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105" windowWidth="14805" windowHeight="8010" tabRatio="765" firstSheet="6" activeTab="9"/>
  </bookViews>
  <sheets>
    <sheet name="x1" sheetId="4" r:id="rId1"/>
    <sheet name="x2" sheetId="5" state="hidden" r:id="rId2"/>
    <sheet name="x3" sheetId="1" state="hidden" r:id="rId3"/>
    <sheet name="x4" sheetId="6" state="hidden" r:id="rId4"/>
    <sheet name="no_tabulado" sheetId="2" state="hidden" r:id="rId5"/>
    <sheet name="Todas paradas" sheetId="9" state="hidden" r:id="rId6"/>
    <sheet name="Rutas_Lista" sheetId="11" r:id="rId7"/>
    <sheet name="Rutas_Despiece" sheetId="14" r:id="rId8"/>
    <sheet name="Rutas_Out_PDF" sheetId="8" state="hidden" r:id="rId9"/>
    <sheet name="Rutas_Out" sheetId="15" r:id="rId10"/>
    <sheet name="kml1" sheetId="17" r:id="rId11"/>
    <sheet name="Conf" sheetId="16" state="hidden" r:id="rId12"/>
  </sheets>
  <functionGroups builtInGroupCount="18"/>
  <calcPr calcId="162913"/>
</workbook>
</file>

<file path=xl/calcChain.xml><?xml version="1.0" encoding="utf-8"?>
<calcChain xmlns="http://schemas.openxmlformats.org/spreadsheetml/2006/main">
  <c r="T605" i="15" l="1"/>
  <c r="T606" i="15"/>
  <c r="T607" i="15"/>
  <c r="T608" i="15"/>
  <c r="T609" i="15"/>
  <c r="T610" i="15"/>
  <c r="T611" i="15"/>
  <c r="T612" i="15"/>
  <c r="AE73" i="5" l="1"/>
  <c r="S607" i="17"/>
  <c r="T607" i="17"/>
  <c r="S608" i="17"/>
  <c r="T608" i="17"/>
  <c r="S609" i="17"/>
  <c r="T609" i="17"/>
  <c r="S610" i="17"/>
  <c r="T610" i="17"/>
  <c r="S611" i="17"/>
  <c r="T611" i="17"/>
  <c r="S612" i="17"/>
  <c r="T612" i="17"/>
  <c r="S613" i="17"/>
  <c r="T613" i="17"/>
  <c r="S614" i="17"/>
  <c r="T614" i="17"/>
  <c r="S615" i="17"/>
  <c r="T615" i="17"/>
  <c r="S616" i="17"/>
  <c r="T616" i="17"/>
  <c r="S617" i="17"/>
  <c r="T617" i="17"/>
  <c r="S618" i="17"/>
  <c r="T618" i="17"/>
  <c r="S619" i="17"/>
  <c r="T619" i="17"/>
  <c r="S620" i="17"/>
  <c r="T620" i="17"/>
  <c r="S621" i="17"/>
  <c r="T621" i="17"/>
  <c r="S622" i="17"/>
  <c r="T622" i="17"/>
  <c r="S623" i="17"/>
  <c r="T623" i="17"/>
  <c r="S624" i="17"/>
  <c r="T624" i="17"/>
  <c r="S625" i="17"/>
  <c r="T625" i="17"/>
  <c r="S626" i="17"/>
  <c r="T626" i="17"/>
  <c r="S627" i="17"/>
  <c r="T627" i="17"/>
  <c r="S628" i="17"/>
  <c r="T628" i="17"/>
  <c r="S629" i="17"/>
  <c r="T629" i="17"/>
  <c r="S630" i="17"/>
  <c r="T630" i="17"/>
  <c r="S631" i="17"/>
  <c r="T631" i="17"/>
  <c r="S632" i="17"/>
  <c r="T632" i="17"/>
  <c r="S633" i="17"/>
  <c r="T633" i="17"/>
  <c r="S634" i="17"/>
  <c r="T634" i="17"/>
  <c r="S635" i="17"/>
  <c r="T635" i="17"/>
  <c r="S636" i="17"/>
  <c r="T636" i="17"/>
  <c r="S637" i="17"/>
  <c r="T637" i="17"/>
  <c r="S638" i="17"/>
  <c r="T638" i="17"/>
  <c r="S639" i="17"/>
  <c r="T639" i="17"/>
  <c r="S640" i="17"/>
  <c r="T640" i="17"/>
  <c r="S641" i="17"/>
  <c r="T641" i="17"/>
  <c r="S642" i="17"/>
  <c r="T642" i="17"/>
  <c r="S643" i="17"/>
  <c r="T643" i="17"/>
  <c r="S644" i="17"/>
  <c r="T644" i="17"/>
  <c r="S645" i="17"/>
  <c r="T645" i="17"/>
  <c r="S646" i="17"/>
  <c r="T646" i="17"/>
  <c r="S647" i="17"/>
  <c r="T647" i="17"/>
  <c r="S648" i="17"/>
  <c r="T648" i="17"/>
  <c r="S649" i="17"/>
  <c r="T649" i="17"/>
  <c r="S650" i="17"/>
  <c r="T650" i="17"/>
  <c r="S651" i="17"/>
  <c r="T651" i="17"/>
  <c r="S652" i="17"/>
  <c r="T652" i="17"/>
  <c r="S653" i="17"/>
  <c r="T653" i="17"/>
  <c r="S654" i="17"/>
  <c r="T654" i="17"/>
  <c r="S655" i="17"/>
  <c r="T655" i="17"/>
  <c r="S656" i="17"/>
  <c r="T656" i="17"/>
  <c r="S657" i="17"/>
  <c r="T657" i="17"/>
  <c r="S658" i="17"/>
  <c r="T658" i="17"/>
  <c r="S659" i="17"/>
  <c r="T659" i="17"/>
  <c r="S660" i="17"/>
  <c r="T660" i="17"/>
  <c r="S661" i="17"/>
  <c r="T661" i="17"/>
  <c r="S662" i="17"/>
  <c r="T662" i="17"/>
  <c r="S663" i="17"/>
  <c r="T663" i="17"/>
  <c r="S664" i="17"/>
  <c r="T664" i="17"/>
  <c r="S665" i="17"/>
  <c r="T665" i="17"/>
  <c r="S666" i="17"/>
  <c r="T666" i="17"/>
  <c r="S667" i="17"/>
  <c r="T667" i="17"/>
  <c r="S668" i="17"/>
  <c r="T668" i="17"/>
  <c r="S669" i="17"/>
  <c r="T669" i="17"/>
  <c r="S670" i="17"/>
  <c r="T670" i="17"/>
  <c r="S671" i="17"/>
  <c r="T671" i="17"/>
  <c r="S672" i="17"/>
  <c r="T672" i="17"/>
  <c r="S673" i="17"/>
  <c r="T673" i="17"/>
  <c r="S674" i="17"/>
  <c r="T674" i="17"/>
  <c r="S675" i="17"/>
  <c r="T675" i="17"/>
  <c r="S676" i="17"/>
  <c r="T676" i="17"/>
  <c r="S677" i="17"/>
  <c r="T677" i="17"/>
  <c r="S678" i="17"/>
  <c r="T678" i="17"/>
  <c r="S679" i="17"/>
  <c r="T679" i="17"/>
  <c r="S680" i="17"/>
  <c r="T680" i="17"/>
  <c r="S681" i="17"/>
  <c r="T681" i="17"/>
  <c r="S682" i="17"/>
  <c r="T682" i="17"/>
  <c r="S683" i="17"/>
  <c r="T683" i="17"/>
  <c r="S684" i="17"/>
  <c r="T684" i="17"/>
  <c r="S685" i="17"/>
  <c r="T685" i="17"/>
  <c r="S686" i="17"/>
  <c r="T686" i="17"/>
  <c r="S687" i="17"/>
  <c r="T687" i="17"/>
  <c r="S688" i="17"/>
  <c r="T688" i="17"/>
  <c r="S689" i="17"/>
  <c r="T689" i="17"/>
  <c r="S690" i="17"/>
  <c r="T690" i="17"/>
  <c r="S691" i="17"/>
  <c r="T691" i="17"/>
  <c r="S692" i="17"/>
  <c r="T692" i="17"/>
  <c r="S693" i="17"/>
  <c r="T693" i="17"/>
  <c r="S694" i="17"/>
  <c r="T694" i="17"/>
  <c r="S695" i="17"/>
  <c r="T695" i="17"/>
  <c r="S696" i="17"/>
  <c r="T696" i="17"/>
  <c r="S697" i="17"/>
  <c r="T697" i="17"/>
  <c r="S698" i="17"/>
  <c r="T698" i="17"/>
  <c r="S699" i="17"/>
  <c r="T699" i="17"/>
  <c r="S700" i="17"/>
  <c r="T700" i="17"/>
  <c r="S701" i="17"/>
  <c r="T701" i="17"/>
  <c r="S702" i="17"/>
  <c r="T702" i="17"/>
  <c r="S703" i="17"/>
  <c r="T703" i="17"/>
  <c r="S704" i="17"/>
  <c r="T704" i="17"/>
  <c r="S705" i="17"/>
  <c r="T705" i="17"/>
  <c r="S706" i="17"/>
  <c r="T706" i="17"/>
  <c r="S707" i="17"/>
  <c r="T707" i="17"/>
  <c r="S708" i="17"/>
  <c r="T708" i="17"/>
  <c r="S709" i="17"/>
  <c r="T709" i="17"/>
  <c r="S710" i="17"/>
  <c r="T710" i="17"/>
  <c r="S711" i="17"/>
  <c r="T711" i="17"/>
  <c r="S712" i="17"/>
  <c r="T712" i="17"/>
  <c r="S713" i="17"/>
  <c r="T713" i="17"/>
  <c r="S714" i="17"/>
  <c r="T714" i="17"/>
  <c r="S715" i="17"/>
  <c r="T715" i="17"/>
  <c r="S716" i="17"/>
  <c r="T716" i="17"/>
  <c r="S717" i="17"/>
  <c r="T717" i="17"/>
  <c r="S718" i="17"/>
  <c r="T718" i="17"/>
  <c r="S719" i="17"/>
  <c r="T719" i="17"/>
  <c r="S720" i="17"/>
  <c r="T720" i="17"/>
  <c r="S721" i="17"/>
  <c r="T721" i="17"/>
  <c r="S722" i="17"/>
  <c r="T722" i="17"/>
  <c r="S723" i="17"/>
  <c r="T723" i="17"/>
  <c r="S724" i="17"/>
  <c r="T724" i="17"/>
  <c r="S725" i="17"/>
  <c r="T725" i="17"/>
  <c r="S726" i="17"/>
  <c r="T726" i="17"/>
  <c r="S727" i="17"/>
  <c r="T727" i="17"/>
  <c r="S728" i="17"/>
  <c r="T728" i="17"/>
  <c r="S729" i="17"/>
  <c r="T729" i="17"/>
  <c r="S730" i="17"/>
  <c r="T730" i="17"/>
  <c r="S731" i="17"/>
  <c r="T731" i="17"/>
  <c r="S732" i="17"/>
  <c r="T732" i="17"/>
  <c r="S733" i="17"/>
  <c r="T733" i="17"/>
  <c r="S734" i="17"/>
  <c r="T734" i="17"/>
  <c r="S735" i="17"/>
  <c r="T735" i="17"/>
  <c r="S736" i="17"/>
  <c r="T736" i="17"/>
  <c r="S737" i="17"/>
  <c r="T737" i="17"/>
  <c r="S738" i="17"/>
  <c r="T738" i="17"/>
  <c r="S739" i="17"/>
  <c r="T739" i="17"/>
  <c r="S740" i="17"/>
  <c r="T740" i="17"/>
  <c r="S741" i="17"/>
  <c r="T741" i="17"/>
  <c r="S742" i="17"/>
  <c r="T742" i="17"/>
  <c r="S743" i="17"/>
  <c r="T743" i="17"/>
  <c r="S744" i="17"/>
  <c r="T744" i="17"/>
  <c r="S745" i="17"/>
  <c r="T745" i="17"/>
  <c r="S746" i="17"/>
  <c r="T746" i="17"/>
  <c r="S747" i="17"/>
  <c r="T747" i="17"/>
  <c r="S748" i="17"/>
  <c r="T748" i="17"/>
  <c r="S749" i="17"/>
  <c r="T749" i="17"/>
  <c r="S750" i="17"/>
  <c r="T750" i="17"/>
  <c r="S751" i="17"/>
  <c r="T751" i="17"/>
  <c r="S752" i="17"/>
  <c r="T752" i="17"/>
  <c r="S753" i="17"/>
  <c r="T753" i="17"/>
  <c r="S754" i="17"/>
  <c r="T754" i="17"/>
  <c r="S755" i="17"/>
  <c r="T755" i="17"/>
  <c r="S756" i="17"/>
  <c r="T756" i="17"/>
  <c r="S757" i="17"/>
  <c r="T757" i="17"/>
  <c r="S758" i="17"/>
  <c r="T758" i="17"/>
  <c r="S759" i="17"/>
  <c r="T759" i="17"/>
  <c r="S760" i="17"/>
  <c r="T760" i="17"/>
  <c r="S761" i="17"/>
  <c r="T761" i="17"/>
  <c r="S762" i="17"/>
  <c r="T762" i="17"/>
  <c r="S763" i="17"/>
  <c r="T763" i="17"/>
  <c r="S764" i="17"/>
  <c r="T764" i="17"/>
  <c r="S765" i="17"/>
  <c r="T765" i="17"/>
  <c r="S766" i="17"/>
  <c r="T766" i="17"/>
  <c r="S767" i="17"/>
  <c r="T767" i="17"/>
  <c r="S768" i="17"/>
  <c r="T768" i="17"/>
  <c r="S769" i="17"/>
  <c r="T769" i="17"/>
  <c r="S770" i="17"/>
  <c r="T770" i="17"/>
  <c r="S771" i="17"/>
  <c r="T771" i="17"/>
  <c r="S772" i="17"/>
  <c r="T772" i="17"/>
  <c r="S773" i="17"/>
  <c r="T773" i="17"/>
  <c r="S774" i="17"/>
  <c r="T774" i="17"/>
  <c r="S775" i="17"/>
  <c r="T775" i="17"/>
  <c r="S776" i="17"/>
  <c r="T776" i="17"/>
  <c r="S777" i="17"/>
  <c r="T777" i="17"/>
  <c r="S778" i="17"/>
  <c r="T778" i="17"/>
  <c r="S779" i="17"/>
  <c r="T779" i="17"/>
  <c r="S780" i="17"/>
  <c r="T780" i="17"/>
  <c r="S781" i="17"/>
  <c r="T781" i="17"/>
  <c r="S782" i="17"/>
  <c r="T782" i="17"/>
  <c r="S783" i="17"/>
  <c r="T783" i="17"/>
  <c r="S784" i="17"/>
  <c r="T784" i="17"/>
  <c r="S785" i="17"/>
  <c r="T785" i="17"/>
  <c r="S786" i="17"/>
  <c r="T786" i="17"/>
  <c r="S787" i="17"/>
  <c r="T787" i="17"/>
  <c r="S788" i="17"/>
  <c r="T788" i="17"/>
  <c r="S789" i="17"/>
  <c r="T789" i="17"/>
  <c r="S790" i="17"/>
  <c r="T790" i="17"/>
  <c r="S791" i="17"/>
  <c r="T791" i="17"/>
  <c r="S792" i="17"/>
  <c r="T792" i="17"/>
  <c r="S793" i="17"/>
  <c r="T793" i="17"/>
  <c r="S794" i="17"/>
  <c r="T794" i="17"/>
  <c r="S795" i="17"/>
  <c r="T795" i="17"/>
  <c r="S796" i="17"/>
  <c r="T796" i="17"/>
  <c r="S797" i="17"/>
  <c r="T797" i="17"/>
  <c r="S798" i="17"/>
  <c r="T798" i="17"/>
  <c r="S799" i="17"/>
  <c r="T799" i="17"/>
  <c r="S800" i="17"/>
  <c r="T800" i="17"/>
  <c r="S801" i="17"/>
  <c r="T801" i="17"/>
  <c r="S802" i="17"/>
  <c r="T802" i="17"/>
  <c r="S803" i="17"/>
  <c r="T803" i="17"/>
  <c r="S804" i="17"/>
  <c r="T804" i="17"/>
  <c r="S805" i="17"/>
  <c r="T805" i="17"/>
  <c r="S806" i="17"/>
  <c r="T806" i="17"/>
  <c r="S807" i="17"/>
  <c r="T807" i="17"/>
  <c r="S808" i="17"/>
  <c r="T808" i="17"/>
  <c r="S809" i="17"/>
  <c r="T809" i="17"/>
  <c r="S810" i="17"/>
  <c r="T810" i="17"/>
  <c r="S811" i="17"/>
  <c r="T811" i="17"/>
  <c r="S812" i="17"/>
  <c r="T812" i="17"/>
  <c r="S813" i="17"/>
  <c r="T813" i="17"/>
  <c r="S814" i="17"/>
  <c r="T814" i="17"/>
  <c r="S815" i="17"/>
  <c r="T815" i="17"/>
  <c r="S816" i="17"/>
  <c r="T816" i="17"/>
  <c r="S817" i="17"/>
  <c r="T817" i="17"/>
  <c r="S818" i="17"/>
  <c r="T818" i="17"/>
  <c r="S819" i="17"/>
  <c r="T819" i="17"/>
  <c r="S820" i="17"/>
  <c r="T820" i="17"/>
  <c r="S821" i="17"/>
  <c r="T821" i="17"/>
  <c r="S822" i="17"/>
  <c r="T822" i="17"/>
  <c r="S823" i="17"/>
  <c r="T823" i="17"/>
  <c r="S824" i="17"/>
  <c r="T824" i="17"/>
  <c r="S825" i="17"/>
  <c r="T825" i="17"/>
  <c r="S826" i="17"/>
  <c r="T826" i="17"/>
  <c r="S827" i="17"/>
  <c r="T827" i="17"/>
  <c r="S828" i="17"/>
  <c r="T828" i="17"/>
  <c r="S829" i="17"/>
  <c r="T829" i="17"/>
  <c r="S830" i="17"/>
  <c r="T830" i="17"/>
  <c r="S831" i="17"/>
  <c r="T831" i="17"/>
  <c r="S832" i="17"/>
  <c r="T832" i="17"/>
  <c r="S833" i="17"/>
  <c r="T833" i="17"/>
  <c r="S834" i="17"/>
  <c r="T834" i="17"/>
  <c r="S835" i="17"/>
  <c r="T835" i="17"/>
  <c r="S836" i="17"/>
  <c r="T836" i="17"/>
  <c r="S837" i="17"/>
  <c r="T837" i="17"/>
  <c r="S838" i="17"/>
  <c r="T838" i="17"/>
  <c r="S839" i="17"/>
  <c r="T839" i="17"/>
  <c r="S840" i="17"/>
  <c r="T840" i="17"/>
  <c r="S841" i="17"/>
  <c r="T841" i="17"/>
  <c r="S842" i="17"/>
  <c r="T842" i="17"/>
  <c r="S843" i="17"/>
  <c r="T843" i="17"/>
  <c r="S844" i="17"/>
  <c r="T844" i="17"/>
  <c r="S845" i="17"/>
  <c r="T845" i="17"/>
  <c r="S846" i="17"/>
  <c r="T846" i="17"/>
  <c r="S847" i="17"/>
  <c r="T847" i="17"/>
  <c r="S848" i="17"/>
  <c r="T848" i="17"/>
  <c r="S849" i="17"/>
  <c r="T849" i="17"/>
  <c r="S850" i="17"/>
  <c r="T850" i="17"/>
  <c r="S851" i="17"/>
  <c r="T851" i="17"/>
  <c r="S852" i="17"/>
  <c r="T852" i="17"/>
  <c r="S853" i="17"/>
  <c r="T853" i="17"/>
  <c r="S854" i="17"/>
  <c r="T854" i="17"/>
  <c r="S855" i="17"/>
  <c r="T855" i="17"/>
  <c r="S856" i="17"/>
  <c r="T856" i="17"/>
  <c r="S857" i="17"/>
  <c r="T857" i="17"/>
  <c r="S858" i="17"/>
  <c r="T858" i="17"/>
  <c r="S859" i="17"/>
  <c r="T859" i="17"/>
  <c r="S860" i="17"/>
  <c r="T860" i="17"/>
  <c r="S861" i="17"/>
  <c r="T861" i="17"/>
  <c r="S862" i="17"/>
  <c r="T862" i="17"/>
  <c r="S863" i="17"/>
  <c r="T863" i="17"/>
  <c r="S864" i="17"/>
  <c r="T864" i="17"/>
  <c r="S865" i="17"/>
  <c r="T865" i="17"/>
  <c r="S866" i="17"/>
  <c r="T866" i="17"/>
  <c r="S867" i="17"/>
  <c r="T867" i="17"/>
  <c r="S868" i="17"/>
  <c r="T868" i="17"/>
  <c r="S869" i="17"/>
  <c r="T869" i="17"/>
  <c r="S870" i="17"/>
  <c r="T870" i="17"/>
  <c r="S871" i="17"/>
  <c r="T871" i="17"/>
  <c r="S872" i="17"/>
  <c r="T872" i="17"/>
  <c r="S873" i="17"/>
  <c r="T873" i="17"/>
  <c r="S874" i="17"/>
  <c r="T874" i="17"/>
  <c r="S875" i="17"/>
  <c r="T875" i="17"/>
  <c r="S876" i="17"/>
  <c r="T876" i="17"/>
  <c r="S877" i="17"/>
  <c r="T877" i="17"/>
  <c r="S878" i="17"/>
  <c r="T878" i="17"/>
  <c r="S879" i="17"/>
  <c r="T879" i="17"/>
  <c r="S880" i="17"/>
  <c r="T880" i="17"/>
  <c r="S881" i="17"/>
  <c r="T881" i="17"/>
  <c r="S882" i="17"/>
  <c r="T882" i="17"/>
  <c r="S883" i="17"/>
  <c r="T883" i="17"/>
  <c r="S884" i="17"/>
  <c r="T884" i="17"/>
  <c r="S885" i="17"/>
  <c r="T885" i="17"/>
  <c r="S886" i="17"/>
  <c r="T886" i="17"/>
  <c r="S887" i="17"/>
  <c r="T887" i="17"/>
  <c r="S888" i="17"/>
  <c r="T888" i="17"/>
  <c r="S889" i="17"/>
  <c r="T889" i="17"/>
  <c r="S890" i="17"/>
  <c r="T890" i="17"/>
  <c r="S891" i="17"/>
  <c r="T891" i="17"/>
  <c r="S892" i="17"/>
  <c r="T892" i="17"/>
  <c r="S893" i="17"/>
  <c r="T893" i="17"/>
  <c r="S894" i="17"/>
  <c r="T894" i="17"/>
  <c r="S895" i="17"/>
  <c r="T895" i="17"/>
  <c r="S896" i="17"/>
  <c r="T896" i="17"/>
  <c r="S897" i="17"/>
  <c r="T897" i="17"/>
  <c r="S898" i="17"/>
  <c r="T898" i="17"/>
  <c r="S899" i="17"/>
  <c r="T899" i="17"/>
  <c r="S900" i="17"/>
  <c r="T900" i="17"/>
  <c r="S901" i="17"/>
  <c r="T901" i="17"/>
  <c r="S902" i="17"/>
  <c r="T902" i="17"/>
  <c r="S903" i="17"/>
  <c r="T903" i="17"/>
  <c r="S904" i="17"/>
  <c r="T904" i="17"/>
  <c r="S905" i="17"/>
  <c r="T905" i="17"/>
  <c r="S906" i="17"/>
  <c r="T906" i="17"/>
  <c r="S907" i="17"/>
  <c r="T907" i="17"/>
  <c r="S908" i="17"/>
  <c r="T908" i="17"/>
  <c r="S909" i="17"/>
  <c r="T909" i="17"/>
  <c r="S910" i="17"/>
  <c r="T910" i="17"/>
  <c r="S911" i="17"/>
  <c r="T911" i="17"/>
  <c r="S912" i="17"/>
  <c r="T912" i="17"/>
  <c r="S913" i="17"/>
  <c r="T913" i="17"/>
  <c r="S914" i="17"/>
  <c r="T914" i="17"/>
  <c r="S915" i="17"/>
  <c r="T915" i="17"/>
  <c r="S916" i="17"/>
  <c r="T916" i="17"/>
  <c r="S917" i="17"/>
  <c r="T917" i="17"/>
  <c r="S918" i="17"/>
  <c r="T918" i="17"/>
  <c r="S919" i="17"/>
  <c r="T919" i="17"/>
  <c r="S920" i="17"/>
  <c r="T920" i="17"/>
  <c r="S921" i="17"/>
  <c r="T921" i="17"/>
  <c r="S922" i="17"/>
  <c r="T922" i="17"/>
  <c r="S923" i="17"/>
  <c r="T923" i="17"/>
  <c r="S924" i="17"/>
  <c r="T924" i="17"/>
  <c r="S925" i="17"/>
  <c r="T925" i="17"/>
  <c r="S926" i="17"/>
  <c r="T926" i="17"/>
  <c r="S927" i="17"/>
  <c r="T927" i="17"/>
  <c r="S928" i="17"/>
  <c r="T928" i="17"/>
  <c r="S929" i="17"/>
  <c r="T929" i="17"/>
  <c r="S930" i="17"/>
  <c r="T930" i="17"/>
  <c r="S931" i="17"/>
  <c r="T931" i="17"/>
  <c r="S932" i="17"/>
  <c r="T932" i="17"/>
  <c r="S933" i="17"/>
  <c r="T933" i="17"/>
  <c r="S934" i="17"/>
  <c r="T934" i="17"/>
  <c r="S935" i="17"/>
  <c r="T935" i="17"/>
  <c r="S936" i="17"/>
  <c r="T936" i="17"/>
  <c r="S937" i="17"/>
  <c r="T937" i="17"/>
  <c r="S938" i="17"/>
  <c r="T938" i="17"/>
  <c r="S939" i="17"/>
  <c r="T939" i="17"/>
  <c r="S940" i="17"/>
  <c r="T940" i="17"/>
  <c r="S941" i="17"/>
  <c r="T941" i="17"/>
  <c r="S942" i="17"/>
  <c r="T942" i="17"/>
  <c r="S943" i="17"/>
  <c r="T943" i="17"/>
  <c r="S944" i="17"/>
  <c r="T944" i="17"/>
  <c r="S945" i="17"/>
  <c r="T945" i="17"/>
  <c r="S946" i="17"/>
  <c r="T946" i="17"/>
  <c r="S947" i="17"/>
  <c r="T947" i="17"/>
  <c r="S948" i="17"/>
  <c r="T948" i="17"/>
  <c r="S949" i="17"/>
  <c r="T949" i="17"/>
  <c r="S950" i="17"/>
  <c r="T950" i="17"/>
  <c r="S951" i="17"/>
  <c r="T951" i="17"/>
  <c r="S952" i="17"/>
  <c r="T952" i="17"/>
  <c r="S953" i="17"/>
  <c r="T953" i="17"/>
  <c r="S954" i="17"/>
  <c r="T954" i="17"/>
  <c r="S955" i="17"/>
  <c r="T955" i="17"/>
  <c r="S956" i="17"/>
  <c r="T956" i="17"/>
  <c r="S957" i="17"/>
  <c r="T957" i="17"/>
  <c r="S958" i="17"/>
  <c r="T958" i="17"/>
  <c r="S959" i="17"/>
  <c r="T959" i="17"/>
  <c r="S960" i="17"/>
  <c r="T960" i="17"/>
  <c r="S961" i="17"/>
  <c r="T961" i="17"/>
  <c r="S962" i="17"/>
  <c r="T962" i="17"/>
  <c r="S963" i="17"/>
  <c r="T963" i="17"/>
  <c r="S964" i="17"/>
  <c r="T964" i="17"/>
  <c r="S965" i="17"/>
  <c r="T965" i="17"/>
  <c r="S966" i="17"/>
  <c r="T966" i="17"/>
  <c r="S967" i="17"/>
  <c r="T967" i="17"/>
  <c r="S968" i="17"/>
  <c r="T968" i="17"/>
  <c r="S969" i="17"/>
  <c r="T969" i="17"/>
  <c r="S970" i="17"/>
  <c r="T970" i="17"/>
  <c r="S971" i="17"/>
  <c r="T971" i="17"/>
  <c r="S972" i="17"/>
  <c r="T972" i="17"/>
  <c r="S973" i="17"/>
  <c r="T973" i="17"/>
  <c r="S974" i="17"/>
  <c r="T974" i="17"/>
  <c r="S975" i="17"/>
  <c r="T975" i="17"/>
  <c r="S976" i="17"/>
  <c r="T976" i="17"/>
  <c r="S977" i="17"/>
  <c r="T977" i="17"/>
  <c r="S978" i="17"/>
  <c r="T978" i="17"/>
  <c r="AG3" i="8"/>
  <c r="AG2" i="8"/>
  <c r="U2" i="8"/>
  <c r="U3" i="8"/>
  <c r="T2" i="8"/>
  <c r="T3" i="8"/>
  <c r="Z3" i="11" l="1"/>
  <c r="AK1" i="5"/>
  <c r="A3" i="14"/>
  <c r="A3" i="15" s="1"/>
  <c r="C3" i="15" s="1"/>
  <c r="AB3" i="11" l="1"/>
  <c r="C3" i="14" s="1"/>
  <c r="A3" i="8"/>
  <c r="P3" i="8" s="1"/>
  <c r="T421" i="4"/>
  <c r="T422" i="4"/>
  <c r="T423" i="4"/>
  <c r="B414" i="4"/>
  <c r="C414" i="4"/>
  <c r="D414" i="4"/>
  <c r="F414" i="4" s="1"/>
  <c r="E414" i="4"/>
  <c r="G414" i="4" s="1"/>
  <c r="I414" i="4"/>
  <c r="J414" i="4" s="1"/>
  <c r="T414" i="4"/>
  <c r="B415" i="4"/>
  <c r="C415" i="4"/>
  <c r="D415" i="4"/>
  <c r="F415" i="4" s="1"/>
  <c r="E415" i="4"/>
  <c r="G415" i="4" s="1"/>
  <c r="K414" i="4" s="1"/>
  <c r="I415" i="4"/>
  <c r="T415" i="4"/>
  <c r="B416" i="4"/>
  <c r="C416" i="4"/>
  <c r="D416" i="4"/>
  <c r="F416" i="4" s="1"/>
  <c r="E416" i="4"/>
  <c r="G416" i="4" s="1"/>
  <c r="K415" i="4" s="1"/>
  <c r="I416" i="4"/>
  <c r="T416" i="4"/>
  <c r="B417" i="4"/>
  <c r="C417" i="4"/>
  <c r="D417" i="4"/>
  <c r="F417" i="4" s="1"/>
  <c r="E417" i="4"/>
  <c r="G417" i="4" s="1"/>
  <c r="K416" i="4" s="1"/>
  <c r="I417" i="4"/>
  <c r="T417" i="4"/>
  <c r="B418" i="4"/>
  <c r="C418" i="4"/>
  <c r="D418" i="4"/>
  <c r="F418" i="4" s="1"/>
  <c r="E418" i="4"/>
  <c r="G418" i="4" s="1"/>
  <c r="K417" i="4" s="1"/>
  <c r="I418" i="4"/>
  <c r="T418" i="4"/>
  <c r="B419" i="4"/>
  <c r="C419" i="4"/>
  <c r="D419" i="4"/>
  <c r="F419" i="4" s="1"/>
  <c r="E419" i="4"/>
  <c r="G419" i="4" s="1"/>
  <c r="K418" i="4" s="1"/>
  <c r="I419" i="4"/>
  <c r="T419" i="4"/>
  <c r="K419" i="4"/>
  <c r="T420" i="4"/>
  <c r="B180" i="4"/>
  <c r="D180" i="4" s="1"/>
  <c r="F180" i="4" s="1"/>
  <c r="C180" i="4"/>
  <c r="E180" i="4"/>
  <c r="I180" i="4"/>
  <c r="B181" i="4"/>
  <c r="D181" i="4" s="1"/>
  <c r="F181" i="4" s="1"/>
  <c r="C181" i="4"/>
  <c r="E181" i="4"/>
  <c r="G181" i="4" s="1"/>
  <c r="K180" i="4" s="1"/>
  <c r="I181" i="4"/>
  <c r="T181" i="4"/>
  <c r="B182" i="4"/>
  <c r="D182" i="4" s="1"/>
  <c r="F182" i="4" s="1"/>
  <c r="C182" i="4"/>
  <c r="E182" i="4"/>
  <c r="I182" i="4"/>
  <c r="B183" i="4"/>
  <c r="D183" i="4" s="1"/>
  <c r="F183" i="4" s="1"/>
  <c r="C183" i="4"/>
  <c r="E183" i="4"/>
  <c r="G183" i="4" s="1"/>
  <c r="K182" i="4" s="1"/>
  <c r="I183" i="4"/>
  <c r="T183" i="4"/>
  <c r="B184" i="4"/>
  <c r="D184" i="4" s="1"/>
  <c r="F184" i="4" s="1"/>
  <c r="C184" i="4"/>
  <c r="E184" i="4"/>
  <c r="I184" i="4"/>
  <c r="B185" i="4"/>
  <c r="D185" i="4" s="1"/>
  <c r="F185" i="4" s="1"/>
  <c r="C185" i="4"/>
  <c r="E185" i="4"/>
  <c r="G185" i="4" s="1"/>
  <c r="K184" i="4" s="1"/>
  <c r="I185" i="4"/>
  <c r="T185" i="4"/>
  <c r="B186" i="4"/>
  <c r="D186" i="4" s="1"/>
  <c r="F186" i="4" s="1"/>
  <c r="C186" i="4"/>
  <c r="E186" i="4"/>
  <c r="I186" i="4"/>
  <c r="B187" i="4"/>
  <c r="D187" i="4" s="1"/>
  <c r="F187" i="4" s="1"/>
  <c r="C187" i="4"/>
  <c r="E187" i="4"/>
  <c r="G187" i="4" s="1"/>
  <c r="K186" i="4" s="1"/>
  <c r="I187" i="4"/>
  <c r="T187" i="4"/>
  <c r="B188" i="4"/>
  <c r="D188" i="4" s="1"/>
  <c r="C188" i="4"/>
  <c r="E188" i="4"/>
  <c r="F188" i="4"/>
  <c r="H188" i="4" s="1"/>
  <c r="G188" i="4"/>
  <c r="K187" i="4" s="1"/>
  <c r="I188" i="4"/>
  <c r="K188" i="4"/>
  <c r="T188" i="4"/>
  <c r="B189" i="4"/>
  <c r="D189" i="4" s="1"/>
  <c r="C189" i="4"/>
  <c r="E189" i="4"/>
  <c r="F189" i="4"/>
  <c r="H189" i="4" s="1"/>
  <c r="G189" i="4"/>
  <c r="I189" i="4"/>
  <c r="L189" i="4" s="1"/>
  <c r="K189" i="4"/>
  <c r="T189" i="4"/>
  <c r="B190" i="4"/>
  <c r="D190" i="4" s="1"/>
  <c r="C190" i="4"/>
  <c r="E190" i="4"/>
  <c r="F190" i="4"/>
  <c r="H190" i="4" s="1"/>
  <c r="G190" i="4"/>
  <c r="I190" i="4"/>
  <c r="K190" i="4"/>
  <c r="T190" i="4"/>
  <c r="B191" i="4"/>
  <c r="D191" i="4" s="1"/>
  <c r="C191" i="4"/>
  <c r="E191" i="4"/>
  <c r="F191" i="4"/>
  <c r="H191" i="4" s="1"/>
  <c r="G191" i="4"/>
  <c r="I191" i="4"/>
  <c r="K191" i="4"/>
  <c r="T191" i="4"/>
  <c r="B192" i="4"/>
  <c r="D192" i="4" s="1"/>
  <c r="C192" i="4"/>
  <c r="E192" i="4"/>
  <c r="F192" i="4"/>
  <c r="H192" i="4" s="1"/>
  <c r="G192" i="4"/>
  <c r="I192" i="4"/>
  <c r="K192" i="4"/>
  <c r="T192" i="4"/>
  <c r="B193" i="4"/>
  <c r="D193" i="4" s="1"/>
  <c r="C193" i="4"/>
  <c r="E193" i="4"/>
  <c r="F193" i="4"/>
  <c r="H193" i="4" s="1"/>
  <c r="G193" i="4"/>
  <c r="I193" i="4"/>
  <c r="T193" i="4"/>
  <c r="B194" i="4"/>
  <c r="D194" i="4" s="1"/>
  <c r="C194" i="4"/>
  <c r="E194" i="4"/>
  <c r="F194" i="4"/>
  <c r="H194" i="4" s="1"/>
  <c r="G194" i="4"/>
  <c r="K193" i="4" s="1"/>
  <c r="I194" i="4"/>
  <c r="K194" i="4"/>
  <c r="B195" i="4"/>
  <c r="D195" i="4" s="1"/>
  <c r="C195" i="4"/>
  <c r="E195" i="4"/>
  <c r="F195" i="4"/>
  <c r="H195" i="4" s="1"/>
  <c r="G195" i="4"/>
  <c r="I195" i="4"/>
  <c r="B196" i="4"/>
  <c r="D196" i="4" s="1"/>
  <c r="C196" i="4"/>
  <c r="E196" i="4"/>
  <c r="G196" i="4"/>
  <c r="K195" i="4" s="1"/>
  <c r="I196" i="4"/>
  <c r="B197" i="4"/>
  <c r="D197" i="4" s="1"/>
  <c r="C197" i="4"/>
  <c r="E197" i="4"/>
  <c r="I197" i="4"/>
  <c r="B198" i="4"/>
  <c r="D198" i="4" s="1"/>
  <c r="C198" i="4"/>
  <c r="E198" i="4"/>
  <c r="G198" i="4"/>
  <c r="K197" i="4" s="1"/>
  <c r="I198" i="4"/>
  <c r="K198" i="4"/>
  <c r="B199" i="4"/>
  <c r="D199" i="4" s="1"/>
  <c r="C199" i="4"/>
  <c r="E199" i="4"/>
  <c r="F199" i="4"/>
  <c r="H199" i="4" s="1"/>
  <c r="G199" i="4"/>
  <c r="I199" i="4"/>
  <c r="B200" i="4"/>
  <c r="D200" i="4" s="1"/>
  <c r="C200" i="4"/>
  <c r="E200" i="4"/>
  <c r="G200" i="4"/>
  <c r="K199" i="4" s="1"/>
  <c r="I200" i="4"/>
  <c r="B201" i="4"/>
  <c r="D201" i="4" s="1"/>
  <c r="C201" i="4"/>
  <c r="E201" i="4"/>
  <c r="I201" i="4"/>
  <c r="B202" i="4"/>
  <c r="C202" i="4"/>
  <c r="E202" i="4"/>
  <c r="I202" i="4"/>
  <c r="B203" i="4"/>
  <c r="D203" i="4" s="1"/>
  <c r="C203" i="4"/>
  <c r="E203" i="4"/>
  <c r="F203" i="4"/>
  <c r="H203" i="4" s="1"/>
  <c r="G203" i="4"/>
  <c r="K202" i="4" s="1"/>
  <c r="I203" i="4"/>
  <c r="B204" i="4"/>
  <c r="C204" i="4"/>
  <c r="E204" i="4"/>
  <c r="I204" i="4"/>
  <c r="K204" i="4"/>
  <c r="B205" i="4"/>
  <c r="D205" i="4" s="1"/>
  <c r="C205" i="4"/>
  <c r="E205" i="4"/>
  <c r="F205" i="4"/>
  <c r="G205" i="4"/>
  <c r="I205" i="4"/>
  <c r="K205" i="4"/>
  <c r="B206" i="4"/>
  <c r="D206" i="4" s="1"/>
  <c r="C206" i="4"/>
  <c r="E206" i="4"/>
  <c r="F206" i="4"/>
  <c r="H206" i="4" s="1"/>
  <c r="G206" i="4"/>
  <c r="I206" i="4"/>
  <c r="B207" i="4"/>
  <c r="D207" i="4" s="1"/>
  <c r="C207" i="4"/>
  <c r="E207" i="4"/>
  <c r="G207" i="4"/>
  <c r="K206" i="4" s="1"/>
  <c r="I207" i="4"/>
  <c r="B208" i="4"/>
  <c r="C208" i="4"/>
  <c r="E208" i="4"/>
  <c r="I208" i="4"/>
  <c r="B209" i="4"/>
  <c r="D209" i="4" s="1"/>
  <c r="C209" i="4"/>
  <c r="E209" i="4"/>
  <c r="F209" i="4"/>
  <c r="H209" i="4" s="1"/>
  <c r="O208" i="4" s="1"/>
  <c r="G209" i="4"/>
  <c r="K208" i="4" s="1"/>
  <c r="S208" i="4" s="1"/>
  <c r="I209" i="4"/>
  <c r="B210" i="4"/>
  <c r="C210" i="4"/>
  <c r="E210" i="4"/>
  <c r="I210" i="4"/>
  <c r="K210" i="4"/>
  <c r="B211" i="4"/>
  <c r="D211" i="4" s="1"/>
  <c r="C211" i="4"/>
  <c r="E211" i="4"/>
  <c r="G211" i="4"/>
  <c r="I211" i="4"/>
  <c r="L211" i="4"/>
  <c r="B212" i="4"/>
  <c r="C212" i="4"/>
  <c r="E212" i="4"/>
  <c r="I212" i="4"/>
  <c r="B213" i="4"/>
  <c r="D213" i="4" s="1"/>
  <c r="C213" i="4"/>
  <c r="E213" i="4"/>
  <c r="F213" i="4"/>
  <c r="H213" i="4" s="1"/>
  <c r="O212" i="4" s="1"/>
  <c r="G213" i="4"/>
  <c r="K212" i="4" s="1"/>
  <c r="I213" i="4"/>
  <c r="B214" i="4"/>
  <c r="D214" i="4" s="1"/>
  <c r="C214" i="4"/>
  <c r="E214" i="4"/>
  <c r="I214" i="4"/>
  <c r="B215" i="4"/>
  <c r="D215" i="4" s="1"/>
  <c r="C215" i="4"/>
  <c r="E215" i="4"/>
  <c r="G215" i="4"/>
  <c r="K214" i="4" s="1"/>
  <c r="I215" i="4"/>
  <c r="B216" i="4"/>
  <c r="C216" i="4"/>
  <c r="D216" i="4"/>
  <c r="G216" i="4" s="1"/>
  <c r="K215" i="4" s="1"/>
  <c r="E216" i="4"/>
  <c r="I216" i="4"/>
  <c r="B217" i="4"/>
  <c r="D217" i="4" s="1"/>
  <c r="C217" i="4"/>
  <c r="E217" i="4"/>
  <c r="G217" i="4"/>
  <c r="K216" i="4" s="1"/>
  <c r="I217" i="4"/>
  <c r="B218" i="4"/>
  <c r="C218" i="4"/>
  <c r="D218" i="4" s="1"/>
  <c r="E218" i="4"/>
  <c r="I218" i="4"/>
  <c r="B219" i="4"/>
  <c r="D219" i="4" s="1"/>
  <c r="C219" i="4"/>
  <c r="E219" i="4"/>
  <c r="G219" i="4"/>
  <c r="K218" i="4" s="1"/>
  <c r="I219" i="4"/>
  <c r="B220" i="4"/>
  <c r="C220" i="4"/>
  <c r="D220" i="4" s="1"/>
  <c r="E220" i="4"/>
  <c r="I220" i="4"/>
  <c r="B221" i="4"/>
  <c r="D221" i="4" s="1"/>
  <c r="C221" i="4"/>
  <c r="E221" i="4"/>
  <c r="I221" i="4"/>
  <c r="B222" i="4"/>
  <c r="C222" i="4"/>
  <c r="D222" i="4"/>
  <c r="E222" i="4"/>
  <c r="G222" i="4"/>
  <c r="K221" i="4" s="1"/>
  <c r="I222" i="4"/>
  <c r="B223" i="4"/>
  <c r="D223" i="4" s="1"/>
  <c r="C223" i="4"/>
  <c r="E223" i="4"/>
  <c r="G223" i="4"/>
  <c r="K222" i="4" s="1"/>
  <c r="I223" i="4"/>
  <c r="B224" i="4"/>
  <c r="C224" i="4"/>
  <c r="D224" i="4" s="1"/>
  <c r="E224" i="4"/>
  <c r="I224" i="4"/>
  <c r="B225" i="4"/>
  <c r="D225" i="4" s="1"/>
  <c r="C225" i="4"/>
  <c r="E225" i="4"/>
  <c r="I225" i="4"/>
  <c r="B226" i="4"/>
  <c r="C226" i="4"/>
  <c r="D226" i="4" s="1"/>
  <c r="E226" i="4"/>
  <c r="I226" i="4"/>
  <c r="B227" i="4"/>
  <c r="D227" i="4" s="1"/>
  <c r="C227" i="4"/>
  <c r="E227" i="4"/>
  <c r="G227" i="4"/>
  <c r="K226" i="4" s="1"/>
  <c r="I227" i="4"/>
  <c r="S227" i="4"/>
  <c r="B228" i="4"/>
  <c r="C228" i="4"/>
  <c r="D228" i="4"/>
  <c r="G228" i="4" s="1"/>
  <c r="K227" i="4" s="1"/>
  <c r="E228" i="4"/>
  <c r="I228" i="4"/>
  <c r="B229" i="4"/>
  <c r="D229" i="4" s="1"/>
  <c r="C229" i="4"/>
  <c r="E229" i="4"/>
  <c r="G229" i="4"/>
  <c r="K228" i="4" s="1"/>
  <c r="I229" i="4"/>
  <c r="B230" i="4"/>
  <c r="C230" i="4"/>
  <c r="D230" i="4" s="1"/>
  <c r="E230" i="4"/>
  <c r="I230" i="4"/>
  <c r="B231" i="4"/>
  <c r="D231" i="4" s="1"/>
  <c r="C231" i="4"/>
  <c r="E231" i="4"/>
  <c r="I231" i="4"/>
  <c r="B232" i="4"/>
  <c r="C232" i="4"/>
  <c r="D232" i="4" s="1"/>
  <c r="E232" i="4"/>
  <c r="I232" i="4"/>
  <c r="B233" i="4"/>
  <c r="D233" i="4" s="1"/>
  <c r="C233" i="4"/>
  <c r="E233" i="4"/>
  <c r="G233" i="4"/>
  <c r="K232" i="4" s="1"/>
  <c r="I233" i="4"/>
  <c r="S233" i="4"/>
  <c r="B234" i="4"/>
  <c r="C234" i="4"/>
  <c r="D234" i="4"/>
  <c r="E234" i="4"/>
  <c r="G234" i="4"/>
  <c r="K233" i="4" s="1"/>
  <c r="I234" i="4"/>
  <c r="B235" i="4"/>
  <c r="D235" i="4" s="1"/>
  <c r="C235" i="4"/>
  <c r="E235" i="4"/>
  <c r="I235" i="4"/>
  <c r="B236" i="4"/>
  <c r="C236" i="4"/>
  <c r="D236" i="4" s="1"/>
  <c r="E236" i="4"/>
  <c r="I236" i="4"/>
  <c r="L236" i="4"/>
  <c r="B237" i="4"/>
  <c r="D237" i="4" s="1"/>
  <c r="C237" i="4"/>
  <c r="E237" i="4"/>
  <c r="I237" i="4"/>
  <c r="B238" i="4"/>
  <c r="C238" i="4"/>
  <c r="D238" i="4"/>
  <c r="E238" i="4"/>
  <c r="G238" i="4"/>
  <c r="K237" i="4" s="1"/>
  <c r="I238" i="4"/>
  <c r="B239" i="4"/>
  <c r="D239" i="4" s="1"/>
  <c r="C239" i="4"/>
  <c r="E239" i="4"/>
  <c r="G239" i="4"/>
  <c r="K238" i="4" s="1"/>
  <c r="I239" i="4"/>
  <c r="B240" i="4"/>
  <c r="C240" i="4"/>
  <c r="D240" i="4" s="1"/>
  <c r="E240" i="4"/>
  <c r="I240" i="4"/>
  <c r="B241" i="4"/>
  <c r="D241" i="4" s="1"/>
  <c r="C241" i="4"/>
  <c r="E241" i="4"/>
  <c r="I241" i="4"/>
  <c r="B242" i="4"/>
  <c r="C242" i="4"/>
  <c r="D242" i="4" s="1"/>
  <c r="E242" i="4"/>
  <c r="I242" i="4"/>
  <c r="B243" i="4"/>
  <c r="D243" i="4" s="1"/>
  <c r="C243" i="4"/>
  <c r="E243" i="4"/>
  <c r="G243" i="4"/>
  <c r="K242" i="4" s="1"/>
  <c r="I243" i="4"/>
  <c r="S243" i="4"/>
  <c r="B244" i="4"/>
  <c r="C244" i="4"/>
  <c r="D244" i="4"/>
  <c r="G244" i="4" s="1"/>
  <c r="K243" i="4" s="1"/>
  <c r="E244" i="4"/>
  <c r="I244" i="4"/>
  <c r="B245" i="4"/>
  <c r="D245" i="4" s="1"/>
  <c r="C245" i="4"/>
  <c r="E245" i="4"/>
  <c r="G245" i="4"/>
  <c r="K244" i="4" s="1"/>
  <c r="I245" i="4"/>
  <c r="B246" i="4"/>
  <c r="C246" i="4"/>
  <c r="D246" i="4" s="1"/>
  <c r="E246" i="4"/>
  <c r="I246" i="4"/>
  <c r="B247" i="4"/>
  <c r="D247" i="4" s="1"/>
  <c r="C247" i="4"/>
  <c r="E247" i="4"/>
  <c r="I247" i="4"/>
  <c r="B248" i="4"/>
  <c r="C248" i="4"/>
  <c r="D248" i="4" s="1"/>
  <c r="E248" i="4"/>
  <c r="I248" i="4"/>
  <c r="B249" i="4"/>
  <c r="D249" i="4" s="1"/>
  <c r="C249" i="4"/>
  <c r="E249" i="4"/>
  <c r="G249" i="4"/>
  <c r="K248" i="4" s="1"/>
  <c r="I249" i="4"/>
  <c r="L249" i="4"/>
  <c r="O249" i="4"/>
  <c r="B250" i="4"/>
  <c r="C250" i="4"/>
  <c r="D250" i="4"/>
  <c r="F250" i="4" s="1"/>
  <c r="E250" i="4"/>
  <c r="G250" i="4"/>
  <c r="K249" i="4" s="1"/>
  <c r="I250" i="4"/>
  <c r="B251" i="4"/>
  <c r="D251" i="4" s="1"/>
  <c r="C251" i="4"/>
  <c r="E251" i="4"/>
  <c r="I251" i="4"/>
  <c r="B252" i="4"/>
  <c r="C252" i="4"/>
  <c r="D252" i="4"/>
  <c r="F252" i="4" s="1"/>
  <c r="H252" i="4" s="1"/>
  <c r="E252" i="4"/>
  <c r="G252" i="4" s="1"/>
  <c r="K251" i="4" s="1"/>
  <c r="I252" i="4"/>
  <c r="B253" i="4"/>
  <c r="C253" i="4"/>
  <c r="D253" i="4"/>
  <c r="F253" i="4" s="1"/>
  <c r="E253" i="4"/>
  <c r="I253" i="4"/>
  <c r="B254" i="4"/>
  <c r="D254" i="4" s="1"/>
  <c r="C254" i="4"/>
  <c r="E254" i="4"/>
  <c r="I254" i="4"/>
  <c r="B255" i="4"/>
  <c r="C255" i="4"/>
  <c r="D255" i="4"/>
  <c r="F255" i="4" s="1"/>
  <c r="H255" i="4" s="1"/>
  <c r="E255" i="4"/>
  <c r="G255" i="4" s="1"/>
  <c r="K254" i="4" s="1"/>
  <c r="I255" i="4"/>
  <c r="B256" i="4"/>
  <c r="C256" i="4"/>
  <c r="D256" i="4"/>
  <c r="F256" i="4" s="1"/>
  <c r="E256" i="4"/>
  <c r="I256" i="4"/>
  <c r="B257" i="4"/>
  <c r="C257" i="4"/>
  <c r="D257" i="4"/>
  <c r="E257" i="4"/>
  <c r="I257" i="4"/>
  <c r="B258" i="4"/>
  <c r="D258" i="4" s="1"/>
  <c r="C258" i="4"/>
  <c r="E258" i="4"/>
  <c r="G258" i="4" s="1"/>
  <c r="K257" i="4" s="1"/>
  <c r="F258" i="4"/>
  <c r="H258" i="4" s="1"/>
  <c r="I258" i="4"/>
  <c r="B259" i="4"/>
  <c r="C259" i="4"/>
  <c r="D259" i="4"/>
  <c r="E259" i="4"/>
  <c r="I259" i="4"/>
  <c r="B260" i="4"/>
  <c r="D260" i="4" s="1"/>
  <c r="C260" i="4"/>
  <c r="E260" i="4"/>
  <c r="G260" i="4"/>
  <c r="K259" i="4" s="1"/>
  <c r="I260" i="4"/>
  <c r="B261" i="4"/>
  <c r="C261" i="4"/>
  <c r="D261" i="4" s="1"/>
  <c r="E261" i="4"/>
  <c r="I261" i="4"/>
  <c r="B262" i="4"/>
  <c r="C262" i="4"/>
  <c r="E262" i="4"/>
  <c r="I262" i="4"/>
  <c r="K262" i="4"/>
  <c r="B263" i="4"/>
  <c r="C263" i="4"/>
  <c r="D263" i="4"/>
  <c r="F263" i="4" s="1"/>
  <c r="H263" i="4" s="1"/>
  <c r="E263" i="4"/>
  <c r="G263" i="4"/>
  <c r="I263" i="4"/>
  <c r="B264" i="4"/>
  <c r="C264" i="4"/>
  <c r="E264" i="4"/>
  <c r="I264" i="4"/>
  <c r="B265" i="4"/>
  <c r="C265" i="4"/>
  <c r="D265" i="4" s="1"/>
  <c r="E265" i="4"/>
  <c r="I265" i="4"/>
  <c r="B266" i="4"/>
  <c r="D266" i="4" s="1"/>
  <c r="C266" i="4"/>
  <c r="E266" i="4"/>
  <c r="I266" i="4"/>
  <c r="B267" i="4"/>
  <c r="C267" i="4"/>
  <c r="D267" i="4" s="1"/>
  <c r="E267" i="4"/>
  <c r="I267" i="4"/>
  <c r="B268" i="4"/>
  <c r="C268" i="4"/>
  <c r="E268" i="4"/>
  <c r="I268" i="4"/>
  <c r="B269" i="4"/>
  <c r="C269" i="4"/>
  <c r="D269" i="4"/>
  <c r="F269" i="4" s="1"/>
  <c r="E269" i="4"/>
  <c r="G269" i="4"/>
  <c r="K268" i="4" s="1"/>
  <c r="I269" i="4"/>
  <c r="B270" i="4"/>
  <c r="D270" i="4" s="1"/>
  <c r="C270" i="4"/>
  <c r="E270" i="4"/>
  <c r="I270" i="4"/>
  <c r="B271" i="4"/>
  <c r="C271" i="4"/>
  <c r="D271" i="4" s="1"/>
  <c r="E271" i="4"/>
  <c r="I271" i="4"/>
  <c r="K271" i="4"/>
  <c r="B272" i="4"/>
  <c r="D272" i="4" s="1"/>
  <c r="C272" i="4"/>
  <c r="E272" i="4"/>
  <c r="G272" i="4"/>
  <c r="I272" i="4"/>
  <c r="B273" i="4"/>
  <c r="C273" i="4"/>
  <c r="D273" i="4" s="1"/>
  <c r="E273" i="4"/>
  <c r="G273" i="4"/>
  <c r="K272" i="4" s="1"/>
  <c r="O272" i="4" s="1"/>
  <c r="I273" i="4"/>
  <c r="B274" i="4"/>
  <c r="D274" i="4" s="1"/>
  <c r="C274" i="4"/>
  <c r="E274" i="4"/>
  <c r="I274" i="4"/>
  <c r="B275" i="4"/>
  <c r="C275" i="4"/>
  <c r="D275" i="4"/>
  <c r="F275" i="4" s="1"/>
  <c r="E275" i="4"/>
  <c r="G275" i="4"/>
  <c r="K274" i="4" s="1"/>
  <c r="I275" i="4"/>
  <c r="B276" i="4"/>
  <c r="D276" i="4" s="1"/>
  <c r="C276" i="4"/>
  <c r="E276" i="4"/>
  <c r="I276" i="4"/>
  <c r="B277" i="4"/>
  <c r="C277" i="4"/>
  <c r="D277" i="4" s="1"/>
  <c r="E277" i="4"/>
  <c r="G277" i="4"/>
  <c r="K276" i="4" s="1"/>
  <c r="O276" i="4" s="1"/>
  <c r="I277" i="4"/>
  <c r="L277" i="4"/>
  <c r="B278" i="4"/>
  <c r="C278" i="4"/>
  <c r="E278" i="4"/>
  <c r="I278" i="4"/>
  <c r="K278" i="4"/>
  <c r="B279" i="4"/>
  <c r="C279" i="4"/>
  <c r="D279" i="4"/>
  <c r="F279" i="4" s="1"/>
  <c r="H279" i="4" s="1"/>
  <c r="E279" i="4"/>
  <c r="G279" i="4"/>
  <c r="I279" i="4"/>
  <c r="B280" i="4"/>
  <c r="C280" i="4"/>
  <c r="E280" i="4"/>
  <c r="I280" i="4"/>
  <c r="B281" i="4"/>
  <c r="C281" i="4"/>
  <c r="D281" i="4" s="1"/>
  <c r="E281" i="4"/>
  <c r="I281" i="4"/>
  <c r="B282" i="4"/>
  <c r="D282" i="4" s="1"/>
  <c r="C282" i="4"/>
  <c r="E282" i="4"/>
  <c r="I282" i="4"/>
  <c r="B283" i="4"/>
  <c r="C283" i="4"/>
  <c r="D283" i="4" s="1"/>
  <c r="E283" i="4"/>
  <c r="I283" i="4"/>
  <c r="B284" i="4"/>
  <c r="C284" i="4"/>
  <c r="E284" i="4"/>
  <c r="I284" i="4"/>
  <c r="B285" i="4"/>
  <c r="C285" i="4"/>
  <c r="D285" i="4"/>
  <c r="F285" i="4" s="1"/>
  <c r="E285" i="4"/>
  <c r="G285" i="4"/>
  <c r="K284" i="4" s="1"/>
  <c r="I285" i="4"/>
  <c r="B286" i="4"/>
  <c r="D286" i="4" s="1"/>
  <c r="C286" i="4"/>
  <c r="E286" i="4"/>
  <c r="I286" i="4"/>
  <c r="B287" i="4"/>
  <c r="C287" i="4"/>
  <c r="D287" i="4" s="1"/>
  <c r="E287" i="4"/>
  <c r="I287" i="4"/>
  <c r="K287" i="4"/>
  <c r="B288" i="4"/>
  <c r="D288" i="4" s="1"/>
  <c r="C288" i="4"/>
  <c r="E288" i="4"/>
  <c r="G288" i="4"/>
  <c r="I288" i="4"/>
  <c r="B289" i="4"/>
  <c r="C289" i="4"/>
  <c r="D289" i="4" s="1"/>
  <c r="E289" i="4"/>
  <c r="G289" i="4"/>
  <c r="K288" i="4" s="1"/>
  <c r="I289" i="4"/>
  <c r="B290" i="4"/>
  <c r="D290" i="4" s="1"/>
  <c r="F290" i="4" s="1"/>
  <c r="C290" i="4"/>
  <c r="E290" i="4"/>
  <c r="G290" i="4"/>
  <c r="K289" i="4" s="1"/>
  <c r="O289" i="4" s="1"/>
  <c r="I290" i="4"/>
  <c r="B291" i="4"/>
  <c r="C291" i="4"/>
  <c r="D291" i="4"/>
  <c r="F291" i="4" s="1"/>
  <c r="E291" i="4"/>
  <c r="G291" i="4"/>
  <c r="K290" i="4" s="1"/>
  <c r="I291" i="4"/>
  <c r="T291" i="4"/>
  <c r="B292" i="4"/>
  <c r="C292" i="4"/>
  <c r="D292" i="4" s="1"/>
  <c r="T293" i="4" s="1"/>
  <c r="E292" i="4"/>
  <c r="G292" i="4"/>
  <c r="K291" i="4" s="1"/>
  <c r="I292" i="4"/>
  <c r="B293" i="4"/>
  <c r="C293" i="4"/>
  <c r="D293" i="4" s="1"/>
  <c r="F293" i="4" s="1"/>
  <c r="E293" i="4"/>
  <c r="I293" i="4"/>
  <c r="B294" i="4"/>
  <c r="C294" i="4"/>
  <c r="D294" i="4"/>
  <c r="F294" i="4" s="1"/>
  <c r="E294" i="4"/>
  <c r="G294" i="4"/>
  <c r="K293" i="4" s="1"/>
  <c r="I294" i="4"/>
  <c r="T294" i="4"/>
  <c r="B295" i="4"/>
  <c r="C295" i="4"/>
  <c r="D295" i="4" s="1"/>
  <c r="T296" i="4" s="1"/>
  <c r="E295" i="4"/>
  <c r="G295" i="4"/>
  <c r="K294" i="4" s="1"/>
  <c r="I295" i="4"/>
  <c r="B296" i="4"/>
  <c r="C296" i="4"/>
  <c r="D296" i="4" s="1"/>
  <c r="E296" i="4"/>
  <c r="I296" i="4"/>
  <c r="B297" i="4"/>
  <c r="C297" i="4"/>
  <c r="D297" i="4"/>
  <c r="F297" i="4" s="1"/>
  <c r="E297" i="4"/>
  <c r="G297" i="4"/>
  <c r="K296" i="4" s="1"/>
  <c r="I297" i="4"/>
  <c r="B298" i="4"/>
  <c r="C298" i="4"/>
  <c r="D298" i="4" s="1"/>
  <c r="E298" i="4"/>
  <c r="G298" i="4"/>
  <c r="K297" i="4" s="1"/>
  <c r="O297" i="4" s="1"/>
  <c r="I298" i="4"/>
  <c r="B299" i="4"/>
  <c r="C299" i="4"/>
  <c r="D299" i="4" s="1"/>
  <c r="F299" i="4" s="1"/>
  <c r="E299" i="4"/>
  <c r="G299" i="4" s="1"/>
  <c r="K298" i="4" s="1"/>
  <c r="H299" i="4"/>
  <c r="I299" i="4"/>
  <c r="B300" i="4"/>
  <c r="C300" i="4"/>
  <c r="D300" i="4"/>
  <c r="E300" i="4"/>
  <c r="G300" i="4" s="1"/>
  <c r="K299" i="4" s="1"/>
  <c r="I300" i="4"/>
  <c r="K300" i="4"/>
  <c r="B301" i="4"/>
  <c r="C301" i="4"/>
  <c r="D301" i="4"/>
  <c r="E301" i="4"/>
  <c r="G301" i="4" s="1"/>
  <c r="I301" i="4"/>
  <c r="B302" i="4"/>
  <c r="C302" i="4"/>
  <c r="D302" i="4" s="1"/>
  <c r="E302" i="4"/>
  <c r="I302" i="4"/>
  <c r="B303" i="4"/>
  <c r="C303" i="4"/>
  <c r="D303" i="4"/>
  <c r="F303" i="4" s="1"/>
  <c r="E303" i="4"/>
  <c r="G303" i="4" s="1"/>
  <c r="K302" i="4" s="1"/>
  <c r="S302" i="4" s="1"/>
  <c r="H303" i="4"/>
  <c r="I303" i="4"/>
  <c r="B304" i="4"/>
  <c r="C304" i="4"/>
  <c r="D304" i="4"/>
  <c r="E304" i="4"/>
  <c r="I304" i="4"/>
  <c r="B305" i="4"/>
  <c r="C305" i="4"/>
  <c r="D305" i="4"/>
  <c r="E305" i="4"/>
  <c r="I305" i="4"/>
  <c r="B306" i="4"/>
  <c r="C306" i="4"/>
  <c r="D306" i="4" s="1"/>
  <c r="E306" i="4"/>
  <c r="G306" i="4"/>
  <c r="K305" i="4" s="1"/>
  <c r="I306" i="4"/>
  <c r="B307" i="4"/>
  <c r="C307" i="4"/>
  <c r="D307" i="4"/>
  <c r="F307" i="4" s="1"/>
  <c r="E307" i="4"/>
  <c r="G307" i="4" s="1"/>
  <c r="I307" i="4"/>
  <c r="B308" i="4"/>
  <c r="C308" i="4"/>
  <c r="D308" i="4"/>
  <c r="E308" i="4"/>
  <c r="I308" i="4"/>
  <c r="B309" i="4"/>
  <c r="C309" i="4"/>
  <c r="D309" i="4"/>
  <c r="E309" i="4"/>
  <c r="I309" i="4"/>
  <c r="B310" i="4"/>
  <c r="C310" i="4"/>
  <c r="D310" i="4"/>
  <c r="F310" i="4" s="1"/>
  <c r="E310" i="4"/>
  <c r="G310" i="4"/>
  <c r="I310" i="4"/>
  <c r="O310" i="4"/>
  <c r="B311" i="4"/>
  <c r="C311" i="4"/>
  <c r="D311" i="4" s="1"/>
  <c r="F311" i="4" s="1"/>
  <c r="E311" i="4"/>
  <c r="G311" i="4" s="1"/>
  <c r="K310" i="4" s="1"/>
  <c r="I311" i="4"/>
  <c r="T311" i="4"/>
  <c r="B312" i="4"/>
  <c r="C312" i="4"/>
  <c r="D312" i="4"/>
  <c r="E312" i="4"/>
  <c r="G312" i="4" s="1"/>
  <c r="K311" i="4" s="1"/>
  <c r="I312" i="4"/>
  <c r="T312" i="4"/>
  <c r="B313" i="4"/>
  <c r="C313" i="4"/>
  <c r="D313" i="4"/>
  <c r="F313" i="4" s="1"/>
  <c r="E313" i="4"/>
  <c r="G313" i="4" s="1"/>
  <c r="K312" i="4" s="1"/>
  <c r="H313" i="4"/>
  <c r="I313" i="4"/>
  <c r="B314" i="4"/>
  <c r="C314" i="4"/>
  <c r="D314" i="4"/>
  <c r="E314" i="4"/>
  <c r="I314" i="4"/>
  <c r="T314" i="4"/>
  <c r="B315" i="4"/>
  <c r="C315" i="4"/>
  <c r="D315" i="4" s="1"/>
  <c r="F315" i="4" s="1"/>
  <c r="E315" i="4"/>
  <c r="G315" i="4"/>
  <c r="I315" i="4"/>
  <c r="T315" i="4"/>
  <c r="B316" i="4"/>
  <c r="C316" i="4"/>
  <c r="D316" i="4"/>
  <c r="E316" i="4"/>
  <c r="G316" i="4"/>
  <c r="K315" i="4" s="1"/>
  <c r="I316" i="4"/>
  <c r="B317" i="4"/>
  <c r="C317" i="4"/>
  <c r="D317" i="4" s="1"/>
  <c r="E317" i="4"/>
  <c r="I317" i="4"/>
  <c r="B318" i="4"/>
  <c r="C318" i="4"/>
  <c r="D318" i="4"/>
  <c r="E318" i="4"/>
  <c r="I318" i="4"/>
  <c r="T318" i="4"/>
  <c r="B319" i="4"/>
  <c r="C319" i="4"/>
  <c r="D319" i="4"/>
  <c r="F319" i="4" s="1"/>
  <c r="E319" i="4"/>
  <c r="G319" i="4"/>
  <c r="I319" i="4"/>
  <c r="K319" i="4"/>
  <c r="B320" i="4"/>
  <c r="C320" i="4"/>
  <c r="D320" i="4"/>
  <c r="E320" i="4"/>
  <c r="G320" i="4"/>
  <c r="I320" i="4"/>
  <c r="B321" i="4"/>
  <c r="C321" i="4"/>
  <c r="D321" i="4" s="1"/>
  <c r="E321" i="4"/>
  <c r="I321" i="4"/>
  <c r="B322" i="4"/>
  <c r="C322" i="4"/>
  <c r="D322" i="4"/>
  <c r="E322" i="4"/>
  <c r="I322" i="4"/>
  <c r="B323" i="4"/>
  <c r="C323" i="4"/>
  <c r="D323" i="4" s="1"/>
  <c r="F323" i="4" s="1"/>
  <c r="E323" i="4"/>
  <c r="G323" i="4"/>
  <c r="I323" i="4"/>
  <c r="B324" i="4"/>
  <c r="C324" i="4"/>
  <c r="D324" i="4"/>
  <c r="E324" i="4"/>
  <c r="G324" i="4"/>
  <c r="K323" i="4" s="1"/>
  <c r="I324" i="4"/>
  <c r="B325" i="4"/>
  <c r="C325" i="4"/>
  <c r="D325" i="4"/>
  <c r="E325" i="4"/>
  <c r="I325" i="4"/>
  <c r="B326" i="4"/>
  <c r="C326" i="4"/>
  <c r="D326" i="4" s="1"/>
  <c r="E326" i="4"/>
  <c r="G326" i="4"/>
  <c r="K325" i="4" s="1"/>
  <c r="O325" i="4" s="1"/>
  <c r="I326" i="4"/>
  <c r="B327" i="4"/>
  <c r="C327" i="4"/>
  <c r="D327" i="4" s="1"/>
  <c r="E327" i="4"/>
  <c r="I327" i="4"/>
  <c r="B328" i="4"/>
  <c r="C328" i="4"/>
  <c r="D328" i="4"/>
  <c r="E328" i="4"/>
  <c r="I328" i="4"/>
  <c r="B329" i="4"/>
  <c r="C329" i="4"/>
  <c r="D329" i="4"/>
  <c r="E329" i="4"/>
  <c r="I329" i="4"/>
  <c r="B330" i="4"/>
  <c r="C330" i="4"/>
  <c r="D330" i="4" s="1"/>
  <c r="E330" i="4"/>
  <c r="G330" i="4"/>
  <c r="K329" i="4" s="1"/>
  <c r="I330" i="4"/>
  <c r="B331" i="4"/>
  <c r="C331" i="4"/>
  <c r="D331" i="4"/>
  <c r="F331" i="4" s="1"/>
  <c r="E331" i="4"/>
  <c r="G331" i="4" s="1"/>
  <c r="I331" i="4"/>
  <c r="B332" i="4"/>
  <c r="C332" i="4"/>
  <c r="D332" i="4"/>
  <c r="E332" i="4"/>
  <c r="I332" i="4"/>
  <c r="B333" i="4"/>
  <c r="C333" i="4"/>
  <c r="D333" i="4"/>
  <c r="E333" i="4"/>
  <c r="G333" i="4" s="1"/>
  <c r="K332" i="4" s="1"/>
  <c r="O332" i="4" s="1"/>
  <c r="I333" i="4"/>
  <c r="B334" i="4"/>
  <c r="C334" i="4"/>
  <c r="D334" i="4"/>
  <c r="F334" i="4" s="1"/>
  <c r="E334" i="4"/>
  <c r="G334" i="4"/>
  <c r="I334" i="4"/>
  <c r="B335" i="4"/>
  <c r="C335" i="4"/>
  <c r="D335" i="4" s="1"/>
  <c r="E335" i="4"/>
  <c r="G335" i="4" s="1"/>
  <c r="K334" i="4" s="1"/>
  <c r="O334" i="4" s="1"/>
  <c r="I335" i="4"/>
  <c r="B336" i="4"/>
  <c r="C336" i="4"/>
  <c r="E336" i="4"/>
  <c r="I336" i="4"/>
  <c r="B337" i="4"/>
  <c r="D337" i="4" s="1"/>
  <c r="C337" i="4"/>
  <c r="E337" i="4"/>
  <c r="G337" i="4"/>
  <c r="K336" i="4" s="1"/>
  <c r="I337" i="4"/>
  <c r="B338" i="4"/>
  <c r="C338" i="4"/>
  <c r="E338" i="4"/>
  <c r="I338" i="4"/>
  <c r="B339" i="4"/>
  <c r="C339" i="4"/>
  <c r="E339" i="4"/>
  <c r="I339" i="4"/>
  <c r="L339" i="4"/>
  <c r="B340" i="4"/>
  <c r="C340" i="4"/>
  <c r="E340" i="4"/>
  <c r="I340" i="4"/>
  <c r="B341" i="4"/>
  <c r="D341" i="4" s="1"/>
  <c r="C341" i="4"/>
  <c r="E341" i="4"/>
  <c r="G341" i="4"/>
  <c r="K340" i="4" s="1"/>
  <c r="I341" i="4"/>
  <c r="B342" i="4"/>
  <c r="C342" i="4"/>
  <c r="E342" i="4"/>
  <c r="I342" i="4"/>
  <c r="O342" i="4"/>
  <c r="B343" i="4"/>
  <c r="D343" i="4" s="1"/>
  <c r="C343" i="4"/>
  <c r="E343" i="4"/>
  <c r="F343" i="4"/>
  <c r="H343" i="4" s="1"/>
  <c r="G343" i="4"/>
  <c r="K342" i="4" s="1"/>
  <c r="I343" i="4"/>
  <c r="K343" i="4"/>
  <c r="B344" i="4"/>
  <c r="D344" i="4" s="1"/>
  <c r="C344" i="4"/>
  <c r="E344" i="4"/>
  <c r="G344" i="4"/>
  <c r="I344" i="4"/>
  <c r="O344" i="4"/>
  <c r="B345" i="4"/>
  <c r="D345" i="4" s="1"/>
  <c r="C345" i="4"/>
  <c r="E345" i="4"/>
  <c r="F345" i="4"/>
  <c r="H345" i="4" s="1"/>
  <c r="G345" i="4"/>
  <c r="K344" i="4" s="1"/>
  <c r="I345" i="4"/>
  <c r="B346" i="4"/>
  <c r="C346" i="4"/>
  <c r="E346" i="4"/>
  <c r="I346" i="4"/>
  <c r="B347" i="4"/>
  <c r="D347" i="4" s="1"/>
  <c r="C347" i="4"/>
  <c r="E347" i="4"/>
  <c r="G347" i="4"/>
  <c r="K346" i="4" s="1"/>
  <c r="S346" i="4" s="1"/>
  <c r="I347" i="4"/>
  <c r="B348" i="4"/>
  <c r="C348" i="4"/>
  <c r="E348" i="4"/>
  <c r="I348" i="4"/>
  <c r="O348" i="4"/>
  <c r="B349" i="4"/>
  <c r="D349" i="4" s="1"/>
  <c r="C349" i="4"/>
  <c r="E349" i="4"/>
  <c r="F349" i="4"/>
  <c r="H349" i="4" s="1"/>
  <c r="G349" i="4"/>
  <c r="K348" i="4" s="1"/>
  <c r="I349" i="4"/>
  <c r="K349" i="4"/>
  <c r="B350" i="4"/>
  <c r="D350" i="4" s="1"/>
  <c r="C350" i="4"/>
  <c r="E350" i="4"/>
  <c r="G350" i="4"/>
  <c r="I350" i="4"/>
  <c r="B351" i="4"/>
  <c r="D351" i="4" s="1"/>
  <c r="C351" i="4"/>
  <c r="E351" i="4"/>
  <c r="G351" i="4"/>
  <c r="K350" i="4" s="1"/>
  <c r="I351" i="4"/>
  <c r="B352" i="4"/>
  <c r="C352" i="4"/>
  <c r="E352" i="4"/>
  <c r="I352" i="4"/>
  <c r="B353" i="4"/>
  <c r="D353" i="4" s="1"/>
  <c r="C353" i="4"/>
  <c r="E353" i="4"/>
  <c r="F353" i="4"/>
  <c r="H353" i="4" s="1"/>
  <c r="O352" i="4" s="1"/>
  <c r="G353" i="4"/>
  <c r="K352" i="4" s="1"/>
  <c r="S352" i="4" s="1"/>
  <c r="I353" i="4"/>
  <c r="B354" i="4"/>
  <c r="C354" i="4"/>
  <c r="E354" i="4"/>
  <c r="I354" i="4"/>
  <c r="B355" i="4"/>
  <c r="D355" i="4" s="1"/>
  <c r="C355" i="4"/>
  <c r="E355" i="4"/>
  <c r="G355" i="4"/>
  <c r="K354" i="4" s="1"/>
  <c r="I355" i="4"/>
  <c r="K355" i="4"/>
  <c r="B356" i="4"/>
  <c r="D356" i="4" s="1"/>
  <c r="C356" i="4"/>
  <c r="E356" i="4"/>
  <c r="G356" i="4"/>
  <c r="I356" i="4"/>
  <c r="B357" i="4"/>
  <c r="D357" i="4" s="1"/>
  <c r="C357" i="4"/>
  <c r="E357" i="4"/>
  <c r="G357" i="4"/>
  <c r="K356" i="4" s="1"/>
  <c r="I357" i="4"/>
  <c r="B358" i="4"/>
  <c r="C358" i="4"/>
  <c r="E358" i="4"/>
  <c r="I358" i="4"/>
  <c r="B359" i="4"/>
  <c r="D359" i="4" s="1"/>
  <c r="C359" i="4"/>
  <c r="E359" i="4"/>
  <c r="F359" i="4"/>
  <c r="H359" i="4" s="1"/>
  <c r="O358" i="4" s="1"/>
  <c r="G359" i="4"/>
  <c r="K358" i="4" s="1"/>
  <c r="S358" i="4" s="1"/>
  <c r="I359" i="4"/>
  <c r="B360" i="4"/>
  <c r="C360" i="4"/>
  <c r="E360" i="4"/>
  <c r="I360" i="4"/>
  <c r="B361" i="4"/>
  <c r="D361" i="4" s="1"/>
  <c r="C361" i="4"/>
  <c r="E361" i="4"/>
  <c r="G361" i="4"/>
  <c r="K360" i="4" s="1"/>
  <c r="I361" i="4"/>
  <c r="L361" i="4"/>
  <c r="B362" i="4"/>
  <c r="C362" i="4"/>
  <c r="E362" i="4"/>
  <c r="I362" i="4"/>
  <c r="K362" i="4"/>
  <c r="B363" i="4"/>
  <c r="D363" i="4" s="1"/>
  <c r="C363" i="4"/>
  <c r="E363" i="4"/>
  <c r="F363" i="4"/>
  <c r="H363" i="4" s="1"/>
  <c r="O362" i="4" s="1"/>
  <c r="G363" i="4"/>
  <c r="I363" i="4"/>
  <c r="B364" i="4"/>
  <c r="C364" i="4"/>
  <c r="E364" i="4"/>
  <c r="I364" i="4"/>
  <c r="B365" i="4"/>
  <c r="C365" i="4"/>
  <c r="E365" i="4"/>
  <c r="I365" i="4"/>
  <c r="B366" i="4"/>
  <c r="D366" i="4" s="1"/>
  <c r="C366" i="4"/>
  <c r="E366" i="4"/>
  <c r="G366" i="4"/>
  <c r="K365" i="4" s="1"/>
  <c r="I366" i="4"/>
  <c r="B367" i="4"/>
  <c r="C367" i="4"/>
  <c r="E367" i="4"/>
  <c r="I367" i="4"/>
  <c r="B368" i="4"/>
  <c r="C368" i="4"/>
  <c r="E368" i="4"/>
  <c r="I368" i="4"/>
  <c r="K368" i="4"/>
  <c r="S368" i="4" s="1"/>
  <c r="B369" i="4"/>
  <c r="D369" i="4" s="1"/>
  <c r="C369" i="4"/>
  <c r="E369" i="4"/>
  <c r="F369" i="4"/>
  <c r="H369" i="4" s="1"/>
  <c r="G369" i="4"/>
  <c r="I369" i="4"/>
  <c r="B370" i="4"/>
  <c r="D370" i="4" s="1"/>
  <c r="C370" i="4"/>
  <c r="E370" i="4"/>
  <c r="F370" i="4"/>
  <c r="H370" i="4" s="1"/>
  <c r="G370" i="4"/>
  <c r="K369" i="4" s="1"/>
  <c r="I370" i="4"/>
  <c r="B371" i="4"/>
  <c r="C371" i="4"/>
  <c r="E371" i="4"/>
  <c r="I371" i="4"/>
  <c r="K371" i="4"/>
  <c r="S371" i="4" s="1"/>
  <c r="B372" i="4"/>
  <c r="D372" i="4" s="1"/>
  <c r="C372" i="4"/>
  <c r="E372" i="4"/>
  <c r="F372" i="4"/>
  <c r="H372" i="4" s="1"/>
  <c r="G372" i="4"/>
  <c r="I372" i="4"/>
  <c r="B373" i="4"/>
  <c r="C373" i="4"/>
  <c r="E373" i="4"/>
  <c r="I373" i="4"/>
  <c r="B374" i="4"/>
  <c r="C374" i="4"/>
  <c r="E374" i="4"/>
  <c r="I374" i="4"/>
  <c r="K374" i="4"/>
  <c r="S374" i="4" s="1"/>
  <c r="B375" i="4"/>
  <c r="D375" i="4" s="1"/>
  <c r="C375" i="4"/>
  <c r="E375" i="4"/>
  <c r="F375" i="4"/>
  <c r="H375" i="4" s="1"/>
  <c r="G375" i="4"/>
  <c r="I375" i="4"/>
  <c r="B376" i="4"/>
  <c r="D376" i="4" s="1"/>
  <c r="C376" i="4"/>
  <c r="E376" i="4"/>
  <c r="F376" i="4"/>
  <c r="H376" i="4" s="1"/>
  <c r="G376" i="4"/>
  <c r="K375" i="4" s="1"/>
  <c r="I376" i="4"/>
  <c r="B377" i="4"/>
  <c r="C377" i="4"/>
  <c r="E377" i="4"/>
  <c r="I377" i="4"/>
  <c r="K377" i="4"/>
  <c r="S377" i="4" s="1"/>
  <c r="B378" i="4"/>
  <c r="D378" i="4" s="1"/>
  <c r="C378" i="4"/>
  <c r="E378" i="4"/>
  <c r="F378" i="4"/>
  <c r="H378" i="4" s="1"/>
  <c r="G378" i="4"/>
  <c r="I378" i="4"/>
  <c r="B379" i="4"/>
  <c r="C379" i="4"/>
  <c r="E379" i="4"/>
  <c r="I379" i="4"/>
  <c r="B380" i="4"/>
  <c r="C380" i="4"/>
  <c r="E380" i="4"/>
  <c r="I380" i="4"/>
  <c r="L380" i="4"/>
  <c r="B381" i="4"/>
  <c r="D381" i="4" s="1"/>
  <c r="G381" i="4" s="1"/>
  <c r="K380" i="4" s="1"/>
  <c r="C381" i="4"/>
  <c r="E381" i="4"/>
  <c r="I381" i="4"/>
  <c r="B382" i="4"/>
  <c r="D382" i="4" s="1"/>
  <c r="C382" i="4"/>
  <c r="E382" i="4"/>
  <c r="I382" i="4"/>
  <c r="B383" i="4"/>
  <c r="D383" i="4" s="1"/>
  <c r="C383" i="4"/>
  <c r="E383" i="4"/>
  <c r="G383" i="4"/>
  <c r="K382" i="4" s="1"/>
  <c r="I383" i="4"/>
  <c r="O383" i="4"/>
  <c r="B384" i="4"/>
  <c r="D384" i="4" s="1"/>
  <c r="C384" i="4"/>
  <c r="E384" i="4"/>
  <c r="F384" i="4"/>
  <c r="H384" i="4" s="1"/>
  <c r="G384" i="4"/>
  <c r="K383" i="4" s="1"/>
  <c r="I384" i="4"/>
  <c r="B385" i="4"/>
  <c r="C385" i="4"/>
  <c r="E385" i="4"/>
  <c r="I385" i="4"/>
  <c r="O385" i="4"/>
  <c r="B386" i="4"/>
  <c r="D386" i="4" s="1"/>
  <c r="C386" i="4"/>
  <c r="E386" i="4"/>
  <c r="F386" i="4"/>
  <c r="H386" i="4" s="1"/>
  <c r="G386" i="4"/>
  <c r="K385" i="4" s="1"/>
  <c r="I386" i="4"/>
  <c r="B387" i="4"/>
  <c r="C387" i="4"/>
  <c r="E387" i="4"/>
  <c r="I387" i="4"/>
  <c r="B388" i="4"/>
  <c r="D388" i="4" s="1"/>
  <c r="C388" i="4"/>
  <c r="E388" i="4"/>
  <c r="G388" i="4"/>
  <c r="K387" i="4" s="1"/>
  <c r="S387" i="4" s="1"/>
  <c r="I388" i="4"/>
  <c r="B389" i="4"/>
  <c r="D389" i="4" s="1"/>
  <c r="G389" i="4" s="1"/>
  <c r="K388" i="4" s="1"/>
  <c r="C389" i="4"/>
  <c r="E389" i="4"/>
  <c r="I389" i="4"/>
  <c r="B390" i="4"/>
  <c r="D390" i="4" s="1"/>
  <c r="C390" i="4"/>
  <c r="E390" i="4"/>
  <c r="I390" i="4"/>
  <c r="K390" i="4"/>
  <c r="S390" i="4"/>
  <c r="B391" i="4"/>
  <c r="D391" i="4" s="1"/>
  <c r="C391" i="4"/>
  <c r="E391" i="4"/>
  <c r="F391" i="4"/>
  <c r="H391" i="4" s="1"/>
  <c r="G391" i="4"/>
  <c r="I391" i="4"/>
  <c r="B392" i="4"/>
  <c r="C392" i="4"/>
  <c r="D392" i="4"/>
  <c r="E392" i="4"/>
  <c r="G392" i="4"/>
  <c r="K391" i="4" s="1"/>
  <c r="I392" i="4"/>
  <c r="B393" i="4"/>
  <c r="D393" i="4" s="1"/>
  <c r="F393" i="4" s="1"/>
  <c r="H393" i="4" s="1"/>
  <c r="C393" i="4"/>
  <c r="E393" i="4"/>
  <c r="G393" i="4"/>
  <c r="K392" i="4" s="1"/>
  <c r="I393" i="4"/>
  <c r="B394" i="4"/>
  <c r="C394" i="4"/>
  <c r="D394" i="4"/>
  <c r="G394" i="4" s="1"/>
  <c r="K393" i="4" s="1"/>
  <c r="E394" i="4"/>
  <c r="I394" i="4"/>
  <c r="B395" i="4"/>
  <c r="C395" i="4"/>
  <c r="E395" i="4"/>
  <c r="I395" i="4"/>
  <c r="B396" i="4"/>
  <c r="C396" i="4"/>
  <c r="D396" i="4"/>
  <c r="E396" i="4"/>
  <c r="G396" i="4"/>
  <c r="K395" i="4" s="1"/>
  <c r="I396" i="4"/>
  <c r="B397" i="4"/>
  <c r="D397" i="4" s="1"/>
  <c r="F397" i="4" s="1"/>
  <c r="C397" i="4"/>
  <c r="E397" i="4"/>
  <c r="I397" i="4"/>
  <c r="B398" i="4"/>
  <c r="C398" i="4"/>
  <c r="D398" i="4" s="1"/>
  <c r="E398" i="4"/>
  <c r="I398" i="4"/>
  <c r="B399" i="4"/>
  <c r="C399" i="4"/>
  <c r="E399" i="4"/>
  <c r="I399" i="4"/>
  <c r="B400" i="4"/>
  <c r="C400" i="4"/>
  <c r="D400" i="4"/>
  <c r="E400" i="4"/>
  <c r="G400" i="4"/>
  <c r="K399" i="4" s="1"/>
  <c r="I400" i="4"/>
  <c r="B401" i="4"/>
  <c r="D401" i="4" s="1"/>
  <c r="F401" i="4" s="1"/>
  <c r="C401" i="4"/>
  <c r="E401" i="4"/>
  <c r="I401" i="4"/>
  <c r="B402" i="4"/>
  <c r="C402" i="4"/>
  <c r="D402" i="4" s="1"/>
  <c r="E402" i="4"/>
  <c r="I402" i="4"/>
  <c r="B403" i="4"/>
  <c r="D403" i="4" s="1"/>
  <c r="C403" i="4"/>
  <c r="E403" i="4"/>
  <c r="F403" i="4"/>
  <c r="H403" i="4" s="1"/>
  <c r="G403" i="4"/>
  <c r="K402" i="4" s="1"/>
  <c r="I403" i="4"/>
  <c r="B404" i="4"/>
  <c r="C404" i="4"/>
  <c r="D404" i="4"/>
  <c r="E404" i="4"/>
  <c r="G404" i="4"/>
  <c r="K403" i="4" s="1"/>
  <c r="I404" i="4"/>
  <c r="B405" i="4"/>
  <c r="D405" i="4" s="1"/>
  <c r="C405" i="4"/>
  <c r="E405" i="4"/>
  <c r="I405" i="4"/>
  <c r="B406" i="4"/>
  <c r="C406" i="4"/>
  <c r="D406" i="4"/>
  <c r="G406" i="4" s="1"/>
  <c r="K405" i="4" s="1"/>
  <c r="E406" i="4"/>
  <c r="I406" i="4"/>
  <c r="B407" i="4"/>
  <c r="C407" i="4"/>
  <c r="E407" i="4"/>
  <c r="I407" i="4"/>
  <c r="B408" i="4"/>
  <c r="C408" i="4"/>
  <c r="D408" i="4"/>
  <c r="E408" i="4"/>
  <c r="G408" i="4"/>
  <c r="K407" i="4" s="1"/>
  <c r="I408" i="4"/>
  <c r="B409" i="4"/>
  <c r="D409" i="4" s="1"/>
  <c r="F409" i="4" s="1"/>
  <c r="C409" i="4"/>
  <c r="E409" i="4"/>
  <c r="I409" i="4"/>
  <c r="B410" i="4"/>
  <c r="C410" i="4"/>
  <c r="D410" i="4" s="1"/>
  <c r="E410" i="4"/>
  <c r="I410" i="4"/>
  <c r="B411" i="4"/>
  <c r="C411" i="4"/>
  <c r="E411" i="4"/>
  <c r="I411" i="4"/>
  <c r="B412" i="4"/>
  <c r="C412" i="4"/>
  <c r="D412" i="4"/>
  <c r="E412" i="4"/>
  <c r="G412" i="4"/>
  <c r="K411" i="4" s="1"/>
  <c r="I412" i="4"/>
  <c r="B413" i="4"/>
  <c r="D413" i="4" s="1"/>
  <c r="C413" i="4"/>
  <c r="E413" i="4"/>
  <c r="I413" i="4"/>
  <c r="D3" i="8" l="1"/>
  <c r="E3" i="8"/>
  <c r="O419" i="4"/>
  <c r="S419" i="4"/>
  <c r="H418" i="4"/>
  <c r="O417" i="4" s="1"/>
  <c r="H416" i="4"/>
  <c r="J415" i="4"/>
  <c r="H414" i="4"/>
  <c r="O415" i="4"/>
  <c r="S415" i="4"/>
  <c r="O418" i="4"/>
  <c r="S418" i="4"/>
  <c r="O416" i="4"/>
  <c r="S416" i="4"/>
  <c r="S414" i="4"/>
  <c r="S417" i="4"/>
  <c r="H419" i="4"/>
  <c r="H417" i="4"/>
  <c r="H415" i="4"/>
  <c r="O414" i="4" s="1"/>
  <c r="N414" i="4"/>
  <c r="K413" i="4"/>
  <c r="O405" i="4"/>
  <c r="S405" i="4"/>
  <c r="S403" i="4"/>
  <c r="O403" i="4"/>
  <c r="S399" i="4"/>
  <c r="O407" i="4"/>
  <c r="S407" i="4"/>
  <c r="T403" i="4"/>
  <c r="F402" i="4"/>
  <c r="H402" i="4" s="1"/>
  <c r="G402" i="4"/>
  <c r="K401" i="4" s="1"/>
  <c r="S393" i="4"/>
  <c r="O392" i="4"/>
  <c r="S365" i="4"/>
  <c r="S293" i="4"/>
  <c r="T411" i="4"/>
  <c r="F410" i="4"/>
  <c r="G410" i="4"/>
  <c r="K409" i="4" s="1"/>
  <c r="O402" i="4"/>
  <c r="S402" i="4"/>
  <c r="O395" i="4"/>
  <c r="S391" i="4"/>
  <c r="O391" i="4"/>
  <c r="O388" i="4"/>
  <c r="O380" i="4"/>
  <c r="O329" i="4"/>
  <c r="S411" i="4"/>
  <c r="F398" i="4"/>
  <c r="H398" i="4" s="1"/>
  <c r="G398" i="4"/>
  <c r="K397" i="4" s="1"/>
  <c r="O382" i="4"/>
  <c r="O305" i="4"/>
  <c r="O375" i="4"/>
  <c r="O369" i="4"/>
  <c r="G409" i="4"/>
  <c r="K408" i="4" s="1"/>
  <c r="T391" i="4"/>
  <c r="S336" i="4"/>
  <c r="F332" i="4"/>
  <c r="T333" i="4"/>
  <c r="F325" i="4"/>
  <c r="H325" i="4" s="1"/>
  <c r="T324" i="4"/>
  <c r="T326" i="4"/>
  <c r="O319" i="4"/>
  <c r="S319" i="4"/>
  <c r="G401" i="4"/>
  <c r="K400" i="4" s="1"/>
  <c r="G397" i="4"/>
  <c r="K396" i="4" s="1"/>
  <c r="S343" i="4"/>
  <c r="S340" i="4"/>
  <c r="T332" i="4"/>
  <c r="S332" i="4" s="1"/>
  <c r="F328" i="4"/>
  <c r="T329" i="4"/>
  <c r="S329" i="4" s="1"/>
  <c r="F321" i="4"/>
  <c r="T320" i="4"/>
  <c r="T319" i="4"/>
  <c r="K314" i="4"/>
  <c r="H315" i="4"/>
  <c r="O311" i="4"/>
  <c r="S311" i="4"/>
  <c r="H310" i="4"/>
  <c r="K309" i="4"/>
  <c r="F309" i="4"/>
  <c r="T310" i="4"/>
  <c r="F305" i="4"/>
  <c r="T306" i="4"/>
  <c r="F302" i="4"/>
  <c r="H302" i="4" s="1"/>
  <c r="T303" i="4"/>
  <c r="G302" i="4"/>
  <c r="K301" i="4" s="1"/>
  <c r="T300" i="4"/>
  <c r="O300" i="4"/>
  <c r="S300" i="4"/>
  <c r="S284" i="4"/>
  <c r="T232" i="4"/>
  <c r="S232" i="4" s="1"/>
  <c r="F231" i="4"/>
  <c r="G231" i="4"/>
  <c r="K230" i="4" s="1"/>
  <c r="J180" i="4"/>
  <c r="F413" i="4"/>
  <c r="H413" i="4" s="1"/>
  <c r="T413" i="4"/>
  <c r="F412" i="4"/>
  <c r="H412" i="4" s="1"/>
  <c r="O411" i="4" s="1"/>
  <c r="F408" i="4"/>
  <c r="H408" i="4" s="1"/>
  <c r="F405" i="4"/>
  <c r="F404" i="4"/>
  <c r="H404" i="4" s="1"/>
  <c r="T401" i="4"/>
  <c r="F400" i="4"/>
  <c r="H400" i="4" s="1"/>
  <c r="O399" i="4" s="1"/>
  <c r="F396" i="4"/>
  <c r="H396" i="4" s="1"/>
  <c r="T393" i="4"/>
  <c r="F392" i="4"/>
  <c r="H392" i="4" s="1"/>
  <c r="O390" i="4"/>
  <c r="F390" i="4"/>
  <c r="T389" i="4"/>
  <c r="D387" i="4"/>
  <c r="F382" i="4"/>
  <c r="D380" i="4"/>
  <c r="O374" i="4"/>
  <c r="D374" i="4"/>
  <c r="O368" i="4"/>
  <c r="D368" i="4"/>
  <c r="D364" i="4"/>
  <c r="D362" i="4"/>
  <c r="T362" i="4" s="1"/>
  <c r="L362" i="4" s="1"/>
  <c r="F355" i="4"/>
  <c r="H355" i="4" s="1"/>
  <c r="O354" i="4"/>
  <c r="F351" i="4"/>
  <c r="H351" i="4" s="1"/>
  <c r="O350" i="4"/>
  <c r="S349" i="4"/>
  <c r="T348" i="4"/>
  <c r="F341" i="4"/>
  <c r="H341" i="4" s="1"/>
  <c r="O340" i="4"/>
  <c r="D339" i="4"/>
  <c r="H334" i="4"/>
  <c r="K333" i="4"/>
  <c r="F333" i="4"/>
  <c r="H333" i="4" s="1"/>
  <c r="T334" i="4"/>
  <c r="S334" i="4" s="1"/>
  <c r="F329" i="4"/>
  <c r="T330" i="4"/>
  <c r="S325" i="4"/>
  <c r="S315" i="4"/>
  <c r="K306" i="4"/>
  <c r="H307" i="4"/>
  <c r="O288" i="4"/>
  <c r="S288" i="4"/>
  <c r="T288" i="4"/>
  <c r="F287" i="4"/>
  <c r="H287" i="4" s="1"/>
  <c r="G287" i="4"/>
  <c r="K286" i="4" s="1"/>
  <c r="S274" i="4"/>
  <c r="T271" i="4"/>
  <c r="F270" i="4"/>
  <c r="G270" i="4"/>
  <c r="K269" i="4" s="1"/>
  <c r="D411" i="4"/>
  <c r="T409" i="4" s="1"/>
  <c r="D407" i="4"/>
  <c r="T406" i="4" s="1"/>
  <c r="T404" i="4"/>
  <c r="D399" i="4"/>
  <c r="D395" i="4"/>
  <c r="T395" i="4" s="1"/>
  <c r="S395" i="4" s="1"/>
  <c r="T392" i="4"/>
  <c r="S392" i="4" s="1"/>
  <c r="F388" i="4"/>
  <c r="H388" i="4" s="1"/>
  <c r="O387" i="4"/>
  <c r="T387" i="4"/>
  <c r="D385" i="4"/>
  <c r="T379" i="4"/>
  <c r="F361" i="4"/>
  <c r="H361" i="4" s="1"/>
  <c r="O360" i="4"/>
  <c r="F357" i="4"/>
  <c r="H357" i="4" s="1"/>
  <c r="O356" i="4"/>
  <c r="S355" i="4"/>
  <c r="T354" i="4"/>
  <c r="S354" i="4" s="1"/>
  <c r="F347" i="4"/>
  <c r="H347" i="4" s="1"/>
  <c r="O346" i="4"/>
  <c r="T344" i="4"/>
  <c r="S344" i="4" s="1"/>
  <c r="K330" i="4"/>
  <c r="H331" i="4"/>
  <c r="F327" i="4"/>
  <c r="T328" i="4"/>
  <c r="K322" i="4"/>
  <c r="H323" i="4"/>
  <c r="T322" i="4"/>
  <c r="F322" i="4"/>
  <c r="H322" i="4" s="1"/>
  <c r="G322" i="4"/>
  <c r="K321" i="4" s="1"/>
  <c r="T323" i="4"/>
  <c r="O312" i="4"/>
  <c r="S312" i="4"/>
  <c r="S310" i="4"/>
  <c r="G308" i="4"/>
  <c r="K307" i="4" s="1"/>
  <c r="O287" i="4"/>
  <c r="S287" i="4"/>
  <c r="G413" i="4"/>
  <c r="K412" i="4" s="1"/>
  <c r="T410" i="4"/>
  <c r="G405" i="4"/>
  <c r="K404" i="4" s="1"/>
  <c r="T402" i="4"/>
  <c r="T394" i="4"/>
  <c r="G390" i="4"/>
  <c r="K389" i="4" s="1"/>
  <c r="T390" i="4"/>
  <c r="F389" i="4"/>
  <c r="H389" i="4" s="1"/>
  <c r="G382" i="4"/>
  <c r="K381" i="4" s="1"/>
  <c r="T382" i="4"/>
  <c r="S382" i="4" s="1"/>
  <c r="F381" i="4"/>
  <c r="H381" i="4" s="1"/>
  <c r="T407" i="4"/>
  <c r="F406" i="4"/>
  <c r="H406" i="4" s="1"/>
  <c r="F394" i="4"/>
  <c r="H394" i="4" s="1"/>
  <c r="O393" i="4" s="1"/>
  <c r="T385" i="4"/>
  <c r="S385" i="4" s="1"/>
  <c r="T384" i="4"/>
  <c r="F383" i="4"/>
  <c r="H383" i="4" s="1"/>
  <c r="O377" i="4"/>
  <c r="O371" i="4"/>
  <c r="T367" i="4"/>
  <c r="F366" i="4"/>
  <c r="H366" i="4" s="1"/>
  <c r="O365" i="4" s="1"/>
  <c r="S348" i="4"/>
  <c r="T350" i="4"/>
  <c r="S350" i="4" s="1"/>
  <c r="T338" i="4"/>
  <c r="F337" i="4"/>
  <c r="H337" i="4" s="1"/>
  <c r="O336" i="4" s="1"/>
  <c r="G332" i="4"/>
  <c r="K331" i="4" s="1"/>
  <c r="G309" i="4"/>
  <c r="K308" i="4" s="1"/>
  <c r="T308" i="4"/>
  <c r="F308" i="4"/>
  <c r="T309" i="4"/>
  <c r="F304" i="4"/>
  <c r="H304" i="4" s="1"/>
  <c r="T305" i="4"/>
  <c r="S305" i="4" s="1"/>
  <c r="T304" i="4"/>
  <c r="S296" i="4"/>
  <c r="S291" i="4"/>
  <c r="O291" i="4"/>
  <c r="S272" i="4"/>
  <c r="O244" i="4"/>
  <c r="O242" i="4"/>
  <c r="S362" i="4"/>
  <c r="D360" i="4"/>
  <c r="D358" i="4"/>
  <c r="D354" i="4"/>
  <c r="D352" i="4"/>
  <c r="T351" i="4"/>
  <c r="D348" i="4"/>
  <c r="D346" i="4"/>
  <c r="T346" i="4" s="1"/>
  <c r="D342" i="4"/>
  <c r="T342" i="4" s="1"/>
  <c r="S342" i="4" s="1"/>
  <c r="D340" i="4"/>
  <c r="F335" i="4"/>
  <c r="H335" i="4" s="1"/>
  <c r="T335" i="4"/>
  <c r="F330" i="4"/>
  <c r="H330" i="4" s="1"/>
  <c r="T331" i="4"/>
  <c r="K318" i="4"/>
  <c r="H319" i="4"/>
  <c r="F314" i="4"/>
  <c r="G314" i="4"/>
  <c r="K313" i="4" s="1"/>
  <c r="F312" i="4"/>
  <c r="H312" i="4" s="1"/>
  <c r="T313" i="4"/>
  <c r="H311" i="4"/>
  <c r="F306" i="4"/>
  <c r="H306" i="4" s="1"/>
  <c r="T307" i="4"/>
  <c r="O299" i="4"/>
  <c r="S299" i="4"/>
  <c r="O298" i="4"/>
  <c r="F298" i="4"/>
  <c r="H298" i="4" s="1"/>
  <c r="T299" i="4"/>
  <c r="T298" i="4"/>
  <c r="S298" i="4" s="1"/>
  <c r="S294" i="4"/>
  <c r="O294" i="4"/>
  <c r="S290" i="4"/>
  <c r="T287" i="4"/>
  <c r="F286" i="4"/>
  <c r="H286" i="4" s="1"/>
  <c r="T275" i="4"/>
  <c r="F274" i="4"/>
  <c r="H274" i="4" s="1"/>
  <c r="O262" i="4"/>
  <c r="S262" i="4"/>
  <c r="T242" i="4"/>
  <c r="S242" i="4" s="1"/>
  <c r="F241" i="4"/>
  <c r="G241" i="4"/>
  <c r="K240" i="4" s="1"/>
  <c r="O226" i="4"/>
  <c r="S226" i="4"/>
  <c r="D379" i="4"/>
  <c r="D377" i="4"/>
  <c r="T376" i="4" s="1"/>
  <c r="D373" i="4"/>
  <c r="T371" i="4" s="1"/>
  <c r="D371" i="4"/>
  <c r="T370" i="4"/>
  <c r="D367" i="4"/>
  <c r="D365" i="4"/>
  <c r="F356" i="4"/>
  <c r="H356" i="4" s="1"/>
  <c r="O355" i="4" s="1"/>
  <c r="F350" i="4"/>
  <c r="H350" i="4" s="1"/>
  <c r="O349" i="4" s="1"/>
  <c r="F344" i="4"/>
  <c r="H344" i="4" s="1"/>
  <c r="O343" i="4" s="1"/>
  <c r="D338" i="4"/>
  <c r="G329" i="4"/>
  <c r="K328" i="4" s="1"/>
  <c r="G328" i="4"/>
  <c r="K327" i="4" s="1"/>
  <c r="G327" i="4"/>
  <c r="K326" i="4" s="1"/>
  <c r="F326" i="4"/>
  <c r="H326" i="4" s="1"/>
  <c r="T327" i="4"/>
  <c r="O323" i="4"/>
  <c r="S323" i="4"/>
  <c r="F318" i="4"/>
  <c r="G318" i="4"/>
  <c r="K317" i="4" s="1"/>
  <c r="F317" i="4"/>
  <c r="T316" i="4"/>
  <c r="G305" i="4"/>
  <c r="K304" i="4" s="1"/>
  <c r="G304" i="4"/>
  <c r="K303" i="4" s="1"/>
  <c r="O302" i="4"/>
  <c r="F301" i="4"/>
  <c r="H301" i="4" s="1"/>
  <c r="T302" i="4"/>
  <c r="F300" i="4"/>
  <c r="H300" i="4" s="1"/>
  <c r="T301" i="4"/>
  <c r="H290" i="4"/>
  <c r="G286" i="4"/>
  <c r="K285" i="4" s="1"/>
  <c r="O278" i="4"/>
  <c r="S278" i="4"/>
  <c r="F276" i="4"/>
  <c r="G276" i="4"/>
  <c r="K275" i="4" s="1"/>
  <c r="G274" i="4"/>
  <c r="K273" i="4" s="1"/>
  <c r="T272" i="4"/>
  <c r="F271" i="4"/>
  <c r="G271" i="4"/>
  <c r="K270" i="4" s="1"/>
  <c r="F261" i="4"/>
  <c r="H261" i="4" s="1"/>
  <c r="G261" i="4"/>
  <c r="K260" i="4" s="1"/>
  <c r="T226" i="4"/>
  <c r="F225" i="4"/>
  <c r="H225" i="4" s="1"/>
  <c r="G225" i="4"/>
  <c r="K224" i="4" s="1"/>
  <c r="S271" i="4"/>
  <c r="O268" i="4"/>
  <c r="S268" i="4"/>
  <c r="T260" i="4"/>
  <c r="T257" i="4"/>
  <c r="F259" i="4"/>
  <c r="T255" i="4"/>
  <c r="F254" i="4"/>
  <c r="T254" i="4"/>
  <c r="T236" i="4"/>
  <c r="F235" i="4"/>
  <c r="G235" i="4"/>
  <c r="K234" i="4" s="1"/>
  <c r="D336" i="4"/>
  <c r="G336" i="4" s="1"/>
  <c r="K335" i="4" s="1"/>
  <c r="G321" i="4"/>
  <c r="K320" i="4" s="1"/>
  <c r="F320" i="4"/>
  <c r="H320" i="4" s="1"/>
  <c r="T321" i="4"/>
  <c r="G317" i="4"/>
  <c r="K316" i="4" s="1"/>
  <c r="F316" i="4"/>
  <c r="H316" i="4" s="1"/>
  <c r="O315" i="4" s="1"/>
  <c r="T317" i="4"/>
  <c r="L305" i="4"/>
  <c r="L306" i="4" s="1"/>
  <c r="L307" i="4" s="1"/>
  <c r="L308" i="4" s="1"/>
  <c r="L309" i="4" s="1"/>
  <c r="L310" i="4" s="1"/>
  <c r="L311" i="4" s="1"/>
  <c r="L312" i="4" s="1"/>
  <c r="L313" i="4" s="1"/>
  <c r="L314" i="4" s="1"/>
  <c r="L315" i="4" s="1"/>
  <c r="L316" i="4" s="1"/>
  <c r="L317" i="4" s="1"/>
  <c r="L318" i="4" s="1"/>
  <c r="L319" i="4" s="1"/>
  <c r="L320" i="4" s="1"/>
  <c r="L321" i="4" s="1"/>
  <c r="L322" i="4" s="1"/>
  <c r="L323" i="4" s="1"/>
  <c r="L324" i="4" s="1"/>
  <c r="L325" i="4" s="1"/>
  <c r="L326" i="4" s="1"/>
  <c r="L327" i="4" s="1"/>
  <c r="L328" i="4" s="1"/>
  <c r="L329" i="4" s="1"/>
  <c r="L330" i="4" s="1"/>
  <c r="L331" i="4" s="1"/>
  <c r="L332" i="4" s="1"/>
  <c r="L333" i="4" s="1"/>
  <c r="L334" i="4" s="1"/>
  <c r="G296" i="4"/>
  <c r="K295" i="4" s="1"/>
  <c r="G293" i="4"/>
  <c r="K292" i="4" s="1"/>
  <c r="T290" i="4"/>
  <c r="F289" i="4"/>
  <c r="H289" i="4" s="1"/>
  <c r="T289" i="4"/>
  <c r="S289" i="4" s="1"/>
  <c r="F288" i="4"/>
  <c r="H288" i="4" s="1"/>
  <c r="H285" i="4"/>
  <c r="O284" i="4" s="1"/>
  <c r="D284" i="4"/>
  <c r="F282" i="4"/>
  <c r="H282" i="4" s="1"/>
  <c r="G282" i="4"/>
  <c r="K281" i="4" s="1"/>
  <c r="D280" i="4"/>
  <c r="T274" i="4"/>
  <c r="F273" i="4"/>
  <c r="H273" i="4" s="1"/>
  <c r="T273" i="4"/>
  <c r="F272" i="4"/>
  <c r="H272" i="4" s="1"/>
  <c r="O271" i="4" s="1"/>
  <c r="H269" i="4"/>
  <c r="D268" i="4"/>
  <c r="T267" i="4" s="1"/>
  <c r="F266" i="4"/>
  <c r="H266" i="4" s="1"/>
  <c r="G266" i="4"/>
  <c r="K265" i="4" s="1"/>
  <c r="D264" i="4"/>
  <c r="O248" i="4"/>
  <c r="O238" i="4"/>
  <c r="O210" i="4"/>
  <c r="S205" i="4"/>
  <c r="O205" i="4"/>
  <c r="S199" i="4"/>
  <c r="F197" i="4"/>
  <c r="H197" i="4" s="1"/>
  <c r="G197" i="4"/>
  <c r="K196" i="4" s="1"/>
  <c r="T198" i="4"/>
  <c r="G325" i="4"/>
  <c r="K324" i="4" s="1"/>
  <c r="F324" i="4"/>
  <c r="H324" i="4" s="1"/>
  <c r="T325" i="4"/>
  <c r="F296" i="4"/>
  <c r="H296" i="4" s="1"/>
  <c r="T297" i="4"/>
  <c r="S297" i="4" s="1"/>
  <c r="F295" i="4"/>
  <c r="H295" i="4" s="1"/>
  <c r="T295" i="4"/>
  <c r="F292" i="4"/>
  <c r="H292" i="4" s="1"/>
  <c r="T292" i="4"/>
  <c r="F283" i="4"/>
  <c r="G283" i="4"/>
  <c r="K282" i="4" s="1"/>
  <c r="F281" i="4"/>
  <c r="H281" i="4" s="1"/>
  <c r="G281" i="4"/>
  <c r="K280" i="4" s="1"/>
  <c r="S276" i="4"/>
  <c r="F267" i="4"/>
  <c r="H267" i="4" s="1"/>
  <c r="G267" i="4"/>
  <c r="K266" i="4" s="1"/>
  <c r="T266" i="4"/>
  <c r="F265" i="4"/>
  <c r="G265" i="4"/>
  <c r="K264" i="4" s="1"/>
  <c r="S259" i="4"/>
  <c r="T258" i="4"/>
  <c r="F257" i="4"/>
  <c r="G254" i="4"/>
  <c r="K253" i="4" s="1"/>
  <c r="T252" i="4"/>
  <c r="F251" i="4"/>
  <c r="T251" i="4"/>
  <c r="T248" i="4"/>
  <c r="S248" i="4" s="1"/>
  <c r="F247" i="4"/>
  <c r="G247" i="4"/>
  <c r="K246" i="4" s="1"/>
  <c r="S237" i="4"/>
  <c r="O232" i="4"/>
  <c r="S221" i="4"/>
  <c r="S218" i="4"/>
  <c r="H297" i="4"/>
  <c r="O296" i="4" s="1"/>
  <c r="H294" i="4"/>
  <c r="O293" i="4" s="1"/>
  <c r="H291" i="4"/>
  <c r="O290" i="4" s="1"/>
  <c r="D278" i="4"/>
  <c r="T278" i="4"/>
  <c r="L278" i="4" s="1"/>
  <c r="F277" i="4"/>
  <c r="H277" i="4" s="1"/>
  <c r="H275" i="4"/>
  <c r="O274" i="4" s="1"/>
  <c r="D262" i="4"/>
  <c r="T261" i="4"/>
  <c r="F260" i="4"/>
  <c r="H260" i="4" s="1"/>
  <c r="O259" i="4" s="1"/>
  <c r="O254" i="4"/>
  <c r="S254" i="4"/>
  <c r="T247" i="4"/>
  <c r="F246" i="4"/>
  <c r="G246" i="4"/>
  <c r="K245" i="4" s="1"/>
  <c r="T241" i="4"/>
  <c r="F240" i="4"/>
  <c r="H240" i="4" s="1"/>
  <c r="G240" i="4"/>
  <c r="K239" i="4" s="1"/>
  <c r="T238" i="4"/>
  <c r="S238" i="4" s="1"/>
  <c r="F237" i="4"/>
  <c r="G237" i="4"/>
  <c r="K236" i="4" s="1"/>
  <c r="T231" i="4"/>
  <c r="F230" i="4"/>
  <c r="H230" i="4" s="1"/>
  <c r="G230" i="4"/>
  <c r="K229" i="4" s="1"/>
  <c r="T225" i="4"/>
  <c r="F224" i="4"/>
  <c r="G224" i="4"/>
  <c r="K223" i="4" s="1"/>
  <c r="T222" i="4"/>
  <c r="F221" i="4"/>
  <c r="H221" i="4" s="1"/>
  <c r="G221" i="4"/>
  <c r="K220" i="4" s="1"/>
  <c r="T218" i="4"/>
  <c r="O214" i="4"/>
  <c r="O197" i="4"/>
  <c r="O228" i="4"/>
  <c r="O222" i="4"/>
  <c r="S222" i="4"/>
  <c r="T221" i="4"/>
  <c r="F220" i="4"/>
  <c r="H220" i="4" s="1"/>
  <c r="G220" i="4"/>
  <c r="K219" i="4" s="1"/>
  <c r="O206" i="4"/>
  <c r="S202" i="4"/>
  <c r="O202" i="4"/>
  <c r="F201" i="4"/>
  <c r="G201" i="4"/>
  <c r="K200" i="4" s="1"/>
  <c r="O195" i="4"/>
  <c r="T259" i="4"/>
  <c r="T253" i="4"/>
  <c r="H250" i="4"/>
  <c r="T249" i="4"/>
  <c r="S249" i="4" s="1"/>
  <c r="F248" i="4"/>
  <c r="G248" i="4"/>
  <c r="K247" i="4" s="1"/>
  <c r="T246" i="4"/>
  <c r="F245" i="4"/>
  <c r="H245" i="4" s="1"/>
  <c r="T244" i="4"/>
  <c r="S244" i="4" s="1"/>
  <c r="F243" i="4"/>
  <c r="H243" i="4" s="1"/>
  <c r="T234" i="4"/>
  <c r="F233" i="4"/>
  <c r="H233" i="4" s="1"/>
  <c r="O227" i="4"/>
  <c r="T227" i="4"/>
  <c r="F226" i="4"/>
  <c r="H226" i="4" s="1"/>
  <c r="G226" i="4"/>
  <c r="K225" i="4" s="1"/>
  <c r="T224" i="4"/>
  <c r="F223" i="4"/>
  <c r="H223" i="4" s="1"/>
  <c r="T220" i="4"/>
  <c r="F219" i="4"/>
  <c r="H219" i="4" s="1"/>
  <c r="O218" i="4" s="1"/>
  <c r="O216" i="4"/>
  <c r="O215" i="4"/>
  <c r="S215" i="4"/>
  <c r="T216" i="4"/>
  <c r="S216" i="4" s="1"/>
  <c r="F215" i="4"/>
  <c r="H215" i="4" s="1"/>
  <c r="T215" i="4"/>
  <c r="F214" i="4"/>
  <c r="G214" i="4"/>
  <c r="K213" i="4" s="1"/>
  <c r="O204" i="4"/>
  <c r="T196" i="4"/>
  <c r="T286" i="4"/>
  <c r="T280" i="4"/>
  <c r="T276" i="4"/>
  <c r="T270" i="4"/>
  <c r="T264" i="4"/>
  <c r="G259" i="4"/>
  <c r="K258" i="4" s="1"/>
  <c r="O257" i="4"/>
  <c r="S257" i="4"/>
  <c r="G256" i="4"/>
  <c r="K255" i="4" s="1"/>
  <c r="T256" i="4"/>
  <c r="O251" i="4"/>
  <c r="S251" i="4"/>
  <c r="F249" i="4"/>
  <c r="H249" i="4" s="1"/>
  <c r="T250" i="4"/>
  <c r="O243" i="4"/>
  <c r="T243" i="4"/>
  <c r="F242" i="4"/>
  <c r="H242" i="4" s="1"/>
  <c r="G242" i="4"/>
  <c r="K241" i="4" s="1"/>
  <c r="T240" i="4"/>
  <c r="F239" i="4"/>
  <c r="H239" i="4" s="1"/>
  <c r="T237" i="4"/>
  <c r="L237" i="4" s="1"/>
  <c r="L238" i="4" s="1"/>
  <c r="L239" i="4" s="1"/>
  <c r="L240" i="4" s="1"/>
  <c r="L241" i="4" s="1"/>
  <c r="L242" i="4" s="1"/>
  <c r="L243" i="4" s="1"/>
  <c r="L244" i="4" s="1"/>
  <c r="L245" i="4" s="1"/>
  <c r="L246" i="4" s="1"/>
  <c r="L247" i="4" s="1"/>
  <c r="L248" i="4" s="1"/>
  <c r="F236" i="4"/>
  <c r="G236" i="4"/>
  <c r="K235" i="4" s="1"/>
  <c r="T233" i="4"/>
  <c r="F232" i="4"/>
  <c r="H232" i="4" s="1"/>
  <c r="G232" i="4"/>
  <c r="K231" i="4" s="1"/>
  <c r="T230" i="4"/>
  <c r="F229" i="4"/>
  <c r="H229" i="4" s="1"/>
  <c r="T228" i="4"/>
  <c r="S228" i="4" s="1"/>
  <c r="F227" i="4"/>
  <c r="H227" i="4" s="1"/>
  <c r="T219" i="4"/>
  <c r="F218" i="4"/>
  <c r="G218" i="4"/>
  <c r="K217" i="4" s="1"/>
  <c r="F207" i="4"/>
  <c r="H207" i="4" s="1"/>
  <c r="T199" i="4"/>
  <c r="F198" i="4"/>
  <c r="H198" i="4" s="1"/>
  <c r="G257" i="4"/>
  <c r="K256" i="4" s="1"/>
  <c r="G253" i="4"/>
  <c r="K252" i="4" s="1"/>
  <c r="T239" i="4"/>
  <c r="F238" i="4"/>
  <c r="H238" i="4" s="1"/>
  <c r="O237" i="4" s="1"/>
  <c r="T235" i="4"/>
  <c r="F234" i="4"/>
  <c r="H234" i="4" s="1"/>
  <c r="O233" i="4" s="1"/>
  <c r="T223" i="4"/>
  <c r="F222" i="4"/>
  <c r="H222" i="4" s="1"/>
  <c r="O221" i="4" s="1"/>
  <c r="L212" i="4"/>
  <c r="S212" i="4"/>
  <c r="T214" i="4"/>
  <c r="S214" i="4" s="1"/>
  <c r="D212" i="4"/>
  <c r="T197" i="4"/>
  <c r="S197" i="4" s="1"/>
  <c r="O194" i="4"/>
  <c r="T212" i="4"/>
  <c r="S198" i="4"/>
  <c r="O198" i="4"/>
  <c r="G251" i="4"/>
  <c r="K250" i="4" s="1"/>
  <c r="T245" i="4"/>
  <c r="F244" i="4"/>
  <c r="H244" i="4" s="1"/>
  <c r="T229" i="4"/>
  <c r="F228" i="4"/>
  <c r="H228" i="4" s="1"/>
  <c r="F217" i="4"/>
  <c r="H217" i="4" s="1"/>
  <c r="T217" i="4"/>
  <c r="F216" i="4"/>
  <c r="H216" i="4" s="1"/>
  <c r="F211" i="4"/>
  <c r="H211" i="4" s="1"/>
  <c r="T210" i="4"/>
  <c r="S210" i="4" s="1"/>
  <c r="H205" i="4"/>
  <c r="T201" i="4"/>
  <c r="F200" i="4"/>
  <c r="H200" i="4" s="1"/>
  <c r="O199" i="4" s="1"/>
  <c r="T194" i="4"/>
  <c r="S194" i="4" s="1"/>
  <c r="F196" i="4"/>
  <c r="H196" i="4" s="1"/>
  <c r="S193" i="4"/>
  <c r="O193" i="4"/>
  <c r="T195" i="4"/>
  <c r="S195" i="4" s="1"/>
  <c r="D210" i="4"/>
  <c r="D208" i="4"/>
  <c r="T207" i="4" s="1"/>
  <c r="D204" i="4"/>
  <c r="D202" i="4"/>
  <c r="S192" i="4"/>
  <c r="O192" i="4"/>
  <c r="S191" i="4"/>
  <c r="O191" i="4"/>
  <c r="S190" i="4"/>
  <c r="O190" i="4"/>
  <c r="S189" i="4"/>
  <c r="O189" i="4"/>
  <c r="S188" i="4"/>
  <c r="O188" i="4"/>
  <c r="H187" i="4"/>
  <c r="G186" i="4"/>
  <c r="K185" i="4" s="1"/>
  <c r="H185" i="4"/>
  <c r="G184" i="4"/>
  <c r="K183" i="4" s="1"/>
  <c r="H183" i="4"/>
  <c r="G182" i="4"/>
  <c r="K181" i="4" s="1"/>
  <c r="H181" i="4"/>
  <c r="O180" i="4" s="1"/>
  <c r="G180" i="4"/>
  <c r="H180" i="4" s="1"/>
  <c r="L190" i="4"/>
  <c r="L191" i="4" s="1"/>
  <c r="L192" i="4" s="1"/>
  <c r="L193" i="4" s="1"/>
  <c r="L194" i="4" s="1"/>
  <c r="L195" i="4" s="1"/>
  <c r="L196" i="4" s="1"/>
  <c r="L197" i="4" s="1"/>
  <c r="L198" i="4" s="1"/>
  <c r="L199" i="4" s="1"/>
  <c r="T186" i="4"/>
  <c r="T184" i="4"/>
  <c r="T182" i="4"/>
  <c r="S182" i="4" s="1"/>
  <c r="J181" i="4"/>
  <c r="T180" i="4"/>
  <c r="O187" i="4"/>
  <c r="S187" i="4"/>
  <c r="O186" i="4"/>
  <c r="S186" i="4"/>
  <c r="H186" i="4"/>
  <c r="O184" i="4"/>
  <c r="S184" i="4"/>
  <c r="H184" i="4"/>
  <c r="O182" i="4"/>
  <c r="H182" i="4"/>
  <c r="S180" i="4"/>
  <c r="F641" i="9"/>
  <c r="F640" i="9"/>
  <c r="AA79" i="5"/>
  <c r="AB79" i="5"/>
  <c r="AC79" i="5"/>
  <c r="AF79" i="5" s="1"/>
  <c r="AE79" i="5"/>
  <c r="AL79" i="5" s="1"/>
  <c r="AG79" i="5"/>
  <c r="AK79" i="5"/>
  <c r="AP79" i="5"/>
  <c r="AQ79" i="5"/>
  <c r="AS79" i="5"/>
  <c r="B282" i="5"/>
  <c r="C282" i="5"/>
  <c r="D282" i="5"/>
  <c r="F282" i="5" s="1"/>
  <c r="E282" i="5"/>
  <c r="G282" i="5" s="1"/>
  <c r="B283" i="5"/>
  <c r="G283" i="5" s="1"/>
  <c r="C283" i="5"/>
  <c r="E283" i="5"/>
  <c r="B284" i="5"/>
  <c r="D284" i="5" s="1"/>
  <c r="C284" i="5"/>
  <c r="E284" i="5"/>
  <c r="G284" i="5"/>
  <c r="B285" i="5"/>
  <c r="C285" i="5"/>
  <c r="D285" i="5"/>
  <c r="F285" i="5" s="1"/>
  <c r="E285" i="5"/>
  <c r="B286" i="5"/>
  <c r="C286" i="5"/>
  <c r="D286" i="5"/>
  <c r="F286" i="5" s="1"/>
  <c r="E286" i="5"/>
  <c r="G286" i="5" s="1"/>
  <c r="B287" i="5"/>
  <c r="G287" i="5" s="1"/>
  <c r="C287" i="5"/>
  <c r="E287" i="5"/>
  <c r="B288" i="5"/>
  <c r="D288" i="5" s="1"/>
  <c r="C288" i="5"/>
  <c r="E288" i="5"/>
  <c r="G288" i="5"/>
  <c r="B289" i="5"/>
  <c r="C289" i="5"/>
  <c r="D289" i="5"/>
  <c r="F289" i="5" s="1"/>
  <c r="E289" i="5"/>
  <c r="B290" i="5"/>
  <c r="C290" i="5"/>
  <c r="D290" i="5"/>
  <c r="F290" i="5" s="1"/>
  <c r="H290" i="5" s="1"/>
  <c r="E290" i="5"/>
  <c r="G290" i="5" s="1"/>
  <c r="B291" i="5"/>
  <c r="G291" i="5" s="1"/>
  <c r="C291" i="5"/>
  <c r="E291" i="5"/>
  <c r="B292" i="5"/>
  <c r="D292" i="5" s="1"/>
  <c r="C292" i="5"/>
  <c r="E292" i="5"/>
  <c r="G292" i="5"/>
  <c r="B293" i="5"/>
  <c r="C293" i="5"/>
  <c r="D293" i="5"/>
  <c r="F293" i="5" s="1"/>
  <c r="E293" i="5"/>
  <c r="B294" i="5"/>
  <c r="C294" i="5"/>
  <c r="D294" i="5"/>
  <c r="F294" i="5" s="1"/>
  <c r="E294" i="5"/>
  <c r="G294" i="5" s="1"/>
  <c r="B295" i="5"/>
  <c r="G295" i="5" s="1"/>
  <c r="C295" i="5"/>
  <c r="E295" i="5"/>
  <c r="J293" i="5"/>
  <c r="J294" i="5"/>
  <c r="J295" i="5"/>
  <c r="N415" i="4" l="1"/>
  <c r="J416" i="4"/>
  <c r="S335" i="4"/>
  <c r="O335" i="4"/>
  <c r="L335" i="4"/>
  <c r="L200" i="4"/>
  <c r="L201" i="4" s="1"/>
  <c r="L202" i="4" s="1"/>
  <c r="O234" i="4"/>
  <c r="S234" i="4"/>
  <c r="O328" i="4"/>
  <c r="S328" i="4"/>
  <c r="T366" i="4"/>
  <c r="G365" i="4"/>
  <c r="K364" i="4" s="1"/>
  <c r="F365" i="4"/>
  <c r="T359" i="4"/>
  <c r="F358" i="4"/>
  <c r="G358" i="4"/>
  <c r="K357" i="4" s="1"/>
  <c r="O308" i="4"/>
  <c r="S308" i="4"/>
  <c r="S381" i="4"/>
  <c r="O307" i="4"/>
  <c r="S307" i="4"/>
  <c r="T400" i="4"/>
  <c r="S400" i="4" s="1"/>
  <c r="F399" i="4"/>
  <c r="G399" i="4"/>
  <c r="K398" i="4" s="1"/>
  <c r="S306" i="4"/>
  <c r="O306" i="4"/>
  <c r="T365" i="4"/>
  <c r="F364" i="4"/>
  <c r="H364" i="4" s="1"/>
  <c r="G364" i="4"/>
  <c r="K363" i="4" s="1"/>
  <c r="H309" i="4"/>
  <c r="T356" i="4"/>
  <c r="S356" i="4" s="1"/>
  <c r="O400" i="4"/>
  <c r="N181" i="4"/>
  <c r="O181" i="4"/>
  <c r="S181" i="4"/>
  <c r="O185" i="4"/>
  <c r="S185" i="4"/>
  <c r="J182" i="4"/>
  <c r="L250" i="4"/>
  <c r="L251" i="4" s="1"/>
  <c r="L252" i="4" s="1"/>
  <c r="L253" i="4" s="1"/>
  <c r="L254" i="4" s="1"/>
  <c r="L255" i="4" s="1"/>
  <c r="L256" i="4" s="1"/>
  <c r="L257" i="4" s="1"/>
  <c r="L258" i="4" s="1"/>
  <c r="L259" i="4" s="1"/>
  <c r="L260" i="4" s="1"/>
  <c r="L261" i="4" s="1"/>
  <c r="L262" i="4" s="1"/>
  <c r="L263" i="4" s="1"/>
  <c r="L264" i="4" s="1"/>
  <c r="S250" i="4"/>
  <c r="H218" i="4"/>
  <c r="O255" i="4"/>
  <c r="S255" i="4"/>
  <c r="H201" i="4"/>
  <c r="O229" i="4"/>
  <c r="S229" i="4"/>
  <c r="H237" i="4"/>
  <c r="T263" i="4"/>
  <c r="F262" i="4"/>
  <c r="H262" i="4" s="1"/>
  <c r="G262" i="4"/>
  <c r="K261" i="4" s="1"/>
  <c r="T279" i="4"/>
  <c r="F278" i="4"/>
  <c r="G278" i="4"/>
  <c r="K277" i="4" s="1"/>
  <c r="O266" i="4"/>
  <c r="S266" i="4"/>
  <c r="O280" i="4"/>
  <c r="S280" i="4"/>
  <c r="H283" i="4"/>
  <c r="H293" i="4"/>
  <c r="H256" i="4"/>
  <c r="O281" i="4"/>
  <c r="S281" i="4"/>
  <c r="S320" i="4"/>
  <c r="O320" i="4"/>
  <c r="H235" i="4"/>
  <c r="O260" i="4"/>
  <c r="S260" i="4"/>
  <c r="H271" i="4"/>
  <c r="H276" i="4"/>
  <c r="O285" i="4"/>
  <c r="S285" i="4"/>
  <c r="H317" i="4"/>
  <c r="T368" i="4"/>
  <c r="G367" i="4"/>
  <c r="K366" i="4" s="1"/>
  <c r="F367" i="4"/>
  <c r="H367" i="4" s="1"/>
  <c r="S318" i="4"/>
  <c r="O318" i="4"/>
  <c r="T345" i="4"/>
  <c r="T353" i="4"/>
  <c r="F352" i="4"/>
  <c r="G352" i="4"/>
  <c r="K351" i="4" s="1"/>
  <c r="T361" i="4"/>
  <c r="F360" i="4"/>
  <c r="H360" i="4" s="1"/>
  <c r="G360" i="4"/>
  <c r="K359" i="4" s="1"/>
  <c r="O331" i="4"/>
  <c r="S331" i="4"/>
  <c r="T360" i="4"/>
  <c r="S360" i="4" s="1"/>
  <c r="T398" i="4"/>
  <c r="O412" i="4"/>
  <c r="S321" i="4"/>
  <c r="O321" i="4"/>
  <c r="S322" i="4"/>
  <c r="O322" i="4"/>
  <c r="S330" i="4"/>
  <c r="O330" i="4"/>
  <c r="T386" i="4"/>
  <c r="F385" i="4"/>
  <c r="G385" i="4"/>
  <c r="K384" i="4" s="1"/>
  <c r="T340" i="4"/>
  <c r="L340" i="4" s="1"/>
  <c r="F339" i="4"/>
  <c r="H339" i="4" s="1"/>
  <c r="G339" i="4"/>
  <c r="K338" i="4" s="1"/>
  <c r="T369" i="4"/>
  <c r="S369" i="4" s="1"/>
  <c r="F368" i="4"/>
  <c r="G368" i="4"/>
  <c r="K367" i="4" s="1"/>
  <c r="T381" i="4"/>
  <c r="L381" i="4" s="1"/>
  <c r="L382" i="4" s="1"/>
  <c r="L383" i="4" s="1"/>
  <c r="L384" i="4" s="1"/>
  <c r="L385" i="4" s="1"/>
  <c r="L386" i="4" s="1"/>
  <c r="L387" i="4" s="1"/>
  <c r="L388" i="4" s="1"/>
  <c r="L389" i="4" s="1"/>
  <c r="L390" i="4" s="1"/>
  <c r="L391" i="4" s="1"/>
  <c r="L392" i="4" s="1"/>
  <c r="L393" i="4" s="1"/>
  <c r="L394" i="4" s="1"/>
  <c r="L395" i="4" s="1"/>
  <c r="L396" i="4" s="1"/>
  <c r="L397" i="4" s="1"/>
  <c r="L398" i="4" s="1"/>
  <c r="L399" i="4" s="1"/>
  <c r="L400" i="4" s="1"/>
  <c r="L401" i="4" s="1"/>
  <c r="L402" i="4" s="1"/>
  <c r="L403" i="4" s="1"/>
  <c r="L404" i="4" s="1"/>
  <c r="L405" i="4" s="1"/>
  <c r="L406" i="4" s="1"/>
  <c r="L407" i="4" s="1"/>
  <c r="L408" i="4" s="1"/>
  <c r="L409" i="4" s="1"/>
  <c r="L410" i="4" s="1"/>
  <c r="L411" i="4" s="1"/>
  <c r="L412" i="4" s="1"/>
  <c r="L413" i="4" s="1"/>
  <c r="L414" i="4" s="1"/>
  <c r="F380" i="4"/>
  <c r="H380" i="4" s="1"/>
  <c r="G380" i="4"/>
  <c r="K379" i="4" s="1"/>
  <c r="H390" i="4"/>
  <c r="N180" i="4"/>
  <c r="O309" i="4"/>
  <c r="S309" i="4"/>
  <c r="H321" i="4"/>
  <c r="T399" i="4"/>
  <c r="O401" i="4"/>
  <c r="S401" i="4"/>
  <c r="O413" i="4"/>
  <c r="S413" i="4"/>
  <c r="O258" i="4"/>
  <c r="S258" i="4"/>
  <c r="O236" i="4"/>
  <c r="S236" i="4"/>
  <c r="T281" i="4"/>
  <c r="F280" i="4"/>
  <c r="H280" i="4" s="1"/>
  <c r="G280" i="4"/>
  <c r="K279" i="4" s="1"/>
  <c r="T285" i="4"/>
  <c r="F284" i="4"/>
  <c r="G284" i="4"/>
  <c r="K283" i="4" s="1"/>
  <c r="H259" i="4"/>
  <c r="O275" i="4"/>
  <c r="S275" i="4"/>
  <c r="T343" i="4"/>
  <c r="F342" i="4"/>
  <c r="G342" i="4"/>
  <c r="K341" i="4" s="1"/>
  <c r="O245" i="4"/>
  <c r="S245" i="4"/>
  <c r="S246" i="4"/>
  <c r="H251" i="4"/>
  <c r="O250" i="4" s="1"/>
  <c r="H257" i="4"/>
  <c r="O256" i="4" s="1"/>
  <c r="O264" i="4"/>
  <c r="S264" i="4"/>
  <c r="T284" i="4"/>
  <c r="T265" i="4"/>
  <c r="F264" i="4"/>
  <c r="G264" i="4"/>
  <c r="K263" i="4" s="1"/>
  <c r="T269" i="4"/>
  <c r="F268" i="4"/>
  <c r="H268" i="4" s="1"/>
  <c r="G268" i="4"/>
  <c r="K267" i="4" s="1"/>
  <c r="S292" i="4"/>
  <c r="O292" i="4"/>
  <c r="S316" i="4"/>
  <c r="O316" i="4"/>
  <c r="H254" i="4"/>
  <c r="H253" i="4"/>
  <c r="T277" i="4"/>
  <c r="O303" i="4"/>
  <c r="S303" i="4"/>
  <c r="O317" i="4"/>
  <c r="S317" i="4"/>
  <c r="S326" i="4"/>
  <c r="O326" i="4"/>
  <c r="T378" i="4"/>
  <c r="G377" i="4"/>
  <c r="K376" i="4" s="1"/>
  <c r="F377" i="4"/>
  <c r="S240" i="4"/>
  <c r="S313" i="4"/>
  <c r="O313" i="4"/>
  <c r="T347" i="4"/>
  <c r="F346" i="4"/>
  <c r="G346" i="4"/>
  <c r="K345" i="4" s="1"/>
  <c r="T355" i="4"/>
  <c r="F354" i="4"/>
  <c r="H354" i="4" s="1"/>
  <c r="G354" i="4"/>
  <c r="K353" i="4" s="1"/>
  <c r="H308" i="4"/>
  <c r="T377" i="4"/>
  <c r="T408" i="4"/>
  <c r="F407" i="4"/>
  <c r="G407" i="4"/>
  <c r="K406" i="4" s="1"/>
  <c r="O269" i="4"/>
  <c r="S269" i="4"/>
  <c r="H329" i="4"/>
  <c r="O333" i="4"/>
  <c r="S333" i="4"/>
  <c r="H382" i="4"/>
  <c r="O381" i="4" s="1"/>
  <c r="T397" i="4"/>
  <c r="T405" i="4"/>
  <c r="S230" i="4"/>
  <c r="O301" i="4"/>
  <c r="S301" i="4"/>
  <c r="H305" i="4"/>
  <c r="S314" i="4"/>
  <c r="O314" i="4"/>
  <c r="T352" i="4"/>
  <c r="T383" i="4"/>
  <c r="S383" i="4" s="1"/>
  <c r="H332" i="4"/>
  <c r="S408" i="4"/>
  <c r="H409" i="4"/>
  <c r="O408" i="4" s="1"/>
  <c r="O409" i="4"/>
  <c r="S409" i="4"/>
  <c r="H397" i="4"/>
  <c r="O396" i="4" s="1"/>
  <c r="T205" i="4"/>
  <c r="G204" i="4"/>
  <c r="K203" i="4" s="1"/>
  <c r="F204" i="4"/>
  <c r="O217" i="4"/>
  <c r="S217" i="4"/>
  <c r="S200" i="4"/>
  <c r="O200" i="4"/>
  <c r="O253" i="4"/>
  <c r="S253" i="4"/>
  <c r="O282" i="4"/>
  <c r="O270" i="4"/>
  <c r="S270" i="4"/>
  <c r="T374" i="4"/>
  <c r="G373" i="4"/>
  <c r="K372" i="4" s="1"/>
  <c r="F373" i="4"/>
  <c r="H373" i="4" s="1"/>
  <c r="T209" i="4"/>
  <c r="G208" i="4"/>
  <c r="K207" i="4" s="1"/>
  <c r="F208" i="4"/>
  <c r="T204" i="4"/>
  <c r="S204" i="4" s="1"/>
  <c r="T206" i="4"/>
  <c r="S206" i="4" s="1"/>
  <c r="O252" i="4"/>
  <c r="S252" i="4"/>
  <c r="O235" i="4"/>
  <c r="S235" i="4"/>
  <c r="O213" i="4"/>
  <c r="O247" i="4"/>
  <c r="S247" i="4"/>
  <c r="T202" i="4"/>
  <c r="O223" i="4"/>
  <c r="S223" i="4"/>
  <c r="O183" i="4"/>
  <c r="S183" i="4"/>
  <c r="T203" i="4"/>
  <c r="G202" i="4"/>
  <c r="K201" i="4" s="1"/>
  <c r="F202" i="4"/>
  <c r="H202" i="4" s="1"/>
  <c r="T211" i="4"/>
  <c r="G210" i="4"/>
  <c r="K209" i="4" s="1"/>
  <c r="F210" i="4"/>
  <c r="T213" i="4"/>
  <c r="L213" i="4" s="1"/>
  <c r="L214" i="4" s="1"/>
  <c r="L215" i="4" s="1"/>
  <c r="L216" i="4" s="1"/>
  <c r="L217" i="4" s="1"/>
  <c r="L218" i="4" s="1"/>
  <c r="L219" i="4" s="1"/>
  <c r="L220" i="4" s="1"/>
  <c r="L221" i="4" s="1"/>
  <c r="L222" i="4" s="1"/>
  <c r="L223" i="4" s="1"/>
  <c r="L224" i="4" s="1"/>
  <c r="L225" i="4" s="1"/>
  <c r="L226" i="4" s="1"/>
  <c r="L227" i="4" s="1"/>
  <c r="L228" i="4" s="1"/>
  <c r="L229" i="4" s="1"/>
  <c r="L230" i="4" s="1"/>
  <c r="L231" i="4" s="1"/>
  <c r="L232" i="4" s="1"/>
  <c r="L233" i="4" s="1"/>
  <c r="L234" i="4" s="1"/>
  <c r="L235" i="4" s="1"/>
  <c r="F212" i="4"/>
  <c r="G212" i="4"/>
  <c r="K211" i="4" s="1"/>
  <c r="S256" i="4"/>
  <c r="T208" i="4"/>
  <c r="O231" i="4"/>
  <c r="S231" i="4"/>
  <c r="H236" i="4"/>
  <c r="O241" i="4"/>
  <c r="S241" i="4"/>
  <c r="T200" i="4"/>
  <c r="H214" i="4"/>
  <c r="O225" i="4"/>
  <c r="S225" i="4"/>
  <c r="H248" i="4"/>
  <c r="O219" i="4"/>
  <c r="S219" i="4"/>
  <c r="O220" i="4"/>
  <c r="S220" i="4"/>
  <c r="H224" i="4"/>
  <c r="O239" i="4"/>
  <c r="S239" i="4"/>
  <c r="H246" i="4"/>
  <c r="H247" i="4"/>
  <c r="O246" i="4" s="1"/>
  <c r="H265" i="4"/>
  <c r="T268" i="4"/>
  <c r="T282" i="4"/>
  <c r="S282" i="4" s="1"/>
  <c r="S324" i="4"/>
  <c r="O324" i="4"/>
  <c r="S196" i="4"/>
  <c r="O196" i="4"/>
  <c r="O265" i="4"/>
  <c r="S265" i="4"/>
  <c r="T283" i="4"/>
  <c r="S295" i="4"/>
  <c r="O295" i="4"/>
  <c r="F336" i="4"/>
  <c r="H336" i="4" s="1"/>
  <c r="T337" i="4"/>
  <c r="O224" i="4"/>
  <c r="S224" i="4"/>
  <c r="T262" i="4"/>
  <c r="O273" i="4"/>
  <c r="S273" i="4"/>
  <c r="O304" i="4"/>
  <c r="S304" i="4"/>
  <c r="H318" i="4"/>
  <c r="S327" i="4"/>
  <c r="T339" i="4"/>
  <c r="G338" i="4"/>
  <c r="K337" i="4" s="1"/>
  <c r="F338" i="4"/>
  <c r="T364" i="4"/>
  <c r="T372" i="4"/>
  <c r="G371" i="4"/>
  <c r="K370" i="4" s="1"/>
  <c r="F371" i="4"/>
  <c r="T380" i="4"/>
  <c r="S380" i="4" s="1"/>
  <c r="G379" i="4"/>
  <c r="K378" i="4" s="1"/>
  <c r="F379" i="4"/>
  <c r="H379" i="4" s="1"/>
  <c r="H241" i="4"/>
  <c r="O240" i="4" s="1"/>
  <c r="H314" i="4"/>
  <c r="T336" i="4"/>
  <c r="T341" i="4"/>
  <c r="F340" i="4"/>
  <c r="G340" i="4"/>
  <c r="K339" i="4" s="1"/>
  <c r="T349" i="4"/>
  <c r="F348" i="4"/>
  <c r="H348" i="4" s="1"/>
  <c r="G348" i="4"/>
  <c r="K347" i="4" s="1"/>
  <c r="T357" i="4"/>
  <c r="S389" i="4"/>
  <c r="O389" i="4"/>
  <c r="O404" i="4"/>
  <c r="S404" i="4"/>
  <c r="H327" i="4"/>
  <c r="T373" i="4"/>
  <c r="T396" i="4"/>
  <c r="F395" i="4"/>
  <c r="H395" i="4" s="1"/>
  <c r="G395" i="4"/>
  <c r="K394" i="4" s="1"/>
  <c r="T412" i="4"/>
  <c r="S412" i="4" s="1"/>
  <c r="F411" i="4"/>
  <c r="G411" i="4"/>
  <c r="K410" i="4" s="1"/>
  <c r="H270" i="4"/>
  <c r="O286" i="4"/>
  <c r="S286" i="4"/>
  <c r="T358" i="4"/>
  <c r="T363" i="4"/>
  <c r="L363" i="4" s="1"/>
  <c r="L364" i="4" s="1"/>
  <c r="L365" i="4" s="1"/>
  <c r="L366" i="4" s="1"/>
  <c r="L367" i="4" s="1"/>
  <c r="L368" i="4" s="1"/>
  <c r="L369" i="4" s="1"/>
  <c r="L370" i="4" s="1"/>
  <c r="L371" i="4" s="1"/>
  <c r="L372" i="4" s="1"/>
  <c r="L373" i="4" s="1"/>
  <c r="L374" i="4" s="1"/>
  <c r="L375" i="4" s="1"/>
  <c r="L376" i="4" s="1"/>
  <c r="L377" i="4" s="1"/>
  <c r="L378" i="4" s="1"/>
  <c r="L379" i="4" s="1"/>
  <c r="F362" i="4"/>
  <c r="H362" i="4" s="1"/>
  <c r="G362" i="4"/>
  <c r="K361" i="4" s="1"/>
  <c r="T375" i="4"/>
  <c r="S375" i="4" s="1"/>
  <c r="F374" i="4"/>
  <c r="G374" i="4"/>
  <c r="K373" i="4" s="1"/>
  <c r="T388" i="4"/>
  <c r="S388" i="4" s="1"/>
  <c r="F387" i="4"/>
  <c r="G387" i="4"/>
  <c r="K386" i="4" s="1"/>
  <c r="H405" i="4"/>
  <c r="H231" i="4"/>
  <c r="O230" i="4" s="1"/>
  <c r="H328" i="4"/>
  <c r="O327" i="4" s="1"/>
  <c r="S396" i="4"/>
  <c r="O397" i="4"/>
  <c r="S397" i="4"/>
  <c r="H401" i="4"/>
  <c r="H410" i="4"/>
  <c r="AR79" i="5"/>
  <c r="AM79" i="5" s="1"/>
  <c r="AN79" i="5"/>
  <c r="AH79" i="5"/>
  <c r="AD79" i="5"/>
  <c r="H289" i="5"/>
  <c r="H294" i="5"/>
  <c r="T285" i="5"/>
  <c r="F284" i="5"/>
  <c r="H284" i="5" s="1"/>
  <c r="F288" i="5"/>
  <c r="H288" i="5" s="1"/>
  <c r="K285" i="5"/>
  <c r="H282" i="5"/>
  <c r="F292" i="5"/>
  <c r="H292" i="5" s="1"/>
  <c r="H286" i="5"/>
  <c r="H285" i="5"/>
  <c r="G293" i="5"/>
  <c r="K292" i="5" s="1"/>
  <c r="G289" i="5"/>
  <c r="K288" i="5" s="1"/>
  <c r="G285" i="5"/>
  <c r="K284" i="5" s="1"/>
  <c r="D295" i="5"/>
  <c r="D291" i="5"/>
  <c r="T289" i="5" s="1"/>
  <c r="K289" i="5" s="1"/>
  <c r="D287" i="5"/>
  <c r="D283" i="5"/>
  <c r="T281" i="5"/>
  <c r="B10" i="4"/>
  <c r="C10" i="4"/>
  <c r="D10" i="4"/>
  <c r="E10" i="4"/>
  <c r="I10" i="4"/>
  <c r="B11" i="4"/>
  <c r="D11" i="4" s="1"/>
  <c r="C11" i="4"/>
  <c r="E11" i="4"/>
  <c r="I11" i="4"/>
  <c r="B12" i="4"/>
  <c r="C12" i="4"/>
  <c r="D12" i="4"/>
  <c r="E12" i="4"/>
  <c r="I12" i="4"/>
  <c r="B13" i="4"/>
  <c r="D13" i="4" s="1"/>
  <c r="C13" i="4"/>
  <c r="E13" i="4"/>
  <c r="I13" i="4"/>
  <c r="B14" i="4"/>
  <c r="C14" i="4"/>
  <c r="D14" i="4"/>
  <c r="E14" i="4"/>
  <c r="I14" i="4"/>
  <c r="B15" i="4"/>
  <c r="D15" i="4" s="1"/>
  <c r="C15" i="4"/>
  <c r="E15" i="4"/>
  <c r="I15" i="4"/>
  <c r="B16" i="4"/>
  <c r="C16" i="4"/>
  <c r="D16" i="4"/>
  <c r="E16" i="4"/>
  <c r="I16" i="4"/>
  <c r="B17" i="4"/>
  <c r="D17" i="4" s="1"/>
  <c r="C17" i="4"/>
  <c r="E17" i="4"/>
  <c r="I17" i="4"/>
  <c r="B18" i="4"/>
  <c r="C18" i="4"/>
  <c r="D18" i="4"/>
  <c r="E18" i="4"/>
  <c r="I18" i="4"/>
  <c r="B19" i="4"/>
  <c r="D19" i="4" s="1"/>
  <c r="C19" i="4"/>
  <c r="E19" i="4"/>
  <c r="I19" i="4"/>
  <c r="B20" i="4"/>
  <c r="C20" i="4"/>
  <c r="D20" i="4"/>
  <c r="E20" i="4"/>
  <c r="I20" i="4"/>
  <c r="B21" i="4"/>
  <c r="D21" i="4" s="1"/>
  <c r="C21" i="4"/>
  <c r="E21" i="4"/>
  <c r="I21" i="4"/>
  <c r="B22" i="4"/>
  <c r="C22" i="4"/>
  <c r="D22" i="4"/>
  <c r="E22" i="4"/>
  <c r="I22" i="4"/>
  <c r="B23" i="4"/>
  <c r="D23" i="4" s="1"/>
  <c r="C23" i="4"/>
  <c r="E23" i="4"/>
  <c r="I23" i="4"/>
  <c r="B24" i="4"/>
  <c r="C24" i="4"/>
  <c r="D24" i="4"/>
  <c r="E24" i="4"/>
  <c r="I24" i="4"/>
  <c r="B25" i="4"/>
  <c r="D25" i="4" s="1"/>
  <c r="F25" i="4" s="1"/>
  <c r="C25" i="4"/>
  <c r="E25" i="4"/>
  <c r="I25" i="4"/>
  <c r="B26" i="4"/>
  <c r="C26" i="4"/>
  <c r="D26" i="4"/>
  <c r="F26" i="4" s="1"/>
  <c r="E26" i="4"/>
  <c r="I26" i="4"/>
  <c r="B27" i="4"/>
  <c r="C27" i="4"/>
  <c r="E27" i="4"/>
  <c r="I27" i="4"/>
  <c r="B28" i="4"/>
  <c r="C28" i="4"/>
  <c r="E28" i="4"/>
  <c r="I28" i="4"/>
  <c r="B29" i="4"/>
  <c r="D29" i="4" s="1"/>
  <c r="C29" i="4"/>
  <c r="E29" i="4"/>
  <c r="I29" i="4"/>
  <c r="B30" i="4"/>
  <c r="C30" i="4"/>
  <c r="E30" i="4"/>
  <c r="I30" i="4"/>
  <c r="B31" i="4"/>
  <c r="C31" i="4"/>
  <c r="E31" i="4"/>
  <c r="I31" i="4"/>
  <c r="B32" i="4"/>
  <c r="D32" i="4" s="1"/>
  <c r="C32" i="4"/>
  <c r="E32" i="4"/>
  <c r="I32" i="4"/>
  <c r="B33" i="4"/>
  <c r="C33" i="4"/>
  <c r="E33" i="4"/>
  <c r="I33" i="4"/>
  <c r="B34" i="4"/>
  <c r="C34" i="4"/>
  <c r="E34" i="4"/>
  <c r="I34" i="4"/>
  <c r="L34" i="4" s="1"/>
  <c r="B35" i="4"/>
  <c r="C35" i="4"/>
  <c r="E35" i="4"/>
  <c r="I35" i="4"/>
  <c r="B36" i="4"/>
  <c r="D36" i="4" s="1"/>
  <c r="C36" i="4"/>
  <c r="E36" i="4"/>
  <c r="I36" i="4"/>
  <c r="B37" i="4"/>
  <c r="C37" i="4"/>
  <c r="E37" i="4"/>
  <c r="I37" i="4"/>
  <c r="B38" i="4"/>
  <c r="D38" i="4" s="1"/>
  <c r="F38" i="4" s="1"/>
  <c r="C38" i="4"/>
  <c r="E38" i="4"/>
  <c r="I38" i="4"/>
  <c r="B39" i="4"/>
  <c r="D39" i="4" s="1"/>
  <c r="C39" i="4"/>
  <c r="E39" i="4"/>
  <c r="I39" i="4"/>
  <c r="B40" i="4"/>
  <c r="D40" i="4" s="1"/>
  <c r="F40" i="4" s="1"/>
  <c r="C40" i="4"/>
  <c r="E40" i="4"/>
  <c r="I40" i="4"/>
  <c r="B41" i="4"/>
  <c r="C41" i="4"/>
  <c r="D41" i="4" s="1"/>
  <c r="E41" i="4"/>
  <c r="I41" i="4"/>
  <c r="B42" i="4"/>
  <c r="C42" i="4"/>
  <c r="D42" i="4"/>
  <c r="E42" i="4"/>
  <c r="I42" i="4"/>
  <c r="B43" i="4"/>
  <c r="C43" i="4"/>
  <c r="E43" i="4"/>
  <c r="I43" i="4"/>
  <c r="B44" i="4"/>
  <c r="C44" i="4"/>
  <c r="E44" i="4"/>
  <c r="I44" i="4"/>
  <c r="B45" i="4"/>
  <c r="D45" i="4" s="1"/>
  <c r="F45" i="4" s="1"/>
  <c r="C45" i="4"/>
  <c r="E45" i="4"/>
  <c r="I45" i="4"/>
  <c r="B46" i="4"/>
  <c r="D46" i="4" s="1"/>
  <c r="C46" i="4"/>
  <c r="E46" i="4"/>
  <c r="I46" i="4"/>
  <c r="B47" i="4"/>
  <c r="C47" i="4"/>
  <c r="D47" i="4" s="1"/>
  <c r="E47" i="4"/>
  <c r="I47" i="4"/>
  <c r="B48" i="4"/>
  <c r="D48" i="4" s="1"/>
  <c r="F48" i="4" s="1"/>
  <c r="C48" i="4"/>
  <c r="E48" i="4"/>
  <c r="I48" i="4"/>
  <c r="B49" i="4"/>
  <c r="C49" i="4"/>
  <c r="E49" i="4"/>
  <c r="I49" i="4"/>
  <c r="B50" i="4"/>
  <c r="D50" i="4" s="1"/>
  <c r="C50" i="4"/>
  <c r="E50" i="4"/>
  <c r="I50" i="4"/>
  <c r="B51" i="4"/>
  <c r="C51" i="4"/>
  <c r="D51" i="4"/>
  <c r="F51" i="4" s="1"/>
  <c r="E51" i="4"/>
  <c r="I51" i="4"/>
  <c r="B52" i="4"/>
  <c r="D52" i="4" s="1"/>
  <c r="C52" i="4"/>
  <c r="E52" i="4"/>
  <c r="I52" i="4"/>
  <c r="B53" i="4"/>
  <c r="D53" i="4" s="1"/>
  <c r="C53" i="4"/>
  <c r="E53" i="4"/>
  <c r="I53" i="4"/>
  <c r="B54" i="4"/>
  <c r="C54" i="4"/>
  <c r="D54" i="4"/>
  <c r="E54" i="4"/>
  <c r="I54" i="4"/>
  <c r="B55" i="4"/>
  <c r="C55" i="4"/>
  <c r="E55" i="4"/>
  <c r="I55" i="4"/>
  <c r="B56" i="4"/>
  <c r="C56" i="4"/>
  <c r="D56" i="4" s="1"/>
  <c r="E56" i="4"/>
  <c r="I56" i="4"/>
  <c r="B57" i="4"/>
  <c r="D57" i="4" s="1"/>
  <c r="C57" i="4"/>
  <c r="E57" i="4"/>
  <c r="G57" i="4"/>
  <c r="K56" i="4" s="1"/>
  <c r="I57" i="4"/>
  <c r="B58" i="4"/>
  <c r="C58" i="4"/>
  <c r="E58" i="4"/>
  <c r="I58" i="4"/>
  <c r="B59" i="4"/>
  <c r="D59" i="4" s="1"/>
  <c r="C59" i="4"/>
  <c r="E59" i="4"/>
  <c r="I59" i="4"/>
  <c r="B60" i="4"/>
  <c r="D60" i="4" s="1"/>
  <c r="G60" i="4" s="1"/>
  <c r="K59" i="4" s="1"/>
  <c r="C60" i="4"/>
  <c r="E60" i="4"/>
  <c r="I60" i="4"/>
  <c r="B61" i="4"/>
  <c r="C61" i="4"/>
  <c r="E61" i="4"/>
  <c r="I61" i="4"/>
  <c r="B62" i="4"/>
  <c r="C62" i="4"/>
  <c r="E62" i="4"/>
  <c r="I62" i="4"/>
  <c r="B63" i="4"/>
  <c r="D63" i="4" s="1"/>
  <c r="C63" i="4"/>
  <c r="E63" i="4"/>
  <c r="G63" i="4" s="1"/>
  <c r="K62" i="4" s="1"/>
  <c r="I63" i="4"/>
  <c r="B64" i="4"/>
  <c r="C64" i="4"/>
  <c r="D64" i="4" s="1"/>
  <c r="E64" i="4"/>
  <c r="I64" i="4"/>
  <c r="B65" i="4"/>
  <c r="C65" i="4"/>
  <c r="E65" i="4"/>
  <c r="I65" i="4"/>
  <c r="B66" i="4"/>
  <c r="D66" i="4" s="1"/>
  <c r="F66" i="4" s="1"/>
  <c r="C66" i="4"/>
  <c r="E66" i="4"/>
  <c r="G66" i="4"/>
  <c r="K65" i="4" s="1"/>
  <c r="I66" i="4"/>
  <c r="B67" i="4"/>
  <c r="C67" i="4"/>
  <c r="E67" i="4"/>
  <c r="I67" i="4"/>
  <c r="B68" i="4"/>
  <c r="C68" i="4"/>
  <c r="E68" i="4"/>
  <c r="I68" i="4"/>
  <c r="L68" i="4" s="1"/>
  <c r="B69" i="4"/>
  <c r="C69" i="4"/>
  <c r="E69" i="4"/>
  <c r="I69" i="4"/>
  <c r="B70" i="4"/>
  <c r="D70" i="4" s="1"/>
  <c r="C70" i="4"/>
  <c r="E70" i="4"/>
  <c r="I70" i="4"/>
  <c r="B71" i="4"/>
  <c r="C71" i="4"/>
  <c r="E71" i="4"/>
  <c r="I71" i="4"/>
  <c r="B72" i="4"/>
  <c r="C72" i="4"/>
  <c r="E72" i="4"/>
  <c r="I72" i="4"/>
  <c r="B73" i="4"/>
  <c r="D73" i="4" s="1"/>
  <c r="C73" i="4"/>
  <c r="E73" i="4"/>
  <c r="I73" i="4"/>
  <c r="B74" i="4"/>
  <c r="C74" i="4"/>
  <c r="E74" i="4"/>
  <c r="I74" i="4"/>
  <c r="B75" i="4"/>
  <c r="C75" i="4"/>
  <c r="E75" i="4"/>
  <c r="I75" i="4"/>
  <c r="B76" i="4"/>
  <c r="D76" i="4" s="1"/>
  <c r="C76" i="4"/>
  <c r="E76" i="4"/>
  <c r="I76" i="4"/>
  <c r="B77" i="4"/>
  <c r="C77" i="4"/>
  <c r="E77" i="4"/>
  <c r="I77" i="4"/>
  <c r="B78" i="4"/>
  <c r="C78" i="4"/>
  <c r="E78" i="4"/>
  <c r="I78" i="4"/>
  <c r="B79" i="4"/>
  <c r="D79" i="4" s="1"/>
  <c r="C79" i="4"/>
  <c r="E79" i="4"/>
  <c r="I79" i="4"/>
  <c r="B80" i="4"/>
  <c r="C80" i="4"/>
  <c r="E80" i="4"/>
  <c r="I80" i="4"/>
  <c r="B81" i="4"/>
  <c r="C81" i="4"/>
  <c r="E81" i="4"/>
  <c r="I81" i="4"/>
  <c r="B82" i="4"/>
  <c r="D82" i="4" s="1"/>
  <c r="C82" i="4"/>
  <c r="E82" i="4"/>
  <c r="I82" i="4"/>
  <c r="B83" i="4"/>
  <c r="C83" i="4"/>
  <c r="E83" i="4"/>
  <c r="I83" i="4"/>
  <c r="B84" i="4"/>
  <c r="C84" i="4"/>
  <c r="E84" i="4"/>
  <c r="I84" i="4"/>
  <c r="B85" i="4"/>
  <c r="D85" i="4" s="1"/>
  <c r="C85" i="4"/>
  <c r="E85" i="4"/>
  <c r="I85" i="4"/>
  <c r="B86" i="4"/>
  <c r="C86" i="4"/>
  <c r="E86" i="4"/>
  <c r="I86" i="4"/>
  <c r="B87" i="4"/>
  <c r="C87" i="4"/>
  <c r="E87" i="4"/>
  <c r="I87" i="4"/>
  <c r="B88" i="4"/>
  <c r="D88" i="4" s="1"/>
  <c r="C88" i="4"/>
  <c r="E88" i="4"/>
  <c r="I88" i="4"/>
  <c r="B89" i="4"/>
  <c r="C89" i="4"/>
  <c r="E89" i="4"/>
  <c r="I89" i="4"/>
  <c r="B90" i="4"/>
  <c r="D90" i="4" s="1"/>
  <c r="F90" i="4" s="1"/>
  <c r="C90" i="4"/>
  <c r="E90" i="4"/>
  <c r="I90" i="4"/>
  <c r="B91" i="4"/>
  <c r="D91" i="4" s="1"/>
  <c r="C91" i="4"/>
  <c r="E91" i="4"/>
  <c r="I91" i="4"/>
  <c r="B92" i="4"/>
  <c r="C92" i="4"/>
  <c r="E92" i="4"/>
  <c r="I92" i="4"/>
  <c r="B93" i="4"/>
  <c r="C93" i="4"/>
  <c r="E93" i="4"/>
  <c r="I93" i="4"/>
  <c r="L93" i="4" s="1"/>
  <c r="B94" i="4"/>
  <c r="C94" i="4"/>
  <c r="D94" i="4"/>
  <c r="F94" i="4" s="1"/>
  <c r="E94" i="4"/>
  <c r="I94" i="4"/>
  <c r="B95" i="4"/>
  <c r="D95" i="4" s="1"/>
  <c r="C95" i="4"/>
  <c r="E95" i="4"/>
  <c r="I95" i="4"/>
  <c r="B96" i="4"/>
  <c r="D96" i="4" s="1"/>
  <c r="C96" i="4"/>
  <c r="E96" i="4"/>
  <c r="I96" i="4"/>
  <c r="B97" i="4"/>
  <c r="D97" i="4" s="1"/>
  <c r="C97" i="4"/>
  <c r="E97" i="4"/>
  <c r="I97" i="4"/>
  <c r="B98" i="4"/>
  <c r="D98" i="4" s="1"/>
  <c r="F98" i="4" s="1"/>
  <c r="C98" i="4"/>
  <c r="E98" i="4"/>
  <c r="I98" i="4"/>
  <c r="B99" i="4"/>
  <c r="C99" i="4"/>
  <c r="D99" i="4" s="1"/>
  <c r="E99" i="4"/>
  <c r="I99" i="4"/>
  <c r="B100" i="4"/>
  <c r="D100" i="4" s="1"/>
  <c r="C100" i="4"/>
  <c r="E100" i="4"/>
  <c r="I100" i="4"/>
  <c r="B101" i="4"/>
  <c r="D101" i="4" s="1"/>
  <c r="C101" i="4"/>
  <c r="E101" i="4"/>
  <c r="I101" i="4"/>
  <c r="B102" i="4"/>
  <c r="C102" i="4"/>
  <c r="D102" i="4"/>
  <c r="F102" i="4" s="1"/>
  <c r="E102" i="4"/>
  <c r="I102" i="4"/>
  <c r="B103" i="4"/>
  <c r="D103" i="4" s="1"/>
  <c r="C103" i="4"/>
  <c r="E103" i="4"/>
  <c r="I103" i="4"/>
  <c r="B104" i="4"/>
  <c r="D104" i="4" s="1"/>
  <c r="C104" i="4"/>
  <c r="E104" i="4"/>
  <c r="I104" i="4"/>
  <c r="B105" i="4"/>
  <c r="D105" i="4" s="1"/>
  <c r="C105" i="4"/>
  <c r="E105" i="4"/>
  <c r="I105" i="4"/>
  <c r="B106" i="4"/>
  <c r="D106" i="4" s="1"/>
  <c r="F106" i="4" s="1"/>
  <c r="C106" i="4"/>
  <c r="E106" i="4"/>
  <c r="I106" i="4"/>
  <c r="B107" i="4"/>
  <c r="C107" i="4"/>
  <c r="D107" i="4"/>
  <c r="E107" i="4"/>
  <c r="I107" i="4"/>
  <c r="B108" i="4"/>
  <c r="D108" i="4" s="1"/>
  <c r="C108" i="4"/>
  <c r="E108" i="4"/>
  <c r="I108" i="4"/>
  <c r="B109" i="4"/>
  <c r="D109" i="4" s="1"/>
  <c r="C109" i="4"/>
  <c r="E109" i="4"/>
  <c r="I109" i="4"/>
  <c r="B110" i="4"/>
  <c r="C110" i="4"/>
  <c r="D110" i="4"/>
  <c r="F110" i="4" s="1"/>
  <c r="E110" i="4"/>
  <c r="I110" i="4"/>
  <c r="B111" i="4"/>
  <c r="D111" i="4" s="1"/>
  <c r="C111" i="4"/>
  <c r="E111" i="4"/>
  <c r="I111" i="4"/>
  <c r="B112" i="4"/>
  <c r="D112" i="4" s="1"/>
  <c r="C112" i="4"/>
  <c r="E112" i="4"/>
  <c r="I112" i="4"/>
  <c r="B113" i="4"/>
  <c r="D113" i="4" s="1"/>
  <c r="C113" i="4"/>
  <c r="E113" i="4"/>
  <c r="I113" i="4"/>
  <c r="B114" i="4"/>
  <c r="D114" i="4" s="1"/>
  <c r="F114" i="4" s="1"/>
  <c r="C114" i="4"/>
  <c r="E114" i="4"/>
  <c r="I114" i="4"/>
  <c r="B115" i="4"/>
  <c r="D115" i="4" s="1"/>
  <c r="C115" i="4"/>
  <c r="E115" i="4"/>
  <c r="I115" i="4"/>
  <c r="B116" i="4"/>
  <c r="D116" i="4" s="1"/>
  <c r="F116" i="4" s="1"/>
  <c r="C116" i="4"/>
  <c r="E116" i="4"/>
  <c r="I116" i="4"/>
  <c r="B117" i="4"/>
  <c r="C117" i="4"/>
  <c r="E117" i="4"/>
  <c r="I117" i="4"/>
  <c r="B118" i="4"/>
  <c r="C118" i="4"/>
  <c r="D118" i="4" s="1"/>
  <c r="G118" i="4" s="1"/>
  <c r="K117" i="4" s="1"/>
  <c r="E118" i="4"/>
  <c r="I118" i="4"/>
  <c r="B119" i="4"/>
  <c r="D119" i="4" s="1"/>
  <c r="C119" i="4"/>
  <c r="E119" i="4"/>
  <c r="I119" i="4"/>
  <c r="B120" i="4"/>
  <c r="C120" i="4"/>
  <c r="D120" i="4" s="1"/>
  <c r="G120" i="4" s="1"/>
  <c r="K119" i="4" s="1"/>
  <c r="E120" i="4"/>
  <c r="I120" i="4"/>
  <c r="B121" i="4"/>
  <c r="C121" i="4"/>
  <c r="E121" i="4"/>
  <c r="I121" i="4"/>
  <c r="L121" i="4" s="1"/>
  <c r="B122" i="4"/>
  <c r="C122" i="4"/>
  <c r="E122" i="4"/>
  <c r="I122" i="4"/>
  <c r="B123" i="4"/>
  <c r="D123" i="4" s="1"/>
  <c r="C123" i="4"/>
  <c r="E123" i="4"/>
  <c r="G123" i="4"/>
  <c r="K122" i="4" s="1"/>
  <c r="I123" i="4"/>
  <c r="B124" i="4"/>
  <c r="C124" i="4"/>
  <c r="E124" i="4"/>
  <c r="I124" i="4"/>
  <c r="B125" i="4"/>
  <c r="C125" i="4"/>
  <c r="E125" i="4"/>
  <c r="I125" i="4"/>
  <c r="B126" i="4"/>
  <c r="D126" i="4" s="1"/>
  <c r="F126" i="4" s="1"/>
  <c r="C126" i="4"/>
  <c r="E126" i="4"/>
  <c r="G126" i="4" s="1"/>
  <c r="K125" i="4" s="1"/>
  <c r="S125" i="4" s="1"/>
  <c r="I126" i="4"/>
  <c r="B127" i="4"/>
  <c r="C127" i="4"/>
  <c r="E127" i="4"/>
  <c r="I127" i="4"/>
  <c r="B128" i="4"/>
  <c r="C128" i="4"/>
  <c r="D128" i="4" s="1"/>
  <c r="E128" i="4"/>
  <c r="G128" i="4"/>
  <c r="K127" i="4" s="1"/>
  <c r="I128" i="4"/>
  <c r="B129" i="4"/>
  <c r="D129" i="4" s="1"/>
  <c r="C129" i="4"/>
  <c r="E129" i="4"/>
  <c r="I129" i="4"/>
  <c r="B130" i="4"/>
  <c r="C130" i="4"/>
  <c r="E130" i="4"/>
  <c r="I130" i="4"/>
  <c r="B131" i="4"/>
  <c r="C131" i="4"/>
  <c r="E131" i="4"/>
  <c r="I131" i="4"/>
  <c r="B132" i="4"/>
  <c r="D132" i="4" s="1"/>
  <c r="F132" i="4" s="1"/>
  <c r="C132" i="4"/>
  <c r="E132" i="4"/>
  <c r="G132" i="4" s="1"/>
  <c r="K131" i="4" s="1"/>
  <c r="I132" i="4"/>
  <c r="B133" i="4"/>
  <c r="C133" i="4"/>
  <c r="E133" i="4"/>
  <c r="I133" i="4"/>
  <c r="B134" i="4"/>
  <c r="C134" i="4"/>
  <c r="D134" i="4" s="1"/>
  <c r="E134" i="4"/>
  <c r="I134" i="4"/>
  <c r="B135" i="4"/>
  <c r="D135" i="4" s="1"/>
  <c r="C135" i="4"/>
  <c r="E135" i="4"/>
  <c r="G135" i="4" s="1"/>
  <c r="K134" i="4" s="1"/>
  <c r="I135" i="4"/>
  <c r="B136" i="4"/>
  <c r="C136" i="4"/>
  <c r="D136" i="4" s="1"/>
  <c r="E136" i="4"/>
  <c r="I136" i="4"/>
  <c r="B137" i="4"/>
  <c r="C137" i="4"/>
  <c r="E137" i="4"/>
  <c r="I137" i="4"/>
  <c r="B138" i="4"/>
  <c r="C138" i="4"/>
  <c r="D138" i="4"/>
  <c r="E138" i="4"/>
  <c r="G138" i="4" s="1"/>
  <c r="K137" i="4" s="1"/>
  <c r="S137" i="4" s="1"/>
  <c r="I138" i="4"/>
  <c r="B139" i="4"/>
  <c r="C139" i="4"/>
  <c r="E139" i="4"/>
  <c r="I139" i="4"/>
  <c r="B140" i="4"/>
  <c r="C140" i="4"/>
  <c r="D140" i="4" s="1"/>
  <c r="E140" i="4"/>
  <c r="I140" i="4"/>
  <c r="B141" i="4"/>
  <c r="D141" i="4" s="1"/>
  <c r="C141" i="4"/>
  <c r="E141" i="4"/>
  <c r="G141" i="4"/>
  <c r="K140" i="4" s="1"/>
  <c r="I141" i="4"/>
  <c r="B142" i="4"/>
  <c r="C142" i="4"/>
  <c r="E142" i="4"/>
  <c r="I142" i="4"/>
  <c r="B143" i="4"/>
  <c r="D143" i="4" s="1"/>
  <c r="C143" i="4"/>
  <c r="E143" i="4"/>
  <c r="I143" i="4"/>
  <c r="B144" i="4"/>
  <c r="C144" i="4"/>
  <c r="E144" i="4"/>
  <c r="I144" i="4"/>
  <c r="L144" i="4"/>
  <c r="B145" i="4"/>
  <c r="C145" i="4"/>
  <c r="E145" i="4"/>
  <c r="I145" i="4"/>
  <c r="B146" i="4"/>
  <c r="D146" i="4" s="1"/>
  <c r="G146" i="4" s="1"/>
  <c r="K145" i="4" s="1"/>
  <c r="C146" i="4"/>
  <c r="E146" i="4"/>
  <c r="I146" i="4"/>
  <c r="B147" i="4"/>
  <c r="D147" i="4" s="1"/>
  <c r="C147" i="4"/>
  <c r="E147" i="4"/>
  <c r="G147" i="4" s="1"/>
  <c r="K146" i="4" s="1"/>
  <c r="I147" i="4"/>
  <c r="B148" i="4"/>
  <c r="C148" i="4"/>
  <c r="D148" i="4" s="1"/>
  <c r="E148" i="4"/>
  <c r="I148" i="4"/>
  <c r="B149" i="4"/>
  <c r="D149" i="4" s="1"/>
  <c r="C149" i="4"/>
  <c r="E149" i="4"/>
  <c r="G149" i="4"/>
  <c r="K148" i="4" s="1"/>
  <c r="I149" i="4"/>
  <c r="B150" i="4"/>
  <c r="C150" i="4"/>
  <c r="E150" i="4"/>
  <c r="I150" i="4"/>
  <c r="B151" i="4"/>
  <c r="D151" i="4" s="1"/>
  <c r="C151" i="4"/>
  <c r="E151" i="4"/>
  <c r="I151" i="4"/>
  <c r="B152" i="4"/>
  <c r="D152" i="4" s="1"/>
  <c r="G152" i="4" s="1"/>
  <c r="K151" i="4" s="1"/>
  <c r="C152" i="4"/>
  <c r="E152" i="4"/>
  <c r="I152" i="4"/>
  <c r="B153" i="4"/>
  <c r="D153" i="4" s="1"/>
  <c r="C153" i="4"/>
  <c r="E153" i="4"/>
  <c r="I153" i="4"/>
  <c r="B154" i="4"/>
  <c r="C154" i="4"/>
  <c r="D154" i="4" s="1"/>
  <c r="E154" i="4"/>
  <c r="I154" i="4"/>
  <c r="B155" i="4"/>
  <c r="D155" i="4" s="1"/>
  <c r="C155" i="4"/>
  <c r="E155" i="4"/>
  <c r="G155" i="4"/>
  <c r="K154" i="4" s="1"/>
  <c r="I155" i="4"/>
  <c r="B156" i="4"/>
  <c r="C156" i="4"/>
  <c r="E156" i="4"/>
  <c r="I156" i="4"/>
  <c r="B157" i="4"/>
  <c r="D157" i="4" s="1"/>
  <c r="C157" i="4"/>
  <c r="E157" i="4"/>
  <c r="I157" i="4"/>
  <c r="B158" i="4"/>
  <c r="D158" i="4" s="1"/>
  <c r="G158" i="4" s="1"/>
  <c r="K157" i="4" s="1"/>
  <c r="S157" i="4" s="1"/>
  <c r="C158" i="4"/>
  <c r="E158" i="4"/>
  <c r="I158" i="4"/>
  <c r="B159" i="4"/>
  <c r="D159" i="4" s="1"/>
  <c r="C159" i="4"/>
  <c r="E159" i="4"/>
  <c r="I159" i="4"/>
  <c r="B160" i="4"/>
  <c r="C160" i="4"/>
  <c r="E160" i="4"/>
  <c r="I160" i="4"/>
  <c r="B161" i="4"/>
  <c r="D161" i="4" s="1"/>
  <c r="C161" i="4"/>
  <c r="E161" i="4"/>
  <c r="G161" i="4" s="1"/>
  <c r="K160" i="4" s="1"/>
  <c r="I161" i="4"/>
  <c r="B162" i="4"/>
  <c r="C162" i="4"/>
  <c r="D162" i="4" s="1"/>
  <c r="E162" i="4"/>
  <c r="I162" i="4"/>
  <c r="B163" i="4"/>
  <c r="C163" i="4"/>
  <c r="E163" i="4"/>
  <c r="I163" i="4"/>
  <c r="B164" i="4"/>
  <c r="D164" i="4" s="1"/>
  <c r="C164" i="4"/>
  <c r="E164" i="4"/>
  <c r="I164" i="4"/>
  <c r="B165" i="4"/>
  <c r="D165" i="4" s="1"/>
  <c r="C165" i="4"/>
  <c r="E165" i="4"/>
  <c r="G165" i="4" s="1"/>
  <c r="K164" i="4" s="1"/>
  <c r="I165" i="4"/>
  <c r="B166" i="4"/>
  <c r="C166" i="4"/>
  <c r="D166" i="4" s="1"/>
  <c r="E166" i="4"/>
  <c r="I166" i="4"/>
  <c r="B167" i="4"/>
  <c r="D167" i="4" s="1"/>
  <c r="C167" i="4"/>
  <c r="E167" i="4"/>
  <c r="G167" i="4" s="1"/>
  <c r="K166" i="4" s="1"/>
  <c r="I167" i="4"/>
  <c r="B168" i="4"/>
  <c r="C168" i="4"/>
  <c r="D168" i="4" s="1"/>
  <c r="E168" i="4"/>
  <c r="I168" i="4"/>
  <c r="B169" i="4"/>
  <c r="D169" i="4" s="1"/>
  <c r="C169" i="4"/>
  <c r="E169" i="4"/>
  <c r="G169" i="4" s="1"/>
  <c r="K168" i="4" s="1"/>
  <c r="I169" i="4"/>
  <c r="B170" i="4"/>
  <c r="C170" i="4"/>
  <c r="D170" i="4" s="1"/>
  <c r="E170" i="4"/>
  <c r="I170" i="4"/>
  <c r="L170" i="4" s="1"/>
  <c r="B171" i="4"/>
  <c r="D171" i="4" s="1"/>
  <c r="C171" i="4"/>
  <c r="E171" i="4"/>
  <c r="G171" i="4" s="1"/>
  <c r="K170" i="4" s="1"/>
  <c r="I171" i="4"/>
  <c r="B172" i="4"/>
  <c r="D172" i="4" s="1"/>
  <c r="C172" i="4"/>
  <c r="E172" i="4"/>
  <c r="I172" i="4"/>
  <c r="B173" i="4"/>
  <c r="C173" i="4"/>
  <c r="E173" i="4"/>
  <c r="I173" i="4"/>
  <c r="B174" i="4"/>
  <c r="C174" i="4"/>
  <c r="E174" i="4"/>
  <c r="I174" i="4"/>
  <c r="B175" i="4"/>
  <c r="D175" i="4" s="1"/>
  <c r="C175" i="4"/>
  <c r="E175" i="4"/>
  <c r="I175" i="4"/>
  <c r="B176" i="4"/>
  <c r="C176" i="4"/>
  <c r="D176" i="4" s="1"/>
  <c r="E176" i="4"/>
  <c r="I176" i="4"/>
  <c r="B177" i="4"/>
  <c r="C177" i="4"/>
  <c r="E177" i="4"/>
  <c r="I177" i="4"/>
  <c r="B178" i="4"/>
  <c r="D178" i="4" s="1"/>
  <c r="C178" i="4"/>
  <c r="E178" i="4"/>
  <c r="I178" i="4"/>
  <c r="B179" i="4"/>
  <c r="C179" i="4"/>
  <c r="E179" i="4"/>
  <c r="I179" i="4"/>
  <c r="N416" i="4" l="1"/>
  <c r="J417" i="4"/>
  <c r="L415" i="4"/>
  <c r="M414" i="4"/>
  <c r="S211" i="4"/>
  <c r="O211" i="4"/>
  <c r="S376" i="4"/>
  <c r="O376" i="4"/>
  <c r="S386" i="4"/>
  <c r="O386" i="4"/>
  <c r="H374" i="4"/>
  <c r="O394" i="4"/>
  <c r="S394" i="4"/>
  <c r="S378" i="4"/>
  <c r="O378" i="4"/>
  <c r="H212" i="4"/>
  <c r="S213" i="4"/>
  <c r="H208" i="4"/>
  <c r="S372" i="4"/>
  <c r="O372" i="4"/>
  <c r="H204" i="4"/>
  <c r="H407" i="4"/>
  <c r="S353" i="4"/>
  <c r="O353" i="4"/>
  <c r="H346" i="4"/>
  <c r="H284" i="4"/>
  <c r="S379" i="4"/>
  <c r="O379" i="4"/>
  <c r="H368" i="4"/>
  <c r="L341" i="4"/>
  <c r="L342" i="4" s="1"/>
  <c r="L343" i="4" s="1"/>
  <c r="L344" i="4" s="1"/>
  <c r="L345" i="4" s="1"/>
  <c r="L346" i="4" s="1"/>
  <c r="L347" i="4" s="1"/>
  <c r="L348" i="4" s="1"/>
  <c r="L349" i="4" s="1"/>
  <c r="L350" i="4" s="1"/>
  <c r="L351" i="4" s="1"/>
  <c r="L352" i="4" s="1"/>
  <c r="L353" i="4" s="1"/>
  <c r="L354" i="4" s="1"/>
  <c r="L355" i="4" s="1"/>
  <c r="L356" i="4" s="1"/>
  <c r="L357" i="4" s="1"/>
  <c r="L358" i="4" s="1"/>
  <c r="L359" i="4" s="1"/>
  <c r="L360" i="4" s="1"/>
  <c r="H385" i="4"/>
  <c r="S366" i="4"/>
  <c r="O366" i="4"/>
  <c r="O261" i="4"/>
  <c r="S261" i="4"/>
  <c r="S363" i="4"/>
  <c r="O363" i="4"/>
  <c r="H358" i="4"/>
  <c r="L336" i="4"/>
  <c r="L337" i="4" s="1"/>
  <c r="L338" i="4" s="1"/>
  <c r="S207" i="4"/>
  <c r="O207" i="4"/>
  <c r="S203" i="4"/>
  <c r="O203" i="4"/>
  <c r="O263" i="4"/>
  <c r="S263" i="4"/>
  <c r="S341" i="4"/>
  <c r="O341" i="4"/>
  <c r="S351" i="4"/>
  <c r="O351" i="4"/>
  <c r="O277" i="4"/>
  <c r="S277" i="4"/>
  <c r="N182" i="4"/>
  <c r="J183" i="4"/>
  <c r="O398" i="4"/>
  <c r="S398" i="4"/>
  <c r="S373" i="4"/>
  <c r="O373" i="4"/>
  <c r="S370" i="4"/>
  <c r="O370" i="4"/>
  <c r="S337" i="4"/>
  <c r="O337" i="4"/>
  <c r="S209" i="4"/>
  <c r="O209" i="4"/>
  <c r="O406" i="4"/>
  <c r="S406" i="4"/>
  <c r="S345" i="4"/>
  <c r="O345" i="4"/>
  <c r="O283" i="4"/>
  <c r="S283" i="4"/>
  <c r="S367" i="4"/>
  <c r="O367" i="4"/>
  <c r="S384" i="4"/>
  <c r="O384" i="4"/>
  <c r="L265" i="4"/>
  <c r="L266" i="4" s="1"/>
  <c r="L267" i="4" s="1"/>
  <c r="L268" i="4" s="1"/>
  <c r="L269" i="4" s="1"/>
  <c r="L270" i="4" s="1"/>
  <c r="L271" i="4" s="1"/>
  <c r="L272" i="4" s="1"/>
  <c r="L273" i="4" s="1"/>
  <c r="L274" i="4" s="1"/>
  <c r="L275" i="4" s="1"/>
  <c r="L276" i="4" s="1"/>
  <c r="S357" i="4"/>
  <c r="O357" i="4"/>
  <c r="S364" i="4"/>
  <c r="O364" i="4"/>
  <c r="L203" i="4"/>
  <c r="L204" i="4" s="1"/>
  <c r="L205" i="4" s="1"/>
  <c r="L206" i="4" s="1"/>
  <c r="L207" i="4" s="1"/>
  <c r="L208" i="4" s="1"/>
  <c r="L209" i="4" s="1"/>
  <c r="L210" i="4" s="1"/>
  <c r="H387" i="4"/>
  <c r="O410" i="4"/>
  <c r="S410" i="4"/>
  <c r="S339" i="4"/>
  <c r="O339" i="4"/>
  <c r="S361" i="4"/>
  <c r="O361" i="4"/>
  <c r="H411" i="4"/>
  <c r="S347" i="4"/>
  <c r="O347" i="4"/>
  <c r="H340" i="4"/>
  <c r="H371" i="4"/>
  <c r="H338" i="4"/>
  <c r="H210" i="4"/>
  <c r="S201" i="4"/>
  <c r="O201" i="4"/>
  <c r="H377" i="4"/>
  <c r="O267" i="4"/>
  <c r="S267" i="4"/>
  <c r="H264" i="4"/>
  <c r="H342" i="4"/>
  <c r="O279" i="4"/>
  <c r="S279" i="4"/>
  <c r="S338" i="4"/>
  <c r="O338" i="4"/>
  <c r="S359" i="4"/>
  <c r="O359" i="4"/>
  <c r="H352" i="4"/>
  <c r="H278" i="4"/>
  <c r="H399" i="4"/>
  <c r="H365" i="4"/>
  <c r="L279" i="4"/>
  <c r="L280" i="4" s="1"/>
  <c r="L281" i="4" s="1"/>
  <c r="L282" i="4" s="1"/>
  <c r="L283" i="4" s="1"/>
  <c r="L284" i="4" s="1"/>
  <c r="L285" i="4" s="1"/>
  <c r="L286" i="4" s="1"/>
  <c r="L287" i="4" s="1"/>
  <c r="L288" i="4" s="1"/>
  <c r="L289" i="4" s="1"/>
  <c r="L290" i="4" s="1"/>
  <c r="L291" i="4" s="1"/>
  <c r="L292" i="4" s="1"/>
  <c r="L293" i="4" s="1"/>
  <c r="L294" i="4" s="1"/>
  <c r="L295" i="4" s="1"/>
  <c r="L296" i="4" s="1"/>
  <c r="L297" i="4" s="1"/>
  <c r="L298" i="4" s="1"/>
  <c r="L299" i="4" s="1"/>
  <c r="L300" i="4" s="1"/>
  <c r="L301" i="4" s="1"/>
  <c r="L302" i="4" s="1"/>
  <c r="L303" i="4" s="1"/>
  <c r="L304" i="4" s="1"/>
  <c r="F23" i="4"/>
  <c r="T24" i="4"/>
  <c r="F20" i="4"/>
  <c r="T21" i="4"/>
  <c r="F15" i="4"/>
  <c r="T16" i="4"/>
  <c r="F12" i="4"/>
  <c r="H12" i="4" s="1"/>
  <c r="T13" i="4"/>
  <c r="G178" i="4"/>
  <c r="K177" i="4" s="1"/>
  <c r="S177" i="4" s="1"/>
  <c r="G175" i="4"/>
  <c r="K174" i="4" s="1"/>
  <c r="G172" i="4"/>
  <c r="K171" i="4" s="1"/>
  <c r="G164" i="4"/>
  <c r="K163" i="4" s="1"/>
  <c r="G157" i="4"/>
  <c r="K156" i="4" s="1"/>
  <c r="O156" i="4" s="1"/>
  <c r="H132" i="4"/>
  <c r="G116" i="4"/>
  <c r="K115" i="4" s="1"/>
  <c r="G114" i="4"/>
  <c r="K113" i="4" s="1"/>
  <c r="O113" i="4" s="1"/>
  <c r="H66" i="4"/>
  <c r="F21" i="4"/>
  <c r="T22" i="4"/>
  <c r="F18" i="4"/>
  <c r="H18" i="4" s="1"/>
  <c r="T19" i="4"/>
  <c r="F13" i="4"/>
  <c r="T14" i="4"/>
  <c r="F10" i="4"/>
  <c r="T11" i="4"/>
  <c r="G153" i="4"/>
  <c r="K152" i="4" s="1"/>
  <c r="O152" i="4" s="1"/>
  <c r="G151" i="4"/>
  <c r="K150" i="4" s="1"/>
  <c r="O65" i="4"/>
  <c r="F24" i="4"/>
  <c r="T25" i="4"/>
  <c r="F19" i="4"/>
  <c r="T20" i="4"/>
  <c r="F16" i="4"/>
  <c r="T17" i="4"/>
  <c r="F11" i="4"/>
  <c r="T12" i="4"/>
  <c r="G130" i="4"/>
  <c r="K129" i="4" s="1"/>
  <c r="H116" i="4"/>
  <c r="F22" i="4"/>
  <c r="T23" i="4"/>
  <c r="F17" i="4"/>
  <c r="H17" i="4" s="1"/>
  <c r="T18" i="4"/>
  <c r="F14" i="4"/>
  <c r="T15" i="4"/>
  <c r="D177" i="4"/>
  <c r="D174" i="4"/>
  <c r="D163" i="4"/>
  <c r="F163" i="4" s="1"/>
  <c r="D160" i="4"/>
  <c r="D156" i="4"/>
  <c r="D150" i="4"/>
  <c r="D139" i="4"/>
  <c r="T140" i="4" s="1"/>
  <c r="D137" i="4"/>
  <c r="G137" i="4" s="1"/>
  <c r="K136" i="4" s="1"/>
  <c r="D131" i="4"/>
  <c r="D130" i="4"/>
  <c r="D122" i="4"/>
  <c r="G122" i="4" s="1"/>
  <c r="K121" i="4" s="1"/>
  <c r="O121" i="4" s="1"/>
  <c r="D89" i="4"/>
  <c r="D87" i="4"/>
  <c r="D86" i="4"/>
  <c r="D84" i="4"/>
  <c r="T85" i="4" s="1"/>
  <c r="D83" i="4"/>
  <c r="D81" i="4"/>
  <c r="D80" i="4"/>
  <c r="D78" i="4"/>
  <c r="F78" i="4" s="1"/>
  <c r="D77" i="4"/>
  <c r="D75" i="4"/>
  <c r="D74" i="4"/>
  <c r="D72" i="4"/>
  <c r="T70" i="4" s="1"/>
  <c r="D71" i="4"/>
  <c r="D69" i="4"/>
  <c r="D68" i="4"/>
  <c r="D67" i="4"/>
  <c r="G67" i="4" s="1"/>
  <c r="K66" i="4" s="1"/>
  <c r="D65" i="4"/>
  <c r="G65" i="4" s="1"/>
  <c r="K64" i="4" s="1"/>
  <c r="D62" i="4"/>
  <c r="D55" i="4"/>
  <c r="D49" i="4"/>
  <c r="F49" i="4" s="1"/>
  <c r="D44" i="4"/>
  <c r="D43" i="4"/>
  <c r="D37" i="4"/>
  <c r="D35" i="4"/>
  <c r="T36" i="4" s="1"/>
  <c r="D34" i="4"/>
  <c r="G34" i="4" s="1"/>
  <c r="K33" i="4" s="1"/>
  <c r="O33" i="4" s="1"/>
  <c r="D33" i="4"/>
  <c r="D31" i="4"/>
  <c r="D30" i="4"/>
  <c r="G30" i="4" s="1"/>
  <c r="K29" i="4" s="1"/>
  <c r="D28" i="4"/>
  <c r="D27" i="4"/>
  <c r="G27" i="4" s="1"/>
  <c r="K26" i="4" s="1"/>
  <c r="G25" i="4"/>
  <c r="K24" i="4" s="1"/>
  <c r="G23" i="4"/>
  <c r="K22" i="4" s="1"/>
  <c r="S22" i="4" s="1"/>
  <c r="G21" i="4"/>
  <c r="K20" i="4" s="1"/>
  <c r="G19" i="4"/>
  <c r="K18" i="4" s="1"/>
  <c r="G17" i="4"/>
  <c r="K16" i="4" s="1"/>
  <c r="G15" i="4"/>
  <c r="K14" i="4" s="1"/>
  <c r="G13" i="4"/>
  <c r="K12" i="4" s="1"/>
  <c r="G11" i="4"/>
  <c r="K10" i="4" s="1"/>
  <c r="D179" i="4"/>
  <c r="G179" i="4" s="1"/>
  <c r="K178" i="4" s="1"/>
  <c r="D173" i="4"/>
  <c r="G173" i="4" s="1"/>
  <c r="K172" i="4" s="1"/>
  <c r="D145" i="4"/>
  <c r="G145" i="4" s="1"/>
  <c r="K144" i="4" s="1"/>
  <c r="D144" i="4"/>
  <c r="T143" i="4" s="1"/>
  <c r="D142" i="4"/>
  <c r="D127" i="4"/>
  <c r="D124" i="4"/>
  <c r="G124" i="4" s="1"/>
  <c r="K123" i="4" s="1"/>
  <c r="O123" i="4" s="1"/>
  <c r="D121" i="4"/>
  <c r="G121" i="4" s="1"/>
  <c r="K120" i="4" s="1"/>
  <c r="D117" i="4"/>
  <c r="D93" i="4"/>
  <c r="D92" i="4"/>
  <c r="G88" i="4"/>
  <c r="K87" i="4" s="1"/>
  <c r="D61" i="4"/>
  <c r="G61" i="4" s="1"/>
  <c r="K60" i="4" s="1"/>
  <c r="D58" i="4"/>
  <c r="G33" i="4"/>
  <c r="K32" i="4" s="1"/>
  <c r="G31" i="4"/>
  <c r="K30" i="4" s="1"/>
  <c r="G26" i="4"/>
  <c r="K25" i="4" s="1"/>
  <c r="G24" i="4"/>
  <c r="K23" i="4" s="1"/>
  <c r="G22" i="4"/>
  <c r="K21" i="4" s="1"/>
  <c r="G20" i="4"/>
  <c r="K19" i="4" s="1"/>
  <c r="G18" i="4"/>
  <c r="K17" i="4" s="1"/>
  <c r="S17" i="4" s="1"/>
  <c r="G16" i="4"/>
  <c r="K15" i="4" s="1"/>
  <c r="G14" i="4"/>
  <c r="K13" i="4" s="1"/>
  <c r="G12" i="4"/>
  <c r="K11" i="4" s="1"/>
  <c r="G10" i="4"/>
  <c r="T295" i="5"/>
  <c r="F295" i="5"/>
  <c r="H295" i="5" s="1"/>
  <c r="T294" i="5"/>
  <c r="K294" i="5" s="1"/>
  <c r="T283" i="5"/>
  <c r="F283" i="5"/>
  <c r="H283" i="5" s="1"/>
  <c r="T284" i="5"/>
  <c r="T282" i="5"/>
  <c r="T293" i="5"/>
  <c r="K293" i="5" s="1"/>
  <c r="T287" i="5"/>
  <c r="F287" i="5"/>
  <c r="H287" i="5" s="1"/>
  <c r="T288" i="5"/>
  <c r="N288" i="5" s="1"/>
  <c r="T286" i="5"/>
  <c r="K286" i="5" s="1"/>
  <c r="K287" i="5"/>
  <c r="T291" i="5"/>
  <c r="F291" i="5"/>
  <c r="H291" i="5" s="1"/>
  <c r="T292" i="5"/>
  <c r="T290" i="5"/>
  <c r="K290" i="5" s="1"/>
  <c r="H293" i="5"/>
  <c r="O150" i="4"/>
  <c r="O146" i="4"/>
  <c r="O164" i="4"/>
  <c r="F162" i="4"/>
  <c r="G162" i="4"/>
  <c r="K161" i="4" s="1"/>
  <c r="S154" i="4"/>
  <c r="O170" i="4"/>
  <c r="T135" i="4"/>
  <c r="F134" i="4"/>
  <c r="G134" i="4"/>
  <c r="K133" i="4" s="1"/>
  <c r="O172" i="4"/>
  <c r="T178" i="4"/>
  <c r="S178" i="4" s="1"/>
  <c r="F177" i="4"/>
  <c r="G177" i="4"/>
  <c r="K176" i="4" s="1"/>
  <c r="S174" i="4"/>
  <c r="T164" i="4"/>
  <c r="S164" i="4" s="1"/>
  <c r="T149" i="4"/>
  <c r="F148" i="4"/>
  <c r="H148" i="4" s="1"/>
  <c r="G148" i="4"/>
  <c r="K147" i="4" s="1"/>
  <c r="T169" i="4"/>
  <c r="F168" i="4"/>
  <c r="G168" i="4"/>
  <c r="K167" i="4" s="1"/>
  <c r="T160" i="4"/>
  <c r="F159" i="4"/>
  <c r="H159" i="4" s="1"/>
  <c r="G159" i="4"/>
  <c r="K158" i="4" s="1"/>
  <c r="S148" i="4"/>
  <c r="O127" i="4"/>
  <c r="O178" i="4"/>
  <c r="S171" i="4"/>
  <c r="O168" i="4"/>
  <c r="S163" i="4"/>
  <c r="T175" i="4"/>
  <c r="F174" i="4"/>
  <c r="G174" i="4"/>
  <c r="K173" i="4" s="1"/>
  <c r="T171" i="4"/>
  <c r="L171" i="4" s="1"/>
  <c r="F170" i="4"/>
  <c r="H170" i="4" s="1"/>
  <c r="G170" i="4"/>
  <c r="K169" i="4" s="1"/>
  <c r="T168" i="4"/>
  <c r="S168" i="4" s="1"/>
  <c r="F167" i="4"/>
  <c r="H167" i="4" s="1"/>
  <c r="O166" i="4" s="1"/>
  <c r="S160" i="4"/>
  <c r="F160" i="4"/>
  <c r="G160" i="4"/>
  <c r="K159" i="4" s="1"/>
  <c r="O136" i="4"/>
  <c r="F136" i="4"/>
  <c r="G136" i="4"/>
  <c r="K135" i="4" s="1"/>
  <c r="S134" i="4"/>
  <c r="O131" i="4"/>
  <c r="S131" i="4"/>
  <c r="O129" i="4"/>
  <c r="O119" i="4"/>
  <c r="O117" i="4"/>
  <c r="O115" i="4"/>
  <c r="S115" i="4"/>
  <c r="T116" i="4"/>
  <c r="F115" i="4"/>
  <c r="G115" i="4"/>
  <c r="K114" i="4" s="1"/>
  <c r="G39" i="4"/>
  <c r="K38" i="4" s="1"/>
  <c r="T40" i="4"/>
  <c r="F39" i="4"/>
  <c r="H39" i="4" s="1"/>
  <c r="K179" i="4"/>
  <c r="T177" i="4"/>
  <c r="F176" i="4"/>
  <c r="G176" i="4"/>
  <c r="K175" i="4" s="1"/>
  <c r="T174" i="4"/>
  <c r="F173" i="4"/>
  <c r="H173" i="4" s="1"/>
  <c r="T172" i="4"/>
  <c r="S172" i="4" s="1"/>
  <c r="F171" i="4"/>
  <c r="H171" i="4" s="1"/>
  <c r="T170" i="4"/>
  <c r="S170" i="4" s="1"/>
  <c r="F169" i="4"/>
  <c r="H169" i="4" s="1"/>
  <c r="T156" i="4"/>
  <c r="F155" i="4"/>
  <c r="H155" i="4" s="1"/>
  <c r="O154" i="4" s="1"/>
  <c r="T155" i="4"/>
  <c r="F154" i="4"/>
  <c r="G154" i="4"/>
  <c r="K153" i="4" s="1"/>
  <c r="O144" i="4"/>
  <c r="T144" i="4"/>
  <c r="S144" i="4" s="1"/>
  <c r="F143" i="4"/>
  <c r="F142" i="4"/>
  <c r="G142" i="4"/>
  <c r="K141" i="4" s="1"/>
  <c r="F121" i="4"/>
  <c r="F119" i="4"/>
  <c r="G119" i="4"/>
  <c r="K118" i="4" s="1"/>
  <c r="T118" i="4"/>
  <c r="F117" i="4"/>
  <c r="H117" i="4" s="1"/>
  <c r="G117" i="4"/>
  <c r="K116" i="4" s="1"/>
  <c r="S87" i="4"/>
  <c r="F179" i="4"/>
  <c r="H179" i="4" s="1"/>
  <c r="T176" i="4"/>
  <c r="F175" i="4"/>
  <c r="H175" i="4" s="1"/>
  <c r="O174" i="4" s="1"/>
  <c r="S166" i="4"/>
  <c r="T167" i="4"/>
  <c r="F166" i="4"/>
  <c r="G166" i="4"/>
  <c r="K165" i="4" s="1"/>
  <c r="O157" i="4"/>
  <c r="T157" i="4"/>
  <c r="F156" i="4"/>
  <c r="H156" i="4" s="1"/>
  <c r="G156" i="4"/>
  <c r="K155" i="4" s="1"/>
  <c r="S151" i="4"/>
  <c r="T152" i="4"/>
  <c r="F151" i="4"/>
  <c r="H151" i="4" s="1"/>
  <c r="T151" i="4"/>
  <c r="F150" i="4"/>
  <c r="G150" i="4"/>
  <c r="K149" i="4" s="1"/>
  <c r="T148" i="4"/>
  <c r="F147" i="4"/>
  <c r="H147" i="4" s="1"/>
  <c r="S145" i="4"/>
  <c r="G144" i="4"/>
  <c r="K143" i="4" s="1"/>
  <c r="G143" i="4"/>
  <c r="K142" i="4" s="1"/>
  <c r="S140" i="4"/>
  <c r="T141" i="4"/>
  <c r="F140" i="4"/>
  <c r="H140" i="4" s="1"/>
  <c r="G140" i="4"/>
  <c r="K139" i="4" s="1"/>
  <c r="S122" i="4"/>
  <c r="T179" i="4"/>
  <c r="F178" i="4"/>
  <c r="H178" i="4" s="1"/>
  <c r="O177" i="4" s="1"/>
  <c r="T159" i="4"/>
  <c r="F158" i="4"/>
  <c r="H158" i="4" s="1"/>
  <c r="T147" i="4"/>
  <c r="F146" i="4"/>
  <c r="H146" i="4" s="1"/>
  <c r="O145" i="4" s="1"/>
  <c r="F138" i="4"/>
  <c r="H138" i="4" s="1"/>
  <c r="O137" i="4" s="1"/>
  <c r="T136" i="4"/>
  <c r="S136" i="4" s="1"/>
  <c r="F135" i="4"/>
  <c r="H135" i="4" s="1"/>
  <c r="O134" i="4" s="1"/>
  <c r="D133" i="4"/>
  <c r="T131" i="4" s="1"/>
  <c r="F130" i="4"/>
  <c r="H130" i="4" s="1"/>
  <c r="T129" i="4"/>
  <c r="S129" i="4" s="1"/>
  <c r="F128" i="4"/>
  <c r="H128" i="4" s="1"/>
  <c r="H126" i="4"/>
  <c r="O125" i="4" s="1"/>
  <c r="T166" i="4"/>
  <c r="T158" i="4"/>
  <c r="T154" i="4"/>
  <c r="T150" i="4"/>
  <c r="T146" i="4"/>
  <c r="S146" i="4" s="1"/>
  <c r="F131" i="4"/>
  <c r="T130" i="4"/>
  <c r="F129" i="4"/>
  <c r="T128" i="4"/>
  <c r="F127" i="4"/>
  <c r="F124" i="4"/>
  <c r="H114" i="4"/>
  <c r="G113" i="4"/>
  <c r="K112" i="4" s="1"/>
  <c r="T114" i="4"/>
  <c r="G109" i="4"/>
  <c r="K108" i="4" s="1"/>
  <c r="T110" i="4"/>
  <c r="G105" i="4"/>
  <c r="K104" i="4" s="1"/>
  <c r="T106" i="4"/>
  <c r="G101" i="4"/>
  <c r="K100" i="4" s="1"/>
  <c r="T102" i="4"/>
  <c r="G97" i="4"/>
  <c r="K96" i="4" s="1"/>
  <c r="T98" i="4"/>
  <c r="G93" i="4"/>
  <c r="K92" i="4" s="1"/>
  <c r="T94" i="4"/>
  <c r="G89" i="4"/>
  <c r="K88" i="4" s="1"/>
  <c r="T90" i="4"/>
  <c r="F88" i="4"/>
  <c r="T89" i="4"/>
  <c r="F86" i="4"/>
  <c r="T87" i="4"/>
  <c r="G86" i="4"/>
  <c r="K85" i="4" s="1"/>
  <c r="F84" i="4"/>
  <c r="F82" i="4"/>
  <c r="T83" i="4"/>
  <c r="G82" i="4"/>
  <c r="K81" i="4" s="1"/>
  <c r="F80" i="4"/>
  <c r="T81" i="4"/>
  <c r="G80" i="4"/>
  <c r="K79" i="4" s="1"/>
  <c r="F76" i="4"/>
  <c r="H76" i="4" s="1"/>
  <c r="G76" i="4"/>
  <c r="K75" i="4" s="1"/>
  <c r="F74" i="4"/>
  <c r="T75" i="4"/>
  <c r="G74" i="4"/>
  <c r="K73" i="4" s="1"/>
  <c r="G72" i="4"/>
  <c r="K71" i="4" s="1"/>
  <c r="F70" i="4"/>
  <c r="G70" i="4"/>
  <c r="K69" i="4" s="1"/>
  <c r="F68" i="4"/>
  <c r="H68" i="4" s="1"/>
  <c r="T69" i="4"/>
  <c r="L69" i="4" s="1"/>
  <c r="L70" i="4" s="1"/>
  <c r="G68" i="4"/>
  <c r="K67" i="4" s="1"/>
  <c r="G53" i="4"/>
  <c r="K52" i="4" s="1"/>
  <c r="T54" i="4"/>
  <c r="F53" i="4"/>
  <c r="G47" i="4"/>
  <c r="K46" i="4" s="1"/>
  <c r="F47" i="4"/>
  <c r="H47" i="4" s="1"/>
  <c r="T173" i="4"/>
  <c r="F172" i="4"/>
  <c r="H172" i="4" s="1"/>
  <c r="O171" i="4" s="1"/>
  <c r="F165" i="4"/>
  <c r="H165" i="4" s="1"/>
  <c r="T165" i="4"/>
  <c r="F164" i="4"/>
  <c r="H164" i="4" s="1"/>
  <c r="O163" i="4" s="1"/>
  <c r="F161" i="4"/>
  <c r="H161" i="4" s="1"/>
  <c r="O160" i="4" s="1"/>
  <c r="F157" i="4"/>
  <c r="F153" i="4"/>
  <c r="T153" i="4"/>
  <c r="F152" i="4"/>
  <c r="H152" i="4" s="1"/>
  <c r="O151" i="4" s="1"/>
  <c r="F149" i="4"/>
  <c r="H149" i="4" s="1"/>
  <c r="O148" i="4" s="1"/>
  <c r="F145" i="4"/>
  <c r="H145" i="4" s="1"/>
  <c r="F141" i="4"/>
  <c r="H141" i="4" s="1"/>
  <c r="O140" i="4" s="1"/>
  <c r="F137" i="4"/>
  <c r="H137" i="4" s="1"/>
  <c r="G131" i="4"/>
  <c r="K130" i="4" s="1"/>
  <c r="G129" i="4"/>
  <c r="K128" i="4" s="1"/>
  <c r="G127" i="4"/>
  <c r="K126" i="4" s="1"/>
  <c r="D125" i="4"/>
  <c r="F123" i="4"/>
  <c r="H123" i="4" s="1"/>
  <c r="O122" i="4" s="1"/>
  <c r="F120" i="4"/>
  <c r="H120" i="4" s="1"/>
  <c r="F118" i="4"/>
  <c r="H118" i="4" s="1"/>
  <c r="F113" i="4"/>
  <c r="G112" i="4"/>
  <c r="K111" i="4" s="1"/>
  <c r="T113" i="4"/>
  <c r="F112" i="4"/>
  <c r="G111" i="4"/>
  <c r="K110" i="4" s="1"/>
  <c r="T112" i="4"/>
  <c r="F111" i="4"/>
  <c r="F109" i="4"/>
  <c r="H109" i="4" s="1"/>
  <c r="G108" i="4"/>
  <c r="K107" i="4" s="1"/>
  <c r="T109" i="4"/>
  <c r="F108" i="4"/>
  <c r="G107" i="4"/>
  <c r="K106" i="4" s="1"/>
  <c r="T108" i="4"/>
  <c r="F107" i="4"/>
  <c r="F105" i="4"/>
  <c r="H105" i="4" s="1"/>
  <c r="G104" i="4"/>
  <c r="K103" i="4" s="1"/>
  <c r="T105" i="4"/>
  <c r="F104" i="4"/>
  <c r="G103" i="4"/>
  <c r="K102" i="4" s="1"/>
  <c r="T104" i="4"/>
  <c r="F103" i="4"/>
  <c r="F101" i="4"/>
  <c r="G100" i="4"/>
  <c r="K99" i="4" s="1"/>
  <c r="T101" i="4"/>
  <c r="F100" i="4"/>
  <c r="G99" i="4"/>
  <c r="K98" i="4" s="1"/>
  <c r="T100" i="4"/>
  <c r="F99" i="4"/>
  <c r="F97" i="4"/>
  <c r="G96" i="4"/>
  <c r="K95" i="4" s="1"/>
  <c r="T97" i="4"/>
  <c r="F96" i="4"/>
  <c r="G95" i="4"/>
  <c r="K94" i="4" s="1"/>
  <c r="T96" i="4"/>
  <c r="F95" i="4"/>
  <c r="F93" i="4"/>
  <c r="H93" i="4" s="1"/>
  <c r="G92" i="4"/>
  <c r="K91" i="4" s="1"/>
  <c r="T93" i="4"/>
  <c r="F92" i="4"/>
  <c r="G91" i="4"/>
  <c r="K90" i="4" s="1"/>
  <c r="T92" i="4"/>
  <c r="F91" i="4"/>
  <c r="F89" i="4"/>
  <c r="H89" i="4" s="1"/>
  <c r="S62" i="4"/>
  <c r="T64" i="4"/>
  <c r="F63" i="4"/>
  <c r="H63" i="4" s="1"/>
  <c r="O62" i="4" s="1"/>
  <c r="T63" i="4"/>
  <c r="F62" i="4"/>
  <c r="G62" i="4"/>
  <c r="K61" i="4" s="1"/>
  <c r="G43" i="4"/>
  <c r="K42" i="4" s="1"/>
  <c r="T44" i="4"/>
  <c r="F43" i="4"/>
  <c r="F35" i="4"/>
  <c r="F87" i="4"/>
  <c r="T88" i="4"/>
  <c r="F85" i="4"/>
  <c r="H85" i="4" s="1"/>
  <c r="T86" i="4"/>
  <c r="F83" i="4"/>
  <c r="F81" i="4"/>
  <c r="F79" i="4"/>
  <c r="T80" i="4"/>
  <c r="F77" i="4"/>
  <c r="H77" i="4" s="1"/>
  <c r="F75" i="4"/>
  <c r="F73" i="4"/>
  <c r="T74" i="4"/>
  <c r="F71" i="4"/>
  <c r="F69" i="4"/>
  <c r="T68" i="4"/>
  <c r="O64" i="4"/>
  <c r="S64" i="4"/>
  <c r="F64" i="4"/>
  <c r="H64" i="4" s="1"/>
  <c r="G64" i="4"/>
  <c r="K63" i="4" s="1"/>
  <c r="O60" i="4"/>
  <c r="S59" i="4"/>
  <c r="T60" i="4"/>
  <c r="S60" i="4" s="1"/>
  <c r="F59" i="4"/>
  <c r="H59" i="4" s="1"/>
  <c r="T59" i="4"/>
  <c r="F58" i="4"/>
  <c r="G58" i="4"/>
  <c r="K57" i="4" s="1"/>
  <c r="G55" i="4"/>
  <c r="K54" i="4" s="1"/>
  <c r="T56" i="4"/>
  <c r="G52" i="4"/>
  <c r="K51" i="4" s="1"/>
  <c r="T53" i="4"/>
  <c r="F52" i="4"/>
  <c r="T127" i="4"/>
  <c r="S127" i="4" s="1"/>
  <c r="T117" i="4"/>
  <c r="S117" i="4" s="1"/>
  <c r="T115" i="4"/>
  <c r="G110" i="4"/>
  <c r="T111" i="4"/>
  <c r="G106" i="4"/>
  <c r="T107" i="4"/>
  <c r="G102" i="4"/>
  <c r="T103" i="4"/>
  <c r="G98" i="4"/>
  <c r="T99" i="4"/>
  <c r="G94" i="4"/>
  <c r="T95" i="4"/>
  <c r="G90" i="4"/>
  <c r="T91" i="4"/>
  <c r="G87" i="4"/>
  <c r="K86" i="4" s="1"/>
  <c r="G85" i="4"/>
  <c r="K84" i="4" s="1"/>
  <c r="G83" i="4"/>
  <c r="K82" i="4" s="1"/>
  <c r="G81" i="4"/>
  <c r="K80" i="4" s="1"/>
  <c r="G79" i="4"/>
  <c r="K78" i="4" s="1"/>
  <c r="G77" i="4"/>
  <c r="K76" i="4" s="1"/>
  <c r="G75" i="4"/>
  <c r="K74" i="4" s="1"/>
  <c r="G73" i="4"/>
  <c r="K72" i="4" s="1"/>
  <c r="G71" i="4"/>
  <c r="K70" i="4" s="1"/>
  <c r="G69" i="4"/>
  <c r="K68" i="4" s="1"/>
  <c r="S65" i="4"/>
  <c r="G59" i="4"/>
  <c r="K58" i="4" s="1"/>
  <c r="S56" i="4"/>
  <c r="T57" i="4"/>
  <c r="F56" i="4"/>
  <c r="H56" i="4" s="1"/>
  <c r="G56" i="4"/>
  <c r="K55" i="4" s="1"/>
  <c r="F55" i="4"/>
  <c r="G50" i="4"/>
  <c r="K49" i="4" s="1"/>
  <c r="T51" i="4"/>
  <c r="F50" i="4"/>
  <c r="G49" i="4"/>
  <c r="K48" i="4" s="1"/>
  <c r="G41" i="4"/>
  <c r="K40" i="4" s="1"/>
  <c r="T42" i="4"/>
  <c r="F41" i="4"/>
  <c r="G37" i="4"/>
  <c r="K36" i="4" s="1"/>
  <c r="T38" i="4"/>
  <c r="F37" i="4"/>
  <c r="O32" i="4"/>
  <c r="G48" i="4"/>
  <c r="K47" i="4" s="1"/>
  <c r="T49" i="4"/>
  <c r="G46" i="4"/>
  <c r="K45" i="4" s="1"/>
  <c r="T47" i="4"/>
  <c r="F46" i="4"/>
  <c r="H46" i="4" s="1"/>
  <c r="F34" i="4"/>
  <c r="G32" i="4"/>
  <c r="K31" i="4" s="1"/>
  <c r="F28" i="4"/>
  <c r="T29" i="4"/>
  <c r="T62" i="4"/>
  <c r="T58" i="4"/>
  <c r="G44" i="4"/>
  <c r="K43" i="4" s="1"/>
  <c r="T45" i="4"/>
  <c r="G42" i="4"/>
  <c r="K41" i="4" s="1"/>
  <c r="T43" i="4"/>
  <c r="F42" i="4"/>
  <c r="G36" i="4"/>
  <c r="K35" i="4" s="1"/>
  <c r="T37" i="4"/>
  <c r="F36" i="4"/>
  <c r="G35" i="4"/>
  <c r="K34" i="4" s="1"/>
  <c r="F33" i="4"/>
  <c r="T34" i="4"/>
  <c r="F65" i="4"/>
  <c r="H65" i="4" s="1"/>
  <c r="F61" i="4"/>
  <c r="H61" i="4" s="1"/>
  <c r="T61" i="4"/>
  <c r="F60" i="4"/>
  <c r="H60" i="4" s="1"/>
  <c r="O59" i="4" s="1"/>
  <c r="F57" i="4"/>
  <c r="H57" i="4" s="1"/>
  <c r="O56" i="4" s="1"/>
  <c r="G54" i="4"/>
  <c r="K53" i="4" s="1"/>
  <c r="T55" i="4"/>
  <c r="F54" i="4"/>
  <c r="G51" i="4"/>
  <c r="K50" i="4" s="1"/>
  <c r="T52" i="4"/>
  <c r="G45" i="4"/>
  <c r="T46" i="4"/>
  <c r="F44" i="4"/>
  <c r="G40" i="4"/>
  <c r="K39" i="4" s="1"/>
  <c r="T41" i="4"/>
  <c r="F32" i="4"/>
  <c r="S25" i="4"/>
  <c r="F31" i="4"/>
  <c r="H31" i="4" s="1"/>
  <c r="T32" i="4"/>
  <c r="S32" i="4" s="1"/>
  <c r="G29" i="4"/>
  <c r="K28" i="4" s="1"/>
  <c r="F27" i="4"/>
  <c r="T27" i="4"/>
  <c r="T26" i="4"/>
  <c r="T28" i="4"/>
  <c r="O23" i="4"/>
  <c r="S23" i="4"/>
  <c r="O21" i="4"/>
  <c r="S21" i="4"/>
  <c r="T31" i="4"/>
  <c r="G28" i="4"/>
  <c r="K27" i="4" s="1"/>
  <c r="O17" i="4"/>
  <c r="G38" i="4"/>
  <c r="T39" i="4"/>
  <c r="O30" i="4"/>
  <c r="F29" i="4"/>
  <c r="H29" i="4" s="1"/>
  <c r="T30" i="4"/>
  <c r="S30" i="4" s="1"/>
  <c r="S13" i="4"/>
  <c r="H26" i="4"/>
  <c r="O25" i="4" s="1"/>
  <c r="H22" i="4"/>
  <c r="O18" i="4"/>
  <c r="S18" i="4"/>
  <c r="O14" i="4"/>
  <c r="S14" i="4"/>
  <c r="H14" i="4"/>
  <c r="O13" i="4" s="1"/>
  <c r="S10" i="4"/>
  <c r="H10" i="4"/>
  <c r="O19" i="4"/>
  <c r="S19" i="4"/>
  <c r="O15" i="4"/>
  <c r="S15" i="4"/>
  <c r="O11" i="4"/>
  <c r="S11" i="4"/>
  <c r="O24" i="4"/>
  <c r="S24" i="4"/>
  <c r="H24" i="4"/>
  <c r="O20" i="4"/>
  <c r="S20" i="4"/>
  <c r="H20" i="4"/>
  <c r="O16" i="4"/>
  <c r="S16" i="4"/>
  <c r="H16" i="4"/>
  <c r="O12" i="4"/>
  <c r="S12" i="4"/>
  <c r="L416" i="4" l="1"/>
  <c r="M415" i="4"/>
  <c r="N417" i="4"/>
  <c r="J418" i="4"/>
  <c r="N183" i="4"/>
  <c r="J184" i="4"/>
  <c r="T123" i="4"/>
  <c r="S123" i="4" s="1"/>
  <c r="T125" i="4"/>
  <c r="T124" i="4"/>
  <c r="H69" i="4"/>
  <c r="O29" i="4"/>
  <c r="S29" i="4"/>
  <c r="H84" i="4"/>
  <c r="S150" i="4"/>
  <c r="H51" i="4"/>
  <c r="O26" i="4"/>
  <c r="S26" i="4"/>
  <c r="F30" i="4"/>
  <c r="H30" i="4" s="1"/>
  <c r="H54" i="4"/>
  <c r="H33" i="4"/>
  <c r="T66" i="4"/>
  <c r="T35" i="4"/>
  <c r="T133" i="4"/>
  <c r="T65" i="4"/>
  <c r="T67" i="4"/>
  <c r="T72" i="4"/>
  <c r="T76" i="4"/>
  <c r="T84" i="4"/>
  <c r="H43" i="4"/>
  <c r="H97" i="4"/>
  <c r="H100" i="4"/>
  <c r="H103" i="4"/>
  <c r="H113" i="4"/>
  <c r="T121" i="4"/>
  <c r="S121" i="4" s="1"/>
  <c r="T48" i="4"/>
  <c r="T73" i="4"/>
  <c r="S73" i="4" s="1"/>
  <c r="H74" i="4"/>
  <c r="G78" i="4"/>
  <c r="K77" i="4" s="1"/>
  <c r="H82" i="4"/>
  <c r="H88" i="4"/>
  <c r="O87" i="4" s="1"/>
  <c r="F122" i="4"/>
  <c r="H122" i="4" s="1"/>
  <c r="T138" i="4"/>
  <c r="F144" i="4"/>
  <c r="S152" i="4"/>
  <c r="T122" i="4"/>
  <c r="L122" i="4" s="1"/>
  <c r="T137" i="4"/>
  <c r="H160" i="4"/>
  <c r="L172" i="4"/>
  <c r="L173" i="4" s="1"/>
  <c r="L174" i="4" s="1"/>
  <c r="L175" i="4" s="1"/>
  <c r="L176" i="4" s="1"/>
  <c r="L177" i="4" s="1"/>
  <c r="L178" i="4" s="1"/>
  <c r="L179" i="4" s="1"/>
  <c r="L180" i="4" s="1"/>
  <c r="H168" i="4"/>
  <c r="T163" i="4"/>
  <c r="H25" i="4"/>
  <c r="H27" i="4"/>
  <c r="H42" i="4"/>
  <c r="H34" i="4"/>
  <c r="H52" i="4"/>
  <c r="F67" i="4"/>
  <c r="H96" i="4"/>
  <c r="H99" i="4"/>
  <c r="H112" i="4"/>
  <c r="H153" i="4"/>
  <c r="T71" i="4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F72" i="4"/>
  <c r="T79" i="4"/>
  <c r="G84" i="4"/>
  <c r="K83" i="4" s="1"/>
  <c r="H124" i="4"/>
  <c r="T142" i="4"/>
  <c r="T139" i="4"/>
  <c r="S139" i="4" s="1"/>
  <c r="S113" i="4"/>
  <c r="G139" i="4"/>
  <c r="K138" i="4" s="1"/>
  <c r="T145" i="4"/>
  <c r="L145" i="4" s="1"/>
  <c r="S156" i="4"/>
  <c r="T120" i="4"/>
  <c r="F139" i="4"/>
  <c r="H139" i="4" s="1"/>
  <c r="T161" i="4"/>
  <c r="G163" i="4"/>
  <c r="K162" i="4" s="1"/>
  <c r="H13" i="4"/>
  <c r="H21" i="4"/>
  <c r="H15" i="4"/>
  <c r="H23" i="4"/>
  <c r="O22" i="4" s="1"/>
  <c r="T33" i="4"/>
  <c r="S33" i="4" s="1"/>
  <c r="T50" i="4"/>
  <c r="T78" i="4"/>
  <c r="T82" i="4"/>
  <c r="T119" i="4"/>
  <c r="S119" i="4" s="1"/>
  <c r="H157" i="4"/>
  <c r="T77" i="4"/>
  <c r="T162" i="4"/>
  <c r="H150" i="4"/>
  <c r="H143" i="4"/>
  <c r="H177" i="4"/>
  <c r="H11" i="4"/>
  <c r="O10" i="4" s="1"/>
  <c r="H19" i="4"/>
  <c r="N291" i="5"/>
  <c r="K291" i="5"/>
  <c r="K295" i="5"/>
  <c r="N295" i="5" s="1"/>
  <c r="S31" i="4"/>
  <c r="O36" i="4"/>
  <c r="S36" i="4"/>
  <c r="S80" i="4"/>
  <c r="O80" i="4"/>
  <c r="S90" i="4"/>
  <c r="S128" i="4"/>
  <c r="S100" i="4"/>
  <c r="O120" i="4"/>
  <c r="S120" i="4"/>
  <c r="O175" i="4"/>
  <c r="S175" i="4"/>
  <c r="H32" i="4"/>
  <c r="O31" i="4" s="1"/>
  <c r="O39" i="4"/>
  <c r="S39" i="4"/>
  <c r="O53" i="4"/>
  <c r="S53" i="4"/>
  <c r="H36" i="4"/>
  <c r="O35" i="4" s="1"/>
  <c r="O45" i="4"/>
  <c r="S45" i="4"/>
  <c r="H41" i="4"/>
  <c r="O48" i="4"/>
  <c r="S48" i="4"/>
  <c r="H55" i="4"/>
  <c r="O66" i="4"/>
  <c r="S66" i="4"/>
  <c r="S74" i="4"/>
  <c r="O74" i="4"/>
  <c r="S82" i="4"/>
  <c r="O82" i="4"/>
  <c r="K89" i="4"/>
  <c r="H90" i="4"/>
  <c r="K97" i="4"/>
  <c r="H98" i="4"/>
  <c r="K105" i="4"/>
  <c r="H106" i="4"/>
  <c r="O57" i="4"/>
  <c r="S57" i="4"/>
  <c r="H67" i="4"/>
  <c r="H71" i="4"/>
  <c r="H75" i="4"/>
  <c r="H79" i="4"/>
  <c r="O78" i="4" s="1"/>
  <c r="H83" i="4"/>
  <c r="H87" i="4"/>
  <c r="O61" i="4"/>
  <c r="S61" i="4"/>
  <c r="H92" i="4"/>
  <c r="H95" i="4"/>
  <c r="O99" i="4"/>
  <c r="S99" i="4"/>
  <c r="O102" i="4"/>
  <c r="S102" i="4"/>
  <c r="H108" i="4"/>
  <c r="H111" i="4"/>
  <c r="O130" i="4"/>
  <c r="S130" i="4"/>
  <c r="O46" i="4"/>
  <c r="S46" i="4"/>
  <c r="S67" i="4"/>
  <c r="O67" i="4"/>
  <c r="H72" i="4"/>
  <c r="S75" i="4"/>
  <c r="O75" i="4"/>
  <c r="H80" i="4"/>
  <c r="S83" i="4"/>
  <c r="O83" i="4"/>
  <c r="H127" i="4"/>
  <c r="H131" i="4"/>
  <c r="T134" i="4"/>
  <c r="F133" i="4"/>
  <c r="G133" i="4"/>
  <c r="K132" i="4" s="1"/>
  <c r="O138" i="4"/>
  <c r="S138" i="4"/>
  <c r="H144" i="4"/>
  <c r="O165" i="4"/>
  <c r="S165" i="4"/>
  <c r="S118" i="4"/>
  <c r="H121" i="4"/>
  <c r="O141" i="4"/>
  <c r="S141" i="4"/>
  <c r="O153" i="4"/>
  <c r="S153" i="4"/>
  <c r="H176" i="4"/>
  <c r="H115" i="4"/>
  <c r="O135" i="4"/>
  <c r="S135" i="4"/>
  <c r="O173" i="4"/>
  <c r="S173" i="4"/>
  <c r="H134" i="4"/>
  <c r="H162" i="4"/>
  <c r="O27" i="4"/>
  <c r="S27" i="4"/>
  <c r="K44" i="4"/>
  <c r="H45" i="4"/>
  <c r="O43" i="4"/>
  <c r="S43" i="4"/>
  <c r="S72" i="4"/>
  <c r="O54" i="4"/>
  <c r="S54" i="4"/>
  <c r="S106" i="4"/>
  <c r="O52" i="4"/>
  <c r="S52" i="4"/>
  <c r="S85" i="4"/>
  <c r="O85" i="4"/>
  <c r="O92" i="4"/>
  <c r="S92" i="4"/>
  <c r="O108" i="4"/>
  <c r="S108" i="4"/>
  <c r="L123" i="4"/>
  <c r="O133" i="4"/>
  <c r="S133" i="4"/>
  <c r="O161" i="4"/>
  <c r="S161" i="4"/>
  <c r="H44" i="4"/>
  <c r="O50" i="4"/>
  <c r="S50" i="4"/>
  <c r="O41" i="4"/>
  <c r="S41" i="4"/>
  <c r="H37" i="4"/>
  <c r="H50" i="4"/>
  <c r="O55" i="4"/>
  <c r="S55" i="4"/>
  <c r="S68" i="4"/>
  <c r="O68" i="4"/>
  <c r="S76" i="4"/>
  <c r="O76" i="4"/>
  <c r="S84" i="4"/>
  <c r="O84" i="4"/>
  <c r="O51" i="4"/>
  <c r="S51" i="4"/>
  <c r="H58" i="4"/>
  <c r="O63" i="4"/>
  <c r="S63" i="4"/>
  <c r="O42" i="4"/>
  <c r="S42" i="4"/>
  <c r="H62" i="4"/>
  <c r="H49" i="4"/>
  <c r="H91" i="4"/>
  <c r="O90" i="4" s="1"/>
  <c r="O95" i="4"/>
  <c r="S95" i="4"/>
  <c r="O98" i="4"/>
  <c r="S98" i="4"/>
  <c r="H101" i="4"/>
  <c r="O100" i="4" s="1"/>
  <c r="H104" i="4"/>
  <c r="O103" i="4" s="1"/>
  <c r="H107" i="4"/>
  <c r="O106" i="4" s="1"/>
  <c r="O111" i="4"/>
  <c r="S111" i="4"/>
  <c r="T126" i="4"/>
  <c r="S126" i="4" s="1"/>
  <c r="F125" i="4"/>
  <c r="G125" i="4"/>
  <c r="K124" i="4" s="1"/>
  <c r="H53" i="4"/>
  <c r="H70" i="4"/>
  <c r="O69" i="4" s="1"/>
  <c r="O73" i="4"/>
  <c r="H78" i="4"/>
  <c r="S81" i="4"/>
  <c r="O81" i="4"/>
  <c r="H86" i="4"/>
  <c r="S88" i="4"/>
  <c r="O88" i="4"/>
  <c r="O96" i="4"/>
  <c r="S96" i="4"/>
  <c r="O104" i="4"/>
  <c r="S104" i="4"/>
  <c r="O112" i="4"/>
  <c r="S112" i="4"/>
  <c r="T132" i="4"/>
  <c r="L146" i="4"/>
  <c r="L147" i="4" s="1"/>
  <c r="L148" i="4" s="1"/>
  <c r="L149" i="4" s="1"/>
  <c r="L150" i="4" s="1"/>
  <c r="L151" i="4" s="1"/>
  <c r="L152" i="4" s="1"/>
  <c r="L153" i="4" s="1"/>
  <c r="L154" i="4" s="1"/>
  <c r="L155" i="4" s="1"/>
  <c r="L156" i="4" s="1"/>
  <c r="L157" i="4" s="1"/>
  <c r="L158" i="4" s="1"/>
  <c r="L159" i="4" s="1"/>
  <c r="L160" i="4" s="1"/>
  <c r="L161" i="4" s="1"/>
  <c r="L162" i="4" s="1"/>
  <c r="L163" i="4" s="1"/>
  <c r="L164" i="4" s="1"/>
  <c r="L165" i="4" s="1"/>
  <c r="L166" i="4" s="1"/>
  <c r="L167" i="4" s="1"/>
  <c r="L168" i="4" s="1"/>
  <c r="L169" i="4" s="1"/>
  <c r="O139" i="4"/>
  <c r="O149" i="4"/>
  <c r="S149" i="4"/>
  <c r="H166" i="4"/>
  <c r="O116" i="4"/>
  <c r="S116" i="4"/>
  <c r="H119" i="4"/>
  <c r="O118" i="4" s="1"/>
  <c r="H142" i="4"/>
  <c r="H154" i="4"/>
  <c r="O38" i="4"/>
  <c r="S38" i="4"/>
  <c r="H136" i="4"/>
  <c r="O169" i="4"/>
  <c r="S169" i="4"/>
  <c r="H174" i="4"/>
  <c r="O167" i="4"/>
  <c r="S167" i="4"/>
  <c r="O162" i="4"/>
  <c r="S162" i="4"/>
  <c r="S34" i="4"/>
  <c r="O34" i="4"/>
  <c r="O49" i="4"/>
  <c r="S49" i="4"/>
  <c r="S103" i="4"/>
  <c r="S69" i="4"/>
  <c r="S77" i="4"/>
  <c r="O77" i="4"/>
  <c r="O143" i="4"/>
  <c r="S143" i="4"/>
  <c r="O114" i="4"/>
  <c r="S114" i="4"/>
  <c r="K37" i="4"/>
  <c r="H38" i="4"/>
  <c r="O28" i="4"/>
  <c r="S28" i="4"/>
  <c r="S35" i="4"/>
  <c r="L35" i="4"/>
  <c r="L36" i="4" s="1"/>
  <c r="L37" i="4" s="1"/>
  <c r="L38" i="4" s="1"/>
  <c r="L39" i="4" s="1"/>
  <c r="L40" i="4" s="1"/>
  <c r="L41" i="4" s="1"/>
  <c r="L42" i="4" s="1"/>
  <c r="L43" i="4" s="1"/>
  <c r="H28" i="4"/>
  <c r="S47" i="4"/>
  <c r="O40" i="4"/>
  <c r="S40" i="4"/>
  <c r="O58" i="4"/>
  <c r="S58" i="4"/>
  <c r="S70" i="4"/>
  <c r="O70" i="4"/>
  <c r="S78" i="4"/>
  <c r="S86" i="4"/>
  <c r="O86" i="4"/>
  <c r="K93" i="4"/>
  <c r="H94" i="4"/>
  <c r="K101" i="4"/>
  <c r="H102" i="4"/>
  <c r="K109" i="4"/>
  <c r="H110" i="4"/>
  <c r="H73" i="4"/>
  <c r="O72" i="4" s="1"/>
  <c r="H81" i="4"/>
  <c r="H35" i="4"/>
  <c r="H48" i="4"/>
  <c r="O47" i="4" s="1"/>
  <c r="O91" i="4"/>
  <c r="S91" i="4"/>
  <c r="O94" i="4"/>
  <c r="S94" i="4"/>
  <c r="O107" i="4"/>
  <c r="S107" i="4"/>
  <c r="O110" i="4"/>
  <c r="S110" i="4"/>
  <c r="O126" i="4"/>
  <c r="S71" i="4"/>
  <c r="O71" i="4"/>
  <c r="S79" i="4"/>
  <c r="O79" i="4"/>
  <c r="H129" i="4"/>
  <c r="O128" i="4" s="1"/>
  <c r="L94" i="4"/>
  <c r="L95" i="4" s="1"/>
  <c r="L96" i="4" s="1"/>
  <c r="L97" i="4" s="1"/>
  <c r="L98" i="4" s="1"/>
  <c r="L99" i="4" s="1"/>
  <c r="L100" i="4" s="1"/>
  <c r="O142" i="4"/>
  <c r="S142" i="4"/>
  <c r="O155" i="4"/>
  <c r="S155" i="4"/>
  <c r="O179" i="4"/>
  <c r="S179" i="4"/>
  <c r="H40" i="4"/>
  <c r="O159" i="4"/>
  <c r="S159" i="4"/>
  <c r="O158" i="4"/>
  <c r="S158" i="4"/>
  <c r="O147" i="4"/>
  <c r="S147" i="4"/>
  <c r="O176" i="4"/>
  <c r="S176" i="4"/>
  <c r="N418" i="4" l="1"/>
  <c r="J419" i="4"/>
  <c r="L417" i="4"/>
  <c r="M416" i="4"/>
  <c r="N184" i="4"/>
  <c r="J185" i="4"/>
  <c r="L181" i="4"/>
  <c r="M180" i="4"/>
  <c r="L101" i="4"/>
  <c r="L102" i="4" s="1"/>
  <c r="L103" i="4" s="1"/>
  <c r="L104" i="4" s="1"/>
  <c r="L105" i="4" s="1"/>
  <c r="L106" i="4" s="1"/>
  <c r="L107" i="4" s="1"/>
  <c r="L108" i="4" s="1"/>
  <c r="L109" i="4" s="1"/>
  <c r="L110" i="4" s="1"/>
  <c r="L111" i="4" s="1"/>
  <c r="L112" i="4" s="1"/>
  <c r="L113" i="4" s="1"/>
  <c r="L114" i="4" s="1"/>
  <c r="L115" i="4" s="1"/>
  <c r="L116" i="4" s="1"/>
  <c r="L117" i="4" s="1"/>
  <c r="L118" i="4" s="1"/>
  <c r="L119" i="4" s="1"/>
  <c r="L120" i="4" s="1"/>
  <c r="H125" i="4"/>
  <c r="H163" i="4"/>
  <c r="S295" i="5"/>
  <c r="O295" i="5"/>
  <c r="P295" i="5"/>
  <c r="O109" i="4"/>
  <c r="S109" i="4"/>
  <c r="O93" i="4"/>
  <c r="S93" i="4"/>
  <c r="O37" i="4"/>
  <c r="S37" i="4"/>
  <c r="O97" i="4"/>
  <c r="S97" i="4"/>
  <c r="L124" i="4"/>
  <c r="L125" i="4" s="1"/>
  <c r="L126" i="4" s="1"/>
  <c r="L127" i="4" s="1"/>
  <c r="L128" i="4" s="1"/>
  <c r="L129" i="4" s="1"/>
  <c r="L130" i="4" s="1"/>
  <c r="L131" i="4" s="1"/>
  <c r="L132" i="4" s="1"/>
  <c r="L133" i="4" s="1"/>
  <c r="L134" i="4" s="1"/>
  <c r="L135" i="4" s="1"/>
  <c r="L136" i="4" s="1"/>
  <c r="L137" i="4" s="1"/>
  <c r="L138" i="4" s="1"/>
  <c r="L139" i="4" s="1"/>
  <c r="L140" i="4" s="1"/>
  <c r="L141" i="4" s="1"/>
  <c r="L142" i="4" s="1"/>
  <c r="L143" i="4" s="1"/>
  <c r="O132" i="4"/>
  <c r="S132" i="4"/>
  <c r="O105" i="4"/>
  <c r="S105" i="4"/>
  <c r="O89" i="4"/>
  <c r="S89" i="4"/>
  <c r="L89" i="4"/>
  <c r="L90" i="4" s="1"/>
  <c r="L91" i="4" s="1"/>
  <c r="L92" i="4" s="1"/>
  <c r="O44" i="4"/>
  <c r="S44" i="4"/>
  <c r="O101" i="4"/>
  <c r="S101" i="4"/>
  <c r="L44" i="4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O124" i="4"/>
  <c r="S124" i="4"/>
  <c r="H133" i="4"/>
  <c r="L418" i="4" l="1"/>
  <c r="M417" i="4"/>
  <c r="N419" i="4"/>
  <c r="L182" i="4"/>
  <c r="M181" i="4"/>
  <c r="N185" i="4"/>
  <c r="J186" i="4"/>
  <c r="Q3" i="11"/>
  <c r="P3" i="11"/>
  <c r="L3" i="11" s="1"/>
  <c r="B3" i="14" s="1"/>
  <c r="M3" i="11"/>
  <c r="B3" i="8" l="1"/>
  <c r="L419" i="4"/>
  <c r="M418" i="4"/>
  <c r="N186" i="4"/>
  <c r="J187" i="4"/>
  <c r="L183" i="4"/>
  <c r="M182" i="4"/>
  <c r="K3" i="11"/>
  <c r="K4" i="11" s="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K103" i="11" s="1"/>
  <c r="K104" i="11" s="1"/>
  <c r="K105" i="11" s="1"/>
  <c r="K106" i="11" s="1"/>
  <c r="K107" i="11" s="1"/>
  <c r="K108" i="11" s="1"/>
  <c r="K109" i="11" s="1"/>
  <c r="K110" i="11" s="1"/>
  <c r="K111" i="11" s="1"/>
  <c r="K112" i="11" s="1"/>
  <c r="K113" i="11" s="1"/>
  <c r="K114" i="11" s="1"/>
  <c r="K115" i="11" s="1"/>
  <c r="K116" i="11" s="1"/>
  <c r="K117" i="11" s="1"/>
  <c r="K118" i="11" s="1"/>
  <c r="K119" i="11" s="1"/>
  <c r="K120" i="11" s="1"/>
  <c r="K121" i="11" s="1"/>
  <c r="K122" i="11" s="1"/>
  <c r="K123" i="11" s="1"/>
  <c r="K124" i="11" s="1"/>
  <c r="K125" i="11" s="1"/>
  <c r="K126" i="11" s="1"/>
  <c r="K127" i="11" s="1"/>
  <c r="K128" i="11" s="1"/>
  <c r="K129" i="11" s="1"/>
  <c r="K130" i="11" s="1"/>
  <c r="K131" i="11" s="1"/>
  <c r="K132" i="11" s="1"/>
  <c r="K133" i="11" s="1"/>
  <c r="K134" i="11" s="1"/>
  <c r="K135" i="11" s="1"/>
  <c r="K136" i="11" s="1"/>
  <c r="K137" i="11" s="1"/>
  <c r="K138" i="11" s="1"/>
  <c r="K139" i="11" s="1"/>
  <c r="K140" i="11" s="1"/>
  <c r="K141" i="11" s="1"/>
  <c r="K142" i="11" s="1"/>
  <c r="K143" i="11" s="1"/>
  <c r="K144" i="11" s="1"/>
  <c r="K145" i="11" s="1"/>
  <c r="K146" i="11" s="1"/>
  <c r="K147" i="11" s="1"/>
  <c r="K148" i="11" s="1"/>
  <c r="K149" i="11" s="1"/>
  <c r="K150" i="11" s="1"/>
  <c r="K151" i="11" s="1"/>
  <c r="K152" i="11" s="1"/>
  <c r="K153" i="11" s="1"/>
  <c r="K154" i="11" s="1"/>
  <c r="K155" i="11" s="1"/>
  <c r="K156" i="11" s="1"/>
  <c r="K157" i="11" s="1"/>
  <c r="K158" i="11" s="1"/>
  <c r="K159" i="11" s="1"/>
  <c r="K160" i="11" s="1"/>
  <c r="K161" i="11" s="1"/>
  <c r="K162" i="11" s="1"/>
  <c r="K163" i="11" s="1"/>
  <c r="K164" i="11" s="1"/>
  <c r="K165" i="11" s="1"/>
  <c r="K166" i="11" s="1"/>
  <c r="K167" i="11" s="1"/>
  <c r="K168" i="11" s="1"/>
  <c r="K169" i="11" s="1"/>
  <c r="K170" i="11" s="1"/>
  <c r="K171" i="11" s="1"/>
  <c r="K172" i="11" s="1"/>
  <c r="K173" i="11" s="1"/>
  <c r="K174" i="11" s="1"/>
  <c r="K175" i="11" s="1"/>
  <c r="K176" i="11" s="1"/>
  <c r="K177" i="11" s="1"/>
  <c r="K178" i="11" s="1"/>
  <c r="K179" i="11" s="1"/>
  <c r="K180" i="11" s="1"/>
  <c r="K181" i="11" s="1"/>
  <c r="K182" i="11" s="1"/>
  <c r="K183" i="11" s="1"/>
  <c r="K184" i="11" s="1"/>
  <c r="K185" i="11" s="1"/>
  <c r="K186" i="11" s="1"/>
  <c r="K187" i="11" s="1"/>
  <c r="K188" i="11" s="1"/>
  <c r="K189" i="11" s="1"/>
  <c r="K190" i="11" s="1"/>
  <c r="K191" i="11" s="1"/>
  <c r="K192" i="11" s="1"/>
  <c r="K193" i="11" s="1"/>
  <c r="K194" i="11" s="1"/>
  <c r="K195" i="11" s="1"/>
  <c r="K196" i="11" s="1"/>
  <c r="K197" i="11" s="1"/>
  <c r="K198" i="11" s="1"/>
  <c r="K199" i="11" s="1"/>
  <c r="K200" i="11" s="1"/>
  <c r="K201" i="11" s="1"/>
  <c r="K202" i="11" s="1"/>
  <c r="K203" i="11" s="1"/>
  <c r="K204" i="11" s="1"/>
  <c r="K205" i="11" s="1"/>
  <c r="K206" i="11" s="1"/>
  <c r="K207" i="11" s="1"/>
  <c r="K208" i="11" s="1"/>
  <c r="K209" i="11" s="1"/>
  <c r="K210" i="11" s="1"/>
  <c r="K211" i="11" s="1"/>
  <c r="K212" i="11" s="1"/>
  <c r="K213" i="11" s="1"/>
  <c r="K214" i="11" s="1"/>
  <c r="K215" i="11" s="1"/>
  <c r="K216" i="11" s="1"/>
  <c r="K217" i="11" s="1"/>
  <c r="K218" i="11" s="1"/>
  <c r="K219" i="11" s="1"/>
  <c r="K220" i="11" s="1"/>
  <c r="K221" i="11" s="1"/>
  <c r="K222" i="11" s="1"/>
  <c r="K223" i="11" s="1"/>
  <c r="K224" i="11" s="1"/>
  <c r="K225" i="11" s="1"/>
  <c r="K226" i="11" s="1"/>
  <c r="K227" i="11" s="1"/>
  <c r="K228" i="11" s="1"/>
  <c r="K229" i="11" s="1"/>
  <c r="K230" i="11" s="1"/>
  <c r="K231" i="11" s="1"/>
  <c r="K232" i="11" s="1"/>
  <c r="K233" i="11" s="1"/>
  <c r="K234" i="11" s="1"/>
  <c r="K235" i="11" s="1"/>
  <c r="K236" i="11" s="1"/>
  <c r="K237" i="11" s="1"/>
  <c r="K238" i="11" s="1"/>
  <c r="K239" i="11" s="1"/>
  <c r="K240" i="11" s="1"/>
  <c r="K241" i="11" s="1"/>
  <c r="K242" i="11" s="1"/>
  <c r="K243" i="11" s="1"/>
  <c r="K244" i="11" s="1"/>
  <c r="K245" i="11" s="1"/>
  <c r="K246" i="11" s="1"/>
  <c r="K247" i="11" s="1"/>
  <c r="K248" i="11" s="1"/>
  <c r="K249" i="11" s="1"/>
  <c r="K250" i="11" s="1"/>
  <c r="K251" i="11" s="1"/>
  <c r="K252" i="11" s="1"/>
  <c r="K253" i="11" s="1"/>
  <c r="K254" i="11" s="1"/>
  <c r="K255" i="11" s="1"/>
  <c r="K256" i="11" s="1"/>
  <c r="K257" i="11" s="1"/>
  <c r="K258" i="11" s="1"/>
  <c r="K259" i="11" s="1"/>
  <c r="K260" i="11" s="1"/>
  <c r="K261" i="11" s="1"/>
  <c r="K262" i="11" s="1"/>
  <c r="K263" i="11" s="1"/>
  <c r="K264" i="11" s="1"/>
  <c r="K265" i="11" s="1"/>
  <c r="K266" i="11" s="1"/>
  <c r="K267" i="11" s="1"/>
  <c r="K268" i="11" s="1"/>
  <c r="K269" i="11" s="1"/>
  <c r="K270" i="11" s="1"/>
  <c r="K271" i="11" s="1"/>
  <c r="K272" i="11" s="1"/>
  <c r="K273" i="11" s="1"/>
  <c r="K274" i="11" s="1"/>
  <c r="K275" i="11" s="1"/>
  <c r="K276" i="11" s="1"/>
  <c r="K277" i="11" s="1"/>
  <c r="K278" i="11" s="1"/>
  <c r="K279" i="11" s="1"/>
  <c r="K280" i="11" s="1"/>
  <c r="K281" i="11" s="1"/>
  <c r="K282" i="11" s="1"/>
  <c r="K283" i="11" s="1"/>
  <c r="K284" i="11" s="1"/>
  <c r="K285" i="11" s="1"/>
  <c r="K286" i="11" s="1"/>
  <c r="K287" i="11" s="1"/>
  <c r="K288" i="11" s="1"/>
  <c r="K289" i="11" s="1"/>
  <c r="K290" i="11" s="1"/>
  <c r="K291" i="11" s="1"/>
  <c r="K292" i="11" s="1"/>
  <c r="K293" i="11" s="1"/>
  <c r="K294" i="11" s="1"/>
  <c r="K295" i="11" s="1"/>
  <c r="K296" i="11" s="1"/>
  <c r="K297" i="11" s="1"/>
  <c r="K298" i="11" s="1"/>
  <c r="K299" i="11" s="1"/>
  <c r="K300" i="11" s="1"/>
  <c r="K301" i="11" s="1"/>
  <c r="K302" i="11" s="1"/>
  <c r="K303" i="11" s="1"/>
  <c r="K304" i="11" s="1"/>
  <c r="K305" i="11" s="1"/>
  <c r="K306" i="11" s="1"/>
  <c r="K307" i="11" s="1"/>
  <c r="K308" i="11" s="1"/>
  <c r="K309" i="11" s="1"/>
  <c r="K310" i="11" s="1"/>
  <c r="K311" i="11" s="1"/>
  <c r="K312" i="11" s="1"/>
  <c r="K313" i="11" s="1"/>
  <c r="K314" i="11" s="1"/>
  <c r="K315" i="11" s="1"/>
  <c r="K316" i="11" s="1"/>
  <c r="K317" i="11" s="1"/>
  <c r="K318" i="11" s="1"/>
  <c r="K319" i="11" s="1"/>
  <c r="K320" i="11" s="1"/>
  <c r="K321" i="11" s="1"/>
  <c r="K322" i="11" s="1"/>
  <c r="K323" i="11" s="1"/>
  <c r="K324" i="11" s="1"/>
  <c r="K325" i="11" s="1"/>
  <c r="K326" i="11" s="1"/>
  <c r="K327" i="11" s="1"/>
  <c r="K328" i="11" s="1"/>
  <c r="K329" i="11" s="1"/>
  <c r="K330" i="11" s="1"/>
  <c r="K331" i="11" s="1"/>
  <c r="K332" i="11" s="1"/>
  <c r="K333" i="11" s="1"/>
  <c r="K334" i="11" s="1"/>
  <c r="K335" i="11" s="1"/>
  <c r="K336" i="11" s="1"/>
  <c r="K337" i="11" s="1"/>
  <c r="K338" i="11" s="1"/>
  <c r="K339" i="11" s="1"/>
  <c r="K340" i="11" s="1"/>
  <c r="K341" i="11" s="1"/>
  <c r="K342" i="11" s="1"/>
  <c r="K343" i="11" s="1"/>
  <c r="K344" i="11" s="1"/>
  <c r="K345" i="11" s="1"/>
  <c r="K346" i="11" s="1"/>
  <c r="K347" i="11" s="1"/>
  <c r="K348" i="11" s="1"/>
  <c r="K349" i="11" s="1"/>
  <c r="K350" i="11" s="1"/>
  <c r="K351" i="11" s="1"/>
  <c r="K352" i="11" s="1"/>
  <c r="K353" i="11" s="1"/>
  <c r="K354" i="11" s="1"/>
  <c r="K355" i="11" s="1"/>
  <c r="K356" i="11" s="1"/>
  <c r="K357" i="11" s="1"/>
  <c r="K358" i="11" s="1"/>
  <c r="K359" i="11" s="1"/>
  <c r="K360" i="11" s="1"/>
  <c r="K361" i="11" s="1"/>
  <c r="K362" i="11" s="1"/>
  <c r="K363" i="11" s="1"/>
  <c r="K364" i="11" s="1"/>
  <c r="K365" i="11" s="1"/>
  <c r="K366" i="11" s="1"/>
  <c r="K367" i="11" s="1"/>
  <c r="K368" i="11" s="1"/>
  <c r="K369" i="11" s="1"/>
  <c r="K370" i="11" s="1"/>
  <c r="K371" i="11" s="1"/>
  <c r="K372" i="11" s="1"/>
  <c r="K373" i="11" s="1"/>
  <c r="K374" i="11" s="1"/>
  <c r="K375" i="11" s="1"/>
  <c r="K376" i="11" s="1"/>
  <c r="K377" i="11" s="1"/>
  <c r="K378" i="11" s="1"/>
  <c r="K379" i="11" s="1"/>
  <c r="K380" i="11" s="1"/>
  <c r="K381" i="11" s="1"/>
  <c r="K382" i="11" s="1"/>
  <c r="K383" i="11" s="1"/>
  <c r="K384" i="11" s="1"/>
  <c r="K385" i="11" s="1"/>
  <c r="K386" i="11" s="1"/>
  <c r="K387" i="11" s="1"/>
  <c r="K388" i="11" s="1"/>
  <c r="K389" i="11" s="1"/>
  <c r="K390" i="11" s="1"/>
  <c r="K391" i="11" s="1"/>
  <c r="K392" i="11" s="1"/>
  <c r="K393" i="11" s="1"/>
  <c r="K394" i="11" s="1"/>
  <c r="K395" i="11" s="1"/>
  <c r="K396" i="11" s="1"/>
  <c r="K397" i="11" s="1"/>
  <c r="K398" i="11" s="1"/>
  <c r="K399" i="11" s="1"/>
  <c r="K400" i="11" s="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K722" i="11" s="1"/>
  <c r="K723" i="11" s="1"/>
  <c r="K724" i="11" s="1"/>
  <c r="K725" i="11" s="1"/>
  <c r="K726" i="11" s="1"/>
  <c r="K727" i="11" s="1"/>
  <c r="K728" i="11" s="1"/>
  <c r="K729" i="11" s="1"/>
  <c r="K730" i="11" s="1"/>
  <c r="K731" i="11" s="1"/>
  <c r="K732" i="11" s="1"/>
  <c r="K733" i="11" s="1"/>
  <c r="K734" i="11" s="1"/>
  <c r="K735" i="11" s="1"/>
  <c r="K736" i="11" s="1"/>
  <c r="K737" i="11" s="1"/>
  <c r="K738" i="11" s="1"/>
  <c r="K739" i="11" s="1"/>
  <c r="K740" i="11" s="1"/>
  <c r="K741" i="11" s="1"/>
  <c r="K742" i="11" s="1"/>
  <c r="K743" i="11" s="1"/>
  <c r="K744" i="11" s="1"/>
  <c r="K745" i="11" s="1"/>
  <c r="K746" i="11" s="1"/>
  <c r="K747" i="11" s="1"/>
  <c r="K748" i="11" s="1"/>
  <c r="K749" i="11" s="1"/>
  <c r="K750" i="11" s="1"/>
  <c r="K751" i="11" s="1"/>
  <c r="K752" i="11" s="1"/>
  <c r="K753" i="11" s="1"/>
  <c r="K754" i="11" s="1"/>
  <c r="K755" i="11" s="1"/>
  <c r="K756" i="11" s="1"/>
  <c r="K757" i="11" s="1"/>
  <c r="K758" i="11" s="1"/>
  <c r="K759" i="11" s="1"/>
  <c r="K760" i="11" s="1"/>
  <c r="K761" i="11" s="1"/>
  <c r="K762" i="11" s="1"/>
  <c r="K763" i="11" s="1"/>
  <c r="K764" i="11" s="1"/>
  <c r="K765" i="11" s="1"/>
  <c r="K766" i="11" s="1"/>
  <c r="K767" i="11" s="1"/>
  <c r="K768" i="11" s="1"/>
  <c r="K769" i="11" s="1"/>
  <c r="K770" i="11" s="1"/>
  <c r="K771" i="11" s="1"/>
  <c r="K772" i="11" s="1"/>
  <c r="K773" i="11" s="1"/>
  <c r="K774" i="11" s="1"/>
  <c r="K775" i="11" s="1"/>
  <c r="K776" i="11" s="1"/>
  <c r="K777" i="11" s="1"/>
  <c r="K778" i="11" s="1"/>
  <c r="K779" i="11" s="1"/>
  <c r="K780" i="11" s="1"/>
  <c r="K781" i="11" s="1"/>
  <c r="K782" i="11" s="1"/>
  <c r="K783" i="11" s="1"/>
  <c r="K784" i="11" s="1"/>
  <c r="K785" i="11" s="1"/>
  <c r="K786" i="11" s="1"/>
  <c r="K787" i="11" s="1"/>
  <c r="K788" i="11" s="1"/>
  <c r="K789" i="11" s="1"/>
  <c r="K790" i="11" s="1"/>
  <c r="K791" i="11" s="1"/>
  <c r="K792" i="11" s="1"/>
  <c r="K793" i="11" s="1"/>
  <c r="K794" i="11" s="1"/>
  <c r="K795" i="11" s="1"/>
  <c r="K796" i="11" s="1"/>
  <c r="K797" i="11" s="1"/>
  <c r="K798" i="11" s="1"/>
  <c r="K799" i="11" s="1"/>
  <c r="K800" i="11" s="1"/>
  <c r="K801" i="11" s="1"/>
  <c r="K802" i="11" s="1"/>
  <c r="K803" i="11" s="1"/>
  <c r="K804" i="11" s="1"/>
  <c r="K805" i="11" s="1"/>
  <c r="K806" i="11" s="1"/>
  <c r="K807" i="11" s="1"/>
  <c r="K808" i="11" s="1"/>
  <c r="K809" i="11" s="1"/>
  <c r="K810" i="11" s="1"/>
  <c r="K811" i="11" s="1"/>
  <c r="K812" i="11" s="1"/>
  <c r="K813" i="11" s="1"/>
  <c r="K814" i="11" s="1"/>
  <c r="K815" i="11" s="1"/>
  <c r="K816" i="11" s="1"/>
  <c r="K817" i="11" s="1"/>
  <c r="K818" i="11" s="1"/>
  <c r="K819" i="11" s="1"/>
  <c r="K820" i="11" s="1"/>
  <c r="K821" i="11" s="1"/>
  <c r="K822" i="11" s="1"/>
  <c r="K823" i="11" s="1"/>
  <c r="K824" i="11" s="1"/>
  <c r="K825" i="11" s="1"/>
  <c r="K826" i="11" s="1"/>
  <c r="K827" i="11" s="1"/>
  <c r="K828" i="11" s="1"/>
  <c r="K829" i="11" s="1"/>
  <c r="K830" i="11" s="1"/>
  <c r="K831" i="11" s="1"/>
  <c r="K832" i="11" s="1"/>
  <c r="K833" i="11" s="1"/>
  <c r="K834" i="11" s="1"/>
  <c r="K835" i="11" s="1"/>
  <c r="K836" i="11" s="1"/>
  <c r="K837" i="11" s="1"/>
  <c r="K838" i="11" s="1"/>
  <c r="K839" i="11" s="1"/>
  <c r="K840" i="11" s="1"/>
  <c r="K841" i="11" s="1"/>
  <c r="K842" i="11" s="1"/>
  <c r="K843" i="11" s="1"/>
  <c r="K844" i="11" s="1"/>
  <c r="K845" i="11" s="1"/>
  <c r="K846" i="11" s="1"/>
  <c r="K847" i="11" s="1"/>
  <c r="K848" i="11" s="1"/>
  <c r="K849" i="11" s="1"/>
  <c r="K850" i="11" s="1"/>
  <c r="K851" i="11" s="1"/>
  <c r="K852" i="11" s="1"/>
  <c r="K853" i="11" s="1"/>
  <c r="K854" i="11" s="1"/>
  <c r="K855" i="11" s="1"/>
  <c r="K856" i="11" s="1"/>
  <c r="K857" i="11" s="1"/>
  <c r="K858" i="11" s="1"/>
  <c r="K859" i="11" s="1"/>
  <c r="K860" i="11" s="1"/>
  <c r="K861" i="11" s="1"/>
  <c r="K862" i="11" s="1"/>
  <c r="K863" i="11" s="1"/>
  <c r="K864" i="11" s="1"/>
  <c r="K865" i="11" s="1"/>
  <c r="K866" i="11" s="1"/>
  <c r="K867" i="11" s="1"/>
  <c r="K868" i="11" s="1"/>
  <c r="K869" i="11" s="1"/>
  <c r="K870" i="11" s="1"/>
  <c r="K871" i="11" s="1"/>
  <c r="K872" i="11" s="1"/>
  <c r="K873" i="11" s="1"/>
  <c r="K874" i="11" s="1"/>
  <c r="K875" i="11" s="1"/>
  <c r="K876" i="11" s="1"/>
  <c r="K877" i="11" s="1"/>
  <c r="K878" i="11" s="1"/>
  <c r="K879" i="11" s="1"/>
  <c r="K880" i="11" s="1"/>
  <c r="K881" i="11" s="1"/>
  <c r="K882" i="11" s="1"/>
  <c r="K883" i="11" s="1"/>
  <c r="K884" i="11" s="1"/>
  <c r="K885" i="11" s="1"/>
  <c r="K886" i="11" s="1"/>
  <c r="K887" i="11" s="1"/>
  <c r="K888" i="11" s="1"/>
  <c r="K889" i="11" s="1"/>
  <c r="K890" i="11" s="1"/>
  <c r="K891" i="11" s="1"/>
  <c r="K892" i="11" s="1"/>
  <c r="K893" i="11" s="1"/>
  <c r="K894" i="11" s="1"/>
  <c r="K895" i="11" s="1"/>
  <c r="K896" i="11" s="1"/>
  <c r="K897" i="11" s="1"/>
  <c r="K898" i="11" s="1"/>
  <c r="K899" i="11" s="1"/>
  <c r="K900" i="11" s="1"/>
  <c r="K901" i="11" s="1"/>
  <c r="K902" i="11" s="1"/>
  <c r="K903" i="11" s="1"/>
  <c r="K904" i="11" s="1"/>
  <c r="K905" i="11" s="1"/>
  <c r="K906" i="11" s="1"/>
  <c r="K907" i="11" s="1"/>
  <c r="K908" i="11" s="1"/>
  <c r="K909" i="11" s="1"/>
  <c r="K910" i="11" s="1"/>
  <c r="K911" i="11" s="1"/>
  <c r="K912" i="11" s="1"/>
  <c r="K913" i="11" s="1"/>
  <c r="K914" i="11" s="1"/>
  <c r="K915" i="11" s="1"/>
  <c r="K916" i="11" s="1"/>
  <c r="K917" i="11" s="1"/>
  <c r="K918" i="11" s="1"/>
  <c r="K919" i="11" s="1"/>
  <c r="K920" i="11" s="1"/>
  <c r="K921" i="11" s="1"/>
  <c r="K922" i="11" s="1"/>
  <c r="K923" i="11" s="1"/>
  <c r="K924" i="11" s="1"/>
  <c r="K925" i="11" s="1"/>
  <c r="K926" i="11" s="1"/>
  <c r="K927" i="11" s="1"/>
  <c r="K928" i="11" s="1"/>
  <c r="K929" i="11" s="1"/>
  <c r="K930" i="11" s="1"/>
  <c r="K931" i="11" s="1"/>
  <c r="K932" i="11" s="1"/>
  <c r="K933" i="11" s="1"/>
  <c r="K934" i="11" s="1"/>
  <c r="K935" i="11" s="1"/>
  <c r="K936" i="11" s="1"/>
  <c r="K937" i="11" s="1"/>
  <c r="K938" i="11" s="1"/>
  <c r="K939" i="11" s="1"/>
  <c r="K940" i="11" s="1"/>
  <c r="K941" i="11" s="1"/>
  <c r="K942" i="11" s="1"/>
  <c r="K943" i="11" s="1"/>
  <c r="K944" i="11" s="1"/>
  <c r="K945" i="11" s="1"/>
  <c r="K946" i="11" s="1"/>
  <c r="K947" i="11" s="1"/>
  <c r="K948" i="11" s="1"/>
  <c r="K949" i="11" s="1"/>
  <c r="K950" i="11" s="1"/>
  <c r="K951" i="11" s="1"/>
  <c r="K952" i="11" s="1"/>
  <c r="K953" i="11" s="1"/>
  <c r="K954" i="11" s="1"/>
  <c r="K955" i="11" s="1"/>
  <c r="K956" i="11" s="1"/>
  <c r="K957" i="11" s="1"/>
  <c r="K958" i="11" s="1"/>
  <c r="K959" i="11" s="1"/>
  <c r="K960" i="11" s="1"/>
  <c r="K961" i="11" s="1"/>
  <c r="K962" i="11" s="1"/>
  <c r="K963" i="11" s="1"/>
  <c r="K964" i="11" s="1"/>
  <c r="K965" i="11" s="1"/>
  <c r="K966" i="11" s="1"/>
  <c r="K967" i="11" s="1"/>
  <c r="K968" i="11" s="1"/>
  <c r="K969" i="11" s="1"/>
  <c r="K970" i="11" s="1"/>
  <c r="K971" i="11" s="1"/>
  <c r="K972" i="11" s="1"/>
  <c r="K973" i="11" s="1"/>
  <c r="K974" i="11" s="1"/>
  <c r="K975" i="11" s="1"/>
  <c r="K976" i="11" s="1"/>
  <c r="K977" i="11" s="1"/>
  <c r="K978" i="11" s="1"/>
  <c r="K979" i="11" s="1"/>
  <c r="K980" i="11" s="1"/>
  <c r="K981" i="11" s="1"/>
  <c r="K982" i="11" s="1"/>
  <c r="K983" i="11" s="1"/>
  <c r="K984" i="11" s="1"/>
  <c r="K985" i="11" s="1"/>
  <c r="K986" i="11" s="1"/>
  <c r="K987" i="11" s="1"/>
  <c r="K988" i="11" s="1"/>
  <c r="K989" i="11" s="1"/>
  <c r="K990" i="11" s="1"/>
  <c r="K991" i="11" s="1"/>
  <c r="K992" i="11" s="1"/>
  <c r="K993" i="11" s="1"/>
  <c r="K994" i="11" s="1"/>
  <c r="K995" i="11" s="1"/>
  <c r="K996" i="11" s="1"/>
  <c r="K997" i="11" s="1"/>
  <c r="K998" i="11" s="1"/>
  <c r="K999" i="11" s="1"/>
  <c r="K1000" i="11" s="1"/>
  <c r="K1001" i="11" s="1"/>
  <c r="K1002" i="11" s="1"/>
  <c r="K1003" i="11" s="1"/>
  <c r="K1004" i="11" s="1"/>
  <c r="K1005" i="11" s="1"/>
  <c r="K1006" i="11" s="1"/>
  <c r="K1007" i="11" s="1"/>
  <c r="K1008" i="11" s="1"/>
  <c r="K1009" i="11" s="1"/>
  <c r="K1010" i="11" s="1"/>
  <c r="K1011" i="11" s="1"/>
  <c r="K1012" i="11" s="1"/>
  <c r="K1013" i="11" s="1"/>
  <c r="K1014" i="11" s="1"/>
  <c r="K1015" i="11" s="1"/>
  <c r="K1016" i="11" s="1"/>
  <c r="K1017" i="11" s="1"/>
  <c r="K1018" i="11" s="1"/>
  <c r="K1019" i="11" s="1"/>
  <c r="K1020" i="11" s="1"/>
  <c r="K1021" i="11" s="1"/>
  <c r="K1022" i="11" s="1"/>
  <c r="K1023" i="11" s="1"/>
  <c r="K1024" i="11" s="1"/>
  <c r="K1025" i="11" s="1"/>
  <c r="K1026" i="11" s="1"/>
  <c r="K1027" i="11" s="1"/>
  <c r="K1028" i="11" s="1"/>
  <c r="K1029" i="11" s="1"/>
  <c r="K1030" i="11" s="1"/>
  <c r="K1031" i="11" s="1"/>
  <c r="K1032" i="11" s="1"/>
  <c r="K1033" i="11" s="1"/>
  <c r="K1034" i="11" s="1"/>
  <c r="K1035" i="11" s="1"/>
  <c r="K1036" i="11" s="1"/>
  <c r="K1037" i="11" s="1"/>
  <c r="K1038" i="11" s="1"/>
  <c r="K1039" i="11" s="1"/>
  <c r="K1040" i="11" s="1"/>
  <c r="K1041" i="11" s="1"/>
  <c r="K1042" i="11" s="1"/>
  <c r="K1043" i="11" s="1"/>
  <c r="K1044" i="11" s="1"/>
  <c r="K1045" i="11" s="1"/>
  <c r="A3" i="11"/>
  <c r="A4" i="11" s="1"/>
  <c r="A5" i="11" s="1"/>
  <c r="A6" i="11" s="1"/>
  <c r="M419" i="4" l="1"/>
  <c r="L184" i="4"/>
  <c r="M183" i="4"/>
  <c r="N187" i="4"/>
  <c r="J188" i="4"/>
  <c r="A7" i="11"/>
  <c r="A8" i="11" s="1"/>
  <c r="A9" i="11" s="1"/>
  <c r="A10" i="11" s="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N188" i="4" l="1"/>
  <c r="J189" i="4"/>
  <c r="L185" i="4"/>
  <c r="M184" i="4"/>
  <c r="AF17" i="2"/>
  <c r="AE17" i="2" s="1"/>
  <c r="J3" i="9"/>
  <c r="L186" i="4" l="1"/>
  <c r="M185" i="4"/>
  <c r="M189" i="4"/>
  <c r="N189" i="4"/>
  <c r="J190" i="4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L39" i="1" s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L85" i="1" s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L121" i="1" s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L162" i="1" s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L193" i="1" s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L229" i="1" s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L265" i="1" s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L296" i="1" s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L317" i="1" s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L358" i="1" s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L404" i="1" s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L435" i="1" s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L466" i="1" s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L532" i="1" s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L568" i="1" s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L599" i="1" s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M190" i="4" l="1"/>
  <c r="N190" i="4"/>
  <c r="J191" i="4"/>
  <c r="L187" i="4"/>
  <c r="M186" i="4"/>
  <c r="AA3" i="6"/>
  <c r="AB3" i="6" s="1"/>
  <c r="AA3" i="1"/>
  <c r="AB3" i="1" s="1"/>
  <c r="AA3" i="5"/>
  <c r="AB3" i="5" s="1"/>
  <c r="AA3" i="4"/>
  <c r="AP4" i="4"/>
  <c r="AP4" i="5"/>
  <c r="AP5" i="5" s="1"/>
  <c r="AP6" i="5" s="1"/>
  <c r="AP7" i="5" s="1"/>
  <c r="AP8" i="5" s="1"/>
  <c r="AP9" i="5" s="1"/>
  <c r="AP10" i="5" s="1"/>
  <c r="AP11" i="5" s="1"/>
  <c r="AP12" i="5" s="1"/>
  <c r="AP13" i="5" s="1"/>
  <c r="AP14" i="5" s="1"/>
  <c r="AP15" i="5" s="1"/>
  <c r="AP16" i="5" s="1"/>
  <c r="AP17" i="5" s="1"/>
  <c r="AP18" i="5" s="1"/>
  <c r="AP19" i="5" s="1"/>
  <c r="AP20" i="5" s="1"/>
  <c r="AP21" i="5" s="1"/>
  <c r="AP22" i="5" s="1"/>
  <c r="AP23" i="5" s="1"/>
  <c r="AP24" i="5" s="1"/>
  <c r="AP25" i="5" s="1"/>
  <c r="AP26" i="5" s="1"/>
  <c r="AP27" i="5" s="1"/>
  <c r="AP28" i="5" s="1"/>
  <c r="AP29" i="5" s="1"/>
  <c r="AP30" i="5" s="1"/>
  <c r="AP31" i="5" s="1"/>
  <c r="AP32" i="5" s="1"/>
  <c r="AP33" i="5" s="1"/>
  <c r="AP34" i="5" s="1"/>
  <c r="AP35" i="5" s="1"/>
  <c r="AP36" i="5" s="1"/>
  <c r="AP37" i="5" s="1"/>
  <c r="AP38" i="5" s="1"/>
  <c r="AP39" i="5" s="1"/>
  <c r="AP40" i="5" s="1"/>
  <c r="AP41" i="5" s="1"/>
  <c r="AP42" i="5" s="1"/>
  <c r="AP43" i="5" s="1"/>
  <c r="AP44" i="5" s="1"/>
  <c r="AP45" i="5" s="1"/>
  <c r="AP46" i="5" s="1"/>
  <c r="AP47" i="5" s="1"/>
  <c r="AP48" i="5" s="1"/>
  <c r="AP49" i="5" s="1"/>
  <c r="AP50" i="5" s="1"/>
  <c r="AP51" i="5" s="1"/>
  <c r="AP52" i="5" s="1"/>
  <c r="AP53" i="5" s="1"/>
  <c r="AP54" i="5" s="1"/>
  <c r="AP55" i="5" s="1"/>
  <c r="AP56" i="5" s="1"/>
  <c r="AP57" i="5" s="1"/>
  <c r="AP58" i="5" s="1"/>
  <c r="AP59" i="5" s="1"/>
  <c r="AP60" i="5" s="1"/>
  <c r="AP61" i="5" s="1"/>
  <c r="AP62" i="5" s="1"/>
  <c r="AP63" i="5" s="1"/>
  <c r="AP64" i="5" s="1"/>
  <c r="AP65" i="5" s="1"/>
  <c r="AP66" i="5" s="1"/>
  <c r="AP67" i="5" s="1"/>
  <c r="AP68" i="5" s="1"/>
  <c r="AP69" i="5" s="1"/>
  <c r="AP70" i="5" s="1"/>
  <c r="AP71" i="5" s="1"/>
  <c r="AP72" i="5" s="1"/>
  <c r="AP73" i="5" s="1"/>
  <c r="AP74" i="5" s="1"/>
  <c r="AP75" i="5" s="1"/>
  <c r="AP76" i="5" s="1"/>
  <c r="AP77" i="5" s="1"/>
  <c r="AP78" i="5" s="1"/>
  <c r="AP4" i="1"/>
  <c r="AP5" i="1" s="1"/>
  <c r="AP6" i="1" s="1"/>
  <c r="AP7" i="1" s="1"/>
  <c r="AP8" i="1" s="1"/>
  <c r="AP9" i="1" s="1"/>
  <c r="AP10" i="1" s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P33" i="1" s="1"/>
  <c r="AP34" i="1" s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P63" i="1" s="1"/>
  <c r="AP64" i="1" s="1"/>
  <c r="AP65" i="1" s="1"/>
  <c r="AP66" i="1" s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89" i="1" s="1"/>
  <c r="AP90" i="1" s="1"/>
  <c r="AP91" i="1" s="1"/>
  <c r="AP92" i="1" s="1"/>
  <c r="AP93" i="1" s="1"/>
  <c r="AP94" i="1" s="1"/>
  <c r="AP95" i="1" s="1"/>
  <c r="AP96" i="1" s="1"/>
  <c r="AP97" i="1" s="1"/>
  <c r="AP98" i="1" s="1"/>
  <c r="AP99" i="1" s="1"/>
  <c r="AP100" i="1" s="1"/>
  <c r="AP101" i="1" s="1"/>
  <c r="AP102" i="1" s="1"/>
  <c r="AP103" i="1" s="1"/>
  <c r="AP104" i="1" s="1"/>
  <c r="AP105" i="1" s="1"/>
  <c r="AP106" i="1" s="1"/>
  <c r="AP107" i="1" s="1"/>
  <c r="AP108" i="1" s="1"/>
  <c r="AP109" i="1" s="1"/>
  <c r="AP110" i="1" s="1"/>
  <c r="AP111" i="1" s="1"/>
  <c r="AP112" i="1" s="1"/>
  <c r="AP113" i="1" s="1"/>
  <c r="AP114" i="1" s="1"/>
  <c r="AP115" i="1" s="1"/>
  <c r="AP116" i="1" s="1"/>
  <c r="AP117" i="1" s="1"/>
  <c r="AP118" i="1" s="1"/>
  <c r="AP119" i="1" s="1"/>
  <c r="AP120" i="1" s="1"/>
  <c r="AP121" i="1" s="1"/>
  <c r="AP122" i="1" s="1"/>
  <c r="AP123" i="1" s="1"/>
  <c r="AP124" i="1" s="1"/>
  <c r="AP125" i="1" s="1"/>
  <c r="AP126" i="1" s="1"/>
  <c r="AP127" i="1" s="1"/>
  <c r="AP128" i="1" s="1"/>
  <c r="AP129" i="1" s="1"/>
  <c r="AP130" i="1" s="1"/>
  <c r="AP131" i="1" s="1"/>
  <c r="AP132" i="1" s="1"/>
  <c r="AP133" i="1" s="1"/>
  <c r="AP134" i="1" s="1"/>
  <c r="AP135" i="1" s="1"/>
  <c r="AP136" i="1" s="1"/>
  <c r="AP137" i="1" s="1"/>
  <c r="AP138" i="1" s="1"/>
  <c r="AP139" i="1" s="1"/>
  <c r="AP140" i="1" s="1"/>
  <c r="AP141" i="1" s="1"/>
  <c r="AP142" i="1" s="1"/>
  <c r="AP4" i="6"/>
  <c r="AP5" i="6" s="1"/>
  <c r="AP6" i="6" s="1"/>
  <c r="AP7" i="6" s="1"/>
  <c r="AP8" i="6" s="1"/>
  <c r="AP9" i="6" s="1"/>
  <c r="AP10" i="6" s="1"/>
  <c r="AP11" i="6" s="1"/>
  <c r="AP12" i="6" s="1"/>
  <c r="AP13" i="6" s="1"/>
  <c r="AP14" i="6" s="1"/>
  <c r="AP15" i="6" s="1"/>
  <c r="AP16" i="6" s="1"/>
  <c r="AP17" i="6" s="1"/>
  <c r="AP18" i="6" s="1"/>
  <c r="AP19" i="6" s="1"/>
  <c r="AP20" i="6" s="1"/>
  <c r="AP21" i="6" s="1"/>
  <c r="AP22" i="6" s="1"/>
  <c r="AP23" i="6" s="1"/>
  <c r="AP24" i="6" s="1"/>
  <c r="AP25" i="6" s="1"/>
  <c r="AP26" i="6" s="1"/>
  <c r="AP27" i="6" s="1"/>
  <c r="AP28" i="6" s="1"/>
  <c r="AP29" i="6" s="1"/>
  <c r="AP30" i="6" s="1"/>
  <c r="AP31" i="6" s="1"/>
  <c r="AP32" i="6" s="1"/>
  <c r="AP33" i="6" s="1"/>
  <c r="AP34" i="6" s="1"/>
  <c r="AP35" i="6" s="1"/>
  <c r="AP36" i="6" s="1"/>
  <c r="AP37" i="6" s="1"/>
  <c r="AP38" i="6" s="1"/>
  <c r="AP39" i="6" s="1"/>
  <c r="AP40" i="6" s="1"/>
  <c r="AP41" i="6" s="1"/>
  <c r="AP42" i="6" s="1"/>
  <c r="AP43" i="6" s="1"/>
  <c r="AP44" i="6" s="1"/>
  <c r="AP45" i="6" s="1"/>
  <c r="AP46" i="6" s="1"/>
  <c r="AP47" i="6" s="1"/>
  <c r="AP48" i="6" s="1"/>
  <c r="AP49" i="6" s="1"/>
  <c r="AP50" i="6" s="1"/>
  <c r="AP51" i="6" s="1"/>
  <c r="AP52" i="6" s="1"/>
  <c r="AP53" i="6" s="1"/>
  <c r="AP54" i="6" s="1"/>
  <c r="AP55" i="6" s="1"/>
  <c r="AP56" i="6" s="1"/>
  <c r="AP57" i="6" s="1"/>
  <c r="AP58" i="6" s="1"/>
  <c r="AP59" i="6" s="1"/>
  <c r="AP60" i="6" s="1"/>
  <c r="AP61" i="6" s="1"/>
  <c r="AP62" i="6" s="1"/>
  <c r="AP63" i="6" s="1"/>
  <c r="AP64" i="6" s="1"/>
  <c r="AP65" i="6" s="1"/>
  <c r="AP66" i="6" s="1"/>
  <c r="AP67" i="6" s="1"/>
  <c r="AP68" i="6" s="1"/>
  <c r="AP69" i="6" s="1"/>
  <c r="AP70" i="6" s="1"/>
  <c r="AP71" i="6" s="1"/>
  <c r="AP72" i="6" s="1"/>
  <c r="AP73" i="6" s="1"/>
  <c r="AP74" i="6" s="1"/>
  <c r="AP75" i="6" s="1"/>
  <c r="AP76" i="6" s="1"/>
  <c r="AP77" i="6" s="1"/>
  <c r="AP78" i="6" s="1"/>
  <c r="AP79" i="6" s="1"/>
  <c r="AP80" i="6" s="1"/>
  <c r="AP81" i="6" s="1"/>
  <c r="AP82" i="6" s="1"/>
  <c r="AP83" i="6" s="1"/>
  <c r="AP84" i="6" s="1"/>
  <c r="AP85" i="6" s="1"/>
  <c r="AP86" i="6" s="1"/>
  <c r="AP87" i="6" s="1"/>
  <c r="AP88" i="6" s="1"/>
  <c r="AP89" i="6" s="1"/>
  <c r="AP90" i="6" s="1"/>
  <c r="AP91" i="6" s="1"/>
  <c r="AP92" i="6" s="1"/>
  <c r="AP93" i="6" s="1"/>
  <c r="AP94" i="6" s="1"/>
  <c r="AP95" i="6" s="1"/>
  <c r="AP96" i="6" s="1"/>
  <c r="AP97" i="6" s="1"/>
  <c r="AP98" i="6" s="1"/>
  <c r="AP99" i="6" s="1"/>
  <c r="AP100" i="6" s="1"/>
  <c r="AP101" i="6" s="1"/>
  <c r="AP102" i="6" s="1"/>
  <c r="AP103" i="6" s="1"/>
  <c r="AP104" i="6" s="1"/>
  <c r="AP105" i="6" s="1"/>
  <c r="AP106" i="6" s="1"/>
  <c r="AP107" i="6" s="1"/>
  <c r="AP108" i="6" s="1"/>
  <c r="AP109" i="6" s="1"/>
  <c r="AP110" i="6" s="1"/>
  <c r="AP111" i="6" s="1"/>
  <c r="AP112" i="6" s="1"/>
  <c r="AP113" i="6" s="1"/>
  <c r="AP114" i="6" s="1"/>
  <c r="AP115" i="6" s="1"/>
  <c r="AP116" i="6" s="1"/>
  <c r="AP117" i="6" s="1"/>
  <c r="AP118" i="6" s="1"/>
  <c r="AP119" i="6" s="1"/>
  <c r="AP120" i="6" s="1"/>
  <c r="AP121" i="6" s="1"/>
  <c r="AP122" i="6" s="1"/>
  <c r="AP123" i="6" s="1"/>
  <c r="AP124" i="6" s="1"/>
  <c r="AP125" i="6" s="1"/>
  <c r="AP126" i="6" s="1"/>
  <c r="AP127" i="6" s="1"/>
  <c r="AP128" i="6" s="1"/>
  <c r="AP129" i="6" s="1"/>
  <c r="AP130" i="6" s="1"/>
  <c r="AP131" i="6" s="1"/>
  <c r="AP132" i="6" s="1"/>
  <c r="AP133" i="6" s="1"/>
  <c r="AP134" i="6" s="1"/>
  <c r="AP135" i="6" s="1"/>
  <c r="AP136" i="6" s="1"/>
  <c r="AP137" i="6" s="1"/>
  <c r="AP138" i="6" s="1"/>
  <c r="AP139" i="6" s="1"/>
  <c r="AP140" i="6" s="1"/>
  <c r="AP141" i="6" s="1"/>
  <c r="AP142" i="6" s="1"/>
  <c r="AP143" i="6" s="1"/>
  <c r="AP144" i="6" s="1"/>
  <c r="AP145" i="6" s="1"/>
  <c r="AP146" i="6" s="1"/>
  <c r="AP147" i="6" s="1"/>
  <c r="AP148" i="6" s="1"/>
  <c r="AP149" i="6" s="1"/>
  <c r="AP150" i="6" s="1"/>
  <c r="AP151" i="6" s="1"/>
  <c r="AP152" i="6" s="1"/>
  <c r="AP153" i="6" s="1"/>
  <c r="AP154" i="6" s="1"/>
  <c r="AP155" i="6" s="1"/>
  <c r="AP156" i="6" s="1"/>
  <c r="AP157" i="6" s="1"/>
  <c r="AP158" i="6" s="1"/>
  <c r="AP159" i="6" s="1"/>
  <c r="AP160" i="6" s="1"/>
  <c r="AP161" i="6" s="1"/>
  <c r="AP162" i="6" s="1"/>
  <c r="AP163" i="6" s="1"/>
  <c r="AP164" i="6" s="1"/>
  <c r="AP165" i="6" s="1"/>
  <c r="AP166" i="6" s="1"/>
  <c r="AP167" i="6" s="1"/>
  <c r="AP168" i="6" s="1"/>
  <c r="AP169" i="6" s="1"/>
  <c r="AP170" i="6" s="1"/>
  <c r="AP171" i="6" s="1"/>
  <c r="AP172" i="6" s="1"/>
  <c r="AP173" i="6" s="1"/>
  <c r="AP174" i="6" s="1"/>
  <c r="AP175" i="6" s="1"/>
  <c r="AP176" i="6" s="1"/>
  <c r="AP177" i="6" s="1"/>
  <c r="AP178" i="6" s="1"/>
  <c r="AP179" i="6" s="1"/>
  <c r="AP180" i="6" s="1"/>
  <c r="AP181" i="6" s="1"/>
  <c r="AP182" i="6" s="1"/>
  <c r="AP183" i="6" s="1"/>
  <c r="AP184" i="6" s="1"/>
  <c r="AP185" i="6" s="1"/>
  <c r="AP186" i="6" s="1"/>
  <c r="AP187" i="6" s="1"/>
  <c r="AP188" i="6" s="1"/>
  <c r="AP189" i="6" s="1"/>
  <c r="AP190" i="6" s="1"/>
  <c r="AP191" i="6" s="1"/>
  <c r="AP192" i="6" s="1"/>
  <c r="AP193" i="6" s="1"/>
  <c r="AP194" i="6" s="1"/>
  <c r="AP195" i="6" s="1"/>
  <c r="AP196" i="6" s="1"/>
  <c r="AP197" i="6" s="1"/>
  <c r="AP198" i="6" s="1"/>
  <c r="AP199" i="6" s="1"/>
  <c r="AP200" i="6" s="1"/>
  <c r="AP201" i="6" s="1"/>
  <c r="AP202" i="6" s="1"/>
  <c r="AP203" i="6" s="1"/>
  <c r="AP204" i="6" s="1"/>
  <c r="AP205" i="6" s="1"/>
  <c r="AP206" i="6" s="1"/>
  <c r="AP207" i="6" s="1"/>
  <c r="AP208" i="6" s="1"/>
  <c r="AP209" i="6" s="1"/>
  <c r="AP210" i="6" s="1"/>
  <c r="AP211" i="6" s="1"/>
  <c r="AP212" i="6" s="1"/>
  <c r="AP213" i="6" s="1"/>
  <c r="AP214" i="6" s="1"/>
  <c r="AP215" i="6" s="1"/>
  <c r="AP216" i="6" s="1"/>
  <c r="AP217" i="6" s="1"/>
  <c r="AP218" i="6" s="1"/>
  <c r="AP219" i="6" s="1"/>
  <c r="AP220" i="6" s="1"/>
  <c r="AP221" i="6" s="1"/>
  <c r="AP222" i="6" s="1"/>
  <c r="AP223" i="6" s="1"/>
  <c r="AP224" i="6" s="1"/>
  <c r="AP225" i="6" s="1"/>
  <c r="AP226" i="6" s="1"/>
  <c r="AP227" i="6" s="1"/>
  <c r="AP228" i="6" s="1"/>
  <c r="AP229" i="6" s="1"/>
  <c r="AP230" i="6" s="1"/>
  <c r="AP231" i="6" s="1"/>
  <c r="AP232" i="6" s="1"/>
  <c r="AP233" i="6" s="1"/>
  <c r="AP234" i="6" s="1"/>
  <c r="AP235" i="6" s="1"/>
  <c r="AP236" i="6" s="1"/>
  <c r="AP237" i="6" s="1"/>
  <c r="AP238" i="6" s="1"/>
  <c r="AP239" i="6" s="1"/>
  <c r="AP240" i="6" s="1"/>
  <c r="AP241" i="6" s="1"/>
  <c r="AP242" i="6" s="1"/>
  <c r="AP243" i="6" s="1"/>
  <c r="AP244" i="6" s="1"/>
  <c r="AP245" i="6" s="1"/>
  <c r="AP246" i="6" s="1"/>
  <c r="AP247" i="6" s="1"/>
  <c r="AP248" i="6" s="1"/>
  <c r="AP249" i="6" s="1"/>
  <c r="AP250" i="6" s="1"/>
  <c r="AP251" i="6" s="1"/>
  <c r="AP252" i="6" s="1"/>
  <c r="AP253" i="6" s="1"/>
  <c r="AP254" i="6" s="1"/>
  <c r="AQ4" i="2"/>
  <c r="L188" i="4" l="1"/>
  <c r="M188" i="4" s="1"/>
  <c r="M187" i="4"/>
  <c r="M191" i="4"/>
  <c r="N191" i="4"/>
  <c r="J192" i="4"/>
  <c r="AQ5" i="2"/>
  <c r="AQ6" i="2" s="1"/>
  <c r="AQ7" i="2" s="1"/>
  <c r="AQ8" i="2" s="1"/>
  <c r="AQ9" i="2" s="1"/>
  <c r="AQ10" i="2" s="1"/>
  <c r="AQ11" i="2" s="1"/>
  <c r="AQ12" i="2" s="1"/>
  <c r="AQ13" i="2" s="1"/>
  <c r="AQ14" i="2" s="1"/>
  <c r="AQ15" i="2" s="1"/>
  <c r="AQ16" i="2" s="1"/>
  <c r="AQ17" i="2" s="1"/>
  <c r="AQ18" i="2" s="1"/>
  <c r="AQ19" i="2" s="1"/>
  <c r="AQ20" i="2" s="1"/>
  <c r="AQ21" i="2" s="1"/>
  <c r="AQ22" i="2" s="1"/>
  <c r="AP5" i="4"/>
  <c r="AP6" i="4" s="1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P33" i="4" s="1"/>
  <c r="AP34" i="4" s="1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P63" i="4" s="1"/>
  <c r="AP64" i="4" s="1"/>
  <c r="AP65" i="4" s="1"/>
  <c r="AP66" i="4" s="1"/>
  <c r="AP67" i="4" s="1"/>
  <c r="AP68" i="4" s="1"/>
  <c r="AP69" i="4" s="1"/>
  <c r="AP70" i="4" s="1"/>
  <c r="AP71" i="4" s="1"/>
  <c r="AP72" i="4" s="1"/>
  <c r="AP73" i="4" s="1"/>
  <c r="AP74" i="4" s="1"/>
  <c r="AP75" i="4" s="1"/>
  <c r="AP76" i="4" s="1"/>
  <c r="AP77" i="4" s="1"/>
  <c r="AP78" i="4" s="1"/>
  <c r="AP79" i="4" s="1"/>
  <c r="AP80" i="4" s="1"/>
  <c r="AP81" i="4" s="1"/>
  <c r="AP82" i="4" s="1"/>
  <c r="AP83" i="4" s="1"/>
  <c r="AP84" i="4" s="1"/>
  <c r="AP85" i="4" s="1"/>
  <c r="AP86" i="4" s="1"/>
  <c r="AP87" i="4" s="1"/>
  <c r="AP88" i="4" s="1"/>
  <c r="AP89" i="4" s="1"/>
  <c r="AP90" i="4" s="1"/>
  <c r="AP91" i="4" s="1"/>
  <c r="AP92" i="4" s="1"/>
  <c r="AP93" i="4" s="1"/>
  <c r="AP94" i="4" s="1"/>
  <c r="AP95" i="4" s="1"/>
  <c r="AP96" i="4" s="1"/>
  <c r="AP97" i="4" s="1"/>
  <c r="AP98" i="4" s="1"/>
  <c r="AP99" i="4" s="1"/>
  <c r="AP100" i="4" s="1"/>
  <c r="AP101" i="4" s="1"/>
  <c r="AP102" i="4" s="1"/>
  <c r="AP103" i="4" s="1"/>
  <c r="AP104" i="4" s="1"/>
  <c r="AP105" i="4" s="1"/>
  <c r="AP106" i="4" s="1"/>
  <c r="AP107" i="4" s="1"/>
  <c r="AP108" i="4" s="1"/>
  <c r="AP109" i="4" s="1"/>
  <c r="AP110" i="4" s="1"/>
  <c r="AP111" i="4" s="1"/>
  <c r="AP112" i="4" s="1"/>
  <c r="AP113" i="4" s="1"/>
  <c r="AP114" i="4" s="1"/>
  <c r="AP115" i="4" s="1"/>
  <c r="AP116" i="4" s="1"/>
  <c r="AP117" i="4" s="1"/>
  <c r="AP118" i="4" s="1"/>
  <c r="AP119" i="4" s="1"/>
  <c r="AP120" i="4" s="1"/>
  <c r="AP121" i="4" s="1"/>
  <c r="AP122" i="4" s="1"/>
  <c r="AP123" i="4" s="1"/>
  <c r="AP124" i="4" s="1"/>
  <c r="AP125" i="4" s="1"/>
  <c r="AP126" i="4" s="1"/>
  <c r="AP127" i="4" s="1"/>
  <c r="AP128" i="4" s="1"/>
  <c r="AP129" i="4" s="1"/>
  <c r="AP130" i="4" s="1"/>
  <c r="AP131" i="4" s="1"/>
  <c r="AP132" i="4" s="1"/>
  <c r="AP133" i="4" s="1"/>
  <c r="AP134" i="4" s="1"/>
  <c r="AP135" i="4" s="1"/>
  <c r="AP136" i="4" s="1"/>
  <c r="AP137" i="4" s="1"/>
  <c r="AP138" i="4" s="1"/>
  <c r="AP139" i="4" s="1"/>
  <c r="AP140" i="4" s="1"/>
  <c r="AP141" i="4" s="1"/>
  <c r="AP142" i="4" s="1"/>
  <c r="AP143" i="4" s="1"/>
  <c r="AP144" i="4" s="1"/>
  <c r="AP145" i="4" s="1"/>
  <c r="AP146" i="4" s="1"/>
  <c r="AP147" i="4" s="1"/>
  <c r="AP148" i="4" s="1"/>
  <c r="AP149" i="4" s="1"/>
  <c r="AP150" i="4" s="1"/>
  <c r="AP151" i="4" s="1"/>
  <c r="AP152" i="4" s="1"/>
  <c r="AC3" i="6"/>
  <c r="AC3" i="1"/>
  <c r="AC3" i="5"/>
  <c r="F5" i="9"/>
  <c r="F6" i="9" s="1"/>
  <c r="F7" i="9" s="1"/>
  <c r="F8" i="9" s="1"/>
  <c r="F9" i="9" s="1"/>
  <c r="F10" i="9" s="1"/>
  <c r="F11" i="9" s="1"/>
  <c r="F12" i="9" s="1"/>
  <c r="F13" i="9" s="1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F67" i="9" s="1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F80" i="9" s="1"/>
  <c r="F81" i="9" s="1"/>
  <c r="F82" i="9" s="1"/>
  <c r="F83" i="9" s="1"/>
  <c r="F84" i="9" s="1"/>
  <c r="F85" i="9" s="1"/>
  <c r="F86" i="9" s="1"/>
  <c r="F87" i="9" s="1"/>
  <c r="F88" i="9" s="1"/>
  <c r="F89" i="9" s="1"/>
  <c r="F90" i="9" s="1"/>
  <c r="F91" i="9" s="1"/>
  <c r="F92" i="9" s="1"/>
  <c r="F93" i="9" s="1"/>
  <c r="F94" i="9" s="1"/>
  <c r="F95" i="9" s="1"/>
  <c r="F96" i="9" s="1"/>
  <c r="F97" i="9" s="1"/>
  <c r="F98" i="9" s="1"/>
  <c r="F99" i="9" s="1"/>
  <c r="F100" i="9" s="1"/>
  <c r="F101" i="9" s="1"/>
  <c r="F102" i="9" s="1"/>
  <c r="F103" i="9" s="1"/>
  <c r="F104" i="9" s="1"/>
  <c r="F105" i="9" s="1"/>
  <c r="F106" i="9" s="1"/>
  <c r="F107" i="9" s="1"/>
  <c r="F108" i="9" s="1"/>
  <c r="F109" i="9" s="1"/>
  <c r="F110" i="9" s="1"/>
  <c r="F111" i="9" s="1"/>
  <c r="F112" i="9" s="1"/>
  <c r="F113" i="9" s="1"/>
  <c r="F114" i="9" s="1"/>
  <c r="F115" i="9" s="1"/>
  <c r="F116" i="9" s="1"/>
  <c r="F117" i="9" s="1"/>
  <c r="F118" i="9" s="1"/>
  <c r="F119" i="9" s="1"/>
  <c r="F120" i="9" s="1"/>
  <c r="F121" i="9" s="1"/>
  <c r="F122" i="9" s="1"/>
  <c r="F123" i="9" s="1"/>
  <c r="F124" i="9" s="1"/>
  <c r="F125" i="9" s="1"/>
  <c r="F126" i="9" s="1"/>
  <c r="F127" i="9" s="1"/>
  <c r="F128" i="9" s="1"/>
  <c r="F129" i="9" s="1"/>
  <c r="F130" i="9" s="1"/>
  <c r="F131" i="9" s="1"/>
  <c r="F132" i="9" s="1"/>
  <c r="F133" i="9" s="1"/>
  <c r="F134" i="9" s="1"/>
  <c r="F135" i="9" s="1"/>
  <c r="F136" i="9" s="1"/>
  <c r="F137" i="9" s="1"/>
  <c r="F138" i="9" s="1"/>
  <c r="F139" i="9" s="1"/>
  <c r="F140" i="9" s="1"/>
  <c r="F141" i="9" s="1"/>
  <c r="F142" i="9" s="1"/>
  <c r="F143" i="9" s="1"/>
  <c r="F144" i="9" s="1"/>
  <c r="F145" i="9" s="1"/>
  <c r="F146" i="9" s="1"/>
  <c r="F147" i="9" s="1"/>
  <c r="F148" i="9" s="1"/>
  <c r="F149" i="9" s="1"/>
  <c r="F150" i="9" s="1"/>
  <c r="F151" i="9" s="1"/>
  <c r="F152" i="9" s="1"/>
  <c r="F153" i="9" s="1"/>
  <c r="F154" i="9" s="1"/>
  <c r="F155" i="9" s="1"/>
  <c r="F156" i="9" s="1"/>
  <c r="F157" i="9" s="1"/>
  <c r="F158" i="9" s="1"/>
  <c r="F159" i="9" s="1"/>
  <c r="F160" i="9" s="1"/>
  <c r="F161" i="9" s="1"/>
  <c r="F162" i="9" s="1"/>
  <c r="F163" i="9" s="1"/>
  <c r="F164" i="9" s="1"/>
  <c r="F165" i="9" s="1"/>
  <c r="F166" i="9" s="1"/>
  <c r="F167" i="9" s="1"/>
  <c r="F168" i="9" s="1"/>
  <c r="F169" i="9" s="1"/>
  <c r="F170" i="9" s="1"/>
  <c r="F171" i="9" s="1"/>
  <c r="F172" i="9" s="1"/>
  <c r="F173" i="9" s="1"/>
  <c r="F174" i="9" s="1"/>
  <c r="F175" i="9" s="1"/>
  <c r="F176" i="9" s="1"/>
  <c r="F177" i="9" s="1"/>
  <c r="F178" i="9" s="1"/>
  <c r="F179" i="9" s="1"/>
  <c r="F180" i="9" s="1"/>
  <c r="F181" i="9" s="1"/>
  <c r="F182" i="9" s="1"/>
  <c r="F183" i="9" s="1"/>
  <c r="F184" i="9" s="1"/>
  <c r="F185" i="9" s="1"/>
  <c r="F186" i="9" s="1"/>
  <c r="F187" i="9" s="1"/>
  <c r="F188" i="9" s="1"/>
  <c r="F189" i="9" s="1"/>
  <c r="F190" i="9" s="1"/>
  <c r="F191" i="9" s="1"/>
  <c r="F192" i="9" s="1"/>
  <c r="F193" i="9" s="1"/>
  <c r="F194" i="9" s="1"/>
  <c r="F195" i="9" s="1"/>
  <c r="F196" i="9" s="1"/>
  <c r="F197" i="9" s="1"/>
  <c r="F198" i="9" s="1"/>
  <c r="F199" i="9" s="1"/>
  <c r="F200" i="9" s="1"/>
  <c r="F201" i="9" s="1"/>
  <c r="F202" i="9" s="1"/>
  <c r="F203" i="9" s="1"/>
  <c r="F204" i="9" s="1"/>
  <c r="F205" i="9" s="1"/>
  <c r="F206" i="9" s="1"/>
  <c r="F207" i="9" s="1"/>
  <c r="F208" i="9" s="1"/>
  <c r="F209" i="9" s="1"/>
  <c r="F210" i="9" s="1"/>
  <c r="F211" i="9" s="1"/>
  <c r="F212" i="9" s="1"/>
  <c r="F213" i="9" s="1"/>
  <c r="F214" i="9" s="1"/>
  <c r="F215" i="9" s="1"/>
  <c r="F216" i="9" s="1"/>
  <c r="F217" i="9" s="1"/>
  <c r="F218" i="9" s="1"/>
  <c r="F219" i="9" s="1"/>
  <c r="F220" i="9" s="1"/>
  <c r="F221" i="9" s="1"/>
  <c r="F222" i="9" s="1"/>
  <c r="F223" i="9" s="1"/>
  <c r="F224" i="9" s="1"/>
  <c r="F225" i="9" s="1"/>
  <c r="F226" i="9" s="1"/>
  <c r="F227" i="9" s="1"/>
  <c r="F228" i="9" s="1"/>
  <c r="F229" i="9" s="1"/>
  <c r="F230" i="9" s="1"/>
  <c r="F231" i="9" s="1"/>
  <c r="F232" i="9" s="1"/>
  <c r="F233" i="9" s="1"/>
  <c r="F234" i="9" s="1"/>
  <c r="F235" i="9" s="1"/>
  <c r="F236" i="9" s="1"/>
  <c r="F237" i="9" s="1"/>
  <c r="F238" i="9" s="1"/>
  <c r="F239" i="9" s="1"/>
  <c r="F240" i="9" s="1"/>
  <c r="F241" i="9" s="1"/>
  <c r="F242" i="9" s="1"/>
  <c r="F243" i="9" s="1"/>
  <c r="F244" i="9" s="1"/>
  <c r="F245" i="9" s="1"/>
  <c r="F246" i="9" s="1"/>
  <c r="F247" i="9" s="1"/>
  <c r="F248" i="9" s="1"/>
  <c r="F249" i="9" s="1"/>
  <c r="F250" i="9" s="1"/>
  <c r="F251" i="9" s="1"/>
  <c r="F252" i="9" s="1"/>
  <c r="F253" i="9" s="1"/>
  <c r="F254" i="9" s="1"/>
  <c r="F255" i="9" s="1"/>
  <c r="F256" i="9" s="1"/>
  <c r="F257" i="9" s="1"/>
  <c r="F258" i="9" s="1"/>
  <c r="F259" i="9" s="1"/>
  <c r="F260" i="9" s="1"/>
  <c r="F261" i="9" s="1"/>
  <c r="F262" i="9" s="1"/>
  <c r="F263" i="9" s="1"/>
  <c r="F264" i="9" s="1"/>
  <c r="F265" i="9" s="1"/>
  <c r="F266" i="9" s="1"/>
  <c r="F267" i="9" s="1"/>
  <c r="F268" i="9" s="1"/>
  <c r="F269" i="9" s="1"/>
  <c r="F270" i="9" s="1"/>
  <c r="F271" i="9" s="1"/>
  <c r="F272" i="9" s="1"/>
  <c r="F273" i="9" s="1"/>
  <c r="F274" i="9" s="1"/>
  <c r="F275" i="9" s="1"/>
  <c r="F276" i="9" s="1"/>
  <c r="F277" i="9" s="1"/>
  <c r="F278" i="9" s="1"/>
  <c r="F279" i="9" s="1"/>
  <c r="F280" i="9" s="1"/>
  <c r="F281" i="9" s="1"/>
  <c r="F282" i="9" s="1"/>
  <c r="F283" i="9" s="1"/>
  <c r="F284" i="9" s="1"/>
  <c r="F285" i="9" s="1"/>
  <c r="F286" i="9" s="1"/>
  <c r="F287" i="9" s="1"/>
  <c r="F288" i="9" s="1"/>
  <c r="F289" i="9" s="1"/>
  <c r="F290" i="9" s="1"/>
  <c r="F291" i="9" s="1"/>
  <c r="F292" i="9" s="1"/>
  <c r="F293" i="9" s="1"/>
  <c r="F294" i="9" s="1"/>
  <c r="F295" i="9" s="1"/>
  <c r="F296" i="9" s="1"/>
  <c r="F297" i="9" s="1"/>
  <c r="F298" i="9" s="1"/>
  <c r="F299" i="9" s="1"/>
  <c r="F300" i="9" s="1"/>
  <c r="F301" i="9" s="1"/>
  <c r="F302" i="9" s="1"/>
  <c r="F303" i="9" s="1"/>
  <c r="F304" i="9" s="1"/>
  <c r="F305" i="9" s="1"/>
  <c r="F306" i="9" s="1"/>
  <c r="F307" i="9" s="1"/>
  <c r="F308" i="9" s="1"/>
  <c r="F309" i="9" s="1"/>
  <c r="F310" i="9" s="1"/>
  <c r="F311" i="9" s="1"/>
  <c r="F312" i="9" s="1"/>
  <c r="F313" i="9" s="1"/>
  <c r="F314" i="9" s="1"/>
  <c r="F315" i="9" s="1"/>
  <c r="F316" i="9" s="1"/>
  <c r="F317" i="9" s="1"/>
  <c r="F318" i="9" s="1"/>
  <c r="F319" i="9" s="1"/>
  <c r="F320" i="9" s="1"/>
  <c r="F321" i="9" s="1"/>
  <c r="F322" i="9" s="1"/>
  <c r="F323" i="9" s="1"/>
  <c r="F324" i="9" s="1"/>
  <c r="F325" i="9" s="1"/>
  <c r="F326" i="9" s="1"/>
  <c r="F327" i="9" s="1"/>
  <c r="F328" i="9" s="1"/>
  <c r="F329" i="9" s="1"/>
  <c r="F330" i="9" s="1"/>
  <c r="F331" i="9" s="1"/>
  <c r="F332" i="9" s="1"/>
  <c r="F333" i="9" s="1"/>
  <c r="F334" i="9" s="1"/>
  <c r="F335" i="9" s="1"/>
  <c r="F336" i="9" s="1"/>
  <c r="F337" i="9" s="1"/>
  <c r="F338" i="9" s="1"/>
  <c r="F339" i="9" s="1"/>
  <c r="F340" i="9" s="1"/>
  <c r="F341" i="9" s="1"/>
  <c r="F342" i="9" s="1"/>
  <c r="F343" i="9" s="1"/>
  <c r="F344" i="9" s="1"/>
  <c r="F345" i="9" s="1"/>
  <c r="F346" i="9" s="1"/>
  <c r="F347" i="9" s="1"/>
  <c r="F348" i="9" s="1"/>
  <c r="F349" i="9" s="1"/>
  <c r="F350" i="9" s="1"/>
  <c r="F351" i="9" s="1"/>
  <c r="F352" i="9" s="1"/>
  <c r="F353" i="9" s="1"/>
  <c r="F354" i="9" s="1"/>
  <c r="F355" i="9" s="1"/>
  <c r="F356" i="9" s="1"/>
  <c r="F357" i="9" s="1"/>
  <c r="F358" i="9" s="1"/>
  <c r="F359" i="9" s="1"/>
  <c r="F360" i="9" s="1"/>
  <c r="F361" i="9" s="1"/>
  <c r="F362" i="9" s="1"/>
  <c r="F363" i="9" s="1"/>
  <c r="F364" i="9" s="1"/>
  <c r="F365" i="9" s="1"/>
  <c r="F366" i="9" s="1"/>
  <c r="F367" i="9" s="1"/>
  <c r="F368" i="9" s="1"/>
  <c r="F369" i="9" s="1"/>
  <c r="F370" i="9" s="1"/>
  <c r="F371" i="9" s="1"/>
  <c r="F372" i="9" s="1"/>
  <c r="F373" i="9" s="1"/>
  <c r="F374" i="9" s="1"/>
  <c r="F375" i="9" s="1"/>
  <c r="F376" i="9" s="1"/>
  <c r="F377" i="9" s="1"/>
  <c r="F378" i="9" s="1"/>
  <c r="F379" i="9" s="1"/>
  <c r="F380" i="9" s="1"/>
  <c r="F381" i="9" s="1"/>
  <c r="F382" i="9" s="1"/>
  <c r="F383" i="9" s="1"/>
  <c r="F384" i="9" s="1"/>
  <c r="F385" i="9" s="1"/>
  <c r="F386" i="9" s="1"/>
  <c r="F387" i="9" s="1"/>
  <c r="F388" i="9" s="1"/>
  <c r="F389" i="9" s="1"/>
  <c r="F390" i="9" s="1"/>
  <c r="F391" i="9" s="1"/>
  <c r="F392" i="9" s="1"/>
  <c r="F393" i="9" s="1"/>
  <c r="F394" i="9" s="1"/>
  <c r="F395" i="9" s="1"/>
  <c r="F396" i="9" s="1"/>
  <c r="F397" i="9" s="1"/>
  <c r="F398" i="9" s="1"/>
  <c r="F399" i="9" s="1"/>
  <c r="F400" i="9" s="1"/>
  <c r="F401" i="9" s="1"/>
  <c r="F402" i="9" s="1"/>
  <c r="F403" i="9" s="1"/>
  <c r="F404" i="9" s="1"/>
  <c r="F405" i="9" s="1"/>
  <c r="F406" i="9" s="1"/>
  <c r="F407" i="9" s="1"/>
  <c r="F408" i="9" s="1"/>
  <c r="F409" i="9" s="1"/>
  <c r="F410" i="9" s="1"/>
  <c r="F411" i="9" s="1"/>
  <c r="F412" i="9" s="1"/>
  <c r="F413" i="9" s="1"/>
  <c r="F414" i="9" s="1"/>
  <c r="F415" i="9" s="1"/>
  <c r="F416" i="9" s="1"/>
  <c r="F417" i="9" s="1"/>
  <c r="F418" i="9" s="1"/>
  <c r="F419" i="9" s="1"/>
  <c r="F420" i="9" s="1"/>
  <c r="F421" i="9" s="1"/>
  <c r="F422" i="9" s="1"/>
  <c r="F423" i="9" s="1"/>
  <c r="F424" i="9" s="1"/>
  <c r="F425" i="9" s="1"/>
  <c r="F426" i="9" s="1"/>
  <c r="F427" i="9" s="1"/>
  <c r="F428" i="9" s="1"/>
  <c r="F429" i="9" s="1"/>
  <c r="F430" i="9" s="1"/>
  <c r="F431" i="9" s="1"/>
  <c r="F432" i="9" s="1"/>
  <c r="F433" i="9" s="1"/>
  <c r="F434" i="9" s="1"/>
  <c r="F435" i="9" s="1"/>
  <c r="F436" i="9" s="1"/>
  <c r="F437" i="9" s="1"/>
  <c r="F438" i="9" s="1"/>
  <c r="F439" i="9" s="1"/>
  <c r="F440" i="9" s="1"/>
  <c r="F441" i="9" s="1"/>
  <c r="F442" i="9" s="1"/>
  <c r="F443" i="9" s="1"/>
  <c r="F444" i="9" s="1"/>
  <c r="F445" i="9" s="1"/>
  <c r="F446" i="9" s="1"/>
  <c r="F447" i="9" s="1"/>
  <c r="F448" i="9" s="1"/>
  <c r="F449" i="9" s="1"/>
  <c r="F450" i="9" s="1"/>
  <c r="F451" i="9" s="1"/>
  <c r="F452" i="9" s="1"/>
  <c r="F453" i="9" s="1"/>
  <c r="F454" i="9" s="1"/>
  <c r="F455" i="9" s="1"/>
  <c r="F456" i="9" s="1"/>
  <c r="F457" i="9" s="1"/>
  <c r="F458" i="9" s="1"/>
  <c r="F459" i="9" s="1"/>
  <c r="F460" i="9" s="1"/>
  <c r="F461" i="9" s="1"/>
  <c r="F462" i="9" s="1"/>
  <c r="F463" i="9" s="1"/>
  <c r="F464" i="9" s="1"/>
  <c r="F465" i="9" s="1"/>
  <c r="F466" i="9" s="1"/>
  <c r="F467" i="9" s="1"/>
  <c r="F468" i="9" s="1"/>
  <c r="F469" i="9" s="1"/>
  <c r="F470" i="9" s="1"/>
  <c r="F471" i="9" s="1"/>
  <c r="F472" i="9" s="1"/>
  <c r="F473" i="9" s="1"/>
  <c r="F474" i="9" s="1"/>
  <c r="F475" i="9" s="1"/>
  <c r="F476" i="9" s="1"/>
  <c r="F477" i="9" s="1"/>
  <c r="F478" i="9" s="1"/>
  <c r="F479" i="9" s="1"/>
  <c r="F480" i="9" s="1"/>
  <c r="F481" i="9" s="1"/>
  <c r="F482" i="9" s="1"/>
  <c r="F483" i="9" s="1"/>
  <c r="F484" i="9" s="1"/>
  <c r="F485" i="9" s="1"/>
  <c r="F486" i="9" s="1"/>
  <c r="F487" i="9" s="1"/>
  <c r="F488" i="9" s="1"/>
  <c r="F489" i="9" s="1"/>
  <c r="F490" i="9" s="1"/>
  <c r="F491" i="9" s="1"/>
  <c r="F492" i="9" s="1"/>
  <c r="F493" i="9" s="1"/>
  <c r="F494" i="9" s="1"/>
  <c r="F495" i="9" s="1"/>
  <c r="F496" i="9" s="1"/>
  <c r="F497" i="9" s="1"/>
  <c r="F498" i="9" s="1"/>
  <c r="F499" i="9" s="1"/>
  <c r="F500" i="9" s="1"/>
  <c r="F501" i="9" s="1"/>
  <c r="F502" i="9" s="1"/>
  <c r="F503" i="9" s="1"/>
  <c r="F504" i="9" s="1"/>
  <c r="F505" i="9" s="1"/>
  <c r="F506" i="9" s="1"/>
  <c r="F507" i="9" s="1"/>
  <c r="F508" i="9" s="1"/>
  <c r="F509" i="9" s="1"/>
  <c r="F510" i="9" s="1"/>
  <c r="F511" i="9" s="1"/>
  <c r="F512" i="9" s="1"/>
  <c r="F513" i="9" s="1"/>
  <c r="F514" i="9" s="1"/>
  <c r="F515" i="9" s="1"/>
  <c r="F516" i="9" s="1"/>
  <c r="F517" i="9" s="1"/>
  <c r="F518" i="9" s="1"/>
  <c r="F519" i="9" s="1"/>
  <c r="F520" i="9" s="1"/>
  <c r="F521" i="9" s="1"/>
  <c r="F522" i="9" s="1"/>
  <c r="F523" i="9" s="1"/>
  <c r="F524" i="9" s="1"/>
  <c r="F525" i="9" s="1"/>
  <c r="F526" i="9" s="1"/>
  <c r="F527" i="9" s="1"/>
  <c r="F528" i="9" s="1"/>
  <c r="F529" i="9" s="1"/>
  <c r="F530" i="9" s="1"/>
  <c r="F531" i="9" s="1"/>
  <c r="F532" i="9" s="1"/>
  <c r="F533" i="9" s="1"/>
  <c r="F534" i="9" s="1"/>
  <c r="F535" i="9" s="1"/>
  <c r="F536" i="9" s="1"/>
  <c r="F537" i="9" s="1"/>
  <c r="F538" i="9" s="1"/>
  <c r="F539" i="9" s="1"/>
  <c r="F540" i="9" s="1"/>
  <c r="F541" i="9" s="1"/>
  <c r="F542" i="9" s="1"/>
  <c r="F543" i="9" s="1"/>
  <c r="F544" i="9" s="1"/>
  <c r="F545" i="9" s="1"/>
  <c r="F546" i="9" s="1"/>
  <c r="F547" i="9" s="1"/>
  <c r="F548" i="9" s="1"/>
  <c r="F549" i="9" s="1"/>
  <c r="F550" i="9" s="1"/>
  <c r="F551" i="9" s="1"/>
  <c r="F552" i="9" s="1"/>
  <c r="F553" i="9" s="1"/>
  <c r="F554" i="9" s="1"/>
  <c r="F555" i="9" s="1"/>
  <c r="F556" i="9" s="1"/>
  <c r="F557" i="9" s="1"/>
  <c r="F558" i="9" s="1"/>
  <c r="F559" i="9" s="1"/>
  <c r="F560" i="9" s="1"/>
  <c r="F561" i="9" s="1"/>
  <c r="F562" i="9" s="1"/>
  <c r="F563" i="9" s="1"/>
  <c r="F564" i="9" s="1"/>
  <c r="F565" i="9" s="1"/>
  <c r="F566" i="9" s="1"/>
  <c r="F567" i="9" s="1"/>
  <c r="F568" i="9" s="1"/>
  <c r="F569" i="9" s="1"/>
  <c r="F570" i="9" s="1"/>
  <c r="F571" i="9" s="1"/>
  <c r="F572" i="9" s="1"/>
  <c r="F573" i="9" s="1"/>
  <c r="F574" i="9" s="1"/>
  <c r="F575" i="9" s="1"/>
  <c r="F576" i="9" s="1"/>
  <c r="F577" i="9" s="1"/>
  <c r="F578" i="9" s="1"/>
  <c r="F579" i="9" s="1"/>
  <c r="F580" i="9" s="1"/>
  <c r="F581" i="9" s="1"/>
  <c r="F582" i="9" s="1"/>
  <c r="F583" i="9" s="1"/>
  <c r="F584" i="9" s="1"/>
  <c r="F585" i="9" s="1"/>
  <c r="F586" i="9" s="1"/>
  <c r="F587" i="9" s="1"/>
  <c r="F588" i="9" s="1"/>
  <c r="F589" i="9" s="1"/>
  <c r="F590" i="9" s="1"/>
  <c r="F591" i="9" s="1"/>
  <c r="F592" i="9" s="1"/>
  <c r="F593" i="9" s="1"/>
  <c r="F594" i="9" s="1"/>
  <c r="F595" i="9" s="1"/>
  <c r="F596" i="9" s="1"/>
  <c r="F597" i="9" s="1"/>
  <c r="F598" i="9" s="1"/>
  <c r="F599" i="9" s="1"/>
  <c r="F600" i="9" s="1"/>
  <c r="F601" i="9" s="1"/>
  <c r="F602" i="9" s="1"/>
  <c r="F603" i="9" s="1"/>
  <c r="F604" i="9" s="1"/>
  <c r="F605" i="9" s="1"/>
  <c r="F606" i="9" s="1"/>
  <c r="F607" i="9" s="1"/>
  <c r="F608" i="9" s="1"/>
  <c r="F609" i="9" s="1"/>
  <c r="F610" i="9" s="1"/>
  <c r="F611" i="9" s="1"/>
  <c r="F612" i="9" s="1"/>
  <c r="F613" i="9" s="1"/>
  <c r="F614" i="9" s="1"/>
  <c r="F615" i="9" s="1"/>
  <c r="F616" i="9" s="1"/>
  <c r="F617" i="9" s="1"/>
  <c r="F618" i="9" s="1"/>
  <c r="F619" i="9" s="1"/>
  <c r="F620" i="9" s="1"/>
  <c r="F621" i="9" s="1"/>
  <c r="F622" i="9" s="1"/>
  <c r="F623" i="9" s="1"/>
  <c r="F624" i="9" s="1"/>
  <c r="F625" i="9" s="1"/>
  <c r="F626" i="9" s="1"/>
  <c r="F627" i="9" s="1"/>
  <c r="F628" i="9" s="1"/>
  <c r="F629" i="9" s="1"/>
  <c r="F630" i="9" s="1"/>
  <c r="F631" i="9" s="1"/>
  <c r="F632" i="9" s="1"/>
  <c r="F633" i="9" s="1"/>
  <c r="F634" i="9" s="1"/>
  <c r="F635" i="9" s="1"/>
  <c r="F636" i="9" s="1"/>
  <c r="F637" i="9" s="1"/>
  <c r="F638" i="9" s="1"/>
  <c r="F639" i="9" s="1"/>
  <c r="F4" i="9"/>
  <c r="G3" i="9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L179" i="6" s="1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L270" i="6" s="1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L361" i="6" s="1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L440" i="6" s="1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L537" i="6" s="1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L610" i="6" s="1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L701" i="6" s="1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L762" i="6" s="1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L829" i="6" s="1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L902" i="6" s="1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L963" i="6" s="1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L1012" i="6" s="1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L1049" i="6" s="1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L1122" i="6" s="1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L1165" i="6" s="1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L1226" i="6" s="1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L1293" i="6" s="1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L1354" i="6" s="1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K1420" i="6"/>
  <c r="B5" i="6"/>
  <c r="C5" i="6"/>
  <c r="E5" i="6"/>
  <c r="B6" i="6"/>
  <c r="C6" i="6"/>
  <c r="E6" i="6"/>
  <c r="B7" i="6"/>
  <c r="D7" i="6" s="1"/>
  <c r="C7" i="6"/>
  <c r="E7" i="6"/>
  <c r="B8" i="6"/>
  <c r="D8" i="6" s="1"/>
  <c r="C8" i="6"/>
  <c r="E8" i="6"/>
  <c r="B9" i="6"/>
  <c r="G9" i="6" s="1"/>
  <c r="C9" i="6"/>
  <c r="E9" i="6"/>
  <c r="B10" i="6"/>
  <c r="G10" i="6" s="1"/>
  <c r="C10" i="6"/>
  <c r="E10" i="6"/>
  <c r="B11" i="6"/>
  <c r="C11" i="6"/>
  <c r="E11" i="6"/>
  <c r="B12" i="6"/>
  <c r="D12" i="6" s="1"/>
  <c r="C12" i="6"/>
  <c r="E12" i="6"/>
  <c r="B13" i="6"/>
  <c r="C13" i="6"/>
  <c r="E13" i="6"/>
  <c r="B14" i="6"/>
  <c r="C14" i="6"/>
  <c r="E14" i="6"/>
  <c r="B15" i="6"/>
  <c r="G15" i="6" s="1"/>
  <c r="C15" i="6"/>
  <c r="E15" i="6"/>
  <c r="B16" i="6"/>
  <c r="G16" i="6" s="1"/>
  <c r="C16" i="6"/>
  <c r="E16" i="6"/>
  <c r="B17" i="6"/>
  <c r="D17" i="6" s="1"/>
  <c r="C17" i="6"/>
  <c r="E17" i="6"/>
  <c r="B18" i="6"/>
  <c r="D18" i="6" s="1"/>
  <c r="C18" i="6"/>
  <c r="E18" i="6"/>
  <c r="B19" i="6"/>
  <c r="C19" i="6"/>
  <c r="E19" i="6"/>
  <c r="B20" i="6"/>
  <c r="D20" i="6" s="1"/>
  <c r="C20" i="6"/>
  <c r="E20" i="6"/>
  <c r="B21" i="6"/>
  <c r="G21" i="6" s="1"/>
  <c r="C21" i="6"/>
  <c r="E21" i="6"/>
  <c r="B22" i="6"/>
  <c r="C22" i="6"/>
  <c r="E22" i="6"/>
  <c r="B23" i="6"/>
  <c r="D23" i="6" s="1"/>
  <c r="C23" i="6"/>
  <c r="E23" i="6"/>
  <c r="B24" i="6"/>
  <c r="D24" i="6" s="1"/>
  <c r="C24" i="6"/>
  <c r="E24" i="6"/>
  <c r="B25" i="6"/>
  <c r="D25" i="6" s="1"/>
  <c r="C25" i="6"/>
  <c r="E25" i="6"/>
  <c r="B26" i="6"/>
  <c r="D26" i="6" s="1"/>
  <c r="C26" i="6"/>
  <c r="E26" i="6"/>
  <c r="B27" i="6"/>
  <c r="C27" i="6"/>
  <c r="E27" i="6"/>
  <c r="B28" i="6"/>
  <c r="G28" i="6" s="1"/>
  <c r="C28" i="6"/>
  <c r="E28" i="6"/>
  <c r="B29" i="6"/>
  <c r="D29" i="6" s="1"/>
  <c r="C29" i="6"/>
  <c r="E29" i="6"/>
  <c r="B30" i="6"/>
  <c r="D30" i="6" s="1"/>
  <c r="C30" i="6"/>
  <c r="E30" i="6"/>
  <c r="B31" i="6"/>
  <c r="D31" i="6" s="1"/>
  <c r="C31" i="6"/>
  <c r="E31" i="6"/>
  <c r="B32" i="6"/>
  <c r="C32" i="6"/>
  <c r="E32" i="6"/>
  <c r="B33" i="6"/>
  <c r="G33" i="6" s="1"/>
  <c r="C33" i="6"/>
  <c r="E33" i="6"/>
  <c r="B34" i="6"/>
  <c r="G34" i="6" s="1"/>
  <c r="C34" i="6"/>
  <c r="E34" i="6"/>
  <c r="B35" i="6"/>
  <c r="D35" i="6" s="1"/>
  <c r="C35" i="6"/>
  <c r="E35" i="6"/>
  <c r="B36" i="6"/>
  <c r="D36" i="6" s="1"/>
  <c r="C36" i="6"/>
  <c r="E36" i="6"/>
  <c r="B37" i="6"/>
  <c r="D37" i="6" s="1"/>
  <c r="C37" i="6"/>
  <c r="E37" i="6"/>
  <c r="B38" i="6"/>
  <c r="D38" i="6" s="1"/>
  <c r="C38" i="6"/>
  <c r="E38" i="6"/>
  <c r="B39" i="6"/>
  <c r="G39" i="6" s="1"/>
  <c r="C39" i="6"/>
  <c r="E39" i="6"/>
  <c r="B40" i="6"/>
  <c r="G40" i="6" s="1"/>
  <c r="C40" i="6"/>
  <c r="E40" i="6"/>
  <c r="B41" i="6"/>
  <c r="C41" i="6"/>
  <c r="E41" i="6"/>
  <c r="B42" i="6"/>
  <c r="D42" i="6" s="1"/>
  <c r="C42" i="6"/>
  <c r="E42" i="6"/>
  <c r="B43" i="6"/>
  <c r="D43" i="6" s="1"/>
  <c r="C43" i="6"/>
  <c r="E43" i="6"/>
  <c r="B44" i="6"/>
  <c r="C44" i="6"/>
  <c r="E44" i="6"/>
  <c r="B45" i="6"/>
  <c r="G45" i="6" s="1"/>
  <c r="C45" i="6"/>
  <c r="E45" i="6"/>
  <c r="B46" i="6"/>
  <c r="G46" i="6" s="1"/>
  <c r="C46" i="6"/>
  <c r="E46" i="6"/>
  <c r="B47" i="6"/>
  <c r="D47" i="6" s="1"/>
  <c r="C47" i="6"/>
  <c r="E47" i="6"/>
  <c r="G47" i="6" s="1"/>
  <c r="B48" i="6"/>
  <c r="C48" i="6"/>
  <c r="E48" i="6"/>
  <c r="B49" i="6"/>
  <c r="C49" i="6"/>
  <c r="E49" i="6"/>
  <c r="B50" i="6"/>
  <c r="D50" i="6" s="1"/>
  <c r="C50" i="6"/>
  <c r="E50" i="6"/>
  <c r="B51" i="6"/>
  <c r="C51" i="6"/>
  <c r="E51" i="6"/>
  <c r="B52" i="6"/>
  <c r="G52" i="6" s="1"/>
  <c r="C52" i="6"/>
  <c r="E52" i="6"/>
  <c r="B53" i="6"/>
  <c r="C53" i="6"/>
  <c r="E53" i="6"/>
  <c r="B54" i="6"/>
  <c r="D54" i="6" s="1"/>
  <c r="C54" i="6"/>
  <c r="E54" i="6"/>
  <c r="B55" i="6"/>
  <c r="C55" i="6"/>
  <c r="D55" i="6"/>
  <c r="E55" i="6"/>
  <c r="B56" i="6"/>
  <c r="C56" i="6"/>
  <c r="D56" i="6"/>
  <c r="E56" i="6"/>
  <c r="B57" i="6"/>
  <c r="G57" i="6" s="1"/>
  <c r="C57" i="6"/>
  <c r="E57" i="6"/>
  <c r="B58" i="6"/>
  <c r="G58" i="6" s="1"/>
  <c r="C58" i="6"/>
  <c r="E58" i="6"/>
  <c r="B59" i="6"/>
  <c r="D59" i="6" s="1"/>
  <c r="C59" i="6"/>
  <c r="E59" i="6"/>
  <c r="B60" i="6"/>
  <c r="C60" i="6"/>
  <c r="E60" i="6"/>
  <c r="B61" i="6"/>
  <c r="D61" i="6" s="1"/>
  <c r="C61" i="6"/>
  <c r="E61" i="6"/>
  <c r="B62" i="6"/>
  <c r="C62" i="6"/>
  <c r="E62" i="6"/>
  <c r="B63" i="6"/>
  <c r="G63" i="6" s="1"/>
  <c r="C63" i="6"/>
  <c r="E63" i="6"/>
  <c r="B64" i="6"/>
  <c r="G64" i="6" s="1"/>
  <c r="C64" i="6"/>
  <c r="E64" i="6"/>
  <c r="B65" i="6"/>
  <c r="C65" i="6"/>
  <c r="E65" i="6"/>
  <c r="B66" i="6"/>
  <c r="D66" i="6" s="1"/>
  <c r="C66" i="6"/>
  <c r="E66" i="6"/>
  <c r="B67" i="6"/>
  <c r="D67" i="6" s="1"/>
  <c r="C67" i="6"/>
  <c r="E67" i="6"/>
  <c r="B68" i="6"/>
  <c r="D68" i="6" s="1"/>
  <c r="C68" i="6"/>
  <c r="E68" i="6"/>
  <c r="B69" i="6"/>
  <c r="G69" i="6" s="1"/>
  <c r="C69" i="6"/>
  <c r="E69" i="6"/>
  <c r="B70" i="6"/>
  <c r="G70" i="6" s="1"/>
  <c r="C70" i="6"/>
  <c r="E70" i="6"/>
  <c r="B71" i="6"/>
  <c r="D71" i="6" s="1"/>
  <c r="C71" i="6"/>
  <c r="E71" i="6"/>
  <c r="B72" i="6"/>
  <c r="C72" i="6"/>
  <c r="E72" i="6"/>
  <c r="B73" i="6"/>
  <c r="D73" i="6" s="1"/>
  <c r="C73" i="6"/>
  <c r="E73" i="6"/>
  <c r="B74" i="6"/>
  <c r="D74" i="6" s="1"/>
  <c r="C74" i="6"/>
  <c r="E74" i="6"/>
  <c r="B75" i="6"/>
  <c r="C75" i="6"/>
  <c r="E75" i="6"/>
  <c r="B76" i="6"/>
  <c r="G76" i="6" s="1"/>
  <c r="C76" i="6"/>
  <c r="E76" i="6"/>
  <c r="B77" i="6"/>
  <c r="C77" i="6"/>
  <c r="D77" i="6"/>
  <c r="E77" i="6"/>
  <c r="B78" i="6"/>
  <c r="C78" i="6"/>
  <c r="D78" i="6"/>
  <c r="E78" i="6"/>
  <c r="B79" i="6"/>
  <c r="C79" i="6"/>
  <c r="D79" i="6"/>
  <c r="E79" i="6"/>
  <c r="B80" i="6"/>
  <c r="C80" i="6"/>
  <c r="D80" i="6"/>
  <c r="E80" i="6"/>
  <c r="B81" i="6"/>
  <c r="C81" i="6"/>
  <c r="E81" i="6"/>
  <c r="B82" i="6"/>
  <c r="C82" i="6"/>
  <c r="E82" i="6"/>
  <c r="B83" i="6"/>
  <c r="D83" i="6" s="1"/>
  <c r="C83" i="6"/>
  <c r="E83" i="6"/>
  <c r="B84" i="6"/>
  <c r="C84" i="6"/>
  <c r="E84" i="6"/>
  <c r="B85" i="6"/>
  <c r="C85" i="6"/>
  <c r="D85" i="6"/>
  <c r="E85" i="6"/>
  <c r="B86" i="6"/>
  <c r="C86" i="6"/>
  <c r="D86" i="6"/>
  <c r="E86" i="6"/>
  <c r="B87" i="6"/>
  <c r="C87" i="6"/>
  <c r="E87" i="6"/>
  <c r="B88" i="6"/>
  <c r="G88" i="6" s="1"/>
  <c r="C88" i="6"/>
  <c r="E88" i="6"/>
  <c r="B89" i="6"/>
  <c r="D89" i="6" s="1"/>
  <c r="C89" i="6"/>
  <c r="E89" i="6"/>
  <c r="B90" i="6"/>
  <c r="C90" i="6"/>
  <c r="E90" i="6"/>
  <c r="B91" i="6"/>
  <c r="C91" i="6"/>
  <c r="D91" i="6"/>
  <c r="E91" i="6"/>
  <c r="B92" i="6"/>
  <c r="D92" i="6" s="1"/>
  <c r="C92" i="6"/>
  <c r="E92" i="6"/>
  <c r="G92" i="6" s="1"/>
  <c r="B93" i="6"/>
  <c r="G93" i="6" s="1"/>
  <c r="C93" i="6"/>
  <c r="E93" i="6"/>
  <c r="B94" i="6"/>
  <c r="C94" i="6"/>
  <c r="E94" i="6"/>
  <c r="B95" i="6"/>
  <c r="C95" i="6"/>
  <c r="E95" i="6"/>
  <c r="B96" i="6"/>
  <c r="D96" i="6" s="1"/>
  <c r="C96" i="6"/>
  <c r="E96" i="6"/>
  <c r="B97" i="6"/>
  <c r="C97" i="6"/>
  <c r="E97" i="6"/>
  <c r="B98" i="6"/>
  <c r="D98" i="6" s="1"/>
  <c r="C98" i="6"/>
  <c r="E98" i="6"/>
  <c r="B99" i="6"/>
  <c r="G99" i="6" s="1"/>
  <c r="C99" i="6"/>
  <c r="E99" i="6"/>
  <c r="B100" i="6"/>
  <c r="C100" i="6"/>
  <c r="E100" i="6"/>
  <c r="B101" i="6"/>
  <c r="D101" i="6" s="1"/>
  <c r="C101" i="6"/>
  <c r="E101" i="6"/>
  <c r="B102" i="6"/>
  <c r="D102" i="6" s="1"/>
  <c r="C102" i="6"/>
  <c r="E102" i="6"/>
  <c r="B103" i="6"/>
  <c r="D103" i="6" s="1"/>
  <c r="C103" i="6"/>
  <c r="E103" i="6"/>
  <c r="B104" i="6"/>
  <c r="D104" i="6" s="1"/>
  <c r="C104" i="6"/>
  <c r="E104" i="6"/>
  <c r="B105" i="6"/>
  <c r="G105" i="6" s="1"/>
  <c r="C105" i="6"/>
  <c r="E105" i="6"/>
  <c r="B106" i="6"/>
  <c r="G106" i="6" s="1"/>
  <c r="C106" i="6"/>
  <c r="E106" i="6"/>
  <c r="B107" i="6"/>
  <c r="D107" i="6" s="1"/>
  <c r="C107" i="6"/>
  <c r="E107" i="6"/>
  <c r="B108" i="6"/>
  <c r="D108" i="6" s="1"/>
  <c r="C108" i="6"/>
  <c r="E108" i="6"/>
  <c r="B109" i="6"/>
  <c r="D109" i="6" s="1"/>
  <c r="C109" i="6"/>
  <c r="E109" i="6"/>
  <c r="B110" i="6"/>
  <c r="D110" i="6" s="1"/>
  <c r="C110" i="6"/>
  <c r="E110" i="6"/>
  <c r="B111" i="6"/>
  <c r="G111" i="6" s="1"/>
  <c r="C111" i="6"/>
  <c r="E111" i="6"/>
  <c r="B112" i="6"/>
  <c r="G112" i="6" s="1"/>
  <c r="C112" i="6"/>
  <c r="E112" i="6"/>
  <c r="B113" i="6"/>
  <c r="D113" i="6" s="1"/>
  <c r="C113" i="6"/>
  <c r="E113" i="6"/>
  <c r="B114" i="6"/>
  <c r="D114" i="6" s="1"/>
  <c r="C114" i="6"/>
  <c r="E114" i="6"/>
  <c r="B115" i="6"/>
  <c r="C115" i="6"/>
  <c r="E115" i="6"/>
  <c r="B116" i="6"/>
  <c r="D116" i="6" s="1"/>
  <c r="C116" i="6"/>
  <c r="E116" i="6"/>
  <c r="B117" i="6"/>
  <c r="G117" i="6" s="1"/>
  <c r="C117" i="6"/>
  <c r="E117" i="6"/>
  <c r="B118" i="6"/>
  <c r="C118" i="6"/>
  <c r="E118" i="6"/>
  <c r="B119" i="6"/>
  <c r="D119" i="6" s="1"/>
  <c r="C119" i="6"/>
  <c r="E119" i="6"/>
  <c r="B120" i="6"/>
  <c r="D120" i="6" s="1"/>
  <c r="C120" i="6"/>
  <c r="E120" i="6"/>
  <c r="B121" i="6"/>
  <c r="D121" i="6" s="1"/>
  <c r="C121" i="6"/>
  <c r="E121" i="6"/>
  <c r="B122" i="6"/>
  <c r="D122" i="6" s="1"/>
  <c r="C122" i="6"/>
  <c r="E122" i="6"/>
  <c r="B123" i="6"/>
  <c r="G123" i="6" s="1"/>
  <c r="C123" i="6"/>
  <c r="E123" i="6"/>
  <c r="B124" i="6"/>
  <c r="C124" i="6"/>
  <c r="E124" i="6"/>
  <c r="G124" i="6"/>
  <c r="B125" i="6"/>
  <c r="D125" i="6" s="1"/>
  <c r="C125" i="6"/>
  <c r="E125" i="6"/>
  <c r="B126" i="6"/>
  <c r="D126" i="6" s="1"/>
  <c r="C126" i="6"/>
  <c r="E126" i="6"/>
  <c r="B127" i="6"/>
  <c r="D127" i="6" s="1"/>
  <c r="C127" i="6"/>
  <c r="E127" i="6"/>
  <c r="B128" i="6"/>
  <c r="D128" i="6" s="1"/>
  <c r="C128" i="6"/>
  <c r="E128" i="6"/>
  <c r="B129" i="6"/>
  <c r="G129" i="6" s="1"/>
  <c r="C129" i="6"/>
  <c r="E129" i="6"/>
  <c r="B130" i="6"/>
  <c r="G130" i="6" s="1"/>
  <c r="C130" i="6"/>
  <c r="E130" i="6"/>
  <c r="B131" i="6"/>
  <c r="D131" i="6" s="1"/>
  <c r="C131" i="6"/>
  <c r="E131" i="6"/>
  <c r="B132" i="6"/>
  <c r="D132" i="6" s="1"/>
  <c r="C132" i="6"/>
  <c r="E132" i="6"/>
  <c r="B133" i="6"/>
  <c r="D133" i="6" s="1"/>
  <c r="F133" i="6" s="1"/>
  <c r="C133" i="6"/>
  <c r="E133" i="6"/>
  <c r="B134" i="6"/>
  <c r="D134" i="6" s="1"/>
  <c r="C134" i="6"/>
  <c r="E134" i="6"/>
  <c r="B135" i="6"/>
  <c r="G135" i="6" s="1"/>
  <c r="C135" i="6"/>
  <c r="E135" i="6"/>
  <c r="B136" i="6"/>
  <c r="G136" i="6" s="1"/>
  <c r="C136" i="6"/>
  <c r="E136" i="6"/>
  <c r="B137" i="6"/>
  <c r="D137" i="6" s="1"/>
  <c r="C137" i="6"/>
  <c r="E137" i="6"/>
  <c r="B138" i="6"/>
  <c r="C138" i="6"/>
  <c r="E138" i="6"/>
  <c r="B139" i="6"/>
  <c r="D139" i="6" s="1"/>
  <c r="C139" i="6"/>
  <c r="E139" i="6"/>
  <c r="B140" i="6"/>
  <c r="D140" i="6" s="1"/>
  <c r="C140" i="6"/>
  <c r="E140" i="6"/>
  <c r="B141" i="6"/>
  <c r="G141" i="6" s="1"/>
  <c r="C141" i="6"/>
  <c r="E141" i="6"/>
  <c r="B142" i="6"/>
  <c r="C142" i="6"/>
  <c r="E142" i="6"/>
  <c r="B143" i="6"/>
  <c r="D143" i="6" s="1"/>
  <c r="C143" i="6"/>
  <c r="E143" i="6"/>
  <c r="B144" i="6"/>
  <c r="D144" i="6" s="1"/>
  <c r="C144" i="6"/>
  <c r="E144" i="6"/>
  <c r="B145" i="6"/>
  <c r="C145" i="6"/>
  <c r="E145" i="6"/>
  <c r="B146" i="6"/>
  <c r="D146" i="6" s="1"/>
  <c r="C146" i="6"/>
  <c r="E146" i="6"/>
  <c r="B147" i="6"/>
  <c r="G147" i="6" s="1"/>
  <c r="C147" i="6"/>
  <c r="E147" i="6"/>
  <c r="B148" i="6"/>
  <c r="C148" i="6"/>
  <c r="E148" i="6"/>
  <c r="B149" i="6"/>
  <c r="D149" i="6" s="1"/>
  <c r="C149" i="6"/>
  <c r="E149" i="6"/>
  <c r="B150" i="6"/>
  <c r="D150" i="6" s="1"/>
  <c r="C150" i="6"/>
  <c r="E150" i="6"/>
  <c r="B151" i="6"/>
  <c r="D151" i="6" s="1"/>
  <c r="C151" i="6"/>
  <c r="E151" i="6"/>
  <c r="B152" i="6"/>
  <c r="D152" i="6" s="1"/>
  <c r="C152" i="6"/>
  <c r="E152" i="6"/>
  <c r="B153" i="6"/>
  <c r="G153" i="6" s="1"/>
  <c r="C153" i="6"/>
  <c r="E153" i="6"/>
  <c r="B154" i="6"/>
  <c r="G154" i="6" s="1"/>
  <c r="C154" i="6"/>
  <c r="E154" i="6"/>
  <c r="B155" i="6"/>
  <c r="D155" i="6" s="1"/>
  <c r="C155" i="6"/>
  <c r="E155" i="6"/>
  <c r="B156" i="6"/>
  <c r="D156" i="6" s="1"/>
  <c r="C156" i="6"/>
  <c r="E156" i="6"/>
  <c r="B157" i="6"/>
  <c r="D157" i="6" s="1"/>
  <c r="C157" i="6"/>
  <c r="E157" i="6"/>
  <c r="B158" i="6"/>
  <c r="D158" i="6" s="1"/>
  <c r="C158" i="6"/>
  <c r="E158" i="6"/>
  <c r="B159" i="6"/>
  <c r="G159" i="6" s="1"/>
  <c r="C159" i="6"/>
  <c r="E159" i="6"/>
  <c r="B160" i="6"/>
  <c r="C160" i="6"/>
  <c r="E160" i="6"/>
  <c r="B161" i="6"/>
  <c r="D161" i="6" s="1"/>
  <c r="C161" i="6"/>
  <c r="E161" i="6"/>
  <c r="B162" i="6"/>
  <c r="C162" i="6"/>
  <c r="E162" i="6"/>
  <c r="B163" i="6"/>
  <c r="D163" i="6" s="1"/>
  <c r="C163" i="6"/>
  <c r="E163" i="6"/>
  <c r="B164" i="6"/>
  <c r="D164" i="6" s="1"/>
  <c r="F164" i="6" s="1"/>
  <c r="C164" i="6"/>
  <c r="E164" i="6"/>
  <c r="B165" i="6"/>
  <c r="G165" i="6" s="1"/>
  <c r="C165" i="6"/>
  <c r="E165" i="6"/>
  <c r="B166" i="6"/>
  <c r="C166" i="6"/>
  <c r="E166" i="6"/>
  <c r="B167" i="6"/>
  <c r="C167" i="6"/>
  <c r="E167" i="6"/>
  <c r="B168" i="6"/>
  <c r="D168" i="6" s="1"/>
  <c r="C168" i="6"/>
  <c r="E168" i="6"/>
  <c r="B169" i="6"/>
  <c r="D169" i="6" s="1"/>
  <c r="C169" i="6"/>
  <c r="E169" i="6"/>
  <c r="B170" i="6"/>
  <c r="D170" i="6" s="1"/>
  <c r="C170" i="6"/>
  <c r="E170" i="6"/>
  <c r="B171" i="6"/>
  <c r="G171" i="6" s="1"/>
  <c r="C171" i="6"/>
  <c r="E171" i="6"/>
  <c r="B172" i="6"/>
  <c r="G172" i="6" s="1"/>
  <c r="C172" i="6"/>
  <c r="E172" i="6"/>
  <c r="B173" i="6"/>
  <c r="D173" i="6" s="1"/>
  <c r="C173" i="6"/>
  <c r="E173" i="6"/>
  <c r="B174" i="6"/>
  <c r="D174" i="6" s="1"/>
  <c r="C174" i="6"/>
  <c r="E174" i="6"/>
  <c r="B175" i="6"/>
  <c r="D175" i="6" s="1"/>
  <c r="C175" i="6"/>
  <c r="E175" i="6"/>
  <c r="B176" i="6"/>
  <c r="D176" i="6" s="1"/>
  <c r="C176" i="6"/>
  <c r="E176" i="6"/>
  <c r="B177" i="6"/>
  <c r="G177" i="6" s="1"/>
  <c r="C177" i="6"/>
  <c r="E177" i="6"/>
  <c r="B178" i="6"/>
  <c r="G178" i="6" s="1"/>
  <c r="C178" i="6"/>
  <c r="E178" i="6"/>
  <c r="B179" i="6"/>
  <c r="C179" i="6"/>
  <c r="E179" i="6"/>
  <c r="B180" i="6"/>
  <c r="C180" i="6"/>
  <c r="E180" i="6"/>
  <c r="B181" i="6"/>
  <c r="D181" i="6" s="1"/>
  <c r="C181" i="6"/>
  <c r="E181" i="6"/>
  <c r="B182" i="6"/>
  <c r="D182" i="6" s="1"/>
  <c r="C182" i="6"/>
  <c r="E182" i="6"/>
  <c r="B183" i="6"/>
  <c r="D183" i="6" s="1"/>
  <c r="C183" i="6"/>
  <c r="E183" i="6"/>
  <c r="B184" i="6"/>
  <c r="D184" i="6" s="1"/>
  <c r="C184" i="6"/>
  <c r="E184" i="6"/>
  <c r="B185" i="6"/>
  <c r="G185" i="6" s="1"/>
  <c r="C185" i="6"/>
  <c r="E185" i="6"/>
  <c r="B186" i="6"/>
  <c r="C186" i="6"/>
  <c r="E186" i="6"/>
  <c r="B187" i="6"/>
  <c r="D187" i="6" s="1"/>
  <c r="C187" i="6"/>
  <c r="E187" i="6"/>
  <c r="B188" i="6"/>
  <c r="D188" i="6" s="1"/>
  <c r="C188" i="6"/>
  <c r="E188" i="6"/>
  <c r="B189" i="6"/>
  <c r="D189" i="6" s="1"/>
  <c r="C189" i="6"/>
  <c r="E189" i="6"/>
  <c r="B190" i="6"/>
  <c r="C190" i="6"/>
  <c r="E190" i="6"/>
  <c r="B191" i="6"/>
  <c r="C191" i="6"/>
  <c r="E191" i="6"/>
  <c r="B192" i="6"/>
  <c r="G192" i="6" s="1"/>
  <c r="C192" i="6"/>
  <c r="E192" i="6"/>
  <c r="B193" i="6"/>
  <c r="C193" i="6"/>
  <c r="E193" i="6"/>
  <c r="B194" i="6"/>
  <c r="C194" i="6"/>
  <c r="E194" i="6"/>
  <c r="B195" i="6"/>
  <c r="D195" i="6" s="1"/>
  <c r="C195" i="6"/>
  <c r="E195" i="6"/>
  <c r="B196" i="6"/>
  <c r="D196" i="6" s="1"/>
  <c r="C196" i="6"/>
  <c r="E196" i="6"/>
  <c r="B197" i="6"/>
  <c r="G197" i="6" s="1"/>
  <c r="C197" i="6"/>
  <c r="E197" i="6"/>
  <c r="B198" i="6"/>
  <c r="C198" i="6"/>
  <c r="E198" i="6"/>
  <c r="B199" i="6"/>
  <c r="C199" i="6"/>
  <c r="E199" i="6"/>
  <c r="B200" i="6"/>
  <c r="D200" i="6" s="1"/>
  <c r="C200" i="6"/>
  <c r="E200" i="6"/>
  <c r="B201" i="6"/>
  <c r="D201" i="6" s="1"/>
  <c r="C201" i="6"/>
  <c r="E201" i="6"/>
  <c r="B202" i="6"/>
  <c r="C202" i="6"/>
  <c r="D202" i="6"/>
  <c r="E202" i="6"/>
  <c r="B203" i="6"/>
  <c r="G203" i="6" s="1"/>
  <c r="C203" i="6"/>
  <c r="E203" i="6"/>
  <c r="B204" i="6"/>
  <c r="G204" i="6" s="1"/>
  <c r="C204" i="6"/>
  <c r="E204" i="6"/>
  <c r="B205" i="6"/>
  <c r="D205" i="6" s="1"/>
  <c r="C205" i="6"/>
  <c r="E205" i="6"/>
  <c r="B206" i="6"/>
  <c r="D206" i="6" s="1"/>
  <c r="C206" i="6"/>
  <c r="E206" i="6"/>
  <c r="B207" i="6"/>
  <c r="D207" i="6" s="1"/>
  <c r="C207" i="6"/>
  <c r="E207" i="6"/>
  <c r="B208" i="6"/>
  <c r="D208" i="6" s="1"/>
  <c r="C208" i="6"/>
  <c r="E208" i="6"/>
  <c r="B209" i="6"/>
  <c r="G209" i="6" s="1"/>
  <c r="C209" i="6"/>
  <c r="E209" i="6"/>
  <c r="B210" i="6"/>
  <c r="C210" i="6"/>
  <c r="E210" i="6"/>
  <c r="B211" i="6"/>
  <c r="D211" i="6" s="1"/>
  <c r="C211" i="6"/>
  <c r="E211" i="6"/>
  <c r="B212" i="6"/>
  <c r="D212" i="6" s="1"/>
  <c r="C212" i="6"/>
  <c r="E212" i="6"/>
  <c r="B213" i="6"/>
  <c r="D213" i="6" s="1"/>
  <c r="C213" i="6"/>
  <c r="E213" i="6"/>
  <c r="B214" i="6"/>
  <c r="D214" i="6" s="1"/>
  <c r="C214" i="6"/>
  <c r="E214" i="6"/>
  <c r="B215" i="6"/>
  <c r="C215" i="6"/>
  <c r="E215" i="6"/>
  <c r="B216" i="6"/>
  <c r="C216" i="6"/>
  <c r="E216" i="6"/>
  <c r="B217" i="6"/>
  <c r="D217" i="6" s="1"/>
  <c r="C217" i="6"/>
  <c r="E217" i="6"/>
  <c r="B218" i="6"/>
  <c r="C218" i="6"/>
  <c r="E218" i="6"/>
  <c r="B219" i="6"/>
  <c r="D219" i="6" s="1"/>
  <c r="C219" i="6"/>
  <c r="E219" i="6"/>
  <c r="B220" i="6"/>
  <c r="D220" i="6" s="1"/>
  <c r="C220" i="6"/>
  <c r="E220" i="6"/>
  <c r="B221" i="6"/>
  <c r="G221" i="6" s="1"/>
  <c r="C221" i="6"/>
  <c r="E221" i="6"/>
  <c r="B222" i="6"/>
  <c r="G222" i="6" s="1"/>
  <c r="C222" i="6"/>
  <c r="E222" i="6"/>
  <c r="B223" i="6"/>
  <c r="C223" i="6"/>
  <c r="E223" i="6"/>
  <c r="B224" i="6"/>
  <c r="D224" i="6" s="1"/>
  <c r="C224" i="6"/>
  <c r="E224" i="6"/>
  <c r="B225" i="6"/>
  <c r="D225" i="6" s="1"/>
  <c r="C225" i="6"/>
  <c r="E225" i="6"/>
  <c r="B226" i="6"/>
  <c r="D226" i="6" s="1"/>
  <c r="C226" i="6"/>
  <c r="E226" i="6"/>
  <c r="B227" i="6"/>
  <c r="C227" i="6"/>
  <c r="E227" i="6"/>
  <c r="B228" i="6"/>
  <c r="G228" i="6" s="1"/>
  <c r="C228" i="6"/>
  <c r="E228" i="6"/>
  <c r="B229" i="6"/>
  <c r="D229" i="6" s="1"/>
  <c r="C229" i="6"/>
  <c r="E229" i="6"/>
  <c r="B230" i="6"/>
  <c r="D230" i="6" s="1"/>
  <c r="C230" i="6"/>
  <c r="E230" i="6"/>
  <c r="B231" i="6"/>
  <c r="D231" i="6" s="1"/>
  <c r="C231" i="6"/>
  <c r="E231" i="6"/>
  <c r="B232" i="6"/>
  <c r="D232" i="6" s="1"/>
  <c r="C232" i="6"/>
  <c r="E232" i="6"/>
  <c r="B233" i="6"/>
  <c r="G233" i="6" s="1"/>
  <c r="C233" i="6"/>
  <c r="E233" i="6"/>
  <c r="B234" i="6"/>
  <c r="G234" i="6" s="1"/>
  <c r="C234" i="6"/>
  <c r="E234" i="6"/>
  <c r="B235" i="6"/>
  <c r="D235" i="6" s="1"/>
  <c r="F235" i="6" s="1"/>
  <c r="C235" i="6"/>
  <c r="E235" i="6"/>
  <c r="B236" i="6"/>
  <c r="D236" i="6" s="1"/>
  <c r="C236" i="6"/>
  <c r="E236" i="6"/>
  <c r="B237" i="6"/>
  <c r="C237" i="6"/>
  <c r="E237" i="6"/>
  <c r="B238" i="6"/>
  <c r="D238" i="6" s="1"/>
  <c r="C238" i="6"/>
  <c r="E238" i="6"/>
  <c r="B239" i="6"/>
  <c r="G239" i="6" s="1"/>
  <c r="C239" i="6"/>
  <c r="E239" i="6"/>
  <c r="B240" i="6"/>
  <c r="G240" i="6" s="1"/>
  <c r="C240" i="6"/>
  <c r="E240" i="6"/>
  <c r="B241" i="6"/>
  <c r="D241" i="6" s="1"/>
  <c r="C241" i="6"/>
  <c r="E241" i="6"/>
  <c r="B242" i="6"/>
  <c r="D242" i="6" s="1"/>
  <c r="C242" i="6"/>
  <c r="E242" i="6"/>
  <c r="B243" i="6"/>
  <c r="D243" i="6" s="1"/>
  <c r="C243" i="6"/>
  <c r="E243" i="6"/>
  <c r="B244" i="6"/>
  <c r="D244" i="6" s="1"/>
  <c r="C244" i="6"/>
  <c r="E244" i="6"/>
  <c r="B245" i="6"/>
  <c r="G245" i="6" s="1"/>
  <c r="C245" i="6"/>
  <c r="E245" i="6"/>
  <c r="B246" i="6"/>
  <c r="C246" i="6"/>
  <c r="E246" i="6"/>
  <c r="B247" i="6"/>
  <c r="D247" i="6" s="1"/>
  <c r="C247" i="6"/>
  <c r="E247" i="6"/>
  <c r="B248" i="6"/>
  <c r="D248" i="6" s="1"/>
  <c r="C248" i="6"/>
  <c r="E248" i="6"/>
  <c r="B249" i="6"/>
  <c r="D249" i="6" s="1"/>
  <c r="C249" i="6"/>
  <c r="E249" i="6"/>
  <c r="B250" i="6"/>
  <c r="D250" i="6" s="1"/>
  <c r="C250" i="6"/>
  <c r="E250" i="6"/>
  <c r="B251" i="6"/>
  <c r="G251" i="6" s="1"/>
  <c r="C251" i="6"/>
  <c r="E251" i="6"/>
  <c r="B252" i="6"/>
  <c r="C252" i="6"/>
  <c r="E252" i="6"/>
  <c r="B253" i="6"/>
  <c r="D253" i="6" s="1"/>
  <c r="C253" i="6"/>
  <c r="E253" i="6"/>
  <c r="B254" i="6"/>
  <c r="D254" i="6" s="1"/>
  <c r="C254" i="6"/>
  <c r="E254" i="6"/>
  <c r="B255" i="6"/>
  <c r="D255" i="6" s="1"/>
  <c r="C255" i="6"/>
  <c r="E255" i="6"/>
  <c r="B256" i="6"/>
  <c r="C256" i="6"/>
  <c r="E256" i="6"/>
  <c r="B257" i="6"/>
  <c r="G257" i="6" s="1"/>
  <c r="C257" i="6"/>
  <c r="E257" i="6"/>
  <c r="B258" i="6"/>
  <c r="G258" i="6" s="1"/>
  <c r="C258" i="6"/>
  <c r="E258" i="6"/>
  <c r="B259" i="6"/>
  <c r="D259" i="6" s="1"/>
  <c r="C259" i="6"/>
  <c r="E259" i="6"/>
  <c r="B260" i="6"/>
  <c r="D260" i="6" s="1"/>
  <c r="C260" i="6"/>
  <c r="E260" i="6"/>
  <c r="B261" i="6"/>
  <c r="D261" i="6" s="1"/>
  <c r="C261" i="6"/>
  <c r="E261" i="6"/>
  <c r="B262" i="6"/>
  <c r="D262" i="6" s="1"/>
  <c r="C262" i="6"/>
  <c r="E262" i="6"/>
  <c r="B263" i="6"/>
  <c r="C263" i="6"/>
  <c r="E263" i="6"/>
  <c r="B264" i="6"/>
  <c r="G264" i="6" s="1"/>
  <c r="C264" i="6"/>
  <c r="E264" i="6"/>
  <c r="B265" i="6"/>
  <c r="C265" i="6"/>
  <c r="E265" i="6"/>
  <c r="B266" i="6"/>
  <c r="D266" i="6" s="1"/>
  <c r="C266" i="6"/>
  <c r="E266" i="6"/>
  <c r="B267" i="6"/>
  <c r="D267" i="6" s="1"/>
  <c r="C267" i="6"/>
  <c r="E267" i="6"/>
  <c r="B268" i="6"/>
  <c r="C268" i="6"/>
  <c r="E268" i="6"/>
  <c r="B269" i="6"/>
  <c r="C269" i="6"/>
  <c r="E269" i="6"/>
  <c r="B270" i="6"/>
  <c r="C270" i="6"/>
  <c r="E270" i="6"/>
  <c r="B271" i="6"/>
  <c r="D271" i="6" s="1"/>
  <c r="C271" i="6"/>
  <c r="E271" i="6"/>
  <c r="B272" i="6"/>
  <c r="D272" i="6" s="1"/>
  <c r="C272" i="6"/>
  <c r="E272" i="6"/>
  <c r="B273" i="6"/>
  <c r="D273" i="6" s="1"/>
  <c r="C273" i="6"/>
  <c r="E273" i="6"/>
  <c r="B274" i="6"/>
  <c r="D274" i="6" s="1"/>
  <c r="C274" i="6"/>
  <c r="E274" i="6"/>
  <c r="B275" i="6"/>
  <c r="D275" i="6" s="1"/>
  <c r="C275" i="6"/>
  <c r="E275" i="6"/>
  <c r="B276" i="6"/>
  <c r="C276" i="6"/>
  <c r="E276" i="6"/>
  <c r="B277" i="6"/>
  <c r="C277" i="6"/>
  <c r="E277" i="6"/>
  <c r="B278" i="6"/>
  <c r="D278" i="6" s="1"/>
  <c r="C278" i="6"/>
  <c r="E278" i="6"/>
  <c r="B279" i="6"/>
  <c r="D279" i="6" s="1"/>
  <c r="C279" i="6"/>
  <c r="E279" i="6"/>
  <c r="B280" i="6"/>
  <c r="C280" i="6"/>
  <c r="E280" i="6"/>
  <c r="B281" i="6"/>
  <c r="C281" i="6"/>
  <c r="E281" i="6"/>
  <c r="B282" i="6"/>
  <c r="G282" i="6" s="1"/>
  <c r="C282" i="6"/>
  <c r="E282" i="6"/>
  <c r="B283" i="6"/>
  <c r="C283" i="6"/>
  <c r="E283" i="6"/>
  <c r="B284" i="6"/>
  <c r="D284" i="6" s="1"/>
  <c r="C284" i="6"/>
  <c r="E284" i="6"/>
  <c r="B285" i="6"/>
  <c r="D285" i="6" s="1"/>
  <c r="C285" i="6"/>
  <c r="E285" i="6"/>
  <c r="B286" i="6"/>
  <c r="D286" i="6" s="1"/>
  <c r="C286" i="6"/>
  <c r="E286" i="6"/>
  <c r="B287" i="6"/>
  <c r="D287" i="6" s="1"/>
  <c r="C287" i="6"/>
  <c r="E287" i="6"/>
  <c r="B288" i="6"/>
  <c r="C288" i="6"/>
  <c r="E288" i="6"/>
  <c r="B289" i="6"/>
  <c r="G289" i="6" s="1"/>
  <c r="C289" i="6"/>
  <c r="E289" i="6"/>
  <c r="B290" i="6"/>
  <c r="D290" i="6" s="1"/>
  <c r="C290" i="6"/>
  <c r="E290" i="6"/>
  <c r="B291" i="6"/>
  <c r="D291" i="6" s="1"/>
  <c r="C291" i="6"/>
  <c r="E291" i="6"/>
  <c r="B292" i="6"/>
  <c r="D292" i="6" s="1"/>
  <c r="C292" i="6"/>
  <c r="E292" i="6"/>
  <c r="B293" i="6"/>
  <c r="C293" i="6"/>
  <c r="E293" i="6"/>
  <c r="B294" i="6"/>
  <c r="G294" i="6" s="1"/>
  <c r="C294" i="6"/>
  <c r="E294" i="6"/>
  <c r="B295" i="6"/>
  <c r="G295" i="6" s="1"/>
  <c r="C295" i="6"/>
  <c r="E295" i="6"/>
  <c r="B296" i="6"/>
  <c r="D296" i="6" s="1"/>
  <c r="C296" i="6"/>
  <c r="E296" i="6"/>
  <c r="B297" i="6"/>
  <c r="D297" i="6" s="1"/>
  <c r="C297" i="6"/>
  <c r="E297" i="6"/>
  <c r="B298" i="6"/>
  <c r="D298" i="6" s="1"/>
  <c r="C298" i="6"/>
  <c r="E298" i="6"/>
  <c r="B299" i="6"/>
  <c r="D299" i="6" s="1"/>
  <c r="C299" i="6"/>
  <c r="E299" i="6"/>
  <c r="B300" i="6"/>
  <c r="G300" i="6" s="1"/>
  <c r="C300" i="6"/>
  <c r="E300" i="6"/>
  <c r="B301" i="6"/>
  <c r="C301" i="6"/>
  <c r="E301" i="6"/>
  <c r="B302" i="6"/>
  <c r="D302" i="6" s="1"/>
  <c r="C302" i="6"/>
  <c r="E302" i="6"/>
  <c r="B303" i="6"/>
  <c r="D303" i="6" s="1"/>
  <c r="C303" i="6"/>
  <c r="E303" i="6"/>
  <c r="B304" i="6"/>
  <c r="D304" i="6" s="1"/>
  <c r="C304" i="6"/>
  <c r="E304" i="6"/>
  <c r="B305" i="6"/>
  <c r="D305" i="6" s="1"/>
  <c r="C305" i="6"/>
  <c r="E305" i="6"/>
  <c r="B306" i="6"/>
  <c r="C306" i="6"/>
  <c r="E306" i="6"/>
  <c r="B307" i="6"/>
  <c r="G307" i="6" s="1"/>
  <c r="C307" i="6"/>
  <c r="E307" i="6"/>
  <c r="B308" i="6"/>
  <c r="C308" i="6"/>
  <c r="E308" i="6"/>
  <c r="B309" i="6"/>
  <c r="D309" i="6" s="1"/>
  <c r="C309" i="6"/>
  <c r="E309" i="6"/>
  <c r="B310" i="6"/>
  <c r="D310" i="6" s="1"/>
  <c r="C310" i="6"/>
  <c r="E310" i="6"/>
  <c r="B311" i="6"/>
  <c r="D311" i="6" s="1"/>
  <c r="C311" i="6"/>
  <c r="E311" i="6"/>
  <c r="B312" i="6"/>
  <c r="C312" i="6"/>
  <c r="E312" i="6"/>
  <c r="B313" i="6"/>
  <c r="C313" i="6"/>
  <c r="E313" i="6"/>
  <c r="B314" i="6"/>
  <c r="D314" i="6" s="1"/>
  <c r="C314" i="6"/>
  <c r="E314" i="6"/>
  <c r="B315" i="6"/>
  <c r="C315" i="6"/>
  <c r="E315" i="6"/>
  <c r="B316" i="6"/>
  <c r="D316" i="6" s="1"/>
  <c r="C316" i="6"/>
  <c r="E316" i="6"/>
  <c r="B317" i="6"/>
  <c r="D317" i="6" s="1"/>
  <c r="C317" i="6"/>
  <c r="E317" i="6"/>
  <c r="B318" i="6"/>
  <c r="G318" i="6" s="1"/>
  <c r="C318" i="6"/>
  <c r="E318" i="6"/>
  <c r="B319" i="6"/>
  <c r="G319" i="6" s="1"/>
  <c r="C319" i="6"/>
  <c r="E319" i="6"/>
  <c r="B320" i="6"/>
  <c r="D320" i="6" s="1"/>
  <c r="C320" i="6"/>
  <c r="E320" i="6"/>
  <c r="B321" i="6"/>
  <c r="D321" i="6" s="1"/>
  <c r="C321" i="6"/>
  <c r="E321" i="6"/>
  <c r="B322" i="6"/>
  <c r="D322" i="6" s="1"/>
  <c r="C322" i="6"/>
  <c r="E322" i="6"/>
  <c r="B323" i="6"/>
  <c r="D323" i="6" s="1"/>
  <c r="C323" i="6"/>
  <c r="E323" i="6"/>
  <c r="B324" i="6"/>
  <c r="G324" i="6" s="1"/>
  <c r="C324" i="6"/>
  <c r="E324" i="6"/>
  <c r="B325" i="6"/>
  <c r="C325" i="6"/>
  <c r="E325" i="6"/>
  <c r="B326" i="6"/>
  <c r="D326" i="6" s="1"/>
  <c r="C326" i="6"/>
  <c r="E326" i="6"/>
  <c r="B327" i="6"/>
  <c r="D327" i="6" s="1"/>
  <c r="C327" i="6"/>
  <c r="E327" i="6"/>
  <c r="B328" i="6"/>
  <c r="D328" i="6" s="1"/>
  <c r="C328" i="6"/>
  <c r="E328" i="6"/>
  <c r="B329" i="6"/>
  <c r="D329" i="6" s="1"/>
  <c r="C329" i="6"/>
  <c r="E329" i="6"/>
  <c r="B330" i="6"/>
  <c r="C330" i="6"/>
  <c r="E330" i="6"/>
  <c r="B331" i="6"/>
  <c r="G331" i="6" s="1"/>
  <c r="C331" i="6"/>
  <c r="E331" i="6"/>
  <c r="B332" i="6"/>
  <c r="C332" i="6"/>
  <c r="E332" i="6"/>
  <c r="B333" i="6"/>
  <c r="D333" i="6" s="1"/>
  <c r="C333" i="6"/>
  <c r="E333" i="6"/>
  <c r="B334" i="6"/>
  <c r="D334" i="6" s="1"/>
  <c r="C334" i="6"/>
  <c r="E334" i="6"/>
  <c r="B335" i="6"/>
  <c r="D335" i="6" s="1"/>
  <c r="C335" i="6"/>
  <c r="E335" i="6"/>
  <c r="B336" i="6"/>
  <c r="G336" i="6" s="1"/>
  <c r="C336" i="6"/>
  <c r="E336" i="6"/>
  <c r="B337" i="6"/>
  <c r="C337" i="6"/>
  <c r="E337" i="6"/>
  <c r="B338" i="6"/>
  <c r="D338" i="6" s="1"/>
  <c r="C338" i="6"/>
  <c r="E338" i="6"/>
  <c r="B339" i="6"/>
  <c r="D339" i="6" s="1"/>
  <c r="C339" i="6"/>
  <c r="E339" i="6"/>
  <c r="B340" i="6"/>
  <c r="C340" i="6"/>
  <c r="E340" i="6"/>
  <c r="B341" i="6"/>
  <c r="D341" i="6" s="1"/>
  <c r="C341" i="6"/>
  <c r="E341" i="6"/>
  <c r="B342" i="6"/>
  <c r="G342" i="6" s="1"/>
  <c r="C342" i="6"/>
  <c r="E342" i="6"/>
  <c r="B343" i="6"/>
  <c r="G343" i="6" s="1"/>
  <c r="C343" i="6"/>
  <c r="E343" i="6"/>
  <c r="B344" i="6"/>
  <c r="C344" i="6"/>
  <c r="E344" i="6"/>
  <c r="B345" i="6"/>
  <c r="C345" i="6"/>
  <c r="E345" i="6"/>
  <c r="B346" i="6"/>
  <c r="D346" i="6" s="1"/>
  <c r="C346" i="6"/>
  <c r="E346" i="6"/>
  <c r="B347" i="6"/>
  <c r="D347" i="6" s="1"/>
  <c r="C347" i="6"/>
  <c r="E347" i="6"/>
  <c r="B348" i="6"/>
  <c r="G348" i="6" s="1"/>
  <c r="C348" i="6"/>
  <c r="E348" i="6"/>
  <c r="B349" i="6"/>
  <c r="G349" i="6" s="1"/>
  <c r="C349" i="6"/>
  <c r="E349" i="6"/>
  <c r="B350" i="6"/>
  <c r="D350" i="6" s="1"/>
  <c r="C350" i="6"/>
  <c r="E350" i="6"/>
  <c r="B351" i="6"/>
  <c r="D351" i="6" s="1"/>
  <c r="C351" i="6"/>
  <c r="E351" i="6"/>
  <c r="B352" i="6"/>
  <c r="D352" i="6" s="1"/>
  <c r="C352" i="6"/>
  <c r="E352" i="6"/>
  <c r="B353" i="6"/>
  <c r="D353" i="6" s="1"/>
  <c r="C353" i="6"/>
  <c r="E353" i="6"/>
  <c r="B354" i="6"/>
  <c r="G354" i="6" s="1"/>
  <c r="C354" i="6"/>
  <c r="E354" i="6"/>
  <c r="B355" i="6"/>
  <c r="C355" i="6"/>
  <c r="E355" i="6"/>
  <c r="B356" i="6"/>
  <c r="C356" i="6"/>
  <c r="E356" i="6"/>
  <c r="B357" i="6"/>
  <c r="D357" i="6" s="1"/>
  <c r="C357" i="6"/>
  <c r="E357" i="6"/>
  <c r="B358" i="6"/>
  <c r="C358" i="6"/>
  <c r="E358" i="6"/>
  <c r="B359" i="6"/>
  <c r="D359" i="6" s="1"/>
  <c r="C359" i="6"/>
  <c r="E359" i="6"/>
  <c r="B360" i="6"/>
  <c r="G360" i="6" s="1"/>
  <c r="C360" i="6"/>
  <c r="E360" i="6"/>
  <c r="B361" i="6"/>
  <c r="C361" i="6"/>
  <c r="E361" i="6"/>
  <c r="B362" i="6"/>
  <c r="G362" i="6" s="1"/>
  <c r="C362" i="6"/>
  <c r="E362" i="6"/>
  <c r="B363" i="6"/>
  <c r="D363" i="6" s="1"/>
  <c r="C363" i="6"/>
  <c r="E363" i="6"/>
  <c r="B364" i="6"/>
  <c r="C364" i="6"/>
  <c r="E364" i="6"/>
  <c r="B365" i="6"/>
  <c r="D365" i="6" s="1"/>
  <c r="C365" i="6"/>
  <c r="E365" i="6"/>
  <c r="B366" i="6"/>
  <c r="D366" i="6" s="1"/>
  <c r="C366" i="6"/>
  <c r="E366" i="6"/>
  <c r="B367" i="6"/>
  <c r="G367" i="6" s="1"/>
  <c r="C367" i="6"/>
  <c r="E367" i="6"/>
  <c r="B368" i="6"/>
  <c r="G368" i="6" s="1"/>
  <c r="C368" i="6"/>
  <c r="E368" i="6"/>
  <c r="B369" i="6"/>
  <c r="C369" i="6"/>
  <c r="E369" i="6"/>
  <c r="B370" i="6"/>
  <c r="D370" i="6" s="1"/>
  <c r="C370" i="6"/>
  <c r="E370" i="6"/>
  <c r="B371" i="6"/>
  <c r="D371" i="6" s="1"/>
  <c r="C371" i="6"/>
  <c r="E371" i="6"/>
  <c r="B372" i="6"/>
  <c r="C372" i="6"/>
  <c r="E372" i="6"/>
  <c r="B373" i="6"/>
  <c r="C373" i="6"/>
  <c r="E373" i="6"/>
  <c r="B374" i="6"/>
  <c r="C374" i="6"/>
  <c r="E374" i="6"/>
  <c r="B375" i="6"/>
  <c r="D375" i="6" s="1"/>
  <c r="C375" i="6"/>
  <c r="E375" i="6"/>
  <c r="B376" i="6"/>
  <c r="D376" i="6" s="1"/>
  <c r="C376" i="6"/>
  <c r="E376" i="6"/>
  <c r="B377" i="6"/>
  <c r="D377" i="6" s="1"/>
  <c r="C377" i="6"/>
  <c r="E377" i="6"/>
  <c r="B378" i="6"/>
  <c r="D378" i="6" s="1"/>
  <c r="C378" i="6"/>
  <c r="E378" i="6"/>
  <c r="B379" i="6"/>
  <c r="G379" i="6" s="1"/>
  <c r="C379" i="6"/>
  <c r="E379" i="6"/>
  <c r="B380" i="6"/>
  <c r="C380" i="6"/>
  <c r="E380" i="6"/>
  <c r="B381" i="6"/>
  <c r="D381" i="6" s="1"/>
  <c r="C381" i="6"/>
  <c r="E381" i="6"/>
  <c r="B382" i="6"/>
  <c r="D382" i="6" s="1"/>
  <c r="F382" i="6" s="1"/>
  <c r="C382" i="6"/>
  <c r="E382" i="6"/>
  <c r="B383" i="6"/>
  <c r="D383" i="6" s="1"/>
  <c r="C383" i="6"/>
  <c r="E383" i="6"/>
  <c r="B384" i="6"/>
  <c r="C384" i="6"/>
  <c r="E384" i="6"/>
  <c r="B385" i="6"/>
  <c r="C385" i="6"/>
  <c r="E385" i="6"/>
  <c r="B386" i="6"/>
  <c r="C386" i="6"/>
  <c r="E386" i="6"/>
  <c r="B387" i="6"/>
  <c r="D387" i="6" s="1"/>
  <c r="C387" i="6"/>
  <c r="E387" i="6"/>
  <c r="B388" i="6"/>
  <c r="D388" i="6" s="1"/>
  <c r="C388" i="6"/>
  <c r="E388" i="6"/>
  <c r="B389" i="6"/>
  <c r="D389" i="6" s="1"/>
  <c r="C389" i="6"/>
  <c r="E389" i="6"/>
  <c r="B390" i="6"/>
  <c r="D390" i="6" s="1"/>
  <c r="C390" i="6"/>
  <c r="E390" i="6"/>
  <c r="B391" i="6"/>
  <c r="C391" i="6"/>
  <c r="E391" i="6"/>
  <c r="B392" i="6"/>
  <c r="C392" i="6"/>
  <c r="E392" i="6"/>
  <c r="B393" i="6"/>
  <c r="D393" i="6" s="1"/>
  <c r="C393" i="6"/>
  <c r="E393" i="6"/>
  <c r="B394" i="6"/>
  <c r="D394" i="6" s="1"/>
  <c r="C394" i="6"/>
  <c r="E394" i="6"/>
  <c r="B395" i="6"/>
  <c r="D395" i="6" s="1"/>
  <c r="C395" i="6"/>
  <c r="E395" i="6"/>
  <c r="B396" i="6"/>
  <c r="D396" i="6" s="1"/>
  <c r="C396" i="6"/>
  <c r="E396" i="6"/>
  <c r="B397" i="6"/>
  <c r="C397" i="6"/>
  <c r="E397" i="6"/>
  <c r="B398" i="6"/>
  <c r="G398" i="6" s="1"/>
  <c r="C398" i="6"/>
  <c r="E398" i="6"/>
  <c r="B399" i="6"/>
  <c r="D399" i="6" s="1"/>
  <c r="C399" i="6"/>
  <c r="E399" i="6"/>
  <c r="B400" i="6"/>
  <c r="D400" i="6" s="1"/>
  <c r="C400" i="6"/>
  <c r="E400" i="6"/>
  <c r="B401" i="6"/>
  <c r="D401" i="6" s="1"/>
  <c r="C401" i="6"/>
  <c r="E401" i="6"/>
  <c r="B402" i="6"/>
  <c r="D402" i="6" s="1"/>
  <c r="C402" i="6"/>
  <c r="E402" i="6"/>
  <c r="B403" i="6"/>
  <c r="G403" i="6" s="1"/>
  <c r="C403" i="6"/>
  <c r="E403" i="6"/>
  <c r="B404" i="6"/>
  <c r="G404" i="6" s="1"/>
  <c r="C404" i="6"/>
  <c r="E404" i="6"/>
  <c r="B405" i="6"/>
  <c r="D405" i="6" s="1"/>
  <c r="C405" i="6"/>
  <c r="E405" i="6"/>
  <c r="B406" i="6"/>
  <c r="D406" i="6" s="1"/>
  <c r="C406" i="6"/>
  <c r="E406" i="6"/>
  <c r="B407" i="6"/>
  <c r="D407" i="6" s="1"/>
  <c r="C407" i="6"/>
  <c r="E407" i="6"/>
  <c r="B408" i="6"/>
  <c r="D408" i="6" s="1"/>
  <c r="C408" i="6"/>
  <c r="E408" i="6"/>
  <c r="B409" i="6"/>
  <c r="G409" i="6" s="1"/>
  <c r="C409" i="6"/>
  <c r="D409" i="6" s="1"/>
  <c r="E409" i="6"/>
  <c r="B410" i="6"/>
  <c r="G410" i="6" s="1"/>
  <c r="C410" i="6"/>
  <c r="E410" i="6"/>
  <c r="B411" i="6"/>
  <c r="D411" i="6" s="1"/>
  <c r="C411" i="6"/>
  <c r="E411" i="6"/>
  <c r="B412" i="6"/>
  <c r="C412" i="6"/>
  <c r="E412" i="6"/>
  <c r="B413" i="6"/>
  <c r="D413" i="6" s="1"/>
  <c r="C413" i="6"/>
  <c r="E413" i="6"/>
  <c r="B414" i="6"/>
  <c r="D414" i="6" s="1"/>
  <c r="C414" i="6"/>
  <c r="E414" i="6"/>
  <c r="B415" i="6"/>
  <c r="G415" i="6" s="1"/>
  <c r="C415" i="6"/>
  <c r="E415" i="6"/>
  <c r="B416" i="6"/>
  <c r="C416" i="6"/>
  <c r="E416" i="6"/>
  <c r="B417" i="6"/>
  <c r="C417" i="6"/>
  <c r="E417" i="6"/>
  <c r="B418" i="6"/>
  <c r="D418" i="6" s="1"/>
  <c r="C418" i="6"/>
  <c r="E418" i="6"/>
  <c r="B419" i="6"/>
  <c r="D419" i="6" s="1"/>
  <c r="C419" i="6"/>
  <c r="E419" i="6"/>
  <c r="B420" i="6"/>
  <c r="D420" i="6" s="1"/>
  <c r="C420" i="6"/>
  <c r="E420" i="6"/>
  <c r="B421" i="6"/>
  <c r="G421" i="6" s="1"/>
  <c r="C421" i="6"/>
  <c r="E421" i="6"/>
  <c r="B422" i="6"/>
  <c r="G422" i="6" s="1"/>
  <c r="C422" i="6"/>
  <c r="E422" i="6"/>
  <c r="B423" i="6"/>
  <c r="D423" i="6" s="1"/>
  <c r="C423" i="6"/>
  <c r="E423" i="6"/>
  <c r="B424" i="6"/>
  <c r="D424" i="6" s="1"/>
  <c r="C424" i="6"/>
  <c r="E424" i="6"/>
  <c r="B425" i="6"/>
  <c r="D425" i="6" s="1"/>
  <c r="C425" i="6"/>
  <c r="E425" i="6"/>
  <c r="B426" i="6"/>
  <c r="D426" i="6" s="1"/>
  <c r="C426" i="6"/>
  <c r="E426" i="6"/>
  <c r="B427" i="6"/>
  <c r="G427" i="6" s="1"/>
  <c r="C427" i="6"/>
  <c r="E427" i="6"/>
  <c r="B428" i="6"/>
  <c r="C428" i="6"/>
  <c r="E428" i="6"/>
  <c r="B429" i="6"/>
  <c r="D429" i="6" s="1"/>
  <c r="C429" i="6"/>
  <c r="E429" i="6"/>
  <c r="B430" i="6"/>
  <c r="D430" i="6" s="1"/>
  <c r="F430" i="6" s="1"/>
  <c r="C430" i="6"/>
  <c r="E430" i="6"/>
  <c r="B431" i="6"/>
  <c r="D431" i="6" s="1"/>
  <c r="C431" i="6"/>
  <c r="E431" i="6"/>
  <c r="B432" i="6"/>
  <c r="D432" i="6" s="1"/>
  <c r="C432" i="6"/>
  <c r="E432" i="6"/>
  <c r="B433" i="6"/>
  <c r="G433" i="6" s="1"/>
  <c r="C433" i="6"/>
  <c r="E433" i="6"/>
  <c r="B434" i="6"/>
  <c r="G434" i="6" s="1"/>
  <c r="C434" i="6"/>
  <c r="E434" i="6"/>
  <c r="B435" i="6"/>
  <c r="D435" i="6" s="1"/>
  <c r="C435" i="6"/>
  <c r="E435" i="6"/>
  <c r="B436" i="6"/>
  <c r="D436" i="6" s="1"/>
  <c r="C436" i="6"/>
  <c r="E436" i="6"/>
  <c r="B437" i="6"/>
  <c r="D437" i="6" s="1"/>
  <c r="C437" i="6"/>
  <c r="E437" i="6"/>
  <c r="B438" i="6"/>
  <c r="D438" i="6" s="1"/>
  <c r="C438" i="6"/>
  <c r="E438" i="6"/>
  <c r="B439" i="6"/>
  <c r="G439" i="6" s="1"/>
  <c r="C439" i="6"/>
  <c r="E439" i="6"/>
  <c r="B440" i="6"/>
  <c r="G440" i="6" s="1"/>
  <c r="C440" i="6"/>
  <c r="E440" i="6"/>
  <c r="B441" i="6"/>
  <c r="G441" i="6" s="1"/>
  <c r="C441" i="6"/>
  <c r="E441" i="6"/>
  <c r="B442" i="6"/>
  <c r="D442" i="6" s="1"/>
  <c r="C442" i="6"/>
  <c r="E442" i="6"/>
  <c r="B443" i="6"/>
  <c r="D443" i="6" s="1"/>
  <c r="C443" i="6"/>
  <c r="E443" i="6"/>
  <c r="B444" i="6"/>
  <c r="D444" i="6" s="1"/>
  <c r="C444" i="6"/>
  <c r="E444" i="6"/>
  <c r="B445" i="6"/>
  <c r="D445" i="6" s="1"/>
  <c r="C445" i="6"/>
  <c r="E445" i="6"/>
  <c r="B446" i="6"/>
  <c r="G446" i="6" s="1"/>
  <c r="C446" i="6"/>
  <c r="E446" i="6"/>
  <c r="B447" i="6"/>
  <c r="G447" i="6" s="1"/>
  <c r="C447" i="6"/>
  <c r="E447" i="6"/>
  <c r="B448" i="6"/>
  <c r="D448" i="6" s="1"/>
  <c r="C448" i="6"/>
  <c r="E448" i="6"/>
  <c r="B449" i="6"/>
  <c r="D449" i="6" s="1"/>
  <c r="C449" i="6"/>
  <c r="E449" i="6"/>
  <c r="B450" i="6"/>
  <c r="D450" i="6" s="1"/>
  <c r="C450" i="6"/>
  <c r="E450" i="6"/>
  <c r="B451" i="6"/>
  <c r="D451" i="6" s="1"/>
  <c r="C451" i="6"/>
  <c r="E451" i="6"/>
  <c r="B452" i="6"/>
  <c r="C452" i="6"/>
  <c r="E452" i="6"/>
  <c r="B453" i="6"/>
  <c r="C453" i="6"/>
  <c r="E453" i="6"/>
  <c r="B454" i="6"/>
  <c r="D454" i="6" s="1"/>
  <c r="C454" i="6"/>
  <c r="E454" i="6"/>
  <c r="B455" i="6"/>
  <c r="D455" i="6" s="1"/>
  <c r="C455" i="6"/>
  <c r="E455" i="6"/>
  <c r="B456" i="6"/>
  <c r="D456" i="6" s="1"/>
  <c r="C456" i="6"/>
  <c r="E456" i="6"/>
  <c r="B457" i="6"/>
  <c r="D457" i="6" s="1"/>
  <c r="C457" i="6"/>
  <c r="E457" i="6"/>
  <c r="B458" i="6"/>
  <c r="G458" i="6" s="1"/>
  <c r="C458" i="6"/>
  <c r="E458" i="6"/>
  <c r="B459" i="6"/>
  <c r="G459" i="6" s="1"/>
  <c r="C459" i="6"/>
  <c r="E459" i="6"/>
  <c r="B460" i="6"/>
  <c r="D460" i="6" s="1"/>
  <c r="C460" i="6"/>
  <c r="E460" i="6"/>
  <c r="B461" i="6"/>
  <c r="D461" i="6" s="1"/>
  <c r="C461" i="6"/>
  <c r="E461" i="6"/>
  <c r="B462" i="6"/>
  <c r="D462" i="6" s="1"/>
  <c r="C462" i="6"/>
  <c r="E462" i="6"/>
  <c r="B463" i="6"/>
  <c r="D463" i="6" s="1"/>
  <c r="C463" i="6"/>
  <c r="E463" i="6"/>
  <c r="B464" i="6"/>
  <c r="C464" i="6"/>
  <c r="E464" i="6"/>
  <c r="B465" i="6"/>
  <c r="C465" i="6"/>
  <c r="E465" i="6"/>
  <c r="B466" i="6"/>
  <c r="C466" i="6"/>
  <c r="E466" i="6"/>
  <c r="B467" i="6"/>
  <c r="D467" i="6" s="1"/>
  <c r="C467" i="6"/>
  <c r="E467" i="6"/>
  <c r="B468" i="6"/>
  <c r="D468" i="6" s="1"/>
  <c r="C468" i="6"/>
  <c r="E468" i="6"/>
  <c r="B469" i="6"/>
  <c r="D469" i="6" s="1"/>
  <c r="C469" i="6"/>
  <c r="E469" i="6"/>
  <c r="B470" i="6"/>
  <c r="C470" i="6"/>
  <c r="E470" i="6"/>
  <c r="B471" i="6"/>
  <c r="G471" i="6" s="1"/>
  <c r="C471" i="6"/>
  <c r="E471" i="6"/>
  <c r="B472" i="6"/>
  <c r="C472" i="6"/>
  <c r="E472" i="6"/>
  <c r="B473" i="6"/>
  <c r="D473" i="6" s="1"/>
  <c r="C473" i="6"/>
  <c r="E473" i="6"/>
  <c r="B474" i="6"/>
  <c r="D474" i="6" s="1"/>
  <c r="C474" i="6"/>
  <c r="E474" i="6"/>
  <c r="B475" i="6"/>
  <c r="D475" i="6" s="1"/>
  <c r="C475" i="6"/>
  <c r="E475" i="6"/>
  <c r="B476" i="6"/>
  <c r="C476" i="6"/>
  <c r="E476" i="6"/>
  <c r="B477" i="6"/>
  <c r="C477" i="6"/>
  <c r="E477" i="6"/>
  <c r="B478" i="6"/>
  <c r="D478" i="6" s="1"/>
  <c r="C478" i="6"/>
  <c r="E478" i="6"/>
  <c r="B479" i="6"/>
  <c r="C479" i="6"/>
  <c r="E479" i="6"/>
  <c r="B480" i="6"/>
  <c r="D480" i="6" s="1"/>
  <c r="C480" i="6"/>
  <c r="E480" i="6"/>
  <c r="B481" i="6"/>
  <c r="D481" i="6" s="1"/>
  <c r="C481" i="6"/>
  <c r="E481" i="6"/>
  <c r="B482" i="6"/>
  <c r="G482" i="6" s="1"/>
  <c r="C482" i="6"/>
  <c r="E482" i="6"/>
  <c r="B483" i="6"/>
  <c r="G483" i="6" s="1"/>
  <c r="C483" i="6"/>
  <c r="E483" i="6"/>
  <c r="B484" i="6"/>
  <c r="D484" i="6" s="1"/>
  <c r="C484" i="6"/>
  <c r="E484" i="6"/>
  <c r="B485" i="6"/>
  <c r="D485" i="6" s="1"/>
  <c r="C485" i="6"/>
  <c r="E485" i="6"/>
  <c r="B486" i="6"/>
  <c r="D486" i="6" s="1"/>
  <c r="C486" i="6"/>
  <c r="E486" i="6"/>
  <c r="B487" i="6"/>
  <c r="D487" i="6" s="1"/>
  <c r="C487" i="6"/>
  <c r="E487" i="6"/>
  <c r="B488" i="6"/>
  <c r="G488" i="6" s="1"/>
  <c r="C488" i="6"/>
  <c r="E488" i="6"/>
  <c r="B489" i="6"/>
  <c r="C489" i="6"/>
  <c r="E489" i="6"/>
  <c r="B490" i="6"/>
  <c r="C490" i="6"/>
  <c r="E490" i="6"/>
  <c r="B491" i="6"/>
  <c r="D491" i="6" s="1"/>
  <c r="C491" i="6"/>
  <c r="E491" i="6"/>
  <c r="B492" i="6"/>
  <c r="D492" i="6" s="1"/>
  <c r="C492" i="6"/>
  <c r="E492" i="6"/>
  <c r="B493" i="6"/>
  <c r="D493" i="6" s="1"/>
  <c r="C493" i="6"/>
  <c r="E493" i="6"/>
  <c r="B494" i="6"/>
  <c r="G494" i="6" s="1"/>
  <c r="C494" i="6"/>
  <c r="E494" i="6"/>
  <c r="B495" i="6"/>
  <c r="G495" i="6" s="1"/>
  <c r="C495" i="6"/>
  <c r="E495" i="6"/>
  <c r="B496" i="6"/>
  <c r="D496" i="6" s="1"/>
  <c r="C496" i="6"/>
  <c r="E496" i="6"/>
  <c r="B497" i="6"/>
  <c r="D497" i="6" s="1"/>
  <c r="C497" i="6"/>
  <c r="E497" i="6"/>
  <c r="B498" i="6"/>
  <c r="D498" i="6" s="1"/>
  <c r="C498" i="6"/>
  <c r="E498" i="6"/>
  <c r="B499" i="6"/>
  <c r="D499" i="6" s="1"/>
  <c r="C499" i="6"/>
  <c r="E499" i="6"/>
  <c r="B500" i="6"/>
  <c r="G500" i="6" s="1"/>
  <c r="C500" i="6"/>
  <c r="E500" i="6"/>
  <c r="B501" i="6"/>
  <c r="G501" i="6" s="1"/>
  <c r="C501" i="6"/>
  <c r="E501" i="6"/>
  <c r="B502" i="6"/>
  <c r="D502" i="6" s="1"/>
  <c r="C502" i="6"/>
  <c r="E502" i="6"/>
  <c r="B503" i="6"/>
  <c r="D503" i="6" s="1"/>
  <c r="C503" i="6"/>
  <c r="E503" i="6"/>
  <c r="B504" i="6"/>
  <c r="C504" i="6"/>
  <c r="E504" i="6"/>
  <c r="B505" i="6"/>
  <c r="D505" i="6" s="1"/>
  <c r="C505" i="6"/>
  <c r="E505" i="6"/>
  <c r="B506" i="6"/>
  <c r="G506" i="6" s="1"/>
  <c r="C506" i="6"/>
  <c r="E506" i="6"/>
  <c r="B507" i="6"/>
  <c r="G507" i="6" s="1"/>
  <c r="C507" i="6"/>
  <c r="E507" i="6"/>
  <c r="B508" i="6"/>
  <c r="C508" i="6"/>
  <c r="E508" i="6"/>
  <c r="B509" i="6"/>
  <c r="C509" i="6"/>
  <c r="E509" i="6"/>
  <c r="B510" i="6"/>
  <c r="D510" i="6" s="1"/>
  <c r="C510" i="6"/>
  <c r="E510" i="6"/>
  <c r="B511" i="6"/>
  <c r="D511" i="6" s="1"/>
  <c r="C511" i="6"/>
  <c r="E511" i="6"/>
  <c r="B512" i="6"/>
  <c r="G512" i="6" s="1"/>
  <c r="C512" i="6"/>
  <c r="E512" i="6"/>
  <c r="B513" i="6"/>
  <c r="G513" i="6" s="1"/>
  <c r="C513" i="6"/>
  <c r="E513" i="6"/>
  <c r="B514" i="6"/>
  <c r="D514" i="6" s="1"/>
  <c r="C514" i="6"/>
  <c r="E514" i="6"/>
  <c r="B515" i="6"/>
  <c r="D515" i="6" s="1"/>
  <c r="C515" i="6"/>
  <c r="E515" i="6"/>
  <c r="B516" i="6"/>
  <c r="D516" i="6" s="1"/>
  <c r="C516" i="6"/>
  <c r="E516" i="6"/>
  <c r="B517" i="6"/>
  <c r="D517" i="6" s="1"/>
  <c r="C517" i="6"/>
  <c r="E517" i="6"/>
  <c r="B518" i="6"/>
  <c r="G518" i="6" s="1"/>
  <c r="C518" i="6"/>
  <c r="E518" i="6"/>
  <c r="B519" i="6"/>
  <c r="G519" i="6" s="1"/>
  <c r="C519" i="6"/>
  <c r="E519" i="6"/>
  <c r="B520" i="6"/>
  <c r="D520" i="6" s="1"/>
  <c r="C520" i="6"/>
  <c r="E520" i="6"/>
  <c r="B521" i="6"/>
  <c r="C521" i="6"/>
  <c r="E521" i="6"/>
  <c r="B522" i="6"/>
  <c r="D522" i="6" s="1"/>
  <c r="C522" i="6"/>
  <c r="E522" i="6"/>
  <c r="B523" i="6"/>
  <c r="D523" i="6" s="1"/>
  <c r="C523" i="6"/>
  <c r="E523" i="6"/>
  <c r="B524" i="6"/>
  <c r="G524" i="6" s="1"/>
  <c r="C524" i="6"/>
  <c r="E524" i="6"/>
  <c r="B525" i="6"/>
  <c r="G525" i="6" s="1"/>
  <c r="C525" i="6"/>
  <c r="E525" i="6"/>
  <c r="B526" i="6"/>
  <c r="D526" i="6" s="1"/>
  <c r="C526" i="6"/>
  <c r="E526" i="6"/>
  <c r="B527" i="6"/>
  <c r="D527" i="6" s="1"/>
  <c r="C527" i="6"/>
  <c r="E527" i="6"/>
  <c r="B528" i="6"/>
  <c r="D528" i="6" s="1"/>
  <c r="C528" i="6"/>
  <c r="E528" i="6"/>
  <c r="B529" i="6"/>
  <c r="D529" i="6" s="1"/>
  <c r="C529" i="6"/>
  <c r="E529" i="6"/>
  <c r="B530" i="6"/>
  <c r="C530" i="6"/>
  <c r="E530" i="6"/>
  <c r="B531" i="6"/>
  <c r="C531" i="6"/>
  <c r="E531" i="6"/>
  <c r="B532" i="6"/>
  <c r="D532" i="6" s="1"/>
  <c r="C532" i="6"/>
  <c r="E532" i="6"/>
  <c r="B533" i="6"/>
  <c r="D533" i="6" s="1"/>
  <c r="C533" i="6"/>
  <c r="E533" i="6"/>
  <c r="B534" i="6"/>
  <c r="D534" i="6" s="1"/>
  <c r="C534" i="6"/>
  <c r="E534" i="6"/>
  <c r="B535" i="6"/>
  <c r="D535" i="6" s="1"/>
  <c r="C535" i="6"/>
  <c r="E535" i="6"/>
  <c r="B536" i="6"/>
  <c r="C536" i="6"/>
  <c r="E536" i="6"/>
  <c r="B537" i="6"/>
  <c r="C537" i="6"/>
  <c r="E537" i="6"/>
  <c r="B538" i="6"/>
  <c r="G538" i="6" s="1"/>
  <c r="C538" i="6"/>
  <c r="E538" i="6"/>
  <c r="B539" i="6"/>
  <c r="D539" i="6" s="1"/>
  <c r="C539" i="6"/>
  <c r="E539" i="6"/>
  <c r="B540" i="6"/>
  <c r="C540" i="6"/>
  <c r="E540" i="6"/>
  <c r="B541" i="6"/>
  <c r="C541" i="6"/>
  <c r="E541" i="6"/>
  <c r="B542" i="6"/>
  <c r="D542" i="6" s="1"/>
  <c r="C542" i="6"/>
  <c r="E542" i="6"/>
  <c r="B543" i="6"/>
  <c r="C543" i="6"/>
  <c r="E543" i="6"/>
  <c r="B544" i="6"/>
  <c r="G544" i="6" s="1"/>
  <c r="C544" i="6"/>
  <c r="E544" i="6"/>
  <c r="B545" i="6"/>
  <c r="D545" i="6" s="1"/>
  <c r="C545" i="6"/>
  <c r="E545" i="6"/>
  <c r="B546" i="6"/>
  <c r="D546" i="6" s="1"/>
  <c r="C546" i="6"/>
  <c r="E546" i="6"/>
  <c r="B547" i="6"/>
  <c r="D547" i="6" s="1"/>
  <c r="C547" i="6"/>
  <c r="E547" i="6"/>
  <c r="B548" i="6"/>
  <c r="D548" i="6" s="1"/>
  <c r="C548" i="6"/>
  <c r="E548" i="6"/>
  <c r="B549" i="6"/>
  <c r="C549" i="6"/>
  <c r="E549" i="6"/>
  <c r="B550" i="6"/>
  <c r="G550" i="6" s="1"/>
  <c r="C550" i="6"/>
  <c r="E550" i="6"/>
  <c r="B551" i="6"/>
  <c r="D551" i="6" s="1"/>
  <c r="C551" i="6"/>
  <c r="E551" i="6"/>
  <c r="B552" i="6"/>
  <c r="D552" i="6" s="1"/>
  <c r="C552" i="6"/>
  <c r="E552" i="6"/>
  <c r="B553" i="6"/>
  <c r="D553" i="6" s="1"/>
  <c r="C553" i="6"/>
  <c r="E553" i="6"/>
  <c r="B554" i="6"/>
  <c r="D554" i="6" s="1"/>
  <c r="C554" i="6"/>
  <c r="E554" i="6"/>
  <c r="B555" i="6"/>
  <c r="C555" i="6"/>
  <c r="E555" i="6"/>
  <c r="B556" i="6"/>
  <c r="G556" i="6" s="1"/>
  <c r="C556" i="6"/>
  <c r="E556" i="6"/>
  <c r="B557" i="6"/>
  <c r="C557" i="6"/>
  <c r="E557" i="6"/>
  <c r="B558" i="6"/>
  <c r="C558" i="6"/>
  <c r="E558" i="6"/>
  <c r="B559" i="6"/>
  <c r="D559" i="6" s="1"/>
  <c r="C559" i="6"/>
  <c r="E559" i="6"/>
  <c r="B560" i="6"/>
  <c r="D560" i="6" s="1"/>
  <c r="C560" i="6"/>
  <c r="E560" i="6"/>
  <c r="B561" i="6"/>
  <c r="G561" i="6" s="1"/>
  <c r="C561" i="6"/>
  <c r="E561" i="6"/>
  <c r="B562" i="6"/>
  <c r="G562" i="6" s="1"/>
  <c r="C562" i="6"/>
  <c r="E562" i="6"/>
  <c r="B563" i="6"/>
  <c r="C563" i="6"/>
  <c r="E563" i="6"/>
  <c r="B564" i="6"/>
  <c r="D564" i="6" s="1"/>
  <c r="C564" i="6"/>
  <c r="E564" i="6"/>
  <c r="B565" i="6"/>
  <c r="D565" i="6" s="1"/>
  <c r="C565" i="6"/>
  <c r="E565" i="6"/>
  <c r="B566" i="6"/>
  <c r="C566" i="6"/>
  <c r="E566" i="6"/>
  <c r="B567" i="6"/>
  <c r="G567" i="6" s="1"/>
  <c r="C567" i="6"/>
  <c r="E567" i="6"/>
  <c r="B568" i="6"/>
  <c r="G568" i="6" s="1"/>
  <c r="C568" i="6"/>
  <c r="E568" i="6"/>
  <c r="B569" i="6"/>
  <c r="D569" i="6" s="1"/>
  <c r="C569" i="6"/>
  <c r="E569" i="6"/>
  <c r="B570" i="6"/>
  <c r="D570" i="6" s="1"/>
  <c r="C570" i="6"/>
  <c r="E570" i="6"/>
  <c r="B571" i="6"/>
  <c r="C571" i="6"/>
  <c r="E571" i="6"/>
  <c r="B572" i="6"/>
  <c r="D572" i="6" s="1"/>
  <c r="C572" i="6"/>
  <c r="E572" i="6"/>
  <c r="B573" i="6"/>
  <c r="G573" i="6" s="1"/>
  <c r="C573" i="6"/>
  <c r="E573" i="6"/>
  <c r="B574" i="6"/>
  <c r="C574" i="6"/>
  <c r="E574" i="6"/>
  <c r="B575" i="6"/>
  <c r="D575" i="6" s="1"/>
  <c r="C575" i="6"/>
  <c r="E575" i="6"/>
  <c r="B576" i="6"/>
  <c r="D576" i="6" s="1"/>
  <c r="C576" i="6"/>
  <c r="E576" i="6"/>
  <c r="B577" i="6"/>
  <c r="D577" i="6" s="1"/>
  <c r="C577" i="6"/>
  <c r="E577" i="6"/>
  <c r="B578" i="6"/>
  <c r="D578" i="6" s="1"/>
  <c r="C578" i="6"/>
  <c r="E578" i="6"/>
  <c r="B579" i="6"/>
  <c r="C579" i="6"/>
  <c r="E579" i="6"/>
  <c r="B580" i="6"/>
  <c r="G580" i="6" s="1"/>
  <c r="C580" i="6"/>
  <c r="E580" i="6"/>
  <c r="B581" i="6"/>
  <c r="D581" i="6" s="1"/>
  <c r="C581" i="6"/>
  <c r="E581" i="6"/>
  <c r="B582" i="6"/>
  <c r="C582" i="6"/>
  <c r="E582" i="6"/>
  <c r="B583" i="6"/>
  <c r="D583" i="6" s="1"/>
  <c r="C583" i="6"/>
  <c r="E583" i="6"/>
  <c r="B584" i="6"/>
  <c r="C584" i="6"/>
  <c r="E584" i="6"/>
  <c r="B585" i="6"/>
  <c r="C585" i="6"/>
  <c r="E585" i="6"/>
  <c r="B586" i="6"/>
  <c r="C586" i="6"/>
  <c r="E586" i="6"/>
  <c r="B587" i="6"/>
  <c r="D587" i="6" s="1"/>
  <c r="C587" i="6"/>
  <c r="E587" i="6"/>
  <c r="B588" i="6"/>
  <c r="D588" i="6" s="1"/>
  <c r="C588" i="6"/>
  <c r="E588" i="6"/>
  <c r="B589" i="6"/>
  <c r="D589" i="6" s="1"/>
  <c r="C589" i="6"/>
  <c r="E589" i="6"/>
  <c r="B590" i="6"/>
  <c r="D590" i="6" s="1"/>
  <c r="C590" i="6"/>
  <c r="E590" i="6"/>
  <c r="B591" i="6"/>
  <c r="C591" i="6"/>
  <c r="E591" i="6"/>
  <c r="B592" i="6"/>
  <c r="G592" i="6" s="1"/>
  <c r="C592" i="6"/>
  <c r="E592" i="6"/>
  <c r="B593" i="6"/>
  <c r="D593" i="6" s="1"/>
  <c r="C593" i="6"/>
  <c r="E593" i="6"/>
  <c r="B594" i="6"/>
  <c r="D594" i="6" s="1"/>
  <c r="C594" i="6"/>
  <c r="E594" i="6"/>
  <c r="B595" i="6"/>
  <c r="D595" i="6" s="1"/>
  <c r="C595" i="6"/>
  <c r="E595" i="6"/>
  <c r="B596" i="6"/>
  <c r="D596" i="6" s="1"/>
  <c r="C596" i="6"/>
  <c r="E596" i="6"/>
  <c r="B597" i="6"/>
  <c r="G597" i="6" s="1"/>
  <c r="C597" i="6"/>
  <c r="E597" i="6"/>
  <c r="B598" i="6"/>
  <c r="G598" i="6" s="1"/>
  <c r="C598" i="6"/>
  <c r="E598" i="6"/>
  <c r="B599" i="6"/>
  <c r="D599" i="6" s="1"/>
  <c r="C599" i="6"/>
  <c r="E599" i="6"/>
  <c r="B600" i="6"/>
  <c r="C600" i="6"/>
  <c r="E600" i="6"/>
  <c r="B601" i="6"/>
  <c r="D601" i="6" s="1"/>
  <c r="C601" i="6"/>
  <c r="E601" i="6"/>
  <c r="B602" i="6"/>
  <c r="D602" i="6" s="1"/>
  <c r="C602" i="6"/>
  <c r="E602" i="6"/>
  <c r="B603" i="6"/>
  <c r="G603" i="6" s="1"/>
  <c r="C603" i="6"/>
  <c r="E603" i="6"/>
  <c r="B604" i="6"/>
  <c r="C604" i="6"/>
  <c r="E604" i="6"/>
  <c r="B605" i="6"/>
  <c r="D605" i="6" s="1"/>
  <c r="C605" i="6"/>
  <c r="E605" i="6"/>
  <c r="B606" i="6"/>
  <c r="C606" i="6"/>
  <c r="E606" i="6"/>
  <c r="B607" i="6"/>
  <c r="D607" i="6" s="1"/>
  <c r="C607" i="6"/>
  <c r="E607" i="6"/>
  <c r="B608" i="6"/>
  <c r="D608" i="6" s="1"/>
  <c r="C608" i="6"/>
  <c r="E608" i="6"/>
  <c r="B609" i="6"/>
  <c r="G609" i="6" s="1"/>
  <c r="C609" i="6"/>
  <c r="E609" i="6"/>
  <c r="B610" i="6"/>
  <c r="C610" i="6"/>
  <c r="E610" i="6"/>
  <c r="B611" i="6"/>
  <c r="C611" i="6"/>
  <c r="E611" i="6"/>
  <c r="B612" i="6"/>
  <c r="D612" i="6" s="1"/>
  <c r="C612" i="6"/>
  <c r="E612" i="6"/>
  <c r="B613" i="6"/>
  <c r="D613" i="6" s="1"/>
  <c r="C613" i="6"/>
  <c r="E613" i="6"/>
  <c r="B614" i="6"/>
  <c r="D614" i="6" s="1"/>
  <c r="C614" i="6"/>
  <c r="E614" i="6"/>
  <c r="B615" i="6"/>
  <c r="D615" i="6" s="1"/>
  <c r="F615" i="6" s="1"/>
  <c r="C615" i="6"/>
  <c r="E615" i="6"/>
  <c r="B616" i="6"/>
  <c r="G616" i="6" s="1"/>
  <c r="C616" i="6"/>
  <c r="E616" i="6"/>
  <c r="B617" i="6"/>
  <c r="G617" i="6" s="1"/>
  <c r="C617" i="6"/>
  <c r="E617" i="6"/>
  <c r="B618" i="6"/>
  <c r="D618" i="6" s="1"/>
  <c r="C618" i="6"/>
  <c r="E618" i="6"/>
  <c r="B619" i="6"/>
  <c r="D619" i="6" s="1"/>
  <c r="C619" i="6"/>
  <c r="E619" i="6"/>
  <c r="B620" i="6"/>
  <c r="D620" i="6" s="1"/>
  <c r="C620" i="6"/>
  <c r="E620" i="6"/>
  <c r="B621" i="6"/>
  <c r="D621" i="6" s="1"/>
  <c r="C621" i="6"/>
  <c r="E621" i="6"/>
  <c r="B622" i="6"/>
  <c r="G622" i="6" s="1"/>
  <c r="C622" i="6"/>
  <c r="E622" i="6"/>
  <c r="B623" i="6"/>
  <c r="C623" i="6"/>
  <c r="E623" i="6"/>
  <c r="B624" i="6"/>
  <c r="D624" i="6" s="1"/>
  <c r="C624" i="6"/>
  <c r="E624" i="6"/>
  <c r="B625" i="6"/>
  <c r="D625" i="6" s="1"/>
  <c r="C625" i="6"/>
  <c r="E625" i="6"/>
  <c r="B626" i="6"/>
  <c r="D626" i="6" s="1"/>
  <c r="C626" i="6"/>
  <c r="E626" i="6"/>
  <c r="B627" i="6"/>
  <c r="D627" i="6" s="1"/>
  <c r="C627" i="6"/>
  <c r="E627" i="6"/>
  <c r="B628" i="6"/>
  <c r="C628" i="6"/>
  <c r="E628" i="6"/>
  <c r="B629" i="6"/>
  <c r="G629" i="6" s="1"/>
  <c r="C629" i="6"/>
  <c r="E629" i="6"/>
  <c r="B630" i="6"/>
  <c r="C630" i="6"/>
  <c r="E630" i="6"/>
  <c r="B631" i="6"/>
  <c r="D631" i="6" s="1"/>
  <c r="C631" i="6"/>
  <c r="E631" i="6"/>
  <c r="B632" i="6"/>
  <c r="D632" i="6" s="1"/>
  <c r="C632" i="6"/>
  <c r="E632" i="6"/>
  <c r="B633" i="6"/>
  <c r="D633" i="6" s="1"/>
  <c r="C633" i="6"/>
  <c r="E633" i="6"/>
  <c r="B634" i="6"/>
  <c r="G634" i="6" s="1"/>
  <c r="C634" i="6"/>
  <c r="E634" i="6"/>
  <c r="B635" i="6"/>
  <c r="C635" i="6"/>
  <c r="E635" i="6"/>
  <c r="B636" i="6"/>
  <c r="D636" i="6" s="1"/>
  <c r="C636" i="6"/>
  <c r="E636" i="6"/>
  <c r="B637" i="6"/>
  <c r="C637" i="6"/>
  <c r="E637" i="6"/>
  <c r="B638" i="6"/>
  <c r="C638" i="6"/>
  <c r="E638" i="6"/>
  <c r="B639" i="6"/>
  <c r="D639" i="6" s="1"/>
  <c r="C639" i="6"/>
  <c r="E639" i="6"/>
  <c r="B640" i="6"/>
  <c r="G640" i="6" s="1"/>
  <c r="C640" i="6"/>
  <c r="E640" i="6"/>
  <c r="B641" i="6"/>
  <c r="G641" i="6" s="1"/>
  <c r="C641" i="6"/>
  <c r="E641" i="6"/>
  <c r="B642" i="6"/>
  <c r="C642" i="6"/>
  <c r="E642" i="6"/>
  <c r="B643" i="6"/>
  <c r="C643" i="6"/>
  <c r="E643" i="6"/>
  <c r="B644" i="6"/>
  <c r="D644" i="6" s="1"/>
  <c r="C644" i="6"/>
  <c r="E644" i="6"/>
  <c r="B645" i="6"/>
  <c r="D645" i="6" s="1"/>
  <c r="C645" i="6"/>
  <c r="E645" i="6"/>
  <c r="B646" i="6"/>
  <c r="G646" i="6" s="1"/>
  <c r="C646" i="6"/>
  <c r="E646" i="6"/>
  <c r="B647" i="6"/>
  <c r="C647" i="6"/>
  <c r="E647" i="6"/>
  <c r="B648" i="6"/>
  <c r="C648" i="6"/>
  <c r="E648" i="6"/>
  <c r="B649" i="6"/>
  <c r="D649" i="6" s="1"/>
  <c r="C649" i="6"/>
  <c r="E649" i="6"/>
  <c r="B650" i="6"/>
  <c r="C650" i="6"/>
  <c r="E650" i="6"/>
  <c r="B651" i="6"/>
  <c r="D651" i="6" s="1"/>
  <c r="C651" i="6"/>
  <c r="E651" i="6"/>
  <c r="B652" i="6"/>
  <c r="G652" i="6" s="1"/>
  <c r="C652" i="6"/>
  <c r="E652" i="6"/>
  <c r="B653" i="6"/>
  <c r="C653" i="6"/>
  <c r="E653" i="6"/>
  <c r="B654" i="6"/>
  <c r="D654" i="6" s="1"/>
  <c r="C654" i="6"/>
  <c r="E654" i="6"/>
  <c r="B655" i="6"/>
  <c r="C655" i="6"/>
  <c r="E655" i="6"/>
  <c r="B656" i="6"/>
  <c r="C656" i="6"/>
  <c r="E656" i="6"/>
  <c r="B657" i="6"/>
  <c r="D657" i="6" s="1"/>
  <c r="C657" i="6"/>
  <c r="E657" i="6"/>
  <c r="B658" i="6"/>
  <c r="C658" i="6"/>
  <c r="E658" i="6"/>
  <c r="B659" i="6"/>
  <c r="C659" i="6"/>
  <c r="E659" i="6"/>
  <c r="B660" i="6"/>
  <c r="D660" i="6" s="1"/>
  <c r="C660" i="6"/>
  <c r="E660" i="6"/>
  <c r="B661" i="6"/>
  <c r="C661" i="6"/>
  <c r="E661" i="6"/>
  <c r="B662" i="6"/>
  <c r="D662" i="6" s="1"/>
  <c r="C662" i="6"/>
  <c r="E662" i="6"/>
  <c r="B663" i="6"/>
  <c r="D663" i="6" s="1"/>
  <c r="C663" i="6"/>
  <c r="E663" i="6"/>
  <c r="B664" i="6"/>
  <c r="C664" i="6"/>
  <c r="E664" i="6"/>
  <c r="B665" i="6"/>
  <c r="C665" i="6"/>
  <c r="E665" i="6"/>
  <c r="B666" i="6"/>
  <c r="D666" i="6" s="1"/>
  <c r="C666" i="6"/>
  <c r="E666" i="6"/>
  <c r="B667" i="6"/>
  <c r="D667" i="6" s="1"/>
  <c r="C667" i="6"/>
  <c r="E667" i="6"/>
  <c r="B668" i="6"/>
  <c r="D668" i="6" s="1"/>
  <c r="C668" i="6"/>
  <c r="E668" i="6"/>
  <c r="B669" i="6"/>
  <c r="D669" i="6" s="1"/>
  <c r="C669" i="6"/>
  <c r="E669" i="6"/>
  <c r="B670" i="6"/>
  <c r="G670" i="6" s="1"/>
  <c r="C670" i="6"/>
  <c r="E670" i="6"/>
  <c r="B671" i="6"/>
  <c r="G671" i="6" s="1"/>
  <c r="C671" i="6"/>
  <c r="E671" i="6"/>
  <c r="B672" i="6"/>
  <c r="C672" i="6"/>
  <c r="E672" i="6"/>
  <c r="B673" i="6"/>
  <c r="D673" i="6" s="1"/>
  <c r="C673" i="6"/>
  <c r="E673" i="6"/>
  <c r="B674" i="6"/>
  <c r="D674" i="6" s="1"/>
  <c r="F674" i="6" s="1"/>
  <c r="C674" i="6"/>
  <c r="E674" i="6"/>
  <c r="B675" i="6"/>
  <c r="D675" i="6" s="1"/>
  <c r="C675" i="6"/>
  <c r="E675" i="6"/>
  <c r="B676" i="6"/>
  <c r="C676" i="6"/>
  <c r="E676" i="6"/>
  <c r="B677" i="6"/>
  <c r="C677" i="6"/>
  <c r="E677" i="6"/>
  <c r="B678" i="6"/>
  <c r="D678" i="6" s="1"/>
  <c r="C678" i="6"/>
  <c r="E678" i="6"/>
  <c r="B679" i="6"/>
  <c r="D679" i="6" s="1"/>
  <c r="C679" i="6"/>
  <c r="E679" i="6"/>
  <c r="B680" i="6"/>
  <c r="D680" i="6" s="1"/>
  <c r="C680" i="6"/>
  <c r="E680" i="6"/>
  <c r="B681" i="6"/>
  <c r="D681" i="6" s="1"/>
  <c r="C681" i="6"/>
  <c r="E681" i="6"/>
  <c r="B682" i="6"/>
  <c r="G682" i="6" s="1"/>
  <c r="C682" i="6"/>
  <c r="E682" i="6"/>
  <c r="B683" i="6"/>
  <c r="G683" i="6" s="1"/>
  <c r="C683" i="6"/>
  <c r="E683" i="6"/>
  <c r="B684" i="6"/>
  <c r="D684" i="6" s="1"/>
  <c r="C684" i="6"/>
  <c r="E684" i="6"/>
  <c r="B685" i="6"/>
  <c r="D685" i="6" s="1"/>
  <c r="C685" i="6"/>
  <c r="E685" i="6"/>
  <c r="B686" i="6"/>
  <c r="D686" i="6" s="1"/>
  <c r="C686" i="6"/>
  <c r="E686" i="6"/>
  <c r="B687" i="6"/>
  <c r="D687" i="6" s="1"/>
  <c r="C687" i="6"/>
  <c r="E687" i="6"/>
  <c r="B688" i="6"/>
  <c r="C688" i="6"/>
  <c r="E688" i="6"/>
  <c r="B689" i="6"/>
  <c r="C689" i="6"/>
  <c r="E689" i="6"/>
  <c r="B690" i="6"/>
  <c r="D690" i="6" s="1"/>
  <c r="C690" i="6"/>
  <c r="E690" i="6"/>
  <c r="B691" i="6"/>
  <c r="D691" i="6" s="1"/>
  <c r="C691" i="6"/>
  <c r="E691" i="6"/>
  <c r="B692" i="6"/>
  <c r="D692" i="6" s="1"/>
  <c r="C692" i="6"/>
  <c r="E692" i="6"/>
  <c r="B693" i="6"/>
  <c r="D693" i="6" s="1"/>
  <c r="C693" i="6"/>
  <c r="E693" i="6"/>
  <c r="B694" i="6"/>
  <c r="G694" i="6" s="1"/>
  <c r="C694" i="6"/>
  <c r="E694" i="6"/>
  <c r="B695" i="6"/>
  <c r="G695" i="6" s="1"/>
  <c r="C695" i="6"/>
  <c r="E695" i="6"/>
  <c r="B696" i="6"/>
  <c r="D696" i="6" s="1"/>
  <c r="C696" i="6"/>
  <c r="E696" i="6"/>
  <c r="B697" i="6"/>
  <c r="D697" i="6" s="1"/>
  <c r="C697" i="6"/>
  <c r="E697" i="6"/>
  <c r="B698" i="6"/>
  <c r="D698" i="6" s="1"/>
  <c r="C698" i="6"/>
  <c r="E698" i="6"/>
  <c r="B699" i="6"/>
  <c r="D699" i="6" s="1"/>
  <c r="C699" i="6"/>
  <c r="E699" i="6"/>
  <c r="B700" i="6"/>
  <c r="G700" i="6" s="1"/>
  <c r="C700" i="6"/>
  <c r="E700" i="6"/>
  <c r="B701" i="6"/>
  <c r="G701" i="6" s="1"/>
  <c r="C701" i="6"/>
  <c r="E701" i="6"/>
  <c r="B702" i="6"/>
  <c r="G702" i="6" s="1"/>
  <c r="C702" i="6"/>
  <c r="E702" i="6"/>
  <c r="B703" i="6"/>
  <c r="D703" i="6" s="1"/>
  <c r="C703" i="6"/>
  <c r="E703" i="6"/>
  <c r="B704" i="6"/>
  <c r="C704" i="6"/>
  <c r="E704" i="6"/>
  <c r="B705" i="6"/>
  <c r="D705" i="6" s="1"/>
  <c r="C705" i="6"/>
  <c r="E705" i="6"/>
  <c r="B706" i="6"/>
  <c r="D706" i="6" s="1"/>
  <c r="C706" i="6"/>
  <c r="E706" i="6"/>
  <c r="B707" i="6"/>
  <c r="G707" i="6" s="1"/>
  <c r="C707" i="6"/>
  <c r="E707" i="6"/>
  <c r="B708" i="6"/>
  <c r="C708" i="6"/>
  <c r="E708" i="6"/>
  <c r="B709" i="6"/>
  <c r="C709" i="6"/>
  <c r="E709" i="6"/>
  <c r="B710" i="6"/>
  <c r="D710" i="6" s="1"/>
  <c r="C710" i="6"/>
  <c r="E710" i="6"/>
  <c r="B711" i="6"/>
  <c r="D711" i="6" s="1"/>
  <c r="C711" i="6"/>
  <c r="E711" i="6"/>
  <c r="B712" i="6"/>
  <c r="D712" i="6" s="1"/>
  <c r="C712" i="6"/>
  <c r="E712" i="6"/>
  <c r="B713" i="6"/>
  <c r="G713" i="6" s="1"/>
  <c r="C713" i="6"/>
  <c r="E713" i="6"/>
  <c r="B714" i="6"/>
  <c r="C714" i="6"/>
  <c r="E714" i="6"/>
  <c r="B715" i="6"/>
  <c r="D715" i="6" s="1"/>
  <c r="C715" i="6"/>
  <c r="E715" i="6"/>
  <c r="B716" i="6"/>
  <c r="D716" i="6" s="1"/>
  <c r="C716" i="6"/>
  <c r="E716" i="6"/>
  <c r="B717" i="6"/>
  <c r="D717" i="6" s="1"/>
  <c r="C717" i="6"/>
  <c r="E717" i="6"/>
  <c r="B718" i="6"/>
  <c r="D718" i="6" s="1"/>
  <c r="C718" i="6"/>
  <c r="E718" i="6"/>
  <c r="B719" i="6"/>
  <c r="G719" i="6" s="1"/>
  <c r="C719" i="6"/>
  <c r="E719" i="6"/>
  <c r="B720" i="6"/>
  <c r="G720" i="6" s="1"/>
  <c r="C720" i="6"/>
  <c r="E720" i="6"/>
  <c r="B721" i="6"/>
  <c r="C721" i="6"/>
  <c r="E721" i="6"/>
  <c r="B722" i="6"/>
  <c r="D722" i="6" s="1"/>
  <c r="C722" i="6"/>
  <c r="E722" i="6"/>
  <c r="B723" i="6"/>
  <c r="D723" i="6" s="1"/>
  <c r="C723" i="6"/>
  <c r="E723" i="6"/>
  <c r="B724" i="6"/>
  <c r="C724" i="6"/>
  <c r="E724" i="6"/>
  <c r="B725" i="6"/>
  <c r="G725" i="6" s="1"/>
  <c r="C725" i="6"/>
  <c r="E725" i="6"/>
  <c r="B726" i="6"/>
  <c r="G726" i="6" s="1"/>
  <c r="C726" i="6"/>
  <c r="E726" i="6"/>
  <c r="B727" i="6"/>
  <c r="D727" i="6" s="1"/>
  <c r="C727" i="6"/>
  <c r="E727" i="6"/>
  <c r="B728" i="6"/>
  <c r="D728" i="6" s="1"/>
  <c r="C728" i="6"/>
  <c r="E728" i="6"/>
  <c r="B729" i="6"/>
  <c r="D729" i="6" s="1"/>
  <c r="C729" i="6"/>
  <c r="E729" i="6"/>
  <c r="B730" i="6"/>
  <c r="D730" i="6" s="1"/>
  <c r="C730" i="6"/>
  <c r="E730" i="6"/>
  <c r="B731" i="6"/>
  <c r="C731" i="6"/>
  <c r="E731" i="6"/>
  <c r="B732" i="6"/>
  <c r="G732" i="6" s="1"/>
  <c r="C732" i="6"/>
  <c r="E732" i="6"/>
  <c r="B733" i="6"/>
  <c r="D733" i="6" s="1"/>
  <c r="C733" i="6"/>
  <c r="E733" i="6"/>
  <c r="B734" i="6"/>
  <c r="D734" i="6" s="1"/>
  <c r="C734" i="6"/>
  <c r="E734" i="6"/>
  <c r="B735" i="6"/>
  <c r="D735" i="6" s="1"/>
  <c r="C735" i="6"/>
  <c r="E735" i="6"/>
  <c r="B736" i="6"/>
  <c r="C736" i="6"/>
  <c r="E736" i="6"/>
  <c r="B737" i="6"/>
  <c r="G737" i="6" s="1"/>
  <c r="C737" i="6"/>
  <c r="E737" i="6"/>
  <c r="B738" i="6"/>
  <c r="G738" i="6" s="1"/>
  <c r="C738" i="6"/>
  <c r="E738" i="6"/>
  <c r="B739" i="6"/>
  <c r="D739" i="6" s="1"/>
  <c r="C739" i="6"/>
  <c r="E739" i="6"/>
  <c r="B740" i="6"/>
  <c r="C740" i="6"/>
  <c r="E740" i="6"/>
  <c r="B741" i="6"/>
  <c r="C741" i="6"/>
  <c r="E741" i="6"/>
  <c r="B742" i="6"/>
  <c r="D742" i="6" s="1"/>
  <c r="C742" i="6"/>
  <c r="E742" i="6"/>
  <c r="B743" i="6"/>
  <c r="C743" i="6"/>
  <c r="E743" i="6"/>
  <c r="B744" i="6"/>
  <c r="G744" i="6" s="1"/>
  <c r="C744" i="6"/>
  <c r="E744" i="6"/>
  <c r="B745" i="6"/>
  <c r="D745" i="6" s="1"/>
  <c r="C745" i="6"/>
  <c r="E745" i="6"/>
  <c r="B746" i="6"/>
  <c r="D746" i="6" s="1"/>
  <c r="C746" i="6"/>
  <c r="E746" i="6"/>
  <c r="B747" i="6"/>
  <c r="D747" i="6" s="1"/>
  <c r="C747" i="6"/>
  <c r="E747" i="6"/>
  <c r="B748" i="6"/>
  <c r="D748" i="6" s="1"/>
  <c r="C748" i="6"/>
  <c r="E748" i="6"/>
  <c r="B749" i="6"/>
  <c r="G749" i="6" s="1"/>
  <c r="C749" i="6"/>
  <c r="E749" i="6"/>
  <c r="B750" i="6"/>
  <c r="G750" i="6" s="1"/>
  <c r="C750" i="6"/>
  <c r="D750" i="6" s="1"/>
  <c r="E750" i="6"/>
  <c r="B751" i="6"/>
  <c r="D751" i="6" s="1"/>
  <c r="C751" i="6"/>
  <c r="E751" i="6"/>
  <c r="B752" i="6"/>
  <c r="D752" i="6" s="1"/>
  <c r="C752" i="6"/>
  <c r="E752" i="6"/>
  <c r="B753" i="6"/>
  <c r="C753" i="6"/>
  <c r="E753" i="6"/>
  <c r="B754" i="6"/>
  <c r="D754" i="6" s="1"/>
  <c r="C754" i="6"/>
  <c r="E754" i="6"/>
  <c r="B755" i="6"/>
  <c r="C755" i="6"/>
  <c r="E755" i="6"/>
  <c r="B756" i="6"/>
  <c r="G756" i="6" s="1"/>
  <c r="C756" i="6"/>
  <c r="E756" i="6"/>
  <c r="B757" i="6"/>
  <c r="D757" i="6" s="1"/>
  <c r="C757" i="6"/>
  <c r="E757" i="6"/>
  <c r="B758" i="6"/>
  <c r="D758" i="6" s="1"/>
  <c r="C758" i="6"/>
  <c r="E758" i="6"/>
  <c r="B759" i="6"/>
  <c r="C759" i="6"/>
  <c r="E759" i="6"/>
  <c r="B760" i="6"/>
  <c r="D760" i="6" s="1"/>
  <c r="C760" i="6"/>
  <c r="E760" i="6"/>
  <c r="B761" i="6"/>
  <c r="G761" i="6" s="1"/>
  <c r="C761" i="6"/>
  <c r="E761" i="6"/>
  <c r="B762" i="6"/>
  <c r="C762" i="6"/>
  <c r="E762" i="6"/>
  <c r="B763" i="6"/>
  <c r="G763" i="6" s="1"/>
  <c r="C763" i="6"/>
  <c r="E763" i="6"/>
  <c r="B764" i="6"/>
  <c r="D764" i="6" s="1"/>
  <c r="C764" i="6"/>
  <c r="E764" i="6"/>
  <c r="B765" i="6"/>
  <c r="D765" i="6" s="1"/>
  <c r="C765" i="6"/>
  <c r="E765" i="6"/>
  <c r="B766" i="6"/>
  <c r="D766" i="6" s="1"/>
  <c r="C766" i="6"/>
  <c r="E766" i="6"/>
  <c r="B767" i="6"/>
  <c r="C767" i="6"/>
  <c r="E767" i="6"/>
  <c r="B768" i="6"/>
  <c r="G768" i="6" s="1"/>
  <c r="C768" i="6"/>
  <c r="E768" i="6"/>
  <c r="B769" i="6"/>
  <c r="G769" i="6" s="1"/>
  <c r="C769" i="6"/>
  <c r="E769" i="6"/>
  <c r="B770" i="6"/>
  <c r="C770" i="6"/>
  <c r="E770" i="6"/>
  <c r="B771" i="6"/>
  <c r="C771" i="6"/>
  <c r="E771" i="6"/>
  <c r="B772" i="6"/>
  <c r="D772" i="6" s="1"/>
  <c r="C772" i="6"/>
  <c r="E772" i="6"/>
  <c r="B773" i="6"/>
  <c r="D773" i="6" s="1"/>
  <c r="C773" i="6"/>
  <c r="E773" i="6"/>
  <c r="B774" i="6"/>
  <c r="G774" i="6" s="1"/>
  <c r="C774" i="6"/>
  <c r="E774" i="6"/>
  <c r="B775" i="6"/>
  <c r="C775" i="6"/>
  <c r="E775" i="6"/>
  <c r="B776" i="6"/>
  <c r="D776" i="6" s="1"/>
  <c r="C776" i="6"/>
  <c r="E776" i="6"/>
  <c r="B777" i="6"/>
  <c r="D777" i="6" s="1"/>
  <c r="C777" i="6"/>
  <c r="E777" i="6"/>
  <c r="B778" i="6"/>
  <c r="C778" i="6"/>
  <c r="E778" i="6"/>
  <c r="B779" i="6"/>
  <c r="D779" i="6" s="1"/>
  <c r="C779" i="6"/>
  <c r="E779" i="6"/>
  <c r="B780" i="6"/>
  <c r="G780" i="6" s="1"/>
  <c r="C780" i="6"/>
  <c r="E780" i="6"/>
  <c r="B781" i="6"/>
  <c r="C781" i="6"/>
  <c r="E781" i="6"/>
  <c r="B782" i="6"/>
  <c r="C782" i="6"/>
  <c r="E782" i="6"/>
  <c r="B783" i="6"/>
  <c r="C783" i="6"/>
  <c r="E783" i="6"/>
  <c r="B784" i="6"/>
  <c r="D784" i="6" s="1"/>
  <c r="C784" i="6"/>
  <c r="E784" i="6"/>
  <c r="B785" i="6"/>
  <c r="D785" i="6" s="1"/>
  <c r="C785" i="6"/>
  <c r="E785" i="6"/>
  <c r="B786" i="6"/>
  <c r="C786" i="6"/>
  <c r="E786" i="6"/>
  <c r="B787" i="6"/>
  <c r="G787" i="6" s="1"/>
  <c r="C787" i="6"/>
  <c r="E787" i="6"/>
  <c r="B788" i="6"/>
  <c r="D788" i="6" s="1"/>
  <c r="C788" i="6"/>
  <c r="E788" i="6"/>
  <c r="B789" i="6"/>
  <c r="D789" i="6" s="1"/>
  <c r="C789" i="6"/>
  <c r="E789" i="6"/>
  <c r="B790" i="6"/>
  <c r="D790" i="6" s="1"/>
  <c r="C790" i="6"/>
  <c r="E790" i="6"/>
  <c r="B791" i="6"/>
  <c r="C791" i="6"/>
  <c r="E791" i="6"/>
  <c r="B792" i="6"/>
  <c r="C792" i="6"/>
  <c r="E792" i="6"/>
  <c r="B793" i="6"/>
  <c r="G793" i="6" s="1"/>
  <c r="C793" i="6"/>
  <c r="E793" i="6"/>
  <c r="B794" i="6"/>
  <c r="C794" i="6"/>
  <c r="E794" i="6"/>
  <c r="B795" i="6"/>
  <c r="D795" i="6" s="1"/>
  <c r="C795" i="6"/>
  <c r="E795" i="6"/>
  <c r="B796" i="6"/>
  <c r="D796" i="6" s="1"/>
  <c r="C796" i="6"/>
  <c r="E796" i="6"/>
  <c r="B797" i="6"/>
  <c r="D797" i="6" s="1"/>
  <c r="C797" i="6"/>
  <c r="E797" i="6"/>
  <c r="B798" i="6"/>
  <c r="G798" i="6" s="1"/>
  <c r="C798" i="6"/>
  <c r="E798" i="6"/>
  <c r="B799" i="6"/>
  <c r="C799" i="6"/>
  <c r="E799" i="6"/>
  <c r="B800" i="6"/>
  <c r="D800" i="6" s="1"/>
  <c r="C800" i="6"/>
  <c r="E800" i="6"/>
  <c r="B801" i="6"/>
  <c r="D801" i="6" s="1"/>
  <c r="C801" i="6"/>
  <c r="E801" i="6"/>
  <c r="B802" i="6"/>
  <c r="D802" i="6" s="1"/>
  <c r="C802" i="6"/>
  <c r="E802" i="6"/>
  <c r="B803" i="6"/>
  <c r="D803" i="6" s="1"/>
  <c r="C803" i="6"/>
  <c r="E803" i="6"/>
  <c r="B804" i="6"/>
  <c r="G804" i="6" s="1"/>
  <c r="C804" i="6"/>
  <c r="E804" i="6"/>
  <c r="B805" i="6"/>
  <c r="G805" i="6" s="1"/>
  <c r="C805" i="6"/>
  <c r="E805" i="6"/>
  <c r="B806" i="6"/>
  <c r="D806" i="6" s="1"/>
  <c r="C806" i="6"/>
  <c r="E806" i="6"/>
  <c r="B807" i="6"/>
  <c r="D807" i="6" s="1"/>
  <c r="C807" i="6"/>
  <c r="E807" i="6"/>
  <c r="B808" i="6"/>
  <c r="D808" i="6" s="1"/>
  <c r="C808" i="6"/>
  <c r="E808" i="6"/>
  <c r="B809" i="6"/>
  <c r="D809" i="6" s="1"/>
  <c r="C809" i="6"/>
  <c r="E809" i="6"/>
  <c r="B810" i="6"/>
  <c r="G810" i="6" s="1"/>
  <c r="C810" i="6"/>
  <c r="E810" i="6"/>
  <c r="B811" i="6"/>
  <c r="G811" i="6" s="1"/>
  <c r="C811" i="6"/>
  <c r="E811" i="6"/>
  <c r="B812" i="6"/>
  <c r="D812" i="6" s="1"/>
  <c r="C812" i="6"/>
  <c r="E812" i="6"/>
  <c r="B813" i="6"/>
  <c r="D813" i="6" s="1"/>
  <c r="C813" i="6"/>
  <c r="E813" i="6"/>
  <c r="B814" i="6"/>
  <c r="D814" i="6" s="1"/>
  <c r="C814" i="6"/>
  <c r="E814" i="6"/>
  <c r="B815" i="6"/>
  <c r="D815" i="6" s="1"/>
  <c r="C815" i="6"/>
  <c r="E815" i="6"/>
  <c r="B816" i="6"/>
  <c r="G816" i="6" s="1"/>
  <c r="C816" i="6"/>
  <c r="E816" i="6"/>
  <c r="B817" i="6"/>
  <c r="G817" i="6" s="1"/>
  <c r="C817" i="6"/>
  <c r="E817" i="6"/>
  <c r="B818" i="6"/>
  <c r="C818" i="6"/>
  <c r="E818" i="6"/>
  <c r="B819" i="6"/>
  <c r="C819" i="6"/>
  <c r="E819" i="6"/>
  <c r="B820" i="6"/>
  <c r="D820" i="6" s="1"/>
  <c r="C820" i="6"/>
  <c r="E820" i="6"/>
  <c r="B821" i="6"/>
  <c r="D821" i="6" s="1"/>
  <c r="C821" i="6"/>
  <c r="E821" i="6"/>
  <c r="B822" i="6"/>
  <c r="C822" i="6"/>
  <c r="E822" i="6"/>
  <c r="B823" i="6"/>
  <c r="C823" i="6"/>
  <c r="E823" i="6"/>
  <c r="B824" i="6"/>
  <c r="D824" i="6" s="1"/>
  <c r="C824" i="6"/>
  <c r="E824" i="6"/>
  <c r="B825" i="6"/>
  <c r="D825" i="6" s="1"/>
  <c r="C825" i="6"/>
  <c r="E825" i="6"/>
  <c r="B826" i="6"/>
  <c r="C826" i="6"/>
  <c r="E826" i="6"/>
  <c r="B827" i="6"/>
  <c r="C827" i="6"/>
  <c r="E827" i="6"/>
  <c r="B828" i="6"/>
  <c r="G828" i="6" s="1"/>
  <c r="C828" i="6"/>
  <c r="E828" i="6"/>
  <c r="B829" i="6"/>
  <c r="G829" i="6" s="1"/>
  <c r="C829" i="6"/>
  <c r="E829" i="6"/>
  <c r="B830" i="6"/>
  <c r="G830" i="6" s="1"/>
  <c r="C830" i="6"/>
  <c r="E830" i="6"/>
  <c r="B831" i="6"/>
  <c r="D831" i="6" s="1"/>
  <c r="C831" i="6"/>
  <c r="E831" i="6"/>
  <c r="B832" i="6"/>
  <c r="D832" i="6" s="1"/>
  <c r="C832" i="6"/>
  <c r="E832" i="6"/>
  <c r="B833" i="6"/>
  <c r="D833" i="6" s="1"/>
  <c r="C833" i="6"/>
  <c r="E833" i="6"/>
  <c r="B834" i="6"/>
  <c r="D834" i="6" s="1"/>
  <c r="C834" i="6"/>
  <c r="E834" i="6"/>
  <c r="B835" i="6"/>
  <c r="G835" i="6" s="1"/>
  <c r="C835" i="6"/>
  <c r="E835" i="6"/>
  <c r="B836" i="6"/>
  <c r="G836" i="6" s="1"/>
  <c r="C836" i="6"/>
  <c r="E836" i="6"/>
  <c r="B837" i="6"/>
  <c r="C837" i="6"/>
  <c r="E837" i="6"/>
  <c r="B838" i="6"/>
  <c r="D838" i="6" s="1"/>
  <c r="C838" i="6"/>
  <c r="E838" i="6"/>
  <c r="B839" i="6"/>
  <c r="D839" i="6" s="1"/>
  <c r="C839" i="6"/>
  <c r="E839" i="6"/>
  <c r="B840" i="6"/>
  <c r="D840" i="6" s="1"/>
  <c r="C840" i="6"/>
  <c r="E840" i="6"/>
  <c r="B841" i="6"/>
  <c r="G841" i="6" s="1"/>
  <c r="C841" i="6"/>
  <c r="E841" i="6"/>
  <c r="B842" i="6"/>
  <c r="G842" i="6" s="1"/>
  <c r="C842" i="6"/>
  <c r="E842" i="6"/>
  <c r="B843" i="6"/>
  <c r="D843" i="6" s="1"/>
  <c r="C843" i="6"/>
  <c r="E843" i="6"/>
  <c r="B844" i="6"/>
  <c r="D844" i="6" s="1"/>
  <c r="C844" i="6"/>
  <c r="E844" i="6"/>
  <c r="B845" i="6"/>
  <c r="D845" i="6" s="1"/>
  <c r="C845" i="6"/>
  <c r="E845" i="6"/>
  <c r="B846" i="6"/>
  <c r="D846" i="6" s="1"/>
  <c r="C846" i="6"/>
  <c r="E846" i="6"/>
  <c r="B847" i="6"/>
  <c r="G847" i="6" s="1"/>
  <c r="C847" i="6"/>
  <c r="E847" i="6"/>
  <c r="B848" i="6"/>
  <c r="G848" i="6" s="1"/>
  <c r="C848" i="6"/>
  <c r="E848" i="6"/>
  <c r="B849" i="6"/>
  <c r="D849" i="6" s="1"/>
  <c r="C849" i="6"/>
  <c r="E849" i="6"/>
  <c r="B850" i="6"/>
  <c r="D850" i="6" s="1"/>
  <c r="C850" i="6"/>
  <c r="E850" i="6"/>
  <c r="B851" i="6"/>
  <c r="D851" i="6" s="1"/>
  <c r="C851" i="6"/>
  <c r="E851" i="6"/>
  <c r="B852" i="6"/>
  <c r="D852" i="6" s="1"/>
  <c r="C852" i="6"/>
  <c r="E852" i="6"/>
  <c r="B853" i="6"/>
  <c r="C853" i="6"/>
  <c r="E853" i="6"/>
  <c r="B854" i="6"/>
  <c r="G854" i="6" s="1"/>
  <c r="C854" i="6"/>
  <c r="E854" i="6"/>
  <c r="B855" i="6"/>
  <c r="D855" i="6" s="1"/>
  <c r="C855" i="6"/>
  <c r="E855" i="6"/>
  <c r="B856" i="6"/>
  <c r="C856" i="6"/>
  <c r="E856" i="6"/>
  <c r="B857" i="6"/>
  <c r="D857" i="6" s="1"/>
  <c r="C857" i="6"/>
  <c r="E857" i="6"/>
  <c r="B858" i="6"/>
  <c r="D858" i="6" s="1"/>
  <c r="C858" i="6"/>
  <c r="E858" i="6"/>
  <c r="B859" i="6"/>
  <c r="C859" i="6"/>
  <c r="E859" i="6"/>
  <c r="B860" i="6"/>
  <c r="G860" i="6" s="1"/>
  <c r="C860" i="6"/>
  <c r="E860" i="6"/>
  <c r="B861" i="6"/>
  <c r="D861" i="6" s="1"/>
  <c r="C861" i="6"/>
  <c r="E861" i="6"/>
  <c r="B862" i="6"/>
  <c r="D862" i="6" s="1"/>
  <c r="C862" i="6"/>
  <c r="E862" i="6"/>
  <c r="B863" i="6"/>
  <c r="C863" i="6"/>
  <c r="E863" i="6"/>
  <c r="B864" i="6"/>
  <c r="D864" i="6" s="1"/>
  <c r="C864" i="6"/>
  <c r="E864" i="6"/>
  <c r="B865" i="6"/>
  <c r="G865" i="6" s="1"/>
  <c r="C865" i="6"/>
  <c r="E865" i="6"/>
  <c r="B866" i="6"/>
  <c r="C866" i="6"/>
  <c r="E866" i="6"/>
  <c r="B867" i="6"/>
  <c r="D867" i="6" s="1"/>
  <c r="C867" i="6"/>
  <c r="E867" i="6"/>
  <c r="B868" i="6"/>
  <c r="D868" i="6" s="1"/>
  <c r="C868" i="6"/>
  <c r="E868" i="6"/>
  <c r="B869" i="6"/>
  <c r="D869" i="6" s="1"/>
  <c r="C869" i="6"/>
  <c r="E869" i="6"/>
  <c r="B870" i="6"/>
  <c r="D870" i="6" s="1"/>
  <c r="C870" i="6"/>
  <c r="E870" i="6"/>
  <c r="B871" i="6"/>
  <c r="G871" i="6" s="1"/>
  <c r="C871" i="6"/>
  <c r="E871" i="6"/>
  <c r="B872" i="6"/>
  <c r="C872" i="6"/>
  <c r="E872" i="6"/>
  <c r="B873" i="6"/>
  <c r="D873" i="6" s="1"/>
  <c r="C873" i="6"/>
  <c r="E873" i="6"/>
  <c r="B874" i="6"/>
  <c r="D874" i="6" s="1"/>
  <c r="C874" i="6"/>
  <c r="E874" i="6"/>
  <c r="B875" i="6"/>
  <c r="D875" i="6" s="1"/>
  <c r="C875" i="6"/>
  <c r="E875" i="6"/>
  <c r="B876" i="6"/>
  <c r="D876" i="6" s="1"/>
  <c r="C876" i="6"/>
  <c r="E876" i="6"/>
  <c r="B877" i="6"/>
  <c r="G877" i="6" s="1"/>
  <c r="C877" i="6"/>
  <c r="E877" i="6"/>
  <c r="B878" i="6"/>
  <c r="C878" i="6"/>
  <c r="E878" i="6"/>
  <c r="B879" i="6"/>
  <c r="D879" i="6" s="1"/>
  <c r="C879" i="6"/>
  <c r="E879" i="6"/>
  <c r="B880" i="6"/>
  <c r="D880" i="6" s="1"/>
  <c r="C880" i="6"/>
  <c r="E880" i="6"/>
  <c r="B881" i="6"/>
  <c r="D881" i="6" s="1"/>
  <c r="C881" i="6"/>
  <c r="E881" i="6"/>
  <c r="B882" i="6"/>
  <c r="C882" i="6"/>
  <c r="E882" i="6"/>
  <c r="B883" i="6"/>
  <c r="C883" i="6"/>
  <c r="E883" i="6"/>
  <c r="B884" i="6"/>
  <c r="G884" i="6" s="1"/>
  <c r="C884" i="6"/>
  <c r="E884" i="6"/>
  <c r="B885" i="6"/>
  <c r="D885" i="6" s="1"/>
  <c r="C885" i="6"/>
  <c r="E885" i="6"/>
  <c r="B886" i="6"/>
  <c r="D886" i="6" s="1"/>
  <c r="C886" i="6"/>
  <c r="E886" i="6"/>
  <c r="B887" i="6"/>
  <c r="D887" i="6" s="1"/>
  <c r="C887" i="6"/>
  <c r="E887" i="6"/>
  <c r="B888" i="6"/>
  <c r="D888" i="6" s="1"/>
  <c r="C888" i="6"/>
  <c r="E888" i="6"/>
  <c r="B889" i="6"/>
  <c r="G889" i="6" s="1"/>
  <c r="C889" i="6"/>
  <c r="E889" i="6"/>
  <c r="B890" i="6"/>
  <c r="C890" i="6"/>
  <c r="E890" i="6"/>
  <c r="B891" i="6"/>
  <c r="D891" i="6" s="1"/>
  <c r="C891" i="6"/>
  <c r="E891" i="6"/>
  <c r="B892" i="6"/>
  <c r="D892" i="6" s="1"/>
  <c r="C892" i="6"/>
  <c r="E892" i="6"/>
  <c r="B893" i="6"/>
  <c r="D893" i="6" s="1"/>
  <c r="C893" i="6"/>
  <c r="E893" i="6"/>
  <c r="B894" i="6"/>
  <c r="D894" i="6" s="1"/>
  <c r="C894" i="6"/>
  <c r="E894" i="6"/>
  <c r="B895" i="6"/>
  <c r="C895" i="6"/>
  <c r="E895" i="6"/>
  <c r="B896" i="6"/>
  <c r="G896" i="6" s="1"/>
  <c r="C896" i="6"/>
  <c r="E896" i="6"/>
  <c r="B897" i="6"/>
  <c r="D897" i="6" s="1"/>
  <c r="C897" i="6"/>
  <c r="E897" i="6"/>
  <c r="B898" i="6"/>
  <c r="D898" i="6" s="1"/>
  <c r="C898" i="6"/>
  <c r="E898" i="6"/>
  <c r="B899" i="6"/>
  <c r="D899" i="6" s="1"/>
  <c r="C899" i="6"/>
  <c r="E899" i="6"/>
  <c r="B900" i="6"/>
  <c r="D900" i="6" s="1"/>
  <c r="C900" i="6"/>
  <c r="E900" i="6"/>
  <c r="B901" i="6"/>
  <c r="G901" i="6" s="1"/>
  <c r="C901" i="6"/>
  <c r="E901" i="6"/>
  <c r="B902" i="6"/>
  <c r="G902" i="6" s="1"/>
  <c r="C902" i="6"/>
  <c r="E902" i="6"/>
  <c r="B903" i="6"/>
  <c r="G903" i="6" s="1"/>
  <c r="C903" i="6"/>
  <c r="E903" i="6"/>
  <c r="B904" i="6"/>
  <c r="D904" i="6" s="1"/>
  <c r="C904" i="6"/>
  <c r="E904" i="6"/>
  <c r="B905" i="6"/>
  <c r="D905" i="6" s="1"/>
  <c r="C905" i="6"/>
  <c r="E905" i="6"/>
  <c r="B906" i="6"/>
  <c r="D906" i="6" s="1"/>
  <c r="C906" i="6"/>
  <c r="E906" i="6"/>
  <c r="B907" i="6"/>
  <c r="D907" i="6" s="1"/>
  <c r="C907" i="6"/>
  <c r="E907" i="6"/>
  <c r="B908" i="6"/>
  <c r="G908" i="6" s="1"/>
  <c r="C908" i="6"/>
  <c r="E908" i="6"/>
  <c r="B909" i="6"/>
  <c r="G909" i="6" s="1"/>
  <c r="C909" i="6"/>
  <c r="E909" i="6"/>
  <c r="B910" i="6"/>
  <c r="C910" i="6"/>
  <c r="E910" i="6"/>
  <c r="B911" i="6"/>
  <c r="D911" i="6" s="1"/>
  <c r="C911" i="6"/>
  <c r="E911" i="6"/>
  <c r="B912" i="6"/>
  <c r="D912" i="6" s="1"/>
  <c r="C912" i="6"/>
  <c r="E912" i="6"/>
  <c r="B913" i="6"/>
  <c r="D913" i="6" s="1"/>
  <c r="C913" i="6"/>
  <c r="E913" i="6"/>
  <c r="B914" i="6"/>
  <c r="C914" i="6"/>
  <c r="E914" i="6"/>
  <c r="B915" i="6"/>
  <c r="C915" i="6"/>
  <c r="E915" i="6"/>
  <c r="B916" i="6"/>
  <c r="D916" i="6" s="1"/>
  <c r="C916" i="6"/>
  <c r="E916" i="6"/>
  <c r="B917" i="6"/>
  <c r="D917" i="6" s="1"/>
  <c r="C917" i="6"/>
  <c r="E917" i="6"/>
  <c r="B918" i="6"/>
  <c r="D918" i="6" s="1"/>
  <c r="C918" i="6"/>
  <c r="E918" i="6"/>
  <c r="B919" i="6"/>
  <c r="D919" i="6" s="1"/>
  <c r="C919" i="6"/>
  <c r="E919" i="6"/>
  <c r="B920" i="6"/>
  <c r="G920" i="6" s="1"/>
  <c r="C920" i="6"/>
  <c r="E920" i="6"/>
  <c r="B921" i="6"/>
  <c r="G921" i="6" s="1"/>
  <c r="C921" i="6"/>
  <c r="E921" i="6"/>
  <c r="B922" i="6"/>
  <c r="D922" i="6" s="1"/>
  <c r="C922" i="6"/>
  <c r="E922" i="6"/>
  <c r="B923" i="6"/>
  <c r="D923" i="6" s="1"/>
  <c r="C923" i="6"/>
  <c r="E923" i="6"/>
  <c r="B924" i="6"/>
  <c r="D924" i="6" s="1"/>
  <c r="C924" i="6"/>
  <c r="E924" i="6"/>
  <c r="B925" i="6"/>
  <c r="D925" i="6" s="1"/>
  <c r="C925" i="6"/>
  <c r="E925" i="6"/>
  <c r="B926" i="6"/>
  <c r="G926" i="6" s="1"/>
  <c r="C926" i="6"/>
  <c r="E926" i="6"/>
  <c r="B927" i="6"/>
  <c r="C927" i="6"/>
  <c r="E927" i="6"/>
  <c r="B928" i="6"/>
  <c r="D928" i="6" s="1"/>
  <c r="C928" i="6"/>
  <c r="E928" i="6"/>
  <c r="B929" i="6"/>
  <c r="D929" i="6" s="1"/>
  <c r="C929" i="6"/>
  <c r="E929" i="6"/>
  <c r="B930" i="6"/>
  <c r="D930" i="6" s="1"/>
  <c r="C930" i="6"/>
  <c r="E930" i="6"/>
  <c r="B931" i="6"/>
  <c r="D931" i="6" s="1"/>
  <c r="C931" i="6"/>
  <c r="E931" i="6"/>
  <c r="B932" i="6"/>
  <c r="C932" i="6"/>
  <c r="E932" i="6"/>
  <c r="B933" i="6"/>
  <c r="C933" i="6"/>
  <c r="E933" i="6"/>
  <c r="B934" i="6"/>
  <c r="D934" i="6" s="1"/>
  <c r="C934" i="6"/>
  <c r="E934" i="6"/>
  <c r="B935" i="6"/>
  <c r="D935" i="6" s="1"/>
  <c r="C935" i="6"/>
  <c r="E935" i="6"/>
  <c r="B936" i="6"/>
  <c r="D936" i="6" s="1"/>
  <c r="C936" i="6"/>
  <c r="E936" i="6"/>
  <c r="B937" i="6"/>
  <c r="C937" i="6"/>
  <c r="E937" i="6"/>
  <c r="B938" i="6"/>
  <c r="C938" i="6"/>
  <c r="E938" i="6"/>
  <c r="B939" i="6"/>
  <c r="C939" i="6"/>
  <c r="E939" i="6"/>
  <c r="B940" i="6"/>
  <c r="C940" i="6"/>
  <c r="E940" i="6"/>
  <c r="B941" i="6"/>
  <c r="D941" i="6" s="1"/>
  <c r="C941" i="6"/>
  <c r="E941" i="6"/>
  <c r="B942" i="6"/>
  <c r="D942" i="6" s="1"/>
  <c r="C942" i="6"/>
  <c r="E942" i="6"/>
  <c r="B943" i="6"/>
  <c r="D943" i="6" s="1"/>
  <c r="C943" i="6"/>
  <c r="E943" i="6"/>
  <c r="B944" i="6"/>
  <c r="C944" i="6"/>
  <c r="E944" i="6"/>
  <c r="B945" i="6"/>
  <c r="C945" i="6"/>
  <c r="E945" i="6"/>
  <c r="B946" i="6"/>
  <c r="D946" i="6" s="1"/>
  <c r="C946" i="6"/>
  <c r="E946" i="6"/>
  <c r="B947" i="6"/>
  <c r="D947" i="6" s="1"/>
  <c r="C947" i="6"/>
  <c r="E947" i="6"/>
  <c r="B948" i="6"/>
  <c r="C948" i="6"/>
  <c r="E948" i="6"/>
  <c r="B949" i="6"/>
  <c r="D949" i="6" s="1"/>
  <c r="C949" i="6"/>
  <c r="E949" i="6"/>
  <c r="B950" i="6"/>
  <c r="C950" i="6"/>
  <c r="E950" i="6"/>
  <c r="B951" i="6"/>
  <c r="G951" i="6" s="1"/>
  <c r="C951" i="6"/>
  <c r="E951" i="6"/>
  <c r="B952" i="6"/>
  <c r="D952" i="6" s="1"/>
  <c r="C952" i="6"/>
  <c r="E952" i="6"/>
  <c r="B953" i="6"/>
  <c r="C953" i="6"/>
  <c r="E953" i="6"/>
  <c r="B954" i="6"/>
  <c r="D954" i="6" s="1"/>
  <c r="C954" i="6"/>
  <c r="E954" i="6"/>
  <c r="B955" i="6"/>
  <c r="D955" i="6" s="1"/>
  <c r="C955" i="6"/>
  <c r="E955" i="6"/>
  <c r="B956" i="6"/>
  <c r="C956" i="6"/>
  <c r="E956" i="6"/>
  <c r="B957" i="6"/>
  <c r="G957" i="6" s="1"/>
  <c r="C957" i="6"/>
  <c r="E957" i="6"/>
  <c r="B958" i="6"/>
  <c r="D958" i="6" s="1"/>
  <c r="C958" i="6"/>
  <c r="E958" i="6"/>
  <c r="B959" i="6"/>
  <c r="D959" i="6" s="1"/>
  <c r="C959" i="6"/>
  <c r="E959" i="6"/>
  <c r="B960" i="6"/>
  <c r="D960" i="6" s="1"/>
  <c r="C960" i="6"/>
  <c r="E960" i="6"/>
  <c r="B961" i="6"/>
  <c r="C961" i="6"/>
  <c r="E961" i="6"/>
  <c r="B962" i="6"/>
  <c r="G962" i="6" s="1"/>
  <c r="C962" i="6"/>
  <c r="E962" i="6"/>
  <c r="B963" i="6"/>
  <c r="G963" i="6" s="1"/>
  <c r="C963" i="6"/>
  <c r="E963" i="6"/>
  <c r="B964" i="6"/>
  <c r="C964" i="6"/>
  <c r="E964" i="6"/>
  <c r="B965" i="6"/>
  <c r="D965" i="6" s="1"/>
  <c r="C965" i="6"/>
  <c r="E965" i="6"/>
  <c r="B966" i="6"/>
  <c r="D966" i="6" s="1"/>
  <c r="C966" i="6"/>
  <c r="E966" i="6"/>
  <c r="B967" i="6"/>
  <c r="D967" i="6" s="1"/>
  <c r="C967" i="6"/>
  <c r="E967" i="6"/>
  <c r="B968" i="6"/>
  <c r="D968" i="6" s="1"/>
  <c r="C968" i="6"/>
  <c r="E968" i="6"/>
  <c r="B969" i="6"/>
  <c r="C969" i="6"/>
  <c r="E969" i="6"/>
  <c r="B970" i="6"/>
  <c r="G970" i="6" s="1"/>
  <c r="C970" i="6"/>
  <c r="E970" i="6"/>
  <c r="B971" i="6"/>
  <c r="D971" i="6" s="1"/>
  <c r="C971" i="6"/>
  <c r="E971" i="6"/>
  <c r="B972" i="6"/>
  <c r="C972" i="6"/>
  <c r="E972" i="6"/>
  <c r="B973" i="6"/>
  <c r="D973" i="6" s="1"/>
  <c r="C973" i="6"/>
  <c r="E973" i="6"/>
  <c r="B974" i="6"/>
  <c r="D974" i="6" s="1"/>
  <c r="C974" i="6"/>
  <c r="E974" i="6"/>
  <c r="B975" i="6"/>
  <c r="G975" i="6" s="1"/>
  <c r="C975" i="6"/>
  <c r="E975" i="6"/>
  <c r="B976" i="6"/>
  <c r="G976" i="6" s="1"/>
  <c r="C976" i="6"/>
  <c r="E976" i="6"/>
  <c r="B977" i="6"/>
  <c r="C977" i="6"/>
  <c r="E977" i="6"/>
  <c r="B978" i="6"/>
  <c r="D978" i="6" s="1"/>
  <c r="C978" i="6"/>
  <c r="E978" i="6"/>
  <c r="B979" i="6"/>
  <c r="D979" i="6" s="1"/>
  <c r="C979" i="6"/>
  <c r="E979" i="6"/>
  <c r="B980" i="6"/>
  <c r="C980" i="6"/>
  <c r="E980" i="6"/>
  <c r="B981" i="6"/>
  <c r="G981" i="6" s="1"/>
  <c r="C981" i="6"/>
  <c r="E981" i="6"/>
  <c r="B982" i="6"/>
  <c r="G982" i="6" s="1"/>
  <c r="C982" i="6"/>
  <c r="E982" i="6"/>
  <c r="B983" i="6"/>
  <c r="D983" i="6" s="1"/>
  <c r="C983" i="6"/>
  <c r="E983" i="6"/>
  <c r="B984" i="6"/>
  <c r="D984" i="6" s="1"/>
  <c r="C984" i="6"/>
  <c r="E984" i="6"/>
  <c r="B985" i="6"/>
  <c r="C985" i="6"/>
  <c r="E985" i="6"/>
  <c r="B986" i="6"/>
  <c r="D986" i="6" s="1"/>
  <c r="C986" i="6"/>
  <c r="E986" i="6"/>
  <c r="B987" i="6"/>
  <c r="C987" i="6"/>
  <c r="E987" i="6"/>
  <c r="B988" i="6"/>
  <c r="C988" i="6"/>
  <c r="E988" i="6"/>
  <c r="B989" i="6"/>
  <c r="D989" i="6" s="1"/>
  <c r="C989" i="6"/>
  <c r="E989" i="6"/>
  <c r="B990" i="6"/>
  <c r="D990" i="6" s="1"/>
  <c r="C990" i="6"/>
  <c r="E990" i="6"/>
  <c r="B991" i="6"/>
  <c r="D991" i="6" s="1"/>
  <c r="C991" i="6"/>
  <c r="E991" i="6"/>
  <c r="B992" i="6"/>
  <c r="D992" i="6" s="1"/>
  <c r="C992" i="6"/>
  <c r="E992" i="6"/>
  <c r="B993" i="6"/>
  <c r="C993" i="6"/>
  <c r="E993" i="6"/>
  <c r="B994" i="6"/>
  <c r="G994" i="6" s="1"/>
  <c r="C994" i="6"/>
  <c r="E994" i="6"/>
  <c r="B995" i="6"/>
  <c r="D995" i="6" s="1"/>
  <c r="C995" i="6"/>
  <c r="E995" i="6"/>
  <c r="B996" i="6"/>
  <c r="C996" i="6"/>
  <c r="E996" i="6"/>
  <c r="B997" i="6"/>
  <c r="D997" i="6" s="1"/>
  <c r="C997" i="6"/>
  <c r="E997" i="6"/>
  <c r="B998" i="6"/>
  <c r="D998" i="6" s="1"/>
  <c r="C998" i="6"/>
  <c r="E998" i="6"/>
  <c r="B999" i="6"/>
  <c r="G999" i="6" s="1"/>
  <c r="C999" i="6"/>
  <c r="E999" i="6"/>
  <c r="B1000" i="6"/>
  <c r="G1000" i="6" s="1"/>
  <c r="C1000" i="6"/>
  <c r="E1000" i="6"/>
  <c r="B1001" i="6"/>
  <c r="C1001" i="6"/>
  <c r="E1001" i="6"/>
  <c r="B1002" i="6"/>
  <c r="D1002" i="6" s="1"/>
  <c r="C1002" i="6"/>
  <c r="E1002" i="6"/>
  <c r="B1003" i="6"/>
  <c r="D1003" i="6" s="1"/>
  <c r="C1003" i="6"/>
  <c r="E1003" i="6"/>
  <c r="B1004" i="6"/>
  <c r="C1004" i="6"/>
  <c r="E1004" i="6"/>
  <c r="B1005" i="6"/>
  <c r="G1005" i="6" s="1"/>
  <c r="C1005" i="6"/>
  <c r="E1005" i="6"/>
  <c r="B1006" i="6"/>
  <c r="G1006" i="6" s="1"/>
  <c r="C1006" i="6"/>
  <c r="E1006" i="6"/>
  <c r="B1007" i="6"/>
  <c r="D1007" i="6" s="1"/>
  <c r="C1007" i="6"/>
  <c r="E1007" i="6"/>
  <c r="B1008" i="6"/>
  <c r="D1008" i="6" s="1"/>
  <c r="C1008" i="6"/>
  <c r="E1008" i="6"/>
  <c r="B1009" i="6"/>
  <c r="C1009" i="6"/>
  <c r="E1009" i="6"/>
  <c r="B1010" i="6"/>
  <c r="D1010" i="6" s="1"/>
  <c r="C1010" i="6"/>
  <c r="E1010" i="6"/>
  <c r="B1011" i="6"/>
  <c r="C1011" i="6"/>
  <c r="E1011" i="6"/>
  <c r="B1012" i="6"/>
  <c r="C1012" i="6"/>
  <c r="E1012" i="6"/>
  <c r="B1013" i="6"/>
  <c r="G1013" i="6" s="1"/>
  <c r="C1013" i="6"/>
  <c r="E1013" i="6"/>
  <c r="B1014" i="6"/>
  <c r="D1014" i="6" s="1"/>
  <c r="C1014" i="6"/>
  <c r="E1014" i="6"/>
  <c r="B1015" i="6"/>
  <c r="D1015" i="6" s="1"/>
  <c r="C1015" i="6"/>
  <c r="E1015" i="6"/>
  <c r="B1016" i="6"/>
  <c r="D1016" i="6" s="1"/>
  <c r="C1016" i="6"/>
  <c r="E1016" i="6"/>
  <c r="B1017" i="6"/>
  <c r="C1017" i="6"/>
  <c r="E1017" i="6"/>
  <c r="B1018" i="6"/>
  <c r="G1018" i="6" s="1"/>
  <c r="C1018" i="6"/>
  <c r="E1018" i="6"/>
  <c r="B1019" i="6"/>
  <c r="C1019" i="6"/>
  <c r="E1019" i="6"/>
  <c r="B1020" i="6"/>
  <c r="C1020" i="6"/>
  <c r="E1020" i="6"/>
  <c r="B1021" i="6"/>
  <c r="D1021" i="6" s="1"/>
  <c r="C1021" i="6"/>
  <c r="E1021" i="6"/>
  <c r="B1022" i="6"/>
  <c r="D1022" i="6" s="1"/>
  <c r="C1022" i="6"/>
  <c r="E1022" i="6"/>
  <c r="B1023" i="6"/>
  <c r="D1023" i="6" s="1"/>
  <c r="C1023" i="6"/>
  <c r="E1023" i="6"/>
  <c r="B1024" i="6"/>
  <c r="G1024" i="6" s="1"/>
  <c r="C1024" i="6"/>
  <c r="E1024" i="6"/>
  <c r="B1025" i="6"/>
  <c r="C1025" i="6"/>
  <c r="E1025" i="6"/>
  <c r="B1026" i="6"/>
  <c r="D1026" i="6" s="1"/>
  <c r="C1026" i="6"/>
  <c r="E1026" i="6"/>
  <c r="B1027" i="6"/>
  <c r="D1027" i="6" s="1"/>
  <c r="C1027" i="6"/>
  <c r="E1027" i="6"/>
  <c r="B1028" i="6"/>
  <c r="C1028" i="6"/>
  <c r="E1028" i="6"/>
  <c r="B1029" i="6"/>
  <c r="D1029" i="6" s="1"/>
  <c r="C1029" i="6"/>
  <c r="E1029" i="6"/>
  <c r="B1030" i="6"/>
  <c r="G1030" i="6" s="1"/>
  <c r="C1030" i="6"/>
  <c r="E1030" i="6"/>
  <c r="B1031" i="6"/>
  <c r="G1031" i="6" s="1"/>
  <c r="C1031" i="6"/>
  <c r="E1031" i="6"/>
  <c r="B1032" i="6"/>
  <c r="D1032" i="6" s="1"/>
  <c r="C1032" i="6"/>
  <c r="E1032" i="6"/>
  <c r="B1033" i="6"/>
  <c r="C1033" i="6"/>
  <c r="E1033" i="6"/>
  <c r="B1034" i="6"/>
  <c r="D1034" i="6" s="1"/>
  <c r="C1034" i="6"/>
  <c r="E1034" i="6"/>
  <c r="B1035" i="6"/>
  <c r="D1035" i="6" s="1"/>
  <c r="C1035" i="6"/>
  <c r="E1035" i="6"/>
  <c r="B1036" i="6"/>
  <c r="C1036" i="6"/>
  <c r="E1036" i="6"/>
  <c r="B1037" i="6"/>
  <c r="G1037" i="6" s="1"/>
  <c r="C1037" i="6"/>
  <c r="E1037" i="6"/>
  <c r="B1038" i="6"/>
  <c r="D1038" i="6" s="1"/>
  <c r="C1038" i="6"/>
  <c r="E1038" i="6"/>
  <c r="B1039" i="6"/>
  <c r="D1039" i="6" s="1"/>
  <c r="C1039" i="6"/>
  <c r="E1039" i="6"/>
  <c r="B1040" i="6"/>
  <c r="D1040" i="6" s="1"/>
  <c r="C1040" i="6"/>
  <c r="E1040" i="6"/>
  <c r="B1041" i="6"/>
  <c r="C1041" i="6"/>
  <c r="E1041" i="6"/>
  <c r="B1042" i="6"/>
  <c r="C1042" i="6"/>
  <c r="E1042" i="6"/>
  <c r="B1043" i="6"/>
  <c r="G1043" i="6" s="1"/>
  <c r="C1043" i="6"/>
  <c r="E1043" i="6"/>
  <c r="B1044" i="6"/>
  <c r="C1044" i="6"/>
  <c r="E1044" i="6"/>
  <c r="B1045" i="6"/>
  <c r="D1045" i="6" s="1"/>
  <c r="C1045" i="6"/>
  <c r="E1045" i="6"/>
  <c r="B1046" i="6"/>
  <c r="D1046" i="6" s="1"/>
  <c r="C1046" i="6"/>
  <c r="E1046" i="6"/>
  <c r="B1047" i="6"/>
  <c r="D1047" i="6" s="1"/>
  <c r="C1047" i="6"/>
  <c r="E1047" i="6"/>
  <c r="B1048" i="6"/>
  <c r="G1048" i="6" s="1"/>
  <c r="C1048" i="6"/>
  <c r="E1048" i="6"/>
  <c r="B1049" i="6"/>
  <c r="C1049" i="6"/>
  <c r="E1049" i="6"/>
  <c r="B1050" i="6"/>
  <c r="G1050" i="6" s="1"/>
  <c r="C1050" i="6"/>
  <c r="E1050" i="6"/>
  <c r="B1051" i="6"/>
  <c r="D1051" i="6" s="1"/>
  <c r="C1051" i="6"/>
  <c r="E1051" i="6"/>
  <c r="B1052" i="6"/>
  <c r="C1052" i="6"/>
  <c r="E1052" i="6"/>
  <c r="B1053" i="6"/>
  <c r="D1053" i="6" s="1"/>
  <c r="C1053" i="6"/>
  <c r="E1053" i="6"/>
  <c r="B1054" i="6"/>
  <c r="D1054" i="6" s="1"/>
  <c r="C1054" i="6"/>
  <c r="E1054" i="6"/>
  <c r="B1055" i="6"/>
  <c r="G1055" i="6" s="1"/>
  <c r="C1055" i="6"/>
  <c r="E1055" i="6"/>
  <c r="B1056" i="6"/>
  <c r="G1056" i="6" s="1"/>
  <c r="C1056" i="6"/>
  <c r="E1056" i="6"/>
  <c r="B1057" i="6"/>
  <c r="C1057" i="6"/>
  <c r="E1057" i="6"/>
  <c r="B1058" i="6"/>
  <c r="D1058" i="6" s="1"/>
  <c r="C1058" i="6"/>
  <c r="E1058" i="6"/>
  <c r="B1059" i="6"/>
  <c r="D1059" i="6" s="1"/>
  <c r="C1059" i="6"/>
  <c r="E1059" i="6"/>
  <c r="B1060" i="6"/>
  <c r="C1060" i="6"/>
  <c r="E1060" i="6"/>
  <c r="B1061" i="6"/>
  <c r="G1061" i="6" s="1"/>
  <c r="C1061" i="6"/>
  <c r="E1061" i="6"/>
  <c r="B1062" i="6"/>
  <c r="G1062" i="6" s="1"/>
  <c r="C1062" i="6"/>
  <c r="E1062" i="6"/>
  <c r="B1063" i="6"/>
  <c r="D1063" i="6" s="1"/>
  <c r="C1063" i="6"/>
  <c r="E1063" i="6"/>
  <c r="B1064" i="6"/>
  <c r="D1064" i="6" s="1"/>
  <c r="C1064" i="6"/>
  <c r="E1064" i="6"/>
  <c r="B1065" i="6"/>
  <c r="C1065" i="6"/>
  <c r="E1065" i="6"/>
  <c r="B1066" i="6"/>
  <c r="D1066" i="6" s="1"/>
  <c r="C1066" i="6"/>
  <c r="E1066" i="6"/>
  <c r="B1067" i="6"/>
  <c r="C1067" i="6"/>
  <c r="E1067" i="6"/>
  <c r="B1068" i="6"/>
  <c r="C1068" i="6"/>
  <c r="E1068" i="6"/>
  <c r="B1069" i="6"/>
  <c r="D1069" i="6" s="1"/>
  <c r="C1069" i="6"/>
  <c r="E1069" i="6"/>
  <c r="B1070" i="6"/>
  <c r="D1070" i="6" s="1"/>
  <c r="C1070" i="6"/>
  <c r="E1070" i="6"/>
  <c r="B1071" i="6"/>
  <c r="D1071" i="6" s="1"/>
  <c r="C1071" i="6"/>
  <c r="E1071" i="6"/>
  <c r="B1072" i="6"/>
  <c r="D1072" i="6" s="1"/>
  <c r="C1072" i="6"/>
  <c r="E1072" i="6"/>
  <c r="B1073" i="6"/>
  <c r="C1073" i="6"/>
  <c r="E1073" i="6"/>
  <c r="B1074" i="6"/>
  <c r="G1074" i="6" s="1"/>
  <c r="C1074" i="6"/>
  <c r="E1074" i="6"/>
  <c r="B1075" i="6"/>
  <c r="D1075" i="6" s="1"/>
  <c r="C1075" i="6"/>
  <c r="E1075" i="6"/>
  <c r="B1076" i="6"/>
  <c r="D1076" i="6" s="1"/>
  <c r="C1076" i="6"/>
  <c r="E1076" i="6"/>
  <c r="B1077" i="6"/>
  <c r="D1077" i="6" s="1"/>
  <c r="C1077" i="6"/>
  <c r="E1077" i="6"/>
  <c r="B1078" i="6"/>
  <c r="D1078" i="6" s="1"/>
  <c r="C1078" i="6"/>
  <c r="E1078" i="6"/>
  <c r="B1079" i="6"/>
  <c r="G1079" i="6" s="1"/>
  <c r="C1079" i="6"/>
  <c r="E1079" i="6"/>
  <c r="B1080" i="6"/>
  <c r="G1080" i="6" s="1"/>
  <c r="C1080" i="6"/>
  <c r="E1080" i="6"/>
  <c r="B1081" i="6"/>
  <c r="D1081" i="6" s="1"/>
  <c r="C1081" i="6"/>
  <c r="E1081" i="6"/>
  <c r="B1082" i="6"/>
  <c r="D1082" i="6" s="1"/>
  <c r="C1082" i="6"/>
  <c r="E1082" i="6"/>
  <c r="B1083" i="6"/>
  <c r="D1083" i="6" s="1"/>
  <c r="C1083" i="6"/>
  <c r="E1083" i="6"/>
  <c r="B1084" i="6"/>
  <c r="D1084" i="6" s="1"/>
  <c r="C1084" i="6"/>
  <c r="E1084" i="6"/>
  <c r="B1085" i="6"/>
  <c r="C1085" i="6"/>
  <c r="E1085" i="6"/>
  <c r="B1086" i="6"/>
  <c r="G1086" i="6" s="1"/>
  <c r="C1086" i="6"/>
  <c r="E1086" i="6"/>
  <c r="B1087" i="6"/>
  <c r="D1087" i="6" s="1"/>
  <c r="C1087" i="6"/>
  <c r="E1087" i="6"/>
  <c r="B1088" i="6"/>
  <c r="D1088" i="6" s="1"/>
  <c r="C1088" i="6"/>
  <c r="E1088" i="6"/>
  <c r="B1089" i="6"/>
  <c r="D1089" i="6" s="1"/>
  <c r="C1089" i="6"/>
  <c r="E1089" i="6"/>
  <c r="B1090" i="6"/>
  <c r="D1090" i="6" s="1"/>
  <c r="C1090" i="6"/>
  <c r="E1090" i="6"/>
  <c r="B1091" i="6"/>
  <c r="G1091" i="6" s="1"/>
  <c r="C1091" i="6"/>
  <c r="E1091" i="6"/>
  <c r="B1092" i="6"/>
  <c r="G1092" i="6" s="1"/>
  <c r="C1092" i="6"/>
  <c r="E1092" i="6"/>
  <c r="B1093" i="6"/>
  <c r="C1093" i="6"/>
  <c r="E1093" i="6"/>
  <c r="B1094" i="6"/>
  <c r="D1094" i="6" s="1"/>
  <c r="C1094" i="6"/>
  <c r="E1094" i="6"/>
  <c r="B1095" i="6"/>
  <c r="D1095" i="6" s="1"/>
  <c r="C1095" i="6"/>
  <c r="E1095" i="6"/>
  <c r="B1096" i="6"/>
  <c r="D1096" i="6" s="1"/>
  <c r="C1096" i="6"/>
  <c r="E1096" i="6"/>
  <c r="B1097" i="6"/>
  <c r="G1097" i="6" s="1"/>
  <c r="C1097" i="6"/>
  <c r="E1097" i="6"/>
  <c r="B1098" i="6"/>
  <c r="G1098" i="6" s="1"/>
  <c r="C1098" i="6"/>
  <c r="E1098" i="6"/>
  <c r="B1099" i="6"/>
  <c r="D1099" i="6" s="1"/>
  <c r="C1099" i="6"/>
  <c r="E1099" i="6"/>
  <c r="B1100" i="6"/>
  <c r="C1100" i="6"/>
  <c r="E1100" i="6"/>
  <c r="B1101" i="6"/>
  <c r="D1101" i="6" s="1"/>
  <c r="C1101" i="6"/>
  <c r="E1101" i="6"/>
  <c r="B1102" i="6"/>
  <c r="D1102" i="6" s="1"/>
  <c r="C1102" i="6"/>
  <c r="E1102" i="6"/>
  <c r="B1103" i="6"/>
  <c r="G1103" i="6" s="1"/>
  <c r="C1103" i="6"/>
  <c r="E1103" i="6"/>
  <c r="B1104" i="6"/>
  <c r="C1104" i="6"/>
  <c r="E1104" i="6"/>
  <c r="B1105" i="6"/>
  <c r="C1105" i="6"/>
  <c r="E1105" i="6"/>
  <c r="B1106" i="6"/>
  <c r="D1106" i="6" s="1"/>
  <c r="C1106" i="6"/>
  <c r="E1106" i="6"/>
  <c r="B1107" i="6"/>
  <c r="D1107" i="6" s="1"/>
  <c r="C1107" i="6"/>
  <c r="E1107" i="6"/>
  <c r="B1108" i="6"/>
  <c r="D1108" i="6" s="1"/>
  <c r="C1108" i="6"/>
  <c r="E1108" i="6"/>
  <c r="B1109" i="6"/>
  <c r="C1109" i="6"/>
  <c r="E1109" i="6"/>
  <c r="B1110" i="6"/>
  <c r="G1110" i="6" s="1"/>
  <c r="C1110" i="6"/>
  <c r="E1110" i="6"/>
  <c r="B1111" i="6"/>
  <c r="D1111" i="6" s="1"/>
  <c r="C1111" i="6"/>
  <c r="E1111" i="6"/>
  <c r="B1112" i="6"/>
  <c r="C1112" i="6"/>
  <c r="E1112" i="6"/>
  <c r="B1113" i="6"/>
  <c r="D1113" i="6" s="1"/>
  <c r="C1113" i="6"/>
  <c r="E1113" i="6"/>
  <c r="B1114" i="6"/>
  <c r="D1114" i="6" s="1"/>
  <c r="C1114" i="6"/>
  <c r="E1114" i="6"/>
  <c r="B1115" i="6"/>
  <c r="G1115" i="6" s="1"/>
  <c r="C1115" i="6"/>
  <c r="E1115" i="6"/>
  <c r="B1116" i="6"/>
  <c r="G1116" i="6" s="1"/>
  <c r="C1116" i="6"/>
  <c r="E1116" i="6"/>
  <c r="B1117" i="6"/>
  <c r="C1117" i="6"/>
  <c r="E1117" i="6"/>
  <c r="B1118" i="6"/>
  <c r="C1118" i="6"/>
  <c r="E1118" i="6"/>
  <c r="B1119" i="6"/>
  <c r="D1119" i="6" s="1"/>
  <c r="C1119" i="6"/>
  <c r="E1119" i="6"/>
  <c r="B1120" i="6"/>
  <c r="C1120" i="6"/>
  <c r="E1120" i="6"/>
  <c r="B1121" i="6"/>
  <c r="G1121" i="6" s="1"/>
  <c r="C1121" i="6"/>
  <c r="E1121" i="6"/>
  <c r="B1122" i="6"/>
  <c r="G1122" i="6" s="1"/>
  <c r="C1122" i="6"/>
  <c r="E1122" i="6"/>
  <c r="B1123" i="6"/>
  <c r="G1123" i="6" s="1"/>
  <c r="C1123" i="6"/>
  <c r="E1123" i="6"/>
  <c r="B1124" i="6"/>
  <c r="D1124" i="6" s="1"/>
  <c r="C1124" i="6"/>
  <c r="E1124" i="6"/>
  <c r="B1125" i="6"/>
  <c r="C1125" i="6"/>
  <c r="E1125" i="6"/>
  <c r="B1126" i="6"/>
  <c r="C1126" i="6"/>
  <c r="E1126" i="6"/>
  <c r="B1127" i="6"/>
  <c r="D1127" i="6" s="1"/>
  <c r="C1127" i="6"/>
  <c r="E1127" i="6"/>
  <c r="B1128" i="6"/>
  <c r="C1128" i="6"/>
  <c r="E1128" i="6"/>
  <c r="B1129" i="6"/>
  <c r="G1129" i="6" s="1"/>
  <c r="C1129" i="6"/>
  <c r="E1129" i="6"/>
  <c r="B1130" i="6"/>
  <c r="D1130" i="6" s="1"/>
  <c r="C1130" i="6"/>
  <c r="E1130" i="6"/>
  <c r="B1131" i="6"/>
  <c r="C1131" i="6"/>
  <c r="E1131" i="6"/>
  <c r="B1132" i="6"/>
  <c r="D1132" i="6" s="1"/>
  <c r="C1132" i="6"/>
  <c r="E1132" i="6"/>
  <c r="B1133" i="6"/>
  <c r="C1133" i="6"/>
  <c r="E1133" i="6"/>
  <c r="B1134" i="6"/>
  <c r="G1134" i="6" s="1"/>
  <c r="C1134" i="6"/>
  <c r="E1134" i="6"/>
  <c r="B1135" i="6"/>
  <c r="G1135" i="6" s="1"/>
  <c r="C1135" i="6"/>
  <c r="E1135" i="6"/>
  <c r="B1136" i="6"/>
  <c r="C1136" i="6"/>
  <c r="E1136" i="6"/>
  <c r="B1137" i="6"/>
  <c r="C1137" i="6"/>
  <c r="E1137" i="6"/>
  <c r="B1138" i="6"/>
  <c r="C1138" i="6"/>
  <c r="E1138" i="6"/>
  <c r="B1139" i="6"/>
  <c r="C1139" i="6"/>
  <c r="E1139" i="6"/>
  <c r="B1140" i="6"/>
  <c r="G1140" i="6" s="1"/>
  <c r="C1140" i="6"/>
  <c r="E1140" i="6"/>
  <c r="B1141" i="6"/>
  <c r="C1141" i="6"/>
  <c r="E1141" i="6"/>
  <c r="B1142" i="6"/>
  <c r="C1142" i="6"/>
  <c r="E1142" i="6"/>
  <c r="B1143" i="6"/>
  <c r="D1143" i="6" s="1"/>
  <c r="C1143" i="6"/>
  <c r="E1143" i="6"/>
  <c r="B1144" i="6"/>
  <c r="C1144" i="6"/>
  <c r="E1144" i="6"/>
  <c r="B1145" i="6"/>
  <c r="D1145" i="6" s="1"/>
  <c r="C1145" i="6"/>
  <c r="E1145" i="6"/>
  <c r="B1146" i="6"/>
  <c r="G1146" i="6" s="1"/>
  <c r="C1146" i="6"/>
  <c r="E1146" i="6"/>
  <c r="B1147" i="6"/>
  <c r="G1147" i="6" s="1"/>
  <c r="C1147" i="6"/>
  <c r="E1147" i="6"/>
  <c r="B1148" i="6"/>
  <c r="D1148" i="6" s="1"/>
  <c r="C1148" i="6"/>
  <c r="E1148" i="6"/>
  <c r="B1149" i="6"/>
  <c r="C1149" i="6"/>
  <c r="E1149" i="6"/>
  <c r="B1150" i="6"/>
  <c r="C1150" i="6"/>
  <c r="E1150" i="6"/>
  <c r="B1151" i="6"/>
  <c r="D1151" i="6" s="1"/>
  <c r="C1151" i="6"/>
  <c r="E1151" i="6"/>
  <c r="B1152" i="6"/>
  <c r="C1152" i="6"/>
  <c r="E1152" i="6"/>
  <c r="B1153" i="6"/>
  <c r="G1153" i="6" s="1"/>
  <c r="C1153" i="6"/>
  <c r="E1153" i="6"/>
  <c r="B1154" i="6"/>
  <c r="D1154" i="6" s="1"/>
  <c r="C1154" i="6"/>
  <c r="E1154" i="6"/>
  <c r="B1155" i="6"/>
  <c r="C1155" i="6"/>
  <c r="E1155" i="6"/>
  <c r="B1156" i="6"/>
  <c r="D1156" i="6" s="1"/>
  <c r="C1156" i="6"/>
  <c r="E1156" i="6"/>
  <c r="B1157" i="6"/>
  <c r="C1157" i="6"/>
  <c r="E1157" i="6"/>
  <c r="B1158" i="6"/>
  <c r="G1158" i="6" s="1"/>
  <c r="C1158" i="6"/>
  <c r="E1158" i="6"/>
  <c r="B1159" i="6"/>
  <c r="G1159" i="6" s="1"/>
  <c r="C1159" i="6"/>
  <c r="E1159" i="6"/>
  <c r="B1160" i="6"/>
  <c r="C1160" i="6"/>
  <c r="E1160" i="6"/>
  <c r="B1161" i="6"/>
  <c r="D1161" i="6" s="1"/>
  <c r="C1161" i="6"/>
  <c r="E1161" i="6"/>
  <c r="B1162" i="6"/>
  <c r="D1162" i="6" s="1"/>
  <c r="C1162" i="6"/>
  <c r="E1162" i="6"/>
  <c r="B1163" i="6"/>
  <c r="C1163" i="6"/>
  <c r="E1163" i="6"/>
  <c r="B1164" i="6"/>
  <c r="G1164" i="6" s="1"/>
  <c r="C1164" i="6"/>
  <c r="E1164" i="6"/>
  <c r="B1165" i="6"/>
  <c r="C1165" i="6"/>
  <c r="E1165" i="6"/>
  <c r="B1166" i="6"/>
  <c r="G1166" i="6" s="1"/>
  <c r="C1166" i="6"/>
  <c r="E1166" i="6"/>
  <c r="B1167" i="6"/>
  <c r="D1167" i="6" s="1"/>
  <c r="C1167" i="6"/>
  <c r="E1167" i="6"/>
  <c r="B1168" i="6"/>
  <c r="C1168" i="6"/>
  <c r="E1168" i="6"/>
  <c r="B1169" i="6"/>
  <c r="D1169" i="6" s="1"/>
  <c r="C1169" i="6"/>
  <c r="E1169" i="6"/>
  <c r="B1170" i="6"/>
  <c r="D1170" i="6" s="1"/>
  <c r="C1170" i="6"/>
  <c r="E1170" i="6"/>
  <c r="B1171" i="6"/>
  <c r="G1171" i="6" s="1"/>
  <c r="C1171" i="6"/>
  <c r="E1171" i="6"/>
  <c r="B1172" i="6"/>
  <c r="G1172" i="6" s="1"/>
  <c r="C1172" i="6"/>
  <c r="E1172" i="6"/>
  <c r="B1173" i="6"/>
  <c r="C1173" i="6"/>
  <c r="E1173" i="6"/>
  <c r="B1174" i="6"/>
  <c r="C1174" i="6"/>
  <c r="E1174" i="6"/>
  <c r="B1175" i="6"/>
  <c r="D1175" i="6" s="1"/>
  <c r="C1175" i="6"/>
  <c r="E1175" i="6"/>
  <c r="B1176" i="6"/>
  <c r="C1176" i="6"/>
  <c r="E1176" i="6"/>
  <c r="B1177" i="6"/>
  <c r="G1177" i="6" s="1"/>
  <c r="C1177" i="6"/>
  <c r="E1177" i="6"/>
  <c r="B1178" i="6"/>
  <c r="G1178" i="6" s="1"/>
  <c r="C1178" i="6"/>
  <c r="E1178" i="6"/>
  <c r="B1179" i="6"/>
  <c r="C1179" i="6"/>
  <c r="E1179" i="6"/>
  <c r="B1180" i="6"/>
  <c r="D1180" i="6" s="1"/>
  <c r="C1180" i="6"/>
  <c r="E1180" i="6"/>
  <c r="B1181" i="6"/>
  <c r="C1181" i="6"/>
  <c r="E1181" i="6"/>
  <c r="B1182" i="6"/>
  <c r="C1182" i="6"/>
  <c r="E1182" i="6"/>
  <c r="B1183" i="6"/>
  <c r="G1183" i="6" s="1"/>
  <c r="C1183" i="6"/>
  <c r="E1183" i="6"/>
  <c r="B1184" i="6"/>
  <c r="C1184" i="6"/>
  <c r="E1184" i="6"/>
  <c r="B1185" i="6"/>
  <c r="D1185" i="6" s="1"/>
  <c r="C1185" i="6"/>
  <c r="E1185" i="6"/>
  <c r="B1186" i="6"/>
  <c r="D1186" i="6" s="1"/>
  <c r="C1186" i="6"/>
  <c r="E1186" i="6"/>
  <c r="B1187" i="6"/>
  <c r="C1187" i="6"/>
  <c r="E1187" i="6"/>
  <c r="B1188" i="6"/>
  <c r="D1188" i="6" s="1"/>
  <c r="C1188" i="6"/>
  <c r="E1188" i="6"/>
  <c r="B1189" i="6"/>
  <c r="C1189" i="6"/>
  <c r="E1189" i="6"/>
  <c r="B1190" i="6"/>
  <c r="G1190" i="6" s="1"/>
  <c r="C1190" i="6"/>
  <c r="E1190" i="6"/>
  <c r="B1191" i="6"/>
  <c r="D1191" i="6" s="1"/>
  <c r="C1191" i="6"/>
  <c r="E1191" i="6"/>
  <c r="B1192" i="6"/>
  <c r="C1192" i="6"/>
  <c r="E1192" i="6"/>
  <c r="B1193" i="6"/>
  <c r="D1193" i="6" s="1"/>
  <c r="C1193" i="6"/>
  <c r="E1193" i="6"/>
  <c r="B1194" i="6"/>
  <c r="D1194" i="6" s="1"/>
  <c r="C1194" i="6"/>
  <c r="E1194" i="6"/>
  <c r="B1195" i="6"/>
  <c r="G1195" i="6" s="1"/>
  <c r="C1195" i="6"/>
  <c r="E1195" i="6"/>
  <c r="B1196" i="6"/>
  <c r="G1196" i="6" s="1"/>
  <c r="C1196" i="6"/>
  <c r="E1196" i="6"/>
  <c r="B1197" i="6"/>
  <c r="C1197" i="6"/>
  <c r="E1197" i="6"/>
  <c r="B1198" i="6"/>
  <c r="C1198" i="6"/>
  <c r="E1198" i="6"/>
  <c r="B1199" i="6"/>
  <c r="D1199" i="6" s="1"/>
  <c r="C1199" i="6"/>
  <c r="E1199" i="6"/>
  <c r="B1200" i="6"/>
  <c r="C1200" i="6"/>
  <c r="E1200" i="6"/>
  <c r="B1201" i="6"/>
  <c r="G1201" i="6" s="1"/>
  <c r="C1201" i="6"/>
  <c r="E1201" i="6"/>
  <c r="B1202" i="6"/>
  <c r="G1202" i="6" s="1"/>
  <c r="C1202" i="6"/>
  <c r="E1202" i="6"/>
  <c r="B1203" i="6"/>
  <c r="C1203" i="6"/>
  <c r="E1203" i="6"/>
  <c r="B1204" i="6"/>
  <c r="D1204" i="6" s="1"/>
  <c r="C1204" i="6"/>
  <c r="E1204" i="6"/>
  <c r="B1205" i="6"/>
  <c r="C1205" i="6"/>
  <c r="E1205" i="6"/>
  <c r="B1206" i="6"/>
  <c r="C1206" i="6"/>
  <c r="E1206" i="6"/>
  <c r="B1207" i="6"/>
  <c r="G1207" i="6" s="1"/>
  <c r="C1207" i="6"/>
  <c r="E1207" i="6"/>
  <c r="B1208" i="6"/>
  <c r="C1208" i="6"/>
  <c r="E1208" i="6"/>
  <c r="B1209" i="6"/>
  <c r="D1209" i="6" s="1"/>
  <c r="C1209" i="6"/>
  <c r="E1209" i="6"/>
  <c r="B1210" i="6"/>
  <c r="D1210" i="6" s="1"/>
  <c r="C1210" i="6"/>
  <c r="E1210" i="6"/>
  <c r="B1211" i="6"/>
  <c r="C1211" i="6"/>
  <c r="E1211" i="6"/>
  <c r="B1212" i="6"/>
  <c r="D1212" i="6" s="1"/>
  <c r="C1212" i="6"/>
  <c r="E1212" i="6"/>
  <c r="B1213" i="6"/>
  <c r="C1213" i="6"/>
  <c r="E1213" i="6"/>
  <c r="B1214" i="6"/>
  <c r="G1214" i="6" s="1"/>
  <c r="C1214" i="6"/>
  <c r="E1214" i="6"/>
  <c r="B1215" i="6"/>
  <c r="C1215" i="6"/>
  <c r="E1215" i="6"/>
  <c r="B1216" i="6"/>
  <c r="C1216" i="6"/>
  <c r="E1216" i="6"/>
  <c r="B1217" i="6"/>
  <c r="D1217" i="6" s="1"/>
  <c r="C1217" i="6"/>
  <c r="E1217" i="6"/>
  <c r="B1218" i="6"/>
  <c r="D1218" i="6" s="1"/>
  <c r="C1218" i="6"/>
  <c r="E1218" i="6"/>
  <c r="B1219" i="6"/>
  <c r="G1219" i="6" s="1"/>
  <c r="C1219" i="6"/>
  <c r="E1219" i="6"/>
  <c r="B1220" i="6"/>
  <c r="G1220" i="6" s="1"/>
  <c r="C1220" i="6"/>
  <c r="E1220" i="6"/>
  <c r="B1221" i="6"/>
  <c r="C1221" i="6"/>
  <c r="E1221" i="6"/>
  <c r="B1222" i="6"/>
  <c r="C1222" i="6"/>
  <c r="E1222" i="6"/>
  <c r="B1223" i="6"/>
  <c r="D1223" i="6" s="1"/>
  <c r="C1223" i="6"/>
  <c r="E1223" i="6"/>
  <c r="B1224" i="6"/>
  <c r="C1224" i="6"/>
  <c r="E1224" i="6"/>
  <c r="B1225" i="6"/>
  <c r="G1225" i="6" s="1"/>
  <c r="C1225" i="6"/>
  <c r="E1225" i="6"/>
  <c r="B1226" i="6"/>
  <c r="G1226" i="6" s="1"/>
  <c r="C1226" i="6"/>
  <c r="E1226" i="6"/>
  <c r="B1227" i="6"/>
  <c r="G1227" i="6" s="1"/>
  <c r="C1227" i="6"/>
  <c r="E1227" i="6"/>
  <c r="B1228" i="6"/>
  <c r="D1228" i="6" s="1"/>
  <c r="C1228" i="6"/>
  <c r="E1228" i="6"/>
  <c r="B1229" i="6"/>
  <c r="C1229" i="6"/>
  <c r="E1229" i="6"/>
  <c r="B1230" i="6"/>
  <c r="C1230" i="6"/>
  <c r="E1230" i="6"/>
  <c r="B1231" i="6"/>
  <c r="D1231" i="6" s="1"/>
  <c r="C1231" i="6"/>
  <c r="E1231" i="6"/>
  <c r="B1232" i="6"/>
  <c r="C1232" i="6"/>
  <c r="E1232" i="6"/>
  <c r="B1233" i="6"/>
  <c r="G1233" i="6" s="1"/>
  <c r="C1233" i="6"/>
  <c r="E1233" i="6"/>
  <c r="B1234" i="6"/>
  <c r="D1234" i="6" s="1"/>
  <c r="C1234" i="6"/>
  <c r="E1234" i="6"/>
  <c r="B1235" i="6"/>
  <c r="C1235" i="6"/>
  <c r="E1235" i="6"/>
  <c r="B1236" i="6"/>
  <c r="D1236" i="6" s="1"/>
  <c r="C1236" i="6"/>
  <c r="E1236" i="6"/>
  <c r="B1237" i="6"/>
  <c r="C1237" i="6"/>
  <c r="E1237" i="6"/>
  <c r="B1238" i="6"/>
  <c r="G1238" i="6" s="1"/>
  <c r="C1238" i="6"/>
  <c r="E1238" i="6"/>
  <c r="B1239" i="6"/>
  <c r="G1239" i="6" s="1"/>
  <c r="C1239" i="6"/>
  <c r="E1239" i="6"/>
  <c r="B1240" i="6"/>
  <c r="C1240" i="6"/>
  <c r="E1240" i="6"/>
  <c r="B1241" i="6"/>
  <c r="D1241" i="6" s="1"/>
  <c r="C1241" i="6"/>
  <c r="E1241" i="6"/>
  <c r="B1242" i="6"/>
  <c r="D1242" i="6" s="1"/>
  <c r="C1242" i="6"/>
  <c r="E1242" i="6"/>
  <c r="B1243" i="6"/>
  <c r="C1243" i="6"/>
  <c r="E1243" i="6"/>
  <c r="B1244" i="6"/>
  <c r="G1244" i="6" s="1"/>
  <c r="C1244" i="6"/>
  <c r="E1244" i="6"/>
  <c r="B1245" i="6"/>
  <c r="C1245" i="6"/>
  <c r="E1245" i="6"/>
  <c r="B1246" i="6"/>
  <c r="C1246" i="6"/>
  <c r="E1246" i="6"/>
  <c r="B1247" i="6"/>
  <c r="D1247" i="6" s="1"/>
  <c r="C1247" i="6"/>
  <c r="E1247" i="6"/>
  <c r="B1248" i="6"/>
  <c r="C1248" i="6"/>
  <c r="E1248" i="6"/>
  <c r="B1249" i="6"/>
  <c r="D1249" i="6" s="1"/>
  <c r="C1249" i="6"/>
  <c r="E1249" i="6"/>
  <c r="B1250" i="6"/>
  <c r="G1250" i="6" s="1"/>
  <c r="C1250" i="6"/>
  <c r="E1250" i="6"/>
  <c r="B1251" i="6"/>
  <c r="G1251" i="6" s="1"/>
  <c r="C1251" i="6"/>
  <c r="E1251" i="6"/>
  <c r="B1252" i="6"/>
  <c r="D1252" i="6" s="1"/>
  <c r="C1252" i="6"/>
  <c r="E1252" i="6"/>
  <c r="B1253" i="6"/>
  <c r="C1253" i="6"/>
  <c r="E1253" i="6"/>
  <c r="B1254" i="6"/>
  <c r="C1254" i="6"/>
  <c r="E1254" i="6"/>
  <c r="B1255" i="6"/>
  <c r="D1255" i="6" s="1"/>
  <c r="C1255" i="6"/>
  <c r="E1255" i="6"/>
  <c r="B1256" i="6"/>
  <c r="C1256" i="6"/>
  <c r="E1256" i="6"/>
  <c r="B1257" i="6"/>
  <c r="G1257" i="6" s="1"/>
  <c r="C1257" i="6"/>
  <c r="E1257" i="6"/>
  <c r="B1258" i="6"/>
  <c r="D1258" i="6" s="1"/>
  <c r="C1258" i="6"/>
  <c r="E1258" i="6"/>
  <c r="B1259" i="6"/>
  <c r="C1259" i="6"/>
  <c r="E1259" i="6"/>
  <c r="B1260" i="6"/>
  <c r="C1260" i="6"/>
  <c r="E1260" i="6"/>
  <c r="B1261" i="6"/>
  <c r="C1261" i="6"/>
  <c r="E1261" i="6"/>
  <c r="B1262" i="6"/>
  <c r="G1262" i="6" s="1"/>
  <c r="C1262" i="6"/>
  <c r="E1262" i="6"/>
  <c r="B1263" i="6"/>
  <c r="G1263" i="6" s="1"/>
  <c r="C1263" i="6"/>
  <c r="E1263" i="6"/>
  <c r="B1264" i="6"/>
  <c r="C1264" i="6"/>
  <c r="E1264" i="6"/>
  <c r="B1265" i="6"/>
  <c r="D1265" i="6" s="1"/>
  <c r="C1265" i="6"/>
  <c r="E1265" i="6"/>
  <c r="B1266" i="6"/>
  <c r="D1266" i="6" s="1"/>
  <c r="C1266" i="6"/>
  <c r="E1266" i="6"/>
  <c r="B1267" i="6"/>
  <c r="C1267" i="6"/>
  <c r="E1267" i="6"/>
  <c r="B1268" i="6"/>
  <c r="G1268" i="6" s="1"/>
  <c r="C1268" i="6"/>
  <c r="E1268" i="6"/>
  <c r="B1269" i="6"/>
  <c r="C1269" i="6"/>
  <c r="E1269" i="6"/>
  <c r="B1270" i="6"/>
  <c r="C1270" i="6"/>
  <c r="E1270" i="6"/>
  <c r="B1271" i="6"/>
  <c r="D1271" i="6" s="1"/>
  <c r="C1271" i="6"/>
  <c r="E1271" i="6"/>
  <c r="B1272" i="6"/>
  <c r="C1272" i="6"/>
  <c r="E1272" i="6"/>
  <c r="B1273" i="6"/>
  <c r="D1273" i="6" s="1"/>
  <c r="C1273" i="6"/>
  <c r="E1273" i="6"/>
  <c r="B1274" i="6"/>
  <c r="G1274" i="6" s="1"/>
  <c r="C1274" i="6"/>
  <c r="E1274" i="6"/>
  <c r="B1275" i="6"/>
  <c r="G1275" i="6" s="1"/>
  <c r="C1275" i="6"/>
  <c r="E1275" i="6"/>
  <c r="B1276" i="6"/>
  <c r="D1276" i="6" s="1"/>
  <c r="C1276" i="6"/>
  <c r="E1276" i="6"/>
  <c r="B1277" i="6"/>
  <c r="C1277" i="6"/>
  <c r="E1277" i="6"/>
  <c r="B1278" i="6"/>
  <c r="C1278" i="6"/>
  <c r="E1278" i="6"/>
  <c r="B1279" i="6"/>
  <c r="D1279" i="6" s="1"/>
  <c r="C1279" i="6"/>
  <c r="E1279" i="6"/>
  <c r="B1280" i="6"/>
  <c r="C1280" i="6"/>
  <c r="E1280" i="6"/>
  <c r="B1281" i="6"/>
  <c r="G1281" i="6" s="1"/>
  <c r="C1281" i="6"/>
  <c r="E1281" i="6"/>
  <c r="B1282" i="6"/>
  <c r="D1282" i="6" s="1"/>
  <c r="C1282" i="6"/>
  <c r="E1282" i="6"/>
  <c r="B1283" i="6"/>
  <c r="C1283" i="6"/>
  <c r="E1283" i="6"/>
  <c r="B1284" i="6"/>
  <c r="D1284" i="6" s="1"/>
  <c r="C1284" i="6"/>
  <c r="E1284" i="6"/>
  <c r="B1285" i="6"/>
  <c r="C1285" i="6"/>
  <c r="E1285" i="6"/>
  <c r="B1286" i="6"/>
  <c r="G1286" i="6" s="1"/>
  <c r="C1286" i="6"/>
  <c r="E1286" i="6"/>
  <c r="B1287" i="6"/>
  <c r="G1287" i="6" s="1"/>
  <c r="C1287" i="6"/>
  <c r="E1287" i="6"/>
  <c r="B1288" i="6"/>
  <c r="C1288" i="6"/>
  <c r="E1288" i="6"/>
  <c r="B1289" i="6"/>
  <c r="D1289" i="6" s="1"/>
  <c r="C1289" i="6"/>
  <c r="E1289" i="6"/>
  <c r="B1290" i="6"/>
  <c r="D1290" i="6" s="1"/>
  <c r="C1290" i="6"/>
  <c r="E1290" i="6"/>
  <c r="B1291" i="6"/>
  <c r="C1291" i="6"/>
  <c r="E1291" i="6"/>
  <c r="B1292" i="6"/>
  <c r="G1292" i="6" s="1"/>
  <c r="C1292" i="6"/>
  <c r="E1292" i="6"/>
  <c r="B1293" i="6"/>
  <c r="C1293" i="6"/>
  <c r="E1293" i="6"/>
  <c r="B1294" i="6"/>
  <c r="G1294" i="6" s="1"/>
  <c r="C1294" i="6"/>
  <c r="E1294" i="6"/>
  <c r="B1295" i="6"/>
  <c r="D1295" i="6" s="1"/>
  <c r="C1295" i="6"/>
  <c r="E1295" i="6"/>
  <c r="B1296" i="6"/>
  <c r="C1296" i="6"/>
  <c r="E1296" i="6"/>
  <c r="B1297" i="6"/>
  <c r="D1297" i="6" s="1"/>
  <c r="C1297" i="6"/>
  <c r="E1297" i="6"/>
  <c r="B1298" i="6"/>
  <c r="D1298" i="6" s="1"/>
  <c r="C1298" i="6"/>
  <c r="E1298" i="6"/>
  <c r="B1299" i="6"/>
  <c r="G1299" i="6" s="1"/>
  <c r="C1299" i="6"/>
  <c r="E1299" i="6"/>
  <c r="B1300" i="6"/>
  <c r="G1300" i="6" s="1"/>
  <c r="C1300" i="6"/>
  <c r="E1300" i="6"/>
  <c r="B1301" i="6"/>
  <c r="D1301" i="6" s="1"/>
  <c r="C1301" i="6"/>
  <c r="E1301" i="6"/>
  <c r="B1302" i="6"/>
  <c r="C1302" i="6"/>
  <c r="E1302" i="6"/>
  <c r="B1303" i="6"/>
  <c r="D1303" i="6" s="1"/>
  <c r="C1303" i="6"/>
  <c r="E1303" i="6"/>
  <c r="B1304" i="6"/>
  <c r="D1304" i="6" s="1"/>
  <c r="C1304" i="6"/>
  <c r="E1304" i="6"/>
  <c r="B1305" i="6"/>
  <c r="G1305" i="6" s="1"/>
  <c r="C1305" i="6"/>
  <c r="E1305" i="6"/>
  <c r="B1306" i="6"/>
  <c r="G1306" i="6" s="1"/>
  <c r="C1306" i="6"/>
  <c r="E1306" i="6"/>
  <c r="B1307" i="6"/>
  <c r="C1307" i="6"/>
  <c r="E1307" i="6"/>
  <c r="B1308" i="6"/>
  <c r="D1308" i="6" s="1"/>
  <c r="C1308" i="6"/>
  <c r="E1308" i="6"/>
  <c r="B1309" i="6"/>
  <c r="D1309" i="6" s="1"/>
  <c r="C1309" i="6"/>
  <c r="E1309" i="6"/>
  <c r="B1310" i="6"/>
  <c r="C1310" i="6"/>
  <c r="E1310" i="6"/>
  <c r="B1311" i="6"/>
  <c r="G1311" i="6" s="1"/>
  <c r="C1311" i="6"/>
  <c r="E1311" i="6"/>
  <c r="B1312" i="6"/>
  <c r="G1312" i="6" s="1"/>
  <c r="C1312" i="6"/>
  <c r="E1312" i="6"/>
  <c r="B1313" i="6"/>
  <c r="D1313" i="6" s="1"/>
  <c r="C1313" i="6"/>
  <c r="E1313" i="6"/>
  <c r="B1314" i="6"/>
  <c r="C1314" i="6"/>
  <c r="E1314" i="6"/>
  <c r="B1315" i="6"/>
  <c r="C1315" i="6"/>
  <c r="E1315" i="6"/>
  <c r="B1316" i="6"/>
  <c r="D1316" i="6" s="1"/>
  <c r="C1316" i="6"/>
  <c r="E1316" i="6"/>
  <c r="B1317" i="6"/>
  <c r="C1317" i="6"/>
  <c r="E1317" i="6"/>
  <c r="B1318" i="6"/>
  <c r="C1318" i="6"/>
  <c r="E1318" i="6"/>
  <c r="B1319" i="6"/>
  <c r="D1319" i="6" s="1"/>
  <c r="C1319" i="6"/>
  <c r="E1319" i="6"/>
  <c r="B1320" i="6"/>
  <c r="D1320" i="6" s="1"/>
  <c r="C1320" i="6"/>
  <c r="E1320" i="6"/>
  <c r="B1321" i="6"/>
  <c r="D1321" i="6" s="1"/>
  <c r="C1321" i="6"/>
  <c r="E1321" i="6"/>
  <c r="B1322" i="6"/>
  <c r="D1322" i="6" s="1"/>
  <c r="C1322" i="6"/>
  <c r="E1322" i="6"/>
  <c r="B1323" i="6"/>
  <c r="C1323" i="6"/>
  <c r="E1323" i="6"/>
  <c r="B1324" i="6"/>
  <c r="G1324" i="6" s="1"/>
  <c r="C1324" i="6"/>
  <c r="E1324" i="6"/>
  <c r="B1325" i="6"/>
  <c r="D1325" i="6" s="1"/>
  <c r="C1325" i="6"/>
  <c r="E1325" i="6"/>
  <c r="B1326" i="6"/>
  <c r="C1326" i="6"/>
  <c r="E1326" i="6"/>
  <c r="B1327" i="6"/>
  <c r="D1327" i="6" s="1"/>
  <c r="C1327" i="6"/>
  <c r="E1327" i="6"/>
  <c r="B1328" i="6"/>
  <c r="D1328" i="6" s="1"/>
  <c r="C1328" i="6"/>
  <c r="E1328" i="6"/>
  <c r="B1329" i="6"/>
  <c r="G1329" i="6" s="1"/>
  <c r="C1329" i="6"/>
  <c r="E1329" i="6"/>
  <c r="B1330" i="6"/>
  <c r="G1330" i="6" s="1"/>
  <c r="C1330" i="6"/>
  <c r="E1330" i="6"/>
  <c r="B1331" i="6"/>
  <c r="D1331" i="6" s="1"/>
  <c r="C1331" i="6"/>
  <c r="E1331" i="6"/>
  <c r="B1332" i="6"/>
  <c r="D1332" i="6" s="1"/>
  <c r="C1332" i="6"/>
  <c r="E1332" i="6"/>
  <c r="B1333" i="6"/>
  <c r="D1333" i="6" s="1"/>
  <c r="C1333" i="6"/>
  <c r="E1333" i="6"/>
  <c r="B1334" i="6"/>
  <c r="D1334" i="6" s="1"/>
  <c r="C1334" i="6"/>
  <c r="E1334" i="6"/>
  <c r="B1335" i="6"/>
  <c r="G1335" i="6" s="1"/>
  <c r="C1335" i="6"/>
  <c r="E1335" i="6"/>
  <c r="B1336" i="6"/>
  <c r="C1336" i="6"/>
  <c r="E1336" i="6"/>
  <c r="B1337" i="6"/>
  <c r="D1337" i="6" s="1"/>
  <c r="C1337" i="6"/>
  <c r="E1337" i="6"/>
  <c r="B1338" i="6"/>
  <c r="D1338" i="6" s="1"/>
  <c r="C1338" i="6"/>
  <c r="E1338" i="6"/>
  <c r="B1339" i="6"/>
  <c r="D1339" i="6" s="1"/>
  <c r="C1339" i="6"/>
  <c r="E1339" i="6"/>
  <c r="B1340" i="6"/>
  <c r="D1340" i="6" s="1"/>
  <c r="C1340" i="6"/>
  <c r="E1340" i="6"/>
  <c r="B1341" i="6"/>
  <c r="G1341" i="6" s="1"/>
  <c r="C1341" i="6"/>
  <c r="E1341" i="6"/>
  <c r="B1342" i="6"/>
  <c r="C1342" i="6"/>
  <c r="E1342" i="6"/>
  <c r="B1343" i="6"/>
  <c r="D1343" i="6" s="1"/>
  <c r="C1343" i="6"/>
  <c r="E1343" i="6"/>
  <c r="B1344" i="6"/>
  <c r="D1344" i="6" s="1"/>
  <c r="C1344" i="6"/>
  <c r="E1344" i="6"/>
  <c r="B1345" i="6"/>
  <c r="D1345" i="6" s="1"/>
  <c r="C1345" i="6"/>
  <c r="E1345" i="6"/>
  <c r="B1346" i="6"/>
  <c r="D1346" i="6" s="1"/>
  <c r="C1346" i="6"/>
  <c r="E1346" i="6"/>
  <c r="B1347" i="6"/>
  <c r="G1347" i="6" s="1"/>
  <c r="C1347" i="6"/>
  <c r="E1347" i="6"/>
  <c r="B1348" i="6"/>
  <c r="G1348" i="6" s="1"/>
  <c r="C1348" i="6"/>
  <c r="E1348" i="6"/>
  <c r="B1349" i="6"/>
  <c r="D1349" i="6" s="1"/>
  <c r="C1349" i="6"/>
  <c r="E1349" i="6"/>
  <c r="B1350" i="6"/>
  <c r="D1350" i="6" s="1"/>
  <c r="C1350" i="6"/>
  <c r="E1350" i="6"/>
  <c r="B1351" i="6"/>
  <c r="D1351" i="6" s="1"/>
  <c r="C1351" i="6"/>
  <c r="E1351" i="6"/>
  <c r="B1352" i="6"/>
  <c r="D1352" i="6" s="1"/>
  <c r="C1352" i="6"/>
  <c r="E1352" i="6"/>
  <c r="B1353" i="6"/>
  <c r="G1353" i="6" s="1"/>
  <c r="C1353" i="6"/>
  <c r="E1353" i="6"/>
  <c r="B1354" i="6"/>
  <c r="G1354" i="6" s="1"/>
  <c r="C1354" i="6"/>
  <c r="E1354" i="6"/>
  <c r="B1355" i="6"/>
  <c r="C1355" i="6"/>
  <c r="E1355" i="6"/>
  <c r="B1356" i="6"/>
  <c r="D1356" i="6" s="1"/>
  <c r="C1356" i="6"/>
  <c r="E1356" i="6"/>
  <c r="B1357" i="6"/>
  <c r="D1357" i="6" s="1"/>
  <c r="C1357" i="6"/>
  <c r="E1357" i="6"/>
  <c r="B1358" i="6"/>
  <c r="D1358" i="6" s="1"/>
  <c r="C1358" i="6"/>
  <c r="E1358" i="6"/>
  <c r="B1359" i="6"/>
  <c r="D1359" i="6" s="1"/>
  <c r="C1359" i="6"/>
  <c r="E1359" i="6"/>
  <c r="B1360" i="6"/>
  <c r="G1360" i="6" s="1"/>
  <c r="C1360" i="6"/>
  <c r="E1360" i="6"/>
  <c r="B1361" i="6"/>
  <c r="G1361" i="6" s="1"/>
  <c r="C1361" i="6"/>
  <c r="E1361" i="6"/>
  <c r="B1362" i="6"/>
  <c r="D1362" i="6" s="1"/>
  <c r="C1362" i="6"/>
  <c r="E1362" i="6"/>
  <c r="B1363" i="6"/>
  <c r="D1363" i="6" s="1"/>
  <c r="C1363" i="6"/>
  <c r="E1363" i="6"/>
  <c r="B1364" i="6"/>
  <c r="D1364" i="6" s="1"/>
  <c r="C1364" i="6"/>
  <c r="E1364" i="6"/>
  <c r="B1365" i="6"/>
  <c r="D1365" i="6" s="1"/>
  <c r="C1365" i="6"/>
  <c r="E1365" i="6"/>
  <c r="B1366" i="6"/>
  <c r="G1366" i="6" s="1"/>
  <c r="C1366" i="6"/>
  <c r="E1366" i="6"/>
  <c r="B1367" i="6"/>
  <c r="C1367" i="6"/>
  <c r="E1367" i="6"/>
  <c r="B1368" i="6"/>
  <c r="D1368" i="6" s="1"/>
  <c r="C1368" i="6"/>
  <c r="E1368" i="6"/>
  <c r="B1369" i="6"/>
  <c r="D1369" i="6" s="1"/>
  <c r="C1369" i="6"/>
  <c r="E1369" i="6"/>
  <c r="B1370" i="6"/>
  <c r="D1370" i="6" s="1"/>
  <c r="C1370" i="6"/>
  <c r="E1370" i="6"/>
  <c r="B1371" i="6"/>
  <c r="D1371" i="6" s="1"/>
  <c r="C1371" i="6"/>
  <c r="E1371" i="6"/>
  <c r="B1372" i="6"/>
  <c r="G1372" i="6" s="1"/>
  <c r="C1372" i="6"/>
  <c r="E1372" i="6"/>
  <c r="B1373" i="6"/>
  <c r="G1373" i="6" s="1"/>
  <c r="C1373" i="6"/>
  <c r="E1373" i="6"/>
  <c r="B1374" i="6"/>
  <c r="D1374" i="6" s="1"/>
  <c r="C1374" i="6"/>
  <c r="E1374" i="6"/>
  <c r="B1375" i="6"/>
  <c r="D1375" i="6" s="1"/>
  <c r="C1375" i="6"/>
  <c r="E1375" i="6"/>
  <c r="B1376" i="6"/>
  <c r="D1376" i="6" s="1"/>
  <c r="C1376" i="6"/>
  <c r="E1376" i="6"/>
  <c r="B1377" i="6"/>
  <c r="D1377" i="6" s="1"/>
  <c r="C1377" i="6"/>
  <c r="E1377" i="6"/>
  <c r="B1378" i="6"/>
  <c r="G1378" i="6" s="1"/>
  <c r="C1378" i="6"/>
  <c r="E1378" i="6"/>
  <c r="B1379" i="6"/>
  <c r="G1379" i="6" s="1"/>
  <c r="C1379" i="6"/>
  <c r="E1379" i="6"/>
  <c r="B1380" i="6"/>
  <c r="C1380" i="6"/>
  <c r="E1380" i="6"/>
  <c r="B1381" i="6"/>
  <c r="D1381" i="6" s="1"/>
  <c r="C1381" i="6"/>
  <c r="E1381" i="6"/>
  <c r="B1382" i="6"/>
  <c r="D1382" i="6" s="1"/>
  <c r="C1382" i="6"/>
  <c r="E1382" i="6"/>
  <c r="B1383" i="6"/>
  <c r="D1383" i="6" s="1"/>
  <c r="C1383" i="6"/>
  <c r="E1383" i="6"/>
  <c r="B1384" i="6"/>
  <c r="C1384" i="6"/>
  <c r="E1384" i="6"/>
  <c r="B1385" i="6"/>
  <c r="G1385" i="6" s="1"/>
  <c r="C1385" i="6"/>
  <c r="E1385" i="6"/>
  <c r="B1386" i="6"/>
  <c r="D1386" i="6" s="1"/>
  <c r="C1386" i="6"/>
  <c r="E1386" i="6"/>
  <c r="B1387" i="6"/>
  <c r="D1387" i="6" s="1"/>
  <c r="C1387" i="6"/>
  <c r="E1387" i="6"/>
  <c r="B1388" i="6"/>
  <c r="D1388" i="6" s="1"/>
  <c r="C1388" i="6"/>
  <c r="E1388" i="6"/>
  <c r="B1389" i="6"/>
  <c r="D1389" i="6" s="1"/>
  <c r="C1389" i="6"/>
  <c r="E1389" i="6"/>
  <c r="B1390" i="6"/>
  <c r="G1390" i="6" s="1"/>
  <c r="C1390" i="6"/>
  <c r="E1390" i="6"/>
  <c r="B1391" i="6"/>
  <c r="G1391" i="6" s="1"/>
  <c r="C1391" i="6"/>
  <c r="E1391" i="6"/>
  <c r="B1392" i="6"/>
  <c r="D1392" i="6" s="1"/>
  <c r="C1392" i="6"/>
  <c r="E1392" i="6"/>
  <c r="B1393" i="6"/>
  <c r="D1393" i="6" s="1"/>
  <c r="C1393" i="6"/>
  <c r="E1393" i="6"/>
  <c r="B1394" i="6"/>
  <c r="D1394" i="6" s="1"/>
  <c r="C1394" i="6"/>
  <c r="E1394" i="6"/>
  <c r="B1395" i="6"/>
  <c r="D1395" i="6" s="1"/>
  <c r="C1395" i="6"/>
  <c r="E1395" i="6"/>
  <c r="B1396" i="6"/>
  <c r="G1396" i="6" s="1"/>
  <c r="C1396" i="6"/>
  <c r="E1396" i="6"/>
  <c r="B1397" i="6"/>
  <c r="C1397" i="6"/>
  <c r="E1397" i="6"/>
  <c r="B1398" i="6"/>
  <c r="D1398" i="6" s="1"/>
  <c r="C1398" i="6"/>
  <c r="E1398" i="6"/>
  <c r="B1399" i="6"/>
  <c r="D1399" i="6" s="1"/>
  <c r="C1399" i="6"/>
  <c r="E1399" i="6"/>
  <c r="B1400" i="6"/>
  <c r="D1400" i="6" s="1"/>
  <c r="C1400" i="6"/>
  <c r="E1400" i="6"/>
  <c r="B1401" i="6"/>
  <c r="D1401" i="6" s="1"/>
  <c r="C1401" i="6"/>
  <c r="E1401" i="6"/>
  <c r="B1402" i="6"/>
  <c r="G1402" i="6" s="1"/>
  <c r="C1402" i="6"/>
  <c r="E1402" i="6"/>
  <c r="B1403" i="6"/>
  <c r="G1403" i="6" s="1"/>
  <c r="C1403" i="6"/>
  <c r="E1403" i="6"/>
  <c r="B1404" i="6"/>
  <c r="D1404" i="6" s="1"/>
  <c r="C1404" i="6"/>
  <c r="E1404" i="6"/>
  <c r="B1405" i="6"/>
  <c r="D1405" i="6" s="1"/>
  <c r="C1405" i="6"/>
  <c r="E1405" i="6"/>
  <c r="B1406" i="6"/>
  <c r="D1406" i="6" s="1"/>
  <c r="C1406" i="6"/>
  <c r="E1406" i="6"/>
  <c r="B1407" i="6"/>
  <c r="D1407" i="6" s="1"/>
  <c r="C1407" i="6"/>
  <c r="E1407" i="6"/>
  <c r="B1408" i="6"/>
  <c r="C1408" i="6"/>
  <c r="E1408" i="6"/>
  <c r="B1409" i="6"/>
  <c r="C1409" i="6"/>
  <c r="E1409" i="6"/>
  <c r="B1410" i="6"/>
  <c r="D1410" i="6" s="1"/>
  <c r="C1410" i="6"/>
  <c r="E1410" i="6"/>
  <c r="B1411" i="6"/>
  <c r="D1411" i="6" s="1"/>
  <c r="C1411" i="6"/>
  <c r="E1411" i="6"/>
  <c r="B1412" i="6"/>
  <c r="D1412" i="6" s="1"/>
  <c r="C1412" i="6"/>
  <c r="E1412" i="6"/>
  <c r="B1413" i="6"/>
  <c r="D1413" i="6" s="1"/>
  <c r="C1413" i="6"/>
  <c r="E1413" i="6"/>
  <c r="B1414" i="6"/>
  <c r="G1414" i="6" s="1"/>
  <c r="C1414" i="6"/>
  <c r="E1414" i="6"/>
  <c r="B1415" i="6"/>
  <c r="G1415" i="6" s="1"/>
  <c r="C1415" i="6"/>
  <c r="E1415" i="6"/>
  <c r="B1416" i="6"/>
  <c r="D1416" i="6" s="1"/>
  <c r="C1416" i="6"/>
  <c r="E1416" i="6"/>
  <c r="B1417" i="6"/>
  <c r="D1417" i="6" s="1"/>
  <c r="C1417" i="6"/>
  <c r="E1417" i="6"/>
  <c r="B1418" i="6"/>
  <c r="D1418" i="6" s="1"/>
  <c r="C1418" i="6"/>
  <c r="E1418" i="6"/>
  <c r="B1419" i="6"/>
  <c r="D1419" i="6" s="1"/>
  <c r="C1419" i="6"/>
  <c r="E1419" i="6"/>
  <c r="B1420" i="6"/>
  <c r="C1420" i="6"/>
  <c r="E1420" i="6"/>
  <c r="R1420" i="6"/>
  <c r="I4" i="6"/>
  <c r="I4" i="1"/>
  <c r="I3" i="1"/>
  <c r="L3" i="1" s="1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L121" i="5" s="1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L182" i="5" s="1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L243" i="5" s="1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3" i="5"/>
  <c r="L3" i="5" s="1"/>
  <c r="I3" i="4"/>
  <c r="L3" i="4" s="1"/>
  <c r="I5" i="4"/>
  <c r="I6" i="4"/>
  <c r="I7" i="4"/>
  <c r="I8" i="4"/>
  <c r="I9" i="4"/>
  <c r="I4" i="4"/>
  <c r="B4" i="6"/>
  <c r="G4" i="6" s="1"/>
  <c r="C4" i="6"/>
  <c r="E4" i="6"/>
  <c r="B3" i="6"/>
  <c r="C3" i="6"/>
  <c r="E3" i="6"/>
  <c r="B4" i="1"/>
  <c r="C4" i="1"/>
  <c r="E4" i="1"/>
  <c r="B5" i="1"/>
  <c r="D5" i="1" s="1"/>
  <c r="C5" i="1"/>
  <c r="E5" i="1"/>
  <c r="B6" i="1"/>
  <c r="D6" i="1" s="1"/>
  <c r="C6" i="1"/>
  <c r="E6" i="1"/>
  <c r="B7" i="1"/>
  <c r="D7" i="1" s="1"/>
  <c r="C7" i="1"/>
  <c r="E7" i="1"/>
  <c r="B8" i="1"/>
  <c r="C8" i="1"/>
  <c r="E8" i="1"/>
  <c r="B9" i="1"/>
  <c r="C9" i="1"/>
  <c r="E9" i="1"/>
  <c r="B10" i="1"/>
  <c r="D10" i="1" s="1"/>
  <c r="C10" i="1"/>
  <c r="E10" i="1"/>
  <c r="B11" i="1"/>
  <c r="D11" i="1" s="1"/>
  <c r="C11" i="1"/>
  <c r="E11" i="1"/>
  <c r="B12" i="1"/>
  <c r="D12" i="1" s="1"/>
  <c r="C12" i="1"/>
  <c r="E12" i="1"/>
  <c r="B13" i="1"/>
  <c r="C13" i="1"/>
  <c r="E13" i="1"/>
  <c r="B14" i="1"/>
  <c r="C14" i="1"/>
  <c r="E14" i="1"/>
  <c r="B15" i="1"/>
  <c r="D15" i="1" s="1"/>
  <c r="C15" i="1"/>
  <c r="E15" i="1"/>
  <c r="B16" i="1"/>
  <c r="D16" i="1" s="1"/>
  <c r="C16" i="1"/>
  <c r="E16" i="1"/>
  <c r="B17" i="1"/>
  <c r="D17" i="1" s="1"/>
  <c r="C17" i="1"/>
  <c r="E17" i="1"/>
  <c r="B18" i="1"/>
  <c r="C18" i="1"/>
  <c r="E18" i="1"/>
  <c r="B19" i="1"/>
  <c r="D19" i="1" s="1"/>
  <c r="C19" i="1"/>
  <c r="E19" i="1"/>
  <c r="B20" i="1"/>
  <c r="D20" i="1" s="1"/>
  <c r="C20" i="1"/>
  <c r="E20" i="1"/>
  <c r="G20" i="1" s="1"/>
  <c r="B21" i="1"/>
  <c r="D21" i="1" s="1"/>
  <c r="C21" i="1"/>
  <c r="E21" i="1"/>
  <c r="B22" i="1"/>
  <c r="D22" i="1" s="1"/>
  <c r="C22" i="1"/>
  <c r="E22" i="1"/>
  <c r="B23" i="1"/>
  <c r="D23" i="1" s="1"/>
  <c r="C23" i="1"/>
  <c r="E23" i="1"/>
  <c r="B24" i="1"/>
  <c r="C24" i="1"/>
  <c r="E24" i="1"/>
  <c r="B25" i="1"/>
  <c r="D25" i="1" s="1"/>
  <c r="C25" i="1"/>
  <c r="E25" i="1"/>
  <c r="G25" i="1" s="1"/>
  <c r="B26" i="1"/>
  <c r="D26" i="1" s="1"/>
  <c r="C26" i="1"/>
  <c r="E26" i="1"/>
  <c r="B27" i="1"/>
  <c r="D27" i="1" s="1"/>
  <c r="C27" i="1"/>
  <c r="E27" i="1"/>
  <c r="B28" i="1"/>
  <c r="C28" i="1"/>
  <c r="E28" i="1"/>
  <c r="B29" i="1"/>
  <c r="C29" i="1"/>
  <c r="E29" i="1"/>
  <c r="B30" i="1"/>
  <c r="D30" i="1" s="1"/>
  <c r="C30" i="1"/>
  <c r="E30" i="1"/>
  <c r="B31" i="1"/>
  <c r="D31" i="1" s="1"/>
  <c r="C31" i="1"/>
  <c r="E31" i="1"/>
  <c r="B32" i="1"/>
  <c r="D32" i="1" s="1"/>
  <c r="C32" i="1"/>
  <c r="E32" i="1"/>
  <c r="B33" i="1"/>
  <c r="C33" i="1"/>
  <c r="E33" i="1"/>
  <c r="B34" i="1"/>
  <c r="C34" i="1"/>
  <c r="E34" i="1"/>
  <c r="B35" i="1"/>
  <c r="D35" i="1" s="1"/>
  <c r="C35" i="1"/>
  <c r="E35" i="1"/>
  <c r="B36" i="1"/>
  <c r="D36" i="1" s="1"/>
  <c r="C36" i="1"/>
  <c r="E36" i="1"/>
  <c r="B37" i="1"/>
  <c r="D37" i="1" s="1"/>
  <c r="C37" i="1"/>
  <c r="E37" i="1"/>
  <c r="B38" i="1"/>
  <c r="C38" i="1"/>
  <c r="D38" i="1" s="1"/>
  <c r="E38" i="1"/>
  <c r="B39" i="1"/>
  <c r="D39" i="1" s="1"/>
  <c r="C39" i="1"/>
  <c r="E39" i="1"/>
  <c r="B40" i="1"/>
  <c r="C40" i="1"/>
  <c r="E40" i="1"/>
  <c r="B41" i="1"/>
  <c r="D41" i="1" s="1"/>
  <c r="C41" i="1"/>
  <c r="E41" i="1"/>
  <c r="B42" i="1"/>
  <c r="C42" i="1"/>
  <c r="D42" i="1"/>
  <c r="E42" i="1"/>
  <c r="B43" i="1"/>
  <c r="C43" i="1"/>
  <c r="D43" i="1"/>
  <c r="E43" i="1"/>
  <c r="B44" i="1"/>
  <c r="C44" i="1"/>
  <c r="E44" i="1"/>
  <c r="B45" i="1"/>
  <c r="C45" i="1"/>
  <c r="E45" i="1"/>
  <c r="B46" i="1"/>
  <c r="D46" i="1" s="1"/>
  <c r="C46" i="1"/>
  <c r="E46" i="1"/>
  <c r="B47" i="1"/>
  <c r="D47" i="1" s="1"/>
  <c r="C47" i="1"/>
  <c r="E47" i="1"/>
  <c r="B48" i="1"/>
  <c r="D48" i="1" s="1"/>
  <c r="C48" i="1"/>
  <c r="E48" i="1"/>
  <c r="G48" i="1" s="1"/>
  <c r="B49" i="1"/>
  <c r="D49" i="1" s="1"/>
  <c r="C49" i="1"/>
  <c r="E49" i="1"/>
  <c r="B50" i="1"/>
  <c r="C50" i="1"/>
  <c r="E50" i="1"/>
  <c r="B51" i="1"/>
  <c r="D51" i="1" s="1"/>
  <c r="C51" i="1"/>
  <c r="E51" i="1"/>
  <c r="B52" i="1"/>
  <c r="D52" i="1" s="1"/>
  <c r="C52" i="1"/>
  <c r="E52" i="1"/>
  <c r="B53" i="1"/>
  <c r="D53" i="1" s="1"/>
  <c r="F53" i="1" s="1"/>
  <c r="C53" i="1"/>
  <c r="E53" i="1"/>
  <c r="B54" i="1"/>
  <c r="C54" i="1"/>
  <c r="E54" i="1"/>
  <c r="B55" i="1"/>
  <c r="C55" i="1"/>
  <c r="E55" i="1"/>
  <c r="B56" i="1"/>
  <c r="D56" i="1" s="1"/>
  <c r="C56" i="1"/>
  <c r="E56" i="1"/>
  <c r="B57" i="1"/>
  <c r="D57" i="1" s="1"/>
  <c r="C57" i="1"/>
  <c r="E57" i="1"/>
  <c r="B58" i="1"/>
  <c r="D58" i="1" s="1"/>
  <c r="C58" i="1"/>
  <c r="E58" i="1"/>
  <c r="B59" i="1"/>
  <c r="D59" i="1" s="1"/>
  <c r="C59" i="1"/>
  <c r="E59" i="1"/>
  <c r="B60" i="1"/>
  <c r="C60" i="1"/>
  <c r="E60" i="1"/>
  <c r="B61" i="1"/>
  <c r="D61" i="1" s="1"/>
  <c r="C61" i="1"/>
  <c r="E61" i="1"/>
  <c r="B62" i="1"/>
  <c r="D62" i="1" s="1"/>
  <c r="C62" i="1"/>
  <c r="E62" i="1"/>
  <c r="B63" i="1"/>
  <c r="D63" i="1" s="1"/>
  <c r="C63" i="1"/>
  <c r="E63" i="1"/>
  <c r="B64" i="1"/>
  <c r="C64" i="1"/>
  <c r="E64" i="1"/>
  <c r="B65" i="1"/>
  <c r="C65" i="1"/>
  <c r="E65" i="1"/>
  <c r="B66" i="1"/>
  <c r="D66" i="1" s="1"/>
  <c r="C66" i="1"/>
  <c r="E66" i="1"/>
  <c r="B67" i="1"/>
  <c r="D67" i="1" s="1"/>
  <c r="C67" i="1"/>
  <c r="E67" i="1"/>
  <c r="B68" i="1"/>
  <c r="D68" i="1" s="1"/>
  <c r="C68" i="1"/>
  <c r="E68" i="1"/>
  <c r="B69" i="1"/>
  <c r="C69" i="1"/>
  <c r="E69" i="1"/>
  <c r="B70" i="1"/>
  <c r="C70" i="1"/>
  <c r="D70" i="1" s="1"/>
  <c r="E70" i="1"/>
  <c r="B71" i="1"/>
  <c r="D71" i="1" s="1"/>
  <c r="C71" i="1"/>
  <c r="E71" i="1"/>
  <c r="B72" i="1"/>
  <c r="D72" i="1" s="1"/>
  <c r="C72" i="1"/>
  <c r="E72" i="1"/>
  <c r="B73" i="1"/>
  <c r="D73" i="1" s="1"/>
  <c r="F73" i="1" s="1"/>
  <c r="C73" i="1"/>
  <c r="E73" i="1"/>
  <c r="B74" i="1"/>
  <c r="C74" i="1"/>
  <c r="D74" i="1" s="1"/>
  <c r="E74" i="1"/>
  <c r="B75" i="1"/>
  <c r="C75" i="1"/>
  <c r="D75" i="1"/>
  <c r="E75" i="1"/>
  <c r="B76" i="1"/>
  <c r="D76" i="1" s="1"/>
  <c r="C76" i="1"/>
  <c r="E76" i="1"/>
  <c r="B77" i="1"/>
  <c r="D77" i="1" s="1"/>
  <c r="C77" i="1"/>
  <c r="E77" i="1"/>
  <c r="B78" i="1"/>
  <c r="D78" i="1" s="1"/>
  <c r="C78" i="1"/>
  <c r="E78" i="1"/>
  <c r="B79" i="1"/>
  <c r="C79" i="1"/>
  <c r="E79" i="1"/>
  <c r="B80" i="1"/>
  <c r="C80" i="1"/>
  <c r="E80" i="1"/>
  <c r="B81" i="1"/>
  <c r="D81" i="1" s="1"/>
  <c r="C81" i="1"/>
  <c r="E81" i="1"/>
  <c r="B82" i="1"/>
  <c r="D82" i="1" s="1"/>
  <c r="C82" i="1"/>
  <c r="E82" i="1"/>
  <c r="B83" i="1"/>
  <c r="D83" i="1" s="1"/>
  <c r="C83" i="1"/>
  <c r="E83" i="1"/>
  <c r="B84" i="1"/>
  <c r="C84" i="1"/>
  <c r="E84" i="1"/>
  <c r="B85" i="1"/>
  <c r="C85" i="1"/>
  <c r="E85" i="1"/>
  <c r="B86" i="1"/>
  <c r="C86" i="1"/>
  <c r="E86" i="1"/>
  <c r="B87" i="1"/>
  <c r="D87" i="1" s="1"/>
  <c r="C87" i="1"/>
  <c r="E87" i="1"/>
  <c r="B88" i="1"/>
  <c r="D88" i="1" s="1"/>
  <c r="C88" i="1"/>
  <c r="E88" i="1"/>
  <c r="B89" i="1"/>
  <c r="D89" i="1" s="1"/>
  <c r="C89" i="1"/>
  <c r="E89" i="1"/>
  <c r="B90" i="1"/>
  <c r="C90" i="1"/>
  <c r="E90" i="1"/>
  <c r="B91" i="1"/>
  <c r="C91" i="1"/>
  <c r="D91" i="1" s="1"/>
  <c r="E91" i="1"/>
  <c r="B92" i="1"/>
  <c r="D92" i="1" s="1"/>
  <c r="C92" i="1"/>
  <c r="E92" i="1"/>
  <c r="B93" i="1"/>
  <c r="D93" i="1" s="1"/>
  <c r="C93" i="1"/>
  <c r="E93" i="1"/>
  <c r="B94" i="1"/>
  <c r="D94" i="1" s="1"/>
  <c r="C94" i="1"/>
  <c r="E94" i="1"/>
  <c r="B95" i="1"/>
  <c r="C95" i="1"/>
  <c r="E95" i="1"/>
  <c r="B96" i="1"/>
  <c r="C96" i="1"/>
  <c r="E96" i="1"/>
  <c r="B97" i="1"/>
  <c r="D97" i="1" s="1"/>
  <c r="C97" i="1"/>
  <c r="E97" i="1"/>
  <c r="B98" i="1"/>
  <c r="D98" i="1" s="1"/>
  <c r="C98" i="1"/>
  <c r="E98" i="1"/>
  <c r="B99" i="1"/>
  <c r="D99" i="1" s="1"/>
  <c r="C99" i="1"/>
  <c r="E99" i="1"/>
  <c r="B100" i="1"/>
  <c r="C100" i="1"/>
  <c r="E100" i="1"/>
  <c r="B101" i="1"/>
  <c r="C101" i="1"/>
  <c r="E101" i="1"/>
  <c r="B102" i="1"/>
  <c r="C102" i="1"/>
  <c r="D102" i="1"/>
  <c r="E102" i="1"/>
  <c r="B103" i="1"/>
  <c r="C103" i="1"/>
  <c r="D103" i="1"/>
  <c r="E103" i="1"/>
  <c r="B104" i="1"/>
  <c r="D104" i="1" s="1"/>
  <c r="C104" i="1"/>
  <c r="E104" i="1"/>
  <c r="B105" i="1"/>
  <c r="D105" i="1" s="1"/>
  <c r="C105" i="1"/>
  <c r="E105" i="1"/>
  <c r="B106" i="1"/>
  <c r="C106" i="1"/>
  <c r="D106" i="1" s="1"/>
  <c r="E106" i="1"/>
  <c r="B107" i="1"/>
  <c r="D107" i="1" s="1"/>
  <c r="C107" i="1"/>
  <c r="E107" i="1"/>
  <c r="B108" i="1"/>
  <c r="D108" i="1" s="1"/>
  <c r="C108" i="1"/>
  <c r="E108" i="1"/>
  <c r="B109" i="1"/>
  <c r="D109" i="1" s="1"/>
  <c r="C109" i="1"/>
  <c r="E109" i="1"/>
  <c r="B110" i="1"/>
  <c r="C110" i="1"/>
  <c r="E110" i="1"/>
  <c r="B111" i="1"/>
  <c r="C111" i="1"/>
  <c r="E111" i="1"/>
  <c r="B112" i="1"/>
  <c r="D112" i="1" s="1"/>
  <c r="C112" i="1"/>
  <c r="E112" i="1"/>
  <c r="B113" i="1"/>
  <c r="D113" i="1" s="1"/>
  <c r="C113" i="1"/>
  <c r="E113" i="1"/>
  <c r="F113" i="1"/>
  <c r="B114" i="1"/>
  <c r="D114" i="1" s="1"/>
  <c r="C114" i="1"/>
  <c r="E114" i="1"/>
  <c r="B115" i="1"/>
  <c r="D115" i="1" s="1"/>
  <c r="C115" i="1"/>
  <c r="E115" i="1"/>
  <c r="B116" i="1"/>
  <c r="C116" i="1"/>
  <c r="E116" i="1"/>
  <c r="B117" i="1"/>
  <c r="D117" i="1" s="1"/>
  <c r="C117" i="1"/>
  <c r="E117" i="1"/>
  <c r="B118" i="1"/>
  <c r="D118" i="1" s="1"/>
  <c r="C118" i="1"/>
  <c r="E118" i="1"/>
  <c r="B119" i="1"/>
  <c r="D119" i="1" s="1"/>
  <c r="C119" i="1"/>
  <c r="E119" i="1"/>
  <c r="B120" i="1"/>
  <c r="C120" i="1"/>
  <c r="E120" i="1"/>
  <c r="B121" i="1"/>
  <c r="D121" i="1" s="1"/>
  <c r="C121" i="1"/>
  <c r="E121" i="1"/>
  <c r="B122" i="1"/>
  <c r="C122" i="1"/>
  <c r="E122" i="1"/>
  <c r="B123" i="1"/>
  <c r="D123" i="1" s="1"/>
  <c r="C123" i="1"/>
  <c r="E123" i="1"/>
  <c r="B124" i="1"/>
  <c r="D124" i="1" s="1"/>
  <c r="C124" i="1"/>
  <c r="E124" i="1"/>
  <c r="B125" i="1"/>
  <c r="D125" i="1" s="1"/>
  <c r="C125" i="1"/>
  <c r="E125" i="1"/>
  <c r="B126" i="1"/>
  <c r="C126" i="1"/>
  <c r="D126" i="1" s="1"/>
  <c r="E126" i="1"/>
  <c r="B127" i="1"/>
  <c r="C127" i="1"/>
  <c r="E127" i="1"/>
  <c r="B128" i="1"/>
  <c r="D128" i="1" s="1"/>
  <c r="C128" i="1"/>
  <c r="E128" i="1"/>
  <c r="G128" i="1" s="1"/>
  <c r="B129" i="1"/>
  <c r="D129" i="1" s="1"/>
  <c r="C129" i="1"/>
  <c r="E129" i="1"/>
  <c r="B130" i="1"/>
  <c r="D130" i="1" s="1"/>
  <c r="C130" i="1"/>
  <c r="E130" i="1"/>
  <c r="B131" i="1"/>
  <c r="C131" i="1"/>
  <c r="E131" i="1"/>
  <c r="B132" i="1"/>
  <c r="C132" i="1"/>
  <c r="E132" i="1"/>
  <c r="B133" i="1"/>
  <c r="D133" i="1" s="1"/>
  <c r="C133" i="1"/>
  <c r="E133" i="1"/>
  <c r="B134" i="1"/>
  <c r="D134" i="1" s="1"/>
  <c r="C134" i="1"/>
  <c r="E134" i="1"/>
  <c r="B135" i="1"/>
  <c r="D135" i="1" s="1"/>
  <c r="C135" i="1"/>
  <c r="E135" i="1"/>
  <c r="B136" i="1"/>
  <c r="C136" i="1"/>
  <c r="E136" i="1"/>
  <c r="B137" i="1"/>
  <c r="C137" i="1"/>
  <c r="E137" i="1"/>
  <c r="B138" i="1"/>
  <c r="D138" i="1" s="1"/>
  <c r="C138" i="1"/>
  <c r="E138" i="1"/>
  <c r="B139" i="1"/>
  <c r="D139" i="1" s="1"/>
  <c r="C139" i="1"/>
  <c r="E139" i="1"/>
  <c r="B140" i="1"/>
  <c r="D140" i="1" s="1"/>
  <c r="C140" i="1"/>
  <c r="E140" i="1"/>
  <c r="B141" i="1"/>
  <c r="C141" i="1"/>
  <c r="E141" i="1"/>
  <c r="B142" i="1"/>
  <c r="C142" i="1"/>
  <c r="D142" i="1" s="1"/>
  <c r="E142" i="1"/>
  <c r="B143" i="1"/>
  <c r="D143" i="1" s="1"/>
  <c r="C143" i="1"/>
  <c r="E143" i="1"/>
  <c r="B144" i="1"/>
  <c r="D144" i="1" s="1"/>
  <c r="C144" i="1"/>
  <c r="E144" i="1"/>
  <c r="B145" i="1"/>
  <c r="D145" i="1" s="1"/>
  <c r="C145" i="1"/>
  <c r="E145" i="1"/>
  <c r="B146" i="1"/>
  <c r="C146" i="1"/>
  <c r="E146" i="1"/>
  <c r="B147" i="1"/>
  <c r="C147" i="1"/>
  <c r="E147" i="1"/>
  <c r="B148" i="1"/>
  <c r="D148" i="1" s="1"/>
  <c r="C148" i="1"/>
  <c r="E148" i="1"/>
  <c r="B149" i="1"/>
  <c r="D149" i="1" s="1"/>
  <c r="C149" i="1"/>
  <c r="E149" i="1"/>
  <c r="B150" i="1"/>
  <c r="D150" i="1" s="1"/>
  <c r="C150" i="1"/>
  <c r="E150" i="1"/>
  <c r="B151" i="1"/>
  <c r="C151" i="1"/>
  <c r="E151" i="1"/>
  <c r="B152" i="1"/>
  <c r="C152" i="1"/>
  <c r="E152" i="1"/>
  <c r="B153" i="1"/>
  <c r="D153" i="1" s="1"/>
  <c r="C153" i="1"/>
  <c r="E153" i="1"/>
  <c r="B154" i="1"/>
  <c r="C154" i="1"/>
  <c r="D154" i="1"/>
  <c r="E154" i="1"/>
  <c r="B155" i="1"/>
  <c r="C155" i="1"/>
  <c r="D155" i="1"/>
  <c r="E155" i="1"/>
  <c r="B156" i="1"/>
  <c r="C156" i="1"/>
  <c r="E156" i="1"/>
  <c r="B157" i="1"/>
  <c r="C157" i="1"/>
  <c r="E157" i="1"/>
  <c r="B158" i="1"/>
  <c r="D158" i="1" s="1"/>
  <c r="C158" i="1"/>
  <c r="E158" i="1"/>
  <c r="B159" i="1"/>
  <c r="D159" i="1" s="1"/>
  <c r="C159" i="1"/>
  <c r="E159" i="1"/>
  <c r="B160" i="1"/>
  <c r="D160" i="1" s="1"/>
  <c r="C160" i="1"/>
  <c r="E160" i="1"/>
  <c r="B161" i="1"/>
  <c r="C161" i="1"/>
  <c r="E161" i="1"/>
  <c r="B162" i="1"/>
  <c r="C162" i="1"/>
  <c r="E162" i="1"/>
  <c r="B163" i="1"/>
  <c r="C163" i="1"/>
  <c r="D163" i="1" s="1"/>
  <c r="E163" i="1"/>
  <c r="B164" i="1"/>
  <c r="D164" i="1" s="1"/>
  <c r="C164" i="1"/>
  <c r="E164" i="1"/>
  <c r="B165" i="1"/>
  <c r="D165" i="1" s="1"/>
  <c r="C165" i="1"/>
  <c r="E165" i="1"/>
  <c r="B166" i="1"/>
  <c r="D166" i="1" s="1"/>
  <c r="C166" i="1"/>
  <c r="E166" i="1"/>
  <c r="B167" i="1"/>
  <c r="C167" i="1"/>
  <c r="E167" i="1"/>
  <c r="B168" i="1"/>
  <c r="C168" i="1"/>
  <c r="E168" i="1"/>
  <c r="B169" i="1"/>
  <c r="D169" i="1" s="1"/>
  <c r="C169" i="1"/>
  <c r="E169" i="1"/>
  <c r="G169" i="1" s="1"/>
  <c r="B170" i="1"/>
  <c r="D170" i="1" s="1"/>
  <c r="C170" i="1"/>
  <c r="E170" i="1"/>
  <c r="B171" i="1"/>
  <c r="D171" i="1" s="1"/>
  <c r="C171" i="1"/>
  <c r="E171" i="1"/>
  <c r="B172" i="1"/>
  <c r="C172" i="1"/>
  <c r="E172" i="1"/>
  <c r="B173" i="1"/>
  <c r="C173" i="1"/>
  <c r="E173" i="1"/>
  <c r="B174" i="1"/>
  <c r="D174" i="1" s="1"/>
  <c r="C174" i="1"/>
  <c r="E174" i="1"/>
  <c r="B175" i="1"/>
  <c r="D175" i="1" s="1"/>
  <c r="C175" i="1"/>
  <c r="E175" i="1"/>
  <c r="B176" i="1"/>
  <c r="D176" i="1" s="1"/>
  <c r="C176" i="1"/>
  <c r="E176" i="1"/>
  <c r="B177" i="1"/>
  <c r="C177" i="1"/>
  <c r="E177" i="1"/>
  <c r="B178" i="1"/>
  <c r="C178" i="1"/>
  <c r="D178" i="1" s="1"/>
  <c r="E178" i="1"/>
  <c r="B179" i="1"/>
  <c r="D179" i="1" s="1"/>
  <c r="C179" i="1"/>
  <c r="E179" i="1"/>
  <c r="B180" i="1"/>
  <c r="D180" i="1" s="1"/>
  <c r="C180" i="1"/>
  <c r="E180" i="1"/>
  <c r="B181" i="1"/>
  <c r="D181" i="1" s="1"/>
  <c r="C181" i="1"/>
  <c r="E181" i="1"/>
  <c r="B182" i="1"/>
  <c r="C182" i="1"/>
  <c r="E182" i="1"/>
  <c r="B183" i="1"/>
  <c r="C183" i="1"/>
  <c r="E183" i="1"/>
  <c r="B184" i="1"/>
  <c r="D184" i="1" s="1"/>
  <c r="C184" i="1"/>
  <c r="E184" i="1"/>
  <c r="B185" i="1"/>
  <c r="D185" i="1" s="1"/>
  <c r="C185" i="1"/>
  <c r="E185" i="1"/>
  <c r="B186" i="1"/>
  <c r="D186" i="1" s="1"/>
  <c r="C186" i="1"/>
  <c r="E186" i="1"/>
  <c r="B187" i="1"/>
  <c r="C187" i="1"/>
  <c r="D187" i="1" s="1"/>
  <c r="E187" i="1"/>
  <c r="B188" i="1"/>
  <c r="C188" i="1"/>
  <c r="E188" i="1"/>
  <c r="B189" i="1"/>
  <c r="D189" i="1" s="1"/>
  <c r="C189" i="1"/>
  <c r="E189" i="1"/>
  <c r="B190" i="1"/>
  <c r="D190" i="1" s="1"/>
  <c r="C190" i="1"/>
  <c r="E190" i="1"/>
  <c r="B191" i="1"/>
  <c r="D191" i="1" s="1"/>
  <c r="C191" i="1"/>
  <c r="E191" i="1"/>
  <c r="B192" i="1"/>
  <c r="C192" i="1"/>
  <c r="E192" i="1"/>
  <c r="B193" i="1"/>
  <c r="C193" i="1"/>
  <c r="E193" i="1"/>
  <c r="B194" i="1"/>
  <c r="C194" i="1"/>
  <c r="E194" i="1"/>
  <c r="B195" i="1"/>
  <c r="D195" i="1" s="1"/>
  <c r="C195" i="1"/>
  <c r="E195" i="1"/>
  <c r="B196" i="1"/>
  <c r="D196" i="1" s="1"/>
  <c r="C196" i="1"/>
  <c r="E196" i="1"/>
  <c r="B197" i="1"/>
  <c r="D197" i="1" s="1"/>
  <c r="C197" i="1"/>
  <c r="E197" i="1"/>
  <c r="B198" i="1"/>
  <c r="C198" i="1"/>
  <c r="E198" i="1"/>
  <c r="B199" i="1"/>
  <c r="D199" i="1" s="1"/>
  <c r="C199" i="1"/>
  <c r="E199" i="1"/>
  <c r="B200" i="1"/>
  <c r="D200" i="1" s="1"/>
  <c r="C200" i="1"/>
  <c r="E200" i="1"/>
  <c r="B201" i="1"/>
  <c r="D201" i="1" s="1"/>
  <c r="C201" i="1"/>
  <c r="E201" i="1"/>
  <c r="G201" i="1" s="1"/>
  <c r="B202" i="1"/>
  <c r="C202" i="1"/>
  <c r="D202" i="1"/>
  <c r="E202" i="1"/>
  <c r="G202" i="1" s="1"/>
  <c r="B203" i="1"/>
  <c r="C203" i="1"/>
  <c r="D203" i="1" s="1"/>
  <c r="E203" i="1"/>
  <c r="B204" i="1"/>
  <c r="C204" i="1"/>
  <c r="E204" i="1"/>
  <c r="B205" i="1"/>
  <c r="D205" i="1" s="1"/>
  <c r="C205" i="1"/>
  <c r="E205" i="1"/>
  <c r="B206" i="1"/>
  <c r="D206" i="1" s="1"/>
  <c r="C206" i="1"/>
  <c r="E206" i="1"/>
  <c r="B207" i="1"/>
  <c r="D207" i="1" s="1"/>
  <c r="C207" i="1"/>
  <c r="E207" i="1"/>
  <c r="B208" i="1"/>
  <c r="C208" i="1"/>
  <c r="E208" i="1"/>
  <c r="B209" i="1"/>
  <c r="C209" i="1"/>
  <c r="E209" i="1"/>
  <c r="B210" i="1"/>
  <c r="C210" i="1"/>
  <c r="D210" i="1"/>
  <c r="E210" i="1"/>
  <c r="B211" i="1"/>
  <c r="C211" i="1"/>
  <c r="D211" i="1"/>
  <c r="E211" i="1"/>
  <c r="B212" i="1"/>
  <c r="D212" i="1" s="1"/>
  <c r="C212" i="1"/>
  <c r="E212" i="1"/>
  <c r="G212" i="1" s="1"/>
  <c r="B213" i="1"/>
  <c r="C213" i="1"/>
  <c r="E213" i="1"/>
  <c r="B214" i="1"/>
  <c r="C214" i="1"/>
  <c r="E214" i="1"/>
  <c r="B215" i="1"/>
  <c r="D215" i="1" s="1"/>
  <c r="C215" i="1"/>
  <c r="E215" i="1"/>
  <c r="B216" i="1"/>
  <c r="D216" i="1" s="1"/>
  <c r="C216" i="1"/>
  <c r="E216" i="1"/>
  <c r="B217" i="1"/>
  <c r="D217" i="1" s="1"/>
  <c r="C217" i="1"/>
  <c r="E217" i="1"/>
  <c r="B218" i="1"/>
  <c r="C218" i="1"/>
  <c r="E218" i="1"/>
  <c r="B219" i="1"/>
  <c r="C219" i="1"/>
  <c r="E219" i="1"/>
  <c r="B220" i="1"/>
  <c r="D220" i="1" s="1"/>
  <c r="C220" i="1"/>
  <c r="E220" i="1"/>
  <c r="B221" i="1"/>
  <c r="D221" i="1" s="1"/>
  <c r="C221" i="1"/>
  <c r="E221" i="1"/>
  <c r="B222" i="1"/>
  <c r="D222" i="1" s="1"/>
  <c r="C222" i="1"/>
  <c r="E222" i="1"/>
  <c r="B223" i="1"/>
  <c r="C223" i="1"/>
  <c r="E223" i="1"/>
  <c r="B224" i="1"/>
  <c r="C224" i="1"/>
  <c r="E224" i="1"/>
  <c r="B225" i="1"/>
  <c r="D225" i="1" s="1"/>
  <c r="C225" i="1"/>
  <c r="E225" i="1"/>
  <c r="B226" i="1"/>
  <c r="D226" i="1" s="1"/>
  <c r="C226" i="1"/>
  <c r="E226" i="1"/>
  <c r="B227" i="1"/>
  <c r="D227" i="1" s="1"/>
  <c r="C227" i="1"/>
  <c r="E227" i="1"/>
  <c r="B228" i="1"/>
  <c r="C228" i="1"/>
  <c r="E228" i="1"/>
  <c r="B229" i="1"/>
  <c r="C229" i="1"/>
  <c r="E229" i="1"/>
  <c r="B230" i="1"/>
  <c r="C230" i="1"/>
  <c r="D230" i="1" s="1"/>
  <c r="E230" i="1"/>
  <c r="B231" i="1"/>
  <c r="C231" i="1"/>
  <c r="D231" i="1"/>
  <c r="E231" i="1"/>
  <c r="B232" i="1"/>
  <c r="D232" i="1" s="1"/>
  <c r="C232" i="1"/>
  <c r="E232" i="1"/>
  <c r="G232" i="1" s="1"/>
  <c r="B233" i="1"/>
  <c r="D233" i="1" s="1"/>
  <c r="C233" i="1"/>
  <c r="E233" i="1"/>
  <c r="B234" i="1"/>
  <c r="C234" i="1"/>
  <c r="E234" i="1"/>
  <c r="B235" i="1"/>
  <c r="C235" i="1"/>
  <c r="E235" i="1"/>
  <c r="B236" i="1"/>
  <c r="D236" i="1" s="1"/>
  <c r="C236" i="1"/>
  <c r="E236" i="1"/>
  <c r="B237" i="1"/>
  <c r="D237" i="1" s="1"/>
  <c r="C237" i="1"/>
  <c r="E237" i="1"/>
  <c r="B238" i="1"/>
  <c r="D238" i="1" s="1"/>
  <c r="G238" i="1" s="1"/>
  <c r="C238" i="1"/>
  <c r="E238" i="1"/>
  <c r="B239" i="1"/>
  <c r="C239" i="1"/>
  <c r="E239" i="1"/>
  <c r="B240" i="1"/>
  <c r="C240" i="1"/>
  <c r="E240" i="1"/>
  <c r="B241" i="1"/>
  <c r="C241" i="1"/>
  <c r="D241" i="1"/>
  <c r="E241" i="1"/>
  <c r="B242" i="1"/>
  <c r="C242" i="1"/>
  <c r="D242" i="1"/>
  <c r="E242" i="1"/>
  <c r="B243" i="1"/>
  <c r="D243" i="1" s="1"/>
  <c r="C243" i="1"/>
  <c r="E243" i="1"/>
  <c r="B244" i="1"/>
  <c r="D244" i="1" s="1"/>
  <c r="C244" i="1"/>
  <c r="E244" i="1"/>
  <c r="B245" i="1"/>
  <c r="C245" i="1"/>
  <c r="E245" i="1"/>
  <c r="B246" i="1"/>
  <c r="D246" i="1" s="1"/>
  <c r="C246" i="1"/>
  <c r="E246" i="1"/>
  <c r="B247" i="1"/>
  <c r="D247" i="1" s="1"/>
  <c r="C247" i="1"/>
  <c r="E247" i="1"/>
  <c r="B248" i="1"/>
  <c r="D248" i="1" s="1"/>
  <c r="C248" i="1"/>
  <c r="E248" i="1"/>
  <c r="B249" i="1"/>
  <c r="C249" i="1"/>
  <c r="E249" i="1"/>
  <c r="B250" i="1"/>
  <c r="C250" i="1"/>
  <c r="E250" i="1"/>
  <c r="B251" i="1"/>
  <c r="D251" i="1" s="1"/>
  <c r="C251" i="1"/>
  <c r="E251" i="1"/>
  <c r="B252" i="1"/>
  <c r="D252" i="1" s="1"/>
  <c r="C252" i="1"/>
  <c r="E252" i="1"/>
  <c r="B253" i="1"/>
  <c r="D253" i="1" s="1"/>
  <c r="C253" i="1"/>
  <c r="E253" i="1"/>
  <c r="B254" i="1"/>
  <c r="C254" i="1"/>
  <c r="E254" i="1"/>
  <c r="B255" i="1"/>
  <c r="C255" i="1"/>
  <c r="E255" i="1"/>
  <c r="B256" i="1"/>
  <c r="D256" i="1" s="1"/>
  <c r="C256" i="1"/>
  <c r="E256" i="1"/>
  <c r="B257" i="1"/>
  <c r="D257" i="1" s="1"/>
  <c r="F257" i="1" s="1"/>
  <c r="C257" i="1"/>
  <c r="E257" i="1"/>
  <c r="B258" i="1"/>
  <c r="D258" i="1" s="1"/>
  <c r="C258" i="1"/>
  <c r="E258" i="1"/>
  <c r="B259" i="1"/>
  <c r="C259" i="1"/>
  <c r="E259" i="1"/>
  <c r="B260" i="1"/>
  <c r="C260" i="1"/>
  <c r="E260" i="1"/>
  <c r="B261" i="1"/>
  <c r="D261" i="1" s="1"/>
  <c r="C261" i="1"/>
  <c r="E261" i="1"/>
  <c r="B262" i="1"/>
  <c r="D262" i="1" s="1"/>
  <c r="G262" i="1" s="1"/>
  <c r="C262" i="1"/>
  <c r="E262" i="1"/>
  <c r="B263" i="1"/>
  <c r="D263" i="1" s="1"/>
  <c r="C263" i="1"/>
  <c r="E263" i="1"/>
  <c r="B264" i="1"/>
  <c r="C264" i="1"/>
  <c r="E264" i="1"/>
  <c r="B265" i="1"/>
  <c r="C265" i="1"/>
  <c r="E265" i="1"/>
  <c r="B266" i="1"/>
  <c r="C266" i="1"/>
  <c r="E266" i="1"/>
  <c r="B267" i="1"/>
  <c r="D267" i="1" s="1"/>
  <c r="C267" i="1"/>
  <c r="E267" i="1"/>
  <c r="G267" i="1" s="1"/>
  <c r="B268" i="1"/>
  <c r="D268" i="1" s="1"/>
  <c r="C268" i="1"/>
  <c r="E268" i="1"/>
  <c r="B269" i="1"/>
  <c r="D269" i="1" s="1"/>
  <c r="C269" i="1"/>
  <c r="E269" i="1"/>
  <c r="B270" i="1"/>
  <c r="C270" i="1"/>
  <c r="E270" i="1"/>
  <c r="B271" i="1"/>
  <c r="C271" i="1"/>
  <c r="E271" i="1"/>
  <c r="B272" i="1"/>
  <c r="D272" i="1" s="1"/>
  <c r="F272" i="1" s="1"/>
  <c r="C272" i="1"/>
  <c r="E272" i="1"/>
  <c r="B273" i="1"/>
  <c r="D273" i="1" s="1"/>
  <c r="C273" i="1"/>
  <c r="E273" i="1"/>
  <c r="B274" i="1"/>
  <c r="D274" i="1" s="1"/>
  <c r="C274" i="1"/>
  <c r="E274" i="1"/>
  <c r="B275" i="1"/>
  <c r="C275" i="1"/>
  <c r="E275" i="1"/>
  <c r="B276" i="1"/>
  <c r="C276" i="1"/>
  <c r="E276" i="1"/>
  <c r="B277" i="1"/>
  <c r="D277" i="1" s="1"/>
  <c r="C277" i="1"/>
  <c r="E277" i="1"/>
  <c r="B278" i="1"/>
  <c r="D278" i="1" s="1"/>
  <c r="C278" i="1"/>
  <c r="E278" i="1"/>
  <c r="B279" i="1"/>
  <c r="D279" i="1" s="1"/>
  <c r="F279" i="1" s="1"/>
  <c r="C279" i="1"/>
  <c r="E279" i="1"/>
  <c r="B280" i="1"/>
  <c r="C280" i="1"/>
  <c r="E280" i="1"/>
  <c r="B281" i="1"/>
  <c r="C281" i="1"/>
  <c r="E281" i="1"/>
  <c r="B282" i="1"/>
  <c r="D282" i="1" s="1"/>
  <c r="C282" i="1"/>
  <c r="E282" i="1"/>
  <c r="B283" i="1"/>
  <c r="D283" i="1" s="1"/>
  <c r="C283" i="1"/>
  <c r="E283" i="1"/>
  <c r="G283" i="1" s="1"/>
  <c r="B284" i="1"/>
  <c r="D284" i="1" s="1"/>
  <c r="C284" i="1"/>
  <c r="E284" i="1"/>
  <c r="B285" i="1"/>
  <c r="C285" i="1"/>
  <c r="E285" i="1"/>
  <c r="B286" i="1"/>
  <c r="C286" i="1"/>
  <c r="E286" i="1"/>
  <c r="B287" i="1"/>
  <c r="D287" i="1" s="1"/>
  <c r="C287" i="1"/>
  <c r="E287" i="1"/>
  <c r="B288" i="1"/>
  <c r="D288" i="1" s="1"/>
  <c r="C288" i="1"/>
  <c r="E288" i="1"/>
  <c r="B289" i="1"/>
  <c r="D289" i="1" s="1"/>
  <c r="C289" i="1"/>
  <c r="E289" i="1"/>
  <c r="B290" i="1"/>
  <c r="C290" i="1"/>
  <c r="E290" i="1"/>
  <c r="B291" i="1"/>
  <c r="C291" i="1"/>
  <c r="E291" i="1"/>
  <c r="B292" i="1"/>
  <c r="D292" i="1" s="1"/>
  <c r="C292" i="1"/>
  <c r="E292" i="1"/>
  <c r="B293" i="1"/>
  <c r="D293" i="1" s="1"/>
  <c r="C293" i="1"/>
  <c r="E293" i="1"/>
  <c r="B294" i="1"/>
  <c r="D294" i="1" s="1"/>
  <c r="C294" i="1"/>
  <c r="E294" i="1"/>
  <c r="B295" i="1"/>
  <c r="D295" i="1" s="1"/>
  <c r="C295" i="1"/>
  <c r="E295" i="1"/>
  <c r="B296" i="1"/>
  <c r="C296" i="1"/>
  <c r="E296" i="1"/>
  <c r="B297" i="1"/>
  <c r="C297" i="1"/>
  <c r="E297" i="1"/>
  <c r="B298" i="1"/>
  <c r="D298" i="1" s="1"/>
  <c r="C298" i="1"/>
  <c r="E298" i="1"/>
  <c r="B299" i="1"/>
  <c r="D299" i="1" s="1"/>
  <c r="C299" i="1"/>
  <c r="E299" i="1"/>
  <c r="B300" i="1"/>
  <c r="D300" i="1" s="1"/>
  <c r="C300" i="1"/>
  <c r="E300" i="1"/>
  <c r="B301" i="1"/>
  <c r="C301" i="1"/>
  <c r="E301" i="1"/>
  <c r="B302" i="1"/>
  <c r="C302" i="1"/>
  <c r="D302" i="1" s="1"/>
  <c r="E302" i="1"/>
  <c r="B303" i="1"/>
  <c r="C303" i="1"/>
  <c r="D303" i="1"/>
  <c r="E303" i="1"/>
  <c r="B304" i="1"/>
  <c r="D304" i="1" s="1"/>
  <c r="C304" i="1"/>
  <c r="E304" i="1"/>
  <c r="G304" i="1" s="1"/>
  <c r="B305" i="1"/>
  <c r="D305" i="1" s="1"/>
  <c r="C305" i="1"/>
  <c r="E305" i="1"/>
  <c r="B306" i="1"/>
  <c r="C306" i="1"/>
  <c r="E306" i="1"/>
  <c r="B307" i="1"/>
  <c r="C307" i="1"/>
  <c r="D307" i="1" s="1"/>
  <c r="E307" i="1"/>
  <c r="B308" i="1"/>
  <c r="D308" i="1" s="1"/>
  <c r="C308" i="1"/>
  <c r="E308" i="1"/>
  <c r="B309" i="1"/>
  <c r="D309" i="1" s="1"/>
  <c r="C309" i="1"/>
  <c r="E309" i="1"/>
  <c r="B310" i="1"/>
  <c r="D310" i="1" s="1"/>
  <c r="C310" i="1"/>
  <c r="E310" i="1"/>
  <c r="B311" i="1"/>
  <c r="C311" i="1"/>
  <c r="E311" i="1"/>
  <c r="B312" i="1"/>
  <c r="C312" i="1"/>
  <c r="E312" i="1"/>
  <c r="B313" i="1"/>
  <c r="D313" i="1" s="1"/>
  <c r="C313" i="1"/>
  <c r="E313" i="1"/>
  <c r="B314" i="1"/>
  <c r="D314" i="1" s="1"/>
  <c r="C314" i="1"/>
  <c r="E314" i="1"/>
  <c r="B315" i="1"/>
  <c r="D315" i="1" s="1"/>
  <c r="C315" i="1"/>
  <c r="E315" i="1"/>
  <c r="B316" i="1"/>
  <c r="C316" i="1"/>
  <c r="E316" i="1"/>
  <c r="B317" i="1"/>
  <c r="C317" i="1"/>
  <c r="E317" i="1"/>
  <c r="B318" i="1"/>
  <c r="D318" i="1" s="1"/>
  <c r="C318" i="1"/>
  <c r="E318" i="1"/>
  <c r="B319" i="1"/>
  <c r="D319" i="1" s="1"/>
  <c r="C319" i="1"/>
  <c r="E319" i="1"/>
  <c r="B320" i="1"/>
  <c r="D320" i="1" s="1"/>
  <c r="C320" i="1"/>
  <c r="E320" i="1"/>
  <c r="B321" i="1"/>
  <c r="D321" i="1" s="1"/>
  <c r="C321" i="1"/>
  <c r="E321" i="1"/>
  <c r="B322" i="1"/>
  <c r="C322" i="1"/>
  <c r="E322" i="1"/>
  <c r="B323" i="1"/>
  <c r="C323" i="1"/>
  <c r="E323" i="1"/>
  <c r="B324" i="1"/>
  <c r="D324" i="1" s="1"/>
  <c r="C324" i="1"/>
  <c r="E324" i="1"/>
  <c r="B325" i="1"/>
  <c r="D325" i="1" s="1"/>
  <c r="C325" i="1"/>
  <c r="E325" i="1"/>
  <c r="B326" i="1"/>
  <c r="D326" i="1" s="1"/>
  <c r="C326" i="1"/>
  <c r="E326" i="1"/>
  <c r="B327" i="1"/>
  <c r="C327" i="1"/>
  <c r="E327" i="1"/>
  <c r="B328" i="1"/>
  <c r="C328" i="1"/>
  <c r="E328" i="1"/>
  <c r="B329" i="1"/>
  <c r="D329" i="1" s="1"/>
  <c r="C329" i="1"/>
  <c r="E329" i="1"/>
  <c r="B330" i="1"/>
  <c r="D330" i="1" s="1"/>
  <c r="C330" i="1"/>
  <c r="E330" i="1"/>
  <c r="B331" i="1"/>
  <c r="D331" i="1" s="1"/>
  <c r="C331" i="1"/>
  <c r="E331" i="1"/>
  <c r="B332" i="1"/>
  <c r="C332" i="1"/>
  <c r="E332" i="1"/>
  <c r="B333" i="1"/>
  <c r="C333" i="1"/>
  <c r="E333" i="1"/>
  <c r="B334" i="1"/>
  <c r="C334" i="1"/>
  <c r="D334" i="1"/>
  <c r="E334" i="1"/>
  <c r="B335" i="1"/>
  <c r="C335" i="1"/>
  <c r="D335" i="1"/>
  <c r="E335" i="1"/>
  <c r="B336" i="1"/>
  <c r="D336" i="1" s="1"/>
  <c r="C336" i="1"/>
  <c r="E336" i="1"/>
  <c r="G336" i="1" s="1"/>
  <c r="B337" i="1"/>
  <c r="D337" i="1" s="1"/>
  <c r="C337" i="1"/>
  <c r="E337" i="1"/>
  <c r="B338" i="1"/>
  <c r="C338" i="1"/>
  <c r="E338" i="1"/>
  <c r="B339" i="1"/>
  <c r="C339" i="1"/>
  <c r="D339" i="1"/>
  <c r="E339" i="1"/>
  <c r="B340" i="1"/>
  <c r="D340" i="1" s="1"/>
  <c r="C340" i="1"/>
  <c r="E340" i="1"/>
  <c r="B341" i="1"/>
  <c r="D341" i="1" s="1"/>
  <c r="C341" i="1"/>
  <c r="E341" i="1"/>
  <c r="B342" i="1"/>
  <c r="D342" i="1" s="1"/>
  <c r="C342" i="1"/>
  <c r="E342" i="1"/>
  <c r="B343" i="1"/>
  <c r="C343" i="1"/>
  <c r="E343" i="1"/>
  <c r="B344" i="1"/>
  <c r="D344" i="1" s="1"/>
  <c r="C344" i="1"/>
  <c r="E344" i="1"/>
  <c r="G344" i="1" s="1"/>
  <c r="B345" i="1"/>
  <c r="D345" i="1" s="1"/>
  <c r="C345" i="1"/>
  <c r="E345" i="1"/>
  <c r="B346" i="1"/>
  <c r="D346" i="1" s="1"/>
  <c r="C346" i="1"/>
  <c r="E346" i="1"/>
  <c r="B347" i="1"/>
  <c r="C347" i="1"/>
  <c r="E347" i="1"/>
  <c r="B348" i="1"/>
  <c r="C348" i="1"/>
  <c r="E348" i="1"/>
  <c r="B349" i="1"/>
  <c r="D349" i="1" s="1"/>
  <c r="C349" i="1"/>
  <c r="E349" i="1"/>
  <c r="G349" i="1" s="1"/>
  <c r="B350" i="1"/>
  <c r="D350" i="1" s="1"/>
  <c r="C350" i="1"/>
  <c r="E350" i="1"/>
  <c r="B351" i="1"/>
  <c r="D351" i="1" s="1"/>
  <c r="C351" i="1"/>
  <c r="E351" i="1"/>
  <c r="B352" i="1"/>
  <c r="C352" i="1"/>
  <c r="E352" i="1"/>
  <c r="B353" i="1"/>
  <c r="C353" i="1"/>
  <c r="E353" i="1"/>
  <c r="B354" i="1"/>
  <c r="D354" i="1" s="1"/>
  <c r="C354" i="1"/>
  <c r="E354" i="1"/>
  <c r="B355" i="1"/>
  <c r="D355" i="1" s="1"/>
  <c r="C355" i="1"/>
  <c r="E355" i="1"/>
  <c r="B356" i="1"/>
  <c r="D356" i="1" s="1"/>
  <c r="C356" i="1"/>
  <c r="E356" i="1"/>
  <c r="B357" i="1"/>
  <c r="D357" i="1" s="1"/>
  <c r="C357" i="1"/>
  <c r="E357" i="1"/>
  <c r="B358" i="1"/>
  <c r="C358" i="1"/>
  <c r="E358" i="1"/>
  <c r="B359" i="1"/>
  <c r="C359" i="1"/>
  <c r="E359" i="1"/>
  <c r="B360" i="1"/>
  <c r="D360" i="1" s="1"/>
  <c r="C360" i="1"/>
  <c r="E360" i="1"/>
  <c r="B361" i="1"/>
  <c r="D361" i="1" s="1"/>
  <c r="C361" i="1"/>
  <c r="E361" i="1"/>
  <c r="B362" i="1"/>
  <c r="D362" i="1" s="1"/>
  <c r="C362" i="1"/>
  <c r="E362" i="1"/>
  <c r="B363" i="1"/>
  <c r="C363" i="1"/>
  <c r="E363" i="1"/>
  <c r="B364" i="1"/>
  <c r="C364" i="1"/>
  <c r="E364" i="1"/>
  <c r="B365" i="1"/>
  <c r="D365" i="1" s="1"/>
  <c r="C365" i="1"/>
  <c r="E365" i="1"/>
  <c r="G365" i="1" s="1"/>
  <c r="B366" i="1"/>
  <c r="D366" i="1" s="1"/>
  <c r="C366" i="1"/>
  <c r="E366" i="1"/>
  <c r="B367" i="1"/>
  <c r="D367" i="1" s="1"/>
  <c r="C367" i="1"/>
  <c r="E367" i="1"/>
  <c r="B368" i="1"/>
  <c r="C368" i="1"/>
  <c r="E368" i="1"/>
  <c r="B369" i="1"/>
  <c r="C369" i="1"/>
  <c r="E369" i="1"/>
  <c r="B370" i="1"/>
  <c r="C370" i="1"/>
  <c r="D370" i="1"/>
  <c r="E370" i="1"/>
  <c r="B371" i="1"/>
  <c r="C371" i="1"/>
  <c r="D371" i="1"/>
  <c r="E371" i="1"/>
  <c r="B372" i="1"/>
  <c r="D372" i="1" s="1"/>
  <c r="C372" i="1"/>
  <c r="E372" i="1"/>
  <c r="B373" i="1"/>
  <c r="D373" i="1" s="1"/>
  <c r="C373" i="1"/>
  <c r="E373" i="1"/>
  <c r="B374" i="1"/>
  <c r="C374" i="1"/>
  <c r="E374" i="1"/>
  <c r="B375" i="1"/>
  <c r="D375" i="1" s="1"/>
  <c r="C375" i="1"/>
  <c r="E375" i="1"/>
  <c r="B376" i="1"/>
  <c r="D376" i="1" s="1"/>
  <c r="C376" i="1"/>
  <c r="E376" i="1"/>
  <c r="G376" i="1" s="1"/>
  <c r="B377" i="1"/>
  <c r="D377" i="1" s="1"/>
  <c r="C377" i="1"/>
  <c r="E377" i="1"/>
  <c r="B378" i="1"/>
  <c r="D378" i="1" s="1"/>
  <c r="C378" i="1"/>
  <c r="E378" i="1"/>
  <c r="B379" i="1"/>
  <c r="C379" i="1"/>
  <c r="E379" i="1"/>
  <c r="B380" i="1"/>
  <c r="D380" i="1" s="1"/>
  <c r="C380" i="1"/>
  <c r="E380" i="1"/>
  <c r="B381" i="1"/>
  <c r="D381" i="1" s="1"/>
  <c r="C381" i="1"/>
  <c r="E381" i="1"/>
  <c r="B382" i="1"/>
  <c r="D382" i="1" s="1"/>
  <c r="C382" i="1"/>
  <c r="E382" i="1"/>
  <c r="B383" i="1"/>
  <c r="C383" i="1"/>
  <c r="E383" i="1"/>
  <c r="B384" i="1"/>
  <c r="C384" i="1"/>
  <c r="E384" i="1"/>
  <c r="B385" i="1"/>
  <c r="D385" i="1" s="1"/>
  <c r="C385" i="1"/>
  <c r="E385" i="1"/>
  <c r="B386" i="1"/>
  <c r="D386" i="1" s="1"/>
  <c r="C386" i="1"/>
  <c r="E386" i="1"/>
  <c r="B387" i="1"/>
  <c r="D387" i="1" s="1"/>
  <c r="C387" i="1"/>
  <c r="E387" i="1"/>
  <c r="B388" i="1"/>
  <c r="C388" i="1"/>
  <c r="E388" i="1"/>
  <c r="B389" i="1"/>
  <c r="C389" i="1"/>
  <c r="E389" i="1"/>
  <c r="B390" i="1"/>
  <c r="D390" i="1" s="1"/>
  <c r="C390" i="1"/>
  <c r="E390" i="1"/>
  <c r="B391" i="1"/>
  <c r="D391" i="1" s="1"/>
  <c r="C391" i="1"/>
  <c r="E391" i="1"/>
  <c r="B392" i="1"/>
  <c r="D392" i="1" s="1"/>
  <c r="C392" i="1"/>
  <c r="E392" i="1"/>
  <c r="B393" i="1"/>
  <c r="C393" i="1"/>
  <c r="E393" i="1"/>
  <c r="B394" i="1"/>
  <c r="C394" i="1"/>
  <c r="E394" i="1"/>
  <c r="B395" i="1"/>
  <c r="D395" i="1" s="1"/>
  <c r="C395" i="1"/>
  <c r="E395" i="1"/>
  <c r="B396" i="1"/>
  <c r="D396" i="1" s="1"/>
  <c r="C396" i="1"/>
  <c r="E396" i="1"/>
  <c r="B397" i="1"/>
  <c r="D397" i="1" s="1"/>
  <c r="C397" i="1"/>
  <c r="E397" i="1"/>
  <c r="B398" i="1"/>
  <c r="C398" i="1"/>
  <c r="E398" i="1"/>
  <c r="B399" i="1"/>
  <c r="C399" i="1"/>
  <c r="E399" i="1"/>
  <c r="B400" i="1"/>
  <c r="D400" i="1" s="1"/>
  <c r="C400" i="1"/>
  <c r="E400" i="1"/>
  <c r="B401" i="1"/>
  <c r="D401" i="1" s="1"/>
  <c r="C401" i="1"/>
  <c r="E401" i="1"/>
  <c r="B402" i="1"/>
  <c r="C402" i="1"/>
  <c r="D402" i="1"/>
  <c r="E402" i="1"/>
  <c r="B403" i="1"/>
  <c r="C403" i="1"/>
  <c r="D403" i="1" s="1"/>
  <c r="E403" i="1"/>
  <c r="B404" i="1"/>
  <c r="C404" i="1"/>
  <c r="E404" i="1"/>
  <c r="B405" i="1"/>
  <c r="D405" i="1" s="1"/>
  <c r="C405" i="1"/>
  <c r="E405" i="1"/>
  <c r="B406" i="1"/>
  <c r="D406" i="1" s="1"/>
  <c r="C406" i="1"/>
  <c r="E406" i="1"/>
  <c r="B407" i="1"/>
  <c r="D407" i="1" s="1"/>
  <c r="C407" i="1"/>
  <c r="E407" i="1"/>
  <c r="B408" i="1"/>
  <c r="D408" i="1" s="1"/>
  <c r="C408" i="1"/>
  <c r="E408" i="1"/>
  <c r="G408" i="1" s="1"/>
  <c r="B409" i="1"/>
  <c r="D409" i="1" s="1"/>
  <c r="C409" i="1"/>
  <c r="E409" i="1"/>
  <c r="B410" i="1"/>
  <c r="C410" i="1"/>
  <c r="E410" i="1"/>
  <c r="B411" i="1"/>
  <c r="D411" i="1" s="1"/>
  <c r="C411" i="1"/>
  <c r="E411" i="1"/>
  <c r="B412" i="1"/>
  <c r="D412" i="1" s="1"/>
  <c r="C412" i="1"/>
  <c r="E412" i="1"/>
  <c r="B413" i="1"/>
  <c r="D413" i="1" s="1"/>
  <c r="C413" i="1"/>
  <c r="E413" i="1"/>
  <c r="B414" i="1"/>
  <c r="D414" i="1" s="1"/>
  <c r="C414" i="1"/>
  <c r="E414" i="1"/>
  <c r="B415" i="1"/>
  <c r="C415" i="1"/>
  <c r="E415" i="1"/>
  <c r="B416" i="1"/>
  <c r="D416" i="1" s="1"/>
  <c r="C416" i="1"/>
  <c r="E416" i="1"/>
  <c r="B417" i="1"/>
  <c r="D417" i="1" s="1"/>
  <c r="C417" i="1"/>
  <c r="E417" i="1"/>
  <c r="B418" i="1"/>
  <c r="D418" i="1" s="1"/>
  <c r="C418" i="1"/>
  <c r="E418" i="1"/>
  <c r="B419" i="1"/>
  <c r="C419" i="1"/>
  <c r="E419" i="1"/>
  <c r="B420" i="1"/>
  <c r="C420" i="1"/>
  <c r="E420" i="1"/>
  <c r="B421" i="1"/>
  <c r="D421" i="1" s="1"/>
  <c r="C421" i="1"/>
  <c r="E421" i="1"/>
  <c r="B422" i="1"/>
  <c r="D422" i="1" s="1"/>
  <c r="C422" i="1"/>
  <c r="E422" i="1"/>
  <c r="B423" i="1"/>
  <c r="D423" i="1" s="1"/>
  <c r="C423" i="1"/>
  <c r="E423" i="1"/>
  <c r="B424" i="1"/>
  <c r="C424" i="1"/>
  <c r="E424" i="1"/>
  <c r="B425" i="1"/>
  <c r="C425" i="1"/>
  <c r="E425" i="1"/>
  <c r="B426" i="1"/>
  <c r="D426" i="1" s="1"/>
  <c r="C426" i="1"/>
  <c r="E426" i="1"/>
  <c r="B427" i="1"/>
  <c r="D427" i="1" s="1"/>
  <c r="C427" i="1"/>
  <c r="E427" i="1"/>
  <c r="B428" i="1"/>
  <c r="D428" i="1" s="1"/>
  <c r="C428" i="1"/>
  <c r="E428" i="1"/>
  <c r="B429" i="1"/>
  <c r="C429" i="1"/>
  <c r="E429" i="1"/>
  <c r="B430" i="1"/>
  <c r="C430" i="1"/>
  <c r="D430" i="1"/>
  <c r="E430" i="1"/>
  <c r="B431" i="1"/>
  <c r="C431" i="1"/>
  <c r="D431" i="1"/>
  <c r="E431" i="1"/>
  <c r="B432" i="1"/>
  <c r="D432" i="1" s="1"/>
  <c r="C432" i="1"/>
  <c r="E432" i="1"/>
  <c r="G432" i="1" s="1"/>
  <c r="B433" i="1"/>
  <c r="D433" i="1" s="1"/>
  <c r="C433" i="1"/>
  <c r="E433" i="1"/>
  <c r="B434" i="1"/>
  <c r="C434" i="1"/>
  <c r="E434" i="1"/>
  <c r="B435" i="1"/>
  <c r="C435" i="1"/>
  <c r="D435" i="1" s="1"/>
  <c r="E435" i="1"/>
  <c r="B436" i="1"/>
  <c r="C436" i="1"/>
  <c r="E436" i="1"/>
  <c r="B437" i="1"/>
  <c r="D437" i="1" s="1"/>
  <c r="C437" i="1"/>
  <c r="E437" i="1"/>
  <c r="B438" i="1"/>
  <c r="D438" i="1" s="1"/>
  <c r="C438" i="1"/>
  <c r="E438" i="1"/>
  <c r="B439" i="1"/>
  <c r="D439" i="1" s="1"/>
  <c r="C439" i="1"/>
  <c r="E439" i="1"/>
  <c r="B440" i="1"/>
  <c r="C440" i="1"/>
  <c r="E440" i="1"/>
  <c r="B441" i="1"/>
  <c r="C441" i="1"/>
  <c r="E441" i="1"/>
  <c r="B442" i="1"/>
  <c r="D442" i="1" s="1"/>
  <c r="C442" i="1"/>
  <c r="E442" i="1"/>
  <c r="B443" i="1"/>
  <c r="D443" i="1" s="1"/>
  <c r="C443" i="1"/>
  <c r="E443" i="1"/>
  <c r="B444" i="1"/>
  <c r="D444" i="1" s="1"/>
  <c r="C444" i="1"/>
  <c r="E444" i="1"/>
  <c r="B445" i="1"/>
  <c r="D445" i="1" s="1"/>
  <c r="C445" i="1"/>
  <c r="E445" i="1"/>
  <c r="B446" i="1"/>
  <c r="D446" i="1" s="1"/>
  <c r="C446" i="1"/>
  <c r="E446" i="1"/>
  <c r="B447" i="1"/>
  <c r="D447" i="1" s="1"/>
  <c r="C447" i="1"/>
  <c r="E447" i="1"/>
  <c r="B448" i="1"/>
  <c r="D448" i="1" s="1"/>
  <c r="C448" i="1"/>
  <c r="E448" i="1"/>
  <c r="B449" i="1"/>
  <c r="D449" i="1" s="1"/>
  <c r="C449" i="1"/>
  <c r="E449" i="1"/>
  <c r="B450" i="1"/>
  <c r="C450" i="1"/>
  <c r="E450" i="1"/>
  <c r="B451" i="1"/>
  <c r="C451" i="1"/>
  <c r="E451" i="1"/>
  <c r="B452" i="1"/>
  <c r="D452" i="1" s="1"/>
  <c r="C452" i="1"/>
  <c r="E452" i="1"/>
  <c r="B453" i="1"/>
  <c r="D453" i="1" s="1"/>
  <c r="C453" i="1"/>
  <c r="E453" i="1"/>
  <c r="B454" i="1"/>
  <c r="D454" i="1" s="1"/>
  <c r="C454" i="1"/>
  <c r="E454" i="1"/>
  <c r="B455" i="1"/>
  <c r="C455" i="1"/>
  <c r="E455" i="1"/>
  <c r="B456" i="1"/>
  <c r="C456" i="1"/>
  <c r="E456" i="1"/>
  <c r="B457" i="1"/>
  <c r="D457" i="1" s="1"/>
  <c r="C457" i="1"/>
  <c r="E457" i="1"/>
  <c r="B458" i="1"/>
  <c r="D458" i="1" s="1"/>
  <c r="C458" i="1"/>
  <c r="E458" i="1"/>
  <c r="B459" i="1"/>
  <c r="D459" i="1" s="1"/>
  <c r="C459" i="1"/>
  <c r="E459" i="1"/>
  <c r="B460" i="1"/>
  <c r="C460" i="1"/>
  <c r="E460" i="1"/>
  <c r="B461" i="1"/>
  <c r="C461" i="1"/>
  <c r="E461" i="1"/>
  <c r="B462" i="1"/>
  <c r="C462" i="1"/>
  <c r="D462" i="1"/>
  <c r="E462" i="1"/>
  <c r="B463" i="1"/>
  <c r="C463" i="1"/>
  <c r="D463" i="1"/>
  <c r="E463" i="1"/>
  <c r="B464" i="1"/>
  <c r="D464" i="1" s="1"/>
  <c r="C464" i="1"/>
  <c r="E464" i="1"/>
  <c r="G464" i="1" s="1"/>
  <c r="B465" i="1"/>
  <c r="C465" i="1"/>
  <c r="E465" i="1"/>
  <c r="B466" i="1"/>
  <c r="C466" i="1"/>
  <c r="E466" i="1"/>
  <c r="B467" i="1"/>
  <c r="C467" i="1"/>
  <c r="D467" i="1" s="1"/>
  <c r="E467" i="1"/>
  <c r="B468" i="1"/>
  <c r="D468" i="1" s="1"/>
  <c r="C468" i="1"/>
  <c r="E468" i="1"/>
  <c r="B469" i="1"/>
  <c r="D469" i="1" s="1"/>
  <c r="C469" i="1"/>
  <c r="E469" i="1"/>
  <c r="B470" i="1"/>
  <c r="D470" i="1" s="1"/>
  <c r="C470" i="1"/>
  <c r="E470" i="1"/>
  <c r="B471" i="1"/>
  <c r="C471" i="1"/>
  <c r="E471" i="1"/>
  <c r="B472" i="1"/>
  <c r="C472" i="1"/>
  <c r="E472" i="1"/>
  <c r="B473" i="1"/>
  <c r="D473" i="1" s="1"/>
  <c r="C473" i="1"/>
  <c r="E473" i="1"/>
  <c r="B474" i="1"/>
  <c r="D474" i="1" s="1"/>
  <c r="C474" i="1"/>
  <c r="E474" i="1"/>
  <c r="B475" i="1"/>
  <c r="C475" i="1"/>
  <c r="E475" i="1"/>
  <c r="B476" i="1"/>
  <c r="C476" i="1"/>
  <c r="E476" i="1"/>
  <c r="B477" i="1"/>
  <c r="D477" i="1" s="1"/>
  <c r="C477" i="1"/>
  <c r="E477" i="1"/>
  <c r="G477" i="1" s="1"/>
  <c r="B478" i="1"/>
  <c r="D478" i="1" s="1"/>
  <c r="C478" i="1"/>
  <c r="E478" i="1"/>
  <c r="B479" i="1"/>
  <c r="D479" i="1" s="1"/>
  <c r="C479" i="1"/>
  <c r="E479" i="1"/>
  <c r="B480" i="1"/>
  <c r="C480" i="1"/>
  <c r="E480" i="1"/>
  <c r="B481" i="1"/>
  <c r="C481" i="1"/>
  <c r="E481" i="1"/>
  <c r="B482" i="1"/>
  <c r="C482" i="1"/>
  <c r="E482" i="1"/>
  <c r="B483" i="1"/>
  <c r="D483" i="1" s="1"/>
  <c r="C483" i="1"/>
  <c r="E483" i="1"/>
  <c r="B484" i="1"/>
  <c r="D484" i="1" s="1"/>
  <c r="C484" i="1"/>
  <c r="E484" i="1"/>
  <c r="B485" i="1"/>
  <c r="D485" i="1" s="1"/>
  <c r="C485" i="1"/>
  <c r="E485" i="1"/>
  <c r="B486" i="1"/>
  <c r="C486" i="1"/>
  <c r="E486" i="1"/>
  <c r="B487" i="1"/>
  <c r="C487" i="1"/>
  <c r="E487" i="1"/>
  <c r="B488" i="1"/>
  <c r="D488" i="1" s="1"/>
  <c r="C488" i="1"/>
  <c r="E488" i="1"/>
  <c r="B489" i="1"/>
  <c r="D489" i="1" s="1"/>
  <c r="C489" i="1"/>
  <c r="E489" i="1"/>
  <c r="B490" i="1"/>
  <c r="D490" i="1" s="1"/>
  <c r="C490" i="1"/>
  <c r="E490" i="1"/>
  <c r="B491" i="1"/>
  <c r="C491" i="1"/>
  <c r="E491" i="1"/>
  <c r="B492" i="1"/>
  <c r="C492" i="1"/>
  <c r="E492" i="1"/>
  <c r="B493" i="1"/>
  <c r="D493" i="1" s="1"/>
  <c r="C493" i="1"/>
  <c r="E493" i="1"/>
  <c r="B494" i="1"/>
  <c r="D494" i="1" s="1"/>
  <c r="C494" i="1"/>
  <c r="E494" i="1"/>
  <c r="B495" i="1"/>
  <c r="D495" i="1" s="1"/>
  <c r="C495" i="1"/>
  <c r="E495" i="1"/>
  <c r="B496" i="1"/>
  <c r="C496" i="1"/>
  <c r="E496" i="1"/>
  <c r="B497" i="1"/>
  <c r="C497" i="1"/>
  <c r="E497" i="1"/>
  <c r="B498" i="1"/>
  <c r="C498" i="1"/>
  <c r="D498" i="1"/>
  <c r="E498" i="1"/>
  <c r="B499" i="1"/>
  <c r="C499" i="1"/>
  <c r="D499" i="1"/>
  <c r="E499" i="1"/>
  <c r="B500" i="1"/>
  <c r="D500" i="1" s="1"/>
  <c r="C500" i="1"/>
  <c r="E500" i="1"/>
  <c r="B501" i="1"/>
  <c r="D501" i="1" s="1"/>
  <c r="C501" i="1"/>
  <c r="E501" i="1"/>
  <c r="B502" i="1"/>
  <c r="C502" i="1"/>
  <c r="E502" i="1"/>
  <c r="B503" i="1"/>
  <c r="D503" i="1" s="1"/>
  <c r="C503" i="1"/>
  <c r="E503" i="1"/>
  <c r="B504" i="1"/>
  <c r="D504" i="1" s="1"/>
  <c r="C504" i="1"/>
  <c r="E504" i="1"/>
  <c r="G504" i="1" s="1"/>
  <c r="B505" i="1"/>
  <c r="D505" i="1" s="1"/>
  <c r="C505" i="1"/>
  <c r="E505" i="1"/>
  <c r="B506" i="1"/>
  <c r="C506" i="1"/>
  <c r="E506" i="1"/>
  <c r="B507" i="1"/>
  <c r="C507" i="1"/>
  <c r="E507" i="1"/>
  <c r="B508" i="1"/>
  <c r="D508" i="1" s="1"/>
  <c r="C508" i="1"/>
  <c r="E508" i="1"/>
  <c r="B509" i="1"/>
  <c r="D509" i="1" s="1"/>
  <c r="C509" i="1"/>
  <c r="E509" i="1"/>
  <c r="B510" i="1"/>
  <c r="D510" i="1" s="1"/>
  <c r="C510" i="1"/>
  <c r="E510" i="1"/>
  <c r="B511" i="1"/>
  <c r="C511" i="1"/>
  <c r="E511" i="1"/>
  <c r="B512" i="1"/>
  <c r="C512" i="1"/>
  <c r="E512" i="1"/>
  <c r="B513" i="1"/>
  <c r="D513" i="1" s="1"/>
  <c r="C513" i="1"/>
  <c r="E513" i="1"/>
  <c r="B514" i="1"/>
  <c r="D514" i="1" s="1"/>
  <c r="C514" i="1"/>
  <c r="E514" i="1"/>
  <c r="B515" i="1"/>
  <c r="D515" i="1" s="1"/>
  <c r="C515" i="1"/>
  <c r="E515" i="1"/>
  <c r="B516" i="1"/>
  <c r="C516" i="1"/>
  <c r="E516" i="1"/>
  <c r="B517" i="1"/>
  <c r="C517" i="1"/>
  <c r="E517" i="1"/>
  <c r="B518" i="1"/>
  <c r="D518" i="1" s="1"/>
  <c r="C518" i="1"/>
  <c r="E518" i="1"/>
  <c r="B519" i="1"/>
  <c r="D519" i="1" s="1"/>
  <c r="C519" i="1"/>
  <c r="E519" i="1"/>
  <c r="B520" i="1"/>
  <c r="D520" i="1" s="1"/>
  <c r="F520" i="1" s="1"/>
  <c r="C520" i="1"/>
  <c r="E520" i="1"/>
  <c r="B521" i="1"/>
  <c r="C521" i="1"/>
  <c r="E521" i="1"/>
  <c r="B522" i="1"/>
  <c r="C522" i="1"/>
  <c r="E522" i="1"/>
  <c r="B523" i="1"/>
  <c r="D523" i="1" s="1"/>
  <c r="C523" i="1"/>
  <c r="E523" i="1"/>
  <c r="B524" i="1"/>
  <c r="D524" i="1" s="1"/>
  <c r="C524" i="1"/>
  <c r="E524" i="1"/>
  <c r="B525" i="1"/>
  <c r="D525" i="1" s="1"/>
  <c r="C525" i="1"/>
  <c r="E525" i="1"/>
  <c r="B526" i="1"/>
  <c r="C526" i="1"/>
  <c r="E526" i="1"/>
  <c r="B527" i="1"/>
  <c r="C527" i="1"/>
  <c r="D527" i="1" s="1"/>
  <c r="E527" i="1"/>
  <c r="B528" i="1"/>
  <c r="D528" i="1" s="1"/>
  <c r="F528" i="1" s="1"/>
  <c r="C528" i="1"/>
  <c r="E528" i="1"/>
  <c r="B529" i="1"/>
  <c r="D529" i="1" s="1"/>
  <c r="C529" i="1"/>
  <c r="E529" i="1"/>
  <c r="B530" i="1"/>
  <c r="D530" i="1" s="1"/>
  <c r="C530" i="1"/>
  <c r="E530" i="1"/>
  <c r="B531" i="1"/>
  <c r="C531" i="1"/>
  <c r="E531" i="1"/>
  <c r="B532" i="1"/>
  <c r="C532" i="1"/>
  <c r="E532" i="1"/>
  <c r="B533" i="1"/>
  <c r="C533" i="1"/>
  <c r="E533" i="1"/>
  <c r="B534" i="1"/>
  <c r="D534" i="1" s="1"/>
  <c r="C534" i="1"/>
  <c r="E534" i="1"/>
  <c r="B535" i="1"/>
  <c r="D535" i="1" s="1"/>
  <c r="C535" i="1"/>
  <c r="E535" i="1"/>
  <c r="B536" i="1"/>
  <c r="D536" i="1" s="1"/>
  <c r="C536" i="1"/>
  <c r="E536" i="1"/>
  <c r="G536" i="1" s="1"/>
  <c r="B537" i="1"/>
  <c r="C537" i="1"/>
  <c r="E537" i="1"/>
  <c r="B538" i="1"/>
  <c r="C538" i="1"/>
  <c r="E538" i="1"/>
  <c r="B539" i="1"/>
  <c r="D539" i="1" s="1"/>
  <c r="C539" i="1"/>
  <c r="E539" i="1"/>
  <c r="B540" i="1"/>
  <c r="D540" i="1" s="1"/>
  <c r="C540" i="1"/>
  <c r="E540" i="1"/>
  <c r="B541" i="1"/>
  <c r="D541" i="1" s="1"/>
  <c r="F541" i="1" s="1"/>
  <c r="C541" i="1"/>
  <c r="E541" i="1"/>
  <c r="B542" i="1"/>
  <c r="C542" i="1"/>
  <c r="E542" i="1"/>
  <c r="B543" i="1"/>
  <c r="C543" i="1"/>
  <c r="D543" i="1" s="1"/>
  <c r="E543" i="1"/>
  <c r="B544" i="1"/>
  <c r="D544" i="1" s="1"/>
  <c r="C544" i="1"/>
  <c r="E544" i="1"/>
  <c r="G544" i="1" s="1"/>
  <c r="B545" i="1"/>
  <c r="D545" i="1" s="1"/>
  <c r="C545" i="1"/>
  <c r="E545" i="1"/>
  <c r="B546" i="1"/>
  <c r="D546" i="1" s="1"/>
  <c r="C546" i="1"/>
  <c r="E546" i="1"/>
  <c r="B547" i="1"/>
  <c r="C547" i="1"/>
  <c r="E547" i="1"/>
  <c r="B548" i="1"/>
  <c r="C548" i="1"/>
  <c r="E548" i="1"/>
  <c r="B549" i="1"/>
  <c r="D549" i="1" s="1"/>
  <c r="F549" i="1" s="1"/>
  <c r="C549" i="1"/>
  <c r="E549" i="1"/>
  <c r="B550" i="1"/>
  <c r="D550" i="1" s="1"/>
  <c r="C550" i="1"/>
  <c r="E550" i="1"/>
  <c r="B551" i="1"/>
  <c r="D551" i="1" s="1"/>
  <c r="C551" i="1"/>
  <c r="E551" i="1"/>
  <c r="B552" i="1"/>
  <c r="C552" i="1"/>
  <c r="E552" i="1"/>
  <c r="B553" i="1"/>
  <c r="C553" i="1"/>
  <c r="E553" i="1"/>
  <c r="B554" i="1"/>
  <c r="D554" i="1" s="1"/>
  <c r="C554" i="1"/>
  <c r="E554" i="1"/>
  <c r="B555" i="1"/>
  <c r="D555" i="1" s="1"/>
  <c r="C555" i="1"/>
  <c r="E555" i="1"/>
  <c r="B556" i="1"/>
  <c r="D556" i="1" s="1"/>
  <c r="C556" i="1"/>
  <c r="E556" i="1"/>
  <c r="B557" i="1"/>
  <c r="C557" i="1"/>
  <c r="E557" i="1"/>
  <c r="B558" i="1"/>
  <c r="C558" i="1"/>
  <c r="D558" i="1" s="1"/>
  <c r="E558" i="1"/>
  <c r="G558" i="1" s="1"/>
  <c r="B559" i="1"/>
  <c r="D559" i="1" s="1"/>
  <c r="C559" i="1"/>
  <c r="E559" i="1"/>
  <c r="B560" i="1"/>
  <c r="D560" i="1" s="1"/>
  <c r="C560" i="1"/>
  <c r="E560" i="1"/>
  <c r="B561" i="1"/>
  <c r="D561" i="1" s="1"/>
  <c r="C561" i="1"/>
  <c r="E561" i="1"/>
  <c r="B562" i="1"/>
  <c r="C562" i="1"/>
  <c r="E562" i="1"/>
  <c r="B563" i="1"/>
  <c r="C563" i="1"/>
  <c r="E563" i="1"/>
  <c r="B564" i="1"/>
  <c r="D564" i="1" s="1"/>
  <c r="C564" i="1"/>
  <c r="E564" i="1"/>
  <c r="B565" i="1"/>
  <c r="D565" i="1" s="1"/>
  <c r="C565" i="1"/>
  <c r="E565" i="1"/>
  <c r="B566" i="1"/>
  <c r="D566" i="1" s="1"/>
  <c r="C566" i="1"/>
  <c r="E566" i="1"/>
  <c r="B567" i="1"/>
  <c r="C567" i="1"/>
  <c r="E567" i="1"/>
  <c r="B568" i="1"/>
  <c r="C568" i="1"/>
  <c r="E568" i="1"/>
  <c r="B569" i="1"/>
  <c r="C569" i="1"/>
  <c r="E569" i="1"/>
  <c r="B570" i="1"/>
  <c r="D570" i="1" s="1"/>
  <c r="C570" i="1"/>
  <c r="E570" i="1"/>
  <c r="B571" i="1"/>
  <c r="D571" i="1" s="1"/>
  <c r="C571" i="1"/>
  <c r="E571" i="1"/>
  <c r="B572" i="1"/>
  <c r="D572" i="1" s="1"/>
  <c r="C572" i="1"/>
  <c r="E572" i="1"/>
  <c r="B573" i="1"/>
  <c r="C573" i="1"/>
  <c r="E573" i="1"/>
  <c r="B574" i="1"/>
  <c r="C574" i="1"/>
  <c r="E574" i="1"/>
  <c r="B575" i="1"/>
  <c r="D575" i="1" s="1"/>
  <c r="C575" i="1"/>
  <c r="E575" i="1"/>
  <c r="B576" i="1"/>
  <c r="D576" i="1" s="1"/>
  <c r="F576" i="1" s="1"/>
  <c r="C576" i="1"/>
  <c r="E576" i="1"/>
  <c r="B577" i="1"/>
  <c r="D577" i="1" s="1"/>
  <c r="C577" i="1"/>
  <c r="E577" i="1"/>
  <c r="B578" i="1"/>
  <c r="C578" i="1"/>
  <c r="E578" i="1"/>
  <c r="B579" i="1"/>
  <c r="C579" i="1"/>
  <c r="E579" i="1"/>
  <c r="B580" i="1"/>
  <c r="D580" i="1" s="1"/>
  <c r="F580" i="1" s="1"/>
  <c r="C580" i="1"/>
  <c r="E580" i="1"/>
  <c r="B581" i="1"/>
  <c r="D581" i="1" s="1"/>
  <c r="C581" i="1"/>
  <c r="E581" i="1"/>
  <c r="B582" i="1"/>
  <c r="D582" i="1" s="1"/>
  <c r="C582" i="1"/>
  <c r="E582" i="1"/>
  <c r="B583" i="1"/>
  <c r="C583" i="1"/>
  <c r="E583" i="1"/>
  <c r="B584" i="1"/>
  <c r="C584" i="1"/>
  <c r="E584" i="1"/>
  <c r="B585" i="1"/>
  <c r="D585" i="1" s="1"/>
  <c r="C585" i="1"/>
  <c r="E585" i="1"/>
  <c r="B586" i="1"/>
  <c r="D586" i="1" s="1"/>
  <c r="C586" i="1"/>
  <c r="E586" i="1"/>
  <c r="B587" i="1"/>
  <c r="D587" i="1" s="1"/>
  <c r="F587" i="1" s="1"/>
  <c r="C587" i="1"/>
  <c r="E587" i="1"/>
  <c r="B588" i="1"/>
  <c r="C588" i="1"/>
  <c r="E588" i="1"/>
  <c r="B589" i="1"/>
  <c r="C589" i="1"/>
  <c r="E589" i="1"/>
  <c r="B590" i="1"/>
  <c r="D590" i="1" s="1"/>
  <c r="C590" i="1"/>
  <c r="E590" i="1"/>
  <c r="B591" i="1"/>
  <c r="D591" i="1" s="1"/>
  <c r="C591" i="1"/>
  <c r="E591" i="1"/>
  <c r="B592" i="1"/>
  <c r="D592" i="1" s="1"/>
  <c r="F592" i="1" s="1"/>
  <c r="C592" i="1"/>
  <c r="E592" i="1"/>
  <c r="B593" i="1"/>
  <c r="C593" i="1"/>
  <c r="E593" i="1"/>
  <c r="B594" i="1"/>
  <c r="C594" i="1"/>
  <c r="E594" i="1"/>
  <c r="B595" i="1"/>
  <c r="D595" i="1" s="1"/>
  <c r="C595" i="1"/>
  <c r="E595" i="1"/>
  <c r="B596" i="1"/>
  <c r="D596" i="1" s="1"/>
  <c r="F596" i="1" s="1"/>
  <c r="C596" i="1"/>
  <c r="E596" i="1"/>
  <c r="G596" i="1"/>
  <c r="B597" i="1"/>
  <c r="D597" i="1" s="1"/>
  <c r="C597" i="1"/>
  <c r="E597" i="1"/>
  <c r="B598" i="1"/>
  <c r="C598" i="1"/>
  <c r="E598" i="1"/>
  <c r="B599" i="1"/>
  <c r="C599" i="1"/>
  <c r="E599" i="1"/>
  <c r="B600" i="1"/>
  <c r="C600" i="1"/>
  <c r="E600" i="1"/>
  <c r="B601" i="1"/>
  <c r="D601" i="1" s="1"/>
  <c r="C601" i="1"/>
  <c r="E601" i="1"/>
  <c r="B602" i="1"/>
  <c r="D602" i="1" s="1"/>
  <c r="C602" i="1"/>
  <c r="E602" i="1"/>
  <c r="B603" i="1"/>
  <c r="D603" i="1" s="1"/>
  <c r="C603" i="1"/>
  <c r="E603" i="1"/>
  <c r="B604" i="1"/>
  <c r="C604" i="1"/>
  <c r="E604" i="1"/>
  <c r="B605" i="1"/>
  <c r="D605" i="1" s="1"/>
  <c r="C605" i="1"/>
  <c r="E605" i="1"/>
  <c r="B606" i="1"/>
  <c r="D606" i="1" s="1"/>
  <c r="C606" i="1"/>
  <c r="E606" i="1"/>
  <c r="B607" i="1"/>
  <c r="D607" i="1" s="1"/>
  <c r="C607" i="1"/>
  <c r="E607" i="1"/>
  <c r="B608" i="1"/>
  <c r="D608" i="1" s="1"/>
  <c r="C608" i="1"/>
  <c r="E608" i="1"/>
  <c r="B609" i="1"/>
  <c r="C609" i="1"/>
  <c r="E609" i="1"/>
  <c r="B610" i="1"/>
  <c r="C610" i="1"/>
  <c r="E610" i="1"/>
  <c r="B611" i="1"/>
  <c r="C611" i="1"/>
  <c r="D611" i="1"/>
  <c r="E611" i="1"/>
  <c r="B612" i="1"/>
  <c r="D612" i="1" s="1"/>
  <c r="C612" i="1"/>
  <c r="E612" i="1"/>
  <c r="G612" i="1" s="1"/>
  <c r="B613" i="1"/>
  <c r="D613" i="1" s="1"/>
  <c r="C613" i="1"/>
  <c r="E613" i="1"/>
  <c r="B614" i="1"/>
  <c r="C614" i="1"/>
  <c r="E614" i="1"/>
  <c r="B615" i="1"/>
  <c r="C615" i="1"/>
  <c r="E615" i="1"/>
  <c r="B616" i="1"/>
  <c r="D616" i="1" s="1"/>
  <c r="C616" i="1"/>
  <c r="E616" i="1"/>
  <c r="B617" i="1"/>
  <c r="D617" i="1" s="1"/>
  <c r="C617" i="1"/>
  <c r="E617" i="1"/>
  <c r="G617" i="1" s="1"/>
  <c r="B618" i="1"/>
  <c r="D618" i="1" s="1"/>
  <c r="C618" i="1"/>
  <c r="E618" i="1"/>
  <c r="B619" i="1"/>
  <c r="C619" i="1"/>
  <c r="E619" i="1"/>
  <c r="B620" i="1"/>
  <c r="C620" i="1"/>
  <c r="E620" i="1"/>
  <c r="B621" i="1"/>
  <c r="D621" i="1" s="1"/>
  <c r="C621" i="1"/>
  <c r="E621" i="1"/>
  <c r="B622" i="1"/>
  <c r="D622" i="1" s="1"/>
  <c r="C622" i="1"/>
  <c r="E622" i="1"/>
  <c r="B623" i="1"/>
  <c r="D623" i="1" s="1"/>
  <c r="C623" i="1"/>
  <c r="E623" i="1"/>
  <c r="B624" i="1"/>
  <c r="C624" i="1"/>
  <c r="E624" i="1"/>
  <c r="B625" i="1"/>
  <c r="C625" i="1"/>
  <c r="E625" i="1"/>
  <c r="B626" i="1"/>
  <c r="D626" i="1" s="1"/>
  <c r="C626" i="1"/>
  <c r="E626" i="1"/>
  <c r="B627" i="1"/>
  <c r="D627" i="1" s="1"/>
  <c r="C627" i="1"/>
  <c r="E627" i="1"/>
  <c r="B628" i="1"/>
  <c r="D628" i="1" s="1"/>
  <c r="C628" i="1"/>
  <c r="E628" i="1"/>
  <c r="B629" i="1"/>
  <c r="C629" i="1"/>
  <c r="E629" i="1"/>
  <c r="B630" i="1"/>
  <c r="C630" i="1"/>
  <c r="D630" i="1" s="1"/>
  <c r="E630" i="1"/>
  <c r="B631" i="1"/>
  <c r="D631" i="1" s="1"/>
  <c r="C631" i="1"/>
  <c r="E631" i="1"/>
  <c r="B632" i="1"/>
  <c r="D632" i="1" s="1"/>
  <c r="F632" i="1" s="1"/>
  <c r="C632" i="1"/>
  <c r="E632" i="1"/>
  <c r="B633" i="1"/>
  <c r="D633" i="1" s="1"/>
  <c r="C633" i="1"/>
  <c r="E633" i="1"/>
  <c r="B634" i="1"/>
  <c r="D634" i="1" s="1"/>
  <c r="F634" i="1" s="1"/>
  <c r="C634" i="1"/>
  <c r="E634" i="1"/>
  <c r="B3" i="1"/>
  <c r="C3" i="1"/>
  <c r="E3" i="1"/>
  <c r="B4" i="5"/>
  <c r="G4" i="5" s="1"/>
  <c r="C4" i="5"/>
  <c r="D4" i="5" s="1"/>
  <c r="E4" i="5"/>
  <c r="B5" i="5"/>
  <c r="C5" i="5"/>
  <c r="D5" i="5"/>
  <c r="E5" i="5"/>
  <c r="B6" i="5"/>
  <c r="C6" i="5"/>
  <c r="E6" i="5"/>
  <c r="B7" i="5"/>
  <c r="C7" i="5"/>
  <c r="E7" i="5"/>
  <c r="B8" i="5"/>
  <c r="G8" i="5" s="1"/>
  <c r="C8" i="5"/>
  <c r="E8" i="5"/>
  <c r="B9" i="5"/>
  <c r="D9" i="5" s="1"/>
  <c r="C9" i="5"/>
  <c r="E9" i="5"/>
  <c r="B10" i="5"/>
  <c r="C10" i="5"/>
  <c r="E10" i="5"/>
  <c r="B11" i="5"/>
  <c r="C11" i="5"/>
  <c r="E11" i="5"/>
  <c r="B12" i="5"/>
  <c r="G12" i="5" s="1"/>
  <c r="C12" i="5"/>
  <c r="E12" i="5"/>
  <c r="B13" i="5"/>
  <c r="D13" i="5" s="1"/>
  <c r="C13" i="5"/>
  <c r="E13" i="5"/>
  <c r="B14" i="5"/>
  <c r="C14" i="5"/>
  <c r="E14" i="5"/>
  <c r="B15" i="5"/>
  <c r="C15" i="5"/>
  <c r="E15" i="5"/>
  <c r="B16" i="5"/>
  <c r="G16" i="5" s="1"/>
  <c r="C16" i="5"/>
  <c r="E16" i="5"/>
  <c r="B17" i="5"/>
  <c r="D17" i="5" s="1"/>
  <c r="C17" i="5"/>
  <c r="E17" i="5"/>
  <c r="B18" i="5"/>
  <c r="C18" i="5"/>
  <c r="E18" i="5"/>
  <c r="B19" i="5"/>
  <c r="C19" i="5"/>
  <c r="E19" i="5"/>
  <c r="B20" i="5"/>
  <c r="G20" i="5" s="1"/>
  <c r="C20" i="5"/>
  <c r="E20" i="5"/>
  <c r="B21" i="5"/>
  <c r="D21" i="5" s="1"/>
  <c r="C21" i="5"/>
  <c r="E21" i="5"/>
  <c r="B22" i="5"/>
  <c r="C22" i="5"/>
  <c r="E22" i="5"/>
  <c r="B23" i="5"/>
  <c r="C23" i="5"/>
  <c r="E23" i="5"/>
  <c r="B24" i="5"/>
  <c r="G24" i="5" s="1"/>
  <c r="C24" i="5"/>
  <c r="E24" i="5"/>
  <c r="B25" i="5"/>
  <c r="D25" i="5" s="1"/>
  <c r="C25" i="5"/>
  <c r="E25" i="5"/>
  <c r="B26" i="5"/>
  <c r="C26" i="5"/>
  <c r="E26" i="5"/>
  <c r="B27" i="5"/>
  <c r="C27" i="5"/>
  <c r="E27" i="5"/>
  <c r="B28" i="5"/>
  <c r="G28" i="5" s="1"/>
  <c r="C28" i="5"/>
  <c r="E28" i="5"/>
  <c r="B29" i="5"/>
  <c r="D29" i="5" s="1"/>
  <c r="C29" i="5"/>
  <c r="E29" i="5"/>
  <c r="B30" i="5"/>
  <c r="C30" i="5"/>
  <c r="E30" i="5"/>
  <c r="B31" i="5"/>
  <c r="C31" i="5"/>
  <c r="E31" i="5"/>
  <c r="B32" i="5"/>
  <c r="G32" i="5" s="1"/>
  <c r="C32" i="5"/>
  <c r="E32" i="5"/>
  <c r="B33" i="5"/>
  <c r="D33" i="5" s="1"/>
  <c r="C33" i="5"/>
  <c r="E33" i="5"/>
  <c r="B34" i="5"/>
  <c r="C34" i="5"/>
  <c r="E34" i="5"/>
  <c r="B35" i="5"/>
  <c r="C35" i="5"/>
  <c r="E35" i="5"/>
  <c r="B36" i="5"/>
  <c r="G36" i="5" s="1"/>
  <c r="C36" i="5"/>
  <c r="E36" i="5"/>
  <c r="B37" i="5"/>
  <c r="D37" i="5" s="1"/>
  <c r="C37" i="5"/>
  <c r="E37" i="5"/>
  <c r="B38" i="5"/>
  <c r="C38" i="5"/>
  <c r="E38" i="5"/>
  <c r="B39" i="5"/>
  <c r="C39" i="5"/>
  <c r="E39" i="5"/>
  <c r="B40" i="5"/>
  <c r="G40" i="5" s="1"/>
  <c r="C40" i="5"/>
  <c r="E40" i="5"/>
  <c r="B41" i="5"/>
  <c r="D41" i="5" s="1"/>
  <c r="C41" i="5"/>
  <c r="E41" i="5"/>
  <c r="B42" i="5"/>
  <c r="C42" i="5"/>
  <c r="E42" i="5"/>
  <c r="B43" i="5"/>
  <c r="C43" i="5"/>
  <c r="E43" i="5"/>
  <c r="B44" i="5"/>
  <c r="G44" i="5" s="1"/>
  <c r="C44" i="5"/>
  <c r="E44" i="5"/>
  <c r="B45" i="5"/>
  <c r="D45" i="5" s="1"/>
  <c r="C45" i="5"/>
  <c r="E45" i="5"/>
  <c r="B46" i="5"/>
  <c r="C46" i="5"/>
  <c r="E46" i="5"/>
  <c r="B47" i="5"/>
  <c r="C47" i="5"/>
  <c r="E47" i="5"/>
  <c r="B48" i="5"/>
  <c r="G48" i="5" s="1"/>
  <c r="C48" i="5"/>
  <c r="E48" i="5"/>
  <c r="B49" i="5"/>
  <c r="D49" i="5" s="1"/>
  <c r="C49" i="5"/>
  <c r="E49" i="5"/>
  <c r="B50" i="5"/>
  <c r="C50" i="5"/>
  <c r="E50" i="5"/>
  <c r="B51" i="5"/>
  <c r="C51" i="5"/>
  <c r="E51" i="5"/>
  <c r="B52" i="5"/>
  <c r="G52" i="5" s="1"/>
  <c r="C52" i="5"/>
  <c r="E52" i="5"/>
  <c r="B53" i="5"/>
  <c r="D53" i="5" s="1"/>
  <c r="C53" i="5"/>
  <c r="E53" i="5"/>
  <c r="B54" i="5"/>
  <c r="C54" i="5"/>
  <c r="E54" i="5"/>
  <c r="B55" i="5"/>
  <c r="C55" i="5"/>
  <c r="E55" i="5"/>
  <c r="B56" i="5"/>
  <c r="G56" i="5" s="1"/>
  <c r="C56" i="5"/>
  <c r="E56" i="5"/>
  <c r="B57" i="5"/>
  <c r="D57" i="5" s="1"/>
  <c r="C57" i="5"/>
  <c r="E57" i="5"/>
  <c r="B58" i="5"/>
  <c r="C58" i="5"/>
  <c r="E58" i="5"/>
  <c r="B59" i="5"/>
  <c r="C59" i="5"/>
  <c r="E59" i="5"/>
  <c r="B60" i="5"/>
  <c r="G60" i="5" s="1"/>
  <c r="C60" i="5"/>
  <c r="E60" i="5"/>
  <c r="B61" i="5"/>
  <c r="D61" i="5" s="1"/>
  <c r="C61" i="5"/>
  <c r="E61" i="5"/>
  <c r="B62" i="5"/>
  <c r="C62" i="5"/>
  <c r="E62" i="5"/>
  <c r="B63" i="5"/>
  <c r="C63" i="5"/>
  <c r="E63" i="5"/>
  <c r="B64" i="5"/>
  <c r="G64" i="5" s="1"/>
  <c r="C64" i="5"/>
  <c r="E64" i="5"/>
  <c r="B65" i="5"/>
  <c r="D65" i="5" s="1"/>
  <c r="C65" i="5"/>
  <c r="E65" i="5"/>
  <c r="B66" i="5"/>
  <c r="C66" i="5"/>
  <c r="E66" i="5"/>
  <c r="B67" i="5"/>
  <c r="C67" i="5"/>
  <c r="E67" i="5"/>
  <c r="B68" i="5"/>
  <c r="G68" i="5" s="1"/>
  <c r="C68" i="5"/>
  <c r="E68" i="5"/>
  <c r="B69" i="5"/>
  <c r="D69" i="5" s="1"/>
  <c r="C69" i="5"/>
  <c r="E69" i="5"/>
  <c r="B70" i="5"/>
  <c r="C70" i="5"/>
  <c r="E70" i="5"/>
  <c r="B71" i="5"/>
  <c r="C71" i="5"/>
  <c r="E71" i="5"/>
  <c r="B72" i="5"/>
  <c r="G72" i="5" s="1"/>
  <c r="C72" i="5"/>
  <c r="E72" i="5"/>
  <c r="B73" i="5"/>
  <c r="D73" i="5" s="1"/>
  <c r="C73" i="5"/>
  <c r="E73" i="5"/>
  <c r="B74" i="5"/>
  <c r="C74" i="5"/>
  <c r="E74" i="5"/>
  <c r="B75" i="5"/>
  <c r="C75" i="5"/>
  <c r="E75" i="5"/>
  <c r="B76" i="5"/>
  <c r="G76" i="5" s="1"/>
  <c r="C76" i="5"/>
  <c r="D76" i="5" s="1"/>
  <c r="E76" i="5"/>
  <c r="B77" i="5"/>
  <c r="C77" i="5"/>
  <c r="D77" i="5"/>
  <c r="E77" i="5"/>
  <c r="B78" i="5"/>
  <c r="C78" i="5"/>
  <c r="E78" i="5"/>
  <c r="B79" i="5"/>
  <c r="C79" i="5"/>
  <c r="E79" i="5"/>
  <c r="B80" i="5"/>
  <c r="G80" i="5" s="1"/>
  <c r="C80" i="5"/>
  <c r="E80" i="5"/>
  <c r="B81" i="5"/>
  <c r="D81" i="5" s="1"/>
  <c r="C81" i="5"/>
  <c r="E81" i="5"/>
  <c r="B82" i="5"/>
  <c r="C82" i="5"/>
  <c r="E82" i="5"/>
  <c r="B83" i="5"/>
  <c r="C83" i="5"/>
  <c r="E83" i="5"/>
  <c r="B84" i="5"/>
  <c r="G84" i="5" s="1"/>
  <c r="C84" i="5"/>
  <c r="E84" i="5"/>
  <c r="B85" i="5"/>
  <c r="D85" i="5" s="1"/>
  <c r="C85" i="5"/>
  <c r="E85" i="5"/>
  <c r="B86" i="5"/>
  <c r="C86" i="5"/>
  <c r="E86" i="5"/>
  <c r="B87" i="5"/>
  <c r="C87" i="5"/>
  <c r="E87" i="5"/>
  <c r="B88" i="5"/>
  <c r="G88" i="5" s="1"/>
  <c r="C88" i="5"/>
  <c r="E88" i="5"/>
  <c r="B89" i="5"/>
  <c r="D89" i="5" s="1"/>
  <c r="C89" i="5"/>
  <c r="E89" i="5"/>
  <c r="B90" i="5"/>
  <c r="C90" i="5"/>
  <c r="E90" i="5"/>
  <c r="B91" i="5"/>
  <c r="C91" i="5"/>
  <c r="E91" i="5"/>
  <c r="B92" i="5"/>
  <c r="G92" i="5" s="1"/>
  <c r="C92" i="5"/>
  <c r="E92" i="5"/>
  <c r="B93" i="5"/>
  <c r="C93" i="5"/>
  <c r="D93" i="5"/>
  <c r="E93" i="5"/>
  <c r="B94" i="5"/>
  <c r="C94" i="5"/>
  <c r="E94" i="5"/>
  <c r="B95" i="5"/>
  <c r="C95" i="5"/>
  <c r="E95" i="5"/>
  <c r="B96" i="5"/>
  <c r="G96" i="5" s="1"/>
  <c r="C96" i="5"/>
  <c r="E96" i="5"/>
  <c r="B97" i="5"/>
  <c r="D97" i="5" s="1"/>
  <c r="C97" i="5"/>
  <c r="E97" i="5"/>
  <c r="B98" i="5"/>
  <c r="C98" i="5"/>
  <c r="E98" i="5"/>
  <c r="B99" i="5"/>
  <c r="C99" i="5"/>
  <c r="E99" i="5"/>
  <c r="B100" i="5"/>
  <c r="G100" i="5" s="1"/>
  <c r="C100" i="5"/>
  <c r="E100" i="5"/>
  <c r="B101" i="5"/>
  <c r="D101" i="5" s="1"/>
  <c r="C101" i="5"/>
  <c r="E101" i="5"/>
  <c r="B102" i="5"/>
  <c r="C102" i="5"/>
  <c r="E102" i="5"/>
  <c r="B103" i="5"/>
  <c r="C103" i="5"/>
  <c r="E103" i="5"/>
  <c r="B104" i="5"/>
  <c r="G104" i="5" s="1"/>
  <c r="C104" i="5"/>
  <c r="E104" i="5"/>
  <c r="B105" i="5"/>
  <c r="D105" i="5" s="1"/>
  <c r="C105" i="5"/>
  <c r="E105" i="5"/>
  <c r="B106" i="5"/>
  <c r="C106" i="5"/>
  <c r="E106" i="5"/>
  <c r="B107" i="5"/>
  <c r="C107" i="5"/>
  <c r="E107" i="5"/>
  <c r="B108" i="5"/>
  <c r="G108" i="5" s="1"/>
  <c r="C108" i="5"/>
  <c r="E108" i="5"/>
  <c r="B109" i="5"/>
  <c r="D109" i="5" s="1"/>
  <c r="C109" i="5"/>
  <c r="E109" i="5"/>
  <c r="B110" i="5"/>
  <c r="C110" i="5"/>
  <c r="E110" i="5"/>
  <c r="B111" i="5"/>
  <c r="C111" i="5"/>
  <c r="E111" i="5"/>
  <c r="B112" i="5"/>
  <c r="G112" i="5" s="1"/>
  <c r="C112" i="5"/>
  <c r="E112" i="5"/>
  <c r="B113" i="5"/>
  <c r="D113" i="5" s="1"/>
  <c r="C113" i="5"/>
  <c r="E113" i="5"/>
  <c r="B114" i="5"/>
  <c r="C114" i="5"/>
  <c r="E114" i="5"/>
  <c r="B115" i="5"/>
  <c r="C115" i="5"/>
  <c r="E115" i="5"/>
  <c r="B116" i="5"/>
  <c r="G116" i="5" s="1"/>
  <c r="C116" i="5"/>
  <c r="E116" i="5"/>
  <c r="B117" i="5"/>
  <c r="D117" i="5" s="1"/>
  <c r="C117" i="5"/>
  <c r="E117" i="5"/>
  <c r="B118" i="5"/>
  <c r="C118" i="5"/>
  <c r="E118" i="5"/>
  <c r="B119" i="5"/>
  <c r="C119" i="5"/>
  <c r="E119" i="5"/>
  <c r="B120" i="5"/>
  <c r="G120" i="5" s="1"/>
  <c r="C120" i="5"/>
  <c r="E120" i="5"/>
  <c r="B121" i="5"/>
  <c r="C121" i="5"/>
  <c r="E121" i="5"/>
  <c r="B122" i="5"/>
  <c r="G122" i="5" s="1"/>
  <c r="C122" i="5"/>
  <c r="E122" i="5"/>
  <c r="B123" i="5"/>
  <c r="C123" i="5"/>
  <c r="E123" i="5"/>
  <c r="B124" i="5"/>
  <c r="D124" i="5" s="1"/>
  <c r="C124" i="5"/>
  <c r="E124" i="5"/>
  <c r="B125" i="5"/>
  <c r="D125" i="5" s="1"/>
  <c r="C125" i="5"/>
  <c r="E125" i="5"/>
  <c r="B126" i="5"/>
  <c r="G126" i="5" s="1"/>
  <c r="C126" i="5"/>
  <c r="E126" i="5"/>
  <c r="B127" i="5"/>
  <c r="C127" i="5"/>
  <c r="E127" i="5"/>
  <c r="B128" i="5"/>
  <c r="D128" i="5" s="1"/>
  <c r="C128" i="5"/>
  <c r="E128" i="5"/>
  <c r="B129" i="5"/>
  <c r="D129" i="5" s="1"/>
  <c r="C129" i="5"/>
  <c r="E129" i="5"/>
  <c r="B130" i="5"/>
  <c r="G130" i="5" s="1"/>
  <c r="C130" i="5"/>
  <c r="E130" i="5"/>
  <c r="B131" i="5"/>
  <c r="C131" i="5"/>
  <c r="E131" i="5"/>
  <c r="B132" i="5"/>
  <c r="D132" i="5" s="1"/>
  <c r="C132" i="5"/>
  <c r="E132" i="5"/>
  <c r="B133" i="5"/>
  <c r="C133" i="5"/>
  <c r="E133" i="5"/>
  <c r="G133" i="5"/>
  <c r="B134" i="5"/>
  <c r="G134" i="5" s="1"/>
  <c r="C134" i="5"/>
  <c r="E134" i="5"/>
  <c r="B135" i="5"/>
  <c r="C135" i="5"/>
  <c r="E135" i="5"/>
  <c r="B136" i="5"/>
  <c r="C136" i="5"/>
  <c r="D136" i="5"/>
  <c r="E136" i="5"/>
  <c r="B137" i="5"/>
  <c r="G137" i="5" s="1"/>
  <c r="C137" i="5"/>
  <c r="E137" i="5"/>
  <c r="B138" i="5"/>
  <c r="G138" i="5" s="1"/>
  <c r="C138" i="5"/>
  <c r="E138" i="5"/>
  <c r="B139" i="5"/>
  <c r="C139" i="5"/>
  <c r="E139" i="5"/>
  <c r="B140" i="5"/>
  <c r="D140" i="5" s="1"/>
  <c r="C140" i="5"/>
  <c r="E140" i="5"/>
  <c r="B141" i="5"/>
  <c r="G141" i="5" s="1"/>
  <c r="C141" i="5"/>
  <c r="E141" i="5"/>
  <c r="B142" i="5"/>
  <c r="G142" i="5" s="1"/>
  <c r="C142" i="5"/>
  <c r="E142" i="5"/>
  <c r="B143" i="5"/>
  <c r="C143" i="5"/>
  <c r="E143" i="5"/>
  <c r="B144" i="5"/>
  <c r="D144" i="5" s="1"/>
  <c r="C144" i="5"/>
  <c r="E144" i="5"/>
  <c r="B145" i="5"/>
  <c r="D145" i="5" s="1"/>
  <c r="C145" i="5"/>
  <c r="E145" i="5"/>
  <c r="B146" i="5"/>
  <c r="G146" i="5" s="1"/>
  <c r="C146" i="5"/>
  <c r="E146" i="5"/>
  <c r="B147" i="5"/>
  <c r="C147" i="5"/>
  <c r="E147" i="5"/>
  <c r="B148" i="5"/>
  <c r="D148" i="5" s="1"/>
  <c r="C148" i="5"/>
  <c r="E148" i="5"/>
  <c r="B149" i="5"/>
  <c r="D149" i="5" s="1"/>
  <c r="C149" i="5"/>
  <c r="E149" i="5"/>
  <c r="B150" i="5"/>
  <c r="G150" i="5" s="1"/>
  <c r="C150" i="5"/>
  <c r="E150" i="5"/>
  <c r="B151" i="5"/>
  <c r="C151" i="5"/>
  <c r="E151" i="5"/>
  <c r="B152" i="5"/>
  <c r="D152" i="5" s="1"/>
  <c r="C152" i="5"/>
  <c r="E152" i="5"/>
  <c r="B153" i="5"/>
  <c r="G153" i="5" s="1"/>
  <c r="C153" i="5"/>
  <c r="E153" i="5"/>
  <c r="B154" i="5"/>
  <c r="G154" i="5" s="1"/>
  <c r="C154" i="5"/>
  <c r="E154" i="5"/>
  <c r="B155" i="5"/>
  <c r="C155" i="5"/>
  <c r="E155" i="5"/>
  <c r="B156" i="5"/>
  <c r="D156" i="5" s="1"/>
  <c r="C156" i="5"/>
  <c r="E156" i="5"/>
  <c r="B157" i="5"/>
  <c r="D157" i="5" s="1"/>
  <c r="C157" i="5"/>
  <c r="E157" i="5"/>
  <c r="G157" i="5"/>
  <c r="B158" i="5"/>
  <c r="G158" i="5" s="1"/>
  <c r="C158" i="5"/>
  <c r="E158" i="5"/>
  <c r="B159" i="5"/>
  <c r="C159" i="5"/>
  <c r="E159" i="5"/>
  <c r="B160" i="5"/>
  <c r="D160" i="5" s="1"/>
  <c r="C160" i="5"/>
  <c r="E160" i="5"/>
  <c r="B161" i="5"/>
  <c r="G161" i="5" s="1"/>
  <c r="C161" i="5"/>
  <c r="E161" i="5"/>
  <c r="B162" i="5"/>
  <c r="G162" i="5" s="1"/>
  <c r="C162" i="5"/>
  <c r="E162" i="5"/>
  <c r="B163" i="5"/>
  <c r="C163" i="5"/>
  <c r="E163" i="5"/>
  <c r="B164" i="5"/>
  <c r="C164" i="5"/>
  <c r="D164" i="5"/>
  <c r="E164" i="5"/>
  <c r="B165" i="5"/>
  <c r="C165" i="5"/>
  <c r="E165" i="5"/>
  <c r="B166" i="5"/>
  <c r="G166" i="5" s="1"/>
  <c r="C166" i="5"/>
  <c r="E166" i="5"/>
  <c r="B167" i="5"/>
  <c r="C167" i="5"/>
  <c r="E167" i="5"/>
  <c r="B168" i="5"/>
  <c r="D168" i="5" s="1"/>
  <c r="C168" i="5"/>
  <c r="E168" i="5"/>
  <c r="B169" i="5"/>
  <c r="C169" i="5"/>
  <c r="E169" i="5"/>
  <c r="B170" i="5"/>
  <c r="G170" i="5" s="1"/>
  <c r="C170" i="5"/>
  <c r="E170" i="5"/>
  <c r="B171" i="5"/>
  <c r="C171" i="5"/>
  <c r="E171" i="5"/>
  <c r="B172" i="5"/>
  <c r="D172" i="5" s="1"/>
  <c r="C172" i="5"/>
  <c r="E172" i="5"/>
  <c r="B173" i="5"/>
  <c r="G173" i="5" s="1"/>
  <c r="C173" i="5"/>
  <c r="E173" i="5"/>
  <c r="B174" i="5"/>
  <c r="G174" i="5" s="1"/>
  <c r="C174" i="5"/>
  <c r="E174" i="5"/>
  <c r="B175" i="5"/>
  <c r="C175" i="5"/>
  <c r="E175" i="5"/>
  <c r="B176" i="5"/>
  <c r="D176" i="5" s="1"/>
  <c r="C176" i="5"/>
  <c r="E176" i="5"/>
  <c r="G176" i="5" s="1"/>
  <c r="B177" i="5"/>
  <c r="D177" i="5" s="1"/>
  <c r="C177" i="5"/>
  <c r="E177" i="5"/>
  <c r="G177" i="5"/>
  <c r="B178" i="5"/>
  <c r="G178" i="5" s="1"/>
  <c r="C178" i="5"/>
  <c r="E178" i="5"/>
  <c r="B179" i="5"/>
  <c r="C179" i="5"/>
  <c r="E179" i="5"/>
  <c r="B180" i="5"/>
  <c r="D180" i="5" s="1"/>
  <c r="C180" i="5"/>
  <c r="E180" i="5"/>
  <c r="B181" i="5"/>
  <c r="C181" i="5"/>
  <c r="E181" i="5"/>
  <c r="G181" i="5"/>
  <c r="B182" i="5"/>
  <c r="G182" i="5" s="1"/>
  <c r="C182" i="5"/>
  <c r="E182" i="5"/>
  <c r="B183" i="5"/>
  <c r="C183" i="5"/>
  <c r="E183" i="5"/>
  <c r="B184" i="5"/>
  <c r="D184" i="5" s="1"/>
  <c r="C184" i="5"/>
  <c r="E184" i="5"/>
  <c r="B185" i="5"/>
  <c r="D185" i="5" s="1"/>
  <c r="C185" i="5"/>
  <c r="E185" i="5"/>
  <c r="B186" i="5"/>
  <c r="G186" i="5" s="1"/>
  <c r="C186" i="5"/>
  <c r="E186" i="5"/>
  <c r="B187" i="5"/>
  <c r="C187" i="5"/>
  <c r="E187" i="5"/>
  <c r="B188" i="5"/>
  <c r="D188" i="5" s="1"/>
  <c r="C188" i="5"/>
  <c r="E188" i="5"/>
  <c r="B189" i="5"/>
  <c r="D189" i="5" s="1"/>
  <c r="C189" i="5"/>
  <c r="E189" i="5"/>
  <c r="B190" i="5"/>
  <c r="G190" i="5" s="1"/>
  <c r="C190" i="5"/>
  <c r="E190" i="5"/>
  <c r="B191" i="5"/>
  <c r="C191" i="5"/>
  <c r="E191" i="5"/>
  <c r="B192" i="5"/>
  <c r="D192" i="5" s="1"/>
  <c r="C192" i="5"/>
  <c r="E192" i="5"/>
  <c r="B193" i="5"/>
  <c r="D193" i="5" s="1"/>
  <c r="C193" i="5"/>
  <c r="E193" i="5"/>
  <c r="B194" i="5"/>
  <c r="G194" i="5" s="1"/>
  <c r="C194" i="5"/>
  <c r="E194" i="5"/>
  <c r="B195" i="5"/>
  <c r="C195" i="5"/>
  <c r="E195" i="5"/>
  <c r="B196" i="5"/>
  <c r="D196" i="5" s="1"/>
  <c r="C196" i="5"/>
  <c r="E196" i="5"/>
  <c r="B197" i="5"/>
  <c r="D197" i="5" s="1"/>
  <c r="C197" i="5"/>
  <c r="E197" i="5"/>
  <c r="B198" i="5"/>
  <c r="G198" i="5" s="1"/>
  <c r="C198" i="5"/>
  <c r="E198" i="5"/>
  <c r="B199" i="5"/>
  <c r="C199" i="5"/>
  <c r="E199" i="5"/>
  <c r="B200" i="5"/>
  <c r="C200" i="5"/>
  <c r="D200" i="5"/>
  <c r="E200" i="5"/>
  <c r="B201" i="5"/>
  <c r="D201" i="5" s="1"/>
  <c r="C201" i="5"/>
  <c r="E201" i="5"/>
  <c r="B202" i="5"/>
  <c r="G202" i="5" s="1"/>
  <c r="C202" i="5"/>
  <c r="E202" i="5"/>
  <c r="B203" i="5"/>
  <c r="C203" i="5"/>
  <c r="E203" i="5"/>
  <c r="B204" i="5"/>
  <c r="D204" i="5" s="1"/>
  <c r="C204" i="5"/>
  <c r="E204" i="5"/>
  <c r="B205" i="5"/>
  <c r="D205" i="5" s="1"/>
  <c r="C205" i="5"/>
  <c r="E205" i="5"/>
  <c r="B206" i="5"/>
  <c r="G206" i="5" s="1"/>
  <c r="C206" i="5"/>
  <c r="E206" i="5"/>
  <c r="B207" i="5"/>
  <c r="C207" i="5"/>
  <c r="E207" i="5"/>
  <c r="B208" i="5"/>
  <c r="D208" i="5" s="1"/>
  <c r="C208" i="5"/>
  <c r="E208" i="5"/>
  <c r="B209" i="5"/>
  <c r="D209" i="5" s="1"/>
  <c r="C209" i="5"/>
  <c r="E209" i="5"/>
  <c r="B210" i="5"/>
  <c r="G210" i="5" s="1"/>
  <c r="C210" i="5"/>
  <c r="E210" i="5"/>
  <c r="B211" i="5"/>
  <c r="C211" i="5"/>
  <c r="E211" i="5"/>
  <c r="B212" i="5"/>
  <c r="D212" i="5" s="1"/>
  <c r="C212" i="5"/>
  <c r="E212" i="5"/>
  <c r="B213" i="5"/>
  <c r="D213" i="5" s="1"/>
  <c r="C213" i="5"/>
  <c r="E213" i="5"/>
  <c r="B214" i="5"/>
  <c r="G214" i="5" s="1"/>
  <c r="C214" i="5"/>
  <c r="E214" i="5"/>
  <c r="B215" i="5"/>
  <c r="C215" i="5"/>
  <c r="E215" i="5"/>
  <c r="B216" i="5"/>
  <c r="C216" i="5"/>
  <c r="D216" i="5"/>
  <c r="E216" i="5"/>
  <c r="B217" i="5"/>
  <c r="D217" i="5" s="1"/>
  <c r="C217" i="5"/>
  <c r="E217" i="5"/>
  <c r="B218" i="5"/>
  <c r="G218" i="5" s="1"/>
  <c r="C218" i="5"/>
  <c r="E218" i="5"/>
  <c r="B219" i="5"/>
  <c r="C219" i="5"/>
  <c r="E219" i="5"/>
  <c r="B220" i="5"/>
  <c r="C220" i="5"/>
  <c r="D220" i="5"/>
  <c r="E220" i="5"/>
  <c r="B221" i="5"/>
  <c r="C221" i="5"/>
  <c r="D221" i="5"/>
  <c r="E221" i="5"/>
  <c r="B222" i="5"/>
  <c r="G222" i="5" s="1"/>
  <c r="C222" i="5"/>
  <c r="E222" i="5"/>
  <c r="B223" i="5"/>
  <c r="C223" i="5"/>
  <c r="E223" i="5"/>
  <c r="B224" i="5"/>
  <c r="D224" i="5" s="1"/>
  <c r="C224" i="5"/>
  <c r="E224" i="5"/>
  <c r="B225" i="5"/>
  <c r="D225" i="5" s="1"/>
  <c r="C225" i="5"/>
  <c r="E225" i="5"/>
  <c r="B226" i="5"/>
  <c r="G226" i="5" s="1"/>
  <c r="C226" i="5"/>
  <c r="E226" i="5"/>
  <c r="B227" i="5"/>
  <c r="C227" i="5"/>
  <c r="E227" i="5"/>
  <c r="B228" i="5"/>
  <c r="D228" i="5" s="1"/>
  <c r="C228" i="5"/>
  <c r="E228" i="5"/>
  <c r="B229" i="5"/>
  <c r="D229" i="5" s="1"/>
  <c r="C229" i="5"/>
  <c r="E229" i="5"/>
  <c r="B230" i="5"/>
  <c r="G230" i="5" s="1"/>
  <c r="C230" i="5"/>
  <c r="E230" i="5"/>
  <c r="B231" i="5"/>
  <c r="C231" i="5"/>
  <c r="E231" i="5"/>
  <c r="B232" i="5"/>
  <c r="C232" i="5"/>
  <c r="D232" i="5"/>
  <c r="E232" i="5"/>
  <c r="B233" i="5"/>
  <c r="D233" i="5" s="1"/>
  <c r="C233" i="5"/>
  <c r="E233" i="5"/>
  <c r="B234" i="5"/>
  <c r="G234" i="5" s="1"/>
  <c r="C234" i="5"/>
  <c r="E234" i="5"/>
  <c r="B235" i="5"/>
  <c r="C235" i="5"/>
  <c r="E235" i="5"/>
  <c r="B236" i="5"/>
  <c r="C236" i="5"/>
  <c r="D236" i="5"/>
  <c r="E236" i="5"/>
  <c r="B237" i="5"/>
  <c r="C237" i="5"/>
  <c r="D237" i="5"/>
  <c r="E237" i="5"/>
  <c r="B238" i="5"/>
  <c r="G238" i="5" s="1"/>
  <c r="C238" i="5"/>
  <c r="E238" i="5"/>
  <c r="B239" i="5"/>
  <c r="C239" i="5"/>
  <c r="E239" i="5"/>
  <c r="B240" i="5"/>
  <c r="D240" i="5" s="1"/>
  <c r="C240" i="5"/>
  <c r="E240" i="5"/>
  <c r="B241" i="5"/>
  <c r="D241" i="5" s="1"/>
  <c r="C241" i="5"/>
  <c r="E241" i="5"/>
  <c r="B242" i="5"/>
  <c r="G242" i="5" s="1"/>
  <c r="C242" i="5"/>
  <c r="E242" i="5"/>
  <c r="B243" i="5"/>
  <c r="C243" i="5"/>
  <c r="E243" i="5"/>
  <c r="B244" i="5"/>
  <c r="G244" i="5" s="1"/>
  <c r="C244" i="5"/>
  <c r="E244" i="5"/>
  <c r="B245" i="5"/>
  <c r="D245" i="5" s="1"/>
  <c r="C245" i="5"/>
  <c r="E245" i="5"/>
  <c r="B246" i="5"/>
  <c r="C246" i="5"/>
  <c r="E246" i="5"/>
  <c r="B247" i="5"/>
  <c r="C247" i="5"/>
  <c r="E247" i="5"/>
  <c r="B248" i="5"/>
  <c r="G248" i="5" s="1"/>
  <c r="C248" i="5"/>
  <c r="E248" i="5"/>
  <c r="B249" i="5"/>
  <c r="D249" i="5" s="1"/>
  <c r="C249" i="5"/>
  <c r="E249" i="5"/>
  <c r="B250" i="5"/>
  <c r="C250" i="5"/>
  <c r="E250" i="5"/>
  <c r="B251" i="5"/>
  <c r="C251" i="5"/>
  <c r="E251" i="5"/>
  <c r="B252" i="5"/>
  <c r="G252" i="5" s="1"/>
  <c r="C252" i="5"/>
  <c r="E252" i="5"/>
  <c r="B253" i="5"/>
  <c r="D253" i="5" s="1"/>
  <c r="C253" i="5"/>
  <c r="E253" i="5"/>
  <c r="B254" i="5"/>
  <c r="C254" i="5"/>
  <c r="E254" i="5"/>
  <c r="B255" i="5"/>
  <c r="C255" i="5"/>
  <c r="E255" i="5"/>
  <c r="B256" i="5"/>
  <c r="G256" i="5" s="1"/>
  <c r="C256" i="5"/>
  <c r="D256" i="5" s="1"/>
  <c r="E256" i="5"/>
  <c r="B257" i="5"/>
  <c r="D257" i="5" s="1"/>
  <c r="C257" i="5"/>
  <c r="E257" i="5"/>
  <c r="B258" i="5"/>
  <c r="C258" i="5"/>
  <c r="E258" i="5"/>
  <c r="B259" i="5"/>
  <c r="C259" i="5"/>
  <c r="E259" i="5"/>
  <c r="B260" i="5"/>
  <c r="G260" i="5" s="1"/>
  <c r="C260" i="5"/>
  <c r="E260" i="5"/>
  <c r="B261" i="5"/>
  <c r="D261" i="5" s="1"/>
  <c r="C261" i="5"/>
  <c r="E261" i="5"/>
  <c r="B262" i="5"/>
  <c r="C262" i="5"/>
  <c r="E262" i="5"/>
  <c r="B263" i="5"/>
  <c r="C263" i="5"/>
  <c r="E263" i="5"/>
  <c r="B264" i="5"/>
  <c r="G264" i="5" s="1"/>
  <c r="C264" i="5"/>
  <c r="D264" i="5" s="1"/>
  <c r="E264" i="5"/>
  <c r="B265" i="5"/>
  <c r="C265" i="5"/>
  <c r="D265" i="5"/>
  <c r="E265" i="5"/>
  <c r="B266" i="5"/>
  <c r="C266" i="5"/>
  <c r="E266" i="5"/>
  <c r="B267" i="5"/>
  <c r="C267" i="5"/>
  <c r="E267" i="5"/>
  <c r="B268" i="5"/>
  <c r="G268" i="5" s="1"/>
  <c r="C268" i="5"/>
  <c r="E268" i="5"/>
  <c r="B269" i="5"/>
  <c r="D269" i="5" s="1"/>
  <c r="C269" i="5"/>
  <c r="E269" i="5"/>
  <c r="B270" i="5"/>
  <c r="C270" i="5"/>
  <c r="E270" i="5"/>
  <c r="B271" i="5"/>
  <c r="C271" i="5"/>
  <c r="E271" i="5"/>
  <c r="B272" i="5"/>
  <c r="G272" i="5" s="1"/>
  <c r="C272" i="5"/>
  <c r="E272" i="5"/>
  <c r="B273" i="5"/>
  <c r="D273" i="5" s="1"/>
  <c r="C273" i="5"/>
  <c r="E273" i="5"/>
  <c r="B274" i="5"/>
  <c r="C274" i="5"/>
  <c r="E274" i="5"/>
  <c r="B275" i="5"/>
  <c r="C275" i="5"/>
  <c r="E275" i="5"/>
  <c r="B276" i="5"/>
  <c r="G276" i="5" s="1"/>
  <c r="C276" i="5"/>
  <c r="E276" i="5"/>
  <c r="B277" i="5"/>
  <c r="D277" i="5" s="1"/>
  <c r="C277" i="5"/>
  <c r="E277" i="5"/>
  <c r="B278" i="5"/>
  <c r="C278" i="5"/>
  <c r="E278" i="5"/>
  <c r="B279" i="5"/>
  <c r="C279" i="5"/>
  <c r="E279" i="5"/>
  <c r="B280" i="5"/>
  <c r="G280" i="5" s="1"/>
  <c r="C280" i="5"/>
  <c r="E280" i="5"/>
  <c r="B281" i="5"/>
  <c r="D281" i="5" s="1"/>
  <c r="C281" i="5"/>
  <c r="E281" i="5"/>
  <c r="B3" i="5"/>
  <c r="G3" i="5" s="1"/>
  <c r="C3" i="5"/>
  <c r="E3" i="5"/>
  <c r="B4" i="4"/>
  <c r="C4" i="4"/>
  <c r="E4" i="4"/>
  <c r="B5" i="4"/>
  <c r="D5" i="4" s="1"/>
  <c r="C5" i="4"/>
  <c r="E5" i="4"/>
  <c r="B6" i="4"/>
  <c r="C6" i="4"/>
  <c r="E6" i="4"/>
  <c r="B7" i="4"/>
  <c r="C7" i="4"/>
  <c r="E7" i="4"/>
  <c r="B8" i="4"/>
  <c r="D8" i="4" s="1"/>
  <c r="C8" i="4"/>
  <c r="E8" i="4"/>
  <c r="B9" i="4"/>
  <c r="C9" i="4"/>
  <c r="E9" i="4"/>
  <c r="B3" i="4"/>
  <c r="C3" i="4"/>
  <c r="E3" i="4"/>
  <c r="M192" i="4" l="1"/>
  <c r="N192" i="4"/>
  <c r="J193" i="4"/>
  <c r="D153" i="5"/>
  <c r="D60" i="5"/>
  <c r="D280" i="5"/>
  <c r="D272" i="5"/>
  <c r="D248" i="5"/>
  <c r="D108" i="5"/>
  <c r="D44" i="5"/>
  <c r="D169" i="5"/>
  <c r="D165" i="5"/>
  <c r="G129" i="5"/>
  <c r="D92" i="5"/>
  <c r="D28" i="5"/>
  <c r="D181" i="5"/>
  <c r="D133" i="5"/>
  <c r="D12" i="5"/>
  <c r="D6" i="4"/>
  <c r="F6" i="4" s="1"/>
  <c r="I3" i="9"/>
  <c r="E3" i="9"/>
  <c r="D7" i="4"/>
  <c r="G240" i="5"/>
  <c r="G224" i="5"/>
  <c r="G208" i="5"/>
  <c r="G192" i="5"/>
  <c r="G180" i="5"/>
  <c r="G152" i="5"/>
  <c r="G132" i="5"/>
  <c r="D625" i="1"/>
  <c r="D609" i="1"/>
  <c r="D600" i="1"/>
  <c r="G580" i="1"/>
  <c r="D569" i="1"/>
  <c r="G559" i="1"/>
  <c r="G549" i="1"/>
  <c r="G539" i="1"/>
  <c r="G520" i="1"/>
  <c r="G488" i="1"/>
  <c r="D482" i="1"/>
  <c r="D465" i="1"/>
  <c r="D455" i="1"/>
  <c r="G445" i="1"/>
  <c r="D399" i="1"/>
  <c r="T400" i="1" s="1"/>
  <c r="G397" i="1"/>
  <c r="D275" i="1"/>
  <c r="D271" i="1"/>
  <c r="D4" i="4"/>
  <c r="F4" i="4" s="1"/>
  <c r="G236" i="5"/>
  <c r="G220" i="5"/>
  <c r="G204" i="5"/>
  <c r="G188" i="5"/>
  <c r="G169" i="5"/>
  <c r="D161" i="5"/>
  <c r="G149" i="5"/>
  <c r="D141" i="5"/>
  <c r="G136" i="5"/>
  <c r="D121" i="5"/>
  <c r="D116" i="5"/>
  <c r="D100" i="5"/>
  <c r="D84" i="5"/>
  <c r="D68" i="5"/>
  <c r="D52" i="5"/>
  <c r="D36" i="5"/>
  <c r="D20" i="5"/>
  <c r="D610" i="1"/>
  <c r="H596" i="1"/>
  <c r="D589" i="1"/>
  <c r="D584" i="1"/>
  <c r="D574" i="1"/>
  <c r="D562" i="1"/>
  <c r="G540" i="1"/>
  <c r="G498" i="1"/>
  <c r="D456" i="1"/>
  <c r="D374" i="1"/>
  <c r="D368" i="1"/>
  <c r="D338" i="1"/>
  <c r="D327" i="1"/>
  <c r="D281" i="1"/>
  <c r="D276" i="1"/>
  <c r="T200" i="1"/>
  <c r="G148" i="1"/>
  <c r="D55" i="1"/>
  <c r="D450" i="1"/>
  <c r="D393" i="1"/>
  <c r="D389" i="1"/>
  <c r="D383" i="1"/>
  <c r="G381" i="1"/>
  <c r="D312" i="1"/>
  <c r="G312" i="1" s="1"/>
  <c r="H312" i="1" s="1"/>
  <c r="D286" i="1"/>
  <c r="D229" i="1"/>
  <c r="G226" i="1"/>
  <c r="D223" i="1"/>
  <c r="G217" i="1"/>
  <c r="G118" i="1"/>
  <c r="G108" i="1"/>
  <c r="G102" i="1"/>
  <c r="G77" i="1"/>
  <c r="G53" i="1"/>
  <c r="T20" i="1"/>
  <c r="G800" i="6"/>
  <c r="AK1" i="2"/>
  <c r="D173" i="5"/>
  <c r="G160" i="5"/>
  <c r="G140" i="5"/>
  <c r="D137" i="5"/>
  <c r="D624" i="1"/>
  <c r="D594" i="1"/>
  <c r="T544" i="1"/>
  <c r="D521" i="1"/>
  <c r="D517" i="1"/>
  <c r="D511" i="1"/>
  <c r="D480" i="1"/>
  <c r="D424" i="1"/>
  <c r="G418" i="1"/>
  <c r="D398" i="1"/>
  <c r="D394" i="1"/>
  <c r="G392" i="1"/>
  <c r="D384" i="1"/>
  <c r="G360" i="1"/>
  <c r="D358" i="1"/>
  <c r="D352" i="1"/>
  <c r="D317" i="1"/>
  <c r="D306" i="1"/>
  <c r="D270" i="1"/>
  <c r="G242" i="1"/>
  <c r="D239" i="1"/>
  <c r="D172" i="1"/>
  <c r="D96" i="1"/>
  <c r="G88" i="1"/>
  <c r="D54" i="1"/>
  <c r="T52" i="1" s="1"/>
  <c r="D1196" i="6"/>
  <c r="D976" i="6"/>
  <c r="D1201" i="6"/>
  <c r="D926" i="6"/>
  <c r="D787" i="6"/>
  <c r="D362" i="6"/>
  <c r="F362" i="6" s="1"/>
  <c r="H362" i="6" s="1"/>
  <c r="D585" i="6"/>
  <c r="G1338" i="6"/>
  <c r="G751" i="6"/>
  <c r="G687" i="6"/>
  <c r="G121" i="6"/>
  <c r="D3" i="1"/>
  <c r="G607" i="1"/>
  <c r="G601" i="1"/>
  <c r="D579" i="1"/>
  <c r="G569" i="1"/>
  <c r="D567" i="1"/>
  <c r="D563" i="1"/>
  <c r="D619" i="1"/>
  <c r="G619" i="1" s="1"/>
  <c r="D614" i="1"/>
  <c r="G608" i="1"/>
  <c r="G584" i="1"/>
  <c r="G566" i="1"/>
  <c r="D542" i="1"/>
  <c r="H520" i="1"/>
  <c r="G618" i="1"/>
  <c r="D615" i="1"/>
  <c r="H580" i="1"/>
  <c r="D531" i="1"/>
  <c r="D415" i="1"/>
  <c r="T416" i="1" s="1"/>
  <c r="G564" i="1"/>
  <c r="G556" i="1"/>
  <c r="G550" i="1"/>
  <c r="G541" i="1"/>
  <c r="K538" i="1" s="1"/>
  <c r="D538" i="1"/>
  <c r="F538" i="1" s="1"/>
  <c r="D466" i="1"/>
  <c r="D441" i="1"/>
  <c r="D434" i="1"/>
  <c r="G416" i="1"/>
  <c r="G402" i="1"/>
  <c r="G386" i="1"/>
  <c r="G370" i="1"/>
  <c r="G354" i="1"/>
  <c r="G328" i="1"/>
  <c r="D323" i="1"/>
  <c r="G320" i="1"/>
  <c r="D291" i="1"/>
  <c r="G288" i="1"/>
  <c r="G268" i="1"/>
  <c r="D266" i="1"/>
  <c r="T267" i="1" s="1"/>
  <c r="D265" i="1"/>
  <c r="G258" i="1"/>
  <c r="G252" i="1"/>
  <c r="D245" i="1"/>
  <c r="D234" i="1"/>
  <c r="T232" i="1" s="1"/>
  <c r="D219" i="1"/>
  <c r="T220" i="1" s="1"/>
  <c r="G210" i="1"/>
  <c r="D151" i="1"/>
  <c r="D147" i="1"/>
  <c r="D110" i="1"/>
  <c r="T72" i="1"/>
  <c r="T56" i="1"/>
  <c r="H53" i="1"/>
  <c r="D50" i="1"/>
  <c r="T36" i="1"/>
  <c r="D14" i="1"/>
  <c r="D13" i="1"/>
  <c r="G10" i="1"/>
  <c r="G515" i="1"/>
  <c r="D512" i="1"/>
  <c r="G512" i="1" s="1"/>
  <c r="D506" i="1"/>
  <c r="D502" i="1"/>
  <c r="D496" i="1"/>
  <c r="G496" i="1" s="1"/>
  <c r="D486" i="1"/>
  <c r="D481" i="1"/>
  <c r="D475" i="1"/>
  <c r="D471" i="1"/>
  <c r="D461" i="1"/>
  <c r="G461" i="1" s="1"/>
  <c r="T444" i="1"/>
  <c r="D429" i="1"/>
  <c r="T428" i="1" s="1"/>
  <c r="D425" i="1"/>
  <c r="D410" i="1"/>
  <c r="T396" i="1"/>
  <c r="D379" i="1"/>
  <c r="D369" i="1"/>
  <c r="T368" i="1" s="1"/>
  <c r="D363" i="1"/>
  <c r="D359" i="1"/>
  <c r="D353" i="1"/>
  <c r="D347" i="1"/>
  <c r="D343" i="1"/>
  <c r="D328" i="1"/>
  <c r="D296" i="1"/>
  <c r="D235" i="1"/>
  <c r="T236" i="1" s="1"/>
  <c r="D209" i="1"/>
  <c r="G209" i="1" s="1"/>
  <c r="D167" i="1"/>
  <c r="D111" i="1"/>
  <c r="T112" i="1" s="1"/>
  <c r="D79" i="1"/>
  <c r="D69" i="1"/>
  <c r="T68" i="1" s="1"/>
  <c r="D9" i="1"/>
  <c r="G560" i="1"/>
  <c r="D552" i="1"/>
  <c r="G552" i="1" s="1"/>
  <c r="G528" i="1"/>
  <c r="T528" i="1"/>
  <c r="D526" i="1"/>
  <c r="G524" i="1"/>
  <c r="D522" i="1"/>
  <c r="G517" i="1"/>
  <c r="G509" i="1"/>
  <c r="D507" i="1"/>
  <c r="T508" i="1" s="1"/>
  <c r="T504" i="1"/>
  <c r="D497" i="1"/>
  <c r="G493" i="1"/>
  <c r="D491" i="1"/>
  <c r="D487" i="1"/>
  <c r="T488" i="1" s="1"/>
  <c r="G480" i="1"/>
  <c r="D472" i="1"/>
  <c r="G472" i="1" s="1"/>
  <c r="G456" i="1"/>
  <c r="D451" i="1"/>
  <c r="G448" i="1"/>
  <c r="D440" i="1"/>
  <c r="G440" i="1" s="1"/>
  <c r="G424" i="1"/>
  <c r="D419" i="1"/>
  <c r="G413" i="1"/>
  <c r="T412" i="1"/>
  <c r="T408" i="1"/>
  <c r="G400" i="1"/>
  <c r="G384" i="1"/>
  <c r="G368" i="1"/>
  <c r="K367" i="1" s="1"/>
  <c r="S367" i="1" s="1"/>
  <c r="G352" i="1"/>
  <c r="D333" i="1"/>
  <c r="G333" i="1" s="1"/>
  <c r="D322" i="1"/>
  <c r="G317" i="1"/>
  <c r="D311" i="1"/>
  <c r="T312" i="1" s="1"/>
  <c r="D301" i="1"/>
  <c r="G301" i="1" s="1"/>
  <c r="D297" i="1"/>
  <c r="T298" i="1" s="1"/>
  <c r="D290" i="1"/>
  <c r="T291" i="1" s="1"/>
  <c r="D259" i="1"/>
  <c r="G246" i="1"/>
  <c r="D192" i="1"/>
  <c r="G186" i="1"/>
  <c r="D183" i="1"/>
  <c r="T184" i="1" s="1"/>
  <c r="G181" i="1"/>
  <c r="D141" i="1"/>
  <c r="D137" i="1"/>
  <c r="G134" i="1"/>
  <c r="G133" i="1"/>
  <c r="D131" i="1"/>
  <c r="D127" i="1"/>
  <c r="T128" i="1" s="1"/>
  <c r="T124" i="1"/>
  <c r="D95" i="1"/>
  <c r="T96" i="1" s="1"/>
  <c r="G68" i="1"/>
  <c r="D1335" i="6"/>
  <c r="F1335" i="6" s="1"/>
  <c r="H1335" i="6" s="1"/>
  <c r="G1027" i="6"/>
  <c r="D368" i="6"/>
  <c r="F368" i="6" s="1"/>
  <c r="H368" i="6" s="1"/>
  <c r="G243" i="6"/>
  <c r="G1077" i="6"/>
  <c r="G971" i="6"/>
  <c r="G892" i="6"/>
  <c r="G583" i="6"/>
  <c r="G152" i="6"/>
  <c r="G1334" i="6"/>
  <c r="G1083" i="6"/>
  <c r="D1042" i="6"/>
  <c r="T990" i="6"/>
  <c r="G966" i="6"/>
  <c r="D295" i="6"/>
  <c r="G291" i="6"/>
  <c r="T917" i="6"/>
  <c r="D798" i="6"/>
  <c r="D647" i="6"/>
  <c r="F647" i="6" s="1"/>
  <c r="G560" i="6"/>
  <c r="D240" i="6"/>
  <c r="F240" i="6" s="1"/>
  <c r="H240" i="6" s="1"/>
  <c r="D9" i="6"/>
  <c r="D860" i="6"/>
  <c r="D804" i="6"/>
  <c r="T679" i="6"/>
  <c r="G621" i="6"/>
  <c r="D562" i="6"/>
  <c r="F562" i="6" s="1"/>
  <c r="H562" i="6" s="1"/>
  <c r="T552" i="6"/>
  <c r="D330" i="6"/>
  <c r="T328" i="6" s="1"/>
  <c r="D306" i="6"/>
  <c r="D263" i="6"/>
  <c r="T174" i="6"/>
  <c r="F627" i="1"/>
  <c r="F623" i="1"/>
  <c r="T624" i="1"/>
  <c r="F613" i="1"/>
  <c r="F574" i="1"/>
  <c r="T575" i="1"/>
  <c r="F458" i="1"/>
  <c r="F454" i="1"/>
  <c r="T455" i="1"/>
  <c r="T452" i="1"/>
  <c r="F426" i="1"/>
  <c r="F290" i="1"/>
  <c r="F274" i="1"/>
  <c r="T275" i="1"/>
  <c r="F150" i="1"/>
  <c r="F630" i="1"/>
  <c r="T631" i="1"/>
  <c r="G624" i="1"/>
  <c r="T625" i="1"/>
  <c r="F624" i="1"/>
  <c r="F615" i="1"/>
  <c r="T616" i="1"/>
  <c r="T612" i="1"/>
  <c r="F609" i="1"/>
  <c r="T610" i="1"/>
  <c r="F591" i="1"/>
  <c r="T592" i="1"/>
  <c r="G591" i="1"/>
  <c r="F582" i="1"/>
  <c r="F466" i="1"/>
  <c r="T467" i="1"/>
  <c r="T456" i="1"/>
  <c r="F434" i="1"/>
  <c r="T424" i="1"/>
  <c r="F330" i="1"/>
  <c r="F326" i="1"/>
  <c r="T327" i="1"/>
  <c r="F298" i="1"/>
  <c r="T299" i="1"/>
  <c r="F222" i="1"/>
  <c r="T148" i="1"/>
  <c r="F626" i="1"/>
  <c r="F622" i="1"/>
  <c r="T623" i="1"/>
  <c r="G603" i="1"/>
  <c r="D593" i="1"/>
  <c r="T591" i="1" s="1"/>
  <c r="F585" i="1"/>
  <c r="D578" i="1"/>
  <c r="F566" i="1"/>
  <c r="F562" i="1"/>
  <c r="F561" i="1"/>
  <c r="F554" i="1"/>
  <c r="F546" i="1"/>
  <c r="G523" i="1"/>
  <c r="T520" i="1"/>
  <c r="F506" i="1"/>
  <c r="T507" i="1"/>
  <c r="F490" i="1"/>
  <c r="F486" i="1"/>
  <c r="T487" i="1"/>
  <c r="F482" i="1"/>
  <c r="T483" i="1"/>
  <c r="T472" i="1"/>
  <c r="F450" i="1"/>
  <c r="T451" i="1"/>
  <c r="F410" i="1"/>
  <c r="T411" i="1"/>
  <c r="F406" i="1"/>
  <c r="T407" i="1"/>
  <c r="T392" i="1"/>
  <c r="T376" i="1"/>
  <c r="T360" i="1"/>
  <c r="T344" i="1"/>
  <c r="F314" i="1"/>
  <c r="F310" i="1"/>
  <c r="T311" i="1"/>
  <c r="T308" i="1"/>
  <c r="F277" i="1"/>
  <c r="F273" i="1"/>
  <c r="T274" i="1"/>
  <c r="G263" i="1"/>
  <c r="F258" i="1"/>
  <c r="F130" i="1"/>
  <c r="F94" i="1"/>
  <c r="T95" i="1"/>
  <c r="T92" i="1"/>
  <c r="F614" i="1"/>
  <c r="F594" i="1"/>
  <c r="T595" i="1"/>
  <c r="F586" i="1"/>
  <c r="F581" i="1"/>
  <c r="T580" i="1"/>
  <c r="F575" i="1"/>
  <c r="T576" i="1"/>
  <c r="G575" i="1"/>
  <c r="F572" i="1"/>
  <c r="F526" i="1"/>
  <c r="T527" i="1"/>
  <c r="F522" i="1"/>
  <c r="T523" i="1"/>
  <c r="F422" i="1"/>
  <c r="T423" i="1"/>
  <c r="F278" i="1"/>
  <c r="F206" i="1"/>
  <c r="F174" i="1"/>
  <c r="F6" i="1"/>
  <c r="F631" i="1"/>
  <c r="H631" i="1" s="1"/>
  <c r="T632" i="1"/>
  <c r="G631" i="1"/>
  <c r="G628" i="1"/>
  <c r="F610" i="1"/>
  <c r="T611" i="1"/>
  <c r="F597" i="1"/>
  <c r="F590" i="1"/>
  <c r="T539" i="1"/>
  <c r="F523" i="1"/>
  <c r="T524" i="1"/>
  <c r="T324" i="1"/>
  <c r="F294" i="1"/>
  <c r="T292" i="1"/>
  <c r="F275" i="1"/>
  <c r="T276" i="1"/>
  <c r="F270" i="1"/>
  <c r="T271" i="1"/>
  <c r="F245" i="1"/>
  <c r="T246" i="1"/>
  <c r="F138" i="1"/>
  <c r="F114" i="1"/>
  <c r="G627" i="1"/>
  <c r="F625" i="1"/>
  <c r="T626" i="1"/>
  <c r="G623" i="1"/>
  <c r="F621" i="1"/>
  <c r="T622" i="1"/>
  <c r="F602" i="1"/>
  <c r="F584" i="1"/>
  <c r="T585" i="1"/>
  <c r="G582" i="1"/>
  <c r="F577" i="1"/>
  <c r="F565" i="1"/>
  <c r="F558" i="1"/>
  <c r="T559" i="1"/>
  <c r="F539" i="1"/>
  <c r="H539" i="1" s="1"/>
  <c r="T540" i="1"/>
  <c r="F534" i="1"/>
  <c r="F474" i="1"/>
  <c r="F470" i="1"/>
  <c r="T471" i="1"/>
  <c r="T468" i="1"/>
  <c r="F442" i="1"/>
  <c r="T443" i="1"/>
  <c r="F438" i="1"/>
  <c r="T439" i="1"/>
  <c r="F394" i="1"/>
  <c r="T395" i="1"/>
  <c r="F390" i="1"/>
  <c r="T391" i="1"/>
  <c r="F378" i="1"/>
  <c r="F374" i="1"/>
  <c r="T375" i="1"/>
  <c r="F362" i="1"/>
  <c r="F358" i="1"/>
  <c r="T359" i="1"/>
  <c r="F346" i="1"/>
  <c r="F342" i="1"/>
  <c r="T343" i="1"/>
  <c r="F338" i="1"/>
  <c r="T339" i="1"/>
  <c r="T328" i="1"/>
  <c r="F306" i="1"/>
  <c r="T307" i="1"/>
  <c r="G278" i="1"/>
  <c r="G274" i="1"/>
  <c r="T272" i="1"/>
  <c r="G239" i="1"/>
  <c r="F190" i="1"/>
  <c r="F166" i="1"/>
  <c r="T164" i="1"/>
  <c r="F158" i="1"/>
  <c r="F78" i="1"/>
  <c r="F62" i="1"/>
  <c r="F46" i="1"/>
  <c r="T47" i="1"/>
  <c r="F26" i="1"/>
  <c r="F3" i="1"/>
  <c r="G625" i="1"/>
  <c r="F619" i="1"/>
  <c r="H619" i="1" s="1"/>
  <c r="F617" i="1"/>
  <c r="G616" i="1"/>
  <c r="K615" i="1" s="1"/>
  <c r="T617" i="1"/>
  <c r="T609" i="1"/>
  <c r="F605" i="1"/>
  <c r="T606" i="1"/>
  <c r="F600" i="1"/>
  <c r="T601" i="1"/>
  <c r="G594" i="1"/>
  <c r="T590" i="1"/>
  <c r="G572" i="1"/>
  <c r="F569" i="1"/>
  <c r="T570" i="1"/>
  <c r="T565" i="1"/>
  <c r="F556" i="1"/>
  <c r="G555" i="1"/>
  <c r="G534" i="1"/>
  <c r="F531" i="1"/>
  <c r="F529" i="1"/>
  <c r="G525" i="1"/>
  <c r="T518" i="1"/>
  <c r="T513" i="1"/>
  <c r="T510" i="1"/>
  <c r="G506" i="1"/>
  <c r="G501" i="1"/>
  <c r="F496" i="1"/>
  <c r="T494" i="1"/>
  <c r="G490" i="1"/>
  <c r="G485" i="1"/>
  <c r="F481" i="1"/>
  <c r="T482" i="1"/>
  <c r="F480" i="1"/>
  <c r="T481" i="1"/>
  <c r="T478" i="1"/>
  <c r="G474" i="1"/>
  <c r="G469" i="1"/>
  <c r="F465" i="1"/>
  <c r="T466" i="1"/>
  <c r="F464" i="1"/>
  <c r="T465" i="1"/>
  <c r="T462" i="1"/>
  <c r="G458" i="1"/>
  <c r="G453" i="1"/>
  <c r="F449" i="1"/>
  <c r="T450" i="1"/>
  <c r="F448" i="1"/>
  <c r="T449" i="1"/>
  <c r="T446" i="1"/>
  <c r="G442" i="1"/>
  <c r="G437" i="1"/>
  <c r="F433" i="1"/>
  <c r="F432" i="1"/>
  <c r="T433" i="1"/>
  <c r="G426" i="1"/>
  <c r="G421" i="1"/>
  <c r="F417" i="1"/>
  <c r="F416" i="1"/>
  <c r="T417" i="1"/>
  <c r="T414" i="1"/>
  <c r="G410" i="1"/>
  <c r="G405" i="1"/>
  <c r="F401" i="1"/>
  <c r="F400" i="1"/>
  <c r="T401" i="1"/>
  <c r="T398" i="1"/>
  <c r="G394" i="1"/>
  <c r="G389" i="1"/>
  <c r="F385" i="1"/>
  <c r="F384" i="1"/>
  <c r="T385" i="1"/>
  <c r="T382" i="1"/>
  <c r="G378" i="1"/>
  <c r="G373" i="1"/>
  <c r="F369" i="1"/>
  <c r="T370" i="1"/>
  <c r="F368" i="1"/>
  <c r="H368" i="1" s="1"/>
  <c r="T369" i="1"/>
  <c r="T366" i="1"/>
  <c r="G362" i="1"/>
  <c r="G357" i="1"/>
  <c r="F353" i="1"/>
  <c r="F352" i="1"/>
  <c r="T350" i="1"/>
  <c r="G346" i="1"/>
  <c r="G341" i="1"/>
  <c r="F337" i="1"/>
  <c r="T338" i="1"/>
  <c r="F336" i="1"/>
  <c r="T337" i="1"/>
  <c r="T334" i="1"/>
  <c r="G330" i="1"/>
  <c r="G325" i="1"/>
  <c r="F321" i="1"/>
  <c r="F320" i="1"/>
  <c r="T318" i="1"/>
  <c r="G314" i="1"/>
  <c r="G309" i="1"/>
  <c r="F305" i="1"/>
  <c r="T306" i="1"/>
  <c r="F304" i="1"/>
  <c r="T305" i="1"/>
  <c r="T302" i="1"/>
  <c r="G298" i="1"/>
  <c r="G293" i="1"/>
  <c r="F289" i="1"/>
  <c r="T290" i="1"/>
  <c r="T289" i="1"/>
  <c r="G284" i="1"/>
  <c r="G277" i="1"/>
  <c r="G270" i="1"/>
  <c r="F265" i="1"/>
  <c r="T266" i="1"/>
  <c r="F252" i="1"/>
  <c r="T245" i="1"/>
  <c r="G236" i="1"/>
  <c r="F234" i="1"/>
  <c r="T235" i="1"/>
  <c r="F233" i="1"/>
  <c r="T234" i="1"/>
  <c r="F232" i="1"/>
  <c r="T233" i="1"/>
  <c r="G229" i="1"/>
  <c r="F225" i="1"/>
  <c r="G222" i="1"/>
  <c r="G221" i="1"/>
  <c r="F209" i="1"/>
  <c r="T210" i="1"/>
  <c r="G206" i="1"/>
  <c r="F201" i="1"/>
  <c r="H201" i="1" s="1"/>
  <c r="G197" i="1"/>
  <c r="G189" i="1"/>
  <c r="F185" i="1"/>
  <c r="F180" i="1"/>
  <c r="T170" i="1"/>
  <c r="G166" i="1"/>
  <c r="F142" i="1"/>
  <c r="T143" i="1"/>
  <c r="G138" i="1"/>
  <c r="F133" i="1"/>
  <c r="G130" i="1"/>
  <c r="F126" i="1"/>
  <c r="T127" i="1"/>
  <c r="F125" i="1"/>
  <c r="T126" i="1"/>
  <c r="G121" i="1"/>
  <c r="F117" i="1"/>
  <c r="G114" i="1"/>
  <c r="F109" i="1"/>
  <c r="F108" i="1"/>
  <c r="G93" i="1"/>
  <c r="F76" i="1"/>
  <c r="T77" i="1"/>
  <c r="F70" i="1"/>
  <c r="T71" i="1"/>
  <c r="F69" i="1"/>
  <c r="T70" i="1"/>
  <c r="F68" i="1"/>
  <c r="T69" i="1"/>
  <c r="F54" i="1"/>
  <c r="T55" i="1"/>
  <c r="F52" i="1"/>
  <c r="T53" i="1"/>
  <c r="F38" i="1"/>
  <c r="F37" i="1"/>
  <c r="F32" i="1"/>
  <c r="G13" i="1"/>
  <c r="G6" i="1"/>
  <c r="G5" i="1"/>
  <c r="J3" i="1"/>
  <c r="G633" i="1"/>
  <c r="D620" i="1"/>
  <c r="T620" i="1" s="1"/>
  <c r="F616" i="1"/>
  <c r="F612" i="1"/>
  <c r="H612" i="1" s="1"/>
  <c r="G610" i="1"/>
  <c r="F608" i="1"/>
  <c r="F601" i="1"/>
  <c r="D598" i="1"/>
  <c r="G598" i="1" s="1"/>
  <c r="G592" i="1"/>
  <c r="G590" i="1"/>
  <c r="F589" i="1"/>
  <c r="D583" i="1"/>
  <c r="G576" i="1"/>
  <c r="G571" i="1"/>
  <c r="F564" i="1"/>
  <c r="H564" i="1" s="1"/>
  <c r="G562" i="1"/>
  <c r="F560" i="1"/>
  <c r="H560" i="1" s="1"/>
  <c r="D557" i="1"/>
  <c r="T556" i="1" s="1"/>
  <c r="F555" i="1"/>
  <c r="H555" i="1" s="1"/>
  <c r="F552" i="1"/>
  <c r="T550" i="1"/>
  <c r="F544" i="1"/>
  <c r="H544" i="1" s="1"/>
  <c r="T542" i="1"/>
  <c r="F540" i="1"/>
  <c r="H540" i="1" s="1"/>
  <c r="D537" i="1"/>
  <c r="T529" i="1"/>
  <c r="G518" i="1"/>
  <c r="F517" i="1"/>
  <c r="F512" i="1"/>
  <c r="G510" i="1"/>
  <c r="F509" i="1"/>
  <c r="H509" i="1" s="1"/>
  <c r="F500" i="1"/>
  <c r="G494" i="1"/>
  <c r="F493" i="1"/>
  <c r="H493" i="1" s="1"/>
  <c r="F484" i="1"/>
  <c r="T485" i="1"/>
  <c r="G478" i="1"/>
  <c r="F477" i="1"/>
  <c r="H477" i="1" s="1"/>
  <c r="F468" i="1"/>
  <c r="T469" i="1"/>
  <c r="G462" i="1"/>
  <c r="F461" i="1"/>
  <c r="F452" i="1"/>
  <c r="T453" i="1"/>
  <c r="G446" i="1"/>
  <c r="F445" i="1"/>
  <c r="H445" i="1" s="1"/>
  <c r="G430" i="1"/>
  <c r="G414" i="1"/>
  <c r="F413" i="1"/>
  <c r="G398" i="1"/>
  <c r="F397" i="1"/>
  <c r="G382" i="1"/>
  <c r="F381" i="1"/>
  <c r="H381" i="1" s="1"/>
  <c r="F372" i="1"/>
  <c r="T373" i="1"/>
  <c r="G366" i="1"/>
  <c r="F365" i="1"/>
  <c r="H365" i="1" s="1"/>
  <c r="F356" i="1"/>
  <c r="T357" i="1"/>
  <c r="G350" i="1"/>
  <c r="F349" i="1"/>
  <c r="H349" i="1" s="1"/>
  <c r="F340" i="1"/>
  <c r="T341" i="1"/>
  <c r="G334" i="1"/>
  <c r="F333" i="1"/>
  <c r="F324" i="1"/>
  <c r="T325" i="1"/>
  <c r="G318" i="1"/>
  <c r="F317" i="1"/>
  <c r="H317" i="1" s="1"/>
  <c r="F308" i="1"/>
  <c r="T309" i="1"/>
  <c r="G302" i="1"/>
  <c r="F301" i="1"/>
  <c r="F292" i="1"/>
  <c r="T293" i="1"/>
  <c r="F288" i="1"/>
  <c r="H288" i="1" s="1"/>
  <c r="G286" i="1"/>
  <c r="G279" i="1"/>
  <c r="H279" i="1" s="1"/>
  <c r="G272" i="1"/>
  <c r="H272" i="1" s="1"/>
  <c r="F268" i="1"/>
  <c r="H268" i="1" s="1"/>
  <c r="T269" i="1"/>
  <c r="F267" i="1"/>
  <c r="T268" i="1"/>
  <c r="D255" i="1"/>
  <c r="T256" i="1" s="1"/>
  <c r="F220" i="1"/>
  <c r="T221" i="1"/>
  <c r="F217" i="1"/>
  <c r="H217" i="1" s="1"/>
  <c r="D214" i="1"/>
  <c r="D213" i="1"/>
  <c r="F212" i="1"/>
  <c r="T213" i="1"/>
  <c r="D198" i="1"/>
  <c r="T196" i="1" s="1"/>
  <c r="F196" i="1"/>
  <c r="D182" i="1"/>
  <c r="G182" i="1" s="1"/>
  <c r="F181" i="1"/>
  <c r="H181" i="1" s="1"/>
  <c r="G178" i="1"/>
  <c r="D173" i="1"/>
  <c r="T173" i="1" s="1"/>
  <c r="G170" i="1"/>
  <c r="F169" i="1"/>
  <c r="H169" i="1" s="1"/>
  <c r="T165" i="1"/>
  <c r="D157" i="1"/>
  <c r="G154" i="1"/>
  <c r="G153" i="1"/>
  <c r="F149" i="1"/>
  <c r="F148" i="1"/>
  <c r="T149" i="1"/>
  <c r="D122" i="1"/>
  <c r="G113" i="1"/>
  <c r="H113" i="1" s="1"/>
  <c r="T105" i="1"/>
  <c r="D101" i="1"/>
  <c r="G98" i="1"/>
  <c r="F92" i="1"/>
  <c r="T93" i="1"/>
  <c r="D86" i="1"/>
  <c r="D85" i="1"/>
  <c r="G82" i="1"/>
  <c r="F77" i="1"/>
  <c r="H77" i="1" s="1"/>
  <c r="G74" i="1"/>
  <c r="G73" i="1"/>
  <c r="G66" i="1"/>
  <c r="F61" i="1"/>
  <c r="G58" i="1"/>
  <c r="G57" i="1"/>
  <c r="T54" i="1"/>
  <c r="G50" i="1"/>
  <c r="D45" i="1"/>
  <c r="G42" i="1"/>
  <c r="D34" i="1"/>
  <c r="D33" i="1"/>
  <c r="G33" i="1" s="1"/>
  <c r="G30" i="1"/>
  <c r="F25" i="1"/>
  <c r="H25" i="1" s="1"/>
  <c r="G22" i="1"/>
  <c r="D18" i="1"/>
  <c r="F17" i="1"/>
  <c r="G14" i="1"/>
  <c r="F12" i="1"/>
  <c r="T13" i="1"/>
  <c r="J4" i="1"/>
  <c r="J5" i="1" s="1"/>
  <c r="J6" i="1" s="1"/>
  <c r="H528" i="1"/>
  <c r="T526" i="1"/>
  <c r="F524" i="1"/>
  <c r="H524" i="1" s="1"/>
  <c r="T525" i="1"/>
  <c r="F521" i="1"/>
  <c r="T522" i="1"/>
  <c r="F518" i="1"/>
  <c r="T519" i="1"/>
  <c r="F515" i="1"/>
  <c r="F514" i="1"/>
  <c r="T512" i="1"/>
  <c r="F510" i="1"/>
  <c r="T511" i="1"/>
  <c r="F505" i="1"/>
  <c r="T506" i="1"/>
  <c r="F504" i="1"/>
  <c r="T505" i="1"/>
  <c r="F494" i="1"/>
  <c r="F489" i="1"/>
  <c r="F488" i="1"/>
  <c r="T489" i="1"/>
  <c r="T486" i="1"/>
  <c r="G482" i="1"/>
  <c r="T480" i="1"/>
  <c r="F478" i="1"/>
  <c r="T479" i="1"/>
  <c r="F473" i="1"/>
  <c r="F472" i="1"/>
  <c r="T470" i="1"/>
  <c r="G466" i="1"/>
  <c r="T464" i="1"/>
  <c r="F462" i="1"/>
  <c r="T463" i="1"/>
  <c r="F457" i="1"/>
  <c r="F456" i="1"/>
  <c r="T457" i="1"/>
  <c r="T454" i="1"/>
  <c r="G450" i="1"/>
  <c r="T448" i="1"/>
  <c r="F446" i="1"/>
  <c r="T447" i="1"/>
  <c r="F441" i="1"/>
  <c r="T442" i="1"/>
  <c r="F440" i="1"/>
  <c r="T441" i="1"/>
  <c r="T438" i="1"/>
  <c r="G434" i="1"/>
  <c r="T432" i="1"/>
  <c r="F430" i="1"/>
  <c r="T431" i="1"/>
  <c r="F425" i="1"/>
  <c r="T426" i="1"/>
  <c r="F424" i="1"/>
  <c r="T425" i="1"/>
  <c r="T422" i="1"/>
  <c r="F414" i="1"/>
  <c r="T415" i="1"/>
  <c r="F409" i="1"/>
  <c r="T410" i="1"/>
  <c r="F408" i="1"/>
  <c r="T409" i="1"/>
  <c r="T406" i="1"/>
  <c r="F398" i="1"/>
  <c r="T399" i="1"/>
  <c r="F393" i="1"/>
  <c r="T394" i="1"/>
  <c r="F392" i="1"/>
  <c r="T393" i="1"/>
  <c r="T390" i="1"/>
  <c r="F382" i="1"/>
  <c r="H382" i="1" s="1"/>
  <c r="T383" i="1"/>
  <c r="F377" i="1"/>
  <c r="T378" i="1"/>
  <c r="F376" i="1"/>
  <c r="T374" i="1"/>
  <c r="F366" i="1"/>
  <c r="H366" i="1" s="1"/>
  <c r="T367" i="1"/>
  <c r="F361" i="1"/>
  <c r="F360" i="1"/>
  <c r="T361" i="1"/>
  <c r="T358" i="1"/>
  <c r="F350" i="1"/>
  <c r="T351" i="1"/>
  <c r="F345" i="1"/>
  <c r="F344" i="1"/>
  <c r="T345" i="1"/>
  <c r="T342" i="1"/>
  <c r="G338" i="1"/>
  <c r="T336" i="1"/>
  <c r="F334" i="1"/>
  <c r="H334" i="1" s="1"/>
  <c r="T335" i="1"/>
  <c r="F329" i="1"/>
  <c r="F328" i="1"/>
  <c r="T329" i="1"/>
  <c r="T326" i="1"/>
  <c r="F318" i="1"/>
  <c r="H318" i="1" s="1"/>
  <c r="T319" i="1"/>
  <c r="F313" i="1"/>
  <c r="F312" i="1"/>
  <c r="T313" i="1"/>
  <c r="T310" i="1"/>
  <c r="G306" i="1"/>
  <c r="T304" i="1"/>
  <c r="F302" i="1"/>
  <c r="T303" i="1"/>
  <c r="T294" i="1"/>
  <c r="G290" i="1"/>
  <c r="T288" i="1"/>
  <c r="F286" i="1"/>
  <c r="T287" i="1"/>
  <c r="F284" i="1"/>
  <c r="F283" i="1"/>
  <c r="T282" i="1"/>
  <c r="F276" i="1"/>
  <c r="T277" i="1"/>
  <c r="F269" i="1"/>
  <c r="T270" i="1"/>
  <c r="F262" i="1"/>
  <c r="F256" i="1"/>
  <c r="T257" i="1"/>
  <c r="F253" i="1"/>
  <c r="G251" i="1"/>
  <c r="F248" i="1"/>
  <c r="G245" i="1"/>
  <c r="F242" i="1"/>
  <c r="H242" i="1" s="1"/>
  <c r="T243" i="1"/>
  <c r="F241" i="1"/>
  <c r="T242" i="1"/>
  <c r="F238" i="1"/>
  <c r="F236" i="1"/>
  <c r="H236" i="1" s="1"/>
  <c r="T237" i="1"/>
  <c r="F230" i="1"/>
  <c r="T231" i="1"/>
  <c r="F229" i="1"/>
  <c r="T230" i="1"/>
  <c r="F221" i="1"/>
  <c r="F205" i="1"/>
  <c r="F178" i="1"/>
  <c r="T179" i="1"/>
  <c r="F176" i="1"/>
  <c r="F170" i="1"/>
  <c r="T171" i="1"/>
  <c r="F165" i="1"/>
  <c r="F160" i="1"/>
  <c r="F154" i="1"/>
  <c r="F137" i="1"/>
  <c r="T138" i="1"/>
  <c r="F129" i="1"/>
  <c r="F128" i="1"/>
  <c r="F112" i="1"/>
  <c r="T113" i="1"/>
  <c r="F106" i="1"/>
  <c r="T107" i="1"/>
  <c r="F105" i="1"/>
  <c r="T106" i="1"/>
  <c r="F98" i="1"/>
  <c r="T97" i="1"/>
  <c r="T94" i="1"/>
  <c r="F82" i="1"/>
  <c r="H82" i="1" s="1"/>
  <c r="T76" i="1"/>
  <c r="F74" i="1"/>
  <c r="T75" i="1"/>
  <c r="F72" i="1"/>
  <c r="T73" i="1"/>
  <c r="F66" i="1"/>
  <c r="H66" i="1" s="1"/>
  <c r="T67" i="1"/>
  <c r="F58" i="1"/>
  <c r="H58" i="1" s="1"/>
  <c r="F56" i="1"/>
  <c r="T57" i="1"/>
  <c r="T51" i="1"/>
  <c r="F49" i="1"/>
  <c r="F48" i="1"/>
  <c r="T49" i="1"/>
  <c r="F42" i="1"/>
  <c r="F30" i="1"/>
  <c r="T31" i="1"/>
  <c r="F22" i="1"/>
  <c r="F14" i="1"/>
  <c r="H14" i="1" s="1"/>
  <c r="T15" i="1"/>
  <c r="F13" i="1"/>
  <c r="H13" i="1" s="1"/>
  <c r="T14" i="1"/>
  <c r="F5" i="1"/>
  <c r="H5" i="1" s="1"/>
  <c r="F633" i="1"/>
  <c r="T634" i="1"/>
  <c r="G632" i="1"/>
  <c r="H632" i="1" s="1"/>
  <c r="T633" i="1"/>
  <c r="D629" i="1"/>
  <c r="T628" i="1" s="1"/>
  <c r="F618" i="1"/>
  <c r="T619" i="1"/>
  <c r="F607" i="1"/>
  <c r="T608" i="1"/>
  <c r="F606" i="1"/>
  <c r="T607" i="1"/>
  <c r="D599" i="1"/>
  <c r="F599" i="1" s="1"/>
  <c r="T593" i="1"/>
  <c r="G587" i="1"/>
  <c r="T581" i="1"/>
  <c r="T577" i="1"/>
  <c r="D573" i="1"/>
  <c r="T572" i="1" s="1"/>
  <c r="F570" i="1"/>
  <c r="T571" i="1"/>
  <c r="D568" i="1"/>
  <c r="G568" i="1" s="1"/>
  <c r="F559" i="1"/>
  <c r="H559" i="1" s="1"/>
  <c r="T560" i="1"/>
  <c r="D553" i="1"/>
  <c r="G553" i="1" s="1"/>
  <c r="F550" i="1"/>
  <c r="H550" i="1" s="1"/>
  <c r="D547" i="1"/>
  <c r="F545" i="1"/>
  <c r="F536" i="1"/>
  <c r="H536" i="1" s="1"/>
  <c r="D533" i="1"/>
  <c r="F530" i="1"/>
  <c r="G526" i="1"/>
  <c r="F525" i="1"/>
  <c r="H525" i="1" s="1"/>
  <c r="T521" i="1"/>
  <c r="F513" i="1"/>
  <c r="F508" i="1"/>
  <c r="T509" i="1"/>
  <c r="F501" i="1"/>
  <c r="H501" i="1" s="1"/>
  <c r="F498" i="1"/>
  <c r="T499" i="1"/>
  <c r="G486" i="1"/>
  <c r="F485" i="1"/>
  <c r="T484" i="1"/>
  <c r="G470" i="1"/>
  <c r="F469" i="1"/>
  <c r="H469" i="1" s="1"/>
  <c r="G454" i="1"/>
  <c r="F453" i="1"/>
  <c r="F444" i="1"/>
  <c r="T445" i="1"/>
  <c r="G438" i="1"/>
  <c r="F437" i="1"/>
  <c r="F428" i="1"/>
  <c r="G422" i="1"/>
  <c r="F421" i="1"/>
  <c r="F418" i="1"/>
  <c r="H418" i="1" s="1"/>
  <c r="F412" i="1"/>
  <c r="T413" i="1"/>
  <c r="G406" i="1"/>
  <c r="F405" i="1"/>
  <c r="H405" i="1" s="1"/>
  <c r="F402" i="1"/>
  <c r="F396" i="1"/>
  <c r="T397" i="1"/>
  <c r="G390" i="1"/>
  <c r="F389" i="1"/>
  <c r="F386" i="1"/>
  <c r="H386" i="1" s="1"/>
  <c r="F380" i="1"/>
  <c r="T381" i="1"/>
  <c r="G374" i="1"/>
  <c r="F373" i="1"/>
  <c r="T372" i="1"/>
  <c r="F370" i="1"/>
  <c r="T371" i="1"/>
  <c r="G358" i="1"/>
  <c r="F357" i="1"/>
  <c r="T356" i="1"/>
  <c r="F354" i="1"/>
  <c r="T355" i="1"/>
  <c r="G342" i="1"/>
  <c r="F341" i="1"/>
  <c r="H341" i="1" s="1"/>
  <c r="T340" i="1"/>
  <c r="G326" i="1"/>
  <c r="F325" i="1"/>
  <c r="G310" i="1"/>
  <c r="F309" i="1"/>
  <c r="F300" i="1"/>
  <c r="T301" i="1"/>
  <c r="G294" i="1"/>
  <c r="F293" i="1"/>
  <c r="D285" i="1"/>
  <c r="T285" i="1" s="1"/>
  <c r="F281" i="1"/>
  <c r="T273" i="1"/>
  <c r="F261" i="1"/>
  <c r="D254" i="1"/>
  <c r="T254" i="1" s="1"/>
  <c r="D250" i="1"/>
  <c r="G250" i="1" s="1"/>
  <c r="D249" i="1"/>
  <c r="F246" i="1"/>
  <c r="T247" i="1"/>
  <c r="G243" i="1"/>
  <c r="T244" i="1"/>
  <c r="F237" i="1"/>
  <c r="G234" i="1"/>
  <c r="F226" i="1"/>
  <c r="H226" i="1" s="1"/>
  <c r="D218" i="1"/>
  <c r="T218" i="1" s="1"/>
  <c r="F216" i="1"/>
  <c r="F210" i="1"/>
  <c r="H210" i="1" s="1"/>
  <c r="T211" i="1"/>
  <c r="F202" i="1"/>
  <c r="H202" i="1" s="1"/>
  <c r="F200" i="1"/>
  <c r="T201" i="1"/>
  <c r="F197" i="1"/>
  <c r="H197" i="1" s="1"/>
  <c r="D194" i="1"/>
  <c r="D193" i="1"/>
  <c r="G190" i="1"/>
  <c r="F189" i="1"/>
  <c r="H189" i="1" s="1"/>
  <c r="F186" i="1"/>
  <c r="T185" i="1"/>
  <c r="D177" i="1"/>
  <c r="G174" i="1"/>
  <c r="D162" i="1"/>
  <c r="G162" i="1" s="1"/>
  <c r="D161" i="1"/>
  <c r="G161" i="1" s="1"/>
  <c r="G158" i="1"/>
  <c r="F153" i="1"/>
  <c r="G150" i="1"/>
  <c r="D146" i="1"/>
  <c r="F145" i="1"/>
  <c r="G142" i="1"/>
  <c r="F140" i="1"/>
  <c r="F134" i="1"/>
  <c r="H134" i="1" s="1"/>
  <c r="T125" i="1"/>
  <c r="F121" i="1"/>
  <c r="H121" i="1" s="1"/>
  <c r="F118" i="1"/>
  <c r="D116" i="1"/>
  <c r="T114" i="1" s="1"/>
  <c r="T104" i="1"/>
  <c r="F102" i="1"/>
  <c r="T103" i="1"/>
  <c r="F97" i="1"/>
  <c r="G94" i="1"/>
  <c r="F93" i="1"/>
  <c r="D90" i="1"/>
  <c r="G90" i="1" s="1"/>
  <c r="F89" i="1"/>
  <c r="F88" i="1"/>
  <c r="G85" i="1"/>
  <c r="F81" i="1"/>
  <c r="G78" i="1"/>
  <c r="T74" i="1"/>
  <c r="G70" i="1"/>
  <c r="D65" i="1"/>
  <c r="G65" i="1" s="1"/>
  <c r="G62" i="1"/>
  <c r="F57" i="1"/>
  <c r="H57" i="1" s="1"/>
  <c r="G54" i="1"/>
  <c r="G46" i="1"/>
  <c r="G45" i="1"/>
  <c r="F41" i="1"/>
  <c r="T37" i="1"/>
  <c r="D29" i="1"/>
  <c r="G26" i="1"/>
  <c r="F21" i="1"/>
  <c r="F20" i="1"/>
  <c r="T21" i="1"/>
  <c r="T12" i="1"/>
  <c r="F10" i="1"/>
  <c r="T11" i="1"/>
  <c r="F169" i="5"/>
  <c r="H169" i="5" s="1"/>
  <c r="F165" i="5"/>
  <c r="F156" i="5"/>
  <c r="F145" i="5"/>
  <c r="F173" i="5"/>
  <c r="H173" i="5" s="1"/>
  <c r="F168" i="5"/>
  <c r="F148" i="5"/>
  <c r="F137" i="5"/>
  <c r="H137" i="5" s="1"/>
  <c r="F128" i="5"/>
  <c r="F113" i="5"/>
  <c r="F97" i="5"/>
  <c r="F81" i="5"/>
  <c r="F65" i="5"/>
  <c r="F49" i="5"/>
  <c r="F33" i="5"/>
  <c r="F17" i="5"/>
  <c r="F269" i="5"/>
  <c r="F253" i="5"/>
  <c r="F129" i="5"/>
  <c r="H129" i="5" s="1"/>
  <c r="F125" i="5"/>
  <c r="F9" i="5"/>
  <c r="F233" i="5"/>
  <c r="F228" i="5"/>
  <c r="F217" i="5"/>
  <c r="F212" i="5"/>
  <c r="F201" i="5"/>
  <c r="F196" i="5"/>
  <c r="G196" i="5"/>
  <c r="F185" i="5"/>
  <c r="F176" i="5"/>
  <c r="F161" i="5"/>
  <c r="H161" i="5" s="1"/>
  <c r="F141" i="5"/>
  <c r="H141" i="5" s="1"/>
  <c r="F121" i="5"/>
  <c r="F105" i="5"/>
  <c r="F89" i="5"/>
  <c r="F73" i="5"/>
  <c r="F57" i="5"/>
  <c r="F41" i="5"/>
  <c r="F25" i="5"/>
  <c r="F149" i="5"/>
  <c r="H149" i="5" s="1"/>
  <c r="F277" i="5"/>
  <c r="F261" i="5"/>
  <c r="F245" i="5"/>
  <c r="F240" i="5"/>
  <c r="H240" i="5" s="1"/>
  <c r="F229" i="5"/>
  <c r="F224" i="5"/>
  <c r="H224" i="5" s="1"/>
  <c r="F213" i="5"/>
  <c r="F208" i="5"/>
  <c r="H208" i="5" s="1"/>
  <c r="F197" i="5"/>
  <c r="F192" i="5"/>
  <c r="H192" i="5" s="1"/>
  <c r="F181" i="5"/>
  <c r="H181" i="5" s="1"/>
  <c r="F172" i="5"/>
  <c r="G156" i="5"/>
  <c r="F152" i="5"/>
  <c r="H152" i="5" s="1"/>
  <c r="F132" i="5"/>
  <c r="F273" i="5"/>
  <c r="F265" i="5"/>
  <c r="G172" i="5"/>
  <c r="G168" i="5"/>
  <c r="G165" i="5"/>
  <c r="F160" i="5"/>
  <c r="F157" i="5"/>
  <c r="H157" i="5" s="1"/>
  <c r="G128" i="5"/>
  <c r="G125" i="5"/>
  <c r="F109" i="5"/>
  <c r="F77" i="5"/>
  <c r="F21" i="5"/>
  <c r="F13" i="5"/>
  <c r="F5" i="5"/>
  <c r="D276" i="5"/>
  <c r="D268" i="5"/>
  <c r="D260" i="5"/>
  <c r="D252" i="5"/>
  <c r="D244" i="5"/>
  <c r="F237" i="5"/>
  <c r="F232" i="5"/>
  <c r="F221" i="5"/>
  <c r="F216" i="5"/>
  <c r="F205" i="5"/>
  <c r="F200" i="5"/>
  <c r="F189" i="5"/>
  <c r="F184" i="5"/>
  <c r="F164" i="5"/>
  <c r="F144" i="5"/>
  <c r="F124" i="5"/>
  <c r="D120" i="5"/>
  <c r="D112" i="5"/>
  <c r="G109" i="5"/>
  <c r="D104" i="5"/>
  <c r="D96" i="5"/>
  <c r="G93" i="5"/>
  <c r="D88" i="5"/>
  <c r="D80" i="5"/>
  <c r="G77" i="5"/>
  <c r="D72" i="5"/>
  <c r="D64" i="5"/>
  <c r="G61" i="5"/>
  <c r="D56" i="5"/>
  <c r="D48" i="5"/>
  <c r="G45" i="5"/>
  <c r="D40" i="5"/>
  <c r="D32" i="5"/>
  <c r="G29" i="5"/>
  <c r="D24" i="5"/>
  <c r="D16" i="5"/>
  <c r="G13" i="5"/>
  <c r="D8" i="5"/>
  <c r="F249" i="5"/>
  <c r="F241" i="5"/>
  <c r="G228" i="5"/>
  <c r="G212" i="5"/>
  <c r="F193" i="5"/>
  <c r="F188" i="5"/>
  <c r="H188" i="5" s="1"/>
  <c r="G148" i="5"/>
  <c r="G145" i="5"/>
  <c r="F140" i="5"/>
  <c r="H140" i="5" s="1"/>
  <c r="F117" i="5"/>
  <c r="F93" i="5"/>
  <c r="F69" i="5"/>
  <c r="F61" i="5"/>
  <c r="F53" i="5"/>
  <c r="F37" i="5"/>
  <c r="F29" i="5"/>
  <c r="F280" i="5"/>
  <c r="G277" i="5"/>
  <c r="F272" i="5"/>
  <c r="H272" i="5" s="1"/>
  <c r="F264" i="5"/>
  <c r="G261" i="5"/>
  <c r="F256" i="5"/>
  <c r="H256" i="5" s="1"/>
  <c r="F248" i="5"/>
  <c r="G245" i="5"/>
  <c r="G232" i="5"/>
  <c r="G216" i="5"/>
  <c r="G200" i="5"/>
  <c r="G184" i="5"/>
  <c r="G164" i="5"/>
  <c r="G144" i="5"/>
  <c r="G124" i="5"/>
  <c r="F116" i="5"/>
  <c r="H116" i="5" s="1"/>
  <c r="F108" i="5"/>
  <c r="F100" i="5"/>
  <c r="H100" i="5" s="1"/>
  <c r="F92" i="5"/>
  <c r="F84" i="5"/>
  <c r="H84" i="5" s="1"/>
  <c r="F76" i="5"/>
  <c r="F68" i="5"/>
  <c r="H68" i="5" s="1"/>
  <c r="F60" i="5"/>
  <c r="F52" i="5"/>
  <c r="H52" i="5" s="1"/>
  <c r="F44" i="5"/>
  <c r="F36" i="5"/>
  <c r="H36" i="5" s="1"/>
  <c r="F28" i="5"/>
  <c r="F20" i="5"/>
  <c r="H20" i="5" s="1"/>
  <c r="F12" i="5"/>
  <c r="F4" i="5"/>
  <c r="H4" i="5" s="1"/>
  <c r="F281" i="5"/>
  <c r="F257" i="5"/>
  <c r="F236" i="5"/>
  <c r="H236" i="5" s="1"/>
  <c r="F225" i="5"/>
  <c r="F220" i="5"/>
  <c r="H220" i="5" s="1"/>
  <c r="F209" i="5"/>
  <c r="F204" i="5"/>
  <c r="H204" i="5" s="1"/>
  <c r="F180" i="5"/>
  <c r="F177" i="5"/>
  <c r="H177" i="5" s="1"/>
  <c r="F153" i="5"/>
  <c r="H153" i="5" s="1"/>
  <c r="F136" i="5"/>
  <c r="H136" i="5" s="1"/>
  <c r="F133" i="5"/>
  <c r="H133" i="5" s="1"/>
  <c r="G121" i="5"/>
  <c r="F101" i="5"/>
  <c r="F85" i="5"/>
  <c r="F45" i="5"/>
  <c r="F5" i="4"/>
  <c r="G5" i="4"/>
  <c r="K4" i="4" s="1"/>
  <c r="S4" i="4" s="1"/>
  <c r="G8" i="4"/>
  <c r="K7" i="4" s="1"/>
  <c r="S7" i="4" s="1"/>
  <c r="D3" i="4"/>
  <c r="G3" i="4" s="1"/>
  <c r="D9" i="4"/>
  <c r="F7" i="4"/>
  <c r="F8" i="4"/>
  <c r="G4" i="4"/>
  <c r="H4" i="4" s="1"/>
  <c r="T5" i="4"/>
  <c r="AK1" i="4"/>
  <c r="F1290" i="6"/>
  <c r="F208" i="6"/>
  <c r="F1418" i="6"/>
  <c r="F1297" i="6"/>
  <c r="F1252" i="6"/>
  <c r="F1015" i="6"/>
  <c r="F812" i="6"/>
  <c r="T813" i="6"/>
  <c r="F383" i="6"/>
  <c r="F250" i="6"/>
  <c r="F206" i="6"/>
  <c r="F158" i="6"/>
  <c r="F764" i="6"/>
  <c r="F1298" i="6"/>
  <c r="F1289" i="6"/>
  <c r="F686" i="6"/>
  <c r="F539" i="6"/>
  <c r="F451" i="6"/>
  <c r="F255" i="6"/>
  <c r="F207" i="6"/>
  <c r="F1319" i="6"/>
  <c r="T1320" i="6"/>
  <c r="F1089" i="6"/>
  <c r="F1405" i="6"/>
  <c r="F1090" i="6"/>
  <c r="F365" i="6"/>
  <c r="F249" i="6"/>
  <c r="F205" i="6"/>
  <c r="T206" i="6"/>
  <c r="F1400" i="6"/>
  <c r="F1381" i="6"/>
  <c r="F1374" i="6"/>
  <c r="T1375" i="6"/>
  <c r="F1331" i="6"/>
  <c r="T1332" i="6"/>
  <c r="F1327" i="6"/>
  <c r="F1218" i="6"/>
  <c r="F1170" i="6"/>
  <c r="F1167" i="6"/>
  <c r="F1124" i="6"/>
  <c r="F1095" i="6"/>
  <c r="F1047" i="6"/>
  <c r="F1039" i="6"/>
  <c r="F976" i="6"/>
  <c r="H976" i="6" s="1"/>
  <c r="F897" i="6"/>
  <c r="T898" i="6"/>
  <c r="F885" i="6"/>
  <c r="T886" i="6"/>
  <c r="F855" i="6"/>
  <c r="F844" i="6"/>
  <c r="F843" i="6"/>
  <c r="T844" i="6"/>
  <c r="F821" i="6"/>
  <c r="F801" i="6"/>
  <c r="T802" i="6"/>
  <c r="F798" i="6"/>
  <c r="H798" i="6" s="1"/>
  <c r="F789" i="6"/>
  <c r="F785" i="6"/>
  <c r="F728" i="6"/>
  <c r="F679" i="6"/>
  <c r="F673" i="6"/>
  <c r="F657" i="6"/>
  <c r="F649" i="6"/>
  <c r="F645" i="6"/>
  <c r="F614" i="6"/>
  <c r="F605" i="6"/>
  <c r="F596" i="6"/>
  <c r="F577" i="6"/>
  <c r="F496" i="6"/>
  <c r="T497" i="6"/>
  <c r="F456" i="6"/>
  <c r="F450" i="6"/>
  <c r="F411" i="6"/>
  <c r="F399" i="6"/>
  <c r="T400" i="6"/>
  <c r="F381" i="6"/>
  <c r="F376" i="6"/>
  <c r="F351" i="6"/>
  <c r="F339" i="6"/>
  <c r="F330" i="6"/>
  <c r="F322" i="6"/>
  <c r="F306" i="6"/>
  <c r="F302" i="6"/>
  <c r="T303" i="6"/>
  <c r="F272" i="6"/>
  <c r="T273" i="6"/>
  <c r="F248" i="6"/>
  <c r="F244" i="6"/>
  <c r="F212" i="6"/>
  <c r="F182" i="6"/>
  <c r="F157" i="6"/>
  <c r="F149" i="6"/>
  <c r="T150" i="6"/>
  <c r="F144" i="6"/>
  <c r="F127" i="6"/>
  <c r="F114" i="6"/>
  <c r="F110" i="6"/>
  <c r="F86" i="6"/>
  <c r="F79" i="6"/>
  <c r="F36" i="6"/>
  <c r="F20" i="6"/>
  <c r="F12" i="6"/>
  <c r="F1416" i="6"/>
  <c r="T1417" i="6"/>
  <c r="F1412" i="6"/>
  <c r="T1399" i="6"/>
  <c r="F1387" i="6"/>
  <c r="F1377" i="6"/>
  <c r="F1368" i="6"/>
  <c r="T1369" i="6"/>
  <c r="F1364" i="6"/>
  <c r="F1356" i="6"/>
  <c r="T1357" i="6"/>
  <c r="F1352" i="6"/>
  <c r="F1343" i="6"/>
  <c r="T1344" i="6"/>
  <c r="F1339" i="6"/>
  <c r="F1333" i="6"/>
  <c r="F1325" i="6"/>
  <c r="F1321" i="6"/>
  <c r="F1316" i="6"/>
  <c r="F1308" i="6"/>
  <c r="F1304" i="6"/>
  <c r="F1279" i="6"/>
  <c r="F1242" i="6"/>
  <c r="F1212" i="6"/>
  <c r="F1204" i="6"/>
  <c r="F1201" i="6"/>
  <c r="F1188" i="6"/>
  <c r="F1180" i="6"/>
  <c r="F1151" i="6"/>
  <c r="F1143" i="6"/>
  <c r="F1113" i="6"/>
  <c r="F1101" i="6"/>
  <c r="F1087" i="6"/>
  <c r="T1088" i="6"/>
  <c r="F1081" i="6"/>
  <c r="T1082" i="6"/>
  <c r="F1077" i="6"/>
  <c r="H1077" i="6" s="1"/>
  <c r="F1051" i="6"/>
  <c r="D1050" i="6"/>
  <c r="F1035" i="6"/>
  <c r="F1027" i="6"/>
  <c r="H1027" i="6" s="1"/>
  <c r="F1023" i="6"/>
  <c r="F1007" i="6"/>
  <c r="F1003" i="6"/>
  <c r="F991" i="6"/>
  <c r="F983" i="6"/>
  <c r="F971" i="6"/>
  <c r="H971" i="6" s="1"/>
  <c r="F967" i="6"/>
  <c r="F966" i="6"/>
  <c r="H966" i="6" s="1"/>
  <c r="F947" i="6"/>
  <c r="F943" i="6"/>
  <c r="F942" i="6"/>
  <c r="F934" i="6"/>
  <c r="T923" i="6"/>
  <c r="F917" i="6"/>
  <c r="F912" i="6"/>
  <c r="F904" i="6"/>
  <c r="T905" i="6"/>
  <c r="F899" i="6"/>
  <c r="F891" i="6"/>
  <c r="T892" i="6"/>
  <c r="F874" i="6"/>
  <c r="F870" i="6"/>
  <c r="D866" i="6"/>
  <c r="F862" i="6"/>
  <c r="F857" i="6"/>
  <c r="F849" i="6"/>
  <c r="T850" i="6"/>
  <c r="F839" i="6"/>
  <c r="F831" i="6"/>
  <c r="T832" i="6"/>
  <c r="F815" i="6"/>
  <c r="G808" i="6"/>
  <c r="F804" i="6"/>
  <c r="F803" i="6"/>
  <c r="F795" i="6"/>
  <c r="T796" i="6"/>
  <c r="F779" i="6"/>
  <c r="G765" i="6"/>
  <c r="F757" i="6"/>
  <c r="F746" i="6"/>
  <c r="F734" i="6"/>
  <c r="F730" i="6"/>
  <c r="F722" i="6"/>
  <c r="F717" i="6"/>
  <c r="F698" i="6"/>
  <c r="F690" i="6"/>
  <c r="T691" i="6"/>
  <c r="F685" i="6"/>
  <c r="F681" i="6"/>
  <c r="G679" i="6"/>
  <c r="F667" i="6"/>
  <c r="F663" i="6"/>
  <c r="F651" i="6"/>
  <c r="F639" i="6"/>
  <c r="F627" i="6"/>
  <c r="F621" i="6"/>
  <c r="H621" i="6" s="1"/>
  <c r="T613" i="6"/>
  <c r="F589" i="6"/>
  <c r="F585" i="6"/>
  <c r="G577" i="6"/>
  <c r="F575" i="6"/>
  <c r="T576" i="6"/>
  <c r="F560" i="6"/>
  <c r="H560" i="6" s="1"/>
  <c r="T546" i="6"/>
  <c r="F532" i="6"/>
  <c r="T533" i="6"/>
  <c r="F527" i="6"/>
  <c r="F522" i="6"/>
  <c r="F514" i="6"/>
  <c r="T515" i="6"/>
  <c r="F502" i="6"/>
  <c r="F498" i="6"/>
  <c r="F486" i="6"/>
  <c r="F480" i="6"/>
  <c r="F468" i="6"/>
  <c r="F460" i="6"/>
  <c r="T461" i="6"/>
  <c r="F448" i="6"/>
  <c r="T449" i="6"/>
  <c r="F444" i="6"/>
  <c r="F435" i="6"/>
  <c r="T436" i="6"/>
  <c r="F431" i="6"/>
  <c r="F425" i="6"/>
  <c r="F413" i="6"/>
  <c r="T406" i="6"/>
  <c r="F401" i="6"/>
  <c r="F393" i="6"/>
  <c r="T394" i="6"/>
  <c r="F389" i="6"/>
  <c r="F378" i="6"/>
  <c r="F370" i="6"/>
  <c r="G366" i="6"/>
  <c r="G365" i="6"/>
  <c r="F341" i="6"/>
  <c r="F328" i="6"/>
  <c r="T321" i="6"/>
  <c r="F316" i="6"/>
  <c r="T297" i="6"/>
  <c r="F290" i="6"/>
  <c r="F286" i="6"/>
  <c r="F278" i="6"/>
  <c r="F274" i="6"/>
  <c r="F261" i="6"/>
  <c r="F236" i="6"/>
  <c r="F230" i="6"/>
  <c r="F226" i="6"/>
  <c r="F201" i="6"/>
  <c r="G169" i="6"/>
  <c r="F155" i="6"/>
  <c r="T156" i="6"/>
  <c r="F151" i="6"/>
  <c r="D147" i="6"/>
  <c r="F146" i="6"/>
  <c r="D135" i="6"/>
  <c r="T133" i="6" s="1"/>
  <c r="F134" i="6"/>
  <c r="F125" i="6"/>
  <c r="T126" i="6"/>
  <c r="F120" i="6"/>
  <c r="F116" i="6"/>
  <c r="F108" i="6"/>
  <c r="F104" i="6"/>
  <c r="F92" i="6"/>
  <c r="H92" i="6" s="1"/>
  <c r="F73" i="6"/>
  <c r="F54" i="6"/>
  <c r="F50" i="6"/>
  <c r="F42" i="6"/>
  <c r="F38" i="6"/>
  <c r="F30" i="6"/>
  <c r="F26" i="6"/>
  <c r="F1362" i="6"/>
  <c r="T1363" i="6"/>
  <c r="F1358" i="6"/>
  <c r="F1345" i="6"/>
  <c r="F1273" i="6"/>
  <c r="F1265" i="6"/>
  <c r="F1236" i="6"/>
  <c r="F1210" i="6"/>
  <c r="F1130" i="6"/>
  <c r="F1111" i="6"/>
  <c r="F1099" i="6"/>
  <c r="F1075" i="6"/>
  <c r="T1076" i="6"/>
  <c r="F1071" i="6"/>
  <c r="F978" i="6"/>
  <c r="F876" i="6"/>
  <c r="F864" i="6"/>
  <c r="F833" i="6"/>
  <c r="F807" i="6"/>
  <c r="F773" i="6"/>
  <c r="F696" i="6"/>
  <c r="T697" i="6"/>
  <c r="F692" i="6"/>
  <c r="F569" i="6"/>
  <c r="F565" i="6"/>
  <c r="F559" i="6"/>
  <c r="F552" i="6"/>
  <c r="F547" i="6"/>
  <c r="F534" i="6"/>
  <c r="F520" i="6"/>
  <c r="G484" i="6"/>
  <c r="T485" i="6"/>
  <c r="F443" i="6"/>
  <c r="F423" i="6"/>
  <c r="T424" i="6"/>
  <c r="F419" i="6"/>
  <c r="F395" i="6"/>
  <c r="F357" i="6"/>
  <c r="F298" i="6"/>
  <c r="F292" i="6"/>
  <c r="F284" i="6"/>
  <c r="T285" i="6"/>
  <c r="F267" i="6"/>
  <c r="F259" i="6"/>
  <c r="T260" i="6"/>
  <c r="F254" i="6"/>
  <c r="F195" i="6"/>
  <c r="F184" i="6"/>
  <c r="F181" i="6"/>
  <c r="T182" i="6"/>
  <c r="F169" i="6"/>
  <c r="F122" i="6"/>
  <c r="F89" i="6"/>
  <c r="F80" i="6"/>
  <c r="F78" i="6"/>
  <c r="F77" i="6"/>
  <c r="T78" i="6"/>
  <c r="F67" i="6"/>
  <c r="F24" i="6"/>
  <c r="F1417" i="6"/>
  <c r="F1413" i="6"/>
  <c r="D1409" i="6"/>
  <c r="F1404" i="6"/>
  <c r="T1405" i="6"/>
  <c r="F1399" i="6"/>
  <c r="F1395" i="6"/>
  <c r="F1388" i="6"/>
  <c r="F1375" i="6"/>
  <c r="F1369" i="6"/>
  <c r="F1365" i="6"/>
  <c r="F1349" i="6"/>
  <c r="T1350" i="6"/>
  <c r="F1346" i="6"/>
  <c r="F1340" i="6"/>
  <c r="F1334" i="6"/>
  <c r="F1322" i="6"/>
  <c r="G1320" i="6"/>
  <c r="F1313" i="6"/>
  <c r="F1309" i="6"/>
  <c r="F1301" i="6"/>
  <c r="F1295" i="6"/>
  <c r="F1284" i="6"/>
  <c r="F1276" i="6"/>
  <c r="F1247" i="6"/>
  <c r="F1217" i="6"/>
  <c r="F1209" i="6"/>
  <c r="F1193" i="6"/>
  <c r="F1185" i="6"/>
  <c r="F1169" i="6"/>
  <c r="F1156" i="6"/>
  <c r="F1148" i="6"/>
  <c r="F1132" i="6"/>
  <c r="F1127" i="6"/>
  <c r="F1114" i="6"/>
  <c r="F1106" i="6"/>
  <c r="F1102" i="6"/>
  <c r="F1094" i="6"/>
  <c r="F1088" i="6"/>
  <c r="F1084" i="6"/>
  <c r="F1082" i="6"/>
  <c r="F1078" i="6"/>
  <c r="T1070" i="6"/>
  <c r="F1046" i="6"/>
  <c r="F1042" i="6"/>
  <c r="D1037" i="6"/>
  <c r="D962" i="6"/>
  <c r="D944" i="6"/>
  <c r="G942" i="6"/>
  <c r="D939" i="6"/>
  <c r="F935" i="6"/>
  <c r="F931" i="6"/>
  <c r="F923" i="6"/>
  <c r="T924" i="6"/>
  <c r="F919" i="6"/>
  <c r="F913" i="6"/>
  <c r="F900" i="6"/>
  <c r="F892" i="6"/>
  <c r="F888" i="6"/>
  <c r="F880" i="6"/>
  <c r="F875" i="6"/>
  <c r="F867" i="6"/>
  <c r="T868" i="6"/>
  <c r="F850" i="6"/>
  <c r="F846" i="6"/>
  <c r="F840" i="6"/>
  <c r="F832" i="6"/>
  <c r="F820" i="6"/>
  <c r="F806" i="6"/>
  <c r="T807" i="6"/>
  <c r="F800" i="6"/>
  <c r="T801" i="6"/>
  <c r="F796" i="6"/>
  <c r="F788" i="6"/>
  <c r="F784" i="6"/>
  <c r="F776" i="6"/>
  <c r="F772" i="6"/>
  <c r="F758" i="6"/>
  <c r="F754" i="6"/>
  <c r="F751" i="6"/>
  <c r="H751" i="6" s="1"/>
  <c r="D743" i="6"/>
  <c r="F739" i="6"/>
  <c r="F735" i="6"/>
  <c r="D731" i="6"/>
  <c r="F727" i="6"/>
  <c r="T728" i="6"/>
  <c r="F723" i="6"/>
  <c r="F718" i="6"/>
  <c r="F705" i="6"/>
  <c r="F703" i="6"/>
  <c r="F691" i="6"/>
  <c r="F687" i="6"/>
  <c r="F668" i="6"/>
  <c r="F660" i="6"/>
  <c r="F636" i="6"/>
  <c r="F632" i="6"/>
  <c r="T619" i="6"/>
  <c r="F613" i="6"/>
  <c r="F608" i="6"/>
  <c r="D604" i="6"/>
  <c r="G602" i="6"/>
  <c r="F595" i="6"/>
  <c r="F590" i="6"/>
  <c r="F583" i="6"/>
  <c r="F581" i="6"/>
  <c r="F576" i="6"/>
  <c r="F572" i="6"/>
  <c r="F564" i="6"/>
  <c r="G559" i="6"/>
  <c r="K558" i="6" s="1"/>
  <c r="R558" i="6" s="1"/>
  <c r="D556" i="6"/>
  <c r="F546" i="6"/>
  <c r="F533" i="6"/>
  <c r="F528" i="6"/>
  <c r="F523" i="6"/>
  <c r="F515" i="6"/>
  <c r="F511" i="6"/>
  <c r="F503" i="6"/>
  <c r="F491" i="6"/>
  <c r="F487" i="6"/>
  <c r="F481" i="6"/>
  <c r="F469" i="6"/>
  <c r="F461" i="6"/>
  <c r="F454" i="6"/>
  <c r="T455" i="6"/>
  <c r="F449" i="6"/>
  <c r="F445" i="6"/>
  <c r="F436" i="6"/>
  <c r="F432" i="6"/>
  <c r="F414" i="6"/>
  <c r="F406" i="6"/>
  <c r="T407" i="6"/>
  <c r="F402" i="6"/>
  <c r="F394" i="6"/>
  <c r="F390" i="6"/>
  <c r="G382" i="6"/>
  <c r="T376" i="6"/>
  <c r="F371" i="6"/>
  <c r="F363" i="6"/>
  <c r="F350" i="6"/>
  <c r="T351" i="6"/>
  <c r="F338" i="6"/>
  <c r="F334" i="6"/>
  <c r="F329" i="6"/>
  <c r="F321" i="6"/>
  <c r="F317" i="6"/>
  <c r="F305" i="6"/>
  <c r="F297" i="6"/>
  <c r="F291" i="6"/>
  <c r="F287" i="6"/>
  <c r="F279" i="6"/>
  <c r="F275" i="6"/>
  <c r="F271" i="6"/>
  <c r="T272" i="6"/>
  <c r="F266" i="6"/>
  <c r="F262" i="6"/>
  <c r="F253" i="6"/>
  <c r="T248" i="6"/>
  <c r="F243" i="6"/>
  <c r="F231" i="6"/>
  <c r="F219" i="6"/>
  <c r="F211" i="6"/>
  <c r="T212" i="6"/>
  <c r="F161" i="6"/>
  <c r="F156" i="6"/>
  <c r="F152" i="6"/>
  <c r="H152" i="6" s="1"/>
  <c r="F143" i="6"/>
  <c r="F139" i="6"/>
  <c r="F126" i="6"/>
  <c r="F121" i="6"/>
  <c r="H121" i="6" s="1"/>
  <c r="F113" i="6"/>
  <c r="F109" i="6"/>
  <c r="F101" i="6"/>
  <c r="T102" i="6"/>
  <c r="F74" i="6"/>
  <c r="F66" i="6"/>
  <c r="F61" i="6"/>
  <c r="F47" i="6"/>
  <c r="H47" i="6" s="1"/>
  <c r="F43" i="6"/>
  <c r="F35" i="6"/>
  <c r="T36" i="6"/>
  <c r="F31" i="6"/>
  <c r="F23" i="6"/>
  <c r="T24" i="6"/>
  <c r="F1410" i="6"/>
  <c r="T1411" i="6"/>
  <c r="F1370" i="6"/>
  <c r="F1350" i="6"/>
  <c r="F1337" i="6"/>
  <c r="T1338" i="6"/>
  <c r="F1231" i="6"/>
  <c r="F1194" i="6"/>
  <c r="F1186" i="6"/>
  <c r="F1161" i="6"/>
  <c r="F1145" i="6"/>
  <c r="F1107" i="6"/>
  <c r="F1070" i="6"/>
  <c r="F1066" i="6"/>
  <c r="F1058" i="6"/>
  <c r="F1053" i="6"/>
  <c r="F1029" i="6"/>
  <c r="F1014" i="6"/>
  <c r="F928" i="6"/>
  <c r="T929" i="6"/>
  <c r="F924" i="6"/>
  <c r="F906" i="6"/>
  <c r="F893" i="6"/>
  <c r="F868" i="6"/>
  <c r="F851" i="6"/>
  <c r="F797" i="6"/>
  <c r="F777" i="6"/>
  <c r="F765" i="6"/>
  <c r="F715" i="6"/>
  <c r="T716" i="6"/>
  <c r="F711" i="6"/>
  <c r="F669" i="6"/>
  <c r="F626" i="6"/>
  <c r="F625" i="6"/>
  <c r="F619" i="6"/>
  <c r="F587" i="6"/>
  <c r="T588" i="6"/>
  <c r="F474" i="6"/>
  <c r="F462" i="6"/>
  <c r="F455" i="6"/>
  <c r="F437" i="6"/>
  <c r="F387" i="6"/>
  <c r="T388" i="6"/>
  <c r="F347" i="6"/>
  <c r="F326" i="6"/>
  <c r="T327" i="6"/>
  <c r="F310" i="6"/>
  <c r="F238" i="6"/>
  <c r="F224" i="6"/>
  <c r="F220" i="6"/>
  <c r="F183" i="6"/>
  <c r="F131" i="6"/>
  <c r="T132" i="6"/>
  <c r="F128" i="6"/>
  <c r="F98" i="6"/>
  <c r="F91" i="6"/>
  <c r="F71" i="6"/>
  <c r="F1407" i="6"/>
  <c r="D1402" i="6"/>
  <c r="F1401" i="6"/>
  <c r="F1394" i="6"/>
  <c r="F1393" i="6"/>
  <c r="T1393" i="6"/>
  <c r="F1386" i="6"/>
  <c r="T1387" i="6"/>
  <c r="F1382" i="6"/>
  <c r="F1371" i="6"/>
  <c r="D1367" i="6"/>
  <c r="F1363" i="6"/>
  <c r="F1359" i="6"/>
  <c r="F1351" i="6"/>
  <c r="F1338" i="6"/>
  <c r="H1338" i="6" s="1"/>
  <c r="F1332" i="6"/>
  <c r="T1333" i="6"/>
  <c r="F1328" i="6"/>
  <c r="F1320" i="6"/>
  <c r="H1320" i="6" s="1"/>
  <c r="F1303" i="6"/>
  <c r="G1290" i="6"/>
  <c r="H1290" i="6" s="1"/>
  <c r="F1282" i="6"/>
  <c r="F1266" i="6"/>
  <c r="F1249" i="6"/>
  <c r="F1241" i="6"/>
  <c r="F1234" i="6"/>
  <c r="F1228" i="6"/>
  <c r="F1223" i="6"/>
  <c r="F1199" i="6"/>
  <c r="F1196" i="6"/>
  <c r="H1196" i="6" s="1"/>
  <c r="F1191" i="6"/>
  <c r="F1175" i="6"/>
  <c r="F1162" i="6"/>
  <c r="F1154" i="6"/>
  <c r="F1108" i="6"/>
  <c r="F1096" i="6"/>
  <c r="F1083" i="6"/>
  <c r="F1076" i="6"/>
  <c r="F1072" i="6"/>
  <c r="G1070" i="6"/>
  <c r="D1067" i="6"/>
  <c r="F1063" i="6"/>
  <c r="F1059" i="6"/>
  <c r="F1054" i="6"/>
  <c r="F1038" i="6"/>
  <c r="F1034" i="6"/>
  <c r="F1026" i="6"/>
  <c r="F1022" i="6"/>
  <c r="F1010" i="6"/>
  <c r="F1002" i="6"/>
  <c r="F998" i="6"/>
  <c r="F990" i="6"/>
  <c r="F986" i="6"/>
  <c r="T966" i="6"/>
  <c r="F959" i="6"/>
  <c r="F954" i="6"/>
  <c r="D950" i="6"/>
  <c r="F946" i="6"/>
  <c r="T942" i="6"/>
  <c r="F929" i="6"/>
  <c r="F926" i="6"/>
  <c r="H926" i="6" s="1"/>
  <c r="F925" i="6"/>
  <c r="F918" i="6"/>
  <c r="F907" i="6"/>
  <c r="F894" i="6"/>
  <c r="F886" i="6"/>
  <c r="T874" i="6"/>
  <c r="F869" i="6"/>
  <c r="F861" i="6"/>
  <c r="F852" i="6"/>
  <c r="F838" i="6"/>
  <c r="F834" i="6"/>
  <c r="F814" i="6"/>
  <c r="F809" i="6"/>
  <c r="F808" i="6"/>
  <c r="F802" i="6"/>
  <c r="F790" i="6"/>
  <c r="F787" i="6"/>
  <c r="H787" i="6" s="1"/>
  <c r="T788" i="6"/>
  <c r="F766" i="6"/>
  <c r="F760" i="6"/>
  <c r="F752" i="6"/>
  <c r="F750" i="6"/>
  <c r="H750" i="6" s="1"/>
  <c r="F745" i="6"/>
  <c r="T746" i="6"/>
  <c r="F733" i="6"/>
  <c r="F712" i="6"/>
  <c r="F706" i="6"/>
  <c r="F693" i="6"/>
  <c r="T685" i="6"/>
  <c r="F680" i="6"/>
  <c r="F675" i="6"/>
  <c r="F666" i="6"/>
  <c r="T667" i="6"/>
  <c r="F662" i="6"/>
  <c r="F654" i="6"/>
  <c r="F624" i="6"/>
  <c r="T625" i="6"/>
  <c r="F620" i="6"/>
  <c r="F602" i="6"/>
  <c r="F593" i="6"/>
  <c r="T594" i="6"/>
  <c r="F588" i="6"/>
  <c r="F578" i="6"/>
  <c r="F570" i="6"/>
  <c r="F553" i="6"/>
  <c r="F551" i="6"/>
  <c r="F535" i="6"/>
  <c r="D531" i="6"/>
  <c r="F526" i="6"/>
  <c r="T527" i="6"/>
  <c r="F517" i="6"/>
  <c r="F493" i="6"/>
  <c r="F485" i="6"/>
  <c r="F475" i="6"/>
  <c r="F467" i="6"/>
  <c r="F457" i="6"/>
  <c r="G455" i="6"/>
  <c r="F442" i="6"/>
  <c r="T443" i="6"/>
  <c r="F438" i="6"/>
  <c r="F429" i="6"/>
  <c r="T430" i="6"/>
  <c r="F426" i="6"/>
  <c r="F424" i="6"/>
  <c r="F420" i="6"/>
  <c r="F409" i="6"/>
  <c r="H409" i="6" s="1"/>
  <c r="F408" i="6"/>
  <c r="F400" i="6"/>
  <c r="F396" i="6"/>
  <c r="D392" i="6"/>
  <c r="F388" i="6"/>
  <c r="F377" i="6"/>
  <c r="F366" i="6"/>
  <c r="F359" i="6"/>
  <c r="G357" i="6"/>
  <c r="F353" i="6"/>
  <c r="G351" i="6"/>
  <c r="F327" i="6"/>
  <c r="F323" i="6"/>
  <c r="F311" i="6"/>
  <c r="T304" i="6"/>
  <c r="F299" i="6"/>
  <c r="F285" i="6"/>
  <c r="F273" i="6"/>
  <c r="F260" i="6"/>
  <c r="F242" i="6"/>
  <c r="F241" i="6"/>
  <c r="T242" i="6"/>
  <c r="F229" i="6"/>
  <c r="T230" i="6"/>
  <c r="F225" i="6"/>
  <c r="F217" i="6"/>
  <c r="F213" i="6"/>
  <c r="F202" i="6"/>
  <c r="F196" i="6"/>
  <c r="F188" i="6"/>
  <c r="F170" i="6"/>
  <c r="F137" i="6"/>
  <c r="F132" i="6"/>
  <c r="G128" i="6"/>
  <c r="G127" i="6"/>
  <c r="F119" i="6"/>
  <c r="T120" i="6"/>
  <c r="F107" i="6"/>
  <c r="T108" i="6"/>
  <c r="F103" i="6"/>
  <c r="F68" i="6"/>
  <c r="F59" i="6"/>
  <c r="F55" i="6"/>
  <c r="F37" i="6"/>
  <c r="F29" i="6"/>
  <c r="F25" i="6"/>
  <c r="F17" i="6"/>
  <c r="F9" i="6"/>
  <c r="H9" i="6" s="1"/>
  <c r="F8" i="6"/>
  <c r="G1367" i="6"/>
  <c r="Q1420" i="6"/>
  <c r="D1391" i="6"/>
  <c r="G1362" i="6"/>
  <c r="D1250" i="6"/>
  <c r="D1233" i="6"/>
  <c r="G1094" i="6"/>
  <c r="D1055" i="6"/>
  <c r="G998" i="6"/>
  <c r="D957" i="6"/>
  <c r="G866" i="6"/>
  <c r="G858" i="6"/>
  <c r="D847" i="6"/>
  <c r="G706" i="6"/>
  <c r="G666" i="6"/>
  <c r="D543" i="6"/>
  <c r="D537" i="6"/>
  <c r="G535" i="6"/>
  <c r="H535" i="6" s="1"/>
  <c r="D483" i="6"/>
  <c r="D470" i="6"/>
  <c r="D386" i="6"/>
  <c r="G347" i="6"/>
  <c r="H347" i="6" s="1"/>
  <c r="G287" i="6"/>
  <c r="G263" i="6"/>
  <c r="D221" i="6"/>
  <c r="D216" i="6"/>
  <c r="D154" i="6"/>
  <c r="G133" i="6"/>
  <c r="D33" i="6"/>
  <c r="P1420" i="6"/>
  <c r="G1111" i="6"/>
  <c r="G1046" i="6"/>
  <c r="D970" i="6"/>
  <c r="G565" i="6"/>
  <c r="G548" i="6"/>
  <c r="G302" i="6"/>
  <c r="G225" i="6"/>
  <c r="G161" i="6"/>
  <c r="G59" i="6"/>
  <c r="G1162" i="6"/>
  <c r="O1420" i="6"/>
  <c r="D1408" i="6"/>
  <c r="T1406" i="6" s="1"/>
  <c r="D1373" i="6"/>
  <c r="D1244" i="6"/>
  <c r="D1225" i="6"/>
  <c r="G1130" i="6"/>
  <c r="D1031" i="6"/>
  <c r="D1011" i="6"/>
  <c r="D999" i="6"/>
  <c r="G990" i="6"/>
  <c r="D987" i="6"/>
  <c r="G978" i="6"/>
  <c r="H978" i="6" s="1"/>
  <c r="D938" i="6"/>
  <c r="G928" i="6"/>
  <c r="D889" i="6"/>
  <c r="D871" i="6"/>
  <c r="D810" i="6"/>
  <c r="D763" i="6"/>
  <c r="D761" i="6"/>
  <c r="D737" i="6"/>
  <c r="D665" i="6"/>
  <c r="G663" i="6"/>
  <c r="D628" i="6"/>
  <c r="G626" i="6"/>
  <c r="G532" i="6"/>
  <c r="H532" i="6" s="1"/>
  <c r="D524" i="6"/>
  <c r="G522" i="6"/>
  <c r="G503" i="6"/>
  <c r="G430" i="6"/>
  <c r="H430" i="6" s="1"/>
  <c r="G414" i="6"/>
  <c r="D410" i="6"/>
  <c r="G395" i="6"/>
  <c r="H395" i="6" s="1"/>
  <c r="G387" i="6"/>
  <c r="D373" i="6"/>
  <c r="G363" i="6"/>
  <c r="H363" i="6" s="1"/>
  <c r="G327" i="6"/>
  <c r="G322" i="6"/>
  <c r="D319" i="6"/>
  <c r="D301" i="6"/>
  <c r="D277" i="6"/>
  <c r="G275" i="6"/>
  <c r="G254" i="6"/>
  <c r="H254" i="6" s="1"/>
  <c r="G238" i="6"/>
  <c r="H238" i="6" s="1"/>
  <c r="G205" i="6"/>
  <c r="H205" i="6" s="1"/>
  <c r="G201" i="6"/>
  <c r="H201" i="6" s="1"/>
  <c r="D160" i="6"/>
  <c r="D63" i="6"/>
  <c r="D58" i="6"/>
  <c r="D51" i="6"/>
  <c r="D40" i="6"/>
  <c r="F173" i="6"/>
  <c r="F175" i="6"/>
  <c r="G330" i="6"/>
  <c r="G301" i="6"/>
  <c r="G1399" i="6"/>
  <c r="H1399" i="6" s="1"/>
  <c r="G1370" i="6"/>
  <c r="G1363" i="6"/>
  <c r="K1359" i="6" s="1"/>
  <c r="G1359" i="6"/>
  <c r="K1358" i="6" s="1"/>
  <c r="G1339" i="6"/>
  <c r="H1339" i="6" s="1"/>
  <c r="D1305" i="6"/>
  <c r="D1300" i="6"/>
  <c r="G1282" i="6"/>
  <c r="D1268" i="6"/>
  <c r="G1191" i="6"/>
  <c r="G1186" i="6"/>
  <c r="D1172" i="6"/>
  <c r="G1143" i="6"/>
  <c r="H1143" i="6" s="1"/>
  <c r="G1127" i="6"/>
  <c r="H1127" i="6" s="1"/>
  <c r="G1096" i="6"/>
  <c r="G1078" i="6"/>
  <c r="G1035" i="6"/>
  <c r="H1035" i="6" s="1"/>
  <c r="G983" i="6"/>
  <c r="G967" i="6"/>
  <c r="G959" i="6"/>
  <c r="H959" i="6" s="1"/>
  <c r="G922" i="6"/>
  <c r="G912" i="6"/>
  <c r="G893" i="6"/>
  <c r="H804" i="6"/>
  <c r="D726" i="6"/>
  <c r="D725" i="6"/>
  <c r="D701" i="6"/>
  <c r="G690" i="6"/>
  <c r="H690" i="6" s="1"/>
  <c r="G645" i="6"/>
  <c r="G624" i="6"/>
  <c r="G534" i="6"/>
  <c r="G515" i="6"/>
  <c r="G497" i="6"/>
  <c r="G438" i="6"/>
  <c r="K437" i="6" s="1"/>
  <c r="G408" i="6"/>
  <c r="G371" i="6"/>
  <c r="G334" i="6"/>
  <c r="G279" i="6"/>
  <c r="H279" i="6" s="1"/>
  <c r="G272" i="6"/>
  <c r="G262" i="6"/>
  <c r="H262" i="6" s="1"/>
  <c r="G43" i="6"/>
  <c r="G35" i="6"/>
  <c r="H35" i="6" s="1"/>
  <c r="G8" i="6"/>
  <c r="H8" i="6" s="1"/>
  <c r="G809" i="6"/>
  <c r="G668" i="6"/>
  <c r="G596" i="6"/>
  <c r="H382" i="6"/>
  <c r="D1420" i="6"/>
  <c r="T1419" i="6" s="1"/>
  <c r="G1418" i="6"/>
  <c r="D1415" i="6"/>
  <c r="G1394" i="6"/>
  <c r="D1329" i="6"/>
  <c r="D1306" i="6"/>
  <c r="D1292" i="6"/>
  <c r="D1207" i="6"/>
  <c r="G1194" i="6"/>
  <c r="H1194" i="6" s="1"/>
  <c r="D1164" i="6"/>
  <c r="D1103" i="6"/>
  <c r="G1038" i="6"/>
  <c r="D1024" i="6"/>
  <c r="G1022" i="6"/>
  <c r="D1019" i="6"/>
  <c r="D1018" i="6"/>
  <c r="G1003" i="6"/>
  <c r="H1003" i="6" s="1"/>
  <c r="D975" i="6"/>
  <c r="T974" i="6" s="1"/>
  <c r="G944" i="6"/>
  <c r="G938" i="6"/>
  <c r="D933" i="6"/>
  <c r="G925" i="6"/>
  <c r="G919" i="6"/>
  <c r="G917" i="6"/>
  <c r="H917" i="6" s="1"/>
  <c r="G885" i="6"/>
  <c r="D842" i="6"/>
  <c r="D828" i="6"/>
  <c r="D811" i="6"/>
  <c r="G788" i="6"/>
  <c r="H788" i="6" s="1"/>
  <c r="G772" i="6"/>
  <c r="D769" i="6"/>
  <c r="G764" i="6"/>
  <c r="H764" i="6" s="1"/>
  <c r="G731" i="6"/>
  <c r="D714" i="6"/>
  <c r="D700" i="6"/>
  <c r="D683" i="6"/>
  <c r="D646" i="6"/>
  <c r="T645" i="6" s="1"/>
  <c r="G620" i="6"/>
  <c r="G599" i="6"/>
  <c r="K595" i="6" s="1"/>
  <c r="D586" i="6"/>
  <c r="D580" i="6"/>
  <c r="G539" i="6"/>
  <c r="G531" i="6"/>
  <c r="G529" i="6"/>
  <c r="G516" i="6"/>
  <c r="D513" i="6"/>
  <c r="G467" i="6"/>
  <c r="H467" i="6" s="1"/>
  <c r="G451" i="6"/>
  <c r="H451" i="6" s="1"/>
  <c r="D422" i="6"/>
  <c r="G411" i="6"/>
  <c r="D404" i="6"/>
  <c r="D391" i="6"/>
  <c r="T389" i="6" s="1"/>
  <c r="G389" i="6"/>
  <c r="H389" i="6" s="1"/>
  <c r="G373" i="6"/>
  <c r="D367" i="6"/>
  <c r="D360" i="6"/>
  <c r="D355" i="6"/>
  <c r="G339" i="6"/>
  <c r="G326" i="6"/>
  <c r="D324" i="6"/>
  <c r="G323" i="6"/>
  <c r="G320" i="6"/>
  <c r="G306" i="6"/>
  <c r="H306" i="6" s="1"/>
  <c r="G298" i="6"/>
  <c r="G290" i="6"/>
  <c r="H290" i="6" s="1"/>
  <c r="D288" i="6"/>
  <c r="D282" i="6"/>
  <c r="G259" i="6"/>
  <c r="G248" i="6"/>
  <c r="D245" i="6"/>
  <c r="T243" i="6" s="1"/>
  <c r="G242" i="6"/>
  <c r="G235" i="6"/>
  <c r="H235" i="6" s="1"/>
  <c r="G216" i="6"/>
  <c r="G195" i="6"/>
  <c r="D192" i="6"/>
  <c r="D178" i="6"/>
  <c r="G160" i="6"/>
  <c r="D136" i="6"/>
  <c r="D129" i="6"/>
  <c r="G109" i="6"/>
  <c r="H109" i="6" s="1"/>
  <c r="G108" i="6"/>
  <c r="D106" i="6"/>
  <c r="G86" i="6"/>
  <c r="H86" i="6" s="1"/>
  <c r="G80" i="6"/>
  <c r="G38" i="6"/>
  <c r="H38" i="6" s="1"/>
  <c r="D34" i="6"/>
  <c r="D28" i="6"/>
  <c r="G24" i="6"/>
  <c r="D15" i="6"/>
  <c r="D10" i="6"/>
  <c r="N1420" i="6"/>
  <c r="G667" i="6"/>
  <c r="G526" i="6"/>
  <c r="H526" i="6" s="1"/>
  <c r="F176" i="6"/>
  <c r="G1408" i="6"/>
  <c r="D1384" i="6"/>
  <c r="T1382" i="6" s="1"/>
  <c r="D1378" i="6"/>
  <c r="D1355" i="6"/>
  <c r="D1354" i="6"/>
  <c r="D1336" i="6"/>
  <c r="G1328" i="6"/>
  <c r="H1328" i="6" s="1"/>
  <c r="G1322" i="6"/>
  <c r="D1317" i="6"/>
  <c r="G1242" i="6"/>
  <c r="H1242" i="6" s="1"/>
  <c r="G1223" i="6"/>
  <c r="D1159" i="6"/>
  <c r="D1135" i="6"/>
  <c r="D1129" i="6"/>
  <c r="D1122" i="6"/>
  <c r="G1102" i="6"/>
  <c r="D1098" i="6"/>
  <c r="G1042" i="6"/>
  <c r="D1013" i="6"/>
  <c r="D981" i="6"/>
  <c r="G947" i="6"/>
  <c r="D921" i="6"/>
  <c r="G913" i="6"/>
  <c r="D908" i="6"/>
  <c r="D903" i="6"/>
  <c r="D890" i="6"/>
  <c r="G864" i="6"/>
  <c r="H864" i="6" s="1"/>
  <c r="D817" i="6"/>
  <c r="G796" i="6"/>
  <c r="D793" i="6"/>
  <c r="D781" i="6"/>
  <c r="D774" i="6"/>
  <c r="G746" i="6"/>
  <c r="G727" i="6"/>
  <c r="D695" i="6"/>
  <c r="G681" i="6"/>
  <c r="H681" i="6" s="1"/>
  <c r="G674" i="6"/>
  <c r="H674" i="6" s="1"/>
  <c r="D659" i="6"/>
  <c r="G657" i="6"/>
  <c r="H657" i="6" s="1"/>
  <c r="G647" i="6"/>
  <c r="G639" i="6"/>
  <c r="H639" i="6" s="1"/>
  <c r="D622" i="6"/>
  <c r="G615" i="6"/>
  <c r="H615" i="6" s="1"/>
  <c r="G613" i="6"/>
  <c r="H613" i="6" s="1"/>
  <c r="G605" i="6"/>
  <c r="H605" i="6" s="1"/>
  <c r="G604" i="6"/>
  <c r="G581" i="6"/>
  <c r="G570" i="6"/>
  <c r="D567" i="6"/>
  <c r="D561" i="6"/>
  <c r="G547" i="6"/>
  <c r="D530" i="6"/>
  <c r="T528" i="6" s="1"/>
  <c r="D525" i="6"/>
  <c r="G514" i="6"/>
  <c r="D512" i="6"/>
  <c r="T512" i="6" s="1"/>
  <c r="D494" i="6"/>
  <c r="T492" i="6" s="1"/>
  <c r="G486" i="6"/>
  <c r="G470" i="6"/>
  <c r="G402" i="6"/>
  <c r="G392" i="6"/>
  <c r="G277" i="6"/>
  <c r="G271" i="6"/>
  <c r="H271" i="6" s="1"/>
  <c r="D258" i="6"/>
  <c r="G219" i="6"/>
  <c r="H219" i="6" s="1"/>
  <c r="D111" i="6"/>
  <c r="D70" i="6"/>
  <c r="G61" i="6"/>
  <c r="D57" i="6"/>
  <c r="G29" i="6"/>
  <c r="G1279" i="6"/>
  <c r="F1258" i="6"/>
  <c r="G1258" i="6"/>
  <c r="G1154" i="6"/>
  <c r="H1154" i="6" s="1"/>
  <c r="F1119" i="6"/>
  <c r="G1119" i="6"/>
  <c r="F1064" i="6"/>
  <c r="G1064" i="6"/>
  <c r="G1029" i="6"/>
  <c r="F1271" i="6"/>
  <c r="G1271" i="6"/>
  <c r="F1383" i="6"/>
  <c r="G1383" i="6"/>
  <c r="G1351" i="6"/>
  <c r="H1351" i="6" s="1"/>
  <c r="G1303" i="6"/>
  <c r="H1303" i="6" s="1"/>
  <c r="F1255" i="6"/>
  <c r="G1255" i="6"/>
  <c r="G1151" i="6"/>
  <c r="G1114" i="6"/>
  <c r="H1114" i="6" s="1"/>
  <c r="F747" i="6"/>
  <c r="G747" i="6"/>
  <c r="F1040" i="6"/>
  <c r="G1040" i="6"/>
  <c r="F881" i="6"/>
  <c r="G881" i="6"/>
  <c r="H913" i="6"/>
  <c r="F825" i="6"/>
  <c r="G825" i="6"/>
  <c r="G1309" i="6"/>
  <c r="G1175" i="6"/>
  <c r="H1175" i="6" s="1"/>
  <c r="G1059" i="6"/>
  <c r="G946" i="6"/>
  <c r="G943" i="6"/>
  <c r="G933" i="6"/>
  <c r="G929" i="6"/>
  <c r="G890" i="6"/>
  <c r="D792" i="6"/>
  <c r="G792" i="6"/>
  <c r="D782" i="6"/>
  <c r="G82" i="6"/>
  <c r="D82" i="6"/>
  <c r="D1414" i="6"/>
  <c r="T1414" i="6" s="1"/>
  <c r="D1403" i="6"/>
  <c r="D1396" i="6"/>
  <c r="G1395" i="6"/>
  <c r="D1361" i="6"/>
  <c r="G1350" i="6"/>
  <c r="H1334" i="6"/>
  <c r="G1325" i="6"/>
  <c r="G1308" i="6"/>
  <c r="D1281" i="6"/>
  <c r="G1276" i="6"/>
  <c r="H1276" i="6" s="1"/>
  <c r="D1263" i="6"/>
  <c r="G1241" i="6"/>
  <c r="D1202" i="6"/>
  <c r="D1183" i="6"/>
  <c r="G1180" i="6"/>
  <c r="H1180" i="6" s="1"/>
  <c r="D1153" i="6"/>
  <c r="G1145" i="6"/>
  <c r="D1116" i="6"/>
  <c r="G1107" i="6"/>
  <c r="H1107" i="6" s="1"/>
  <c r="G1106" i="6"/>
  <c r="G1099" i="6"/>
  <c r="D1091" i="6"/>
  <c r="T1089" i="6" s="1"/>
  <c r="G1082" i="6"/>
  <c r="D1079" i="6"/>
  <c r="G1058" i="6"/>
  <c r="D1048" i="6"/>
  <c r="G1011" i="6"/>
  <c r="G1010" i="6"/>
  <c r="D982" i="6"/>
  <c r="G954" i="6"/>
  <c r="G950" i="6"/>
  <c r="G906" i="6"/>
  <c r="G904" i="6"/>
  <c r="D865" i="6"/>
  <c r="D854" i="6"/>
  <c r="D836" i="6"/>
  <c r="G833" i="6"/>
  <c r="H833" i="6" s="1"/>
  <c r="G820" i="6"/>
  <c r="H820" i="6" s="1"/>
  <c r="G797" i="6"/>
  <c r="G781" i="6"/>
  <c r="G755" i="6"/>
  <c r="D755" i="6"/>
  <c r="G734" i="6"/>
  <c r="D732" i="6"/>
  <c r="D724" i="6"/>
  <c r="D720" i="6"/>
  <c r="G718" i="6"/>
  <c r="D694" i="6"/>
  <c r="T692" i="6" s="1"/>
  <c r="D670" i="6"/>
  <c r="D658" i="6"/>
  <c r="G658" i="6"/>
  <c r="D652" i="6"/>
  <c r="D637" i="6"/>
  <c r="G628" i="6"/>
  <c r="H620" i="6"/>
  <c r="D584" i="6"/>
  <c r="H539" i="6"/>
  <c r="G537" i="6"/>
  <c r="G454" i="6"/>
  <c r="G399" i="6"/>
  <c r="H399" i="6" s="1"/>
  <c r="G386" i="6"/>
  <c r="H357" i="6"/>
  <c r="H351" i="6"/>
  <c r="G341" i="6"/>
  <c r="G328" i="6"/>
  <c r="H328" i="6" s="1"/>
  <c r="G288" i="6"/>
  <c r="G274" i="6"/>
  <c r="D270" i="6"/>
  <c r="G270" i="6"/>
  <c r="G231" i="6"/>
  <c r="H231" i="6" s="1"/>
  <c r="G229" i="6"/>
  <c r="G212" i="6"/>
  <c r="D190" i="6"/>
  <c r="G176" i="6"/>
  <c r="G149" i="6"/>
  <c r="D145" i="6"/>
  <c r="G116" i="6"/>
  <c r="D100" i="6"/>
  <c r="G100" i="6"/>
  <c r="G42" i="6"/>
  <c r="G1410" i="6"/>
  <c r="G1336" i="6"/>
  <c r="G1218" i="6"/>
  <c r="G1087" i="6"/>
  <c r="G1067" i="6"/>
  <c r="G1026" i="6"/>
  <c r="H1026" i="6" s="1"/>
  <c r="G1007" i="6"/>
  <c r="G924" i="6"/>
  <c r="D872" i="6"/>
  <c r="G872" i="6"/>
  <c r="G868" i="6"/>
  <c r="G859" i="6"/>
  <c r="D859" i="6"/>
  <c r="G857" i="6"/>
  <c r="H857" i="6" s="1"/>
  <c r="G745" i="6"/>
  <c r="G1382" i="6"/>
  <c r="G1371" i="6"/>
  <c r="D1360" i="6"/>
  <c r="G1358" i="6"/>
  <c r="K1357" i="6" s="1"/>
  <c r="Q1357" i="6" s="1"/>
  <c r="D1341" i="6"/>
  <c r="G1331" i="6"/>
  <c r="D1324" i="6"/>
  <c r="D1314" i="6"/>
  <c r="G1298" i="6"/>
  <c r="G1295" i="6"/>
  <c r="G1266" i="6"/>
  <c r="D1260" i="6"/>
  <c r="D1257" i="6"/>
  <c r="G1249" i="6"/>
  <c r="G1247" i="6"/>
  <c r="G1234" i="6"/>
  <c r="G1231" i="6"/>
  <c r="D1220" i="6"/>
  <c r="D1215" i="6"/>
  <c r="G1212" i="6"/>
  <c r="H1212" i="6" s="1"/>
  <c r="G1210" i="6"/>
  <c r="H1210" i="6" s="1"/>
  <c r="G1199" i="6"/>
  <c r="D1177" i="6"/>
  <c r="G1170" i="6"/>
  <c r="G1167" i="6"/>
  <c r="H1167" i="6" s="1"/>
  <c r="G1161" i="6"/>
  <c r="D1140" i="6"/>
  <c r="D1138" i="6"/>
  <c r="D1137" i="6"/>
  <c r="D1121" i="6"/>
  <c r="D1097" i="6"/>
  <c r="T1095" i="6" s="1"/>
  <c r="D1092" i="6"/>
  <c r="T1090" i="6" s="1"/>
  <c r="G1090" i="6"/>
  <c r="H1090" i="6" s="1"/>
  <c r="D1074" i="6"/>
  <c r="G1053" i="6"/>
  <c r="D1005" i="6"/>
  <c r="D1000" i="6"/>
  <c r="D994" i="6"/>
  <c r="D951" i="6"/>
  <c r="K900" i="6"/>
  <c r="G900" i="6"/>
  <c r="K899" i="6" s="1"/>
  <c r="O899" i="6" s="1"/>
  <c r="G888" i="6"/>
  <c r="H888" i="6" s="1"/>
  <c r="D884" i="6"/>
  <c r="G880" i="6"/>
  <c r="G861" i="6"/>
  <c r="D853" i="6"/>
  <c r="T851" i="6" s="1"/>
  <c r="G853" i="6"/>
  <c r="G801" i="6"/>
  <c r="H801" i="6" s="1"/>
  <c r="G785" i="6"/>
  <c r="H785" i="6" s="1"/>
  <c r="D771" i="6"/>
  <c r="G739" i="6"/>
  <c r="G723" i="6"/>
  <c r="H723" i="6" s="1"/>
  <c r="G715" i="6"/>
  <c r="H715" i="6" s="1"/>
  <c r="G688" i="6"/>
  <c r="D688" i="6"/>
  <c r="G572" i="6"/>
  <c r="H572" i="6" s="1"/>
  <c r="G549" i="6"/>
  <c r="D549" i="6"/>
  <c r="G464" i="6"/>
  <c r="D464" i="6"/>
  <c r="G462" i="6"/>
  <c r="G452" i="6"/>
  <c r="D452" i="6"/>
  <c r="G376" i="6"/>
  <c r="G311" i="6"/>
  <c r="H311" i="6" s="1"/>
  <c r="G261" i="6"/>
  <c r="G215" i="6"/>
  <c r="D215" i="6"/>
  <c r="T213" i="6" s="1"/>
  <c r="G213" i="6"/>
  <c r="G210" i="6"/>
  <c r="D210" i="6"/>
  <c r="G157" i="6"/>
  <c r="H157" i="6" s="1"/>
  <c r="H116" i="6"/>
  <c r="G1407" i="6"/>
  <c r="G1217" i="6"/>
  <c r="G1101" i="6"/>
  <c r="G1071" i="6"/>
  <c r="G1023" i="6"/>
  <c r="G1002" i="6"/>
  <c r="H1002" i="6" s="1"/>
  <c r="G991" i="6"/>
  <c r="G876" i="6"/>
  <c r="G705" i="6"/>
  <c r="D466" i="6"/>
  <c r="T467" i="6" s="1"/>
  <c r="D1397" i="6"/>
  <c r="G1392" i="6"/>
  <c r="H1359" i="6"/>
  <c r="G1346" i="6"/>
  <c r="H1346" i="6" s="1"/>
  <c r="D1342" i="6"/>
  <c r="D1330" i="6"/>
  <c r="D1311" i="6"/>
  <c r="G1304" i="6"/>
  <c r="G1301" i="6"/>
  <c r="D1287" i="6"/>
  <c r="G1284" i="6"/>
  <c r="D1274" i="6"/>
  <c r="G1265" i="6"/>
  <c r="H1265" i="6" s="1"/>
  <c r="D1239" i="6"/>
  <c r="D1226" i="6"/>
  <c r="D1178" i="6"/>
  <c r="G1156" i="6"/>
  <c r="D1146" i="6"/>
  <c r="G1113" i="6"/>
  <c r="G1088" i="6"/>
  <c r="G1075" i="6"/>
  <c r="D1061" i="6"/>
  <c r="D1056" i="6"/>
  <c r="G1047" i="6"/>
  <c r="D1043" i="6"/>
  <c r="G1019" i="6"/>
  <c r="G1015" i="6"/>
  <c r="H1015" i="6" s="1"/>
  <c r="G1014" i="6"/>
  <c r="G987" i="6"/>
  <c r="G986" i="6"/>
  <c r="H967" i="6"/>
  <c r="G939" i="6"/>
  <c r="G935" i="6"/>
  <c r="G934" i="6"/>
  <c r="H928" i="6"/>
  <c r="G897" i="6"/>
  <c r="D856" i="6"/>
  <c r="T857" i="6" s="1"/>
  <c r="G849" i="6"/>
  <c r="D841" i="6"/>
  <c r="T841" i="6" s="1"/>
  <c r="D837" i="6"/>
  <c r="D780" i="6"/>
  <c r="G777" i="6"/>
  <c r="G714" i="6"/>
  <c r="G686" i="6"/>
  <c r="G665" i="6"/>
  <c r="G659" i="6"/>
  <c r="D650" i="6"/>
  <c r="D641" i="6"/>
  <c r="G632" i="6"/>
  <c r="D617" i="6"/>
  <c r="G588" i="6"/>
  <c r="G586" i="6"/>
  <c r="G585" i="6"/>
  <c r="H583" i="6"/>
  <c r="G576" i="6"/>
  <c r="G575" i="6"/>
  <c r="H570" i="6"/>
  <c r="D557" i="6"/>
  <c r="D490" i="6"/>
  <c r="G475" i="6"/>
  <c r="G465" i="6"/>
  <c r="D465" i="6"/>
  <c r="G453" i="6"/>
  <c r="D453" i="6"/>
  <c r="G391" i="6"/>
  <c r="H366" i="6"/>
  <c r="G266" i="6"/>
  <c r="H266" i="6" s="1"/>
  <c r="D193" i="6"/>
  <c r="G101" i="6"/>
  <c r="H101" i="6" s="1"/>
  <c r="G87" i="6"/>
  <c r="D87" i="6"/>
  <c r="D81" i="6"/>
  <c r="G81" i="6"/>
  <c r="G51" i="6"/>
  <c r="G23" i="6"/>
  <c r="D13" i="6"/>
  <c r="G869" i="6"/>
  <c r="G852" i="6"/>
  <c r="G844" i="6"/>
  <c r="G840" i="6"/>
  <c r="G812" i="6"/>
  <c r="D805" i="6"/>
  <c r="T804" i="6" s="1"/>
  <c r="G784" i="6"/>
  <c r="D768" i="6"/>
  <c r="G766" i="6"/>
  <c r="D756" i="6"/>
  <c r="G754" i="6"/>
  <c r="G735" i="6"/>
  <c r="H735" i="6" s="1"/>
  <c r="G722" i="6"/>
  <c r="D713" i="6"/>
  <c r="D707" i="6"/>
  <c r="G703" i="6"/>
  <c r="H703" i="6" s="1"/>
  <c r="G692" i="6"/>
  <c r="D682" i="6"/>
  <c r="T682" i="6" s="1"/>
  <c r="G675" i="6"/>
  <c r="G662" i="6"/>
  <c r="H662" i="6" s="1"/>
  <c r="G636" i="6"/>
  <c r="G608" i="6"/>
  <c r="G569" i="6"/>
  <c r="G553" i="6"/>
  <c r="H553" i="6" s="1"/>
  <c r="G551" i="6"/>
  <c r="D544" i="6"/>
  <c r="D518" i="6"/>
  <c r="G491" i="6"/>
  <c r="H491" i="6" s="1"/>
  <c r="D488" i="6"/>
  <c r="G487" i="6"/>
  <c r="G435" i="6"/>
  <c r="D403" i="6"/>
  <c r="G394" i="6"/>
  <c r="G390" i="6"/>
  <c r="H390" i="6" s="1"/>
  <c r="G350" i="6"/>
  <c r="H350" i="6" s="1"/>
  <c r="D348" i="6"/>
  <c r="D343" i="6"/>
  <c r="G310" i="6"/>
  <c r="H310" i="6" s="1"/>
  <c r="D289" i="6"/>
  <c r="G278" i="6"/>
  <c r="H243" i="6"/>
  <c r="D239" i="6"/>
  <c r="D180" i="6"/>
  <c r="T181" i="6" s="1"/>
  <c r="G164" i="6"/>
  <c r="G156" i="6"/>
  <c r="H156" i="6" s="1"/>
  <c r="D148" i="6"/>
  <c r="T147" i="6" s="1"/>
  <c r="D130" i="6"/>
  <c r="G125" i="6"/>
  <c r="D123" i="6"/>
  <c r="T121" i="6" s="1"/>
  <c r="D69" i="6"/>
  <c r="G67" i="6"/>
  <c r="G66" i="6"/>
  <c r="D52" i="6"/>
  <c r="D39" i="6"/>
  <c r="T38" i="6" s="1"/>
  <c r="G31" i="6"/>
  <c r="G30" i="6"/>
  <c r="G25" i="6"/>
  <c r="G17" i="6"/>
  <c r="G12" i="6"/>
  <c r="H12" i="6" s="1"/>
  <c r="D702" i="6"/>
  <c r="G691" i="6"/>
  <c r="D609" i="6"/>
  <c r="G593" i="6"/>
  <c r="G589" i="6"/>
  <c r="H589" i="6" s="1"/>
  <c r="H565" i="6"/>
  <c r="G546" i="6"/>
  <c r="H546" i="6" s="1"/>
  <c r="G527" i="6"/>
  <c r="H522" i="6"/>
  <c r="D507" i="6"/>
  <c r="G474" i="6"/>
  <c r="D459" i="6"/>
  <c r="G450" i="6"/>
  <c r="G426" i="6"/>
  <c r="H426" i="6" s="1"/>
  <c r="D421" i="6"/>
  <c r="G413" i="6"/>
  <c r="H413" i="6" s="1"/>
  <c r="D354" i="6"/>
  <c r="G299" i="6"/>
  <c r="G286" i="6"/>
  <c r="D234" i="6"/>
  <c r="G224" i="6"/>
  <c r="G208" i="6"/>
  <c r="G196" i="6"/>
  <c r="G173" i="6"/>
  <c r="D165" i="6"/>
  <c r="H161" i="6"/>
  <c r="G144" i="6"/>
  <c r="D124" i="6"/>
  <c r="G113" i="6"/>
  <c r="H108" i="6"/>
  <c r="G104" i="6"/>
  <c r="G89" i="6"/>
  <c r="H89" i="6" s="1"/>
  <c r="G77" i="6"/>
  <c r="H77" i="6" s="1"/>
  <c r="G55" i="6"/>
  <c r="H55" i="6" s="1"/>
  <c r="G54" i="6"/>
  <c r="D45" i="6"/>
  <c r="G20" i="6"/>
  <c r="H20" i="6" s="1"/>
  <c r="D5" i="6"/>
  <c r="G564" i="6"/>
  <c r="D550" i="6"/>
  <c r="G523" i="6"/>
  <c r="G502" i="6"/>
  <c r="D446" i="6"/>
  <c r="G443" i="6"/>
  <c r="H443" i="6" s="1"/>
  <c r="G431" i="6"/>
  <c r="D415" i="6"/>
  <c r="G400" i="6"/>
  <c r="G383" i="6"/>
  <c r="G378" i="6"/>
  <c r="H365" i="6"/>
  <c r="G338" i="6"/>
  <c r="G255" i="6"/>
  <c r="G250" i="6"/>
  <c r="H250" i="6" s="1"/>
  <c r="D197" i="6"/>
  <c r="G184" i="6"/>
  <c r="G181" i="6"/>
  <c r="G132" i="6"/>
  <c r="H132" i="6" s="1"/>
  <c r="H125" i="6"/>
  <c r="D99" i="6"/>
  <c r="D93" i="6"/>
  <c r="D88" i="6"/>
  <c r="D64" i="6"/>
  <c r="F1376" i="6"/>
  <c r="G1376" i="6"/>
  <c r="F1398" i="6"/>
  <c r="G1398" i="6"/>
  <c r="G1357" i="6"/>
  <c r="F1357" i="6"/>
  <c r="G1411" i="6"/>
  <c r="F1411" i="6"/>
  <c r="F1406" i="6"/>
  <c r="G1406" i="6"/>
  <c r="F1389" i="6"/>
  <c r="G1389" i="6"/>
  <c r="F1344" i="6"/>
  <c r="G1344" i="6"/>
  <c r="G1419" i="6"/>
  <c r="F1419" i="6"/>
  <c r="P1358" i="6"/>
  <c r="R1358" i="6"/>
  <c r="O1358" i="6"/>
  <c r="Q1358" i="6"/>
  <c r="G1342" i="6"/>
  <c r="G1280" i="6"/>
  <c r="D1280" i="6"/>
  <c r="T1280" i="6" s="1"/>
  <c r="D1157" i="6"/>
  <c r="D1136" i="6"/>
  <c r="D1112" i="6"/>
  <c r="T1112" i="6" s="1"/>
  <c r="F995" i="6"/>
  <c r="G995" i="6"/>
  <c r="F955" i="6"/>
  <c r="G955" i="6"/>
  <c r="G1420" i="6"/>
  <c r="K1419" i="6" s="1"/>
  <c r="G1417" i="6"/>
  <c r="G1412" i="6"/>
  <c r="G1409" i="6"/>
  <c r="G1404" i="6"/>
  <c r="G1401" i="6"/>
  <c r="G1397" i="6"/>
  <c r="G1393" i="6"/>
  <c r="F1392" i="6"/>
  <c r="G1388" i="6"/>
  <c r="G1384" i="6"/>
  <c r="D1372" i="6"/>
  <c r="T1372" i="6" s="1"/>
  <c r="G1365" i="6"/>
  <c r="G1356" i="6"/>
  <c r="G1352" i="6"/>
  <c r="G1333" i="6"/>
  <c r="G1327" i="6"/>
  <c r="K1326" i="6" s="1"/>
  <c r="G1321" i="6"/>
  <c r="D1310" i="6"/>
  <c r="D1307" i="6"/>
  <c r="G1297" i="6"/>
  <c r="K1296" i="6" s="1"/>
  <c r="D1296" i="6"/>
  <c r="T1296" i="6" s="1"/>
  <c r="G1293" i="6"/>
  <c r="D1293" i="6"/>
  <c r="H1279" i="6"/>
  <c r="H1266" i="6"/>
  <c r="G1256" i="6"/>
  <c r="D1256" i="6"/>
  <c r="D1253" i="6"/>
  <c r="G1252" i="6"/>
  <c r="D1237" i="6"/>
  <c r="G1236" i="6"/>
  <c r="G1209" i="6"/>
  <c r="G1208" i="6"/>
  <c r="D1208" i="6"/>
  <c r="G1193" i="6"/>
  <c r="D1192" i="6"/>
  <c r="T1192" i="6" s="1"/>
  <c r="G1189" i="6"/>
  <c r="D1189" i="6"/>
  <c r="G1188" i="6"/>
  <c r="D1176" i="6"/>
  <c r="T1176" i="6" s="1"/>
  <c r="D1173" i="6"/>
  <c r="G1152" i="6"/>
  <c r="D1152" i="6"/>
  <c r="D1149" i="6"/>
  <c r="G1148" i="6"/>
  <c r="D1133" i="6"/>
  <c r="G1132" i="6"/>
  <c r="H1111" i="6"/>
  <c r="D1100" i="6"/>
  <c r="T1100" i="6" s="1"/>
  <c r="G1095" i="6"/>
  <c r="F1069" i="6"/>
  <c r="G1069" i="6"/>
  <c r="D1044" i="6"/>
  <c r="D1017" i="6"/>
  <c r="F958" i="6"/>
  <c r="G958" i="6"/>
  <c r="F930" i="6"/>
  <c r="G930" i="6"/>
  <c r="G1374" i="6"/>
  <c r="G1355" i="6"/>
  <c r="G1317" i="6"/>
  <c r="H1201" i="6"/>
  <c r="D1200" i="6"/>
  <c r="T1200" i="6" s="1"/>
  <c r="D1197" i="6"/>
  <c r="G1109" i="6"/>
  <c r="D1109" i="6"/>
  <c r="T1107" i="6" s="1"/>
  <c r="F1045" i="6"/>
  <c r="G1045" i="6"/>
  <c r="F887" i="6"/>
  <c r="G887" i="6"/>
  <c r="G1416" i="6"/>
  <c r="G1413" i="6"/>
  <c r="H1413" i="6" s="1"/>
  <c r="G1405" i="6"/>
  <c r="G1400" i="6"/>
  <c r="G1381" i="6"/>
  <c r="D1379" i="6"/>
  <c r="G1377" i="6"/>
  <c r="G1368" i="6"/>
  <c r="D1366" i="6"/>
  <c r="T1364" i="6" s="1"/>
  <c r="G1349" i="6"/>
  <c r="D1347" i="6"/>
  <c r="G1345" i="6"/>
  <c r="G1340" i="6"/>
  <c r="D1326" i="6"/>
  <c r="T1326" i="6" s="1"/>
  <c r="G1323" i="6"/>
  <c r="D1323" i="6"/>
  <c r="T1322" i="6" s="1"/>
  <c r="D1285" i="6"/>
  <c r="D1264" i="6"/>
  <c r="D1248" i="6"/>
  <c r="G1245" i="6"/>
  <c r="D1245" i="6"/>
  <c r="D1224" i="6"/>
  <c r="T1224" i="6" s="1"/>
  <c r="D1221" i="6"/>
  <c r="D1181" i="6"/>
  <c r="D1160" i="6"/>
  <c r="D1144" i="6"/>
  <c r="G1141" i="6"/>
  <c r="D1141" i="6"/>
  <c r="D1120" i="6"/>
  <c r="D1117" i="6"/>
  <c r="G1104" i="6"/>
  <c r="D1104" i="6"/>
  <c r="G1054" i="6"/>
  <c r="G1051" i="6"/>
  <c r="F1032" i="6"/>
  <c r="G1032" i="6"/>
  <c r="D1012" i="6"/>
  <c r="G1012" i="6"/>
  <c r="F1008" i="6"/>
  <c r="G1008" i="6"/>
  <c r="F979" i="6"/>
  <c r="G979" i="6"/>
  <c r="D972" i="6"/>
  <c r="F965" i="6"/>
  <c r="G965" i="6"/>
  <c r="D927" i="6"/>
  <c r="T927" i="6" s="1"/>
  <c r="G927" i="6"/>
  <c r="D910" i="6"/>
  <c r="F699" i="6"/>
  <c r="G699" i="6"/>
  <c r="K698" i="6" s="1"/>
  <c r="G1387" i="6"/>
  <c r="G1318" i="6"/>
  <c r="D1318" i="6"/>
  <c r="D1315" i="6"/>
  <c r="D1277" i="6"/>
  <c r="D1261" i="6"/>
  <c r="D1240" i="6"/>
  <c r="D1216" i="6"/>
  <c r="G1213" i="6"/>
  <c r="D1213" i="6"/>
  <c r="G1085" i="6"/>
  <c r="D1085" i="6"/>
  <c r="D937" i="6"/>
  <c r="D1390" i="6"/>
  <c r="G1386" i="6"/>
  <c r="D1385" i="6"/>
  <c r="D1380" i="6"/>
  <c r="G1375" i="6"/>
  <c r="G1369" i="6"/>
  <c r="G1364" i="6"/>
  <c r="D1353" i="6"/>
  <c r="D1348" i="6"/>
  <c r="G1343" i="6"/>
  <c r="G1337" i="6"/>
  <c r="G1332" i="6"/>
  <c r="G1319" i="6"/>
  <c r="G1316" i="6"/>
  <c r="G1313" i="6"/>
  <c r="D1312" i="6"/>
  <c r="D1302" i="6"/>
  <c r="T1302" i="6" s="1"/>
  <c r="G1289" i="6"/>
  <c r="D1288" i="6"/>
  <c r="G1273" i="6"/>
  <c r="K1272" i="6" s="1"/>
  <c r="D1272" i="6"/>
  <c r="G1269" i="6"/>
  <c r="D1269" i="6"/>
  <c r="H1255" i="6"/>
  <c r="G1232" i="6"/>
  <c r="D1232" i="6"/>
  <c r="D1229" i="6"/>
  <c r="G1228" i="6"/>
  <c r="K1224" i="6" s="1"/>
  <c r="D1205" i="6"/>
  <c r="G1204" i="6"/>
  <c r="G1185" i="6"/>
  <c r="G1184" i="6"/>
  <c r="D1184" i="6"/>
  <c r="G1169" i="6"/>
  <c r="D1168" i="6"/>
  <c r="T1168" i="6" s="1"/>
  <c r="G1165" i="6"/>
  <c r="D1165" i="6"/>
  <c r="G1128" i="6"/>
  <c r="D1128" i="6"/>
  <c r="D1125" i="6"/>
  <c r="G1124" i="6"/>
  <c r="K1120" i="6" s="1"/>
  <c r="D1105" i="6"/>
  <c r="D1068" i="6"/>
  <c r="G1068" i="6"/>
  <c r="D1041" i="6"/>
  <c r="D1001" i="6"/>
  <c r="D993" i="6"/>
  <c r="T992" i="6" s="1"/>
  <c r="G993" i="6"/>
  <c r="F974" i="6"/>
  <c r="G974" i="6"/>
  <c r="D932" i="6"/>
  <c r="T930" i="6" s="1"/>
  <c r="G932" i="6"/>
  <c r="G883" i="6"/>
  <c r="D883" i="6"/>
  <c r="D1299" i="6"/>
  <c r="D1294" i="6"/>
  <c r="D1291" i="6"/>
  <c r="D1286" i="6"/>
  <c r="D1283" i="6"/>
  <c r="D1278" i="6"/>
  <c r="D1275" i="6"/>
  <c r="D1270" i="6"/>
  <c r="D1267" i="6"/>
  <c r="D1262" i="6"/>
  <c r="D1259" i="6"/>
  <c r="D1254" i="6"/>
  <c r="D1251" i="6"/>
  <c r="D1246" i="6"/>
  <c r="D1243" i="6"/>
  <c r="D1238" i="6"/>
  <c r="D1235" i="6"/>
  <c r="D1230" i="6"/>
  <c r="D1227" i="6"/>
  <c r="D1222" i="6"/>
  <c r="D1219" i="6"/>
  <c r="D1214" i="6"/>
  <c r="D1211" i="6"/>
  <c r="D1206" i="6"/>
  <c r="D1203" i="6"/>
  <c r="D1198" i="6"/>
  <c r="D1195" i="6"/>
  <c r="D1190" i="6"/>
  <c r="D1187" i="6"/>
  <c r="T1186" i="6" s="1"/>
  <c r="D1182" i="6"/>
  <c r="D1179" i="6"/>
  <c r="D1174" i="6"/>
  <c r="D1171" i="6"/>
  <c r="T1171" i="6" s="1"/>
  <c r="D1166" i="6"/>
  <c r="D1163" i="6"/>
  <c r="D1158" i="6"/>
  <c r="D1155" i="6"/>
  <c r="D1150" i="6"/>
  <c r="D1147" i="6"/>
  <c r="D1142" i="6"/>
  <c r="D1139" i="6"/>
  <c r="D1134" i="6"/>
  <c r="D1131" i="6"/>
  <c r="D1126" i="6"/>
  <c r="D1123" i="6"/>
  <c r="D1118" i="6"/>
  <c r="D1115" i="6"/>
  <c r="T1114" i="6" s="1"/>
  <c r="D1110" i="6"/>
  <c r="D1093" i="6"/>
  <c r="D1086" i="6"/>
  <c r="D1080" i="6"/>
  <c r="D1073" i="6"/>
  <c r="T1072" i="6" s="1"/>
  <c r="G1073" i="6"/>
  <c r="G1072" i="6"/>
  <c r="D1062" i="6"/>
  <c r="D1057" i="6"/>
  <c r="D1052" i="6"/>
  <c r="D1049" i="6"/>
  <c r="G1049" i="6"/>
  <c r="G1034" i="6"/>
  <c r="D1030" i="6"/>
  <c r="D1025" i="6"/>
  <c r="G1025" i="6"/>
  <c r="K1023" i="6" s="1"/>
  <c r="H1022" i="6"/>
  <c r="D1020" i="6"/>
  <c r="D1006" i="6"/>
  <c r="D996" i="6"/>
  <c r="F989" i="6"/>
  <c r="G989" i="6"/>
  <c r="D985" i="6"/>
  <c r="D980" i="6"/>
  <c r="F968" i="6"/>
  <c r="G968" i="6"/>
  <c r="D963" i="6"/>
  <c r="D961" i="6"/>
  <c r="T959" i="6" s="1"/>
  <c r="D956" i="6"/>
  <c r="G956" i="6"/>
  <c r="F952" i="6"/>
  <c r="G952" i="6"/>
  <c r="F949" i="6"/>
  <c r="G949" i="6"/>
  <c r="D945" i="6"/>
  <c r="G945" i="6"/>
  <c r="D940" i="6"/>
  <c r="F916" i="6"/>
  <c r="G916" i="6"/>
  <c r="D914" i="6"/>
  <c r="G914" i="6"/>
  <c r="F905" i="6"/>
  <c r="G905" i="6"/>
  <c r="F898" i="6"/>
  <c r="G898" i="6"/>
  <c r="D895" i="6"/>
  <c r="T893" i="6" s="1"/>
  <c r="G895" i="6"/>
  <c r="F879" i="6"/>
  <c r="G879" i="6"/>
  <c r="F845" i="6"/>
  <c r="G845" i="6"/>
  <c r="D826" i="6"/>
  <c r="F824" i="6"/>
  <c r="G824" i="6"/>
  <c r="G822" i="6"/>
  <c r="D822" i="6"/>
  <c r="D818" i="6"/>
  <c r="F813" i="6"/>
  <c r="G813" i="6"/>
  <c r="G799" i="6"/>
  <c r="D799" i="6"/>
  <c r="T799" i="6" s="1"/>
  <c r="D783" i="6"/>
  <c r="D767" i="6"/>
  <c r="G1089" i="6"/>
  <c r="G1084" i="6"/>
  <c r="G1066" i="6"/>
  <c r="G1063" i="6"/>
  <c r="D1060" i="6"/>
  <c r="T1059" i="6" s="1"/>
  <c r="D1033" i="6"/>
  <c r="D1028" i="6"/>
  <c r="T1029" i="6" s="1"/>
  <c r="F1016" i="6"/>
  <c r="G1016" i="6"/>
  <c r="D1009" i="6"/>
  <c r="D1004" i="6"/>
  <c r="F992" i="6"/>
  <c r="G992" i="6"/>
  <c r="F973" i="6"/>
  <c r="G973" i="6"/>
  <c r="D964" i="6"/>
  <c r="G964" i="6"/>
  <c r="F936" i="6"/>
  <c r="G936" i="6"/>
  <c r="H925" i="6"/>
  <c r="G915" i="6"/>
  <c r="D915" i="6"/>
  <c r="G878" i="6"/>
  <c r="D878" i="6"/>
  <c r="F873" i="6"/>
  <c r="G873" i="6"/>
  <c r="H868" i="6"/>
  <c r="D863" i="6"/>
  <c r="T863" i="6" s="1"/>
  <c r="D736" i="6"/>
  <c r="G677" i="6"/>
  <c r="D677" i="6"/>
  <c r="D655" i="6"/>
  <c r="G1108" i="6"/>
  <c r="G1081" i="6"/>
  <c r="H1078" i="6"/>
  <c r="G1076" i="6"/>
  <c r="D1065" i="6"/>
  <c r="G1039" i="6"/>
  <c r="D1036" i="6"/>
  <c r="G1036" i="6"/>
  <c r="F1021" i="6"/>
  <c r="G1021" i="6"/>
  <c r="K1020" i="6" s="1"/>
  <c r="F997" i="6"/>
  <c r="G997" i="6"/>
  <c r="D988" i="6"/>
  <c r="G988" i="6"/>
  <c r="F984" i="6"/>
  <c r="G984" i="6"/>
  <c r="D977" i="6"/>
  <c r="D969" i="6"/>
  <c r="G969" i="6"/>
  <c r="F960" i="6"/>
  <c r="G960" i="6"/>
  <c r="D953" i="6"/>
  <c r="D948" i="6"/>
  <c r="F941" i="6"/>
  <c r="G941" i="6"/>
  <c r="F911" i="6"/>
  <c r="G911" i="6"/>
  <c r="H893" i="6"/>
  <c r="D882" i="6"/>
  <c r="G874" i="6"/>
  <c r="D827" i="6"/>
  <c r="G823" i="6"/>
  <c r="D823" i="6"/>
  <c r="D819" i="6"/>
  <c r="G762" i="6"/>
  <c r="D762" i="6"/>
  <c r="F729" i="6"/>
  <c r="G729" i="6"/>
  <c r="D704" i="6"/>
  <c r="T704" i="6" s="1"/>
  <c r="F612" i="6"/>
  <c r="G612" i="6"/>
  <c r="G923" i="6"/>
  <c r="F922" i="6"/>
  <c r="G918" i="6"/>
  <c r="D902" i="6"/>
  <c r="G891" i="6"/>
  <c r="G886" i="6"/>
  <c r="F858" i="6"/>
  <c r="H858" i="6" s="1"/>
  <c r="G855" i="6"/>
  <c r="G851" i="6"/>
  <c r="G850" i="6"/>
  <c r="K846" i="6" s="1"/>
  <c r="D848" i="6"/>
  <c r="G846" i="6"/>
  <c r="G843" i="6"/>
  <c r="K840" i="6" s="1"/>
  <c r="D835" i="6"/>
  <c r="D830" i="6"/>
  <c r="D816" i="6"/>
  <c r="G815" i="6"/>
  <c r="G814" i="6"/>
  <c r="G807" i="6"/>
  <c r="G806" i="6"/>
  <c r="G795" i="6"/>
  <c r="D794" i="6"/>
  <c r="G779" i="6"/>
  <c r="D778" i="6"/>
  <c r="G776" i="6"/>
  <c r="G760" i="6"/>
  <c r="D753" i="6"/>
  <c r="T752" i="6" s="1"/>
  <c r="G743" i="6"/>
  <c r="D741" i="6"/>
  <c r="G730" i="6"/>
  <c r="H730" i="6" s="1"/>
  <c r="D721" i="6"/>
  <c r="T722" i="6" s="1"/>
  <c r="G711" i="6"/>
  <c r="H711" i="6" s="1"/>
  <c r="D709" i="6"/>
  <c r="F697" i="6"/>
  <c r="G697" i="6"/>
  <c r="G689" i="6"/>
  <c r="D689" i="6"/>
  <c r="F678" i="6"/>
  <c r="G678" i="6"/>
  <c r="G676" i="6"/>
  <c r="D676" i="6"/>
  <c r="D653" i="6"/>
  <c r="G653" i="6"/>
  <c r="D600" i="6"/>
  <c r="T600" i="6" s="1"/>
  <c r="D909" i="6"/>
  <c r="G907" i="6"/>
  <c r="D896" i="6"/>
  <c r="D877" i="6"/>
  <c r="G875" i="6"/>
  <c r="G870" i="6"/>
  <c r="G834" i="6"/>
  <c r="G831" i="6"/>
  <c r="G786" i="6"/>
  <c r="D786" i="6"/>
  <c r="T786" i="6" s="1"/>
  <c r="D770" i="6"/>
  <c r="G770" i="6" s="1"/>
  <c r="D672" i="6"/>
  <c r="F478" i="6"/>
  <c r="G478" i="6"/>
  <c r="G931" i="6"/>
  <c r="D920" i="6"/>
  <c r="D901" i="6"/>
  <c r="G899" i="6"/>
  <c r="K898" i="6" s="1"/>
  <c r="S898" i="6" s="1"/>
  <c r="G894" i="6"/>
  <c r="G867" i="6"/>
  <c r="G862" i="6"/>
  <c r="G839" i="6"/>
  <c r="G838" i="6"/>
  <c r="G832" i="6"/>
  <c r="D829" i="6"/>
  <c r="G821" i="6"/>
  <c r="G803" i="6"/>
  <c r="G802" i="6"/>
  <c r="H800" i="6"/>
  <c r="D791" i="6"/>
  <c r="T789" i="6" s="1"/>
  <c r="G790" i="6"/>
  <c r="G789" i="6"/>
  <c r="G775" i="6"/>
  <c r="D775" i="6"/>
  <c r="G773" i="6"/>
  <c r="H765" i="6"/>
  <c r="D759" i="6"/>
  <c r="T759" i="6" s="1"/>
  <c r="G758" i="6"/>
  <c r="G757" i="6"/>
  <c r="F748" i="6"/>
  <c r="G748" i="6"/>
  <c r="F742" i="6"/>
  <c r="G742" i="6"/>
  <c r="D740" i="6"/>
  <c r="T740" i="6" s="1"/>
  <c r="F716" i="6"/>
  <c r="G716" i="6"/>
  <c r="F710" i="6"/>
  <c r="G710" i="6"/>
  <c r="G708" i="6"/>
  <c r="D708" i="6"/>
  <c r="G698" i="6"/>
  <c r="F684" i="6"/>
  <c r="G684" i="6"/>
  <c r="G673" i="6"/>
  <c r="F607" i="6"/>
  <c r="G607" i="6"/>
  <c r="D749" i="6"/>
  <c r="T747" i="6" s="1"/>
  <c r="D744" i="6"/>
  <c r="G733" i="6"/>
  <c r="G728" i="6"/>
  <c r="G696" i="6"/>
  <c r="D671" i="6"/>
  <c r="G669" i="6"/>
  <c r="D661" i="6"/>
  <c r="G660" i="6"/>
  <c r="D656" i="6"/>
  <c r="G649" i="6"/>
  <c r="D643" i="6"/>
  <c r="D638" i="6"/>
  <c r="D634" i="6"/>
  <c r="G625" i="6"/>
  <c r="H625" i="6" s="1"/>
  <c r="D610" i="6"/>
  <c r="G610" i="6"/>
  <c r="F594" i="6"/>
  <c r="G594" i="6"/>
  <c r="D591" i="6"/>
  <c r="T589" i="6" s="1"/>
  <c r="G591" i="6"/>
  <c r="H575" i="6"/>
  <c r="D479" i="6"/>
  <c r="T479" i="6" s="1"/>
  <c r="G428" i="6"/>
  <c r="D428" i="6"/>
  <c r="H754" i="6"/>
  <c r="G752" i="6"/>
  <c r="G693" i="6"/>
  <c r="D664" i="6"/>
  <c r="G664" i="6"/>
  <c r="F644" i="6"/>
  <c r="G644" i="6"/>
  <c r="D642" i="6"/>
  <c r="G631" i="6"/>
  <c r="F631" i="6"/>
  <c r="D630" i="6"/>
  <c r="D623" i="6"/>
  <c r="G623" i="6"/>
  <c r="D566" i="6"/>
  <c r="F554" i="6"/>
  <c r="G554" i="6"/>
  <c r="F545" i="6"/>
  <c r="G545" i="6"/>
  <c r="F505" i="6"/>
  <c r="G505" i="6"/>
  <c r="D738" i="6"/>
  <c r="D719" i="6"/>
  <c r="G717" i="6"/>
  <c r="G712" i="6"/>
  <c r="G685" i="6"/>
  <c r="G680" i="6"/>
  <c r="G654" i="6"/>
  <c r="G651" i="6"/>
  <c r="D648" i="6"/>
  <c r="H636" i="6"/>
  <c r="G635" i="6"/>
  <c r="D635" i="6"/>
  <c r="F633" i="6"/>
  <c r="G633" i="6"/>
  <c r="G618" i="6"/>
  <c r="F618" i="6"/>
  <c r="G611" i="6"/>
  <c r="D611" i="6"/>
  <c r="D606" i="6"/>
  <c r="F601" i="6"/>
  <c r="G601" i="6"/>
  <c r="D476" i="6"/>
  <c r="G476" i="6"/>
  <c r="D640" i="6"/>
  <c r="G619" i="6"/>
  <c r="K618" i="6" s="1"/>
  <c r="G614" i="6"/>
  <c r="D603" i="6"/>
  <c r="F599" i="6"/>
  <c r="D598" i="6"/>
  <c r="G587" i="6"/>
  <c r="D582" i="6"/>
  <c r="D579" i="6"/>
  <c r="T577" i="6" s="1"/>
  <c r="G579" i="6"/>
  <c r="G578" i="6"/>
  <c r="D568" i="6"/>
  <c r="D563" i="6"/>
  <c r="D558" i="6"/>
  <c r="G543" i="6"/>
  <c r="D541" i="6"/>
  <c r="G536" i="6"/>
  <c r="D536" i="6"/>
  <c r="G511" i="6"/>
  <c r="K510" i="6" s="1"/>
  <c r="D509" i="6"/>
  <c r="G498" i="6"/>
  <c r="F492" i="6"/>
  <c r="G492" i="6"/>
  <c r="D489" i="6"/>
  <c r="G489" i="6"/>
  <c r="G481" i="6"/>
  <c r="D472" i="6"/>
  <c r="G472" i="6" s="1"/>
  <c r="H383" i="6"/>
  <c r="D358" i="6"/>
  <c r="D312" i="6"/>
  <c r="T310" i="6" s="1"/>
  <c r="G312" i="6"/>
  <c r="D592" i="6"/>
  <c r="D573" i="6"/>
  <c r="D571" i="6"/>
  <c r="H523" i="6"/>
  <c r="D504" i="6"/>
  <c r="D500" i="6"/>
  <c r="F499" i="6"/>
  <c r="G499" i="6"/>
  <c r="G477" i="6"/>
  <c r="D477" i="6"/>
  <c r="F463" i="6"/>
  <c r="G463" i="6"/>
  <c r="F407" i="6"/>
  <c r="G407" i="6"/>
  <c r="K406" i="6" s="1"/>
  <c r="D384" i="6"/>
  <c r="T382" i="6" s="1"/>
  <c r="D629" i="6"/>
  <c r="G627" i="6"/>
  <c r="D616" i="6"/>
  <c r="D597" i="6"/>
  <c r="G595" i="6"/>
  <c r="K594" i="6" s="1"/>
  <c r="S594" i="6" s="1"/>
  <c r="G590" i="6"/>
  <c r="D574" i="6"/>
  <c r="G574" i="6"/>
  <c r="D555" i="6"/>
  <c r="T554" i="6" s="1"/>
  <c r="G555" i="6"/>
  <c r="G552" i="6"/>
  <c r="F542" i="6"/>
  <c r="G542" i="6"/>
  <c r="D540" i="6"/>
  <c r="H534" i="6"/>
  <c r="G530" i="6"/>
  <c r="D521" i="6"/>
  <c r="F510" i="6"/>
  <c r="G510" i="6"/>
  <c r="D508" i="6"/>
  <c r="F473" i="6"/>
  <c r="G473" i="6"/>
  <c r="D374" i="6"/>
  <c r="G374" i="6"/>
  <c r="F548" i="6"/>
  <c r="D538" i="6"/>
  <c r="F529" i="6"/>
  <c r="H529" i="6" s="1"/>
  <c r="D519" i="6"/>
  <c r="G517" i="6"/>
  <c r="F516" i="6"/>
  <c r="D506" i="6"/>
  <c r="D501" i="6"/>
  <c r="F497" i="6"/>
  <c r="G485" i="6"/>
  <c r="F484" i="6"/>
  <c r="G480" i="6"/>
  <c r="G468" i="6"/>
  <c r="G461" i="6"/>
  <c r="G460" i="6"/>
  <c r="H455" i="6"/>
  <c r="D447" i="6"/>
  <c r="D441" i="6"/>
  <c r="D440" i="6"/>
  <c r="D433" i="6"/>
  <c r="T431" i="6" s="1"/>
  <c r="G429" i="6"/>
  <c r="G424" i="6"/>
  <c r="G423" i="6"/>
  <c r="D412" i="6"/>
  <c r="F405" i="6"/>
  <c r="G405" i="6"/>
  <c r="G397" i="6"/>
  <c r="D397" i="6"/>
  <c r="G381" i="6"/>
  <c r="F375" i="6"/>
  <c r="G375" i="6"/>
  <c r="D283" i="6"/>
  <c r="G283" i="6"/>
  <c r="G533" i="6"/>
  <c r="G528" i="6"/>
  <c r="G496" i="6"/>
  <c r="D471" i="6"/>
  <c r="G469" i="6"/>
  <c r="G445" i="6"/>
  <c r="G444" i="6"/>
  <c r="G437" i="6"/>
  <c r="G436" i="6"/>
  <c r="H435" i="6"/>
  <c r="D434" i="6"/>
  <c r="G432" i="6"/>
  <c r="F418" i="6"/>
  <c r="G418" i="6"/>
  <c r="G416" i="6"/>
  <c r="D416" i="6"/>
  <c r="G385" i="6"/>
  <c r="D385" i="6"/>
  <c r="F314" i="6"/>
  <c r="G314" i="6"/>
  <c r="F303" i="6"/>
  <c r="G303" i="6"/>
  <c r="G520" i="6"/>
  <c r="D495" i="6"/>
  <c r="G493" i="6"/>
  <c r="D482" i="6"/>
  <c r="D458" i="6"/>
  <c r="T456" i="6" s="1"/>
  <c r="G457" i="6"/>
  <c r="G456" i="6"/>
  <c r="G449" i="6"/>
  <c r="G448" i="6"/>
  <c r="G442" i="6"/>
  <c r="D439" i="6"/>
  <c r="G419" i="6"/>
  <c r="D417" i="6"/>
  <c r="H408" i="6"/>
  <c r="G406" i="6"/>
  <c r="G380" i="6"/>
  <c r="D380" i="6"/>
  <c r="G355" i="6"/>
  <c r="D315" i="6"/>
  <c r="T315" i="6" s="1"/>
  <c r="F304" i="6"/>
  <c r="G304" i="6"/>
  <c r="D256" i="6"/>
  <c r="D398" i="6"/>
  <c r="D379" i="6"/>
  <c r="G377" i="6"/>
  <c r="G370" i="6"/>
  <c r="G359" i="6"/>
  <c r="D356" i="6"/>
  <c r="D349" i="6"/>
  <c r="D345" i="6"/>
  <c r="D340" i="6"/>
  <c r="D336" i="6"/>
  <c r="G313" i="6"/>
  <c r="D313" i="6"/>
  <c r="H291" i="6"/>
  <c r="D280" i="6"/>
  <c r="G276" i="6"/>
  <c r="D276" i="6"/>
  <c r="T274" i="6" s="1"/>
  <c r="H272" i="6"/>
  <c r="G269" i="6"/>
  <c r="K268" i="6" s="1"/>
  <c r="D269" i="6"/>
  <c r="D265" i="6"/>
  <c r="G265" i="6" s="1"/>
  <c r="G191" i="6"/>
  <c r="D191" i="6"/>
  <c r="G401" i="6"/>
  <c r="G396" i="6"/>
  <c r="D369" i="6"/>
  <c r="D364" i="6"/>
  <c r="T364" i="6" s="1"/>
  <c r="D361" i="6"/>
  <c r="G361" i="6"/>
  <c r="G352" i="6"/>
  <c r="F352" i="6"/>
  <c r="F346" i="6"/>
  <c r="G346" i="6"/>
  <c r="D344" i="6"/>
  <c r="G333" i="6"/>
  <c r="F333" i="6"/>
  <c r="D332" i="6"/>
  <c r="F309" i="6"/>
  <c r="G309" i="6"/>
  <c r="F296" i="6"/>
  <c r="G296" i="6"/>
  <c r="D281" i="6"/>
  <c r="D246" i="6"/>
  <c r="G246" i="6"/>
  <c r="D427" i="6"/>
  <c r="T425" i="6" s="1"/>
  <c r="G425" i="6"/>
  <c r="G420" i="6"/>
  <c r="G393" i="6"/>
  <c r="G388" i="6"/>
  <c r="D372" i="6"/>
  <c r="G337" i="6"/>
  <c r="D337" i="6"/>
  <c r="F335" i="6"/>
  <c r="G335" i="6"/>
  <c r="D325" i="6"/>
  <c r="G325" i="6"/>
  <c r="G317" i="6"/>
  <c r="K316" i="6" s="1"/>
  <c r="D308" i="6"/>
  <c r="G308" i="6" s="1"/>
  <c r="D293" i="6"/>
  <c r="G285" i="6"/>
  <c r="D268" i="6"/>
  <c r="G353" i="6"/>
  <c r="D342" i="6"/>
  <c r="G321" i="6"/>
  <c r="F320" i="6"/>
  <c r="H320" i="6" s="1"/>
  <c r="G316" i="6"/>
  <c r="D300" i="6"/>
  <c r="G284" i="6"/>
  <c r="D257" i="6"/>
  <c r="G253" i="6"/>
  <c r="F247" i="6"/>
  <c r="G247" i="6"/>
  <c r="F214" i="6"/>
  <c r="G214" i="6"/>
  <c r="G188" i="6"/>
  <c r="H188" i="6" s="1"/>
  <c r="F163" i="6"/>
  <c r="G163" i="6"/>
  <c r="D307" i="6"/>
  <c r="G305" i="6"/>
  <c r="D294" i="6"/>
  <c r="G273" i="6"/>
  <c r="D264" i="6"/>
  <c r="F232" i="6"/>
  <c r="G232" i="6"/>
  <c r="K231" i="6" s="1"/>
  <c r="D167" i="6"/>
  <c r="D331" i="6"/>
  <c r="G329" i="6"/>
  <c r="D318" i="6"/>
  <c r="G297" i="6"/>
  <c r="H297" i="6" s="1"/>
  <c r="G292" i="6"/>
  <c r="G267" i="6"/>
  <c r="G252" i="6"/>
  <c r="D252" i="6"/>
  <c r="D237" i="6"/>
  <c r="T236" i="6" s="1"/>
  <c r="G227" i="6"/>
  <c r="D227" i="6"/>
  <c r="T225" i="6" s="1"/>
  <c r="G220" i="6"/>
  <c r="D218" i="6"/>
  <c r="T218" i="6" s="1"/>
  <c r="F189" i="6"/>
  <c r="G189" i="6"/>
  <c r="D251" i="6"/>
  <c r="T250" i="6" s="1"/>
  <c r="G249" i="6"/>
  <c r="G244" i="6"/>
  <c r="D233" i="6"/>
  <c r="T232" i="6" s="1"/>
  <c r="D223" i="6"/>
  <c r="D222" i="6"/>
  <c r="G211" i="6"/>
  <c r="G206" i="6"/>
  <c r="D194" i="6"/>
  <c r="G182" i="6"/>
  <c r="G174" i="6"/>
  <c r="F174" i="6"/>
  <c r="D171" i="6"/>
  <c r="D162" i="6"/>
  <c r="T162" i="6" s="1"/>
  <c r="D138" i="6"/>
  <c r="T138" i="6" s="1"/>
  <c r="G241" i="6"/>
  <c r="G236" i="6"/>
  <c r="K232" i="6" s="1"/>
  <c r="G230" i="6"/>
  <c r="D199" i="6"/>
  <c r="F150" i="6"/>
  <c r="G150" i="6"/>
  <c r="G260" i="6"/>
  <c r="G226" i="6"/>
  <c r="G217" i="6"/>
  <c r="D204" i="6"/>
  <c r="D203" i="6"/>
  <c r="F200" i="6"/>
  <c r="G200" i="6"/>
  <c r="D198" i="6"/>
  <c r="G198" i="6"/>
  <c r="G187" i="6"/>
  <c r="F187" i="6"/>
  <c r="G186" i="6"/>
  <c r="D186" i="6"/>
  <c r="G180" i="6"/>
  <c r="D179" i="6"/>
  <c r="T180" i="6" s="1"/>
  <c r="G179" i="6"/>
  <c r="H173" i="6"/>
  <c r="F168" i="6"/>
  <c r="G168" i="6"/>
  <c r="D166" i="6"/>
  <c r="G166" i="6"/>
  <c r="H164" i="6"/>
  <c r="D228" i="6"/>
  <c r="D209" i="6"/>
  <c r="G207" i="6"/>
  <c r="G202" i="6"/>
  <c r="D177" i="6"/>
  <c r="G175" i="6"/>
  <c r="G170" i="6"/>
  <c r="D159" i="6"/>
  <c r="G148" i="6"/>
  <c r="G118" i="6"/>
  <c r="D118" i="6"/>
  <c r="G155" i="6"/>
  <c r="F140" i="6"/>
  <c r="G140" i="6"/>
  <c r="F96" i="6"/>
  <c r="G96" i="6"/>
  <c r="D185" i="6"/>
  <c r="G183" i="6"/>
  <c r="D172" i="6"/>
  <c r="T173" i="6" s="1"/>
  <c r="G158" i="6"/>
  <c r="D115" i="6"/>
  <c r="T114" i="6" s="1"/>
  <c r="D84" i="6"/>
  <c r="T84" i="6" s="1"/>
  <c r="G143" i="6"/>
  <c r="G142" i="6"/>
  <c r="D142" i="6"/>
  <c r="H133" i="6"/>
  <c r="F102" i="6"/>
  <c r="G102" i="6"/>
  <c r="D97" i="6"/>
  <c r="H144" i="6"/>
  <c r="G139" i="6"/>
  <c r="G134" i="6"/>
  <c r="G120" i="6"/>
  <c r="G119" i="6"/>
  <c r="G114" i="6"/>
  <c r="D153" i="6"/>
  <c r="T151" i="6" s="1"/>
  <c r="G151" i="6"/>
  <c r="G146" i="6"/>
  <c r="D141" i="6"/>
  <c r="G137" i="6"/>
  <c r="G122" i="6"/>
  <c r="G94" i="6"/>
  <c r="D94" i="6"/>
  <c r="G131" i="6"/>
  <c r="G126" i="6"/>
  <c r="D117" i="6"/>
  <c r="G107" i="6"/>
  <c r="K105" i="6" s="1"/>
  <c r="G91" i="6"/>
  <c r="F85" i="6"/>
  <c r="G85" i="6"/>
  <c r="G78" i="6"/>
  <c r="D95" i="6"/>
  <c r="D72" i="6"/>
  <c r="T72" i="6" s="1"/>
  <c r="D62" i="6"/>
  <c r="D112" i="6"/>
  <c r="G110" i="6"/>
  <c r="D90" i="6"/>
  <c r="F83" i="6"/>
  <c r="G83" i="6"/>
  <c r="G75" i="6"/>
  <c r="D75" i="6"/>
  <c r="D76" i="6"/>
  <c r="H67" i="6"/>
  <c r="F56" i="6"/>
  <c r="G56" i="6"/>
  <c r="D53" i="6"/>
  <c r="G79" i="6"/>
  <c r="G74" i="6"/>
  <c r="G73" i="6"/>
  <c r="G68" i="6"/>
  <c r="D105" i="6"/>
  <c r="T105" i="6" s="1"/>
  <c r="G103" i="6"/>
  <c r="K102" i="6" s="1"/>
  <c r="G98" i="6"/>
  <c r="G71" i="6"/>
  <c r="D65" i="6"/>
  <c r="D60" i="6"/>
  <c r="D32" i="6"/>
  <c r="H43" i="6"/>
  <c r="D14" i="6"/>
  <c r="G50" i="6"/>
  <c r="D49" i="6"/>
  <c r="D48" i="6"/>
  <c r="D44" i="6"/>
  <c r="D41" i="6"/>
  <c r="D46" i="6"/>
  <c r="D19" i="6"/>
  <c r="G37" i="6"/>
  <c r="G36" i="6"/>
  <c r="H29" i="6"/>
  <c r="D21" i="6"/>
  <c r="G7" i="6"/>
  <c r="F7" i="6"/>
  <c r="G22" i="6"/>
  <c r="D22" i="6"/>
  <c r="G18" i="6"/>
  <c r="F18" i="6"/>
  <c r="D11" i="6"/>
  <c r="G11" i="6" s="1"/>
  <c r="G27" i="6"/>
  <c r="D27" i="6"/>
  <c r="G26" i="6"/>
  <c r="D16" i="6"/>
  <c r="D6" i="6"/>
  <c r="G271" i="5"/>
  <c r="D271" i="5"/>
  <c r="D155" i="5"/>
  <c r="G155" i="5" s="1"/>
  <c r="K154" i="5" s="1"/>
  <c r="G103" i="5"/>
  <c r="D103" i="5"/>
  <c r="G87" i="5"/>
  <c r="D87" i="5"/>
  <c r="G7" i="5"/>
  <c r="D7" i="5"/>
  <c r="F551" i="1"/>
  <c r="G551" i="1"/>
  <c r="F543" i="1"/>
  <c r="G543" i="1"/>
  <c r="F519" i="1"/>
  <c r="G519" i="1"/>
  <c r="G7" i="4"/>
  <c r="K6" i="4" s="1"/>
  <c r="H5" i="4"/>
  <c r="O4" i="4" s="1"/>
  <c r="G281" i="5"/>
  <c r="G275" i="5"/>
  <c r="D275" i="5"/>
  <c r="G265" i="5"/>
  <c r="G259" i="5"/>
  <c r="D259" i="5"/>
  <c r="G249" i="5"/>
  <c r="G243" i="5"/>
  <c r="D243" i="5"/>
  <c r="G239" i="5"/>
  <c r="D239" i="5"/>
  <c r="G235" i="5"/>
  <c r="D235" i="5"/>
  <c r="G231" i="5"/>
  <c r="D231" i="5"/>
  <c r="G227" i="5"/>
  <c r="D227" i="5"/>
  <c r="G223" i="5"/>
  <c r="D223" i="5"/>
  <c r="G219" i="5"/>
  <c r="D219" i="5"/>
  <c r="G215" i="5"/>
  <c r="D215" i="5"/>
  <c r="G211" i="5"/>
  <c r="D211" i="5"/>
  <c r="G207" i="5"/>
  <c r="D207" i="5"/>
  <c r="G203" i="5"/>
  <c r="D203" i="5"/>
  <c r="G199" i="5"/>
  <c r="D199" i="5"/>
  <c r="G195" i="5"/>
  <c r="D195" i="5"/>
  <c r="G191" i="5"/>
  <c r="D191" i="5"/>
  <c r="G187" i="5"/>
  <c r="D187" i="5"/>
  <c r="G183" i="5"/>
  <c r="D183" i="5"/>
  <c r="H180" i="5"/>
  <c r="D167" i="5"/>
  <c r="D151" i="5"/>
  <c r="G151" i="5" s="1"/>
  <c r="K150" i="5" s="1"/>
  <c r="H148" i="5"/>
  <c r="D135" i="5"/>
  <c r="H132" i="5"/>
  <c r="G113" i="5"/>
  <c r="H108" i="5"/>
  <c r="G107" i="5"/>
  <c r="D107" i="5"/>
  <c r="G97" i="5"/>
  <c r="H92" i="5"/>
  <c r="G91" i="5"/>
  <c r="D91" i="5"/>
  <c r="G81" i="5"/>
  <c r="H76" i="5"/>
  <c r="G75" i="5"/>
  <c r="D75" i="5"/>
  <c r="G65" i="5"/>
  <c r="H60" i="5"/>
  <c r="G59" i="5"/>
  <c r="D59" i="5"/>
  <c r="G49" i="5"/>
  <c r="H44" i="5"/>
  <c r="G43" i="5"/>
  <c r="D43" i="5"/>
  <c r="G33" i="5"/>
  <c r="H28" i="5"/>
  <c r="G27" i="5"/>
  <c r="D27" i="5"/>
  <c r="G17" i="5"/>
  <c r="H12" i="5"/>
  <c r="G11" i="5"/>
  <c r="D11" i="5"/>
  <c r="G634" i="1"/>
  <c r="F628" i="1"/>
  <c r="H628" i="1" s="1"/>
  <c r="G626" i="1"/>
  <c r="K625" i="1" s="1"/>
  <c r="F620" i="1"/>
  <c r="H617" i="1"/>
  <c r="G615" i="1"/>
  <c r="H607" i="1"/>
  <c r="F603" i="1"/>
  <c r="H603" i="1" s="1"/>
  <c r="G600" i="1"/>
  <c r="F595" i="1"/>
  <c r="H595" i="1" s="1"/>
  <c r="G595" i="1"/>
  <c r="G585" i="1"/>
  <c r="H575" i="1"/>
  <c r="F571" i="1"/>
  <c r="H569" i="1"/>
  <c r="F567" i="1"/>
  <c r="G567" i="1"/>
  <c r="H566" i="1"/>
  <c r="H558" i="1"/>
  <c r="G531" i="1"/>
  <c r="G255" i="5"/>
  <c r="D255" i="5"/>
  <c r="D139" i="5"/>
  <c r="G71" i="5"/>
  <c r="D71" i="5"/>
  <c r="G55" i="5"/>
  <c r="D55" i="5"/>
  <c r="G39" i="5"/>
  <c r="D39" i="5"/>
  <c r="G23" i="5"/>
  <c r="D23" i="5"/>
  <c r="H280" i="5"/>
  <c r="G279" i="5"/>
  <c r="D279" i="5"/>
  <c r="G269" i="5"/>
  <c r="H264" i="5"/>
  <c r="G263" i="5"/>
  <c r="D263" i="5"/>
  <c r="G253" i="5"/>
  <c r="H248" i="5"/>
  <c r="G247" i="5"/>
  <c r="D247" i="5"/>
  <c r="D179" i="5"/>
  <c r="G179" i="5" s="1"/>
  <c r="K178" i="5" s="1"/>
  <c r="H176" i="5"/>
  <c r="D163" i="5"/>
  <c r="G163" i="5" s="1"/>
  <c r="H160" i="5"/>
  <c r="D147" i="5"/>
  <c r="H144" i="5"/>
  <c r="D131" i="5"/>
  <c r="G131" i="5" s="1"/>
  <c r="K130" i="5" s="1"/>
  <c r="H128" i="5"/>
  <c r="G117" i="5"/>
  <c r="G111" i="5"/>
  <c r="D111" i="5"/>
  <c r="G101" i="5"/>
  <c r="G95" i="5"/>
  <c r="D95" i="5"/>
  <c r="G85" i="5"/>
  <c r="G79" i="5"/>
  <c r="D79" i="5"/>
  <c r="G69" i="5"/>
  <c r="G63" i="5"/>
  <c r="D63" i="5"/>
  <c r="G53" i="5"/>
  <c r="G47" i="5"/>
  <c r="D47" i="5"/>
  <c r="G37" i="5"/>
  <c r="G31" i="5"/>
  <c r="D31" i="5"/>
  <c r="G21" i="5"/>
  <c r="G15" i="5"/>
  <c r="D15" i="5"/>
  <c r="G5" i="5"/>
  <c r="G3" i="1"/>
  <c r="H3" i="1" s="1"/>
  <c r="H625" i="1"/>
  <c r="G621" i="1"/>
  <c r="G606" i="1"/>
  <c r="K605" i="1" s="1"/>
  <c r="H584" i="1"/>
  <c r="G574" i="1"/>
  <c r="F535" i="1"/>
  <c r="G535" i="1"/>
  <c r="F527" i="1"/>
  <c r="G527" i="1"/>
  <c r="D171" i="5"/>
  <c r="D123" i="5"/>
  <c r="G123" i="5" s="1"/>
  <c r="K122" i="5" s="1"/>
  <c r="G119" i="5"/>
  <c r="D119" i="5"/>
  <c r="G273" i="5"/>
  <c r="G267" i="5"/>
  <c r="D267" i="5"/>
  <c r="G257" i="5"/>
  <c r="G251" i="5"/>
  <c r="D251" i="5"/>
  <c r="G241" i="5"/>
  <c r="G237" i="5"/>
  <c r="K235" i="5" s="1"/>
  <c r="G233" i="5"/>
  <c r="G229" i="5"/>
  <c r="G225" i="5"/>
  <c r="G221" i="5"/>
  <c r="K219" i="5" s="1"/>
  <c r="G217" i="5"/>
  <c r="H217" i="5" s="1"/>
  <c r="G213" i="5"/>
  <c r="G209" i="5"/>
  <c r="G205" i="5"/>
  <c r="G201" i="5"/>
  <c r="G197" i="5"/>
  <c r="G193" i="5"/>
  <c r="G189" i="5"/>
  <c r="G185" i="5"/>
  <c r="D175" i="5"/>
  <c r="G175" i="5" s="1"/>
  <c r="K174" i="5" s="1"/>
  <c r="D159" i="5"/>
  <c r="D143" i="5"/>
  <c r="G143" i="5" s="1"/>
  <c r="K142" i="5" s="1"/>
  <c r="D127" i="5"/>
  <c r="G115" i="5"/>
  <c r="D115" i="5"/>
  <c r="G105" i="5"/>
  <c r="G99" i="5"/>
  <c r="D99" i="5"/>
  <c r="G89" i="5"/>
  <c r="G83" i="5"/>
  <c r="D83" i="5"/>
  <c r="G78" i="5"/>
  <c r="G73" i="5"/>
  <c r="G67" i="5"/>
  <c r="D67" i="5"/>
  <c r="G57" i="5"/>
  <c r="G51" i="5"/>
  <c r="D51" i="5"/>
  <c r="G41" i="5"/>
  <c r="G35" i="5"/>
  <c r="D35" i="5"/>
  <c r="G25" i="5"/>
  <c r="G19" i="5"/>
  <c r="D19" i="5"/>
  <c r="G9" i="5"/>
  <c r="G630" i="1"/>
  <c r="G622" i="1"/>
  <c r="H618" i="1"/>
  <c r="F611" i="1"/>
  <c r="G611" i="1"/>
  <c r="H582" i="1"/>
  <c r="F579" i="1"/>
  <c r="G579" i="1"/>
  <c r="H515" i="1"/>
  <c r="F187" i="1"/>
  <c r="G187" i="1"/>
  <c r="F116" i="1"/>
  <c r="D3" i="5"/>
  <c r="D278" i="5"/>
  <c r="D274" i="5"/>
  <c r="D270" i="5"/>
  <c r="D266" i="5"/>
  <c r="T266" i="5" s="1"/>
  <c r="D262" i="5"/>
  <c r="D258" i="5"/>
  <c r="D254" i="5"/>
  <c r="T254" i="5" s="1"/>
  <c r="D250" i="5"/>
  <c r="T249" i="5" s="1"/>
  <c r="D246" i="5"/>
  <c r="D242" i="5"/>
  <c r="D238" i="5"/>
  <c r="T238" i="5" s="1"/>
  <c r="D234" i="5"/>
  <c r="D230" i="5"/>
  <c r="D226" i="5"/>
  <c r="T225" i="5" s="1"/>
  <c r="D222" i="5"/>
  <c r="D218" i="5"/>
  <c r="T218" i="5" s="1"/>
  <c r="D214" i="5"/>
  <c r="D210" i="5"/>
  <c r="T209" i="5" s="1"/>
  <c r="D206" i="5"/>
  <c r="T206" i="5" s="1"/>
  <c r="D202" i="5"/>
  <c r="T201" i="5" s="1"/>
  <c r="D198" i="5"/>
  <c r="D194" i="5"/>
  <c r="T194" i="5" s="1"/>
  <c r="D190" i="5"/>
  <c r="T189" i="5" s="1"/>
  <c r="D186" i="5"/>
  <c r="D182" i="5"/>
  <c r="D178" i="5"/>
  <c r="D174" i="5"/>
  <c r="D170" i="5"/>
  <c r="D166" i="5"/>
  <c r="T166" i="5" s="1"/>
  <c r="D162" i="5"/>
  <c r="D158" i="5"/>
  <c r="T158" i="5" s="1"/>
  <c r="D154" i="5"/>
  <c r="D150" i="5"/>
  <c r="D146" i="5"/>
  <c r="D142" i="5"/>
  <c r="D138" i="5"/>
  <c r="T138" i="5" s="1"/>
  <c r="D134" i="5"/>
  <c r="D130" i="5"/>
  <c r="D126" i="5"/>
  <c r="D122" i="5"/>
  <c r="D118" i="5"/>
  <c r="D114" i="5"/>
  <c r="T114" i="5" s="1"/>
  <c r="D110" i="5"/>
  <c r="T110" i="5" s="1"/>
  <c r="D106" i="5"/>
  <c r="D102" i="5"/>
  <c r="D98" i="5"/>
  <c r="T98" i="5" s="1"/>
  <c r="D94" i="5"/>
  <c r="D90" i="5"/>
  <c r="D86" i="5"/>
  <c r="T86" i="5" s="1"/>
  <c r="D82" i="5"/>
  <c r="T82" i="5" s="1"/>
  <c r="D78" i="5"/>
  <c r="T77" i="5" s="1"/>
  <c r="D74" i="5"/>
  <c r="D70" i="5"/>
  <c r="D66" i="5"/>
  <c r="T66" i="5" s="1"/>
  <c r="D62" i="5"/>
  <c r="D58" i="5"/>
  <c r="D54" i="5"/>
  <c r="D50" i="5"/>
  <c r="T50" i="5" s="1"/>
  <c r="D46" i="5"/>
  <c r="D42" i="5"/>
  <c r="D38" i="5"/>
  <c r="D34" i="5"/>
  <c r="T34" i="5" s="1"/>
  <c r="D30" i="5"/>
  <c r="T29" i="5" s="1"/>
  <c r="D26" i="5"/>
  <c r="D22" i="5"/>
  <c r="T22" i="5" s="1"/>
  <c r="D18" i="5"/>
  <c r="D14" i="5"/>
  <c r="G14" i="5" s="1"/>
  <c r="D10" i="5"/>
  <c r="D6" i="5"/>
  <c r="G605" i="1"/>
  <c r="D604" i="1"/>
  <c r="T604" i="1" s="1"/>
  <c r="G602" i="1"/>
  <c r="G589" i="1"/>
  <c r="D588" i="1"/>
  <c r="G586" i="1"/>
  <c r="G573" i="1"/>
  <c r="K572" i="1" s="1"/>
  <c r="G570" i="1"/>
  <c r="D548" i="1"/>
  <c r="T549" i="1" s="1"/>
  <c r="D532" i="1"/>
  <c r="T532" i="1" s="1"/>
  <c r="D516" i="1"/>
  <c r="T514" i="1" s="1"/>
  <c r="F511" i="1"/>
  <c r="G511" i="1"/>
  <c r="F503" i="1"/>
  <c r="G503" i="1"/>
  <c r="F495" i="1"/>
  <c r="G495" i="1"/>
  <c r="D492" i="1"/>
  <c r="T493" i="1" s="1"/>
  <c r="F487" i="1"/>
  <c r="G487" i="1"/>
  <c r="F479" i="1"/>
  <c r="H479" i="1" s="1"/>
  <c r="G479" i="1"/>
  <c r="D476" i="1"/>
  <c r="T477" i="1" s="1"/>
  <c r="F471" i="1"/>
  <c r="G471" i="1"/>
  <c r="F463" i="1"/>
  <c r="G463" i="1"/>
  <c r="D460" i="1"/>
  <c r="F455" i="1"/>
  <c r="G455" i="1"/>
  <c r="F447" i="1"/>
  <c r="G447" i="1"/>
  <c r="F439" i="1"/>
  <c r="G439" i="1"/>
  <c r="D436" i="1"/>
  <c r="F431" i="1"/>
  <c r="G431" i="1"/>
  <c r="F423" i="1"/>
  <c r="G423" i="1"/>
  <c r="D420" i="1"/>
  <c r="F415" i="1"/>
  <c r="H415" i="1" s="1"/>
  <c r="G415" i="1"/>
  <c r="F407" i="1"/>
  <c r="G407" i="1"/>
  <c r="D404" i="1"/>
  <c r="T402" i="1" s="1"/>
  <c r="F399" i="1"/>
  <c r="G399" i="1"/>
  <c r="F391" i="1"/>
  <c r="H391" i="1" s="1"/>
  <c r="G391" i="1"/>
  <c r="D388" i="1"/>
  <c r="F383" i="1"/>
  <c r="G383" i="1"/>
  <c r="F375" i="1"/>
  <c r="G375" i="1"/>
  <c r="F367" i="1"/>
  <c r="G367" i="1"/>
  <c r="D364" i="1"/>
  <c r="T365" i="1" s="1"/>
  <c r="F359" i="1"/>
  <c r="G359" i="1"/>
  <c r="F351" i="1"/>
  <c r="G351" i="1"/>
  <c r="D348" i="1"/>
  <c r="F343" i="1"/>
  <c r="G343" i="1"/>
  <c r="F335" i="1"/>
  <c r="G335" i="1"/>
  <c r="D332" i="1"/>
  <c r="F327" i="1"/>
  <c r="H327" i="1" s="1"/>
  <c r="G327" i="1"/>
  <c r="F319" i="1"/>
  <c r="G319" i="1"/>
  <c r="D316" i="1"/>
  <c r="T314" i="1" s="1"/>
  <c r="F311" i="1"/>
  <c r="G311" i="1"/>
  <c r="F303" i="1"/>
  <c r="G303" i="1"/>
  <c r="F295" i="1"/>
  <c r="G295" i="1"/>
  <c r="F287" i="1"/>
  <c r="G287" i="1"/>
  <c r="H270" i="1"/>
  <c r="F255" i="1"/>
  <c r="F243" i="1"/>
  <c r="H243" i="1" s="1"/>
  <c r="F195" i="1"/>
  <c r="G195" i="1"/>
  <c r="F184" i="1"/>
  <c r="G184" i="1"/>
  <c r="F175" i="1"/>
  <c r="G175" i="1"/>
  <c r="F164" i="1"/>
  <c r="G164" i="1"/>
  <c r="F144" i="1"/>
  <c r="G144" i="1"/>
  <c r="H133" i="1"/>
  <c r="F124" i="1"/>
  <c r="G124" i="1"/>
  <c r="F96" i="1"/>
  <c r="G96" i="1"/>
  <c r="F71" i="1"/>
  <c r="G71" i="1"/>
  <c r="K70" i="1" s="1"/>
  <c r="G247" i="1"/>
  <c r="F247" i="1"/>
  <c r="F167" i="1"/>
  <c r="G167" i="1"/>
  <c r="F99" i="1"/>
  <c r="G99" i="1"/>
  <c r="F51" i="1"/>
  <c r="G51" i="1"/>
  <c r="G609" i="1"/>
  <c r="G577" i="1"/>
  <c r="G561" i="1"/>
  <c r="K558" i="1" s="1"/>
  <c r="G545" i="1"/>
  <c r="G529" i="1"/>
  <c r="G521" i="1"/>
  <c r="G513" i="1"/>
  <c r="G508" i="1"/>
  <c r="K507" i="1" s="1"/>
  <c r="G505" i="1"/>
  <c r="G500" i="1"/>
  <c r="H498" i="1"/>
  <c r="G489" i="1"/>
  <c r="G484" i="1"/>
  <c r="H482" i="1"/>
  <c r="G481" i="1"/>
  <c r="H481" i="1" s="1"/>
  <c r="G473" i="1"/>
  <c r="K471" i="1" s="1"/>
  <c r="S471" i="1" s="1"/>
  <c r="G468" i="1"/>
  <c r="H466" i="1"/>
  <c r="G465" i="1"/>
  <c r="G457" i="1"/>
  <c r="G452" i="1"/>
  <c r="K451" i="1" s="1"/>
  <c r="G449" i="1"/>
  <c r="G444" i="1"/>
  <c r="H442" i="1"/>
  <c r="G441" i="1"/>
  <c r="G433" i="1"/>
  <c r="G428" i="1"/>
  <c r="G425" i="1"/>
  <c r="K423" i="1" s="1"/>
  <c r="S423" i="1" s="1"/>
  <c r="G417" i="1"/>
  <c r="G412" i="1"/>
  <c r="K411" i="1" s="1"/>
  <c r="S411" i="1" s="1"/>
  <c r="H410" i="1"/>
  <c r="G409" i="1"/>
  <c r="H402" i="1"/>
  <c r="G401" i="1"/>
  <c r="K399" i="1" s="1"/>
  <c r="G396" i="1"/>
  <c r="H396" i="1" s="1"/>
  <c r="G393" i="1"/>
  <c r="K392" i="1" s="1"/>
  <c r="G385" i="1"/>
  <c r="K383" i="1" s="1"/>
  <c r="S383" i="1" s="1"/>
  <c r="G380" i="1"/>
  <c r="K379" i="1" s="1"/>
  <c r="G377" i="1"/>
  <c r="G372" i="1"/>
  <c r="H370" i="1"/>
  <c r="G369" i="1"/>
  <c r="G361" i="1"/>
  <c r="K359" i="1" s="1"/>
  <c r="L359" i="1" s="1"/>
  <c r="G356" i="1"/>
  <c r="H354" i="1"/>
  <c r="G353" i="1"/>
  <c r="G345" i="1"/>
  <c r="G340" i="1"/>
  <c r="K339" i="1" s="1"/>
  <c r="G337" i="1"/>
  <c r="K335" i="1" s="1"/>
  <c r="S335" i="1" s="1"/>
  <c r="H330" i="1"/>
  <c r="G329" i="1"/>
  <c r="G324" i="1"/>
  <c r="K323" i="1" s="1"/>
  <c r="G321" i="1"/>
  <c r="G313" i="1"/>
  <c r="G308" i="1"/>
  <c r="G305" i="1"/>
  <c r="G300" i="1"/>
  <c r="G292" i="1"/>
  <c r="K291" i="1" s="1"/>
  <c r="G289" i="1"/>
  <c r="H283" i="1"/>
  <c r="F282" i="1"/>
  <c r="G282" i="1"/>
  <c r="G276" i="1"/>
  <c r="F271" i="1"/>
  <c r="H271" i="1" s="1"/>
  <c r="G271" i="1"/>
  <c r="F244" i="1"/>
  <c r="G244" i="1"/>
  <c r="F215" i="1"/>
  <c r="H215" i="1" s="1"/>
  <c r="G215" i="1"/>
  <c r="F172" i="1"/>
  <c r="G172" i="1"/>
  <c r="F111" i="1"/>
  <c r="G111" i="1"/>
  <c r="F104" i="1"/>
  <c r="G104" i="1"/>
  <c r="F36" i="1"/>
  <c r="G36" i="1"/>
  <c r="F16" i="1"/>
  <c r="G16" i="1"/>
  <c r="G235" i="1"/>
  <c r="F235" i="1"/>
  <c r="G613" i="1"/>
  <c r="H608" i="1"/>
  <c r="G597" i="1"/>
  <c r="H592" i="1"/>
  <c r="G581" i="1"/>
  <c r="H576" i="1"/>
  <c r="G565" i="1"/>
  <c r="G554" i="1"/>
  <c r="K553" i="1" s="1"/>
  <c r="H549" i="1"/>
  <c r="G546" i="1"/>
  <c r="H541" i="1"/>
  <c r="G538" i="1"/>
  <c r="G530" i="1"/>
  <c r="G522" i="1"/>
  <c r="G514" i="1"/>
  <c r="F507" i="1"/>
  <c r="G507" i="1"/>
  <c r="H504" i="1"/>
  <c r="F499" i="1"/>
  <c r="G499" i="1"/>
  <c r="F491" i="1"/>
  <c r="G491" i="1"/>
  <c r="H488" i="1"/>
  <c r="F483" i="1"/>
  <c r="G483" i="1"/>
  <c r="K482" i="1" s="1"/>
  <c r="F475" i="1"/>
  <c r="G475" i="1"/>
  <c r="H472" i="1"/>
  <c r="F467" i="1"/>
  <c r="G467" i="1"/>
  <c r="K466" i="1" s="1"/>
  <c r="H464" i="1"/>
  <c r="F459" i="1"/>
  <c r="G459" i="1"/>
  <c r="H456" i="1"/>
  <c r="H453" i="1"/>
  <c r="F451" i="1"/>
  <c r="G451" i="1"/>
  <c r="H448" i="1"/>
  <c r="F443" i="1"/>
  <c r="G443" i="1"/>
  <c r="K442" i="1" s="1"/>
  <c r="F435" i="1"/>
  <c r="G435" i="1"/>
  <c r="H432" i="1"/>
  <c r="F427" i="1"/>
  <c r="G427" i="1"/>
  <c r="H424" i="1"/>
  <c r="F419" i="1"/>
  <c r="G419" i="1"/>
  <c r="H416" i="1"/>
  <c r="F411" i="1"/>
  <c r="G411" i="1"/>
  <c r="H408" i="1"/>
  <c r="F403" i="1"/>
  <c r="G403" i="1"/>
  <c r="H400" i="1"/>
  <c r="H397" i="1"/>
  <c r="F395" i="1"/>
  <c r="G395" i="1"/>
  <c r="K394" i="1" s="1"/>
  <c r="H392" i="1"/>
  <c r="H389" i="1"/>
  <c r="F387" i="1"/>
  <c r="G387" i="1"/>
  <c r="F379" i="1"/>
  <c r="G379" i="1"/>
  <c r="H376" i="1"/>
  <c r="F371" i="1"/>
  <c r="G371" i="1"/>
  <c r="F363" i="1"/>
  <c r="G363" i="1"/>
  <c r="H360" i="1"/>
  <c r="F355" i="1"/>
  <c r="G355" i="1"/>
  <c r="H352" i="1"/>
  <c r="F347" i="1"/>
  <c r="G347" i="1"/>
  <c r="H344" i="1"/>
  <c r="F339" i="1"/>
  <c r="G339" i="1"/>
  <c r="H336" i="1"/>
  <c r="F331" i="1"/>
  <c r="G331" i="1"/>
  <c r="H328" i="1"/>
  <c r="H325" i="1"/>
  <c r="F323" i="1"/>
  <c r="G323" i="1"/>
  <c r="H320" i="1"/>
  <c r="F315" i="1"/>
  <c r="G315" i="1"/>
  <c r="F307" i="1"/>
  <c r="G307" i="1"/>
  <c r="K306" i="1" s="1"/>
  <c r="H304" i="1"/>
  <c r="F299" i="1"/>
  <c r="G299" i="1"/>
  <c r="F291" i="1"/>
  <c r="G291" i="1"/>
  <c r="H284" i="1"/>
  <c r="H267" i="1"/>
  <c r="F266" i="1"/>
  <c r="G266" i="1"/>
  <c r="G259" i="1"/>
  <c r="F259" i="1"/>
  <c r="H209" i="1"/>
  <c r="F119" i="1"/>
  <c r="G119" i="1"/>
  <c r="F91" i="1"/>
  <c r="G91" i="1"/>
  <c r="G281" i="1"/>
  <c r="D280" i="1"/>
  <c r="T279" i="1" s="1"/>
  <c r="G265" i="1"/>
  <c r="G257" i="1"/>
  <c r="G249" i="1"/>
  <c r="H246" i="1"/>
  <c r="F231" i="1"/>
  <c r="G231" i="1"/>
  <c r="D228" i="1"/>
  <c r="T229" i="1" s="1"/>
  <c r="F223" i="1"/>
  <c r="G223" i="1"/>
  <c r="F211" i="1"/>
  <c r="G211" i="1"/>
  <c r="D208" i="1"/>
  <c r="F203" i="1"/>
  <c r="G203" i="1"/>
  <c r="K200" i="1" s="1"/>
  <c r="H170" i="1"/>
  <c r="F155" i="1"/>
  <c r="G155" i="1"/>
  <c r="D152" i="1"/>
  <c r="F147" i="1"/>
  <c r="G147" i="1"/>
  <c r="F135" i="1"/>
  <c r="G135" i="1"/>
  <c r="D132" i="1"/>
  <c r="T133" i="1" s="1"/>
  <c r="F127" i="1"/>
  <c r="G127" i="1"/>
  <c r="F107" i="1"/>
  <c r="G107" i="1"/>
  <c r="H102" i="1"/>
  <c r="F87" i="1"/>
  <c r="G87" i="1"/>
  <c r="D84" i="1"/>
  <c r="F79" i="1"/>
  <c r="G79" i="1"/>
  <c r="F67" i="1"/>
  <c r="G67" i="1"/>
  <c r="D64" i="1"/>
  <c r="F59" i="1"/>
  <c r="G59" i="1"/>
  <c r="F47" i="1"/>
  <c r="G47" i="1"/>
  <c r="D44" i="1"/>
  <c r="F39" i="1"/>
  <c r="G39" i="1"/>
  <c r="F27" i="1"/>
  <c r="G27" i="1"/>
  <c r="D24" i="1"/>
  <c r="F19" i="1"/>
  <c r="G19" i="1"/>
  <c r="F7" i="1"/>
  <c r="G7" i="1"/>
  <c r="D4" i="1"/>
  <c r="T5" i="1" s="1"/>
  <c r="G3" i="6"/>
  <c r="D3" i="6"/>
  <c r="G285" i="1"/>
  <c r="G275" i="1"/>
  <c r="G269" i="1"/>
  <c r="K268" i="1" s="1"/>
  <c r="G261" i="1"/>
  <c r="K260" i="1" s="1"/>
  <c r="D260" i="1"/>
  <c r="T259" i="1" s="1"/>
  <c r="H258" i="1"/>
  <c r="G256" i="1"/>
  <c r="G248" i="1"/>
  <c r="H248" i="1" s="1"/>
  <c r="G237" i="1"/>
  <c r="G233" i="1"/>
  <c r="G225" i="1"/>
  <c r="G220" i="1"/>
  <c r="G213" i="1"/>
  <c r="G205" i="1"/>
  <c r="G200" i="1"/>
  <c r="K199" i="1" s="1"/>
  <c r="F191" i="1"/>
  <c r="G191" i="1"/>
  <c r="D188" i="1"/>
  <c r="F183" i="1"/>
  <c r="G183" i="1"/>
  <c r="G180" i="1"/>
  <c r="H178" i="1"/>
  <c r="F171" i="1"/>
  <c r="G171" i="1"/>
  <c r="D168" i="1"/>
  <c r="F163" i="1"/>
  <c r="G163" i="1"/>
  <c r="G160" i="1"/>
  <c r="G157" i="1"/>
  <c r="G149" i="1"/>
  <c r="F143" i="1"/>
  <c r="G143" i="1"/>
  <c r="G140" i="1"/>
  <c r="G137" i="1"/>
  <c r="G129" i="1"/>
  <c r="K127" i="1" s="1"/>
  <c r="F123" i="1"/>
  <c r="G123" i="1"/>
  <c r="D120" i="1"/>
  <c r="F115" i="1"/>
  <c r="G115" i="1"/>
  <c r="G109" i="1"/>
  <c r="F103" i="1"/>
  <c r="G103" i="1"/>
  <c r="K101" i="1" s="1"/>
  <c r="D100" i="1"/>
  <c r="T98" i="1" s="1"/>
  <c r="F95" i="1"/>
  <c r="G95" i="1"/>
  <c r="G89" i="1"/>
  <c r="G81" i="1"/>
  <c r="G76" i="1"/>
  <c r="K75" i="1" s="1"/>
  <c r="G69" i="1"/>
  <c r="H62" i="1"/>
  <c r="G61" i="1"/>
  <c r="G56" i="1"/>
  <c r="H54" i="1"/>
  <c r="G49" i="1"/>
  <c r="G41" i="1"/>
  <c r="F35" i="1"/>
  <c r="G35" i="1"/>
  <c r="G32" i="1"/>
  <c r="H32" i="1" s="1"/>
  <c r="G29" i="1"/>
  <c r="H22" i="1"/>
  <c r="G21" i="1"/>
  <c r="K19" i="1" s="1"/>
  <c r="F15" i="1"/>
  <c r="G15" i="1"/>
  <c r="G12" i="1"/>
  <c r="K11" i="1" s="1"/>
  <c r="Q11" i="1" s="1"/>
  <c r="H10" i="1"/>
  <c r="G9" i="1"/>
  <c r="G273" i="1"/>
  <c r="D264" i="1"/>
  <c r="F263" i="1"/>
  <c r="H263" i="1" s="1"/>
  <c r="H262" i="1"/>
  <c r="G253" i="1"/>
  <c r="H252" i="1"/>
  <c r="F251" i="1"/>
  <c r="G241" i="1"/>
  <c r="K240" i="1" s="1"/>
  <c r="D240" i="1"/>
  <c r="F239" i="1"/>
  <c r="H238" i="1"/>
  <c r="H234" i="1"/>
  <c r="H232" i="1"/>
  <c r="G230" i="1"/>
  <c r="K229" i="1" s="1"/>
  <c r="F227" i="1"/>
  <c r="G227" i="1"/>
  <c r="D224" i="1"/>
  <c r="F219" i="1"/>
  <c r="G219" i="1"/>
  <c r="G216" i="1"/>
  <c r="H212" i="1"/>
  <c r="F207" i="1"/>
  <c r="G207" i="1"/>
  <c r="D204" i="1"/>
  <c r="T203" i="1" s="1"/>
  <c r="F199" i="1"/>
  <c r="G199" i="1"/>
  <c r="G196" i="1"/>
  <c r="G193" i="1"/>
  <c r="H186" i="1"/>
  <c r="G185" i="1"/>
  <c r="F179" i="1"/>
  <c r="G179" i="1"/>
  <c r="G176" i="1"/>
  <c r="H174" i="1"/>
  <c r="G173" i="1"/>
  <c r="H166" i="1"/>
  <c r="G165" i="1"/>
  <c r="F159" i="1"/>
  <c r="G159" i="1"/>
  <c r="D156" i="1"/>
  <c r="F151" i="1"/>
  <c r="G151" i="1"/>
  <c r="H148" i="1"/>
  <c r="G146" i="1"/>
  <c r="G145" i="1"/>
  <c r="F139" i="1"/>
  <c r="G139" i="1"/>
  <c r="D136" i="1"/>
  <c r="T134" i="1" s="1"/>
  <c r="H128" i="1"/>
  <c r="G126" i="1"/>
  <c r="G125" i="1"/>
  <c r="H118" i="1"/>
  <c r="G117" i="1"/>
  <c r="K116" i="1" s="1"/>
  <c r="G112" i="1"/>
  <c r="K111" i="1" s="1"/>
  <c r="H108" i="1"/>
  <c r="G106" i="1"/>
  <c r="H106" i="1" s="1"/>
  <c r="G105" i="1"/>
  <c r="G97" i="1"/>
  <c r="K96" i="1" s="1"/>
  <c r="N96" i="1" s="1"/>
  <c r="G92" i="1"/>
  <c r="H88" i="1"/>
  <c r="G86" i="1"/>
  <c r="F83" i="1"/>
  <c r="G83" i="1"/>
  <c r="D80" i="1"/>
  <c r="F75" i="1"/>
  <c r="G75" i="1"/>
  <c r="G72" i="1"/>
  <c r="H70" i="1"/>
  <c r="H68" i="1"/>
  <c r="F63" i="1"/>
  <c r="G63" i="1"/>
  <c r="D60" i="1"/>
  <c r="F55" i="1"/>
  <c r="G55" i="1"/>
  <c r="G52" i="1"/>
  <c r="H48" i="1"/>
  <c r="F43" i="1"/>
  <c r="G43" i="1"/>
  <c r="D40" i="1"/>
  <c r="G38" i="1"/>
  <c r="G37" i="1"/>
  <c r="F31" i="1"/>
  <c r="G31" i="1"/>
  <c r="D28" i="1"/>
  <c r="T27" i="1" s="1"/>
  <c r="F23" i="1"/>
  <c r="G23" i="1"/>
  <c r="H20" i="1"/>
  <c r="G18" i="1"/>
  <c r="G17" i="1"/>
  <c r="F11" i="1"/>
  <c r="G11" i="1"/>
  <c r="D8" i="1"/>
  <c r="T6" i="1" s="1"/>
  <c r="D4" i="6"/>
  <c r="P3" i="9"/>
  <c r="B7" i="9"/>
  <c r="O3" i="9"/>
  <c r="B3" i="9"/>
  <c r="N193" i="4" l="1"/>
  <c r="M193" i="4"/>
  <c r="J194" i="4"/>
  <c r="T9" i="4"/>
  <c r="T10" i="4"/>
  <c r="T6" i="4"/>
  <c r="S6" i="4"/>
  <c r="G6" i="4"/>
  <c r="K5" i="4" s="1"/>
  <c r="S5" i="4" s="1"/>
  <c r="H232" i="5"/>
  <c r="T125" i="5"/>
  <c r="T142" i="5"/>
  <c r="N142" i="5" s="1"/>
  <c r="T174" i="5"/>
  <c r="H7" i="4"/>
  <c r="H189" i="5"/>
  <c r="P187" i="5" s="1"/>
  <c r="K187" i="5"/>
  <c r="O187" i="5" s="1"/>
  <c r="T18" i="5"/>
  <c r="G18" i="5"/>
  <c r="T129" i="5"/>
  <c r="K129" i="5" s="1"/>
  <c r="S129" i="5" s="1"/>
  <c r="T145" i="5"/>
  <c r="T146" i="5"/>
  <c r="T177" i="5"/>
  <c r="T178" i="5"/>
  <c r="S178" i="5" s="1"/>
  <c r="T241" i="5"/>
  <c r="T242" i="5"/>
  <c r="T257" i="5"/>
  <c r="G258" i="5"/>
  <c r="T274" i="5"/>
  <c r="T273" i="5"/>
  <c r="H1241" i="6"/>
  <c r="H128" i="6"/>
  <c r="H797" i="6"/>
  <c r="H31" i="6"/>
  <c r="H338" i="6"/>
  <c r="H414" i="6"/>
  <c r="H668" i="6"/>
  <c r="H772" i="6"/>
  <c r="H259" i="6"/>
  <c r="K215" i="5"/>
  <c r="P215" i="5" s="1"/>
  <c r="H69" i="5"/>
  <c r="T126" i="5"/>
  <c r="H362" i="1"/>
  <c r="K1076" i="6"/>
  <c r="H687" i="6"/>
  <c r="K338" i="1"/>
  <c r="N338" i="1" s="1"/>
  <c r="H343" i="1"/>
  <c r="H431" i="1"/>
  <c r="H176" i="6"/>
  <c r="H242" i="6"/>
  <c r="T699" i="6"/>
  <c r="H1191" i="6"/>
  <c r="H1370" i="6"/>
  <c r="H1162" i="6"/>
  <c r="H330" i="6"/>
  <c r="H8" i="4"/>
  <c r="O7" i="4" s="1"/>
  <c r="T8" i="4"/>
  <c r="H164" i="5"/>
  <c r="H172" i="5"/>
  <c r="T89" i="1"/>
  <c r="T248" i="1"/>
  <c r="T249" i="1"/>
  <c r="K249" i="1" s="1"/>
  <c r="K508" i="1"/>
  <c r="K589" i="1"/>
  <c r="H346" i="1"/>
  <c r="T440" i="1"/>
  <c r="K440" i="1" s="1"/>
  <c r="N440" i="1" s="1"/>
  <c r="H490" i="1"/>
  <c r="H562" i="1"/>
  <c r="K67" i="1"/>
  <c r="S67" i="1" s="1"/>
  <c r="T131" i="1"/>
  <c r="T191" i="1"/>
  <c r="H384" i="1"/>
  <c r="H480" i="1"/>
  <c r="H517" i="1"/>
  <c r="T300" i="1"/>
  <c r="K300" i="1" s="1"/>
  <c r="S300" i="1" s="1"/>
  <c r="N291" i="1"/>
  <c r="T42" i="5"/>
  <c r="T74" i="5"/>
  <c r="T106" i="5"/>
  <c r="T169" i="5"/>
  <c r="T877" i="6"/>
  <c r="T1213" i="6"/>
  <c r="K1095" i="6"/>
  <c r="S1095" i="6" s="1"/>
  <c r="K183" i="5"/>
  <c r="L183" i="5" s="1"/>
  <c r="K405" i="1"/>
  <c r="H138" i="1"/>
  <c r="H434" i="1"/>
  <c r="K106" i="1"/>
  <c r="N106" i="1" s="1"/>
  <c r="T45" i="5"/>
  <c r="T109" i="5"/>
  <c r="P1357" i="6"/>
  <c r="H229" i="6"/>
  <c r="H1130" i="6"/>
  <c r="H1362" i="6"/>
  <c r="H124" i="5"/>
  <c r="T212" i="1"/>
  <c r="H496" i="1"/>
  <c r="H394" i="1"/>
  <c r="T629" i="1"/>
  <c r="K629" i="1" s="1"/>
  <c r="H506" i="1"/>
  <c r="T384" i="1"/>
  <c r="P1076" i="6"/>
  <c r="O1076" i="6"/>
  <c r="Q1076" i="6"/>
  <c r="R1076" i="6"/>
  <c r="T329" i="6"/>
  <c r="T1265" i="6"/>
  <c r="T1197" i="6"/>
  <c r="T1149" i="6"/>
  <c r="R1357" i="6"/>
  <c r="T950" i="6"/>
  <c r="H1247" i="6"/>
  <c r="H1325" i="6"/>
  <c r="H1102" i="6"/>
  <c r="T241" i="6"/>
  <c r="H602" i="6"/>
  <c r="H706" i="6"/>
  <c r="H990" i="6"/>
  <c r="H1223" i="6"/>
  <c r="H24" i="6"/>
  <c r="H195" i="6"/>
  <c r="T975" i="6"/>
  <c r="H104" i="6"/>
  <c r="H431" i="6"/>
  <c r="H1418" i="6"/>
  <c r="H503" i="6"/>
  <c r="K150" i="6"/>
  <c r="T140" i="6"/>
  <c r="H498" i="6"/>
  <c r="T778" i="6"/>
  <c r="K943" i="6"/>
  <c r="T1041" i="6"/>
  <c r="H1374" i="6"/>
  <c r="T1152" i="6"/>
  <c r="O1357" i="6"/>
  <c r="H184" i="6"/>
  <c r="H876" i="6"/>
  <c r="T1328" i="6"/>
  <c r="H666" i="6"/>
  <c r="T861" i="6"/>
  <c r="H647" i="6"/>
  <c r="H892" i="6"/>
  <c r="H149" i="6"/>
  <c r="K26" i="6"/>
  <c r="T267" i="6"/>
  <c r="H693" i="6"/>
  <c r="K996" i="6"/>
  <c r="K1075" i="6"/>
  <c r="H1304" i="6"/>
  <c r="H213" i="6"/>
  <c r="T1256" i="6"/>
  <c r="H1382" i="6"/>
  <c r="H1087" i="6"/>
  <c r="H1038" i="6"/>
  <c r="H387" i="6"/>
  <c r="K126" i="6"/>
  <c r="N126" i="6" s="1"/>
  <c r="H411" i="6"/>
  <c r="T65" i="1"/>
  <c r="T64" i="1"/>
  <c r="K64" i="1" s="1"/>
  <c r="N64" i="1" s="1"/>
  <c r="K432" i="1"/>
  <c r="H554" i="1"/>
  <c r="T498" i="1"/>
  <c r="T497" i="1"/>
  <c r="T495" i="1"/>
  <c r="F9" i="1"/>
  <c r="H9" i="1" s="1"/>
  <c r="T10" i="1"/>
  <c r="K10" i="1" s="1"/>
  <c r="H143" i="1"/>
  <c r="K51" i="1"/>
  <c r="S51" i="1" s="1"/>
  <c r="K91" i="1"/>
  <c r="G131" i="1"/>
  <c r="H159" i="1"/>
  <c r="K86" i="1"/>
  <c r="H200" i="1"/>
  <c r="H23" i="1"/>
  <c r="K36" i="1"/>
  <c r="N36" i="1" s="1"/>
  <c r="K54" i="1"/>
  <c r="N54" i="1" s="1"/>
  <c r="F131" i="1"/>
  <c r="T241" i="1"/>
  <c r="T240" i="1"/>
  <c r="T238" i="1"/>
  <c r="K80" i="1"/>
  <c r="K274" i="1"/>
  <c r="H27" i="1"/>
  <c r="T45" i="1"/>
  <c r="T44" i="1"/>
  <c r="K44" i="1" s="1"/>
  <c r="S44" i="1" s="1"/>
  <c r="T42" i="1"/>
  <c r="K126" i="1"/>
  <c r="S126" i="1" s="1"/>
  <c r="N200" i="1"/>
  <c r="S200" i="1"/>
  <c r="G297" i="1"/>
  <c r="K296" i="1" s="1"/>
  <c r="G497" i="1"/>
  <c r="K45" i="1"/>
  <c r="G177" i="1"/>
  <c r="K174" i="1" s="1"/>
  <c r="T176" i="1"/>
  <c r="T100" i="1"/>
  <c r="T190" i="1"/>
  <c r="T584" i="1"/>
  <c r="F583" i="1"/>
  <c r="T583" i="1"/>
  <c r="K583" i="1" s="1"/>
  <c r="S583" i="1" s="1"/>
  <c r="T582" i="1"/>
  <c r="G583" i="1"/>
  <c r="K582" i="1" s="1"/>
  <c r="N582" i="1" s="1"/>
  <c r="H125" i="1"/>
  <c r="F497" i="1"/>
  <c r="T192" i="1"/>
  <c r="G296" i="1"/>
  <c r="K293" i="1" s="1"/>
  <c r="N293" i="1" s="1"/>
  <c r="F296" i="1"/>
  <c r="T295" i="1"/>
  <c r="T297" i="1"/>
  <c r="T354" i="1"/>
  <c r="T352" i="1"/>
  <c r="T353" i="1"/>
  <c r="T380" i="1"/>
  <c r="K380" i="1" s="1"/>
  <c r="T379" i="1"/>
  <c r="S379" i="1" s="1"/>
  <c r="T377" i="1"/>
  <c r="K377" i="1" s="1"/>
  <c r="N377" i="1" s="1"/>
  <c r="T427" i="1"/>
  <c r="T429" i="1"/>
  <c r="G429" i="1"/>
  <c r="K426" i="1" s="1"/>
  <c r="N426" i="1" s="1"/>
  <c r="T430" i="1"/>
  <c r="F429" i="1"/>
  <c r="T473" i="1"/>
  <c r="T475" i="1"/>
  <c r="T502" i="1"/>
  <c r="S502" i="1" s="1"/>
  <c r="G502" i="1"/>
  <c r="K499" i="1" s="1"/>
  <c r="N499" i="1" s="1"/>
  <c r="F502" i="1"/>
  <c r="T503" i="1"/>
  <c r="K503" i="1" s="1"/>
  <c r="N503" i="1" s="1"/>
  <c r="T501" i="1"/>
  <c r="K501" i="1" s="1"/>
  <c r="T500" i="1"/>
  <c r="T50" i="1"/>
  <c r="T48" i="1"/>
  <c r="K48" i="1" s="1"/>
  <c r="F50" i="1"/>
  <c r="H50" i="1" s="1"/>
  <c r="T110" i="1"/>
  <c r="K110" i="1" s="1"/>
  <c r="G110" i="1"/>
  <c r="F110" i="1"/>
  <c r="H110" i="1" s="1"/>
  <c r="T111" i="1"/>
  <c r="S111" i="1" s="1"/>
  <c r="T109" i="1"/>
  <c r="T108" i="1"/>
  <c r="T137" i="1"/>
  <c r="T136" i="1"/>
  <c r="N136" i="1" s="1"/>
  <c r="T157" i="1"/>
  <c r="T156" i="1"/>
  <c r="T154" i="1"/>
  <c r="T146" i="1"/>
  <c r="K146" i="1" s="1"/>
  <c r="N146" i="1" s="1"/>
  <c r="T145" i="1"/>
  <c r="K136" i="1"/>
  <c r="S136" i="1" s="1"/>
  <c r="T25" i="1"/>
  <c r="T23" i="1"/>
  <c r="H147" i="1"/>
  <c r="K234" i="1"/>
  <c r="S234" i="1" s="1"/>
  <c r="G192" i="1"/>
  <c r="K243" i="1"/>
  <c r="N243" i="1" s="1"/>
  <c r="K163" i="1"/>
  <c r="L163" i="1" s="1"/>
  <c r="L164" i="1" s="1"/>
  <c r="H287" i="1"/>
  <c r="K358" i="1"/>
  <c r="K406" i="1"/>
  <c r="N406" i="1" s="1"/>
  <c r="H93" i="1"/>
  <c r="T258" i="1"/>
  <c r="K511" i="1"/>
  <c r="S511" i="1" s="1"/>
  <c r="F542" i="1"/>
  <c r="G542" i="1"/>
  <c r="K539" i="1" s="1"/>
  <c r="T543" i="1"/>
  <c r="T541" i="1"/>
  <c r="T615" i="1"/>
  <c r="T614" i="1"/>
  <c r="G614" i="1"/>
  <c r="H614" i="1" s="1"/>
  <c r="T613" i="1"/>
  <c r="T140" i="1"/>
  <c r="T139" i="1"/>
  <c r="T142" i="1"/>
  <c r="T141" i="1"/>
  <c r="G141" i="1"/>
  <c r="F322" i="1"/>
  <c r="T321" i="1"/>
  <c r="T323" i="1"/>
  <c r="S323" i="1" s="1"/>
  <c r="G322" i="1"/>
  <c r="K319" i="1" s="1"/>
  <c r="T322" i="1"/>
  <c r="K322" i="1" s="1"/>
  <c r="N322" i="1" s="1"/>
  <c r="T320" i="1"/>
  <c r="T563" i="1"/>
  <c r="N563" i="1" s="1"/>
  <c r="T561" i="1"/>
  <c r="F563" i="1"/>
  <c r="T564" i="1"/>
  <c r="T562" i="1"/>
  <c r="G563" i="1"/>
  <c r="T281" i="1"/>
  <c r="T278" i="1"/>
  <c r="K298" i="1"/>
  <c r="N298" i="1" s="1"/>
  <c r="K410" i="1"/>
  <c r="S410" i="1" s="1"/>
  <c r="K506" i="1"/>
  <c r="H36" i="1"/>
  <c r="F192" i="1"/>
  <c r="T349" i="1"/>
  <c r="K349" i="1" s="1"/>
  <c r="S349" i="1" s="1"/>
  <c r="T346" i="1"/>
  <c r="T389" i="1"/>
  <c r="T386" i="1"/>
  <c r="T388" i="1"/>
  <c r="T437" i="1"/>
  <c r="T436" i="1"/>
  <c r="K502" i="1"/>
  <c r="H473" i="1"/>
  <c r="K76" i="1"/>
  <c r="N76" i="1" s="1"/>
  <c r="T227" i="1"/>
  <c r="T129" i="1"/>
  <c r="F297" i="1"/>
  <c r="H297" i="1" s="1"/>
  <c r="T17" i="1"/>
  <c r="T18" i="1"/>
  <c r="K18" i="1" s="1"/>
  <c r="T16" i="1"/>
  <c r="K16" i="1" s="1"/>
  <c r="N16" i="1" s="1"/>
  <c r="F141" i="1"/>
  <c r="H141" i="1" s="1"/>
  <c r="H158" i="1"/>
  <c r="T296" i="1"/>
  <c r="K559" i="1"/>
  <c r="S559" i="1" s="1"/>
  <c r="T348" i="1"/>
  <c r="T260" i="1"/>
  <c r="T496" i="1"/>
  <c r="K50" i="1"/>
  <c r="S50" i="1" s="1"/>
  <c r="K246" i="1"/>
  <c r="H96" i="1"/>
  <c r="K478" i="1"/>
  <c r="N478" i="1" s="1"/>
  <c r="K549" i="1"/>
  <c r="T90" i="1"/>
  <c r="K90" i="1" s="1"/>
  <c r="K93" i="1"/>
  <c r="T217" i="1"/>
  <c r="H309" i="1"/>
  <c r="K373" i="1"/>
  <c r="H30" i="1"/>
  <c r="H176" i="1"/>
  <c r="T198" i="1"/>
  <c r="K198" i="1" s="1"/>
  <c r="G218" i="1"/>
  <c r="H286" i="1"/>
  <c r="K305" i="1"/>
  <c r="S305" i="1" s="1"/>
  <c r="H350" i="1"/>
  <c r="T362" i="1"/>
  <c r="H377" i="1"/>
  <c r="T33" i="1"/>
  <c r="H512" i="1"/>
  <c r="T602" i="1"/>
  <c r="S127" i="1"/>
  <c r="K292" i="1"/>
  <c r="K375" i="1"/>
  <c r="S375" i="1" s="1"/>
  <c r="H531" i="1"/>
  <c r="H556" i="1"/>
  <c r="Q553" i="1" s="1"/>
  <c r="H422" i="1"/>
  <c r="K574" i="1"/>
  <c r="H222" i="1"/>
  <c r="H326" i="1"/>
  <c r="Q323" i="1" s="1"/>
  <c r="H591" i="1"/>
  <c r="H623" i="1"/>
  <c r="K382" i="1"/>
  <c r="K470" i="1"/>
  <c r="S470" i="1" s="1"/>
  <c r="K309" i="1"/>
  <c r="N309" i="1" s="1"/>
  <c r="K485" i="1"/>
  <c r="S485" i="1" s="1"/>
  <c r="H513" i="1"/>
  <c r="T547" i="1"/>
  <c r="H633" i="1"/>
  <c r="H154" i="1"/>
  <c r="N399" i="1"/>
  <c r="H414" i="1"/>
  <c r="H440" i="1"/>
  <c r="H446" i="1"/>
  <c r="H462" i="1"/>
  <c r="H478" i="1"/>
  <c r="H494" i="1"/>
  <c r="K56" i="1"/>
  <c r="N56" i="1" s="1"/>
  <c r="K396" i="1"/>
  <c r="N396" i="1" s="1"/>
  <c r="H468" i="1"/>
  <c r="H500" i="1"/>
  <c r="P589" i="1"/>
  <c r="H601" i="1"/>
  <c r="H616" i="1"/>
  <c r="K235" i="1"/>
  <c r="S235" i="1" s="1"/>
  <c r="K505" i="1"/>
  <c r="S505" i="1" s="1"/>
  <c r="T216" i="1"/>
  <c r="H390" i="1"/>
  <c r="H474" i="1"/>
  <c r="T603" i="1"/>
  <c r="H114" i="1"/>
  <c r="Q111" i="1" s="1"/>
  <c r="H454" i="1"/>
  <c r="K446" i="1"/>
  <c r="N446" i="1" s="1"/>
  <c r="K610" i="1"/>
  <c r="N610" i="1" s="1"/>
  <c r="K469" i="1"/>
  <c r="S469" i="1" s="1"/>
  <c r="K245" i="1"/>
  <c r="H302" i="1"/>
  <c r="H17" i="1"/>
  <c r="H98" i="1"/>
  <c r="H301" i="1"/>
  <c r="H333" i="1"/>
  <c r="H413" i="1"/>
  <c r="H461" i="1"/>
  <c r="K517" i="1"/>
  <c r="H552" i="1"/>
  <c r="H78" i="1"/>
  <c r="H342" i="1"/>
  <c r="T363" i="1"/>
  <c r="K581" i="1"/>
  <c r="N581" i="1" s="1"/>
  <c r="H245" i="1"/>
  <c r="T492" i="1"/>
  <c r="H130" i="1"/>
  <c r="N507" i="1"/>
  <c r="T88" i="1"/>
  <c r="K88" i="1" s="1"/>
  <c r="S88" i="1" s="1"/>
  <c r="H298" i="1"/>
  <c r="H290" i="1"/>
  <c r="H426" i="1"/>
  <c r="K157" i="6"/>
  <c r="K25" i="6"/>
  <c r="T48" i="6"/>
  <c r="S105" i="6"/>
  <c r="T226" i="6"/>
  <c r="T369" i="6"/>
  <c r="T500" i="6"/>
  <c r="T571" i="6"/>
  <c r="K480" i="6"/>
  <c r="T476" i="6"/>
  <c r="K614" i="6"/>
  <c r="N614" i="6" s="1"/>
  <c r="T895" i="6"/>
  <c r="T835" i="6"/>
  <c r="G961" i="6"/>
  <c r="K960" i="6" s="1"/>
  <c r="H1289" i="6"/>
  <c r="K1342" i="6"/>
  <c r="S1342" i="6" s="1"/>
  <c r="T1157" i="6"/>
  <c r="K1356" i="6"/>
  <c r="H17" i="6"/>
  <c r="T780" i="6"/>
  <c r="K260" i="6"/>
  <c r="T548" i="6"/>
  <c r="K1327" i="6"/>
  <c r="R1327" i="6" s="1"/>
  <c r="H825" i="6"/>
  <c r="H1383" i="6"/>
  <c r="H1096" i="6"/>
  <c r="H287" i="6"/>
  <c r="H1094" i="6"/>
  <c r="T1390" i="6"/>
  <c r="T134" i="6"/>
  <c r="H341" i="6"/>
  <c r="H904" i="6"/>
  <c r="T931" i="6"/>
  <c r="K36" i="6"/>
  <c r="T438" i="6"/>
  <c r="H484" i="6"/>
  <c r="K684" i="6"/>
  <c r="T882" i="6"/>
  <c r="T978" i="6"/>
  <c r="K1045" i="6"/>
  <c r="N1045" i="6" s="1"/>
  <c r="T1125" i="6"/>
  <c r="T1285" i="6"/>
  <c r="K1192" i="6"/>
  <c r="S1192" i="6" s="1"/>
  <c r="H551" i="6"/>
  <c r="H692" i="6"/>
  <c r="H766" i="6"/>
  <c r="K808" i="6"/>
  <c r="R808" i="6" s="1"/>
  <c r="H376" i="6"/>
  <c r="H745" i="6"/>
  <c r="T724" i="6"/>
  <c r="H1151" i="6"/>
  <c r="T622" i="6"/>
  <c r="H727" i="6"/>
  <c r="H1042" i="6"/>
  <c r="H667" i="6"/>
  <c r="H1394" i="6"/>
  <c r="H371" i="6"/>
  <c r="H327" i="6"/>
  <c r="H626" i="6"/>
  <c r="T871" i="6"/>
  <c r="T1011" i="6"/>
  <c r="T1039" i="6"/>
  <c r="H1070" i="6"/>
  <c r="H1186" i="6"/>
  <c r="H80" i="6"/>
  <c r="H30" i="6"/>
  <c r="H286" i="6"/>
  <c r="H849" i="6"/>
  <c r="H248" i="6"/>
  <c r="H339" i="6"/>
  <c r="H577" i="6"/>
  <c r="H679" i="6"/>
  <c r="T1420" i="6"/>
  <c r="S1420" i="6" s="1"/>
  <c r="T1205" i="6"/>
  <c r="H581" i="6"/>
  <c r="H516" i="6"/>
  <c r="T597" i="6"/>
  <c r="T955" i="6"/>
  <c r="K1344" i="6"/>
  <c r="S1344" i="6" s="1"/>
  <c r="H278" i="6"/>
  <c r="H127" i="6"/>
  <c r="H585" i="6"/>
  <c r="K287" i="6"/>
  <c r="N287" i="6" s="1"/>
  <c r="T1202" i="6"/>
  <c r="T110" i="6"/>
  <c r="H796" i="6"/>
  <c r="H326" i="6"/>
  <c r="H59" i="6"/>
  <c r="H809" i="6"/>
  <c r="H852" i="6"/>
  <c r="H1282" i="6"/>
  <c r="H275" i="6"/>
  <c r="H784" i="6"/>
  <c r="H1322" i="6"/>
  <c r="T1418" i="6"/>
  <c r="K364" i="6"/>
  <c r="S364" i="6" s="1"/>
  <c r="H514" i="6"/>
  <c r="T104" i="6"/>
  <c r="T141" i="6"/>
  <c r="T353" i="6"/>
  <c r="T354" i="6"/>
  <c r="T178" i="6"/>
  <c r="T175" i="6"/>
  <c r="T172" i="6"/>
  <c r="H163" i="6"/>
  <c r="T358" i="6"/>
  <c r="K688" i="6"/>
  <c r="N688" i="6" s="1"/>
  <c r="T1229" i="6"/>
  <c r="T1181" i="6"/>
  <c r="T1237" i="6"/>
  <c r="T80" i="6"/>
  <c r="T79" i="6"/>
  <c r="H632" i="6"/>
  <c r="T889" i="6"/>
  <c r="H569" i="6"/>
  <c r="F295" i="6"/>
  <c r="H295" i="6" s="1"/>
  <c r="T296" i="6"/>
  <c r="T633" i="6"/>
  <c r="T632" i="6"/>
  <c r="T21" i="6"/>
  <c r="T75" i="6"/>
  <c r="G237" i="6"/>
  <c r="K236" i="6" s="1"/>
  <c r="S236" i="6" s="1"/>
  <c r="K284" i="6"/>
  <c r="N284" i="6" s="1"/>
  <c r="K424" i="6"/>
  <c r="S424" i="6" s="1"/>
  <c r="T482" i="6"/>
  <c r="T536" i="6"/>
  <c r="T93" i="6"/>
  <c r="T517" i="6"/>
  <c r="T523" i="6"/>
  <c r="O558" i="6"/>
  <c r="Q558" i="6"/>
  <c r="P558" i="6"/>
  <c r="H298" i="6"/>
  <c r="T115" i="6"/>
  <c r="T256" i="6"/>
  <c r="T254" i="6"/>
  <c r="S1326" i="6"/>
  <c r="F263" i="6"/>
  <c r="H263" i="6" s="1"/>
  <c r="T261" i="6"/>
  <c r="T415" i="6"/>
  <c r="H113" i="6"/>
  <c r="T165" i="6"/>
  <c r="H880" i="6"/>
  <c r="T1314" i="6"/>
  <c r="T1334" i="6"/>
  <c r="T1336" i="6"/>
  <c r="H515" i="6"/>
  <c r="K511" i="6"/>
  <c r="T926" i="6"/>
  <c r="F860" i="6"/>
  <c r="H860" i="6" s="1"/>
  <c r="T109" i="6"/>
  <c r="H302" i="6"/>
  <c r="K78" i="6"/>
  <c r="K90" i="6"/>
  <c r="T202" i="6"/>
  <c r="S232" i="6"/>
  <c r="T264" i="6"/>
  <c r="T306" i="6"/>
  <c r="T342" i="6"/>
  <c r="T292" i="6"/>
  <c r="T563" i="6"/>
  <c r="T676" i="6"/>
  <c r="T1009" i="6"/>
  <c r="K1083" i="6"/>
  <c r="K1033" i="6"/>
  <c r="T1128" i="6"/>
  <c r="T1016" i="6"/>
  <c r="T1133" i="6"/>
  <c r="T1189" i="6"/>
  <c r="H54" i="6"/>
  <c r="K285" i="6"/>
  <c r="T1146" i="6"/>
  <c r="T585" i="6"/>
  <c r="H61" i="6"/>
  <c r="H402" i="6"/>
  <c r="H547" i="6"/>
  <c r="T908" i="6"/>
  <c r="T10" i="6"/>
  <c r="T287" i="6"/>
  <c r="S287" i="6" s="1"/>
  <c r="H624" i="6"/>
  <c r="H25" i="6"/>
  <c r="T681" i="6"/>
  <c r="H946" i="6"/>
  <c r="H998" i="6"/>
  <c r="T1402" i="6"/>
  <c r="T493" i="6"/>
  <c r="H1231" i="6"/>
  <c r="T591" i="6"/>
  <c r="H691" i="6"/>
  <c r="T730" i="6"/>
  <c r="T876" i="6"/>
  <c r="H935" i="6"/>
  <c r="H1046" i="6"/>
  <c r="H42" i="6"/>
  <c r="T231" i="6"/>
  <c r="S231" i="6" s="1"/>
  <c r="H663" i="6"/>
  <c r="K807" i="6"/>
  <c r="H942" i="6"/>
  <c r="T233" i="6"/>
  <c r="H322" i="6"/>
  <c r="H885" i="6"/>
  <c r="T1040" i="6"/>
  <c r="K697" i="6"/>
  <c r="S697" i="6" s="1"/>
  <c r="T919" i="6"/>
  <c r="T655" i="6"/>
  <c r="K991" i="6"/>
  <c r="O991" i="6" s="1"/>
  <c r="T822" i="6"/>
  <c r="T986" i="6"/>
  <c r="T1243" i="6"/>
  <c r="K1363" i="6"/>
  <c r="N1363" i="6" s="1"/>
  <c r="T1085" i="6"/>
  <c r="T1277" i="6"/>
  <c r="T1222" i="6"/>
  <c r="K1321" i="6"/>
  <c r="R1321" i="6" s="1"/>
  <c r="T1346" i="6"/>
  <c r="S1296" i="6"/>
  <c r="K1387" i="6"/>
  <c r="S1387" i="6" s="1"/>
  <c r="T446" i="6"/>
  <c r="T348" i="6"/>
  <c r="H897" i="6"/>
  <c r="H1199" i="6"/>
  <c r="T858" i="6"/>
  <c r="T190" i="6"/>
  <c r="T1078" i="6"/>
  <c r="H929" i="6"/>
  <c r="T560" i="6"/>
  <c r="H645" i="6"/>
  <c r="H983" i="6"/>
  <c r="T1304" i="6"/>
  <c r="T998" i="6"/>
  <c r="H323" i="6"/>
  <c r="T1109" i="6"/>
  <c r="T1321" i="6"/>
  <c r="T785" i="6"/>
  <c r="T985" i="6"/>
  <c r="H169" i="6"/>
  <c r="T305" i="6"/>
  <c r="T561" i="6"/>
  <c r="T888" i="6"/>
  <c r="T790" i="6"/>
  <c r="H844" i="6"/>
  <c r="K600" i="6"/>
  <c r="S600" i="6" s="1"/>
  <c r="T719" i="6"/>
  <c r="K940" i="6"/>
  <c r="K1380" i="6"/>
  <c r="H1069" i="6"/>
  <c r="H1236" i="6"/>
  <c r="H450" i="6"/>
  <c r="T123" i="6"/>
  <c r="T706" i="6"/>
  <c r="H1217" i="6"/>
  <c r="H462" i="6"/>
  <c r="H1007" i="6"/>
  <c r="T670" i="6"/>
  <c r="T725" i="6"/>
  <c r="T865" i="6"/>
  <c r="T1047" i="6"/>
  <c r="H1309" i="6"/>
  <c r="H746" i="6"/>
  <c r="T128" i="6"/>
  <c r="K918" i="6"/>
  <c r="O918" i="6" s="1"/>
  <c r="T1103" i="6"/>
  <c r="T214" i="6"/>
  <c r="T960" i="6"/>
  <c r="S960" i="6" s="1"/>
  <c r="H1083" i="6"/>
  <c r="H1350" i="6"/>
  <c r="T122" i="6"/>
  <c r="H840" i="6"/>
  <c r="T1083" i="6"/>
  <c r="H378" i="6"/>
  <c r="H596" i="6"/>
  <c r="T1084" i="6"/>
  <c r="S396" i="1"/>
  <c r="T61" i="1"/>
  <c r="T60" i="1"/>
  <c r="T58" i="1"/>
  <c r="T265" i="1"/>
  <c r="T263" i="1"/>
  <c r="T262" i="1"/>
  <c r="K498" i="1"/>
  <c r="K497" i="1"/>
  <c r="K184" i="1"/>
  <c r="H185" i="1"/>
  <c r="T189" i="1"/>
  <c r="T187" i="1"/>
  <c r="K210" i="1"/>
  <c r="S210" i="1" s="1"/>
  <c r="K209" i="1"/>
  <c r="H306" i="1"/>
  <c r="H321" i="1"/>
  <c r="K456" i="1"/>
  <c r="K455" i="1"/>
  <c r="S455" i="1" s="1"/>
  <c r="T421" i="1"/>
  <c r="K421" i="1" s="1"/>
  <c r="T420" i="1"/>
  <c r="T418" i="1"/>
  <c r="K52" i="1"/>
  <c r="K337" i="1"/>
  <c r="N337" i="1" s="1"/>
  <c r="H338" i="1"/>
  <c r="T81" i="1"/>
  <c r="T80" i="1"/>
  <c r="T153" i="1"/>
  <c r="T152" i="1"/>
  <c r="T150" i="1"/>
  <c r="K370" i="1"/>
  <c r="S370" i="1" s="1"/>
  <c r="K369" i="1"/>
  <c r="H546" i="1"/>
  <c r="K328" i="1"/>
  <c r="K327" i="1"/>
  <c r="S327" i="1" s="1"/>
  <c r="S359" i="1"/>
  <c r="K496" i="1"/>
  <c r="K528" i="1"/>
  <c r="K527" i="1"/>
  <c r="K74" i="1"/>
  <c r="T101" i="1"/>
  <c r="T99" i="1"/>
  <c r="K204" i="1"/>
  <c r="T85" i="1"/>
  <c r="T84" i="1"/>
  <c r="K84" i="1" s="1"/>
  <c r="T82" i="1"/>
  <c r="K318" i="1"/>
  <c r="L318" i="1" s="1"/>
  <c r="T333" i="1"/>
  <c r="T330" i="1"/>
  <c r="T461" i="1"/>
  <c r="T460" i="1"/>
  <c r="K460" i="1" s="1"/>
  <c r="T459" i="1"/>
  <c r="K494" i="1"/>
  <c r="N494" i="1" s="1"/>
  <c r="K492" i="1"/>
  <c r="N492" i="1" s="1"/>
  <c r="K526" i="1"/>
  <c r="F254" i="1"/>
  <c r="T255" i="1"/>
  <c r="T253" i="1"/>
  <c r="G254" i="1"/>
  <c r="T252" i="1"/>
  <c r="F553" i="1"/>
  <c r="T554" i="1"/>
  <c r="K554" i="1" s="1"/>
  <c r="T551" i="1"/>
  <c r="K600" i="1"/>
  <c r="N633" i="1"/>
  <c r="K353" i="1"/>
  <c r="N410" i="1"/>
  <c r="S432" i="1"/>
  <c r="N432" i="1"/>
  <c r="S56" i="1"/>
  <c r="S245" i="1"/>
  <c r="N245" i="1"/>
  <c r="K441" i="1"/>
  <c r="S441" i="1" s="1"/>
  <c r="K484" i="1"/>
  <c r="H485" i="1"/>
  <c r="K524" i="1"/>
  <c r="T4" i="1"/>
  <c r="K47" i="1"/>
  <c r="S47" i="1" s="1"/>
  <c r="N300" i="1"/>
  <c r="H627" i="1"/>
  <c r="T552" i="1"/>
  <c r="T204" i="1"/>
  <c r="T264" i="1"/>
  <c r="S625" i="1"/>
  <c r="N625" i="1"/>
  <c r="S291" i="1"/>
  <c r="T9" i="1"/>
  <c r="T8" i="1"/>
  <c r="K8" i="1" s="1"/>
  <c r="K17" i="1"/>
  <c r="N17" i="1" s="1"/>
  <c r="T29" i="1"/>
  <c r="T28" i="1"/>
  <c r="K28" i="1" s="1"/>
  <c r="H55" i="1"/>
  <c r="H75" i="1"/>
  <c r="K85" i="1"/>
  <c r="K124" i="1"/>
  <c r="K34" i="1"/>
  <c r="K68" i="1"/>
  <c r="Q68" i="1" s="1"/>
  <c r="N127" i="1"/>
  <c r="T169" i="1"/>
  <c r="K169" i="1" s="1"/>
  <c r="T167" i="1"/>
  <c r="T168" i="1"/>
  <c r="K179" i="1"/>
  <c r="S179" i="1" s="1"/>
  <c r="H180" i="1"/>
  <c r="K232" i="1"/>
  <c r="K231" i="1"/>
  <c r="N231" i="1" s="1"/>
  <c r="K255" i="1"/>
  <c r="H39" i="1"/>
  <c r="K378" i="1"/>
  <c r="K564" i="1"/>
  <c r="N564" i="1" s="1"/>
  <c r="K563" i="1"/>
  <c r="K595" i="1"/>
  <c r="S595" i="1" s="1"/>
  <c r="K270" i="1"/>
  <c r="S270" i="1" s="1"/>
  <c r="K355" i="1"/>
  <c r="K443" i="1"/>
  <c r="K480" i="1"/>
  <c r="H505" i="1"/>
  <c r="K504" i="1"/>
  <c r="K520" i="1"/>
  <c r="S520" i="1" s="1"/>
  <c r="K519" i="1"/>
  <c r="S519" i="1" s="1"/>
  <c r="K143" i="1"/>
  <c r="K194" i="1"/>
  <c r="L194" i="1" s="1"/>
  <c r="G255" i="1"/>
  <c r="K569" i="1"/>
  <c r="H574" i="1"/>
  <c r="H527" i="1"/>
  <c r="H565" i="1"/>
  <c r="P563" i="1" s="1"/>
  <c r="K584" i="1"/>
  <c r="H585" i="1"/>
  <c r="H497" i="1"/>
  <c r="N11" i="1"/>
  <c r="S11" i="1"/>
  <c r="T117" i="1"/>
  <c r="T115" i="1"/>
  <c r="T116" i="1"/>
  <c r="G116" i="1"/>
  <c r="H116" i="1" s="1"/>
  <c r="T419" i="1"/>
  <c r="K525" i="1"/>
  <c r="H587" i="1"/>
  <c r="T83" i="1"/>
  <c r="K132" i="1"/>
  <c r="K217" i="1"/>
  <c r="N217" i="1" s="1"/>
  <c r="K250" i="1"/>
  <c r="P250" i="1" s="1"/>
  <c r="S358" i="1"/>
  <c r="N358" i="1"/>
  <c r="N374" i="1"/>
  <c r="K481" i="1"/>
  <c r="S481" i="1" s="1"/>
  <c r="T490" i="1"/>
  <c r="S526" i="1"/>
  <c r="N526" i="1"/>
  <c r="F173" i="1"/>
  <c r="T174" i="1"/>
  <c r="T172" i="1"/>
  <c r="F182" i="1"/>
  <c r="H182" i="1" s="1"/>
  <c r="T183" i="1"/>
  <c r="T181" i="1"/>
  <c r="T182" i="1"/>
  <c r="T180" i="1"/>
  <c r="F537" i="1"/>
  <c r="T538" i="1"/>
  <c r="T536" i="1"/>
  <c r="T535" i="1"/>
  <c r="T537" i="1"/>
  <c r="K537" i="1" s="1"/>
  <c r="O537" i="1" s="1"/>
  <c r="G537" i="1"/>
  <c r="T558" i="1"/>
  <c r="F557" i="1"/>
  <c r="T555" i="1"/>
  <c r="T557" i="1"/>
  <c r="G557" i="1"/>
  <c r="S572" i="1"/>
  <c r="N572" i="1"/>
  <c r="M3" i="1"/>
  <c r="H206" i="1"/>
  <c r="K220" i="1"/>
  <c r="K276" i="1"/>
  <c r="K308" i="1"/>
  <c r="S338" i="1"/>
  <c r="S369" i="1"/>
  <c r="K372" i="1"/>
  <c r="N372" i="1" s="1"/>
  <c r="H373" i="1"/>
  <c r="K393" i="1"/>
  <c r="K420" i="1"/>
  <c r="H421" i="1"/>
  <c r="T553" i="1"/>
  <c r="K571" i="1"/>
  <c r="H572" i="1"/>
  <c r="T3" i="1"/>
  <c r="T188" i="1"/>
  <c r="K273" i="1"/>
  <c r="T332" i="1"/>
  <c r="K431" i="1"/>
  <c r="S431" i="1" s="1"/>
  <c r="K439" i="1"/>
  <c r="N471" i="1"/>
  <c r="S36" i="1"/>
  <c r="N276" i="1"/>
  <c r="H294" i="1"/>
  <c r="S524" i="1"/>
  <c r="N524" i="1"/>
  <c r="S96" i="1"/>
  <c r="N323" i="1"/>
  <c r="H594" i="1"/>
  <c r="H94" i="1"/>
  <c r="Q91" i="1" s="1"/>
  <c r="H450" i="1"/>
  <c r="F578" i="1"/>
  <c r="T579" i="1"/>
  <c r="G578" i="1"/>
  <c r="K577" i="1" s="1"/>
  <c r="N577" i="1" s="1"/>
  <c r="T578" i="1"/>
  <c r="K578" i="1" s="1"/>
  <c r="K616" i="1"/>
  <c r="S616" i="1" s="1"/>
  <c r="K623" i="1"/>
  <c r="S623" i="1" s="1"/>
  <c r="S260" i="1"/>
  <c r="N260" i="1"/>
  <c r="H458" i="1"/>
  <c r="K9" i="1"/>
  <c r="T41" i="1"/>
  <c r="T39" i="1"/>
  <c r="K170" i="1"/>
  <c r="N170" i="1" s="1"/>
  <c r="K168" i="1"/>
  <c r="K344" i="1"/>
  <c r="K343" i="1"/>
  <c r="K416" i="1"/>
  <c r="K415" i="1"/>
  <c r="T517" i="1"/>
  <c r="T516" i="1"/>
  <c r="K542" i="1"/>
  <c r="K540" i="1"/>
  <c r="N74" i="1"/>
  <c r="K141" i="1"/>
  <c r="N141" i="1" s="1"/>
  <c r="H142" i="1"/>
  <c r="F161" i="1"/>
  <c r="H161" i="1" s="1"/>
  <c r="T162" i="1"/>
  <c r="K162" i="1" s="1"/>
  <c r="T160" i="1"/>
  <c r="T161" i="1"/>
  <c r="K161" i="1" s="1"/>
  <c r="T159" i="1"/>
  <c r="S217" i="1"/>
  <c r="F547" i="1"/>
  <c r="T548" i="1"/>
  <c r="G547" i="1"/>
  <c r="T545" i="1"/>
  <c r="T546" i="1"/>
  <c r="N75" i="1"/>
  <c r="S75" i="1"/>
  <c r="K73" i="1"/>
  <c r="H74" i="1"/>
  <c r="F85" i="1"/>
  <c r="H85" i="1" s="1"/>
  <c r="T86" i="1"/>
  <c r="F122" i="1"/>
  <c r="T123" i="1"/>
  <c r="G122" i="1"/>
  <c r="T122" i="1"/>
  <c r="K152" i="1"/>
  <c r="H153" i="1"/>
  <c r="K397" i="1"/>
  <c r="S397" i="1" s="1"/>
  <c r="K429" i="1"/>
  <c r="S429" i="1" s="1"/>
  <c r="K570" i="1"/>
  <c r="N53" i="1"/>
  <c r="K196" i="1"/>
  <c r="N210" i="1"/>
  <c r="K282" i="1"/>
  <c r="N282" i="1" s="1"/>
  <c r="S353" i="1"/>
  <c r="K356" i="1"/>
  <c r="H357" i="1"/>
  <c r="T79" i="1"/>
  <c r="S240" i="1"/>
  <c r="N240" i="1"/>
  <c r="K391" i="1"/>
  <c r="S391" i="1" s="1"/>
  <c r="N443" i="1"/>
  <c r="N540" i="1"/>
  <c r="H590" i="1"/>
  <c r="O589" i="1" s="1"/>
  <c r="K541" i="1"/>
  <c r="K303" i="1"/>
  <c r="K311" i="1"/>
  <c r="S311" i="1" s="1"/>
  <c r="H406" i="1"/>
  <c r="O405" i="1" s="1"/>
  <c r="T40" i="1"/>
  <c r="T151" i="1"/>
  <c r="K479" i="1"/>
  <c r="K105" i="1"/>
  <c r="K158" i="1"/>
  <c r="Q158" i="1" s="1"/>
  <c r="K172" i="1"/>
  <c r="T205" i="1"/>
  <c r="T202" i="1"/>
  <c r="T225" i="1"/>
  <c r="T224" i="1"/>
  <c r="T222" i="1"/>
  <c r="T223" i="1"/>
  <c r="H253" i="1"/>
  <c r="K272" i="1"/>
  <c r="O272" i="1" s="1"/>
  <c r="K14" i="1"/>
  <c r="S14" i="1" s="1"/>
  <c r="K108" i="1"/>
  <c r="K107" i="1"/>
  <c r="S107" i="1" s="1"/>
  <c r="K122" i="1"/>
  <c r="K148" i="1"/>
  <c r="K147" i="1"/>
  <c r="K219" i="1"/>
  <c r="H220" i="1"/>
  <c r="H135" i="1"/>
  <c r="H190" i="1"/>
  <c r="T209" i="1"/>
  <c r="T208" i="1"/>
  <c r="T207" i="1"/>
  <c r="T206" i="1"/>
  <c r="H223" i="1"/>
  <c r="K256" i="1"/>
  <c r="Q256" i="1" s="1"/>
  <c r="K265" i="1"/>
  <c r="K290" i="1"/>
  <c r="S290" i="1" s="1"/>
  <c r="K450" i="1"/>
  <c r="S450" i="1" s="1"/>
  <c r="K611" i="1"/>
  <c r="K304" i="1"/>
  <c r="N304" i="1" s="1"/>
  <c r="H314" i="1"/>
  <c r="K368" i="1"/>
  <c r="P368" i="1" s="1"/>
  <c r="H378" i="1"/>
  <c r="K408" i="1"/>
  <c r="K467" i="1"/>
  <c r="L467" i="1" s="1"/>
  <c r="K608" i="1"/>
  <c r="N608" i="1" s="1"/>
  <c r="K607" i="1"/>
  <c r="S607" i="1" s="1"/>
  <c r="K606" i="1"/>
  <c r="N606" i="1" s="1"/>
  <c r="H247" i="1"/>
  <c r="K183" i="1"/>
  <c r="K302" i="1"/>
  <c r="N302" i="1" s="1"/>
  <c r="T317" i="1"/>
  <c r="K317" i="1" s="1"/>
  <c r="T316" i="1"/>
  <c r="K316" i="1" s="1"/>
  <c r="K342" i="1"/>
  <c r="K366" i="1"/>
  <c r="S366" i="1" s="1"/>
  <c r="K364" i="1"/>
  <c r="T405" i="1"/>
  <c r="T404" i="1"/>
  <c r="T403" i="1"/>
  <c r="K430" i="1"/>
  <c r="N430" i="1" s="1"/>
  <c r="T533" i="1"/>
  <c r="T530" i="1"/>
  <c r="T531" i="1"/>
  <c r="H606" i="1"/>
  <c r="K620" i="1"/>
  <c r="K565" i="1"/>
  <c r="K614" i="1"/>
  <c r="N614" i="1" s="1"/>
  <c r="H615" i="1"/>
  <c r="K24" i="1"/>
  <c r="K89" i="1"/>
  <c r="S89" i="1" s="1"/>
  <c r="T120" i="1"/>
  <c r="F162" i="1"/>
  <c r="H162" i="1" s="1"/>
  <c r="T163" i="1"/>
  <c r="K267" i="1"/>
  <c r="H293" i="1"/>
  <c r="T534" i="1"/>
  <c r="F533" i="1"/>
  <c r="G533" i="1"/>
  <c r="K532" i="1" s="1"/>
  <c r="N532" i="1" s="1"/>
  <c r="F568" i="1"/>
  <c r="H568" i="1" s="1"/>
  <c r="T569" i="1"/>
  <c r="T567" i="1"/>
  <c r="K567" i="1" s="1"/>
  <c r="S567" i="1" s="1"/>
  <c r="S577" i="1"/>
  <c r="T600" i="1"/>
  <c r="T597" i="1"/>
  <c r="G599" i="1"/>
  <c r="S608" i="1"/>
  <c r="F629" i="1"/>
  <c r="T630" i="1"/>
  <c r="T627" i="1"/>
  <c r="G629" i="1"/>
  <c r="H42" i="1"/>
  <c r="T59" i="1"/>
  <c r="T166" i="1"/>
  <c r="K208" i="1"/>
  <c r="T239" i="1"/>
  <c r="S243" i="1"/>
  <c r="S249" i="1"/>
  <c r="K266" i="1"/>
  <c r="L266" i="1" s="1"/>
  <c r="S288" i="1"/>
  <c r="H430" i="1"/>
  <c r="N441" i="1"/>
  <c r="K444" i="1"/>
  <c r="P444" i="1" s="1"/>
  <c r="K449" i="1"/>
  <c r="P449" i="1" s="1"/>
  <c r="T458" i="1"/>
  <c r="N505" i="1"/>
  <c r="T515" i="1"/>
  <c r="J7" i="1"/>
  <c r="N18" i="1"/>
  <c r="T26" i="1"/>
  <c r="F34" i="1"/>
  <c r="T35" i="1"/>
  <c r="T32" i="1"/>
  <c r="G34" i="1"/>
  <c r="S54" i="1"/>
  <c r="T78" i="1"/>
  <c r="F86" i="1"/>
  <c r="H86" i="1" s="1"/>
  <c r="T87" i="1"/>
  <c r="T102" i="1"/>
  <c r="F101" i="1"/>
  <c r="G101" i="1"/>
  <c r="K100" i="1" s="1"/>
  <c r="N100" i="1" s="1"/>
  <c r="F198" i="1"/>
  <c r="T199" i="1"/>
  <c r="T197" i="1"/>
  <c r="F214" i="1"/>
  <c r="T215" i="1"/>
  <c r="G214" i="1"/>
  <c r="K285" i="1"/>
  <c r="T38" i="1"/>
  <c r="T186" i="1"/>
  <c r="G198" i="1"/>
  <c r="K436" i="1"/>
  <c r="H437" i="1"/>
  <c r="S466" i="1"/>
  <c r="N466" i="1"/>
  <c r="S478" i="1"/>
  <c r="S497" i="1"/>
  <c r="N497" i="1"/>
  <c r="K500" i="1"/>
  <c r="K593" i="1"/>
  <c r="N593" i="1" s="1"/>
  <c r="H46" i="1"/>
  <c r="N359" i="1"/>
  <c r="T566" i="1"/>
  <c r="T7" i="1"/>
  <c r="T568" i="1"/>
  <c r="K568" i="1" s="1"/>
  <c r="S308" i="1"/>
  <c r="N308" i="1"/>
  <c r="T315" i="1"/>
  <c r="K407" i="1"/>
  <c r="S407" i="1" s="1"/>
  <c r="T491" i="1"/>
  <c r="K522" i="1"/>
  <c r="H523" i="1"/>
  <c r="F593" i="1"/>
  <c r="T594" i="1"/>
  <c r="G593" i="1"/>
  <c r="T331" i="1"/>
  <c r="H150" i="1"/>
  <c r="S399" i="1"/>
  <c r="N455" i="1"/>
  <c r="K523" i="1"/>
  <c r="K218" i="1"/>
  <c r="H11" i="1"/>
  <c r="K71" i="1"/>
  <c r="N71" i="1" s="1"/>
  <c r="K104" i="1"/>
  <c r="S104" i="1" s="1"/>
  <c r="K125" i="1"/>
  <c r="K145" i="1"/>
  <c r="S145" i="1" s="1"/>
  <c r="K178" i="1"/>
  <c r="P178" i="1" s="1"/>
  <c r="H199" i="1"/>
  <c r="H219" i="1"/>
  <c r="H239" i="1"/>
  <c r="H251" i="1"/>
  <c r="K20" i="1"/>
  <c r="K60" i="1"/>
  <c r="K94" i="1"/>
  <c r="S94" i="1" s="1"/>
  <c r="H103" i="1"/>
  <c r="T121" i="1"/>
  <c r="K142" i="1"/>
  <c r="K156" i="1"/>
  <c r="P156" i="1" s="1"/>
  <c r="K247" i="1"/>
  <c r="N247" i="1" s="1"/>
  <c r="H79" i="1"/>
  <c r="H203" i="1"/>
  <c r="K230" i="1"/>
  <c r="K248" i="1"/>
  <c r="N248" i="1" s="1"/>
  <c r="H259" i="1"/>
  <c r="Q589" i="1"/>
  <c r="K15" i="1"/>
  <c r="S15" i="1" s="1"/>
  <c r="K35" i="1"/>
  <c r="H104" i="1"/>
  <c r="Q101" i="1" s="1"/>
  <c r="K214" i="1"/>
  <c r="K281" i="1"/>
  <c r="S281" i="1" s="1"/>
  <c r="K299" i="1"/>
  <c r="S299" i="1" s="1"/>
  <c r="K312" i="1"/>
  <c r="K352" i="1"/>
  <c r="K376" i="1"/>
  <c r="K400" i="1"/>
  <c r="K464" i="1"/>
  <c r="K488" i="1"/>
  <c r="P488" i="1" s="1"/>
  <c r="K512" i="1"/>
  <c r="S512" i="1" s="1"/>
  <c r="H545" i="1"/>
  <c r="K544" i="1"/>
  <c r="K95" i="1"/>
  <c r="K286" i="1"/>
  <c r="H300" i="1"/>
  <c r="H311" i="1"/>
  <c r="K326" i="1"/>
  <c r="K350" i="1"/>
  <c r="O350" i="1" s="1"/>
  <c r="H375" i="1"/>
  <c r="K390" i="1"/>
  <c r="K414" i="1"/>
  <c r="K438" i="1"/>
  <c r="K454" i="1"/>
  <c r="H463" i="1"/>
  <c r="H511" i="1"/>
  <c r="F588" i="1"/>
  <c r="T589" i="1"/>
  <c r="K604" i="1"/>
  <c r="S604" i="1" s="1"/>
  <c r="H441" i="1"/>
  <c r="H535" i="1"/>
  <c r="H567" i="1"/>
  <c r="K594" i="1"/>
  <c r="H519" i="1"/>
  <c r="K69" i="1"/>
  <c r="T135" i="1"/>
  <c r="F146" i="1"/>
  <c r="H146" i="1" s="1"/>
  <c r="T147" i="1"/>
  <c r="K157" i="1"/>
  <c r="T178" i="1"/>
  <c r="F177" i="1"/>
  <c r="F194" i="1"/>
  <c r="T195" i="1"/>
  <c r="F218" i="1"/>
  <c r="H218" i="1" s="1"/>
  <c r="T219" i="1"/>
  <c r="K233" i="1"/>
  <c r="N233" i="1" s="1"/>
  <c r="K242" i="1"/>
  <c r="N242" i="1" s="1"/>
  <c r="F250" i="1"/>
  <c r="H250" i="1" s="1"/>
  <c r="T251" i="1"/>
  <c r="F285" i="1"/>
  <c r="T286" i="1"/>
  <c r="K325" i="1"/>
  <c r="N325" i="1" s="1"/>
  <c r="K357" i="1"/>
  <c r="N357" i="1" s="1"/>
  <c r="T387" i="1"/>
  <c r="K389" i="1"/>
  <c r="S389" i="1" s="1"/>
  <c r="K437" i="1"/>
  <c r="S437" i="1" s="1"/>
  <c r="K453" i="1"/>
  <c r="N453" i="1" s="1"/>
  <c r="F573" i="1"/>
  <c r="T574" i="1"/>
  <c r="T588" i="1"/>
  <c r="K634" i="1"/>
  <c r="N634" i="1" s="1"/>
  <c r="T24" i="1"/>
  <c r="T43" i="1"/>
  <c r="N67" i="1"/>
  <c r="S76" i="1"/>
  <c r="T155" i="1"/>
  <c r="T177" i="1"/>
  <c r="G194" i="1"/>
  <c r="K192" i="1" s="1"/>
  <c r="S192" i="1" s="1"/>
  <c r="H221" i="1"/>
  <c r="S231" i="1"/>
  <c r="S242" i="1"/>
  <c r="K244" i="1"/>
  <c r="T284" i="1"/>
  <c r="K284" i="1" s="1"/>
  <c r="P284" i="1" s="1"/>
  <c r="K289" i="1"/>
  <c r="S289" i="1" s="1"/>
  <c r="K348" i="1"/>
  <c r="N367" i="1"/>
  <c r="K412" i="1"/>
  <c r="S438" i="1"/>
  <c r="N438" i="1"/>
  <c r="N470" i="1"/>
  <c r="S480" i="1"/>
  <c r="N480" i="1"/>
  <c r="S506" i="1"/>
  <c r="H510" i="1"/>
  <c r="Q507" i="1" s="1"/>
  <c r="H518" i="1"/>
  <c r="K13" i="1"/>
  <c r="F33" i="1"/>
  <c r="H33" i="1" s="1"/>
  <c r="T34" i="1"/>
  <c r="K49" i="1"/>
  <c r="S49" i="1" s="1"/>
  <c r="T62" i="1"/>
  <c r="K72" i="1"/>
  <c r="K112" i="1"/>
  <c r="S112" i="1" s="1"/>
  <c r="F157" i="1"/>
  <c r="H157" i="1" s="1"/>
  <c r="T158" i="1"/>
  <c r="F213" i="1"/>
  <c r="H213" i="1" s="1"/>
  <c r="T214" i="1"/>
  <c r="T280" i="1"/>
  <c r="S373" i="1"/>
  <c r="N373" i="1"/>
  <c r="N469" i="1"/>
  <c r="N485" i="1"/>
  <c r="S542" i="1"/>
  <c r="N542" i="1"/>
  <c r="F598" i="1"/>
  <c r="T599" i="1"/>
  <c r="K609" i="1"/>
  <c r="N609" i="1" s="1"/>
  <c r="K632" i="1"/>
  <c r="N632" i="1" s="1"/>
  <c r="N111" i="1"/>
  <c r="T118" i="1"/>
  <c r="N126" i="1"/>
  <c r="S142" i="1"/>
  <c r="N142" i="1"/>
  <c r="K188" i="1"/>
  <c r="T226" i="1"/>
  <c r="S302" i="1"/>
  <c r="K324" i="1"/>
  <c r="S324" i="1" s="1"/>
  <c r="N366" i="1"/>
  <c r="K388" i="1"/>
  <c r="S388" i="1" s="1"/>
  <c r="K409" i="1"/>
  <c r="K452" i="1"/>
  <c r="N452" i="1" s="1"/>
  <c r="S482" i="1"/>
  <c r="N482" i="1"/>
  <c r="S494" i="1"/>
  <c r="S570" i="1"/>
  <c r="N570" i="1"/>
  <c r="N47" i="1"/>
  <c r="S272" i="1"/>
  <c r="S296" i="1"/>
  <c r="N296" i="1"/>
  <c r="T347" i="1"/>
  <c r="H374" i="1"/>
  <c r="H438" i="1"/>
  <c r="K463" i="1"/>
  <c r="S463" i="1" s="1"/>
  <c r="H534" i="1"/>
  <c r="T598" i="1"/>
  <c r="S632" i="1"/>
  <c r="T175" i="1"/>
  <c r="N423" i="1"/>
  <c r="N523" i="1"/>
  <c r="K613" i="1"/>
  <c r="T283" i="1"/>
  <c r="H310" i="1"/>
  <c r="T364" i="1"/>
  <c r="S392" i="1"/>
  <c r="N392" i="1"/>
  <c r="N407" i="1"/>
  <c r="S451" i="1"/>
  <c r="N451" i="1"/>
  <c r="K487" i="1"/>
  <c r="S487" i="1" s="1"/>
  <c r="H502" i="1"/>
  <c r="S563" i="1"/>
  <c r="N327" i="1"/>
  <c r="T435" i="1"/>
  <c r="S467" i="1"/>
  <c r="K590" i="1"/>
  <c r="N590" i="1" s="1"/>
  <c r="H624" i="1"/>
  <c r="T132" i="1"/>
  <c r="H274" i="1"/>
  <c r="S452" i="1"/>
  <c r="K164" i="1"/>
  <c r="N164" i="1" s="1"/>
  <c r="K175" i="1"/>
  <c r="P175" i="1" s="1"/>
  <c r="H15" i="1"/>
  <c r="H41" i="1"/>
  <c r="K40" i="1"/>
  <c r="K55" i="1"/>
  <c r="S55" i="1" s="1"/>
  <c r="K102" i="1"/>
  <c r="H115" i="1"/>
  <c r="K128" i="1"/>
  <c r="H171" i="1"/>
  <c r="K182" i="1"/>
  <c r="H191" i="1"/>
  <c r="K224" i="1"/>
  <c r="K236" i="1"/>
  <c r="F260" i="1"/>
  <c r="T261" i="1"/>
  <c r="N45" i="1"/>
  <c r="H59" i="1"/>
  <c r="S229" i="1"/>
  <c r="N229" i="1"/>
  <c r="H265" i="1"/>
  <c r="K264" i="1"/>
  <c r="H91" i="1"/>
  <c r="H266" i="1"/>
  <c r="H299" i="1"/>
  <c r="H307" i="1"/>
  <c r="H315" i="1"/>
  <c r="H323" i="1"/>
  <c r="H331" i="1"/>
  <c r="H339" i="1"/>
  <c r="H347" i="1"/>
  <c r="H355" i="1"/>
  <c r="H363" i="1"/>
  <c r="H371" i="1"/>
  <c r="H379" i="1"/>
  <c r="H387" i="1"/>
  <c r="H395" i="1"/>
  <c r="O394" i="1" s="1"/>
  <c r="H403" i="1"/>
  <c r="H411" i="1"/>
  <c r="H419" i="1"/>
  <c r="H427" i="1"/>
  <c r="H435" i="1"/>
  <c r="H443" i="1"/>
  <c r="H451" i="1"/>
  <c r="H459" i="1"/>
  <c r="H467" i="1"/>
  <c r="H475" i="1"/>
  <c r="H483" i="1"/>
  <c r="H491" i="1"/>
  <c r="H499" i="1"/>
  <c r="H507" i="1"/>
  <c r="K521" i="1"/>
  <c r="K580" i="1"/>
  <c r="K612" i="1"/>
  <c r="N612" i="1" s="1"/>
  <c r="K103" i="1"/>
  <c r="N103" i="1" s="1"/>
  <c r="K171" i="1"/>
  <c r="Q171" i="1" s="1"/>
  <c r="H244" i="1"/>
  <c r="K275" i="1"/>
  <c r="Q275" i="1" s="1"/>
  <c r="K288" i="1"/>
  <c r="N288" i="1" s="1"/>
  <c r="K307" i="1"/>
  <c r="N307" i="1" s="1"/>
  <c r="K336" i="1"/>
  <c r="H361" i="1"/>
  <c r="K360" i="1"/>
  <c r="S360" i="1" s="1"/>
  <c r="K371" i="1"/>
  <c r="S371" i="1" s="1"/>
  <c r="K384" i="1"/>
  <c r="Q384" i="1" s="1"/>
  <c r="K395" i="1"/>
  <c r="S395" i="1" s="1"/>
  <c r="H425" i="1"/>
  <c r="K424" i="1"/>
  <c r="K448" i="1"/>
  <c r="N448" i="1" s="1"/>
  <c r="K472" i="1"/>
  <c r="N472" i="1" s="1"/>
  <c r="K483" i="1"/>
  <c r="S507" i="1"/>
  <c r="H71" i="1"/>
  <c r="H165" i="1"/>
  <c r="H295" i="1"/>
  <c r="K310" i="1"/>
  <c r="S310" i="1" s="1"/>
  <c r="K334" i="1"/>
  <c r="S334" i="1" s="1"/>
  <c r="H359" i="1"/>
  <c r="K374" i="1"/>
  <c r="S374" i="1" s="1"/>
  <c r="K398" i="1"/>
  <c r="K422" i="1"/>
  <c r="S422" i="1" s="1"/>
  <c r="H447" i="1"/>
  <c r="K462" i="1"/>
  <c r="K486" i="1"/>
  <c r="S486" i="1" s="1"/>
  <c r="H495" i="1"/>
  <c r="K510" i="1"/>
  <c r="N510" i="1" s="1"/>
  <c r="S549" i="1"/>
  <c r="N549" i="1"/>
  <c r="F604" i="1"/>
  <c r="T605" i="1"/>
  <c r="H187" i="1"/>
  <c r="H583" i="1"/>
  <c r="H611" i="1"/>
  <c r="K597" i="1"/>
  <c r="K566" i="1"/>
  <c r="H571" i="1"/>
  <c r="K633" i="1"/>
  <c r="S633" i="1" s="1"/>
  <c r="H313" i="1"/>
  <c r="K518" i="1"/>
  <c r="N518" i="1" s="1"/>
  <c r="K550" i="1"/>
  <c r="N550" i="1" s="1"/>
  <c r="T22" i="1"/>
  <c r="F29" i="1"/>
  <c r="H29" i="1" s="1"/>
  <c r="T30" i="1"/>
  <c r="K53" i="1"/>
  <c r="S53" i="1" s="1"/>
  <c r="F65" i="1"/>
  <c r="H65" i="1" s="1"/>
  <c r="T66" i="1"/>
  <c r="N89" i="1"/>
  <c r="F90" i="1"/>
  <c r="H90" i="1" s="1"/>
  <c r="T91" i="1"/>
  <c r="T119" i="1"/>
  <c r="S125" i="1"/>
  <c r="N125" i="1"/>
  <c r="K173" i="1"/>
  <c r="F193" i="1"/>
  <c r="H193" i="1" s="1"/>
  <c r="T194" i="1"/>
  <c r="T228" i="1"/>
  <c r="S244" i="1"/>
  <c r="N244" i="1"/>
  <c r="F249" i="1"/>
  <c r="T250" i="1"/>
  <c r="K341" i="1"/>
  <c r="S341" i="1" s="1"/>
  <c r="S521" i="1"/>
  <c r="K548" i="1"/>
  <c r="K579" i="1"/>
  <c r="N607" i="1"/>
  <c r="K631" i="1"/>
  <c r="N51" i="1"/>
  <c r="S106" i="1"/>
  <c r="T130" i="1"/>
  <c r="T193" i="1"/>
  <c r="H229" i="1"/>
  <c r="S282" i="1"/>
  <c r="K287" i="1"/>
  <c r="S287" i="1" s="1"/>
  <c r="N310" i="1"/>
  <c r="N335" i="1"/>
  <c r="S342" i="1"/>
  <c r="N342" i="1"/>
  <c r="N383" i="1"/>
  <c r="S394" i="1"/>
  <c r="N394" i="1"/>
  <c r="H398" i="1"/>
  <c r="S406" i="1"/>
  <c r="S442" i="1"/>
  <c r="N442" i="1"/>
  <c r="K465" i="1"/>
  <c r="T474" i="1"/>
  <c r="N511" i="1"/>
  <c r="N519" i="1"/>
  <c r="S525" i="1"/>
  <c r="N525" i="1"/>
  <c r="F18" i="1"/>
  <c r="H18" i="1" s="1"/>
  <c r="T19" i="1"/>
  <c r="K29" i="1"/>
  <c r="F45" i="1"/>
  <c r="H45" i="1" s="1"/>
  <c r="T46" i="1"/>
  <c r="K65" i="1"/>
  <c r="S93" i="1"/>
  <c r="N93" i="1"/>
  <c r="K177" i="1"/>
  <c r="S268" i="1"/>
  <c r="N268" i="1"/>
  <c r="K271" i="1"/>
  <c r="S271" i="1" s="1"/>
  <c r="K301" i="1"/>
  <c r="S301" i="1" s="1"/>
  <c r="K333" i="1"/>
  <c r="Q333" i="1" s="1"/>
  <c r="K365" i="1"/>
  <c r="P365" i="1" s="1"/>
  <c r="K381" i="1"/>
  <c r="P381" i="1" s="1"/>
  <c r="K413" i="1"/>
  <c r="Q413" i="1" s="1"/>
  <c r="K445" i="1"/>
  <c r="K461" i="1"/>
  <c r="K477" i="1"/>
  <c r="K493" i="1"/>
  <c r="N493" i="1" s="1"/>
  <c r="K509" i="1"/>
  <c r="O509" i="1" s="1"/>
  <c r="G620" i="1"/>
  <c r="H620" i="1" s="1"/>
  <c r="T621" i="1"/>
  <c r="K621" i="1" s="1"/>
  <c r="Q621" i="1" s="1"/>
  <c r="K4" i="1"/>
  <c r="L4" i="1" s="1"/>
  <c r="K12" i="1"/>
  <c r="Q12" i="1" s="1"/>
  <c r="N70" i="1"/>
  <c r="S70" i="1"/>
  <c r="H73" i="1"/>
  <c r="K92" i="1"/>
  <c r="S92" i="1" s="1"/>
  <c r="K137" i="1"/>
  <c r="S233" i="1"/>
  <c r="K269" i="1"/>
  <c r="N269" i="1" s="1"/>
  <c r="K297" i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S306" i="1"/>
  <c r="N306" i="1"/>
  <c r="N318" i="1"/>
  <c r="K340" i="1"/>
  <c r="S340" i="1" s="1"/>
  <c r="S382" i="1"/>
  <c r="N382" i="1"/>
  <c r="K404" i="1"/>
  <c r="K425" i="1"/>
  <c r="N425" i="1" s="1"/>
  <c r="T434" i="1"/>
  <c r="K468" i="1"/>
  <c r="S468" i="1" s="1"/>
  <c r="S498" i="1"/>
  <c r="S510" i="1"/>
  <c r="K533" i="1"/>
  <c r="S565" i="1"/>
  <c r="N565" i="1"/>
  <c r="T618" i="1"/>
  <c r="K624" i="1"/>
  <c r="H26" i="1"/>
  <c r="T63" i="1"/>
  <c r="T144" i="1"/>
  <c r="K241" i="1"/>
  <c r="S339" i="1"/>
  <c r="N339" i="1"/>
  <c r="H358" i="1"/>
  <c r="N375" i="1"/>
  <c r="H470" i="1"/>
  <c r="Q467" i="1" s="1"/>
  <c r="K622" i="1"/>
  <c r="S622" i="1" s="1"/>
  <c r="N271" i="1"/>
  <c r="S292" i="1"/>
  <c r="N292" i="1"/>
  <c r="T596" i="1"/>
  <c r="H610" i="1"/>
  <c r="K630" i="1"/>
  <c r="H6" i="1"/>
  <c r="H278" i="1"/>
  <c r="K351" i="1"/>
  <c r="S351" i="1" s="1"/>
  <c r="H526" i="1"/>
  <c r="T573" i="1"/>
  <c r="T587" i="1"/>
  <c r="H277" i="1"/>
  <c r="N360" i="1"/>
  <c r="N411" i="1"/>
  <c r="T476" i="1"/>
  <c r="H486" i="1"/>
  <c r="T586" i="1"/>
  <c r="K543" i="1"/>
  <c r="S543" i="1" s="1"/>
  <c r="S610" i="1"/>
  <c r="N275" i="1"/>
  <c r="K447" i="1"/>
  <c r="N174" i="5"/>
  <c r="S174" i="5"/>
  <c r="N238" i="5"/>
  <c r="K162" i="5"/>
  <c r="K225" i="5"/>
  <c r="N225" i="5" s="1"/>
  <c r="O219" i="5"/>
  <c r="F26" i="5"/>
  <c r="T27" i="5"/>
  <c r="F58" i="5"/>
  <c r="T59" i="5"/>
  <c r="F90" i="5"/>
  <c r="T91" i="5"/>
  <c r="F122" i="5"/>
  <c r="H122" i="5" s="1"/>
  <c r="T123" i="5"/>
  <c r="K123" i="5" s="1"/>
  <c r="F154" i="5"/>
  <c r="H154" i="5" s="1"/>
  <c r="T155" i="5"/>
  <c r="F186" i="5"/>
  <c r="H186" i="5" s="1"/>
  <c r="T187" i="5"/>
  <c r="F234" i="5"/>
  <c r="H234" i="5" s="1"/>
  <c r="T235" i="5"/>
  <c r="K34" i="5"/>
  <c r="K77" i="5"/>
  <c r="S77" i="5" s="1"/>
  <c r="F99" i="5"/>
  <c r="T100" i="5"/>
  <c r="P142" i="5"/>
  <c r="F251" i="5"/>
  <c r="T252" i="5"/>
  <c r="H37" i="5"/>
  <c r="H101" i="5"/>
  <c r="P178" i="5"/>
  <c r="F135" i="5"/>
  <c r="T136" i="5"/>
  <c r="P150" i="5"/>
  <c r="F183" i="5"/>
  <c r="H183" i="5" s="1"/>
  <c r="T184" i="5"/>
  <c r="F191" i="5"/>
  <c r="H191" i="5" s="1"/>
  <c r="T192" i="5"/>
  <c r="F207" i="5"/>
  <c r="H207" i="5" s="1"/>
  <c r="T208" i="5"/>
  <c r="K208" i="5" s="1"/>
  <c r="F215" i="5"/>
  <c r="H215" i="5" s="1"/>
  <c r="T216" i="5"/>
  <c r="F223" i="5"/>
  <c r="H223" i="5" s="1"/>
  <c r="T224" i="5"/>
  <c r="F239" i="5"/>
  <c r="H239" i="5" s="1"/>
  <c r="T240" i="5"/>
  <c r="K274" i="5"/>
  <c r="F7" i="5"/>
  <c r="T8" i="5"/>
  <c r="N178" i="5"/>
  <c r="T205" i="5"/>
  <c r="T221" i="5"/>
  <c r="T237" i="5"/>
  <c r="K237" i="5" s="1"/>
  <c r="H245" i="5"/>
  <c r="H13" i="5"/>
  <c r="K12" i="5"/>
  <c r="F40" i="5"/>
  <c r="H40" i="5" s="1"/>
  <c r="T41" i="5"/>
  <c r="F64" i="5"/>
  <c r="H64" i="5" s="1"/>
  <c r="T65" i="5"/>
  <c r="H77" i="5"/>
  <c r="K76" i="5"/>
  <c r="F104" i="5"/>
  <c r="H104" i="5" s="1"/>
  <c r="T105" i="5"/>
  <c r="T185" i="5"/>
  <c r="T222" i="5"/>
  <c r="S142" i="5"/>
  <c r="O235" i="5"/>
  <c r="F6" i="5"/>
  <c r="T7" i="5"/>
  <c r="F22" i="5"/>
  <c r="T23" i="5"/>
  <c r="F38" i="5"/>
  <c r="T39" i="5"/>
  <c r="K39" i="5" s="1"/>
  <c r="F54" i="5"/>
  <c r="T55" i="5"/>
  <c r="F70" i="5"/>
  <c r="T71" i="5"/>
  <c r="F86" i="5"/>
  <c r="T87" i="5"/>
  <c r="K87" i="5" s="1"/>
  <c r="F102" i="5"/>
  <c r="T103" i="5"/>
  <c r="F118" i="5"/>
  <c r="T119" i="5"/>
  <c r="K119" i="5" s="1"/>
  <c r="F134" i="5"/>
  <c r="H134" i="5" s="1"/>
  <c r="T135" i="5"/>
  <c r="F150" i="5"/>
  <c r="H150" i="5" s="1"/>
  <c r="T151" i="5"/>
  <c r="F166" i="5"/>
  <c r="H166" i="5" s="1"/>
  <c r="T167" i="5"/>
  <c r="K167" i="5" s="1"/>
  <c r="F182" i="5"/>
  <c r="H182" i="5" s="1"/>
  <c r="T183" i="5"/>
  <c r="F198" i="5"/>
  <c r="H198" i="5" s="1"/>
  <c r="T199" i="5"/>
  <c r="F214" i="5"/>
  <c r="H214" i="5" s="1"/>
  <c r="T215" i="5"/>
  <c r="F230" i="5"/>
  <c r="H230" i="5" s="1"/>
  <c r="T231" i="5"/>
  <c r="F246" i="5"/>
  <c r="T247" i="5"/>
  <c r="F262" i="5"/>
  <c r="T263" i="5"/>
  <c r="F278" i="5"/>
  <c r="T279" i="5"/>
  <c r="F35" i="5"/>
  <c r="T36" i="5"/>
  <c r="K50" i="5"/>
  <c r="F115" i="5"/>
  <c r="H115" i="5" s="1"/>
  <c r="T116" i="5"/>
  <c r="F143" i="5"/>
  <c r="T144" i="5"/>
  <c r="K144" i="5" s="1"/>
  <c r="F175" i="5"/>
  <c r="T176" i="5"/>
  <c r="K192" i="5"/>
  <c r="K240" i="5"/>
  <c r="F267" i="5"/>
  <c r="H267" i="5" s="1"/>
  <c r="T268" i="5"/>
  <c r="F123" i="5"/>
  <c r="H123" i="5" s="1"/>
  <c r="O122" i="5" s="1"/>
  <c r="T124" i="5"/>
  <c r="P130" i="5"/>
  <c r="F179" i="5"/>
  <c r="T180" i="5"/>
  <c r="F39" i="5"/>
  <c r="T40" i="5"/>
  <c r="F71" i="5"/>
  <c r="T72" i="5"/>
  <c r="K254" i="5"/>
  <c r="F11" i="5"/>
  <c r="T12" i="5"/>
  <c r="F27" i="5"/>
  <c r="H27" i="5" s="1"/>
  <c r="T28" i="5"/>
  <c r="F43" i="5"/>
  <c r="T44" i="5"/>
  <c r="F59" i="5"/>
  <c r="H59" i="5" s="1"/>
  <c r="T60" i="5"/>
  <c r="F75" i="5"/>
  <c r="T76" i="5"/>
  <c r="F91" i="5"/>
  <c r="H91" i="5" s="1"/>
  <c r="T92" i="5"/>
  <c r="F107" i="5"/>
  <c r="T108" i="5"/>
  <c r="F151" i="5"/>
  <c r="H151" i="5" s="1"/>
  <c r="O150" i="5" s="1"/>
  <c r="T152" i="5"/>
  <c r="K194" i="5"/>
  <c r="K218" i="5"/>
  <c r="K242" i="5"/>
  <c r="F275" i="5"/>
  <c r="H275" i="5" s="1"/>
  <c r="T276" i="5"/>
  <c r="K86" i="5"/>
  <c r="F155" i="5"/>
  <c r="H155" i="5" s="1"/>
  <c r="O154" i="5" s="1"/>
  <c r="T156" i="5"/>
  <c r="H225" i="5"/>
  <c r="K209" i="5"/>
  <c r="T137" i="5"/>
  <c r="T5" i="5"/>
  <c r="T21" i="5"/>
  <c r="T37" i="5"/>
  <c r="T53" i="5"/>
  <c r="T69" i="5"/>
  <c r="T85" i="5"/>
  <c r="T101" i="5"/>
  <c r="T117" i="5"/>
  <c r="T30" i="5"/>
  <c r="K30" i="5" s="1"/>
  <c r="T54" i="5"/>
  <c r="T70" i="5"/>
  <c r="T118" i="5"/>
  <c r="K118" i="5" s="1"/>
  <c r="K201" i="5"/>
  <c r="N201" i="5" s="1"/>
  <c r="F8" i="5"/>
  <c r="H8" i="5" s="1"/>
  <c r="T9" i="5"/>
  <c r="F24" i="5"/>
  <c r="H24" i="5" s="1"/>
  <c r="T25" i="5"/>
  <c r="F48" i="5"/>
  <c r="H48" i="5" s="1"/>
  <c r="T49" i="5"/>
  <c r="H61" i="5"/>
  <c r="F88" i="5"/>
  <c r="H88" i="5" s="1"/>
  <c r="T89" i="5"/>
  <c r="F112" i="5"/>
  <c r="H112" i="5" s="1"/>
  <c r="T113" i="5"/>
  <c r="T165" i="5"/>
  <c r="H216" i="5"/>
  <c r="T233" i="5"/>
  <c r="F244" i="5"/>
  <c r="H244" i="5" s="1"/>
  <c r="T245" i="5"/>
  <c r="F260" i="5"/>
  <c r="H260" i="5" s="1"/>
  <c r="T261" i="5"/>
  <c r="F276" i="5"/>
  <c r="H276" i="5" s="1"/>
  <c r="T277" i="5"/>
  <c r="T173" i="5"/>
  <c r="K173" i="5" s="1"/>
  <c r="T193" i="5"/>
  <c r="T262" i="5"/>
  <c r="H196" i="5"/>
  <c r="T213" i="5"/>
  <c r="H156" i="5"/>
  <c r="P154" i="5" s="1"/>
  <c r="F199" i="5"/>
  <c r="H199" i="5" s="1"/>
  <c r="T200" i="5"/>
  <c r="K211" i="5"/>
  <c r="T6" i="5"/>
  <c r="K6" i="5" s="1"/>
  <c r="T202" i="5"/>
  <c r="K202" i="5" s="1"/>
  <c r="F14" i="5"/>
  <c r="T15" i="5"/>
  <c r="K15" i="5" s="1"/>
  <c r="F62" i="5"/>
  <c r="T63" i="5"/>
  <c r="K63" i="5" s="1"/>
  <c r="F94" i="5"/>
  <c r="T95" i="5"/>
  <c r="F126" i="5"/>
  <c r="H126" i="5" s="1"/>
  <c r="T127" i="5"/>
  <c r="K127" i="5" s="1"/>
  <c r="F174" i="5"/>
  <c r="H174" i="5" s="1"/>
  <c r="T175" i="5"/>
  <c r="F222" i="5"/>
  <c r="H222" i="5" s="1"/>
  <c r="T223" i="5"/>
  <c r="F270" i="5"/>
  <c r="T271" i="5"/>
  <c r="K271" i="5" s="1"/>
  <c r="K18" i="5"/>
  <c r="N18" i="5" s="1"/>
  <c r="F67" i="5"/>
  <c r="T68" i="5"/>
  <c r="F83" i="5"/>
  <c r="H83" i="5" s="1"/>
  <c r="T84" i="5"/>
  <c r="K98" i="5"/>
  <c r="N98" i="5" s="1"/>
  <c r="F127" i="5"/>
  <c r="T128" i="5"/>
  <c r="F159" i="5"/>
  <c r="T160" i="5"/>
  <c r="K216" i="5"/>
  <c r="F119" i="5"/>
  <c r="H119" i="5" s="1"/>
  <c r="T120" i="5"/>
  <c r="F171" i="5"/>
  <c r="T172" i="5"/>
  <c r="F15" i="5"/>
  <c r="H15" i="5" s="1"/>
  <c r="T16" i="5"/>
  <c r="F31" i="5"/>
  <c r="T32" i="5"/>
  <c r="F47" i="5"/>
  <c r="H47" i="5" s="1"/>
  <c r="T48" i="5"/>
  <c r="F63" i="5"/>
  <c r="T64" i="5"/>
  <c r="F79" i="5"/>
  <c r="H79" i="5" s="1"/>
  <c r="T80" i="5"/>
  <c r="F95" i="5"/>
  <c r="T96" i="5"/>
  <c r="F111" i="5"/>
  <c r="H111" i="5" s="1"/>
  <c r="T112" i="5"/>
  <c r="F147" i="5"/>
  <c r="T148" i="5"/>
  <c r="F247" i="5"/>
  <c r="H247" i="5" s="1"/>
  <c r="T248" i="5"/>
  <c r="F23" i="5"/>
  <c r="H23" i="5" s="1"/>
  <c r="T24" i="5"/>
  <c r="F55" i="5"/>
  <c r="H55" i="5" s="1"/>
  <c r="T56" i="5"/>
  <c r="F139" i="5"/>
  <c r="T140" i="5"/>
  <c r="G135" i="5"/>
  <c r="H135" i="5" s="1"/>
  <c r="K206" i="5"/>
  <c r="K238" i="5"/>
  <c r="G250" i="5"/>
  <c r="K249" i="5" s="1"/>
  <c r="S249" i="5" s="1"/>
  <c r="H5" i="5"/>
  <c r="K241" i="5"/>
  <c r="N241" i="5" s="1"/>
  <c r="T134" i="5"/>
  <c r="T13" i="5"/>
  <c r="T61" i="5"/>
  <c r="T93" i="5"/>
  <c r="K189" i="5"/>
  <c r="H261" i="5"/>
  <c r="T38" i="5"/>
  <c r="T62" i="5"/>
  <c r="T94" i="5"/>
  <c r="F16" i="5"/>
  <c r="H16" i="5" s="1"/>
  <c r="T17" i="5"/>
  <c r="H29" i="5"/>
  <c r="F56" i="5"/>
  <c r="H56" i="5" s="1"/>
  <c r="T57" i="5"/>
  <c r="F80" i="5"/>
  <c r="H80" i="5" s="1"/>
  <c r="T81" i="5"/>
  <c r="H93" i="5"/>
  <c r="F120" i="5"/>
  <c r="H120" i="5" s="1"/>
  <c r="T121" i="5"/>
  <c r="H184" i="5"/>
  <c r="F252" i="5"/>
  <c r="H252" i="5" s="1"/>
  <c r="T253" i="5"/>
  <c r="F268" i="5"/>
  <c r="H268" i="5" s="1"/>
  <c r="T269" i="5"/>
  <c r="T182" i="5"/>
  <c r="K182" i="5" s="1"/>
  <c r="T198" i="5"/>
  <c r="T214" i="5"/>
  <c r="K214" i="5" s="1"/>
  <c r="T230" i="5"/>
  <c r="T246" i="5"/>
  <c r="K246" i="5" s="1"/>
  <c r="T278" i="5"/>
  <c r="K278" i="5" s="1"/>
  <c r="T150" i="5"/>
  <c r="T26" i="5"/>
  <c r="K26" i="5" s="1"/>
  <c r="T58" i="5"/>
  <c r="K58" i="5" s="1"/>
  <c r="T90" i="5"/>
  <c r="K90" i="5" s="1"/>
  <c r="T122" i="5"/>
  <c r="L122" i="5" s="1"/>
  <c r="K195" i="5"/>
  <c r="H228" i="5"/>
  <c r="H125" i="5"/>
  <c r="K191" i="5"/>
  <c r="T270" i="5"/>
  <c r="H145" i="5"/>
  <c r="H165" i="5"/>
  <c r="K207" i="5"/>
  <c r="F10" i="5"/>
  <c r="T11" i="5"/>
  <c r="F42" i="5"/>
  <c r="T43" i="5"/>
  <c r="F74" i="5"/>
  <c r="T75" i="5"/>
  <c r="F106" i="5"/>
  <c r="T107" i="5"/>
  <c r="F138" i="5"/>
  <c r="H138" i="5" s="1"/>
  <c r="T139" i="5"/>
  <c r="F170" i="5"/>
  <c r="H170" i="5" s="1"/>
  <c r="T171" i="5"/>
  <c r="F202" i="5"/>
  <c r="H202" i="5" s="1"/>
  <c r="T203" i="5"/>
  <c r="F218" i="5"/>
  <c r="H218" i="5" s="1"/>
  <c r="T219" i="5"/>
  <c r="F250" i="5"/>
  <c r="T251" i="5"/>
  <c r="F266" i="5"/>
  <c r="T267" i="5"/>
  <c r="K267" i="5" s="1"/>
  <c r="F3" i="5"/>
  <c r="H3" i="5" s="1"/>
  <c r="T4" i="5"/>
  <c r="T3" i="5"/>
  <c r="K3" i="5" s="1"/>
  <c r="F19" i="5"/>
  <c r="H19" i="5" s="1"/>
  <c r="T20" i="5"/>
  <c r="K114" i="5"/>
  <c r="S114" i="5" s="1"/>
  <c r="P174" i="5"/>
  <c r="K266" i="5"/>
  <c r="N266" i="5" s="1"/>
  <c r="P122" i="5"/>
  <c r="F163" i="5"/>
  <c r="H163" i="5" s="1"/>
  <c r="T164" i="5"/>
  <c r="K42" i="5"/>
  <c r="F231" i="5"/>
  <c r="H231" i="5" s="1"/>
  <c r="T232" i="5"/>
  <c r="K232" i="5" s="1"/>
  <c r="F103" i="5"/>
  <c r="H103" i="5" s="1"/>
  <c r="T104" i="5"/>
  <c r="T153" i="5"/>
  <c r="H212" i="5"/>
  <c r="T229" i="5"/>
  <c r="T10" i="5"/>
  <c r="F30" i="5"/>
  <c r="H30" i="5" s="1"/>
  <c r="T31" i="5"/>
  <c r="F46" i="5"/>
  <c r="T47" i="5"/>
  <c r="F78" i="5"/>
  <c r="H78" i="5" s="1"/>
  <c r="T79" i="5"/>
  <c r="F110" i="5"/>
  <c r="T111" i="5"/>
  <c r="K111" i="5" s="1"/>
  <c r="F142" i="5"/>
  <c r="H142" i="5" s="1"/>
  <c r="T143" i="5"/>
  <c r="K143" i="5" s="1"/>
  <c r="F158" i="5"/>
  <c r="H158" i="5" s="1"/>
  <c r="T159" i="5"/>
  <c r="F190" i="5"/>
  <c r="H190" i="5" s="1"/>
  <c r="T191" i="5"/>
  <c r="F206" i="5"/>
  <c r="H206" i="5" s="1"/>
  <c r="T207" i="5"/>
  <c r="F238" i="5"/>
  <c r="H238" i="5" s="1"/>
  <c r="T239" i="5"/>
  <c r="F254" i="5"/>
  <c r="T255" i="5"/>
  <c r="F18" i="5"/>
  <c r="T19" i="5"/>
  <c r="F34" i="5"/>
  <c r="T35" i="5"/>
  <c r="K35" i="5" s="1"/>
  <c r="F50" i="5"/>
  <c r="T51" i="5"/>
  <c r="F66" i="5"/>
  <c r="T67" i="5"/>
  <c r="K67" i="5" s="1"/>
  <c r="F82" i="5"/>
  <c r="T83" i="5"/>
  <c r="K83" i="5" s="1"/>
  <c r="F98" i="5"/>
  <c r="T99" i="5"/>
  <c r="K99" i="5" s="1"/>
  <c r="F114" i="5"/>
  <c r="T115" i="5"/>
  <c r="F130" i="5"/>
  <c r="H130" i="5" s="1"/>
  <c r="T131" i="5"/>
  <c r="F146" i="5"/>
  <c r="H146" i="5" s="1"/>
  <c r="T147" i="5"/>
  <c r="F162" i="5"/>
  <c r="H162" i="5" s="1"/>
  <c r="T163" i="5"/>
  <c r="F178" i="5"/>
  <c r="H178" i="5" s="1"/>
  <c r="T179" i="5"/>
  <c r="F194" i="5"/>
  <c r="H194" i="5" s="1"/>
  <c r="T195" i="5"/>
  <c r="F210" i="5"/>
  <c r="H210" i="5" s="1"/>
  <c r="T211" i="5"/>
  <c r="F226" i="5"/>
  <c r="H226" i="5" s="1"/>
  <c r="T227" i="5"/>
  <c r="F242" i="5"/>
  <c r="H242" i="5" s="1"/>
  <c r="T243" i="5"/>
  <c r="F258" i="5"/>
  <c r="H258" i="5" s="1"/>
  <c r="T259" i="5"/>
  <c r="K259" i="5" s="1"/>
  <c r="F274" i="5"/>
  <c r="T275" i="5"/>
  <c r="F51" i="5"/>
  <c r="H51" i="5" s="1"/>
  <c r="T52" i="5"/>
  <c r="K66" i="5"/>
  <c r="K82" i="5"/>
  <c r="G127" i="5"/>
  <c r="G159" i="5"/>
  <c r="K256" i="5"/>
  <c r="K94" i="5"/>
  <c r="K110" i="5"/>
  <c r="F131" i="5"/>
  <c r="T132" i="5"/>
  <c r="G147" i="5"/>
  <c r="F263" i="5"/>
  <c r="H263" i="5" s="1"/>
  <c r="T264" i="5"/>
  <c r="F279" i="5"/>
  <c r="H279" i="5" s="1"/>
  <c r="T280" i="5"/>
  <c r="K22" i="5"/>
  <c r="N22" i="5" s="1"/>
  <c r="K54" i="5"/>
  <c r="F255" i="5"/>
  <c r="H255" i="5" s="1"/>
  <c r="T256" i="5"/>
  <c r="F167" i="5"/>
  <c r="T168" i="5"/>
  <c r="F187" i="5"/>
  <c r="H187" i="5" s="1"/>
  <c r="T188" i="5"/>
  <c r="F195" i="5"/>
  <c r="H195" i="5" s="1"/>
  <c r="T196" i="5"/>
  <c r="F203" i="5"/>
  <c r="H203" i="5" s="1"/>
  <c r="T204" i="5"/>
  <c r="F211" i="5"/>
  <c r="H211" i="5" s="1"/>
  <c r="T212" i="5"/>
  <c r="K212" i="5" s="1"/>
  <c r="F219" i="5"/>
  <c r="H219" i="5" s="1"/>
  <c r="T220" i="5"/>
  <c r="F227" i="5"/>
  <c r="H227" i="5" s="1"/>
  <c r="T228" i="5"/>
  <c r="F235" i="5"/>
  <c r="H235" i="5" s="1"/>
  <c r="T236" i="5"/>
  <c r="F243" i="5"/>
  <c r="H243" i="5" s="1"/>
  <c r="T244" i="5"/>
  <c r="F259" i="5"/>
  <c r="T260" i="5"/>
  <c r="G270" i="5"/>
  <c r="K269" i="5" s="1"/>
  <c r="F87" i="5"/>
  <c r="T88" i="5"/>
  <c r="G114" i="5"/>
  <c r="K113" i="5" s="1"/>
  <c r="F271" i="5"/>
  <c r="T272" i="5"/>
  <c r="H57" i="5"/>
  <c r="K193" i="5"/>
  <c r="T46" i="5"/>
  <c r="K46" i="5" s="1"/>
  <c r="T102" i="5"/>
  <c r="T154" i="5"/>
  <c r="T181" i="5"/>
  <c r="K181" i="5" s="1"/>
  <c r="T210" i="5"/>
  <c r="T226" i="5"/>
  <c r="T258" i="5"/>
  <c r="K199" i="5"/>
  <c r="K231" i="5"/>
  <c r="T265" i="5"/>
  <c r="H277" i="5"/>
  <c r="T141" i="5"/>
  <c r="K141" i="5" s="1"/>
  <c r="K227" i="5"/>
  <c r="T250" i="5"/>
  <c r="F32" i="5"/>
  <c r="H32" i="5" s="1"/>
  <c r="T33" i="5"/>
  <c r="H45" i="5"/>
  <c r="F72" i="5"/>
  <c r="H72" i="5" s="1"/>
  <c r="T73" i="5"/>
  <c r="F96" i="5"/>
  <c r="H96" i="5" s="1"/>
  <c r="T97" i="5"/>
  <c r="H109" i="5"/>
  <c r="T190" i="5"/>
  <c r="H200" i="5"/>
  <c r="T217" i="5"/>
  <c r="K217" i="5" s="1"/>
  <c r="K229" i="5"/>
  <c r="K255" i="5"/>
  <c r="T14" i="5"/>
  <c r="T78" i="5"/>
  <c r="K124" i="5"/>
  <c r="T161" i="5"/>
  <c r="K161" i="5" s="1"/>
  <c r="K171" i="5"/>
  <c r="T133" i="5"/>
  <c r="K23" i="5"/>
  <c r="H121" i="5"/>
  <c r="T162" i="5"/>
  <c r="T186" i="5"/>
  <c r="T197" i="5"/>
  <c r="K203" i="5"/>
  <c r="T234" i="5"/>
  <c r="K234" i="5" s="1"/>
  <c r="T130" i="5"/>
  <c r="K223" i="5"/>
  <c r="T149" i="5"/>
  <c r="H168" i="5"/>
  <c r="K55" i="5"/>
  <c r="T157" i="5"/>
  <c r="T170" i="5"/>
  <c r="K239" i="5"/>
  <c r="F9" i="4"/>
  <c r="F3" i="4"/>
  <c r="H3" i="4" s="1"/>
  <c r="T3" i="4"/>
  <c r="T4" i="4"/>
  <c r="L4" i="4" s="1"/>
  <c r="L5" i="4" s="1"/>
  <c r="L6" i="4" s="1"/>
  <c r="L7" i="4" s="1"/>
  <c r="G9" i="4"/>
  <c r="K8" i="4" s="1"/>
  <c r="T7" i="4"/>
  <c r="H6" i="4"/>
  <c r="P364" i="6"/>
  <c r="S250" i="6"/>
  <c r="O807" i="6"/>
  <c r="Q807" i="6"/>
  <c r="F44" i="6"/>
  <c r="T45" i="6"/>
  <c r="F32" i="6"/>
  <c r="T33" i="6"/>
  <c r="F209" i="6"/>
  <c r="H209" i="6" s="1"/>
  <c r="T210" i="6"/>
  <c r="F166" i="6"/>
  <c r="T167" i="6"/>
  <c r="F199" i="6"/>
  <c r="T200" i="6"/>
  <c r="F300" i="6"/>
  <c r="H300" i="6" s="1"/>
  <c r="T301" i="6"/>
  <c r="F372" i="6"/>
  <c r="T373" i="6"/>
  <c r="F340" i="6"/>
  <c r="T341" i="6"/>
  <c r="F398" i="6"/>
  <c r="H398" i="6" s="1"/>
  <c r="T399" i="6"/>
  <c r="F385" i="6"/>
  <c r="T386" i="6"/>
  <c r="F506" i="6"/>
  <c r="H506" i="6" s="1"/>
  <c r="T507" i="6"/>
  <c r="F508" i="6"/>
  <c r="T509" i="6"/>
  <c r="F582" i="6"/>
  <c r="T583" i="6"/>
  <c r="F603" i="6"/>
  <c r="H603" i="6" s="1"/>
  <c r="T604" i="6"/>
  <c r="F648" i="6"/>
  <c r="T649" i="6"/>
  <c r="F566" i="6"/>
  <c r="T567" i="6"/>
  <c r="F638" i="6"/>
  <c r="T639" i="6"/>
  <c r="F901" i="6"/>
  <c r="H901" i="6" s="1"/>
  <c r="T902" i="6"/>
  <c r="F689" i="6"/>
  <c r="T690" i="6"/>
  <c r="F830" i="6"/>
  <c r="H830" i="6" s="1"/>
  <c r="T831" i="6"/>
  <c r="F827" i="6"/>
  <c r="T828" i="6"/>
  <c r="F953" i="6"/>
  <c r="T954" i="6"/>
  <c r="F969" i="6"/>
  <c r="T970" i="6"/>
  <c r="F1065" i="6"/>
  <c r="T1066" i="6"/>
  <c r="F736" i="6"/>
  <c r="T737" i="6"/>
  <c r="F1080" i="6"/>
  <c r="H1080" i="6" s="1"/>
  <c r="T1081" i="6"/>
  <c r="F1131" i="6"/>
  <c r="T1132" i="6"/>
  <c r="F1163" i="6"/>
  <c r="T1164" i="6"/>
  <c r="F1195" i="6"/>
  <c r="H1195" i="6" s="1"/>
  <c r="T1196" i="6"/>
  <c r="F1211" i="6"/>
  <c r="T1212" i="6"/>
  <c r="F1227" i="6"/>
  <c r="H1227" i="6" s="1"/>
  <c r="T1228" i="6"/>
  <c r="F1259" i="6"/>
  <c r="T1260" i="6"/>
  <c r="F1275" i="6"/>
  <c r="H1275" i="6" s="1"/>
  <c r="T1276" i="6"/>
  <c r="F1291" i="6"/>
  <c r="T1292" i="6"/>
  <c r="F1001" i="6"/>
  <c r="T1002" i="6"/>
  <c r="F1068" i="6"/>
  <c r="H1068" i="6" s="1"/>
  <c r="T1069" i="6"/>
  <c r="F1318" i="6"/>
  <c r="T1319" i="6"/>
  <c r="F1248" i="6"/>
  <c r="T1249" i="6"/>
  <c r="F1253" i="6"/>
  <c r="T1254" i="6"/>
  <c r="F5" i="6"/>
  <c r="T6" i="6"/>
  <c r="F507" i="6"/>
  <c r="H507" i="6" s="1"/>
  <c r="T508" i="6"/>
  <c r="F69" i="6"/>
  <c r="H69" i="6" s="1"/>
  <c r="T70" i="6"/>
  <c r="F490" i="6"/>
  <c r="T491" i="6"/>
  <c r="F1342" i="6"/>
  <c r="H1342" i="6" s="1"/>
  <c r="T1343" i="6"/>
  <c r="F452" i="6"/>
  <c r="T453" i="6"/>
  <c r="F1360" i="6"/>
  <c r="H1360" i="6" s="1"/>
  <c r="T1361" i="6"/>
  <c r="F652" i="6"/>
  <c r="H652" i="6" s="1"/>
  <c r="T653" i="6"/>
  <c r="F720" i="6"/>
  <c r="H720" i="6" s="1"/>
  <c r="T721" i="6"/>
  <c r="F755" i="6"/>
  <c r="T756" i="6"/>
  <c r="F258" i="6"/>
  <c r="H258" i="6" s="1"/>
  <c r="T259" i="6"/>
  <c r="F192" i="6"/>
  <c r="H192" i="6" s="1"/>
  <c r="T193" i="6"/>
  <c r="F404" i="6"/>
  <c r="H404" i="6" s="1"/>
  <c r="T405" i="6"/>
  <c r="F810" i="6"/>
  <c r="H810" i="6" s="1"/>
  <c r="T811" i="6"/>
  <c r="T1412" i="6"/>
  <c r="T44" i="6"/>
  <c r="T372" i="6"/>
  <c r="T403" i="6"/>
  <c r="T488" i="6"/>
  <c r="F556" i="6"/>
  <c r="H556" i="6" s="1"/>
  <c r="T557" i="6"/>
  <c r="T573" i="6"/>
  <c r="T582" i="6"/>
  <c r="T755" i="6"/>
  <c r="T797" i="6"/>
  <c r="T953" i="6"/>
  <c r="F1037" i="6"/>
  <c r="H1037" i="6" s="1"/>
  <c r="T1038" i="6"/>
  <c r="T1115" i="6"/>
  <c r="T1210" i="6"/>
  <c r="T68" i="6"/>
  <c r="T1359" i="6"/>
  <c r="S1359" i="6" s="1"/>
  <c r="T1144" i="6"/>
  <c r="T1413" i="6"/>
  <c r="T37" i="6"/>
  <c r="T1091" i="6"/>
  <c r="T208" i="6"/>
  <c r="T452" i="6"/>
  <c r="T602" i="6"/>
  <c r="T1017" i="6"/>
  <c r="T251" i="6"/>
  <c r="T1291" i="6"/>
  <c r="F27" i="6"/>
  <c r="T28" i="6"/>
  <c r="T4" i="6"/>
  <c r="T3" i="6"/>
  <c r="F6" i="6"/>
  <c r="T7" i="6"/>
  <c r="F49" i="6"/>
  <c r="T50" i="6"/>
  <c r="F60" i="6"/>
  <c r="T61" i="6"/>
  <c r="F53" i="6"/>
  <c r="T54" i="6"/>
  <c r="F76" i="6"/>
  <c r="H76" i="6" s="1"/>
  <c r="T77" i="6"/>
  <c r="F95" i="6"/>
  <c r="T96" i="6"/>
  <c r="F117" i="6"/>
  <c r="H117" i="6" s="1"/>
  <c r="T118" i="6"/>
  <c r="F153" i="6"/>
  <c r="H153" i="6" s="1"/>
  <c r="T154" i="6"/>
  <c r="F97" i="6"/>
  <c r="T98" i="6"/>
  <c r="F84" i="6"/>
  <c r="T85" i="6"/>
  <c r="F159" i="6"/>
  <c r="H159" i="6" s="1"/>
  <c r="T160" i="6"/>
  <c r="F198" i="6"/>
  <c r="H198" i="6" s="1"/>
  <c r="T199" i="6"/>
  <c r="F204" i="6"/>
  <c r="H204" i="6" s="1"/>
  <c r="T205" i="6"/>
  <c r="F162" i="6"/>
  <c r="T163" i="6"/>
  <c r="F222" i="6"/>
  <c r="H222" i="6" s="1"/>
  <c r="T223" i="6"/>
  <c r="F167" i="6"/>
  <c r="T168" i="6"/>
  <c r="F268" i="6"/>
  <c r="T269" i="6"/>
  <c r="F308" i="6"/>
  <c r="H308" i="6" s="1"/>
  <c r="T309" i="6"/>
  <c r="F325" i="6"/>
  <c r="T326" i="6"/>
  <c r="H333" i="6"/>
  <c r="F280" i="6"/>
  <c r="T281" i="6"/>
  <c r="F313" i="6"/>
  <c r="H313" i="6" s="1"/>
  <c r="T314" i="6"/>
  <c r="F336" i="6"/>
  <c r="H336" i="6" s="1"/>
  <c r="T337" i="6"/>
  <c r="F349" i="6"/>
  <c r="H349" i="6" s="1"/>
  <c r="T350" i="6"/>
  <c r="F495" i="6"/>
  <c r="H495" i="6" s="1"/>
  <c r="T496" i="6"/>
  <c r="F416" i="6"/>
  <c r="H416" i="6" s="1"/>
  <c r="T417" i="6"/>
  <c r="K431" i="6"/>
  <c r="S431" i="6" s="1"/>
  <c r="F397" i="6"/>
  <c r="T398" i="6"/>
  <c r="F412" i="6"/>
  <c r="T413" i="6"/>
  <c r="F447" i="6"/>
  <c r="H447" i="6" s="1"/>
  <c r="T448" i="6"/>
  <c r="H497" i="6"/>
  <c r="H548" i="6"/>
  <c r="F540" i="6"/>
  <c r="T541" i="6"/>
  <c r="F574" i="6"/>
  <c r="H574" i="6" s="1"/>
  <c r="T575" i="6"/>
  <c r="F616" i="6"/>
  <c r="H616" i="6" s="1"/>
  <c r="T617" i="6"/>
  <c r="F477" i="6"/>
  <c r="H477" i="6" s="1"/>
  <c r="T478" i="6"/>
  <c r="F500" i="6"/>
  <c r="H500" i="6" s="1"/>
  <c r="T501" i="6"/>
  <c r="F472" i="6"/>
  <c r="H472" i="6" s="1"/>
  <c r="T473" i="6"/>
  <c r="F489" i="6"/>
  <c r="T490" i="6"/>
  <c r="F509" i="6"/>
  <c r="T510" i="6"/>
  <c r="S510" i="6" s="1"/>
  <c r="F536" i="6"/>
  <c r="T537" i="6"/>
  <c r="F558" i="6"/>
  <c r="T559" i="6"/>
  <c r="F598" i="6"/>
  <c r="H598" i="6" s="1"/>
  <c r="T599" i="6"/>
  <c r="F606" i="6"/>
  <c r="T607" i="6"/>
  <c r="F623" i="6"/>
  <c r="T624" i="6"/>
  <c r="F642" i="6"/>
  <c r="T643" i="6"/>
  <c r="F664" i="6"/>
  <c r="T665" i="6"/>
  <c r="F591" i="6"/>
  <c r="H591" i="6" s="1"/>
  <c r="T592" i="6"/>
  <c r="F610" i="6"/>
  <c r="T611" i="6"/>
  <c r="F775" i="6"/>
  <c r="H775" i="6" s="1"/>
  <c r="T776" i="6"/>
  <c r="F829" i="6"/>
  <c r="H829" i="6" s="1"/>
  <c r="T830" i="6"/>
  <c r="K838" i="6"/>
  <c r="N838" i="6" s="1"/>
  <c r="K930" i="6"/>
  <c r="S930" i="6" s="1"/>
  <c r="F672" i="6"/>
  <c r="T673" i="6"/>
  <c r="F909" i="6"/>
  <c r="H909" i="6" s="1"/>
  <c r="T910" i="6"/>
  <c r="F653" i="6"/>
  <c r="T654" i="6"/>
  <c r="T742" i="6"/>
  <c r="F794" i="6"/>
  <c r="T795" i="6"/>
  <c r="H808" i="6"/>
  <c r="F816" i="6"/>
  <c r="H816" i="6" s="1"/>
  <c r="T817" i="6"/>
  <c r="F762" i="6"/>
  <c r="T763" i="6"/>
  <c r="F823" i="6"/>
  <c r="H823" i="6" s="1"/>
  <c r="T824" i="6"/>
  <c r="F948" i="6"/>
  <c r="T949" i="6"/>
  <c r="F988" i="6"/>
  <c r="H988" i="6" s="1"/>
  <c r="T989" i="6"/>
  <c r="F1036" i="6"/>
  <c r="T1037" i="6"/>
  <c r="F677" i="6"/>
  <c r="H677" i="6" s="1"/>
  <c r="T678" i="6"/>
  <c r="H1016" i="6"/>
  <c r="F767" i="6"/>
  <c r="T768" i="6"/>
  <c r="F914" i="6"/>
  <c r="T915" i="6"/>
  <c r="F940" i="6"/>
  <c r="T941" i="6"/>
  <c r="F963" i="6"/>
  <c r="H963" i="6" s="1"/>
  <c r="T964" i="6"/>
  <c r="F980" i="6"/>
  <c r="T981" i="6"/>
  <c r="F996" i="6"/>
  <c r="T997" i="6"/>
  <c r="F1020" i="6"/>
  <c r="T1021" i="6"/>
  <c r="F1030" i="6"/>
  <c r="H1030" i="6" s="1"/>
  <c r="T1031" i="6"/>
  <c r="F1052" i="6"/>
  <c r="T1053" i="6"/>
  <c r="F1093" i="6"/>
  <c r="T1094" i="6"/>
  <c r="F1123" i="6"/>
  <c r="H1123" i="6" s="1"/>
  <c r="T1124" i="6"/>
  <c r="F1139" i="6"/>
  <c r="T1140" i="6"/>
  <c r="F1155" i="6"/>
  <c r="T1156" i="6"/>
  <c r="F1171" i="6"/>
  <c r="H1171" i="6" s="1"/>
  <c r="T1172" i="6"/>
  <c r="F1187" i="6"/>
  <c r="T1188" i="6"/>
  <c r="F1203" i="6"/>
  <c r="T1204" i="6"/>
  <c r="F1219" i="6"/>
  <c r="H1219" i="6" s="1"/>
  <c r="T1220" i="6"/>
  <c r="F1235" i="6"/>
  <c r="T1236" i="6"/>
  <c r="F1251" i="6"/>
  <c r="H1251" i="6" s="1"/>
  <c r="T1252" i="6"/>
  <c r="F1267" i="6"/>
  <c r="T1268" i="6"/>
  <c r="F1283" i="6"/>
  <c r="T1284" i="6"/>
  <c r="F1299" i="6"/>
  <c r="H1299" i="6" s="1"/>
  <c r="T1300" i="6"/>
  <c r="F932" i="6"/>
  <c r="H932" i="6" s="1"/>
  <c r="T933" i="6"/>
  <c r="F993" i="6"/>
  <c r="T994" i="6"/>
  <c r="T1230" i="6"/>
  <c r="F1269" i="6"/>
  <c r="H1269" i="6" s="1"/>
  <c r="T1270" i="6"/>
  <c r="F1312" i="6"/>
  <c r="H1312" i="6" s="1"/>
  <c r="T1313" i="6"/>
  <c r="F1353" i="6"/>
  <c r="H1353" i="6" s="1"/>
  <c r="T1354" i="6"/>
  <c r="F1390" i="6"/>
  <c r="H1390" i="6" s="1"/>
  <c r="T1391" i="6"/>
  <c r="K1084" i="6"/>
  <c r="S1084" i="6" s="1"/>
  <c r="T1241" i="6"/>
  <c r="F972" i="6"/>
  <c r="T973" i="6"/>
  <c r="F1120" i="6"/>
  <c r="T1121" i="6"/>
  <c r="T1161" i="6"/>
  <c r="F1245" i="6"/>
  <c r="H1245" i="6" s="1"/>
  <c r="T1246" i="6"/>
  <c r="F1285" i="6"/>
  <c r="T1286" i="6"/>
  <c r="F1366" i="6"/>
  <c r="H1366" i="6" s="1"/>
  <c r="T1367" i="6"/>
  <c r="H1045" i="6"/>
  <c r="F1200" i="6"/>
  <c r="T1201" i="6"/>
  <c r="K1352" i="6"/>
  <c r="N1352" i="6" s="1"/>
  <c r="F1173" i="6"/>
  <c r="T1174" i="6"/>
  <c r="F1208" i="6"/>
  <c r="H1208" i="6" s="1"/>
  <c r="T1209" i="6"/>
  <c r="F1237" i="6"/>
  <c r="T1238" i="6"/>
  <c r="F1310" i="6"/>
  <c r="T1311" i="6"/>
  <c r="F1136" i="6"/>
  <c r="T1137" i="6"/>
  <c r="F64" i="6"/>
  <c r="H64" i="6" s="1"/>
  <c r="T65" i="6"/>
  <c r="F99" i="6"/>
  <c r="H99" i="6" s="1"/>
  <c r="T100" i="6"/>
  <c r="H502" i="6"/>
  <c r="F234" i="6"/>
  <c r="H234" i="6" s="1"/>
  <c r="T235" i="6"/>
  <c r="F354" i="6"/>
  <c r="H354" i="6" s="1"/>
  <c r="T355" i="6"/>
  <c r="F421" i="6"/>
  <c r="H421" i="6" s="1"/>
  <c r="T422" i="6"/>
  <c r="F609" i="6"/>
  <c r="H609" i="6" s="1"/>
  <c r="T610" i="6"/>
  <c r="F702" i="6"/>
  <c r="H702" i="6" s="1"/>
  <c r="T703" i="6"/>
  <c r="F343" i="6"/>
  <c r="H343" i="6" s="1"/>
  <c r="T344" i="6"/>
  <c r="F488" i="6"/>
  <c r="H488" i="6" s="1"/>
  <c r="T489" i="6"/>
  <c r="F682" i="6"/>
  <c r="H682" i="6" s="1"/>
  <c r="T683" i="6"/>
  <c r="F713" i="6"/>
  <c r="H713" i="6" s="1"/>
  <c r="T714" i="6"/>
  <c r="F756" i="6"/>
  <c r="H756" i="6" s="1"/>
  <c r="T757" i="6"/>
  <c r="F805" i="6"/>
  <c r="H805" i="6" s="1"/>
  <c r="T806" i="6"/>
  <c r="F87" i="6"/>
  <c r="H87" i="6" s="1"/>
  <c r="T88" i="6"/>
  <c r="F193" i="6"/>
  <c r="T194" i="6"/>
  <c r="F453" i="6"/>
  <c r="H453" i="6" s="1"/>
  <c r="T454" i="6"/>
  <c r="F650" i="6"/>
  <c r="T651" i="6"/>
  <c r="H777" i="6"/>
  <c r="H986" i="6"/>
  <c r="F1061" i="6"/>
  <c r="H1061" i="6" s="1"/>
  <c r="T1062" i="6"/>
  <c r="F1178" i="6"/>
  <c r="H1178" i="6" s="1"/>
  <c r="T1179" i="6"/>
  <c r="F1239" i="6"/>
  <c r="H1239" i="6" s="1"/>
  <c r="T1240" i="6"/>
  <c r="F1287" i="6"/>
  <c r="H1287" i="6" s="1"/>
  <c r="T1288" i="6"/>
  <c r="F1311" i="6"/>
  <c r="H1311" i="6" s="1"/>
  <c r="T1312" i="6"/>
  <c r="F210" i="6"/>
  <c r="T211" i="6"/>
  <c r="F688" i="6"/>
  <c r="H688" i="6" s="1"/>
  <c r="T689" i="6"/>
  <c r="F1000" i="6"/>
  <c r="H1000" i="6" s="1"/>
  <c r="T1001" i="6"/>
  <c r="F1074" i="6"/>
  <c r="H1074" i="6" s="1"/>
  <c r="T1075" i="6"/>
  <c r="S1075" i="6" s="1"/>
  <c r="F1138" i="6"/>
  <c r="T1139" i="6"/>
  <c r="F1260" i="6"/>
  <c r="T1261" i="6"/>
  <c r="F1341" i="6"/>
  <c r="H1341" i="6" s="1"/>
  <c r="T1342" i="6"/>
  <c r="H924" i="6"/>
  <c r="T146" i="6"/>
  <c r="F270" i="6"/>
  <c r="H270" i="6" s="1"/>
  <c r="T271" i="6"/>
  <c r="F637" i="6"/>
  <c r="T638" i="6"/>
  <c r="F658" i="6"/>
  <c r="H658" i="6" s="1"/>
  <c r="T659" i="6"/>
  <c r="F732" i="6"/>
  <c r="H732" i="6" s="1"/>
  <c r="T733" i="6"/>
  <c r="F836" i="6"/>
  <c r="H836" i="6" s="1"/>
  <c r="T837" i="6"/>
  <c r="F982" i="6"/>
  <c r="H982" i="6" s="1"/>
  <c r="T983" i="6"/>
  <c r="H1058" i="6"/>
  <c r="F1202" i="6"/>
  <c r="H1202" i="6" s="1"/>
  <c r="T1203" i="6"/>
  <c r="F1281" i="6"/>
  <c r="H1281" i="6" s="1"/>
  <c r="T1282" i="6"/>
  <c r="F1396" i="6"/>
  <c r="H1396" i="6" s="1"/>
  <c r="T1397" i="6"/>
  <c r="F111" i="6"/>
  <c r="H111" i="6" s="1"/>
  <c r="T112" i="6"/>
  <c r="H486" i="6"/>
  <c r="F525" i="6"/>
  <c r="H525" i="6" s="1"/>
  <c r="T526" i="6"/>
  <c r="F567" i="6"/>
  <c r="H567" i="6" s="1"/>
  <c r="T568" i="6"/>
  <c r="K601" i="6"/>
  <c r="N601" i="6" s="1"/>
  <c r="F622" i="6"/>
  <c r="H622" i="6" s="1"/>
  <c r="T623" i="6"/>
  <c r="F659" i="6"/>
  <c r="H659" i="6" s="1"/>
  <c r="T660" i="6"/>
  <c r="F793" i="6"/>
  <c r="H793" i="6" s="1"/>
  <c r="T794" i="6"/>
  <c r="F890" i="6"/>
  <c r="H890" i="6" s="1"/>
  <c r="T891" i="6"/>
  <c r="F921" i="6"/>
  <c r="H921" i="6" s="1"/>
  <c r="T922" i="6"/>
  <c r="F1122" i="6"/>
  <c r="H1122" i="6" s="1"/>
  <c r="T1123" i="6"/>
  <c r="F1378" i="6"/>
  <c r="H1378" i="6" s="1"/>
  <c r="T1379" i="6"/>
  <c r="F15" i="6"/>
  <c r="H15" i="6" s="1"/>
  <c r="T16" i="6"/>
  <c r="F355" i="6"/>
  <c r="T356" i="6"/>
  <c r="F422" i="6"/>
  <c r="H422" i="6" s="1"/>
  <c r="T423" i="6"/>
  <c r="F580" i="6"/>
  <c r="H580" i="6" s="1"/>
  <c r="T581" i="6"/>
  <c r="F646" i="6"/>
  <c r="H646" i="6" s="1"/>
  <c r="T647" i="6"/>
  <c r="F933" i="6"/>
  <c r="H933" i="6" s="1"/>
  <c r="T934" i="6"/>
  <c r="F1024" i="6"/>
  <c r="H1024" i="6" s="1"/>
  <c r="T1025" i="6"/>
  <c r="F1329" i="6"/>
  <c r="H1329" i="6" s="1"/>
  <c r="T1330" i="6"/>
  <c r="F726" i="6"/>
  <c r="H726" i="6" s="1"/>
  <c r="T727" i="6"/>
  <c r="F1172" i="6"/>
  <c r="H1172" i="6" s="1"/>
  <c r="T1173" i="6"/>
  <c r="F63" i="6"/>
  <c r="H63" i="6" s="1"/>
  <c r="T64" i="6"/>
  <c r="F301" i="6"/>
  <c r="H301" i="6" s="1"/>
  <c r="T302" i="6"/>
  <c r="F410" i="6"/>
  <c r="H410" i="6" s="1"/>
  <c r="T411" i="6"/>
  <c r="F628" i="6"/>
  <c r="T629" i="6"/>
  <c r="F761" i="6"/>
  <c r="H761" i="6" s="1"/>
  <c r="T762" i="6"/>
  <c r="F889" i="6"/>
  <c r="H889" i="6" s="1"/>
  <c r="T890" i="6"/>
  <c r="F987" i="6"/>
  <c r="H987" i="6" s="1"/>
  <c r="T988" i="6"/>
  <c r="F1031" i="6"/>
  <c r="H1031" i="6" s="1"/>
  <c r="T1032" i="6"/>
  <c r="F1373" i="6"/>
  <c r="H1373" i="6" s="1"/>
  <c r="T1374" i="6"/>
  <c r="H225" i="6"/>
  <c r="F33" i="6"/>
  <c r="H33" i="6" s="1"/>
  <c r="T34" i="6"/>
  <c r="F221" i="6"/>
  <c r="H221" i="6" s="1"/>
  <c r="T222" i="6"/>
  <c r="F386" i="6"/>
  <c r="T387" i="6"/>
  <c r="F537" i="6"/>
  <c r="H537" i="6" s="1"/>
  <c r="T538" i="6"/>
  <c r="F847" i="6"/>
  <c r="H847" i="6" s="1"/>
  <c r="T848" i="6"/>
  <c r="F1250" i="6"/>
  <c r="H1250" i="6" s="1"/>
  <c r="T1251" i="6"/>
  <c r="T69" i="6"/>
  <c r="T171" i="6"/>
  <c r="T203" i="6"/>
  <c r="T286" i="6"/>
  <c r="T300" i="6"/>
  <c r="T458" i="6"/>
  <c r="T506" i="6"/>
  <c r="T549" i="6"/>
  <c r="T579" i="6"/>
  <c r="T616" i="6"/>
  <c r="T887" i="6"/>
  <c r="T899" i="6"/>
  <c r="S899" i="6" s="1"/>
  <c r="T1097" i="6"/>
  <c r="T1155" i="6"/>
  <c r="T1235" i="6"/>
  <c r="T1250" i="6"/>
  <c r="T1329" i="6"/>
  <c r="T1339" i="6"/>
  <c r="T1360" i="6"/>
  <c r="F1367" i="6"/>
  <c r="H1367" i="6" s="1"/>
  <c r="T1368" i="6"/>
  <c r="T1383" i="6"/>
  <c r="T1408" i="6"/>
  <c r="T129" i="6"/>
  <c r="T475" i="6"/>
  <c r="T1030" i="6"/>
  <c r="S36" i="6"/>
  <c r="T67" i="6"/>
  <c r="S102" i="6"/>
  <c r="T127" i="6"/>
  <c r="T144" i="6"/>
  <c r="T157" i="6"/>
  <c r="S157" i="6" s="1"/>
  <c r="T177" i="6"/>
  <c r="T263" i="6"/>
  <c r="T280" i="6"/>
  <c r="T395" i="6"/>
  <c r="T419" i="6"/>
  <c r="T547" i="6"/>
  <c r="T565" i="6"/>
  <c r="T584" i="6"/>
  <c r="T596" i="6"/>
  <c r="F604" i="6"/>
  <c r="H604" i="6" s="1"/>
  <c r="T605" i="6"/>
  <c r="T637" i="6"/>
  <c r="T748" i="6"/>
  <c r="T777" i="6"/>
  <c r="T821" i="6"/>
  <c r="T881" i="6"/>
  <c r="T906" i="6"/>
  <c r="T969" i="6"/>
  <c r="T1079" i="6"/>
  <c r="T1170" i="6"/>
  <c r="T1194" i="6"/>
  <c r="T1218" i="6"/>
  <c r="T1310" i="6"/>
  <c r="T1347" i="6"/>
  <c r="T1358" i="6"/>
  <c r="S1358" i="6" s="1"/>
  <c r="T25" i="6"/>
  <c r="S25" i="6" s="1"/>
  <c r="S78" i="6"/>
  <c r="T81" i="6"/>
  <c r="T420" i="6"/>
  <c r="T444" i="6"/>
  <c r="T834" i="6"/>
  <c r="S1076" i="6"/>
  <c r="T1211" i="6"/>
  <c r="T1266" i="6"/>
  <c r="S1363" i="6"/>
  <c r="T117" i="6"/>
  <c r="S126" i="6"/>
  <c r="F147" i="6"/>
  <c r="H147" i="6" s="1"/>
  <c r="T148" i="6"/>
  <c r="T227" i="6"/>
  <c r="T334" i="6"/>
  <c r="T426" i="6"/>
  <c r="T608" i="6"/>
  <c r="T628" i="6"/>
  <c r="T686" i="6"/>
  <c r="T805" i="6"/>
  <c r="F866" i="6"/>
  <c r="H866" i="6" s="1"/>
  <c r="T867" i="6"/>
  <c r="T961" i="6"/>
  <c r="T984" i="6"/>
  <c r="T996" i="6"/>
  <c r="S996" i="6" s="1"/>
  <c r="F1050" i="6"/>
  <c r="H1050" i="6" s="1"/>
  <c r="T1051" i="6"/>
  <c r="T1309" i="6"/>
  <c r="T1340" i="6"/>
  <c r="T1353" i="6"/>
  <c r="T1365" i="6"/>
  <c r="T1378" i="6"/>
  <c r="T111" i="6"/>
  <c r="T814" i="6"/>
  <c r="T1048" i="6"/>
  <c r="T1219" i="6"/>
  <c r="T540" i="6"/>
  <c r="T687" i="6"/>
  <c r="T207" i="6"/>
  <c r="T384" i="6"/>
  <c r="T1298" i="6"/>
  <c r="T209" i="6"/>
  <c r="F19" i="6"/>
  <c r="T20" i="6"/>
  <c r="F14" i="6"/>
  <c r="T15" i="6"/>
  <c r="F62" i="6"/>
  <c r="T63" i="6"/>
  <c r="F281" i="6"/>
  <c r="T282" i="6"/>
  <c r="F276" i="6"/>
  <c r="H276" i="6" s="1"/>
  <c r="T277" i="6"/>
  <c r="H355" i="6"/>
  <c r="F440" i="6"/>
  <c r="H440" i="6" s="1"/>
  <c r="T441" i="6"/>
  <c r="F374" i="6"/>
  <c r="T375" i="6"/>
  <c r="F629" i="6"/>
  <c r="H629" i="6" s="1"/>
  <c r="T630" i="6"/>
  <c r="F568" i="6"/>
  <c r="H568" i="6" s="1"/>
  <c r="T569" i="6"/>
  <c r="F749" i="6"/>
  <c r="H749" i="6" s="1"/>
  <c r="T750" i="6"/>
  <c r="F708" i="6"/>
  <c r="H708" i="6" s="1"/>
  <c r="T709" i="6"/>
  <c r="F753" i="6"/>
  <c r="T754" i="6"/>
  <c r="F819" i="6"/>
  <c r="T820" i="6"/>
  <c r="F964" i="6"/>
  <c r="T965" i="6"/>
  <c r="F1009" i="6"/>
  <c r="T1010" i="6"/>
  <c r="F1033" i="6"/>
  <c r="T1034" i="6"/>
  <c r="F799" i="6"/>
  <c r="H799" i="6" s="1"/>
  <c r="T800" i="6"/>
  <c r="F818" i="6"/>
  <c r="T819" i="6"/>
  <c r="F1147" i="6"/>
  <c r="H1147" i="6" s="1"/>
  <c r="T1148" i="6"/>
  <c r="F1125" i="6"/>
  <c r="T1126" i="6"/>
  <c r="F1205" i="6"/>
  <c r="T1206" i="6"/>
  <c r="F1272" i="6"/>
  <c r="T1273" i="6"/>
  <c r="F937" i="6"/>
  <c r="T938" i="6"/>
  <c r="F1117" i="6"/>
  <c r="T1118" i="6"/>
  <c r="F1133" i="6"/>
  <c r="T1134" i="6"/>
  <c r="F1280" i="6"/>
  <c r="T1281" i="6"/>
  <c r="F88" i="6"/>
  <c r="H88" i="6" s="1"/>
  <c r="T89" i="6"/>
  <c r="F197" i="6"/>
  <c r="H197" i="6" s="1"/>
  <c r="T198" i="6"/>
  <c r="F415" i="6"/>
  <c r="H415" i="6" s="1"/>
  <c r="T416" i="6"/>
  <c r="F289" i="6"/>
  <c r="H289" i="6" s="1"/>
  <c r="T290" i="6"/>
  <c r="F13" i="6"/>
  <c r="T14" i="6"/>
  <c r="F465" i="6"/>
  <c r="T466" i="6"/>
  <c r="F1092" i="6"/>
  <c r="H1092" i="6" s="1"/>
  <c r="T1093" i="6"/>
  <c r="F1220" i="6"/>
  <c r="H1220" i="6" s="1"/>
  <c r="T1221" i="6"/>
  <c r="F1324" i="6"/>
  <c r="H1324" i="6" s="1"/>
  <c r="T1325" i="6"/>
  <c r="F670" i="6"/>
  <c r="H670" i="6" s="1"/>
  <c r="T671" i="6"/>
  <c r="F1414" i="6"/>
  <c r="H1414" i="6" s="1"/>
  <c r="T1415" i="6"/>
  <c r="F817" i="6"/>
  <c r="H817" i="6" s="1"/>
  <c r="T818" i="6"/>
  <c r="F981" i="6"/>
  <c r="H981" i="6" s="1"/>
  <c r="T982" i="6"/>
  <c r="F1135" i="6"/>
  <c r="H1135" i="6" s="1"/>
  <c r="T1136" i="6"/>
  <c r="F1354" i="6"/>
  <c r="H1354" i="6" s="1"/>
  <c r="T1355" i="6"/>
  <c r="F129" i="6"/>
  <c r="H129" i="6" s="1"/>
  <c r="T130" i="6"/>
  <c r="F282" i="6"/>
  <c r="H282" i="6" s="1"/>
  <c r="T283" i="6"/>
  <c r="F700" i="6"/>
  <c r="H700" i="6" s="1"/>
  <c r="T701" i="6"/>
  <c r="F1292" i="6"/>
  <c r="H1292" i="6" s="1"/>
  <c r="T1293" i="6"/>
  <c r="F1305" i="6"/>
  <c r="H1305" i="6" s="1"/>
  <c r="T1306" i="6"/>
  <c r="F51" i="6"/>
  <c r="H51" i="6" s="1"/>
  <c r="T52" i="6"/>
  <c r="F665" i="6"/>
  <c r="T666" i="6"/>
  <c r="F938" i="6"/>
  <c r="H938" i="6" s="1"/>
  <c r="T939" i="6"/>
  <c r="F1225" i="6"/>
  <c r="H1225" i="6" s="1"/>
  <c r="T1226" i="6"/>
  <c r="F970" i="6"/>
  <c r="H970" i="6" s="1"/>
  <c r="T971" i="6"/>
  <c r="F154" i="6"/>
  <c r="H154" i="6" s="1"/>
  <c r="T155" i="6"/>
  <c r="F483" i="6"/>
  <c r="H483" i="6" s="1"/>
  <c r="T484" i="6"/>
  <c r="T464" i="6"/>
  <c r="T603" i="6"/>
  <c r="T1163" i="6"/>
  <c r="T1259" i="6"/>
  <c r="T86" i="6"/>
  <c r="T707" i="6"/>
  <c r="T32" i="6"/>
  <c r="T62" i="6"/>
  <c r="T153" i="6"/>
  <c r="T288" i="6"/>
  <c r="F731" i="6"/>
  <c r="H731" i="6" s="1"/>
  <c r="T732" i="6"/>
  <c r="T825" i="6"/>
  <c r="T1248" i="6"/>
  <c r="T396" i="6"/>
  <c r="T1253" i="6"/>
  <c r="F4" i="6"/>
  <c r="H4" i="6" s="1"/>
  <c r="T5" i="6"/>
  <c r="F16" i="6"/>
  <c r="H16" i="6" s="1"/>
  <c r="T17" i="6"/>
  <c r="F11" i="6"/>
  <c r="T12" i="6"/>
  <c r="F22" i="6"/>
  <c r="H22" i="6" s="1"/>
  <c r="T23" i="6"/>
  <c r="F21" i="6"/>
  <c r="H21" i="6" s="1"/>
  <c r="T22" i="6"/>
  <c r="F41" i="6"/>
  <c r="T42" i="6"/>
  <c r="F65" i="6"/>
  <c r="T66" i="6"/>
  <c r="F105" i="6"/>
  <c r="H105" i="6" s="1"/>
  <c r="T106" i="6"/>
  <c r="K55" i="6"/>
  <c r="F75" i="6"/>
  <c r="H75" i="6" s="1"/>
  <c r="T76" i="6"/>
  <c r="F90" i="6"/>
  <c r="T91" i="6"/>
  <c r="F112" i="6"/>
  <c r="H112" i="6" s="1"/>
  <c r="T113" i="6"/>
  <c r="F141" i="6"/>
  <c r="H141" i="6" s="1"/>
  <c r="T142" i="6"/>
  <c r="F142" i="6"/>
  <c r="H142" i="6" s="1"/>
  <c r="T143" i="6"/>
  <c r="F115" i="6"/>
  <c r="T116" i="6"/>
  <c r="F185" i="6"/>
  <c r="H185" i="6" s="1"/>
  <c r="T186" i="6"/>
  <c r="F194" i="6"/>
  <c r="T195" i="6"/>
  <c r="F223" i="6"/>
  <c r="T224" i="6"/>
  <c r="F218" i="6"/>
  <c r="H218" i="6" s="1"/>
  <c r="T219" i="6"/>
  <c r="F237" i="6"/>
  <c r="T238" i="6"/>
  <c r="F318" i="6"/>
  <c r="H318" i="6" s="1"/>
  <c r="T319" i="6"/>
  <c r="F294" i="6"/>
  <c r="H294" i="6" s="1"/>
  <c r="T295" i="6"/>
  <c r="F257" i="6"/>
  <c r="H257" i="6" s="1"/>
  <c r="T258" i="6"/>
  <c r="K419" i="6"/>
  <c r="Q419" i="6" s="1"/>
  <c r="F246" i="6"/>
  <c r="H246" i="6" s="1"/>
  <c r="T247" i="6"/>
  <c r="F361" i="6"/>
  <c r="H361" i="6" s="1"/>
  <c r="T362" i="6"/>
  <c r="F265" i="6"/>
  <c r="T266" i="6"/>
  <c r="F356" i="6"/>
  <c r="T357" i="6"/>
  <c r="F379" i="6"/>
  <c r="H379" i="6" s="1"/>
  <c r="T380" i="6"/>
  <c r="F439" i="6"/>
  <c r="H439" i="6" s="1"/>
  <c r="T440" i="6"/>
  <c r="F458" i="6"/>
  <c r="H458" i="6" s="1"/>
  <c r="T459" i="6"/>
  <c r="F434" i="6"/>
  <c r="H434" i="6" s="1"/>
  <c r="T435" i="6"/>
  <c r="F471" i="6"/>
  <c r="H471" i="6" s="1"/>
  <c r="T472" i="6"/>
  <c r="F433" i="6"/>
  <c r="H433" i="6" s="1"/>
  <c r="T434" i="6"/>
  <c r="F501" i="6"/>
  <c r="H501" i="6" s="1"/>
  <c r="T502" i="6"/>
  <c r="F519" i="6"/>
  <c r="H519" i="6" s="1"/>
  <c r="T520" i="6"/>
  <c r="F521" i="6"/>
  <c r="T522" i="6"/>
  <c r="F555" i="6"/>
  <c r="T556" i="6"/>
  <c r="F504" i="6"/>
  <c r="T505" i="6"/>
  <c r="F571" i="6"/>
  <c r="T572" i="6"/>
  <c r="F312" i="6"/>
  <c r="H312" i="6" s="1"/>
  <c r="T313" i="6"/>
  <c r="F563" i="6"/>
  <c r="T564" i="6"/>
  <c r="F579" i="6"/>
  <c r="H579" i="6" s="1"/>
  <c r="T580" i="6"/>
  <c r="F640" i="6"/>
  <c r="H640" i="6" s="1"/>
  <c r="T641" i="6"/>
  <c r="F611" i="6"/>
  <c r="H611" i="6" s="1"/>
  <c r="T612" i="6"/>
  <c r="F719" i="6"/>
  <c r="H719" i="6" s="1"/>
  <c r="T720" i="6"/>
  <c r="F630" i="6"/>
  <c r="T631" i="6"/>
  <c r="F479" i="6"/>
  <c r="T480" i="6"/>
  <c r="S480" i="6" s="1"/>
  <c r="F634" i="6"/>
  <c r="H634" i="6" s="1"/>
  <c r="T635" i="6"/>
  <c r="F656" i="6"/>
  <c r="T657" i="6"/>
  <c r="F671" i="6"/>
  <c r="H671" i="6" s="1"/>
  <c r="T672" i="6"/>
  <c r="F744" i="6"/>
  <c r="H744" i="6" s="1"/>
  <c r="T745" i="6"/>
  <c r="F759" i="6"/>
  <c r="T760" i="6"/>
  <c r="F791" i="6"/>
  <c r="T792" i="6"/>
  <c r="K802" i="6"/>
  <c r="N802" i="6" s="1"/>
  <c r="F786" i="6"/>
  <c r="H786" i="6" s="1"/>
  <c r="T787" i="6"/>
  <c r="F877" i="6"/>
  <c r="H877" i="6" s="1"/>
  <c r="T878" i="6"/>
  <c r="F600" i="6"/>
  <c r="T601" i="6"/>
  <c r="F676" i="6"/>
  <c r="T677" i="6"/>
  <c r="H922" i="6"/>
  <c r="F704" i="6"/>
  <c r="T705" i="6"/>
  <c r="F882" i="6"/>
  <c r="T883" i="6"/>
  <c r="H919" i="6"/>
  <c r="F1004" i="6"/>
  <c r="T1005" i="6"/>
  <c r="F783" i="6"/>
  <c r="T784" i="6"/>
  <c r="F895" i="6"/>
  <c r="H895" i="6" s="1"/>
  <c r="T896" i="6"/>
  <c r="F956" i="6"/>
  <c r="T957" i="6"/>
  <c r="F1057" i="6"/>
  <c r="T1058" i="6"/>
  <c r="F1073" i="6"/>
  <c r="H1073" i="6" s="1"/>
  <c r="T1074" i="6"/>
  <c r="F1110" i="6"/>
  <c r="H1110" i="6" s="1"/>
  <c r="T1111" i="6"/>
  <c r="F1126" i="6"/>
  <c r="T1127" i="6"/>
  <c r="F1142" i="6"/>
  <c r="T1143" i="6"/>
  <c r="F1158" i="6"/>
  <c r="H1158" i="6" s="1"/>
  <c r="T1159" i="6"/>
  <c r="F1174" i="6"/>
  <c r="T1175" i="6"/>
  <c r="F1190" i="6"/>
  <c r="H1190" i="6" s="1"/>
  <c r="T1191" i="6"/>
  <c r="F1206" i="6"/>
  <c r="T1207" i="6"/>
  <c r="F1222" i="6"/>
  <c r="H1222" i="6" s="1"/>
  <c r="T1223" i="6"/>
  <c r="F1238" i="6"/>
  <c r="H1238" i="6" s="1"/>
  <c r="T1239" i="6"/>
  <c r="F1254" i="6"/>
  <c r="T1255" i="6"/>
  <c r="F1270" i="6"/>
  <c r="T1271" i="6"/>
  <c r="F1286" i="6"/>
  <c r="H1286" i="6" s="1"/>
  <c r="T1287" i="6"/>
  <c r="F883" i="6"/>
  <c r="H883" i="6" s="1"/>
  <c r="T884" i="6"/>
  <c r="G1001" i="6"/>
  <c r="K998" i="6" s="1"/>
  <c r="F1165" i="6"/>
  <c r="H1165" i="6" s="1"/>
  <c r="T1166" i="6"/>
  <c r="F1184" i="6"/>
  <c r="H1184" i="6" s="1"/>
  <c r="T1185" i="6"/>
  <c r="F1232" i="6"/>
  <c r="H1232" i="6" s="1"/>
  <c r="T1233" i="6"/>
  <c r="F1288" i="6"/>
  <c r="T1289" i="6"/>
  <c r="F1380" i="6"/>
  <c r="T1381" i="6"/>
  <c r="F1213" i="6"/>
  <c r="H1213" i="6" s="1"/>
  <c r="T1214" i="6"/>
  <c r="F1315" i="6"/>
  <c r="T1316" i="6"/>
  <c r="F927" i="6"/>
  <c r="H927" i="6" s="1"/>
  <c r="T928" i="6"/>
  <c r="F1141" i="6"/>
  <c r="T1142" i="6"/>
  <c r="F1181" i="6"/>
  <c r="T1182" i="6"/>
  <c r="F1323" i="6"/>
  <c r="H1323" i="6" s="1"/>
  <c r="T1324" i="6"/>
  <c r="F1109" i="6"/>
  <c r="H1109" i="6" s="1"/>
  <c r="T1110" i="6"/>
  <c r="T1150" i="6"/>
  <c r="F1176" i="6"/>
  <c r="T1177" i="6"/>
  <c r="F1192" i="6"/>
  <c r="T1193" i="6"/>
  <c r="F1296" i="6"/>
  <c r="T1297" i="6"/>
  <c r="F1157" i="6"/>
  <c r="T1158" i="6"/>
  <c r="F45" i="6"/>
  <c r="H45" i="6" s="1"/>
  <c r="T46" i="6"/>
  <c r="F130" i="6"/>
  <c r="H130" i="6" s="1"/>
  <c r="T131" i="6"/>
  <c r="F348" i="6"/>
  <c r="H348" i="6" s="1"/>
  <c r="T349" i="6"/>
  <c r="F403" i="6"/>
  <c r="H403" i="6" s="1"/>
  <c r="T404" i="6"/>
  <c r="H722" i="6"/>
  <c r="H475" i="6"/>
  <c r="F617" i="6"/>
  <c r="H617" i="6" s="1"/>
  <c r="T618" i="6"/>
  <c r="S618" i="6" s="1"/>
  <c r="F780" i="6"/>
  <c r="H780" i="6" s="1"/>
  <c r="T781" i="6"/>
  <c r="F1043" i="6"/>
  <c r="H1043" i="6" s="1"/>
  <c r="T1044" i="6"/>
  <c r="F1330" i="6"/>
  <c r="H1330" i="6" s="1"/>
  <c r="T1331" i="6"/>
  <c r="F464" i="6"/>
  <c r="H464" i="6" s="1"/>
  <c r="T465" i="6"/>
  <c r="F771" i="6"/>
  <c r="T772" i="6"/>
  <c r="F884" i="6"/>
  <c r="H884" i="6" s="1"/>
  <c r="T885" i="6"/>
  <c r="F1005" i="6"/>
  <c r="H1005" i="6" s="1"/>
  <c r="T1006" i="6"/>
  <c r="F1121" i="6"/>
  <c r="H1121" i="6" s="1"/>
  <c r="T1122" i="6"/>
  <c r="F1140" i="6"/>
  <c r="H1140" i="6" s="1"/>
  <c r="T1141" i="6"/>
  <c r="F1177" i="6"/>
  <c r="H1177" i="6" s="1"/>
  <c r="T1178" i="6"/>
  <c r="F1215" i="6"/>
  <c r="T1216" i="6"/>
  <c r="F1314" i="6"/>
  <c r="T1315" i="6"/>
  <c r="S1357" i="6"/>
  <c r="H274" i="6"/>
  <c r="H454" i="6"/>
  <c r="H734" i="6"/>
  <c r="K795" i="6"/>
  <c r="N795" i="6" s="1"/>
  <c r="F854" i="6"/>
  <c r="H854" i="6" s="1"/>
  <c r="T855" i="6"/>
  <c r="F1079" i="6"/>
  <c r="H1079" i="6" s="1"/>
  <c r="T1080" i="6"/>
  <c r="F1153" i="6"/>
  <c r="H1153" i="6" s="1"/>
  <c r="T1154" i="6"/>
  <c r="F1403" i="6"/>
  <c r="H1403" i="6" s="1"/>
  <c r="T1404" i="6"/>
  <c r="F782" i="6"/>
  <c r="T783" i="6"/>
  <c r="H1059" i="6"/>
  <c r="F57" i="6"/>
  <c r="H57" i="6" s="1"/>
  <c r="T58" i="6"/>
  <c r="F494" i="6"/>
  <c r="H494" i="6" s="1"/>
  <c r="T495" i="6"/>
  <c r="F530" i="6"/>
  <c r="T531" i="6"/>
  <c r="F903" i="6"/>
  <c r="H903" i="6" s="1"/>
  <c r="T904" i="6"/>
  <c r="H947" i="6"/>
  <c r="F1129" i="6"/>
  <c r="H1129" i="6" s="1"/>
  <c r="T1130" i="6"/>
  <c r="F1336" i="6"/>
  <c r="H1336" i="6" s="1"/>
  <c r="T1337" i="6"/>
  <c r="F1384" i="6"/>
  <c r="H1384" i="6" s="1"/>
  <c r="T1385" i="6"/>
  <c r="T179" i="6"/>
  <c r="F324" i="6"/>
  <c r="H324" i="6" s="1"/>
  <c r="T325" i="6"/>
  <c r="F360" i="6"/>
  <c r="H360" i="6" s="1"/>
  <c r="T361" i="6"/>
  <c r="F391" i="6"/>
  <c r="H391" i="6" s="1"/>
  <c r="T392" i="6"/>
  <c r="F586" i="6"/>
  <c r="H586" i="6" s="1"/>
  <c r="T587" i="6"/>
  <c r="F683" i="6"/>
  <c r="H683" i="6" s="1"/>
  <c r="T684" i="6"/>
  <c r="F811" i="6"/>
  <c r="H811" i="6" s="1"/>
  <c r="T812" i="6"/>
  <c r="F1018" i="6"/>
  <c r="H1018" i="6" s="1"/>
  <c r="T1019" i="6"/>
  <c r="F1207" i="6"/>
  <c r="H1207" i="6" s="1"/>
  <c r="T1208" i="6"/>
  <c r="H334" i="6"/>
  <c r="F701" i="6"/>
  <c r="H701" i="6" s="1"/>
  <c r="T702" i="6"/>
  <c r="H912" i="6"/>
  <c r="F1300" i="6"/>
  <c r="H1300" i="6" s="1"/>
  <c r="T1301" i="6"/>
  <c r="F40" i="6"/>
  <c r="H40" i="6" s="1"/>
  <c r="T41" i="6"/>
  <c r="F160" i="6"/>
  <c r="H160" i="6" s="1"/>
  <c r="T161" i="6"/>
  <c r="F319" i="6"/>
  <c r="H319" i="6" s="1"/>
  <c r="T320" i="6"/>
  <c r="F373" i="6"/>
  <c r="H373" i="6" s="1"/>
  <c r="T374" i="6"/>
  <c r="F524" i="6"/>
  <c r="H524" i="6" s="1"/>
  <c r="T525" i="6"/>
  <c r="F763" i="6"/>
  <c r="H763" i="6" s="1"/>
  <c r="T764" i="6"/>
  <c r="F1408" i="6"/>
  <c r="H1408" i="6" s="1"/>
  <c r="T1409" i="6"/>
  <c r="F470" i="6"/>
  <c r="H470" i="6" s="1"/>
  <c r="T471" i="6"/>
  <c r="F543" i="6"/>
  <c r="H543" i="6" s="1"/>
  <c r="T544" i="6"/>
  <c r="F1055" i="6"/>
  <c r="H1055" i="6" s="1"/>
  <c r="T1056" i="6"/>
  <c r="T26" i="6"/>
  <c r="S26" i="6" s="1"/>
  <c r="T57" i="6"/>
  <c r="T197" i="6"/>
  <c r="T324" i="6"/>
  <c r="T360" i="6"/>
  <c r="T378" i="6"/>
  <c r="T401" i="6"/>
  <c r="T410" i="6"/>
  <c r="T494" i="6"/>
  <c r="T518" i="6"/>
  <c r="F531" i="6"/>
  <c r="H531" i="6" s="1"/>
  <c r="T532" i="6"/>
  <c r="T621" i="6"/>
  <c r="T694" i="6"/>
  <c r="T713" i="6"/>
  <c r="T734" i="6"/>
  <c r="T751" i="6"/>
  <c r="T761" i="6"/>
  <c r="T803" i="6"/>
  <c r="T810" i="6"/>
  <c r="T853" i="6"/>
  <c r="T870" i="6"/>
  <c r="T947" i="6"/>
  <c r="T987" i="6"/>
  <c r="T999" i="6"/>
  <c r="T1027" i="6"/>
  <c r="T1060" i="6"/>
  <c r="F1067" i="6"/>
  <c r="H1067" i="6" s="1"/>
  <c r="T1068" i="6"/>
  <c r="T1077" i="6"/>
  <c r="T1283" i="6"/>
  <c r="T1394" i="6"/>
  <c r="T99" i="6"/>
  <c r="T184" i="6"/>
  <c r="T408" i="6"/>
  <c r="T620" i="6"/>
  <c r="T627" i="6"/>
  <c r="T852" i="6"/>
  <c r="T894" i="6"/>
  <c r="T925" i="6"/>
  <c r="T1071" i="6"/>
  <c r="T1187" i="6"/>
  <c r="T1232" i="6"/>
  <c r="T1351" i="6"/>
  <c r="T322" i="6"/>
  <c r="T335" i="6"/>
  <c r="T347" i="6"/>
  <c r="T433" i="6"/>
  <c r="T470" i="6"/>
  <c r="T524" i="6"/>
  <c r="T534" i="6"/>
  <c r="T609" i="6"/>
  <c r="T669" i="6"/>
  <c r="T914" i="6"/>
  <c r="T936" i="6"/>
  <c r="F944" i="6"/>
  <c r="H944" i="6" s="1"/>
  <c r="T945" i="6"/>
  <c r="T1033" i="6"/>
  <c r="S1033" i="6" s="1"/>
  <c r="T1323" i="6"/>
  <c r="T1341" i="6"/>
  <c r="T1366" i="6"/>
  <c r="T1376" i="6"/>
  <c r="T1396" i="6"/>
  <c r="T196" i="6"/>
  <c r="S260" i="6"/>
  <c r="T299" i="6"/>
  <c r="T521" i="6"/>
  <c r="T570" i="6"/>
  <c r="T808" i="6"/>
  <c r="T937" i="6"/>
  <c r="T1022" i="6"/>
  <c r="T31" i="6"/>
  <c r="T43" i="6"/>
  <c r="T55" i="6"/>
  <c r="S55" i="6" s="1"/>
  <c r="F135" i="6"/>
  <c r="H135" i="6" s="1"/>
  <c r="T136" i="6"/>
  <c r="T152" i="6"/>
  <c r="T237" i="6"/>
  <c r="T275" i="6"/>
  <c r="T379" i="6"/>
  <c r="S406" i="6"/>
  <c r="T469" i="6"/>
  <c r="T487" i="6"/>
  <c r="T503" i="6"/>
  <c r="T555" i="6"/>
  <c r="T590" i="6"/>
  <c r="T648" i="6"/>
  <c r="T664" i="6"/>
  <c r="T723" i="6"/>
  <c r="T735" i="6"/>
  <c r="T846" i="6"/>
  <c r="S846" i="6" s="1"/>
  <c r="T880" i="6"/>
  <c r="T900" i="6"/>
  <c r="S900" i="6" s="1"/>
  <c r="T913" i="6"/>
  <c r="T943" i="6"/>
  <c r="S943" i="6" s="1"/>
  <c r="T948" i="6"/>
  <c r="T967" i="6"/>
  <c r="T972" i="6"/>
  <c r="T1004" i="6"/>
  <c r="T1024" i="6"/>
  <c r="T1036" i="6"/>
  <c r="T1052" i="6"/>
  <c r="S150" i="6"/>
  <c r="T183" i="6"/>
  <c r="T249" i="6"/>
  <c r="T323" i="6"/>
  <c r="T340" i="6"/>
  <c r="T412" i="6"/>
  <c r="T457" i="6"/>
  <c r="T615" i="6"/>
  <c r="T650" i="6"/>
  <c r="T674" i="6"/>
  <c r="T729" i="6"/>
  <c r="T845" i="6"/>
  <c r="T1120" i="6"/>
  <c r="S1120" i="6" s="1"/>
  <c r="T1407" i="6"/>
  <c r="T530" i="6"/>
  <c r="T1299" i="6"/>
  <c r="T159" i="6"/>
  <c r="F251" i="6"/>
  <c r="H251" i="6" s="1"/>
  <c r="T252" i="6"/>
  <c r="F342" i="6"/>
  <c r="H342" i="6" s="1"/>
  <c r="T343" i="6"/>
  <c r="F344" i="6"/>
  <c r="T345" i="6"/>
  <c r="F364" i="6"/>
  <c r="T365" i="6"/>
  <c r="F482" i="6"/>
  <c r="H482" i="6" s="1"/>
  <c r="T483" i="6"/>
  <c r="F573" i="6"/>
  <c r="H573" i="6" s="1"/>
  <c r="T574" i="6"/>
  <c r="F358" i="6"/>
  <c r="T359" i="6"/>
  <c r="F541" i="6"/>
  <c r="T542" i="6"/>
  <c r="S684" i="6"/>
  <c r="F738" i="6"/>
  <c r="H738" i="6" s="1"/>
  <c r="T739" i="6"/>
  <c r="F740" i="6"/>
  <c r="T741" i="6"/>
  <c r="F896" i="6"/>
  <c r="H896" i="6" s="1"/>
  <c r="T897" i="6"/>
  <c r="F848" i="6"/>
  <c r="H848" i="6" s="1"/>
  <c r="T849" i="6"/>
  <c r="F1062" i="6"/>
  <c r="H1062" i="6" s="1"/>
  <c r="T1063" i="6"/>
  <c r="F1115" i="6"/>
  <c r="H1115" i="6" s="1"/>
  <c r="T1116" i="6"/>
  <c r="F1179" i="6"/>
  <c r="T1180" i="6"/>
  <c r="F1243" i="6"/>
  <c r="T1244" i="6"/>
  <c r="F1385" i="6"/>
  <c r="H1385" i="6" s="1"/>
  <c r="T1386" i="6"/>
  <c r="F1261" i="6"/>
  <c r="T1262" i="6"/>
  <c r="F1012" i="6"/>
  <c r="H1012" i="6" s="1"/>
  <c r="T1013" i="6"/>
  <c r="F1347" i="6"/>
  <c r="H1347" i="6" s="1"/>
  <c r="T1348" i="6"/>
  <c r="F1017" i="6"/>
  <c r="T1018" i="6"/>
  <c r="F1152" i="6"/>
  <c r="H1152" i="6" s="1"/>
  <c r="T1153" i="6"/>
  <c r="K1401" i="6"/>
  <c r="R1401" i="6" s="1"/>
  <c r="F39" i="6"/>
  <c r="H39" i="6" s="1"/>
  <c r="T40" i="6"/>
  <c r="F148" i="6"/>
  <c r="H148" i="6" s="1"/>
  <c r="T149" i="6"/>
  <c r="F518" i="6"/>
  <c r="H518" i="6" s="1"/>
  <c r="T519" i="6"/>
  <c r="F768" i="6"/>
  <c r="H768" i="6" s="1"/>
  <c r="T769" i="6"/>
  <c r="F837" i="6"/>
  <c r="T838" i="6"/>
  <c r="F1146" i="6"/>
  <c r="H1146" i="6" s="1"/>
  <c r="T1147" i="6"/>
  <c r="F1274" i="6"/>
  <c r="H1274" i="6" s="1"/>
  <c r="T1275" i="6"/>
  <c r="F853" i="6"/>
  <c r="H853" i="6" s="1"/>
  <c r="T854" i="6"/>
  <c r="F951" i="6"/>
  <c r="H951" i="6" s="1"/>
  <c r="T952" i="6"/>
  <c r="F100" i="6"/>
  <c r="H100" i="6" s="1"/>
  <c r="T101" i="6"/>
  <c r="F1263" i="6"/>
  <c r="H1263" i="6" s="1"/>
  <c r="T1264" i="6"/>
  <c r="F1361" i="6"/>
  <c r="H1361" i="6" s="1"/>
  <c r="T1362" i="6"/>
  <c r="F512" i="6"/>
  <c r="H512" i="6" s="1"/>
  <c r="T513" i="6"/>
  <c r="F774" i="6"/>
  <c r="H774" i="6" s="1"/>
  <c r="T775" i="6"/>
  <c r="F908" i="6"/>
  <c r="H908" i="6" s="1"/>
  <c r="T909" i="6"/>
  <c r="F1098" i="6"/>
  <c r="H1098" i="6" s="1"/>
  <c r="T1099" i="6"/>
  <c r="F1317" i="6"/>
  <c r="H1317" i="6" s="1"/>
  <c r="T1318" i="6"/>
  <c r="F28" i="6"/>
  <c r="H28" i="6" s="1"/>
  <c r="T29" i="6"/>
  <c r="F367" i="6"/>
  <c r="H367" i="6" s="1"/>
  <c r="T368" i="6"/>
  <c r="F769" i="6"/>
  <c r="H769" i="6" s="1"/>
  <c r="T770" i="6"/>
  <c r="F828" i="6"/>
  <c r="H828" i="6" s="1"/>
  <c r="T829" i="6"/>
  <c r="F1019" i="6"/>
  <c r="H1019" i="6" s="1"/>
  <c r="T1020" i="6"/>
  <c r="S1020" i="6" s="1"/>
  <c r="F1103" i="6"/>
  <c r="H1103" i="6" s="1"/>
  <c r="T1104" i="6"/>
  <c r="F1415" i="6"/>
  <c r="H1415" i="6" s="1"/>
  <c r="T1416" i="6"/>
  <c r="F999" i="6"/>
  <c r="H999" i="6" s="1"/>
  <c r="T1000" i="6"/>
  <c r="F1391" i="6"/>
  <c r="H1391" i="6" s="1"/>
  <c r="T1392" i="6"/>
  <c r="T60" i="6"/>
  <c r="F392" i="6"/>
  <c r="H392" i="6" s="1"/>
  <c r="T393" i="6"/>
  <c r="T1242" i="6"/>
  <c r="T1352" i="6"/>
  <c r="T463" i="6"/>
  <c r="T1015" i="6"/>
  <c r="T276" i="6"/>
  <c r="T298" i="6"/>
  <c r="T391" i="6"/>
  <c r="T773" i="6"/>
  <c r="S807" i="6"/>
  <c r="T901" i="6"/>
  <c r="T1131" i="6"/>
  <c r="T1274" i="6"/>
  <c r="T19" i="6"/>
  <c r="T414" i="6"/>
  <c r="T1102" i="6"/>
  <c r="T1305" i="6"/>
  <c r="T1317" i="6"/>
  <c r="T1384" i="6"/>
  <c r="T13" i="6"/>
  <c r="T87" i="6"/>
  <c r="S802" i="6"/>
  <c r="S1419" i="6"/>
  <c r="F46" i="6"/>
  <c r="H46" i="6" s="1"/>
  <c r="T47" i="6"/>
  <c r="F48" i="6"/>
  <c r="T49" i="6"/>
  <c r="K97" i="6"/>
  <c r="P97" i="6" s="1"/>
  <c r="F72" i="6"/>
  <c r="T73" i="6"/>
  <c r="F94" i="6"/>
  <c r="T95" i="6"/>
  <c r="K119" i="6"/>
  <c r="N119" i="6" s="1"/>
  <c r="F118" i="6"/>
  <c r="T119" i="6"/>
  <c r="F228" i="6"/>
  <c r="H228" i="6" s="1"/>
  <c r="T229" i="6"/>
  <c r="F186" i="6"/>
  <c r="H186" i="6" s="1"/>
  <c r="T187" i="6"/>
  <c r="F203" i="6"/>
  <c r="H203" i="6" s="1"/>
  <c r="T204" i="6"/>
  <c r="F138" i="6"/>
  <c r="T139" i="6"/>
  <c r="F233" i="6"/>
  <c r="H233" i="6" s="1"/>
  <c r="T234" i="6"/>
  <c r="F227" i="6"/>
  <c r="H227" i="6" s="1"/>
  <c r="T228" i="6"/>
  <c r="F252" i="6"/>
  <c r="T253" i="6"/>
  <c r="F331" i="6"/>
  <c r="H331" i="6" s="1"/>
  <c r="T332" i="6"/>
  <c r="F264" i="6"/>
  <c r="H264" i="6" s="1"/>
  <c r="T265" i="6"/>
  <c r="F307" i="6"/>
  <c r="H307" i="6" s="1"/>
  <c r="T308" i="6"/>
  <c r="H261" i="6"/>
  <c r="F293" i="6"/>
  <c r="T294" i="6"/>
  <c r="F337" i="6"/>
  <c r="H337" i="6" s="1"/>
  <c r="T338" i="6"/>
  <c r="F427" i="6"/>
  <c r="H427" i="6" s="1"/>
  <c r="T428" i="6"/>
  <c r="F332" i="6"/>
  <c r="T333" i="6"/>
  <c r="F369" i="6"/>
  <c r="T370" i="6"/>
  <c r="F191" i="6"/>
  <c r="H191" i="6" s="1"/>
  <c r="T192" i="6"/>
  <c r="F269" i="6"/>
  <c r="H269" i="6" s="1"/>
  <c r="T270" i="6"/>
  <c r="F345" i="6"/>
  <c r="T346" i="6"/>
  <c r="F256" i="6"/>
  <c r="T257" i="6"/>
  <c r="F315" i="6"/>
  <c r="T316" i="6"/>
  <c r="S316" i="6" s="1"/>
  <c r="F380" i="6"/>
  <c r="H380" i="6" s="1"/>
  <c r="T381" i="6"/>
  <c r="F417" i="6"/>
  <c r="T418" i="6"/>
  <c r="K492" i="6"/>
  <c r="N492" i="6" s="1"/>
  <c r="H303" i="6"/>
  <c r="F283" i="6"/>
  <c r="H283" i="6" s="1"/>
  <c r="T284" i="6"/>
  <c r="H405" i="6"/>
  <c r="H424" i="6"/>
  <c r="F441" i="6"/>
  <c r="H441" i="6" s="1"/>
  <c r="T442" i="6"/>
  <c r="F538" i="6"/>
  <c r="H538" i="6" s="1"/>
  <c r="T539" i="6"/>
  <c r="F597" i="6"/>
  <c r="H597" i="6" s="1"/>
  <c r="T598" i="6"/>
  <c r="F384" i="6"/>
  <c r="T385" i="6"/>
  <c r="F592" i="6"/>
  <c r="H592" i="6" s="1"/>
  <c r="T593" i="6"/>
  <c r="K542" i="6"/>
  <c r="O542" i="6" s="1"/>
  <c r="H614" i="6"/>
  <c r="F476" i="6"/>
  <c r="H476" i="6" s="1"/>
  <c r="T477" i="6"/>
  <c r="F635" i="6"/>
  <c r="T636" i="6"/>
  <c r="F428" i="6"/>
  <c r="H428" i="6" s="1"/>
  <c r="T429" i="6"/>
  <c r="F643" i="6"/>
  <c r="T644" i="6"/>
  <c r="F661" i="6"/>
  <c r="T662" i="6"/>
  <c r="K741" i="6"/>
  <c r="N741" i="6" s="1"/>
  <c r="F920" i="6"/>
  <c r="H920" i="6" s="1"/>
  <c r="T921" i="6"/>
  <c r="F770" i="6"/>
  <c r="T771" i="6"/>
  <c r="K869" i="6"/>
  <c r="O869" i="6" s="1"/>
  <c r="F709" i="6"/>
  <c r="T710" i="6"/>
  <c r="F778" i="6"/>
  <c r="T779" i="6"/>
  <c r="F835" i="6"/>
  <c r="H835" i="6" s="1"/>
  <c r="T836" i="6"/>
  <c r="F902" i="6"/>
  <c r="H902" i="6" s="1"/>
  <c r="T903" i="6"/>
  <c r="G819" i="6"/>
  <c r="G827" i="6"/>
  <c r="K826" i="6" s="1"/>
  <c r="F655" i="6"/>
  <c r="T656" i="6"/>
  <c r="F863" i="6"/>
  <c r="T864" i="6"/>
  <c r="F878" i="6"/>
  <c r="H878" i="6" s="1"/>
  <c r="T879" i="6"/>
  <c r="F915" i="6"/>
  <c r="H915" i="6" s="1"/>
  <c r="T916" i="6"/>
  <c r="F1060" i="6"/>
  <c r="T1061" i="6"/>
  <c r="F822" i="6"/>
  <c r="H822" i="6" s="1"/>
  <c r="T823" i="6"/>
  <c r="F826" i="6"/>
  <c r="T827" i="6"/>
  <c r="F945" i="6"/>
  <c r="H945" i="6" s="1"/>
  <c r="T946" i="6"/>
  <c r="F961" i="6"/>
  <c r="H961" i="6" s="1"/>
  <c r="T962" i="6"/>
  <c r="F1006" i="6"/>
  <c r="H1006" i="6" s="1"/>
  <c r="T1007" i="6"/>
  <c r="F1025" i="6"/>
  <c r="H1025" i="6" s="1"/>
  <c r="T1026" i="6"/>
  <c r="F1049" i="6"/>
  <c r="T1050" i="6"/>
  <c r="F1086" i="6"/>
  <c r="H1086" i="6" s="1"/>
  <c r="T1087" i="6"/>
  <c r="F1118" i="6"/>
  <c r="T1119" i="6"/>
  <c r="F1134" i="6"/>
  <c r="H1134" i="6" s="1"/>
  <c r="T1135" i="6"/>
  <c r="F1150" i="6"/>
  <c r="T1151" i="6"/>
  <c r="F1166" i="6"/>
  <c r="H1166" i="6" s="1"/>
  <c r="T1167" i="6"/>
  <c r="F1182" i="6"/>
  <c r="T1183" i="6"/>
  <c r="F1198" i="6"/>
  <c r="T1199" i="6"/>
  <c r="F1214" i="6"/>
  <c r="H1214" i="6" s="1"/>
  <c r="T1215" i="6"/>
  <c r="F1230" i="6"/>
  <c r="T1231" i="6"/>
  <c r="F1246" i="6"/>
  <c r="T1247" i="6"/>
  <c r="F1262" i="6"/>
  <c r="H1262" i="6" s="1"/>
  <c r="T1263" i="6"/>
  <c r="F1278" i="6"/>
  <c r="T1279" i="6"/>
  <c r="F1294" i="6"/>
  <c r="H1294" i="6" s="1"/>
  <c r="T1295" i="6"/>
  <c r="F1041" i="6"/>
  <c r="T1042" i="6"/>
  <c r="F1105" i="6"/>
  <c r="T1106" i="6"/>
  <c r="F1128" i="6"/>
  <c r="H1128" i="6" s="1"/>
  <c r="T1129" i="6"/>
  <c r="F1168" i="6"/>
  <c r="T1169" i="6"/>
  <c r="S1224" i="6"/>
  <c r="F1302" i="6"/>
  <c r="T1303" i="6"/>
  <c r="F1348" i="6"/>
  <c r="H1348" i="6" s="1"/>
  <c r="T1349" i="6"/>
  <c r="K1368" i="6"/>
  <c r="F1085" i="6"/>
  <c r="H1085" i="6" s="1"/>
  <c r="T1086" i="6"/>
  <c r="F1216" i="6"/>
  <c r="T1217" i="6"/>
  <c r="F1277" i="6"/>
  <c r="T1278" i="6"/>
  <c r="F910" i="6"/>
  <c r="T911" i="6"/>
  <c r="F1104" i="6"/>
  <c r="H1104" i="6" s="1"/>
  <c r="T1105" i="6"/>
  <c r="G1117" i="6"/>
  <c r="F1144" i="6"/>
  <c r="T1145" i="6"/>
  <c r="F1224" i="6"/>
  <c r="T1225" i="6"/>
  <c r="F1326" i="6"/>
  <c r="T1327" i="6"/>
  <c r="F1379" i="6"/>
  <c r="H1379" i="6" s="1"/>
  <c r="T1380" i="6"/>
  <c r="S1380" i="6" s="1"/>
  <c r="T1198" i="6"/>
  <c r="F1044" i="6"/>
  <c r="T1045" i="6"/>
  <c r="F1100" i="6"/>
  <c r="T1101" i="6"/>
  <c r="F1189" i="6"/>
  <c r="T1190" i="6"/>
  <c r="F1256" i="6"/>
  <c r="H1256" i="6" s="1"/>
  <c r="T1257" i="6"/>
  <c r="F1293" i="6"/>
  <c r="H1293" i="6" s="1"/>
  <c r="T1294" i="6"/>
  <c r="F1307" i="6"/>
  <c r="T1308" i="6"/>
  <c r="F1372" i="6"/>
  <c r="H1372" i="6" s="1"/>
  <c r="T1373" i="6"/>
  <c r="F1112" i="6"/>
  <c r="T1113" i="6"/>
  <c r="F93" i="6"/>
  <c r="H93" i="6" s="1"/>
  <c r="T94" i="6"/>
  <c r="H181" i="6"/>
  <c r="F446" i="6"/>
  <c r="H446" i="6" s="1"/>
  <c r="T447" i="6"/>
  <c r="F550" i="6"/>
  <c r="H550" i="6" s="1"/>
  <c r="T551" i="6"/>
  <c r="F124" i="6"/>
  <c r="H124" i="6" s="1"/>
  <c r="T125" i="6"/>
  <c r="F165" i="6"/>
  <c r="H165" i="6" s="1"/>
  <c r="T166" i="6"/>
  <c r="H224" i="6"/>
  <c r="K298" i="6"/>
  <c r="F459" i="6"/>
  <c r="H459" i="6" s="1"/>
  <c r="T460" i="6"/>
  <c r="F52" i="6"/>
  <c r="H52" i="6" s="1"/>
  <c r="T53" i="6"/>
  <c r="F123" i="6"/>
  <c r="H123" i="6" s="1"/>
  <c r="T124" i="6"/>
  <c r="F239" i="6"/>
  <c r="H239" i="6" s="1"/>
  <c r="T240" i="6"/>
  <c r="F544" i="6"/>
  <c r="H544" i="6" s="1"/>
  <c r="T545" i="6"/>
  <c r="F707" i="6"/>
  <c r="H707" i="6" s="1"/>
  <c r="T708" i="6"/>
  <c r="F81" i="6"/>
  <c r="H81" i="6" s="1"/>
  <c r="T82" i="6"/>
  <c r="F557" i="6"/>
  <c r="T558" i="6"/>
  <c r="S558" i="6" s="1"/>
  <c r="F641" i="6"/>
  <c r="H641" i="6" s="1"/>
  <c r="T642" i="6"/>
  <c r="K712" i="6"/>
  <c r="F841" i="6"/>
  <c r="H841" i="6" s="1"/>
  <c r="T842" i="6"/>
  <c r="F1056" i="6"/>
  <c r="H1056" i="6" s="1"/>
  <c r="T1057" i="6"/>
  <c r="F1226" i="6"/>
  <c r="H1226" i="6" s="1"/>
  <c r="T1227" i="6"/>
  <c r="F1397" i="6"/>
  <c r="T1398" i="6"/>
  <c r="H705" i="6"/>
  <c r="H1023" i="6"/>
  <c r="F215" i="6"/>
  <c r="H215" i="6" s="1"/>
  <c r="T216" i="6"/>
  <c r="F549" i="6"/>
  <c r="T550" i="6"/>
  <c r="F994" i="6"/>
  <c r="H994" i="6" s="1"/>
  <c r="T995" i="6"/>
  <c r="F1097" i="6"/>
  <c r="H1097" i="6" s="1"/>
  <c r="T1098" i="6"/>
  <c r="F1137" i="6"/>
  <c r="T1138" i="6"/>
  <c r="F1257" i="6"/>
  <c r="H1257" i="6" s="1"/>
  <c r="T1258" i="6"/>
  <c r="F859" i="6"/>
  <c r="H859" i="6" s="1"/>
  <c r="T860" i="6"/>
  <c r="F872" i="6"/>
  <c r="H872" i="6" s="1"/>
  <c r="T873" i="6"/>
  <c r="H1410" i="6"/>
  <c r="F190" i="6"/>
  <c r="T191" i="6"/>
  <c r="F694" i="6"/>
  <c r="H694" i="6" s="1"/>
  <c r="T695" i="6"/>
  <c r="F865" i="6"/>
  <c r="H865" i="6" s="1"/>
  <c r="T866" i="6"/>
  <c r="F1048" i="6"/>
  <c r="H1048" i="6" s="1"/>
  <c r="T1049" i="6"/>
  <c r="F1091" i="6"/>
  <c r="H1091" i="6" s="1"/>
  <c r="T1092" i="6"/>
  <c r="F1116" i="6"/>
  <c r="H1116" i="6" s="1"/>
  <c r="T1117" i="6"/>
  <c r="F1183" i="6"/>
  <c r="H1183" i="6" s="1"/>
  <c r="T1184" i="6"/>
  <c r="H1395" i="6"/>
  <c r="F82" i="6"/>
  <c r="H82" i="6" s="1"/>
  <c r="T83" i="6"/>
  <c r="F792" i="6"/>
  <c r="H792" i="6" s="1"/>
  <c r="T793" i="6"/>
  <c r="K743" i="6"/>
  <c r="H1119" i="6"/>
  <c r="F70" i="6"/>
  <c r="H70" i="6" s="1"/>
  <c r="T71" i="6"/>
  <c r="F561" i="6"/>
  <c r="H561" i="6" s="1"/>
  <c r="T562" i="6"/>
  <c r="F695" i="6"/>
  <c r="H695" i="6" s="1"/>
  <c r="T696" i="6"/>
  <c r="F781" i="6"/>
  <c r="H781" i="6" s="1"/>
  <c r="T782" i="6"/>
  <c r="F1013" i="6"/>
  <c r="H1013" i="6" s="1"/>
  <c r="T1014" i="6"/>
  <c r="F1159" i="6"/>
  <c r="H1159" i="6" s="1"/>
  <c r="T1160" i="6"/>
  <c r="F1355" i="6"/>
  <c r="H1355" i="6" s="1"/>
  <c r="T1356" i="6"/>
  <c r="S1356" i="6" s="1"/>
  <c r="F10" i="6"/>
  <c r="H10" i="6" s="1"/>
  <c r="T11" i="6"/>
  <c r="F34" i="6"/>
  <c r="H34" i="6" s="1"/>
  <c r="T35" i="6"/>
  <c r="F106" i="6"/>
  <c r="H106" i="6" s="1"/>
  <c r="T107" i="6"/>
  <c r="F136" i="6"/>
  <c r="H136" i="6" s="1"/>
  <c r="T137" i="6"/>
  <c r="F245" i="6"/>
  <c r="H245" i="6" s="1"/>
  <c r="T246" i="6"/>
  <c r="F288" i="6"/>
  <c r="H288" i="6" s="1"/>
  <c r="T289" i="6"/>
  <c r="F513" i="6"/>
  <c r="H513" i="6" s="1"/>
  <c r="T514" i="6"/>
  <c r="F714" i="6"/>
  <c r="H714" i="6" s="1"/>
  <c r="T715" i="6"/>
  <c r="F842" i="6"/>
  <c r="H842" i="6" s="1"/>
  <c r="T843" i="6"/>
  <c r="F975" i="6"/>
  <c r="H975" i="6" s="1"/>
  <c r="T976" i="6"/>
  <c r="F1164" i="6"/>
  <c r="H1164" i="6" s="1"/>
  <c r="T1165" i="6"/>
  <c r="F1306" i="6"/>
  <c r="H1306" i="6" s="1"/>
  <c r="T1307" i="6"/>
  <c r="F725" i="6"/>
  <c r="H725" i="6" s="1"/>
  <c r="T726" i="6"/>
  <c r="F1268" i="6"/>
  <c r="H1268" i="6" s="1"/>
  <c r="T1269" i="6"/>
  <c r="F58" i="6"/>
  <c r="H58" i="6" s="1"/>
  <c r="T59" i="6"/>
  <c r="F277" i="6"/>
  <c r="H277" i="6" s="1"/>
  <c r="T278" i="6"/>
  <c r="F737" i="6"/>
  <c r="H737" i="6" s="1"/>
  <c r="T738" i="6"/>
  <c r="F871" i="6"/>
  <c r="H871" i="6" s="1"/>
  <c r="T872" i="6"/>
  <c r="F1011" i="6"/>
  <c r="H1011" i="6" s="1"/>
  <c r="T1012" i="6"/>
  <c r="F1244" i="6"/>
  <c r="H1244" i="6" s="1"/>
  <c r="T1245" i="6"/>
  <c r="F216" i="6"/>
  <c r="H216" i="6" s="1"/>
  <c r="T217" i="6"/>
  <c r="F957" i="6"/>
  <c r="H957" i="6" s="1"/>
  <c r="T958" i="6"/>
  <c r="F1233" i="6"/>
  <c r="H1233" i="6" s="1"/>
  <c r="T1234" i="6"/>
  <c r="T9" i="6"/>
  <c r="T18" i="6"/>
  <c r="T30" i="6"/>
  <c r="T56" i="6"/>
  <c r="T164" i="6"/>
  <c r="T189" i="6"/>
  <c r="T201" i="6"/>
  <c r="T312" i="6"/>
  <c r="T367" i="6"/>
  <c r="T383" i="6"/>
  <c r="T397" i="6"/>
  <c r="T409" i="6"/>
  <c r="T421" i="6"/>
  <c r="T427" i="6"/>
  <c r="T439" i="6"/>
  <c r="T468" i="6"/>
  <c r="T486" i="6"/>
  <c r="T498" i="6"/>
  <c r="T663" i="6"/>
  <c r="T675" i="6"/>
  <c r="T698" i="6"/>
  <c r="S698" i="6" s="1"/>
  <c r="T717" i="6"/>
  <c r="T753" i="6"/>
  <c r="T767" i="6"/>
  <c r="T791" i="6"/>
  <c r="T809" i="6"/>
  <c r="T815" i="6"/>
  <c r="T839" i="6"/>
  <c r="T862" i="6"/>
  <c r="T912" i="6"/>
  <c r="F950" i="6"/>
  <c r="H950" i="6" s="1"/>
  <c r="T951" i="6"/>
  <c r="T991" i="6"/>
  <c r="S991" i="6" s="1"/>
  <c r="T1003" i="6"/>
  <c r="T1023" i="6"/>
  <c r="S1023" i="6" s="1"/>
  <c r="T1035" i="6"/>
  <c r="T1055" i="6"/>
  <c r="T1064" i="6"/>
  <c r="T1073" i="6"/>
  <c r="T1267" i="6"/>
  <c r="T1377" i="6"/>
  <c r="T1395" i="6"/>
  <c r="F1402" i="6"/>
  <c r="H1402" i="6" s="1"/>
  <c r="T1403" i="6"/>
  <c r="T8" i="6"/>
  <c r="T92" i="6"/>
  <c r="T103" i="6"/>
  <c r="T221" i="6"/>
  <c r="T239" i="6"/>
  <c r="T311" i="6"/>
  <c r="T626" i="6"/>
  <c r="T634" i="6"/>
  <c r="T712" i="6"/>
  <c r="T766" i="6"/>
  <c r="T798" i="6"/>
  <c r="T869" i="6"/>
  <c r="T907" i="6"/>
  <c r="T1054" i="6"/>
  <c r="T1067" i="6"/>
  <c r="T1108" i="6"/>
  <c r="T1162" i="6"/>
  <c r="T1195" i="6"/>
  <c r="T1371" i="6"/>
  <c r="T220" i="6"/>
  <c r="T244" i="6"/>
  <c r="T318" i="6"/>
  <c r="T330" i="6"/>
  <c r="T339" i="6"/>
  <c r="T437" i="6"/>
  <c r="S437" i="6" s="1"/>
  <c r="T450" i="6"/>
  <c r="T462" i="6"/>
  <c r="T474" i="6"/>
  <c r="T504" i="6"/>
  <c r="T516" i="6"/>
  <c r="T529" i="6"/>
  <c r="T543" i="6"/>
  <c r="H559" i="6"/>
  <c r="T614" i="6"/>
  <c r="T661" i="6"/>
  <c r="T688" i="6"/>
  <c r="T700" i="6"/>
  <c r="T711" i="6"/>
  <c r="T736" i="6"/>
  <c r="F743" i="6"/>
  <c r="H743" i="6" s="1"/>
  <c r="T744" i="6"/>
  <c r="T833" i="6"/>
  <c r="T847" i="6"/>
  <c r="T859" i="6"/>
  <c r="T920" i="6"/>
  <c r="T932" i="6"/>
  <c r="F939" i="6"/>
  <c r="H939" i="6" s="1"/>
  <c r="T940" i="6"/>
  <c r="S940" i="6" s="1"/>
  <c r="F962" i="6"/>
  <c r="H962" i="6" s="1"/>
  <c r="T963" i="6"/>
  <c r="T993" i="6"/>
  <c r="T1043" i="6"/>
  <c r="T1335" i="6"/>
  <c r="T1345" i="6"/>
  <c r="T1370" i="6"/>
  <c r="T1389" i="6"/>
  <c r="T1400" i="6"/>
  <c r="F1409" i="6"/>
  <c r="H1409" i="6" s="1"/>
  <c r="T1410" i="6"/>
  <c r="T90" i="6"/>
  <c r="T170" i="6"/>
  <c r="T185" i="6"/>
  <c r="T255" i="6"/>
  <c r="T268" i="6"/>
  <c r="S268" i="6" s="1"/>
  <c r="T293" i="6"/>
  <c r="T336" i="6"/>
  <c r="T535" i="6"/>
  <c r="T553" i="6"/>
  <c r="T566" i="6"/>
  <c r="T693" i="6"/>
  <c r="T774" i="6"/>
  <c r="T826" i="6"/>
  <c r="S826" i="6" s="1"/>
  <c r="T979" i="6"/>
  <c r="T27" i="6"/>
  <c r="T39" i="6"/>
  <c r="T51" i="6"/>
  <c r="T74" i="6"/>
  <c r="T97" i="6"/>
  <c r="T135" i="6"/>
  <c r="T176" i="6"/>
  <c r="T215" i="6"/>
  <c r="T262" i="6"/>
  <c r="T279" i="6"/>
  <c r="T291" i="6"/>
  <c r="T317" i="6"/>
  <c r="T363" i="6"/>
  <c r="T371" i="6"/>
  <c r="T390" i="6"/>
  <c r="T402" i="6"/>
  <c r="T432" i="6"/>
  <c r="T445" i="6"/>
  <c r="T481" i="6"/>
  <c r="T499" i="6"/>
  <c r="T511" i="6"/>
  <c r="T586" i="6"/>
  <c r="T595" i="6"/>
  <c r="S595" i="6" s="1"/>
  <c r="T640" i="6"/>
  <c r="T652" i="6"/>
  <c r="T668" i="6"/>
  <c r="T718" i="6"/>
  <c r="T731" i="6"/>
  <c r="T743" i="6"/>
  <c r="T758" i="6"/>
  <c r="T816" i="6"/>
  <c r="T840" i="6"/>
  <c r="S840" i="6" s="1"/>
  <c r="T875" i="6"/>
  <c r="T918" i="6"/>
  <c r="T935" i="6"/>
  <c r="T944" i="6"/>
  <c r="T956" i="6"/>
  <c r="T968" i="6"/>
  <c r="T980" i="6"/>
  <c r="T1008" i="6"/>
  <c r="T1028" i="6"/>
  <c r="T1046" i="6"/>
  <c r="T1065" i="6"/>
  <c r="T1272" i="6"/>
  <c r="S1272" i="6" s="1"/>
  <c r="T1388" i="6"/>
  <c r="T145" i="6"/>
  <c r="T158" i="6"/>
  <c r="T188" i="6"/>
  <c r="T245" i="6"/>
  <c r="T307" i="6"/>
  <c r="T331" i="6"/>
  <c r="T352" i="6"/>
  <c r="T377" i="6"/>
  <c r="T451" i="6"/>
  <c r="T578" i="6"/>
  <c r="T606" i="6"/>
  <c r="T646" i="6"/>
  <c r="T658" i="6"/>
  <c r="T680" i="6"/>
  <c r="T749" i="6"/>
  <c r="T856" i="6"/>
  <c r="T977" i="6"/>
  <c r="T1096" i="6"/>
  <c r="T1401" i="6"/>
  <c r="T366" i="6"/>
  <c r="T1290" i="6"/>
  <c r="T765" i="6"/>
  <c r="T169" i="6"/>
  <c r="N1359" i="6"/>
  <c r="N1120" i="6"/>
  <c r="F3" i="6"/>
  <c r="H3" i="6" s="1"/>
  <c r="N90" i="6"/>
  <c r="N996" i="6"/>
  <c r="N960" i="6"/>
  <c r="N1023" i="6"/>
  <c r="N1380" i="6"/>
  <c r="N1326" i="6"/>
  <c r="N1419" i="6"/>
  <c r="N1356" i="6"/>
  <c r="N900" i="6"/>
  <c r="H27" i="6"/>
  <c r="K67" i="6"/>
  <c r="R67" i="6" s="1"/>
  <c r="K74" i="6"/>
  <c r="R74" i="6" s="1"/>
  <c r="N105" i="6"/>
  <c r="N157" i="6"/>
  <c r="K174" i="6"/>
  <c r="H200" i="6"/>
  <c r="H150" i="6"/>
  <c r="N232" i="6"/>
  <c r="K181" i="6"/>
  <c r="S181" i="6" s="1"/>
  <c r="N316" i="6"/>
  <c r="N424" i="6"/>
  <c r="K400" i="6"/>
  <c r="O400" i="6" s="1"/>
  <c r="K443" i="6"/>
  <c r="S443" i="6" s="1"/>
  <c r="H438" i="6"/>
  <c r="K479" i="6"/>
  <c r="S479" i="6" s="1"/>
  <c r="N406" i="6"/>
  <c r="K586" i="6"/>
  <c r="S586" i="6" s="1"/>
  <c r="H633" i="6"/>
  <c r="G648" i="6"/>
  <c r="H648" i="6" s="1"/>
  <c r="H554" i="6"/>
  <c r="G642" i="6"/>
  <c r="K638" i="6" s="1"/>
  <c r="N840" i="6"/>
  <c r="N846" i="6"/>
  <c r="N1075" i="6"/>
  <c r="G783" i="6"/>
  <c r="H813" i="6"/>
  <c r="K894" i="6"/>
  <c r="G940" i="6"/>
  <c r="K938" i="6" s="1"/>
  <c r="K1067" i="6"/>
  <c r="N1224" i="6"/>
  <c r="N1272" i="6"/>
  <c r="N1368" i="6"/>
  <c r="H1363" i="6"/>
  <c r="K1332" i="6"/>
  <c r="S1332" i="6" s="1"/>
  <c r="K346" i="6"/>
  <c r="Q346" i="6" s="1"/>
  <c r="G193" i="6"/>
  <c r="N558" i="6"/>
  <c r="K686" i="6"/>
  <c r="O686" i="6" s="1"/>
  <c r="N1357" i="6"/>
  <c r="G190" i="6"/>
  <c r="K186" i="6" s="1"/>
  <c r="S186" i="6" s="1"/>
  <c r="N1076" i="6"/>
  <c r="H1040" i="6"/>
  <c r="H747" i="6"/>
  <c r="N55" i="6"/>
  <c r="N268" i="6"/>
  <c r="N26" i="6"/>
  <c r="N36" i="6"/>
  <c r="N102" i="6"/>
  <c r="N150" i="6"/>
  <c r="K384" i="6"/>
  <c r="N510" i="6"/>
  <c r="N618" i="6"/>
  <c r="N684" i="6"/>
  <c r="N930" i="6"/>
  <c r="K761" i="6"/>
  <c r="K877" i="6"/>
  <c r="S877" i="6" s="1"/>
  <c r="K1060" i="6"/>
  <c r="H1099" i="6"/>
  <c r="K901" i="6"/>
  <c r="K1404" i="6"/>
  <c r="P1404" i="6" s="1"/>
  <c r="G1017" i="6"/>
  <c r="K1015" i="6" s="1"/>
  <c r="P1015" i="6" s="1"/>
  <c r="K1393" i="6"/>
  <c r="O1393" i="6" s="1"/>
  <c r="G13" i="6"/>
  <c r="K9" i="6" s="1"/>
  <c r="N260" i="6"/>
  <c r="G1137" i="6"/>
  <c r="H628" i="6"/>
  <c r="G1314" i="6"/>
  <c r="N25" i="6"/>
  <c r="N78" i="6"/>
  <c r="N231" i="6"/>
  <c r="N826" i="6"/>
  <c r="N940" i="6"/>
  <c r="N1083" i="6"/>
  <c r="N943" i="6"/>
  <c r="N698" i="6"/>
  <c r="N1296" i="6"/>
  <c r="N807" i="6"/>
  <c r="N437" i="6"/>
  <c r="G223" i="6"/>
  <c r="K222" i="6" s="1"/>
  <c r="K296" i="6"/>
  <c r="R296" i="6" s="1"/>
  <c r="H299" i="6"/>
  <c r="K345" i="6"/>
  <c r="K448" i="6"/>
  <c r="N431" i="6"/>
  <c r="K436" i="6"/>
  <c r="S436" i="6" s="1"/>
  <c r="N594" i="6"/>
  <c r="K498" i="6"/>
  <c r="N480" i="6"/>
  <c r="K711" i="6"/>
  <c r="K643" i="6"/>
  <c r="Q643" i="6" s="1"/>
  <c r="H716" i="6"/>
  <c r="N898" i="6"/>
  <c r="K980" i="6"/>
  <c r="N1020" i="6"/>
  <c r="K1065" i="6"/>
  <c r="H949" i="6"/>
  <c r="N1033" i="6"/>
  <c r="G1057" i="6"/>
  <c r="K1054" i="6" s="1"/>
  <c r="P807" i="6"/>
  <c r="K1347" i="6"/>
  <c r="R1347" i="6" s="1"/>
  <c r="K1044" i="6"/>
  <c r="P1044" i="6" s="1"/>
  <c r="K1094" i="6"/>
  <c r="O1094" i="6" s="1"/>
  <c r="K1355" i="6"/>
  <c r="N1387" i="6"/>
  <c r="K1400" i="6"/>
  <c r="K1416" i="6"/>
  <c r="R807" i="6"/>
  <c r="G650" i="6"/>
  <c r="K649" i="6" s="1"/>
  <c r="K664" i="6"/>
  <c r="N899" i="6"/>
  <c r="H881" i="6"/>
  <c r="N1358" i="6"/>
  <c r="N364" i="6"/>
  <c r="N595" i="6"/>
  <c r="O595" i="6"/>
  <c r="Q595" i="6"/>
  <c r="R595" i="6"/>
  <c r="P595" i="6"/>
  <c r="K303" i="6"/>
  <c r="G60" i="6"/>
  <c r="K56" i="6" s="1"/>
  <c r="S56" i="6" s="1"/>
  <c r="F179" i="6"/>
  <c r="H179" i="6" s="1"/>
  <c r="F171" i="6"/>
  <c r="H171" i="6" s="1"/>
  <c r="G218" i="6"/>
  <c r="K213" i="6"/>
  <c r="H346" i="6"/>
  <c r="K418" i="6"/>
  <c r="R418" i="6" s="1"/>
  <c r="K456" i="6"/>
  <c r="S456" i="6" s="1"/>
  <c r="K396" i="6"/>
  <c r="Q396" i="6" s="1"/>
  <c r="K460" i="6"/>
  <c r="H481" i="6"/>
  <c r="H510" i="6"/>
  <c r="H599" i="6"/>
  <c r="K593" i="6"/>
  <c r="R593" i="6" s="1"/>
  <c r="H610" i="6"/>
  <c r="K831" i="6"/>
  <c r="H832" i="6"/>
  <c r="H653" i="6"/>
  <c r="H678" i="6"/>
  <c r="K696" i="6"/>
  <c r="K759" i="6"/>
  <c r="S759" i="6" s="1"/>
  <c r="K728" i="6"/>
  <c r="S728" i="6" s="1"/>
  <c r="H815" i="6"/>
  <c r="P899" i="6"/>
  <c r="H952" i="6"/>
  <c r="K1168" i="6"/>
  <c r="Q1168" i="6" s="1"/>
  <c r="H699" i="6"/>
  <c r="H1331" i="6"/>
  <c r="K110" i="6"/>
  <c r="S110" i="6" s="1"/>
  <c r="K839" i="6"/>
  <c r="P839" i="6" s="1"/>
  <c r="K1370" i="6"/>
  <c r="S1370" i="6" s="1"/>
  <c r="H900" i="6"/>
  <c r="G637" i="6"/>
  <c r="K809" i="6"/>
  <c r="G782" i="6"/>
  <c r="K778" i="6" s="1"/>
  <c r="H1258" i="6"/>
  <c r="K407" i="6"/>
  <c r="S407" i="6" s="1"/>
  <c r="K6" i="6"/>
  <c r="Q6" i="6" s="1"/>
  <c r="G19" i="6"/>
  <c r="K18" i="6" s="1"/>
  <c r="R18" i="6" s="1"/>
  <c r="H83" i="6"/>
  <c r="G72" i="6"/>
  <c r="K69" i="6" s="1"/>
  <c r="K84" i="6"/>
  <c r="Q84" i="6" s="1"/>
  <c r="K206" i="6"/>
  <c r="S206" i="6" s="1"/>
  <c r="K179" i="6"/>
  <c r="P179" i="6" s="1"/>
  <c r="K315" i="6"/>
  <c r="S315" i="6" s="1"/>
  <c r="G281" i="6"/>
  <c r="K280" i="6" s="1"/>
  <c r="G280" i="6"/>
  <c r="K276" i="6" s="1"/>
  <c r="G315" i="6"/>
  <c r="K405" i="6"/>
  <c r="Q405" i="6" s="1"/>
  <c r="H314" i="6"/>
  <c r="K589" i="6"/>
  <c r="S589" i="6" s="1"/>
  <c r="H407" i="6"/>
  <c r="K650" i="6"/>
  <c r="H760" i="6"/>
  <c r="K785" i="6"/>
  <c r="K742" i="6"/>
  <c r="G948" i="6"/>
  <c r="K946" i="6" s="1"/>
  <c r="G863" i="6"/>
  <c r="K862" i="6" s="1"/>
  <c r="Q862" i="6" s="1"/>
  <c r="G767" i="6"/>
  <c r="G818" i="6"/>
  <c r="H818" i="6" s="1"/>
  <c r="R899" i="6"/>
  <c r="H905" i="6"/>
  <c r="K948" i="6"/>
  <c r="K1372" i="6"/>
  <c r="S1372" i="6" s="1"/>
  <c r="G1173" i="6"/>
  <c r="H1173" i="6" s="1"/>
  <c r="G1253" i="6"/>
  <c r="G1222" i="6"/>
  <c r="H1344" i="6"/>
  <c r="H1398" i="6"/>
  <c r="K512" i="6"/>
  <c r="G557" i="6"/>
  <c r="K556" i="6" s="1"/>
  <c r="S556" i="6" s="1"/>
  <c r="K1093" i="6"/>
  <c r="Q1093" i="6" s="1"/>
  <c r="K286" i="6"/>
  <c r="K1021" i="6"/>
  <c r="R1021" i="6" s="1"/>
  <c r="F172" i="6"/>
  <c r="H172" i="6" s="1"/>
  <c r="F177" i="6"/>
  <c r="H177" i="6" s="1"/>
  <c r="H91" i="6"/>
  <c r="F180" i="6"/>
  <c r="H180" i="6" s="1"/>
  <c r="K876" i="6"/>
  <c r="K138" i="6"/>
  <c r="S138" i="6" s="1"/>
  <c r="K199" i="6"/>
  <c r="K376" i="6"/>
  <c r="G558" i="6"/>
  <c r="K557" i="6" s="1"/>
  <c r="R557" i="6" s="1"/>
  <c r="H595" i="6"/>
  <c r="H812" i="6"/>
  <c r="K874" i="6"/>
  <c r="S874" i="6" s="1"/>
  <c r="K675" i="6"/>
  <c r="H689" i="6"/>
  <c r="K794" i="6"/>
  <c r="O794" i="6" s="1"/>
  <c r="H762" i="6"/>
  <c r="G1004" i="6"/>
  <c r="K1002" i="6" s="1"/>
  <c r="Q899" i="6"/>
  <c r="G1041" i="6"/>
  <c r="K1348" i="6"/>
  <c r="S1348" i="6" s="1"/>
  <c r="K1392" i="6"/>
  <c r="K1408" i="6"/>
  <c r="K522" i="6"/>
  <c r="H465" i="6"/>
  <c r="G490" i="6"/>
  <c r="K488" i="6" s="1"/>
  <c r="K1081" i="6"/>
  <c r="R1081" i="6" s="1"/>
  <c r="G1138" i="6"/>
  <c r="H1138" i="6" s="1"/>
  <c r="F178" i="6"/>
  <c r="H178" i="6" s="1"/>
  <c r="F1420" i="6"/>
  <c r="K101" i="6"/>
  <c r="Q101" i="6" s="1"/>
  <c r="K147" i="6"/>
  <c r="P147" i="6" s="1"/>
  <c r="K169" i="6"/>
  <c r="K168" i="6"/>
  <c r="S168" i="6" s="1"/>
  <c r="K185" i="6"/>
  <c r="K184" i="6"/>
  <c r="K221" i="6"/>
  <c r="K220" i="6"/>
  <c r="K219" i="6"/>
  <c r="S219" i="6" s="1"/>
  <c r="K218" i="6"/>
  <c r="S218" i="6" s="1"/>
  <c r="K246" i="6"/>
  <c r="S246" i="6" s="1"/>
  <c r="K307" i="6"/>
  <c r="S307" i="6" s="1"/>
  <c r="K306" i="6"/>
  <c r="K305" i="6"/>
  <c r="K392" i="6"/>
  <c r="S392" i="6" s="1"/>
  <c r="K391" i="6"/>
  <c r="K245" i="6"/>
  <c r="K244" i="6"/>
  <c r="K359" i="6"/>
  <c r="O359" i="6" s="1"/>
  <c r="K527" i="6"/>
  <c r="S527" i="6" s="1"/>
  <c r="K525" i="6"/>
  <c r="S525" i="6" s="1"/>
  <c r="K373" i="6"/>
  <c r="K372" i="6"/>
  <c r="K491" i="6"/>
  <c r="K622" i="6"/>
  <c r="K621" i="6"/>
  <c r="K619" i="6"/>
  <c r="S619" i="6" s="1"/>
  <c r="K620" i="6"/>
  <c r="K663" i="6"/>
  <c r="K662" i="6"/>
  <c r="H669" i="6"/>
  <c r="K667" i="6"/>
  <c r="S667" i="6" s="1"/>
  <c r="K666" i="6"/>
  <c r="Q666" i="6" s="1"/>
  <c r="K665" i="6"/>
  <c r="S665" i="6" s="1"/>
  <c r="K683" i="6"/>
  <c r="S683" i="6" s="1"/>
  <c r="K682" i="6"/>
  <c r="S682" i="6" s="1"/>
  <c r="K680" i="6"/>
  <c r="K681" i="6"/>
  <c r="S681" i="6" s="1"/>
  <c r="K1003" i="6"/>
  <c r="O1003" i="6" s="1"/>
  <c r="K1415" i="6"/>
  <c r="S1415" i="6" s="1"/>
  <c r="K1413" i="6"/>
  <c r="K1414" i="6"/>
  <c r="S1414" i="6" s="1"/>
  <c r="H103" i="6"/>
  <c r="Q100" i="6" s="1"/>
  <c r="K77" i="6"/>
  <c r="K75" i="6"/>
  <c r="K106" i="6"/>
  <c r="S106" i="6" s="1"/>
  <c r="K104" i="6"/>
  <c r="O104" i="6" s="1"/>
  <c r="K130" i="6"/>
  <c r="S130" i="6" s="1"/>
  <c r="K128" i="6"/>
  <c r="S128" i="6" s="1"/>
  <c r="K127" i="6"/>
  <c r="K129" i="6"/>
  <c r="H120" i="6"/>
  <c r="G48" i="6"/>
  <c r="K109" i="6"/>
  <c r="K108" i="6"/>
  <c r="S108" i="6" s="1"/>
  <c r="K107" i="6"/>
  <c r="K121" i="6"/>
  <c r="S121" i="6" s="1"/>
  <c r="K120" i="6"/>
  <c r="S120" i="6" s="1"/>
  <c r="K145" i="6"/>
  <c r="O145" i="6" s="1"/>
  <c r="K118" i="6"/>
  <c r="S118" i="6" s="1"/>
  <c r="K133" i="6"/>
  <c r="K132" i="6"/>
  <c r="S132" i="6" s="1"/>
  <c r="H155" i="6"/>
  <c r="K154" i="6"/>
  <c r="S154" i="6" s="1"/>
  <c r="K152" i="6"/>
  <c r="K151" i="6"/>
  <c r="S151" i="6" s="1"/>
  <c r="K153" i="6"/>
  <c r="K201" i="6"/>
  <c r="K200" i="6"/>
  <c r="H168" i="6"/>
  <c r="K259" i="6"/>
  <c r="K258" i="6"/>
  <c r="S258" i="6" s="1"/>
  <c r="K257" i="6"/>
  <c r="K256" i="6"/>
  <c r="H170" i="6"/>
  <c r="K233" i="6"/>
  <c r="P233" i="6" s="1"/>
  <c r="G138" i="6"/>
  <c r="K137" i="6" s="1"/>
  <c r="R137" i="6" s="1"/>
  <c r="H174" i="6"/>
  <c r="G194" i="6"/>
  <c r="H244" i="6"/>
  <c r="K243" i="6"/>
  <c r="S243" i="6" s="1"/>
  <c r="K241" i="6"/>
  <c r="S241" i="6" s="1"/>
  <c r="H146" i="6"/>
  <c r="H232" i="6"/>
  <c r="K304" i="6"/>
  <c r="S304" i="6" s="1"/>
  <c r="K283" i="6"/>
  <c r="S283" i="6" s="1"/>
  <c r="K320" i="6"/>
  <c r="P320" i="6" s="1"/>
  <c r="K318" i="6"/>
  <c r="K317" i="6"/>
  <c r="K319" i="6"/>
  <c r="S319" i="6" s="1"/>
  <c r="K335" i="6"/>
  <c r="S335" i="6" s="1"/>
  <c r="K387" i="6"/>
  <c r="K386" i="6"/>
  <c r="S386" i="6" s="1"/>
  <c r="K295" i="6"/>
  <c r="S295" i="6" s="1"/>
  <c r="K294" i="6"/>
  <c r="K293" i="6"/>
  <c r="K308" i="6"/>
  <c r="P308" i="6" s="1"/>
  <c r="K351" i="6"/>
  <c r="S351" i="6" s="1"/>
  <c r="K350" i="6"/>
  <c r="G369" i="6"/>
  <c r="G345" i="6"/>
  <c r="K344" i="6" s="1"/>
  <c r="Q344" i="6" s="1"/>
  <c r="K358" i="6"/>
  <c r="K379" i="6"/>
  <c r="K378" i="6"/>
  <c r="G417" i="6"/>
  <c r="K416" i="6" s="1"/>
  <c r="S416" i="6" s="1"/>
  <c r="K441" i="6"/>
  <c r="K440" i="6"/>
  <c r="K439" i="6"/>
  <c r="K438" i="6"/>
  <c r="K302" i="6"/>
  <c r="K301" i="6"/>
  <c r="S301" i="6" s="1"/>
  <c r="K299" i="6"/>
  <c r="K300" i="6"/>
  <c r="H406" i="6"/>
  <c r="H418" i="6"/>
  <c r="K435" i="6"/>
  <c r="K432" i="6"/>
  <c r="R432" i="6" s="1"/>
  <c r="K444" i="6"/>
  <c r="H496" i="6"/>
  <c r="K495" i="6"/>
  <c r="S495" i="6" s="1"/>
  <c r="K493" i="6"/>
  <c r="K494" i="6"/>
  <c r="K282" i="6"/>
  <c r="K281" i="6"/>
  <c r="O281" i="6" s="1"/>
  <c r="K374" i="6"/>
  <c r="S374" i="6" s="1"/>
  <c r="H397" i="6"/>
  <c r="K428" i="6"/>
  <c r="S428" i="6" s="1"/>
  <c r="K459" i="6"/>
  <c r="S459" i="6" s="1"/>
  <c r="K458" i="6"/>
  <c r="K457" i="6"/>
  <c r="H468" i="6"/>
  <c r="K467" i="6"/>
  <c r="S467" i="6" s="1"/>
  <c r="K466" i="6"/>
  <c r="K516" i="6"/>
  <c r="K515" i="6"/>
  <c r="S515" i="6" s="1"/>
  <c r="K514" i="6"/>
  <c r="K513" i="6"/>
  <c r="S513" i="6" s="1"/>
  <c r="K472" i="6"/>
  <c r="O472" i="6" s="1"/>
  <c r="G521" i="6"/>
  <c r="K518" i="6" s="1"/>
  <c r="G540" i="6"/>
  <c r="K551" i="6"/>
  <c r="Q551" i="6" s="1"/>
  <c r="K573" i="6"/>
  <c r="K572" i="6"/>
  <c r="H499" i="6"/>
  <c r="H552" i="6"/>
  <c r="G358" i="6"/>
  <c r="H436" i="6"/>
  <c r="K544" i="6"/>
  <c r="S544" i="6" s="1"/>
  <c r="K543" i="6"/>
  <c r="K630" i="6"/>
  <c r="O630" i="6" s="1"/>
  <c r="K692" i="6"/>
  <c r="S692" i="6" s="1"/>
  <c r="K689" i="6"/>
  <c r="S689" i="6" s="1"/>
  <c r="K748" i="6"/>
  <c r="K609" i="6"/>
  <c r="K608" i="6"/>
  <c r="O608" i="6" s="1"/>
  <c r="H619" i="6"/>
  <c r="G643" i="6"/>
  <c r="K642" i="6" s="1"/>
  <c r="K727" i="6"/>
  <c r="K725" i="6"/>
  <c r="Q725" i="6" s="1"/>
  <c r="K726" i="6"/>
  <c r="S726" i="6" s="1"/>
  <c r="K724" i="6"/>
  <c r="S724" i="6" s="1"/>
  <c r="K606" i="6"/>
  <c r="K672" i="6"/>
  <c r="S672" i="6" s="1"/>
  <c r="G740" i="6"/>
  <c r="H748" i="6"/>
  <c r="G759" i="6"/>
  <c r="K758" i="6" s="1"/>
  <c r="O758" i="6" s="1"/>
  <c r="H790" i="6"/>
  <c r="K820" i="6"/>
  <c r="K837" i="6"/>
  <c r="H838" i="6"/>
  <c r="H867" i="6"/>
  <c r="K866" i="6"/>
  <c r="S866" i="6" s="1"/>
  <c r="K864" i="6"/>
  <c r="K865" i="6"/>
  <c r="S865" i="6" s="1"/>
  <c r="K863" i="6"/>
  <c r="S863" i="6" s="1"/>
  <c r="H697" i="6"/>
  <c r="H712" i="6"/>
  <c r="F741" i="6"/>
  <c r="G741" i="6"/>
  <c r="K740" i="6" s="1"/>
  <c r="S740" i="6" s="1"/>
  <c r="K806" i="6"/>
  <c r="R806" i="6" s="1"/>
  <c r="K804" i="6"/>
  <c r="S804" i="6" s="1"/>
  <c r="K873" i="6"/>
  <c r="H874" i="6"/>
  <c r="H1089" i="6"/>
  <c r="K1088" i="6"/>
  <c r="S1088" i="6" s="1"/>
  <c r="H899" i="6"/>
  <c r="H1051" i="6"/>
  <c r="F1197" i="6"/>
  <c r="G1197" i="6"/>
  <c r="K242" i="6"/>
  <c r="S242" i="6" s="1"/>
  <c r="K486" i="6"/>
  <c r="H487" i="6"/>
  <c r="K485" i="6"/>
  <c r="O485" i="6" s="1"/>
  <c r="K674" i="6"/>
  <c r="H675" i="6"/>
  <c r="K868" i="6"/>
  <c r="S868" i="6" s="1"/>
  <c r="H869" i="6"/>
  <c r="K673" i="6"/>
  <c r="K927" i="6"/>
  <c r="S927" i="6" s="1"/>
  <c r="K1028" i="6"/>
  <c r="H1029" i="6"/>
  <c r="K173" i="6"/>
  <c r="S173" i="6" s="1"/>
  <c r="K171" i="6"/>
  <c r="K248" i="6"/>
  <c r="S248" i="6" s="1"/>
  <c r="K247" i="6"/>
  <c r="K263" i="6"/>
  <c r="K261" i="6"/>
  <c r="K262" i="6"/>
  <c r="K447" i="6"/>
  <c r="S447" i="6" s="1"/>
  <c r="K446" i="6"/>
  <c r="K445" i="6"/>
  <c r="K455" i="6"/>
  <c r="S455" i="6" s="1"/>
  <c r="K454" i="6"/>
  <c r="K471" i="6"/>
  <c r="S471" i="6" s="1"/>
  <c r="K469" i="6"/>
  <c r="O469" i="6" s="1"/>
  <c r="K470" i="6"/>
  <c r="K617" i="6"/>
  <c r="S617" i="6" s="1"/>
  <c r="K616" i="6"/>
  <c r="P616" i="6" s="1"/>
  <c r="K615" i="6"/>
  <c r="K893" i="6"/>
  <c r="S893" i="6" s="1"/>
  <c r="K891" i="6"/>
  <c r="K892" i="6"/>
  <c r="S892" i="6" s="1"/>
  <c r="F721" i="6"/>
  <c r="G721" i="6"/>
  <c r="K717" i="6" s="1"/>
  <c r="K1339" i="6"/>
  <c r="K1338" i="6"/>
  <c r="Q1338" i="6" s="1"/>
  <c r="K1337" i="6"/>
  <c r="H1340" i="6"/>
  <c r="K1187" i="6"/>
  <c r="H1188" i="6"/>
  <c r="K177" i="6"/>
  <c r="K1074" i="6"/>
  <c r="S1074" i="6" s="1"/>
  <c r="K1073" i="6"/>
  <c r="O1073" i="6" s="1"/>
  <c r="H1075" i="6"/>
  <c r="G6" i="6"/>
  <c r="K5" i="6" s="1"/>
  <c r="G32" i="6"/>
  <c r="K31" i="6" s="1"/>
  <c r="Q31" i="6" s="1"/>
  <c r="K72" i="6"/>
  <c r="K79" i="6"/>
  <c r="S79" i="6" s="1"/>
  <c r="G62" i="6"/>
  <c r="H85" i="6"/>
  <c r="K125" i="6"/>
  <c r="Q125" i="6" s="1"/>
  <c r="K122" i="6"/>
  <c r="S122" i="6" s="1"/>
  <c r="K182" i="6"/>
  <c r="S182" i="6" s="1"/>
  <c r="K139" i="6"/>
  <c r="P139" i="6" s="1"/>
  <c r="K117" i="6"/>
  <c r="K116" i="6"/>
  <c r="H166" i="6"/>
  <c r="K215" i="6"/>
  <c r="K149" i="6"/>
  <c r="K240" i="6"/>
  <c r="S240" i="6" s="1"/>
  <c r="K237" i="6"/>
  <c r="K238" i="6"/>
  <c r="K239" i="6"/>
  <c r="G162" i="6"/>
  <c r="K210" i="6"/>
  <c r="S210" i="6" s="1"/>
  <c r="K325" i="6"/>
  <c r="G167" i="6"/>
  <c r="K272" i="6"/>
  <c r="S272" i="6" s="1"/>
  <c r="K271" i="6"/>
  <c r="K270" i="6"/>
  <c r="K162" i="6"/>
  <c r="S162" i="6" s="1"/>
  <c r="H214" i="6"/>
  <c r="H247" i="6"/>
  <c r="H335" i="6"/>
  <c r="G372" i="6"/>
  <c r="K369" i="6" s="1"/>
  <c r="S369" i="6" s="1"/>
  <c r="H317" i="6"/>
  <c r="K332" i="6"/>
  <c r="K395" i="6"/>
  <c r="K394" i="6"/>
  <c r="S394" i="6" s="1"/>
  <c r="K275" i="6"/>
  <c r="S275" i="6" s="1"/>
  <c r="K274" i="6"/>
  <c r="S274" i="6" s="1"/>
  <c r="G356" i="6"/>
  <c r="K352" i="6" s="1"/>
  <c r="K414" i="6"/>
  <c r="K468" i="6"/>
  <c r="K532" i="6"/>
  <c r="K531" i="6"/>
  <c r="S531" i="6" s="1"/>
  <c r="K530" i="6"/>
  <c r="H329" i="6"/>
  <c r="K404" i="6"/>
  <c r="S404" i="6" s="1"/>
  <c r="K402" i="6"/>
  <c r="Q402" i="6" s="1"/>
  <c r="K401" i="6"/>
  <c r="K403" i="6"/>
  <c r="K422" i="6"/>
  <c r="S422" i="6" s="1"/>
  <c r="K421" i="6"/>
  <c r="K420" i="6"/>
  <c r="H374" i="6"/>
  <c r="K509" i="6"/>
  <c r="K529" i="6"/>
  <c r="K528" i="6"/>
  <c r="S528" i="6" s="1"/>
  <c r="K541" i="6"/>
  <c r="R541" i="6" s="1"/>
  <c r="G384" i="6"/>
  <c r="K380" i="6" s="1"/>
  <c r="S380" i="6" s="1"/>
  <c r="K632" i="6"/>
  <c r="S632" i="6" s="1"/>
  <c r="H654" i="6"/>
  <c r="K716" i="6"/>
  <c r="R716" i="6" s="1"/>
  <c r="H717" i="6"/>
  <c r="K553" i="6"/>
  <c r="G630" i="6"/>
  <c r="K627" i="6" s="1"/>
  <c r="H664" i="6"/>
  <c r="H651" i="6"/>
  <c r="H684" i="6"/>
  <c r="K715" i="6"/>
  <c r="H742" i="6"/>
  <c r="F977" i="6"/>
  <c r="G977" i="6"/>
  <c r="K973" i="6" s="1"/>
  <c r="K914" i="6"/>
  <c r="F1221" i="6"/>
  <c r="G1221" i="6"/>
  <c r="K1217" i="6" s="1"/>
  <c r="K98" i="6"/>
  <c r="N1327" i="6"/>
  <c r="N1095" i="6"/>
  <c r="P1095" i="6"/>
  <c r="O1095" i="6"/>
  <c r="Q1095" i="6"/>
  <c r="R1095" i="6"/>
  <c r="K1144" i="6"/>
  <c r="H1145" i="6"/>
  <c r="K35" i="6"/>
  <c r="K33" i="6"/>
  <c r="K34" i="6"/>
  <c r="S34" i="6" s="1"/>
  <c r="K32" i="6"/>
  <c r="R32" i="6" s="1"/>
  <c r="K205" i="6"/>
  <c r="K203" i="6"/>
  <c r="K202" i="6"/>
  <c r="K204" i="6"/>
  <c r="K334" i="6"/>
  <c r="K333" i="6"/>
  <c r="P333" i="6" s="1"/>
  <c r="K535" i="6"/>
  <c r="K533" i="6"/>
  <c r="S533" i="6" s="1"/>
  <c r="K534" i="6"/>
  <c r="K577" i="6"/>
  <c r="S577" i="6" s="1"/>
  <c r="K576" i="6"/>
  <c r="S576" i="6" s="1"/>
  <c r="K613" i="6"/>
  <c r="O613" i="6" s="1"/>
  <c r="K612" i="6"/>
  <c r="K730" i="6"/>
  <c r="S730" i="6" s="1"/>
  <c r="K731" i="6"/>
  <c r="K773" i="6"/>
  <c r="K801" i="6"/>
  <c r="K799" i="6"/>
  <c r="S799" i="6" s="1"/>
  <c r="K146" i="6"/>
  <c r="K7" i="6"/>
  <c r="K8" i="6"/>
  <c r="K21" i="6"/>
  <c r="K20" i="6"/>
  <c r="K73" i="6"/>
  <c r="H78" i="6"/>
  <c r="H107" i="6"/>
  <c r="K140" i="6"/>
  <c r="S140" i="6" s="1"/>
  <c r="K167" i="6"/>
  <c r="K178" i="6"/>
  <c r="K176" i="6"/>
  <c r="K225" i="6"/>
  <c r="S225" i="6" s="1"/>
  <c r="K224" i="6"/>
  <c r="K229" i="6"/>
  <c r="Q229" i="6" s="1"/>
  <c r="K227" i="6"/>
  <c r="K226" i="6"/>
  <c r="S226" i="6" s="1"/>
  <c r="K251" i="6"/>
  <c r="K250" i="6"/>
  <c r="K288" i="6"/>
  <c r="K324" i="6"/>
  <c r="K321" i="6"/>
  <c r="O321" i="6" s="1"/>
  <c r="K323" i="6"/>
  <c r="K322" i="6"/>
  <c r="H253" i="6"/>
  <c r="H520" i="6"/>
  <c r="K417" i="6"/>
  <c r="K423" i="6"/>
  <c r="K484" i="6"/>
  <c r="Q484" i="6" s="1"/>
  <c r="K481" i="6"/>
  <c r="K483" i="6"/>
  <c r="S483" i="6" s="1"/>
  <c r="K482" i="6"/>
  <c r="H425" i="6"/>
  <c r="K625" i="6"/>
  <c r="S625" i="6" s="1"/>
  <c r="H393" i="6"/>
  <c r="H449" i="6"/>
  <c r="K487" i="6"/>
  <c r="K497" i="6"/>
  <c r="S497" i="6" s="1"/>
  <c r="K496" i="6"/>
  <c r="O496" i="6" s="1"/>
  <c r="K610" i="6"/>
  <c r="S610" i="6" s="1"/>
  <c r="K647" i="6"/>
  <c r="S647" i="6" s="1"/>
  <c r="K679" i="6"/>
  <c r="S679" i="6" s="1"/>
  <c r="K678" i="6"/>
  <c r="K427" i="6"/>
  <c r="K426" i="6"/>
  <c r="K590" i="6"/>
  <c r="K624" i="6"/>
  <c r="K623" i="6"/>
  <c r="K695" i="6"/>
  <c r="S695" i="6" s="1"/>
  <c r="K694" i="6"/>
  <c r="K693" i="6"/>
  <c r="K709" i="6"/>
  <c r="K747" i="6"/>
  <c r="S747" i="6" s="1"/>
  <c r="K745" i="6"/>
  <c r="K772" i="6"/>
  <c r="O772" i="6" s="1"/>
  <c r="K771" i="6"/>
  <c r="K830" i="6"/>
  <c r="K827" i="6"/>
  <c r="K828" i="6"/>
  <c r="K829" i="6"/>
  <c r="R829" i="6" s="1"/>
  <c r="K710" i="6"/>
  <c r="K845" i="6"/>
  <c r="H846" i="6"/>
  <c r="K850" i="6"/>
  <c r="S850" i="6" s="1"/>
  <c r="K847" i="6"/>
  <c r="K917" i="6"/>
  <c r="S917" i="6" s="1"/>
  <c r="K916" i="6"/>
  <c r="S916" i="6" s="1"/>
  <c r="K1036" i="6"/>
  <c r="K1080" i="6"/>
  <c r="S1080" i="6" s="1"/>
  <c r="K1078" i="6"/>
  <c r="S1078" i="6" s="1"/>
  <c r="K1077" i="6"/>
  <c r="K1079" i="6"/>
  <c r="K676" i="6"/>
  <c r="H757" i="6"/>
  <c r="K821" i="6"/>
  <c r="K844" i="6"/>
  <c r="S844" i="6" s="1"/>
  <c r="K841" i="6"/>
  <c r="S841" i="6" s="1"/>
  <c r="K913" i="6"/>
  <c r="K911" i="6"/>
  <c r="P911" i="6" s="1"/>
  <c r="K912" i="6"/>
  <c r="K966" i="6"/>
  <c r="S966" i="6" s="1"/>
  <c r="F985" i="6"/>
  <c r="G985" i="6"/>
  <c r="K981" i="6" s="1"/>
  <c r="K442" i="6"/>
  <c r="K644" i="6"/>
  <c r="R644" i="6" s="1"/>
  <c r="K905" i="6"/>
  <c r="S905" i="6" s="1"/>
  <c r="H906" i="6"/>
  <c r="K729" i="6"/>
  <c r="K959" i="6"/>
  <c r="S959" i="6" s="1"/>
  <c r="K958" i="6"/>
  <c r="K1035" i="6"/>
  <c r="P1035" i="6" s="1"/>
  <c r="K1034" i="6"/>
  <c r="K963" i="6"/>
  <c r="K962" i="6"/>
  <c r="K897" i="6"/>
  <c r="K955" i="6"/>
  <c r="K1182" i="6"/>
  <c r="K1318" i="6"/>
  <c r="S1318" i="6" s="1"/>
  <c r="K1385" i="6"/>
  <c r="S1385" i="6" s="1"/>
  <c r="K1384" i="6"/>
  <c r="F1240" i="6"/>
  <c r="G1240" i="6"/>
  <c r="K1386" i="6"/>
  <c r="K1206" i="6"/>
  <c r="K1341" i="6"/>
  <c r="K1340" i="6"/>
  <c r="H1356" i="6"/>
  <c r="K1418" i="6"/>
  <c r="K1417" i="6"/>
  <c r="S1417" i="6" s="1"/>
  <c r="K170" i="6"/>
  <c r="K699" i="6"/>
  <c r="S699" i="6" s="1"/>
  <c r="K22" i="6"/>
  <c r="S22" i="6" s="1"/>
  <c r="H23" i="6"/>
  <c r="K713" i="6"/>
  <c r="H1014" i="6"/>
  <c r="K1012" i="6"/>
  <c r="K990" i="6"/>
  <c r="S990" i="6" s="1"/>
  <c r="H991" i="6"/>
  <c r="K989" i="6"/>
  <c r="K451" i="6"/>
  <c r="K450" i="6"/>
  <c r="K548" i="6"/>
  <c r="R548" i="6" s="1"/>
  <c r="K547" i="6"/>
  <c r="K546" i="6"/>
  <c r="S546" i="6" s="1"/>
  <c r="K786" i="6"/>
  <c r="S786" i="6" s="1"/>
  <c r="H1295" i="6"/>
  <c r="K858" i="6"/>
  <c r="K857" i="6"/>
  <c r="S857" i="6" s="1"/>
  <c r="H1371" i="6"/>
  <c r="K211" i="6"/>
  <c r="H212" i="6"/>
  <c r="K326" i="6"/>
  <c r="K385" i="6"/>
  <c r="H386" i="6"/>
  <c r="F724" i="6"/>
  <c r="G724" i="6"/>
  <c r="K723" i="6" s="1"/>
  <c r="H1161" i="6"/>
  <c r="K1365" i="6"/>
  <c r="K1310" i="6"/>
  <c r="K1072" i="6"/>
  <c r="S1072" i="6" s="1"/>
  <c r="H1132" i="6"/>
  <c r="F1149" i="6"/>
  <c r="G1149" i="6"/>
  <c r="K1145" i="6" s="1"/>
  <c r="K1320" i="6"/>
  <c r="S1320" i="6" s="1"/>
  <c r="K1319" i="6"/>
  <c r="H1321" i="6"/>
  <c r="K524" i="6"/>
  <c r="R524" i="6" s="1"/>
  <c r="K27" i="6"/>
  <c r="K348" i="6"/>
  <c r="K607" i="6"/>
  <c r="N839" i="6"/>
  <c r="F856" i="6"/>
  <c r="G856" i="6"/>
  <c r="H934" i="6"/>
  <c r="K1391" i="6"/>
  <c r="S1391" i="6" s="1"/>
  <c r="K1390" i="6"/>
  <c r="S1390" i="6" s="1"/>
  <c r="K1389" i="6"/>
  <c r="F466" i="6"/>
  <c r="G466" i="6"/>
  <c r="K465" i="6" s="1"/>
  <c r="S465" i="6" s="1"/>
  <c r="K961" i="6"/>
  <c r="O961" i="6" s="1"/>
  <c r="H1234" i="6"/>
  <c r="K1066" i="6"/>
  <c r="H1218" i="6"/>
  <c r="K397" i="6"/>
  <c r="K1105" i="6"/>
  <c r="H1106" i="6"/>
  <c r="K895" i="6"/>
  <c r="K1369" i="6"/>
  <c r="R1369" i="6" s="1"/>
  <c r="H1064" i="6"/>
  <c r="K890" i="6"/>
  <c r="S890" i="6" s="1"/>
  <c r="K888" i="6"/>
  <c r="P888" i="6" s="1"/>
  <c r="K922" i="6"/>
  <c r="S922" i="6" s="1"/>
  <c r="K920" i="6"/>
  <c r="K919" i="6"/>
  <c r="S919" i="6" s="1"/>
  <c r="K921" i="6"/>
  <c r="S921" i="6" s="1"/>
  <c r="K910" i="6"/>
  <c r="F1028" i="6"/>
  <c r="G1028" i="6"/>
  <c r="K798" i="6"/>
  <c r="K797" i="6"/>
  <c r="K915" i="6"/>
  <c r="S915" i="6" s="1"/>
  <c r="K1047" i="6"/>
  <c r="K999" i="6"/>
  <c r="F1229" i="6"/>
  <c r="G1229" i="6"/>
  <c r="F1160" i="6"/>
  <c r="G1160" i="6"/>
  <c r="G1235" i="6"/>
  <c r="H1235" i="6" s="1"/>
  <c r="F1264" i="6"/>
  <c r="G1264" i="6"/>
  <c r="K1316" i="6"/>
  <c r="K957" i="6"/>
  <c r="S957" i="6" s="1"/>
  <c r="K956" i="6"/>
  <c r="K499" i="6"/>
  <c r="H564" i="6"/>
  <c r="K592" i="6"/>
  <c r="S592" i="6" s="1"/>
  <c r="K591" i="6"/>
  <c r="S591" i="6" s="1"/>
  <c r="K14" i="6"/>
  <c r="K123" i="6"/>
  <c r="K552" i="6"/>
  <c r="S552" i="6" s="1"/>
  <c r="K783" i="6"/>
  <c r="P783" i="6" s="1"/>
  <c r="K100" i="6"/>
  <c r="S100" i="6" s="1"/>
  <c r="K297" i="6"/>
  <c r="S297" i="6" s="1"/>
  <c r="H593" i="6"/>
  <c r="H608" i="6"/>
  <c r="H665" i="6"/>
  <c r="H739" i="6"/>
  <c r="K887" i="6"/>
  <c r="F145" i="6"/>
  <c r="G145" i="6"/>
  <c r="K144" i="6" s="1"/>
  <c r="R144" i="6" s="1"/>
  <c r="K269" i="6"/>
  <c r="F584" i="6"/>
  <c r="G584" i="6"/>
  <c r="K953" i="6"/>
  <c r="H954" i="6"/>
  <c r="K942" i="6"/>
  <c r="S942" i="6" s="1"/>
  <c r="H943" i="6"/>
  <c r="K941" i="6"/>
  <c r="Q941" i="6" s="1"/>
  <c r="H1082" i="6"/>
  <c r="K885" i="6"/>
  <c r="H960" i="6"/>
  <c r="K987" i="6"/>
  <c r="K1107" i="6"/>
  <c r="S1107" i="6" s="1"/>
  <c r="K972" i="6"/>
  <c r="Q972" i="6" s="1"/>
  <c r="H845" i="6"/>
  <c r="H886" i="6"/>
  <c r="H916" i="6"/>
  <c r="K988" i="6"/>
  <c r="S988" i="6" s="1"/>
  <c r="K1071" i="6"/>
  <c r="K882" i="6"/>
  <c r="S882" i="6" s="1"/>
  <c r="G1254" i="6"/>
  <c r="K1253" i="6" s="1"/>
  <c r="K1331" i="6"/>
  <c r="R1331" i="6" s="1"/>
  <c r="H1375" i="6"/>
  <c r="K1374" i="6"/>
  <c r="K1317" i="6"/>
  <c r="K926" i="6"/>
  <c r="S926" i="6" s="1"/>
  <c r="G972" i="6"/>
  <c r="K968" i="6" s="1"/>
  <c r="K1367" i="6"/>
  <c r="S1367" i="6" s="1"/>
  <c r="K1399" i="6"/>
  <c r="S1399" i="6" s="1"/>
  <c r="H958" i="6"/>
  <c r="K1068" i="6"/>
  <c r="S1068" i="6" s="1"/>
  <c r="K1364" i="6"/>
  <c r="S1364" i="6" s="1"/>
  <c r="H1392" i="6"/>
  <c r="K1403" i="6"/>
  <c r="S1403" i="6" s="1"/>
  <c r="H1280" i="6"/>
  <c r="K1343" i="6"/>
  <c r="H1400" i="6"/>
  <c r="K1410" i="6"/>
  <c r="S1410" i="6" s="1"/>
  <c r="K131" i="6"/>
  <c r="K347" i="6"/>
  <c r="P347" i="6" s="1"/>
  <c r="K399" i="6"/>
  <c r="Q399" i="6" s="1"/>
  <c r="G5" i="6"/>
  <c r="K53" i="6"/>
  <c r="K425" i="6"/>
  <c r="S425" i="6" s="1"/>
  <c r="K473" i="6"/>
  <c r="P473" i="6" s="1"/>
  <c r="K523" i="6"/>
  <c r="S523" i="6" s="1"/>
  <c r="K24" i="6"/>
  <c r="S24" i="6" s="1"/>
  <c r="K65" i="6"/>
  <c r="P65" i="6" s="1"/>
  <c r="K389" i="6"/>
  <c r="S389" i="6" s="1"/>
  <c r="K434" i="6"/>
  <c r="K566" i="6"/>
  <c r="O566" i="6" s="1"/>
  <c r="K843" i="6"/>
  <c r="K452" i="6"/>
  <c r="K549" i="6"/>
  <c r="P549" i="6" s="1"/>
  <c r="K574" i="6"/>
  <c r="K584" i="6"/>
  <c r="K631" i="6"/>
  <c r="G837" i="6"/>
  <c r="K848" i="6"/>
  <c r="S848" i="6" s="1"/>
  <c r="K896" i="6"/>
  <c r="S896" i="6" s="1"/>
  <c r="H1047" i="6"/>
  <c r="K1046" i="6"/>
  <c r="Q1046" i="6" s="1"/>
  <c r="K1082" i="6"/>
  <c r="S1082" i="6" s="1"/>
  <c r="H1156" i="6"/>
  <c r="K1362" i="6"/>
  <c r="K1395" i="6"/>
  <c r="K924" i="6"/>
  <c r="K1001" i="6"/>
  <c r="H1071" i="6"/>
  <c r="K1070" i="6"/>
  <c r="S1070" i="6" s="1"/>
  <c r="H1101" i="6"/>
  <c r="K1100" i="6"/>
  <c r="S1100" i="6" s="1"/>
  <c r="K194" i="6"/>
  <c r="H210" i="6"/>
  <c r="K375" i="6"/>
  <c r="K461" i="6"/>
  <c r="S461" i="6" s="1"/>
  <c r="K571" i="6"/>
  <c r="S571" i="6" s="1"/>
  <c r="K656" i="6"/>
  <c r="K714" i="6"/>
  <c r="K1297" i="6"/>
  <c r="Q1297" i="6" s="1"/>
  <c r="K1330" i="6"/>
  <c r="S1330" i="6" s="1"/>
  <c r="K1402" i="6"/>
  <c r="S1402" i="6" s="1"/>
  <c r="G771" i="6"/>
  <c r="K867" i="6"/>
  <c r="K884" i="6"/>
  <c r="S884" i="6" s="1"/>
  <c r="K1335" i="6"/>
  <c r="K115" i="6"/>
  <c r="K148" i="6"/>
  <c r="S148" i="6" s="1"/>
  <c r="K228" i="6"/>
  <c r="S228" i="6" s="1"/>
  <c r="K453" i="6"/>
  <c r="S453" i="6" s="1"/>
  <c r="H755" i="6"/>
  <c r="K810" i="6"/>
  <c r="K832" i="6"/>
  <c r="S832" i="6" s="1"/>
  <c r="K1106" i="6"/>
  <c r="K1394" i="6"/>
  <c r="G1260" i="6"/>
  <c r="K883" i="6"/>
  <c r="K1334" i="6"/>
  <c r="P1334" i="6" s="1"/>
  <c r="G1215" i="6"/>
  <c r="K1211" i="6" s="1"/>
  <c r="K1328" i="6"/>
  <c r="S1328" i="6" s="1"/>
  <c r="K1398" i="6"/>
  <c r="K1278" i="6"/>
  <c r="P1278" i="6" s="1"/>
  <c r="K931" i="6"/>
  <c r="S931" i="6" s="1"/>
  <c r="H1313" i="6"/>
  <c r="K1336" i="6"/>
  <c r="S1336" i="6" s="1"/>
  <c r="K886" i="6"/>
  <c r="S886" i="6" s="1"/>
  <c r="K1354" i="6"/>
  <c r="S1354" i="6" s="1"/>
  <c r="K929" i="6"/>
  <c r="S929" i="6" s="1"/>
  <c r="K954" i="6"/>
  <c r="S954" i="6" s="1"/>
  <c r="K1405" i="6"/>
  <c r="S1405" i="6" s="1"/>
  <c r="K180" i="6"/>
  <c r="K249" i="6"/>
  <c r="S249" i="6" s="1"/>
  <c r="K377" i="6"/>
  <c r="K430" i="6"/>
  <c r="S430" i="6" s="1"/>
  <c r="K54" i="6"/>
  <c r="K103" i="6"/>
  <c r="R103" i="6" s="1"/>
  <c r="K207" i="6"/>
  <c r="S207" i="6" s="1"/>
  <c r="K412" i="6"/>
  <c r="K526" i="6"/>
  <c r="O526" i="6" s="1"/>
  <c r="K588" i="6"/>
  <c r="S588" i="6" s="1"/>
  <c r="K66" i="6"/>
  <c r="P66" i="6" s="1"/>
  <c r="K155" i="6"/>
  <c r="K309" i="6"/>
  <c r="K349" i="6"/>
  <c r="S349" i="6" s="1"/>
  <c r="K393" i="6"/>
  <c r="P393" i="6" s="1"/>
  <c r="H394" i="6"/>
  <c r="K490" i="6"/>
  <c r="K691" i="6"/>
  <c r="Q691" i="6" s="1"/>
  <c r="H208" i="6"/>
  <c r="K575" i="6"/>
  <c r="K585" i="6"/>
  <c r="S585" i="6" s="1"/>
  <c r="K685" i="6"/>
  <c r="S685" i="6" s="1"/>
  <c r="K985" i="6"/>
  <c r="K1087" i="6"/>
  <c r="K1345" i="6"/>
  <c r="H686" i="6"/>
  <c r="K1085" i="6"/>
  <c r="Q1085" i="6" s="1"/>
  <c r="K1216" i="6"/>
  <c r="K209" i="6"/>
  <c r="S209" i="6" s="1"/>
  <c r="H255" i="6"/>
  <c r="K310" i="6"/>
  <c r="S310" i="6" s="1"/>
  <c r="K388" i="6"/>
  <c r="S388" i="6" s="1"/>
  <c r="K800" i="6"/>
  <c r="K965" i="6"/>
  <c r="H1053" i="6"/>
  <c r="K1052" i="6"/>
  <c r="K1169" i="6"/>
  <c r="K1248" i="6"/>
  <c r="K1333" i="6"/>
  <c r="S1333" i="6" s="1"/>
  <c r="K1381" i="6"/>
  <c r="P1381" i="6" s="1"/>
  <c r="K744" i="6"/>
  <c r="S744" i="6" s="1"/>
  <c r="K856" i="6"/>
  <c r="K871" i="6"/>
  <c r="S871" i="6" s="1"/>
  <c r="K870" i="6"/>
  <c r="S870" i="6" s="1"/>
  <c r="K1086" i="6"/>
  <c r="S1086" i="6" s="1"/>
  <c r="K1409" i="6"/>
  <c r="S1409" i="6" s="1"/>
  <c r="H196" i="6"/>
  <c r="K230" i="6"/>
  <c r="P230" i="6" s="1"/>
  <c r="K273" i="6"/>
  <c r="S273" i="6" s="1"/>
  <c r="K429" i="6"/>
  <c r="H718" i="6"/>
  <c r="K754" i="6"/>
  <c r="K1009" i="6"/>
  <c r="R1009" i="6" s="1"/>
  <c r="K1163" i="6"/>
  <c r="K23" i="6"/>
  <c r="K928" i="6"/>
  <c r="K1069" i="6"/>
  <c r="H1170" i="6"/>
  <c r="H1298" i="6"/>
  <c r="K1329" i="6"/>
  <c r="K1360" i="6"/>
  <c r="S1360" i="6" s="1"/>
  <c r="H66" i="6"/>
  <c r="K1126" i="6"/>
  <c r="H1284" i="6"/>
  <c r="K521" i="6"/>
  <c r="R521" i="6" s="1"/>
  <c r="K1150" i="6"/>
  <c r="K1254" i="6"/>
  <c r="K1291" i="6"/>
  <c r="O1291" i="6" s="1"/>
  <c r="K1350" i="6"/>
  <c r="S1350" i="6" s="1"/>
  <c r="K1004" i="6"/>
  <c r="S1004" i="6" s="1"/>
  <c r="H1249" i="6"/>
  <c r="K677" i="6"/>
  <c r="S677" i="6" s="1"/>
  <c r="H776" i="6"/>
  <c r="H806" i="6"/>
  <c r="K805" i="6"/>
  <c r="S805" i="6" s="1"/>
  <c r="K813" i="6"/>
  <c r="P813" i="6" s="1"/>
  <c r="K842" i="6"/>
  <c r="S842" i="6" s="1"/>
  <c r="K849" i="6"/>
  <c r="K611" i="6"/>
  <c r="H729" i="6"/>
  <c r="Q726" i="6" s="1"/>
  <c r="H941" i="6"/>
  <c r="H850" i="6"/>
  <c r="K872" i="6"/>
  <c r="H964" i="6"/>
  <c r="H1063" i="6"/>
  <c r="K812" i="6"/>
  <c r="K904" i="6"/>
  <c r="S904" i="6" s="1"/>
  <c r="H914" i="6"/>
  <c r="K967" i="6"/>
  <c r="H993" i="6"/>
  <c r="G1125" i="6"/>
  <c r="K1121" i="6" s="1"/>
  <c r="G1150" i="6"/>
  <c r="K1149" i="6" s="1"/>
  <c r="S1149" i="6" s="1"/>
  <c r="H1204" i="6"/>
  <c r="K1315" i="6"/>
  <c r="R1315" i="6" s="1"/>
  <c r="G1216" i="6"/>
  <c r="G1277" i="6"/>
  <c r="K1273" i="6" s="1"/>
  <c r="G1315" i="6"/>
  <c r="K1314" i="6" s="1"/>
  <c r="K964" i="6"/>
  <c r="K1011" i="6"/>
  <c r="S1011" i="6" s="1"/>
  <c r="G1285" i="6"/>
  <c r="H1285" i="6" s="1"/>
  <c r="K1412" i="6"/>
  <c r="K1373" i="6"/>
  <c r="S1373" i="6" s="1"/>
  <c r="H930" i="6"/>
  <c r="G1310" i="6"/>
  <c r="K1309" i="6" s="1"/>
  <c r="P1309" i="6" s="1"/>
  <c r="K1351" i="6"/>
  <c r="K1383" i="6"/>
  <c r="H1397" i="6"/>
  <c r="K1396" i="6"/>
  <c r="H1412" i="6"/>
  <c r="Q1409" i="6" s="1"/>
  <c r="K1411" i="6"/>
  <c r="S1411" i="6" s="1"/>
  <c r="K1388" i="6"/>
  <c r="K1397" i="6"/>
  <c r="S1397" i="6" s="1"/>
  <c r="K1375" i="6"/>
  <c r="K183" i="6"/>
  <c r="K19" i="6"/>
  <c r="Q19" i="6" s="1"/>
  <c r="K76" i="6"/>
  <c r="S76" i="6" s="1"/>
  <c r="K172" i="6"/>
  <c r="S172" i="6" s="1"/>
  <c r="K223" i="6"/>
  <c r="K449" i="6"/>
  <c r="S449" i="6" s="1"/>
  <c r="K545" i="6"/>
  <c r="K690" i="6"/>
  <c r="K124" i="6"/>
  <c r="S124" i="6" s="1"/>
  <c r="K550" i="6"/>
  <c r="K661" i="6"/>
  <c r="K753" i="6"/>
  <c r="Q753" i="6" s="1"/>
  <c r="K811" i="6"/>
  <c r="S811" i="6" s="1"/>
  <c r="K851" i="6"/>
  <c r="S851" i="6" s="1"/>
  <c r="K390" i="6"/>
  <c r="K474" i="6"/>
  <c r="K587" i="6"/>
  <c r="K986" i="6"/>
  <c r="S986" i="6" s="1"/>
  <c r="H1113" i="6"/>
  <c r="K1112" i="6"/>
  <c r="P1112" i="6" s="1"/>
  <c r="K1353" i="6"/>
  <c r="K1407" i="6"/>
  <c r="K85" i="6"/>
  <c r="H400" i="6"/>
  <c r="K704" i="6"/>
  <c r="S704" i="6" s="1"/>
  <c r="K875" i="6"/>
  <c r="K1022" i="6"/>
  <c r="S1022" i="6" s="1"/>
  <c r="K1406" i="6"/>
  <c r="S1406" i="6" s="1"/>
  <c r="K156" i="6"/>
  <c r="S156" i="6" s="1"/>
  <c r="K212" i="6"/>
  <c r="H452" i="6"/>
  <c r="H549" i="6"/>
  <c r="H576" i="6"/>
  <c r="K687" i="6"/>
  <c r="K760" i="6"/>
  <c r="K784" i="6"/>
  <c r="K803" i="6"/>
  <c r="K860" i="6"/>
  <c r="S860" i="6" s="1"/>
  <c r="K925" i="6"/>
  <c r="K1230" i="6"/>
  <c r="H1301" i="6"/>
  <c r="H588" i="6"/>
  <c r="K923" i="6"/>
  <c r="S923" i="6" s="1"/>
  <c r="H1358" i="6"/>
  <c r="K99" i="6"/>
  <c r="K175" i="6"/>
  <c r="K208" i="6"/>
  <c r="K327" i="6"/>
  <c r="K398" i="6"/>
  <c r="S398" i="6" s="1"/>
  <c r="K433" i="6"/>
  <c r="P433" i="6" s="1"/>
  <c r="H474" i="6"/>
  <c r="H527" i="6"/>
  <c r="K762" i="6"/>
  <c r="K796" i="6"/>
  <c r="S796" i="6" s="1"/>
  <c r="K819" i="6"/>
  <c r="K903" i="6"/>
  <c r="K1010" i="6"/>
  <c r="K1349" i="6"/>
  <c r="H782" i="6"/>
  <c r="K889" i="6"/>
  <c r="K932" i="6"/>
  <c r="P932" i="6" s="1"/>
  <c r="H861" i="6"/>
  <c r="K1361" i="6"/>
  <c r="S1361" i="6" s="1"/>
  <c r="K1366" i="6"/>
  <c r="K746" i="6"/>
  <c r="P746" i="6" s="1"/>
  <c r="K1302" i="6"/>
  <c r="S1302" i="6" s="1"/>
  <c r="K1382" i="6"/>
  <c r="S1382" i="6" s="1"/>
  <c r="H1271" i="6"/>
  <c r="K902" i="6"/>
  <c r="H1010" i="6"/>
  <c r="H1308" i="6"/>
  <c r="K1346" i="6"/>
  <c r="H1407" i="6"/>
  <c r="H1088" i="6"/>
  <c r="K1371" i="6"/>
  <c r="Q293" i="6"/>
  <c r="R293" i="6"/>
  <c r="P293" i="6"/>
  <c r="O293" i="6"/>
  <c r="R104" i="6"/>
  <c r="R526" i="6"/>
  <c r="P526" i="6"/>
  <c r="R811" i="6"/>
  <c r="Q1347" i="6"/>
  <c r="Q27" i="6"/>
  <c r="R27" i="6"/>
  <c r="P107" i="6"/>
  <c r="O107" i="6"/>
  <c r="R107" i="6"/>
  <c r="Q221" i="6"/>
  <c r="Q351" i="6"/>
  <c r="O432" i="6"/>
  <c r="P432" i="6"/>
  <c r="H530" i="6"/>
  <c r="R399" i="6"/>
  <c r="R679" i="6"/>
  <c r="H469" i="6"/>
  <c r="R465" i="6" s="1"/>
  <c r="P666" i="6"/>
  <c r="O666" i="6"/>
  <c r="Q682" i="6"/>
  <c r="Q827" i="6"/>
  <c r="O797" i="6"/>
  <c r="P1020" i="6"/>
  <c r="Q1020" i="6"/>
  <c r="O1020" i="6"/>
  <c r="R1020" i="6"/>
  <c r="Q991" i="6"/>
  <c r="O1023" i="6"/>
  <c r="P1023" i="6"/>
  <c r="R1023" i="6"/>
  <c r="Q1023" i="6"/>
  <c r="P1067" i="6"/>
  <c r="P1340" i="6"/>
  <c r="P1011" i="6"/>
  <c r="G1131" i="6"/>
  <c r="H1131" i="6" s="1"/>
  <c r="O1224" i="6"/>
  <c r="P1224" i="6"/>
  <c r="Q1224" i="6"/>
  <c r="R1224" i="6"/>
  <c r="O1354" i="6"/>
  <c r="G1179" i="6"/>
  <c r="H1179" i="6" s="1"/>
  <c r="O1296" i="6"/>
  <c r="P1296" i="6"/>
  <c r="Q1296" i="6"/>
  <c r="R1296" i="6"/>
  <c r="P1387" i="6"/>
  <c r="O1387" i="6"/>
  <c r="Q1387" i="6"/>
  <c r="R1387" i="6"/>
  <c r="P1400" i="6"/>
  <c r="R1416" i="6"/>
  <c r="R954" i="6"/>
  <c r="G1163" i="6"/>
  <c r="H1297" i="6"/>
  <c r="R1409" i="6"/>
  <c r="R1405" i="6"/>
  <c r="Q1410" i="6"/>
  <c r="H1388" i="6"/>
  <c r="H26" i="6"/>
  <c r="H11" i="6"/>
  <c r="H18" i="6"/>
  <c r="G41" i="6"/>
  <c r="G65" i="6"/>
  <c r="Q102" i="6"/>
  <c r="O102" i="6"/>
  <c r="P102" i="6"/>
  <c r="R102" i="6"/>
  <c r="G53" i="6"/>
  <c r="K49" i="6" s="1"/>
  <c r="H56" i="6"/>
  <c r="G90" i="6"/>
  <c r="K89" i="6" s="1"/>
  <c r="Q109" i="6"/>
  <c r="H68" i="6"/>
  <c r="H79" i="6"/>
  <c r="H98" i="6"/>
  <c r="H131" i="6"/>
  <c r="H110" i="6"/>
  <c r="Q107" i="6" s="1"/>
  <c r="H73" i="6"/>
  <c r="O151" i="6"/>
  <c r="H118" i="6"/>
  <c r="H122" i="6"/>
  <c r="P169" i="6"/>
  <c r="H207" i="6"/>
  <c r="H175" i="6"/>
  <c r="P225" i="6"/>
  <c r="G199" i="6"/>
  <c r="H182" i="6"/>
  <c r="H189" i="6"/>
  <c r="P296" i="6"/>
  <c r="R231" i="6"/>
  <c r="O231" i="6"/>
  <c r="P231" i="6"/>
  <c r="Q231" i="6"/>
  <c r="H226" i="6"/>
  <c r="O284" i="6"/>
  <c r="R284" i="6"/>
  <c r="Q284" i="6"/>
  <c r="P284" i="6"/>
  <c r="H316" i="6"/>
  <c r="H325" i="6"/>
  <c r="P392" i="6"/>
  <c r="H285" i="6"/>
  <c r="H321" i="6"/>
  <c r="G332" i="6"/>
  <c r="K328" i="6" s="1"/>
  <c r="S328" i="6" s="1"/>
  <c r="G344" i="6"/>
  <c r="G364" i="6"/>
  <c r="H260" i="6"/>
  <c r="H304" i="6"/>
  <c r="O405" i="6"/>
  <c r="H420" i="6"/>
  <c r="P429" i="6"/>
  <c r="O429" i="6"/>
  <c r="R429" i="6"/>
  <c r="Q448" i="6"/>
  <c r="O448" i="6"/>
  <c r="R448" i="6"/>
  <c r="P448" i="6"/>
  <c r="H385" i="6"/>
  <c r="H423" i="6"/>
  <c r="O422" i="6" s="1"/>
  <c r="H442" i="6"/>
  <c r="H396" i="6"/>
  <c r="H485" i="6"/>
  <c r="H542" i="6"/>
  <c r="O551" i="6"/>
  <c r="P551" i="6"/>
  <c r="H461" i="6"/>
  <c r="O481" i="6"/>
  <c r="P498" i="6"/>
  <c r="O498" i="6"/>
  <c r="Q498" i="6"/>
  <c r="R498" i="6"/>
  <c r="G504" i="6"/>
  <c r="G571" i="6"/>
  <c r="K567" i="6" s="1"/>
  <c r="H457" i="6"/>
  <c r="H480" i="6"/>
  <c r="H489" i="6"/>
  <c r="H492" i="6"/>
  <c r="G509" i="6"/>
  <c r="K508" i="6" s="1"/>
  <c r="G563" i="6"/>
  <c r="G582" i="6"/>
  <c r="K578" i="6" s="1"/>
  <c r="H444" i="6"/>
  <c r="H618" i="6"/>
  <c r="Q684" i="6"/>
  <c r="O684" i="6"/>
  <c r="P684" i="6"/>
  <c r="R684" i="6"/>
  <c r="H460" i="6"/>
  <c r="H505" i="6"/>
  <c r="H545" i="6"/>
  <c r="G566" i="6"/>
  <c r="K563" i="6" s="1"/>
  <c r="S563" i="6" s="1"/>
  <c r="H631" i="6"/>
  <c r="G479" i="6"/>
  <c r="H590" i="6"/>
  <c r="H728" i="6"/>
  <c r="Q712" i="6"/>
  <c r="Q747" i="6"/>
  <c r="O802" i="6"/>
  <c r="Q898" i="6"/>
  <c r="O898" i="6"/>
  <c r="P898" i="6"/>
  <c r="R898" i="6"/>
  <c r="H478" i="6"/>
  <c r="G672" i="6"/>
  <c r="K668" i="6" s="1"/>
  <c r="H698" i="6"/>
  <c r="Q695" i="6" s="1"/>
  <c r="P785" i="6"/>
  <c r="Q785" i="6"/>
  <c r="R785" i="6"/>
  <c r="O785" i="6"/>
  <c r="H831" i="6"/>
  <c r="G709" i="6"/>
  <c r="K708" i="6" s="1"/>
  <c r="S708" i="6" s="1"/>
  <c r="P743" i="6"/>
  <c r="G753" i="6"/>
  <c r="G778" i="6"/>
  <c r="K777" i="6" s="1"/>
  <c r="R795" i="6"/>
  <c r="Q845" i="6"/>
  <c r="O901" i="6"/>
  <c r="G704" i="6"/>
  <c r="K701" i="6" s="1"/>
  <c r="H773" i="6"/>
  <c r="H803" i="6"/>
  <c r="G882" i="6"/>
  <c r="K881" i="6" s="1"/>
  <c r="H923" i="6"/>
  <c r="P940" i="6"/>
  <c r="Q940" i="6"/>
  <c r="O940" i="6"/>
  <c r="R940" i="6"/>
  <c r="G953" i="6"/>
  <c r="K952" i="6" s="1"/>
  <c r="S952" i="6" s="1"/>
  <c r="H969" i="6"/>
  <c r="H1021" i="6"/>
  <c r="H1036" i="6"/>
  <c r="G1065" i="6"/>
  <c r="K1064" i="6" s="1"/>
  <c r="P1075" i="6"/>
  <c r="Q1075" i="6"/>
  <c r="R1075" i="6"/>
  <c r="H862" i="6"/>
  <c r="O943" i="6"/>
  <c r="P943" i="6"/>
  <c r="R943" i="6"/>
  <c r="Q943" i="6"/>
  <c r="H973" i="6"/>
  <c r="H992" i="6"/>
  <c r="G1009" i="6"/>
  <c r="K1008" i="6" s="1"/>
  <c r="G1033" i="6"/>
  <c r="K1030" i="6" s="1"/>
  <c r="S1030" i="6" s="1"/>
  <c r="G1060" i="6"/>
  <c r="H807" i="6"/>
  <c r="G826" i="6"/>
  <c r="H879" i="6"/>
  <c r="H894" i="6"/>
  <c r="G980" i="6"/>
  <c r="G996" i="6"/>
  <c r="K995" i="6" s="1"/>
  <c r="H1034" i="6"/>
  <c r="G1052" i="6"/>
  <c r="K1051" i="6" s="1"/>
  <c r="P918" i="6"/>
  <c r="H974" i="6"/>
  <c r="H1001" i="6"/>
  <c r="G1174" i="6"/>
  <c r="G1205" i="6"/>
  <c r="G1272" i="6"/>
  <c r="K1271" i="6" s="1"/>
  <c r="G1288" i="6"/>
  <c r="G1302" i="6"/>
  <c r="Q1331" i="6"/>
  <c r="P1342" i="6"/>
  <c r="R1342" i="6"/>
  <c r="H1054" i="6"/>
  <c r="G1118" i="6"/>
  <c r="H1118" i="6" s="1"/>
  <c r="H1318" i="6"/>
  <c r="P698" i="6"/>
  <c r="O698" i="6"/>
  <c r="Q698" i="6"/>
  <c r="R698" i="6"/>
  <c r="G910" i="6"/>
  <c r="K906" i="6" s="1"/>
  <c r="H965" i="6"/>
  <c r="H979" i="6"/>
  <c r="H1039" i="6"/>
  <c r="H1081" i="6"/>
  <c r="G1126" i="6"/>
  <c r="K1125" i="6" s="1"/>
  <c r="S1125" i="6" s="1"/>
  <c r="G1144" i="6"/>
  <c r="H1144" i="6" s="1"/>
  <c r="G1181" i="6"/>
  <c r="G1230" i="6"/>
  <c r="K1229" i="6" s="1"/>
  <c r="S1229" i="6" s="1"/>
  <c r="G1248" i="6"/>
  <c r="K1246" i="6" s="1"/>
  <c r="G1291" i="6"/>
  <c r="G1326" i="6"/>
  <c r="K1325" i="6" s="1"/>
  <c r="H1076" i="6"/>
  <c r="O1075" i="6" s="1"/>
  <c r="G1182" i="6"/>
  <c r="K1181" i="6" s="1"/>
  <c r="G1246" i="6"/>
  <c r="H696" i="6"/>
  <c r="G1044" i="6"/>
  <c r="G1093" i="6"/>
  <c r="G1100" i="6"/>
  <c r="K1096" i="6" s="1"/>
  <c r="S1096" i="6" s="1"/>
  <c r="G1139" i="6"/>
  <c r="H1139" i="6" s="1"/>
  <c r="G1176" i="6"/>
  <c r="G1192" i="6"/>
  <c r="G1243" i="6"/>
  <c r="O1326" i="6"/>
  <c r="P1326" i="6"/>
  <c r="Q1326" i="6"/>
  <c r="R1326" i="6"/>
  <c r="H955" i="6"/>
  <c r="G1112" i="6"/>
  <c r="H1420" i="6"/>
  <c r="H1327" i="6"/>
  <c r="H1381" i="6"/>
  <c r="H1389" i="6"/>
  <c r="H1406" i="6"/>
  <c r="H1357" i="6"/>
  <c r="H1343" i="6"/>
  <c r="O1342" i="6" s="1"/>
  <c r="H1124" i="6"/>
  <c r="H1352" i="6"/>
  <c r="H1376" i="6"/>
  <c r="Q18" i="6"/>
  <c r="O97" i="6"/>
  <c r="R55" i="6"/>
  <c r="O55" i="6"/>
  <c r="Q55" i="6"/>
  <c r="P55" i="6"/>
  <c r="R121" i="6"/>
  <c r="H143" i="6"/>
  <c r="Q305" i="6"/>
  <c r="Q171" i="6"/>
  <c r="R303" i="6"/>
  <c r="R447" i="6"/>
  <c r="O573" i="6"/>
  <c r="H517" i="6"/>
  <c r="H377" i="6"/>
  <c r="R491" i="6"/>
  <c r="O491" i="6"/>
  <c r="Q491" i="6"/>
  <c r="P491" i="6"/>
  <c r="P557" i="6"/>
  <c r="Q631" i="6"/>
  <c r="P631" i="6"/>
  <c r="Q644" i="6"/>
  <c r="H388" i="6"/>
  <c r="Q746" i="6"/>
  <c r="Q930" i="6"/>
  <c r="O930" i="6"/>
  <c r="P930" i="6"/>
  <c r="R930" i="6"/>
  <c r="R726" i="6"/>
  <c r="O911" i="6"/>
  <c r="P1003" i="6"/>
  <c r="P980" i="6"/>
  <c r="Q980" i="6"/>
  <c r="O980" i="6"/>
  <c r="R980" i="6"/>
  <c r="R1163" i="6"/>
  <c r="O1163" i="6"/>
  <c r="P1163" i="6"/>
  <c r="Q1163" i="6"/>
  <c r="G1259" i="6"/>
  <c r="P1321" i="6"/>
  <c r="R1359" i="6"/>
  <c r="O1359" i="6"/>
  <c r="Q1359" i="6"/>
  <c r="P1359" i="6"/>
  <c r="R1404" i="6"/>
  <c r="O72" i="6"/>
  <c r="Q75" i="6"/>
  <c r="O139" i="6"/>
  <c r="R229" i="6"/>
  <c r="H134" i="6"/>
  <c r="H183" i="6"/>
  <c r="P236" i="6"/>
  <c r="H220" i="6"/>
  <c r="R272" i="6"/>
  <c r="R287" i="6"/>
  <c r="O287" i="6"/>
  <c r="P287" i="6"/>
  <c r="Q287" i="6"/>
  <c r="H305" i="6"/>
  <c r="O315" i="6"/>
  <c r="H249" i="6"/>
  <c r="H292" i="6"/>
  <c r="O316" i="6"/>
  <c r="R316" i="6"/>
  <c r="Q316" i="6"/>
  <c r="P316" i="6"/>
  <c r="P419" i="6"/>
  <c r="O419" i="6"/>
  <c r="Q268" i="6"/>
  <c r="O268" i="6"/>
  <c r="P268" i="6"/>
  <c r="R268" i="6"/>
  <c r="R344" i="6"/>
  <c r="O344" i="6"/>
  <c r="O393" i="6"/>
  <c r="O433" i="6"/>
  <c r="O492" i="6"/>
  <c r="H437" i="6"/>
  <c r="H445" i="6"/>
  <c r="P479" i="6"/>
  <c r="O479" i="6"/>
  <c r="Q479" i="6"/>
  <c r="R479" i="6"/>
  <c r="O430" i="6"/>
  <c r="P589" i="6"/>
  <c r="O589" i="6"/>
  <c r="R589" i="6"/>
  <c r="Q589" i="6"/>
  <c r="O511" i="6"/>
  <c r="Q511" i="6"/>
  <c r="O480" i="6"/>
  <c r="R480" i="6"/>
  <c r="Q480" i="6"/>
  <c r="P480" i="6"/>
  <c r="H493" i="6"/>
  <c r="R510" i="6"/>
  <c r="Q510" i="6"/>
  <c r="P510" i="6"/>
  <c r="O510" i="6"/>
  <c r="Q618" i="6"/>
  <c r="P618" i="6"/>
  <c r="O618" i="6"/>
  <c r="R618" i="6"/>
  <c r="P600" i="6"/>
  <c r="P711" i="6"/>
  <c r="O711" i="6"/>
  <c r="Q711" i="6"/>
  <c r="R711" i="6"/>
  <c r="O643" i="6"/>
  <c r="P643" i="6"/>
  <c r="R590" i="6"/>
  <c r="O593" i="6"/>
  <c r="H660" i="6"/>
  <c r="H733" i="6"/>
  <c r="P606" i="6"/>
  <c r="Q883" i="6"/>
  <c r="O783" i="6"/>
  <c r="H907" i="6"/>
  <c r="R923" i="6"/>
  <c r="H587" i="6"/>
  <c r="Q729" i="6"/>
  <c r="O729" i="6"/>
  <c r="P729" i="6"/>
  <c r="R729" i="6"/>
  <c r="O762" i="6"/>
  <c r="R762" i="6"/>
  <c r="Q846" i="6"/>
  <c r="O846" i="6"/>
  <c r="P846" i="6"/>
  <c r="R846" i="6"/>
  <c r="P917" i="6"/>
  <c r="H779" i="6"/>
  <c r="H789" i="6"/>
  <c r="H851" i="6"/>
  <c r="R910" i="6"/>
  <c r="P996" i="6"/>
  <c r="Q996" i="6"/>
  <c r="O996" i="6"/>
  <c r="R996" i="6"/>
  <c r="H814" i="6"/>
  <c r="H839" i="6"/>
  <c r="O862" i="6"/>
  <c r="R862" i="6"/>
  <c r="O985" i="6"/>
  <c r="O808" i="6"/>
  <c r="H843" i="6"/>
  <c r="O894" i="6"/>
  <c r="Q894" i="6"/>
  <c r="R894" i="6"/>
  <c r="P894" i="6"/>
  <c r="R955" i="6"/>
  <c r="R960" i="6"/>
  <c r="O960" i="6"/>
  <c r="Q960" i="6"/>
  <c r="P960" i="6"/>
  <c r="H1072" i="6"/>
  <c r="H685" i="6"/>
  <c r="H834" i="6"/>
  <c r="H870" i="6"/>
  <c r="Q931" i="6"/>
  <c r="O1093" i="6"/>
  <c r="H1108" i="6"/>
  <c r="G1155" i="6"/>
  <c r="O1272" i="6"/>
  <c r="P1272" i="6"/>
  <c r="Q1272" i="6"/>
  <c r="R1272" i="6"/>
  <c r="G1380" i="6"/>
  <c r="H918" i="6"/>
  <c r="G1187" i="6"/>
  <c r="K1184" i="6" s="1"/>
  <c r="S1184" i="6" s="1"/>
  <c r="G1270" i="6"/>
  <c r="K1267" i="6" s="1"/>
  <c r="Q1339" i="6"/>
  <c r="H1084" i="6"/>
  <c r="G1203" i="6"/>
  <c r="O1192" i="6"/>
  <c r="G1278" i="6"/>
  <c r="K1277" i="6" s="1"/>
  <c r="S1277" i="6" s="1"/>
  <c r="G1283" i="6"/>
  <c r="Q1419" i="6"/>
  <c r="R1419" i="6"/>
  <c r="P1419" i="6"/>
  <c r="O1419" i="6"/>
  <c r="H855" i="6"/>
  <c r="Q1216" i="6"/>
  <c r="G1267" i="6"/>
  <c r="H1209" i="6"/>
  <c r="H1337" i="6"/>
  <c r="H1364" i="6"/>
  <c r="H1387" i="6"/>
  <c r="H1416" i="6"/>
  <c r="H1377" i="6"/>
  <c r="H1319" i="6"/>
  <c r="H1332" i="6"/>
  <c r="H1368" i="6"/>
  <c r="O1356" i="6"/>
  <c r="R1356" i="6"/>
  <c r="P1356" i="6"/>
  <c r="Q1356" i="6"/>
  <c r="H1417" i="6"/>
  <c r="H1148" i="6"/>
  <c r="H1273" i="6"/>
  <c r="H1193" i="6"/>
  <c r="H1316" i="6"/>
  <c r="O6" i="6"/>
  <c r="O36" i="6"/>
  <c r="Q36" i="6"/>
  <c r="R36" i="6"/>
  <c r="P36" i="6"/>
  <c r="Q14" i="6"/>
  <c r="O14" i="6"/>
  <c r="P14" i="6"/>
  <c r="R14" i="6"/>
  <c r="Q78" i="6"/>
  <c r="O78" i="6"/>
  <c r="P78" i="6"/>
  <c r="R78" i="6"/>
  <c r="R100" i="6"/>
  <c r="O100" i="6"/>
  <c r="O201" i="6"/>
  <c r="R211" i="6"/>
  <c r="H236" i="6"/>
  <c r="O241" i="6"/>
  <c r="P241" i="6"/>
  <c r="Q241" i="6"/>
  <c r="R241" i="6"/>
  <c r="O260" i="6"/>
  <c r="Q260" i="6"/>
  <c r="R260" i="6"/>
  <c r="P260" i="6"/>
  <c r="O276" i="6"/>
  <c r="P276" i="6"/>
  <c r="R276" i="6"/>
  <c r="Q276" i="6"/>
  <c r="H284" i="6"/>
  <c r="R333" i="6"/>
  <c r="R346" i="6"/>
  <c r="P387" i="6"/>
  <c r="O387" i="6"/>
  <c r="Q387" i="6"/>
  <c r="R387" i="6"/>
  <c r="Q309" i="6"/>
  <c r="O309" i="6"/>
  <c r="P309" i="6"/>
  <c r="R309" i="6"/>
  <c r="Q532" i="6"/>
  <c r="O532" i="6"/>
  <c r="R532" i="6"/>
  <c r="P532" i="6"/>
  <c r="H448" i="6"/>
  <c r="Q586" i="6"/>
  <c r="O586" i="6"/>
  <c r="O902" i="6"/>
  <c r="R794" i="6"/>
  <c r="O826" i="6"/>
  <c r="Q826" i="6"/>
  <c r="P826" i="6"/>
  <c r="R826" i="6"/>
  <c r="O941" i="6"/>
  <c r="H1243" i="6"/>
  <c r="P1085" i="6"/>
  <c r="O1085" i="6"/>
  <c r="H1326" i="6"/>
  <c r="O1380" i="6"/>
  <c r="Q1380" i="6"/>
  <c r="P1380" i="6"/>
  <c r="R1380" i="6"/>
  <c r="O9" i="6"/>
  <c r="Q9" i="6"/>
  <c r="Q110" i="6"/>
  <c r="O110" i="6"/>
  <c r="R110" i="6"/>
  <c r="P110" i="6"/>
  <c r="H71" i="6"/>
  <c r="H151" i="6"/>
  <c r="P182" i="6"/>
  <c r="H114" i="6"/>
  <c r="P174" i="6"/>
  <c r="O174" i="6"/>
  <c r="O202" i="6"/>
  <c r="R202" i="6"/>
  <c r="Q228" i="6"/>
  <c r="H206" i="6"/>
  <c r="Q26" i="6"/>
  <c r="R26" i="6"/>
  <c r="P26" i="6"/>
  <c r="O26" i="6"/>
  <c r="P20" i="6"/>
  <c r="R20" i="6"/>
  <c r="O20" i="6"/>
  <c r="Q20" i="6"/>
  <c r="H7" i="6"/>
  <c r="H36" i="6"/>
  <c r="P22" i="6"/>
  <c r="G44" i="6"/>
  <c r="K41" i="6" s="1"/>
  <c r="H50" i="6"/>
  <c r="G14" i="6"/>
  <c r="G49" i="6"/>
  <c r="H37" i="6"/>
  <c r="P67" i="6"/>
  <c r="H74" i="6"/>
  <c r="G95" i="6"/>
  <c r="H94" i="6"/>
  <c r="O126" i="6"/>
  <c r="Q126" i="6"/>
  <c r="P126" i="6"/>
  <c r="R126" i="6"/>
  <c r="G97" i="6"/>
  <c r="K96" i="6" s="1"/>
  <c r="S96" i="6" s="1"/>
  <c r="H102" i="6"/>
  <c r="G84" i="6"/>
  <c r="K81" i="6" s="1"/>
  <c r="G115" i="6"/>
  <c r="K114" i="6" s="1"/>
  <c r="S114" i="6" s="1"/>
  <c r="H96" i="6"/>
  <c r="H140" i="6"/>
  <c r="H119" i="6"/>
  <c r="H139" i="6"/>
  <c r="H158" i="6"/>
  <c r="H187" i="6"/>
  <c r="H126" i="6"/>
  <c r="O125" i="6" s="1"/>
  <c r="H217" i="6"/>
  <c r="H211" i="6"/>
  <c r="H252" i="6"/>
  <c r="H202" i="6"/>
  <c r="H230" i="6"/>
  <c r="H241" i="6"/>
  <c r="H267" i="6"/>
  <c r="G268" i="6"/>
  <c r="G293" i="6"/>
  <c r="K292" i="6" s="1"/>
  <c r="S292" i="6" s="1"/>
  <c r="Q424" i="6"/>
  <c r="O424" i="6"/>
  <c r="R424" i="6"/>
  <c r="P424" i="6"/>
  <c r="H296" i="6"/>
  <c r="H309" i="6"/>
  <c r="O345" i="6"/>
  <c r="R345" i="6"/>
  <c r="P345" i="6"/>
  <c r="Q345" i="6"/>
  <c r="H352" i="6"/>
  <c r="H369" i="6"/>
  <c r="H137" i="6"/>
  <c r="H265" i="6"/>
  <c r="H280" i="6"/>
  <c r="G340" i="6"/>
  <c r="H359" i="6"/>
  <c r="H370" i="6"/>
  <c r="G256" i="6"/>
  <c r="H401" i="6"/>
  <c r="P548" i="6"/>
  <c r="P397" i="6"/>
  <c r="H419" i="6"/>
  <c r="H432" i="6"/>
  <c r="Q429" i="6" s="1"/>
  <c r="Q437" i="6"/>
  <c r="O437" i="6"/>
  <c r="R437" i="6"/>
  <c r="P437" i="6"/>
  <c r="H528" i="6"/>
  <c r="H273" i="6"/>
  <c r="H375" i="6"/>
  <c r="G412" i="6"/>
  <c r="H381" i="6"/>
  <c r="H473" i="6"/>
  <c r="G508" i="6"/>
  <c r="H511" i="6"/>
  <c r="R546" i="6"/>
  <c r="H555" i="6"/>
  <c r="Q594" i="6"/>
  <c r="O594" i="6"/>
  <c r="P594" i="6"/>
  <c r="R594" i="6"/>
  <c r="H353" i="6"/>
  <c r="P406" i="6"/>
  <c r="O406" i="6"/>
  <c r="Q406" i="6"/>
  <c r="R406" i="6"/>
  <c r="H456" i="6"/>
  <c r="H463" i="6"/>
  <c r="H536" i="6"/>
  <c r="G541" i="6"/>
  <c r="K540" i="6" s="1"/>
  <c r="H429" i="6"/>
  <c r="R545" i="6"/>
  <c r="H601" i="6"/>
  <c r="G606" i="6"/>
  <c r="H635" i="6"/>
  <c r="H623" i="6"/>
  <c r="H644" i="6"/>
  <c r="Q663" i="6"/>
  <c r="P663" i="6"/>
  <c r="R663" i="6"/>
  <c r="O663" i="6"/>
  <c r="H578" i="6"/>
  <c r="H594" i="6"/>
  <c r="G638" i="6"/>
  <c r="K636" i="6" s="1"/>
  <c r="H649" i="6"/>
  <c r="G656" i="6"/>
  <c r="K655" i="6" s="1"/>
  <c r="S655" i="6" s="1"/>
  <c r="G661" i="6"/>
  <c r="K660" i="6" s="1"/>
  <c r="H607" i="6"/>
  <c r="Q697" i="6"/>
  <c r="H710" i="6"/>
  <c r="G791" i="6"/>
  <c r="H533" i="6"/>
  <c r="R686" i="6"/>
  <c r="H770" i="6"/>
  <c r="H821" i="6"/>
  <c r="H875" i="6"/>
  <c r="Q872" i="6" s="1"/>
  <c r="G600" i="6"/>
  <c r="H676" i="6"/>
  <c r="H752" i="6"/>
  <c r="G794" i="6"/>
  <c r="H612" i="6"/>
  <c r="P761" i="6"/>
  <c r="Q761" i="6"/>
  <c r="H795" i="6"/>
  <c r="H827" i="6"/>
  <c r="H911" i="6"/>
  <c r="H984" i="6"/>
  <c r="H997" i="6"/>
  <c r="H627" i="6"/>
  <c r="G655" i="6"/>
  <c r="H680" i="6"/>
  <c r="G736" i="6"/>
  <c r="K735" i="6" s="1"/>
  <c r="H758" i="6"/>
  <c r="P809" i="6"/>
  <c r="R809" i="6"/>
  <c r="O809" i="6"/>
  <c r="Q809" i="6"/>
  <c r="H863" i="6"/>
  <c r="H873" i="6"/>
  <c r="R900" i="6"/>
  <c r="O900" i="6"/>
  <c r="P900" i="6"/>
  <c r="Q900" i="6"/>
  <c r="H936" i="6"/>
  <c r="P1004" i="6"/>
  <c r="Q1004" i="6"/>
  <c r="R1004" i="6"/>
  <c r="P1083" i="6"/>
  <c r="R1083" i="6"/>
  <c r="O1083" i="6"/>
  <c r="Q1083" i="6"/>
  <c r="H673" i="6"/>
  <c r="H802" i="6"/>
  <c r="H824" i="6"/>
  <c r="H898" i="6"/>
  <c r="Q927" i="6"/>
  <c r="P927" i="6"/>
  <c r="O927" i="6"/>
  <c r="H940" i="6"/>
  <c r="H956" i="6"/>
  <c r="H968" i="6"/>
  <c r="H989" i="6"/>
  <c r="G1020" i="6"/>
  <c r="H1049" i="6"/>
  <c r="G1105" i="6"/>
  <c r="K1104" i="6" s="1"/>
  <c r="S1104" i="6" s="1"/>
  <c r="G1168" i="6"/>
  <c r="K1165" i="6" s="1"/>
  <c r="G1211" i="6"/>
  <c r="Q1368" i="6"/>
  <c r="O1368" i="6"/>
  <c r="P1368" i="6"/>
  <c r="R1368" i="6"/>
  <c r="G937" i="6"/>
  <c r="G1261" i="6"/>
  <c r="K1260" i="6" s="1"/>
  <c r="S1260" i="6" s="1"/>
  <c r="H891" i="6"/>
  <c r="H931" i="6"/>
  <c r="R927" i="6" s="1"/>
  <c r="H972" i="6"/>
  <c r="H1008" i="6"/>
  <c r="H1032" i="6"/>
  <c r="H1066" i="6"/>
  <c r="G1120" i="6"/>
  <c r="H1141" i="6"/>
  <c r="G1206" i="6"/>
  <c r="K1205" i="6" s="1"/>
  <c r="S1205" i="6" s="1"/>
  <c r="G1224" i="6"/>
  <c r="Q1344" i="6"/>
  <c r="P1344" i="6"/>
  <c r="O1344" i="6"/>
  <c r="R1344" i="6"/>
  <c r="H887" i="6"/>
  <c r="H1095" i="6"/>
  <c r="G1200" i="6"/>
  <c r="R1045" i="6"/>
  <c r="Q1045" i="6"/>
  <c r="O1045" i="6"/>
  <c r="P1045" i="6"/>
  <c r="G1133" i="6"/>
  <c r="H1189" i="6"/>
  <c r="G1198" i="6"/>
  <c r="G1237" i="6"/>
  <c r="K1235" i="6" s="1"/>
  <c r="G1296" i="6"/>
  <c r="G1307" i="6"/>
  <c r="R1392" i="6"/>
  <c r="H995" i="6"/>
  <c r="G1136" i="6"/>
  <c r="G1142" i="6"/>
  <c r="G1157" i="6"/>
  <c r="K1155" i="6" s="1"/>
  <c r="H1228" i="6"/>
  <c r="H1333" i="6"/>
  <c r="H1401" i="6"/>
  <c r="H1419" i="6"/>
  <c r="H1169" i="6"/>
  <c r="H1345" i="6"/>
  <c r="Q1342" i="6" s="1"/>
  <c r="H1386" i="6"/>
  <c r="H1393" i="6"/>
  <c r="H1405" i="6"/>
  <c r="H1411" i="6"/>
  <c r="P1409" i="6" s="1"/>
  <c r="H1404" i="6"/>
  <c r="H1185" i="6"/>
  <c r="H1349" i="6"/>
  <c r="H1369" i="6"/>
  <c r="H1252" i="6"/>
  <c r="H1365" i="6"/>
  <c r="Q511" i="1"/>
  <c r="O511" i="1"/>
  <c r="P511" i="1"/>
  <c r="P380" i="1"/>
  <c r="O380" i="1"/>
  <c r="Q412" i="1"/>
  <c r="Q631" i="1"/>
  <c r="O45" i="1"/>
  <c r="O481" i="1"/>
  <c r="P481" i="1"/>
  <c r="Q481" i="1"/>
  <c r="Q267" i="1"/>
  <c r="O267" i="1"/>
  <c r="P267" i="1"/>
  <c r="Q65" i="1"/>
  <c r="O485" i="1"/>
  <c r="P485" i="1"/>
  <c r="Q485" i="1"/>
  <c r="F264" i="1"/>
  <c r="G264" i="1"/>
  <c r="P48" i="1"/>
  <c r="O48" i="1"/>
  <c r="O162" i="1"/>
  <c r="Q284" i="1"/>
  <c r="P106" i="1"/>
  <c r="O126" i="1"/>
  <c r="Q126" i="1"/>
  <c r="H140" i="1"/>
  <c r="O249" i="1"/>
  <c r="Q249" i="1"/>
  <c r="P249" i="1"/>
  <c r="H49" i="1"/>
  <c r="O290" i="1"/>
  <c r="Q290" i="1"/>
  <c r="O333" i="1"/>
  <c r="O381" i="1"/>
  <c r="Q381" i="1"/>
  <c r="O477" i="1"/>
  <c r="Q477" i="1"/>
  <c r="H281" i="1"/>
  <c r="Q423" i="1"/>
  <c r="O423" i="1"/>
  <c r="P423" i="1"/>
  <c r="O235" i="1"/>
  <c r="O275" i="1"/>
  <c r="O488" i="1"/>
  <c r="H69" i="1"/>
  <c r="Q359" i="1"/>
  <c r="O359" i="1"/>
  <c r="P359" i="1"/>
  <c r="O305" i="1"/>
  <c r="P305" i="1"/>
  <c r="Q305" i="1"/>
  <c r="P318" i="1"/>
  <c r="F332" i="1"/>
  <c r="G332" i="1"/>
  <c r="Q350" i="1"/>
  <c r="F364" i="1"/>
  <c r="G364" i="1"/>
  <c r="K363" i="1" s="1"/>
  <c r="P369" i="1"/>
  <c r="Q533" i="1"/>
  <c r="P604" i="1"/>
  <c r="O604" i="1"/>
  <c r="Q604" i="1"/>
  <c r="P581" i="1"/>
  <c r="Q593" i="1"/>
  <c r="Q468" i="1"/>
  <c r="G118" i="5"/>
  <c r="K117" i="5" s="1"/>
  <c r="P220" i="1"/>
  <c r="Q220" i="1"/>
  <c r="O220" i="1"/>
  <c r="H345" i="1"/>
  <c r="H409" i="1"/>
  <c r="O538" i="1"/>
  <c r="P538" i="1"/>
  <c r="Q538" i="1"/>
  <c r="Q543" i="1"/>
  <c r="O543" i="1"/>
  <c r="P543" i="1"/>
  <c r="H630" i="1"/>
  <c r="O559" i="1"/>
  <c r="H229" i="5"/>
  <c r="F8" i="1"/>
  <c r="G8" i="1"/>
  <c r="K7" i="1" s="1"/>
  <c r="H31" i="1"/>
  <c r="H43" i="1"/>
  <c r="H63" i="1"/>
  <c r="H83" i="1"/>
  <c r="P96" i="1"/>
  <c r="F156" i="1"/>
  <c r="G156" i="1"/>
  <c r="K153" i="1" s="1"/>
  <c r="P198" i="1"/>
  <c r="O218" i="1"/>
  <c r="Q218" i="1"/>
  <c r="P240" i="1"/>
  <c r="Q240" i="1"/>
  <c r="H35" i="1"/>
  <c r="Q55" i="1"/>
  <c r="Q75" i="1"/>
  <c r="P75" i="1"/>
  <c r="H95" i="1"/>
  <c r="O156" i="1"/>
  <c r="H163" i="1"/>
  <c r="H183" i="1"/>
  <c r="H12" i="1"/>
  <c r="H19" i="1"/>
  <c r="H47" i="1"/>
  <c r="H56" i="1"/>
  <c r="H67" i="1"/>
  <c r="H76" i="1"/>
  <c r="O75" i="1" s="1"/>
  <c r="H87" i="1"/>
  <c r="H107" i="1"/>
  <c r="O106" i="1" s="1"/>
  <c r="H127" i="1"/>
  <c r="H155" i="1"/>
  <c r="H211" i="1"/>
  <c r="H231" i="1"/>
  <c r="O230" i="1" s="1"/>
  <c r="O256" i="1"/>
  <c r="H119" i="1"/>
  <c r="O265" i="1"/>
  <c r="P265" i="1"/>
  <c r="Q265" i="1"/>
  <c r="H291" i="1"/>
  <c r="P298" i="1"/>
  <c r="P394" i="1"/>
  <c r="Q394" i="1"/>
  <c r="O426" i="1"/>
  <c r="Q426" i="1"/>
  <c r="P506" i="1"/>
  <c r="O521" i="1"/>
  <c r="Q521" i="1"/>
  <c r="O553" i="1"/>
  <c r="P553" i="1"/>
  <c r="H235" i="1"/>
  <c r="Q431" i="1"/>
  <c r="O431" i="1"/>
  <c r="P431" i="1"/>
  <c r="H37" i="1"/>
  <c r="H111" i="1"/>
  <c r="H172" i="1"/>
  <c r="Q243" i="1"/>
  <c r="O243" i="1"/>
  <c r="P243" i="1"/>
  <c r="Q299" i="1"/>
  <c r="O299" i="1"/>
  <c r="P299" i="1"/>
  <c r="P323" i="1"/>
  <c r="P467" i="1"/>
  <c r="P507" i="1"/>
  <c r="H38" i="1"/>
  <c r="H149" i="1"/>
  <c r="H21" i="1"/>
  <c r="P19" i="1" s="1"/>
  <c r="H97" i="1"/>
  <c r="O96" i="1" s="1"/>
  <c r="H144" i="1"/>
  <c r="G260" i="1"/>
  <c r="H308" i="1"/>
  <c r="H319" i="1"/>
  <c r="H340" i="1"/>
  <c r="H351" i="1"/>
  <c r="H372" i="1"/>
  <c r="Q369" i="1" s="1"/>
  <c r="H383" i="1"/>
  <c r="F404" i="1"/>
  <c r="G404" i="1"/>
  <c r="H412" i="1"/>
  <c r="H423" i="1"/>
  <c r="H444" i="1"/>
  <c r="H455" i="1"/>
  <c r="F476" i="1"/>
  <c r="G476" i="1"/>
  <c r="H487" i="1"/>
  <c r="H508" i="1"/>
  <c r="O507" i="1" s="1"/>
  <c r="O525" i="1"/>
  <c r="P525" i="1"/>
  <c r="Q525" i="1"/>
  <c r="O549" i="1"/>
  <c r="P549" i="1"/>
  <c r="Q549" i="1"/>
  <c r="H117" i="1"/>
  <c r="Q532" i="1"/>
  <c r="H579" i="1"/>
  <c r="H589" i="1"/>
  <c r="G604" i="1"/>
  <c r="K602" i="1" s="1"/>
  <c r="N602" i="1" s="1"/>
  <c r="P615" i="1"/>
  <c r="Q615" i="1"/>
  <c r="O615" i="1"/>
  <c r="G30" i="5"/>
  <c r="K29" i="5" s="1"/>
  <c r="S29" i="5" s="1"/>
  <c r="H67" i="5"/>
  <c r="G94" i="5"/>
  <c r="K93" i="5" s="1"/>
  <c r="H127" i="5"/>
  <c r="G246" i="5"/>
  <c r="K245" i="5" s="1"/>
  <c r="G171" i="5"/>
  <c r="H289" i="1"/>
  <c r="H353" i="1"/>
  <c r="H385" i="1"/>
  <c r="H417" i="1"/>
  <c r="H489" i="1"/>
  <c r="P522" i="1"/>
  <c r="G26" i="5"/>
  <c r="G58" i="5"/>
  <c r="K57" i="5" s="1"/>
  <c r="G90" i="5"/>
  <c r="K89" i="5" s="1"/>
  <c r="H147" i="5"/>
  <c r="H179" i="5"/>
  <c r="O178" i="5" s="1"/>
  <c r="H598" i="1"/>
  <c r="P623" i="1"/>
  <c r="Q623" i="1"/>
  <c r="O623" i="1"/>
  <c r="H39" i="5"/>
  <c r="G66" i="5"/>
  <c r="G139" i="5"/>
  <c r="H449" i="1"/>
  <c r="H521" i="1"/>
  <c r="H553" i="1"/>
  <c r="G588" i="1"/>
  <c r="K585" i="1" s="1"/>
  <c r="H626" i="1"/>
  <c r="H11" i="5"/>
  <c r="H33" i="5"/>
  <c r="G38" i="5"/>
  <c r="K36" i="5" s="1"/>
  <c r="H75" i="5"/>
  <c r="H97" i="5"/>
  <c r="G102" i="5"/>
  <c r="H249" i="5"/>
  <c r="G254" i="5"/>
  <c r="H7" i="5"/>
  <c r="G82" i="5"/>
  <c r="G266" i="5"/>
  <c r="H21" i="5"/>
  <c r="H85" i="5"/>
  <c r="H241" i="5"/>
  <c r="H205" i="5"/>
  <c r="H9" i="5"/>
  <c r="H73" i="5"/>
  <c r="H233" i="5"/>
  <c r="H573" i="1"/>
  <c r="P36" i="1"/>
  <c r="Q36" i="1"/>
  <c r="O36" i="1"/>
  <c r="F136" i="1"/>
  <c r="G136" i="1"/>
  <c r="F204" i="1"/>
  <c r="G204" i="1"/>
  <c r="K203" i="1" s="1"/>
  <c r="O11" i="1"/>
  <c r="P11" i="1"/>
  <c r="P88" i="1"/>
  <c r="Q88" i="1"/>
  <c r="O88" i="1"/>
  <c r="H196" i="1"/>
  <c r="H216" i="1"/>
  <c r="O241" i="1"/>
  <c r="P241" i="1"/>
  <c r="H269" i="1"/>
  <c r="O18" i="1"/>
  <c r="Q18" i="1"/>
  <c r="O217" i="1"/>
  <c r="P217" i="1"/>
  <c r="Q217" i="1"/>
  <c r="Q365" i="1"/>
  <c r="P413" i="1"/>
  <c r="O493" i="1"/>
  <c r="Q493" i="1"/>
  <c r="O101" i="1"/>
  <c r="P101" i="1"/>
  <c r="P344" i="1"/>
  <c r="Q344" i="1"/>
  <c r="O344" i="1"/>
  <c r="Q379" i="1"/>
  <c r="P379" i="1"/>
  <c r="Q448" i="1"/>
  <c r="H609" i="1"/>
  <c r="H61" i="1"/>
  <c r="O454" i="1"/>
  <c r="Q454" i="1"/>
  <c r="P572" i="1"/>
  <c r="O572" i="1"/>
  <c r="Q572" i="1"/>
  <c r="H102" i="5"/>
  <c r="Q563" i="1"/>
  <c r="O563" i="1"/>
  <c r="P308" i="1"/>
  <c r="Q308" i="1"/>
  <c r="O308" i="1"/>
  <c r="P372" i="1"/>
  <c r="O372" i="1"/>
  <c r="Q479" i="1"/>
  <c r="O479" i="1"/>
  <c r="P479" i="1"/>
  <c r="K9" i="4"/>
  <c r="S9" i="4" s="1"/>
  <c r="F28" i="1"/>
  <c r="G28" i="1"/>
  <c r="F40" i="1"/>
  <c r="G40" i="1"/>
  <c r="Q51" i="1"/>
  <c r="O51" i="1"/>
  <c r="P51" i="1"/>
  <c r="F60" i="1"/>
  <c r="G60" i="1"/>
  <c r="Q71" i="1"/>
  <c r="O71" i="1"/>
  <c r="P71" i="1"/>
  <c r="F80" i="1"/>
  <c r="G80" i="1"/>
  <c r="K79" i="1" s="1"/>
  <c r="P91" i="1"/>
  <c r="P111" i="1"/>
  <c r="Q178" i="1"/>
  <c r="Q184" i="1"/>
  <c r="O192" i="1"/>
  <c r="F240" i="1"/>
  <c r="G240" i="1"/>
  <c r="K238" i="1" s="1"/>
  <c r="H52" i="1"/>
  <c r="H72" i="1"/>
  <c r="H92" i="1"/>
  <c r="O91" i="1" s="1"/>
  <c r="Q122" i="1"/>
  <c r="Q232" i="1"/>
  <c r="Q255" i="1"/>
  <c r="F44" i="1"/>
  <c r="G44" i="1"/>
  <c r="K43" i="1" s="1"/>
  <c r="S43" i="1" s="1"/>
  <c r="F64" i="1"/>
  <c r="G64" i="1"/>
  <c r="F84" i="1"/>
  <c r="G84" i="1"/>
  <c r="K83" i="1" s="1"/>
  <c r="F152" i="1"/>
  <c r="G152" i="1"/>
  <c r="P157" i="1"/>
  <c r="F208" i="1"/>
  <c r="G208" i="1"/>
  <c r="K207" i="1" s="1"/>
  <c r="N207" i="1" s="1"/>
  <c r="F228" i="1"/>
  <c r="G228" i="1"/>
  <c r="K225" i="1" s="1"/>
  <c r="H256" i="1"/>
  <c r="Q19" i="1"/>
  <c r="O19" i="1"/>
  <c r="Q107" i="1"/>
  <c r="H126" i="1"/>
  <c r="H233" i="1"/>
  <c r="O245" i="1"/>
  <c r="Q245" i="1"/>
  <c r="P245" i="1"/>
  <c r="O276" i="1"/>
  <c r="O285" i="1"/>
  <c r="Q285" i="1"/>
  <c r="P309" i="1"/>
  <c r="P325" i="1"/>
  <c r="P341" i="1"/>
  <c r="O373" i="1"/>
  <c r="P373" i="1"/>
  <c r="Q373" i="1"/>
  <c r="O389" i="1"/>
  <c r="Q389" i="1"/>
  <c r="Q405" i="1"/>
  <c r="P437" i="1"/>
  <c r="O469" i="1"/>
  <c r="Q469" i="1"/>
  <c r="P580" i="1"/>
  <c r="Q580" i="1"/>
  <c r="O612" i="1"/>
  <c r="Q612" i="1"/>
  <c r="O234" i="1"/>
  <c r="P234" i="1"/>
  <c r="Q234" i="1"/>
  <c r="Q439" i="1"/>
  <c r="P439" i="1"/>
  <c r="H89" i="1"/>
  <c r="H173" i="1"/>
  <c r="H205" i="1"/>
  <c r="Q281" i="1"/>
  <c r="Q336" i="1"/>
  <c r="Q371" i="1"/>
  <c r="Q411" i="1"/>
  <c r="O411" i="1"/>
  <c r="P411" i="1"/>
  <c r="P416" i="1"/>
  <c r="Q416" i="1"/>
  <c r="O416" i="1"/>
  <c r="O440" i="1"/>
  <c r="Q451" i="1"/>
  <c r="P451" i="1"/>
  <c r="P456" i="1"/>
  <c r="P480" i="1"/>
  <c r="Q480" i="1"/>
  <c r="O480" i="1"/>
  <c r="H577" i="1"/>
  <c r="O463" i="1"/>
  <c r="H145" i="1"/>
  <c r="P302" i="1"/>
  <c r="F316" i="1"/>
  <c r="G316" i="1"/>
  <c r="K313" i="1" s="1"/>
  <c r="F348" i="1"/>
  <c r="G348" i="1"/>
  <c r="K345" i="1" s="1"/>
  <c r="H380" i="1"/>
  <c r="O379" i="1" s="1"/>
  <c r="O398" i="1"/>
  <c r="F420" i="1"/>
  <c r="G420" i="1"/>
  <c r="H452" i="1"/>
  <c r="O451" i="1" s="1"/>
  <c r="O470" i="1"/>
  <c r="P470" i="1"/>
  <c r="Q470" i="1"/>
  <c r="H484" i="1"/>
  <c r="F516" i="1"/>
  <c r="G516" i="1"/>
  <c r="K513" i="1" s="1"/>
  <c r="P541" i="1"/>
  <c r="H602" i="1"/>
  <c r="P600" i="1" s="1"/>
  <c r="H14" i="5"/>
  <c r="H129" i="1"/>
  <c r="H457" i="1"/>
  <c r="H514" i="1"/>
  <c r="P524" i="1"/>
  <c r="Q524" i="1"/>
  <c r="O524" i="1"/>
  <c r="H581" i="1"/>
  <c r="O616" i="1"/>
  <c r="Q616" i="1"/>
  <c r="G46" i="5"/>
  <c r="G110" i="5"/>
  <c r="K108" i="5" s="1"/>
  <c r="G262" i="5"/>
  <c r="O622" i="1"/>
  <c r="G274" i="5"/>
  <c r="K273" i="5" s="1"/>
  <c r="S273" i="5" s="1"/>
  <c r="P624" i="1"/>
  <c r="G50" i="5"/>
  <c r="O565" i="1"/>
  <c r="P565" i="1"/>
  <c r="Q565" i="1"/>
  <c r="O614" i="1"/>
  <c r="H634" i="1"/>
  <c r="H17" i="5"/>
  <c r="G22" i="5"/>
  <c r="K20" i="5" s="1"/>
  <c r="H81" i="5"/>
  <c r="G86" i="5"/>
  <c r="O5" i="4"/>
  <c r="H329" i="1"/>
  <c r="H393" i="1"/>
  <c r="H538" i="1"/>
  <c r="H600" i="1"/>
  <c r="H621" i="1"/>
  <c r="H193" i="5"/>
  <c r="H257" i="5"/>
  <c r="H221" i="5"/>
  <c r="P219" i="5" s="1"/>
  <c r="H25" i="5"/>
  <c r="H89" i="5"/>
  <c r="H185" i="5"/>
  <c r="P183" i="5" s="1"/>
  <c r="H253" i="5"/>
  <c r="H605" i="1"/>
  <c r="H197" i="5"/>
  <c r="O209" i="1"/>
  <c r="P209" i="1"/>
  <c r="Q209" i="1"/>
  <c r="F224" i="1"/>
  <c r="G224" i="1"/>
  <c r="K223" i="1" s="1"/>
  <c r="S223" i="1" s="1"/>
  <c r="P272" i="1"/>
  <c r="Q272" i="1"/>
  <c r="F120" i="1"/>
  <c r="G120" i="1"/>
  <c r="K119" i="1" s="1"/>
  <c r="F4" i="1"/>
  <c r="G4" i="1"/>
  <c r="K3" i="1" s="1"/>
  <c r="O53" i="1"/>
  <c r="P53" i="1"/>
  <c r="Q53" i="1"/>
  <c r="P73" i="1"/>
  <c r="H273" i="1"/>
  <c r="O301" i="1"/>
  <c r="P349" i="1"/>
  <c r="O397" i="1"/>
  <c r="P397" i="1"/>
  <c r="Q397" i="1"/>
  <c r="P445" i="1"/>
  <c r="O461" i="1"/>
  <c r="Q339" i="1"/>
  <c r="O339" i="1"/>
  <c r="P339" i="1"/>
  <c r="Q368" i="1"/>
  <c r="P384" i="1"/>
  <c r="O384" i="1"/>
  <c r="P408" i="1"/>
  <c r="Q408" i="1"/>
  <c r="O408" i="1"/>
  <c r="Q443" i="1"/>
  <c r="P443" i="1"/>
  <c r="O483" i="1"/>
  <c r="Q335" i="1"/>
  <c r="O335" i="1"/>
  <c r="P335" i="1"/>
  <c r="O391" i="1"/>
  <c r="Q143" i="1"/>
  <c r="P143" i="1"/>
  <c r="H276" i="1"/>
  <c r="P409" i="1"/>
  <c r="O422" i="1"/>
  <c r="P422" i="1"/>
  <c r="Q422" i="1"/>
  <c r="F436" i="1"/>
  <c r="G436" i="1"/>
  <c r="K433" i="1" s="1"/>
  <c r="O505" i="1"/>
  <c r="P505" i="1"/>
  <c r="Q505" i="1"/>
  <c r="F548" i="1"/>
  <c r="G548" i="1"/>
  <c r="K547" i="1" s="1"/>
  <c r="H586" i="1"/>
  <c r="H22" i="5"/>
  <c r="O600" i="1"/>
  <c r="Q600" i="1"/>
  <c r="P340" i="1"/>
  <c r="Q340" i="1"/>
  <c r="O340" i="1"/>
  <c r="P404" i="1"/>
  <c r="Q404" i="1"/>
  <c r="O404" i="1"/>
  <c r="Q540" i="1"/>
  <c r="O540" i="1"/>
  <c r="P558" i="1"/>
  <c r="O558" i="1"/>
  <c r="H49" i="5"/>
  <c r="G54" i="5"/>
  <c r="H54" i="5" s="1"/>
  <c r="H113" i="5"/>
  <c r="H265" i="5"/>
  <c r="O54" i="1"/>
  <c r="P54" i="1"/>
  <c r="Q54" i="1"/>
  <c r="O74" i="1"/>
  <c r="Q74" i="1"/>
  <c r="H139" i="1"/>
  <c r="H151" i="1"/>
  <c r="P158" i="1"/>
  <c r="P164" i="1"/>
  <c r="Q164" i="1"/>
  <c r="O164" i="1"/>
  <c r="P172" i="1"/>
  <c r="Q172" i="1"/>
  <c r="O172" i="1"/>
  <c r="H179" i="1"/>
  <c r="O178" i="1" s="1"/>
  <c r="H207" i="1"/>
  <c r="H227" i="1"/>
  <c r="F100" i="1"/>
  <c r="G100" i="1"/>
  <c r="H112" i="1"/>
  <c r="O111" i="1" s="1"/>
  <c r="H123" i="1"/>
  <c r="O122" i="1" s="1"/>
  <c r="F168" i="1"/>
  <c r="G168" i="1"/>
  <c r="K167" i="1" s="1"/>
  <c r="S167" i="1" s="1"/>
  <c r="Q179" i="1"/>
  <c r="O179" i="1"/>
  <c r="P179" i="1"/>
  <c r="F188" i="1"/>
  <c r="G188" i="1"/>
  <c r="Q199" i="1"/>
  <c r="O199" i="1"/>
  <c r="P199" i="1"/>
  <c r="Q219" i="1"/>
  <c r="O219" i="1"/>
  <c r="H237" i="1"/>
  <c r="P235" i="1" s="1"/>
  <c r="Q247" i="1"/>
  <c r="O247" i="1"/>
  <c r="P247" i="1"/>
  <c r="H261" i="1"/>
  <c r="H7" i="1"/>
  <c r="F24" i="1"/>
  <c r="G24" i="1"/>
  <c r="F132" i="1"/>
  <c r="G132" i="1"/>
  <c r="H160" i="1"/>
  <c r="Q157" i="1" s="1"/>
  <c r="P248" i="1"/>
  <c r="O248" i="1"/>
  <c r="Q248" i="1"/>
  <c r="F280" i="1"/>
  <c r="G280" i="1"/>
  <c r="H137" i="1"/>
  <c r="H225" i="1"/>
  <c r="H241" i="1"/>
  <c r="O240" i="1" s="1"/>
  <c r="H257" i="1"/>
  <c r="P255" i="1" s="1"/>
  <c r="O293" i="1"/>
  <c r="P293" i="1"/>
  <c r="Q293" i="1"/>
  <c r="O306" i="1"/>
  <c r="P306" i="1"/>
  <c r="Q306" i="1"/>
  <c r="P322" i="1"/>
  <c r="O466" i="1"/>
  <c r="P466" i="1"/>
  <c r="Q466" i="1"/>
  <c r="O498" i="1"/>
  <c r="P498" i="1"/>
  <c r="Q498" i="1"/>
  <c r="P537" i="1"/>
  <c r="P564" i="1"/>
  <c r="O564" i="1"/>
  <c r="Q564" i="1"/>
  <c r="Q399" i="1"/>
  <c r="O399" i="1"/>
  <c r="H16" i="1"/>
  <c r="H81" i="1"/>
  <c r="H105" i="1"/>
  <c r="H192" i="1"/>
  <c r="H230" i="1"/>
  <c r="P244" i="1"/>
  <c r="O244" i="1"/>
  <c r="Q244" i="1"/>
  <c r="H282" i="1"/>
  <c r="Q291" i="1"/>
  <c r="P291" i="1"/>
  <c r="O307" i="1"/>
  <c r="Q355" i="1"/>
  <c r="O355" i="1"/>
  <c r="P355" i="1"/>
  <c r="Q395" i="1"/>
  <c r="O395" i="1"/>
  <c r="Q499" i="1"/>
  <c r="O499" i="1"/>
  <c r="P499" i="1"/>
  <c r="H51" i="1"/>
  <c r="H99" i="1"/>
  <c r="Q96" i="1" s="1"/>
  <c r="H167" i="1"/>
  <c r="H109" i="1"/>
  <c r="Q106" i="1" s="1"/>
  <c r="H124" i="1"/>
  <c r="P122" i="1" s="1"/>
  <c r="H164" i="1"/>
  <c r="H175" i="1"/>
  <c r="H184" i="1"/>
  <c r="H195" i="1"/>
  <c r="H255" i="1"/>
  <c r="H275" i="1"/>
  <c r="H292" i="1"/>
  <c r="O291" i="1" s="1"/>
  <c r="H303" i="1"/>
  <c r="O302" i="1" s="1"/>
  <c r="H324" i="1"/>
  <c r="O323" i="1" s="1"/>
  <c r="H335" i="1"/>
  <c r="P333" i="1" s="1"/>
  <c r="H356" i="1"/>
  <c r="H367" i="1"/>
  <c r="F388" i="1"/>
  <c r="H388" i="1" s="1"/>
  <c r="G388" i="1"/>
  <c r="H399" i="1"/>
  <c r="H407" i="1"/>
  <c r="P405" i="1" s="1"/>
  <c r="H428" i="1"/>
  <c r="H439" i="1"/>
  <c r="F460" i="1"/>
  <c r="G460" i="1"/>
  <c r="H471" i="1"/>
  <c r="F492" i="1"/>
  <c r="G492" i="1"/>
  <c r="H503" i="1"/>
  <c r="O517" i="1"/>
  <c r="P517" i="1"/>
  <c r="Q517" i="1"/>
  <c r="F532" i="1"/>
  <c r="G532" i="1"/>
  <c r="H570" i="1"/>
  <c r="H604" i="1"/>
  <c r="H18" i="5"/>
  <c r="H50" i="5"/>
  <c r="H82" i="5"/>
  <c r="H114" i="5"/>
  <c r="H529" i="1"/>
  <c r="H613" i="1"/>
  <c r="H35" i="5"/>
  <c r="G62" i="5"/>
  <c r="H99" i="5"/>
  <c r="H143" i="5"/>
  <c r="O142" i="5" s="1"/>
  <c r="H175" i="5"/>
  <c r="O174" i="5" s="1"/>
  <c r="H251" i="5"/>
  <c r="G278" i="5"/>
  <c r="K277" i="5" s="1"/>
  <c r="G98" i="5"/>
  <c r="K97" i="5" s="1"/>
  <c r="H249" i="1"/>
  <c r="H305" i="1"/>
  <c r="Q302" i="1" s="1"/>
  <c r="H337" i="1"/>
  <c r="H369" i="1"/>
  <c r="H401" i="1"/>
  <c r="P399" i="1" s="1"/>
  <c r="H433" i="1"/>
  <c r="H522" i="1"/>
  <c r="H599" i="1"/>
  <c r="O605" i="1"/>
  <c r="P605" i="1"/>
  <c r="Q605" i="1"/>
  <c r="Q630" i="1"/>
  <c r="O630" i="1"/>
  <c r="P630" i="1"/>
  <c r="G10" i="5"/>
  <c r="H31" i="5"/>
  <c r="G42" i="5"/>
  <c r="K41" i="5" s="1"/>
  <c r="H63" i="5"/>
  <c r="G74" i="5"/>
  <c r="H95" i="5"/>
  <c r="G106" i="5"/>
  <c r="H131" i="5"/>
  <c r="O130" i="5" s="1"/>
  <c r="G34" i="5"/>
  <c r="H71" i="5"/>
  <c r="H285" i="1"/>
  <c r="H465" i="1"/>
  <c r="H563" i="1"/>
  <c r="H597" i="1"/>
  <c r="G6" i="5"/>
  <c r="K5" i="5" s="1"/>
  <c r="H43" i="5"/>
  <c r="H65" i="5"/>
  <c r="G70" i="5"/>
  <c r="K69" i="5" s="1"/>
  <c r="H107" i="5"/>
  <c r="G167" i="5"/>
  <c r="H259" i="5"/>
  <c r="H281" i="5"/>
  <c r="O6" i="4"/>
  <c r="H530" i="1"/>
  <c r="H543" i="1"/>
  <c r="H551" i="1"/>
  <c r="Q548" i="1" s="1"/>
  <c r="H87" i="5"/>
  <c r="H271" i="5"/>
  <c r="H561" i="1"/>
  <c r="Q558" i="1" s="1"/>
  <c r="H53" i="5"/>
  <c r="H117" i="5"/>
  <c r="H209" i="5"/>
  <c r="H273" i="5"/>
  <c r="H237" i="5"/>
  <c r="P235" i="5" s="1"/>
  <c r="H41" i="5"/>
  <c r="H105" i="5"/>
  <c r="H201" i="5"/>
  <c r="H269" i="5"/>
  <c r="H622" i="1"/>
  <c r="H213" i="5"/>
  <c r="K3" i="9"/>
  <c r="N194" i="4" l="1"/>
  <c r="M194" i="4"/>
  <c r="J195" i="4"/>
  <c r="S286" i="5"/>
  <c r="O286" i="5"/>
  <c r="P286" i="5"/>
  <c r="N286" i="5"/>
  <c r="S290" i="5"/>
  <c r="P290" i="5"/>
  <c r="O290" i="5"/>
  <c r="N290" i="5"/>
  <c r="O292" i="5"/>
  <c r="P292" i="5"/>
  <c r="N292" i="5"/>
  <c r="S292" i="5"/>
  <c r="P291" i="5"/>
  <c r="O291" i="5"/>
  <c r="S291" i="5"/>
  <c r="K282" i="5"/>
  <c r="K33" i="5"/>
  <c r="K49" i="5"/>
  <c r="H270" i="5"/>
  <c r="K81" i="5"/>
  <c r="O215" i="5"/>
  <c r="K257" i="5"/>
  <c r="N257" i="5" s="1"/>
  <c r="K17" i="5"/>
  <c r="H66" i="5"/>
  <c r="L123" i="5"/>
  <c r="L124" i="5" s="1"/>
  <c r="K268" i="5"/>
  <c r="L8" i="4"/>
  <c r="S319" i="1"/>
  <c r="Q319" i="1"/>
  <c r="P319" i="1"/>
  <c r="O319" i="1"/>
  <c r="N319" i="1"/>
  <c r="S501" i="1"/>
  <c r="P501" i="1"/>
  <c r="S830" i="6"/>
  <c r="L830" i="6"/>
  <c r="L831" i="6" s="1"/>
  <c r="L832" i="6" s="1"/>
  <c r="K112" i="5"/>
  <c r="S201" i="5"/>
  <c r="L313" i="1"/>
  <c r="S465" i="1"/>
  <c r="N465" i="1"/>
  <c r="S631" i="1"/>
  <c r="N631" i="1"/>
  <c r="S390" i="1"/>
  <c r="N390" i="1"/>
  <c r="S464" i="1"/>
  <c r="N464" i="1"/>
  <c r="S436" i="1"/>
  <c r="L436" i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S303" i="1"/>
  <c r="N303" i="1"/>
  <c r="S378" i="1"/>
  <c r="N378" i="1"/>
  <c r="S328" i="1"/>
  <c r="N328" i="1"/>
  <c r="H100" i="1"/>
  <c r="K101" i="5"/>
  <c r="K100" i="5"/>
  <c r="K25" i="5"/>
  <c r="S25" i="5" s="1"/>
  <c r="K24" i="5"/>
  <c r="P1331" i="6"/>
  <c r="Q686" i="6"/>
  <c r="Q619" i="6"/>
  <c r="R273" i="6"/>
  <c r="P204" i="6"/>
  <c r="R179" i="6"/>
  <c r="R1085" i="6"/>
  <c r="R941" i="6"/>
  <c r="P862" i="6"/>
  <c r="R643" i="6"/>
  <c r="P344" i="6"/>
  <c r="R321" i="6"/>
  <c r="O272" i="6"/>
  <c r="O1404" i="6"/>
  <c r="R1003" i="6"/>
  <c r="Q557" i="6"/>
  <c r="P747" i="6"/>
  <c r="O74" i="6"/>
  <c r="Q806" i="6"/>
  <c r="R666" i="6"/>
  <c r="Q432" i="6"/>
  <c r="Q144" i="6"/>
  <c r="P1347" i="6"/>
  <c r="Q104" i="6"/>
  <c r="K555" i="6"/>
  <c r="S928" i="6"/>
  <c r="S180" i="6"/>
  <c r="L180" i="6"/>
  <c r="L181" i="6" s="1"/>
  <c r="L182" i="6" s="1"/>
  <c r="L183" i="6" s="1"/>
  <c r="L184" i="6" s="1"/>
  <c r="L185" i="6" s="1"/>
  <c r="L186" i="6" s="1"/>
  <c r="K997" i="6"/>
  <c r="S1012" i="6"/>
  <c r="Q513" i="6"/>
  <c r="K415" i="6"/>
  <c r="S247" i="6"/>
  <c r="H1197" i="6"/>
  <c r="S441" i="6"/>
  <c r="L441" i="6"/>
  <c r="L442" i="6" s="1"/>
  <c r="L443" i="6" s="1"/>
  <c r="L444" i="6" s="1"/>
  <c r="L445" i="6" s="1"/>
  <c r="L446" i="6" s="1"/>
  <c r="L447" i="6" s="1"/>
  <c r="L448" i="6" s="1"/>
  <c r="L449" i="6" s="1"/>
  <c r="L450" i="6" s="1"/>
  <c r="L451" i="6" s="1"/>
  <c r="L452" i="6" s="1"/>
  <c r="L453" i="6" s="1"/>
  <c r="L454" i="6" s="1"/>
  <c r="L455" i="6" s="1"/>
  <c r="L456" i="6" s="1"/>
  <c r="L457" i="6" s="1"/>
  <c r="L458" i="6" s="1"/>
  <c r="L459" i="6" s="1"/>
  <c r="L460" i="6" s="1"/>
  <c r="L461" i="6" s="1"/>
  <c r="L1355" i="6"/>
  <c r="L1356" i="6" s="1"/>
  <c r="L1357" i="6" s="1"/>
  <c r="L1358" i="6" s="1"/>
  <c r="L1359" i="6" s="1"/>
  <c r="L1360" i="6" s="1"/>
  <c r="L1361" i="6" s="1"/>
  <c r="L1362" i="6" s="1"/>
  <c r="L1363" i="6" s="1"/>
  <c r="L1364" i="6" s="1"/>
  <c r="L1365" i="6" s="1"/>
  <c r="L1366" i="6" s="1"/>
  <c r="L1367" i="6" s="1"/>
  <c r="L1368" i="6" s="1"/>
  <c r="L1369" i="6" s="1"/>
  <c r="L1370" i="6" s="1"/>
  <c r="L1371" i="6" s="1"/>
  <c r="L1372" i="6" s="1"/>
  <c r="L1373" i="6" s="1"/>
  <c r="L1374" i="6" s="1"/>
  <c r="L1375" i="6" s="1"/>
  <c r="N419" i="6"/>
  <c r="H521" i="6"/>
  <c r="H1205" i="6"/>
  <c r="R364" i="6"/>
  <c r="H9" i="4"/>
  <c r="K48" i="5"/>
  <c r="K177" i="5"/>
  <c r="N177" i="5" s="1"/>
  <c r="N289" i="1"/>
  <c r="K77" i="1"/>
  <c r="N77" i="1" s="1"/>
  <c r="H260" i="1"/>
  <c r="N500" i="1"/>
  <c r="S500" i="1"/>
  <c r="N234" i="1"/>
  <c r="L468" i="1"/>
  <c r="L469" i="1" s="1"/>
  <c r="L470" i="1" s="1"/>
  <c r="L471" i="1" s="1"/>
  <c r="L472" i="1" s="1"/>
  <c r="S105" i="1"/>
  <c r="N105" i="1"/>
  <c r="N520" i="1"/>
  <c r="N604" i="1"/>
  <c r="P686" i="6"/>
  <c r="O347" i="6"/>
  <c r="P941" i="6"/>
  <c r="R695" i="6"/>
  <c r="R1332" i="6"/>
  <c r="Q272" i="6"/>
  <c r="Q1404" i="6"/>
  <c r="Q1003" i="6"/>
  <c r="O747" i="6"/>
  <c r="O297" i="6"/>
  <c r="P1100" i="6"/>
  <c r="P144" i="6"/>
  <c r="O1347" i="6"/>
  <c r="P104" i="6"/>
  <c r="S964" i="6"/>
  <c r="L964" i="6"/>
  <c r="L965" i="6" s="1"/>
  <c r="L966" i="6" s="1"/>
  <c r="L967" i="6" s="1"/>
  <c r="L968" i="6" s="1"/>
  <c r="L969" i="6" s="1"/>
  <c r="L970" i="6" s="1"/>
  <c r="L971" i="6" s="1"/>
  <c r="L972" i="6" s="1"/>
  <c r="L973" i="6" s="1"/>
  <c r="L974" i="6" s="1"/>
  <c r="L975" i="6" s="1"/>
  <c r="L976" i="6" s="1"/>
  <c r="L977" i="6" s="1"/>
  <c r="L978" i="6" s="1"/>
  <c r="L979" i="6" s="1"/>
  <c r="L980" i="6" s="1"/>
  <c r="L981" i="6" s="1"/>
  <c r="L982" i="6" s="1"/>
  <c r="L983" i="6" s="1"/>
  <c r="L984" i="6" s="1"/>
  <c r="L985" i="6" s="1"/>
  <c r="L986" i="6" s="1"/>
  <c r="L987" i="6" s="1"/>
  <c r="L988" i="6" s="1"/>
  <c r="L989" i="6" s="1"/>
  <c r="L990" i="6" s="1"/>
  <c r="L991" i="6" s="1"/>
  <c r="L992" i="6" s="1"/>
  <c r="S611" i="6"/>
  <c r="L611" i="6"/>
  <c r="L612" i="6" s="1"/>
  <c r="L613" i="6" s="1"/>
  <c r="L614" i="6" s="1"/>
  <c r="L615" i="6" s="1"/>
  <c r="L616" i="6" s="1"/>
  <c r="L617" i="6" s="1"/>
  <c r="L618" i="6" s="1"/>
  <c r="L619" i="6" s="1"/>
  <c r="L620" i="6" s="1"/>
  <c r="L621" i="6" s="1"/>
  <c r="L622" i="6" s="1"/>
  <c r="L623" i="6" s="1"/>
  <c r="L624" i="6" s="1"/>
  <c r="L625" i="6" s="1"/>
  <c r="K1000" i="6"/>
  <c r="S1000" i="6" s="1"/>
  <c r="S1310" i="6"/>
  <c r="S152" i="6"/>
  <c r="S938" i="6"/>
  <c r="O364" i="6"/>
  <c r="L9" i="4"/>
  <c r="L10" i="4" s="1"/>
  <c r="K16" i="5"/>
  <c r="K244" i="5"/>
  <c r="L244" i="5" s="1"/>
  <c r="L245" i="5" s="1"/>
  <c r="L246" i="5" s="1"/>
  <c r="P230" i="1"/>
  <c r="L230" i="1"/>
  <c r="L231" i="1" s="1"/>
  <c r="L232" i="1" s="1"/>
  <c r="L233" i="1" s="1"/>
  <c r="L234" i="1" s="1"/>
  <c r="L235" i="1" s="1"/>
  <c r="L236" i="1" s="1"/>
  <c r="S344" i="1"/>
  <c r="N344" i="1"/>
  <c r="N246" i="1"/>
  <c r="S246" i="1"/>
  <c r="S348" i="1"/>
  <c r="K561" i="1"/>
  <c r="K560" i="1"/>
  <c r="K320" i="1"/>
  <c r="K321" i="1"/>
  <c r="N321" i="1" s="1"/>
  <c r="K140" i="1"/>
  <c r="S140" i="1" s="1"/>
  <c r="K138" i="1"/>
  <c r="N615" i="1"/>
  <c r="S615" i="1"/>
  <c r="S274" i="1"/>
  <c r="N274" i="1"/>
  <c r="S508" i="1"/>
  <c r="N508" i="1"/>
  <c r="S903" i="6"/>
  <c r="L903" i="6"/>
  <c r="L904" i="6" s="1"/>
  <c r="L905" i="6" s="1"/>
  <c r="L906" i="6" s="1"/>
  <c r="H548" i="1"/>
  <c r="H8" i="1"/>
  <c r="H332" i="1"/>
  <c r="Q716" i="6"/>
  <c r="R551" i="6"/>
  <c r="O101" i="6"/>
  <c r="O986" i="6"/>
  <c r="O1331" i="6"/>
  <c r="R1080" i="6"/>
  <c r="O744" i="6"/>
  <c r="P272" i="6"/>
  <c r="R513" i="6"/>
  <c r="P418" i="6"/>
  <c r="O695" i="6"/>
  <c r="P759" i="6"/>
  <c r="R747" i="6"/>
  <c r="S578" i="6"/>
  <c r="R84" i="6"/>
  <c r="P1405" i="6"/>
  <c r="Q496" i="6"/>
  <c r="Q152" i="6"/>
  <c r="K143" i="6"/>
  <c r="O143" i="6" s="1"/>
  <c r="P1080" i="6"/>
  <c r="K859" i="6"/>
  <c r="S612" i="6"/>
  <c r="K413" i="6"/>
  <c r="R413" i="6" s="1"/>
  <c r="S271" i="6"/>
  <c r="L271" i="6"/>
  <c r="L272" i="6" s="1"/>
  <c r="L273" i="6" s="1"/>
  <c r="L274" i="6" s="1"/>
  <c r="L275" i="6" s="1"/>
  <c r="L276" i="6" s="1"/>
  <c r="S1337" i="6"/>
  <c r="S980" i="6"/>
  <c r="H48" i="6"/>
  <c r="Q364" i="6"/>
  <c r="H278" i="5"/>
  <c r="H246" i="5"/>
  <c r="H118" i="5"/>
  <c r="N112" i="1"/>
  <c r="L40" i="1"/>
  <c r="N431" i="1"/>
  <c r="K33" i="1"/>
  <c r="K32" i="1"/>
  <c r="S484" i="1"/>
  <c r="N484" i="1"/>
  <c r="S1083" i="6"/>
  <c r="H131" i="1"/>
  <c r="K106" i="5"/>
  <c r="N106" i="5" s="1"/>
  <c r="N502" i="1"/>
  <c r="K562" i="1"/>
  <c r="S562" i="1" s="1"/>
  <c r="O183" i="5"/>
  <c r="L533" i="1"/>
  <c r="P461" i="1"/>
  <c r="N579" i="1"/>
  <c r="N147" i="1"/>
  <c r="L267" i="1"/>
  <c r="L268" i="1" s="1"/>
  <c r="L269" i="1" s="1"/>
  <c r="L270" i="1" s="1"/>
  <c r="L271" i="1" s="1"/>
  <c r="L272" i="1" s="1"/>
  <c r="L273" i="1" s="1"/>
  <c r="L274" i="1" s="1"/>
  <c r="L275" i="1" s="1"/>
  <c r="L276" i="1" s="1"/>
  <c r="N50" i="1"/>
  <c r="N379" i="1"/>
  <c r="S582" i="1"/>
  <c r="N305" i="1"/>
  <c r="L600" i="1"/>
  <c r="L86" i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405" i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H159" i="5"/>
  <c r="K74" i="5"/>
  <c r="S74" i="5" s="1"/>
  <c r="S98" i="5"/>
  <c r="S298" i="1"/>
  <c r="H177" i="1"/>
  <c r="K195" i="1"/>
  <c r="Q195" i="1" s="1"/>
  <c r="N249" i="1"/>
  <c r="L122" i="1"/>
  <c r="S550" i="1"/>
  <c r="N584" i="1"/>
  <c r="L569" i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319" i="1"/>
  <c r="L320" i="1" s="1"/>
  <c r="L321" i="1" s="1"/>
  <c r="L322" i="1" s="1"/>
  <c r="L323" i="1" s="1"/>
  <c r="L324" i="1" s="1"/>
  <c r="L325" i="1" s="1"/>
  <c r="L326" i="1" s="1"/>
  <c r="L327" i="1" s="1"/>
  <c r="L328" i="1" s="1"/>
  <c r="O157" i="1"/>
  <c r="H322" i="1"/>
  <c r="K139" i="1"/>
  <c r="N157" i="1"/>
  <c r="H429" i="1"/>
  <c r="N353" i="1"/>
  <c r="K354" i="1"/>
  <c r="L360" i="1"/>
  <c r="Q778" i="6"/>
  <c r="R778" i="6"/>
  <c r="H1017" i="6"/>
  <c r="R1013" i="6" s="1"/>
  <c r="H1057" i="6"/>
  <c r="P896" i="6"/>
  <c r="Q1021" i="6"/>
  <c r="Q273" i="6"/>
  <c r="O447" i="6"/>
  <c r="O333" i="6"/>
  <c r="Q1361" i="6"/>
  <c r="Q1332" i="6"/>
  <c r="R1192" i="6"/>
  <c r="Q1094" i="6"/>
  <c r="Q808" i="6"/>
  <c r="P744" i="6"/>
  <c r="R600" i="6"/>
  <c r="O236" i="6"/>
  <c r="Q139" i="6"/>
  <c r="Q1321" i="6"/>
  <c r="R283" i="6"/>
  <c r="R1084" i="6"/>
  <c r="Q918" i="6"/>
  <c r="O759" i="6"/>
  <c r="P802" i="6"/>
  <c r="O296" i="6"/>
  <c r="P151" i="6"/>
  <c r="R1100" i="6"/>
  <c r="R1011" i="6"/>
  <c r="R991" i="6"/>
  <c r="P496" i="6"/>
  <c r="P351" i="6"/>
  <c r="S1216" i="6"/>
  <c r="S1394" i="6"/>
  <c r="S115" i="6"/>
  <c r="S144" i="6"/>
  <c r="S123" i="6"/>
  <c r="S178" i="6"/>
  <c r="Q1327" i="6"/>
  <c r="S493" i="6"/>
  <c r="S438" i="6"/>
  <c r="K187" i="6"/>
  <c r="K188" i="6"/>
  <c r="K234" i="6"/>
  <c r="S234" i="6" s="1"/>
  <c r="S257" i="6"/>
  <c r="S306" i="6"/>
  <c r="S1408" i="6"/>
  <c r="S785" i="6"/>
  <c r="N1321" i="6"/>
  <c r="S90" i="6"/>
  <c r="S1327" i="6"/>
  <c r="S1321" i="6"/>
  <c r="H1004" i="6"/>
  <c r="H237" i="6"/>
  <c r="H223" i="6"/>
  <c r="O222" i="6" s="1"/>
  <c r="R1361" i="6"/>
  <c r="P1391" i="6"/>
  <c r="O1021" i="6"/>
  <c r="P273" i="6"/>
  <c r="O691" i="6"/>
  <c r="O896" i="6"/>
  <c r="Q333" i="6"/>
  <c r="O1332" i="6"/>
  <c r="Q1192" i="6"/>
  <c r="O1149" i="6"/>
  <c r="P808" i="6"/>
  <c r="Q811" i="6"/>
  <c r="P869" i="6"/>
  <c r="R744" i="6"/>
  <c r="Q600" i="6"/>
  <c r="Q524" i="6"/>
  <c r="P465" i="6"/>
  <c r="R236" i="6"/>
  <c r="R139" i="6"/>
  <c r="O1321" i="6"/>
  <c r="R485" i="6"/>
  <c r="R1297" i="6"/>
  <c r="P1084" i="6"/>
  <c r="R918" i="6"/>
  <c r="R759" i="6"/>
  <c r="R802" i="6"/>
  <c r="Q296" i="6"/>
  <c r="R151" i="6"/>
  <c r="O1100" i="6"/>
  <c r="P991" i="6"/>
  <c r="O399" i="6"/>
  <c r="R473" i="6"/>
  <c r="O351" i="6"/>
  <c r="S1351" i="6"/>
  <c r="S1278" i="6"/>
  <c r="S1341" i="6"/>
  <c r="S676" i="6"/>
  <c r="P1327" i="6"/>
  <c r="K235" i="6"/>
  <c r="S235" i="6" s="1"/>
  <c r="P601" i="6"/>
  <c r="N918" i="6"/>
  <c r="N808" i="6"/>
  <c r="N991" i="6"/>
  <c r="N869" i="6"/>
  <c r="N1192" i="6"/>
  <c r="S918" i="6"/>
  <c r="R896" i="6"/>
  <c r="O919" i="6"/>
  <c r="S660" i="6"/>
  <c r="P399" i="6"/>
  <c r="O273" i="6"/>
  <c r="O283" i="6"/>
  <c r="O148" i="6"/>
  <c r="P1332" i="6"/>
  <c r="P1192" i="6"/>
  <c r="Q744" i="6"/>
  <c r="O600" i="6"/>
  <c r="Q465" i="6"/>
  <c r="Q236" i="6"/>
  <c r="P1073" i="6"/>
  <c r="Q447" i="6"/>
  <c r="O1084" i="6"/>
  <c r="Q759" i="6"/>
  <c r="Q802" i="6"/>
  <c r="Q151" i="6"/>
  <c r="R496" i="6"/>
  <c r="R351" i="6"/>
  <c r="S889" i="6"/>
  <c r="K464" i="6"/>
  <c r="P464" i="6" s="1"/>
  <c r="K189" i="6"/>
  <c r="P189" i="6" s="1"/>
  <c r="S955" i="6"/>
  <c r="P447" i="6"/>
  <c r="O1327" i="6"/>
  <c r="S446" i="6"/>
  <c r="S104" i="6"/>
  <c r="S1002" i="6"/>
  <c r="S998" i="6"/>
  <c r="N236" i="6"/>
  <c r="N600" i="6"/>
  <c r="S614" i="6"/>
  <c r="R1391" i="6"/>
  <c r="H417" i="6"/>
  <c r="H345" i="6"/>
  <c r="S808" i="6"/>
  <c r="K459" i="1"/>
  <c r="S459" i="1" s="1"/>
  <c r="K458" i="1"/>
  <c r="H280" i="1"/>
  <c r="Q509" i="1"/>
  <c r="Q250" i="1"/>
  <c r="N241" i="1"/>
  <c r="Q241" i="1"/>
  <c r="N624" i="1"/>
  <c r="O624" i="1"/>
  <c r="S624" i="1"/>
  <c r="Q624" i="1"/>
  <c r="K361" i="1"/>
  <c r="N361" i="1" s="1"/>
  <c r="K113" i="1"/>
  <c r="S113" i="1" s="1"/>
  <c r="S509" i="1"/>
  <c r="N341" i="1"/>
  <c r="O341" i="1"/>
  <c r="Q341" i="1"/>
  <c r="N398" i="1"/>
  <c r="P398" i="1"/>
  <c r="Q483" i="1"/>
  <c r="S483" i="1"/>
  <c r="P483" i="1"/>
  <c r="N521" i="1"/>
  <c r="P521" i="1"/>
  <c r="N449" i="1"/>
  <c r="Q437" i="1"/>
  <c r="O437" i="1"/>
  <c r="N414" i="1"/>
  <c r="S414" i="1"/>
  <c r="S218" i="1"/>
  <c r="P218" i="1"/>
  <c r="H593" i="1"/>
  <c r="Q522" i="1"/>
  <c r="O522" i="1"/>
  <c r="P195" i="1"/>
  <c r="S285" i="1"/>
  <c r="N285" i="1"/>
  <c r="P285" i="1"/>
  <c r="N266" i="1"/>
  <c r="N163" i="1"/>
  <c r="S163" i="1"/>
  <c r="N467" i="1"/>
  <c r="O467" i="1"/>
  <c r="N616" i="1"/>
  <c r="P616" i="1"/>
  <c r="S439" i="1"/>
  <c r="O439" i="1"/>
  <c r="N439" i="1"/>
  <c r="K534" i="1"/>
  <c r="K254" i="1"/>
  <c r="K252" i="1"/>
  <c r="S443" i="1"/>
  <c r="O443" i="1"/>
  <c r="P232" i="1"/>
  <c r="O232" i="1"/>
  <c r="S456" i="1"/>
  <c r="N456" i="1"/>
  <c r="O456" i="1"/>
  <c r="S18" i="1"/>
  <c r="P18" i="1"/>
  <c r="N380" i="1"/>
  <c r="S380" i="1"/>
  <c r="Q380" i="1"/>
  <c r="Q45" i="1"/>
  <c r="S45" i="1"/>
  <c r="H460" i="1"/>
  <c r="H188" i="1"/>
  <c r="K99" i="1"/>
  <c r="S99" i="1" s="1"/>
  <c r="P440" i="1"/>
  <c r="Q357" i="1"/>
  <c r="K63" i="1"/>
  <c r="K61" i="1"/>
  <c r="S61" i="1" s="1"/>
  <c r="P429" i="1"/>
  <c r="S503" i="1"/>
  <c r="K575" i="1"/>
  <c r="S477" i="1"/>
  <c r="P477" i="1"/>
  <c r="K117" i="1"/>
  <c r="N49" i="1"/>
  <c r="O629" i="1"/>
  <c r="P629" i="1"/>
  <c r="P162" i="1"/>
  <c r="Q162" i="1"/>
  <c r="N483" i="1"/>
  <c r="S409" i="1"/>
  <c r="Q409" i="1"/>
  <c r="O409" i="1"/>
  <c r="S293" i="1"/>
  <c r="P412" i="1"/>
  <c r="O412" i="1"/>
  <c r="N389" i="1"/>
  <c r="P389" i="1"/>
  <c r="O376" i="1"/>
  <c r="Q376" i="1"/>
  <c r="S564" i="1"/>
  <c r="K213" i="1"/>
  <c r="S213" i="1" s="1"/>
  <c r="K212" i="1"/>
  <c r="N199" i="1"/>
  <c r="S199" i="1"/>
  <c r="S614" i="1"/>
  <c r="P614" i="1"/>
  <c r="Q614" i="1"/>
  <c r="N290" i="1"/>
  <c r="P290" i="1"/>
  <c r="S64" i="1"/>
  <c r="S377" i="1"/>
  <c r="S16" i="1"/>
  <c r="P540" i="1"/>
  <c r="S540" i="1"/>
  <c r="S415" i="1"/>
  <c r="N415" i="1"/>
  <c r="K222" i="1"/>
  <c r="S222" i="1" s="1"/>
  <c r="S276" i="1"/>
  <c r="Q276" i="1"/>
  <c r="P276" i="1"/>
  <c r="N355" i="1"/>
  <c r="S355" i="1"/>
  <c r="P74" i="1"/>
  <c r="S74" i="1"/>
  <c r="S492" i="1"/>
  <c r="S17" i="1"/>
  <c r="N437" i="1"/>
  <c r="Q506" i="1"/>
  <c r="N506" i="1"/>
  <c r="O506" i="1"/>
  <c r="K189" i="1"/>
  <c r="K190" i="1"/>
  <c r="N190" i="1" s="1"/>
  <c r="K109" i="1"/>
  <c r="S109" i="1" s="1"/>
  <c r="Q110" i="1"/>
  <c r="P110" i="1"/>
  <c r="K23" i="1"/>
  <c r="S23" i="1" s="1"/>
  <c r="K21" i="1"/>
  <c r="N21" i="1" s="1"/>
  <c r="O357" i="1"/>
  <c r="P17" i="1"/>
  <c r="N311" i="1"/>
  <c r="N622" i="1"/>
  <c r="Q622" i="1"/>
  <c r="P622" i="1"/>
  <c r="S446" i="1"/>
  <c r="O548" i="1"/>
  <c r="P548" i="1"/>
  <c r="K576" i="1"/>
  <c r="S448" i="1"/>
  <c r="O448" i="1"/>
  <c r="P448" i="1"/>
  <c r="S336" i="1"/>
  <c r="N336" i="1"/>
  <c r="O336" i="1"/>
  <c r="P336" i="1"/>
  <c r="N580" i="1"/>
  <c r="O580" i="1"/>
  <c r="S580" i="1"/>
  <c r="K154" i="1"/>
  <c r="S154" i="1" s="1"/>
  <c r="O128" i="1"/>
  <c r="Q128" i="1"/>
  <c r="N454" i="1"/>
  <c r="P454" i="1"/>
  <c r="K42" i="1"/>
  <c r="S42" i="1" s="1"/>
  <c r="K592" i="1"/>
  <c r="N592" i="1" s="1"/>
  <c r="K591" i="1"/>
  <c r="N591" i="1" s="1"/>
  <c r="S170" i="1"/>
  <c r="S146" i="1"/>
  <c r="K191" i="1"/>
  <c r="S241" i="1"/>
  <c r="Q541" i="1"/>
  <c r="O541" i="1"/>
  <c r="S372" i="1"/>
  <c r="Q372" i="1"/>
  <c r="S143" i="1"/>
  <c r="N143" i="1"/>
  <c r="O143" i="1"/>
  <c r="N230" i="1"/>
  <c r="S318" i="1"/>
  <c r="Q318" i="1"/>
  <c r="N369" i="1"/>
  <c r="O369" i="1"/>
  <c r="O184" i="1"/>
  <c r="P184" i="1"/>
  <c r="O198" i="1"/>
  <c r="Q198" i="1"/>
  <c r="K129" i="1"/>
  <c r="N129" i="1" s="1"/>
  <c r="S10" i="1"/>
  <c r="N498" i="1"/>
  <c r="N509" i="1"/>
  <c r="P509" i="1"/>
  <c r="Q445" i="1"/>
  <c r="O445" i="1"/>
  <c r="N349" i="1"/>
  <c r="O349" i="1"/>
  <c r="Q349" i="1"/>
  <c r="O182" i="1"/>
  <c r="P182" i="1"/>
  <c r="S175" i="1"/>
  <c r="Q175" i="1"/>
  <c r="P613" i="1"/>
  <c r="Q613" i="1"/>
  <c r="S357" i="1"/>
  <c r="P357" i="1"/>
  <c r="S440" i="1"/>
  <c r="Q440" i="1"/>
  <c r="O449" i="1"/>
  <c r="S449" i="1"/>
  <c r="Q449" i="1"/>
  <c r="S532" i="1"/>
  <c r="O532" i="1"/>
  <c r="P532" i="1"/>
  <c r="N356" i="1"/>
  <c r="S356" i="1"/>
  <c r="N429" i="1"/>
  <c r="O429" i="1"/>
  <c r="Q429" i="1"/>
  <c r="K97" i="1"/>
  <c r="S97" i="1" s="1"/>
  <c r="Q73" i="1"/>
  <c r="S73" i="1"/>
  <c r="N501" i="1"/>
  <c r="O501" i="1"/>
  <c r="Q501" i="1"/>
  <c r="O68" i="1"/>
  <c r="P68" i="1"/>
  <c r="Q17" i="1"/>
  <c r="O17" i="1"/>
  <c r="S581" i="1"/>
  <c r="Q581" i="1"/>
  <c r="O581" i="1"/>
  <c r="N235" i="1"/>
  <c r="Q235" i="1"/>
  <c r="O309" i="1"/>
  <c r="S309" i="1"/>
  <c r="Q309" i="1"/>
  <c r="N48" i="1"/>
  <c r="Q48" i="1"/>
  <c r="S426" i="1"/>
  <c r="P426" i="1"/>
  <c r="S584" i="1"/>
  <c r="H316" i="1"/>
  <c r="P469" i="1"/>
  <c r="Q230" i="1"/>
  <c r="O255" i="1"/>
  <c r="H208" i="1"/>
  <c r="H80" i="1"/>
  <c r="H28" i="1"/>
  <c r="O298" i="1"/>
  <c r="P45" i="1"/>
  <c r="P559" i="1"/>
  <c r="P126" i="1"/>
  <c r="N137" i="1"/>
  <c r="N65" i="1"/>
  <c r="K5" i="1"/>
  <c r="S5" i="1" s="1"/>
  <c r="N348" i="1"/>
  <c r="K495" i="1"/>
  <c r="N562" i="1"/>
  <c r="S269" i="1"/>
  <c r="H101" i="1"/>
  <c r="K627" i="1"/>
  <c r="N340" i="1"/>
  <c r="S606" i="1"/>
  <c r="N334" i="1"/>
  <c r="N397" i="1"/>
  <c r="N487" i="1"/>
  <c r="S304" i="1"/>
  <c r="K294" i="1"/>
  <c r="N270" i="1"/>
  <c r="H542" i="1"/>
  <c r="H296" i="1"/>
  <c r="K295" i="1"/>
  <c r="H348" i="1"/>
  <c r="H228" i="1"/>
  <c r="H40" i="1"/>
  <c r="K475" i="1"/>
  <c r="S475" i="1" s="1"/>
  <c r="O318" i="1"/>
  <c r="Q298" i="1"/>
  <c r="H156" i="1"/>
  <c r="Q559" i="1"/>
  <c r="N559" i="1"/>
  <c r="S413" i="1"/>
  <c r="Q456" i="1"/>
  <c r="P219" i="1"/>
  <c r="S157" i="1"/>
  <c r="O250" i="1"/>
  <c r="N88" i="1"/>
  <c r="K197" i="1"/>
  <c r="H198" i="1"/>
  <c r="H533" i="1"/>
  <c r="S71" i="1"/>
  <c r="K428" i="1"/>
  <c r="S428" i="1" s="1"/>
  <c r="H547" i="1"/>
  <c r="S48" i="1"/>
  <c r="H537" i="1"/>
  <c r="N183" i="1"/>
  <c r="K427" i="1"/>
  <c r="N468" i="1"/>
  <c r="N179" i="1"/>
  <c r="N255" i="1"/>
  <c r="K216" i="1"/>
  <c r="K176" i="1"/>
  <c r="N176" i="1" s="1"/>
  <c r="O468" i="6"/>
  <c r="R468" i="6"/>
  <c r="P468" i="6"/>
  <c r="R244" i="6"/>
  <c r="O244" i="6"/>
  <c r="P244" i="6"/>
  <c r="P512" i="6"/>
  <c r="Q512" i="6"/>
  <c r="S948" i="6"/>
  <c r="P948" i="6"/>
  <c r="K764" i="6"/>
  <c r="K766" i="6"/>
  <c r="R742" i="6"/>
  <c r="Q742" i="6"/>
  <c r="O179" i="6"/>
  <c r="Q179" i="6"/>
  <c r="S400" i="6"/>
  <c r="P400" i="6"/>
  <c r="R400" i="6"/>
  <c r="Q400" i="6"/>
  <c r="K1113" i="6"/>
  <c r="Q1113" i="6" s="1"/>
  <c r="H1117" i="6"/>
  <c r="H819" i="6"/>
  <c r="K816" i="6"/>
  <c r="P816" i="6" s="1"/>
  <c r="K818" i="6"/>
  <c r="Q818" i="6" s="1"/>
  <c r="P1401" i="6"/>
  <c r="Q1401" i="6"/>
  <c r="N1401" i="6"/>
  <c r="O1401" i="6"/>
  <c r="P1052" i="6"/>
  <c r="R1052" i="6"/>
  <c r="S714" i="6"/>
  <c r="O714" i="6"/>
  <c r="S924" i="6"/>
  <c r="O924" i="6"/>
  <c r="R924" i="6"/>
  <c r="P924" i="6"/>
  <c r="Q347" i="6"/>
  <c r="R347" i="6"/>
  <c r="S21" i="6"/>
  <c r="P21" i="6"/>
  <c r="Q541" i="6"/>
  <c r="O541" i="6"/>
  <c r="P541" i="6"/>
  <c r="S305" i="6"/>
  <c r="R305" i="6"/>
  <c r="O305" i="6"/>
  <c r="P305" i="6"/>
  <c r="S376" i="6"/>
  <c r="Q376" i="6"/>
  <c r="P376" i="6"/>
  <c r="O742" i="6"/>
  <c r="O425" i="6"/>
  <c r="Q714" i="6"/>
  <c r="S1064" i="6"/>
  <c r="S1375" i="6"/>
  <c r="P1375" i="6"/>
  <c r="S1334" i="6"/>
  <c r="Q1334" i="6"/>
  <c r="R1334" i="6"/>
  <c r="O1334" i="6"/>
  <c r="S910" i="6"/>
  <c r="Q910" i="6"/>
  <c r="O910" i="6"/>
  <c r="P910" i="6"/>
  <c r="K855" i="6"/>
  <c r="P855" i="6" s="1"/>
  <c r="K852" i="6"/>
  <c r="K853" i="6"/>
  <c r="O1067" i="6"/>
  <c r="R1067" i="6"/>
  <c r="Q1067" i="6"/>
  <c r="H783" i="6"/>
  <c r="K781" i="6"/>
  <c r="S781" i="6" s="1"/>
  <c r="K780" i="6"/>
  <c r="K782" i="6"/>
  <c r="K779" i="6"/>
  <c r="O779" i="6" s="1"/>
  <c r="P1021" i="6"/>
  <c r="R147" i="6"/>
  <c r="Q924" i="6"/>
  <c r="H372" i="6"/>
  <c r="Q468" i="6"/>
  <c r="O1230" i="6"/>
  <c r="R1230" i="6"/>
  <c r="P1230" i="6"/>
  <c r="S550" i="6"/>
  <c r="Q550" i="6"/>
  <c r="O550" i="6"/>
  <c r="P1036" i="6"/>
  <c r="R1036" i="6"/>
  <c r="S204" i="6"/>
  <c r="O204" i="6"/>
  <c r="P9" i="6"/>
  <c r="R9" i="6"/>
  <c r="P901" i="6"/>
  <c r="R901" i="6"/>
  <c r="Q901" i="6"/>
  <c r="R761" i="6"/>
  <c r="O761" i="6"/>
  <c r="Q244" i="6"/>
  <c r="S691" i="6"/>
  <c r="P691" i="6"/>
  <c r="R691" i="6"/>
  <c r="O1317" i="6"/>
  <c r="R1317" i="6"/>
  <c r="O1253" i="6"/>
  <c r="P1253" i="6"/>
  <c r="Q859" i="6"/>
  <c r="P859" i="6"/>
  <c r="S1047" i="6"/>
  <c r="Q1047" i="6"/>
  <c r="S858" i="6"/>
  <c r="Q858" i="6"/>
  <c r="P146" i="6"/>
  <c r="O146" i="6"/>
  <c r="K166" i="6"/>
  <c r="K163" i="6"/>
  <c r="R163" i="6" s="1"/>
  <c r="P125" i="6"/>
  <c r="R125" i="6"/>
  <c r="S72" i="6"/>
  <c r="P72" i="6"/>
  <c r="Q72" i="6"/>
  <c r="R72" i="6"/>
  <c r="S1338" i="6"/>
  <c r="P1338" i="6"/>
  <c r="R1338" i="6"/>
  <c r="O1338" i="6"/>
  <c r="R263" i="6"/>
  <c r="O263" i="6"/>
  <c r="S725" i="6"/>
  <c r="R725" i="6"/>
  <c r="O725" i="6"/>
  <c r="P725" i="6"/>
  <c r="P608" i="6"/>
  <c r="R608" i="6"/>
  <c r="Q608" i="6"/>
  <c r="K520" i="6"/>
  <c r="K517" i="6"/>
  <c r="R517" i="6" s="1"/>
  <c r="K519" i="6"/>
  <c r="S519" i="6" s="1"/>
  <c r="S1355" i="6"/>
  <c r="S174" i="6"/>
  <c r="R174" i="6"/>
  <c r="Q174" i="6"/>
  <c r="S953" i="6"/>
  <c r="S202" i="6"/>
  <c r="S1316" i="6"/>
  <c r="S958" i="6"/>
  <c r="S256" i="6"/>
  <c r="S622" i="6"/>
  <c r="S245" i="6"/>
  <c r="R601" i="6"/>
  <c r="S1054" i="6"/>
  <c r="P714" i="6"/>
  <c r="N1084" i="6"/>
  <c r="N697" i="6"/>
  <c r="S1401" i="6"/>
  <c r="S1045" i="6"/>
  <c r="H1314" i="6"/>
  <c r="S601" i="6"/>
  <c r="H356" i="6"/>
  <c r="S973" i="6"/>
  <c r="S1230" i="6"/>
  <c r="H1052" i="6"/>
  <c r="H767" i="6"/>
  <c r="R1309" i="6"/>
  <c r="R419" i="6"/>
  <c r="O838" i="6"/>
  <c r="S1246" i="6"/>
  <c r="Q1084" i="6"/>
  <c r="R1354" i="6"/>
  <c r="O932" i="6"/>
  <c r="O144" i="6"/>
  <c r="S1349" i="6"/>
  <c r="S1248" i="6"/>
  <c r="K30" i="6"/>
  <c r="S694" i="6"/>
  <c r="S914" i="6"/>
  <c r="S237" i="6"/>
  <c r="S1028" i="6"/>
  <c r="K70" i="6"/>
  <c r="S70" i="6" s="1"/>
  <c r="S696" i="6"/>
  <c r="Q601" i="6"/>
  <c r="N1342" i="6"/>
  <c r="S688" i="6"/>
  <c r="H557" i="6"/>
  <c r="O556" i="6" s="1"/>
  <c r="S838" i="6"/>
  <c r="S67" i="6"/>
  <c r="S129" i="6"/>
  <c r="S509" i="6"/>
  <c r="Q204" i="6"/>
  <c r="Q526" i="6"/>
  <c r="S1345" i="6"/>
  <c r="R204" i="6"/>
  <c r="S956" i="6"/>
  <c r="S1384" i="6"/>
  <c r="S1034" i="6"/>
  <c r="S261" i="6"/>
  <c r="S299" i="6"/>
  <c r="K815" i="6"/>
  <c r="O601" i="6"/>
  <c r="H193" i="6"/>
  <c r="N1344" i="6"/>
  <c r="S451" i="6"/>
  <c r="S284" i="6"/>
  <c r="S534" i="6"/>
  <c r="S1163" i="6"/>
  <c r="O285" i="6"/>
  <c r="P285" i="6"/>
  <c r="N285" i="6"/>
  <c r="Q285" i="6"/>
  <c r="P697" i="6"/>
  <c r="P1094" i="6"/>
  <c r="P212" i="6"/>
  <c r="Q212" i="6"/>
  <c r="K1024" i="6"/>
  <c r="S1024" i="6" s="1"/>
  <c r="K1025" i="6"/>
  <c r="S1025" i="6" s="1"/>
  <c r="S888" i="6"/>
  <c r="O888" i="6"/>
  <c r="R888" i="6"/>
  <c r="Q888" i="6"/>
  <c r="S895" i="6"/>
  <c r="Q895" i="6"/>
  <c r="P224" i="6"/>
  <c r="O224" i="6"/>
  <c r="S801" i="6"/>
  <c r="Q801" i="6"/>
  <c r="P801" i="6"/>
  <c r="R801" i="6"/>
  <c r="R33" i="6"/>
  <c r="Q33" i="6"/>
  <c r="N743" i="6"/>
  <c r="R743" i="6"/>
  <c r="O743" i="6"/>
  <c r="Q743" i="6"/>
  <c r="H364" i="6"/>
  <c r="S913" i="6"/>
  <c r="S5" i="6"/>
  <c r="S623" i="6"/>
  <c r="Q623" i="6"/>
  <c r="O623" i="6"/>
  <c r="R1107" i="6"/>
  <c r="R859" i="6"/>
  <c r="R623" i="6"/>
  <c r="O697" i="6"/>
  <c r="Q850" i="6"/>
  <c r="O859" i="6"/>
  <c r="R566" i="6"/>
  <c r="R1094" i="6"/>
  <c r="H582" i="6"/>
  <c r="P961" i="6"/>
  <c r="P623" i="6"/>
  <c r="O801" i="6"/>
  <c r="R285" i="6"/>
  <c r="S1009" i="6"/>
  <c r="R783" i="6"/>
  <c r="Q783" i="6"/>
  <c r="O171" i="6"/>
  <c r="R171" i="6"/>
  <c r="P171" i="6"/>
  <c r="H740" i="6"/>
  <c r="K737" i="6"/>
  <c r="K193" i="6"/>
  <c r="R193" i="6" s="1"/>
  <c r="K190" i="6"/>
  <c r="S190" i="6" s="1"/>
  <c r="S133" i="6"/>
  <c r="O133" i="6"/>
  <c r="O127" i="6"/>
  <c r="P127" i="6"/>
  <c r="P101" i="6"/>
  <c r="R101" i="6"/>
  <c r="K1039" i="6"/>
  <c r="S1039" i="6" s="1"/>
  <c r="K1037" i="6"/>
  <c r="S1037" i="6" s="1"/>
  <c r="K314" i="6"/>
  <c r="K311" i="6"/>
  <c r="S311" i="6" s="1"/>
  <c r="P511" i="6"/>
  <c r="N511" i="6"/>
  <c r="R511" i="6"/>
  <c r="S1416" i="6"/>
  <c r="P1416" i="6"/>
  <c r="O1416" i="6"/>
  <c r="Q1416" i="6"/>
  <c r="R697" i="6"/>
  <c r="S175" i="6"/>
  <c r="S223" i="6"/>
  <c r="S1388" i="6"/>
  <c r="O1388" i="6"/>
  <c r="Q549" i="6"/>
  <c r="O549" i="6"/>
  <c r="R549" i="6"/>
  <c r="O1340" i="6"/>
  <c r="Q1340" i="6"/>
  <c r="R1340" i="6"/>
  <c r="O420" i="6"/>
  <c r="Q420" i="6"/>
  <c r="S876" i="6"/>
  <c r="K216" i="6"/>
  <c r="S216" i="6" s="1"/>
  <c r="K217" i="6"/>
  <c r="K214" i="6"/>
  <c r="S214" i="6" s="1"/>
  <c r="S303" i="6"/>
  <c r="O303" i="6"/>
  <c r="Q303" i="6"/>
  <c r="P303" i="6"/>
  <c r="O664" i="6"/>
  <c r="N664" i="6"/>
  <c r="K1014" i="6"/>
  <c r="S1014" i="6" s="1"/>
  <c r="K1013" i="6"/>
  <c r="S1060" i="6"/>
  <c r="N712" i="6"/>
  <c r="O712" i="6"/>
  <c r="R712" i="6"/>
  <c r="P712" i="6"/>
  <c r="P298" i="6"/>
  <c r="N298" i="6"/>
  <c r="R298" i="6"/>
  <c r="H1277" i="6"/>
  <c r="P542" i="6"/>
  <c r="R542" i="6"/>
  <c r="N542" i="6"/>
  <c r="Q542" i="6"/>
  <c r="S492" i="6"/>
  <c r="Q492" i="6"/>
  <c r="P492" i="6"/>
  <c r="R492" i="6"/>
  <c r="S285" i="6"/>
  <c r="S831" i="6"/>
  <c r="S567" i="6"/>
  <c r="S167" i="6"/>
  <c r="S33" i="6"/>
  <c r="S902" i="6"/>
  <c r="S1353" i="6"/>
  <c r="S1085" i="6"/>
  <c r="S985" i="6"/>
  <c r="S920" i="6"/>
  <c r="S1066" i="6"/>
  <c r="S348" i="6"/>
  <c r="Q1318" i="6"/>
  <c r="S323" i="6"/>
  <c r="S415" i="6"/>
  <c r="K354" i="6"/>
  <c r="S354" i="6" s="1"/>
  <c r="S358" i="6"/>
  <c r="K554" i="6"/>
  <c r="S554" i="6" s="1"/>
  <c r="S1347" i="6"/>
  <c r="S743" i="6"/>
  <c r="S511" i="6"/>
  <c r="S798" i="6"/>
  <c r="S9" i="6"/>
  <c r="S119" i="6"/>
  <c r="S276" i="6"/>
  <c r="S849" i="6"/>
  <c r="S741" i="6"/>
  <c r="H344" i="6"/>
  <c r="S674" i="6"/>
  <c r="S412" i="6"/>
  <c r="S183" i="6"/>
  <c r="S630" i="6"/>
  <c r="S426" i="6"/>
  <c r="S444" i="6"/>
  <c r="K1175" i="6"/>
  <c r="S1181" i="6"/>
  <c r="H826" i="6"/>
  <c r="R586" i="6"/>
  <c r="S1346" i="6"/>
  <c r="P586" i="6"/>
  <c r="S1396" i="6"/>
  <c r="S1314" i="6"/>
  <c r="S1046" i="6"/>
  <c r="S1343" i="6"/>
  <c r="S972" i="6"/>
  <c r="S211" i="6"/>
  <c r="S1386" i="6"/>
  <c r="S233" i="6"/>
  <c r="S109" i="6"/>
  <c r="S680" i="6"/>
  <c r="S1065" i="6"/>
  <c r="S185" i="6"/>
  <c r="S932" i="6"/>
  <c r="S711" i="6"/>
  <c r="S450" i="6"/>
  <c r="S318" i="6"/>
  <c r="S1087" i="6"/>
  <c r="S827" i="6"/>
  <c r="S656" i="6"/>
  <c r="S779" i="6"/>
  <c r="S294" i="6"/>
  <c r="S414" i="6"/>
  <c r="S433" i="6"/>
  <c r="S620" i="6"/>
  <c r="S987" i="6"/>
  <c r="S810" i="6"/>
  <c r="S324" i="6"/>
  <c r="S812" i="6"/>
  <c r="S587" i="6"/>
  <c r="S179" i="6"/>
  <c r="S484" i="6"/>
  <c r="S419" i="6"/>
  <c r="S762" i="6"/>
  <c r="S742" i="6"/>
  <c r="H642" i="6"/>
  <c r="H558" i="6"/>
  <c r="O557" i="6" s="1"/>
  <c r="S417" i="6"/>
  <c r="S350" i="6"/>
  <c r="S314" i="6"/>
  <c r="H167" i="6"/>
  <c r="O166" i="6" s="1"/>
  <c r="H53" i="6"/>
  <c r="S488" i="6"/>
  <c r="S1052" i="6"/>
  <c r="S1398" i="6"/>
  <c r="S1335" i="6"/>
  <c r="S968" i="6"/>
  <c r="H1028" i="6"/>
  <c r="H1240" i="6"/>
  <c r="R842" i="6"/>
  <c r="S624" i="6"/>
  <c r="S482" i="6"/>
  <c r="Q896" i="6"/>
  <c r="H741" i="6"/>
  <c r="S75" i="6"/>
  <c r="S1400" i="6"/>
  <c r="S296" i="6"/>
  <c r="S758" i="6"/>
  <c r="S390" i="6"/>
  <c r="S176" i="6"/>
  <c r="O1409" i="6"/>
  <c r="H1137" i="6"/>
  <c r="S642" i="6"/>
  <c r="S101" i="6"/>
  <c r="S967" i="6"/>
  <c r="S518" i="6"/>
  <c r="S883" i="6"/>
  <c r="S821" i="6"/>
  <c r="S280" i="6"/>
  <c r="H1163" i="6"/>
  <c r="H953" i="6"/>
  <c r="S585" i="1"/>
  <c r="N585" i="1"/>
  <c r="N313" i="1"/>
  <c r="S313" i="1"/>
  <c r="O317" i="1"/>
  <c r="P317" i="1"/>
  <c r="Q317" i="1"/>
  <c r="N433" i="1"/>
  <c r="S433" i="1"/>
  <c r="S513" i="1"/>
  <c r="N513" i="1"/>
  <c r="S345" i="1"/>
  <c r="N345" i="1"/>
  <c r="Q578" i="1"/>
  <c r="O578" i="1"/>
  <c r="P578" i="1"/>
  <c r="K403" i="1"/>
  <c r="S403" i="1" s="1"/>
  <c r="K402" i="1"/>
  <c r="K401" i="1"/>
  <c r="K259" i="1"/>
  <c r="K258" i="1"/>
  <c r="K257" i="1"/>
  <c r="N301" i="1"/>
  <c r="K30" i="1"/>
  <c r="S30" i="1" s="1"/>
  <c r="K491" i="1"/>
  <c r="N491" i="1" s="1"/>
  <c r="Q461" i="1"/>
  <c r="Q301" i="1"/>
  <c r="P107" i="1"/>
  <c r="O351" i="1"/>
  <c r="O171" i="1"/>
  <c r="O613" i="1"/>
  <c r="P621" i="1"/>
  <c r="O593" i="1"/>
  <c r="O533" i="1"/>
  <c r="S363" i="1"/>
  <c r="N363" i="1"/>
  <c r="O311" i="1"/>
  <c r="P94" i="1"/>
  <c r="K263" i="1"/>
  <c r="S263" i="1" s="1"/>
  <c r="K261" i="1"/>
  <c r="S261" i="1" s="1"/>
  <c r="Q444" i="1"/>
  <c r="K262" i="1"/>
  <c r="N262" i="1" s="1"/>
  <c r="K573" i="1"/>
  <c r="N573" i="1" s="1"/>
  <c r="N324" i="1"/>
  <c r="S307" i="1"/>
  <c r="S609" i="1"/>
  <c r="N370" i="1"/>
  <c r="S337" i="1"/>
  <c r="N55" i="1"/>
  <c r="S621" i="1"/>
  <c r="N621" i="1"/>
  <c r="S561" i="1"/>
  <c r="N561" i="1"/>
  <c r="S425" i="1"/>
  <c r="S250" i="1"/>
  <c r="N250" i="1"/>
  <c r="S228" i="1"/>
  <c r="N228" i="1"/>
  <c r="K228" i="1"/>
  <c r="N194" i="1"/>
  <c r="S194" i="1"/>
  <c r="S141" i="1"/>
  <c r="N104" i="1"/>
  <c r="K166" i="1"/>
  <c r="Q166" i="1" s="1"/>
  <c r="S132" i="1"/>
  <c r="N132" i="1"/>
  <c r="N92" i="1"/>
  <c r="N391" i="1"/>
  <c r="S430" i="1"/>
  <c r="S321" i="1"/>
  <c r="O5" i="1"/>
  <c r="S453" i="1"/>
  <c r="S325" i="1"/>
  <c r="K81" i="1"/>
  <c r="S81" i="1" s="1"/>
  <c r="S34" i="1"/>
  <c r="N34" i="1"/>
  <c r="N409" i="1"/>
  <c r="N287" i="1"/>
  <c r="K193" i="1"/>
  <c r="N193" i="1" s="1"/>
  <c r="N43" i="1"/>
  <c r="P634" i="1"/>
  <c r="O634" i="1"/>
  <c r="Q634" i="1"/>
  <c r="H194" i="1"/>
  <c r="S69" i="1"/>
  <c r="N69" i="1"/>
  <c r="S12" i="1"/>
  <c r="N477" i="1"/>
  <c r="N365" i="1"/>
  <c r="S95" i="1"/>
  <c r="N95" i="1"/>
  <c r="N312" i="1"/>
  <c r="S312" i="1"/>
  <c r="S65" i="1"/>
  <c r="K31" i="1"/>
  <c r="S137" i="1"/>
  <c r="S592" i="1"/>
  <c r="S522" i="1"/>
  <c r="N522" i="1"/>
  <c r="N475" i="1"/>
  <c r="S164" i="1"/>
  <c r="S518" i="1"/>
  <c r="K457" i="1"/>
  <c r="S248" i="1"/>
  <c r="S87" i="1"/>
  <c r="K87" i="1"/>
  <c r="S35" i="1"/>
  <c r="N35" i="1"/>
  <c r="S458" i="1"/>
  <c r="N458" i="1"/>
  <c r="S190" i="1"/>
  <c r="N23" i="1"/>
  <c r="H629" i="1"/>
  <c r="S597" i="1"/>
  <c r="N597" i="1"/>
  <c r="N567" i="1"/>
  <c r="N371" i="1"/>
  <c r="S493" i="1"/>
  <c r="S404" i="1"/>
  <c r="N404" i="1"/>
  <c r="S183" i="1"/>
  <c r="N408" i="1"/>
  <c r="S408" i="1"/>
  <c r="K362" i="1"/>
  <c r="O362" i="1" s="1"/>
  <c r="S148" i="1"/>
  <c r="N148" i="1"/>
  <c r="N623" i="1"/>
  <c r="S472" i="1"/>
  <c r="S541" i="1"/>
  <c r="N541" i="1"/>
  <c r="S590" i="1"/>
  <c r="S398" i="1"/>
  <c r="N297" i="1"/>
  <c r="S100" i="1"/>
  <c r="N14" i="1"/>
  <c r="S499" i="1"/>
  <c r="K516" i="1"/>
  <c r="S516" i="1" s="1"/>
  <c r="S343" i="1"/>
  <c r="N343" i="1"/>
  <c r="Q10" i="1"/>
  <c r="N10" i="1"/>
  <c r="S273" i="1"/>
  <c r="N273" i="1"/>
  <c r="N3" i="1"/>
  <c r="AE3" i="1" s="1"/>
  <c r="S3" i="1"/>
  <c r="K205" i="1"/>
  <c r="N205" i="1" s="1"/>
  <c r="S602" i="1"/>
  <c r="K557" i="1"/>
  <c r="N557" i="1" s="1"/>
  <c r="K536" i="1"/>
  <c r="K535" i="1"/>
  <c r="S538" i="1"/>
  <c r="N538" i="1"/>
  <c r="S174" i="1"/>
  <c r="N174" i="1"/>
  <c r="N422" i="1"/>
  <c r="S117" i="1"/>
  <c r="N117" i="1"/>
  <c r="K474" i="1"/>
  <c r="N474" i="1" s="1"/>
  <c r="N595" i="1"/>
  <c r="N450" i="1"/>
  <c r="N42" i="1"/>
  <c r="K552" i="1"/>
  <c r="S552" i="1" s="1"/>
  <c r="K206" i="1"/>
  <c r="S206" i="1" s="1"/>
  <c r="S265" i="1"/>
  <c r="N265" i="1"/>
  <c r="N212" i="1"/>
  <c r="S33" i="1"/>
  <c r="K531" i="1"/>
  <c r="S531" i="1" s="1"/>
  <c r="K529" i="1"/>
  <c r="O529" i="1" s="1"/>
  <c r="K515" i="1"/>
  <c r="S515" i="1" s="1"/>
  <c r="K514" i="1"/>
  <c r="K135" i="1"/>
  <c r="S135" i="1" s="1"/>
  <c r="K133" i="1"/>
  <c r="K476" i="1"/>
  <c r="S591" i="1"/>
  <c r="S173" i="1"/>
  <c r="N173" i="1"/>
  <c r="P145" i="1"/>
  <c r="O436" i="1"/>
  <c r="P371" i="1"/>
  <c r="K239" i="1"/>
  <c r="S239" i="1" s="1"/>
  <c r="K237" i="1"/>
  <c r="P192" i="1"/>
  <c r="O365" i="1"/>
  <c r="S203" i="1"/>
  <c r="N203" i="1"/>
  <c r="P55" i="1"/>
  <c r="Q436" i="1"/>
  <c r="K387" i="1"/>
  <c r="K385" i="1"/>
  <c r="P307" i="1"/>
  <c r="Q537" i="1"/>
  <c r="Q322" i="1"/>
  <c r="K131" i="1"/>
  <c r="K130" i="1"/>
  <c r="S130" i="1" s="1"/>
  <c r="K187" i="1"/>
  <c r="K185" i="1"/>
  <c r="O158" i="1"/>
  <c r="O145" i="1"/>
  <c r="P436" i="1"/>
  <c r="Q629" i="1"/>
  <c r="N547" i="1"/>
  <c r="S547" i="1"/>
  <c r="P391" i="1"/>
  <c r="P301" i="1"/>
  <c r="O73" i="1"/>
  <c r="P3" i="1"/>
  <c r="O3" i="1"/>
  <c r="H120" i="1"/>
  <c r="K419" i="1"/>
  <c r="S419" i="1" s="1"/>
  <c r="K418" i="1"/>
  <c r="S418" i="1" s="1"/>
  <c r="K417" i="1"/>
  <c r="K315" i="1"/>
  <c r="S315" i="1" s="1"/>
  <c r="K314" i="1"/>
  <c r="P463" i="1"/>
  <c r="O371" i="1"/>
  <c r="Q325" i="1"/>
  <c r="O107" i="1"/>
  <c r="K151" i="1"/>
  <c r="S151" i="1" s="1"/>
  <c r="K149" i="1"/>
  <c r="K150" i="1"/>
  <c r="S150" i="1" s="1"/>
  <c r="H240" i="1"/>
  <c r="K27" i="1"/>
  <c r="K25" i="1"/>
  <c r="Q351" i="1"/>
  <c r="P493" i="1"/>
  <c r="O413" i="1"/>
  <c r="Q182" i="1"/>
  <c r="K603" i="1"/>
  <c r="K601" i="1"/>
  <c r="O601" i="1" s="1"/>
  <c r="O55" i="1"/>
  <c r="O175" i="1"/>
  <c r="P468" i="1"/>
  <c r="O621" i="1"/>
  <c r="H364" i="1"/>
  <c r="K331" i="1"/>
  <c r="S331" i="1" s="1"/>
  <c r="K329" i="1"/>
  <c r="Q311" i="1"/>
  <c r="P275" i="1"/>
  <c r="O284" i="1"/>
  <c r="O94" i="1"/>
  <c r="Q33" i="1"/>
  <c r="P631" i="1"/>
  <c r="S275" i="1"/>
  <c r="K221" i="1"/>
  <c r="K619" i="1"/>
  <c r="P619" i="1" s="1"/>
  <c r="K618" i="1"/>
  <c r="N618" i="1" s="1"/>
  <c r="K617" i="1"/>
  <c r="S381" i="1"/>
  <c r="N381" i="1"/>
  <c r="K201" i="1"/>
  <c r="N413" i="1"/>
  <c r="S384" i="1"/>
  <c r="N384" i="1"/>
  <c r="K202" i="1"/>
  <c r="S202" i="1" s="1"/>
  <c r="S539" i="1"/>
  <c r="Q539" i="1"/>
  <c r="O539" i="1"/>
  <c r="P539" i="1"/>
  <c r="K283" i="1"/>
  <c r="S283" i="1" s="1"/>
  <c r="N272" i="1"/>
  <c r="N613" i="1"/>
  <c r="K280" i="1"/>
  <c r="S280" i="1" s="1"/>
  <c r="S158" i="1"/>
  <c r="N158" i="1"/>
  <c r="S72" i="1"/>
  <c r="N72" i="1"/>
  <c r="N463" i="1"/>
  <c r="S284" i="1"/>
  <c r="N284" i="1"/>
  <c r="S177" i="1"/>
  <c r="N177" i="1"/>
  <c r="N73" i="1"/>
  <c r="S24" i="1"/>
  <c r="N24" i="1"/>
  <c r="K588" i="1"/>
  <c r="S219" i="1"/>
  <c r="N219" i="1"/>
  <c r="K530" i="1"/>
  <c r="S530" i="1" s="1"/>
  <c r="S589" i="1"/>
  <c r="N589" i="1"/>
  <c r="S365" i="1"/>
  <c r="K98" i="1"/>
  <c r="O98" i="1" s="1"/>
  <c r="N400" i="1"/>
  <c r="S400" i="1"/>
  <c r="K118" i="1"/>
  <c r="N118" i="1" s="1"/>
  <c r="S230" i="1"/>
  <c r="K46" i="1"/>
  <c r="N46" i="1" s="1"/>
  <c r="N20" i="1"/>
  <c r="S20" i="1"/>
  <c r="K62" i="1"/>
  <c r="S62" i="1" s="1"/>
  <c r="N299" i="1"/>
  <c r="S594" i="1"/>
  <c r="N594" i="1"/>
  <c r="S568" i="1"/>
  <c r="N568" i="1"/>
  <c r="H34" i="1"/>
  <c r="K628" i="1"/>
  <c r="K626" i="1"/>
  <c r="O626" i="1" s="1"/>
  <c r="S600" i="1"/>
  <c r="N600" i="1"/>
  <c r="N569" i="1"/>
  <c r="S569" i="1"/>
  <c r="N534" i="1"/>
  <c r="S267" i="1"/>
  <c r="N267" i="1"/>
  <c r="S620" i="1"/>
  <c r="N620" i="1"/>
  <c r="N531" i="1"/>
  <c r="S405" i="1"/>
  <c r="N405" i="1"/>
  <c r="S316" i="1"/>
  <c r="N316" i="1"/>
  <c r="K490" i="1"/>
  <c r="S490" i="1" s="1"/>
  <c r="K330" i="1"/>
  <c r="O330" i="1" s="1"/>
  <c r="S90" i="1"/>
  <c r="N90" i="1"/>
  <c r="S207" i="1"/>
  <c r="N224" i="1"/>
  <c r="S224" i="1"/>
  <c r="S479" i="1"/>
  <c r="N479" i="1"/>
  <c r="N629" i="1"/>
  <c r="S297" i="1"/>
  <c r="N145" i="1"/>
  <c r="S593" i="1"/>
  <c r="S548" i="1"/>
  <c r="N548" i="1"/>
  <c r="N583" i="1"/>
  <c r="N543" i="1"/>
  <c r="S537" i="1"/>
  <c r="N537" i="1"/>
  <c r="K26" i="1"/>
  <c r="S26" i="1" s="1"/>
  <c r="N167" i="1"/>
  <c r="N218" i="1"/>
  <c r="N44" i="1"/>
  <c r="S527" i="1"/>
  <c r="N527" i="1"/>
  <c r="N5" i="1"/>
  <c r="K435" i="1"/>
  <c r="N435" i="1" s="1"/>
  <c r="K434" i="1"/>
  <c r="S434" i="1" s="1"/>
  <c r="K59" i="1"/>
  <c r="S59" i="1" s="1"/>
  <c r="K58" i="1"/>
  <c r="S58" i="1" s="1"/>
  <c r="S193" i="1"/>
  <c r="S91" i="1"/>
  <c r="N91" i="1"/>
  <c r="S424" i="1"/>
  <c r="N424" i="1"/>
  <c r="N171" i="1"/>
  <c r="S171" i="1"/>
  <c r="S128" i="1"/>
  <c r="N128" i="1"/>
  <c r="Q8" i="1"/>
  <c r="O8" i="1"/>
  <c r="P8" i="1"/>
  <c r="S613" i="1"/>
  <c r="S77" i="1"/>
  <c r="S214" i="1"/>
  <c r="N214" i="1"/>
  <c r="S21" i="1"/>
  <c r="S574" i="1"/>
  <c r="N574" i="1"/>
  <c r="S387" i="1"/>
  <c r="N387" i="1"/>
  <c r="S178" i="1"/>
  <c r="N178" i="1"/>
  <c r="N135" i="1"/>
  <c r="S350" i="1"/>
  <c r="N350" i="1"/>
  <c r="N544" i="1"/>
  <c r="S544" i="1"/>
  <c r="N488" i="1"/>
  <c r="S488" i="1"/>
  <c r="S376" i="1"/>
  <c r="N376" i="1"/>
  <c r="N281" i="1"/>
  <c r="S156" i="1"/>
  <c r="N156" i="1"/>
  <c r="K144" i="1"/>
  <c r="S491" i="1"/>
  <c r="S238" i="1"/>
  <c r="N238" i="1"/>
  <c r="N436" i="1"/>
  <c r="K215" i="1"/>
  <c r="S215" i="1" s="1"/>
  <c r="J8" i="1"/>
  <c r="N444" i="1"/>
  <c r="S444" i="1"/>
  <c r="N94" i="1"/>
  <c r="S627" i="1"/>
  <c r="N627" i="1"/>
  <c r="N388" i="1"/>
  <c r="S317" i="1"/>
  <c r="N317" i="1"/>
  <c r="S368" i="1"/>
  <c r="N368" i="1"/>
  <c r="S110" i="1"/>
  <c r="N110" i="1"/>
  <c r="S256" i="1"/>
  <c r="N256" i="1"/>
  <c r="S208" i="1"/>
  <c r="N208" i="1"/>
  <c r="S225" i="1"/>
  <c r="N225" i="1"/>
  <c r="S629" i="1"/>
  <c r="S196" i="1"/>
  <c r="N196" i="1"/>
  <c r="S122" i="1"/>
  <c r="N122" i="1"/>
  <c r="N486" i="1"/>
  <c r="S129" i="1"/>
  <c r="K160" i="1"/>
  <c r="N160" i="1" s="1"/>
  <c r="S578" i="1"/>
  <c r="N578" i="1"/>
  <c r="S571" i="1"/>
  <c r="N571" i="1"/>
  <c r="N490" i="1"/>
  <c r="K41" i="1"/>
  <c r="P41" i="1" s="1"/>
  <c r="K186" i="1"/>
  <c r="N186" i="1" s="1"/>
  <c r="S460" i="1"/>
  <c r="N460" i="1"/>
  <c r="K134" i="1"/>
  <c r="N187" i="1"/>
  <c r="S187" i="1"/>
  <c r="O561" i="1"/>
  <c r="H532" i="1"/>
  <c r="P395" i="1"/>
  <c r="Q307" i="1"/>
  <c r="O281" i="1"/>
  <c r="O322" i="1"/>
  <c r="K279" i="1"/>
  <c r="K278" i="1"/>
  <c r="K277" i="1"/>
  <c r="H168" i="1"/>
  <c r="Q145" i="1"/>
  <c r="Q391" i="1"/>
  <c r="O368" i="1"/>
  <c r="O110" i="1"/>
  <c r="O195" i="1"/>
  <c r="H516" i="1"/>
  <c r="Q398" i="1"/>
  <c r="K347" i="1"/>
  <c r="S347" i="1" s="1"/>
  <c r="Q463" i="1"/>
  <c r="P376" i="1"/>
  <c r="P281" i="1"/>
  <c r="P612" i="1"/>
  <c r="O325" i="1"/>
  <c r="K227" i="1"/>
  <c r="K226" i="1"/>
  <c r="S226" i="1" s="1"/>
  <c r="P128" i="1"/>
  <c r="Q192" i="1"/>
  <c r="K39" i="1"/>
  <c r="S39" i="1" s="1"/>
  <c r="K38" i="1"/>
  <c r="O38" i="1" s="1"/>
  <c r="K37" i="1"/>
  <c r="P351" i="1"/>
  <c r="P171" i="1"/>
  <c r="K587" i="1"/>
  <c r="S587" i="1" s="1"/>
  <c r="K586" i="1"/>
  <c r="N586" i="1" s="1"/>
  <c r="P256" i="1"/>
  <c r="P65" i="1"/>
  <c r="Q156" i="1"/>
  <c r="K155" i="1"/>
  <c r="S155" i="1" s="1"/>
  <c r="Q7" i="1"/>
  <c r="P7" i="1"/>
  <c r="O7" i="1"/>
  <c r="O468" i="1"/>
  <c r="P593" i="1"/>
  <c r="P533" i="1"/>
  <c r="P350" i="1"/>
  <c r="P311" i="1"/>
  <c r="Q488" i="1"/>
  <c r="Q94" i="1"/>
  <c r="O65" i="1"/>
  <c r="O444" i="1"/>
  <c r="O631" i="1"/>
  <c r="S447" i="1"/>
  <c r="N447" i="1"/>
  <c r="N395" i="1"/>
  <c r="S63" i="1"/>
  <c r="N63" i="1"/>
  <c r="K489" i="1"/>
  <c r="S4" i="1"/>
  <c r="Q4" i="1"/>
  <c r="O4" i="1"/>
  <c r="P4" i="1"/>
  <c r="S445" i="1"/>
  <c r="N445" i="1"/>
  <c r="K57" i="1"/>
  <c r="S19" i="1"/>
  <c r="N19" i="1"/>
  <c r="S474" i="1"/>
  <c r="N15" i="1"/>
  <c r="S119" i="1"/>
  <c r="N119" i="1"/>
  <c r="K66" i="1"/>
  <c r="N66" i="1" s="1"/>
  <c r="S605" i="1"/>
  <c r="N605" i="1"/>
  <c r="S462" i="1"/>
  <c r="N462" i="1"/>
  <c r="K78" i="1"/>
  <c r="S78" i="1" s="1"/>
  <c r="K6" i="1"/>
  <c r="S236" i="1"/>
  <c r="N236" i="1"/>
  <c r="S198" i="1"/>
  <c r="N198" i="1"/>
  <c r="S364" i="1"/>
  <c r="N364" i="1"/>
  <c r="N175" i="1"/>
  <c r="N539" i="1"/>
  <c r="K473" i="1"/>
  <c r="K165" i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K599" i="1"/>
  <c r="N599" i="1" s="1"/>
  <c r="Q13" i="1"/>
  <c r="N13" i="1"/>
  <c r="S13" i="1"/>
  <c r="N412" i="1"/>
  <c r="S412" i="1"/>
  <c r="K211" i="1"/>
  <c r="O211" i="1" s="1"/>
  <c r="S634" i="1"/>
  <c r="S286" i="1"/>
  <c r="N286" i="1"/>
  <c r="N195" i="1"/>
  <c r="N12" i="1"/>
  <c r="S326" i="1"/>
  <c r="N326" i="1"/>
  <c r="S352" i="1"/>
  <c r="N352" i="1"/>
  <c r="K82" i="1"/>
  <c r="S82" i="1" s="1"/>
  <c r="K22" i="1"/>
  <c r="S22" i="1" s="1"/>
  <c r="S523" i="1"/>
  <c r="Q523" i="1"/>
  <c r="O523" i="1"/>
  <c r="P523" i="1"/>
  <c r="S7" i="1"/>
  <c r="N7" i="1"/>
  <c r="S566" i="1"/>
  <c r="N566" i="1"/>
  <c r="H214" i="1"/>
  <c r="S102" i="1"/>
  <c r="N102" i="1"/>
  <c r="S32" i="1"/>
  <c r="N32" i="1"/>
  <c r="S630" i="1"/>
  <c r="N630" i="1"/>
  <c r="K598" i="1"/>
  <c r="N598" i="1" s="1"/>
  <c r="K596" i="1"/>
  <c r="S533" i="1"/>
  <c r="N533" i="1"/>
  <c r="N403" i="1"/>
  <c r="S611" i="1"/>
  <c r="N611" i="1"/>
  <c r="S209" i="1"/>
  <c r="N209" i="1"/>
  <c r="S147" i="1"/>
  <c r="N108" i="1"/>
  <c r="S108" i="1"/>
  <c r="N223" i="1"/>
  <c r="N202" i="1"/>
  <c r="S40" i="1"/>
  <c r="N40" i="1"/>
  <c r="S79" i="1"/>
  <c r="N79" i="1"/>
  <c r="S322" i="1"/>
  <c r="S266" i="1"/>
  <c r="K181" i="1"/>
  <c r="N181" i="1" s="1"/>
  <c r="K121" i="1"/>
  <c r="S121" i="1" s="1"/>
  <c r="K120" i="1"/>
  <c r="S120" i="1" s="1"/>
  <c r="S86" i="1"/>
  <c r="N86" i="1"/>
  <c r="N512" i="1"/>
  <c r="N351" i="1"/>
  <c r="N107" i="1"/>
  <c r="S162" i="1"/>
  <c r="N162" i="1"/>
  <c r="N416" i="1"/>
  <c r="S416" i="1"/>
  <c r="N192" i="1"/>
  <c r="K332" i="1"/>
  <c r="S332" i="1" s="1"/>
  <c r="S188" i="1"/>
  <c r="N188" i="1"/>
  <c r="S553" i="1"/>
  <c r="N553" i="1"/>
  <c r="S393" i="1"/>
  <c r="N393" i="1"/>
  <c r="S83" i="1"/>
  <c r="N83" i="1"/>
  <c r="K346" i="1"/>
  <c r="S29" i="1"/>
  <c r="N29" i="1"/>
  <c r="S612" i="1"/>
  <c r="N4" i="1"/>
  <c r="N481" i="1"/>
  <c r="S454" i="1"/>
  <c r="K253" i="1"/>
  <c r="S253" i="1" s="1"/>
  <c r="K251" i="1"/>
  <c r="S251" i="1" s="1"/>
  <c r="S247" i="1"/>
  <c r="S103" i="1"/>
  <c r="K386" i="1"/>
  <c r="O386" i="1" s="1"/>
  <c r="K115" i="1"/>
  <c r="P115" i="1" s="1"/>
  <c r="S255" i="1"/>
  <c r="S169" i="1"/>
  <c r="N169" i="1"/>
  <c r="S124" i="1"/>
  <c r="N124" i="1"/>
  <c r="S204" i="1"/>
  <c r="N204" i="1"/>
  <c r="S461" i="1"/>
  <c r="N461" i="1"/>
  <c r="S84" i="1"/>
  <c r="N84" i="1"/>
  <c r="K114" i="1"/>
  <c r="S528" i="1"/>
  <c r="N528" i="1"/>
  <c r="S80" i="1"/>
  <c r="N80" i="1"/>
  <c r="N52" i="1"/>
  <c r="S52" i="1"/>
  <c r="S420" i="1"/>
  <c r="N420" i="1"/>
  <c r="S189" i="1"/>
  <c r="N189" i="1"/>
  <c r="N58" i="1"/>
  <c r="S517" i="1"/>
  <c r="N517" i="1"/>
  <c r="S579" i="1"/>
  <c r="AF3" i="1"/>
  <c r="H557" i="1"/>
  <c r="N535" i="1"/>
  <c r="K180" i="1"/>
  <c r="N180" i="1" s="1"/>
  <c r="S116" i="1"/>
  <c r="N116" i="1"/>
  <c r="S8" i="1"/>
  <c r="N8" i="1"/>
  <c r="S264" i="1"/>
  <c r="N264" i="1"/>
  <c r="N551" i="1"/>
  <c r="S85" i="1"/>
  <c r="N85" i="1"/>
  <c r="S496" i="1"/>
  <c r="N496" i="1"/>
  <c r="S152" i="1"/>
  <c r="N152" i="1"/>
  <c r="N81" i="1"/>
  <c r="S421" i="1"/>
  <c r="N421" i="1"/>
  <c r="N184" i="1"/>
  <c r="S184" i="1"/>
  <c r="S60" i="1"/>
  <c r="N60" i="1"/>
  <c r="H122" i="1"/>
  <c r="K546" i="1"/>
  <c r="S546" i="1" s="1"/>
  <c r="S161" i="1"/>
  <c r="N161" i="1"/>
  <c r="K159" i="1"/>
  <c r="S159" i="1" s="1"/>
  <c r="Q9" i="1"/>
  <c r="P9" i="1"/>
  <c r="O9" i="1"/>
  <c r="H578" i="1"/>
  <c r="S220" i="1"/>
  <c r="N220" i="1"/>
  <c r="K556" i="1"/>
  <c r="K555" i="1"/>
  <c r="S555" i="1" s="1"/>
  <c r="N558" i="1"/>
  <c r="S558" i="1"/>
  <c r="S536" i="1"/>
  <c r="N536" i="1"/>
  <c r="S182" i="1"/>
  <c r="N182" i="1"/>
  <c r="S172" i="1"/>
  <c r="N172" i="1"/>
  <c r="S115" i="1"/>
  <c r="N504" i="1"/>
  <c r="S504" i="1"/>
  <c r="S232" i="1"/>
  <c r="N232" i="1"/>
  <c r="S168" i="1"/>
  <c r="N168" i="1"/>
  <c r="S68" i="1"/>
  <c r="N68" i="1"/>
  <c r="S28" i="1"/>
  <c r="N28" i="1"/>
  <c r="S9" i="1"/>
  <c r="N9" i="1"/>
  <c r="S554" i="1"/>
  <c r="N554" i="1"/>
  <c r="S252" i="1"/>
  <c r="N252" i="1"/>
  <c r="H254" i="1"/>
  <c r="N459" i="1"/>
  <c r="S333" i="1"/>
  <c r="N333" i="1"/>
  <c r="S101" i="1"/>
  <c r="N101" i="1"/>
  <c r="K123" i="1"/>
  <c r="S123" i="1" s="1"/>
  <c r="K545" i="1"/>
  <c r="S545" i="1" s="1"/>
  <c r="S153" i="1"/>
  <c r="N153" i="1"/>
  <c r="K551" i="1"/>
  <c r="P83" i="5"/>
  <c r="O83" i="5"/>
  <c r="O108" i="5"/>
  <c r="P203" i="5"/>
  <c r="O203" i="5"/>
  <c r="K236" i="5"/>
  <c r="S236" i="5" s="1"/>
  <c r="K220" i="5"/>
  <c r="N220" i="5" s="1"/>
  <c r="K204" i="5"/>
  <c r="N204" i="5" s="1"/>
  <c r="P112" i="5"/>
  <c r="O112" i="5"/>
  <c r="O246" i="5"/>
  <c r="P246" i="5"/>
  <c r="P110" i="5"/>
  <c r="O110" i="5"/>
  <c r="N110" i="5"/>
  <c r="S110" i="5"/>
  <c r="S256" i="5"/>
  <c r="O256" i="5"/>
  <c r="P256" i="5"/>
  <c r="O82" i="5"/>
  <c r="P82" i="5"/>
  <c r="S82" i="5"/>
  <c r="N82" i="5"/>
  <c r="O24" i="5"/>
  <c r="P212" i="5"/>
  <c r="O212" i="5"/>
  <c r="O118" i="5"/>
  <c r="P118" i="5"/>
  <c r="K61" i="5"/>
  <c r="K60" i="5"/>
  <c r="K53" i="5"/>
  <c r="N53" i="5" s="1"/>
  <c r="K52" i="5"/>
  <c r="S52" i="5" s="1"/>
  <c r="K253" i="5"/>
  <c r="H254" i="5"/>
  <c r="K252" i="5"/>
  <c r="S252" i="5" s="1"/>
  <c r="N130" i="5"/>
  <c r="S130" i="5"/>
  <c r="K258" i="5"/>
  <c r="N154" i="5"/>
  <c r="S154" i="5"/>
  <c r="O48" i="5"/>
  <c r="P48" i="5"/>
  <c r="K188" i="5"/>
  <c r="N239" i="5"/>
  <c r="S239" i="5"/>
  <c r="N191" i="5"/>
  <c r="S191" i="5"/>
  <c r="N143" i="5"/>
  <c r="S143" i="5"/>
  <c r="S79" i="5"/>
  <c r="K79" i="5"/>
  <c r="K31" i="5"/>
  <c r="N31" i="5" s="1"/>
  <c r="O20" i="5"/>
  <c r="P20" i="5"/>
  <c r="H86" i="5"/>
  <c r="S237" i="5"/>
  <c r="P237" i="5"/>
  <c r="O237" i="5"/>
  <c r="P208" i="5"/>
  <c r="O208" i="5"/>
  <c r="K73" i="5"/>
  <c r="K72" i="5"/>
  <c r="N72" i="5" s="1"/>
  <c r="K9" i="5"/>
  <c r="K8" i="5"/>
  <c r="H10" i="5"/>
  <c r="K281" i="5"/>
  <c r="K280" i="5"/>
  <c r="K85" i="5"/>
  <c r="N85" i="5" s="1"/>
  <c r="K84" i="5"/>
  <c r="S84" i="5" s="1"/>
  <c r="K109" i="5"/>
  <c r="H110" i="5"/>
  <c r="P108" i="5" s="1"/>
  <c r="K265" i="5"/>
  <c r="N265" i="5" s="1"/>
  <c r="K264" i="5"/>
  <c r="H266" i="5"/>
  <c r="P57" i="5"/>
  <c r="O57" i="5"/>
  <c r="O161" i="5"/>
  <c r="P161" i="5"/>
  <c r="P271" i="5"/>
  <c r="O271" i="5"/>
  <c r="O173" i="5"/>
  <c r="P173" i="5"/>
  <c r="O46" i="5"/>
  <c r="P46" i="5"/>
  <c r="P232" i="5"/>
  <c r="O232" i="5"/>
  <c r="O17" i="5"/>
  <c r="P17" i="5"/>
  <c r="N122" i="5"/>
  <c r="S122" i="5"/>
  <c r="N150" i="5"/>
  <c r="S150" i="5"/>
  <c r="K230" i="5"/>
  <c r="N230" i="5" s="1"/>
  <c r="P167" i="5"/>
  <c r="O167" i="5"/>
  <c r="N62" i="5"/>
  <c r="S62" i="5"/>
  <c r="K62" i="5"/>
  <c r="H74" i="5"/>
  <c r="O124" i="5"/>
  <c r="P124" i="5"/>
  <c r="K250" i="5"/>
  <c r="S250" i="5" s="1"/>
  <c r="K275" i="5"/>
  <c r="N243" i="5"/>
  <c r="K243" i="5"/>
  <c r="S243" i="5" s="1"/>
  <c r="S211" i="5"/>
  <c r="N211" i="5"/>
  <c r="K179" i="5"/>
  <c r="K147" i="5"/>
  <c r="N147" i="5" s="1"/>
  <c r="K115" i="5"/>
  <c r="N115" i="5" s="1"/>
  <c r="S83" i="5"/>
  <c r="N83" i="5"/>
  <c r="K51" i="5"/>
  <c r="S51" i="5" s="1"/>
  <c r="S19" i="5"/>
  <c r="K19" i="5"/>
  <c r="N19" i="5" s="1"/>
  <c r="K56" i="5"/>
  <c r="S56" i="5" s="1"/>
  <c r="S251" i="5"/>
  <c r="N251" i="5"/>
  <c r="K251" i="5"/>
  <c r="N203" i="5"/>
  <c r="S203" i="5"/>
  <c r="K139" i="5"/>
  <c r="N139" i="5" s="1"/>
  <c r="K75" i="5"/>
  <c r="N75" i="5" s="1"/>
  <c r="K11" i="5"/>
  <c r="N11" i="5" s="1"/>
  <c r="P143" i="5"/>
  <c r="O143" i="5"/>
  <c r="O6" i="5"/>
  <c r="P6" i="5"/>
  <c r="K248" i="5"/>
  <c r="N248" i="5" s="1"/>
  <c r="N56" i="5"/>
  <c r="S9" i="5"/>
  <c r="N9" i="5"/>
  <c r="S209" i="5"/>
  <c r="O209" i="5"/>
  <c r="P209" i="5"/>
  <c r="S234" i="5"/>
  <c r="O234" i="5"/>
  <c r="P234" i="5"/>
  <c r="S176" i="5"/>
  <c r="K176" i="5"/>
  <c r="N176" i="5" s="1"/>
  <c r="N136" i="5"/>
  <c r="K136" i="5"/>
  <c r="S136" i="5" s="1"/>
  <c r="O100" i="5"/>
  <c r="P100" i="5"/>
  <c r="N235" i="5"/>
  <c r="S235" i="5"/>
  <c r="K91" i="5"/>
  <c r="N91" i="5" s="1"/>
  <c r="O15" i="5"/>
  <c r="P15" i="5"/>
  <c r="O5" i="5"/>
  <c r="P5" i="5"/>
  <c r="K138" i="5"/>
  <c r="K137" i="5"/>
  <c r="O93" i="5"/>
  <c r="P93" i="5"/>
  <c r="O39" i="5"/>
  <c r="P39" i="5"/>
  <c r="K197" i="5"/>
  <c r="S197" i="5" s="1"/>
  <c r="O23" i="5"/>
  <c r="P23" i="5"/>
  <c r="P63" i="5"/>
  <c r="O63" i="5"/>
  <c r="S255" i="5"/>
  <c r="P255" i="5"/>
  <c r="O255" i="5"/>
  <c r="N73" i="5"/>
  <c r="S73" i="5"/>
  <c r="N33" i="5"/>
  <c r="S33" i="5"/>
  <c r="P227" i="5"/>
  <c r="O227" i="5"/>
  <c r="K149" i="5"/>
  <c r="N149" i="5" s="1"/>
  <c r="K96" i="5"/>
  <c r="N96" i="5" s="1"/>
  <c r="K32" i="5"/>
  <c r="N32" i="5" s="1"/>
  <c r="O54" i="5"/>
  <c r="P54" i="5"/>
  <c r="K146" i="5"/>
  <c r="K145" i="5"/>
  <c r="O94" i="5"/>
  <c r="P94" i="5"/>
  <c r="O30" i="5"/>
  <c r="P30" i="5"/>
  <c r="K158" i="5"/>
  <c r="K157" i="5"/>
  <c r="O66" i="5"/>
  <c r="P66" i="5"/>
  <c r="O90" i="5"/>
  <c r="P90" i="5"/>
  <c r="N20" i="5"/>
  <c r="S20" i="5"/>
  <c r="O3" i="5"/>
  <c r="P3" i="5"/>
  <c r="N90" i="5"/>
  <c r="S90" i="5"/>
  <c r="S259" i="5"/>
  <c r="P259" i="5"/>
  <c r="O259" i="5"/>
  <c r="N214" i="5"/>
  <c r="N253" i="5"/>
  <c r="S253" i="5"/>
  <c r="N81" i="5"/>
  <c r="S81" i="5"/>
  <c r="K28" i="5"/>
  <c r="S217" i="5"/>
  <c r="O217" i="5"/>
  <c r="P217" i="5"/>
  <c r="K221" i="5"/>
  <c r="P123" i="5"/>
  <c r="O123" i="5"/>
  <c r="K102" i="5"/>
  <c r="N102" i="5" s="1"/>
  <c r="S238" i="5"/>
  <c r="P238" i="5"/>
  <c r="O238" i="5"/>
  <c r="S206" i="5"/>
  <c r="O206" i="5"/>
  <c r="P206" i="5"/>
  <c r="K134" i="5"/>
  <c r="N134" i="5" s="1"/>
  <c r="K133" i="5"/>
  <c r="O268" i="5"/>
  <c r="P268" i="5"/>
  <c r="S148" i="5"/>
  <c r="K148" i="5"/>
  <c r="N148" i="5" s="1"/>
  <c r="S32" i="5"/>
  <c r="K172" i="5"/>
  <c r="N172" i="5" s="1"/>
  <c r="K200" i="5"/>
  <c r="N200" i="5" s="1"/>
  <c r="K128" i="5"/>
  <c r="N271" i="5"/>
  <c r="S271" i="5"/>
  <c r="K175" i="5"/>
  <c r="N175" i="5" s="1"/>
  <c r="K95" i="5"/>
  <c r="S95" i="5" s="1"/>
  <c r="N15" i="5"/>
  <c r="S15" i="5"/>
  <c r="P211" i="5"/>
  <c r="O211" i="5"/>
  <c r="P127" i="5"/>
  <c r="O127" i="5"/>
  <c r="P99" i="5"/>
  <c r="O99" i="5"/>
  <c r="O35" i="5"/>
  <c r="P35" i="5"/>
  <c r="K153" i="5"/>
  <c r="N153" i="5" s="1"/>
  <c r="N69" i="5"/>
  <c r="S69" i="5"/>
  <c r="S5" i="5"/>
  <c r="N5" i="5"/>
  <c r="O86" i="5"/>
  <c r="P86" i="5"/>
  <c r="K226" i="5"/>
  <c r="N226" i="5" s="1"/>
  <c r="O194" i="5"/>
  <c r="P194" i="5"/>
  <c r="N108" i="5"/>
  <c r="S108" i="5"/>
  <c r="N76" i="5"/>
  <c r="S76" i="5"/>
  <c r="N12" i="5"/>
  <c r="S12" i="5"/>
  <c r="K262" i="5"/>
  <c r="K224" i="5"/>
  <c r="N36" i="5"/>
  <c r="S36" i="5"/>
  <c r="S263" i="5"/>
  <c r="K263" i="5"/>
  <c r="N263" i="5" s="1"/>
  <c r="N231" i="5"/>
  <c r="S231" i="5"/>
  <c r="N199" i="5"/>
  <c r="S199" i="5"/>
  <c r="N167" i="5"/>
  <c r="S167" i="5"/>
  <c r="K135" i="5"/>
  <c r="N135" i="5" s="1"/>
  <c r="N39" i="5"/>
  <c r="S39" i="5"/>
  <c r="P12" i="5"/>
  <c r="O12" i="5"/>
  <c r="S274" i="5"/>
  <c r="P274" i="5"/>
  <c r="O274" i="5"/>
  <c r="O26" i="5"/>
  <c r="P26" i="5"/>
  <c r="O34" i="5"/>
  <c r="P34" i="5"/>
  <c r="S119" i="5"/>
  <c r="P119" i="5"/>
  <c r="O119" i="5"/>
  <c r="K7" i="5"/>
  <c r="S7" i="5" s="1"/>
  <c r="N194" i="5"/>
  <c r="S66" i="5"/>
  <c r="N34" i="5"/>
  <c r="S111" i="5"/>
  <c r="P111" i="5"/>
  <c r="O111" i="5"/>
  <c r="P267" i="5"/>
  <c r="O267" i="5"/>
  <c r="K103" i="5"/>
  <c r="N103" i="5" s="1"/>
  <c r="N206" i="5"/>
  <c r="O249" i="5"/>
  <c r="P249" i="5"/>
  <c r="S214" i="5"/>
  <c r="O214" i="5"/>
  <c r="P214" i="5"/>
  <c r="O182" i="5"/>
  <c r="P182" i="5"/>
  <c r="O177" i="5"/>
  <c r="P177" i="5"/>
  <c r="S118" i="5"/>
  <c r="N118" i="5"/>
  <c r="O50" i="5"/>
  <c r="P50" i="5"/>
  <c r="O244" i="5"/>
  <c r="P244" i="5"/>
  <c r="O36" i="5"/>
  <c r="N50" i="5"/>
  <c r="K13" i="5"/>
  <c r="N13" i="5" s="1"/>
  <c r="P69" i="5"/>
  <c r="O69" i="5"/>
  <c r="O33" i="5"/>
  <c r="P33" i="5"/>
  <c r="K105" i="5"/>
  <c r="N105" i="5" s="1"/>
  <c r="O41" i="5"/>
  <c r="P41" i="5"/>
  <c r="O97" i="5"/>
  <c r="P97" i="5"/>
  <c r="K21" i="5"/>
  <c r="N21" i="5" s="1"/>
  <c r="P49" i="5"/>
  <c r="O49" i="5"/>
  <c r="P273" i="5"/>
  <c r="O273" i="5"/>
  <c r="P81" i="5"/>
  <c r="O81" i="5"/>
  <c r="H38" i="5"/>
  <c r="P36" i="5" s="1"/>
  <c r="K37" i="5"/>
  <c r="N37" i="5" s="1"/>
  <c r="K65" i="5"/>
  <c r="N65" i="5" s="1"/>
  <c r="O89" i="5"/>
  <c r="P89" i="5"/>
  <c r="P25" i="5"/>
  <c r="K170" i="5"/>
  <c r="S170" i="5" s="1"/>
  <c r="K169" i="5"/>
  <c r="O245" i="5"/>
  <c r="P245" i="5"/>
  <c r="O117" i="5"/>
  <c r="P117" i="5"/>
  <c r="P55" i="5"/>
  <c r="O55" i="5"/>
  <c r="P171" i="5"/>
  <c r="O171" i="5"/>
  <c r="S229" i="5"/>
  <c r="P229" i="5"/>
  <c r="O229" i="5"/>
  <c r="O141" i="5"/>
  <c r="P141" i="5"/>
  <c r="S97" i="5"/>
  <c r="N97" i="5"/>
  <c r="N141" i="5"/>
  <c r="S141" i="5"/>
  <c r="P231" i="5"/>
  <c r="O231" i="5"/>
  <c r="O129" i="5"/>
  <c r="P129" i="5"/>
  <c r="N46" i="5"/>
  <c r="S46" i="5"/>
  <c r="N244" i="5"/>
  <c r="S244" i="5"/>
  <c r="N212" i="5"/>
  <c r="S212" i="5"/>
  <c r="K168" i="5"/>
  <c r="N168" i="5" s="1"/>
  <c r="K80" i="5"/>
  <c r="P16" i="5"/>
  <c r="O16" i="5"/>
  <c r="O22" i="5"/>
  <c r="P22" i="5"/>
  <c r="N264" i="5"/>
  <c r="S264" i="5"/>
  <c r="K132" i="5"/>
  <c r="N132" i="5" s="1"/>
  <c r="K78" i="5"/>
  <c r="K14" i="5"/>
  <c r="N14" i="5" s="1"/>
  <c r="K126" i="5"/>
  <c r="K125" i="5"/>
  <c r="L125" i="5" s="1"/>
  <c r="L126" i="5" s="1"/>
  <c r="L127" i="5" s="1"/>
  <c r="L128" i="5" s="1"/>
  <c r="L129" i="5" s="1"/>
  <c r="L130" i="5" s="1"/>
  <c r="N52" i="5"/>
  <c r="N259" i="5"/>
  <c r="N227" i="5"/>
  <c r="S227" i="5"/>
  <c r="N195" i="5"/>
  <c r="S195" i="5"/>
  <c r="K131" i="5"/>
  <c r="N131" i="5" s="1"/>
  <c r="S99" i="5"/>
  <c r="N99" i="5"/>
  <c r="S67" i="5"/>
  <c r="N67" i="5"/>
  <c r="N35" i="5"/>
  <c r="S35" i="5"/>
  <c r="N255" i="5"/>
  <c r="N207" i="5"/>
  <c r="S207" i="5"/>
  <c r="K159" i="5"/>
  <c r="N159" i="5" s="1"/>
  <c r="N111" i="5"/>
  <c r="K164" i="5"/>
  <c r="S164" i="5" s="1"/>
  <c r="P42" i="5"/>
  <c r="O42" i="5"/>
  <c r="N267" i="5"/>
  <c r="S267" i="5"/>
  <c r="S219" i="5"/>
  <c r="N219" i="5"/>
  <c r="N171" i="5"/>
  <c r="S171" i="5"/>
  <c r="K107" i="5"/>
  <c r="N107" i="5" s="1"/>
  <c r="K43" i="5"/>
  <c r="N43" i="5" s="1"/>
  <c r="P207" i="5"/>
  <c r="O207" i="5"/>
  <c r="N58" i="5"/>
  <c r="S58" i="5"/>
  <c r="N278" i="5"/>
  <c r="O189" i="5"/>
  <c r="P189" i="5"/>
  <c r="N93" i="5"/>
  <c r="S93" i="5"/>
  <c r="S241" i="5"/>
  <c r="O241" i="5"/>
  <c r="P241" i="5"/>
  <c r="K198" i="5"/>
  <c r="N140" i="5"/>
  <c r="K140" i="5"/>
  <c r="S140" i="5" s="1"/>
  <c r="N24" i="5"/>
  <c r="S24" i="5"/>
  <c r="S257" i="5"/>
  <c r="P257" i="5"/>
  <c r="O257" i="5"/>
  <c r="K272" i="5"/>
  <c r="N272" i="5" s="1"/>
  <c r="K184" i="5"/>
  <c r="L184" i="5" s="1"/>
  <c r="O144" i="5"/>
  <c r="P144" i="5"/>
  <c r="S86" i="5"/>
  <c r="K71" i="5"/>
  <c r="S193" i="5"/>
  <c r="N193" i="5"/>
  <c r="S277" i="5"/>
  <c r="N277" i="5"/>
  <c r="N245" i="5"/>
  <c r="S245" i="5"/>
  <c r="N89" i="5"/>
  <c r="S89" i="5"/>
  <c r="N25" i="5"/>
  <c r="K233" i="5"/>
  <c r="N233" i="5" s="1"/>
  <c r="N54" i="5"/>
  <c r="S54" i="5"/>
  <c r="N117" i="5"/>
  <c r="S117" i="5"/>
  <c r="N137" i="5"/>
  <c r="K270" i="5"/>
  <c r="S218" i="5"/>
  <c r="O218" i="5"/>
  <c r="P218" i="5"/>
  <c r="K186" i="5"/>
  <c r="N186" i="5" s="1"/>
  <c r="K180" i="5"/>
  <c r="N180" i="5" s="1"/>
  <c r="N268" i="5"/>
  <c r="S268" i="5"/>
  <c r="N144" i="5"/>
  <c r="S144" i="5"/>
  <c r="K88" i="5"/>
  <c r="N88" i="5" s="1"/>
  <c r="K185" i="5"/>
  <c r="O76" i="5"/>
  <c r="P76" i="5"/>
  <c r="S8" i="5"/>
  <c r="N240" i="5"/>
  <c r="S240" i="5"/>
  <c r="N216" i="5"/>
  <c r="S216" i="5"/>
  <c r="N192" i="5"/>
  <c r="S192" i="5"/>
  <c r="P106" i="5"/>
  <c r="K10" i="5"/>
  <c r="S10" i="5" s="1"/>
  <c r="K4" i="5"/>
  <c r="L4" i="5" s="1"/>
  <c r="L5" i="5" s="1"/>
  <c r="L6" i="5" s="1"/>
  <c r="L7" i="5" s="1"/>
  <c r="L8" i="5" s="1"/>
  <c r="L9" i="5" s="1"/>
  <c r="K228" i="5"/>
  <c r="S228" i="5" s="1"/>
  <c r="N100" i="5"/>
  <c r="S100" i="5"/>
  <c r="K283" i="5"/>
  <c r="N187" i="5"/>
  <c r="S187" i="5"/>
  <c r="N123" i="5"/>
  <c r="S123" i="5"/>
  <c r="K59" i="5"/>
  <c r="S59" i="5" s="1"/>
  <c r="S225" i="5"/>
  <c r="O225" i="5"/>
  <c r="P225" i="5"/>
  <c r="S194" i="5"/>
  <c r="N129" i="5"/>
  <c r="N66" i="5"/>
  <c r="S34" i="5"/>
  <c r="N189" i="5"/>
  <c r="N249" i="5"/>
  <c r="N42" i="5"/>
  <c r="P216" i="5"/>
  <c r="O216" i="5"/>
  <c r="N84" i="5"/>
  <c r="O18" i="5"/>
  <c r="P18" i="5"/>
  <c r="S6" i="5"/>
  <c r="N6" i="5"/>
  <c r="S85" i="5"/>
  <c r="O202" i="5"/>
  <c r="P202" i="5"/>
  <c r="S278" i="5"/>
  <c r="P278" i="5"/>
  <c r="O278" i="5"/>
  <c r="O240" i="5"/>
  <c r="P240" i="5"/>
  <c r="N208" i="5"/>
  <c r="S208" i="5"/>
  <c r="O58" i="5"/>
  <c r="P58" i="5"/>
  <c r="P77" i="5"/>
  <c r="O77" i="5"/>
  <c r="K27" i="5"/>
  <c r="S27" i="5" s="1"/>
  <c r="O181" i="5"/>
  <c r="P181" i="5"/>
  <c r="N209" i="5"/>
  <c r="O67" i="5"/>
  <c r="P67" i="5"/>
  <c r="H46" i="5"/>
  <c r="K45" i="5"/>
  <c r="K166" i="5"/>
  <c r="K165" i="5"/>
  <c r="N165" i="5" s="1"/>
  <c r="P277" i="5"/>
  <c r="O277" i="5"/>
  <c r="K261" i="5"/>
  <c r="N261" i="5" s="1"/>
  <c r="H94" i="5"/>
  <c r="H139" i="5"/>
  <c r="O101" i="5"/>
  <c r="P101" i="5"/>
  <c r="O29" i="5"/>
  <c r="P29" i="5"/>
  <c r="H250" i="5"/>
  <c r="P239" i="5"/>
  <c r="O239" i="5"/>
  <c r="P223" i="5"/>
  <c r="O223" i="5"/>
  <c r="N234" i="5"/>
  <c r="N162" i="5"/>
  <c r="S162" i="5"/>
  <c r="K155" i="5"/>
  <c r="N161" i="5"/>
  <c r="S161" i="5"/>
  <c r="N217" i="5"/>
  <c r="K121" i="5"/>
  <c r="K44" i="5"/>
  <c r="K276" i="5"/>
  <c r="S276" i="5" s="1"/>
  <c r="O199" i="5"/>
  <c r="P199" i="5"/>
  <c r="S181" i="5"/>
  <c r="N181" i="5"/>
  <c r="O193" i="5"/>
  <c r="P193" i="5"/>
  <c r="O113" i="5"/>
  <c r="P113" i="5"/>
  <c r="P269" i="5"/>
  <c r="O269" i="5"/>
  <c r="K64" i="5"/>
  <c r="N64" i="5" s="1"/>
  <c r="N256" i="5"/>
  <c r="K104" i="5"/>
  <c r="K40" i="5"/>
  <c r="N229" i="5"/>
  <c r="S22" i="5"/>
  <c r="N232" i="5"/>
  <c r="S232" i="5"/>
  <c r="K70" i="5"/>
  <c r="N70" i="5" s="1"/>
  <c r="K68" i="5"/>
  <c r="N68" i="5" s="1"/>
  <c r="S266" i="5"/>
  <c r="P266" i="5"/>
  <c r="O266" i="5"/>
  <c r="P114" i="5"/>
  <c r="O114" i="5"/>
  <c r="S3" i="5"/>
  <c r="N3" i="5"/>
  <c r="O191" i="5"/>
  <c r="P191" i="5"/>
  <c r="P195" i="5"/>
  <c r="O195" i="5"/>
  <c r="N26" i="5"/>
  <c r="S26" i="5"/>
  <c r="S246" i="5"/>
  <c r="N246" i="5"/>
  <c r="N182" i="5"/>
  <c r="S182" i="5"/>
  <c r="S269" i="5"/>
  <c r="N269" i="5"/>
  <c r="K213" i="5"/>
  <c r="N213" i="5" s="1"/>
  <c r="K92" i="5"/>
  <c r="S57" i="5"/>
  <c r="N57" i="5"/>
  <c r="N17" i="5"/>
  <c r="S17" i="5"/>
  <c r="N94" i="5"/>
  <c r="S94" i="5"/>
  <c r="K260" i="5"/>
  <c r="N260" i="5" s="1"/>
  <c r="K163" i="5"/>
  <c r="S163" i="5" s="1"/>
  <c r="N61" i="5"/>
  <c r="S61" i="5"/>
  <c r="K222" i="5"/>
  <c r="K190" i="5"/>
  <c r="N112" i="5"/>
  <c r="S112" i="5"/>
  <c r="N80" i="5"/>
  <c r="S80" i="5"/>
  <c r="N48" i="5"/>
  <c r="S48" i="5"/>
  <c r="N16" i="5"/>
  <c r="S16" i="5"/>
  <c r="S120" i="5"/>
  <c r="N120" i="5"/>
  <c r="K160" i="5"/>
  <c r="N160" i="5" s="1"/>
  <c r="O98" i="5"/>
  <c r="P98" i="5"/>
  <c r="N223" i="5"/>
  <c r="S223" i="5"/>
  <c r="N127" i="5"/>
  <c r="S127" i="5"/>
  <c r="N63" i="5"/>
  <c r="S63" i="5"/>
  <c r="S202" i="5"/>
  <c r="N202" i="5"/>
  <c r="N273" i="5"/>
  <c r="N86" i="5"/>
  <c r="P87" i="5"/>
  <c r="O87" i="5"/>
  <c r="N173" i="5"/>
  <c r="S173" i="5"/>
  <c r="N113" i="5"/>
  <c r="S113" i="5"/>
  <c r="N49" i="5"/>
  <c r="S49" i="5"/>
  <c r="O201" i="5"/>
  <c r="P201" i="5"/>
  <c r="N30" i="5"/>
  <c r="S30" i="5"/>
  <c r="N101" i="5"/>
  <c r="S101" i="5"/>
  <c r="S37" i="5"/>
  <c r="K156" i="5"/>
  <c r="N156" i="5" s="1"/>
  <c r="S242" i="5"/>
  <c r="P242" i="5"/>
  <c r="O242" i="5"/>
  <c r="K210" i="5"/>
  <c r="K152" i="5"/>
  <c r="N92" i="5"/>
  <c r="S92" i="5"/>
  <c r="N60" i="5"/>
  <c r="S60" i="5"/>
  <c r="N28" i="5"/>
  <c r="S28" i="5"/>
  <c r="S254" i="5"/>
  <c r="O254" i="5"/>
  <c r="P254" i="5"/>
  <c r="N124" i="5"/>
  <c r="S124" i="5"/>
  <c r="P192" i="5"/>
  <c r="O192" i="5"/>
  <c r="K279" i="5"/>
  <c r="N279" i="5" s="1"/>
  <c r="K247" i="5"/>
  <c r="S247" i="5" s="1"/>
  <c r="N215" i="5"/>
  <c r="S215" i="5"/>
  <c r="N183" i="5"/>
  <c r="S183" i="5"/>
  <c r="K151" i="5"/>
  <c r="S151" i="5" s="1"/>
  <c r="N119" i="5"/>
  <c r="N87" i="5"/>
  <c r="S87" i="5"/>
  <c r="S55" i="5"/>
  <c r="N55" i="5"/>
  <c r="N23" i="5"/>
  <c r="S23" i="5"/>
  <c r="N41" i="5"/>
  <c r="S41" i="5"/>
  <c r="N242" i="5"/>
  <c r="N237" i="5"/>
  <c r="O74" i="5"/>
  <c r="P74" i="5"/>
  <c r="K38" i="5"/>
  <c r="K116" i="5"/>
  <c r="S116" i="5" s="1"/>
  <c r="K196" i="5"/>
  <c r="K205" i="5"/>
  <c r="N205" i="5" s="1"/>
  <c r="N274" i="5"/>
  <c r="N114" i="5"/>
  <c r="S50" i="5"/>
  <c r="S18" i="5"/>
  <c r="K47" i="5"/>
  <c r="N47" i="5" s="1"/>
  <c r="P162" i="5"/>
  <c r="O162" i="5"/>
  <c r="N254" i="5"/>
  <c r="S189" i="5"/>
  <c r="N77" i="5"/>
  <c r="N29" i="5"/>
  <c r="N218" i="5"/>
  <c r="S42" i="5"/>
  <c r="S8" i="4"/>
  <c r="O8" i="4"/>
  <c r="S222" i="6"/>
  <c r="R222" i="6"/>
  <c r="Q222" i="6"/>
  <c r="P222" i="6"/>
  <c r="Q325" i="6"/>
  <c r="S325" i="6"/>
  <c r="S74" i="6"/>
  <c r="S644" i="6"/>
  <c r="S270" i="6"/>
  <c r="S321" i="6"/>
  <c r="S764" i="6"/>
  <c r="S146" i="6"/>
  <c r="S147" i="6"/>
  <c r="H1254" i="6"/>
  <c r="P716" i="6"/>
  <c r="H194" i="6"/>
  <c r="K93" i="6"/>
  <c r="S93" i="6" s="1"/>
  <c r="R22" i="6"/>
  <c r="R146" i="6"/>
  <c r="O19" i="6"/>
  <c r="R1253" i="6"/>
  <c r="R986" i="6"/>
  <c r="Q902" i="6"/>
  <c r="P566" i="6"/>
  <c r="P188" i="6"/>
  <c r="P148" i="6"/>
  <c r="R6" i="6"/>
  <c r="Q1393" i="6"/>
  <c r="Q1317" i="6"/>
  <c r="P778" i="6"/>
  <c r="Q869" i="6"/>
  <c r="P593" i="6"/>
  <c r="P524" i="6"/>
  <c r="R315" i="6"/>
  <c r="P321" i="6"/>
  <c r="P229" i="6"/>
  <c r="O66" i="6"/>
  <c r="O1046" i="6"/>
  <c r="P838" i="6"/>
  <c r="O746" i="6"/>
  <c r="O644" i="6"/>
  <c r="P485" i="6"/>
  <c r="P455" i="6"/>
  <c r="O418" i="6"/>
  <c r="P219" i="6"/>
  <c r="R127" i="6"/>
  <c r="O121" i="6"/>
  <c r="R97" i="6"/>
  <c r="R1278" i="6"/>
  <c r="O948" i="6"/>
  <c r="S1008" i="6"/>
  <c r="P795" i="6"/>
  <c r="P726" i="6"/>
  <c r="H563" i="6"/>
  <c r="R405" i="6"/>
  <c r="O84" i="6"/>
  <c r="Q74" i="6"/>
  <c r="O21" i="6"/>
  <c r="Q1394" i="6"/>
  <c r="Q1400" i="6"/>
  <c r="R893" i="6"/>
  <c r="P420" i="6"/>
  <c r="R152" i="6"/>
  <c r="R133" i="6"/>
  <c r="O848" i="6"/>
  <c r="R1112" i="6"/>
  <c r="S1112" i="6"/>
  <c r="H650" i="6"/>
  <c r="Q647" i="6" s="1"/>
  <c r="K937" i="6"/>
  <c r="R937" i="6" s="1"/>
  <c r="K645" i="6"/>
  <c r="S645" i="6" s="1"/>
  <c r="K648" i="6"/>
  <c r="S648" i="6" s="1"/>
  <c r="K1049" i="6"/>
  <c r="P695" i="6"/>
  <c r="R516" i="6"/>
  <c r="S516" i="6"/>
  <c r="R259" i="6"/>
  <c r="S259" i="6"/>
  <c r="R221" i="6"/>
  <c r="S221" i="6"/>
  <c r="S862" i="6"/>
  <c r="H637" i="6"/>
  <c r="R1168" i="6"/>
  <c r="S1168" i="6"/>
  <c r="P213" i="6"/>
  <c r="S213" i="6"/>
  <c r="S1404" i="6"/>
  <c r="N97" i="6"/>
  <c r="S377" i="6"/>
  <c r="S145" i="6"/>
  <c r="S731" i="6"/>
  <c r="S499" i="6"/>
  <c r="S432" i="6"/>
  <c r="S262" i="6"/>
  <c r="S535" i="6"/>
  <c r="S1389" i="6"/>
  <c r="S859" i="6"/>
  <c r="S543" i="6"/>
  <c r="S474" i="6"/>
  <c r="S220" i="6"/>
  <c r="S103" i="6"/>
  <c r="S1073" i="6"/>
  <c r="S815" i="6"/>
  <c r="S753" i="6"/>
  <c r="S675" i="6"/>
  <c r="S498" i="6"/>
  <c r="S427" i="6"/>
  <c r="S201" i="6"/>
  <c r="S30" i="6"/>
  <c r="S1049" i="6"/>
  <c r="S946" i="6"/>
  <c r="S864" i="6"/>
  <c r="S710" i="6"/>
  <c r="S662" i="6"/>
  <c r="S429" i="6"/>
  <c r="S593" i="6"/>
  <c r="S442" i="6"/>
  <c r="S418" i="6"/>
  <c r="S346" i="6"/>
  <c r="S333" i="6"/>
  <c r="S73" i="6"/>
  <c r="S773" i="6"/>
  <c r="S391" i="6"/>
  <c r="S897" i="6"/>
  <c r="S845" i="6"/>
  <c r="S615" i="6"/>
  <c r="S723" i="6"/>
  <c r="S590" i="6"/>
  <c r="S469" i="6"/>
  <c r="S470" i="6"/>
  <c r="S1071" i="6"/>
  <c r="S716" i="6"/>
  <c r="S184" i="6"/>
  <c r="S1077" i="6"/>
  <c r="S713" i="6"/>
  <c r="S532" i="6"/>
  <c r="S378" i="6"/>
  <c r="S320" i="6"/>
  <c r="S41" i="6"/>
  <c r="S783" i="6"/>
  <c r="S855" i="6"/>
  <c r="S23" i="6"/>
  <c r="S1253" i="6"/>
  <c r="S155" i="6"/>
  <c r="S666" i="6"/>
  <c r="S1273" i="6"/>
  <c r="S1126" i="6"/>
  <c r="S819" i="6"/>
  <c r="S965" i="6"/>
  <c r="S375" i="6"/>
  <c r="S540" i="6"/>
  <c r="S1365" i="6"/>
  <c r="S1051" i="6"/>
  <c r="S961" i="6"/>
  <c r="S227" i="6"/>
  <c r="S117" i="6"/>
  <c r="S81" i="6"/>
  <c r="S881" i="6"/>
  <c r="S777" i="6"/>
  <c r="S395" i="6"/>
  <c r="S263" i="6"/>
  <c r="S127" i="6"/>
  <c r="S1393" i="6"/>
  <c r="S1235" i="6"/>
  <c r="S300" i="6"/>
  <c r="S203" i="6"/>
  <c r="S302" i="6"/>
  <c r="S423" i="6"/>
  <c r="S526" i="6"/>
  <c r="S1001" i="6"/>
  <c r="S65" i="6"/>
  <c r="S1352" i="6"/>
  <c r="S1121" i="6"/>
  <c r="S678" i="6"/>
  <c r="S989" i="6"/>
  <c r="S795" i="6"/>
  <c r="S496" i="6"/>
  <c r="S281" i="6"/>
  <c r="S1413" i="6"/>
  <c r="S797" i="6"/>
  <c r="S557" i="6"/>
  <c r="S372" i="6"/>
  <c r="S828" i="6"/>
  <c r="S690" i="6"/>
  <c r="S649" i="6"/>
  <c r="S399" i="6"/>
  <c r="S373" i="6"/>
  <c r="S200" i="6"/>
  <c r="S778" i="6"/>
  <c r="S548" i="6"/>
  <c r="Q327" i="6"/>
  <c r="S327" i="6"/>
  <c r="O1418" i="6"/>
  <c r="S1418" i="6"/>
  <c r="R1182" i="6"/>
  <c r="S1182" i="6"/>
  <c r="S668" i="6"/>
  <c r="S717" i="6"/>
  <c r="S1169" i="6"/>
  <c r="S1407" i="6"/>
  <c r="S66" i="6"/>
  <c r="S452" i="6"/>
  <c r="S636" i="6"/>
  <c r="O716" i="6"/>
  <c r="Q22" i="6"/>
  <c r="Q146" i="6"/>
  <c r="Q148" i="6"/>
  <c r="Q1253" i="6"/>
  <c r="P986" i="6"/>
  <c r="P902" i="6"/>
  <c r="Q566" i="6"/>
  <c r="P245" i="6"/>
  <c r="Q188" i="6"/>
  <c r="P6" i="6"/>
  <c r="P1317" i="6"/>
  <c r="R1093" i="6"/>
  <c r="Q848" i="6"/>
  <c r="R813" i="6"/>
  <c r="O778" i="6"/>
  <c r="R869" i="6"/>
  <c r="Q593" i="6"/>
  <c r="O524" i="6"/>
  <c r="Q315" i="6"/>
  <c r="Q321" i="6"/>
  <c r="P1046" i="6"/>
  <c r="O726" i="6"/>
  <c r="R838" i="6"/>
  <c r="R746" i="6"/>
  <c r="P644" i="6"/>
  <c r="Q485" i="6"/>
  <c r="Q418" i="6"/>
  <c r="Q248" i="6"/>
  <c r="Q127" i="6"/>
  <c r="Q121" i="6"/>
  <c r="Q97" i="6"/>
  <c r="Q1278" i="6"/>
  <c r="O1369" i="6"/>
  <c r="Q948" i="6"/>
  <c r="O795" i="6"/>
  <c r="P405" i="6"/>
  <c r="P84" i="6"/>
  <c r="P74" i="6"/>
  <c r="Q21" i="6"/>
  <c r="Q1388" i="6"/>
  <c r="R1418" i="6"/>
  <c r="Q954" i="6"/>
  <c r="O1400" i="6"/>
  <c r="Q1230" i="6"/>
  <c r="Q1100" i="6"/>
  <c r="P1310" i="6"/>
  <c r="P964" i="6"/>
  <c r="P772" i="6"/>
  <c r="R420" i="6"/>
  <c r="P152" i="6"/>
  <c r="P133" i="6"/>
  <c r="Q1182" i="6"/>
  <c r="S1010" i="6"/>
  <c r="K1122" i="6"/>
  <c r="S1122" i="6" s="1"/>
  <c r="S1412" i="6"/>
  <c r="H190" i="6"/>
  <c r="K765" i="6"/>
  <c r="K736" i="6"/>
  <c r="S736" i="6" s="1"/>
  <c r="K939" i="6"/>
  <c r="S939" i="6" s="1"/>
  <c r="O22" i="6"/>
  <c r="S1340" i="6"/>
  <c r="S962" i="6"/>
  <c r="S1036" i="6"/>
  <c r="K646" i="6"/>
  <c r="S1144" i="6"/>
  <c r="H1221" i="6"/>
  <c r="S468" i="6"/>
  <c r="P1339" i="6"/>
  <c r="S1339" i="6"/>
  <c r="K191" i="6"/>
  <c r="S191" i="6" s="1"/>
  <c r="O1392" i="6"/>
  <c r="S1392" i="6"/>
  <c r="K1252" i="6"/>
  <c r="H13" i="6"/>
  <c r="S169" i="6"/>
  <c r="S856" i="6"/>
  <c r="S352" i="6"/>
  <c r="S816" i="6"/>
  <c r="S481" i="6"/>
  <c r="S402" i="6"/>
  <c r="S317" i="6"/>
  <c r="S215" i="6"/>
  <c r="S97" i="6"/>
  <c r="S27" i="6"/>
  <c r="S693" i="6"/>
  <c r="S485" i="6"/>
  <c r="S847" i="6"/>
  <c r="S661" i="6"/>
  <c r="S529" i="6"/>
  <c r="S1371" i="6"/>
  <c r="S1067" i="6"/>
  <c r="S869" i="6"/>
  <c r="S1395" i="6"/>
  <c r="S1003" i="6"/>
  <c r="S912" i="6"/>
  <c r="S809" i="6"/>
  <c r="S746" i="6"/>
  <c r="S663" i="6"/>
  <c r="S486" i="6"/>
  <c r="S421" i="6"/>
  <c r="S189" i="6"/>
  <c r="S18" i="6"/>
  <c r="S715" i="6"/>
  <c r="S137" i="6"/>
  <c r="S35" i="6"/>
  <c r="S995" i="6"/>
  <c r="S712" i="6"/>
  <c r="S53" i="6"/>
  <c r="O298" i="6"/>
  <c r="Q298" i="6"/>
  <c r="S125" i="6"/>
  <c r="S1105" i="6"/>
  <c r="S308" i="6"/>
  <c r="S332" i="6"/>
  <c r="S139" i="6"/>
  <c r="S187" i="6"/>
  <c r="S1317" i="6"/>
  <c r="S84" i="6"/>
  <c r="S901" i="6"/>
  <c r="S298" i="6"/>
  <c r="S1015" i="6"/>
  <c r="S393" i="6"/>
  <c r="S149" i="6"/>
  <c r="S359" i="6"/>
  <c r="S345" i="6"/>
  <c r="S530" i="6"/>
  <c r="S729" i="6"/>
  <c r="S457" i="6"/>
  <c r="S664" i="6"/>
  <c r="S555" i="6"/>
  <c r="S379" i="6"/>
  <c r="S521" i="6"/>
  <c r="S609" i="6"/>
  <c r="S322" i="6"/>
  <c r="S925" i="6"/>
  <c r="S627" i="6"/>
  <c r="S99" i="6"/>
  <c r="S999" i="6"/>
  <c r="S853" i="6"/>
  <c r="S761" i="6"/>
  <c r="S772" i="6"/>
  <c r="S1331" i="6"/>
  <c r="S131" i="6"/>
  <c r="S1150" i="6"/>
  <c r="S1381" i="6"/>
  <c r="S1271" i="6"/>
  <c r="S1175" i="6"/>
  <c r="S745" i="6"/>
  <c r="S572" i="6"/>
  <c r="S520" i="6"/>
  <c r="S435" i="6"/>
  <c r="S440" i="6"/>
  <c r="S238" i="6"/>
  <c r="S224" i="6"/>
  <c r="S143" i="6"/>
  <c r="S396" i="6"/>
  <c r="S288" i="6"/>
  <c r="S701" i="6"/>
  <c r="S818" i="6"/>
  <c r="S1325" i="6"/>
  <c r="S1093" i="6"/>
  <c r="S14" i="6"/>
  <c r="S89" i="6"/>
  <c r="S754" i="6"/>
  <c r="S20" i="6"/>
  <c r="S384" i="6"/>
  <c r="S867" i="6"/>
  <c r="S686" i="6"/>
  <c r="S1079" i="6"/>
  <c r="S748" i="6"/>
  <c r="S547" i="6"/>
  <c r="S177" i="6"/>
  <c r="S1383" i="6"/>
  <c r="S1155" i="6"/>
  <c r="S887" i="6"/>
  <c r="S549" i="6"/>
  <c r="S286" i="6"/>
  <c r="S171" i="6"/>
  <c r="S891" i="6"/>
  <c r="S638" i="6"/>
  <c r="S454" i="6"/>
  <c r="S344" i="6"/>
  <c r="S1252" i="6"/>
  <c r="S1021" i="6"/>
  <c r="S981" i="6"/>
  <c r="S941" i="6"/>
  <c r="S643" i="6"/>
  <c r="S607" i="6"/>
  <c r="S473" i="6"/>
  <c r="S575" i="6"/>
  <c r="S413" i="6"/>
  <c r="S309" i="6"/>
  <c r="S163" i="6"/>
  <c r="S199" i="6"/>
  <c r="S85" i="6"/>
  <c r="S54" i="6"/>
  <c r="S1291" i="6"/>
  <c r="S1369" i="6"/>
  <c r="S405" i="6"/>
  <c r="S6" i="6"/>
  <c r="S1069" i="6"/>
  <c r="S1081" i="6"/>
  <c r="S512" i="6"/>
  <c r="O1044" i="6"/>
  <c r="S1044" i="6"/>
  <c r="S188" i="6"/>
  <c r="S566" i="6"/>
  <c r="S963" i="6"/>
  <c r="S239" i="6"/>
  <c r="S1145" i="6"/>
  <c r="S385" i="6"/>
  <c r="S19" i="6"/>
  <c r="S800" i="6"/>
  <c r="S1329" i="6"/>
  <c r="S813" i="6"/>
  <c r="P1093" i="6"/>
  <c r="R459" i="6"/>
  <c r="O325" i="6"/>
  <c r="Q986" i="6"/>
  <c r="R902" i="6"/>
  <c r="R148" i="6"/>
  <c r="Q689" i="6"/>
  <c r="P315" i="6"/>
  <c r="R1046" i="6"/>
  <c r="P870" i="6"/>
  <c r="Q838" i="6"/>
  <c r="P121" i="6"/>
  <c r="O1278" i="6"/>
  <c r="R948" i="6"/>
  <c r="Q795" i="6"/>
  <c r="Q70" i="6"/>
  <c r="R21" i="6"/>
  <c r="O954" i="6"/>
  <c r="R1400" i="6"/>
  <c r="O152" i="6"/>
  <c r="Q133" i="6"/>
  <c r="S1366" i="6"/>
  <c r="P872" i="6"/>
  <c r="S872" i="6"/>
  <c r="R714" i="6"/>
  <c r="S1106" i="6"/>
  <c r="H771" i="6"/>
  <c r="S1362" i="6"/>
  <c r="O574" i="6"/>
  <c r="S574" i="6"/>
  <c r="P434" i="6"/>
  <c r="S434" i="6"/>
  <c r="K1053" i="6"/>
  <c r="S1053" i="6" s="1"/>
  <c r="S1374" i="6"/>
  <c r="H1149" i="6"/>
  <c r="K763" i="6"/>
  <c r="S1206" i="6"/>
  <c r="S8" i="6"/>
  <c r="S32" i="6"/>
  <c r="S894" i="6"/>
  <c r="S606" i="6"/>
  <c r="S875" i="6"/>
  <c r="S445" i="6"/>
  <c r="S553" i="6"/>
  <c r="S293" i="6"/>
  <c r="S170" i="6"/>
  <c r="S244" i="6"/>
  <c r="S766" i="6"/>
  <c r="S1267" i="6"/>
  <c r="S1035" i="6"/>
  <c r="S839" i="6"/>
  <c r="S439" i="6"/>
  <c r="S397" i="6"/>
  <c r="S217" i="6"/>
  <c r="S1165" i="6"/>
  <c r="S843" i="6"/>
  <c r="S514" i="6"/>
  <c r="S107" i="6"/>
  <c r="S782" i="6"/>
  <c r="S873" i="6"/>
  <c r="S545" i="6"/>
  <c r="S460" i="6"/>
  <c r="S551" i="6"/>
  <c r="S911" i="6"/>
  <c r="S1217" i="6"/>
  <c r="S1368" i="6"/>
  <c r="S771" i="6"/>
  <c r="S229" i="6"/>
  <c r="S49" i="6"/>
  <c r="S829" i="6"/>
  <c r="S542" i="6"/>
  <c r="S650" i="6"/>
  <c r="S735" i="6"/>
  <c r="S613" i="6"/>
  <c r="S487" i="6"/>
  <c r="S31" i="6"/>
  <c r="S524" i="6"/>
  <c r="S347" i="6"/>
  <c r="S212" i="6"/>
  <c r="S1187" i="6"/>
  <c r="S852" i="6"/>
  <c r="S803" i="6"/>
  <c r="S621" i="6"/>
  <c r="S494" i="6"/>
  <c r="S401" i="6"/>
  <c r="S1315" i="6"/>
  <c r="S885" i="6"/>
  <c r="S1297" i="6"/>
  <c r="S784" i="6"/>
  <c r="S760" i="6"/>
  <c r="S631" i="6"/>
  <c r="S522" i="6"/>
  <c r="S472" i="6"/>
  <c r="S116" i="6"/>
  <c r="S153" i="6"/>
  <c r="S466" i="6"/>
  <c r="S820" i="6"/>
  <c r="S709" i="6"/>
  <c r="S282" i="6"/>
  <c r="S687" i="6"/>
  <c r="S1309" i="6"/>
  <c r="S608" i="6"/>
  <c r="S334" i="6"/>
  <c r="S1211" i="6"/>
  <c r="S420" i="6"/>
  <c r="S906" i="6"/>
  <c r="S584" i="6"/>
  <c r="S616" i="6"/>
  <c r="S458" i="6"/>
  <c r="S230" i="6"/>
  <c r="S69" i="6"/>
  <c r="S387" i="6"/>
  <c r="S727" i="6"/>
  <c r="S794" i="6"/>
  <c r="S837" i="6"/>
  <c r="S194" i="6"/>
  <c r="S806" i="6"/>
  <c r="S1094" i="6"/>
  <c r="S997" i="6"/>
  <c r="S673" i="6"/>
  <c r="S490" i="6"/>
  <c r="S541" i="6"/>
  <c r="S448" i="6"/>
  <c r="S326" i="6"/>
  <c r="S269" i="6"/>
  <c r="S205" i="6"/>
  <c r="S98" i="6"/>
  <c r="S77" i="6"/>
  <c r="S7" i="6"/>
  <c r="S251" i="6"/>
  <c r="S208" i="6"/>
  <c r="S573" i="6"/>
  <c r="S403" i="6"/>
  <c r="S491" i="6"/>
  <c r="S508" i="6"/>
  <c r="S1254" i="6"/>
  <c r="S1319" i="6"/>
  <c r="S737" i="6"/>
  <c r="N81" i="6"/>
  <c r="N567" i="6"/>
  <c r="N968" i="6"/>
  <c r="Q968" i="6"/>
  <c r="N981" i="6"/>
  <c r="Q981" i="6"/>
  <c r="R981" i="6"/>
  <c r="O981" i="6"/>
  <c r="N488" i="6"/>
  <c r="N1252" i="6"/>
  <c r="N946" i="6"/>
  <c r="N186" i="6"/>
  <c r="P186" i="6"/>
  <c r="N1096" i="6"/>
  <c r="N563" i="6"/>
  <c r="N1267" i="6"/>
  <c r="N1030" i="6"/>
  <c r="N328" i="6"/>
  <c r="N1054" i="6"/>
  <c r="O1054" i="6"/>
  <c r="N636" i="6"/>
  <c r="N1246" i="6"/>
  <c r="N906" i="6"/>
  <c r="N1022" i="6"/>
  <c r="N587" i="6"/>
  <c r="N124" i="6"/>
  <c r="N1397" i="6"/>
  <c r="N853" i="6"/>
  <c r="N349" i="6"/>
  <c r="N249" i="6"/>
  <c r="N931" i="6"/>
  <c r="N883" i="6"/>
  <c r="N115" i="6"/>
  <c r="N461" i="6"/>
  <c r="N1410" i="6"/>
  <c r="N1403" i="6"/>
  <c r="N1184" i="6"/>
  <c r="N885" i="6"/>
  <c r="N942" i="6"/>
  <c r="N297" i="6"/>
  <c r="N189" i="6"/>
  <c r="Q1392" i="6"/>
  <c r="R1044" i="6"/>
  <c r="N1104" i="6"/>
  <c r="O872" i="6"/>
  <c r="O903" i="6"/>
  <c r="N655" i="6"/>
  <c r="O647" i="6"/>
  <c r="H358" i="6"/>
  <c r="O512" i="6"/>
  <c r="R325" i="6"/>
  <c r="O548" i="6"/>
  <c r="N292" i="6"/>
  <c r="O186" i="6"/>
  <c r="P137" i="6"/>
  <c r="N114" i="6"/>
  <c r="Q67" i="6"/>
  <c r="H60" i="6"/>
  <c r="R189" i="6"/>
  <c r="P794" i="6"/>
  <c r="P346" i="6"/>
  <c r="O230" i="6"/>
  <c r="Q1309" i="6"/>
  <c r="R1393" i="6"/>
  <c r="R1339" i="6"/>
  <c r="P931" i="6"/>
  <c r="R872" i="6"/>
  <c r="O813" i="6"/>
  <c r="P883" i="6"/>
  <c r="Q472" i="6"/>
  <c r="R194" i="6"/>
  <c r="P33" i="6"/>
  <c r="Q1073" i="6"/>
  <c r="R911" i="6"/>
  <c r="P18" i="6"/>
  <c r="N1175" i="6"/>
  <c r="N1181" i="6"/>
  <c r="K1172" i="6"/>
  <c r="S1172" i="6" s="1"/>
  <c r="N1008" i="6"/>
  <c r="H948" i="6"/>
  <c r="R392" i="6"/>
  <c r="R297" i="6"/>
  <c r="H281" i="6"/>
  <c r="Q1418" i="6"/>
  <c r="O1168" i="6"/>
  <c r="P922" i="6"/>
  <c r="R224" i="6"/>
  <c r="O212" i="6"/>
  <c r="P221" i="6"/>
  <c r="O1182" i="6"/>
  <c r="P263" i="6"/>
  <c r="N902" i="6"/>
  <c r="N746" i="6"/>
  <c r="N1361" i="6"/>
  <c r="K1308" i="6"/>
  <c r="K1250" i="6"/>
  <c r="Q1250" i="6" s="1"/>
  <c r="N796" i="6"/>
  <c r="N433" i="6"/>
  <c r="K1249" i="6"/>
  <c r="S1249" i="6" s="1"/>
  <c r="N925" i="6"/>
  <c r="N760" i="6"/>
  <c r="N1406" i="6"/>
  <c r="N704" i="6"/>
  <c r="N1407" i="6"/>
  <c r="N986" i="6"/>
  <c r="H490" i="6"/>
  <c r="N811" i="6"/>
  <c r="K277" i="6"/>
  <c r="S277" i="6" s="1"/>
  <c r="P690" i="6"/>
  <c r="N1411" i="6"/>
  <c r="N1383" i="6"/>
  <c r="N1011" i="6"/>
  <c r="N1149" i="6"/>
  <c r="K1048" i="6"/>
  <c r="S1048" i="6" s="1"/>
  <c r="K983" i="6"/>
  <c r="S983" i="6" s="1"/>
  <c r="N849" i="6"/>
  <c r="N1150" i="6"/>
  <c r="N1163" i="6"/>
  <c r="N429" i="6"/>
  <c r="N1409" i="6"/>
  <c r="N1087" i="6"/>
  <c r="N585" i="6"/>
  <c r="N155" i="6"/>
  <c r="N412" i="6"/>
  <c r="N1405" i="6"/>
  <c r="K945" i="6"/>
  <c r="S945" i="6" s="1"/>
  <c r="N810" i="6"/>
  <c r="R186" i="6"/>
  <c r="N884" i="6"/>
  <c r="N1330" i="6"/>
  <c r="N656" i="6"/>
  <c r="N214" i="6"/>
  <c r="N924" i="6"/>
  <c r="N1082" i="6"/>
  <c r="N896" i="6"/>
  <c r="N631" i="6"/>
  <c r="N765" i="6"/>
  <c r="N347" i="6"/>
  <c r="N1343" i="6"/>
  <c r="N1364" i="6"/>
  <c r="N1399" i="6"/>
  <c r="N926" i="6"/>
  <c r="N1331" i="6"/>
  <c r="N1071" i="6"/>
  <c r="N987" i="6"/>
  <c r="N941" i="6"/>
  <c r="N953" i="6"/>
  <c r="N144" i="6"/>
  <c r="N783" i="6"/>
  <c r="K15" i="6"/>
  <c r="O15" i="6" s="1"/>
  <c r="N956" i="6"/>
  <c r="N797" i="6"/>
  <c r="N919" i="6"/>
  <c r="N890" i="6"/>
  <c r="N780" i="6"/>
  <c r="O839" i="6"/>
  <c r="N348" i="6"/>
  <c r="K1055" i="6"/>
  <c r="S1055" i="6" s="1"/>
  <c r="N211" i="6"/>
  <c r="N858" i="6"/>
  <c r="N546" i="6"/>
  <c r="N1012" i="6"/>
  <c r="N170" i="6"/>
  <c r="N1386" i="6"/>
  <c r="N1385" i="6"/>
  <c r="N897" i="6"/>
  <c r="N1035" i="6"/>
  <c r="K947" i="6"/>
  <c r="S947" i="6" s="1"/>
  <c r="N644" i="6"/>
  <c r="N966" i="6"/>
  <c r="N841" i="6"/>
  <c r="N1078" i="6"/>
  <c r="K1038" i="6"/>
  <c r="S1038" i="6" s="1"/>
  <c r="N847" i="6"/>
  <c r="N710" i="6"/>
  <c r="N830" i="6"/>
  <c r="N747" i="6"/>
  <c r="N695" i="6"/>
  <c r="N426" i="6"/>
  <c r="N496" i="6"/>
  <c r="N484" i="6"/>
  <c r="N518" i="6"/>
  <c r="K279" i="6"/>
  <c r="S279" i="6" s="1"/>
  <c r="N323" i="6"/>
  <c r="N250" i="6"/>
  <c r="N227" i="6"/>
  <c r="N176" i="6"/>
  <c r="N140" i="6"/>
  <c r="N20" i="6"/>
  <c r="N9" i="6"/>
  <c r="N773" i="6"/>
  <c r="N648" i="6"/>
  <c r="N577" i="6"/>
  <c r="N369" i="6"/>
  <c r="N202" i="6"/>
  <c r="N32" i="6"/>
  <c r="N98" i="6"/>
  <c r="N914" i="6"/>
  <c r="N541" i="6"/>
  <c r="N403" i="6"/>
  <c r="N468" i="6"/>
  <c r="N272" i="6"/>
  <c r="N238" i="6"/>
  <c r="N215" i="6"/>
  <c r="N117" i="6"/>
  <c r="N122" i="6"/>
  <c r="N5" i="6"/>
  <c r="N177" i="6"/>
  <c r="N1337" i="6"/>
  <c r="K633" i="6"/>
  <c r="S633" i="6" s="1"/>
  <c r="N470" i="6"/>
  <c r="N455" i="6"/>
  <c r="N262" i="6"/>
  <c r="N248" i="6"/>
  <c r="N1028" i="6"/>
  <c r="N485" i="6"/>
  <c r="N873" i="6"/>
  <c r="N726" i="6"/>
  <c r="N689" i="6"/>
  <c r="N544" i="6"/>
  <c r="N514" i="6"/>
  <c r="N467" i="6"/>
  <c r="N459" i="6"/>
  <c r="N281" i="6"/>
  <c r="N495" i="6"/>
  <c r="N435" i="6"/>
  <c r="N439" i="6"/>
  <c r="N378" i="6"/>
  <c r="N308" i="6"/>
  <c r="N386" i="6"/>
  <c r="N187" i="6"/>
  <c r="N188" i="6"/>
  <c r="N234" i="6"/>
  <c r="N257" i="6"/>
  <c r="N200" i="6"/>
  <c r="N152" i="6"/>
  <c r="N133" i="6"/>
  <c r="N121" i="6"/>
  <c r="N127" i="6"/>
  <c r="N106" i="6"/>
  <c r="N70" i="6"/>
  <c r="N1002" i="6"/>
  <c r="N682" i="6"/>
  <c r="N667" i="6"/>
  <c r="N638" i="6"/>
  <c r="N622" i="6"/>
  <c r="N525" i="6"/>
  <c r="N245" i="6"/>
  <c r="N306" i="6"/>
  <c r="N219" i="6"/>
  <c r="N184" i="6"/>
  <c r="N147" i="6"/>
  <c r="N675" i="6"/>
  <c r="N557" i="6"/>
  <c r="N876" i="6"/>
  <c r="N1015" i="6"/>
  <c r="N742" i="6"/>
  <c r="N314" i="6"/>
  <c r="N69" i="6"/>
  <c r="K17" i="6"/>
  <c r="S17" i="6" s="1"/>
  <c r="N1370" i="6"/>
  <c r="N728" i="6"/>
  <c r="N593" i="6"/>
  <c r="N418" i="6"/>
  <c r="N1416" i="6"/>
  <c r="N1355" i="6"/>
  <c r="N711" i="6"/>
  <c r="N436" i="6"/>
  <c r="N1404" i="6"/>
  <c r="N877" i="6"/>
  <c r="N384" i="6"/>
  <c r="N686" i="6"/>
  <c r="N174" i="6"/>
  <c r="Q1273" i="6"/>
  <c r="N932" i="6"/>
  <c r="N1112" i="6"/>
  <c r="N1396" i="6"/>
  <c r="N1314" i="6"/>
  <c r="N677" i="6"/>
  <c r="N928" i="6"/>
  <c r="N870" i="6"/>
  <c r="K568" i="6"/>
  <c r="S568" i="6" s="1"/>
  <c r="N1362" i="6"/>
  <c r="N591" i="6"/>
  <c r="N1316" i="6"/>
  <c r="N1369" i="6"/>
  <c r="N961" i="6"/>
  <c r="N1155" i="6"/>
  <c r="H1315" i="6"/>
  <c r="Q1312" i="6" s="1"/>
  <c r="Q1112" i="6"/>
  <c r="H1041" i="6"/>
  <c r="P647" i="6"/>
  <c r="R574" i="6"/>
  <c r="N540" i="6"/>
  <c r="H32" i="6"/>
  <c r="N41" i="6"/>
  <c r="H19" i="6"/>
  <c r="O189" i="6"/>
  <c r="R931" i="6"/>
  <c r="O883" i="6"/>
  <c r="H571" i="6"/>
  <c r="Q961" i="6"/>
  <c r="Q870" i="6"/>
  <c r="H1310" i="6"/>
  <c r="H1253" i="6"/>
  <c r="Q1369" i="6"/>
  <c r="P1169" i="6"/>
  <c r="N995" i="6"/>
  <c r="N777" i="6"/>
  <c r="N578" i="6"/>
  <c r="N508" i="6"/>
  <c r="Q297" i="6"/>
  <c r="N49" i="6"/>
  <c r="R932" i="6"/>
  <c r="O1361" i="6"/>
  <c r="N1346" i="6"/>
  <c r="N1366" i="6"/>
  <c r="N1010" i="6"/>
  <c r="N762" i="6"/>
  <c r="N398" i="6"/>
  <c r="N99" i="6"/>
  <c r="N1230" i="6"/>
  <c r="N860" i="6"/>
  <c r="N687" i="6"/>
  <c r="N1121" i="6"/>
  <c r="N1353" i="6"/>
  <c r="N938" i="6"/>
  <c r="N474" i="6"/>
  <c r="N163" i="6"/>
  <c r="N545" i="6"/>
  <c r="N1375" i="6"/>
  <c r="N1351" i="6"/>
  <c r="N1373" i="6"/>
  <c r="N964" i="6"/>
  <c r="N1315" i="6"/>
  <c r="N1024" i="6"/>
  <c r="N904" i="6"/>
  <c r="N1350" i="6"/>
  <c r="N521" i="6"/>
  <c r="N1360" i="6"/>
  <c r="N1069" i="6"/>
  <c r="N273" i="6"/>
  <c r="N1086" i="6"/>
  <c r="N744" i="6"/>
  <c r="N1248" i="6"/>
  <c r="N965" i="6"/>
  <c r="N310" i="6"/>
  <c r="N1085" i="6"/>
  <c r="N691" i="6"/>
  <c r="N393" i="6"/>
  <c r="N66" i="6"/>
  <c r="N377" i="6"/>
  <c r="N954" i="6"/>
  <c r="K1040" i="6"/>
  <c r="S1040" i="6" s="1"/>
  <c r="N1398" i="6"/>
  <c r="N1334" i="6"/>
  <c r="N148" i="6"/>
  <c r="N867" i="6"/>
  <c r="N1297" i="6"/>
  <c r="N571" i="6"/>
  <c r="N1070" i="6"/>
  <c r="N1395" i="6"/>
  <c r="N1046" i="6"/>
  <c r="N848" i="6"/>
  <c r="N584" i="6"/>
  <c r="N452" i="6"/>
  <c r="N566" i="6"/>
  <c r="N24" i="6"/>
  <c r="N53" i="6"/>
  <c r="N131" i="6"/>
  <c r="N1367" i="6"/>
  <c r="N1317" i="6"/>
  <c r="N1253" i="6"/>
  <c r="N988" i="6"/>
  <c r="H145" i="6"/>
  <c r="N737" i="6"/>
  <c r="N552" i="6"/>
  <c r="K16" i="6"/>
  <c r="S16" i="6" s="1"/>
  <c r="N957" i="6"/>
  <c r="H1264" i="6"/>
  <c r="K1227" i="6"/>
  <c r="N1000" i="6"/>
  <c r="N915" i="6"/>
  <c r="N798" i="6"/>
  <c r="N910" i="6"/>
  <c r="N920" i="6"/>
  <c r="N1105" i="6"/>
  <c r="N397" i="6"/>
  <c r="N855" i="6"/>
  <c r="N649" i="6"/>
  <c r="N27" i="6"/>
  <c r="N1319" i="6"/>
  <c r="N1310" i="6"/>
  <c r="N385" i="6"/>
  <c r="N989" i="6"/>
  <c r="N22" i="6"/>
  <c r="N1417" i="6"/>
  <c r="N1340" i="6"/>
  <c r="N1318" i="6"/>
  <c r="N962" i="6"/>
  <c r="N958" i="6"/>
  <c r="N729" i="6"/>
  <c r="N442" i="6"/>
  <c r="N912" i="6"/>
  <c r="N844" i="6"/>
  <c r="N676" i="6"/>
  <c r="N1080" i="6"/>
  <c r="N850" i="6"/>
  <c r="N829" i="6"/>
  <c r="N771" i="6"/>
  <c r="N709" i="6"/>
  <c r="N623" i="6"/>
  <c r="N427" i="6"/>
  <c r="N497" i="6"/>
  <c r="O392" i="6"/>
  <c r="N482" i="6"/>
  <c r="N423" i="6"/>
  <c r="N519" i="6"/>
  <c r="N321" i="6"/>
  <c r="N251" i="6"/>
  <c r="N229" i="6"/>
  <c r="N178" i="6"/>
  <c r="N21" i="6"/>
  <c r="N146" i="6"/>
  <c r="K755" i="6"/>
  <c r="Q755" i="6" s="1"/>
  <c r="N612" i="6"/>
  <c r="N534" i="6"/>
  <c r="N333" i="6"/>
  <c r="N203" i="6"/>
  <c r="N34" i="6"/>
  <c r="N715" i="6"/>
  <c r="N716" i="6"/>
  <c r="N528" i="6"/>
  <c r="N420" i="6"/>
  <c r="N530" i="6"/>
  <c r="N413" i="6"/>
  <c r="N352" i="6"/>
  <c r="N394" i="6"/>
  <c r="N162" i="6"/>
  <c r="N166" i="6"/>
  <c r="N210" i="6"/>
  <c r="N139" i="6"/>
  <c r="N125" i="6"/>
  <c r="N72" i="6"/>
  <c r="N1338" i="6"/>
  <c r="N892" i="6"/>
  <c r="N615" i="6"/>
  <c r="N469" i="6"/>
  <c r="N445" i="6"/>
  <c r="N171" i="6"/>
  <c r="N927" i="6"/>
  <c r="N868" i="6"/>
  <c r="N1088" i="6"/>
  <c r="N804" i="6"/>
  <c r="N865" i="6"/>
  <c r="N672" i="6"/>
  <c r="N725" i="6"/>
  <c r="N608" i="6"/>
  <c r="N692" i="6"/>
  <c r="N572" i="6"/>
  <c r="N520" i="6"/>
  <c r="N515" i="6"/>
  <c r="N428" i="6"/>
  <c r="N282" i="6"/>
  <c r="N301" i="6"/>
  <c r="N440" i="6"/>
  <c r="N379" i="6"/>
  <c r="N293" i="6"/>
  <c r="N387" i="6"/>
  <c r="N318" i="6"/>
  <c r="N304" i="6"/>
  <c r="N241" i="6"/>
  <c r="N235" i="6"/>
  <c r="N258" i="6"/>
  <c r="N201" i="6"/>
  <c r="N154" i="6"/>
  <c r="N118" i="6"/>
  <c r="N107" i="6"/>
  <c r="N128" i="6"/>
  <c r="N75" i="6"/>
  <c r="N1414" i="6"/>
  <c r="N1003" i="6"/>
  <c r="N683" i="6"/>
  <c r="N620" i="6"/>
  <c r="N491" i="6"/>
  <c r="N527" i="6"/>
  <c r="N391" i="6"/>
  <c r="N307" i="6"/>
  <c r="N220" i="6"/>
  <c r="N185" i="6"/>
  <c r="N101" i="6"/>
  <c r="N1081" i="6"/>
  <c r="N1408" i="6"/>
  <c r="N874" i="6"/>
  <c r="N376" i="6"/>
  <c r="N1021" i="6"/>
  <c r="N1372" i="6"/>
  <c r="N862" i="6"/>
  <c r="N785" i="6"/>
  <c r="N589" i="6"/>
  <c r="N276" i="6"/>
  <c r="N179" i="6"/>
  <c r="N809" i="6"/>
  <c r="N759" i="6"/>
  <c r="N460" i="6"/>
  <c r="N1400" i="6"/>
  <c r="N1094" i="6"/>
  <c r="N980" i="6"/>
  <c r="N498" i="6"/>
  <c r="N345" i="6"/>
  <c r="N901" i="6"/>
  <c r="N761" i="6"/>
  <c r="N1332" i="6"/>
  <c r="N894" i="6"/>
  <c r="N443" i="6"/>
  <c r="N74" i="6"/>
  <c r="N1271" i="6"/>
  <c r="N881" i="6"/>
  <c r="N1382" i="6"/>
  <c r="N327" i="6"/>
  <c r="N661" i="6"/>
  <c r="N76" i="6"/>
  <c r="N1412" i="6"/>
  <c r="N813" i="6"/>
  <c r="N230" i="6"/>
  <c r="N1381" i="6"/>
  <c r="N800" i="6"/>
  <c r="N556" i="6"/>
  <c r="N103" i="6"/>
  <c r="N1336" i="6"/>
  <c r="N1106" i="6"/>
  <c r="N852" i="6"/>
  <c r="N434" i="6"/>
  <c r="N1390" i="6"/>
  <c r="N30" i="6"/>
  <c r="N1320" i="6"/>
  <c r="N1072" i="6"/>
  <c r="N326" i="6"/>
  <c r="N786" i="6"/>
  <c r="N548" i="6"/>
  <c r="N1418" i="6"/>
  <c r="N1341" i="6"/>
  <c r="N1182" i="6"/>
  <c r="N963" i="6"/>
  <c r="N959" i="6"/>
  <c r="N911" i="6"/>
  <c r="N821" i="6"/>
  <c r="N1079" i="6"/>
  <c r="N916" i="6"/>
  <c r="N828" i="6"/>
  <c r="N772" i="6"/>
  <c r="N693" i="6"/>
  <c r="N624" i="6"/>
  <c r="N678" i="6"/>
  <c r="N647" i="6"/>
  <c r="N487" i="6"/>
  <c r="N625" i="6"/>
  <c r="N483" i="6"/>
  <c r="N417" i="6"/>
  <c r="N324" i="6"/>
  <c r="N226" i="6"/>
  <c r="N224" i="6"/>
  <c r="N167" i="6"/>
  <c r="N8" i="6"/>
  <c r="N799" i="6"/>
  <c r="N731" i="6"/>
  <c r="N613" i="6"/>
  <c r="N533" i="6"/>
  <c r="N334" i="6"/>
  <c r="N205" i="6"/>
  <c r="N33" i="6"/>
  <c r="N1144" i="6"/>
  <c r="N627" i="6"/>
  <c r="N311" i="6"/>
  <c r="N529" i="6"/>
  <c r="N421" i="6"/>
  <c r="N402" i="6"/>
  <c r="N531" i="6"/>
  <c r="N414" i="6"/>
  <c r="N274" i="6"/>
  <c r="N395" i="6"/>
  <c r="N270" i="6"/>
  <c r="N325" i="6"/>
  <c r="N240" i="6"/>
  <c r="N182" i="6"/>
  <c r="N31" i="6"/>
  <c r="N1073" i="6"/>
  <c r="N1187" i="6"/>
  <c r="N1339" i="6"/>
  <c r="N891" i="6"/>
  <c r="N616" i="6"/>
  <c r="N471" i="6"/>
  <c r="N446" i="6"/>
  <c r="N263" i="6"/>
  <c r="N173" i="6"/>
  <c r="N673" i="6"/>
  <c r="N486" i="6"/>
  <c r="N1049" i="6"/>
  <c r="N806" i="6"/>
  <c r="N864" i="6"/>
  <c r="N837" i="6"/>
  <c r="N758" i="6"/>
  <c r="N606" i="6"/>
  <c r="N727" i="6"/>
  <c r="N609" i="6"/>
  <c r="N630" i="6"/>
  <c r="N573" i="6"/>
  <c r="N472" i="6"/>
  <c r="N516" i="6"/>
  <c r="N457" i="6"/>
  <c r="N494" i="6"/>
  <c r="N444" i="6"/>
  <c r="N302" i="6"/>
  <c r="P441" i="6"/>
  <c r="N358" i="6"/>
  <c r="N350" i="6"/>
  <c r="N294" i="6"/>
  <c r="N335" i="6"/>
  <c r="N320" i="6"/>
  <c r="N243" i="6"/>
  <c r="N137" i="6"/>
  <c r="N259" i="6"/>
  <c r="N153" i="6"/>
  <c r="N145" i="6"/>
  <c r="N108" i="6"/>
  <c r="N130" i="6"/>
  <c r="N77" i="6"/>
  <c r="N1413" i="6"/>
  <c r="N681" i="6"/>
  <c r="N662" i="6"/>
  <c r="N619" i="6"/>
  <c r="N372" i="6"/>
  <c r="N359" i="6"/>
  <c r="N392" i="6"/>
  <c r="N246" i="6"/>
  <c r="N221" i="6"/>
  <c r="N168" i="6"/>
  <c r="N1392" i="6"/>
  <c r="N794" i="6"/>
  <c r="N199" i="6"/>
  <c r="N512" i="6"/>
  <c r="N815" i="6"/>
  <c r="N280" i="6"/>
  <c r="N206" i="6"/>
  <c r="N18" i="6"/>
  <c r="Q839" i="6"/>
  <c r="N1168" i="6"/>
  <c r="N696" i="6"/>
  <c r="N831" i="6"/>
  <c r="N554" i="6"/>
  <c r="N396" i="6"/>
  <c r="N213" i="6"/>
  <c r="N56" i="6"/>
  <c r="N1044" i="6"/>
  <c r="N1065" i="6"/>
  <c r="N1393" i="6"/>
  <c r="N346" i="6"/>
  <c r="N181" i="6"/>
  <c r="N67" i="6"/>
  <c r="N1145" i="6"/>
  <c r="N1349" i="6"/>
  <c r="R803" i="6"/>
  <c r="N212" i="6"/>
  <c r="N1309" i="6"/>
  <c r="N967" i="6"/>
  <c r="N872" i="6"/>
  <c r="N1291" i="6"/>
  <c r="N754" i="6"/>
  <c r="N588" i="6"/>
  <c r="N929" i="6"/>
  <c r="N1328" i="6"/>
  <c r="N453" i="6"/>
  <c r="N574" i="6"/>
  <c r="N523" i="6"/>
  <c r="N1068" i="6"/>
  <c r="N1374" i="6"/>
  <c r="N972" i="6"/>
  <c r="N123" i="6"/>
  <c r="N766" i="6"/>
  <c r="P1392" i="6"/>
  <c r="N1235" i="6"/>
  <c r="Q1044" i="6"/>
  <c r="P885" i="6"/>
  <c r="N1205" i="6"/>
  <c r="N1260" i="6"/>
  <c r="O1112" i="6"/>
  <c r="N1165" i="6"/>
  <c r="H1270" i="6"/>
  <c r="N735" i="6"/>
  <c r="N660" i="6"/>
  <c r="R619" i="6"/>
  <c r="R512" i="6"/>
  <c r="P325" i="6"/>
  <c r="Q548" i="6"/>
  <c r="N96" i="6"/>
  <c r="O67" i="6"/>
  <c r="Q189" i="6"/>
  <c r="Q182" i="6"/>
  <c r="H910" i="6"/>
  <c r="Q794" i="6"/>
  <c r="O346" i="6"/>
  <c r="K1266" i="6"/>
  <c r="S1266" i="6" s="1"/>
  <c r="O1309" i="6"/>
  <c r="N1277" i="6"/>
  <c r="P1393" i="6"/>
  <c r="O1339" i="6"/>
  <c r="O931" i="6"/>
  <c r="Q813" i="6"/>
  <c r="R883" i="6"/>
  <c r="O606" i="6"/>
  <c r="R630" i="6"/>
  <c r="Q523" i="6"/>
  <c r="R402" i="6"/>
  <c r="O33" i="6"/>
  <c r="R961" i="6"/>
  <c r="R1073" i="6"/>
  <c r="Q911" i="6"/>
  <c r="O18" i="6"/>
  <c r="N1325" i="6"/>
  <c r="N1229" i="6"/>
  <c r="N1125" i="6"/>
  <c r="P1369" i="6"/>
  <c r="N1051" i="6"/>
  <c r="N1064" i="6"/>
  <c r="N952" i="6"/>
  <c r="N701" i="6"/>
  <c r="N708" i="6"/>
  <c r="N668" i="6"/>
  <c r="P297" i="6"/>
  <c r="Q392" i="6"/>
  <c r="Q186" i="6"/>
  <c r="N89" i="6"/>
  <c r="P1418" i="6"/>
  <c r="R1291" i="6"/>
  <c r="P1168" i="6"/>
  <c r="Q932" i="6"/>
  <c r="O529" i="6"/>
  <c r="Q224" i="6"/>
  <c r="R212" i="6"/>
  <c r="O221" i="6"/>
  <c r="P31" i="6"/>
  <c r="O1371" i="6"/>
  <c r="Q372" i="6"/>
  <c r="P1182" i="6"/>
  <c r="Q1381" i="6"/>
  <c r="Q263" i="6"/>
  <c r="N889" i="6"/>
  <c r="K1307" i="6"/>
  <c r="S1307" i="6" s="1"/>
  <c r="N819" i="6"/>
  <c r="N208" i="6"/>
  <c r="N784" i="6"/>
  <c r="N156" i="6"/>
  <c r="N875" i="6"/>
  <c r="N550" i="6"/>
  <c r="K29" i="6"/>
  <c r="S29" i="6" s="1"/>
  <c r="N223" i="6"/>
  <c r="N19" i="6"/>
  <c r="N1388" i="6"/>
  <c r="K944" i="6"/>
  <c r="S944" i="6" s="1"/>
  <c r="N812" i="6"/>
  <c r="N805" i="6"/>
  <c r="O1254" i="6"/>
  <c r="N1126" i="6"/>
  <c r="N23" i="6"/>
  <c r="N871" i="6"/>
  <c r="N1052" i="6"/>
  <c r="K722" i="6"/>
  <c r="S722" i="6" s="1"/>
  <c r="N209" i="6"/>
  <c r="K489" i="6"/>
  <c r="R489" i="6" s="1"/>
  <c r="N490" i="6"/>
  <c r="N309" i="6"/>
  <c r="N526" i="6"/>
  <c r="N54" i="6"/>
  <c r="N180" i="6"/>
  <c r="N1354" i="6"/>
  <c r="K1312" i="6"/>
  <c r="S1312" i="6" s="1"/>
  <c r="N1278" i="6"/>
  <c r="N832" i="6"/>
  <c r="N228" i="6"/>
  <c r="N1335" i="6"/>
  <c r="N1402" i="6"/>
  <c r="N714" i="6"/>
  <c r="N375" i="6"/>
  <c r="N1100" i="6"/>
  <c r="N1001" i="6"/>
  <c r="N1014" i="6"/>
  <c r="N549" i="6"/>
  <c r="N843" i="6"/>
  <c r="N473" i="6"/>
  <c r="N399" i="6"/>
  <c r="N882" i="6"/>
  <c r="N859" i="6"/>
  <c r="N100" i="6"/>
  <c r="N14" i="6"/>
  <c r="N592" i="6"/>
  <c r="N999" i="6"/>
  <c r="K817" i="6"/>
  <c r="S817" i="6" s="1"/>
  <c r="N921" i="6"/>
  <c r="N888" i="6"/>
  <c r="N895" i="6"/>
  <c r="K28" i="6"/>
  <c r="S28" i="6" s="1"/>
  <c r="N1066" i="6"/>
  <c r="N465" i="6"/>
  <c r="N1391" i="6"/>
  <c r="R839" i="6"/>
  <c r="N607" i="6"/>
  <c r="N524" i="6"/>
  <c r="N1365" i="6"/>
  <c r="N990" i="6"/>
  <c r="N713" i="6"/>
  <c r="N1206" i="6"/>
  <c r="N1384" i="6"/>
  <c r="N955" i="6"/>
  <c r="N1034" i="6"/>
  <c r="N905" i="6"/>
  <c r="H985" i="6"/>
  <c r="N913" i="6"/>
  <c r="N782" i="6"/>
  <c r="N1036" i="6"/>
  <c r="N917" i="6"/>
  <c r="N845" i="6"/>
  <c r="N827" i="6"/>
  <c r="N745" i="6"/>
  <c r="N694" i="6"/>
  <c r="N590" i="6"/>
  <c r="N679" i="6"/>
  <c r="N610" i="6"/>
  <c r="N481" i="6"/>
  <c r="K278" i="6"/>
  <c r="S278" i="6" s="1"/>
  <c r="N322" i="6"/>
  <c r="N288" i="6"/>
  <c r="N217" i="6"/>
  <c r="N225" i="6"/>
  <c r="N73" i="6"/>
  <c r="N801" i="6"/>
  <c r="N730" i="6"/>
  <c r="N576" i="6"/>
  <c r="N535" i="6"/>
  <c r="N204" i="6"/>
  <c r="K57" i="6"/>
  <c r="S57" i="6" s="1"/>
  <c r="N35" i="6"/>
  <c r="K757" i="6"/>
  <c r="S757" i="6" s="1"/>
  <c r="N553" i="6"/>
  <c r="N632" i="6"/>
  <c r="N380" i="6"/>
  <c r="N509" i="6"/>
  <c r="N422" i="6"/>
  <c r="N404" i="6"/>
  <c r="N532" i="6"/>
  <c r="N415" i="6"/>
  <c r="N275" i="6"/>
  <c r="N332" i="6"/>
  <c r="N239" i="6"/>
  <c r="N149" i="6"/>
  <c r="N116" i="6"/>
  <c r="N1074" i="6"/>
  <c r="N893" i="6"/>
  <c r="N617" i="6"/>
  <c r="N454" i="6"/>
  <c r="N447" i="6"/>
  <c r="N247" i="6"/>
  <c r="N674" i="6"/>
  <c r="N242" i="6"/>
  <c r="N740" i="6"/>
  <c r="N866" i="6"/>
  <c r="N820" i="6"/>
  <c r="N724" i="6"/>
  <c r="N642" i="6"/>
  <c r="N748" i="6"/>
  <c r="N543" i="6"/>
  <c r="N551" i="6"/>
  <c r="N466" i="6"/>
  <c r="N458" i="6"/>
  <c r="N374" i="6"/>
  <c r="N493" i="6"/>
  <c r="N432" i="6"/>
  <c r="N300" i="6"/>
  <c r="N438" i="6"/>
  <c r="N416" i="6"/>
  <c r="N344" i="6"/>
  <c r="N351" i="6"/>
  <c r="N295" i="6"/>
  <c r="N319" i="6"/>
  <c r="N283" i="6"/>
  <c r="N233" i="6"/>
  <c r="N256" i="6"/>
  <c r="N151" i="6"/>
  <c r="N132" i="6"/>
  <c r="N120" i="6"/>
  <c r="N109" i="6"/>
  <c r="N129" i="6"/>
  <c r="N104" i="6"/>
  <c r="N1415" i="6"/>
  <c r="N680" i="6"/>
  <c r="N666" i="6"/>
  <c r="N663" i="6"/>
  <c r="N621" i="6"/>
  <c r="N373" i="6"/>
  <c r="N244" i="6"/>
  <c r="N305" i="6"/>
  <c r="N218" i="6"/>
  <c r="N222" i="6"/>
  <c r="N169" i="6"/>
  <c r="K1137" i="6"/>
  <c r="S1137" i="6" s="1"/>
  <c r="N1348" i="6"/>
  <c r="N138" i="6"/>
  <c r="N1093" i="6"/>
  <c r="N948" i="6"/>
  <c r="N764" i="6"/>
  <c r="N778" i="6"/>
  <c r="N650" i="6"/>
  <c r="N405" i="6"/>
  <c r="N315" i="6"/>
  <c r="N84" i="6"/>
  <c r="N6" i="6"/>
  <c r="N110" i="6"/>
  <c r="N998" i="6"/>
  <c r="N456" i="6"/>
  <c r="N303" i="6"/>
  <c r="R664" i="6"/>
  <c r="Q664" i="6"/>
  <c r="P664" i="6"/>
  <c r="N1347" i="6"/>
  <c r="N643" i="6"/>
  <c r="N448" i="6"/>
  <c r="N296" i="6"/>
  <c r="N1060" i="6"/>
  <c r="N1067" i="6"/>
  <c r="N586" i="6"/>
  <c r="N479" i="6"/>
  <c r="N400" i="6"/>
  <c r="N973" i="6"/>
  <c r="R973" i="6"/>
  <c r="P973" i="6"/>
  <c r="P919" i="6"/>
  <c r="R964" i="6"/>
  <c r="H630" i="6"/>
  <c r="Q545" i="6"/>
  <c r="O397" i="6"/>
  <c r="Q137" i="6"/>
  <c r="Q202" i="6"/>
  <c r="O103" i="6"/>
  <c r="P1315" i="6"/>
  <c r="R858" i="6"/>
  <c r="Q434" i="6"/>
  <c r="Q441" i="6"/>
  <c r="Q245" i="6"/>
  <c r="P211" i="6"/>
  <c r="O955" i="6"/>
  <c r="P895" i="6"/>
  <c r="Q917" i="6"/>
  <c r="Q885" i="6"/>
  <c r="P758" i="6"/>
  <c r="Q758" i="6"/>
  <c r="R606" i="6"/>
  <c r="P630" i="6"/>
  <c r="Q574" i="6"/>
  <c r="R523" i="6"/>
  <c r="P472" i="6"/>
  <c r="O402" i="6"/>
  <c r="O209" i="6"/>
  <c r="O163" i="6"/>
  <c r="P259" i="6"/>
  <c r="P573" i="6"/>
  <c r="Q516" i="6"/>
  <c r="O455" i="6"/>
  <c r="O262" i="6"/>
  <c r="P262" i="6"/>
  <c r="Q219" i="6"/>
  <c r="Q1015" i="6"/>
  <c r="O855" i="6"/>
  <c r="P845" i="6"/>
  <c r="H759" i="6"/>
  <c r="P567" i="6"/>
  <c r="Q213" i="6"/>
  <c r="R145" i="6"/>
  <c r="Q1375" i="6"/>
  <c r="R1410" i="6"/>
  <c r="O1410" i="6"/>
  <c r="Q1408" i="6"/>
  <c r="R1408" i="6"/>
  <c r="Q1126" i="6"/>
  <c r="R1126" i="6"/>
  <c r="Q797" i="6"/>
  <c r="P827" i="6"/>
  <c r="O679" i="6"/>
  <c r="O320" i="6"/>
  <c r="P327" i="6"/>
  <c r="Q905" i="6"/>
  <c r="K949" i="6"/>
  <c r="S949" i="6" s="1"/>
  <c r="K1324" i="6"/>
  <c r="S1324" i="6" s="1"/>
  <c r="K50" i="6"/>
  <c r="S50" i="6" s="1"/>
  <c r="K313" i="6"/>
  <c r="S313" i="6" s="1"/>
  <c r="K135" i="6"/>
  <c r="S135" i="6" s="1"/>
  <c r="K68" i="6"/>
  <c r="S68" i="6" s="1"/>
  <c r="K312" i="6"/>
  <c r="P312" i="6" s="1"/>
  <c r="R286" i="6"/>
  <c r="O286" i="6"/>
  <c r="N286" i="6"/>
  <c r="Q286" i="6"/>
  <c r="P286" i="6"/>
  <c r="H1229" i="6"/>
  <c r="R919" i="6"/>
  <c r="H1174" i="6"/>
  <c r="P545" i="6"/>
  <c r="R396" i="6"/>
  <c r="O396" i="6"/>
  <c r="R397" i="6"/>
  <c r="H138" i="6"/>
  <c r="O137" i="6" s="1"/>
  <c r="Q147" i="6"/>
  <c r="H72" i="6"/>
  <c r="P70" i="6" s="1"/>
  <c r="R228" i="6"/>
  <c r="P103" i="6"/>
  <c r="O70" i="6"/>
  <c r="O1315" i="6"/>
  <c r="O972" i="6"/>
  <c r="P858" i="6"/>
  <c r="O434" i="6"/>
  <c r="R245" i="6"/>
  <c r="Q211" i="6"/>
  <c r="Q1081" i="6"/>
  <c r="R1149" i="6"/>
  <c r="O1036" i="6"/>
  <c r="P955" i="6"/>
  <c r="H1009" i="6"/>
  <c r="R895" i="6"/>
  <c r="H1065" i="6"/>
  <c r="O1052" i="6"/>
  <c r="O917" i="6"/>
  <c r="O885" i="6"/>
  <c r="P590" i="6"/>
  <c r="O590" i="6"/>
  <c r="P523" i="6"/>
  <c r="R209" i="6"/>
  <c r="Q163" i="6"/>
  <c r="O259" i="6"/>
  <c r="R745" i="6"/>
  <c r="Q573" i="6"/>
  <c r="O516" i="6"/>
  <c r="Q455" i="6"/>
  <c r="R262" i="6"/>
  <c r="R219" i="6"/>
  <c r="P248" i="6"/>
  <c r="H1150" i="6"/>
  <c r="R1015" i="6"/>
  <c r="R855" i="6"/>
  <c r="R845" i="6"/>
  <c r="R567" i="6"/>
  <c r="Q521" i="6"/>
  <c r="O441" i="6"/>
  <c r="R213" i="6"/>
  <c r="O225" i="6"/>
  <c r="Q145" i="6"/>
  <c r="H6" i="6"/>
  <c r="R1375" i="6"/>
  <c r="P1410" i="6"/>
  <c r="Q1405" i="6"/>
  <c r="P1408" i="6"/>
  <c r="P1126" i="6"/>
  <c r="P1081" i="6"/>
  <c r="Q964" i="6"/>
  <c r="P797" i="6"/>
  <c r="O806" i="6"/>
  <c r="O827" i="6"/>
  <c r="R682" i="6"/>
  <c r="P679" i="6"/>
  <c r="R376" i="6"/>
  <c r="R320" i="6"/>
  <c r="P1361" i="6"/>
  <c r="P981" i="6"/>
  <c r="O327" i="6"/>
  <c r="K1174" i="6"/>
  <c r="S1174" i="6" s="1"/>
  <c r="K657" i="6"/>
  <c r="S657" i="6" s="1"/>
  <c r="K463" i="6"/>
  <c r="S463" i="6" s="1"/>
  <c r="K1005" i="6"/>
  <c r="S1005" i="6" s="1"/>
  <c r="H466" i="6"/>
  <c r="O465" i="6" s="1"/>
  <c r="H724" i="6"/>
  <c r="K700" i="6"/>
  <c r="S700" i="6" s="1"/>
  <c r="K774" i="6"/>
  <c r="P774" i="6" s="1"/>
  <c r="H977" i="6"/>
  <c r="K706" i="6"/>
  <c r="S706" i="6" s="1"/>
  <c r="K353" i="6"/>
  <c r="S353" i="6" s="1"/>
  <c r="K136" i="6"/>
  <c r="K71" i="6"/>
  <c r="S71" i="6" s="1"/>
  <c r="N522" i="6"/>
  <c r="R522" i="6"/>
  <c r="O522" i="6"/>
  <c r="P522" i="6"/>
  <c r="Q522" i="6"/>
  <c r="K861" i="6"/>
  <c r="S861" i="6" s="1"/>
  <c r="Q919" i="6"/>
  <c r="O939" i="6"/>
  <c r="O545" i="6"/>
  <c r="P396" i="6"/>
  <c r="Q397" i="6"/>
  <c r="H315" i="6"/>
  <c r="P313" i="6" s="1"/>
  <c r="P228" i="6"/>
  <c r="O147" i="6"/>
  <c r="Q73" i="6"/>
  <c r="O228" i="6"/>
  <c r="P202" i="6"/>
  <c r="Q103" i="6"/>
  <c r="Q1315" i="6"/>
  <c r="R972" i="6"/>
  <c r="P972" i="6"/>
  <c r="H778" i="6"/>
  <c r="P742" i="6"/>
  <c r="O858" i="6"/>
  <c r="R434" i="6"/>
  <c r="O245" i="6"/>
  <c r="O211" i="6"/>
  <c r="K1269" i="6"/>
  <c r="S1269" i="6" s="1"/>
  <c r="Q1036" i="6"/>
  <c r="Q955" i="6"/>
  <c r="O895" i="6"/>
  <c r="Q1052" i="6"/>
  <c r="H882" i="6"/>
  <c r="R917" i="6"/>
  <c r="R885" i="6"/>
  <c r="R758" i="6"/>
  <c r="Q606" i="6"/>
  <c r="Q590" i="6"/>
  <c r="Q630" i="6"/>
  <c r="P574" i="6"/>
  <c r="O523" i="6"/>
  <c r="R472" i="6"/>
  <c r="P402" i="6"/>
  <c r="R441" i="6"/>
  <c r="P163" i="6"/>
  <c r="Q259" i="6"/>
  <c r="H709" i="6"/>
  <c r="O708" i="6" s="1"/>
  <c r="R573" i="6"/>
  <c r="P516" i="6"/>
  <c r="R455" i="6"/>
  <c r="Q262" i="6"/>
  <c r="O219" i="6"/>
  <c r="O964" i="6"/>
  <c r="O1015" i="6"/>
  <c r="Q855" i="6"/>
  <c r="O845" i="6"/>
  <c r="Q481" i="6"/>
  <c r="O213" i="6"/>
  <c r="P145" i="6"/>
  <c r="O1375" i="6"/>
  <c r="O1405" i="6"/>
  <c r="O1408" i="6"/>
  <c r="O1126" i="6"/>
  <c r="O1081" i="6"/>
  <c r="P1354" i="6"/>
  <c r="R797" i="6"/>
  <c r="P806" i="6"/>
  <c r="R827" i="6"/>
  <c r="O682" i="6"/>
  <c r="P682" i="6"/>
  <c r="Q679" i="6"/>
  <c r="R529" i="6"/>
  <c r="O376" i="6"/>
  <c r="Q320" i="6"/>
  <c r="O486" i="6"/>
  <c r="R327" i="6"/>
  <c r="K950" i="6"/>
  <c r="S950" i="6" s="1"/>
  <c r="K775" i="6"/>
  <c r="S775" i="6" s="1"/>
  <c r="K992" i="6"/>
  <c r="R992" i="6" s="1"/>
  <c r="K854" i="6"/>
  <c r="S854" i="6" s="1"/>
  <c r="H584" i="6"/>
  <c r="K1063" i="6"/>
  <c r="S1063" i="6" s="1"/>
  <c r="K1323" i="6"/>
  <c r="S1323" i="6" s="1"/>
  <c r="H856" i="6"/>
  <c r="K756" i="6"/>
  <c r="S756" i="6" s="1"/>
  <c r="K355" i="6"/>
  <c r="S355" i="6" s="1"/>
  <c r="K134" i="6"/>
  <c r="S134" i="6" s="1"/>
  <c r="K192" i="6"/>
  <c r="S192" i="6" s="1"/>
  <c r="R665" i="6"/>
  <c r="N407" i="6"/>
  <c r="Q407" i="6"/>
  <c r="P407" i="6"/>
  <c r="O407" i="6"/>
  <c r="R407" i="6"/>
  <c r="K814" i="6"/>
  <c r="P814" i="6" s="1"/>
  <c r="K793" i="6"/>
  <c r="S793" i="6" s="1"/>
  <c r="K792" i="6"/>
  <c r="S792" i="6" s="1"/>
  <c r="K791" i="6"/>
  <c r="S791" i="6" s="1"/>
  <c r="K1191" i="6"/>
  <c r="S1191" i="6" s="1"/>
  <c r="K1189" i="6"/>
  <c r="S1189" i="6" s="1"/>
  <c r="K1190" i="6"/>
  <c r="S1190" i="6" s="1"/>
  <c r="K1188" i="6"/>
  <c r="S1188" i="6" s="1"/>
  <c r="N1211" i="6"/>
  <c r="P1211" i="6"/>
  <c r="Q1211" i="6"/>
  <c r="O1211" i="6"/>
  <c r="H1120" i="6"/>
  <c r="K1119" i="6"/>
  <c r="S1119" i="6" s="1"/>
  <c r="K1118" i="6"/>
  <c r="S1118" i="6" s="1"/>
  <c r="K1167" i="6"/>
  <c r="S1167" i="6" s="1"/>
  <c r="K1166" i="6"/>
  <c r="K1164" i="6"/>
  <c r="S1164" i="6" s="1"/>
  <c r="H1168" i="6"/>
  <c r="K654" i="6"/>
  <c r="S654" i="6" s="1"/>
  <c r="K652" i="6"/>
  <c r="S652" i="6" s="1"/>
  <c r="K651" i="6"/>
  <c r="S651" i="6" s="1"/>
  <c r="K653" i="6"/>
  <c r="S653" i="6" s="1"/>
  <c r="K411" i="6"/>
  <c r="S411" i="6" s="1"/>
  <c r="K410" i="6"/>
  <c r="S410" i="6" s="1"/>
  <c r="K409" i="6"/>
  <c r="S409" i="6" s="1"/>
  <c r="K408" i="6"/>
  <c r="S408" i="6" s="1"/>
  <c r="K255" i="6"/>
  <c r="S255" i="6" s="1"/>
  <c r="K253" i="6"/>
  <c r="S253" i="6" s="1"/>
  <c r="K252" i="6"/>
  <c r="S252" i="6" s="1"/>
  <c r="K267" i="6"/>
  <c r="K264" i="6"/>
  <c r="S264" i="6" s="1"/>
  <c r="K266" i="6"/>
  <c r="S266" i="6" s="1"/>
  <c r="K265" i="6"/>
  <c r="S265" i="6" s="1"/>
  <c r="K13" i="6"/>
  <c r="S13" i="6" s="1"/>
  <c r="K10" i="6"/>
  <c r="S10" i="6" s="1"/>
  <c r="K12" i="6"/>
  <c r="S12" i="6" s="1"/>
  <c r="K198" i="6"/>
  <c r="S198" i="6" s="1"/>
  <c r="H199" i="6"/>
  <c r="K197" i="6"/>
  <c r="S197" i="6" s="1"/>
  <c r="K195" i="6"/>
  <c r="S195" i="6" s="1"/>
  <c r="K196" i="6"/>
  <c r="S196" i="6" s="1"/>
  <c r="N923" i="6"/>
  <c r="P923" i="6"/>
  <c r="O923" i="6"/>
  <c r="Q923" i="6"/>
  <c r="N1249" i="6"/>
  <c r="Q1249" i="6"/>
  <c r="R1249" i="6"/>
  <c r="P1249" i="6"/>
  <c r="N390" i="6"/>
  <c r="Q390" i="6"/>
  <c r="R390" i="6"/>
  <c r="P390" i="6"/>
  <c r="O390" i="6"/>
  <c r="N1333" i="6"/>
  <c r="O1333" i="6"/>
  <c r="P1333" i="6"/>
  <c r="Q1333" i="6"/>
  <c r="R1333" i="6"/>
  <c r="K11" i="6"/>
  <c r="S11" i="6" s="1"/>
  <c r="N207" i="6"/>
  <c r="R207" i="6"/>
  <c r="Q207" i="6"/>
  <c r="O207" i="6"/>
  <c r="P207" i="6"/>
  <c r="N1394" i="6"/>
  <c r="P1394" i="6"/>
  <c r="R1394" i="6"/>
  <c r="O1394" i="6"/>
  <c r="N194" i="6"/>
  <c r="O194" i="6"/>
  <c r="Q194" i="6"/>
  <c r="P194" i="6"/>
  <c r="K836" i="6"/>
  <c r="S836" i="6" s="1"/>
  <c r="K834" i="6"/>
  <c r="S834" i="6" s="1"/>
  <c r="H837" i="6"/>
  <c r="K835" i="6"/>
  <c r="S835" i="6" s="1"/>
  <c r="K833" i="6"/>
  <c r="O833" i="6" s="1"/>
  <c r="K254" i="6"/>
  <c r="S254" i="6" s="1"/>
  <c r="K1159" i="6"/>
  <c r="S1159" i="6" s="1"/>
  <c r="K1158" i="6"/>
  <c r="S1158" i="6" s="1"/>
  <c r="K1157" i="6"/>
  <c r="S1157" i="6" s="1"/>
  <c r="H1160" i="6"/>
  <c r="N1047" i="6"/>
  <c r="R1047" i="6"/>
  <c r="P1047" i="6"/>
  <c r="O1047" i="6"/>
  <c r="N816" i="6"/>
  <c r="Q816" i="6"/>
  <c r="R816" i="6"/>
  <c r="O816" i="6"/>
  <c r="N922" i="6"/>
  <c r="O922" i="6"/>
  <c r="Q922" i="6"/>
  <c r="R922" i="6"/>
  <c r="N779" i="6"/>
  <c r="Q779" i="6"/>
  <c r="R779" i="6"/>
  <c r="P779" i="6"/>
  <c r="K1295" i="6"/>
  <c r="S1295" i="6" s="1"/>
  <c r="K1293" i="6"/>
  <c r="S1293" i="6" s="1"/>
  <c r="K1294" i="6"/>
  <c r="K1141" i="6"/>
  <c r="S1141" i="6" s="1"/>
  <c r="K1139" i="6"/>
  <c r="S1139" i="6" s="1"/>
  <c r="K1306" i="6"/>
  <c r="S1306" i="6" s="1"/>
  <c r="K1305" i="6"/>
  <c r="S1305" i="6" s="1"/>
  <c r="K1304" i="6"/>
  <c r="S1304" i="6" s="1"/>
  <c r="K1303" i="6"/>
  <c r="S1303" i="6" s="1"/>
  <c r="H1307" i="6"/>
  <c r="K1199" i="6"/>
  <c r="S1199" i="6" s="1"/>
  <c r="K1198" i="6"/>
  <c r="S1198" i="6" s="1"/>
  <c r="H1224" i="6"/>
  <c r="K1223" i="6"/>
  <c r="S1223" i="6" s="1"/>
  <c r="K1222" i="6"/>
  <c r="S1222" i="6" s="1"/>
  <c r="K1221" i="6"/>
  <c r="S1221" i="6" s="1"/>
  <c r="K1019" i="6"/>
  <c r="S1019" i="6" s="1"/>
  <c r="K1017" i="6"/>
  <c r="S1017" i="6" s="1"/>
  <c r="K1016" i="6"/>
  <c r="S1016" i="6" s="1"/>
  <c r="H256" i="6"/>
  <c r="H1100" i="6"/>
  <c r="K1099" i="6"/>
  <c r="S1099" i="6" s="1"/>
  <c r="K1097" i="6"/>
  <c r="S1097" i="6" s="1"/>
  <c r="K1098" i="6"/>
  <c r="S1098" i="6" s="1"/>
  <c r="K1245" i="6"/>
  <c r="S1245" i="6" s="1"/>
  <c r="H1246" i="6"/>
  <c r="K1243" i="6"/>
  <c r="S1243" i="6" s="1"/>
  <c r="K1244" i="6"/>
  <c r="S1244" i="6" s="1"/>
  <c r="K1180" i="6"/>
  <c r="S1180" i="6" s="1"/>
  <c r="K1179" i="6"/>
  <c r="S1179" i="6" s="1"/>
  <c r="H1181" i="6"/>
  <c r="K1287" i="6"/>
  <c r="S1287" i="6" s="1"/>
  <c r="K1285" i="6"/>
  <c r="S1285" i="6" s="1"/>
  <c r="K1286" i="6"/>
  <c r="S1286" i="6" s="1"/>
  <c r="H1288" i="6"/>
  <c r="K979" i="6"/>
  <c r="S979" i="6" s="1"/>
  <c r="H980" i="6"/>
  <c r="K977" i="6"/>
  <c r="S977" i="6" s="1"/>
  <c r="K825" i="6"/>
  <c r="S825" i="6" s="1"/>
  <c r="K823" i="6"/>
  <c r="S823" i="6" s="1"/>
  <c r="K822" i="6"/>
  <c r="S822" i="6" s="1"/>
  <c r="K824" i="6"/>
  <c r="S824" i="6" s="1"/>
  <c r="K1059" i="6"/>
  <c r="S1059" i="6" s="1"/>
  <c r="K1056" i="6"/>
  <c r="S1056" i="6" s="1"/>
  <c r="K1058" i="6"/>
  <c r="S1058" i="6" s="1"/>
  <c r="H1060" i="6"/>
  <c r="K1057" i="6"/>
  <c r="S1057" i="6" s="1"/>
  <c r="K478" i="6"/>
  <c r="S478" i="6" s="1"/>
  <c r="K475" i="6"/>
  <c r="S475" i="6" s="1"/>
  <c r="K477" i="6"/>
  <c r="S477" i="6" s="1"/>
  <c r="K476" i="6"/>
  <c r="S476" i="6" s="1"/>
  <c r="N1371" i="6"/>
  <c r="P1371" i="6"/>
  <c r="R1371" i="6"/>
  <c r="Q1371" i="6"/>
  <c r="N903" i="6"/>
  <c r="P903" i="6"/>
  <c r="R903" i="6"/>
  <c r="Q903" i="6"/>
  <c r="N657" i="6"/>
  <c r="Q657" i="6"/>
  <c r="O657" i="6"/>
  <c r="R657" i="6"/>
  <c r="K1018" i="6"/>
  <c r="S1018" i="6" s="1"/>
  <c r="N1329" i="6"/>
  <c r="P1329" i="6"/>
  <c r="Q1329" i="6"/>
  <c r="R1329" i="6"/>
  <c r="N1009" i="6"/>
  <c r="Q1009" i="6"/>
  <c r="O1009" i="6"/>
  <c r="P1009" i="6"/>
  <c r="N388" i="6"/>
  <c r="P388" i="6"/>
  <c r="Q388" i="6"/>
  <c r="O388" i="6"/>
  <c r="R388" i="6"/>
  <c r="N1216" i="6"/>
  <c r="P1216" i="6"/>
  <c r="O1216" i="6"/>
  <c r="R1216" i="6"/>
  <c r="K1292" i="6"/>
  <c r="S1292" i="6" s="1"/>
  <c r="N886" i="6"/>
  <c r="Q886" i="6"/>
  <c r="O886" i="6"/>
  <c r="P886" i="6"/>
  <c r="R886" i="6"/>
  <c r="K4" i="6"/>
  <c r="S4" i="6" s="1"/>
  <c r="H5" i="6"/>
  <c r="N717" i="6"/>
  <c r="O717" i="6"/>
  <c r="R717" i="6"/>
  <c r="Q717" i="6"/>
  <c r="P717" i="6"/>
  <c r="H1136" i="6"/>
  <c r="K1135" i="6"/>
  <c r="S1135" i="6" s="1"/>
  <c r="K1134" i="6"/>
  <c r="S1134" i="6" s="1"/>
  <c r="K1133" i="6"/>
  <c r="S1133" i="6" s="1"/>
  <c r="K752" i="6"/>
  <c r="S752" i="6" s="1"/>
  <c r="K750" i="6"/>
  <c r="S750" i="6" s="1"/>
  <c r="K749" i="6"/>
  <c r="S749" i="6" s="1"/>
  <c r="H753" i="6"/>
  <c r="K751" i="6"/>
  <c r="S751" i="6" s="1"/>
  <c r="N1273" i="6"/>
  <c r="O1273" i="6"/>
  <c r="P1273" i="6"/>
  <c r="R1273" i="6"/>
  <c r="N803" i="6"/>
  <c r="Q803" i="6"/>
  <c r="O803" i="6"/>
  <c r="P803" i="6"/>
  <c r="N555" i="6"/>
  <c r="P555" i="6"/>
  <c r="Q555" i="6"/>
  <c r="R555" i="6"/>
  <c r="N690" i="6"/>
  <c r="Q690" i="6"/>
  <c r="R690" i="6"/>
  <c r="O690" i="6"/>
  <c r="N172" i="6"/>
  <c r="R172" i="6"/>
  <c r="O172" i="6"/>
  <c r="P172" i="6"/>
  <c r="N183" i="6"/>
  <c r="R183" i="6"/>
  <c r="O183" i="6"/>
  <c r="P183" i="6"/>
  <c r="K1203" i="6"/>
  <c r="S1203" i="6" s="1"/>
  <c r="K1124" i="6"/>
  <c r="S1124" i="6" s="1"/>
  <c r="K1123" i="6"/>
  <c r="H1125" i="6"/>
  <c r="N1254" i="6"/>
  <c r="P1254" i="6"/>
  <c r="R1254" i="6"/>
  <c r="Q1254" i="6"/>
  <c r="K1140" i="6"/>
  <c r="S1140" i="6" s="1"/>
  <c r="K1259" i="6"/>
  <c r="S1259" i="6" s="1"/>
  <c r="H1260" i="6"/>
  <c r="K770" i="6"/>
  <c r="S770" i="6" s="1"/>
  <c r="K769" i="6"/>
  <c r="S769" i="6" s="1"/>
  <c r="K768" i="6"/>
  <c r="S768" i="6" s="1"/>
  <c r="K767" i="6"/>
  <c r="R767" i="6" s="1"/>
  <c r="Q1053" i="6"/>
  <c r="K936" i="6"/>
  <c r="S936" i="6" s="1"/>
  <c r="K933" i="6"/>
  <c r="S933" i="6" s="1"/>
  <c r="K934" i="6"/>
  <c r="S934" i="6" s="1"/>
  <c r="H937" i="6"/>
  <c r="K1210" i="6"/>
  <c r="S1210" i="6" s="1"/>
  <c r="K1208" i="6"/>
  <c r="S1208" i="6" s="1"/>
  <c r="K1209" i="6"/>
  <c r="S1209" i="6" s="1"/>
  <c r="K1207" i="6"/>
  <c r="O1207" i="6" s="1"/>
  <c r="K790" i="6"/>
  <c r="S790" i="6" s="1"/>
  <c r="K788" i="6"/>
  <c r="S788" i="6" s="1"/>
  <c r="K789" i="6"/>
  <c r="S789" i="6" s="1"/>
  <c r="K787" i="6"/>
  <c r="K637" i="6"/>
  <c r="S637" i="6" s="1"/>
  <c r="K634" i="6"/>
  <c r="S634" i="6" s="1"/>
  <c r="H638" i="6"/>
  <c r="K83" i="6"/>
  <c r="S83" i="6" s="1"/>
  <c r="K82" i="6"/>
  <c r="S82" i="6" s="1"/>
  <c r="K80" i="6"/>
  <c r="S80" i="6" s="1"/>
  <c r="K1258" i="6"/>
  <c r="S1258" i="6" s="1"/>
  <c r="K1256" i="6"/>
  <c r="S1256" i="6" s="1"/>
  <c r="K1255" i="6"/>
  <c r="S1255" i="6" s="1"/>
  <c r="K1257" i="6"/>
  <c r="S1257" i="6" s="1"/>
  <c r="K1116" i="6"/>
  <c r="S1116" i="6" s="1"/>
  <c r="K64" i="6"/>
  <c r="S64" i="6" s="1"/>
  <c r="K63" i="6"/>
  <c r="S63" i="6" s="1"/>
  <c r="K62" i="6"/>
  <c r="S62" i="6" s="1"/>
  <c r="H65" i="6"/>
  <c r="R1211" i="6"/>
  <c r="O1329" i="6"/>
  <c r="O1249" i="6"/>
  <c r="O555" i="6"/>
  <c r="Q183" i="6"/>
  <c r="N1302" i="6"/>
  <c r="O1302" i="6"/>
  <c r="P1302" i="6"/>
  <c r="Q1302" i="6"/>
  <c r="R1302" i="6"/>
  <c r="N753" i="6"/>
  <c r="R753" i="6"/>
  <c r="O753" i="6"/>
  <c r="P753" i="6"/>
  <c r="K978" i="6"/>
  <c r="S978" i="6" s="1"/>
  <c r="K1215" i="6"/>
  <c r="S1215" i="6" s="1"/>
  <c r="H1216" i="6"/>
  <c r="O1215" i="6" s="1"/>
  <c r="K935" i="6"/>
  <c r="S935" i="6" s="1"/>
  <c r="N842" i="6"/>
  <c r="Q842" i="6"/>
  <c r="P842" i="6"/>
  <c r="N1004" i="6"/>
  <c r="O1004" i="6"/>
  <c r="K1275" i="6"/>
  <c r="S1275" i="6" s="1"/>
  <c r="N1169" i="6"/>
  <c r="R1169" i="6"/>
  <c r="O1169" i="6"/>
  <c r="Q1169" i="6"/>
  <c r="N985" i="6"/>
  <c r="P985" i="6"/>
  <c r="Q985" i="6"/>
  <c r="R985" i="6"/>
  <c r="N575" i="6"/>
  <c r="P575" i="6"/>
  <c r="O575" i="6"/>
  <c r="N430" i="6"/>
  <c r="Q430" i="6"/>
  <c r="P430" i="6"/>
  <c r="R430" i="6"/>
  <c r="K635" i="6"/>
  <c r="S635" i="6" s="1"/>
  <c r="N65" i="6"/>
  <c r="R65" i="6"/>
  <c r="O65" i="6"/>
  <c r="Q65" i="6"/>
  <c r="N425" i="6"/>
  <c r="P425" i="6"/>
  <c r="R425" i="6"/>
  <c r="Q425" i="6"/>
  <c r="N1107" i="6"/>
  <c r="O1107" i="6"/>
  <c r="Q1107" i="6"/>
  <c r="P1107" i="6"/>
  <c r="Q854" i="6"/>
  <c r="P887" i="6"/>
  <c r="N887" i="6"/>
  <c r="O887" i="6"/>
  <c r="R887" i="6"/>
  <c r="Q887" i="6"/>
  <c r="H340" i="6"/>
  <c r="K339" i="6"/>
  <c r="S339" i="6" s="1"/>
  <c r="K338" i="6"/>
  <c r="S338" i="6" s="1"/>
  <c r="O73" i="6"/>
  <c r="H49" i="6"/>
  <c r="K48" i="6"/>
  <c r="S48" i="6" s="1"/>
  <c r="O182" i="6"/>
  <c r="R1054" i="6"/>
  <c r="P850" i="6"/>
  <c r="Q201" i="6"/>
  <c r="O1318" i="6"/>
  <c r="K1282" i="6"/>
  <c r="S1282" i="6" s="1"/>
  <c r="K1280" i="6"/>
  <c r="S1280" i="6" s="1"/>
  <c r="K1281" i="6"/>
  <c r="S1281" i="6" s="1"/>
  <c r="K1202" i="6"/>
  <c r="S1202" i="6" s="1"/>
  <c r="K1201" i="6"/>
  <c r="S1201" i="6" s="1"/>
  <c r="K1200" i="6"/>
  <c r="S1200" i="6" s="1"/>
  <c r="K1186" i="6"/>
  <c r="S1186" i="6" s="1"/>
  <c r="K1185" i="6"/>
  <c r="S1185" i="6" s="1"/>
  <c r="H1155" i="6"/>
  <c r="K1154" i="6"/>
  <c r="S1154" i="6" s="1"/>
  <c r="K1152" i="6"/>
  <c r="S1152" i="6" s="1"/>
  <c r="O842" i="6"/>
  <c r="P689" i="6"/>
  <c r="R422" i="6"/>
  <c r="P422" i="6"/>
  <c r="R308" i="6"/>
  <c r="P75" i="6"/>
  <c r="O745" i="6"/>
  <c r="O1035" i="6"/>
  <c r="P484" i="6"/>
  <c r="P469" i="6"/>
  <c r="P459" i="6"/>
  <c r="R248" i="6"/>
  <c r="K1242" i="6"/>
  <c r="S1242" i="6" s="1"/>
  <c r="K1241" i="6"/>
  <c r="S1241" i="6" s="1"/>
  <c r="K1138" i="6"/>
  <c r="S1138" i="6" s="1"/>
  <c r="K1290" i="6"/>
  <c r="S1290" i="6" s="1"/>
  <c r="K1289" i="6"/>
  <c r="S1289" i="6" s="1"/>
  <c r="R1318" i="6"/>
  <c r="H1302" i="6"/>
  <c r="K1301" i="6"/>
  <c r="S1301" i="6" s="1"/>
  <c r="K1299" i="6"/>
  <c r="S1299" i="6" s="1"/>
  <c r="K1173" i="6"/>
  <c r="S1173" i="6" s="1"/>
  <c r="K1170" i="6"/>
  <c r="S1170" i="6" s="1"/>
  <c r="K565" i="6"/>
  <c r="S565" i="6" s="1"/>
  <c r="K564" i="6"/>
  <c r="S564" i="6" s="1"/>
  <c r="Q613" i="6"/>
  <c r="K562" i="6"/>
  <c r="S562" i="6" s="1"/>
  <c r="K560" i="6"/>
  <c r="S560" i="6" s="1"/>
  <c r="K559" i="6"/>
  <c r="S559" i="6" s="1"/>
  <c r="K561" i="6"/>
  <c r="S561" i="6" s="1"/>
  <c r="K503" i="6"/>
  <c r="S503" i="6" s="1"/>
  <c r="K502" i="6"/>
  <c r="S502" i="6" s="1"/>
  <c r="K331" i="6"/>
  <c r="S331" i="6" s="1"/>
  <c r="K330" i="6"/>
  <c r="S330" i="6" s="1"/>
  <c r="K329" i="6"/>
  <c r="S329" i="6" s="1"/>
  <c r="Q172" i="6"/>
  <c r="O169" i="6"/>
  <c r="O109" i="6"/>
  <c r="P829" i="6"/>
  <c r="O724" i="6"/>
  <c r="P968" i="6"/>
  <c r="R968" i="6"/>
  <c r="Q893" i="6"/>
  <c r="R616" i="6"/>
  <c r="R70" i="6"/>
  <c r="R372" i="6"/>
  <c r="O372" i="6"/>
  <c r="O233" i="6"/>
  <c r="R486" i="6"/>
  <c r="P281" i="6"/>
  <c r="R359" i="6"/>
  <c r="P905" i="6"/>
  <c r="N175" i="6"/>
  <c r="P175" i="6"/>
  <c r="R175" i="6"/>
  <c r="Q175" i="6"/>
  <c r="O175" i="6"/>
  <c r="K1171" i="6"/>
  <c r="S1171" i="6" s="1"/>
  <c r="K658" i="6"/>
  <c r="S658" i="6" s="1"/>
  <c r="K1276" i="6"/>
  <c r="R1276" i="6" s="1"/>
  <c r="K1274" i="6"/>
  <c r="S1274" i="6" s="1"/>
  <c r="K1153" i="6"/>
  <c r="S1153" i="6" s="1"/>
  <c r="K1214" i="6"/>
  <c r="S1214" i="6" s="1"/>
  <c r="H1215" i="6"/>
  <c r="O1214" i="6" s="1"/>
  <c r="K1213" i="6"/>
  <c r="K733" i="6"/>
  <c r="S733" i="6" s="1"/>
  <c r="N389" i="6"/>
  <c r="P389" i="6"/>
  <c r="R389" i="6"/>
  <c r="Q389" i="6"/>
  <c r="O389" i="6"/>
  <c r="K1103" i="6"/>
  <c r="S1103" i="6" s="1"/>
  <c r="K971" i="6"/>
  <c r="S971" i="6" s="1"/>
  <c r="K969" i="6"/>
  <c r="S969" i="6" s="1"/>
  <c r="K970" i="6"/>
  <c r="S970" i="6" s="1"/>
  <c r="K583" i="6"/>
  <c r="S583" i="6" s="1"/>
  <c r="K582" i="6"/>
  <c r="S582" i="6" s="1"/>
  <c r="K501" i="6"/>
  <c r="S501" i="6" s="1"/>
  <c r="K1234" i="6"/>
  <c r="S1234" i="6" s="1"/>
  <c r="K1233" i="6"/>
  <c r="S1233" i="6" s="1"/>
  <c r="K994" i="6"/>
  <c r="S994" i="6" s="1"/>
  <c r="K1148" i="6"/>
  <c r="S1148" i="6" s="1"/>
  <c r="N723" i="6"/>
  <c r="O723" i="6"/>
  <c r="R723" i="6"/>
  <c r="P723" i="6"/>
  <c r="Q723" i="6"/>
  <c r="K1136" i="6"/>
  <c r="S1136" i="6" s="1"/>
  <c r="N450" i="6"/>
  <c r="R450" i="6"/>
  <c r="O450" i="6"/>
  <c r="Q450" i="6"/>
  <c r="P450" i="6"/>
  <c r="N699" i="6"/>
  <c r="P699" i="6"/>
  <c r="R699" i="6"/>
  <c r="Q699" i="6"/>
  <c r="O699" i="6"/>
  <c r="K462" i="6"/>
  <c r="S462" i="6" s="1"/>
  <c r="K291" i="6"/>
  <c r="S291" i="6" s="1"/>
  <c r="K976" i="6"/>
  <c r="K974" i="6"/>
  <c r="S974" i="6" s="1"/>
  <c r="K975" i="6"/>
  <c r="S975" i="6" s="1"/>
  <c r="K629" i="6"/>
  <c r="S629" i="6" s="1"/>
  <c r="K628" i="6"/>
  <c r="S628" i="6" s="1"/>
  <c r="N237" i="6"/>
  <c r="O237" i="6"/>
  <c r="P237" i="6"/>
  <c r="Q237" i="6"/>
  <c r="R237" i="6"/>
  <c r="K61" i="6"/>
  <c r="S61" i="6" s="1"/>
  <c r="K60" i="6"/>
  <c r="S60" i="6" s="1"/>
  <c r="K88" i="6"/>
  <c r="S88" i="6" s="1"/>
  <c r="N513" i="6"/>
  <c r="O513" i="6"/>
  <c r="P513" i="6"/>
  <c r="K336" i="6"/>
  <c r="S336" i="6" s="1"/>
  <c r="K142" i="6"/>
  <c r="S142" i="6" s="1"/>
  <c r="K639" i="6"/>
  <c r="S639" i="6" s="1"/>
  <c r="N451" i="6"/>
  <c r="O451" i="6"/>
  <c r="P451" i="6"/>
  <c r="R451" i="6"/>
  <c r="Q451" i="6"/>
  <c r="K1239" i="6"/>
  <c r="S1239" i="6" s="1"/>
  <c r="K1238" i="6"/>
  <c r="S1238" i="6" s="1"/>
  <c r="K1237" i="6"/>
  <c r="S1237" i="6" s="1"/>
  <c r="N271" i="6"/>
  <c r="K161" i="6"/>
  <c r="S161" i="6" s="1"/>
  <c r="K160" i="6"/>
  <c r="S160" i="6" s="1"/>
  <c r="K158" i="6"/>
  <c r="R158" i="6" s="1"/>
  <c r="K159" i="6"/>
  <c r="S159" i="6" s="1"/>
  <c r="N863" i="6"/>
  <c r="O863" i="6"/>
  <c r="R863" i="6"/>
  <c r="P863" i="6"/>
  <c r="Q863" i="6"/>
  <c r="K539" i="6"/>
  <c r="S539" i="6" s="1"/>
  <c r="K537" i="6"/>
  <c r="S537" i="6" s="1"/>
  <c r="K538" i="6"/>
  <c r="N299" i="6"/>
  <c r="R299" i="6"/>
  <c r="O299" i="6"/>
  <c r="Q299" i="6"/>
  <c r="P299" i="6"/>
  <c r="N665" i="6"/>
  <c r="Q665" i="6"/>
  <c r="P665" i="6"/>
  <c r="O665" i="6"/>
  <c r="K1236" i="6"/>
  <c r="S1236" i="6" s="1"/>
  <c r="H1133" i="6"/>
  <c r="K1132" i="6"/>
  <c r="S1132" i="6" s="1"/>
  <c r="O1080" i="6"/>
  <c r="O619" i="6"/>
  <c r="R575" i="6"/>
  <c r="O546" i="6"/>
  <c r="P546" i="6"/>
  <c r="K507" i="6"/>
  <c r="S507" i="6" s="1"/>
  <c r="K506" i="6"/>
  <c r="S506" i="6" s="1"/>
  <c r="K505" i="6"/>
  <c r="S505" i="6" s="1"/>
  <c r="H162" i="6"/>
  <c r="K94" i="6"/>
  <c r="S94" i="6" s="1"/>
  <c r="R73" i="6"/>
  <c r="R182" i="6"/>
  <c r="R19" i="6"/>
  <c r="P1054" i="6"/>
  <c r="R230" i="6"/>
  <c r="R201" i="6"/>
  <c r="K1379" i="6"/>
  <c r="S1379" i="6" s="1"/>
  <c r="K1378" i="6"/>
  <c r="S1378" i="6" s="1"/>
  <c r="K1377" i="6"/>
  <c r="S1377" i="6" s="1"/>
  <c r="Q1149" i="6"/>
  <c r="Q762" i="6"/>
  <c r="O689" i="6"/>
  <c r="H566" i="6"/>
  <c r="R433" i="6"/>
  <c r="R393" i="6"/>
  <c r="P209" i="6"/>
  <c r="H115" i="6"/>
  <c r="O75" i="6"/>
  <c r="R66" i="6"/>
  <c r="H1291" i="6"/>
  <c r="Q745" i="6"/>
  <c r="Q1035" i="6"/>
  <c r="R631" i="6"/>
  <c r="P550" i="6"/>
  <c r="O484" i="6"/>
  <c r="R469" i="6"/>
  <c r="Q459" i="6"/>
  <c r="Q283" i="6"/>
  <c r="O248" i="6"/>
  <c r="K1111" i="6"/>
  <c r="S1111" i="6" s="1"/>
  <c r="K1109" i="6"/>
  <c r="S1109" i="6" s="1"/>
  <c r="K1110" i="6"/>
  <c r="S1110" i="6" s="1"/>
  <c r="P1297" i="6"/>
  <c r="K1092" i="6"/>
  <c r="S1092" i="6" s="1"/>
  <c r="K1091" i="6"/>
  <c r="S1091" i="6" s="1"/>
  <c r="K1090" i="6"/>
  <c r="S1090" i="6" s="1"/>
  <c r="H1248" i="6"/>
  <c r="K1247" i="6"/>
  <c r="S1247" i="6" s="1"/>
  <c r="K1143" i="6"/>
  <c r="S1143" i="6" s="1"/>
  <c r="K1142" i="6"/>
  <c r="S1142" i="6" s="1"/>
  <c r="K909" i="6"/>
  <c r="S909" i="6" s="1"/>
  <c r="K908" i="6"/>
  <c r="S908" i="6" s="1"/>
  <c r="K907" i="6"/>
  <c r="S907" i="6" s="1"/>
  <c r="P1318" i="6"/>
  <c r="K1032" i="6"/>
  <c r="S1032" i="6" s="1"/>
  <c r="K1029" i="6"/>
  <c r="S1029" i="6" s="1"/>
  <c r="O567" i="6"/>
  <c r="P613" i="6"/>
  <c r="O521" i="6"/>
  <c r="P481" i="6"/>
  <c r="K363" i="6"/>
  <c r="S363" i="6" s="1"/>
  <c r="K362" i="6"/>
  <c r="K361" i="6"/>
  <c r="S361" i="6" s="1"/>
  <c r="R225" i="6"/>
  <c r="R169" i="6"/>
  <c r="P109" i="6"/>
  <c r="H41" i="6"/>
  <c r="K40" i="6"/>
  <c r="S40" i="6" s="1"/>
  <c r="K39" i="6"/>
  <c r="S39" i="6" s="1"/>
  <c r="K38" i="6"/>
  <c r="S38" i="6" s="1"/>
  <c r="K37" i="6"/>
  <c r="S37" i="6" s="1"/>
  <c r="P1388" i="6"/>
  <c r="Q1391" i="6"/>
  <c r="K1162" i="6"/>
  <c r="S1162" i="6" s="1"/>
  <c r="K1161" i="6"/>
  <c r="S1161" i="6" s="1"/>
  <c r="P954" i="6"/>
  <c r="Q1291" i="6"/>
  <c r="Q1310" i="6"/>
  <c r="O1310" i="6"/>
  <c r="K1130" i="6"/>
  <c r="S1130" i="6" s="1"/>
  <c r="K1129" i="6"/>
  <c r="S1129" i="6" s="1"/>
  <c r="K1128" i="6"/>
  <c r="S1128" i="6" s="1"/>
  <c r="Q1011" i="6"/>
  <c r="Q973" i="6"/>
  <c r="O829" i="6"/>
  <c r="R724" i="6"/>
  <c r="Q724" i="6"/>
  <c r="O893" i="6"/>
  <c r="R772" i="6"/>
  <c r="O616" i="6"/>
  <c r="P529" i="6"/>
  <c r="O473" i="6"/>
  <c r="R31" i="6"/>
  <c r="O32" i="6"/>
  <c r="P27" i="6"/>
  <c r="P811" i="6"/>
  <c r="P372" i="6"/>
  <c r="R233" i="6"/>
  <c r="R1381" i="6"/>
  <c r="P848" i="6"/>
  <c r="Q486" i="6"/>
  <c r="Q281" i="6"/>
  <c r="P359" i="6"/>
  <c r="R905" i="6"/>
  <c r="K880" i="6"/>
  <c r="S880" i="6" s="1"/>
  <c r="K1264" i="6"/>
  <c r="S1264" i="6" s="1"/>
  <c r="K721" i="6"/>
  <c r="S721" i="6" s="1"/>
  <c r="K1151" i="6"/>
  <c r="S1151" i="6" s="1"/>
  <c r="K1062" i="6"/>
  <c r="S1062" i="6" s="1"/>
  <c r="K1270" i="6"/>
  <c r="S1270" i="6" s="1"/>
  <c r="K1240" i="6"/>
  <c r="S1240" i="6" s="1"/>
  <c r="N856" i="6"/>
  <c r="Q856" i="6"/>
  <c r="R856" i="6"/>
  <c r="O856" i="6"/>
  <c r="P856" i="6"/>
  <c r="K1089" i="6"/>
  <c r="S1089" i="6" s="1"/>
  <c r="K879" i="6"/>
  <c r="S879" i="6" s="1"/>
  <c r="K1101" i="6"/>
  <c r="S1101" i="6" s="1"/>
  <c r="N1345" i="6"/>
  <c r="R1345" i="6"/>
  <c r="O1345" i="6"/>
  <c r="P1345" i="6"/>
  <c r="Q1345" i="6"/>
  <c r="K86" i="6"/>
  <c r="S86" i="6" s="1"/>
  <c r="K112" i="6"/>
  <c r="S112" i="6" s="1"/>
  <c r="K1376" i="6"/>
  <c r="S1376" i="6" s="1"/>
  <c r="K1298" i="6"/>
  <c r="S1298" i="6" s="1"/>
  <c r="K536" i="6"/>
  <c r="S536" i="6" s="1"/>
  <c r="K1006" i="6"/>
  <c r="S1006" i="6" s="1"/>
  <c r="K1300" i="6"/>
  <c r="S1300" i="6" s="1"/>
  <c r="K776" i="6"/>
  <c r="S776" i="6" s="1"/>
  <c r="K1031" i="6"/>
  <c r="S1031" i="6" s="1"/>
  <c r="K1127" i="6"/>
  <c r="S1127" i="6" s="1"/>
  <c r="N269" i="6"/>
  <c r="O269" i="6"/>
  <c r="Q269" i="6"/>
  <c r="P269" i="6"/>
  <c r="R269" i="6"/>
  <c r="K738" i="6"/>
  <c r="S738" i="6" s="1"/>
  <c r="N499" i="6"/>
  <c r="Q499" i="6"/>
  <c r="P499" i="6"/>
  <c r="R499" i="6"/>
  <c r="O499" i="6"/>
  <c r="K1263" i="6"/>
  <c r="S1263" i="6" s="1"/>
  <c r="K1262" i="6"/>
  <c r="S1262" i="6" s="1"/>
  <c r="K1261" i="6"/>
  <c r="S1261" i="6" s="1"/>
  <c r="N997" i="6"/>
  <c r="Q997" i="6"/>
  <c r="R997" i="6"/>
  <c r="P997" i="6"/>
  <c r="O997" i="6"/>
  <c r="K1027" i="6"/>
  <c r="S1027" i="6" s="1"/>
  <c r="K1026" i="6"/>
  <c r="S1026" i="6" s="1"/>
  <c r="N1389" i="6"/>
  <c r="O1389" i="6"/>
  <c r="P1389" i="6"/>
  <c r="R1389" i="6"/>
  <c r="Q1389" i="6"/>
  <c r="K1311" i="6"/>
  <c r="O1311" i="6" s="1"/>
  <c r="N857" i="6"/>
  <c r="Q857" i="6"/>
  <c r="R857" i="6"/>
  <c r="P857" i="6"/>
  <c r="O857" i="6"/>
  <c r="K1160" i="6"/>
  <c r="S1160" i="6" s="1"/>
  <c r="N547" i="6"/>
  <c r="Q547" i="6"/>
  <c r="R547" i="6"/>
  <c r="O547" i="6"/>
  <c r="P547" i="6"/>
  <c r="K984" i="6"/>
  <c r="S984" i="6" s="1"/>
  <c r="K982" i="6"/>
  <c r="S982" i="6" s="1"/>
  <c r="K289" i="6"/>
  <c r="S289" i="6" s="1"/>
  <c r="K141" i="6"/>
  <c r="S141" i="6" s="1"/>
  <c r="K732" i="6"/>
  <c r="S732" i="6" s="1"/>
  <c r="K1220" i="6"/>
  <c r="S1220" i="6" s="1"/>
  <c r="K1219" i="6"/>
  <c r="S1219" i="6" s="1"/>
  <c r="K1218" i="6"/>
  <c r="S1218" i="6" s="1"/>
  <c r="K1268" i="6"/>
  <c r="S1268" i="6" s="1"/>
  <c r="K705" i="6"/>
  <c r="S705" i="6" s="1"/>
  <c r="K504" i="6"/>
  <c r="S504" i="6" s="1"/>
  <c r="K371" i="6"/>
  <c r="S371" i="6" s="1"/>
  <c r="K370" i="6"/>
  <c r="P370" i="6" s="1"/>
  <c r="K91" i="6"/>
  <c r="S91" i="6" s="1"/>
  <c r="K739" i="6"/>
  <c r="S739" i="6" s="1"/>
  <c r="K368" i="6"/>
  <c r="S368" i="6" s="1"/>
  <c r="K365" i="6"/>
  <c r="S365" i="6" s="1"/>
  <c r="K367" i="6"/>
  <c r="S367" i="6" s="1"/>
  <c r="K366" i="6"/>
  <c r="S366" i="6" s="1"/>
  <c r="N317" i="6"/>
  <c r="Q317" i="6"/>
  <c r="O317" i="6"/>
  <c r="P317" i="6"/>
  <c r="R317" i="6"/>
  <c r="K113" i="6"/>
  <c r="S113" i="6" s="1"/>
  <c r="K640" i="6"/>
  <c r="S640" i="6" s="1"/>
  <c r="K360" i="6"/>
  <c r="S360" i="6" s="1"/>
  <c r="K164" i="6"/>
  <c r="S164" i="6" s="1"/>
  <c r="N7" i="6"/>
  <c r="Q7" i="6"/>
  <c r="P7" i="6"/>
  <c r="O7" i="6"/>
  <c r="R7" i="6"/>
  <c r="K383" i="6"/>
  <c r="S383" i="6" s="1"/>
  <c r="K381" i="6"/>
  <c r="S381" i="6" s="1"/>
  <c r="N79" i="6"/>
  <c r="Q79" i="6"/>
  <c r="R79" i="6"/>
  <c r="O79" i="6"/>
  <c r="P79" i="6"/>
  <c r="K720" i="6"/>
  <c r="S720" i="6" s="1"/>
  <c r="K718" i="6"/>
  <c r="S718" i="6" s="1"/>
  <c r="K719" i="6"/>
  <c r="S719" i="6" s="1"/>
  <c r="N261" i="6"/>
  <c r="Q261" i="6"/>
  <c r="R261" i="6"/>
  <c r="O261" i="6"/>
  <c r="P261" i="6"/>
  <c r="K1156" i="6"/>
  <c r="S1156" i="6" s="1"/>
  <c r="K1197" i="6"/>
  <c r="S1197" i="6" s="1"/>
  <c r="Q1080" i="6"/>
  <c r="K599" i="6"/>
  <c r="S599" i="6" s="1"/>
  <c r="K598" i="6"/>
  <c r="S598" i="6" s="1"/>
  <c r="K596" i="6"/>
  <c r="S596" i="6" s="1"/>
  <c r="K597" i="6"/>
  <c r="S597" i="6" s="1"/>
  <c r="P619" i="6"/>
  <c r="K605" i="6"/>
  <c r="S605" i="6" s="1"/>
  <c r="K604" i="6"/>
  <c r="S604" i="6" s="1"/>
  <c r="K603" i="6"/>
  <c r="S603" i="6" s="1"/>
  <c r="K602" i="6"/>
  <c r="S602" i="6" s="1"/>
  <c r="Q546" i="6"/>
  <c r="H540" i="6"/>
  <c r="P73" i="6"/>
  <c r="K43" i="6"/>
  <c r="S43" i="6" s="1"/>
  <c r="K42" i="6"/>
  <c r="S42" i="6" s="1"/>
  <c r="P19" i="6"/>
  <c r="Q1054" i="6"/>
  <c r="P947" i="6"/>
  <c r="R850" i="6"/>
  <c r="O850" i="6"/>
  <c r="Q230" i="6"/>
  <c r="P201" i="6"/>
  <c r="H90" i="6"/>
  <c r="P1149" i="6"/>
  <c r="P762" i="6"/>
  <c r="R689" i="6"/>
  <c r="R647" i="6"/>
  <c r="Q422" i="6"/>
  <c r="Q433" i="6"/>
  <c r="Q393" i="6"/>
  <c r="Q308" i="6"/>
  <c r="O308" i="6"/>
  <c r="Q209" i="6"/>
  <c r="R75" i="6"/>
  <c r="Q66" i="6"/>
  <c r="P745" i="6"/>
  <c r="R1035" i="6"/>
  <c r="R870" i="6"/>
  <c r="O870" i="6"/>
  <c r="O631" i="6"/>
  <c r="R550" i="6"/>
  <c r="R484" i="6"/>
  <c r="Q469" i="6"/>
  <c r="O459" i="6"/>
  <c r="P283" i="6"/>
  <c r="O1297" i="6"/>
  <c r="K1043" i="6"/>
  <c r="S1043" i="6" s="1"/>
  <c r="K1042" i="6"/>
  <c r="S1042" i="6" s="1"/>
  <c r="K1041" i="6"/>
  <c r="S1041" i="6" s="1"/>
  <c r="K1117" i="6"/>
  <c r="S1117" i="6" s="1"/>
  <c r="K1114" i="6"/>
  <c r="S1114" i="6" s="1"/>
  <c r="K1204" i="6"/>
  <c r="S1204" i="6" s="1"/>
  <c r="H704" i="6"/>
  <c r="K703" i="6"/>
  <c r="S703" i="6" s="1"/>
  <c r="H721" i="6"/>
  <c r="K671" i="6"/>
  <c r="S671" i="6" s="1"/>
  <c r="K670" i="6"/>
  <c r="S670" i="6" s="1"/>
  <c r="K669" i="6"/>
  <c r="S669" i="6" s="1"/>
  <c r="H643" i="6"/>
  <c r="Q567" i="6"/>
  <c r="R613" i="6"/>
  <c r="K581" i="6"/>
  <c r="S581" i="6" s="1"/>
  <c r="K579" i="6"/>
  <c r="S579" i="6" s="1"/>
  <c r="K580" i="6"/>
  <c r="S580" i="6" s="1"/>
  <c r="P521" i="6"/>
  <c r="K570" i="6"/>
  <c r="S570" i="6" s="1"/>
  <c r="K569" i="6"/>
  <c r="S569" i="6" s="1"/>
  <c r="R481" i="6"/>
  <c r="H384" i="6"/>
  <c r="R380" i="6" s="1"/>
  <c r="K343" i="6"/>
  <c r="S343" i="6" s="1"/>
  <c r="K341" i="6"/>
  <c r="S341" i="6" s="1"/>
  <c r="K342" i="6"/>
  <c r="S342" i="6" s="1"/>
  <c r="Q225" i="6"/>
  <c r="Q169" i="6"/>
  <c r="H62" i="6"/>
  <c r="R109" i="6"/>
  <c r="K52" i="6"/>
  <c r="S52" i="6" s="1"/>
  <c r="K51" i="6"/>
  <c r="S51" i="6" s="1"/>
  <c r="R1388" i="6"/>
  <c r="O1391" i="6"/>
  <c r="H1112" i="6"/>
  <c r="P1291" i="6"/>
  <c r="K1178" i="6"/>
  <c r="S1178" i="6" s="1"/>
  <c r="K1177" i="6"/>
  <c r="S1177" i="6" s="1"/>
  <c r="K1176" i="6"/>
  <c r="S1176" i="6" s="1"/>
  <c r="Q1354" i="6"/>
  <c r="R1310" i="6"/>
  <c r="O1011" i="6"/>
  <c r="O973" i="6"/>
  <c r="Q829" i="6"/>
  <c r="P724" i="6"/>
  <c r="O968" i="6"/>
  <c r="P893" i="6"/>
  <c r="Q772" i="6"/>
  <c r="Q616" i="6"/>
  <c r="Q529" i="6"/>
  <c r="Q473" i="6"/>
  <c r="O31" i="6"/>
  <c r="P32" i="6"/>
  <c r="Q32" i="6"/>
  <c r="O27" i="6"/>
  <c r="O811" i="6"/>
  <c r="Q233" i="6"/>
  <c r="O1381" i="6"/>
  <c r="R848" i="6"/>
  <c r="P486" i="6"/>
  <c r="R281" i="6"/>
  <c r="Q359" i="6"/>
  <c r="O905" i="6"/>
  <c r="K1102" i="6"/>
  <c r="S1102" i="6" s="1"/>
  <c r="N85" i="6"/>
  <c r="O85" i="6"/>
  <c r="Q85" i="6"/>
  <c r="R85" i="6"/>
  <c r="P85" i="6"/>
  <c r="N851" i="6"/>
  <c r="Q851" i="6"/>
  <c r="P851" i="6"/>
  <c r="O851" i="6"/>
  <c r="R851" i="6"/>
  <c r="N449" i="6"/>
  <c r="Q449" i="6"/>
  <c r="P449" i="6"/>
  <c r="O449" i="6"/>
  <c r="R449" i="6"/>
  <c r="K1147" i="6"/>
  <c r="S1147" i="6" s="1"/>
  <c r="K1284" i="6"/>
  <c r="S1284" i="6" s="1"/>
  <c r="K1231" i="6"/>
  <c r="S1231" i="6" s="1"/>
  <c r="K951" i="6"/>
  <c r="S951" i="6" s="1"/>
  <c r="K878" i="6"/>
  <c r="S878" i="6" s="1"/>
  <c r="N611" i="6"/>
  <c r="K1115" i="6"/>
  <c r="S1115" i="6" s="1"/>
  <c r="K1061" i="6"/>
  <c r="S1061" i="6" s="1"/>
  <c r="K1265" i="6"/>
  <c r="S1265" i="6" s="1"/>
  <c r="N685" i="6"/>
  <c r="P685" i="6"/>
  <c r="O685" i="6"/>
  <c r="R685" i="6"/>
  <c r="Q685" i="6"/>
  <c r="K337" i="6"/>
  <c r="S337" i="6" s="1"/>
  <c r="K1279" i="6"/>
  <c r="S1279" i="6" s="1"/>
  <c r="K1251" i="6"/>
  <c r="S1251" i="6" s="1"/>
  <c r="K1322" i="6"/>
  <c r="S1322" i="6" s="1"/>
  <c r="K1283" i="6"/>
  <c r="S1283" i="6" s="1"/>
  <c r="K111" i="6"/>
  <c r="S111" i="6" s="1"/>
  <c r="K382" i="6"/>
  <c r="S382" i="6" s="1"/>
  <c r="K1007" i="6"/>
  <c r="S1007" i="6" s="1"/>
  <c r="K1212" i="6"/>
  <c r="S1212" i="6" s="1"/>
  <c r="K1288" i="6"/>
  <c r="S1288" i="6" s="1"/>
  <c r="K500" i="6"/>
  <c r="S500" i="6" s="1"/>
  <c r="K1228" i="6"/>
  <c r="S1228" i="6" s="1"/>
  <c r="K1226" i="6"/>
  <c r="S1226" i="6" s="1"/>
  <c r="K1225" i="6"/>
  <c r="S1225" i="6" s="1"/>
  <c r="N1217" i="6"/>
  <c r="R1217" i="6"/>
  <c r="P1217" i="6"/>
  <c r="O1217" i="6"/>
  <c r="Q1217" i="6"/>
  <c r="K1232" i="6"/>
  <c r="S1232" i="6" s="1"/>
  <c r="K993" i="6"/>
  <c r="S993" i="6" s="1"/>
  <c r="K1131" i="6"/>
  <c r="S1131" i="6" s="1"/>
  <c r="K1313" i="6"/>
  <c r="S1313" i="6" s="1"/>
  <c r="N1013" i="6"/>
  <c r="K734" i="6"/>
  <c r="S734" i="6" s="1"/>
  <c r="K702" i="6"/>
  <c r="K1108" i="6"/>
  <c r="S1108" i="6" s="1"/>
  <c r="K1183" i="6"/>
  <c r="S1183" i="6" s="1"/>
  <c r="K340" i="6"/>
  <c r="S340" i="6" s="1"/>
  <c r="N1077" i="6"/>
  <c r="O1077" i="6"/>
  <c r="Q1077" i="6"/>
  <c r="P1077" i="6"/>
  <c r="R1077" i="6"/>
  <c r="K659" i="6"/>
  <c r="S659" i="6" s="1"/>
  <c r="K626" i="6"/>
  <c r="S626" i="6" s="1"/>
  <c r="K290" i="6"/>
  <c r="S290" i="6" s="1"/>
  <c r="K59" i="6"/>
  <c r="S59" i="6" s="1"/>
  <c r="K707" i="6"/>
  <c r="S707" i="6" s="1"/>
  <c r="N401" i="6"/>
  <c r="P401" i="6"/>
  <c r="Q401" i="6"/>
  <c r="O401" i="6"/>
  <c r="R401" i="6"/>
  <c r="K92" i="6"/>
  <c r="S92" i="6" s="1"/>
  <c r="K87" i="6"/>
  <c r="S87" i="6" s="1"/>
  <c r="K1146" i="6"/>
  <c r="S1146" i="6" s="1"/>
  <c r="K1196" i="6"/>
  <c r="S1196" i="6" s="1"/>
  <c r="K1193" i="6"/>
  <c r="S1193" i="6" s="1"/>
  <c r="K1195" i="6"/>
  <c r="S1195" i="6" s="1"/>
  <c r="K1194" i="6"/>
  <c r="S1194" i="6" s="1"/>
  <c r="K1050" i="6"/>
  <c r="K357" i="6"/>
  <c r="S357" i="6" s="1"/>
  <c r="K356" i="6"/>
  <c r="S356" i="6" s="1"/>
  <c r="N441" i="6"/>
  <c r="K95" i="6"/>
  <c r="P95" i="6" s="1"/>
  <c r="K47" i="6"/>
  <c r="S47" i="6" s="1"/>
  <c r="K46" i="6"/>
  <c r="S46" i="6" s="1"/>
  <c r="K45" i="6"/>
  <c r="S45" i="6" s="1"/>
  <c r="K44" i="6"/>
  <c r="S44" i="6" s="1"/>
  <c r="K58" i="6"/>
  <c r="S58" i="6" s="1"/>
  <c r="K641" i="6"/>
  <c r="S641" i="6" s="1"/>
  <c r="K165" i="6"/>
  <c r="S165" i="6" s="1"/>
  <c r="P81" i="6"/>
  <c r="Q81" i="6"/>
  <c r="R81" i="6"/>
  <c r="O81" i="6"/>
  <c r="P10" i="6"/>
  <c r="O1164" i="6"/>
  <c r="R1079" i="6"/>
  <c r="O1079" i="6"/>
  <c r="P1079" i="6"/>
  <c r="Q1079" i="6"/>
  <c r="O1074" i="6"/>
  <c r="R1074" i="6"/>
  <c r="P1074" i="6"/>
  <c r="Q1074" i="6"/>
  <c r="O754" i="6"/>
  <c r="P754" i="6"/>
  <c r="Q754" i="6"/>
  <c r="R754" i="6"/>
  <c r="Q461" i="6"/>
  <c r="O461" i="6"/>
  <c r="P461" i="6"/>
  <c r="R461" i="6"/>
  <c r="P820" i="6"/>
  <c r="R820" i="6"/>
  <c r="Q820" i="6"/>
  <c r="O820" i="6"/>
  <c r="P661" i="6"/>
  <c r="O661" i="6"/>
  <c r="Q661" i="6"/>
  <c r="R661" i="6"/>
  <c r="O614" i="6"/>
  <c r="R614" i="6"/>
  <c r="Q614" i="6"/>
  <c r="P614" i="6"/>
  <c r="R431" i="6"/>
  <c r="Q431" i="6"/>
  <c r="O431" i="6"/>
  <c r="P431" i="6"/>
  <c r="Q445" i="6"/>
  <c r="O445" i="6"/>
  <c r="R445" i="6"/>
  <c r="P445" i="6"/>
  <c r="Q301" i="6"/>
  <c r="P301" i="6"/>
  <c r="R301" i="6"/>
  <c r="O301" i="6"/>
  <c r="Q203" i="6"/>
  <c r="R203" i="6"/>
  <c r="O203" i="6"/>
  <c r="P203" i="6"/>
  <c r="Q1411" i="6"/>
  <c r="O1411" i="6"/>
  <c r="R1411" i="6"/>
  <c r="P1411" i="6"/>
  <c r="R1108" i="6"/>
  <c r="P1108" i="6"/>
  <c r="Q990" i="6"/>
  <c r="R990" i="6"/>
  <c r="P990" i="6"/>
  <c r="O990" i="6"/>
  <c r="O935" i="6"/>
  <c r="P935" i="6"/>
  <c r="R935" i="6"/>
  <c r="Q935" i="6"/>
  <c r="R800" i="6"/>
  <c r="P800" i="6"/>
  <c r="Q800" i="6"/>
  <c r="O800" i="6"/>
  <c r="Q615" i="6"/>
  <c r="R615" i="6"/>
  <c r="O615" i="6"/>
  <c r="P615" i="6"/>
  <c r="O538" i="6"/>
  <c r="R279" i="6"/>
  <c r="P279" i="6"/>
  <c r="Q279" i="6"/>
  <c r="O279" i="6"/>
  <c r="P252" i="6"/>
  <c r="R17" i="6"/>
  <c r="R629" i="6"/>
  <c r="P414" i="6"/>
  <c r="R414" i="6"/>
  <c r="O414" i="6"/>
  <c r="Q414" i="6"/>
  <c r="R306" i="6"/>
  <c r="O306" i="6"/>
  <c r="Q306" i="6"/>
  <c r="P306" i="6"/>
  <c r="O1407" i="6"/>
  <c r="Q1407" i="6"/>
  <c r="P1407" i="6"/>
  <c r="R1407" i="6"/>
  <c r="R1343" i="6"/>
  <c r="Q1343" i="6"/>
  <c r="O1343" i="6"/>
  <c r="P1343" i="6"/>
  <c r="O1376" i="6"/>
  <c r="O1125" i="6"/>
  <c r="P1125" i="6"/>
  <c r="Q1125" i="6"/>
  <c r="R1125" i="6"/>
  <c r="Q1360" i="6"/>
  <c r="P1360" i="6"/>
  <c r="R1360" i="6"/>
  <c r="O1360" i="6"/>
  <c r="P454" i="6"/>
  <c r="R454" i="6"/>
  <c r="O454" i="6"/>
  <c r="Q454" i="6"/>
  <c r="R609" i="6"/>
  <c r="P609" i="6"/>
  <c r="O609" i="6"/>
  <c r="Q609" i="6"/>
  <c r="P395" i="6"/>
  <c r="R395" i="6"/>
  <c r="O395" i="6"/>
  <c r="Q395" i="6"/>
  <c r="Q187" i="6"/>
  <c r="P187" i="6"/>
  <c r="O187" i="6"/>
  <c r="R187" i="6"/>
  <c r="R181" i="6"/>
  <c r="Q181" i="6"/>
  <c r="O181" i="6"/>
  <c r="P181" i="6"/>
  <c r="P128" i="6"/>
  <c r="Q128" i="6"/>
  <c r="O128" i="6"/>
  <c r="R128" i="6"/>
  <c r="Q639" i="6"/>
  <c r="P535" i="6"/>
  <c r="Q535" i="6"/>
  <c r="R535" i="6"/>
  <c r="O535" i="6"/>
  <c r="Q1398" i="6"/>
  <c r="R1398" i="6"/>
  <c r="P1398" i="6"/>
  <c r="O1398" i="6"/>
  <c r="R1206" i="6"/>
  <c r="O1206" i="6"/>
  <c r="P1206" i="6"/>
  <c r="Q1206" i="6"/>
  <c r="P1101" i="6"/>
  <c r="R678" i="6"/>
  <c r="P678" i="6"/>
  <c r="Q678" i="6"/>
  <c r="O678" i="6"/>
  <c r="R1383" i="6"/>
  <c r="P1383" i="6"/>
  <c r="Q1383" i="6"/>
  <c r="O1383" i="6"/>
  <c r="Q843" i="6"/>
  <c r="O843" i="6"/>
  <c r="P843" i="6"/>
  <c r="R843" i="6"/>
  <c r="O1158" i="6"/>
  <c r="Q1121" i="6"/>
  <c r="R1121" i="6"/>
  <c r="O1121" i="6"/>
  <c r="P1121" i="6"/>
  <c r="R1082" i="6"/>
  <c r="O1082" i="6"/>
  <c r="P1082" i="6"/>
  <c r="Q1082" i="6"/>
  <c r="Q871" i="6"/>
  <c r="P871" i="6"/>
  <c r="R871" i="6"/>
  <c r="O871" i="6"/>
  <c r="H1206" i="6"/>
  <c r="R1072" i="6"/>
  <c r="Q1072" i="6"/>
  <c r="P1072" i="6"/>
  <c r="O1072" i="6"/>
  <c r="O951" i="6"/>
  <c r="Q951" i="6"/>
  <c r="Q819" i="6"/>
  <c r="O819" i="6"/>
  <c r="P819" i="6"/>
  <c r="R819" i="6"/>
  <c r="O1034" i="6"/>
  <c r="R1034" i="6"/>
  <c r="Q1034" i="6"/>
  <c r="P1034" i="6"/>
  <c r="P928" i="6"/>
  <c r="Q928" i="6"/>
  <c r="R928" i="6"/>
  <c r="O928" i="6"/>
  <c r="R654" i="6"/>
  <c r="O1066" i="6"/>
  <c r="R1066" i="6"/>
  <c r="P1066" i="6"/>
  <c r="Q1066" i="6"/>
  <c r="R965" i="6"/>
  <c r="O965" i="6"/>
  <c r="Q965" i="6"/>
  <c r="P965" i="6"/>
  <c r="Q890" i="6"/>
  <c r="P890" i="6"/>
  <c r="R890" i="6"/>
  <c r="O890" i="6"/>
  <c r="P730" i="6"/>
  <c r="O730" i="6"/>
  <c r="Q730" i="6"/>
  <c r="R730" i="6"/>
  <c r="O891" i="6"/>
  <c r="R891" i="6"/>
  <c r="Q891" i="6"/>
  <c r="P891" i="6"/>
  <c r="O704" i="6"/>
  <c r="R704" i="6"/>
  <c r="P704" i="6"/>
  <c r="Q704" i="6"/>
  <c r="O831" i="6"/>
  <c r="Q831" i="6"/>
  <c r="R831" i="6"/>
  <c r="P831" i="6"/>
  <c r="R715" i="6"/>
  <c r="O715" i="6"/>
  <c r="P715" i="6"/>
  <c r="Q715" i="6"/>
  <c r="O680" i="6"/>
  <c r="Q680" i="6"/>
  <c r="R680" i="6"/>
  <c r="P680" i="6"/>
  <c r="R426" i="6"/>
  <c r="O426" i="6"/>
  <c r="Q426" i="6"/>
  <c r="P426" i="6"/>
  <c r="R620" i="6"/>
  <c r="P620" i="6"/>
  <c r="O620" i="6"/>
  <c r="Q620" i="6"/>
  <c r="P530" i="6"/>
  <c r="O530" i="6"/>
  <c r="Q530" i="6"/>
  <c r="R530" i="6"/>
  <c r="P592" i="6"/>
  <c r="Q592" i="6"/>
  <c r="R592" i="6"/>
  <c r="O592" i="6"/>
  <c r="P474" i="6"/>
  <c r="O474" i="6"/>
  <c r="R474" i="6"/>
  <c r="Q474" i="6"/>
  <c r="Q540" i="6"/>
  <c r="R540" i="6"/>
  <c r="P540" i="6"/>
  <c r="O540" i="6"/>
  <c r="O493" i="6"/>
  <c r="Q493" i="6"/>
  <c r="R493" i="6"/>
  <c r="P493" i="6"/>
  <c r="R391" i="6"/>
  <c r="O391" i="6"/>
  <c r="P391" i="6"/>
  <c r="Q391" i="6"/>
  <c r="O528" i="6"/>
  <c r="P528" i="6"/>
  <c r="Q528" i="6"/>
  <c r="R528" i="6"/>
  <c r="Q373" i="6"/>
  <c r="O373" i="6"/>
  <c r="P373" i="6"/>
  <c r="R373" i="6"/>
  <c r="Q453" i="6"/>
  <c r="O453" i="6"/>
  <c r="R453" i="6"/>
  <c r="P453" i="6"/>
  <c r="Q190" i="6"/>
  <c r="Q356" i="6"/>
  <c r="O292" i="6"/>
  <c r="Q292" i="6"/>
  <c r="R292" i="6"/>
  <c r="P292" i="6"/>
  <c r="P220" i="6"/>
  <c r="O220" i="6"/>
  <c r="Q220" i="6"/>
  <c r="R220" i="6"/>
  <c r="Q256" i="6"/>
  <c r="P256" i="6"/>
  <c r="R256" i="6"/>
  <c r="O256" i="6"/>
  <c r="P243" i="6"/>
  <c r="Q243" i="6"/>
  <c r="R243" i="6"/>
  <c r="O243" i="6"/>
  <c r="P165" i="6"/>
  <c r="Q165" i="6"/>
  <c r="O114" i="6"/>
  <c r="Q114" i="6"/>
  <c r="R114" i="6"/>
  <c r="P114" i="6"/>
  <c r="Q115" i="6"/>
  <c r="O115" i="6"/>
  <c r="R115" i="6"/>
  <c r="P115" i="6"/>
  <c r="P108" i="6"/>
  <c r="O108" i="6"/>
  <c r="R108" i="6"/>
  <c r="Q108" i="6"/>
  <c r="O90" i="6"/>
  <c r="R90" i="6"/>
  <c r="P90" i="6"/>
  <c r="Q90" i="6"/>
  <c r="R45" i="6"/>
  <c r="R34" i="6"/>
  <c r="P34" i="6"/>
  <c r="O34" i="6"/>
  <c r="Q34" i="6"/>
  <c r="R117" i="6"/>
  <c r="P117" i="6"/>
  <c r="Q117" i="6"/>
  <c r="O117" i="6"/>
  <c r="Q1314" i="6"/>
  <c r="R1314" i="6"/>
  <c r="P1314" i="6"/>
  <c r="O1314" i="6"/>
  <c r="H672" i="6"/>
  <c r="P446" i="6"/>
  <c r="R446" i="6"/>
  <c r="O446" i="6"/>
  <c r="Q446" i="6"/>
  <c r="R633" i="6"/>
  <c r="Q633" i="6"/>
  <c r="P633" i="6"/>
  <c r="O633" i="6"/>
  <c r="Q440" i="6"/>
  <c r="O440" i="6"/>
  <c r="R440" i="6"/>
  <c r="P440" i="6"/>
  <c r="R161" i="6"/>
  <c r="Q232" i="6"/>
  <c r="O232" i="6"/>
  <c r="P232" i="6"/>
  <c r="R232" i="6"/>
  <c r="P100" i="6"/>
  <c r="H97" i="6"/>
  <c r="Q94" i="6" s="1"/>
  <c r="R1330" i="6"/>
  <c r="P1330" i="6"/>
  <c r="Q1330" i="6"/>
  <c r="O1330" i="6"/>
  <c r="O1396" i="6"/>
  <c r="Q1396" i="6"/>
  <c r="R1396" i="6"/>
  <c r="P1396" i="6"/>
  <c r="O1144" i="6"/>
  <c r="P1144" i="6"/>
  <c r="Q1144" i="6"/>
  <c r="R1144" i="6"/>
  <c r="P1012" i="6"/>
  <c r="Q1012" i="6"/>
  <c r="O1012" i="6"/>
  <c r="R1012" i="6"/>
  <c r="P1363" i="6"/>
  <c r="O1363" i="6"/>
  <c r="Q1363" i="6"/>
  <c r="R1363" i="6"/>
  <c r="P1312" i="6"/>
  <c r="O1312" i="6"/>
  <c r="R1312" i="6"/>
  <c r="H1267" i="6"/>
  <c r="R1263" i="6" s="1"/>
  <c r="O1071" i="6"/>
  <c r="R1071" i="6"/>
  <c r="P1071" i="6"/>
  <c r="Q1071" i="6"/>
  <c r="R1024" i="6"/>
  <c r="O1024" i="6"/>
  <c r="Q1024" i="6"/>
  <c r="P1024" i="6"/>
  <c r="R860" i="6"/>
  <c r="P860" i="6"/>
  <c r="Q860" i="6"/>
  <c r="O860" i="6"/>
  <c r="P764" i="6"/>
  <c r="Q764" i="6"/>
  <c r="R764" i="6"/>
  <c r="O764" i="6"/>
  <c r="R649" i="6"/>
  <c r="Q649" i="6"/>
  <c r="P649" i="6"/>
  <c r="O649" i="6"/>
  <c r="Q740" i="6"/>
  <c r="P740" i="6"/>
  <c r="R740" i="6"/>
  <c r="O740" i="6"/>
  <c r="Q906" i="6"/>
  <c r="O906" i="6"/>
  <c r="R906" i="6"/>
  <c r="P906" i="6"/>
  <c r="R832" i="6"/>
  <c r="P832" i="6"/>
  <c r="O832" i="6"/>
  <c r="Q832" i="6"/>
  <c r="R588" i="6"/>
  <c r="P588" i="6"/>
  <c r="Q588" i="6"/>
  <c r="O588" i="6"/>
  <c r="Q866" i="6"/>
  <c r="O866" i="6"/>
  <c r="P866" i="6"/>
  <c r="R866" i="6"/>
  <c r="Q642" i="6"/>
  <c r="R642" i="6"/>
  <c r="P642" i="6"/>
  <c r="O642" i="6"/>
  <c r="H479" i="6"/>
  <c r="R531" i="6"/>
  <c r="Q531" i="6"/>
  <c r="P531" i="6"/>
  <c r="O531" i="6"/>
  <c r="P490" i="6"/>
  <c r="Q490" i="6"/>
  <c r="R490" i="6"/>
  <c r="O490" i="6"/>
  <c r="P383" i="6"/>
  <c r="Q383" i="6"/>
  <c r="O249" i="6"/>
  <c r="P249" i="6"/>
  <c r="Q249" i="6"/>
  <c r="R249" i="6"/>
  <c r="R494" i="6"/>
  <c r="O494" i="6"/>
  <c r="P494" i="6"/>
  <c r="Q494" i="6"/>
  <c r="O436" i="6"/>
  <c r="Q436" i="6"/>
  <c r="R436" i="6"/>
  <c r="P436" i="6"/>
  <c r="R314" i="6"/>
  <c r="Q314" i="6"/>
  <c r="P314" i="6"/>
  <c r="O314" i="6"/>
  <c r="P278" i="6"/>
  <c r="R322" i="6"/>
  <c r="P322" i="6"/>
  <c r="Q322" i="6"/>
  <c r="O322" i="6"/>
  <c r="P294" i="6"/>
  <c r="Q294" i="6"/>
  <c r="R294" i="6"/>
  <c r="O294" i="6"/>
  <c r="Q227" i="6"/>
  <c r="R227" i="6"/>
  <c r="O227" i="6"/>
  <c r="P227" i="6"/>
  <c r="Q155" i="6"/>
  <c r="P155" i="6"/>
  <c r="R155" i="6"/>
  <c r="O155" i="6"/>
  <c r="P156" i="6"/>
  <c r="O156" i="6"/>
  <c r="R156" i="6"/>
  <c r="Q156" i="6"/>
  <c r="H1259" i="6"/>
  <c r="R1087" i="6"/>
  <c r="Q1087" i="6"/>
  <c r="O1087" i="6"/>
  <c r="P1087" i="6"/>
  <c r="O544" i="6"/>
  <c r="R544" i="6"/>
  <c r="Q544" i="6"/>
  <c r="P544" i="6"/>
  <c r="R386" i="6"/>
  <c r="P386" i="6"/>
  <c r="Q386" i="6"/>
  <c r="O386" i="6"/>
  <c r="R378" i="6"/>
  <c r="Q378" i="6"/>
  <c r="O378" i="6"/>
  <c r="P378" i="6"/>
  <c r="Q118" i="6"/>
  <c r="O118" i="6"/>
  <c r="R118" i="6"/>
  <c r="P118" i="6"/>
  <c r="Q68" i="6"/>
  <c r="Q1341" i="6"/>
  <c r="P1341" i="6"/>
  <c r="R1341" i="6"/>
  <c r="O1341" i="6"/>
  <c r="P1355" i="6"/>
  <c r="O1355" i="6"/>
  <c r="Q1355" i="6"/>
  <c r="R1355" i="6"/>
  <c r="R929" i="6"/>
  <c r="O929" i="6"/>
  <c r="Q929" i="6"/>
  <c r="P929" i="6"/>
  <c r="P1412" i="6"/>
  <c r="Q1412" i="6"/>
  <c r="O1412" i="6"/>
  <c r="R1412" i="6"/>
  <c r="Q1238" i="6"/>
  <c r="R1386" i="6"/>
  <c r="Q1386" i="6"/>
  <c r="O1386" i="6"/>
  <c r="P1386" i="6"/>
  <c r="O1372" i="6"/>
  <c r="P1372" i="6"/>
  <c r="Q1372" i="6"/>
  <c r="R1372" i="6"/>
  <c r="R1106" i="6"/>
  <c r="P1106" i="6"/>
  <c r="Q1106" i="6"/>
  <c r="O1106" i="6"/>
  <c r="H1278" i="6"/>
  <c r="H1182" i="6"/>
  <c r="O938" i="6"/>
  <c r="P938" i="6"/>
  <c r="R938" i="6"/>
  <c r="Q938" i="6"/>
  <c r="Q798" i="6"/>
  <c r="R798" i="6"/>
  <c r="O798" i="6"/>
  <c r="P798" i="6"/>
  <c r="R1008" i="6"/>
  <c r="O1008" i="6"/>
  <c r="Q1008" i="6"/>
  <c r="P1008" i="6"/>
  <c r="R952" i="6"/>
  <c r="O952" i="6"/>
  <c r="Q952" i="6"/>
  <c r="P952" i="6"/>
  <c r="O728" i="6"/>
  <c r="P728" i="6"/>
  <c r="Q728" i="6"/>
  <c r="R728" i="6"/>
  <c r="P752" i="6"/>
  <c r="Q708" i="6"/>
  <c r="P708" i="6"/>
  <c r="R708" i="6"/>
  <c r="O677" i="6"/>
  <c r="R677" i="6"/>
  <c r="P677" i="6"/>
  <c r="Q677" i="6"/>
  <c r="R625" i="6"/>
  <c r="Q625" i="6"/>
  <c r="O625" i="6"/>
  <c r="P625" i="6"/>
  <c r="O693" i="6"/>
  <c r="P693" i="6"/>
  <c r="Q693" i="6"/>
  <c r="R693" i="6"/>
  <c r="R651" i="6"/>
  <c r="O662" i="6"/>
  <c r="R662" i="6"/>
  <c r="P662" i="6"/>
  <c r="Q662" i="6"/>
  <c r="R612" i="6"/>
  <c r="Q612" i="6"/>
  <c r="P612" i="6"/>
  <c r="O612" i="6"/>
  <c r="Q497" i="6"/>
  <c r="P497" i="6"/>
  <c r="R497" i="6"/>
  <c r="O497" i="6"/>
  <c r="R258" i="6"/>
  <c r="P258" i="6"/>
  <c r="O258" i="6"/>
  <c r="Q258" i="6"/>
  <c r="R556" i="6"/>
  <c r="Q556" i="6"/>
  <c r="O380" i="6"/>
  <c r="P380" i="6"/>
  <c r="Q380" i="6"/>
  <c r="P443" i="6"/>
  <c r="R443" i="6"/>
  <c r="Q443" i="6"/>
  <c r="O443" i="6"/>
  <c r="O417" i="6"/>
  <c r="R417" i="6"/>
  <c r="P417" i="6"/>
  <c r="Q417" i="6"/>
  <c r="O312" i="6"/>
  <c r="P334" i="6"/>
  <c r="O334" i="6"/>
  <c r="Q334" i="6"/>
  <c r="R334" i="6"/>
  <c r="Q352" i="6"/>
  <c r="P352" i="6"/>
  <c r="O352" i="6"/>
  <c r="R352" i="6"/>
  <c r="R200" i="6"/>
  <c r="P200" i="6"/>
  <c r="O200" i="6"/>
  <c r="Q200" i="6"/>
  <c r="O215" i="6"/>
  <c r="P215" i="6"/>
  <c r="Q215" i="6"/>
  <c r="R215" i="6"/>
  <c r="R149" i="6"/>
  <c r="P149" i="6"/>
  <c r="O149" i="6"/>
  <c r="Q149" i="6"/>
  <c r="O167" i="6"/>
  <c r="P167" i="6"/>
  <c r="R167" i="6"/>
  <c r="Q167" i="6"/>
  <c r="Q206" i="6"/>
  <c r="O206" i="6"/>
  <c r="P206" i="6"/>
  <c r="R206" i="6"/>
  <c r="O119" i="6"/>
  <c r="Q119" i="6"/>
  <c r="R119" i="6"/>
  <c r="P119" i="6"/>
  <c r="P54" i="6"/>
  <c r="Q54" i="6"/>
  <c r="R54" i="6"/>
  <c r="O54" i="6"/>
  <c r="P24" i="6"/>
  <c r="Q24" i="6"/>
  <c r="R24" i="6"/>
  <c r="O24" i="6"/>
  <c r="P28" i="6"/>
  <c r="P1417" i="6"/>
  <c r="Q1417" i="6"/>
  <c r="R1417" i="6"/>
  <c r="O1417" i="6"/>
  <c r="Q1365" i="6"/>
  <c r="R1365" i="6"/>
  <c r="O1365" i="6"/>
  <c r="P1365" i="6"/>
  <c r="O1364" i="6"/>
  <c r="Q1364" i="6"/>
  <c r="R1364" i="6"/>
  <c r="P1364" i="6"/>
  <c r="R1146" i="6"/>
  <c r="R892" i="6"/>
  <c r="P892" i="6"/>
  <c r="Q892" i="6"/>
  <c r="O892" i="6"/>
  <c r="O1105" i="6"/>
  <c r="R1105" i="6"/>
  <c r="P1105" i="6"/>
  <c r="Q1105" i="6"/>
  <c r="Q998" i="6"/>
  <c r="R998" i="6"/>
  <c r="P998" i="6"/>
  <c r="O998" i="6"/>
  <c r="P674" i="6"/>
  <c r="R674" i="6"/>
  <c r="O674" i="6"/>
  <c r="Q674" i="6"/>
  <c r="R534" i="6"/>
  <c r="O534" i="6"/>
  <c r="Q534" i="6"/>
  <c r="P534" i="6"/>
  <c r="R458" i="6"/>
  <c r="P458" i="6"/>
  <c r="Q458" i="6"/>
  <c r="O458" i="6"/>
  <c r="P323" i="6"/>
  <c r="O323" i="6"/>
  <c r="R323" i="6"/>
  <c r="Q323" i="6"/>
  <c r="R250" i="6"/>
  <c r="Q250" i="6"/>
  <c r="O250" i="6"/>
  <c r="P250" i="6"/>
  <c r="Q216" i="6"/>
  <c r="O178" i="6"/>
  <c r="Q178" i="6"/>
  <c r="P178" i="6"/>
  <c r="R178" i="6"/>
  <c r="R1413" i="6"/>
  <c r="O1413" i="6"/>
  <c r="Q1413" i="6"/>
  <c r="P1413" i="6"/>
  <c r="Q1319" i="6"/>
  <c r="R1319" i="6"/>
  <c r="O1319" i="6"/>
  <c r="P1319" i="6"/>
  <c r="Q1104" i="6"/>
  <c r="P1104" i="6"/>
  <c r="R1104" i="6"/>
  <c r="O1002" i="6"/>
  <c r="P1002" i="6"/>
  <c r="R1002" i="6"/>
  <c r="Q1002" i="6"/>
  <c r="P849" i="6"/>
  <c r="R849" i="6"/>
  <c r="O849" i="6"/>
  <c r="Q849" i="6"/>
  <c r="P648" i="6"/>
  <c r="Q751" i="6"/>
  <c r="P438" i="6"/>
  <c r="R438" i="6"/>
  <c r="O438" i="6"/>
  <c r="Q438" i="6"/>
  <c r="P369" i="6"/>
  <c r="O369" i="6"/>
  <c r="Q369" i="6"/>
  <c r="R369" i="6"/>
  <c r="O199" i="6"/>
  <c r="R199" i="6"/>
  <c r="P199" i="6"/>
  <c r="Q199" i="6"/>
  <c r="P136" i="6"/>
  <c r="P94" i="6"/>
  <c r="R94" i="6"/>
  <c r="R57" i="6"/>
  <c r="O49" i="6"/>
  <c r="R49" i="6"/>
  <c r="Q49" i="6"/>
  <c r="P49" i="6"/>
  <c r="P804" i="6"/>
  <c r="R804" i="6"/>
  <c r="Q804" i="6"/>
  <c r="O804" i="6"/>
  <c r="P1078" i="6"/>
  <c r="Q1078" i="6"/>
  <c r="R1078" i="6"/>
  <c r="O1078" i="6"/>
  <c r="O1348" i="6"/>
  <c r="Q1348" i="6"/>
  <c r="P1348" i="6"/>
  <c r="R1348" i="6"/>
  <c r="Q1220" i="6"/>
  <c r="P1220" i="6"/>
  <c r="O867" i="6"/>
  <c r="Q867" i="6"/>
  <c r="R867" i="6"/>
  <c r="P867" i="6"/>
  <c r="O1353" i="6"/>
  <c r="Q1353" i="6"/>
  <c r="P1353" i="6"/>
  <c r="R1353" i="6"/>
  <c r="O1232" i="6"/>
  <c r="P1232" i="6"/>
  <c r="Q1056" i="6"/>
  <c r="O999" i="6"/>
  <c r="P999" i="6"/>
  <c r="R999" i="6"/>
  <c r="Q999" i="6"/>
  <c r="O775" i="6"/>
  <c r="Q771" i="6"/>
  <c r="R771" i="6"/>
  <c r="O771" i="6"/>
  <c r="P771" i="6"/>
  <c r="Q349" i="6"/>
  <c r="R349" i="6"/>
  <c r="P349" i="6"/>
  <c r="O349" i="6"/>
  <c r="Q280" i="6"/>
  <c r="R280" i="6"/>
  <c r="P280" i="6"/>
  <c r="O280" i="6"/>
  <c r="P60" i="6"/>
  <c r="P504" i="6"/>
  <c r="P379" i="6"/>
  <c r="O379" i="6"/>
  <c r="Q379" i="6"/>
  <c r="R379" i="6"/>
  <c r="P912" i="6"/>
  <c r="O912" i="6"/>
  <c r="R912" i="6"/>
  <c r="Q912" i="6"/>
  <c r="R821" i="6"/>
  <c r="P821" i="6"/>
  <c r="O821" i="6"/>
  <c r="Q821" i="6"/>
  <c r="R789" i="6"/>
  <c r="O789" i="6"/>
  <c r="P789" i="6"/>
  <c r="Q789" i="6"/>
  <c r="O741" i="6"/>
  <c r="R741" i="6"/>
  <c r="P741" i="6"/>
  <c r="Q741" i="6"/>
  <c r="Q681" i="6"/>
  <c r="R681" i="6"/>
  <c r="O681" i="6"/>
  <c r="P681" i="6"/>
  <c r="P310" i="6"/>
  <c r="O310" i="6"/>
  <c r="R310" i="6"/>
  <c r="Q310" i="6"/>
  <c r="Q626" i="6"/>
  <c r="O626" i="6"/>
  <c r="O460" i="6"/>
  <c r="Q460" i="6"/>
  <c r="P460" i="6"/>
  <c r="R460" i="6"/>
  <c r="O223" i="6"/>
  <c r="Q223" i="6"/>
  <c r="R223" i="6"/>
  <c r="P223" i="6"/>
  <c r="Q130" i="6"/>
  <c r="O130" i="6"/>
  <c r="P130" i="6"/>
  <c r="R130" i="6"/>
  <c r="P1350" i="6"/>
  <c r="O1350" i="6"/>
  <c r="R1350" i="6"/>
  <c r="Q1350" i="6"/>
  <c r="Q966" i="6"/>
  <c r="R966" i="6"/>
  <c r="P966" i="6"/>
  <c r="O966" i="6"/>
  <c r="R675" i="6"/>
  <c r="O675" i="6"/>
  <c r="P675" i="6"/>
  <c r="Q675" i="6"/>
  <c r="O572" i="6"/>
  <c r="R572" i="6"/>
  <c r="Q572" i="6"/>
  <c r="P572" i="6"/>
  <c r="R112" i="6"/>
  <c r="P112" i="6"/>
  <c r="O112" i="6"/>
  <c r="P1328" i="6"/>
  <c r="Q1328" i="6"/>
  <c r="R1328" i="6"/>
  <c r="O1328" i="6"/>
  <c r="R1346" i="6"/>
  <c r="O1346" i="6"/>
  <c r="P1346" i="6"/>
  <c r="Q1346" i="6"/>
  <c r="R1141" i="6"/>
  <c r="O975" i="6"/>
  <c r="P975" i="6"/>
  <c r="R975" i="6"/>
  <c r="Q975" i="6"/>
  <c r="P1068" i="6"/>
  <c r="O1068" i="6"/>
  <c r="R1068" i="6"/>
  <c r="Q1068" i="6"/>
  <c r="O1399" i="6"/>
  <c r="P1399" i="6"/>
  <c r="R1399" i="6"/>
  <c r="Q1399" i="6"/>
  <c r="O1013" i="6"/>
  <c r="Q1013" i="6"/>
  <c r="P1013" i="6"/>
  <c r="R936" i="6"/>
  <c r="P936" i="6"/>
  <c r="P1183" i="6"/>
  <c r="O1183" i="6"/>
  <c r="H1142" i="6"/>
  <c r="P844" i="6"/>
  <c r="R844" i="6"/>
  <c r="Q844" i="6"/>
  <c r="O844" i="6"/>
  <c r="Q963" i="6"/>
  <c r="R963" i="6"/>
  <c r="P963" i="6"/>
  <c r="O963" i="6"/>
  <c r="R916" i="6"/>
  <c r="Q916" i="6"/>
  <c r="P916" i="6"/>
  <c r="O916" i="6"/>
  <c r="P841" i="6"/>
  <c r="R841" i="6"/>
  <c r="O841" i="6"/>
  <c r="Q841" i="6"/>
  <c r="R873" i="6"/>
  <c r="Q873" i="6"/>
  <c r="P873" i="6"/>
  <c r="O873" i="6"/>
  <c r="R814" i="6"/>
  <c r="Q874" i="6"/>
  <c r="O874" i="6"/>
  <c r="R874" i="6"/>
  <c r="P874" i="6"/>
  <c r="Q836" i="6"/>
  <c r="O790" i="6"/>
  <c r="R660" i="6"/>
  <c r="Q660" i="6"/>
  <c r="P660" i="6"/>
  <c r="O660" i="6"/>
  <c r="Q552" i="6"/>
  <c r="R552" i="6"/>
  <c r="P552" i="6"/>
  <c r="O552" i="6"/>
  <c r="O377" i="6"/>
  <c r="P377" i="6"/>
  <c r="Q377" i="6"/>
  <c r="R377" i="6"/>
  <c r="O533" i="6"/>
  <c r="P533" i="6"/>
  <c r="Q533" i="6"/>
  <c r="R533" i="6"/>
  <c r="R483" i="6"/>
  <c r="O483" i="6"/>
  <c r="P483" i="6"/>
  <c r="Q483" i="6"/>
  <c r="O412" i="6"/>
  <c r="R412" i="6"/>
  <c r="P412" i="6"/>
  <c r="Q412" i="6"/>
  <c r="P403" i="6"/>
  <c r="Q403" i="6"/>
  <c r="R403" i="6"/>
  <c r="O403" i="6"/>
  <c r="P527" i="6"/>
  <c r="R527" i="6"/>
  <c r="Q527" i="6"/>
  <c r="O527" i="6"/>
  <c r="P519" i="6"/>
  <c r="O519" i="6"/>
  <c r="R519" i="6"/>
  <c r="Q519" i="6"/>
  <c r="O385" i="6"/>
  <c r="R385" i="6"/>
  <c r="P385" i="6"/>
  <c r="Q385" i="6"/>
  <c r="P318" i="6"/>
  <c r="R318" i="6"/>
  <c r="Q318" i="6"/>
  <c r="O318" i="6"/>
  <c r="P246" i="6"/>
  <c r="O246" i="6"/>
  <c r="Q246" i="6"/>
  <c r="R246" i="6"/>
  <c r="O289" i="6"/>
  <c r="O300" i="6"/>
  <c r="P300" i="6"/>
  <c r="Q300" i="6"/>
  <c r="R300" i="6"/>
  <c r="O226" i="6"/>
  <c r="R226" i="6"/>
  <c r="P226" i="6"/>
  <c r="Q226" i="6"/>
  <c r="R208" i="6"/>
  <c r="O208" i="6"/>
  <c r="P208" i="6"/>
  <c r="Q208" i="6"/>
  <c r="R120" i="6"/>
  <c r="P120" i="6"/>
  <c r="O120" i="6"/>
  <c r="Q120" i="6"/>
  <c r="R96" i="6"/>
  <c r="P96" i="6"/>
  <c r="Q96" i="6"/>
  <c r="O96" i="6"/>
  <c r="P105" i="6"/>
  <c r="R105" i="6"/>
  <c r="O105" i="6"/>
  <c r="Q105" i="6"/>
  <c r="R184" i="6"/>
  <c r="O184" i="6"/>
  <c r="P184" i="6"/>
  <c r="Q184" i="6"/>
  <c r="P153" i="6"/>
  <c r="R153" i="6"/>
  <c r="O153" i="6"/>
  <c r="Q153" i="6"/>
  <c r="Q150" i="6"/>
  <c r="O150" i="6"/>
  <c r="R150" i="6"/>
  <c r="P150" i="6"/>
  <c r="H95" i="6"/>
  <c r="O94" i="6" s="1"/>
  <c r="R5" i="6"/>
  <c r="P5" i="6"/>
  <c r="Q5" i="6"/>
  <c r="O5" i="6"/>
  <c r="O1284" i="6"/>
  <c r="H1211" i="6"/>
  <c r="H661" i="6"/>
  <c r="P487" i="6"/>
  <c r="O487" i="6"/>
  <c r="R487" i="6"/>
  <c r="Q487" i="6"/>
  <c r="R335" i="6"/>
  <c r="Q335" i="6"/>
  <c r="P335" i="6"/>
  <c r="O335" i="6"/>
  <c r="P235" i="6"/>
  <c r="R235" i="6"/>
  <c r="O235" i="6"/>
  <c r="Q235" i="6"/>
  <c r="Q1349" i="6"/>
  <c r="O1349" i="6"/>
  <c r="R1349" i="6"/>
  <c r="P1349" i="6"/>
  <c r="Q1403" i="6"/>
  <c r="R1403" i="6"/>
  <c r="P1403" i="6"/>
  <c r="O1403" i="6"/>
  <c r="O1277" i="6"/>
  <c r="P1277" i="6"/>
  <c r="Q1277" i="6"/>
  <c r="R1277" i="6"/>
  <c r="H1237" i="6"/>
  <c r="R1187" i="6"/>
  <c r="O1187" i="6"/>
  <c r="P1187" i="6"/>
  <c r="Q1187" i="6"/>
  <c r="H1044" i="6"/>
  <c r="Q1414" i="6"/>
  <c r="R1414" i="6"/>
  <c r="O1414" i="6"/>
  <c r="P1414" i="6"/>
  <c r="O1248" i="6"/>
  <c r="P1248" i="6"/>
  <c r="Q1248" i="6"/>
  <c r="R1248" i="6"/>
  <c r="P1007" i="6"/>
  <c r="R1007" i="6"/>
  <c r="P828" i="6"/>
  <c r="R828" i="6"/>
  <c r="O828" i="6"/>
  <c r="Q828" i="6"/>
  <c r="H1261" i="6"/>
  <c r="R1335" i="6"/>
  <c r="P1335" i="6"/>
  <c r="O1335" i="6"/>
  <c r="Q1335" i="6"/>
  <c r="P953" i="6"/>
  <c r="Q953" i="6"/>
  <c r="O953" i="6"/>
  <c r="R953" i="6"/>
  <c r="H1203" i="6"/>
  <c r="Q1070" i="6"/>
  <c r="P1070" i="6"/>
  <c r="O1070" i="6"/>
  <c r="R1070" i="6"/>
  <c r="O1026" i="6"/>
  <c r="H996" i="6"/>
  <c r="R823" i="6"/>
  <c r="O799" i="6"/>
  <c r="Q799" i="6"/>
  <c r="R799" i="6"/>
  <c r="P799" i="6"/>
  <c r="P877" i="6"/>
  <c r="Q877" i="6"/>
  <c r="R877" i="6"/>
  <c r="O877" i="6"/>
  <c r="H736" i="6"/>
  <c r="R982" i="6"/>
  <c r="P982" i="6"/>
  <c r="O982" i="6"/>
  <c r="O611" i="6"/>
  <c r="R611" i="6"/>
  <c r="Q611" i="6"/>
  <c r="P611" i="6"/>
  <c r="H794" i="6"/>
  <c r="R719" i="6"/>
  <c r="R768" i="6"/>
  <c r="O768" i="6"/>
  <c r="P768" i="6"/>
  <c r="Q768" i="6"/>
  <c r="O645" i="6"/>
  <c r="H791" i="6"/>
  <c r="Q673" i="6"/>
  <c r="O673" i="6"/>
  <c r="P673" i="6"/>
  <c r="R673" i="6"/>
  <c r="P571" i="6"/>
  <c r="O571" i="6"/>
  <c r="Q571" i="6"/>
  <c r="R571" i="6"/>
  <c r="O622" i="6"/>
  <c r="Q622" i="6"/>
  <c r="P622" i="6"/>
  <c r="R622" i="6"/>
  <c r="R617" i="6"/>
  <c r="O617" i="6"/>
  <c r="P617" i="6"/>
  <c r="Q617" i="6"/>
  <c r="H541" i="6"/>
  <c r="R466" i="6"/>
  <c r="P466" i="6"/>
  <c r="Q466" i="6"/>
  <c r="O466" i="6"/>
  <c r="O587" i="6"/>
  <c r="R587" i="6"/>
  <c r="Q587" i="6"/>
  <c r="P587" i="6"/>
  <c r="O444" i="6"/>
  <c r="Q444" i="6"/>
  <c r="R444" i="6"/>
  <c r="P444" i="6"/>
  <c r="P398" i="6"/>
  <c r="O398" i="6"/>
  <c r="Q398" i="6"/>
  <c r="R398" i="6"/>
  <c r="O452" i="6"/>
  <c r="Q452" i="6"/>
  <c r="R452" i="6"/>
  <c r="P452" i="6"/>
  <c r="O348" i="6"/>
  <c r="R348" i="6"/>
  <c r="Q348" i="6"/>
  <c r="P348" i="6"/>
  <c r="P350" i="6"/>
  <c r="R350" i="6"/>
  <c r="Q350" i="6"/>
  <c r="O350" i="6"/>
  <c r="R271" i="6"/>
  <c r="Q271" i="6"/>
  <c r="P271" i="6"/>
  <c r="O271" i="6"/>
  <c r="H268" i="6"/>
  <c r="R242" i="6"/>
  <c r="O242" i="6"/>
  <c r="P242" i="6"/>
  <c r="Q242" i="6"/>
  <c r="Q304" i="6"/>
  <c r="O304" i="6"/>
  <c r="R304" i="6"/>
  <c r="P304" i="6"/>
  <c r="R239" i="6"/>
  <c r="Q239" i="6"/>
  <c r="O239" i="6"/>
  <c r="P239" i="6"/>
  <c r="O229" i="6"/>
  <c r="O122" i="6"/>
  <c r="Q122" i="6"/>
  <c r="R122" i="6"/>
  <c r="P122" i="6"/>
  <c r="H44" i="6"/>
  <c r="O1120" i="6"/>
  <c r="P1120" i="6"/>
  <c r="Q1120" i="6"/>
  <c r="R1120" i="6"/>
  <c r="P920" i="6"/>
  <c r="R920" i="6"/>
  <c r="Q920" i="6"/>
  <c r="O920" i="6"/>
  <c r="O736" i="6"/>
  <c r="Q575" i="6"/>
  <c r="P514" i="6"/>
  <c r="R514" i="6"/>
  <c r="Q514" i="6"/>
  <c r="O514" i="6"/>
  <c r="R415" i="6"/>
  <c r="O415" i="6"/>
  <c r="P415" i="6"/>
  <c r="Q415" i="6"/>
  <c r="P307" i="6"/>
  <c r="Q307" i="6"/>
  <c r="R307" i="6"/>
  <c r="O307" i="6"/>
  <c r="Q1397" i="6"/>
  <c r="R1397" i="6"/>
  <c r="O1397" i="6"/>
  <c r="P1397" i="6"/>
  <c r="R1150" i="6"/>
  <c r="O1150" i="6"/>
  <c r="P1150" i="6"/>
  <c r="Q1150" i="6"/>
  <c r="Q1014" i="6"/>
  <c r="R1014" i="6"/>
  <c r="P1014" i="6"/>
  <c r="O1014" i="6"/>
  <c r="O1337" i="6"/>
  <c r="Q1337" i="6"/>
  <c r="R1337" i="6"/>
  <c r="P1337" i="6"/>
  <c r="P925" i="6"/>
  <c r="O925" i="6"/>
  <c r="R925" i="6"/>
  <c r="Q925" i="6"/>
  <c r="P1262" i="6"/>
  <c r="H1230" i="6"/>
  <c r="P1033" i="6"/>
  <c r="O1033" i="6"/>
  <c r="Q1033" i="6"/>
  <c r="R1033" i="6"/>
  <c r="P979" i="6"/>
  <c r="Q942" i="6"/>
  <c r="R942" i="6"/>
  <c r="P942" i="6"/>
  <c r="O942" i="6"/>
  <c r="R913" i="6"/>
  <c r="P913" i="6"/>
  <c r="Q913" i="6"/>
  <c r="O913" i="6"/>
  <c r="R853" i="6"/>
  <c r="P853" i="6"/>
  <c r="O853" i="6"/>
  <c r="Q853" i="6"/>
  <c r="R760" i="6"/>
  <c r="O760" i="6"/>
  <c r="P760" i="6"/>
  <c r="Q760" i="6"/>
  <c r="Q1025" i="6"/>
  <c r="R868" i="6"/>
  <c r="O868" i="6"/>
  <c r="P868" i="6"/>
  <c r="Q868" i="6"/>
  <c r="Q958" i="6"/>
  <c r="R958" i="6"/>
  <c r="P958" i="6"/>
  <c r="O958" i="6"/>
  <c r="P864" i="6"/>
  <c r="Q864" i="6"/>
  <c r="R864" i="6"/>
  <c r="O864" i="6"/>
  <c r="P687" i="6"/>
  <c r="R687" i="6"/>
  <c r="O687" i="6"/>
  <c r="Q687" i="6"/>
  <c r="R773" i="6"/>
  <c r="O773" i="6"/>
  <c r="P773" i="6"/>
  <c r="Q773" i="6"/>
  <c r="P706" i="6"/>
  <c r="R706" i="6"/>
  <c r="O706" i="6"/>
  <c r="Q706" i="6"/>
  <c r="R683" i="6"/>
  <c r="O683" i="6"/>
  <c r="P683" i="6"/>
  <c r="Q683" i="6"/>
  <c r="P727" i="6"/>
  <c r="Q727" i="6"/>
  <c r="R727" i="6"/>
  <c r="O727" i="6"/>
  <c r="R442" i="6"/>
  <c r="P442" i="6"/>
  <c r="O442" i="6"/>
  <c r="Q442" i="6"/>
  <c r="Q591" i="6"/>
  <c r="R591" i="6"/>
  <c r="P591" i="6"/>
  <c r="O591" i="6"/>
  <c r="Q650" i="6"/>
  <c r="P650" i="6"/>
  <c r="O650" i="6"/>
  <c r="R650" i="6"/>
  <c r="R311" i="6"/>
  <c r="P311" i="6"/>
  <c r="Q311" i="6"/>
  <c r="O311" i="6"/>
  <c r="O585" i="6"/>
  <c r="R585" i="6"/>
  <c r="P585" i="6"/>
  <c r="Q585" i="6"/>
  <c r="O428" i="6"/>
  <c r="P428" i="6"/>
  <c r="R428" i="6"/>
  <c r="Q428" i="6"/>
  <c r="P435" i="6"/>
  <c r="R435" i="6"/>
  <c r="Q435" i="6"/>
  <c r="O435" i="6"/>
  <c r="O313" i="6"/>
  <c r="R313" i="6"/>
  <c r="Q313" i="6"/>
  <c r="P326" i="6"/>
  <c r="Q326" i="6"/>
  <c r="R326" i="6"/>
  <c r="O326" i="6"/>
  <c r="P275" i="6"/>
  <c r="Q275" i="6"/>
  <c r="R275" i="6"/>
  <c r="O275" i="6"/>
  <c r="R394" i="6"/>
  <c r="O394" i="6"/>
  <c r="P394" i="6"/>
  <c r="Q394" i="6"/>
  <c r="O162" i="6"/>
  <c r="P162" i="6"/>
  <c r="R162" i="6"/>
  <c r="Q162" i="6"/>
  <c r="O98" i="6"/>
  <c r="Q98" i="6"/>
  <c r="R98" i="6"/>
  <c r="P98" i="6"/>
  <c r="R129" i="6"/>
  <c r="P129" i="6"/>
  <c r="Q129" i="6"/>
  <c r="O129" i="6"/>
  <c r="Q23" i="6"/>
  <c r="R23" i="6"/>
  <c r="O23" i="6"/>
  <c r="P23" i="6"/>
  <c r="R1351" i="6"/>
  <c r="P1351" i="6"/>
  <c r="Q1351" i="6"/>
  <c r="O1351" i="6"/>
  <c r="H1192" i="6"/>
  <c r="O1010" i="6"/>
  <c r="P1010" i="6"/>
  <c r="R1010" i="6"/>
  <c r="Q1010" i="6"/>
  <c r="R1367" i="6"/>
  <c r="O1367" i="6"/>
  <c r="Q1367" i="6"/>
  <c r="P1367" i="6"/>
  <c r="H509" i="6"/>
  <c r="R470" i="6"/>
  <c r="O470" i="6"/>
  <c r="Q470" i="6"/>
  <c r="P470" i="6"/>
  <c r="H293" i="6"/>
  <c r="P124" i="6"/>
  <c r="R124" i="6"/>
  <c r="O124" i="6"/>
  <c r="Q124" i="6"/>
  <c r="Q1213" i="6"/>
  <c r="Q1103" i="6"/>
  <c r="P812" i="6"/>
  <c r="R812" i="6"/>
  <c r="Q812" i="6"/>
  <c r="O812" i="6"/>
  <c r="R921" i="6"/>
  <c r="O921" i="6"/>
  <c r="P921" i="6"/>
  <c r="Q921" i="6"/>
  <c r="O847" i="6"/>
  <c r="Q847" i="6"/>
  <c r="P847" i="6"/>
  <c r="R847" i="6"/>
  <c r="O946" i="6"/>
  <c r="P946" i="6"/>
  <c r="R946" i="6"/>
  <c r="Q946" i="6"/>
  <c r="R884" i="6"/>
  <c r="Q884" i="6"/>
  <c r="P884" i="6"/>
  <c r="O884" i="6"/>
  <c r="R710" i="6"/>
  <c r="P710" i="6"/>
  <c r="Q710" i="6"/>
  <c r="O710" i="6"/>
  <c r="Q584" i="6"/>
  <c r="P584" i="6"/>
  <c r="O584" i="6"/>
  <c r="R584" i="6"/>
  <c r="P656" i="6"/>
  <c r="O656" i="6"/>
  <c r="Q656" i="6"/>
  <c r="R656" i="6"/>
  <c r="Q576" i="6"/>
  <c r="P576" i="6"/>
  <c r="R576" i="6"/>
  <c r="O576" i="6"/>
  <c r="R475" i="6"/>
  <c r="P482" i="6"/>
  <c r="R482" i="6"/>
  <c r="Q482" i="6"/>
  <c r="O482" i="6"/>
  <c r="P467" i="6"/>
  <c r="R467" i="6"/>
  <c r="O467" i="6"/>
  <c r="Q467" i="6"/>
  <c r="R168" i="6"/>
  <c r="Q168" i="6"/>
  <c r="P168" i="6"/>
  <c r="O168" i="6"/>
  <c r="Q328" i="6"/>
  <c r="O328" i="6"/>
  <c r="P328" i="6"/>
  <c r="R328" i="6"/>
  <c r="O191" i="6"/>
  <c r="P30" i="6"/>
  <c r="R30" i="6"/>
  <c r="O30" i="6"/>
  <c r="Q30" i="6"/>
  <c r="Q1228" i="6"/>
  <c r="R1228" i="6"/>
  <c r="O1228" i="6"/>
  <c r="P1228" i="6"/>
  <c r="R282" i="6"/>
  <c r="Q282" i="6"/>
  <c r="P282" i="6"/>
  <c r="O282" i="6"/>
  <c r="R140" i="6"/>
  <c r="O140" i="6"/>
  <c r="P140" i="6"/>
  <c r="Q140" i="6"/>
  <c r="Q1252" i="6"/>
  <c r="R1252" i="6"/>
  <c r="O1252" i="6"/>
  <c r="P1252" i="6"/>
  <c r="Q1373" i="6"/>
  <c r="P1373" i="6"/>
  <c r="R1373" i="6"/>
  <c r="O1373" i="6"/>
  <c r="R1006" i="6"/>
  <c r="P1006" i="6"/>
  <c r="O1006" i="6"/>
  <c r="P1060" i="6"/>
  <c r="O1060" i="6"/>
  <c r="Q1060" i="6"/>
  <c r="R1060" i="6"/>
  <c r="Q1145" i="6"/>
  <c r="R1145" i="6"/>
  <c r="O1145" i="6"/>
  <c r="P1145" i="6"/>
  <c r="H1105" i="6"/>
  <c r="O1104" i="6" s="1"/>
  <c r="R897" i="6"/>
  <c r="O897" i="6"/>
  <c r="Q897" i="6"/>
  <c r="P897" i="6"/>
  <c r="P1065" i="6"/>
  <c r="O1065" i="6"/>
  <c r="Q1065" i="6"/>
  <c r="R1065" i="6"/>
  <c r="R876" i="6"/>
  <c r="O876" i="6"/>
  <c r="Q876" i="6"/>
  <c r="P876" i="6"/>
  <c r="O709" i="6"/>
  <c r="R709" i="6"/>
  <c r="P709" i="6"/>
  <c r="Q709" i="6"/>
  <c r="R515" i="6"/>
  <c r="O515" i="6"/>
  <c r="P515" i="6"/>
  <c r="Q515" i="6"/>
  <c r="P621" i="6"/>
  <c r="R621" i="6"/>
  <c r="O621" i="6"/>
  <c r="Q621" i="6"/>
  <c r="Q416" i="6"/>
  <c r="P416" i="6"/>
  <c r="R416" i="6"/>
  <c r="O416" i="6"/>
  <c r="O360" i="6"/>
  <c r="P978" i="6"/>
  <c r="Q1088" i="6"/>
  <c r="O1088" i="6"/>
  <c r="P1088" i="6"/>
  <c r="R1088" i="6"/>
  <c r="R989" i="6"/>
  <c r="O989" i="6"/>
  <c r="Q989" i="6"/>
  <c r="P989" i="6"/>
  <c r="O1181" i="6"/>
  <c r="P1181" i="6"/>
  <c r="Q1181" i="6"/>
  <c r="R1181" i="6"/>
  <c r="O1229" i="6"/>
  <c r="P1229" i="6"/>
  <c r="Q1229" i="6"/>
  <c r="R1229" i="6"/>
  <c r="O1050" i="6"/>
  <c r="R1050" i="6"/>
  <c r="P1050" i="6"/>
  <c r="Q1050" i="6"/>
  <c r="O696" i="6"/>
  <c r="P696" i="6"/>
  <c r="Q696" i="6"/>
  <c r="R696" i="6"/>
  <c r="O667" i="6"/>
  <c r="R667" i="6"/>
  <c r="P667" i="6"/>
  <c r="Q667" i="6"/>
  <c r="Q610" i="6"/>
  <c r="R610" i="6"/>
  <c r="P610" i="6"/>
  <c r="O610" i="6"/>
  <c r="Q421" i="6"/>
  <c r="R421" i="6"/>
  <c r="O421" i="6"/>
  <c r="P421" i="6"/>
  <c r="R274" i="6"/>
  <c r="O274" i="6"/>
  <c r="Q274" i="6"/>
  <c r="P274" i="6"/>
  <c r="R247" i="6"/>
  <c r="P247" i="6"/>
  <c r="Q247" i="6"/>
  <c r="O247" i="6"/>
  <c r="R132" i="6"/>
  <c r="O132" i="6"/>
  <c r="P132" i="6"/>
  <c r="Q132" i="6"/>
  <c r="O1251" i="6"/>
  <c r="H1176" i="6"/>
  <c r="R1000" i="6"/>
  <c r="O1000" i="6"/>
  <c r="Q1000" i="6"/>
  <c r="P1000" i="6"/>
  <c r="Q766" i="6"/>
  <c r="R766" i="6"/>
  <c r="O766" i="6"/>
  <c r="P766" i="6"/>
  <c r="O324" i="6"/>
  <c r="Q324" i="6"/>
  <c r="R324" i="6"/>
  <c r="P324" i="6"/>
  <c r="P251" i="6"/>
  <c r="O251" i="6"/>
  <c r="Q251" i="6"/>
  <c r="R251" i="6"/>
  <c r="P1194" i="6"/>
  <c r="Q1194" i="6"/>
  <c r="R1194" i="6"/>
  <c r="O1194" i="6"/>
  <c r="Q1384" i="6"/>
  <c r="R1384" i="6"/>
  <c r="P1384" i="6"/>
  <c r="O1384" i="6"/>
  <c r="R1370" i="6"/>
  <c r="O1370" i="6"/>
  <c r="P1370" i="6"/>
  <c r="Q1370" i="6"/>
  <c r="O875" i="6"/>
  <c r="P875" i="6"/>
  <c r="Q875" i="6"/>
  <c r="R875" i="6"/>
  <c r="P1382" i="6"/>
  <c r="O1382" i="6"/>
  <c r="Q1382" i="6"/>
  <c r="R1382" i="6"/>
  <c r="R1316" i="6"/>
  <c r="O1316" i="6"/>
  <c r="P1316" i="6"/>
  <c r="Q1316" i="6"/>
  <c r="O1205" i="6"/>
  <c r="P1205" i="6"/>
  <c r="Q1205" i="6"/>
  <c r="R1205" i="6"/>
  <c r="O1385" i="6"/>
  <c r="Q1385" i="6"/>
  <c r="P1385" i="6"/>
  <c r="R1385" i="6"/>
  <c r="P1086" i="6"/>
  <c r="O1086" i="6"/>
  <c r="Q1086" i="6"/>
  <c r="R1086" i="6"/>
  <c r="Q882" i="6"/>
  <c r="R882" i="6"/>
  <c r="P882" i="6"/>
  <c r="O882" i="6"/>
  <c r="H1126" i="6"/>
  <c r="P1001" i="6"/>
  <c r="Q1001" i="6"/>
  <c r="O1001" i="6"/>
  <c r="R1001" i="6"/>
  <c r="P950" i="6"/>
  <c r="O915" i="6"/>
  <c r="P915" i="6"/>
  <c r="R915" i="6"/>
  <c r="Q915" i="6"/>
  <c r="P796" i="6"/>
  <c r="Q796" i="6"/>
  <c r="R796" i="6"/>
  <c r="O796" i="6"/>
  <c r="O815" i="6"/>
  <c r="Q815" i="6"/>
  <c r="P815" i="6"/>
  <c r="R815" i="6"/>
  <c r="R889" i="6"/>
  <c r="O889" i="6"/>
  <c r="P889" i="6"/>
  <c r="Q889" i="6"/>
  <c r="R805" i="6"/>
  <c r="P805" i="6"/>
  <c r="O805" i="6"/>
  <c r="Q805" i="6"/>
  <c r="R834" i="6"/>
  <c r="R784" i="6"/>
  <c r="O784" i="6"/>
  <c r="P784" i="6"/>
  <c r="Q784" i="6"/>
  <c r="R731" i="6"/>
  <c r="P731" i="6"/>
  <c r="Q731" i="6"/>
  <c r="O731" i="6"/>
  <c r="O638" i="6"/>
  <c r="R638" i="6"/>
  <c r="P638" i="6"/>
  <c r="Q638" i="6"/>
  <c r="R837" i="6"/>
  <c r="P837" i="6"/>
  <c r="Q837" i="6"/>
  <c r="O837" i="6"/>
  <c r="Q774" i="6"/>
  <c r="Q713" i="6"/>
  <c r="R713" i="6"/>
  <c r="O713" i="6"/>
  <c r="P713" i="6"/>
  <c r="Q655" i="6"/>
  <c r="P655" i="6"/>
  <c r="O655" i="6"/>
  <c r="R655" i="6"/>
  <c r="P427" i="6"/>
  <c r="R427" i="6"/>
  <c r="O427" i="6"/>
  <c r="Q427" i="6"/>
  <c r="Q748" i="6"/>
  <c r="O748" i="6"/>
  <c r="P748" i="6"/>
  <c r="R748" i="6"/>
  <c r="O553" i="6"/>
  <c r="P553" i="6"/>
  <c r="R553" i="6"/>
  <c r="Q553" i="6"/>
  <c r="R439" i="6"/>
  <c r="P439" i="6"/>
  <c r="Q439" i="6"/>
  <c r="O439" i="6"/>
  <c r="O525" i="6"/>
  <c r="Q525" i="6"/>
  <c r="R525" i="6"/>
  <c r="P525" i="6"/>
  <c r="R423" i="6"/>
  <c r="P423" i="6"/>
  <c r="Q423" i="6"/>
  <c r="O423" i="6"/>
  <c r="O404" i="6"/>
  <c r="P404" i="6"/>
  <c r="Q404" i="6"/>
  <c r="R404" i="6"/>
  <c r="P302" i="6"/>
  <c r="O302" i="6"/>
  <c r="Q302" i="6"/>
  <c r="R302" i="6"/>
  <c r="R518" i="6"/>
  <c r="P518" i="6"/>
  <c r="Q518" i="6"/>
  <c r="O518" i="6"/>
  <c r="Q358" i="6"/>
  <c r="P358" i="6"/>
  <c r="O358" i="6"/>
  <c r="R358" i="6"/>
  <c r="O332" i="6"/>
  <c r="P332" i="6"/>
  <c r="Q332" i="6"/>
  <c r="R332" i="6"/>
  <c r="P270" i="6"/>
  <c r="O270" i="6"/>
  <c r="Q270" i="6"/>
  <c r="R270" i="6"/>
  <c r="Q288" i="6"/>
  <c r="P288" i="6"/>
  <c r="R288" i="6"/>
  <c r="O288" i="6"/>
  <c r="O210" i="6"/>
  <c r="P210" i="6"/>
  <c r="Q210" i="6"/>
  <c r="R210" i="6"/>
  <c r="R173" i="6"/>
  <c r="O173" i="6"/>
  <c r="P173" i="6"/>
  <c r="Q173" i="6"/>
  <c r="O131" i="6"/>
  <c r="Q131" i="6"/>
  <c r="P131" i="6"/>
  <c r="R131" i="6"/>
  <c r="O164" i="6"/>
  <c r="P159" i="6"/>
  <c r="Q99" i="6"/>
  <c r="R99" i="6"/>
  <c r="O99" i="6"/>
  <c r="P99" i="6"/>
  <c r="Q138" i="6"/>
  <c r="R138" i="6"/>
  <c r="O138" i="6"/>
  <c r="P138" i="6"/>
  <c r="Q123" i="6"/>
  <c r="O123" i="6"/>
  <c r="R123" i="6"/>
  <c r="P123" i="6"/>
  <c r="O106" i="6"/>
  <c r="P106" i="6"/>
  <c r="R106" i="6"/>
  <c r="Q106" i="6"/>
  <c r="P35" i="6"/>
  <c r="R35" i="6"/>
  <c r="O35" i="6"/>
  <c r="Q35" i="6"/>
  <c r="R205" i="6"/>
  <c r="P205" i="6"/>
  <c r="Q205" i="6"/>
  <c r="O205" i="6"/>
  <c r="P185" i="6"/>
  <c r="R185" i="6"/>
  <c r="Q185" i="6"/>
  <c r="O185" i="6"/>
  <c r="P116" i="6"/>
  <c r="R116" i="6"/>
  <c r="O116" i="6"/>
  <c r="Q116" i="6"/>
  <c r="O154" i="6"/>
  <c r="P154" i="6"/>
  <c r="R154" i="6"/>
  <c r="Q154" i="6"/>
  <c r="Q56" i="6"/>
  <c r="O56" i="6"/>
  <c r="P56" i="6"/>
  <c r="R56" i="6"/>
  <c r="H14" i="6"/>
  <c r="R8" i="6"/>
  <c r="P8" i="6"/>
  <c r="Q8" i="6"/>
  <c r="O8" i="6"/>
  <c r="R1244" i="6"/>
  <c r="H1272" i="6"/>
  <c r="Q1269" i="6" s="1"/>
  <c r="O1184" i="6"/>
  <c r="P1184" i="6"/>
  <c r="R1184" i="6"/>
  <c r="H1020" i="6"/>
  <c r="H656" i="6"/>
  <c r="O488" i="6"/>
  <c r="Q488" i="6"/>
  <c r="R488" i="6"/>
  <c r="P488" i="6"/>
  <c r="H332" i="6"/>
  <c r="R234" i="6"/>
  <c r="H84" i="6"/>
  <c r="R1362" i="6"/>
  <c r="P1362" i="6"/>
  <c r="Q1362" i="6"/>
  <c r="O1362" i="6"/>
  <c r="O1402" i="6"/>
  <c r="Q1402" i="6"/>
  <c r="P1402" i="6"/>
  <c r="R1402" i="6"/>
  <c r="Q1406" i="6"/>
  <c r="R1406" i="6"/>
  <c r="O1406" i="6"/>
  <c r="P1406" i="6"/>
  <c r="H1157" i="6"/>
  <c r="P1395" i="6"/>
  <c r="Q1395" i="6"/>
  <c r="O1395" i="6"/>
  <c r="R1395" i="6"/>
  <c r="P1320" i="6"/>
  <c r="Q1320" i="6"/>
  <c r="O1320" i="6"/>
  <c r="R1320" i="6"/>
  <c r="H1296" i="6"/>
  <c r="P1037" i="6"/>
  <c r="H1200" i="6"/>
  <c r="R1196" i="6" s="1"/>
  <c r="P1028" i="6"/>
  <c r="O1028" i="6"/>
  <c r="Q1028" i="6"/>
  <c r="R1028" i="6"/>
  <c r="O1415" i="6"/>
  <c r="P1415" i="6"/>
  <c r="R1415" i="6"/>
  <c r="Q1415" i="6"/>
  <c r="Q1322" i="6"/>
  <c r="R1322" i="6"/>
  <c r="O1322" i="6"/>
  <c r="P1322" i="6"/>
  <c r="R971" i="6"/>
  <c r="Q607" i="6"/>
  <c r="O607" i="6"/>
  <c r="P607" i="6"/>
  <c r="R607" i="6"/>
  <c r="P1374" i="6"/>
  <c r="O1374" i="6"/>
  <c r="Q1374" i="6"/>
  <c r="R1374" i="6"/>
  <c r="Q1336" i="6"/>
  <c r="O1336" i="6"/>
  <c r="P1336" i="6"/>
  <c r="R1336" i="6"/>
  <c r="R1069" i="6"/>
  <c r="Q1069" i="6"/>
  <c r="O1069" i="6"/>
  <c r="P1069" i="6"/>
  <c r="H1283" i="6"/>
  <c r="H1187" i="6"/>
  <c r="Q1184" i="6" s="1"/>
  <c r="P1048" i="6"/>
  <c r="Q1022" i="6"/>
  <c r="R1022" i="6"/>
  <c r="P1022" i="6"/>
  <c r="O1022" i="6"/>
  <c r="P988" i="6"/>
  <c r="Q988" i="6"/>
  <c r="O988" i="6"/>
  <c r="R988" i="6"/>
  <c r="O967" i="6"/>
  <c r="P967" i="6"/>
  <c r="R967" i="6"/>
  <c r="Q967" i="6"/>
  <c r="Q782" i="6"/>
  <c r="R782" i="6"/>
  <c r="O782" i="6"/>
  <c r="P782" i="6"/>
  <c r="H1033" i="6"/>
  <c r="O962" i="6"/>
  <c r="P962" i="6"/>
  <c r="R962" i="6"/>
  <c r="Q962" i="6"/>
  <c r="Q914" i="6"/>
  <c r="R914" i="6"/>
  <c r="P914" i="6"/>
  <c r="O914" i="6"/>
  <c r="Q676" i="6"/>
  <c r="P676" i="6"/>
  <c r="R676" i="6"/>
  <c r="O676" i="6"/>
  <c r="O983" i="6"/>
  <c r="P983" i="6"/>
  <c r="R983" i="6"/>
  <c r="Q983" i="6"/>
  <c r="Q822" i="6"/>
  <c r="O786" i="6"/>
  <c r="P786" i="6"/>
  <c r="Q786" i="6"/>
  <c r="R786" i="6"/>
  <c r="R755" i="6"/>
  <c r="O627" i="6"/>
  <c r="Q627" i="6"/>
  <c r="P627" i="6"/>
  <c r="R627" i="6"/>
  <c r="R865" i="6"/>
  <c r="O865" i="6"/>
  <c r="Q865" i="6"/>
  <c r="P865" i="6"/>
  <c r="H606" i="6"/>
  <c r="R578" i="6"/>
  <c r="Q578" i="6"/>
  <c r="O578" i="6"/>
  <c r="P578" i="6"/>
  <c r="O413" i="6"/>
  <c r="P413" i="6"/>
  <c r="R554" i="6"/>
  <c r="O554" i="6"/>
  <c r="Q554" i="6"/>
  <c r="P554" i="6"/>
  <c r="O457" i="6"/>
  <c r="Q457" i="6"/>
  <c r="R457" i="6"/>
  <c r="P457" i="6"/>
  <c r="H412" i="6"/>
  <c r="P374" i="6"/>
  <c r="O374" i="6"/>
  <c r="Q374" i="6"/>
  <c r="R374" i="6"/>
  <c r="P495" i="6"/>
  <c r="R495" i="6"/>
  <c r="Q495" i="6"/>
  <c r="O495" i="6"/>
  <c r="Q384" i="6"/>
  <c r="P384" i="6"/>
  <c r="R384" i="6"/>
  <c r="O384" i="6"/>
  <c r="R295" i="6"/>
  <c r="O295" i="6"/>
  <c r="Q295" i="6"/>
  <c r="P295" i="6"/>
  <c r="R176" i="6"/>
  <c r="P176" i="6"/>
  <c r="O176" i="6"/>
  <c r="Q176" i="6"/>
  <c r="P238" i="6"/>
  <c r="O238" i="6"/>
  <c r="Q238" i="6"/>
  <c r="R238" i="6"/>
  <c r="P217" i="6"/>
  <c r="Q217" i="6"/>
  <c r="O217" i="6"/>
  <c r="R217" i="6"/>
  <c r="Q240" i="6"/>
  <c r="O240" i="6"/>
  <c r="P240" i="6"/>
  <c r="R240" i="6"/>
  <c r="R157" i="6"/>
  <c r="O157" i="6"/>
  <c r="Q157" i="6"/>
  <c r="P157" i="6"/>
  <c r="R16" i="6"/>
  <c r="P16" i="6"/>
  <c r="O16" i="6"/>
  <c r="H1380" i="6"/>
  <c r="P543" i="6"/>
  <c r="O543" i="6"/>
  <c r="Q543" i="6"/>
  <c r="R543" i="6"/>
  <c r="H508" i="6"/>
  <c r="O218" i="6"/>
  <c r="P218" i="6"/>
  <c r="Q218" i="6"/>
  <c r="R218" i="6"/>
  <c r="P1390" i="6"/>
  <c r="R1390" i="6"/>
  <c r="O1390" i="6"/>
  <c r="Q1390" i="6"/>
  <c r="R957" i="6"/>
  <c r="O957" i="6"/>
  <c r="Q957" i="6"/>
  <c r="P957" i="6"/>
  <c r="P1245" i="6"/>
  <c r="O926" i="6"/>
  <c r="Q926" i="6"/>
  <c r="R926" i="6"/>
  <c r="P926" i="6"/>
  <c r="Q937" i="6"/>
  <c r="P852" i="6"/>
  <c r="R852" i="6"/>
  <c r="Q852" i="6"/>
  <c r="O852" i="6"/>
  <c r="H1198" i="6"/>
  <c r="P1196" i="6" s="1"/>
  <c r="P956" i="6"/>
  <c r="Q956" i="6"/>
  <c r="O956" i="6"/>
  <c r="R956" i="6"/>
  <c r="P904" i="6"/>
  <c r="O904" i="6"/>
  <c r="Q904" i="6"/>
  <c r="R904" i="6"/>
  <c r="R840" i="6"/>
  <c r="P840" i="6"/>
  <c r="Q840" i="6"/>
  <c r="O840" i="6"/>
  <c r="Q987" i="6"/>
  <c r="R987" i="6"/>
  <c r="P987" i="6"/>
  <c r="O987" i="6"/>
  <c r="O959" i="6"/>
  <c r="P959" i="6"/>
  <c r="R959" i="6"/>
  <c r="Q959" i="6"/>
  <c r="O810" i="6"/>
  <c r="Q810" i="6"/>
  <c r="P810" i="6"/>
  <c r="R810" i="6"/>
  <c r="O688" i="6"/>
  <c r="P688" i="6"/>
  <c r="Q688" i="6"/>
  <c r="R688" i="6"/>
  <c r="Q830" i="6"/>
  <c r="O830" i="6"/>
  <c r="R830" i="6"/>
  <c r="P830" i="6"/>
  <c r="Q737" i="6"/>
  <c r="O737" i="6"/>
  <c r="P737" i="6"/>
  <c r="R737" i="6"/>
  <c r="P640" i="6"/>
  <c r="R640" i="6"/>
  <c r="O640" i="6"/>
  <c r="Q640" i="6"/>
  <c r="O672" i="6"/>
  <c r="R672" i="6"/>
  <c r="P672" i="6"/>
  <c r="Q672" i="6"/>
  <c r="P624" i="6"/>
  <c r="Q624" i="6"/>
  <c r="O624" i="6"/>
  <c r="R624" i="6"/>
  <c r="Q692" i="6"/>
  <c r="O692" i="6"/>
  <c r="P692" i="6"/>
  <c r="R692" i="6"/>
  <c r="P632" i="6"/>
  <c r="O632" i="6"/>
  <c r="Q632" i="6"/>
  <c r="R632" i="6"/>
  <c r="O577" i="6"/>
  <c r="R577" i="6"/>
  <c r="P577" i="6"/>
  <c r="Q577" i="6"/>
  <c r="Q508" i="6"/>
  <c r="R508" i="6"/>
  <c r="P508" i="6"/>
  <c r="O508" i="6"/>
  <c r="O509" i="6"/>
  <c r="P509" i="6"/>
  <c r="R509" i="6"/>
  <c r="Q509" i="6"/>
  <c r="P517" i="6"/>
  <c r="Q456" i="6"/>
  <c r="O456" i="6"/>
  <c r="R456" i="6"/>
  <c r="P456" i="6"/>
  <c r="R319" i="6"/>
  <c r="O319" i="6"/>
  <c r="P319" i="6"/>
  <c r="Q319" i="6"/>
  <c r="O257" i="6"/>
  <c r="R257" i="6"/>
  <c r="P257" i="6"/>
  <c r="Q257" i="6"/>
  <c r="O170" i="6"/>
  <c r="R170" i="6"/>
  <c r="Q170" i="6"/>
  <c r="P170" i="6"/>
  <c r="P180" i="6"/>
  <c r="Q180" i="6"/>
  <c r="O180" i="6"/>
  <c r="R180" i="6"/>
  <c r="P76" i="6"/>
  <c r="O76" i="6"/>
  <c r="Q76" i="6"/>
  <c r="R76" i="6"/>
  <c r="R77" i="6"/>
  <c r="Q77" i="6"/>
  <c r="O77" i="6"/>
  <c r="P77" i="6"/>
  <c r="Q69" i="6"/>
  <c r="P69" i="6"/>
  <c r="R69" i="6"/>
  <c r="O69" i="6"/>
  <c r="Q53" i="6"/>
  <c r="R53" i="6"/>
  <c r="P53" i="6"/>
  <c r="O53" i="6"/>
  <c r="R25" i="6"/>
  <c r="O25" i="6"/>
  <c r="P25" i="6"/>
  <c r="Q25" i="6"/>
  <c r="Q1352" i="6"/>
  <c r="R1352" i="6"/>
  <c r="O1352" i="6"/>
  <c r="P1352" i="6"/>
  <c r="P1366" i="6"/>
  <c r="Q1366" i="6"/>
  <c r="R1366" i="6"/>
  <c r="O1366" i="6"/>
  <c r="H1093" i="6"/>
  <c r="H655" i="6"/>
  <c r="R694" i="6"/>
  <c r="O694" i="6"/>
  <c r="P694" i="6"/>
  <c r="Q694" i="6"/>
  <c r="H600" i="6"/>
  <c r="P471" i="6"/>
  <c r="Q471" i="6"/>
  <c r="R471" i="6"/>
  <c r="O471" i="6"/>
  <c r="H504" i="6"/>
  <c r="R375" i="6"/>
  <c r="P375" i="6"/>
  <c r="Q375" i="6"/>
  <c r="O375" i="6"/>
  <c r="Q192" i="6"/>
  <c r="Q214" i="6"/>
  <c r="P214" i="6"/>
  <c r="R214" i="6"/>
  <c r="O214" i="6"/>
  <c r="P177" i="6"/>
  <c r="R177" i="6"/>
  <c r="O177" i="6"/>
  <c r="Q177" i="6"/>
  <c r="O166" i="1"/>
  <c r="O513" i="1"/>
  <c r="P513" i="1"/>
  <c r="Q513" i="1"/>
  <c r="P627" i="1"/>
  <c r="Q627" i="1"/>
  <c r="O627" i="1"/>
  <c r="Q428" i="1"/>
  <c r="P24" i="1"/>
  <c r="Q24" i="1"/>
  <c r="O24" i="1"/>
  <c r="O393" i="1"/>
  <c r="P393" i="1"/>
  <c r="Q393" i="1"/>
  <c r="Q303" i="1"/>
  <c r="O303" i="1"/>
  <c r="P303" i="1"/>
  <c r="P312" i="1"/>
  <c r="Q312" i="1"/>
  <c r="O312" i="1"/>
  <c r="O274" i="1"/>
  <c r="P274" i="1"/>
  <c r="Q274" i="1"/>
  <c r="P484" i="1"/>
  <c r="Q484" i="1"/>
  <c r="O484" i="1"/>
  <c r="P40" i="1"/>
  <c r="Q40" i="1"/>
  <c r="O40" i="1"/>
  <c r="Q607" i="1"/>
  <c r="O607" i="1"/>
  <c r="P607" i="1"/>
  <c r="O632" i="1"/>
  <c r="P632" i="1"/>
  <c r="Q632" i="1"/>
  <c r="P12" i="1"/>
  <c r="O12" i="1"/>
  <c r="P452" i="1"/>
  <c r="Q452" i="1"/>
  <c r="O452" i="1"/>
  <c r="O628" i="1"/>
  <c r="P628" i="1"/>
  <c r="Q628" i="1"/>
  <c r="P388" i="1"/>
  <c r="Q388" i="1"/>
  <c r="O388" i="1"/>
  <c r="P574" i="1"/>
  <c r="Q574" i="1"/>
  <c r="O574" i="1"/>
  <c r="Q419" i="1"/>
  <c r="Q183" i="1"/>
  <c r="O183" i="1"/>
  <c r="P183" i="1"/>
  <c r="Q47" i="1"/>
  <c r="O47" i="1"/>
  <c r="P47" i="1"/>
  <c r="P512" i="1"/>
  <c r="Q512" i="1"/>
  <c r="O512" i="1"/>
  <c r="Q447" i="1"/>
  <c r="O447" i="1"/>
  <c r="P447" i="1"/>
  <c r="P224" i="1"/>
  <c r="Q224" i="1"/>
  <c r="O224" i="1"/>
  <c r="O206" i="1"/>
  <c r="O118" i="1"/>
  <c r="P208" i="1"/>
  <c r="Q208" i="1"/>
  <c r="O208" i="1"/>
  <c r="P82" i="1"/>
  <c r="Q579" i="1"/>
  <c r="O579" i="1"/>
  <c r="P579" i="1"/>
  <c r="O582" i="1"/>
  <c r="P582" i="1"/>
  <c r="Q582" i="1"/>
  <c r="O186" i="1"/>
  <c r="P186" i="1"/>
  <c r="Q186" i="1"/>
  <c r="O377" i="1"/>
  <c r="P377" i="1"/>
  <c r="Q377" i="1"/>
  <c r="Q87" i="1"/>
  <c r="O87" i="1"/>
  <c r="P87" i="1"/>
  <c r="P496" i="1"/>
  <c r="Q496" i="1"/>
  <c r="O496" i="1"/>
  <c r="P328" i="1"/>
  <c r="Q328" i="1"/>
  <c r="O328" i="1"/>
  <c r="P114" i="1"/>
  <c r="Q114" i="1"/>
  <c r="O14" i="1"/>
  <c r="P14" i="1"/>
  <c r="Q14" i="1"/>
  <c r="P590" i="1"/>
  <c r="Q590" i="1"/>
  <c r="O590" i="1"/>
  <c r="Q583" i="1"/>
  <c r="O583" i="1"/>
  <c r="P583" i="1"/>
  <c r="P460" i="1"/>
  <c r="Q460" i="1"/>
  <c r="O460" i="1"/>
  <c r="Q115" i="1"/>
  <c r="H274" i="5"/>
  <c r="P508" i="1"/>
  <c r="Q508" i="1"/>
  <c r="O508" i="1"/>
  <c r="Q491" i="1"/>
  <c r="O491" i="1"/>
  <c r="P491" i="1"/>
  <c r="O465" i="1"/>
  <c r="P465" i="1"/>
  <c r="Q465" i="1"/>
  <c r="O141" i="1"/>
  <c r="P141" i="1"/>
  <c r="Q141" i="1"/>
  <c r="O70" i="1"/>
  <c r="P70" i="1"/>
  <c r="Q70" i="1"/>
  <c r="P536" i="1"/>
  <c r="Q536" i="1"/>
  <c r="O536" i="1"/>
  <c r="P424" i="1"/>
  <c r="Q424" i="1"/>
  <c r="O424" i="1"/>
  <c r="P296" i="1"/>
  <c r="Q296" i="1"/>
  <c r="O296" i="1"/>
  <c r="O169" i="1"/>
  <c r="P169" i="1"/>
  <c r="Q169" i="1"/>
  <c r="Q35" i="1"/>
  <c r="O35" i="1"/>
  <c r="P35" i="1"/>
  <c r="O482" i="1"/>
  <c r="P482" i="1"/>
  <c r="Q482" i="1"/>
  <c r="P200" i="1"/>
  <c r="Q200" i="1"/>
  <c r="O200" i="1"/>
  <c r="O146" i="1"/>
  <c r="P146" i="1"/>
  <c r="Q146" i="1"/>
  <c r="P76" i="1"/>
  <c r="Q76" i="1"/>
  <c r="O76" i="1"/>
  <c r="P38" i="1"/>
  <c r="Q38" i="1"/>
  <c r="P260" i="1"/>
  <c r="O260" i="1"/>
  <c r="Q260" i="1"/>
  <c r="O233" i="1"/>
  <c r="P233" i="1"/>
  <c r="Q233" i="1"/>
  <c r="Q193" i="1"/>
  <c r="O173" i="1"/>
  <c r="P173" i="1"/>
  <c r="Q173" i="1"/>
  <c r="O10" i="1"/>
  <c r="P10" i="1"/>
  <c r="P435" i="1"/>
  <c r="O382" i="1"/>
  <c r="P382" i="1"/>
  <c r="Q382" i="1"/>
  <c r="O86" i="1"/>
  <c r="P86" i="1"/>
  <c r="Q86" i="1"/>
  <c r="Q46" i="1"/>
  <c r="Q555" i="1"/>
  <c r="O598" i="1"/>
  <c r="P598" i="1"/>
  <c r="P324" i="1"/>
  <c r="Q324" i="1"/>
  <c r="O324" i="1"/>
  <c r="P120" i="5"/>
  <c r="O120" i="5"/>
  <c r="O438" i="1"/>
  <c r="P438" i="1"/>
  <c r="Q438" i="1"/>
  <c r="O406" i="1"/>
  <c r="P406" i="1"/>
  <c r="Q406" i="1"/>
  <c r="O353" i="1"/>
  <c r="P353" i="1"/>
  <c r="Q353" i="1"/>
  <c r="O321" i="1"/>
  <c r="P321" i="1"/>
  <c r="Q321" i="1"/>
  <c r="O289" i="1"/>
  <c r="P289" i="1"/>
  <c r="Q289" i="1"/>
  <c r="Q163" i="1"/>
  <c r="O163" i="1"/>
  <c r="P163" i="1"/>
  <c r="P100" i="1"/>
  <c r="Q100" i="1"/>
  <c r="O100" i="1"/>
  <c r="Q83" i="1"/>
  <c r="O83" i="1"/>
  <c r="P83" i="1"/>
  <c r="Q43" i="1"/>
  <c r="O43" i="1"/>
  <c r="P43" i="1"/>
  <c r="P204" i="1"/>
  <c r="Q204" i="1"/>
  <c r="O204" i="1"/>
  <c r="P109" i="1"/>
  <c r="Q109" i="1"/>
  <c r="O138" i="1"/>
  <c r="P138" i="1"/>
  <c r="Q138" i="1"/>
  <c r="P268" i="1"/>
  <c r="Q268" i="1"/>
  <c r="O268" i="1"/>
  <c r="P60" i="1"/>
  <c r="Q60" i="1"/>
  <c r="O60" i="1"/>
  <c r="O518" i="1"/>
  <c r="Q518" i="1"/>
  <c r="P518" i="1"/>
  <c r="Q594" i="1"/>
  <c r="O594" i="1"/>
  <c r="P594" i="1"/>
  <c r="O554" i="1"/>
  <c r="P554" i="1"/>
  <c r="Q554" i="1"/>
  <c r="P44" i="1"/>
  <c r="Q44" i="1"/>
  <c r="O44" i="1"/>
  <c r="Q595" i="1"/>
  <c r="O595" i="1"/>
  <c r="P595" i="1"/>
  <c r="H106" i="5"/>
  <c r="H42" i="5"/>
  <c r="O494" i="1"/>
  <c r="P494" i="1"/>
  <c r="Q494" i="1"/>
  <c r="O462" i="1"/>
  <c r="P462" i="1"/>
  <c r="Q462" i="1"/>
  <c r="O390" i="1"/>
  <c r="P390" i="1"/>
  <c r="Q390" i="1"/>
  <c r="O358" i="1"/>
  <c r="P358" i="1"/>
  <c r="Q358" i="1"/>
  <c r="O326" i="1"/>
  <c r="P326" i="1"/>
  <c r="Q326" i="1"/>
  <c r="O294" i="1"/>
  <c r="P294" i="1"/>
  <c r="Q294" i="1"/>
  <c r="P188" i="1"/>
  <c r="Q188" i="1"/>
  <c r="O188" i="1"/>
  <c r="Q367" i="1"/>
  <c r="O367" i="1"/>
  <c r="P367" i="1"/>
  <c r="P520" i="1"/>
  <c r="Q520" i="1"/>
  <c r="O520" i="1"/>
  <c r="Q270" i="1"/>
  <c r="O270" i="1"/>
  <c r="P270" i="1"/>
  <c r="O189" i="1"/>
  <c r="P189" i="1"/>
  <c r="Q189" i="1"/>
  <c r="Q103" i="1"/>
  <c r="O103" i="1"/>
  <c r="P103" i="1"/>
  <c r="Q362" i="1"/>
  <c r="P148" i="1"/>
  <c r="Q148" i="1"/>
  <c r="O148" i="1"/>
  <c r="O102" i="1"/>
  <c r="P102" i="1"/>
  <c r="Q102" i="1"/>
  <c r="O69" i="1"/>
  <c r="P69" i="1"/>
  <c r="Q69" i="1"/>
  <c r="P28" i="1"/>
  <c r="Q28" i="1"/>
  <c r="O28" i="1"/>
  <c r="P124" i="1"/>
  <c r="Q124" i="1"/>
  <c r="O124" i="1"/>
  <c r="P584" i="1"/>
  <c r="O584" i="1"/>
  <c r="Q584" i="1"/>
  <c r="Q383" i="1"/>
  <c r="O383" i="1"/>
  <c r="P383" i="1"/>
  <c r="O337" i="1"/>
  <c r="P337" i="1"/>
  <c r="Q337" i="1"/>
  <c r="P112" i="1"/>
  <c r="Q112" i="1"/>
  <c r="O112" i="1"/>
  <c r="Q213" i="1"/>
  <c r="Q407" i="1"/>
  <c r="O407" i="1"/>
  <c r="P407" i="1"/>
  <c r="O66" i="1"/>
  <c r="O542" i="1"/>
  <c r="Q542" i="1"/>
  <c r="P542" i="1"/>
  <c r="Q471" i="1"/>
  <c r="O471" i="1"/>
  <c r="P471" i="1"/>
  <c r="Q191" i="1"/>
  <c r="O191" i="1"/>
  <c r="P191" i="1"/>
  <c r="Q63" i="1"/>
  <c r="O63" i="1"/>
  <c r="P63" i="1"/>
  <c r="O85" i="1"/>
  <c r="P85" i="1"/>
  <c r="Q85" i="1"/>
  <c r="P316" i="1"/>
  <c r="Q316" i="1"/>
  <c r="O316" i="1"/>
  <c r="O597" i="1"/>
  <c r="P597" i="1"/>
  <c r="Q597" i="1"/>
  <c r="O313" i="1"/>
  <c r="P313" i="1"/>
  <c r="Q313" i="1"/>
  <c r="Q259" i="1"/>
  <c r="O259" i="1"/>
  <c r="P259" i="1"/>
  <c r="P168" i="1"/>
  <c r="Q168" i="1"/>
  <c r="O168" i="1"/>
  <c r="Q295" i="1"/>
  <c r="O295" i="1"/>
  <c r="P295" i="1"/>
  <c r="Q552" i="1"/>
  <c r="O214" i="1"/>
  <c r="P214" i="1"/>
  <c r="Q214" i="1"/>
  <c r="Q147" i="1"/>
  <c r="O147" i="1"/>
  <c r="P147" i="1"/>
  <c r="O273" i="1"/>
  <c r="P273" i="1"/>
  <c r="Q273" i="1"/>
  <c r="P104" i="1"/>
  <c r="Q104" i="1"/>
  <c r="O104" i="1"/>
  <c r="P228" i="1"/>
  <c r="Q228" i="1"/>
  <c r="O228" i="1"/>
  <c r="Q503" i="1"/>
  <c r="O503" i="1"/>
  <c r="P503" i="1"/>
  <c r="P364" i="1"/>
  <c r="Q364" i="1"/>
  <c r="O364" i="1"/>
  <c r="Q487" i="1"/>
  <c r="O487" i="1"/>
  <c r="P487" i="1"/>
  <c r="O566" i="1"/>
  <c r="P566" i="1"/>
  <c r="Q566" i="1"/>
  <c r="O526" i="1"/>
  <c r="Q526" i="1"/>
  <c r="P526" i="1"/>
  <c r="P568" i="1"/>
  <c r="O568" i="1"/>
  <c r="Q568" i="1"/>
  <c r="Q283" i="1"/>
  <c r="Q531" i="1"/>
  <c r="O531" i="1"/>
  <c r="O510" i="1"/>
  <c r="P510" i="1"/>
  <c r="Q510" i="1"/>
  <c r="H492" i="1"/>
  <c r="Q459" i="1"/>
  <c r="O459" i="1"/>
  <c r="O433" i="1"/>
  <c r="P433" i="1"/>
  <c r="Q433" i="1"/>
  <c r="O374" i="1"/>
  <c r="P374" i="1"/>
  <c r="Q374" i="1"/>
  <c r="O342" i="1"/>
  <c r="P342" i="1"/>
  <c r="Q342" i="1"/>
  <c r="O310" i="1"/>
  <c r="P310" i="1"/>
  <c r="Q310" i="1"/>
  <c r="Q286" i="1"/>
  <c r="O286" i="1"/>
  <c r="P286" i="1"/>
  <c r="P52" i="1"/>
  <c r="Q52" i="1"/>
  <c r="O52" i="1"/>
  <c r="Q327" i="1"/>
  <c r="O327" i="1"/>
  <c r="P327" i="1"/>
  <c r="P504" i="1"/>
  <c r="Q504" i="1"/>
  <c r="O504" i="1"/>
  <c r="P400" i="1"/>
  <c r="Q400" i="1"/>
  <c r="O400" i="1"/>
  <c r="P320" i="1"/>
  <c r="Q320" i="1"/>
  <c r="O320" i="1"/>
  <c r="Q127" i="1"/>
  <c r="O127" i="1"/>
  <c r="P127" i="1"/>
  <c r="O338" i="1"/>
  <c r="P338" i="1"/>
  <c r="Q338" i="1"/>
  <c r="P264" i="1"/>
  <c r="O264" i="1"/>
  <c r="Q264" i="1"/>
  <c r="O137" i="1"/>
  <c r="P137" i="1"/>
  <c r="Q137" i="1"/>
  <c r="P78" i="1"/>
  <c r="O29" i="1"/>
  <c r="P29" i="1"/>
  <c r="Q29" i="1"/>
  <c r="O117" i="1"/>
  <c r="P117" i="1"/>
  <c r="Q117" i="1"/>
  <c r="P252" i="1"/>
  <c r="Q252" i="1"/>
  <c r="O252" i="1"/>
  <c r="H436" i="1"/>
  <c r="P80" i="1"/>
  <c r="Q80" i="1"/>
  <c r="O80" i="1"/>
  <c r="H224" i="1"/>
  <c r="O550" i="1"/>
  <c r="Q550" i="1"/>
  <c r="P550" i="1"/>
  <c r="O609" i="1"/>
  <c r="P609" i="1"/>
  <c r="Q609" i="1"/>
  <c r="P420" i="1"/>
  <c r="Q420" i="1"/>
  <c r="O420" i="1"/>
  <c r="P292" i="1"/>
  <c r="Q292" i="1"/>
  <c r="O292" i="1"/>
  <c r="P500" i="1"/>
  <c r="Q500" i="1"/>
  <c r="O500" i="1"/>
  <c r="O425" i="1"/>
  <c r="P425" i="1"/>
  <c r="Q425" i="1"/>
  <c r="Q315" i="1"/>
  <c r="O315" i="1"/>
  <c r="P315" i="1"/>
  <c r="O194" i="1"/>
  <c r="P194" i="1"/>
  <c r="Q194" i="1"/>
  <c r="O93" i="1"/>
  <c r="P93" i="1"/>
  <c r="Q93" i="1"/>
  <c r="O120" i="1"/>
  <c r="P544" i="1"/>
  <c r="Q544" i="1"/>
  <c r="O544" i="1"/>
  <c r="P72" i="1"/>
  <c r="Q72" i="1"/>
  <c r="O72" i="1"/>
  <c r="P92" i="1"/>
  <c r="Q92" i="1"/>
  <c r="O92" i="1"/>
  <c r="O421" i="1"/>
  <c r="P421" i="1"/>
  <c r="Q421" i="1"/>
  <c r="Q227" i="1"/>
  <c r="O227" i="1"/>
  <c r="P227" i="1"/>
  <c r="H84" i="1"/>
  <c r="H44" i="1"/>
  <c r="P136" i="1"/>
  <c r="Q136" i="1"/>
  <c r="O136" i="1"/>
  <c r="O125" i="1"/>
  <c r="P125" i="1"/>
  <c r="Q125" i="1"/>
  <c r="P84" i="1"/>
  <c r="Q84" i="1"/>
  <c r="O84" i="1"/>
  <c r="Q39" i="1"/>
  <c r="O39" i="1"/>
  <c r="P39" i="1"/>
  <c r="O9" i="4"/>
  <c r="P608" i="1"/>
  <c r="Q608" i="1"/>
  <c r="O608" i="1"/>
  <c r="P282" i="1"/>
  <c r="Q282" i="1"/>
  <c r="O282" i="1"/>
  <c r="H136" i="1"/>
  <c r="Q591" i="1"/>
  <c r="O591" i="1"/>
  <c r="P348" i="1"/>
  <c r="Q348" i="1"/>
  <c r="O348" i="1"/>
  <c r="O620" i="1"/>
  <c r="P620" i="1"/>
  <c r="Q620" i="1"/>
  <c r="Q527" i="1"/>
  <c r="O527" i="1"/>
  <c r="P527" i="1"/>
  <c r="P132" i="1"/>
  <c r="Q132" i="1"/>
  <c r="O132" i="1"/>
  <c r="H90" i="5"/>
  <c r="H26" i="5"/>
  <c r="P24" i="5" s="1"/>
  <c r="Q287" i="1"/>
  <c r="O287" i="1"/>
  <c r="P287" i="1"/>
  <c r="O121" i="1"/>
  <c r="Q343" i="1"/>
  <c r="O343" i="1"/>
  <c r="P343" i="1"/>
  <c r="O113" i="1"/>
  <c r="P113" i="1"/>
  <c r="Q113" i="1"/>
  <c r="P432" i="1"/>
  <c r="Q432" i="1"/>
  <c r="O432" i="1"/>
  <c r="P352" i="1"/>
  <c r="Q352" i="1"/>
  <c r="O352" i="1"/>
  <c r="P304" i="1"/>
  <c r="Q304" i="1"/>
  <c r="O304" i="1"/>
  <c r="Q67" i="1"/>
  <c r="O67" i="1"/>
  <c r="P67" i="1"/>
  <c r="O410" i="1"/>
  <c r="P410" i="1"/>
  <c r="Q410" i="1"/>
  <c r="O170" i="1"/>
  <c r="P170" i="1"/>
  <c r="Q170" i="1"/>
  <c r="O142" i="1"/>
  <c r="P142" i="1"/>
  <c r="Q142" i="1"/>
  <c r="P20" i="1"/>
  <c r="Q20" i="1"/>
  <c r="O20" i="1"/>
  <c r="P116" i="1"/>
  <c r="Q116" i="1"/>
  <c r="O116" i="1"/>
  <c r="H171" i="5"/>
  <c r="P266" i="1"/>
  <c r="Q266" i="1"/>
  <c r="O266" i="1"/>
  <c r="Q363" i="1"/>
  <c r="O363" i="1"/>
  <c r="P363" i="1"/>
  <c r="Q331" i="1"/>
  <c r="O331" i="1"/>
  <c r="P331" i="1"/>
  <c r="Q180" i="1"/>
  <c r="H264" i="1"/>
  <c r="P300" i="1"/>
  <c r="Q300" i="1"/>
  <c r="O300" i="1"/>
  <c r="Q611" i="1"/>
  <c r="O611" i="1"/>
  <c r="P611" i="1"/>
  <c r="O478" i="1"/>
  <c r="P478" i="1"/>
  <c r="Q478" i="1"/>
  <c r="O450" i="1"/>
  <c r="P450" i="1"/>
  <c r="Q450" i="1"/>
  <c r="O177" i="1"/>
  <c r="P177" i="1"/>
  <c r="Q177" i="1"/>
  <c r="P56" i="1"/>
  <c r="Q56" i="1"/>
  <c r="O56" i="1"/>
  <c r="O585" i="1"/>
  <c r="Q585" i="1"/>
  <c r="P585" i="1"/>
  <c r="P152" i="1"/>
  <c r="Q152" i="1"/>
  <c r="O152" i="1"/>
  <c r="O502" i="1"/>
  <c r="P502" i="1"/>
  <c r="Q502" i="1"/>
  <c r="P457" i="1"/>
  <c r="Q457" i="1"/>
  <c r="P140" i="1"/>
  <c r="Q140" i="1"/>
  <c r="O140" i="1"/>
  <c r="Q415" i="1"/>
  <c r="O415" i="1"/>
  <c r="P415" i="1"/>
  <c r="Q15" i="1"/>
  <c r="O15" i="1"/>
  <c r="P15" i="1"/>
  <c r="O619" i="1"/>
  <c r="Q610" i="1"/>
  <c r="O610" i="1"/>
  <c r="P610" i="1"/>
  <c r="O345" i="1"/>
  <c r="P345" i="1"/>
  <c r="Q345" i="1"/>
  <c r="O458" i="1"/>
  <c r="P458" i="1"/>
  <c r="Q458" i="1"/>
  <c r="P26" i="1"/>
  <c r="O89" i="1"/>
  <c r="P89" i="1"/>
  <c r="Q89" i="1"/>
  <c r="O49" i="1"/>
  <c r="P49" i="1"/>
  <c r="Q49" i="1"/>
  <c r="Q519" i="1"/>
  <c r="O519" i="1"/>
  <c r="P519" i="1"/>
  <c r="P396" i="1"/>
  <c r="Q396" i="1"/>
  <c r="O396" i="1"/>
  <c r="P64" i="1"/>
  <c r="Q64" i="1"/>
  <c r="O64" i="1"/>
  <c r="Q626" i="1"/>
  <c r="P606" i="1"/>
  <c r="Q606" i="1"/>
  <c r="O606" i="1"/>
  <c r="H98" i="5"/>
  <c r="H34" i="5"/>
  <c r="O569" i="1"/>
  <c r="Q569" i="1"/>
  <c r="P569" i="1"/>
  <c r="O497" i="1"/>
  <c r="P497" i="1"/>
  <c r="Q497" i="1"/>
  <c r="O446" i="1"/>
  <c r="P446" i="1"/>
  <c r="Q446" i="1"/>
  <c r="O414" i="1"/>
  <c r="P414" i="1"/>
  <c r="Q414" i="1"/>
  <c r="Q387" i="1"/>
  <c r="O387" i="1"/>
  <c r="P387" i="1"/>
  <c r="O329" i="1"/>
  <c r="P329" i="1"/>
  <c r="Q329" i="1"/>
  <c r="O297" i="1"/>
  <c r="P297" i="1"/>
  <c r="Q297" i="1"/>
  <c r="Q95" i="1"/>
  <c r="O95" i="1"/>
  <c r="P95" i="1"/>
  <c r="P246" i="1"/>
  <c r="O246" i="1"/>
  <c r="Q246" i="1"/>
  <c r="P464" i="1"/>
  <c r="Q464" i="1"/>
  <c r="O464" i="1"/>
  <c r="P360" i="1"/>
  <c r="Q360" i="1"/>
  <c r="O360" i="1"/>
  <c r="Q271" i="1"/>
  <c r="O271" i="1"/>
  <c r="P271" i="1"/>
  <c r="P176" i="1"/>
  <c r="Q176" i="1"/>
  <c r="O176" i="1"/>
  <c r="Q455" i="1"/>
  <c r="O455" i="1"/>
  <c r="P455" i="1"/>
  <c r="O434" i="1"/>
  <c r="O370" i="1"/>
  <c r="P370" i="1"/>
  <c r="Q370" i="1"/>
  <c r="O90" i="1"/>
  <c r="P90" i="1"/>
  <c r="Q90" i="1"/>
  <c r="Q222" i="1"/>
  <c r="H132" i="1"/>
  <c r="H24" i="1"/>
  <c r="P236" i="1"/>
  <c r="O236" i="1"/>
  <c r="Q236" i="1"/>
  <c r="P16" i="1"/>
  <c r="Q16" i="1"/>
  <c r="O16" i="1"/>
  <c r="H70" i="5"/>
  <c r="O486" i="1"/>
  <c r="P486" i="1"/>
  <c r="Q486" i="1"/>
  <c r="P160" i="1"/>
  <c r="H4" i="1"/>
  <c r="Q119" i="1"/>
  <c r="O119" i="1"/>
  <c r="P119" i="1"/>
  <c r="O34" i="1"/>
  <c r="P34" i="1"/>
  <c r="Q34" i="1"/>
  <c r="H167" i="5"/>
  <c r="O633" i="1"/>
  <c r="P633" i="1"/>
  <c r="Q633" i="1"/>
  <c r="Q562" i="1"/>
  <c r="O562" i="1"/>
  <c r="P562" i="1"/>
  <c r="P356" i="1"/>
  <c r="Q356" i="1"/>
  <c r="O356" i="1"/>
  <c r="H62" i="5"/>
  <c r="H420" i="1"/>
  <c r="O366" i="1"/>
  <c r="P366" i="1"/>
  <c r="Q366" i="1"/>
  <c r="O334" i="1"/>
  <c r="P334" i="1"/>
  <c r="Q334" i="1"/>
  <c r="O174" i="1"/>
  <c r="P174" i="1"/>
  <c r="Q174" i="1"/>
  <c r="Q123" i="1"/>
  <c r="O50" i="1"/>
  <c r="P50" i="1"/>
  <c r="Q50" i="1"/>
  <c r="P576" i="1"/>
  <c r="Q576" i="1"/>
  <c r="O576" i="1"/>
  <c r="O453" i="1"/>
  <c r="P453" i="1"/>
  <c r="Q453" i="1"/>
  <c r="Q207" i="1"/>
  <c r="O207" i="1"/>
  <c r="P207" i="1"/>
  <c r="H152" i="1"/>
  <c r="H64" i="1"/>
  <c r="O105" i="1"/>
  <c r="P105" i="1"/>
  <c r="Q105" i="1"/>
  <c r="H60" i="1"/>
  <c r="O577" i="1"/>
  <c r="P577" i="1"/>
  <c r="Q577" i="1"/>
  <c r="Q571" i="1"/>
  <c r="P571" i="1"/>
  <c r="O571" i="1"/>
  <c r="H6" i="5"/>
  <c r="O210" i="1"/>
  <c r="P210" i="1"/>
  <c r="Q210" i="1"/>
  <c r="H204" i="1"/>
  <c r="O570" i="1"/>
  <c r="P570" i="1"/>
  <c r="Q570" i="1"/>
  <c r="P242" i="1"/>
  <c r="O242" i="1"/>
  <c r="Q242" i="1"/>
  <c r="O625" i="1"/>
  <c r="P625" i="1"/>
  <c r="Q625" i="1"/>
  <c r="Q567" i="1"/>
  <c r="O567" i="1"/>
  <c r="P567" i="1"/>
  <c r="H58" i="5"/>
  <c r="H588" i="1"/>
  <c r="P492" i="1"/>
  <c r="Q492" i="1"/>
  <c r="O492" i="1"/>
  <c r="H476" i="1"/>
  <c r="O430" i="1"/>
  <c r="P430" i="1"/>
  <c r="Q430" i="1"/>
  <c r="H404" i="1"/>
  <c r="Q231" i="1"/>
  <c r="O231" i="1"/>
  <c r="P231" i="1"/>
  <c r="O161" i="1"/>
  <c r="P161" i="1"/>
  <c r="Q161" i="1"/>
  <c r="Q375" i="1"/>
  <c r="O375" i="1"/>
  <c r="P375" i="1"/>
  <c r="O269" i="1"/>
  <c r="P269" i="1"/>
  <c r="Q269" i="1"/>
  <c r="P472" i="1"/>
  <c r="Q472" i="1"/>
  <c r="O472" i="1"/>
  <c r="P392" i="1"/>
  <c r="Q392" i="1"/>
  <c r="O392" i="1"/>
  <c r="P288" i="1"/>
  <c r="Q288" i="1"/>
  <c r="O288" i="1"/>
  <c r="P196" i="1"/>
  <c r="Q196" i="1"/>
  <c r="O196" i="1"/>
  <c r="O13" i="1"/>
  <c r="P13" i="1"/>
  <c r="O442" i="1"/>
  <c r="P442" i="1"/>
  <c r="Q442" i="1"/>
  <c r="O378" i="1"/>
  <c r="P378" i="1"/>
  <c r="Q378" i="1"/>
  <c r="P190" i="1"/>
  <c r="P108" i="1"/>
  <c r="Q108" i="1"/>
  <c r="O108" i="1"/>
  <c r="P32" i="1"/>
  <c r="Q32" i="1"/>
  <c r="O32" i="1"/>
  <c r="H262" i="5"/>
  <c r="O441" i="1"/>
  <c r="P441" i="1"/>
  <c r="Q441" i="1"/>
  <c r="P528" i="1"/>
  <c r="Q528" i="1"/>
  <c r="O528" i="1"/>
  <c r="O229" i="1"/>
  <c r="P229" i="1"/>
  <c r="Q229" i="1"/>
  <c r="AF3" i="2"/>
  <c r="AE3" i="2" s="1"/>
  <c r="AF4" i="2"/>
  <c r="AF5" i="2"/>
  <c r="AF6" i="2"/>
  <c r="AF7" i="2"/>
  <c r="AF8" i="2"/>
  <c r="AF9" i="2"/>
  <c r="N195" i="4" l="1"/>
  <c r="M195" i="4"/>
  <c r="J196" i="4"/>
  <c r="P293" i="5"/>
  <c r="S293" i="5"/>
  <c r="O293" i="5"/>
  <c r="N293" i="5"/>
  <c r="O284" i="5"/>
  <c r="P284" i="5"/>
  <c r="N284" i="5"/>
  <c r="S284" i="5"/>
  <c r="O288" i="5"/>
  <c r="P288" i="5"/>
  <c r="S288" i="5"/>
  <c r="O285" i="5"/>
  <c r="P285" i="5"/>
  <c r="S285" i="5"/>
  <c r="N285" i="5"/>
  <c r="P289" i="5"/>
  <c r="S289" i="5"/>
  <c r="O289" i="5"/>
  <c r="N289" i="5"/>
  <c r="P283" i="5"/>
  <c r="O283" i="5"/>
  <c r="S283" i="5"/>
  <c r="N283" i="5"/>
  <c r="O281" i="5"/>
  <c r="P281" i="5"/>
  <c r="S281" i="5"/>
  <c r="N281" i="5"/>
  <c r="S294" i="5"/>
  <c r="O294" i="5"/>
  <c r="P294" i="5"/>
  <c r="N294" i="5"/>
  <c r="P287" i="5"/>
  <c r="O287" i="5"/>
  <c r="N287" i="5"/>
  <c r="S287" i="5"/>
  <c r="S282" i="5"/>
  <c r="P282" i="5"/>
  <c r="O282" i="5"/>
  <c r="N282" i="5"/>
  <c r="N151" i="5"/>
  <c r="S135" i="5"/>
  <c r="L131" i="5"/>
  <c r="L132" i="5" s="1"/>
  <c r="L133" i="5" s="1"/>
  <c r="L134" i="5" s="1"/>
  <c r="L135" i="5" s="1"/>
  <c r="L136" i="5" s="1"/>
  <c r="L137" i="5" s="1"/>
  <c r="L138" i="5" s="1"/>
  <c r="L139" i="5" s="1"/>
  <c r="L140" i="5" s="1"/>
  <c r="L141" i="5" s="1"/>
  <c r="L142" i="5" s="1"/>
  <c r="L143" i="5" s="1"/>
  <c r="L144" i="5" s="1"/>
  <c r="L145" i="5" s="1"/>
  <c r="L146" i="5" s="1"/>
  <c r="L147" i="5" s="1"/>
  <c r="L148" i="5" s="1"/>
  <c r="L149" i="5" s="1"/>
  <c r="L150" i="5" s="1"/>
  <c r="L151" i="5" s="1"/>
  <c r="L152" i="5" s="1"/>
  <c r="L153" i="5" s="1"/>
  <c r="L154" i="5" s="1"/>
  <c r="L155" i="5" s="1"/>
  <c r="L156" i="5" s="1"/>
  <c r="L157" i="5" s="1"/>
  <c r="L158" i="5" s="1"/>
  <c r="L159" i="5" s="1"/>
  <c r="L160" i="5" s="1"/>
  <c r="L161" i="5" s="1"/>
  <c r="L162" i="5" s="1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S156" i="5"/>
  <c r="L10" i="5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185" i="5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204" i="5" s="1"/>
  <c r="L205" i="5" s="1"/>
  <c r="L206" i="5" s="1"/>
  <c r="L207" i="5" s="1"/>
  <c r="L208" i="5" s="1"/>
  <c r="L209" i="5" s="1"/>
  <c r="L210" i="5" s="1"/>
  <c r="L211" i="5" s="1"/>
  <c r="L212" i="5" s="1"/>
  <c r="L213" i="5" s="1"/>
  <c r="L214" i="5" s="1"/>
  <c r="L215" i="5" s="1"/>
  <c r="L216" i="5" s="1"/>
  <c r="L217" i="5" s="1"/>
  <c r="L218" i="5" s="1"/>
  <c r="L219" i="5" s="1"/>
  <c r="L220" i="5" s="1"/>
  <c r="L221" i="5" s="1"/>
  <c r="L222" i="5" s="1"/>
  <c r="L223" i="5" s="1"/>
  <c r="L224" i="5" s="1"/>
  <c r="L225" i="5" s="1"/>
  <c r="L226" i="5" s="1"/>
  <c r="L227" i="5" s="1"/>
  <c r="L228" i="5" s="1"/>
  <c r="L229" i="5" s="1"/>
  <c r="L230" i="5" s="1"/>
  <c r="L231" i="5" s="1"/>
  <c r="L232" i="5" s="1"/>
  <c r="L233" i="5" s="1"/>
  <c r="L234" i="5" s="1"/>
  <c r="L235" i="5" s="1"/>
  <c r="L236" i="5" s="1"/>
  <c r="L237" i="5" s="1"/>
  <c r="L238" i="5" s="1"/>
  <c r="L239" i="5" s="1"/>
  <c r="L240" i="5" s="1"/>
  <c r="L241" i="5" s="1"/>
  <c r="L242" i="5" s="1"/>
  <c r="S168" i="5"/>
  <c r="N250" i="5"/>
  <c r="L11" i="4"/>
  <c r="O354" i="1"/>
  <c r="P354" i="1"/>
  <c r="Q354" i="1"/>
  <c r="O139" i="1"/>
  <c r="Q139" i="1"/>
  <c r="P139" i="1"/>
  <c r="L586" i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N354" i="1"/>
  <c r="L97" i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S354" i="1"/>
  <c r="N33" i="1"/>
  <c r="P33" i="1"/>
  <c r="N138" i="1"/>
  <c r="S138" i="1"/>
  <c r="S560" i="1"/>
  <c r="N560" i="1"/>
  <c r="P560" i="1"/>
  <c r="O560" i="1"/>
  <c r="Q560" i="1"/>
  <c r="L993" i="6"/>
  <c r="L994" i="6" s="1"/>
  <c r="L995" i="6" s="1"/>
  <c r="L996" i="6" s="1"/>
  <c r="L997" i="6" s="1"/>
  <c r="L998" i="6" s="1"/>
  <c r="L999" i="6" s="1"/>
  <c r="L1000" i="6" s="1"/>
  <c r="L1001" i="6" s="1"/>
  <c r="L1002" i="6" s="1"/>
  <c r="L1003" i="6" s="1"/>
  <c r="L1004" i="6" s="1"/>
  <c r="L1005" i="6" s="1"/>
  <c r="L1006" i="6" s="1"/>
  <c r="L1007" i="6" s="1"/>
  <c r="L1008" i="6" s="1"/>
  <c r="L1009" i="6" s="1"/>
  <c r="L1010" i="6" s="1"/>
  <c r="L1011" i="6" s="1"/>
  <c r="S1294" i="6"/>
  <c r="L1294" i="6"/>
  <c r="L1295" i="6" s="1"/>
  <c r="L1296" i="6" s="1"/>
  <c r="L1297" i="6" s="1"/>
  <c r="L1298" i="6" s="1"/>
  <c r="L1299" i="6" s="1"/>
  <c r="L1300" i="6" s="1"/>
  <c r="L1301" i="6" s="1"/>
  <c r="L1302" i="6" s="1"/>
  <c r="L1303" i="6" s="1"/>
  <c r="L1304" i="6" s="1"/>
  <c r="L1305" i="6" s="1"/>
  <c r="L1306" i="6" s="1"/>
  <c r="L1307" i="6" s="1"/>
  <c r="L1308" i="6" s="1"/>
  <c r="L1309" i="6" s="1"/>
  <c r="L1310" i="6" s="1"/>
  <c r="L1311" i="6" s="1"/>
  <c r="L1312" i="6" s="1"/>
  <c r="L1313" i="6" s="1"/>
  <c r="L1314" i="6" s="1"/>
  <c r="L1315" i="6" s="1"/>
  <c r="L1316" i="6" s="1"/>
  <c r="L1317" i="6" s="1"/>
  <c r="L1318" i="6" s="1"/>
  <c r="L1319" i="6" s="1"/>
  <c r="L1320" i="6" s="1"/>
  <c r="L1321" i="6" s="1"/>
  <c r="L1322" i="6" s="1"/>
  <c r="L1323" i="6" s="1"/>
  <c r="L1324" i="6" s="1"/>
  <c r="L1325" i="6" s="1"/>
  <c r="L1326" i="6" s="1"/>
  <c r="L1327" i="6" s="1"/>
  <c r="L1328" i="6" s="1"/>
  <c r="L1329" i="6" s="1"/>
  <c r="L1330" i="6" s="1"/>
  <c r="L1331" i="6" s="1"/>
  <c r="L1332" i="6" s="1"/>
  <c r="L1333" i="6" s="1"/>
  <c r="L1334" i="6" s="1"/>
  <c r="L1335" i="6" s="1"/>
  <c r="L1336" i="6" s="1"/>
  <c r="L1337" i="6" s="1"/>
  <c r="L1338" i="6" s="1"/>
  <c r="L1339" i="6" s="1"/>
  <c r="L1340" i="6" s="1"/>
  <c r="L1341" i="6" s="1"/>
  <c r="L1342" i="6" s="1"/>
  <c r="L1343" i="6" s="1"/>
  <c r="L1344" i="6" s="1"/>
  <c r="L1345" i="6" s="1"/>
  <c r="L1346" i="6" s="1"/>
  <c r="L1347" i="6" s="1"/>
  <c r="L1348" i="6" s="1"/>
  <c r="L1349" i="6" s="1"/>
  <c r="L1350" i="6" s="1"/>
  <c r="L1351" i="6" s="1"/>
  <c r="L1352" i="6" s="1"/>
  <c r="L1353" i="6" s="1"/>
  <c r="S763" i="6"/>
  <c r="L763" i="6"/>
  <c r="L764" i="6" s="1"/>
  <c r="L765" i="6" s="1"/>
  <c r="L766" i="6" s="1"/>
  <c r="L767" i="6" s="1"/>
  <c r="L768" i="6" s="1"/>
  <c r="L769" i="6" s="1"/>
  <c r="L770" i="6" s="1"/>
  <c r="L771" i="6" s="1"/>
  <c r="L772" i="6" s="1"/>
  <c r="L773" i="6" s="1"/>
  <c r="L774" i="6" s="1"/>
  <c r="L775" i="6" s="1"/>
  <c r="L776" i="6" s="1"/>
  <c r="L777" i="6" s="1"/>
  <c r="L778" i="6" s="1"/>
  <c r="L779" i="6" s="1"/>
  <c r="L780" i="6" s="1"/>
  <c r="L781" i="6" s="1"/>
  <c r="L782" i="6" s="1"/>
  <c r="L783" i="6" s="1"/>
  <c r="L784" i="6" s="1"/>
  <c r="L785" i="6" s="1"/>
  <c r="L786" i="6" s="1"/>
  <c r="L787" i="6" s="1"/>
  <c r="L788" i="6" s="1"/>
  <c r="L789" i="6" s="1"/>
  <c r="L790" i="6" s="1"/>
  <c r="L791" i="6" s="1"/>
  <c r="L792" i="6" s="1"/>
  <c r="L793" i="6" s="1"/>
  <c r="L794" i="6" s="1"/>
  <c r="L795" i="6" s="1"/>
  <c r="L796" i="6" s="1"/>
  <c r="L797" i="6" s="1"/>
  <c r="L798" i="6" s="1"/>
  <c r="L799" i="6" s="1"/>
  <c r="L800" i="6" s="1"/>
  <c r="L801" i="6" s="1"/>
  <c r="L802" i="6" s="1"/>
  <c r="L803" i="6" s="1"/>
  <c r="L804" i="6" s="1"/>
  <c r="L805" i="6" s="1"/>
  <c r="L806" i="6" s="1"/>
  <c r="L807" i="6" s="1"/>
  <c r="L808" i="6" s="1"/>
  <c r="L809" i="6" s="1"/>
  <c r="L810" i="6" s="1"/>
  <c r="L811" i="6" s="1"/>
  <c r="L812" i="6" s="1"/>
  <c r="L813" i="6" s="1"/>
  <c r="L814" i="6" s="1"/>
  <c r="L815" i="6" s="1"/>
  <c r="L816" i="6" s="1"/>
  <c r="L817" i="6" s="1"/>
  <c r="L818" i="6" s="1"/>
  <c r="L819" i="6" s="1"/>
  <c r="L820" i="6" s="1"/>
  <c r="L821" i="6" s="1"/>
  <c r="L822" i="6" s="1"/>
  <c r="L823" i="6" s="1"/>
  <c r="L824" i="6" s="1"/>
  <c r="L825" i="6" s="1"/>
  <c r="L826" i="6" s="1"/>
  <c r="L827" i="6" s="1"/>
  <c r="L828" i="6" s="1"/>
  <c r="S65" i="5"/>
  <c r="Q619" i="1"/>
  <c r="P362" i="1"/>
  <c r="Q601" i="1"/>
  <c r="P46" i="1"/>
  <c r="O82" i="1"/>
  <c r="Q944" i="6"/>
  <c r="Q1048" i="6"/>
  <c r="R10" i="6"/>
  <c r="O159" i="6"/>
  <c r="P770" i="6"/>
  <c r="Q360" i="6"/>
  <c r="P1233" i="6"/>
  <c r="P1103" i="6"/>
  <c r="O1262" i="6"/>
  <c r="P645" i="6"/>
  <c r="P719" i="6"/>
  <c r="Q1026" i="6"/>
  <c r="R1233" i="6"/>
  <c r="O504" i="6"/>
  <c r="O60" i="6"/>
  <c r="O751" i="6"/>
  <c r="P193" i="6"/>
  <c r="O752" i="6"/>
  <c r="R945" i="6"/>
  <c r="P1212" i="6"/>
  <c r="O354" i="6"/>
  <c r="O654" i="6"/>
  <c r="O1101" i="6"/>
  <c r="Q1032" i="6"/>
  <c r="Q1376" i="6"/>
  <c r="P629" i="6"/>
  <c r="O10" i="6"/>
  <c r="S1050" i="6"/>
  <c r="L1050" i="6"/>
  <c r="L1051" i="6" s="1"/>
  <c r="L1052" i="6" s="1"/>
  <c r="L1053" i="6" s="1"/>
  <c r="L1054" i="6" s="1"/>
  <c r="L1055" i="6" s="1"/>
  <c r="L1056" i="6" s="1"/>
  <c r="L1057" i="6" s="1"/>
  <c r="L1058" i="6" s="1"/>
  <c r="L1059" i="6" s="1"/>
  <c r="L1060" i="6" s="1"/>
  <c r="L1061" i="6" s="1"/>
  <c r="L1062" i="6" s="1"/>
  <c r="L1063" i="6" s="1"/>
  <c r="L1064" i="6" s="1"/>
  <c r="L1065" i="6" s="1"/>
  <c r="L1066" i="6" s="1"/>
  <c r="L1067" i="6" s="1"/>
  <c r="L1068" i="6" s="1"/>
  <c r="L1069" i="6" s="1"/>
  <c r="L1070" i="6" s="1"/>
  <c r="L1071" i="6" s="1"/>
  <c r="L1072" i="6" s="1"/>
  <c r="L1073" i="6" s="1"/>
  <c r="L1074" i="6" s="1"/>
  <c r="L1075" i="6" s="1"/>
  <c r="L1076" i="6" s="1"/>
  <c r="L1077" i="6" s="1"/>
  <c r="L1078" i="6" s="1"/>
  <c r="L1079" i="6" s="1"/>
  <c r="L1080" i="6" s="1"/>
  <c r="L1081" i="6" s="1"/>
  <c r="L1082" i="6" s="1"/>
  <c r="L1083" i="6" s="1"/>
  <c r="L1084" i="6" s="1"/>
  <c r="L1085" i="6" s="1"/>
  <c r="L1086" i="6" s="1"/>
  <c r="L1087" i="6" s="1"/>
  <c r="L1088" i="6" s="1"/>
  <c r="L1089" i="6" s="1"/>
  <c r="L1090" i="6" s="1"/>
  <c r="L1091" i="6" s="1"/>
  <c r="L1092" i="6" s="1"/>
  <c r="L1093" i="6" s="1"/>
  <c r="L1094" i="6" s="1"/>
  <c r="L1095" i="6" s="1"/>
  <c r="L1096" i="6" s="1"/>
  <c r="L1097" i="6" s="1"/>
  <c r="L1098" i="6" s="1"/>
  <c r="L1099" i="6" s="1"/>
  <c r="L1100" i="6" s="1"/>
  <c r="L1101" i="6" s="1"/>
  <c r="L1102" i="6" s="1"/>
  <c r="L1103" i="6" s="1"/>
  <c r="L1104" i="6" s="1"/>
  <c r="L1105" i="6" s="1"/>
  <c r="L1106" i="6" s="1"/>
  <c r="L1107" i="6" s="1"/>
  <c r="L1108" i="6" s="1"/>
  <c r="L1109" i="6" s="1"/>
  <c r="L1110" i="6" s="1"/>
  <c r="L1111" i="6" s="1"/>
  <c r="L1112" i="6" s="1"/>
  <c r="L1113" i="6" s="1"/>
  <c r="L1114" i="6" s="1"/>
  <c r="L1115" i="6" s="1"/>
  <c r="L1116" i="6" s="1"/>
  <c r="L1117" i="6" s="1"/>
  <c r="L1118" i="6" s="1"/>
  <c r="L1119" i="6" s="1"/>
  <c r="L1120" i="6" s="1"/>
  <c r="L1121" i="6" s="1"/>
  <c r="S362" i="6"/>
  <c r="L362" i="6"/>
  <c r="L363" i="6" s="1"/>
  <c r="L364" i="6" s="1"/>
  <c r="L365" i="6" s="1"/>
  <c r="L366" i="6" s="1"/>
  <c r="L367" i="6" s="1"/>
  <c r="L368" i="6" s="1"/>
  <c r="L369" i="6" s="1"/>
  <c r="L370" i="6" s="1"/>
  <c r="L371" i="6" s="1"/>
  <c r="L372" i="6" s="1"/>
  <c r="L373" i="6" s="1"/>
  <c r="L374" i="6" s="1"/>
  <c r="L375" i="6" s="1"/>
  <c r="L376" i="6" s="1"/>
  <c r="L377" i="6" s="1"/>
  <c r="L378" i="6" s="1"/>
  <c r="L379" i="6" s="1"/>
  <c r="L380" i="6" s="1"/>
  <c r="L381" i="6" s="1"/>
  <c r="L382" i="6" s="1"/>
  <c r="L383" i="6" s="1"/>
  <c r="L384" i="6" s="1"/>
  <c r="L385" i="6" s="1"/>
  <c r="L386" i="6" s="1"/>
  <c r="L387" i="6" s="1"/>
  <c r="L388" i="6" s="1"/>
  <c r="L389" i="6" s="1"/>
  <c r="L390" i="6" s="1"/>
  <c r="L391" i="6" s="1"/>
  <c r="L392" i="6" s="1"/>
  <c r="L393" i="6" s="1"/>
  <c r="L394" i="6" s="1"/>
  <c r="L395" i="6" s="1"/>
  <c r="L396" i="6" s="1"/>
  <c r="L397" i="6" s="1"/>
  <c r="L398" i="6" s="1"/>
  <c r="L399" i="6" s="1"/>
  <c r="L400" i="6" s="1"/>
  <c r="L401" i="6" s="1"/>
  <c r="L402" i="6" s="1"/>
  <c r="L403" i="6" s="1"/>
  <c r="L404" i="6" s="1"/>
  <c r="L405" i="6" s="1"/>
  <c r="L406" i="6" s="1"/>
  <c r="L407" i="6" s="1"/>
  <c r="L408" i="6" s="1"/>
  <c r="L409" i="6" s="1"/>
  <c r="L410" i="6" s="1"/>
  <c r="L411" i="6" s="1"/>
  <c r="L412" i="6" s="1"/>
  <c r="L413" i="6" s="1"/>
  <c r="L414" i="6" s="1"/>
  <c r="L415" i="6" s="1"/>
  <c r="L416" i="6" s="1"/>
  <c r="L417" i="6" s="1"/>
  <c r="L418" i="6" s="1"/>
  <c r="L419" i="6" s="1"/>
  <c r="L420" i="6" s="1"/>
  <c r="L421" i="6" s="1"/>
  <c r="L422" i="6" s="1"/>
  <c r="L423" i="6" s="1"/>
  <c r="L424" i="6" s="1"/>
  <c r="L425" i="6" s="1"/>
  <c r="L426" i="6" s="1"/>
  <c r="L427" i="6" s="1"/>
  <c r="L428" i="6" s="1"/>
  <c r="L429" i="6" s="1"/>
  <c r="L430" i="6" s="1"/>
  <c r="L431" i="6" s="1"/>
  <c r="L432" i="6" s="1"/>
  <c r="L433" i="6" s="1"/>
  <c r="L434" i="6" s="1"/>
  <c r="L435" i="6" s="1"/>
  <c r="L436" i="6" s="1"/>
  <c r="L437" i="6" s="1"/>
  <c r="L438" i="6" s="1"/>
  <c r="L439" i="6" s="1"/>
  <c r="O1113" i="6"/>
  <c r="S1123" i="6"/>
  <c r="L1123" i="6"/>
  <c r="L1124" i="6" s="1"/>
  <c r="L1125" i="6" s="1"/>
  <c r="L1126" i="6" s="1"/>
  <c r="L1127" i="6" s="1"/>
  <c r="L1128" i="6" s="1"/>
  <c r="L1129" i="6" s="1"/>
  <c r="L1130" i="6" s="1"/>
  <c r="L1131" i="6" s="1"/>
  <c r="L1132" i="6" s="1"/>
  <c r="L1133" i="6" s="1"/>
  <c r="L1134" i="6" s="1"/>
  <c r="L1135" i="6" s="1"/>
  <c r="L1136" i="6" s="1"/>
  <c r="L1137" i="6" s="1"/>
  <c r="L1138" i="6" s="1"/>
  <c r="L1139" i="6" s="1"/>
  <c r="L1140" i="6" s="1"/>
  <c r="L1141" i="6" s="1"/>
  <c r="L1142" i="6" s="1"/>
  <c r="L1143" i="6" s="1"/>
  <c r="L1144" i="6" s="1"/>
  <c r="L1145" i="6" s="1"/>
  <c r="L1146" i="6" s="1"/>
  <c r="L1147" i="6" s="1"/>
  <c r="L1148" i="6" s="1"/>
  <c r="L1149" i="6" s="1"/>
  <c r="L1150" i="6" s="1"/>
  <c r="L1151" i="6" s="1"/>
  <c r="L1152" i="6" s="1"/>
  <c r="L1153" i="6" s="1"/>
  <c r="L1154" i="6" s="1"/>
  <c r="L1155" i="6" s="1"/>
  <c r="L1156" i="6" s="1"/>
  <c r="L1157" i="6" s="1"/>
  <c r="L1158" i="6" s="1"/>
  <c r="L1159" i="6" s="1"/>
  <c r="L1160" i="6" s="1"/>
  <c r="L1161" i="6" s="1"/>
  <c r="L1162" i="6" s="1"/>
  <c r="L1163" i="6" s="1"/>
  <c r="L1164" i="6" s="1"/>
  <c r="P143" i="6"/>
  <c r="R757" i="6"/>
  <c r="P757" i="6"/>
  <c r="Q10" i="6"/>
  <c r="O1220" i="6"/>
  <c r="S160" i="5"/>
  <c r="S248" i="5"/>
  <c r="L25" i="5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L54" i="5" s="1"/>
  <c r="L55" i="5" s="1"/>
  <c r="L56" i="5" s="1"/>
  <c r="L57" i="5" s="1"/>
  <c r="L58" i="5" s="1"/>
  <c r="L59" i="5" s="1"/>
  <c r="L60" i="5" s="1"/>
  <c r="L61" i="5" s="1"/>
  <c r="L62" i="5" s="1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04" i="5" s="1"/>
  <c r="L105" i="5" s="1"/>
  <c r="L106" i="5" s="1"/>
  <c r="L107" i="5" s="1"/>
  <c r="L108" i="5" s="1"/>
  <c r="L109" i="5" s="1"/>
  <c r="L110" i="5" s="1"/>
  <c r="L111" i="5" s="1"/>
  <c r="L112" i="5" s="1"/>
  <c r="L113" i="5" s="1"/>
  <c r="L114" i="5" s="1"/>
  <c r="L115" i="5" s="1"/>
  <c r="L116" i="5" s="1"/>
  <c r="L117" i="5" s="1"/>
  <c r="L118" i="5" s="1"/>
  <c r="L119" i="5" s="1"/>
  <c r="L120" i="5" s="1"/>
  <c r="S180" i="5"/>
  <c r="S43" i="5"/>
  <c r="S159" i="5"/>
  <c r="S131" i="5"/>
  <c r="O25" i="5"/>
  <c r="S175" i="5"/>
  <c r="S96" i="5"/>
  <c r="S272" i="5"/>
  <c r="S91" i="5"/>
  <c r="S75" i="5"/>
  <c r="N4" i="5"/>
  <c r="S147" i="5"/>
  <c r="S260" i="5"/>
  <c r="S180" i="1"/>
  <c r="N139" i="1"/>
  <c r="P5" i="1"/>
  <c r="S1013" i="6"/>
  <c r="L1013" i="6"/>
  <c r="L1014" i="6" s="1"/>
  <c r="L1015" i="6" s="1"/>
  <c r="L1016" i="6" s="1"/>
  <c r="L1017" i="6" s="1"/>
  <c r="L1018" i="6" s="1"/>
  <c r="L1019" i="6" s="1"/>
  <c r="L1020" i="6" s="1"/>
  <c r="L1021" i="6" s="1"/>
  <c r="L1022" i="6" s="1"/>
  <c r="L1023" i="6" s="1"/>
  <c r="L1024" i="6" s="1"/>
  <c r="L1025" i="6" s="1"/>
  <c r="L1026" i="6" s="1"/>
  <c r="L1027" i="6" s="1"/>
  <c r="L1028" i="6" s="1"/>
  <c r="L1029" i="6" s="1"/>
  <c r="L1030" i="6" s="1"/>
  <c r="L1031" i="6" s="1"/>
  <c r="L1032" i="6" s="1"/>
  <c r="L1033" i="6" s="1"/>
  <c r="L1034" i="6" s="1"/>
  <c r="L1035" i="6" s="1"/>
  <c r="L1036" i="6" s="1"/>
  <c r="L1037" i="6" s="1"/>
  <c r="L1038" i="6" s="1"/>
  <c r="L1039" i="6" s="1"/>
  <c r="L1040" i="6" s="1"/>
  <c r="L1041" i="6" s="1"/>
  <c r="L1042" i="6" s="1"/>
  <c r="L1043" i="6" s="1"/>
  <c r="L1044" i="6" s="1"/>
  <c r="L1045" i="6" s="1"/>
  <c r="L1046" i="6" s="1"/>
  <c r="L1047" i="6" s="1"/>
  <c r="L1048" i="6" s="1"/>
  <c r="L5" i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601" i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S106" i="5"/>
  <c r="P561" i="1"/>
  <c r="Q561" i="1"/>
  <c r="L247" i="5"/>
  <c r="L248" i="5" s="1"/>
  <c r="L249" i="5" s="1"/>
  <c r="L250" i="5" s="1"/>
  <c r="L251" i="5" s="1"/>
  <c r="L252" i="5" s="1"/>
  <c r="L253" i="5" s="1"/>
  <c r="L254" i="5" s="1"/>
  <c r="L255" i="5" s="1"/>
  <c r="L256" i="5" s="1"/>
  <c r="L257" i="5" s="1"/>
  <c r="L258" i="5" s="1"/>
  <c r="L259" i="5" s="1"/>
  <c r="L260" i="5" s="1"/>
  <c r="L261" i="5" s="1"/>
  <c r="L262" i="5" s="1"/>
  <c r="L263" i="5" s="1"/>
  <c r="L264" i="5" s="1"/>
  <c r="L265" i="5" s="1"/>
  <c r="L266" i="5" s="1"/>
  <c r="L267" i="5" s="1"/>
  <c r="L268" i="5" s="1"/>
  <c r="L269" i="5" s="1"/>
  <c r="L270" i="5" s="1"/>
  <c r="L271" i="5" s="1"/>
  <c r="L272" i="5" s="1"/>
  <c r="L273" i="5" s="1"/>
  <c r="L274" i="5" s="1"/>
  <c r="L275" i="5" s="1"/>
  <c r="L276" i="5" s="1"/>
  <c r="L277" i="5" s="1"/>
  <c r="L278" i="5" s="1"/>
  <c r="L279" i="5" s="1"/>
  <c r="L280" i="5" s="1"/>
  <c r="L281" i="5" s="1"/>
  <c r="L282" i="5" s="1"/>
  <c r="L283" i="5" s="1"/>
  <c r="L284" i="5" s="1"/>
  <c r="L285" i="5" s="1"/>
  <c r="L286" i="5" s="1"/>
  <c r="L287" i="5" s="1"/>
  <c r="L288" i="5" s="1"/>
  <c r="L289" i="5" s="1"/>
  <c r="L290" i="5" s="1"/>
  <c r="L291" i="5" s="1"/>
  <c r="L292" i="5" s="1"/>
  <c r="L293" i="5" s="1"/>
  <c r="S177" i="5"/>
  <c r="L457" i="1"/>
  <c r="L458" i="1" s="1"/>
  <c r="L459" i="1" s="1"/>
  <c r="L460" i="1" s="1"/>
  <c r="L461" i="1" s="1"/>
  <c r="L462" i="1" s="1"/>
  <c r="L463" i="1" s="1"/>
  <c r="L464" i="1" s="1"/>
  <c r="L465" i="1" s="1"/>
  <c r="L833" i="6"/>
  <c r="L834" i="6" s="1"/>
  <c r="L835" i="6" s="1"/>
  <c r="L836" i="6" s="1"/>
  <c r="L837" i="6" s="1"/>
  <c r="L838" i="6" s="1"/>
  <c r="L839" i="6" s="1"/>
  <c r="L840" i="6" s="1"/>
  <c r="L841" i="6" s="1"/>
  <c r="L842" i="6" s="1"/>
  <c r="L843" i="6" s="1"/>
  <c r="L844" i="6" s="1"/>
  <c r="L845" i="6" s="1"/>
  <c r="L846" i="6" s="1"/>
  <c r="L847" i="6" s="1"/>
  <c r="L848" i="6" s="1"/>
  <c r="L849" i="6" s="1"/>
  <c r="L850" i="6" s="1"/>
  <c r="L851" i="6" s="1"/>
  <c r="L852" i="6" s="1"/>
  <c r="L853" i="6" s="1"/>
  <c r="L854" i="6" s="1"/>
  <c r="L855" i="6" s="1"/>
  <c r="L856" i="6" s="1"/>
  <c r="L857" i="6" s="1"/>
  <c r="L858" i="6" s="1"/>
  <c r="L859" i="6" s="1"/>
  <c r="L860" i="6" s="1"/>
  <c r="L861" i="6" s="1"/>
  <c r="L862" i="6" s="1"/>
  <c r="L863" i="6" s="1"/>
  <c r="L864" i="6" s="1"/>
  <c r="L865" i="6" s="1"/>
  <c r="L866" i="6" s="1"/>
  <c r="L867" i="6" s="1"/>
  <c r="L868" i="6" s="1"/>
  <c r="L869" i="6" s="1"/>
  <c r="L870" i="6" s="1"/>
  <c r="L871" i="6" s="1"/>
  <c r="L872" i="6" s="1"/>
  <c r="L873" i="6" s="1"/>
  <c r="L874" i="6" s="1"/>
  <c r="L875" i="6" s="1"/>
  <c r="L876" i="6" s="1"/>
  <c r="L877" i="6" s="1"/>
  <c r="L878" i="6" s="1"/>
  <c r="L879" i="6" s="1"/>
  <c r="L880" i="6" s="1"/>
  <c r="L881" i="6" s="1"/>
  <c r="L882" i="6" s="1"/>
  <c r="L883" i="6" s="1"/>
  <c r="L884" i="6" s="1"/>
  <c r="L885" i="6" s="1"/>
  <c r="L886" i="6" s="1"/>
  <c r="L887" i="6" s="1"/>
  <c r="L888" i="6" s="1"/>
  <c r="L889" i="6" s="1"/>
  <c r="L890" i="6" s="1"/>
  <c r="L891" i="6" s="1"/>
  <c r="L892" i="6" s="1"/>
  <c r="L893" i="6" s="1"/>
  <c r="L894" i="6" s="1"/>
  <c r="L895" i="6" s="1"/>
  <c r="L896" i="6" s="1"/>
  <c r="L897" i="6" s="1"/>
  <c r="L898" i="6" s="1"/>
  <c r="L899" i="6" s="1"/>
  <c r="L900" i="6" s="1"/>
  <c r="L901" i="6" s="1"/>
  <c r="N140" i="1"/>
  <c r="P180" i="1"/>
  <c r="Q121" i="1"/>
  <c r="P332" i="1"/>
  <c r="P330" i="1"/>
  <c r="O109" i="1"/>
  <c r="O46" i="1"/>
  <c r="Q206" i="1"/>
  <c r="Q386" i="1"/>
  <c r="Q413" i="6"/>
  <c r="R1048" i="6"/>
  <c r="Q29" i="6"/>
  <c r="R159" i="6"/>
  <c r="R360" i="6"/>
  <c r="O1233" i="6"/>
  <c r="O1103" i="6"/>
  <c r="R289" i="6"/>
  <c r="R1262" i="6"/>
  <c r="R645" i="6"/>
  <c r="Q719" i="6"/>
  <c r="P1026" i="6"/>
  <c r="O1007" i="6"/>
  <c r="P289" i="6"/>
  <c r="R1183" i="6"/>
  <c r="R626" i="6"/>
  <c r="Q504" i="6"/>
  <c r="R60" i="6"/>
  <c r="R775" i="6"/>
  <c r="R1232" i="6"/>
  <c r="R751" i="6"/>
  <c r="R752" i="6"/>
  <c r="O383" i="6"/>
  <c r="O945" i="6"/>
  <c r="O1212" i="6"/>
  <c r="Q654" i="6"/>
  <c r="R1039" i="6"/>
  <c r="Q1101" i="6"/>
  <c r="P1376" i="6"/>
  <c r="O629" i="6"/>
  <c r="P763" i="6"/>
  <c r="R1220" i="6"/>
  <c r="Q143" i="6"/>
  <c r="Q775" i="6"/>
  <c r="N517" i="6"/>
  <c r="Q763" i="6"/>
  <c r="N143" i="6"/>
  <c r="N645" i="6"/>
  <c r="N247" i="5"/>
  <c r="S68" i="5"/>
  <c r="N10" i="5"/>
  <c r="S132" i="5"/>
  <c r="S153" i="5"/>
  <c r="N197" i="5"/>
  <c r="S149" i="5"/>
  <c r="S72" i="5"/>
  <c r="S11" i="5"/>
  <c r="N51" i="5"/>
  <c r="S262" i="1"/>
  <c r="N99" i="1"/>
  <c r="N150" i="1"/>
  <c r="S38" i="1"/>
  <c r="N97" i="1"/>
  <c r="N62" i="1"/>
  <c r="N166" i="1"/>
  <c r="S139" i="1"/>
  <c r="Q5" i="1"/>
  <c r="S195" i="1"/>
  <c r="L277" i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534" i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195" i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277" i="6"/>
  <c r="L278" i="6" s="1"/>
  <c r="L279" i="6" s="1"/>
  <c r="L280" i="6" s="1"/>
  <c r="L281" i="6" s="1"/>
  <c r="L282" i="6" s="1"/>
  <c r="L283" i="6" s="1"/>
  <c r="L284" i="6" s="1"/>
  <c r="L285" i="6" s="1"/>
  <c r="L286" i="6" s="1"/>
  <c r="L287" i="6" s="1"/>
  <c r="L288" i="6" s="1"/>
  <c r="L289" i="6" s="1"/>
  <c r="L290" i="6" s="1"/>
  <c r="L291" i="6" s="1"/>
  <c r="L292" i="6" s="1"/>
  <c r="L293" i="6" s="1"/>
  <c r="L294" i="6" s="1"/>
  <c r="L295" i="6" s="1"/>
  <c r="L296" i="6" s="1"/>
  <c r="L297" i="6" s="1"/>
  <c r="L298" i="6" s="1"/>
  <c r="L299" i="6" s="1"/>
  <c r="L300" i="6" s="1"/>
  <c r="L301" i="6" s="1"/>
  <c r="L302" i="6" s="1"/>
  <c r="L303" i="6" s="1"/>
  <c r="L304" i="6" s="1"/>
  <c r="L305" i="6" s="1"/>
  <c r="L306" i="6" s="1"/>
  <c r="L307" i="6" s="1"/>
  <c r="L308" i="6" s="1"/>
  <c r="L309" i="6" s="1"/>
  <c r="L310" i="6" s="1"/>
  <c r="L311" i="6" s="1"/>
  <c r="L312" i="6" s="1"/>
  <c r="L313" i="6" s="1"/>
  <c r="L314" i="6" s="1"/>
  <c r="L315" i="6" s="1"/>
  <c r="L316" i="6" s="1"/>
  <c r="L317" i="6" s="1"/>
  <c r="L318" i="6" s="1"/>
  <c r="L319" i="6" s="1"/>
  <c r="L320" i="6" s="1"/>
  <c r="L321" i="6" s="1"/>
  <c r="L322" i="6" s="1"/>
  <c r="L323" i="6" s="1"/>
  <c r="L324" i="6" s="1"/>
  <c r="L325" i="6" s="1"/>
  <c r="L326" i="6" s="1"/>
  <c r="L327" i="6" s="1"/>
  <c r="L328" i="6" s="1"/>
  <c r="L329" i="6" s="1"/>
  <c r="L330" i="6" s="1"/>
  <c r="L331" i="6" s="1"/>
  <c r="L332" i="6" s="1"/>
  <c r="L333" i="6" s="1"/>
  <c r="L334" i="6" s="1"/>
  <c r="L335" i="6" s="1"/>
  <c r="L336" i="6" s="1"/>
  <c r="L337" i="6" s="1"/>
  <c r="L338" i="6" s="1"/>
  <c r="L339" i="6" s="1"/>
  <c r="L340" i="6" s="1"/>
  <c r="L341" i="6" s="1"/>
  <c r="L342" i="6" s="1"/>
  <c r="L343" i="6" s="1"/>
  <c r="L344" i="6" s="1"/>
  <c r="L345" i="6" s="1"/>
  <c r="L346" i="6" s="1"/>
  <c r="L347" i="6" s="1"/>
  <c r="L348" i="6" s="1"/>
  <c r="L349" i="6" s="1"/>
  <c r="L350" i="6" s="1"/>
  <c r="L351" i="6" s="1"/>
  <c r="L352" i="6" s="1"/>
  <c r="L353" i="6" s="1"/>
  <c r="L354" i="6" s="1"/>
  <c r="L355" i="6" s="1"/>
  <c r="L356" i="6" s="1"/>
  <c r="L357" i="6" s="1"/>
  <c r="L358" i="6" s="1"/>
  <c r="L359" i="6" s="1"/>
  <c r="L360" i="6" s="1"/>
  <c r="L907" i="6"/>
  <c r="L908" i="6" s="1"/>
  <c r="L909" i="6" s="1"/>
  <c r="L910" i="6" s="1"/>
  <c r="L911" i="6" s="1"/>
  <c r="L912" i="6" s="1"/>
  <c r="L913" i="6" s="1"/>
  <c r="L914" i="6" s="1"/>
  <c r="L915" i="6" s="1"/>
  <c r="L916" i="6" s="1"/>
  <c r="L917" i="6" s="1"/>
  <c r="L918" i="6" s="1"/>
  <c r="L919" i="6" s="1"/>
  <c r="L920" i="6" s="1"/>
  <c r="L921" i="6" s="1"/>
  <c r="L922" i="6" s="1"/>
  <c r="L923" i="6" s="1"/>
  <c r="L924" i="6" s="1"/>
  <c r="L925" i="6" s="1"/>
  <c r="L926" i="6" s="1"/>
  <c r="L927" i="6" s="1"/>
  <c r="L928" i="6" s="1"/>
  <c r="L929" i="6" s="1"/>
  <c r="L930" i="6" s="1"/>
  <c r="L931" i="6" s="1"/>
  <c r="L932" i="6" s="1"/>
  <c r="L933" i="6" s="1"/>
  <c r="L934" i="6" s="1"/>
  <c r="L935" i="6" s="1"/>
  <c r="L936" i="6" s="1"/>
  <c r="L937" i="6" s="1"/>
  <c r="L938" i="6" s="1"/>
  <c r="L939" i="6" s="1"/>
  <c r="L940" i="6" s="1"/>
  <c r="L941" i="6" s="1"/>
  <c r="L942" i="6" s="1"/>
  <c r="L943" i="6" s="1"/>
  <c r="L944" i="6" s="1"/>
  <c r="L945" i="6" s="1"/>
  <c r="L946" i="6" s="1"/>
  <c r="L947" i="6" s="1"/>
  <c r="L948" i="6" s="1"/>
  <c r="L949" i="6" s="1"/>
  <c r="L950" i="6" s="1"/>
  <c r="L951" i="6" s="1"/>
  <c r="L952" i="6" s="1"/>
  <c r="L953" i="6" s="1"/>
  <c r="L954" i="6" s="1"/>
  <c r="L955" i="6" s="1"/>
  <c r="L956" i="6" s="1"/>
  <c r="L957" i="6" s="1"/>
  <c r="L958" i="6" s="1"/>
  <c r="L959" i="6" s="1"/>
  <c r="L960" i="6" s="1"/>
  <c r="L961" i="6" s="1"/>
  <c r="L962" i="6" s="1"/>
  <c r="L626" i="6"/>
  <c r="L627" i="6" s="1"/>
  <c r="L628" i="6" s="1"/>
  <c r="L629" i="6" s="1"/>
  <c r="L630" i="6" s="1"/>
  <c r="L631" i="6" s="1"/>
  <c r="L632" i="6" s="1"/>
  <c r="L633" i="6" s="1"/>
  <c r="L634" i="6" s="1"/>
  <c r="L635" i="6" s="1"/>
  <c r="L636" i="6" s="1"/>
  <c r="L637" i="6" s="1"/>
  <c r="L638" i="6" s="1"/>
  <c r="L639" i="6" s="1"/>
  <c r="L640" i="6" s="1"/>
  <c r="L641" i="6" s="1"/>
  <c r="L642" i="6" s="1"/>
  <c r="L643" i="6" s="1"/>
  <c r="L644" i="6" s="1"/>
  <c r="L645" i="6" s="1"/>
  <c r="L646" i="6" s="1"/>
  <c r="L647" i="6" s="1"/>
  <c r="L648" i="6" s="1"/>
  <c r="L649" i="6" s="1"/>
  <c r="L650" i="6" s="1"/>
  <c r="L651" i="6" s="1"/>
  <c r="L652" i="6" s="1"/>
  <c r="L653" i="6" s="1"/>
  <c r="L654" i="6" s="1"/>
  <c r="L655" i="6" s="1"/>
  <c r="L656" i="6" s="1"/>
  <c r="L657" i="6" s="1"/>
  <c r="L658" i="6" s="1"/>
  <c r="L659" i="6" s="1"/>
  <c r="L660" i="6" s="1"/>
  <c r="L661" i="6" s="1"/>
  <c r="L662" i="6" s="1"/>
  <c r="L663" i="6" s="1"/>
  <c r="L664" i="6" s="1"/>
  <c r="L665" i="6" s="1"/>
  <c r="L666" i="6" s="1"/>
  <c r="L667" i="6" s="1"/>
  <c r="L668" i="6" s="1"/>
  <c r="L669" i="6" s="1"/>
  <c r="L670" i="6" s="1"/>
  <c r="L671" i="6" s="1"/>
  <c r="L672" i="6" s="1"/>
  <c r="L673" i="6" s="1"/>
  <c r="L674" i="6" s="1"/>
  <c r="L675" i="6" s="1"/>
  <c r="L676" i="6" s="1"/>
  <c r="L677" i="6" s="1"/>
  <c r="L678" i="6" s="1"/>
  <c r="L679" i="6" s="1"/>
  <c r="L680" i="6" s="1"/>
  <c r="L681" i="6" s="1"/>
  <c r="L682" i="6" s="1"/>
  <c r="L683" i="6" s="1"/>
  <c r="L684" i="6" s="1"/>
  <c r="L685" i="6" s="1"/>
  <c r="L686" i="6" s="1"/>
  <c r="L687" i="6" s="1"/>
  <c r="L688" i="6" s="1"/>
  <c r="L689" i="6" s="1"/>
  <c r="L690" i="6" s="1"/>
  <c r="L691" i="6" s="1"/>
  <c r="L692" i="6" s="1"/>
  <c r="L693" i="6" s="1"/>
  <c r="L694" i="6" s="1"/>
  <c r="L695" i="6" s="1"/>
  <c r="L696" i="6" s="1"/>
  <c r="L697" i="6" s="1"/>
  <c r="L698" i="6" s="1"/>
  <c r="L699" i="6" s="1"/>
  <c r="L700" i="6" s="1"/>
  <c r="L473" i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1376" i="6"/>
  <c r="L1377" i="6" s="1"/>
  <c r="L1378" i="6" s="1"/>
  <c r="L1379" i="6" s="1"/>
  <c r="L1380" i="6" s="1"/>
  <c r="L1381" i="6" s="1"/>
  <c r="L1382" i="6" s="1"/>
  <c r="L1383" i="6" s="1"/>
  <c r="L1384" i="6" s="1"/>
  <c r="L1385" i="6" s="1"/>
  <c r="L1386" i="6" s="1"/>
  <c r="L1387" i="6" s="1"/>
  <c r="L1388" i="6" s="1"/>
  <c r="L1389" i="6" s="1"/>
  <c r="L1390" i="6" s="1"/>
  <c r="L1391" i="6" s="1"/>
  <c r="L1392" i="6" s="1"/>
  <c r="L1393" i="6" s="1"/>
  <c r="L1394" i="6" s="1"/>
  <c r="L1395" i="6" s="1"/>
  <c r="L1396" i="6" s="1"/>
  <c r="L1397" i="6" s="1"/>
  <c r="L1398" i="6" s="1"/>
  <c r="L1399" i="6" s="1"/>
  <c r="L1400" i="6" s="1"/>
  <c r="L1401" i="6" s="1"/>
  <c r="L1402" i="6" s="1"/>
  <c r="L1403" i="6" s="1"/>
  <c r="L1404" i="6" s="1"/>
  <c r="L1405" i="6" s="1"/>
  <c r="L1406" i="6" s="1"/>
  <c r="L1407" i="6" s="1"/>
  <c r="L1408" i="6" s="1"/>
  <c r="L1409" i="6" s="1"/>
  <c r="L1410" i="6" s="1"/>
  <c r="L1411" i="6" s="1"/>
  <c r="L1412" i="6" s="1"/>
  <c r="L1413" i="6" s="1"/>
  <c r="L1414" i="6" s="1"/>
  <c r="L1415" i="6" s="1"/>
  <c r="L1416" i="6" s="1"/>
  <c r="L1417" i="6" s="1"/>
  <c r="L1418" i="6" s="1"/>
  <c r="L1419" i="6" s="1"/>
  <c r="L1420" i="6" s="1"/>
  <c r="N74" i="5"/>
  <c r="S538" i="6"/>
  <c r="L538" i="6"/>
  <c r="L539" i="6" s="1"/>
  <c r="L540" i="6" s="1"/>
  <c r="L541" i="6" s="1"/>
  <c r="L542" i="6" s="1"/>
  <c r="L543" i="6" s="1"/>
  <c r="L544" i="6" s="1"/>
  <c r="L545" i="6" s="1"/>
  <c r="L546" i="6" s="1"/>
  <c r="L547" i="6" s="1"/>
  <c r="L548" i="6" s="1"/>
  <c r="L549" i="6" s="1"/>
  <c r="L550" i="6" s="1"/>
  <c r="L551" i="6" s="1"/>
  <c r="L552" i="6" s="1"/>
  <c r="L553" i="6" s="1"/>
  <c r="L554" i="6" s="1"/>
  <c r="L555" i="6" s="1"/>
  <c r="L556" i="6" s="1"/>
  <c r="L557" i="6" s="1"/>
  <c r="L558" i="6" s="1"/>
  <c r="L559" i="6" s="1"/>
  <c r="L560" i="6" s="1"/>
  <c r="L561" i="6" s="1"/>
  <c r="L562" i="6" s="1"/>
  <c r="L563" i="6" s="1"/>
  <c r="L564" i="6" s="1"/>
  <c r="L565" i="6" s="1"/>
  <c r="L566" i="6" s="1"/>
  <c r="L567" i="6" s="1"/>
  <c r="L568" i="6" s="1"/>
  <c r="L569" i="6" s="1"/>
  <c r="L570" i="6" s="1"/>
  <c r="L571" i="6" s="1"/>
  <c r="L572" i="6" s="1"/>
  <c r="L573" i="6" s="1"/>
  <c r="L574" i="6" s="1"/>
  <c r="L575" i="6" s="1"/>
  <c r="L576" i="6" s="1"/>
  <c r="L577" i="6" s="1"/>
  <c r="L578" i="6" s="1"/>
  <c r="L579" i="6" s="1"/>
  <c r="L580" i="6" s="1"/>
  <c r="L581" i="6" s="1"/>
  <c r="L582" i="6" s="1"/>
  <c r="L583" i="6" s="1"/>
  <c r="L584" i="6" s="1"/>
  <c r="L585" i="6" s="1"/>
  <c r="L586" i="6" s="1"/>
  <c r="L587" i="6" s="1"/>
  <c r="L588" i="6" s="1"/>
  <c r="L589" i="6" s="1"/>
  <c r="L590" i="6" s="1"/>
  <c r="L591" i="6" s="1"/>
  <c r="L592" i="6" s="1"/>
  <c r="L593" i="6" s="1"/>
  <c r="L594" i="6" s="1"/>
  <c r="L595" i="6" s="1"/>
  <c r="L596" i="6" s="1"/>
  <c r="L597" i="6" s="1"/>
  <c r="L598" i="6" s="1"/>
  <c r="L599" i="6" s="1"/>
  <c r="L600" i="6" s="1"/>
  <c r="L601" i="6" s="1"/>
  <c r="L602" i="6" s="1"/>
  <c r="L603" i="6" s="1"/>
  <c r="L604" i="6" s="1"/>
  <c r="L605" i="6" s="1"/>
  <c r="L606" i="6" s="1"/>
  <c r="L607" i="6" s="1"/>
  <c r="L608" i="6" s="1"/>
  <c r="L609" i="6" s="1"/>
  <c r="O180" i="1"/>
  <c r="P121" i="1"/>
  <c r="P591" i="1"/>
  <c r="P459" i="1"/>
  <c r="Q82" i="1"/>
  <c r="P206" i="1"/>
  <c r="O1048" i="6"/>
  <c r="Q159" i="6"/>
  <c r="P360" i="6"/>
  <c r="Q1233" i="6"/>
  <c r="R1103" i="6"/>
  <c r="Q1262" i="6"/>
  <c r="Q645" i="6"/>
  <c r="O719" i="6"/>
  <c r="R1026" i="6"/>
  <c r="Q1007" i="6"/>
  <c r="Q289" i="6"/>
  <c r="Q1183" i="6"/>
  <c r="P626" i="6"/>
  <c r="R504" i="6"/>
  <c r="Q60" i="6"/>
  <c r="P775" i="6"/>
  <c r="Q1232" i="6"/>
  <c r="P751" i="6"/>
  <c r="Q752" i="6"/>
  <c r="R383" i="6"/>
  <c r="P945" i="6"/>
  <c r="R1212" i="6"/>
  <c r="P654" i="6"/>
  <c r="R1101" i="6"/>
  <c r="O639" i="6"/>
  <c r="R1376" i="6"/>
  <c r="Q629" i="6"/>
  <c r="S702" i="6"/>
  <c r="L702" i="6"/>
  <c r="L703" i="6" s="1"/>
  <c r="L704" i="6" s="1"/>
  <c r="L705" i="6" s="1"/>
  <c r="L706" i="6" s="1"/>
  <c r="L707" i="6" s="1"/>
  <c r="L708" i="6" s="1"/>
  <c r="L709" i="6" s="1"/>
  <c r="L710" i="6" s="1"/>
  <c r="L711" i="6" s="1"/>
  <c r="L712" i="6" s="1"/>
  <c r="L713" i="6" s="1"/>
  <c r="L714" i="6" s="1"/>
  <c r="L715" i="6" s="1"/>
  <c r="L716" i="6" s="1"/>
  <c r="L717" i="6" s="1"/>
  <c r="L718" i="6" s="1"/>
  <c r="L719" i="6" s="1"/>
  <c r="L720" i="6" s="1"/>
  <c r="L721" i="6" s="1"/>
  <c r="L722" i="6" s="1"/>
  <c r="L723" i="6" s="1"/>
  <c r="L724" i="6" s="1"/>
  <c r="L725" i="6" s="1"/>
  <c r="L726" i="6" s="1"/>
  <c r="L727" i="6" s="1"/>
  <c r="L728" i="6" s="1"/>
  <c r="L729" i="6" s="1"/>
  <c r="L730" i="6" s="1"/>
  <c r="L731" i="6" s="1"/>
  <c r="L732" i="6" s="1"/>
  <c r="L733" i="6" s="1"/>
  <c r="L734" i="6" s="1"/>
  <c r="L735" i="6" s="1"/>
  <c r="L736" i="6" s="1"/>
  <c r="L737" i="6" s="1"/>
  <c r="L738" i="6" s="1"/>
  <c r="L739" i="6" s="1"/>
  <c r="L740" i="6" s="1"/>
  <c r="L741" i="6" s="1"/>
  <c r="L742" i="6" s="1"/>
  <c r="L743" i="6" s="1"/>
  <c r="L744" i="6" s="1"/>
  <c r="L745" i="6" s="1"/>
  <c r="L746" i="6" s="1"/>
  <c r="L747" i="6" s="1"/>
  <c r="L748" i="6" s="1"/>
  <c r="L749" i="6" s="1"/>
  <c r="L750" i="6" s="1"/>
  <c r="L751" i="6" s="1"/>
  <c r="L752" i="6" s="1"/>
  <c r="L753" i="6" s="1"/>
  <c r="L754" i="6" s="1"/>
  <c r="L755" i="6" s="1"/>
  <c r="L756" i="6" s="1"/>
  <c r="L757" i="6" s="1"/>
  <c r="L758" i="6" s="1"/>
  <c r="L759" i="6" s="1"/>
  <c r="L760" i="6" s="1"/>
  <c r="L761" i="6" s="1"/>
  <c r="Q722" i="6"/>
  <c r="N818" i="6"/>
  <c r="S1166" i="6"/>
  <c r="L1166" i="6"/>
  <c r="L1167" i="6" s="1"/>
  <c r="L1168" i="6" s="1"/>
  <c r="L1169" i="6" s="1"/>
  <c r="L1170" i="6" s="1"/>
  <c r="L1171" i="6" s="1"/>
  <c r="L1172" i="6" s="1"/>
  <c r="L1173" i="6" s="1"/>
  <c r="L1174" i="6" s="1"/>
  <c r="L1175" i="6" s="1"/>
  <c r="L1176" i="6" s="1"/>
  <c r="L1177" i="6" s="1"/>
  <c r="L1178" i="6" s="1"/>
  <c r="L1179" i="6" s="1"/>
  <c r="L1180" i="6" s="1"/>
  <c r="L1181" i="6" s="1"/>
  <c r="L1182" i="6" s="1"/>
  <c r="L1183" i="6" s="1"/>
  <c r="L1184" i="6" s="1"/>
  <c r="L1185" i="6" s="1"/>
  <c r="L1186" i="6" s="1"/>
  <c r="L1187" i="6" s="1"/>
  <c r="L1188" i="6" s="1"/>
  <c r="L1189" i="6" s="1"/>
  <c r="L1190" i="6" s="1"/>
  <c r="L1191" i="6" s="1"/>
  <c r="L1192" i="6" s="1"/>
  <c r="L1193" i="6" s="1"/>
  <c r="L1194" i="6" s="1"/>
  <c r="L1195" i="6" s="1"/>
  <c r="L1196" i="6" s="1"/>
  <c r="L1197" i="6" s="1"/>
  <c r="L1198" i="6" s="1"/>
  <c r="L1199" i="6" s="1"/>
  <c r="L1200" i="6" s="1"/>
  <c r="L1201" i="6" s="1"/>
  <c r="L1202" i="6" s="1"/>
  <c r="L1203" i="6" s="1"/>
  <c r="L1204" i="6" s="1"/>
  <c r="L1205" i="6" s="1"/>
  <c r="L1206" i="6" s="1"/>
  <c r="L1207" i="6" s="1"/>
  <c r="L1208" i="6" s="1"/>
  <c r="L1209" i="6" s="1"/>
  <c r="L1210" i="6" s="1"/>
  <c r="L1211" i="6" s="1"/>
  <c r="L1212" i="6" s="1"/>
  <c r="L1213" i="6" s="1"/>
  <c r="L1214" i="6" s="1"/>
  <c r="L1215" i="6" s="1"/>
  <c r="L1216" i="6" s="1"/>
  <c r="L1217" i="6" s="1"/>
  <c r="L1218" i="6" s="1"/>
  <c r="L1219" i="6" s="1"/>
  <c r="L1220" i="6" s="1"/>
  <c r="L1221" i="6" s="1"/>
  <c r="L1222" i="6" s="1"/>
  <c r="L1223" i="6" s="1"/>
  <c r="L1224" i="6" s="1"/>
  <c r="L1225" i="6" s="1"/>
  <c r="Q757" i="6"/>
  <c r="P722" i="6"/>
  <c r="O757" i="6"/>
  <c r="R143" i="6"/>
  <c r="S1227" i="6"/>
  <c r="L1227" i="6"/>
  <c r="L1228" i="6" s="1"/>
  <c r="L1229" i="6" s="1"/>
  <c r="L1230" i="6" s="1"/>
  <c r="L1231" i="6" s="1"/>
  <c r="L1232" i="6" s="1"/>
  <c r="L1233" i="6" s="1"/>
  <c r="L1234" i="6" s="1"/>
  <c r="L1235" i="6" s="1"/>
  <c r="L1236" i="6" s="1"/>
  <c r="L1237" i="6" s="1"/>
  <c r="L1238" i="6" s="1"/>
  <c r="L1239" i="6" s="1"/>
  <c r="L1240" i="6" s="1"/>
  <c r="L1241" i="6" s="1"/>
  <c r="L1242" i="6" s="1"/>
  <c r="L1243" i="6" s="1"/>
  <c r="L1244" i="6" s="1"/>
  <c r="L1245" i="6" s="1"/>
  <c r="L1246" i="6" s="1"/>
  <c r="L1247" i="6" s="1"/>
  <c r="L1248" i="6" s="1"/>
  <c r="L1249" i="6" s="1"/>
  <c r="L1250" i="6" s="1"/>
  <c r="L1251" i="6" s="1"/>
  <c r="L1252" i="6" s="1"/>
  <c r="L1253" i="6" s="1"/>
  <c r="L1254" i="6" s="1"/>
  <c r="L1255" i="6" s="1"/>
  <c r="L1256" i="6" s="1"/>
  <c r="L1257" i="6" s="1"/>
  <c r="L1258" i="6" s="1"/>
  <c r="L1259" i="6" s="1"/>
  <c r="L1260" i="6" s="1"/>
  <c r="L1261" i="6" s="1"/>
  <c r="L1262" i="6" s="1"/>
  <c r="L1263" i="6" s="1"/>
  <c r="L1264" i="6" s="1"/>
  <c r="L1265" i="6" s="1"/>
  <c r="L1266" i="6" s="1"/>
  <c r="L1267" i="6" s="1"/>
  <c r="L1268" i="6" s="1"/>
  <c r="L1269" i="6" s="1"/>
  <c r="L1270" i="6" s="1"/>
  <c r="L1271" i="6" s="1"/>
  <c r="L1272" i="6" s="1"/>
  <c r="L1273" i="6" s="1"/>
  <c r="L1274" i="6" s="1"/>
  <c r="L1275" i="6" s="1"/>
  <c r="L1276" i="6" s="1"/>
  <c r="L1277" i="6" s="1"/>
  <c r="L1278" i="6" s="1"/>
  <c r="L1279" i="6" s="1"/>
  <c r="L1280" i="6" s="1"/>
  <c r="L1281" i="6" s="1"/>
  <c r="L1282" i="6" s="1"/>
  <c r="L1283" i="6" s="1"/>
  <c r="L1284" i="6" s="1"/>
  <c r="L1285" i="6" s="1"/>
  <c r="L1286" i="6" s="1"/>
  <c r="L1287" i="6" s="1"/>
  <c r="L1288" i="6" s="1"/>
  <c r="L1289" i="6" s="1"/>
  <c r="L1290" i="6" s="1"/>
  <c r="L1291" i="6" s="1"/>
  <c r="L1292" i="6" s="1"/>
  <c r="O106" i="5"/>
  <c r="S165" i="5"/>
  <c r="S21" i="5"/>
  <c r="S88" i="5"/>
  <c r="N419" i="1"/>
  <c r="N587" i="1"/>
  <c r="O33" i="1"/>
  <c r="N113" i="1"/>
  <c r="N121" i="1"/>
  <c r="S361" i="1"/>
  <c r="L361" i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329" i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123" i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417" i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S320" i="1"/>
  <c r="N320" i="1"/>
  <c r="L237" i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462" i="6"/>
  <c r="L463" i="6" s="1"/>
  <c r="L464" i="6" s="1"/>
  <c r="L465" i="6" s="1"/>
  <c r="L466" i="6" s="1"/>
  <c r="L467" i="6" s="1"/>
  <c r="L468" i="6" s="1"/>
  <c r="L469" i="6" s="1"/>
  <c r="L470" i="6" s="1"/>
  <c r="L471" i="6" s="1"/>
  <c r="L472" i="6" s="1"/>
  <c r="L473" i="6" s="1"/>
  <c r="L474" i="6" s="1"/>
  <c r="L475" i="6" s="1"/>
  <c r="L476" i="6" s="1"/>
  <c r="L477" i="6" s="1"/>
  <c r="L478" i="6" s="1"/>
  <c r="L479" i="6" s="1"/>
  <c r="L480" i="6" s="1"/>
  <c r="L481" i="6" s="1"/>
  <c r="L482" i="6" s="1"/>
  <c r="L483" i="6" s="1"/>
  <c r="L484" i="6" s="1"/>
  <c r="L485" i="6" s="1"/>
  <c r="L486" i="6" s="1"/>
  <c r="L487" i="6" s="1"/>
  <c r="L488" i="6" s="1"/>
  <c r="L489" i="6" s="1"/>
  <c r="L490" i="6" s="1"/>
  <c r="L491" i="6" s="1"/>
  <c r="L492" i="6" s="1"/>
  <c r="L493" i="6" s="1"/>
  <c r="L494" i="6" s="1"/>
  <c r="L495" i="6" s="1"/>
  <c r="L496" i="6" s="1"/>
  <c r="L497" i="6" s="1"/>
  <c r="L498" i="6" s="1"/>
  <c r="L499" i="6" s="1"/>
  <c r="L500" i="6" s="1"/>
  <c r="L501" i="6" s="1"/>
  <c r="L502" i="6" s="1"/>
  <c r="L503" i="6" s="1"/>
  <c r="L504" i="6" s="1"/>
  <c r="L505" i="6" s="1"/>
  <c r="L506" i="6" s="1"/>
  <c r="L507" i="6" s="1"/>
  <c r="L508" i="6" s="1"/>
  <c r="L509" i="6" s="1"/>
  <c r="L510" i="6" s="1"/>
  <c r="L511" i="6" s="1"/>
  <c r="L512" i="6" s="1"/>
  <c r="L513" i="6" s="1"/>
  <c r="L514" i="6" s="1"/>
  <c r="L515" i="6" s="1"/>
  <c r="L516" i="6" s="1"/>
  <c r="L517" i="6" s="1"/>
  <c r="L518" i="6" s="1"/>
  <c r="L519" i="6" s="1"/>
  <c r="L520" i="6" s="1"/>
  <c r="L521" i="6" s="1"/>
  <c r="L522" i="6" s="1"/>
  <c r="L523" i="6" s="1"/>
  <c r="L524" i="6" s="1"/>
  <c r="L525" i="6" s="1"/>
  <c r="L526" i="6" s="1"/>
  <c r="L527" i="6" s="1"/>
  <c r="L528" i="6" s="1"/>
  <c r="L529" i="6" s="1"/>
  <c r="L530" i="6" s="1"/>
  <c r="L531" i="6" s="1"/>
  <c r="L532" i="6" s="1"/>
  <c r="L533" i="6" s="1"/>
  <c r="L534" i="6" s="1"/>
  <c r="L535" i="6" s="1"/>
  <c r="L536" i="6" s="1"/>
  <c r="L187" i="6"/>
  <c r="L188" i="6" s="1"/>
  <c r="L189" i="6" s="1"/>
  <c r="L190" i="6" s="1"/>
  <c r="L191" i="6" s="1"/>
  <c r="L192" i="6" s="1"/>
  <c r="L193" i="6" s="1"/>
  <c r="L194" i="6" s="1"/>
  <c r="L195" i="6" s="1"/>
  <c r="L196" i="6" s="1"/>
  <c r="L197" i="6" s="1"/>
  <c r="L198" i="6" s="1"/>
  <c r="L199" i="6" s="1"/>
  <c r="L200" i="6" s="1"/>
  <c r="L201" i="6" s="1"/>
  <c r="L202" i="6" s="1"/>
  <c r="L203" i="6" s="1"/>
  <c r="L204" i="6" s="1"/>
  <c r="L205" i="6" s="1"/>
  <c r="L206" i="6" s="1"/>
  <c r="L207" i="6" s="1"/>
  <c r="L208" i="6" s="1"/>
  <c r="L209" i="6" s="1"/>
  <c r="L210" i="6" s="1"/>
  <c r="L211" i="6" s="1"/>
  <c r="L212" i="6" s="1"/>
  <c r="L213" i="6" s="1"/>
  <c r="L214" i="6" s="1"/>
  <c r="L215" i="6" s="1"/>
  <c r="L216" i="6" s="1"/>
  <c r="L217" i="6" s="1"/>
  <c r="L218" i="6" s="1"/>
  <c r="L219" i="6" s="1"/>
  <c r="L220" i="6" s="1"/>
  <c r="L221" i="6" s="1"/>
  <c r="L222" i="6" s="1"/>
  <c r="L223" i="6" s="1"/>
  <c r="L224" i="6" s="1"/>
  <c r="L225" i="6" s="1"/>
  <c r="L226" i="6" s="1"/>
  <c r="L227" i="6" s="1"/>
  <c r="L228" i="6" s="1"/>
  <c r="L229" i="6" s="1"/>
  <c r="L230" i="6" s="1"/>
  <c r="L231" i="6" s="1"/>
  <c r="L232" i="6" s="1"/>
  <c r="L233" i="6" s="1"/>
  <c r="L234" i="6" s="1"/>
  <c r="L235" i="6" s="1"/>
  <c r="L236" i="6" s="1"/>
  <c r="L237" i="6" s="1"/>
  <c r="L238" i="6" s="1"/>
  <c r="L239" i="6" s="1"/>
  <c r="L240" i="6" s="1"/>
  <c r="L241" i="6" s="1"/>
  <c r="L242" i="6" s="1"/>
  <c r="L243" i="6" s="1"/>
  <c r="L244" i="6" s="1"/>
  <c r="L245" i="6" s="1"/>
  <c r="L246" i="6" s="1"/>
  <c r="L247" i="6" s="1"/>
  <c r="L248" i="6" s="1"/>
  <c r="L249" i="6" s="1"/>
  <c r="L250" i="6" s="1"/>
  <c r="L251" i="6" s="1"/>
  <c r="L252" i="6" s="1"/>
  <c r="L253" i="6" s="1"/>
  <c r="L254" i="6" s="1"/>
  <c r="L255" i="6" s="1"/>
  <c r="L256" i="6" s="1"/>
  <c r="L257" i="6" s="1"/>
  <c r="L258" i="6" s="1"/>
  <c r="L259" i="6" s="1"/>
  <c r="L260" i="6" s="1"/>
  <c r="L261" i="6" s="1"/>
  <c r="L262" i="6" s="1"/>
  <c r="L263" i="6" s="1"/>
  <c r="L264" i="6" s="1"/>
  <c r="L265" i="6" s="1"/>
  <c r="L266" i="6" s="1"/>
  <c r="L267" i="6" s="1"/>
  <c r="L268" i="6" s="1"/>
  <c r="L269" i="6" s="1"/>
  <c r="L314" i="1"/>
  <c r="L315" i="1" s="1"/>
  <c r="L316" i="1" s="1"/>
  <c r="AR3" i="2"/>
  <c r="AS3" i="2"/>
  <c r="AN3" i="2" s="1"/>
  <c r="AM3" i="2"/>
  <c r="AP3" i="2" s="1"/>
  <c r="AT3" i="2"/>
  <c r="O517" i="6"/>
  <c r="O937" i="6"/>
  <c r="Q1245" i="6"/>
  <c r="O822" i="6"/>
  <c r="O1037" i="6"/>
  <c r="R1171" i="6"/>
  <c r="O234" i="6"/>
  <c r="P191" i="6"/>
  <c r="P475" i="6"/>
  <c r="R736" i="6"/>
  <c r="P57" i="6"/>
  <c r="O216" i="6"/>
  <c r="R28" i="6"/>
  <c r="R1238" i="6"/>
  <c r="O68" i="6"/>
  <c r="P382" i="6"/>
  <c r="O161" i="6"/>
  <c r="R190" i="6"/>
  <c r="O464" i="6"/>
  <c r="P1113" i="6"/>
  <c r="N1113" i="6"/>
  <c r="O1053" i="6"/>
  <c r="O1245" i="6"/>
  <c r="O818" i="6"/>
  <c r="O1055" i="6"/>
  <c r="P1055" i="6"/>
  <c r="Q1055" i="6"/>
  <c r="N216" i="6"/>
  <c r="N190" i="6"/>
  <c r="N464" i="6"/>
  <c r="O781" i="6"/>
  <c r="P781" i="6"/>
  <c r="Q517" i="6"/>
  <c r="P937" i="6"/>
  <c r="R822" i="6"/>
  <c r="Q1037" i="6"/>
  <c r="Q234" i="6"/>
  <c r="Q191" i="6"/>
  <c r="O475" i="6"/>
  <c r="Q736" i="6"/>
  <c r="R750" i="6"/>
  <c r="R58" i="6"/>
  <c r="Q57" i="6"/>
  <c r="R216" i="6"/>
  <c r="Q28" i="6"/>
  <c r="P1238" i="6"/>
  <c r="R68" i="6"/>
  <c r="R974" i="6"/>
  <c r="Q161" i="6"/>
  <c r="O45" i="6"/>
  <c r="P190" i="6"/>
  <c r="Q464" i="6"/>
  <c r="R1113" i="6"/>
  <c r="N1053" i="6"/>
  <c r="P818" i="6"/>
  <c r="N937" i="6"/>
  <c r="N781" i="6"/>
  <c r="N1122" i="6"/>
  <c r="P1053" i="6"/>
  <c r="R781" i="6"/>
  <c r="S1113" i="6"/>
  <c r="S937" i="6"/>
  <c r="S517" i="6"/>
  <c r="Q781" i="6"/>
  <c r="O188" i="6"/>
  <c r="R188" i="6"/>
  <c r="R1245" i="6"/>
  <c r="P822" i="6"/>
  <c r="Q817" i="6"/>
  <c r="R1037" i="6"/>
  <c r="P234" i="6"/>
  <c r="R191" i="6"/>
  <c r="Q475" i="6"/>
  <c r="P736" i="6"/>
  <c r="R47" i="6"/>
  <c r="O57" i="6"/>
  <c r="P216" i="6"/>
  <c r="O28" i="6"/>
  <c r="P556" i="6"/>
  <c r="P861" i="6"/>
  <c r="O1238" i="6"/>
  <c r="P68" i="6"/>
  <c r="Q382" i="6"/>
  <c r="P161" i="6"/>
  <c r="O190" i="6"/>
  <c r="R464" i="6"/>
  <c r="R1159" i="6"/>
  <c r="R1053" i="6"/>
  <c r="R818" i="6"/>
  <c r="N191" i="6"/>
  <c r="N1037" i="6"/>
  <c r="N736" i="6"/>
  <c r="S464" i="6"/>
  <c r="O190" i="1"/>
  <c r="P222" i="1"/>
  <c r="Q361" i="1"/>
  <c r="O26" i="1"/>
  <c r="Q211" i="1"/>
  <c r="Q154" i="1"/>
  <c r="P552" i="1"/>
  <c r="P213" i="1"/>
  <c r="O435" i="1"/>
  <c r="P193" i="1"/>
  <c r="P534" i="1"/>
  <c r="P386" i="1"/>
  <c r="P428" i="1"/>
  <c r="N61" i="1"/>
  <c r="N253" i="1"/>
  <c r="N515" i="1"/>
  <c r="N530" i="1"/>
  <c r="N215" i="1"/>
  <c r="S534" i="1"/>
  <c r="N280" i="1"/>
  <c r="N261" i="1"/>
  <c r="N82" i="1"/>
  <c r="N222" i="1"/>
  <c r="N206" i="1"/>
  <c r="N239" i="1"/>
  <c r="N87" i="1"/>
  <c r="N315" i="1"/>
  <c r="S573" i="1"/>
  <c r="N30" i="1"/>
  <c r="S495" i="1"/>
  <c r="O495" i="1"/>
  <c r="Q495" i="1"/>
  <c r="P495" i="1"/>
  <c r="S575" i="1"/>
  <c r="N575" i="1"/>
  <c r="P575" i="1"/>
  <c r="Q575" i="1"/>
  <c r="O575" i="1"/>
  <c r="N123" i="1"/>
  <c r="O197" i="1"/>
  <c r="Q197" i="1"/>
  <c r="P197" i="1"/>
  <c r="P123" i="1"/>
  <c r="O222" i="1"/>
  <c r="P361" i="1"/>
  <c r="P151" i="1"/>
  <c r="Q181" i="1"/>
  <c r="P154" i="1"/>
  <c r="O213" i="1"/>
  <c r="Q435" i="1"/>
  <c r="O193" i="1"/>
  <c r="Q534" i="1"/>
  <c r="N213" i="1"/>
  <c r="N428" i="1"/>
  <c r="N154" i="1"/>
  <c r="N26" i="1"/>
  <c r="N418" i="1"/>
  <c r="N552" i="1"/>
  <c r="N197" i="1"/>
  <c r="S295" i="1"/>
  <c r="N295" i="1"/>
  <c r="S294" i="1"/>
  <c r="N294" i="1"/>
  <c r="S191" i="1"/>
  <c r="N191" i="1"/>
  <c r="O592" i="1"/>
  <c r="P592" i="1"/>
  <c r="Q592" i="1"/>
  <c r="N109" i="1"/>
  <c r="S618" i="1"/>
  <c r="Q190" i="1"/>
  <c r="O123" i="1"/>
  <c r="O361" i="1"/>
  <c r="Q26" i="1"/>
  <c r="O154" i="1"/>
  <c r="Q330" i="1"/>
  <c r="O552" i="1"/>
  <c r="O534" i="1"/>
  <c r="O428" i="1"/>
  <c r="S330" i="1"/>
  <c r="N545" i="1"/>
  <c r="S186" i="1"/>
  <c r="N226" i="1"/>
  <c r="N130" i="1"/>
  <c r="S197" i="1"/>
  <c r="Q216" i="1"/>
  <c r="P216" i="1"/>
  <c r="O216" i="1"/>
  <c r="N216" i="1"/>
  <c r="S427" i="1"/>
  <c r="P427" i="1"/>
  <c r="Q427" i="1"/>
  <c r="O427" i="1"/>
  <c r="S176" i="1"/>
  <c r="S576" i="1"/>
  <c r="N576" i="1"/>
  <c r="N427" i="1"/>
  <c r="S216" i="1"/>
  <c r="S212" i="1"/>
  <c r="Q212" i="1"/>
  <c r="O212" i="1"/>
  <c r="P212" i="1"/>
  <c r="N495" i="1"/>
  <c r="Q254" i="1"/>
  <c r="N254" i="1"/>
  <c r="P254" i="1"/>
  <c r="O254" i="1"/>
  <c r="S254" i="1"/>
  <c r="Q45" i="6"/>
  <c r="R165" i="6"/>
  <c r="R951" i="6"/>
  <c r="O1196" i="6"/>
  <c r="Q945" i="6"/>
  <c r="S774" i="6"/>
  <c r="P520" i="6"/>
  <c r="O520" i="6"/>
  <c r="Q520" i="6"/>
  <c r="R520" i="6"/>
  <c r="Q1212" i="6"/>
  <c r="P45" i="6"/>
  <c r="O165" i="6"/>
  <c r="P951" i="6"/>
  <c r="S166" i="6"/>
  <c r="Q166" i="6"/>
  <c r="R166" i="6"/>
  <c r="P166" i="6"/>
  <c r="O1269" i="6"/>
  <c r="S780" i="6"/>
  <c r="P780" i="6"/>
  <c r="Q780" i="6"/>
  <c r="R780" i="6"/>
  <c r="O780" i="6"/>
  <c r="P192" i="6"/>
  <c r="R944" i="6"/>
  <c r="O29" i="6"/>
  <c r="Q950" i="6"/>
  <c r="Q978" i="6"/>
  <c r="R198" i="6"/>
  <c r="R1025" i="6"/>
  <c r="Q15" i="6"/>
  <c r="Q648" i="6"/>
  <c r="O193" i="6"/>
  <c r="R1250" i="6"/>
  <c r="R278" i="6"/>
  <c r="P354" i="6"/>
  <c r="Q1158" i="6"/>
  <c r="Q1039" i="6"/>
  <c r="O265" i="6"/>
  <c r="R1203" i="6"/>
  <c r="R722" i="6"/>
  <c r="R763" i="6"/>
  <c r="N763" i="6"/>
  <c r="N1227" i="6"/>
  <c r="Q1006" i="6"/>
  <c r="Q982" i="6"/>
  <c r="N939" i="6"/>
  <c r="S193" i="6"/>
  <c r="O192" i="6"/>
  <c r="P944" i="6"/>
  <c r="R29" i="6"/>
  <c r="O950" i="6"/>
  <c r="R978" i="6"/>
  <c r="O1025" i="6"/>
  <c r="Q1311" i="6"/>
  <c r="O648" i="6"/>
  <c r="Q193" i="6"/>
  <c r="O278" i="6"/>
  <c r="R354" i="6"/>
  <c r="P1158" i="6"/>
  <c r="P1039" i="6"/>
  <c r="R854" i="6"/>
  <c r="P939" i="6"/>
  <c r="Q939" i="6"/>
  <c r="N193" i="6"/>
  <c r="N354" i="6"/>
  <c r="R192" i="6"/>
  <c r="O944" i="6"/>
  <c r="P29" i="6"/>
  <c r="R950" i="6"/>
  <c r="Q1131" i="6"/>
  <c r="O978" i="6"/>
  <c r="P1025" i="6"/>
  <c r="R648" i="6"/>
  <c r="R749" i="6"/>
  <c r="Q278" i="6"/>
  <c r="Q354" i="6"/>
  <c r="R1158" i="6"/>
  <c r="O1039" i="6"/>
  <c r="O763" i="6"/>
  <c r="N854" i="6"/>
  <c r="R277" i="6"/>
  <c r="O722" i="6"/>
  <c r="R939" i="6"/>
  <c r="N1025" i="6"/>
  <c r="Q16" i="6"/>
  <c r="N1039" i="6"/>
  <c r="O596" i="1"/>
  <c r="Q596" i="1"/>
  <c r="P596" i="1"/>
  <c r="S134" i="1"/>
  <c r="N134" i="1"/>
  <c r="N155" i="1"/>
  <c r="O588" i="1"/>
  <c r="Q588" i="1"/>
  <c r="P588" i="1"/>
  <c r="S133" i="1"/>
  <c r="N133" i="1"/>
  <c r="P347" i="1"/>
  <c r="O78" i="1"/>
  <c r="Q529" i="1"/>
  <c r="N473" i="1"/>
  <c r="S473" i="1"/>
  <c r="S277" i="1"/>
  <c r="N277" i="1"/>
  <c r="Q144" i="1"/>
  <c r="O144" i="1"/>
  <c r="P144" i="1"/>
  <c r="N144" i="1"/>
  <c r="N626" i="1"/>
  <c r="S626" i="1"/>
  <c r="Q617" i="1"/>
  <c r="S617" i="1"/>
  <c r="O617" i="1"/>
  <c r="N617" i="1"/>
  <c r="P617" i="1"/>
  <c r="N434" i="1"/>
  <c r="S601" i="1"/>
  <c r="N601" i="1"/>
  <c r="S131" i="1"/>
  <c r="N131" i="1"/>
  <c r="P476" i="1"/>
  <c r="Q476" i="1"/>
  <c r="O476" i="1"/>
  <c r="N59" i="1"/>
  <c r="N22" i="1"/>
  <c r="Q160" i="1"/>
  <c r="P434" i="1"/>
  <c r="P626" i="1"/>
  <c r="O41" i="1"/>
  <c r="O134" i="1"/>
  <c r="O181" i="1"/>
  <c r="P120" i="1"/>
  <c r="Q347" i="1"/>
  <c r="Q78" i="1"/>
  <c r="P531" i="1"/>
  <c r="O283" i="1"/>
  <c r="Q332" i="1"/>
  <c r="P66" i="1"/>
  <c r="P601" i="1"/>
  <c r="Q598" i="1"/>
  <c r="P555" i="1"/>
  <c r="O115" i="1"/>
  <c r="P118" i="1"/>
  <c r="O419" i="1"/>
  <c r="P166" i="1"/>
  <c r="N115" i="1"/>
  <c r="N330" i="1"/>
  <c r="N386" i="1"/>
  <c r="S386" i="1"/>
  <c r="Q253" i="1"/>
  <c r="P253" i="1"/>
  <c r="O253" i="1"/>
  <c r="N346" i="1"/>
  <c r="S346" i="1"/>
  <c r="N38" i="1"/>
  <c r="Q6" i="1"/>
  <c r="P6" i="1"/>
  <c r="O6" i="1"/>
  <c r="N6" i="1"/>
  <c r="S6" i="1"/>
  <c r="S66" i="1"/>
  <c r="N57" i="1"/>
  <c r="S57" i="1"/>
  <c r="S489" i="1"/>
  <c r="N489" i="1"/>
  <c r="N596" i="1"/>
  <c r="S586" i="1"/>
  <c r="S279" i="1"/>
  <c r="N279" i="1"/>
  <c r="N41" i="1"/>
  <c r="S160" i="1"/>
  <c r="N151" i="1"/>
  <c r="O215" i="1"/>
  <c r="P215" i="1"/>
  <c r="Q215" i="1"/>
  <c r="S598" i="1"/>
  <c r="N555" i="1"/>
  <c r="S166" i="1"/>
  <c r="P280" i="1"/>
  <c r="O280" i="1"/>
  <c r="Q280" i="1"/>
  <c r="S118" i="1"/>
  <c r="S435" i="1"/>
  <c r="S619" i="1"/>
  <c r="N619" i="1"/>
  <c r="S25" i="1"/>
  <c r="N25" i="1"/>
  <c r="S149" i="1"/>
  <c r="N149" i="1"/>
  <c r="S417" i="1"/>
  <c r="N417" i="1"/>
  <c r="S476" i="1"/>
  <c r="S181" i="1"/>
  <c r="S205" i="1"/>
  <c r="S46" i="1"/>
  <c r="O30" i="1"/>
  <c r="P30" i="1"/>
  <c r="Q30" i="1"/>
  <c r="S259" i="1"/>
  <c r="N259" i="1"/>
  <c r="S211" i="1"/>
  <c r="N211" i="1"/>
  <c r="S165" i="1"/>
  <c r="N165" i="1"/>
  <c r="S596" i="1"/>
  <c r="N37" i="1"/>
  <c r="S37" i="1"/>
  <c r="S41" i="1"/>
  <c r="N546" i="1"/>
  <c r="S98" i="1"/>
  <c r="N98" i="1"/>
  <c r="S221" i="1"/>
  <c r="N221" i="1"/>
  <c r="S27" i="1"/>
  <c r="N27" i="1"/>
  <c r="N529" i="1"/>
  <c r="S529" i="1"/>
  <c r="O557" i="1"/>
  <c r="P557" i="1"/>
  <c r="Q557" i="1"/>
  <c r="S31" i="1"/>
  <c r="N31" i="1"/>
  <c r="P31" i="1"/>
  <c r="Q31" i="1"/>
  <c r="O31" i="1"/>
  <c r="S401" i="1"/>
  <c r="N401" i="1"/>
  <c r="Q41" i="1"/>
  <c r="Q134" i="1"/>
  <c r="O151" i="1"/>
  <c r="Q98" i="1"/>
  <c r="N263" i="1"/>
  <c r="N159" i="1"/>
  <c r="O159" i="1"/>
  <c r="P159" i="1"/>
  <c r="Q159" i="1"/>
  <c r="S114" i="1"/>
  <c r="N114" i="1"/>
  <c r="N332" i="1"/>
  <c r="N78" i="1"/>
  <c r="N347" i="1"/>
  <c r="N588" i="1"/>
  <c r="N283" i="1"/>
  <c r="S314" i="1"/>
  <c r="N314" i="1"/>
  <c r="N385" i="1"/>
  <c r="S385" i="1"/>
  <c r="N237" i="1"/>
  <c r="S237" i="1"/>
  <c r="Q516" i="1"/>
  <c r="P516" i="1"/>
  <c r="O516" i="1"/>
  <c r="N120" i="1"/>
  <c r="S457" i="1"/>
  <c r="N457" i="1"/>
  <c r="S257" i="1"/>
  <c r="N257" i="1"/>
  <c r="S402" i="1"/>
  <c r="N402" i="1"/>
  <c r="O160" i="1"/>
  <c r="Q434" i="1"/>
  <c r="P134" i="1"/>
  <c r="Q151" i="1"/>
  <c r="O457" i="1"/>
  <c r="P211" i="1"/>
  <c r="P181" i="1"/>
  <c r="Q120" i="1"/>
  <c r="O347" i="1"/>
  <c r="P283" i="1"/>
  <c r="O332" i="1"/>
  <c r="Q66" i="1"/>
  <c r="P529" i="1"/>
  <c r="O555" i="1"/>
  <c r="O114" i="1"/>
  <c r="Q118" i="1"/>
  <c r="P98" i="1"/>
  <c r="P419" i="1"/>
  <c r="S551" i="1"/>
  <c r="P551" i="1"/>
  <c r="Q551" i="1"/>
  <c r="O551" i="1"/>
  <c r="S556" i="1"/>
  <c r="N556" i="1"/>
  <c r="Q556" i="1"/>
  <c r="P556" i="1"/>
  <c r="O556" i="1"/>
  <c r="N251" i="1"/>
  <c r="Q251" i="1"/>
  <c r="P251" i="1"/>
  <c r="O251" i="1"/>
  <c r="S599" i="1"/>
  <c r="O599" i="1"/>
  <c r="P599" i="1"/>
  <c r="Q599" i="1"/>
  <c r="M4" i="1"/>
  <c r="N227" i="1"/>
  <c r="S227" i="1"/>
  <c r="S278" i="1"/>
  <c r="N278" i="1"/>
  <c r="J9" i="1"/>
  <c r="S144" i="1"/>
  <c r="N39" i="1"/>
  <c r="S628" i="1"/>
  <c r="N628" i="1"/>
  <c r="S588" i="1"/>
  <c r="S201" i="1"/>
  <c r="N201" i="1"/>
  <c r="O618" i="1"/>
  <c r="P618" i="1"/>
  <c r="Q618" i="1"/>
  <c r="S329" i="1"/>
  <c r="N329" i="1"/>
  <c r="S603" i="1"/>
  <c r="N603" i="1"/>
  <c r="S185" i="1"/>
  <c r="N185" i="1"/>
  <c r="N476" i="1"/>
  <c r="S514" i="1"/>
  <c r="N514" i="1"/>
  <c r="S535" i="1"/>
  <c r="P535" i="1"/>
  <c r="Q535" i="1"/>
  <c r="O535" i="1"/>
  <c r="S557" i="1"/>
  <c r="N516" i="1"/>
  <c r="S362" i="1"/>
  <c r="N362" i="1"/>
  <c r="N331" i="1"/>
  <c r="O573" i="1"/>
  <c r="P573" i="1"/>
  <c r="Q573" i="1"/>
  <c r="S258" i="1"/>
  <c r="N258" i="1"/>
  <c r="O38" i="5"/>
  <c r="P38" i="5"/>
  <c r="O152" i="5"/>
  <c r="P152" i="5"/>
  <c r="P40" i="5"/>
  <c r="O40" i="5"/>
  <c r="P44" i="5"/>
  <c r="O44" i="5"/>
  <c r="P166" i="5"/>
  <c r="O166" i="5"/>
  <c r="S166" i="5"/>
  <c r="N166" i="5"/>
  <c r="P185" i="5"/>
  <c r="O185" i="5"/>
  <c r="O198" i="5"/>
  <c r="P198" i="5"/>
  <c r="P126" i="5"/>
  <c r="O126" i="5"/>
  <c r="N126" i="5"/>
  <c r="S126" i="5"/>
  <c r="P224" i="5"/>
  <c r="O224" i="5"/>
  <c r="S44" i="5"/>
  <c r="O128" i="5"/>
  <c r="P128" i="5"/>
  <c r="O133" i="5"/>
  <c r="P133" i="5"/>
  <c r="O157" i="5"/>
  <c r="P157" i="5"/>
  <c r="S157" i="5"/>
  <c r="S224" i="5"/>
  <c r="S13" i="5"/>
  <c r="O179" i="5"/>
  <c r="P179" i="5"/>
  <c r="P275" i="5"/>
  <c r="O275" i="5"/>
  <c r="S133" i="5"/>
  <c r="P8" i="5"/>
  <c r="O8" i="5"/>
  <c r="S258" i="5"/>
  <c r="O258" i="5"/>
  <c r="P258" i="5"/>
  <c r="S196" i="5"/>
  <c r="P196" i="5"/>
  <c r="O196" i="5"/>
  <c r="O247" i="5"/>
  <c r="P247" i="5"/>
  <c r="S279" i="5"/>
  <c r="S152" i="5"/>
  <c r="P190" i="5"/>
  <c r="O190" i="5"/>
  <c r="P163" i="5"/>
  <c r="O163" i="5"/>
  <c r="O92" i="5"/>
  <c r="P92" i="5"/>
  <c r="P104" i="5"/>
  <c r="O104" i="5"/>
  <c r="O121" i="5"/>
  <c r="P121" i="5"/>
  <c r="P155" i="5"/>
  <c r="O155" i="5"/>
  <c r="O45" i="5"/>
  <c r="P45" i="5"/>
  <c r="S45" i="5"/>
  <c r="N45" i="5"/>
  <c r="P4" i="5"/>
  <c r="O4" i="5"/>
  <c r="N185" i="5"/>
  <c r="S53" i="5"/>
  <c r="O140" i="5"/>
  <c r="P140" i="5"/>
  <c r="S107" i="5"/>
  <c r="P107" i="5"/>
  <c r="O107" i="5"/>
  <c r="P159" i="5"/>
  <c r="O159" i="5"/>
  <c r="P131" i="5"/>
  <c r="O131" i="5"/>
  <c r="N163" i="5"/>
  <c r="O132" i="5"/>
  <c r="P132" i="5"/>
  <c r="S14" i="5"/>
  <c r="P65" i="5"/>
  <c r="O65" i="5"/>
  <c r="N95" i="5"/>
  <c r="S128" i="5"/>
  <c r="P134" i="5"/>
  <c r="O134" i="5"/>
  <c r="S134" i="5"/>
  <c r="S221" i="5"/>
  <c r="O221" i="5"/>
  <c r="P221" i="5"/>
  <c r="P158" i="5"/>
  <c r="O158" i="5"/>
  <c r="N158" i="5"/>
  <c r="S158" i="5"/>
  <c r="O149" i="5"/>
  <c r="P149" i="5"/>
  <c r="P197" i="5"/>
  <c r="O197" i="5"/>
  <c r="N157" i="5"/>
  <c r="P138" i="5"/>
  <c r="O138" i="5"/>
  <c r="N138" i="5"/>
  <c r="S138" i="5"/>
  <c r="O136" i="5"/>
  <c r="P136" i="5"/>
  <c r="N224" i="5"/>
  <c r="O176" i="5"/>
  <c r="P176" i="5"/>
  <c r="P75" i="5"/>
  <c r="O75" i="5"/>
  <c r="S139" i="5"/>
  <c r="P251" i="5"/>
  <c r="O251" i="5"/>
  <c r="S4" i="5"/>
  <c r="P147" i="5"/>
  <c r="O147" i="5"/>
  <c r="S179" i="5"/>
  <c r="O243" i="5"/>
  <c r="P243" i="5"/>
  <c r="S275" i="5"/>
  <c r="N133" i="5"/>
  <c r="O62" i="5"/>
  <c r="P62" i="5"/>
  <c r="O280" i="5"/>
  <c r="P280" i="5"/>
  <c r="O9" i="5"/>
  <c r="P9" i="5"/>
  <c r="P79" i="5"/>
  <c r="O79" i="5"/>
  <c r="P188" i="5"/>
  <c r="O188" i="5"/>
  <c r="N258" i="5"/>
  <c r="O60" i="5"/>
  <c r="P60" i="5"/>
  <c r="P236" i="5"/>
  <c r="O236" i="5"/>
  <c r="P261" i="5"/>
  <c r="O261" i="5"/>
  <c r="O27" i="5"/>
  <c r="P27" i="5"/>
  <c r="O59" i="5"/>
  <c r="P59" i="5"/>
  <c r="P228" i="5"/>
  <c r="O228" i="5"/>
  <c r="P186" i="5"/>
  <c r="O186" i="5"/>
  <c r="P71" i="5"/>
  <c r="O71" i="5"/>
  <c r="O78" i="5"/>
  <c r="P78" i="5"/>
  <c r="O13" i="5"/>
  <c r="P13" i="5"/>
  <c r="S262" i="5"/>
  <c r="P262" i="5"/>
  <c r="O262" i="5"/>
  <c r="N78" i="5"/>
  <c r="O137" i="5"/>
  <c r="P137" i="5"/>
  <c r="P85" i="5"/>
  <c r="O85" i="5"/>
  <c r="O252" i="5"/>
  <c r="P252" i="5"/>
  <c r="S204" i="5"/>
  <c r="P204" i="5"/>
  <c r="O204" i="5"/>
  <c r="P151" i="5"/>
  <c r="O151" i="5"/>
  <c r="N152" i="5"/>
  <c r="O160" i="5"/>
  <c r="P160" i="5"/>
  <c r="S222" i="5"/>
  <c r="O222" i="5"/>
  <c r="P222" i="5"/>
  <c r="O260" i="5"/>
  <c r="P260" i="5"/>
  <c r="S213" i="5"/>
  <c r="O213" i="5"/>
  <c r="P213" i="5"/>
  <c r="O68" i="5"/>
  <c r="P68" i="5"/>
  <c r="N27" i="5"/>
  <c r="N252" i="5"/>
  <c r="N59" i="5"/>
  <c r="P10" i="5"/>
  <c r="O10" i="5"/>
  <c r="S185" i="5"/>
  <c r="N40" i="5"/>
  <c r="S270" i="5"/>
  <c r="P270" i="5"/>
  <c r="O270" i="5"/>
  <c r="P184" i="5"/>
  <c r="O184" i="5"/>
  <c r="N198" i="5"/>
  <c r="O43" i="5"/>
  <c r="P43" i="5"/>
  <c r="O80" i="5"/>
  <c r="P80" i="5"/>
  <c r="N196" i="5"/>
  <c r="N228" i="5"/>
  <c r="O37" i="5"/>
  <c r="P37" i="5"/>
  <c r="O21" i="5"/>
  <c r="P21" i="5"/>
  <c r="S155" i="5"/>
  <c r="S184" i="5"/>
  <c r="S261" i="5"/>
  <c r="S103" i="5"/>
  <c r="P103" i="5"/>
  <c r="O103" i="5"/>
  <c r="N222" i="5"/>
  <c r="P135" i="5"/>
  <c r="O135" i="5"/>
  <c r="O153" i="5"/>
  <c r="P153" i="5"/>
  <c r="N128" i="5"/>
  <c r="O172" i="5"/>
  <c r="P172" i="5"/>
  <c r="N38" i="5"/>
  <c r="S121" i="5"/>
  <c r="S104" i="5"/>
  <c r="O145" i="5"/>
  <c r="P145" i="5"/>
  <c r="S145" i="5"/>
  <c r="N145" i="5"/>
  <c r="O32" i="5"/>
  <c r="P32" i="5"/>
  <c r="S190" i="5"/>
  <c r="O91" i="5"/>
  <c r="P91" i="5"/>
  <c r="N221" i="5"/>
  <c r="O11" i="5"/>
  <c r="P11" i="5"/>
  <c r="O56" i="5"/>
  <c r="P56" i="5"/>
  <c r="P51" i="5"/>
  <c r="O51" i="5"/>
  <c r="N179" i="5"/>
  <c r="N275" i="5"/>
  <c r="S230" i="5"/>
  <c r="O230" i="5"/>
  <c r="P230" i="5"/>
  <c r="O109" i="5"/>
  <c r="P109" i="5"/>
  <c r="N109" i="5"/>
  <c r="S109" i="5"/>
  <c r="O72" i="5"/>
  <c r="P72" i="5"/>
  <c r="O31" i="5"/>
  <c r="P31" i="5"/>
  <c r="O253" i="5"/>
  <c r="P253" i="5"/>
  <c r="P61" i="5"/>
  <c r="O61" i="5"/>
  <c r="S280" i="5"/>
  <c r="S188" i="5"/>
  <c r="P220" i="5"/>
  <c r="O220" i="5"/>
  <c r="P205" i="5"/>
  <c r="O205" i="5"/>
  <c r="P279" i="5"/>
  <c r="O279" i="5"/>
  <c r="P170" i="5"/>
  <c r="O170" i="5"/>
  <c r="N71" i="5"/>
  <c r="O95" i="5"/>
  <c r="P95" i="5"/>
  <c r="P102" i="5"/>
  <c r="O102" i="5"/>
  <c r="P139" i="5"/>
  <c r="O139" i="5"/>
  <c r="P265" i="5"/>
  <c r="O265" i="5"/>
  <c r="P53" i="5"/>
  <c r="O53" i="5"/>
  <c r="P47" i="5"/>
  <c r="O47" i="5"/>
  <c r="O116" i="5"/>
  <c r="P116" i="5"/>
  <c r="S210" i="5"/>
  <c r="O210" i="5"/>
  <c r="P210" i="5"/>
  <c r="O156" i="5"/>
  <c r="P156" i="5"/>
  <c r="O70" i="5"/>
  <c r="P70" i="5"/>
  <c r="O64" i="5"/>
  <c r="P64" i="5"/>
  <c r="O276" i="5"/>
  <c r="P276" i="5"/>
  <c r="O165" i="5"/>
  <c r="P165" i="5"/>
  <c r="N276" i="5"/>
  <c r="N8" i="5"/>
  <c r="O88" i="5"/>
  <c r="P88" i="5"/>
  <c r="P180" i="5"/>
  <c r="O180" i="5"/>
  <c r="S40" i="5"/>
  <c r="S137" i="5"/>
  <c r="S233" i="5"/>
  <c r="P233" i="5"/>
  <c r="O233" i="5"/>
  <c r="O272" i="5"/>
  <c r="P272" i="5"/>
  <c r="S198" i="5"/>
  <c r="N270" i="5"/>
  <c r="O164" i="5"/>
  <c r="P164" i="5"/>
  <c r="S47" i="5"/>
  <c r="O125" i="5"/>
  <c r="P125" i="5"/>
  <c r="N125" i="5"/>
  <c r="S125" i="5"/>
  <c r="P14" i="5"/>
  <c r="O14" i="5"/>
  <c r="O168" i="5"/>
  <c r="P168" i="5"/>
  <c r="N210" i="5"/>
  <c r="S186" i="5"/>
  <c r="O169" i="5"/>
  <c r="P169" i="5"/>
  <c r="N169" i="5"/>
  <c r="S169" i="5"/>
  <c r="O105" i="5"/>
  <c r="P105" i="5"/>
  <c r="N155" i="5"/>
  <c r="N184" i="5"/>
  <c r="N116" i="5"/>
  <c r="O7" i="5"/>
  <c r="P7" i="5"/>
  <c r="S205" i="5"/>
  <c r="N7" i="5"/>
  <c r="S71" i="5"/>
  <c r="P263" i="5"/>
  <c r="O263" i="5"/>
  <c r="N44" i="5"/>
  <c r="S226" i="5"/>
  <c r="O226" i="5"/>
  <c r="P226" i="5"/>
  <c r="S70" i="5"/>
  <c r="N262" i="5"/>
  <c r="P175" i="5"/>
  <c r="O175" i="5"/>
  <c r="S200" i="5"/>
  <c r="O200" i="5"/>
  <c r="P200" i="5"/>
  <c r="S172" i="5"/>
  <c r="S64" i="5"/>
  <c r="O148" i="5"/>
  <c r="P148" i="5"/>
  <c r="S38" i="5"/>
  <c r="O28" i="5"/>
  <c r="P28" i="5"/>
  <c r="N121" i="5"/>
  <c r="N164" i="5"/>
  <c r="N104" i="5"/>
  <c r="P146" i="5"/>
  <c r="O146" i="5"/>
  <c r="S146" i="5"/>
  <c r="N146" i="5"/>
  <c r="O96" i="5"/>
  <c r="P96" i="5"/>
  <c r="S102" i="5"/>
  <c r="S265" i="5"/>
  <c r="N190" i="5"/>
  <c r="S78" i="5"/>
  <c r="S105" i="5"/>
  <c r="O248" i="5"/>
  <c r="P248" i="5"/>
  <c r="O19" i="5"/>
  <c r="P19" i="5"/>
  <c r="S115" i="5"/>
  <c r="P115" i="5"/>
  <c r="O115" i="5"/>
  <c r="O250" i="5"/>
  <c r="P250" i="5"/>
  <c r="N170" i="5"/>
  <c r="O264" i="5"/>
  <c r="P264" i="5"/>
  <c r="O84" i="5"/>
  <c r="P84" i="5"/>
  <c r="P73" i="5"/>
  <c r="O73" i="5"/>
  <c r="S31" i="5"/>
  <c r="N79" i="5"/>
  <c r="O52" i="5"/>
  <c r="P52" i="5"/>
  <c r="N280" i="5"/>
  <c r="N188" i="5"/>
  <c r="S220" i="5"/>
  <c r="N236" i="5"/>
  <c r="S1276" i="6"/>
  <c r="S755" i="6"/>
  <c r="S646" i="6"/>
  <c r="O646" i="6"/>
  <c r="Q646" i="6"/>
  <c r="P646" i="6"/>
  <c r="R646" i="6"/>
  <c r="P755" i="6"/>
  <c r="Q720" i="6"/>
  <c r="P15" i="6"/>
  <c r="P1250" i="6"/>
  <c r="R312" i="6"/>
  <c r="R861" i="6"/>
  <c r="R1269" i="6"/>
  <c r="Q1196" i="6"/>
  <c r="R463" i="6"/>
  <c r="N277" i="6"/>
  <c r="P992" i="6"/>
  <c r="S992" i="6"/>
  <c r="S15" i="6"/>
  <c r="S767" i="6"/>
  <c r="Q787" i="6"/>
  <c r="S787" i="6"/>
  <c r="O755" i="6"/>
  <c r="R15" i="6"/>
  <c r="O1250" i="6"/>
  <c r="Q767" i="6"/>
  <c r="Q312" i="6"/>
  <c r="O861" i="6"/>
  <c r="R756" i="6"/>
  <c r="P1269" i="6"/>
  <c r="Q1292" i="6"/>
  <c r="Q112" i="6"/>
  <c r="O277" i="6"/>
  <c r="Q355" i="6"/>
  <c r="O136" i="6"/>
  <c r="S136" i="6"/>
  <c r="N93" i="6"/>
  <c r="S1250" i="6"/>
  <c r="S312" i="6"/>
  <c r="S158" i="6"/>
  <c r="P765" i="6"/>
  <c r="Q765" i="6"/>
  <c r="R765" i="6"/>
  <c r="O765" i="6"/>
  <c r="S95" i="6"/>
  <c r="S765" i="6"/>
  <c r="O267" i="6"/>
  <c r="S267" i="6"/>
  <c r="Q489" i="6"/>
  <c r="S489" i="6"/>
  <c r="S1207" i="6"/>
  <c r="S370" i="6"/>
  <c r="R1207" i="6"/>
  <c r="O353" i="6"/>
  <c r="Q861" i="6"/>
  <c r="R976" i="6"/>
  <c r="S976" i="6"/>
  <c r="R1213" i="6"/>
  <c r="S1213" i="6"/>
  <c r="P277" i="6"/>
  <c r="N646" i="6"/>
  <c r="P1308" i="6"/>
  <c r="S1308" i="6"/>
  <c r="S833" i="6"/>
  <c r="S1311" i="6"/>
  <c r="S814" i="6"/>
  <c r="N290" i="6"/>
  <c r="N734" i="6"/>
  <c r="N1225" i="6"/>
  <c r="N1288" i="6"/>
  <c r="N1147" i="6"/>
  <c r="N1102" i="6"/>
  <c r="N51" i="6"/>
  <c r="N570" i="6"/>
  <c r="N1114" i="6"/>
  <c r="N43" i="6"/>
  <c r="N720" i="6"/>
  <c r="N113" i="6"/>
  <c r="N370" i="6"/>
  <c r="N363" i="6"/>
  <c r="N1379" i="6"/>
  <c r="N1237" i="6"/>
  <c r="N336" i="6"/>
  <c r="N628" i="6"/>
  <c r="N971" i="6"/>
  <c r="N560" i="6"/>
  <c r="N1290" i="6"/>
  <c r="N635" i="6"/>
  <c r="N1292" i="6"/>
  <c r="N1016" i="6"/>
  <c r="N1305" i="6"/>
  <c r="N836" i="6"/>
  <c r="N408" i="6"/>
  <c r="N1118" i="6"/>
  <c r="N792" i="6"/>
  <c r="N1323" i="6"/>
  <c r="N817" i="6"/>
  <c r="N1307" i="6"/>
  <c r="O1307" i="6"/>
  <c r="R1307" i="6"/>
  <c r="P1307" i="6"/>
  <c r="Q1307" i="6"/>
  <c r="N17" i="6"/>
  <c r="N947" i="6"/>
  <c r="Q947" i="6"/>
  <c r="R720" i="6"/>
  <c r="P817" i="6"/>
  <c r="P971" i="6"/>
  <c r="R774" i="6"/>
  <c r="P1288" i="6"/>
  <c r="P1225" i="6"/>
  <c r="R787" i="6"/>
  <c r="Q814" i="6"/>
  <c r="O370" i="6"/>
  <c r="R1311" i="6"/>
  <c r="R628" i="6"/>
  <c r="Q1237" i="6"/>
  <c r="R1147" i="6"/>
  <c r="O17" i="6"/>
  <c r="P489" i="6"/>
  <c r="R1292" i="6"/>
  <c r="O992" i="6"/>
  <c r="N58" i="6"/>
  <c r="N47" i="6"/>
  <c r="N356" i="6"/>
  <c r="N1195" i="6"/>
  <c r="N87" i="6"/>
  <c r="N702" i="6"/>
  <c r="Q1313" i="6"/>
  <c r="N500" i="6"/>
  <c r="N382" i="6"/>
  <c r="N1251" i="6"/>
  <c r="N1265" i="6"/>
  <c r="N1284" i="6"/>
  <c r="N1178" i="6"/>
  <c r="N341" i="6"/>
  <c r="N569" i="6"/>
  <c r="N579" i="6"/>
  <c r="N1204" i="6"/>
  <c r="N1042" i="6"/>
  <c r="N42" i="6"/>
  <c r="N605" i="6"/>
  <c r="N598" i="6"/>
  <c r="N1197" i="6"/>
  <c r="N383" i="6"/>
  <c r="N640" i="6"/>
  <c r="N1220" i="6"/>
  <c r="N982" i="6"/>
  <c r="N1006" i="6"/>
  <c r="N112" i="6"/>
  <c r="N879" i="6"/>
  <c r="N1270" i="6"/>
  <c r="N1264" i="6"/>
  <c r="N1128" i="6"/>
  <c r="N1162" i="6"/>
  <c r="N38" i="6"/>
  <c r="N362" i="6"/>
  <c r="N908" i="6"/>
  <c r="N1247" i="6"/>
  <c r="N1092" i="6"/>
  <c r="N1111" i="6"/>
  <c r="N1378" i="6"/>
  <c r="O947" i="6"/>
  <c r="N505" i="6"/>
  <c r="N158" i="6"/>
  <c r="N142" i="6"/>
  <c r="N974" i="6"/>
  <c r="N1148" i="6"/>
  <c r="N501" i="6"/>
  <c r="N733" i="6"/>
  <c r="N1153" i="6"/>
  <c r="N1276" i="6"/>
  <c r="N331" i="6"/>
  <c r="N564" i="6"/>
  <c r="N1299" i="6"/>
  <c r="N1289" i="6"/>
  <c r="N1242" i="6"/>
  <c r="N1201" i="6"/>
  <c r="N1282" i="6"/>
  <c r="R947" i="6"/>
  <c r="N935" i="6"/>
  <c r="N63" i="6"/>
  <c r="N82" i="6"/>
  <c r="N637" i="6"/>
  <c r="N790" i="6"/>
  <c r="N1210" i="6"/>
  <c r="N936" i="6"/>
  <c r="N770" i="6"/>
  <c r="N751" i="6"/>
  <c r="N752" i="6"/>
  <c r="N478" i="6"/>
  <c r="N1056" i="6"/>
  <c r="N823" i="6"/>
  <c r="N979" i="6"/>
  <c r="N1287" i="6"/>
  <c r="N1244" i="6"/>
  <c r="N1098" i="6"/>
  <c r="N1221" i="6"/>
  <c r="N1198" i="6"/>
  <c r="N1304" i="6"/>
  <c r="N1141" i="6"/>
  <c r="N254" i="6"/>
  <c r="N834" i="6"/>
  <c r="N197" i="6"/>
  <c r="N10" i="6"/>
  <c r="N264" i="6"/>
  <c r="N255" i="6"/>
  <c r="N411" i="6"/>
  <c r="N654" i="6"/>
  <c r="N1167" i="6"/>
  <c r="N1188" i="6"/>
  <c r="N791" i="6"/>
  <c r="N192" i="6"/>
  <c r="O854" i="6"/>
  <c r="N950" i="6"/>
  <c r="N1269" i="6"/>
  <c r="R355" i="6"/>
  <c r="N1174" i="6"/>
  <c r="N68" i="6"/>
  <c r="N1324" i="6"/>
  <c r="N1312" i="6"/>
  <c r="N722" i="6"/>
  <c r="N568" i="6"/>
  <c r="N1038" i="6"/>
  <c r="P1038" i="6"/>
  <c r="O1038" i="6"/>
  <c r="R1038" i="6"/>
  <c r="Q1038" i="6"/>
  <c r="N1055" i="6"/>
  <c r="R1055" i="6"/>
  <c r="N15" i="6"/>
  <c r="N1048" i="6"/>
  <c r="N1250" i="6"/>
  <c r="N340" i="6"/>
  <c r="N111" i="6"/>
  <c r="N1061" i="6"/>
  <c r="N343" i="6"/>
  <c r="N669" i="6"/>
  <c r="N1043" i="6"/>
  <c r="N599" i="6"/>
  <c r="N1268" i="6"/>
  <c r="N1031" i="6"/>
  <c r="N86" i="6"/>
  <c r="N1062" i="6"/>
  <c r="N539" i="6"/>
  <c r="N1213" i="6"/>
  <c r="N502" i="6"/>
  <c r="N565" i="6"/>
  <c r="N1185" i="6"/>
  <c r="N1202" i="6"/>
  <c r="N64" i="6"/>
  <c r="N1256" i="6"/>
  <c r="N787" i="6"/>
  <c r="N1207" i="6"/>
  <c r="N767" i="6"/>
  <c r="N1097" i="6"/>
  <c r="N1199" i="6"/>
  <c r="N1157" i="6"/>
  <c r="N1190" i="6"/>
  <c r="N136" i="6"/>
  <c r="N135" i="6"/>
  <c r="N1040" i="6"/>
  <c r="Q1207" i="6"/>
  <c r="P720" i="6"/>
  <c r="O817" i="6"/>
  <c r="Q971" i="6"/>
  <c r="P1213" i="6"/>
  <c r="P1157" i="6"/>
  <c r="P787" i="6"/>
  <c r="Q370" i="6"/>
  <c r="R136" i="6"/>
  <c r="P767" i="6"/>
  <c r="P17" i="6"/>
  <c r="P1292" i="6"/>
  <c r="N165" i="6"/>
  <c r="N45" i="6"/>
  <c r="N1050" i="6"/>
  <c r="N1196" i="6"/>
  <c r="N626" i="6"/>
  <c r="N1183" i="6"/>
  <c r="N993" i="6"/>
  <c r="N1226" i="6"/>
  <c r="N1212" i="6"/>
  <c r="N337" i="6"/>
  <c r="N1115" i="6"/>
  <c r="N951" i="6"/>
  <c r="N1176" i="6"/>
  <c r="N52" i="6"/>
  <c r="N670" i="6"/>
  <c r="N1117" i="6"/>
  <c r="N603" i="6"/>
  <c r="N597" i="6"/>
  <c r="N164" i="6"/>
  <c r="N368" i="6"/>
  <c r="N1218" i="6"/>
  <c r="N141" i="6"/>
  <c r="N1261" i="6"/>
  <c r="N738" i="6"/>
  <c r="N776" i="6"/>
  <c r="N1298" i="6"/>
  <c r="N1130" i="6"/>
  <c r="N40" i="6"/>
  <c r="R381" i="6"/>
  <c r="N1142" i="6"/>
  <c r="N1090" i="6"/>
  <c r="N1110" i="6"/>
  <c r="N94" i="6"/>
  <c r="N507" i="6"/>
  <c r="N161" i="6"/>
  <c r="N1238" i="6"/>
  <c r="N60" i="6"/>
  <c r="N629" i="6"/>
  <c r="N291" i="6"/>
  <c r="N1136" i="6"/>
  <c r="N1233" i="6"/>
  <c r="N1103" i="6"/>
  <c r="N329" i="6"/>
  <c r="N503" i="6"/>
  <c r="N562" i="6"/>
  <c r="N1170" i="6"/>
  <c r="N1138" i="6"/>
  <c r="N1152" i="6"/>
  <c r="N1186" i="6"/>
  <c r="N1281" i="6"/>
  <c r="N338" i="6"/>
  <c r="N1275" i="6"/>
  <c r="N1116" i="6"/>
  <c r="N1258" i="6"/>
  <c r="N789" i="6"/>
  <c r="N1209" i="6"/>
  <c r="N934" i="6"/>
  <c r="N768" i="6"/>
  <c r="N1259" i="6"/>
  <c r="N1124" i="6"/>
  <c r="N749" i="6"/>
  <c r="N1134" i="6"/>
  <c r="N477" i="6"/>
  <c r="N824" i="6"/>
  <c r="N977" i="6"/>
  <c r="N1286" i="6"/>
  <c r="N1179" i="6"/>
  <c r="N1099" i="6"/>
  <c r="N1017" i="6"/>
  <c r="N1223" i="6"/>
  <c r="N1306" i="6"/>
  <c r="N1293" i="6"/>
  <c r="N1158" i="6"/>
  <c r="N196" i="6"/>
  <c r="N198" i="6"/>
  <c r="N265" i="6"/>
  <c r="N252" i="6"/>
  <c r="N409" i="6"/>
  <c r="N651" i="6"/>
  <c r="N1164" i="6"/>
  <c r="N1119" i="6"/>
  <c r="N1189" i="6"/>
  <c r="N793" i="6"/>
  <c r="N1063" i="6"/>
  <c r="N775" i="6"/>
  <c r="N861" i="6"/>
  <c r="N353" i="6"/>
  <c r="N700" i="6"/>
  <c r="O463" i="6"/>
  <c r="N313" i="6"/>
  <c r="N1137" i="6"/>
  <c r="N57" i="6"/>
  <c r="N28" i="6"/>
  <c r="N29" i="6"/>
  <c r="N633" i="6"/>
  <c r="N945" i="6"/>
  <c r="N1172" i="6"/>
  <c r="N95" i="6"/>
  <c r="N92" i="6"/>
  <c r="N1131" i="6"/>
  <c r="N878" i="6"/>
  <c r="N581" i="6"/>
  <c r="N703" i="6"/>
  <c r="N602" i="6"/>
  <c r="N1156" i="6"/>
  <c r="N732" i="6"/>
  <c r="N1311" i="6"/>
  <c r="N880" i="6"/>
  <c r="N1129" i="6"/>
  <c r="N39" i="6"/>
  <c r="N1032" i="6"/>
  <c r="N909" i="6"/>
  <c r="N506" i="6"/>
  <c r="N1236" i="6"/>
  <c r="N160" i="6"/>
  <c r="N88" i="6"/>
  <c r="N976" i="6"/>
  <c r="N994" i="6"/>
  <c r="N658" i="6"/>
  <c r="N1301" i="6"/>
  <c r="N83" i="6"/>
  <c r="N1133" i="6"/>
  <c r="N476" i="6"/>
  <c r="N1057" i="6"/>
  <c r="N1059" i="6"/>
  <c r="N825" i="6"/>
  <c r="N1243" i="6"/>
  <c r="N1222" i="6"/>
  <c r="N1294" i="6"/>
  <c r="N833" i="6"/>
  <c r="N13" i="6"/>
  <c r="N267" i="6"/>
  <c r="N653" i="6"/>
  <c r="N814" i="6"/>
  <c r="N992" i="6"/>
  <c r="N774" i="6"/>
  <c r="R949" i="6"/>
  <c r="N489" i="6"/>
  <c r="N1308" i="6"/>
  <c r="R1308" i="6"/>
  <c r="Q1308" i="6"/>
  <c r="P1207" i="6"/>
  <c r="O720" i="6"/>
  <c r="R817" i="6"/>
  <c r="O971" i="6"/>
  <c r="Q1114" i="6"/>
  <c r="Q160" i="6"/>
  <c r="O774" i="6"/>
  <c r="R111" i="6"/>
  <c r="O1213" i="6"/>
  <c r="Q1062" i="6"/>
  <c r="O787" i="6"/>
  <c r="O814" i="6"/>
  <c r="R370" i="6"/>
  <c r="P976" i="6"/>
  <c r="P1311" i="6"/>
  <c r="Q136" i="6"/>
  <c r="P1061" i="6"/>
  <c r="O767" i="6"/>
  <c r="P628" i="6"/>
  <c r="R135" i="6"/>
  <c r="Q17" i="6"/>
  <c r="O489" i="6"/>
  <c r="O1292" i="6"/>
  <c r="Q992" i="6"/>
  <c r="N46" i="6"/>
  <c r="N1194" i="6"/>
  <c r="N1146" i="6"/>
  <c r="N707" i="6"/>
  <c r="N659" i="6"/>
  <c r="N1108" i="6"/>
  <c r="N1232" i="6"/>
  <c r="N1228" i="6"/>
  <c r="N1007" i="6"/>
  <c r="N1322" i="6"/>
  <c r="N1177" i="6"/>
  <c r="N342" i="6"/>
  <c r="N580" i="6"/>
  <c r="N671" i="6"/>
  <c r="N1041" i="6"/>
  <c r="N604" i="6"/>
  <c r="N596" i="6"/>
  <c r="N719" i="6"/>
  <c r="N360" i="6"/>
  <c r="O739" i="6"/>
  <c r="N504" i="6"/>
  <c r="N289" i="6"/>
  <c r="N1160" i="6"/>
  <c r="N1026" i="6"/>
  <c r="N1262" i="6"/>
  <c r="N1300" i="6"/>
  <c r="N1376" i="6"/>
  <c r="N1101" i="6"/>
  <c r="N1240" i="6"/>
  <c r="N1161" i="6"/>
  <c r="N361" i="6"/>
  <c r="N907" i="6"/>
  <c r="N1143" i="6"/>
  <c r="N1091" i="6"/>
  <c r="N1109" i="6"/>
  <c r="N1377" i="6"/>
  <c r="R739" i="6"/>
  <c r="N1132" i="6"/>
  <c r="N538" i="6"/>
  <c r="N159" i="6"/>
  <c r="N639" i="6"/>
  <c r="N975" i="6"/>
  <c r="N1234" i="6"/>
  <c r="N970" i="6"/>
  <c r="N1214" i="6"/>
  <c r="N1274" i="6"/>
  <c r="N1171" i="6"/>
  <c r="N330" i="6"/>
  <c r="N561" i="6"/>
  <c r="N1173" i="6"/>
  <c r="N1241" i="6"/>
  <c r="N1154" i="6"/>
  <c r="N1200" i="6"/>
  <c r="N1280" i="6"/>
  <c r="N48" i="6"/>
  <c r="N339" i="6"/>
  <c r="N978" i="6"/>
  <c r="N62" i="6"/>
  <c r="N1257" i="6"/>
  <c r="N80" i="6"/>
  <c r="N634" i="6"/>
  <c r="N788" i="6"/>
  <c r="N1208" i="6"/>
  <c r="N1140" i="6"/>
  <c r="N1203" i="6"/>
  <c r="N750" i="6"/>
  <c r="N1135" i="6"/>
  <c r="N4" i="6"/>
  <c r="N1018" i="6"/>
  <c r="N475" i="6"/>
  <c r="N1058" i="6"/>
  <c r="N822" i="6"/>
  <c r="N1285" i="6"/>
  <c r="N1180" i="6"/>
  <c r="N1245" i="6"/>
  <c r="N1019" i="6"/>
  <c r="N1139" i="6"/>
  <c r="N1295" i="6"/>
  <c r="N11" i="6"/>
  <c r="N12" i="6"/>
  <c r="N266" i="6"/>
  <c r="N253" i="6"/>
  <c r="N410" i="6"/>
  <c r="N652" i="6"/>
  <c r="N1166" i="6"/>
  <c r="N1191" i="6"/>
  <c r="N756" i="6"/>
  <c r="Q71" i="6"/>
  <c r="N706" i="6"/>
  <c r="P657" i="6"/>
  <c r="O1308" i="6"/>
  <c r="N312" i="6"/>
  <c r="N50" i="6"/>
  <c r="N757" i="6"/>
  <c r="N278" i="6"/>
  <c r="N944" i="6"/>
  <c r="N1266" i="6"/>
  <c r="N755" i="6"/>
  <c r="N16" i="6"/>
  <c r="N279" i="6"/>
  <c r="N983" i="6"/>
  <c r="Q277" i="6"/>
  <c r="O1261" i="6"/>
  <c r="Q142" i="6"/>
  <c r="O1171" i="6"/>
  <c r="Q1218" i="6"/>
  <c r="P1251" i="6"/>
  <c r="Q770" i="6"/>
  <c r="R353" i="6"/>
  <c r="Q1157" i="6"/>
  <c r="O1062" i="6"/>
  <c r="O141" i="6"/>
  <c r="O750" i="6"/>
  <c r="P836" i="6"/>
  <c r="O936" i="6"/>
  <c r="P970" i="6"/>
  <c r="P833" i="6"/>
  <c r="O58" i="6"/>
  <c r="O47" i="6"/>
  <c r="P651" i="6"/>
  <c r="R382" i="6"/>
  <c r="P974" i="6"/>
  <c r="O135" i="6"/>
  <c r="O158" i="6"/>
  <c r="Q158" i="6"/>
  <c r="R356" i="6"/>
  <c r="P356" i="6"/>
  <c r="O756" i="6"/>
  <c r="Q1203" i="6"/>
  <c r="P265" i="6"/>
  <c r="Q252" i="6"/>
  <c r="O252" i="6"/>
  <c r="O1203" i="6"/>
  <c r="Q1016" i="6"/>
  <c r="P463" i="6"/>
  <c r="N463" i="6"/>
  <c r="P739" i="6"/>
  <c r="O1159" i="6"/>
  <c r="N355" i="6"/>
  <c r="O355" i="6"/>
  <c r="P355" i="6"/>
  <c r="N1005" i="6"/>
  <c r="P1005" i="6"/>
  <c r="R1005" i="6"/>
  <c r="O1005" i="6"/>
  <c r="Q1005" i="6"/>
  <c r="P4" i="6"/>
  <c r="P142" i="6"/>
  <c r="O142" i="6"/>
  <c r="Q1171" i="6"/>
  <c r="R1251" i="6"/>
  <c r="P353" i="6"/>
  <c r="O1157" i="6"/>
  <c r="Q265" i="6"/>
  <c r="R1214" i="6"/>
  <c r="R1284" i="6"/>
  <c r="Q750" i="6"/>
  <c r="R790" i="6"/>
  <c r="O836" i="6"/>
  <c r="Q936" i="6"/>
  <c r="Q970" i="6"/>
  <c r="O970" i="6"/>
  <c r="Q833" i="6"/>
  <c r="Q58" i="6"/>
  <c r="Q47" i="6"/>
  <c r="Q1146" i="6"/>
  <c r="O651" i="6"/>
  <c r="O382" i="6"/>
  <c r="Q974" i="6"/>
  <c r="P135" i="6"/>
  <c r="Q756" i="6"/>
  <c r="R639" i="6"/>
  <c r="P1032" i="6"/>
  <c r="R1032" i="6"/>
  <c r="R252" i="6"/>
  <c r="Q538" i="6"/>
  <c r="P538" i="6"/>
  <c r="O1108" i="6"/>
  <c r="O1016" i="6"/>
  <c r="R1164" i="6"/>
  <c r="Q463" i="6"/>
  <c r="P854" i="6"/>
  <c r="O71" i="6"/>
  <c r="N949" i="6"/>
  <c r="Q949" i="6"/>
  <c r="P949" i="6"/>
  <c r="O738" i="6"/>
  <c r="R142" i="6"/>
  <c r="P1171" i="6"/>
  <c r="Q1251" i="6"/>
  <c r="R770" i="6"/>
  <c r="O770" i="6"/>
  <c r="Q353" i="6"/>
  <c r="R1157" i="6"/>
  <c r="Q1214" i="6"/>
  <c r="P1284" i="6"/>
  <c r="Q1284" i="6"/>
  <c r="P750" i="6"/>
  <c r="P790" i="6"/>
  <c r="Q790" i="6"/>
  <c r="R836" i="6"/>
  <c r="R970" i="6"/>
  <c r="R833" i="6"/>
  <c r="P58" i="6"/>
  <c r="P47" i="6"/>
  <c r="O1146" i="6"/>
  <c r="P1146" i="6"/>
  <c r="Q651" i="6"/>
  <c r="O974" i="6"/>
  <c r="Q135" i="6"/>
  <c r="P158" i="6"/>
  <c r="O356" i="6"/>
  <c r="P756" i="6"/>
  <c r="R265" i="6"/>
  <c r="P639" i="6"/>
  <c r="O1032" i="6"/>
  <c r="R538" i="6"/>
  <c r="P1203" i="6"/>
  <c r="P1016" i="6"/>
  <c r="R1016" i="6"/>
  <c r="P1164" i="6"/>
  <c r="Q1164" i="6"/>
  <c r="O949" i="6"/>
  <c r="N134" i="6"/>
  <c r="R134" i="6"/>
  <c r="O134" i="6"/>
  <c r="Q134" i="6"/>
  <c r="P134" i="6"/>
  <c r="N71" i="6"/>
  <c r="P71" i="6"/>
  <c r="R71" i="6"/>
  <c r="N1193" i="6"/>
  <c r="Q1193" i="6"/>
  <c r="R1193" i="6"/>
  <c r="P1193" i="6"/>
  <c r="O1193" i="6"/>
  <c r="N371" i="6"/>
  <c r="P371" i="6"/>
  <c r="O371" i="6"/>
  <c r="Q371" i="6"/>
  <c r="R371" i="6"/>
  <c r="N1255" i="6"/>
  <c r="R1255" i="6"/>
  <c r="O1255" i="6"/>
  <c r="Q1255" i="6"/>
  <c r="P1255" i="6"/>
  <c r="R738" i="6"/>
  <c r="Q1261" i="6"/>
  <c r="P368" i="6"/>
  <c r="R368" i="6"/>
  <c r="O1114" i="6"/>
  <c r="Q164" i="6"/>
  <c r="P164" i="6"/>
  <c r="R1236" i="6"/>
  <c r="O1131" i="6"/>
  <c r="R1288" i="6"/>
  <c r="O1288" i="6"/>
  <c r="O95" i="6"/>
  <c r="O111" i="6"/>
  <c r="Q979" i="6"/>
  <c r="R1225" i="6"/>
  <c r="Q823" i="6"/>
  <c r="R1062" i="6"/>
  <c r="P141" i="6"/>
  <c r="R267" i="6"/>
  <c r="P1141" i="6"/>
  <c r="O749" i="6"/>
  <c r="Q1061" i="6"/>
  <c r="O1237" i="6"/>
  <c r="P1147" i="6"/>
  <c r="O478" i="6"/>
  <c r="R478" i="6"/>
  <c r="R1148" i="6"/>
  <c r="R878" i="6"/>
  <c r="N641" i="6"/>
  <c r="O641" i="6"/>
  <c r="R641" i="6"/>
  <c r="N1231" i="6"/>
  <c r="O1231" i="6"/>
  <c r="P1231" i="6"/>
  <c r="R1231" i="6"/>
  <c r="Q1231" i="6"/>
  <c r="P641" i="6"/>
  <c r="N718" i="6"/>
  <c r="P718" i="6"/>
  <c r="Q718" i="6"/>
  <c r="O718" i="6"/>
  <c r="R718" i="6"/>
  <c r="N367" i="6"/>
  <c r="R367" i="6"/>
  <c r="Q367" i="6"/>
  <c r="O367" i="6"/>
  <c r="P367" i="6"/>
  <c r="N91" i="6"/>
  <c r="R91" i="6"/>
  <c r="Q91" i="6"/>
  <c r="P91" i="6"/>
  <c r="O91" i="6"/>
  <c r="N705" i="6"/>
  <c r="Q705" i="6"/>
  <c r="O705" i="6"/>
  <c r="R705" i="6"/>
  <c r="P705" i="6"/>
  <c r="N1027" i="6"/>
  <c r="O1027" i="6"/>
  <c r="Q1027" i="6"/>
  <c r="R1027" i="6"/>
  <c r="P1027" i="6"/>
  <c r="N1263" i="6"/>
  <c r="P1263" i="6"/>
  <c r="Q1263" i="6"/>
  <c r="N1127" i="6"/>
  <c r="R1127" i="6"/>
  <c r="O1127" i="6"/>
  <c r="Q1127" i="6"/>
  <c r="P1127" i="6"/>
  <c r="N721" i="6"/>
  <c r="P721" i="6"/>
  <c r="R721" i="6"/>
  <c r="Q721" i="6"/>
  <c r="O721" i="6"/>
  <c r="N1029" i="6"/>
  <c r="Q1029" i="6"/>
  <c r="O1029" i="6"/>
  <c r="R1029" i="6"/>
  <c r="P1029" i="6"/>
  <c r="N1239" i="6"/>
  <c r="O1239" i="6"/>
  <c r="Q1239" i="6"/>
  <c r="P1239" i="6"/>
  <c r="N61" i="6"/>
  <c r="O61" i="6"/>
  <c r="Q61" i="6"/>
  <c r="P61" i="6"/>
  <c r="R61" i="6"/>
  <c r="N462" i="6"/>
  <c r="P462" i="6"/>
  <c r="O462" i="6"/>
  <c r="Q462" i="6"/>
  <c r="R462" i="6"/>
  <c r="N583" i="6"/>
  <c r="O583" i="6"/>
  <c r="R583" i="6"/>
  <c r="Q583" i="6"/>
  <c r="P583" i="6"/>
  <c r="Q641" i="6"/>
  <c r="R933" i="6"/>
  <c r="N835" i="6"/>
  <c r="R835" i="6"/>
  <c r="P835" i="6"/>
  <c r="O835" i="6"/>
  <c r="Q835" i="6"/>
  <c r="N44" i="6"/>
  <c r="R44" i="6"/>
  <c r="Q44" i="6"/>
  <c r="O44" i="6"/>
  <c r="P44" i="6"/>
  <c r="N1279" i="6"/>
  <c r="R1279" i="6"/>
  <c r="O1279" i="6"/>
  <c r="Q1279" i="6"/>
  <c r="P1279" i="6"/>
  <c r="N969" i="6"/>
  <c r="Q969" i="6"/>
  <c r="O969" i="6"/>
  <c r="P969" i="6"/>
  <c r="R969" i="6"/>
  <c r="N769" i="6"/>
  <c r="Q769" i="6"/>
  <c r="R769" i="6"/>
  <c r="P769" i="6"/>
  <c r="Q738" i="6"/>
  <c r="P738" i="6"/>
  <c r="P1261" i="6"/>
  <c r="O368" i="6"/>
  <c r="R1114" i="6"/>
  <c r="P160" i="6"/>
  <c r="R160" i="6"/>
  <c r="O1244" i="6"/>
  <c r="R164" i="6"/>
  <c r="P834" i="6"/>
  <c r="O834" i="6"/>
  <c r="R1218" i="6"/>
  <c r="P1236" i="6"/>
  <c r="Q1236" i="6"/>
  <c r="R1131" i="6"/>
  <c r="Q1288" i="6"/>
  <c r="O1276" i="6"/>
  <c r="Q95" i="6"/>
  <c r="P111" i="6"/>
  <c r="P198" i="6"/>
  <c r="O979" i="6"/>
  <c r="Q1225" i="6"/>
  <c r="O823" i="6"/>
  <c r="P1214" i="6"/>
  <c r="P1062" i="6"/>
  <c r="R141" i="6"/>
  <c r="Q267" i="6"/>
  <c r="O1141" i="6"/>
  <c r="O976" i="6"/>
  <c r="P1056" i="6"/>
  <c r="P749" i="6"/>
  <c r="R1061" i="6"/>
  <c r="O628" i="6"/>
  <c r="R1237" i="6"/>
  <c r="O1147" i="6"/>
  <c r="P478" i="6"/>
  <c r="P1148" i="6"/>
  <c r="Q1148" i="6"/>
  <c r="P878" i="6"/>
  <c r="N59" i="6"/>
  <c r="R59" i="6"/>
  <c r="Q59" i="6"/>
  <c r="P59" i="6"/>
  <c r="N1313" i="6"/>
  <c r="R1313" i="6"/>
  <c r="O1313" i="6"/>
  <c r="N365" i="6"/>
  <c r="Q365" i="6"/>
  <c r="P365" i="6"/>
  <c r="O365" i="6"/>
  <c r="R365" i="6"/>
  <c r="N984" i="6"/>
  <c r="Q984" i="6"/>
  <c r="O984" i="6"/>
  <c r="R984" i="6"/>
  <c r="P984" i="6"/>
  <c r="N536" i="6"/>
  <c r="P536" i="6"/>
  <c r="R536" i="6"/>
  <c r="O536" i="6"/>
  <c r="Q536" i="6"/>
  <c r="N1089" i="6"/>
  <c r="R1089" i="6"/>
  <c r="O1089" i="6"/>
  <c r="P1089" i="6"/>
  <c r="Q1089" i="6"/>
  <c r="N537" i="6"/>
  <c r="Q537" i="6"/>
  <c r="O537" i="6"/>
  <c r="R537" i="6"/>
  <c r="P537" i="6"/>
  <c r="R1239" i="6"/>
  <c r="N1123" i="6"/>
  <c r="N1303" i="6"/>
  <c r="P1303" i="6"/>
  <c r="O1303" i="6"/>
  <c r="Q1303" i="6"/>
  <c r="R1303" i="6"/>
  <c r="N1159" i="6"/>
  <c r="Q1159" i="6"/>
  <c r="P1159" i="6"/>
  <c r="N357" i="6"/>
  <c r="R357" i="6"/>
  <c r="Q357" i="6"/>
  <c r="P357" i="6"/>
  <c r="O357" i="6"/>
  <c r="N933" i="6"/>
  <c r="O933" i="6"/>
  <c r="Q933" i="6"/>
  <c r="P933" i="6"/>
  <c r="R1261" i="6"/>
  <c r="Q368" i="6"/>
  <c r="P1114" i="6"/>
  <c r="O160" i="6"/>
  <c r="P1244" i="6"/>
  <c r="Q1244" i="6"/>
  <c r="Q834" i="6"/>
  <c r="O1218" i="6"/>
  <c r="P1218" i="6"/>
  <c r="O1236" i="6"/>
  <c r="P1131" i="6"/>
  <c r="P1276" i="6"/>
  <c r="Q1276" i="6"/>
  <c r="R95" i="6"/>
  <c r="Q111" i="6"/>
  <c r="O198" i="6"/>
  <c r="Q198" i="6"/>
  <c r="R979" i="6"/>
  <c r="O1225" i="6"/>
  <c r="P823" i="6"/>
  <c r="Q141" i="6"/>
  <c r="P267" i="6"/>
  <c r="Q1141" i="6"/>
  <c r="Q976" i="6"/>
  <c r="O1056" i="6"/>
  <c r="R1056" i="6"/>
  <c r="Q749" i="6"/>
  <c r="O1061" i="6"/>
  <c r="Q628" i="6"/>
  <c r="P1237" i="6"/>
  <c r="Q1147" i="6"/>
  <c r="Q478" i="6"/>
  <c r="Q1108" i="6"/>
  <c r="O1148" i="6"/>
  <c r="Q878" i="6"/>
  <c r="O878" i="6"/>
  <c r="N1283" i="6"/>
  <c r="O1283" i="6"/>
  <c r="P1283" i="6"/>
  <c r="R1283" i="6"/>
  <c r="Q1283" i="6"/>
  <c r="P1313" i="6"/>
  <c r="N381" i="6"/>
  <c r="O381" i="6"/>
  <c r="P381" i="6"/>
  <c r="Q381" i="6"/>
  <c r="N366" i="6"/>
  <c r="P366" i="6"/>
  <c r="R366" i="6"/>
  <c r="Q366" i="6"/>
  <c r="O366" i="6"/>
  <c r="N739" i="6"/>
  <c r="Q739" i="6"/>
  <c r="N1219" i="6"/>
  <c r="R1219" i="6"/>
  <c r="O1219" i="6"/>
  <c r="Q1219" i="6"/>
  <c r="P1219" i="6"/>
  <c r="N1151" i="6"/>
  <c r="R1151" i="6"/>
  <c r="O1151" i="6"/>
  <c r="Q1151" i="6"/>
  <c r="P1151" i="6"/>
  <c r="N37" i="6"/>
  <c r="Q37" i="6"/>
  <c r="O37" i="6"/>
  <c r="R37" i="6"/>
  <c r="P37" i="6"/>
  <c r="O59" i="6"/>
  <c r="O769" i="6"/>
  <c r="O1263" i="6"/>
  <c r="N582" i="6"/>
  <c r="Q582" i="6"/>
  <c r="O582" i="6"/>
  <c r="R582" i="6"/>
  <c r="P582" i="6"/>
  <c r="N559" i="6"/>
  <c r="P559" i="6"/>
  <c r="O559" i="6"/>
  <c r="R559" i="6"/>
  <c r="Q559" i="6"/>
  <c r="N1215" i="6"/>
  <c r="P1215" i="6"/>
  <c r="Q1215" i="6"/>
  <c r="R1215" i="6"/>
  <c r="N195" i="6"/>
  <c r="Q195" i="6"/>
  <c r="O195" i="6"/>
  <c r="R195" i="6"/>
  <c r="P195" i="6"/>
  <c r="AE4" i="2"/>
  <c r="AM4" i="2" s="1"/>
  <c r="AP4" i="2" s="1"/>
  <c r="P89" i="6"/>
  <c r="O89" i="6"/>
  <c r="Q89" i="6"/>
  <c r="R89" i="6"/>
  <c r="R502" i="6"/>
  <c r="O502" i="6"/>
  <c r="Q502" i="6"/>
  <c r="P502" i="6"/>
  <c r="P563" i="6"/>
  <c r="O563" i="6"/>
  <c r="R563" i="6"/>
  <c r="Q563" i="6"/>
  <c r="R1179" i="6"/>
  <c r="O1179" i="6"/>
  <c r="P1179" i="6"/>
  <c r="Q1179" i="6"/>
  <c r="O1092" i="6"/>
  <c r="P1092" i="6"/>
  <c r="Q1092" i="6"/>
  <c r="R1092" i="6"/>
  <c r="O1152" i="6"/>
  <c r="P1152" i="6"/>
  <c r="Q1152" i="6"/>
  <c r="R1152" i="6"/>
  <c r="O1133" i="6"/>
  <c r="P1133" i="6"/>
  <c r="Q1133" i="6"/>
  <c r="R1133" i="6"/>
  <c r="Q40" i="6"/>
  <c r="O40" i="6"/>
  <c r="P40" i="6"/>
  <c r="R40" i="6"/>
  <c r="R702" i="6"/>
  <c r="Q702" i="6"/>
  <c r="O702" i="6"/>
  <c r="P702" i="6"/>
  <c r="Q1241" i="6"/>
  <c r="R1241" i="6"/>
  <c r="O1241" i="6"/>
  <c r="P1241" i="6"/>
  <c r="P777" i="6"/>
  <c r="Q777" i="6"/>
  <c r="R777" i="6"/>
  <c r="O777" i="6"/>
  <c r="Q253" i="6"/>
  <c r="O253" i="6"/>
  <c r="P253" i="6"/>
  <c r="R253" i="6"/>
  <c r="R604" i="6"/>
  <c r="Q604" i="6"/>
  <c r="O604" i="6"/>
  <c r="P604" i="6"/>
  <c r="P637" i="6"/>
  <c r="Q637" i="6"/>
  <c r="O637" i="6"/>
  <c r="R637" i="6"/>
  <c r="R734" i="6"/>
  <c r="Q734" i="6"/>
  <c r="O734" i="6"/>
  <c r="P734" i="6"/>
  <c r="P1271" i="6"/>
  <c r="Q1271" i="6"/>
  <c r="R1271" i="6"/>
  <c r="O1271" i="6"/>
  <c r="Q408" i="6"/>
  <c r="R408" i="6"/>
  <c r="O408" i="6"/>
  <c r="P408" i="6"/>
  <c r="Q341" i="6"/>
  <c r="O341" i="6"/>
  <c r="P341" i="6"/>
  <c r="R341" i="6"/>
  <c r="O561" i="6"/>
  <c r="R561" i="6"/>
  <c r="P561" i="6"/>
  <c r="Q561" i="6"/>
  <c r="R824" i="6"/>
  <c r="P824" i="6"/>
  <c r="O824" i="6"/>
  <c r="Q824" i="6"/>
  <c r="P113" i="6"/>
  <c r="R113" i="6"/>
  <c r="Q113" i="6"/>
  <c r="O113" i="6"/>
  <c r="P331" i="6"/>
  <c r="R331" i="6"/>
  <c r="Q331" i="6"/>
  <c r="O331" i="6"/>
  <c r="R4" i="6"/>
  <c r="P1274" i="6"/>
  <c r="Q1274" i="6"/>
  <c r="R1274" i="6"/>
  <c r="O1274" i="6"/>
  <c r="Q1172" i="6"/>
  <c r="R1172" i="6"/>
  <c r="O1172" i="6"/>
  <c r="P1172" i="6"/>
  <c r="R88" i="6"/>
  <c r="Q88" i="6"/>
  <c r="O88" i="6"/>
  <c r="P88" i="6"/>
  <c r="P503" i="6"/>
  <c r="Q503" i="6"/>
  <c r="R503" i="6"/>
  <c r="O503" i="6"/>
  <c r="O564" i="6"/>
  <c r="R564" i="6"/>
  <c r="P564" i="6"/>
  <c r="Q564" i="6"/>
  <c r="O1063" i="6"/>
  <c r="R1063" i="6"/>
  <c r="P1063" i="6"/>
  <c r="Q1063" i="6"/>
  <c r="P1298" i="6"/>
  <c r="Q1298" i="6"/>
  <c r="R1298" i="6"/>
  <c r="O1298" i="6"/>
  <c r="Q1180" i="6"/>
  <c r="R1180" i="6"/>
  <c r="O1180" i="6"/>
  <c r="P1180" i="6"/>
  <c r="P1234" i="6"/>
  <c r="Q1234" i="6"/>
  <c r="R1234" i="6"/>
  <c r="O1234" i="6"/>
  <c r="Q1153" i="6"/>
  <c r="R1153" i="6"/>
  <c r="O1153" i="6"/>
  <c r="P1153" i="6"/>
  <c r="Q476" i="6"/>
  <c r="R476" i="6"/>
  <c r="P476" i="6"/>
  <c r="O476" i="6"/>
  <c r="R1166" i="6"/>
  <c r="O1166" i="6"/>
  <c r="P1166" i="6"/>
  <c r="Q1166" i="6"/>
  <c r="P1119" i="6"/>
  <c r="Q1119" i="6"/>
  <c r="R1119" i="6"/>
  <c r="O1119" i="6"/>
  <c r="R1294" i="6"/>
  <c r="O1294" i="6"/>
  <c r="P1294" i="6"/>
  <c r="Q1294" i="6"/>
  <c r="R1134" i="6"/>
  <c r="O1134" i="6"/>
  <c r="P1134" i="6"/>
  <c r="Q1134" i="6"/>
  <c r="P703" i="6"/>
  <c r="O703" i="6"/>
  <c r="Q703" i="6"/>
  <c r="R703" i="6"/>
  <c r="P1242" i="6"/>
  <c r="Q1242" i="6"/>
  <c r="R1242" i="6"/>
  <c r="O1242" i="6"/>
  <c r="Q1156" i="6"/>
  <c r="R1156" i="6"/>
  <c r="O1156" i="6"/>
  <c r="P1156" i="6"/>
  <c r="P62" i="6"/>
  <c r="Q62" i="6"/>
  <c r="O62" i="6"/>
  <c r="R62" i="6"/>
  <c r="P51" i="6"/>
  <c r="O51" i="6"/>
  <c r="R51" i="6"/>
  <c r="Q51" i="6"/>
  <c r="R1098" i="6"/>
  <c r="Q1098" i="6"/>
  <c r="O1098" i="6"/>
  <c r="P1098" i="6"/>
  <c r="Q732" i="6"/>
  <c r="R732" i="6"/>
  <c r="O732" i="6"/>
  <c r="P732" i="6"/>
  <c r="Q934" i="6"/>
  <c r="R934" i="6"/>
  <c r="P934" i="6"/>
  <c r="O934" i="6"/>
  <c r="O1200" i="6"/>
  <c r="P1200" i="6"/>
  <c r="Q1200" i="6"/>
  <c r="R1200" i="6"/>
  <c r="O994" i="6"/>
  <c r="P994" i="6"/>
  <c r="R994" i="6"/>
  <c r="Q994" i="6"/>
  <c r="Q634" i="6"/>
  <c r="R634" i="6"/>
  <c r="O634" i="6"/>
  <c r="P634" i="6"/>
  <c r="P46" i="6"/>
  <c r="R46" i="6"/>
  <c r="Q46" i="6"/>
  <c r="O46" i="6"/>
  <c r="R255" i="6"/>
  <c r="O255" i="6"/>
  <c r="Q255" i="6"/>
  <c r="P255" i="6"/>
  <c r="P605" i="6"/>
  <c r="Q605" i="6"/>
  <c r="O605" i="6"/>
  <c r="R605" i="6"/>
  <c r="P597" i="6"/>
  <c r="R597" i="6"/>
  <c r="Q597" i="6"/>
  <c r="O597" i="6"/>
  <c r="P735" i="6"/>
  <c r="O735" i="6"/>
  <c r="Q735" i="6"/>
  <c r="R735" i="6"/>
  <c r="R1305" i="6"/>
  <c r="O1305" i="6"/>
  <c r="P1305" i="6"/>
  <c r="Q1305" i="6"/>
  <c r="P993" i="6"/>
  <c r="Q993" i="6"/>
  <c r="O993" i="6"/>
  <c r="R993" i="6"/>
  <c r="P411" i="6"/>
  <c r="O411" i="6"/>
  <c r="Q411" i="6"/>
  <c r="R411" i="6"/>
  <c r="P977" i="6"/>
  <c r="Q977" i="6"/>
  <c r="O977" i="6"/>
  <c r="R977" i="6"/>
  <c r="P1130" i="6"/>
  <c r="Q1130" i="6"/>
  <c r="R1130" i="6"/>
  <c r="O1130" i="6"/>
  <c r="O1176" i="6"/>
  <c r="P1176" i="6"/>
  <c r="Q1176" i="6"/>
  <c r="R1176" i="6"/>
  <c r="P1162" i="6"/>
  <c r="Q1162" i="6"/>
  <c r="R1162" i="6"/>
  <c r="O1162" i="6"/>
  <c r="O340" i="6"/>
  <c r="R340" i="6"/>
  <c r="P340" i="6"/>
  <c r="Q340" i="6"/>
  <c r="Q560" i="6"/>
  <c r="P560" i="6"/>
  <c r="O560" i="6"/>
  <c r="R560" i="6"/>
  <c r="Q1059" i="6"/>
  <c r="P1059" i="6"/>
  <c r="R1059" i="6"/>
  <c r="O1059" i="6"/>
  <c r="P825" i="6"/>
  <c r="R825" i="6"/>
  <c r="O825" i="6"/>
  <c r="Q825" i="6"/>
  <c r="P1049" i="6"/>
  <c r="O1049" i="6"/>
  <c r="Q1049" i="6"/>
  <c r="R1049" i="6"/>
  <c r="O1285" i="6"/>
  <c r="P1285" i="6"/>
  <c r="Q1285" i="6"/>
  <c r="R1285" i="6"/>
  <c r="R1142" i="6"/>
  <c r="O1142" i="6"/>
  <c r="P1142" i="6"/>
  <c r="Q1142" i="6"/>
  <c r="O1136" i="6"/>
  <c r="P1136" i="6"/>
  <c r="Q1136" i="6"/>
  <c r="R1136" i="6"/>
  <c r="P1191" i="6"/>
  <c r="Q1191" i="6"/>
  <c r="R1191" i="6"/>
  <c r="O1191" i="6"/>
  <c r="P1111" i="6"/>
  <c r="Q1111" i="6"/>
  <c r="R1111" i="6"/>
  <c r="O1111" i="6"/>
  <c r="O1256" i="6"/>
  <c r="P1256" i="6"/>
  <c r="Q1256" i="6"/>
  <c r="R1256" i="6"/>
  <c r="R1040" i="6"/>
  <c r="Q1040" i="6"/>
  <c r="O1040" i="6"/>
  <c r="P1040" i="6"/>
  <c r="O1377" i="6"/>
  <c r="P1377" i="6"/>
  <c r="R1377" i="6"/>
  <c r="Q1377" i="6"/>
  <c r="O1264" i="6"/>
  <c r="P1264" i="6"/>
  <c r="Q1264" i="6"/>
  <c r="R1264" i="6"/>
  <c r="R652" i="6"/>
  <c r="Q652" i="6"/>
  <c r="O652" i="6"/>
  <c r="P652" i="6"/>
  <c r="O791" i="6"/>
  <c r="P791" i="6"/>
  <c r="Q791" i="6"/>
  <c r="R791" i="6"/>
  <c r="Q1209" i="6"/>
  <c r="R1209" i="6"/>
  <c r="O1209" i="6"/>
  <c r="P1209" i="6"/>
  <c r="P1199" i="6"/>
  <c r="Q1199" i="6"/>
  <c r="R1199" i="6"/>
  <c r="O1199" i="6"/>
  <c r="O1042" i="6"/>
  <c r="R1042" i="6"/>
  <c r="P1042" i="6"/>
  <c r="Q1042" i="6"/>
  <c r="P1175" i="6"/>
  <c r="Q1175" i="6"/>
  <c r="R1175" i="6"/>
  <c r="O1175" i="6"/>
  <c r="R570" i="6"/>
  <c r="Q570" i="6"/>
  <c r="P570" i="6"/>
  <c r="O570" i="6"/>
  <c r="P1301" i="6"/>
  <c r="Q1301" i="6"/>
  <c r="O1301" i="6"/>
  <c r="R1301" i="6"/>
  <c r="P1186" i="6"/>
  <c r="Q1186" i="6"/>
  <c r="R1186" i="6"/>
  <c r="O1186" i="6"/>
  <c r="R507" i="6"/>
  <c r="P507" i="6"/>
  <c r="Q507" i="6"/>
  <c r="O507" i="6"/>
  <c r="R1118" i="6"/>
  <c r="O1118" i="6"/>
  <c r="P1118" i="6"/>
  <c r="Q1118" i="6"/>
  <c r="R1155" i="6"/>
  <c r="O1155" i="6"/>
  <c r="P1155" i="6"/>
  <c r="Q1155" i="6"/>
  <c r="P788" i="6"/>
  <c r="Q788" i="6"/>
  <c r="R788" i="6"/>
  <c r="O788" i="6"/>
  <c r="P1170" i="6"/>
  <c r="Q1170" i="6"/>
  <c r="R1170" i="6"/>
  <c r="O1170" i="6"/>
  <c r="R50" i="6"/>
  <c r="P50" i="6"/>
  <c r="Q50" i="6"/>
  <c r="O50" i="6"/>
  <c r="P1325" i="6"/>
  <c r="Q1325" i="6"/>
  <c r="R1325" i="6"/>
  <c r="O1325" i="6"/>
  <c r="P1099" i="6"/>
  <c r="O1099" i="6"/>
  <c r="Q1099" i="6"/>
  <c r="R1099" i="6"/>
  <c r="P1226" i="6"/>
  <c r="Q1226" i="6"/>
  <c r="R1226" i="6"/>
  <c r="O1226" i="6"/>
  <c r="O1128" i="6"/>
  <c r="P1128" i="6"/>
  <c r="Q1128" i="6"/>
  <c r="R1128" i="6"/>
  <c r="Q1161" i="6"/>
  <c r="R1161" i="6"/>
  <c r="O1161" i="6"/>
  <c r="P1161" i="6"/>
  <c r="O1058" i="6"/>
  <c r="R1058" i="6"/>
  <c r="P1058" i="6"/>
  <c r="Q1058" i="6"/>
  <c r="O1173" i="6"/>
  <c r="P1173" i="6"/>
  <c r="Q1173" i="6"/>
  <c r="R1173" i="6"/>
  <c r="Q1137" i="6"/>
  <c r="R1137" i="6"/>
  <c r="O1137" i="6"/>
  <c r="P1137" i="6"/>
  <c r="R1174" i="6"/>
  <c r="O1174" i="6"/>
  <c r="P1174" i="6"/>
  <c r="Q1174" i="6"/>
  <c r="P291" i="6"/>
  <c r="O291" i="6"/>
  <c r="R291" i="6"/>
  <c r="Q291" i="6"/>
  <c r="Q1188" i="6"/>
  <c r="R1188" i="6"/>
  <c r="O1188" i="6"/>
  <c r="P1188" i="6"/>
  <c r="Q86" i="6"/>
  <c r="R86" i="6"/>
  <c r="O86" i="6"/>
  <c r="P86" i="6"/>
  <c r="P196" i="6"/>
  <c r="R196" i="6"/>
  <c r="O196" i="6"/>
  <c r="Q196" i="6"/>
  <c r="O362" i="6"/>
  <c r="R362" i="6"/>
  <c r="P362" i="6"/>
  <c r="Q362" i="6"/>
  <c r="O501" i="6"/>
  <c r="P501" i="6"/>
  <c r="Q501" i="6"/>
  <c r="R501" i="6"/>
  <c r="O569" i="6"/>
  <c r="R569" i="6"/>
  <c r="Q569" i="6"/>
  <c r="P569" i="6"/>
  <c r="Q565" i="6"/>
  <c r="P565" i="6"/>
  <c r="O565" i="6"/>
  <c r="R565" i="6"/>
  <c r="R1064" i="6"/>
  <c r="Q1064" i="6"/>
  <c r="O1064" i="6"/>
  <c r="P1064" i="6"/>
  <c r="R1300" i="6"/>
  <c r="O1300" i="6"/>
  <c r="P1300" i="6"/>
  <c r="Q1300" i="6"/>
  <c r="R1115" i="6"/>
  <c r="O1115" i="6"/>
  <c r="P1115" i="6"/>
  <c r="Q1115" i="6"/>
  <c r="R1246" i="6"/>
  <c r="O1246" i="6"/>
  <c r="P1246" i="6"/>
  <c r="Q1246" i="6"/>
  <c r="R1090" i="6"/>
  <c r="O1090" i="6"/>
  <c r="P1090" i="6"/>
  <c r="Q1090" i="6"/>
  <c r="P1154" i="6"/>
  <c r="Q1154" i="6"/>
  <c r="R1154" i="6"/>
  <c r="O1154" i="6"/>
  <c r="P1122" i="6"/>
  <c r="Q1122" i="6"/>
  <c r="R1122" i="6"/>
  <c r="O1122" i="6"/>
  <c r="P12" i="6"/>
  <c r="R12" i="6"/>
  <c r="O12" i="6"/>
  <c r="Q12" i="6"/>
  <c r="Q505" i="6"/>
  <c r="O505" i="6"/>
  <c r="P505" i="6"/>
  <c r="R505" i="6"/>
  <c r="O1165" i="6"/>
  <c r="P1165" i="6"/>
  <c r="Q1165" i="6"/>
  <c r="R1165" i="6"/>
  <c r="Q1132" i="6"/>
  <c r="R1132" i="6"/>
  <c r="O1132" i="6"/>
  <c r="P1132" i="6"/>
  <c r="O1293" i="6"/>
  <c r="P1293" i="6"/>
  <c r="Q1293" i="6"/>
  <c r="R1293" i="6"/>
  <c r="P1135" i="6"/>
  <c r="Q1135" i="6"/>
  <c r="R1135" i="6"/>
  <c r="O1135" i="6"/>
  <c r="P38" i="6"/>
  <c r="R38" i="6"/>
  <c r="Q38" i="6"/>
  <c r="O38" i="6"/>
  <c r="Q700" i="6"/>
  <c r="R700" i="6"/>
  <c r="O700" i="6"/>
  <c r="P700" i="6"/>
  <c r="Q879" i="6"/>
  <c r="O879" i="6"/>
  <c r="P879" i="6"/>
  <c r="R879" i="6"/>
  <c r="O337" i="6"/>
  <c r="P337" i="6"/>
  <c r="Q337" i="6"/>
  <c r="R337" i="6"/>
  <c r="R1139" i="6"/>
  <c r="O1139" i="6"/>
  <c r="P1139" i="6"/>
  <c r="Q1139" i="6"/>
  <c r="R1123" i="6"/>
  <c r="O1123" i="6"/>
  <c r="P1123" i="6"/>
  <c r="Q1123" i="6"/>
  <c r="R63" i="6"/>
  <c r="O63" i="6"/>
  <c r="P63" i="6"/>
  <c r="Q63" i="6"/>
  <c r="O52" i="6"/>
  <c r="Q52" i="6"/>
  <c r="R52" i="6"/>
  <c r="P52" i="6"/>
  <c r="P579" i="6"/>
  <c r="O579" i="6"/>
  <c r="R579" i="6"/>
  <c r="Q579" i="6"/>
  <c r="O1323" i="6"/>
  <c r="P1323" i="6"/>
  <c r="Q1323" i="6"/>
  <c r="R1323" i="6"/>
  <c r="O1097" i="6"/>
  <c r="P1097" i="6"/>
  <c r="Q1097" i="6"/>
  <c r="R1097" i="6"/>
  <c r="R1235" i="6"/>
  <c r="O1235" i="6"/>
  <c r="P1235" i="6"/>
  <c r="Q1235" i="6"/>
  <c r="Q1201" i="6"/>
  <c r="R1201" i="6"/>
  <c r="O1201" i="6"/>
  <c r="P1201" i="6"/>
  <c r="O41" i="6"/>
  <c r="Q41" i="6"/>
  <c r="R41" i="6"/>
  <c r="P41" i="6"/>
  <c r="Q48" i="6"/>
  <c r="P48" i="6"/>
  <c r="R48" i="6"/>
  <c r="O48" i="6"/>
  <c r="P254" i="6"/>
  <c r="R254" i="6"/>
  <c r="O254" i="6"/>
  <c r="Q254" i="6"/>
  <c r="Q602" i="6"/>
  <c r="O602" i="6"/>
  <c r="R602" i="6"/>
  <c r="P602" i="6"/>
  <c r="O635" i="6"/>
  <c r="P635" i="6"/>
  <c r="Q635" i="6"/>
  <c r="R635" i="6"/>
  <c r="R596" i="6"/>
  <c r="O596" i="6"/>
  <c r="P596" i="6"/>
  <c r="Q596" i="6"/>
  <c r="P1017" i="6"/>
  <c r="Q1017" i="6"/>
  <c r="O1017" i="6"/>
  <c r="R1017" i="6"/>
  <c r="R1222" i="6"/>
  <c r="O1222" i="6"/>
  <c r="P1222" i="6"/>
  <c r="Q1222" i="6"/>
  <c r="P1304" i="6"/>
  <c r="Q1304" i="6"/>
  <c r="O1304" i="6"/>
  <c r="R1304" i="6"/>
  <c r="O82" i="6"/>
  <c r="P82" i="6"/>
  <c r="Q82" i="6"/>
  <c r="R82" i="6"/>
  <c r="Q995" i="6"/>
  <c r="R995" i="6"/>
  <c r="P995" i="6"/>
  <c r="O995" i="6"/>
  <c r="O1280" i="6"/>
  <c r="P1280" i="6"/>
  <c r="Q1280" i="6"/>
  <c r="R1280" i="6"/>
  <c r="P92" i="6"/>
  <c r="R92" i="6"/>
  <c r="O92" i="6"/>
  <c r="Q92" i="6"/>
  <c r="R80" i="6"/>
  <c r="O80" i="6"/>
  <c r="P80" i="6"/>
  <c r="Q80" i="6"/>
  <c r="R410" i="6"/>
  <c r="Q410" i="6"/>
  <c r="O410" i="6"/>
  <c r="P410" i="6"/>
  <c r="R1259" i="6"/>
  <c r="O1259" i="6"/>
  <c r="P1259" i="6"/>
  <c r="Q1259" i="6"/>
  <c r="R1275" i="6"/>
  <c r="O1275" i="6"/>
  <c r="P1275" i="6"/>
  <c r="Q1275" i="6"/>
  <c r="P1178" i="6"/>
  <c r="Q1178" i="6"/>
  <c r="R1178" i="6"/>
  <c r="O1178" i="6"/>
  <c r="R197" i="6"/>
  <c r="P197" i="6"/>
  <c r="O197" i="6"/>
  <c r="Q197" i="6"/>
  <c r="R290" i="6"/>
  <c r="P290" i="6"/>
  <c r="Q290" i="6"/>
  <c r="O290" i="6"/>
  <c r="R343" i="6"/>
  <c r="P343" i="6"/>
  <c r="O343" i="6"/>
  <c r="Q343" i="6"/>
  <c r="R562" i="6"/>
  <c r="Q562" i="6"/>
  <c r="O562" i="6"/>
  <c r="P562" i="6"/>
  <c r="Q1051" i="6"/>
  <c r="P1051" i="6"/>
  <c r="O1051" i="6"/>
  <c r="R1051" i="6"/>
  <c r="R1286" i="6"/>
  <c r="O1286" i="6"/>
  <c r="P1286" i="6"/>
  <c r="Q1286" i="6"/>
  <c r="O907" i="6"/>
  <c r="P907" i="6"/>
  <c r="Q907" i="6"/>
  <c r="R907" i="6"/>
  <c r="P1143" i="6"/>
  <c r="Q1143" i="6"/>
  <c r="R1143" i="6"/>
  <c r="O1143" i="6"/>
  <c r="Q1289" i="6"/>
  <c r="R1289" i="6"/>
  <c r="O1289" i="6"/>
  <c r="P1289" i="6"/>
  <c r="P1138" i="6"/>
  <c r="Q1138" i="6"/>
  <c r="R1138" i="6"/>
  <c r="O1138" i="6"/>
  <c r="Q1257" i="6"/>
  <c r="R1257" i="6"/>
  <c r="O1257" i="6"/>
  <c r="P1257" i="6"/>
  <c r="R1267" i="6"/>
  <c r="O1267" i="6"/>
  <c r="P1267" i="6"/>
  <c r="Q1267" i="6"/>
  <c r="R1378" i="6"/>
  <c r="P1378" i="6"/>
  <c r="O1378" i="6"/>
  <c r="Q1378" i="6"/>
  <c r="Q1116" i="6"/>
  <c r="R1116" i="6"/>
  <c r="O1116" i="6"/>
  <c r="P1116" i="6"/>
  <c r="Q1265" i="6"/>
  <c r="R1265" i="6"/>
  <c r="O1265" i="6"/>
  <c r="P1265" i="6"/>
  <c r="P266" i="6"/>
  <c r="R266" i="6"/>
  <c r="Q266" i="6"/>
  <c r="O266" i="6"/>
  <c r="R792" i="6"/>
  <c r="O792" i="6"/>
  <c r="P792" i="6"/>
  <c r="Q792" i="6"/>
  <c r="P1210" i="6"/>
  <c r="Q1210" i="6"/>
  <c r="R1210" i="6"/>
  <c r="O1210" i="6"/>
  <c r="O329" i="6"/>
  <c r="Q329" i="6"/>
  <c r="P329" i="6"/>
  <c r="R329" i="6"/>
  <c r="O669" i="6"/>
  <c r="P669" i="6"/>
  <c r="Q669" i="6"/>
  <c r="R669" i="6"/>
  <c r="P1041" i="6"/>
  <c r="O1041" i="6"/>
  <c r="R1041" i="6"/>
  <c r="Q1041" i="6"/>
  <c r="Q363" i="6"/>
  <c r="P363" i="6"/>
  <c r="R363" i="6"/>
  <c r="O363" i="6"/>
  <c r="R707" i="6"/>
  <c r="O707" i="6"/>
  <c r="P707" i="6"/>
  <c r="Q707" i="6"/>
  <c r="O659" i="6"/>
  <c r="R659" i="6"/>
  <c r="P659" i="6"/>
  <c r="Q659" i="6"/>
  <c r="O1208" i="6"/>
  <c r="P1208" i="6"/>
  <c r="Q1208" i="6"/>
  <c r="R1208" i="6"/>
  <c r="R13" i="6"/>
  <c r="P13" i="6"/>
  <c r="Q13" i="6"/>
  <c r="O13" i="6"/>
  <c r="R881" i="6"/>
  <c r="P881" i="6"/>
  <c r="Q881" i="6"/>
  <c r="O881" i="6"/>
  <c r="P339" i="6"/>
  <c r="Q339" i="6"/>
  <c r="O339" i="6"/>
  <c r="R339" i="6"/>
  <c r="Q581" i="6"/>
  <c r="P581" i="6"/>
  <c r="O581" i="6"/>
  <c r="R581" i="6"/>
  <c r="R539" i="6"/>
  <c r="P539" i="6"/>
  <c r="Q539" i="6"/>
  <c r="O539" i="6"/>
  <c r="Q658" i="6"/>
  <c r="P658" i="6"/>
  <c r="O658" i="6"/>
  <c r="R658" i="6"/>
  <c r="R93" i="6"/>
  <c r="O93" i="6"/>
  <c r="P93" i="6"/>
  <c r="Q93" i="6"/>
  <c r="P43" i="6"/>
  <c r="Q43" i="6"/>
  <c r="R43" i="6"/>
  <c r="O43" i="6"/>
  <c r="O598" i="6"/>
  <c r="P598" i="6"/>
  <c r="Q598" i="6"/>
  <c r="R598" i="6"/>
  <c r="Q1019" i="6"/>
  <c r="R1019" i="6"/>
  <c r="P1019" i="6"/>
  <c r="O1019" i="6"/>
  <c r="O1197" i="6"/>
  <c r="P1197" i="6"/>
  <c r="Q1197" i="6"/>
  <c r="R1197" i="6"/>
  <c r="P1282" i="6"/>
  <c r="Q1282" i="6"/>
  <c r="R1282" i="6"/>
  <c r="O1282" i="6"/>
  <c r="Q1177" i="6"/>
  <c r="R1177" i="6"/>
  <c r="O1177" i="6"/>
  <c r="P1177" i="6"/>
  <c r="P909" i="6"/>
  <c r="Q909" i="6"/>
  <c r="R909" i="6"/>
  <c r="O909" i="6"/>
  <c r="O1189" i="6"/>
  <c r="P1189" i="6"/>
  <c r="Q1189" i="6"/>
  <c r="R1189" i="6"/>
  <c r="O1109" i="6"/>
  <c r="P1109" i="6"/>
  <c r="Q1109" i="6"/>
  <c r="R1109" i="6"/>
  <c r="R1198" i="6"/>
  <c r="O1198" i="6"/>
  <c r="P1198" i="6"/>
  <c r="Q1198" i="6"/>
  <c r="P671" i="6"/>
  <c r="O671" i="6"/>
  <c r="Q671" i="6"/>
  <c r="R671" i="6"/>
  <c r="R1243" i="6"/>
  <c r="O1243" i="6"/>
  <c r="P1243" i="6"/>
  <c r="Q1243" i="6"/>
  <c r="Q336" i="6"/>
  <c r="R336" i="6"/>
  <c r="O336" i="6"/>
  <c r="P336" i="6"/>
  <c r="O477" i="6"/>
  <c r="P477" i="6"/>
  <c r="R477" i="6"/>
  <c r="Q477" i="6"/>
  <c r="O87" i="6"/>
  <c r="P87" i="6"/>
  <c r="Q87" i="6"/>
  <c r="R87" i="6"/>
  <c r="P361" i="6"/>
  <c r="O361" i="6"/>
  <c r="Q361" i="6"/>
  <c r="R361" i="6"/>
  <c r="Q500" i="6"/>
  <c r="O500" i="6"/>
  <c r="R500" i="6"/>
  <c r="P500" i="6"/>
  <c r="Q568" i="6"/>
  <c r="P568" i="6"/>
  <c r="O568" i="6"/>
  <c r="R568" i="6"/>
  <c r="Q1204" i="6"/>
  <c r="R1204" i="6"/>
  <c r="O1204" i="6"/>
  <c r="P1204" i="6"/>
  <c r="R1299" i="6"/>
  <c r="O1299" i="6"/>
  <c r="P1299" i="6"/>
  <c r="Q1299" i="6"/>
  <c r="O1117" i="6"/>
  <c r="P1117" i="6"/>
  <c r="Q1117" i="6"/>
  <c r="R1117" i="6"/>
  <c r="P1247" i="6"/>
  <c r="Q1247" i="6"/>
  <c r="R1247" i="6"/>
  <c r="O1247" i="6"/>
  <c r="P1091" i="6"/>
  <c r="Q1091" i="6"/>
  <c r="R1091" i="6"/>
  <c r="O1091" i="6"/>
  <c r="Q1124" i="6"/>
  <c r="R1124" i="6"/>
  <c r="O1124" i="6"/>
  <c r="P1124" i="6"/>
  <c r="O1031" i="6"/>
  <c r="R1031" i="6"/>
  <c r="Q1031" i="6"/>
  <c r="P1031" i="6"/>
  <c r="Q1185" i="6"/>
  <c r="R1185" i="6"/>
  <c r="O1185" i="6"/>
  <c r="P1185" i="6"/>
  <c r="Q11" i="6"/>
  <c r="O11" i="6"/>
  <c r="P11" i="6"/>
  <c r="R11" i="6"/>
  <c r="P506" i="6"/>
  <c r="O506" i="6"/>
  <c r="R506" i="6"/>
  <c r="Q506" i="6"/>
  <c r="P1167" i="6"/>
  <c r="Q1167" i="6"/>
  <c r="R1167" i="6"/>
  <c r="O1167" i="6"/>
  <c r="P1295" i="6"/>
  <c r="Q1295" i="6"/>
  <c r="R1295" i="6"/>
  <c r="O1295" i="6"/>
  <c r="R39" i="6"/>
  <c r="P39" i="6"/>
  <c r="Q39" i="6"/>
  <c r="O39" i="6"/>
  <c r="O701" i="6"/>
  <c r="P701" i="6"/>
  <c r="Q701" i="6"/>
  <c r="R701" i="6"/>
  <c r="P880" i="6"/>
  <c r="O880" i="6"/>
  <c r="R880" i="6"/>
  <c r="Q880" i="6"/>
  <c r="O1240" i="6"/>
  <c r="P1240" i="6"/>
  <c r="Q1240" i="6"/>
  <c r="R1240" i="6"/>
  <c r="R338" i="6"/>
  <c r="Q338" i="6"/>
  <c r="O338" i="6"/>
  <c r="P338" i="6"/>
  <c r="Q1268" i="6"/>
  <c r="R1268" i="6"/>
  <c r="O1268" i="6"/>
  <c r="P1268" i="6"/>
  <c r="O1221" i="6"/>
  <c r="P1221" i="6"/>
  <c r="Q1221" i="6"/>
  <c r="R1221" i="6"/>
  <c r="Q64" i="6"/>
  <c r="R64" i="6"/>
  <c r="O64" i="6"/>
  <c r="P64" i="6"/>
  <c r="O580" i="6"/>
  <c r="R580" i="6"/>
  <c r="Q580" i="6"/>
  <c r="P580" i="6"/>
  <c r="R776" i="6"/>
  <c r="O776" i="6"/>
  <c r="P776" i="6"/>
  <c r="Q776" i="6"/>
  <c r="R1324" i="6"/>
  <c r="O1324" i="6"/>
  <c r="Q1324" i="6"/>
  <c r="P1324" i="6"/>
  <c r="Q1096" i="6"/>
  <c r="R1096" i="6"/>
  <c r="O1096" i="6"/>
  <c r="P1096" i="6"/>
  <c r="P653" i="6"/>
  <c r="O653" i="6"/>
  <c r="R653" i="6"/>
  <c r="Q653" i="6"/>
  <c r="R1227" i="6"/>
  <c r="O1227" i="6"/>
  <c r="P1227" i="6"/>
  <c r="Q1227" i="6"/>
  <c r="Q1030" i="6"/>
  <c r="P1030" i="6"/>
  <c r="R1030" i="6"/>
  <c r="O1030" i="6"/>
  <c r="P1202" i="6"/>
  <c r="Q1202" i="6"/>
  <c r="R1202" i="6"/>
  <c r="O1202" i="6"/>
  <c r="Q1140" i="6"/>
  <c r="R1140" i="6"/>
  <c r="O1140" i="6"/>
  <c r="P1140" i="6"/>
  <c r="R42" i="6"/>
  <c r="P42" i="6"/>
  <c r="Q42" i="6"/>
  <c r="O42" i="6"/>
  <c r="O603" i="6"/>
  <c r="P603" i="6"/>
  <c r="Q603" i="6"/>
  <c r="R603" i="6"/>
  <c r="R636" i="6"/>
  <c r="Q636" i="6"/>
  <c r="O636" i="6"/>
  <c r="P636" i="6"/>
  <c r="Q599" i="6"/>
  <c r="P599" i="6"/>
  <c r="R599" i="6"/>
  <c r="O599" i="6"/>
  <c r="O733" i="6"/>
  <c r="P733" i="6"/>
  <c r="Q733" i="6"/>
  <c r="R733" i="6"/>
  <c r="O1018" i="6"/>
  <c r="P1018" i="6"/>
  <c r="R1018" i="6"/>
  <c r="Q1018" i="6"/>
  <c r="P1223" i="6"/>
  <c r="Q1223" i="6"/>
  <c r="R1223" i="6"/>
  <c r="O1223" i="6"/>
  <c r="R1195" i="6"/>
  <c r="O1195" i="6"/>
  <c r="P1195" i="6"/>
  <c r="Q1195" i="6"/>
  <c r="Q1306" i="6"/>
  <c r="R1306" i="6"/>
  <c r="O1306" i="6"/>
  <c r="P1306" i="6"/>
  <c r="R1270" i="6"/>
  <c r="O1270" i="6"/>
  <c r="P1270" i="6"/>
  <c r="Q1270" i="6"/>
  <c r="Q1281" i="6"/>
  <c r="R1281" i="6"/>
  <c r="O1281" i="6"/>
  <c r="P1281" i="6"/>
  <c r="Q83" i="6"/>
  <c r="O83" i="6"/>
  <c r="P83" i="6"/>
  <c r="R83" i="6"/>
  <c r="O409" i="6"/>
  <c r="P409" i="6"/>
  <c r="Q409" i="6"/>
  <c r="R409" i="6"/>
  <c r="Q1260" i="6"/>
  <c r="R1260" i="6"/>
  <c r="O1260" i="6"/>
  <c r="P1260" i="6"/>
  <c r="Q1129" i="6"/>
  <c r="R1129" i="6"/>
  <c r="O1129" i="6"/>
  <c r="P1129" i="6"/>
  <c r="O1160" i="6"/>
  <c r="P1160" i="6"/>
  <c r="Q1160" i="6"/>
  <c r="R1160" i="6"/>
  <c r="P342" i="6"/>
  <c r="R342" i="6"/>
  <c r="O342" i="6"/>
  <c r="Q342" i="6"/>
  <c r="P1057" i="6"/>
  <c r="O1057" i="6"/>
  <c r="Q1057" i="6"/>
  <c r="R1057" i="6"/>
  <c r="P1287" i="6"/>
  <c r="Q1287" i="6"/>
  <c r="R1287" i="6"/>
  <c r="O1287" i="6"/>
  <c r="R908" i="6"/>
  <c r="O908" i="6"/>
  <c r="Q908" i="6"/>
  <c r="P908" i="6"/>
  <c r="P1290" i="6"/>
  <c r="Q1290" i="6"/>
  <c r="R1290" i="6"/>
  <c r="O1290" i="6"/>
  <c r="R1190" i="6"/>
  <c r="O1190" i="6"/>
  <c r="P1190" i="6"/>
  <c r="Q1190" i="6"/>
  <c r="R1110" i="6"/>
  <c r="O1110" i="6"/>
  <c r="P1110" i="6"/>
  <c r="Q1110" i="6"/>
  <c r="O264" i="6"/>
  <c r="Q264" i="6"/>
  <c r="P264" i="6"/>
  <c r="R264" i="6"/>
  <c r="P1258" i="6"/>
  <c r="Q1258" i="6"/>
  <c r="R1258" i="6"/>
  <c r="O1258" i="6"/>
  <c r="Q668" i="6"/>
  <c r="R668" i="6"/>
  <c r="O668" i="6"/>
  <c r="P668" i="6"/>
  <c r="P1379" i="6"/>
  <c r="Q1379" i="6"/>
  <c r="R1379" i="6"/>
  <c r="O1379" i="6"/>
  <c r="P1266" i="6"/>
  <c r="Q1266" i="6"/>
  <c r="R1266" i="6"/>
  <c r="O1266" i="6"/>
  <c r="P793" i="6"/>
  <c r="Q793" i="6"/>
  <c r="R793" i="6"/>
  <c r="O793" i="6"/>
  <c r="P1102" i="6"/>
  <c r="R1102" i="6"/>
  <c r="O1102" i="6"/>
  <c r="Q1102" i="6"/>
  <c r="R330" i="6"/>
  <c r="O330" i="6"/>
  <c r="Q330" i="6"/>
  <c r="P330" i="6"/>
  <c r="R670" i="6"/>
  <c r="Q670" i="6"/>
  <c r="O670" i="6"/>
  <c r="P670" i="6"/>
  <c r="Q1043" i="6"/>
  <c r="P1043" i="6"/>
  <c r="O1043" i="6"/>
  <c r="R1043" i="6"/>
  <c r="Q4" i="6"/>
  <c r="O4" i="6"/>
  <c r="Q79" i="1"/>
  <c r="O79" i="1"/>
  <c r="P79" i="1"/>
  <c r="Q239" i="1"/>
  <c r="O239" i="1"/>
  <c r="P239" i="1"/>
  <c r="Q547" i="1"/>
  <c r="O547" i="1"/>
  <c r="P547" i="1"/>
  <c r="O61" i="1"/>
  <c r="P61" i="1"/>
  <c r="Q61" i="1"/>
  <c r="O153" i="1"/>
  <c r="P153" i="1"/>
  <c r="Q153" i="1"/>
  <c r="O226" i="1"/>
  <c r="P226" i="1"/>
  <c r="Q226" i="1"/>
  <c r="O202" i="1"/>
  <c r="P202" i="1"/>
  <c r="Q202" i="1"/>
  <c r="Q263" i="1"/>
  <c r="O263" i="1"/>
  <c r="P263" i="1"/>
  <c r="Q59" i="1"/>
  <c r="O59" i="1"/>
  <c r="P59" i="1"/>
  <c r="O225" i="1"/>
  <c r="P225" i="1"/>
  <c r="Q225" i="1"/>
  <c r="O602" i="1"/>
  <c r="P602" i="1"/>
  <c r="Q602" i="1"/>
  <c r="O237" i="1"/>
  <c r="Q237" i="1"/>
  <c r="P237" i="1"/>
  <c r="O545" i="1"/>
  <c r="P545" i="1"/>
  <c r="Q545" i="1"/>
  <c r="O514" i="1"/>
  <c r="P514" i="1"/>
  <c r="Q514" i="1"/>
  <c r="O58" i="1"/>
  <c r="P58" i="1"/>
  <c r="Q58" i="1"/>
  <c r="O278" i="1"/>
  <c r="P278" i="1"/>
  <c r="Q278" i="1"/>
  <c r="O385" i="1"/>
  <c r="P385" i="1"/>
  <c r="Q385" i="1"/>
  <c r="O586" i="1"/>
  <c r="P586" i="1"/>
  <c r="Q586" i="1"/>
  <c r="O530" i="1"/>
  <c r="P530" i="1"/>
  <c r="Q530" i="1"/>
  <c r="Q187" i="1"/>
  <c r="O187" i="1"/>
  <c r="P187" i="1"/>
  <c r="O150" i="1"/>
  <c r="P150" i="1"/>
  <c r="Q150" i="1"/>
  <c r="Q23" i="1"/>
  <c r="O23" i="1"/>
  <c r="P23" i="1"/>
  <c r="O417" i="1"/>
  <c r="P417" i="1"/>
  <c r="Q417" i="1"/>
  <c r="P262" i="1"/>
  <c r="O262" i="1"/>
  <c r="Q262" i="1"/>
  <c r="Q135" i="1"/>
  <c r="O135" i="1"/>
  <c r="P135" i="1"/>
  <c r="Q223" i="1"/>
  <c r="O223" i="1"/>
  <c r="P223" i="1"/>
  <c r="O418" i="1"/>
  <c r="P418" i="1"/>
  <c r="Q418" i="1"/>
  <c r="O473" i="1"/>
  <c r="P473" i="1"/>
  <c r="Q473" i="1"/>
  <c r="Q131" i="1"/>
  <c r="O131" i="1"/>
  <c r="P131" i="1"/>
  <c r="O130" i="1"/>
  <c r="P130" i="1"/>
  <c r="Q130" i="1"/>
  <c r="O257" i="1"/>
  <c r="Q257" i="1"/>
  <c r="P257" i="1"/>
  <c r="Q167" i="1"/>
  <c r="O167" i="1"/>
  <c r="P167" i="1"/>
  <c r="O81" i="1"/>
  <c r="P81" i="1"/>
  <c r="Q81" i="1"/>
  <c r="O42" i="1"/>
  <c r="P42" i="1"/>
  <c r="Q42" i="1"/>
  <c r="O37" i="1"/>
  <c r="P37" i="1"/>
  <c r="Q37" i="1"/>
  <c r="Q603" i="1"/>
  <c r="P603" i="1"/>
  <c r="O603" i="1"/>
  <c r="O62" i="1"/>
  <c r="P62" i="1"/>
  <c r="Q62" i="1"/>
  <c r="O77" i="1"/>
  <c r="P77" i="1"/>
  <c r="Q77" i="1"/>
  <c r="P238" i="1"/>
  <c r="O238" i="1"/>
  <c r="Q238" i="1"/>
  <c r="Q515" i="1"/>
  <c r="O515" i="1"/>
  <c r="P515" i="1"/>
  <c r="O546" i="1"/>
  <c r="P546" i="1"/>
  <c r="Q546" i="1"/>
  <c r="O97" i="1"/>
  <c r="P97" i="1"/>
  <c r="Q97" i="1"/>
  <c r="Q279" i="1"/>
  <c r="P279" i="1"/>
  <c r="O279" i="1"/>
  <c r="O346" i="1"/>
  <c r="P346" i="1"/>
  <c r="Q346" i="1"/>
  <c r="Q587" i="1"/>
  <c r="P587" i="1"/>
  <c r="O587" i="1"/>
  <c r="O165" i="1"/>
  <c r="P165" i="1"/>
  <c r="Q165" i="1"/>
  <c r="O402" i="1"/>
  <c r="P402" i="1"/>
  <c r="Q402" i="1"/>
  <c r="O261" i="1"/>
  <c r="Q261" i="1"/>
  <c r="P261" i="1"/>
  <c r="O490" i="1"/>
  <c r="P490" i="1"/>
  <c r="Q490" i="1"/>
  <c r="Q475" i="1"/>
  <c r="O475" i="1"/>
  <c r="P475" i="1"/>
  <c r="O201" i="1"/>
  <c r="P201" i="1"/>
  <c r="Q201" i="1"/>
  <c r="O57" i="1"/>
  <c r="P57" i="1"/>
  <c r="Q57" i="1"/>
  <c r="O25" i="1"/>
  <c r="P25" i="1"/>
  <c r="Q25" i="1"/>
  <c r="Q99" i="1"/>
  <c r="O99" i="1"/>
  <c r="P99" i="1"/>
  <c r="O401" i="1"/>
  <c r="P401" i="1"/>
  <c r="Q401" i="1"/>
  <c r="Q203" i="1"/>
  <c r="O203" i="1"/>
  <c r="P203" i="1"/>
  <c r="O314" i="1"/>
  <c r="P314" i="1"/>
  <c r="Q314" i="1"/>
  <c r="Q27" i="1"/>
  <c r="O27" i="1"/>
  <c r="P27" i="1"/>
  <c r="O489" i="1"/>
  <c r="P489" i="1"/>
  <c r="Q489" i="1"/>
  <c r="O277" i="1"/>
  <c r="Q277" i="1"/>
  <c r="P277" i="1"/>
  <c r="Q155" i="1"/>
  <c r="O155" i="1"/>
  <c r="P155" i="1"/>
  <c r="O474" i="1"/>
  <c r="P474" i="1"/>
  <c r="Q474" i="1"/>
  <c r="O185" i="1"/>
  <c r="P185" i="1"/>
  <c r="Q185" i="1"/>
  <c r="Q403" i="1"/>
  <c r="O403" i="1"/>
  <c r="P403" i="1"/>
  <c r="O22" i="1"/>
  <c r="P22" i="1"/>
  <c r="Q22" i="1"/>
  <c r="O21" i="1"/>
  <c r="P21" i="1"/>
  <c r="Q21" i="1"/>
  <c r="O205" i="1"/>
  <c r="P205" i="1"/>
  <c r="Q205" i="1"/>
  <c r="O149" i="1"/>
  <c r="P149" i="1"/>
  <c r="Q149" i="1"/>
  <c r="P258" i="1"/>
  <c r="Q258" i="1"/>
  <c r="O258" i="1"/>
  <c r="O133" i="1"/>
  <c r="P133" i="1"/>
  <c r="Q133" i="1"/>
  <c r="O221" i="1"/>
  <c r="P221" i="1"/>
  <c r="Q221" i="1"/>
  <c r="O129" i="1"/>
  <c r="P129" i="1"/>
  <c r="Q129" i="1"/>
  <c r="AE5" i="2"/>
  <c r="AM5" i="2" s="1"/>
  <c r="AT4" i="2"/>
  <c r="AS4" i="2"/>
  <c r="J3" i="5"/>
  <c r="I3" i="6"/>
  <c r="N196" i="4" l="1"/>
  <c r="M196" i="4"/>
  <c r="J197" i="4"/>
  <c r="L294" i="5"/>
  <c r="M293" i="5"/>
  <c r="L12" i="4"/>
  <c r="J3" i="6"/>
  <c r="L3" i="6"/>
  <c r="L4" i="6" s="1"/>
  <c r="L5" i="6" s="1"/>
  <c r="L6" i="6" s="1"/>
  <c r="L7" i="6" s="1"/>
  <c r="L8" i="6" s="1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L24" i="6" s="1"/>
  <c r="L25" i="6" s="1"/>
  <c r="L26" i="6" s="1"/>
  <c r="L27" i="6" s="1"/>
  <c r="L28" i="6" s="1"/>
  <c r="L29" i="6" s="1"/>
  <c r="L30" i="6" s="1"/>
  <c r="L31" i="6" s="1"/>
  <c r="L32" i="6" s="1"/>
  <c r="L33" i="6" s="1"/>
  <c r="L34" i="6" s="1"/>
  <c r="L35" i="6" s="1"/>
  <c r="L36" i="6" s="1"/>
  <c r="L37" i="6" s="1"/>
  <c r="L38" i="6" s="1"/>
  <c r="L39" i="6" s="1"/>
  <c r="L40" i="6" s="1"/>
  <c r="L41" i="6" s="1"/>
  <c r="L42" i="6" s="1"/>
  <c r="L43" i="6" s="1"/>
  <c r="L44" i="6" s="1"/>
  <c r="L45" i="6" s="1"/>
  <c r="L46" i="6" s="1"/>
  <c r="L47" i="6" s="1"/>
  <c r="L48" i="6" s="1"/>
  <c r="L49" i="6" s="1"/>
  <c r="L50" i="6" s="1"/>
  <c r="L51" i="6" s="1"/>
  <c r="L52" i="6" s="1"/>
  <c r="L53" i="6" s="1"/>
  <c r="L54" i="6" s="1"/>
  <c r="L55" i="6" s="1"/>
  <c r="L56" i="6" s="1"/>
  <c r="L57" i="6" s="1"/>
  <c r="L58" i="6" s="1"/>
  <c r="L59" i="6" s="1"/>
  <c r="L60" i="6" s="1"/>
  <c r="L61" i="6" s="1"/>
  <c r="L62" i="6" s="1"/>
  <c r="L63" i="6" s="1"/>
  <c r="L64" i="6" s="1"/>
  <c r="L65" i="6" s="1"/>
  <c r="L66" i="6" s="1"/>
  <c r="L67" i="6" s="1"/>
  <c r="L68" i="6" s="1"/>
  <c r="L69" i="6" s="1"/>
  <c r="L70" i="6" s="1"/>
  <c r="L71" i="6" s="1"/>
  <c r="L72" i="6" s="1"/>
  <c r="L73" i="6" s="1"/>
  <c r="L74" i="6" s="1"/>
  <c r="L75" i="6" s="1"/>
  <c r="L76" i="6" s="1"/>
  <c r="L77" i="6" s="1"/>
  <c r="L78" i="6" s="1"/>
  <c r="L79" i="6" s="1"/>
  <c r="L80" i="6" s="1"/>
  <c r="L81" i="6" s="1"/>
  <c r="L82" i="6" s="1"/>
  <c r="L83" i="6" s="1"/>
  <c r="L84" i="6" s="1"/>
  <c r="L85" i="6" s="1"/>
  <c r="L86" i="6" s="1"/>
  <c r="L87" i="6" s="1"/>
  <c r="L88" i="6" s="1"/>
  <c r="L89" i="6" s="1"/>
  <c r="L90" i="6" s="1"/>
  <c r="L91" i="6" s="1"/>
  <c r="L92" i="6" s="1"/>
  <c r="L93" i="6" s="1"/>
  <c r="L94" i="6" s="1"/>
  <c r="L95" i="6" s="1"/>
  <c r="L96" i="6" s="1"/>
  <c r="L97" i="6" s="1"/>
  <c r="L98" i="6" s="1"/>
  <c r="L99" i="6" s="1"/>
  <c r="L100" i="6" s="1"/>
  <c r="L101" i="6" s="1"/>
  <c r="L102" i="6" s="1"/>
  <c r="L103" i="6" s="1"/>
  <c r="L104" i="6" s="1"/>
  <c r="L105" i="6" s="1"/>
  <c r="L106" i="6" s="1"/>
  <c r="L107" i="6" s="1"/>
  <c r="L108" i="6" s="1"/>
  <c r="L109" i="6" s="1"/>
  <c r="L110" i="6" s="1"/>
  <c r="L111" i="6" s="1"/>
  <c r="L112" i="6" s="1"/>
  <c r="L113" i="6" s="1"/>
  <c r="L114" i="6" s="1"/>
  <c r="L115" i="6" s="1"/>
  <c r="L116" i="6" s="1"/>
  <c r="L117" i="6" s="1"/>
  <c r="L118" i="6" s="1"/>
  <c r="L119" i="6" s="1"/>
  <c r="L120" i="6" s="1"/>
  <c r="L121" i="6" s="1"/>
  <c r="L122" i="6" s="1"/>
  <c r="L123" i="6" s="1"/>
  <c r="L124" i="6" s="1"/>
  <c r="L125" i="6" s="1"/>
  <c r="L126" i="6" s="1"/>
  <c r="L127" i="6" s="1"/>
  <c r="L128" i="6" s="1"/>
  <c r="L129" i="6" s="1"/>
  <c r="L130" i="6" s="1"/>
  <c r="L131" i="6" s="1"/>
  <c r="L132" i="6" s="1"/>
  <c r="L133" i="6" s="1"/>
  <c r="L134" i="6" s="1"/>
  <c r="L135" i="6" s="1"/>
  <c r="L136" i="6" s="1"/>
  <c r="L137" i="6" s="1"/>
  <c r="L138" i="6" s="1"/>
  <c r="L139" i="6" s="1"/>
  <c r="L140" i="6" s="1"/>
  <c r="L141" i="6" s="1"/>
  <c r="L142" i="6" s="1"/>
  <c r="L143" i="6" s="1"/>
  <c r="L144" i="6" s="1"/>
  <c r="L145" i="6" s="1"/>
  <c r="L146" i="6" s="1"/>
  <c r="L147" i="6" s="1"/>
  <c r="L148" i="6" s="1"/>
  <c r="L149" i="6" s="1"/>
  <c r="L150" i="6" s="1"/>
  <c r="L151" i="6" s="1"/>
  <c r="L152" i="6" s="1"/>
  <c r="L153" i="6" s="1"/>
  <c r="L154" i="6" s="1"/>
  <c r="L155" i="6" s="1"/>
  <c r="L156" i="6" s="1"/>
  <c r="L157" i="6" s="1"/>
  <c r="L158" i="6" s="1"/>
  <c r="L159" i="6" s="1"/>
  <c r="L160" i="6" s="1"/>
  <c r="L161" i="6" s="1"/>
  <c r="L162" i="6" s="1"/>
  <c r="L163" i="6" s="1"/>
  <c r="L164" i="6" s="1"/>
  <c r="L165" i="6" s="1"/>
  <c r="L166" i="6" s="1"/>
  <c r="L167" i="6" s="1"/>
  <c r="L168" i="6" s="1"/>
  <c r="L169" i="6" s="1"/>
  <c r="L170" i="6" s="1"/>
  <c r="L171" i="6" s="1"/>
  <c r="L172" i="6" s="1"/>
  <c r="L173" i="6" s="1"/>
  <c r="L174" i="6" s="1"/>
  <c r="L175" i="6" s="1"/>
  <c r="L176" i="6" s="1"/>
  <c r="L177" i="6" s="1"/>
  <c r="L178" i="6" s="1"/>
  <c r="AR4" i="2"/>
  <c r="AO4" i="2" s="1"/>
  <c r="AP5" i="2"/>
  <c r="AO3" i="2"/>
  <c r="J10" i="1"/>
  <c r="M5" i="1"/>
  <c r="J4" i="5"/>
  <c r="M4" i="5" s="1"/>
  <c r="M3" i="5"/>
  <c r="AD3" i="1"/>
  <c r="AA4" i="1" s="1"/>
  <c r="J4" i="6"/>
  <c r="AE6" i="2"/>
  <c r="AM6" i="2" s="1"/>
  <c r="AR5" i="2"/>
  <c r="AT5" i="2"/>
  <c r="AS5" i="2"/>
  <c r="P1458" i="6"/>
  <c r="Q1478" i="6"/>
  <c r="R1478" i="6"/>
  <c r="S1478" i="6"/>
  <c r="R1438" i="6"/>
  <c r="S1430" i="6"/>
  <c r="Q1430" i="6"/>
  <c r="S1425" i="6"/>
  <c r="Q1459" i="6"/>
  <c r="P1459" i="6"/>
  <c r="S1445" i="6"/>
  <c r="Q1426" i="6"/>
  <c r="S1447" i="6"/>
  <c r="Q1422" i="6"/>
  <c r="R1423" i="6"/>
  <c r="Q1442" i="6"/>
  <c r="R1437" i="6"/>
  <c r="S1421" i="6"/>
  <c r="P1478" i="6"/>
  <c r="P1446" i="6"/>
  <c r="Q1446" i="6"/>
  <c r="R1446" i="6"/>
  <c r="R1459" i="6"/>
  <c r="Q1458" i="6"/>
  <c r="R1442" i="6"/>
  <c r="P1442" i="6"/>
  <c r="S1426" i="6"/>
  <c r="S1459" i="6"/>
  <c r="R1447" i="6"/>
  <c r="S1446" i="6"/>
  <c r="R1430" i="6"/>
  <c r="P1430" i="6"/>
  <c r="P1428" i="6"/>
  <c r="R1428" i="6"/>
  <c r="S1442" i="6"/>
  <c r="R1426" i="6"/>
  <c r="P1426" i="6"/>
  <c r="S1458" i="6"/>
  <c r="R1434" i="6"/>
  <c r="R1477" i="6"/>
  <c r="R1458" i="6"/>
  <c r="Q1456" i="6"/>
  <c r="Q1434" i="6"/>
  <c r="P1424" i="6"/>
  <c r="R1424" i="6"/>
  <c r="P1422" i="6"/>
  <c r="M3" i="6"/>
  <c r="N197" i="4" l="1"/>
  <c r="M197" i="4"/>
  <c r="J198" i="4"/>
  <c r="L295" i="5"/>
  <c r="M295" i="5" s="1"/>
  <c r="M294" i="5"/>
  <c r="J5" i="5"/>
  <c r="M5" i="5" s="1"/>
  <c r="L13" i="4"/>
  <c r="AP6" i="2"/>
  <c r="AN4" i="2"/>
  <c r="J11" i="1"/>
  <c r="M6" i="1"/>
  <c r="AE4" i="1"/>
  <c r="AB4" i="1"/>
  <c r="AC4" i="1" s="1"/>
  <c r="J5" i="6"/>
  <c r="AN5" i="2"/>
  <c r="AO5" i="2"/>
  <c r="J6" i="5"/>
  <c r="M6" i="5" s="1"/>
  <c r="R1439" i="6"/>
  <c r="S1439" i="6"/>
  <c r="Q1439" i="6"/>
  <c r="P1439" i="6"/>
  <c r="P1456" i="6"/>
  <c r="R1456" i="6"/>
  <c r="S1456" i="6"/>
  <c r="Q1449" i="6"/>
  <c r="S1449" i="6"/>
  <c r="Q1455" i="6"/>
  <c r="P1455" i="6"/>
  <c r="S1455" i="6"/>
  <c r="R1455" i="6"/>
  <c r="P1449" i="6"/>
  <c r="Q1432" i="6"/>
  <c r="P1432" i="6"/>
  <c r="R1432" i="6"/>
  <c r="S1452" i="6"/>
  <c r="R1452" i="6"/>
  <c r="R1450" i="6"/>
  <c r="Q1450" i="6"/>
  <c r="Q1457" i="6"/>
  <c r="S1457" i="6"/>
  <c r="P1457" i="6"/>
  <c r="R1457" i="6"/>
  <c r="R1453" i="6"/>
  <c r="S1453" i="6"/>
  <c r="P1453" i="6"/>
  <c r="Q1452" i="6"/>
  <c r="Q1447" i="6"/>
  <c r="S1431" i="6"/>
  <c r="S1432" i="6"/>
  <c r="S1423" i="6"/>
  <c r="Q1453" i="6"/>
  <c r="AE7" i="2"/>
  <c r="AM7" i="2" s="1"/>
  <c r="AP7" i="2" s="1"/>
  <c r="AS6" i="2"/>
  <c r="AR6" i="2"/>
  <c r="AT6" i="2"/>
  <c r="P1434" i="6"/>
  <c r="P1438" i="6"/>
  <c r="Q1438" i="6"/>
  <c r="S1438" i="6"/>
  <c r="S1440" i="6"/>
  <c r="R1440" i="6"/>
  <c r="Q1440" i="6"/>
  <c r="P1440" i="6"/>
  <c r="P1450" i="6"/>
  <c r="S1450" i="6"/>
  <c r="P1431" i="6"/>
  <c r="P1444" i="6"/>
  <c r="R1444" i="6"/>
  <c r="P1448" i="6"/>
  <c r="S1448" i="6"/>
  <c r="R1448" i="6"/>
  <c r="Q1448" i="6"/>
  <c r="R1436" i="6"/>
  <c r="P1436" i="6"/>
  <c r="S1422" i="6"/>
  <c r="R1422" i="6"/>
  <c r="S1454" i="6"/>
  <c r="Q1454" i="6"/>
  <c r="P1452" i="6"/>
  <c r="R1469" i="6"/>
  <c r="P1447" i="6"/>
  <c r="Q1427" i="6"/>
  <c r="S1427" i="6"/>
  <c r="P1427" i="6"/>
  <c r="R1427" i="6"/>
  <c r="P1437" i="6"/>
  <c r="Q1437" i="6"/>
  <c r="S1437" i="6"/>
  <c r="Q1435" i="6"/>
  <c r="P1435" i="6"/>
  <c r="S1435" i="6"/>
  <c r="R1435" i="6"/>
  <c r="Q1445" i="6"/>
  <c r="R1445" i="6"/>
  <c r="P1445" i="6"/>
  <c r="S1434" i="6"/>
  <c r="Q1451" i="6"/>
  <c r="R1451" i="6"/>
  <c r="S1451" i="6"/>
  <c r="P1451" i="6"/>
  <c r="P1425" i="6"/>
  <c r="Q1425" i="6"/>
  <c r="R1425" i="6"/>
  <c r="Q1441" i="6"/>
  <c r="R1441" i="6"/>
  <c r="S1441" i="6"/>
  <c r="P1441" i="6"/>
  <c r="R1449" i="6"/>
  <c r="S1428" i="6"/>
  <c r="Q1428" i="6"/>
  <c r="Q1431" i="6"/>
  <c r="R1431" i="6"/>
  <c r="P1423" i="6"/>
  <c r="Q1423" i="6"/>
  <c r="Q1421" i="6"/>
  <c r="R1421" i="6"/>
  <c r="P1421" i="6"/>
  <c r="Q1443" i="6"/>
  <c r="R1443" i="6"/>
  <c r="S1443" i="6"/>
  <c r="P1443" i="6"/>
  <c r="Q1424" i="6"/>
  <c r="S1424" i="6"/>
  <c r="Q1436" i="6"/>
  <c r="S1436" i="6"/>
  <c r="P1454" i="6"/>
  <c r="R1454" i="6"/>
  <c r="Q1444" i="6"/>
  <c r="S1444" i="6"/>
  <c r="P1429" i="6"/>
  <c r="Q1429" i="6"/>
  <c r="R1429" i="6"/>
  <c r="S1429" i="6"/>
  <c r="S1433" i="6"/>
  <c r="P1433" i="6"/>
  <c r="R1433" i="6"/>
  <c r="Q1433" i="6"/>
  <c r="S1477" i="6"/>
  <c r="Q1477" i="6"/>
  <c r="Q1469" i="6"/>
  <c r="P1477" i="6"/>
  <c r="K3" i="6"/>
  <c r="S3" i="6" s="1"/>
  <c r="S689" i="4"/>
  <c r="N198" i="4" l="1"/>
  <c r="M198" i="4"/>
  <c r="J199" i="4"/>
  <c r="L14" i="4"/>
  <c r="J12" i="1"/>
  <c r="M7" i="1"/>
  <c r="AF4" i="1"/>
  <c r="AD3" i="5"/>
  <c r="AA4" i="5" s="1"/>
  <c r="N3" i="6"/>
  <c r="AE3" i="6" s="1"/>
  <c r="M4" i="6"/>
  <c r="AD3" i="6" s="1"/>
  <c r="AA4" i="6" s="1"/>
  <c r="M5" i="6"/>
  <c r="J6" i="6"/>
  <c r="AF3" i="6"/>
  <c r="AN6" i="2"/>
  <c r="J7" i="5"/>
  <c r="M7" i="5" s="1"/>
  <c r="P1469" i="6"/>
  <c r="S1469" i="6"/>
  <c r="AO6" i="2"/>
  <c r="AE3" i="5"/>
  <c r="AE8" i="2"/>
  <c r="AM8" i="2" s="1"/>
  <c r="AP8" i="2" s="1"/>
  <c r="AT7" i="2"/>
  <c r="AR7" i="2"/>
  <c r="AS7" i="2"/>
  <c r="O689" i="4"/>
  <c r="P1462" i="6"/>
  <c r="Q1462" i="6"/>
  <c r="R1462" i="6"/>
  <c r="S1462" i="6"/>
  <c r="P1475" i="6"/>
  <c r="Q1475" i="6"/>
  <c r="R1475" i="6"/>
  <c r="S1475" i="6"/>
  <c r="Q1461" i="6"/>
  <c r="R1461" i="6"/>
  <c r="S1461" i="6"/>
  <c r="P1461" i="6"/>
  <c r="Q1473" i="6"/>
  <c r="S1473" i="6"/>
  <c r="R1473" i="6"/>
  <c r="P1473" i="6"/>
  <c r="P1467" i="6"/>
  <c r="R1467" i="6"/>
  <c r="Q1467" i="6"/>
  <c r="S1467" i="6"/>
  <c r="Q1474" i="6"/>
  <c r="S1474" i="6"/>
  <c r="P1474" i="6"/>
  <c r="R1474" i="6"/>
  <c r="S1476" i="6"/>
  <c r="P1476" i="6"/>
  <c r="Q1476" i="6"/>
  <c r="R1476" i="6"/>
  <c r="P1471" i="6"/>
  <c r="S1471" i="6"/>
  <c r="R1471" i="6"/>
  <c r="Q1471" i="6"/>
  <c r="S1460" i="6"/>
  <c r="Q1460" i="6"/>
  <c r="P1460" i="6"/>
  <c r="R1460" i="6"/>
  <c r="S1465" i="6"/>
  <c r="P1465" i="6"/>
  <c r="Q1465" i="6"/>
  <c r="R1465" i="6"/>
  <c r="Q1472" i="6"/>
  <c r="R1472" i="6"/>
  <c r="S1472" i="6"/>
  <c r="P1472" i="6"/>
  <c r="R1466" i="6"/>
  <c r="P1466" i="6"/>
  <c r="Q1466" i="6"/>
  <c r="S1466" i="6"/>
  <c r="S1468" i="6"/>
  <c r="P1468" i="6"/>
  <c r="Q1468" i="6"/>
  <c r="R1468" i="6"/>
  <c r="Q1463" i="6"/>
  <c r="P1463" i="6"/>
  <c r="S1463" i="6"/>
  <c r="R1463" i="6"/>
  <c r="Q1470" i="6"/>
  <c r="P1470" i="6"/>
  <c r="R1470" i="6"/>
  <c r="S1470" i="6"/>
  <c r="Q1464" i="6"/>
  <c r="P1464" i="6"/>
  <c r="S1464" i="6"/>
  <c r="R1464" i="6"/>
  <c r="O3" i="6"/>
  <c r="P3" i="6"/>
  <c r="R3" i="6"/>
  <c r="Q3" i="6"/>
  <c r="J3" i="4"/>
  <c r="N199" i="4" l="1"/>
  <c r="M199" i="4"/>
  <c r="J200" i="4"/>
  <c r="L15" i="4"/>
  <c r="J13" i="1"/>
  <c r="M8" i="1"/>
  <c r="J4" i="4"/>
  <c r="M3" i="4"/>
  <c r="AE4" i="5"/>
  <c r="AB4" i="5"/>
  <c r="AC4" i="5" s="1"/>
  <c r="AF3" i="5"/>
  <c r="M6" i="6"/>
  <c r="J7" i="6"/>
  <c r="AB4" i="6"/>
  <c r="AC4" i="6" s="1"/>
  <c r="AE4" i="6"/>
  <c r="AQ3" i="5"/>
  <c r="AS3" i="5"/>
  <c r="AR3" i="5"/>
  <c r="AO7" i="2"/>
  <c r="J8" i="5"/>
  <c r="M8" i="5" s="1"/>
  <c r="N3" i="4"/>
  <c r="S613" i="4"/>
  <c r="AN7" i="2"/>
  <c r="O583" i="4"/>
  <c r="O650" i="4"/>
  <c r="O647" i="4"/>
  <c r="S609" i="4"/>
  <c r="S677" i="4"/>
  <c r="AS8" i="2"/>
  <c r="AT8" i="2"/>
  <c r="AR8" i="2"/>
  <c r="AE9" i="2"/>
  <c r="AM9" i="2" s="1"/>
  <c r="AP9" i="2" s="1"/>
  <c r="S646" i="4"/>
  <c r="S624" i="4"/>
  <c r="O636" i="4"/>
  <c r="S600" i="4"/>
  <c r="O618" i="4"/>
  <c r="S580" i="4"/>
  <c r="S594" i="4"/>
  <c r="S641" i="4"/>
  <c r="S617" i="4"/>
  <c r="O655" i="4"/>
  <c r="S655" i="4"/>
  <c r="O676" i="4"/>
  <c r="S676" i="4"/>
  <c r="O663" i="4"/>
  <c r="S663" i="4"/>
  <c r="O587" i="4"/>
  <c r="S686" i="4"/>
  <c r="O686" i="4"/>
  <c r="O660" i="4"/>
  <c r="S660" i="4"/>
  <c r="O672" i="4"/>
  <c r="S672" i="4"/>
  <c r="O643" i="4"/>
  <c r="O603" i="4"/>
  <c r="S603" i="4"/>
  <c r="S628" i="4"/>
  <c r="O628" i="4"/>
  <c r="O599" i="4"/>
  <c r="S599" i="4"/>
  <c r="S605" i="4"/>
  <c r="K3" i="4"/>
  <c r="S3" i="4" s="1"/>
  <c r="O622" i="4"/>
  <c r="S622" i="4"/>
  <c r="S593" i="4"/>
  <c r="O593" i="4"/>
  <c r="O671" i="4"/>
  <c r="S671" i="4"/>
  <c r="O639" i="4"/>
  <c r="S639" i="4"/>
  <c r="S581" i="4"/>
  <c r="O581" i="4"/>
  <c r="S606" i="4"/>
  <c r="O606" i="4"/>
  <c r="O687" i="4"/>
  <c r="S687" i="4"/>
  <c r="S626" i="4"/>
  <c r="O626" i="4"/>
  <c r="O649" i="4"/>
  <c r="S649" i="4"/>
  <c r="S583" i="4"/>
  <c r="O591" i="4"/>
  <c r="S591" i="4"/>
  <c r="O624" i="4"/>
  <c r="S667" i="4"/>
  <c r="O667" i="4"/>
  <c r="S648" i="4"/>
  <c r="O648" i="4"/>
  <c r="S644" i="4"/>
  <c r="O644" i="4"/>
  <c r="S616" i="4"/>
  <c r="O616" i="4"/>
  <c r="O678" i="4"/>
  <c r="S678" i="4"/>
  <c r="O585" i="4"/>
  <c r="S585" i="4"/>
  <c r="O654" i="4"/>
  <c r="S654" i="4"/>
  <c r="O607" i="4"/>
  <c r="S607" i="4"/>
  <c r="O684" i="4"/>
  <c r="S684" i="4"/>
  <c r="O634" i="4"/>
  <c r="S634" i="4"/>
  <c r="S629" i="4"/>
  <c r="O629" i="4"/>
  <c r="O600" i="4"/>
  <c r="O601" i="4"/>
  <c r="S601" i="4"/>
  <c r="O589" i="4"/>
  <c r="S589" i="4"/>
  <c r="S683" i="4"/>
  <c r="O683" i="4"/>
  <c r="O642" i="4"/>
  <c r="S642" i="4"/>
  <c r="O619" i="4"/>
  <c r="S619" i="4"/>
  <c r="S620" i="4"/>
  <c r="O620" i="4"/>
  <c r="S632" i="4"/>
  <c r="O632" i="4"/>
  <c r="S640" i="4"/>
  <c r="O640" i="4"/>
  <c r="S673" i="4"/>
  <c r="O673" i="4"/>
  <c r="S681" i="4"/>
  <c r="O681" i="4"/>
  <c r="S630" i="4"/>
  <c r="O630" i="4"/>
  <c r="S590" i="4"/>
  <c r="O590" i="4"/>
  <c r="O677" i="4"/>
  <c r="S679" i="4"/>
  <c r="O679" i="4"/>
  <c r="N200" i="4" l="1"/>
  <c r="M200" i="4"/>
  <c r="J201" i="4"/>
  <c r="AM3" i="5"/>
  <c r="L16" i="4"/>
  <c r="J14" i="1"/>
  <c r="M9" i="1"/>
  <c r="N4" i="4"/>
  <c r="M4" i="4"/>
  <c r="AF4" i="5"/>
  <c r="AF4" i="6"/>
  <c r="J8" i="6"/>
  <c r="M7" i="6"/>
  <c r="AN3" i="5"/>
  <c r="AR3" i="6"/>
  <c r="AQ3" i="6"/>
  <c r="AS3" i="6"/>
  <c r="AL3" i="6"/>
  <c r="AN8" i="2"/>
  <c r="J9" i="5"/>
  <c r="M9" i="5" s="1"/>
  <c r="J5" i="4"/>
  <c r="M5" i="4" s="1"/>
  <c r="S647" i="4"/>
  <c r="O605" i="4"/>
  <c r="O613" i="4"/>
  <c r="S675" i="4"/>
  <c r="O675" i="4"/>
  <c r="S638" i="4"/>
  <c r="O638" i="4"/>
  <c r="S650" i="4"/>
  <c r="O609" i="4"/>
  <c r="S636" i="4"/>
  <c r="S618" i="4"/>
  <c r="S643" i="4"/>
  <c r="S633" i="4"/>
  <c r="AO8" i="2"/>
  <c r="AR9" i="2"/>
  <c r="AT9" i="2"/>
  <c r="AS9" i="2"/>
  <c r="O641" i="4"/>
  <c r="O646" i="4"/>
  <c r="S587" i="4"/>
  <c r="O580" i="4"/>
  <c r="O617" i="4"/>
  <c r="O594" i="4"/>
  <c r="O633" i="4"/>
  <c r="S669" i="4"/>
  <c r="O669" i="4"/>
  <c r="S665" i="4"/>
  <c r="O665" i="4"/>
  <c r="O659" i="4"/>
  <c r="S659" i="4"/>
  <c r="O682" i="4"/>
  <c r="S682" i="4"/>
  <c r="O666" i="4"/>
  <c r="S666" i="4"/>
  <c r="S685" i="4"/>
  <c r="O685" i="4"/>
  <c r="O582" i="4"/>
  <c r="S582" i="4"/>
  <c r="O625" i="4"/>
  <c r="S625" i="4"/>
  <c r="S621" i="4"/>
  <c r="O621" i="4"/>
  <c r="S597" i="4"/>
  <c r="O597" i="4"/>
  <c r="O668" i="4"/>
  <c r="S668" i="4"/>
  <c r="S661" i="4"/>
  <c r="O661" i="4"/>
  <c r="O615" i="4"/>
  <c r="S615" i="4"/>
  <c r="O623" i="4"/>
  <c r="S623" i="4"/>
  <c r="S614" i="4"/>
  <c r="O614" i="4"/>
  <c r="O680" i="4"/>
  <c r="S680" i="4"/>
  <c r="O688" i="4"/>
  <c r="S688" i="4"/>
  <c r="S652" i="4"/>
  <c r="O652" i="4"/>
  <c r="S604" i="4"/>
  <c r="O604" i="4"/>
  <c r="O595" i="4"/>
  <c r="S595" i="4"/>
  <c r="O602" i="4"/>
  <c r="S602" i="4"/>
  <c r="S674" i="4"/>
  <c r="O674" i="4"/>
  <c r="O3" i="4"/>
  <c r="S612" i="4"/>
  <c r="O612" i="4"/>
  <c r="S584" i="4"/>
  <c r="O584" i="4"/>
  <c r="O657" i="4"/>
  <c r="S657" i="4"/>
  <c r="S645" i="4"/>
  <c r="O645" i="4"/>
  <c r="S598" i="4"/>
  <c r="O598" i="4"/>
  <c r="S637" i="4"/>
  <c r="O637" i="4"/>
  <c r="S656" i="4"/>
  <c r="O656" i="4"/>
  <c r="S658" i="4"/>
  <c r="O658" i="4"/>
  <c r="O651" i="4"/>
  <c r="S651" i="4"/>
  <c r="O627" i="4"/>
  <c r="S627" i="4"/>
  <c r="S608" i="4"/>
  <c r="O608" i="4"/>
  <c r="S586" i="4"/>
  <c r="O586" i="4"/>
  <c r="O670" i="4"/>
  <c r="S670" i="4"/>
  <c r="AF10" i="2"/>
  <c r="AE10" i="2" s="1"/>
  <c r="AF12" i="2"/>
  <c r="AF13" i="2"/>
  <c r="AF14" i="2"/>
  <c r="AF15" i="2"/>
  <c r="AF16" i="2"/>
  <c r="AM17" i="2"/>
  <c r="AP17" i="2" s="1"/>
  <c r="AF18" i="2"/>
  <c r="AE18" i="2" s="1"/>
  <c r="AF19" i="2"/>
  <c r="AF20" i="2"/>
  <c r="AF21" i="2"/>
  <c r="AF22" i="2"/>
  <c r="AF11" i="2"/>
  <c r="H10" i="2"/>
  <c r="K10" i="2" s="1"/>
  <c r="H17" i="2"/>
  <c r="K17" i="2" s="1"/>
  <c r="R10" i="2"/>
  <c r="S10" i="2"/>
  <c r="T10" i="2"/>
  <c r="R17" i="2"/>
  <c r="S17" i="2"/>
  <c r="T17" i="2"/>
  <c r="C12" i="2"/>
  <c r="D12" i="2"/>
  <c r="C13" i="2"/>
  <c r="D13" i="2"/>
  <c r="C14" i="2"/>
  <c r="D14" i="2"/>
  <c r="C15" i="2"/>
  <c r="D15" i="2"/>
  <c r="C16" i="2"/>
  <c r="D16" i="2"/>
  <c r="C18" i="2"/>
  <c r="D18" i="2"/>
  <c r="C19" i="2"/>
  <c r="D19" i="2"/>
  <c r="C20" i="2"/>
  <c r="D20" i="2"/>
  <c r="C21" i="2"/>
  <c r="D21" i="2"/>
  <c r="C22" i="2"/>
  <c r="D22" i="2"/>
  <c r="C5" i="2"/>
  <c r="D5" i="2"/>
  <c r="C6" i="2"/>
  <c r="D6" i="2"/>
  <c r="C7" i="2"/>
  <c r="D7" i="2"/>
  <c r="C8" i="2"/>
  <c r="D8" i="2"/>
  <c r="C9" i="2"/>
  <c r="D9" i="2"/>
  <c r="C11" i="2"/>
  <c r="D11" i="2"/>
  <c r="C4" i="2"/>
  <c r="D4" i="2"/>
  <c r="M201" i="4" l="1"/>
  <c r="J202" i="4"/>
  <c r="N201" i="4"/>
  <c r="L17" i="4"/>
  <c r="AE11" i="2"/>
  <c r="AM10" i="2"/>
  <c r="AP10" i="2" s="1"/>
  <c r="AM3" i="6"/>
  <c r="J15" i="1"/>
  <c r="M10" i="1"/>
  <c r="AO3" i="6"/>
  <c r="M8" i="6"/>
  <c r="J9" i="6"/>
  <c r="AN3" i="6"/>
  <c r="AR4" i="6"/>
  <c r="N5" i="4"/>
  <c r="J6" i="4"/>
  <c r="M6" i="4" s="1"/>
  <c r="J10" i="5"/>
  <c r="M10" i="5" s="1"/>
  <c r="AN9" i="2"/>
  <c r="AO9" i="2"/>
  <c r="AR17" i="2"/>
  <c r="AT17" i="2"/>
  <c r="AS17" i="2"/>
  <c r="AS10" i="2"/>
  <c r="AR10" i="2"/>
  <c r="AT10" i="2"/>
  <c r="O611" i="4"/>
  <c r="S611" i="4"/>
  <c r="O635" i="4"/>
  <c r="S635" i="4"/>
  <c r="O610" i="4"/>
  <c r="S610" i="4"/>
  <c r="E20" i="2"/>
  <c r="F20" i="2" s="1"/>
  <c r="E13" i="2"/>
  <c r="F13" i="2" s="1"/>
  <c r="AM18" i="2"/>
  <c r="AP18" i="2" s="1"/>
  <c r="E7" i="2"/>
  <c r="F7" i="2" s="1"/>
  <c r="E4" i="2"/>
  <c r="F4" i="2" s="1"/>
  <c r="S588" i="4"/>
  <c r="O588" i="4"/>
  <c r="S653" i="4"/>
  <c r="O653" i="4"/>
  <c r="O662" i="4"/>
  <c r="S662" i="4"/>
  <c r="S592" i="4"/>
  <c r="O592" i="4"/>
  <c r="O664" i="4"/>
  <c r="S664" i="4"/>
  <c r="O631" i="4"/>
  <c r="S631" i="4"/>
  <c r="S596" i="4"/>
  <c r="O596" i="4"/>
  <c r="O689" i="1"/>
  <c r="P689" i="1"/>
  <c r="Q689" i="1"/>
  <c r="E14" i="2"/>
  <c r="G14" i="2" s="1"/>
  <c r="E8" i="2"/>
  <c r="E6" i="2"/>
  <c r="F6" i="2" s="1"/>
  <c r="E19" i="2"/>
  <c r="F19" i="2" s="1"/>
  <c r="E9" i="2"/>
  <c r="E22" i="2"/>
  <c r="E12" i="2"/>
  <c r="G12" i="2" s="1"/>
  <c r="O12" i="2" s="1"/>
  <c r="R12" i="2" s="1"/>
  <c r="AG12" i="2" s="1"/>
  <c r="E11" i="2"/>
  <c r="G11" i="2" s="1"/>
  <c r="E5" i="2"/>
  <c r="F5" i="2" s="1"/>
  <c r="E21" i="2"/>
  <c r="E18" i="2"/>
  <c r="F18" i="2" s="1"/>
  <c r="E15" i="2"/>
  <c r="E16" i="2"/>
  <c r="M202" i="4" l="1"/>
  <c r="N202" i="4"/>
  <c r="J203" i="4"/>
  <c r="L18" i="4"/>
  <c r="AO17" i="2"/>
  <c r="AE12" i="2"/>
  <c r="AM11" i="2"/>
  <c r="AP11" i="2" s="1"/>
  <c r="M11" i="1"/>
  <c r="J16" i="1"/>
  <c r="AD4" i="5"/>
  <c r="AA5" i="5" s="1"/>
  <c r="M9" i="6"/>
  <c r="J10" i="6"/>
  <c r="AQ4" i="6"/>
  <c r="AS4" i="6"/>
  <c r="AE19" i="2"/>
  <c r="AM19" i="2" s="1"/>
  <c r="AP19" i="2" s="1"/>
  <c r="AN10" i="2"/>
  <c r="F12" i="2"/>
  <c r="AN17" i="2"/>
  <c r="G7" i="2"/>
  <c r="O7" i="2" s="1"/>
  <c r="R7" i="2" s="1"/>
  <c r="AG7" i="2" s="1"/>
  <c r="G20" i="2"/>
  <c r="O20" i="2" s="1"/>
  <c r="R20" i="2" s="1"/>
  <c r="AG20" i="2" s="1"/>
  <c r="O14" i="2"/>
  <c r="R14" i="2" s="1"/>
  <c r="AG14" i="2" s="1"/>
  <c r="N6" i="4"/>
  <c r="J7" i="4"/>
  <c r="M7" i="4" s="1"/>
  <c r="J11" i="5"/>
  <c r="M11" i="5" s="1"/>
  <c r="G4" i="2"/>
  <c r="O4" i="2" s="1"/>
  <c r="R4" i="2" s="1"/>
  <c r="AG4" i="2" s="1"/>
  <c r="AO10" i="2"/>
  <c r="G6" i="2"/>
  <c r="O6" i="2" s="1"/>
  <c r="R6" i="2" s="1"/>
  <c r="AG6" i="2" s="1"/>
  <c r="G13" i="2"/>
  <c r="O13" i="2" s="1"/>
  <c r="R13" i="2" s="1"/>
  <c r="AG13" i="2" s="1"/>
  <c r="AS18" i="2"/>
  <c r="AR18" i="2"/>
  <c r="AT18" i="2"/>
  <c r="AT11" i="2"/>
  <c r="AR11" i="2"/>
  <c r="AS11" i="2"/>
  <c r="Q687" i="1"/>
  <c r="P652" i="1"/>
  <c r="O688" i="1"/>
  <c r="P688" i="1"/>
  <c r="Q688" i="1"/>
  <c r="F21" i="2"/>
  <c r="F8" i="2"/>
  <c r="F9" i="2"/>
  <c r="G15" i="2"/>
  <c r="O15" i="2" s="1"/>
  <c r="R15" i="2" s="1"/>
  <c r="AG15" i="2" s="1"/>
  <c r="G19" i="2"/>
  <c r="O19" i="2" s="1"/>
  <c r="R19" i="2" s="1"/>
  <c r="AG19" i="2" s="1"/>
  <c r="G9" i="2"/>
  <c r="O9" i="2" s="1"/>
  <c r="R9" i="2" s="1"/>
  <c r="AG9" i="2" s="1"/>
  <c r="F14" i="2"/>
  <c r="H14" i="2" s="1"/>
  <c r="G18" i="2"/>
  <c r="O18" i="2" s="1"/>
  <c r="R18" i="2" s="1"/>
  <c r="AG18" i="2" s="1"/>
  <c r="H12" i="2"/>
  <c r="I12" i="2" s="1"/>
  <c r="G22" i="2"/>
  <c r="O22" i="2" s="1"/>
  <c r="R22" i="2" s="1"/>
  <c r="AG22" i="2" s="1"/>
  <c r="G5" i="2"/>
  <c r="H5" i="2" s="1"/>
  <c r="F11" i="2"/>
  <c r="H11" i="2" s="1"/>
  <c r="F15" i="2"/>
  <c r="O11" i="2"/>
  <c r="R11" i="2" s="1"/>
  <c r="AG11" i="2" s="1"/>
  <c r="G8" i="2"/>
  <c r="G21" i="2"/>
  <c r="O21" i="2" s="1"/>
  <c r="R21" i="2" s="1"/>
  <c r="AG21" i="2" s="1"/>
  <c r="F22" i="2"/>
  <c r="H22" i="2" s="1"/>
  <c r="G16" i="2"/>
  <c r="F16" i="2"/>
  <c r="M203" i="4" l="1"/>
  <c r="J204" i="4"/>
  <c r="N203" i="4"/>
  <c r="L19" i="4"/>
  <c r="AR19" i="2"/>
  <c r="AS19" i="2"/>
  <c r="AT19" i="2"/>
  <c r="AE20" i="2"/>
  <c r="AM20" i="2" s="1"/>
  <c r="AP20" i="2" s="1"/>
  <c r="AE13" i="2"/>
  <c r="AM12" i="2"/>
  <c r="AP12" i="2" s="1"/>
  <c r="AM4" i="6"/>
  <c r="J17" i="1"/>
  <c r="M12" i="1"/>
  <c r="AB5" i="5"/>
  <c r="AC5" i="5" s="1"/>
  <c r="AE5" i="5"/>
  <c r="M10" i="6"/>
  <c r="AD4" i="6" s="1"/>
  <c r="AA5" i="6" s="1"/>
  <c r="J11" i="6"/>
  <c r="AN4" i="6"/>
  <c r="AO18" i="2"/>
  <c r="H13" i="2"/>
  <c r="AO11" i="2"/>
  <c r="H6" i="2"/>
  <c r="H7" i="2"/>
  <c r="H20" i="2"/>
  <c r="I20" i="2" s="1"/>
  <c r="N7" i="4"/>
  <c r="J8" i="4"/>
  <c r="M8" i="4" s="1"/>
  <c r="J12" i="5"/>
  <c r="M12" i="5" s="1"/>
  <c r="AN11" i="2"/>
  <c r="AN18" i="2"/>
  <c r="H4" i="2"/>
  <c r="AN19" i="2"/>
  <c r="AS12" i="2"/>
  <c r="AR12" i="2"/>
  <c r="AT12" i="2"/>
  <c r="AE21" i="2"/>
  <c r="AM21" i="2" s="1"/>
  <c r="AR20" i="2"/>
  <c r="O645" i="1"/>
  <c r="P641" i="1"/>
  <c r="O687" i="1"/>
  <c r="Q638" i="1"/>
  <c r="Q643" i="1"/>
  <c r="O652" i="1"/>
  <c r="Q640" i="1"/>
  <c r="Q652" i="1"/>
  <c r="H16" i="2"/>
  <c r="I16" i="2" s="1"/>
  <c r="I14" i="2"/>
  <c r="J14" i="2"/>
  <c r="P14" i="2" s="1"/>
  <c r="S14" i="2" s="1"/>
  <c r="AH14" i="2" s="1"/>
  <c r="H21" i="2"/>
  <c r="J21" i="2" s="1"/>
  <c r="P21" i="2" s="1"/>
  <c r="S21" i="2" s="1"/>
  <c r="AH21" i="2" s="1"/>
  <c r="H8" i="2"/>
  <c r="I8" i="2" s="1"/>
  <c r="O644" i="1"/>
  <c r="O658" i="1"/>
  <c r="Q686" i="1"/>
  <c r="P687" i="1"/>
  <c r="O660" i="1"/>
  <c r="O661" i="1"/>
  <c r="Q677" i="1"/>
  <c r="P685" i="1"/>
  <c r="P653" i="1"/>
  <c r="P658" i="1"/>
  <c r="O663" i="1"/>
  <c r="P649" i="1"/>
  <c r="P664" i="1"/>
  <c r="Q637" i="1"/>
  <c r="P665" i="1"/>
  <c r="P679" i="1"/>
  <c r="P668" i="1"/>
  <c r="O669" i="1"/>
  <c r="P669" i="1"/>
  <c r="Q669" i="1"/>
  <c r="O662" i="1"/>
  <c r="Q662" i="1"/>
  <c r="P662" i="1"/>
  <c r="Q660" i="1"/>
  <c r="P648" i="1"/>
  <c r="Q648" i="1"/>
  <c r="O648" i="1"/>
  <c r="Q661" i="1"/>
  <c r="P651" i="1"/>
  <c r="O651" i="1"/>
  <c r="Q651" i="1"/>
  <c r="Q644" i="1"/>
  <c r="P647" i="1"/>
  <c r="Q647" i="1"/>
  <c r="O647" i="1"/>
  <c r="O657" i="1"/>
  <c r="P657" i="1"/>
  <c r="Q657" i="1"/>
  <c r="O672" i="1"/>
  <c r="P672" i="1"/>
  <c r="Q672" i="1"/>
  <c r="Q668" i="1"/>
  <c r="P646" i="1"/>
  <c r="Q646" i="1"/>
  <c r="O646" i="1"/>
  <c r="O656" i="1"/>
  <c r="P656" i="1"/>
  <c r="Q656" i="1"/>
  <c r="O673" i="1"/>
  <c r="P673" i="1"/>
  <c r="Q673" i="1"/>
  <c r="O674" i="1"/>
  <c r="Q674" i="1"/>
  <c r="P674" i="1"/>
  <c r="O667" i="1"/>
  <c r="Q667" i="1"/>
  <c r="P667" i="1"/>
  <c r="P642" i="1"/>
  <c r="Q642" i="1"/>
  <c r="O642" i="1"/>
  <c r="O676" i="1"/>
  <c r="P676" i="1"/>
  <c r="Q676" i="1"/>
  <c r="Q635" i="1"/>
  <c r="P681" i="1"/>
  <c r="P638" i="1"/>
  <c r="J11" i="2"/>
  <c r="P11" i="2" s="1"/>
  <c r="S11" i="2" s="1"/>
  <c r="AH11" i="2" s="1"/>
  <c r="I11" i="2"/>
  <c r="J5" i="2"/>
  <c r="P5" i="2" s="1"/>
  <c r="S5" i="2" s="1"/>
  <c r="AH5" i="2" s="1"/>
  <c r="H18" i="2"/>
  <c r="H19" i="2"/>
  <c r="I19" i="2" s="1"/>
  <c r="O5" i="2"/>
  <c r="R5" i="2" s="1"/>
  <c r="AG5" i="2" s="1"/>
  <c r="J12" i="2"/>
  <c r="P12" i="2" s="1"/>
  <c r="S12" i="2" s="1"/>
  <c r="AH12" i="2" s="1"/>
  <c r="J22" i="2"/>
  <c r="P22" i="2" s="1"/>
  <c r="S22" i="2" s="1"/>
  <c r="AH22" i="2" s="1"/>
  <c r="H15" i="2"/>
  <c r="I15" i="2" s="1"/>
  <c r="H9" i="2"/>
  <c r="I9" i="2" s="1"/>
  <c r="J8" i="2"/>
  <c r="P8" i="2" s="1"/>
  <c r="S8" i="2" s="1"/>
  <c r="AH8" i="2" s="1"/>
  <c r="I22" i="2"/>
  <c r="O8" i="2"/>
  <c r="R8" i="2" s="1"/>
  <c r="AG8" i="2" s="1"/>
  <c r="I5" i="2"/>
  <c r="O16" i="2"/>
  <c r="R16" i="2" s="1"/>
  <c r="AG16" i="2" s="1"/>
  <c r="M204" i="4" l="1"/>
  <c r="N204" i="4"/>
  <c r="J205" i="4"/>
  <c r="L20" i="4"/>
  <c r="AO19" i="2"/>
  <c r="AT20" i="2"/>
  <c r="AO20" i="2" s="1"/>
  <c r="AS20" i="2"/>
  <c r="J20" i="2"/>
  <c r="P20" i="2" s="1"/>
  <c r="S20" i="2" s="1"/>
  <c r="AH20" i="2" s="1"/>
  <c r="K5" i="2"/>
  <c r="AE14" i="2"/>
  <c r="AM13" i="2"/>
  <c r="AP13" i="2" s="1"/>
  <c r="AP21" i="2"/>
  <c r="M13" i="1"/>
  <c r="J18" i="1"/>
  <c r="AF5" i="5"/>
  <c r="AE5" i="6"/>
  <c r="AB5" i="6"/>
  <c r="AC5" i="6" s="1"/>
  <c r="M11" i="6"/>
  <c r="J12" i="6"/>
  <c r="J13" i="2"/>
  <c r="P13" i="2" s="1"/>
  <c r="S13" i="2" s="1"/>
  <c r="AH13" i="2" s="1"/>
  <c r="I13" i="2"/>
  <c r="K14" i="2"/>
  <c r="M14" i="2" s="1"/>
  <c r="J9" i="2"/>
  <c r="P9" i="2" s="1"/>
  <c r="S9" i="2" s="1"/>
  <c r="AH9" i="2" s="1"/>
  <c r="K22" i="2"/>
  <c r="AN12" i="2"/>
  <c r="I7" i="2"/>
  <c r="J7" i="2"/>
  <c r="P7" i="2" s="1"/>
  <c r="S7" i="2" s="1"/>
  <c r="AH7" i="2" s="1"/>
  <c r="J6" i="2"/>
  <c r="P6" i="2" s="1"/>
  <c r="S6" i="2" s="1"/>
  <c r="AH6" i="2" s="1"/>
  <c r="I6" i="2"/>
  <c r="K20" i="2"/>
  <c r="J13" i="5"/>
  <c r="M13" i="5" s="1"/>
  <c r="J9" i="4"/>
  <c r="N8" i="4"/>
  <c r="I21" i="2"/>
  <c r="K21" i="2" s="1"/>
  <c r="J4" i="2"/>
  <c r="P4" i="2" s="1"/>
  <c r="S4" i="2" s="1"/>
  <c r="AH4" i="2" s="1"/>
  <c r="I4" i="2"/>
  <c r="AE22" i="2"/>
  <c r="AM22" i="2" s="1"/>
  <c r="AR21" i="2"/>
  <c r="AT21" i="2"/>
  <c r="AS21" i="2"/>
  <c r="AN20" i="2"/>
  <c r="AO12" i="2"/>
  <c r="AR13" i="2"/>
  <c r="AT13" i="2"/>
  <c r="AS13" i="2"/>
  <c r="O635" i="1"/>
  <c r="Q684" i="1"/>
  <c r="Q641" i="1"/>
  <c r="O636" i="1"/>
  <c r="P635" i="1"/>
  <c r="O675" i="1"/>
  <c r="P684" i="1"/>
  <c r="Q645" i="1"/>
  <c r="O650" i="1"/>
  <c r="O641" i="1"/>
  <c r="O684" i="1"/>
  <c r="P645" i="1"/>
  <c r="O664" i="1"/>
  <c r="Q679" i="1"/>
  <c r="P686" i="1"/>
  <c r="Q675" i="1"/>
  <c r="Q681" i="1"/>
  <c r="P643" i="1"/>
  <c r="O668" i="1"/>
  <c r="O686" i="1"/>
  <c r="O677" i="1"/>
  <c r="O653" i="1"/>
  <c r="P640" i="1"/>
  <c r="Q658" i="1"/>
  <c r="P675" i="1"/>
  <c r="O681" i="1"/>
  <c r="O643" i="1"/>
  <c r="Q653" i="1"/>
  <c r="O640" i="1"/>
  <c r="O679" i="1"/>
  <c r="P637" i="1"/>
  <c r="Q663" i="1"/>
  <c r="O683" i="1"/>
  <c r="P683" i="1"/>
  <c r="Q683" i="1"/>
  <c r="Q636" i="1"/>
  <c r="Q650" i="1"/>
  <c r="Q678" i="1"/>
  <c r="P644" i="1"/>
  <c r="O638" i="1"/>
  <c r="P636" i="1"/>
  <c r="P650" i="1"/>
  <c r="O637" i="1"/>
  <c r="O678" i="1"/>
  <c r="P660" i="1"/>
  <c r="P678" i="1"/>
  <c r="O649" i="1"/>
  <c r="O671" i="1"/>
  <c r="P671" i="1"/>
  <c r="Q671" i="1"/>
  <c r="K11" i="2"/>
  <c r="M11" i="2" s="1"/>
  <c r="Q11" i="2" s="1"/>
  <c r="T11" i="2" s="1"/>
  <c r="AI11" i="2" s="1"/>
  <c r="Q659" i="1"/>
  <c r="P663" i="1"/>
  <c r="O659" i="1"/>
  <c r="P661" i="1"/>
  <c r="P659" i="1"/>
  <c r="Q655" i="1"/>
  <c r="P677" i="1"/>
  <c r="O665" i="1"/>
  <c r="O655" i="1"/>
  <c r="Q649" i="1"/>
  <c r="Q665" i="1"/>
  <c r="P654" i="1"/>
  <c r="O654" i="1"/>
  <c r="Q654" i="1"/>
  <c r="O685" i="1"/>
  <c r="P655" i="1"/>
  <c r="Q685" i="1"/>
  <c r="Q664" i="1"/>
  <c r="P639" i="1"/>
  <c r="Q639" i="1"/>
  <c r="O639" i="1"/>
  <c r="O670" i="1"/>
  <c r="Q670" i="1"/>
  <c r="P670" i="1"/>
  <c r="O680" i="1"/>
  <c r="P680" i="1"/>
  <c r="Q680" i="1"/>
  <c r="O666" i="1"/>
  <c r="Q666" i="1"/>
  <c r="P666" i="1"/>
  <c r="O682" i="1"/>
  <c r="Q682" i="1"/>
  <c r="P682" i="1"/>
  <c r="K12" i="2"/>
  <c r="K8" i="2"/>
  <c r="M8" i="2" s="1"/>
  <c r="Q8" i="2" s="1"/>
  <c r="T8" i="2" s="1"/>
  <c r="AI8" i="2" s="1"/>
  <c r="J15" i="2"/>
  <c r="P15" i="2" s="1"/>
  <c r="S15" i="2" s="1"/>
  <c r="AH15" i="2" s="1"/>
  <c r="J19" i="2"/>
  <c r="P19" i="2" s="1"/>
  <c r="S19" i="2" s="1"/>
  <c r="AH19" i="2" s="1"/>
  <c r="J18" i="2"/>
  <c r="P18" i="2" s="1"/>
  <c r="S18" i="2" s="1"/>
  <c r="AH18" i="2" s="1"/>
  <c r="I18" i="2"/>
  <c r="K9" i="2"/>
  <c r="L9" i="2" s="1"/>
  <c r="L22" i="2"/>
  <c r="M22" i="2"/>
  <c r="Q22" i="2" s="1"/>
  <c r="T22" i="2" s="1"/>
  <c r="AI22" i="2" s="1"/>
  <c r="J16" i="2"/>
  <c r="Q14" i="2"/>
  <c r="T14" i="2" s="1"/>
  <c r="AI14" i="2" s="1"/>
  <c r="L5" i="2"/>
  <c r="M5" i="2"/>
  <c r="Q5" i="2" s="1"/>
  <c r="T5" i="2" s="1"/>
  <c r="AI5" i="2" s="1"/>
  <c r="L14" i="2"/>
  <c r="N14" i="2" s="1"/>
  <c r="AK14" i="2" s="1"/>
  <c r="M205" i="4" l="1"/>
  <c r="N205" i="4"/>
  <c r="J206" i="4"/>
  <c r="M9" i="4"/>
  <c r="J10" i="4"/>
  <c r="L21" i="4"/>
  <c r="L8" i="2"/>
  <c r="M9" i="2"/>
  <c r="Q9" i="2" s="1"/>
  <c r="T9" i="2" s="1"/>
  <c r="AI9" i="2" s="1"/>
  <c r="K13" i="2"/>
  <c r="M13" i="2" s="1"/>
  <c r="Q13" i="2" s="1"/>
  <c r="T13" i="2" s="1"/>
  <c r="AI13" i="2" s="1"/>
  <c r="AE15" i="2"/>
  <c r="AM15" i="2" s="1"/>
  <c r="AM14" i="2"/>
  <c r="AP14" i="2" s="1"/>
  <c r="AP22" i="2"/>
  <c r="J19" i="1"/>
  <c r="M14" i="1"/>
  <c r="AF5" i="6"/>
  <c r="M12" i="6"/>
  <c r="J13" i="6"/>
  <c r="L13" i="2"/>
  <c r="N13" i="2" s="1"/>
  <c r="AK13" i="2" s="1"/>
  <c r="K4" i="2"/>
  <c r="L4" i="2" s="1"/>
  <c r="AN13" i="2"/>
  <c r="L20" i="2"/>
  <c r="M20" i="2"/>
  <c r="Q20" i="2" s="1"/>
  <c r="T20" i="2" s="1"/>
  <c r="AI20" i="2" s="1"/>
  <c r="AO13" i="2"/>
  <c r="K6" i="2"/>
  <c r="K7" i="2"/>
  <c r="N9" i="4"/>
  <c r="J14" i="5"/>
  <c r="M14" i="5" s="1"/>
  <c r="M21" i="2"/>
  <c r="Q21" i="2" s="1"/>
  <c r="T21" i="2" s="1"/>
  <c r="AI21" i="2" s="1"/>
  <c r="L21" i="2"/>
  <c r="AO21" i="2"/>
  <c r="AN21" i="2"/>
  <c r="L11" i="2"/>
  <c r="N11" i="2" s="1"/>
  <c r="AK11" i="2" s="1"/>
  <c r="N22" i="2"/>
  <c r="AK22" i="2" s="1"/>
  <c r="K18" i="2"/>
  <c r="L18" i="2" s="1"/>
  <c r="AS14" i="2"/>
  <c r="AR14" i="2"/>
  <c r="AT14" i="2"/>
  <c r="AS22" i="2"/>
  <c r="AT22" i="2"/>
  <c r="AR22" i="2"/>
  <c r="N8" i="2"/>
  <c r="AK8" i="2" s="1"/>
  <c r="K19" i="2"/>
  <c r="M12" i="2"/>
  <c r="Q12" i="2" s="1"/>
  <c r="T12" i="2" s="1"/>
  <c r="AI12" i="2" s="1"/>
  <c r="L12" i="2"/>
  <c r="P16" i="2"/>
  <c r="S16" i="2" s="1"/>
  <c r="AH16" i="2" s="1"/>
  <c r="K16" i="2"/>
  <c r="M16" i="2" s="1"/>
  <c r="K15" i="2"/>
  <c r="N9" i="2"/>
  <c r="AK9" i="2" s="1"/>
  <c r="N5" i="2"/>
  <c r="AK5" i="2" s="1"/>
  <c r="M206" i="4" l="1"/>
  <c r="N206" i="4"/>
  <c r="J207" i="4"/>
  <c r="J11" i="4"/>
  <c r="N10" i="4"/>
  <c r="M10" i="4"/>
  <c r="L22" i="4"/>
  <c r="AP15" i="2"/>
  <c r="M4" i="2"/>
  <c r="Q4" i="2" s="1"/>
  <c r="T4" i="2" s="1"/>
  <c r="AI4" i="2" s="1"/>
  <c r="M15" i="1"/>
  <c r="J20" i="1"/>
  <c r="AD5" i="5"/>
  <c r="AA6" i="5" s="1"/>
  <c r="M13" i="6"/>
  <c r="J14" i="6"/>
  <c r="AR3" i="1"/>
  <c r="AS3" i="1"/>
  <c r="AQ3" i="1"/>
  <c r="AO14" i="2"/>
  <c r="N21" i="2"/>
  <c r="AK21" i="2" s="1"/>
  <c r="N20" i="2"/>
  <c r="AK20" i="2" s="1"/>
  <c r="L6" i="2"/>
  <c r="M6" i="2"/>
  <c r="Q6" i="2" s="1"/>
  <c r="T6" i="2" s="1"/>
  <c r="AI6" i="2" s="1"/>
  <c r="M7" i="2"/>
  <c r="Q7" i="2" s="1"/>
  <c r="T7" i="2" s="1"/>
  <c r="AI7" i="2" s="1"/>
  <c r="L7" i="2"/>
  <c r="N4" i="2"/>
  <c r="AK4" i="2" s="1"/>
  <c r="J15" i="5"/>
  <c r="M15" i="5" s="1"/>
  <c r="L16" i="2"/>
  <c r="N16" i="2" s="1"/>
  <c r="AK16" i="2" s="1"/>
  <c r="N12" i="2"/>
  <c r="AK12" i="2" s="1"/>
  <c r="M18" i="2"/>
  <c r="Q18" i="2" s="1"/>
  <c r="T18" i="2" s="1"/>
  <c r="AI18" i="2" s="1"/>
  <c r="AO22" i="2"/>
  <c r="AN14" i="2"/>
  <c r="AN22" i="2"/>
  <c r="AE16" i="2"/>
  <c r="AM16" i="2" s="1"/>
  <c r="AP16" i="2" s="1"/>
  <c r="AT15" i="2"/>
  <c r="AR15" i="2"/>
  <c r="AS15" i="2"/>
  <c r="AG3" i="1"/>
  <c r="AH3" i="1"/>
  <c r="AK3" i="1"/>
  <c r="AL3" i="1"/>
  <c r="AI3" i="1"/>
  <c r="M15" i="2"/>
  <c r="Q15" i="2" s="1"/>
  <c r="T15" i="2" s="1"/>
  <c r="AI15" i="2" s="1"/>
  <c r="L15" i="2"/>
  <c r="L19" i="2"/>
  <c r="M19" i="2"/>
  <c r="Q19" i="2" s="1"/>
  <c r="T19" i="2" s="1"/>
  <c r="AI19" i="2" s="1"/>
  <c r="Q16" i="2"/>
  <c r="T16" i="2" s="1"/>
  <c r="AI16" i="2" s="1"/>
  <c r="M207" i="4" l="1"/>
  <c r="J208" i="4"/>
  <c r="N207" i="4"/>
  <c r="N11" i="4"/>
  <c r="J12" i="4"/>
  <c r="M11" i="4"/>
  <c r="L23" i="4"/>
  <c r="N7" i="2"/>
  <c r="AK7" i="2" s="1"/>
  <c r="J21" i="1"/>
  <c r="M16" i="1"/>
  <c r="AO3" i="1"/>
  <c r="AN3" i="1"/>
  <c r="AM3" i="1"/>
  <c r="AB6" i="5"/>
  <c r="AC6" i="5" s="1"/>
  <c r="AE6" i="5"/>
  <c r="M14" i="6"/>
  <c r="J15" i="6"/>
  <c r="AO15" i="2"/>
  <c r="AN15" i="2"/>
  <c r="N18" i="2"/>
  <c r="AK18" i="2" s="1"/>
  <c r="N6" i="2"/>
  <c r="AK6" i="2" s="1"/>
  <c r="J16" i="5"/>
  <c r="M16" i="5" s="1"/>
  <c r="AS16" i="2"/>
  <c r="AT16" i="2"/>
  <c r="AR16" i="2"/>
  <c r="N15" i="2"/>
  <c r="AK15" i="2" s="1"/>
  <c r="N19" i="2"/>
  <c r="AK19" i="2" s="1"/>
  <c r="M208" i="4" l="1"/>
  <c r="N208" i="4"/>
  <c r="J209" i="4"/>
  <c r="J13" i="4"/>
  <c r="N12" i="4"/>
  <c r="M12" i="4"/>
  <c r="L24" i="4"/>
  <c r="M17" i="1"/>
  <c r="J22" i="1"/>
  <c r="AF6" i="5"/>
  <c r="M15" i="6"/>
  <c r="J16" i="6"/>
  <c r="AQ4" i="1"/>
  <c r="AO16" i="2"/>
  <c r="J17" i="5"/>
  <c r="M17" i="5" s="1"/>
  <c r="AN16" i="2"/>
  <c r="M209" i="4" l="1"/>
  <c r="J210" i="4"/>
  <c r="N209" i="4"/>
  <c r="J14" i="4"/>
  <c r="N13" i="4"/>
  <c r="M13" i="4"/>
  <c r="L25" i="4"/>
  <c r="J23" i="1"/>
  <c r="M18" i="1"/>
  <c r="M16" i="6"/>
  <c r="J17" i="6"/>
  <c r="AR4" i="1"/>
  <c r="AS4" i="1"/>
  <c r="AN4" i="1" s="1"/>
  <c r="J18" i="5"/>
  <c r="M18" i="5" s="1"/>
  <c r="M210" i="4" l="1"/>
  <c r="N210" i="4"/>
  <c r="J211" i="4"/>
  <c r="J15" i="4"/>
  <c r="N14" i="4"/>
  <c r="M14" i="4"/>
  <c r="L26" i="4"/>
  <c r="M19" i="1"/>
  <c r="J24" i="1"/>
  <c r="AD6" i="5"/>
  <c r="AA7" i="5" s="1"/>
  <c r="M17" i="6"/>
  <c r="J18" i="6"/>
  <c r="AM4" i="1"/>
  <c r="J19" i="5"/>
  <c r="M19" i="5" s="1"/>
  <c r="M211" i="4" l="1"/>
  <c r="N211" i="4"/>
  <c r="J212" i="4"/>
  <c r="J16" i="4"/>
  <c r="N15" i="4"/>
  <c r="M15" i="4"/>
  <c r="L27" i="4"/>
  <c r="J25" i="1"/>
  <c r="M20" i="1"/>
  <c r="AE7" i="5"/>
  <c r="AB7" i="5"/>
  <c r="AC7" i="5" s="1"/>
  <c r="M18" i="6"/>
  <c r="J19" i="6"/>
  <c r="J20" i="5"/>
  <c r="M20" i="5" s="1"/>
  <c r="M212" i="4" l="1"/>
  <c r="N212" i="4"/>
  <c r="J213" i="4"/>
  <c r="N16" i="4"/>
  <c r="J17" i="4"/>
  <c r="M16" i="4"/>
  <c r="L28" i="4"/>
  <c r="M21" i="1"/>
  <c r="J26" i="1"/>
  <c r="AF7" i="5"/>
  <c r="M19" i="6"/>
  <c r="J20" i="6"/>
  <c r="J21" i="5"/>
  <c r="M21" i="5" s="1"/>
  <c r="M213" i="4" l="1"/>
  <c r="J214" i="4"/>
  <c r="N213" i="4"/>
  <c r="J18" i="4"/>
  <c r="N17" i="4"/>
  <c r="M17" i="4"/>
  <c r="L29" i="4"/>
  <c r="J27" i="1"/>
  <c r="M22" i="1"/>
  <c r="M20" i="6"/>
  <c r="J21" i="6"/>
  <c r="J22" i="5"/>
  <c r="M22" i="5" s="1"/>
  <c r="M214" i="4" l="1"/>
  <c r="N214" i="4"/>
  <c r="J215" i="4"/>
  <c r="N18" i="4"/>
  <c r="J19" i="4"/>
  <c r="M18" i="4"/>
  <c r="L30" i="4"/>
  <c r="M23" i="1"/>
  <c r="J28" i="1"/>
  <c r="AD7" i="5"/>
  <c r="AA8" i="5" s="1"/>
  <c r="M21" i="6"/>
  <c r="J22" i="6"/>
  <c r="J23" i="5"/>
  <c r="M23" i="5" s="1"/>
  <c r="M215" i="4" l="1"/>
  <c r="J216" i="4"/>
  <c r="N215" i="4"/>
  <c r="N19" i="4"/>
  <c r="J20" i="4"/>
  <c r="M19" i="4"/>
  <c r="L31" i="4"/>
  <c r="J29" i="1"/>
  <c r="M24" i="1"/>
  <c r="AE8" i="5"/>
  <c r="AB8" i="5"/>
  <c r="AC8" i="5" s="1"/>
  <c r="M22" i="6"/>
  <c r="J23" i="6"/>
  <c r="J24" i="5"/>
  <c r="M24" i="5" s="1"/>
  <c r="M216" i="4" l="1"/>
  <c r="J217" i="4"/>
  <c r="N216" i="4"/>
  <c r="N20" i="4"/>
  <c r="J21" i="4"/>
  <c r="M20" i="4"/>
  <c r="L32" i="4"/>
  <c r="M25" i="1"/>
  <c r="J30" i="1"/>
  <c r="AF8" i="5"/>
  <c r="M23" i="6"/>
  <c r="J24" i="6"/>
  <c r="J25" i="5"/>
  <c r="M25" i="5" s="1"/>
  <c r="M217" i="4" l="1"/>
  <c r="J218" i="4"/>
  <c r="N217" i="4"/>
  <c r="N21" i="4"/>
  <c r="J22" i="4"/>
  <c r="M21" i="4"/>
  <c r="L33" i="4"/>
  <c r="J31" i="1"/>
  <c r="M26" i="1"/>
  <c r="M24" i="6"/>
  <c r="J25" i="6"/>
  <c r="J26" i="5"/>
  <c r="M26" i="5" s="1"/>
  <c r="M218" i="4" l="1"/>
  <c r="J219" i="4"/>
  <c r="N218" i="4"/>
  <c r="N22" i="4"/>
  <c r="J23" i="4"/>
  <c r="M22" i="4"/>
  <c r="M27" i="1"/>
  <c r="J32" i="1"/>
  <c r="AD8" i="5"/>
  <c r="AA9" i="5" s="1"/>
  <c r="M25" i="6"/>
  <c r="J26" i="6"/>
  <c r="J27" i="5"/>
  <c r="M27" i="5" s="1"/>
  <c r="M219" i="4" l="1"/>
  <c r="J220" i="4"/>
  <c r="N219" i="4"/>
  <c r="N23" i="4"/>
  <c r="J24" i="4"/>
  <c r="M23" i="4"/>
  <c r="J33" i="1"/>
  <c r="M28" i="1"/>
  <c r="AB9" i="5"/>
  <c r="AC9" i="5" s="1"/>
  <c r="AE9" i="5"/>
  <c r="M26" i="6"/>
  <c r="J27" i="6"/>
  <c r="J28" i="5"/>
  <c r="M28" i="5" s="1"/>
  <c r="M220" i="4" l="1"/>
  <c r="N220" i="4"/>
  <c r="J221" i="4"/>
  <c r="N24" i="4"/>
  <c r="J25" i="4"/>
  <c r="M24" i="4"/>
  <c r="M29" i="1"/>
  <c r="J34" i="1"/>
  <c r="AF9" i="5"/>
  <c r="M27" i="6"/>
  <c r="J28" i="6"/>
  <c r="J29" i="5"/>
  <c r="M29" i="5" s="1"/>
  <c r="M221" i="4" l="1"/>
  <c r="J222" i="4"/>
  <c r="N221" i="4"/>
  <c r="N25" i="4"/>
  <c r="J26" i="4"/>
  <c r="M25" i="4"/>
  <c r="M30" i="1"/>
  <c r="J35" i="1"/>
  <c r="M28" i="6"/>
  <c r="J29" i="6"/>
  <c r="J30" i="5"/>
  <c r="M30" i="5" s="1"/>
  <c r="M222" i="4" l="1"/>
  <c r="N222" i="4"/>
  <c r="J223" i="4"/>
  <c r="N26" i="4"/>
  <c r="J27" i="4"/>
  <c r="M26" i="4"/>
  <c r="M31" i="1"/>
  <c r="J36" i="1"/>
  <c r="AD9" i="5"/>
  <c r="AA10" i="5" s="1"/>
  <c r="M29" i="6"/>
  <c r="J30" i="6"/>
  <c r="J31" i="5"/>
  <c r="M31" i="5" s="1"/>
  <c r="M223" i="4" l="1"/>
  <c r="J224" i="4"/>
  <c r="N223" i="4"/>
  <c r="J28" i="4"/>
  <c r="N27" i="4"/>
  <c r="M27" i="4"/>
  <c r="J37" i="1"/>
  <c r="M32" i="1"/>
  <c r="AE10" i="5"/>
  <c r="AB10" i="5"/>
  <c r="AC10" i="5" s="1"/>
  <c r="M30" i="6"/>
  <c r="J31" i="6"/>
  <c r="J32" i="5"/>
  <c r="M32" i="5" s="1"/>
  <c r="M224" i="4" l="1"/>
  <c r="N224" i="4"/>
  <c r="J225" i="4"/>
  <c r="J29" i="4"/>
  <c r="N28" i="4"/>
  <c r="M28" i="4"/>
  <c r="M33" i="1"/>
  <c r="J38" i="1"/>
  <c r="J39" i="1" s="1"/>
  <c r="AF10" i="5"/>
  <c r="M31" i="6"/>
  <c r="J32" i="6"/>
  <c r="J33" i="5"/>
  <c r="M33" i="5" s="1"/>
  <c r="M225" i="4" l="1"/>
  <c r="J226" i="4"/>
  <c r="N225" i="4"/>
  <c r="N29" i="4"/>
  <c r="J30" i="4"/>
  <c r="M29" i="4"/>
  <c r="J40" i="1"/>
  <c r="M39" i="1"/>
  <c r="M34" i="1"/>
  <c r="M32" i="6"/>
  <c r="J33" i="6"/>
  <c r="J34" i="5"/>
  <c r="M34" i="5" s="1"/>
  <c r="M226" i="4" l="1"/>
  <c r="J227" i="4"/>
  <c r="N226" i="4"/>
  <c r="J31" i="4"/>
  <c r="N30" i="4"/>
  <c r="M30" i="4"/>
  <c r="M35" i="1"/>
  <c r="J41" i="1"/>
  <c r="M40" i="1"/>
  <c r="AD10" i="5"/>
  <c r="AA11" i="5" s="1"/>
  <c r="M33" i="6"/>
  <c r="J34" i="6"/>
  <c r="J35" i="5"/>
  <c r="M35" i="5" s="1"/>
  <c r="M227" i="4" l="1"/>
  <c r="J228" i="4"/>
  <c r="N227" i="4"/>
  <c r="J32" i="4"/>
  <c r="N31" i="4"/>
  <c r="M31" i="4"/>
  <c r="J42" i="1"/>
  <c r="M41" i="1"/>
  <c r="M36" i="1"/>
  <c r="AE11" i="5"/>
  <c r="AB11" i="5"/>
  <c r="AC11" i="5" s="1"/>
  <c r="M34" i="6"/>
  <c r="J35" i="6"/>
  <c r="J36" i="5"/>
  <c r="M36" i="5" s="1"/>
  <c r="M228" i="4" l="1"/>
  <c r="N228" i="4"/>
  <c r="J229" i="4"/>
  <c r="J33" i="4"/>
  <c r="N32" i="4"/>
  <c r="M32" i="4"/>
  <c r="M38" i="1"/>
  <c r="M37" i="1"/>
  <c r="J43" i="1"/>
  <c r="M42" i="1"/>
  <c r="AF11" i="5"/>
  <c r="M35" i="6"/>
  <c r="J36" i="6"/>
  <c r="J37" i="5"/>
  <c r="M37" i="5" s="1"/>
  <c r="M229" i="4" l="1"/>
  <c r="J230" i="4"/>
  <c r="N229" i="4"/>
  <c r="N33" i="4"/>
  <c r="J34" i="4"/>
  <c r="M33" i="4"/>
  <c r="J44" i="1"/>
  <c r="M43" i="1"/>
  <c r="M36" i="6"/>
  <c r="J37" i="6"/>
  <c r="J38" i="5"/>
  <c r="M38" i="5" s="1"/>
  <c r="M230" i="4" l="1"/>
  <c r="J231" i="4"/>
  <c r="N230" i="4"/>
  <c r="M34" i="4"/>
  <c r="N34" i="4"/>
  <c r="J35" i="4"/>
  <c r="J45" i="1"/>
  <c r="M44" i="1"/>
  <c r="AD11" i="5"/>
  <c r="AA12" i="5" s="1"/>
  <c r="M37" i="6"/>
  <c r="J38" i="6"/>
  <c r="J39" i="5"/>
  <c r="M39" i="5" s="1"/>
  <c r="M231" i="4" l="1"/>
  <c r="J232" i="4"/>
  <c r="N231" i="4"/>
  <c r="M35" i="4"/>
  <c r="N35" i="4"/>
  <c r="J36" i="4"/>
  <c r="J46" i="1"/>
  <c r="M45" i="1"/>
  <c r="AE12" i="5"/>
  <c r="AB12" i="5"/>
  <c r="AC12" i="5" s="1"/>
  <c r="M38" i="6"/>
  <c r="J39" i="6"/>
  <c r="J40" i="5"/>
  <c r="M40" i="5" s="1"/>
  <c r="M232" i="4" l="1"/>
  <c r="J233" i="4"/>
  <c r="N232" i="4"/>
  <c r="J37" i="4"/>
  <c r="N36" i="4"/>
  <c r="M36" i="4"/>
  <c r="J47" i="1"/>
  <c r="M46" i="1"/>
  <c r="AF12" i="5"/>
  <c r="M39" i="6"/>
  <c r="J40" i="6"/>
  <c r="J41" i="5"/>
  <c r="M41" i="5" s="1"/>
  <c r="M233" i="4" l="1"/>
  <c r="J234" i="4"/>
  <c r="N233" i="4"/>
  <c r="M37" i="4"/>
  <c r="N37" i="4"/>
  <c r="J38" i="4"/>
  <c r="J48" i="1"/>
  <c r="M47" i="1"/>
  <c r="M40" i="6"/>
  <c r="J41" i="6"/>
  <c r="J42" i="5"/>
  <c r="M42" i="5" s="1"/>
  <c r="M234" i="4" l="1"/>
  <c r="J235" i="4"/>
  <c r="N234" i="4"/>
  <c r="J39" i="4"/>
  <c r="N38" i="4"/>
  <c r="M38" i="4"/>
  <c r="J49" i="1"/>
  <c r="M48" i="1"/>
  <c r="AD12" i="5"/>
  <c r="AA13" i="5" s="1"/>
  <c r="M41" i="6"/>
  <c r="J42" i="6"/>
  <c r="J43" i="5"/>
  <c r="M43" i="5" s="1"/>
  <c r="M235" i="4" l="1"/>
  <c r="J236" i="4"/>
  <c r="N235" i="4"/>
  <c r="N39" i="4"/>
  <c r="J40" i="4"/>
  <c r="M39" i="4"/>
  <c r="J50" i="1"/>
  <c r="M49" i="1"/>
  <c r="AE13" i="5"/>
  <c r="AB13" i="5"/>
  <c r="AC13" i="5" s="1"/>
  <c r="M42" i="6"/>
  <c r="J43" i="6"/>
  <c r="J44" i="5"/>
  <c r="M44" i="5" s="1"/>
  <c r="M236" i="4" l="1"/>
  <c r="J237" i="4"/>
  <c r="N236" i="4"/>
  <c r="J41" i="4"/>
  <c r="N40" i="4"/>
  <c r="M40" i="4"/>
  <c r="J51" i="1"/>
  <c r="M50" i="1"/>
  <c r="AF13" i="5"/>
  <c r="M43" i="6"/>
  <c r="J44" i="6"/>
  <c r="J45" i="5"/>
  <c r="M45" i="5" s="1"/>
  <c r="M237" i="4" l="1"/>
  <c r="J238" i="4"/>
  <c r="N237" i="4"/>
  <c r="M41" i="4"/>
  <c r="N41" i="4"/>
  <c r="J42" i="4"/>
  <c r="J52" i="1"/>
  <c r="M51" i="1"/>
  <c r="M44" i="6"/>
  <c r="J45" i="6"/>
  <c r="J46" i="5"/>
  <c r="M46" i="5" s="1"/>
  <c r="M238" i="4" l="1"/>
  <c r="N238" i="4"/>
  <c r="J239" i="4"/>
  <c r="N42" i="4"/>
  <c r="J43" i="4"/>
  <c r="M42" i="4"/>
  <c r="J53" i="1"/>
  <c r="M52" i="1"/>
  <c r="AD13" i="5"/>
  <c r="AA14" i="5" s="1"/>
  <c r="M45" i="6"/>
  <c r="J46" i="6"/>
  <c r="J47" i="5"/>
  <c r="M47" i="5" s="1"/>
  <c r="M239" i="4" l="1"/>
  <c r="J240" i="4"/>
  <c r="N239" i="4"/>
  <c r="M43" i="4"/>
  <c r="N43" i="4"/>
  <c r="J44" i="4"/>
  <c r="J54" i="1"/>
  <c r="M53" i="1"/>
  <c r="AB14" i="5"/>
  <c r="AC14" i="5" s="1"/>
  <c r="AE14" i="5"/>
  <c r="M46" i="6"/>
  <c r="J47" i="6"/>
  <c r="J48" i="5"/>
  <c r="M48" i="5" s="1"/>
  <c r="M240" i="4" l="1"/>
  <c r="J241" i="4"/>
  <c r="N240" i="4"/>
  <c r="J45" i="4"/>
  <c r="N44" i="4"/>
  <c r="M44" i="4"/>
  <c r="J55" i="1"/>
  <c r="M54" i="1"/>
  <c r="AF14" i="5"/>
  <c r="M47" i="6"/>
  <c r="J48" i="6"/>
  <c r="J49" i="5"/>
  <c r="M49" i="5" s="1"/>
  <c r="M241" i="4" l="1"/>
  <c r="J242" i="4"/>
  <c r="N241" i="4"/>
  <c r="M45" i="4"/>
  <c r="N45" i="4"/>
  <c r="J46" i="4"/>
  <c r="J56" i="1"/>
  <c r="M55" i="1"/>
  <c r="M48" i="6"/>
  <c r="J49" i="6"/>
  <c r="J50" i="5"/>
  <c r="M50" i="5" s="1"/>
  <c r="M242" i="4" l="1"/>
  <c r="J243" i="4"/>
  <c r="N242" i="4"/>
  <c r="N46" i="4"/>
  <c r="J47" i="4"/>
  <c r="M46" i="4"/>
  <c r="J57" i="1"/>
  <c r="M56" i="1"/>
  <c r="AD14" i="5"/>
  <c r="AA15" i="5" s="1"/>
  <c r="M49" i="6"/>
  <c r="J50" i="6"/>
  <c r="J51" i="5"/>
  <c r="M51" i="5" s="1"/>
  <c r="M243" i="4" l="1"/>
  <c r="J244" i="4"/>
  <c r="N243" i="4"/>
  <c r="M47" i="4"/>
  <c r="N47" i="4"/>
  <c r="J48" i="4"/>
  <c r="J58" i="1"/>
  <c r="M57" i="1"/>
  <c r="AE15" i="5"/>
  <c r="AB15" i="5"/>
  <c r="AC15" i="5" s="1"/>
  <c r="M50" i="6"/>
  <c r="J51" i="6"/>
  <c r="J52" i="5"/>
  <c r="M52" i="5" s="1"/>
  <c r="M244" i="4" l="1"/>
  <c r="J245" i="4"/>
  <c r="N244" i="4"/>
  <c r="J49" i="4"/>
  <c r="N48" i="4"/>
  <c r="M48" i="4"/>
  <c r="J59" i="1"/>
  <c r="M58" i="1"/>
  <c r="AF15" i="5"/>
  <c r="M51" i="6"/>
  <c r="J52" i="6"/>
  <c r="J53" i="5"/>
  <c r="M53" i="5" s="1"/>
  <c r="M245" i="4" l="1"/>
  <c r="J246" i="4"/>
  <c r="N245" i="4"/>
  <c r="M49" i="4"/>
  <c r="N49" i="4"/>
  <c r="J50" i="4"/>
  <c r="J60" i="1"/>
  <c r="M59" i="1"/>
  <c r="M52" i="6"/>
  <c r="J53" i="6"/>
  <c r="J54" i="5"/>
  <c r="M54" i="5" s="1"/>
  <c r="M246" i="4" l="1"/>
  <c r="N246" i="4"/>
  <c r="J247" i="4"/>
  <c r="N50" i="4"/>
  <c r="J51" i="4"/>
  <c r="M50" i="4"/>
  <c r="J61" i="1"/>
  <c r="M60" i="1"/>
  <c r="AD15" i="5"/>
  <c r="AA16" i="5" s="1"/>
  <c r="M53" i="6"/>
  <c r="J54" i="6"/>
  <c r="J55" i="5"/>
  <c r="M55" i="5" s="1"/>
  <c r="M247" i="4" l="1"/>
  <c r="J248" i="4"/>
  <c r="N247" i="4"/>
  <c r="M51" i="4"/>
  <c r="N51" i="4"/>
  <c r="J52" i="4"/>
  <c r="J62" i="1"/>
  <c r="M61" i="1"/>
  <c r="AE16" i="5"/>
  <c r="AB16" i="5"/>
  <c r="AC16" i="5" s="1"/>
  <c r="M54" i="6"/>
  <c r="J55" i="6"/>
  <c r="J56" i="5"/>
  <c r="M56" i="5" s="1"/>
  <c r="M248" i="4" l="1"/>
  <c r="J249" i="4"/>
  <c r="N248" i="4"/>
  <c r="N52" i="4"/>
  <c r="M52" i="4"/>
  <c r="J53" i="4"/>
  <c r="J63" i="1"/>
  <c r="M62" i="1"/>
  <c r="AF16" i="5"/>
  <c r="M55" i="6"/>
  <c r="J56" i="6"/>
  <c r="J57" i="5"/>
  <c r="M57" i="5" s="1"/>
  <c r="M249" i="4" l="1"/>
  <c r="J250" i="4"/>
  <c r="N249" i="4"/>
  <c r="J54" i="4"/>
  <c r="M53" i="4"/>
  <c r="N53" i="4"/>
  <c r="J64" i="1"/>
  <c r="M63" i="1"/>
  <c r="M56" i="6"/>
  <c r="J57" i="6"/>
  <c r="J58" i="5"/>
  <c r="M58" i="5" s="1"/>
  <c r="M250" i="4" l="1"/>
  <c r="N250" i="4"/>
  <c r="J251" i="4"/>
  <c r="M54" i="4"/>
  <c r="N54" i="4"/>
  <c r="J55" i="4"/>
  <c r="J65" i="1"/>
  <c r="M64" i="1"/>
  <c r="AD16" i="5"/>
  <c r="AA17" i="5" s="1"/>
  <c r="M57" i="6"/>
  <c r="J58" i="6"/>
  <c r="J59" i="5"/>
  <c r="M59" i="5" s="1"/>
  <c r="M251" i="4" l="1"/>
  <c r="N251" i="4"/>
  <c r="J252" i="4"/>
  <c r="N55" i="4"/>
  <c r="M55" i="4"/>
  <c r="J56" i="4"/>
  <c r="J66" i="1"/>
  <c r="M65" i="1"/>
  <c r="AE17" i="5"/>
  <c r="AB17" i="5"/>
  <c r="AC17" i="5" s="1"/>
  <c r="M58" i="6"/>
  <c r="J59" i="6"/>
  <c r="J60" i="5"/>
  <c r="M60" i="5" s="1"/>
  <c r="N252" i="4" l="1"/>
  <c r="M252" i="4"/>
  <c r="J253" i="4"/>
  <c r="M56" i="4"/>
  <c r="N56" i="4"/>
  <c r="J57" i="4"/>
  <c r="J67" i="1"/>
  <c r="M66" i="1"/>
  <c r="AF17" i="5"/>
  <c r="M59" i="6"/>
  <c r="J60" i="6"/>
  <c r="J61" i="5"/>
  <c r="M61" i="5" s="1"/>
  <c r="M253" i="4" l="1"/>
  <c r="N253" i="4"/>
  <c r="J254" i="4"/>
  <c r="N57" i="4"/>
  <c r="M57" i="4"/>
  <c r="J58" i="4"/>
  <c r="J68" i="1"/>
  <c r="M67" i="1"/>
  <c r="M60" i="6"/>
  <c r="J61" i="6"/>
  <c r="J62" i="5"/>
  <c r="M62" i="5" s="1"/>
  <c r="N254" i="4" l="1"/>
  <c r="M254" i="4"/>
  <c r="J255" i="4"/>
  <c r="M58" i="4"/>
  <c r="N58" i="4"/>
  <c r="J59" i="4"/>
  <c r="J69" i="1"/>
  <c r="M68" i="1"/>
  <c r="AD17" i="5"/>
  <c r="AA18" i="5" s="1"/>
  <c r="M61" i="6"/>
  <c r="J62" i="6"/>
  <c r="J63" i="5"/>
  <c r="M63" i="5" s="1"/>
  <c r="M255" i="4" l="1"/>
  <c r="N255" i="4"/>
  <c r="J256" i="4"/>
  <c r="N59" i="4"/>
  <c r="M59" i="4"/>
  <c r="J60" i="4"/>
  <c r="J70" i="1"/>
  <c r="M69" i="1"/>
  <c r="AE18" i="5"/>
  <c r="AB18" i="5"/>
  <c r="AC18" i="5" s="1"/>
  <c r="M62" i="6"/>
  <c r="J63" i="6"/>
  <c r="J64" i="5"/>
  <c r="M64" i="5" s="1"/>
  <c r="M256" i="4" l="1"/>
  <c r="N256" i="4"/>
  <c r="J257" i="4"/>
  <c r="M60" i="4"/>
  <c r="N60" i="4"/>
  <c r="J61" i="4"/>
  <c r="J71" i="1"/>
  <c r="M70" i="1"/>
  <c r="AF18" i="5"/>
  <c r="M63" i="6"/>
  <c r="J64" i="6"/>
  <c r="J65" i="5"/>
  <c r="M65" i="5" s="1"/>
  <c r="N257" i="4" l="1"/>
  <c r="J258" i="4"/>
  <c r="M257" i="4"/>
  <c r="M61" i="4"/>
  <c r="J62" i="4"/>
  <c r="N61" i="4"/>
  <c r="J72" i="1"/>
  <c r="M71" i="1"/>
  <c r="M64" i="6"/>
  <c r="J65" i="6"/>
  <c r="J66" i="5"/>
  <c r="M66" i="5" s="1"/>
  <c r="N258" i="4" l="1"/>
  <c r="M258" i="4"/>
  <c r="J259" i="4"/>
  <c r="N62" i="4"/>
  <c r="J63" i="4"/>
  <c r="M62" i="4"/>
  <c r="J73" i="1"/>
  <c r="M72" i="1"/>
  <c r="AD18" i="5"/>
  <c r="AA19" i="5" s="1"/>
  <c r="M65" i="6"/>
  <c r="J66" i="6"/>
  <c r="J67" i="5"/>
  <c r="M67" i="5" s="1"/>
  <c r="M259" i="4" l="1"/>
  <c r="J260" i="4"/>
  <c r="N259" i="4"/>
  <c r="M63" i="4"/>
  <c r="J64" i="4"/>
  <c r="N63" i="4"/>
  <c r="J74" i="1"/>
  <c r="M73" i="1"/>
  <c r="AE19" i="5"/>
  <c r="AB19" i="5"/>
  <c r="AC19" i="5" s="1"/>
  <c r="M66" i="6"/>
  <c r="J67" i="6"/>
  <c r="J68" i="5"/>
  <c r="M68" i="5" s="1"/>
  <c r="M260" i="4" l="1"/>
  <c r="J261" i="4"/>
  <c r="N260" i="4"/>
  <c r="N64" i="4"/>
  <c r="J65" i="4"/>
  <c r="M64" i="4"/>
  <c r="J75" i="1"/>
  <c r="M74" i="1"/>
  <c r="AF19" i="5"/>
  <c r="M67" i="6"/>
  <c r="J68" i="6"/>
  <c r="J69" i="5"/>
  <c r="M69" i="5" s="1"/>
  <c r="M261" i="4" l="1"/>
  <c r="J262" i="4"/>
  <c r="N261" i="4"/>
  <c r="M65" i="4"/>
  <c r="J66" i="4"/>
  <c r="N65" i="4"/>
  <c r="J76" i="1"/>
  <c r="M75" i="1"/>
  <c r="M68" i="6"/>
  <c r="J69" i="6"/>
  <c r="J70" i="5"/>
  <c r="M70" i="5" s="1"/>
  <c r="M262" i="4" l="1"/>
  <c r="J263" i="4"/>
  <c r="N262" i="4"/>
  <c r="N66" i="4"/>
  <c r="J67" i="4"/>
  <c r="M66" i="4"/>
  <c r="J77" i="1"/>
  <c r="M76" i="1"/>
  <c r="AD19" i="5"/>
  <c r="AA20" i="5" s="1"/>
  <c r="M69" i="6"/>
  <c r="J70" i="6"/>
  <c r="J71" i="5"/>
  <c r="M71" i="5" s="1"/>
  <c r="M263" i="4" l="1"/>
  <c r="J264" i="4"/>
  <c r="N263" i="4"/>
  <c r="N67" i="4"/>
  <c r="J68" i="4"/>
  <c r="M67" i="4"/>
  <c r="J78" i="1"/>
  <c r="M77" i="1"/>
  <c r="AB20" i="5"/>
  <c r="AC20" i="5" s="1"/>
  <c r="AE20" i="5"/>
  <c r="M70" i="6"/>
  <c r="J71" i="6"/>
  <c r="J72" i="5"/>
  <c r="M72" i="5" s="1"/>
  <c r="M264" i="4" l="1"/>
  <c r="J265" i="4"/>
  <c r="N264" i="4"/>
  <c r="J69" i="4"/>
  <c r="M68" i="4"/>
  <c r="N68" i="4"/>
  <c r="J79" i="1"/>
  <c r="M78" i="1"/>
  <c r="AF20" i="5"/>
  <c r="M71" i="6"/>
  <c r="J72" i="6"/>
  <c r="J73" i="5"/>
  <c r="M73" i="5" s="1"/>
  <c r="M265" i="4" l="1"/>
  <c r="J266" i="4"/>
  <c r="N265" i="4"/>
  <c r="N69" i="4"/>
  <c r="J70" i="4"/>
  <c r="M69" i="4"/>
  <c r="J80" i="1"/>
  <c r="M79" i="1"/>
  <c r="M72" i="6"/>
  <c r="J73" i="6"/>
  <c r="J74" i="5"/>
  <c r="M74" i="5" s="1"/>
  <c r="M266" i="4" l="1"/>
  <c r="J267" i="4"/>
  <c r="N266" i="4"/>
  <c r="J71" i="4"/>
  <c r="M70" i="4"/>
  <c r="N70" i="4"/>
  <c r="J81" i="1"/>
  <c r="M80" i="1"/>
  <c r="AD20" i="5"/>
  <c r="AA21" i="5" s="1"/>
  <c r="M73" i="6"/>
  <c r="J74" i="6"/>
  <c r="J75" i="5"/>
  <c r="M75" i="5" s="1"/>
  <c r="M267" i="4" l="1"/>
  <c r="J268" i="4"/>
  <c r="N267" i="4"/>
  <c r="N71" i="4"/>
  <c r="J72" i="4"/>
  <c r="M71" i="4"/>
  <c r="J82" i="1"/>
  <c r="M81" i="1"/>
  <c r="AB21" i="5"/>
  <c r="AC21" i="5" s="1"/>
  <c r="AE21" i="5"/>
  <c r="M74" i="6"/>
  <c r="J75" i="6"/>
  <c r="J76" i="5"/>
  <c r="M76" i="5" s="1"/>
  <c r="M268" i="4" l="1"/>
  <c r="J269" i="4"/>
  <c r="N268" i="4"/>
  <c r="J73" i="4"/>
  <c r="M72" i="4"/>
  <c r="N72" i="4"/>
  <c r="J83" i="1"/>
  <c r="M82" i="1"/>
  <c r="AF21" i="5"/>
  <c r="M75" i="6"/>
  <c r="J76" i="6"/>
  <c r="J77" i="5"/>
  <c r="M77" i="5" s="1"/>
  <c r="M269" i="4" l="1"/>
  <c r="J270" i="4"/>
  <c r="N269" i="4"/>
  <c r="N73" i="4"/>
  <c r="J74" i="4"/>
  <c r="M73" i="4"/>
  <c r="J84" i="1"/>
  <c r="M83" i="1"/>
  <c r="M76" i="6"/>
  <c r="J77" i="6"/>
  <c r="J78" i="5"/>
  <c r="M78" i="5" s="1"/>
  <c r="M270" i="4" l="1"/>
  <c r="J271" i="4"/>
  <c r="N270" i="4"/>
  <c r="J75" i="4"/>
  <c r="M74" i="4"/>
  <c r="N74" i="4"/>
  <c r="J85" i="1"/>
  <c r="M84" i="1"/>
  <c r="AD21" i="5"/>
  <c r="AA22" i="5" s="1"/>
  <c r="M77" i="6"/>
  <c r="J78" i="6"/>
  <c r="J79" i="5"/>
  <c r="M79" i="5" s="1"/>
  <c r="M271" i="4" l="1"/>
  <c r="J272" i="4"/>
  <c r="N271" i="4"/>
  <c r="J76" i="4"/>
  <c r="M75" i="4"/>
  <c r="N75" i="4"/>
  <c r="J86" i="1"/>
  <c r="M85" i="1"/>
  <c r="AE22" i="5"/>
  <c r="AB22" i="5"/>
  <c r="AC22" i="5" s="1"/>
  <c r="M78" i="6"/>
  <c r="J79" i="6"/>
  <c r="J80" i="5"/>
  <c r="M80" i="5" s="1"/>
  <c r="M272" i="4" l="1"/>
  <c r="J273" i="4"/>
  <c r="N272" i="4"/>
  <c r="J77" i="4"/>
  <c r="M76" i="4"/>
  <c r="N76" i="4"/>
  <c r="J87" i="1"/>
  <c r="M86" i="1"/>
  <c r="AF22" i="5"/>
  <c r="M79" i="6"/>
  <c r="J80" i="6"/>
  <c r="J81" i="5"/>
  <c r="M81" i="5" s="1"/>
  <c r="M273" i="4" l="1"/>
  <c r="J274" i="4"/>
  <c r="N273" i="4"/>
  <c r="N77" i="4"/>
  <c r="J78" i="4"/>
  <c r="M77" i="4"/>
  <c r="J88" i="1"/>
  <c r="M87" i="1"/>
  <c r="M80" i="6"/>
  <c r="J81" i="6"/>
  <c r="J82" i="5"/>
  <c r="M82" i="5" s="1"/>
  <c r="M274" i="4" l="1"/>
  <c r="J275" i="4"/>
  <c r="N274" i="4"/>
  <c r="J79" i="4"/>
  <c r="M78" i="4"/>
  <c r="N78" i="4"/>
  <c r="J89" i="1"/>
  <c r="M88" i="1"/>
  <c r="AD22" i="5"/>
  <c r="AA23" i="5" s="1"/>
  <c r="M81" i="6"/>
  <c r="J82" i="6"/>
  <c r="J83" i="5"/>
  <c r="M83" i="5" s="1"/>
  <c r="M275" i="4" l="1"/>
  <c r="J276" i="4"/>
  <c r="N275" i="4"/>
  <c r="J80" i="4"/>
  <c r="M79" i="4"/>
  <c r="N79" i="4"/>
  <c r="J90" i="1"/>
  <c r="M89" i="1"/>
  <c r="AB23" i="5"/>
  <c r="AC23" i="5" s="1"/>
  <c r="AE23" i="5"/>
  <c r="M82" i="6"/>
  <c r="J83" i="6"/>
  <c r="J84" i="5"/>
  <c r="M84" i="5" s="1"/>
  <c r="M276" i="4" l="1"/>
  <c r="J277" i="4"/>
  <c r="N276" i="4"/>
  <c r="J81" i="4"/>
  <c r="M80" i="4"/>
  <c r="N80" i="4"/>
  <c r="J91" i="1"/>
  <c r="M90" i="1"/>
  <c r="AF23" i="5"/>
  <c r="M83" i="6"/>
  <c r="J84" i="6"/>
  <c r="J85" i="5"/>
  <c r="M85" i="5" s="1"/>
  <c r="M277" i="4" l="1"/>
  <c r="J278" i="4"/>
  <c r="N277" i="4"/>
  <c r="N81" i="4"/>
  <c r="J82" i="4"/>
  <c r="M81" i="4"/>
  <c r="J92" i="1"/>
  <c r="M91" i="1"/>
  <c r="M84" i="6"/>
  <c r="J85" i="6"/>
  <c r="J86" i="5"/>
  <c r="M86" i="5" s="1"/>
  <c r="M278" i="4" l="1"/>
  <c r="J279" i="4"/>
  <c r="N278" i="4"/>
  <c r="J83" i="4"/>
  <c r="N82" i="4"/>
  <c r="M82" i="4"/>
  <c r="J93" i="1"/>
  <c r="M92" i="1"/>
  <c r="AD23" i="5"/>
  <c r="AA24" i="5" s="1"/>
  <c r="M85" i="6"/>
  <c r="J86" i="6"/>
  <c r="J87" i="5"/>
  <c r="M87" i="5" s="1"/>
  <c r="M279" i="4" l="1"/>
  <c r="J280" i="4"/>
  <c r="N279" i="4"/>
  <c r="J84" i="4"/>
  <c r="M83" i="4"/>
  <c r="N83" i="4"/>
  <c r="J94" i="1"/>
  <c r="M93" i="1"/>
  <c r="AE24" i="5"/>
  <c r="AB24" i="5"/>
  <c r="AC24" i="5" s="1"/>
  <c r="M86" i="6"/>
  <c r="J87" i="6"/>
  <c r="J88" i="5"/>
  <c r="M88" i="5" s="1"/>
  <c r="M280" i="4" l="1"/>
  <c r="J281" i="4"/>
  <c r="N280" i="4"/>
  <c r="J85" i="4"/>
  <c r="M84" i="4"/>
  <c r="N84" i="4"/>
  <c r="J95" i="1"/>
  <c r="M94" i="1"/>
  <c r="AF24" i="5"/>
  <c r="M87" i="6"/>
  <c r="J88" i="6"/>
  <c r="J89" i="5"/>
  <c r="M89" i="5" s="1"/>
  <c r="M281" i="4" l="1"/>
  <c r="J282" i="4"/>
  <c r="N281" i="4"/>
  <c r="J86" i="4"/>
  <c r="M85" i="4"/>
  <c r="N85" i="4"/>
  <c r="J96" i="1"/>
  <c r="M95" i="1"/>
  <c r="M88" i="6"/>
  <c r="J89" i="6"/>
  <c r="J90" i="5"/>
  <c r="M90" i="5" s="1"/>
  <c r="M282" i="4" l="1"/>
  <c r="J283" i="4"/>
  <c r="N282" i="4"/>
  <c r="J87" i="4"/>
  <c r="M86" i="4"/>
  <c r="N86" i="4"/>
  <c r="J97" i="1"/>
  <c r="M96" i="1"/>
  <c r="AD24" i="5"/>
  <c r="AA25" i="5" s="1"/>
  <c r="M89" i="6"/>
  <c r="J90" i="6"/>
  <c r="J91" i="5"/>
  <c r="M91" i="5" s="1"/>
  <c r="M283" i="4" l="1"/>
  <c r="J284" i="4"/>
  <c r="N283" i="4"/>
  <c r="N87" i="4"/>
  <c r="J88" i="4"/>
  <c r="M87" i="4"/>
  <c r="J98" i="1"/>
  <c r="M97" i="1"/>
  <c r="AE25" i="5"/>
  <c r="AB25" i="5"/>
  <c r="AC25" i="5" s="1"/>
  <c r="M90" i="6"/>
  <c r="J91" i="6"/>
  <c r="J92" i="5"/>
  <c r="M92" i="5" s="1"/>
  <c r="M284" i="4" l="1"/>
  <c r="J285" i="4"/>
  <c r="N284" i="4"/>
  <c r="M88" i="4"/>
  <c r="J89" i="4"/>
  <c r="N88" i="4"/>
  <c r="J99" i="1"/>
  <c r="M98" i="1"/>
  <c r="AF25" i="5"/>
  <c r="M91" i="6"/>
  <c r="J92" i="6"/>
  <c r="J93" i="5"/>
  <c r="M93" i="5" s="1"/>
  <c r="M285" i="4" l="1"/>
  <c r="J286" i="4"/>
  <c r="N285" i="4"/>
  <c r="M89" i="4"/>
  <c r="N89" i="4"/>
  <c r="J90" i="4"/>
  <c r="J100" i="1"/>
  <c r="M99" i="1"/>
  <c r="M92" i="6"/>
  <c r="J93" i="6"/>
  <c r="J94" i="5"/>
  <c r="M94" i="5" s="1"/>
  <c r="M286" i="4" l="1"/>
  <c r="J287" i="4"/>
  <c r="N286" i="4"/>
  <c r="J91" i="4"/>
  <c r="N90" i="4"/>
  <c r="M90" i="4"/>
  <c r="J101" i="1"/>
  <c r="M100" i="1"/>
  <c r="AD25" i="5"/>
  <c r="AA26" i="5" s="1"/>
  <c r="M93" i="6"/>
  <c r="J94" i="6"/>
  <c r="J95" i="5"/>
  <c r="M95" i="5" s="1"/>
  <c r="M287" i="4" l="1"/>
  <c r="J288" i="4"/>
  <c r="N287" i="4"/>
  <c r="M91" i="4"/>
  <c r="N91" i="4"/>
  <c r="J92" i="4"/>
  <c r="J102" i="1"/>
  <c r="M101" i="1"/>
  <c r="AE26" i="5"/>
  <c r="AB26" i="5"/>
  <c r="AC26" i="5" s="1"/>
  <c r="M94" i="6"/>
  <c r="J95" i="6"/>
  <c r="J96" i="5"/>
  <c r="M96" i="5" s="1"/>
  <c r="M288" i="4" l="1"/>
  <c r="J289" i="4"/>
  <c r="N288" i="4"/>
  <c r="N92" i="4"/>
  <c r="J93" i="4"/>
  <c r="M92" i="4"/>
  <c r="J103" i="1"/>
  <c r="M102" i="1"/>
  <c r="AF26" i="5"/>
  <c r="M95" i="6"/>
  <c r="J96" i="6"/>
  <c r="J97" i="5"/>
  <c r="M97" i="5" s="1"/>
  <c r="M289" i="4" l="1"/>
  <c r="J290" i="4"/>
  <c r="N289" i="4"/>
  <c r="M93" i="4"/>
  <c r="N93" i="4"/>
  <c r="J94" i="4"/>
  <c r="J104" i="1"/>
  <c r="M103" i="1"/>
  <c r="M96" i="6"/>
  <c r="J97" i="6"/>
  <c r="J98" i="5"/>
  <c r="M98" i="5" s="1"/>
  <c r="M290" i="4" l="1"/>
  <c r="N290" i="4"/>
  <c r="J291" i="4"/>
  <c r="J95" i="4"/>
  <c r="N94" i="4"/>
  <c r="M94" i="4"/>
  <c r="J105" i="1"/>
  <c r="M104" i="1"/>
  <c r="AD26" i="5"/>
  <c r="AA27" i="5" s="1"/>
  <c r="M97" i="6"/>
  <c r="J98" i="6"/>
  <c r="J99" i="5"/>
  <c r="M99" i="5" s="1"/>
  <c r="N291" i="4" l="1"/>
  <c r="M291" i="4"/>
  <c r="J292" i="4"/>
  <c r="M95" i="4"/>
  <c r="N95" i="4"/>
  <c r="J96" i="4"/>
  <c r="J106" i="1"/>
  <c r="M105" i="1"/>
  <c r="AB27" i="5"/>
  <c r="AC27" i="5" s="1"/>
  <c r="AE27" i="5"/>
  <c r="M98" i="6"/>
  <c r="J99" i="6"/>
  <c r="J100" i="5"/>
  <c r="M100" i="5" s="1"/>
  <c r="N292" i="4" l="1"/>
  <c r="M292" i="4"/>
  <c r="J293" i="4"/>
  <c r="N96" i="4"/>
  <c r="J97" i="4"/>
  <c r="M96" i="4"/>
  <c r="J107" i="1"/>
  <c r="M106" i="1"/>
  <c r="AF27" i="5"/>
  <c r="M99" i="6"/>
  <c r="J100" i="6"/>
  <c r="J101" i="5"/>
  <c r="M101" i="5" s="1"/>
  <c r="N293" i="4" l="1"/>
  <c r="M293" i="4"/>
  <c r="J294" i="4"/>
  <c r="M97" i="4"/>
  <c r="N97" i="4"/>
  <c r="J98" i="4"/>
  <c r="J108" i="1"/>
  <c r="M107" i="1"/>
  <c r="M100" i="6"/>
  <c r="J101" i="6"/>
  <c r="J102" i="5"/>
  <c r="M102" i="5" s="1"/>
  <c r="N294" i="4" l="1"/>
  <c r="M294" i="4"/>
  <c r="J295" i="4"/>
  <c r="J99" i="4"/>
  <c r="N98" i="4"/>
  <c r="M98" i="4"/>
  <c r="J109" i="1"/>
  <c r="M108" i="1"/>
  <c r="AD27" i="5"/>
  <c r="AA28" i="5" s="1"/>
  <c r="M101" i="6"/>
  <c r="J102" i="6"/>
  <c r="J103" i="5"/>
  <c r="M103" i="5" s="1"/>
  <c r="N295" i="4" l="1"/>
  <c r="M295" i="4"/>
  <c r="J296" i="4"/>
  <c r="M99" i="4"/>
  <c r="N99" i="4"/>
  <c r="J100" i="4"/>
  <c r="J110" i="1"/>
  <c r="M109" i="1"/>
  <c r="AE28" i="5"/>
  <c r="AB28" i="5"/>
  <c r="AC28" i="5" s="1"/>
  <c r="M102" i="6"/>
  <c r="J103" i="6"/>
  <c r="J104" i="5"/>
  <c r="M104" i="5" s="1"/>
  <c r="N296" i="4" l="1"/>
  <c r="M296" i="4"/>
  <c r="J297" i="4"/>
  <c r="N100" i="4"/>
  <c r="J101" i="4"/>
  <c r="M100" i="4"/>
  <c r="J111" i="1"/>
  <c r="M110" i="1"/>
  <c r="AF28" i="5"/>
  <c r="M103" i="6"/>
  <c r="J104" i="6"/>
  <c r="J105" i="5"/>
  <c r="M105" i="5" s="1"/>
  <c r="N297" i="4" l="1"/>
  <c r="M297" i="4"/>
  <c r="J298" i="4"/>
  <c r="M101" i="4"/>
  <c r="N101" i="4"/>
  <c r="J102" i="4"/>
  <c r="J112" i="1"/>
  <c r="M111" i="1"/>
  <c r="M104" i="6"/>
  <c r="J105" i="6"/>
  <c r="J106" i="5"/>
  <c r="M106" i="5" s="1"/>
  <c r="N298" i="4" l="1"/>
  <c r="M298" i="4"/>
  <c r="J299" i="4"/>
  <c r="J103" i="4"/>
  <c r="N102" i="4"/>
  <c r="M102" i="4"/>
  <c r="J113" i="1"/>
  <c r="M112" i="1"/>
  <c r="AD28" i="5"/>
  <c r="AA29" i="5" s="1"/>
  <c r="M105" i="6"/>
  <c r="J106" i="6"/>
  <c r="J107" i="5"/>
  <c r="M107" i="5" s="1"/>
  <c r="N299" i="4" l="1"/>
  <c r="M299" i="4"/>
  <c r="J300" i="4"/>
  <c r="M103" i="4"/>
  <c r="N103" i="4"/>
  <c r="J104" i="4"/>
  <c r="J114" i="1"/>
  <c r="M113" i="1"/>
  <c r="AE29" i="5"/>
  <c r="AB29" i="5"/>
  <c r="AC29" i="5" s="1"/>
  <c r="M106" i="6"/>
  <c r="J107" i="6"/>
  <c r="J108" i="5"/>
  <c r="M108" i="5" s="1"/>
  <c r="N300" i="4" l="1"/>
  <c r="M300" i="4"/>
  <c r="J301" i="4"/>
  <c r="N104" i="4"/>
  <c r="J105" i="4"/>
  <c r="M104" i="4"/>
  <c r="J115" i="1"/>
  <c r="M114" i="1"/>
  <c r="AF29" i="5"/>
  <c r="M107" i="6"/>
  <c r="J108" i="6"/>
  <c r="J109" i="5"/>
  <c r="M109" i="5" s="1"/>
  <c r="N301" i="4" l="1"/>
  <c r="M301" i="4"/>
  <c r="J302" i="4"/>
  <c r="M105" i="4"/>
  <c r="N105" i="4"/>
  <c r="J106" i="4"/>
  <c r="J116" i="1"/>
  <c r="M115" i="1"/>
  <c r="M108" i="6"/>
  <c r="J109" i="6"/>
  <c r="J110" i="5"/>
  <c r="M110" i="5" s="1"/>
  <c r="N302" i="4" l="1"/>
  <c r="M302" i="4"/>
  <c r="J303" i="4"/>
  <c r="J107" i="4"/>
  <c r="N106" i="4"/>
  <c r="M106" i="4"/>
  <c r="J117" i="1"/>
  <c r="M116" i="1"/>
  <c r="AD29" i="5"/>
  <c r="AA30" i="5" s="1"/>
  <c r="M109" i="6"/>
  <c r="J110" i="6"/>
  <c r="J111" i="5"/>
  <c r="M111" i="5" s="1"/>
  <c r="N303" i="4" l="1"/>
  <c r="M303" i="4"/>
  <c r="J304" i="4"/>
  <c r="M107" i="4"/>
  <c r="N107" i="4"/>
  <c r="J108" i="4"/>
  <c r="J118" i="1"/>
  <c r="M117" i="1"/>
  <c r="AB30" i="5"/>
  <c r="AC30" i="5" s="1"/>
  <c r="AE30" i="5"/>
  <c r="M110" i="6"/>
  <c r="J111" i="6"/>
  <c r="J112" i="5"/>
  <c r="M112" i="5" s="1"/>
  <c r="N304" i="4" l="1"/>
  <c r="M304" i="4"/>
  <c r="J305" i="4"/>
  <c r="N108" i="4"/>
  <c r="J109" i="4"/>
  <c r="M108" i="4"/>
  <c r="J119" i="1"/>
  <c r="M118" i="1"/>
  <c r="AF30" i="5"/>
  <c r="M111" i="6"/>
  <c r="J112" i="6"/>
  <c r="J113" i="5"/>
  <c r="M113" i="5" s="1"/>
  <c r="N305" i="4" l="1"/>
  <c r="M305" i="4"/>
  <c r="J306" i="4"/>
  <c r="M109" i="4"/>
  <c r="N109" i="4"/>
  <c r="J110" i="4"/>
  <c r="J120" i="1"/>
  <c r="M119" i="1"/>
  <c r="M112" i="6"/>
  <c r="J113" i="6"/>
  <c r="J114" i="5"/>
  <c r="M114" i="5" s="1"/>
  <c r="N306" i="4" l="1"/>
  <c r="M306" i="4"/>
  <c r="J307" i="4"/>
  <c r="J111" i="4"/>
  <c r="N110" i="4"/>
  <c r="M110" i="4"/>
  <c r="J121" i="1"/>
  <c r="M120" i="1"/>
  <c r="AD30" i="5"/>
  <c r="AA31" i="5" s="1"/>
  <c r="M113" i="6"/>
  <c r="J114" i="6"/>
  <c r="J115" i="5"/>
  <c r="M115" i="5" s="1"/>
  <c r="N307" i="4" l="1"/>
  <c r="M307" i="4"/>
  <c r="J308" i="4"/>
  <c r="M111" i="4"/>
  <c r="N111" i="4"/>
  <c r="J112" i="4"/>
  <c r="J122" i="1"/>
  <c r="M121" i="1"/>
  <c r="AB31" i="5"/>
  <c r="AC31" i="5" s="1"/>
  <c r="AE31" i="5"/>
  <c r="M114" i="6"/>
  <c r="J115" i="6"/>
  <c r="J116" i="5"/>
  <c r="M116" i="5" s="1"/>
  <c r="N308" i="4" l="1"/>
  <c r="M308" i="4"/>
  <c r="J309" i="4"/>
  <c r="N112" i="4"/>
  <c r="J113" i="4"/>
  <c r="M112" i="4"/>
  <c r="J123" i="1"/>
  <c r="M122" i="1"/>
  <c r="AF31" i="5"/>
  <c r="M115" i="6"/>
  <c r="J116" i="6"/>
  <c r="J117" i="5"/>
  <c r="M117" i="5" s="1"/>
  <c r="N309" i="4" l="1"/>
  <c r="M309" i="4"/>
  <c r="J310" i="4"/>
  <c r="M113" i="4"/>
  <c r="N113" i="4"/>
  <c r="J114" i="4"/>
  <c r="J124" i="1"/>
  <c r="M123" i="1"/>
  <c r="M116" i="6"/>
  <c r="J117" i="6"/>
  <c r="J118" i="5"/>
  <c r="M118" i="5" s="1"/>
  <c r="N310" i="4" l="1"/>
  <c r="M310" i="4"/>
  <c r="J311" i="4"/>
  <c r="J115" i="4"/>
  <c r="N114" i="4"/>
  <c r="M114" i="4"/>
  <c r="J125" i="1"/>
  <c r="M124" i="1"/>
  <c r="AD31" i="5"/>
  <c r="AA32" i="5" s="1"/>
  <c r="M117" i="6"/>
  <c r="J118" i="6"/>
  <c r="J119" i="5"/>
  <c r="M119" i="5" s="1"/>
  <c r="N311" i="4" l="1"/>
  <c r="M311" i="4"/>
  <c r="J312" i="4"/>
  <c r="M115" i="4"/>
  <c r="J116" i="4"/>
  <c r="N115" i="4"/>
  <c r="J126" i="1"/>
  <c r="M125" i="1"/>
  <c r="AE32" i="5"/>
  <c r="AB32" i="5"/>
  <c r="AC32" i="5" s="1"/>
  <c r="M118" i="6"/>
  <c r="J119" i="6"/>
  <c r="J120" i="5"/>
  <c r="N312" i="4" l="1"/>
  <c r="M312" i="4"/>
  <c r="J313" i="4"/>
  <c r="J117" i="4"/>
  <c r="M116" i="4"/>
  <c r="N116" i="4"/>
  <c r="J127" i="1"/>
  <c r="M126" i="1"/>
  <c r="AF32" i="5"/>
  <c r="M119" i="6"/>
  <c r="J120" i="6"/>
  <c r="J121" i="5"/>
  <c r="M121" i="5" s="1"/>
  <c r="N313" i="4" l="1"/>
  <c r="M313" i="4"/>
  <c r="J314" i="4"/>
  <c r="M117" i="4"/>
  <c r="J118" i="4"/>
  <c r="N117" i="4"/>
  <c r="J128" i="1"/>
  <c r="M127" i="1"/>
  <c r="M120" i="5"/>
  <c r="M120" i="6"/>
  <c r="J121" i="6"/>
  <c r="J122" i="5"/>
  <c r="M122" i="5" s="1"/>
  <c r="N314" i="4" l="1"/>
  <c r="M314" i="4"/>
  <c r="J315" i="4"/>
  <c r="J119" i="4"/>
  <c r="N118" i="4"/>
  <c r="M118" i="4"/>
  <c r="J129" i="1"/>
  <c r="M128" i="1"/>
  <c r="M121" i="6"/>
  <c r="J122" i="6"/>
  <c r="J123" i="5"/>
  <c r="M123" i="5" s="1"/>
  <c r="N315" i="4" l="1"/>
  <c r="M315" i="4"/>
  <c r="J316" i="4"/>
  <c r="M119" i="4"/>
  <c r="J120" i="4"/>
  <c r="N119" i="4"/>
  <c r="J130" i="1"/>
  <c r="M129" i="1"/>
  <c r="M122" i="6"/>
  <c r="J123" i="6"/>
  <c r="J124" i="5"/>
  <c r="M124" i="5" s="1"/>
  <c r="N316" i="4" l="1"/>
  <c r="M316" i="4"/>
  <c r="J317" i="4"/>
  <c r="J121" i="4"/>
  <c r="N120" i="4"/>
  <c r="M120" i="4"/>
  <c r="J131" i="1"/>
  <c r="M130" i="1"/>
  <c r="M123" i="6"/>
  <c r="J124" i="6"/>
  <c r="J125" i="5"/>
  <c r="M125" i="5" s="1"/>
  <c r="N317" i="4" l="1"/>
  <c r="M317" i="4"/>
  <c r="J318" i="4"/>
  <c r="J122" i="4"/>
  <c r="N121" i="4"/>
  <c r="M121" i="4"/>
  <c r="J132" i="1"/>
  <c r="M131" i="1"/>
  <c r="M124" i="6"/>
  <c r="J125" i="6"/>
  <c r="J126" i="5"/>
  <c r="M126" i="5" s="1"/>
  <c r="N318" i="4" l="1"/>
  <c r="M318" i="4"/>
  <c r="J319" i="4"/>
  <c r="J123" i="4"/>
  <c r="N122" i="4"/>
  <c r="M122" i="4"/>
  <c r="J133" i="1"/>
  <c r="M132" i="1"/>
  <c r="M125" i="6"/>
  <c r="J126" i="6"/>
  <c r="J127" i="5"/>
  <c r="M127" i="5" s="1"/>
  <c r="N319" i="4" l="1"/>
  <c r="M319" i="4"/>
  <c r="J320" i="4"/>
  <c r="M123" i="4"/>
  <c r="J124" i="4"/>
  <c r="N123" i="4"/>
  <c r="J134" i="1"/>
  <c r="M133" i="1"/>
  <c r="M126" i="6"/>
  <c r="J127" i="6"/>
  <c r="J128" i="5"/>
  <c r="M128" i="5" s="1"/>
  <c r="N320" i="4" l="1"/>
  <c r="M320" i="4"/>
  <c r="J321" i="4"/>
  <c r="J125" i="4"/>
  <c r="N124" i="4"/>
  <c r="M124" i="4"/>
  <c r="J135" i="1"/>
  <c r="M134" i="1"/>
  <c r="M127" i="6"/>
  <c r="J128" i="6"/>
  <c r="J129" i="5"/>
  <c r="M129" i="5" s="1"/>
  <c r="N321" i="4" l="1"/>
  <c r="M321" i="4"/>
  <c r="J322" i="4"/>
  <c r="J126" i="4"/>
  <c r="N125" i="4"/>
  <c r="M125" i="4"/>
  <c r="J136" i="1"/>
  <c r="M135" i="1"/>
  <c r="M128" i="6"/>
  <c r="J129" i="6"/>
  <c r="J130" i="5"/>
  <c r="M130" i="5" s="1"/>
  <c r="N322" i="4" l="1"/>
  <c r="M322" i="4"/>
  <c r="J323" i="4"/>
  <c r="J127" i="4"/>
  <c r="N126" i="4"/>
  <c r="M126" i="4"/>
  <c r="J137" i="1"/>
  <c r="M136" i="1"/>
  <c r="M129" i="6"/>
  <c r="J130" i="6"/>
  <c r="J131" i="5"/>
  <c r="M131" i="5" s="1"/>
  <c r="N323" i="4" l="1"/>
  <c r="M323" i="4"/>
  <c r="J324" i="4"/>
  <c r="M127" i="4"/>
  <c r="J128" i="4"/>
  <c r="N127" i="4"/>
  <c r="J138" i="1"/>
  <c r="M137" i="1"/>
  <c r="M130" i="6"/>
  <c r="J131" i="6"/>
  <c r="J132" i="5"/>
  <c r="M132" i="5" s="1"/>
  <c r="N324" i="4" l="1"/>
  <c r="M324" i="4"/>
  <c r="J325" i="4"/>
  <c r="J129" i="4"/>
  <c r="N128" i="4"/>
  <c r="M128" i="4"/>
  <c r="J139" i="1"/>
  <c r="M138" i="1"/>
  <c r="M131" i="6"/>
  <c r="J132" i="6"/>
  <c r="J133" i="5"/>
  <c r="M133" i="5" s="1"/>
  <c r="N325" i="4" l="1"/>
  <c r="M325" i="4"/>
  <c r="J326" i="4"/>
  <c r="J130" i="4"/>
  <c r="N129" i="4"/>
  <c r="M129" i="4"/>
  <c r="J140" i="1"/>
  <c r="M139" i="1"/>
  <c r="M132" i="6"/>
  <c r="J133" i="6"/>
  <c r="J134" i="5"/>
  <c r="M134" i="5" s="1"/>
  <c r="N326" i="4" l="1"/>
  <c r="M326" i="4"/>
  <c r="J327" i="4"/>
  <c r="J131" i="4"/>
  <c r="N130" i="4"/>
  <c r="M130" i="4"/>
  <c r="J141" i="1"/>
  <c r="M140" i="1"/>
  <c r="M133" i="6"/>
  <c r="J134" i="6"/>
  <c r="J135" i="5"/>
  <c r="M135" i="5" s="1"/>
  <c r="N327" i="4" l="1"/>
  <c r="M327" i="4"/>
  <c r="J328" i="4"/>
  <c r="M131" i="4"/>
  <c r="J132" i="4"/>
  <c r="N131" i="4"/>
  <c r="J142" i="1"/>
  <c r="M141" i="1"/>
  <c r="M134" i="6"/>
  <c r="J135" i="6"/>
  <c r="J136" i="5"/>
  <c r="M136" i="5" s="1"/>
  <c r="N328" i="4" l="1"/>
  <c r="M328" i="4"/>
  <c r="J329" i="4"/>
  <c r="J133" i="4"/>
  <c r="N132" i="4"/>
  <c r="M132" i="4"/>
  <c r="J143" i="1"/>
  <c r="M142" i="1"/>
  <c r="M135" i="6"/>
  <c r="J136" i="6"/>
  <c r="J137" i="5"/>
  <c r="M137" i="5" s="1"/>
  <c r="N329" i="4" l="1"/>
  <c r="M329" i="4"/>
  <c r="J330" i="4"/>
  <c r="J134" i="4"/>
  <c r="N133" i="4"/>
  <c r="M133" i="4"/>
  <c r="J144" i="1"/>
  <c r="M143" i="1"/>
  <c r="M136" i="6"/>
  <c r="J137" i="6"/>
  <c r="J138" i="5"/>
  <c r="M138" i="5" s="1"/>
  <c r="N330" i="4" l="1"/>
  <c r="M330" i="4"/>
  <c r="J331" i="4"/>
  <c r="J135" i="4"/>
  <c r="N134" i="4"/>
  <c r="M134" i="4"/>
  <c r="J145" i="1"/>
  <c r="M144" i="1"/>
  <c r="M137" i="6"/>
  <c r="J138" i="6"/>
  <c r="J139" i="5"/>
  <c r="M139" i="5" s="1"/>
  <c r="N331" i="4" l="1"/>
  <c r="M331" i="4"/>
  <c r="J332" i="4"/>
  <c r="J136" i="4"/>
  <c r="N135" i="4"/>
  <c r="M135" i="4"/>
  <c r="J146" i="1"/>
  <c r="M145" i="1"/>
  <c r="M138" i="6"/>
  <c r="J139" i="6"/>
  <c r="J140" i="5"/>
  <c r="M140" i="5" s="1"/>
  <c r="N332" i="4" l="1"/>
  <c r="M332" i="4"/>
  <c r="J333" i="4"/>
  <c r="J137" i="4"/>
  <c r="N136" i="4"/>
  <c r="M136" i="4"/>
  <c r="J147" i="1"/>
  <c r="M146" i="1"/>
  <c r="M139" i="6"/>
  <c r="J140" i="6"/>
  <c r="J141" i="5"/>
  <c r="M141" i="5" s="1"/>
  <c r="N333" i="4" l="1"/>
  <c r="M333" i="4"/>
  <c r="J334" i="4"/>
  <c r="J138" i="4"/>
  <c r="N137" i="4"/>
  <c r="M137" i="4"/>
  <c r="J148" i="1"/>
  <c r="M147" i="1"/>
  <c r="M140" i="6"/>
  <c r="J141" i="6"/>
  <c r="J142" i="5"/>
  <c r="M142" i="5" s="1"/>
  <c r="N334" i="4" l="1"/>
  <c r="M334" i="4"/>
  <c r="J335" i="4"/>
  <c r="N138" i="4"/>
  <c r="J139" i="4"/>
  <c r="M138" i="4"/>
  <c r="J149" i="1"/>
  <c r="M148" i="1"/>
  <c r="M141" i="6"/>
  <c r="J142" i="6"/>
  <c r="J143" i="5"/>
  <c r="M143" i="5" s="1"/>
  <c r="M335" i="4" l="1"/>
  <c r="N335" i="4"/>
  <c r="J336" i="4"/>
  <c r="M139" i="4"/>
  <c r="J140" i="4"/>
  <c r="N139" i="4"/>
  <c r="J150" i="1"/>
  <c r="M149" i="1"/>
  <c r="M142" i="6"/>
  <c r="J143" i="6"/>
  <c r="J144" i="5"/>
  <c r="M144" i="5" s="1"/>
  <c r="M336" i="4" l="1"/>
  <c r="N336" i="4"/>
  <c r="J337" i="4"/>
  <c r="N140" i="4"/>
  <c r="J141" i="4"/>
  <c r="M140" i="4"/>
  <c r="J151" i="1"/>
  <c r="M150" i="1"/>
  <c r="M143" i="6"/>
  <c r="J144" i="6"/>
  <c r="J145" i="5"/>
  <c r="M145" i="5" s="1"/>
  <c r="M337" i="4" l="1"/>
  <c r="J338" i="4"/>
  <c r="N337" i="4"/>
  <c r="J142" i="4"/>
  <c r="N141" i="4"/>
  <c r="M141" i="4"/>
  <c r="J152" i="1"/>
  <c r="M151" i="1"/>
  <c r="M144" i="6"/>
  <c r="J145" i="6"/>
  <c r="J146" i="5"/>
  <c r="M146" i="5" s="1"/>
  <c r="M338" i="4" l="1"/>
  <c r="N338" i="4"/>
  <c r="J339" i="4"/>
  <c r="N142" i="4"/>
  <c r="J143" i="4"/>
  <c r="M142" i="4"/>
  <c r="J153" i="1"/>
  <c r="M152" i="1"/>
  <c r="M145" i="6"/>
  <c r="J146" i="6"/>
  <c r="J147" i="5"/>
  <c r="M147" i="5" s="1"/>
  <c r="M339" i="4" l="1"/>
  <c r="N339" i="4"/>
  <c r="J340" i="4"/>
  <c r="J144" i="4"/>
  <c r="N143" i="4"/>
  <c r="M143" i="4"/>
  <c r="J154" i="1"/>
  <c r="M153" i="1"/>
  <c r="M146" i="6"/>
  <c r="J147" i="6"/>
  <c r="J148" i="5"/>
  <c r="M148" i="5" s="1"/>
  <c r="M340" i="4" l="1"/>
  <c r="N340" i="4"/>
  <c r="J341" i="4"/>
  <c r="J145" i="4"/>
  <c r="M144" i="4"/>
  <c r="N144" i="4"/>
  <c r="J155" i="1"/>
  <c r="M154" i="1"/>
  <c r="M147" i="6"/>
  <c r="J148" i="6"/>
  <c r="J149" i="5"/>
  <c r="M149" i="5" s="1"/>
  <c r="M341" i="4" l="1"/>
  <c r="N341" i="4"/>
  <c r="J342" i="4"/>
  <c r="J146" i="4"/>
  <c r="N145" i="4"/>
  <c r="M145" i="4"/>
  <c r="J156" i="1"/>
  <c r="M155" i="1"/>
  <c r="M148" i="6"/>
  <c r="J149" i="6"/>
  <c r="J150" i="5"/>
  <c r="M150" i="5" s="1"/>
  <c r="M342" i="4" l="1"/>
  <c r="N342" i="4"/>
  <c r="J343" i="4"/>
  <c r="J147" i="4"/>
  <c r="M146" i="4"/>
  <c r="N146" i="4"/>
  <c r="J157" i="1"/>
  <c r="M156" i="1"/>
  <c r="M149" i="6"/>
  <c r="J150" i="6"/>
  <c r="J151" i="5"/>
  <c r="M151" i="5" s="1"/>
  <c r="M343" i="4" l="1"/>
  <c r="N343" i="4"/>
  <c r="J344" i="4"/>
  <c r="J148" i="4"/>
  <c r="N147" i="4"/>
  <c r="M147" i="4"/>
  <c r="J158" i="1"/>
  <c r="M157" i="1"/>
  <c r="M150" i="6"/>
  <c r="J151" i="6"/>
  <c r="J152" i="5"/>
  <c r="M152" i="5" s="1"/>
  <c r="M344" i="4" l="1"/>
  <c r="N344" i="4"/>
  <c r="J345" i="4"/>
  <c r="N148" i="4"/>
  <c r="M148" i="4"/>
  <c r="J149" i="4"/>
  <c r="J159" i="1"/>
  <c r="M158" i="1"/>
  <c r="M151" i="6"/>
  <c r="J152" i="6"/>
  <c r="J153" i="5"/>
  <c r="M153" i="5" s="1"/>
  <c r="M345" i="4" l="1"/>
  <c r="J346" i="4"/>
  <c r="N345" i="4"/>
  <c r="J150" i="4"/>
  <c r="N149" i="4"/>
  <c r="M149" i="4"/>
  <c r="J160" i="1"/>
  <c r="M159" i="1"/>
  <c r="M152" i="6"/>
  <c r="J153" i="6"/>
  <c r="J154" i="5"/>
  <c r="M154" i="5" s="1"/>
  <c r="M346" i="4" l="1"/>
  <c r="N346" i="4"/>
  <c r="J347" i="4"/>
  <c r="J151" i="4"/>
  <c r="M150" i="4"/>
  <c r="N150" i="4"/>
  <c r="J161" i="1"/>
  <c r="M160" i="1"/>
  <c r="M153" i="6"/>
  <c r="J154" i="6"/>
  <c r="J155" i="5"/>
  <c r="M155" i="5" s="1"/>
  <c r="M347" i="4" l="1"/>
  <c r="N347" i="4"/>
  <c r="J348" i="4"/>
  <c r="J152" i="4"/>
  <c r="N151" i="4"/>
  <c r="M151" i="4"/>
  <c r="J162" i="1"/>
  <c r="M161" i="1"/>
  <c r="M154" i="6"/>
  <c r="J155" i="6"/>
  <c r="J156" i="5"/>
  <c r="M156" i="5" s="1"/>
  <c r="M348" i="4" l="1"/>
  <c r="N348" i="4"/>
  <c r="J349" i="4"/>
  <c r="J153" i="4"/>
  <c r="M152" i="4"/>
  <c r="N152" i="4"/>
  <c r="J163" i="1"/>
  <c r="M162" i="1"/>
  <c r="M155" i="6"/>
  <c r="J156" i="6"/>
  <c r="J157" i="5"/>
  <c r="M157" i="5" s="1"/>
  <c r="M349" i="4" l="1"/>
  <c r="J350" i="4"/>
  <c r="N349" i="4"/>
  <c r="J154" i="4"/>
  <c r="N153" i="4"/>
  <c r="M153" i="4"/>
  <c r="J164" i="1"/>
  <c r="M163" i="1"/>
  <c r="M156" i="6"/>
  <c r="J157" i="6"/>
  <c r="J158" i="5"/>
  <c r="M158" i="5" s="1"/>
  <c r="M350" i="4" l="1"/>
  <c r="N350" i="4"/>
  <c r="J351" i="4"/>
  <c r="J155" i="4"/>
  <c r="M154" i="4"/>
  <c r="N154" i="4"/>
  <c r="J165" i="1"/>
  <c r="M164" i="1"/>
  <c r="M157" i="6"/>
  <c r="J158" i="6"/>
  <c r="J159" i="5"/>
  <c r="M159" i="5" s="1"/>
  <c r="M351" i="4" l="1"/>
  <c r="N351" i="4"/>
  <c r="J352" i="4"/>
  <c r="J156" i="4"/>
  <c r="N155" i="4"/>
  <c r="M155" i="4"/>
  <c r="J166" i="1"/>
  <c r="M165" i="1"/>
  <c r="M158" i="6"/>
  <c r="J159" i="6"/>
  <c r="J160" i="5"/>
  <c r="M160" i="5" s="1"/>
  <c r="M352" i="4" l="1"/>
  <c r="N352" i="4"/>
  <c r="J353" i="4"/>
  <c r="J157" i="4"/>
  <c r="M156" i="4"/>
  <c r="N156" i="4"/>
  <c r="J167" i="1"/>
  <c r="M166" i="1"/>
  <c r="M159" i="6"/>
  <c r="J160" i="6"/>
  <c r="J161" i="5"/>
  <c r="M161" i="5" s="1"/>
  <c r="M353" i="4" l="1"/>
  <c r="N353" i="4"/>
  <c r="J354" i="4"/>
  <c r="J158" i="4"/>
  <c r="N157" i="4"/>
  <c r="M157" i="4"/>
  <c r="J168" i="1"/>
  <c r="M167" i="1"/>
  <c r="M160" i="6"/>
  <c r="J161" i="6"/>
  <c r="J162" i="5"/>
  <c r="M162" i="5" s="1"/>
  <c r="M354" i="4" l="1"/>
  <c r="N354" i="4"/>
  <c r="J355" i="4"/>
  <c r="J159" i="4"/>
  <c r="M158" i="4"/>
  <c r="N158" i="4"/>
  <c r="J169" i="1"/>
  <c r="M168" i="1"/>
  <c r="M161" i="6"/>
  <c r="J162" i="6"/>
  <c r="J163" i="5"/>
  <c r="M163" i="5" s="1"/>
  <c r="M355" i="4" l="1"/>
  <c r="J356" i="4"/>
  <c r="N355" i="4"/>
  <c r="J160" i="4"/>
  <c r="N159" i="4"/>
  <c r="M159" i="4"/>
  <c r="J170" i="1"/>
  <c r="M169" i="1"/>
  <c r="M162" i="6"/>
  <c r="J163" i="6"/>
  <c r="J164" i="5"/>
  <c r="M164" i="5" s="1"/>
  <c r="M356" i="4" l="1"/>
  <c r="N356" i="4"/>
  <c r="J357" i="4"/>
  <c r="N160" i="4"/>
  <c r="M160" i="4"/>
  <c r="J161" i="4"/>
  <c r="J171" i="1"/>
  <c r="M170" i="1"/>
  <c r="M163" i="6"/>
  <c r="J164" i="6"/>
  <c r="J165" i="5"/>
  <c r="M165" i="5" s="1"/>
  <c r="M357" i="4" l="1"/>
  <c r="N357" i="4"/>
  <c r="J358" i="4"/>
  <c r="J162" i="4"/>
  <c r="N161" i="4"/>
  <c r="M161" i="4"/>
  <c r="J172" i="1"/>
  <c r="M171" i="1"/>
  <c r="M164" i="6"/>
  <c r="J165" i="6"/>
  <c r="J166" i="5"/>
  <c r="M166" i="5" s="1"/>
  <c r="M358" i="4" l="1"/>
  <c r="N358" i="4"/>
  <c r="J359" i="4"/>
  <c r="J163" i="4"/>
  <c r="M162" i="4"/>
  <c r="N162" i="4"/>
  <c r="J173" i="1"/>
  <c r="M172" i="1"/>
  <c r="M165" i="6"/>
  <c r="J166" i="6"/>
  <c r="J167" i="5"/>
  <c r="M167" i="5" s="1"/>
  <c r="M359" i="4" l="1"/>
  <c r="J360" i="4"/>
  <c r="N359" i="4"/>
  <c r="J164" i="4"/>
  <c r="N163" i="4"/>
  <c r="M163" i="4"/>
  <c r="J174" i="1"/>
  <c r="M173" i="1"/>
  <c r="M166" i="6"/>
  <c r="J167" i="6"/>
  <c r="J168" i="5"/>
  <c r="M168" i="5" s="1"/>
  <c r="M360" i="4" l="1"/>
  <c r="N360" i="4"/>
  <c r="J361" i="4"/>
  <c r="N164" i="4"/>
  <c r="M164" i="4"/>
  <c r="J165" i="4"/>
  <c r="J175" i="1"/>
  <c r="M174" i="1"/>
  <c r="M167" i="6"/>
  <c r="J168" i="6"/>
  <c r="J169" i="5"/>
  <c r="M169" i="5" s="1"/>
  <c r="M361" i="4" l="1"/>
  <c r="N361" i="4"/>
  <c r="J362" i="4"/>
  <c r="J166" i="4"/>
  <c r="N165" i="4"/>
  <c r="M165" i="4"/>
  <c r="J176" i="1"/>
  <c r="M175" i="1"/>
  <c r="M168" i="6"/>
  <c r="J169" i="6"/>
  <c r="J170" i="5"/>
  <c r="M170" i="5" s="1"/>
  <c r="M362" i="4" l="1"/>
  <c r="N362" i="4"/>
  <c r="J363" i="4"/>
  <c r="J167" i="4"/>
  <c r="M166" i="4"/>
  <c r="N166" i="4"/>
  <c r="J177" i="1"/>
  <c r="M176" i="1"/>
  <c r="M169" i="6"/>
  <c r="J170" i="6"/>
  <c r="J171" i="5"/>
  <c r="M171" i="5" s="1"/>
  <c r="M363" i="4" l="1"/>
  <c r="N363" i="4"/>
  <c r="J364" i="4"/>
  <c r="J168" i="4"/>
  <c r="N167" i="4"/>
  <c r="M167" i="4"/>
  <c r="J178" i="1"/>
  <c r="M177" i="1"/>
  <c r="M170" i="6"/>
  <c r="J171" i="6"/>
  <c r="J172" i="5"/>
  <c r="M172" i="5" s="1"/>
  <c r="M364" i="4" l="1"/>
  <c r="J365" i="4"/>
  <c r="N364" i="4"/>
  <c r="J169" i="4"/>
  <c r="M168" i="4"/>
  <c r="N168" i="4"/>
  <c r="J179" i="1"/>
  <c r="M178" i="1"/>
  <c r="M171" i="6"/>
  <c r="J172" i="6"/>
  <c r="J173" i="5"/>
  <c r="M173" i="5" s="1"/>
  <c r="M365" i="4" l="1"/>
  <c r="N365" i="4"/>
  <c r="J366" i="4"/>
  <c r="J170" i="4"/>
  <c r="N169" i="4"/>
  <c r="M169" i="4"/>
  <c r="J180" i="1"/>
  <c r="M179" i="1"/>
  <c r="M172" i="6"/>
  <c r="J173" i="6"/>
  <c r="J174" i="5"/>
  <c r="M174" i="5" s="1"/>
  <c r="M366" i="4" l="1"/>
  <c r="J367" i="4"/>
  <c r="N366" i="4"/>
  <c r="J171" i="4"/>
  <c r="M170" i="4"/>
  <c r="N170" i="4"/>
  <c r="J181" i="1"/>
  <c r="M180" i="1"/>
  <c r="M173" i="6"/>
  <c r="J174" i="6"/>
  <c r="J175" i="5"/>
  <c r="M175" i="5" s="1"/>
  <c r="M367" i="4" l="1"/>
  <c r="N367" i="4"/>
  <c r="J368" i="4"/>
  <c r="J172" i="4"/>
  <c r="N171" i="4"/>
  <c r="M171" i="4"/>
  <c r="J182" i="1"/>
  <c r="M181" i="1"/>
  <c r="M174" i="6"/>
  <c r="J175" i="6"/>
  <c r="J176" i="5"/>
  <c r="M176" i="5" s="1"/>
  <c r="M368" i="4" l="1"/>
  <c r="N368" i="4"/>
  <c r="J369" i="4"/>
  <c r="J173" i="4"/>
  <c r="M172" i="4"/>
  <c r="N172" i="4"/>
  <c r="J183" i="1"/>
  <c r="M182" i="1"/>
  <c r="M175" i="6"/>
  <c r="J176" i="6"/>
  <c r="J177" i="5"/>
  <c r="M177" i="5" s="1"/>
  <c r="M369" i="4" l="1"/>
  <c r="N369" i="4"/>
  <c r="J370" i="4"/>
  <c r="J174" i="4"/>
  <c r="N173" i="4"/>
  <c r="M173" i="4"/>
  <c r="J184" i="1"/>
  <c r="M183" i="1"/>
  <c r="M176" i="6"/>
  <c r="J177" i="6"/>
  <c r="J178" i="5"/>
  <c r="M178" i="5" s="1"/>
  <c r="M370" i="4" l="1"/>
  <c r="J371" i="4"/>
  <c r="N370" i="4"/>
  <c r="N174" i="4"/>
  <c r="M174" i="4"/>
  <c r="J175" i="4"/>
  <c r="J185" i="1"/>
  <c r="M184" i="1"/>
  <c r="M177" i="6"/>
  <c r="J178" i="6"/>
  <c r="M178" i="6" s="1"/>
  <c r="J179" i="5"/>
  <c r="M179" i="5" s="1"/>
  <c r="M371" i="4" l="1"/>
  <c r="N371" i="4"/>
  <c r="J372" i="4"/>
  <c r="J176" i="4"/>
  <c r="N175" i="4"/>
  <c r="M175" i="4"/>
  <c r="J186" i="1"/>
  <c r="M185" i="1"/>
  <c r="J179" i="6"/>
  <c r="J180" i="5"/>
  <c r="M180" i="5" s="1"/>
  <c r="M372" i="4" l="1"/>
  <c r="N372" i="4"/>
  <c r="J373" i="4"/>
  <c r="N176" i="4"/>
  <c r="M176" i="4"/>
  <c r="J177" i="4"/>
  <c r="J187" i="1"/>
  <c r="M186" i="1"/>
  <c r="M179" i="6"/>
  <c r="J180" i="6"/>
  <c r="J181" i="5"/>
  <c r="M181" i="5" s="1"/>
  <c r="M373" i="4" l="1"/>
  <c r="N373" i="4"/>
  <c r="J374" i="4"/>
  <c r="J178" i="4"/>
  <c r="N177" i="4"/>
  <c r="M177" i="4"/>
  <c r="J188" i="1"/>
  <c r="M187" i="1"/>
  <c r="M180" i="6"/>
  <c r="J181" i="6"/>
  <c r="J182" i="5"/>
  <c r="M182" i="5" s="1"/>
  <c r="M374" i="4" l="1"/>
  <c r="N374" i="4"/>
  <c r="J375" i="4"/>
  <c r="N178" i="4"/>
  <c r="J179" i="4"/>
  <c r="M178" i="4"/>
  <c r="J189" i="1"/>
  <c r="M188" i="1"/>
  <c r="M181" i="6"/>
  <c r="J182" i="6"/>
  <c r="J183" i="5"/>
  <c r="M183" i="5" s="1"/>
  <c r="M375" i="4" l="1"/>
  <c r="N375" i="4"/>
  <c r="J376" i="4"/>
  <c r="N179" i="4"/>
  <c r="M179" i="4"/>
  <c r="J190" i="1"/>
  <c r="M189" i="1"/>
  <c r="M182" i="6"/>
  <c r="J183" i="6"/>
  <c r="J184" i="5"/>
  <c r="M184" i="5" s="1"/>
  <c r="M376" i="4" l="1"/>
  <c r="N376" i="4"/>
  <c r="J377" i="4"/>
  <c r="J191" i="1"/>
  <c r="M190" i="1"/>
  <c r="M183" i="6"/>
  <c r="J184" i="6"/>
  <c r="J185" i="5"/>
  <c r="M185" i="5" s="1"/>
  <c r="M377" i="4" l="1"/>
  <c r="N377" i="4"/>
  <c r="J378" i="4"/>
  <c r="J192" i="1"/>
  <c r="M191" i="1"/>
  <c r="M184" i="6"/>
  <c r="J185" i="6"/>
  <c r="J186" i="5"/>
  <c r="M186" i="5" s="1"/>
  <c r="M378" i="4" l="1"/>
  <c r="N378" i="4"/>
  <c r="J379" i="4"/>
  <c r="J193" i="1"/>
  <c r="M192" i="1"/>
  <c r="M185" i="6"/>
  <c r="J186" i="6"/>
  <c r="J187" i="5"/>
  <c r="M187" i="5" s="1"/>
  <c r="M379" i="4" l="1"/>
  <c r="N379" i="4"/>
  <c r="J380" i="4"/>
  <c r="J194" i="1"/>
  <c r="M193" i="1"/>
  <c r="M186" i="6"/>
  <c r="J187" i="6"/>
  <c r="J188" i="5"/>
  <c r="M188" i="5" s="1"/>
  <c r="M380" i="4" l="1"/>
  <c r="J381" i="4"/>
  <c r="N380" i="4"/>
  <c r="J195" i="1"/>
  <c r="M194" i="1"/>
  <c r="M187" i="6"/>
  <c r="J188" i="6"/>
  <c r="J189" i="5"/>
  <c r="M189" i="5" s="1"/>
  <c r="M381" i="4" l="1"/>
  <c r="N381" i="4"/>
  <c r="J382" i="4"/>
  <c r="J196" i="1"/>
  <c r="M195" i="1"/>
  <c r="M188" i="6"/>
  <c r="J189" i="6"/>
  <c r="J190" i="5"/>
  <c r="M190" i="5" s="1"/>
  <c r="M382" i="4" l="1"/>
  <c r="N382" i="4"/>
  <c r="J383" i="4"/>
  <c r="J197" i="1"/>
  <c r="M196" i="1"/>
  <c r="M189" i="6"/>
  <c r="J190" i="6"/>
  <c r="J191" i="5"/>
  <c r="M191" i="5" s="1"/>
  <c r="M383" i="4" l="1"/>
  <c r="N383" i="4"/>
  <c r="J384" i="4"/>
  <c r="J198" i="1"/>
  <c r="M197" i="1"/>
  <c r="M190" i="6"/>
  <c r="J191" i="6"/>
  <c r="J192" i="5"/>
  <c r="M192" i="5" s="1"/>
  <c r="M384" i="4" l="1"/>
  <c r="N384" i="4"/>
  <c r="J385" i="4"/>
  <c r="J199" i="1"/>
  <c r="M198" i="1"/>
  <c r="M191" i="6"/>
  <c r="J192" i="6"/>
  <c r="J193" i="5"/>
  <c r="M193" i="5" s="1"/>
  <c r="M385" i="4" l="1"/>
  <c r="N385" i="4"/>
  <c r="J386" i="4"/>
  <c r="J200" i="1"/>
  <c r="M199" i="1"/>
  <c r="M192" i="6"/>
  <c r="J193" i="6"/>
  <c r="J194" i="5"/>
  <c r="M194" i="5" s="1"/>
  <c r="M386" i="4" l="1"/>
  <c r="N386" i="4"/>
  <c r="J387" i="4"/>
  <c r="J201" i="1"/>
  <c r="M200" i="1"/>
  <c r="M193" i="6"/>
  <c r="J194" i="6"/>
  <c r="J195" i="5"/>
  <c r="M195" i="5" s="1"/>
  <c r="M387" i="4" l="1"/>
  <c r="N387" i="4"/>
  <c r="J388" i="4"/>
  <c r="J202" i="1"/>
  <c r="M201" i="1"/>
  <c r="M194" i="6"/>
  <c r="J195" i="6"/>
  <c r="J196" i="5"/>
  <c r="M196" i="5" s="1"/>
  <c r="M388" i="4" l="1"/>
  <c r="J389" i="4"/>
  <c r="N388" i="4"/>
  <c r="J203" i="1"/>
  <c r="M202" i="1"/>
  <c r="M195" i="6"/>
  <c r="J196" i="6"/>
  <c r="J197" i="5"/>
  <c r="M197" i="5" s="1"/>
  <c r="M389" i="4" l="1"/>
  <c r="N389" i="4"/>
  <c r="J390" i="4"/>
  <c r="J204" i="1"/>
  <c r="M203" i="1"/>
  <c r="M196" i="6"/>
  <c r="J197" i="6"/>
  <c r="J198" i="5"/>
  <c r="M198" i="5" s="1"/>
  <c r="M390" i="4" l="1"/>
  <c r="N390" i="4"/>
  <c r="J391" i="4"/>
  <c r="J205" i="1"/>
  <c r="M204" i="1"/>
  <c r="M197" i="6"/>
  <c r="J198" i="6"/>
  <c r="J199" i="5"/>
  <c r="M199" i="5" s="1"/>
  <c r="M391" i="4" l="1"/>
  <c r="J392" i="4"/>
  <c r="N391" i="4"/>
  <c r="J206" i="1"/>
  <c r="M205" i="1"/>
  <c r="M198" i="6"/>
  <c r="J199" i="6"/>
  <c r="J200" i="5"/>
  <c r="M200" i="5" s="1"/>
  <c r="M392" i="4" l="1"/>
  <c r="N392" i="4"/>
  <c r="J393" i="4"/>
  <c r="J207" i="1"/>
  <c r="M206" i="1"/>
  <c r="M199" i="6"/>
  <c r="J200" i="6"/>
  <c r="J201" i="5"/>
  <c r="M201" i="5" s="1"/>
  <c r="M393" i="4" l="1"/>
  <c r="J394" i="4"/>
  <c r="N393" i="4"/>
  <c r="J208" i="1"/>
  <c r="M207" i="1"/>
  <c r="M200" i="6"/>
  <c r="J201" i="6"/>
  <c r="J202" i="5"/>
  <c r="M202" i="5" s="1"/>
  <c r="M394" i="4" l="1"/>
  <c r="J395" i="4"/>
  <c r="N394" i="4"/>
  <c r="J209" i="1"/>
  <c r="M208" i="1"/>
  <c r="M201" i="6"/>
  <c r="J202" i="6"/>
  <c r="J203" i="5"/>
  <c r="M203" i="5" s="1"/>
  <c r="M395" i="4" l="1"/>
  <c r="J396" i="4"/>
  <c r="N395" i="4"/>
  <c r="J210" i="1"/>
  <c r="M209" i="1"/>
  <c r="M202" i="6"/>
  <c r="J203" i="6"/>
  <c r="J204" i="5"/>
  <c r="M204" i="5" s="1"/>
  <c r="M396" i="4" l="1"/>
  <c r="N396" i="4"/>
  <c r="J397" i="4"/>
  <c r="J211" i="1"/>
  <c r="M210" i="1"/>
  <c r="M203" i="6"/>
  <c r="J204" i="6"/>
  <c r="J205" i="5"/>
  <c r="M205" i="5" s="1"/>
  <c r="M397" i="4" l="1"/>
  <c r="J398" i="4"/>
  <c r="N397" i="4"/>
  <c r="J212" i="1"/>
  <c r="M211" i="1"/>
  <c r="M204" i="6"/>
  <c r="J205" i="6"/>
  <c r="J206" i="5"/>
  <c r="M206" i="5" s="1"/>
  <c r="M398" i="4" l="1"/>
  <c r="N398" i="4"/>
  <c r="J399" i="4"/>
  <c r="J213" i="1"/>
  <c r="M212" i="1"/>
  <c r="M205" i="6"/>
  <c r="J206" i="6"/>
  <c r="J207" i="5"/>
  <c r="M207" i="5" s="1"/>
  <c r="M399" i="4" l="1"/>
  <c r="J400" i="4"/>
  <c r="N399" i="4"/>
  <c r="J214" i="1"/>
  <c r="M213" i="1"/>
  <c r="M206" i="6"/>
  <c r="J207" i="6"/>
  <c r="J208" i="5"/>
  <c r="M208" i="5" s="1"/>
  <c r="M400" i="4" l="1"/>
  <c r="N400" i="4"/>
  <c r="J401" i="4"/>
  <c r="J215" i="1"/>
  <c r="M214" i="1"/>
  <c r="M207" i="6"/>
  <c r="J208" i="6"/>
  <c r="J209" i="5"/>
  <c r="M209" i="5" s="1"/>
  <c r="M401" i="4" l="1"/>
  <c r="J402" i="4"/>
  <c r="N401" i="4"/>
  <c r="J216" i="1"/>
  <c r="M215" i="1"/>
  <c r="M208" i="6"/>
  <c r="J209" i="6"/>
  <c r="J210" i="5"/>
  <c r="M210" i="5" s="1"/>
  <c r="M402" i="4" l="1"/>
  <c r="N402" i="4"/>
  <c r="J403" i="4"/>
  <c r="J217" i="1"/>
  <c r="M216" i="1"/>
  <c r="M209" i="6"/>
  <c r="J210" i="6"/>
  <c r="J211" i="5"/>
  <c r="M211" i="5" s="1"/>
  <c r="M403" i="4" l="1"/>
  <c r="J404" i="4"/>
  <c r="N403" i="4"/>
  <c r="J218" i="1"/>
  <c r="M217" i="1"/>
  <c r="M210" i="6"/>
  <c r="J211" i="6"/>
  <c r="J212" i="5"/>
  <c r="M212" i="5" s="1"/>
  <c r="M404" i="4" l="1"/>
  <c r="N404" i="4"/>
  <c r="J405" i="4"/>
  <c r="J219" i="1"/>
  <c r="M218" i="1"/>
  <c r="M211" i="6"/>
  <c r="J212" i="6"/>
  <c r="J213" i="5"/>
  <c r="M213" i="5" s="1"/>
  <c r="M405" i="4" l="1"/>
  <c r="J406" i="4"/>
  <c r="N405" i="4"/>
  <c r="J220" i="1"/>
  <c r="M219" i="1"/>
  <c r="M212" i="6"/>
  <c r="J213" i="6"/>
  <c r="J214" i="5"/>
  <c r="M214" i="5" s="1"/>
  <c r="M406" i="4" l="1"/>
  <c r="J407" i="4"/>
  <c r="N406" i="4"/>
  <c r="J221" i="1"/>
  <c r="M220" i="1"/>
  <c r="M213" i="6"/>
  <c r="J214" i="6"/>
  <c r="J215" i="5"/>
  <c r="M215" i="5" s="1"/>
  <c r="M407" i="4" l="1"/>
  <c r="J408" i="4"/>
  <c r="N407" i="4"/>
  <c r="J222" i="1"/>
  <c r="M221" i="1"/>
  <c r="M214" i="6"/>
  <c r="J215" i="6"/>
  <c r="J216" i="5"/>
  <c r="M216" i="5" s="1"/>
  <c r="M408" i="4" l="1"/>
  <c r="N408" i="4"/>
  <c r="J409" i="4"/>
  <c r="J223" i="1"/>
  <c r="M222" i="1"/>
  <c r="M215" i="6"/>
  <c r="J216" i="6"/>
  <c r="J217" i="5"/>
  <c r="M217" i="5" s="1"/>
  <c r="M409" i="4" l="1"/>
  <c r="J410" i="4"/>
  <c r="N409" i="4"/>
  <c r="J224" i="1"/>
  <c r="M223" i="1"/>
  <c r="M216" i="6"/>
  <c r="J217" i="6"/>
  <c r="J218" i="5"/>
  <c r="M218" i="5" s="1"/>
  <c r="M410" i="4" l="1"/>
  <c r="N410" i="4"/>
  <c r="J411" i="4"/>
  <c r="J225" i="1"/>
  <c r="M224" i="1"/>
  <c r="M217" i="6"/>
  <c r="J218" i="6"/>
  <c r="J219" i="5"/>
  <c r="M219" i="5" s="1"/>
  <c r="M411" i="4" l="1"/>
  <c r="J412" i="4"/>
  <c r="N411" i="4"/>
  <c r="J226" i="1"/>
  <c r="M225" i="1"/>
  <c r="M218" i="6"/>
  <c r="J219" i="6"/>
  <c r="J220" i="5"/>
  <c r="M220" i="5" s="1"/>
  <c r="M412" i="4" l="1"/>
  <c r="N412" i="4"/>
  <c r="J413" i="4"/>
  <c r="J227" i="1"/>
  <c r="M226" i="1"/>
  <c r="M219" i="6"/>
  <c r="J220" i="6"/>
  <c r="J221" i="5"/>
  <c r="M221" i="5" s="1"/>
  <c r="M413" i="4" l="1"/>
  <c r="N413" i="4"/>
  <c r="J228" i="1"/>
  <c r="M227" i="1"/>
  <c r="M220" i="6"/>
  <c r="J221" i="6"/>
  <c r="J222" i="5"/>
  <c r="M222" i="5" s="1"/>
  <c r="J229" i="1" l="1"/>
  <c r="M228" i="1"/>
  <c r="M221" i="6"/>
  <c r="J222" i="6"/>
  <c r="J223" i="5"/>
  <c r="M223" i="5" s="1"/>
  <c r="J230" i="1" l="1"/>
  <c r="M229" i="1"/>
  <c r="M222" i="6"/>
  <c r="J223" i="6"/>
  <c r="J224" i="5"/>
  <c r="M224" i="5" s="1"/>
  <c r="J231" i="1" l="1"/>
  <c r="M230" i="1"/>
  <c r="M223" i="6"/>
  <c r="J224" i="6"/>
  <c r="J225" i="5"/>
  <c r="M225" i="5" s="1"/>
  <c r="J232" i="1" l="1"/>
  <c r="M231" i="1"/>
  <c r="M224" i="6"/>
  <c r="J225" i="6"/>
  <c r="J226" i="5"/>
  <c r="M226" i="5" s="1"/>
  <c r="J233" i="1" l="1"/>
  <c r="M232" i="1"/>
  <c r="M225" i="6"/>
  <c r="J226" i="6"/>
  <c r="J227" i="5"/>
  <c r="M227" i="5" s="1"/>
  <c r="J234" i="1" l="1"/>
  <c r="M233" i="1"/>
  <c r="M226" i="6"/>
  <c r="J227" i="6"/>
  <c r="J228" i="5"/>
  <c r="M228" i="5" s="1"/>
  <c r="J235" i="1" l="1"/>
  <c r="M234" i="1"/>
  <c r="M227" i="6"/>
  <c r="J228" i="6"/>
  <c r="J229" i="5"/>
  <c r="M229" i="5" s="1"/>
  <c r="J236" i="1" l="1"/>
  <c r="M235" i="1"/>
  <c r="M228" i="6"/>
  <c r="J229" i="6"/>
  <c r="J230" i="5"/>
  <c r="M230" i="5" s="1"/>
  <c r="J237" i="1" l="1"/>
  <c r="M236" i="1"/>
  <c r="M229" i="6"/>
  <c r="J230" i="6"/>
  <c r="J231" i="5"/>
  <c r="M231" i="5" s="1"/>
  <c r="J238" i="1" l="1"/>
  <c r="M237" i="1"/>
  <c r="M230" i="6"/>
  <c r="J231" i="6"/>
  <c r="J232" i="5"/>
  <c r="M232" i="5" s="1"/>
  <c r="J239" i="1" l="1"/>
  <c r="M238" i="1"/>
  <c r="M231" i="6"/>
  <c r="J232" i="6"/>
  <c r="J233" i="5"/>
  <c r="M233" i="5" s="1"/>
  <c r="J240" i="1" l="1"/>
  <c r="M239" i="1"/>
  <c r="M232" i="6"/>
  <c r="J233" i="6"/>
  <c r="J234" i="5"/>
  <c r="M234" i="5" s="1"/>
  <c r="J241" i="1" l="1"/>
  <c r="M240" i="1"/>
  <c r="M233" i="6"/>
  <c r="J234" i="6"/>
  <c r="J235" i="5"/>
  <c r="M235" i="5" s="1"/>
  <c r="J242" i="1" l="1"/>
  <c r="M241" i="1"/>
  <c r="M234" i="6"/>
  <c r="J235" i="6"/>
  <c r="J236" i="5"/>
  <c r="M236" i="5" s="1"/>
  <c r="J243" i="1" l="1"/>
  <c r="M242" i="1"/>
  <c r="M235" i="6"/>
  <c r="J236" i="6"/>
  <c r="J237" i="5"/>
  <c r="M237" i="5" s="1"/>
  <c r="J244" i="1" l="1"/>
  <c r="M243" i="1"/>
  <c r="M236" i="6"/>
  <c r="J237" i="6"/>
  <c r="J238" i="5"/>
  <c r="M238" i="5" s="1"/>
  <c r="J245" i="1" l="1"/>
  <c r="M244" i="1"/>
  <c r="M237" i="6"/>
  <c r="J238" i="6"/>
  <c r="J239" i="5"/>
  <c r="M239" i="5" s="1"/>
  <c r="J246" i="1" l="1"/>
  <c r="M245" i="1"/>
  <c r="M238" i="6"/>
  <c r="J239" i="6"/>
  <c r="J240" i="5"/>
  <c r="M240" i="5" s="1"/>
  <c r="J247" i="1" l="1"/>
  <c r="M246" i="1"/>
  <c r="M239" i="6"/>
  <c r="J240" i="6"/>
  <c r="J241" i="5"/>
  <c r="M241" i="5" s="1"/>
  <c r="J248" i="1" l="1"/>
  <c r="M247" i="1"/>
  <c r="M240" i="6"/>
  <c r="J241" i="6"/>
  <c r="J242" i="5"/>
  <c r="M242" i="5" s="1"/>
  <c r="J249" i="1" l="1"/>
  <c r="M248" i="1"/>
  <c r="M241" i="6"/>
  <c r="J242" i="6"/>
  <c r="J243" i="5"/>
  <c r="M243" i="5" s="1"/>
  <c r="J250" i="1" l="1"/>
  <c r="M249" i="1"/>
  <c r="M242" i="6"/>
  <c r="J243" i="6"/>
  <c r="J244" i="5"/>
  <c r="M244" i="5" s="1"/>
  <c r="J251" i="1" l="1"/>
  <c r="M250" i="1"/>
  <c r="M243" i="6"/>
  <c r="J244" i="6"/>
  <c r="J245" i="5"/>
  <c r="M245" i="5" s="1"/>
  <c r="J252" i="1" l="1"/>
  <c r="M251" i="1"/>
  <c r="M244" i="6"/>
  <c r="J245" i="6"/>
  <c r="J246" i="5"/>
  <c r="M246" i="5" s="1"/>
  <c r="J253" i="1" l="1"/>
  <c r="M252" i="1"/>
  <c r="M245" i="6"/>
  <c r="J246" i="6"/>
  <c r="J247" i="5"/>
  <c r="M247" i="5" s="1"/>
  <c r="J254" i="1" l="1"/>
  <c r="M253" i="1"/>
  <c r="M246" i="6"/>
  <c r="J247" i="6"/>
  <c r="J248" i="5"/>
  <c r="M248" i="5" s="1"/>
  <c r="J255" i="1" l="1"/>
  <c r="M254" i="1"/>
  <c r="M247" i="6"/>
  <c r="J248" i="6"/>
  <c r="J249" i="5"/>
  <c r="M249" i="5" s="1"/>
  <c r="J256" i="1" l="1"/>
  <c r="M255" i="1"/>
  <c r="M248" i="6"/>
  <c r="J249" i="6"/>
  <c r="J250" i="5"/>
  <c r="M250" i="5" s="1"/>
  <c r="J257" i="1" l="1"/>
  <c r="M256" i="1"/>
  <c r="M249" i="6"/>
  <c r="J250" i="6"/>
  <c r="J251" i="5"/>
  <c r="M251" i="5" s="1"/>
  <c r="J258" i="1" l="1"/>
  <c r="M257" i="1"/>
  <c r="M250" i="6"/>
  <c r="J251" i="6"/>
  <c r="J252" i="5"/>
  <c r="M252" i="5" s="1"/>
  <c r="J259" i="1" l="1"/>
  <c r="M258" i="1"/>
  <c r="M251" i="6"/>
  <c r="J252" i="6"/>
  <c r="J253" i="5"/>
  <c r="M253" i="5" s="1"/>
  <c r="J260" i="1" l="1"/>
  <c r="M259" i="1"/>
  <c r="M252" i="6"/>
  <c r="J253" i="6"/>
  <c r="J254" i="5"/>
  <c r="M254" i="5" s="1"/>
  <c r="J261" i="1" l="1"/>
  <c r="M260" i="1"/>
  <c r="M253" i="6"/>
  <c r="J254" i="6"/>
  <c r="J255" i="5"/>
  <c r="M255" i="5" s="1"/>
  <c r="J262" i="1" l="1"/>
  <c r="M261" i="1"/>
  <c r="M254" i="6"/>
  <c r="J255" i="6"/>
  <c r="J256" i="5"/>
  <c r="M256" i="5" s="1"/>
  <c r="J263" i="1" l="1"/>
  <c r="M262" i="1"/>
  <c r="M255" i="6"/>
  <c r="J256" i="6"/>
  <c r="J257" i="5"/>
  <c r="M257" i="5" s="1"/>
  <c r="J264" i="1" l="1"/>
  <c r="M263" i="1"/>
  <c r="M256" i="6"/>
  <c r="J257" i="6"/>
  <c r="J258" i="5"/>
  <c r="M258" i="5" s="1"/>
  <c r="J265" i="1" l="1"/>
  <c r="M264" i="1"/>
  <c r="M257" i="6"/>
  <c r="J258" i="6"/>
  <c r="J259" i="5"/>
  <c r="M259" i="5" s="1"/>
  <c r="J266" i="1" l="1"/>
  <c r="M265" i="1"/>
  <c r="M258" i="6"/>
  <c r="J259" i="6"/>
  <c r="J260" i="5"/>
  <c r="M260" i="5" s="1"/>
  <c r="J267" i="1" l="1"/>
  <c r="M266" i="1"/>
  <c r="M259" i="6"/>
  <c r="J260" i="6"/>
  <c r="J261" i="5"/>
  <c r="M261" i="5" s="1"/>
  <c r="J268" i="1" l="1"/>
  <c r="M267" i="1"/>
  <c r="M260" i="6"/>
  <c r="J261" i="6"/>
  <c r="J262" i="5"/>
  <c r="M262" i="5" s="1"/>
  <c r="J269" i="1" l="1"/>
  <c r="M268" i="1"/>
  <c r="M261" i="6"/>
  <c r="J262" i="6"/>
  <c r="J263" i="5"/>
  <c r="M263" i="5" s="1"/>
  <c r="J270" i="1" l="1"/>
  <c r="M269" i="1"/>
  <c r="M262" i="6"/>
  <c r="J263" i="6"/>
  <c r="J264" i="5"/>
  <c r="M264" i="5" s="1"/>
  <c r="J271" i="1" l="1"/>
  <c r="M270" i="1"/>
  <c r="M263" i="6"/>
  <c r="J264" i="6"/>
  <c r="J265" i="5"/>
  <c r="M265" i="5" s="1"/>
  <c r="J272" i="1" l="1"/>
  <c r="M271" i="1"/>
  <c r="M264" i="6"/>
  <c r="J265" i="6"/>
  <c r="J266" i="5"/>
  <c r="M266" i="5" s="1"/>
  <c r="J273" i="1" l="1"/>
  <c r="M272" i="1"/>
  <c r="M265" i="6"/>
  <c r="J266" i="6"/>
  <c r="J267" i="5"/>
  <c r="M267" i="5" s="1"/>
  <c r="J274" i="1" l="1"/>
  <c r="M273" i="1"/>
  <c r="M266" i="6"/>
  <c r="J267" i="6"/>
  <c r="J268" i="5"/>
  <c r="M268" i="5" s="1"/>
  <c r="J275" i="1" l="1"/>
  <c r="M274" i="1"/>
  <c r="M267" i="6"/>
  <c r="J268" i="6"/>
  <c r="J269" i="5"/>
  <c r="M269" i="5" s="1"/>
  <c r="J276" i="1" l="1"/>
  <c r="M275" i="1"/>
  <c r="M268" i="6"/>
  <c r="J269" i="6"/>
  <c r="J270" i="5"/>
  <c r="M270" i="5" s="1"/>
  <c r="J277" i="1" l="1"/>
  <c r="M276" i="1"/>
  <c r="M269" i="6"/>
  <c r="J270" i="6"/>
  <c r="J271" i="5"/>
  <c r="M271" i="5" s="1"/>
  <c r="J278" i="1" l="1"/>
  <c r="M277" i="1"/>
  <c r="M270" i="6"/>
  <c r="J271" i="6"/>
  <c r="J272" i="5"/>
  <c r="M272" i="5" s="1"/>
  <c r="J279" i="1" l="1"/>
  <c r="M278" i="1"/>
  <c r="M271" i="6"/>
  <c r="J272" i="6"/>
  <c r="J273" i="5"/>
  <c r="M273" i="5" s="1"/>
  <c r="J280" i="1" l="1"/>
  <c r="M279" i="1"/>
  <c r="M272" i="6"/>
  <c r="J273" i="6"/>
  <c r="J274" i="5"/>
  <c r="M274" i="5" s="1"/>
  <c r="J281" i="1" l="1"/>
  <c r="M280" i="1"/>
  <c r="M273" i="6"/>
  <c r="J274" i="6"/>
  <c r="J275" i="5"/>
  <c r="M275" i="5" s="1"/>
  <c r="J282" i="1" l="1"/>
  <c r="M281" i="1"/>
  <c r="M274" i="6"/>
  <c r="J275" i="6"/>
  <c r="J276" i="5"/>
  <c r="M276" i="5" s="1"/>
  <c r="J283" i="1" l="1"/>
  <c r="M282" i="1"/>
  <c r="M275" i="6"/>
  <c r="J276" i="6"/>
  <c r="J277" i="5"/>
  <c r="M277" i="5" s="1"/>
  <c r="J284" i="1" l="1"/>
  <c r="M283" i="1"/>
  <c r="M276" i="6"/>
  <c r="J277" i="6"/>
  <c r="J278" i="5"/>
  <c r="M278" i="5" s="1"/>
  <c r="J285" i="1" l="1"/>
  <c r="M284" i="1"/>
  <c r="M277" i="6"/>
  <c r="J278" i="6"/>
  <c r="J279" i="5"/>
  <c r="M279" i="5" s="1"/>
  <c r="J286" i="1" l="1"/>
  <c r="M285" i="1"/>
  <c r="M278" i="6"/>
  <c r="J279" i="6"/>
  <c r="J280" i="5"/>
  <c r="M280" i="5" s="1"/>
  <c r="J287" i="1" l="1"/>
  <c r="M286" i="1"/>
  <c r="M279" i="6"/>
  <c r="J280" i="6"/>
  <c r="J281" i="5"/>
  <c r="M281" i="5" s="1"/>
  <c r="J288" i="1" l="1"/>
  <c r="M287" i="1"/>
  <c r="M280" i="6"/>
  <c r="J281" i="6"/>
  <c r="J282" i="5"/>
  <c r="M282" i="5" s="1"/>
  <c r="J289" i="1" l="1"/>
  <c r="M288" i="1"/>
  <c r="M281" i="6"/>
  <c r="J282" i="6"/>
  <c r="J283" i="5"/>
  <c r="M283" i="5" s="1"/>
  <c r="J290" i="1" l="1"/>
  <c r="M289" i="1"/>
  <c r="M282" i="6"/>
  <c r="J283" i="6"/>
  <c r="J284" i="5"/>
  <c r="M284" i="5" s="1"/>
  <c r="J291" i="1" l="1"/>
  <c r="M290" i="1"/>
  <c r="M283" i="6"/>
  <c r="J284" i="6"/>
  <c r="J285" i="5"/>
  <c r="M285" i="5" s="1"/>
  <c r="J292" i="1" l="1"/>
  <c r="M291" i="1"/>
  <c r="M284" i="6"/>
  <c r="J285" i="6"/>
  <c r="J286" i="5"/>
  <c r="M286" i="5" s="1"/>
  <c r="J293" i="1" l="1"/>
  <c r="M292" i="1"/>
  <c r="M285" i="6"/>
  <c r="J286" i="6"/>
  <c r="J287" i="5"/>
  <c r="M287" i="5" s="1"/>
  <c r="J294" i="1" l="1"/>
  <c r="M293" i="1"/>
  <c r="M286" i="6"/>
  <c r="J287" i="6"/>
  <c r="J288" i="5"/>
  <c r="M288" i="5" s="1"/>
  <c r="J295" i="1" l="1"/>
  <c r="M294" i="1"/>
  <c r="M287" i="6"/>
  <c r="J288" i="6"/>
  <c r="J289" i="5"/>
  <c r="M289" i="5" s="1"/>
  <c r="J296" i="1" l="1"/>
  <c r="M295" i="1"/>
  <c r="M288" i="6"/>
  <c r="J289" i="6"/>
  <c r="J290" i="5"/>
  <c r="M290" i="5" s="1"/>
  <c r="J297" i="1" l="1"/>
  <c r="M296" i="1"/>
  <c r="M289" i="6"/>
  <c r="J290" i="6"/>
  <c r="J291" i="5"/>
  <c r="M291" i="5" s="1"/>
  <c r="J298" i="1" l="1"/>
  <c r="M297" i="1"/>
  <c r="M290" i="6"/>
  <c r="J291" i="6"/>
  <c r="J292" i="5"/>
  <c r="M292" i="5" s="1"/>
  <c r="J299" i="1" l="1"/>
  <c r="M298" i="1"/>
  <c r="M291" i="6"/>
  <c r="J292" i="6"/>
  <c r="J300" i="1" l="1"/>
  <c r="M299" i="1"/>
  <c r="M292" i="6"/>
  <c r="J293" i="6"/>
  <c r="AD32" i="5" l="1"/>
  <c r="AA33" i="5" s="1"/>
  <c r="J301" i="1"/>
  <c r="M300" i="1"/>
  <c r="M293" i="6"/>
  <c r="J294" i="6"/>
  <c r="AE33" i="5" l="1"/>
  <c r="AB33" i="5"/>
  <c r="AC33" i="5" s="1"/>
  <c r="J302" i="1"/>
  <c r="M301" i="1"/>
  <c r="M294" i="6"/>
  <c r="J295" i="6"/>
  <c r="AF33" i="5" l="1"/>
  <c r="AD33" i="5"/>
  <c r="AA34" i="5" s="1"/>
  <c r="J303" i="1"/>
  <c r="M302" i="1"/>
  <c r="M295" i="6"/>
  <c r="J296" i="6"/>
  <c r="AE34" i="5" l="1"/>
  <c r="AB34" i="5"/>
  <c r="AC34" i="5" s="1"/>
  <c r="J304" i="1"/>
  <c r="M303" i="1"/>
  <c r="M296" i="6"/>
  <c r="J297" i="6"/>
  <c r="AF34" i="5" l="1"/>
  <c r="AD34" i="5"/>
  <c r="AA35" i="5" s="1"/>
  <c r="J305" i="1"/>
  <c r="M304" i="1"/>
  <c r="M297" i="6"/>
  <c r="J298" i="6"/>
  <c r="AE35" i="5" l="1"/>
  <c r="AB35" i="5"/>
  <c r="AC35" i="5" s="1"/>
  <c r="J306" i="1"/>
  <c r="M305" i="1"/>
  <c r="M298" i="6"/>
  <c r="J299" i="6"/>
  <c r="AF35" i="5" l="1"/>
  <c r="AD35" i="5"/>
  <c r="AA36" i="5" s="1"/>
  <c r="J307" i="1"/>
  <c r="M306" i="1"/>
  <c r="M299" i="6"/>
  <c r="J300" i="6"/>
  <c r="AE36" i="5" l="1"/>
  <c r="AB36" i="5"/>
  <c r="AC36" i="5" s="1"/>
  <c r="J308" i="1"/>
  <c r="M307" i="1"/>
  <c r="M300" i="6"/>
  <c r="J301" i="6"/>
  <c r="AF36" i="5" l="1"/>
  <c r="AD36" i="5"/>
  <c r="AA37" i="5" s="1"/>
  <c r="J309" i="1"/>
  <c r="M308" i="1"/>
  <c r="M301" i="6"/>
  <c r="J302" i="6"/>
  <c r="AB37" i="5" l="1"/>
  <c r="AC37" i="5" s="1"/>
  <c r="AE37" i="5"/>
  <c r="J310" i="1"/>
  <c r="M309" i="1"/>
  <c r="M302" i="6"/>
  <c r="J303" i="6"/>
  <c r="AF37" i="5" l="1"/>
  <c r="AD37" i="5"/>
  <c r="AA38" i="5" s="1"/>
  <c r="J311" i="1"/>
  <c r="M310" i="1"/>
  <c r="M303" i="6"/>
  <c r="J304" i="6"/>
  <c r="AE38" i="5" l="1"/>
  <c r="AB38" i="5"/>
  <c r="AC38" i="5" s="1"/>
  <c r="J312" i="1"/>
  <c r="M311" i="1"/>
  <c r="M304" i="6"/>
  <c r="J305" i="6"/>
  <c r="AD38" i="5" l="1"/>
  <c r="AA39" i="5" s="1"/>
  <c r="AF38" i="5"/>
  <c r="J313" i="1"/>
  <c r="M312" i="1"/>
  <c r="M305" i="6"/>
  <c r="J306" i="6"/>
  <c r="AB39" i="5" l="1"/>
  <c r="AC39" i="5" s="1"/>
  <c r="AE39" i="5"/>
  <c r="J314" i="1"/>
  <c r="M313" i="1"/>
  <c r="M306" i="6"/>
  <c r="J307" i="6"/>
  <c r="AF39" i="5" l="1"/>
  <c r="AD39" i="5"/>
  <c r="AA40" i="5" s="1"/>
  <c r="J315" i="1"/>
  <c r="M314" i="1"/>
  <c r="M307" i="6"/>
  <c r="J308" i="6"/>
  <c r="AB40" i="5" l="1"/>
  <c r="AC40" i="5" s="1"/>
  <c r="AE40" i="5"/>
  <c r="J316" i="1"/>
  <c r="M315" i="1"/>
  <c r="M308" i="6"/>
  <c r="J309" i="6"/>
  <c r="AF40" i="5" l="1"/>
  <c r="AD40" i="5"/>
  <c r="AA41" i="5" s="1"/>
  <c r="J317" i="1"/>
  <c r="M316" i="1"/>
  <c r="M309" i="6"/>
  <c r="J310" i="6"/>
  <c r="AE41" i="5" l="1"/>
  <c r="AB41" i="5"/>
  <c r="AC41" i="5" s="1"/>
  <c r="J318" i="1"/>
  <c r="M317" i="1"/>
  <c r="M310" i="6"/>
  <c r="J311" i="6"/>
  <c r="AF41" i="5" l="1"/>
  <c r="AD41" i="5"/>
  <c r="AA42" i="5" s="1"/>
  <c r="J319" i="1"/>
  <c r="M318" i="1"/>
  <c r="M311" i="6"/>
  <c r="J312" i="6"/>
  <c r="AB42" i="5" l="1"/>
  <c r="AC42" i="5" s="1"/>
  <c r="AE42" i="5"/>
  <c r="J320" i="1"/>
  <c r="M319" i="1"/>
  <c r="M312" i="6"/>
  <c r="J313" i="6"/>
  <c r="AF42" i="5" l="1"/>
  <c r="AD42" i="5"/>
  <c r="AA43" i="5" s="1"/>
  <c r="J321" i="1"/>
  <c r="M320" i="1"/>
  <c r="M313" i="6"/>
  <c r="J314" i="6"/>
  <c r="AB43" i="5" l="1"/>
  <c r="AC43" i="5" s="1"/>
  <c r="AE43" i="5"/>
  <c r="J322" i="1"/>
  <c r="M321" i="1"/>
  <c r="M314" i="6"/>
  <c r="J315" i="6"/>
  <c r="AD43" i="5" l="1"/>
  <c r="AA44" i="5" s="1"/>
  <c r="AF43" i="5"/>
  <c r="J323" i="1"/>
  <c r="M322" i="1"/>
  <c r="M315" i="6"/>
  <c r="J316" i="6"/>
  <c r="AB44" i="5" l="1"/>
  <c r="AC44" i="5" s="1"/>
  <c r="AE44" i="5"/>
  <c r="J324" i="1"/>
  <c r="M323" i="1"/>
  <c r="M316" i="6"/>
  <c r="J317" i="6"/>
  <c r="AD44" i="5" l="1"/>
  <c r="AA45" i="5" s="1"/>
  <c r="AF44" i="5"/>
  <c r="J325" i="1"/>
  <c r="M324" i="1"/>
  <c r="M317" i="6"/>
  <c r="J318" i="6"/>
  <c r="AE45" i="5" l="1"/>
  <c r="AB45" i="5"/>
  <c r="AC45" i="5" s="1"/>
  <c r="J326" i="1"/>
  <c r="M325" i="1"/>
  <c r="M318" i="6"/>
  <c r="J319" i="6"/>
  <c r="AD45" i="5" l="1"/>
  <c r="AA46" i="5" s="1"/>
  <c r="AF45" i="5"/>
  <c r="J327" i="1"/>
  <c r="M326" i="1"/>
  <c r="M319" i="6"/>
  <c r="J320" i="6"/>
  <c r="AE46" i="5" l="1"/>
  <c r="AB46" i="5"/>
  <c r="AC46" i="5" s="1"/>
  <c r="J328" i="1"/>
  <c r="M327" i="1"/>
  <c r="M320" i="6"/>
  <c r="J321" i="6"/>
  <c r="AF46" i="5" l="1"/>
  <c r="AD46" i="5"/>
  <c r="AA47" i="5" s="1"/>
  <c r="J329" i="1"/>
  <c r="M328" i="1"/>
  <c r="M321" i="6"/>
  <c r="J322" i="6"/>
  <c r="AB47" i="5" l="1"/>
  <c r="AC47" i="5" s="1"/>
  <c r="AE47" i="5"/>
  <c r="J330" i="1"/>
  <c r="M329" i="1"/>
  <c r="M322" i="6"/>
  <c r="J323" i="6"/>
  <c r="AD47" i="5" l="1"/>
  <c r="AA48" i="5" s="1"/>
  <c r="AF47" i="5"/>
  <c r="J331" i="1"/>
  <c r="M330" i="1"/>
  <c r="M323" i="6"/>
  <c r="J324" i="6"/>
  <c r="AB48" i="5" l="1"/>
  <c r="AC48" i="5" s="1"/>
  <c r="AE48" i="5"/>
  <c r="J332" i="1"/>
  <c r="M331" i="1"/>
  <c r="M324" i="6"/>
  <c r="J325" i="6"/>
  <c r="AF48" i="5" l="1"/>
  <c r="AD48" i="5"/>
  <c r="AA49" i="5" s="1"/>
  <c r="J333" i="1"/>
  <c r="M332" i="1"/>
  <c r="M325" i="6"/>
  <c r="J326" i="6"/>
  <c r="AE49" i="5" l="1"/>
  <c r="AB49" i="5"/>
  <c r="AC49" i="5" s="1"/>
  <c r="J334" i="1"/>
  <c r="M333" i="1"/>
  <c r="M326" i="6"/>
  <c r="J327" i="6"/>
  <c r="AF49" i="5" l="1"/>
  <c r="AD49" i="5"/>
  <c r="AA50" i="5" s="1"/>
  <c r="J335" i="1"/>
  <c r="M334" i="1"/>
  <c r="M327" i="6"/>
  <c r="J328" i="6"/>
  <c r="AB50" i="5" l="1"/>
  <c r="AC50" i="5" s="1"/>
  <c r="AE50" i="5"/>
  <c r="J336" i="1"/>
  <c r="M335" i="1"/>
  <c r="M328" i="6"/>
  <c r="J329" i="6"/>
  <c r="AF50" i="5" l="1"/>
  <c r="AD50" i="5"/>
  <c r="AA51" i="5" s="1"/>
  <c r="J337" i="1"/>
  <c r="M336" i="1"/>
  <c r="M329" i="6"/>
  <c r="J330" i="6"/>
  <c r="AE51" i="5" l="1"/>
  <c r="AB51" i="5"/>
  <c r="AC51" i="5" s="1"/>
  <c r="J338" i="1"/>
  <c r="M337" i="1"/>
  <c r="M330" i="6"/>
  <c r="J331" i="6"/>
  <c r="AD51" i="5" l="1"/>
  <c r="AA52" i="5" s="1"/>
  <c r="AF51" i="5"/>
  <c r="J339" i="1"/>
  <c r="M338" i="1"/>
  <c r="M331" i="6"/>
  <c r="J332" i="6"/>
  <c r="AE52" i="5" l="1"/>
  <c r="AB52" i="5"/>
  <c r="AC52" i="5" s="1"/>
  <c r="J340" i="1"/>
  <c r="M339" i="1"/>
  <c r="M332" i="6"/>
  <c r="J333" i="6"/>
  <c r="AF52" i="5" l="1"/>
  <c r="AD52" i="5"/>
  <c r="AA53" i="5" s="1"/>
  <c r="J341" i="1"/>
  <c r="M340" i="1"/>
  <c r="M333" i="6"/>
  <c r="J334" i="6"/>
  <c r="AB53" i="5" l="1"/>
  <c r="AC53" i="5" s="1"/>
  <c r="AE53" i="5"/>
  <c r="J342" i="1"/>
  <c r="M341" i="1"/>
  <c r="M334" i="6"/>
  <c r="J335" i="6"/>
  <c r="AF53" i="5" l="1"/>
  <c r="AD53" i="5"/>
  <c r="AA54" i="5" s="1"/>
  <c r="J343" i="1"/>
  <c r="M342" i="1"/>
  <c r="M335" i="6"/>
  <c r="J336" i="6"/>
  <c r="AE54" i="5" l="1"/>
  <c r="AB54" i="5"/>
  <c r="AC54" i="5" s="1"/>
  <c r="J344" i="1"/>
  <c r="M343" i="1"/>
  <c r="M336" i="6"/>
  <c r="J337" i="6"/>
  <c r="AD54" i="5" l="1"/>
  <c r="AA55" i="5" s="1"/>
  <c r="AF54" i="5"/>
  <c r="J345" i="1"/>
  <c r="M344" i="1"/>
  <c r="M337" i="6"/>
  <c r="J338" i="6"/>
  <c r="AB55" i="5" l="1"/>
  <c r="AC55" i="5" s="1"/>
  <c r="AE55" i="5"/>
  <c r="J346" i="1"/>
  <c r="M345" i="1"/>
  <c r="M338" i="6"/>
  <c r="J339" i="6"/>
  <c r="AD55" i="5" l="1"/>
  <c r="AA56" i="5" s="1"/>
  <c r="AF55" i="5"/>
  <c r="J347" i="1"/>
  <c r="M346" i="1"/>
  <c r="M339" i="6"/>
  <c r="J340" i="6"/>
  <c r="AB56" i="5" l="1"/>
  <c r="AC56" i="5" s="1"/>
  <c r="AE56" i="5"/>
  <c r="J348" i="1"/>
  <c r="M347" i="1"/>
  <c r="M340" i="6"/>
  <c r="J341" i="6"/>
  <c r="AF56" i="5" l="1"/>
  <c r="AD56" i="5"/>
  <c r="AA57" i="5" s="1"/>
  <c r="J349" i="1"/>
  <c r="M348" i="1"/>
  <c r="M341" i="6"/>
  <c r="J342" i="6"/>
  <c r="AE57" i="5" l="1"/>
  <c r="AB57" i="5"/>
  <c r="AC57" i="5" s="1"/>
  <c r="J350" i="1"/>
  <c r="M349" i="1"/>
  <c r="M342" i="6"/>
  <c r="J343" i="6"/>
  <c r="AF57" i="5" l="1"/>
  <c r="AD57" i="5"/>
  <c r="AA58" i="5" s="1"/>
  <c r="J351" i="1"/>
  <c r="M350" i="1"/>
  <c r="M343" i="6"/>
  <c r="J344" i="6"/>
  <c r="AE58" i="5" l="1"/>
  <c r="AB58" i="5"/>
  <c r="AC58" i="5" s="1"/>
  <c r="J352" i="1"/>
  <c r="M351" i="1"/>
  <c r="M344" i="6"/>
  <c r="J345" i="6"/>
  <c r="AF58" i="5" l="1"/>
  <c r="AD58" i="5"/>
  <c r="AA59" i="5" s="1"/>
  <c r="J353" i="1"/>
  <c r="M352" i="1"/>
  <c r="M345" i="6"/>
  <c r="J346" i="6"/>
  <c r="AB59" i="5" l="1"/>
  <c r="AC59" i="5" s="1"/>
  <c r="AE59" i="5"/>
  <c r="J354" i="1"/>
  <c r="M353" i="1"/>
  <c r="M346" i="6"/>
  <c r="J347" i="6"/>
  <c r="AD59" i="5" l="1"/>
  <c r="AA60" i="5" s="1"/>
  <c r="AF59" i="5"/>
  <c r="J355" i="1"/>
  <c r="M354" i="1"/>
  <c r="M347" i="6"/>
  <c r="J348" i="6"/>
  <c r="AB60" i="5" l="1"/>
  <c r="AC60" i="5" s="1"/>
  <c r="AE60" i="5"/>
  <c r="J356" i="1"/>
  <c r="M355" i="1"/>
  <c r="M348" i="6"/>
  <c r="J349" i="6"/>
  <c r="AF60" i="5" l="1"/>
  <c r="AD60" i="5"/>
  <c r="AA61" i="5" s="1"/>
  <c r="J357" i="1"/>
  <c r="M356" i="1"/>
  <c r="M349" i="6"/>
  <c r="J350" i="6"/>
  <c r="AE61" i="5" l="1"/>
  <c r="AB61" i="5"/>
  <c r="AC61" i="5" s="1"/>
  <c r="J358" i="1"/>
  <c r="M357" i="1"/>
  <c r="M350" i="6"/>
  <c r="J351" i="6"/>
  <c r="AD61" i="5" l="1"/>
  <c r="AA62" i="5" s="1"/>
  <c r="AF61" i="5"/>
  <c r="J359" i="1"/>
  <c r="M358" i="1"/>
  <c r="M351" i="6"/>
  <c r="J352" i="6"/>
  <c r="AB62" i="5" l="1"/>
  <c r="AC62" i="5" s="1"/>
  <c r="AE62" i="5"/>
  <c r="J360" i="1"/>
  <c r="M359" i="1"/>
  <c r="M352" i="6"/>
  <c r="J353" i="6"/>
  <c r="AD62" i="5" l="1"/>
  <c r="AA63" i="5" s="1"/>
  <c r="AF62" i="5"/>
  <c r="J361" i="1"/>
  <c r="M360" i="1"/>
  <c r="M353" i="6"/>
  <c r="J354" i="6"/>
  <c r="AE63" i="5" l="1"/>
  <c r="AB63" i="5"/>
  <c r="AC63" i="5" s="1"/>
  <c r="J362" i="1"/>
  <c r="M361" i="1"/>
  <c r="M354" i="6"/>
  <c r="J355" i="6"/>
  <c r="AF63" i="5" l="1"/>
  <c r="AD63" i="5"/>
  <c r="AA64" i="5" s="1"/>
  <c r="J363" i="1"/>
  <c r="M362" i="1"/>
  <c r="M355" i="6"/>
  <c r="J356" i="6"/>
  <c r="AB64" i="5" l="1"/>
  <c r="AC64" i="5" s="1"/>
  <c r="AE64" i="5"/>
  <c r="J364" i="1"/>
  <c r="M363" i="1"/>
  <c r="M356" i="6"/>
  <c r="J357" i="6"/>
  <c r="AS64" i="5" l="1"/>
  <c r="AR64" i="5"/>
  <c r="AQ64" i="5"/>
  <c r="AN64" i="5" s="1"/>
  <c r="AK64" i="5"/>
  <c r="AF64" i="5"/>
  <c r="AL64" i="5" s="1"/>
  <c r="AH64" i="5"/>
  <c r="AG64" i="5"/>
  <c r="AD64" i="5"/>
  <c r="AA65" i="5" s="1"/>
  <c r="J365" i="1"/>
  <c r="M364" i="1"/>
  <c r="M357" i="6"/>
  <c r="J358" i="6"/>
  <c r="AE65" i="5" l="1"/>
  <c r="AB65" i="5"/>
  <c r="AC65" i="5" s="1"/>
  <c r="AM64" i="5"/>
  <c r="J366" i="1"/>
  <c r="M365" i="1"/>
  <c r="M358" i="6"/>
  <c r="J359" i="6"/>
  <c r="AG65" i="5" l="1"/>
  <c r="AD65" i="5"/>
  <c r="AA66" i="5" s="1"/>
  <c r="AK65" i="5"/>
  <c r="AH65" i="5"/>
  <c r="AF65" i="5"/>
  <c r="AL65" i="5" s="1"/>
  <c r="AQ65" i="5"/>
  <c r="AR65" i="5"/>
  <c r="AS65" i="5"/>
  <c r="J367" i="1"/>
  <c r="M366" i="1"/>
  <c r="M359" i="6"/>
  <c r="J360" i="6"/>
  <c r="AM65" i="5" l="1"/>
  <c r="AN65" i="5"/>
  <c r="AB66" i="5"/>
  <c r="AC66" i="5" s="1"/>
  <c r="AE66" i="5"/>
  <c r="J368" i="1"/>
  <c r="M367" i="1"/>
  <c r="M360" i="6"/>
  <c r="J361" i="6"/>
  <c r="AS66" i="5" l="1"/>
  <c r="AQ66" i="5"/>
  <c r="AR66" i="5"/>
  <c r="AF66" i="5"/>
  <c r="AL66" i="5" s="1"/>
  <c r="AO66" i="5" s="1"/>
  <c r="AD66" i="5"/>
  <c r="AA67" i="5" s="1"/>
  <c r="AG66" i="5"/>
  <c r="AH66" i="5"/>
  <c r="AK66" i="5"/>
  <c r="J369" i="1"/>
  <c r="M368" i="1"/>
  <c r="M361" i="6"/>
  <c r="J362" i="6"/>
  <c r="AE67" i="5" l="1"/>
  <c r="AB67" i="5"/>
  <c r="AC67" i="5" s="1"/>
  <c r="AM66" i="5"/>
  <c r="AN66" i="5"/>
  <c r="J370" i="1"/>
  <c r="M369" i="1"/>
  <c r="M362" i="6"/>
  <c r="J363" i="6"/>
  <c r="AK67" i="5" l="1"/>
  <c r="AG67" i="5"/>
  <c r="AF67" i="5"/>
  <c r="AL67" i="5" s="1"/>
  <c r="AO67" i="5" s="1"/>
  <c r="AD67" i="5"/>
  <c r="AA68" i="5" s="1"/>
  <c r="AH67" i="5"/>
  <c r="AR67" i="5"/>
  <c r="AQ67" i="5"/>
  <c r="AS67" i="5"/>
  <c r="J371" i="1"/>
  <c r="M370" i="1"/>
  <c r="M363" i="6"/>
  <c r="J364" i="6"/>
  <c r="AN67" i="5" l="1"/>
  <c r="AB68" i="5"/>
  <c r="AC68" i="5" s="1"/>
  <c r="AE68" i="5"/>
  <c r="AM67" i="5"/>
  <c r="J372" i="1"/>
  <c r="M371" i="1"/>
  <c r="M364" i="6"/>
  <c r="J365" i="6"/>
  <c r="AR68" i="5" l="1"/>
  <c r="AQ68" i="5"/>
  <c r="AS68" i="5"/>
  <c r="AF68" i="5"/>
  <c r="AL68" i="5" s="1"/>
  <c r="AO68" i="5" s="1"/>
  <c r="AK68" i="5"/>
  <c r="AH68" i="5"/>
  <c r="AG68" i="5"/>
  <c r="AD68" i="5"/>
  <c r="AA69" i="5" s="1"/>
  <c r="J373" i="1"/>
  <c r="M372" i="1"/>
  <c r="M365" i="6"/>
  <c r="J366" i="6"/>
  <c r="AN68" i="5" l="1"/>
  <c r="AM68" i="5"/>
  <c r="AE69" i="5"/>
  <c r="AB69" i="5"/>
  <c r="AC69" i="5" s="1"/>
  <c r="J374" i="1"/>
  <c r="M373" i="1"/>
  <c r="M366" i="6"/>
  <c r="J367" i="6"/>
  <c r="AR69" i="5" l="1"/>
  <c r="AS69" i="5"/>
  <c r="AQ69" i="5"/>
  <c r="AK69" i="5"/>
  <c r="AD69" i="5"/>
  <c r="AA70" i="5" s="1"/>
  <c r="AF69" i="5"/>
  <c r="AL69" i="5" s="1"/>
  <c r="AO69" i="5" s="1"/>
  <c r="AG69" i="5"/>
  <c r="AH69" i="5"/>
  <c r="J375" i="1"/>
  <c r="M374" i="1"/>
  <c r="M367" i="6"/>
  <c r="J368" i="6"/>
  <c r="AE70" i="5" l="1"/>
  <c r="AB70" i="5"/>
  <c r="AC70" i="5" s="1"/>
  <c r="AN69" i="5"/>
  <c r="AM69" i="5"/>
  <c r="J376" i="1"/>
  <c r="M375" i="1"/>
  <c r="M368" i="6"/>
  <c r="J369" i="6"/>
  <c r="AD70" i="5" l="1"/>
  <c r="AA71" i="5" s="1"/>
  <c r="AG70" i="5"/>
  <c r="AH70" i="5"/>
  <c r="AK70" i="5"/>
  <c r="AF70" i="5"/>
  <c r="AL70" i="5" s="1"/>
  <c r="AO70" i="5" s="1"/>
  <c r="AQ70" i="5"/>
  <c r="AS70" i="5"/>
  <c r="AR70" i="5"/>
  <c r="J377" i="1"/>
  <c r="M376" i="1"/>
  <c r="M369" i="6"/>
  <c r="J370" i="6"/>
  <c r="AM70" i="5" l="1"/>
  <c r="AN70" i="5"/>
  <c r="AB71" i="5"/>
  <c r="AC71" i="5" s="1"/>
  <c r="AE71" i="5"/>
  <c r="J378" i="1"/>
  <c r="M377" i="1"/>
  <c r="M370" i="6"/>
  <c r="J371" i="6"/>
  <c r="AR71" i="5" l="1"/>
  <c r="AQ71" i="5"/>
  <c r="AS71" i="5"/>
  <c r="AG71" i="5"/>
  <c r="AK71" i="5"/>
  <c r="AH71" i="5"/>
  <c r="AD71" i="5"/>
  <c r="AA72" i="5" s="1"/>
  <c r="AF71" i="5"/>
  <c r="AL71" i="5" s="1"/>
  <c r="AO71" i="5" s="1"/>
  <c r="J379" i="1"/>
  <c r="M378" i="1"/>
  <c r="M371" i="6"/>
  <c r="J372" i="6"/>
  <c r="AN71" i="5" l="1"/>
  <c r="AM71" i="5"/>
  <c r="AB72" i="5"/>
  <c r="AC72" i="5"/>
  <c r="AE72" i="5"/>
  <c r="J380" i="1"/>
  <c r="M379" i="1"/>
  <c r="M372" i="6"/>
  <c r="J373" i="6"/>
  <c r="AQ72" i="5" l="1"/>
  <c r="AS72" i="5"/>
  <c r="AR72" i="5"/>
  <c r="AG72" i="5"/>
  <c r="AK72" i="5"/>
  <c r="AH72" i="5"/>
  <c r="AF72" i="5"/>
  <c r="AL72" i="5" s="1"/>
  <c r="AO72" i="5" s="1"/>
  <c r="AD72" i="5"/>
  <c r="AA73" i="5" s="1"/>
  <c r="J381" i="1"/>
  <c r="M380" i="1"/>
  <c r="M373" i="6"/>
  <c r="J374" i="6"/>
  <c r="AN72" i="5" l="1"/>
  <c r="AM72" i="5"/>
  <c r="AB73" i="5"/>
  <c r="AC73" i="5" s="1"/>
  <c r="J382" i="1"/>
  <c r="M381" i="1"/>
  <c r="M374" i="6"/>
  <c r="J375" i="6"/>
  <c r="AK73" i="5" l="1"/>
  <c r="AG73" i="5"/>
  <c r="AF73" i="5"/>
  <c r="AL73" i="5" s="1"/>
  <c r="AO73" i="5" s="1"/>
  <c r="AD73" i="5"/>
  <c r="AA74" i="5" s="1"/>
  <c r="AH73" i="5"/>
  <c r="AQ73" i="5"/>
  <c r="AS73" i="5"/>
  <c r="AN73" i="5" s="1"/>
  <c r="AR73" i="5"/>
  <c r="J383" i="1"/>
  <c r="M382" i="1"/>
  <c r="M375" i="6"/>
  <c r="J376" i="6"/>
  <c r="AM73" i="5" l="1"/>
  <c r="AE74" i="5"/>
  <c r="AB74" i="5"/>
  <c r="AC74" i="5" s="1"/>
  <c r="J384" i="1"/>
  <c r="M383" i="1"/>
  <c r="M376" i="6"/>
  <c r="J377" i="6"/>
  <c r="AD74" i="5" l="1"/>
  <c r="AA75" i="5" s="1"/>
  <c r="AF74" i="5"/>
  <c r="AL74" i="5" s="1"/>
  <c r="AO74" i="5" s="1"/>
  <c r="AH74" i="5"/>
  <c r="AK74" i="5"/>
  <c r="AG74" i="5"/>
  <c r="AR74" i="5"/>
  <c r="AS74" i="5"/>
  <c r="AQ74" i="5"/>
  <c r="J385" i="1"/>
  <c r="M384" i="1"/>
  <c r="M377" i="6"/>
  <c r="J378" i="6"/>
  <c r="AN74" i="5" l="1"/>
  <c r="AM74" i="5"/>
  <c r="AB75" i="5"/>
  <c r="AC75" i="5" s="1"/>
  <c r="AE75" i="5"/>
  <c r="J386" i="1"/>
  <c r="M385" i="1"/>
  <c r="M378" i="6"/>
  <c r="J379" i="6"/>
  <c r="AS75" i="5" l="1"/>
  <c r="AQ75" i="5"/>
  <c r="AN75" i="5"/>
  <c r="AR75" i="5"/>
  <c r="AM75" i="5" s="1"/>
  <c r="AG75" i="5"/>
  <c r="AK75" i="5"/>
  <c r="AD75" i="5"/>
  <c r="AA76" i="5" s="1"/>
  <c r="AH75" i="5"/>
  <c r="AF75" i="5"/>
  <c r="AL75" i="5" s="1"/>
  <c r="AO75" i="5" s="1"/>
  <c r="J387" i="1"/>
  <c r="M386" i="1"/>
  <c r="M379" i="6"/>
  <c r="J380" i="6"/>
  <c r="AB76" i="5" l="1"/>
  <c r="AC76" i="5"/>
  <c r="AE76" i="5"/>
  <c r="J388" i="1"/>
  <c r="M387" i="1"/>
  <c r="M380" i="6"/>
  <c r="J381" i="6"/>
  <c r="AQ76" i="5" l="1"/>
  <c r="AS76" i="5"/>
  <c r="AN76" i="5" s="1"/>
  <c r="AR76" i="5"/>
  <c r="AM76" i="5" s="1"/>
  <c r="AG76" i="5"/>
  <c r="AK76" i="5"/>
  <c r="AD76" i="5"/>
  <c r="AA77" i="5" s="1"/>
  <c r="AH76" i="5"/>
  <c r="AF76" i="5"/>
  <c r="AL76" i="5" s="1"/>
  <c r="AO76" i="5" s="1"/>
  <c r="J389" i="1"/>
  <c r="M388" i="1"/>
  <c r="M381" i="6"/>
  <c r="J382" i="6"/>
  <c r="AE77" i="5" l="1"/>
  <c r="AB77" i="5"/>
  <c r="AC77" i="5"/>
  <c r="J390" i="1"/>
  <c r="M389" i="1"/>
  <c r="M382" i="6"/>
  <c r="J383" i="6"/>
  <c r="AK77" i="5" l="1"/>
  <c r="AG77" i="5"/>
  <c r="AF77" i="5"/>
  <c r="AL77" i="5" s="1"/>
  <c r="AO77" i="5" s="1"/>
  <c r="AD77" i="5"/>
  <c r="AA78" i="5" s="1"/>
  <c r="AH77" i="5"/>
  <c r="AR77" i="5"/>
  <c r="AS77" i="5"/>
  <c r="AQ77" i="5"/>
  <c r="J391" i="1"/>
  <c r="M390" i="1"/>
  <c r="M383" i="6"/>
  <c r="J384" i="6"/>
  <c r="AN77" i="5" l="1"/>
  <c r="AE78" i="5"/>
  <c r="AB78" i="5"/>
  <c r="AC78" i="5" s="1"/>
  <c r="AM77" i="5"/>
  <c r="J392" i="1"/>
  <c r="M391" i="1"/>
  <c r="M384" i="6"/>
  <c r="J385" i="6"/>
  <c r="AD78" i="5" l="1"/>
  <c r="AG78" i="5"/>
  <c r="AH78" i="5"/>
  <c r="AK78" i="5"/>
  <c r="AF78" i="5"/>
  <c r="AL78" i="5" s="1"/>
  <c r="AO78" i="5" s="1"/>
  <c r="AO79" i="5" s="1"/>
  <c r="AR78" i="5"/>
  <c r="AS78" i="5"/>
  <c r="AQ78" i="5"/>
  <c r="J393" i="1"/>
  <c r="M392" i="1"/>
  <c r="M385" i="6"/>
  <c r="J386" i="6"/>
  <c r="AN78" i="5" l="1"/>
  <c r="AM78" i="5"/>
  <c r="J394" i="1"/>
  <c r="M393" i="1"/>
  <c r="M386" i="6"/>
  <c r="J387" i="6"/>
  <c r="J395" i="1" l="1"/>
  <c r="M394" i="1"/>
  <c r="M387" i="6"/>
  <c r="J388" i="6"/>
  <c r="J396" i="1" l="1"/>
  <c r="M395" i="1"/>
  <c r="M388" i="6"/>
  <c r="J389" i="6"/>
  <c r="J397" i="1" l="1"/>
  <c r="M396" i="1"/>
  <c r="M389" i="6"/>
  <c r="J390" i="6"/>
  <c r="J398" i="1" l="1"/>
  <c r="M397" i="1"/>
  <c r="M390" i="6"/>
  <c r="J391" i="6"/>
  <c r="J399" i="1" l="1"/>
  <c r="M398" i="1"/>
  <c r="M391" i="6"/>
  <c r="J392" i="6"/>
  <c r="J400" i="1" l="1"/>
  <c r="M399" i="1"/>
  <c r="M392" i="6"/>
  <c r="J393" i="6"/>
  <c r="J401" i="1" l="1"/>
  <c r="M400" i="1"/>
  <c r="M393" i="6"/>
  <c r="J394" i="6"/>
  <c r="J402" i="1" l="1"/>
  <c r="M401" i="1"/>
  <c r="M394" i="6"/>
  <c r="J395" i="6"/>
  <c r="J403" i="1" l="1"/>
  <c r="M402" i="1"/>
  <c r="M395" i="6"/>
  <c r="J396" i="6"/>
  <c r="J404" i="1" l="1"/>
  <c r="M403" i="1"/>
  <c r="M396" i="6"/>
  <c r="J397" i="6"/>
  <c r="J405" i="1" l="1"/>
  <c r="M404" i="1"/>
  <c r="M397" i="6"/>
  <c r="J398" i="6"/>
  <c r="J406" i="1" l="1"/>
  <c r="M405" i="1"/>
  <c r="M398" i="6"/>
  <c r="J399" i="6"/>
  <c r="J407" i="1" l="1"/>
  <c r="M406" i="1"/>
  <c r="M399" i="6"/>
  <c r="J400" i="6"/>
  <c r="J408" i="1" l="1"/>
  <c r="M407" i="1"/>
  <c r="M400" i="6"/>
  <c r="J401" i="6"/>
  <c r="J409" i="1" l="1"/>
  <c r="M408" i="1"/>
  <c r="M401" i="6"/>
  <c r="J402" i="6"/>
  <c r="J410" i="1" l="1"/>
  <c r="M409" i="1"/>
  <c r="M402" i="6"/>
  <c r="J403" i="6"/>
  <c r="J411" i="1" l="1"/>
  <c r="M410" i="1"/>
  <c r="M403" i="6"/>
  <c r="J404" i="6"/>
  <c r="J412" i="1" l="1"/>
  <c r="M411" i="1"/>
  <c r="M404" i="6"/>
  <c r="J405" i="6"/>
  <c r="J413" i="1" l="1"/>
  <c r="M412" i="1"/>
  <c r="M405" i="6"/>
  <c r="J406" i="6"/>
  <c r="J414" i="1" l="1"/>
  <c r="M413" i="1"/>
  <c r="M406" i="6"/>
  <c r="J407" i="6"/>
  <c r="J415" i="1" l="1"/>
  <c r="M414" i="1"/>
  <c r="M407" i="6"/>
  <c r="J408" i="6"/>
  <c r="J416" i="1" l="1"/>
  <c r="M415" i="1"/>
  <c r="M408" i="6"/>
  <c r="J409" i="6"/>
  <c r="J417" i="1" l="1"/>
  <c r="M416" i="1"/>
  <c r="M409" i="6"/>
  <c r="J410" i="6"/>
  <c r="J418" i="1" l="1"/>
  <c r="M417" i="1"/>
  <c r="M410" i="6"/>
  <c r="J411" i="6"/>
  <c r="J419" i="1" l="1"/>
  <c r="M418" i="1"/>
  <c r="M411" i="6"/>
  <c r="J412" i="6"/>
  <c r="J420" i="1" l="1"/>
  <c r="M419" i="1"/>
  <c r="M412" i="6"/>
  <c r="J413" i="6"/>
  <c r="J421" i="1" l="1"/>
  <c r="M420" i="1"/>
  <c r="M413" i="6"/>
  <c r="J414" i="6"/>
  <c r="J422" i="1" l="1"/>
  <c r="M421" i="1"/>
  <c r="M414" i="6"/>
  <c r="J415" i="6"/>
  <c r="J423" i="1" l="1"/>
  <c r="M422" i="1"/>
  <c r="M415" i="6"/>
  <c r="J416" i="6"/>
  <c r="J424" i="1" l="1"/>
  <c r="M423" i="1"/>
  <c r="M416" i="6"/>
  <c r="J417" i="6"/>
  <c r="J425" i="1" l="1"/>
  <c r="M424" i="1"/>
  <c r="M417" i="6"/>
  <c r="J418" i="6"/>
  <c r="J426" i="1" l="1"/>
  <c r="M425" i="1"/>
  <c r="M418" i="6"/>
  <c r="J419" i="6"/>
  <c r="J427" i="1" l="1"/>
  <c r="M426" i="1"/>
  <c r="M419" i="6"/>
  <c r="J420" i="6"/>
  <c r="J428" i="1" l="1"/>
  <c r="M427" i="1"/>
  <c r="M420" i="6"/>
  <c r="J421" i="6"/>
  <c r="J429" i="1" l="1"/>
  <c r="M428" i="1"/>
  <c r="M421" i="6"/>
  <c r="J422" i="6"/>
  <c r="J430" i="1" l="1"/>
  <c r="M429" i="1"/>
  <c r="M422" i="6"/>
  <c r="J423" i="6"/>
  <c r="J431" i="1" l="1"/>
  <c r="M430" i="1"/>
  <c r="M423" i="6"/>
  <c r="J424" i="6"/>
  <c r="J432" i="1" l="1"/>
  <c r="M431" i="1"/>
  <c r="M424" i="6"/>
  <c r="J425" i="6"/>
  <c r="J433" i="1" l="1"/>
  <c r="M432" i="1"/>
  <c r="M425" i="6"/>
  <c r="J426" i="6"/>
  <c r="J434" i="1" l="1"/>
  <c r="M433" i="1"/>
  <c r="M426" i="6"/>
  <c r="J427" i="6"/>
  <c r="J435" i="1" l="1"/>
  <c r="M434" i="1"/>
  <c r="M427" i="6"/>
  <c r="J428" i="6"/>
  <c r="J436" i="1" l="1"/>
  <c r="M435" i="1"/>
  <c r="M428" i="6"/>
  <c r="J429" i="6"/>
  <c r="J437" i="1" l="1"/>
  <c r="M436" i="1"/>
  <c r="M429" i="6"/>
  <c r="J430" i="6"/>
  <c r="J438" i="1" l="1"/>
  <c r="M437" i="1"/>
  <c r="M430" i="6"/>
  <c r="J431" i="6"/>
  <c r="J439" i="1" l="1"/>
  <c r="M438" i="1"/>
  <c r="M431" i="6"/>
  <c r="J432" i="6"/>
  <c r="J440" i="1" l="1"/>
  <c r="M439" i="1"/>
  <c r="M432" i="6"/>
  <c r="J433" i="6"/>
  <c r="J441" i="1" l="1"/>
  <c r="M440" i="1"/>
  <c r="M433" i="6"/>
  <c r="J434" i="6"/>
  <c r="J442" i="1" l="1"/>
  <c r="M441" i="1"/>
  <c r="M434" i="6"/>
  <c r="J435" i="6"/>
  <c r="J443" i="1" l="1"/>
  <c r="M442" i="1"/>
  <c r="M435" i="6"/>
  <c r="J436" i="6"/>
  <c r="J444" i="1" l="1"/>
  <c r="M443" i="1"/>
  <c r="M436" i="6"/>
  <c r="J437" i="6"/>
  <c r="J445" i="1" l="1"/>
  <c r="M444" i="1"/>
  <c r="M437" i="6"/>
  <c r="J438" i="6"/>
  <c r="J446" i="1" l="1"/>
  <c r="M445" i="1"/>
  <c r="M438" i="6"/>
  <c r="J439" i="6"/>
  <c r="J447" i="1" l="1"/>
  <c r="M446" i="1"/>
  <c r="M439" i="6"/>
  <c r="J440" i="6"/>
  <c r="J448" i="1" l="1"/>
  <c r="M447" i="1"/>
  <c r="M440" i="6"/>
  <c r="J441" i="6"/>
  <c r="J449" i="1" l="1"/>
  <c r="M448" i="1"/>
  <c r="M441" i="6"/>
  <c r="J442" i="6"/>
  <c r="J450" i="1" l="1"/>
  <c r="M449" i="1"/>
  <c r="M442" i="6"/>
  <c r="J443" i="6"/>
  <c r="J451" i="1" l="1"/>
  <c r="M450" i="1"/>
  <c r="M443" i="6"/>
  <c r="J444" i="6"/>
  <c r="J452" i="1" l="1"/>
  <c r="M451" i="1"/>
  <c r="M444" i="6"/>
  <c r="J445" i="6"/>
  <c r="J453" i="1" l="1"/>
  <c r="M452" i="1"/>
  <c r="M445" i="6"/>
  <c r="J446" i="6"/>
  <c r="J454" i="1" l="1"/>
  <c r="M453" i="1"/>
  <c r="M446" i="6"/>
  <c r="J447" i="6"/>
  <c r="J455" i="1" l="1"/>
  <c r="M454" i="1"/>
  <c r="M447" i="6"/>
  <c r="J448" i="6"/>
  <c r="J456" i="1" l="1"/>
  <c r="M455" i="1"/>
  <c r="M448" i="6"/>
  <c r="J449" i="6"/>
  <c r="J457" i="1" l="1"/>
  <c r="M456" i="1"/>
  <c r="M449" i="6"/>
  <c r="J450" i="6"/>
  <c r="J458" i="1" l="1"/>
  <c r="M457" i="1"/>
  <c r="M450" i="6"/>
  <c r="J451" i="6"/>
  <c r="J459" i="1" l="1"/>
  <c r="M458" i="1"/>
  <c r="M451" i="6"/>
  <c r="J452" i="6"/>
  <c r="J460" i="1" l="1"/>
  <c r="M459" i="1"/>
  <c r="M452" i="6"/>
  <c r="J453" i="6"/>
  <c r="J461" i="1" l="1"/>
  <c r="M460" i="1"/>
  <c r="M453" i="6"/>
  <c r="J454" i="6"/>
  <c r="J462" i="1" l="1"/>
  <c r="M461" i="1"/>
  <c r="M454" i="6"/>
  <c r="J455" i="6"/>
  <c r="J463" i="1" l="1"/>
  <c r="M462" i="1"/>
  <c r="M455" i="6"/>
  <c r="J456" i="6"/>
  <c r="J464" i="1" l="1"/>
  <c r="M463" i="1"/>
  <c r="M456" i="6"/>
  <c r="J457" i="6"/>
  <c r="J465" i="1" l="1"/>
  <c r="M464" i="1"/>
  <c r="M457" i="6"/>
  <c r="J458" i="6"/>
  <c r="J466" i="1" l="1"/>
  <c r="M465" i="1"/>
  <c r="M458" i="6"/>
  <c r="J459" i="6"/>
  <c r="J467" i="1" l="1"/>
  <c r="M466" i="1"/>
  <c r="M459" i="6"/>
  <c r="J460" i="6"/>
  <c r="J468" i="1" l="1"/>
  <c r="M467" i="1"/>
  <c r="M460" i="6"/>
  <c r="J461" i="6"/>
  <c r="J469" i="1" l="1"/>
  <c r="M468" i="1"/>
  <c r="M461" i="6"/>
  <c r="J462" i="6"/>
  <c r="J470" i="1" l="1"/>
  <c r="M469" i="1"/>
  <c r="M462" i="6"/>
  <c r="J463" i="6"/>
  <c r="J471" i="1" l="1"/>
  <c r="M470" i="1"/>
  <c r="M463" i="6"/>
  <c r="J464" i="6"/>
  <c r="J472" i="1" l="1"/>
  <c r="M471" i="1"/>
  <c r="M464" i="6"/>
  <c r="J465" i="6"/>
  <c r="J473" i="1" l="1"/>
  <c r="M472" i="1"/>
  <c r="M465" i="6"/>
  <c r="J466" i="6"/>
  <c r="J474" i="1" l="1"/>
  <c r="M473" i="1"/>
  <c r="M466" i="6"/>
  <c r="J467" i="6"/>
  <c r="J475" i="1" l="1"/>
  <c r="M474" i="1"/>
  <c r="M467" i="6"/>
  <c r="J468" i="6"/>
  <c r="J476" i="1" l="1"/>
  <c r="M475" i="1"/>
  <c r="M468" i="6"/>
  <c r="J469" i="6"/>
  <c r="J477" i="1" l="1"/>
  <c r="M476" i="1"/>
  <c r="M469" i="6"/>
  <c r="J470" i="6"/>
  <c r="J478" i="1" l="1"/>
  <c r="M477" i="1"/>
  <c r="M470" i="6"/>
  <c r="J471" i="6"/>
  <c r="J479" i="1" l="1"/>
  <c r="M478" i="1"/>
  <c r="M471" i="6"/>
  <c r="J472" i="6"/>
  <c r="J480" i="1" l="1"/>
  <c r="M479" i="1"/>
  <c r="M472" i="6"/>
  <c r="J473" i="6"/>
  <c r="J481" i="1" l="1"/>
  <c r="M480" i="1"/>
  <c r="M473" i="6"/>
  <c r="J474" i="6"/>
  <c r="J482" i="1" l="1"/>
  <c r="M481" i="1"/>
  <c r="M474" i="6"/>
  <c r="J475" i="6"/>
  <c r="J483" i="1" l="1"/>
  <c r="M482" i="1"/>
  <c r="M475" i="6"/>
  <c r="J476" i="6"/>
  <c r="J484" i="1" l="1"/>
  <c r="M483" i="1"/>
  <c r="M476" i="6"/>
  <c r="J477" i="6"/>
  <c r="J485" i="1" l="1"/>
  <c r="M484" i="1"/>
  <c r="M477" i="6"/>
  <c r="J478" i="6"/>
  <c r="J486" i="1" l="1"/>
  <c r="M485" i="1"/>
  <c r="M478" i="6"/>
  <c r="J479" i="6"/>
  <c r="J487" i="1" l="1"/>
  <c r="M486" i="1"/>
  <c r="M479" i="6"/>
  <c r="J480" i="6"/>
  <c r="J488" i="1" l="1"/>
  <c r="M487" i="1"/>
  <c r="M480" i="6"/>
  <c r="J481" i="6"/>
  <c r="J489" i="1" l="1"/>
  <c r="M488" i="1"/>
  <c r="M481" i="6"/>
  <c r="J482" i="6"/>
  <c r="J490" i="1" l="1"/>
  <c r="M489" i="1"/>
  <c r="M482" i="6"/>
  <c r="J483" i="6"/>
  <c r="J491" i="1" l="1"/>
  <c r="M490" i="1"/>
  <c r="M483" i="6"/>
  <c r="J484" i="6"/>
  <c r="J492" i="1" l="1"/>
  <c r="M491" i="1"/>
  <c r="M484" i="6"/>
  <c r="J485" i="6"/>
  <c r="J493" i="1" l="1"/>
  <c r="M492" i="1"/>
  <c r="M485" i="6"/>
  <c r="J486" i="6"/>
  <c r="J494" i="1" l="1"/>
  <c r="M493" i="1"/>
  <c r="M486" i="6"/>
  <c r="J487" i="6"/>
  <c r="J495" i="1" l="1"/>
  <c r="M494" i="1"/>
  <c r="M487" i="6"/>
  <c r="J488" i="6"/>
  <c r="J496" i="1" l="1"/>
  <c r="M495" i="1"/>
  <c r="M488" i="6"/>
  <c r="J489" i="6"/>
  <c r="J497" i="1" l="1"/>
  <c r="M496" i="1"/>
  <c r="M489" i="6"/>
  <c r="J490" i="6"/>
  <c r="J498" i="1" l="1"/>
  <c r="M497" i="1"/>
  <c r="M490" i="6"/>
  <c r="J491" i="6"/>
  <c r="J499" i="1" l="1"/>
  <c r="M498" i="1"/>
  <c r="M491" i="6"/>
  <c r="J492" i="6"/>
  <c r="J500" i="1" l="1"/>
  <c r="M499" i="1"/>
  <c r="M492" i="6"/>
  <c r="J493" i="6"/>
  <c r="J501" i="1" l="1"/>
  <c r="M500" i="1"/>
  <c r="M493" i="6"/>
  <c r="J494" i="6"/>
  <c r="J502" i="1" l="1"/>
  <c r="M501" i="1"/>
  <c r="M494" i="6"/>
  <c r="J495" i="6"/>
  <c r="J503" i="1" l="1"/>
  <c r="M502" i="1"/>
  <c r="M495" i="6"/>
  <c r="J496" i="6"/>
  <c r="J504" i="1" l="1"/>
  <c r="M503" i="1"/>
  <c r="M496" i="6"/>
  <c r="J497" i="6"/>
  <c r="J505" i="1" l="1"/>
  <c r="M504" i="1"/>
  <c r="M497" i="6"/>
  <c r="J498" i="6"/>
  <c r="J506" i="1" l="1"/>
  <c r="M505" i="1"/>
  <c r="M498" i="6"/>
  <c r="J499" i="6"/>
  <c r="J507" i="1" l="1"/>
  <c r="M506" i="1"/>
  <c r="M499" i="6"/>
  <c r="J500" i="6"/>
  <c r="J508" i="1" l="1"/>
  <c r="M507" i="1"/>
  <c r="M500" i="6"/>
  <c r="J501" i="6"/>
  <c r="J509" i="1" l="1"/>
  <c r="M508" i="1"/>
  <c r="M501" i="6"/>
  <c r="J502" i="6"/>
  <c r="J510" i="1" l="1"/>
  <c r="M509" i="1"/>
  <c r="M502" i="6"/>
  <c r="J503" i="6"/>
  <c r="J511" i="1" l="1"/>
  <c r="M510" i="1"/>
  <c r="M503" i="6"/>
  <c r="J504" i="6"/>
  <c r="J512" i="1" l="1"/>
  <c r="M511" i="1"/>
  <c r="M504" i="6"/>
  <c r="J505" i="6"/>
  <c r="J513" i="1" l="1"/>
  <c r="M512" i="1"/>
  <c r="M505" i="6"/>
  <c r="J506" i="6"/>
  <c r="J514" i="1" l="1"/>
  <c r="M513" i="1"/>
  <c r="M506" i="6"/>
  <c r="J507" i="6"/>
  <c r="J515" i="1" l="1"/>
  <c r="M514" i="1"/>
  <c r="M507" i="6"/>
  <c r="J508" i="6"/>
  <c r="J516" i="1" l="1"/>
  <c r="M515" i="1"/>
  <c r="M508" i="6"/>
  <c r="J509" i="6"/>
  <c r="J517" i="1" l="1"/>
  <c r="M516" i="1"/>
  <c r="M509" i="6"/>
  <c r="J510" i="6"/>
  <c r="J518" i="1" l="1"/>
  <c r="M517" i="1"/>
  <c r="M510" i="6"/>
  <c r="J511" i="6"/>
  <c r="J519" i="1" l="1"/>
  <c r="M518" i="1"/>
  <c r="M511" i="6"/>
  <c r="J512" i="6"/>
  <c r="J520" i="1" l="1"/>
  <c r="M519" i="1"/>
  <c r="M512" i="6"/>
  <c r="J513" i="6"/>
  <c r="J521" i="1" l="1"/>
  <c r="M520" i="1"/>
  <c r="M513" i="6"/>
  <c r="J514" i="6"/>
  <c r="J522" i="1" l="1"/>
  <c r="M521" i="1"/>
  <c r="M514" i="6"/>
  <c r="J515" i="6"/>
  <c r="J523" i="1" l="1"/>
  <c r="M522" i="1"/>
  <c r="M515" i="6"/>
  <c r="J516" i="6"/>
  <c r="J524" i="1" l="1"/>
  <c r="M523" i="1"/>
  <c r="M516" i="6"/>
  <c r="J517" i="6"/>
  <c r="J525" i="1" l="1"/>
  <c r="M524" i="1"/>
  <c r="M517" i="6"/>
  <c r="J518" i="6"/>
  <c r="J526" i="1" l="1"/>
  <c r="M525" i="1"/>
  <c r="M518" i="6"/>
  <c r="J519" i="6"/>
  <c r="J527" i="1" l="1"/>
  <c r="M526" i="1"/>
  <c r="M519" i="6"/>
  <c r="J520" i="6"/>
  <c r="J528" i="1" l="1"/>
  <c r="M527" i="1"/>
  <c r="M520" i="6"/>
  <c r="J521" i="6"/>
  <c r="J529" i="1" l="1"/>
  <c r="M528" i="1"/>
  <c r="M521" i="6"/>
  <c r="J522" i="6"/>
  <c r="J530" i="1" l="1"/>
  <c r="M529" i="1"/>
  <c r="M522" i="6"/>
  <c r="J523" i="6"/>
  <c r="J531" i="1" l="1"/>
  <c r="M530" i="1"/>
  <c r="M523" i="6"/>
  <c r="J524" i="6"/>
  <c r="J532" i="1" l="1"/>
  <c r="M531" i="1"/>
  <c r="M524" i="6"/>
  <c r="J525" i="6"/>
  <c r="J533" i="1" l="1"/>
  <c r="M532" i="1"/>
  <c r="M525" i="6"/>
  <c r="J526" i="6"/>
  <c r="J534" i="1" l="1"/>
  <c r="M533" i="1"/>
  <c r="M526" i="6"/>
  <c r="J527" i="6"/>
  <c r="J535" i="1" l="1"/>
  <c r="M534" i="1"/>
  <c r="M527" i="6"/>
  <c r="J528" i="6"/>
  <c r="J536" i="1" l="1"/>
  <c r="M535" i="1"/>
  <c r="M528" i="6"/>
  <c r="J529" i="6"/>
  <c r="J537" i="1" l="1"/>
  <c r="M536" i="1"/>
  <c r="M529" i="6"/>
  <c r="J530" i="6"/>
  <c r="J538" i="1" l="1"/>
  <c r="M537" i="1"/>
  <c r="M530" i="6"/>
  <c r="J531" i="6"/>
  <c r="J539" i="1" l="1"/>
  <c r="M538" i="1"/>
  <c r="M531" i="6"/>
  <c r="J532" i="6"/>
  <c r="J540" i="1" l="1"/>
  <c r="M539" i="1"/>
  <c r="M532" i="6"/>
  <c r="J533" i="6"/>
  <c r="J541" i="1" l="1"/>
  <c r="M540" i="1"/>
  <c r="M533" i="6"/>
  <c r="J534" i="6"/>
  <c r="J542" i="1" l="1"/>
  <c r="M541" i="1"/>
  <c r="M534" i="6"/>
  <c r="J535" i="6"/>
  <c r="J543" i="1" l="1"/>
  <c r="M542" i="1"/>
  <c r="M535" i="6"/>
  <c r="J536" i="6"/>
  <c r="J544" i="1" l="1"/>
  <c r="M543" i="1"/>
  <c r="M536" i="6"/>
  <c r="J537" i="6"/>
  <c r="J545" i="1" l="1"/>
  <c r="M544" i="1"/>
  <c r="M537" i="6"/>
  <c r="J538" i="6"/>
  <c r="J546" i="1" l="1"/>
  <c r="M545" i="1"/>
  <c r="M538" i="6"/>
  <c r="J539" i="6"/>
  <c r="J547" i="1" l="1"/>
  <c r="M546" i="1"/>
  <c r="M539" i="6"/>
  <c r="J540" i="6"/>
  <c r="J548" i="1" l="1"/>
  <c r="M547" i="1"/>
  <c r="M540" i="6"/>
  <c r="J541" i="6"/>
  <c r="J549" i="1" l="1"/>
  <c r="M548" i="1"/>
  <c r="M541" i="6"/>
  <c r="J542" i="6"/>
  <c r="J550" i="1" l="1"/>
  <c r="M549" i="1"/>
  <c r="M542" i="6"/>
  <c r="J543" i="6"/>
  <c r="J551" i="1" l="1"/>
  <c r="M550" i="1"/>
  <c r="M543" i="6"/>
  <c r="J544" i="6"/>
  <c r="J552" i="1" l="1"/>
  <c r="M551" i="1"/>
  <c r="M544" i="6"/>
  <c r="J545" i="6"/>
  <c r="J553" i="1" l="1"/>
  <c r="M552" i="1"/>
  <c r="M545" i="6"/>
  <c r="J546" i="6"/>
  <c r="J554" i="1" l="1"/>
  <c r="M553" i="1"/>
  <c r="M546" i="6"/>
  <c r="J547" i="6"/>
  <c r="J555" i="1" l="1"/>
  <c r="M554" i="1"/>
  <c r="M547" i="6"/>
  <c r="J548" i="6"/>
  <c r="J556" i="1" l="1"/>
  <c r="M555" i="1"/>
  <c r="M548" i="6"/>
  <c r="J549" i="6"/>
  <c r="J557" i="1" l="1"/>
  <c r="M556" i="1"/>
  <c r="M549" i="6"/>
  <c r="J550" i="6"/>
  <c r="J558" i="1" l="1"/>
  <c r="M557" i="1"/>
  <c r="M550" i="6"/>
  <c r="J551" i="6"/>
  <c r="J559" i="1" l="1"/>
  <c r="M558" i="1"/>
  <c r="M551" i="6"/>
  <c r="J552" i="6"/>
  <c r="J560" i="1" l="1"/>
  <c r="M559" i="1"/>
  <c r="M552" i="6"/>
  <c r="J553" i="6"/>
  <c r="J561" i="1" l="1"/>
  <c r="M560" i="1"/>
  <c r="M553" i="6"/>
  <c r="J554" i="6"/>
  <c r="J562" i="1" l="1"/>
  <c r="M561" i="1"/>
  <c r="M554" i="6"/>
  <c r="J555" i="6"/>
  <c r="J563" i="1" l="1"/>
  <c r="M562" i="1"/>
  <c r="M555" i="6"/>
  <c r="J556" i="6"/>
  <c r="J564" i="1" l="1"/>
  <c r="M563" i="1"/>
  <c r="M556" i="6"/>
  <c r="J557" i="6"/>
  <c r="J565" i="1" l="1"/>
  <c r="M564" i="1"/>
  <c r="M557" i="6"/>
  <c r="J558" i="6"/>
  <c r="J566" i="1" l="1"/>
  <c r="M565" i="1"/>
  <c r="M558" i="6"/>
  <c r="J559" i="6"/>
  <c r="J567" i="1" l="1"/>
  <c r="M566" i="1"/>
  <c r="M559" i="6"/>
  <c r="J560" i="6"/>
  <c r="J568" i="1" l="1"/>
  <c r="M567" i="1"/>
  <c r="M560" i="6"/>
  <c r="J561" i="6"/>
  <c r="J569" i="1" l="1"/>
  <c r="M568" i="1"/>
  <c r="M561" i="6"/>
  <c r="J562" i="6"/>
  <c r="J570" i="1" l="1"/>
  <c r="M569" i="1"/>
  <c r="M562" i="6"/>
  <c r="J563" i="6"/>
  <c r="J571" i="1" l="1"/>
  <c r="M570" i="1"/>
  <c r="M563" i="6"/>
  <c r="J564" i="6"/>
  <c r="J572" i="1" l="1"/>
  <c r="M571" i="1"/>
  <c r="M564" i="6"/>
  <c r="J565" i="6"/>
  <c r="J573" i="1" l="1"/>
  <c r="M572" i="1"/>
  <c r="M565" i="6"/>
  <c r="J566" i="6"/>
  <c r="J574" i="1" l="1"/>
  <c r="M573" i="1"/>
  <c r="M566" i="6"/>
  <c r="J567" i="6"/>
  <c r="J575" i="1" l="1"/>
  <c r="M574" i="1"/>
  <c r="M567" i="6"/>
  <c r="J568" i="6"/>
  <c r="J576" i="1" l="1"/>
  <c r="M575" i="1"/>
  <c r="M568" i="6"/>
  <c r="J569" i="6"/>
  <c r="J577" i="1" l="1"/>
  <c r="M576" i="1"/>
  <c r="M569" i="6"/>
  <c r="J570" i="6"/>
  <c r="J578" i="1" l="1"/>
  <c r="M577" i="1"/>
  <c r="M570" i="6"/>
  <c r="J571" i="6"/>
  <c r="J579" i="1" l="1"/>
  <c r="M578" i="1"/>
  <c r="M571" i="6"/>
  <c r="J572" i="6"/>
  <c r="J580" i="1" l="1"/>
  <c r="M579" i="1"/>
  <c r="M572" i="6"/>
  <c r="J573" i="6"/>
  <c r="J581" i="1" l="1"/>
  <c r="M580" i="1"/>
  <c r="M573" i="6"/>
  <c r="J574" i="6"/>
  <c r="J582" i="1" l="1"/>
  <c r="M581" i="1"/>
  <c r="M574" i="6"/>
  <c r="J575" i="6"/>
  <c r="J583" i="1" l="1"/>
  <c r="M582" i="1"/>
  <c r="M575" i="6"/>
  <c r="J576" i="6"/>
  <c r="J584" i="1" l="1"/>
  <c r="M583" i="1"/>
  <c r="M576" i="6"/>
  <c r="J577" i="6"/>
  <c r="J585" i="1" l="1"/>
  <c r="M584" i="1"/>
  <c r="M577" i="6"/>
  <c r="J578" i="6"/>
  <c r="J586" i="1" l="1"/>
  <c r="M585" i="1"/>
  <c r="M578" i="6"/>
  <c r="J579" i="6"/>
  <c r="J587" i="1" l="1"/>
  <c r="M586" i="1"/>
  <c r="M579" i="6"/>
  <c r="J580" i="6"/>
  <c r="J588" i="1" l="1"/>
  <c r="M587" i="1"/>
  <c r="M580" i="6"/>
  <c r="J581" i="6"/>
  <c r="J589" i="1" l="1"/>
  <c r="M588" i="1"/>
  <c r="M581" i="6"/>
  <c r="J582" i="6"/>
  <c r="J590" i="1" l="1"/>
  <c r="M589" i="1"/>
  <c r="M582" i="6"/>
  <c r="J583" i="6"/>
  <c r="J591" i="1" l="1"/>
  <c r="M590" i="1"/>
  <c r="M583" i="6"/>
  <c r="J584" i="6"/>
  <c r="J592" i="1" l="1"/>
  <c r="M591" i="1"/>
  <c r="M584" i="6"/>
  <c r="J585" i="6"/>
  <c r="J593" i="1" l="1"/>
  <c r="M592" i="1"/>
  <c r="M585" i="6"/>
  <c r="J586" i="6"/>
  <c r="J594" i="1" l="1"/>
  <c r="M593" i="1"/>
  <c r="M586" i="6"/>
  <c r="J587" i="6"/>
  <c r="J595" i="1" l="1"/>
  <c r="M594" i="1"/>
  <c r="M587" i="6"/>
  <c r="J588" i="6"/>
  <c r="J596" i="1" l="1"/>
  <c r="M595" i="1"/>
  <c r="M588" i="6"/>
  <c r="J589" i="6"/>
  <c r="J597" i="1" l="1"/>
  <c r="M596" i="1"/>
  <c r="M589" i="6"/>
  <c r="J590" i="6"/>
  <c r="J598" i="1" l="1"/>
  <c r="M597" i="1"/>
  <c r="M590" i="6"/>
  <c r="J591" i="6"/>
  <c r="J599" i="1" l="1"/>
  <c r="M598" i="1"/>
  <c r="M591" i="6"/>
  <c r="J592" i="6"/>
  <c r="J600" i="1" l="1"/>
  <c r="M599" i="1"/>
  <c r="M592" i="6"/>
  <c r="J593" i="6"/>
  <c r="J601" i="1" l="1"/>
  <c r="M600" i="1"/>
  <c r="M593" i="6"/>
  <c r="J594" i="6"/>
  <c r="J602" i="1" l="1"/>
  <c r="M601" i="1"/>
  <c r="M594" i="6"/>
  <c r="J595" i="6"/>
  <c r="J603" i="1" l="1"/>
  <c r="M602" i="1"/>
  <c r="M595" i="6"/>
  <c r="J596" i="6"/>
  <c r="J604" i="1" l="1"/>
  <c r="M603" i="1"/>
  <c r="M596" i="6"/>
  <c r="J597" i="6"/>
  <c r="J605" i="1" l="1"/>
  <c r="M604" i="1"/>
  <c r="M597" i="6"/>
  <c r="J598" i="6"/>
  <c r="J606" i="1" l="1"/>
  <c r="M605" i="1"/>
  <c r="M598" i="6"/>
  <c r="J599" i="6"/>
  <c r="J607" i="1" l="1"/>
  <c r="M606" i="1"/>
  <c r="M599" i="6"/>
  <c r="J600" i="6"/>
  <c r="J608" i="1" l="1"/>
  <c r="M607" i="1"/>
  <c r="M600" i="6"/>
  <c r="J601" i="6"/>
  <c r="J609" i="1" l="1"/>
  <c r="M608" i="1"/>
  <c r="M601" i="6"/>
  <c r="J602" i="6"/>
  <c r="J610" i="1" l="1"/>
  <c r="M609" i="1"/>
  <c r="M602" i="6"/>
  <c r="J603" i="6"/>
  <c r="J611" i="1" l="1"/>
  <c r="M610" i="1"/>
  <c r="M603" i="6"/>
  <c r="J604" i="6"/>
  <c r="J612" i="1" l="1"/>
  <c r="M611" i="1"/>
  <c r="M604" i="6"/>
  <c r="J605" i="6"/>
  <c r="J613" i="1" l="1"/>
  <c r="M612" i="1"/>
  <c r="M605" i="6"/>
  <c r="J606" i="6"/>
  <c r="J614" i="1" l="1"/>
  <c r="M613" i="1"/>
  <c r="M606" i="6"/>
  <c r="J607" i="6"/>
  <c r="J615" i="1" l="1"/>
  <c r="M614" i="1"/>
  <c r="M607" i="6"/>
  <c r="J608" i="6"/>
  <c r="J616" i="1" l="1"/>
  <c r="M615" i="1"/>
  <c r="M608" i="6"/>
  <c r="J609" i="6"/>
  <c r="J617" i="1" l="1"/>
  <c r="M616" i="1"/>
  <c r="M609" i="6"/>
  <c r="J610" i="6"/>
  <c r="J618" i="1" l="1"/>
  <c r="M617" i="1"/>
  <c r="M610" i="6"/>
  <c r="J611" i="6"/>
  <c r="J619" i="1" l="1"/>
  <c r="M618" i="1"/>
  <c r="M611" i="6"/>
  <c r="J612" i="6"/>
  <c r="J620" i="1" l="1"/>
  <c r="M619" i="1"/>
  <c r="M612" i="6"/>
  <c r="J613" i="6"/>
  <c r="J621" i="1" l="1"/>
  <c r="M620" i="1"/>
  <c r="M613" i="6"/>
  <c r="J614" i="6"/>
  <c r="J622" i="1" l="1"/>
  <c r="M621" i="1"/>
  <c r="M614" i="6"/>
  <c r="J615" i="6"/>
  <c r="J623" i="1" l="1"/>
  <c r="M622" i="1"/>
  <c r="M615" i="6"/>
  <c r="J616" i="6"/>
  <c r="J624" i="1" l="1"/>
  <c r="M623" i="1"/>
  <c r="M616" i="6"/>
  <c r="J617" i="6"/>
  <c r="J625" i="1" l="1"/>
  <c r="M624" i="1"/>
  <c r="M617" i="6"/>
  <c r="J618" i="6"/>
  <c r="J626" i="1" l="1"/>
  <c r="M625" i="1"/>
  <c r="M618" i="6"/>
  <c r="J619" i="6"/>
  <c r="J627" i="1" l="1"/>
  <c r="M626" i="1"/>
  <c r="M619" i="6"/>
  <c r="J620" i="6"/>
  <c r="J628" i="1" l="1"/>
  <c r="M627" i="1"/>
  <c r="M620" i="6"/>
  <c r="J621" i="6"/>
  <c r="AH2" i="5"/>
  <c r="AG2" i="5"/>
  <c r="J629" i="1" l="1"/>
  <c r="M628" i="1"/>
  <c r="M621" i="6"/>
  <c r="J622" i="6"/>
  <c r="AG3" i="5"/>
  <c r="AH3" i="5"/>
  <c r="AK3" i="5"/>
  <c r="J630" i="1" l="1"/>
  <c r="M629" i="1"/>
  <c r="M622" i="6"/>
  <c r="J623" i="6"/>
  <c r="AL3" i="5"/>
  <c r="AO3" i="5" s="1"/>
  <c r="J631" i="1" l="1"/>
  <c r="M630" i="1"/>
  <c r="M623" i="6"/>
  <c r="J624" i="6"/>
  <c r="J632" i="1" l="1"/>
  <c r="M631" i="1"/>
  <c r="M624" i="6"/>
  <c r="J625" i="6"/>
  <c r="J633" i="1" l="1"/>
  <c r="M632" i="1"/>
  <c r="M625" i="6"/>
  <c r="J626" i="6"/>
  <c r="J634" i="1" l="1"/>
  <c r="M634" i="1" s="1"/>
  <c r="AD4" i="1" s="1"/>
  <c r="AA5" i="1" s="1"/>
  <c r="M633" i="1"/>
  <c r="M626" i="6"/>
  <c r="J627" i="6"/>
  <c r="AB5" i="1" l="1"/>
  <c r="AC5" i="1" s="1"/>
  <c r="AE5" i="1"/>
  <c r="M627" i="6"/>
  <c r="J628" i="6"/>
  <c r="AF5" i="1" l="1"/>
  <c r="AD5" i="1"/>
  <c r="AA6" i="1" s="1"/>
  <c r="M628" i="6"/>
  <c r="J629" i="6"/>
  <c r="AB6" i="1" l="1"/>
  <c r="AC6" i="1" s="1"/>
  <c r="AF6" i="1" s="1"/>
  <c r="AE6" i="1"/>
  <c r="M629" i="6"/>
  <c r="J630" i="6"/>
  <c r="M630" i="6" l="1"/>
  <c r="J631" i="6"/>
  <c r="M631" i="6" l="1"/>
  <c r="J632" i="6"/>
  <c r="M632" i="6" l="1"/>
  <c r="J633" i="6"/>
  <c r="M633" i="6" l="1"/>
  <c r="J634" i="6"/>
  <c r="M634" i="6" l="1"/>
  <c r="J635" i="6"/>
  <c r="M635" i="6" l="1"/>
  <c r="J636" i="6"/>
  <c r="M636" i="6" l="1"/>
  <c r="J637" i="6"/>
  <c r="AD6" i="1"/>
  <c r="AA7" i="1" s="1"/>
  <c r="AB7" i="1" l="1"/>
  <c r="AC7" i="1" s="1"/>
  <c r="AE7" i="1"/>
  <c r="M637" i="6"/>
  <c r="J638" i="6"/>
  <c r="AL4" i="1"/>
  <c r="AH4" i="1"/>
  <c r="AK4" i="1"/>
  <c r="AI4" i="1"/>
  <c r="AG4" i="1"/>
  <c r="AO4" i="1" l="1"/>
  <c r="AD7" i="1"/>
  <c r="AA8" i="1" s="1"/>
  <c r="AF7" i="1"/>
  <c r="M638" i="6"/>
  <c r="J639" i="6"/>
  <c r="AE8" i="1" l="1"/>
  <c r="AB8" i="1"/>
  <c r="AC8" i="1" s="1"/>
  <c r="M639" i="6"/>
  <c r="J640" i="6"/>
  <c r="AR5" i="1"/>
  <c r="AQ5" i="1"/>
  <c r="AS5" i="1"/>
  <c r="AD8" i="1" l="1"/>
  <c r="AA9" i="1" s="1"/>
  <c r="AF8" i="1"/>
  <c r="M640" i="6"/>
  <c r="J641" i="6"/>
  <c r="AH5" i="1"/>
  <c r="AM5" i="1"/>
  <c r="AN5" i="1"/>
  <c r="AE9" i="1" l="1"/>
  <c r="AB9" i="1"/>
  <c r="AC9" i="1" s="1"/>
  <c r="M641" i="6"/>
  <c r="J642" i="6"/>
  <c r="AI5" i="1"/>
  <c r="AK5" i="1"/>
  <c r="AL5" i="1"/>
  <c r="AG5" i="1"/>
  <c r="AO5" i="1" l="1"/>
  <c r="AD9" i="1"/>
  <c r="AA10" i="1" s="1"/>
  <c r="AF9" i="1"/>
  <c r="M642" i="6"/>
  <c r="J643" i="6"/>
  <c r="AB10" i="1" l="1"/>
  <c r="AC10" i="1" s="1"/>
  <c r="AE10" i="1"/>
  <c r="M643" i="6"/>
  <c r="J644" i="6"/>
  <c r="AQ6" i="1"/>
  <c r="AS6" i="1"/>
  <c r="AR6" i="1"/>
  <c r="AL6" i="1"/>
  <c r="AK6" i="1"/>
  <c r="AI6" i="1"/>
  <c r="AH6" i="1"/>
  <c r="AG6" i="1"/>
  <c r="AO6" i="1" l="1"/>
  <c r="AD10" i="1"/>
  <c r="AA11" i="1" s="1"/>
  <c r="AF10" i="1"/>
  <c r="M644" i="6"/>
  <c r="J645" i="6"/>
  <c r="AN6" i="1"/>
  <c r="AM6" i="1"/>
  <c r="AE11" i="1" l="1"/>
  <c r="AB11" i="1"/>
  <c r="AC11" i="1" s="1"/>
  <c r="M645" i="6"/>
  <c r="J646" i="6"/>
  <c r="AD11" i="1" l="1"/>
  <c r="AA12" i="1" s="1"/>
  <c r="AF11" i="1"/>
  <c r="M646" i="6"/>
  <c r="J647" i="6"/>
  <c r="AS7" i="1"/>
  <c r="AR7" i="1"/>
  <c r="AQ7" i="1"/>
  <c r="AK7" i="1"/>
  <c r="AH7" i="1"/>
  <c r="AL7" i="1"/>
  <c r="AG7" i="1"/>
  <c r="AI7" i="1"/>
  <c r="AO7" i="1" l="1"/>
  <c r="AE12" i="1"/>
  <c r="AB12" i="1"/>
  <c r="AC12" i="1" s="1"/>
  <c r="M647" i="6"/>
  <c r="J648" i="6"/>
  <c r="AM7" i="1"/>
  <c r="AN7" i="1"/>
  <c r="AD12" i="1" l="1"/>
  <c r="AA13" i="1" s="1"/>
  <c r="AF12" i="1"/>
  <c r="M648" i="6"/>
  <c r="J649" i="6"/>
  <c r="AE13" i="1" l="1"/>
  <c r="AB13" i="1"/>
  <c r="AC13" i="1" s="1"/>
  <c r="M649" i="6"/>
  <c r="J650" i="6"/>
  <c r="AS8" i="1"/>
  <c r="AR8" i="1"/>
  <c r="AQ8" i="1"/>
  <c r="AH8" i="1"/>
  <c r="AL8" i="1"/>
  <c r="AK8" i="1"/>
  <c r="AG8" i="1"/>
  <c r="AI8" i="1"/>
  <c r="AO8" i="1" l="1"/>
  <c r="AF13" i="1"/>
  <c r="AD13" i="1"/>
  <c r="AA14" i="1" s="1"/>
  <c r="M650" i="6"/>
  <c r="J651" i="6"/>
  <c r="AM8" i="1"/>
  <c r="AN8" i="1"/>
  <c r="AE14" i="1" l="1"/>
  <c r="AB14" i="1"/>
  <c r="AC14" i="1" s="1"/>
  <c r="M651" i="6"/>
  <c r="J652" i="6"/>
  <c r="AD14" i="1" l="1"/>
  <c r="AA15" i="1" s="1"/>
  <c r="AF14" i="1"/>
  <c r="M652" i="6"/>
  <c r="J653" i="6"/>
  <c r="AS9" i="1"/>
  <c r="AR9" i="1"/>
  <c r="AQ9" i="1"/>
  <c r="AK9" i="1"/>
  <c r="AG9" i="1"/>
  <c r="AI9" i="1"/>
  <c r="AL9" i="1"/>
  <c r="AH9" i="1"/>
  <c r="AO9" i="1" l="1"/>
  <c r="AE15" i="1"/>
  <c r="AB15" i="1"/>
  <c r="AC15" i="1" s="1"/>
  <c r="M653" i="6"/>
  <c r="J654" i="6"/>
  <c r="AM9" i="1"/>
  <c r="AN9" i="1"/>
  <c r="AF15" i="1" l="1"/>
  <c r="AD15" i="1"/>
  <c r="AA16" i="1" s="1"/>
  <c r="M654" i="6"/>
  <c r="J655" i="6"/>
  <c r="AB16" i="1" l="1"/>
  <c r="AC16" i="1" s="1"/>
  <c r="AE16" i="1"/>
  <c r="M655" i="6"/>
  <c r="J656" i="6"/>
  <c r="AS10" i="1"/>
  <c r="AR10" i="1"/>
  <c r="AQ10" i="1"/>
  <c r="AL10" i="1"/>
  <c r="AG10" i="1"/>
  <c r="AK10" i="1"/>
  <c r="AI10" i="1"/>
  <c r="AH10" i="1"/>
  <c r="AO10" i="1" l="1"/>
  <c r="AF16" i="1"/>
  <c r="AD16" i="1"/>
  <c r="AA17" i="1" s="1"/>
  <c r="M656" i="6"/>
  <c r="J657" i="6"/>
  <c r="AM10" i="1"/>
  <c r="AN10" i="1"/>
  <c r="AB17" i="1" l="1"/>
  <c r="AC17" i="1" s="1"/>
  <c r="AE17" i="1"/>
  <c r="M657" i="6"/>
  <c r="J658" i="6"/>
  <c r="AD17" i="1" l="1"/>
  <c r="AA18" i="1" s="1"/>
  <c r="AF17" i="1"/>
  <c r="M658" i="6"/>
  <c r="J659" i="6"/>
  <c r="AS11" i="1"/>
  <c r="AR11" i="1"/>
  <c r="AQ11" i="1"/>
  <c r="AG11" i="1"/>
  <c r="AK11" i="1"/>
  <c r="AI11" i="1"/>
  <c r="AH11" i="1"/>
  <c r="AL11" i="1"/>
  <c r="AO11" i="1" l="1"/>
  <c r="AB18" i="1"/>
  <c r="AC18" i="1" s="1"/>
  <c r="AE18" i="1"/>
  <c r="M659" i="6"/>
  <c r="J660" i="6"/>
  <c r="AN11" i="1"/>
  <c r="AM11" i="1"/>
  <c r="AD18" i="1" l="1"/>
  <c r="AA19" i="1" s="1"/>
  <c r="AF18" i="1"/>
  <c r="M660" i="6"/>
  <c r="J661" i="6"/>
  <c r="AE19" i="1" l="1"/>
  <c r="AB19" i="1"/>
  <c r="AC19" i="1" s="1"/>
  <c r="M661" i="6"/>
  <c r="J662" i="6"/>
  <c r="AR12" i="1"/>
  <c r="AQ12" i="1"/>
  <c r="AS12" i="1"/>
  <c r="AL12" i="1"/>
  <c r="AI12" i="1"/>
  <c r="AG12" i="1"/>
  <c r="AK12" i="1"/>
  <c r="AH12" i="1"/>
  <c r="AO12" i="1" l="1"/>
  <c r="AF19" i="1"/>
  <c r="AD19" i="1"/>
  <c r="AA20" i="1" s="1"/>
  <c r="M662" i="6"/>
  <c r="J663" i="6"/>
  <c r="AM12" i="1"/>
  <c r="AN12" i="1"/>
  <c r="AB20" i="1" l="1"/>
  <c r="AC20" i="1" s="1"/>
  <c r="AE20" i="1"/>
  <c r="M663" i="6"/>
  <c r="J664" i="6"/>
  <c r="AD20" i="1" l="1"/>
  <c r="AA21" i="1" s="1"/>
  <c r="AF20" i="1"/>
  <c r="M664" i="6"/>
  <c r="J665" i="6"/>
  <c r="AR13" i="1"/>
  <c r="AQ13" i="1"/>
  <c r="AS13" i="1"/>
  <c r="AG13" i="1"/>
  <c r="AH13" i="1"/>
  <c r="AL13" i="1"/>
  <c r="AI13" i="1"/>
  <c r="AK13" i="1"/>
  <c r="AO13" i="1" l="1"/>
  <c r="AB21" i="1"/>
  <c r="AC21" i="1" s="1"/>
  <c r="AE21" i="1"/>
  <c r="M665" i="6"/>
  <c r="J666" i="6"/>
  <c r="AN13" i="1"/>
  <c r="AM13" i="1"/>
  <c r="AD21" i="1" l="1"/>
  <c r="AA22" i="1" s="1"/>
  <c r="AF21" i="1"/>
  <c r="M666" i="6"/>
  <c r="J667" i="6"/>
  <c r="AE22" i="1" l="1"/>
  <c r="AB22" i="1"/>
  <c r="AC22" i="1" s="1"/>
  <c r="M667" i="6"/>
  <c r="J668" i="6"/>
  <c r="AQ14" i="1"/>
  <c r="AS14" i="1"/>
  <c r="AR14" i="1"/>
  <c r="AG14" i="1"/>
  <c r="AI14" i="1"/>
  <c r="AH14" i="1"/>
  <c r="AK14" i="1"/>
  <c r="AL14" i="1"/>
  <c r="AO14" i="1" l="1"/>
  <c r="AD22" i="1"/>
  <c r="AA23" i="1" s="1"/>
  <c r="AF22" i="1"/>
  <c r="M668" i="6"/>
  <c r="J669" i="6"/>
  <c r="AN14" i="1"/>
  <c r="AM14" i="1"/>
  <c r="AE23" i="1" l="1"/>
  <c r="AB23" i="1"/>
  <c r="AC23" i="1" s="1"/>
  <c r="M669" i="6"/>
  <c r="J670" i="6"/>
  <c r="AF23" i="1" l="1"/>
  <c r="AD23" i="1"/>
  <c r="AA24" i="1" s="1"/>
  <c r="M670" i="6"/>
  <c r="J671" i="6"/>
  <c r="AS15" i="1"/>
  <c r="AR15" i="1"/>
  <c r="AQ15" i="1"/>
  <c r="AK15" i="1"/>
  <c r="AH15" i="1"/>
  <c r="AI15" i="1"/>
  <c r="AL15" i="1"/>
  <c r="AG15" i="1"/>
  <c r="AO15" i="1" l="1"/>
  <c r="AE24" i="1"/>
  <c r="AB24" i="1"/>
  <c r="AC24" i="1" s="1"/>
  <c r="M671" i="6"/>
  <c r="J672" i="6"/>
  <c r="AM15" i="1"/>
  <c r="AN15" i="1"/>
  <c r="AF24" i="1" l="1"/>
  <c r="AD24" i="1"/>
  <c r="AA25" i="1" s="1"/>
  <c r="M672" i="6"/>
  <c r="J673" i="6"/>
  <c r="AE25" i="1" l="1"/>
  <c r="AB25" i="1"/>
  <c r="AC25" i="1" s="1"/>
  <c r="M673" i="6"/>
  <c r="J674" i="6"/>
  <c r="AS16" i="1"/>
  <c r="AR16" i="1"/>
  <c r="AQ16" i="1"/>
  <c r="AK16" i="1"/>
  <c r="AG16" i="1"/>
  <c r="AL16" i="1"/>
  <c r="AH16" i="1"/>
  <c r="AI16" i="1"/>
  <c r="AO16" i="1" l="1"/>
  <c r="AD25" i="1"/>
  <c r="AA26" i="1" s="1"/>
  <c r="AF25" i="1"/>
  <c r="M674" i="6"/>
  <c r="J675" i="6"/>
  <c r="AM16" i="1"/>
  <c r="AN16" i="1"/>
  <c r="AB26" i="1" l="1"/>
  <c r="AC26" i="1" s="1"/>
  <c r="AE26" i="1"/>
  <c r="M675" i="6"/>
  <c r="J676" i="6"/>
  <c r="AF26" i="1" l="1"/>
  <c r="AD26" i="1"/>
  <c r="AA27" i="1" s="1"/>
  <c r="M676" i="6"/>
  <c r="J677" i="6"/>
  <c r="AS17" i="1"/>
  <c r="AR17" i="1"/>
  <c r="AQ17" i="1"/>
  <c r="AG17" i="1"/>
  <c r="AI17" i="1"/>
  <c r="AH17" i="1"/>
  <c r="AK17" i="1"/>
  <c r="AL17" i="1"/>
  <c r="AO17" i="1" l="1"/>
  <c r="AB27" i="1"/>
  <c r="AC27" i="1" s="1"/>
  <c r="AE27" i="1"/>
  <c r="M677" i="6"/>
  <c r="J678" i="6"/>
  <c r="AM17" i="1"/>
  <c r="AN17" i="1"/>
  <c r="AF27" i="1" l="1"/>
  <c r="AD27" i="1"/>
  <c r="AA28" i="1" s="1"/>
  <c r="M678" i="6"/>
  <c r="J679" i="6"/>
  <c r="AB28" i="1" l="1"/>
  <c r="AC28" i="1" s="1"/>
  <c r="AE28" i="1"/>
  <c r="M679" i="6"/>
  <c r="J680" i="6"/>
  <c r="AS18" i="1"/>
  <c r="AR18" i="1"/>
  <c r="AQ18" i="1"/>
  <c r="AH18" i="1"/>
  <c r="AG18" i="1"/>
  <c r="AK18" i="1"/>
  <c r="AI18" i="1"/>
  <c r="AL18" i="1"/>
  <c r="AO18" i="1" l="1"/>
  <c r="AD28" i="1"/>
  <c r="AA29" i="1" s="1"/>
  <c r="AF28" i="1"/>
  <c r="M680" i="6"/>
  <c r="J681" i="6"/>
  <c r="AM18" i="1"/>
  <c r="AN18" i="1"/>
  <c r="AE29" i="1" l="1"/>
  <c r="AB29" i="1"/>
  <c r="AC29" i="1" s="1"/>
  <c r="M681" i="6"/>
  <c r="J682" i="6"/>
  <c r="AD29" i="1" l="1"/>
  <c r="AA30" i="1" s="1"/>
  <c r="AF29" i="1"/>
  <c r="M682" i="6"/>
  <c r="J683" i="6"/>
  <c r="AS4" i="5"/>
  <c r="AQ4" i="5"/>
  <c r="AR4" i="5"/>
  <c r="AS19" i="1"/>
  <c r="AR19" i="1"/>
  <c r="AQ19" i="1"/>
  <c r="AK19" i="1"/>
  <c r="AH19" i="1"/>
  <c r="AI19" i="1"/>
  <c r="AL19" i="1"/>
  <c r="AG19" i="1"/>
  <c r="AG4" i="5"/>
  <c r="AH4" i="5"/>
  <c r="AK4" i="5"/>
  <c r="AO19" i="1" l="1"/>
  <c r="AB30" i="1"/>
  <c r="AC30" i="1" s="1"/>
  <c r="AE30" i="1"/>
  <c r="AN4" i="5"/>
  <c r="AM4" i="5"/>
  <c r="M683" i="6"/>
  <c r="J684" i="6"/>
  <c r="AL4" i="5"/>
  <c r="AM19" i="1"/>
  <c r="AN19" i="1"/>
  <c r="AO4" i="5" l="1"/>
  <c r="AF30" i="1"/>
  <c r="AD30" i="1"/>
  <c r="AA31" i="1" s="1"/>
  <c r="M684" i="6"/>
  <c r="J685" i="6"/>
  <c r="AE31" i="1" l="1"/>
  <c r="AB31" i="1"/>
  <c r="AC31" i="1" s="1"/>
  <c r="M685" i="6"/>
  <c r="J686" i="6"/>
  <c r="AK5" i="5"/>
  <c r="AS5" i="5"/>
  <c r="AQ5" i="5"/>
  <c r="AR5" i="5"/>
  <c r="AS20" i="1"/>
  <c r="AR20" i="1"/>
  <c r="AQ20" i="1"/>
  <c r="AH20" i="1"/>
  <c r="AI20" i="1"/>
  <c r="AL20" i="1"/>
  <c r="AG20" i="1"/>
  <c r="AK20" i="1"/>
  <c r="AG5" i="5"/>
  <c r="AL5" i="5"/>
  <c r="AH5" i="5"/>
  <c r="AO5" i="5" l="1"/>
  <c r="AO20" i="1"/>
  <c r="AD31" i="1"/>
  <c r="AA32" i="1" s="1"/>
  <c r="AF31" i="1"/>
  <c r="M686" i="6"/>
  <c r="J687" i="6"/>
  <c r="AN5" i="5"/>
  <c r="AM5" i="5"/>
  <c r="AN20" i="1"/>
  <c r="AM20" i="1"/>
  <c r="AB32" i="1" l="1"/>
  <c r="AC32" i="1" s="1"/>
  <c r="AE32" i="1"/>
  <c r="M687" i="6"/>
  <c r="J688" i="6"/>
  <c r="AD32" i="1" l="1"/>
  <c r="AA33" i="1" s="1"/>
  <c r="AF32" i="1"/>
  <c r="M688" i="6"/>
  <c r="J689" i="6"/>
  <c r="AS6" i="5"/>
  <c r="AQ6" i="5"/>
  <c r="AR6" i="5"/>
  <c r="AH6" i="5"/>
  <c r="AS21" i="1"/>
  <c r="AR21" i="1"/>
  <c r="AQ21" i="1"/>
  <c r="AG21" i="1"/>
  <c r="AL21" i="1"/>
  <c r="AK21" i="1"/>
  <c r="AI21" i="1"/>
  <c r="AH21" i="1"/>
  <c r="AO21" i="1" l="1"/>
  <c r="AE33" i="1"/>
  <c r="AB33" i="1"/>
  <c r="AC33" i="1" s="1"/>
  <c r="M689" i="6"/>
  <c r="J690" i="6"/>
  <c r="AM6" i="5"/>
  <c r="AN6" i="5"/>
  <c r="AK6" i="5"/>
  <c r="AG6" i="5"/>
  <c r="AM21" i="1"/>
  <c r="AN21" i="1"/>
  <c r="AF33" i="1" l="1"/>
  <c r="AD33" i="1"/>
  <c r="AA34" i="1" s="1"/>
  <c r="M690" i="6"/>
  <c r="J691" i="6"/>
  <c r="AL6" i="5"/>
  <c r="AO6" i="5" l="1"/>
  <c r="AB34" i="1"/>
  <c r="AC34" i="1" s="1"/>
  <c r="AE34" i="1"/>
  <c r="M691" i="6"/>
  <c r="J692" i="6"/>
  <c r="AR22" i="1"/>
  <c r="AQ22" i="1"/>
  <c r="AS22" i="1"/>
  <c r="AH22" i="1"/>
  <c r="AK22" i="1"/>
  <c r="AI22" i="1"/>
  <c r="AL22" i="1"/>
  <c r="AG22" i="1"/>
  <c r="AO22" i="1" l="1"/>
  <c r="AD34" i="1"/>
  <c r="AA35" i="1" s="1"/>
  <c r="AF34" i="1"/>
  <c r="M692" i="6"/>
  <c r="J693" i="6"/>
  <c r="AN22" i="1"/>
  <c r="AS7" i="5"/>
  <c r="AQ7" i="5"/>
  <c r="AR7" i="5"/>
  <c r="AM22" i="1"/>
  <c r="AE35" i="1" l="1"/>
  <c r="AB35" i="1"/>
  <c r="AC35" i="1" s="1"/>
  <c r="M693" i="6"/>
  <c r="J694" i="6"/>
  <c r="AM7" i="5"/>
  <c r="AN7" i="5"/>
  <c r="AH7" i="5"/>
  <c r="AG7" i="5"/>
  <c r="AK7" i="5"/>
  <c r="AD35" i="1" l="1"/>
  <c r="AA36" i="1" s="1"/>
  <c r="AF35" i="1"/>
  <c r="M694" i="6"/>
  <c r="J695" i="6"/>
  <c r="AL7" i="5"/>
  <c r="AQ23" i="1"/>
  <c r="AS23" i="1"/>
  <c r="AR23" i="1"/>
  <c r="AI23" i="1"/>
  <c r="AK23" i="1"/>
  <c r="AH23" i="1"/>
  <c r="AL23" i="1"/>
  <c r="AG23" i="1"/>
  <c r="AO7" i="5" l="1"/>
  <c r="AO23" i="1"/>
  <c r="AB36" i="1"/>
  <c r="AC36" i="1" s="1"/>
  <c r="AE36" i="1"/>
  <c r="M695" i="6"/>
  <c r="J696" i="6"/>
  <c r="AN23" i="1"/>
  <c r="AM23" i="1"/>
  <c r="AF36" i="1" l="1"/>
  <c r="AD36" i="1"/>
  <c r="AA37" i="1" s="1"/>
  <c r="M696" i="6"/>
  <c r="J697" i="6"/>
  <c r="AQ8" i="5"/>
  <c r="AS8" i="5"/>
  <c r="AR8" i="5"/>
  <c r="AE37" i="1" l="1"/>
  <c r="AB37" i="1"/>
  <c r="AC37" i="1" s="1"/>
  <c r="M697" i="6"/>
  <c r="J698" i="6"/>
  <c r="AN8" i="5"/>
  <c r="AM8" i="5"/>
  <c r="AG8" i="5"/>
  <c r="AK8" i="5"/>
  <c r="AH8" i="5"/>
  <c r="AS24" i="1"/>
  <c r="AR24" i="1"/>
  <c r="AQ24" i="1"/>
  <c r="AK24" i="1"/>
  <c r="AH24" i="1"/>
  <c r="AI24" i="1"/>
  <c r="AL24" i="1"/>
  <c r="AG24" i="1"/>
  <c r="AO24" i="1" l="1"/>
  <c r="AF37" i="1"/>
  <c r="AD37" i="1"/>
  <c r="AA38" i="1" s="1"/>
  <c r="M698" i="6"/>
  <c r="J699" i="6"/>
  <c r="AL8" i="5"/>
  <c r="AM24" i="1"/>
  <c r="AN24" i="1"/>
  <c r="AO8" i="5" l="1"/>
  <c r="AB38" i="1"/>
  <c r="AC38" i="1" s="1"/>
  <c r="AE38" i="1"/>
  <c r="M699" i="6"/>
  <c r="J700" i="6"/>
  <c r="AF38" i="1" l="1"/>
  <c r="AD38" i="1"/>
  <c r="AA39" i="1" s="1"/>
  <c r="M700" i="6"/>
  <c r="J701" i="6"/>
  <c r="AR9" i="5"/>
  <c r="AS9" i="5"/>
  <c r="AQ9" i="5"/>
  <c r="AS25" i="1"/>
  <c r="AR25" i="1"/>
  <c r="AQ25" i="1"/>
  <c r="AG25" i="1"/>
  <c r="AH25" i="1"/>
  <c r="AI25" i="1"/>
  <c r="AK25" i="1"/>
  <c r="AL25" i="1"/>
  <c r="AO25" i="1" l="1"/>
  <c r="AE39" i="1"/>
  <c r="AB39" i="1"/>
  <c r="AC39" i="1" s="1"/>
  <c r="M701" i="6"/>
  <c r="J702" i="6"/>
  <c r="AM9" i="5"/>
  <c r="AG9" i="5"/>
  <c r="AK9" i="5"/>
  <c r="AN9" i="5"/>
  <c r="AH9" i="5"/>
  <c r="AM25" i="1"/>
  <c r="AN25" i="1"/>
  <c r="AD39" i="1" l="1"/>
  <c r="AA40" i="1" s="1"/>
  <c r="AF39" i="1"/>
  <c r="M702" i="6"/>
  <c r="J703" i="6"/>
  <c r="AL9" i="5"/>
  <c r="AO9" i="5" l="1"/>
  <c r="AE40" i="1"/>
  <c r="AB40" i="1"/>
  <c r="AC40" i="1" s="1"/>
  <c r="M703" i="6"/>
  <c r="J704" i="6"/>
  <c r="AS26" i="1"/>
  <c r="AR26" i="1"/>
  <c r="AQ26" i="1"/>
  <c r="AG26" i="1"/>
  <c r="AL26" i="1"/>
  <c r="AI26" i="1"/>
  <c r="AH26" i="1"/>
  <c r="AK26" i="1"/>
  <c r="AO26" i="1" l="1"/>
  <c r="AD40" i="1"/>
  <c r="AA41" i="1" s="1"/>
  <c r="AF40" i="1"/>
  <c r="M704" i="6"/>
  <c r="J705" i="6"/>
  <c r="AS10" i="5"/>
  <c r="AR10" i="5"/>
  <c r="AQ10" i="5"/>
  <c r="AK10" i="5"/>
  <c r="AH10" i="5"/>
  <c r="AG10" i="5"/>
  <c r="AM26" i="1"/>
  <c r="AN26" i="1"/>
  <c r="AE41" i="1" l="1"/>
  <c r="AB41" i="1"/>
  <c r="AC41" i="1" s="1"/>
  <c r="M705" i="6"/>
  <c r="J706" i="6"/>
  <c r="AM10" i="5"/>
  <c r="AN10" i="5"/>
  <c r="AL10" i="5"/>
  <c r="AO10" i="5" l="1"/>
  <c r="AF41" i="1"/>
  <c r="AD41" i="1"/>
  <c r="AA42" i="1" s="1"/>
  <c r="M706" i="6"/>
  <c r="J707" i="6"/>
  <c r="AS27" i="1"/>
  <c r="AR27" i="1"/>
  <c r="AQ27" i="1"/>
  <c r="AK27" i="1"/>
  <c r="AI27" i="1"/>
  <c r="AG27" i="1"/>
  <c r="AL27" i="1"/>
  <c r="AH27" i="1"/>
  <c r="AO27" i="1" l="1"/>
  <c r="AB42" i="1"/>
  <c r="AC42" i="1" s="1"/>
  <c r="AE42" i="1"/>
  <c r="M707" i="6"/>
  <c r="J708" i="6"/>
  <c r="AQ11" i="5"/>
  <c r="AR11" i="5"/>
  <c r="AS11" i="5"/>
  <c r="AK11" i="5"/>
  <c r="AG11" i="5"/>
  <c r="AH11" i="5"/>
  <c r="AM27" i="1"/>
  <c r="AN27" i="1"/>
  <c r="AD42" i="1" l="1"/>
  <c r="AA43" i="1" s="1"/>
  <c r="AF42" i="1"/>
  <c r="M708" i="6"/>
  <c r="J709" i="6"/>
  <c r="AN11" i="5"/>
  <c r="AL11" i="5"/>
  <c r="AM11" i="5"/>
  <c r="AO11" i="5" l="1"/>
  <c r="AE43" i="1"/>
  <c r="AB43" i="1"/>
  <c r="AC43" i="1" s="1"/>
  <c r="M709" i="6"/>
  <c r="J710" i="6"/>
  <c r="AS28" i="1"/>
  <c r="AR28" i="1"/>
  <c r="AQ28" i="1"/>
  <c r="AH28" i="1"/>
  <c r="AI28" i="1"/>
  <c r="AK28" i="1"/>
  <c r="AG28" i="1"/>
  <c r="AL28" i="1"/>
  <c r="AO28" i="1" l="1"/>
  <c r="AD43" i="1"/>
  <c r="AA44" i="1" s="1"/>
  <c r="AF43" i="1"/>
  <c r="M710" i="6"/>
  <c r="J711" i="6"/>
  <c r="AQ12" i="5"/>
  <c r="AS12" i="5"/>
  <c r="AR12" i="5"/>
  <c r="AK12" i="5"/>
  <c r="AH12" i="5"/>
  <c r="AG12" i="5"/>
  <c r="AM28" i="1"/>
  <c r="AN28" i="1"/>
  <c r="AE44" i="1" l="1"/>
  <c r="AB44" i="1"/>
  <c r="AC44" i="1" s="1"/>
  <c r="AN12" i="5"/>
  <c r="M711" i="6"/>
  <c r="J712" i="6"/>
  <c r="AM12" i="5"/>
  <c r="AL12" i="5"/>
  <c r="AO12" i="5" l="1"/>
  <c r="AD44" i="1"/>
  <c r="AA45" i="1" s="1"/>
  <c r="AF44" i="1"/>
  <c r="M712" i="6"/>
  <c r="J713" i="6"/>
  <c r="AS29" i="1"/>
  <c r="AR29" i="1"/>
  <c r="AQ29" i="1"/>
  <c r="AK29" i="1"/>
  <c r="AL29" i="1"/>
  <c r="AG29" i="1"/>
  <c r="AH29" i="1"/>
  <c r="AI29" i="1"/>
  <c r="AO29" i="1" l="1"/>
  <c r="AE45" i="1"/>
  <c r="AB45" i="1"/>
  <c r="AC45" i="1" s="1"/>
  <c r="M713" i="6"/>
  <c r="J714" i="6"/>
  <c r="AS13" i="5"/>
  <c r="AQ13" i="5"/>
  <c r="AR13" i="5"/>
  <c r="AM29" i="1"/>
  <c r="AN29" i="1"/>
  <c r="AD45" i="1" l="1"/>
  <c r="AA46" i="1" s="1"/>
  <c r="AF45" i="1"/>
  <c r="M714" i="6"/>
  <c r="J715" i="6"/>
  <c r="AM13" i="5"/>
  <c r="AN13" i="5"/>
  <c r="AK13" i="5"/>
  <c r="AH13" i="5"/>
  <c r="AG13" i="5"/>
  <c r="AB46" i="1" l="1"/>
  <c r="AC46" i="1" s="1"/>
  <c r="AE46" i="1"/>
  <c r="M715" i="6"/>
  <c r="J716" i="6"/>
  <c r="AL13" i="5"/>
  <c r="AR30" i="1"/>
  <c r="AQ30" i="1"/>
  <c r="AS30" i="1"/>
  <c r="AK30" i="1"/>
  <c r="AH30" i="1"/>
  <c r="AL30" i="1"/>
  <c r="AI30" i="1"/>
  <c r="AG30" i="1"/>
  <c r="AO13" i="5" l="1"/>
  <c r="AO30" i="1"/>
  <c r="AD46" i="1"/>
  <c r="AA47" i="1" s="1"/>
  <c r="AF46" i="1"/>
  <c r="M716" i="6"/>
  <c r="J717" i="6"/>
  <c r="AN30" i="1"/>
  <c r="AM30" i="1"/>
  <c r="AE47" i="1" l="1"/>
  <c r="AB47" i="1"/>
  <c r="AC47" i="1" s="1"/>
  <c r="M717" i="6"/>
  <c r="J718" i="6"/>
  <c r="AR14" i="5"/>
  <c r="AQ14" i="5"/>
  <c r="AS14" i="5"/>
  <c r="AD47" i="1" l="1"/>
  <c r="AA48" i="1" s="1"/>
  <c r="AF47" i="1"/>
  <c r="M718" i="6"/>
  <c r="J719" i="6"/>
  <c r="AM14" i="5"/>
  <c r="AN14" i="5"/>
  <c r="AK14" i="5"/>
  <c r="AG14" i="5"/>
  <c r="AH14" i="5"/>
  <c r="AR31" i="1"/>
  <c r="AQ31" i="1"/>
  <c r="AS31" i="1"/>
  <c r="AG31" i="1"/>
  <c r="AK31" i="1"/>
  <c r="AL31" i="1"/>
  <c r="AH31" i="1"/>
  <c r="AI31" i="1"/>
  <c r="AO31" i="1" l="1"/>
  <c r="AB48" i="1"/>
  <c r="AC48" i="1" s="1"/>
  <c r="AE48" i="1"/>
  <c r="M719" i="6"/>
  <c r="J720" i="6"/>
  <c r="AN31" i="1"/>
  <c r="AL14" i="5"/>
  <c r="AM31" i="1"/>
  <c r="AO14" i="5" l="1"/>
  <c r="AF48" i="1"/>
  <c r="AD48" i="1"/>
  <c r="AA49" i="1" s="1"/>
  <c r="M720" i="6"/>
  <c r="J721" i="6"/>
  <c r="AE49" i="1" l="1"/>
  <c r="AB49" i="1"/>
  <c r="AC49" i="1" s="1"/>
  <c r="M721" i="6"/>
  <c r="J722" i="6"/>
  <c r="AS15" i="5"/>
  <c r="AR15" i="5"/>
  <c r="AQ15" i="5"/>
  <c r="AQ32" i="1"/>
  <c r="AS32" i="1"/>
  <c r="AR32" i="1"/>
  <c r="AL32" i="1"/>
  <c r="AH32" i="1"/>
  <c r="AI32" i="1"/>
  <c r="AK32" i="1"/>
  <c r="AG32" i="1"/>
  <c r="AO32" i="1" l="1"/>
  <c r="AF49" i="1"/>
  <c r="AD49" i="1"/>
  <c r="AA50" i="1" s="1"/>
  <c r="M722" i="6"/>
  <c r="J723" i="6"/>
  <c r="AM32" i="1"/>
  <c r="AN15" i="5"/>
  <c r="AN32" i="1"/>
  <c r="AM15" i="5"/>
  <c r="AH15" i="5"/>
  <c r="AG15" i="5"/>
  <c r="AK15" i="5"/>
  <c r="AB50" i="1" l="1"/>
  <c r="AC50" i="1" s="1"/>
  <c r="AE50" i="1"/>
  <c r="M723" i="6"/>
  <c r="J724" i="6"/>
  <c r="AL15" i="5"/>
  <c r="AO15" i="5" l="1"/>
  <c r="AF50" i="1"/>
  <c r="AD50" i="1"/>
  <c r="AA51" i="1" s="1"/>
  <c r="M724" i="6"/>
  <c r="J725" i="6"/>
  <c r="AS33" i="1"/>
  <c r="AR33" i="1"/>
  <c r="AQ33" i="1"/>
  <c r="AL33" i="1"/>
  <c r="AG33" i="1"/>
  <c r="AI33" i="1"/>
  <c r="AK33" i="1"/>
  <c r="AH33" i="1"/>
  <c r="AO33" i="1" l="1"/>
  <c r="AE51" i="1"/>
  <c r="AB51" i="1"/>
  <c r="AC51" i="1" s="1"/>
  <c r="M725" i="6"/>
  <c r="J726" i="6"/>
  <c r="AS16" i="5"/>
  <c r="AR16" i="5"/>
  <c r="AQ16" i="5"/>
  <c r="AM33" i="1"/>
  <c r="AN33" i="1"/>
  <c r="AD51" i="1" l="1"/>
  <c r="AA52" i="1" s="1"/>
  <c r="AF51" i="1"/>
  <c r="M726" i="6"/>
  <c r="J727" i="6"/>
  <c r="AN16" i="5"/>
  <c r="AM16" i="5"/>
  <c r="AH16" i="5"/>
  <c r="AG16" i="5"/>
  <c r="AK16" i="5"/>
  <c r="AB52" i="1" l="1"/>
  <c r="AC52" i="1" s="1"/>
  <c r="AE52" i="1"/>
  <c r="M727" i="6"/>
  <c r="J728" i="6"/>
  <c r="AL16" i="5"/>
  <c r="AS34" i="1"/>
  <c r="AR34" i="1"/>
  <c r="AQ34" i="1"/>
  <c r="AI34" i="1"/>
  <c r="AH34" i="1"/>
  <c r="AL34" i="1"/>
  <c r="AK34" i="1"/>
  <c r="AG34" i="1"/>
  <c r="AO16" i="5" l="1"/>
  <c r="AO34" i="1"/>
  <c r="AD52" i="1"/>
  <c r="AA53" i="1" s="1"/>
  <c r="AF52" i="1"/>
  <c r="M728" i="6"/>
  <c r="J729" i="6"/>
  <c r="AM34" i="1"/>
  <c r="AN34" i="1"/>
  <c r="AE53" i="1" l="1"/>
  <c r="AB53" i="1"/>
  <c r="AC53" i="1" s="1"/>
  <c r="M729" i="6"/>
  <c r="J730" i="6"/>
  <c r="AS17" i="5"/>
  <c r="AR17" i="5"/>
  <c r="AQ17" i="5"/>
  <c r="AD53" i="1" l="1"/>
  <c r="AA54" i="1" s="1"/>
  <c r="AF53" i="1"/>
  <c r="M730" i="6"/>
  <c r="J731" i="6"/>
  <c r="AN17" i="5"/>
  <c r="AM17" i="5"/>
  <c r="AK17" i="5"/>
  <c r="AG17" i="5"/>
  <c r="AH17" i="5"/>
  <c r="AS35" i="1"/>
  <c r="AR35" i="1"/>
  <c r="AQ35" i="1"/>
  <c r="AK35" i="1"/>
  <c r="AG35" i="1"/>
  <c r="AH35" i="1"/>
  <c r="AL35" i="1"/>
  <c r="AI35" i="1"/>
  <c r="AO35" i="1" l="1"/>
  <c r="AB54" i="1"/>
  <c r="AC54" i="1" s="1"/>
  <c r="AE54" i="1"/>
  <c r="M731" i="6"/>
  <c r="J732" i="6"/>
  <c r="AL17" i="5"/>
  <c r="AM35" i="1"/>
  <c r="AN35" i="1"/>
  <c r="AO17" i="5" l="1"/>
  <c r="AF54" i="1"/>
  <c r="AD54" i="1"/>
  <c r="AA55" i="1" s="1"/>
  <c r="M732" i="6"/>
  <c r="J733" i="6"/>
  <c r="AE55" i="1" l="1"/>
  <c r="AB55" i="1"/>
  <c r="AC55" i="1" s="1"/>
  <c r="M733" i="6"/>
  <c r="J734" i="6"/>
  <c r="AS18" i="5"/>
  <c r="AQ18" i="5"/>
  <c r="AR18" i="5"/>
  <c r="AS36" i="1"/>
  <c r="AR36" i="1"/>
  <c r="AQ36" i="1"/>
  <c r="AH36" i="1"/>
  <c r="AK36" i="1"/>
  <c r="AG36" i="1"/>
  <c r="AL36" i="1"/>
  <c r="AI36" i="1"/>
  <c r="AO36" i="1" l="1"/>
  <c r="AD55" i="1"/>
  <c r="AA56" i="1" s="1"/>
  <c r="AF55" i="1"/>
  <c r="M734" i="6"/>
  <c r="J735" i="6"/>
  <c r="AM18" i="5"/>
  <c r="AK18" i="5"/>
  <c r="AG18" i="5"/>
  <c r="AH18" i="5"/>
  <c r="AN18" i="5"/>
  <c r="AN36" i="1"/>
  <c r="AM36" i="1"/>
  <c r="AB56" i="1" l="1"/>
  <c r="AC56" i="1" s="1"/>
  <c r="AE56" i="1"/>
  <c r="M735" i="6"/>
  <c r="J736" i="6"/>
  <c r="AL18" i="5"/>
  <c r="AO18" i="5" l="1"/>
  <c r="AD56" i="1"/>
  <c r="AA57" i="1" s="1"/>
  <c r="AF56" i="1"/>
  <c r="M736" i="6"/>
  <c r="J737" i="6"/>
  <c r="AS37" i="1"/>
  <c r="AR37" i="1"/>
  <c r="AQ37" i="1"/>
  <c r="AK37" i="1"/>
  <c r="AG37" i="1"/>
  <c r="AI37" i="1"/>
  <c r="AH37" i="1"/>
  <c r="AL37" i="1"/>
  <c r="AO37" i="1" l="1"/>
  <c r="AB57" i="1"/>
  <c r="AC57" i="1" s="1"/>
  <c r="AE57" i="1"/>
  <c r="M737" i="6"/>
  <c r="J738" i="6"/>
  <c r="AS19" i="5"/>
  <c r="AR19" i="5"/>
  <c r="AQ19" i="5"/>
  <c r="AM37" i="1"/>
  <c r="AN37" i="1"/>
  <c r="AF57" i="1" l="1"/>
  <c r="AD57" i="1"/>
  <c r="AA58" i="1" s="1"/>
  <c r="M738" i="6"/>
  <c r="J739" i="6"/>
  <c r="AN19" i="5"/>
  <c r="AM19" i="5"/>
  <c r="AG19" i="5"/>
  <c r="AK19" i="5"/>
  <c r="AH19" i="5"/>
  <c r="AE58" i="1" l="1"/>
  <c r="AB58" i="1"/>
  <c r="AC58" i="1" s="1"/>
  <c r="M739" i="6"/>
  <c r="J740" i="6"/>
  <c r="AL19" i="5"/>
  <c r="AR38" i="1"/>
  <c r="AQ38" i="1"/>
  <c r="AS38" i="1"/>
  <c r="AL38" i="1"/>
  <c r="AI38" i="1"/>
  <c r="AG38" i="1"/>
  <c r="AK38" i="1"/>
  <c r="AH38" i="1"/>
  <c r="AO19" i="5" l="1"/>
  <c r="AO38" i="1"/>
  <c r="AF58" i="1"/>
  <c r="AD58" i="1"/>
  <c r="AA59" i="1" s="1"/>
  <c r="M740" i="6"/>
  <c r="J741" i="6"/>
  <c r="AN38" i="1"/>
  <c r="AM38" i="1"/>
  <c r="AB59" i="1" l="1"/>
  <c r="AC59" i="1" s="1"/>
  <c r="AE59" i="1"/>
  <c r="M741" i="6"/>
  <c r="J742" i="6"/>
  <c r="AG20" i="5"/>
  <c r="AK20" i="5"/>
  <c r="AH20" i="5"/>
  <c r="AS20" i="5"/>
  <c r="AQ20" i="5"/>
  <c r="AL20" i="5"/>
  <c r="AR20" i="5"/>
  <c r="AO20" i="5" l="1"/>
  <c r="AM20" i="5"/>
  <c r="AD59" i="1"/>
  <c r="AA60" i="1" s="1"/>
  <c r="AF59" i="1"/>
  <c r="M742" i="6"/>
  <c r="J743" i="6"/>
  <c r="AN20" i="5"/>
  <c r="AQ39" i="1"/>
  <c r="AR39" i="1"/>
  <c r="AS39" i="1"/>
  <c r="AG39" i="1"/>
  <c r="AI39" i="1"/>
  <c r="AK39" i="1"/>
  <c r="AH39" i="1"/>
  <c r="AL39" i="1"/>
  <c r="AO39" i="1" l="1"/>
  <c r="AE60" i="1"/>
  <c r="AB60" i="1"/>
  <c r="AC60" i="1" s="1"/>
  <c r="M743" i="6"/>
  <c r="J744" i="6"/>
  <c r="AN39" i="1"/>
  <c r="AM39" i="1"/>
  <c r="AD60" i="1" l="1"/>
  <c r="AA61" i="1" s="1"/>
  <c r="AF60" i="1"/>
  <c r="M744" i="6"/>
  <c r="J745" i="6"/>
  <c r="AK21" i="5"/>
  <c r="AL21" i="5"/>
  <c r="AH21" i="5"/>
  <c r="AG21" i="5"/>
  <c r="AR21" i="5"/>
  <c r="AS21" i="5"/>
  <c r="AQ21" i="5"/>
  <c r="AO21" i="5" l="1"/>
  <c r="AE61" i="1"/>
  <c r="AB61" i="1"/>
  <c r="AC61" i="1" s="1"/>
  <c r="M745" i="6"/>
  <c r="J746" i="6"/>
  <c r="AN21" i="5"/>
  <c r="AM21" i="5"/>
  <c r="AQ40" i="1"/>
  <c r="AS40" i="1"/>
  <c r="AR40" i="1"/>
  <c r="AK40" i="1"/>
  <c r="AI40" i="1"/>
  <c r="AG40" i="1"/>
  <c r="AL40" i="1"/>
  <c r="AH40" i="1"/>
  <c r="AO40" i="1" l="1"/>
  <c r="AF61" i="1"/>
  <c r="AD61" i="1"/>
  <c r="AA62" i="1" s="1"/>
  <c r="M746" i="6"/>
  <c r="J747" i="6"/>
  <c r="AM40" i="1"/>
  <c r="AN40" i="1"/>
  <c r="AE62" i="1" l="1"/>
  <c r="AB62" i="1"/>
  <c r="AC62" i="1" s="1"/>
  <c r="M747" i="6"/>
  <c r="J748" i="6"/>
  <c r="AG22" i="5"/>
  <c r="AH22" i="5"/>
  <c r="AK22" i="5"/>
  <c r="AR22" i="5"/>
  <c r="AQ22" i="5"/>
  <c r="AS22" i="5"/>
  <c r="AD62" i="1" l="1"/>
  <c r="AA63" i="1" s="1"/>
  <c r="AF62" i="1"/>
  <c r="M748" i="6"/>
  <c r="J749" i="6"/>
  <c r="AN22" i="5"/>
  <c r="AL22" i="5"/>
  <c r="AM22" i="5"/>
  <c r="AQ41" i="1"/>
  <c r="AR41" i="1"/>
  <c r="AS41" i="1"/>
  <c r="AL41" i="1"/>
  <c r="AK41" i="1"/>
  <c r="AH41" i="1"/>
  <c r="AI41" i="1"/>
  <c r="AG41" i="1"/>
  <c r="AO22" i="5" l="1"/>
  <c r="AO41" i="1"/>
  <c r="AN41" i="1"/>
  <c r="AB63" i="1"/>
  <c r="AC63" i="1" s="1"/>
  <c r="AE63" i="1"/>
  <c r="M749" i="6"/>
  <c r="J750" i="6"/>
  <c r="AM41" i="1"/>
  <c r="AF63" i="1" l="1"/>
  <c r="AD63" i="1"/>
  <c r="AA64" i="1" s="1"/>
  <c r="M750" i="6"/>
  <c r="J751" i="6"/>
  <c r="AH23" i="5"/>
  <c r="AG23" i="5"/>
  <c r="AK23" i="5"/>
  <c r="AQ23" i="5"/>
  <c r="AR23" i="5"/>
  <c r="AS23" i="5"/>
  <c r="AE64" i="1" l="1"/>
  <c r="AB64" i="1"/>
  <c r="AC64" i="1" s="1"/>
  <c r="M751" i="6"/>
  <c r="J752" i="6"/>
  <c r="AN23" i="5"/>
  <c r="AM23" i="5"/>
  <c r="AL23" i="5"/>
  <c r="AQ42" i="1"/>
  <c r="AS42" i="1"/>
  <c r="AR42" i="1"/>
  <c r="AL42" i="1"/>
  <c r="AH42" i="1"/>
  <c r="AG42" i="1"/>
  <c r="AI42" i="1"/>
  <c r="AK42" i="1"/>
  <c r="AO23" i="5" l="1"/>
  <c r="AO42" i="1"/>
  <c r="AD64" i="1"/>
  <c r="AA65" i="1" s="1"/>
  <c r="AF64" i="1"/>
  <c r="M752" i="6"/>
  <c r="J753" i="6"/>
  <c r="AM42" i="1"/>
  <c r="AN42" i="1"/>
  <c r="AE65" i="1" l="1"/>
  <c r="AB65" i="1"/>
  <c r="AC65" i="1" s="1"/>
  <c r="M753" i="6"/>
  <c r="J754" i="6"/>
  <c r="AG24" i="5"/>
  <c r="AK24" i="5"/>
  <c r="AH24" i="5"/>
  <c r="AR24" i="5"/>
  <c r="AS24" i="5"/>
  <c r="AQ24" i="5"/>
  <c r="AD65" i="1" l="1"/>
  <c r="AA66" i="1" s="1"/>
  <c r="AF65" i="1"/>
  <c r="M754" i="6"/>
  <c r="J755" i="6"/>
  <c r="AM24" i="5"/>
  <c r="AN24" i="5"/>
  <c r="AL24" i="5"/>
  <c r="AQ43" i="1"/>
  <c r="AR43" i="1"/>
  <c r="AS43" i="1"/>
  <c r="AH43" i="1"/>
  <c r="AG43" i="1"/>
  <c r="AK43" i="1"/>
  <c r="AI43" i="1"/>
  <c r="AL43" i="1"/>
  <c r="AO24" i="5" l="1"/>
  <c r="AO43" i="1"/>
  <c r="AE66" i="1"/>
  <c r="AB66" i="1"/>
  <c r="AC66" i="1" s="1"/>
  <c r="M755" i="6"/>
  <c r="J756" i="6"/>
  <c r="AN43" i="1"/>
  <c r="AM43" i="1"/>
  <c r="AF66" i="1" l="1"/>
  <c r="AD66" i="1"/>
  <c r="AA67" i="1" s="1"/>
  <c r="M756" i="6"/>
  <c r="J757" i="6"/>
  <c r="AH25" i="5"/>
  <c r="AG25" i="5"/>
  <c r="AL25" i="5"/>
  <c r="AK25" i="5"/>
  <c r="AQ25" i="5"/>
  <c r="AS25" i="5"/>
  <c r="AR25" i="5"/>
  <c r="AO25" i="5" l="1"/>
  <c r="AE67" i="1"/>
  <c r="AB67" i="1"/>
  <c r="AC67" i="1" s="1"/>
  <c r="M757" i="6"/>
  <c r="J758" i="6"/>
  <c r="AN25" i="5"/>
  <c r="AM25" i="5"/>
  <c r="AS44" i="1"/>
  <c r="AR44" i="1"/>
  <c r="AQ44" i="1"/>
  <c r="AG44" i="1"/>
  <c r="AL44" i="1"/>
  <c r="AH44" i="1"/>
  <c r="AI44" i="1"/>
  <c r="AK44" i="1"/>
  <c r="AO44" i="1" l="1"/>
  <c r="AD67" i="1"/>
  <c r="AA68" i="1" s="1"/>
  <c r="AF67" i="1"/>
  <c r="M758" i="6"/>
  <c r="J759" i="6"/>
  <c r="AM44" i="1"/>
  <c r="AN44" i="1"/>
  <c r="AB68" i="1" l="1"/>
  <c r="AC68" i="1" s="1"/>
  <c r="AE68" i="1"/>
  <c r="M759" i="6"/>
  <c r="J760" i="6"/>
  <c r="AH26" i="5"/>
  <c r="AK26" i="5"/>
  <c r="AG26" i="5"/>
  <c r="AQ26" i="5"/>
  <c r="AR26" i="5"/>
  <c r="AS26" i="5"/>
  <c r="AF68" i="1" l="1"/>
  <c r="AD68" i="1"/>
  <c r="AA69" i="1" s="1"/>
  <c r="M760" i="6"/>
  <c r="J761" i="6"/>
  <c r="AN26" i="5"/>
  <c r="AM26" i="5"/>
  <c r="AL26" i="5"/>
  <c r="AS45" i="1"/>
  <c r="AQ45" i="1"/>
  <c r="AR45" i="1"/>
  <c r="AI45" i="1"/>
  <c r="AK45" i="1"/>
  <c r="AL45" i="1"/>
  <c r="AG45" i="1"/>
  <c r="AH45" i="1"/>
  <c r="AO26" i="5" l="1"/>
  <c r="AO45" i="1"/>
  <c r="AE69" i="1"/>
  <c r="AB69" i="1"/>
  <c r="AC69" i="1" s="1"/>
  <c r="M761" i="6"/>
  <c r="J762" i="6"/>
  <c r="AM45" i="1"/>
  <c r="AN45" i="1"/>
  <c r="AD69" i="1" l="1"/>
  <c r="AA70" i="1" s="1"/>
  <c r="AF69" i="1"/>
  <c r="M762" i="6"/>
  <c r="J763" i="6"/>
  <c r="AH27" i="5"/>
  <c r="AK27" i="5"/>
  <c r="AG27" i="5"/>
  <c r="AQ27" i="5"/>
  <c r="AS27" i="5"/>
  <c r="AR27" i="5"/>
  <c r="AE70" i="1" l="1"/>
  <c r="AB70" i="1"/>
  <c r="AC70" i="1" s="1"/>
  <c r="M763" i="6"/>
  <c r="J764" i="6"/>
  <c r="AM27" i="5"/>
  <c r="AN27" i="5"/>
  <c r="AL27" i="5"/>
  <c r="AS46" i="1"/>
  <c r="AR46" i="1"/>
  <c r="AQ46" i="1"/>
  <c r="AG46" i="1"/>
  <c r="AH46" i="1"/>
  <c r="AL46" i="1"/>
  <c r="AI46" i="1"/>
  <c r="AK46" i="1"/>
  <c r="AO27" i="5" l="1"/>
  <c r="AO46" i="1"/>
  <c r="AD70" i="1"/>
  <c r="AA71" i="1" s="1"/>
  <c r="AF70" i="1"/>
  <c r="M764" i="6"/>
  <c r="J765" i="6"/>
  <c r="AM46" i="1"/>
  <c r="AN46" i="1"/>
  <c r="AB71" i="1" l="1"/>
  <c r="AC71" i="1" s="1"/>
  <c r="AE71" i="1"/>
  <c r="M765" i="6"/>
  <c r="J766" i="6"/>
  <c r="AG28" i="5"/>
  <c r="AH28" i="5"/>
  <c r="AK28" i="5"/>
  <c r="AR28" i="5"/>
  <c r="AS28" i="5"/>
  <c r="AQ28" i="5"/>
  <c r="AL28" i="5"/>
  <c r="AO28" i="5" l="1"/>
  <c r="AF71" i="1"/>
  <c r="AD71" i="1"/>
  <c r="AA72" i="1" s="1"/>
  <c r="M766" i="6"/>
  <c r="J767" i="6"/>
  <c r="AM28" i="5"/>
  <c r="AN28" i="5"/>
  <c r="AS47" i="1"/>
  <c r="AR47" i="1"/>
  <c r="AQ47" i="1"/>
  <c r="AI47" i="1"/>
  <c r="AK47" i="1"/>
  <c r="AG47" i="1"/>
  <c r="AH47" i="1"/>
  <c r="AL47" i="1"/>
  <c r="AO47" i="1" l="1"/>
  <c r="AB72" i="1"/>
  <c r="AC72" i="1" s="1"/>
  <c r="AE72" i="1"/>
  <c r="M767" i="6"/>
  <c r="J768" i="6"/>
  <c r="AM47" i="1"/>
  <c r="AN47" i="1"/>
  <c r="AD72" i="1" l="1"/>
  <c r="AA73" i="1" s="1"/>
  <c r="AF72" i="1"/>
  <c r="M768" i="6"/>
  <c r="J769" i="6"/>
  <c r="AK29" i="5"/>
  <c r="AH29" i="5"/>
  <c r="AG29" i="5"/>
  <c r="AS29" i="5"/>
  <c r="AR29" i="5"/>
  <c r="AQ29" i="5"/>
  <c r="AB73" i="1" l="1"/>
  <c r="AC73" i="1" s="1"/>
  <c r="AE73" i="1"/>
  <c r="M769" i="6"/>
  <c r="J770" i="6"/>
  <c r="AM29" i="5"/>
  <c r="AL29" i="5"/>
  <c r="AN29" i="5"/>
  <c r="AS48" i="1"/>
  <c r="AR48" i="1"/>
  <c r="AQ48" i="1"/>
  <c r="AG48" i="1"/>
  <c r="AH48" i="1"/>
  <c r="AI48" i="1"/>
  <c r="AK48" i="1"/>
  <c r="AL48" i="1"/>
  <c r="AO29" i="5" l="1"/>
  <c r="AO48" i="1"/>
  <c r="AF73" i="1"/>
  <c r="AD73" i="1"/>
  <c r="AA74" i="1" s="1"/>
  <c r="M770" i="6"/>
  <c r="J771" i="6"/>
  <c r="AM48" i="1"/>
  <c r="AN48" i="1"/>
  <c r="AB74" i="1" l="1"/>
  <c r="AC74" i="1" s="1"/>
  <c r="AE74" i="1"/>
  <c r="M771" i="6"/>
  <c r="J772" i="6"/>
  <c r="AK30" i="5"/>
  <c r="AH30" i="5"/>
  <c r="AL30" i="5"/>
  <c r="AG30" i="5"/>
  <c r="AS30" i="5"/>
  <c r="AQ30" i="5"/>
  <c r="AR30" i="5"/>
  <c r="AO30" i="5" l="1"/>
  <c r="AD74" i="1"/>
  <c r="AA75" i="1" s="1"/>
  <c r="AF74" i="1"/>
  <c r="M772" i="6"/>
  <c r="J773" i="6"/>
  <c r="AM30" i="5"/>
  <c r="AN30" i="5"/>
  <c r="AS49" i="1"/>
  <c r="AR49" i="1"/>
  <c r="AQ49" i="1"/>
  <c r="AI49" i="1"/>
  <c r="AK49" i="1"/>
  <c r="AH49" i="1"/>
  <c r="AL49" i="1"/>
  <c r="AG49" i="1"/>
  <c r="AO49" i="1" l="1"/>
  <c r="AB75" i="1"/>
  <c r="AC75" i="1" s="1"/>
  <c r="AE75" i="1"/>
  <c r="M773" i="6"/>
  <c r="J774" i="6"/>
  <c r="AM49" i="1"/>
  <c r="AN49" i="1"/>
  <c r="AF75" i="1" l="1"/>
  <c r="AD75" i="1"/>
  <c r="AA76" i="1" s="1"/>
  <c r="M774" i="6"/>
  <c r="J775" i="6"/>
  <c r="AG31" i="5"/>
  <c r="AH31" i="5"/>
  <c r="AK31" i="5"/>
  <c r="AS31" i="5"/>
  <c r="AR31" i="5"/>
  <c r="AQ31" i="5"/>
  <c r="AE76" i="1" l="1"/>
  <c r="AB76" i="1"/>
  <c r="AC76" i="1" s="1"/>
  <c r="M775" i="6"/>
  <c r="J776" i="6"/>
  <c r="AM31" i="5"/>
  <c r="AL31" i="5"/>
  <c r="AN31" i="5"/>
  <c r="AS50" i="1"/>
  <c r="AR50" i="1"/>
  <c r="AQ50" i="1"/>
  <c r="AI50" i="1"/>
  <c r="AG50" i="1"/>
  <c r="AH50" i="1"/>
  <c r="AL50" i="1"/>
  <c r="AK50" i="1"/>
  <c r="AO31" i="5" l="1"/>
  <c r="AO50" i="1"/>
  <c r="AD76" i="1"/>
  <c r="AA77" i="1" s="1"/>
  <c r="AF76" i="1"/>
  <c r="M776" i="6"/>
  <c r="J777" i="6"/>
  <c r="AM50" i="1"/>
  <c r="AN50" i="1"/>
  <c r="AB77" i="1" l="1"/>
  <c r="AC77" i="1" s="1"/>
  <c r="AE77" i="1"/>
  <c r="M777" i="6"/>
  <c r="J778" i="6"/>
  <c r="AK32" i="5"/>
  <c r="AG32" i="5"/>
  <c r="AL32" i="5"/>
  <c r="AH32" i="5"/>
  <c r="AQ32" i="5"/>
  <c r="AR32" i="5"/>
  <c r="AS32" i="5"/>
  <c r="AO32" i="5" l="1"/>
  <c r="AF77" i="1"/>
  <c r="AD77" i="1"/>
  <c r="AA78" i="1" s="1"/>
  <c r="M778" i="6"/>
  <c r="J779" i="6"/>
  <c r="AN32" i="5"/>
  <c r="AM32" i="5"/>
  <c r="AS51" i="1"/>
  <c r="AR51" i="1"/>
  <c r="AQ51" i="1"/>
  <c r="AG51" i="1"/>
  <c r="AI51" i="1"/>
  <c r="AL51" i="1"/>
  <c r="AK51" i="1"/>
  <c r="AH51" i="1"/>
  <c r="AO51" i="1" l="1"/>
  <c r="AB78" i="1"/>
  <c r="AC78" i="1" s="1"/>
  <c r="AE78" i="1"/>
  <c r="M779" i="6"/>
  <c r="J780" i="6"/>
  <c r="AM51" i="1"/>
  <c r="AN51" i="1"/>
  <c r="AD78" i="1" l="1"/>
  <c r="AA79" i="1" s="1"/>
  <c r="AF78" i="1"/>
  <c r="M780" i="6"/>
  <c r="J781" i="6"/>
  <c r="AG33" i="5"/>
  <c r="AH33" i="5"/>
  <c r="AK33" i="5"/>
  <c r="AS33" i="5"/>
  <c r="AR33" i="5"/>
  <c r="AQ33" i="5"/>
  <c r="AL33" i="5"/>
  <c r="AO33" i="5" l="1"/>
  <c r="AB79" i="1"/>
  <c r="AC79" i="1" s="1"/>
  <c r="AE79" i="1"/>
  <c r="M781" i="6"/>
  <c r="J782" i="6"/>
  <c r="AN33" i="5"/>
  <c r="AM33" i="5"/>
  <c r="AS52" i="1"/>
  <c r="AR52" i="1"/>
  <c r="AQ52" i="1"/>
  <c r="AH52" i="1"/>
  <c r="AK52" i="1"/>
  <c r="AL52" i="1"/>
  <c r="AI52" i="1"/>
  <c r="AG52" i="1"/>
  <c r="AO52" i="1" l="1"/>
  <c r="AF79" i="1"/>
  <c r="AD79" i="1"/>
  <c r="AA80" i="1" s="1"/>
  <c r="M782" i="6"/>
  <c r="J783" i="6"/>
  <c r="AM52" i="1"/>
  <c r="AN52" i="1"/>
  <c r="AB80" i="1" l="1"/>
  <c r="AC80" i="1" s="1"/>
  <c r="AE80" i="1"/>
  <c r="M783" i="6"/>
  <c r="J784" i="6"/>
  <c r="AH34" i="5"/>
  <c r="AK34" i="5"/>
  <c r="AG34" i="5"/>
  <c r="AS34" i="5"/>
  <c r="AR34" i="5"/>
  <c r="AQ34" i="5"/>
  <c r="AD80" i="1" l="1"/>
  <c r="AA81" i="1" s="1"/>
  <c r="AF80" i="1"/>
  <c r="M784" i="6"/>
  <c r="J785" i="6"/>
  <c r="AM34" i="5"/>
  <c r="AL34" i="5"/>
  <c r="AN34" i="5"/>
  <c r="AR53" i="1"/>
  <c r="AQ53" i="1"/>
  <c r="AS53" i="1"/>
  <c r="AG53" i="1"/>
  <c r="AL53" i="1"/>
  <c r="AK53" i="1"/>
  <c r="AI53" i="1"/>
  <c r="AH53" i="1"/>
  <c r="AO34" i="5" l="1"/>
  <c r="AO53" i="1"/>
  <c r="AB81" i="1"/>
  <c r="AC81" i="1" s="1"/>
  <c r="AE81" i="1"/>
  <c r="M785" i="6"/>
  <c r="J786" i="6"/>
  <c r="AM53" i="1"/>
  <c r="AN53" i="1"/>
  <c r="AF81" i="1" l="1"/>
  <c r="AD81" i="1"/>
  <c r="AA82" i="1" s="1"/>
  <c r="M786" i="6"/>
  <c r="J787" i="6"/>
  <c r="AG35" i="5"/>
  <c r="AL35" i="5"/>
  <c r="AH35" i="5"/>
  <c r="AK35" i="5"/>
  <c r="AQ35" i="5"/>
  <c r="AR35" i="5"/>
  <c r="AS35" i="5"/>
  <c r="AO35" i="5" l="1"/>
  <c r="AB82" i="1"/>
  <c r="AC82" i="1" s="1"/>
  <c r="AE82" i="1"/>
  <c r="M787" i="6"/>
  <c r="J788" i="6"/>
  <c r="AN35" i="5"/>
  <c r="AM35" i="5"/>
  <c r="AQ54" i="1"/>
  <c r="AR54" i="1"/>
  <c r="AS54" i="1"/>
  <c r="AG54" i="1"/>
  <c r="AI54" i="1"/>
  <c r="AK54" i="1"/>
  <c r="AH54" i="1"/>
  <c r="AL54" i="1"/>
  <c r="AO54" i="1" l="1"/>
  <c r="AD82" i="1"/>
  <c r="AA83" i="1" s="1"/>
  <c r="AF82" i="1"/>
  <c r="M788" i="6"/>
  <c r="J789" i="6"/>
  <c r="AN54" i="1"/>
  <c r="AM54" i="1"/>
  <c r="AB83" i="1" l="1"/>
  <c r="AC83" i="1" s="1"/>
  <c r="AE83" i="1"/>
  <c r="M789" i="6"/>
  <c r="J790" i="6"/>
  <c r="AK36" i="5"/>
  <c r="AG36" i="5"/>
  <c r="AH36" i="5"/>
  <c r="AR36" i="5"/>
  <c r="AL36" i="5"/>
  <c r="AQ36" i="5"/>
  <c r="AS36" i="5"/>
  <c r="AO36" i="5" l="1"/>
  <c r="AF83" i="1"/>
  <c r="AD83" i="1"/>
  <c r="AA84" i="1" s="1"/>
  <c r="M790" i="6"/>
  <c r="J791" i="6"/>
  <c r="AN36" i="5"/>
  <c r="AM36" i="5"/>
  <c r="AS55" i="1"/>
  <c r="AR55" i="1"/>
  <c r="AQ55" i="1"/>
  <c r="AL55" i="1"/>
  <c r="AG55" i="1"/>
  <c r="AI55" i="1"/>
  <c r="AH55" i="1"/>
  <c r="AK55" i="1"/>
  <c r="AO55" i="1" l="1"/>
  <c r="AE84" i="1"/>
  <c r="AB84" i="1"/>
  <c r="AC84" i="1" s="1"/>
  <c r="M791" i="6"/>
  <c r="J792" i="6"/>
  <c r="AM55" i="1"/>
  <c r="AN55" i="1"/>
  <c r="AD84" i="1" l="1"/>
  <c r="AA85" i="1" s="1"/>
  <c r="AF84" i="1"/>
  <c r="M792" i="6"/>
  <c r="J793" i="6"/>
  <c r="AH37" i="5"/>
  <c r="AK37" i="5"/>
  <c r="AG37" i="5"/>
  <c r="AR37" i="5"/>
  <c r="AS37" i="5"/>
  <c r="AQ37" i="5"/>
  <c r="AL37" i="5"/>
  <c r="AO37" i="5" l="1"/>
  <c r="AB85" i="1"/>
  <c r="AC85" i="1" s="1"/>
  <c r="AE85" i="1"/>
  <c r="M793" i="6"/>
  <c r="J794" i="6"/>
  <c r="AN37" i="5"/>
  <c r="AM37" i="5"/>
  <c r="AS56" i="1"/>
  <c r="AQ56" i="1"/>
  <c r="AR56" i="1"/>
  <c r="AI56" i="1"/>
  <c r="AH56" i="1"/>
  <c r="AG56" i="1"/>
  <c r="AK56" i="1"/>
  <c r="AL56" i="1"/>
  <c r="AO56" i="1" l="1"/>
  <c r="AF85" i="1"/>
  <c r="AD85" i="1"/>
  <c r="AA86" i="1" s="1"/>
  <c r="M794" i="6"/>
  <c r="J795" i="6"/>
  <c r="AM56" i="1"/>
  <c r="AN56" i="1"/>
  <c r="AE86" i="1" l="1"/>
  <c r="AB86" i="1"/>
  <c r="AC86" i="1" s="1"/>
  <c r="M795" i="6"/>
  <c r="J796" i="6"/>
  <c r="AK38" i="5"/>
  <c r="AG38" i="5"/>
  <c r="AH38" i="5"/>
  <c r="AS38" i="5"/>
  <c r="AR38" i="5"/>
  <c r="AQ38" i="5"/>
  <c r="AF86" i="1" l="1"/>
  <c r="AD86" i="1"/>
  <c r="AA87" i="1" s="1"/>
  <c r="M796" i="6"/>
  <c r="J797" i="6"/>
  <c r="AN38" i="5"/>
  <c r="AM38" i="5"/>
  <c r="AL38" i="5"/>
  <c r="AS57" i="1"/>
  <c r="AR57" i="1"/>
  <c r="AQ57" i="1"/>
  <c r="AK57" i="1"/>
  <c r="AI57" i="1"/>
  <c r="AG57" i="1"/>
  <c r="AL57" i="1"/>
  <c r="AH57" i="1"/>
  <c r="AO38" i="5" l="1"/>
  <c r="AO57" i="1"/>
  <c r="AB87" i="1"/>
  <c r="AC87" i="1" s="1"/>
  <c r="AE87" i="1"/>
  <c r="M797" i="6"/>
  <c r="J798" i="6"/>
  <c r="AM57" i="1"/>
  <c r="AN57" i="1"/>
  <c r="AF87" i="1" l="1"/>
  <c r="AD87" i="1"/>
  <c r="AA88" i="1" s="1"/>
  <c r="M798" i="6"/>
  <c r="J799" i="6"/>
  <c r="AH39" i="5"/>
  <c r="AK39" i="5"/>
  <c r="AG39" i="5"/>
  <c r="AR39" i="5"/>
  <c r="AS39" i="5"/>
  <c r="AQ39" i="5"/>
  <c r="AB88" i="1" l="1"/>
  <c r="AC88" i="1"/>
  <c r="AE88" i="1"/>
  <c r="M799" i="6"/>
  <c r="J800" i="6"/>
  <c r="AN39" i="5"/>
  <c r="AL39" i="5"/>
  <c r="AM39" i="5"/>
  <c r="AS58" i="1"/>
  <c r="AQ58" i="1"/>
  <c r="AR58" i="1"/>
  <c r="AI58" i="1"/>
  <c r="AL58" i="1"/>
  <c r="AK58" i="1"/>
  <c r="AG58" i="1"/>
  <c r="AH58" i="1"/>
  <c r="AO39" i="5" l="1"/>
  <c r="AO58" i="1"/>
  <c r="AD88" i="1"/>
  <c r="AA89" i="1" s="1"/>
  <c r="AF88" i="1"/>
  <c r="M800" i="6"/>
  <c r="J801" i="6"/>
  <c r="AM58" i="1"/>
  <c r="AN58" i="1"/>
  <c r="AB89" i="1" l="1"/>
  <c r="AC89" i="1" s="1"/>
  <c r="AE89" i="1"/>
  <c r="M801" i="6"/>
  <c r="J802" i="6"/>
  <c r="AH40" i="5"/>
  <c r="AK40" i="5"/>
  <c r="AG40" i="5"/>
  <c r="AS40" i="5"/>
  <c r="AQ40" i="5"/>
  <c r="AR40" i="5"/>
  <c r="AF89" i="1" l="1"/>
  <c r="AD89" i="1"/>
  <c r="AA90" i="1" s="1"/>
  <c r="M802" i="6"/>
  <c r="J803" i="6"/>
  <c r="AM40" i="5"/>
  <c r="AL40" i="5"/>
  <c r="AN40" i="5"/>
  <c r="AS59" i="1"/>
  <c r="AR59" i="1"/>
  <c r="AQ59" i="1"/>
  <c r="AI59" i="1"/>
  <c r="AL59" i="1"/>
  <c r="AK59" i="1"/>
  <c r="AH59" i="1"/>
  <c r="AG59" i="1"/>
  <c r="AO40" i="5" l="1"/>
  <c r="AO59" i="1"/>
  <c r="AE90" i="1"/>
  <c r="AB90" i="1"/>
  <c r="AC90" i="1" s="1"/>
  <c r="M803" i="6"/>
  <c r="J804" i="6"/>
  <c r="AN59" i="1"/>
  <c r="AM59" i="1"/>
  <c r="AD90" i="1" l="1"/>
  <c r="AA91" i="1" s="1"/>
  <c r="AF90" i="1"/>
  <c r="M804" i="6"/>
  <c r="J805" i="6"/>
  <c r="AG41" i="5"/>
  <c r="AK41" i="5"/>
  <c r="AH41" i="5"/>
  <c r="AQ41" i="5"/>
  <c r="AS41" i="5"/>
  <c r="AR41" i="5"/>
  <c r="AN41" i="5" l="1"/>
  <c r="AB91" i="1"/>
  <c r="AC91" i="1" s="1"/>
  <c r="AE91" i="1"/>
  <c r="M805" i="6"/>
  <c r="J806" i="6"/>
  <c r="AM41" i="5"/>
  <c r="AL41" i="5"/>
  <c r="AS60" i="1"/>
  <c r="AR60" i="1"/>
  <c r="AQ60" i="1"/>
  <c r="AI60" i="1"/>
  <c r="AH60" i="1"/>
  <c r="AL60" i="1"/>
  <c r="AG60" i="1"/>
  <c r="AK60" i="1"/>
  <c r="AO41" i="5" l="1"/>
  <c r="AO60" i="1"/>
  <c r="AF91" i="1"/>
  <c r="AD91" i="1"/>
  <c r="AA92" i="1" s="1"/>
  <c r="M806" i="6"/>
  <c r="J807" i="6"/>
  <c r="AM60" i="1"/>
  <c r="AN60" i="1"/>
  <c r="AE92" i="1" l="1"/>
  <c r="AB92" i="1"/>
  <c r="AC92" i="1" s="1"/>
  <c r="M807" i="6"/>
  <c r="J808" i="6"/>
  <c r="AH42" i="5"/>
  <c r="AG42" i="5"/>
  <c r="AK42" i="5"/>
  <c r="AQ42" i="5"/>
  <c r="AR42" i="5"/>
  <c r="AS42" i="5"/>
  <c r="AD92" i="1" l="1"/>
  <c r="AA93" i="1" s="1"/>
  <c r="AF92" i="1"/>
  <c r="M808" i="6"/>
  <c r="J809" i="6"/>
  <c r="AM42" i="5"/>
  <c r="AN42" i="5"/>
  <c r="AL42" i="5"/>
  <c r="AS61" i="1"/>
  <c r="AR61" i="1"/>
  <c r="AQ61" i="1"/>
  <c r="AI61" i="1"/>
  <c r="AG61" i="1"/>
  <c r="AK61" i="1"/>
  <c r="AH61" i="1"/>
  <c r="AL61" i="1"/>
  <c r="AO42" i="5" l="1"/>
  <c r="AO61" i="1"/>
  <c r="AB93" i="1"/>
  <c r="AC93" i="1" s="1"/>
  <c r="AE93" i="1"/>
  <c r="M809" i="6"/>
  <c r="J810" i="6"/>
  <c r="AM61" i="1"/>
  <c r="AN61" i="1"/>
  <c r="AF93" i="1" l="1"/>
  <c r="AD93" i="1"/>
  <c r="AA94" i="1" s="1"/>
  <c r="M810" i="6"/>
  <c r="J811" i="6"/>
  <c r="AK43" i="5"/>
  <c r="AH43" i="5"/>
  <c r="AG43" i="5"/>
  <c r="AR43" i="5"/>
  <c r="AQ43" i="5"/>
  <c r="AL43" i="5"/>
  <c r="AS43" i="5"/>
  <c r="AO43" i="5" l="1"/>
  <c r="AB94" i="1"/>
  <c r="AC94" i="1" s="1"/>
  <c r="AE94" i="1"/>
  <c r="M811" i="6"/>
  <c r="J812" i="6"/>
  <c r="AM43" i="5"/>
  <c r="AN43" i="5"/>
  <c r="AR62" i="1"/>
  <c r="AQ62" i="1"/>
  <c r="AS62" i="1"/>
  <c r="AL62" i="1"/>
  <c r="AH62" i="1"/>
  <c r="AK62" i="1"/>
  <c r="AI62" i="1"/>
  <c r="AG62" i="1"/>
  <c r="AO62" i="1" l="1"/>
  <c r="AN62" i="1"/>
  <c r="AD94" i="1"/>
  <c r="AA95" i="1" s="1"/>
  <c r="AF94" i="1"/>
  <c r="M812" i="6"/>
  <c r="J813" i="6"/>
  <c r="AM62" i="1"/>
  <c r="AB95" i="1" l="1"/>
  <c r="AC95" i="1" s="1"/>
  <c r="AE95" i="1"/>
  <c r="M813" i="6"/>
  <c r="J814" i="6"/>
  <c r="AH44" i="5"/>
  <c r="AK44" i="5"/>
  <c r="AG44" i="5"/>
  <c r="AL44" i="5"/>
  <c r="AS44" i="5"/>
  <c r="AQ44" i="5"/>
  <c r="AR44" i="5"/>
  <c r="AO44" i="5" l="1"/>
  <c r="AF95" i="1"/>
  <c r="AD95" i="1"/>
  <c r="AA96" i="1" s="1"/>
  <c r="AN44" i="5"/>
  <c r="AM44" i="5"/>
  <c r="M814" i="6"/>
  <c r="J815" i="6"/>
  <c r="AR63" i="1"/>
  <c r="AQ63" i="1"/>
  <c r="AS63" i="1"/>
  <c r="AH63" i="1"/>
  <c r="AL63" i="1"/>
  <c r="AK63" i="1"/>
  <c r="AG63" i="1"/>
  <c r="AI63" i="1"/>
  <c r="AO63" i="1" l="1"/>
  <c r="AB96" i="1"/>
  <c r="AC96" i="1" s="1"/>
  <c r="AE96" i="1"/>
  <c r="M815" i="6"/>
  <c r="J816" i="6"/>
  <c r="AN63" i="1"/>
  <c r="AM63" i="1"/>
  <c r="AD96" i="1" l="1"/>
  <c r="AA97" i="1" s="1"/>
  <c r="AF96" i="1"/>
  <c r="M816" i="6"/>
  <c r="J817" i="6"/>
  <c r="AG45" i="5"/>
  <c r="AK45" i="5"/>
  <c r="AH45" i="5"/>
  <c r="AL45" i="5"/>
  <c r="AR45" i="5"/>
  <c r="AQ45" i="5"/>
  <c r="AS45" i="5"/>
  <c r="AO45" i="5" l="1"/>
  <c r="AB97" i="1"/>
  <c r="AC97" i="1" s="1"/>
  <c r="AE97" i="1"/>
  <c r="M817" i="6"/>
  <c r="J818" i="6"/>
  <c r="AN45" i="5"/>
  <c r="AM45" i="5"/>
  <c r="AR64" i="1"/>
  <c r="AS64" i="1"/>
  <c r="AQ64" i="1"/>
  <c r="AH64" i="1"/>
  <c r="AG64" i="1"/>
  <c r="AI64" i="1"/>
  <c r="AK64" i="1"/>
  <c r="AL64" i="1"/>
  <c r="AO64" i="1" l="1"/>
  <c r="AF97" i="1"/>
  <c r="AD97" i="1"/>
  <c r="AA98" i="1" s="1"/>
  <c r="M818" i="6"/>
  <c r="J819" i="6"/>
  <c r="AM64" i="1"/>
  <c r="AN64" i="1"/>
  <c r="AB98" i="1" l="1"/>
  <c r="AC98" i="1" s="1"/>
  <c r="AE98" i="1"/>
  <c r="M819" i="6"/>
  <c r="J820" i="6"/>
  <c r="AG46" i="5"/>
  <c r="AL46" i="5"/>
  <c r="AK46" i="5"/>
  <c r="AH46" i="5"/>
  <c r="AR46" i="5"/>
  <c r="AS46" i="5"/>
  <c r="AQ46" i="5"/>
  <c r="AO46" i="5" l="1"/>
  <c r="AD98" i="1"/>
  <c r="AA99" i="1" s="1"/>
  <c r="AF98" i="1"/>
  <c r="M820" i="6"/>
  <c r="J821" i="6"/>
  <c r="AN46" i="5"/>
  <c r="AM46" i="5"/>
  <c r="AR65" i="1"/>
  <c r="AQ65" i="1"/>
  <c r="AS65" i="1"/>
  <c r="AL65" i="1"/>
  <c r="AK65" i="1"/>
  <c r="AH65" i="1"/>
  <c r="AG65" i="1"/>
  <c r="AI65" i="1"/>
  <c r="AO65" i="1" l="1"/>
  <c r="AN65" i="1"/>
  <c r="AB99" i="1"/>
  <c r="AC99" i="1" s="1"/>
  <c r="AE99" i="1"/>
  <c r="M821" i="6"/>
  <c r="J822" i="6"/>
  <c r="AM65" i="1"/>
  <c r="AF99" i="1" l="1"/>
  <c r="AD99" i="1"/>
  <c r="AA100" i="1" s="1"/>
  <c r="M822" i="6"/>
  <c r="J823" i="6"/>
  <c r="AG47" i="5"/>
  <c r="AH47" i="5"/>
  <c r="AK47" i="5"/>
  <c r="AS47" i="5"/>
  <c r="AR47" i="5"/>
  <c r="AQ47" i="5"/>
  <c r="AE100" i="1" l="1"/>
  <c r="AB100" i="1"/>
  <c r="AC100" i="1" s="1"/>
  <c r="M823" i="6"/>
  <c r="J824" i="6"/>
  <c r="AM47" i="5"/>
  <c r="AL47" i="5"/>
  <c r="AN47" i="5"/>
  <c r="AR66" i="1"/>
  <c r="AQ66" i="1"/>
  <c r="AS66" i="1"/>
  <c r="AH66" i="1"/>
  <c r="AI66" i="1"/>
  <c r="AK66" i="1"/>
  <c r="AG66" i="1"/>
  <c r="AL66" i="1"/>
  <c r="AO47" i="5" l="1"/>
  <c r="AO66" i="1"/>
  <c r="AD100" i="1"/>
  <c r="AA101" i="1" s="1"/>
  <c r="AF100" i="1"/>
  <c r="M824" i="6"/>
  <c r="J825" i="6"/>
  <c r="AN66" i="1"/>
  <c r="AM66" i="1"/>
  <c r="AB101" i="1" l="1"/>
  <c r="AC101" i="1"/>
  <c r="AE101" i="1"/>
  <c r="M825" i="6"/>
  <c r="J826" i="6"/>
  <c r="AG48" i="5"/>
  <c r="AH48" i="5"/>
  <c r="AK48" i="5"/>
  <c r="AR48" i="5"/>
  <c r="AQ48" i="5"/>
  <c r="AS48" i="5"/>
  <c r="AL48" i="5"/>
  <c r="AO48" i="5" l="1"/>
  <c r="AF101" i="1"/>
  <c r="AD101" i="1"/>
  <c r="AA102" i="1" s="1"/>
  <c r="M826" i="6"/>
  <c r="J827" i="6"/>
  <c r="AN48" i="5"/>
  <c r="AM48" i="5"/>
  <c r="AR67" i="1"/>
  <c r="AQ67" i="1"/>
  <c r="AS67" i="1"/>
  <c r="AH67" i="1"/>
  <c r="AL67" i="1"/>
  <c r="AI67" i="1"/>
  <c r="AG67" i="1"/>
  <c r="AK67" i="1"/>
  <c r="AO67" i="1" l="1"/>
  <c r="AB102" i="1"/>
  <c r="AC102" i="1" s="1"/>
  <c r="AE102" i="1"/>
  <c r="M827" i="6"/>
  <c r="J828" i="6"/>
  <c r="AN67" i="1"/>
  <c r="AM67" i="1"/>
  <c r="AD102" i="1" l="1"/>
  <c r="AA103" i="1" s="1"/>
  <c r="AF102" i="1"/>
  <c r="M828" i="6"/>
  <c r="J829" i="6"/>
  <c r="AH49" i="5"/>
  <c r="AG49" i="5"/>
  <c r="AK49" i="5"/>
  <c r="AQ49" i="5"/>
  <c r="AS49" i="5"/>
  <c r="AR49" i="5"/>
  <c r="AB103" i="1" l="1"/>
  <c r="AC103" i="1" s="1"/>
  <c r="AE103" i="1"/>
  <c r="M829" i="6"/>
  <c r="J830" i="6"/>
  <c r="AN49" i="5"/>
  <c r="AM49" i="5"/>
  <c r="AL49" i="5"/>
  <c r="AR68" i="1"/>
  <c r="AS68" i="1"/>
  <c r="AQ68" i="1"/>
  <c r="AH68" i="1"/>
  <c r="AL68" i="1"/>
  <c r="AI68" i="1"/>
  <c r="AK68" i="1"/>
  <c r="AG68" i="1"/>
  <c r="AO49" i="5" l="1"/>
  <c r="AO68" i="1"/>
  <c r="AF103" i="1"/>
  <c r="AD103" i="1"/>
  <c r="AA104" i="1" s="1"/>
  <c r="M830" i="6"/>
  <c r="J831" i="6"/>
  <c r="AM68" i="1"/>
  <c r="AN68" i="1"/>
  <c r="AE104" i="1" l="1"/>
  <c r="AB104" i="1"/>
  <c r="AC104" i="1" s="1"/>
  <c r="M831" i="6"/>
  <c r="J832" i="6"/>
  <c r="AK50" i="5"/>
  <c r="AL50" i="5"/>
  <c r="AG50" i="5"/>
  <c r="AH50" i="5"/>
  <c r="AR50" i="5"/>
  <c r="AQ50" i="5"/>
  <c r="AS50" i="5"/>
  <c r="AO50" i="5" l="1"/>
  <c r="AF104" i="1"/>
  <c r="AD104" i="1"/>
  <c r="AA105" i="1" s="1"/>
  <c r="M832" i="6"/>
  <c r="J833" i="6"/>
  <c r="AN50" i="5"/>
  <c r="AM50" i="5"/>
  <c r="AQ69" i="1"/>
  <c r="AS69" i="1"/>
  <c r="AR69" i="1"/>
  <c r="AG69" i="1"/>
  <c r="AK69" i="1"/>
  <c r="AH69" i="1"/>
  <c r="AI69" i="1"/>
  <c r="AL69" i="1"/>
  <c r="AO69" i="1" l="1"/>
  <c r="AB105" i="1"/>
  <c r="AC105" i="1" s="1"/>
  <c r="AE105" i="1"/>
  <c r="M833" i="6"/>
  <c r="J834" i="6"/>
  <c r="AN69" i="1"/>
  <c r="AM69" i="1"/>
  <c r="AF105" i="1" l="1"/>
  <c r="AD105" i="1"/>
  <c r="AA106" i="1" s="1"/>
  <c r="M834" i="6"/>
  <c r="J835" i="6"/>
  <c r="AK51" i="5"/>
  <c r="AL51" i="5"/>
  <c r="AG51" i="5"/>
  <c r="AH51" i="5"/>
  <c r="AS51" i="5"/>
  <c r="AQ51" i="5"/>
  <c r="AR51" i="5"/>
  <c r="AO51" i="5" l="1"/>
  <c r="AE106" i="1"/>
  <c r="AB106" i="1"/>
  <c r="AC106" i="1" s="1"/>
  <c r="M835" i="6"/>
  <c r="J836" i="6"/>
  <c r="AN51" i="5"/>
  <c r="AM51" i="5"/>
  <c r="AS70" i="1"/>
  <c r="AQ70" i="1"/>
  <c r="AR70" i="1"/>
  <c r="AI70" i="1"/>
  <c r="AG70" i="1"/>
  <c r="AH70" i="1"/>
  <c r="AK70" i="1"/>
  <c r="AL70" i="1"/>
  <c r="AO70" i="1" l="1"/>
  <c r="AD106" i="1"/>
  <c r="AA107" i="1" s="1"/>
  <c r="AF106" i="1"/>
  <c r="M836" i="6"/>
  <c r="J837" i="6"/>
  <c r="AN70" i="1"/>
  <c r="AM70" i="1"/>
  <c r="AB107" i="1" l="1"/>
  <c r="AC107" i="1" s="1"/>
  <c r="AE107" i="1"/>
  <c r="M837" i="6"/>
  <c r="J838" i="6"/>
  <c r="AK52" i="5"/>
  <c r="AL52" i="5"/>
  <c r="AG52" i="5"/>
  <c r="AH52" i="5"/>
  <c r="AR52" i="5"/>
  <c r="AQ52" i="5"/>
  <c r="AS52" i="5"/>
  <c r="AO52" i="5" l="1"/>
  <c r="AF107" i="1"/>
  <c r="AD107" i="1"/>
  <c r="AA108" i="1" s="1"/>
  <c r="M838" i="6"/>
  <c r="J839" i="6"/>
  <c r="AM52" i="5"/>
  <c r="AN52" i="5"/>
  <c r="AS71" i="1"/>
  <c r="AQ71" i="1"/>
  <c r="AR71" i="1"/>
  <c r="AI71" i="1"/>
  <c r="AG71" i="1"/>
  <c r="AH71" i="1"/>
  <c r="AL71" i="1"/>
  <c r="AK71" i="1"/>
  <c r="AO71" i="1" l="1"/>
  <c r="AB108" i="1"/>
  <c r="AC108" i="1" s="1"/>
  <c r="AE108" i="1"/>
  <c r="M839" i="6"/>
  <c r="J840" i="6"/>
  <c r="AM71" i="1"/>
  <c r="AN71" i="1"/>
  <c r="AD108" i="1" l="1"/>
  <c r="AA109" i="1" s="1"/>
  <c r="AF108" i="1"/>
  <c r="M840" i="6"/>
  <c r="J841" i="6"/>
  <c r="AG53" i="5"/>
  <c r="AH53" i="5"/>
  <c r="AK53" i="5"/>
  <c r="AL53" i="5"/>
  <c r="AR53" i="5"/>
  <c r="AS53" i="5"/>
  <c r="AQ53" i="5"/>
  <c r="AO53" i="5" l="1"/>
  <c r="AB109" i="1"/>
  <c r="AC109" i="1" s="1"/>
  <c r="AE109" i="1"/>
  <c r="M841" i="6"/>
  <c r="J842" i="6"/>
  <c r="AN53" i="5"/>
  <c r="AM53" i="5"/>
  <c r="AS72" i="1"/>
  <c r="AQ72" i="1"/>
  <c r="AR72" i="1"/>
  <c r="AK72" i="1"/>
  <c r="AH72" i="1"/>
  <c r="AL72" i="1"/>
  <c r="AG72" i="1"/>
  <c r="AI72" i="1"/>
  <c r="AG2" i="4"/>
  <c r="AO72" i="1" l="1"/>
  <c r="AF109" i="1"/>
  <c r="AD109" i="1"/>
  <c r="AA110" i="1" s="1"/>
  <c r="M842" i="6"/>
  <c r="J843" i="6"/>
  <c r="AM72" i="1"/>
  <c r="AN72" i="1"/>
  <c r="AB3" i="4"/>
  <c r="AC3" i="4" s="1"/>
  <c r="AD3" i="4" s="1"/>
  <c r="AA4" i="4" s="1"/>
  <c r="AE3" i="4"/>
  <c r="AB110" i="1" l="1"/>
  <c r="AC110" i="1" s="1"/>
  <c r="AE110" i="1"/>
  <c r="M843" i="6"/>
  <c r="J844" i="6"/>
  <c r="AS3" i="4"/>
  <c r="AR3" i="4"/>
  <c r="AQ3" i="4"/>
  <c r="AK54" i="5"/>
  <c r="AG54" i="5"/>
  <c r="AH54" i="5"/>
  <c r="AS54" i="5"/>
  <c r="AQ54" i="5"/>
  <c r="AR54" i="5"/>
  <c r="AK3" i="4"/>
  <c r="AG3" i="4"/>
  <c r="AF3" i="4"/>
  <c r="N3" i="9"/>
  <c r="Q3" i="9"/>
  <c r="M3" i="9"/>
  <c r="L3" i="9"/>
  <c r="W3" i="9" l="1"/>
  <c r="AL3" i="4"/>
  <c r="AD110" i="1"/>
  <c r="AA111" i="1" s="1"/>
  <c r="AF110" i="1"/>
  <c r="M844" i="6"/>
  <c r="J845" i="6"/>
  <c r="AM54" i="5"/>
  <c r="AM3" i="4"/>
  <c r="AN3" i="4"/>
  <c r="AL54" i="5"/>
  <c r="AN54" i="5"/>
  <c r="AS73" i="1"/>
  <c r="AQ73" i="1"/>
  <c r="AR73" i="1"/>
  <c r="AL73" i="1"/>
  <c r="AG73" i="1"/>
  <c r="AK73" i="1"/>
  <c r="AH73" i="1"/>
  <c r="AI73" i="1"/>
  <c r="S3" i="9"/>
  <c r="T3" i="9"/>
  <c r="R3" i="9"/>
  <c r="X3" i="9" l="1"/>
  <c r="Y3" i="9"/>
  <c r="AO3" i="4"/>
  <c r="AO54" i="5"/>
  <c r="AO73" i="1"/>
  <c r="AB111" i="1"/>
  <c r="AC111" i="1" s="1"/>
  <c r="AE111" i="1"/>
  <c r="M845" i="6"/>
  <c r="J846" i="6"/>
  <c r="AB4" i="4"/>
  <c r="AC4" i="4" s="1"/>
  <c r="AM73" i="1"/>
  <c r="AN73" i="1"/>
  <c r="AE4" i="4"/>
  <c r="V3" i="9"/>
  <c r="U3" i="9"/>
  <c r="AF111" i="1" l="1"/>
  <c r="AD111" i="1"/>
  <c r="AA112" i="1" s="1"/>
  <c r="M846" i="6"/>
  <c r="J847" i="6"/>
  <c r="AG4" i="4"/>
  <c r="AD4" i="4"/>
  <c r="AA5" i="4" s="1"/>
  <c r="AF4" i="4"/>
  <c r="AL4" i="4" s="1"/>
  <c r="AK4" i="4"/>
  <c r="AQ4" i="4"/>
  <c r="AS4" i="4"/>
  <c r="AR4" i="4"/>
  <c r="AH55" i="5"/>
  <c r="AK55" i="5"/>
  <c r="AG55" i="5"/>
  <c r="AQ55" i="5"/>
  <c r="AS55" i="5"/>
  <c r="AR55" i="5"/>
  <c r="AO4" i="4" l="1"/>
  <c r="AB112" i="1"/>
  <c r="AC112" i="1" s="1"/>
  <c r="AE112" i="1"/>
  <c r="AN55" i="5"/>
  <c r="M847" i="6"/>
  <c r="J848" i="6"/>
  <c r="AN4" i="4"/>
  <c r="AB5" i="4"/>
  <c r="AC5" i="4" s="1"/>
  <c r="AD5" i="4" s="1"/>
  <c r="AA6" i="4" s="1"/>
  <c r="AM4" i="4"/>
  <c r="AL55" i="5"/>
  <c r="AM55" i="5"/>
  <c r="AS74" i="1"/>
  <c r="AR74" i="1"/>
  <c r="AQ74" i="1"/>
  <c r="AE5" i="4"/>
  <c r="AL74" i="1"/>
  <c r="AG74" i="1"/>
  <c r="AK74" i="1"/>
  <c r="AH74" i="1"/>
  <c r="AI74" i="1"/>
  <c r="AO55" i="5" l="1"/>
  <c r="AO74" i="1"/>
  <c r="AD112" i="1"/>
  <c r="AA113" i="1" s="1"/>
  <c r="AF112" i="1"/>
  <c r="M848" i="6"/>
  <c r="J849" i="6"/>
  <c r="AK5" i="4"/>
  <c r="AG5" i="4"/>
  <c r="AF5" i="4"/>
  <c r="AS5" i="4"/>
  <c r="AQ5" i="4"/>
  <c r="AR5" i="4"/>
  <c r="AM74" i="1"/>
  <c r="AN74" i="1"/>
  <c r="AL5" i="4" l="1"/>
  <c r="AB113" i="1"/>
  <c r="AC113" i="1" s="1"/>
  <c r="AE113" i="1"/>
  <c r="M849" i="6"/>
  <c r="J850" i="6"/>
  <c r="AB6" i="4"/>
  <c r="AC6" i="4" s="1"/>
  <c r="AD6" i="4" s="1"/>
  <c r="AA7" i="4" s="1"/>
  <c r="AM5" i="4"/>
  <c r="AN5" i="4"/>
  <c r="AG56" i="5"/>
  <c r="AH56" i="5"/>
  <c r="AK56" i="5"/>
  <c r="AR56" i="5"/>
  <c r="AS56" i="5"/>
  <c r="AQ56" i="5"/>
  <c r="AE6" i="4"/>
  <c r="AO5" i="4" l="1"/>
  <c r="AD113" i="1"/>
  <c r="AA114" i="1" s="1"/>
  <c r="AF113" i="1"/>
  <c r="M850" i="6"/>
  <c r="J851" i="6"/>
  <c r="AN56" i="5"/>
  <c r="AM56" i="5"/>
  <c r="AG6" i="4"/>
  <c r="AK6" i="4"/>
  <c r="AF6" i="4"/>
  <c r="AR6" i="4"/>
  <c r="AQ6" i="4"/>
  <c r="AS6" i="4"/>
  <c r="AL56" i="5"/>
  <c r="AS75" i="1"/>
  <c r="AQ75" i="1"/>
  <c r="AR75" i="1"/>
  <c r="AE7" i="4"/>
  <c r="AH75" i="1"/>
  <c r="AK75" i="1"/>
  <c r="AI75" i="1"/>
  <c r="AG75" i="1"/>
  <c r="AL75" i="1"/>
  <c r="AB7" i="4"/>
  <c r="AO56" i="5" l="1"/>
  <c r="AL6" i="4"/>
  <c r="AO75" i="1"/>
  <c r="AB114" i="1"/>
  <c r="AC114" i="1" s="1"/>
  <c r="AE114" i="1"/>
  <c r="M851" i="6"/>
  <c r="J852" i="6"/>
  <c r="AN75" i="1"/>
  <c r="AM75" i="1"/>
  <c r="AC7" i="4"/>
  <c r="AK7" i="4" s="1"/>
  <c r="AM6" i="4"/>
  <c r="AN6" i="4"/>
  <c r="AR7" i="4"/>
  <c r="AQ7" i="4"/>
  <c r="AS7" i="4"/>
  <c r="AF7" i="4" l="1"/>
  <c r="AO6" i="4"/>
  <c r="AF114" i="1"/>
  <c r="AD114" i="1"/>
  <c r="AA115" i="1" s="1"/>
  <c r="M852" i="6"/>
  <c r="J853" i="6"/>
  <c r="AG7" i="4"/>
  <c r="AD7" i="4"/>
  <c r="AA8" i="4" s="1"/>
  <c r="AM7" i="4"/>
  <c r="AN7" i="4"/>
  <c r="AK57" i="5"/>
  <c r="AH57" i="5"/>
  <c r="AG57" i="5"/>
  <c r="AQ57" i="5"/>
  <c r="AR57" i="5"/>
  <c r="AL57" i="5"/>
  <c r="AS57" i="5"/>
  <c r="AB8" i="4" l="1"/>
  <c r="AE8" i="4"/>
  <c r="AC8" i="4"/>
  <c r="AN57" i="5"/>
  <c r="AO57" i="5"/>
  <c r="AL7" i="4"/>
  <c r="AE115" i="1"/>
  <c r="AB115" i="1"/>
  <c r="AC115" i="1" s="1"/>
  <c r="M853" i="6"/>
  <c r="J854" i="6"/>
  <c r="AM57" i="5"/>
  <c r="AR76" i="1"/>
  <c r="AQ76" i="1"/>
  <c r="AS76" i="1"/>
  <c r="AL76" i="1"/>
  <c r="AK76" i="1"/>
  <c r="AG76" i="1"/>
  <c r="AH76" i="1"/>
  <c r="AI76" i="1"/>
  <c r="AD8" i="4" l="1"/>
  <c r="AA9" i="4" s="1"/>
  <c r="AG8" i="4"/>
  <c r="AK8" i="4"/>
  <c r="AF8" i="4"/>
  <c r="AL8" i="4" s="1"/>
  <c r="AO8" i="4" s="1"/>
  <c r="AS8" i="4"/>
  <c r="AR8" i="4"/>
  <c r="AQ8" i="4"/>
  <c r="AN8" i="4" s="1"/>
  <c r="AO7" i="4"/>
  <c r="AO76" i="1"/>
  <c r="AF115" i="1"/>
  <c r="AD115" i="1"/>
  <c r="AA116" i="1" s="1"/>
  <c r="M854" i="6"/>
  <c r="J855" i="6"/>
  <c r="AM76" i="1"/>
  <c r="AN76" i="1"/>
  <c r="AM8" i="4" l="1"/>
  <c r="AB9" i="4"/>
  <c r="AC9" i="4"/>
  <c r="AE9" i="4"/>
  <c r="AB116" i="1"/>
  <c r="AC116" i="1" s="1"/>
  <c r="AE116" i="1"/>
  <c r="M855" i="6"/>
  <c r="J856" i="6"/>
  <c r="AH58" i="5"/>
  <c r="AG58" i="5"/>
  <c r="AK58" i="5"/>
  <c r="AQ58" i="5"/>
  <c r="AR58" i="5"/>
  <c r="AS58" i="5"/>
  <c r="AG9" i="4" l="1"/>
  <c r="AD9" i="4"/>
  <c r="AA10" i="4" s="1"/>
  <c r="AF9" i="4"/>
  <c r="AL9" i="4" s="1"/>
  <c r="AO9" i="4" s="1"/>
  <c r="AK9" i="4"/>
  <c r="AQ9" i="4"/>
  <c r="AR9" i="4"/>
  <c r="AS9" i="4"/>
  <c r="AD116" i="1"/>
  <c r="AA117" i="1" s="1"/>
  <c r="AF116" i="1"/>
  <c r="M856" i="6"/>
  <c r="J857" i="6"/>
  <c r="AM58" i="5"/>
  <c r="AN58" i="5"/>
  <c r="AL58" i="5"/>
  <c r="AR77" i="1"/>
  <c r="AQ77" i="1"/>
  <c r="AS77" i="1"/>
  <c r="AG77" i="1"/>
  <c r="AH77" i="1"/>
  <c r="AK77" i="1"/>
  <c r="AL77" i="1"/>
  <c r="AI77" i="1"/>
  <c r="AB10" i="4" l="1"/>
  <c r="AC10" i="4" s="1"/>
  <c r="AE10" i="4"/>
  <c r="AM9" i="4"/>
  <c r="AN9" i="4"/>
  <c r="AO58" i="5"/>
  <c r="AO77" i="1"/>
  <c r="AE117" i="1"/>
  <c r="AB117" i="1"/>
  <c r="AC117" i="1" s="1"/>
  <c r="M857" i="6"/>
  <c r="J858" i="6"/>
  <c r="AN77" i="1"/>
  <c r="AM77" i="1"/>
  <c r="AF10" i="4" l="1"/>
  <c r="AL10" i="4" s="1"/>
  <c r="AO10" i="4" s="1"/>
  <c r="AG10" i="4"/>
  <c r="AD10" i="4"/>
  <c r="AA11" i="4" s="1"/>
  <c r="AK10" i="4"/>
  <c r="AQ10" i="4"/>
  <c r="AR10" i="4"/>
  <c r="AS10" i="4"/>
  <c r="AF117" i="1"/>
  <c r="AD117" i="1"/>
  <c r="AA118" i="1" s="1"/>
  <c r="M858" i="6"/>
  <c r="J859" i="6"/>
  <c r="AG59" i="5"/>
  <c r="AH59" i="5"/>
  <c r="AK59" i="5"/>
  <c r="AL59" i="5"/>
  <c r="AQ59" i="5"/>
  <c r="AS59" i="5"/>
  <c r="AR59" i="5"/>
  <c r="AM10" i="4" l="1"/>
  <c r="AN10" i="4"/>
  <c r="AB11" i="4"/>
  <c r="AC11" i="4" s="1"/>
  <c r="AE11" i="4"/>
  <c r="AO59" i="5"/>
  <c r="AB118" i="1"/>
  <c r="AC118" i="1" s="1"/>
  <c r="AE118" i="1"/>
  <c r="M859" i="6"/>
  <c r="J860" i="6"/>
  <c r="AN59" i="5"/>
  <c r="AM59" i="5"/>
  <c r="AQ78" i="1"/>
  <c r="AR78" i="1"/>
  <c r="AS78" i="1"/>
  <c r="AK78" i="1"/>
  <c r="AH78" i="1"/>
  <c r="AL78" i="1"/>
  <c r="AG78" i="1"/>
  <c r="AI78" i="1"/>
  <c r="AF11" i="4" l="1"/>
  <c r="AL11" i="4" s="1"/>
  <c r="AO11" i="4" s="1"/>
  <c r="AG11" i="4"/>
  <c r="AD11" i="4"/>
  <c r="AA12" i="4" s="1"/>
  <c r="AK11" i="4"/>
  <c r="AQ11" i="4"/>
  <c r="AR11" i="4"/>
  <c r="AS11" i="4"/>
  <c r="AO78" i="1"/>
  <c r="AD118" i="1"/>
  <c r="AA119" i="1" s="1"/>
  <c r="AF118" i="1"/>
  <c r="M860" i="6"/>
  <c r="J861" i="6"/>
  <c r="AN78" i="1"/>
  <c r="AM78" i="1"/>
  <c r="AM11" i="4" l="1"/>
  <c r="AN11" i="4"/>
  <c r="AB12" i="4"/>
  <c r="AC12" i="4" s="1"/>
  <c r="AE12" i="4"/>
  <c r="AB119" i="1"/>
  <c r="AC119" i="1" s="1"/>
  <c r="AE119" i="1"/>
  <c r="M861" i="6"/>
  <c r="J862" i="6"/>
  <c r="AG60" i="5"/>
  <c r="AL60" i="5"/>
  <c r="AK60" i="5"/>
  <c r="AH60" i="5"/>
  <c r="AS60" i="5"/>
  <c r="AR60" i="5"/>
  <c r="AQ60" i="5"/>
  <c r="AS12" i="4" l="1"/>
  <c r="AQ12" i="4"/>
  <c r="AR12" i="4"/>
  <c r="AM12" i="4" s="1"/>
  <c r="AF12" i="4"/>
  <c r="AL12" i="4" s="1"/>
  <c r="AO12" i="4" s="1"/>
  <c r="AD12" i="4"/>
  <c r="AA13" i="4" s="1"/>
  <c r="AK12" i="4"/>
  <c r="AG12" i="4"/>
  <c r="AO60" i="5"/>
  <c r="AF119" i="1"/>
  <c r="AD119" i="1"/>
  <c r="AA120" i="1" s="1"/>
  <c r="M862" i="6"/>
  <c r="J863" i="6"/>
  <c r="AM60" i="5"/>
  <c r="AN60" i="5"/>
  <c r="AQ79" i="1"/>
  <c r="AR79" i="1"/>
  <c r="AS79" i="1"/>
  <c r="AG79" i="1"/>
  <c r="AL79" i="1"/>
  <c r="AK79" i="1"/>
  <c r="AH79" i="1"/>
  <c r="AI79" i="1"/>
  <c r="AN12" i="4" l="1"/>
  <c r="AE13" i="4"/>
  <c r="AB13" i="4"/>
  <c r="AC13" i="4"/>
  <c r="AO79" i="1"/>
  <c r="AE120" i="1"/>
  <c r="AB120" i="1"/>
  <c r="AC120" i="1" s="1"/>
  <c r="M863" i="6"/>
  <c r="J864" i="6"/>
  <c r="AN79" i="1"/>
  <c r="AM79" i="1"/>
  <c r="AD13" i="4" l="1"/>
  <c r="AA14" i="4" s="1"/>
  <c r="AK13" i="4"/>
  <c r="AF13" i="4"/>
  <c r="AL13" i="4" s="1"/>
  <c r="AO13" i="4" s="1"/>
  <c r="AG13" i="4"/>
  <c r="AS13" i="4"/>
  <c r="AQ13" i="4"/>
  <c r="AR13" i="4"/>
  <c r="AD120" i="1"/>
  <c r="AA121" i="1" s="1"/>
  <c r="AF120" i="1"/>
  <c r="M864" i="6"/>
  <c r="J865" i="6"/>
  <c r="AK61" i="5"/>
  <c r="AG61" i="5"/>
  <c r="AH61" i="5"/>
  <c r="AS61" i="5"/>
  <c r="AQ61" i="5"/>
  <c r="AR61" i="5"/>
  <c r="AM13" i="4" l="1"/>
  <c r="AN13" i="4"/>
  <c r="AE14" i="4"/>
  <c r="AB14" i="4"/>
  <c r="AC14" i="4" s="1"/>
  <c r="AE121" i="1"/>
  <c r="AB121" i="1"/>
  <c r="AC121" i="1" s="1"/>
  <c r="M865" i="6"/>
  <c r="J866" i="6"/>
  <c r="AM61" i="5"/>
  <c r="AN61" i="5"/>
  <c r="AL61" i="5"/>
  <c r="AQ80" i="1"/>
  <c r="AS80" i="1"/>
  <c r="AR80" i="1"/>
  <c r="AI80" i="1"/>
  <c r="AK80" i="1"/>
  <c r="AL80" i="1"/>
  <c r="AH80" i="1"/>
  <c r="AG80" i="1"/>
  <c r="AK14" i="4" l="1"/>
  <c r="AF14" i="4"/>
  <c r="AL14" i="4" s="1"/>
  <c r="AO14" i="4" s="1"/>
  <c r="AG14" i="4"/>
  <c r="AD14" i="4"/>
  <c r="AA15" i="4" s="1"/>
  <c r="AS14" i="4"/>
  <c r="AQ14" i="4"/>
  <c r="AR14" i="4"/>
  <c r="AO61" i="5"/>
  <c r="AO80" i="1"/>
  <c r="AF121" i="1"/>
  <c r="AD121" i="1"/>
  <c r="AA122" i="1" s="1"/>
  <c r="M866" i="6"/>
  <c r="J867" i="6"/>
  <c r="AM80" i="1"/>
  <c r="AN80" i="1"/>
  <c r="B4" i="9"/>
  <c r="AM14" i="4" l="1"/>
  <c r="AN14" i="4"/>
  <c r="AE15" i="4"/>
  <c r="AB15" i="4"/>
  <c r="AC15" i="4" s="1"/>
  <c r="AB122" i="1"/>
  <c r="AC122" i="1" s="1"/>
  <c r="AE122" i="1"/>
  <c r="M867" i="6"/>
  <c r="J868" i="6"/>
  <c r="AH62" i="5"/>
  <c r="AG62" i="5"/>
  <c r="AK62" i="5"/>
  <c r="AR62" i="5"/>
  <c r="AQ62" i="5"/>
  <c r="AS62" i="5"/>
  <c r="AF15" i="4" l="1"/>
  <c r="AL15" i="4" s="1"/>
  <c r="AO15" i="4" s="1"/>
  <c r="AG15" i="4"/>
  <c r="AD15" i="4"/>
  <c r="AA16" i="4" s="1"/>
  <c r="AK15" i="4"/>
  <c r="AQ15" i="4"/>
  <c r="AR15" i="4"/>
  <c r="AS15" i="4"/>
  <c r="AD122" i="1"/>
  <c r="AA123" i="1" s="1"/>
  <c r="AF122" i="1"/>
  <c r="M868" i="6"/>
  <c r="J869" i="6"/>
  <c r="AN62" i="5"/>
  <c r="AM62" i="5"/>
  <c r="AL62" i="5"/>
  <c r="AQ81" i="1"/>
  <c r="AR81" i="1"/>
  <c r="AS81" i="1"/>
  <c r="AK81" i="1"/>
  <c r="AG81" i="1"/>
  <c r="AH81" i="1"/>
  <c r="AL81" i="1"/>
  <c r="AI81" i="1"/>
  <c r="AN15" i="4" l="1"/>
  <c r="AM15" i="4"/>
  <c r="AE16" i="4"/>
  <c r="AB16" i="4"/>
  <c r="AC16" i="4" s="1"/>
  <c r="AO62" i="5"/>
  <c r="AO81" i="1"/>
  <c r="AN81" i="1"/>
  <c r="AB123" i="1"/>
  <c r="AC123" i="1" s="1"/>
  <c r="AE123" i="1"/>
  <c r="M869" i="6"/>
  <c r="J870" i="6"/>
  <c r="AM81" i="1"/>
  <c r="AG16" i="4" l="1"/>
  <c r="AD16" i="4"/>
  <c r="AA17" i="4" s="1"/>
  <c r="AK16" i="4"/>
  <c r="AF16" i="4"/>
  <c r="AL16" i="4" s="1"/>
  <c r="AO16" i="4" s="1"/>
  <c r="AR16" i="4"/>
  <c r="AS16" i="4"/>
  <c r="AQ16" i="4"/>
  <c r="AF123" i="1"/>
  <c r="AD123" i="1"/>
  <c r="AA124" i="1" s="1"/>
  <c r="M870" i="6"/>
  <c r="J871" i="6"/>
  <c r="AH63" i="5"/>
  <c r="AK63" i="5"/>
  <c r="AG63" i="5"/>
  <c r="AS63" i="5"/>
  <c r="AQ63" i="5"/>
  <c r="AR63" i="5"/>
  <c r="AN16" i="4" l="1"/>
  <c r="AM16" i="4"/>
  <c r="AB17" i="4"/>
  <c r="AC17" i="4"/>
  <c r="AE17" i="4"/>
  <c r="AE124" i="1"/>
  <c r="AB124" i="1"/>
  <c r="AC124" i="1" s="1"/>
  <c r="M871" i="6"/>
  <c r="J872" i="6"/>
  <c r="AM63" i="5"/>
  <c r="AN63" i="5"/>
  <c r="AL63" i="5"/>
  <c r="AQ82" i="1"/>
  <c r="AR82" i="1"/>
  <c r="AS82" i="1"/>
  <c r="AK82" i="1"/>
  <c r="AH82" i="1"/>
  <c r="AI82" i="1"/>
  <c r="AG82" i="1"/>
  <c r="AL82" i="1"/>
  <c r="AQ17" i="4" l="1"/>
  <c r="AR17" i="4"/>
  <c r="AS17" i="4"/>
  <c r="AN17" i="4" s="1"/>
  <c r="AF17" i="4"/>
  <c r="AL17" i="4" s="1"/>
  <c r="AO17" i="4" s="1"/>
  <c r="AG17" i="4"/>
  <c r="AD17" i="4"/>
  <c r="AA18" i="4" s="1"/>
  <c r="AK17" i="4"/>
  <c r="AO63" i="5"/>
  <c r="AO64" i="5" s="1"/>
  <c r="AO65" i="5" s="1"/>
  <c r="AO82" i="1"/>
  <c r="AD124" i="1"/>
  <c r="AA125" i="1" s="1"/>
  <c r="AF124" i="1"/>
  <c r="M872" i="6"/>
  <c r="J873" i="6"/>
  <c r="AN82" i="1"/>
  <c r="AM82" i="1"/>
  <c r="AB18" i="4" l="1"/>
  <c r="AC18" i="4" s="1"/>
  <c r="AE18" i="4"/>
  <c r="AM17" i="4"/>
  <c r="AE125" i="1"/>
  <c r="AB125" i="1"/>
  <c r="AC125" i="1" s="1"/>
  <c r="M873" i="6"/>
  <c r="J874" i="6"/>
  <c r="AG18" i="4" l="1"/>
  <c r="AD18" i="4"/>
  <c r="AA19" i="4" s="1"/>
  <c r="AK18" i="4"/>
  <c r="AF18" i="4"/>
  <c r="AL18" i="4" s="1"/>
  <c r="AO18" i="4" s="1"/>
  <c r="AR18" i="4"/>
  <c r="AS18" i="4"/>
  <c r="AQ18" i="4"/>
  <c r="AF125" i="1"/>
  <c r="AD125" i="1"/>
  <c r="AA126" i="1" s="1"/>
  <c r="M874" i="6"/>
  <c r="J875" i="6"/>
  <c r="AQ83" i="1"/>
  <c r="AR83" i="1"/>
  <c r="AS83" i="1"/>
  <c r="AH83" i="1"/>
  <c r="AG83" i="1"/>
  <c r="AL83" i="1"/>
  <c r="AI83" i="1"/>
  <c r="AK83" i="1"/>
  <c r="AN18" i="4" l="1"/>
  <c r="AM18" i="4"/>
  <c r="AB19" i="4"/>
  <c r="AC19" i="4"/>
  <c r="AE19" i="4"/>
  <c r="AO83" i="1"/>
  <c r="AB126" i="1"/>
  <c r="AC126" i="1" s="1"/>
  <c r="AE126" i="1"/>
  <c r="M875" i="6"/>
  <c r="J876" i="6"/>
  <c r="AN83" i="1"/>
  <c r="AM83" i="1"/>
  <c r="AQ19" i="4" l="1"/>
  <c r="AR19" i="4"/>
  <c r="AS19" i="4"/>
  <c r="AN19" i="4" s="1"/>
  <c r="AF19" i="4"/>
  <c r="AL19" i="4" s="1"/>
  <c r="AO19" i="4" s="1"/>
  <c r="AG19" i="4"/>
  <c r="AD19" i="4"/>
  <c r="AA20" i="4" s="1"/>
  <c r="AK19" i="4"/>
  <c r="AD126" i="1"/>
  <c r="AA127" i="1" s="1"/>
  <c r="AF126" i="1"/>
  <c r="M876" i="6"/>
  <c r="J877" i="6"/>
  <c r="AM19" i="4" l="1"/>
  <c r="AE20" i="4"/>
  <c r="AB20" i="4"/>
  <c r="AC20" i="4" s="1"/>
  <c r="AE127" i="1"/>
  <c r="AB127" i="1"/>
  <c r="AC127" i="1" s="1"/>
  <c r="M877" i="6"/>
  <c r="J878" i="6"/>
  <c r="AQ84" i="1"/>
  <c r="AR84" i="1"/>
  <c r="AS84" i="1"/>
  <c r="AL84" i="1"/>
  <c r="AG84" i="1"/>
  <c r="AH84" i="1"/>
  <c r="AK84" i="1"/>
  <c r="AI84" i="1"/>
  <c r="AF20" i="4" l="1"/>
  <c r="AL20" i="4" s="1"/>
  <c r="AO20" i="4" s="1"/>
  <c r="AG20" i="4"/>
  <c r="AD20" i="4"/>
  <c r="AA21" i="4" s="1"/>
  <c r="AK20" i="4"/>
  <c r="AQ20" i="4"/>
  <c r="AR20" i="4"/>
  <c r="AS20" i="4"/>
  <c r="AO84" i="1"/>
  <c r="AF127" i="1"/>
  <c r="AD127" i="1"/>
  <c r="AA128" i="1" s="1"/>
  <c r="M878" i="6"/>
  <c r="J879" i="6"/>
  <c r="AN84" i="1"/>
  <c r="AM84" i="1"/>
  <c r="AN20" i="4" l="1"/>
  <c r="AB21" i="4"/>
  <c r="AC21" i="4"/>
  <c r="AE21" i="4"/>
  <c r="AM20" i="4"/>
  <c r="AB128" i="1"/>
  <c r="AC128" i="1" s="1"/>
  <c r="AE128" i="1"/>
  <c r="M879" i="6"/>
  <c r="J880" i="6"/>
  <c r="AQ21" i="4" l="1"/>
  <c r="AR21" i="4"/>
  <c r="AS21" i="4"/>
  <c r="AF21" i="4"/>
  <c r="AL21" i="4" s="1"/>
  <c r="AO21" i="4" s="1"/>
  <c r="AG21" i="4"/>
  <c r="AD21" i="4"/>
  <c r="AA22" i="4" s="1"/>
  <c r="AK21" i="4"/>
  <c r="AD128" i="1"/>
  <c r="AA129" i="1" s="1"/>
  <c r="AF128" i="1"/>
  <c r="M880" i="6"/>
  <c r="J881" i="6"/>
  <c r="AQ85" i="1"/>
  <c r="AR85" i="1"/>
  <c r="AS85" i="1"/>
  <c r="AK85" i="1"/>
  <c r="AG85" i="1"/>
  <c r="AL85" i="1"/>
  <c r="AI85" i="1"/>
  <c r="AH85" i="1"/>
  <c r="AN21" i="4" l="1"/>
  <c r="AB22" i="4"/>
  <c r="AC22" i="4"/>
  <c r="AE22" i="4"/>
  <c r="AM21" i="4"/>
  <c r="AO85" i="1"/>
  <c r="AB129" i="1"/>
  <c r="AC129" i="1" s="1"/>
  <c r="AE129" i="1"/>
  <c r="M881" i="6"/>
  <c r="J882" i="6"/>
  <c r="AM85" i="1"/>
  <c r="AN85" i="1"/>
  <c r="AR22" i="4" l="1"/>
  <c r="AS22" i="4"/>
  <c r="AQ22" i="4"/>
  <c r="AG22" i="4"/>
  <c r="AD22" i="4"/>
  <c r="AA23" i="4" s="1"/>
  <c r="AK22" i="4"/>
  <c r="AF22" i="4"/>
  <c r="AL22" i="4" s="1"/>
  <c r="AO22" i="4" s="1"/>
  <c r="AF129" i="1"/>
  <c r="AD129" i="1"/>
  <c r="AA130" i="1" s="1"/>
  <c r="M882" i="6"/>
  <c r="J883" i="6"/>
  <c r="AN22" i="4" l="1"/>
  <c r="AB23" i="4"/>
  <c r="AC23" i="4"/>
  <c r="AE23" i="4"/>
  <c r="AM22" i="4"/>
  <c r="AE130" i="1"/>
  <c r="AB130" i="1"/>
  <c r="AC130" i="1" s="1"/>
  <c r="M883" i="6"/>
  <c r="J884" i="6"/>
  <c r="AS86" i="1"/>
  <c r="AQ86" i="1"/>
  <c r="AR86" i="1"/>
  <c r="AI86" i="1"/>
  <c r="AL86" i="1"/>
  <c r="AK86" i="1"/>
  <c r="AG86" i="1"/>
  <c r="AH86" i="1"/>
  <c r="AQ23" i="4" l="1"/>
  <c r="AR23" i="4"/>
  <c r="AS23" i="4"/>
  <c r="AF23" i="4"/>
  <c r="AL23" i="4" s="1"/>
  <c r="AO23" i="4" s="1"/>
  <c r="AG23" i="4"/>
  <c r="AD23" i="4"/>
  <c r="AA24" i="4" s="1"/>
  <c r="AK23" i="4"/>
  <c r="AO86" i="1"/>
  <c r="AD130" i="1"/>
  <c r="AA131" i="1" s="1"/>
  <c r="AF130" i="1"/>
  <c r="AN86" i="1"/>
  <c r="M884" i="6"/>
  <c r="J885" i="6"/>
  <c r="AM86" i="1"/>
  <c r="AN23" i="4" l="1"/>
  <c r="AB24" i="4"/>
  <c r="AC24" i="4"/>
  <c r="AE24" i="4"/>
  <c r="AM23" i="4"/>
  <c r="AB131" i="1"/>
  <c r="AC131" i="1" s="1"/>
  <c r="AE131" i="1"/>
  <c r="M885" i="6"/>
  <c r="J886" i="6"/>
  <c r="AQ24" i="4" l="1"/>
  <c r="AR24" i="4"/>
  <c r="AS24" i="4"/>
  <c r="AN24" i="4" s="1"/>
  <c r="AF24" i="4"/>
  <c r="AL24" i="4" s="1"/>
  <c r="AO24" i="4" s="1"/>
  <c r="AG24" i="4"/>
  <c r="AD24" i="4"/>
  <c r="AA25" i="4" s="1"/>
  <c r="AK24" i="4"/>
  <c r="AD131" i="1"/>
  <c r="AA132" i="1" s="1"/>
  <c r="AF131" i="1"/>
  <c r="M886" i="6"/>
  <c r="J887" i="6"/>
  <c r="AR87" i="1"/>
  <c r="AS87" i="1"/>
  <c r="AQ87" i="1"/>
  <c r="AK87" i="1"/>
  <c r="AH87" i="1"/>
  <c r="AL87" i="1"/>
  <c r="AG87" i="1"/>
  <c r="AI87" i="1"/>
  <c r="AB25" i="4" l="1"/>
  <c r="AC25" i="4"/>
  <c r="AE25" i="4"/>
  <c r="AM24" i="4"/>
  <c r="AO87" i="1"/>
  <c r="AE132" i="1"/>
  <c r="AB132" i="1"/>
  <c r="AC132" i="1" s="1"/>
  <c r="M887" i="6"/>
  <c r="J888" i="6"/>
  <c r="AM87" i="1"/>
  <c r="AN87" i="1"/>
  <c r="AQ25" i="4" l="1"/>
  <c r="AR25" i="4"/>
  <c r="AS25" i="4"/>
  <c r="AN25" i="4" s="1"/>
  <c r="AF25" i="4"/>
  <c r="AL25" i="4" s="1"/>
  <c r="AO25" i="4" s="1"/>
  <c r="AG25" i="4"/>
  <c r="AD25" i="4"/>
  <c r="AA26" i="4" s="1"/>
  <c r="AK25" i="4"/>
  <c r="AD132" i="1"/>
  <c r="AA133" i="1" s="1"/>
  <c r="AF132" i="1"/>
  <c r="M888" i="6"/>
  <c r="J889" i="6"/>
  <c r="AB26" i="4" l="1"/>
  <c r="AC26" i="4" s="1"/>
  <c r="AE26" i="4"/>
  <c r="AM25" i="4"/>
  <c r="AE133" i="1"/>
  <c r="AB133" i="1"/>
  <c r="AC133" i="1" s="1"/>
  <c r="M889" i="6"/>
  <c r="J890" i="6"/>
  <c r="AR88" i="1"/>
  <c r="AS88" i="1"/>
  <c r="AQ88" i="1"/>
  <c r="AL88" i="1"/>
  <c r="AI88" i="1"/>
  <c r="AG88" i="1"/>
  <c r="AK88" i="1"/>
  <c r="AH88" i="1"/>
  <c r="AQ26" i="4" l="1"/>
  <c r="AR26" i="4"/>
  <c r="AS26" i="4"/>
  <c r="AN26" i="4" s="1"/>
  <c r="AF26" i="4"/>
  <c r="AL26" i="4" s="1"/>
  <c r="AO26" i="4" s="1"/>
  <c r="AG26" i="4"/>
  <c r="AD26" i="4"/>
  <c r="AA27" i="4" s="1"/>
  <c r="AK26" i="4"/>
  <c r="AO88" i="1"/>
  <c r="AF133" i="1"/>
  <c r="AD133" i="1"/>
  <c r="AA134" i="1" s="1"/>
  <c r="M890" i="6"/>
  <c r="J891" i="6"/>
  <c r="AM88" i="1"/>
  <c r="AN88" i="1"/>
  <c r="AB27" i="4" l="1"/>
  <c r="AC27" i="4" s="1"/>
  <c r="AE27" i="4"/>
  <c r="AM26" i="4"/>
  <c r="AB134" i="1"/>
  <c r="AC134" i="1"/>
  <c r="AE134" i="1"/>
  <c r="M891" i="6"/>
  <c r="J892" i="6"/>
  <c r="AQ27" i="4" l="1"/>
  <c r="AR27" i="4"/>
  <c r="AS27" i="4"/>
  <c r="AN27" i="4" s="1"/>
  <c r="AF27" i="4"/>
  <c r="AL27" i="4" s="1"/>
  <c r="AO27" i="4" s="1"/>
  <c r="AG27" i="4"/>
  <c r="AD27" i="4"/>
  <c r="AA28" i="4" s="1"/>
  <c r="AK27" i="4"/>
  <c r="AF134" i="1"/>
  <c r="AD134" i="1"/>
  <c r="AA135" i="1" s="1"/>
  <c r="M892" i="6"/>
  <c r="J893" i="6"/>
  <c r="AR89" i="1"/>
  <c r="AS89" i="1"/>
  <c r="AQ89" i="1"/>
  <c r="AG89" i="1"/>
  <c r="AI89" i="1"/>
  <c r="AL89" i="1"/>
  <c r="AK89" i="1"/>
  <c r="AH89" i="1"/>
  <c r="AM27" i="4" l="1"/>
  <c r="AB28" i="4"/>
  <c r="AC28" i="4"/>
  <c r="AE28" i="4"/>
  <c r="AO89" i="1"/>
  <c r="AE135" i="1"/>
  <c r="AB135" i="1"/>
  <c r="AC135" i="1" s="1"/>
  <c r="M893" i="6"/>
  <c r="J894" i="6"/>
  <c r="AN89" i="1"/>
  <c r="AM89" i="1"/>
  <c r="AQ28" i="4" l="1"/>
  <c r="AR28" i="4"/>
  <c r="AS28" i="4"/>
  <c r="AN28" i="4" s="1"/>
  <c r="AF28" i="4"/>
  <c r="AL28" i="4" s="1"/>
  <c r="AO28" i="4" s="1"/>
  <c r="AG28" i="4"/>
  <c r="AD28" i="4"/>
  <c r="AA29" i="4" s="1"/>
  <c r="AK28" i="4"/>
  <c r="AD135" i="1"/>
  <c r="AA136" i="1" s="1"/>
  <c r="AF135" i="1"/>
  <c r="M894" i="6"/>
  <c r="J895" i="6"/>
  <c r="AE29" i="4" l="1"/>
  <c r="AB29" i="4"/>
  <c r="AC29" i="4" s="1"/>
  <c r="AM28" i="4"/>
  <c r="AB136" i="1"/>
  <c r="AC136" i="1" s="1"/>
  <c r="AE136" i="1"/>
  <c r="M895" i="6"/>
  <c r="J896" i="6"/>
  <c r="AR90" i="1"/>
  <c r="AS90" i="1"/>
  <c r="AQ90" i="1"/>
  <c r="AI90" i="1"/>
  <c r="AG90" i="1"/>
  <c r="AK90" i="1"/>
  <c r="AL90" i="1"/>
  <c r="AH90" i="1"/>
  <c r="AF29" i="4" l="1"/>
  <c r="AL29" i="4" s="1"/>
  <c r="AO29" i="4" s="1"/>
  <c r="AG29" i="4"/>
  <c r="AD29" i="4"/>
  <c r="AA30" i="4" s="1"/>
  <c r="AK29" i="4"/>
  <c r="AR29" i="4"/>
  <c r="AS29" i="4"/>
  <c r="AQ29" i="4"/>
  <c r="AO90" i="1"/>
  <c r="AD136" i="1"/>
  <c r="AA137" i="1" s="1"/>
  <c r="AF136" i="1"/>
  <c r="M896" i="6"/>
  <c r="J897" i="6"/>
  <c r="AN90" i="1"/>
  <c r="AM90" i="1"/>
  <c r="AN29" i="4" l="1"/>
  <c r="AE30" i="4"/>
  <c r="AB30" i="4"/>
  <c r="AC30" i="4" s="1"/>
  <c r="AM29" i="4"/>
  <c r="AB137" i="1"/>
  <c r="AC137" i="1" s="1"/>
  <c r="AE137" i="1"/>
  <c r="M897" i="6"/>
  <c r="J898" i="6"/>
  <c r="AF30" i="4" l="1"/>
  <c r="AL30" i="4" s="1"/>
  <c r="AO30" i="4" s="1"/>
  <c r="AG30" i="4"/>
  <c r="AD30" i="4"/>
  <c r="AA31" i="4" s="1"/>
  <c r="AK30" i="4"/>
  <c r="AR30" i="4"/>
  <c r="AS30" i="4"/>
  <c r="AQ30" i="4"/>
  <c r="AD137" i="1"/>
  <c r="AA138" i="1" s="1"/>
  <c r="AF137" i="1"/>
  <c r="M898" i="6"/>
  <c r="J899" i="6"/>
  <c r="AR91" i="1"/>
  <c r="AS91" i="1"/>
  <c r="AQ91" i="1"/>
  <c r="AI91" i="1"/>
  <c r="AG91" i="1"/>
  <c r="AK91" i="1"/>
  <c r="AL91" i="1"/>
  <c r="AH91" i="1"/>
  <c r="AN30" i="4" l="1"/>
  <c r="AE31" i="4"/>
  <c r="AB31" i="4"/>
  <c r="AC31" i="4" s="1"/>
  <c r="AM30" i="4"/>
  <c r="AO91" i="1"/>
  <c r="AE138" i="1"/>
  <c r="AB138" i="1"/>
  <c r="AC138" i="1" s="1"/>
  <c r="M899" i="6"/>
  <c r="J900" i="6"/>
  <c r="AM91" i="1"/>
  <c r="AN91" i="1"/>
  <c r="AF31" i="4" l="1"/>
  <c r="AL31" i="4" s="1"/>
  <c r="AO31" i="4" s="1"/>
  <c r="AG31" i="4"/>
  <c r="AD31" i="4"/>
  <c r="AA32" i="4" s="1"/>
  <c r="AK31" i="4"/>
  <c r="AR31" i="4"/>
  <c r="AS31" i="4"/>
  <c r="AQ31" i="4"/>
  <c r="AD138" i="1"/>
  <c r="AA139" i="1" s="1"/>
  <c r="AF138" i="1"/>
  <c r="M900" i="6"/>
  <c r="J901" i="6"/>
  <c r="AM31" i="4" l="1"/>
  <c r="AN31" i="4"/>
  <c r="AE32" i="4"/>
  <c r="AB32" i="4"/>
  <c r="AC32" i="4" s="1"/>
  <c r="AE139" i="1"/>
  <c r="AB139" i="1"/>
  <c r="AC139" i="1" s="1"/>
  <c r="M901" i="6"/>
  <c r="J902" i="6"/>
  <c r="AQ92" i="1"/>
  <c r="AR92" i="1"/>
  <c r="AS92" i="1"/>
  <c r="AH92" i="1"/>
  <c r="AG92" i="1"/>
  <c r="AI92" i="1"/>
  <c r="AK92" i="1"/>
  <c r="AL92" i="1"/>
  <c r="AF32" i="4" l="1"/>
  <c r="AL32" i="4" s="1"/>
  <c r="AO32" i="4" s="1"/>
  <c r="AG32" i="4"/>
  <c r="AD32" i="4"/>
  <c r="AA33" i="4" s="1"/>
  <c r="AK32" i="4"/>
  <c r="AR32" i="4"/>
  <c r="AS32" i="4"/>
  <c r="AQ32" i="4"/>
  <c r="AO92" i="1"/>
  <c r="AD139" i="1"/>
  <c r="AA140" i="1" s="1"/>
  <c r="AF139" i="1"/>
  <c r="M902" i="6"/>
  <c r="J903" i="6"/>
  <c r="AN92" i="1"/>
  <c r="AM92" i="1"/>
  <c r="AN32" i="4" l="1"/>
  <c r="AE33" i="4"/>
  <c r="AB33" i="4"/>
  <c r="AC33" i="4" s="1"/>
  <c r="AM32" i="4"/>
  <c r="AE140" i="1"/>
  <c r="AB140" i="1"/>
  <c r="AC140" i="1" s="1"/>
  <c r="M903" i="6"/>
  <c r="J904" i="6"/>
  <c r="AD33" i="4" l="1"/>
  <c r="AA34" i="4" s="1"/>
  <c r="AK33" i="4"/>
  <c r="AF33" i="4"/>
  <c r="AL33" i="4" s="1"/>
  <c r="AO33" i="4" s="1"/>
  <c r="AG33" i="4"/>
  <c r="AS33" i="4"/>
  <c r="AQ33" i="4"/>
  <c r="AN33" i="4"/>
  <c r="AR33" i="4"/>
  <c r="AM33" i="4" s="1"/>
  <c r="AF140" i="1"/>
  <c r="AD140" i="1"/>
  <c r="AA141" i="1" s="1"/>
  <c r="M904" i="6"/>
  <c r="J905" i="6"/>
  <c r="AQ93" i="1"/>
  <c r="AR93" i="1"/>
  <c r="AS93" i="1"/>
  <c r="AH93" i="1"/>
  <c r="AK93" i="1"/>
  <c r="AI93" i="1"/>
  <c r="AG93" i="1"/>
  <c r="AL93" i="1"/>
  <c r="AB34" i="4" l="1"/>
  <c r="AC34" i="4"/>
  <c r="AE34" i="4"/>
  <c r="AO93" i="1"/>
  <c r="AE141" i="1"/>
  <c r="AB141" i="1"/>
  <c r="AC141" i="1" s="1"/>
  <c r="M905" i="6"/>
  <c r="J906" i="6"/>
  <c r="AN93" i="1"/>
  <c r="AM93" i="1"/>
  <c r="AS34" i="4" l="1"/>
  <c r="AQ34" i="4"/>
  <c r="AN34" i="4" s="1"/>
  <c r="AR34" i="4"/>
  <c r="AD34" i="4"/>
  <c r="AA35" i="4" s="1"/>
  <c r="AK34" i="4"/>
  <c r="AF34" i="4"/>
  <c r="AL34" i="4" s="1"/>
  <c r="AO34" i="4" s="1"/>
  <c r="AG34" i="4"/>
  <c r="AF141" i="1"/>
  <c r="AD141" i="1"/>
  <c r="AA142" i="1" s="1"/>
  <c r="M906" i="6"/>
  <c r="J907" i="6"/>
  <c r="AM34" i="4" l="1"/>
  <c r="AB35" i="4"/>
  <c r="AC35" i="4"/>
  <c r="AE35" i="4"/>
  <c r="AB142" i="1"/>
  <c r="AC142" i="1" s="1"/>
  <c r="AE142" i="1"/>
  <c r="M907" i="6"/>
  <c r="J908" i="6"/>
  <c r="AQ94" i="1"/>
  <c r="AR94" i="1"/>
  <c r="AS94" i="1"/>
  <c r="AG94" i="1"/>
  <c r="AI94" i="1"/>
  <c r="AL94" i="1"/>
  <c r="AH94" i="1"/>
  <c r="AK94" i="1"/>
  <c r="AD35" i="4" l="1"/>
  <c r="AA36" i="4" s="1"/>
  <c r="AK35" i="4"/>
  <c r="AF35" i="4"/>
  <c r="AL35" i="4" s="1"/>
  <c r="AO35" i="4" s="1"/>
  <c r="AG35" i="4"/>
  <c r="AS35" i="4"/>
  <c r="AQ35" i="4"/>
  <c r="AN35" i="4"/>
  <c r="AR35" i="4"/>
  <c r="AO94" i="1"/>
  <c r="AF142" i="1"/>
  <c r="AD142" i="1"/>
  <c r="M908" i="6"/>
  <c r="J909" i="6"/>
  <c r="AN94" i="1"/>
  <c r="AM94" i="1"/>
  <c r="AM35" i="4" l="1"/>
  <c r="AB36" i="4"/>
  <c r="AC36" i="4"/>
  <c r="AE36" i="4"/>
  <c r="M909" i="6"/>
  <c r="J910" i="6"/>
  <c r="AS36" i="4" l="1"/>
  <c r="AQ36" i="4"/>
  <c r="AR36" i="4"/>
  <c r="AD36" i="4"/>
  <c r="AA37" i="4" s="1"/>
  <c r="AK36" i="4"/>
  <c r="AF36" i="4"/>
  <c r="AL36" i="4" s="1"/>
  <c r="AO36" i="4" s="1"/>
  <c r="AG36" i="4"/>
  <c r="M910" i="6"/>
  <c r="J911" i="6"/>
  <c r="AQ95" i="1"/>
  <c r="AR95" i="1"/>
  <c r="AS95" i="1"/>
  <c r="AI95" i="1"/>
  <c r="AL95" i="1"/>
  <c r="AG95" i="1"/>
  <c r="AH95" i="1"/>
  <c r="AK95" i="1"/>
  <c r="AN36" i="4" l="1"/>
  <c r="AM36" i="4"/>
  <c r="AB37" i="4"/>
  <c r="AC37" i="4" s="1"/>
  <c r="AE37" i="4"/>
  <c r="AO95" i="1"/>
  <c r="AN95" i="1"/>
  <c r="M911" i="6"/>
  <c r="J912" i="6"/>
  <c r="AM95" i="1"/>
  <c r="AS37" i="4" l="1"/>
  <c r="AQ37" i="4"/>
  <c r="AR37" i="4"/>
  <c r="AM37" i="4" s="1"/>
  <c r="AD37" i="4"/>
  <c r="AA38" i="4" s="1"/>
  <c r="AK37" i="4"/>
  <c r="AF37" i="4"/>
  <c r="AL37" i="4" s="1"/>
  <c r="AO37" i="4" s="1"/>
  <c r="AG37" i="4"/>
  <c r="M912" i="6"/>
  <c r="J913" i="6"/>
  <c r="AN37" i="4" l="1"/>
  <c r="AB38" i="4"/>
  <c r="AC38" i="4"/>
  <c r="AE38" i="4"/>
  <c r="M913" i="6"/>
  <c r="J914" i="6"/>
  <c r="AQ96" i="1"/>
  <c r="AR96" i="1"/>
  <c r="AS96" i="1"/>
  <c r="AK96" i="1"/>
  <c r="AL96" i="1"/>
  <c r="AI96" i="1"/>
  <c r="AH96" i="1"/>
  <c r="AG96" i="1"/>
  <c r="AS38" i="4" l="1"/>
  <c r="AQ38" i="4"/>
  <c r="AN38" i="4"/>
  <c r="AR38" i="4"/>
  <c r="AD38" i="4"/>
  <c r="AA39" i="4" s="1"/>
  <c r="AK38" i="4"/>
  <c r="AF38" i="4"/>
  <c r="AL38" i="4" s="1"/>
  <c r="AO38" i="4" s="1"/>
  <c r="AG38" i="4"/>
  <c r="AO96" i="1"/>
  <c r="M914" i="6"/>
  <c r="J915" i="6"/>
  <c r="AN96" i="1"/>
  <c r="AM96" i="1"/>
  <c r="AM38" i="4" l="1"/>
  <c r="AB39" i="4"/>
  <c r="AC39" i="4"/>
  <c r="AE39" i="4"/>
  <c r="M915" i="6"/>
  <c r="J916" i="6"/>
  <c r="AD39" i="4" l="1"/>
  <c r="AA40" i="4" s="1"/>
  <c r="AK39" i="4"/>
  <c r="AF39" i="4"/>
  <c r="AL39" i="4" s="1"/>
  <c r="AO39" i="4" s="1"/>
  <c r="AG39" i="4"/>
  <c r="AS39" i="4"/>
  <c r="AQ39" i="4"/>
  <c r="AN39" i="4"/>
  <c r="AR39" i="4"/>
  <c r="M916" i="6"/>
  <c r="J917" i="6"/>
  <c r="AQ97" i="1"/>
  <c r="AR97" i="1"/>
  <c r="AS97" i="1"/>
  <c r="AG97" i="1"/>
  <c r="AL97" i="1"/>
  <c r="AI97" i="1"/>
  <c r="AK97" i="1"/>
  <c r="AH97" i="1"/>
  <c r="AM39" i="4" l="1"/>
  <c r="AB40" i="4"/>
  <c r="AC40" i="4"/>
  <c r="AE40" i="4"/>
  <c r="AO97" i="1"/>
  <c r="M917" i="6"/>
  <c r="J918" i="6"/>
  <c r="AN97" i="1"/>
  <c r="AM97" i="1"/>
  <c r="AD40" i="4" l="1"/>
  <c r="AA41" i="4" s="1"/>
  <c r="AG40" i="4"/>
  <c r="AK40" i="4"/>
  <c r="AF40" i="4"/>
  <c r="AL40" i="4" s="1"/>
  <c r="AO40" i="4" s="1"/>
  <c r="AQ40" i="4"/>
  <c r="AS40" i="4"/>
  <c r="AN40" i="4" s="1"/>
  <c r="AR40" i="4"/>
  <c r="AM40" i="4" s="1"/>
  <c r="M918" i="6"/>
  <c r="J919" i="6"/>
  <c r="AB41" i="4" l="1"/>
  <c r="AC41" i="4" s="1"/>
  <c r="AE41" i="4"/>
  <c r="M919" i="6"/>
  <c r="J920" i="6"/>
  <c r="AQ98" i="1"/>
  <c r="AS98" i="1"/>
  <c r="AR98" i="1"/>
  <c r="AH98" i="1"/>
  <c r="AG98" i="1"/>
  <c r="AK98" i="1"/>
  <c r="AL98" i="1"/>
  <c r="AI98" i="1"/>
  <c r="AF41" i="4" l="1"/>
  <c r="AD41" i="4"/>
  <c r="AA42" i="4" s="1"/>
  <c r="AG41" i="4"/>
  <c r="AK41" i="4"/>
  <c r="AQ41" i="4"/>
  <c r="AS41" i="4"/>
  <c r="AN41" i="4" s="1"/>
  <c r="AL41" i="4"/>
  <c r="AO41" i="4" s="1"/>
  <c r="AR41" i="4"/>
  <c r="AM41" i="4" s="1"/>
  <c r="AO98" i="1"/>
  <c r="M920" i="6"/>
  <c r="J921" i="6"/>
  <c r="AN98" i="1"/>
  <c r="AM98" i="1"/>
  <c r="AB42" i="4" l="1"/>
  <c r="AC42" i="4" s="1"/>
  <c r="AE42" i="4"/>
  <c r="M921" i="6"/>
  <c r="J922" i="6"/>
  <c r="AK42" i="4" l="1"/>
  <c r="AD42" i="4"/>
  <c r="AA43" i="4" s="1"/>
  <c r="AG42" i="4"/>
  <c r="AF42" i="4"/>
  <c r="AL42" i="4" s="1"/>
  <c r="AO42" i="4" s="1"/>
  <c r="AQ42" i="4"/>
  <c r="AS42" i="4"/>
  <c r="AN42" i="4" s="1"/>
  <c r="AR42" i="4"/>
  <c r="AM42" i="4" s="1"/>
  <c r="M922" i="6"/>
  <c r="J923" i="6"/>
  <c r="AQ99" i="1"/>
  <c r="AR99" i="1"/>
  <c r="AS99" i="1"/>
  <c r="AK99" i="1"/>
  <c r="AL99" i="1"/>
  <c r="AH99" i="1"/>
  <c r="AG99" i="1"/>
  <c r="AI99" i="1"/>
  <c r="AB43" i="4" l="1"/>
  <c r="AC43" i="4" s="1"/>
  <c r="AE43" i="4"/>
  <c r="AO99" i="1"/>
  <c r="AN99" i="1"/>
  <c r="M923" i="6"/>
  <c r="J924" i="6"/>
  <c r="AM99" i="1"/>
  <c r="AF43" i="4" l="1"/>
  <c r="AG43" i="4"/>
  <c r="AK43" i="4"/>
  <c r="AD43" i="4"/>
  <c r="AA44" i="4" s="1"/>
  <c r="AQ43" i="4"/>
  <c r="AS43" i="4"/>
  <c r="AN43" i="4" s="1"/>
  <c r="AR43" i="4"/>
  <c r="AM43" i="4" s="1"/>
  <c r="AL43" i="4"/>
  <c r="AO43" i="4" s="1"/>
  <c r="M924" i="6"/>
  <c r="J925" i="6"/>
  <c r="AB44" i="4" l="1"/>
  <c r="AC44" i="4" s="1"/>
  <c r="AE44" i="4"/>
  <c r="M925" i="6"/>
  <c r="J926" i="6"/>
  <c r="AQ100" i="1"/>
  <c r="AR100" i="1"/>
  <c r="AS100" i="1"/>
  <c r="AK100" i="1"/>
  <c r="AL100" i="1"/>
  <c r="AG100" i="1"/>
  <c r="AI100" i="1"/>
  <c r="AH100" i="1"/>
  <c r="AD44" i="4" l="1"/>
  <c r="AA45" i="4" s="1"/>
  <c r="AG44" i="4"/>
  <c r="AK44" i="4"/>
  <c r="AF44" i="4"/>
  <c r="AL44" i="4" s="1"/>
  <c r="AO44" i="4" s="1"/>
  <c r="AQ44" i="4"/>
  <c r="AS44" i="4"/>
  <c r="AR44" i="4"/>
  <c r="AO100" i="1"/>
  <c r="M926" i="6"/>
  <c r="J927" i="6"/>
  <c r="AN100" i="1"/>
  <c r="AM100" i="1"/>
  <c r="AN44" i="4" l="1"/>
  <c r="AM44" i="4"/>
  <c r="AB45" i="4"/>
  <c r="AC45" i="4" s="1"/>
  <c r="AE45" i="4"/>
  <c r="M927" i="6"/>
  <c r="J928" i="6"/>
  <c r="AQ45" i="4" l="1"/>
  <c r="AS45" i="4"/>
  <c r="AN45" i="4" s="1"/>
  <c r="AR45" i="4"/>
  <c r="AD45" i="4"/>
  <c r="AA46" i="4" s="1"/>
  <c r="AG45" i="4"/>
  <c r="AK45" i="4"/>
  <c r="AF45" i="4"/>
  <c r="AL45" i="4" s="1"/>
  <c r="AO45" i="4" s="1"/>
  <c r="M928" i="6"/>
  <c r="J929" i="6"/>
  <c r="AS101" i="1"/>
  <c r="AQ101" i="1"/>
  <c r="AR101" i="1"/>
  <c r="AI101" i="1"/>
  <c r="AG101" i="1"/>
  <c r="AL101" i="1"/>
  <c r="AK101" i="1"/>
  <c r="AH101" i="1"/>
  <c r="AM45" i="4" l="1"/>
  <c r="AB46" i="4"/>
  <c r="AE46" i="4"/>
  <c r="AC46" i="4"/>
  <c r="AO101" i="1"/>
  <c r="M929" i="6"/>
  <c r="J930" i="6"/>
  <c r="AM101" i="1"/>
  <c r="AN101" i="1"/>
  <c r="AQ46" i="4" l="1"/>
  <c r="AS46" i="4"/>
  <c r="AR46" i="4"/>
  <c r="AF46" i="4"/>
  <c r="AL46" i="4" s="1"/>
  <c r="AO46" i="4" s="1"/>
  <c r="AK46" i="4"/>
  <c r="AD46" i="4"/>
  <c r="AA47" i="4" s="1"/>
  <c r="AG46" i="4"/>
  <c r="M930" i="6"/>
  <c r="J931" i="6"/>
  <c r="AB47" i="4" l="1"/>
  <c r="AE47" i="4"/>
  <c r="AC47" i="4"/>
  <c r="AM46" i="4"/>
  <c r="AN46" i="4"/>
  <c r="M931" i="6"/>
  <c r="J932" i="6"/>
  <c r="AR102" i="1"/>
  <c r="AS102" i="1"/>
  <c r="AQ102" i="1"/>
  <c r="AK102" i="1"/>
  <c r="AI102" i="1"/>
  <c r="AL102" i="1"/>
  <c r="AG102" i="1"/>
  <c r="AH102" i="1"/>
  <c r="AF47" i="4" l="1"/>
  <c r="AG47" i="4"/>
  <c r="AK47" i="4"/>
  <c r="AD47" i="4"/>
  <c r="AA48" i="4" s="1"/>
  <c r="AQ47" i="4"/>
  <c r="AS47" i="4"/>
  <c r="AR47" i="4"/>
  <c r="AL47" i="4"/>
  <c r="AO47" i="4" s="1"/>
  <c r="AO102" i="1"/>
  <c r="M932" i="6"/>
  <c r="J933" i="6"/>
  <c r="AN102" i="1"/>
  <c r="AM102" i="1"/>
  <c r="AB48" i="4" l="1"/>
  <c r="AE48" i="4"/>
  <c r="AC48" i="4"/>
  <c r="AM47" i="4"/>
  <c r="AN47" i="4"/>
  <c r="M933" i="6"/>
  <c r="J934" i="6"/>
  <c r="AD48" i="4" l="1"/>
  <c r="AA49" i="4" s="1"/>
  <c r="AF48" i="4"/>
  <c r="AL48" i="4" s="1"/>
  <c r="AO48" i="4" s="1"/>
  <c r="AG48" i="4"/>
  <c r="AK48" i="4"/>
  <c r="AR48" i="4"/>
  <c r="AS48" i="4"/>
  <c r="AQ48" i="4"/>
  <c r="M934" i="6"/>
  <c r="J935" i="6"/>
  <c r="AR103" i="1"/>
  <c r="AS103" i="1"/>
  <c r="AQ103" i="1"/>
  <c r="AL103" i="1"/>
  <c r="AK103" i="1"/>
  <c r="AH103" i="1"/>
  <c r="AG103" i="1"/>
  <c r="AI103" i="1"/>
  <c r="AN48" i="4" l="1"/>
  <c r="AM48" i="4"/>
  <c r="AE49" i="4"/>
  <c r="AB49" i="4"/>
  <c r="AC49" i="4" s="1"/>
  <c r="AO103" i="1"/>
  <c r="M935" i="6"/>
  <c r="J936" i="6"/>
  <c r="AM103" i="1"/>
  <c r="AN103" i="1"/>
  <c r="AD49" i="4" l="1"/>
  <c r="AA50" i="4" s="1"/>
  <c r="AF49" i="4"/>
  <c r="AL49" i="4" s="1"/>
  <c r="AO49" i="4" s="1"/>
  <c r="AG49" i="4"/>
  <c r="AK49" i="4"/>
  <c r="AR49" i="4"/>
  <c r="AS49" i="4"/>
  <c r="AQ49" i="4"/>
  <c r="M936" i="6"/>
  <c r="J937" i="6"/>
  <c r="AN49" i="4" l="1"/>
  <c r="AM49" i="4"/>
  <c r="AE50" i="4"/>
  <c r="AB50" i="4"/>
  <c r="AC50" i="4" s="1"/>
  <c r="M937" i="6"/>
  <c r="J938" i="6"/>
  <c r="AQ104" i="1"/>
  <c r="AR104" i="1"/>
  <c r="AS104" i="1"/>
  <c r="AK104" i="1"/>
  <c r="AI104" i="1"/>
  <c r="AL104" i="1"/>
  <c r="AG104" i="1"/>
  <c r="AH104" i="1"/>
  <c r="AD50" i="4" l="1"/>
  <c r="AA51" i="4" s="1"/>
  <c r="AF50" i="4"/>
  <c r="AL50" i="4" s="1"/>
  <c r="AO50" i="4" s="1"/>
  <c r="AG50" i="4"/>
  <c r="AK50" i="4"/>
  <c r="AR50" i="4"/>
  <c r="AS50" i="4"/>
  <c r="AQ50" i="4"/>
  <c r="AO104" i="1"/>
  <c r="M938" i="6"/>
  <c r="J939" i="6"/>
  <c r="AN104" i="1"/>
  <c r="AM104" i="1"/>
  <c r="AN50" i="4" l="1"/>
  <c r="AM50" i="4"/>
  <c r="AE51" i="4"/>
  <c r="AB51" i="4"/>
  <c r="AC51" i="4" s="1"/>
  <c r="M939" i="6"/>
  <c r="J940" i="6"/>
  <c r="AR51" i="4" l="1"/>
  <c r="AS51" i="4"/>
  <c r="AQ51" i="4"/>
  <c r="AD51" i="4"/>
  <c r="AA52" i="4" s="1"/>
  <c r="AF51" i="4"/>
  <c r="AL51" i="4" s="1"/>
  <c r="AO51" i="4" s="1"/>
  <c r="AG51" i="4"/>
  <c r="AK51" i="4"/>
  <c r="M940" i="6"/>
  <c r="J941" i="6"/>
  <c r="AQ105" i="1"/>
  <c r="AS105" i="1"/>
  <c r="AR105" i="1"/>
  <c r="AI105" i="1"/>
  <c r="AL105" i="1"/>
  <c r="AH105" i="1"/>
  <c r="AG105" i="1"/>
  <c r="AK105" i="1"/>
  <c r="AN51" i="4" l="1"/>
  <c r="AE52" i="4"/>
  <c r="AB52" i="4"/>
  <c r="AC52" i="4" s="1"/>
  <c r="AM51" i="4"/>
  <c r="AO105" i="1"/>
  <c r="M941" i="6"/>
  <c r="J942" i="6"/>
  <c r="AM105" i="1"/>
  <c r="AN105" i="1"/>
  <c r="AD52" i="4" l="1"/>
  <c r="AA53" i="4" s="1"/>
  <c r="AF52" i="4"/>
  <c r="AL52" i="4" s="1"/>
  <c r="AO52" i="4" s="1"/>
  <c r="AG52" i="4"/>
  <c r="AK52" i="4"/>
  <c r="AR52" i="4"/>
  <c r="AS52" i="4"/>
  <c r="AQ52" i="4"/>
  <c r="M942" i="6"/>
  <c r="J943" i="6"/>
  <c r="AN52" i="4" l="1"/>
  <c r="AM52" i="4"/>
  <c r="AE53" i="4"/>
  <c r="AB53" i="4"/>
  <c r="AC53" i="4" s="1"/>
  <c r="M943" i="6"/>
  <c r="J944" i="6"/>
  <c r="AQ106" i="1"/>
  <c r="AR106" i="1"/>
  <c r="AS106" i="1"/>
  <c r="AK106" i="1"/>
  <c r="AH106" i="1"/>
  <c r="AL106" i="1"/>
  <c r="AI106" i="1"/>
  <c r="AG106" i="1"/>
  <c r="AR53" i="4" l="1"/>
  <c r="AS53" i="4"/>
  <c r="AQ53" i="4"/>
  <c r="AD53" i="4"/>
  <c r="AA54" i="4" s="1"/>
  <c r="AF53" i="4"/>
  <c r="AL53" i="4" s="1"/>
  <c r="AO53" i="4" s="1"/>
  <c r="AG53" i="4"/>
  <c r="AK53" i="4"/>
  <c r="AO106" i="1"/>
  <c r="M944" i="6"/>
  <c r="J945" i="6"/>
  <c r="AN106" i="1"/>
  <c r="AM106" i="1"/>
  <c r="AN53" i="4" l="1"/>
  <c r="AM53" i="4"/>
  <c r="AE54" i="4"/>
  <c r="AB54" i="4"/>
  <c r="AC54" i="4" s="1"/>
  <c r="M945" i="6"/>
  <c r="J946" i="6"/>
  <c r="AD54" i="4" l="1"/>
  <c r="AA55" i="4" s="1"/>
  <c r="AF54" i="4"/>
  <c r="AL54" i="4" s="1"/>
  <c r="AO54" i="4" s="1"/>
  <c r="AG54" i="4"/>
  <c r="AK54" i="4"/>
  <c r="AR54" i="4"/>
  <c r="AS54" i="4"/>
  <c r="AQ54" i="4"/>
  <c r="M946" i="6"/>
  <c r="J947" i="6"/>
  <c r="AQ107" i="1"/>
  <c r="AR107" i="1"/>
  <c r="AS107" i="1"/>
  <c r="AL107" i="1"/>
  <c r="AH107" i="1"/>
  <c r="AI107" i="1"/>
  <c r="AG107" i="1"/>
  <c r="AK107" i="1"/>
  <c r="AN54" i="4" l="1"/>
  <c r="AM54" i="4"/>
  <c r="AE55" i="4"/>
  <c r="AB55" i="4"/>
  <c r="AC55" i="4" s="1"/>
  <c r="AO107" i="1"/>
  <c r="AN107" i="1"/>
  <c r="M947" i="6"/>
  <c r="J948" i="6"/>
  <c r="AM107" i="1"/>
  <c r="AR55" i="4" l="1"/>
  <c r="AS55" i="4"/>
  <c r="AQ55" i="4"/>
  <c r="AD55" i="4"/>
  <c r="AA56" i="4" s="1"/>
  <c r="AF55" i="4"/>
  <c r="AL55" i="4" s="1"/>
  <c r="AO55" i="4" s="1"/>
  <c r="AG55" i="4"/>
  <c r="AK55" i="4"/>
  <c r="M948" i="6"/>
  <c r="J949" i="6"/>
  <c r="AN55" i="4" l="1"/>
  <c r="AE56" i="4"/>
  <c r="AB56" i="4"/>
  <c r="AC56" i="4" s="1"/>
  <c r="AM55" i="4"/>
  <c r="M949" i="6"/>
  <c r="J950" i="6"/>
  <c r="AR108" i="1"/>
  <c r="AS108" i="1"/>
  <c r="AQ108" i="1"/>
  <c r="AK108" i="1"/>
  <c r="AI108" i="1"/>
  <c r="AG108" i="1"/>
  <c r="AL108" i="1"/>
  <c r="AH108" i="1"/>
  <c r="AD56" i="4" l="1"/>
  <c r="AA57" i="4" s="1"/>
  <c r="AF56" i="4"/>
  <c r="AL56" i="4" s="1"/>
  <c r="AO56" i="4" s="1"/>
  <c r="AG56" i="4"/>
  <c r="AK56" i="4"/>
  <c r="AR56" i="4"/>
  <c r="AS56" i="4"/>
  <c r="AQ56" i="4"/>
  <c r="AO108" i="1"/>
  <c r="M950" i="6"/>
  <c r="J951" i="6"/>
  <c r="AN108" i="1"/>
  <c r="AM108" i="1"/>
  <c r="AN56" i="4" l="1"/>
  <c r="AM56" i="4"/>
  <c r="AE57" i="4"/>
  <c r="AB57" i="4"/>
  <c r="AC57" i="4" s="1"/>
  <c r="M951" i="6"/>
  <c r="J952" i="6"/>
  <c r="AR57" i="4" l="1"/>
  <c r="AS57" i="4"/>
  <c r="AQ57" i="4"/>
  <c r="AD57" i="4"/>
  <c r="AA58" i="4" s="1"/>
  <c r="AF57" i="4"/>
  <c r="AL57" i="4" s="1"/>
  <c r="AO57" i="4" s="1"/>
  <c r="AG57" i="4"/>
  <c r="AK57" i="4"/>
  <c r="M952" i="6"/>
  <c r="J953" i="6"/>
  <c r="AS109" i="1"/>
  <c r="AQ109" i="1"/>
  <c r="AR109" i="1"/>
  <c r="AH109" i="1"/>
  <c r="AL109" i="1"/>
  <c r="AG109" i="1"/>
  <c r="AK109" i="1"/>
  <c r="AI109" i="1"/>
  <c r="AN57" i="4" l="1"/>
  <c r="AE58" i="4"/>
  <c r="AB58" i="4"/>
  <c r="AC58" i="4" s="1"/>
  <c r="AM57" i="4"/>
  <c r="AO109" i="1"/>
  <c r="M953" i="6"/>
  <c r="J954" i="6"/>
  <c r="AM109" i="1"/>
  <c r="AN109" i="1"/>
  <c r="AD58" i="4" l="1"/>
  <c r="AA59" i="4" s="1"/>
  <c r="AF58" i="4"/>
  <c r="AL58" i="4" s="1"/>
  <c r="AO58" i="4" s="1"/>
  <c r="AG58" i="4"/>
  <c r="AK58" i="4"/>
  <c r="AR58" i="4"/>
  <c r="AS58" i="4"/>
  <c r="AQ58" i="4"/>
  <c r="M954" i="6"/>
  <c r="J955" i="6"/>
  <c r="AN58" i="4" l="1"/>
  <c r="AM58" i="4"/>
  <c r="AE59" i="4"/>
  <c r="AB59" i="4"/>
  <c r="AC59" i="4" s="1"/>
  <c r="M955" i="6"/>
  <c r="J956" i="6"/>
  <c r="AS110" i="1"/>
  <c r="AQ110" i="1"/>
  <c r="AR110" i="1"/>
  <c r="AK110" i="1"/>
  <c r="AG110" i="1"/>
  <c r="AH110" i="1"/>
  <c r="AL110" i="1"/>
  <c r="AI110" i="1"/>
  <c r="AR59" i="4" l="1"/>
  <c r="AS59" i="4"/>
  <c r="AQ59" i="4"/>
  <c r="AD59" i="4"/>
  <c r="AA60" i="4" s="1"/>
  <c r="AF59" i="4"/>
  <c r="AL59" i="4" s="1"/>
  <c r="AO59" i="4" s="1"/>
  <c r="AG59" i="4"/>
  <c r="AK59" i="4"/>
  <c r="AO110" i="1"/>
  <c r="M956" i="6"/>
  <c r="J957" i="6"/>
  <c r="AN110" i="1"/>
  <c r="AM110" i="1"/>
  <c r="AN59" i="4" l="1"/>
  <c r="AE60" i="4"/>
  <c r="AB60" i="4"/>
  <c r="AC60" i="4"/>
  <c r="AM59" i="4"/>
  <c r="M957" i="6"/>
  <c r="J958" i="6"/>
  <c r="AD60" i="4" l="1"/>
  <c r="AA61" i="4" s="1"/>
  <c r="AF60" i="4"/>
  <c r="AL60" i="4" s="1"/>
  <c r="AO60" i="4" s="1"/>
  <c r="AG60" i="4"/>
  <c r="AK60" i="4"/>
  <c r="AR60" i="4"/>
  <c r="AS60" i="4"/>
  <c r="AQ60" i="4"/>
  <c r="M958" i="6"/>
  <c r="J959" i="6"/>
  <c r="AS111" i="1"/>
  <c r="AQ111" i="1"/>
  <c r="AR111" i="1"/>
  <c r="AG111" i="1"/>
  <c r="AH111" i="1"/>
  <c r="AL111" i="1"/>
  <c r="AI111" i="1"/>
  <c r="AK111" i="1"/>
  <c r="AN60" i="4" l="1"/>
  <c r="AM60" i="4"/>
  <c r="AE61" i="4"/>
  <c r="AB61" i="4"/>
  <c r="AC61" i="4" s="1"/>
  <c r="AO111" i="1"/>
  <c r="M959" i="6"/>
  <c r="J960" i="6"/>
  <c r="AM111" i="1"/>
  <c r="AN111" i="1"/>
  <c r="AR61" i="4" l="1"/>
  <c r="AS61" i="4"/>
  <c r="AQ61" i="4"/>
  <c r="AD61" i="4"/>
  <c r="AA62" i="4" s="1"/>
  <c r="AF61" i="4"/>
  <c r="AL61" i="4" s="1"/>
  <c r="AO61" i="4" s="1"/>
  <c r="AG61" i="4"/>
  <c r="AK61" i="4"/>
  <c r="M960" i="6"/>
  <c r="J961" i="6"/>
  <c r="AN61" i="4" l="1"/>
  <c r="AE62" i="4"/>
  <c r="AB62" i="4"/>
  <c r="AC62" i="4" s="1"/>
  <c r="AM61" i="4"/>
  <c r="M961" i="6"/>
  <c r="J962" i="6"/>
  <c r="AS112" i="1"/>
  <c r="AQ112" i="1"/>
  <c r="AR112" i="1"/>
  <c r="AH112" i="1"/>
  <c r="AL112" i="1"/>
  <c r="AK112" i="1"/>
  <c r="AG112" i="1"/>
  <c r="AI112" i="1"/>
  <c r="AD62" i="4" l="1"/>
  <c r="AA63" i="4" s="1"/>
  <c r="AF62" i="4"/>
  <c r="AG62" i="4"/>
  <c r="AK62" i="4"/>
  <c r="AL62" i="4"/>
  <c r="AO62" i="4" s="1"/>
  <c r="AR62" i="4"/>
  <c r="AQ62" i="4"/>
  <c r="AS62" i="4"/>
  <c r="AO112" i="1"/>
  <c r="M962" i="6"/>
  <c r="J963" i="6"/>
  <c r="AM112" i="1"/>
  <c r="AN112" i="1"/>
  <c r="AN62" i="4" l="1"/>
  <c r="AM62" i="4"/>
  <c r="AE63" i="4"/>
  <c r="AB63" i="4"/>
  <c r="AC63" i="4" s="1"/>
  <c r="M963" i="6"/>
  <c r="J964" i="6"/>
  <c r="AD63" i="4" l="1"/>
  <c r="AA64" i="4" s="1"/>
  <c r="AG63" i="4"/>
  <c r="AF63" i="4"/>
  <c r="AL63" i="4" s="1"/>
  <c r="AO63" i="4" s="1"/>
  <c r="AK63" i="4"/>
  <c r="AR63" i="4"/>
  <c r="AQ63" i="4"/>
  <c r="AS63" i="4"/>
  <c r="M964" i="6"/>
  <c r="J965" i="6"/>
  <c r="AS113" i="1"/>
  <c r="AR113" i="1"/>
  <c r="AQ113" i="1"/>
  <c r="AH113" i="1"/>
  <c r="AG113" i="1"/>
  <c r="AK113" i="1"/>
  <c r="AL113" i="1"/>
  <c r="AI113" i="1"/>
  <c r="AN63" i="4" l="1"/>
  <c r="AM63" i="4"/>
  <c r="AE64" i="4"/>
  <c r="AB64" i="4"/>
  <c r="AC64" i="4" s="1"/>
  <c r="AO113" i="1"/>
  <c r="M965" i="6"/>
  <c r="J966" i="6"/>
  <c r="AM113" i="1"/>
  <c r="AN113" i="1"/>
  <c r="AD64" i="4" l="1"/>
  <c r="AA65" i="4" s="1"/>
  <c r="AG64" i="4"/>
  <c r="AK64" i="4"/>
  <c r="AF64" i="4"/>
  <c r="AL64" i="4" s="1"/>
  <c r="AO64" i="4" s="1"/>
  <c r="AR64" i="4"/>
  <c r="AQ64" i="4"/>
  <c r="AS64" i="4"/>
  <c r="AN64" i="4" s="1"/>
  <c r="M966" i="6"/>
  <c r="J967" i="6"/>
  <c r="AM64" i="4" l="1"/>
  <c r="AE65" i="4"/>
  <c r="AB65" i="4"/>
  <c r="AC65" i="4" s="1"/>
  <c r="M967" i="6"/>
  <c r="J968" i="6"/>
  <c r="AS114" i="1"/>
  <c r="AQ114" i="1"/>
  <c r="AR114" i="1"/>
  <c r="AI114" i="1"/>
  <c r="AH114" i="1"/>
  <c r="AK114" i="1"/>
  <c r="AL114" i="1"/>
  <c r="AG114" i="1"/>
  <c r="AR65" i="4" l="1"/>
  <c r="AQ65" i="4"/>
  <c r="AS65" i="4"/>
  <c r="AD65" i="4"/>
  <c r="AA66" i="4" s="1"/>
  <c r="AG65" i="4"/>
  <c r="AF65" i="4"/>
  <c r="AL65" i="4" s="1"/>
  <c r="AO65" i="4" s="1"/>
  <c r="AK65" i="4"/>
  <c r="AO114" i="1"/>
  <c r="M968" i="6"/>
  <c r="J969" i="6"/>
  <c r="AN114" i="1"/>
  <c r="AM114" i="1"/>
  <c r="AN65" i="4" l="1"/>
  <c r="AE66" i="4"/>
  <c r="AB66" i="4"/>
  <c r="AC66" i="4" s="1"/>
  <c r="AM65" i="4"/>
  <c r="M969" i="6"/>
  <c r="J970" i="6"/>
  <c r="AD66" i="4" l="1"/>
  <c r="AA67" i="4" s="1"/>
  <c r="AG66" i="4"/>
  <c r="AK66" i="4"/>
  <c r="AF66" i="4"/>
  <c r="AL66" i="4" s="1"/>
  <c r="AO66" i="4" s="1"/>
  <c r="AR66" i="4"/>
  <c r="AQ66" i="4"/>
  <c r="AS66" i="4"/>
  <c r="AN66" i="4" s="1"/>
  <c r="M970" i="6"/>
  <c r="J971" i="6"/>
  <c r="AS115" i="1"/>
  <c r="AQ115" i="1"/>
  <c r="AR115" i="1"/>
  <c r="AL115" i="1"/>
  <c r="AH115" i="1"/>
  <c r="AG115" i="1"/>
  <c r="AK115" i="1"/>
  <c r="AI115" i="1"/>
  <c r="AM66" i="4" l="1"/>
  <c r="AE67" i="4"/>
  <c r="AB67" i="4"/>
  <c r="AC67" i="4"/>
  <c r="AO115" i="1"/>
  <c r="M971" i="6"/>
  <c r="J972" i="6"/>
  <c r="AM115" i="1"/>
  <c r="AN115" i="1"/>
  <c r="AR67" i="4" l="1"/>
  <c r="AQ67" i="4"/>
  <c r="AS67" i="4"/>
  <c r="AD67" i="4"/>
  <c r="AA68" i="4" s="1"/>
  <c r="AG67" i="4"/>
  <c r="AF67" i="4"/>
  <c r="AL67" i="4" s="1"/>
  <c r="AO67" i="4" s="1"/>
  <c r="AK67" i="4"/>
  <c r="M972" i="6"/>
  <c r="J973" i="6"/>
  <c r="AN67" i="4" l="1"/>
  <c r="AE68" i="4"/>
  <c r="AB68" i="4"/>
  <c r="AC68" i="4" s="1"/>
  <c r="AM67" i="4"/>
  <c r="M973" i="6"/>
  <c r="J974" i="6"/>
  <c r="AS116" i="1"/>
  <c r="AQ116" i="1"/>
  <c r="AR116" i="1"/>
  <c r="AI116" i="1"/>
  <c r="AH116" i="1"/>
  <c r="AL116" i="1"/>
  <c r="AK116" i="1"/>
  <c r="AG116" i="1"/>
  <c r="AD68" i="4" l="1"/>
  <c r="AA69" i="4" s="1"/>
  <c r="AG68" i="4"/>
  <c r="AK68" i="4"/>
  <c r="AF68" i="4"/>
  <c r="AL68" i="4" s="1"/>
  <c r="AO68" i="4" s="1"/>
  <c r="AR68" i="4"/>
  <c r="AQ68" i="4"/>
  <c r="AS68" i="4"/>
  <c r="AN68" i="4" s="1"/>
  <c r="AO116" i="1"/>
  <c r="M974" i="6"/>
  <c r="J975" i="6"/>
  <c r="AM116" i="1"/>
  <c r="AN116" i="1"/>
  <c r="AM68" i="4" l="1"/>
  <c r="AE69" i="4"/>
  <c r="AB69" i="4"/>
  <c r="AC69" i="4"/>
  <c r="M975" i="6"/>
  <c r="J976" i="6"/>
  <c r="AR69" i="4" l="1"/>
  <c r="AQ69" i="4"/>
  <c r="AS69" i="4"/>
  <c r="AD69" i="4"/>
  <c r="AA70" i="4" s="1"/>
  <c r="AG69" i="4"/>
  <c r="AF69" i="4"/>
  <c r="AL69" i="4" s="1"/>
  <c r="AO69" i="4" s="1"/>
  <c r="AK69" i="4"/>
  <c r="M976" i="6"/>
  <c r="J977" i="6"/>
  <c r="AQ117" i="1"/>
  <c r="AR117" i="1"/>
  <c r="AS117" i="1"/>
  <c r="AI117" i="1"/>
  <c r="AG117" i="1"/>
  <c r="AK117" i="1"/>
  <c r="AL117" i="1"/>
  <c r="AH117" i="1"/>
  <c r="AN69" i="4" l="1"/>
  <c r="AE70" i="4"/>
  <c r="AB70" i="4"/>
  <c r="AC70" i="4" s="1"/>
  <c r="AM69" i="4"/>
  <c r="AO117" i="1"/>
  <c r="M977" i="6"/>
  <c r="J978" i="6"/>
  <c r="AN117" i="1"/>
  <c r="AM117" i="1"/>
  <c r="AD70" i="4" l="1"/>
  <c r="AA71" i="4" s="1"/>
  <c r="AG70" i="4"/>
  <c r="AK70" i="4"/>
  <c r="AF70" i="4"/>
  <c r="AL70" i="4" s="1"/>
  <c r="AO70" i="4" s="1"/>
  <c r="AR70" i="4"/>
  <c r="AQ70" i="4"/>
  <c r="AS70" i="4"/>
  <c r="M978" i="6"/>
  <c r="J979" i="6"/>
  <c r="AM70" i="4" l="1"/>
  <c r="AN70" i="4"/>
  <c r="AE71" i="4"/>
  <c r="AB71" i="4"/>
  <c r="AC71" i="4" s="1"/>
  <c r="M979" i="6"/>
  <c r="J980" i="6"/>
  <c r="AQ118" i="1"/>
  <c r="AR118" i="1"/>
  <c r="AS118" i="1"/>
  <c r="AI118" i="1"/>
  <c r="AK118" i="1"/>
  <c r="AH118" i="1"/>
  <c r="AG118" i="1"/>
  <c r="AL118" i="1"/>
  <c r="AD71" i="4" l="1"/>
  <c r="AA72" i="4" s="1"/>
  <c r="AG71" i="4"/>
  <c r="AF71" i="4"/>
  <c r="AL71" i="4" s="1"/>
  <c r="AO71" i="4" s="1"/>
  <c r="AK71" i="4"/>
  <c r="AR71" i="4"/>
  <c r="AQ71" i="4"/>
  <c r="AS71" i="4"/>
  <c r="AO118" i="1"/>
  <c r="AN118" i="1"/>
  <c r="M980" i="6"/>
  <c r="J981" i="6"/>
  <c r="AM118" i="1"/>
  <c r="AN71" i="4" l="1"/>
  <c r="AM71" i="4"/>
  <c r="AE72" i="4"/>
  <c r="AB72" i="4"/>
  <c r="AC72" i="4" s="1"/>
  <c r="M981" i="6"/>
  <c r="J982" i="6"/>
  <c r="AD72" i="4" l="1"/>
  <c r="AA73" i="4" s="1"/>
  <c r="AG72" i="4"/>
  <c r="AK72" i="4"/>
  <c r="AF72" i="4"/>
  <c r="AL72" i="4" s="1"/>
  <c r="AO72" i="4" s="1"/>
  <c r="AR72" i="4"/>
  <c r="AQ72" i="4"/>
  <c r="AS72" i="4"/>
  <c r="AN72" i="4" s="1"/>
  <c r="M982" i="6"/>
  <c r="J983" i="6"/>
  <c r="AQ119" i="1"/>
  <c r="AR119" i="1"/>
  <c r="AS119" i="1"/>
  <c r="AH119" i="1"/>
  <c r="AK119" i="1"/>
  <c r="AI119" i="1"/>
  <c r="AG119" i="1"/>
  <c r="AL119" i="1"/>
  <c r="AM72" i="4" l="1"/>
  <c r="AE73" i="4"/>
  <c r="AB73" i="4"/>
  <c r="AC73" i="4" s="1"/>
  <c r="AO119" i="1"/>
  <c r="M983" i="6"/>
  <c r="J984" i="6"/>
  <c r="AN119" i="1"/>
  <c r="AM119" i="1"/>
  <c r="AD73" i="4" l="1"/>
  <c r="AA74" i="4" s="1"/>
  <c r="AG73" i="4"/>
  <c r="AF73" i="4"/>
  <c r="AL73" i="4" s="1"/>
  <c r="AO73" i="4" s="1"/>
  <c r="AK73" i="4"/>
  <c r="AR73" i="4"/>
  <c r="AQ73" i="4"/>
  <c r="AS73" i="4"/>
  <c r="M984" i="6"/>
  <c r="J985" i="6"/>
  <c r="AN73" i="4" l="1"/>
  <c r="AM73" i="4"/>
  <c r="AE74" i="4"/>
  <c r="AB74" i="4"/>
  <c r="AC74" i="4" s="1"/>
  <c r="M985" i="6"/>
  <c r="J986" i="6"/>
  <c r="AQ120" i="1"/>
  <c r="AR120" i="1"/>
  <c r="AS120" i="1"/>
  <c r="AH120" i="1"/>
  <c r="AI120" i="1"/>
  <c r="AG120" i="1"/>
  <c r="AL120" i="1"/>
  <c r="AK120" i="1"/>
  <c r="AD74" i="4" l="1"/>
  <c r="AA75" i="4" s="1"/>
  <c r="AG74" i="4"/>
  <c r="AK74" i="4"/>
  <c r="AF74" i="4"/>
  <c r="AL74" i="4" s="1"/>
  <c r="AO74" i="4" s="1"/>
  <c r="AR74" i="4"/>
  <c r="AS74" i="4"/>
  <c r="AQ74" i="4"/>
  <c r="AO120" i="1"/>
  <c r="AN120" i="1"/>
  <c r="M986" i="6"/>
  <c r="J987" i="6"/>
  <c r="AM120" i="1"/>
  <c r="AN74" i="4" l="1"/>
  <c r="AM74" i="4"/>
  <c r="AE75" i="4"/>
  <c r="AB75" i="4"/>
  <c r="AC75" i="4" s="1"/>
  <c r="M987" i="6"/>
  <c r="J988" i="6"/>
  <c r="AG75" i="4" l="1"/>
  <c r="AK75" i="4"/>
  <c r="AD75" i="4"/>
  <c r="AA76" i="4" s="1"/>
  <c r="AF75" i="4"/>
  <c r="AL75" i="4" s="1"/>
  <c r="AO75" i="4" s="1"/>
  <c r="AR75" i="4"/>
  <c r="AS75" i="4"/>
  <c r="AQ75" i="4"/>
  <c r="M988" i="6"/>
  <c r="J989" i="6"/>
  <c r="AQ121" i="1"/>
  <c r="AR121" i="1"/>
  <c r="AS121" i="1"/>
  <c r="AH121" i="1"/>
  <c r="AL121" i="1"/>
  <c r="AK121" i="1"/>
  <c r="AG121" i="1"/>
  <c r="AI121" i="1"/>
  <c r="AE76" i="4" l="1"/>
  <c r="AB76" i="4"/>
  <c r="AC76" i="4" s="1"/>
  <c r="AN75" i="4"/>
  <c r="AM75" i="4"/>
  <c r="AO121" i="1"/>
  <c r="AN121" i="1"/>
  <c r="M989" i="6"/>
  <c r="J990" i="6"/>
  <c r="AM121" i="1"/>
  <c r="AG76" i="4" l="1"/>
  <c r="AK76" i="4"/>
  <c r="AD76" i="4"/>
  <c r="AA77" i="4" s="1"/>
  <c r="AF76" i="4"/>
  <c r="AL76" i="4" s="1"/>
  <c r="AO76" i="4" s="1"/>
  <c r="AR76" i="4"/>
  <c r="AS76" i="4"/>
  <c r="AQ76" i="4"/>
  <c r="M990" i="6"/>
  <c r="J991" i="6"/>
  <c r="AE77" i="4" l="1"/>
  <c r="AB77" i="4"/>
  <c r="AC77" i="4" s="1"/>
  <c r="AN76" i="4"/>
  <c r="AM76" i="4"/>
  <c r="M991" i="6"/>
  <c r="J992" i="6"/>
  <c r="AQ122" i="1"/>
  <c r="AR122" i="1"/>
  <c r="AS122" i="1"/>
  <c r="AG122" i="1"/>
  <c r="AH122" i="1"/>
  <c r="AI122" i="1"/>
  <c r="AK122" i="1"/>
  <c r="AL122" i="1"/>
  <c r="AG77" i="4" l="1"/>
  <c r="AK77" i="4"/>
  <c r="AD77" i="4"/>
  <c r="AA78" i="4" s="1"/>
  <c r="AF77" i="4"/>
  <c r="AL77" i="4" s="1"/>
  <c r="AO77" i="4" s="1"/>
  <c r="AR77" i="4"/>
  <c r="AS77" i="4"/>
  <c r="AQ77" i="4"/>
  <c r="AO122" i="1"/>
  <c r="AN122" i="1"/>
  <c r="M992" i="6"/>
  <c r="J993" i="6"/>
  <c r="AM122" i="1"/>
  <c r="AE78" i="4" l="1"/>
  <c r="AB78" i="4"/>
  <c r="AC78" i="4" s="1"/>
  <c r="AN77" i="4"/>
  <c r="AM77" i="4"/>
  <c r="M993" i="6"/>
  <c r="J994" i="6"/>
  <c r="AG78" i="4" l="1"/>
  <c r="AK78" i="4"/>
  <c r="AD78" i="4"/>
  <c r="AA79" i="4" s="1"/>
  <c r="AF78" i="4"/>
  <c r="AL78" i="4" s="1"/>
  <c r="AO78" i="4" s="1"/>
  <c r="AR78" i="4"/>
  <c r="AS78" i="4"/>
  <c r="AQ78" i="4"/>
  <c r="M994" i="6"/>
  <c r="J995" i="6"/>
  <c r="AQ123" i="1"/>
  <c r="AS123" i="1"/>
  <c r="AR123" i="1"/>
  <c r="AK123" i="1"/>
  <c r="AH123" i="1"/>
  <c r="AI123" i="1"/>
  <c r="AG123" i="1"/>
  <c r="AL123" i="1"/>
  <c r="AE79" i="4" l="1"/>
  <c r="AB79" i="4"/>
  <c r="AC79" i="4" s="1"/>
  <c r="AN78" i="4"/>
  <c r="AM78" i="4"/>
  <c r="AO123" i="1"/>
  <c r="AN123" i="1"/>
  <c r="M995" i="6"/>
  <c r="J996" i="6"/>
  <c r="AM123" i="1"/>
  <c r="AG79" i="4" l="1"/>
  <c r="AK79" i="4"/>
  <c r="AD79" i="4"/>
  <c r="AA80" i="4" s="1"/>
  <c r="AF79" i="4"/>
  <c r="AL79" i="4" s="1"/>
  <c r="AO79" i="4" s="1"/>
  <c r="AR79" i="4"/>
  <c r="AS79" i="4"/>
  <c r="AQ79" i="4"/>
  <c r="M996" i="6"/>
  <c r="J997" i="6"/>
  <c r="AN79" i="4" l="1"/>
  <c r="AE80" i="4"/>
  <c r="AB80" i="4"/>
  <c r="AC80" i="4" s="1"/>
  <c r="AM79" i="4"/>
  <c r="M997" i="6"/>
  <c r="J998" i="6"/>
  <c r="AQ124" i="1"/>
  <c r="AR124" i="1"/>
  <c r="AS124" i="1"/>
  <c r="AG124" i="1"/>
  <c r="AK124" i="1"/>
  <c r="AL124" i="1"/>
  <c r="AH124" i="1"/>
  <c r="AI124" i="1"/>
  <c r="AG80" i="4" l="1"/>
  <c r="AK80" i="4"/>
  <c r="AD80" i="4"/>
  <c r="AA81" i="4" s="1"/>
  <c r="AF80" i="4"/>
  <c r="AL80" i="4" s="1"/>
  <c r="AO80" i="4" s="1"/>
  <c r="AR80" i="4"/>
  <c r="AS80" i="4"/>
  <c r="AQ80" i="4"/>
  <c r="AO124" i="1"/>
  <c r="AN124" i="1"/>
  <c r="M998" i="6"/>
  <c r="J999" i="6"/>
  <c r="AM124" i="1"/>
  <c r="AE81" i="4" l="1"/>
  <c r="AB81" i="4"/>
  <c r="AC81" i="4" s="1"/>
  <c r="AN80" i="4"/>
  <c r="AM80" i="4"/>
  <c r="M999" i="6"/>
  <c r="J1000" i="6"/>
  <c r="AG81" i="4" l="1"/>
  <c r="AK81" i="4"/>
  <c r="AD81" i="4"/>
  <c r="AA82" i="4" s="1"/>
  <c r="AF81" i="4"/>
  <c r="AL81" i="4" s="1"/>
  <c r="AO81" i="4" s="1"/>
  <c r="AR81" i="4"/>
  <c r="AS81" i="4"/>
  <c r="AQ81" i="4"/>
  <c r="M1000" i="6"/>
  <c r="J1001" i="6"/>
  <c r="AQ125" i="1"/>
  <c r="AR125" i="1"/>
  <c r="AS125" i="1"/>
  <c r="AL125" i="1"/>
  <c r="AH125" i="1"/>
  <c r="AI125" i="1"/>
  <c r="AK125" i="1"/>
  <c r="AG125" i="1"/>
  <c r="AE82" i="4" l="1"/>
  <c r="AB82" i="4"/>
  <c r="AC82" i="4" s="1"/>
  <c r="AN81" i="4"/>
  <c r="AM81" i="4"/>
  <c r="AO125" i="1"/>
  <c r="AN125" i="1"/>
  <c r="M1001" i="6"/>
  <c r="J1002" i="6"/>
  <c r="AM125" i="1"/>
  <c r="AG82" i="4" l="1"/>
  <c r="AK82" i="4"/>
  <c r="AD82" i="4"/>
  <c r="AA83" i="4" s="1"/>
  <c r="AF82" i="4"/>
  <c r="AL82" i="4" s="1"/>
  <c r="AO82" i="4" s="1"/>
  <c r="AR82" i="4"/>
  <c r="AS82" i="4"/>
  <c r="AQ82" i="4"/>
  <c r="M1002" i="6"/>
  <c r="J1003" i="6"/>
  <c r="AE83" i="4" l="1"/>
  <c r="AB83" i="4"/>
  <c r="AC83" i="4" s="1"/>
  <c r="AN82" i="4"/>
  <c r="AM82" i="4"/>
  <c r="M1003" i="6"/>
  <c r="J1004" i="6"/>
  <c r="AS126" i="1"/>
  <c r="AQ126" i="1"/>
  <c r="AR126" i="1"/>
  <c r="AI126" i="1"/>
  <c r="AG126" i="1"/>
  <c r="AL126" i="1"/>
  <c r="AH126" i="1"/>
  <c r="AK126" i="1"/>
  <c r="AG83" i="4" l="1"/>
  <c r="AK83" i="4"/>
  <c r="AD83" i="4"/>
  <c r="AA84" i="4" s="1"/>
  <c r="AF83" i="4"/>
  <c r="AL83" i="4" s="1"/>
  <c r="AO83" i="4" s="1"/>
  <c r="AR83" i="4"/>
  <c r="AS83" i="4"/>
  <c r="AQ83" i="4"/>
  <c r="AO126" i="1"/>
  <c r="M1004" i="6"/>
  <c r="J1005" i="6"/>
  <c r="AN126" i="1"/>
  <c r="AM126" i="1"/>
  <c r="AE84" i="4" l="1"/>
  <c r="AB84" i="4"/>
  <c r="AC84" i="4" s="1"/>
  <c r="AN83" i="4"/>
  <c r="AM83" i="4"/>
  <c r="M1005" i="6"/>
  <c r="J1006" i="6"/>
  <c r="AG84" i="4" l="1"/>
  <c r="AK84" i="4"/>
  <c r="AD84" i="4"/>
  <c r="AA85" i="4" s="1"/>
  <c r="AF84" i="4"/>
  <c r="AL84" i="4" s="1"/>
  <c r="AO84" i="4" s="1"/>
  <c r="AR84" i="4"/>
  <c r="AS84" i="4"/>
  <c r="AQ84" i="4"/>
  <c r="M1006" i="6"/>
  <c r="J1007" i="6"/>
  <c r="AS127" i="1"/>
  <c r="AR127" i="1"/>
  <c r="AQ127" i="1"/>
  <c r="AL127" i="1"/>
  <c r="AH127" i="1"/>
  <c r="AI127" i="1"/>
  <c r="AG127" i="1"/>
  <c r="AK127" i="1"/>
  <c r="AN84" i="4" l="1"/>
  <c r="AE85" i="4"/>
  <c r="AB85" i="4"/>
  <c r="AC85" i="4" s="1"/>
  <c r="AM84" i="4"/>
  <c r="AO127" i="1"/>
  <c r="M1007" i="6"/>
  <c r="J1008" i="6"/>
  <c r="AM127" i="1"/>
  <c r="AN127" i="1"/>
  <c r="AG85" i="4" l="1"/>
  <c r="AK85" i="4"/>
  <c r="AD85" i="4"/>
  <c r="AA86" i="4" s="1"/>
  <c r="AF85" i="4"/>
  <c r="AL85" i="4" s="1"/>
  <c r="AO85" i="4" s="1"/>
  <c r="AR85" i="4"/>
  <c r="AS85" i="4"/>
  <c r="AQ85" i="4"/>
  <c r="M1008" i="6"/>
  <c r="J1009" i="6"/>
  <c r="AE86" i="4" l="1"/>
  <c r="AB86" i="4"/>
  <c r="AC86" i="4" s="1"/>
  <c r="AN85" i="4"/>
  <c r="AM85" i="4"/>
  <c r="M1009" i="6"/>
  <c r="J1010" i="6"/>
  <c r="AS128" i="1"/>
  <c r="AR128" i="1"/>
  <c r="AQ128" i="1"/>
  <c r="AI128" i="1"/>
  <c r="AL128" i="1"/>
  <c r="AK128" i="1"/>
  <c r="AG128" i="1"/>
  <c r="AH128" i="1"/>
  <c r="AG86" i="4" l="1"/>
  <c r="AK86" i="4"/>
  <c r="AD86" i="4"/>
  <c r="AA87" i="4" s="1"/>
  <c r="AF86" i="4"/>
  <c r="AL86" i="4" s="1"/>
  <c r="AO86" i="4" s="1"/>
  <c r="AR86" i="4"/>
  <c r="AS86" i="4"/>
  <c r="AQ86" i="4"/>
  <c r="AO128" i="1"/>
  <c r="M1010" i="6"/>
  <c r="J1011" i="6"/>
  <c r="AM128" i="1"/>
  <c r="AN128" i="1"/>
  <c r="AE87" i="4" l="1"/>
  <c r="AB87" i="4"/>
  <c r="AC87" i="4" s="1"/>
  <c r="AN86" i="4"/>
  <c r="AM86" i="4"/>
  <c r="M1011" i="6"/>
  <c r="J1012" i="6"/>
  <c r="AG87" i="4" l="1"/>
  <c r="AK87" i="4"/>
  <c r="AD87" i="4"/>
  <c r="AA88" i="4" s="1"/>
  <c r="AF87" i="4"/>
  <c r="AL87" i="4" s="1"/>
  <c r="AO87" i="4" s="1"/>
  <c r="AR87" i="4"/>
  <c r="AQ87" i="4"/>
  <c r="AS87" i="4"/>
  <c r="M1012" i="6"/>
  <c r="J1013" i="6"/>
  <c r="AS129" i="1"/>
  <c r="AQ129" i="1"/>
  <c r="AR129" i="1"/>
  <c r="AL129" i="1"/>
  <c r="AI129" i="1"/>
  <c r="AG129" i="1"/>
  <c r="AK129" i="1"/>
  <c r="AH129" i="1"/>
  <c r="AB88" i="4" l="1"/>
  <c r="AC88" i="4" s="1"/>
  <c r="AE88" i="4"/>
  <c r="AN87" i="4"/>
  <c r="AM87" i="4"/>
  <c r="AO129" i="1"/>
  <c r="M1013" i="6"/>
  <c r="J1014" i="6"/>
  <c r="AM129" i="1"/>
  <c r="AN129" i="1"/>
  <c r="AR88" i="4" l="1"/>
  <c r="AQ88" i="4"/>
  <c r="AS88" i="4"/>
  <c r="AN88" i="4" s="1"/>
  <c r="AG88" i="4"/>
  <c r="AK88" i="4"/>
  <c r="AD88" i="4"/>
  <c r="AA89" i="4" s="1"/>
  <c r="AF88" i="4"/>
  <c r="AL88" i="4" s="1"/>
  <c r="AO88" i="4" s="1"/>
  <c r="M1014" i="6"/>
  <c r="J1015" i="6"/>
  <c r="AB89" i="4" l="1"/>
  <c r="AC89" i="4" s="1"/>
  <c r="AE89" i="4"/>
  <c r="AM88" i="4"/>
  <c r="M1015" i="6"/>
  <c r="J1016" i="6"/>
  <c r="AR130" i="1"/>
  <c r="AS130" i="1"/>
  <c r="AQ130" i="1"/>
  <c r="AK130" i="1"/>
  <c r="AI130" i="1"/>
  <c r="AH130" i="1"/>
  <c r="AL130" i="1"/>
  <c r="AG130" i="1"/>
  <c r="AR89" i="4" l="1"/>
  <c r="AQ89" i="4"/>
  <c r="AS89" i="4"/>
  <c r="AN89" i="4" s="1"/>
  <c r="AG89" i="4"/>
  <c r="AK89" i="4"/>
  <c r="AD89" i="4"/>
  <c r="AA90" i="4" s="1"/>
  <c r="AF89" i="4"/>
  <c r="AL89" i="4" s="1"/>
  <c r="AO89" i="4" s="1"/>
  <c r="AO130" i="1"/>
  <c r="M1016" i="6"/>
  <c r="J1017" i="6"/>
  <c r="AN130" i="1"/>
  <c r="AM130" i="1"/>
  <c r="AB90" i="4" l="1"/>
  <c r="AC90" i="4" s="1"/>
  <c r="AE90" i="4"/>
  <c r="AM89" i="4"/>
  <c r="M1017" i="6"/>
  <c r="J1018" i="6"/>
  <c r="AR90" i="4" l="1"/>
  <c r="AQ90" i="4"/>
  <c r="AS90" i="4"/>
  <c r="AN90" i="4" s="1"/>
  <c r="AG90" i="4"/>
  <c r="AK90" i="4"/>
  <c r="AD90" i="4"/>
  <c r="AA91" i="4" s="1"/>
  <c r="AF90" i="4"/>
  <c r="AL90" i="4" s="1"/>
  <c r="AO90" i="4" s="1"/>
  <c r="M1018" i="6"/>
  <c r="J1019" i="6"/>
  <c r="AR131" i="1"/>
  <c r="AS131" i="1"/>
  <c r="AQ131" i="1"/>
  <c r="AG131" i="1"/>
  <c r="AH131" i="1"/>
  <c r="AL131" i="1"/>
  <c r="AI131" i="1"/>
  <c r="AK131" i="1"/>
  <c r="AB91" i="4" l="1"/>
  <c r="AC91" i="4" s="1"/>
  <c r="AE91" i="4"/>
  <c r="AM90" i="4"/>
  <c r="AO131" i="1"/>
  <c r="M1019" i="6"/>
  <c r="J1020" i="6"/>
  <c r="AN131" i="1"/>
  <c r="AM131" i="1"/>
  <c r="AR91" i="4" l="1"/>
  <c r="AQ91" i="4"/>
  <c r="AS91" i="4"/>
  <c r="AN91" i="4" s="1"/>
  <c r="AG91" i="4"/>
  <c r="AK91" i="4"/>
  <c r="AD91" i="4"/>
  <c r="AA92" i="4" s="1"/>
  <c r="AF91" i="4"/>
  <c r="AL91" i="4" s="1"/>
  <c r="AO91" i="4" s="1"/>
  <c r="M1020" i="6"/>
  <c r="J1021" i="6"/>
  <c r="AB92" i="4" l="1"/>
  <c r="AC92" i="4" s="1"/>
  <c r="AE92" i="4"/>
  <c r="AM91" i="4"/>
  <c r="M1021" i="6"/>
  <c r="J1022" i="6"/>
  <c r="AR132" i="1"/>
  <c r="AS132" i="1"/>
  <c r="AQ132" i="1"/>
  <c r="AL132" i="1"/>
  <c r="AG132" i="1"/>
  <c r="AK132" i="1"/>
  <c r="AH132" i="1"/>
  <c r="AI132" i="1"/>
  <c r="AR92" i="4" l="1"/>
  <c r="AQ92" i="4"/>
  <c r="AS92" i="4"/>
  <c r="AN92" i="4" s="1"/>
  <c r="AG92" i="4"/>
  <c r="AK92" i="4"/>
  <c r="AD92" i="4"/>
  <c r="AA93" i="4" s="1"/>
  <c r="AF92" i="4"/>
  <c r="AL92" i="4" s="1"/>
  <c r="AO92" i="4" s="1"/>
  <c r="AO132" i="1"/>
  <c r="M1022" i="6"/>
  <c r="J1023" i="6"/>
  <c r="AM132" i="1"/>
  <c r="AN132" i="1"/>
  <c r="AB93" i="4" l="1"/>
  <c r="AC93" i="4" s="1"/>
  <c r="AE93" i="4"/>
  <c r="AM92" i="4"/>
  <c r="M1023" i="6"/>
  <c r="J1024" i="6"/>
  <c r="AR93" i="4" l="1"/>
  <c r="AQ93" i="4"/>
  <c r="AS93" i="4"/>
  <c r="AN93" i="4" s="1"/>
  <c r="AG93" i="4"/>
  <c r="AK93" i="4"/>
  <c r="AD93" i="4"/>
  <c r="AA94" i="4" s="1"/>
  <c r="AF93" i="4"/>
  <c r="AL93" i="4" s="1"/>
  <c r="AO93" i="4" s="1"/>
  <c r="M1024" i="6"/>
  <c r="J1025" i="6"/>
  <c r="AR133" i="1"/>
  <c r="AS133" i="1"/>
  <c r="AQ133" i="1"/>
  <c r="AG133" i="1"/>
  <c r="AK133" i="1"/>
  <c r="AL133" i="1"/>
  <c r="AH133" i="1"/>
  <c r="AI133" i="1"/>
  <c r="AB94" i="4" l="1"/>
  <c r="AC94" i="4" s="1"/>
  <c r="AE94" i="4"/>
  <c r="AM93" i="4"/>
  <c r="AO133" i="1"/>
  <c r="M1025" i="6"/>
  <c r="J1026" i="6"/>
  <c r="AN133" i="1"/>
  <c r="AM133" i="1"/>
  <c r="AR94" i="4" l="1"/>
  <c r="AS94" i="4"/>
  <c r="AQ94" i="4"/>
  <c r="AM94" i="4" s="1"/>
  <c r="AG94" i="4"/>
  <c r="AK94" i="4"/>
  <c r="AD94" i="4"/>
  <c r="AA95" i="4" s="1"/>
  <c r="AF94" i="4"/>
  <c r="AL94" i="4" s="1"/>
  <c r="AO94" i="4" s="1"/>
  <c r="M1026" i="6"/>
  <c r="J1027" i="6"/>
  <c r="AE95" i="4" l="1"/>
  <c r="AB95" i="4"/>
  <c r="AC95" i="4" s="1"/>
  <c r="AN94" i="4"/>
  <c r="M1027" i="6"/>
  <c r="J1028" i="6"/>
  <c r="AQ134" i="1"/>
  <c r="AR134" i="1"/>
  <c r="AS134" i="1"/>
  <c r="AG134" i="1"/>
  <c r="AH134" i="1"/>
  <c r="AI134" i="1"/>
  <c r="AK134" i="1"/>
  <c r="AL134" i="1"/>
  <c r="AG95" i="4" l="1"/>
  <c r="AD95" i="4"/>
  <c r="AA96" i="4" s="1"/>
  <c r="AF95" i="4"/>
  <c r="AL95" i="4" s="1"/>
  <c r="AO95" i="4" s="1"/>
  <c r="AK95" i="4"/>
  <c r="AR95" i="4"/>
  <c r="AS95" i="4"/>
  <c r="AQ95" i="4"/>
  <c r="AO134" i="1"/>
  <c r="M1028" i="6"/>
  <c r="J1029" i="6"/>
  <c r="AN134" i="1"/>
  <c r="AM134" i="1"/>
  <c r="AE96" i="4" l="1"/>
  <c r="AB96" i="4"/>
  <c r="AC96" i="4" s="1"/>
  <c r="AN95" i="4"/>
  <c r="AM95" i="4"/>
  <c r="M1029" i="6"/>
  <c r="J1030" i="6"/>
  <c r="AG96" i="4" l="1"/>
  <c r="AD96" i="4"/>
  <c r="AA97" i="4" s="1"/>
  <c r="AF96" i="4"/>
  <c r="AL96" i="4" s="1"/>
  <c r="AO96" i="4" s="1"/>
  <c r="AK96" i="4"/>
  <c r="AR96" i="4"/>
  <c r="AS96" i="4"/>
  <c r="AQ96" i="4"/>
  <c r="M1030" i="6"/>
  <c r="J1031" i="6"/>
  <c r="AQ135" i="1"/>
  <c r="AR135" i="1"/>
  <c r="AS135" i="1"/>
  <c r="AH135" i="1"/>
  <c r="AL135" i="1"/>
  <c r="AI135" i="1"/>
  <c r="AG135" i="1"/>
  <c r="AK135" i="1"/>
  <c r="AN96" i="4" l="1"/>
  <c r="AE97" i="4"/>
  <c r="AB97" i="4"/>
  <c r="AC97" i="4" s="1"/>
  <c r="AM96" i="4"/>
  <c r="AO135" i="1"/>
  <c r="M1031" i="6"/>
  <c r="J1032" i="6"/>
  <c r="AN135" i="1"/>
  <c r="AM135" i="1"/>
  <c r="AG97" i="4" l="1"/>
  <c r="AK97" i="4"/>
  <c r="AD97" i="4"/>
  <c r="AA98" i="4" s="1"/>
  <c r="AF97" i="4"/>
  <c r="AL97" i="4" s="1"/>
  <c r="AO97" i="4" s="1"/>
  <c r="AR97" i="4"/>
  <c r="AS97" i="4"/>
  <c r="AQ97" i="4"/>
  <c r="AM97" i="4"/>
  <c r="M1032" i="6"/>
  <c r="J1033" i="6"/>
  <c r="AE98" i="4" l="1"/>
  <c r="AB98" i="4"/>
  <c r="AC98" i="4" s="1"/>
  <c r="AN97" i="4"/>
  <c r="M1033" i="6"/>
  <c r="J1034" i="6"/>
  <c r="AQ136" i="1"/>
  <c r="AR136" i="1"/>
  <c r="AS136" i="1"/>
  <c r="AI136" i="1"/>
  <c r="AL136" i="1"/>
  <c r="AK136" i="1"/>
  <c r="AG136" i="1"/>
  <c r="AH136" i="1"/>
  <c r="AG98" i="4" l="1"/>
  <c r="AF98" i="4"/>
  <c r="AK98" i="4"/>
  <c r="AD98" i="4"/>
  <c r="AA99" i="4" s="1"/>
  <c r="AR98" i="4"/>
  <c r="AS98" i="4"/>
  <c r="AQ98" i="4"/>
  <c r="AM98" i="4" s="1"/>
  <c r="AL98" i="4"/>
  <c r="AO98" i="4" s="1"/>
  <c r="AO136" i="1"/>
  <c r="AN136" i="1"/>
  <c r="M1034" i="6"/>
  <c r="J1035" i="6"/>
  <c r="AM136" i="1"/>
  <c r="AN98" i="4" l="1"/>
  <c r="AE99" i="4"/>
  <c r="AB99" i="4"/>
  <c r="AC99" i="4" s="1"/>
  <c r="M1035" i="6"/>
  <c r="J1036" i="6"/>
  <c r="AR99" i="4" l="1"/>
  <c r="AS99" i="4"/>
  <c r="AQ99" i="4"/>
  <c r="AG99" i="4"/>
  <c r="AD99" i="4"/>
  <c r="AA100" i="4" s="1"/>
  <c r="AF99" i="4"/>
  <c r="AL99" i="4" s="1"/>
  <c r="AO99" i="4" s="1"/>
  <c r="AK99" i="4"/>
  <c r="M1036" i="6"/>
  <c r="J1037" i="6"/>
  <c r="AQ137" i="1"/>
  <c r="AR137" i="1"/>
  <c r="AS137" i="1"/>
  <c r="AH137" i="1"/>
  <c r="AL137" i="1"/>
  <c r="AI137" i="1"/>
  <c r="AK137" i="1"/>
  <c r="AG137" i="1"/>
  <c r="AN99" i="4" l="1"/>
  <c r="AE100" i="4"/>
  <c r="AB100" i="4"/>
  <c r="AC100" i="4" s="1"/>
  <c r="AM99" i="4"/>
  <c r="AO137" i="1"/>
  <c r="AN137" i="1"/>
  <c r="M1037" i="6"/>
  <c r="J1038" i="6"/>
  <c r="AM137" i="1"/>
  <c r="AR100" i="4" l="1"/>
  <c r="AS100" i="4"/>
  <c r="AQ100" i="4"/>
  <c r="AM100" i="4"/>
  <c r="AG100" i="4"/>
  <c r="AD100" i="4"/>
  <c r="AA101" i="4" s="1"/>
  <c r="AF100" i="4"/>
  <c r="AL100" i="4" s="1"/>
  <c r="AO100" i="4" s="1"/>
  <c r="AK100" i="4"/>
  <c r="M1038" i="6"/>
  <c r="J1039" i="6"/>
  <c r="AE101" i="4" l="1"/>
  <c r="AB101" i="4"/>
  <c r="AC101" i="4" s="1"/>
  <c r="AN100" i="4"/>
  <c r="M1039" i="6"/>
  <c r="J1040" i="6"/>
  <c r="AQ138" i="1"/>
  <c r="AS138" i="1"/>
  <c r="AR138" i="1"/>
  <c r="AK138" i="1"/>
  <c r="AL138" i="1"/>
  <c r="AI138" i="1"/>
  <c r="AH138" i="1"/>
  <c r="AG138" i="1"/>
  <c r="AG101" i="4" l="1"/>
  <c r="AK101" i="4"/>
  <c r="AD101" i="4"/>
  <c r="AA102" i="4" s="1"/>
  <c r="AF101" i="4"/>
  <c r="AL101" i="4" s="1"/>
  <c r="AO101" i="4" s="1"/>
  <c r="AR101" i="4"/>
  <c r="AS101" i="4"/>
  <c r="AQ101" i="4"/>
  <c r="AM101" i="4"/>
  <c r="AO138" i="1"/>
  <c r="M1040" i="6"/>
  <c r="J1041" i="6"/>
  <c r="AN138" i="1"/>
  <c r="AM138" i="1"/>
  <c r="AE102" i="4" l="1"/>
  <c r="AB102" i="4"/>
  <c r="AC102" i="4" s="1"/>
  <c r="AN101" i="4"/>
  <c r="M1041" i="6"/>
  <c r="J1042" i="6"/>
  <c r="AG102" i="4" l="1"/>
  <c r="AF102" i="4"/>
  <c r="AK102" i="4"/>
  <c r="AD102" i="4"/>
  <c r="AA103" i="4" s="1"/>
  <c r="AR102" i="4"/>
  <c r="AS102" i="4"/>
  <c r="AQ102" i="4"/>
  <c r="AM102" i="4" s="1"/>
  <c r="AL102" i="4"/>
  <c r="AO102" i="4" s="1"/>
  <c r="M1042" i="6"/>
  <c r="J1043" i="6"/>
  <c r="AQ139" i="1"/>
  <c r="AR139" i="1"/>
  <c r="AS139" i="1"/>
  <c r="AH139" i="1"/>
  <c r="AL139" i="1"/>
  <c r="AK139" i="1"/>
  <c r="AG139" i="1"/>
  <c r="AI139" i="1"/>
  <c r="AN102" i="4" l="1"/>
  <c r="AE103" i="4"/>
  <c r="AB103" i="4"/>
  <c r="AC103" i="4" s="1"/>
  <c r="AO139" i="1"/>
  <c r="M1043" i="6"/>
  <c r="J1044" i="6"/>
  <c r="AM139" i="1"/>
  <c r="AN139" i="1"/>
  <c r="AG103" i="4" l="1"/>
  <c r="AD103" i="4"/>
  <c r="AA104" i="4" s="1"/>
  <c r="AF103" i="4"/>
  <c r="AL103" i="4" s="1"/>
  <c r="AO103" i="4" s="1"/>
  <c r="AK103" i="4"/>
  <c r="AR103" i="4"/>
  <c r="AS103" i="4"/>
  <c r="AQ103" i="4"/>
  <c r="AM103" i="4" s="1"/>
  <c r="M1044" i="6"/>
  <c r="J1045" i="6"/>
  <c r="AN103" i="4" l="1"/>
  <c r="AE104" i="4"/>
  <c r="AB104" i="4"/>
  <c r="AC104" i="4" s="1"/>
  <c r="M1045" i="6"/>
  <c r="J1046" i="6"/>
  <c r="AQ140" i="1"/>
  <c r="AR140" i="1"/>
  <c r="AS140" i="1"/>
  <c r="AG140" i="1"/>
  <c r="AK140" i="1"/>
  <c r="AH140" i="1"/>
  <c r="AL140" i="1"/>
  <c r="AI140" i="1"/>
  <c r="AR104" i="4" l="1"/>
  <c r="AS104" i="4"/>
  <c r="AQ104" i="4"/>
  <c r="AM104" i="4"/>
  <c r="AG104" i="4"/>
  <c r="AD104" i="4"/>
  <c r="AA105" i="4" s="1"/>
  <c r="AF104" i="4"/>
  <c r="AL104" i="4" s="1"/>
  <c r="AO104" i="4" s="1"/>
  <c r="AK104" i="4"/>
  <c r="AO140" i="1"/>
  <c r="M1046" i="6"/>
  <c r="J1047" i="6"/>
  <c r="AN140" i="1"/>
  <c r="AM140" i="1"/>
  <c r="AE105" i="4" l="1"/>
  <c r="AB105" i="4"/>
  <c r="AC105" i="4" s="1"/>
  <c r="AN104" i="4"/>
  <c r="M1047" i="6"/>
  <c r="J1048" i="6"/>
  <c r="AG105" i="4" l="1"/>
  <c r="AK105" i="4"/>
  <c r="AD105" i="4"/>
  <c r="AA106" i="4" s="1"/>
  <c r="AF105" i="4"/>
  <c r="AL105" i="4" s="1"/>
  <c r="AO105" i="4" s="1"/>
  <c r="AR105" i="4"/>
  <c r="AS105" i="4"/>
  <c r="AQ105" i="4"/>
  <c r="AM105" i="4"/>
  <c r="M1048" i="6"/>
  <c r="J1049" i="6"/>
  <c r="AQ141" i="1"/>
  <c r="AR141" i="1"/>
  <c r="AS141" i="1"/>
  <c r="AI141" i="1"/>
  <c r="AL141" i="1"/>
  <c r="AH141" i="1"/>
  <c r="AK141" i="1"/>
  <c r="AG141" i="1"/>
  <c r="AN105" i="4" l="1"/>
  <c r="AE106" i="4"/>
  <c r="AB106" i="4"/>
  <c r="AC106" i="4" s="1"/>
  <c r="AO141" i="1"/>
  <c r="M1049" i="6"/>
  <c r="J1050" i="6"/>
  <c r="AN141" i="1"/>
  <c r="AM141" i="1"/>
  <c r="AG106" i="4" l="1"/>
  <c r="AF106" i="4"/>
  <c r="AL106" i="4" s="1"/>
  <c r="AO106" i="4" s="1"/>
  <c r="AK106" i="4"/>
  <c r="AD106" i="4"/>
  <c r="AA107" i="4" s="1"/>
  <c r="AR106" i="4"/>
  <c r="AS106" i="4"/>
  <c r="AQ106" i="4"/>
  <c r="AM106" i="4"/>
  <c r="M1050" i="6"/>
  <c r="J1051" i="6"/>
  <c r="AE107" i="4" l="1"/>
  <c r="AB107" i="4"/>
  <c r="AC107" i="4" s="1"/>
  <c r="AN106" i="4"/>
  <c r="M1051" i="6"/>
  <c r="J1052" i="6"/>
  <c r="AS142" i="1"/>
  <c r="AR142" i="1"/>
  <c r="AQ142" i="1"/>
  <c r="AK142" i="1"/>
  <c r="AH142" i="1"/>
  <c r="AL142" i="1"/>
  <c r="AG142" i="1"/>
  <c r="AI142" i="1"/>
  <c r="AG107" i="4" l="1"/>
  <c r="AD107" i="4"/>
  <c r="AA108" i="4" s="1"/>
  <c r="AF107" i="4"/>
  <c r="AL107" i="4" s="1"/>
  <c r="AO107" i="4" s="1"/>
  <c r="AK107" i="4"/>
  <c r="AR107" i="4"/>
  <c r="AS107" i="4"/>
  <c r="AQ107" i="4"/>
  <c r="AM107" i="4"/>
  <c r="AO142" i="1"/>
  <c r="M1052" i="6"/>
  <c r="J1053" i="6"/>
  <c r="AN142" i="1"/>
  <c r="AM142" i="1"/>
  <c r="AE108" i="4" l="1"/>
  <c r="AB108" i="4"/>
  <c r="AC108" i="4" s="1"/>
  <c r="AN107" i="4"/>
  <c r="M1053" i="6"/>
  <c r="J1054" i="6"/>
  <c r="AG108" i="4" l="1"/>
  <c r="AD108" i="4"/>
  <c r="AA109" i="4" s="1"/>
  <c r="AF108" i="4"/>
  <c r="AL108" i="4" s="1"/>
  <c r="AO108" i="4" s="1"/>
  <c r="AK108" i="4"/>
  <c r="AR108" i="4"/>
  <c r="AS108" i="4"/>
  <c r="AQ108" i="4"/>
  <c r="AM108" i="4"/>
  <c r="M1054" i="6"/>
  <c r="J1055" i="6"/>
  <c r="AH143" i="1"/>
  <c r="AG143" i="1"/>
  <c r="AK143" i="1"/>
  <c r="AI143" i="1"/>
  <c r="AN108" i="4" l="1"/>
  <c r="AE109" i="4"/>
  <c r="AB109" i="4"/>
  <c r="AC109" i="4" s="1"/>
  <c r="M1055" i="6"/>
  <c r="J1056" i="6"/>
  <c r="AG109" i="4" l="1"/>
  <c r="AK109" i="4"/>
  <c r="AD109" i="4"/>
  <c r="AA110" i="4" s="1"/>
  <c r="AF109" i="4"/>
  <c r="AL109" i="4" s="1"/>
  <c r="AO109" i="4" s="1"/>
  <c r="AR109" i="4"/>
  <c r="AS109" i="4"/>
  <c r="AQ109" i="4"/>
  <c r="AM109" i="4"/>
  <c r="M1056" i="6"/>
  <c r="J1057" i="6"/>
  <c r="AE110" i="4" l="1"/>
  <c r="AB110" i="4"/>
  <c r="AC110" i="4" s="1"/>
  <c r="AN109" i="4"/>
  <c r="M1057" i="6"/>
  <c r="J1058" i="6"/>
  <c r="AI144" i="1"/>
  <c r="AK144" i="1"/>
  <c r="AG144" i="1"/>
  <c r="AH144" i="1"/>
  <c r="AG110" i="4" l="1"/>
  <c r="AF110" i="4"/>
  <c r="AK110" i="4"/>
  <c r="AD110" i="4"/>
  <c r="AA111" i="4" s="1"/>
  <c r="AR110" i="4"/>
  <c r="AS110" i="4"/>
  <c r="AQ110" i="4"/>
  <c r="AL110" i="4"/>
  <c r="AO110" i="4" s="1"/>
  <c r="M1058" i="6"/>
  <c r="J1059" i="6"/>
  <c r="AM110" i="4" l="1"/>
  <c r="AE111" i="4"/>
  <c r="AB111" i="4"/>
  <c r="AC111" i="4" s="1"/>
  <c r="AN110" i="4"/>
  <c r="M1059" i="6"/>
  <c r="J1060" i="6"/>
  <c r="AG111" i="4" l="1"/>
  <c r="AD111" i="4"/>
  <c r="AA112" i="4" s="1"/>
  <c r="AF111" i="4"/>
  <c r="AL111" i="4" s="1"/>
  <c r="AO111" i="4" s="1"/>
  <c r="AK111" i="4"/>
  <c r="AR111" i="4"/>
  <c r="AS111" i="4"/>
  <c r="AQ111" i="4"/>
  <c r="AM111" i="4"/>
  <c r="M1060" i="6"/>
  <c r="J1061" i="6"/>
  <c r="AK145" i="1"/>
  <c r="AH145" i="1"/>
  <c r="AI145" i="1"/>
  <c r="AG145" i="1"/>
  <c r="AN111" i="4" l="1"/>
  <c r="AE112" i="4"/>
  <c r="AB112" i="4"/>
  <c r="AC112" i="4" s="1"/>
  <c r="M1061" i="6"/>
  <c r="J1062" i="6"/>
  <c r="AG112" i="4" l="1"/>
  <c r="AD112" i="4"/>
  <c r="AA113" i="4" s="1"/>
  <c r="AF112" i="4"/>
  <c r="AL112" i="4" s="1"/>
  <c r="AO112" i="4" s="1"/>
  <c r="AK112" i="4"/>
  <c r="AR112" i="4"/>
  <c r="AS112" i="4"/>
  <c r="AQ112" i="4"/>
  <c r="M1062" i="6"/>
  <c r="J1063" i="6"/>
  <c r="AM112" i="4" l="1"/>
  <c r="AE113" i="4"/>
  <c r="AB113" i="4"/>
  <c r="AC113" i="4" s="1"/>
  <c r="AN112" i="4"/>
  <c r="M1063" i="6"/>
  <c r="J1064" i="6"/>
  <c r="AK146" i="1"/>
  <c r="AH146" i="1"/>
  <c r="AI146" i="1"/>
  <c r="AG146" i="1"/>
  <c r="AG113" i="4" l="1"/>
  <c r="AK113" i="4"/>
  <c r="AD113" i="4"/>
  <c r="AA114" i="4" s="1"/>
  <c r="AF113" i="4"/>
  <c r="AL113" i="4" s="1"/>
  <c r="AO113" i="4" s="1"/>
  <c r="AR113" i="4"/>
  <c r="AS113" i="4"/>
  <c r="AQ113" i="4"/>
  <c r="AM113" i="4"/>
  <c r="M1064" i="6"/>
  <c r="J1065" i="6"/>
  <c r="AN113" i="4" l="1"/>
  <c r="AE114" i="4"/>
  <c r="AB114" i="4"/>
  <c r="AC114" i="4" s="1"/>
  <c r="M1065" i="6"/>
  <c r="J1066" i="6"/>
  <c r="AG114" i="4" l="1"/>
  <c r="AF114" i="4"/>
  <c r="AK114" i="4"/>
  <c r="AD114" i="4"/>
  <c r="AA115" i="4" s="1"/>
  <c r="AR114" i="4"/>
  <c r="AS114" i="4"/>
  <c r="AQ114" i="4"/>
  <c r="AM114" i="4" s="1"/>
  <c r="AL114" i="4"/>
  <c r="AO114" i="4" s="1"/>
  <c r="M1066" i="6"/>
  <c r="J1067" i="6"/>
  <c r="AH147" i="1"/>
  <c r="AI147" i="1"/>
  <c r="AG147" i="1"/>
  <c r="AK147" i="1"/>
  <c r="AN114" i="4" l="1"/>
  <c r="AE115" i="4"/>
  <c r="AB115" i="4"/>
  <c r="AC115" i="4" s="1"/>
  <c r="M1067" i="6"/>
  <c r="J1068" i="6"/>
  <c r="AG115" i="4" l="1"/>
  <c r="AD115" i="4"/>
  <c r="AA116" i="4" s="1"/>
  <c r="AF115" i="4"/>
  <c r="AL115" i="4" s="1"/>
  <c r="AO115" i="4" s="1"/>
  <c r="AK115" i="4"/>
  <c r="AR115" i="4"/>
  <c r="AS115" i="4"/>
  <c r="AQ115" i="4"/>
  <c r="M1068" i="6"/>
  <c r="J1069" i="6"/>
  <c r="AM115" i="4" l="1"/>
  <c r="AN115" i="4"/>
  <c r="AE116" i="4"/>
  <c r="AB116" i="4"/>
  <c r="AC116" i="4" s="1"/>
  <c r="M1069" i="6"/>
  <c r="J1070" i="6"/>
  <c r="AH148" i="1"/>
  <c r="AK148" i="1"/>
  <c r="AG148" i="1"/>
  <c r="AI148" i="1"/>
  <c r="AG116" i="4" l="1"/>
  <c r="AD116" i="4"/>
  <c r="AA117" i="4" s="1"/>
  <c r="AF116" i="4"/>
  <c r="AL116" i="4" s="1"/>
  <c r="AO116" i="4" s="1"/>
  <c r="AK116" i="4"/>
  <c r="AR116" i="4"/>
  <c r="AS116" i="4"/>
  <c r="AQ116" i="4"/>
  <c r="AM116" i="4" s="1"/>
  <c r="M1070" i="6"/>
  <c r="J1071" i="6"/>
  <c r="AN116" i="4" l="1"/>
  <c r="AE117" i="4"/>
  <c r="AB117" i="4"/>
  <c r="AC117" i="4" s="1"/>
  <c r="M1071" i="6"/>
  <c r="J1072" i="6"/>
  <c r="AG117" i="4" l="1"/>
  <c r="AK117" i="4"/>
  <c r="AD117" i="4"/>
  <c r="AA118" i="4" s="1"/>
  <c r="AF117" i="4"/>
  <c r="AL117" i="4" s="1"/>
  <c r="AO117" i="4" s="1"/>
  <c r="AR117" i="4"/>
  <c r="AS117" i="4"/>
  <c r="AQ117" i="4"/>
  <c r="M1072" i="6"/>
  <c r="J1073" i="6"/>
  <c r="AK149" i="1"/>
  <c r="AI149" i="1"/>
  <c r="AG149" i="1"/>
  <c r="AH149" i="1"/>
  <c r="AN117" i="4" l="1"/>
  <c r="AE118" i="4"/>
  <c r="AB118" i="4"/>
  <c r="AC118" i="4" s="1"/>
  <c r="AM117" i="4"/>
  <c r="M1073" i="6"/>
  <c r="J1074" i="6"/>
  <c r="AG118" i="4" l="1"/>
  <c r="AF118" i="4"/>
  <c r="AL118" i="4" s="1"/>
  <c r="AO118" i="4" s="1"/>
  <c r="AK118" i="4"/>
  <c r="AD118" i="4"/>
  <c r="AA119" i="4" s="1"/>
  <c r="AR118" i="4"/>
  <c r="AS118" i="4"/>
  <c r="AQ118" i="4"/>
  <c r="AM118" i="4" s="1"/>
  <c r="M1074" i="6"/>
  <c r="J1075" i="6"/>
  <c r="AE119" i="4" l="1"/>
  <c r="AB119" i="4"/>
  <c r="AC119" i="4" s="1"/>
  <c r="AN118" i="4"/>
  <c r="M1075" i="6"/>
  <c r="J1076" i="6"/>
  <c r="AK150" i="1"/>
  <c r="AI150" i="1"/>
  <c r="AH150" i="1"/>
  <c r="AG150" i="1"/>
  <c r="AG119" i="4" l="1"/>
  <c r="AD119" i="4"/>
  <c r="AA120" i="4" s="1"/>
  <c r="AF119" i="4"/>
  <c r="AL119" i="4" s="1"/>
  <c r="AO119" i="4" s="1"/>
  <c r="AK119" i="4"/>
  <c r="AR119" i="4"/>
  <c r="AS119" i="4"/>
  <c r="AQ119" i="4"/>
  <c r="AM119" i="4"/>
  <c r="M1076" i="6"/>
  <c r="J1077" i="6"/>
  <c r="AN119" i="4" l="1"/>
  <c r="AE120" i="4"/>
  <c r="AB120" i="4"/>
  <c r="AC120" i="4" s="1"/>
  <c r="M1077" i="6"/>
  <c r="J1078" i="6"/>
  <c r="AG120" i="4" l="1"/>
  <c r="AD120" i="4"/>
  <c r="AA121" i="4" s="1"/>
  <c r="AF120" i="4"/>
  <c r="AL120" i="4" s="1"/>
  <c r="AO120" i="4" s="1"/>
  <c r="AK120" i="4"/>
  <c r="AR120" i="4"/>
  <c r="AS120" i="4"/>
  <c r="AQ120" i="4"/>
  <c r="M1078" i="6"/>
  <c r="J1079" i="6"/>
  <c r="AG151" i="1"/>
  <c r="AI151" i="1"/>
  <c r="AK151" i="1"/>
  <c r="AH151" i="1"/>
  <c r="AM120" i="4" l="1"/>
  <c r="AN120" i="4"/>
  <c r="AE121" i="4"/>
  <c r="AB121" i="4"/>
  <c r="AC121" i="4" s="1"/>
  <c r="M1079" i="6"/>
  <c r="J1080" i="6"/>
  <c r="AR121" i="4" l="1"/>
  <c r="AS121" i="4"/>
  <c r="AQ121" i="4"/>
  <c r="AG121" i="4"/>
  <c r="AK121" i="4"/>
  <c r="AD121" i="4"/>
  <c r="AA122" i="4" s="1"/>
  <c r="AF121" i="4"/>
  <c r="AL121" i="4" s="1"/>
  <c r="AO121" i="4" s="1"/>
  <c r="M1080" i="6"/>
  <c r="J1081" i="6"/>
  <c r="AE122" i="4" l="1"/>
  <c r="AB122" i="4"/>
  <c r="AC122" i="4" s="1"/>
  <c r="AN121" i="4"/>
  <c r="AM121" i="4"/>
  <c r="M1081" i="6"/>
  <c r="J1082" i="6"/>
  <c r="AI152" i="1"/>
  <c r="AK152" i="1"/>
  <c r="AH152" i="1"/>
  <c r="AG152" i="1"/>
  <c r="AG122" i="4" l="1"/>
  <c r="AF122" i="4"/>
  <c r="AL122" i="4" s="1"/>
  <c r="AO122" i="4" s="1"/>
  <c r="AK122" i="4"/>
  <c r="AD122" i="4"/>
  <c r="AA123" i="4" s="1"/>
  <c r="AR122" i="4"/>
  <c r="AS122" i="4"/>
  <c r="AQ122" i="4"/>
  <c r="M1082" i="6"/>
  <c r="J1083" i="6"/>
  <c r="AM122" i="4" l="1"/>
  <c r="AN122" i="4"/>
  <c r="AE123" i="4"/>
  <c r="AB123" i="4"/>
  <c r="AC123" i="4" s="1"/>
  <c r="M1083" i="6"/>
  <c r="J1084" i="6"/>
  <c r="AG123" i="4" l="1"/>
  <c r="AD123" i="4"/>
  <c r="AA124" i="4" s="1"/>
  <c r="AF123" i="4"/>
  <c r="AL123" i="4" s="1"/>
  <c r="AO123" i="4" s="1"/>
  <c r="AK123" i="4"/>
  <c r="AR123" i="4"/>
  <c r="AS123" i="4"/>
  <c r="AQ123" i="4"/>
  <c r="AM123" i="4"/>
  <c r="M1084" i="6"/>
  <c r="J1085" i="6"/>
  <c r="AK153" i="1"/>
  <c r="AI153" i="1"/>
  <c r="AG153" i="1"/>
  <c r="AH153" i="1"/>
  <c r="AN123" i="4" l="1"/>
  <c r="AE124" i="4"/>
  <c r="AB124" i="4"/>
  <c r="AC124" i="4" s="1"/>
  <c r="M1085" i="6"/>
  <c r="J1086" i="6"/>
  <c r="AG124" i="4" l="1"/>
  <c r="AD124" i="4"/>
  <c r="AA125" i="4" s="1"/>
  <c r="AF124" i="4"/>
  <c r="AL124" i="4" s="1"/>
  <c r="AO124" i="4" s="1"/>
  <c r="AK124" i="4"/>
  <c r="AR124" i="4"/>
  <c r="AS124" i="4"/>
  <c r="AQ124" i="4"/>
  <c r="M1086" i="6"/>
  <c r="J1087" i="6"/>
  <c r="AM124" i="4" l="1"/>
  <c r="AB125" i="4"/>
  <c r="AC125" i="4"/>
  <c r="AE125" i="4"/>
  <c r="AN124" i="4"/>
  <c r="M1087" i="6"/>
  <c r="J1088" i="6"/>
  <c r="AG154" i="1"/>
  <c r="AK154" i="1"/>
  <c r="AI154" i="1"/>
  <c r="AH154" i="1"/>
  <c r="AK125" i="4" l="1"/>
  <c r="AF125" i="4"/>
  <c r="AL125" i="4" s="1"/>
  <c r="AO125" i="4" s="1"/>
  <c r="AG125" i="4"/>
  <c r="AD125" i="4"/>
  <c r="AA126" i="4" s="1"/>
  <c r="AS125" i="4"/>
  <c r="AQ125" i="4"/>
  <c r="AN125" i="4" s="1"/>
  <c r="AR125" i="4"/>
  <c r="AM125" i="4" s="1"/>
  <c r="M1088" i="6"/>
  <c r="J1089" i="6"/>
  <c r="AB126" i="4" l="1"/>
  <c r="AC126" i="4"/>
  <c r="AE126" i="4"/>
  <c r="M1089" i="6"/>
  <c r="J1090" i="6"/>
  <c r="AS126" i="4" l="1"/>
  <c r="AQ126" i="4"/>
  <c r="AN126" i="4" s="1"/>
  <c r="AR126" i="4"/>
  <c r="AM126" i="4" s="1"/>
  <c r="AK126" i="4"/>
  <c r="AF126" i="4"/>
  <c r="AL126" i="4" s="1"/>
  <c r="AO126" i="4" s="1"/>
  <c r="AG126" i="4"/>
  <c r="AD126" i="4"/>
  <c r="AA127" i="4" s="1"/>
  <c r="M1090" i="6"/>
  <c r="J1091" i="6"/>
  <c r="AK155" i="1"/>
  <c r="AI155" i="1"/>
  <c r="AG155" i="1"/>
  <c r="AH155" i="1"/>
  <c r="AB127" i="4" l="1"/>
  <c r="AC127" i="4"/>
  <c r="AE127" i="4"/>
  <c r="M1091" i="6"/>
  <c r="J1092" i="6"/>
  <c r="AS127" i="4" l="1"/>
  <c r="AQ127" i="4"/>
  <c r="AN127" i="4" s="1"/>
  <c r="AR127" i="4"/>
  <c r="AM127" i="4" s="1"/>
  <c r="AK127" i="4"/>
  <c r="AF127" i="4"/>
  <c r="AL127" i="4" s="1"/>
  <c r="AO127" i="4" s="1"/>
  <c r="AG127" i="4"/>
  <c r="AD127" i="4"/>
  <c r="AA128" i="4" s="1"/>
  <c r="M1092" i="6"/>
  <c r="J1093" i="6"/>
  <c r="AB128" i="4" l="1"/>
  <c r="AC128" i="4"/>
  <c r="AE128" i="4"/>
  <c r="M1093" i="6"/>
  <c r="J1094" i="6"/>
  <c r="AG156" i="1"/>
  <c r="AI156" i="1"/>
  <c r="AK156" i="1"/>
  <c r="AH156" i="1"/>
  <c r="AS128" i="4" l="1"/>
  <c r="AQ128" i="4"/>
  <c r="AN128" i="4" s="1"/>
  <c r="AR128" i="4"/>
  <c r="AM128" i="4" s="1"/>
  <c r="AD128" i="4"/>
  <c r="AA129" i="4" s="1"/>
  <c r="AK128" i="4"/>
  <c r="AF128" i="4"/>
  <c r="AL128" i="4" s="1"/>
  <c r="AO128" i="4" s="1"/>
  <c r="AG128" i="4"/>
  <c r="M1094" i="6"/>
  <c r="J1095" i="6"/>
  <c r="AB129" i="4" l="1"/>
  <c r="AC129" i="4"/>
  <c r="AE129" i="4"/>
  <c r="M1095" i="6"/>
  <c r="J1096" i="6"/>
  <c r="AS129" i="4" l="1"/>
  <c r="AQ129" i="4"/>
  <c r="AR129" i="4"/>
  <c r="AM129" i="4" s="1"/>
  <c r="AK129" i="4"/>
  <c r="AF129" i="4"/>
  <c r="AL129" i="4" s="1"/>
  <c r="AO129" i="4" s="1"/>
  <c r="AG129" i="4"/>
  <c r="AD129" i="4"/>
  <c r="AA130" i="4" s="1"/>
  <c r="M1096" i="6"/>
  <c r="J1097" i="6"/>
  <c r="AG157" i="1"/>
  <c r="AH157" i="1"/>
  <c r="AK157" i="1"/>
  <c r="AI157" i="1"/>
  <c r="AB130" i="4" l="1"/>
  <c r="AC130" i="4"/>
  <c r="AE130" i="4"/>
  <c r="AN129" i="4"/>
  <c r="M1097" i="6"/>
  <c r="J1098" i="6"/>
  <c r="AS130" i="4" l="1"/>
  <c r="AQ130" i="4"/>
  <c r="AN130" i="4" s="1"/>
  <c r="AR130" i="4"/>
  <c r="AM130" i="4" s="1"/>
  <c r="AK130" i="4"/>
  <c r="AF130" i="4"/>
  <c r="AL130" i="4" s="1"/>
  <c r="AO130" i="4" s="1"/>
  <c r="AG130" i="4"/>
  <c r="AD130" i="4"/>
  <c r="AA131" i="4" s="1"/>
  <c r="M1098" i="6"/>
  <c r="J1099" i="6"/>
  <c r="AB131" i="4" l="1"/>
  <c r="AC131" i="4"/>
  <c r="AE131" i="4"/>
  <c r="M1099" i="6"/>
  <c r="J1100" i="6"/>
  <c r="AH158" i="1"/>
  <c r="AG158" i="1"/>
  <c r="AK158" i="1"/>
  <c r="AI158" i="1"/>
  <c r="AS131" i="4" l="1"/>
  <c r="AQ131" i="4"/>
  <c r="AN131" i="4" s="1"/>
  <c r="AR131" i="4"/>
  <c r="AM131" i="4" s="1"/>
  <c r="AK131" i="4"/>
  <c r="AF131" i="4"/>
  <c r="AL131" i="4" s="1"/>
  <c r="AO131" i="4" s="1"/>
  <c r="AG131" i="4"/>
  <c r="AD131" i="4"/>
  <c r="AA132" i="4" s="1"/>
  <c r="M1100" i="6"/>
  <c r="J1101" i="6"/>
  <c r="AB132" i="4" l="1"/>
  <c r="AC132" i="4"/>
  <c r="AE132" i="4"/>
  <c r="M1101" i="6"/>
  <c r="J1102" i="6"/>
  <c r="AS132" i="4" l="1"/>
  <c r="AQ132" i="4"/>
  <c r="AN132" i="4" s="1"/>
  <c r="AR132" i="4"/>
  <c r="AM132" i="4" s="1"/>
  <c r="AK132" i="4"/>
  <c r="AF132" i="4"/>
  <c r="AL132" i="4" s="1"/>
  <c r="AO132" i="4" s="1"/>
  <c r="AG132" i="4"/>
  <c r="AD132" i="4"/>
  <c r="AA133" i="4" s="1"/>
  <c r="M1102" i="6"/>
  <c r="J1103" i="6"/>
  <c r="AH159" i="1"/>
  <c r="AK159" i="1"/>
  <c r="AG159" i="1"/>
  <c r="AI159" i="1"/>
  <c r="AB133" i="4" l="1"/>
  <c r="AC133" i="4"/>
  <c r="AE133" i="4"/>
  <c r="M1103" i="6"/>
  <c r="J1104" i="6"/>
  <c r="AS133" i="4" l="1"/>
  <c r="AQ133" i="4"/>
  <c r="AN133" i="4" s="1"/>
  <c r="AR133" i="4"/>
  <c r="AK133" i="4"/>
  <c r="AF133" i="4"/>
  <c r="AL133" i="4" s="1"/>
  <c r="AO133" i="4" s="1"/>
  <c r="AG133" i="4"/>
  <c r="AD133" i="4"/>
  <c r="AA134" i="4" s="1"/>
  <c r="M1104" i="6"/>
  <c r="J1105" i="6"/>
  <c r="AB134" i="4" l="1"/>
  <c r="AC134" i="4"/>
  <c r="AE134" i="4"/>
  <c r="AM133" i="4"/>
  <c r="M1105" i="6"/>
  <c r="J1106" i="6"/>
  <c r="AK1" i="1"/>
  <c r="B5" i="9"/>
  <c r="AS134" i="4" l="1"/>
  <c r="AQ134" i="4"/>
  <c r="AN134" i="4" s="1"/>
  <c r="AR134" i="4"/>
  <c r="AM134" i="4" s="1"/>
  <c r="AK134" i="4"/>
  <c r="AF134" i="4"/>
  <c r="AL134" i="4" s="1"/>
  <c r="AO134" i="4" s="1"/>
  <c r="AD134" i="4"/>
  <c r="AA135" i="4" s="1"/>
  <c r="AG134" i="4"/>
  <c r="M1106" i="6"/>
  <c r="J1107" i="6"/>
  <c r="AB135" i="4" l="1"/>
  <c r="AC135" i="4"/>
  <c r="AE135" i="4"/>
  <c r="M1107" i="6"/>
  <c r="J1108" i="6"/>
  <c r="AS135" i="4" l="1"/>
  <c r="AQ135" i="4"/>
  <c r="AN135" i="4" s="1"/>
  <c r="AR135" i="4"/>
  <c r="AM135" i="4" s="1"/>
  <c r="AK135" i="4"/>
  <c r="AF135" i="4"/>
  <c r="AL135" i="4" s="1"/>
  <c r="AO135" i="4" s="1"/>
  <c r="AG135" i="4"/>
  <c r="AD135" i="4"/>
  <c r="AA136" i="4" s="1"/>
  <c r="M1108" i="6"/>
  <c r="J1109" i="6"/>
  <c r="AB136" i="4" l="1"/>
  <c r="AC136" i="4"/>
  <c r="AE136" i="4"/>
  <c r="M1109" i="6"/>
  <c r="J1110" i="6"/>
  <c r="AS136" i="4" l="1"/>
  <c r="AQ136" i="4"/>
  <c r="AN136" i="4" s="1"/>
  <c r="AR136" i="4"/>
  <c r="AM136" i="4" s="1"/>
  <c r="AK136" i="4"/>
  <c r="AG136" i="4"/>
  <c r="AF136" i="4"/>
  <c r="AL136" i="4" s="1"/>
  <c r="AO136" i="4" s="1"/>
  <c r="AD136" i="4"/>
  <c r="AA137" i="4" s="1"/>
  <c r="M1110" i="6"/>
  <c r="J1111" i="6"/>
  <c r="AB137" i="4" l="1"/>
  <c r="AC137" i="4"/>
  <c r="AE137" i="4"/>
  <c r="M1111" i="6"/>
  <c r="J1112" i="6"/>
  <c r="AS137" i="4" l="1"/>
  <c r="AQ137" i="4"/>
  <c r="AN137" i="4" s="1"/>
  <c r="AR137" i="4"/>
  <c r="AM137" i="4" s="1"/>
  <c r="AK137" i="4"/>
  <c r="AF137" i="4"/>
  <c r="AL137" i="4" s="1"/>
  <c r="AO137" i="4" s="1"/>
  <c r="AG137" i="4"/>
  <c r="AD137" i="4"/>
  <c r="AA138" i="4" s="1"/>
  <c r="M1112" i="6"/>
  <c r="J1113" i="6"/>
  <c r="AB138" i="4" l="1"/>
  <c r="AC138" i="4"/>
  <c r="AE138" i="4"/>
  <c r="M1113" i="6"/>
  <c r="J1114" i="6"/>
  <c r="AS138" i="4" l="1"/>
  <c r="AQ138" i="4"/>
  <c r="AN138" i="4" s="1"/>
  <c r="AR138" i="4"/>
  <c r="AM138" i="4" s="1"/>
  <c r="AK138" i="4"/>
  <c r="AF138" i="4"/>
  <c r="AL138" i="4" s="1"/>
  <c r="AO138" i="4" s="1"/>
  <c r="AG138" i="4"/>
  <c r="AD138" i="4"/>
  <c r="AA139" i="4" s="1"/>
  <c r="M1114" i="6"/>
  <c r="J1115" i="6"/>
  <c r="AB139" i="4" l="1"/>
  <c r="AC139" i="4"/>
  <c r="AE139" i="4"/>
  <c r="M1115" i="6"/>
  <c r="J1116" i="6"/>
  <c r="AS139" i="4" l="1"/>
  <c r="AQ139" i="4"/>
  <c r="AR139" i="4"/>
  <c r="AM139" i="4" s="1"/>
  <c r="AK139" i="4"/>
  <c r="AF139" i="4"/>
  <c r="AL139" i="4" s="1"/>
  <c r="AO139" i="4" s="1"/>
  <c r="AG139" i="4"/>
  <c r="AD139" i="4"/>
  <c r="AA140" i="4" s="1"/>
  <c r="M1116" i="6"/>
  <c r="J1117" i="6"/>
  <c r="AN139" i="4" l="1"/>
  <c r="AB140" i="4"/>
  <c r="AC140" i="4"/>
  <c r="AE140" i="4"/>
  <c r="M1117" i="6"/>
  <c r="J1118" i="6"/>
  <c r="AS140" i="4" l="1"/>
  <c r="AQ140" i="4"/>
  <c r="AR140" i="4"/>
  <c r="AM140" i="4" s="1"/>
  <c r="AK140" i="4"/>
  <c r="AF140" i="4"/>
  <c r="AL140" i="4" s="1"/>
  <c r="AO140" i="4" s="1"/>
  <c r="AG140" i="4"/>
  <c r="AD140" i="4"/>
  <c r="AA141" i="4" s="1"/>
  <c r="M1118" i="6"/>
  <c r="J1119" i="6"/>
  <c r="AN140" i="4" l="1"/>
  <c r="AB141" i="4"/>
  <c r="AC141" i="4"/>
  <c r="AE141" i="4"/>
  <c r="M1119" i="6"/>
  <c r="J1120" i="6"/>
  <c r="AS141" i="4" l="1"/>
  <c r="AQ141" i="4"/>
  <c r="AR141" i="4"/>
  <c r="AM141" i="4" s="1"/>
  <c r="AK141" i="4"/>
  <c r="AF141" i="4"/>
  <c r="AL141" i="4" s="1"/>
  <c r="AO141" i="4" s="1"/>
  <c r="AG141" i="4"/>
  <c r="AD141" i="4"/>
  <c r="AA142" i="4" s="1"/>
  <c r="M1120" i="6"/>
  <c r="J1121" i="6"/>
  <c r="AN141" i="4" l="1"/>
  <c r="AB142" i="4"/>
  <c r="AC142" i="4"/>
  <c r="AE142" i="4"/>
  <c r="M1121" i="6"/>
  <c r="J1122" i="6"/>
  <c r="AS142" i="4" l="1"/>
  <c r="AQ142" i="4"/>
  <c r="AN142" i="4" s="1"/>
  <c r="AR142" i="4"/>
  <c r="AM142" i="4" s="1"/>
  <c r="AK142" i="4"/>
  <c r="AF142" i="4"/>
  <c r="AL142" i="4" s="1"/>
  <c r="AO142" i="4" s="1"/>
  <c r="AG142" i="4"/>
  <c r="AD142" i="4"/>
  <c r="AA143" i="4" s="1"/>
  <c r="M1122" i="6"/>
  <c r="J1123" i="6"/>
  <c r="AB143" i="4" l="1"/>
  <c r="AC143" i="4"/>
  <c r="AE143" i="4"/>
  <c r="M1123" i="6"/>
  <c r="J1124" i="6"/>
  <c r="AK143" i="4" l="1"/>
  <c r="AF143" i="4"/>
  <c r="AL143" i="4" s="1"/>
  <c r="AO143" i="4" s="1"/>
  <c r="AG143" i="4"/>
  <c r="AD143" i="4"/>
  <c r="AA144" i="4" s="1"/>
  <c r="AS143" i="4"/>
  <c r="AQ143" i="4"/>
  <c r="AN143" i="4" s="1"/>
  <c r="AR143" i="4"/>
  <c r="AM143" i="4" s="1"/>
  <c r="M1124" i="6"/>
  <c r="J1125" i="6"/>
  <c r="AB144" i="4" l="1"/>
  <c r="AC144" i="4"/>
  <c r="AE144" i="4"/>
  <c r="M1125" i="6"/>
  <c r="J1126" i="6"/>
  <c r="AK144" i="4" l="1"/>
  <c r="AF144" i="4"/>
  <c r="AL144" i="4" s="1"/>
  <c r="AO144" i="4" s="1"/>
  <c r="AG144" i="4"/>
  <c r="AD144" i="4"/>
  <c r="AA145" i="4" s="1"/>
  <c r="AS144" i="4"/>
  <c r="AQ144" i="4"/>
  <c r="AN144" i="4" s="1"/>
  <c r="AR144" i="4"/>
  <c r="AM144" i="4" s="1"/>
  <c r="M1126" i="6"/>
  <c r="J1127" i="6"/>
  <c r="AB145" i="4" l="1"/>
  <c r="AC145" i="4"/>
  <c r="AE145" i="4"/>
  <c r="M1127" i="6"/>
  <c r="J1128" i="6"/>
  <c r="AR145" i="4" l="1"/>
  <c r="AS145" i="4"/>
  <c r="AQ145" i="4"/>
  <c r="AD145" i="4"/>
  <c r="AA146" i="4" s="1"/>
  <c r="AK145" i="4"/>
  <c r="AF145" i="4"/>
  <c r="AL145" i="4" s="1"/>
  <c r="AO145" i="4" s="1"/>
  <c r="AG145" i="4"/>
  <c r="M1128" i="6"/>
  <c r="J1129" i="6"/>
  <c r="AN145" i="4" l="1"/>
  <c r="AE146" i="4"/>
  <c r="AB146" i="4"/>
  <c r="AC146" i="4" s="1"/>
  <c r="AM145" i="4"/>
  <c r="M1129" i="6"/>
  <c r="J1130" i="6"/>
  <c r="AG146" i="4" l="1"/>
  <c r="AD146" i="4"/>
  <c r="AA147" i="4" s="1"/>
  <c r="AK146" i="4"/>
  <c r="AF146" i="4"/>
  <c r="AL146" i="4" s="1"/>
  <c r="AO146" i="4" s="1"/>
  <c r="AR146" i="4"/>
  <c r="AS146" i="4"/>
  <c r="AQ146" i="4"/>
  <c r="M1130" i="6"/>
  <c r="J1131" i="6"/>
  <c r="AE147" i="4" l="1"/>
  <c r="AB147" i="4"/>
  <c r="AC147" i="4" s="1"/>
  <c r="AN146" i="4"/>
  <c r="AM146" i="4"/>
  <c r="M1131" i="6"/>
  <c r="J1132" i="6"/>
  <c r="AG147" i="4" l="1"/>
  <c r="AD147" i="4"/>
  <c r="AA148" i="4" s="1"/>
  <c r="AK147" i="4"/>
  <c r="AF147" i="4"/>
  <c r="AL147" i="4" s="1"/>
  <c r="AO147" i="4" s="1"/>
  <c r="AR147" i="4"/>
  <c r="AS147" i="4"/>
  <c r="AQ147" i="4"/>
  <c r="M1132" i="6"/>
  <c r="J1133" i="6"/>
  <c r="AN147" i="4" l="1"/>
  <c r="AE148" i="4"/>
  <c r="AB148" i="4"/>
  <c r="AC148" i="4" s="1"/>
  <c r="AM147" i="4"/>
  <c r="M1133" i="6"/>
  <c r="J1134" i="6"/>
  <c r="AG148" i="4" l="1"/>
  <c r="AD148" i="4"/>
  <c r="AA149" i="4" s="1"/>
  <c r="AK148" i="4"/>
  <c r="AF148" i="4"/>
  <c r="AL148" i="4" s="1"/>
  <c r="AO148" i="4" s="1"/>
  <c r="AR148" i="4"/>
  <c r="AS148" i="4"/>
  <c r="AQ148" i="4"/>
  <c r="M1134" i="6"/>
  <c r="J1135" i="6"/>
  <c r="AN148" i="4" l="1"/>
  <c r="AE149" i="4"/>
  <c r="AB149" i="4"/>
  <c r="AC149" i="4" s="1"/>
  <c r="AM148" i="4"/>
  <c r="M1135" i="6"/>
  <c r="J1136" i="6"/>
  <c r="AR149" i="4" l="1"/>
  <c r="AS149" i="4"/>
  <c r="AQ149" i="4"/>
  <c r="AG149" i="4"/>
  <c r="AD149" i="4"/>
  <c r="AA150" i="4" s="1"/>
  <c r="AK149" i="4"/>
  <c r="AF149" i="4"/>
  <c r="AL149" i="4" s="1"/>
  <c r="AO149" i="4" s="1"/>
  <c r="M1136" i="6"/>
  <c r="J1137" i="6"/>
  <c r="AN149" i="4" l="1"/>
  <c r="AE150" i="4"/>
  <c r="AB150" i="4"/>
  <c r="AC150" i="4" s="1"/>
  <c r="AM149" i="4"/>
  <c r="M1137" i="6"/>
  <c r="J1138" i="6"/>
  <c r="AR150" i="4" l="1"/>
  <c r="AQ150" i="4"/>
  <c r="AS150" i="4"/>
  <c r="AN150" i="4" s="1"/>
  <c r="AG150" i="4"/>
  <c r="AD150" i="4"/>
  <c r="AA151" i="4" s="1"/>
  <c r="AF150" i="4"/>
  <c r="AL150" i="4" s="1"/>
  <c r="AO150" i="4" s="1"/>
  <c r="AK150" i="4"/>
  <c r="M1138" i="6"/>
  <c r="J1139" i="6"/>
  <c r="AM150" i="4" l="1"/>
  <c r="AB151" i="4"/>
  <c r="AC151" i="4" s="1"/>
  <c r="AE151" i="4"/>
  <c r="M1139" i="6"/>
  <c r="J1140" i="6"/>
  <c r="AG151" i="4" l="1"/>
  <c r="AF151" i="4"/>
  <c r="AL151" i="4" s="1"/>
  <c r="AO151" i="4" s="1"/>
  <c r="AK151" i="4"/>
  <c r="AD151" i="4"/>
  <c r="AA152" i="4" s="1"/>
  <c r="AR151" i="4"/>
  <c r="AQ151" i="4"/>
  <c r="AS151" i="4"/>
  <c r="AN151" i="4" s="1"/>
  <c r="M1140" i="6"/>
  <c r="J1141" i="6"/>
  <c r="AB152" i="4" l="1"/>
  <c r="AC152" i="4" s="1"/>
  <c r="AE152" i="4"/>
  <c r="AM151" i="4"/>
  <c r="M1141" i="6"/>
  <c r="J1142" i="6"/>
  <c r="AR152" i="4" l="1"/>
  <c r="AS152" i="4"/>
  <c r="AQ152" i="4"/>
  <c r="AF152" i="4"/>
  <c r="AL152" i="4" s="1"/>
  <c r="AO152" i="4" s="1"/>
  <c r="AD152" i="4"/>
  <c r="AG152" i="4"/>
  <c r="AK152" i="4"/>
  <c r="M1142" i="6"/>
  <c r="J1143" i="6"/>
  <c r="AN152" i="4" l="1"/>
  <c r="AM152" i="4"/>
  <c r="M1143" i="6"/>
  <c r="J1144" i="6"/>
  <c r="M1144" i="6" l="1"/>
  <c r="J1145" i="6"/>
  <c r="M1145" i="6" l="1"/>
  <c r="J1146" i="6"/>
  <c r="M1146" i="6" l="1"/>
  <c r="J1147" i="6"/>
  <c r="M1147" i="6" l="1"/>
  <c r="J1148" i="6"/>
  <c r="M1148" i="6" l="1"/>
  <c r="J1149" i="6"/>
  <c r="M1149" i="6" l="1"/>
  <c r="J1150" i="6"/>
  <c r="M1150" i="6" l="1"/>
  <c r="J1151" i="6"/>
  <c r="M1151" i="6" l="1"/>
  <c r="J1152" i="6"/>
  <c r="M1152" i="6" l="1"/>
  <c r="J1153" i="6"/>
  <c r="M1153" i="6" l="1"/>
  <c r="J1154" i="6"/>
  <c r="M1154" i="6" l="1"/>
  <c r="J1155" i="6"/>
  <c r="M1155" i="6" l="1"/>
  <c r="J1156" i="6"/>
  <c r="M1156" i="6" l="1"/>
  <c r="J1157" i="6"/>
  <c r="M1157" i="6" l="1"/>
  <c r="J1158" i="6"/>
  <c r="M1158" i="6" l="1"/>
  <c r="J1159" i="6"/>
  <c r="M1159" i="6" l="1"/>
  <c r="J1160" i="6"/>
  <c r="M1160" i="6" l="1"/>
  <c r="J1161" i="6"/>
  <c r="M1161" i="6" l="1"/>
  <c r="J1162" i="6"/>
  <c r="M1162" i="6" l="1"/>
  <c r="J1163" i="6"/>
  <c r="M1163" i="6" l="1"/>
  <c r="J1164" i="6"/>
  <c r="M1164" i="6" l="1"/>
  <c r="J1165" i="6"/>
  <c r="M1165" i="6" l="1"/>
  <c r="J1166" i="6"/>
  <c r="M1166" i="6" l="1"/>
  <c r="J1167" i="6"/>
  <c r="M1167" i="6" l="1"/>
  <c r="J1168" i="6"/>
  <c r="M1168" i="6" l="1"/>
  <c r="J1169" i="6"/>
  <c r="M1169" i="6" l="1"/>
  <c r="J1170" i="6"/>
  <c r="M1170" i="6" l="1"/>
  <c r="J1171" i="6"/>
  <c r="M1171" i="6" l="1"/>
  <c r="J1172" i="6"/>
  <c r="M1172" i="6" l="1"/>
  <c r="J1173" i="6"/>
  <c r="M1173" i="6" l="1"/>
  <c r="J1174" i="6"/>
  <c r="M1174" i="6" l="1"/>
  <c r="J1175" i="6"/>
  <c r="M1175" i="6" l="1"/>
  <c r="J1176" i="6"/>
  <c r="M1176" i="6" l="1"/>
  <c r="J1177" i="6"/>
  <c r="M1177" i="6" l="1"/>
  <c r="J1178" i="6"/>
  <c r="M1178" i="6" l="1"/>
  <c r="J1179" i="6"/>
  <c r="M1179" i="6" l="1"/>
  <c r="J1180" i="6"/>
  <c r="M1180" i="6" l="1"/>
  <c r="J1181" i="6"/>
  <c r="M1181" i="6" l="1"/>
  <c r="J1182" i="6"/>
  <c r="M1182" i="6" l="1"/>
  <c r="J1183" i="6"/>
  <c r="M1183" i="6" l="1"/>
  <c r="J1184" i="6"/>
  <c r="M1184" i="6" l="1"/>
  <c r="J1185" i="6"/>
  <c r="M1185" i="6" l="1"/>
  <c r="J1186" i="6"/>
  <c r="M1186" i="6" l="1"/>
  <c r="J1187" i="6"/>
  <c r="M1187" i="6" l="1"/>
  <c r="J1188" i="6"/>
  <c r="M1188" i="6" l="1"/>
  <c r="J1189" i="6"/>
  <c r="M1189" i="6" l="1"/>
  <c r="J1190" i="6"/>
  <c r="M1190" i="6" l="1"/>
  <c r="J1191" i="6"/>
  <c r="M1191" i="6" l="1"/>
  <c r="J1192" i="6"/>
  <c r="M1192" i="6" l="1"/>
  <c r="J1193" i="6"/>
  <c r="M1193" i="6" l="1"/>
  <c r="J1194" i="6"/>
  <c r="M1194" i="6" l="1"/>
  <c r="J1195" i="6"/>
  <c r="M1195" i="6" l="1"/>
  <c r="J1196" i="6"/>
  <c r="M1196" i="6" l="1"/>
  <c r="J1197" i="6"/>
  <c r="M1197" i="6" l="1"/>
  <c r="J1198" i="6"/>
  <c r="M1198" i="6" l="1"/>
  <c r="J1199" i="6"/>
  <c r="M1199" i="6" l="1"/>
  <c r="J1200" i="6"/>
  <c r="M1200" i="6" l="1"/>
  <c r="J1201" i="6"/>
  <c r="M1201" i="6" l="1"/>
  <c r="J1202" i="6"/>
  <c r="M1202" i="6" l="1"/>
  <c r="J1203" i="6"/>
  <c r="M1203" i="6" l="1"/>
  <c r="J1204" i="6"/>
  <c r="M1204" i="6" l="1"/>
  <c r="J1205" i="6"/>
  <c r="M1205" i="6" l="1"/>
  <c r="J1206" i="6"/>
  <c r="M1206" i="6" l="1"/>
  <c r="J1207" i="6"/>
  <c r="M1207" i="6" l="1"/>
  <c r="J1208" i="6"/>
  <c r="M1208" i="6" l="1"/>
  <c r="J1209" i="6"/>
  <c r="M1209" i="6" l="1"/>
  <c r="J1210" i="6"/>
  <c r="M1210" i="6" l="1"/>
  <c r="J1211" i="6"/>
  <c r="M1211" i="6" l="1"/>
  <c r="J1212" i="6"/>
  <c r="M1212" i="6" l="1"/>
  <c r="J1213" i="6"/>
  <c r="M1213" i="6" l="1"/>
  <c r="J1214" i="6"/>
  <c r="M1214" i="6" l="1"/>
  <c r="J1215" i="6"/>
  <c r="M1215" i="6" l="1"/>
  <c r="J1216" i="6"/>
  <c r="M1216" i="6" l="1"/>
  <c r="J1217" i="6"/>
  <c r="M1217" i="6" l="1"/>
  <c r="J1218" i="6"/>
  <c r="M1218" i="6" l="1"/>
  <c r="J1219" i="6"/>
  <c r="M1219" i="6" l="1"/>
  <c r="J1220" i="6"/>
  <c r="M1220" i="6" l="1"/>
  <c r="J1221" i="6"/>
  <c r="M1221" i="6" l="1"/>
  <c r="J1222" i="6"/>
  <c r="M1222" i="6" l="1"/>
  <c r="J1223" i="6"/>
  <c r="M1223" i="6" l="1"/>
  <c r="J1224" i="6"/>
  <c r="M1224" i="6" l="1"/>
  <c r="J1225" i="6"/>
  <c r="M1225" i="6" l="1"/>
  <c r="J1226" i="6"/>
  <c r="M1226" i="6" l="1"/>
  <c r="J1227" i="6"/>
  <c r="M1227" i="6" l="1"/>
  <c r="J1228" i="6"/>
  <c r="M1228" i="6" l="1"/>
  <c r="J1229" i="6"/>
  <c r="M1229" i="6" l="1"/>
  <c r="J1230" i="6"/>
  <c r="M1230" i="6" l="1"/>
  <c r="J1231" i="6"/>
  <c r="M1231" i="6" l="1"/>
  <c r="J1232" i="6"/>
  <c r="M1232" i="6" l="1"/>
  <c r="J1233" i="6"/>
  <c r="M1233" i="6" l="1"/>
  <c r="J1234" i="6"/>
  <c r="M1234" i="6" l="1"/>
  <c r="J1235" i="6"/>
  <c r="M1235" i="6" l="1"/>
  <c r="J1236" i="6"/>
  <c r="M1236" i="6" l="1"/>
  <c r="J1237" i="6"/>
  <c r="M1237" i="6" l="1"/>
  <c r="J1238" i="6"/>
  <c r="M1238" i="6" l="1"/>
  <c r="J1239" i="6"/>
  <c r="M1239" i="6" l="1"/>
  <c r="J1240" i="6"/>
  <c r="M1240" i="6" l="1"/>
  <c r="J1241" i="6"/>
  <c r="M1241" i="6" l="1"/>
  <c r="J1242" i="6"/>
  <c r="M1242" i="6" l="1"/>
  <c r="J1243" i="6"/>
  <c r="M1243" i="6" l="1"/>
  <c r="J1244" i="6"/>
  <c r="M1244" i="6" l="1"/>
  <c r="J1245" i="6"/>
  <c r="AG4" i="6"/>
  <c r="AI4" i="6"/>
  <c r="AJ4" i="6"/>
  <c r="AK4" i="6"/>
  <c r="AL4" i="6"/>
  <c r="AH4" i="6"/>
  <c r="AO4" i="6" l="1"/>
  <c r="M1245" i="6"/>
  <c r="J1246" i="6"/>
  <c r="M1246" i="6" l="1"/>
  <c r="J1247" i="6"/>
  <c r="M1247" i="6" l="1"/>
  <c r="J1248" i="6"/>
  <c r="AR5" i="6"/>
  <c r="AQ5" i="6"/>
  <c r="AS5" i="6"/>
  <c r="H3" i="9"/>
  <c r="J4" i="9" s="1"/>
  <c r="AM5" i="6" l="1"/>
  <c r="M1248" i="6"/>
  <c r="J1249" i="6"/>
  <c r="AN5" i="6"/>
  <c r="M1249" i="6" l="1"/>
  <c r="J1250" i="6"/>
  <c r="M1250" i="6" l="1"/>
  <c r="J1251" i="6"/>
  <c r="M1251" i="6" l="1"/>
  <c r="J1252" i="6"/>
  <c r="M1252" i="6" l="1"/>
  <c r="J1253" i="6"/>
  <c r="M1253" i="6" l="1"/>
  <c r="J1254" i="6"/>
  <c r="M1254" i="6" l="1"/>
  <c r="J1255" i="6"/>
  <c r="M1255" i="6" l="1"/>
  <c r="J1256" i="6"/>
  <c r="M1256" i="6" l="1"/>
  <c r="J1257" i="6"/>
  <c r="M1257" i="6" l="1"/>
  <c r="J1258" i="6"/>
  <c r="M1258" i="6" l="1"/>
  <c r="J1259" i="6"/>
  <c r="M1259" i="6" l="1"/>
  <c r="J1260" i="6"/>
  <c r="M1260" i="6" l="1"/>
  <c r="J1261" i="6"/>
  <c r="M1261" i="6" l="1"/>
  <c r="J1262" i="6"/>
  <c r="M1262" i="6" l="1"/>
  <c r="J1263" i="6"/>
  <c r="M1263" i="6" l="1"/>
  <c r="J1264" i="6"/>
  <c r="M1264" i="6" l="1"/>
  <c r="J1265" i="6"/>
  <c r="M1265" i="6" l="1"/>
  <c r="J1266" i="6"/>
  <c r="M1266" i="6" l="1"/>
  <c r="J1267" i="6"/>
  <c r="M1267" i="6" l="1"/>
  <c r="J1268" i="6"/>
  <c r="M1268" i="6" l="1"/>
  <c r="J1269" i="6"/>
  <c r="M1269" i="6" l="1"/>
  <c r="J1270" i="6"/>
  <c r="M1270" i="6" l="1"/>
  <c r="J1271" i="6"/>
  <c r="M1271" i="6" l="1"/>
  <c r="J1272" i="6"/>
  <c r="M1272" i="6" l="1"/>
  <c r="J1273" i="6"/>
  <c r="M1273" i="6" l="1"/>
  <c r="J1274" i="6"/>
  <c r="M1274" i="6" l="1"/>
  <c r="J1275" i="6"/>
  <c r="M1275" i="6" l="1"/>
  <c r="J1276" i="6"/>
  <c r="M1276" i="6" l="1"/>
  <c r="J1277" i="6"/>
  <c r="M1277" i="6" l="1"/>
  <c r="J1278" i="6"/>
  <c r="M1278" i="6" l="1"/>
  <c r="J1279" i="6"/>
  <c r="M1279" i="6" l="1"/>
  <c r="J1280" i="6"/>
  <c r="M1280" i="6" l="1"/>
  <c r="J1281" i="6"/>
  <c r="M1281" i="6" l="1"/>
  <c r="J1282" i="6"/>
  <c r="M1282" i="6" l="1"/>
  <c r="J1283" i="6"/>
  <c r="M1283" i="6" l="1"/>
  <c r="J1284" i="6"/>
  <c r="M1284" i="6" l="1"/>
  <c r="J1285" i="6"/>
  <c r="M1285" i="6" l="1"/>
  <c r="J1286" i="6"/>
  <c r="M1286" i="6" l="1"/>
  <c r="J1287" i="6"/>
  <c r="M1287" i="6" l="1"/>
  <c r="J1288" i="6"/>
  <c r="M1288" i="6" l="1"/>
  <c r="J1289" i="6"/>
  <c r="M1289" i="6" l="1"/>
  <c r="J1290" i="6"/>
  <c r="M1290" i="6" l="1"/>
  <c r="J1291" i="6"/>
  <c r="M1291" i="6" l="1"/>
  <c r="J1292" i="6"/>
  <c r="M1292" i="6" l="1"/>
  <c r="J1293" i="6"/>
  <c r="M1293" i="6" l="1"/>
  <c r="J1294" i="6"/>
  <c r="M1294" i="6" l="1"/>
  <c r="J1295" i="6"/>
  <c r="M1295" i="6" l="1"/>
  <c r="J1296" i="6"/>
  <c r="M1296" i="6" l="1"/>
  <c r="J1297" i="6"/>
  <c r="M1297" i="6" l="1"/>
  <c r="J1298" i="6"/>
  <c r="M1298" i="6" l="1"/>
  <c r="J1299" i="6"/>
  <c r="M1299" i="6" l="1"/>
  <c r="J1300" i="6"/>
  <c r="M1300" i="6" l="1"/>
  <c r="J1301" i="6"/>
  <c r="M1301" i="6" l="1"/>
  <c r="J1302" i="6"/>
  <c r="M1302" i="6" l="1"/>
  <c r="J1303" i="6"/>
  <c r="M1303" i="6" l="1"/>
  <c r="J1304" i="6"/>
  <c r="M1304" i="6" l="1"/>
  <c r="J1305" i="6"/>
  <c r="M1305" i="6" l="1"/>
  <c r="J1306" i="6"/>
  <c r="M1306" i="6" l="1"/>
  <c r="J1307" i="6"/>
  <c r="M1307" i="6" l="1"/>
  <c r="J1308" i="6"/>
  <c r="M1308" i="6" l="1"/>
  <c r="J1309" i="6"/>
  <c r="M1309" i="6" l="1"/>
  <c r="J1310" i="6"/>
  <c r="M1310" i="6" l="1"/>
  <c r="J1311" i="6"/>
  <c r="M1311" i="6" l="1"/>
  <c r="J1312" i="6"/>
  <c r="M1312" i="6" l="1"/>
  <c r="J1313" i="6"/>
  <c r="M1313" i="6" l="1"/>
  <c r="J1314" i="6"/>
  <c r="M1314" i="6" l="1"/>
  <c r="J1315" i="6"/>
  <c r="M1315" i="6" l="1"/>
  <c r="J1316" i="6"/>
  <c r="M1316" i="6" l="1"/>
  <c r="J1317" i="6"/>
  <c r="M1317" i="6" l="1"/>
  <c r="J1318" i="6"/>
  <c r="M1318" i="6" l="1"/>
  <c r="J1319" i="6"/>
  <c r="M1319" i="6" l="1"/>
  <c r="J1320" i="6"/>
  <c r="M1320" i="6" l="1"/>
  <c r="J1321" i="6"/>
  <c r="M1321" i="6" l="1"/>
  <c r="J1322" i="6"/>
  <c r="M1322" i="6" l="1"/>
  <c r="J1323" i="6"/>
  <c r="M1323" i="6" l="1"/>
  <c r="J1324" i="6"/>
  <c r="M1324" i="6" l="1"/>
  <c r="J1325" i="6"/>
  <c r="M1325" i="6" l="1"/>
  <c r="J1326" i="6"/>
  <c r="M1326" i="6" l="1"/>
  <c r="J1327" i="6"/>
  <c r="M1327" i="6" l="1"/>
  <c r="J1328" i="6"/>
  <c r="M1328" i="6" l="1"/>
  <c r="J1329" i="6"/>
  <c r="M1329" i="6" l="1"/>
  <c r="J1330" i="6"/>
  <c r="M1330" i="6" l="1"/>
  <c r="J1331" i="6"/>
  <c r="M1331" i="6" l="1"/>
  <c r="J1332" i="6"/>
  <c r="M1332" i="6" l="1"/>
  <c r="J1333" i="6"/>
  <c r="M1333" i="6" l="1"/>
  <c r="J1334" i="6"/>
  <c r="M1334" i="6" l="1"/>
  <c r="J1335" i="6"/>
  <c r="M1335" i="6" l="1"/>
  <c r="J1336" i="6"/>
  <c r="M1336" i="6" l="1"/>
  <c r="J1337" i="6"/>
  <c r="M1337" i="6" l="1"/>
  <c r="J1338" i="6"/>
  <c r="M1338" i="6" l="1"/>
  <c r="J1339" i="6"/>
  <c r="M1339" i="6" l="1"/>
  <c r="J1340" i="6"/>
  <c r="M1340" i="6" l="1"/>
  <c r="J1341" i="6"/>
  <c r="M1341" i="6" l="1"/>
  <c r="J1342" i="6"/>
  <c r="M1342" i="6" l="1"/>
  <c r="J1343" i="6"/>
  <c r="M1343" i="6" l="1"/>
  <c r="J1344" i="6"/>
  <c r="M1344" i="6" l="1"/>
  <c r="J1345" i="6"/>
  <c r="M1345" i="6" l="1"/>
  <c r="J1346" i="6"/>
  <c r="M1346" i="6" l="1"/>
  <c r="J1347" i="6"/>
  <c r="M1347" i="6" l="1"/>
  <c r="J1348" i="6"/>
  <c r="M1348" i="6" l="1"/>
  <c r="J1349" i="6"/>
  <c r="M1349" i="6" l="1"/>
  <c r="J1350" i="6"/>
  <c r="M1350" i="6" l="1"/>
  <c r="J1351" i="6"/>
  <c r="M1351" i="6" l="1"/>
  <c r="J1352" i="6"/>
  <c r="M1352" i="6" l="1"/>
  <c r="J1353" i="6"/>
  <c r="M1353" i="6" l="1"/>
  <c r="J1354" i="6"/>
  <c r="M1354" i="6" l="1"/>
  <c r="J1355" i="6"/>
  <c r="M1355" i="6" l="1"/>
  <c r="J1356" i="6"/>
  <c r="M1356" i="6" l="1"/>
  <c r="J1357" i="6"/>
  <c r="M1357" i="6" l="1"/>
  <c r="J1358" i="6"/>
  <c r="M1358" i="6" l="1"/>
  <c r="J1359" i="6"/>
  <c r="M1359" i="6" l="1"/>
  <c r="J1360" i="6"/>
  <c r="M1360" i="6" l="1"/>
  <c r="J1361" i="6"/>
  <c r="M1361" i="6" l="1"/>
  <c r="J1362" i="6"/>
  <c r="M1362" i="6" l="1"/>
  <c r="J1363" i="6"/>
  <c r="M1363" i="6" l="1"/>
  <c r="J1364" i="6"/>
  <c r="M1364" i="6" l="1"/>
  <c r="J1365" i="6"/>
  <c r="M1365" i="6" l="1"/>
  <c r="J1366" i="6"/>
  <c r="M1366" i="6" l="1"/>
  <c r="J1367" i="6"/>
  <c r="M1367" i="6" l="1"/>
  <c r="J1368" i="6"/>
  <c r="M1368" i="6" l="1"/>
  <c r="J1369" i="6"/>
  <c r="M1369" i="6" l="1"/>
  <c r="J1370" i="6"/>
  <c r="M1370" i="6" l="1"/>
  <c r="J1371" i="6"/>
  <c r="M1371" i="6" l="1"/>
  <c r="J1372" i="6"/>
  <c r="M1372" i="6" l="1"/>
  <c r="J1373" i="6"/>
  <c r="M1373" i="6" l="1"/>
  <c r="J1374" i="6"/>
  <c r="M1374" i="6" l="1"/>
  <c r="J1375" i="6"/>
  <c r="M1375" i="6" l="1"/>
  <c r="J1376" i="6"/>
  <c r="M1376" i="6" l="1"/>
  <c r="J1377" i="6"/>
  <c r="M1377" i="6" l="1"/>
  <c r="J1378" i="6"/>
  <c r="M1378" i="6" l="1"/>
  <c r="J1379" i="6"/>
  <c r="M1379" i="6" l="1"/>
  <c r="J1380" i="6"/>
  <c r="M1380" i="6" l="1"/>
  <c r="J1381" i="6"/>
  <c r="M1381" i="6" l="1"/>
  <c r="J1382" i="6"/>
  <c r="M1382" i="6" l="1"/>
  <c r="J1383" i="6"/>
  <c r="M1383" i="6" l="1"/>
  <c r="J1384" i="6"/>
  <c r="M1384" i="6" l="1"/>
  <c r="J1385" i="6"/>
  <c r="M1385" i="6" l="1"/>
  <c r="J1386" i="6"/>
  <c r="M1386" i="6" l="1"/>
  <c r="J1387" i="6"/>
  <c r="M1387" i="6" l="1"/>
  <c r="J1388" i="6"/>
  <c r="M1388" i="6" l="1"/>
  <c r="J1389" i="6"/>
  <c r="M1389" i="6" l="1"/>
  <c r="J1390" i="6"/>
  <c r="M1390" i="6" l="1"/>
  <c r="J1391" i="6"/>
  <c r="M1391" i="6" l="1"/>
  <c r="J1392" i="6"/>
  <c r="M1392" i="6" l="1"/>
  <c r="J1393" i="6"/>
  <c r="M1393" i="6" l="1"/>
  <c r="J1394" i="6"/>
  <c r="M1394" i="6" l="1"/>
  <c r="J1395" i="6"/>
  <c r="M1395" i="6" l="1"/>
  <c r="J1396" i="6"/>
  <c r="M1396" i="6" l="1"/>
  <c r="J1397" i="6"/>
  <c r="M1397" i="6" l="1"/>
  <c r="J1398" i="6"/>
  <c r="M1398" i="6" l="1"/>
  <c r="J1399" i="6"/>
  <c r="M1399" i="6" l="1"/>
  <c r="J1400" i="6"/>
  <c r="M1400" i="6" l="1"/>
  <c r="J1401" i="6"/>
  <c r="M1401" i="6" l="1"/>
  <c r="J1402" i="6"/>
  <c r="M1402" i="6" l="1"/>
  <c r="J1403" i="6"/>
  <c r="M1403" i="6" l="1"/>
  <c r="J1404" i="6"/>
  <c r="M1404" i="6" l="1"/>
  <c r="J1405" i="6"/>
  <c r="M1405" i="6" l="1"/>
  <c r="J1406" i="6"/>
  <c r="M1406" i="6" l="1"/>
  <c r="J1407" i="6"/>
  <c r="M1407" i="6" l="1"/>
  <c r="J1408" i="6"/>
  <c r="M1408" i="6" l="1"/>
  <c r="J1409" i="6"/>
  <c r="M1409" i="6" l="1"/>
  <c r="J1410" i="6"/>
  <c r="M1410" i="6" l="1"/>
  <c r="J1411" i="6"/>
  <c r="M1411" i="6" l="1"/>
  <c r="J1412" i="6"/>
  <c r="M1412" i="6" l="1"/>
  <c r="J1413" i="6"/>
  <c r="M1413" i="6" l="1"/>
  <c r="J1414" i="6"/>
  <c r="AK5" i="6"/>
  <c r="AJ5" i="6"/>
  <c r="AH5" i="6"/>
  <c r="AI5" i="6"/>
  <c r="AG5" i="6"/>
  <c r="M1414" i="6" l="1"/>
  <c r="J1415" i="6"/>
  <c r="AL5" i="6"/>
  <c r="AO5" i="6" l="1"/>
  <c r="M1415" i="6"/>
  <c r="J1416" i="6"/>
  <c r="M1416" i="6" l="1"/>
  <c r="J1417" i="6"/>
  <c r="M1417" i="6" l="1"/>
  <c r="J1418" i="6"/>
  <c r="M1418" i="6" l="1"/>
  <c r="J1419" i="6"/>
  <c r="M1419" i="6" l="1"/>
  <c r="J1420" i="6"/>
  <c r="M1420" i="6" s="1"/>
  <c r="AD5" i="6" s="1"/>
  <c r="AA6" i="6" s="1"/>
  <c r="AB6" i="6" l="1"/>
  <c r="AC6" i="6" s="1"/>
  <c r="AE6" i="6"/>
  <c r="AF6" i="6" l="1"/>
  <c r="AD6" i="6"/>
  <c r="AA7" i="6" s="1"/>
  <c r="AK6" i="6"/>
  <c r="AH6" i="6"/>
  <c r="AJ6" i="6"/>
  <c r="AG6" i="6"/>
  <c r="AI6" i="6"/>
  <c r="AQ6" i="6"/>
  <c r="AR6" i="6"/>
  <c r="AS6" i="6"/>
  <c r="AM6" i="6" l="1"/>
  <c r="AL6" i="6"/>
  <c r="AO6" i="6" s="1"/>
  <c r="AN6" i="6"/>
  <c r="AE7" i="6"/>
  <c r="AB7" i="6"/>
  <c r="AC7" i="6" s="1"/>
  <c r="AD7" i="6" l="1"/>
  <c r="AA8" i="6" s="1"/>
  <c r="AF7" i="6"/>
  <c r="AG7" i="6"/>
  <c r="AI7" i="6"/>
  <c r="AK7" i="6"/>
  <c r="AH7" i="6"/>
  <c r="AJ7" i="6"/>
  <c r="AR7" i="6"/>
  <c r="AS7" i="6"/>
  <c r="AQ7" i="6"/>
  <c r="AM7" i="6" l="1"/>
  <c r="AL7" i="6"/>
  <c r="AN7" i="6"/>
  <c r="AB8" i="6"/>
  <c r="AC8" i="6" s="1"/>
  <c r="AE8" i="6"/>
  <c r="AO7" i="6" l="1"/>
  <c r="AD8" i="6"/>
  <c r="AA9" i="6" s="1"/>
  <c r="AF8" i="6"/>
  <c r="AH8" i="6"/>
  <c r="AK8" i="6"/>
  <c r="AI8" i="6"/>
  <c r="AG8" i="6"/>
  <c r="AJ8" i="6"/>
  <c r="AS8" i="6"/>
  <c r="AQ8" i="6"/>
  <c r="AR8" i="6"/>
  <c r="AM8" i="6" l="1"/>
  <c r="AL8" i="6"/>
  <c r="AO8" i="6" s="1"/>
  <c r="AN8" i="6"/>
  <c r="AB9" i="6"/>
  <c r="AC9" i="6" s="1"/>
  <c r="AE9" i="6"/>
  <c r="AR9" i="6" l="1"/>
  <c r="AQ9" i="6"/>
  <c r="AS9" i="6"/>
  <c r="AD9" i="6"/>
  <c r="AA10" i="6" s="1"/>
  <c r="AF9" i="6"/>
  <c r="AH9" i="6"/>
  <c r="AG9" i="6"/>
  <c r="AK9" i="6"/>
  <c r="AJ9" i="6"/>
  <c r="AI9" i="6"/>
  <c r="AM9" i="6" l="1"/>
  <c r="AN9" i="6"/>
  <c r="AE10" i="6"/>
  <c r="AB10" i="6"/>
  <c r="AC10" i="6" s="1"/>
  <c r="AL9" i="6"/>
  <c r="AR10" i="6" l="1"/>
  <c r="AO9" i="6"/>
  <c r="AQ10" i="6"/>
  <c r="AF10" i="6"/>
  <c r="AD10" i="6"/>
  <c r="AA11" i="6" s="1"/>
  <c r="AS10" i="6"/>
  <c r="AI10" i="6"/>
  <c r="AG10" i="6"/>
  <c r="AJ10" i="6"/>
  <c r="AK10" i="6"/>
  <c r="AH10" i="6"/>
  <c r="AM10" i="6" l="1"/>
  <c r="AN10" i="6"/>
  <c r="AE11" i="6"/>
  <c r="AB11" i="6"/>
  <c r="AC11" i="6" s="1"/>
  <c r="AL10" i="6"/>
  <c r="AO10" i="6" l="1"/>
  <c r="AD11" i="6"/>
  <c r="AA12" i="6" s="1"/>
  <c r="AF11" i="6"/>
  <c r="AE12" i="6" l="1"/>
  <c r="AB12" i="6"/>
  <c r="AC12" i="6" s="1"/>
  <c r="AQ11" i="6"/>
  <c r="AR11" i="6"/>
  <c r="AS11" i="6"/>
  <c r="AI11" i="6"/>
  <c r="AH11" i="6"/>
  <c r="AJ11" i="6"/>
  <c r="AG11" i="6"/>
  <c r="AK11" i="6"/>
  <c r="AM11" i="6" l="1"/>
  <c r="AD12" i="6"/>
  <c r="AA13" i="6" s="1"/>
  <c r="AF12" i="6"/>
  <c r="AN11" i="6"/>
  <c r="AL11" i="6"/>
  <c r="AO11" i="6" l="1"/>
  <c r="AE13" i="6"/>
  <c r="AB13" i="6"/>
  <c r="AC13" i="6" s="1"/>
  <c r="AF13" i="6" l="1"/>
  <c r="AD13" i="6"/>
  <c r="AA14" i="6" s="1"/>
  <c r="AS12" i="6"/>
  <c r="AQ12" i="6"/>
  <c r="AR12" i="6"/>
  <c r="AM12" i="6" l="1"/>
  <c r="AE14" i="6"/>
  <c r="AB14" i="6"/>
  <c r="AC14" i="6" s="1"/>
  <c r="AN12" i="6"/>
  <c r="AI12" i="6"/>
  <c r="AG12" i="6"/>
  <c r="AJ12" i="6"/>
  <c r="AK12" i="6"/>
  <c r="AH12" i="6"/>
  <c r="AF14" i="6" l="1"/>
  <c r="AD14" i="6"/>
  <c r="AA15" i="6" s="1"/>
  <c r="AL12" i="6"/>
  <c r="AO12" i="6" l="1"/>
  <c r="AE15" i="6"/>
  <c r="AB15" i="6"/>
  <c r="AC15" i="6" s="1"/>
  <c r="AD15" i="6" l="1"/>
  <c r="AA16" i="6" s="1"/>
  <c r="AF15" i="6"/>
  <c r="AQ13" i="6"/>
  <c r="AS13" i="6"/>
  <c r="AR13" i="6"/>
  <c r="AG13" i="6"/>
  <c r="AH13" i="6"/>
  <c r="AK13" i="6"/>
  <c r="AI13" i="6"/>
  <c r="AJ13" i="6"/>
  <c r="AM13" i="6" l="1"/>
  <c r="AE16" i="6"/>
  <c r="AB16" i="6"/>
  <c r="AC16" i="6" s="1"/>
  <c r="AN13" i="6"/>
  <c r="AL13" i="6"/>
  <c r="AO13" i="6" l="1"/>
  <c r="AF16" i="6"/>
  <c r="AD16" i="6"/>
  <c r="AA17" i="6" s="1"/>
  <c r="AE17" i="6" l="1"/>
  <c r="AB17" i="6"/>
  <c r="AC17" i="6" s="1"/>
  <c r="AQ14" i="6"/>
  <c r="AR14" i="6"/>
  <c r="AS14" i="6"/>
  <c r="AM14" i="6" l="1"/>
  <c r="AD17" i="6"/>
  <c r="AA18" i="6" s="1"/>
  <c r="AF17" i="6"/>
  <c r="AN14" i="6"/>
  <c r="AJ14" i="6"/>
  <c r="AK14" i="6"/>
  <c r="AH14" i="6"/>
  <c r="AG14" i="6"/>
  <c r="AI14" i="6"/>
  <c r="AB18" i="6" l="1"/>
  <c r="AC18" i="6" s="1"/>
  <c r="AE18" i="6"/>
  <c r="AL14" i="6"/>
  <c r="AO14" i="6" l="1"/>
  <c r="AF18" i="6"/>
  <c r="AD18" i="6"/>
  <c r="AA19" i="6" s="1"/>
  <c r="AE19" i="6" l="1"/>
  <c r="AB19" i="6"/>
  <c r="AC19" i="6" s="1"/>
  <c r="AS15" i="6"/>
  <c r="AQ15" i="6"/>
  <c r="AR15" i="6"/>
  <c r="AM15" i="6" l="1"/>
  <c r="AD19" i="6"/>
  <c r="AA20" i="6" s="1"/>
  <c r="AF19" i="6"/>
  <c r="AJ15" i="6"/>
  <c r="AG15" i="6"/>
  <c r="AH15" i="6"/>
  <c r="AI15" i="6"/>
  <c r="AK15" i="6"/>
  <c r="AN15" i="6"/>
  <c r="AE20" i="6" l="1"/>
  <c r="AB20" i="6"/>
  <c r="AC20" i="6" s="1"/>
  <c r="AL15" i="6"/>
  <c r="AO15" i="6" l="1"/>
  <c r="AD20" i="6"/>
  <c r="AA21" i="6" s="1"/>
  <c r="AF20" i="6"/>
  <c r="AG16" i="6"/>
  <c r="AI16" i="6"/>
  <c r="AK16" i="6"/>
  <c r="AJ16" i="6"/>
  <c r="AH16" i="6"/>
  <c r="AS16" i="6"/>
  <c r="AQ16" i="6"/>
  <c r="AR16" i="6"/>
  <c r="AM16" i="6" l="1"/>
  <c r="AE21" i="6"/>
  <c r="AB21" i="6"/>
  <c r="AC21" i="6" s="1"/>
  <c r="AN16" i="6"/>
  <c r="AL16" i="6"/>
  <c r="AO16" i="6" l="1"/>
  <c r="AF21" i="6"/>
  <c r="AD21" i="6"/>
  <c r="AA22" i="6" s="1"/>
  <c r="AE22" i="6" l="1"/>
  <c r="AB22" i="6"/>
  <c r="AC22" i="6" s="1"/>
  <c r="AS17" i="6"/>
  <c r="AQ17" i="6"/>
  <c r="AR17" i="6"/>
  <c r="AM17" i="6" l="1"/>
  <c r="AF22" i="6"/>
  <c r="AD22" i="6"/>
  <c r="AA23" i="6" s="1"/>
  <c r="AN17" i="6"/>
  <c r="AH17" i="6"/>
  <c r="AI17" i="6"/>
  <c r="AK17" i="6"/>
  <c r="AJ17" i="6"/>
  <c r="AG17" i="6"/>
  <c r="AB23" i="6" l="1"/>
  <c r="AC23" i="6" s="1"/>
  <c r="AE23" i="6"/>
  <c r="AL17" i="6"/>
  <c r="AO17" i="6" l="1"/>
  <c r="AD23" i="6"/>
  <c r="AA24" i="6" s="1"/>
  <c r="AF23" i="6"/>
  <c r="AE24" i="6" l="1"/>
  <c r="AB24" i="6"/>
  <c r="AC24" i="6" s="1"/>
  <c r="AH18" i="6"/>
  <c r="AK18" i="6"/>
  <c r="AG18" i="6"/>
  <c r="AI18" i="6"/>
  <c r="AJ18" i="6"/>
  <c r="AQ18" i="6"/>
  <c r="AS18" i="6"/>
  <c r="AR18" i="6"/>
  <c r="AM18" i="6" l="1"/>
  <c r="AF24" i="6"/>
  <c r="AD24" i="6"/>
  <c r="AA25" i="6" s="1"/>
  <c r="AN18" i="6"/>
  <c r="AL18" i="6"/>
  <c r="AO18" i="6" l="1"/>
  <c r="AB25" i="6"/>
  <c r="AC25" i="6" s="1"/>
  <c r="AE25" i="6"/>
  <c r="AG19" i="6"/>
  <c r="AI19" i="6"/>
  <c r="AH19" i="6"/>
  <c r="AL19" i="6"/>
  <c r="AJ19" i="6"/>
  <c r="AK19" i="6"/>
  <c r="AR19" i="6"/>
  <c r="AQ19" i="6"/>
  <c r="AS19" i="6"/>
  <c r="AM19" i="6" l="1"/>
  <c r="AO19" i="6"/>
  <c r="AD25" i="6"/>
  <c r="AA26" i="6" s="1"/>
  <c r="AF25" i="6"/>
  <c r="AN19" i="6"/>
  <c r="AE26" i="6" l="1"/>
  <c r="AB26" i="6"/>
  <c r="AC26" i="6" s="1"/>
  <c r="AJ20" i="6"/>
  <c r="AK20" i="6"/>
  <c r="AH20" i="6"/>
  <c r="AG20" i="6"/>
  <c r="AI20" i="6"/>
  <c r="AQ20" i="6"/>
  <c r="AS20" i="6"/>
  <c r="AR20" i="6"/>
  <c r="AM20" i="6" l="1"/>
  <c r="AF26" i="6"/>
  <c r="AD26" i="6"/>
  <c r="AA27" i="6" s="1"/>
  <c r="AN20" i="6"/>
  <c r="AL20" i="6"/>
  <c r="AO20" i="6" l="1"/>
  <c r="AB27" i="6"/>
  <c r="AC27" i="6" s="1"/>
  <c r="AE27" i="6"/>
  <c r="AF27" i="6" l="1"/>
  <c r="AD27" i="6"/>
  <c r="AA28" i="6" s="1"/>
  <c r="AJ21" i="6"/>
  <c r="AK21" i="6"/>
  <c r="AG21" i="6"/>
  <c r="AI21" i="6"/>
  <c r="AH21" i="6"/>
  <c r="AS21" i="6"/>
  <c r="AQ21" i="6"/>
  <c r="AR21" i="6"/>
  <c r="AM21" i="6" l="1"/>
  <c r="AB28" i="6"/>
  <c r="AC28" i="6" s="1"/>
  <c r="AE28" i="6"/>
  <c r="AN21" i="6"/>
  <c r="AL21" i="6"/>
  <c r="AO21" i="6" l="1"/>
  <c r="AF28" i="6"/>
  <c r="AD28" i="6"/>
  <c r="AA29" i="6" s="1"/>
  <c r="AE29" i="6" l="1"/>
  <c r="AB29" i="6"/>
  <c r="AC29" i="6" s="1"/>
  <c r="AK22" i="6"/>
  <c r="AH22" i="6"/>
  <c r="AJ22" i="6"/>
  <c r="AG22" i="6"/>
  <c r="AL22" i="6"/>
  <c r="AI22" i="6"/>
  <c r="AR22" i="6"/>
  <c r="AQ22" i="6"/>
  <c r="AS22" i="6"/>
  <c r="AM22" i="6" l="1"/>
  <c r="AO22" i="6"/>
  <c r="AD29" i="6"/>
  <c r="AA30" i="6" s="1"/>
  <c r="AF29" i="6"/>
  <c r="AN22" i="6"/>
  <c r="AE30" i="6" l="1"/>
  <c r="AB30" i="6"/>
  <c r="AC30" i="6" s="1"/>
  <c r="AF30" i="6" l="1"/>
  <c r="AD30" i="6"/>
  <c r="AA31" i="6" s="1"/>
  <c r="AI23" i="6"/>
  <c r="AH23" i="6"/>
  <c r="AJ23" i="6"/>
  <c r="AK23" i="6"/>
  <c r="AG23" i="6"/>
  <c r="AR23" i="6"/>
  <c r="AQ23" i="6"/>
  <c r="AS23" i="6"/>
  <c r="AM23" i="6" l="1"/>
  <c r="AN23" i="6"/>
  <c r="AE31" i="6"/>
  <c r="AB31" i="6"/>
  <c r="AC31" i="6" s="1"/>
  <c r="AL23" i="6"/>
  <c r="AO23" i="6" l="1"/>
  <c r="AD31" i="6"/>
  <c r="AA32" i="6" s="1"/>
  <c r="AF31" i="6"/>
  <c r="AE32" i="6" l="1"/>
  <c r="AB32" i="6"/>
  <c r="AC32" i="6" s="1"/>
  <c r="AG24" i="6"/>
  <c r="AI24" i="6"/>
  <c r="AK24" i="6"/>
  <c r="AH24" i="6"/>
  <c r="AJ24" i="6"/>
  <c r="AL24" i="6"/>
  <c r="AR24" i="6"/>
  <c r="AQ24" i="6"/>
  <c r="AS24" i="6"/>
  <c r="AM24" i="6" l="1"/>
  <c r="AO24" i="6"/>
  <c r="AF32" i="6"/>
  <c r="AD32" i="6"/>
  <c r="AA33" i="6" s="1"/>
  <c r="AN24" i="6"/>
  <c r="AE33" i="6" l="1"/>
  <c r="AB33" i="6"/>
  <c r="AC33" i="6" s="1"/>
  <c r="AF33" i="6" l="1"/>
  <c r="AD33" i="6"/>
  <c r="AA34" i="6" s="1"/>
  <c r="AK25" i="6"/>
  <c r="AG25" i="6"/>
  <c r="AI25" i="6"/>
  <c r="AJ25" i="6"/>
  <c r="AL25" i="6"/>
  <c r="AH25" i="6"/>
  <c r="AS25" i="6"/>
  <c r="AR25" i="6"/>
  <c r="AQ25" i="6"/>
  <c r="AM25" i="6" l="1"/>
  <c r="AO25" i="6"/>
  <c r="AE34" i="6"/>
  <c r="AB34" i="6"/>
  <c r="AC34" i="6" s="1"/>
  <c r="AN25" i="6"/>
  <c r="AF34" i="6" l="1"/>
  <c r="AD34" i="6"/>
  <c r="AA35" i="6" s="1"/>
  <c r="AK26" i="6"/>
  <c r="AH26" i="6"/>
  <c r="AI26" i="6"/>
  <c r="AG26" i="6"/>
  <c r="AJ26" i="6"/>
  <c r="AR26" i="6"/>
  <c r="AQ26" i="6"/>
  <c r="AS26" i="6"/>
  <c r="AM26" i="6" l="1"/>
  <c r="AN26" i="6"/>
  <c r="AE35" i="6"/>
  <c r="AB35" i="6"/>
  <c r="AC35" i="6" s="1"/>
  <c r="AL26" i="6"/>
  <c r="AO26" i="6" l="1"/>
  <c r="AD35" i="6"/>
  <c r="AA36" i="6" s="1"/>
  <c r="AF35" i="6"/>
  <c r="AE36" i="6" l="1"/>
  <c r="AB36" i="6"/>
  <c r="AC36" i="6" s="1"/>
  <c r="AG27" i="6"/>
  <c r="AI27" i="6"/>
  <c r="AH27" i="6"/>
  <c r="AK27" i="6"/>
  <c r="AJ27" i="6"/>
  <c r="AR27" i="6"/>
  <c r="AQ27" i="6"/>
  <c r="AS27" i="6"/>
  <c r="AM27" i="6" l="1"/>
  <c r="AF36" i="6"/>
  <c r="AD36" i="6"/>
  <c r="AA37" i="6" s="1"/>
  <c r="AL27" i="6"/>
  <c r="AN27" i="6"/>
  <c r="AO27" i="6" l="1"/>
  <c r="AE37" i="6"/>
  <c r="AB37" i="6"/>
  <c r="AC37" i="6" s="1"/>
  <c r="AF37" i="6" l="1"/>
  <c r="AD37" i="6"/>
  <c r="AA38" i="6" s="1"/>
  <c r="AG28" i="6"/>
  <c r="AI28" i="6"/>
  <c r="AH28" i="6"/>
  <c r="AK28" i="6"/>
  <c r="AJ28" i="6"/>
  <c r="AS28" i="6"/>
  <c r="AQ28" i="6"/>
  <c r="AR28" i="6"/>
  <c r="AM28" i="6" l="1"/>
  <c r="AB38" i="6"/>
  <c r="AC38" i="6" s="1"/>
  <c r="AE38" i="6"/>
  <c r="AN28" i="6"/>
  <c r="AL28" i="6"/>
  <c r="AO28" i="6" l="1"/>
  <c r="AF38" i="6"/>
  <c r="AD38" i="6"/>
  <c r="AA39" i="6" s="1"/>
  <c r="AH29" i="6"/>
  <c r="AJ29" i="6"/>
  <c r="AK29" i="6"/>
  <c r="AI29" i="6"/>
  <c r="AG29" i="6"/>
  <c r="AQ29" i="6"/>
  <c r="AR29" i="6"/>
  <c r="AS29" i="6"/>
  <c r="AM29" i="6" l="1"/>
  <c r="AB39" i="6"/>
  <c r="AC39" i="6" s="1"/>
  <c r="AE39" i="6"/>
  <c r="AN29" i="6"/>
  <c r="AL29" i="6"/>
  <c r="AO29" i="6" l="1"/>
  <c r="AD39" i="6"/>
  <c r="AA40" i="6" s="1"/>
  <c r="AF39" i="6"/>
  <c r="AB40" i="6" l="1"/>
  <c r="AC40" i="6" s="1"/>
  <c r="AE40" i="6"/>
  <c r="AH30" i="6"/>
  <c r="AG30" i="6"/>
  <c r="AJ30" i="6"/>
  <c r="AI30" i="6"/>
  <c r="AK30" i="6"/>
  <c r="AR30" i="6"/>
  <c r="AS30" i="6"/>
  <c r="AL30" i="6"/>
  <c r="AQ30" i="6"/>
  <c r="AM30" i="6" l="1"/>
  <c r="AO30" i="6"/>
  <c r="AF40" i="6"/>
  <c r="AD40" i="6"/>
  <c r="AA41" i="6" s="1"/>
  <c r="AN30" i="6"/>
  <c r="AB41" i="6" l="1"/>
  <c r="AC41" i="6" s="1"/>
  <c r="AE41" i="6"/>
  <c r="AD41" i="6" l="1"/>
  <c r="AA42" i="6" s="1"/>
  <c r="AF41" i="6"/>
  <c r="AG31" i="6"/>
  <c r="AI31" i="6"/>
  <c r="AH31" i="6"/>
  <c r="AK31" i="6"/>
  <c r="AJ31" i="6"/>
  <c r="AQ31" i="6"/>
  <c r="AS31" i="6"/>
  <c r="AR31" i="6"/>
  <c r="AM31" i="6" l="1"/>
  <c r="AB42" i="6"/>
  <c r="AC42" i="6" s="1"/>
  <c r="AE42" i="6"/>
  <c r="AN31" i="6"/>
  <c r="AL31" i="6"/>
  <c r="AO31" i="6" l="1"/>
  <c r="AF42" i="6"/>
  <c r="AD42" i="6"/>
  <c r="AA43" i="6" s="1"/>
  <c r="AE43" i="6" l="1"/>
  <c r="AB43" i="6"/>
  <c r="AC43" i="6" s="1"/>
  <c r="AG32" i="6"/>
  <c r="AJ32" i="6"/>
  <c r="AK32" i="6"/>
  <c r="AH32" i="6"/>
  <c r="AI32" i="6"/>
  <c r="AR32" i="6"/>
  <c r="AQ32" i="6"/>
  <c r="AS32" i="6"/>
  <c r="AM32" i="6" l="1"/>
  <c r="AN32" i="6"/>
  <c r="AD43" i="6"/>
  <c r="AA44" i="6" s="1"/>
  <c r="AF43" i="6"/>
  <c r="AL32" i="6"/>
  <c r="AO32" i="6" l="1"/>
  <c r="AB44" i="6"/>
  <c r="AC44" i="6" s="1"/>
  <c r="AE44" i="6"/>
  <c r="AJ33" i="6"/>
  <c r="AI33" i="6"/>
  <c r="AG33" i="6"/>
  <c r="AH33" i="6"/>
  <c r="AL33" i="6"/>
  <c r="AK33" i="6"/>
  <c r="AR33" i="6"/>
  <c r="AS33" i="6"/>
  <c r="AQ33" i="6"/>
  <c r="AM33" i="6" l="1"/>
  <c r="AO33" i="6"/>
  <c r="AD44" i="6"/>
  <c r="AA45" i="6" s="1"/>
  <c r="AF44" i="6"/>
  <c r="AN33" i="6"/>
  <c r="AE45" i="6" l="1"/>
  <c r="AB45" i="6"/>
  <c r="AC45" i="6" s="1"/>
  <c r="AD45" i="6" l="1"/>
  <c r="AA46" i="6" s="1"/>
  <c r="AF45" i="6"/>
  <c r="AL34" i="6"/>
  <c r="AG34" i="6"/>
  <c r="AK34" i="6"/>
  <c r="AH34" i="6"/>
  <c r="AJ34" i="6"/>
  <c r="AI34" i="6"/>
  <c r="AQ34" i="6"/>
  <c r="AS34" i="6"/>
  <c r="AR34" i="6"/>
  <c r="AM34" i="6" l="1"/>
  <c r="AO34" i="6"/>
  <c r="AB46" i="6"/>
  <c r="AC46" i="6" s="1"/>
  <c r="AE46" i="6"/>
  <c r="AN34" i="6"/>
  <c r="AD46" i="6" l="1"/>
  <c r="AA47" i="6" s="1"/>
  <c r="AF46" i="6"/>
  <c r="AB47" i="6" l="1"/>
  <c r="AC47" i="6" s="1"/>
  <c r="AE47" i="6"/>
  <c r="AI35" i="6"/>
  <c r="AJ35" i="6"/>
  <c r="AG35" i="6"/>
  <c r="AH35" i="6"/>
  <c r="AL35" i="6"/>
  <c r="AK35" i="6"/>
  <c r="AQ35" i="6"/>
  <c r="AS35" i="6"/>
  <c r="AR35" i="6"/>
  <c r="AM35" i="6" l="1"/>
  <c r="AO35" i="6"/>
  <c r="AD47" i="6"/>
  <c r="AA48" i="6" s="1"/>
  <c r="AF47" i="6"/>
  <c r="AN35" i="6"/>
  <c r="AE48" i="6" l="1"/>
  <c r="AB48" i="6"/>
  <c r="AC48" i="6" s="1"/>
  <c r="AD48" i="6" l="1"/>
  <c r="AA49" i="6" s="1"/>
  <c r="AF48" i="6"/>
  <c r="AK36" i="6"/>
  <c r="AH36" i="6"/>
  <c r="AJ36" i="6"/>
  <c r="AI36" i="6"/>
  <c r="AG36" i="6"/>
  <c r="AL36" i="6"/>
  <c r="AQ36" i="6"/>
  <c r="AS36" i="6"/>
  <c r="AR36" i="6"/>
  <c r="AM36" i="6" l="1"/>
  <c r="AO36" i="6"/>
  <c r="AE49" i="6"/>
  <c r="AB49" i="6"/>
  <c r="AC49" i="6" s="1"/>
  <c r="AN36" i="6"/>
  <c r="AF49" i="6" l="1"/>
  <c r="AD49" i="6"/>
  <c r="AA50" i="6" s="1"/>
  <c r="AJ37" i="6"/>
  <c r="AK37" i="6"/>
  <c r="AI37" i="6"/>
  <c r="AG37" i="6"/>
  <c r="AH37" i="6"/>
  <c r="AQ37" i="6"/>
  <c r="AS37" i="6"/>
  <c r="AR37" i="6"/>
  <c r="AM37" i="6" l="1"/>
  <c r="AB50" i="6"/>
  <c r="AC50" i="6" s="1"/>
  <c r="AE50" i="6"/>
  <c r="AN37" i="6"/>
  <c r="AL37" i="6"/>
  <c r="AO37" i="6" l="1"/>
  <c r="AD50" i="6"/>
  <c r="AA51" i="6" s="1"/>
  <c r="AF50" i="6"/>
  <c r="AB51" i="6" l="1"/>
  <c r="AC51" i="6" s="1"/>
  <c r="AE51" i="6"/>
  <c r="AG38" i="6"/>
  <c r="AK38" i="6"/>
  <c r="AJ38" i="6"/>
  <c r="AH38" i="6"/>
  <c r="AI38" i="6"/>
  <c r="AQ38" i="6"/>
  <c r="AR38" i="6"/>
  <c r="AS38" i="6"/>
  <c r="AM38" i="6" l="1"/>
  <c r="AF51" i="6"/>
  <c r="AD51" i="6"/>
  <c r="AA52" i="6" s="1"/>
  <c r="AN38" i="6"/>
  <c r="AL38" i="6"/>
  <c r="AO38" i="6" l="1"/>
  <c r="AE52" i="6"/>
  <c r="AB52" i="6"/>
  <c r="AC52" i="6" s="1"/>
  <c r="AQ39" i="6"/>
  <c r="AR39" i="6"/>
  <c r="AS39" i="6"/>
  <c r="AK39" i="6"/>
  <c r="AJ39" i="6"/>
  <c r="AH39" i="6"/>
  <c r="AI39" i="6"/>
  <c r="AG39" i="6"/>
  <c r="AM39" i="6" l="1"/>
  <c r="AD52" i="6"/>
  <c r="AA53" i="6" s="1"/>
  <c r="AF52" i="6"/>
  <c r="AN39" i="6"/>
  <c r="AL39" i="6"/>
  <c r="AO39" i="6" l="1"/>
  <c r="AB53" i="6"/>
  <c r="AC53" i="6" s="1"/>
  <c r="AE53" i="6"/>
  <c r="AF53" i="6" l="1"/>
  <c r="AD53" i="6"/>
  <c r="AA54" i="6" s="1"/>
  <c r="AI40" i="6"/>
  <c r="AL40" i="6"/>
  <c r="AG40" i="6"/>
  <c r="AJ40" i="6"/>
  <c r="AK40" i="6"/>
  <c r="AH40" i="6"/>
  <c r="AR40" i="6"/>
  <c r="AS40" i="6"/>
  <c r="AQ40" i="6"/>
  <c r="AM40" i="6" l="1"/>
  <c r="AO40" i="6"/>
  <c r="AE54" i="6"/>
  <c r="AB54" i="6"/>
  <c r="AC54" i="6" s="1"/>
  <c r="AN40" i="6"/>
  <c r="AD54" i="6" l="1"/>
  <c r="AA55" i="6" s="1"/>
  <c r="AF54" i="6"/>
  <c r="AE55" i="6" l="1"/>
  <c r="AB55" i="6"/>
  <c r="AC55" i="6" s="1"/>
  <c r="AL41" i="6"/>
  <c r="AJ41" i="6"/>
  <c r="AH41" i="6"/>
  <c r="AI41" i="6"/>
  <c r="AG41" i="6"/>
  <c r="AK41" i="6"/>
  <c r="AQ41" i="6"/>
  <c r="AS41" i="6"/>
  <c r="AR41" i="6"/>
  <c r="AM41" i="6" l="1"/>
  <c r="AO41" i="6"/>
  <c r="AF55" i="6"/>
  <c r="AD55" i="6"/>
  <c r="AA56" i="6" s="1"/>
  <c r="AN41" i="6"/>
  <c r="AE56" i="6" l="1"/>
  <c r="AB56" i="6"/>
  <c r="AC56" i="6" s="1"/>
  <c r="AD56" i="6" l="1"/>
  <c r="AA57" i="6" s="1"/>
  <c r="AF56" i="6"/>
  <c r="AI42" i="6"/>
  <c r="AG42" i="6"/>
  <c r="AH42" i="6"/>
  <c r="AJ42" i="6"/>
  <c r="AK42" i="6"/>
  <c r="AQ42" i="6"/>
  <c r="AS42" i="6"/>
  <c r="AR42" i="6"/>
  <c r="AM42" i="6" l="1"/>
  <c r="AB57" i="6"/>
  <c r="AC57" i="6" s="1"/>
  <c r="AE57" i="6"/>
  <c r="AL42" i="6"/>
  <c r="AN42" i="6"/>
  <c r="AO42" i="6" l="1"/>
  <c r="AF57" i="6"/>
  <c r="AD57" i="6"/>
  <c r="AA58" i="6" s="1"/>
  <c r="AG43" i="6"/>
  <c r="AI43" i="6"/>
  <c r="AJ43" i="6"/>
  <c r="AH43" i="6"/>
  <c r="AK43" i="6"/>
  <c r="AR43" i="6"/>
  <c r="AL43" i="6"/>
  <c r="AS43" i="6"/>
  <c r="AQ43" i="6"/>
  <c r="AM43" i="6" l="1"/>
  <c r="AO43" i="6"/>
  <c r="AB58" i="6"/>
  <c r="AC58" i="6" s="1"/>
  <c r="AE58" i="6"/>
  <c r="AN43" i="6"/>
  <c r="AD58" i="6" l="1"/>
  <c r="AA59" i="6" s="1"/>
  <c r="AF58" i="6"/>
  <c r="AB59" i="6" l="1"/>
  <c r="AC59" i="6" s="1"/>
  <c r="AE59" i="6"/>
  <c r="AL44" i="6"/>
  <c r="AG44" i="6"/>
  <c r="AJ44" i="6"/>
  <c r="AI44" i="6"/>
  <c r="AK44" i="6"/>
  <c r="AH44" i="6"/>
  <c r="AQ44" i="6"/>
  <c r="AS44" i="6"/>
  <c r="AR44" i="6"/>
  <c r="AM44" i="6" l="1"/>
  <c r="AO44" i="6"/>
  <c r="AF59" i="6"/>
  <c r="AD59" i="6"/>
  <c r="AA60" i="6" s="1"/>
  <c r="AN44" i="6"/>
  <c r="AE60" i="6" l="1"/>
  <c r="AB60" i="6"/>
  <c r="AC60" i="6" s="1"/>
  <c r="AD60" i="6" l="1"/>
  <c r="AA61" i="6" s="1"/>
  <c r="AF60" i="6"/>
  <c r="AH45" i="6"/>
  <c r="AG45" i="6"/>
  <c r="AK45" i="6"/>
  <c r="AI45" i="6"/>
  <c r="AL45" i="6"/>
  <c r="AJ45" i="6"/>
  <c r="AS45" i="6"/>
  <c r="AR45" i="6"/>
  <c r="AQ45" i="6"/>
  <c r="AM45" i="6" l="1"/>
  <c r="AO45" i="6"/>
  <c r="AB61" i="6"/>
  <c r="AC61" i="6" s="1"/>
  <c r="AE61" i="6"/>
  <c r="AN45" i="6"/>
  <c r="AF61" i="6" l="1"/>
  <c r="AD61" i="6"/>
  <c r="AA62" i="6" s="1"/>
  <c r="AJ46" i="6"/>
  <c r="AG46" i="6"/>
  <c r="AL46" i="6"/>
  <c r="AK46" i="6"/>
  <c r="AH46" i="6"/>
  <c r="AI46" i="6"/>
  <c r="AR46" i="6"/>
  <c r="AS46" i="6"/>
  <c r="AQ46" i="6"/>
  <c r="AM46" i="6" l="1"/>
  <c r="AO46" i="6"/>
  <c r="AB62" i="6"/>
  <c r="AC62" i="6" s="1"/>
  <c r="AE62" i="6"/>
  <c r="AN46" i="6"/>
  <c r="AD62" i="6" l="1"/>
  <c r="AA63" i="6" s="1"/>
  <c r="AF62" i="6"/>
  <c r="AB63" i="6" l="1"/>
  <c r="AC63" i="6" s="1"/>
  <c r="AE63" i="6"/>
  <c r="AI47" i="6"/>
  <c r="AH47" i="6"/>
  <c r="AL47" i="6"/>
  <c r="AG47" i="6"/>
  <c r="AJ47" i="6"/>
  <c r="AK47" i="6"/>
  <c r="AS47" i="6"/>
  <c r="AQ47" i="6"/>
  <c r="AR47" i="6"/>
  <c r="AM47" i="6" l="1"/>
  <c r="AO47" i="6"/>
  <c r="AH63" i="6"/>
  <c r="AD63" i="6"/>
  <c r="AA64" i="6" s="1"/>
  <c r="AJ63" i="6"/>
  <c r="AG63" i="6"/>
  <c r="AF63" i="6"/>
  <c r="AK63" i="6"/>
  <c r="AI63" i="6"/>
  <c r="AN47" i="6"/>
  <c r="AB64" i="6" l="1"/>
  <c r="AC64" i="6" s="1"/>
  <c r="AE64" i="6"/>
  <c r="AJ64" i="6" l="1"/>
  <c r="AD64" i="6"/>
  <c r="AA65" i="6" s="1"/>
  <c r="AK64" i="6"/>
  <c r="AH64" i="6"/>
  <c r="AF64" i="6"/>
  <c r="AI64" i="6"/>
  <c r="AG64" i="6"/>
  <c r="AG48" i="6"/>
  <c r="AH48" i="6"/>
  <c r="AJ48" i="6"/>
  <c r="AI48" i="6"/>
  <c r="AK48" i="6"/>
  <c r="AR48" i="6"/>
  <c r="AS48" i="6"/>
  <c r="AQ48" i="6"/>
  <c r="AL48" i="6"/>
  <c r="AM48" i="6" l="1"/>
  <c r="AO48" i="6"/>
  <c r="AE65" i="6"/>
  <c r="AB65" i="6"/>
  <c r="AC65" i="6" s="1"/>
  <c r="AN48" i="6"/>
  <c r="AG65" i="6" l="1"/>
  <c r="AI65" i="6"/>
  <c r="AH65" i="6"/>
  <c r="AF65" i="6"/>
  <c r="AD65" i="6"/>
  <c r="AA66" i="6" s="1"/>
  <c r="AJ65" i="6"/>
  <c r="AK65" i="6"/>
  <c r="AB66" i="6" l="1"/>
  <c r="AC66" i="6" s="1"/>
  <c r="AE66" i="6"/>
  <c r="AK49" i="6"/>
  <c r="AH49" i="6"/>
  <c r="AJ49" i="6"/>
  <c r="AG49" i="6"/>
  <c r="AI49" i="6"/>
  <c r="AQ49" i="6"/>
  <c r="AR49" i="6"/>
  <c r="AS49" i="6"/>
  <c r="AM49" i="6" l="1"/>
  <c r="AF66" i="6"/>
  <c r="AD66" i="6"/>
  <c r="AA67" i="6" s="1"/>
  <c r="AJ66" i="6"/>
  <c r="AH66" i="6"/>
  <c r="AG66" i="6"/>
  <c r="AI66" i="6"/>
  <c r="AK66" i="6"/>
  <c r="AN49" i="6"/>
  <c r="AL49" i="6"/>
  <c r="AO49" i="6" l="1"/>
  <c r="AE67" i="6"/>
  <c r="AB67" i="6"/>
  <c r="AC67" i="6" s="1"/>
  <c r="AL50" i="6"/>
  <c r="AI50" i="6"/>
  <c r="AJ50" i="6"/>
  <c r="AK50" i="6"/>
  <c r="AH50" i="6"/>
  <c r="AG50" i="6"/>
  <c r="AR50" i="6"/>
  <c r="AQ50" i="6"/>
  <c r="AS50" i="6"/>
  <c r="AM50" i="6" l="1"/>
  <c r="AO50" i="6"/>
  <c r="AG67" i="6"/>
  <c r="AD67" i="6"/>
  <c r="AA68" i="6" s="1"/>
  <c r="AF67" i="6"/>
  <c r="AH67" i="6"/>
  <c r="AI67" i="6"/>
  <c r="AK67" i="6"/>
  <c r="AJ67" i="6"/>
  <c r="AN50" i="6"/>
  <c r="AE68" i="6" l="1"/>
  <c r="AB68" i="6"/>
  <c r="AC68" i="6" s="1"/>
  <c r="AF68" i="6" l="1"/>
  <c r="AD68" i="6"/>
  <c r="AA69" i="6" s="1"/>
  <c r="AG68" i="6"/>
  <c r="AH68" i="6"/>
  <c r="AK68" i="6"/>
  <c r="AI68" i="6"/>
  <c r="AJ68" i="6"/>
  <c r="AI51" i="6"/>
  <c r="AG51" i="6"/>
  <c r="AH51" i="6"/>
  <c r="AL51" i="6"/>
  <c r="AK51" i="6"/>
  <c r="AJ51" i="6"/>
  <c r="AS51" i="6"/>
  <c r="AQ51" i="6"/>
  <c r="AR51" i="6"/>
  <c r="AM51" i="6" l="1"/>
  <c r="AO51" i="6"/>
  <c r="AB69" i="6"/>
  <c r="AC69" i="6" s="1"/>
  <c r="AE69" i="6"/>
  <c r="AN51" i="6"/>
  <c r="AK69" i="6" l="1"/>
  <c r="AI69" i="6"/>
  <c r="AD69" i="6"/>
  <c r="AA70" i="6" s="1"/>
  <c r="AF69" i="6"/>
  <c r="AG69" i="6"/>
  <c r="AJ69" i="6"/>
  <c r="AH69" i="6"/>
  <c r="AB70" i="6" l="1"/>
  <c r="AC70" i="6" s="1"/>
  <c r="AE70" i="6"/>
  <c r="AH52" i="6"/>
  <c r="AI52" i="6"/>
  <c r="AK52" i="6"/>
  <c r="AG52" i="6"/>
  <c r="AJ52" i="6"/>
  <c r="AQ52" i="6"/>
  <c r="AR52" i="6"/>
  <c r="AS52" i="6"/>
  <c r="AM52" i="6" l="1"/>
  <c r="AJ70" i="6"/>
  <c r="AI70" i="6"/>
  <c r="AG70" i="6"/>
  <c r="AK70" i="6"/>
  <c r="AF70" i="6"/>
  <c r="AH70" i="6"/>
  <c r="AD70" i="6"/>
  <c r="AA71" i="6" s="1"/>
  <c r="AN52" i="6"/>
  <c r="AL52" i="6"/>
  <c r="AO52" i="6" l="1"/>
  <c r="AE71" i="6"/>
  <c r="AB71" i="6"/>
  <c r="AC71" i="6" s="1"/>
  <c r="AD71" i="6" l="1"/>
  <c r="AA72" i="6" s="1"/>
  <c r="AJ71" i="6"/>
  <c r="AG71" i="6"/>
  <c r="AH71" i="6"/>
  <c r="AF71" i="6"/>
  <c r="AK71" i="6"/>
  <c r="AI71" i="6"/>
  <c r="AH53" i="6"/>
  <c r="AG53" i="6"/>
  <c r="AI53" i="6"/>
  <c r="AJ53" i="6"/>
  <c r="AK53" i="6"/>
  <c r="AQ53" i="6"/>
  <c r="AS53" i="6"/>
  <c r="AR53" i="6"/>
  <c r="AM53" i="6" l="1"/>
  <c r="AB72" i="6"/>
  <c r="AC72" i="6" s="1"/>
  <c r="AE72" i="6"/>
  <c r="AN53" i="6"/>
  <c r="AL53" i="6"/>
  <c r="AO53" i="6" l="1"/>
  <c r="AI72" i="6"/>
  <c r="AG72" i="6"/>
  <c r="AJ72" i="6"/>
  <c r="AH72" i="6"/>
  <c r="AF72" i="6"/>
  <c r="AD72" i="6"/>
  <c r="AA73" i="6" s="1"/>
  <c r="AK72" i="6"/>
  <c r="AB73" i="6" l="1"/>
  <c r="AC73" i="6" s="1"/>
  <c r="AE73" i="6"/>
  <c r="AG54" i="6"/>
  <c r="AI54" i="6"/>
  <c r="AJ54" i="6"/>
  <c r="AH54" i="6"/>
  <c r="AK54" i="6"/>
  <c r="AS54" i="6"/>
  <c r="AR54" i="6"/>
  <c r="AQ54" i="6"/>
  <c r="AM54" i="6" l="1"/>
  <c r="AJ73" i="6"/>
  <c r="AD73" i="6"/>
  <c r="AA74" i="6" s="1"/>
  <c r="AK73" i="6"/>
  <c r="AG73" i="6"/>
  <c r="AF73" i="6"/>
  <c r="AI73" i="6"/>
  <c r="AH73" i="6"/>
  <c r="AN54" i="6"/>
  <c r="AL54" i="6"/>
  <c r="AO54" i="6" l="1"/>
  <c r="AE74" i="6"/>
  <c r="AB74" i="6"/>
  <c r="AC74" i="6" s="1"/>
  <c r="AG74" i="6" l="1"/>
  <c r="AH74" i="6"/>
  <c r="AD74" i="6"/>
  <c r="AA75" i="6" s="1"/>
  <c r="AK74" i="6"/>
  <c r="AJ74" i="6"/>
  <c r="AI74" i="6"/>
  <c r="AF74" i="6"/>
  <c r="AK55" i="6"/>
  <c r="AI55" i="6"/>
  <c r="AL55" i="6"/>
  <c r="AJ55" i="6"/>
  <c r="AH55" i="6"/>
  <c r="AG55" i="6"/>
  <c r="AR55" i="6"/>
  <c r="AS55" i="6"/>
  <c r="AQ55" i="6"/>
  <c r="AM55" i="6" l="1"/>
  <c r="AO55" i="6"/>
  <c r="AE75" i="6"/>
  <c r="AB75" i="6"/>
  <c r="AC75" i="6" s="1"/>
  <c r="AN55" i="6"/>
  <c r="AD75" i="6" l="1"/>
  <c r="AA76" i="6" s="1"/>
  <c r="AF75" i="6"/>
  <c r="AG75" i="6"/>
  <c r="AJ75" i="6"/>
  <c r="AH75" i="6"/>
  <c r="AK75" i="6"/>
  <c r="AI75" i="6"/>
  <c r="AL56" i="6"/>
  <c r="AG56" i="6"/>
  <c r="AH56" i="6"/>
  <c r="AI56" i="6"/>
  <c r="AJ56" i="6"/>
  <c r="AK56" i="6"/>
  <c r="AR56" i="6"/>
  <c r="AS56" i="6"/>
  <c r="AQ56" i="6"/>
  <c r="AM56" i="6" l="1"/>
  <c r="AO56" i="6"/>
  <c r="AE76" i="6"/>
  <c r="AB76" i="6"/>
  <c r="AC76" i="6" s="1"/>
  <c r="AN56" i="6"/>
  <c r="AI76" i="6" l="1"/>
  <c r="AK76" i="6"/>
  <c r="AH76" i="6"/>
  <c r="AF76" i="6"/>
  <c r="AG76" i="6"/>
  <c r="AD76" i="6"/>
  <c r="AA77" i="6" s="1"/>
  <c r="AJ76" i="6"/>
  <c r="AE77" i="6" l="1"/>
  <c r="AB77" i="6"/>
  <c r="AC77" i="6" s="1"/>
  <c r="AH57" i="6"/>
  <c r="AK57" i="6"/>
  <c r="AJ57" i="6"/>
  <c r="AL57" i="6"/>
  <c r="AG57" i="6"/>
  <c r="AI57" i="6"/>
  <c r="AS57" i="6"/>
  <c r="AQ57" i="6"/>
  <c r="AR57" i="6"/>
  <c r="AM57" i="6" l="1"/>
  <c r="AO57" i="6"/>
  <c r="AJ77" i="6"/>
  <c r="AH77" i="6"/>
  <c r="AG77" i="6"/>
  <c r="AK77" i="6"/>
  <c r="AF77" i="6"/>
  <c r="AI77" i="6"/>
  <c r="AD77" i="6"/>
  <c r="AA78" i="6" s="1"/>
  <c r="AN57" i="6"/>
  <c r="AE78" i="6" l="1"/>
  <c r="AB78" i="6"/>
  <c r="AC78" i="6" s="1"/>
  <c r="AG78" i="6" l="1"/>
  <c r="AD78" i="6"/>
  <c r="AA79" i="6" s="1"/>
  <c r="AH78" i="6"/>
  <c r="AK78" i="6"/>
  <c r="AJ78" i="6"/>
  <c r="AI78" i="6"/>
  <c r="AF78" i="6"/>
  <c r="AK58" i="6"/>
  <c r="AJ58" i="6"/>
  <c r="AG58" i="6"/>
  <c r="AH58" i="6"/>
  <c r="AI58" i="6"/>
  <c r="AS58" i="6"/>
  <c r="AQ58" i="6"/>
  <c r="AR58" i="6"/>
  <c r="AM58" i="6" l="1"/>
  <c r="AE79" i="6"/>
  <c r="AB79" i="6"/>
  <c r="AC79" i="6" s="1"/>
  <c r="AN58" i="6"/>
  <c r="AL58" i="6"/>
  <c r="AO58" i="6" l="1"/>
  <c r="AD79" i="6"/>
  <c r="AA80" i="6" s="1"/>
  <c r="AJ79" i="6"/>
  <c r="AF79" i="6"/>
  <c r="AI79" i="6"/>
  <c r="AH79" i="6"/>
  <c r="AK79" i="6"/>
  <c r="AG79" i="6"/>
  <c r="AI59" i="6"/>
  <c r="AJ59" i="6"/>
  <c r="AH59" i="6"/>
  <c r="AG59" i="6"/>
  <c r="AK59" i="6"/>
  <c r="AQ59" i="6"/>
  <c r="AR59" i="6"/>
  <c r="AS59" i="6"/>
  <c r="AM59" i="6" l="1"/>
  <c r="AE80" i="6"/>
  <c r="AB80" i="6"/>
  <c r="AC80" i="6" s="1"/>
  <c r="AN59" i="6"/>
  <c r="AL59" i="6"/>
  <c r="AO59" i="6" l="1"/>
  <c r="AI80" i="6"/>
  <c r="AF80" i="6"/>
  <c r="AK80" i="6"/>
  <c r="AJ80" i="6"/>
  <c r="AH80" i="6"/>
  <c r="AD80" i="6"/>
  <c r="AA81" i="6" s="1"/>
  <c r="AG80" i="6"/>
  <c r="AG60" i="6"/>
  <c r="AJ60" i="6"/>
  <c r="AK60" i="6"/>
  <c r="AH60" i="6"/>
  <c r="AI60" i="6"/>
  <c r="AR60" i="6"/>
  <c r="AS60" i="6"/>
  <c r="AQ60" i="6"/>
  <c r="AM60" i="6" l="1"/>
  <c r="AB81" i="6"/>
  <c r="AC81" i="6" s="1"/>
  <c r="AE81" i="6"/>
  <c r="AN60" i="6"/>
  <c r="AL60" i="6"/>
  <c r="AO60" i="6" l="1"/>
  <c r="AJ81" i="6"/>
  <c r="AK81" i="6"/>
  <c r="AH81" i="6"/>
  <c r="AD81" i="6"/>
  <c r="AA82" i="6" s="1"/>
  <c r="AG81" i="6"/>
  <c r="AF81" i="6"/>
  <c r="AI81" i="6"/>
  <c r="AG61" i="6"/>
  <c r="AH61" i="6"/>
  <c r="AI61" i="6"/>
  <c r="AK61" i="6"/>
  <c r="AJ61" i="6"/>
  <c r="AL61" i="6"/>
  <c r="AQ61" i="6"/>
  <c r="AR61" i="6"/>
  <c r="AS61" i="6"/>
  <c r="AM61" i="6" l="1"/>
  <c r="AO61" i="6"/>
  <c r="AE82" i="6"/>
  <c r="AB82" i="6"/>
  <c r="AC82" i="6" s="1"/>
  <c r="AN61" i="6"/>
  <c r="AG82" i="6" l="1"/>
  <c r="AI82" i="6"/>
  <c r="AK82" i="6"/>
  <c r="AD82" i="6"/>
  <c r="AA83" i="6" s="1"/>
  <c r="AH82" i="6"/>
  <c r="AJ82" i="6"/>
  <c r="AF82" i="6"/>
  <c r="AB83" i="6" l="1"/>
  <c r="AC83" i="6" s="1"/>
  <c r="AE83" i="6"/>
  <c r="AL62" i="6"/>
  <c r="AH62" i="6"/>
  <c r="AJ62" i="6"/>
  <c r="AK62" i="6"/>
  <c r="AI62" i="6"/>
  <c r="AG62" i="6"/>
  <c r="AS62" i="6"/>
  <c r="AR62" i="6"/>
  <c r="AQ62" i="6"/>
  <c r="AM62" i="6" l="1"/>
  <c r="AO62" i="6"/>
  <c r="AD83" i="6"/>
  <c r="AA84" i="6" s="1"/>
  <c r="AF83" i="6"/>
  <c r="AI83" i="6"/>
  <c r="AJ83" i="6"/>
  <c r="AH83" i="6"/>
  <c r="AK83" i="6"/>
  <c r="AG83" i="6"/>
  <c r="AN62" i="6"/>
  <c r="AE84" i="6" l="1"/>
  <c r="AB84" i="6"/>
  <c r="AC84" i="6" s="1"/>
  <c r="AL63" i="6"/>
  <c r="AR63" i="6"/>
  <c r="AQ63" i="6"/>
  <c r="AS63" i="6"/>
  <c r="AM63" i="6" l="1"/>
  <c r="AO63" i="6"/>
  <c r="AI84" i="6"/>
  <c r="AK84" i="6"/>
  <c r="AG84" i="6"/>
  <c r="AJ84" i="6"/>
  <c r="AF84" i="6"/>
  <c r="AH84" i="6"/>
  <c r="AD84" i="6"/>
  <c r="AA85" i="6" s="1"/>
  <c r="AN63" i="6"/>
  <c r="AE85" i="6" l="1"/>
  <c r="AB85" i="6"/>
  <c r="AC85" i="6" s="1"/>
  <c r="AL64" i="6"/>
  <c r="AQ64" i="6"/>
  <c r="AS64" i="6"/>
  <c r="AR64" i="6"/>
  <c r="AM64" i="6" l="1"/>
  <c r="AO64" i="6"/>
  <c r="AJ85" i="6"/>
  <c r="AH85" i="6"/>
  <c r="AD85" i="6"/>
  <c r="AA86" i="6" s="1"/>
  <c r="AG85" i="6"/>
  <c r="AK85" i="6"/>
  <c r="AF85" i="6"/>
  <c r="AI85" i="6"/>
  <c r="AN64" i="6"/>
  <c r="AE86" i="6" l="1"/>
  <c r="AB86" i="6"/>
  <c r="AC86" i="6" s="1"/>
  <c r="AG86" i="6" l="1"/>
  <c r="AD86" i="6"/>
  <c r="AA87" i="6" s="1"/>
  <c r="AH86" i="6"/>
  <c r="AJ86" i="6"/>
  <c r="AK86" i="6"/>
  <c r="AI86" i="6"/>
  <c r="AF86" i="6"/>
  <c r="AL65" i="6"/>
  <c r="AR65" i="6"/>
  <c r="AQ65" i="6"/>
  <c r="AS65" i="6"/>
  <c r="AM65" i="6" l="1"/>
  <c r="AO65" i="6"/>
  <c r="AE87" i="6"/>
  <c r="AB87" i="6"/>
  <c r="AC87" i="6" s="1"/>
  <c r="AN65" i="6"/>
  <c r="AD87" i="6" l="1"/>
  <c r="AA88" i="6" s="1"/>
  <c r="AJ87" i="6"/>
  <c r="AG87" i="6"/>
  <c r="AI87" i="6"/>
  <c r="AH87" i="6"/>
  <c r="AF87" i="6"/>
  <c r="AK87" i="6"/>
  <c r="AL66" i="6"/>
  <c r="AR66" i="6"/>
  <c r="AQ66" i="6"/>
  <c r="AS66" i="6"/>
  <c r="AM66" i="6" l="1"/>
  <c r="AO66" i="6"/>
  <c r="AE88" i="6"/>
  <c r="AB88" i="6"/>
  <c r="AC88" i="6" s="1"/>
  <c r="AN66" i="6"/>
  <c r="AI88" i="6" l="1"/>
  <c r="AG88" i="6"/>
  <c r="AK88" i="6"/>
  <c r="AH88" i="6"/>
  <c r="AJ88" i="6"/>
  <c r="AD88" i="6"/>
  <c r="AA89" i="6" s="1"/>
  <c r="AF88" i="6"/>
  <c r="AL67" i="6"/>
  <c r="AR67" i="6"/>
  <c r="AQ67" i="6"/>
  <c r="AS67" i="6"/>
  <c r="AM67" i="6" l="1"/>
  <c r="AO67" i="6"/>
  <c r="AE89" i="6"/>
  <c r="AB89" i="6"/>
  <c r="AC89" i="6" s="1"/>
  <c r="AN67" i="6"/>
  <c r="AJ89" i="6" l="1"/>
  <c r="AD89" i="6"/>
  <c r="AA90" i="6" s="1"/>
  <c r="AI89" i="6"/>
  <c r="AK89" i="6"/>
  <c r="AG89" i="6"/>
  <c r="AH89" i="6"/>
  <c r="AF89" i="6"/>
  <c r="AE90" i="6" l="1"/>
  <c r="AB90" i="6"/>
  <c r="AC90" i="6" s="1"/>
  <c r="AL68" i="6"/>
  <c r="AR68" i="6"/>
  <c r="AQ68" i="6"/>
  <c r="AS68" i="6"/>
  <c r="AM68" i="6" l="1"/>
  <c r="AO68" i="6"/>
  <c r="AG90" i="6"/>
  <c r="AI90" i="6"/>
  <c r="AD90" i="6"/>
  <c r="AA91" i="6" s="1"/>
  <c r="AJ90" i="6"/>
  <c r="AK90" i="6"/>
  <c r="AF90" i="6"/>
  <c r="AH90" i="6"/>
  <c r="AN68" i="6"/>
  <c r="AB91" i="6" l="1"/>
  <c r="AC91" i="6" s="1"/>
  <c r="AE91" i="6"/>
  <c r="AL69" i="6"/>
  <c r="AQ69" i="6"/>
  <c r="AR69" i="6"/>
  <c r="AS69" i="6"/>
  <c r="AM69" i="6" l="1"/>
  <c r="AO69" i="6"/>
  <c r="AD91" i="6"/>
  <c r="AA92" i="6" s="1"/>
  <c r="AF91" i="6"/>
  <c r="AH91" i="6"/>
  <c r="AG91" i="6"/>
  <c r="AJ91" i="6"/>
  <c r="AK91" i="6"/>
  <c r="AI91" i="6"/>
  <c r="AN69" i="6"/>
  <c r="AE92" i="6" l="1"/>
  <c r="AB92" i="6"/>
  <c r="AC92" i="6" s="1"/>
  <c r="AI92" i="6" l="1"/>
  <c r="AK92" i="6"/>
  <c r="AG92" i="6"/>
  <c r="AJ92" i="6"/>
  <c r="AF92" i="6"/>
  <c r="AH92" i="6"/>
  <c r="AD92" i="6"/>
  <c r="AA93" i="6" s="1"/>
  <c r="AQ70" i="6"/>
  <c r="AR70" i="6"/>
  <c r="AS70" i="6"/>
  <c r="AM70" i="6" l="1"/>
  <c r="AE93" i="6"/>
  <c r="AB93" i="6"/>
  <c r="AC93" i="6" s="1"/>
  <c r="AN70" i="6"/>
  <c r="AL70" i="6"/>
  <c r="AO70" i="6" l="1"/>
  <c r="AJ93" i="6"/>
  <c r="AH93" i="6"/>
  <c r="AI93" i="6"/>
  <c r="AF93" i="6"/>
  <c r="AK93" i="6"/>
  <c r="AD93" i="6"/>
  <c r="AA94" i="6" s="1"/>
  <c r="AG93" i="6"/>
  <c r="AE94" i="6" l="1"/>
  <c r="AB94" i="6"/>
  <c r="AC94" i="6" s="1"/>
  <c r="AL71" i="6"/>
  <c r="AS71" i="6"/>
  <c r="AR71" i="6"/>
  <c r="AQ71" i="6"/>
  <c r="AM71" i="6" l="1"/>
  <c r="AO71" i="6"/>
  <c r="AI94" i="6"/>
  <c r="AG94" i="6"/>
  <c r="AD94" i="6"/>
  <c r="AA95" i="6" s="1"/>
  <c r="AH94" i="6"/>
  <c r="AJ94" i="6"/>
  <c r="AK94" i="6"/>
  <c r="AF94" i="6"/>
  <c r="AN71" i="6"/>
  <c r="AE95" i="6" l="1"/>
  <c r="AB95" i="6"/>
  <c r="AC95" i="6" s="1"/>
  <c r="AJ95" i="6" l="1"/>
  <c r="AK95" i="6"/>
  <c r="AG95" i="6"/>
  <c r="AH95" i="6"/>
  <c r="AI95" i="6"/>
  <c r="AF95" i="6"/>
  <c r="AD95" i="6"/>
  <c r="AA96" i="6" s="1"/>
  <c r="AS72" i="6"/>
  <c r="AR72" i="6"/>
  <c r="AQ72" i="6"/>
  <c r="AM72" i="6" l="1"/>
  <c r="AE96" i="6"/>
  <c r="AB96" i="6"/>
  <c r="AC96" i="6" s="1"/>
  <c r="AN72" i="6"/>
  <c r="AL72" i="6"/>
  <c r="AO72" i="6" l="1"/>
  <c r="AG96" i="6"/>
  <c r="AI96" i="6"/>
  <c r="AF96" i="6"/>
  <c r="AD96" i="6"/>
  <c r="AA97" i="6" s="1"/>
  <c r="AJ96" i="6"/>
  <c r="AK96" i="6"/>
  <c r="AH96" i="6"/>
  <c r="AB97" i="6" l="1"/>
  <c r="AC97" i="6" s="1"/>
  <c r="AE97" i="6"/>
  <c r="AS73" i="6"/>
  <c r="AR73" i="6"/>
  <c r="AQ73" i="6"/>
  <c r="AM73" i="6" l="1"/>
  <c r="AD97" i="6"/>
  <c r="AA98" i="6" s="1"/>
  <c r="AF97" i="6"/>
  <c r="AH97" i="6"/>
  <c r="AG97" i="6"/>
  <c r="AI97" i="6"/>
  <c r="AJ97" i="6"/>
  <c r="AK97" i="6"/>
  <c r="AN73" i="6"/>
  <c r="AL73" i="6"/>
  <c r="AO73" i="6" l="1"/>
  <c r="AE98" i="6"/>
  <c r="AB98" i="6"/>
  <c r="AC98" i="6" s="1"/>
  <c r="AI98" i="6" l="1"/>
  <c r="AJ98" i="6"/>
  <c r="AF98" i="6"/>
  <c r="AD98" i="6"/>
  <c r="AA99" i="6" s="1"/>
  <c r="AH98" i="6"/>
  <c r="AG98" i="6"/>
  <c r="AK98" i="6"/>
  <c r="AS74" i="6"/>
  <c r="AR74" i="6"/>
  <c r="AQ74" i="6"/>
  <c r="AM74" i="6" l="1"/>
  <c r="AE99" i="6"/>
  <c r="AB99" i="6"/>
  <c r="AC99" i="6" s="1"/>
  <c r="AN74" i="6"/>
  <c r="AL74" i="6"/>
  <c r="AO74" i="6" l="1"/>
  <c r="AJ99" i="6"/>
  <c r="AH99" i="6"/>
  <c r="AI99" i="6"/>
  <c r="AF99" i="6"/>
  <c r="AG99" i="6"/>
  <c r="AK99" i="6"/>
  <c r="AD99" i="6"/>
  <c r="AA100" i="6" s="1"/>
  <c r="AL75" i="6"/>
  <c r="AQ75" i="6"/>
  <c r="AS75" i="6"/>
  <c r="AR75" i="6"/>
  <c r="AM75" i="6" l="1"/>
  <c r="AO75" i="6"/>
  <c r="AE100" i="6"/>
  <c r="AB100" i="6"/>
  <c r="AC100" i="6" s="1"/>
  <c r="AN75" i="6"/>
  <c r="AG100" i="6" l="1"/>
  <c r="AD100" i="6"/>
  <c r="AA101" i="6" s="1"/>
  <c r="AJ100" i="6"/>
  <c r="AK100" i="6"/>
  <c r="AH100" i="6"/>
  <c r="AI100" i="6"/>
  <c r="AF100" i="6"/>
  <c r="AL76" i="6"/>
  <c r="AR76" i="6"/>
  <c r="AQ76" i="6"/>
  <c r="AS76" i="6"/>
  <c r="AM76" i="6" l="1"/>
  <c r="AO76" i="6"/>
  <c r="AE101" i="6"/>
  <c r="AB101" i="6"/>
  <c r="AC101" i="6" s="1"/>
  <c r="AN76" i="6"/>
  <c r="AD101" i="6" l="1"/>
  <c r="AA102" i="6" s="1"/>
  <c r="AI101" i="6"/>
  <c r="AH101" i="6"/>
  <c r="AF101" i="6"/>
  <c r="AJ101" i="6"/>
  <c r="AG101" i="6"/>
  <c r="AK101" i="6"/>
  <c r="AE102" i="6" l="1"/>
  <c r="AB102" i="6"/>
  <c r="AC102" i="6" s="1"/>
  <c r="AR77" i="6"/>
  <c r="AQ77" i="6"/>
  <c r="AS77" i="6"/>
  <c r="AM77" i="6" l="1"/>
  <c r="AI102" i="6"/>
  <c r="AG102" i="6"/>
  <c r="AD102" i="6"/>
  <c r="AA103" i="6" s="1"/>
  <c r="AK102" i="6"/>
  <c r="AH102" i="6"/>
  <c r="AJ102" i="6"/>
  <c r="AF102" i="6"/>
  <c r="AN77" i="6"/>
  <c r="AL77" i="6"/>
  <c r="AO77" i="6" l="1"/>
  <c r="AE103" i="6"/>
  <c r="AB103" i="6"/>
  <c r="AC103" i="6" s="1"/>
  <c r="AJ103" i="6" l="1"/>
  <c r="AD103" i="6"/>
  <c r="AA104" i="6" s="1"/>
  <c r="AG103" i="6"/>
  <c r="AK103" i="6"/>
  <c r="AI103" i="6"/>
  <c r="AF103" i="6"/>
  <c r="AH103" i="6"/>
  <c r="AL78" i="6"/>
  <c r="AR78" i="6"/>
  <c r="AS78" i="6"/>
  <c r="AQ78" i="6"/>
  <c r="AM78" i="6" l="1"/>
  <c r="AO78" i="6"/>
  <c r="AE104" i="6"/>
  <c r="AB104" i="6"/>
  <c r="AC104" i="6" s="1"/>
  <c r="AN78" i="6"/>
  <c r="AG104" i="6" l="1"/>
  <c r="AH104" i="6"/>
  <c r="AF104" i="6"/>
  <c r="AD104" i="6"/>
  <c r="AA105" i="6" s="1"/>
  <c r="AJ104" i="6"/>
  <c r="AK104" i="6"/>
  <c r="AI104" i="6"/>
  <c r="AL79" i="6"/>
  <c r="AQ79" i="6"/>
  <c r="AR79" i="6"/>
  <c r="AS79" i="6"/>
  <c r="AM79" i="6" l="1"/>
  <c r="AO79" i="6"/>
  <c r="AB105" i="6"/>
  <c r="AC105" i="6" s="1"/>
  <c r="AE105" i="6"/>
  <c r="AN79" i="6"/>
  <c r="AD105" i="6" l="1"/>
  <c r="AA106" i="6" s="1"/>
  <c r="AF105" i="6"/>
  <c r="AH105" i="6"/>
  <c r="AG105" i="6"/>
  <c r="AI105" i="6"/>
  <c r="AJ105" i="6"/>
  <c r="AK105" i="6"/>
  <c r="AL80" i="6"/>
  <c r="AR80" i="6"/>
  <c r="AS80" i="6"/>
  <c r="AQ80" i="6"/>
  <c r="AM80" i="6" l="1"/>
  <c r="AO80" i="6"/>
  <c r="AE106" i="6"/>
  <c r="AB106" i="6"/>
  <c r="AC106" i="6" s="1"/>
  <c r="AN80" i="6"/>
  <c r="AI106" i="6" l="1"/>
  <c r="AK106" i="6"/>
  <c r="AF106" i="6"/>
  <c r="AG106" i="6"/>
  <c r="AH106" i="6"/>
  <c r="AJ106" i="6"/>
  <c r="AD106" i="6"/>
  <c r="AA107" i="6" s="1"/>
  <c r="AE107" i="6" l="1"/>
  <c r="AB107" i="6"/>
  <c r="AC107" i="6" s="1"/>
  <c r="AS81" i="6"/>
  <c r="AQ81" i="6"/>
  <c r="AR81" i="6"/>
  <c r="AM81" i="6" s="1"/>
  <c r="AJ107" i="6" l="1"/>
  <c r="AG107" i="6"/>
  <c r="AK107" i="6"/>
  <c r="AI107" i="6"/>
  <c r="AH107" i="6"/>
  <c r="AF107" i="6"/>
  <c r="AD107" i="6"/>
  <c r="AA108" i="6" s="1"/>
  <c r="AN81" i="6"/>
  <c r="AL81" i="6"/>
  <c r="AO81" i="6" l="1"/>
  <c r="AE108" i="6"/>
  <c r="AB108" i="6"/>
  <c r="AC108" i="6" s="1"/>
  <c r="AG108" i="6" l="1"/>
  <c r="AD108" i="6"/>
  <c r="AA109" i="6" s="1"/>
  <c r="AK108" i="6"/>
  <c r="AF108" i="6"/>
  <c r="AH108" i="6"/>
  <c r="AJ108" i="6"/>
  <c r="AI108" i="6"/>
  <c r="AL82" i="6"/>
  <c r="AR82" i="6"/>
  <c r="AQ82" i="6"/>
  <c r="AS82" i="6"/>
  <c r="AM82" i="6" l="1"/>
  <c r="AO82" i="6"/>
  <c r="AE109" i="6"/>
  <c r="AB109" i="6"/>
  <c r="AC109" i="6" s="1"/>
  <c r="AN82" i="6"/>
  <c r="AD109" i="6" l="1"/>
  <c r="AA110" i="6" s="1"/>
  <c r="AI109" i="6"/>
  <c r="AG109" i="6"/>
  <c r="AF109" i="6"/>
  <c r="AK109" i="6"/>
  <c r="AJ109" i="6"/>
  <c r="AH109" i="6"/>
  <c r="AE110" i="6" l="1"/>
  <c r="AB110" i="6"/>
  <c r="AC110" i="6" s="1"/>
  <c r="AL83" i="6"/>
  <c r="AS83" i="6"/>
  <c r="AQ83" i="6"/>
  <c r="AR83" i="6"/>
  <c r="AM83" i="6" l="1"/>
  <c r="AO83" i="6"/>
  <c r="AJ110" i="6"/>
  <c r="AI110" i="6"/>
  <c r="AF110" i="6"/>
  <c r="AD110" i="6"/>
  <c r="AA111" i="6" s="1"/>
  <c r="AK110" i="6"/>
  <c r="AG110" i="6"/>
  <c r="AH110" i="6"/>
  <c r="AN83" i="6"/>
  <c r="AE111" i="6" l="1"/>
  <c r="AB111" i="6"/>
  <c r="AC111" i="6" s="1"/>
  <c r="AJ111" i="6" l="1"/>
  <c r="AH111" i="6"/>
  <c r="AF111" i="6"/>
  <c r="AG111" i="6"/>
  <c r="AK111" i="6"/>
  <c r="AD111" i="6"/>
  <c r="AA112" i="6" s="1"/>
  <c r="AI111" i="6"/>
  <c r="AL84" i="6"/>
  <c r="AS84" i="6"/>
  <c r="AR84" i="6"/>
  <c r="AQ84" i="6"/>
  <c r="AM84" i="6" l="1"/>
  <c r="AO84" i="6"/>
  <c r="AE112" i="6"/>
  <c r="AB112" i="6"/>
  <c r="AC112" i="6" s="1"/>
  <c r="AN84" i="6"/>
  <c r="AD112" i="6" l="1"/>
  <c r="AA113" i="6" s="1"/>
  <c r="AJ112" i="6"/>
  <c r="AH112" i="6"/>
  <c r="AG112" i="6"/>
  <c r="AF112" i="6"/>
  <c r="AI112" i="6"/>
  <c r="AK112" i="6"/>
  <c r="AL85" i="6"/>
  <c r="AQ85" i="6"/>
  <c r="AR85" i="6"/>
  <c r="AS85" i="6"/>
  <c r="AM85" i="6" l="1"/>
  <c r="AO85" i="6"/>
  <c r="AE113" i="6"/>
  <c r="AB113" i="6"/>
  <c r="AC113" i="6" s="1"/>
  <c r="AN85" i="6"/>
  <c r="AI113" i="6" l="1"/>
  <c r="AF113" i="6"/>
  <c r="AJ113" i="6"/>
  <c r="AD113" i="6"/>
  <c r="AA114" i="6" s="1"/>
  <c r="AH113" i="6"/>
  <c r="AK113" i="6"/>
  <c r="AG113" i="6"/>
  <c r="AE114" i="6" l="1"/>
  <c r="AB114" i="6"/>
  <c r="AC114" i="6" s="1"/>
  <c r="AQ86" i="6"/>
  <c r="AS86" i="6"/>
  <c r="AR86" i="6"/>
  <c r="AM86" i="6" s="1"/>
  <c r="AJ114" i="6" l="1"/>
  <c r="AK114" i="6"/>
  <c r="AG114" i="6"/>
  <c r="AI114" i="6"/>
  <c r="AH114" i="6"/>
  <c r="AD114" i="6"/>
  <c r="AA115" i="6" s="1"/>
  <c r="AF114" i="6"/>
  <c r="AN86" i="6"/>
  <c r="AL86" i="6"/>
  <c r="AO86" i="6" l="1"/>
  <c r="AE115" i="6"/>
  <c r="AB115" i="6"/>
  <c r="AC115" i="6" s="1"/>
  <c r="AG115" i="6" l="1"/>
  <c r="AI115" i="6"/>
  <c r="AK115" i="6"/>
  <c r="AD115" i="6"/>
  <c r="AA116" i="6" s="1"/>
  <c r="AJ115" i="6"/>
  <c r="AH115" i="6"/>
  <c r="AF115" i="6"/>
  <c r="AL87" i="6"/>
  <c r="AR87" i="6"/>
  <c r="AQ87" i="6"/>
  <c r="AS87" i="6"/>
  <c r="AM87" i="6" l="1"/>
  <c r="AO87" i="6"/>
  <c r="AB116" i="6"/>
  <c r="AC116" i="6" s="1"/>
  <c r="AE116" i="6"/>
  <c r="AN87" i="6"/>
  <c r="AD116" i="6" l="1"/>
  <c r="AA117" i="6" s="1"/>
  <c r="AF116" i="6"/>
  <c r="AG116" i="6"/>
  <c r="AJ116" i="6"/>
  <c r="AH116" i="6"/>
  <c r="AI116" i="6"/>
  <c r="AK116" i="6"/>
  <c r="AL88" i="6"/>
  <c r="AR88" i="6"/>
  <c r="AQ88" i="6"/>
  <c r="AS88" i="6"/>
  <c r="AM88" i="6" l="1"/>
  <c r="AO88" i="6"/>
  <c r="AE117" i="6"/>
  <c r="AB117" i="6"/>
  <c r="AC117" i="6" s="1"/>
  <c r="AN88" i="6"/>
  <c r="AI117" i="6" l="1"/>
  <c r="AJ117" i="6"/>
  <c r="AD117" i="6"/>
  <c r="AA118" i="6" s="1"/>
  <c r="AH117" i="6"/>
  <c r="AF117" i="6"/>
  <c r="AG117" i="6"/>
  <c r="AK117" i="6"/>
  <c r="AE118" i="6" l="1"/>
  <c r="AB118" i="6"/>
  <c r="AC118" i="6" s="1"/>
  <c r="AS89" i="6"/>
  <c r="AR89" i="6"/>
  <c r="AQ89" i="6"/>
  <c r="AM89" i="6" l="1"/>
  <c r="AJ118" i="6"/>
  <c r="AH118" i="6"/>
  <c r="AK118" i="6"/>
  <c r="AG118" i="6"/>
  <c r="AI118" i="6"/>
  <c r="AF118" i="6"/>
  <c r="AD118" i="6"/>
  <c r="AA119" i="6" s="1"/>
  <c r="AL89" i="6"/>
  <c r="AN89" i="6"/>
  <c r="AO89" i="6" l="1"/>
  <c r="AE119" i="6"/>
  <c r="AB119" i="6"/>
  <c r="AC119" i="6" s="1"/>
  <c r="AG119" i="6" l="1"/>
  <c r="AD119" i="6"/>
  <c r="AA120" i="6" s="1"/>
  <c r="AF119" i="6"/>
  <c r="AJ119" i="6"/>
  <c r="AI119" i="6"/>
  <c r="AK119" i="6"/>
  <c r="AH119" i="6"/>
  <c r="AL90" i="6"/>
  <c r="AQ90" i="6"/>
  <c r="AS90" i="6"/>
  <c r="AR90" i="6"/>
  <c r="AM90" i="6" l="1"/>
  <c r="AO90" i="6"/>
  <c r="AB120" i="6"/>
  <c r="AC120" i="6" s="1"/>
  <c r="AE120" i="6"/>
  <c r="AN90" i="6"/>
  <c r="AD120" i="6" l="1"/>
  <c r="AA121" i="6" s="1"/>
  <c r="AI120" i="6"/>
  <c r="AH120" i="6"/>
  <c r="AG120" i="6"/>
  <c r="AK120" i="6"/>
  <c r="AJ120" i="6"/>
  <c r="AF120" i="6"/>
  <c r="AR91" i="6"/>
  <c r="AQ91" i="6"/>
  <c r="AS91" i="6"/>
  <c r="AM91" i="6" l="1"/>
  <c r="AE121" i="6"/>
  <c r="AB121" i="6"/>
  <c r="AC121" i="6" s="1"/>
  <c r="AN91" i="6"/>
  <c r="AL91" i="6"/>
  <c r="AO91" i="6" l="1"/>
  <c r="AI121" i="6"/>
  <c r="AG121" i="6"/>
  <c r="AJ121" i="6"/>
  <c r="AD121" i="6"/>
  <c r="AA122" i="6" s="1"/>
  <c r="AK121" i="6"/>
  <c r="AF121" i="6"/>
  <c r="AH121" i="6"/>
  <c r="AR92" i="6"/>
  <c r="AS92" i="6"/>
  <c r="AL92" i="6"/>
  <c r="AQ92" i="6"/>
  <c r="AM92" i="6" l="1"/>
  <c r="AO92" i="6"/>
  <c r="AE122" i="6"/>
  <c r="AB122" i="6"/>
  <c r="AC122" i="6" s="1"/>
  <c r="AN92" i="6"/>
  <c r="AJ122" i="6" l="1"/>
  <c r="AK122" i="6"/>
  <c r="AG122" i="6"/>
  <c r="AI122" i="6"/>
  <c r="AF122" i="6"/>
  <c r="AD122" i="6"/>
  <c r="AA123" i="6" s="1"/>
  <c r="AH122" i="6"/>
  <c r="AE123" i="6" l="1"/>
  <c r="AB123" i="6"/>
  <c r="AC123" i="6" s="1"/>
  <c r="AS93" i="6"/>
  <c r="AQ93" i="6"/>
  <c r="AR93" i="6"/>
  <c r="AM93" i="6" l="1"/>
  <c r="AG123" i="6"/>
  <c r="AH123" i="6"/>
  <c r="AK123" i="6"/>
  <c r="AD123" i="6"/>
  <c r="AA124" i="6" s="1"/>
  <c r="AJ123" i="6"/>
  <c r="AI123" i="6"/>
  <c r="AF123" i="6"/>
  <c r="AN93" i="6"/>
  <c r="AL93" i="6"/>
  <c r="AO93" i="6" l="1"/>
  <c r="AB124" i="6"/>
  <c r="AC124" i="6" s="1"/>
  <c r="AE124" i="6"/>
  <c r="AL94" i="6"/>
  <c r="AS94" i="6"/>
  <c r="AQ94" i="6"/>
  <c r="AR94" i="6"/>
  <c r="AM94" i="6" l="1"/>
  <c r="AO94" i="6"/>
  <c r="AD124" i="6"/>
  <c r="AA125" i="6" s="1"/>
  <c r="AF124" i="6"/>
  <c r="AI124" i="6"/>
  <c r="AK124" i="6"/>
  <c r="AJ124" i="6"/>
  <c r="AH124" i="6"/>
  <c r="AG124" i="6"/>
  <c r="AN94" i="6"/>
  <c r="AB125" i="6" l="1"/>
  <c r="AC125" i="6" s="1"/>
  <c r="AE125" i="6"/>
  <c r="AL95" i="6"/>
  <c r="AR95" i="6"/>
  <c r="AQ95" i="6"/>
  <c r="AS95" i="6"/>
  <c r="AM95" i="6" l="1"/>
  <c r="AO95" i="6"/>
  <c r="AI125" i="6"/>
  <c r="AK125" i="6"/>
  <c r="AF125" i="6"/>
  <c r="AG125" i="6"/>
  <c r="AH125" i="6"/>
  <c r="AD125" i="6"/>
  <c r="AA126" i="6" s="1"/>
  <c r="AJ125" i="6"/>
  <c r="AN95" i="6"/>
  <c r="AE126" i="6" l="1"/>
  <c r="AB126" i="6"/>
  <c r="AC126" i="6" s="1"/>
  <c r="AL96" i="6"/>
  <c r="AQ96" i="6"/>
  <c r="AR96" i="6"/>
  <c r="AS96" i="6"/>
  <c r="AM96" i="6" l="1"/>
  <c r="AO96" i="6"/>
  <c r="AJ126" i="6"/>
  <c r="AG126" i="6"/>
  <c r="AK126" i="6"/>
  <c r="AD126" i="6"/>
  <c r="AA127" i="6" s="1"/>
  <c r="AI126" i="6"/>
  <c r="AF126" i="6"/>
  <c r="AH126" i="6"/>
  <c r="AN96" i="6"/>
  <c r="AE127" i="6" l="1"/>
  <c r="AB127" i="6"/>
  <c r="AC127" i="6" s="1"/>
  <c r="AR97" i="6"/>
  <c r="AQ97" i="6"/>
  <c r="AS97" i="6"/>
  <c r="AM97" i="6" l="1"/>
  <c r="AG127" i="6"/>
  <c r="AD127" i="6"/>
  <c r="AA128" i="6" s="1"/>
  <c r="AF127" i="6"/>
  <c r="AI127" i="6"/>
  <c r="AK127" i="6"/>
  <c r="AJ127" i="6"/>
  <c r="AH127" i="6"/>
  <c r="AN97" i="6"/>
  <c r="AL97" i="6"/>
  <c r="AO97" i="6" l="1"/>
  <c r="AB128" i="6"/>
  <c r="AC128" i="6" s="1"/>
  <c r="AE128" i="6"/>
  <c r="AD128" i="6" l="1"/>
  <c r="AA129" i="6" s="1"/>
  <c r="AJ128" i="6"/>
  <c r="AG128" i="6"/>
  <c r="AK128" i="6"/>
  <c r="AH128" i="6"/>
  <c r="AI128" i="6"/>
  <c r="AF128" i="6"/>
  <c r="AL98" i="6"/>
  <c r="AQ98" i="6"/>
  <c r="AS98" i="6"/>
  <c r="AR98" i="6"/>
  <c r="AM98" i="6" l="1"/>
  <c r="AO98" i="6"/>
  <c r="AE129" i="6"/>
  <c r="AB129" i="6"/>
  <c r="AC129" i="6" s="1"/>
  <c r="AN98" i="6"/>
  <c r="AI129" i="6" l="1"/>
  <c r="AF129" i="6"/>
  <c r="AJ129" i="6"/>
  <c r="AD129" i="6"/>
  <c r="AA130" i="6" s="1"/>
  <c r="AH129" i="6"/>
  <c r="AG129" i="6"/>
  <c r="AK129" i="6"/>
  <c r="AE130" i="6" l="1"/>
  <c r="AB130" i="6"/>
  <c r="AC130" i="6" s="1"/>
  <c r="AL99" i="6"/>
  <c r="AR99" i="6"/>
  <c r="AS99" i="6"/>
  <c r="AQ99" i="6"/>
  <c r="AM99" i="6" l="1"/>
  <c r="AO99" i="6"/>
  <c r="AJ130" i="6"/>
  <c r="AK130" i="6"/>
  <c r="AG130" i="6"/>
  <c r="AI130" i="6"/>
  <c r="AH130" i="6"/>
  <c r="AD130" i="6"/>
  <c r="AA131" i="6" s="1"/>
  <c r="AF130" i="6"/>
  <c r="AN99" i="6"/>
  <c r="AE131" i="6" l="1"/>
  <c r="AB131" i="6"/>
  <c r="AC131" i="6" s="1"/>
  <c r="AL100" i="6"/>
  <c r="AQ100" i="6"/>
  <c r="AS100" i="6"/>
  <c r="AR100" i="6"/>
  <c r="AM100" i="6" l="1"/>
  <c r="AO100" i="6"/>
  <c r="AG131" i="6"/>
  <c r="AI131" i="6"/>
  <c r="AF131" i="6"/>
  <c r="AD131" i="6"/>
  <c r="AA132" i="6" s="1"/>
  <c r="AH131" i="6"/>
  <c r="AK131" i="6"/>
  <c r="AJ131" i="6"/>
  <c r="AN100" i="6"/>
  <c r="AB132" i="6" l="1"/>
  <c r="AC132" i="6" s="1"/>
  <c r="AE132" i="6"/>
  <c r="AD132" i="6" l="1"/>
  <c r="AA133" i="6" s="1"/>
  <c r="AF132" i="6"/>
  <c r="AH132" i="6"/>
  <c r="AG132" i="6"/>
  <c r="AI132" i="6"/>
  <c r="AJ132" i="6"/>
  <c r="AK132" i="6"/>
  <c r="AL101" i="6"/>
  <c r="AR101" i="6"/>
  <c r="AQ101" i="6"/>
  <c r="AS101" i="6"/>
  <c r="AM101" i="6" l="1"/>
  <c r="AO101" i="6"/>
  <c r="AB133" i="6"/>
  <c r="AC133" i="6" s="1"/>
  <c r="AE133" i="6"/>
  <c r="AN101" i="6"/>
  <c r="AI133" i="6" l="1"/>
  <c r="AJ133" i="6"/>
  <c r="AF133" i="6"/>
  <c r="AD133" i="6"/>
  <c r="AA134" i="6" s="1"/>
  <c r="AK133" i="6"/>
  <c r="AH133" i="6"/>
  <c r="AG133" i="6"/>
  <c r="AE134" i="6" l="1"/>
  <c r="AB134" i="6"/>
  <c r="AC134" i="6" s="1"/>
  <c r="AL102" i="6"/>
  <c r="AS102" i="6"/>
  <c r="AR102" i="6"/>
  <c r="AQ102" i="6"/>
  <c r="AM102" i="6" l="1"/>
  <c r="AO102" i="6"/>
  <c r="AJ134" i="6"/>
  <c r="AH134" i="6"/>
  <c r="AK134" i="6"/>
  <c r="AI134" i="6"/>
  <c r="AG134" i="6"/>
  <c r="AF134" i="6"/>
  <c r="AD134" i="6"/>
  <c r="AA135" i="6" s="1"/>
  <c r="AN102" i="6"/>
  <c r="AE135" i="6" l="1"/>
  <c r="AB135" i="6"/>
  <c r="AC135" i="6" s="1"/>
  <c r="AG135" i="6" l="1"/>
  <c r="AD135" i="6"/>
  <c r="AA136" i="6" s="1"/>
  <c r="AK135" i="6"/>
  <c r="AJ135" i="6"/>
  <c r="AF135" i="6"/>
  <c r="AI135" i="6"/>
  <c r="AH135" i="6"/>
  <c r="AL103" i="6"/>
  <c r="AQ103" i="6"/>
  <c r="AR103" i="6"/>
  <c r="AS103" i="6"/>
  <c r="AM103" i="6" l="1"/>
  <c r="AO103" i="6"/>
  <c r="AB136" i="6"/>
  <c r="AC136" i="6" s="1"/>
  <c r="AE136" i="6"/>
  <c r="AN103" i="6"/>
  <c r="AD136" i="6" l="1"/>
  <c r="AA137" i="6" s="1"/>
  <c r="AI136" i="6"/>
  <c r="AG136" i="6"/>
  <c r="AF136" i="6"/>
  <c r="AK136" i="6"/>
  <c r="AH136" i="6"/>
  <c r="AJ136" i="6"/>
  <c r="AE137" i="6" l="1"/>
  <c r="AB137" i="6"/>
  <c r="AC137" i="6" s="1"/>
  <c r="AQ104" i="6"/>
  <c r="AR104" i="6"/>
  <c r="AS104" i="6"/>
  <c r="AM104" i="6" l="1"/>
  <c r="AI137" i="6"/>
  <c r="AG137" i="6"/>
  <c r="AD137" i="6"/>
  <c r="AA138" i="6" s="1"/>
  <c r="AH137" i="6"/>
  <c r="AJ137" i="6"/>
  <c r="AK137" i="6"/>
  <c r="AF137" i="6"/>
  <c r="AN104" i="6"/>
  <c r="AL104" i="6"/>
  <c r="AO104" i="6" l="1"/>
  <c r="AE138" i="6"/>
  <c r="AB138" i="6"/>
  <c r="AC138" i="6" s="1"/>
  <c r="AL105" i="6"/>
  <c r="AR105" i="6"/>
  <c r="AS105" i="6"/>
  <c r="AQ105" i="6"/>
  <c r="AM105" i="6" l="1"/>
  <c r="AO105" i="6"/>
  <c r="AJ138" i="6"/>
  <c r="AK138" i="6"/>
  <c r="AG138" i="6"/>
  <c r="AI138" i="6"/>
  <c r="AH138" i="6"/>
  <c r="AD138" i="6"/>
  <c r="AA139" i="6" s="1"/>
  <c r="AF138" i="6"/>
  <c r="AN105" i="6"/>
  <c r="AE139" i="6" l="1"/>
  <c r="AB139" i="6"/>
  <c r="AC139" i="6" s="1"/>
  <c r="AL106" i="6"/>
  <c r="AS106" i="6"/>
  <c r="AR106" i="6"/>
  <c r="AQ106" i="6"/>
  <c r="AM106" i="6" l="1"/>
  <c r="AO106" i="6"/>
  <c r="AG139" i="6"/>
  <c r="AH139" i="6"/>
  <c r="AK139" i="6"/>
  <c r="AF139" i="6"/>
  <c r="AD139" i="6"/>
  <c r="AA140" i="6" s="1"/>
  <c r="AI139" i="6"/>
  <c r="AJ139" i="6"/>
  <c r="AN106" i="6"/>
  <c r="AB140" i="6" l="1"/>
  <c r="AC140" i="6" s="1"/>
  <c r="AE140" i="6"/>
  <c r="AD140" i="6" l="1"/>
  <c r="AA141" i="6" s="1"/>
  <c r="AF140" i="6"/>
  <c r="AH140" i="6"/>
  <c r="AG140" i="6"/>
  <c r="AK140" i="6"/>
  <c r="AJ140" i="6"/>
  <c r="AI140" i="6"/>
  <c r="AL107" i="6"/>
  <c r="AS107" i="6"/>
  <c r="AQ107" i="6"/>
  <c r="AR107" i="6"/>
  <c r="AM107" i="6" l="1"/>
  <c r="AO107" i="6"/>
  <c r="AB141" i="6"/>
  <c r="AC141" i="6" s="1"/>
  <c r="AE141" i="6"/>
  <c r="AN107" i="6"/>
  <c r="AI141" i="6" l="1"/>
  <c r="AK141" i="6"/>
  <c r="AF141" i="6"/>
  <c r="AD141" i="6"/>
  <c r="AA142" i="6" s="1"/>
  <c r="AH141" i="6"/>
  <c r="AJ141" i="6"/>
  <c r="AG141" i="6"/>
  <c r="AL108" i="6"/>
  <c r="AS108" i="6"/>
  <c r="AR108" i="6"/>
  <c r="AQ108" i="6"/>
  <c r="AM108" i="6" l="1"/>
  <c r="AO108" i="6"/>
  <c r="AE142" i="6"/>
  <c r="AB142" i="6"/>
  <c r="AC142" i="6" s="1"/>
  <c r="AN108" i="6"/>
  <c r="AJ142" i="6" l="1"/>
  <c r="AG142" i="6"/>
  <c r="AK142" i="6"/>
  <c r="AD142" i="6"/>
  <c r="AA143" i="6" s="1"/>
  <c r="AF142" i="6"/>
  <c r="AH142" i="6"/>
  <c r="AI142" i="6"/>
  <c r="AL109" i="6"/>
  <c r="AQ109" i="6"/>
  <c r="AR109" i="6"/>
  <c r="AS109" i="6"/>
  <c r="AM109" i="6" l="1"/>
  <c r="AO109" i="6"/>
  <c r="AE143" i="6"/>
  <c r="AB143" i="6"/>
  <c r="AC143" i="6" s="1"/>
  <c r="AN109" i="6"/>
  <c r="AG143" i="6" l="1"/>
  <c r="AD143" i="6"/>
  <c r="AA144" i="6" s="1"/>
  <c r="AF143" i="6"/>
  <c r="AI143" i="6"/>
  <c r="AK143" i="6"/>
  <c r="AJ143" i="6"/>
  <c r="AH143" i="6"/>
  <c r="AR110" i="6"/>
  <c r="AS110" i="6"/>
  <c r="AQ110" i="6"/>
  <c r="AM110" i="6" l="1"/>
  <c r="AE144" i="6"/>
  <c r="AB144" i="6"/>
  <c r="AC144" i="6" s="1"/>
  <c r="AN110" i="6"/>
  <c r="AL110" i="6"/>
  <c r="AO110" i="6" l="1"/>
  <c r="AD144" i="6"/>
  <c r="AA145" i="6" s="1"/>
  <c r="AJ144" i="6"/>
  <c r="AF144" i="6"/>
  <c r="AI144" i="6"/>
  <c r="AH144" i="6"/>
  <c r="AK144" i="6"/>
  <c r="AG144" i="6"/>
  <c r="AE145" i="6" l="1"/>
  <c r="AB145" i="6"/>
  <c r="AC145" i="6" s="1"/>
  <c r="AL111" i="6"/>
  <c r="AQ111" i="6"/>
  <c r="AS111" i="6"/>
  <c r="AR111" i="6"/>
  <c r="AM111" i="6" l="1"/>
  <c r="AO111" i="6"/>
  <c r="AI145" i="6"/>
  <c r="AF145" i="6"/>
  <c r="AJ145" i="6"/>
  <c r="AD145" i="6"/>
  <c r="AA146" i="6" s="1"/>
  <c r="AH145" i="6"/>
  <c r="AG145" i="6"/>
  <c r="AK145" i="6"/>
  <c r="AN111" i="6"/>
  <c r="AE146" i="6" l="1"/>
  <c r="AB146" i="6"/>
  <c r="AC146" i="6" s="1"/>
  <c r="AL112" i="6"/>
  <c r="AQ112" i="6"/>
  <c r="AS112" i="6"/>
  <c r="AR112" i="6"/>
  <c r="AM112" i="6" l="1"/>
  <c r="AO112" i="6"/>
  <c r="AJ146" i="6"/>
  <c r="AK146" i="6"/>
  <c r="AI146" i="6"/>
  <c r="AH146" i="6"/>
  <c r="AD146" i="6"/>
  <c r="AA147" i="6" s="1"/>
  <c r="AG146" i="6"/>
  <c r="AF146" i="6"/>
  <c r="AN112" i="6"/>
  <c r="AE147" i="6" l="1"/>
  <c r="AB147" i="6"/>
  <c r="AC147" i="6" s="1"/>
  <c r="AG147" i="6" l="1"/>
  <c r="AI147" i="6"/>
  <c r="AF147" i="6"/>
  <c r="AD147" i="6"/>
  <c r="AA148" i="6" s="1"/>
  <c r="AK147" i="6"/>
  <c r="AH147" i="6"/>
  <c r="AJ147" i="6"/>
  <c r="AL113" i="6"/>
  <c r="AR113" i="6"/>
  <c r="AQ113" i="6"/>
  <c r="AS113" i="6"/>
  <c r="AM113" i="6" l="1"/>
  <c r="AO113" i="6"/>
  <c r="AB148" i="6"/>
  <c r="AC148" i="6" s="1"/>
  <c r="AE148" i="6"/>
  <c r="AN113" i="6"/>
  <c r="AD148" i="6" l="1"/>
  <c r="AA149" i="6" s="1"/>
  <c r="AF148" i="6"/>
  <c r="AG148" i="6"/>
  <c r="AI148" i="6"/>
  <c r="AH148" i="6"/>
  <c r="AK148" i="6"/>
  <c r="AJ148" i="6"/>
  <c r="AE149" i="6" l="1"/>
  <c r="AB149" i="6"/>
  <c r="AC149" i="6" s="1"/>
  <c r="AL114" i="6"/>
  <c r="AS114" i="6"/>
  <c r="AR114" i="6"/>
  <c r="AQ114" i="6"/>
  <c r="AM114" i="6" l="1"/>
  <c r="AO114" i="6"/>
  <c r="AI149" i="6"/>
  <c r="AJ149" i="6"/>
  <c r="AD149" i="6"/>
  <c r="AA150" i="6" s="1"/>
  <c r="AH149" i="6"/>
  <c r="AF149" i="6"/>
  <c r="AG149" i="6"/>
  <c r="AK149" i="6"/>
  <c r="AN114" i="6"/>
  <c r="AE150" i="6" l="1"/>
  <c r="AB150" i="6"/>
  <c r="AC150" i="6" s="1"/>
  <c r="AJ150" i="6" l="1"/>
  <c r="AH150" i="6"/>
  <c r="AK150" i="6"/>
  <c r="AI150" i="6"/>
  <c r="AD150" i="6"/>
  <c r="AA151" i="6" s="1"/>
  <c r="AG150" i="6"/>
  <c r="AF150" i="6"/>
  <c r="AS115" i="6"/>
  <c r="AR115" i="6"/>
  <c r="AQ115" i="6"/>
  <c r="AM115" i="6" l="1"/>
  <c r="AE151" i="6"/>
  <c r="AB151" i="6"/>
  <c r="AC151" i="6" s="1"/>
  <c r="AN115" i="6"/>
  <c r="AL115" i="6"/>
  <c r="AO115" i="6" l="1"/>
  <c r="AG151" i="6"/>
  <c r="AD151" i="6"/>
  <c r="AA152" i="6" s="1"/>
  <c r="AK151" i="6"/>
  <c r="AH151" i="6"/>
  <c r="AI151" i="6"/>
  <c r="AJ151" i="6"/>
  <c r="AF151" i="6"/>
  <c r="AQ116" i="6"/>
  <c r="AS116" i="6"/>
  <c r="AR116" i="6"/>
  <c r="AM116" i="6" l="1"/>
  <c r="AB152" i="6"/>
  <c r="AC152" i="6" s="1"/>
  <c r="AE152" i="6"/>
  <c r="AN116" i="6"/>
  <c r="AL116" i="6"/>
  <c r="AO116" i="6" l="1"/>
  <c r="AD152" i="6"/>
  <c r="AA153" i="6" s="1"/>
  <c r="AI152" i="6"/>
  <c r="AH152" i="6"/>
  <c r="AG152" i="6"/>
  <c r="AJ152" i="6"/>
  <c r="AK152" i="6"/>
  <c r="AF152" i="6"/>
  <c r="G4" i="9"/>
  <c r="E4" i="9" s="1"/>
  <c r="AE153" i="6" l="1"/>
  <c r="AB153" i="6"/>
  <c r="AC153" i="6" s="1"/>
  <c r="AL117" i="6"/>
  <c r="AS117" i="6"/>
  <c r="AR117" i="6"/>
  <c r="AQ117" i="6"/>
  <c r="H4" i="9"/>
  <c r="J5" i="9" s="1"/>
  <c r="I4" i="9"/>
  <c r="AM117" i="6" l="1"/>
  <c r="AO117" i="6"/>
  <c r="AI153" i="6"/>
  <c r="AG153" i="6"/>
  <c r="AK153" i="6"/>
  <c r="AF153" i="6"/>
  <c r="AJ153" i="6"/>
  <c r="AH153" i="6"/>
  <c r="AD153" i="6"/>
  <c r="AA154" i="6" s="1"/>
  <c r="AN117" i="6"/>
  <c r="G5" i="9"/>
  <c r="P4" i="9"/>
  <c r="K4" i="9"/>
  <c r="R4" i="9"/>
  <c r="M4" i="9"/>
  <c r="T4" i="9"/>
  <c r="L4" i="9"/>
  <c r="U4" i="9"/>
  <c r="Q4" i="9"/>
  <c r="V4" i="9"/>
  <c r="O4" i="9"/>
  <c r="N4" i="9"/>
  <c r="S4" i="9"/>
  <c r="I5" i="9" l="1"/>
  <c r="E5" i="9"/>
  <c r="W4" i="9"/>
  <c r="AE154" i="6"/>
  <c r="AB154" i="6"/>
  <c r="AC154" i="6" s="1"/>
  <c r="H5" i="9"/>
  <c r="J6" i="9" s="1"/>
  <c r="R5" i="9"/>
  <c r="X4" i="9" l="1"/>
  <c r="AB4" i="9"/>
  <c r="Z4" i="9"/>
  <c r="AA4" i="9"/>
  <c r="Y4" i="9"/>
  <c r="AJ154" i="6"/>
  <c r="AK154" i="6"/>
  <c r="AG154" i="6"/>
  <c r="AI154" i="6"/>
  <c r="AH154" i="6"/>
  <c r="AF154" i="6"/>
  <c r="AD154" i="6"/>
  <c r="AA155" i="6" s="1"/>
  <c r="AL118" i="6"/>
  <c r="AR118" i="6"/>
  <c r="AQ118" i="6"/>
  <c r="AS118" i="6"/>
  <c r="G6" i="9"/>
  <c r="E6" i="9" s="1"/>
  <c r="K5" i="9"/>
  <c r="N5" i="9"/>
  <c r="S5" i="9"/>
  <c r="T5" i="9"/>
  <c r="M5" i="9"/>
  <c r="Q5" i="9"/>
  <c r="V5" i="9"/>
  <c r="L5" i="9"/>
  <c r="O5" i="9"/>
  <c r="U5" i="9"/>
  <c r="P5" i="9"/>
  <c r="W5" i="9" l="1"/>
  <c r="Y5" i="9" s="1"/>
  <c r="AM118" i="6"/>
  <c r="AO118" i="6"/>
  <c r="AE155" i="6"/>
  <c r="AB155" i="6"/>
  <c r="AC155" i="6" s="1"/>
  <c r="AN118" i="6"/>
  <c r="H6" i="9"/>
  <c r="J7" i="9" s="1"/>
  <c r="I6" i="9"/>
  <c r="AA5" i="9" l="1"/>
  <c r="Z5" i="9"/>
  <c r="AB5" i="9"/>
  <c r="X5" i="9"/>
  <c r="AG155" i="6"/>
  <c r="AH155" i="6"/>
  <c r="AF155" i="6"/>
  <c r="AD155" i="6"/>
  <c r="AA156" i="6" s="1"/>
  <c r="AI155" i="6"/>
  <c r="AK155" i="6"/>
  <c r="AJ155" i="6"/>
  <c r="G7" i="9"/>
  <c r="E7" i="9" s="1"/>
  <c r="V6" i="9"/>
  <c r="Q6" i="9"/>
  <c r="N6" i="9"/>
  <c r="M6" i="9"/>
  <c r="P6" i="9"/>
  <c r="L6" i="9"/>
  <c r="T6" i="9"/>
  <c r="R6" i="9"/>
  <c r="K6" i="9"/>
  <c r="S6" i="9"/>
  <c r="U6" i="9"/>
  <c r="O6" i="9"/>
  <c r="W6" i="9" l="1"/>
  <c r="Y6" i="9" s="1"/>
  <c r="AB156" i="6"/>
  <c r="AC156" i="6" s="1"/>
  <c r="AE156" i="6"/>
  <c r="AL119" i="6"/>
  <c r="AQ119" i="6"/>
  <c r="AR119" i="6"/>
  <c r="AS119" i="6"/>
  <c r="H7" i="9"/>
  <c r="J8" i="9" s="1"/>
  <c r="I7" i="9"/>
  <c r="AA6" i="9" l="1"/>
  <c r="Z6" i="9"/>
  <c r="AB6" i="9"/>
  <c r="X6" i="9"/>
  <c r="AM119" i="6"/>
  <c r="AO119" i="6"/>
  <c r="AK156" i="6"/>
  <c r="AI156" i="6"/>
  <c r="AH156" i="6"/>
  <c r="AD156" i="6"/>
  <c r="AA157" i="6" s="1"/>
  <c r="AJ156" i="6"/>
  <c r="AF156" i="6"/>
  <c r="AG156" i="6"/>
  <c r="AN119" i="6"/>
  <c r="G8" i="9"/>
  <c r="E8" i="9" s="1"/>
  <c r="S7" i="9"/>
  <c r="Q7" i="9"/>
  <c r="V7" i="9"/>
  <c r="P7" i="9"/>
  <c r="K7" i="9"/>
  <c r="L7" i="9"/>
  <c r="T7" i="9"/>
  <c r="U7" i="9"/>
  <c r="N7" i="9"/>
  <c r="R7" i="9"/>
  <c r="O7" i="9"/>
  <c r="M7" i="9"/>
  <c r="W7" i="9" l="1"/>
  <c r="X7" i="9" s="1"/>
  <c r="AE157" i="6"/>
  <c r="AB157" i="6"/>
  <c r="AC157" i="6" s="1"/>
  <c r="H8" i="9"/>
  <c r="J9" i="9" s="1"/>
  <c r="I8" i="9"/>
  <c r="Y7" i="9" l="1"/>
  <c r="AA7" i="9"/>
  <c r="AB7" i="9"/>
  <c r="Z7" i="9"/>
  <c r="AI157" i="6"/>
  <c r="AF157" i="6"/>
  <c r="AG157" i="6"/>
  <c r="AD157" i="6"/>
  <c r="AA158" i="6" s="1"/>
  <c r="AJ157" i="6"/>
  <c r="AH157" i="6"/>
  <c r="AK157" i="6"/>
  <c r="AQ120" i="6"/>
  <c r="AR120" i="6"/>
  <c r="AS120" i="6"/>
  <c r="G9" i="9"/>
  <c r="E9" i="9" s="1"/>
  <c r="M8" i="9"/>
  <c r="S8" i="9"/>
  <c r="R8" i="9"/>
  <c r="V8" i="9"/>
  <c r="Q8" i="9"/>
  <c r="K8" i="9"/>
  <c r="P8" i="9"/>
  <c r="U8" i="9"/>
  <c r="N8" i="9"/>
  <c r="L8" i="9"/>
  <c r="O8" i="9"/>
  <c r="T8" i="9"/>
  <c r="W8" i="9" l="1"/>
  <c r="Y8" i="9" s="1"/>
  <c r="AM120" i="6"/>
  <c r="AE158" i="6"/>
  <c r="AB158" i="6"/>
  <c r="AC158" i="6" s="1"/>
  <c r="AN120" i="6"/>
  <c r="AL120" i="6"/>
  <c r="H9" i="9"/>
  <c r="J10" i="9" s="1"/>
  <c r="I9" i="9"/>
  <c r="AA8" i="9" l="1"/>
  <c r="Z8" i="9"/>
  <c r="AB8" i="9"/>
  <c r="X8" i="9"/>
  <c r="AO120" i="6"/>
  <c r="AJ158" i="6"/>
  <c r="AK158" i="6"/>
  <c r="AI158" i="6"/>
  <c r="AG158" i="6"/>
  <c r="AF158" i="6"/>
  <c r="AD158" i="6"/>
  <c r="AA159" i="6" s="1"/>
  <c r="AH158" i="6"/>
  <c r="G10" i="9"/>
  <c r="E10" i="9" s="1"/>
  <c r="P9" i="9"/>
  <c r="L9" i="9"/>
  <c r="T9" i="9"/>
  <c r="R9" i="9"/>
  <c r="K9" i="9"/>
  <c r="M9" i="9"/>
  <c r="Q9" i="9"/>
  <c r="N9" i="9"/>
  <c r="V9" i="9"/>
  <c r="U9" i="9"/>
  <c r="O9" i="9"/>
  <c r="S9" i="9"/>
  <c r="W9" i="9" l="1"/>
  <c r="Y9" i="9" s="1"/>
  <c r="AE159" i="6"/>
  <c r="AB159" i="6"/>
  <c r="AC159" i="6" s="1"/>
  <c r="AL121" i="6"/>
  <c r="AS121" i="6"/>
  <c r="AQ121" i="6"/>
  <c r="AR121" i="6"/>
  <c r="H10" i="9"/>
  <c r="J11" i="9" s="1"/>
  <c r="I10" i="9"/>
  <c r="AA9" i="9" l="1"/>
  <c r="Z9" i="9"/>
  <c r="AB9" i="9"/>
  <c r="X9" i="9"/>
  <c r="AM121" i="6"/>
  <c r="AO121" i="6"/>
  <c r="AG159" i="6"/>
  <c r="AH159" i="6"/>
  <c r="AK159" i="6"/>
  <c r="AF159" i="6"/>
  <c r="AI159" i="6"/>
  <c r="AD159" i="6"/>
  <c r="AA160" i="6" s="1"/>
  <c r="AJ159" i="6"/>
  <c r="AN121" i="6"/>
  <c r="G11" i="9"/>
  <c r="E11" i="9" s="1"/>
  <c r="U10" i="9"/>
  <c r="N10" i="9"/>
  <c r="M10" i="9"/>
  <c r="V10" i="9"/>
  <c r="T10" i="9"/>
  <c r="R10" i="9"/>
  <c r="Q10" i="9"/>
  <c r="O10" i="9"/>
  <c r="L10" i="9"/>
  <c r="S10" i="9"/>
  <c r="P10" i="9"/>
  <c r="K10" i="9"/>
  <c r="W10" i="9" l="1"/>
  <c r="X10" i="9" s="1"/>
  <c r="AB160" i="6"/>
  <c r="AC160" i="6" s="1"/>
  <c r="AE160" i="6"/>
  <c r="I11" i="9"/>
  <c r="H11" i="9"/>
  <c r="J12" i="9" s="1"/>
  <c r="Y10" i="9" l="1"/>
  <c r="AA10" i="9"/>
  <c r="Z10" i="9"/>
  <c r="AB10" i="9"/>
  <c r="AD160" i="6"/>
  <c r="AA161" i="6" s="1"/>
  <c r="AJ160" i="6"/>
  <c r="AI160" i="6"/>
  <c r="AH160" i="6"/>
  <c r="AK160" i="6"/>
  <c r="AG160" i="6"/>
  <c r="AF160" i="6"/>
  <c r="AL122" i="6"/>
  <c r="AR122" i="6"/>
  <c r="AS122" i="6"/>
  <c r="AQ122" i="6"/>
  <c r="G12" i="9"/>
  <c r="E12" i="9" s="1"/>
  <c r="T11" i="9"/>
  <c r="N11" i="9"/>
  <c r="R11" i="9"/>
  <c r="L11" i="9"/>
  <c r="O11" i="9"/>
  <c r="M11" i="9"/>
  <c r="S11" i="9"/>
  <c r="P11" i="9"/>
  <c r="K11" i="9"/>
  <c r="V11" i="9"/>
  <c r="Q11" i="9"/>
  <c r="U11" i="9"/>
  <c r="W11" i="9" l="1"/>
  <c r="Y11" i="9" s="1"/>
  <c r="AM122" i="6"/>
  <c r="AO122" i="6"/>
  <c r="AE161" i="6"/>
  <c r="AB161" i="6"/>
  <c r="AC161" i="6" s="1"/>
  <c r="AN122" i="6"/>
  <c r="I12" i="9"/>
  <c r="H12" i="9"/>
  <c r="J13" i="9" s="1"/>
  <c r="AA11" i="9" l="1"/>
  <c r="AB11" i="9"/>
  <c r="Z11" i="9"/>
  <c r="X11" i="9"/>
  <c r="AI161" i="6"/>
  <c r="AJ161" i="6"/>
  <c r="AK161" i="6"/>
  <c r="AF161" i="6"/>
  <c r="AG161" i="6"/>
  <c r="AH161" i="6"/>
  <c r="AD161" i="6"/>
  <c r="AA162" i="6" s="1"/>
  <c r="G13" i="9"/>
  <c r="E13" i="9" s="1"/>
  <c r="T12" i="9"/>
  <c r="L12" i="9"/>
  <c r="U12" i="9"/>
  <c r="R12" i="9"/>
  <c r="P12" i="9"/>
  <c r="S12" i="9"/>
  <c r="M12" i="9"/>
  <c r="Q12" i="9"/>
  <c r="K12" i="9"/>
  <c r="O12" i="9"/>
  <c r="V12" i="9"/>
  <c r="N12" i="9"/>
  <c r="W12" i="9" l="1"/>
  <c r="X12" i="9" s="1"/>
  <c r="AE162" i="6"/>
  <c r="AB162" i="6"/>
  <c r="AC162" i="6" s="1"/>
  <c r="AL123" i="6"/>
  <c r="AR123" i="6"/>
  <c r="AS123" i="6"/>
  <c r="AQ123" i="6"/>
  <c r="H13" i="9"/>
  <c r="J14" i="9" s="1"/>
  <c r="I13" i="9"/>
  <c r="Y12" i="9" l="1"/>
  <c r="AA12" i="9"/>
  <c r="Z12" i="9"/>
  <c r="AB12" i="9"/>
  <c r="AM123" i="6"/>
  <c r="AO123" i="6"/>
  <c r="AJ162" i="6"/>
  <c r="AG162" i="6"/>
  <c r="AH162" i="6"/>
  <c r="AI162" i="6"/>
  <c r="AK162" i="6"/>
  <c r="AD162" i="6"/>
  <c r="AA163" i="6" s="1"/>
  <c r="AF162" i="6"/>
  <c r="AN123" i="6"/>
  <c r="G14" i="9"/>
  <c r="E14" i="9" s="1"/>
  <c r="T13" i="9"/>
  <c r="P13" i="9"/>
  <c r="Q13" i="9"/>
  <c r="U13" i="9"/>
  <c r="K13" i="9"/>
  <c r="O13" i="9"/>
  <c r="M13" i="9"/>
  <c r="V13" i="9"/>
  <c r="N13" i="9"/>
  <c r="S13" i="9"/>
  <c r="L13" i="9"/>
  <c r="R13" i="9"/>
  <c r="W13" i="9" l="1"/>
  <c r="AB163" i="6"/>
  <c r="AC163" i="6" s="1"/>
  <c r="AE163" i="6"/>
  <c r="H14" i="9"/>
  <c r="J15" i="9" s="1"/>
  <c r="I14" i="9"/>
  <c r="AA13" i="9" l="1"/>
  <c r="Z13" i="9"/>
  <c r="AB13" i="9"/>
  <c r="X13" i="9"/>
  <c r="Y13" i="9"/>
  <c r="AG163" i="6"/>
  <c r="AD163" i="6"/>
  <c r="AA164" i="6" s="1"/>
  <c r="AF163" i="6"/>
  <c r="AH163" i="6"/>
  <c r="AI163" i="6"/>
  <c r="AK163" i="6"/>
  <c r="AJ163" i="6"/>
  <c r="AL124" i="6"/>
  <c r="AS124" i="6"/>
  <c r="AQ124" i="6"/>
  <c r="AR124" i="6"/>
  <c r="G15" i="9"/>
  <c r="E15" i="9" s="1"/>
  <c r="Q14" i="9"/>
  <c r="P14" i="9"/>
  <c r="S14" i="9"/>
  <c r="V14" i="9"/>
  <c r="U14" i="9"/>
  <c r="M14" i="9"/>
  <c r="L14" i="9"/>
  <c r="O14" i="9"/>
  <c r="N14" i="9"/>
  <c r="R14" i="9"/>
  <c r="K14" i="9"/>
  <c r="T14" i="9"/>
  <c r="W14" i="9" l="1"/>
  <c r="Y14" i="9" s="1"/>
  <c r="AM124" i="6"/>
  <c r="AO124" i="6"/>
  <c r="AB164" i="6"/>
  <c r="AC164" i="6" s="1"/>
  <c r="AE164" i="6"/>
  <c r="AN124" i="6"/>
  <c r="I15" i="9"/>
  <c r="H15" i="9"/>
  <c r="J16" i="9" s="1"/>
  <c r="X14" i="9" l="1"/>
  <c r="AC14" i="9"/>
  <c r="AC13" i="9" s="1"/>
  <c r="AC12" i="9" s="1"/>
  <c r="AC11" i="9" s="1"/>
  <c r="AC10" i="9" s="1"/>
  <c r="AC9" i="9" s="1"/>
  <c r="AC8" i="9" s="1"/>
  <c r="AC7" i="9" s="1"/>
  <c r="AC6" i="9" s="1"/>
  <c r="AC5" i="9" s="1"/>
  <c r="AC4" i="9" s="1"/>
  <c r="AD14" i="9"/>
  <c r="AD13" i="9" s="1"/>
  <c r="AD12" i="9" s="1"/>
  <c r="AD11" i="9" s="1"/>
  <c r="AD10" i="9" s="1"/>
  <c r="AD9" i="9" s="1"/>
  <c r="AD8" i="9" s="1"/>
  <c r="AD7" i="9" s="1"/>
  <c r="AD6" i="9" s="1"/>
  <c r="AD5" i="9" s="1"/>
  <c r="AD4" i="9" s="1"/>
  <c r="AD164" i="6"/>
  <c r="AA165" i="6" s="1"/>
  <c r="AI164" i="6"/>
  <c r="AG164" i="6"/>
  <c r="AJ164" i="6"/>
  <c r="AK164" i="6"/>
  <c r="AH164" i="6"/>
  <c r="AF164" i="6"/>
  <c r="G16" i="9"/>
  <c r="E16" i="9" s="1"/>
  <c r="R15" i="9"/>
  <c r="S15" i="9"/>
  <c r="P15" i="9"/>
  <c r="U15" i="9"/>
  <c r="Q15" i="9"/>
  <c r="N15" i="9"/>
  <c r="L15" i="9"/>
  <c r="T15" i="9"/>
  <c r="O15" i="9"/>
  <c r="M15" i="9"/>
  <c r="V15" i="9"/>
  <c r="K15" i="9"/>
  <c r="AB3" i="9" l="1"/>
  <c r="AD3" i="9"/>
  <c r="AA3" i="9"/>
  <c r="AC3" i="9"/>
  <c r="W15" i="9"/>
  <c r="AE165" i="6"/>
  <c r="AB165" i="6"/>
  <c r="AC165" i="6" s="1"/>
  <c r="AQ125" i="6"/>
  <c r="AR125" i="6"/>
  <c r="AS125" i="6"/>
  <c r="I16" i="9"/>
  <c r="H16" i="9"/>
  <c r="J17" i="9" s="1"/>
  <c r="Z3" i="9" l="1"/>
  <c r="AA15" i="9"/>
  <c r="AB15" i="9"/>
  <c r="Z15" i="9"/>
  <c r="X15" i="9"/>
  <c r="Y15" i="9"/>
  <c r="AM125" i="6"/>
  <c r="AN125" i="6"/>
  <c r="AI165" i="6"/>
  <c r="AF165" i="6"/>
  <c r="AD165" i="6"/>
  <c r="AA166" i="6" s="1"/>
  <c r="AK165" i="6"/>
  <c r="AG165" i="6"/>
  <c r="AH165" i="6"/>
  <c r="AJ165" i="6"/>
  <c r="AL125" i="6"/>
  <c r="G17" i="9"/>
  <c r="E17" i="9" s="1"/>
  <c r="N16" i="9"/>
  <c r="U16" i="9"/>
  <c r="T16" i="9"/>
  <c r="K16" i="9"/>
  <c r="M16" i="9"/>
  <c r="V16" i="9"/>
  <c r="P16" i="9"/>
  <c r="R16" i="9"/>
  <c r="Q16" i="9"/>
  <c r="O16" i="9"/>
  <c r="S16" i="9"/>
  <c r="L16" i="9"/>
  <c r="W16" i="9" l="1"/>
  <c r="AO125" i="6"/>
  <c r="AE166" i="6"/>
  <c r="AB166" i="6"/>
  <c r="AC166" i="6" s="1"/>
  <c r="H17" i="9"/>
  <c r="J18" i="9" s="1"/>
  <c r="I17" i="9"/>
  <c r="AA16" i="9" l="1"/>
  <c r="Z16" i="9"/>
  <c r="AB16" i="9"/>
  <c r="X16" i="9"/>
  <c r="Y16" i="9"/>
  <c r="AJ166" i="6"/>
  <c r="AK166" i="6"/>
  <c r="AI166" i="6"/>
  <c r="AG166" i="6"/>
  <c r="AH166" i="6"/>
  <c r="AD166" i="6"/>
  <c r="AA167" i="6" s="1"/>
  <c r="AF166" i="6"/>
  <c r="AS166" i="6"/>
  <c r="AQ166" i="6"/>
  <c r="AR166" i="6"/>
  <c r="AS126" i="6"/>
  <c r="AQ126" i="6"/>
  <c r="AR126" i="6"/>
  <c r="G18" i="9"/>
  <c r="E18" i="9" s="1"/>
  <c r="O17" i="9"/>
  <c r="N17" i="9"/>
  <c r="Q17" i="9"/>
  <c r="P17" i="9"/>
  <c r="V17" i="9"/>
  <c r="R17" i="9"/>
  <c r="L17" i="9"/>
  <c r="M17" i="9"/>
  <c r="T17" i="9"/>
  <c r="K17" i="9"/>
  <c r="S17" i="9"/>
  <c r="U17" i="9"/>
  <c r="W17" i="9" l="1"/>
  <c r="AM166" i="6"/>
  <c r="AM126" i="6"/>
  <c r="AL166" i="6"/>
  <c r="AN166" i="6"/>
  <c r="AE167" i="6"/>
  <c r="AB167" i="6"/>
  <c r="AC167" i="6" s="1"/>
  <c r="AN126" i="6"/>
  <c r="AL126" i="6"/>
  <c r="H18" i="9"/>
  <c r="J19" i="9" s="1"/>
  <c r="I18" i="9"/>
  <c r="AA17" i="9" l="1"/>
  <c r="Z17" i="9"/>
  <c r="AB17" i="9"/>
  <c r="Y17" i="9"/>
  <c r="X17" i="9"/>
  <c r="AO126" i="6"/>
  <c r="AG167" i="6"/>
  <c r="AH167" i="6"/>
  <c r="AK167" i="6"/>
  <c r="AF167" i="6"/>
  <c r="AI167" i="6"/>
  <c r="AD167" i="6"/>
  <c r="AA168" i="6" s="1"/>
  <c r="AJ167" i="6"/>
  <c r="AQ167" i="6"/>
  <c r="AR167" i="6"/>
  <c r="AS167" i="6"/>
  <c r="G19" i="9"/>
  <c r="E19" i="9" s="1"/>
  <c r="Q18" i="9"/>
  <c r="V18" i="9"/>
  <c r="R18" i="9"/>
  <c r="M18" i="9"/>
  <c r="K18" i="9"/>
  <c r="U18" i="9"/>
  <c r="S18" i="9"/>
  <c r="O18" i="9"/>
  <c r="N18" i="9"/>
  <c r="T18" i="9"/>
  <c r="P18" i="9"/>
  <c r="L18" i="9"/>
  <c r="W18" i="9" l="1"/>
  <c r="AM167" i="6"/>
  <c r="AL167" i="6"/>
  <c r="AN167" i="6"/>
  <c r="AB168" i="6"/>
  <c r="AC168" i="6" s="1"/>
  <c r="AE168" i="6"/>
  <c r="AL127" i="6"/>
  <c r="AS127" i="6"/>
  <c r="AQ127" i="6"/>
  <c r="AR127" i="6"/>
  <c r="I19" i="9"/>
  <c r="H19" i="9"/>
  <c r="J20" i="9" s="1"/>
  <c r="AA18" i="9" l="1"/>
  <c r="Z18" i="9"/>
  <c r="AB18" i="9"/>
  <c r="X18" i="9"/>
  <c r="Y18" i="9"/>
  <c r="AM127" i="6"/>
  <c r="AO127" i="6"/>
  <c r="AS168" i="6"/>
  <c r="AQ168" i="6"/>
  <c r="AR168" i="6"/>
  <c r="AD168" i="6"/>
  <c r="AA169" i="6" s="1"/>
  <c r="AJ168" i="6"/>
  <c r="AH168" i="6"/>
  <c r="AG168" i="6"/>
  <c r="AI168" i="6"/>
  <c r="AK168" i="6"/>
  <c r="AF168" i="6"/>
  <c r="AN127" i="6"/>
  <c r="G20" i="9"/>
  <c r="E20" i="9" s="1"/>
  <c r="U19" i="9"/>
  <c r="L19" i="9"/>
  <c r="Q19" i="9"/>
  <c r="T19" i="9"/>
  <c r="S19" i="9"/>
  <c r="M19" i="9"/>
  <c r="N19" i="9"/>
  <c r="V19" i="9"/>
  <c r="R19" i="9"/>
  <c r="O19" i="9"/>
  <c r="K19" i="9"/>
  <c r="P19" i="9"/>
  <c r="W19" i="9" l="1"/>
  <c r="X19" i="9" s="1"/>
  <c r="AM168" i="6"/>
  <c r="AL168" i="6"/>
  <c r="AN168" i="6"/>
  <c r="AE169" i="6"/>
  <c r="AB169" i="6"/>
  <c r="AC169" i="6" s="1"/>
  <c r="I20" i="9"/>
  <c r="H20" i="9"/>
  <c r="J21" i="9" s="1"/>
  <c r="AA19" i="9" l="1"/>
  <c r="AB19" i="9"/>
  <c r="Z19" i="9"/>
  <c r="Y19" i="9"/>
  <c r="AI169" i="6"/>
  <c r="AJ169" i="6"/>
  <c r="AK169" i="6"/>
  <c r="AD169" i="6"/>
  <c r="AA170" i="6" s="1"/>
  <c r="AF169" i="6"/>
  <c r="AG169" i="6"/>
  <c r="AH169" i="6"/>
  <c r="AR169" i="6"/>
  <c r="AQ169" i="6"/>
  <c r="AS169" i="6"/>
  <c r="AL128" i="6"/>
  <c r="AQ128" i="6"/>
  <c r="AR128" i="6"/>
  <c r="AS128" i="6"/>
  <c r="G21" i="9"/>
  <c r="E21" i="9" s="1"/>
  <c r="Q20" i="9"/>
  <c r="R20" i="9"/>
  <c r="N20" i="9"/>
  <c r="P20" i="9"/>
  <c r="O20" i="9"/>
  <c r="T20" i="9"/>
  <c r="U20" i="9"/>
  <c r="V20" i="9"/>
  <c r="S20" i="9"/>
  <c r="L20" i="9"/>
  <c r="K20" i="9"/>
  <c r="M20" i="9"/>
  <c r="W20" i="9" l="1"/>
  <c r="AM169" i="6"/>
  <c r="AN169" i="6"/>
  <c r="AM128" i="6"/>
  <c r="AO128" i="6"/>
  <c r="AL169" i="6"/>
  <c r="AE170" i="6"/>
  <c r="AB170" i="6"/>
  <c r="AC170" i="6" s="1"/>
  <c r="AN128" i="6"/>
  <c r="H21" i="9"/>
  <c r="J22" i="9" s="1"/>
  <c r="I21" i="9"/>
  <c r="AA20" i="9" l="1"/>
  <c r="Z20" i="9"/>
  <c r="AB20" i="9"/>
  <c r="Y20" i="9"/>
  <c r="X20" i="9"/>
  <c r="AJ170" i="6"/>
  <c r="AG170" i="6"/>
  <c r="AH170" i="6"/>
  <c r="AI170" i="6"/>
  <c r="AK170" i="6"/>
  <c r="AD170" i="6"/>
  <c r="AA171" i="6" s="1"/>
  <c r="AF170" i="6"/>
  <c r="AQ170" i="6"/>
  <c r="AR170" i="6"/>
  <c r="AS170" i="6"/>
  <c r="G22" i="9"/>
  <c r="E22" i="9" s="1"/>
  <c r="U21" i="9"/>
  <c r="K21" i="9"/>
  <c r="T21" i="9"/>
  <c r="L21" i="9"/>
  <c r="R21" i="9"/>
  <c r="N21" i="9"/>
  <c r="P21" i="9"/>
  <c r="Q21" i="9"/>
  <c r="S21" i="9"/>
  <c r="V21" i="9"/>
  <c r="O21" i="9"/>
  <c r="M21" i="9"/>
  <c r="W21" i="9" l="1"/>
  <c r="X21" i="9" s="1"/>
  <c r="AM170" i="6"/>
  <c r="AL170" i="6"/>
  <c r="AN170" i="6"/>
  <c r="AE171" i="6"/>
  <c r="AB171" i="6"/>
  <c r="AC171" i="6" s="1"/>
  <c r="AL129" i="6"/>
  <c r="AR129" i="6"/>
  <c r="AQ129" i="6"/>
  <c r="AS129" i="6"/>
  <c r="H22" i="9"/>
  <c r="J23" i="9" s="1"/>
  <c r="I22" i="9"/>
  <c r="AA21" i="9" l="1"/>
  <c r="Z21" i="9"/>
  <c r="AB21" i="9"/>
  <c r="Y21" i="9"/>
  <c r="AM129" i="6"/>
  <c r="AO129" i="6"/>
  <c r="AG171" i="6"/>
  <c r="AD171" i="6"/>
  <c r="AA172" i="6" s="1"/>
  <c r="AF171" i="6"/>
  <c r="AH171" i="6"/>
  <c r="AI171" i="6"/>
  <c r="AK171" i="6"/>
  <c r="AJ171" i="6"/>
  <c r="AS171" i="6"/>
  <c r="AQ171" i="6"/>
  <c r="AR171" i="6"/>
  <c r="AN129" i="6"/>
  <c r="G23" i="9"/>
  <c r="E23" i="9" s="1"/>
  <c r="N22" i="9"/>
  <c r="T22" i="9"/>
  <c r="K22" i="9"/>
  <c r="P22" i="9"/>
  <c r="O22" i="9"/>
  <c r="Q22" i="9"/>
  <c r="U22" i="9"/>
  <c r="R22" i="9"/>
  <c r="V22" i="9"/>
  <c r="M22" i="9"/>
  <c r="L22" i="9"/>
  <c r="S22" i="9"/>
  <c r="W22" i="9" l="1"/>
  <c r="AM171" i="6"/>
  <c r="AL171" i="6"/>
  <c r="AN171" i="6"/>
  <c r="AB172" i="6"/>
  <c r="AC172" i="6" s="1"/>
  <c r="AE172" i="6"/>
  <c r="I23" i="9"/>
  <c r="H23" i="9"/>
  <c r="J24" i="9" s="1"/>
  <c r="AA22" i="9" l="1"/>
  <c r="Z22" i="9"/>
  <c r="AB22" i="9"/>
  <c r="Y22" i="9"/>
  <c r="X22" i="9"/>
  <c r="AS172" i="6"/>
  <c r="AR172" i="6"/>
  <c r="AQ172" i="6"/>
  <c r="AD172" i="6"/>
  <c r="AA173" i="6" s="1"/>
  <c r="AI172" i="6"/>
  <c r="AH172" i="6"/>
  <c r="AG172" i="6"/>
  <c r="AJ172" i="6"/>
  <c r="AF172" i="6"/>
  <c r="AK172" i="6"/>
  <c r="AL130" i="6"/>
  <c r="AR130" i="6"/>
  <c r="AS130" i="6"/>
  <c r="AQ130" i="6"/>
  <c r="G24" i="9"/>
  <c r="E24" i="9" s="1"/>
  <c r="U23" i="9"/>
  <c r="V23" i="9"/>
  <c r="T23" i="9"/>
  <c r="P23" i="9"/>
  <c r="M23" i="9"/>
  <c r="R23" i="9"/>
  <c r="S23" i="9"/>
  <c r="Q23" i="9"/>
  <c r="K23" i="9"/>
  <c r="N23" i="9"/>
  <c r="O23" i="9"/>
  <c r="L23" i="9"/>
  <c r="W23" i="9" l="1"/>
  <c r="Y23" i="9" s="1"/>
  <c r="AM130" i="6"/>
  <c r="AM172" i="6"/>
  <c r="AO130" i="6"/>
  <c r="AL172" i="6"/>
  <c r="AN172" i="6"/>
  <c r="AE173" i="6"/>
  <c r="AB173" i="6"/>
  <c r="AC173" i="6" s="1"/>
  <c r="AN130" i="6"/>
  <c r="I24" i="9"/>
  <c r="H24" i="9"/>
  <c r="J25" i="9" s="1"/>
  <c r="X23" i="9" l="1"/>
  <c r="AA23" i="9"/>
  <c r="AB23" i="9"/>
  <c r="Z23" i="9"/>
  <c r="AR173" i="6"/>
  <c r="AS173" i="6"/>
  <c r="AQ173" i="6"/>
  <c r="AI173" i="6"/>
  <c r="AF173" i="6"/>
  <c r="AD173" i="6"/>
  <c r="AA174" i="6" s="1"/>
  <c r="AJ173" i="6"/>
  <c r="AK173" i="6"/>
  <c r="AG173" i="6"/>
  <c r="AH173" i="6"/>
  <c r="G25" i="9"/>
  <c r="E25" i="9" s="1"/>
  <c r="K24" i="9"/>
  <c r="O24" i="9"/>
  <c r="L24" i="9"/>
  <c r="P24" i="9"/>
  <c r="Q24" i="9"/>
  <c r="V24" i="9"/>
  <c r="T24" i="9"/>
  <c r="N24" i="9"/>
  <c r="R24" i="9"/>
  <c r="M24" i="9"/>
  <c r="S24" i="9"/>
  <c r="U24" i="9"/>
  <c r="W24" i="9" l="1"/>
  <c r="AM173" i="6"/>
  <c r="AL173" i="6"/>
  <c r="AN173" i="6"/>
  <c r="AE174" i="6"/>
  <c r="AB174" i="6"/>
  <c r="AC174" i="6" s="1"/>
  <c r="AL131" i="6"/>
  <c r="AR131" i="6"/>
  <c r="AS131" i="6"/>
  <c r="AQ131" i="6"/>
  <c r="H25" i="9"/>
  <c r="J26" i="9" s="1"/>
  <c r="I25" i="9"/>
  <c r="AA24" i="9" l="1"/>
  <c r="Z24" i="9"/>
  <c r="AB24" i="9"/>
  <c r="Y24" i="9"/>
  <c r="X24" i="9"/>
  <c r="AM131" i="6"/>
  <c r="AO131" i="6"/>
  <c r="AO173" i="6"/>
  <c r="AJ174" i="6"/>
  <c r="AG174" i="6"/>
  <c r="AD174" i="6"/>
  <c r="AA175" i="6" s="1"/>
  <c r="AF174" i="6"/>
  <c r="AH174" i="6"/>
  <c r="AK174" i="6"/>
  <c r="AI174" i="6"/>
  <c r="AQ174" i="6"/>
  <c r="AS174" i="6"/>
  <c r="AR174" i="6"/>
  <c r="AN131" i="6"/>
  <c r="G26" i="9"/>
  <c r="E26" i="9" s="1"/>
  <c r="U25" i="9"/>
  <c r="N25" i="9"/>
  <c r="S25" i="9"/>
  <c r="K25" i="9"/>
  <c r="R25" i="9"/>
  <c r="L25" i="9"/>
  <c r="P25" i="9"/>
  <c r="O25" i="9"/>
  <c r="V25" i="9"/>
  <c r="T25" i="9"/>
  <c r="M25" i="9"/>
  <c r="Q25" i="9"/>
  <c r="W25" i="9" l="1"/>
  <c r="X25" i="9" s="1"/>
  <c r="AM174" i="6"/>
  <c r="AL174" i="6"/>
  <c r="AN174" i="6"/>
  <c r="AE175" i="6"/>
  <c r="AB175" i="6"/>
  <c r="AC175" i="6" s="1"/>
  <c r="H26" i="9"/>
  <c r="J27" i="9" s="1"/>
  <c r="I26" i="9"/>
  <c r="AA25" i="9" l="1"/>
  <c r="Z25" i="9"/>
  <c r="AB25" i="9"/>
  <c r="Y25" i="9"/>
  <c r="AO174" i="6"/>
  <c r="AG175" i="6"/>
  <c r="AH175" i="6"/>
  <c r="AK175" i="6"/>
  <c r="AF175" i="6"/>
  <c r="AJ175" i="6"/>
  <c r="AI175" i="6"/>
  <c r="AD175" i="6"/>
  <c r="AA176" i="6" s="1"/>
  <c r="AS175" i="6"/>
  <c r="AR175" i="6"/>
  <c r="AQ175" i="6"/>
  <c r="AQ132" i="6"/>
  <c r="AS132" i="6"/>
  <c r="AR132" i="6"/>
  <c r="G27" i="9"/>
  <c r="E27" i="9" s="1"/>
  <c r="S26" i="9"/>
  <c r="U26" i="9"/>
  <c r="V26" i="9"/>
  <c r="P26" i="9"/>
  <c r="M26" i="9"/>
  <c r="K26" i="9"/>
  <c r="T26" i="9"/>
  <c r="N26" i="9"/>
  <c r="Q26" i="9"/>
  <c r="L26" i="9"/>
  <c r="R26" i="9"/>
  <c r="O26" i="9"/>
  <c r="W26" i="9" l="1"/>
  <c r="Y26" i="9" s="1"/>
  <c r="AM175" i="6"/>
  <c r="AM132" i="6"/>
  <c r="AL175" i="6"/>
  <c r="AN175" i="6"/>
  <c r="AB176" i="6"/>
  <c r="AC176" i="6" s="1"/>
  <c r="AE176" i="6"/>
  <c r="AN132" i="6"/>
  <c r="AL132" i="6"/>
  <c r="I27" i="9"/>
  <c r="H27" i="9"/>
  <c r="J28" i="9" s="1"/>
  <c r="X26" i="9" l="1"/>
  <c r="AC26" i="9"/>
  <c r="AC25" i="9" s="1"/>
  <c r="AC24" i="9" s="1"/>
  <c r="AC23" i="9" s="1"/>
  <c r="AC22" i="9" s="1"/>
  <c r="AC21" i="9" s="1"/>
  <c r="AC20" i="9" s="1"/>
  <c r="AC19" i="9" s="1"/>
  <c r="AC18" i="9" s="1"/>
  <c r="AC17" i="9" s="1"/>
  <c r="AC16" i="9" s="1"/>
  <c r="AC15" i="9" s="1"/>
  <c r="AA14" i="9" s="1"/>
  <c r="AD26" i="9"/>
  <c r="AD25" i="9" s="1"/>
  <c r="AD24" i="9" s="1"/>
  <c r="AD23" i="9" s="1"/>
  <c r="AD22" i="9" s="1"/>
  <c r="AD21" i="9" s="1"/>
  <c r="AD20" i="9" s="1"/>
  <c r="AD19" i="9" s="1"/>
  <c r="AD18" i="9" s="1"/>
  <c r="AD17" i="9" s="1"/>
  <c r="AD16" i="9" s="1"/>
  <c r="AD15" i="9" s="1"/>
  <c r="AB14" i="9" s="1"/>
  <c r="AO132" i="6"/>
  <c r="AO175" i="6"/>
  <c r="AQ176" i="6"/>
  <c r="AR176" i="6"/>
  <c r="AS176" i="6"/>
  <c r="AD176" i="6"/>
  <c r="AA177" i="6" s="1"/>
  <c r="AI176" i="6"/>
  <c r="AH176" i="6"/>
  <c r="AG176" i="6"/>
  <c r="AF176" i="6"/>
  <c r="AK176" i="6"/>
  <c r="AJ176" i="6"/>
  <c r="G28" i="9"/>
  <c r="E28" i="9" s="1"/>
  <c r="S27" i="9"/>
  <c r="V27" i="9"/>
  <c r="M27" i="9"/>
  <c r="O27" i="9"/>
  <c r="N27" i="9"/>
  <c r="U27" i="9"/>
  <c r="Q27" i="9"/>
  <c r="T27" i="9"/>
  <c r="L27" i="9"/>
  <c r="R27" i="9"/>
  <c r="P27" i="9"/>
  <c r="K27" i="9"/>
  <c r="W27" i="9" l="1"/>
  <c r="Y27" i="9" s="1"/>
  <c r="Z14" i="9"/>
  <c r="AN176" i="6"/>
  <c r="AM176" i="6"/>
  <c r="AL176" i="6"/>
  <c r="AE177" i="6"/>
  <c r="AB177" i="6"/>
  <c r="AC177" i="6" s="1"/>
  <c r="AL133" i="6"/>
  <c r="AS133" i="6"/>
  <c r="AQ133" i="6"/>
  <c r="AR133" i="6"/>
  <c r="I28" i="9"/>
  <c r="H28" i="9"/>
  <c r="J29" i="9" s="1"/>
  <c r="X27" i="9" l="1"/>
  <c r="AA27" i="9"/>
  <c r="AB27" i="9"/>
  <c r="Z27" i="9"/>
  <c r="AM133" i="6"/>
  <c r="AO133" i="6"/>
  <c r="AO176" i="6"/>
  <c r="AI177" i="6"/>
  <c r="AF177" i="6"/>
  <c r="AD177" i="6"/>
  <c r="AA178" i="6" s="1"/>
  <c r="AG177" i="6"/>
  <c r="AJ177" i="6"/>
  <c r="AK177" i="6"/>
  <c r="AH177" i="6"/>
  <c r="AR177" i="6"/>
  <c r="AS177" i="6"/>
  <c r="AQ177" i="6"/>
  <c r="AL177" i="6"/>
  <c r="AN133" i="6"/>
  <c r="G29" i="9"/>
  <c r="E29" i="9" s="1"/>
  <c r="S28" i="9"/>
  <c r="R28" i="9"/>
  <c r="O28" i="9"/>
  <c r="P28" i="9"/>
  <c r="U28" i="9"/>
  <c r="N28" i="9"/>
  <c r="K28" i="9"/>
  <c r="M28" i="9"/>
  <c r="T28" i="9"/>
  <c r="Q28" i="9"/>
  <c r="V28" i="9"/>
  <c r="L28" i="9"/>
  <c r="W28" i="9" l="1"/>
  <c r="X28" i="9" s="1"/>
  <c r="AM177" i="6"/>
  <c r="AO177" i="6"/>
  <c r="AN177" i="6"/>
  <c r="AE178" i="6"/>
  <c r="AB178" i="6"/>
  <c r="AC178" i="6" s="1"/>
  <c r="H29" i="9"/>
  <c r="J30" i="9" s="1"/>
  <c r="I29" i="9"/>
  <c r="AA28" i="9" l="1"/>
  <c r="Z28" i="9"/>
  <c r="AB28" i="9"/>
  <c r="Y28" i="9"/>
  <c r="AS178" i="6"/>
  <c r="AR178" i="6"/>
  <c r="AQ178" i="6"/>
  <c r="AJ178" i="6"/>
  <c r="AK178" i="6"/>
  <c r="AI178" i="6"/>
  <c r="AD178" i="6"/>
  <c r="AA179" i="6" s="1"/>
  <c r="AG178" i="6"/>
  <c r="AH178" i="6"/>
  <c r="AF178" i="6"/>
  <c r="AL134" i="6"/>
  <c r="AR134" i="6"/>
  <c r="AS134" i="6"/>
  <c r="AQ134" i="6"/>
  <c r="G30" i="9"/>
  <c r="E30" i="9" s="1"/>
  <c r="P29" i="9"/>
  <c r="N29" i="9"/>
  <c r="S29" i="9"/>
  <c r="T29" i="9"/>
  <c r="M29" i="9"/>
  <c r="V29" i="9"/>
  <c r="L29" i="9"/>
  <c r="O29" i="9"/>
  <c r="Q29" i="9"/>
  <c r="K29" i="9"/>
  <c r="R29" i="9"/>
  <c r="U29" i="9"/>
  <c r="W29" i="9" l="1"/>
  <c r="AM134" i="6"/>
  <c r="AM178" i="6"/>
  <c r="AO134" i="6"/>
  <c r="AL178" i="6"/>
  <c r="AN178" i="6"/>
  <c r="AE179" i="6"/>
  <c r="AB179" i="6"/>
  <c r="AC179" i="6" s="1"/>
  <c r="AN134" i="6"/>
  <c r="H30" i="9"/>
  <c r="J31" i="9" s="1"/>
  <c r="I30" i="9"/>
  <c r="AA29" i="9" l="1"/>
  <c r="Z29" i="9"/>
  <c r="AB29" i="9"/>
  <c r="X29" i="9"/>
  <c r="Y29" i="9"/>
  <c r="AO178" i="6"/>
  <c r="AG179" i="6"/>
  <c r="AH179" i="6"/>
  <c r="AK179" i="6"/>
  <c r="AF179" i="6"/>
  <c r="AI179" i="6"/>
  <c r="AJ179" i="6"/>
  <c r="AD179" i="6"/>
  <c r="AA180" i="6" s="1"/>
  <c r="AQ179" i="6"/>
  <c r="AR179" i="6"/>
  <c r="AS179" i="6"/>
  <c r="G31" i="9"/>
  <c r="E31" i="9" s="1"/>
  <c r="M30" i="9"/>
  <c r="V30" i="9"/>
  <c r="Q30" i="9"/>
  <c r="K30" i="9"/>
  <c r="R30" i="9"/>
  <c r="N30" i="9"/>
  <c r="U30" i="9"/>
  <c r="T30" i="9"/>
  <c r="L30" i="9"/>
  <c r="O30" i="9"/>
  <c r="S30" i="9"/>
  <c r="P30" i="9"/>
  <c r="W30" i="9" l="1"/>
  <c r="AM179" i="6"/>
  <c r="AL179" i="6"/>
  <c r="AN179" i="6"/>
  <c r="AB180" i="6"/>
  <c r="AC180" i="6" s="1"/>
  <c r="AE180" i="6"/>
  <c r="AL135" i="6"/>
  <c r="AR135" i="6"/>
  <c r="AQ135" i="6"/>
  <c r="AS135" i="6"/>
  <c r="I31" i="9"/>
  <c r="H31" i="9"/>
  <c r="J32" i="9" s="1"/>
  <c r="AA30" i="9" l="1"/>
  <c r="Z30" i="9"/>
  <c r="AB30" i="9"/>
  <c r="Y30" i="9"/>
  <c r="X30" i="9"/>
  <c r="AM135" i="6"/>
  <c r="AO135" i="6"/>
  <c r="AO179" i="6"/>
  <c r="AS180" i="6"/>
  <c r="AQ180" i="6"/>
  <c r="AR180" i="6"/>
  <c r="AD180" i="6"/>
  <c r="AA181" i="6" s="1"/>
  <c r="AI180" i="6"/>
  <c r="AH180" i="6"/>
  <c r="AG180" i="6"/>
  <c r="AJ180" i="6"/>
  <c r="AF180" i="6"/>
  <c r="AK180" i="6"/>
  <c r="AN135" i="6"/>
  <c r="G32" i="9"/>
  <c r="E32" i="9" s="1"/>
  <c r="U31" i="9"/>
  <c r="P31" i="9"/>
  <c r="Q31" i="9"/>
  <c r="K31" i="9"/>
  <c r="O31" i="9"/>
  <c r="R31" i="9"/>
  <c r="T31" i="9"/>
  <c r="V31" i="9"/>
  <c r="L31" i="9"/>
  <c r="N31" i="9"/>
  <c r="S31" i="9"/>
  <c r="M31" i="9"/>
  <c r="W31" i="9" l="1"/>
  <c r="AM180" i="6"/>
  <c r="AL180" i="6"/>
  <c r="AN180" i="6"/>
  <c r="AB181" i="6"/>
  <c r="AC181" i="6" s="1"/>
  <c r="AE181" i="6"/>
  <c r="I32" i="9"/>
  <c r="H32" i="9"/>
  <c r="J33" i="9" s="1"/>
  <c r="AA31" i="9" l="1"/>
  <c r="AB31" i="9"/>
  <c r="Z31" i="9"/>
  <c r="Y31" i="9"/>
  <c r="X31" i="9"/>
  <c r="AO180" i="6"/>
  <c r="AI181" i="6"/>
  <c r="AJ181" i="6"/>
  <c r="AK181" i="6"/>
  <c r="AH181" i="6"/>
  <c r="AG181" i="6"/>
  <c r="AF181" i="6"/>
  <c r="AD181" i="6"/>
  <c r="AA182" i="6" s="1"/>
  <c r="AQ181" i="6"/>
  <c r="AR181" i="6"/>
  <c r="AS181" i="6"/>
  <c r="AL136" i="6"/>
  <c r="AR136" i="6"/>
  <c r="AS136" i="6"/>
  <c r="AQ136" i="6"/>
  <c r="G33" i="9"/>
  <c r="E33" i="9" s="1"/>
  <c r="T32" i="9"/>
  <c r="L32" i="9"/>
  <c r="M32" i="9"/>
  <c r="O32" i="9"/>
  <c r="K32" i="9"/>
  <c r="R32" i="9"/>
  <c r="U32" i="9"/>
  <c r="P32" i="9"/>
  <c r="N32" i="9"/>
  <c r="Q32" i="9"/>
  <c r="S32" i="9"/>
  <c r="V32" i="9"/>
  <c r="W32" i="9" l="1"/>
  <c r="Y32" i="9" s="1"/>
  <c r="AM181" i="6"/>
  <c r="AM136" i="6"/>
  <c r="AL181" i="6"/>
  <c r="AO136" i="6"/>
  <c r="AN181" i="6"/>
  <c r="AE182" i="6"/>
  <c r="AB182" i="6"/>
  <c r="AC182" i="6" s="1"/>
  <c r="AN136" i="6"/>
  <c r="H33" i="9"/>
  <c r="J34" i="9" s="1"/>
  <c r="I33" i="9"/>
  <c r="X32" i="9" l="1"/>
  <c r="AA32" i="9"/>
  <c r="Z32" i="9"/>
  <c r="AB32" i="9"/>
  <c r="AO181" i="6"/>
  <c r="AJ182" i="6"/>
  <c r="AK182" i="6"/>
  <c r="AD182" i="6"/>
  <c r="AA183" i="6" s="1"/>
  <c r="AI182" i="6"/>
  <c r="AF182" i="6"/>
  <c r="AH182" i="6"/>
  <c r="AG182" i="6"/>
  <c r="AQ182" i="6"/>
  <c r="AR182" i="6"/>
  <c r="AS182" i="6"/>
  <c r="G34" i="9"/>
  <c r="E34" i="9" s="1"/>
  <c r="S33" i="9"/>
  <c r="U33" i="9"/>
  <c r="M33" i="9"/>
  <c r="T33" i="9"/>
  <c r="V33" i="9"/>
  <c r="R33" i="9"/>
  <c r="O33" i="9"/>
  <c r="N33" i="9"/>
  <c r="K33" i="9"/>
  <c r="P33" i="9"/>
  <c r="L33" i="9"/>
  <c r="Q33" i="9"/>
  <c r="W33" i="9" l="1"/>
  <c r="X33" i="9" s="1"/>
  <c r="AM182" i="6"/>
  <c r="AL182" i="6"/>
  <c r="AE183" i="6"/>
  <c r="AB183" i="6"/>
  <c r="AC183" i="6" s="1"/>
  <c r="AN182" i="6"/>
  <c r="AR137" i="6"/>
  <c r="AS137" i="6"/>
  <c r="AQ137" i="6"/>
  <c r="H34" i="9"/>
  <c r="J35" i="9" s="1"/>
  <c r="I34" i="9"/>
  <c r="Y33" i="9" l="1"/>
  <c r="AB33" i="9"/>
  <c r="Z33" i="9"/>
  <c r="AA33" i="9"/>
  <c r="AM137" i="6"/>
  <c r="AO182" i="6"/>
  <c r="AG183" i="6"/>
  <c r="AD183" i="6"/>
  <c r="AA184" i="6" s="1"/>
  <c r="AK183" i="6"/>
  <c r="AF183" i="6"/>
  <c r="AH183" i="6"/>
  <c r="AJ183" i="6"/>
  <c r="AI183" i="6"/>
  <c r="AR183" i="6"/>
  <c r="AQ183" i="6"/>
  <c r="AS183" i="6"/>
  <c r="AN137" i="6"/>
  <c r="AL137" i="6"/>
  <c r="G35" i="9"/>
  <c r="E35" i="9" s="1"/>
  <c r="R34" i="9"/>
  <c r="V34" i="9"/>
  <c r="T34" i="9"/>
  <c r="U34" i="9"/>
  <c r="S34" i="9"/>
  <c r="Q34" i="9"/>
  <c r="M34" i="9"/>
  <c r="L34" i="9"/>
  <c r="N34" i="9"/>
  <c r="P34" i="9"/>
  <c r="K34" i="9"/>
  <c r="O34" i="9"/>
  <c r="W34" i="9" l="1"/>
  <c r="AM183" i="6"/>
  <c r="AL183" i="6"/>
  <c r="AO137" i="6"/>
  <c r="AN183" i="6"/>
  <c r="AB184" i="6"/>
  <c r="AC184" i="6" s="1"/>
  <c r="AE184" i="6"/>
  <c r="I35" i="9"/>
  <c r="H35" i="9"/>
  <c r="J36" i="9" s="1"/>
  <c r="AB34" i="9" l="1"/>
  <c r="Z34" i="9"/>
  <c r="AA34" i="9"/>
  <c r="Y34" i="9"/>
  <c r="X34" i="9"/>
  <c r="AO183" i="6"/>
  <c r="AQ184" i="6"/>
  <c r="AS184" i="6"/>
  <c r="AR184" i="6"/>
  <c r="AD184" i="6"/>
  <c r="AA185" i="6" s="1"/>
  <c r="AI184" i="6"/>
  <c r="AH184" i="6"/>
  <c r="AG184" i="6"/>
  <c r="AF184" i="6"/>
  <c r="AK184" i="6"/>
  <c r="AJ184" i="6"/>
  <c r="AL138" i="6"/>
  <c r="AS138" i="6"/>
  <c r="AQ138" i="6"/>
  <c r="AR138" i="6"/>
  <c r="G36" i="9"/>
  <c r="E36" i="9" s="1"/>
  <c r="V35" i="9"/>
  <c r="T35" i="9"/>
  <c r="U35" i="9"/>
  <c r="M35" i="9"/>
  <c r="L35" i="9"/>
  <c r="P35" i="9"/>
  <c r="R35" i="9"/>
  <c r="N35" i="9"/>
  <c r="Q35" i="9"/>
  <c r="O35" i="9"/>
  <c r="S35" i="9"/>
  <c r="K35" i="9"/>
  <c r="W35" i="9" l="1"/>
  <c r="Y35" i="9" s="1"/>
  <c r="AM184" i="6"/>
  <c r="AM138" i="6"/>
  <c r="AL184" i="6"/>
  <c r="AO138" i="6"/>
  <c r="AN184" i="6"/>
  <c r="AE185" i="6"/>
  <c r="AB185" i="6"/>
  <c r="AC185" i="6" s="1"/>
  <c r="AN138" i="6"/>
  <c r="I36" i="9"/>
  <c r="H36" i="9"/>
  <c r="J37" i="9" s="1"/>
  <c r="AD35" i="9" l="1"/>
  <c r="AD34" i="9" s="1"/>
  <c r="AD33" i="9" s="1"/>
  <c r="AD32" i="9" s="1"/>
  <c r="AD31" i="9" s="1"/>
  <c r="AD30" i="9" s="1"/>
  <c r="AD29" i="9" s="1"/>
  <c r="AD28" i="9" s="1"/>
  <c r="AD27" i="9" s="1"/>
  <c r="AB26" i="9" s="1"/>
  <c r="AC35" i="9"/>
  <c r="AC34" i="9" s="1"/>
  <c r="AC33" i="9" s="1"/>
  <c r="AC32" i="9" s="1"/>
  <c r="AC31" i="9" s="1"/>
  <c r="AC30" i="9" s="1"/>
  <c r="AC29" i="9" s="1"/>
  <c r="AC28" i="9" s="1"/>
  <c r="AC27" i="9" s="1"/>
  <c r="AA26" i="9" s="1"/>
  <c r="X35" i="9"/>
  <c r="AO184" i="6"/>
  <c r="AI185" i="6"/>
  <c r="AJ185" i="6"/>
  <c r="AK185" i="6"/>
  <c r="AD185" i="6"/>
  <c r="AA186" i="6" s="1"/>
  <c r="AH185" i="6"/>
  <c r="AG185" i="6"/>
  <c r="AF185" i="6"/>
  <c r="AS185" i="6"/>
  <c r="AQ185" i="6"/>
  <c r="AR185" i="6"/>
  <c r="G37" i="9"/>
  <c r="E37" i="9" s="1"/>
  <c r="U36" i="9"/>
  <c r="O36" i="9"/>
  <c r="S36" i="9"/>
  <c r="R36" i="9"/>
  <c r="P36" i="9"/>
  <c r="M36" i="9"/>
  <c r="V36" i="9"/>
  <c r="L36" i="9"/>
  <c r="N36" i="9"/>
  <c r="Q36" i="9"/>
  <c r="T36" i="9"/>
  <c r="K36" i="9"/>
  <c r="W36" i="9" l="1"/>
  <c r="Y36" i="9" s="1"/>
  <c r="Z26" i="9"/>
  <c r="AM185" i="6"/>
  <c r="AL185" i="6"/>
  <c r="AB186" i="6"/>
  <c r="AC186" i="6" s="1"/>
  <c r="AE186" i="6"/>
  <c r="AN185" i="6"/>
  <c r="AR139" i="6"/>
  <c r="AS139" i="6"/>
  <c r="AQ139" i="6"/>
  <c r="H37" i="9"/>
  <c r="J38" i="9" s="1"/>
  <c r="I37" i="9"/>
  <c r="AB36" i="9" l="1"/>
  <c r="Z36" i="9"/>
  <c r="AA36" i="9"/>
  <c r="X36" i="9"/>
  <c r="AM139" i="6"/>
  <c r="AO185" i="6"/>
  <c r="AR186" i="6"/>
  <c r="AQ186" i="6"/>
  <c r="AS186" i="6"/>
  <c r="AJ186" i="6"/>
  <c r="AK186" i="6"/>
  <c r="AI186" i="6"/>
  <c r="AD186" i="6"/>
  <c r="AA187" i="6" s="1"/>
  <c r="AG186" i="6"/>
  <c r="AH186" i="6"/>
  <c r="AF186" i="6"/>
  <c r="AN139" i="6"/>
  <c r="AL139" i="6"/>
  <c r="G38" i="9"/>
  <c r="E38" i="9" s="1"/>
  <c r="Q37" i="9"/>
  <c r="V37" i="9"/>
  <c r="N37" i="9"/>
  <c r="M37" i="9"/>
  <c r="T37" i="9"/>
  <c r="O37" i="9"/>
  <c r="K37" i="9"/>
  <c r="U37" i="9"/>
  <c r="R37" i="9"/>
  <c r="S37" i="9"/>
  <c r="P37" i="9"/>
  <c r="L37" i="9"/>
  <c r="W37" i="9" l="1"/>
  <c r="Y37" i="9" s="1"/>
  <c r="AM186" i="6"/>
  <c r="AL186" i="6"/>
  <c r="AO139" i="6"/>
  <c r="AN186" i="6"/>
  <c r="AE187" i="6"/>
  <c r="AB187" i="6"/>
  <c r="AC187" i="6" s="1"/>
  <c r="H38" i="9"/>
  <c r="J39" i="9" s="1"/>
  <c r="I38" i="9"/>
  <c r="AB37" i="9" l="1"/>
  <c r="Z37" i="9"/>
  <c r="AA37" i="9"/>
  <c r="X37" i="9"/>
  <c r="AO186" i="6"/>
  <c r="AF187" i="6"/>
  <c r="AK187" i="6"/>
  <c r="AI187" i="6"/>
  <c r="AG187" i="6"/>
  <c r="AD187" i="6"/>
  <c r="AA188" i="6" s="1"/>
  <c r="AJ187" i="6"/>
  <c r="AH187" i="6"/>
  <c r="AQ187" i="6"/>
  <c r="AL187" i="6"/>
  <c r="AS187" i="6"/>
  <c r="AR187" i="6"/>
  <c r="AM187" i="6" s="1"/>
  <c r="AQ140" i="6"/>
  <c r="AS140" i="6"/>
  <c r="AR140" i="6"/>
  <c r="G39" i="9"/>
  <c r="E39" i="9" s="1"/>
  <c r="T38" i="9"/>
  <c r="V38" i="9"/>
  <c r="S38" i="9"/>
  <c r="U38" i="9"/>
  <c r="R38" i="9"/>
  <c r="N38" i="9"/>
  <c r="P38" i="9"/>
  <c r="Q38" i="9"/>
  <c r="K38" i="9"/>
  <c r="M38" i="9"/>
  <c r="L38" i="9"/>
  <c r="O38" i="9"/>
  <c r="W38" i="9" l="1"/>
  <c r="AM140" i="6"/>
  <c r="AO187" i="6"/>
  <c r="AN187" i="6"/>
  <c r="AE188" i="6"/>
  <c r="AB188" i="6"/>
  <c r="AC188" i="6" s="1"/>
  <c r="AN140" i="6"/>
  <c r="AL140" i="6"/>
  <c r="I39" i="9"/>
  <c r="H39" i="9"/>
  <c r="J40" i="9" s="1"/>
  <c r="AB38" i="9" l="1"/>
  <c r="Z38" i="9"/>
  <c r="AA38" i="9"/>
  <c r="Y38" i="9"/>
  <c r="X38" i="9"/>
  <c r="AO140" i="6"/>
  <c r="AQ188" i="6"/>
  <c r="AS188" i="6"/>
  <c r="AR188" i="6"/>
  <c r="AH188" i="6"/>
  <c r="AF188" i="6"/>
  <c r="AI188" i="6"/>
  <c r="AJ188" i="6"/>
  <c r="AG188" i="6"/>
  <c r="AD188" i="6"/>
  <c r="AA189" i="6" s="1"/>
  <c r="AK188" i="6"/>
  <c r="G40" i="9"/>
  <c r="E40" i="9" s="1"/>
  <c r="K39" i="9"/>
  <c r="U39" i="9"/>
  <c r="V39" i="9"/>
  <c r="L39" i="9"/>
  <c r="S39" i="9"/>
  <c r="R39" i="9"/>
  <c r="O39" i="9"/>
  <c r="T39" i="9"/>
  <c r="Q39" i="9"/>
  <c r="N39" i="9"/>
  <c r="M39" i="9"/>
  <c r="P39" i="9"/>
  <c r="W39" i="9" l="1"/>
  <c r="AM188" i="6"/>
  <c r="AN188" i="6"/>
  <c r="AL188" i="6"/>
  <c r="AE189" i="6"/>
  <c r="AB189" i="6"/>
  <c r="AC189" i="6" s="1"/>
  <c r="AR141" i="6"/>
  <c r="AS141" i="6"/>
  <c r="AL141" i="6"/>
  <c r="AQ141" i="6"/>
  <c r="I40" i="9"/>
  <c r="H40" i="9"/>
  <c r="J41" i="9" s="1"/>
  <c r="AB39" i="9" l="1"/>
  <c r="Z39" i="9"/>
  <c r="AA39" i="9"/>
  <c r="X39" i="9"/>
  <c r="Y39" i="9"/>
  <c r="AM141" i="6"/>
  <c r="AO141" i="6"/>
  <c r="AO188" i="6"/>
  <c r="AG189" i="6"/>
  <c r="AK189" i="6"/>
  <c r="AF189" i="6"/>
  <c r="AL189" i="6" s="1"/>
  <c r="AJ189" i="6"/>
  <c r="AH189" i="6"/>
  <c r="AD189" i="6"/>
  <c r="AA190" i="6" s="1"/>
  <c r="AI189" i="6"/>
  <c r="AS189" i="6"/>
  <c r="AR189" i="6"/>
  <c r="AQ189" i="6"/>
  <c r="AN141" i="6"/>
  <c r="G41" i="9"/>
  <c r="E41" i="9" s="1"/>
  <c r="S40" i="9"/>
  <c r="N40" i="9"/>
  <c r="O40" i="9"/>
  <c r="K40" i="9"/>
  <c r="M40" i="9"/>
  <c r="V40" i="9"/>
  <c r="L40" i="9"/>
  <c r="P40" i="9"/>
  <c r="Q40" i="9"/>
  <c r="U40" i="9"/>
  <c r="T40" i="9"/>
  <c r="R40" i="9"/>
  <c r="W40" i="9" l="1"/>
  <c r="X40" i="9" s="1"/>
  <c r="AM189" i="6"/>
  <c r="AO189" i="6"/>
  <c r="AN189" i="6"/>
  <c r="AE190" i="6"/>
  <c r="AB190" i="6"/>
  <c r="AC190" i="6" s="1"/>
  <c r="H41" i="9"/>
  <c r="J42" i="9" s="1"/>
  <c r="I41" i="9"/>
  <c r="Y40" i="9" l="1"/>
  <c r="AB40" i="9"/>
  <c r="Z40" i="9"/>
  <c r="AA40" i="9"/>
  <c r="AJ190" i="6"/>
  <c r="AD190" i="6"/>
  <c r="AA191" i="6" s="1"/>
  <c r="AG190" i="6"/>
  <c r="AK190" i="6"/>
  <c r="AH190" i="6"/>
  <c r="AF190" i="6"/>
  <c r="AI190" i="6"/>
  <c r="AR190" i="6"/>
  <c r="AS190" i="6"/>
  <c r="AQ190" i="6"/>
  <c r="AQ142" i="6"/>
  <c r="AR142" i="6"/>
  <c r="AL142" i="6"/>
  <c r="AS142" i="6"/>
  <c r="G42" i="9"/>
  <c r="E42" i="9" s="1"/>
  <c r="L41" i="9"/>
  <c r="P41" i="9"/>
  <c r="O41" i="9"/>
  <c r="S41" i="9"/>
  <c r="N41" i="9"/>
  <c r="T41" i="9"/>
  <c r="V41" i="9"/>
  <c r="Q41" i="9"/>
  <c r="U41" i="9"/>
  <c r="R41" i="9"/>
  <c r="K41" i="9"/>
  <c r="M41" i="9"/>
  <c r="W41" i="9" l="1"/>
  <c r="AM142" i="6"/>
  <c r="AM190" i="6"/>
  <c r="AO142" i="6"/>
  <c r="AL190" i="6"/>
  <c r="AE191" i="6"/>
  <c r="AB191" i="6"/>
  <c r="AC191" i="6" s="1"/>
  <c r="AN190" i="6"/>
  <c r="AN142" i="6"/>
  <c r="I42" i="9"/>
  <c r="H42" i="9"/>
  <c r="J43" i="9" s="1"/>
  <c r="AB41" i="9" l="1"/>
  <c r="AA41" i="9"/>
  <c r="Z41" i="9"/>
  <c r="X41" i="9"/>
  <c r="Y41" i="9"/>
  <c r="AO190" i="6"/>
  <c r="AG191" i="6"/>
  <c r="AI191" i="6"/>
  <c r="AK191" i="6"/>
  <c r="AF191" i="6"/>
  <c r="AD191" i="6"/>
  <c r="AA192" i="6" s="1"/>
  <c r="AH191" i="6"/>
  <c r="AJ191" i="6"/>
  <c r="AR191" i="6"/>
  <c r="AS191" i="6"/>
  <c r="AQ191" i="6"/>
  <c r="G43" i="9"/>
  <c r="E43" i="9" s="1"/>
  <c r="L42" i="9"/>
  <c r="V42" i="9"/>
  <c r="K42" i="9"/>
  <c r="N42" i="9"/>
  <c r="M42" i="9"/>
  <c r="P42" i="9"/>
  <c r="O42" i="9"/>
  <c r="U42" i="9"/>
  <c r="S42" i="9"/>
  <c r="R42" i="9"/>
  <c r="Q42" i="9"/>
  <c r="T42" i="9"/>
  <c r="W42" i="9" l="1"/>
  <c r="X42" i="9" s="1"/>
  <c r="AM191" i="6"/>
  <c r="AL191" i="6"/>
  <c r="AN191" i="6"/>
  <c r="AB192" i="6"/>
  <c r="AC192" i="6" s="1"/>
  <c r="AE192" i="6"/>
  <c r="AL143" i="6"/>
  <c r="AS143" i="6"/>
  <c r="AQ143" i="6"/>
  <c r="AR143" i="6"/>
  <c r="I43" i="9"/>
  <c r="H43" i="9"/>
  <c r="J44" i="9" s="1"/>
  <c r="Q43" i="9"/>
  <c r="AB42" i="9" l="1"/>
  <c r="Z42" i="9"/>
  <c r="AA42" i="9"/>
  <c r="Y42" i="9"/>
  <c r="AO191" i="6"/>
  <c r="AM143" i="6"/>
  <c r="AO143" i="6"/>
  <c r="AD192" i="6"/>
  <c r="AA193" i="6" s="1"/>
  <c r="AJ192" i="6"/>
  <c r="AH192" i="6"/>
  <c r="AG192" i="6"/>
  <c r="AI192" i="6"/>
  <c r="AK192" i="6"/>
  <c r="AF192" i="6"/>
  <c r="AR192" i="6"/>
  <c r="AQ192" i="6"/>
  <c r="AS192" i="6"/>
  <c r="AN143" i="6"/>
  <c r="G44" i="9"/>
  <c r="E44" i="9" s="1"/>
  <c r="V43" i="9"/>
  <c r="L43" i="9"/>
  <c r="O43" i="9"/>
  <c r="U43" i="9"/>
  <c r="K43" i="9"/>
  <c r="T43" i="9"/>
  <c r="R43" i="9"/>
  <c r="P43" i="9"/>
  <c r="S43" i="9"/>
  <c r="N43" i="9"/>
  <c r="M43" i="9"/>
  <c r="W43" i="9" l="1"/>
  <c r="X43" i="9" s="1"/>
  <c r="AM192" i="6"/>
  <c r="AL192" i="6"/>
  <c r="AN192" i="6"/>
  <c r="AE193" i="6"/>
  <c r="AB193" i="6"/>
  <c r="AC193" i="6" s="1"/>
  <c r="I44" i="9"/>
  <c r="H44" i="9"/>
  <c r="J45" i="9" s="1"/>
  <c r="Q44" i="9"/>
  <c r="Y43" i="9" l="1"/>
  <c r="AB43" i="9"/>
  <c r="Z43" i="9"/>
  <c r="AA43" i="9"/>
  <c r="AO192" i="6"/>
  <c r="AI193" i="6"/>
  <c r="AK193" i="6"/>
  <c r="AD193" i="6"/>
  <c r="AA194" i="6" s="1"/>
  <c r="AJ193" i="6"/>
  <c r="AH193" i="6"/>
  <c r="AF193" i="6"/>
  <c r="AG193" i="6"/>
  <c r="AQ193" i="6"/>
  <c r="AR193" i="6"/>
  <c r="AS193" i="6"/>
  <c r="AL144" i="6"/>
  <c r="AR144" i="6"/>
  <c r="AQ144" i="6"/>
  <c r="AS144" i="6"/>
  <c r="G45" i="9"/>
  <c r="E45" i="9" s="1"/>
  <c r="T44" i="9"/>
  <c r="R44" i="9"/>
  <c r="U44" i="9"/>
  <c r="L44" i="9"/>
  <c r="V44" i="9"/>
  <c r="M44" i="9"/>
  <c r="K44" i="9"/>
  <c r="S44" i="9"/>
  <c r="P44" i="9"/>
  <c r="O44" i="9"/>
  <c r="N44" i="9"/>
  <c r="W44" i="9" l="1"/>
  <c r="AM193" i="6"/>
  <c r="AM144" i="6"/>
  <c r="AL193" i="6"/>
  <c r="AO144" i="6"/>
  <c r="AE194" i="6"/>
  <c r="AB194" i="6"/>
  <c r="AC194" i="6" s="1"/>
  <c r="AN193" i="6"/>
  <c r="AN144" i="6"/>
  <c r="H45" i="9"/>
  <c r="J46" i="9" s="1"/>
  <c r="I45" i="9"/>
  <c r="Q45" i="9"/>
  <c r="AB44" i="9" l="1"/>
  <c r="AA44" i="9"/>
  <c r="Z44" i="9"/>
  <c r="Y44" i="9"/>
  <c r="X44" i="9"/>
  <c r="AO193" i="6"/>
  <c r="AJ194" i="6"/>
  <c r="AH194" i="6"/>
  <c r="AG194" i="6"/>
  <c r="AK194" i="6"/>
  <c r="AD194" i="6"/>
  <c r="AA195" i="6" s="1"/>
  <c r="AF194" i="6"/>
  <c r="AI194" i="6"/>
  <c r="AR194" i="6"/>
  <c r="AS194" i="6"/>
  <c r="AQ194" i="6"/>
  <c r="G46" i="9"/>
  <c r="E46" i="9" s="1"/>
  <c r="R45" i="9"/>
  <c r="U45" i="9"/>
  <c r="S45" i="9"/>
  <c r="P45" i="9"/>
  <c r="L45" i="9"/>
  <c r="N45" i="9"/>
  <c r="T45" i="9"/>
  <c r="V45" i="9"/>
  <c r="O45" i="9"/>
  <c r="K45" i="9"/>
  <c r="M45" i="9"/>
  <c r="W45" i="9" l="1"/>
  <c r="Y45" i="9" s="1"/>
  <c r="AM194" i="6"/>
  <c r="AL194" i="6"/>
  <c r="AN194" i="6"/>
  <c r="AB195" i="6"/>
  <c r="AC195" i="6" s="1"/>
  <c r="AE195" i="6"/>
  <c r="AL145" i="6"/>
  <c r="AR145" i="6"/>
  <c r="AQ145" i="6"/>
  <c r="AS145" i="6"/>
  <c r="H46" i="9"/>
  <c r="J47" i="9" s="1"/>
  <c r="I46" i="9"/>
  <c r="Q46" i="9"/>
  <c r="AC45" i="9" l="1"/>
  <c r="AC44" i="9" s="1"/>
  <c r="AC43" i="9" s="1"/>
  <c r="AC42" i="9" s="1"/>
  <c r="AC41" i="9" s="1"/>
  <c r="AC40" i="9" s="1"/>
  <c r="AC39" i="9" s="1"/>
  <c r="AC38" i="9" s="1"/>
  <c r="AC37" i="9" s="1"/>
  <c r="AC36" i="9" s="1"/>
  <c r="AA35" i="9" s="1"/>
  <c r="AD45" i="9"/>
  <c r="AD44" i="9" s="1"/>
  <c r="AD43" i="9" s="1"/>
  <c r="AD42" i="9" s="1"/>
  <c r="AD41" i="9" s="1"/>
  <c r="AD40" i="9" s="1"/>
  <c r="AD39" i="9" s="1"/>
  <c r="AD38" i="9" s="1"/>
  <c r="AD37" i="9" s="1"/>
  <c r="AD36" i="9" s="1"/>
  <c r="AB35" i="9" s="1"/>
  <c r="X45" i="9"/>
  <c r="AM145" i="6"/>
  <c r="AO145" i="6"/>
  <c r="AO194" i="6"/>
  <c r="AR195" i="6"/>
  <c r="AQ195" i="6"/>
  <c r="AS195" i="6"/>
  <c r="AG195" i="6"/>
  <c r="AI195" i="6"/>
  <c r="AF195" i="6"/>
  <c r="AD195" i="6"/>
  <c r="AA196" i="6" s="1"/>
  <c r="AJ195" i="6"/>
  <c r="AK195" i="6"/>
  <c r="AH195" i="6"/>
  <c r="AN145" i="6"/>
  <c r="G47" i="9"/>
  <c r="E47" i="9" s="1"/>
  <c r="M46" i="9"/>
  <c r="O46" i="9"/>
  <c r="T46" i="9"/>
  <c r="L46" i="9"/>
  <c r="K46" i="9"/>
  <c r="P46" i="9"/>
  <c r="R46" i="9"/>
  <c r="S46" i="9"/>
  <c r="N46" i="9"/>
  <c r="V46" i="9"/>
  <c r="U46" i="9"/>
  <c r="Z35" i="9" l="1"/>
  <c r="W46" i="9"/>
  <c r="Y46" i="9" s="1"/>
  <c r="AM195" i="6"/>
  <c r="AL195" i="6"/>
  <c r="AN195" i="6"/>
  <c r="AE196" i="6"/>
  <c r="AB196" i="6"/>
  <c r="AC196" i="6" s="1"/>
  <c r="I47" i="9"/>
  <c r="H47" i="9"/>
  <c r="J48" i="9" s="1"/>
  <c r="Q47" i="9"/>
  <c r="X46" i="9" l="1"/>
  <c r="AB46" i="9"/>
  <c r="Z46" i="9"/>
  <c r="AA46" i="9"/>
  <c r="AO195" i="6"/>
  <c r="AD196" i="6"/>
  <c r="AA197" i="6" s="1"/>
  <c r="AJ196" i="6"/>
  <c r="AH196" i="6"/>
  <c r="AG196" i="6"/>
  <c r="AI196" i="6"/>
  <c r="AF196" i="6"/>
  <c r="AK196" i="6"/>
  <c r="AQ196" i="6"/>
  <c r="AR196" i="6"/>
  <c r="AS196" i="6"/>
  <c r="AL146" i="6"/>
  <c r="AS146" i="6"/>
  <c r="AR146" i="6"/>
  <c r="AQ146" i="6"/>
  <c r="G48" i="9"/>
  <c r="E48" i="9" s="1"/>
  <c r="T47" i="9"/>
  <c r="V47" i="9"/>
  <c r="S47" i="9"/>
  <c r="N47" i="9"/>
  <c r="K47" i="9"/>
  <c r="L47" i="9"/>
  <c r="U47" i="9"/>
  <c r="P47" i="9"/>
  <c r="O47" i="9"/>
  <c r="R47" i="9"/>
  <c r="M47" i="9"/>
  <c r="W47" i="9" l="1"/>
  <c r="Y47" i="9" s="1"/>
  <c r="AM196" i="6"/>
  <c r="AM146" i="6"/>
  <c r="AO146" i="6"/>
  <c r="AL196" i="6"/>
  <c r="AN196" i="6"/>
  <c r="AE197" i="6"/>
  <c r="AB197" i="6"/>
  <c r="AC197" i="6" s="1"/>
  <c r="AN146" i="6"/>
  <c r="I48" i="9"/>
  <c r="H48" i="9"/>
  <c r="J49" i="9" s="1"/>
  <c r="Q48" i="9"/>
  <c r="X47" i="9" l="1"/>
  <c r="AB47" i="9"/>
  <c r="Z47" i="9"/>
  <c r="AA47" i="9"/>
  <c r="AO196" i="6"/>
  <c r="AI197" i="6"/>
  <c r="AG197" i="6"/>
  <c r="AF197" i="6"/>
  <c r="AD197" i="6"/>
  <c r="AA198" i="6" s="1"/>
  <c r="AH197" i="6"/>
  <c r="AJ197" i="6"/>
  <c r="AK197" i="6"/>
  <c r="AS197" i="6"/>
  <c r="AQ197" i="6"/>
  <c r="AR197" i="6"/>
  <c r="G49" i="9"/>
  <c r="E49" i="9" s="1"/>
  <c r="V48" i="9"/>
  <c r="T48" i="9"/>
  <c r="L48" i="9"/>
  <c r="O48" i="9"/>
  <c r="K48" i="9"/>
  <c r="P48" i="9"/>
  <c r="N48" i="9"/>
  <c r="S48" i="9"/>
  <c r="M48" i="9"/>
  <c r="U48" i="9"/>
  <c r="R48" i="9"/>
  <c r="W48" i="9" l="1"/>
  <c r="Y48" i="9" s="1"/>
  <c r="AM197" i="6"/>
  <c r="AL197" i="6"/>
  <c r="AE198" i="6"/>
  <c r="AB198" i="6"/>
  <c r="AC198" i="6" s="1"/>
  <c r="AN197" i="6"/>
  <c r="AL147" i="6"/>
  <c r="AR147" i="6"/>
  <c r="AQ147" i="6"/>
  <c r="AS147" i="6"/>
  <c r="H49" i="9"/>
  <c r="J50" i="9" s="1"/>
  <c r="I49" i="9"/>
  <c r="Q49" i="9"/>
  <c r="X48" i="9" l="1"/>
  <c r="Z48" i="9"/>
  <c r="AA48" i="9"/>
  <c r="AB48" i="9"/>
  <c r="AM147" i="6"/>
  <c r="AO147" i="6"/>
  <c r="AO197" i="6"/>
  <c r="AJ198" i="6"/>
  <c r="AH198" i="6"/>
  <c r="AG198" i="6"/>
  <c r="AI198" i="6"/>
  <c r="AF198" i="6"/>
  <c r="AD198" i="6"/>
  <c r="AA199" i="6" s="1"/>
  <c r="AK198" i="6"/>
  <c r="AR198" i="6"/>
  <c r="AQ198" i="6"/>
  <c r="AS198" i="6"/>
  <c r="AN147" i="6"/>
  <c r="G50" i="9"/>
  <c r="E50" i="9" s="1"/>
  <c r="U49" i="9"/>
  <c r="R49" i="9"/>
  <c r="N49" i="9"/>
  <c r="V49" i="9"/>
  <c r="O49" i="9"/>
  <c r="S49" i="9"/>
  <c r="L49" i="9"/>
  <c r="T49" i="9"/>
  <c r="K49" i="9"/>
  <c r="M49" i="9"/>
  <c r="P49" i="9"/>
  <c r="W49" i="9" l="1"/>
  <c r="X49" i="9" s="1"/>
  <c r="AM198" i="6"/>
  <c r="AL198" i="6"/>
  <c r="AN198" i="6"/>
  <c r="AB199" i="6"/>
  <c r="AC199" i="6" s="1"/>
  <c r="AE199" i="6"/>
  <c r="I50" i="9"/>
  <c r="H50" i="9"/>
  <c r="J51" i="9" s="1"/>
  <c r="Q50" i="9"/>
  <c r="Y49" i="9" l="1"/>
  <c r="Z49" i="9"/>
  <c r="AA49" i="9"/>
  <c r="AB49" i="9"/>
  <c r="AO198" i="6"/>
  <c r="AG199" i="6"/>
  <c r="AI199" i="6"/>
  <c r="AK199" i="6"/>
  <c r="AF199" i="6"/>
  <c r="AJ199" i="6"/>
  <c r="AH199" i="6"/>
  <c r="AD199" i="6"/>
  <c r="AA200" i="6" s="1"/>
  <c r="AQ199" i="6"/>
  <c r="AR199" i="6"/>
  <c r="AS199" i="6"/>
  <c r="AL148" i="6"/>
  <c r="AR148" i="6"/>
  <c r="AQ148" i="6"/>
  <c r="AS148" i="6"/>
  <c r="G51" i="9"/>
  <c r="E51" i="9" s="1"/>
  <c r="V50" i="9"/>
  <c r="P50" i="9"/>
  <c r="N50" i="9"/>
  <c r="L50" i="9"/>
  <c r="T50" i="9"/>
  <c r="K50" i="9"/>
  <c r="R50" i="9"/>
  <c r="S50" i="9"/>
  <c r="O50" i="9"/>
  <c r="M50" i="9"/>
  <c r="U50" i="9"/>
  <c r="W50" i="9" l="1"/>
  <c r="AM199" i="6"/>
  <c r="AM148" i="6"/>
  <c r="AL199" i="6"/>
  <c r="AO148" i="6"/>
  <c r="AN199" i="6"/>
  <c r="AB200" i="6"/>
  <c r="AC200" i="6" s="1"/>
  <c r="AE200" i="6"/>
  <c r="AN148" i="6"/>
  <c r="I51" i="9"/>
  <c r="H51" i="9"/>
  <c r="J52" i="9" s="1"/>
  <c r="Q51" i="9"/>
  <c r="Z50" i="9" l="1"/>
  <c r="AA50" i="9"/>
  <c r="AB50" i="9"/>
  <c r="X50" i="9"/>
  <c r="Y50" i="9"/>
  <c r="AO199" i="6"/>
  <c r="AR200" i="6"/>
  <c r="AQ200" i="6"/>
  <c r="AS200" i="6"/>
  <c r="AD200" i="6"/>
  <c r="AA201" i="6" s="1"/>
  <c r="AF200" i="6"/>
  <c r="AH200" i="6"/>
  <c r="AG200" i="6"/>
  <c r="AI200" i="6"/>
  <c r="AJ200" i="6"/>
  <c r="AK200" i="6"/>
  <c r="G52" i="9"/>
  <c r="E52" i="9" s="1"/>
  <c r="V51" i="9"/>
  <c r="K51" i="9"/>
  <c r="L51" i="9"/>
  <c r="T51" i="9"/>
  <c r="P51" i="9"/>
  <c r="U51" i="9"/>
  <c r="O51" i="9"/>
  <c r="R51" i="9"/>
  <c r="M51" i="9"/>
  <c r="N51" i="9"/>
  <c r="S51" i="9"/>
  <c r="W51" i="9" l="1"/>
  <c r="AM200" i="6"/>
  <c r="AN200" i="6"/>
  <c r="AL200" i="6"/>
  <c r="AE201" i="6"/>
  <c r="AB201" i="6"/>
  <c r="AC201" i="6" s="1"/>
  <c r="AL149" i="6"/>
  <c r="AQ149" i="6"/>
  <c r="AS149" i="6"/>
  <c r="AR149" i="6"/>
  <c r="I52" i="9"/>
  <c r="H52" i="9"/>
  <c r="J53" i="9" s="1"/>
  <c r="Q52" i="9"/>
  <c r="Z51" i="9" l="1"/>
  <c r="AA51" i="9"/>
  <c r="AB51" i="9"/>
  <c r="Y51" i="9"/>
  <c r="X51" i="9"/>
  <c r="AM149" i="6"/>
  <c r="AO149" i="6"/>
  <c r="AO200" i="6"/>
  <c r="AI201" i="6"/>
  <c r="AK201" i="6"/>
  <c r="AD201" i="6"/>
  <c r="AA202" i="6" s="1"/>
  <c r="AJ201" i="6"/>
  <c r="AH201" i="6"/>
  <c r="AF201" i="6"/>
  <c r="AG201" i="6"/>
  <c r="AQ201" i="6"/>
  <c r="AS201" i="6"/>
  <c r="AR201" i="6"/>
  <c r="AN149" i="6"/>
  <c r="G53" i="9"/>
  <c r="E53" i="9" s="1"/>
  <c r="T52" i="9"/>
  <c r="R52" i="9"/>
  <c r="O52" i="9"/>
  <c r="L52" i="9"/>
  <c r="M52" i="9"/>
  <c r="V52" i="9"/>
  <c r="S52" i="9"/>
  <c r="P52" i="9"/>
  <c r="U52" i="9"/>
  <c r="N52" i="9"/>
  <c r="K52" i="9"/>
  <c r="W52" i="9" l="1"/>
  <c r="AM201" i="6"/>
  <c r="AL201" i="6"/>
  <c r="AN201" i="6"/>
  <c r="AE202" i="6"/>
  <c r="AB202" i="6"/>
  <c r="AC202" i="6" s="1"/>
  <c r="H53" i="9"/>
  <c r="J54" i="9" s="1"/>
  <c r="I53" i="9"/>
  <c r="Q53" i="9"/>
  <c r="Z52" i="9" l="1"/>
  <c r="AA52" i="9"/>
  <c r="AB52" i="9"/>
  <c r="Y52" i="9"/>
  <c r="X52" i="9"/>
  <c r="AO201" i="6"/>
  <c r="AS202" i="6"/>
  <c r="AQ202" i="6"/>
  <c r="AR202" i="6"/>
  <c r="AJ202" i="6"/>
  <c r="AH202" i="6"/>
  <c r="AG202" i="6"/>
  <c r="AI202" i="6"/>
  <c r="AF202" i="6"/>
  <c r="AK202" i="6"/>
  <c r="AD202" i="6"/>
  <c r="AA203" i="6" s="1"/>
  <c r="AL150" i="6"/>
  <c r="AQ150" i="6"/>
  <c r="AS150" i="6"/>
  <c r="AR150" i="6"/>
  <c r="G54" i="9"/>
  <c r="E54" i="9" s="1"/>
  <c r="V53" i="9"/>
  <c r="P53" i="9"/>
  <c r="S53" i="9"/>
  <c r="O53" i="9"/>
  <c r="T53" i="9"/>
  <c r="U53" i="9"/>
  <c r="N53" i="9"/>
  <c r="M53" i="9"/>
  <c r="L53" i="9"/>
  <c r="K53" i="9"/>
  <c r="R53" i="9"/>
  <c r="W53" i="9" l="1"/>
  <c r="AM202" i="6"/>
  <c r="AM150" i="6"/>
  <c r="AL202" i="6"/>
  <c r="AO150" i="6"/>
  <c r="AB203" i="6"/>
  <c r="AC203" i="6" s="1"/>
  <c r="AE203" i="6"/>
  <c r="AN202" i="6"/>
  <c r="AN150" i="6"/>
  <c r="H54" i="9"/>
  <c r="J55" i="9" s="1"/>
  <c r="I54" i="9"/>
  <c r="Q54" i="9"/>
  <c r="X53" i="9" l="1"/>
  <c r="Y53" i="9"/>
  <c r="AO202" i="6"/>
  <c r="AG203" i="6"/>
  <c r="AI203" i="6"/>
  <c r="AF203" i="6"/>
  <c r="AJ203" i="6"/>
  <c r="AK203" i="6"/>
  <c r="AD203" i="6"/>
  <c r="AA204" i="6" s="1"/>
  <c r="AH203" i="6"/>
  <c r="AQ203" i="6"/>
  <c r="AS203" i="6"/>
  <c r="AR203" i="6"/>
  <c r="G55" i="9"/>
  <c r="E55" i="9" s="1"/>
  <c r="M54" i="9"/>
  <c r="S54" i="9"/>
  <c r="L54" i="9"/>
  <c r="T54" i="9"/>
  <c r="R54" i="9"/>
  <c r="K54" i="9"/>
  <c r="O54" i="9"/>
  <c r="N54" i="9"/>
  <c r="V54" i="9"/>
  <c r="U54" i="9"/>
  <c r="P54" i="9"/>
  <c r="W54" i="9" l="1"/>
  <c r="AM203" i="6"/>
  <c r="AL203" i="6"/>
  <c r="AN203" i="6"/>
  <c r="AB204" i="6"/>
  <c r="AC204" i="6" s="1"/>
  <c r="AE204" i="6"/>
  <c r="AL151" i="6"/>
  <c r="AR151" i="6"/>
  <c r="AS151" i="6"/>
  <c r="AQ151" i="6"/>
  <c r="I55" i="9"/>
  <c r="H55" i="9"/>
  <c r="J56" i="9" s="1"/>
  <c r="Y54" i="9" l="1"/>
  <c r="X54" i="9"/>
  <c r="AM151" i="6"/>
  <c r="AO151" i="6"/>
  <c r="AO203" i="6"/>
  <c r="AD204" i="6"/>
  <c r="AA205" i="6" s="1"/>
  <c r="AJ204" i="6"/>
  <c r="AI204" i="6"/>
  <c r="AF204" i="6"/>
  <c r="AH204" i="6"/>
  <c r="AK204" i="6"/>
  <c r="AG204" i="6"/>
  <c r="AS204" i="6"/>
  <c r="AR204" i="6"/>
  <c r="AQ204" i="6"/>
  <c r="AN151" i="6"/>
  <c r="G56" i="9"/>
  <c r="E56" i="9" s="1"/>
  <c r="R55" i="9"/>
  <c r="U55" i="9"/>
  <c r="K55" i="9"/>
  <c r="P55" i="9"/>
  <c r="M55" i="9"/>
  <c r="O55" i="9"/>
  <c r="V55" i="9"/>
  <c r="L55" i="9"/>
  <c r="Q55" i="9"/>
  <c r="N55" i="9"/>
  <c r="S55" i="9"/>
  <c r="T55" i="9"/>
  <c r="W55" i="9" l="1"/>
  <c r="X55" i="9" s="1"/>
  <c r="AM204" i="6"/>
  <c r="AL204" i="6"/>
  <c r="AN204" i="6"/>
  <c r="AE205" i="6"/>
  <c r="AB205" i="6"/>
  <c r="AC205" i="6" s="1"/>
  <c r="H56" i="9"/>
  <c r="J57" i="9" s="1"/>
  <c r="I56" i="9"/>
  <c r="Y55" i="9" l="1"/>
  <c r="Z55" i="9"/>
  <c r="AA55" i="9"/>
  <c r="AB55" i="9"/>
  <c r="AO204" i="6"/>
  <c r="AR205" i="6"/>
  <c r="AS205" i="6"/>
  <c r="AQ205" i="6"/>
  <c r="AI205" i="6"/>
  <c r="AK205" i="6"/>
  <c r="AD205" i="6"/>
  <c r="AA206" i="6" s="1"/>
  <c r="AH205" i="6"/>
  <c r="AF205" i="6"/>
  <c r="AJ205" i="6"/>
  <c r="AG205" i="6"/>
  <c r="AL152" i="6"/>
  <c r="AR152" i="6"/>
  <c r="AS152" i="6"/>
  <c r="AQ152" i="6"/>
  <c r="G57" i="9"/>
  <c r="E57" i="9" s="1"/>
  <c r="T56" i="9"/>
  <c r="S56" i="9"/>
  <c r="U56" i="9"/>
  <c r="V56" i="9"/>
  <c r="N56" i="9"/>
  <c r="R56" i="9"/>
  <c r="M56" i="9"/>
  <c r="O56" i="9"/>
  <c r="K56" i="9"/>
  <c r="P56" i="9"/>
  <c r="Q56" i="9"/>
  <c r="L56" i="9"/>
  <c r="W56" i="9" l="1"/>
  <c r="X56" i="9" s="1"/>
  <c r="AM205" i="6"/>
  <c r="AM152" i="6"/>
  <c r="AL205" i="6"/>
  <c r="AO152" i="6"/>
  <c r="AN205" i="6"/>
  <c r="AE206" i="6"/>
  <c r="AB206" i="6"/>
  <c r="AC206" i="6" s="1"/>
  <c r="AN152" i="6"/>
  <c r="H57" i="9"/>
  <c r="J58" i="9" s="1"/>
  <c r="I57" i="9"/>
  <c r="Y56" i="9" l="1"/>
  <c r="Z56" i="9"/>
  <c r="AA56" i="9"/>
  <c r="AB56" i="9"/>
  <c r="AO205" i="6"/>
  <c r="AJ206" i="6"/>
  <c r="AD206" i="6"/>
  <c r="AA207" i="6" s="1"/>
  <c r="AG206" i="6"/>
  <c r="AF206" i="6"/>
  <c r="AI206" i="6"/>
  <c r="AH206" i="6"/>
  <c r="AK206" i="6"/>
  <c r="AQ206" i="6"/>
  <c r="AS206" i="6"/>
  <c r="AR206" i="6"/>
  <c r="G58" i="9"/>
  <c r="E58" i="9" s="1"/>
  <c r="V57" i="9"/>
  <c r="R57" i="9"/>
  <c r="S57" i="9"/>
  <c r="M57" i="9"/>
  <c r="U57" i="9"/>
  <c r="L57" i="9"/>
  <c r="K57" i="9"/>
  <c r="P57" i="9"/>
  <c r="T57" i="9"/>
  <c r="N57" i="9"/>
  <c r="Q57" i="9"/>
  <c r="O57" i="9"/>
  <c r="W57" i="9" l="1"/>
  <c r="X57" i="9" s="1"/>
  <c r="AM206" i="6"/>
  <c r="AL206" i="6"/>
  <c r="AN206" i="6"/>
  <c r="AE207" i="6"/>
  <c r="AB207" i="6"/>
  <c r="AC207" i="6" s="1"/>
  <c r="AL153" i="6"/>
  <c r="AR153" i="6"/>
  <c r="AQ153" i="6"/>
  <c r="AS153" i="6"/>
  <c r="H58" i="9"/>
  <c r="J59" i="9" s="1"/>
  <c r="I58" i="9"/>
  <c r="Z57" i="9" l="1"/>
  <c r="AA57" i="9"/>
  <c r="AB57" i="9"/>
  <c r="Y57" i="9"/>
  <c r="AM153" i="6"/>
  <c r="AO206" i="6"/>
  <c r="AO153" i="6"/>
  <c r="AG207" i="6"/>
  <c r="AI207" i="6"/>
  <c r="AD207" i="6"/>
  <c r="AA208" i="6" s="1"/>
  <c r="AK207" i="6"/>
  <c r="AF207" i="6"/>
  <c r="AJ207" i="6"/>
  <c r="AH207" i="6"/>
  <c r="AS207" i="6"/>
  <c r="AR207" i="6"/>
  <c r="AQ207" i="6"/>
  <c r="AN153" i="6"/>
  <c r="G59" i="9"/>
  <c r="E59" i="9" s="1"/>
  <c r="T58" i="9"/>
  <c r="Q58" i="9"/>
  <c r="U58" i="9"/>
  <c r="K58" i="9"/>
  <c r="V58" i="9"/>
  <c r="M58" i="9"/>
  <c r="R58" i="9"/>
  <c r="N58" i="9"/>
  <c r="P58" i="9"/>
  <c r="S58" i="9"/>
  <c r="O58" i="9"/>
  <c r="L58" i="9"/>
  <c r="W58" i="9" l="1"/>
  <c r="Y58" i="9" s="1"/>
  <c r="AM207" i="6"/>
  <c r="AN207" i="6"/>
  <c r="AL207" i="6"/>
  <c r="AE208" i="6"/>
  <c r="AB208" i="6"/>
  <c r="AC208" i="6" s="1"/>
  <c r="I59" i="9"/>
  <c r="H59" i="9"/>
  <c r="J60" i="9" s="1"/>
  <c r="Z58" i="9" l="1"/>
  <c r="AA58" i="9"/>
  <c r="AB58" i="9"/>
  <c r="X58" i="9"/>
  <c r="AO207" i="6"/>
  <c r="AD208" i="6"/>
  <c r="AA209" i="6" s="1"/>
  <c r="AJ208" i="6"/>
  <c r="AH208" i="6"/>
  <c r="AG208" i="6"/>
  <c r="AF208" i="6"/>
  <c r="AK208" i="6"/>
  <c r="AI208" i="6"/>
  <c r="AQ208" i="6"/>
  <c r="AS208" i="6"/>
  <c r="AN208" i="6" s="1"/>
  <c r="AR208" i="6"/>
  <c r="AL154" i="6"/>
  <c r="AS154" i="6"/>
  <c r="AR154" i="6"/>
  <c r="AQ154" i="6"/>
  <c r="G60" i="9"/>
  <c r="E60" i="9" s="1"/>
  <c r="V59" i="9"/>
  <c r="Q59" i="9"/>
  <c r="P59" i="9"/>
  <c r="N59" i="9"/>
  <c r="U59" i="9"/>
  <c r="O59" i="9"/>
  <c r="K59" i="9"/>
  <c r="S59" i="9"/>
  <c r="M59" i="9"/>
  <c r="R59" i="9"/>
  <c r="L59" i="9"/>
  <c r="T59" i="9"/>
  <c r="W59" i="9" l="1"/>
  <c r="X59" i="9" s="1"/>
  <c r="AM208" i="6"/>
  <c r="AM154" i="6"/>
  <c r="AO154" i="6"/>
  <c r="AL208" i="6"/>
  <c r="AE209" i="6"/>
  <c r="AB209" i="6"/>
  <c r="AC209" i="6" s="1"/>
  <c r="AN154" i="6"/>
  <c r="H60" i="9"/>
  <c r="J61" i="9" s="1"/>
  <c r="I60" i="9"/>
  <c r="Z59" i="9" l="1"/>
  <c r="AA59" i="9"/>
  <c r="AB59" i="9"/>
  <c r="Y59" i="9"/>
  <c r="AO208" i="6"/>
  <c r="AI209" i="6"/>
  <c r="AK209" i="6"/>
  <c r="AJ209" i="6"/>
  <c r="AF209" i="6"/>
  <c r="AD209" i="6"/>
  <c r="AA210" i="6" s="1"/>
  <c r="AH209" i="6"/>
  <c r="AG209" i="6"/>
  <c r="AS209" i="6"/>
  <c r="AR209" i="6"/>
  <c r="AQ209" i="6"/>
  <c r="G61" i="9"/>
  <c r="E61" i="9" s="1"/>
  <c r="V60" i="9"/>
  <c r="N60" i="9"/>
  <c r="O60" i="9"/>
  <c r="K60" i="9"/>
  <c r="M60" i="9"/>
  <c r="T60" i="9"/>
  <c r="L60" i="9"/>
  <c r="R60" i="9"/>
  <c r="Q60" i="9"/>
  <c r="S60" i="9"/>
  <c r="U60" i="9"/>
  <c r="P60" i="9"/>
  <c r="W60" i="9" l="1"/>
  <c r="X60" i="9" s="1"/>
  <c r="AM209" i="6"/>
  <c r="AL209" i="6"/>
  <c r="AN209" i="6"/>
  <c r="AE210" i="6"/>
  <c r="AB210" i="6"/>
  <c r="AC210" i="6" s="1"/>
  <c r="AS155" i="6"/>
  <c r="AR155" i="6"/>
  <c r="AQ155" i="6"/>
  <c r="I61" i="9"/>
  <c r="H61" i="9"/>
  <c r="J62" i="9" s="1"/>
  <c r="Z60" i="9" l="1"/>
  <c r="AA60" i="9"/>
  <c r="AB60" i="9"/>
  <c r="Y60" i="9"/>
  <c r="AM155" i="6"/>
  <c r="AO209" i="6"/>
  <c r="AJ210" i="6"/>
  <c r="AH210" i="6"/>
  <c r="AF210" i="6"/>
  <c r="AG210" i="6"/>
  <c r="AI210" i="6"/>
  <c r="AD210" i="6"/>
  <c r="AA211" i="6" s="1"/>
  <c r="AK210" i="6"/>
  <c r="AR210" i="6"/>
  <c r="AS210" i="6"/>
  <c r="AQ210" i="6"/>
  <c r="AN155" i="6"/>
  <c r="AL155" i="6"/>
  <c r="G62" i="9"/>
  <c r="E62" i="9" s="1"/>
  <c r="R61" i="9"/>
  <c r="T61" i="9"/>
  <c r="N61" i="9"/>
  <c r="S61" i="9"/>
  <c r="M61" i="9"/>
  <c r="P61" i="9"/>
  <c r="O61" i="9"/>
  <c r="K61" i="9"/>
  <c r="U61" i="9"/>
  <c r="V61" i="9"/>
  <c r="Q61" i="9"/>
  <c r="L61" i="9"/>
  <c r="W61" i="9" l="1"/>
  <c r="X61" i="9" s="1"/>
  <c r="AM210" i="6"/>
  <c r="AO155" i="6"/>
  <c r="AL210" i="6"/>
  <c r="AN210" i="6"/>
  <c r="AB211" i="6"/>
  <c r="AC211" i="6" s="1"/>
  <c r="AE211" i="6"/>
  <c r="I62" i="9"/>
  <c r="H62" i="9"/>
  <c r="J63" i="9" s="1"/>
  <c r="Y61" i="9" l="1"/>
  <c r="Z61" i="9"/>
  <c r="AA61" i="9"/>
  <c r="AB61" i="9"/>
  <c r="AO210" i="6"/>
  <c r="AR211" i="6"/>
  <c r="AS211" i="6"/>
  <c r="AQ211" i="6"/>
  <c r="AG211" i="6"/>
  <c r="AI211" i="6"/>
  <c r="AJ211" i="6"/>
  <c r="AK211" i="6"/>
  <c r="AF211" i="6"/>
  <c r="AD211" i="6"/>
  <c r="AA212" i="6" s="1"/>
  <c r="AH211" i="6"/>
  <c r="AL156" i="6"/>
  <c r="AS156" i="6"/>
  <c r="AR156" i="6"/>
  <c r="AQ156" i="6"/>
  <c r="G63" i="9"/>
  <c r="E63" i="9" s="1"/>
  <c r="V62" i="9"/>
  <c r="U62" i="9"/>
  <c r="L62" i="9"/>
  <c r="T62" i="9"/>
  <c r="O62" i="9"/>
  <c r="S62" i="9"/>
  <c r="Q62" i="9"/>
  <c r="P62" i="9"/>
  <c r="M62" i="9"/>
  <c r="K62" i="9"/>
  <c r="N62" i="9"/>
  <c r="R62" i="9"/>
  <c r="W62" i="9" l="1"/>
  <c r="AM211" i="6"/>
  <c r="AM156" i="6"/>
  <c r="AL211" i="6"/>
  <c r="AO156" i="6"/>
  <c r="AN211" i="6"/>
  <c r="AB212" i="6"/>
  <c r="AC212" i="6" s="1"/>
  <c r="AE212" i="6"/>
  <c r="AN156" i="6"/>
  <c r="I63" i="9"/>
  <c r="H63" i="9"/>
  <c r="J64" i="9" s="1"/>
  <c r="Y62" i="9" l="1"/>
  <c r="X62" i="9"/>
  <c r="AO211" i="6"/>
  <c r="AD212" i="6"/>
  <c r="AA213" i="6" s="1"/>
  <c r="AJ212" i="6"/>
  <c r="AK212" i="6"/>
  <c r="AH212" i="6"/>
  <c r="AG212" i="6"/>
  <c r="AF212" i="6"/>
  <c r="AI212" i="6"/>
  <c r="AS212" i="6"/>
  <c r="AR212" i="6"/>
  <c r="AQ212" i="6"/>
  <c r="G64" i="9"/>
  <c r="E64" i="9" s="1"/>
  <c r="Q63" i="9"/>
  <c r="V63" i="9"/>
  <c r="T63" i="9"/>
  <c r="K63" i="9"/>
  <c r="R63" i="9"/>
  <c r="S63" i="9"/>
  <c r="N63" i="9"/>
  <c r="L63" i="9"/>
  <c r="U63" i="9"/>
  <c r="M63" i="9"/>
  <c r="O63" i="9"/>
  <c r="P63" i="9"/>
  <c r="W63" i="9" l="1"/>
  <c r="Y63" i="9" s="1"/>
  <c r="Z53" i="9"/>
  <c r="AM212" i="6"/>
  <c r="AL212" i="6"/>
  <c r="AN212" i="6"/>
  <c r="AE213" i="6"/>
  <c r="AB213" i="6"/>
  <c r="AC213" i="6" s="1"/>
  <c r="AL157" i="6"/>
  <c r="AS157" i="6"/>
  <c r="AR157" i="6"/>
  <c r="AQ157" i="6"/>
  <c r="H64" i="9"/>
  <c r="J65" i="9" s="1"/>
  <c r="I64" i="9"/>
  <c r="X63" i="9" l="1"/>
  <c r="AM157" i="6"/>
  <c r="AO157" i="6"/>
  <c r="AO212" i="6"/>
  <c r="AS213" i="6"/>
  <c r="AR213" i="6"/>
  <c r="AQ213" i="6"/>
  <c r="AI213" i="6"/>
  <c r="AG213" i="6"/>
  <c r="AF213" i="6"/>
  <c r="AD213" i="6"/>
  <c r="AA214" i="6" s="1"/>
  <c r="AJ213" i="6"/>
  <c r="AK213" i="6"/>
  <c r="AH213" i="6"/>
  <c r="AN157" i="6"/>
  <c r="G65" i="9"/>
  <c r="E65" i="9" s="1"/>
  <c r="V64" i="9"/>
  <c r="L64" i="9"/>
  <c r="Q64" i="9"/>
  <c r="R64" i="9"/>
  <c r="K64" i="9"/>
  <c r="P64" i="9"/>
  <c r="S64" i="9"/>
  <c r="N64" i="9"/>
  <c r="T64" i="9"/>
  <c r="O64" i="9"/>
  <c r="U64" i="9"/>
  <c r="M64" i="9"/>
  <c r="W64" i="9" l="1"/>
  <c r="X64" i="9" s="1"/>
  <c r="AM213" i="6"/>
  <c r="AL213" i="6"/>
  <c r="AE214" i="6"/>
  <c r="AB214" i="6"/>
  <c r="AC214" i="6" s="1"/>
  <c r="AN213" i="6"/>
  <c r="I65" i="9"/>
  <c r="H65" i="9"/>
  <c r="J66" i="9" s="1"/>
  <c r="Z64" i="9" l="1"/>
  <c r="AA64" i="9"/>
  <c r="AB64" i="9"/>
  <c r="Y64" i="9"/>
  <c r="AO213" i="6"/>
  <c r="AJ214" i="6"/>
  <c r="AH214" i="6"/>
  <c r="AK214" i="6"/>
  <c r="AD214" i="6"/>
  <c r="AA215" i="6" s="1"/>
  <c r="AG214" i="6"/>
  <c r="AI214" i="6"/>
  <c r="AF214" i="6"/>
  <c r="AS214" i="6"/>
  <c r="AQ214" i="6"/>
  <c r="AR214" i="6"/>
  <c r="AR158" i="6"/>
  <c r="AQ158" i="6"/>
  <c r="AS158" i="6"/>
  <c r="G66" i="9"/>
  <c r="E66" i="9" s="1"/>
  <c r="Q65" i="9"/>
  <c r="U65" i="9"/>
  <c r="T65" i="9"/>
  <c r="M65" i="9"/>
  <c r="N65" i="9"/>
  <c r="L65" i="9"/>
  <c r="S65" i="9"/>
  <c r="V65" i="9"/>
  <c r="O65" i="9"/>
  <c r="K65" i="9"/>
  <c r="R65" i="9"/>
  <c r="P65" i="9"/>
  <c r="W65" i="9" l="1"/>
  <c r="X65" i="9" s="1"/>
  <c r="AM158" i="6"/>
  <c r="AM214" i="6"/>
  <c r="AL214" i="6"/>
  <c r="AN214" i="6"/>
  <c r="AB215" i="6"/>
  <c r="AC215" i="6" s="1"/>
  <c r="AE215" i="6"/>
  <c r="AN158" i="6"/>
  <c r="AL158" i="6"/>
  <c r="I66" i="9"/>
  <c r="H66" i="9"/>
  <c r="J67" i="9" s="1"/>
  <c r="Z65" i="9" l="1"/>
  <c r="AA65" i="9"/>
  <c r="AB65" i="9"/>
  <c r="Y65" i="9"/>
  <c r="AO158" i="6"/>
  <c r="AO214" i="6"/>
  <c r="AR215" i="6"/>
  <c r="AQ215" i="6"/>
  <c r="AS215" i="6"/>
  <c r="AG215" i="6"/>
  <c r="AI215" i="6"/>
  <c r="AK215" i="6"/>
  <c r="AF215" i="6"/>
  <c r="AD215" i="6"/>
  <c r="AA216" i="6" s="1"/>
  <c r="AJ215" i="6"/>
  <c r="AH215" i="6"/>
  <c r="G67" i="9"/>
  <c r="E67" i="9" s="1"/>
  <c r="L66" i="9"/>
  <c r="K66" i="9"/>
  <c r="P66" i="9"/>
  <c r="T66" i="9"/>
  <c r="N66" i="9"/>
  <c r="O66" i="9"/>
  <c r="R66" i="9"/>
  <c r="V66" i="9"/>
  <c r="M66" i="9"/>
  <c r="Q66" i="9"/>
  <c r="U66" i="9"/>
  <c r="S66" i="9"/>
  <c r="W66" i="9" l="1"/>
  <c r="X66" i="9" s="1"/>
  <c r="AM215" i="6"/>
  <c r="AL215" i="6"/>
  <c r="AN215" i="6"/>
  <c r="AE216" i="6"/>
  <c r="AB216" i="6"/>
  <c r="AC216" i="6" s="1"/>
  <c r="AL159" i="6"/>
  <c r="AS159" i="6"/>
  <c r="AR159" i="6"/>
  <c r="AM159" i="6" s="1"/>
  <c r="AQ159" i="6"/>
  <c r="I67" i="9"/>
  <c r="H67" i="9"/>
  <c r="J68" i="9" s="1"/>
  <c r="Y66" i="9" l="1"/>
  <c r="Z66" i="9"/>
  <c r="AA66" i="9"/>
  <c r="AB66" i="9"/>
  <c r="AO159" i="6"/>
  <c r="AO215" i="6"/>
  <c r="AD216" i="6"/>
  <c r="AA217" i="6" s="1"/>
  <c r="AF216" i="6"/>
  <c r="AH216" i="6"/>
  <c r="AI216" i="6"/>
  <c r="AK216" i="6"/>
  <c r="AJ216" i="6"/>
  <c r="AG216" i="6"/>
  <c r="AQ216" i="6"/>
  <c r="AS216" i="6"/>
  <c r="AR216" i="6"/>
  <c r="AN159" i="6"/>
  <c r="G68" i="9"/>
  <c r="E68" i="9" s="1"/>
  <c r="M67" i="9"/>
  <c r="O67" i="9"/>
  <c r="L67" i="9"/>
  <c r="Q67" i="9"/>
  <c r="N67" i="9"/>
  <c r="U67" i="9"/>
  <c r="T67" i="9"/>
  <c r="S67" i="9"/>
  <c r="V67" i="9"/>
  <c r="R67" i="9"/>
  <c r="K67" i="9"/>
  <c r="P67" i="9"/>
  <c r="W67" i="9" l="1"/>
  <c r="Y67" i="9" s="1"/>
  <c r="AM216" i="6"/>
  <c r="AL216" i="6"/>
  <c r="AN216" i="6"/>
  <c r="AE217" i="6"/>
  <c r="AB217" i="6"/>
  <c r="AC217" i="6" s="1"/>
  <c r="H68" i="9"/>
  <c r="J69" i="9" s="1"/>
  <c r="I68" i="9"/>
  <c r="Z67" i="9" l="1"/>
  <c r="AA67" i="9"/>
  <c r="AB67" i="9"/>
  <c r="X67" i="9"/>
  <c r="AO216" i="6"/>
  <c r="AI217" i="6"/>
  <c r="AK217" i="6"/>
  <c r="AD217" i="6"/>
  <c r="AA218" i="6" s="1"/>
  <c r="AF217" i="6"/>
  <c r="AJ217" i="6"/>
  <c r="AG217" i="6"/>
  <c r="AH217" i="6"/>
  <c r="AQ217" i="6"/>
  <c r="AR217" i="6"/>
  <c r="AS217" i="6"/>
  <c r="AL160" i="6"/>
  <c r="AQ160" i="6"/>
  <c r="AR160" i="6"/>
  <c r="AS160" i="6"/>
  <c r="G69" i="9"/>
  <c r="E69" i="9" s="1"/>
  <c r="U68" i="9"/>
  <c r="R68" i="9"/>
  <c r="T68" i="9"/>
  <c r="P68" i="9"/>
  <c r="L68" i="9"/>
  <c r="K68" i="9"/>
  <c r="V68" i="9"/>
  <c r="O68" i="9"/>
  <c r="N68" i="9"/>
  <c r="S68" i="9"/>
  <c r="Q68" i="9"/>
  <c r="M68" i="9"/>
  <c r="W68" i="9" l="1"/>
  <c r="Y68" i="9" s="1"/>
  <c r="AM217" i="6"/>
  <c r="AM160" i="6"/>
  <c r="AL217" i="6"/>
  <c r="AO160" i="6"/>
  <c r="AN217" i="6"/>
  <c r="AE218" i="6"/>
  <c r="AB218" i="6"/>
  <c r="AC218" i="6" s="1"/>
  <c r="AN160" i="6"/>
  <c r="H69" i="9"/>
  <c r="J70" i="9" s="1"/>
  <c r="I69" i="9"/>
  <c r="X68" i="9" l="1"/>
  <c r="Z68" i="9"/>
  <c r="AA68" i="9"/>
  <c r="AB68" i="9"/>
  <c r="AO217" i="6"/>
  <c r="AJ218" i="6"/>
  <c r="AH218" i="6"/>
  <c r="AG218" i="6"/>
  <c r="AI218" i="6"/>
  <c r="AD218" i="6"/>
  <c r="AA219" i="6" s="1"/>
  <c r="AF218" i="6"/>
  <c r="AK218" i="6"/>
  <c r="AQ218" i="6"/>
  <c r="AS218" i="6"/>
  <c r="AR218" i="6"/>
  <c r="G70" i="9"/>
  <c r="E70" i="9" s="1"/>
  <c r="T69" i="9"/>
  <c r="O69" i="9"/>
  <c r="M69" i="9"/>
  <c r="U69" i="9"/>
  <c r="P69" i="9"/>
  <c r="R69" i="9"/>
  <c r="L69" i="9"/>
  <c r="Q69" i="9"/>
  <c r="S69" i="9"/>
  <c r="K69" i="9"/>
  <c r="N69" i="9"/>
  <c r="V69" i="9"/>
  <c r="W69" i="9" l="1"/>
  <c r="Y69" i="9" s="1"/>
  <c r="AM218" i="6"/>
  <c r="AL218" i="6"/>
  <c r="AN218" i="6"/>
  <c r="AE219" i="6"/>
  <c r="AB219" i="6"/>
  <c r="AC219" i="6" s="1"/>
  <c r="AQ161" i="6"/>
  <c r="AL161" i="6"/>
  <c r="AS161" i="6"/>
  <c r="AR161" i="6"/>
  <c r="H70" i="9"/>
  <c r="J71" i="9" s="1"/>
  <c r="I70" i="9"/>
  <c r="X69" i="9" l="1"/>
  <c r="AM161" i="6"/>
  <c r="AO161" i="6"/>
  <c r="AO218" i="6"/>
  <c r="AN161" i="6"/>
  <c r="AG219" i="6"/>
  <c r="AI219" i="6"/>
  <c r="AK219" i="6"/>
  <c r="AF219" i="6"/>
  <c r="AH219" i="6"/>
  <c r="AJ219" i="6"/>
  <c r="AD219" i="6"/>
  <c r="AA220" i="6" s="1"/>
  <c r="AS219" i="6"/>
  <c r="AR219" i="6"/>
  <c r="AQ219" i="6"/>
  <c r="G71" i="9"/>
  <c r="E71" i="9" s="1"/>
  <c r="V70" i="9"/>
  <c r="N70" i="9"/>
  <c r="U70" i="9"/>
  <c r="P70" i="9"/>
  <c r="T70" i="9"/>
  <c r="L70" i="9"/>
  <c r="S70" i="9"/>
  <c r="O70" i="9"/>
  <c r="R70" i="9"/>
  <c r="Q70" i="9"/>
  <c r="K70" i="9"/>
  <c r="M70" i="9"/>
  <c r="W70" i="9" l="1"/>
  <c r="X70" i="9" s="1"/>
  <c r="AM219" i="6"/>
  <c r="AL219" i="6"/>
  <c r="AN219" i="6"/>
  <c r="AE220" i="6"/>
  <c r="AB220" i="6"/>
  <c r="AC220" i="6" s="1"/>
  <c r="I71" i="9"/>
  <c r="H71" i="9"/>
  <c r="J72" i="9" s="1"/>
  <c r="Y70" i="9" l="1"/>
  <c r="AO219" i="6"/>
  <c r="AD220" i="6"/>
  <c r="AA221" i="6" s="1"/>
  <c r="AJ220" i="6"/>
  <c r="AG220" i="6"/>
  <c r="AK220" i="6"/>
  <c r="AH220" i="6"/>
  <c r="AI220" i="6"/>
  <c r="AF220" i="6"/>
  <c r="AS220" i="6"/>
  <c r="AR220" i="6"/>
  <c r="AQ220" i="6"/>
  <c r="AS162" i="6"/>
  <c r="AQ162" i="6"/>
  <c r="AR162" i="6"/>
  <c r="G72" i="9"/>
  <c r="E72" i="9" s="1"/>
  <c r="R71" i="9"/>
  <c r="P71" i="9"/>
  <c r="O71" i="9"/>
  <c r="K71" i="9"/>
  <c r="V71" i="9"/>
  <c r="U71" i="9"/>
  <c r="M71" i="9"/>
  <c r="S71" i="9"/>
  <c r="T71" i="9"/>
  <c r="L71" i="9"/>
  <c r="Q71" i="9"/>
  <c r="N71" i="9"/>
  <c r="W71" i="9" l="1"/>
  <c r="AM220" i="6"/>
  <c r="AM162" i="6"/>
  <c r="AL220" i="6"/>
  <c r="AN220" i="6"/>
  <c r="AE221" i="6"/>
  <c r="AB221" i="6"/>
  <c r="AC221" i="6" s="1"/>
  <c r="AN162" i="6"/>
  <c r="AL162" i="6"/>
  <c r="H72" i="9"/>
  <c r="J73" i="9" s="1"/>
  <c r="I72" i="9"/>
  <c r="X71" i="9" l="1"/>
  <c r="Y71" i="9"/>
  <c r="AO162" i="6"/>
  <c r="AO220" i="6"/>
  <c r="AS221" i="6"/>
  <c r="AR221" i="6"/>
  <c r="AQ221" i="6"/>
  <c r="AI221" i="6"/>
  <c r="AK221" i="6"/>
  <c r="AJ221" i="6"/>
  <c r="AH221" i="6"/>
  <c r="AF221" i="6"/>
  <c r="AD221" i="6"/>
  <c r="AA222" i="6" s="1"/>
  <c r="AG221" i="6"/>
  <c r="G73" i="9"/>
  <c r="E73" i="9" s="1"/>
  <c r="O72" i="9"/>
  <c r="L72" i="9"/>
  <c r="S72" i="9"/>
  <c r="K72" i="9"/>
  <c r="N72" i="9"/>
  <c r="M72" i="9"/>
  <c r="U72" i="9"/>
  <c r="T72" i="9"/>
  <c r="V72" i="9"/>
  <c r="Q72" i="9"/>
  <c r="P72" i="9"/>
  <c r="R72" i="9"/>
  <c r="W72" i="9" l="1"/>
  <c r="Y72" i="9" s="1"/>
  <c r="AM221" i="6"/>
  <c r="AL221" i="6"/>
  <c r="AE222" i="6"/>
  <c r="AB222" i="6"/>
  <c r="AC222" i="6" s="1"/>
  <c r="AN221" i="6"/>
  <c r="AL163" i="6"/>
  <c r="AR163" i="6"/>
  <c r="AS163" i="6"/>
  <c r="AQ163" i="6"/>
  <c r="H73" i="9"/>
  <c r="J74" i="9" s="1"/>
  <c r="I73" i="9"/>
  <c r="Z72" i="9" l="1"/>
  <c r="AA72" i="9"/>
  <c r="AB72" i="9"/>
  <c r="X72" i="9"/>
  <c r="AM163" i="6"/>
  <c r="AO163" i="6"/>
  <c r="AO221" i="6"/>
  <c r="AJ222" i="6"/>
  <c r="AD222" i="6"/>
  <c r="AA223" i="6" s="1"/>
  <c r="AI222" i="6"/>
  <c r="AF222" i="6"/>
  <c r="AG222" i="6"/>
  <c r="AK222" i="6"/>
  <c r="AH222" i="6"/>
  <c r="AS222" i="6"/>
  <c r="AQ222" i="6"/>
  <c r="AR222" i="6"/>
  <c r="AN163" i="6"/>
  <c r="G74" i="9"/>
  <c r="E74" i="9" s="1"/>
  <c r="M73" i="9"/>
  <c r="K73" i="9"/>
  <c r="U73" i="9"/>
  <c r="V73" i="9"/>
  <c r="L73" i="9"/>
  <c r="Q73" i="9"/>
  <c r="N73" i="9"/>
  <c r="R73" i="9"/>
  <c r="P73" i="9"/>
  <c r="S73" i="9"/>
  <c r="T73" i="9"/>
  <c r="O73" i="9"/>
  <c r="W73" i="9" l="1"/>
  <c r="Y73" i="9" s="1"/>
  <c r="AM222" i="6"/>
  <c r="AL222" i="6"/>
  <c r="AN222" i="6"/>
  <c r="AE223" i="6"/>
  <c r="AB223" i="6"/>
  <c r="AC223" i="6" s="1"/>
  <c r="H74" i="9"/>
  <c r="J75" i="9" s="1"/>
  <c r="I74" i="9"/>
  <c r="X73" i="9" l="1"/>
  <c r="Z73" i="9"/>
  <c r="AA73" i="9"/>
  <c r="AB73" i="9"/>
  <c r="AO222" i="6"/>
  <c r="AG223" i="6"/>
  <c r="AI223" i="6"/>
  <c r="AF223" i="6"/>
  <c r="AL223" i="6" s="1"/>
  <c r="AD223" i="6"/>
  <c r="AA224" i="6" s="1"/>
  <c r="AH223" i="6"/>
  <c r="AK223" i="6"/>
  <c r="AJ223" i="6"/>
  <c r="AR223" i="6"/>
  <c r="AQ223" i="6"/>
  <c r="AS223" i="6"/>
  <c r="AL164" i="6"/>
  <c r="AS164" i="6"/>
  <c r="AR164" i="6"/>
  <c r="AQ164" i="6"/>
  <c r="G75" i="9"/>
  <c r="E75" i="9" s="1"/>
  <c r="V74" i="9"/>
  <c r="N74" i="9"/>
  <c r="R74" i="9"/>
  <c r="O74" i="9"/>
  <c r="M74" i="9"/>
  <c r="S74" i="9"/>
  <c r="T74" i="9"/>
  <c r="Q74" i="9"/>
  <c r="L74" i="9"/>
  <c r="U74" i="9"/>
  <c r="P74" i="9"/>
  <c r="K74" i="9"/>
  <c r="W74" i="9" l="1"/>
  <c r="X74" i="9" s="1"/>
  <c r="AM164" i="6"/>
  <c r="AM223" i="6"/>
  <c r="AO164" i="6"/>
  <c r="AO223" i="6"/>
  <c r="AN223" i="6"/>
  <c r="AB224" i="6"/>
  <c r="AC224" i="6" s="1"/>
  <c r="AE224" i="6"/>
  <c r="AN164" i="6"/>
  <c r="I75" i="9"/>
  <c r="H75" i="9"/>
  <c r="J76" i="9" s="1"/>
  <c r="Z74" i="9" l="1"/>
  <c r="AA74" i="9"/>
  <c r="AB74" i="9"/>
  <c r="Y74" i="9"/>
  <c r="AQ224" i="6"/>
  <c r="AR224" i="6"/>
  <c r="AS224" i="6"/>
  <c r="AD224" i="6"/>
  <c r="AA225" i="6" s="1"/>
  <c r="AJ224" i="6"/>
  <c r="AG224" i="6"/>
  <c r="AK224" i="6"/>
  <c r="AH224" i="6"/>
  <c r="AI224" i="6"/>
  <c r="AF224" i="6"/>
  <c r="G76" i="9"/>
  <c r="E76" i="9" s="1"/>
  <c r="R75" i="9"/>
  <c r="T75" i="9"/>
  <c r="M75" i="9"/>
  <c r="P75" i="9"/>
  <c r="O75" i="9"/>
  <c r="Q75" i="9"/>
  <c r="S75" i="9"/>
  <c r="K75" i="9"/>
  <c r="V75" i="9"/>
  <c r="U75" i="9"/>
  <c r="N75" i="9"/>
  <c r="L75" i="9"/>
  <c r="W75" i="9" l="1"/>
  <c r="X75" i="9" s="1"/>
  <c r="AM224" i="6"/>
  <c r="AN224" i="6"/>
  <c r="AL224" i="6"/>
  <c r="AE225" i="6"/>
  <c r="AB225" i="6"/>
  <c r="AC225" i="6" s="1"/>
  <c r="AL165" i="6"/>
  <c r="AQ165" i="6"/>
  <c r="AR165" i="6"/>
  <c r="AS165" i="6"/>
  <c r="H76" i="9"/>
  <c r="J77" i="9" s="1"/>
  <c r="I76" i="9"/>
  <c r="Z75" i="9" l="1"/>
  <c r="AA75" i="9"/>
  <c r="AB75" i="9"/>
  <c r="Y75" i="9"/>
  <c r="AM165" i="6"/>
  <c r="AO165" i="6"/>
  <c r="AO224" i="6"/>
  <c r="AI225" i="6"/>
  <c r="AK225" i="6"/>
  <c r="AD225" i="6"/>
  <c r="AA226" i="6" s="1"/>
  <c r="AH225" i="6"/>
  <c r="AF225" i="6"/>
  <c r="AJ225" i="6"/>
  <c r="AG225" i="6"/>
  <c r="AQ225" i="6"/>
  <c r="AS225" i="6"/>
  <c r="AN225" i="6" s="1"/>
  <c r="AR225" i="6"/>
  <c r="AN165" i="6"/>
  <c r="G77" i="9"/>
  <c r="E77" i="9" s="1"/>
  <c r="R76" i="9"/>
  <c r="L76" i="9"/>
  <c r="Q76" i="9"/>
  <c r="M76" i="9"/>
  <c r="O76" i="9"/>
  <c r="N76" i="9"/>
  <c r="T76" i="9"/>
  <c r="V76" i="9"/>
  <c r="P76" i="9"/>
  <c r="U76" i="9"/>
  <c r="S76" i="9"/>
  <c r="K76" i="9"/>
  <c r="W76" i="9" l="1"/>
  <c r="AM225" i="6"/>
  <c r="AO166" i="6"/>
  <c r="AO167" i="6" s="1"/>
  <c r="AL225" i="6"/>
  <c r="AB226" i="6"/>
  <c r="AC226" i="6" s="1"/>
  <c r="AE226" i="6"/>
  <c r="I77" i="9"/>
  <c r="H77" i="9"/>
  <c r="J78" i="9" s="1"/>
  <c r="Z76" i="9" l="1"/>
  <c r="AA76" i="9"/>
  <c r="AB76" i="9"/>
  <c r="Y76" i="9"/>
  <c r="X76" i="9"/>
  <c r="AO168" i="6"/>
  <c r="AO225" i="6"/>
  <c r="AJ226" i="6"/>
  <c r="AH226" i="6"/>
  <c r="AG226" i="6"/>
  <c r="AI226" i="6"/>
  <c r="AF226" i="6"/>
  <c r="AD226" i="6"/>
  <c r="AA227" i="6" s="1"/>
  <c r="AK226" i="6"/>
  <c r="AQ226" i="6"/>
  <c r="AS226" i="6"/>
  <c r="AR226" i="6"/>
  <c r="G78" i="9"/>
  <c r="E78" i="9" s="1"/>
  <c r="L77" i="9"/>
  <c r="M77" i="9"/>
  <c r="K77" i="9"/>
  <c r="T77" i="9"/>
  <c r="Q77" i="9"/>
  <c r="R77" i="9"/>
  <c r="S77" i="9"/>
  <c r="V77" i="9"/>
  <c r="N77" i="9"/>
  <c r="O77" i="9"/>
  <c r="U77" i="9"/>
  <c r="P77" i="9"/>
  <c r="W77" i="9" l="1"/>
  <c r="Y77" i="9" s="1"/>
  <c r="AM226" i="6"/>
  <c r="AL226" i="6"/>
  <c r="AO169" i="6"/>
  <c r="AE227" i="6"/>
  <c r="AB227" i="6"/>
  <c r="AC227" i="6" s="1"/>
  <c r="AN226" i="6"/>
  <c r="I78" i="9"/>
  <c r="H78" i="9"/>
  <c r="J79" i="9" s="1"/>
  <c r="X77" i="9" l="1"/>
  <c r="AO170" i="6"/>
  <c r="AO226" i="6"/>
  <c r="AD227" i="6"/>
  <c r="AA228" i="6" s="1"/>
  <c r="AG227" i="6"/>
  <c r="AF227" i="6"/>
  <c r="AK227" i="6"/>
  <c r="AH227" i="6"/>
  <c r="AI227" i="6"/>
  <c r="AJ227" i="6"/>
  <c r="AS227" i="6"/>
  <c r="AQ227" i="6"/>
  <c r="AR227" i="6"/>
  <c r="G79" i="9"/>
  <c r="E79" i="9" s="1"/>
  <c r="K78" i="9"/>
  <c r="V78" i="9"/>
  <c r="R78" i="9"/>
  <c r="Q78" i="9"/>
  <c r="N78" i="9"/>
  <c r="P78" i="9"/>
  <c r="U78" i="9"/>
  <c r="T78" i="9"/>
  <c r="M78" i="9"/>
  <c r="O78" i="9"/>
  <c r="L78" i="9"/>
  <c r="S78" i="9"/>
  <c r="W78" i="9" l="1"/>
  <c r="X78" i="9" s="1"/>
  <c r="Z69" i="9"/>
  <c r="AM227" i="6"/>
  <c r="AL227" i="6"/>
  <c r="AO171" i="6"/>
  <c r="AO172" i="6" s="1"/>
  <c r="AN227" i="6"/>
  <c r="AB228" i="6"/>
  <c r="AC228" i="6" s="1"/>
  <c r="AE228" i="6"/>
  <c r="AK1" i="6"/>
  <c r="I79" i="9"/>
  <c r="H79" i="9"/>
  <c r="J80" i="9" s="1"/>
  <c r="B6" i="9"/>
  <c r="Y78" i="9" l="1"/>
  <c r="AO227" i="6"/>
  <c r="AS228" i="6"/>
  <c r="AR228" i="6"/>
  <c r="AQ228" i="6"/>
  <c r="AI228" i="6"/>
  <c r="AD228" i="6"/>
  <c r="AA229" i="6" s="1"/>
  <c r="AF228" i="6"/>
  <c r="AG228" i="6"/>
  <c r="AK228" i="6"/>
  <c r="AH228" i="6"/>
  <c r="AJ228" i="6"/>
  <c r="G80" i="9"/>
  <c r="E80" i="9" s="1"/>
  <c r="O79" i="9"/>
  <c r="S79" i="9"/>
  <c r="U79" i="9"/>
  <c r="V79" i="9"/>
  <c r="R79" i="9"/>
  <c r="L79" i="9"/>
  <c r="T79" i="9"/>
  <c r="K79" i="9"/>
  <c r="M79" i="9"/>
  <c r="N79" i="9"/>
  <c r="Q79" i="9"/>
  <c r="P79" i="9"/>
  <c r="W79" i="9" l="1"/>
  <c r="AM228" i="6"/>
  <c r="AL228" i="6"/>
  <c r="AN228" i="6"/>
  <c r="AE229" i="6"/>
  <c r="AB229" i="6"/>
  <c r="AC229" i="6" s="1"/>
  <c r="H80" i="9"/>
  <c r="J81" i="9" s="1"/>
  <c r="I80" i="9"/>
  <c r="X79" i="9" l="1"/>
  <c r="Y79" i="9"/>
  <c r="AO228" i="6"/>
  <c r="AQ229" i="6"/>
  <c r="AR229" i="6"/>
  <c r="AS229" i="6"/>
  <c r="AF229" i="6"/>
  <c r="AI229" i="6"/>
  <c r="AJ229" i="6"/>
  <c r="AD229" i="6"/>
  <c r="AA230" i="6" s="1"/>
  <c r="AK229" i="6"/>
  <c r="AH229" i="6"/>
  <c r="AG229" i="6"/>
  <c r="G81" i="9"/>
  <c r="E81" i="9" s="1"/>
  <c r="Q80" i="9"/>
  <c r="O80" i="9"/>
  <c r="P80" i="9"/>
  <c r="R80" i="9"/>
  <c r="N80" i="9"/>
  <c r="V80" i="9"/>
  <c r="S80" i="9"/>
  <c r="L80" i="9"/>
  <c r="M80" i="9"/>
  <c r="U80" i="9"/>
  <c r="K80" i="9"/>
  <c r="T80" i="9"/>
  <c r="W80" i="9" l="1"/>
  <c r="Y80" i="9" s="1"/>
  <c r="AM229" i="6"/>
  <c r="AL229" i="6"/>
  <c r="AN229" i="6"/>
  <c r="AE230" i="6"/>
  <c r="AB230" i="6"/>
  <c r="AC230" i="6" s="1"/>
  <c r="H81" i="9"/>
  <c r="J82" i="9" s="1"/>
  <c r="I81" i="9"/>
  <c r="Z80" i="9" l="1"/>
  <c r="AA80" i="9"/>
  <c r="AB80" i="9"/>
  <c r="X80" i="9"/>
  <c r="AO229" i="6"/>
  <c r="AQ230" i="6"/>
  <c r="AS230" i="6"/>
  <c r="AR230" i="6"/>
  <c r="AK230" i="6"/>
  <c r="AF230" i="6"/>
  <c r="AH230" i="6"/>
  <c r="AI230" i="6"/>
  <c r="AJ230" i="6"/>
  <c r="AG230" i="6"/>
  <c r="AD230" i="6"/>
  <c r="AA231" i="6" s="1"/>
  <c r="G82" i="9"/>
  <c r="E82" i="9" s="1"/>
  <c r="V81" i="9"/>
  <c r="U81" i="9"/>
  <c r="Q81" i="9"/>
  <c r="S81" i="9"/>
  <c r="K81" i="9"/>
  <c r="L81" i="9"/>
  <c r="M81" i="9"/>
  <c r="P81" i="9"/>
  <c r="T81" i="9"/>
  <c r="R81" i="9"/>
  <c r="O81" i="9"/>
  <c r="N81" i="9"/>
  <c r="W81" i="9" l="1"/>
  <c r="Y81" i="9" s="1"/>
  <c r="AM230" i="6"/>
  <c r="AN230" i="6"/>
  <c r="AL230" i="6"/>
  <c r="AB231" i="6"/>
  <c r="AC231" i="6" s="1"/>
  <c r="AE231" i="6"/>
  <c r="I82" i="9"/>
  <c r="H82" i="9"/>
  <c r="J83" i="9" s="1"/>
  <c r="AA81" i="9" l="1"/>
  <c r="AB81" i="9"/>
  <c r="Z81" i="9"/>
  <c r="X81" i="9"/>
  <c r="AO230" i="6"/>
  <c r="AD231" i="6"/>
  <c r="AA232" i="6" s="1"/>
  <c r="AK231" i="6"/>
  <c r="AF231" i="6"/>
  <c r="AI231" i="6"/>
  <c r="AH231" i="6"/>
  <c r="AJ231" i="6"/>
  <c r="AG231" i="6"/>
  <c r="AS231" i="6"/>
  <c r="AQ231" i="6"/>
  <c r="AR231" i="6"/>
  <c r="G83" i="9"/>
  <c r="E83" i="9" s="1"/>
  <c r="S82" i="9"/>
  <c r="U82" i="9"/>
  <c r="Q82" i="9"/>
  <c r="T82" i="9"/>
  <c r="M82" i="9"/>
  <c r="R82" i="9"/>
  <c r="N82" i="9"/>
  <c r="L82" i="9"/>
  <c r="K82" i="9"/>
  <c r="P82" i="9"/>
  <c r="V82" i="9"/>
  <c r="O82" i="9"/>
  <c r="W82" i="9" l="1"/>
  <c r="X82" i="9" s="1"/>
  <c r="AM231" i="6"/>
  <c r="AL231" i="6"/>
  <c r="AN231" i="6"/>
  <c r="AE232" i="6"/>
  <c r="AB232" i="6"/>
  <c r="AC232" i="6" s="1"/>
  <c r="I83" i="9"/>
  <c r="H83" i="9"/>
  <c r="J84" i="9" s="1"/>
  <c r="AA82" i="9" l="1"/>
  <c r="Z82" i="9"/>
  <c r="AB82" i="9"/>
  <c r="Y82" i="9"/>
  <c r="AO231" i="6"/>
  <c r="AS232" i="6"/>
  <c r="AR232" i="6"/>
  <c r="AQ232" i="6"/>
  <c r="AI232" i="6"/>
  <c r="AH232" i="6"/>
  <c r="AJ232" i="6"/>
  <c r="AG232" i="6"/>
  <c r="AD232" i="6"/>
  <c r="AA233" i="6" s="1"/>
  <c r="AK232" i="6"/>
  <c r="AF232" i="6"/>
  <c r="G84" i="9"/>
  <c r="E84" i="9" s="1"/>
  <c r="V83" i="9"/>
  <c r="R83" i="9"/>
  <c r="U83" i="9"/>
  <c r="P83" i="9"/>
  <c r="M83" i="9"/>
  <c r="S83" i="9"/>
  <c r="O83" i="9"/>
  <c r="K83" i="9"/>
  <c r="Q83" i="9"/>
  <c r="N83" i="9"/>
  <c r="T83" i="9"/>
  <c r="L83" i="9"/>
  <c r="W83" i="9" l="1"/>
  <c r="Y83" i="9" s="1"/>
  <c r="AM232" i="6"/>
  <c r="AL232" i="6"/>
  <c r="AN232" i="6"/>
  <c r="AE233" i="6"/>
  <c r="AB233" i="6"/>
  <c r="AC233" i="6" s="1"/>
  <c r="H84" i="9"/>
  <c r="J85" i="9" s="1"/>
  <c r="I84" i="9"/>
  <c r="X83" i="9" l="1"/>
  <c r="AA83" i="9"/>
  <c r="Z83" i="9"/>
  <c r="AB83" i="9"/>
  <c r="AO232" i="6"/>
  <c r="AF233" i="6"/>
  <c r="AL233" i="6" s="1"/>
  <c r="AK233" i="6"/>
  <c r="AD233" i="6"/>
  <c r="AA234" i="6" s="1"/>
  <c r="AI233" i="6"/>
  <c r="AJ233" i="6"/>
  <c r="AG233" i="6"/>
  <c r="AH233" i="6"/>
  <c r="AS233" i="6"/>
  <c r="AR233" i="6"/>
  <c r="AQ233" i="6"/>
  <c r="G85" i="9"/>
  <c r="E85" i="9" s="1"/>
  <c r="V84" i="9"/>
  <c r="P84" i="9"/>
  <c r="U84" i="9"/>
  <c r="K84" i="9"/>
  <c r="R84" i="9"/>
  <c r="L84" i="9"/>
  <c r="S84" i="9"/>
  <c r="T84" i="9"/>
  <c r="O84" i="9"/>
  <c r="N84" i="9"/>
  <c r="M84" i="9"/>
  <c r="Q84" i="9"/>
  <c r="W84" i="9" l="1"/>
  <c r="X84" i="9" s="1"/>
  <c r="AM233" i="6"/>
  <c r="AO233" i="6"/>
  <c r="AN233" i="6"/>
  <c r="AE234" i="6"/>
  <c r="AB234" i="6"/>
  <c r="AC234" i="6" s="1"/>
  <c r="H85" i="9"/>
  <c r="J86" i="9" s="1"/>
  <c r="I85" i="9"/>
  <c r="Y84" i="9" l="1"/>
  <c r="AA84" i="9"/>
  <c r="AB84" i="9"/>
  <c r="Z84" i="9"/>
  <c r="AK234" i="6"/>
  <c r="AJ234" i="6"/>
  <c r="AD234" i="6"/>
  <c r="AA235" i="6" s="1"/>
  <c r="AI234" i="6"/>
  <c r="AF234" i="6"/>
  <c r="AH234" i="6"/>
  <c r="AG234" i="6"/>
  <c r="AS234" i="6"/>
  <c r="AR234" i="6"/>
  <c r="AQ234" i="6"/>
  <c r="G86" i="9"/>
  <c r="E86" i="9" s="1"/>
  <c r="K85" i="9"/>
  <c r="M85" i="9"/>
  <c r="T85" i="9"/>
  <c r="S85" i="9"/>
  <c r="L85" i="9"/>
  <c r="O85" i="9"/>
  <c r="Q85" i="9"/>
  <c r="R85" i="9"/>
  <c r="V85" i="9"/>
  <c r="P85" i="9"/>
  <c r="U85" i="9"/>
  <c r="N85" i="9"/>
  <c r="W85" i="9" l="1"/>
  <c r="Y85" i="9" s="1"/>
  <c r="AM234" i="6"/>
  <c r="AL234" i="6"/>
  <c r="AN234" i="6"/>
  <c r="AB235" i="6"/>
  <c r="AC235" i="6" s="1"/>
  <c r="AE235" i="6"/>
  <c r="I86" i="9"/>
  <c r="H86" i="9"/>
  <c r="J87" i="9" s="1"/>
  <c r="AA85" i="9" l="1"/>
  <c r="AB85" i="9"/>
  <c r="Z85" i="9"/>
  <c r="X85" i="9"/>
  <c r="AO234" i="6"/>
  <c r="AR235" i="6"/>
  <c r="AQ235" i="6"/>
  <c r="AS235" i="6"/>
  <c r="AD235" i="6"/>
  <c r="AA236" i="6" s="1"/>
  <c r="AG235" i="6"/>
  <c r="AF235" i="6"/>
  <c r="AJ235" i="6"/>
  <c r="AH235" i="6"/>
  <c r="AK235" i="6"/>
  <c r="AI235" i="6"/>
  <c r="G87" i="9"/>
  <c r="E87" i="9" s="1"/>
  <c r="T86" i="9"/>
  <c r="U86" i="9"/>
  <c r="V86" i="9"/>
  <c r="R86" i="9"/>
  <c r="K86" i="9"/>
  <c r="P86" i="9"/>
  <c r="S86" i="9"/>
  <c r="O86" i="9"/>
  <c r="L86" i="9"/>
  <c r="M86" i="9"/>
  <c r="N86" i="9"/>
  <c r="Q86" i="9"/>
  <c r="W86" i="9" l="1"/>
  <c r="AM235" i="6"/>
  <c r="AL235" i="6"/>
  <c r="AN235" i="6"/>
  <c r="AE236" i="6"/>
  <c r="AB236" i="6"/>
  <c r="AC236" i="6" s="1"/>
  <c r="I87" i="9"/>
  <c r="H87" i="9"/>
  <c r="J88" i="9" s="1"/>
  <c r="X86" i="9" l="1"/>
  <c r="Y86" i="9"/>
  <c r="AO235" i="6"/>
  <c r="AI236" i="6"/>
  <c r="AD236" i="6"/>
  <c r="AA237" i="6" s="1"/>
  <c r="AG236" i="6"/>
  <c r="AK236" i="6"/>
  <c r="AF236" i="6"/>
  <c r="AH236" i="6"/>
  <c r="AJ236" i="6"/>
  <c r="AQ236" i="6"/>
  <c r="AR236" i="6"/>
  <c r="AS236" i="6"/>
  <c r="G88" i="9"/>
  <c r="E88" i="9" s="1"/>
  <c r="S87" i="9"/>
  <c r="O87" i="9"/>
  <c r="T87" i="9"/>
  <c r="R87" i="9"/>
  <c r="N87" i="9"/>
  <c r="K87" i="9"/>
  <c r="V87" i="9"/>
  <c r="U87" i="9"/>
  <c r="P87" i="9"/>
  <c r="Q87" i="9"/>
  <c r="L87" i="9"/>
  <c r="M87" i="9"/>
  <c r="Z77" i="9" l="1"/>
  <c r="W87" i="9"/>
  <c r="Y87" i="9" s="1"/>
  <c r="AM236" i="6"/>
  <c r="AL236" i="6"/>
  <c r="AN236" i="6"/>
  <c r="AB237" i="6"/>
  <c r="AC237" i="6" s="1"/>
  <c r="AE237" i="6"/>
  <c r="H88" i="9"/>
  <c r="J89" i="9" s="1"/>
  <c r="I88" i="9"/>
  <c r="X87" i="9" l="1"/>
  <c r="AO236" i="6"/>
  <c r="AQ237" i="6"/>
  <c r="AS237" i="6"/>
  <c r="AR237" i="6"/>
  <c r="AF237" i="6"/>
  <c r="AI237" i="6"/>
  <c r="AD237" i="6"/>
  <c r="AA238" i="6" s="1"/>
  <c r="AG237" i="6"/>
  <c r="AJ237" i="6"/>
  <c r="AH237" i="6"/>
  <c r="AK237" i="6"/>
  <c r="G89" i="9"/>
  <c r="E89" i="9" s="1"/>
  <c r="L88" i="9"/>
  <c r="T88" i="9"/>
  <c r="R88" i="9"/>
  <c r="Q88" i="9"/>
  <c r="P88" i="9"/>
  <c r="S88" i="9"/>
  <c r="V88" i="9"/>
  <c r="N88" i="9"/>
  <c r="U88" i="9"/>
  <c r="M88" i="9"/>
  <c r="K88" i="9"/>
  <c r="O88" i="9"/>
  <c r="W88" i="9" l="1"/>
  <c r="X88" i="9" s="1"/>
  <c r="AM237" i="6"/>
  <c r="AN237" i="6"/>
  <c r="AL237" i="6"/>
  <c r="AE238" i="6"/>
  <c r="AB238" i="6"/>
  <c r="AC238" i="6" s="1"/>
  <c r="H89" i="9"/>
  <c r="J90" i="9" s="1"/>
  <c r="I89" i="9"/>
  <c r="Y88" i="9" l="1"/>
  <c r="AO237" i="6"/>
  <c r="AK238" i="6"/>
  <c r="AF238" i="6"/>
  <c r="AI238" i="6"/>
  <c r="AJ238" i="6"/>
  <c r="AD238" i="6"/>
  <c r="AA239" i="6" s="1"/>
  <c r="AH238" i="6"/>
  <c r="AG238" i="6"/>
  <c r="AQ238" i="6"/>
  <c r="AR238" i="6"/>
  <c r="AS238" i="6"/>
  <c r="G90" i="9"/>
  <c r="E90" i="9" s="1"/>
  <c r="T89" i="9"/>
  <c r="Q89" i="9"/>
  <c r="S89" i="9"/>
  <c r="P89" i="9"/>
  <c r="K89" i="9"/>
  <c r="L89" i="9"/>
  <c r="V89" i="9"/>
  <c r="O89" i="9"/>
  <c r="R89" i="9"/>
  <c r="M89" i="9"/>
  <c r="N89" i="9"/>
  <c r="U89" i="9"/>
  <c r="W89" i="9" l="1"/>
  <c r="X89" i="9" s="1"/>
  <c r="AM238" i="6"/>
  <c r="AL238" i="6"/>
  <c r="AN238" i="6"/>
  <c r="AB239" i="6"/>
  <c r="AC239" i="6" s="1"/>
  <c r="AE239" i="6"/>
  <c r="I90" i="9"/>
  <c r="H90" i="9"/>
  <c r="J91" i="9" s="1"/>
  <c r="AA89" i="9" l="1"/>
  <c r="AB89" i="9"/>
  <c r="Z89" i="9"/>
  <c r="Y89" i="9"/>
  <c r="AO238" i="6"/>
  <c r="AS239" i="6"/>
  <c r="AR239" i="6"/>
  <c r="AQ239" i="6"/>
  <c r="AD239" i="6"/>
  <c r="AA240" i="6" s="1"/>
  <c r="AK239" i="6"/>
  <c r="AF239" i="6"/>
  <c r="AG239" i="6"/>
  <c r="AJ239" i="6"/>
  <c r="AH239" i="6"/>
  <c r="AI239" i="6"/>
  <c r="G91" i="9"/>
  <c r="E91" i="9" s="1"/>
  <c r="T90" i="9"/>
  <c r="R90" i="9"/>
  <c r="S90" i="9"/>
  <c r="P90" i="9"/>
  <c r="L90" i="9"/>
  <c r="V90" i="9"/>
  <c r="N90" i="9"/>
  <c r="Q90" i="9"/>
  <c r="O90" i="9"/>
  <c r="U90" i="9"/>
  <c r="K90" i="9"/>
  <c r="M90" i="9"/>
  <c r="W90" i="9" l="1"/>
  <c r="Y90" i="9" s="1"/>
  <c r="AM239" i="6"/>
  <c r="AL239" i="6"/>
  <c r="AN239" i="6"/>
  <c r="AE240" i="6"/>
  <c r="AB240" i="6"/>
  <c r="AC240" i="6" s="1"/>
  <c r="I91" i="9"/>
  <c r="H91" i="9"/>
  <c r="J92" i="9" s="1"/>
  <c r="AA90" i="9" l="1"/>
  <c r="Z90" i="9"/>
  <c r="AB90" i="9"/>
  <c r="X90" i="9"/>
  <c r="AO239" i="6"/>
  <c r="AS240" i="6"/>
  <c r="AR240" i="6"/>
  <c r="AQ240" i="6"/>
  <c r="AG240" i="6"/>
  <c r="AI240" i="6"/>
  <c r="AF240" i="6"/>
  <c r="AD240" i="6"/>
  <c r="AA241" i="6" s="1"/>
  <c r="AH240" i="6"/>
  <c r="AK240" i="6"/>
  <c r="AJ240" i="6"/>
  <c r="G92" i="9"/>
  <c r="E92" i="9" s="1"/>
  <c r="S91" i="9"/>
  <c r="T91" i="9"/>
  <c r="U91" i="9"/>
  <c r="V91" i="9"/>
  <c r="K91" i="9"/>
  <c r="M91" i="9"/>
  <c r="Q91" i="9"/>
  <c r="L91" i="9"/>
  <c r="N91" i="9"/>
  <c r="R91" i="9"/>
  <c r="P91" i="9"/>
  <c r="O91" i="9"/>
  <c r="W91" i="9" l="1"/>
  <c r="AM240" i="6"/>
  <c r="AL240" i="6"/>
  <c r="AN240" i="6"/>
  <c r="AE241" i="6"/>
  <c r="AB241" i="6"/>
  <c r="AC241" i="6" s="1"/>
  <c r="H92" i="9"/>
  <c r="J93" i="9" s="1"/>
  <c r="I92" i="9"/>
  <c r="X91" i="9" l="1"/>
  <c r="Y91" i="9"/>
  <c r="AO240" i="6"/>
  <c r="AD241" i="6"/>
  <c r="AA242" i="6" s="1"/>
  <c r="AF241" i="6"/>
  <c r="AG241" i="6"/>
  <c r="AI241" i="6"/>
  <c r="AJ241" i="6"/>
  <c r="AH241" i="6"/>
  <c r="AK241" i="6"/>
  <c r="AS241" i="6"/>
  <c r="AR241" i="6"/>
  <c r="AQ241" i="6"/>
  <c r="G93" i="9"/>
  <c r="E93" i="9" s="1"/>
  <c r="O92" i="9"/>
  <c r="T92" i="9"/>
  <c r="V92" i="9"/>
  <c r="N92" i="9"/>
  <c r="L92" i="9"/>
  <c r="U92" i="9"/>
  <c r="P92" i="9"/>
  <c r="R92" i="9"/>
  <c r="K92" i="9"/>
  <c r="M92" i="9"/>
  <c r="S92" i="9"/>
  <c r="Q92" i="9"/>
  <c r="W92" i="9" l="1"/>
  <c r="X92" i="9" s="1"/>
  <c r="AM241" i="6"/>
  <c r="AL241" i="6"/>
  <c r="AN241" i="6"/>
  <c r="AE242" i="6"/>
  <c r="AB242" i="6"/>
  <c r="AC242" i="6" s="1"/>
  <c r="I93" i="9"/>
  <c r="H93" i="9"/>
  <c r="J94" i="9" s="1"/>
  <c r="Y92" i="9" l="1"/>
  <c r="AO241" i="6"/>
  <c r="AI242" i="6"/>
  <c r="AK242" i="6"/>
  <c r="AD242" i="6"/>
  <c r="AA243" i="6" s="1"/>
  <c r="AH242" i="6"/>
  <c r="AF242" i="6"/>
  <c r="AJ242" i="6"/>
  <c r="AG242" i="6"/>
  <c r="AS242" i="6"/>
  <c r="AR242" i="6"/>
  <c r="AQ242" i="6"/>
  <c r="G94" i="9"/>
  <c r="E94" i="9" s="1"/>
  <c r="M93" i="9"/>
  <c r="R93" i="9"/>
  <c r="U93" i="9"/>
  <c r="K93" i="9"/>
  <c r="P93" i="9"/>
  <c r="Q93" i="9"/>
  <c r="O93" i="9"/>
  <c r="L93" i="9"/>
  <c r="V93" i="9"/>
  <c r="T93" i="9"/>
  <c r="N93" i="9"/>
  <c r="S93" i="9"/>
  <c r="W93" i="9" l="1"/>
  <c r="Y93" i="9" s="1"/>
  <c r="AM242" i="6"/>
  <c r="AL242" i="6"/>
  <c r="AN242" i="6"/>
  <c r="AE243" i="6"/>
  <c r="AB243" i="6"/>
  <c r="AC243" i="6" s="1"/>
  <c r="I94" i="9"/>
  <c r="H94" i="9"/>
  <c r="J95" i="9" s="1"/>
  <c r="X93" i="9" l="1"/>
  <c r="AO242" i="6"/>
  <c r="AJ243" i="6"/>
  <c r="AD243" i="6"/>
  <c r="AA244" i="6" s="1"/>
  <c r="AI243" i="6"/>
  <c r="AF243" i="6"/>
  <c r="AG243" i="6"/>
  <c r="AK243" i="6"/>
  <c r="AH243" i="6"/>
  <c r="AR243" i="6"/>
  <c r="AQ243" i="6"/>
  <c r="AS243" i="6"/>
  <c r="G95" i="9"/>
  <c r="E95" i="9" s="1"/>
  <c r="T94" i="9"/>
  <c r="L94" i="9"/>
  <c r="K94" i="9"/>
  <c r="R94" i="9"/>
  <c r="Q94" i="9"/>
  <c r="P94" i="9"/>
  <c r="S94" i="9"/>
  <c r="U94" i="9"/>
  <c r="N94" i="9"/>
  <c r="M94" i="9"/>
  <c r="V94" i="9"/>
  <c r="O94" i="9"/>
  <c r="W94" i="9" l="1"/>
  <c r="Y94" i="9" s="1"/>
  <c r="AM243" i="6"/>
  <c r="AN243" i="6"/>
  <c r="AL243" i="6"/>
  <c r="AE244" i="6"/>
  <c r="AB244" i="6"/>
  <c r="AC244" i="6" s="1"/>
  <c r="I95" i="9"/>
  <c r="H95" i="9"/>
  <c r="J96" i="9" s="1"/>
  <c r="X94" i="9" l="1"/>
  <c r="AA94" i="9"/>
  <c r="Z94" i="9"/>
  <c r="AB94" i="9"/>
  <c r="AO243" i="6"/>
  <c r="AG244" i="6"/>
  <c r="AI244" i="6"/>
  <c r="AK244" i="6"/>
  <c r="AF244" i="6"/>
  <c r="AJ244" i="6"/>
  <c r="AD244" i="6"/>
  <c r="AA245" i="6" s="1"/>
  <c r="AH244" i="6"/>
  <c r="AQ244" i="6"/>
  <c r="AS244" i="6"/>
  <c r="AR244" i="6"/>
  <c r="G96" i="9"/>
  <c r="E96" i="9" s="1"/>
  <c r="S95" i="9"/>
  <c r="K95" i="9"/>
  <c r="Q95" i="9"/>
  <c r="N95" i="9"/>
  <c r="V95" i="9"/>
  <c r="R95" i="9"/>
  <c r="O95" i="9"/>
  <c r="U95" i="9"/>
  <c r="L95" i="9"/>
  <c r="T95" i="9"/>
  <c r="M95" i="9"/>
  <c r="P95" i="9"/>
  <c r="W95" i="9" l="1"/>
  <c r="Y95" i="9" s="1"/>
  <c r="AM244" i="6"/>
  <c r="AL244" i="6"/>
  <c r="AN244" i="6"/>
  <c r="AE245" i="6"/>
  <c r="AB245" i="6"/>
  <c r="AC245" i="6" s="1"/>
  <c r="H96" i="9"/>
  <c r="J97" i="9" s="1"/>
  <c r="I96" i="9"/>
  <c r="AA95" i="9" l="1"/>
  <c r="Z95" i="9"/>
  <c r="AB95" i="9"/>
  <c r="X95" i="9"/>
  <c r="AO244" i="6"/>
  <c r="AD245" i="6"/>
  <c r="AA246" i="6" s="1"/>
  <c r="AJ245" i="6"/>
  <c r="AH245" i="6"/>
  <c r="AI245" i="6"/>
  <c r="AK245" i="6"/>
  <c r="AG245" i="6"/>
  <c r="AF245" i="6"/>
  <c r="AQ245" i="6"/>
  <c r="AR245" i="6"/>
  <c r="AS245" i="6"/>
  <c r="G97" i="9"/>
  <c r="E97" i="9" s="1"/>
  <c r="U96" i="9"/>
  <c r="T96" i="9"/>
  <c r="N96" i="9"/>
  <c r="M96" i="9"/>
  <c r="R96" i="9"/>
  <c r="V96" i="9"/>
  <c r="O96" i="9"/>
  <c r="S96" i="9"/>
  <c r="Q96" i="9"/>
  <c r="K96" i="9"/>
  <c r="P96" i="9"/>
  <c r="L96" i="9"/>
  <c r="W96" i="9" l="1"/>
  <c r="Y96" i="9" s="1"/>
  <c r="AM245" i="6"/>
  <c r="AL245" i="6"/>
  <c r="AN245" i="6"/>
  <c r="AE246" i="6"/>
  <c r="AB246" i="6"/>
  <c r="AC246" i="6" s="1"/>
  <c r="H97" i="9"/>
  <c r="J98" i="9" s="1"/>
  <c r="I97" i="9"/>
  <c r="X96" i="9" l="1"/>
  <c r="AA96" i="9"/>
  <c r="Z96" i="9"/>
  <c r="AB96" i="9"/>
  <c r="AO245" i="6"/>
  <c r="AQ246" i="6"/>
  <c r="AS246" i="6"/>
  <c r="AR246" i="6"/>
  <c r="AI246" i="6"/>
  <c r="AK246" i="6"/>
  <c r="AF246" i="6"/>
  <c r="AD246" i="6"/>
  <c r="AA247" i="6" s="1"/>
  <c r="AJ246" i="6"/>
  <c r="AH246" i="6"/>
  <c r="AG246" i="6"/>
  <c r="G98" i="9"/>
  <c r="E98" i="9" s="1"/>
  <c r="S97" i="9"/>
  <c r="N97" i="9"/>
  <c r="P97" i="9"/>
  <c r="U97" i="9"/>
  <c r="M97" i="9"/>
  <c r="T97" i="9"/>
  <c r="L97" i="9"/>
  <c r="K97" i="9"/>
  <c r="O97" i="9"/>
  <c r="R97" i="9"/>
  <c r="V97" i="9"/>
  <c r="Q97" i="9"/>
  <c r="W97" i="9" l="1"/>
  <c r="Y97" i="9" s="1"/>
  <c r="AM246" i="6"/>
  <c r="AL246" i="6"/>
  <c r="AN246" i="6"/>
  <c r="AE247" i="6"/>
  <c r="AB247" i="6"/>
  <c r="AC247" i="6" s="1"/>
  <c r="I98" i="9"/>
  <c r="H98" i="9"/>
  <c r="J99" i="9" s="1"/>
  <c r="X97" i="9" l="1"/>
  <c r="AA97" i="9"/>
  <c r="AB97" i="9"/>
  <c r="Z97" i="9"/>
  <c r="AO246" i="6"/>
  <c r="AJ247" i="6"/>
  <c r="AD247" i="6"/>
  <c r="AA248" i="6" s="1"/>
  <c r="AI247" i="6"/>
  <c r="AF247" i="6"/>
  <c r="AG247" i="6"/>
  <c r="AK247" i="6"/>
  <c r="AH247" i="6"/>
  <c r="AS247" i="6"/>
  <c r="AQ247" i="6"/>
  <c r="AR247" i="6"/>
  <c r="G99" i="9"/>
  <c r="E99" i="9" s="1"/>
  <c r="S98" i="9"/>
  <c r="R98" i="9"/>
  <c r="T98" i="9"/>
  <c r="V98" i="9"/>
  <c r="P98" i="9"/>
  <c r="N98" i="9"/>
  <c r="K98" i="9"/>
  <c r="L98" i="9"/>
  <c r="M98" i="9"/>
  <c r="Q98" i="9"/>
  <c r="O98" i="9"/>
  <c r="U98" i="9"/>
  <c r="W98" i="9" l="1"/>
  <c r="X98" i="9" s="1"/>
  <c r="AM247" i="6"/>
  <c r="AL247" i="6"/>
  <c r="AN247" i="6"/>
  <c r="AE248" i="6"/>
  <c r="AB248" i="6"/>
  <c r="AC248" i="6" s="1"/>
  <c r="I99" i="9"/>
  <c r="H99" i="9"/>
  <c r="J100" i="9" s="1"/>
  <c r="Y98" i="9" l="1"/>
  <c r="AA98" i="9"/>
  <c r="Z98" i="9"/>
  <c r="AB98" i="9"/>
  <c r="AO247" i="6"/>
  <c r="AR248" i="6"/>
  <c r="AQ248" i="6"/>
  <c r="AS248" i="6"/>
  <c r="AG248" i="6"/>
  <c r="AI248" i="6"/>
  <c r="AJ248" i="6"/>
  <c r="AK248" i="6"/>
  <c r="AD248" i="6"/>
  <c r="AA249" i="6" s="1"/>
  <c r="AH248" i="6"/>
  <c r="AF248" i="6"/>
  <c r="G100" i="9"/>
  <c r="E100" i="9" s="1"/>
  <c r="S99" i="9"/>
  <c r="L99" i="9"/>
  <c r="M99" i="9"/>
  <c r="N99" i="9"/>
  <c r="U99" i="9"/>
  <c r="K99" i="9"/>
  <c r="Q99" i="9"/>
  <c r="R99" i="9"/>
  <c r="P99" i="9"/>
  <c r="T99" i="9"/>
  <c r="V99" i="9"/>
  <c r="O99" i="9"/>
  <c r="W99" i="9" l="1"/>
  <c r="AM248" i="6"/>
  <c r="AL248" i="6"/>
  <c r="AN248" i="6"/>
  <c r="AE249" i="6"/>
  <c r="AB249" i="6"/>
  <c r="AC249" i="6" s="1"/>
  <c r="H100" i="9"/>
  <c r="J101" i="9" s="1"/>
  <c r="I100" i="9"/>
  <c r="AA99" i="9" l="1"/>
  <c r="Z99" i="9"/>
  <c r="AB99" i="9"/>
  <c r="X99" i="9"/>
  <c r="Y99" i="9"/>
  <c r="AO248" i="6"/>
  <c r="AD249" i="6"/>
  <c r="AA250" i="6" s="1"/>
  <c r="AJ249" i="6"/>
  <c r="AK249" i="6"/>
  <c r="AF249" i="6"/>
  <c r="AH249" i="6"/>
  <c r="AG249" i="6"/>
  <c r="AI249" i="6"/>
  <c r="AR249" i="6"/>
  <c r="AS249" i="6"/>
  <c r="AQ249" i="6"/>
  <c r="G101" i="9"/>
  <c r="E101" i="9" s="1"/>
  <c r="L100" i="9"/>
  <c r="N100" i="9"/>
  <c r="P100" i="9"/>
  <c r="O100" i="9"/>
  <c r="S100" i="9"/>
  <c r="V100" i="9"/>
  <c r="K100" i="9"/>
  <c r="U100" i="9"/>
  <c r="M100" i="9"/>
  <c r="R100" i="9"/>
  <c r="T100" i="9"/>
  <c r="Q100" i="9"/>
  <c r="W100" i="9" l="1"/>
  <c r="Y100" i="9" s="1"/>
  <c r="AM249" i="6"/>
  <c r="AL249" i="6"/>
  <c r="AN249" i="6"/>
  <c r="AE250" i="6"/>
  <c r="AB250" i="6"/>
  <c r="AC250" i="6" s="1"/>
  <c r="I101" i="9"/>
  <c r="H101" i="9"/>
  <c r="J102" i="9" s="1"/>
  <c r="X100" i="9" l="1"/>
  <c r="AA100" i="9"/>
  <c r="AB100" i="9"/>
  <c r="Z100" i="9"/>
  <c r="AO249" i="6"/>
  <c r="AR250" i="6"/>
  <c r="AQ250" i="6"/>
  <c r="AS250" i="6"/>
  <c r="AI250" i="6"/>
  <c r="AG250" i="6"/>
  <c r="AD250" i="6"/>
  <c r="AA251" i="6" s="1"/>
  <c r="AH250" i="6"/>
  <c r="AF250" i="6"/>
  <c r="AJ250" i="6"/>
  <c r="AK250" i="6"/>
  <c r="G102" i="9"/>
  <c r="E102" i="9" s="1"/>
  <c r="S101" i="9"/>
  <c r="M101" i="9"/>
  <c r="T101" i="9"/>
  <c r="R101" i="9"/>
  <c r="V101" i="9"/>
  <c r="Q101" i="9"/>
  <c r="N101" i="9"/>
  <c r="L101" i="9"/>
  <c r="K101" i="9"/>
  <c r="P101" i="9"/>
  <c r="O101" i="9"/>
  <c r="U101" i="9"/>
  <c r="W101" i="9" l="1"/>
  <c r="Y101" i="9" s="1"/>
  <c r="AM250" i="6"/>
  <c r="AL250" i="6"/>
  <c r="AN250" i="6"/>
  <c r="AB251" i="6"/>
  <c r="AC251" i="6" s="1"/>
  <c r="AE251" i="6"/>
  <c r="I102" i="9"/>
  <c r="H102" i="9"/>
  <c r="J103" i="9" s="1"/>
  <c r="X101" i="9" l="1"/>
  <c r="AO250" i="6"/>
  <c r="AJ251" i="6"/>
  <c r="AH251" i="6"/>
  <c r="AG251" i="6"/>
  <c r="AI251" i="6"/>
  <c r="AF251" i="6"/>
  <c r="AD251" i="6"/>
  <c r="AA252" i="6" s="1"/>
  <c r="AK251" i="6"/>
  <c r="AR251" i="6"/>
  <c r="AQ251" i="6"/>
  <c r="AS251" i="6"/>
  <c r="G103" i="9"/>
  <c r="E103" i="9" s="1"/>
  <c r="R102" i="9"/>
  <c r="Q102" i="9"/>
  <c r="K102" i="9"/>
  <c r="P102" i="9"/>
  <c r="S102" i="9"/>
  <c r="N102" i="9"/>
  <c r="O102" i="9"/>
  <c r="M102" i="9"/>
  <c r="V102" i="9"/>
  <c r="T102" i="9"/>
  <c r="L102" i="9"/>
  <c r="U102" i="9"/>
  <c r="Z91" i="9" l="1"/>
  <c r="W102" i="9"/>
  <c r="X102" i="9" s="1"/>
  <c r="AM251" i="6"/>
  <c r="AL251" i="6"/>
  <c r="AN251" i="6"/>
  <c r="AE252" i="6"/>
  <c r="AB252" i="6"/>
  <c r="AC252" i="6" s="1"/>
  <c r="I103" i="9"/>
  <c r="H103" i="9"/>
  <c r="J104" i="9" s="1"/>
  <c r="Y102" i="9" l="1"/>
  <c r="AO251" i="6"/>
  <c r="AG252" i="6"/>
  <c r="AI252" i="6"/>
  <c r="AF252" i="6"/>
  <c r="AJ252" i="6"/>
  <c r="AK252" i="6"/>
  <c r="AD252" i="6"/>
  <c r="AA253" i="6" s="1"/>
  <c r="AH252" i="6"/>
  <c r="AR252" i="6"/>
  <c r="AQ252" i="6"/>
  <c r="AS252" i="6"/>
  <c r="G104" i="9"/>
  <c r="E104" i="9" s="1"/>
  <c r="V103" i="9"/>
  <c r="M103" i="9"/>
  <c r="S103" i="9"/>
  <c r="O103" i="9"/>
  <c r="K103" i="9"/>
  <c r="U103" i="9"/>
  <c r="Q103" i="9"/>
  <c r="P103" i="9"/>
  <c r="T103" i="9"/>
  <c r="L103" i="9"/>
  <c r="N103" i="9"/>
  <c r="R103" i="9"/>
  <c r="W103" i="9" l="1"/>
  <c r="AN252" i="6"/>
  <c r="AM252" i="6"/>
  <c r="AL252" i="6"/>
  <c r="AE253" i="6"/>
  <c r="AB253" i="6"/>
  <c r="AC253" i="6" s="1"/>
  <c r="H104" i="9"/>
  <c r="J105" i="9" s="1"/>
  <c r="I104" i="9"/>
  <c r="X103" i="9" l="1"/>
  <c r="Y103" i="9"/>
  <c r="AO252" i="6"/>
  <c r="AR253" i="6"/>
  <c r="AS253" i="6"/>
  <c r="AQ253" i="6"/>
  <c r="AD253" i="6"/>
  <c r="AA254" i="6" s="1"/>
  <c r="AF253" i="6"/>
  <c r="AH253" i="6"/>
  <c r="AK253" i="6"/>
  <c r="AI253" i="6"/>
  <c r="AJ253" i="6"/>
  <c r="AG253" i="6"/>
  <c r="G105" i="9"/>
  <c r="E105" i="9" s="1"/>
  <c r="U104" i="9"/>
  <c r="O104" i="9"/>
  <c r="S104" i="9"/>
  <c r="M104" i="9"/>
  <c r="Q104" i="9"/>
  <c r="T104" i="9"/>
  <c r="K104" i="9"/>
  <c r="V104" i="9"/>
  <c r="R104" i="9"/>
  <c r="P104" i="9"/>
  <c r="N104" i="9"/>
  <c r="L104" i="9"/>
  <c r="W104" i="9" l="1"/>
  <c r="X104" i="9" s="1"/>
  <c r="AM253" i="6"/>
  <c r="AL253" i="6"/>
  <c r="AN253" i="6"/>
  <c r="AE254" i="6"/>
  <c r="AB254" i="6"/>
  <c r="AC254" i="6" s="1"/>
  <c r="H105" i="9"/>
  <c r="J106" i="9" s="1"/>
  <c r="I105" i="9"/>
  <c r="Y104" i="9" l="1"/>
  <c r="AA104" i="9"/>
  <c r="AB104" i="9"/>
  <c r="Z104" i="9"/>
  <c r="AO253" i="6"/>
  <c r="AI254" i="6"/>
  <c r="AG254" i="6"/>
  <c r="AF254" i="6"/>
  <c r="AD254" i="6"/>
  <c r="AH254" i="6"/>
  <c r="AJ254" i="6"/>
  <c r="AK254" i="6"/>
  <c r="AR254" i="6"/>
  <c r="AQ254" i="6"/>
  <c r="AS254" i="6"/>
  <c r="G106" i="9"/>
  <c r="E106" i="9" s="1"/>
  <c r="V105" i="9"/>
  <c r="U105" i="9"/>
  <c r="O105" i="9"/>
  <c r="T105" i="9"/>
  <c r="S105" i="9"/>
  <c r="M105" i="9"/>
  <c r="R105" i="9"/>
  <c r="L105" i="9"/>
  <c r="Q105" i="9"/>
  <c r="K105" i="9"/>
  <c r="N105" i="9"/>
  <c r="P105" i="9"/>
  <c r="W105" i="9" l="1"/>
  <c r="AM254" i="6"/>
  <c r="AL254" i="6"/>
  <c r="AN254" i="6"/>
  <c r="I106" i="9"/>
  <c r="H106" i="9"/>
  <c r="J107" i="9" s="1"/>
  <c r="AA105" i="9" l="1"/>
  <c r="AB105" i="9"/>
  <c r="Z105" i="9"/>
  <c r="Y105" i="9"/>
  <c r="X105" i="9"/>
  <c r="AO254" i="6"/>
  <c r="G107" i="9"/>
  <c r="E107" i="9" s="1"/>
  <c r="P106" i="9"/>
  <c r="V106" i="9"/>
  <c r="R106" i="9"/>
  <c r="N106" i="9"/>
  <c r="U106" i="9"/>
  <c r="S106" i="9"/>
  <c r="Q106" i="9"/>
  <c r="T106" i="9"/>
  <c r="M106" i="9"/>
  <c r="L106" i="9"/>
  <c r="O106" i="9"/>
  <c r="K106" i="9"/>
  <c r="W106" i="9" l="1"/>
  <c r="X106" i="9" s="1"/>
  <c r="I107" i="9"/>
  <c r="H107" i="9"/>
  <c r="J108" i="9" s="1"/>
  <c r="Y106" i="9" l="1"/>
  <c r="AA106" i="9"/>
  <c r="AB106" i="9"/>
  <c r="Z106" i="9"/>
  <c r="G108" i="9"/>
  <c r="E108" i="9" s="1"/>
  <c r="O107" i="9"/>
  <c r="U107" i="9"/>
  <c r="K107" i="9"/>
  <c r="S107" i="9"/>
  <c r="Q107" i="9"/>
  <c r="P107" i="9"/>
  <c r="N107" i="9"/>
  <c r="V107" i="9"/>
  <c r="T107" i="9"/>
  <c r="R107" i="9"/>
  <c r="M107" i="9"/>
  <c r="L107" i="9"/>
  <c r="W107" i="9" l="1"/>
  <c r="X107" i="9" s="1"/>
  <c r="H108" i="9"/>
  <c r="J109" i="9" s="1"/>
  <c r="I108" i="9"/>
  <c r="Y107" i="9" l="1"/>
  <c r="AA107" i="9"/>
  <c r="AB107" i="9"/>
  <c r="Z107" i="9"/>
  <c r="G109" i="9"/>
  <c r="E109" i="9" s="1"/>
  <c r="N108" i="9"/>
  <c r="U108" i="9"/>
  <c r="L108" i="9"/>
  <c r="O108" i="9"/>
  <c r="P108" i="9"/>
  <c r="S108" i="9"/>
  <c r="Q108" i="9"/>
  <c r="V108" i="9"/>
  <c r="K108" i="9"/>
  <c r="R108" i="9"/>
  <c r="M108" i="9"/>
  <c r="T108" i="9"/>
  <c r="W108" i="9" l="1"/>
  <c r="Y108" i="9" s="1"/>
  <c r="I109" i="9"/>
  <c r="H109" i="9"/>
  <c r="J110" i="9" s="1"/>
  <c r="X108" i="9" l="1"/>
  <c r="AA108" i="9"/>
  <c r="AB108" i="9"/>
  <c r="Z108" i="9"/>
  <c r="G110" i="9"/>
  <c r="E110" i="9" s="1"/>
  <c r="L109" i="9"/>
  <c r="N109" i="9"/>
  <c r="R109" i="9"/>
  <c r="M109" i="9"/>
  <c r="P109" i="9"/>
  <c r="U109" i="9"/>
  <c r="S109" i="9"/>
  <c r="Q109" i="9"/>
  <c r="V109" i="9"/>
  <c r="O109" i="9"/>
  <c r="K109" i="9"/>
  <c r="T109" i="9"/>
  <c r="W109" i="9" l="1"/>
  <c r="X109" i="9" s="1"/>
  <c r="I110" i="9"/>
  <c r="H110" i="9"/>
  <c r="J111" i="9" s="1"/>
  <c r="Y109" i="9" l="1"/>
  <c r="AA109" i="9"/>
  <c r="AB109" i="9"/>
  <c r="Z109" i="9"/>
  <c r="G111" i="9"/>
  <c r="E111" i="9" s="1"/>
  <c r="T110" i="9"/>
  <c r="K110" i="9"/>
  <c r="P110" i="9"/>
  <c r="S110" i="9"/>
  <c r="L110" i="9"/>
  <c r="U110" i="9"/>
  <c r="N110" i="9"/>
  <c r="Q110" i="9"/>
  <c r="R110" i="9"/>
  <c r="M110" i="9"/>
  <c r="O110" i="9"/>
  <c r="V110" i="9"/>
  <c r="W110" i="9" l="1"/>
  <c r="X110" i="9" s="1"/>
  <c r="H111" i="9"/>
  <c r="J112" i="9" s="1"/>
  <c r="I111" i="9"/>
  <c r="Y110" i="9" l="1"/>
  <c r="AA110" i="9"/>
  <c r="AB110" i="9"/>
  <c r="Z110" i="9"/>
  <c r="G112" i="9"/>
  <c r="E112" i="9" s="1"/>
  <c r="Q111" i="9"/>
  <c r="R111" i="9"/>
  <c r="L111" i="9"/>
  <c r="V111" i="9"/>
  <c r="T111" i="9"/>
  <c r="K111" i="9"/>
  <c r="S111" i="9"/>
  <c r="P111" i="9"/>
  <c r="M111" i="9"/>
  <c r="O111" i="9"/>
  <c r="N111" i="9"/>
  <c r="U111" i="9"/>
  <c r="W111" i="9" l="1"/>
  <c r="Y111" i="9" s="1"/>
  <c r="H112" i="9"/>
  <c r="J113" i="9" s="1"/>
  <c r="I112" i="9"/>
  <c r="X111" i="9" l="1"/>
  <c r="G113" i="9"/>
  <c r="E113" i="9" s="1"/>
  <c r="S112" i="9"/>
  <c r="N112" i="9"/>
  <c r="V112" i="9"/>
  <c r="M112" i="9"/>
  <c r="U112" i="9"/>
  <c r="T112" i="9"/>
  <c r="O112" i="9"/>
  <c r="P112" i="9"/>
  <c r="L112" i="9"/>
  <c r="R112" i="9"/>
  <c r="K112" i="9"/>
  <c r="Q112" i="9"/>
  <c r="W112" i="9" l="1"/>
  <c r="X112" i="9" s="1"/>
  <c r="Z101" i="9"/>
  <c r="H113" i="9"/>
  <c r="J114" i="9" s="1"/>
  <c r="I113" i="9"/>
  <c r="Y112" i="9" l="1"/>
  <c r="G114" i="9"/>
  <c r="E114" i="9" s="1"/>
  <c r="T113" i="9"/>
  <c r="O113" i="9"/>
  <c r="P113" i="9"/>
  <c r="L113" i="9"/>
  <c r="S113" i="9"/>
  <c r="U113" i="9"/>
  <c r="N113" i="9"/>
  <c r="Q113" i="9"/>
  <c r="V113" i="9"/>
  <c r="M113" i="9"/>
  <c r="R113" i="9"/>
  <c r="K113" i="9"/>
  <c r="W113" i="9" l="1"/>
  <c r="X113" i="9" s="1"/>
  <c r="I114" i="9"/>
  <c r="H114" i="9"/>
  <c r="J115" i="9" s="1"/>
  <c r="Y113" i="9" l="1"/>
  <c r="G115" i="9"/>
  <c r="E115" i="9" s="1"/>
  <c r="L114" i="9"/>
  <c r="R114" i="9"/>
  <c r="U114" i="9"/>
  <c r="P114" i="9"/>
  <c r="M114" i="9"/>
  <c r="O114" i="9"/>
  <c r="T114" i="9"/>
  <c r="Q114" i="9"/>
  <c r="N114" i="9"/>
  <c r="K114" i="9"/>
  <c r="V114" i="9"/>
  <c r="S114" i="9"/>
  <c r="W114" i="9" l="1"/>
  <c r="X114" i="9" s="1"/>
  <c r="H115" i="9"/>
  <c r="J116" i="9" s="1"/>
  <c r="I115" i="9"/>
  <c r="Y114" i="9" l="1"/>
  <c r="AA114" i="9"/>
  <c r="AB114" i="9"/>
  <c r="Z114" i="9"/>
  <c r="G116" i="9"/>
  <c r="E116" i="9" s="1"/>
  <c r="O115" i="9"/>
  <c r="M115" i="9"/>
  <c r="N115" i="9"/>
  <c r="P115" i="9"/>
  <c r="R115" i="9"/>
  <c r="V115" i="9"/>
  <c r="K115" i="9"/>
  <c r="S115" i="9"/>
  <c r="U115" i="9"/>
  <c r="L115" i="9"/>
  <c r="Q115" i="9"/>
  <c r="T115" i="9"/>
  <c r="W115" i="9" l="1"/>
  <c r="Y115" i="9" s="1"/>
  <c r="I116" i="9"/>
  <c r="H116" i="9"/>
  <c r="J117" i="9" s="1"/>
  <c r="X115" i="9" l="1"/>
  <c r="AA115" i="9"/>
  <c r="AB115" i="9"/>
  <c r="Z115" i="9"/>
  <c r="G117" i="9"/>
  <c r="E117" i="9" s="1"/>
  <c r="U116" i="9"/>
  <c r="P116" i="9"/>
  <c r="R116" i="9"/>
  <c r="S116" i="9"/>
  <c r="V116" i="9"/>
  <c r="T116" i="9"/>
  <c r="L116" i="9"/>
  <c r="O116" i="9"/>
  <c r="K116" i="9"/>
  <c r="M116" i="9"/>
  <c r="N116" i="9"/>
  <c r="Q116" i="9"/>
  <c r="W116" i="9" l="1"/>
  <c r="I117" i="9"/>
  <c r="H117" i="9"/>
  <c r="J118" i="9" s="1"/>
  <c r="AA116" i="9" l="1"/>
  <c r="AB116" i="9"/>
  <c r="Z116" i="9"/>
  <c r="Y116" i="9"/>
  <c r="X116" i="9"/>
  <c r="G118" i="9"/>
  <c r="E118" i="9" s="1"/>
  <c r="K117" i="9"/>
  <c r="R117" i="9"/>
  <c r="P117" i="9"/>
  <c r="U117" i="9"/>
  <c r="S117" i="9"/>
  <c r="Q117" i="9"/>
  <c r="L117" i="9"/>
  <c r="M117" i="9"/>
  <c r="O117" i="9"/>
  <c r="N117" i="9"/>
  <c r="V117" i="9"/>
  <c r="T117" i="9"/>
  <c r="W117" i="9" l="1"/>
  <c r="I118" i="9"/>
  <c r="H118" i="9"/>
  <c r="J119" i="9" s="1"/>
  <c r="AA117" i="9" l="1"/>
  <c r="AB117" i="9"/>
  <c r="Z117" i="9"/>
  <c r="X117" i="9"/>
  <c r="Y117" i="9"/>
  <c r="G119" i="9"/>
  <c r="E119" i="9" s="1"/>
  <c r="V118" i="9"/>
  <c r="Q118" i="9"/>
  <c r="N118" i="9"/>
  <c r="K118" i="9"/>
  <c r="L118" i="9"/>
  <c r="U118" i="9"/>
  <c r="S118" i="9"/>
  <c r="P118" i="9"/>
  <c r="T118" i="9"/>
  <c r="R118" i="9"/>
  <c r="O118" i="9"/>
  <c r="M118" i="9"/>
  <c r="W118" i="9" l="1"/>
  <c r="Y118" i="9" s="1"/>
  <c r="H119" i="9"/>
  <c r="J120" i="9" s="1"/>
  <c r="I119" i="9"/>
  <c r="AA118" i="9" l="1"/>
  <c r="AB118" i="9"/>
  <c r="Z118" i="9"/>
  <c r="X118" i="9"/>
  <c r="G120" i="9"/>
  <c r="E120" i="9" s="1"/>
  <c r="U119" i="9"/>
  <c r="P119" i="9"/>
  <c r="R119" i="9"/>
  <c r="S119" i="9"/>
  <c r="T119" i="9"/>
  <c r="L119" i="9"/>
  <c r="N119" i="9"/>
  <c r="M119" i="9"/>
  <c r="O119" i="9"/>
  <c r="K119" i="9"/>
  <c r="V119" i="9"/>
  <c r="Q119" i="9"/>
  <c r="W119" i="9" l="1"/>
  <c r="I120" i="9"/>
  <c r="H120" i="9"/>
  <c r="J121" i="9" s="1"/>
  <c r="AA119" i="9" l="1"/>
  <c r="AB119" i="9"/>
  <c r="Z119" i="9"/>
  <c r="X119" i="9"/>
  <c r="Y119" i="9"/>
  <c r="G121" i="9"/>
  <c r="E121" i="9" s="1"/>
  <c r="K120" i="9"/>
  <c r="L120" i="9"/>
  <c r="N120" i="9"/>
  <c r="V120" i="9"/>
  <c r="M120" i="9"/>
  <c r="O120" i="9"/>
  <c r="Q120" i="9"/>
  <c r="S120" i="9"/>
  <c r="T120" i="9"/>
  <c r="R120" i="9"/>
  <c r="P120" i="9"/>
  <c r="U120" i="9"/>
  <c r="W120" i="9" l="1"/>
  <c r="X120" i="9" s="1"/>
  <c r="I121" i="9"/>
  <c r="H121" i="9"/>
  <c r="J122" i="9" s="1"/>
  <c r="AA120" i="9" l="1"/>
  <c r="AB120" i="9"/>
  <c r="Z120" i="9"/>
  <c r="Y120" i="9"/>
  <c r="G122" i="9"/>
  <c r="E122" i="9" s="1"/>
  <c r="K121" i="9"/>
  <c r="N121" i="9"/>
  <c r="O121" i="9"/>
  <c r="P121" i="9"/>
  <c r="R121" i="9"/>
  <c r="V121" i="9"/>
  <c r="L121" i="9"/>
  <c r="Q121" i="9"/>
  <c r="S121" i="9"/>
  <c r="U121" i="9"/>
  <c r="T121" i="9"/>
  <c r="M121" i="9"/>
  <c r="W121" i="9" l="1"/>
  <c r="I122" i="9"/>
  <c r="H122" i="9"/>
  <c r="J123" i="9" s="1"/>
  <c r="AA121" i="9" l="1"/>
  <c r="AB121" i="9"/>
  <c r="Z121" i="9"/>
  <c r="X121" i="9"/>
  <c r="Y121" i="9"/>
  <c r="G123" i="9"/>
  <c r="E123" i="9" s="1"/>
  <c r="P122" i="9"/>
  <c r="M122" i="9"/>
  <c r="V122" i="9"/>
  <c r="S122" i="9"/>
  <c r="N122" i="9"/>
  <c r="R122" i="9"/>
  <c r="K122" i="9"/>
  <c r="Q122" i="9"/>
  <c r="L122" i="9"/>
  <c r="O122" i="9"/>
  <c r="T122" i="9"/>
  <c r="U122" i="9"/>
  <c r="W122" i="9" l="1"/>
  <c r="H123" i="9"/>
  <c r="J124" i="9" s="1"/>
  <c r="I123" i="9"/>
  <c r="AA122" i="9" l="1"/>
  <c r="AB122" i="9"/>
  <c r="Z122" i="9"/>
  <c r="X122" i="9"/>
  <c r="Y122" i="9"/>
  <c r="G124" i="9"/>
  <c r="E124" i="9" s="1"/>
  <c r="K123" i="9"/>
  <c r="L123" i="9"/>
  <c r="V123" i="9"/>
  <c r="U123" i="9"/>
  <c r="R123" i="9"/>
  <c r="S123" i="9"/>
  <c r="Q123" i="9"/>
  <c r="N123" i="9"/>
  <c r="T123" i="9"/>
  <c r="P123" i="9"/>
  <c r="M123" i="9"/>
  <c r="O123" i="9"/>
  <c r="W123" i="9" l="1"/>
  <c r="H124" i="9"/>
  <c r="J125" i="9" s="1"/>
  <c r="I124" i="9"/>
  <c r="Y123" i="9" l="1"/>
  <c r="X123" i="9"/>
  <c r="G125" i="9"/>
  <c r="E125" i="9" s="1"/>
  <c r="S124" i="9"/>
  <c r="P124" i="9"/>
  <c r="U124" i="9"/>
  <c r="O124" i="9"/>
  <c r="K124" i="9"/>
  <c r="R124" i="9"/>
  <c r="M124" i="9"/>
  <c r="V124" i="9"/>
  <c r="L124" i="9"/>
  <c r="N124" i="9"/>
  <c r="T124" i="9"/>
  <c r="Q124" i="9"/>
  <c r="Z111" i="9" l="1"/>
  <c r="W124" i="9"/>
  <c r="H125" i="9"/>
  <c r="J126" i="9" s="1"/>
  <c r="I125" i="9"/>
  <c r="Y124" i="9" l="1"/>
  <c r="X124" i="9"/>
  <c r="G126" i="9"/>
  <c r="E126" i="9" s="1"/>
  <c r="S125" i="9"/>
  <c r="U125" i="9"/>
  <c r="M125" i="9"/>
  <c r="K125" i="9"/>
  <c r="P125" i="9"/>
  <c r="R125" i="9"/>
  <c r="O125" i="9"/>
  <c r="N125" i="9"/>
  <c r="T125" i="9"/>
  <c r="V125" i="9"/>
  <c r="L125" i="9"/>
  <c r="Q125" i="9"/>
  <c r="W125" i="9" l="1"/>
  <c r="X125" i="9" s="1"/>
  <c r="I126" i="9"/>
  <c r="H126" i="9"/>
  <c r="J127" i="9" s="1"/>
  <c r="K126" i="9"/>
  <c r="Y125" i="9" l="1"/>
  <c r="G127" i="9"/>
  <c r="E127" i="9" s="1"/>
  <c r="T126" i="9"/>
  <c r="P126" i="9"/>
  <c r="U126" i="9"/>
  <c r="L126" i="9"/>
  <c r="R126" i="9"/>
  <c r="Q126" i="9"/>
  <c r="O126" i="9"/>
  <c r="V126" i="9"/>
  <c r="S126" i="9"/>
  <c r="M126" i="9"/>
  <c r="N126" i="9"/>
  <c r="W126" i="9" l="1"/>
  <c r="H127" i="9"/>
  <c r="J128" i="9" s="1"/>
  <c r="I127" i="9"/>
  <c r="K127" i="9"/>
  <c r="AA126" i="9" l="1"/>
  <c r="AB126" i="9"/>
  <c r="Z126" i="9"/>
  <c r="Y126" i="9"/>
  <c r="X126" i="9"/>
  <c r="G128" i="9"/>
  <c r="E128" i="9" s="1"/>
  <c r="N127" i="9"/>
  <c r="P127" i="9"/>
  <c r="U127" i="9"/>
  <c r="M127" i="9"/>
  <c r="L127" i="9"/>
  <c r="V127" i="9"/>
  <c r="T127" i="9"/>
  <c r="Q127" i="9"/>
  <c r="S127" i="9"/>
  <c r="O127" i="9"/>
  <c r="R127" i="9"/>
  <c r="W127" i="9" l="1"/>
  <c r="H128" i="9"/>
  <c r="J129" i="9" s="1"/>
  <c r="I128" i="9"/>
  <c r="K128" i="9"/>
  <c r="AA127" i="9" l="1"/>
  <c r="AB127" i="9"/>
  <c r="Z127" i="9"/>
  <c r="Y127" i="9"/>
  <c r="X127" i="9"/>
  <c r="G129" i="9"/>
  <c r="E129" i="9" s="1"/>
  <c r="T128" i="9"/>
  <c r="M128" i="9"/>
  <c r="Q128" i="9"/>
  <c r="L128" i="9"/>
  <c r="N128" i="9"/>
  <c r="S128" i="9"/>
  <c r="O128" i="9"/>
  <c r="R128" i="9"/>
  <c r="P128" i="9"/>
  <c r="U128" i="9"/>
  <c r="V128" i="9"/>
  <c r="W128" i="9" l="1"/>
  <c r="H129" i="9"/>
  <c r="J130" i="9" s="1"/>
  <c r="I129" i="9"/>
  <c r="K129" i="9"/>
  <c r="AA128" i="9" l="1"/>
  <c r="AB128" i="9"/>
  <c r="Z128" i="9"/>
  <c r="X128" i="9"/>
  <c r="Y128" i="9"/>
  <c r="G130" i="9"/>
  <c r="E130" i="9" s="1"/>
  <c r="T129" i="9"/>
  <c r="S129" i="9"/>
  <c r="R129" i="9"/>
  <c r="L129" i="9"/>
  <c r="O129" i="9"/>
  <c r="V129" i="9"/>
  <c r="N129" i="9"/>
  <c r="P129" i="9"/>
  <c r="Q129" i="9"/>
  <c r="U129" i="9"/>
  <c r="M129" i="9"/>
  <c r="W129" i="9" l="1"/>
  <c r="I130" i="9"/>
  <c r="H130" i="9"/>
  <c r="J131" i="9" s="1"/>
  <c r="K130" i="9"/>
  <c r="AA129" i="9" l="1"/>
  <c r="AB129" i="9"/>
  <c r="Z129" i="9"/>
  <c r="Y129" i="9"/>
  <c r="X129" i="9"/>
  <c r="G131" i="9"/>
  <c r="E131" i="9" s="1"/>
  <c r="M130" i="9"/>
  <c r="O130" i="9"/>
  <c r="N130" i="9"/>
  <c r="R130" i="9"/>
  <c r="V130" i="9"/>
  <c r="L130" i="9"/>
  <c r="U130" i="9"/>
  <c r="Q130" i="9"/>
  <c r="S130" i="9"/>
  <c r="P130" i="9"/>
  <c r="T130" i="9"/>
  <c r="W130" i="9" l="1"/>
  <c r="Y130" i="9" s="1"/>
  <c r="H131" i="9"/>
  <c r="J132" i="9" s="1"/>
  <c r="I131" i="9"/>
  <c r="K131" i="9"/>
  <c r="AA130" i="9" l="1"/>
  <c r="AB130" i="9"/>
  <c r="Z130" i="9"/>
  <c r="X130" i="9"/>
  <c r="G132" i="9"/>
  <c r="E132" i="9" s="1"/>
  <c r="T131" i="9"/>
  <c r="P131" i="9"/>
  <c r="R131" i="9"/>
  <c r="O131" i="9"/>
  <c r="S131" i="9"/>
  <c r="M131" i="9"/>
  <c r="L131" i="9"/>
  <c r="U131" i="9"/>
  <c r="Q131" i="9"/>
  <c r="N131" i="9"/>
  <c r="V131" i="9"/>
  <c r="W131" i="9" l="1"/>
  <c r="X131" i="9" s="1"/>
  <c r="I132" i="9"/>
  <c r="H132" i="9"/>
  <c r="J133" i="9" s="1"/>
  <c r="K132" i="9"/>
  <c r="Y131" i="9" l="1"/>
  <c r="G133" i="9"/>
  <c r="E133" i="9" s="1"/>
  <c r="R132" i="9"/>
  <c r="S132" i="9"/>
  <c r="Q132" i="9"/>
  <c r="U132" i="9"/>
  <c r="T132" i="9"/>
  <c r="O132" i="9"/>
  <c r="M132" i="9"/>
  <c r="N132" i="9"/>
  <c r="V132" i="9"/>
  <c r="L132" i="9"/>
  <c r="P132" i="9"/>
  <c r="Z123" i="9" l="1"/>
  <c r="W132" i="9"/>
  <c r="I133" i="9"/>
  <c r="H133" i="9"/>
  <c r="J134" i="9" s="1"/>
  <c r="Y132" i="9" l="1"/>
  <c r="X132" i="9"/>
  <c r="G134" i="9"/>
  <c r="E134" i="9" s="1"/>
  <c r="Q133" i="9"/>
  <c r="U133" i="9"/>
  <c r="L133" i="9"/>
  <c r="K133" i="9"/>
  <c r="R133" i="9"/>
  <c r="V133" i="9"/>
  <c r="P133" i="9"/>
  <c r="O133" i="9"/>
  <c r="T133" i="9"/>
  <c r="M133" i="9"/>
  <c r="N133" i="9"/>
  <c r="S133" i="9"/>
  <c r="W133" i="9" l="1"/>
  <c r="X133" i="9" s="1"/>
  <c r="I134" i="9"/>
  <c r="H134" i="9"/>
  <c r="J135" i="9" s="1"/>
  <c r="Y133" i="9" l="1"/>
  <c r="G135" i="9"/>
  <c r="E135" i="9" s="1"/>
  <c r="V134" i="9"/>
  <c r="L134" i="9"/>
  <c r="T134" i="9"/>
  <c r="O134" i="9"/>
  <c r="R134" i="9"/>
  <c r="S134" i="9"/>
  <c r="N134" i="9"/>
  <c r="P134" i="9"/>
  <c r="U134" i="9"/>
  <c r="Q134" i="9"/>
  <c r="K134" i="9"/>
  <c r="M134" i="9"/>
  <c r="W134" i="9" l="1"/>
  <c r="X134" i="9" s="1"/>
  <c r="H135" i="9"/>
  <c r="J136" i="9" s="1"/>
  <c r="I135" i="9"/>
  <c r="AA134" i="9" l="1"/>
  <c r="AB134" i="9"/>
  <c r="Z134" i="9"/>
  <c r="Y134" i="9"/>
  <c r="G136" i="9"/>
  <c r="E136" i="9" s="1"/>
  <c r="U135" i="9"/>
  <c r="S135" i="9"/>
  <c r="L135" i="9"/>
  <c r="K135" i="9"/>
  <c r="P135" i="9"/>
  <c r="T135" i="9"/>
  <c r="M135" i="9"/>
  <c r="Q135" i="9"/>
  <c r="O135" i="9"/>
  <c r="V135" i="9"/>
  <c r="R135" i="9"/>
  <c r="N135" i="9"/>
  <c r="W135" i="9" l="1"/>
  <c r="I136" i="9"/>
  <c r="H136" i="9"/>
  <c r="J137" i="9" s="1"/>
  <c r="AA135" i="9" l="1"/>
  <c r="AB135" i="9"/>
  <c r="Z135" i="9"/>
  <c r="X135" i="9"/>
  <c r="Y135" i="9"/>
  <c r="G137" i="9"/>
  <c r="E137" i="9" s="1"/>
  <c r="K136" i="9"/>
  <c r="U136" i="9"/>
  <c r="S136" i="9"/>
  <c r="M136" i="9"/>
  <c r="Q136" i="9"/>
  <c r="P136" i="9"/>
  <c r="L136" i="9"/>
  <c r="O136" i="9"/>
  <c r="V136" i="9"/>
  <c r="R136" i="9"/>
  <c r="T136" i="9"/>
  <c r="N136" i="9"/>
  <c r="W136" i="9" l="1"/>
  <c r="X136" i="9" s="1"/>
  <c r="I137" i="9"/>
  <c r="H137" i="9"/>
  <c r="J138" i="9" s="1"/>
  <c r="AA136" i="9" l="1"/>
  <c r="AB136" i="9"/>
  <c r="Z136" i="9"/>
  <c r="Y136" i="9"/>
  <c r="G138" i="9"/>
  <c r="E138" i="9" s="1"/>
  <c r="S137" i="9"/>
  <c r="U137" i="9"/>
  <c r="O137" i="9"/>
  <c r="T137" i="9"/>
  <c r="P137" i="9"/>
  <c r="N137" i="9"/>
  <c r="L137" i="9"/>
  <c r="R137" i="9"/>
  <c r="V137" i="9"/>
  <c r="Q137" i="9"/>
  <c r="K137" i="9"/>
  <c r="M137" i="9"/>
  <c r="W137" i="9" l="1"/>
  <c r="I138" i="9"/>
  <c r="H138" i="9"/>
  <c r="J139" i="9" s="1"/>
  <c r="AA137" i="9" l="1"/>
  <c r="AB137" i="9"/>
  <c r="Z137" i="9"/>
  <c r="Y137" i="9"/>
  <c r="X137" i="9"/>
  <c r="G139" i="9"/>
  <c r="E139" i="9" s="1"/>
  <c r="O138" i="9"/>
  <c r="N138" i="9"/>
  <c r="L138" i="9"/>
  <c r="P138" i="9"/>
  <c r="V138" i="9"/>
  <c r="M138" i="9"/>
  <c r="Q138" i="9"/>
  <c r="T138" i="9"/>
  <c r="S138" i="9"/>
  <c r="R138" i="9"/>
  <c r="U138" i="9"/>
  <c r="K138" i="9"/>
  <c r="W138" i="9" l="1"/>
  <c r="H139" i="9"/>
  <c r="J140" i="9" s="1"/>
  <c r="I139" i="9"/>
  <c r="X138" i="9" l="1"/>
  <c r="Y138" i="9"/>
  <c r="G140" i="9"/>
  <c r="E140" i="9" s="1"/>
  <c r="L139" i="9"/>
  <c r="U139" i="9"/>
  <c r="Q139" i="9"/>
  <c r="R139" i="9"/>
  <c r="O139" i="9"/>
  <c r="S139" i="9"/>
  <c r="K139" i="9"/>
  <c r="P139" i="9"/>
  <c r="M139" i="9"/>
  <c r="V139" i="9"/>
  <c r="T139" i="9"/>
  <c r="N139" i="9"/>
  <c r="W139" i="9" l="1"/>
  <c r="Y139" i="9" s="1"/>
  <c r="Z131" i="9"/>
  <c r="H140" i="9"/>
  <c r="J141" i="9" s="1"/>
  <c r="I140" i="9"/>
  <c r="X139" i="9" l="1"/>
  <c r="G141" i="9"/>
  <c r="E141" i="9" s="1"/>
  <c r="R140" i="9"/>
  <c r="S140" i="9"/>
  <c r="K140" i="9"/>
  <c r="U140" i="9"/>
  <c r="Q140" i="9"/>
  <c r="P140" i="9"/>
  <c r="M140" i="9"/>
  <c r="N140" i="9"/>
  <c r="L140" i="9"/>
  <c r="V140" i="9"/>
  <c r="O140" i="9"/>
  <c r="T140" i="9"/>
  <c r="W140" i="9" l="1"/>
  <c r="X140" i="9" s="1"/>
  <c r="H141" i="9"/>
  <c r="J142" i="9" s="1"/>
  <c r="I141" i="9"/>
  <c r="Y140" i="9" l="1"/>
  <c r="G142" i="9"/>
  <c r="E142" i="9" s="1"/>
  <c r="P141" i="9"/>
  <c r="M141" i="9"/>
  <c r="O141" i="9"/>
  <c r="Q141" i="9"/>
  <c r="T141" i="9"/>
  <c r="N141" i="9"/>
  <c r="L141" i="9"/>
  <c r="S141" i="9"/>
  <c r="U141" i="9"/>
  <c r="V141" i="9"/>
  <c r="R141" i="9"/>
  <c r="K141" i="9"/>
  <c r="W141" i="9" l="1"/>
  <c r="I142" i="9"/>
  <c r="H142" i="9"/>
  <c r="J143" i="9" s="1"/>
  <c r="AA141" i="9" l="1"/>
  <c r="AB141" i="9"/>
  <c r="Z141" i="9"/>
  <c r="Y141" i="9"/>
  <c r="X141" i="9"/>
  <c r="G143" i="9"/>
  <c r="E143" i="9" s="1"/>
  <c r="N142" i="9"/>
  <c r="P142" i="9"/>
  <c r="V142" i="9"/>
  <c r="O142" i="9"/>
  <c r="R142" i="9"/>
  <c r="K142" i="9"/>
  <c r="S142" i="9"/>
  <c r="M142" i="9"/>
  <c r="T142" i="9"/>
  <c r="Q142" i="9"/>
  <c r="L142" i="9"/>
  <c r="U142" i="9"/>
  <c r="W142" i="9" l="1"/>
  <c r="H143" i="9"/>
  <c r="J144" i="9" s="1"/>
  <c r="I143" i="9"/>
  <c r="AA142" i="9" l="1"/>
  <c r="AB142" i="9"/>
  <c r="Z142" i="9"/>
  <c r="X142" i="9"/>
  <c r="Y142" i="9"/>
  <c r="G144" i="9"/>
  <c r="E144" i="9" s="1"/>
  <c r="M143" i="9"/>
  <c r="T143" i="9"/>
  <c r="U143" i="9"/>
  <c r="P143" i="9"/>
  <c r="Q143" i="9"/>
  <c r="R143" i="9"/>
  <c r="O143" i="9"/>
  <c r="K143" i="9"/>
  <c r="S143" i="9"/>
  <c r="N143" i="9"/>
  <c r="V143" i="9"/>
  <c r="L143" i="9"/>
  <c r="W143" i="9" l="1"/>
  <c r="H144" i="9"/>
  <c r="J145" i="9" s="1"/>
  <c r="I144" i="9"/>
  <c r="AA143" i="9" l="1"/>
  <c r="AB143" i="9"/>
  <c r="Z143" i="9"/>
  <c r="Y143" i="9"/>
  <c r="X143" i="9"/>
  <c r="G145" i="9"/>
  <c r="E145" i="9" s="1"/>
  <c r="S144" i="9"/>
  <c r="L144" i="9"/>
  <c r="O144" i="9"/>
  <c r="M144" i="9"/>
  <c r="P144" i="9"/>
  <c r="V144" i="9"/>
  <c r="U144" i="9"/>
  <c r="R144" i="9"/>
  <c r="T144" i="9"/>
  <c r="Q144" i="9"/>
  <c r="K144" i="9"/>
  <c r="N144" i="9"/>
  <c r="W144" i="9" l="1"/>
  <c r="Y144" i="9" s="1"/>
  <c r="H145" i="9"/>
  <c r="J146" i="9" s="1"/>
  <c r="I145" i="9"/>
  <c r="AA144" i="9" l="1"/>
  <c r="AB144" i="9"/>
  <c r="Z144" i="9"/>
  <c r="X144" i="9"/>
  <c r="G146" i="9"/>
  <c r="E146" i="9" s="1"/>
  <c r="V145" i="9"/>
  <c r="Q145" i="9"/>
  <c r="T145" i="9"/>
  <c r="O145" i="9"/>
  <c r="R145" i="9"/>
  <c r="S145" i="9"/>
  <c r="L145" i="9"/>
  <c r="P145" i="9"/>
  <c r="M145" i="9"/>
  <c r="U145" i="9"/>
  <c r="K145" i="9"/>
  <c r="N145" i="9"/>
  <c r="W145" i="9" l="1"/>
  <c r="Y145" i="9" s="1"/>
  <c r="I146" i="9"/>
  <c r="H146" i="9"/>
  <c r="J147" i="9" s="1"/>
  <c r="X145" i="9" l="1"/>
  <c r="AA145" i="9"/>
  <c r="AB145" i="9"/>
  <c r="Z145" i="9"/>
  <c r="G147" i="9"/>
  <c r="E147" i="9" s="1"/>
  <c r="K146" i="9"/>
  <c r="V146" i="9"/>
  <c r="M146" i="9"/>
  <c r="S146" i="9"/>
  <c r="Q146" i="9"/>
  <c r="N146" i="9"/>
  <c r="P146" i="9"/>
  <c r="R146" i="9"/>
  <c r="O146" i="9"/>
  <c r="T146" i="9"/>
  <c r="L146" i="9"/>
  <c r="U146" i="9"/>
  <c r="W146" i="9" l="1"/>
  <c r="Y146" i="9" s="1"/>
  <c r="H147" i="9"/>
  <c r="J148" i="9" s="1"/>
  <c r="I147" i="9"/>
  <c r="X146" i="9" l="1"/>
  <c r="AA146" i="9"/>
  <c r="AB146" i="9"/>
  <c r="Z146" i="9"/>
  <c r="G148" i="9"/>
  <c r="E148" i="9" s="1"/>
  <c r="V147" i="9"/>
  <c r="P147" i="9"/>
  <c r="Q147" i="9"/>
  <c r="T147" i="9"/>
  <c r="R147" i="9"/>
  <c r="S147" i="9"/>
  <c r="N147" i="9"/>
  <c r="K147" i="9"/>
  <c r="M147" i="9"/>
  <c r="O147" i="9"/>
  <c r="U147" i="9"/>
  <c r="L147" i="9"/>
  <c r="W147" i="9" l="1"/>
  <c r="I148" i="9"/>
  <c r="H148" i="9"/>
  <c r="J149" i="9" s="1"/>
  <c r="AA147" i="9" l="1"/>
  <c r="AB147" i="9"/>
  <c r="Z147" i="9"/>
  <c r="X147" i="9"/>
  <c r="Y147" i="9"/>
  <c r="G149" i="9"/>
  <c r="E149" i="9" s="1"/>
  <c r="Q148" i="9"/>
  <c r="M148" i="9"/>
  <c r="T148" i="9"/>
  <c r="S148" i="9"/>
  <c r="V148" i="9"/>
  <c r="N148" i="9"/>
  <c r="L148" i="9"/>
  <c r="O148" i="9"/>
  <c r="P148" i="9"/>
  <c r="U148" i="9"/>
  <c r="R148" i="9"/>
  <c r="K148" i="9"/>
  <c r="W148" i="9" l="1"/>
  <c r="X148" i="9" s="1"/>
  <c r="I149" i="9"/>
  <c r="H149" i="9"/>
  <c r="J150" i="9" s="1"/>
  <c r="AA148" i="9" l="1"/>
  <c r="AB148" i="9"/>
  <c r="Z148" i="9"/>
  <c r="Y148" i="9"/>
  <c r="G150" i="9"/>
  <c r="E150" i="9" s="1"/>
  <c r="M149" i="9"/>
  <c r="L149" i="9"/>
  <c r="U149" i="9"/>
  <c r="P149" i="9"/>
  <c r="R149" i="9"/>
  <c r="N149" i="9"/>
  <c r="Q149" i="9"/>
  <c r="K149" i="9"/>
  <c r="O149" i="9"/>
  <c r="S149" i="9"/>
  <c r="T149" i="9"/>
  <c r="V149" i="9"/>
  <c r="W149" i="9" l="1"/>
  <c r="I150" i="9"/>
  <c r="H150" i="9"/>
  <c r="J151" i="9" s="1"/>
  <c r="AA149" i="9" l="1"/>
  <c r="AB149" i="9"/>
  <c r="Z149" i="9"/>
  <c r="X149" i="9"/>
  <c r="Y149" i="9"/>
  <c r="G151" i="9"/>
  <c r="L150" i="9"/>
  <c r="K150" i="9"/>
  <c r="T150" i="9"/>
  <c r="V150" i="9"/>
  <c r="Q150" i="9"/>
  <c r="M150" i="9"/>
  <c r="U150" i="9"/>
  <c r="O150" i="9"/>
  <c r="R150" i="9"/>
  <c r="P150" i="9"/>
  <c r="N150" i="9"/>
  <c r="S150" i="9"/>
  <c r="W150" i="9" l="1"/>
  <c r="X150" i="9" s="1"/>
  <c r="H151" i="9"/>
  <c r="J152" i="9" s="1"/>
  <c r="E151" i="9"/>
  <c r="I151" i="9"/>
  <c r="AA150" i="9" l="1"/>
  <c r="AB150" i="9"/>
  <c r="Z150" i="9"/>
  <c r="Y150" i="9"/>
  <c r="G152" i="9"/>
  <c r="E152" i="9" s="1"/>
  <c r="N151" i="9"/>
  <c r="S151" i="9"/>
  <c r="V151" i="9"/>
  <c r="M151" i="9"/>
  <c r="U151" i="9"/>
  <c r="P151" i="9"/>
  <c r="K151" i="9"/>
  <c r="R151" i="9"/>
  <c r="Q151" i="9"/>
  <c r="L151" i="9"/>
  <c r="O151" i="9"/>
  <c r="T151" i="9"/>
  <c r="W151" i="9" l="1"/>
  <c r="Y151" i="9" s="1"/>
  <c r="I152" i="9"/>
  <c r="H152" i="9"/>
  <c r="J153" i="9" s="1"/>
  <c r="X151" i="9" l="1"/>
  <c r="AA151" i="9"/>
  <c r="AB151" i="9"/>
  <c r="Z151" i="9"/>
  <c r="G153" i="9"/>
  <c r="U152" i="9"/>
  <c r="P152" i="9"/>
  <c r="M152" i="9"/>
  <c r="V152" i="9"/>
  <c r="K152" i="9"/>
  <c r="T152" i="9"/>
  <c r="N152" i="9"/>
  <c r="O152" i="9"/>
  <c r="R152" i="9"/>
  <c r="L152" i="9"/>
  <c r="S152" i="9"/>
  <c r="Q152" i="9"/>
  <c r="E153" i="9" l="1"/>
  <c r="H153" i="9"/>
  <c r="J154" i="9" s="1"/>
  <c r="W152" i="9"/>
  <c r="I153" i="9"/>
  <c r="X152" i="9" l="1"/>
  <c r="Y152" i="9"/>
  <c r="G154" i="9"/>
  <c r="E154" i="9" s="1"/>
  <c r="U153" i="9"/>
  <c r="L153" i="9"/>
  <c r="R153" i="9"/>
  <c r="M153" i="9"/>
  <c r="S153" i="9"/>
  <c r="Q153" i="9"/>
  <c r="V153" i="9"/>
  <c r="O153" i="9"/>
  <c r="T153" i="9"/>
  <c r="K153" i="9"/>
  <c r="N153" i="9"/>
  <c r="P153" i="9"/>
  <c r="W153" i="9" l="1"/>
  <c r="Y153" i="9" s="1"/>
  <c r="Z138" i="9"/>
  <c r="I154" i="9"/>
  <c r="H154" i="9"/>
  <c r="J155" i="9" s="1"/>
  <c r="AA138" i="9" l="1"/>
  <c r="AB138" i="9"/>
  <c r="X153" i="9"/>
  <c r="G155" i="9"/>
  <c r="E155" i="9" s="1"/>
  <c r="V154" i="9"/>
  <c r="Q154" i="9"/>
  <c r="N154" i="9"/>
  <c r="S154" i="9"/>
  <c r="K154" i="9"/>
  <c r="R154" i="9"/>
  <c r="U154" i="9"/>
  <c r="M154" i="9"/>
  <c r="T154" i="9"/>
  <c r="P154" i="9"/>
  <c r="O154" i="9"/>
  <c r="L154" i="9"/>
  <c r="AB133" i="9" l="1"/>
  <c r="AA133" i="9"/>
  <c r="Z133" i="9" s="1"/>
  <c r="W154" i="9"/>
  <c r="H155" i="9"/>
  <c r="J156" i="9" s="1"/>
  <c r="I155" i="9"/>
  <c r="AA131" i="9" l="1"/>
  <c r="AB131" i="9"/>
  <c r="X154" i="9"/>
  <c r="Y154" i="9"/>
  <c r="G156" i="9"/>
  <c r="E156" i="9" s="1"/>
  <c r="O155" i="9"/>
  <c r="R155" i="9"/>
  <c r="U155" i="9"/>
  <c r="T155" i="9"/>
  <c r="S155" i="9"/>
  <c r="Q155" i="9"/>
  <c r="L155" i="9"/>
  <c r="N155" i="9"/>
  <c r="K155" i="9"/>
  <c r="P155" i="9"/>
  <c r="M155" i="9"/>
  <c r="V155" i="9"/>
  <c r="AA125" i="9" l="1"/>
  <c r="AB125" i="9"/>
  <c r="W155" i="9"/>
  <c r="H156" i="9"/>
  <c r="J157" i="9" s="1"/>
  <c r="I156" i="9"/>
  <c r="AB123" i="9" l="1"/>
  <c r="Z125" i="9"/>
  <c r="AA123" i="9"/>
  <c r="X155" i="9"/>
  <c r="Y155" i="9"/>
  <c r="G157" i="9"/>
  <c r="E157" i="9" s="1"/>
  <c r="K156" i="9"/>
  <c r="V156" i="9"/>
  <c r="P156" i="9"/>
  <c r="S156" i="9"/>
  <c r="O156" i="9"/>
  <c r="N156" i="9"/>
  <c r="R156" i="9"/>
  <c r="U156" i="9"/>
  <c r="T156" i="9"/>
  <c r="Q156" i="9"/>
  <c r="L156" i="9"/>
  <c r="M156" i="9"/>
  <c r="AB113" i="9" l="1"/>
  <c r="AA113" i="9"/>
  <c r="Z113" i="9" s="1"/>
  <c r="W156" i="9"/>
  <c r="X156" i="9" s="1"/>
  <c r="H157" i="9"/>
  <c r="J158" i="9" s="1"/>
  <c r="I157" i="9"/>
  <c r="AA111" i="9" l="1"/>
  <c r="AB111" i="9"/>
  <c r="AB156" i="9"/>
  <c r="AA156" i="9"/>
  <c r="Z156" i="9"/>
  <c r="Y156" i="9"/>
  <c r="G158" i="9"/>
  <c r="E158" i="9" s="1"/>
  <c r="O157" i="9"/>
  <c r="S157" i="9"/>
  <c r="P157" i="9"/>
  <c r="R157" i="9"/>
  <c r="N157" i="9"/>
  <c r="M157" i="9"/>
  <c r="K157" i="9"/>
  <c r="T157" i="9"/>
  <c r="Q157" i="9"/>
  <c r="U157" i="9"/>
  <c r="V157" i="9"/>
  <c r="L157" i="9"/>
  <c r="AA103" i="9" l="1"/>
  <c r="AB103" i="9"/>
  <c r="W157" i="9"/>
  <c r="X157" i="9" s="1"/>
  <c r="I158" i="9"/>
  <c r="H158" i="9"/>
  <c r="J159" i="9" s="1"/>
  <c r="AB101" i="9" l="1"/>
  <c r="Z103" i="9"/>
  <c r="AA101" i="9"/>
  <c r="Y157" i="9"/>
  <c r="AB157" i="9"/>
  <c r="AA157" i="9"/>
  <c r="Z157" i="9"/>
  <c r="G159" i="9"/>
  <c r="E159" i="9" s="1"/>
  <c r="P158" i="9"/>
  <c r="U158" i="9"/>
  <c r="V158" i="9"/>
  <c r="O158" i="9"/>
  <c r="N158" i="9"/>
  <c r="T158" i="9"/>
  <c r="Q158" i="9"/>
  <c r="K158" i="9"/>
  <c r="M158" i="9"/>
  <c r="S158" i="9"/>
  <c r="R158" i="9"/>
  <c r="L158" i="9"/>
  <c r="AB93" i="9" l="1"/>
  <c r="AA93" i="9"/>
  <c r="Z93" i="9" s="1"/>
  <c r="W158" i="9"/>
  <c r="H159" i="9"/>
  <c r="J160" i="9" s="1"/>
  <c r="I159" i="9"/>
  <c r="AA91" i="9" l="1"/>
  <c r="AB91" i="9"/>
  <c r="AB158" i="9"/>
  <c r="AA158" i="9"/>
  <c r="Z158" i="9"/>
  <c r="Y158" i="9"/>
  <c r="X158" i="9"/>
  <c r="G160" i="9"/>
  <c r="E160" i="9" s="1"/>
  <c r="N159" i="9"/>
  <c r="Q159" i="9"/>
  <c r="T159" i="9"/>
  <c r="P159" i="9"/>
  <c r="O159" i="9"/>
  <c r="V159" i="9"/>
  <c r="U159" i="9"/>
  <c r="K159" i="9"/>
  <c r="M159" i="9"/>
  <c r="S159" i="9"/>
  <c r="R159" i="9"/>
  <c r="L159" i="9"/>
  <c r="AA88" i="9" l="1"/>
  <c r="AB88" i="9"/>
  <c r="W159" i="9"/>
  <c r="H160" i="9"/>
  <c r="J161" i="9" s="1"/>
  <c r="I160" i="9"/>
  <c r="AB86" i="9" l="1"/>
  <c r="Z88" i="9"/>
  <c r="AA86" i="9"/>
  <c r="Z86" i="9" s="1"/>
  <c r="AB159" i="9"/>
  <c r="AA159" i="9"/>
  <c r="Z159" i="9"/>
  <c r="Y159" i="9"/>
  <c r="X159" i="9"/>
  <c r="G161" i="9"/>
  <c r="E161" i="9" s="1"/>
  <c r="S160" i="9"/>
  <c r="K160" i="9"/>
  <c r="U160" i="9"/>
  <c r="T160" i="9"/>
  <c r="O160" i="9"/>
  <c r="M160" i="9"/>
  <c r="P160" i="9"/>
  <c r="L160" i="9"/>
  <c r="N160" i="9"/>
  <c r="Q160" i="9"/>
  <c r="R160" i="9"/>
  <c r="V160" i="9"/>
  <c r="AB79" i="9" l="1"/>
  <c r="AA79" i="9"/>
  <c r="Z79" i="9" s="1"/>
  <c r="W160" i="9"/>
  <c r="Y160" i="9" s="1"/>
  <c r="H161" i="9"/>
  <c r="J162" i="9" s="1"/>
  <c r="I161" i="9"/>
  <c r="AA77" i="9" l="1"/>
  <c r="AB77" i="9"/>
  <c r="AB160" i="9"/>
  <c r="AA160" i="9"/>
  <c r="Z160" i="9"/>
  <c r="X160" i="9"/>
  <c r="G162" i="9"/>
  <c r="E162" i="9" s="1"/>
  <c r="M161" i="9"/>
  <c r="Q161" i="9"/>
  <c r="N161" i="9"/>
  <c r="T161" i="9"/>
  <c r="U161" i="9"/>
  <c r="S161" i="9"/>
  <c r="V161" i="9"/>
  <c r="K161" i="9"/>
  <c r="R161" i="9"/>
  <c r="O161" i="9"/>
  <c r="L161" i="9"/>
  <c r="P161" i="9"/>
  <c r="AB71" i="9" l="1"/>
  <c r="AA71" i="9"/>
  <c r="Z71" i="9" s="1"/>
  <c r="W161" i="9"/>
  <c r="X161" i="9" s="1"/>
  <c r="I162" i="9"/>
  <c r="H162" i="9"/>
  <c r="J163" i="9" s="1"/>
  <c r="AA69" i="9" l="1"/>
  <c r="AB69" i="9"/>
  <c r="Y161" i="9"/>
  <c r="AB161" i="9"/>
  <c r="AA161" i="9"/>
  <c r="Z161" i="9"/>
  <c r="G163" i="9"/>
  <c r="E163" i="9" s="1"/>
  <c r="L162" i="9"/>
  <c r="S162" i="9"/>
  <c r="R162" i="9"/>
  <c r="Q162" i="9"/>
  <c r="U162" i="9"/>
  <c r="K162" i="9"/>
  <c r="N162" i="9"/>
  <c r="V162" i="9"/>
  <c r="T162" i="9"/>
  <c r="M162" i="9"/>
  <c r="P162" i="9"/>
  <c r="O162" i="9"/>
  <c r="AD63" i="9" l="1"/>
  <c r="AC63" i="9"/>
  <c r="W162" i="9"/>
  <c r="H163" i="9"/>
  <c r="J164" i="9" s="1"/>
  <c r="I163" i="9"/>
  <c r="AA62" i="9" l="1"/>
  <c r="Z62" i="9" s="1"/>
  <c r="AC62" i="9"/>
  <c r="AC61" i="9" s="1"/>
  <c r="AC60" i="9" s="1"/>
  <c r="AC59" i="9" s="1"/>
  <c r="AC58" i="9" s="1"/>
  <c r="AC57" i="9" s="1"/>
  <c r="AC56" i="9" s="1"/>
  <c r="AC55" i="9" s="1"/>
  <c r="AB62" i="9"/>
  <c r="AD62" i="9"/>
  <c r="AD61" i="9" s="1"/>
  <c r="AD60" i="9" s="1"/>
  <c r="AD59" i="9" s="1"/>
  <c r="AD58" i="9" s="1"/>
  <c r="AD57" i="9" s="1"/>
  <c r="AD56" i="9" s="1"/>
  <c r="AD55" i="9" s="1"/>
  <c r="AB162" i="9"/>
  <c r="AA162" i="9"/>
  <c r="Z162" i="9"/>
  <c r="X162" i="9"/>
  <c r="Y162" i="9"/>
  <c r="G164" i="9"/>
  <c r="E164" i="9" s="1"/>
  <c r="K163" i="9"/>
  <c r="P163" i="9"/>
  <c r="V163" i="9"/>
  <c r="Q163" i="9"/>
  <c r="R163" i="9"/>
  <c r="O163" i="9"/>
  <c r="S163" i="9"/>
  <c r="U163" i="9"/>
  <c r="T163" i="9"/>
  <c r="M163" i="9"/>
  <c r="L163" i="9"/>
  <c r="N163" i="9"/>
  <c r="AD54" i="9" l="1"/>
  <c r="AB54" i="9"/>
  <c r="AC54" i="9"/>
  <c r="AA54" i="9"/>
  <c r="W163" i="9"/>
  <c r="X163" i="9" s="1"/>
  <c r="I164" i="9"/>
  <c r="H164" i="9"/>
  <c r="J165" i="9" s="1"/>
  <c r="Z54" i="9" l="1"/>
  <c r="AA53" i="9"/>
  <c r="AC53" i="9"/>
  <c r="AC52" i="9" s="1"/>
  <c r="AC51" i="9" s="1"/>
  <c r="AC50" i="9" s="1"/>
  <c r="AC49" i="9" s="1"/>
  <c r="AC48" i="9" s="1"/>
  <c r="AC47" i="9" s="1"/>
  <c r="AC46" i="9" s="1"/>
  <c r="AA45" i="9" s="1"/>
  <c r="AB53" i="9"/>
  <c r="AD53" i="9"/>
  <c r="AD52" i="9" s="1"/>
  <c r="AD51" i="9" s="1"/>
  <c r="AD50" i="9" s="1"/>
  <c r="AD49" i="9" s="1"/>
  <c r="AD48" i="9" s="1"/>
  <c r="AD47" i="9" s="1"/>
  <c r="AD46" i="9" s="1"/>
  <c r="AB45" i="9" s="1"/>
  <c r="Y163" i="9"/>
  <c r="AB163" i="9"/>
  <c r="AA163" i="9"/>
  <c r="Z163" i="9"/>
  <c r="G165" i="9"/>
  <c r="E165" i="9" s="1"/>
  <c r="V164" i="9"/>
  <c r="S164" i="9"/>
  <c r="T164" i="9"/>
  <c r="P164" i="9"/>
  <c r="L164" i="9"/>
  <c r="Q164" i="9"/>
  <c r="M164" i="9"/>
  <c r="R164" i="9"/>
  <c r="O164" i="9"/>
  <c r="U164" i="9"/>
  <c r="N164" i="9"/>
  <c r="K164" i="9"/>
  <c r="Z45" i="9" l="1"/>
  <c r="W164" i="9"/>
  <c r="I165" i="9"/>
  <c r="H165" i="9"/>
  <c r="J166" i="9" s="1"/>
  <c r="AB164" i="9" l="1"/>
  <c r="AA164" i="9"/>
  <c r="Z164" i="9"/>
  <c r="X164" i="9"/>
  <c r="Y164" i="9"/>
  <c r="G166" i="9"/>
  <c r="E166" i="9" s="1"/>
  <c r="Q165" i="9"/>
  <c r="O165" i="9"/>
  <c r="M165" i="9"/>
  <c r="R165" i="9"/>
  <c r="S165" i="9"/>
  <c r="U165" i="9"/>
  <c r="P165" i="9"/>
  <c r="K165" i="9"/>
  <c r="L165" i="9"/>
  <c r="N165" i="9"/>
  <c r="V165" i="9"/>
  <c r="T165" i="9"/>
  <c r="W165" i="9" l="1"/>
  <c r="X165" i="9" s="1"/>
  <c r="I166" i="9"/>
  <c r="H166" i="9"/>
  <c r="J167" i="9" s="1"/>
  <c r="AB165" i="9" l="1"/>
  <c r="AA165" i="9"/>
  <c r="Z165" i="9"/>
  <c r="Y165" i="9"/>
  <c r="G167" i="9"/>
  <c r="E167" i="9" s="1"/>
  <c r="Q166" i="9"/>
  <c r="P166" i="9"/>
  <c r="N166" i="9"/>
  <c r="T166" i="9"/>
  <c r="U166" i="9"/>
  <c r="L166" i="9"/>
  <c r="K166" i="9"/>
  <c r="S166" i="9"/>
  <c r="M166" i="9"/>
  <c r="R166" i="9"/>
  <c r="O166" i="9"/>
  <c r="V166" i="9"/>
  <c r="W166" i="9" l="1"/>
  <c r="Y166" i="9" s="1"/>
  <c r="H167" i="9"/>
  <c r="J168" i="9" s="1"/>
  <c r="I167" i="9"/>
  <c r="X166" i="9" l="1"/>
  <c r="AB166" i="9"/>
  <c r="AA166" i="9"/>
  <c r="Z166" i="9"/>
  <c r="G168" i="9"/>
  <c r="E168" i="9" s="1"/>
  <c r="V167" i="9"/>
  <c r="U167" i="9"/>
  <c r="R167" i="9"/>
  <c r="P167" i="9"/>
  <c r="N167" i="9"/>
  <c r="M167" i="9"/>
  <c r="S167" i="9"/>
  <c r="Q167" i="9"/>
  <c r="T167" i="9"/>
  <c r="K167" i="9"/>
  <c r="O167" i="9"/>
  <c r="L167" i="9"/>
  <c r="W167" i="9" l="1"/>
  <c r="X167" i="9" s="1"/>
  <c r="I168" i="9"/>
  <c r="H168" i="9"/>
  <c r="J169" i="9" s="1"/>
  <c r="AB167" i="9" l="1"/>
  <c r="AA167" i="9"/>
  <c r="Z167" i="9"/>
  <c r="Y167" i="9"/>
  <c r="G169" i="9"/>
  <c r="E169" i="9" s="1"/>
  <c r="V168" i="9"/>
  <c r="S168" i="9"/>
  <c r="P168" i="9"/>
  <c r="L168" i="9"/>
  <c r="K168" i="9"/>
  <c r="M168" i="9"/>
  <c r="U168" i="9"/>
  <c r="Q168" i="9"/>
  <c r="N168" i="9"/>
  <c r="T168" i="9"/>
  <c r="R168" i="9"/>
  <c r="O168" i="9"/>
  <c r="W168" i="9" l="1"/>
  <c r="Y168" i="9" s="1"/>
  <c r="I169" i="9"/>
  <c r="H169" i="9"/>
  <c r="J170" i="9" s="1"/>
  <c r="X168" i="9" l="1"/>
  <c r="AB168" i="9"/>
  <c r="AA168" i="9"/>
  <c r="Z168" i="9"/>
  <c r="G170" i="9"/>
  <c r="E170" i="9" s="1"/>
  <c r="S169" i="9"/>
  <c r="Q169" i="9"/>
  <c r="R169" i="9"/>
  <c r="P169" i="9"/>
  <c r="O169" i="9"/>
  <c r="K169" i="9"/>
  <c r="V169" i="9"/>
  <c r="U169" i="9"/>
  <c r="L169" i="9"/>
  <c r="M169" i="9"/>
  <c r="T169" i="9"/>
  <c r="N169" i="9"/>
  <c r="W169" i="9" l="1"/>
  <c r="X169" i="9" s="1"/>
  <c r="I170" i="9"/>
  <c r="H170" i="9"/>
  <c r="J171" i="9" s="1"/>
  <c r="AB169" i="9" l="1"/>
  <c r="AA169" i="9"/>
  <c r="Z169" i="9"/>
  <c r="Y169" i="9"/>
  <c r="G171" i="9"/>
  <c r="E171" i="9" s="1"/>
  <c r="R170" i="9"/>
  <c r="P170" i="9"/>
  <c r="K170" i="9"/>
  <c r="S170" i="9"/>
  <c r="N170" i="9"/>
  <c r="M170" i="9"/>
  <c r="T170" i="9"/>
  <c r="O170" i="9"/>
  <c r="V170" i="9"/>
  <c r="L170" i="9"/>
  <c r="Q170" i="9"/>
  <c r="U170" i="9"/>
  <c r="W170" i="9" l="1"/>
  <c r="H171" i="9"/>
  <c r="J172" i="9" s="1"/>
  <c r="I171" i="9"/>
  <c r="AB170" i="9" l="1"/>
  <c r="AA170" i="9"/>
  <c r="Z170" i="9"/>
  <c r="Y170" i="9"/>
  <c r="X170" i="9"/>
  <c r="G172" i="9"/>
  <c r="E172" i="9" s="1"/>
  <c r="T171" i="9"/>
  <c r="L171" i="9"/>
  <c r="S171" i="9"/>
  <c r="N171" i="9"/>
  <c r="K171" i="9"/>
  <c r="O171" i="9"/>
  <c r="U171" i="9"/>
  <c r="V171" i="9"/>
  <c r="M171" i="9"/>
  <c r="Q171" i="9"/>
  <c r="R171" i="9"/>
  <c r="P171" i="9"/>
  <c r="W171" i="9" l="1"/>
  <c r="Y171" i="9" s="1"/>
  <c r="H172" i="9"/>
  <c r="J173" i="9" s="1"/>
  <c r="I172" i="9"/>
  <c r="X171" i="9" l="1"/>
  <c r="AB171" i="9"/>
  <c r="AA171" i="9"/>
  <c r="Z171" i="9"/>
  <c r="G173" i="9"/>
  <c r="E173" i="9" s="1"/>
  <c r="M172" i="9"/>
  <c r="N172" i="9"/>
  <c r="S172" i="9"/>
  <c r="K172" i="9"/>
  <c r="P172" i="9"/>
  <c r="L172" i="9"/>
  <c r="U172" i="9"/>
  <c r="O172" i="9"/>
  <c r="T172" i="9"/>
  <c r="Q172" i="9"/>
  <c r="V172" i="9"/>
  <c r="R172" i="9"/>
  <c r="W172" i="9" l="1"/>
  <c r="H173" i="9"/>
  <c r="J174" i="9" s="1"/>
  <c r="I173" i="9"/>
  <c r="AB172" i="9" l="1"/>
  <c r="AA172" i="9"/>
  <c r="Z172" i="9"/>
  <c r="Y172" i="9"/>
  <c r="X172" i="9"/>
  <c r="G174" i="9"/>
  <c r="E174" i="9" s="1"/>
  <c r="M173" i="9"/>
  <c r="O173" i="9"/>
  <c r="N173" i="9"/>
  <c r="R173" i="9"/>
  <c r="Q173" i="9"/>
  <c r="T173" i="9"/>
  <c r="L173" i="9"/>
  <c r="P173" i="9"/>
  <c r="V173" i="9"/>
  <c r="U173" i="9"/>
  <c r="K173" i="9"/>
  <c r="S173" i="9"/>
  <c r="W173" i="9" l="1"/>
  <c r="I174" i="9"/>
  <c r="H174" i="9"/>
  <c r="J175" i="9" s="1"/>
  <c r="AB173" i="9" l="1"/>
  <c r="AA173" i="9"/>
  <c r="Z173" i="9"/>
  <c r="X173" i="9"/>
  <c r="Y173" i="9"/>
  <c r="G175" i="9"/>
  <c r="E175" i="9" s="1"/>
  <c r="M174" i="9"/>
  <c r="P174" i="9"/>
  <c r="K174" i="9"/>
  <c r="N174" i="9"/>
  <c r="O174" i="9"/>
  <c r="T174" i="9"/>
  <c r="L174" i="9"/>
  <c r="R174" i="9"/>
  <c r="V174" i="9"/>
  <c r="S174" i="9"/>
  <c r="U174" i="9"/>
  <c r="Q174" i="9"/>
  <c r="W174" i="9" l="1"/>
  <c r="Y174" i="9" s="1"/>
  <c r="H175" i="9"/>
  <c r="J176" i="9" s="1"/>
  <c r="I175" i="9"/>
  <c r="AB174" i="9" l="1"/>
  <c r="AA174" i="9"/>
  <c r="Z174" i="9"/>
  <c r="X174" i="9"/>
  <c r="G176" i="9"/>
  <c r="E176" i="9" s="1"/>
  <c r="U175" i="9"/>
  <c r="V175" i="9"/>
  <c r="O175" i="9"/>
  <c r="S175" i="9"/>
  <c r="Q175" i="9"/>
  <c r="L175" i="9"/>
  <c r="T175" i="9"/>
  <c r="K175" i="9"/>
  <c r="N175" i="9"/>
  <c r="P175" i="9"/>
  <c r="M175" i="9"/>
  <c r="R175" i="9"/>
  <c r="W175" i="9" l="1"/>
  <c r="Y175" i="9" s="1"/>
  <c r="I176" i="9"/>
  <c r="H176" i="9"/>
  <c r="J177" i="9" s="1"/>
  <c r="X175" i="9" l="1"/>
  <c r="AB175" i="9"/>
  <c r="AA175" i="9"/>
  <c r="Z175" i="9"/>
  <c r="G177" i="9"/>
  <c r="E177" i="9" s="1"/>
  <c r="M176" i="9"/>
  <c r="T176" i="9"/>
  <c r="Q176" i="9"/>
  <c r="L176" i="9"/>
  <c r="N176" i="9"/>
  <c r="O176" i="9"/>
  <c r="U176" i="9"/>
  <c r="P176" i="9"/>
  <c r="R176" i="9"/>
  <c r="K176" i="9"/>
  <c r="V176" i="9"/>
  <c r="S176" i="9"/>
  <c r="W176" i="9" l="1"/>
  <c r="H177" i="9"/>
  <c r="J178" i="9" s="1"/>
  <c r="I177" i="9"/>
  <c r="AB176" i="9" l="1"/>
  <c r="AA176" i="9"/>
  <c r="Z176" i="9"/>
  <c r="X176" i="9"/>
  <c r="Y176" i="9"/>
  <c r="G178" i="9"/>
  <c r="E178" i="9" s="1"/>
  <c r="U177" i="9"/>
  <c r="L177" i="9"/>
  <c r="T177" i="9"/>
  <c r="V177" i="9"/>
  <c r="K177" i="9"/>
  <c r="R177" i="9"/>
  <c r="Q177" i="9"/>
  <c r="O177" i="9"/>
  <c r="P177" i="9"/>
  <c r="M177" i="9"/>
  <c r="S177" i="9"/>
  <c r="N177" i="9"/>
  <c r="W177" i="9" l="1"/>
  <c r="I178" i="9"/>
  <c r="H178" i="9"/>
  <c r="J179" i="9" s="1"/>
  <c r="AB177" i="9" l="1"/>
  <c r="AA177" i="9"/>
  <c r="Z177" i="9"/>
  <c r="X177" i="9"/>
  <c r="Y177" i="9"/>
  <c r="G179" i="9"/>
  <c r="E179" i="9" s="1"/>
  <c r="P178" i="9"/>
  <c r="R178" i="9"/>
  <c r="S178" i="9"/>
  <c r="Q178" i="9"/>
  <c r="K178" i="9"/>
  <c r="V178" i="9"/>
  <c r="M178" i="9"/>
  <c r="N178" i="9"/>
  <c r="U178" i="9"/>
  <c r="O178" i="9"/>
  <c r="T178" i="9"/>
  <c r="L178" i="9"/>
  <c r="W178" i="9" l="1"/>
  <c r="H179" i="9"/>
  <c r="J180" i="9" s="1"/>
  <c r="I179" i="9"/>
  <c r="AB178" i="9" l="1"/>
  <c r="AA178" i="9"/>
  <c r="Z178" i="9"/>
  <c r="X178" i="9"/>
  <c r="Y178" i="9"/>
  <c r="G180" i="9"/>
  <c r="E180" i="9" s="1"/>
  <c r="N179" i="9"/>
  <c r="M179" i="9"/>
  <c r="S179" i="9"/>
  <c r="Q179" i="9"/>
  <c r="V179" i="9"/>
  <c r="L179" i="9"/>
  <c r="U179" i="9"/>
  <c r="P179" i="9"/>
  <c r="R179" i="9"/>
  <c r="K179" i="9"/>
  <c r="O179" i="9"/>
  <c r="T179" i="9"/>
  <c r="W179" i="9" l="1"/>
  <c r="Y179" i="9" s="1"/>
  <c r="H180" i="9"/>
  <c r="J181" i="9" s="1"/>
  <c r="I180" i="9"/>
  <c r="X179" i="9" l="1"/>
  <c r="AB179" i="9"/>
  <c r="AA179" i="9"/>
  <c r="Z179" i="9"/>
  <c r="G181" i="9"/>
  <c r="E181" i="9" s="1"/>
  <c r="Q180" i="9"/>
  <c r="S180" i="9"/>
  <c r="O180" i="9"/>
  <c r="V180" i="9"/>
  <c r="U180" i="9"/>
  <c r="N180" i="9"/>
  <c r="M180" i="9"/>
  <c r="T180" i="9"/>
  <c r="K180" i="9"/>
  <c r="P180" i="9"/>
  <c r="L180" i="9"/>
  <c r="R180" i="9"/>
  <c r="W180" i="9" l="1"/>
  <c r="H181" i="9"/>
  <c r="J182" i="9" s="1"/>
  <c r="I181" i="9"/>
  <c r="AB180" i="9" l="1"/>
  <c r="AA180" i="9"/>
  <c r="Z180" i="9"/>
  <c r="Y180" i="9"/>
  <c r="X180" i="9"/>
  <c r="G182" i="9"/>
  <c r="E182" i="9" s="1"/>
  <c r="U181" i="9"/>
  <c r="S181" i="9"/>
  <c r="V181" i="9"/>
  <c r="L181" i="9"/>
  <c r="Q181" i="9"/>
  <c r="N181" i="9"/>
  <c r="M181" i="9"/>
  <c r="O181" i="9"/>
  <c r="T181" i="9"/>
  <c r="K181" i="9"/>
  <c r="R181" i="9"/>
  <c r="P181" i="9"/>
  <c r="W181" i="9" l="1"/>
  <c r="Y181" i="9" s="1"/>
  <c r="H182" i="9"/>
  <c r="J183" i="9" s="1"/>
  <c r="I182" i="9"/>
  <c r="X181" i="9" l="1"/>
  <c r="Z181" i="9"/>
  <c r="AB181" i="9"/>
  <c r="AA181" i="9"/>
  <c r="G183" i="9"/>
  <c r="E183" i="9" s="1"/>
  <c r="V182" i="9"/>
  <c r="O182" i="9"/>
  <c r="P182" i="9"/>
  <c r="S182" i="9"/>
  <c r="N182" i="9"/>
  <c r="R182" i="9"/>
  <c r="M182" i="9"/>
  <c r="L182" i="9"/>
  <c r="Q182" i="9"/>
  <c r="K182" i="9"/>
  <c r="U182" i="9"/>
  <c r="T182" i="9"/>
  <c r="W182" i="9" l="1"/>
  <c r="Y182" i="9" s="1"/>
  <c r="H183" i="9"/>
  <c r="J184" i="9" s="1"/>
  <c r="I183" i="9"/>
  <c r="X182" i="9" l="1"/>
  <c r="G184" i="9"/>
  <c r="E184" i="9" s="1"/>
  <c r="Q183" i="9"/>
  <c r="T183" i="9"/>
  <c r="O183" i="9"/>
  <c r="V183" i="9"/>
  <c r="U183" i="9"/>
  <c r="S183" i="9"/>
  <c r="P183" i="9"/>
  <c r="R183" i="9"/>
  <c r="K183" i="9"/>
  <c r="M183" i="9"/>
  <c r="L183" i="9"/>
  <c r="N183" i="9"/>
  <c r="W183" i="9" l="1"/>
  <c r="H184" i="9"/>
  <c r="J185" i="9" s="1"/>
  <c r="I184" i="9"/>
  <c r="Y183" i="9" l="1"/>
  <c r="X183" i="9"/>
  <c r="G185" i="9"/>
  <c r="E185" i="9" s="1"/>
  <c r="O184" i="9"/>
  <c r="S184" i="9"/>
  <c r="N184" i="9"/>
  <c r="V184" i="9"/>
  <c r="Q184" i="9"/>
  <c r="K184" i="9"/>
  <c r="R184" i="9"/>
  <c r="P184" i="9"/>
  <c r="T184" i="9"/>
  <c r="U184" i="9"/>
  <c r="M184" i="9"/>
  <c r="L184" i="9"/>
  <c r="W184" i="9" l="1"/>
  <c r="X184" i="9" s="1"/>
  <c r="I185" i="9"/>
  <c r="H185" i="9"/>
  <c r="J186" i="9" s="1"/>
  <c r="Y184" i="9" l="1"/>
  <c r="G186" i="9"/>
  <c r="E186" i="9" s="1"/>
  <c r="N185" i="9"/>
  <c r="Q185" i="9"/>
  <c r="L185" i="9"/>
  <c r="T185" i="9"/>
  <c r="M185" i="9"/>
  <c r="S185" i="9"/>
  <c r="U185" i="9"/>
  <c r="O185" i="9"/>
  <c r="P185" i="9"/>
  <c r="K185" i="9"/>
  <c r="R185" i="9"/>
  <c r="V185" i="9"/>
  <c r="W185" i="9" l="1"/>
  <c r="X185" i="9" s="1"/>
  <c r="H186" i="9"/>
  <c r="J187" i="9" s="1"/>
  <c r="I186" i="9"/>
  <c r="Y185" i="9" l="1"/>
  <c r="G187" i="9"/>
  <c r="E187" i="9" s="1"/>
  <c r="O186" i="9"/>
  <c r="V186" i="9"/>
  <c r="M186" i="9"/>
  <c r="K186" i="9"/>
  <c r="L186" i="9"/>
  <c r="U186" i="9"/>
  <c r="N186" i="9"/>
  <c r="T186" i="9"/>
  <c r="P186" i="9"/>
  <c r="Q186" i="9"/>
  <c r="S186" i="9"/>
  <c r="R186" i="9"/>
  <c r="W186" i="9" l="1"/>
  <c r="I187" i="9"/>
  <c r="H187" i="9"/>
  <c r="J188" i="9" s="1"/>
  <c r="Y186" i="9" l="1"/>
  <c r="X186" i="9"/>
  <c r="G188" i="9"/>
  <c r="E188" i="9" s="1"/>
  <c r="U187" i="9"/>
  <c r="K187" i="9"/>
  <c r="S187" i="9"/>
  <c r="P187" i="9"/>
  <c r="Q187" i="9"/>
  <c r="T187" i="9"/>
  <c r="O187" i="9"/>
  <c r="N187" i="9"/>
  <c r="L187" i="9"/>
  <c r="R187" i="9"/>
  <c r="V187" i="9"/>
  <c r="M187" i="9"/>
  <c r="W187" i="9" l="1"/>
  <c r="Y187" i="9" s="1"/>
  <c r="I188" i="9"/>
  <c r="H188" i="9"/>
  <c r="J189" i="9" s="1"/>
  <c r="Z187" i="9" l="1"/>
  <c r="AB187" i="9"/>
  <c r="AA187" i="9"/>
  <c r="X187" i="9"/>
  <c r="G189" i="9"/>
  <c r="E189" i="9" s="1"/>
  <c r="T188" i="9"/>
  <c r="O188" i="9"/>
  <c r="K188" i="9"/>
  <c r="N188" i="9"/>
  <c r="Q188" i="9"/>
  <c r="P188" i="9"/>
  <c r="R188" i="9"/>
  <c r="L188" i="9"/>
  <c r="V188" i="9"/>
  <c r="S188" i="9"/>
  <c r="M188" i="9"/>
  <c r="U188" i="9"/>
  <c r="W188" i="9" l="1"/>
  <c r="I189" i="9"/>
  <c r="H189" i="9"/>
  <c r="J190" i="9" s="1"/>
  <c r="Z188" i="9" l="1"/>
  <c r="AB188" i="9"/>
  <c r="AA188" i="9"/>
  <c r="Y188" i="9"/>
  <c r="X188" i="9"/>
  <c r="G190" i="9"/>
  <c r="E190" i="9" s="1"/>
  <c r="S189" i="9"/>
  <c r="P189" i="9"/>
  <c r="O189" i="9"/>
  <c r="N189" i="9"/>
  <c r="V189" i="9"/>
  <c r="L189" i="9"/>
  <c r="R189" i="9"/>
  <c r="Q189" i="9"/>
  <c r="K189" i="9"/>
  <c r="T189" i="9"/>
  <c r="U189" i="9"/>
  <c r="M189" i="9"/>
  <c r="W189" i="9" l="1"/>
  <c r="Y189" i="9" s="1"/>
  <c r="H190" i="9"/>
  <c r="J191" i="9" s="1"/>
  <c r="I190" i="9"/>
  <c r="X189" i="9" l="1"/>
  <c r="Z189" i="9"/>
  <c r="AB189" i="9"/>
  <c r="AA189" i="9"/>
  <c r="G191" i="9"/>
  <c r="E191" i="9" s="1"/>
  <c r="K190" i="9"/>
  <c r="P190" i="9"/>
  <c r="S190" i="9"/>
  <c r="V190" i="9"/>
  <c r="Q190" i="9"/>
  <c r="N190" i="9"/>
  <c r="M190" i="9"/>
  <c r="O190" i="9"/>
  <c r="T190" i="9"/>
  <c r="U190" i="9"/>
  <c r="L190" i="9"/>
  <c r="R190" i="9"/>
  <c r="W190" i="9" l="1"/>
  <c r="H191" i="9"/>
  <c r="J192" i="9" s="1"/>
  <c r="I191" i="9"/>
  <c r="AB190" i="9" l="1"/>
  <c r="Z190" i="9"/>
  <c r="AA190" i="9"/>
  <c r="Y190" i="9"/>
  <c r="X190" i="9"/>
  <c r="G192" i="9"/>
  <c r="E192" i="9" s="1"/>
  <c r="R191" i="9"/>
  <c r="S191" i="9"/>
  <c r="Q191" i="9"/>
  <c r="N191" i="9"/>
  <c r="O191" i="9"/>
  <c r="M191" i="9"/>
  <c r="P191" i="9"/>
  <c r="U191" i="9"/>
  <c r="L191" i="9"/>
  <c r="K191" i="9"/>
  <c r="T191" i="9"/>
  <c r="V191" i="9"/>
  <c r="W191" i="9" l="1"/>
  <c r="Y191" i="9" s="1"/>
  <c r="H192" i="9"/>
  <c r="J193" i="9" s="1"/>
  <c r="I192" i="9"/>
  <c r="AB191" i="9" l="1"/>
  <c r="Z191" i="9"/>
  <c r="AA191" i="9"/>
  <c r="X191" i="9"/>
  <c r="G193" i="9"/>
  <c r="E193" i="9" s="1"/>
  <c r="Q192" i="9"/>
  <c r="L192" i="9"/>
  <c r="U192" i="9"/>
  <c r="S192" i="9"/>
  <c r="T192" i="9"/>
  <c r="K192" i="9"/>
  <c r="M192" i="9"/>
  <c r="V192" i="9"/>
  <c r="R192" i="9"/>
  <c r="P192" i="9"/>
  <c r="N192" i="9"/>
  <c r="O192" i="9"/>
  <c r="W192" i="9" l="1"/>
  <c r="I193" i="9"/>
  <c r="H193" i="9"/>
  <c r="J194" i="9" s="1"/>
  <c r="AB192" i="9" l="1"/>
  <c r="AA192" i="9"/>
  <c r="Z192" i="9"/>
  <c r="X192" i="9"/>
  <c r="Y192" i="9"/>
  <c r="G194" i="9"/>
  <c r="E194" i="9" s="1"/>
  <c r="L193" i="9"/>
  <c r="V193" i="9"/>
  <c r="O193" i="9"/>
  <c r="U193" i="9"/>
  <c r="K193" i="9"/>
  <c r="Q193" i="9"/>
  <c r="S193" i="9"/>
  <c r="P193" i="9"/>
  <c r="T193" i="9"/>
  <c r="R193" i="9"/>
  <c r="M193" i="9"/>
  <c r="N193" i="9"/>
  <c r="W193" i="9" l="1"/>
  <c r="H194" i="9"/>
  <c r="J195" i="9" s="1"/>
  <c r="I194" i="9"/>
  <c r="AB193" i="9" l="1"/>
  <c r="Z193" i="9"/>
  <c r="AA193" i="9"/>
  <c r="Y193" i="9"/>
  <c r="X193" i="9"/>
  <c r="G195" i="9"/>
  <c r="E195" i="9" s="1"/>
  <c r="O194" i="9"/>
  <c r="L194" i="9"/>
  <c r="Q194" i="9"/>
  <c r="V194" i="9"/>
  <c r="M194" i="9"/>
  <c r="T194" i="9"/>
  <c r="S194" i="9"/>
  <c r="P194" i="9"/>
  <c r="R194" i="9"/>
  <c r="K194" i="9"/>
  <c r="U194" i="9"/>
  <c r="N194" i="9"/>
  <c r="W194" i="9" l="1"/>
  <c r="H195" i="9"/>
  <c r="J196" i="9" s="1"/>
  <c r="I195" i="9"/>
  <c r="AB194" i="9" l="1"/>
  <c r="Z194" i="9"/>
  <c r="AA194" i="9"/>
  <c r="Y194" i="9"/>
  <c r="X194" i="9"/>
  <c r="G196" i="9"/>
  <c r="E196" i="9" s="1"/>
  <c r="Q195" i="9"/>
  <c r="O195" i="9"/>
  <c r="T195" i="9"/>
  <c r="S195" i="9"/>
  <c r="N195" i="9"/>
  <c r="L195" i="9"/>
  <c r="P195" i="9"/>
  <c r="V195" i="9"/>
  <c r="K195" i="9"/>
  <c r="M195" i="9"/>
  <c r="U195" i="9"/>
  <c r="R195" i="9"/>
  <c r="W195" i="9" l="1"/>
  <c r="Y195" i="9" s="1"/>
  <c r="H196" i="9"/>
  <c r="J197" i="9" s="1"/>
  <c r="I196" i="9"/>
  <c r="X195" i="9" l="1"/>
  <c r="AB195" i="9"/>
  <c r="AA195" i="9"/>
  <c r="Z195" i="9"/>
  <c r="G197" i="9"/>
  <c r="E197" i="9" s="1"/>
  <c r="O196" i="9"/>
  <c r="N196" i="9"/>
  <c r="Q196" i="9"/>
  <c r="T196" i="9"/>
  <c r="P196" i="9"/>
  <c r="R196" i="9"/>
  <c r="L196" i="9"/>
  <c r="K196" i="9"/>
  <c r="M196" i="9"/>
  <c r="U196" i="9"/>
  <c r="V196" i="9"/>
  <c r="S196" i="9"/>
  <c r="W196" i="9" l="1"/>
  <c r="X196" i="9" s="1"/>
  <c r="I197" i="9"/>
  <c r="H197" i="9"/>
  <c r="J198" i="9" s="1"/>
  <c r="AB196" i="9" l="1"/>
  <c r="AA196" i="9"/>
  <c r="Z196" i="9"/>
  <c r="Y196" i="9"/>
  <c r="G198" i="9"/>
  <c r="E198" i="9" s="1"/>
  <c r="S197" i="9"/>
  <c r="L197" i="9"/>
  <c r="P197" i="9"/>
  <c r="N197" i="9"/>
  <c r="T197" i="9"/>
  <c r="O197" i="9"/>
  <c r="Q197" i="9"/>
  <c r="U197" i="9"/>
  <c r="K197" i="9"/>
  <c r="R197" i="9"/>
  <c r="V197" i="9"/>
  <c r="M197" i="9"/>
  <c r="W197" i="9" l="1"/>
  <c r="X197" i="9" s="1"/>
  <c r="H198" i="9"/>
  <c r="J199" i="9" s="1"/>
  <c r="I198" i="9"/>
  <c r="AB197" i="9" l="1"/>
  <c r="Z197" i="9"/>
  <c r="AA197" i="9"/>
  <c r="Y197" i="9"/>
  <c r="G199" i="9"/>
  <c r="E199" i="9" s="1"/>
  <c r="Q198" i="9"/>
  <c r="T198" i="9"/>
  <c r="M198" i="9"/>
  <c r="S198" i="9"/>
  <c r="L198" i="9"/>
  <c r="U198" i="9"/>
  <c r="N198" i="9"/>
  <c r="O198" i="9"/>
  <c r="K198" i="9"/>
  <c r="R198" i="9"/>
  <c r="P198" i="9"/>
  <c r="V198" i="9"/>
  <c r="W198" i="9" l="1"/>
  <c r="Y198" i="9" s="1"/>
  <c r="H199" i="9"/>
  <c r="J200" i="9" s="1"/>
  <c r="I199" i="9"/>
  <c r="X198" i="9" l="1"/>
  <c r="G200" i="9"/>
  <c r="E200" i="9" s="1"/>
  <c r="T199" i="9"/>
  <c r="K199" i="9"/>
  <c r="N199" i="9"/>
  <c r="P199" i="9"/>
  <c r="O199" i="9"/>
  <c r="U199" i="9"/>
  <c r="S199" i="9"/>
  <c r="Q199" i="9"/>
  <c r="V199" i="9"/>
  <c r="R199" i="9"/>
  <c r="L199" i="9"/>
  <c r="M199" i="9"/>
  <c r="W199" i="9" l="1"/>
  <c r="Y199" i="9" s="1"/>
  <c r="H200" i="9"/>
  <c r="J201" i="9" s="1"/>
  <c r="I200" i="9"/>
  <c r="X199" i="9" l="1"/>
  <c r="G201" i="9"/>
  <c r="E201" i="9" s="1"/>
  <c r="Q200" i="9"/>
  <c r="R200" i="9"/>
  <c r="U200" i="9"/>
  <c r="N200" i="9"/>
  <c r="T200" i="9"/>
  <c r="M200" i="9"/>
  <c r="P200" i="9"/>
  <c r="S200" i="9"/>
  <c r="K200" i="9"/>
  <c r="O200" i="9"/>
  <c r="L200" i="9"/>
  <c r="V200" i="9"/>
  <c r="W200" i="9" l="1"/>
  <c r="Y200" i="9" s="1"/>
  <c r="I201" i="9"/>
  <c r="H201" i="9"/>
  <c r="J202" i="9" s="1"/>
  <c r="X200" i="9" l="1"/>
  <c r="G202" i="9"/>
  <c r="E202" i="9" s="1"/>
  <c r="K201" i="9"/>
  <c r="T201" i="9"/>
  <c r="U201" i="9"/>
  <c r="N201" i="9"/>
  <c r="L201" i="9"/>
  <c r="P201" i="9"/>
  <c r="Q201" i="9"/>
  <c r="R201" i="9"/>
  <c r="S201" i="9"/>
  <c r="V201" i="9"/>
  <c r="O201" i="9"/>
  <c r="M201" i="9"/>
  <c r="W201" i="9" l="1"/>
  <c r="H202" i="9"/>
  <c r="J203" i="9" s="1"/>
  <c r="I202" i="9"/>
  <c r="Y201" i="9" l="1"/>
  <c r="X201" i="9"/>
  <c r="G203" i="9"/>
  <c r="E203" i="9" s="1"/>
  <c r="S202" i="9"/>
  <c r="Q202" i="9"/>
  <c r="V202" i="9"/>
  <c r="T202" i="9"/>
  <c r="N202" i="9"/>
  <c r="O202" i="9"/>
  <c r="K202" i="9"/>
  <c r="U202" i="9"/>
  <c r="M202" i="9"/>
  <c r="P202" i="9"/>
  <c r="L202" i="9"/>
  <c r="R202" i="9"/>
  <c r="W202" i="9" l="1"/>
  <c r="I203" i="9"/>
  <c r="H203" i="9"/>
  <c r="J204" i="9" s="1"/>
  <c r="X202" i="9" l="1"/>
  <c r="Y202" i="9"/>
  <c r="G204" i="9"/>
  <c r="E204" i="9" s="1"/>
  <c r="O203" i="9"/>
  <c r="S203" i="9"/>
  <c r="P203" i="9"/>
  <c r="K203" i="9"/>
  <c r="R203" i="9"/>
  <c r="V203" i="9"/>
  <c r="L203" i="9"/>
  <c r="Q203" i="9"/>
  <c r="T203" i="9"/>
  <c r="N203" i="9"/>
  <c r="M203" i="9"/>
  <c r="U203" i="9"/>
  <c r="W203" i="9" l="1"/>
  <c r="X203" i="9" s="1"/>
  <c r="I204" i="9"/>
  <c r="H204" i="9"/>
  <c r="J205" i="9" s="1"/>
  <c r="Y203" i="9" l="1"/>
  <c r="AB203" i="9"/>
  <c r="AA203" i="9"/>
  <c r="Z203" i="9"/>
  <c r="G205" i="9"/>
  <c r="E205" i="9" s="1"/>
  <c r="S204" i="9"/>
  <c r="V204" i="9"/>
  <c r="O204" i="9"/>
  <c r="U204" i="9"/>
  <c r="Q204" i="9"/>
  <c r="T204" i="9"/>
  <c r="K204" i="9"/>
  <c r="M204" i="9"/>
  <c r="R204" i="9"/>
  <c r="L204" i="9"/>
  <c r="P204" i="9"/>
  <c r="N204" i="9"/>
  <c r="W204" i="9" l="1"/>
  <c r="X204" i="9" s="1"/>
  <c r="I205" i="9"/>
  <c r="H205" i="9"/>
  <c r="J206" i="9" s="1"/>
  <c r="AB204" i="9" l="1"/>
  <c r="AA204" i="9"/>
  <c r="Z204" i="9"/>
  <c r="Y204" i="9"/>
  <c r="G206" i="9"/>
  <c r="E206" i="9" s="1"/>
  <c r="U205" i="9"/>
  <c r="T205" i="9"/>
  <c r="Q205" i="9"/>
  <c r="M205" i="9"/>
  <c r="R205" i="9"/>
  <c r="N205" i="9"/>
  <c r="P205" i="9"/>
  <c r="S205" i="9"/>
  <c r="O205" i="9"/>
  <c r="K205" i="9"/>
  <c r="V205" i="9"/>
  <c r="L205" i="9"/>
  <c r="W205" i="9" l="1"/>
  <c r="X205" i="9" s="1"/>
  <c r="H206" i="9"/>
  <c r="J207" i="9" s="1"/>
  <c r="I206" i="9"/>
  <c r="Y205" i="9" l="1"/>
  <c r="AB205" i="9"/>
  <c r="Z205" i="9"/>
  <c r="AA205" i="9"/>
  <c r="G207" i="9"/>
  <c r="E207" i="9" s="1"/>
  <c r="M206" i="9"/>
  <c r="P206" i="9"/>
  <c r="L206" i="9"/>
  <c r="R206" i="9"/>
  <c r="T206" i="9"/>
  <c r="S206" i="9"/>
  <c r="U206" i="9"/>
  <c r="N206" i="9"/>
  <c r="K206" i="9"/>
  <c r="Q206" i="9"/>
  <c r="V206" i="9"/>
  <c r="O206" i="9"/>
  <c r="W206" i="9" l="1"/>
  <c r="I207" i="9"/>
  <c r="H207" i="9"/>
  <c r="J208" i="9" s="1"/>
  <c r="AB206" i="9" l="1"/>
  <c r="Z206" i="9"/>
  <c r="AA206" i="9"/>
  <c r="Y206" i="9"/>
  <c r="X206" i="9"/>
  <c r="G208" i="9"/>
  <c r="E208" i="9" s="1"/>
  <c r="Q207" i="9"/>
  <c r="V207" i="9"/>
  <c r="S207" i="9"/>
  <c r="U207" i="9"/>
  <c r="N207" i="9"/>
  <c r="T207" i="9"/>
  <c r="L207" i="9"/>
  <c r="K207" i="9"/>
  <c r="M207" i="9"/>
  <c r="O207" i="9"/>
  <c r="P207" i="9"/>
  <c r="R207" i="9"/>
  <c r="W207" i="9" l="1"/>
  <c r="Y207" i="9" s="1"/>
  <c r="H208" i="9"/>
  <c r="J209" i="9" s="1"/>
  <c r="I208" i="9"/>
  <c r="AB207" i="9" l="1"/>
  <c r="Z207" i="9"/>
  <c r="AA207" i="9"/>
  <c r="X207" i="9"/>
  <c r="G209" i="9"/>
  <c r="E209" i="9" s="1"/>
  <c r="P208" i="9"/>
  <c r="N208" i="9"/>
  <c r="V208" i="9"/>
  <c r="M208" i="9"/>
  <c r="K208" i="9"/>
  <c r="Q208" i="9"/>
  <c r="R208" i="9"/>
  <c r="U208" i="9"/>
  <c r="L208" i="9"/>
  <c r="O208" i="9"/>
  <c r="T208" i="9"/>
  <c r="S208" i="9"/>
  <c r="W208" i="9" l="1"/>
  <c r="X208" i="9" s="1"/>
  <c r="I209" i="9"/>
  <c r="H209" i="9"/>
  <c r="J210" i="9" s="1"/>
  <c r="AB208" i="9" l="1"/>
  <c r="AA208" i="9"/>
  <c r="Z208" i="9"/>
  <c r="Y208" i="9"/>
  <c r="G210" i="9"/>
  <c r="E210" i="9" s="1"/>
  <c r="V209" i="9"/>
  <c r="U209" i="9"/>
  <c r="T209" i="9"/>
  <c r="Q209" i="9"/>
  <c r="M209" i="9"/>
  <c r="S209" i="9"/>
  <c r="N209" i="9"/>
  <c r="O209" i="9"/>
  <c r="L209" i="9"/>
  <c r="P209" i="9"/>
  <c r="R209" i="9"/>
  <c r="K209" i="9"/>
  <c r="W209" i="9" l="1"/>
  <c r="X209" i="9" s="1"/>
  <c r="H210" i="9"/>
  <c r="J211" i="9" s="1"/>
  <c r="I210" i="9"/>
  <c r="Y209" i="9" l="1"/>
  <c r="AB209" i="9"/>
  <c r="Z209" i="9"/>
  <c r="AA209" i="9"/>
  <c r="G211" i="9"/>
  <c r="E211" i="9" s="1"/>
  <c r="N210" i="9"/>
  <c r="S210" i="9"/>
  <c r="Q210" i="9"/>
  <c r="R210" i="9"/>
  <c r="V210" i="9"/>
  <c r="M210" i="9"/>
  <c r="U210" i="9"/>
  <c r="T210" i="9"/>
  <c r="O210" i="9"/>
  <c r="L210" i="9"/>
  <c r="K210" i="9"/>
  <c r="P210" i="9"/>
  <c r="W210" i="9" l="1"/>
  <c r="H211" i="9"/>
  <c r="J212" i="9" s="1"/>
  <c r="I211" i="9"/>
  <c r="AB210" i="9" l="1"/>
  <c r="Z210" i="9"/>
  <c r="AA210" i="9"/>
  <c r="X210" i="9"/>
  <c r="Y210" i="9"/>
  <c r="G212" i="9"/>
  <c r="E212" i="9" s="1"/>
  <c r="O211" i="9"/>
  <c r="K211" i="9"/>
  <c r="P211" i="9"/>
  <c r="T211" i="9"/>
  <c r="V211" i="9"/>
  <c r="Q211" i="9"/>
  <c r="M211" i="9"/>
  <c r="N211" i="9"/>
  <c r="S211" i="9"/>
  <c r="U211" i="9"/>
  <c r="L211" i="9"/>
  <c r="R211" i="9"/>
  <c r="W211" i="9" l="1"/>
  <c r="H212" i="9"/>
  <c r="J213" i="9" s="1"/>
  <c r="I212" i="9"/>
  <c r="AB211" i="9" l="1"/>
  <c r="AA211" i="9"/>
  <c r="Z211" i="9"/>
  <c r="X211" i="9"/>
  <c r="Y211" i="9"/>
  <c r="G213" i="9"/>
  <c r="E213" i="9" s="1"/>
  <c r="S212" i="9"/>
  <c r="V212" i="9"/>
  <c r="T212" i="9"/>
  <c r="K212" i="9"/>
  <c r="R212" i="9"/>
  <c r="L212" i="9"/>
  <c r="N212" i="9"/>
  <c r="O212" i="9"/>
  <c r="Q212" i="9"/>
  <c r="P212" i="9"/>
  <c r="U212" i="9"/>
  <c r="M212" i="9"/>
  <c r="W212" i="9" l="1"/>
  <c r="Y212" i="9" s="1"/>
  <c r="I213" i="9"/>
  <c r="H213" i="9"/>
  <c r="J214" i="9" s="1"/>
  <c r="AB212" i="9" l="1"/>
  <c r="AA212" i="9"/>
  <c r="Z212" i="9"/>
  <c r="X212" i="9"/>
  <c r="G214" i="9"/>
  <c r="E214" i="9" s="1"/>
  <c r="R213" i="9"/>
  <c r="S213" i="9"/>
  <c r="N213" i="9"/>
  <c r="O213" i="9"/>
  <c r="K213" i="9"/>
  <c r="M213" i="9"/>
  <c r="Q213" i="9"/>
  <c r="L213" i="9"/>
  <c r="T213" i="9"/>
  <c r="U213" i="9"/>
  <c r="V213" i="9"/>
  <c r="P213" i="9"/>
  <c r="W213" i="9" l="1"/>
  <c r="Y213" i="9" s="1"/>
  <c r="H214" i="9"/>
  <c r="J215" i="9" s="1"/>
  <c r="I214" i="9"/>
  <c r="AB213" i="9" l="1"/>
  <c r="Z213" i="9"/>
  <c r="AA213" i="9"/>
  <c r="X213" i="9"/>
  <c r="G215" i="9"/>
  <c r="E215" i="9" s="1"/>
  <c r="N214" i="9"/>
  <c r="R214" i="9"/>
  <c r="S214" i="9"/>
  <c r="Q214" i="9"/>
  <c r="P214" i="9"/>
  <c r="T214" i="9"/>
  <c r="M214" i="9"/>
  <c r="K214" i="9"/>
  <c r="O214" i="9"/>
  <c r="U214" i="9"/>
  <c r="L214" i="9"/>
  <c r="V214" i="9"/>
  <c r="W214" i="9" l="1"/>
  <c r="Y214" i="9" s="1"/>
  <c r="H215" i="9"/>
  <c r="J216" i="9" s="1"/>
  <c r="I215" i="9"/>
  <c r="X214" i="9" l="1"/>
  <c r="G216" i="9"/>
  <c r="E216" i="9" s="1"/>
  <c r="V215" i="9"/>
  <c r="O215" i="9"/>
  <c r="L215" i="9"/>
  <c r="U215" i="9"/>
  <c r="Q215" i="9"/>
  <c r="T215" i="9"/>
  <c r="K215" i="9"/>
  <c r="N215" i="9"/>
  <c r="P215" i="9"/>
  <c r="M215" i="9"/>
  <c r="R215" i="9"/>
  <c r="S215" i="9"/>
  <c r="W215" i="9" l="1"/>
  <c r="X215" i="9" s="1"/>
  <c r="H216" i="9"/>
  <c r="J217" i="9" s="1"/>
  <c r="I216" i="9"/>
  <c r="Y215" i="9" l="1"/>
  <c r="G217" i="9"/>
  <c r="E217" i="9" s="1"/>
  <c r="K216" i="9"/>
  <c r="L216" i="9"/>
  <c r="N216" i="9"/>
  <c r="S216" i="9"/>
  <c r="Q216" i="9"/>
  <c r="M216" i="9"/>
  <c r="P216" i="9"/>
  <c r="V216" i="9"/>
  <c r="U216" i="9"/>
  <c r="R216" i="9"/>
  <c r="O216" i="9"/>
  <c r="T216" i="9"/>
  <c r="W216" i="9" l="1"/>
  <c r="X216" i="9" s="1"/>
  <c r="I217" i="9"/>
  <c r="H217" i="9"/>
  <c r="J218" i="9" s="1"/>
  <c r="Y216" i="9" l="1"/>
  <c r="G218" i="9"/>
  <c r="E218" i="9" s="1"/>
  <c r="T217" i="9"/>
  <c r="Q217" i="9"/>
  <c r="K217" i="9"/>
  <c r="N217" i="9"/>
  <c r="V217" i="9"/>
  <c r="S217" i="9"/>
  <c r="P217" i="9"/>
  <c r="U217" i="9"/>
  <c r="R217" i="9"/>
  <c r="M217" i="9"/>
  <c r="L217" i="9"/>
  <c r="O217" i="9"/>
  <c r="W217" i="9" l="1"/>
  <c r="Y217" i="9" s="1"/>
  <c r="H218" i="9"/>
  <c r="J219" i="9" s="1"/>
  <c r="I218" i="9"/>
  <c r="X217" i="9" l="1"/>
  <c r="G219" i="9"/>
  <c r="E219" i="9" s="1"/>
  <c r="S218" i="9"/>
  <c r="U218" i="9"/>
  <c r="Q218" i="9"/>
  <c r="V218" i="9"/>
  <c r="O218" i="9"/>
  <c r="P218" i="9"/>
  <c r="K218" i="9"/>
  <c r="R218" i="9"/>
  <c r="L218" i="9"/>
  <c r="N218" i="9"/>
  <c r="T218" i="9"/>
  <c r="M218" i="9"/>
  <c r="W218" i="9" l="1"/>
  <c r="Y218" i="9" s="1"/>
  <c r="I219" i="9"/>
  <c r="H219" i="9"/>
  <c r="J220" i="9" s="1"/>
  <c r="X218" i="9" l="1"/>
  <c r="G220" i="9"/>
  <c r="E220" i="9" s="1"/>
  <c r="S219" i="9"/>
  <c r="M219" i="9"/>
  <c r="V219" i="9"/>
  <c r="L219" i="9"/>
  <c r="Q219" i="9"/>
  <c r="O219" i="9"/>
  <c r="R219" i="9"/>
  <c r="K219" i="9"/>
  <c r="P219" i="9"/>
  <c r="T219" i="9"/>
  <c r="N219" i="9"/>
  <c r="U219" i="9"/>
  <c r="W219" i="9" l="1"/>
  <c r="I220" i="9"/>
  <c r="H220" i="9"/>
  <c r="J221" i="9" s="1"/>
  <c r="AB219" i="9" l="1"/>
  <c r="AA219" i="9"/>
  <c r="Z219" i="9"/>
  <c r="X219" i="9"/>
  <c r="Y219" i="9"/>
  <c r="G221" i="9"/>
  <c r="E221" i="9" s="1"/>
  <c r="U220" i="9"/>
  <c r="S220" i="9"/>
  <c r="T220" i="9"/>
  <c r="V220" i="9"/>
  <c r="P220" i="9"/>
  <c r="Q220" i="9"/>
  <c r="O220" i="9"/>
  <c r="M220" i="9"/>
  <c r="N220" i="9"/>
  <c r="L220" i="9"/>
  <c r="K220" i="9"/>
  <c r="R220" i="9"/>
  <c r="W220" i="9" l="1"/>
  <c r="Y220" i="9" s="1"/>
  <c r="I221" i="9"/>
  <c r="H221" i="9"/>
  <c r="J222" i="9" s="1"/>
  <c r="X220" i="9" l="1"/>
  <c r="AB220" i="9"/>
  <c r="AA220" i="9"/>
  <c r="Z220" i="9"/>
  <c r="G222" i="9"/>
  <c r="E222" i="9" s="1"/>
  <c r="M221" i="9"/>
  <c r="U221" i="9"/>
  <c r="T221" i="9"/>
  <c r="V221" i="9"/>
  <c r="L221" i="9"/>
  <c r="K221" i="9"/>
  <c r="S221" i="9"/>
  <c r="R221" i="9"/>
  <c r="P221" i="9"/>
  <c r="N221" i="9"/>
  <c r="Q221" i="9"/>
  <c r="O221" i="9"/>
  <c r="W221" i="9" l="1"/>
  <c r="X221" i="9" s="1"/>
  <c r="H222" i="9"/>
  <c r="J223" i="9" s="1"/>
  <c r="I222" i="9"/>
  <c r="Y221" i="9" l="1"/>
  <c r="AB221" i="9"/>
  <c r="Z221" i="9"/>
  <c r="AA221" i="9"/>
  <c r="G223" i="9"/>
  <c r="E223" i="9" s="1"/>
  <c r="L222" i="9"/>
  <c r="M222" i="9"/>
  <c r="P222" i="9"/>
  <c r="Q222" i="9"/>
  <c r="V222" i="9"/>
  <c r="R222" i="9"/>
  <c r="O222" i="9"/>
  <c r="K222" i="9"/>
  <c r="T222" i="9"/>
  <c r="N222" i="9"/>
  <c r="U222" i="9"/>
  <c r="S222" i="9"/>
  <c r="W222" i="9" l="1"/>
  <c r="X222" i="9" s="1"/>
  <c r="H223" i="9"/>
  <c r="J224" i="9" s="1"/>
  <c r="I223" i="9"/>
  <c r="AB222" i="9" l="1"/>
  <c r="Z222" i="9"/>
  <c r="AA222" i="9"/>
  <c r="Y222" i="9"/>
  <c r="G224" i="9"/>
  <c r="E224" i="9" s="1"/>
  <c r="M223" i="9"/>
  <c r="T223" i="9"/>
  <c r="N223" i="9"/>
  <c r="Q223" i="9"/>
  <c r="P223" i="9"/>
  <c r="O223" i="9"/>
  <c r="L223" i="9"/>
  <c r="V223" i="9"/>
  <c r="K223" i="9"/>
  <c r="R223" i="9"/>
  <c r="S223" i="9"/>
  <c r="U223" i="9"/>
  <c r="W223" i="9" l="1"/>
  <c r="X223" i="9" s="1"/>
  <c r="I224" i="9"/>
  <c r="H224" i="9"/>
  <c r="J225" i="9" s="1"/>
  <c r="Y223" i="9" l="1"/>
  <c r="AB223" i="9"/>
  <c r="Z223" i="9"/>
  <c r="AA223" i="9"/>
  <c r="G225" i="9"/>
  <c r="E225" i="9" s="1"/>
  <c r="V224" i="9"/>
  <c r="P224" i="9"/>
  <c r="N224" i="9"/>
  <c r="U224" i="9"/>
  <c r="R224" i="9"/>
  <c r="M224" i="9"/>
  <c r="O224" i="9"/>
  <c r="Q224" i="9"/>
  <c r="S224" i="9"/>
  <c r="T224" i="9"/>
  <c r="K224" i="9"/>
  <c r="L224" i="9"/>
  <c r="W224" i="9" l="1"/>
  <c r="I225" i="9"/>
  <c r="H225" i="9"/>
  <c r="J226" i="9" s="1"/>
  <c r="AB224" i="9" l="1"/>
  <c r="AA224" i="9"/>
  <c r="Z224" i="9"/>
  <c r="X224" i="9"/>
  <c r="Y224" i="9"/>
  <c r="G226" i="9"/>
  <c r="E226" i="9" s="1"/>
  <c r="O225" i="9"/>
  <c r="P225" i="9"/>
  <c r="V225" i="9"/>
  <c r="R225" i="9"/>
  <c r="Q225" i="9"/>
  <c r="M225" i="9"/>
  <c r="L225" i="9"/>
  <c r="T225" i="9"/>
  <c r="K225" i="9"/>
  <c r="S225" i="9"/>
  <c r="U225" i="9"/>
  <c r="N225" i="9"/>
  <c r="W225" i="9" l="1"/>
  <c r="X225" i="9" s="1"/>
  <c r="H226" i="9"/>
  <c r="J227" i="9" s="1"/>
  <c r="I226" i="9"/>
  <c r="Y225" i="9" l="1"/>
  <c r="AB225" i="9"/>
  <c r="Z225" i="9"/>
  <c r="AA225" i="9"/>
  <c r="G227" i="9"/>
  <c r="E227" i="9" s="1"/>
  <c r="U226" i="9"/>
  <c r="O226" i="9"/>
  <c r="Q226" i="9"/>
  <c r="V226" i="9"/>
  <c r="P226" i="9"/>
  <c r="T226" i="9"/>
  <c r="N226" i="9"/>
  <c r="K226" i="9"/>
  <c r="L226" i="9"/>
  <c r="S226" i="9"/>
  <c r="R226" i="9"/>
  <c r="M226" i="9"/>
  <c r="W226" i="9" l="1"/>
  <c r="X226" i="9" s="1"/>
  <c r="I227" i="9"/>
  <c r="H227" i="9"/>
  <c r="J228" i="9" s="1"/>
  <c r="Y226" i="9" l="1"/>
  <c r="AB226" i="9"/>
  <c r="Z226" i="9"/>
  <c r="AA226" i="9"/>
  <c r="G228" i="9"/>
  <c r="E228" i="9" s="1"/>
  <c r="L227" i="9"/>
  <c r="T227" i="9"/>
  <c r="N227" i="9"/>
  <c r="S227" i="9"/>
  <c r="R227" i="9"/>
  <c r="V227" i="9"/>
  <c r="M227" i="9"/>
  <c r="P227" i="9"/>
  <c r="O227" i="9"/>
  <c r="U227" i="9"/>
  <c r="Q227" i="9"/>
  <c r="K227" i="9"/>
  <c r="W227" i="9" l="1"/>
  <c r="H228" i="9"/>
  <c r="J229" i="9" s="1"/>
  <c r="I228" i="9"/>
  <c r="K228" i="9"/>
  <c r="AB227" i="9" l="1"/>
  <c r="AA227" i="9"/>
  <c r="Z227" i="9"/>
  <c r="Y227" i="9"/>
  <c r="X227" i="9"/>
  <c r="G229" i="9"/>
  <c r="E229" i="9" s="1"/>
  <c r="U228" i="9"/>
  <c r="O228" i="9"/>
  <c r="V228" i="9"/>
  <c r="P228" i="9"/>
  <c r="T228" i="9"/>
  <c r="L228" i="9"/>
  <c r="Q228" i="9"/>
  <c r="M228" i="9"/>
  <c r="S228" i="9"/>
  <c r="R228" i="9"/>
  <c r="N228" i="9"/>
  <c r="W228" i="9" l="1"/>
  <c r="Y228" i="9" s="1"/>
  <c r="I229" i="9"/>
  <c r="H229" i="9"/>
  <c r="J230" i="9" s="1"/>
  <c r="X228" i="9" l="1"/>
  <c r="G230" i="9"/>
  <c r="E230" i="9" s="1"/>
  <c r="R229" i="9"/>
  <c r="P229" i="9"/>
  <c r="S229" i="9"/>
  <c r="K229" i="9"/>
  <c r="V229" i="9"/>
  <c r="U229" i="9"/>
  <c r="T229" i="9"/>
  <c r="M229" i="9"/>
  <c r="L229" i="9"/>
  <c r="N229" i="9"/>
  <c r="Q229" i="9"/>
  <c r="O229" i="9"/>
  <c r="W229" i="9" l="1"/>
  <c r="Y229" i="9" s="1"/>
  <c r="H230" i="9"/>
  <c r="J231" i="9" s="1"/>
  <c r="I230" i="9"/>
  <c r="X229" i="9" l="1"/>
  <c r="G231" i="9"/>
  <c r="E231" i="9" s="1"/>
  <c r="N230" i="9"/>
  <c r="U230" i="9"/>
  <c r="M230" i="9"/>
  <c r="O230" i="9"/>
  <c r="L230" i="9"/>
  <c r="V230" i="9"/>
  <c r="K230" i="9"/>
  <c r="T230" i="9"/>
  <c r="S230" i="9"/>
  <c r="R230" i="9"/>
  <c r="Q230" i="9"/>
  <c r="P230" i="9"/>
  <c r="W230" i="9" l="1"/>
  <c r="H231" i="9"/>
  <c r="J232" i="9" s="1"/>
  <c r="I231" i="9"/>
  <c r="AB198" i="9" l="1"/>
  <c r="AA198" i="9"/>
  <c r="Z198" i="9" s="1"/>
  <c r="Y230" i="9"/>
  <c r="X230" i="9"/>
  <c r="G232" i="9"/>
  <c r="E232" i="9" s="1"/>
  <c r="N231" i="9"/>
  <c r="P231" i="9"/>
  <c r="U231" i="9"/>
  <c r="Q231" i="9"/>
  <c r="L231" i="9"/>
  <c r="O231" i="9"/>
  <c r="K231" i="9"/>
  <c r="T231" i="9"/>
  <c r="M231" i="9"/>
  <c r="S231" i="9"/>
  <c r="R231" i="9"/>
  <c r="V231" i="9"/>
  <c r="AB183" i="9" l="1"/>
  <c r="AA183" i="9"/>
  <c r="Z183" i="9" s="1"/>
  <c r="W231" i="9"/>
  <c r="Y231" i="9" s="1"/>
  <c r="H232" i="9"/>
  <c r="J233" i="9" s="1"/>
  <c r="I232" i="9"/>
  <c r="AA182" i="9" l="1"/>
  <c r="AB182" i="9"/>
  <c r="X231" i="9"/>
  <c r="G233" i="9"/>
  <c r="E233" i="9" s="1"/>
  <c r="S232" i="9"/>
  <c r="N232" i="9"/>
  <c r="M232" i="9"/>
  <c r="U232" i="9"/>
  <c r="R232" i="9"/>
  <c r="L232" i="9"/>
  <c r="T232" i="9"/>
  <c r="K232" i="9"/>
  <c r="Q232" i="9"/>
  <c r="P232" i="9"/>
  <c r="V232" i="9"/>
  <c r="O232" i="9"/>
  <c r="Z182" i="9" l="1"/>
  <c r="Z152" i="9"/>
  <c r="W232" i="9"/>
  <c r="I233" i="9"/>
  <c r="H233" i="9"/>
  <c r="J234" i="9" s="1"/>
  <c r="Y232" i="9" l="1"/>
  <c r="X232" i="9"/>
  <c r="G234" i="9"/>
  <c r="E234" i="9" s="1"/>
  <c r="M233" i="9"/>
  <c r="N233" i="9"/>
  <c r="V233" i="9"/>
  <c r="O233" i="9"/>
  <c r="R233" i="9"/>
  <c r="P233" i="9"/>
  <c r="K233" i="9"/>
  <c r="S233" i="9"/>
  <c r="L233" i="9"/>
  <c r="U233" i="9"/>
  <c r="Q233" i="9"/>
  <c r="T233" i="9"/>
  <c r="W233" i="9" l="1"/>
  <c r="H234" i="9"/>
  <c r="J235" i="9" s="1"/>
  <c r="I234" i="9"/>
  <c r="Y233" i="9" l="1"/>
  <c r="X233" i="9"/>
  <c r="G235" i="9"/>
  <c r="E235" i="9" s="1"/>
  <c r="R234" i="9"/>
  <c r="M234" i="9"/>
  <c r="L234" i="9"/>
  <c r="V234" i="9"/>
  <c r="S234" i="9"/>
  <c r="T234" i="9"/>
  <c r="P234" i="9"/>
  <c r="Q234" i="9"/>
  <c r="O234" i="9"/>
  <c r="N234" i="9"/>
  <c r="U234" i="9"/>
  <c r="K234" i="9"/>
  <c r="W234" i="9" l="1"/>
  <c r="Y234" i="9" s="1"/>
  <c r="I235" i="9"/>
  <c r="H235" i="9"/>
  <c r="J236" i="9" s="1"/>
  <c r="AB234" i="9" l="1"/>
  <c r="Z234" i="9"/>
  <c r="AA234" i="9"/>
  <c r="X234" i="9"/>
  <c r="G236" i="9"/>
  <c r="E236" i="9" s="1"/>
  <c r="S235" i="9"/>
  <c r="Q235" i="9"/>
  <c r="N235" i="9"/>
  <c r="O235" i="9"/>
  <c r="P235" i="9"/>
  <c r="M235" i="9"/>
  <c r="U235" i="9"/>
  <c r="R235" i="9"/>
  <c r="L235" i="9"/>
  <c r="T235" i="9"/>
  <c r="K235" i="9"/>
  <c r="V235" i="9"/>
  <c r="W235" i="9" l="1"/>
  <c r="I236" i="9"/>
  <c r="H236" i="9"/>
  <c r="J237" i="9" s="1"/>
  <c r="AB235" i="9" l="1"/>
  <c r="AA235" i="9"/>
  <c r="Z235" i="9"/>
  <c r="X235" i="9"/>
  <c r="Y235" i="9"/>
  <c r="G237" i="9"/>
  <c r="E237" i="9" s="1"/>
  <c r="S236" i="9"/>
  <c r="U236" i="9"/>
  <c r="Q236" i="9"/>
  <c r="L236" i="9"/>
  <c r="M236" i="9"/>
  <c r="P236" i="9"/>
  <c r="T236" i="9"/>
  <c r="O236" i="9"/>
  <c r="N236" i="9"/>
  <c r="V236" i="9"/>
  <c r="K236" i="9"/>
  <c r="R236" i="9"/>
  <c r="W236" i="9" l="1"/>
  <c r="I237" i="9"/>
  <c r="H237" i="9"/>
  <c r="J238" i="9" s="1"/>
  <c r="X236" i="9" l="1"/>
  <c r="Y236" i="9"/>
  <c r="G238" i="9"/>
  <c r="E238" i="9" s="1"/>
  <c r="S237" i="9"/>
  <c r="P237" i="9"/>
  <c r="U237" i="9"/>
  <c r="K237" i="9"/>
  <c r="M237" i="9"/>
  <c r="V237" i="9"/>
  <c r="O237" i="9"/>
  <c r="L237" i="9"/>
  <c r="N237" i="9"/>
  <c r="R237" i="9"/>
  <c r="Q237" i="9"/>
  <c r="T237" i="9"/>
  <c r="W237" i="9" l="1"/>
  <c r="X237" i="9" s="1"/>
  <c r="H238" i="9"/>
  <c r="J239" i="9" s="1"/>
  <c r="I238" i="9"/>
  <c r="Y237" i="9" l="1"/>
  <c r="G239" i="9"/>
  <c r="E239" i="9" s="1"/>
  <c r="V238" i="9"/>
  <c r="N238" i="9"/>
  <c r="K238" i="9"/>
  <c r="O238" i="9"/>
  <c r="S238" i="9"/>
  <c r="T238" i="9"/>
  <c r="L238" i="9"/>
  <c r="M238" i="9"/>
  <c r="P238" i="9"/>
  <c r="U238" i="9"/>
  <c r="R238" i="9"/>
  <c r="Q238" i="9"/>
  <c r="W238" i="9" l="1"/>
  <c r="X238" i="9" s="1"/>
  <c r="H239" i="9"/>
  <c r="J240" i="9" s="1"/>
  <c r="I239" i="9"/>
  <c r="Y238" i="9" l="1"/>
  <c r="G240" i="9"/>
  <c r="E240" i="9" s="1"/>
  <c r="T239" i="9"/>
  <c r="N239" i="9"/>
  <c r="P239" i="9"/>
  <c r="S239" i="9"/>
  <c r="V239" i="9"/>
  <c r="Q239" i="9"/>
  <c r="L239" i="9"/>
  <c r="O239" i="9"/>
  <c r="K239" i="9"/>
  <c r="M239" i="9"/>
  <c r="R239" i="9"/>
  <c r="U239" i="9"/>
  <c r="W239" i="9" l="1"/>
  <c r="H240" i="9"/>
  <c r="J241" i="9" s="1"/>
  <c r="I240" i="9"/>
  <c r="X239" i="9" l="1"/>
  <c r="Y239" i="9"/>
  <c r="G241" i="9"/>
  <c r="E241" i="9" s="1"/>
  <c r="L240" i="9"/>
  <c r="K240" i="9"/>
  <c r="U240" i="9"/>
  <c r="P240" i="9"/>
  <c r="N240" i="9"/>
  <c r="M240" i="9"/>
  <c r="R240" i="9"/>
  <c r="O240" i="9"/>
  <c r="V240" i="9"/>
  <c r="Q240" i="9"/>
  <c r="S240" i="9"/>
  <c r="T240" i="9"/>
  <c r="W240" i="9" l="1"/>
  <c r="Y240" i="9" s="1"/>
  <c r="H241" i="9"/>
  <c r="J242" i="9" s="1"/>
  <c r="I241" i="9"/>
  <c r="X240" i="9" l="1"/>
  <c r="G242" i="9"/>
  <c r="E242" i="9" s="1"/>
  <c r="P241" i="9"/>
  <c r="U241" i="9"/>
  <c r="Q241" i="9"/>
  <c r="K241" i="9"/>
  <c r="M241" i="9"/>
  <c r="R241" i="9"/>
  <c r="O241" i="9"/>
  <c r="L241" i="9"/>
  <c r="S241" i="9"/>
  <c r="V241" i="9"/>
  <c r="N241" i="9"/>
  <c r="T241" i="9"/>
  <c r="W241" i="9" l="1"/>
  <c r="X241" i="9" s="1"/>
  <c r="H242" i="9"/>
  <c r="J243" i="9" s="1"/>
  <c r="I242" i="9"/>
  <c r="Y241" i="9" l="1"/>
  <c r="G243" i="9"/>
  <c r="E243" i="9" s="1"/>
  <c r="U242" i="9"/>
  <c r="T242" i="9"/>
  <c r="O242" i="9"/>
  <c r="K242" i="9"/>
  <c r="Q242" i="9"/>
  <c r="P242" i="9"/>
  <c r="R242" i="9"/>
  <c r="V242" i="9"/>
  <c r="M242" i="9"/>
  <c r="S242" i="9"/>
  <c r="N242" i="9"/>
  <c r="L242" i="9"/>
  <c r="W242" i="9" l="1"/>
  <c r="X242" i="9" s="1"/>
  <c r="H243" i="9"/>
  <c r="J244" i="9" s="1"/>
  <c r="I243" i="9"/>
  <c r="Y242" i="9" l="1"/>
  <c r="AB242" i="9"/>
  <c r="Z242" i="9"/>
  <c r="AA242" i="9"/>
  <c r="G244" i="9"/>
  <c r="E244" i="9" s="1"/>
  <c r="M243" i="9"/>
  <c r="K243" i="9"/>
  <c r="R243" i="9"/>
  <c r="Q243" i="9"/>
  <c r="T243" i="9"/>
  <c r="S243" i="9"/>
  <c r="N243" i="9"/>
  <c r="O243" i="9"/>
  <c r="P243" i="9"/>
  <c r="U243" i="9"/>
  <c r="L243" i="9"/>
  <c r="V243" i="9"/>
  <c r="W243" i="9" l="1"/>
  <c r="X243" i="9" s="1"/>
  <c r="I244" i="9"/>
  <c r="H244" i="9"/>
  <c r="J245" i="9" s="1"/>
  <c r="AB243" i="9" l="1"/>
  <c r="AA243" i="9"/>
  <c r="Z243" i="9"/>
  <c r="Y243" i="9"/>
  <c r="G245" i="9"/>
  <c r="E245" i="9" s="1"/>
  <c r="T244" i="9"/>
  <c r="P244" i="9"/>
  <c r="V244" i="9"/>
  <c r="N244" i="9"/>
  <c r="L244" i="9"/>
  <c r="U244" i="9"/>
  <c r="M244" i="9"/>
  <c r="Q244" i="9"/>
  <c r="K244" i="9"/>
  <c r="R244" i="9"/>
  <c r="O244" i="9"/>
  <c r="S244" i="9"/>
  <c r="W244" i="9" l="1"/>
  <c r="Y244" i="9" s="1"/>
  <c r="H245" i="9"/>
  <c r="J246" i="9" s="1"/>
  <c r="I245" i="9"/>
  <c r="AB244" i="9" l="1"/>
  <c r="AA244" i="9"/>
  <c r="Z244" i="9"/>
  <c r="X244" i="9"/>
  <c r="G246" i="9"/>
  <c r="E246" i="9" s="1"/>
  <c r="S245" i="9"/>
  <c r="Q245" i="9"/>
  <c r="P245" i="9"/>
  <c r="K245" i="9"/>
  <c r="U245" i="9"/>
  <c r="R245" i="9"/>
  <c r="V245" i="9"/>
  <c r="N245" i="9"/>
  <c r="L245" i="9"/>
  <c r="M245" i="9"/>
  <c r="O245" i="9"/>
  <c r="T245" i="9"/>
  <c r="W245" i="9" l="1"/>
  <c r="Y245" i="9" s="1"/>
  <c r="H246" i="9"/>
  <c r="J247" i="9" s="1"/>
  <c r="I246" i="9"/>
  <c r="X245" i="9" l="1"/>
  <c r="AB245" i="9"/>
  <c r="Z245" i="9"/>
  <c r="AA245" i="9"/>
  <c r="G247" i="9"/>
  <c r="E247" i="9" s="1"/>
  <c r="O246" i="9"/>
  <c r="U246" i="9"/>
  <c r="M246" i="9"/>
  <c r="P246" i="9"/>
  <c r="Q246" i="9"/>
  <c r="K246" i="9"/>
  <c r="R246" i="9"/>
  <c r="V246" i="9"/>
  <c r="N246" i="9"/>
  <c r="T246" i="9"/>
  <c r="L246" i="9"/>
  <c r="S246" i="9"/>
  <c r="W246" i="9" l="1"/>
  <c r="H247" i="9"/>
  <c r="J248" i="9" s="1"/>
  <c r="I247" i="9"/>
  <c r="Y246" i="9" l="1"/>
  <c r="X246" i="9"/>
  <c r="G248" i="9"/>
  <c r="E248" i="9" s="1"/>
  <c r="L247" i="9"/>
  <c r="Q247" i="9"/>
  <c r="U247" i="9"/>
  <c r="M247" i="9"/>
  <c r="T247" i="9"/>
  <c r="V247" i="9"/>
  <c r="K247" i="9"/>
  <c r="S247" i="9"/>
  <c r="R247" i="9"/>
  <c r="P247" i="9"/>
  <c r="N247" i="9"/>
  <c r="O247" i="9"/>
  <c r="W247" i="9" l="1"/>
  <c r="I248" i="9"/>
  <c r="H248" i="9"/>
  <c r="J249" i="9" s="1"/>
  <c r="X247" i="9" l="1"/>
  <c r="Y247" i="9"/>
  <c r="G249" i="9"/>
  <c r="E249" i="9" s="1"/>
  <c r="S248" i="9"/>
  <c r="T248" i="9"/>
  <c r="Q248" i="9"/>
  <c r="K248" i="9"/>
  <c r="N248" i="9"/>
  <c r="U248" i="9"/>
  <c r="O248" i="9"/>
  <c r="P248" i="9"/>
  <c r="L248" i="9"/>
  <c r="V248" i="9"/>
  <c r="M248" i="9"/>
  <c r="R248" i="9"/>
  <c r="W248" i="9" l="1"/>
  <c r="H249" i="9"/>
  <c r="J250" i="9" s="1"/>
  <c r="I249" i="9"/>
  <c r="X248" i="9" l="1"/>
  <c r="Y248" i="9"/>
  <c r="G250" i="9"/>
  <c r="E250" i="9" s="1"/>
  <c r="K249" i="9"/>
  <c r="P249" i="9"/>
  <c r="L249" i="9"/>
  <c r="S249" i="9"/>
  <c r="N249" i="9"/>
  <c r="R249" i="9"/>
  <c r="T249" i="9"/>
  <c r="M249" i="9"/>
  <c r="V249" i="9"/>
  <c r="O249" i="9"/>
  <c r="U249" i="9"/>
  <c r="Q249" i="9"/>
  <c r="W249" i="9" l="1"/>
  <c r="X249" i="9" s="1"/>
  <c r="H250" i="9"/>
  <c r="J251" i="9" s="1"/>
  <c r="I250" i="9"/>
  <c r="Y249" i="9" l="1"/>
  <c r="G251" i="9"/>
  <c r="E251" i="9" s="1"/>
  <c r="T250" i="9"/>
  <c r="P250" i="9"/>
  <c r="R250" i="9"/>
  <c r="U250" i="9"/>
  <c r="S250" i="9"/>
  <c r="O250" i="9"/>
  <c r="Q250" i="9"/>
  <c r="N250" i="9"/>
  <c r="V250" i="9"/>
  <c r="L250" i="9"/>
  <c r="K250" i="9"/>
  <c r="M250" i="9"/>
  <c r="W250" i="9" l="1"/>
  <c r="H251" i="9"/>
  <c r="J252" i="9" s="1"/>
  <c r="I251" i="9"/>
  <c r="X250" i="9" l="1"/>
  <c r="Y250" i="9"/>
  <c r="G252" i="9"/>
  <c r="E252" i="9" s="1"/>
  <c r="Q251" i="9"/>
  <c r="U251" i="9"/>
  <c r="O251" i="9"/>
  <c r="S251" i="9"/>
  <c r="P251" i="9"/>
  <c r="N251" i="9"/>
  <c r="L251" i="9"/>
  <c r="T251" i="9"/>
  <c r="V251" i="9"/>
  <c r="R251" i="9"/>
  <c r="M251" i="9"/>
  <c r="K251" i="9"/>
  <c r="W251" i="9" l="1"/>
  <c r="Y251" i="9" s="1"/>
  <c r="I252" i="9"/>
  <c r="H252" i="9"/>
  <c r="J253" i="9" s="1"/>
  <c r="X251" i="9" l="1"/>
  <c r="G253" i="9"/>
  <c r="E253" i="9" s="1"/>
  <c r="K252" i="9"/>
  <c r="Q252" i="9"/>
  <c r="P252" i="9"/>
  <c r="S252" i="9"/>
  <c r="M252" i="9"/>
  <c r="O252" i="9"/>
  <c r="L252" i="9"/>
  <c r="U252" i="9"/>
  <c r="V252" i="9"/>
  <c r="T252" i="9"/>
  <c r="N252" i="9"/>
  <c r="R252" i="9"/>
  <c r="W252" i="9" l="1"/>
  <c r="H253" i="9"/>
  <c r="J254" i="9" s="1"/>
  <c r="I253" i="9"/>
  <c r="AB252" i="9" l="1"/>
  <c r="AA252" i="9"/>
  <c r="Z252" i="9"/>
  <c r="X252" i="9"/>
  <c r="Y252" i="9"/>
  <c r="G254" i="9"/>
  <c r="E254" i="9" s="1"/>
  <c r="P253" i="9"/>
  <c r="V253" i="9"/>
  <c r="R253" i="9"/>
  <c r="T253" i="9"/>
  <c r="S253" i="9"/>
  <c r="L253" i="9"/>
  <c r="Q253" i="9"/>
  <c r="O253" i="9"/>
  <c r="M253" i="9"/>
  <c r="K253" i="9"/>
  <c r="N253" i="9"/>
  <c r="U253" i="9"/>
  <c r="W253" i="9" l="1"/>
  <c r="H254" i="9"/>
  <c r="J255" i="9" s="1"/>
  <c r="I254" i="9"/>
  <c r="AB253" i="9" l="1"/>
  <c r="Z253" i="9"/>
  <c r="AA253" i="9"/>
  <c r="Y253" i="9"/>
  <c r="X253" i="9"/>
  <c r="G255" i="9"/>
  <c r="E255" i="9" s="1"/>
  <c r="N254" i="9"/>
  <c r="O254" i="9"/>
  <c r="R254" i="9"/>
  <c r="Q254" i="9"/>
  <c r="M254" i="9"/>
  <c r="V254" i="9"/>
  <c r="P254" i="9"/>
  <c r="S254" i="9"/>
  <c r="T254" i="9"/>
  <c r="L254" i="9"/>
  <c r="U254" i="9"/>
  <c r="K254" i="9"/>
  <c r="W254" i="9" l="1"/>
  <c r="H255" i="9"/>
  <c r="J256" i="9" s="1"/>
  <c r="I255" i="9"/>
  <c r="Y254" i="9" l="1"/>
  <c r="X254" i="9"/>
  <c r="G256" i="9"/>
  <c r="E256" i="9" s="1"/>
  <c r="O255" i="9"/>
  <c r="U255" i="9"/>
  <c r="K255" i="9"/>
  <c r="L255" i="9"/>
  <c r="V255" i="9"/>
  <c r="T255" i="9"/>
  <c r="Q255" i="9"/>
  <c r="N255" i="9"/>
  <c r="S255" i="9"/>
  <c r="R255" i="9"/>
  <c r="P255" i="9"/>
  <c r="M255" i="9"/>
  <c r="W255" i="9" l="1"/>
  <c r="Y255" i="9" s="1"/>
  <c r="I256" i="9"/>
  <c r="H256" i="9"/>
  <c r="J257" i="9" s="1"/>
  <c r="X255" i="9" l="1"/>
  <c r="G257" i="9"/>
  <c r="E257" i="9" s="1"/>
  <c r="T256" i="9"/>
  <c r="N256" i="9"/>
  <c r="U256" i="9"/>
  <c r="P256" i="9"/>
  <c r="V256" i="9"/>
  <c r="Q256" i="9"/>
  <c r="R256" i="9"/>
  <c r="M256" i="9"/>
  <c r="L256" i="9"/>
  <c r="S256" i="9"/>
  <c r="K256" i="9"/>
  <c r="O256" i="9"/>
  <c r="W256" i="9" l="1"/>
  <c r="X256" i="9" s="1"/>
  <c r="H257" i="9"/>
  <c r="J258" i="9" s="1"/>
  <c r="I257" i="9"/>
  <c r="Y256" i="9" l="1"/>
  <c r="G258" i="9"/>
  <c r="E258" i="9" s="1"/>
  <c r="V257" i="9"/>
  <c r="K257" i="9"/>
  <c r="O257" i="9"/>
  <c r="L257" i="9"/>
  <c r="N257" i="9"/>
  <c r="P257" i="9"/>
  <c r="T257" i="9"/>
  <c r="R257" i="9"/>
  <c r="Q257" i="9"/>
  <c r="M257" i="9"/>
  <c r="U257" i="9"/>
  <c r="S257" i="9"/>
  <c r="W257" i="9" l="1"/>
  <c r="Y257" i="9" s="1"/>
  <c r="I258" i="9"/>
  <c r="H258" i="9"/>
  <c r="J259" i="9" s="1"/>
  <c r="X257" i="9" l="1"/>
  <c r="G259" i="9"/>
  <c r="E259" i="9" s="1"/>
  <c r="S258" i="9"/>
  <c r="T258" i="9"/>
  <c r="M258" i="9"/>
  <c r="U258" i="9"/>
  <c r="P258" i="9"/>
  <c r="K258" i="9"/>
  <c r="Q258" i="9"/>
  <c r="V258" i="9"/>
  <c r="O258" i="9"/>
  <c r="N258" i="9"/>
  <c r="L258" i="9"/>
  <c r="R258" i="9"/>
  <c r="W258" i="9" l="1"/>
  <c r="Y258" i="9" s="1"/>
  <c r="H259" i="9"/>
  <c r="J260" i="9" s="1"/>
  <c r="I259" i="9"/>
  <c r="X258" i="9" l="1"/>
  <c r="G260" i="9"/>
  <c r="E260" i="9" s="1"/>
  <c r="U259" i="9"/>
  <c r="S259" i="9"/>
  <c r="M259" i="9"/>
  <c r="O259" i="9"/>
  <c r="R259" i="9"/>
  <c r="V259" i="9"/>
  <c r="T259" i="9"/>
  <c r="P259" i="9"/>
  <c r="Q259" i="9"/>
  <c r="K259" i="9"/>
  <c r="N259" i="9"/>
  <c r="L259" i="9"/>
  <c r="W259" i="9" l="1"/>
  <c r="I260" i="9"/>
  <c r="H260" i="9"/>
  <c r="J261" i="9" s="1"/>
  <c r="Y259" i="9" l="1"/>
  <c r="X259" i="9"/>
  <c r="G261" i="9"/>
  <c r="E261" i="9" s="1"/>
  <c r="L260" i="9"/>
  <c r="R260" i="9"/>
  <c r="N260" i="9"/>
  <c r="P260" i="9"/>
  <c r="O260" i="9"/>
  <c r="S260" i="9"/>
  <c r="M260" i="9"/>
  <c r="V260" i="9"/>
  <c r="U260" i="9"/>
  <c r="T260" i="9"/>
  <c r="Q260" i="9"/>
  <c r="K260" i="9"/>
  <c r="W260" i="9" l="1"/>
  <c r="Y260" i="9" s="1"/>
  <c r="H261" i="9"/>
  <c r="J262" i="9" s="1"/>
  <c r="I261" i="9"/>
  <c r="AB260" i="9" l="1"/>
  <c r="AA260" i="9"/>
  <c r="Z260" i="9"/>
  <c r="X260" i="9"/>
  <c r="G262" i="9"/>
  <c r="E262" i="9" s="1"/>
  <c r="S261" i="9"/>
  <c r="M261" i="9"/>
  <c r="T261" i="9"/>
  <c r="P261" i="9"/>
  <c r="L261" i="9"/>
  <c r="N261" i="9"/>
  <c r="K261" i="9"/>
  <c r="U261" i="9"/>
  <c r="Q261" i="9"/>
  <c r="V261" i="9"/>
  <c r="O261" i="9"/>
  <c r="R261" i="9"/>
  <c r="W261" i="9" l="1"/>
  <c r="Y261" i="9" s="1"/>
  <c r="I262" i="9"/>
  <c r="H262" i="9"/>
  <c r="J263" i="9" s="1"/>
  <c r="X261" i="9" l="1"/>
  <c r="AB261" i="9"/>
  <c r="Z261" i="9"/>
  <c r="AA261" i="9"/>
  <c r="G263" i="9"/>
  <c r="E263" i="9" s="1"/>
  <c r="Q262" i="9"/>
  <c r="O262" i="9"/>
  <c r="M262" i="9"/>
  <c r="L262" i="9"/>
  <c r="U262" i="9"/>
  <c r="R262" i="9"/>
  <c r="K262" i="9"/>
  <c r="N262" i="9"/>
  <c r="T262" i="9"/>
  <c r="P262" i="9"/>
  <c r="V262" i="9"/>
  <c r="S262" i="9"/>
  <c r="W262" i="9" l="1"/>
  <c r="H263" i="9"/>
  <c r="J264" i="9" s="1"/>
  <c r="I263" i="9"/>
  <c r="AB262" i="9" l="1"/>
  <c r="Z262" i="9"/>
  <c r="AA262" i="9"/>
  <c r="Y262" i="9"/>
  <c r="X262" i="9"/>
  <c r="G264" i="9"/>
  <c r="E264" i="9" s="1"/>
  <c r="R263" i="9"/>
  <c r="Q263" i="9"/>
  <c r="T263" i="9"/>
  <c r="U263" i="9"/>
  <c r="L263" i="9"/>
  <c r="K263" i="9"/>
  <c r="N263" i="9"/>
  <c r="S263" i="9"/>
  <c r="O263" i="9"/>
  <c r="P263" i="9"/>
  <c r="V263" i="9"/>
  <c r="M263" i="9"/>
  <c r="W263" i="9" l="1"/>
  <c r="H264" i="9"/>
  <c r="J265" i="9" s="1"/>
  <c r="I264" i="9"/>
  <c r="X263" i="9" l="1"/>
  <c r="Y263" i="9"/>
  <c r="G265" i="9"/>
  <c r="E265" i="9" s="1"/>
  <c r="N264" i="9"/>
  <c r="T264" i="9"/>
  <c r="S264" i="9"/>
  <c r="P264" i="9"/>
  <c r="L264" i="9"/>
  <c r="V264" i="9"/>
  <c r="U264" i="9"/>
  <c r="O264" i="9"/>
  <c r="M264" i="9"/>
  <c r="Q264" i="9"/>
  <c r="K264" i="9"/>
  <c r="R264" i="9"/>
  <c r="W264" i="9" l="1"/>
  <c r="Y264" i="9" s="1"/>
  <c r="H265" i="9"/>
  <c r="J266" i="9" s="1"/>
  <c r="I265" i="9"/>
  <c r="X264" i="9" l="1"/>
  <c r="G266" i="9"/>
  <c r="E266" i="9" s="1"/>
  <c r="R265" i="9"/>
  <c r="P265" i="9"/>
  <c r="U265" i="9"/>
  <c r="K265" i="9"/>
  <c r="M265" i="9"/>
  <c r="N265" i="9"/>
  <c r="V265" i="9"/>
  <c r="T265" i="9"/>
  <c r="O265" i="9"/>
  <c r="Q265" i="9"/>
  <c r="S265" i="9"/>
  <c r="L265" i="9"/>
  <c r="W265" i="9" l="1"/>
  <c r="I266" i="9"/>
  <c r="H266" i="9"/>
  <c r="J267" i="9" s="1"/>
  <c r="Y265" i="9" l="1"/>
  <c r="X265" i="9"/>
  <c r="G267" i="9"/>
  <c r="E267" i="9" s="1"/>
  <c r="N266" i="9"/>
  <c r="K266" i="9"/>
  <c r="R266" i="9"/>
  <c r="V266" i="9"/>
  <c r="S266" i="9"/>
  <c r="O266" i="9"/>
  <c r="T266" i="9"/>
  <c r="M266" i="9"/>
  <c r="L266" i="9"/>
  <c r="U266" i="9"/>
  <c r="P266" i="9"/>
  <c r="Q266" i="9"/>
  <c r="W266" i="9" l="1"/>
  <c r="X266" i="9" s="1"/>
  <c r="H267" i="9"/>
  <c r="J268" i="9" s="1"/>
  <c r="I267" i="9"/>
  <c r="Y266" i="9" l="1"/>
  <c r="G268" i="9"/>
  <c r="E268" i="9" s="1"/>
  <c r="N267" i="9"/>
  <c r="Q267" i="9"/>
  <c r="R267" i="9"/>
  <c r="S267" i="9"/>
  <c r="T267" i="9"/>
  <c r="K267" i="9"/>
  <c r="U267" i="9"/>
  <c r="V267" i="9"/>
  <c r="M267" i="9"/>
  <c r="O267" i="9"/>
  <c r="P267" i="9"/>
  <c r="L267" i="9"/>
  <c r="W267" i="9" l="1"/>
  <c r="H268" i="9"/>
  <c r="J269" i="9" s="1"/>
  <c r="I268" i="9"/>
  <c r="X267" i="9" l="1"/>
  <c r="Y267" i="9"/>
  <c r="G269" i="9"/>
  <c r="E269" i="9" s="1"/>
  <c r="K268" i="9"/>
  <c r="S268" i="9"/>
  <c r="N268" i="9"/>
  <c r="P268" i="9"/>
  <c r="O268" i="9"/>
  <c r="R268" i="9"/>
  <c r="Q268" i="9"/>
  <c r="U268" i="9"/>
  <c r="V268" i="9"/>
  <c r="T268" i="9"/>
  <c r="L268" i="9"/>
  <c r="M268" i="9"/>
  <c r="W268" i="9" l="1"/>
  <c r="H269" i="9"/>
  <c r="J270" i="9" s="1"/>
  <c r="I269" i="9"/>
  <c r="X268" i="9" l="1"/>
  <c r="Y268" i="9"/>
  <c r="G270" i="9"/>
  <c r="E270" i="9" s="1"/>
  <c r="N269" i="9"/>
  <c r="V269" i="9"/>
  <c r="O269" i="9"/>
  <c r="K269" i="9"/>
  <c r="U269" i="9"/>
  <c r="T269" i="9"/>
  <c r="S269" i="9"/>
  <c r="L269" i="9"/>
  <c r="M269" i="9"/>
  <c r="P269" i="9"/>
  <c r="Q269" i="9"/>
  <c r="R269" i="9"/>
  <c r="W269" i="9" l="1"/>
  <c r="Y269" i="9" s="1"/>
  <c r="I270" i="9"/>
  <c r="H270" i="9"/>
  <c r="J271" i="9" s="1"/>
  <c r="AB269" i="9" l="1"/>
  <c r="AA269" i="9"/>
  <c r="Z269" i="9"/>
  <c r="X269" i="9"/>
  <c r="G271" i="9"/>
  <c r="E271" i="9" s="1"/>
  <c r="M270" i="9"/>
  <c r="Q270" i="9"/>
  <c r="S270" i="9"/>
  <c r="O270" i="9"/>
  <c r="U270" i="9"/>
  <c r="T270" i="9"/>
  <c r="L270" i="9"/>
  <c r="N270" i="9"/>
  <c r="V270" i="9"/>
  <c r="P270" i="9"/>
  <c r="K270" i="9"/>
  <c r="R270" i="9"/>
  <c r="W270" i="9" l="1"/>
  <c r="H271" i="9"/>
  <c r="J272" i="9" s="1"/>
  <c r="I271" i="9"/>
  <c r="X270" i="9" l="1"/>
  <c r="Y270" i="9"/>
  <c r="G272" i="9"/>
  <c r="E272" i="9" s="1"/>
  <c r="Q271" i="9"/>
  <c r="R271" i="9"/>
  <c r="O271" i="9"/>
  <c r="P271" i="9"/>
  <c r="L271" i="9"/>
  <c r="U271" i="9"/>
  <c r="N271" i="9"/>
  <c r="T271" i="9"/>
  <c r="V271" i="9"/>
  <c r="M271" i="9"/>
  <c r="K271" i="9"/>
  <c r="S271" i="9"/>
  <c r="W271" i="9" l="1"/>
  <c r="I272" i="9"/>
  <c r="H272" i="9"/>
  <c r="J273" i="9" s="1"/>
  <c r="X271" i="9" l="1"/>
  <c r="Y271" i="9"/>
  <c r="G273" i="9"/>
  <c r="E273" i="9" s="1"/>
  <c r="M272" i="9"/>
  <c r="P272" i="9"/>
  <c r="U272" i="9"/>
  <c r="T272" i="9"/>
  <c r="N272" i="9"/>
  <c r="S272" i="9"/>
  <c r="V272" i="9"/>
  <c r="K272" i="9"/>
  <c r="O272" i="9"/>
  <c r="R272" i="9"/>
  <c r="Q272" i="9"/>
  <c r="L272" i="9"/>
  <c r="W272" i="9" l="1"/>
  <c r="Y272" i="9" s="1"/>
  <c r="I273" i="9"/>
  <c r="H273" i="9"/>
  <c r="J274" i="9" s="1"/>
  <c r="X272" i="9" l="1"/>
  <c r="G274" i="9"/>
  <c r="E274" i="9" s="1"/>
  <c r="L273" i="9"/>
  <c r="U273" i="9"/>
  <c r="K273" i="9"/>
  <c r="V273" i="9"/>
  <c r="S273" i="9"/>
  <c r="Q273" i="9"/>
  <c r="M273" i="9"/>
  <c r="R273" i="9"/>
  <c r="O273" i="9"/>
  <c r="P273" i="9"/>
  <c r="N273" i="9"/>
  <c r="T273" i="9"/>
  <c r="W273" i="9" l="1"/>
  <c r="Y273" i="9" s="1"/>
  <c r="I274" i="9"/>
  <c r="H274" i="9"/>
  <c r="J275" i="9" s="1"/>
  <c r="X273" i="9" l="1"/>
  <c r="G275" i="9"/>
  <c r="E275" i="9" s="1"/>
  <c r="P274" i="9"/>
  <c r="S274" i="9"/>
  <c r="Q274" i="9"/>
  <c r="M274" i="9"/>
  <c r="U274" i="9"/>
  <c r="N274" i="9"/>
  <c r="K274" i="9"/>
  <c r="T274" i="9"/>
  <c r="V274" i="9"/>
  <c r="O274" i="9"/>
  <c r="R274" i="9"/>
  <c r="L274" i="9"/>
  <c r="W274" i="9" l="1"/>
  <c r="H275" i="9"/>
  <c r="J276" i="9" s="1"/>
  <c r="I275" i="9"/>
  <c r="Y274" i="9" l="1"/>
  <c r="X274" i="9"/>
  <c r="G276" i="9"/>
  <c r="E276" i="9" s="1"/>
  <c r="P275" i="9"/>
  <c r="O275" i="9"/>
  <c r="T275" i="9"/>
  <c r="K275" i="9"/>
  <c r="M275" i="9"/>
  <c r="S275" i="9"/>
  <c r="V275" i="9"/>
  <c r="N275" i="9"/>
  <c r="L275" i="9"/>
  <c r="Q275" i="9"/>
  <c r="U275" i="9"/>
  <c r="R275" i="9"/>
  <c r="W275" i="9" l="1"/>
  <c r="Y275" i="9" s="1"/>
  <c r="I276" i="9"/>
  <c r="H276" i="9"/>
  <c r="J277" i="9" s="1"/>
  <c r="X275" i="9" l="1"/>
  <c r="G277" i="9"/>
  <c r="E277" i="9" s="1"/>
  <c r="T276" i="9"/>
  <c r="V276" i="9"/>
  <c r="R276" i="9"/>
  <c r="P276" i="9"/>
  <c r="L276" i="9"/>
  <c r="N276" i="9"/>
  <c r="M276" i="9"/>
  <c r="U276" i="9"/>
  <c r="Q276" i="9"/>
  <c r="S276" i="9"/>
  <c r="K276" i="9"/>
  <c r="O276" i="9"/>
  <c r="W276" i="9" l="1"/>
  <c r="H277" i="9"/>
  <c r="J278" i="9" s="1"/>
  <c r="I277" i="9"/>
  <c r="AB276" i="9" l="1"/>
  <c r="Z276" i="9"/>
  <c r="AA276" i="9"/>
  <c r="Y276" i="9"/>
  <c r="X276" i="9"/>
  <c r="G278" i="9"/>
  <c r="E278" i="9" s="1"/>
  <c r="T277" i="9"/>
  <c r="V277" i="9"/>
  <c r="R277" i="9"/>
  <c r="L277" i="9"/>
  <c r="P277" i="9"/>
  <c r="Q277" i="9"/>
  <c r="M277" i="9"/>
  <c r="K277" i="9"/>
  <c r="O277" i="9"/>
  <c r="N277" i="9"/>
  <c r="U277" i="9"/>
  <c r="S277" i="9"/>
  <c r="W277" i="9" l="1"/>
  <c r="Y277" i="9" s="1"/>
  <c r="I278" i="9"/>
  <c r="H278" i="9"/>
  <c r="J279" i="9" s="1"/>
  <c r="X277" i="9" l="1"/>
  <c r="AB277" i="9"/>
  <c r="AA277" i="9"/>
  <c r="Z277" i="9"/>
  <c r="G279" i="9"/>
  <c r="E279" i="9" s="1"/>
  <c r="M278" i="9"/>
  <c r="P278" i="9"/>
  <c r="R278" i="9"/>
  <c r="K278" i="9"/>
  <c r="Q278" i="9"/>
  <c r="N278" i="9"/>
  <c r="V278" i="9"/>
  <c r="S278" i="9"/>
  <c r="L278" i="9"/>
  <c r="T278" i="9"/>
  <c r="O278" i="9"/>
  <c r="U278" i="9"/>
  <c r="W278" i="9" l="1"/>
  <c r="H279" i="9"/>
  <c r="J280" i="9" s="1"/>
  <c r="I279" i="9"/>
  <c r="Y278" i="9" l="1"/>
  <c r="X278" i="9"/>
  <c r="G280" i="9"/>
  <c r="E280" i="9" s="1"/>
  <c r="L279" i="9"/>
  <c r="N279" i="9"/>
  <c r="R279" i="9"/>
  <c r="S279" i="9"/>
  <c r="U279" i="9"/>
  <c r="M279" i="9"/>
  <c r="K279" i="9"/>
  <c r="O279" i="9"/>
  <c r="P279" i="9"/>
  <c r="Q279" i="9"/>
  <c r="V279" i="9"/>
  <c r="T279" i="9"/>
  <c r="W279" i="9" l="1"/>
  <c r="Y279" i="9" s="1"/>
  <c r="H280" i="9"/>
  <c r="J281" i="9" s="1"/>
  <c r="I280" i="9"/>
  <c r="X279" i="9" l="1"/>
  <c r="G281" i="9"/>
  <c r="E281" i="9" s="1"/>
  <c r="R280" i="9"/>
  <c r="O280" i="9"/>
  <c r="S280" i="9"/>
  <c r="T280" i="9"/>
  <c r="K280" i="9"/>
  <c r="P280" i="9"/>
  <c r="V280" i="9"/>
  <c r="U280" i="9"/>
  <c r="Q280" i="9"/>
  <c r="M280" i="9"/>
  <c r="N280" i="9"/>
  <c r="L280" i="9"/>
  <c r="W280" i="9" l="1"/>
  <c r="Y280" i="9" s="1"/>
  <c r="H281" i="9"/>
  <c r="J282" i="9" s="1"/>
  <c r="I281" i="9"/>
  <c r="X280" i="9" l="1"/>
  <c r="G282" i="9"/>
  <c r="E282" i="9" s="1"/>
  <c r="N281" i="9"/>
  <c r="K281" i="9"/>
  <c r="V281" i="9"/>
  <c r="O281" i="9"/>
  <c r="M281" i="9"/>
  <c r="S281" i="9"/>
  <c r="Q281" i="9"/>
  <c r="U281" i="9"/>
  <c r="R281" i="9"/>
  <c r="P281" i="9"/>
  <c r="T281" i="9"/>
  <c r="L281" i="9"/>
  <c r="W281" i="9" l="1"/>
  <c r="X281" i="9" s="1"/>
  <c r="I282" i="9"/>
  <c r="H282" i="9"/>
  <c r="J283" i="9" s="1"/>
  <c r="Y281" i="9" l="1"/>
  <c r="G283" i="9"/>
  <c r="E283" i="9" s="1"/>
  <c r="U282" i="9"/>
  <c r="K282" i="9"/>
  <c r="R282" i="9"/>
  <c r="M282" i="9"/>
  <c r="Q282" i="9"/>
  <c r="P282" i="9"/>
  <c r="N282" i="9"/>
  <c r="T282" i="9"/>
  <c r="L282" i="9"/>
  <c r="O282" i="9"/>
  <c r="S282" i="9"/>
  <c r="V282" i="9"/>
  <c r="W282" i="9" l="1"/>
  <c r="H283" i="9"/>
  <c r="J284" i="9" s="1"/>
  <c r="I283" i="9"/>
  <c r="X282" i="9" l="1"/>
  <c r="Y282" i="9"/>
  <c r="G284" i="9"/>
  <c r="E284" i="9" s="1"/>
  <c r="L283" i="9"/>
  <c r="N283" i="9"/>
  <c r="P283" i="9"/>
  <c r="R283" i="9"/>
  <c r="O283" i="9"/>
  <c r="S283" i="9"/>
  <c r="M283" i="9"/>
  <c r="T283" i="9"/>
  <c r="V283" i="9"/>
  <c r="U283" i="9"/>
  <c r="K283" i="9"/>
  <c r="Q283" i="9"/>
  <c r="W283" i="9" l="1"/>
  <c r="H284" i="9"/>
  <c r="J285" i="9" s="1"/>
  <c r="I284" i="9"/>
  <c r="Y283" i="9" l="1"/>
  <c r="X283" i="9"/>
  <c r="G285" i="9"/>
  <c r="E285" i="9" s="1"/>
  <c r="P284" i="9"/>
  <c r="L284" i="9"/>
  <c r="S284" i="9"/>
  <c r="V284" i="9"/>
  <c r="U284" i="9"/>
  <c r="O284" i="9"/>
  <c r="T284" i="9"/>
  <c r="M284" i="9"/>
  <c r="R284" i="9"/>
  <c r="K284" i="9"/>
  <c r="Q284" i="9"/>
  <c r="N284" i="9"/>
  <c r="W284" i="9" l="1"/>
  <c r="H285" i="9"/>
  <c r="J286" i="9" s="1"/>
  <c r="I285" i="9"/>
  <c r="AB284" i="9" l="1"/>
  <c r="Z284" i="9"/>
  <c r="AA284" i="9"/>
  <c r="Y284" i="9"/>
  <c r="X284" i="9"/>
  <c r="G286" i="9"/>
  <c r="E286" i="9" s="1"/>
  <c r="L285" i="9"/>
  <c r="O285" i="9"/>
  <c r="S285" i="9"/>
  <c r="Q285" i="9"/>
  <c r="N285" i="9"/>
  <c r="K285" i="9"/>
  <c r="V285" i="9"/>
  <c r="M285" i="9"/>
  <c r="P285" i="9"/>
  <c r="U285" i="9"/>
  <c r="T285" i="9"/>
  <c r="R285" i="9"/>
  <c r="W285" i="9" l="1"/>
  <c r="I286" i="9"/>
  <c r="H286" i="9"/>
  <c r="J287" i="9" s="1"/>
  <c r="AB285" i="9" l="1"/>
  <c r="AA285" i="9"/>
  <c r="Z285" i="9"/>
  <c r="X285" i="9"/>
  <c r="Y285" i="9"/>
  <c r="G287" i="9"/>
  <c r="E287" i="9" s="1"/>
  <c r="O286" i="9"/>
  <c r="M286" i="9"/>
  <c r="N286" i="9"/>
  <c r="L286" i="9"/>
  <c r="R286" i="9"/>
  <c r="V286" i="9"/>
  <c r="Q286" i="9"/>
  <c r="P286" i="9"/>
  <c r="S286" i="9"/>
  <c r="T286" i="9"/>
  <c r="K286" i="9"/>
  <c r="U286" i="9"/>
  <c r="W286" i="9" l="1"/>
  <c r="X286" i="9" s="1"/>
  <c r="H287" i="9"/>
  <c r="J288" i="9" s="1"/>
  <c r="I287" i="9"/>
  <c r="Y286" i="9" l="1"/>
  <c r="G288" i="9"/>
  <c r="E288" i="9" s="1"/>
  <c r="R287" i="9"/>
  <c r="U287" i="9"/>
  <c r="P287" i="9"/>
  <c r="N287" i="9"/>
  <c r="L287" i="9"/>
  <c r="T287" i="9"/>
  <c r="Q287" i="9"/>
  <c r="K287" i="9"/>
  <c r="M287" i="9"/>
  <c r="S287" i="9"/>
  <c r="O287" i="9"/>
  <c r="V287" i="9"/>
  <c r="W287" i="9" l="1"/>
  <c r="X287" i="9" s="1"/>
  <c r="I288" i="9"/>
  <c r="H288" i="9"/>
  <c r="J289" i="9" s="1"/>
  <c r="Y287" i="9" l="1"/>
  <c r="G289" i="9"/>
  <c r="E289" i="9" s="1"/>
  <c r="P288" i="9"/>
  <c r="S288" i="9"/>
  <c r="L288" i="9"/>
  <c r="Q288" i="9"/>
  <c r="O288" i="9"/>
  <c r="U288" i="9"/>
  <c r="R288" i="9"/>
  <c r="T288" i="9"/>
  <c r="K288" i="9"/>
  <c r="V288" i="9"/>
  <c r="M288" i="9"/>
  <c r="N288" i="9"/>
  <c r="W288" i="9" l="1"/>
  <c r="Y288" i="9" s="1"/>
  <c r="I289" i="9"/>
  <c r="H289" i="9"/>
  <c r="J290" i="9" s="1"/>
  <c r="X288" i="9" l="1"/>
  <c r="G290" i="9"/>
  <c r="E290" i="9" s="1"/>
  <c r="Q289" i="9"/>
  <c r="L289" i="9"/>
  <c r="U289" i="9"/>
  <c r="K289" i="9"/>
  <c r="T289" i="9"/>
  <c r="R289" i="9"/>
  <c r="P289" i="9"/>
  <c r="N289" i="9"/>
  <c r="O289" i="9"/>
  <c r="M289" i="9"/>
  <c r="V289" i="9"/>
  <c r="S289" i="9"/>
  <c r="W289" i="9" l="1"/>
  <c r="X289" i="9" s="1"/>
  <c r="I290" i="9"/>
  <c r="H290" i="9"/>
  <c r="J291" i="9" s="1"/>
  <c r="Y289" i="9" l="1"/>
  <c r="G291" i="9"/>
  <c r="E291" i="9" s="1"/>
  <c r="N290" i="9"/>
  <c r="P290" i="9"/>
  <c r="R290" i="9"/>
  <c r="O290" i="9"/>
  <c r="K290" i="9"/>
  <c r="S290" i="9"/>
  <c r="U290" i="9"/>
  <c r="T290" i="9"/>
  <c r="L290" i="9"/>
  <c r="V290" i="9"/>
  <c r="Q290" i="9"/>
  <c r="M290" i="9"/>
  <c r="W290" i="9" l="1"/>
  <c r="X290" i="9" s="1"/>
  <c r="H291" i="9"/>
  <c r="J292" i="9" s="1"/>
  <c r="I291" i="9"/>
  <c r="Y290" i="9" l="1"/>
  <c r="G292" i="9"/>
  <c r="E292" i="9" s="1"/>
  <c r="U291" i="9"/>
  <c r="N291" i="9"/>
  <c r="Q291" i="9"/>
  <c r="V291" i="9"/>
  <c r="O291" i="9"/>
  <c r="P291" i="9"/>
  <c r="L291" i="9"/>
  <c r="R291" i="9"/>
  <c r="K291" i="9"/>
  <c r="M291" i="9"/>
  <c r="S291" i="9"/>
  <c r="T291" i="9"/>
  <c r="W291" i="9" l="1"/>
  <c r="H292" i="9"/>
  <c r="J293" i="9" s="1"/>
  <c r="I292" i="9"/>
  <c r="X291" i="9" l="1"/>
  <c r="Y291" i="9"/>
  <c r="G293" i="9"/>
  <c r="E293" i="9" s="1"/>
  <c r="L292" i="9"/>
  <c r="U292" i="9"/>
  <c r="T292" i="9"/>
  <c r="V292" i="9"/>
  <c r="M292" i="9"/>
  <c r="Q292" i="9"/>
  <c r="S292" i="9"/>
  <c r="R292" i="9"/>
  <c r="N292" i="9"/>
  <c r="O292" i="9"/>
  <c r="K292" i="9"/>
  <c r="P292" i="9"/>
  <c r="W292" i="9" l="1"/>
  <c r="Y292" i="9" s="1"/>
  <c r="I293" i="9"/>
  <c r="H293" i="9"/>
  <c r="J294" i="9" s="1"/>
  <c r="AB292" i="9" l="1"/>
  <c r="Z292" i="9"/>
  <c r="AA292" i="9"/>
  <c r="X292" i="9"/>
  <c r="G294" i="9"/>
  <c r="E294" i="9" s="1"/>
  <c r="P293" i="9"/>
  <c r="S293" i="9"/>
  <c r="Q293" i="9"/>
  <c r="O293" i="9"/>
  <c r="L293" i="9"/>
  <c r="K293" i="9"/>
  <c r="T293" i="9"/>
  <c r="U293" i="9"/>
  <c r="V293" i="9"/>
  <c r="R293" i="9"/>
  <c r="M293" i="9"/>
  <c r="N293" i="9"/>
  <c r="W293" i="9" l="1"/>
  <c r="Y293" i="9" s="1"/>
  <c r="I294" i="9"/>
  <c r="H294" i="9"/>
  <c r="J295" i="9" s="1"/>
  <c r="X293" i="9" l="1"/>
  <c r="G295" i="9"/>
  <c r="E295" i="9" s="1"/>
  <c r="L294" i="9"/>
  <c r="Q294" i="9"/>
  <c r="T294" i="9"/>
  <c r="M294" i="9"/>
  <c r="V294" i="9"/>
  <c r="S294" i="9"/>
  <c r="O294" i="9"/>
  <c r="K294" i="9"/>
  <c r="N294" i="9"/>
  <c r="R294" i="9"/>
  <c r="P294" i="9"/>
  <c r="U294" i="9"/>
  <c r="W294" i="9" l="1"/>
  <c r="Y294" i="9" s="1"/>
  <c r="H295" i="9"/>
  <c r="J296" i="9" s="1"/>
  <c r="I295" i="9"/>
  <c r="X294" i="9" l="1"/>
  <c r="G296" i="9"/>
  <c r="E296" i="9" s="1"/>
  <c r="N295" i="9"/>
  <c r="P295" i="9"/>
  <c r="U295" i="9"/>
  <c r="O295" i="9"/>
  <c r="T295" i="9"/>
  <c r="L295" i="9"/>
  <c r="K295" i="9"/>
  <c r="Q295" i="9"/>
  <c r="S295" i="9"/>
  <c r="R295" i="9"/>
  <c r="V295" i="9"/>
  <c r="M295" i="9"/>
  <c r="W295" i="9" l="1"/>
  <c r="X295" i="9" s="1"/>
  <c r="H296" i="9"/>
  <c r="J297" i="9" s="1"/>
  <c r="I296" i="9"/>
  <c r="Y295" i="9" l="1"/>
  <c r="G297" i="9"/>
  <c r="E297" i="9" s="1"/>
  <c r="R296" i="9"/>
  <c r="M296" i="9"/>
  <c r="U296" i="9"/>
  <c r="S296" i="9"/>
  <c r="N296" i="9"/>
  <c r="K296" i="9"/>
  <c r="L296" i="9"/>
  <c r="O296" i="9"/>
  <c r="P296" i="9"/>
  <c r="T296" i="9"/>
  <c r="Q296" i="9"/>
  <c r="V296" i="9"/>
  <c r="W296" i="9" l="1"/>
  <c r="H297" i="9"/>
  <c r="J298" i="9" s="1"/>
  <c r="I297" i="9"/>
  <c r="Y296" i="9" l="1"/>
  <c r="X296" i="9"/>
  <c r="G298" i="9"/>
  <c r="E298" i="9" s="1"/>
  <c r="S297" i="9"/>
  <c r="T297" i="9"/>
  <c r="O297" i="9"/>
  <c r="K297" i="9"/>
  <c r="Q297" i="9"/>
  <c r="U297" i="9"/>
  <c r="V297" i="9"/>
  <c r="L297" i="9"/>
  <c r="M297" i="9"/>
  <c r="N297" i="9"/>
  <c r="R297" i="9"/>
  <c r="P297" i="9"/>
  <c r="W297" i="9" l="1"/>
  <c r="I298" i="9"/>
  <c r="H298" i="9"/>
  <c r="J299" i="9" s="1"/>
  <c r="X297" i="9" l="1"/>
  <c r="Y297" i="9"/>
  <c r="G299" i="9"/>
  <c r="E299" i="9" s="1"/>
  <c r="R298" i="9"/>
  <c r="S298" i="9"/>
  <c r="T298" i="9"/>
  <c r="V298" i="9"/>
  <c r="L298" i="9"/>
  <c r="Q298" i="9"/>
  <c r="M298" i="9"/>
  <c r="N298" i="9"/>
  <c r="K298" i="9"/>
  <c r="O298" i="9"/>
  <c r="P298" i="9"/>
  <c r="U298" i="9"/>
  <c r="W298" i="9" l="1"/>
  <c r="Y298" i="9" s="1"/>
  <c r="H299" i="9"/>
  <c r="J300" i="9" s="1"/>
  <c r="I299" i="9"/>
  <c r="X298" i="9" l="1"/>
  <c r="G300" i="9"/>
  <c r="E300" i="9" s="1"/>
  <c r="T299" i="9"/>
  <c r="N299" i="9"/>
  <c r="Q299" i="9"/>
  <c r="R299" i="9"/>
  <c r="O299" i="9"/>
  <c r="P299" i="9"/>
  <c r="L299" i="9"/>
  <c r="S299" i="9"/>
  <c r="V299" i="9"/>
  <c r="U299" i="9"/>
  <c r="M299" i="9"/>
  <c r="K299" i="9"/>
  <c r="W299" i="9" l="1"/>
  <c r="X299" i="9" s="1"/>
  <c r="H300" i="9"/>
  <c r="J301" i="9" s="1"/>
  <c r="I300" i="9"/>
  <c r="Y299" i="9" l="1"/>
  <c r="G301" i="9"/>
  <c r="E301" i="9" s="1"/>
  <c r="K300" i="9"/>
  <c r="P300" i="9"/>
  <c r="V300" i="9"/>
  <c r="Q300" i="9"/>
  <c r="R300" i="9"/>
  <c r="L300" i="9"/>
  <c r="S300" i="9"/>
  <c r="T300" i="9"/>
  <c r="O300" i="9"/>
  <c r="N300" i="9"/>
  <c r="M300" i="9"/>
  <c r="U300" i="9"/>
  <c r="W300" i="9" l="1"/>
  <c r="X300" i="9" s="1"/>
  <c r="H301" i="9"/>
  <c r="J302" i="9" s="1"/>
  <c r="I301" i="9"/>
  <c r="Y300" i="9" l="1"/>
  <c r="G302" i="9"/>
  <c r="E302" i="9" s="1"/>
  <c r="U301" i="9"/>
  <c r="M301" i="9"/>
  <c r="V301" i="9"/>
  <c r="R301" i="9"/>
  <c r="Q301" i="9"/>
  <c r="K301" i="9"/>
  <c r="L301" i="9"/>
  <c r="S301" i="9"/>
  <c r="N301" i="9"/>
  <c r="P301" i="9"/>
  <c r="O301" i="9"/>
  <c r="T301" i="9"/>
  <c r="W301" i="9" l="1"/>
  <c r="I302" i="9"/>
  <c r="H302" i="9"/>
  <c r="J303" i="9" s="1"/>
  <c r="X301" i="9" l="1"/>
  <c r="Y301" i="9"/>
  <c r="G303" i="9"/>
  <c r="E303" i="9" s="1"/>
  <c r="T302" i="9"/>
  <c r="L302" i="9"/>
  <c r="R302" i="9"/>
  <c r="S302" i="9"/>
  <c r="U302" i="9"/>
  <c r="Q302" i="9"/>
  <c r="N302" i="9"/>
  <c r="M302" i="9"/>
  <c r="P302" i="9"/>
  <c r="V302" i="9"/>
  <c r="O302" i="9"/>
  <c r="K302" i="9"/>
  <c r="W302" i="9" l="1"/>
  <c r="Y302" i="9" s="1"/>
  <c r="I303" i="9"/>
  <c r="H303" i="9"/>
  <c r="J304" i="9" s="1"/>
  <c r="X302" i="9" l="1"/>
  <c r="G304" i="9"/>
  <c r="E304" i="9" s="1"/>
  <c r="S303" i="9"/>
  <c r="L303" i="9"/>
  <c r="U303" i="9"/>
  <c r="N303" i="9"/>
  <c r="T303" i="9"/>
  <c r="V303" i="9"/>
  <c r="Q303" i="9"/>
  <c r="O303" i="9"/>
  <c r="M303" i="9"/>
  <c r="P303" i="9"/>
  <c r="K303" i="9"/>
  <c r="R303" i="9"/>
  <c r="W303" i="9" l="1"/>
  <c r="X303" i="9" s="1"/>
  <c r="I304" i="9"/>
  <c r="H304" i="9"/>
  <c r="J305" i="9" s="1"/>
  <c r="Y303" i="9" l="1"/>
  <c r="G305" i="9"/>
  <c r="E305" i="9" s="1"/>
  <c r="Q304" i="9"/>
  <c r="N304" i="9"/>
  <c r="O304" i="9"/>
  <c r="M304" i="9"/>
  <c r="R304" i="9"/>
  <c r="S304" i="9"/>
  <c r="V304" i="9"/>
  <c r="L304" i="9"/>
  <c r="K304" i="9"/>
  <c r="P304" i="9"/>
  <c r="U304" i="9"/>
  <c r="T304" i="9"/>
  <c r="W304" i="9" l="1"/>
  <c r="I305" i="9"/>
  <c r="H305" i="9"/>
  <c r="J306" i="9" s="1"/>
  <c r="AB304" i="9" l="1"/>
  <c r="Z304" i="9"/>
  <c r="AA304" i="9"/>
  <c r="Y304" i="9"/>
  <c r="X304" i="9"/>
  <c r="G306" i="9"/>
  <c r="E306" i="9" s="1"/>
  <c r="N305" i="9"/>
  <c r="R305" i="9"/>
  <c r="O305" i="9"/>
  <c r="T305" i="9"/>
  <c r="M305" i="9"/>
  <c r="P305" i="9"/>
  <c r="U305" i="9"/>
  <c r="S305" i="9"/>
  <c r="K305" i="9"/>
  <c r="L305" i="9"/>
  <c r="V305" i="9"/>
  <c r="Q305" i="9"/>
  <c r="W305" i="9" l="1"/>
  <c r="Y305" i="9" s="1"/>
  <c r="I306" i="9"/>
  <c r="H306" i="9"/>
  <c r="J307" i="9" s="1"/>
  <c r="AA305" i="9" l="1"/>
  <c r="AB305" i="9"/>
  <c r="Z305" i="9"/>
  <c r="X305" i="9"/>
  <c r="G307" i="9"/>
  <c r="E307" i="9" s="1"/>
  <c r="L306" i="9"/>
  <c r="S306" i="9"/>
  <c r="O306" i="9"/>
  <c r="N306" i="9"/>
  <c r="U306" i="9"/>
  <c r="P306" i="9"/>
  <c r="R306" i="9"/>
  <c r="T306" i="9"/>
  <c r="M306" i="9"/>
  <c r="V306" i="9"/>
  <c r="Q306" i="9"/>
  <c r="K306" i="9"/>
  <c r="W306" i="9" l="1"/>
  <c r="Y306" i="9" s="1"/>
  <c r="I307" i="9"/>
  <c r="H307" i="9"/>
  <c r="J308" i="9" s="1"/>
  <c r="X306" i="9" l="1"/>
  <c r="AA306" i="9"/>
  <c r="AB306" i="9"/>
  <c r="Z306" i="9"/>
  <c r="G308" i="9"/>
  <c r="E308" i="9" s="1"/>
  <c r="V307" i="9"/>
  <c r="S307" i="9"/>
  <c r="M307" i="9"/>
  <c r="O307" i="9"/>
  <c r="R307" i="9"/>
  <c r="N307" i="9"/>
  <c r="L307" i="9"/>
  <c r="P307" i="9"/>
  <c r="T307" i="9"/>
  <c r="K307" i="9"/>
  <c r="Q307" i="9"/>
  <c r="U307" i="9"/>
  <c r="W307" i="9" l="1"/>
  <c r="X307" i="9" s="1"/>
  <c r="H308" i="9"/>
  <c r="J309" i="9" s="1"/>
  <c r="I308" i="9"/>
  <c r="Y307" i="9" l="1"/>
  <c r="G309" i="9"/>
  <c r="E309" i="9" s="1"/>
  <c r="K308" i="9"/>
  <c r="N308" i="9"/>
  <c r="R308" i="9"/>
  <c r="P308" i="9"/>
  <c r="Q308" i="9"/>
  <c r="S308" i="9"/>
  <c r="T308" i="9"/>
  <c r="L308" i="9"/>
  <c r="U308" i="9"/>
  <c r="V308" i="9"/>
  <c r="M308" i="9"/>
  <c r="O308" i="9"/>
  <c r="W308" i="9" l="1"/>
  <c r="Y308" i="9" s="1"/>
  <c r="I309" i="9"/>
  <c r="H309" i="9"/>
  <c r="J310" i="9" s="1"/>
  <c r="X308" i="9" l="1"/>
  <c r="G310" i="9"/>
  <c r="E310" i="9" s="1"/>
  <c r="O309" i="9"/>
  <c r="P309" i="9"/>
  <c r="Q309" i="9"/>
  <c r="S309" i="9"/>
  <c r="U309" i="9"/>
  <c r="R309" i="9"/>
  <c r="L309" i="9"/>
  <c r="M309" i="9"/>
  <c r="N309" i="9"/>
  <c r="K309" i="9"/>
  <c r="V309" i="9"/>
  <c r="T309" i="9"/>
  <c r="W309" i="9" l="1"/>
  <c r="Y309" i="9" s="1"/>
  <c r="I310" i="9"/>
  <c r="H310" i="9"/>
  <c r="J311" i="9" s="1"/>
  <c r="X309" i="9" l="1"/>
  <c r="G311" i="9"/>
  <c r="E311" i="9" s="1"/>
  <c r="N310" i="9"/>
  <c r="S310" i="9"/>
  <c r="L310" i="9"/>
  <c r="T310" i="9"/>
  <c r="O310" i="9"/>
  <c r="R310" i="9"/>
  <c r="V310" i="9"/>
  <c r="K310" i="9"/>
  <c r="Q310" i="9"/>
  <c r="U310" i="9"/>
  <c r="P310" i="9"/>
  <c r="M310" i="9"/>
  <c r="W310" i="9" l="1"/>
  <c r="I311" i="9"/>
  <c r="H311" i="9"/>
  <c r="J312" i="9" s="1"/>
  <c r="Y310" i="9" l="1"/>
  <c r="X310" i="9"/>
  <c r="G312" i="9"/>
  <c r="E312" i="9" s="1"/>
  <c r="O311" i="9"/>
  <c r="Q311" i="9"/>
  <c r="L311" i="9"/>
  <c r="S311" i="9"/>
  <c r="K311" i="9"/>
  <c r="P311" i="9"/>
  <c r="T311" i="9"/>
  <c r="U311" i="9"/>
  <c r="N311" i="9"/>
  <c r="R311" i="9"/>
  <c r="V311" i="9"/>
  <c r="M311" i="9"/>
  <c r="W311" i="9" l="1"/>
  <c r="Y311" i="9" s="1"/>
  <c r="H312" i="9"/>
  <c r="J313" i="9" s="1"/>
  <c r="I312" i="9"/>
  <c r="X311" i="9" l="1"/>
  <c r="G313" i="9"/>
  <c r="E313" i="9" s="1"/>
  <c r="O312" i="9"/>
  <c r="M312" i="9"/>
  <c r="P312" i="9"/>
  <c r="T312" i="9"/>
  <c r="L312" i="9"/>
  <c r="K312" i="9"/>
  <c r="R312" i="9"/>
  <c r="N312" i="9"/>
  <c r="V312" i="9"/>
  <c r="Q312" i="9"/>
  <c r="U312" i="9"/>
  <c r="S312" i="9"/>
  <c r="W312" i="9" l="1"/>
  <c r="X312" i="9" s="1"/>
  <c r="H313" i="9"/>
  <c r="J314" i="9" s="1"/>
  <c r="I313" i="9"/>
  <c r="Y312" i="9" l="1"/>
  <c r="G314" i="9"/>
  <c r="E314" i="9" s="1"/>
  <c r="V313" i="9"/>
  <c r="O313" i="9"/>
  <c r="T313" i="9"/>
  <c r="S313" i="9"/>
  <c r="K313" i="9"/>
  <c r="L313" i="9"/>
  <c r="Q313" i="9"/>
  <c r="P313" i="9"/>
  <c r="R313" i="9"/>
  <c r="N313" i="9"/>
  <c r="U313" i="9"/>
  <c r="M313" i="9"/>
  <c r="W313" i="9" l="1"/>
  <c r="Y313" i="9" s="1"/>
  <c r="H314" i="9"/>
  <c r="J315" i="9" s="1"/>
  <c r="I314" i="9"/>
  <c r="X313" i="9" l="1"/>
  <c r="AA313" i="9"/>
  <c r="AB313" i="9"/>
  <c r="Z313" i="9"/>
  <c r="G315" i="9"/>
  <c r="E315" i="9" s="1"/>
  <c r="L314" i="9"/>
  <c r="M314" i="9"/>
  <c r="O314" i="9"/>
  <c r="U314" i="9"/>
  <c r="N314" i="9"/>
  <c r="K314" i="9"/>
  <c r="P314" i="9"/>
  <c r="Q314" i="9"/>
  <c r="S314" i="9"/>
  <c r="R314" i="9"/>
  <c r="V314" i="9"/>
  <c r="T314" i="9"/>
  <c r="W314" i="9" l="1"/>
  <c r="X314" i="9" s="1"/>
  <c r="I315" i="9"/>
  <c r="H315" i="9"/>
  <c r="J316" i="9" s="1"/>
  <c r="Y314" i="9" l="1"/>
  <c r="AA314" i="9"/>
  <c r="AB314" i="9"/>
  <c r="Z314" i="9"/>
  <c r="G316" i="9"/>
  <c r="E316" i="9" s="1"/>
  <c r="L315" i="9"/>
  <c r="T315" i="9"/>
  <c r="O315" i="9"/>
  <c r="Q315" i="9"/>
  <c r="N315" i="9"/>
  <c r="R315" i="9"/>
  <c r="M315" i="9"/>
  <c r="V315" i="9"/>
  <c r="S315" i="9"/>
  <c r="P315" i="9"/>
  <c r="K315" i="9"/>
  <c r="U315" i="9"/>
  <c r="W315" i="9" l="1"/>
  <c r="X315" i="9" s="1"/>
  <c r="H316" i="9"/>
  <c r="J317" i="9" s="1"/>
  <c r="I316" i="9"/>
  <c r="Y315" i="9" l="1"/>
  <c r="AA315" i="9"/>
  <c r="AB315" i="9"/>
  <c r="Z315" i="9"/>
  <c r="G317" i="9"/>
  <c r="E317" i="9" s="1"/>
  <c r="R316" i="9"/>
  <c r="V316" i="9"/>
  <c r="O316" i="9"/>
  <c r="S316" i="9"/>
  <c r="P316" i="9"/>
  <c r="Q316" i="9"/>
  <c r="L316" i="9"/>
  <c r="N316" i="9"/>
  <c r="M316" i="9"/>
  <c r="U316" i="9"/>
  <c r="K316" i="9"/>
  <c r="T316" i="9"/>
  <c r="W316" i="9" l="1"/>
  <c r="H317" i="9"/>
  <c r="J318" i="9" s="1"/>
  <c r="I317" i="9"/>
  <c r="AA316" i="9" l="1"/>
  <c r="AB316" i="9"/>
  <c r="Z316" i="9"/>
  <c r="X316" i="9"/>
  <c r="Y316" i="9"/>
  <c r="G318" i="9"/>
  <c r="E318" i="9" s="1"/>
  <c r="R317" i="9"/>
  <c r="N317" i="9"/>
  <c r="O317" i="9"/>
  <c r="K317" i="9"/>
  <c r="V317" i="9"/>
  <c r="U317" i="9"/>
  <c r="Q317" i="9"/>
  <c r="L317" i="9"/>
  <c r="S317" i="9"/>
  <c r="P317" i="9"/>
  <c r="M317" i="9"/>
  <c r="T317" i="9"/>
  <c r="W317" i="9" l="1"/>
  <c r="H318" i="9"/>
  <c r="J319" i="9" s="1"/>
  <c r="I318" i="9"/>
  <c r="Y317" i="9" l="1"/>
  <c r="X317" i="9"/>
  <c r="G319" i="9"/>
  <c r="E319" i="9" s="1"/>
  <c r="L318" i="9"/>
  <c r="V318" i="9"/>
  <c r="P318" i="9"/>
  <c r="T318" i="9"/>
  <c r="Q318" i="9"/>
  <c r="S318" i="9"/>
  <c r="O318" i="9"/>
  <c r="U318" i="9"/>
  <c r="N318" i="9"/>
  <c r="K318" i="9"/>
  <c r="R318" i="9"/>
  <c r="M318" i="9"/>
  <c r="W318" i="9" l="1"/>
  <c r="I319" i="9"/>
  <c r="H319" i="9"/>
  <c r="J320" i="9" s="1"/>
  <c r="X318" i="9" l="1"/>
  <c r="Y318" i="9"/>
  <c r="G320" i="9"/>
  <c r="E320" i="9" s="1"/>
  <c r="K319" i="9"/>
  <c r="R319" i="9"/>
  <c r="P319" i="9"/>
  <c r="S319" i="9"/>
  <c r="N319" i="9"/>
  <c r="Q319" i="9"/>
  <c r="V319" i="9"/>
  <c r="U319" i="9"/>
  <c r="T319" i="9"/>
  <c r="O319" i="9"/>
  <c r="M319" i="9"/>
  <c r="L319" i="9"/>
  <c r="W319" i="9" l="1"/>
  <c r="Y319" i="9" s="1"/>
  <c r="H320" i="9"/>
  <c r="J321" i="9" s="1"/>
  <c r="I320" i="9"/>
  <c r="X319" i="9" l="1"/>
  <c r="G321" i="9"/>
  <c r="E321" i="9" s="1"/>
  <c r="L320" i="9"/>
  <c r="R320" i="9"/>
  <c r="M320" i="9"/>
  <c r="K320" i="9"/>
  <c r="O320" i="9"/>
  <c r="T320" i="9"/>
  <c r="V320" i="9"/>
  <c r="U320" i="9"/>
  <c r="Q320" i="9"/>
  <c r="P320" i="9"/>
  <c r="S320" i="9"/>
  <c r="N320" i="9"/>
  <c r="W320" i="9" l="1"/>
  <c r="Y320" i="9" s="1"/>
  <c r="I321" i="9"/>
  <c r="H321" i="9"/>
  <c r="J322" i="9" s="1"/>
  <c r="X320" i="9" l="1"/>
  <c r="G322" i="9"/>
  <c r="E322" i="9" s="1"/>
  <c r="T321" i="9"/>
  <c r="N321" i="9"/>
  <c r="P321" i="9"/>
  <c r="K321" i="9"/>
  <c r="M321" i="9"/>
  <c r="O321" i="9"/>
  <c r="Q321" i="9"/>
  <c r="U321" i="9"/>
  <c r="S321" i="9"/>
  <c r="R321" i="9"/>
  <c r="V321" i="9"/>
  <c r="L321" i="9"/>
  <c r="W321" i="9" l="1"/>
  <c r="I322" i="9"/>
  <c r="H322" i="9"/>
  <c r="J323" i="9" s="1"/>
  <c r="X321" i="9" l="1"/>
  <c r="Y321" i="9"/>
  <c r="G323" i="9"/>
  <c r="E323" i="9" s="1"/>
  <c r="T322" i="9"/>
  <c r="N322" i="9"/>
  <c r="V322" i="9"/>
  <c r="S322" i="9"/>
  <c r="U322" i="9"/>
  <c r="Q322" i="9"/>
  <c r="P322" i="9"/>
  <c r="K322" i="9"/>
  <c r="M322" i="9"/>
  <c r="O322" i="9"/>
  <c r="L322" i="9"/>
  <c r="R322" i="9"/>
  <c r="W322" i="9" l="1"/>
  <c r="X322" i="9" s="1"/>
  <c r="I323" i="9"/>
  <c r="H323" i="9"/>
  <c r="J324" i="9" s="1"/>
  <c r="Y322" i="9" l="1"/>
  <c r="G324" i="9"/>
  <c r="E324" i="9" s="1"/>
  <c r="V323" i="9"/>
  <c r="M323" i="9"/>
  <c r="Q323" i="9"/>
  <c r="U323" i="9"/>
  <c r="R323" i="9"/>
  <c r="O323" i="9"/>
  <c r="K323" i="9"/>
  <c r="L323" i="9"/>
  <c r="T323" i="9"/>
  <c r="N323" i="9"/>
  <c r="P323" i="9"/>
  <c r="S323" i="9"/>
  <c r="W323" i="9" l="1"/>
  <c r="H324" i="9"/>
  <c r="J325" i="9" s="1"/>
  <c r="I324" i="9"/>
  <c r="AA323" i="9" l="1"/>
  <c r="AB323" i="9"/>
  <c r="Z323" i="9"/>
  <c r="Y323" i="9"/>
  <c r="X323" i="9"/>
  <c r="G325" i="9"/>
  <c r="E325" i="9" s="1"/>
  <c r="T324" i="9"/>
  <c r="P324" i="9"/>
  <c r="K324" i="9"/>
  <c r="N324" i="9"/>
  <c r="Q324" i="9"/>
  <c r="S324" i="9"/>
  <c r="M324" i="9"/>
  <c r="O324" i="9"/>
  <c r="R324" i="9"/>
  <c r="U324" i="9"/>
  <c r="L324" i="9"/>
  <c r="V324" i="9"/>
  <c r="W324" i="9" l="1"/>
  <c r="Y324" i="9" s="1"/>
  <c r="I325" i="9"/>
  <c r="H325" i="9"/>
  <c r="J326" i="9" s="1"/>
  <c r="X324" i="9" l="1"/>
  <c r="G326" i="9"/>
  <c r="E326" i="9" s="1"/>
  <c r="P325" i="9"/>
  <c r="O325" i="9"/>
  <c r="L325" i="9"/>
  <c r="S325" i="9"/>
  <c r="T325" i="9"/>
  <c r="Q325" i="9"/>
  <c r="M325" i="9"/>
  <c r="U325" i="9"/>
  <c r="K325" i="9"/>
  <c r="R325" i="9"/>
  <c r="N325" i="9"/>
  <c r="V325" i="9"/>
  <c r="W325" i="9" l="1"/>
  <c r="Y325" i="9" s="1"/>
  <c r="I326" i="9"/>
  <c r="H326" i="9"/>
  <c r="J327" i="9" s="1"/>
  <c r="X325" i="9" l="1"/>
  <c r="G327" i="9"/>
  <c r="E327" i="9" s="1"/>
  <c r="O326" i="9"/>
  <c r="U326" i="9"/>
  <c r="R326" i="9"/>
  <c r="V326" i="9"/>
  <c r="S326" i="9"/>
  <c r="L326" i="9"/>
  <c r="T326" i="9"/>
  <c r="Q326" i="9"/>
  <c r="N326" i="9"/>
  <c r="P326" i="9"/>
  <c r="M326" i="9"/>
  <c r="K326" i="9"/>
  <c r="W326" i="9" l="1"/>
  <c r="X326" i="9" s="1"/>
  <c r="I327" i="9"/>
  <c r="H327" i="9"/>
  <c r="J328" i="9" s="1"/>
  <c r="Y326" i="9" l="1"/>
  <c r="G328" i="9"/>
  <c r="E328" i="9" s="1"/>
  <c r="M327" i="9"/>
  <c r="R327" i="9"/>
  <c r="O327" i="9"/>
  <c r="L327" i="9"/>
  <c r="P327" i="9"/>
  <c r="T327" i="9"/>
  <c r="N327" i="9"/>
  <c r="S327" i="9"/>
  <c r="U327" i="9"/>
  <c r="V327" i="9"/>
  <c r="Q327" i="9"/>
  <c r="K327" i="9"/>
  <c r="W327" i="9" l="1"/>
  <c r="Y327" i="9" s="1"/>
  <c r="H328" i="9"/>
  <c r="J329" i="9" s="1"/>
  <c r="I328" i="9"/>
  <c r="X327" i="9" l="1"/>
  <c r="G329" i="9"/>
  <c r="E329" i="9" s="1"/>
  <c r="N328" i="9"/>
  <c r="T328" i="9"/>
  <c r="P328" i="9"/>
  <c r="V328" i="9"/>
  <c r="M328" i="9"/>
  <c r="K328" i="9"/>
  <c r="S328" i="9"/>
  <c r="L328" i="9"/>
  <c r="O328" i="9"/>
  <c r="R328" i="9"/>
  <c r="Q328" i="9"/>
  <c r="U328" i="9"/>
  <c r="W328" i="9" l="1"/>
  <c r="H329" i="9"/>
  <c r="J330" i="9" s="1"/>
  <c r="I329" i="9"/>
  <c r="X328" i="9" l="1"/>
  <c r="Y328" i="9"/>
  <c r="G330" i="9"/>
  <c r="E330" i="9" s="1"/>
  <c r="R329" i="9"/>
  <c r="V329" i="9"/>
  <c r="O329" i="9"/>
  <c r="Q329" i="9"/>
  <c r="L329" i="9"/>
  <c r="K329" i="9"/>
  <c r="T329" i="9"/>
  <c r="N329" i="9"/>
  <c r="M329" i="9"/>
  <c r="U329" i="9"/>
  <c r="P329" i="9"/>
  <c r="S329" i="9"/>
  <c r="W329" i="9" l="1"/>
  <c r="H330" i="9"/>
  <c r="J331" i="9" s="1"/>
  <c r="I330" i="9"/>
  <c r="X329" i="9" l="1"/>
  <c r="Y329" i="9"/>
  <c r="G331" i="9"/>
  <c r="E331" i="9" s="1"/>
  <c r="V330" i="9"/>
  <c r="P330" i="9"/>
  <c r="R330" i="9"/>
  <c r="K330" i="9"/>
  <c r="Q330" i="9"/>
  <c r="L330" i="9"/>
  <c r="T330" i="9"/>
  <c r="U330" i="9"/>
  <c r="N330" i="9"/>
  <c r="S330" i="9"/>
  <c r="M330" i="9"/>
  <c r="O330" i="9"/>
  <c r="W330" i="9" l="1"/>
  <c r="Y330" i="9" s="1"/>
  <c r="I331" i="9"/>
  <c r="H331" i="9"/>
  <c r="J332" i="9" s="1"/>
  <c r="X330" i="9" l="1"/>
  <c r="AA330" i="9"/>
  <c r="AB330" i="9"/>
  <c r="Z330" i="9"/>
  <c r="G332" i="9"/>
  <c r="E332" i="9" s="1"/>
  <c r="U331" i="9"/>
  <c r="V331" i="9"/>
  <c r="M331" i="9"/>
  <c r="K331" i="9"/>
  <c r="N331" i="9"/>
  <c r="Q331" i="9"/>
  <c r="O331" i="9"/>
  <c r="S331" i="9"/>
  <c r="L331" i="9"/>
  <c r="R331" i="9"/>
  <c r="P331" i="9"/>
  <c r="T331" i="9"/>
  <c r="W331" i="9" l="1"/>
  <c r="H332" i="9"/>
  <c r="J333" i="9" s="1"/>
  <c r="I332" i="9"/>
  <c r="Y331" i="9" l="1"/>
  <c r="X331" i="9"/>
  <c r="G333" i="9"/>
  <c r="E333" i="9" s="1"/>
  <c r="S332" i="9"/>
  <c r="O332" i="9"/>
  <c r="Q332" i="9"/>
  <c r="L332" i="9"/>
  <c r="K332" i="9"/>
  <c r="R332" i="9"/>
  <c r="P332" i="9"/>
  <c r="V332" i="9"/>
  <c r="N332" i="9"/>
  <c r="M332" i="9"/>
  <c r="T332" i="9"/>
  <c r="U332" i="9"/>
  <c r="W332" i="9" l="1"/>
  <c r="Y332" i="9" s="1"/>
  <c r="H333" i="9"/>
  <c r="J334" i="9" s="1"/>
  <c r="I333" i="9"/>
  <c r="X332" i="9" l="1"/>
  <c r="G334" i="9"/>
  <c r="E334" i="9" s="1"/>
  <c r="Q333" i="9"/>
  <c r="R333" i="9"/>
  <c r="O333" i="9"/>
  <c r="M333" i="9"/>
  <c r="T333" i="9"/>
  <c r="S333" i="9"/>
  <c r="L333" i="9"/>
  <c r="P333" i="9"/>
  <c r="N333" i="9"/>
  <c r="V333" i="9"/>
  <c r="K333" i="9"/>
  <c r="U333" i="9"/>
  <c r="W333" i="9" l="1"/>
  <c r="Y333" i="9" s="1"/>
  <c r="H334" i="9"/>
  <c r="J335" i="9" s="1"/>
  <c r="I334" i="9"/>
  <c r="X333" i="9" l="1"/>
  <c r="G335" i="9"/>
  <c r="E335" i="9" s="1"/>
  <c r="M334" i="9"/>
  <c r="P334" i="9"/>
  <c r="R334" i="9"/>
  <c r="U334" i="9"/>
  <c r="S334" i="9"/>
  <c r="K334" i="9"/>
  <c r="V334" i="9"/>
  <c r="O334" i="9"/>
  <c r="N334" i="9"/>
  <c r="T334" i="9"/>
  <c r="Q334" i="9"/>
  <c r="L334" i="9"/>
  <c r="W334" i="9" l="1"/>
  <c r="X334" i="9" s="1"/>
  <c r="I335" i="9"/>
  <c r="H335" i="9"/>
  <c r="J336" i="9" s="1"/>
  <c r="Y334" i="9" l="1"/>
  <c r="G336" i="9"/>
  <c r="E336" i="9" s="1"/>
  <c r="N335" i="9"/>
  <c r="R335" i="9"/>
  <c r="U335" i="9"/>
  <c r="T335" i="9"/>
  <c r="O335" i="9"/>
  <c r="S335" i="9"/>
  <c r="L335" i="9"/>
  <c r="V335" i="9"/>
  <c r="P335" i="9"/>
  <c r="K335" i="9"/>
  <c r="M335" i="9"/>
  <c r="Q335" i="9"/>
  <c r="W335" i="9" l="1"/>
  <c r="H336" i="9"/>
  <c r="J337" i="9" s="1"/>
  <c r="I336" i="9"/>
  <c r="Y335" i="9" l="1"/>
  <c r="X335" i="9"/>
  <c r="G337" i="9"/>
  <c r="E337" i="9" s="1"/>
  <c r="N336" i="9"/>
  <c r="O336" i="9"/>
  <c r="L336" i="9"/>
  <c r="P336" i="9"/>
  <c r="M336" i="9"/>
  <c r="Q336" i="9"/>
  <c r="T336" i="9"/>
  <c r="V336" i="9"/>
  <c r="K336" i="9"/>
  <c r="R336" i="9"/>
  <c r="U336" i="9"/>
  <c r="S336" i="9"/>
  <c r="W336" i="9" l="1"/>
  <c r="X336" i="9" s="1"/>
  <c r="I337" i="9"/>
  <c r="H337" i="9"/>
  <c r="J338" i="9" s="1"/>
  <c r="Y336" i="9" l="1"/>
  <c r="G338" i="9"/>
  <c r="E338" i="9" s="1"/>
  <c r="S337" i="9"/>
  <c r="M337" i="9"/>
  <c r="V337" i="9"/>
  <c r="L337" i="9"/>
  <c r="K337" i="9"/>
  <c r="N337" i="9"/>
  <c r="P337" i="9"/>
  <c r="R337" i="9"/>
  <c r="T337" i="9"/>
  <c r="U337" i="9"/>
  <c r="Q337" i="9"/>
  <c r="O337" i="9"/>
  <c r="W337" i="9" l="1"/>
  <c r="I338" i="9"/>
  <c r="H338" i="9"/>
  <c r="J339" i="9" s="1"/>
  <c r="AA337" i="9" l="1"/>
  <c r="AB337" i="9"/>
  <c r="Z337" i="9"/>
  <c r="Y337" i="9"/>
  <c r="X337" i="9"/>
  <c r="G339" i="9"/>
  <c r="E339" i="9" s="1"/>
  <c r="L338" i="9"/>
  <c r="Q338" i="9"/>
  <c r="U338" i="9"/>
  <c r="K338" i="9"/>
  <c r="S338" i="9"/>
  <c r="R338" i="9"/>
  <c r="P338" i="9"/>
  <c r="O338" i="9"/>
  <c r="T338" i="9"/>
  <c r="V338" i="9"/>
  <c r="N338" i="9"/>
  <c r="M338" i="9"/>
  <c r="W338" i="9" l="1"/>
  <c r="Y338" i="9" s="1"/>
  <c r="I339" i="9"/>
  <c r="H339" i="9"/>
  <c r="J340" i="9" s="1"/>
  <c r="AA338" i="9" l="1"/>
  <c r="AB338" i="9"/>
  <c r="Z338" i="9"/>
  <c r="X338" i="9"/>
  <c r="G340" i="9"/>
  <c r="E340" i="9" s="1"/>
  <c r="V339" i="9"/>
  <c r="S339" i="9"/>
  <c r="O339" i="9"/>
  <c r="K339" i="9"/>
  <c r="M339" i="9"/>
  <c r="U339" i="9"/>
  <c r="L339" i="9"/>
  <c r="T339" i="9"/>
  <c r="R339" i="9"/>
  <c r="Q339" i="9"/>
  <c r="P339" i="9"/>
  <c r="N339" i="9"/>
  <c r="W339" i="9" l="1"/>
  <c r="X339" i="9" s="1"/>
  <c r="H340" i="9"/>
  <c r="J341" i="9" s="1"/>
  <c r="I340" i="9"/>
  <c r="Y339" i="9" l="1"/>
  <c r="AA339" i="9"/>
  <c r="AB339" i="9"/>
  <c r="Z339" i="9"/>
  <c r="G341" i="9"/>
  <c r="E341" i="9" s="1"/>
  <c r="T340" i="9"/>
  <c r="S340" i="9"/>
  <c r="L340" i="9"/>
  <c r="V340" i="9"/>
  <c r="Q340" i="9"/>
  <c r="K340" i="9"/>
  <c r="O340" i="9"/>
  <c r="M340" i="9"/>
  <c r="R340" i="9"/>
  <c r="P340" i="9"/>
  <c r="N340" i="9"/>
  <c r="U340" i="9"/>
  <c r="W340" i="9" l="1"/>
  <c r="I341" i="9"/>
  <c r="H341" i="9"/>
  <c r="J342" i="9" s="1"/>
  <c r="AA340" i="9" l="1"/>
  <c r="AB340" i="9"/>
  <c r="Z340" i="9"/>
  <c r="X340" i="9"/>
  <c r="Y340" i="9"/>
  <c r="G342" i="9"/>
  <c r="E342" i="9" s="1"/>
  <c r="L341" i="9"/>
  <c r="S341" i="9"/>
  <c r="V341" i="9"/>
  <c r="M341" i="9"/>
  <c r="K341" i="9"/>
  <c r="N341" i="9"/>
  <c r="U341" i="9"/>
  <c r="R341" i="9"/>
  <c r="O341" i="9"/>
  <c r="Q341" i="9"/>
  <c r="T341" i="9"/>
  <c r="P341" i="9"/>
  <c r="W341" i="9" l="1"/>
  <c r="X341" i="9" s="1"/>
  <c r="I342" i="9"/>
  <c r="H342" i="9"/>
  <c r="J343" i="9" s="1"/>
  <c r="AA341" i="9" l="1"/>
  <c r="AB341" i="9"/>
  <c r="Z341" i="9"/>
  <c r="Y341" i="9"/>
  <c r="G343" i="9"/>
  <c r="E343" i="9" s="1"/>
  <c r="M342" i="9"/>
  <c r="V342" i="9"/>
  <c r="S342" i="9"/>
  <c r="K342" i="9"/>
  <c r="O342" i="9"/>
  <c r="Q342" i="9"/>
  <c r="P342" i="9"/>
  <c r="R342" i="9"/>
  <c r="T342" i="9"/>
  <c r="N342" i="9"/>
  <c r="U342" i="9"/>
  <c r="L342" i="9"/>
  <c r="W342" i="9" l="1"/>
  <c r="Y342" i="9" s="1"/>
  <c r="I343" i="9"/>
  <c r="H343" i="9"/>
  <c r="J344" i="9" s="1"/>
  <c r="X342" i="9" l="1"/>
  <c r="AA342" i="9"/>
  <c r="AB342" i="9"/>
  <c r="Z342" i="9"/>
  <c r="G344" i="9"/>
  <c r="E344" i="9" s="1"/>
  <c r="N343" i="9"/>
  <c r="T343" i="9"/>
  <c r="L343" i="9"/>
  <c r="O343" i="9"/>
  <c r="V343" i="9"/>
  <c r="Q343" i="9"/>
  <c r="S343" i="9"/>
  <c r="R343" i="9"/>
  <c r="P343" i="9"/>
  <c r="K343" i="9"/>
  <c r="M343" i="9"/>
  <c r="U343" i="9"/>
  <c r="W343" i="9" l="1"/>
  <c r="X343" i="9" s="1"/>
  <c r="H344" i="9"/>
  <c r="J345" i="9" s="1"/>
  <c r="I344" i="9"/>
  <c r="AA343" i="9" l="1"/>
  <c r="AB343" i="9"/>
  <c r="Z343" i="9"/>
  <c r="Y343" i="9"/>
  <c r="G345" i="9"/>
  <c r="E345" i="9" s="1"/>
  <c r="P344" i="9"/>
  <c r="V344" i="9"/>
  <c r="L344" i="9"/>
  <c r="N344" i="9"/>
  <c r="M344" i="9"/>
  <c r="T344" i="9"/>
  <c r="R344" i="9"/>
  <c r="Q344" i="9"/>
  <c r="U344" i="9"/>
  <c r="K344" i="9"/>
  <c r="S344" i="9"/>
  <c r="O344" i="9"/>
  <c r="W344" i="9" l="1"/>
  <c r="Y344" i="9" s="1"/>
  <c r="H345" i="9"/>
  <c r="J346" i="9" s="1"/>
  <c r="I345" i="9"/>
  <c r="X344" i="9" l="1"/>
  <c r="AA344" i="9"/>
  <c r="AB344" i="9"/>
  <c r="Z344" i="9"/>
  <c r="G346" i="9"/>
  <c r="E346" i="9" s="1"/>
  <c r="Q345" i="9"/>
  <c r="L345" i="9"/>
  <c r="K345" i="9"/>
  <c r="P345" i="9"/>
  <c r="N345" i="9"/>
  <c r="V345" i="9"/>
  <c r="S345" i="9"/>
  <c r="U345" i="9"/>
  <c r="M345" i="9"/>
  <c r="O345" i="9"/>
  <c r="R345" i="9"/>
  <c r="T345" i="9"/>
  <c r="W345" i="9" l="1"/>
  <c r="Y345" i="9" s="1"/>
  <c r="H346" i="9"/>
  <c r="J347" i="9" s="1"/>
  <c r="I346" i="9"/>
  <c r="X345" i="9" l="1"/>
  <c r="G347" i="9"/>
  <c r="E347" i="9" s="1"/>
  <c r="T346" i="9"/>
  <c r="V346" i="9"/>
  <c r="U346" i="9"/>
  <c r="S346" i="9"/>
  <c r="O346" i="9"/>
  <c r="M346" i="9"/>
  <c r="L346" i="9"/>
  <c r="R346" i="9"/>
  <c r="P346" i="9"/>
  <c r="K346" i="9"/>
  <c r="Q346" i="9"/>
  <c r="N346" i="9"/>
  <c r="W346" i="9" l="1"/>
  <c r="X346" i="9" s="1"/>
  <c r="I347" i="9"/>
  <c r="H347" i="9"/>
  <c r="J348" i="9" s="1"/>
  <c r="Y346" i="9" l="1"/>
  <c r="G348" i="9"/>
  <c r="E348" i="9" s="1"/>
  <c r="K347" i="9"/>
  <c r="V347" i="9"/>
  <c r="M347" i="9"/>
  <c r="U347" i="9"/>
  <c r="L347" i="9"/>
  <c r="T347" i="9"/>
  <c r="S347" i="9"/>
  <c r="N347" i="9"/>
  <c r="O347" i="9"/>
  <c r="Q347" i="9"/>
  <c r="R347" i="9"/>
  <c r="P347" i="9"/>
  <c r="W347" i="9" l="1"/>
  <c r="H348" i="9"/>
  <c r="J349" i="9" s="1"/>
  <c r="I348" i="9"/>
  <c r="Y347" i="9" l="1"/>
  <c r="X347" i="9"/>
  <c r="G349" i="9"/>
  <c r="E349" i="9" s="1"/>
  <c r="R348" i="9"/>
  <c r="U348" i="9"/>
  <c r="N348" i="9"/>
  <c r="P348" i="9"/>
  <c r="L348" i="9"/>
  <c r="V348" i="9"/>
  <c r="Q348" i="9"/>
  <c r="T348" i="9"/>
  <c r="O348" i="9"/>
  <c r="M348" i="9"/>
  <c r="S348" i="9"/>
  <c r="K348" i="9"/>
  <c r="W348" i="9" l="1"/>
  <c r="X348" i="9" s="1"/>
  <c r="H349" i="9"/>
  <c r="J350" i="9" s="1"/>
  <c r="I349" i="9"/>
  <c r="Y348" i="9" l="1"/>
  <c r="G350" i="9"/>
  <c r="E350" i="9" s="1"/>
  <c r="M349" i="9"/>
  <c r="V349" i="9"/>
  <c r="O349" i="9"/>
  <c r="L349" i="9"/>
  <c r="Q349" i="9"/>
  <c r="U349" i="9"/>
  <c r="N349" i="9"/>
  <c r="K349" i="9"/>
  <c r="S349" i="9"/>
  <c r="P349" i="9"/>
  <c r="T349" i="9"/>
  <c r="R349" i="9"/>
  <c r="W349" i="9" l="1"/>
  <c r="X349" i="9" s="1"/>
  <c r="H350" i="9"/>
  <c r="J351" i="9" s="1"/>
  <c r="I350" i="9"/>
  <c r="Y349" i="9" l="1"/>
  <c r="G351" i="9"/>
  <c r="E351" i="9" s="1"/>
  <c r="N350" i="9"/>
  <c r="L350" i="9"/>
  <c r="T350" i="9"/>
  <c r="V350" i="9"/>
  <c r="O350" i="9"/>
  <c r="K350" i="9"/>
  <c r="S350" i="9"/>
  <c r="Q350" i="9"/>
  <c r="M350" i="9"/>
  <c r="U350" i="9"/>
  <c r="P350" i="9"/>
  <c r="R350" i="9"/>
  <c r="W350" i="9" l="1"/>
  <c r="I351" i="9"/>
  <c r="H351" i="9"/>
  <c r="J352" i="9" s="1"/>
  <c r="Y350" i="9" l="1"/>
  <c r="X350" i="9"/>
  <c r="G352" i="9"/>
  <c r="E352" i="9" s="1"/>
  <c r="M351" i="9"/>
  <c r="O351" i="9"/>
  <c r="T351" i="9"/>
  <c r="R351" i="9"/>
  <c r="N351" i="9"/>
  <c r="Q351" i="9"/>
  <c r="L351" i="9"/>
  <c r="U351" i="9"/>
  <c r="V351" i="9"/>
  <c r="P351" i="9"/>
  <c r="K351" i="9"/>
  <c r="S351" i="9"/>
  <c r="W351" i="9" l="1"/>
  <c r="H352" i="9"/>
  <c r="J353" i="9" s="1"/>
  <c r="I352" i="9"/>
  <c r="AA351" i="9" l="1"/>
  <c r="AB351" i="9"/>
  <c r="Z351" i="9"/>
  <c r="Y351" i="9"/>
  <c r="X351" i="9"/>
  <c r="G353" i="9"/>
  <c r="E353" i="9" s="1"/>
  <c r="O352" i="9"/>
  <c r="S352" i="9"/>
  <c r="K352" i="9"/>
  <c r="V352" i="9"/>
  <c r="T352" i="9"/>
  <c r="R352" i="9"/>
  <c r="P352" i="9"/>
  <c r="U352" i="9"/>
  <c r="L352" i="9"/>
  <c r="Q352" i="9"/>
  <c r="N352" i="9"/>
  <c r="M352" i="9"/>
  <c r="W352" i="9" l="1"/>
  <c r="X352" i="9" s="1"/>
  <c r="I353" i="9"/>
  <c r="H353" i="9"/>
  <c r="J354" i="9" s="1"/>
  <c r="AA352" i="9" l="1"/>
  <c r="AB352" i="9"/>
  <c r="Z352" i="9"/>
  <c r="Y352" i="9"/>
  <c r="G354" i="9"/>
  <c r="E354" i="9" s="1"/>
  <c r="P353" i="9"/>
  <c r="V353" i="9"/>
  <c r="S353" i="9"/>
  <c r="R353" i="9"/>
  <c r="L353" i="9"/>
  <c r="K353" i="9"/>
  <c r="U353" i="9"/>
  <c r="M353" i="9"/>
  <c r="Q353" i="9"/>
  <c r="T353" i="9"/>
  <c r="N353" i="9"/>
  <c r="O353" i="9"/>
  <c r="W353" i="9" l="1"/>
  <c r="X353" i="9" s="1"/>
  <c r="I354" i="9"/>
  <c r="H354" i="9"/>
  <c r="J355" i="9" s="1"/>
  <c r="Y353" i="9" l="1"/>
  <c r="G355" i="9"/>
  <c r="E355" i="9" s="1"/>
  <c r="V354" i="9"/>
  <c r="Q354" i="9"/>
  <c r="N354" i="9"/>
  <c r="T354" i="9"/>
  <c r="U354" i="9"/>
  <c r="M354" i="9"/>
  <c r="O354" i="9"/>
  <c r="S354" i="9"/>
  <c r="L354" i="9"/>
  <c r="P354" i="9"/>
  <c r="R354" i="9"/>
  <c r="K354" i="9"/>
  <c r="W354" i="9" l="1"/>
  <c r="I355" i="9"/>
  <c r="H355" i="9"/>
  <c r="J356" i="9" s="1"/>
  <c r="Y354" i="9" l="1"/>
  <c r="X354" i="9"/>
  <c r="G356" i="9"/>
  <c r="E356" i="9" s="1"/>
  <c r="L355" i="9"/>
  <c r="O355" i="9"/>
  <c r="Q355" i="9"/>
  <c r="V355" i="9"/>
  <c r="S355" i="9"/>
  <c r="N355" i="9"/>
  <c r="K355" i="9"/>
  <c r="T355" i="9"/>
  <c r="U355" i="9"/>
  <c r="P355" i="9"/>
  <c r="R355" i="9"/>
  <c r="M355" i="9"/>
  <c r="W355" i="9" l="1"/>
  <c r="X355" i="9" s="1"/>
  <c r="H356" i="9"/>
  <c r="J357" i="9" s="1"/>
  <c r="I356" i="9"/>
  <c r="Y355" i="9" l="1"/>
  <c r="G357" i="9"/>
  <c r="E357" i="9" s="1"/>
  <c r="R356" i="9"/>
  <c r="S356" i="9"/>
  <c r="L356" i="9"/>
  <c r="N356" i="9"/>
  <c r="T356" i="9"/>
  <c r="O356" i="9"/>
  <c r="P356" i="9"/>
  <c r="V356" i="9"/>
  <c r="U356" i="9"/>
  <c r="M356" i="9"/>
  <c r="Q356" i="9"/>
  <c r="K356" i="9"/>
  <c r="W356" i="9" l="1"/>
  <c r="I357" i="9"/>
  <c r="H357" i="9"/>
  <c r="J358" i="9" s="1"/>
  <c r="X356" i="9" l="1"/>
  <c r="Y356" i="9"/>
  <c r="G358" i="9"/>
  <c r="E358" i="9" s="1"/>
  <c r="R357" i="9"/>
  <c r="K357" i="9"/>
  <c r="V357" i="9"/>
  <c r="S357" i="9"/>
  <c r="L357" i="9"/>
  <c r="T357" i="9"/>
  <c r="Q357" i="9"/>
  <c r="U357" i="9"/>
  <c r="M357" i="9"/>
  <c r="O357" i="9"/>
  <c r="N357" i="9"/>
  <c r="P357" i="9"/>
  <c r="W357" i="9" l="1"/>
  <c r="X357" i="9" s="1"/>
  <c r="I358" i="9"/>
  <c r="H358" i="9"/>
  <c r="J359" i="9" s="1"/>
  <c r="Y357" i="9" l="1"/>
  <c r="G359" i="9"/>
  <c r="E359" i="9" s="1"/>
  <c r="P358" i="9"/>
  <c r="L358" i="9"/>
  <c r="Q358" i="9"/>
  <c r="T358" i="9"/>
  <c r="U358" i="9"/>
  <c r="S358" i="9"/>
  <c r="O358" i="9"/>
  <c r="V358" i="9"/>
  <c r="K358" i="9"/>
  <c r="N358" i="9"/>
  <c r="M358" i="9"/>
  <c r="R358" i="9"/>
  <c r="W358" i="9" l="1"/>
  <c r="I359" i="9"/>
  <c r="H359" i="9"/>
  <c r="J360" i="9" s="1"/>
  <c r="Y358" i="9" l="1"/>
  <c r="X358" i="9"/>
  <c r="G360" i="9"/>
  <c r="E360" i="9" s="1"/>
  <c r="M359" i="9"/>
  <c r="T359" i="9"/>
  <c r="S359" i="9"/>
  <c r="O359" i="9"/>
  <c r="Q359" i="9"/>
  <c r="P359" i="9"/>
  <c r="L359" i="9"/>
  <c r="K359" i="9"/>
  <c r="U359" i="9"/>
  <c r="V359" i="9"/>
  <c r="R359" i="9"/>
  <c r="N359" i="9"/>
  <c r="W359" i="9" l="1"/>
  <c r="X359" i="9" s="1"/>
  <c r="H360" i="9"/>
  <c r="J361" i="9" s="1"/>
  <c r="I360" i="9"/>
  <c r="AA359" i="9" l="1"/>
  <c r="AB359" i="9"/>
  <c r="Z359" i="9"/>
  <c r="Y359" i="9"/>
  <c r="G361" i="9"/>
  <c r="E361" i="9" s="1"/>
  <c r="T360" i="9"/>
  <c r="O360" i="9"/>
  <c r="L360" i="9"/>
  <c r="N360" i="9"/>
  <c r="R360" i="9"/>
  <c r="K360" i="9"/>
  <c r="U360" i="9"/>
  <c r="M360" i="9"/>
  <c r="V360" i="9"/>
  <c r="S360" i="9"/>
  <c r="P360" i="9"/>
  <c r="Q360" i="9"/>
  <c r="W360" i="9" l="1"/>
  <c r="Y360" i="9" s="1"/>
  <c r="H361" i="9"/>
  <c r="J362" i="9" s="1"/>
  <c r="I361" i="9"/>
  <c r="X360" i="9" l="1"/>
  <c r="G362" i="9"/>
  <c r="E362" i="9" s="1"/>
  <c r="L361" i="9"/>
  <c r="S361" i="9"/>
  <c r="P361" i="9"/>
  <c r="Q361" i="9"/>
  <c r="K361" i="9"/>
  <c r="O361" i="9"/>
  <c r="T361" i="9"/>
  <c r="V361" i="9"/>
  <c r="R361" i="9"/>
  <c r="N361" i="9"/>
  <c r="U361" i="9"/>
  <c r="M361" i="9"/>
  <c r="W361" i="9" l="1"/>
  <c r="H362" i="9"/>
  <c r="J363" i="9" s="1"/>
  <c r="I362" i="9"/>
  <c r="X361" i="9" l="1"/>
  <c r="Y361" i="9"/>
  <c r="G363" i="9"/>
  <c r="E363" i="9" s="1"/>
  <c r="Q362" i="9"/>
  <c r="T362" i="9"/>
  <c r="N362" i="9"/>
  <c r="U362" i="9"/>
  <c r="K362" i="9"/>
  <c r="R362" i="9"/>
  <c r="L362" i="9"/>
  <c r="S362" i="9"/>
  <c r="O362" i="9"/>
  <c r="P362" i="9"/>
  <c r="M362" i="9"/>
  <c r="V362" i="9"/>
  <c r="W362" i="9" l="1"/>
  <c r="X362" i="9" s="1"/>
  <c r="I363" i="9"/>
  <c r="H363" i="9"/>
  <c r="J364" i="9" s="1"/>
  <c r="Y362" i="9" l="1"/>
  <c r="G364" i="9"/>
  <c r="E364" i="9" s="1"/>
  <c r="V363" i="9"/>
  <c r="R363" i="9"/>
  <c r="N363" i="9"/>
  <c r="M363" i="9"/>
  <c r="P363" i="9"/>
  <c r="O363" i="9"/>
  <c r="L363" i="9"/>
  <c r="Q363" i="9"/>
  <c r="U363" i="9"/>
  <c r="T363" i="9"/>
  <c r="K363" i="9"/>
  <c r="S363" i="9"/>
  <c r="W363" i="9" l="1"/>
  <c r="H364" i="9"/>
  <c r="J365" i="9" s="1"/>
  <c r="I364" i="9"/>
  <c r="Y363" i="9" l="1"/>
  <c r="X363" i="9"/>
  <c r="G365" i="9"/>
  <c r="E365" i="9" s="1"/>
  <c r="K364" i="9"/>
  <c r="M364" i="9"/>
  <c r="Q364" i="9"/>
  <c r="U364" i="9"/>
  <c r="L364" i="9"/>
  <c r="S364" i="9"/>
  <c r="T364" i="9"/>
  <c r="V364" i="9"/>
  <c r="P364" i="9"/>
  <c r="O364" i="9"/>
  <c r="N364" i="9"/>
  <c r="R364" i="9"/>
  <c r="W364" i="9" l="1"/>
  <c r="Y364" i="9" s="1"/>
  <c r="H365" i="9"/>
  <c r="J366" i="9" s="1"/>
  <c r="I365" i="9"/>
  <c r="X364" i="9" l="1"/>
  <c r="G366" i="9"/>
  <c r="E366" i="9" s="1"/>
  <c r="V365" i="9"/>
  <c r="Q365" i="9"/>
  <c r="O365" i="9"/>
  <c r="N365" i="9"/>
  <c r="T365" i="9"/>
  <c r="L365" i="9"/>
  <c r="R365" i="9"/>
  <c r="M365" i="9"/>
  <c r="P365" i="9"/>
  <c r="S365" i="9"/>
  <c r="K365" i="9"/>
  <c r="U365" i="9"/>
  <c r="W365" i="9" l="1"/>
  <c r="Y365" i="9" s="1"/>
  <c r="H366" i="9"/>
  <c r="J367" i="9" s="1"/>
  <c r="I366" i="9"/>
  <c r="X365" i="9" l="1"/>
  <c r="G367" i="9"/>
  <c r="E367" i="9" s="1"/>
  <c r="S366" i="9"/>
  <c r="R366" i="9"/>
  <c r="T366" i="9"/>
  <c r="K366" i="9"/>
  <c r="P366" i="9"/>
  <c r="L366" i="9"/>
  <c r="O366" i="9"/>
  <c r="U366" i="9"/>
  <c r="N366" i="9"/>
  <c r="M366" i="9"/>
  <c r="Q366" i="9"/>
  <c r="V366" i="9"/>
  <c r="W366" i="9" l="1"/>
  <c r="X366" i="9" s="1"/>
  <c r="I367" i="9"/>
  <c r="H367" i="9"/>
  <c r="J368" i="9" s="1"/>
  <c r="AB366" i="9" l="1"/>
  <c r="Z366" i="9"/>
  <c r="AA366" i="9"/>
  <c r="Y366" i="9"/>
  <c r="G368" i="9"/>
  <c r="E368" i="9" s="1"/>
  <c r="Q367" i="9"/>
  <c r="O367" i="9"/>
  <c r="L367" i="9"/>
  <c r="S367" i="9"/>
  <c r="V367" i="9"/>
  <c r="M367" i="9"/>
  <c r="U367" i="9"/>
  <c r="P367" i="9"/>
  <c r="R367" i="9"/>
  <c r="T367" i="9"/>
  <c r="N367" i="9"/>
  <c r="K367" i="9"/>
  <c r="W367" i="9" l="1"/>
  <c r="H368" i="9"/>
  <c r="J369" i="9" s="1"/>
  <c r="I368" i="9"/>
  <c r="AB367" i="9" l="1"/>
  <c r="Z367" i="9"/>
  <c r="AA367" i="9"/>
  <c r="X367" i="9"/>
  <c r="Y367" i="9"/>
  <c r="G369" i="9"/>
  <c r="E369" i="9" s="1"/>
  <c r="Q368" i="9"/>
  <c r="R368" i="9"/>
  <c r="P368" i="9"/>
  <c r="L368" i="9"/>
  <c r="U368" i="9"/>
  <c r="N368" i="9"/>
  <c r="T368" i="9"/>
  <c r="O368" i="9"/>
  <c r="S368" i="9"/>
  <c r="M368" i="9"/>
  <c r="V368" i="9"/>
  <c r="K368" i="9"/>
  <c r="W368" i="9" l="1"/>
  <c r="I369" i="9"/>
  <c r="H369" i="9"/>
  <c r="J370" i="9" s="1"/>
  <c r="Y368" i="9" l="1"/>
  <c r="X368" i="9"/>
  <c r="G370" i="9"/>
  <c r="E370" i="9" s="1"/>
  <c r="L369" i="9"/>
  <c r="S369" i="9"/>
  <c r="Q369" i="9"/>
  <c r="P369" i="9"/>
  <c r="T369" i="9"/>
  <c r="N369" i="9"/>
  <c r="U369" i="9"/>
  <c r="K369" i="9"/>
  <c r="R369" i="9"/>
  <c r="V369" i="9"/>
  <c r="M369" i="9"/>
  <c r="O369" i="9"/>
  <c r="W369" i="9" l="1"/>
  <c r="I370" i="9"/>
  <c r="H370" i="9"/>
  <c r="J371" i="9" s="1"/>
  <c r="Y369" i="9" l="1"/>
  <c r="X369" i="9"/>
  <c r="G371" i="9"/>
  <c r="E371" i="9" s="1"/>
  <c r="M370" i="9"/>
  <c r="P370" i="9"/>
  <c r="U370" i="9"/>
  <c r="K370" i="9"/>
  <c r="L370" i="9"/>
  <c r="O370" i="9"/>
  <c r="Q370" i="9"/>
  <c r="R370" i="9"/>
  <c r="N370" i="9"/>
  <c r="V370" i="9"/>
  <c r="S370" i="9"/>
  <c r="T370" i="9"/>
  <c r="W370" i="9" l="1"/>
  <c r="I371" i="9"/>
  <c r="H371" i="9"/>
  <c r="J372" i="9" s="1"/>
  <c r="X370" i="9" l="1"/>
  <c r="Y370" i="9"/>
  <c r="G372" i="9"/>
  <c r="E372" i="9" s="1"/>
  <c r="N371" i="9"/>
  <c r="L371" i="9"/>
  <c r="M371" i="9"/>
  <c r="O371" i="9"/>
  <c r="S371" i="9"/>
  <c r="V371" i="9"/>
  <c r="U371" i="9"/>
  <c r="Q371" i="9"/>
  <c r="K371" i="9"/>
  <c r="P371" i="9"/>
  <c r="T371" i="9"/>
  <c r="R371" i="9"/>
  <c r="W371" i="9" l="1"/>
  <c r="H372" i="9"/>
  <c r="J373" i="9" s="1"/>
  <c r="I372" i="9"/>
  <c r="Y371" i="9" l="1"/>
  <c r="X371" i="9"/>
  <c r="G373" i="9"/>
  <c r="E373" i="9" s="1"/>
  <c r="V372" i="9"/>
  <c r="M372" i="9"/>
  <c r="P372" i="9"/>
  <c r="R372" i="9"/>
  <c r="O372" i="9"/>
  <c r="N372" i="9"/>
  <c r="T372" i="9"/>
  <c r="K372" i="9"/>
  <c r="Q372" i="9"/>
  <c r="L372" i="9"/>
  <c r="S372" i="9"/>
  <c r="U372" i="9"/>
  <c r="W372" i="9" l="1"/>
  <c r="H373" i="9"/>
  <c r="J374" i="9" s="1"/>
  <c r="I373" i="9"/>
  <c r="Y372" i="9" l="1"/>
  <c r="X372" i="9"/>
  <c r="G374" i="9"/>
  <c r="E374" i="9" s="1"/>
  <c r="M373" i="9"/>
  <c r="O373" i="9"/>
  <c r="S373" i="9"/>
  <c r="R373" i="9"/>
  <c r="L373" i="9"/>
  <c r="V373" i="9"/>
  <c r="K373" i="9"/>
  <c r="P373" i="9"/>
  <c r="Q373" i="9"/>
  <c r="U373" i="9"/>
  <c r="T373" i="9"/>
  <c r="N373" i="9"/>
  <c r="W373" i="9" l="1"/>
  <c r="I374" i="9"/>
  <c r="H374" i="9"/>
  <c r="J375" i="9" s="1"/>
  <c r="Y373" i="9" l="1"/>
  <c r="X373" i="9"/>
  <c r="G375" i="9"/>
  <c r="E375" i="9" s="1"/>
  <c r="N374" i="9"/>
  <c r="Q374" i="9"/>
  <c r="V374" i="9"/>
  <c r="P374" i="9"/>
  <c r="M374" i="9"/>
  <c r="U374" i="9"/>
  <c r="S374" i="9"/>
  <c r="T374" i="9"/>
  <c r="R374" i="9"/>
  <c r="K374" i="9"/>
  <c r="L374" i="9"/>
  <c r="O374" i="9"/>
  <c r="W374" i="9" l="1"/>
  <c r="Z374" i="9" s="1"/>
  <c r="I375" i="9"/>
  <c r="H375" i="9"/>
  <c r="J376" i="9" s="1"/>
  <c r="AA374" i="9" l="1"/>
  <c r="AB374" i="9"/>
  <c r="Y374" i="9"/>
  <c r="X374" i="9"/>
  <c r="G376" i="9"/>
  <c r="E376" i="9" s="1"/>
  <c r="P375" i="9"/>
  <c r="M375" i="9"/>
  <c r="Q375" i="9"/>
  <c r="V375" i="9"/>
  <c r="S375" i="9"/>
  <c r="K375" i="9"/>
  <c r="T375" i="9"/>
  <c r="L375" i="9"/>
  <c r="O375" i="9"/>
  <c r="U375" i="9"/>
  <c r="R375" i="9"/>
  <c r="N375" i="9"/>
  <c r="W375" i="9" l="1"/>
  <c r="Z375" i="9" s="1"/>
  <c r="H376" i="9"/>
  <c r="J377" i="9" s="1"/>
  <c r="I376" i="9"/>
  <c r="AA375" i="9" l="1"/>
  <c r="AB375" i="9"/>
  <c r="Y375" i="9"/>
  <c r="X375" i="9"/>
  <c r="G377" i="9"/>
  <c r="E377" i="9" s="1"/>
  <c r="T376" i="9"/>
  <c r="L376" i="9"/>
  <c r="P376" i="9"/>
  <c r="U376" i="9"/>
  <c r="M376" i="9"/>
  <c r="K376" i="9"/>
  <c r="N376" i="9"/>
  <c r="S376" i="9"/>
  <c r="R376" i="9"/>
  <c r="V376" i="9"/>
  <c r="O376" i="9"/>
  <c r="Q376" i="9"/>
  <c r="W376" i="9" l="1"/>
  <c r="Z376" i="9" s="1"/>
  <c r="H377" i="9"/>
  <c r="J378" i="9" s="1"/>
  <c r="I377" i="9"/>
  <c r="AA376" i="9" l="1"/>
  <c r="AB376" i="9"/>
  <c r="Y376" i="9"/>
  <c r="X376" i="9"/>
  <c r="G378" i="9"/>
  <c r="E378" i="9" s="1"/>
  <c r="M377" i="9"/>
  <c r="T377" i="9"/>
  <c r="K377" i="9"/>
  <c r="V377" i="9"/>
  <c r="U377" i="9"/>
  <c r="O377" i="9"/>
  <c r="R377" i="9"/>
  <c r="N377" i="9"/>
  <c r="Q377" i="9"/>
  <c r="S377" i="9"/>
  <c r="P377" i="9"/>
  <c r="L377" i="9"/>
  <c r="W377" i="9" l="1"/>
  <c r="Z377" i="9" s="1"/>
  <c r="I378" i="9"/>
  <c r="H378" i="9"/>
  <c r="J379" i="9" s="1"/>
  <c r="AA377" i="9" l="1"/>
  <c r="AB377" i="9"/>
  <c r="Y377" i="9"/>
  <c r="X377" i="9"/>
  <c r="G379" i="9"/>
  <c r="E379" i="9" s="1"/>
  <c r="S378" i="9"/>
  <c r="Q378" i="9"/>
  <c r="R378" i="9"/>
  <c r="T378" i="9"/>
  <c r="N378" i="9"/>
  <c r="O378" i="9"/>
  <c r="M378" i="9"/>
  <c r="V378" i="9"/>
  <c r="P378" i="9"/>
  <c r="K378" i="9"/>
  <c r="U378" i="9"/>
  <c r="L378" i="9"/>
  <c r="W378" i="9" l="1"/>
  <c r="Z378" i="9" s="1"/>
  <c r="I379" i="9"/>
  <c r="H379" i="9"/>
  <c r="J380" i="9" s="1"/>
  <c r="AA378" i="9" l="1"/>
  <c r="AB378" i="9"/>
  <c r="X378" i="9"/>
  <c r="Y378" i="9"/>
  <c r="G380" i="9"/>
  <c r="E380" i="9" s="1"/>
  <c r="S379" i="9"/>
  <c r="R379" i="9"/>
  <c r="K379" i="9"/>
  <c r="L379" i="9"/>
  <c r="U379" i="9"/>
  <c r="V379" i="9"/>
  <c r="T379" i="9"/>
  <c r="M379" i="9"/>
  <c r="Q379" i="9"/>
  <c r="N379" i="9"/>
  <c r="O379" i="9"/>
  <c r="P379" i="9"/>
  <c r="W379" i="9" l="1"/>
  <c r="Z379" i="9" s="1"/>
  <c r="H380" i="9"/>
  <c r="J381" i="9" s="1"/>
  <c r="I380" i="9"/>
  <c r="AA379" i="9" l="1"/>
  <c r="AB379" i="9"/>
  <c r="Y379" i="9"/>
  <c r="X379" i="9"/>
  <c r="G381" i="9"/>
  <c r="E381" i="9" s="1"/>
  <c r="T380" i="9"/>
  <c r="K380" i="9"/>
  <c r="U380" i="9"/>
  <c r="V380" i="9"/>
  <c r="S380" i="9"/>
  <c r="O380" i="9"/>
  <c r="N380" i="9"/>
  <c r="L380" i="9"/>
  <c r="M380" i="9"/>
  <c r="P380" i="9"/>
  <c r="R380" i="9"/>
  <c r="Q380" i="9"/>
  <c r="W380" i="9" l="1"/>
  <c r="Z380" i="9" s="1"/>
  <c r="H381" i="9"/>
  <c r="J382" i="9" s="1"/>
  <c r="I381" i="9"/>
  <c r="AA380" i="9" l="1"/>
  <c r="AB380" i="9"/>
  <c r="Y380" i="9"/>
  <c r="X380" i="9"/>
  <c r="G382" i="9"/>
  <c r="E382" i="9" s="1"/>
  <c r="T381" i="9"/>
  <c r="K381" i="9"/>
  <c r="M381" i="9"/>
  <c r="Q381" i="9"/>
  <c r="R381" i="9"/>
  <c r="L381" i="9"/>
  <c r="V381" i="9"/>
  <c r="S381" i="9"/>
  <c r="N381" i="9"/>
  <c r="O381" i="9"/>
  <c r="U381" i="9"/>
  <c r="P381" i="9"/>
  <c r="W381" i="9" l="1"/>
  <c r="Z381" i="9" s="1"/>
  <c r="I382" i="9"/>
  <c r="H382" i="9"/>
  <c r="J383" i="9" s="1"/>
  <c r="AA381" i="9" l="1"/>
  <c r="AB381" i="9"/>
  <c r="X381" i="9"/>
  <c r="Y381" i="9"/>
  <c r="G383" i="9"/>
  <c r="E383" i="9" s="1"/>
  <c r="K382" i="9"/>
  <c r="S382" i="9"/>
  <c r="M382" i="9"/>
  <c r="V382" i="9"/>
  <c r="P382" i="9"/>
  <c r="L382" i="9"/>
  <c r="U382" i="9"/>
  <c r="Q382" i="9"/>
  <c r="N382" i="9"/>
  <c r="R382" i="9"/>
  <c r="O382" i="9"/>
  <c r="T382" i="9"/>
  <c r="W382" i="9" l="1"/>
  <c r="Z382" i="9" s="1"/>
  <c r="I383" i="9"/>
  <c r="H383" i="9"/>
  <c r="J384" i="9" s="1"/>
  <c r="AA382" i="9" l="1"/>
  <c r="AB382" i="9"/>
  <c r="X382" i="9"/>
  <c r="Y382" i="9"/>
  <c r="G384" i="9"/>
  <c r="E384" i="9" s="1"/>
  <c r="O383" i="9"/>
  <c r="M383" i="9"/>
  <c r="R383" i="9"/>
  <c r="K383" i="9"/>
  <c r="N383" i="9"/>
  <c r="L383" i="9"/>
  <c r="U383" i="9"/>
  <c r="P383" i="9"/>
  <c r="V383" i="9"/>
  <c r="S383" i="9"/>
  <c r="T383" i="9"/>
  <c r="Q383" i="9"/>
  <c r="W383" i="9" l="1"/>
  <c r="Z383" i="9" s="1"/>
  <c r="H384" i="9"/>
  <c r="J385" i="9" s="1"/>
  <c r="I384" i="9"/>
  <c r="AA383" i="9" l="1"/>
  <c r="AB383" i="9"/>
  <c r="Y383" i="9"/>
  <c r="X383" i="9"/>
  <c r="G385" i="9"/>
  <c r="E385" i="9" s="1"/>
  <c r="O384" i="9"/>
  <c r="S384" i="9"/>
  <c r="N384" i="9"/>
  <c r="L384" i="9"/>
  <c r="P384" i="9"/>
  <c r="U384" i="9"/>
  <c r="M384" i="9"/>
  <c r="Q384" i="9"/>
  <c r="V384" i="9"/>
  <c r="K384" i="9"/>
  <c r="T384" i="9"/>
  <c r="R384" i="9"/>
  <c r="W384" i="9" l="1"/>
  <c r="Z384" i="9" s="1"/>
  <c r="H385" i="9"/>
  <c r="J386" i="9" s="1"/>
  <c r="I385" i="9"/>
  <c r="AA384" i="9" l="1"/>
  <c r="AB384" i="9"/>
  <c r="X384" i="9"/>
  <c r="Y384" i="9"/>
  <c r="G386" i="9"/>
  <c r="E386" i="9" s="1"/>
  <c r="P385" i="9"/>
  <c r="M385" i="9"/>
  <c r="T385" i="9"/>
  <c r="U385" i="9"/>
  <c r="N385" i="9"/>
  <c r="V385" i="9"/>
  <c r="Q385" i="9"/>
  <c r="S385" i="9"/>
  <c r="K385" i="9"/>
  <c r="O385" i="9"/>
  <c r="R385" i="9"/>
  <c r="L385" i="9"/>
  <c r="W385" i="9" l="1"/>
  <c r="Z385" i="9" s="1"/>
  <c r="I386" i="9"/>
  <c r="H386" i="9"/>
  <c r="J387" i="9" s="1"/>
  <c r="AA385" i="9" l="1"/>
  <c r="AB385" i="9"/>
  <c r="X385" i="9"/>
  <c r="Y385" i="9"/>
  <c r="G387" i="9"/>
  <c r="E387" i="9" s="1"/>
  <c r="L386" i="9"/>
  <c r="P386" i="9"/>
  <c r="Q386" i="9"/>
  <c r="V386" i="9"/>
  <c r="U386" i="9"/>
  <c r="T386" i="9"/>
  <c r="M386" i="9"/>
  <c r="S386" i="9"/>
  <c r="N386" i="9"/>
  <c r="R386" i="9"/>
  <c r="O386" i="9"/>
  <c r="K386" i="9"/>
  <c r="W386" i="9" l="1"/>
  <c r="Z386" i="9" s="1"/>
  <c r="I387" i="9"/>
  <c r="H387" i="9"/>
  <c r="J388" i="9" s="1"/>
  <c r="AA386" i="9" l="1"/>
  <c r="AB386" i="9"/>
  <c r="X386" i="9"/>
  <c r="Y386" i="9"/>
  <c r="G388" i="9"/>
  <c r="E388" i="9" s="1"/>
  <c r="O387" i="9"/>
  <c r="P387" i="9"/>
  <c r="K387" i="9"/>
  <c r="L387" i="9"/>
  <c r="M387" i="9"/>
  <c r="U387" i="9"/>
  <c r="N387" i="9"/>
  <c r="S387" i="9"/>
  <c r="T387" i="9"/>
  <c r="Q387" i="9"/>
  <c r="V387" i="9"/>
  <c r="R387" i="9"/>
  <c r="W387" i="9" l="1"/>
  <c r="Z387" i="9" s="1"/>
  <c r="H388" i="9"/>
  <c r="J389" i="9" s="1"/>
  <c r="I388" i="9"/>
  <c r="AA387" i="9" l="1"/>
  <c r="AB387" i="9"/>
  <c r="X387" i="9"/>
  <c r="Y387" i="9"/>
  <c r="G389" i="9"/>
  <c r="E389" i="9" s="1"/>
  <c r="R388" i="9"/>
  <c r="M388" i="9"/>
  <c r="L388" i="9"/>
  <c r="T388" i="9"/>
  <c r="U388" i="9"/>
  <c r="N388" i="9"/>
  <c r="S388" i="9"/>
  <c r="Q388" i="9"/>
  <c r="V388" i="9"/>
  <c r="K388" i="9"/>
  <c r="O388" i="9"/>
  <c r="P388" i="9"/>
  <c r="W388" i="9" l="1"/>
  <c r="Z388" i="9" s="1"/>
  <c r="H389" i="9"/>
  <c r="J390" i="9" s="1"/>
  <c r="I389" i="9"/>
  <c r="AA388" i="9" l="1"/>
  <c r="AB388" i="9"/>
  <c r="Y388" i="9"/>
  <c r="X388" i="9"/>
  <c r="G390" i="9"/>
  <c r="E390" i="9" s="1"/>
  <c r="L389" i="9"/>
  <c r="U389" i="9"/>
  <c r="T389" i="9"/>
  <c r="S389" i="9"/>
  <c r="N389" i="9"/>
  <c r="K389" i="9"/>
  <c r="P389" i="9"/>
  <c r="V389" i="9"/>
  <c r="Q389" i="9"/>
  <c r="R389" i="9"/>
  <c r="O389" i="9"/>
  <c r="M389" i="9"/>
  <c r="W389" i="9" l="1"/>
  <c r="Z389" i="9" s="1"/>
  <c r="I390" i="9"/>
  <c r="H390" i="9"/>
  <c r="J391" i="9" s="1"/>
  <c r="AA389" i="9" l="1"/>
  <c r="AB389" i="9"/>
  <c r="Y389" i="9"/>
  <c r="X389" i="9"/>
  <c r="G391" i="9"/>
  <c r="E391" i="9" s="1"/>
  <c r="K390" i="9"/>
  <c r="Q390" i="9"/>
  <c r="L390" i="9"/>
  <c r="M390" i="9"/>
  <c r="O390" i="9"/>
  <c r="U390" i="9"/>
  <c r="T390" i="9"/>
  <c r="R390" i="9"/>
  <c r="V390" i="9"/>
  <c r="P390" i="9"/>
  <c r="S390" i="9"/>
  <c r="N390" i="9"/>
  <c r="W390" i="9" l="1"/>
  <c r="Z390" i="9" s="1"/>
  <c r="H391" i="9"/>
  <c r="J392" i="9" s="1"/>
  <c r="I391" i="9"/>
  <c r="AA390" i="9" l="1"/>
  <c r="AB390" i="9"/>
  <c r="Y390" i="9"/>
  <c r="X390" i="9"/>
  <c r="G392" i="9"/>
  <c r="E392" i="9" s="1"/>
  <c r="U391" i="9"/>
  <c r="P391" i="9"/>
  <c r="K391" i="9"/>
  <c r="V391" i="9"/>
  <c r="L391" i="9"/>
  <c r="S391" i="9"/>
  <c r="M391" i="9"/>
  <c r="T391" i="9"/>
  <c r="O391" i="9"/>
  <c r="Q391" i="9"/>
  <c r="N391" i="9"/>
  <c r="R391" i="9"/>
  <c r="W391" i="9" l="1"/>
  <c r="Z391" i="9" s="1"/>
  <c r="H392" i="9"/>
  <c r="J393" i="9" s="1"/>
  <c r="I392" i="9"/>
  <c r="AA391" i="9" l="1"/>
  <c r="AB391" i="9"/>
  <c r="Y391" i="9"/>
  <c r="X391" i="9"/>
  <c r="G393" i="9"/>
  <c r="E393" i="9" s="1"/>
  <c r="U392" i="9"/>
  <c r="R392" i="9"/>
  <c r="N392" i="9"/>
  <c r="O392" i="9"/>
  <c r="P392" i="9"/>
  <c r="L392" i="9"/>
  <c r="M392" i="9"/>
  <c r="S392" i="9"/>
  <c r="V392" i="9"/>
  <c r="T392" i="9"/>
  <c r="K392" i="9"/>
  <c r="Q392" i="9"/>
  <c r="W392" i="9" l="1"/>
  <c r="Z392" i="9" s="1"/>
  <c r="H393" i="9"/>
  <c r="J394" i="9" s="1"/>
  <c r="I393" i="9"/>
  <c r="AA392" i="9" l="1"/>
  <c r="AB392" i="9"/>
  <c r="X392" i="9"/>
  <c r="Y392" i="9"/>
  <c r="G394" i="9"/>
  <c r="E394" i="9" s="1"/>
  <c r="K393" i="9"/>
  <c r="P393" i="9"/>
  <c r="R393" i="9"/>
  <c r="M393" i="9"/>
  <c r="U393" i="9"/>
  <c r="L393" i="9"/>
  <c r="Q393" i="9"/>
  <c r="V393" i="9"/>
  <c r="N393" i="9"/>
  <c r="O393" i="9"/>
  <c r="T393" i="9"/>
  <c r="S393" i="9"/>
  <c r="W393" i="9" l="1"/>
  <c r="Z393" i="9" s="1"/>
  <c r="I394" i="9"/>
  <c r="H394" i="9"/>
  <c r="J395" i="9" s="1"/>
  <c r="AA393" i="9" l="1"/>
  <c r="AB393" i="9"/>
  <c r="Y393" i="9"/>
  <c r="X393" i="9"/>
  <c r="G395" i="9"/>
  <c r="E395" i="9" s="1"/>
  <c r="P394" i="9"/>
  <c r="U394" i="9"/>
  <c r="K394" i="9"/>
  <c r="M394" i="9"/>
  <c r="Q394" i="9"/>
  <c r="L394" i="9"/>
  <c r="S394" i="9"/>
  <c r="R394" i="9"/>
  <c r="N394" i="9"/>
  <c r="V394" i="9"/>
  <c r="T394" i="9"/>
  <c r="O394" i="9"/>
  <c r="W394" i="9" l="1"/>
  <c r="Z394" i="9" s="1"/>
  <c r="H395" i="9"/>
  <c r="J396" i="9" s="1"/>
  <c r="I395" i="9"/>
  <c r="AA394" i="9" l="1"/>
  <c r="AB394" i="9"/>
  <c r="Y394" i="9"/>
  <c r="X394" i="9"/>
  <c r="G396" i="9"/>
  <c r="E396" i="9" s="1"/>
  <c r="S395" i="9"/>
  <c r="P395" i="9"/>
  <c r="K395" i="9"/>
  <c r="R395" i="9"/>
  <c r="U395" i="9"/>
  <c r="T395" i="9"/>
  <c r="M395" i="9"/>
  <c r="Q395" i="9"/>
  <c r="O395" i="9"/>
  <c r="N395" i="9"/>
  <c r="V395" i="9"/>
  <c r="L395" i="9"/>
  <c r="W395" i="9" l="1"/>
  <c r="Z395" i="9" s="1"/>
  <c r="I396" i="9"/>
  <c r="H396" i="9"/>
  <c r="J397" i="9" s="1"/>
  <c r="AA395" i="9" l="1"/>
  <c r="AB395" i="9"/>
  <c r="Y395" i="9"/>
  <c r="X395" i="9"/>
  <c r="G397" i="9"/>
  <c r="E397" i="9" s="1"/>
  <c r="N396" i="9"/>
  <c r="U396" i="9"/>
  <c r="S396" i="9"/>
  <c r="M396" i="9"/>
  <c r="P396" i="9"/>
  <c r="R396" i="9"/>
  <c r="V396" i="9"/>
  <c r="L396" i="9"/>
  <c r="T396" i="9"/>
  <c r="Q396" i="9"/>
  <c r="O396" i="9"/>
  <c r="K396" i="9"/>
  <c r="W396" i="9" l="1"/>
  <c r="Z396" i="9" s="1"/>
  <c r="I397" i="9"/>
  <c r="H397" i="9"/>
  <c r="J398" i="9" s="1"/>
  <c r="AA396" i="9" l="1"/>
  <c r="AB396" i="9"/>
  <c r="X396" i="9"/>
  <c r="Y396" i="9"/>
  <c r="G398" i="9"/>
  <c r="E398" i="9" s="1"/>
  <c r="S397" i="9"/>
  <c r="U397" i="9"/>
  <c r="L397" i="9"/>
  <c r="Q397" i="9"/>
  <c r="V397" i="9"/>
  <c r="T397" i="9"/>
  <c r="R397" i="9"/>
  <c r="K397" i="9"/>
  <c r="M397" i="9"/>
  <c r="O397" i="9"/>
  <c r="N397" i="9"/>
  <c r="P397" i="9"/>
  <c r="W397" i="9" l="1"/>
  <c r="Z397" i="9" s="1"/>
  <c r="I398" i="9"/>
  <c r="H398" i="9"/>
  <c r="J399" i="9" s="1"/>
  <c r="L398" i="9"/>
  <c r="AA397" i="9" l="1"/>
  <c r="AB397" i="9"/>
  <c r="Y397" i="9"/>
  <c r="X397" i="9"/>
  <c r="G399" i="9"/>
  <c r="E399" i="9" s="1"/>
  <c r="P398" i="9"/>
  <c r="R398" i="9"/>
  <c r="N398" i="9"/>
  <c r="Q398" i="9"/>
  <c r="V398" i="9"/>
  <c r="U398" i="9"/>
  <c r="T398" i="9"/>
  <c r="S398" i="9"/>
  <c r="O398" i="9"/>
  <c r="M398" i="9"/>
  <c r="K398" i="9"/>
  <c r="W398" i="9" l="1"/>
  <c r="Z398" i="9" s="1"/>
  <c r="H399" i="9"/>
  <c r="J400" i="9" s="1"/>
  <c r="I399" i="9"/>
  <c r="AA398" i="9" l="1"/>
  <c r="AB398" i="9"/>
  <c r="X398" i="9"/>
  <c r="Y398" i="9"/>
  <c r="G400" i="9"/>
  <c r="E400" i="9" s="1"/>
  <c r="N399" i="9"/>
  <c r="Q399" i="9"/>
  <c r="O399" i="9"/>
  <c r="L399" i="9"/>
  <c r="K399" i="9"/>
  <c r="M399" i="9"/>
  <c r="P399" i="9"/>
  <c r="S399" i="9"/>
  <c r="V399" i="9"/>
  <c r="U399" i="9"/>
  <c r="T399" i="9"/>
  <c r="R399" i="9"/>
  <c r="W399" i="9" l="1"/>
  <c r="H400" i="9"/>
  <c r="J401" i="9" s="1"/>
  <c r="I400" i="9"/>
  <c r="X399" i="9" l="1"/>
  <c r="Y399" i="9"/>
  <c r="G401" i="9"/>
  <c r="E401" i="9" s="1"/>
  <c r="N400" i="9"/>
  <c r="L400" i="9"/>
  <c r="O400" i="9"/>
  <c r="S400" i="9"/>
  <c r="P400" i="9"/>
  <c r="T400" i="9"/>
  <c r="K400" i="9"/>
  <c r="R400" i="9"/>
  <c r="V400" i="9"/>
  <c r="U400" i="9"/>
  <c r="M400" i="9"/>
  <c r="Q400" i="9"/>
  <c r="W400" i="9" l="1"/>
  <c r="I401" i="9"/>
  <c r="H401" i="9"/>
  <c r="J402" i="9" s="1"/>
  <c r="X400" i="9" l="1"/>
  <c r="Y400" i="9"/>
  <c r="G402" i="9"/>
  <c r="E402" i="9" s="1"/>
  <c r="K401" i="9"/>
  <c r="Q401" i="9"/>
  <c r="S401" i="9"/>
  <c r="P401" i="9"/>
  <c r="O401" i="9"/>
  <c r="L401" i="9"/>
  <c r="V401" i="9"/>
  <c r="N401" i="9"/>
  <c r="M401" i="9"/>
  <c r="R401" i="9"/>
  <c r="T401" i="9"/>
  <c r="U401" i="9"/>
  <c r="W401" i="9" l="1"/>
  <c r="I402" i="9"/>
  <c r="H402" i="9"/>
  <c r="J403" i="9" s="1"/>
  <c r="X401" i="9" l="1"/>
  <c r="Y401" i="9"/>
  <c r="G403" i="9"/>
  <c r="E403" i="9" s="1"/>
  <c r="V402" i="9"/>
  <c r="O402" i="9"/>
  <c r="R402" i="9"/>
  <c r="S402" i="9"/>
  <c r="U402" i="9"/>
  <c r="T402" i="9"/>
  <c r="N402" i="9"/>
  <c r="Q402" i="9"/>
  <c r="P402" i="9"/>
  <c r="M402" i="9"/>
  <c r="K402" i="9"/>
  <c r="L402" i="9"/>
  <c r="W402" i="9" l="1"/>
  <c r="H403" i="9"/>
  <c r="J404" i="9" s="1"/>
  <c r="I403" i="9"/>
  <c r="X402" i="9" l="1"/>
  <c r="Y402" i="9"/>
  <c r="G404" i="9"/>
  <c r="E404" i="9" s="1"/>
  <c r="K403" i="9"/>
  <c r="N403" i="9"/>
  <c r="R403" i="9"/>
  <c r="T403" i="9"/>
  <c r="V403" i="9"/>
  <c r="L403" i="9"/>
  <c r="M403" i="9"/>
  <c r="U403" i="9"/>
  <c r="O403" i="9"/>
  <c r="Q403" i="9"/>
  <c r="S403" i="9"/>
  <c r="P403" i="9"/>
  <c r="W403" i="9" l="1"/>
  <c r="I404" i="9"/>
  <c r="H404" i="9"/>
  <c r="J405" i="9" s="1"/>
  <c r="X403" i="9" l="1"/>
  <c r="Y403" i="9"/>
  <c r="G405" i="9"/>
  <c r="E405" i="9" s="1"/>
  <c r="Q404" i="9"/>
  <c r="O404" i="9"/>
  <c r="P404" i="9"/>
  <c r="V404" i="9"/>
  <c r="S404" i="9"/>
  <c r="K404" i="9"/>
  <c r="T404" i="9"/>
  <c r="N404" i="9"/>
  <c r="L404" i="9"/>
  <c r="R404" i="9"/>
  <c r="U404" i="9"/>
  <c r="M404" i="9"/>
  <c r="W404" i="9" l="1"/>
  <c r="H405" i="9"/>
  <c r="J406" i="9" s="1"/>
  <c r="I405" i="9"/>
  <c r="X404" i="9" l="1"/>
  <c r="Y404" i="9"/>
  <c r="G406" i="9"/>
  <c r="E406" i="9" s="1"/>
  <c r="U405" i="9"/>
  <c r="Q405" i="9"/>
  <c r="O405" i="9"/>
  <c r="N405" i="9"/>
  <c r="L405" i="9"/>
  <c r="P405" i="9"/>
  <c r="M405" i="9"/>
  <c r="K405" i="9"/>
  <c r="S405" i="9"/>
  <c r="T405" i="9"/>
  <c r="R405" i="9"/>
  <c r="V405" i="9"/>
  <c r="W405" i="9" l="1"/>
  <c r="Z405" i="9" s="1"/>
  <c r="I406" i="9"/>
  <c r="H406" i="9"/>
  <c r="J407" i="9" s="1"/>
  <c r="AA405" i="9" l="1"/>
  <c r="AB405" i="9"/>
  <c r="X405" i="9"/>
  <c r="Y405" i="9"/>
  <c r="G407" i="9"/>
  <c r="E407" i="9" s="1"/>
  <c r="S406" i="9"/>
  <c r="U406" i="9"/>
  <c r="V406" i="9"/>
  <c r="P406" i="9"/>
  <c r="M406" i="9"/>
  <c r="Q406" i="9"/>
  <c r="L406" i="9"/>
  <c r="K406" i="9"/>
  <c r="R406" i="9"/>
  <c r="O406" i="9"/>
  <c r="T406" i="9"/>
  <c r="N406" i="9"/>
  <c r="W406" i="9" l="1"/>
  <c r="Z406" i="9" s="1"/>
  <c r="H407" i="9"/>
  <c r="J408" i="9" s="1"/>
  <c r="I407" i="9"/>
  <c r="AA406" i="9" l="1"/>
  <c r="AB406" i="9"/>
  <c r="X406" i="9"/>
  <c r="Y406" i="9"/>
  <c r="G408" i="9"/>
  <c r="E408" i="9" s="1"/>
  <c r="Q407" i="9"/>
  <c r="O407" i="9"/>
  <c r="V407" i="9"/>
  <c r="T407" i="9"/>
  <c r="L407" i="9"/>
  <c r="N407" i="9"/>
  <c r="M407" i="9"/>
  <c r="P407" i="9"/>
  <c r="U407" i="9"/>
  <c r="K407" i="9"/>
  <c r="R407" i="9"/>
  <c r="S407" i="9"/>
  <c r="W407" i="9" l="1"/>
  <c r="Z407" i="9" s="1"/>
  <c r="H408" i="9"/>
  <c r="J409" i="9" s="1"/>
  <c r="I408" i="9"/>
  <c r="AA407" i="9" l="1"/>
  <c r="AB407" i="9"/>
  <c r="X407" i="9"/>
  <c r="Y407" i="9"/>
  <c r="G409" i="9"/>
  <c r="E409" i="9" s="1"/>
  <c r="L408" i="9"/>
  <c r="K408" i="9"/>
  <c r="V408" i="9"/>
  <c r="T408" i="9"/>
  <c r="N408" i="9"/>
  <c r="O408" i="9"/>
  <c r="Q408" i="9"/>
  <c r="S408" i="9"/>
  <c r="M408" i="9"/>
  <c r="U408" i="9"/>
  <c r="P408" i="9"/>
  <c r="R408" i="9"/>
  <c r="W408" i="9" l="1"/>
  <c r="Z408" i="9" s="1"/>
  <c r="H409" i="9"/>
  <c r="J410" i="9" s="1"/>
  <c r="I409" i="9"/>
  <c r="AA408" i="9" l="1"/>
  <c r="AB408" i="9"/>
  <c r="X408" i="9"/>
  <c r="Y408" i="9"/>
  <c r="G410" i="9"/>
  <c r="E410" i="9" s="1"/>
  <c r="L409" i="9"/>
  <c r="T409" i="9"/>
  <c r="P409" i="9"/>
  <c r="S409" i="9"/>
  <c r="Q409" i="9"/>
  <c r="R409" i="9"/>
  <c r="U409" i="9"/>
  <c r="O409" i="9"/>
  <c r="N409" i="9"/>
  <c r="K409" i="9"/>
  <c r="M409" i="9"/>
  <c r="V409" i="9"/>
  <c r="W409" i="9" l="1"/>
  <c r="Z409" i="9" s="1"/>
  <c r="I410" i="9"/>
  <c r="H410" i="9"/>
  <c r="J411" i="9" s="1"/>
  <c r="AA409" i="9" l="1"/>
  <c r="AB409" i="9"/>
  <c r="X409" i="9"/>
  <c r="Y409" i="9"/>
  <c r="G411" i="9"/>
  <c r="E411" i="9" s="1"/>
  <c r="T410" i="9"/>
  <c r="P410" i="9"/>
  <c r="M410" i="9"/>
  <c r="R410" i="9"/>
  <c r="U410" i="9"/>
  <c r="S410" i="9"/>
  <c r="N410" i="9"/>
  <c r="V410" i="9"/>
  <c r="L410" i="9"/>
  <c r="O410" i="9"/>
  <c r="K410" i="9"/>
  <c r="Q410" i="9"/>
  <c r="W410" i="9" l="1"/>
  <c r="Z410" i="9" s="1"/>
  <c r="H411" i="9"/>
  <c r="J412" i="9" s="1"/>
  <c r="I411" i="9"/>
  <c r="AA410" i="9" l="1"/>
  <c r="AB410" i="9"/>
  <c r="X410" i="9"/>
  <c r="Y410" i="9"/>
  <c r="G412" i="9"/>
  <c r="E412" i="9" s="1"/>
  <c r="T411" i="9"/>
  <c r="R411" i="9"/>
  <c r="U411" i="9"/>
  <c r="S411" i="9"/>
  <c r="M411" i="9"/>
  <c r="N411" i="9"/>
  <c r="V411" i="9"/>
  <c r="P411" i="9"/>
  <c r="K411" i="9"/>
  <c r="O411" i="9"/>
  <c r="Q411" i="9"/>
  <c r="L411" i="9"/>
  <c r="W411" i="9" l="1"/>
  <c r="Z411" i="9" s="1"/>
  <c r="I412" i="9"/>
  <c r="H412" i="9"/>
  <c r="J413" i="9" s="1"/>
  <c r="AA411" i="9" l="1"/>
  <c r="AB411" i="9"/>
  <c r="X411" i="9"/>
  <c r="Y411" i="9"/>
  <c r="G413" i="9"/>
  <c r="E413" i="9" s="1"/>
  <c r="M412" i="9"/>
  <c r="Q412" i="9"/>
  <c r="L412" i="9"/>
  <c r="S412" i="9"/>
  <c r="P412" i="9"/>
  <c r="U412" i="9"/>
  <c r="K412" i="9"/>
  <c r="N412" i="9"/>
  <c r="T412" i="9"/>
  <c r="V412" i="9"/>
  <c r="O412" i="9"/>
  <c r="R412" i="9"/>
  <c r="W412" i="9" l="1"/>
  <c r="Z412" i="9" s="1"/>
  <c r="I413" i="9"/>
  <c r="H413" i="9"/>
  <c r="J414" i="9" s="1"/>
  <c r="AA412" i="9" l="1"/>
  <c r="AB412" i="9"/>
  <c r="X412" i="9"/>
  <c r="Y412" i="9"/>
  <c r="G414" i="9"/>
  <c r="E414" i="9" s="1"/>
  <c r="P413" i="9"/>
  <c r="U413" i="9"/>
  <c r="K413" i="9"/>
  <c r="M413" i="9"/>
  <c r="O413" i="9"/>
  <c r="S413" i="9"/>
  <c r="N413" i="9"/>
  <c r="T413" i="9"/>
  <c r="R413" i="9"/>
  <c r="L413" i="9"/>
  <c r="Q413" i="9"/>
  <c r="V413" i="9"/>
  <c r="W413" i="9" l="1"/>
  <c r="Z413" i="9" s="1"/>
  <c r="I414" i="9"/>
  <c r="H414" i="9"/>
  <c r="J415" i="9" s="1"/>
  <c r="AA413" i="9" l="1"/>
  <c r="AB413" i="9"/>
  <c r="X413" i="9"/>
  <c r="Y413" i="9"/>
  <c r="G415" i="9"/>
  <c r="E415" i="9" s="1"/>
  <c r="T414" i="9"/>
  <c r="V414" i="9"/>
  <c r="O414" i="9"/>
  <c r="S414" i="9"/>
  <c r="P414" i="9"/>
  <c r="N414" i="9"/>
  <c r="U414" i="9"/>
  <c r="R414" i="9"/>
  <c r="M414" i="9"/>
  <c r="Q414" i="9"/>
  <c r="K414" i="9"/>
  <c r="L414" i="9"/>
  <c r="W414" i="9" l="1"/>
  <c r="Z414" i="9" s="1"/>
  <c r="H415" i="9"/>
  <c r="J416" i="9" s="1"/>
  <c r="I415" i="9"/>
  <c r="AA414" i="9" l="1"/>
  <c r="AB414" i="9"/>
  <c r="X414" i="9"/>
  <c r="Y414" i="9"/>
  <c r="G416" i="9"/>
  <c r="E416" i="9" s="1"/>
  <c r="S415" i="9"/>
  <c r="T415" i="9"/>
  <c r="U415" i="9"/>
  <c r="Q415" i="9"/>
  <c r="L415" i="9"/>
  <c r="P415" i="9"/>
  <c r="O415" i="9"/>
  <c r="V415" i="9"/>
  <c r="N415" i="9"/>
  <c r="R415" i="9"/>
  <c r="M415" i="9"/>
  <c r="K415" i="9"/>
  <c r="W415" i="9" l="1"/>
  <c r="H416" i="9"/>
  <c r="J417" i="9" s="1"/>
  <c r="I416" i="9"/>
  <c r="X415" i="9" l="1"/>
  <c r="Y415" i="9"/>
  <c r="G417" i="9"/>
  <c r="E417" i="9" s="1"/>
  <c r="S416" i="9"/>
  <c r="O416" i="9"/>
  <c r="L416" i="9"/>
  <c r="T416" i="9"/>
  <c r="M416" i="9"/>
  <c r="Q416" i="9"/>
  <c r="V416" i="9"/>
  <c r="P416" i="9"/>
  <c r="U416" i="9"/>
  <c r="K416" i="9"/>
  <c r="R416" i="9"/>
  <c r="N416" i="9"/>
  <c r="W416" i="9" l="1"/>
  <c r="H417" i="9"/>
  <c r="J418" i="9" s="1"/>
  <c r="I417" i="9"/>
  <c r="X416" i="9" l="1"/>
  <c r="Y416" i="9"/>
  <c r="G418" i="9"/>
  <c r="E418" i="9" s="1"/>
  <c r="R417" i="9"/>
  <c r="V417" i="9"/>
  <c r="S417" i="9"/>
  <c r="N417" i="9"/>
  <c r="P417" i="9"/>
  <c r="O417" i="9"/>
  <c r="U417" i="9"/>
  <c r="K417" i="9"/>
  <c r="T417" i="9"/>
  <c r="L417" i="9"/>
  <c r="M417" i="9"/>
  <c r="Q417" i="9"/>
  <c r="W417" i="9" l="1"/>
  <c r="I418" i="9"/>
  <c r="H418" i="9"/>
  <c r="J419" i="9" s="1"/>
  <c r="X417" i="9" l="1"/>
  <c r="Y417" i="9"/>
  <c r="G419" i="9"/>
  <c r="E419" i="9" s="1"/>
  <c r="O418" i="9"/>
  <c r="K418" i="9"/>
  <c r="T418" i="9"/>
  <c r="M418" i="9"/>
  <c r="Q418" i="9"/>
  <c r="P418" i="9"/>
  <c r="V418" i="9"/>
  <c r="U418" i="9"/>
  <c r="S418" i="9"/>
  <c r="N418" i="9"/>
  <c r="L418" i="9"/>
  <c r="R418" i="9"/>
  <c r="W418" i="9" l="1"/>
  <c r="H419" i="9"/>
  <c r="J420" i="9" s="1"/>
  <c r="I419" i="9"/>
  <c r="X418" i="9" l="1"/>
  <c r="Y418" i="9"/>
  <c r="G420" i="9"/>
  <c r="E420" i="9" s="1"/>
  <c r="T419" i="9"/>
  <c r="R419" i="9"/>
  <c r="S419" i="9"/>
  <c r="P419" i="9"/>
  <c r="N419" i="9"/>
  <c r="K419" i="9"/>
  <c r="L419" i="9"/>
  <c r="M419" i="9"/>
  <c r="Q419" i="9"/>
  <c r="U419" i="9"/>
  <c r="O419" i="9"/>
  <c r="V419" i="9"/>
  <c r="W419" i="9" l="1"/>
  <c r="H420" i="9"/>
  <c r="J421" i="9" s="1"/>
  <c r="I420" i="9"/>
  <c r="X419" i="9" l="1"/>
  <c r="Y419" i="9"/>
  <c r="G421" i="9"/>
  <c r="E421" i="9" s="1"/>
  <c r="R420" i="9"/>
  <c r="P420" i="9"/>
  <c r="U420" i="9"/>
  <c r="V420" i="9"/>
  <c r="N420" i="9"/>
  <c r="O420" i="9"/>
  <c r="M420" i="9"/>
  <c r="Q420" i="9"/>
  <c r="T420" i="9"/>
  <c r="L420" i="9"/>
  <c r="K420" i="9"/>
  <c r="S420" i="9"/>
  <c r="W420" i="9" l="1"/>
  <c r="I421" i="9"/>
  <c r="H421" i="9"/>
  <c r="J422" i="9" s="1"/>
  <c r="X420" i="9" l="1"/>
  <c r="Y420" i="9"/>
  <c r="G422" i="9"/>
  <c r="E422" i="9" s="1"/>
  <c r="U421" i="9"/>
  <c r="S421" i="9"/>
  <c r="Q421" i="9"/>
  <c r="P421" i="9"/>
  <c r="M421" i="9"/>
  <c r="V421" i="9"/>
  <c r="K421" i="9"/>
  <c r="T421" i="9"/>
  <c r="R421" i="9"/>
  <c r="N421" i="9"/>
  <c r="O421" i="9"/>
  <c r="L421" i="9"/>
  <c r="W421" i="9" l="1"/>
  <c r="Z421" i="9" s="1"/>
  <c r="I422" i="9"/>
  <c r="H422" i="9"/>
  <c r="J423" i="9" s="1"/>
  <c r="AA421" i="9" l="1"/>
  <c r="AB421" i="9"/>
  <c r="X421" i="9"/>
  <c r="Y421" i="9"/>
  <c r="G423" i="9"/>
  <c r="E423" i="9" s="1"/>
  <c r="S422" i="9"/>
  <c r="V422" i="9"/>
  <c r="N422" i="9"/>
  <c r="P422" i="9"/>
  <c r="L422" i="9"/>
  <c r="M422" i="9"/>
  <c r="K422" i="9"/>
  <c r="T422" i="9"/>
  <c r="O422" i="9"/>
  <c r="Q422" i="9"/>
  <c r="R422" i="9"/>
  <c r="U422" i="9"/>
  <c r="W422" i="9" l="1"/>
  <c r="Z422" i="9" s="1"/>
  <c r="H423" i="9"/>
  <c r="J424" i="9" s="1"/>
  <c r="I423" i="9"/>
  <c r="AA422" i="9" l="1"/>
  <c r="AB422" i="9"/>
  <c r="X422" i="9"/>
  <c r="Y422" i="9"/>
  <c r="G424" i="9"/>
  <c r="E424" i="9" s="1"/>
  <c r="V423" i="9"/>
  <c r="M423" i="9"/>
  <c r="U423" i="9"/>
  <c r="N423" i="9"/>
  <c r="K423" i="9"/>
  <c r="R423" i="9"/>
  <c r="L423" i="9"/>
  <c r="O423" i="9"/>
  <c r="S423" i="9"/>
  <c r="T423" i="9"/>
  <c r="P423" i="9"/>
  <c r="Q423" i="9"/>
  <c r="W423" i="9" l="1"/>
  <c r="Z423" i="9" s="1"/>
  <c r="H424" i="9"/>
  <c r="J425" i="9" s="1"/>
  <c r="I424" i="9"/>
  <c r="AA423" i="9" l="1"/>
  <c r="AB423" i="9"/>
  <c r="X423" i="9"/>
  <c r="Y423" i="9"/>
  <c r="G425" i="9"/>
  <c r="E425" i="9" s="1"/>
  <c r="M424" i="9"/>
  <c r="V424" i="9"/>
  <c r="L424" i="9"/>
  <c r="P424" i="9"/>
  <c r="R424" i="9"/>
  <c r="S424" i="9"/>
  <c r="O424" i="9"/>
  <c r="T424" i="9"/>
  <c r="Q424" i="9"/>
  <c r="N424" i="9"/>
  <c r="U424" i="9"/>
  <c r="K424" i="9"/>
  <c r="W424" i="9" l="1"/>
  <c r="Z424" i="9" s="1"/>
  <c r="I425" i="9"/>
  <c r="H425" i="9"/>
  <c r="J426" i="9" s="1"/>
  <c r="AA424" i="9" l="1"/>
  <c r="AB424" i="9"/>
  <c r="X424" i="9"/>
  <c r="Y424" i="9"/>
  <c r="G426" i="9"/>
  <c r="E426" i="9" s="1"/>
  <c r="S425" i="9"/>
  <c r="O425" i="9"/>
  <c r="R425" i="9"/>
  <c r="P425" i="9"/>
  <c r="L425" i="9"/>
  <c r="M425" i="9"/>
  <c r="Q425" i="9"/>
  <c r="U425" i="9"/>
  <c r="V425" i="9"/>
  <c r="N425" i="9"/>
  <c r="K425" i="9"/>
  <c r="T425" i="9"/>
  <c r="W425" i="9" l="1"/>
  <c r="Z425" i="9" s="1"/>
  <c r="H426" i="9"/>
  <c r="J427" i="9" s="1"/>
  <c r="I426" i="9"/>
  <c r="AA425" i="9" l="1"/>
  <c r="AB425" i="9"/>
  <c r="X425" i="9"/>
  <c r="Y425" i="9"/>
  <c r="G427" i="9"/>
  <c r="E427" i="9" s="1"/>
  <c r="T426" i="9"/>
  <c r="K426" i="9"/>
  <c r="L426" i="9"/>
  <c r="O426" i="9"/>
  <c r="Q426" i="9"/>
  <c r="V426" i="9"/>
  <c r="S426" i="9"/>
  <c r="U426" i="9"/>
  <c r="P426" i="9"/>
  <c r="M426" i="9"/>
  <c r="R426" i="9"/>
  <c r="N426" i="9"/>
  <c r="W426" i="9" l="1"/>
  <c r="Z426" i="9" s="1"/>
  <c r="H427" i="9"/>
  <c r="J428" i="9" s="1"/>
  <c r="I427" i="9"/>
  <c r="AA426" i="9" l="1"/>
  <c r="AB426" i="9"/>
  <c r="X426" i="9"/>
  <c r="Y426" i="9"/>
  <c r="G428" i="9"/>
  <c r="E428" i="9" s="1"/>
  <c r="P427" i="9"/>
  <c r="S427" i="9"/>
  <c r="Q427" i="9"/>
  <c r="R427" i="9"/>
  <c r="V427" i="9"/>
  <c r="K427" i="9"/>
  <c r="N427" i="9"/>
  <c r="L427" i="9"/>
  <c r="T427" i="9"/>
  <c r="M427" i="9"/>
  <c r="U427" i="9"/>
  <c r="O427" i="9"/>
  <c r="W427" i="9" l="1"/>
  <c r="Z427" i="9" s="1"/>
  <c r="H428" i="9"/>
  <c r="J429" i="9" s="1"/>
  <c r="I428" i="9"/>
  <c r="AA427" i="9" l="1"/>
  <c r="AB427" i="9"/>
  <c r="X427" i="9"/>
  <c r="Y427" i="9"/>
  <c r="G429" i="9"/>
  <c r="E429" i="9" s="1"/>
  <c r="V428" i="9"/>
  <c r="N428" i="9"/>
  <c r="K428" i="9"/>
  <c r="U428" i="9"/>
  <c r="T428" i="9"/>
  <c r="M428" i="9"/>
  <c r="S428" i="9"/>
  <c r="O428" i="9"/>
  <c r="Q428" i="9"/>
  <c r="R428" i="9"/>
  <c r="L428" i="9"/>
  <c r="P428" i="9"/>
  <c r="W428" i="9" l="1"/>
  <c r="Z428" i="9" s="1"/>
  <c r="I429" i="9"/>
  <c r="H429" i="9"/>
  <c r="J430" i="9" s="1"/>
  <c r="AA428" i="9" l="1"/>
  <c r="AB428" i="9"/>
  <c r="X428" i="9"/>
  <c r="Y428" i="9"/>
  <c r="G430" i="9"/>
  <c r="E430" i="9" s="1"/>
  <c r="K429" i="9"/>
  <c r="L429" i="9"/>
  <c r="M429" i="9"/>
  <c r="S429" i="9"/>
  <c r="Q429" i="9"/>
  <c r="O429" i="9"/>
  <c r="P429" i="9"/>
  <c r="U429" i="9"/>
  <c r="R429" i="9"/>
  <c r="V429" i="9"/>
  <c r="T429" i="9"/>
  <c r="N429" i="9"/>
  <c r="W429" i="9" l="1"/>
  <c r="Z429" i="9" s="1"/>
  <c r="H430" i="9"/>
  <c r="J431" i="9" s="1"/>
  <c r="I430" i="9"/>
  <c r="AA429" i="9" l="1"/>
  <c r="AB429" i="9"/>
  <c r="X429" i="9"/>
  <c r="Y429" i="9"/>
  <c r="G431" i="9"/>
  <c r="E431" i="9" s="1"/>
  <c r="U430" i="9"/>
  <c r="V430" i="9"/>
  <c r="P430" i="9"/>
  <c r="S430" i="9"/>
  <c r="Q430" i="9"/>
  <c r="L430" i="9"/>
  <c r="R430" i="9"/>
  <c r="O430" i="9"/>
  <c r="K430" i="9"/>
  <c r="T430" i="9"/>
  <c r="N430" i="9"/>
  <c r="M430" i="9"/>
  <c r="W430" i="9" l="1"/>
  <c r="Z430" i="9" s="1"/>
  <c r="I431" i="9"/>
  <c r="H431" i="9"/>
  <c r="J432" i="9" s="1"/>
  <c r="AA430" i="9" l="1"/>
  <c r="AB430" i="9"/>
  <c r="X430" i="9"/>
  <c r="Y430" i="9"/>
  <c r="G432" i="9"/>
  <c r="E432" i="9" s="1"/>
  <c r="M431" i="9"/>
  <c r="P431" i="9"/>
  <c r="O431" i="9"/>
  <c r="Q431" i="9"/>
  <c r="S431" i="9"/>
  <c r="V431" i="9"/>
  <c r="N431" i="9"/>
  <c r="K431" i="9"/>
  <c r="R431" i="9"/>
  <c r="L431" i="9"/>
  <c r="U431" i="9"/>
  <c r="T431" i="9"/>
  <c r="W431" i="9" l="1"/>
  <c r="I432" i="9"/>
  <c r="H432" i="9"/>
  <c r="J433" i="9" s="1"/>
  <c r="X431" i="9" l="1"/>
  <c r="Y431" i="9"/>
  <c r="G433" i="9"/>
  <c r="E433" i="9" s="1"/>
  <c r="R432" i="9"/>
  <c r="P432" i="9"/>
  <c r="Q432" i="9"/>
  <c r="M432" i="9"/>
  <c r="L432" i="9"/>
  <c r="K432" i="9"/>
  <c r="T432" i="9"/>
  <c r="N432" i="9"/>
  <c r="S432" i="9"/>
  <c r="V432" i="9"/>
  <c r="U432" i="9"/>
  <c r="O432" i="9"/>
  <c r="W432" i="9" l="1"/>
  <c r="I433" i="9"/>
  <c r="H433" i="9"/>
  <c r="J434" i="9" s="1"/>
  <c r="X432" i="9" l="1"/>
  <c r="Y432" i="9"/>
  <c r="G434" i="9"/>
  <c r="E434" i="9" s="1"/>
  <c r="N433" i="9"/>
  <c r="V433" i="9"/>
  <c r="S433" i="9"/>
  <c r="R433" i="9"/>
  <c r="U433" i="9"/>
  <c r="O433" i="9"/>
  <c r="T433" i="9"/>
  <c r="Q433" i="9"/>
  <c r="L433" i="9"/>
  <c r="P433" i="9"/>
  <c r="M433" i="9"/>
  <c r="K433" i="9"/>
  <c r="W433" i="9" l="1"/>
  <c r="H434" i="9"/>
  <c r="J435" i="9" s="1"/>
  <c r="I434" i="9"/>
  <c r="X433" i="9" l="1"/>
  <c r="Y433" i="9"/>
  <c r="G435" i="9"/>
  <c r="E435" i="9" s="1"/>
  <c r="M434" i="9"/>
  <c r="V434" i="9"/>
  <c r="L434" i="9"/>
  <c r="R434" i="9"/>
  <c r="N434" i="9"/>
  <c r="P434" i="9"/>
  <c r="Q434" i="9"/>
  <c r="T434" i="9"/>
  <c r="O434" i="9"/>
  <c r="U434" i="9"/>
  <c r="K434" i="9"/>
  <c r="S434" i="9"/>
  <c r="W434" i="9" l="1"/>
  <c r="H435" i="9"/>
  <c r="J436" i="9" s="1"/>
  <c r="I435" i="9"/>
  <c r="X434" i="9" l="1"/>
  <c r="Y434" i="9"/>
  <c r="G436" i="9"/>
  <c r="E436" i="9" s="1"/>
  <c r="N435" i="9"/>
  <c r="L435" i="9"/>
  <c r="O435" i="9"/>
  <c r="S435" i="9"/>
  <c r="P435" i="9"/>
  <c r="T435" i="9"/>
  <c r="Q435" i="9"/>
  <c r="K435" i="9"/>
  <c r="R435" i="9"/>
  <c r="U435" i="9"/>
  <c r="V435" i="9"/>
  <c r="M435" i="9"/>
  <c r="W435" i="9" l="1"/>
  <c r="H436" i="9"/>
  <c r="J437" i="9" s="1"/>
  <c r="I436" i="9"/>
  <c r="X435" i="9" l="1"/>
  <c r="Y435" i="9"/>
  <c r="G437" i="9"/>
  <c r="E437" i="9" s="1"/>
  <c r="P436" i="9"/>
  <c r="R436" i="9"/>
  <c r="O436" i="9"/>
  <c r="U436" i="9"/>
  <c r="V436" i="9"/>
  <c r="K436" i="9"/>
  <c r="T436" i="9"/>
  <c r="Q436" i="9"/>
  <c r="S436" i="9"/>
  <c r="L436" i="9"/>
  <c r="N436" i="9"/>
  <c r="M436" i="9"/>
  <c r="W436" i="9" l="1"/>
  <c r="I437" i="9"/>
  <c r="H437" i="9"/>
  <c r="J438" i="9" s="1"/>
  <c r="X436" i="9" l="1"/>
  <c r="Y436" i="9"/>
  <c r="G438" i="9"/>
  <c r="E438" i="9" s="1"/>
  <c r="L437" i="9"/>
  <c r="U437" i="9"/>
  <c r="Q437" i="9"/>
  <c r="V437" i="9"/>
  <c r="S437" i="9"/>
  <c r="N437" i="9"/>
  <c r="O437" i="9"/>
  <c r="M437" i="9"/>
  <c r="P437" i="9"/>
  <c r="R437" i="9"/>
  <c r="T437" i="9"/>
  <c r="K437" i="9"/>
  <c r="W437" i="9" l="1"/>
  <c r="Z437" i="9" s="1"/>
  <c r="H438" i="9"/>
  <c r="J439" i="9" s="1"/>
  <c r="I438" i="9"/>
  <c r="AA437" i="9" l="1"/>
  <c r="AB437" i="9"/>
  <c r="X437" i="9"/>
  <c r="Y437" i="9"/>
  <c r="G439" i="9"/>
  <c r="E439" i="9" s="1"/>
  <c r="U438" i="9"/>
  <c r="Q438" i="9"/>
  <c r="T438" i="9"/>
  <c r="N438" i="9"/>
  <c r="S438" i="9"/>
  <c r="O438" i="9"/>
  <c r="V438" i="9"/>
  <c r="M438" i="9"/>
  <c r="R438" i="9"/>
  <c r="K438" i="9"/>
  <c r="P438" i="9"/>
  <c r="L438" i="9"/>
  <c r="W438" i="9" l="1"/>
  <c r="Z438" i="9" s="1"/>
  <c r="H439" i="9"/>
  <c r="J440" i="9" s="1"/>
  <c r="I439" i="9"/>
  <c r="AA438" i="9" l="1"/>
  <c r="AB438" i="9"/>
  <c r="X438" i="9"/>
  <c r="Y438" i="9"/>
  <c r="G440" i="9"/>
  <c r="E440" i="9" s="1"/>
  <c r="R439" i="9"/>
  <c r="T439" i="9"/>
  <c r="O439" i="9"/>
  <c r="P439" i="9"/>
  <c r="U439" i="9"/>
  <c r="V439" i="9"/>
  <c r="Q439" i="9"/>
  <c r="N439" i="9"/>
  <c r="S439" i="9"/>
  <c r="M439" i="9"/>
  <c r="K439" i="9"/>
  <c r="L439" i="9"/>
  <c r="W439" i="9" l="1"/>
  <c r="Z439" i="9" s="1"/>
  <c r="H440" i="9"/>
  <c r="J441" i="9" s="1"/>
  <c r="I440" i="9"/>
  <c r="AA439" i="9" l="1"/>
  <c r="AB439" i="9"/>
  <c r="X439" i="9"/>
  <c r="Y439" i="9"/>
  <c r="G441" i="9"/>
  <c r="E441" i="9" s="1"/>
  <c r="R440" i="9"/>
  <c r="V440" i="9"/>
  <c r="L440" i="9"/>
  <c r="K440" i="9"/>
  <c r="N440" i="9"/>
  <c r="M440" i="9"/>
  <c r="T440" i="9"/>
  <c r="O440" i="9"/>
  <c r="U440" i="9"/>
  <c r="Q440" i="9"/>
  <c r="P440" i="9"/>
  <c r="S440" i="9"/>
  <c r="W440" i="9" l="1"/>
  <c r="Z440" i="9" s="1"/>
  <c r="I441" i="9"/>
  <c r="H441" i="9"/>
  <c r="J442" i="9" s="1"/>
  <c r="AA440" i="9" l="1"/>
  <c r="AB440" i="9"/>
  <c r="X440" i="9"/>
  <c r="Y440" i="9"/>
  <c r="G442" i="9"/>
  <c r="E442" i="9" s="1"/>
  <c r="N441" i="9"/>
  <c r="L441" i="9"/>
  <c r="K441" i="9"/>
  <c r="P441" i="9"/>
  <c r="O441" i="9"/>
  <c r="V441" i="9"/>
  <c r="T441" i="9"/>
  <c r="S441" i="9"/>
  <c r="R441" i="9"/>
  <c r="Q441" i="9"/>
  <c r="U441" i="9"/>
  <c r="M441" i="9"/>
  <c r="W441" i="9" l="1"/>
  <c r="Z441" i="9" s="1"/>
  <c r="H442" i="9"/>
  <c r="J443" i="9" s="1"/>
  <c r="I442" i="9"/>
  <c r="AA441" i="9" l="1"/>
  <c r="AB441" i="9"/>
  <c r="X441" i="9"/>
  <c r="Y441" i="9"/>
  <c r="G443" i="9"/>
  <c r="E443" i="9" s="1"/>
  <c r="L442" i="9"/>
  <c r="U442" i="9"/>
  <c r="R442" i="9"/>
  <c r="V442" i="9"/>
  <c r="O442" i="9"/>
  <c r="S442" i="9"/>
  <c r="N442" i="9"/>
  <c r="K442" i="9"/>
  <c r="P442" i="9"/>
  <c r="M442" i="9"/>
  <c r="T442" i="9"/>
  <c r="Q442" i="9"/>
  <c r="W442" i="9" l="1"/>
  <c r="Z442" i="9" s="1"/>
  <c r="H443" i="9"/>
  <c r="J444" i="9" s="1"/>
  <c r="I443" i="9"/>
  <c r="AA442" i="9" l="1"/>
  <c r="AB442" i="9"/>
  <c r="X442" i="9"/>
  <c r="Y442" i="9"/>
  <c r="G444" i="9"/>
  <c r="E444" i="9" s="1"/>
  <c r="N443" i="9"/>
  <c r="R443" i="9"/>
  <c r="V443" i="9"/>
  <c r="T443" i="9"/>
  <c r="O443" i="9"/>
  <c r="U443" i="9"/>
  <c r="M443" i="9"/>
  <c r="S443" i="9"/>
  <c r="L443" i="9"/>
  <c r="Q443" i="9"/>
  <c r="P443" i="9"/>
  <c r="K443" i="9"/>
  <c r="W443" i="9" l="1"/>
  <c r="Z443" i="9" s="1"/>
  <c r="H444" i="9"/>
  <c r="J445" i="9" s="1"/>
  <c r="I444" i="9"/>
  <c r="AA443" i="9" l="1"/>
  <c r="AB443" i="9"/>
  <c r="X443" i="9"/>
  <c r="Y443" i="9"/>
  <c r="G445" i="9"/>
  <c r="E445" i="9" s="1"/>
  <c r="T444" i="9"/>
  <c r="M444" i="9"/>
  <c r="V444" i="9"/>
  <c r="L444" i="9"/>
  <c r="R444" i="9"/>
  <c r="Q444" i="9"/>
  <c r="K444" i="9"/>
  <c r="S444" i="9"/>
  <c r="O444" i="9"/>
  <c r="N444" i="9"/>
  <c r="U444" i="9"/>
  <c r="P444" i="9"/>
  <c r="W444" i="9" l="1"/>
  <c r="Z444" i="9" s="1"/>
  <c r="H445" i="9"/>
  <c r="J446" i="9" s="1"/>
  <c r="I445" i="9"/>
  <c r="AA444" i="9" l="1"/>
  <c r="AB444" i="9"/>
  <c r="X444" i="9"/>
  <c r="Y444" i="9"/>
  <c r="G446" i="9"/>
  <c r="E446" i="9" s="1"/>
  <c r="T445" i="9"/>
  <c r="V445" i="9"/>
  <c r="R445" i="9"/>
  <c r="K445" i="9"/>
  <c r="O445" i="9"/>
  <c r="M445" i="9"/>
  <c r="N445" i="9"/>
  <c r="L445" i="9"/>
  <c r="U445" i="9"/>
  <c r="Q445" i="9"/>
  <c r="S445" i="9"/>
  <c r="P445" i="9"/>
  <c r="W445" i="9" l="1"/>
  <c r="I446" i="9"/>
  <c r="H446" i="9"/>
  <c r="J447" i="9" s="1"/>
  <c r="X445" i="9" l="1"/>
  <c r="Y445" i="9"/>
  <c r="G447" i="9"/>
  <c r="E447" i="9" s="1"/>
  <c r="L446" i="9"/>
  <c r="S446" i="9"/>
  <c r="O446" i="9"/>
  <c r="M446" i="9"/>
  <c r="T446" i="9"/>
  <c r="V446" i="9"/>
  <c r="K446" i="9"/>
  <c r="P446" i="9"/>
  <c r="N446" i="9"/>
  <c r="R446" i="9"/>
  <c r="U446" i="9"/>
  <c r="Q446" i="9"/>
  <c r="W446" i="9" l="1"/>
  <c r="H447" i="9"/>
  <c r="J448" i="9" s="1"/>
  <c r="I447" i="9"/>
  <c r="X446" i="9" l="1"/>
  <c r="Y446" i="9"/>
  <c r="G448" i="9"/>
  <c r="E448" i="9" s="1"/>
  <c r="V447" i="9"/>
  <c r="K447" i="9"/>
  <c r="U447" i="9"/>
  <c r="L447" i="9"/>
  <c r="Q447" i="9"/>
  <c r="M447" i="9"/>
  <c r="N447" i="9"/>
  <c r="R447" i="9"/>
  <c r="O447" i="9"/>
  <c r="S447" i="9"/>
  <c r="P447" i="9"/>
  <c r="T447" i="9"/>
  <c r="W447" i="9" l="1"/>
  <c r="H448" i="9"/>
  <c r="J449" i="9" s="1"/>
  <c r="I448" i="9"/>
  <c r="X447" i="9" l="1"/>
  <c r="Y447" i="9"/>
  <c r="G449" i="9"/>
  <c r="E449" i="9" s="1"/>
  <c r="U448" i="9"/>
  <c r="Q448" i="9"/>
  <c r="T448" i="9"/>
  <c r="V448" i="9"/>
  <c r="M448" i="9"/>
  <c r="K448" i="9"/>
  <c r="O448" i="9"/>
  <c r="L448" i="9"/>
  <c r="S448" i="9"/>
  <c r="R448" i="9"/>
  <c r="P448" i="9"/>
  <c r="N448" i="9"/>
  <c r="W448" i="9" l="1"/>
  <c r="H449" i="9"/>
  <c r="J450" i="9" s="1"/>
  <c r="I449" i="9"/>
  <c r="X448" i="9" l="1"/>
  <c r="Y448" i="9"/>
  <c r="G450" i="9"/>
  <c r="E450" i="9" s="1"/>
  <c r="Q449" i="9"/>
  <c r="U449" i="9"/>
  <c r="M449" i="9"/>
  <c r="T449" i="9"/>
  <c r="V449" i="9"/>
  <c r="P449" i="9"/>
  <c r="K449" i="9"/>
  <c r="O449" i="9"/>
  <c r="N449" i="9"/>
  <c r="R449" i="9"/>
  <c r="S449" i="9"/>
  <c r="L449" i="9"/>
  <c r="W449" i="9" l="1"/>
  <c r="I450" i="9"/>
  <c r="H450" i="9"/>
  <c r="J451" i="9" s="1"/>
  <c r="X449" i="9" l="1"/>
  <c r="Y449" i="9"/>
  <c r="G451" i="9"/>
  <c r="E451" i="9" s="1"/>
  <c r="L450" i="9"/>
  <c r="T450" i="9"/>
  <c r="R450" i="9"/>
  <c r="P450" i="9"/>
  <c r="Q450" i="9"/>
  <c r="O450" i="9"/>
  <c r="M450" i="9"/>
  <c r="N450" i="9"/>
  <c r="K450" i="9"/>
  <c r="V450" i="9"/>
  <c r="S450" i="9"/>
  <c r="U450" i="9"/>
  <c r="W450" i="9" l="1"/>
  <c r="H451" i="9"/>
  <c r="J452" i="9" s="1"/>
  <c r="I451" i="9"/>
  <c r="X450" i="9" l="1"/>
  <c r="Y450" i="9"/>
  <c r="G452" i="9"/>
  <c r="E452" i="9" s="1"/>
  <c r="O451" i="9"/>
  <c r="U451" i="9"/>
  <c r="K451" i="9"/>
  <c r="N451" i="9"/>
  <c r="R451" i="9"/>
  <c r="V451" i="9"/>
  <c r="T451" i="9"/>
  <c r="P451" i="9"/>
  <c r="L451" i="9"/>
  <c r="S451" i="9"/>
  <c r="Q451" i="9"/>
  <c r="M451" i="9"/>
  <c r="W451" i="9" l="1"/>
  <c r="Z451" i="9" s="1"/>
  <c r="H452" i="9"/>
  <c r="J453" i="9" s="1"/>
  <c r="I452" i="9"/>
  <c r="AA451" i="9" l="1"/>
  <c r="AB451" i="9"/>
  <c r="X451" i="9"/>
  <c r="Y451" i="9"/>
  <c r="G453" i="9"/>
  <c r="E453" i="9" s="1"/>
  <c r="S452" i="9"/>
  <c r="Q452" i="9"/>
  <c r="P452" i="9"/>
  <c r="M452" i="9"/>
  <c r="L452" i="9"/>
  <c r="N452" i="9"/>
  <c r="U452" i="9"/>
  <c r="R452" i="9"/>
  <c r="K452" i="9"/>
  <c r="V452" i="9"/>
  <c r="O452" i="9"/>
  <c r="T452" i="9"/>
  <c r="W452" i="9" l="1"/>
  <c r="Z452" i="9" s="1"/>
  <c r="H453" i="9"/>
  <c r="J454" i="9" s="1"/>
  <c r="I453" i="9"/>
  <c r="AA452" i="9" l="1"/>
  <c r="AB452" i="9"/>
  <c r="X452" i="9"/>
  <c r="Y452" i="9"/>
  <c r="G454" i="9"/>
  <c r="E454" i="9" s="1"/>
  <c r="T453" i="9"/>
  <c r="U453" i="9"/>
  <c r="M453" i="9"/>
  <c r="O453" i="9"/>
  <c r="P453" i="9"/>
  <c r="Q453" i="9"/>
  <c r="V453" i="9"/>
  <c r="N453" i="9"/>
  <c r="R453" i="9"/>
  <c r="L453" i="9"/>
  <c r="S453" i="9"/>
  <c r="K453" i="9"/>
  <c r="W453" i="9" l="1"/>
  <c r="Z453" i="9" s="1"/>
  <c r="I454" i="9"/>
  <c r="H454" i="9"/>
  <c r="J455" i="9" s="1"/>
  <c r="AA453" i="9" l="1"/>
  <c r="AB453" i="9"/>
  <c r="X453" i="9"/>
  <c r="Y453" i="9"/>
  <c r="G455" i="9"/>
  <c r="E455" i="9" s="1"/>
  <c r="Q454" i="9"/>
  <c r="V454" i="9"/>
  <c r="K454" i="9"/>
  <c r="L454" i="9"/>
  <c r="S454" i="9"/>
  <c r="M454" i="9"/>
  <c r="P454" i="9"/>
  <c r="O454" i="9"/>
  <c r="T454" i="9"/>
  <c r="R454" i="9"/>
  <c r="N454" i="9"/>
  <c r="U454" i="9"/>
  <c r="W454" i="9" l="1"/>
  <c r="Z454" i="9" s="1"/>
  <c r="H455" i="9"/>
  <c r="J456" i="9" s="1"/>
  <c r="I455" i="9"/>
  <c r="AA454" i="9" l="1"/>
  <c r="AB454" i="9"/>
  <c r="X454" i="9"/>
  <c r="Y454" i="9"/>
  <c r="G456" i="9"/>
  <c r="E456" i="9" s="1"/>
  <c r="R455" i="9"/>
  <c r="O455" i="9"/>
  <c r="Q455" i="9"/>
  <c r="N455" i="9"/>
  <c r="S455" i="9"/>
  <c r="V455" i="9"/>
  <c r="T455" i="9"/>
  <c r="U455" i="9"/>
  <c r="K455" i="9"/>
  <c r="L455" i="9"/>
  <c r="P455" i="9"/>
  <c r="M455" i="9"/>
  <c r="W455" i="9" l="1"/>
  <c r="Z455" i="9" s="1"/>
  <c r="H456" i="9"/>
  <c r="J457" i="9" s="1"/>
  <c r="I456" i="9"/>
  <c r="AA455" i="9" l="1"/>
  <c r="AB455" i="9"/>
  <c r="X455" i="9"/>
  <c r="Y455" i="9"/>
  <c r="G457" i="9"/>
  <c r="E457" i="9" s="1"/>
  <c r="P456" i="9"/>
  <c r="R456" i="9"/>
  <c r="S456" i="9"/>
  <c r="Q456" i="9"/>
  <c r="T456" i="9"/>
  <c r="V456" i="9"/>
  <c r="K456" i="9"/>
  <c r="L456" i="9"/>
  <c r="N456" i="9"/>
  <c r="M456" i="9"/>
  <c r="O456" i="9"/>
  <c r="U456" i="9"/>
  <c r="W456" i="9" l="1"/>
  <c r="Z456" i="9" s="1"/>
  <c r="H457" i="9"/>
  <c r="J458" i="9" s="1"/>
  <c r="I457" i="9"/>
  <c r="AA456" i="9" l="1"/>
  <c r="AB456" i="9"/>
  <c r="X456" i="9"/>
  <c r="Y456" i="9"/>
  <c r="G458" i="9"/>
  <c r="E458" i="9" s="1"/>
  <c r="K457" i="9"/>
  <c r="T457" i="9"/>
  <c r="S457" i="9"/>
  <c r="M457" i="9"/>
  <c r="N457" i="9"/>
  <c r="O457" i="9"/>
  <c r="V457" i="9"/>
  <c r="L457" i="9"/>
  <c r="P457" i="9"/>
  <c r="R457" i="9"/>
  <c r="U457" i="9"/>
  <c r="Q457" i="9"/>
  <c r="W457" i="9" l="1"/>
  <c r="Z457" i="9" s="1"/>
  <c r="I458" i="9"/>
  <c r="H458" i="9"/>
  <c r="J459" i="9" s="1"/>
  <c r="AA457" i="9" l="1"/>
  <c r="AB457" i="9"/>
  <c r="X457" i="9"/>
  <c r="Y457" i="9"/>
  <c r="G459" i="9"/>
  <c r="E459" i="9" s="1"/>
  <c r="P458" i="9"/>
  <c r="R458" i="9"/>
  <c r="K458" i="9"/>
  <c r="T458" i="9"/>
  <c r="L458" i="9"/>
  <c r="Q458" i="9"/>
  <c r="M458" i="9"/>
  <c r="V458" i="9"/>
  <c r="O458" i="9"/>
  <c r="U458" i="9"/>
  <c r="S458" i="9"/>
  <c r="N458" i="9"/>
  <c r="W458" i="9" l="1"/>
  <c r="Z458" i="9" s="1"/>
  <c r="H459" i="9"/>
  <c r="J460" i="9" s="1"/>
  <c r="I459" i="9"/>
  <c r="AA458" i="9" l="1"/>
  <c r="AB458" i="9"/>
  <c r="X458" i="9"/>
  <c r="Y458" i="9"/>
  <c r="G460" i="9"/>
  <c r="E460" i="9" s="1"/>
  <c r="K459" i="9"/>
  <c r="U459" i="9"/>
  <c r="M459" i="9"/>
  <c r="P459" i="9"/>
  <c r="V459" i="9"/>
  <c r="Q459" i="9"/>
  <c r="S459" i="9"/>
  <c r="T459" i="9"/>
  <c r="O459" i="9"/>
  <c r="R459" i="9"/>
  <c r="N459" i="9"/>
  <c r="L459" i="9"/>
  <c r="W459" i="9" l="1"/>
  <c r="Z459" i="9" s="1"/>
  <c r="H460" i="9"/>
  <c r="J461" i="9" s="1"/>
  <c r="I460" i="9"/>
  <c r="AA459" i="9" l="1"/>
  <c r="AB459" i="9"/>
  <c r="X459" i="9"/>
  <c r="Y459" i="9"/>
  <c r="G461" i="9"/>
  <c r="E461" i="9" s="1"/>
  <c r="L460" i="9"/>
  <c r="U460" i="9"/>
  <c r="K460" i="9"/>
  <c r="Q460" i="9"/>
  <c r="M460" i="9"/>
  <c r="P460" i="9"/>
  <c r="V460" i="9"/>
  <c r="S460" i="9"/>
  <c r="T460" i="9"/>
  <c r="N460" i="9"/>
  <c r="R460" i="9"/>
  <c r="O460" i="9"/>
  <c r="W460" i="9" l="1"/>
  <c r="Z460" i="9" s="1"/>
  <c r="H461" i="9"/>
  <c r="J462" i="9" s="1"/>
  <c r="I461" i="9"/>
  <c r="AA460" i="9" l="1"/>
  <c r="AB460" i="9"/>
  <c r="X460" i="9"/>
  <c r="Y460" i="9"/>
  <c r="G462" i="9"/>
  <c r="E462" i="9" s="1"/>
  <c r="N461" i="9"/>
  <c r="V461" i="9"/>
  <c r="S461" i="9"/>
  <c r="T461" i="9"/>
  <c r="O461" i="9"/>
  <c r="U461" i="9"/>
  <c r="M461" i="9"/>
  <c r="R461" i="9"/>
  <c r="Q461" i="9"/>
  <c r="L461" i="9"/>
  <c r="K461" i="9"/>
  <c r="P461" i="9"/>
  <c r="W461" i="9" l="1"/>
  <c r="Z461" i="9" s="1"/>
  <c r="H462" i="9"/>
  <c r="J463" i="9" s="1"/>
  <c r="I462" i="9"/>
  <c r="AA461" i="9" l="1"/>
  <c r="AB461" i="9"/>
  <c r="X461" i="9"/>
  <c r="Y461" i="9"/>
  <c r="G463" i="9"/>
  <c r="E463" i="9" s="1"/>
  <c r="T462" i="9"/>
  <c r="O462" i="9"/>
  <c r="P462" i="9"/>
  <c r="L462" i="9"/>
  <c r="V462" i="9"/>
  <c r="S462" i="9"/>
  <c r="K462" i="9"/>
  <c r="N462" i="9"/>
  <c r="M462" i="9"/>
  <c r="Q462" i="9"/>
  <c r="R462" i="9"/>
  <c r="U462" i="9"/>
  <c r="W462" i="9" l="1"/>
  <c r="H463" i="9"/>
  <c r="J464" i="9" s="1"/>
  <c r="I463" i="9"/>
  <c r="X462" i="9" l="1"/>
  <c r="Y462" i="9"/>
  <c r="G464" i="9"/>
  <c r="E464" i="9" s="1"/>
  <c r="L463" i="9"/>
  <c r="O463" i="9"/>
  <c r="T463" i="9"/>
  <c r="P463" i="9"/>
  <c r="U463" i="9"/>
  <c r="R463" i="9"/>
  <c r="N463" i="9"/>
  <c r="Q463" i="9"/>
  <c r="M463" i="9"/>
  <c r="V463" i="9"/>
  <c r="S463" i="9"/>
  <c r="K463" i="9"/>
  <c r="W463" i="9" l="1"/>
  <c r="I464" i="9"/>
  <c r="H464" i="9"/>
  <c r="J465" i="9" s="1"/>
  <c r="X463" i="9" l="1"/>
  <c r="Y463" i="9"/>
  <c r="G465" i="9"/>
  <c r="E465" i="9" s="1"/>
  <c r="K464" i="9"/>
  <c r="O464" i="9"/>
  <c r="M464" i="9"/>
  <c r="R464" i="9"/>
  <c r="Q464" i="9"/>
  <c r="P464" i="9"/>
  <c r="V464" i="9"/>
  <c r="N464" i="9"/>
  <c r="U464" i="9"/>
  <c r="T464" i="9"/>
  <c r="L464" i="9"/>
  <c r="S464" i="9"/>
  <c r="W464" i="9" l="1"/>
  <c r="H465" i="9"/>
  <c r="J466" i="9" s="1"/>
  <c r="I465" i="9"/>
  <c r="X464" i="9" l="1"/>
  <c r="Y464" i="9"/>
  <c r="G466" i="9"/>
  <c r="E466" i="9" s="1"/>
  <c r="V465" i="9"/>
  <c r="N465" i="9"/>
  <c r="L465" i="9"/>
  <c r="O465" i="9"/>
  <c r="K465" i="9"/>
  <c r="S465" i="9"/>
  <c r="R465" i="9"/>
  <c r="Q465" i="9"/>
  <c r="U465" i="9"/>
  <c r="M465" i="9"/>
  <c r="P465" i="9"/>
  <c r="T465" i="9"/>
  <c r="W465" i="9" l="1"/>
  <c r="H466" i="9"/>
  <c r="J467" i="9" s="1"/>
  <c r="I466" i="9"/>
  <c r="X465" i="9" l="1"/>
  <c r="Y465" i="9"/>
  <c r="G467" i="9"/>
  <c r="E467" i="9" s="1"/>
  <c r="U466" i="9"/>
  <c r="L466" i="9"/>
  <c r="V466" i="9"/>
  <c r="N466" i="9"/>
  <c r="T466" i="9"/>
  <c r="R466" i="9"/>
  <c r="S466" i="9"/>
  <c r="K466" i="9"/>
  <c r="P466" i="9"/>
  <c r="O466" i="9"/>
  <c r="Q466" i="9"/>
  <c r="M466" i="9"/>
  <c r="W466" i="9" l="1"/>
  <c r="H467" i="9"/>
  <c r="J468" i="9" s="1"/>
  <c r="I467" i="9"/>
  <c r="X466" i="9" l="1"/>
  <c r="Y466" i="9"/>
  <c r="G468" i="9"/>
  <c r="E468" i="9" s="1"/>
  <c r="L467" i="9"/>
  <c r="Q467" i="9"/>
  <c r="U467" i="9"/>
  <c r="N467" i="9"/>
  <c r="M467" i="9"/>
  <c r="V467" i="9"/>
  <c r="P467" i="9"/>
  <c r="K467" i="9"/>
  <c r="R467" i="9"/>
  <c r="S467" i="9"/>
  <c r="T467" i="9"/>
  <c r="O467" i="9"/>
  <c r="W467" i="9" l="1"/>
  <c r="I468" i="9"/>
  <c r="H468" i="9"/>
  <c r="J469" i="9" s="1"/>
  <c r="X467" i="9" l="1"/>
  <c r="Y467" i="9"/>
  <c r="G469" i="9"/>
  <c r="E469" i="9" s="1"/>
  <c r="P468" i="9"/>
  <c r="Q468" i="9"/>
  <c r="K468" i="9"/>
  <c r="S468" i="9"/>
  <c r="M468" i="9"/>
  <c r="N468" i="9"/>
  <c r="O468" i="9"/>
  <c r="L468" i="9"/>
  <c r="V468" i="9"/>
  <c r="T468" i="9"/>
  <c r="R468" i="9"/>
  <c r="U468" i="9"/>
  <c r="W468" i="9" l="1"/>
  <c r="Z468" i="9" s="1"/>
  <c r="H469" i="9"/>
  <c r="J470" i="9" s="1"/>
  <c r="I469" i="9"/>
  <c r="X468" i="9" l="1"/>
  <c r="AA468" i="9"/>
  <c r="AB468" i="9"/>
  <c r="Y468" i="9"/>
  <c r="G470" i="9"/>
  <c r="E470" i="9" s="1"/>
  <c r="R469" i="9"/>
  <c r="Q469" i="9"/>
  <c r="T469" i="9"/>
  <c r="K469" i="9"/>
  <c r="P469" i="9"/>
  <c r="S469" i="9"/>
  <c r="O469" i="9"/>
  <c r="N469" i="9"/>
  <c r="U469" i="9"/>
  <c r="V469" i="9"/>
  <c r="L469" i="9"/>
  <c r="M469" i="9"/>
  <c r="W469" i="9" l="1"/>
  <c r="Z469" i="9" s="1"/>
  <c r="I470" i="9"/>
  <c r="H470" i="9"/>
  <c r="J471" i="9" s="1"/>
  <c r="X469" i="9" l="1"/>
  <c r="AA469" i="9"/>
  <c r="AB469" i="9"/>
  <c r="Y469" i="9"/>
  <c r="G471" i="9"/>
  <c r="E471" i="9" s="1"/>
  <c r="K470" i="9"/>
  <c r="P470" i="9"/>
  <c r="Q470" i="9"/>
  <c r="S470" i="9"/>
  <c r="L470" i="9"/>
  <c r="O470" i="9"/>
  <c r="V470" i="9"/>
  <c r="U470" i="9"/>
  <c r="T470" i="9"/>
  <c r="M470" i="9"/>
  <c r="N470" i="9"/>
  <c r="R470" i="9"/>
  <c r="W470" i="9" l="1"/>
  <c r="Z470" i="9" s="1"/>
  <c r="I471" i="9"/>
  <c r="H471" i="9"/>
  <c r="J472" i="9" s="1"/>
  <c r="X470" i="9" l="1"/>
  <c r="AA470" i="9"/>
  <c r="AB470" i="9"/>
  <c r="Y470" i="9"/>
  <c r="G472" i="9"/>
  <c r="E472" i="9" s="1"/>
  <c r="S471" i="9"/>
  <c r="T471" i="9"/>
  <c r="U471" i="9"/>
  <c r="V471" i="9"/>
  <c r="L471" i="9"/>
  <c r="O471" i="9"/>
  <c r="K471" i="9"/>
  <c r="P471" i="9"/>
  <c r="M471" i="9"/>
  <c r="R471" i="9"/>
  <c r="N471" i="9"/>
  <c r="Q471" i="9"/>
  <c r="W471" i="9" l="1"/>
  <c r="Z471" i="9" s="1"/>
  <c r="I472" i="9"/>
  <c r="H472" i="9"/>
  <c r="J473" i="9" s="1"/>
  <c r="X471" i="9" l="1"/>
  <c r="AA471" i="9"/>
  <c r="AB471" i="9"/>
  <c r="Y471" i="9"/>
  <c r="G473" i="9"/>
  <c r="E473" i="9" s="1"/>
  <c r="K472" i="9"/>
  <c r="V472" i="9"/>
  <c r="S472" i="9"/>
  <c r="R472" i="9"/>
  <c r="L472" i="9"/>
  <c r="O472" i="9"/>
  <c r="P472" i="9"/>
  <c r="M472" i="9"/>
  <c r="N472" i="9"/>
  <c r="Q472" i="9"/>
  <c r="T472" i="9"/>
  <c r="U472" i="9"/>
  <c r="W472" i="9" l="1"/>
  <c r="Z472" i="9" s="1"/>
  <c r="H473" i="9"/>
  <c r="J474" i="9" s="1"/>
  <c r="I473" i="9"/>
  <c r="X472" i="9" l="1"/>
  <c r="AA472" i="9"/>
  <c r="AB472" i="9"/>
  <c r="Y472" i="9"/>
  <c r="G474" i="9"/>
  <c r="E474" i="9" s="1"/>
  <c r="L473" i="9"/>
  <c r="T473" i="9"/>
  <c r="U473" i="9"/>
  <c r="Q473" i="9"/>
  <c r="P473" i="9"/>
  <c r="S473" i="9"/>
  <c r="M473" i="9"/>
  <c r="V473" i="9"/>
  <c r="N473" i="9"/>
  <c r="R473" i="9"/>
  <c r="O473" i="9"/>
  <c r="K473" i="9"/>
  <c r="W473" i="9" l="1"/>
  <c r="Z473" i="9" s="1"/>
  <c r="H474" i="9"/>
  <c r="J475" i="9" s="1"/>
  <c r="I474" i="9"/>
  <c r="X473" i="9" l="1"/>
  <c r="AA473" i="9"/>
  <c r="AB473" i="9"/>
  <c r="Y473" i="9"/>
  <c r="G475" i="9"/>
  <c r="E475" i="9" s="1"/>
  <c r="O474" i="9"/>
  <c r="S474" i="9"/>
  <c r="P474" i="9"/>
  <c r="L474" i="9"/>
  <c r="M474" i="9"/>
  <c r="N474" i="9"/>
  <c r="U474" i="9"/>
  <c r="T474" i="9"/>
  <c r="R474" i="9"/>
  <c r="K474" i="9"/>
  <c r="V474" i="9"/>
  <c r="Q474" i="9"/>
  <c r="W474" i="9" l="1"/>
  <c r="Z474" i="9" s="1"/>
  <c r="I475" i="9"/>
  <c r="H475" i="9"/>
  <c r="J476" i="9" s="1"/>
  <c r="X474" i="9" l="1"/>
  <c r="AA474" i="9"/>
  <c r="AB474" i="9"/>
  <c r="Y474" i="9"/>
  <c r="G476" i="9"/>
  <c r="E476" i="9" s="1"/>
  <c r="V475" i="9"/>
  <c r="M475" i="9"/>
  <c r="U475" i="9"/>
  <c r="R475" i="9"/>
  <c r="T475" i="9"/>
  <c r="P475" i="9"/>
  <c r="O475" i="9"/>
  <c r="L475" i="9"/>
  <c r="S475" i="9"/>
  <c r="Q475" i="9"/>
  <c r="N475" i="9"/>
  <c r="K475" i="9"/>
  <c r="W475" i="9" l="1"/>
  <c r="I476" i="9"/>
  <c r="H476" i="9"/>
  <c r="J477" i="9" s="1"/>
  <c r="X475" i="9" l="1"/>
  <c r="Y475" i="9"/>
  <c r="G477" i="9"/>
  <c r="E477" i="9" s="1"/>
  <c r="K476" i="9"/>
  <c r="L476" i="9"/>
  <c r="S476" i="9"/>
  <c r="Q476" i="9"/>
  <c r="P476" i="9"/>
  <c r="T476" i="9"/>
  <c r="U476" i="9"/>
  <c r="O476" i="9"/>
  <c r="R476" i="9"/>
  <c r="M476" i="9"/>
  <c r="V476" i="9"/>
  <c r="N476" i="9"/>
  <c r="W476" i="9" l="1"/>
  <c r="H477" i="9"/>
  <c r="J478" i="9" s="1"/>
  <c r="I477" i="9"/>
  <c r="X476" i="9" l="1"/>
  <c r="Y476" i="9"/>
  <c r="G478" i="9"/>
  <c r="E478" i="9" s="1"/>
  <c r="L477" i="9"/>
  <c r="O477" i="9"/>
  <c r="P477" i="9"/>
  <c r="S477" i="9"/>
  <c r="M477" i="9"/>
  <c r="R477" i="9"/>
  <c r="N477" i="9"/>
  <c r="K477" i="9"/>
  <c r="U477" i="9"/>
  <c r="Q477" i="9"/>
  <c r="V477" i="9"/>
  <c r="T477" i="9"/>
  <c r="W477" i="9" l="1"/>
  <c r="H478" i="9"/>
  <c r="J479" i="9" s="1"/>
  <c r="I478" i="9"/>
  <c r="X477" i="9" l="1"/>
  <c r="Y477" i="9"/>
  <c r="G479" i="9"/>
  <c r="E479" i="9" s="1"/>
  <c r="U478" i="9"/>
  <c r="S478" i="9"/>
  <c r="O478" i="9"/>
  <c r="T478" i="9"/>
  <c r="R478" i="9"/>
  <c r="M478" i="9"/>
  <c r="K478" i="9"/>
  <c r="N478" i="9"/>
  <c r="V478" i="9"/>
  <c r="P478" i="9"/>
  <c r="L478" i="9"/>
  <c r="Q478" i="9"/>
  <c r="W478" i="9" l="1"/>
  <c r="H479" i="9"/>
  <c r="J480" i="9" s="1"/>
  <c r="I479" i="9"/>
  <c r="X478" i="9" l="1"/>
  <c r="Y478" i="9"/>
  <c r="G480" i="9"/>
  <c r="E480" i="9" s="1"/>
  <c r="K479" i="9"/>
  <c r="Q479" i="9"/>
  <c r="P479" i="9"/>
  <c r="U479" i="9"/>
  <c r="T479" i="9"/>
  <c r="N479" i="9"/>
  <c r="R479" i="9"/>
  <c r="O479" i="9"/>
  <c r="S479" i="9"/>
  <c r="M479" i="9"/>
  <c r="V479" i="9"/>
  <c r="L479" i="9"/>
  <c r="W479" i="9" l="1"/>
  <c r="I480" i="9"/>
  <c r="H480" i="9"/>
  <c r="J481" i="9" s="1"/>
  <c r="X479" i="9" l="1"/>
  <c r="Y479" i="9"/>
  <c r="G481" i="9"/>
  <c r="E481" i="9" s="1"/>
  <c r="O480" i="9"/>
  <c r="N480" i="9"/>
  <c r="L480" i="9"/>
  <c r="V480" i="9"/>
  <c r="T480" i="9"/>
  <c r="M480" i="9"/>
  <c r="P480" i="9"/>
  <c r="Q480" i="9"/>
  <c r="K480" i="9"/>
  <c r="U480" i="9"/>
  <c r="S480" i="9"/>
  <c r="R480" i="9"/>
  <c r="W480" i="9" l="1"/>
  <c r="H481" i="9"/>
  <c r="J482" i="9" s="1"/>
  <c r="I481" i="9"/>
  <c r="X480" i="9" l="1"/>
  <c r="Y480" i="9"/>
  <c r="G482" i="9"/>
  <c r="E482" i="9" s="1"/>
  <c r="N481" i="9"/>
  <c r="V481" i="9"/>
  <c r="P481" i="9"/>
  <c r="U481" i="9"/>
  <c r="T481" i="9"/>
  <c r="M481" i="9"/>
  <c r="S481" i="9"/>
  <c r="R481" i="9"/>
  <c r="Q481" i="9"/>
  <c r="O481" i="9"/>
  <c r="K481" i="9"/>
  <c r="L481" i="9"/>
  <c r="W481" i="9" l="1"/>
  <c r="Z481" i="9" s="1"/>
  <c r="H482" i="9"/>
  <c r="J483" i="9" s="1"/>
  <c r="I482" i="9"/>
  <c r="X481" i="9" l="1"/>
  <c r="AA481" i="9"/>
  <c r="AB481" i="9"/>
  <c r="Y481" i="9"/>
  <c r="G483" i="9"/>
  <c r="E483" i="9" s="1"/>
  <c r="T482" i="9"/>
  <c r="V482" i="9"/>
  <c r="L482" i="9"/>
  <c r="S482" i="9"/>
  <c r="O482" i="9"/>
  <c r="R482" i="9"/>
  <c r="P482" i="9"/>
  <c r="U482" i="9"/>
  <c r="N482" i="9"/>
  <c r="K482" i="9"/>
  <c r="M482" i="9"/>
  <c r="Q482" i="9"/>
  <c r="W482" i="9" l="1"/>
  <c r="Z482" i="9" s="1"/>
  <c r="H483" i="9"/>
  <c r="J484" i="9" s="1"/>
  <c r="I483" i="9"/>
  <c r="X482" i="9" l="1"/>
  <c r="AB482" i="9"/>
  <c r="AA482" i="9"/>
  <c r="Y482" i="9"/>
  <c r="G484" i="9"/>
  <c r="E484" i="9" s="1"/>
  <c r="O483" i="9"/>
  <c r="R483" i="9"/>
  <c r="P483" i="9"/>
  <c r="V483" i="9"/>
  <c r="T483" i="9"/>
  <c r="U483" i="9"/>
  <c r="K483" i="9"/>
  <c r="Q483" i="9"/>
  <c r="L483" i="9"/>
  <c r="N483" i="9"/>
  <c r="M483" i="9"/>
  <c r="S483" i="9"/>
  <c r="W483" i="9" l="1"/>
  <c r="Z483" i="9" s="1"/>
  <c r="I484" i="9"/>
  <c r="H484" i="9"/>
  <c r="J485" i="9" s="1"/>
  <c r="X483" i="9" l="1"/>
  <c r="AB483" i="9"/>
  <c r="AA483" i="9"/>
  <c r="Y483" i="9"/>
  <c r="G485" i="9"/>
  <c r="E485" i="9" s="1"/>
  <c r="R484" i="9"/>
  <c r="Q484" i="9"/>
  <c r="S484" i="9"/>
  <c r="L484" i="9"/>
  <c r="T484" i="9"/>
  <c r="P484" i="9"/>
  <c r="M484" i="9"/>
  <c r="U484" i="9"/>
  <c r="N484" i="9"/>
  <c r="V484" i="9"/>
  <c r="K484" i="9"/>
  <c r="O484" i="9"/>
  <c r="W484" i="9" l="1"/>
  <c r="Z484" i="9" s="1"/>
  <c r="H485" i="9"/>
  <c r="J486" i="9" s="1"/>
  <c r="I485" i="9"/>
  <c r="X484" i="9" l="1"/>
  <c r="AB484" i="9"/>
  <c r="AA484" i="9"/>
  <c r="Y484" i="9"/>
  <c r="G486" i="9"/>
  <c r="E486" i="9" s="1"/>
  <c r="U485" i="9"/>
  <c r="P485" i="9"/>
  <c r="R485" i="9"/>
  <c r="K485" i="9"/>
  <c r="M485" i="9"/>
  <c r="V485" i="9"/>
  <c r="O485" i="9"/>
  <c r="L485" i="9"/>
  <c r="Q485" i="9"/>
  <c r="T485" i="9"/>
  <c r="N485" i="9"/>
  <c r="S485" i="9"/>
  <c r="W485" i="9" l="1"/>
  <c r="Z485" i="9" s="1"/>
  <c r="I486" i="9"/>
  <c r="H486" i="9"/>
  <c r="J487" i="9" s="1"/>
  <c r="X485" i="9" l="1"/>
  <c r="AB485" i="9"/>
  <c r="AA485" i="9"/>
  <c r="Y485" i="9"/>
  <c r="G487" i="9"/>
  <c r="E487" i="9" s="1"/>
  <c r="U486" i="9"/>
  <c r="R486" i="9"/>
  <c r="T486" i="9"/>
  <c r="P486" i="9"/>
  <c r="O486" i="9"/>
  <c r="L486" i="9"/>
  <c r="K486" i="9"/>
  <c r="M486" i="9"/>
  <c r="Q486" i="9"/>
  <c r="S486" i="9"/>
  <c r="N486" i="9"/>
  <c r="V486" i="9"/>
  <c r="W486" i="9" l="1"/>
  <c r="Z486" i="9" s="1"/>
  <c r="I487" i="9"/>
  <c r="H487" i="9"/>
  <c r="J488" i="9" s="1"/>
  <c r="X486" i="9" l="1"/>
  <c r="AB486" i="9"/>
  <c r="AA486" i="9"/>
  <c r="Y486" i="9"/>
  <c r="G488" i="9"/>
  <c r="E488" i="9" s="1"/>
  <c r="K487" i="9"/>
  <c r="R487" i="9"/>
  <c r="V487" i="9"/>
  <c r="P487" i="9"/>
  <c r="M487" i="9"/>
  <c r="N487" i="9"/>
  <c r="O487" i="9"/>
  <c r="U487" i="9"/>
  <c r="L487" i="9"/>
  <c r="S487" i="9"/>
  <c r="Q487" i="9"/>
  <c r="T487" i="9"/>
  <c r="W487" i="9" l="1"/>
  <c r="Z487" i="9" s="1"/>
  <c r="I488" i="9"/>
  <c r="H488" i="9"/>
  <c r="J489" i="9" s="1"/>
  <c r="X487" i="9" l="1"/>
  <c r="AB487" i="9"/>
  <c r="AA487" i="9"/>
  <c r="Y487" i="9"/>
  <c r="G489" i="9"/>
  <c r="E489" i="9" s="1"/>
  <c r="Q488" i="9"/>
  <c r="T488" i="9"/>
  <c r="M488" i="9"/>
  <c r="V488" i="9"/>
  <c r="L488" i="9"/>
  <c r="P488" i="9"/>
  <c r="O488" i="9"/>
  <c r="U488" i="9"/>
  <c r="R488" i="9"/>
  <c r="K488" i="9"/>
  <c r="S488" i="9"/>
  <c r="N488" i="9"/>
  <c r="W488" i="9" l="1"/>
  <c r="Z488" i="9" s="1"/>
  <c r="H489" i="9"/>
  <c r="J490" i="9" s="1"/>
  <c r="I489" i="9"/>
  <c r="X488" i="9" l="1"/>
  <c r="AB488" i="9"/>
  <c r="AA488" i="9"/>
  <c r="Y488" i="9"/>
  <c r="G490" i="9"/>
  <c r="E490" i="9" s="1"/>
  <c r="K489" i="9"/>
  <c r="S489" i="9"/>
  <c r="M489" i="9"/>
  <c r="O489" i="9"/>
  <c r="N489" i="9"/>
  <c r="T489" i="9"/>
  <c r="V489" i="9"/>
  <c r="L489" i="9"/>
  <c r="U489" i="9"/>
  <c r="P489" i="9"/>
  <c r="R489" i="9"/>
  <c r="Q489" i="9"/>
  <c r="W489" i="9" l="1"/>
  <c r="Z489" i="9" s="1"/>
  <c r="I490" i="9"/>
  <c r="H490" i="9"/>
  <c r="J491" i="9" s="1"/>
  <c r="X489" i="9" l="1"/>
  <c r="AB489" i="9"/>
  <c r="AA489" i="9"/>
  <c r="Y489" i="9"/>
  <c r="G491" i="9"/>
  <c r="E491" i="9" s="1"/>
  <c r="T490" i="9"/>
  <c r="O490" i="9"/>
  <c r="S490" i="9"/>
  <c r="L490" i="9"/>
  <c r="N490" i="9"/>
  <c r="K490" i="9"/>
  <c r="R490" i="9"/>
  <c r="M490" i="9"/>
  <c r="Q490" i="9"/>
  <c r="V490" i="9"/>
  <c r="P490" i="9"/>
  <c r="U490" i="9"/>
  <c r="W490" i="9" l="1"/>
  <c r="Z490" i="9" s="1"/>
  <c r="I491" i="9"/>
  <c r="H491" i="9"/>
  <c r="J492" i="9" s="1"/>
  <c r="X490" i="9" l="1"/>
  <c r="AB490" i="9"/>
  <c r="AA490" i="9"/>
  <c r="Y490" i="9"/>
  <c r="G492" i="9"/>
  <c r="E492" i="9" s="1"/>
  <c r="U491" i="9"/>
  <c r="M491" i="9"/>
  <c r="T491" i="9"/>
  <c r="N491" i="9"/>
  <c r="P491" i="9"/>
  <c r="O491" i="9"/>
  <c r="K491" i="9"/>
  <c r="L491" i="9"/>
  <c r="R491" i="9"/>
  <c r="S491" i="9"/>
  <c r="Q491" i="9"/>
  <c r="V491" i="9"/>
  <c r="W491" i="9" l="1"/>
  <c r="I492" i="9"/>
  <c r="H492" i="9"/>
  <c r="J493" i="9" s="1"/>
  <c r="X491" i="9" l="1"/>
  <c r="Y491" i="9"/>
  <c r="G493" i="9"/>
  <c r="E493" i="9" s="1"/>
  <c r="T492" i="9"/>
  <c r="Q492" i="9"/>
  <c r="P492" i="9"/>
  <c r="K492" i="9"/>
  <c r="L492" i="9"/>
  <c r="U492" i="9"/>
  <c r="M492" i="9"/>
  <c r="S492" i="9"/>
  <c r="N492" i="9"/>
  <c r="V492" i="9"/>
  <c r="O492" i="9"/>
  <c r="R492" i="9"/>
  <c r="W492" i="9" l="1"/>
  <c r="H493" i="9"/>
  <c r="J494" i="9" s="1"/>
  <c r="I493" i="9"/>
  <c r="X492" i="9" l="1"/>
  <c r="Y492" i="9"/>
  <c r="G494" i="9"/>
  <c r="E494" i="9" s="1"/>
  <c r="Q493" i="9"/>
  <c r="V493" i="9"/>
  <c r="N493" i="9"/>
  <c r="P493" i="9"/>
  <c r="L493" i="9"/>
  <c r="K493" i="9"/>
  <c r="M493" i="9"/>
  <c r="R493" i="9"/>
  <c r="O493" i="9"/>
  <c r="S493" i="9"/>
  <c r="U493" i="9"/>
  <c r="T493" i="9"/>
  <c r="W493" i="9" l="1"/>
  <c r="H494" i="9"/>
  <c r="J495" i="9" s="1"/>
  <c r="I494" i="9"/>
  <c r="X493" i="9" l="1"/>
  <c r="Y493" i="9"/>
  <c r="G495" i="9"/>
  <c r="E495" i="9" s="1"/>
  <c r="M494" i="9"/>
  <c r="N494" i="9"/>
  <c r="Q494" i="9"/>
  <c r="S494" i="9"/>
  <c r="T494" i="9"/>
  <c r="U494" i="9"/>
  <c r="O494" i="9"/>
  <c r="K494" i="9"/>
  <c r="V494" i="9"/>
  <c r="P494" i="9"/>
  <c r="R494" i="9"/>
  <c r="L494" i="9"/>
  <c r="W494" i="9" l="1"/>
  <c r="H495" i="9"/>
  <c r="J496" i="9" s="1"/>
  <c r="I495" i="9"/>
  <c r="X494" i="9" l="1"/>
  <c r="Y494" i="9"/>
  <c r="G496" i="9"/>
  <c r="E496" i="9" s="1"/>
  <c r="Q495" i="9"/>
  <c r="P495" i="9"/>
  <c r="T495" i="9"/>
  <c r="S495" i="9"/>
  <c r="R495" i="9"/>
  <c r="K495" i="9"/>
  <c r="L495" i="9"/>
  <c r="U495" i="9"/>
  <c r="O495" i="9"/>
  <c r="N495" i="9"/>
  <c r="M495" i="9"/>
  <c r="V495" i="9"/>
  <c r="W495" i="9" l="1"/>
  <c r="I496" i="9"/>
  <c r="H496" i="9"/>
  <c r="J497" i="9" s="1"/>
  <c r="X495" i="9" l="1"/>
  <c r="Y495" i="9"/>
  <c r="G497" i="9"/>
  <c r="E497" i="9" s="1"/>
  <c r="M496" i="9"/>
  <c r="T496" i="9"/>
  <c r="R496" i="9"/>
  <c r="O496" i="9"/>
  <c r="Q496" i="9"/>
  <c r="N496" i="9"/>
  <c r="K496" i="9"/>
  <c r="V496" i="9"/>
  <c r="L496" i="9"/>
  <c r="S496" i="9"/>
  <c r="P496" i="9"/>
  <c r="U496" i="9"/>
  <c r="W496" i="9" l="1"/>
  <c r="H497" i="9"/>
  <c r="J498" i="9" s="1"/>
  <c r="I497" i="9"/>
  <c r="X496" i="9" l="1"/>
  <c r="Y496" i="9"/>
  <c r="G498" i="9"/>
  <c r="E498" i="9" s="1"/>
  <c r="S497" i="9"/>
  <c r="U497" i="9"/>
  <c r="O497" i="9"/>
  <c r="V497" i="9"/>
  <c r="R497" i="9"/>
  <c r="L497" i="9"/>
  <c r="Q497" i="9"/>
  <c r="M497" i="9"/>
  <c r="N497" i="9"/>
  <c r="K497" i="9"/>
  <c r="T497" i="9"/>
  <c r="P497" i="9"/>
  <c r="W497" i="9" l="1"/>
  <c r="Z497" i="9" s="1"/>
  <c r="H498" i="9"/>
  <c r="J499" i="9" s="1"/>
  <c r="I498" i="9"/>
  <c r="X497" i="9" l="1"/>
  <c r="AB497" i="9"/>
  <c r="AA497" i="9"/>
  <c r="Y497" i="9"/>
  <c r="G499" i="9"/>
  <c r="E499" i="9" s="1"/>
  <c r="O498" i="9"/>
  <c r="P498" i="9"/>
  <c r="Q498" i="9"/>
  <c r="K498" i="9"/>
  <c r="N498" i="9"/>
  <c r="U498" i="9"/>
  <c r="L498" i="9"/>
  <c r="S498" i="9"/>
  <c r="V498" i="9"/>
  <c r="R498" i="9"/>
  <c r="M498" i="9"/>
  <c r="T498" i="9"/>
  <c r="W498" i="9" l="1"/>
  <c r="Z498" i="9" s="1"/>
  <c r="H499" i="9"/>
  <c r="J500" i="9" s="1"/>
  <c r="I499" i="9"/>
  <c r="X498" i="9" l="1"/>
  <c r="AB498" i="9"/>
  <c r="AA498" i="9"/>
  <c r="Y498" i="9"/>
  <c r="G500" i="9"/>
  <c r="E500" i="9" s="1"/>
  <c r="N499" i="9"/>
  <c r="O499" i="9"/>
  <c r="P499" i="9"/>
  <c r="S499" i="9"/>
  <c r="Q499" i="9"/>
  <c r="K499" i="9"/>
  <c r="M499" i="9"/>
  <c r="L499" i="9"/>
  <c r="U499" i="9"/>
  <c r="T499" i="9"/>
  <c r="V499" i="9"/>
  <c r="R499" i="9"/>
  <c r="W499" i="9" l="1"/>
  <c r="Z499" i="9" s="1"/>
  <c r="I500" i="9"/>
  <c r="H500" i="9"/>
  <c r="J501" i="9" s="1"/>
  <c r="X499" i="9" l="1"/>
  <c r="AB499" i="9"/>
  <c r="AA499" i="9"/>
  <c r="Y499" i="9"/>
  <c r="G501" i="9"/>
  <c r="E501" i="9" s="1"/>
  <c r="L500" i="9"/>
  <c r="R500" i="9"/>
  <c r="S500" i="9"/>
  <c r="T500" i="9"/>
  <c r="P500" i="9"/>
  <c r="O500" i="9"/>
  <c r="Q500" i="9"/>
  <c r="V500" i="9"/>
  <c r="N500" i="9"/>
  <c r="K500" i="9"/>
  <c r="M500" i="9"/>
  <c r="U500" i="9"/>
  <c r="W500" i="9" l="1"/>
  <c r="Z500" i="9" s="1"/>
  <c r="H501" i="9"/>
  <c r="J502" i="9" s="1"/>
  <c r="I501" i="9"/>
  <c r="X500" i="9" l="1"/>
  <c r="AB500" i="9"/>
  <c r="AA500" i="9"/>
  <c r="Y500" i="9"/>
  <c r="G502" i="9"/>
  <c r="E502" i="9" s="1"/>
  <c r="R501" i="9"/>
  <c r="P501" i="9"/>
  <c r="M501" i="9"/>
  <c r="U501" i="9"/>
  <c r="V501" i="9"/>
  <c r="O501" i="9"/>
  <c r="S501" i="9"/>
  <c r="T501" i="9"/>
  <c r="K501" i="9"/>
  <c r="Q501" i="9"/>
  <c r="N501" i="9"/>
  <c r="L501" i="9"/>
  <c r="W501" i="9" l="1"/>
  <c r="Z501" i="9" s="1"/>
  <c r="I502" i="9"/>
  <c r="H502" i="9"/>
  <c r="J503" i="9" s="1"/>
  <c r="X501" i="9" l="1"/>
  <c r="AB501" i="9"/>
  <c r="AA501" i="9"/>
  <c r="Y501" i="9"/>
  <c r="G503" i="9"/>
  <c r="E503" i="9" s="1"/>
  <c r="N502" i="9"/>
  <c r="M502" i="9"/>
  <c r="S502" i="9"/>
  <c r="T502" i="9"/>
  <c r="O502" i="9"/>
  <c r="K502" i="9"/>
  <c r="Q502" i="9"/>
  <c r="R502" i="9"/>
  <c r="L502" i="9"/>
  <c r="U502" i="9"/>
  <c r="P502" i="9"/>
  <c r="V502" i="9"/>
  <c r="W502" i="9" l="1"/>
  <c r="I503" i="9"/>
  <c r="H503" i="9"/>
  <c r="J504" i="9" s="1"/>
  <c r="X502" i="9" l="1"/>
  <c r="Y502" i="9"/>
  <c r="G504" i="9"/>
  <c r="E504" i="9" s="1"/>
  <c r="S503" i="9"/>
  <c r="T503" i="9"/>
  <c r="M503" i="9"/>
  <c r="O503" i="9"/>
  <c r="Q503" i="9"/>
  <c r="N503" i="9"/>
  <c r="V503" i="9"/>
  <c r="L503" i="9"/>
  <c r="U503" i="9"/>
  <c r="R503" i="9"/>
  <c r="P503" i="9"/>
  <c r="K503" i="9"/>
  <c r="W503" i="9" l="1"/>
  <c r="I504" i="9"/>
  <c r="H504" i="9"/>
  <c r="J505" i="9" s="1"/>
  <c r="X503" i="9" l="1"/>
  <c r="Y503" i="9"/>
  <c r="G505" i="9"/>
  <c r="E505" i="9" s="1"/>
  <c r="R504" i="9"/>
  <c r="V504" i="9"/>
  <c r="T504" i="9"/>
  <c r="O504" i="9"/>
  <c r="M504" i="9"/>
  <c r="K504" i="9"/>
  <c r="N504" i="9"/>
  <c r="P504" i="9"/>
  <c r="U504" i="9"/>
  <c r="L504" i="9"/>
  <c r="S504" i="9"/>
  <c r="Q504" i="9"/>
  <c r="W504" i="9" l="1"/>
  <c r="H505" i="9"/>
  <c r="J506" i="9" s="1"/>
  <c r="I505" i="9"/>
  <c r="X504" i="9" l="1"/>
  <c r="Y504" i="9"/>
  <c r="G506" i="9"/>
  <c r="E506" i="9" s="1"/>
  <c r="Q505" i="9"/>
  <c r="S505" i="9"/>
  <c r="V505" i="9"/>
  <c r="N505" i="9"/>
  <c r="P505" i="9"/>
  <c r="R505" i="9"/>
  <c r="L505" i="9"/>
  <c r="O505" i="9"/>
  <c r="T505" i="9"/>
  <c r="U505" i="9"/>
  <c r="K505" i="9"/>
  <c r="M505" i="9"/>
  <c r="W505" i="9" l="1"/>
  <c r="H506" i="9"/>
  <c r="J507" i="9" s="1"/>
  <c r="I506" i="9"/>
  <c r="X505" i="9" l="1"/>
  <c r="Y505" i="9"/>
  <c r="G507" i="9"/>
  <c r="E507" i="9" s="1"/>
  <c r="N506" i="9"/>
  <c r="T506" i="9"/>
  <c r="R506" i="9"/>
  <c r="S506" i="9"/>
  <c r="Q506" i="9"/>
  <c r="M506" i="9"/>
  <c r="V506" i="9"/>
  <c r="P506" i="9"/>
  <c r="U506" i="9"/>
  <c r="L506" i="9"/>
  <c r="K506" i="9"/>
  <c r="O506" i="9"/>
  <c r="W506" i="9" l="1"/>
  <c r="I507" i="9"/>
  <c r="H507" i="9"/>
  <c r="J508" i="9" s="1"/>
  <c r="X506" i="9" l="1"/>
  <c r="Y506" i="9"/>
  <c r="G508" i="9"/>
  <c r="E508" i="9" s="1"/>
  <c r="O507" i="9"/>
  <c r="N507" i="9"/>
  <c r="L507" i="9"/>
  <c r="T507" i="9"/>
  <c r="K507" i="9"/>
  <c r="Q507" i="9"/>
  <c r="M507" i="9"/>
  <c r="P507" i="9"/>
  <c r="V507" i="9"/>
  <c r="U507" i="9"/>
  <c r="S507" i="9"/>
  <c r="R507" i="9"/>
  <c r="W507" i="9" l="1"/>
  <c r="I508" i="9"/>
  <c r="H508" i="9"/>
  <c r="J509" i="9" s="1"/>
  <c r="X507" i="9" l="1"/>
  <c r="Y507" i="9"/>
  <c r="G509" i="9"/>
  <c r="E509" i="9" s="1"/>
  <c r="U508" i="9"/>
  <c r="R508" i="9"/>
  <c r="P508" i="9"/>
  <c r="L508" i="9"/>
  <c r="O508" i="9"/>
  <c r="V508" i="9"/>
  <c r="N508" i="9"/>
  <c r="M508" i="9"/>
  <c r="Q508" i="9"/>
  <c r="K508" i="9"/>
  <c r="T508" i="9"/>
  <c r="S508" i="9"/>
  <c r="W508" i="9" l="1"/>
  <c r="Z508" i="9" s="1"/>
  <c r="H509" i="9"/>
  <c r="J510" i="9" s="1"/>
  <c r="I509" i="9"/>
  <c r="X508" i="9" l="1"/>
  <c r="AB508" i="9"/>
  <c r="AA508" i="9"/>
  <c r="Y508" i="9"/>
  <c r="G510" i="9"/>
  <c r="E510" i="9" s="1"/>
  <c r="R509" i="9"/>
  <c r="L509" i="9"/>
  <c r="Q509" i="9"/>
  <c r="N509" i="9"/>
  <c r="O509" i="9"/>
  <c r="P509" i="9"/>
  <c r="T509" i="9"/>
  <c r="U509" i="9"/>
  <c r="K509" i="9"/>
  <c r="V509" i="9"/>
  <c r="M509" i="9"/>
  <c r="S509" i="9"/>
  <c r="W509" i="9" l="1"/>
  <c r="Z509" i="9" s="1"/>
  <c r="H510" i="9"/>
  <c r="J511" i="9" s="1"/>
  <c r="I510" i="9"/>
  <c r="X509" i="9" l="1"/>
  <c r="AB509" i="9"/>
  <c r="AA509" i="9"/>
  <c r="Y509" i="9"/>
  <c r="G511" i="9"/>
  <c r="E511" i="9" s="1"/>
  <c r="N510" i="9"/>
  <c r="T510" i="9"/>
  <c r="Q510" i="9"/>
  <c r="V510" i="9"/>
  <c r="K510" i="9"/>
  <c r="U510" i="9"/>
  <c r="P510" i="9"/>
  <c r="S510" i="9"/>
  <c r="L510" i="9"/>
  <c r="M510" i="9"/>
  <c r="O510" i="9"/>
  <c r="R510" i="9"/>
  <c r="W510" i="9" l="1"/>
  <c r="Z510" i="9" s="1"/>
  <c r="H511" i="9"/>
  <c r="J512" i="9" s="1"/>
  <c r="I511" i="9"/>
  <c r="X510" i="9" l="1"/>
  <c r="AB510" i="9"/>
  <c r="AA510" i="9"/>
  <c r="Y510" i="9"/>
  <c r="G512" i="9"/>
  <c r="E512" i="9" s="1"/>
  <c r="U511" i="9"/>
  <c r="O511" i="9"/>
  <c r="V511" i="9"/>
  <c r="N511" i="9"/>
  <c r="P511" i="9"/>
  <c r="Q511" i="9"/>
  <c r="S511" i="9"/>
  <c r="R511" i="9"/>
  <c r="M511" i="9"/>
  <c r="L511" i="9"/>
  <c r="T511" i="9"/>
  <c r="K511" i="9"/>
  <c r="W511" i="9" l="1"/>
  <c r="Z511" i="9" s="1"/>
  <c r="I512" i="9"/>
  <c r="H512" i="9"/>
  <c r="J513" i="9" s="1"/>
  <c r="X511" i="9" l="1"/>
  <c r="AB511" i="9"/>
  <c r="AA511" i="9"/>
  <c r="Y511" i="9"/>
  <c r="G513" i="9"/>
  <c r="E513" i="9" s="1"/>
  <c r="U512" i="9"/>
  <c r="V512" i="9"/>
  <c r="P512" i="9"/>
  <c r="L512" i="9"/>
  <c r="Q512" i="9"/>
  <c r="O512" i="9"/>
  <c r="N512" i="9"/>
  <c r="T512" i="9"/>
  <c r="M512" i="9"/>
  <c r="R512" i="9"/>
  <c r="S512" i="9"/>
  <c r="K512" i="9"/>
  <c r="W512" i="9" l="1"/>
  <c r="Z512" i="9" s="1"/>
  <c r="H513" i="9"/>
  <c r="J514" i="9" s="1"/>
  <c r="I513" i="9"/>
  <c r="X512" i="9" l="1"/>
  <c r="AB512" i="9"/>
  <c r="AA512" i="9"/>
  <c r="Y512" i="9"/>
  <c r="G514" i="9"/>
  <c r="E514" i="9" s="1"/>
  <c r="Q513" i="9"/>
  <c r="L513" i="9"/>
  <c r="T513" i="9"/>
  <c r="M513" i="9"/>
  <c r="S513" i="9"/>
  <c r="U513" i="9"/>
  <c r="V513" i="9"/>
  <c r="R513" i="9"/>
  <c r="K513" i="9"/>
  <c r="N513" i="9"/>
  <c r="P513" i="9"/>
  <c r="O513" i="9"/>
  <c r="W513" i="9" l="1"/>
  <c r="Z513" i="9" s="1"/>
  <c r="H514" i="9"/>
  <c r="J515" i="9" s="1"/>
  <c r="I514" i="9"/>
  <c r="X513" i="9" l="1"/>
  <c r="AB513" i="9"/>
  <c r="AA513" i="9"/>
  <c r="Y513" i="9"/>
  <c r="G515" i="9"/>
  <c r="E515" i="9" s="1"/>
  <c r="K514" i="9"/>
  <c r="L514" i="9"/>
  <c r="T514" i="9"/>
  <c r="R514" i="9"/>
  <c r="M514" i="9"/>
  <c r="Q514" i="9"/>
  <c r="N514" i="9"/>
  <c r="P514" i="9"/>
  <c r="U514" i="9"/>
  <c r="V514" i="9"/>
  <c r="O514" i="9"/>
  <c r="S514" i="9"/>
  <c r="W514" i="9" l="1"/>
  <c r="H515" i="9"/>
  <c r="J516" i="9" s="1"/>
  <c r="I515" i="9"/>
  <c r="X514" i="9" l="1"/>
  <c r="Y514" i="9"/>
  <c r="G516" i="9"/>
  <c r="E516" i="9" s="1"/>
  <c r="Q515" i="9"/>
  <c r="T515" i="9"/>
  <c r="U515" i="9"/>
  <c r="N515" i="9"/>
  <c r="R515" i="9"/>
  <c r="L515" i="9"/>
  <c r="K515" i="9"/>
  <c r="V515" i="9"/>
  <c r="S515" i="9"/>
  <c r="M515" i="9"/>
  <c r="O515" i="9"/>
  <c r="P515" i="9"/>
  <c r="W515" i="9" l="1"/>
  <c r="I516" i="9"/>
  <c r="H516" i="9"/>
  <c r="J517" i="9" s="1"/>
  <c r="X515" i="9" l="1"/>
  <c r="Y515" i="9"/>
  <c r="G517" i="9"/>
  <c r="E517" i="9" s="1"/>
  <c r="P516" i="9"/>
  <c r="R516" i="9"/>
  <c r="L516" i="9"/>
  <c r="O516" i="9"/>
  <c r="V516" i="9"/>
  <c r="S516" i="9"/>
  <c r="U516" i="9"/>
  <c r="N516" i="9"/>
  <c r="T516" i="9"/>
  <c r="K516" i="9"/>
  <c r="Q516" i="9"/>
  <c r="M516" i="9"/>
  <c r="W516" i="9" l="1"/>
  <c r="H517" i="9"/>
  <c r="J518" i="9" s="1"/>
  <c r="I517" i="9"/>
  <c r="X516" i="9" l="1"/>
  <c r="Y516" i="9"/>
  <c r="G518" i="9"/>
  <c r="E518" i="9" s="1"/>
  <c r="T517" i="9"/>
  <c r="Q517" i="9"/>
  <c r="M517" i="9"/>
  <c r="S517" i="9"/>
  <c r="U517" i="9"/>
  <c r="R517" i="9"/>
  <c r="L517" i="9"/>
  <c r="K517" i="9"/>
  <c r="O517" i="9"/>
  <c r="N517" i="9"/>
  <c r="P517" i="9"/>
  <c r="V517" i="9"/>
  <c r="W517" i="9" l="1"/>
  <c r="I518" i="9"/>
  <c r="H518" i="9"/>
  <c r="J519" i="9" s="1"/>
  <c r="X517" i="9" l="1"/>
  <c r="Y517" i="9"/>
  <c r="G519" i="9"/>
  <c r="E519" i="9" s="1"/>
  <c r="U518" i="9"/>
  <c r="N518" i="9"/>
  <c r="R518" i="9"/>
  <c r="O518" i="9"/>
  <c r="P518" i="9"/>
  <c r="M518" i="9"/>
  <c r="T518" i="9"/>
  <c r="S518" i="9"/>
  <c r="V518" i="9"/>
  <c r="L518" i="9"/>
  <c r="Q518" i="9"/>
  <c r="K518" i="9"/>
  <c r="W518" i="9" l="1"/>
  <c r="I519" i="9"/>
  <c r="H519" i="9"/>
  <c r="J520" i="9" s="1"/>
  <c r="X518" i="9" l="1"/>
  <c r="Y518" i="9"/>
  <c r="G520" i="9"/>
  <c r="E520" i="9" s="1"/>
  <c r="R519" i="9"/>
  <c r="N519" i="9"/>
  <c r="L519" i="9"/>
  <c r="S519" i="9"/>
  <c r="V519" i="9"/>
  <c r="M519" i="9"/>
  <c r="U519" i="9"/>
  <c r="K519" i="9"/>
  <c r="T519" i="9"/>
  <c r="P519" i="9"/>
  <c r="Q519" i="9"/>
  <c r="O519" i="9"/>
  <c r="W519" i="9" l="1"/>
  <c r="I520" i="9"/>
  <c r="H520" i="9"/>
  <c r="J521" i="9" s="1"/>
  <c r="X519" i="9" l="1"/>
  <c r="Y519" i="9"/>
  <c r="G521" i="9"/>
  <c r="E521" i="9" s="1"/>
  <c r="M520" i="9"/>
  <c r="V520" i="9"/>
  <c r="Q520" i="9"/>
  <c r="O520" i="9"/>
  <c r="P520" i="9"/>
  <c r="R520" i="9"/>
  <c r="N520" i="9"/>
  <c r="T520" i="9"/>
  <c r="K520" i="9"/>
  <c r="L520" i="9"/>
  <c r="U520" i="9"/>
  <c r="S520" i="9"/>
  <c r="W520" i="9" l="1"/>
  <c r="Z520" i="9" s="1"/>
  <c r="H521" i="9"/>
  <c r="J522" i="9" s="1"/>
  <c r="I521" i="9"/>
  <c r="X520" i="9" l="1"/>
  <c r="AB520" i="9"/>
  <c r="AA520" i="9"/>
  <c r="Y520" i="9"/>
  <c r="G522" i="9"/>
  <c r="E522" i="9" s="1"/>
  <c r="O521" i="9"/>
  <c r="Q521" i="9"/>
  <c r="R521" i="9"/>
  <c r="U521" i="9"/>
  <c r="T521" i="9"/>
  <c r="N521" i="9"/>
  <c r="S521" i="9"/>
  <c r="P521" i="9"/>
  <c r="L521" i="9"/>
  <c r="M521" i="9"/>
  <c r="V521" i="9"/>
  <c r="K521" i="9"/>
  <c r="W521" i="9" l="1"/>
  <c r="Z521" i="9" s="1"/>
  <c r="I522" i="9"/>
  <c r="H522" i="9"/>
  <c r="J523" i="9" s="1"/>
  <c r="X521" i="9" l="1"/>
  <c r="AB521" i="9"/>
  <c r="AA521" i="9"/>
  <c r="Y521" i="9"/>
  <c r="G523" i="9"/>
  <c r="E523" i="9" s="1"/>
  <c r="N522" i="9"/>
  <c r="T522" i="9"/>
  <c r="M522" i="9"/>
  <c r="S522" i="9"/>
  <c r="R522" i="9"/>
  <c r="Q522" i="9"/>
  <c r="L522" i="9"/>
  <c r="K522" i="9"/>
  <c r="V522" i="9"/>
  <c r="O522" i="9"/>
  <c r="P522" i="9"/>
  <c r="U522" i="9"/>
  <c r="W522" i="9" l="1"/>
  <c r="Z522" i="9" s="1"/>
  <c r="I523" i="9"/>
  <c r="H523" i="9"/>
  <c r="J524" i="9" s="1"/>
  <c r="X522" i="9" l="1"/>
  <c r="AB522" i="9"/>
  <c r="AA522" i="9"/>
  <c r="Y522" i="9"/>
  <c r="G524" i="9"/>
  <c r="E524" i="9" s="1"/>
  <c r="U523" i="9"/>
  <c r="N523" i="9"/>
  <c r="T523" i="9"/>
  <c r="M523" i="9"/>
  <c r="K523" i="9"/>
  <c r="Q523" i="9"/>
  <c r="V523" i="9"/>
  <c r="O523" i="9"/>
  <c r="S523" i="9"/>
  <c r="R523" i="9"/>
  <c r="P523" i="9"/>
  <c r="L523" i="9"/>
  <c r="W523" i="9" l="1"/>
  <c r="Z523" i="9" s="1"/>
  <c r="I524" i="9"/>
  <c r="H524" i="9"/>
  <c r="J525" i="9" s="1"/>
  <c r="X523" i="9" l="1"/>
  <c r="AB523" i="9"/>
  <c r="AA523" i="9"/>
  <c r="Y523" i="9"/>
  <c r="G525" i="9"/>
  <c r="E525" i="9" s="1"/>
  <c r="O524" i="9"/>
  <c r="V524" i="9"/>
  <c r="P524" i="9"/>
  <c r="N524" i="9"/>
  <c r="K524" i="9"/>
  <c r="L524" i="9"/>
  <c r="M524" i="9"/>
  <c r="T524" i="9"/>
  <c r="S524" i="9"/>
  <c r="R524" i="9"/>
  <c r="U524" i="9"/>
  <c r="Q524" i="9"/>
  <c r="W524" i="9" l="1"/>
  <c r="Z524" i="9" s="1"/>
  <c r="H525" i="9"/>
  <c r="J526" i="9" s="1"/>
  <c r="I525" i="9"/>
  <c r="X524" i="9" l="1"/>
  <c r="AB524" i="9"/>
  <c r="AA524" i="9"/>
  <c r="Y524" i="9"/>
  <c r="G526" i="9"/>
  <c r="E526" i="9" s="1"/>
  <c r="K525" i="9"/>
  <c r="N525" i="9"/>
  <c r="U525" i="9"/>
  <c r="M525" i="9"/>
  <c r="S525" i="9"/>
  <c r="L525" i="9"/>
  <c r="Q525" i="9"/>
  <c r="P525" i="9"/>
  <c r="V525" i="9"/>
  <c r="O525" i="9"/>
  <c r="T525" i="9"/>
  <c r="R525" i="9"/>
  <c r="W525" i="9" l="1"/>
  <c r="Z525" i="9" s="1"/>
  <c r="H526" i="9"/>
  <c r="J527" i="9" s="1"/>
  <c r="I526" i="9"/>
  <c r="X525" i="9" l="1"/>
  <c r="AB525" i="9"/>
  <c r="AA525" i="9"/>
  <c r="Y525" i="9"/>
  <c r="G527" i="9"/>
  <c r="E527" i="9" s="1"/>
  <c r="T526" i="9"/>
  <c r="V526" i="9"/>
  <c r="L526" i="9"/>
  <c r="K526" i="9"/>
  <c r="S526" i="9"/>
  <c r="M526" i="9"/>
  <c r="P526" i="9"/>
  <c r="R526" i="9"/>
  <c r="N526" i="9"/>
  <c r="U526" i="9"/>
  <c r="O526" i="9"/>
  <c r="Q526" i="9"/>
  <c r="W526" i="9" l="1"/>
  <c r="Z526" i="9" s="1"/>
  <c r="H527" i="9"/>
  <c r="J528" i="9" s="1"/>
  <c r="I527" i="9"/>
  <c r="X526" i="9" l="1"/>
  <c r="AB526" i="9"/>
  <c r="AA526" i="9"/>
  <c r="Y526" i="9"/>
  <c r="G528" i="9"/>
  <c r="E528" i="9" s="1"/>
  <c r="L527" i="9"/>
  <c r="M527" i="9"/>
  <c r="U527" i="9"/>
  <c r="K527" i="9"/>
  <c r="P527" i="9"/>
  <c r="T527" i="9"/>
  <c r="O527" i="9"/>
  <c r="N527" i="9"/>
  <c r="Q527" i="9"/>
  <c r="S527" i="9"/>
  <c r="V527" i="9"/>
  <c r="R527" i="9"/>
  <c r="W527" i="9" l="1"/>
  <c r="I528" i="9"/>
  <c r="H528" i="9"/>
  <c r="J529" i="9" s="1"/>
  <c r="X527" i="9" l="1"/>
  <c r="Y527" i="9"/>
  <c r="G529" i="9"/>
  <c r="E529" i="9" s="1"/>
  <c r="T528" i="9"/>
  <c r="U528" i="9"/>
  <c r="P528" i="9"/>
  <c r="Q528" i="9"/>
  <c r="S528" i="9"/>
  <c r="R528" i="9"/>
  <c r="L528" i="9"/>
  <c r="M528" i="9"/>
  <c r="K528" i="9"/>
  <c r="V528" i="9"/>
  <c r="O528" i="9"/>
  <c r="N528" i="9"/>
  <c r="W528" i="9" l="1"/>
  <c r="H529" i="9"/>
  <c r="J530" i="9" s="1"/>
  <c r="I529" i="9"/>
  <c r="X528" i="9" l="1"/>
  <c r="Y528" i="9"/>
  <c r="G530" i="9"/>
  <c r="E530" i="9" s="1"/>
  <c r="P529" i="9"/>
  <c r="S529" i="9"/>
  <c r="N529" i="9"/>
  <c r="T529" i="9"/>
  <c r="Q529" i="9"/>
  <c r="R529" i="9"/>
  <c r="U529" i="9"/>
  <c r="M529" i="9"/>
  <c r="K529" i="9"/>
  <c r="O529" i="9"/>
  <c r="L529" i="9"/>
  <c r="V529" i="9"/>
  <c r="W529" i="9" l="1"/>
  <c r="H530" i="9"/>
  <c r="J531" i="9" s="1"/>
  <c r="I530" i="9"/>
  <c r="X529" i="9" l="1"/>
  <c r="Y529" i="9"/>
  <c r="G531" i="9"/>
  <c r="E531" i="9" s="1"/>
  <c r="U530" i="9"/>
  <c r="O530" i="9"/>
  <c r="T530" i="9"/>
  <c r="Q530" i="9"/>
  <c r="M530" i="9"/>
  <c r="N530" i="9"/>
  <c r="K530" i="9"/>
  <c r="R530" i="9"/>
  <c r="S530" i="9"/>
  <c r="P530" i="9"/>
  <c r="L530" i="9"/>
  <c r="V530" i="9"/>
  <c r="W530" i="9" l="1"/>
  <c r="I531" i="9"/>
  <c r="H531" i="9"/>
  <c r="J532" i="9" s="1"/>
  <c r="X530" i="9" l="1"/>
  <c r="Y530" i="9"/>
  <c r="G532" i="9"/>
  <c r="E532" i="9" s="1"/>
  <c r="U531" i="9"/>
  <c r="R531" i="9"/>
  <c r="L531" i="9"/>
  <c r="Q531" i="9"/>
  <c r="N531" i="9"/>
  <c r="K531" i="9"/>
  <c r="O531" i="9"/>
  <c r="T531" i="9"/>
  <c r="V531" i="9"/>
  <c r="S531" i="9"/>
  <c r="M531" i="9"/>
  <c r="P531" i="9"/>
  <c r="W531" i="9" l="1"/>
  <c r="I532" i="9"/>
  <c r="H532" i="9"/>
  <c r="J533" i="9" s="1"/>
  <c r="X531" i="9" l="1"/>
  <c r="Y531" i="9"/>
  <c r="G533" i="9"/>
  <c r="E533" i="9" s="1"/>
  <c r="R532" i="9"/>
  <c r="S532" i="9"/>
  <c r="L532" i="9"/>
  <c r="V532" i="9"/>
  <c r="M532" i="9"/>
  <c r="O532" i="9"/>
  <c r="T532" i="9"/>
  <c r="K532" i="9"/>
  <c r="P532" i="9"/>
  <c r="N532" i="9"/>
  <c r="Q532" i="9"/>
  <c r="U532" i="9"/>
  <c r="W532" i="9" l="1"/>
  <c r="H533" i="9"/>
  <c r="J534" i="9" s="1"/>
  <c r="I533" i="9"/>
  <c r="X532" i="9" l="1"/>
  <c r="Y532" i="9"/>
  <c r="G534" i="9"/>
  <c r="E534" i="9" s="1"/>
  <c r="T533" i="9"/>
  <c r="M533" i="9"/>
  <c r="N533" i="9"/>
  <c r="S533" i="9"/>
  <c r="U533" i="9"/>
  <c r="R533" i="9"/>
  <c r="Q533" i="9"/>
  <c r="K533" i="9"/>
  <c r="O533" i="9"/>
  <c r="V533" i="9"/>
  <c r="P533" i="9"/>
  <c r="L533" i="9"/>
  <c r="W533" i="9" l="1"/>
  <c r="Z533" i="9" s="1"/>
  <c r="H534" i="9"/>
  <c r="J535" i="9" s="1"/>
  <c r="I534" i="9"/>
  <c r="X533" i="9" l="1"/>
  <c r="AA533" i="9"/>
  <c r="AB533" i="9"/>
  <c r="Y533" i="9"/>
  <c r="G535" i="9"/>
  <c r="E535" i="9" s="1"/>
  <c r="K534" i="9"/>
  <c r="S534" i="9"/>
  <c r="Q534" i="9"/>
  <c r="L534" i="9"/>
  <c r="N534" i="9"/>
  <c r="P534" i="9"/>
  <c r="V534" i="9"/>
  <c r="O534" i="9"/>
  <c r="M534" i="9"/>
  <c r="R534" i="9"/>
  <c r="T534" i="9"/>
  <c r="U534" i="9"/>
  <c r="W534" i="9" l="1"/>
  <c r="Z534" i="9" s="1"/>
  <c r="I535" i="9"/>
  <c r="H535" i="9"/>
  <c r="J536" i="9" s="1"/>
  <c r="X534" i="9" l="1"/>
  <c r="AA534" i="9"/>
  <c r="AB534" i="9"/>
  <c r="Y534" i="9"/>
  <c r="G536" i="9"/>
  <c r="E536" i="9" s="1"/>
  <c r="L535" i="9"/>
  <c r="V535" i="9"/>
  <c r="Q535" i="9"/>
  <c r="R535" i="9"/>
  <c r="S535" i="9"/>
  <c r="K535" i="9"/>
  <c r="N535" i="9"/>
  <c r="M535" i="9"/>
  <c r="O535" i="9"/>
  <c r="P535" i="9"/>
  <c r="T535" i="9"/>
  <c r="U535" i="9"/>
  <c r="W535" i="9" l="1"/>
  <c r="Z535" i="9" s="1"/>
  <c r="I536" i="9"/>
  <c r="H536" i="9"/>
  <c r="J537" i="9" s="1"/>
  <c r="X535" i="9" l="1"/>
  <c r="AA535" i="9"/>
  <c r="AB535" i="9"/>
  <c r="Y535" i="9"/>
  <c r="G537" i="9"/>
  <c r="E537" i="9" s="1"/>
  <c r="M536" i="9"/>
  <c r="O536" i="9"/>
  <c r="R536" i="9"/>
  <c r="L536" i="9"/>
  <c r="T536" i="9"/>
  <c r="N536" i="9"/>
  <c r="Q536" i="9"/>
  <c r="V536" i="9"/>
  <c r="U536" i="9"/>
  <c r="K536" i="9"/>
  <c r="S536" i="9"/>
  <c r="P536" i="9"/>
  <c r="W536" i="9" l="1"/>
  <c r="Z536" i="9" s="1"/>
  <c r="H537" i="9"/>
  <c r="J538" i="9" s="1"/>
  <c r="I537" i="9"/>
  <c r="X536" i="9" l="1"/>
  <c r="AB536" i="9"/>
  <c r="AA536" i="9"/>
  <c r="Y536" i="9"/>
  <c r="G538" i="9"/>
  <c r="E538" i="9" s="1"/>
  <c r="V537" i="9"/>
  <c r="R537" i="9"/>
  <c r="P537" i="9"/>
  <c r="N537" i="9"/>
  <c r="K537" i="9"/>
  <c r="S537" i="9"/>
  <c r="O537" i="9"/>
  <c r="L537" i="9"/>
  <c r="Q537" i="9"/>
  <c r="M537" i="9"/>
  <c r="T537" i="9"/>
  <c r="U537" i="9"/>
  <c r="W537" i="9" l="1"/>
  <c r="Z537" i="9" s="1"/>
  <c r="H538" i="9"/>
  <c r="J539" i="9" s="1"/>
  <c r="I538" i="9"/>
  <c r="X537" i="9" l="1"/>
  <c r="AA537" i="9"/>
  <c r="AB537" i="9"/>
  <c r="Y537" i="9"/>
  <c r="G539" i="9"/>
  <c r="E539" i="9" s="1"/>
  <c r="V538" i="9"/>
  <c r="L538" i="9"/>
  <c r="S538" i="9"/>
  <c r="R538" i="9"/>
  <c r="K538" i="9"/>
  <c r="N538" i="9"/>
  <c r="O538" i="9"/>
  <c r="P538" i="9"/>
  <c r="M538" i="9"/>
  <c r="T538" i="9"/>
  <c r="Q538" i="9"/>
  <c r="U538" i="9"/>
  <c r="W538" i="9" l="1"/>
  <c r="I539" i="9"/>
  <c r="H539" i="9"/>
  <c r="J540" i="9" s="1"/>
  <c r="X538" i="9" l="1"/>
  <c r="Y538" i="9"/>
  <c r="G540" i="9"/>
  <c r="E540" i="9" s="1"/>
  <c r="L539" i="9"/>
  <c r="P539" i="9"/>
  <c r="U539" i="9"/>
  <c r="M539" i="9"/>
  <c r="O539" i="9"/>
  <c r="S539" i="9"/>
  <c r="R539" i="9"/>
  <c r="K539" i="9"/>
  <c r="V539" i="9"/>
  <c r="Q539" i="9"/>
  <c r="T539" i="9"/>
  <c r="N539" i="9"/>
  <c r="W539" i="9" l="1"/>
  <c r="I540" i="9"/>
  <c r="H540" i="9"/>
  <c r="J541" i="9" s="1"/>
  <c r="X539" i="9" l="1"/>
  <c r="Y539" i="9"/>
  <c r="G541" i="9"/>
  <c r="E541" i="9" s="1"/>
  <c r="M540" i="9"/>
  <c r="S540" i="9"/>
  <c r="V540" i="9"/>
  <c r="P540" i="9"/>
  <c r="K540" i="9"/>
  <c r="T540" i="9"/>
  <c r="N540" i="9"/>
  <c r="Q540" i="9"/>
  <c r="O540" i="9"/>
  <c r="U540" i="9"/>
  <c r="L540" i="9"/>
  <c r="R540" i="9"/>
  <c r="W540" i="9" l="1"/>
  <c r="H541" i="9"/>
  <c r="J542" i="9" s="1"/>
  <c r="I541" i="9"/>
  <c r="X540" i="9" l="1"/>
  <c r="Y540" i="9"/>
  <c r="G542" i="9"/>
  <c r="E542" i="9" s="1"/>
  <c r="S541" i="9"/>
  <c r="Q541" i="9"/>
  <c r="N541" i="9"/>
  <c r="R541" i="9"/>
  <c r="V541" i="9"/>
  <c r="K541" i="9"/>
  <c r="O541" i="9"/>
  <c r="U541" i="9"/>
  <c r="L541" i="9"/>
  <c r="M541" i="9"/>
  <c r="P541" i="9"/>
  <c r="T541" i="9"/>
  <c r="W541" i="9" l="1"/>
  <c r="H542" i="9"/>
  <c r="J543" i="9" s="1"/>
  <c r="I542" i="9"/>
  <c r="X541" i="9" l="1"/>
  <c r="Y541" i="9"/>
  <c r="G543" i="9"/>
  <c r="E543" i="9" s="1"/>
  <c r="O542" i="9"/>
  <c r="N542" i="9"/>
  <c r="M542" i="9"/>
  <c r="K542" i="9"/>
  <c r="P542" i="9"/>
  <c r="U542" i="9"/>
  <c r="L542" i="9"/>
  <c r="V542" i="9"/>
  <c r="R542" i="9"/>
  <c r="S542" i="9"/>
  <c r="T542" i="9"/>
  <c r="Q542" i="9"/>
  <c r="W542" i="9" l="1"/>
  <c r="H543" i="9"/>
  <c r="J544" i="9" s="1"/>
  <c r="I543" i="9"/>
  <c r="X542" i="9" l="1"/>
  <c r="Y542" i="9"/>
  <c r="G544" i="9"/>
  <c r="E544" i="9" s="1"/>
  <c r="U543" i="9"/>
  <c r="O543" i="9"/>
  <c r="L543" i="9"/>
  <c r="M543" i="9"/>
  <c r="N543" i="9"/>
  <c r="T543" i="9"/>
  <c r="K543" i="9"/>
  <c r="V543" i="9"/>
  <c r="R543" i="9"/>
  <c r="Q543" i="9"/>
  <c r="P543" i="9"/>
  <c r="S543" i="9"/>
  <c r="W543" i="9" l="1"/>
  <c r="I544" i="9"/>
  <c r="H544" i="9"/>
  <c r="J545" i="9" s="1"/>
  <c r="X543" i="9" l="1"/>
  <c r="Y543" i="9"/>
  <c r="G545" i="9"/>
  <c r="E545" i="9" s="1"/>
  <c r="T544" i="9"/>
  <c r="K544" i="9"/>
  <c r="M544" i="9"/>
  <c r="N544" i="9"/>
  <c r="U544" i="9"/>
  <c r="R544" i="9"/>
  <c r="Q544" i="9"/>
  <c r="O544" i="9"/>
  <c r="L544" i="9"/>
  <c r="P544" i="9"/>
  <c r="V544" i="9"/>
  <c r="S544" i="9"/>
  <c r="W544" i="9" l="1"/>
  <c r="Z544" i="9" s="1"/>
  <c r="H545" i="9"/>
  <c r="J546" i="9" s="1"/>
  <c r="I545" i="9"/>
  <c r="X544" i="9" l="1"/>
  <c r="AB544" i="9"/>
  <c r="AA544" i="9"/>
  <c r="Y544" i="9"/>
  <c r="G546" i="9"/>
  <c r="E546" i="9" s="1"/>
  <c r="S545" i="9"/>
  <c r="N545" i="9"/>
  <c r="Q545" i="9"/>
  <c r="M545" i="9"/>
  <c r="K545" i="9"/>
  <c r="T545" i="9"/>
  <c r="U545" i="9"/>
  <c r="R545" i="9"/>
  <c r="P545" i="9"/>
  <c r="V545" i="9"/>
  <c r="O545" i="9"/>
  <c r="L545" i="9"/>
  <c r="W545" i="9" l="1"/>
  <c r="Z545" i="9" s="1"/>
  <c r="H546" i="9"/>
  <c r="J547" i="9" s="1"/>
  <c r="I546" i="9"/>
  <c r="X545" i="9" l="1"/>
  <c r="AA545" i="9"/>
  <c r="AB545" i="9"/>
  <c r="Y545" i="9"/>
  <c r="G547" i="9"/>
  <c r="E547" i="9" s="1"/>
  <c r="U546" i="9"/>
  <c r="P546" i="9"/>
  <c r="R546" i="9"/>
  <c r="N546" i="9"/>
  <c r="O546" i="9"/>
  <c r="S546" i="9"/>
  <c r="L546" i="9"/>
  <c r="M546" i="9"/>
  <c r="K546" i="9"/>
  <c r="V546" i="9"/>
  <c r="T546" i="9"/>
  <c r="Q546" i="9"/>
  <c r="W546" i="9" l="1"/>
  <c r="Z546" i="9" s="1"/>
  <c r="I547" i="9"/>
  <c r="H547" i="9"/>
  <c r="J548" i="9" s="1"/>
  <c r="X546" i="9" l="1"/>
  <c r="AA546" i="9"/>
  <c r="AB546" i="9"/>
  <c r="Y546" i="9"/>
  <c r="G548" i="9"/>
  <c r="E548" i="9" s="1"/>
  <c r="K547" i="9"/>
  <c r="P547" i="9"/>
  <c r="M547" i="9"/>
  <c r="R547" i="9"/>
  <c r="S547" i="9"/>
  <c r="U547" i="9"/>
  <c r="V547" i="9"/>
  <c r="T547" i="9"/>
  <c r="N547" i="9"/>
  <c r="L547" i="9"/>
  <c r="Q547" i="9"/>
  <c r="O547" i="9"/>
  <c r="W547" i="9" l="1"/>
  <c r="I548" i="9"/>
  <c r="H548" i="9"/>
  <c r="J549" i="9" s="1"/>
  <c r="X547" i="9" l="1"/>
  <c r="Y547" i="9"/>
  <c r="G549" i="9"/>
  <c r="E549" i="9" s="1"/>
  <c r="M548" i="9"/>
  <c r="T548" i="9"/>
  <c r="S548" i="9"/>
  <c r="R548" i="9"/>
  <c r="V548" i="9"/>
  <c r="U548" i="9"/>
  <c r="Q548" i="9"/>
  <c r="P548" i="9"/>
  <c r="L548" i="9"/>
  <c r="O548" i="9"/>
  <c r="K548" i="9"/>
  <c r="N548" i="9"/>
  <c r="W548" i="9" l="1"/>
  <c r="H549" i="9"/>
  <c r="J550" i="9" s="1"/>
  <c r="I549" i="9"/>
  <c r="X548" i="9" l="1"/>
  <c r="Y548" i="9"/>
  <c r="G550" i="9"/>
  <c r="E550" i="9" s="1"/>
  <c r="Q549" i="9"/>
  <c r="P549" i="9"/>
  <c r="K549" i="9"/>
  <c r="L549" i="9"/>
  <c r="O549" i="9"/>
  <c r="R549" i="9"/>
  <c r="U549" i="9"/>
  <c r="N549" i="9"/>
  <c r="V549" i="9"/>
  <c r="S549" i="9"/>
  <c r="M549" i="9"/>
  <c r="T549" i="9"/>
  <c r="W549" i="9" l="1"/>
  <c r="H550" i="9"/>
  <c r="J551" i="9" s="1"/>
  <c r="I550" i="9"/>
  <c r="X549" i="9" l="1"/>
  <c r="Y549" i="9"/>
  <c r="G551" i="9"/>
  <c r="E551" i="9" s="1"/>
  <c r="T550" i="9"/>
  <c r="Q550" i="9"/>
  <c r="O550" i="9"/>
  <c r="S550" i="9"/>
  <c r="N550" i="9"/>
  <c r="K550" i="9"/>
  <c r="U550" i="9"/>
  <c r="P550" i="9"/>
  <c r="L550" i="9"/>
  <c r="V550" i="9"/>
  <c r="R550" i="9"/>
  <c r="M550" i="9"/>
  <c r="W550" i="9" l="1"/>
  <c r="H551" i="9"/>
  <c r="J552" i="9" s="1"/>
  <c r="I551" i="9"/>
  <c r="X550" i="9" l="1"/>
  <c r="Y550" i="9"/>
  <c r="G552" i="9"/>
  <c r="E552" i="9" s="1"/>
  <c r="R551" i="9"/>
  <c r="O551" i="9"/>
  <c r="P551" i="9"/>
  <c r="K551" i="9"/>
  <c r="Q551" i="9"/>
  <c r="M551" i="9"/>
  <c r="U551" i="9"/>
  <c r="V551" i="9"/>
  <c r="L551" i="9"/>
  <c r="S551" i="9"/>
  <c r="T551" i="9"/>
  <c r="N551" i="9"/>
  <c r="W551" i="9" l="1"/>
  <c r="I552" i="9"/>
  <c r="H552" i="9"/>
  <c r="J553" i="9" s="1"/>
  <c r="X551" i="9" l="1"/>
  <c r="Y551" i="9"/>
  <c r="G553" i="9"/>
  <c r="E553" i="9" s="1"/>
  <c r="L552" i="9"/>
  <c r="P552" i="9"/>
  <c r="S552" i="9"/>
  <c r="V552" i="9"/>
  <c r="T552" i="9"/>
  <c r="Q552" i="9"/>
  <c r="M552" i="9"/>
  <c r="O552" i="9"/>
  <c r="U552" i="9"/>
  <c r="K552" i="9"/>
  <c r="R552" i="9"/>
  <c r="N552" i="9"/>
  <c r="W552" i="9" l="1"/>
  <c r="H553" i="9"/>
  <c r="J554" i="9" s="1"/>
  <c r="I553" i="9"/>
  <c r="X552" i="9" l="1"/>
  <c r="Y552" i="9"/>
  <c r="G554" i="9"/>
  <c r="E554" i="9" s="1"/>
  <c r="K553" i="9"/>
  <c r="T553" i="9"/>
  <c r="Q553" i="9"/>
  <c r="R553" i="9"/>
  <c r="S553" i="9"/>
  <c r="U553" i="9"/>
  <c r="V553" i="9"/>
  <c r="N553" i="9"/>
  <c r="P553" i="9"/>
  <c r="O553" i="9"/>
  <c r="M553" i="9"/>
  <c r="L553" i="9"/>
  <c r="W553" i="9" l="1"/>
  <c r="Z553" i="9" s="1"/>
  <c r="H554" i="9"/>
  <c r="J555" i="9" s="1"/>
  <c r="I554" i="9"/>
  <c r="X553" i="9" l="1"/>
  <c r="AA553" i="9"/>
  <c r="AB553" i="9"/>
  <c r="Y553" i="9"/>
  <c r="G555" i="9"/>
  <c r="E555" i="9" s="1"/>
  <c r="P554" i="9"/>
  <c r="R554" i="9"/>
  <c r="N554" i="9"/>
  <c r="U554" i="9"/>
  <c r="S554" i="9"/>
  <c r="V554" i="9"/>
  <c r="M554" i="9"/>
  <c r="T554" i="9"/>
  <c r="L554" i="9"/>
  <c r="O554" i="9"/>
  <c r="Q554" i="9"/>
  <c r="K554" i="9"/>
  <c r="W554" i="9" l="1"/>
  <c r="H555" i="9"/>
  <c r="J556" i="9" s="1"/>
  <c r="I555" i="9"/>
  <c r="X554" i="9" l="1"/>
  <c r="Y554" i="9"/>
  <c r="G556" i="9"/>
  <c r="E556" i="9" s="1"/>
  <c r="K555" i="9"/>
  <c r="S555" i="9"/>
  <c r="P555" i="9"/>
  <c r="T555" i="9"/>
  <c r="Q555" i="9"/>
  <c r="O555" i="9"/>
  <c r="L555" i="9"/>
  <c r="V555" i="9"/>
  <c r="N555" i="9"/>
  <c r="R555" i="9"/>
  <c r="U555" i="9"/>
  <c r="M555" i="9"/>
  <c r="W555" i="9" l="1"/>
  <c r="I556" i="9"/>
  <c r="H556" i="9"/>
  <c r="J557" i="9" s="1"/>
  <c r="X555" i="9" l="1"/>
  <c r="Y555" i="9"/>
  <c r="G557" i="9"/>
  <c r="E557" i="9" s="1"/>
  <c r="L556" i="9"/>
  <c r="M556" i="9"/>
  <c r="T556" i="9"/>
  <c r="V556" i="9"/>
  <c r="N556" i="9"/>
  <c r="Q556" i="9"/>
  <c r="O556" i="9"/>
  <c r="U556" i="9"/>
  <c r="R556" i="9"/>
  <c r="K556" i="9"/>
  <c r="P556" i="9"/>
  <c r="S556" i="9"/>
  <c r="W556" i="9" l="1"/>
  <c r="H557" i="9"/>
  <c r="J558" i="9" s="1"/>
  <c r="I557" i="9"/>
  <c r="X556" i="9" l="1"/>
  <c r="Y556" i="9"/>
  <c r="G558" i="9"/>
  <c r="E558" i="9" s="1"/>
  <c r="N557" i="9"/>
  <c r="S557" i="9"/>
  <c r="Q557" i="9"/>
  <c r="T557" i="9"/>
  <c r="R557" i="9"/>
  <c r="U557" i="9"/>
  <c r="P557" i="9"/>
  <c r="K557" i="9"/>
  <c r="L557" i="9"/>
  <c r="V557" i="9"/>
  <c r="O557" i="9"/>
  <c r="M557" i="9"/>
  <c r="W557" i="9" l="1"/>
  <c r="H558" i="9"/>
  <c r="J559" i="9" s="1"/>
  <c r="I558" i="9"/>
  <c r="X557" i="9" l="1"/>
  <c r="Y557" i="9"/>
  <c r="G559" i="9"/>
  <c r="E559" i="9" s="1"/>
  <c r="Q558" i="9"/>
  <c r="V558" i="9"/>
  <c r="M558" i="9"/>
  <c r="O558" i="9"/>
  <c r="N558" i="9"/>
  <c r="S558" i="9"/>
  <c r="R558" i="9"/>
  <c r="T558" i="9"/>
  <c r="L558" i="9"/>
  <c r="U558" i="9"/>
  <c r="P558" i="9"/>
  <c r="K558" i="9"/>
  <c r="W558" i="9" l="1"/>
  <c r="H559" i="9"/>
  <c r="J560" i="9" s="1"/>
  <c r="I559" i="9"/>
  <c r="X558" i="9" l="1"/>
  <c r="Y558" i="9"/>
  <c r="G560" i="9"/>
  <c r="E560" i="9" s="1"/>
  <c r="K559" i="9"/>
  <c r="N559" i="9"/>
  <c r="R559" i="9"/>
  <c r="O559" i="9"/>
  <c r="L559" i="9"/>
  <c r="T559" i="9"/>
  <c r="V559" i="9"/>
  <c r="M559" i="9"/>
  <c r="P559" i="9"/>
  <c r="U559" i="9"/>
  <c r="S559" i="9"/>
  <c r="Q559" i="9"/>
  <c r="W559" i="9" l="1"/>
  <c r="I560" i="9"/>
  <c r="H560" i="9"/>
  <c r="J561" i="9" s="1"/>
  <c r="X559" i="9" l="1"/>
  <c r="Y559" i="9"/>
  <c r="G561" i="9"/>
  <c r="E561" i="9" s="1"/>
  <c r="R560" i="9"/>
  <c r="U560" i="9"/>
  <c r="Q560" i="9"/>
  <c r="O560" i="9"/>
  <c r="L560" i="9"/>
  <c r="N560" i="9"/>
  <c r="T560" i="9"/>
  <c r="S560" i="9"/>
  <c r="P560" i="9"/>
  <c r="M560" i="9"/>
  <c r="K560" i="9"/>
  <c r="V560" i="9"/>
  <c r="W560" i="9" l="1"/>
  <c r="Z560" i="9" s="1"/>
  <c r="H561" i="9"/>
  <c r="J562" i="9" s="1"/>
  <c r="I561" i="9"/>
  <c r="X560" i="9" l="1"/>
  <c r="AB560" i="9"/>
  <c r="AA560" i="9"/>
  <c r="Y560" i="9"/>
  <c r="G562" i="9"/>
  <c r="E562" i="9" s="1"/>
  <c r="R561" i="9"/>
  <c r="L561" i="9"/>
  <c r="N561" i="9"/>
  <c r="U561" i="9"/>
  <c r="V561" i="9"/>
  <c r="S561" i="9"/>
  <c r="P561" i="9"/>
  <c r="T561" i="9"/>
  <c r="K561" i="9"/>
  <c r="O561" i="9"/>
  <c r="M561" i="9"/>
  <c r="Q561" i="9"/>
  <c r="W561" i="9" l="1"/>
  <c r="Z561" i="9" s="1"/>
  <c r="H562" i="9"/>
  <c r="J563" i="9" s="1"/>
  <c r="I562" i="9"/>
  <c r="X561" i="9" l="1"/>
  <c r="AA561" i="9"/>
  <c r="AB561" i="9"/>
  <c r="Y561" i="9"/>
  <c r="G563" i="9"/>
  <c r="E563" i="9" s="1"/>
  <c r="M562" i="9"/>
  <c r="Q562" i="9"/>
  <c r="U562" i="9"/>
  <c r="N562" i="9"/>
  <c r="R562" i="9"/>
  <c r="L562" i="9"/>
  <c r="S562" i="9"/>
  <c r="P562" i="9"/>
  <c r="O562" i="9"/>
  <c r="V562" i="9"/>
  <c r="K562" i="9"/>
  <c r="T562" i="9"/>
  <c r="W562" i="9" l="1"/>
  <c r="Z562" i="9" s="1"/>
  <c r="H563" i="9"/>
  <c r="J564" i="9" s="1"/>
  <c r="I563" i="9"/>
  <c r="X562" i="9" l="1"/>
  <c r="AA562" i="9"/>
  <c r="AB562" i="9"/>
  <c r="Y562" i="9"/>
  <c r="G564" i="9"/>
  <c r="E564" i="9" s="1"/>
  <c r="S563" i="9"/>
  <c r="Q563" i="9"/>
  <c r="M563" i="9"/>
  <c r="P563" i="9"/>
  <c r="U563" i="9"/>
  <c r="O563" i="9"/>
  <c r="L563" i="9"/>
  <c r="T563" i="9"/>
  <c r="V563" i="9"/>
  <c r="K563" i="9"/>
  <c r="N563" i="9"/>
  <c r="R563" i="9"/>
  <c r="W563" i="9" l="1"/>
  <c r="Z563" i="9" s="1"/>
  <c r="I564" i="9"/>
  <c r="H564" i="9"/>
  <c r="J565" i="9" s="1"/>
  <c r="X563" i="9" l="1"/>
  <c r="AA563" i="9"/>
  <c r="AB563" i="9"/>
  <c r="Y563" i="9"/>
  <c r="G565" i="9"/>
  <c r="E565" i="9" s="1"/>
  <c r="P564" i="9"/>
  <c r="O564" i="9"/>
  <c r="U564" i="9"/>
  <c r="T564" i="9"/>
  <c r="S564" i="9"/>
  <c r="K564" i="9"/>
  <c r="M564" i="9"/>
  <c r="R564" i="9"/>
  <c r="Q564" i="9"/>
  <c r="V564" i="9"/>
  <c r="N564" i="9"/>
  <c r="L564" i="9"/>
  <c r="W564" i="9" l="1"/>
  <c r="Z564" i="9" s="1"/>
  <c r="H565" i="9"/>
  <c r="J566" i="9" s="1"/>
  <c r="I565" i="9"/>
  <c r="X564" i="9" l="1"/>
  <c r="AA564" i="9"/>
  <c r="AB564" i="9"/>
  <c r="Y564" i="9"/>
  <c r="G566" i="9"/>
  <c r="E566" i="9" s="1"/>
  <c r="U565" i="9"/>
  <c r="P565" i="9"/>
  <c r="S565" i="9"/>
  <c r="K565" i="9"/>
  <c r="N565" i="9"/>
  <c r="T565" i="9"/>
  <c r="V565" i="9"/>
  <c r="M565" i="9"/>
  <c r="R565" i="9"/>
  <c r="L565" i="9"/>
  <c r="Q565" i="9"/>
  <c r="O565" i="9"/>
  <c r="W565" i="9" l="1"/>
  <c r="Z565" i="9" s="1"/>
  <c r="H566" i="9"/>
  <c r="J567" i="9" s="1"/>
  <c r="I566" i="9"/>
  <c r="X565" i="9" l="1"/>
  <c r="AA565" i="9"/>
  <c r="AB565" i="9"/>
  <c r="Y565" i="9"/>
  <c r="G567" i="9"/>
  <c r="E567" i="9" s="1"/>
  <c r="O566" i="9"/>
  <c r="T566" i="9"/>
  <c r="R566" i="9"/>
  <c r="N566" i="9"/>
  <c r="S566" i="9"/>
  <c r="Q566" i="9"/>
  <c r="V566" i="9"/>
  <c r="U566" i="9"/>
  <c r="M566" i="9"/>
  <c r="P566" i="9"/>
  <c r="K566" i="9"/>
  <c r="L566" i="9"/>
  <c r="W566" i="9" l="1"/>
  <c r="Z566" i="9" s="1"/>
  <c r="I567" i="9"/>
  <c r="H567" i="9"/>
  <c r="J568" i="9" s="1"/>
  <c r="X566" i="9" l="1"/>
  <c r="AA566" i="9"/>
  <c r="AB566" i="9"/>
  <c r="Y566" i="9"/>
  <c r="G568" i="9"/>
  <c r="E568" i="9" s="1"/>
  <c r="T567" i="9"/>
  <c r="Q567" i="9"/>
  <c r="S567" i="9"/>
  <c r="V567" i="9"/>
  <c r="P567" i="9"/>
  <c r="R567" i="9"/>
  <c r="U567" i="9"/>
  <c r="K567" i="9"/>
  <c r="L567" i="9"/>
  <c r="O567" i="9"/>
  <c r="N567" i="9"/>
  <c r="M567" i="9"/>
  <c r="W567" i="9" l="1"/>
  <c r="I568" i="9"/>
  <c r="H568" i="9"/>
  <c r="J569" i="9" s="1"/>
  <c r="X567" i="9" l="1"/>
  <c r="Y567" i="9"/>
  <c r="G569" i="9"/>
  <c r="E569" i="9" s="1"/>
  <c r="L568" i="9"/>
  <c r="U568" i="9"/>
  <c r="R568" i="9"/>
  <c r="K568" i="9"/>
  <c r="V568" i="9"/>
  <c r="M568" i="9"/>
  <c r="N568" i="9"/>
  <c r="Q568" i="9"/>
  <c r="O568" i="9"/>
  <c r="S568" i="9"/>
  <c r="T568" i="9"/>
  <c r="P568" i="9"/>
  <c r="W568" i="9" l="1"/>
  <c r="H569" i="9"/>
  <c r="J570" i="9" s="1"/>
  <c r="I569" i="9"/>
  <c r="X568" i="9" l="1"/>
  <c r="Y568" i="9"/>
  <c r="G570" i="9"/>
  <c r="E570" i="9" s="1"/>
  <c r="T569" i="9"/>
  <c r="R569" i="9"/>
  <c r="O569" i="9"/>
  <c r="K569" i="9"/>
  <c r="N569" i="9"/>
  <c r="L569" i="9"/>
  <c r="U569" i="9"/>
  <c r="V569" i="9"/>
  <c r="M569" i="9"/>
  <c r="Q569" i="9"/>
  <c r="P569" i="9"/>
  <c r="S569" i="9"/>
  <c r="W569" i="9" l="1"/>
  <c r="H570" i="9"/>
  <c r="J571" i="9" s="1"/>
  <c r="I570" i="9"/>
  <c r="X569" i="9" l="1"/>
  <c r="Y569" i="9"/>
  <c r="G571" i="9"/>
  <c r="E571" i="9" s="1"/>
  <c r="N570" i="9"/>
  <c r="V570" i="9"/>
  <c r="T570" i="9"/>
  <c r="U570" i="9"/>
  <c r="P570" i="9"/>
  <c r="S570" i="9"/>
  <c r="O570" i="9"/>
  <c r="M570" i="9"/>
  <c r="K570" i="9"/>
  <c r="L570" i="9"/>
  <c r="R570" i="9"/>
  <c r="Q570" i="9"/>
  <c r="W570" i="9" l="1"/>
  <c r="I571" i="9"/>
  <c r="H571" i="9"/>
  <c r="J572" i="9" s="1"/>
  <c r="X570" i="9" l="1"/>
  <c r="Y570" i="9"/>
  <c r="G572" i="9"/>
  <c r="E572" i="9" s="1"/>
  <c r="U571" i="9"/>
  <c r="S571" i="9"/>
  <c r="M571" i="9"/>
  <c r="N571" i="9"/>
  <c r="L571" i="9"/>
  <c r="Q571" i="9"/>
  <c r="V571" i="9"/>
  <c r="K571" i="9"/>
  <c r="O571" i="9"/>
  <c r="P571" i="9"/>
  <c r="R571" i="9"/>
  <c r="T571" i="9"/>
  <c r="W571" i="9" l="1"/>
  <c r="I572" i="9"/>
  <c r="H572" i="9"/>
  <c r="J573" i="9" s="1"/>
  <c r="X571" i="9" l="1"/>
  <c r="Y571" i="9"/>
  <c r="G573" i="9"/>
  <c r="E573" i="9" s="1"/>
  <c r="O572" i="9"/>
  <c r="M572" i="9"/>
  <c r="N572" i="9"/>
  <c r="T572" i="9"/>
  <c r="P572" i="9"/>
  <c r="R572" i="9"/>
  <c r="U572" i="9"/>
  <c r="Q572" i="9"/>
  <c r="S572" i="9"/>
  <c r="K572" i="9"/>
  <c r="V572" i="9"/>
  <c r="L572" i="9"/>
  <c r="W572" i="9" l="1"/>
  <c r="H573" i="9"/>
  <c r="J574" i="9" s="1"/>
  <c r="I573" i="9"/>
  <c r="X572" i="9" l="1"/>
  <c r="Y572" i="9"/>
  <c r="G574" i="9"/>
  <c r="E574" i="9" s="1"/>
  <c r="P573" i="9"/>
  <c r="R573" i="9"/>
  <c r="N573" i="9"/>
  <c r="V573" i="9"/>
  <c r="Q573" i="9"/>
  <c r="U573" i="9"/>
  <c r="L573" i="9"/>
  <c r="O573" i="9"/>
  <c r="S573" i="9"/>
  <c r="T573" i="9"/>
  <c r="M573" i="9"/>
  <c r="K573" i="9"/>
  <c r="W573" i="9" l="1"/>
  <c r="Z573" i="9" s="1"/>
  <c r="H574" i="9"/>
  <c r="J575" i="9" s="1"/>
  <c r="I574" i="9"/>
  <c r="X573" i="9" l="1"/>
  <c r="AA573" i="9"/>
  <c r="AB573" i="9"/>
  <c r="Y573" i="9"/>
  <c r="G575" i="9"/>
  <c r="E575" i="9" s="1"/>
  <c r="T574" i="9"/>
  <c r="P574" i="9"/>
  <c r="U574" i="9"/>
  <c r="K574" i="9"/>
  <c r="Q574" i="9"/>
  <c r="R574" i="9"/>
  <c r="O574" i="9"/>
  <c r="V574" i="9"/>
  <c r="L574" i="9"/>
  <c r="N574" i="9"/>
  <c r="S574" i="9"/>
  <c r="M574" i="9"/>
  <c r="W574" i="9" l="1"/>
  <c r="Z574" i="9" s="1"/>
  <c r="I575" i="9"/>
  <c r="H575" i="9"/>
  <c r="J576" i="9" s="1"/>
  <c r="X574" i="9" l="1"/>
  <c r="AA574" i="9"/>
  <c r="AB574" i="9"/>
  <c r="Y574" i="9"/>
  <c r="G576" i="9"/>
  <c r="E576" i="9" s="1"/>
  <c r="P575" i="9"/>
  <c r="O575" i="9"/>
  <c r="R575" i="9"/>
  <c r="L575" i="9"/>
  <c r="N575" i="9"/>
  <c r="S575" i="9"/>
  <c r="K575" i="9"/>
  <c r="M575" i="9"/>
  <c r="V575" i="9"/>
  <c r="T575" i="9"/>
  <c r="U575" i="9"/>
  <c r="Q575" i="9"/>
  <c r="W575" i="9" l="1"/>
  <c r="I576" i="9"/>
  <c r="H576" i="9"/>
  <c r="J577" i="9" s="1"/>
  <c r="X575" i="9" l="1"/>
  <c r="Y575" i="9"/>
  <c r="G577" i="9"/>
  <c r="E577" i="9" s="1"/>
  <c r="P576" i="9"/>
  <c r="N576" i="9"/>
  <c r="M576" i="9"/>
  <c r="U576" i="9"/>
  <c r="K576" i="9"/>
  <c r="O576" i="9"/>
  <c r="L576" i="9"/>
  <c r="Q576" i="9"/>
  <c r="V576" i="9"/>
  <c r="S576" i="9"/>
  <c r="T576" i="9"/>
  <c r="R576" i="9"/>
  <c r="W576" i="9" l="1"/>
  <c r="H577" i="9"/>
  <c r="J578" i="9" s="1"/>
  <c r="I577" i="9"/>
  <c r="X576" i="9" l="1"/>
  <c r="Y576" i="9"/>
  <c r="G578" i="9"/>
  <c r="E578" i="9" s="1"/>
  <c r="U577" i="9"/>
  <c r="K577" i="9"/>
  <c r="V577" i="9"/>
  <c r="N577" i="9"/>
  <c r="P577" i="9"/>
  <c r="Q577" i="9"/>
  <c r="S577" i="9"/>
  <c r="R577" i="9"/>
  <c r="M577" i="9"/>
  <c r="O577" i="9"/>
  <c r="L577" i="9"/>
  <c r="T577" i="9"/>
  <c r="W577" i="9" l="1"/>
  <c r="I578" i="9"/>
  <c r="H578" i="9"/>
  <c r="J579" i="9" s="1"/>
  <c r="X577" i="9" l="1"/>
  <c r="Y577" i="9"/>
  <c r="G579" i="9"/>
  <c r="E579" i="9" s="1"/>
  <c r="N578" i="9"/>
  <c r="L578" i="9"/>
  <c r="U578" i="9"/>
  <c r="K578" i="9"/>
  <c r="M578" i="9"/>
  <c r="P578" i="9"/>
  <c r="V578" i="9"/>
  <c r="Q578" i="9"/>
  <c r="R578" i="9"/>
  <c r="T578" i="9"/>
  <c r="S578" i="9"/>
  <c r="O578" i="9"/>
  <c r="W578" i="9" l="1"/>
  <c r="I579" i="9"/>
  <c r="H579" i="9"/>
  <c r="J580" i="9" s="1"/>
  <c r="X578" i="9" l="1"/>
  <c r="Y578" i="9"/>
  <c r="G580" i="9"/>
  <c r="E580" i="9" s="1"/>
  <c r="R579" i="9"/>
  <c r="K579" i="9"/>
  <c r="Q579" i="9"/>
  <c r="T579" i="9"/>
  <c r="V579" i="9"/>
  <c r="O579" i="9"/>
  <c r="U579" i="9"/>
  <c r="P579" i="9"/>
  <c r="M579" i="9"/>
  <c r="S579" i="9"/>
  <c r="N579" i="9"/>
  <c r="L579" i="9"/>
  <c r="W579" i="9" l="1"/>
  <c r="I580" i="9"/>
  <c r="H580" i="9"/>
  <c r="J581" i="9" s="1"/>
  <c r="X579" i="9" l="1"/>
  <c r="Y579" i="9"/>
  <c r="G581" i="9"/>
  <c r="E581" i="9" s="1"/>
  <c r="V580" i="9"/>
  <c r="P580" i="9"/>
  <c r="S580" i="9"/>
  <c r="R580" i="9"/>
  <c r="O580" i="9"/>
  <c r="K580" i="9"/>
  <c r="Q580" i="9"/>
  <c r="L580" i="9"/>
  <c r="M580" i="9"/>
  <c r="N580" i="9"/>
  <c r="U580" i="9"/>
  <c r="T580" i="9"/>
  <c r="W580" i="9" l="1"/>
  <c r="H581" i="9"/>
  <c r="J582" i="9" s="1"/>
  <c r="I581" i="9"/>
  <c r="X580" i="9" l="1"/>
  <c r="Y580" i="9"/>
  <c r="G582" i="9"/>
  <c r="E582" i="9" s="1"/>
  <c r="V581" i="9"/>
  <c r="L581" i="9"/>
  <c r="U581" i="9"/>
  <c r="N581" i="9"/>
  <c r="O581" i="9"/>
  <c r="Q581" i="9"/>
  <c r="T581" i="9"/>
  <c r="P581" i="9"/>
  <c r="M581" i="9"/>
  <c r="S581" i="9"/>
  <c r="R581" i="9"/>
  <c r="K581" i="9"/>
  <c r="W581" i="9" l="1"/>
  <c r="Z581" i="9" s="1"/>
  <c r="I582" i="9"/>
  <c r="H582" i="9"/>
  <c r="J583" i="9" s="1"/>
  <c r="X581" i="9" l="1"/>
  <c r="AA581" i="9"/>
  <c r="AB581" i="9"/>
  <c r="Y581" i="9"/>
  <c r="G583" i="9"/>
  <c r="E583" i="9" s="1"/>
  <c r="N582" i="9"/>
  <c r="P582" i="9"/>
  <c r="U582" i="9"/>
  <c r="M582" i="9"/>
  <c r="O582" i="9"/>
  <c r="R582" i="9"/>
  <c r="T582" i="9"/>
  <c r="Q582" i="9"/>
  <c r="V582" i="9"/>
  <c r="L582" i="9"/>
  <c r="K582" i="9"/>
  <c r="S582" i="9"/>
  <c r="W582" i="9" l="1"/>
  <c r="Z582" i="9" s="1"/>
  <c r="I583" i="9"/>
  <c r="H583" i="9"/>
  <c r="J584" i="9" s="1"/>
  <c r="X582" i="9" l="1"/>
  <c r="AA582" i="9"/>
  <c r="AB582" i="9"/>
  <c r="Y582" i="9"/>
  <c r="G584" i="9"/>
  <c r="E584" i="9" s="1"/>
  <c r="M583" i="9"/>
  <c r="V583" i="9"/>
  <c r="U583" i="9"/>
  <c r="P583" i="9"/>
  <c r="S583" i="9"/>
  <c r="O583" i="9"/>
  <c r="Q583" i="9"/>
  <c r="K583" i="9"/>
  <c r="T583" i="9"/>
  <c r="N583" i="9"/>
  <c r="L583" i="9"/>
  <c r="R583" i="9"/>
  <c r="W583" i="9" l="1"/>
  <c r="Z583" i="9" s="1"/>
  <c r="I584" i="9"/>
  <c r="H584" i="9"/>
  <c r="J585" i="9" s="1"/>
  <c r="X583" i="9" l="1"/>
  <c r="AB583" i="9"/>
  <c r="AA583" i="9"/>
  <c r="Y583" i="9"/>
  <c r="G585" i="9"/>
  <c r="E585" i="9" s="1"/>
  <c r="O584" i="9"/>
  <c r="K584" i="9"/>
  <c r="N584" i="9"/>
  <c r="V584" i="9"/>
  <c r="T584" i="9"/>
  <c r="P584" i="9"/>
  <c r="R584" i="9"/>
  <c r="U584" i="9"/>
  <c r="M584" i="9"/>
  <c r="Q584" i="9"/>
  <c r="L584" i="9"/>
  <c r="S584" i="9"/>
  <c r="W584" i="9" l="1"/>
  <c r="Z584" i="9" s="1"/>
  <c r="H585" i="9"/>
  <c r="J586" i="9" s="1"/>
  <c r="I585" i="9"/>
  <c r="X584" i="9" l="1"/>
  <c r="AB584" i="9"/>
  <c r="AA584" i="9"/>
  <c r="Y584" i="9"/>
  <c r="G586" i="9"/>
  <c r="E586" i="9" s="1"/>
  <c r="R585" i="9"/>
  <c r="Q585" i="9"/>
  <c r="S585" i="9"/>
  <c r="O585" i="9"/>
  <c r="P585" i="9"/>
  <c r="L585" i="9"/>
  <c r="T585" i="9"/>
  <c r="U585" i="9"/>
  <c r="M585" i="9"/>
  <c r="V585" i="9"/>
  <c r="K585" i="9"/>
  <c r="N585" i="9"/>
  <c r="W585" i="9" l="1"/>
  <c r="Z585" i="9" s="1"/>
  <c r="I586" i="9"/>
  <c r="H586" i="9"/>
  <c r="J587" i="9" s="1"/>
  <c r="X585" i="9" l="1"/>
  <c r="AA585" i="9"/>
  <c r="AB585" i="9"/>
  <c r="Y585" i="9"/>
  <c r="G587" i="9"/>
  <c r="E587" i="9" s="1"/>
  <c r="O586" i="9"/>
  <c r="L586" i="9"/>
  <c r="P586" i="9"/>
  <c r="N586" i="9"/>
  <c r="U586" i="9"/>
  <c r="V586" i="9"/>
  <c r="K586" i="9"/>
  <c r="T586" i="9"/>
  <c r="S586" i="9"/>
  <c r="Q586" i="9"/>
  <c r="M586" i="9"/>
  <c r="R586" i="9"/>
  <c r="W586" i="9" l="1"/>
  <c r="I587" i="9"/>
  <c r="H587" i="9"/>
  <c r="J588" i="9" s="1"/>
  <c r="X586" i="9" l="1"/>
  <c r="Y586" i="9"/>
  <c r="G588" i="9"/>
  <c r="E588" i="9" s="1"/>
  <c r="R587" i="9"/>
  <c r="O587" i="9"/>
  <c r="P587" i="9"/>
  <c r="U587" i="9"/>
  <c r="N587" i="9"/>
  <c r="V587" i="9"/>
  <c r="L587" i="9"/>
  <c r="M587" i="9"/>
  <c r="T587" i="9"/>
  <c r="K587" i="9"/>
  <c r="Q587" i="9"/>
  <c r="S587" i="9"/>
  <c r="W587" i="9" l="1"/>
  <c r="I588" i="9"/>
  <c r="H588" i="9"/>
  <c r="J589" i="9" s="1"/>
  <c r="X587" i="9" l="1"/>
  <c r="Y587" i="9"/>
  <c r="G589" i="9"/>
  <c r="E589" i="9" s="1"/>
  <c r="T588" i="9"/>
  <c r="U588" i="9"/>
  <c r="M588" i="9"/>
  <c r="P588" i="9"/>
  <c r="Q588" i="9"/>
  <c r="R588" i="9"/>
  <c r="V588" i="9"/>
  <c r="S588" i="9"/>
  <c r="K588" i="9"/>
  <c r="O588" i="9"/>
  <c r="N588" i="9"/>
  <c r="L588" i="9"/>
  <c r="W588" i="9" l="1"/>
  <c r="I589" i="9"/>
  <c r="H589" i="9"/>
  <c r="J590" i="9" s="1"/>
  <c r="X588" i="9" l="1"/>
  <c r="Y588" i="9"/>
  <c r="G590" i="9"/>
  <c r="E590" i="9" s="1"/>
  <c r="K589" i="9"/>
  <c r="V589" i="9"/>
  <c r="N589" i="9"/>
  <c r="L589" i="9"/>
  <c r="P589" i="9"/>
  <c r="R589" i="9"/>
  <c r="O589" i="9"/>
  <c r="S589" i="9"/>
  <c r="Q589" i="9"/>
  <c r="T589" i="9"/>
  <c r="U589" i="9"/>
  <c r="M589" i="9"/>
  <c r="W589" i="9" l="1"/>
  <c r="I590" i="9"/>
  <c r="H590" i="9"/>
  <c r="J591" i="9" s="1"/>
  <c r="X589" i="9" l="1"/>
  <c r="Y589" i="9"/>
  <c r="G591" i="9"/>
  <c r="E591" i="9" s="1"/>
  <c r="N590" i="9"/>
  <c r="M590" i="9"/>
  <c r="Q590" i="9"/>
  <c r="K590" i="9"/>
  <c r="P590" i="9"/>
  <c r="T590" i="9"/>
  <c r="V590" i="9"/>
  <c r="S590" i="9"/>
  <c r="O590" i="9"/>
  <c r="R590" i="9"/>
  <c r="L590" i="9"/>
  <c r="U590" i="9"/>
  <c r="W590" i="9" l="1"/>
  <c r="I591" i="9"/>
  <c r="H591" i="9"/>
  <c r="J592" i="9" s="1"/>
  <c r="X590" i="9" l="1"/>
  <c r="Y590" i="9"/>
  <c r="G592" i="9"/>
  <c r="E592" i="9" s="1"/>
  <c r="N591" i="9"/>
  <c r="T591" i="9"/>
  <c r="Q591" i="9"/>
  <c r="P591" i="9"/>
  <c r="L591" i="9"/>
  <c r="S591" i="9"/>
  <c r="O591" i="9"/>
  <c r="U591" i="9"/>
  <c r="R591" i="9"/>
  <c r="V591" i="9"/>
  <c r="M591" i="9"/>
  <c r="K591" i="9"/>
  <c r="W591" i="9" l="1"/>
  <c r="H592" i="9"/>
  <c r="J593" i="9" s="1"/>
  <c r="I592" i="9"/>
  <c r="X591" i="9" l="1"/>
  <c r="Y591" i="9"/>
  <c r="G593" i="9"/>
  <c r="E593" i="9" s="1"/>
  <c r="N592" i="9"/>
  <c r="U592" i="9"/>
  <c r="M592" i="9"/>
  <c r="V592" i="9"/>
  <c r="R592" i="9"/>
  <c r="Q592" i="9"/>
  <c r="P592" i="9"/>
  <c r="O592" i="9"/>
  <c r="L592" i="9"/>
  <c r="S592" i="9"/>
  <c r="T592" i="9"/>
  <c r="K592" i="9"/>
  <c r="W592" i="9" l="1"/>
  <c r="Z592" i="9" s="1"/>
  <c r="H593" i="9"/>
  <c r="J594" i="9" s="1"/>
  <c r="I593" i="9"/>
  <c r="X592" i="9" l="1"/>
  <c r="AA592" i="9"/>
  <c r="AB592" i="9"/>
  <c r="Y592" i="9"/>
  <c r="G594" i="9"/>
  <c r="E594" i="9" s="1"/>
  <c r="K593" i="9"/>
  <c r="L593" i="9"/>
  <c r="N593" i="9"/>
  <c r="M593" i="9"/>
  <c r="S593" i="9"/>
  <c r="R593" i="9"/>
  <c r="Q593" i="9"/>
  <c r="O593" i="9"/>
  <c r="T593" i="9"/>
  <c r="U593" i="9"/>
  <c r="P593" i="9"/>
  <c r="V593" i="9"/>
  <c r="W593" i="9" l="1"/>
  <c r="Z593" i="9" s="1"/>
  <c r="I594" i="9"/>
  <c r="H594" i="9"/>
  <c r="J595" i="9" s="1"/>
  <c r="X593" i="9" l="1"/>
  <c r="AA593" i="9"/>
  <c r="AB593" i="9"/>
  <c r="Y593" i="9"/>
  <c r="G595" i="9"/>
  <c r="E595" i="9" s="1"/>
  <c r="T594" i="9"/>
  <c r="U594" i="9"/>
  <c r="K594" i="9"/>
  <c r="R594" i="9"/>
  <c r="V594" i="9"/>
  <c r="L594" i="9"/>
  <c r="Q594" i="9"/>
  <c r="O594" i="9"/>
  <c r="M594" i="9"/>
  <c r="N594" i="9"/>
  <c r="P594" i="9"/>
  <c r="S594" i="9"/>
  <c r="W594" i="9" l="1"/>
  <c r="Z594" i="9" s="1"/>
  <c r="I595" i="9"/>
  <c r="H595" i="9"/>
  <c r="J596" i="9" s="1"/>
  <c r="X594" i="9" l="1"/>
  <c r="AA594" i="9"/>
  <c r="AB594" i="9"/>
  <c r="Y594" i="9"/>
  <c r="G596" i="9"/>
  <c r="E596" i="9" s="1"/>
  <c r="O595" i="9"/>
  <c r="M595" i="9"/>
  <c r="P595" i="9"/>
  <c r="R595" i="9"/>
  <c r="S595" i="9"/>
  <c r="N595" i="9"/>
  <c r="L595" i="9"/>
  <c r="V595" i="9"/>
  <c r="U595" i="9"/>
  <c r="Q595" i="9"/>
  <c r="T595" i="9"/>
  <c r="K595" i="9"/>
  <c r="W595" i="9" l="1"/>
  <c r="Z595" i="9" s="1"/>
  <c r="H596" i="9"/>
  <c r="J597" i="9" s="1"/>
  <c r="I596" i="9"/>
  <c r="X595" i="9" l="1"/>
  <c r="AB595" i="9"/>
  <c r="AA595" i="9"/>
  <c r="Y595" i="9"/>
  <c r="G597" i="9"/>
  <c r="E597" i="9" s="1"/>
  <c r="V596" i="9"/>
  <c r="N596" i="9"/>
  <c r="R596" i="9"/>
  <c r="Q596" i="9"/>
  <c r="O596" i="9"/>
  <c r="T596" i="9"/>
  <c r="S596" i="9"/>
  <c r="U596" i="9"/>
  <c r="L596" i="9"/>
  <c r="K596" i="9"/>
  <c r="M596" i="9"/>
  <c r="P596" i="9"/>
  <c r="W596" i="9" l="1"/>
  <c r="Z596" i="9" s="1"/>
  <c r="I597" i="9"/>
  <c r="H597" i="9"/>
  <c r="J598" i="9" s="1"/>
  <c r="X596" i="9" l="1"/>
  <c r="AB596" i="9"/>
  <c r="AA596" i="9"/>
  <c r="Y596" i="9"/>
  <c r="G598" i="9"/>
  <c r="E598" i="9" s="1"/>
  <c r="U597" i="9"/>
  <c r="Q597" i="9"/>
  <c r="R597" i="9"/>
  <c r="K597" i="9"/>
  <c r="L597" i="9"/>
  <c r="O597" i="9"/>
  <c r="N597" i="9"/>
  <c r="V597" i="9"/>
  <c r="T597" i="9"/>
  <c r="P597" i="9"/>
  <c r="M597" i="9"/>
  <c r="S597" i="9"/>
  <c r="W597" i="9" l="1"/>
  <c r="Z597" i="9" s="1"/>
  <c r="H598" i="9"/>
  <c r="J599" i="9" s="1"/>
  <c r="I598" i="9"/>
  <c r="X597" i="9" l="1"/>
  <c r="AA597" i="9"/>
  <c r="AB597" i="9"/>
  <c r="Y597" i="9"/>
  <c r="G599" i="9"/>
  <c r="E599" i="9" s="1"/>
  <c r="T598" i="9"/>
  <c r="M598" i="9"/>
  <c r="R598" i="9"/>
  <c r="O598" i="9"/>
  <c r="P598" i="9"/>
  <c r="Q598" i="9"/>
  <c r="S598" i="9"/>
  <c r="N598" i="9"/>
  <c r="K598" i="9"/>
  <c r="L598" i="9"/>
  <c r="V598" i="9"/>
  <c r="U598" i="9"/>
  <c r="W598" i="9" l="1"/>
  <c r="I599" i="9"/>
  <c r="H599" i="9"/>
  <c r="J600" i="9" s="1"/>
  <c r="Y598" i="9" l="1"/>
  <c r="X598" i="9"/>
  <c r="G600" i="9"/>
  <c r="E600" i="9" s="1"/>
  <c r="O599" i="9"/>
  <c r="U599" i="9"/>
  <c r="L599" i="9"/>
  <c r="N599" i="9"/>
  <c r="M599" i="9"/>
  <c r="V599" i="9"/>
  <c r="Q599" i="9"/>
  <c r="T599" i="9"/>
  <c r="K599" i="9"/>
  <c r="P599" i="9"/>
  <c r="S599" i="9"/>
  <c r="R599" i="9"/>
  <c r="W599" i="9" l="1"/>
  <c r="H600" i="9"/>
  <c r="J601" i="9" s="1"/>
  <c r="I600" i="9"/>
  <c r="Y599" i="9" l="1"/>
  <c r="X599" i="9"/>
  <c r="G601" i="9"/>
  <c r="E601" i="9" s="1"/>
  <c r="L600" i="9"/>
  <c r="V600" i="9"/>
  <c r="K600" i="9"/>
  <c r="T600" i="9"/>
  <c r="Q600" i="9"/>
  <c r="U600" i="9"/>
  <c r="R600" i="9"/>
  <c r="M600" i="9"/>
  <c r="S600" i="9"/>
  <c r="P600" i="9"/>
  <c r="N600" i="9"/>
  <c r="O600" i="9"/>
  <c r="W600" i="9" l="1"/>
  <c r="H601" i="9"/>
  <c r="J602" i="9" s="1"/>
  <c r="I601" i="9"/>
  <c r="Y600" i="9" l="1"/>
  <c r="X600" i="9"/>
  <c r="G602" i="9"/>
  <c r="E602" i="9" s="1"/>
  <c r="O601" i="9"/>
  <c r="V601" i="9"/>
  <c r="U601" i="9"/>
  <c r="T601" i="9"/>
  <c r="R601" i="9"/>
  <c r="P601" i="9"/>
  <c r="S601" i="9"/>
  <c r="M601" i="9"/>
  <c r="L601" i="9"/>
  <c r="Q601" i="9"/>
  <c r="K601" i="9"/>
  <c r="N601" i="9"/>
  <c r="W601" i="9" l="1"/>
  <c r="H602" i="9"/>
  <c r="J603" i="9" s="1"/>
  <c r="I602" i="9"/>
  <c r="Y601" i="9" l="1"/>
  <c r="X601" i="9"/>
  <c r="G603" i="9"/>
  <c r="E603" i="9" s="1"/>
  <c r="S602" i="9"/>
  <c r="Q602" i="9"/>
  <c r="V602" i="9"/>
  <c r="R602" i="9"/>
  <c r="U602" i="9"/>
  <c r="P602" i="9"/>
  <c r="L602" i="9"/>
  <c r="T602" i="9"/>
  <c r="K602" i="9"/>
  <c r="O602" i="9"/>
  <c r="M602" i="9"/>
  <c r="N602" i="9"/>
  <c r="W602" i="9" l="1"/>
  <c r="I603" i="9"/>
  <c r="H603" i="9"/>
  <c r="J604" i="9" s="1"/>
  <c r="Y602" i="9" l="1"/>
  <c r="X602" i="9"/>
  <c r="G604" i="9"/>
  <c r="E604" i="9" s="1"/>
  <c r="M603" i="9"/>
  <c r="U603" i="9"/>
  <c r="O603" i="9"/>
  <c r="R603" i="9"/>
  <c r="S603" i="9"/>
  <c r="V603" i="9"/>
  <c r="Q603" i="9"/>
  <c r="T603" i="9"/>
  <c r="K603" i="9"/>
  <c r="N603" i="9"/>
  <c r="P603" i="9"/>
  <c r="L603" i="9"/>
  <c r="W603" i="9" l="1"/>
  <c r="H604" i="9"/>
  <c r="J605" i="9" s="1"/>
  <c r="I604" i="9"/>
  <c r="Y603" i="9" l="1"/>
  <c r="X603" i="9"/>
  <c r="G605" i="9"/>
  <c r="E605" i="9" s="1"/>
  <c r="T604" i="9"/>
  <c r="M604" i="9"/>
  <c r="V604" i="9"/>
  <c r="L604" i="9"/>
  <c r="R604" i="9"/>
  <c r="U604" i="9"/>
  <c r="S604" i="9"/>
  <c r="P604" i="9"/>
  <c r="Q604" i="9"/>
  <c r="K604" i="9"/>
  <c r="O604" i="9"/>
  <c r="N604" i="9"/>
  <c r="W604" i="9" l="1"/>
  <c r="Z604" i="9" s="1"/>
  <c r="I605" i="9"/>
  <c r="H605" i="9"/>
  <c r="J606" i="9" s="1"/>
  <c r="X604" i="9" l="1"/>
  <c r="AA604" i="9"/>
  <c r="AB604" i="9"/>
  <c r="Y604" i="9"/>
  <c r="G606" i="9"/>
  <c r="E606" i="9" s="1"/>
  <c r="V605" i="9"/>
  <c r="R605" i="9"/>
  <c r="P605" i="9"/>
  <c r="K605" i="9"/>
  <c r="O605" i="9"/>
  <c r="M605" i="9"/>
  <c r="T605" i="9"/>
  <c r="L605" i="9"/>
  <c r="Q605" i="9"/>
  <c r="N605" i="9"/>
  <c r="S605" i="9"/>
  <c r="U605" i="9"/>
  <c r="W605" i="9" l="1"/>
  <c r="Z605" i="9" s="1"/>
  <c r="I606" i="9"/>
  <c r="H606" i="9"/>
  <c r="J607" i="9" s="1"/>
  <c r="X605" i="9" l="1"/>
  <c r="AA605" i="9"/>
  <c r="AB605" i="9"/>
  <c r="Y605" i="9"/>
  <c r="G607" i="9"/>
  <c r="E607" i="9" s="1"/>
  <c r="S606" i="9"/>
  <c r="O606" i="9"/>
  <c r="P606" i="9"/>
  <c r="M606" i="9"/>
  <c r="V606" i="9"/>
  <c r="T606" i="9"/>
  <c r="N606" i="9"/>
  <c r="R606" i="9"/>
  <c r="Q606" i="9"/>
  <c r="U606" i="9"/>
  <c r="K606" i="9"/>
  <c r="L606" i="9"/>
  <c r="W606" i="9" l="1"/>
  <c r="Z606" i="9" s="1"/>
  <c r="I607" i="9"/>
  <c r="H607" i="9"/>
  <c r="J608" i="9" s="1"/>
  <c r="Y606" i="9" l="1"/>
  <c r="AA606" i="9"/>
  <c r="AB606" i="9"/>
  <c r="X606" i="9"/>
  <c r="G608" i="9"/>
  <c r="E608" i="9" s="1"/>
  <c r="L607" i="9"/>
  <c r="T607" i="9"/>
  <c r="K607" i="9"/>
  <c r="P607" i="9"/>
  <c r="S607" i="9"/>
  <c r="R607" i="9"/>
  <c r="U607" i="9"/>
  <c r="M607" i="9"/>
  <c r="V607" i="9"/>
  <c r="Q607" i="9"/>
  <c r="N607" i="9"/>
  <c r="O607" i="9"/>
  <c r="W607" i="9" l="1"/>
  <c r="Z607" i="9" s="1"/>
  <c r="H608" i="9"/>
  <c r="J609" i="9" s="1"/>
  <c r="I608" i="9"/>
  <c r="Y607" i="9" l="1"/>
  <c r="AA607" i="9"/>
  <c r="AB607" i="9"/>
  <c r="X607" i="9"/>
  <c r="G609" i="9"/>
  <c r="E609" i="9" s="1"/>
  <c r="T608" i="9"/>
  <c r="P608" i="9"/>
  <c r="L608" i="9"/>
  <c r="U608" i="9"/>
  <c r="M608" i="9"/>
  <c r="Q608" i="9"/>
  <c r="R608" i="9"/>
  <c r="V608" i="9"/>
  <c r="O608" i="9"/>
  <c r="S608" i="9"/>
  <c r="N608" i="9"/>
  <c r="K608" i="9"/>
  <c r="W608" i="9" l="1"/>
  <c r="Z608" i="9" s="1"/>
  <c r="H609" i="9"/>
  <c r="J610" i="9" s="1"/>
  <c r="I609" i="9"/>
  <c r="Y608" i="9" l="1"/>
  <c r="AA608" i="9"/>
  <c r="AB608" i="9"/>
  <c r="X608" i="9"/>
  <c r="G610" i="9"/>
  <c r="E610" i="9" s="1"/>
  <c r="L609" i="9"/>
  <c r="T609" i="9"/>
  <c r="V609" i="9"/>
  <c r="P609" i="9"/>
  <c r="O609" i="9"/>
  <c r="Q609" i="9"/>
  <c r="S609" i="9"/>
  <c r="M609" i="9"/>
  <c r="N609" i="9"/>
  <c r="R609" i="9"/>
  <c r="K609" i="9"/>
  <c r="U609" i="9"/>
  <c r="W609" i="9" l="1"/>
  <c r="H610" i="9"/>
  <c r="J611" i="9" s="1"/>
  <c r="I610" i="9"/>
  <c r="X609" i="9" l="1"/>
  <c r="Y609" i="9"/>
  <c r="G611" i="9"/>
  <c r="E611" i="9" s="1"/>
  <c r="T610" i="9"/>
  <c r="S610" i="9"/>
  <c r="R610" i="9"/>
  <c r="K610" i="9"/>
  <c r="V610" i="9"/>
  <c r="Q610" i="9"/>
  <c r="N610" i="9"/>
  <c r="M610" i="9"/>
  <c r="P610" i="9"/>
  <c r="U610" i="9"/>
  <c r="O610" i="9"/>
  <c r="L610" i="9"/>
  <c r="W610" i="9" l="1"/>
  <c r="I611" i="9"/>
  <c r="H611" i="9"/>
  <c r="J612" i="9" s="1"/>
  <c r="Y610" i="9" l="1"/>
  <c r="X610" i="9"/>
  <c r="G612" i="9"/>
  <c r="E612" i="9" s="1"/>
  <c r="V611" i="9"/>
  <c r="S611" i="9"/>
  <c r="P611" i="9"/>
  <c r="L611" i="9"/>
  <c r="O611" i="9"/>
  <c r="M611" i="9"/>
  <c r="K611" i="9"/>
  <c r="R611" i="9"/>
  <c r="N611" i="9"/>
  <c r="T611" i="9"/>
  <c r="Q611" i="9"/>
  <c r="U611" i="9"/>
  <c r="W611" i="9" l="1"/>
  <c r="H612" i="9"/>
  <c r="J613" i="9" s="1"/>
  <c r="I612" i="9"/>
  <c r="Y611" i="9" l="1"/>
  <c r="X611" i="9"/>
  <c r="G613" i="9"/>
  <c r="E613" i="9" s="1"/>
  <c r="T612" i="9"/>
  <c r="L612" i="9"/>
  <c r="U612" i="9"/>
  <c r="Q612" i="9"/>
  <c r="N612" i="9"/>
  <c r="O612" i="9"/>
  <c r="P612" i="9"/>
  <c r="R612" i="9"/>
  <c r="V612" i="9"/>
  <c r="K612" i="9"/>
  <c r="S612" i="9"/>
  <c r="M612" i="9"/>
  <c r="W612" i="9" l="1"/>
  <c r="H613" i="9"/>
  <c r="J614" i="9" s="1"/>
  <c r="I613" i="9"/>
  <c r="X612" i="9" l="1"/>
  <c r="Y612" i="9"/>
  <c r="G614" i="9"/>
  <c r="E614" i="9" s="1"/>
  <c r="V613" i="9"/>
  <c r="U613" i="9"/>
  <c r="Q613" i="9"/>
  <c r="T613" i="9"/>
  <c r="N613" i="9"/>
  <c r="P613" i="9"/>
  <c r="S613" i="9"/>
  <c r="K613" i="9"/>
  <c r="R613" i="9"/>
  <c r="L613" i="9"/>
  <c r="M613" i="9"/>
  <c r="O613" i="9"/>
  <c r="W613" i="9" l="1"/>
  <c r="I614" i="9"/>
  <c r="H614" i="9"/>
  <c r="J615" i="9" s="1"/>
  <c r="X613" i="9" l="1"/>
  <c r="Y613" i="9"/>
  <c r="G615" i="9"/>
  <c r="E615" i="9" s="1"/>
  <c r="R614" i="9"/>
  <c r="U614" i="9"/>
  <c r="Q614" i="9"/>
  <c r="M614" i="9"/>
  <c r="L614" i="9"/>
  <c r="V614" i="9"/>
  <c r="T614" i="9"/>
  <c r="P614" i="9"/>
  <c r="K614" i="9"/>
  <c r="S614" i="9"/>
  <c r="O614" i="9"/>
  <c r="N614" i="9"/>
  <c r="W614" i="9" l="1"/>
  <c r="I615" i="9"/>
  <c r="H615" i="9"/>
  <c r="J616" i="9" s="1"/>
  <c r="X614" i="9" l="1"/>
  <c r="Y614" i="9"/>
  <c r="G616" i="9"/>
  <c r="E616" i="9" s="1"/>
  <c r="R615" i="9"/>
  <c r="S615" i="9"/>
  <c r="U615" i="9"/>
  <c r="T615" i="9"/>
  <c r="N615" i="9"/>
  <c r="Q615" i="9"/>
  <c r="O615" i="9"/>
  <c r="M615" i="9"/>
  <c r="L615" i="9"/>
  <c r="K615" i="9"/>
  <c r="P615" i="9"/>
  <c r="V615" i="9"/>
  <c r="W615" i="9" l="1"/>
  <c r="Z615" i="9" s="1"/>
  <c r="H616" i="9"/>
  <c r="J617" i="9" s="1"/>
  <c r="I616" i="9"/>
  <c r="X615" i="9" l="1"/>
  <c r="AB615" i="9"/>
  <c r="AA615" i="9"/>
  <c r="Y615" i="9"/>
  <c r="G617" i="9"/>
  <c r="E617" i="9" s="1"/>
  <c r="K616" i="9"/>
  <c r="R616" i="9"/>
  <c r="O616" i="9"/>
  <c r="T616" i="9"/>
  <c r="P616" i="9"/>
  <c r="M616" i="9"/>
  <c r="Q616" i="9"/>
  <c r="U616" i="9"/>
  <c r="N616" i="9"/>
  <c r="S616" i="9"/>
  <c r="V616" i="9"/>
  <c r="L616" i="9"/>
  <c r="W616" i="9" l="1"/>
  <c r="Z616" i="9" s="1"/>
  <c r="H617" i="9"/>
  <c r="J618" i="9" s="1"/>
  <c r="I617" i="9"/>
  <c r="X616" i="9" l="1"/>
  <c r="AB616" i="9"/>
  <c r="AA616" i="9"/>
  <c r="Y616" i="9"/>
  <c r="G618" i="9"/>
  <c r="E618" i="9" s="1"/>
  <c r="T617" i="9"/>
  <c r="L617" i="9"/>
  <c r="M617" i="9"/>
  <c r="N617" i="9"/>
  <c r="P617" i="9"/>
  <c r="U617" i="9"/>
  <c r="S617" i="9"/>
  <c r="Q617" i="9"/>
  <c r="O617" i="9"/>
  <c r="K617" i="9"/>
  <c r="R617" i="9"/>
  <c r="V617" i="9"/>
  <c r="W617" i="9" l="1"/>
  <c r="Z617" i="9" s="1"/>
  <c r="H618" i="9"/>
  <c r="J619" i="9" s="1"/>
  <c r="I618" i="9"/>
  <c r="X617" i="9" l="1"/>
  <c r="AA617" i="9"/>
  <c r="AB617" i="9"/>
  <c r="Y617" i="9"/>
  <c r="G619" i="9"/>
  <c r="E619" i="9" s="1"/>
  <c r="R618" i="9"/>
  <c r="K618" i="9"/>
  <c r="N618" i="9"/>
  <c r="L618" i="9"/>
  <c r="M618" i="9"/>
  <c r="Q618" i="9"/>
  <c r="O618" i="9"/>
  <c r="P618" i="9"/>
  <c r="V618" i="9"/>
  <c r="T618" i="9"/>
  <c r="S618" i="9"/>
  <c r="U618" i="9"/>
  <c r="W618" i="9" l="1"/>
  <c r="Z618" i="9" s="1"/>
  <c r="I619" i="9"/>
  <c r="H619" i="9"/>
  <c r="J620" i="9" s="1"/>
  <c r="X618" i="9" l="1"/>
  <c r="AA618" i="9"/>
  <c r="AB618" i="9"/>
  <c r="Y618" i="9"/>
  <c r="G620" i="9"/>
  <c r="E620" i="9" s="1"/>
  <c r="T619" i="9"/>
  <c r="S619" i="9"/>
  <c r="Q619" i="9"/>
  <c r="N619" i="9"/>
  <c r="L619" i="9"/>
  <c r="M619" i="9"/>
  <c r="K619" i="9"/>
  <c r="P619" i="9"/>
  <c r="V619" i="9"/>
  <c r="R619" i="9"/>
  <c r="O619" i="9"/>
  <c r="U619" i="9"/>
  <c r="W619" i="9" l="1"/>
  <c r="Z619" i="9" s="1"/>
  <c r="H620" i="9"/>
  <c r="J621" i="9" s="1"/>
  <c r="I620" i="9"/>
  <c r="Y619" i="9" l="1"/>
  <c r="AB619" i="9"/>
  <c r="AA619" i="9"/>
  <c r="X619" i="9"/>
  <c r="G621" i="9"/>
  <c r="E621" i="9" s="1"/>
  <c r="Q620" i="9"/>
  <c r="P620" i="9"/>
  <c r="U620" i="9"/>
  <c r="V620" i="9"/>
  <c r="S620" i="9"/>
  <c r="K620" i="9"/>
  <c r="N620" i="9"/>
  <c r="O620" i="9"/>
  <c r="T620" i="9"/>
  <c r="L620" i="9"/>
  <c r="R620" i="9"/>
  <c r="M620" i="9"/>
  <c r="W620" i="9" l="1"/>
  <c r="I621" i="9"/>
  <c r="H621" i="9"/>
  <c r="J622" i="9" s="1"/>
  <c r="X620" i="9" l="1"/>
  <c r="Y620" i="9"/>
  <c r="G622" i="9"/>
  <c r="E622" i="9" s="1"/>
  <c r="U621" i="9"/>
  <c r="M621" i="9"/>
  <c r="T621" i="9"/>
  <c r="Q621" i="9"/>
  <c r="S621" i="9"/>
  <c r="R621" i="9"/>
  <c r="V621" i="9"/>
  <c r="O621" i="9"/>
  <c r="K621" i="9"/>
  <c r="L621" i="9"/>
  <c r="P621" i="9"/>
  <c r="N621" i="9"/>
  <c r="W621" i="9" l="1"/>
  <c r="I622" i="9"/>
  <c r="H622" i="9"/>
  <c r="J623" i="9" s="1"/>
  <c r="Y621" i="9" l="1"/>
  <c r="X621" i="9"/>
  <c r="G623" i="9"/>
  <c r="E623" i="9" s="1"/>
  <c r="K622" i="9"/>
  <c r="U622" i="9"/>
  <c r="V622" i="9"/>
  <c r="R622" i="9"/>
  <c r="Q622" i="9"/>
  <c r="P622" i="9"/>
  <c r="M622" i="9"/>
  <c r="N622" i="9"/>
  <c r="O622" i="9"/>
  <c r="S622" i="9"/>
  <c r="L622" i="9"/>
  <c r="T622" i="9"/>
  <c r="W622" i="9" l="1"/>
  <c r="I623" i="9"/>
  <c r="H623" i="9"/>
  <c r="J624" i="9" s="1"/>
  <c r="X622" i="9" l="1"/>
  <c r="Y622" i="9"/>
  <c r="G624" i="9"/>
  <c r="E624" i="9" s="1"/>
  <c r="P623" i="9"/>
  <c r="L623" i="9"/>
  <c r="U623" i="9"/>
  <c r="S623" i="9"/>
  <c r="V623" i="9"/>
  <c r="N623" i="9"/>
  <c r="T623" i="9"/>
  <c r="M623" i="9"/>
  <c r="R623" i="9"/>
  <c r="K623" i="9"/>
  <c r="O623" i="9"/>
  <c r="Q623" i="9"/>
  <c r="W623" i="9" l="1"/>
  <c r="H624" i="9"/>
  <c r="J625" i="9" s="1"/>
  <c r="I624" i="9"/>
  <c r="X623" i="9" l="1"/>
  <c r="Y623" i="9"/>
  <c r="G625" i="9"/>
  <c r="E625" i="9" s="1"/>
  <c r="L624" i="9"/>
  <c r="O624" i="9"/>
  <c r="T624" i="9"/>
  <c r="Q624" i="9"/>
  <c r="V624" i="9"/>
  <c r="N624" i="9"/>
  <c r="U624" i="9"/>
  <c r="K624" i="9"/>
  <c r="R624" i="9"/>
  <c r="S624" i="9"/>
  <c r="M624" i="9"/>
  <c r="P624" i="9"/>
  <c r="W624" i="9" l="1"/>
  <c r="H625" i="9"/>
  <c r="J626" i="9" s="1"/>
  <c r="I625" i="9"/>
  <c r="Y624" i="9" l="1"/>
  <c r="X624" i="9"/>
  <c r="G626" i="9"/>
  <c r="E626" i="9" s="1"/>
  <c r="T625" i="9"/>
  <c r="L625" i="9"/>
  <c r="P625" i="9"/>
  <c r="V625" i="9"/>
  <c r="M625" i="9"/>
  <c r="R625" i="9"/>
  <c r="K625" i="9"/>
  <c r="S625" i="9"/>
  <c r="O625" i="9"/>
  <c r="N625" i="9"/>
  <c r="Q625" i="9"/>
  <c r="U625" i="9"/>
  <c r="W625" i="9" l="1"/>
  <c r="H626" i="9"/>
  <c r="J627" i="9" s="1"/>
  <c r="I626" i="9"/>
  <c r="Y625" i="9" l="1"/>
  <c r="X625" i="9"/>
  <c r="G627" i="9"/>
  <c r="E627" i="9" s="1"/>
  <c r="Q626" i="9"/>
  <c r="P626" i="9"/>
  <c r="N626" i="9"/>
  <c r="K626" i="9"/>
  <c r="V626" i="9"/>
  <c r="O626" i="9"/>
  <c r="T626" i="9"/>
  <c r="R626" i="9"/>
  <c r="S626" i="9"/>
  <c r="L626" i="9"/>
  <c r="M626" i="9"/>
  <c r="U626" i="9"/>
  <c r="W626" i="9" l="1"/>
  <c r="Z626" i="9" s="1"/>
  <c r="I627" i="9"/>
  <c r="H627" i="9"/>
  <c r="J628" i="9" s="1"/>
  <c r="X626" i="9" l="1"/>
  <c r="AB626" i="9"/>
  <c r="AA626" i="9"/>
  <c r="Y626" i="9"/>
  <c r="G628" i="9"/>
  <c r="E628" i="9" s="1"/>
  <c r="O627" i="9"/>
  <c r="S627" i="9"/>
  <c r="L627" i="9"/>
  <c r="P627" i="9"/>
  <c r="V627" i="9"/>
  <c r="R627" i="9"/>
  <c r="M627" i="9"/>
  <c r="U627" i="9"/>
  <c r="K627" i="9"/>
  <c r="N627" i="9"/>
  <c r="T627" i="9"/>
  <c r="Q627" i="9"/>
  <c r="W627" i="9" l="1"/>
  <c r="H628" i="9"/>
  <c r="J629" i="9" s="1"/>
  <c r="I628" i="9"/>
  <c r="Y627" i="9" l="1"/>
  <c r="X627" i="9"/>
  <c r="G629" i="9"/>
  <c r="R628" i="9"/>
  <c r="P628" i="9"/>
  <c r="S628" i="9"/>
  <c r="V628" i="9"/>
  <c r="O628" i="9"/>
  <c r="N628" i="9"/>
  <c r="U628" i="9"/>
  <c r="M628" i="9"/>
  <c r="K628" i="9"/>
  <c r="T628" i="9"/>
  <c r="L628" i="9"/>
  <c r="Q628" i="9"/>
  <c r="H629" i="9" l="1"/>
  <c r="J630" i="9" s="1"/>
  <c r="E629" i="9"/>
  <c r="W628" i="9"/>
  <c r="I629" i="9"/>
  <c r="Y628" i="9" l="1"/>
  <c r="G630" i="9"/>
  <c r="H630" i="9" s="1"/>
  <c r="X628" i="9"/>
  <c r="Q629" i="9"/>
  <c r="R629" i="9"/>
  <c r="N629" i="9"/>
  <c r="U629" i="9"/>
  <c r="M629" i="9"/>
  <c r="V629" i="9"/>
  <c r="P629" i="9"/>
  <c r="O629" i="9"/>
  <c r="K629" i="9"/>
  <c r="S629" i="9"/>
  <c r="L629" i="9"/>
  <c r="T629" i="9"/>
  <c r="I630" i="9" l="1"/>
  <c r="J631" i="9"/>
  <c r="G631" i="9"/>
  <c r="H631" i="9" s="1"/>
  <c r="E630" i="9"/>
  <c r="W629" i="9"/>
  <c r="Q630" i="9"/>
  <c r="R630" i="9"/>
  <c r="V630" i="9"/>
  <c r="U630" i="9"/>
  <c r="S630" i="9"/>
  <c r="P630" i="9"/>
  <c r="L630" i="9"/>
  <c r="K630" i="9"/>
  <c r="N630" i="9"/>
  <c r="M630" i="9"/>
  <c r="T630" i="9"/>
  <c r="O630" i="9"/>
  <c r="Y629" i="9" l="1"/>
  <c r="E631" i="9"/>
  <c r="I631" i="9"/>
  <c r="J632" i="9"/>
  <c r="X629" i="9"/>
  <c r="W630" i="9"/>
  <c r="G632" i="9"/>
  <c r="S631" i="9"/>
  <c r="X630" i="9" l="1"/>
  <c r="E632" i="9"/>
  <c r="Y630" i="9"/>
  <c r="H632" i="9"/>
  <c r="J633" i="9" s="1"/>
  <c r="I632" i="9"/>
  <c r="U631" i="9"/>
  <c r="T631" i="9"/>
  <c r="L631" i="9"/>
  <c r="O631" i="9"/>
  <c r="R631" i="9"/>
  <c r="M631" i="9"/>
  <c r="N631" i="9"/>
  <c r="P631" i="9"/>
  <c r="Q631" i="9"/>
  <c r="V631" i="9"/>
  <c r="K631" i="9"/>
  <c r="W631" i="9" l="1"/>
  <c r="G633" i="9"/>
  <c r="U632" i="9"/>
  <c r="S632" i="9"/>
  <c r="N632" i="9"/>
  <c r="M632" i="9"/>
  <c r="Q632" i="9"/>
  <c r="K632" i="9"/>
  <c r="O632" i="9"/>
  <c r="R632" i="9"/>
  <c r="T632" i="9"/>
  <c r="L632" i="9"/>
  <c r="P632" i="9"/>
  <c r="V632" i="9"/>
  <c r="X631" i="9" l="1"/>
  <c r="Y631" i="9"/>
  <c r="I633" i="9"/>
  <c r="E633" i="9"/>
  <c r="W632" i="9"/>
  <c r="H633" i="9"/>
  <c r="J634" i="9" s="1"/>
  <c r="L633" i="9"/>
  <c r="X632" i="9" l="1"/>
  <c r="Y632" i="9"/>
  <c r="G634" i="9"/>
  <c r="E634" i="9" s="1"/>
  <c r="O633" i="9"/>
  <c r="V633" i="9"/>
  <c r="K633" i="9"/>
  <c r="U633" i="9"/>
  <c r="N633" i="9"/>
  <c r="R633" i="9"/>
  <c r="Q633" i="9"/>
  <c r="P633" i="9"/>
  <c r="M633" i="9"/>
  <c r="S633" i="9"/>
  <c r="T633" i="9"/>
  <c r="W633" i="9" l="1"/>
  <c r="H634" i="9"/>
  <c r="J635" i="9" s="1"/>
  <c r="I634" i="9"/>
  <c r="Y633" i="9" l="1"/>
  <c r="Z633" i="9"/>
  <c r="AB633" i="9"/>
  <c r="X633" i="9"/>
  <c r="AA633" i="9"/>
  <c r="G635" i="9"/>
  <c r="T634" i="9"/>
  <c r="U634" i="9"/>
  <c r="M634" i="9"/>
  <c r="O634" i="9"/>
  <c r="P634" i="9"/>
  <c r="Q634" i="9"/>
  <c r="K634" i="9"/>
  <c r="S634" i="9"/>
  <c r="R634" i="9"/>
  <c r="L634" i="9"/>
  <c r="N634" i="9"/>
  <c r="V634" i="9"/>
  <c r="H635" i="9" l="1"/>
  <c r="J636" i="9" s="1"/>
  <c r="E635" i="9"/>
  <c r="I635" i="9"/>
  <c r="W634" i="9"/>
  <c r="L635" i="9"/>
  <c r="G636" i="9" l="1"/>
  <c r="E636" i="9" s="1"/>
  <c r="Y634" i="9"/>
  <c r="X634" i="9"/>
  <c r="T635" i="9"/>
  <c r="M635" i="9"/>
  <c r="V635" i="9"/>
  <c r="U635" i="9"/>
  <c r="N635" i="9"/>
  <c r="R635" i="9"/>
  <c r="Q635" i="9"/>
  <c r="O635" i="9"/>
  <c r="K635" i="9"/>
  <c r="S635" i="9"/>
  <c r="P635" i="9"/>
  <c r="W635" i="9" l="1"/>
  <c r="H636" i="9"/>
  <c r="G637" i="9" s="1"/>
  <c r="I636" i="9"/>
  <c r="M636" i="9"/>
  <c r="X635" i="9" l="1"/>
  <c r="Y635" i="9"/>
  <c r="J637" i="9"/>
  <c r="H637" i="9"/>
  <c r="E637" i="9"/>
  <c r="I637" i="9"/>
  <c r="O636" i="9"/>
  <c r="R636" i="9"/>
  <c r="L636" i="9"/>
  <c r="T636" i="9"/>
  <c r="V636" i="9"/>
  <c r="N636" i="9"/>
  <c r="S636" i="9"/>
  <c r="U636" i="9"/>
  <c r="V637" i="9"/>
  <c r="Q636" i="9"/>
  <c r="P636" i="9"/>
  <c r="K636" i="9"/>
  <c r="G638" i="9" l="1"/>
  <c r="I638" i="9" s="1"/>
  <c r="W636" i="9"/>
  <c r="J638" i="9"/>
  <c r="M637" i="9"/>
  <c r="P637" i="9"/>
  <c r="Q637" i="9"/>
  <c r="R637" i="9"/>
  <c r="S637" i="9"/>
  <c r="T637" i="9"/>
  <c r="L637" i="9"/>
  <c r="U637" i="9"/>
  <c r="K637" i="9"/>
  <c r="N637" i="9"/>
  <c r="O637" i="9"/>
  <c r="W637" i="9" l="1"/>
  <c r="Y637" i="9" s="1"/>
  <c r="AC636" i="9"/>
  <c r="AD636" i="9"/>
  <c r="X636" i="9"/>
  <c r="Y636" i="9"/>
  <c r="E638" i="9"/>
  <c r="H638" i="9"/>
  <c r="G639" i="9" s="1"/>
  <c r="K638" i="9"/>
  <c r="Q638" i="9"/>
  <c r="V638" i="9"/>
  <c r="R638" i="9"/>
  <c r="P638" i="9"/>
  <c r="N638" i="9"/>
  <c r="L638" i="9"/>
  <c r="U638" i="9"/>
  <c r="S638" i="9"/>
  <c r="M638" i="9"/>
  <c r="O638" i="9"/>
  <c r="T638" i="9"/>
  <c r="W638" i="9" l="1"/>
  <c r="Y638" i="9" s="1"/>
  <c r="Z637" i="9"/>
  <c r="AA637" i="9"/>
  <c r="AB637" i="9"/>
  <c r="X637" i="9"/>
  <c r="J639" i="9"/>
  <c r="E639" i="9"/>
  <c r="I639" i="9"/>
  <c r="H639" i="9"/>
  <c r="U639" i="9"/>
  <c r="Z638" i="9" l="1"/>
  <c r="AA638" i="9"/>
  <c r="AB638" i="9"/>
  <c r="X638" i="9"/>
  <c r="J640" i="9"/>
  <c r="G640" i="9"/>
  <c r="M639" i="9"/>
  <c r="P639" i="9"/>
  <c r="Q639" i="9"/>
  <c r="N639" i="9"/>
  <c r="S639" i="9"/>
  <c r="K639" i="9"/>
  <c r="R639" i="9"/>
  <c r="V639" i="9"/>
  <c r="L639" i="9"/>
  <c r="O639" i="9"/>
  <c r="T639" i="9"/>
  <c r="W639" i="9" l="1"/>
  <c r="Y639" i="9" s="1"/>
  <c r="E640" i="9"/>
  <c r="I640" i="9"/>
  <c r="H640" i="9"/>
  <c r="E37" i="11"/>
  <c r="E12" i="11"/>
  <c r="E22" i="11"/>
  <c r="E14" i="11"/>
  <c r="E30" i="11"/>
  <c r="E44" i="11"/>
  <c r="E5" i="11"/>
  <c r="E49" i="11"/>
  <c r="E40" i="11"/>
  <c r="G40" i="11" s="1"/>
  <c r="E23" i="11"/>
  <c r="E31" i="11"/>
  <c r="E26" i="11"/>
  <c r="E7" i="11"/>
  <c r="E27" i="11"/>
  <c r="E29" i="11"/>
  <c r="E8" i="11"/>
  <c r="E32" i="11"/>
  <c r="E38" i="11"/>
  <c r="G38" i="11" s="1"/>
  <c r="E28" i="11"/>
  <c r="E42" i="11"/>
  <c r="G42" i="11" s="1"/>
  <c r="E3" i="11"/>
  <c r="R3" i="11" s="1"/>
  <c r="AC3" i="11" s="1"/>
  <c r="E24" i="11"/>
  <c r="E36" i="11"/>
  <c r="E21" i="11"/>
  <c r="E46" i="11"/>
  <c r="E50" i="11"/>
  <c r="E47" i="11"/>
  <c r="E17" i="11"/>
  <c r="E33" i="11"/>
  <c r="E4" i="11"/>
  <c r="E19" i="11"/>
  <c r="E35" i="11"/>
  <c r="E51" i="11"/>
  <c r="E48" i="11"/>
  <c r="E16" i="11"/>
  <c r="E11" i="11"/>
  <c r="E34" i="11"/>
  <c r="E10" i="11"/>
  <c r="E15" i="11"/>
  <c r="E45" i="11"/>
  <c r="E20" i="11"/>
  <c r="E6" i="11"/>
  <c r="E52" i="11"/>
  <c r="E39" i="11"/>
  <c r="G39" i="11" s="1"/>
  <c r="E9" i="11"/>
  <c r="E13" i="11"/>
  <c r="E25" i="11"/>
  <c r="E43" i="11"/>
  <c r="E41" i="11"/>
  <c r="G41" i="11" s="1"/>
  <c r="H38" i="11"/>
  <c r="AB639" i="9" l="1"/>
  <c r="Z639" i="9"/>
  <c r="AA639" i="9"/>
  <c r="X639" i="9"/>
  <c r="H40" i="11"/>
  <c r="H39" i="11"/>
  <c r="J641" i="9"/>
  <c r="G641" i="9"/>
  <c r="H42" i="11"/>
  <c r="G37" i="11"/>
  <c r="H37" i="11"/>
  <c r="H41" i="11"/>
  <c r="T640" i="9"/>
  <c r="L640" i="9"/>
  <c r="V640" i="9"/>
  <c r="Q640" i="9"/>
  <c r="N640" i="9"/>
  <c r="P640" i="9"/>
  <c r="O640" i="9"/>
  <c r="S640" i="9"/>
  <c r="K640" i="9"/>
  <c r="M640" i="9"/>
  <c r="U640" i="9"/>
  <c r="W640" i="9" l="1"/>
  <c r="Y640" i="9" s="1"/>
  <c r="E641" i="9"/>
  <c r="I641" i="9"/>
  <c r="H641" i="9"/>
  <c r="D3" i="14"/>
  <c r="Z640" i="9" l="1"/>
  <c r="AA640" i="9"/>
  <c r="AB640" i="9"/>
  <c r="X640" i="9"/>
  <c r="C3" i="8"/>
  <c r="AA634" i="9"/>
  <c r="N641" i="9"/>
  <c r="P641" i="9"/>
  <c r="R641" i="9"/>
  <c r="V641" i="9"/>
  <c r="Q641" i="9"/>
  <c r="O641" i="9"/>
  <c r="U641" i="9"/>
  <c r="K641" i="9"/>
  <c r="M641" i="9"/>
  <c r="S641" i="9"/>
  <c r="L641" i="9"/>
  <c r="T641" i="9"/>
  <c r="W641" i="9" l="1"/>
  <c r="Y641" i="9" s="1"/>
  <c r="E53" i="11"/>
  <c r="AA632" i="9"/>
  <c r="AB635" i="9"/>
  <c r="Z635" i="9" s="1"/>
  <c r="Z641" i="9" l="1"/>
  <c r="AA641" i="9"/>
  <c r="AB641" i="9"/>
  <c r="X641" i="9"/>
  <c r="AC641" i="9" s="1"/>
  <c r="AC640" i="9" s="1"/>
  <c r="AC639" i="9" s="1"/>
  <c r="AC638" i="9" s="1"/>
  <c r="AC637" i="9" s="1"/>
  <c r="AA636" i="9" s="1"/>
  <c r="AA635" i="9"/>
  <c r="AB634" i="9"/>
  <c r="AB632" i="9"/>
  <c r="Z632" i="9"/>
  <c r="AA628" i="9"/>
  <c r="Z634" i="9"/>
  <c r="AA627" i="9"/>
  <c r="AD641" i="9" l="1"/>
  <c r="AD640" i="9" s="1"/>
  <c r="AD639" i="9" s="1"/>
  <c r="AD638" i="9" s="1"/>
  <c r="AD637" i="9" s="1"/>
  <c r="AB636" i="9" s="1"/>
  <c r="Z636" i="9" s="1"/>
  <c r="E18" i="11"/>
  <c r="AA631" i="9"/>
  <c r="AB631" i="9"/>
  <c r="AA625" i="9"/>
  <c r="AB628" i="9"/>
  <c r="Z628" i="9" s="1"/>
  <c r="AB627" i="9"/>
  <c r="Z627" i="9" s="1"/>
  <c r="Z631" i="9" l="1"/>
  <c r="AA624" i="9"/>
  <c r="AB625" i="9"/>
  <c r="Z625" i="9"/>
  <c r="AA621" i="9"/>
  <c r="AB624" i="9" l="1"/>
  <c r="Z624" i="9" s="1"/>
  <c r="AA620" i="9"/>
  <c r="AA614" i="9"/>
  <c r="AB621" i="9"/>
  <c r="Z621" i="9"/>
  <c r="AA613" i="9" l="1"/>
  <c r="AB620" i="9"/>
  <c r="Z620" i="9" s="1"/>
  <c r="AB614" i="9"/>
  <c r="Z614" i="9" s="1"/>
  <c r="AA610" i="9"/>
  <c r="AB613" i="9" l="1"/>
  <c r="Z613" i="9" s="1"/>
  <c r="AA609" i="9"/>
  <c r="AA603" i="9"/>
  <c r="AB610" i="9"/>
  <c r="Z610" i="9" s="1"/>
  <c r="AD635" i="9" l="1"/>
  <c r="AD634" i="9" s="1"/>
  <c r="AD633" i="9" s="1"/>
  <c r="AD632" i="9" s="1"/>
  <c r="AD631" i="9" s="1"/>
  <c r="H19" i="11"/>
  <c r="AC635" i="9"/>
  <c r="AC634" i="9" s="1"/>
  <c r="AC633" i="9" s="1"/>
  <c r="AC632" i="9" s="1"/>
  <c r="AC631" i="9" s="1"/>
  <c r="F53" i="11"/>
  <c r="H53" i="11"/>
  <c r="G53" i="11"/>
  <c r="AA602" i="9"/>
  <c r="AB609" i="9"/>
  <c r="Z609" i="9" s="1"/>
  <c r="AB603" i="9"/>
  <c r="Z603" i="9" s="1"/>
  <c r="AA599" i="9"/>
  <c r="AA598" i="9"/>
  <c r="G19" i="11" l="1"/>
  <c r="AC630" i="9"/>
  <c r="AA629" i="9" s="1"/>
  <c r="AA630" i="9"/>
  <c r="AC629" i="9"/>
  <c r="AC628" i="9" s="1"/>
  <c r="AC627" i="9" s="1"/>
  <c r="AC626" i="9" s="1"/>
  <c r="AC625" i="9" s="1"/>
  <c r="AC624" i="9" s="1"/>
  <c r="F19" i="11"/>
  <c r="AB630" i="9"/>
  <c r="AD630" i="9"/>
  <c r="AB602" i="9"/>
  <c r="Z602" i="9"/>
  <c r="AA591" i="9"/>
  <c r="AB599" i="9"/>
  <c r="Z599" i="9" s="1"/>
  <c r="AB598" i="9"/>
  <c r="Z598" i="9" s="1"/>
  <c r="AC623" i="9" l="1"/>
  <c r="AA622" i="9" s="1"/>
  <c r="AA623" i="9"/>
  <c r="Z630" i="9"/>
  <c r="AD629" i="9"/>
  <c r="AD628" i="9" s="1"/>
  <c r="AD627" i="9" s="1"/>
  <c r="AD626" i="9" s="1"/>
  <c r="AD625" i="9" s="1"/>
  <c r="AD624" i="9" s="1"/>
  <c r="AB629" i="9"/>
  <c r="H18" i="11" s="1"/>
  <c r="G18" i="11"/>
  <c r="AC622" i="9"/>
  <c r="AC621" i="9" s="1"/>
  <c r="AC620" i="9" s="1"/>
  <c r="AC619" i="9" s="1"/>
  <c r="AC618" i="9" s="1"/>
  <c r="AC617" i="9" s="1"/>
  <c r="AC616" i="9" s="1"/>
  <c r="AC615" i="9" s="1"/>
  <c r="AC614" i="9" s="1"/>
  <c r="AC613" i="9" s="1"/>
  <c r="AA590" i="9"/>
  <c r="AB591" i="9"/>
  <c r="Z591" i="9" s="1"/>
  <c r="AA587" i="9"/>
  <c r="AA586" i="9"/>
  <c r="AB623" i="9" l="1"/>
  <c r="Z623" i="9" s="1"/>
  <c r="AD623" i="9"/>
  <c r="G17" i="11"/>
  <c r="AA612" i="9"/>
  <c r="AC612" i="9"/>
  <c r="Z629" i="9"/>
  <c r="F18" i="11" s="1"/>
  <c r="AB590" i="9"/>
  <c r="Z590" i="9" s="1"/>
  <c r="AA580" i="9"/>
  <c r="AB587" i="9"/>
  <c r="Z587" i="9" s="1"/>
  <c r="AC611" i="9" l="1"/>
  <c r="AC610" i="9" s="1"/>
  <c r="AC609" i="9" s="1"/>
  <c r="AC608" i="9" s="1"/>
  <c r="AC607" i="9" s="1"/>
  <c r="AC606" i="9" s="1"/>
  <c r="AC605" i="9" s="1"/>
  <c r="AC604" i="9" s="1"/>
  <c r="AC603" i="9" s="1"/>
  <c r="AC602" i="9" s="1"/>
  <c r="AA611" i="9"/>
  <c r="AD622" i="9"/>
  <c r="AD621" i="9" s="1"/>
  <c r="AD620" i="9" s="1"/>
  <c r="AD619" i="9" s="1"/>
  <c r="AD618" i="9" s="1"/>
  <c r="AD617" i="9" s="1"/>
  <c r="AD616" i="9" s="1"/>
  <c r="AD615" i="9" s="1"/>
  <c r="AD614" i="9" s="1"/>
  <c r="AD613" i="9" s="1"/>
  <c r="AB622" i="9"/>
  <c r="AA579" i="9"/>
  <c r="AB586" i="9"/>
  <c r="Z586" i="9" s="1"/>
  <c r="AB580" i="9"/>
  <c r="Z580" i="9" s="1"/>
  <c r="AA576" i="9"/>
  <c r="H17" i="11" l="1"/>
  <c r="Z622" i="9"/>
  <c r="F17" i="11" s="1"/>
  <c r="AB612" i="9"/>
  <c r="Z612" i="9" s="1"/>
  <c r="AD612" i="9"/>
  <c r="AD588" i="9"/>
  <c r="AD587" i="9" s="1"/>
  <c r="AD586" i="9" s="1"/>
  <c r="AD585" i="9" s="1"/>
  <c r="AD584" i="9" s="1"/>
  <c r="AD583" i="9" s="1"/>
  <c r="AD582" i="9" s="1"/>
  <c r="AD581" i="9" s="1"/>
  <c r="AD580" i="9" s="1"/>
  <c r="AD579" i="9" s="1"/>
  <c r="AD578" i="9" s="1"/>
  <c r="AA601" i="9"/>
  <c r="AC601" i="9"/>
  <c r="AB579" i="9"/>
  <c r="Z579" i="9"/>
  <c r="AB578" i="9"/>
  <c r="AA575" i="9"/>
  <c r="AA572" i="9"/>
  <c r="AB576" i="9"/>
  <c r="Z576" i="9" s="1"/>
  <c r="AB611" i="9" l="1"/>
  <c r="Z611" i="9" s="1"/>
  <c r="AD611" i="9"/>
  <c r="AD610" i="9" s="1"/>
  <c r="AD609" i="9" s="1"/>
  <c r="AD608" i="9" s="1"/>
  <c r="AD607" i="9" s="1"/>
  <c r="AD606" i="9" s="1"/>
  <c r="AD605" i="9" s="1"/>
  <c r="AD604" i="9" s="1"/>
  <c r="AD603" i="9" s="1"/>
  <c r="AD602" i="9" s="1"/>
  <c r="AC600" i="9"/>
  <c r="AC599" i="9" s="1"/>
  <c r="AC598" i="9" s="1"/>
  <c r="AC597" i="9" s="1"/>
  <c r="AC596" i="9" s="1"/>
  <c r="AC595" i="9" s="1"/>
  <c r="AC594" i="9" s="1"/>
  <c r="AC593" i="9" s="1"/>
  <c r="AC592" i="9" s="1"/>
  <c r="AC591" i="9" s="1"/>
  <c r="AC590" i="9" s="1"/>
  <c r="AA600" i="9"/>
  <c r="AD577" i="9"/>
  <c r="AD576" i="9" s="1"/>
  <c r="AB575" i="9" s="1"/>
  <c r="Z575" i="9" s="1"/>
  <c r="AB577" i="9"/>
  <c r="AA571" i="9"/>
  <c r="AB572" i="9"/>
  <c r="Z572" i="9" s="1"/>
  <c r="AA568" i="9"/>
  <c r="AA567" i="9"/>
  <c r="AC589" i="9" l="1"/>
  <c r="AA588" i="9" s="1"/>
  <c r="AA589" i="9"/>
  <c r="AD601" i="9"/>
  <c r="AB601" i="9"/>
  <c r="Z601" i="9" s="1"/>
  <c r="AD575" i="9"/>
  <c r="AD574" i="9" s="1"/>
  <c r="AD573" i="9" s="1"/>
  <c r="AD572" i="9" s="1"/>
  <c r="AD571" i="9" s="1"/>
  <c r="AD570" i="9" s="1"/>
  <c r="AB569" i="9" s="1"/>
  <c r="AC588" i="9"/>
  <c r="AC587" i="9" s="1"/>
  <c r="AC586" i="9" s="1"/>
  <c r="AC585" i="9" s="1"/>
  <c r="AC584" i="9" s="1"/>
  <c r="AC583" i="9" s="1"/>
  <c r="AC582" i="9" s="1"/>
  <c r="AC581" i="9" s="1"/>
  <c r="AC580" i="9" s="1"/>
  <c r="AC579" i="9" s="1"/>
  <c r="AB571" i="9"/>
  <c r="Z571" i="9"/>
  <c r="AA559" i="9"/>
  <c r="AB568" i="9"/>
  <c r="Z568" i="9"/>
  <c r="AB567" i="9"/>
  <c r="Z567" i="9" s="1"/>
  <c r="AD600" i="9" l="1"/>
  <c r="AD599" i="9" s="1"/>
  <c r="AD598" i="9" s="1"/>
  <c r="AD597" i="9" s="1"/>
  <c r="AD596" i="9" s="1"/>
  <c r="AD595" i="9" s="1"/>
  <c r="AD594" i="9" s="1"/>
  <c r="AD593" i="9" s="1"/>
  <c r="AD592" i="9" s="1"/>
  <c r="AD591" i="9" s="1"/>
  <c r="AD590" i="9" s="1"/>
  <c r="AB600" i="9"/>
  <c r="Z600" i="9" s="1"/>
  <c r="AB570" i="9"/>
  <c r="AA578" i="9"/>
  <c r="Z578" i="9" s="1"/>
  <c r="AC578" i="9"/>
  <c r="AA558" i="9"/>
  <c r="AD569" i="9"/>
  <c r="AD568" i="9" s="1"/>
  <c r="AD567" i="9" s="1"/>
  <c r="AD566" i="9" s="1"/>
  <c r="AD565" i="9" s="1"/>
  <c r="AD564" i="9" s="1"/>
  <c r="AD563" i="9" s="1"/>
  <c r="AD562" i="9" s="1"/>
  <c r="AD561" i="9" s="1"/>
  <c r="AD560" i="9" s="1"/>
  <c r="AD559" i="9" s="1"/>
  <c r="AB559" i="9"/>
  <c r="Z559" i="9" s="1"/>
  <c r="AA555" i="9"/>
  <c r="AA554" i="9"/>
  <c r="AB589" i="9" l="1"/>
  <c r="Z589" i="9" s="1"/>
  <c r="AD589" i="9"/>
  <c r="AB588" i="9" s="1"/>
  <c r="Z588" i="9" s="1"/>
  <c r="AC577" i="9"/>
  <c r="AC576" i="9" s="1"/>
  <c r="AC575" i="9" s="1"/>
  <c r="AC574" i="9" s="1"/>
  <c r="AC573" i="9" s="1"/>
  <c r="AC572" i="9" s="1"/>
  <c r="AC571" i="9" s="1"/>
  <c r="AA577" i="9"/>
  <c r="Z577" i="9" s="1"/>
  <c r="AD558" i="9"/>
  <c r="AD557" i="9" s="1"/>
  <c r="AB558" i="9"/>
  <c r="Z558" i="9"/>
  <c r="AA552" i="9"/>
  <c r="AB555" i="9"/>
  <c r="Z555" i="9" s="1"/>
  <c r="AC570" i="9" l="1"/>
  <c r="AA569" i="9" s="1"/>
  <c r="Z569" i="9" s="1"/>
  <c r="AA570" i="9"/>
  <c r="Z570" i="9" s="1"/>
  <c r="AB557" i="9"/>
  <c r="AD556" i="9"/>
  <c r="AD555" i="9" s="1"/>
  <c r="AD554" i="9" s="1"/>
  <c r="AD553" i="9" s="1"/>
  <c r="AD552" i="9" s="1"/>
  <c r="AB556" i="9"/>
  <c r="AC569" i="9"/>
  <c r="AC568" i="9" s="1"/>
  <c r="AC567" i="9" s="1"/>
  <c r="AC566" i="9" s="1"/>
  <c r="AC565" i="9" s="1"/>
  <c r="AC564" i="9" s="1"/>
  <c r="AC563" i="9" s="1"/>
  <c r="AC562" i="9" s="1"/>
  <c r="AC561" i="9" s="1"/>
  <c r="AC560" i="9" s="1"/>
  <c r="AC559" i="9" s="1"/>
  <c r="AC558" i="9" s="1"/>
  <c r="AA551" i="9"/>
  <c r="AB554" i="9"/>
  <c r="Z554" i="9" s="1"/>
  <c r="AB552" i="9"/>
  <c r="Z552" i="9" s="1"/>
  <c r="AA548" i="9"/>
  <c r="AC557" i="9" l="1"/>
  <c r="AA556" i="9" s="1"/>
  <c r="Z556" i="9" s="1"/>
  <c r="AA557" i="9"/>
  <c r="Z557" i="9" s="1"/>
  <c r="AC556" i="9"/>
  <c r="AC555" i="9" s="1"/>
  <c r="AC554" i="9" s="1"/>
  <c r="AC553" i="9" s="1"/>
  <c r="AC552" i="9" s="1"/>
  <c r="AC551" i="9" s="1"/>
  <c r="AD551" i="9"/>
  <c r="AB550" i="9" s="1"/>
  <c r="AB551" i="9"/>
  <c r="Z551" i="9" s="1"/>
  <c r="AA547" i="9"/>
  <c r="AA543" i="9"/>
  <c r="AB548" i="9"/>
  <c r="Z548" i="9"/>
  <c r="AD550" i="9" l="1"/>
  <c r="AA550" i="9"/>
  <c r="Z550" i="9" s="1"/>
  <c r="AC550" i="9"/>
  <c r="AA542" i="9"/>
  <c r="AB547" i="9"/>
  <c r="Z547" i="9" s="1"/>
  <c r="AB543" i="9"/>
  <c r="Z543" i="9"/>
  <c r="AA539" i="9"/>
  <c r="AA538" i="9"/>
  <c r="AC549" i="9" l="1"/>
  <c r="AC548" i="9" s="1"/>
  <c r="AC547" i="9" s="1"/>
  <c r="AC546" i="9" s="1"/>
  <c r="AC545" i="9" s="1"/>
  <c r="AC544" i="9" s="1"/>
  <c r="AC543" i="9" s="1"/>
  <c r="AC542" i="9" s="1"/>
  <c r="AA549" i="9"/>
  <c r="AD549" i="9"/>
  <c r="AD548" i="9" s="1"/>
  <c r="AD547" i="9" s="1"/>
  <c r="AD546" i="9" s="1"/>
  <c r="AD545" i="9" s="1"/>
  <c r="AD544" i="9" s="1"/>
  <c r="AD543" i="9" s="1"/>
  <c r="AD542" i="9" s="1"/>
  <c r="AD541" i="9" s="1"/>
  <c r="AB549" i="9"/>
  <c r="AB542" i="9"/>
  <c r="Z542" i="9" s="1"/>
  <c r="AA532" i="9"/>
  <c r="AB539" i="9"/>
  <c r="Z539" i="9" s="1"/>
  <c r="Z549" i="9" l="1"/>
  <c r="AB541" i="9"/>
  <c r="AD540" i="9"/>
  <c r="AD539" i="9" s="1"/>
  <c r="AD538" i="9" s="1"/>
  <c r="AD537" i="9" s="1"/>
  <c r="AD536" i="9" s="1"/>
  <c r="AD535" i="9" s="1"/>
  <c r="AD534" i="9" s="1"/>
  <c r="AD533" i="9" s="1"/>
  <c r="AD532" i="9" s="1"/>
  <c r="AB540" i="9"/>
  <c r="AA541" i="9"/>
  <c r="AC541" i="9"/>
  <c r="AA531" i="9"/>
  <c r="AB538" i="9"/>
  <c r="Z538" i="9" s="1"/>
  <c r="AB532" i="9"/>
  <c r="Z532" i="9"/>
  <c r="AA528" i="9"/>
  <c r="AA527" i="9"/>
  <c r="Z541" i="9" l="1"/>
  <c r="AC540" i="9"/>
  <c r="AC539" i="9" s="1"/>
  <c r="AC538" i="9" s="1"/>
  <c r="AC537" i="9" s="1"/>
  <c r="AC536" i="9" s="1"/>
  <c r="AC535" i="9" s="1"/>
  <c r="AC534" i="9" s="1"/>
  <c r="AC533" i="9" s="1"/>
  <c r="AC532" i="9" s="1"/>
  <c r="AC531" i="9" s="1"/>
  <c r="AA540" i="9"/>
  <c r="Z540" i="9" s="1"/>
  <c r="AD531" i="9"/>
  <c r="AB530" i="9" s="1"/>
  <c r="AB531" i="9"/>
  <c r="Z531" i="9"/>
  <c r="AA519" i="9"/>
  <c r="AB528" i="9"/>
  <c r="Z528" i="9" s="1"/>
  <c r="AA530" i="9" l="1"/>
  <c r="Z530" i="9" s="1"/>
  <c r="AC530" i="9"/>
  <c r="AD530" i="9"/>
  <c r="AA518" i="9"/>
  <c r="AB527" i="9"/>
  <c r="Z527" i="9" s="1"/>
  <c r="AB519" i="9"/>
  <c r="Z519" i="9" s="1"/>
  <c r="AA515" i="9"/>
  <c r="AD529" i="9" l="1"/>
  <c r="AD528" i="9" s="1"/>
  <c r="AD527" i="9" s="1"/>
  <c r="AD526" i="9" s="1"/>
  <c r="AD525" i="9" s="1"/>
  <c r="AD524" i="9" s="1"/>
  <c r="AD523" i="9" s="1"/>
  <c r="AD522" i="9" s="1"/>
  <c r="AD521" i="9" s="1"/>
  <c r="AD520" i="9" s="1"/>
  <c r="AD519" i="9" s="1"/>
  <c r="AD518" i="9" s="1"/>
  <c r="AD517" i="9" s="1"/>
  <c r="AB529" i="9"/>
  <c r="AC529" i="9"/>
  <c r="AC528" i="9" s="1"/>
  <c r="AC527" i="9" s="1"/>
  <c r="AC526" i="9" s="1"/>
  <c r="AC525" i="9" s="1"/>
  <c r="AC524" i="9" s="1"/>
  <c r="AC523" i="9" s="1"/>
  <c r="AC522" i="9" s="1"/>
  <c r="AC521" i="9" s="1"/>
  <c r="AC520" i="9" s="1"/>
  <c r="AC519" i="9" s="1"/>
  <c r="AC518" i="9" s="1"/>
  <c r="AA529" i="9"/>
  <c r="AB518" i="9"/>
  <c r="Z518" i="9"/>
  <c r="AB517" i="9"/>
  <c r="AA514" i="9"/>
  <c r="AA507" i="9"/>
  <c r="AB515" i="9"/>
  <c r="Z515" i="9" s="1"/>
  <c r="AD516" i="9" l="1"/>
  <c r="AD515" i="9" s="1"/>
  <c r="AD514" i="9" s="1"/>
  <c r="AD513" i="9" s="1"/>
  <c r="AD512" i="9" s="1"/>
  <c r="AD511" i="9" s="1"/>
  <c r="AD510" i="9" s="1"/>
  <c r="AD509" i="9" s="1"/>
  <c r="AD508" i="9" s="1"/>
  <c r="AD507" i="9" s="1"/>
  <c r="AB516" i="9"/>
  <c r="H16" i="11" s="1"/>
  <c r="AA517" i="9"/>
  <c r="Z517" i="9" s="1"/>
  <c r="AC517" i="9"/>
  <c r="Z529" i="9"/>
  <c r="AA506" i="9"/>
  <c r="AB514" i="9"/>
  <c r="AB507" i="9"/>
  <c r="Z507" i="9"/>
  <c r="AA503" i="9"/>
  <c r="Z514" i="9"/>
  <c r="AC516" i="9" l="1"/>
  <c r="AC515" i="9" s="1"/>
  <c r="AC514" i="9" s="1"/>
  <c r="AC513" i="9" s="1"/>
  <c r="AC512" i="9" s="1"/>
  <c r="AC511" i="9" s="1"/>
  <c r="AC510" i="9" s="1"/>
  <c r="AC509" i="9" s="1"/>
  <c r="AC508" i="9" s="1"/>
  <c r="AC507" i="9" s="1"/>
  <c r="AC506" i="9" s="1"/>
  <c r="AA516" i="9"/>
  <c r="G16" i="11" s="1"/>
  <c r="AD506" i="9"/>
  <c r="AB505" i="9" s="1"/>
  <c r="AB506" i="9"/>
  <c r="Z506" i="9" s="1"/>
  <c r="AA502" i="9"/>
  <c r="AA496" i="9"/>
  <c r="AB503" i="9"/>
  <c r="Z503" i="9" s="1"/>
  <c r="Z516" i="9" l="1"/>
  <c r="F16" i="11" s="1"/>
  <c r="AD505" i="9"/>
  <c r="AA505" i="9"/>
  <c r="Z505" i="9" s="1"/>
  <c r="AC505" i="9"/>
  <c r="AA495" i="9"/>
  <c r="AB502" i="9"/>
  <c r="AB496" i="9"/>
  <c r="Z496" i="9"/>
  <c r="AA492" i="9"/>
  <c r="Z502" i="9"/>
  <c r="AD504" i="9" l="1"/>
  <c r="AD503" i="9" s="1"/>
  <c r="AD502" i="9" s="1"/>
  <c r="AD501" i="9" s="1"/>
  <c r="AD500" i="9" s="1"/>
  <c r="AD499" i="9" s="1"/>
  <c r="AD498" i="9" s="1"/>
  <c r="AD497" i="9" s="1"/>
  <c r="AD496" i="9" s="1"/>
  <c r="AD495" i="9" s="1"/>
  <c r="AD494" i="9" s="1"/>
  <c r="AB504" i="9"/>
  <c r="H15" i="11" s="1"/>
  <c r="AC504" i="9"/>
  <c r="AC503" i="9" s="1"/>
  <c r="AC502" i="9" s="1"/>
  <c r="AC501" i="9" s="1"/>
  <c r="AC500" i="9" s="1"/>
  <c r="AC499" i="9" s="1"/>
  <c r="AC498" i="9" s="1"/>
  <c r="AC497" i="9" s="1"/>
  <c r="AC496" i="9" s="1"/>
  <c r="AC495" i="9" s="1"/>
  <c r="AA504" i="9"/>
  <c r="AB495" i="9"/>
  <c r="Z495" i="9" s="1"/>
  <c r="AB494" i="9"/>
  <c r="AA491" i="9"/>
  <c r="AA480" i="9"/>
  <c r="AB492" i="9"/>
  <c r="Z492" i="9"/>
  <c r="F42" i="11"/>
  <c r="AD493" i="9" l="1"/>
  <c r="AD492" i="9" s="1"/>
  <c r="AD491" i="9" s="1"/>
  <c r="AD490" i="9" s="1"/>
  <c r="AD489" i="9" s="1"/>
  <c r="AD488" i="9" s="1"/>
  <c r="AD487" i="9" s="1"/>
  <c r="AD486" i="9" s="1"/>
  <c r="AD485" i="9" s="1"/>
  <c r="AD484" i="9" s="1"/>
  <c r="AD483" i="9" s="1"/>
  <c r="AD482" i="9" s="1"/>
  <c r="AD481" i="9" s="1"/>
  <c r="AD480" i="9" s="1"/>
  <c r="AB493" i="9"/>
  <c r="H14" i="11" s="1"/>
  <c r="G15" i="11"/>
  <c r="Z504" i="9"/>
  <c r="F15" i="11" s="1"/>
  <c r="AA494" i="9"/>
  <c r="Z494" i="9" s="1"/>
  <c r="AC494" i="9"/>
  <c r="AA479" i="9"/>
  <c r="AB491" i="9"/>
  <c r="Z491" i="9" s="1"/>
  <c r="AB480" i="9"/>
  <c r="Z480" i="9"/>
  <c r="AA476" i="9"/>
  <c r="AA475" i="9"/>
  <c r="F41" i="11"/>
  <c r="AA493" i="9" l="1"/>
  <c r="G14" i="11" s="1"/>
  <c r="AC493" i="9"/>
  <c r="AC492" i="9" s="1"/>
  <c r="AC491" i="9" s="1"/>
  <c r="AC490" i="9" s="1"/>
  <c r="AC489" i="9" s="1"/>
  <c r="AC488" i="9" s="1"/>
  <c r="AC487" i="9" s="1"/>
  <c r="AC486" i="9" s="1"/>
  <c r="AC485" i="9" s="1"/>
  <c r="AC484" i="9" s="1"/>
  <c r="AC483" i="9" s="1"/>
  <c r="AC482" i="9" s="1"/>
  <c r="AC481" i="9" s="1"/>
  <c r="AC480" i="9" s="1"/>
  <c r="AC479" i="9" s="1"/>
  <c r="AA478" i="9" s="1"/>
  <c r="AD479" i="9"/>
  <c r="AB478" i="9" s="1"/>
  <c r="AB479" i="9"/>
  <c r="Z479" i="9" s="1"/>
  <c r="AC477" i="9"/>
  <c r="AC476" i="9" s="1"/>
  <c r="AC475" i="9" s="1"/>
  <c r="AC474" i="9" s="1"/>
  <c r="AC473" i="9" s="1"/>
  <c r="AC472" i="9" s="1"/>
  <c r="AC471" i="9" s="1"/>
  <c r="AC470" i="9" s="1"/>
  <c r="AC469" i="9" s="1"/>
  <c r="AC468" i="9" s="1"/>
  <c r="AC467" i="9" s="1"/>
  <c r="AA467" i="9"/>
  <c r="AB476" i="9"/>
  <c r="Z476" i="9" s="1"/>
  <c r="AB475" i="9"/>
  <c r="Z475" i="9" s="1"/>
  <c r="F40" i="11"/>
  <c r="Z493" i="9" l="1"/>
  <c r="F14" i="11" s="1"/>
  <c r="AC478" i="9"/>
  <c r="AA477" i="9" s="1"/>
  <c r="G13" i="11" s="1"/>
  <c r="Z478" i="9"/>
  <c r="AD478" i="9"/>
  <c r="AC466" i="9"/>
  <c r="AA465" i="9" s="1"/>
  <c r="AA466" i="9"/>
  <c r="AB467" i="9"/>
  <c r="Z467" i="9" s="1"/>
  <c r="AA463" i="9"/>
  <c r="F39" i="11"/>
  <c r="AC465" i="9" l="1"/>
  <c r="AA464" i="9" s="1"/>
  <c r="G12" i="11" s="1"/>
  <c r="AC464" i="9"/>
  <c r="AC463" i="9" s="1"/>
  <c r="AC462" i="9" s="1"/>
  <c r="AC461" i="9" s="1"/>
  <c r="AC460" i="9" s="1"/>
  <c r="AC459" i="9" s="1"/>
  <c r="AC458" i="9" s="1"/>
  <c r="AC457" i="9" s="1"/>
  <c r="AC456" i="9" s="1"/>
  <c r="AC455" i="9" s="1"/>
  <c r="AC454" i="9" s="1"/>
  <c r="AC453" i="9" s="1"/>
  <c r="AC452" i="9" s="1"/>
  <c r="AC451" i="9" s="1"/>
  <c r="AC450" i="9" s="1"/>
  <c r="AD477" i="9"/>
  <c r="AD476" i="9" s="1"/>
  <c r="AD475" i="9" s="1"/>
  <c r="AD474" i="9" s="1"/>
  <c r="AD473" i="9" s="1"/>
  <c r="AD472" i="9" s="1"/>
  <c r="AD471" i="9" s="1"/>
  <c r="AD470" i="9" s="1"/>
  <c r="AD469" i="9" s="1"/>
  <c r="AD468" i="9" s="1"/>
  <c r="AD467" i="9" s="1"/>
  <c r="AD466" i="9" s="1"/>
  <c r="AD465" i="9" s="1"/>
  <c r="AB477" i="9"/>
  <c r="AB466" i="9"/>
  <c r="Z466" i="9" s="1"/>
  <c r="AA462" i="9"/>
  <c r="AA450" i="9"/>
  <c r="AB463" i="9"/>
  <c r="Z463" i="9" s="1"/>
  <c r="F38" i="11"/>
  <c r="AB465" i="9" l="1"/>
  <c r="Z465" i="9" s="1"/>
  <c r="AD464" i="9"/>
  <c r="AD463" i="9" s="1"/>
  <c r="AD462" i="9" s="1"/>
  <c r="AD461" i="9" s="1"/>
  <c r="AD460" i="9" s="1"/>
  <c r="AD459" i="9" s="1"/>
  <c r="AD458" i="9" s="1"/>
  <c r="AD457" i="9" s="1"/>
  <c r="AD456" i="9" s="1"/>
  <c r="AD455" i="9" s="1"/>
  <c r="AD454" i="9" s="1"/>
  <c r="AD453" i="9" s="1"/>
  <c r="AD452" i="9" s="1"/>
  <c r="AD451" i="9" s="1"/>
  <c r="AD450" i="9" s="1"/>
  <c r="AB464" i="9"/>
  <c r="Z464" i="9" s="1"/>
  <c r="Z477" i="9"/>
  <c r="F13" i="11" s="1"/>
  <c r="H13" i="11"/>
  <c r="AC449" i="9"/>
  <c r="AA448" i="9" s="1"/>
  <c r="AA449" i="9"/>
  <c r="AB462" i="9"/>
  <c r="AB450" i="9"/>
  <c r="Z450" i="9"/>
  <c r="AA446" i="9"/>
  <c r="Z462" i="9"/>
  <c r="AA445" i="9"/>
  <c r="F37" i="11"/>
  <c r="H12" i="11" l="1"/>
  <c r="F12" i="11"/>
  <c r="AC448" i="9"/>
  <c r="AA447" i="9" s="1"/>
  <c r="G11" i="11" s="1"/>
  <c r="AC447" i="9"/>
  <c r="AC446" i="9" s="1"/>
  <c r="AC445" i="9" s="1"/>
  <c r="AC444" i="9" s="1"/>
  <c r="AC443" i="9" s="1"/>
  <c r="AC442" i="9" s="1"/>
  <c r="AC441" i="9" s="1"/>
  <c r="AC440" i="9" s="1"/>
  <c r="AC439" i="9" s="1"/>
  <c r="AC438" i="9" s="1"/>
  <c r="AC437" i="9" s="1"/>
  <c r="AC436" i="9" s="1"/>
  <c r="AD449" i="9"/>
  <c r="AB448" i="9" s="1"/>
  <c r="Z448" i="9" s="1"/>
  <c r="AB449" i="9"/>
  <c r="Z449" i="9" s="1"/>
  <c r="AA436" i="9"/>
  <c r="AB446" i="9"/>
  <c r="Z446" i="9" s="1"/>
  <c r="AD448" i="9" l="1"/>
  <c r="AB447" i="9" s="1"/>
  <c r="Z447" i="9" s="1"/>
  <c r="F11" i="11" s="1"/>
  <c r="AD447" i="9"/>
  <c r="AD446" i="9" s="1"/>
  <c r="AD445" i="9" s="1"/>
  <c r="AD444" i="9" s="1"/>
  <c r="AD443" i="9" s="1"/>
  <c r="AD442" i="9" s="1"/>
  <c r="AD441" i="9" s="1"/>
  <c r="AD440" i="9" s="1"/>
  <c r="AD439" i="9" s="1"/>
  <c r="AD438" i="9" s="1"/>
  <c r="AD437" i="9" s="1"/>
  <c r="AD436" i="9" s="1"/>
  <c r="AC435" i="9"/>
  <c r="AA434" i="9" s="1"/>
  <c r="AA435" i="9"/>
  <c r="AB445" i="9"/>
  <c r="Z445" i="9" s="1"/>
  <c r="AB436" i="9"/>
  <c r="Z436" i="9"/>
  <c r="AA432" i="9"/>
  <c r="AA431" i="9"/>
  <c r="AC434" i="9" l="1"/>
  <c r="AD435" i="9"/>
  <c r="AB434" i="9" s="1"/>
  <c r="Z434" i="9" s="1"/>
  <c r="AB435" i="9"/>
  <c r="Z435" i="9" s="1"/>
  <c r="H11" i="11"/>
  <c r="AA420" i="9"/>
  <c r="AB432" i="9"/>
  <c r="Z432" i="9" s="1"/>
  <c r="AD434" i="9" l="1"/>
  <c r="AB433" i="9" s="1"/>
  <c r="H6" i="11" s="1"/>
  <c r="AD433" i="9"/>
  <c r="AD432" i="9" s="1"/>
  <c r="AB431" i="9" s="1"/>
  <c r="AC433" i="9"/>
  <c r="AC432" i="9" s="1"/>
  <c r="AC431" i="9" s="1"/>
  <c r="AC430" i="9" s="1"/>
  <c r="AC429" i="9" s="1"/>
  <c r="AC428" i="9" s="1"/>
  <c r="AC427" i="9" s="1"/>
  <c r="AC426" i="9" s="1"/>
  <c r="AC425" i="9" s="1"/>
  <c r="AC424" i="9" s="1"/>
  <c r="AC423" i="9" s="1"/>
  <c r="AC422" i="9" s="1"/>
  <c r="AC421" i="9" s="1"/>
  <c r="AC420" i="9" s="1"/>
  <c r="AC419" i="9" s="1"/>
  <c r="AA433" i="9"/>
  <c r="AA419" i="9"/>
  <c r="AB420" i="9"/>
  <c r="Z420" i="9"/>
  <c r="AA416" i="9"/>
  <c r="Z431" i="9"/>
  <c r="AD431" i="9" l="1"/>
  <c r="AD430" i="9" s="1"/>
  <c r="AD429" i="9" s="1"/>
  <c r="AD428" i="9" s="1"/>
  <c r="AD427" i="9" s="1"/>
  <c r="AD426" i="9" s="1"/>
  <c r="AD425" i="9" s="1"/>
  <c r="AD424" i="9" s="1"/>
  <c r="AD423" i="9" s="1"/>
  <c r="AD422" i="9" s="1"/>
  <c r="AD421" i="9" s="1"/>
  <c r="AD420" i="9" s="1"/>
  <c r="AD419" i="9" s="1"/>
  <c r="AB418" i="9" s="1"/>
  <c r="Z418" i="9" s="1"/>
  <c r="AA418" i="9"/>
  <c r="AC418" i="9"/>
  <c r="G6" i="11"/>
  <c r="Z433" i="9"/>
  <c r="F6" i="11" s="1"/>
  <c r="AB419" i="9"/>
  <c r="Z419" i="9" s="1"/>
  <c r="AA415" i="9"/>
  <c r="AA404" i="9"/>
  <c r="AB416" i="9"/>
  <c r="Z416" i="9"/>
  <c r="AD418" i="9" l="1"/>
  <c r="AB417" i="9" s="1"/>
  <c r="H5" i="11" s="1"/>
  <c r="AC417" i="9"/>
  <c r="AC416" i="9" s="1"/>
  <c r="AC415" i="9" s="1"/>
  <c r="AC414" i="9" s="1"/>
  <c r="AC413" i="9" s="1"/>
  <c r="AC412" i="9" s="1"/>
  <c r="AC411" i="9" s="1"/>
  <c r="AC410" i="9" s="1"/>
  <c r="AC409" i="9" s="1"/>
  <c r="AC408" i="9" s="1"/>
  <c r="AC407" i="9" s="1"/>
  <c r="AC406" i="9" s="1"/>
  <c r="AC405" i="9" s="1"/>
  <c r="AC404" i="9" s="1"/>
  <c r="AC403" i="9" s="1"/>
  <c r="AC402" i="9" s="1"/>
  <c r="AA401" i="9" s="1"/>
  <c r="AA417" i="9"/>
  <c r="G5" i="11" s="1"/>
  <c r="AA403" i="9"/>
  <c r="AD417" i="9"/>
  <c r="AD416" i="9" s="1"/>
  <c r="AB415" i="9" s="1"/>
  <c r="Z415" i="9" s="1"/>
  <c r="AB404" i="9"/>
  <c r="Z404" i="9"/>
  <c r="AA400" i="9"/>
  <c r="Z417" i="9" l="1"/>
  <c r="F5" i="11" s="1"/>
  <c r="AA402" i="9"/>
  <c r="AD415" i="9"/>
  <c r="AD414" i="9" s="1"/>
  <c r="AD413" i="9" s="1"/>
  <c r="AD412" i="9" s="1"/>
  <c r="AD411" i="9" s="1"/>
  <c r="AD410" i="9" s="1"/>
  <c r="AD409" i="9" s="1"/>
  <c r="AD408" i="9" s="1"/>
  <c r="AD407" i="9" s="1"/>
  <c r="AD406" i="9" s="1"/>
  <c r="AD405" i="9" s="1"/>
  <c r="AD404" i="9" s="1"/>
  <c r="AC401" i="9"/>
  <c r="AC400" i="9" s="1"/>
  <c r="AC399" i="9" s="1"/>
  <c r="AC398" i="9" s="1"/>
  <c r="AC397" i="9" s="1"/>
  <c r="AC396" i="9" s="1"/>
  <c r="AC395" i="9" s="1"/>
  <c r="AC394" i="9" s="1"/>
  <c r="AC393" i="9" s="1"/>
  <c r="AC392" i="9" s="1"/>
  <c r="AC391" i="9" s="1"/>
  <c r="AC390" i="9" s="1"/>
  <c r="AC389" i="9" s="1"/>
  <c r="AC388" i="9" s="1"/>
  <c r="AC387" i="9" s="1"/>
  <c r="AC386" i="9" s="1"/>
  <c r="AC385" i="9" s="1"/>
  <c r="AC384" i="9" s="1"/>
  <c r="AC383" i="9" s="1"/>
  <c r="AC382" i="9" s="1"/>
  <c r="AC381" i="9" s="1"/>
  <c r="AC380" i="9" s="1"/>
  <c r="AC379" i="9" s="1"/>
  <c r="AC378" i="9" s="1"/>
  <c r="AC377" i="9" s="1"/>
  <c r="AC376" i="9" s="1"/>
  <c r="AC375" i="9" s="1"/>
  <c r="AC374" i="9" s="1"/>
  <c r="AC373" i="9" s="1"/>
  <c r="AA399" i="9"/>
  <c r="AA373" i="9"/>
  <c r="AB400" i="9"/>
  <c r="Z400" i="9" s="1"/>
  <c r="G4" i="11"/>
  <c r="AC372" i="9" l="1"/>
  <c r="AA371" i="9" s="1"/>
  <c r="AA372" i="9"/>
  <c r="AD403" i="9"/>
  <c r="AB403" i="9"/>
  <c r="Z403" i="9" s="1"/>
  <c r="AB399" i="9"/>
  <c r="Z399" i="9" s="1"/>
  <c r="AB373" i="9"/>
  <c r="Z373" i="9" s="1"/>
  <c r="AA369" i="9"/>
  <c r="AC371" i="9" l="1"/>
  <c r="AA370" i="9" s="1"/>
  <c r="G3" i="11" s="1"/>
  <c r="AC370" i="9"/>
  <c r="AC369" i="9" s="1"/>
  <c r="AC368" i="9" s="1"/>
  <c r="AC367" i="9" s="1"/>
  <c r="AC366" i="9" s="1"/>
  <c r="AC365" i="9" s="1"/>
  <c r="AD402" i="9"/>
  <c r="AD401" i="9" s="1"/>
  <c r="AD400" i="9" s="1"/>
  <c r="AD399" i="9" s="1"/>
  <c r="AD398" i="9" s="1"/>
  <c r="AD397" i="9" s="1"/>
  <c r="AD396" i="9" s="1"/>
  <c r="AD395" i="9" s="1"/>
  <c r="AD394" i="9" s="1"/>
  <c r="AD393" i="9" s="1"/>
  <c r="AD392" i="9" s="1"/>
  <c r="AD391" i="9" s="1"/>
  <c r="AD390" i="9" s="1"/>
  <c r="AD389" i="9" s="1"/>
  <c r="AD388" i="9" s="1"/>
  <c r="AD387" i="9" s="1"/>
  <c r="AD386" i="9" s="1"/>
  <c r="AD385" i="9" s="1"/>
  <c r="AD384" i="9" s="1"/>
  <c r="AD383" i="9" s="1"/>
  <c r="AD382" i="9" s="1"/>
  <c r="AD381" i="9" s="1"/>
  <c r="AD380" i="9" s="1"/>
  <c r="AD379" i="9" s="1"/>
  <c r="AD378" i="9" s="1"/>
  <c r="AD377" i="9" s="1"/>
  <c r="AD376" i="9" s="1"/>
  <c r="AD375" i="9" s="1"/>
  <c r="AD374" i="9" s="1"/>
  <c r="AD373" i="9" s="1"/>
  <c r="AB402" i="9"/>
  <c r="Z402" i="9" s="1"/>
  <c r="AA368" i="9"/>
  <c r="AA365" i="9"/>
  <c r="AB369" i="9"/>
  <c r="Z369" i="9"/>
  <c r="T3" i="11" l="1"/>
  <c r="X3" i="11" s="1"/>
  <c r="AD3" i="11" s="1"/>
  <c r="AB401" i="9"/>
  <c r="Z401" i="9" s="1"/>
  <c r="F4" i="11" s="1"/>
  <c r="AC364" i="9"/>
  <c r="AA363" i="9" s="1"/>
  <c r="AA364" i="9"/>
  <c r="AD372" i="9"/>
  <c r="AB372" i="9"/>
  <c r="Z372" i="9" s="1"/>
  <c r="AB368" i="9"/>
  <c r="Z368" i="9" s="1"/>
  <c r="AB365" i="9"/>
  <c r="Z365" i="9"/>
  <c r="AA360" i="9"/>
  <c r="AC363" i="9" l="1"/>
  <c r="AA362" i="9" s="1"/>
  <c r="G36" i="11" s="1"/>
  <c r="E3" i="14"/>
  <c r="AG3" i="11"/>
  <c r="AH3" i="11"/>
  <c r="Y3" i="11"/>
  <c r="AE3" i="11"/>
  <c r="AF3" i="11"/>
  <c r="H4" i="11"/>
  <c r="AC362" i="9"/>
  <c r="AA361" i="9" s="1"/>
  <c r="AD371" i="9"/>
  <c r="AB371" i="9"/>
  <c r="Z371" i="9" s="1"/>
  <c r="AB364" i="9"/>
  <c r="Z364" i="9"/>
  <c r="AA358" i="9"/>
  <c r="AB361" i="9"/>
  <c r="Z361" i="9" s="1"/>
  <c r="AB360" i="9"/>
  <c r="Z360" i="9" s="1"/>
  <c r="AD370" i="9" l="1"/>
  <c r="AD369" i="9" s="1"/>
  <c r="AD368" i="9" s="1"/>
  <c r="AD367" i="9" s="1"/>
  <c r="AD366" i="9" s="1"/>
  <c r="AD365" i="9" s="1"/>
  <c r="AD364" i="9" s="1"/>
  <c r="AB370" i="9"/>
  <c r="Z370" i="9" s="1"/>
  <c r="F3" i="11" s="1"/>
  <c r="S3" i="11" s="1"/>
  <c r="N4" i="11" s="1"/>
  <c r="T4" i="11" s="1"/>
  <c r="AC361" i="9"/>
  <c r="AC360" i="9" s="1"/>
  <c r="AC359" i="9" s="1"/>
  <c r="AC358" i="9" s="1"/>
  <c r="AC357" i="9" s="1"/>
  <c r="AC356" i="9" s="1"/>
  <c r="H3" i="11"/>
  <c r="U3" i="11" s="1"/>
  <c r="AA357" i="9"/>
  <c r="AB358" i="9"/>
  <c r="Z358" i="9"/>
  <c r="AA354" i="9"/>
  <c r="A4" i="14" l="1"/>
  <c r="A4" i="8" s="1"/>
  <c r="P4" i="8" s="1"/>
  <c r="U4" i="11"/>
  <c r="AC355" i="9"/>
  <c r="AC354" i="9" s="1"/>
  <c r="AC353" i="9" s="1"/>
  <c r="AC352" i="9" s="1"/>
  <c r="AC351" i="9" s="1"/>
  <c r="AC350" i="9" s="1"/>
  <c r="AA355" i="9"/>
  <c r="AB363" i="9"/>
  <c r="Z363" i="9" s="1"/>
  <c r="AD363" i="9"/>
  <c r="AB4" i="11"/>
  <c r="C4" i="14" s="1"/>
  <c r="R4" i="11"/>
  <c r="S4" i="11"/>
  <c r="P4" i="11"/>
  <c r="L4" i="11" s="1"/>
  <c r="B4" i="14" s="1"/>
  <c r="Q4" i="11"/>
  <c r="O3" i="11"/>
  <c r="Z4" i="11" s="1"/>
  <c r="AA356" i="9"/>
  <c r="AB357" i="9"/>
  <c r="Z357" i="9" s="1"/>
  <c r="AA353" i="9"/>
  <c r="AA350" i="9"/>
  <c r="AB354" i="9"/>
  <c r="Z354" i="9"/>
  <c r="AB353" i="9"/>
  <c r="Z353" i="9" s="1"/>
  <c r="A4" i="15" l="1"/>
  <c r="C4" i="15" s="1"/>
  <c r="D4" i="15" s="1"/>
  <c r="D4" i="8"/>
  <c r="G35" i="11"/>
  <c r="AD362" i="9"/>
  <c r="AD361" i="9" s="1"/>
  <c r="AD360" i="9" s="1"/>
  <c r="AD359" i="9" s="1"/>
  <c r="AD358" i="9" s="1"/>
  <c r="AD357" i="9" s="1"/>
  <c r="AB362" i="9"/>
  <c r="Q4" i="8"/>
  <c r="O4" i="11"/>
  <c r="Z5" i="11" s="1"/>
  <c r="E4" i="8"/>
  <c r="B4" i="8"/>
  <c r="M4" i="11"/>
  <c r="N5" i="11" s="1"/>
  <c r="T5" i="11" s="1"/>
  <c r="X4" i="11"/>
  <c r="M4" i="14" s="1"/>
  <c r="AC349" i="9"/>
  <c r="AA348" i="9" s="1"/>
  <c r="AA349" i="9"/>
  <c r="AB350" i="9"/>
  <c r="Z350" i="9"/>
  <c r="AA346" i="9"/>
  <c r="A5" i="14" l="1"/>
  <c r="A5" i="15" s="1"/>
  <c r="C5" i="15" s="1"/>
  <c r="D5" i="15" s="1"/>
  <c r="U5" i="11"/>
  <c r="AC348" i="9"/>
  <c r="AA347" i="9" s="1"/>
  <c r="G34" i="11" s="1"/>
  <c r="AC347" i="9"/>
  <c r="AC346" i="9" s="1"/>
  <c r="AC345" i="9" s="1"/>
  <c r="AC344" i="9" s="1"/>
  <c r="AC343" i="9" s="1"/>
  <c r="AC342" i="9" s="1"/>
  <c r="AC341" i="9" s="1"/>
  <c r="AC340" i="9" s="1"/>
  <c r="AC339" i="9" s="1"/>
  <c r="AC338" i="9" s="1"/>
  <c r="AC337" i="9" s="1"/>
  <c r="AC336" i="9" s="1"/>
  <c r="Z362" i="9"/>
  <c r="F36" i="11" s="1"/>
  <c r="H36" i="11"/>
  <c r="AB356" i="9"/>
  <c r="Z356" i="9" s="1"/>
  <c r="AD356" i="9"/>
  <c r="R5" i="11"/>
  <c r="AB5" i="11"/>
  <c r="C5" i="14" s="1"/>
  <c r="M5" i="11"/>
  <c r="X5" i="11"/>
  <c r="M5" i="14" s="1"/>
  <c r="S5" i="11"/>
  <c r="O5" i="11" s="1"/>
  <c r="Y4" i="11"/>
  <c r="W4" i="11"/>
  <c r="P5" i="11"/>
  <c r="L5" i="11" s="1"/>
  <c r="B5" i="14" s="1"/>
  <c r="Q5" i="11"/>
  <c r="AB349" i="9"/>
  <c r="Z349" i="9" s="1"/>
  <c r="AA345" i="9"/>
  <c r="AA336" i="9"/>
  <c r="AB346" i="9"/>
  <c r="Z346" i="9"/>
  <c r="P5" i="15" l="1"/>
  <c r="AD4" i="11"/>
  <c r="E4" i="14" s="1"/>
  <c r="AC4" i="11"/>
  <c r="D4" i="14" s="1"/>
  <c r="A5" i="8"/>
  <c r="B5" i="8" s="1"/>
  <c r="Y5" i="11"/>
  <c r="AD355" i="9"/>
  <c r="AD354" i="9" s="1"/>
  <c r="AD353" i="9" s="1"/>
  <c r="AD352" i="9" s="1"/>
  <c r="AD351" i="9" s="1"/>
  <c r="AD350" i="9" s="1"/>
  <c r="AD349" i="9" s="1"/>
  <c r="AB355" i="9"/>
  <c r="W5" i="11"/>
  <c r="N6" i="11"/>
  <c r="T6" i="11" s="1"/>
  <c r="Z6" i="11"/>
  <c r="M6" i="11"/>
  <c r="AG4" i="11"/>
  <c r="P4" i="14" s="1"/>
  <c r="S4" i="15" s="1"/>
  <c r="AF4" i="11"/>
  <c r="O4" i="14" s="1"/>
  <c r="R4" i="15" s="1"/>
  <c r="AH4" i="11"/>
  <c r="AE4" i="11"/>
  <c r="AC335" i="9"/>
  <c r="AA334" i="9" s="1"/>
  <c r="AA335" i="9"/>
  <c r="AB336" i="9"/>
  <c r="Z336" i="9"/>
  <c r="AA332" i="9"/>
  <c r="E5" i="8" l="1"/>
  <c r="Q4" i="14"/>
  <c r="T4" i="15" s="1"/>
  <c r="N4" i="14"/>
  <c r="Q4" i="15" s="1"/>
  <c r="AC5" i="11"/>
  <c r="D5" i="14" s="1"/>
  <c r="C5" i="8"/>
  <c r="D5" i="8"/>
  <c r="P5" i="8"/>
  <c r="Q5" i="8" s="1"/>
  <c r="A6" i="14"/>
  <c r="A6" i="15" s="1"/>
  <c r="C6" i="15" s="1"/>
  <c r="D6" i="15" s="1"/>
  <c r="U6" i="11"/>
  <c r="AD5" i="11"/>
  <c r="E5" i="14" s="1"/>
  <c r="AH5" i="11"/>
  <c r="AC334" i="9"/>
  <c r="AC333" i="9" s="1"/>
  <c r="AC332" i="9" s="1"/>
  <c r="AC331" i="9" s="1"/>
  <c r="AC330" i="9" s="1"/>
  <c r="AC329" i="9" s="1"/>
  <c r="Z355" i="9"/>
  <c r="F35" i="11" s="1"/>
  <c r="H35" i="11"/>
  <c r="AB348" i="9"/>
  <c r="Z348" i="9" s="1"/>
  <c r="AD348" i="9"/>
  <c r="Q6" i="11"/>
  <c r="AE5" i="11"/>
  <c r="N5" i="14" s="1"/>
  <c r="Q5" i="15" s="1"/>
  <c r="X6" i="11"/>
  <c r="M6" i="14" s="1"/>
  <c r="AF5" i="11"/>
  <c r="O5" i="14" s="1"/>
  <c r="R5" i="15" s="1"/>
  <c r="P6" i="11"/>
  <c r="L6" i="11" s="1"/>
  <c r="B6" i="14" s="1"/>
  <c r="AG5" i="11"/>
  <c r="P5" i="14" s="1"/>
  <c r="S5" i="15" s="1"/>
  <c r="R6" i="11"/>
  <c r="AB6" i="11"/>
  <c r="C6" i="14" s="1"/>
  <c r="C4" i="8"/>
  <c r="S6" i="11"/>
  <c r="O6" i="11" s="1"/>
  <c r="M7" i="11" s="1"/>
  <c r="AB335" i="9"/>
  <c r="Z335" i="9" s="1"/>
  <c r="AA331" i="9"/>
  <c r="AA329" i="9"/>
  <c r="AB332" i="9"/>
  <c r="Z332" i="9" s="1"/>
  <c r="P6" i="15" l="1"/>
  <c r="P4" i="15"/>
  <c r="L5" i="17" s="1"/>
  <c r="N5" i="17"/>
  <c r="O5" i="17"/>
  <c r="M6" i="17"/>
  <c r="N6" i="17"/>
  <c r="O6" i="17"/>
  <c r="Q5" i="14"/>
  <c r="A6" i="8"/>
  <c r="P6" i="8" s="1"/>
  <c r="Q6" i="8" s="1"/>
  <c r="W6" i="11"/>
  <c r="AD6" i="11" s="1"/>
  <c r="E6" i="14" s="1"/>
  <c r="AA333" i="9"/>
  <c r="G33" i="11" s="1"/>
  <c r="AD347" i="9"/>
  <c r="AD346" i="9" s="1"/>
  <c r="AB347" i="9"/>
  <c r="Y6" i="11"/>
  <c r="Z7" i="11"/>
  <c r="N7" i="11"/>
  <c r="T7" i="11" s="1"/>
  <c r="AC328" i="9"/>
  <c r="AA327" i="9" s="1"/>
  <c r="AA328" i="9"/>
  <c r="AB331" i="9"/>
  <c r="AB329" i="9"/>
  <c r="Z329" i="9"/>
  <c r="AA325" i="9"/>
  <c r="Z331" i="9"/>
  <c r="AA324" i="9"/>
  <c r="L6" i="17" l="1"/>
  <c r="T5" i="15"/>
  <c r="P6" i="17" s="1"/>
  <c r="P5" i="17"/>
  <c r="M5" i="17"/>
  <c r="AC6" i="11"/>
  <c r="D6" i="14" s="1"/>
  <c r="B6" i="8"/>
  <c r="C6" i="8"/>
  <c r="D6" i="8"/>
  <c r="E6" i="8"/>
  <c r="AE6" i="11"/>
  <c r="N6" i="14" s="1"/>
  <c r="Q6" i="15" s="1"/>
  <c r="AF6" i="11"/>
  <c r="O6" i="14" s="1"/>
  <c r="R6" i="15" s="1"/>
  <c r="AG6" i="11"/>
  <c r="P6" i="14" s="1"/>
  <c r="S6" i="15" s="1"/>
  <c r="AH6" i="11"/>
  <c r="A7" i="14"/>
  <c r="A7" i="15" s="1"/>
  <c r="C7" i="15" s="1"/>
  <c r="D7" i="15" s="1"/>
  <c r="U7" i="11"/>
  <c r="AC327" i="9"/>
  <c r="Z347" i="9"/>
  <c r="F34" i="11" s="1"/>
  <c r="H34" i="11"/>
  <c r="AB345" i="9"/>
  <c r="Z345" i="9" s="1"/>
  <c r="AD345" i="9"/>
  <c r="AD344" i="9" s="1"/>
  <c r="AD343" i="9" s="1"/>
  <c r="AD342" i="9" s="1"/>
  <c r="AD341" i="9" s="1"/>
  <c r="AD340" i="9" s="1"/>
  <c r="AD339" i="9" s="1"/>
  <c r="AD338" i="9" s="1"/>
  <c r="AD337" i="9" s="1"/>
  <c r="AD336" i="9" s="1"/>
  <c r="AD335" i="9" s="1"/>
  <c r="AB7" i="11"/>
  <c r="C7" i="14" s="1"/>
  <c r="R7" i="11"/>
  <c r="X7" i="11"/>
  <c r="M7" i="14" s="1"/>
  <c r="P7" i="11"/>
  <c r="L7" i="11" s="1"/>
  <c r="B7" i="14" s="1"/>
  <c r="S7" i="11"/>
  <c r="Q7" i="11"/>
  <c r="AB328" i="9"/>
  <c r="Z328" i="9"/>
  <c r="AA322" i="9"/>
  <c r="AB325" i="9"/>
  <c r="Z325" i="9" s="1"/>
  <c r="AB324" i="9"/>
  <c r="P7" i="15" l="1"/>
  <c r="M7" i="17"/>
  <c r="O7" i="17"/>
  <c r="N7" i="17"/>
  <c r="Q6" i="14"/>
  <c r="A7" i="8"/>
  <c r="P7" i="8" s="1"/>
  <c r="Q7" i="8" s="1"/>
  <c r="W7" i="11"/>
  <c r="AD7" i="11" s="1"/>
  <c r="E7" i="14" s="1"/>
  <c r="AB334" i="9"/>
  <c r="Z334" i="9" s="1"/>
  <c r="AD334" i="9"/>
  <c r="AC326" i="9"/>
  <c r="AC325" i="9" s="1"/>
  <c r="AC324" i="9" s="1"/>
  <c r="AC323" i="9" s="1"/>
  <c r="AC322" i="9" s="1"/>
  <c r="AC321" i="9" s="1"/>
  <c r="AA326" i="9"/>
  <c r="Y7" i="11"/>
  <c r="N8" i="11"/>
  <c r="T8" i="11" s="1"/>
  <c r="O7" i="11"/>
  <c r="AA321" i="9"/>
  <c r="AB322" i="9"/>
  <c r="Z322" i="9" s="1"/>
  <c r="AA318" i="9"/>
  <c r="Z324" i="9"/>
  <c r="L7" i="17" l="1"/>
  <c r="T6" i="15"/>
  <c r="P7" i="17" s="1"/>
  <c r="AF7" i="11"/>
  <c r="O7" i="14" s="1"/>
  <c r="R7" i="15" s="1"/>
  <c r="AC7" i="11"/>
  <c r="D7" i="14" s="1"/>
  <c r="B7" i="8"/>
  <c r="D7" i="8"/>
  <c r="E7" i="8"/>
  <c r="C7" i="8"/>
  <c r="AE7" i="11"/>
  <c r="N7" i="14" s="1"/>
  <c r="AG7" i="11"/>
  <c r="P7" i="14" s="1"/>
  <c r="S7" i="15" s="1"/>
  <c r="AH7" i="11"/>
  <c r="Q7" i="14" s="1"/>
  <c r="T7" i="15" s="1"/>
  <c r="A8" i="14"/>
  <c r="A8" i="15" s="1"/>
  <c r="C8" i="15" s="1"/>
  <c r="D8" i="15" s="1"/>
  <c r="U8" i="11"/>
  <c r="AA320" i="9"/>
  <c r="AC320" i="9"/>
  <c r="G32" i="11"/>
  <c r="AD333" i="9"/>
  <c r="AD332" i="9" s="1"/>
  <c r="AD331" i="9" s="1"/>
  <c r="AD330" i="9" s="1"/>
  <c r="AD329" i="9" s="1"/>
  <c r="AD328" i="9" s="1"/>
  <c r="AB333" i="9"/>
  <c r="AB8" i="11"/>
  <c r="C8" i="14" s="1"/>
  <c r="R8" i="11"/>
  <c r="M8" i="11"/>
  <c r="Z8" i="11"/>
  <c r="S8" i="11"/>
  <c r="Q8" i="11"/>
  <c r="P8" i="11"/>
  <c r="L8" i="11" s="1"/>
  <c r="B8" i="14" s="1"/>
  <c r="AB321" i="9"/>
  <c r="Z321" i="9" s="1"/>
  <c r="AA317" i="9"/>
  <c r="AA312" i="9"/>
  <c r="AB318" i="9"/>
  <c r="Z318" i="9" s="1"/>
  <c r="L8" i="17" l="1"/>
  <c r="Q7" i="15"/>
  <c r="M8" i="17" s="1"/>
  <c r="P8" i="17"/>
  <c r="N8" i="17"/>
  <c r="O8" i="17"/>
  <c r="A8" i="8"/>
  <c r="P8" i="8" s="1"/>
  <c r="Q8" i="8" s="1"/>
  <c r="Z333" i="9"/>
  <c r="F33" i="11" s="1"/>
  <c r="H33" i="11"/>
  <c r="AC319" i="9"/>
  <c r="AC318" i="9" s="1"/>
  <c r="AC317" i="9" s="1"/>
  <c r="AC316" i="9" s="1"/>
  <c r="AC315" i="9" s="1"/>
  <c r="AC314" i="9" s="1"/>
  <c r="AC313" i="9" s="1"/>
  <c r="AC312" i="9" s="1"/>
  <c r="AC311" i="9" s="1"/>
  <c r="AA310" i="9" s="1"/>
  <c r="AA319" i="9"/>
  <c r="AB327" i="9"/>
  <c r="Z327" i="9" s="1"/>
  <c r="AD327" i="9"/>
  <c r="X8" i="11"/>
  <c r="M8" i="14" s="1"/>
  <c r="O8" i="11"/>
  <c r="N9" i="11"/>
  <c r="T9" i="11" s="1"/>
  <c r="AA311" i="9"/>
  <c r="AB317" i="9"/>
  <c r="AB312" i="9"/>
  <c r="Z312" i="9" s="1"/>
  <c r="AA308" i="9"/>
  <c r="Z317" i="9"/>
  <c r="AA307" i="9"/>
  <c r="P8" i="15" l="1"/>
  <c r="E8" i="8"/>
  <c r="C8" i="8"/>
  <c r="B8" i="8"/>
  <c r="D8" i="8"/>
  <c r="A9" i="14"/>
  <c r="A9" i="15" s="1"/>
  <c r="C9" i="15" s="1"/>
  <c r="D9" i="15" s="1"/>
  <c r="U9" i="11"/>
  <c r="AC310" i="9"/>
  <c r="AC309" i="9" s="1"/>
  <c r="AC308" i="9" s="1"/>
  <c r="AC307" i="9" s="1"/>
  <c r="AC306" i="9" s="1"/>
  <c r="AC305" i="9" s="1"/>
  <c r="AC304" i="9" s="1"/>
  <c r="AC303" i="9" s="1"/>
  <c r="G31" i="11"/>
  <c r="AD326" i="9"/>
  <c r="AD325" i="9" s="1"/>
  <c r="AD324" i="9" s="1"/>
  <c r="AD323" i="9" s="1"/>
  <c r="AD322" i="9" s="1"/>
  <c r="AD321" i="9" s="1"/>
  <c r="AB326" i="9"/>
  <c r="AB9" i="11"/>
  <c r="C9" i="14" s="1"/>
  <c r="R9" i="11"/>
  <c r="M9" i="11"/>
  <c r="Z9" i="11"/>
  <c r="Y8" i="11"/>
  <c r="W8" i="11"/>
  <c r="S9" i="11"/>
  <c r="Q9" i="11"/>
  <c r="P9" i="11"/>
  <c r="L9" i="11" s="1"/>
  <c r="B9" i="14" s="1"/>
  <c r="AB311" i="9"/>
  <c r="Z311" i="9"/>
  <c r="AA303" i="9"/>
  <c r="AB308" i="9"/>
  <c r="Z308" i="9" s="1"/>
  <c r="AD8" i="11" l="1"/>
  <c r="AC8" i="11"/>
  <c r="D8" i="14" s="1"/>
  <c r="A9" i="8"/>
  <c r="P9" i="8" s="1"/>
  <c r="Q9" i="8" s="1"/>
  <c r="AA309" i="9"/>
  <c r="G30" i="11" s="1"/>
  <c r="H32" i="11"/>
  <c r="Z326" i="9"/>
  <c r="F32" i="11" s="1"/>
  <c r="AB320" i="9"/>
  <c r="Z320" i="9" s="1"/>
  <c r="AD320" i="9"/>
  <c r="E8" i="14"/>
  <c r="AG8" i="11"/>
  <c r="P8" i="14" s="1"/>
  <c r="S8" i="15" s="1"/>
  <c r="AF8" i="11"/>
  <c r="O8" i="14" s="1"/>
  <c r="R8" i="15" s="1"/>
  <c r="AE8" i="11"/>
  <c r="N8" i="14" s="1"/>
  <c r="X9" i="11"/>
  <c r="M9" i="14" s="1"/>
  <c r="O9" i="11"/>
  <c r="AH8" i="11"/>
  <c r="Q8" i="14" s="1"/>
  <c r="T8" i="15" s="1"/>
  <c r="N10" i="11"/>
  <c r="T10" i="11" s="1"/>
  <c r="AC302" i="9"/>
  <c r="AA301" i="9" s="1"/>
  <c r="AA302" i="9"/>
  <c r="AB303" i="9"/>
  <c r="Z303" i="9" s="1"/>
  <c r="AA299" i="9"/>
  <c r="P9" i="15" l="1"/>
  <c r="L9" i="17"/>
  <c r="Q8" i="15"/>
  <c r="M9" i="17" s="1"/>
  <c r="P9" i="17"/>
  <c r="N9" i="17"/>
  <c r="O9" i="17"/>
  <c r="D9" i="8"/>
  <c r="E9" i="8"/>
  <c r="C9" i="8"/>
  <c r="B9" i="8"/>
  <c r="A10" i="14"/>
  <c r="A10" i="15" s="1"/>
  <c r="C10" i="15" s="1"/>
  <c r="D10" i="15" s="1"/>
  <c r="U10" i="11"/>
  <c r="AD319" i="9"/>
  <c r="AD318" i="9" s="1"/>
  <c r="AD317" i="9" s="1"/>
  <c r="AD316" i="9" s="1"/>
  <c r="AD315" i="9" s="1"/>
  <c r="AD314" i="9" s="1"/>
  <c r="AD313" i="9" s="1"/>
  <c r="AD312" i="9" s="1"/>
  <c r="AD311" i="9" s="1"/>
  <c r="AB319" i="9"/>
  <c r="AC301" i="9"/>
  <c r="AB10" i="11"/>
  <c r="C10" i="14" s="1"/>
  <c r="R10" i="11"/>
  <c r="P10" i="11"/>
  <c r="L10" i="11" s="1"/>
  <c r="B10" i="14" s="1"/>
  <c r="S10" i="11"/>
  <c r="Q10" i="11"/>
  <c r="M10" i="11"/>
  <c r="Z10" i="11"/>
  <c r="W9" i="11"/>
  <c r="Y9" i="11"/>
  <c r="AA298" i="9"/>
  <c r="Z302" i="9"/>
  <c r="AB302" i="9"/>
  <c r="AB299" i="9"/>
  <c r="Z299" i="9" s="1"/>
  <c r="AB298" i="9"/>
  <c r="Z298" i="9" s="1"/>
  <c r="AD9" i="11" l="1"/>
  <c r="E9" i="14" s="1"/>
  <c r="AC9" i="11"/>
  <c r="A10" i="8"/>
  <c r="P10" i="8" s="1"/>
  <c r="Q10" i="8" s="1"/>
  <c r="AC300" i="9"/>
  <c r="AC299" i="9" s="1"/>
  <c r="AC298" i="9" s="1"/>
  <c r="AC297" i="9" s="1"/>
  <c r="AA300" i="9"/>
  <c r="H31" i="11"/>
  <c r="Z319" i="9"/>
  <c r="F31" i="11" s="1"/>
  <c r="AB310" i="9"/>
  <c r="Z310" i="9" s="1"/>
  <c r="AD310" i="9"/>
  <c r="D9" i="14"/>
  <c r="AH9" i="11"/>
  <c r="Q9" i="14" s="1"/>
  <c r="T9" i="15" s="1"/>
  <c r="AE9" i="11"/>
  <c r="N9" i="14" s="1"/>
  <c r="AF9" i="11"/>
  <c r="O9" i="14" s="1"/>
  <c r="R9" i="15" s="1"/>
  <c r="AG9" i="11"/>
  <c r="P9" i="14" s="1"/>
  <c r="S9" i="15" s="1"/>
  <c r="X10" i="11"/>
  <c r="M10" i="14" s="1"/>
  <c r="O10" i="11"/>
  <c r="N11" i="11"/>
  <c r="T11" i="11" s="1"/>
  <c r="AB297" i="9"/>
  <c r="AA297" i="9"/>
  <c r="Z297" i="9" s="1"/>
  <c r="AA294" i="9"/>
  <c r="AA293" i="9"/>
  <c r="P10" i="15" l="1"/>
  <c r="L10" i="17"/>
  <c r="Q9" i="15"/>
  <c r="N10" i="17"/>
  <c r="P10" i="17"/>
  <c r="O10" i="17"/>
  <c r="M10" i="17"/>
  <c r="E10" i="8"/>
  <c r="B10" i="8"/>
  <c r="C10" i="8"/>
  <c r="D10" i="8"/>
  <c r="A11" i="14"/>
  <c r="A11" i="15" s="1"/>
  <c r="C11" i="15" s="1"/>
  <c r="D11" i="15" s="1"/>
  <c r="U11" i="11"/>
  <c r="AD309" i="9"/>
  <c r="AD308" i="9" s="1"/>
  <c r="AB309" i="9"/>
  <c r="G29" i="11"/>
  <c r="AB11" i="11"/>
  <c r="C11" i="14" s="1"/>
  <c r="R11" i="11"/>
  <c r="P11" i="11"/>
  <c r="L11" i="11" s="1"/>
  <c r="B11" i="14" s="1"/>
  <c r="Q11" i="11"/>
  <c r="S11" i="11"/>
  <c r="M11" i="11"/>
  <c r="Z11" i="11"/>
  <c r="W10" i="11"/>
  <c r="Y10" i="11"/>
  <c r="AC296" i="9"/>
  <c r="AA296" i="9"/>
  <c r="AA291" i="9"/>
  <c r="AB294" i="9"/>
  <c r="Z294" i="9" s="1"/>
  <c r="AD10" i="11" l="1"/>
  <c r="E10" i="14" s="1"/>
  <c r="AC10" i="11"/>
  <c r="Z309" i="9"/>
  <c r="F30" i="11" s="1"/>
  <c r="H30" i="11"/>
  <c r="AC295" i="9"/>
  <c r="AC294" i="9" s="1"/>
  <c r="AC293" i="9" s="1"/>
  <c r="AC292" i="9" s="1"/>
  <c r="AC291" i="9" s="1"/>
  <c r="AC290" i="9" s="1"/>
  <c r="AA289" i="9" s="1"/>
  <c r="AA295" i="9"/>
  <c r="G28" i="11" s="1"/>
  <c r="AB307" i="9"/>
  <c r="Z307" i="9" s="1"/>
  <c r="AD307" i="9"/>
  <c r="AD306" i="9" s="1"/>
  <c r="AD305" i="9" s="1"/>
  <c r="AD304" i="9" s="1"/>
  <c r="AD303" i="9" s="1"/>
  <c r="AD302" i="9" s="1"/>
  <c r="A11" i="8"/>
  <c r="P11" i="8" s="1"/>
  <c r="D10" i="14"/>
  <c r="AG10" i="11"/>
  <c r="P10" i="14" s="1"/>
  <c r="S10" i="15" s="1"/>
  <c r="AF10" i="11"/>
  <c r="O10" i="14" s="1"/>
  <c r="R10" i="15" s="1"/>
  <c r="AH10" i="11"/>
  <c r="Q10" i="14" s="1"/>
  <c r="T10" i="15" s="1"/>
  <c r="AE10" i="11"/>
  <c r="N10" i="14" s="1"/>
  <c r="Q10" i="15" s="1"/>
  <c r="X11" i="11"/>
  <c r="M11" i="14" s="1"/>
  <c r="O11" i="11"/>
  <c r="N12" i="11"/>
  <c r="T12" i="11" s="1"/>
  <c r="AA290" i="9"/>
  <c r="AB293" i="9"/>
  <c r="Z293" i="9" s="1"/>
  <c r="AB291" i="9"/>
  <c r="Z291" i="9"/>
  <c r="AA287" i="9"/>
  <c r="AA286" i="9"/>
  <c r="P11" i="15" l="1"/>
  <c r="L11" i="17"/>
  <c r="N11" i="17"/>
  <c r="O11" i="17"/>
  <c r="M11" i="17"/>
  <c r="P11" i="17"/>
  <c r="A12" i="14"/>
  <c r="A12" i="15" s="1"/>
  <c r="C12" i="15" s="1"/>
  <c r="D12" i="15" s="1"/>
  <c r="U12" i="11"/>
  <c r="AD301" i="9"/>
  <c r="AB300" i="9" s="1"/>
  <c r="AB301" i="9"/>
  <c r="Z301" i="9" s="1"/>
  <c r="AD300" i="9"/>
  <c r="AD299" i="9" s="1"/>
  <c r="AD298" i="9" s="1"/>
  <c r="AD297" i="9" s="1"/>
  <c r="AC289" i="9"/>
  <c r="AB12" i="11"/>
  <c r="C12" i="14" s="1"/>
  <c r="E11" i="8"/>
  <c r="Q11" i="8"/>
  <c r="R12" i="11"/>
  <c r="D11" i="8"/>
  <c r="B11" i="8"/>
  <c r="C11" i="8"/>
  <c r="Z12" i="11"/>
  <c r="M12" i="11"/>
  <c r="W11" i="11"/>
  <c r="Y11" i="11"/>
  <c r="Q12" i="11"/>
  <c r="P12" i="11"/>
  <c r="L12" i="11" s="1"/>
  <c r="B12" i="14" s="1"/>
  <c r="S12" i="11"/>
  <c r="AB290" i="9"/>
  <c r="Z290" i="9"/>
  <c r="AA283" i="9"/>
  <c r="AB287" i="9"/>
  <c r="Z287" i="9" s="1"/>
  <c r="AD11" i="11" l="1"/>
  <c r="AC11" i="11"/>
  <c r="D11" i="14" s="1"/>
  <c r="A12" i="8"/>
  <c r="P12" i="8" s="1"/>
  <c r="Q12" i="8" s="1"/>
  <c r="Z300" i="9"/>
  <c r="F29" i="11" s="1"/>
  <c r="H29" i="11"/>
  <c r="AC288" i="9"/>
  <c r="AC287" i="9" s="1"/>
  <c r="AC286" i="9" s="1"/>
  <c r="AC285" i="9" s="1"/>
  <c r="AC284" i="9" s="1"/>
  <c r="AC283" i="9" s="1"/>
  <c r="AC282" i="9" s="1"/>
  <c r="AA281" i="9" s="1"/>
  <c r="AA288" i="9"/>
  <c r="G27" i="11" s="1"/>
  <c r="AB296" i="9"/>
  <c r="Z296" i="9" s="1"/>
  <c r="AD296" i="9"/>
  <c r="AH11" i="11"/>
  <c r="Q11" i="14" s="1"/>
  <c r="T11" i="15" s="1"/>
  <c r="AF11" i="11"/>
  <c r="O11" i="14" s="1"/>
  <c r="R11" i="15" s="1"/>
  <c r="AG11" i="11"/>
  <c r="P11" i="14" s="1"/>
  <c r="S11" i="15" s="1"/>
  <c r="E11" i="14"/>
  <c r="AE11" i="11"/>
  <c r="N11" i="14" s="1"/>
  <c r="Q11" i="15" s="1"/>
  <c r="N13" i="11"/>
  <c r="T13" i="11" s="1"/>
  <c r="X12" i="11"/>
  <c r="M12" i="14" s="1"/>
  <c r="O12" i="11"/>
  <c r="AA282" i="9"/>
  <c r="AB286" i="9"/>
  <c r="AB283" i="9"/>
  <c r="Z283" i="9"/>
  <c r="AA279" i="9"/>
  <c r="Z286" i="9"/>
  <c r="AA278" i="9"/>
  <c r="P12" i="15" l="1"/>
  <c r="L12" i="17"/>
  <c r="C12" i="8"/>
  <c r="N12" i="17"/>
  <c r="M12" i="17"/>
  <c r="P12" i="17"/>
  <c r="O12" i="17"/>
  <c r="E12" i="8"/>
  <c r="B12" i="8"/>
  <c r="D12" i="8"/>
  <c r="A13" i="14"/>
  <c r="A13" i="15" s="1"/>
  <c r="C13" i="15" s="1"/>
  <c r="D13" i="15" s="1"/>
  <c r="U13" i="11"/>
  <c r="AC281" i="9"/>
  <c r="AA280" i="9" s="1"/>
  <c r="G26" i="11" s="1"/>
  <c r="AC280" i="9"/>
  <c r="AC279" i="9" s="1"/>
  <c r="AC278" i="9" s="1"/>
  <c r="AC277" i="9" s="1"/>
  <c r="AC276" i="9" s="1"/>
  <c r="AC275" i="9" s="1"/>
  <c r="AD295" i="9"/>
  <c r="AD294" i="9" s="1"/>
  <c r="AD293" i="9" s="1"/>
  <c r="AD292" i="9" s="1"/>
  <c r="AD291" i="9" s="1"/>
  <c r="AD290" i="9" s="1"/>
  <c r="AB295" i="9"/>
  <c r="AB13" i="11"/>
  <c r="C13" i="14" s="1"/>
  <c r="R13" i="11"/>
  <c r="M13" i="11"/>
  <c r="Z13" i="11"/>
  <c r="S13" i="11"/>
  <c r="Q13" i="11"/>
  <c r="P13" i="11"/>
  <c r="L13" i="11" s="1"/>
  <c r="B13" i="14" s="1"/>
  <c r="W12" i="11"/>
  <c r="Y12" i="11"/>
  <c r="AB282" i="9"/>
  <c r="Z282" i="9"/>
  <c r="AA275" i="9"/>
  <c r="AB279" i="9"/>
  <c r="Z279" i="9" s="1"/>
  <c r="AD12" i="11" l="1"/>
  <c r="E12" i="14" s="1"/>
  <c r="AC12" i="11"/>
  <c r="D12" i="14" s="1"/>
  <c r="A13" i="8"/>
  <c r="P13" i="8" s="1"/>
  <c r="Q13" i="8" s="1"/>
  <c r="AB289" i="9"/>
  <c r="Z289" i="9" s="1"/>
  <c r="AD289" i="9"/>
  <c r="Z295" i="9"/>
  <c r="F28" i="11" s="1"/>
  <c r="H28" i="11"/>
  <c r="AG12" i="11"/>
  <c r="P12" i="14" s="1"/>
  <c r="S12" i="15" s="1"/>
  <c r="AH12" i="11"/>
  <c r="Q12" i="14" s="1"/>
  <c r="T12" i="15" s="1"/>
  <c r="AE12" i="11"/>
  <c r="N12" i="14" s="1"/>
  <c r="Q12" i="15" s="1"/>
  <c r="AF12" i="11"/>
  <c r="O12" i="14" s="1"/>
  <c r="R12" i="15" s="1"/>
  <c r="X13" i="11"/>
  <c r="M13" i="14" s="1"/>
  <c r="O13" i="11"/>
  <c r="N14" i="11"/>
  <c r="T14" i="11" s="1"/>
  <c r="AC274" i="9"/>
  <c r="AA273" i="9" s="1"/>
  <c r="AA274" i="9"/>
  <c r="AB278" i="9"/>
  <c r="Z278" i="9" s="1"/>
  <c r="AB275" i="9"/>
  <c r="Z275" i="9" s="1"/>
  <c r="AA271" i="9"/>
  <c r="AA270" i="9"/>
  <c r="P13" i="15" l="1"/>
  <c r="L13" i="17"/>
  <c r="O13" i="17"/>
  <c r="N13" i="17"/>
  <c r="M13" i="17"/>
  <c r="P13" i="17"/>
  <c r="B13" i="8"/>
  <c r="D13" i="8"/>
  <c r="C13" i="8"/>
  <c r="E13" i="8"/>
  <c r="A14" i="14"/>
  <c r="A14" i="15" s="1"/>
  <c r="C14" i="15" s="1"/>
  <c r="D14" i="15" s="1"/>
  <c r="U14" i="11"/>
  <c r="AC273" i="9"/>
  <c r="AD288" i="9"/>
  <c r="AD287" i="9" s="1"/>
  <c r="AD286" i="9" s="1"/>
  <c r="AD285" i="9" s="1"/>
  <c r="AD284" i="9" s="1"/>
  <c r="AD283" i="9" s="1"/>
  <c r="AD282" i="9" s="1"/>
  <c r="AB288" i="9"/>
  <c r="AB14" i="11"/>
  <c r="C14" i="14" s="1"/>
  <c r="R14" i="11"/>
  <c r="W13" i="11"/>
  <c r="Y13" i="11"/>
  <c r="P14" i="11"/>
  <c r="L14" i="11" s="1"/>
  <c r="B14" i="14" s="1"/>
  <c r="Q14" i="11"/>
  <c r="S14" i="11"/>
  <c r="Z14" i="11"/>
  <c r="M14" i="11"/>
  <c r="AB274" i="9"/>
  <c r="Z274" i="9"/>
  <c r="AA268" i="9"/>
  <c r="AB271" i="9"/>
  <c r="Z271" i="9" s="1"/>
  <c r="AH13" i="11" l="1"/>
  <c r="Q13" i="14" s="1"/>
  <c r="T13" i="15" s="1"/>
  <c r="AC13" i="11"/>
  <c r="D13" i="14" s="1"/>
  <c r="A14" i="8"/>
  <c r="P14" i="8" s="1"/>
  <c r="Q14" i="8" s="1"/>
  <c r="AD13" i="11"/>
  <c r="E13" i="14" s="1"/>
  <c r="Z288" i="9"/>
  <c r="F27" i="11" s="1"/>
  <c r="H27" i="11"/>
  <c r="AB281" i="9"/>
  <c r="Z281" i="9" s="1"/>
  <c r="AD281" i="9"/>
  <c r="AC272" i="9"/>
  <c r="AC271" i="9" s="1"/>
  <c r="AC270" i="9" s="1"/>
  <c r="AC269" i="9" s="1"/>
  <c r="AC268" i="9" s="1"/>
  <c r="AC267" i="9" s="1"/>
  <c r="AA266" i="9" s="1"/>
  <c r="AA272" i="9"/>
  <c r="AE13" i="11"/>
  <c r="N13" i="14" s="1"/>
  <c r="Q13" i="15" s="1"/>
  <c r="N15" i="11"/>
  <c r="T15" i="11" s="1"/>
  <c r="X14" i="11"/>
  <c r="M14" i="14" s="1"/>
  <c r="O14" i="11"/>
  <c r="AG13" i="11"/>
  <c r="P13" i="14" s="1"/>
  <c r="S13" i="15" s="1"/>
  <c r="AF13" i="11"/>
  <c r="O13" i="14" s="1"/>
  <c r="R13" i="15" s="1"/>
  <c r="AA267" i="9"/>
  <c r="AB268" i="9"/>
  <c r="Z268" i="9"/>
  <c r="AA264" i="9"/>
  <c r="AA263" i="9"/>
  <c r="P14" i="15" l="1"/>
  <c r="L14" i="17"/>
  <c r="E14" i="8"/>
  <c r="O14" i="17"/>
  <c r="M14" i="17"/>
  <c r="N14" i="17"/>
  <c r="P14" i="17"/>
  <c r="B14" i="8"/>
  <c r="D14" i="8"/>
  <c r="C14" i="8"/>
  <c r="A15" i="14"/>
  <c r="A15" i="15" s="1"/>
  <c r="C15" i="15" s="1"/>
  <c r="D15" i="15" s="1"/>
  <c r="U15" i="11"/>
  <c r="AD280" i="9"/>
  <c r="AD279" i="9" s="1"/>
  <c r="AD278" i="9" s="1"/>
  <c r="AD277" i="9" s="1"/>
  <c r="AD276" i="9" s="1"/>
  <c r="AD275" i="9" s="1"/>
  <c r="AD274" i="9" s="1"/>
  <c r="AB280" i="9"/>
  <c r="AC266" i="9"/>
  <c r="G25" i="11"/>
  <c r="AB15" i="11"/>
  <c r="C15" i="14" s="1"/>
  <c r="R15" i="11"/>
  <c r="W14" i="11"/>
  <c r="Y14" i="11"/>
  <c r="P15" i="11"/>
  <c r="L15" i="11" s="1"/>
  <c r="B15" i="14" s="1"/>
  <c r="Q15" i="11"/>
  <c r="S15" i="11"/>
  <c r="M15" i="11"/>
  <c r="Z15" i="11"/>
  <c r="AB267" i="9"/>
  <c r="Z267" i="9" s="1"/>
  <c r="AA259" i="9"/>
  <c r="AB264" i="9"/>
  <c r="Z264" i="9" s="1"/>
  <c r="AD14" i="11" l="1"/>
  <c r="E14" i="14" s="1"/>
  <c r="AC14" i="11"/>
  <c r="D14" i="14" s="1"/>
  <c r="A15" i="8"/>
  <c r="P15" i="8" s="1"/>
  <c r="Q15" i="8" s="1"/>
  <c r="AC265" i="9"/>
  <c r="AC264" i="9" s="1"/>
  <c r="AC263" i="9" s="1"/>
  <c r="AC262" i="9" s="1"/>
  <c r="AC261" i="9" s="1"/>
  <c r="AC260" i="9" s="1"/>
  <c r="AC259" i="9" s="1"/>
  <c r="AC258" i="9" s="1"/>
  <c r="AA257" i="9" s="1"/>
  <c r="AA265" i="9"/>
  <c r="H26" i="11"/>
  <c r="Z280" i="9"/>
  <c r="F26" i="11" s="1"/>
  <c r="AB273" i="9"/>
  <c r="Z273" i="9" s="1"/>
  <c r="AD273" i="9"/>
  <c r="O15" i="11"/>
  <c r="X15" i="11"/>
  <c r="M15" i="14" s="1"/>
  <c r="N16" i="11"/>
  <c r="T16" i="11" s="1"/>
  <c r="AF14" i="11"/>
  <c r="O14" i="14" s="1"/>
  <c r="R14" i="15" s="1"/>
  <c r="AE14" i="11"/>
  <c r="N14" i="14" s="1"/>
  <c r="AH14" i="11"/>
  <c r="Q14" i="14" s="1"/>
  <c r="T14" i="15" s="1"/>
  <c r="AG14" i="11"/>
  <c r="P14" i="14" s="1"/>
  <c r="S14" i="15" s="1"/>
  <c r="AA258" i="9"/>
  <c r="AB263" i="9"/>
  <c r="Z263" i="9" s="1"/>
  <c r="AB259" i="9"/>
  <c r="Z259" i="9" s="1"/>
  <c r="AA255" i="9"/>
  <c r="AA254" i="9"/>
  <c r="B15" i="8" l="1"/>
  <c r="P15" i="15"/>
  <c r="L15" i="17"/>
  <c r="Q14" i="15"/>
  <c r="M15" i="17" s="1"/>
  <c r="N15" i="17"/>
  <c r="O15" i="17"/>
  <c r="P15" i="17"/>
  <c r="E15" i="8"/>
  <c r="C15" i="8"/>
  <c r="D15" i="8"/>
  <c r="A16" i="14"/>
  <c r="A16" i="15" s="1"/>
  <c r="C16" i="15" s="1"/>
  <c r="D16" i="15" s="1"/>
  <c r="U16" i="11"/>
  <c r="AC257" i="9"/>
  <c r="AD272" i="9"/>
  <c r="AD271" i="9" s="1"/>
  <c r="AB272" i="9"/>
  <c r="G24" i="11"/>
  <c r="AB16" i="11"/>
  <c r="C16" i="14" s="1"/>
  <c r="R16" i="11"/>
  <c r="Q16" i="11"/>
  <c r="P16" i="11"/>
  <c r="L16" i="11" s="1"/>
  <c r="B16" i="14" s="1"/>
  <c r="S16" i="11"/>
  <c r="Y15" i="11"/>
  <c r="W15" i="11"/>
  <c r="M16" i="11"/>
  <c r="Z16" i="11"/>
  <c r="AB258" i="9"/>
  <c r="Z258" i="9"/>
  <c r="AA251" i="9"/>
  <c r="AB255" i="9"/>
  <c r="Z255" i="9" s="1"/>
  <c r="AD15" i="11" l="1"/>
  <c r="AC15" i="11"/>
  <c r="D15" i="14" s="1"/>
  <c r="A16" i="8"/>
  <c r="P16" i="8" s="1"/>
  <c r="Q16" i="8" s="1"/>
  <c r="H25" i="11"/>
  <c r="Z272" i="9"/>
  <c r="F25" i="11" s="1"/>
  <c r="AB270" i="9"/>
  <c r="Z270" i="9" s="1"/>
  <c r="AD270" i="9"/>
  <c r="AD269" i="9" s="1"/>
  <c r="AD268" i="9" s="1"/>
  <c r="AD267" i="9" s="1"/>
  <c r="AC256" i="9"/>
  <c r="AC255" i="9" s="1"/>
  <c r="AC254" i="9" s="1"/>
  <c r="AC253" i="9" s="1"/>
  <c r="AC252" i="9" s="1"/>
  <c r="AC251" i="9" s="1"/>
  <c r="AC250" i="9" s="1"/>
  <c r="AA249" i="9" s="1"/>
  <c r="AA256" i="9"/>
  <c r="N17" i="11"/>
  <c r="T17" i="11" s="1"/>
  <c r="O16" i="11"/>
  <c r="X16" i="11"/>
  <c r="M16" i="14" s="1"/>
  <c r="AF15" i="11"/>
  <c r="O15" i="14" s="1"/>
  <c r="R15" i="15" s="1"/>
  <c r="AG15" i="11"/>
  <c r="P15" i="14" s="1"/>
  <c r="S15" i="15" s="1"/>
  <c r="AH15" i="11"/>
  <c r="Q15" i="14" s="1"/>
  <c r="T15" i="15" s="1"/>
  <c r="E15" i="14"/>
  <c r="AE15" i="11"/>
  <c r="N15" i="14" s="1"/>
  <c r="Q15" i="15" s="1"/>
  <c r="AA250" i="9"/>
  <c r="AB254" i="9"/>
  <c r="Z254" i="9" s="1"/>
  <c r="AB251" i="9"/>
  <c r="Z251" i="9"/>
  <c r="AA247" i="9"/>
  <c r="AA246" i="9"/>
  <c r="P16" i="15" l="1"/>
  <c r="L16" i="17"/>
  <c r="P16" i="17"/>
  <c r="O16" i="17"/>
  <c r="M16" i="17"/>
  <c r="N16" i="17"/>
  <c r="C16" i="8"/>
  <c r="B16" i="8"/>
  <c r="E16" i="8"/>
  <c r="D16" i="8"/>
  <c r="A17" i="14"/>
  <c r="A17" i="15" s="1"/>
  <c r="C17" i="15" s="1"/>
  <c r="D17" i="15" s="1"/>
  <c r="U17" i="11"/>
  <c r="AC249" i="9"/>
  <c r="AA248" i="9" s="1"/>
  <c r="G22" i="11" s="1"/>
  <c r="AB266" i="9"/>
  <c r="Z266" i="9" s="1"/>
  <c r="AD266" i="9"/>
  <c r="G23" i="11"/>
  <c r="AC248" i="9"/>
  <c r="AC247" i="9" s="1"/>
  <c r="AC246" i="9" s="1"/>
  <c r="AC245" i="9" s="1"/>
  <c r="AC244" i="9" s="1"/>
  <c r="AC243" i="9" s="1"/>
  <c r="AC242" i="9" s="1"/>
  <c r="AC241" i="9" s="1"/>
  <c r="AB17" i="11"/>
  <c r="C17" i="14" s="1"/>
  <c r="S17" i="11"/>
  <c r="P17" i="11"/>
  <c r="L17" i="11" s="1"/>
  <c r="B17" i="14" s="1"/>
  <c r="Q17" i="11"/>
  <c r="R17" i="11"/>
  <c r="W16" i="11"/>
  <c r="Y16" i="11"/>
  <c r="M17" i="11"/>
  <c r="Z17" i="11"/>
  <c r="AB250" i="9"/>
  <c r="Z250" i="9"/>
  <c r="AA241" i="9"/>
  <c r="AB247" i="9"/>
  <c r="Z247" i="9" s="1"/>
  <c r="AB246" i="9"/>
  <c r="Z246" i="9" s="1"/>
  <c r="AD16" i="11" l="1"/>
  <c r="AC16" i="11"/>
  <c r="D16" i="14" s="1"/>
  <c r="A17" i="8"/>
  <c r="P17" i="8" s="1"/>
  <c r="Q17" i="8" s="1"/>
  <c r="AD265" i="9"/>
  <c r="AD264" i="9" s="1"/>
  <c r="AD263" i="9" s="1"/>
  <c r="AD262" i="9" s="1"/>
  <c r="AD261" i="9" s="1"/>
  <c r="AD260" i="9" s="1"/>
  <c r="AD259" i="9" s="1"/>
  <c r="AD258" i="9" s="1"/>
  <c r="AB265" i="9"/>
  <c r="N18" i="11"/>
  <c r="T18" i="11" s="1"/>
  <c r="E17" i="8"/>
  <c r="AF16" i="11"/>
  <c r="O16" i="14" s="1"/>
  <c r="R16" i="15" s="1"/>
  <c r="E16" i="14"/>
  <c r="AG16" i="11"/>
  <c r="P16" i="14" s="1"/>
  <c r="S16" i="15" s="1"/>
  <c r="AH16" i="11"/>
  <c r="Q16" i="14" s="1"/>
  <c r="T16" i="15" s="1"/>
  <c r="AE16" i="11"/>
  <c r="N16" i="14" s="1"/>
  <c r="Q16" i="15" s="1"/>
  <c r="O17" i="11"/>
  <c r="X17" i="11"/>
  <c r="M17" i="14" s="1"/>
  <c r="AC240" i="9"/>
  <c r="AA239" i="9" s="1"/>
  <c r="AA240" i="9"/>
  <c r="AB241" i="9"/>
  <c r="Z241" i="9" s="1"/>
  <c r="AA237" i="9"/>
  <c r="AA236" i="9"/>
  <c r="P17" i="15" l="1"/>
  <c r="L17" i="17"/>
  <c r="N17" i="17"/>
  <c r="M17" i="17"/>
  <c r="P17" i="17"/>
  <c r="O17" i="17"/>
  <c r="Q18" i="11"/>
  <c r="C17" i="8"/>
  <c r="B17" i="8"/>
  <c r="D17" i="8"/>
  <c r="A18" i="14"/>
  <c r="A18" i="15" s="1"/>
  <c r="C18" i="15" s="1"/>
  <c r="D18" i="15" s="1"/>
  <c r="U18" i="11"/>
  <c r="AC239" i="9"/>
  <c r="AA238" i="9" s="1"/>
  <c r="G21" i="11" s="1"/>
  <c r="P18" i="11"/>
  <c r="L18" i="11" s="1"/>
  <c r="B18" i="14" s="1"/>
  <c r="AC238" i="9"/>
  <c r="AC237" i="9" s="1"/>
  <c r="AC236" i="9" s="1"/>
  <c r="AC235" i="9" s="1"/>
  <c r="AC234" i="9" s="1"/>
  <c r="AC233" i="9" s="1"/>
  <c r="H24" i="11"/>
  <c r="Z265" i="9"/>
  <c r="F24" i="11" s="1"/>
  <c r="AB257" i="9"/>
  <c r="Z257" i="9" s="1"/>
  <c r="AD257" i="9"/>
  <c r="AB18" i="11"/>
  <c r="C18" i="14" s="1"/>
  <c r="R18" i="11"/>
  <c r="S18" i="11"/>
  <c r="W17" i="11"/>
  <c r="Y17" i="11"/>
  <c r="M18" i="11"/>
  <c r="Z18" i="11"/>
  <c r="AB240" i="9"/>
  <c r="Z240" i="9" s="1"/>
  <c r="AA233" i="9"/>
  <c r="AB237" i="9"/>
  <c r="Z237" i="9" s="1"/>
  <c r="AB236" i="9"/>
  <c r="Z236" i="9" s="1"/>
  <c r="AC17" i="11" l="1"/>
  <c r="D17" i="14" s="1"/>
  <c r="A18" i="8"/>
  <c r="P18" i="8" s="1"/>
  <c r="Q18" i="8" s="1"/>
  <c r="X18" i="11"/>
  <c r="M18" i="14" s="1"/>
  <c r="AD17" i="11"/>
  <c r="E17" i="14" s="1"/>
  <c r="AD256" i="9"/>
  <c r="AD255" i="9" s="1"/>
  <c r="AD254" i="9" s="1"/>
  <c r="AD253" i="9" s="1"/>
  <c r="AD252" i="9" s="1"/>
  <c r="AD251" i="9" s="1"/>
  <c r="AD250" i="9" s="1"/>
  <c r="AB256" i="9"/>
  <c r="N19" i="11"/>
  <c r="T19" i="11" s="1"/>
  <c r="AF17" i="11"/>
  <c r="O17" i="14" s="1"/>
  <c r="R17" i="15" s="1"/>
  <c r="AH17" i="11"/>
  <c r="Q17" i="14" s="1"/>
  <c r="T17" i="15" s="1"/>
  <c r="AG17" i="11"/>
  <c r="P17" i="14" s="1"/>
  <c r="S17" i="15" s="1"/>
  <c r="AE17" i="11"/>
  <c r="N17" i="14" s="1"/>
  <c r="Q17" i="15" s="1"/>
  <c r="O18" i="11"/>
  <c r="AC232" i="9"/>
  <c r="AA231" i="9" s="1"/>
  <c r="AA232" i="9"/>
  <c r="AB233" i="9"/>
  <c r="Z233" i="9" s="1"/>
  <c r="AA229" i="9"/>
  <c r="P18" i="15" l="1"/>
  <c r="L18" i="17"/>
  <c r="N18" i="17"/>
  <c r="M18" i="17"/>
  <c r="O18" i="17"/>
  <c r="P18" i="17"/>
  <c r="B18" i="8"/>
  <c r="C18" i="8"/>
  <c r="D18" i="8"/>
  <c r="E18" i="8"/>
  <c r="W18" i="11"/>
  <c r="Y18" i="11"/>
  <c r="A19" i="14"/>
  <c r="A19" i="15" s="1"/>
  <c r="C19" i="15" s="1"/>
  <c r="D19" i="15" s="1"/>
  <c r="U19" i="11"/>
  <c r="S19" i="11"/>
  <c r="R19" i="11"/>
  <c r="AC231" i="9"/>
  <c r="H23" i="11"/>
  <c r="Z256" i="9"/>
  <c r="F23" i="11" s="1"/>
  <c r="AB249" i="9"/>
  <c r="Z249" i="9" s="1"/>
  <c r="AD249" i="9"/>
  <c r="Q19" i="11"/>
  <c r="P19" i="11"/>
  <c r="L19" i="11" s="1"/>
  <c r="B19" i="14" s="1"/>
  <c r="AB19" i="11"/>
  <c r="C19" i="14" s="1"/>
  <c r="A19" i="8"/>
  <c r="Z19" i="11"/>
  <c r="M19" i="11"/>
  <c r="AA218" i="9"/>
  <c r="Z232" i="9"/>
  <c r="AB232" i="9"/>
  <c r="AA228" i="9"/>
  <c r="AA215" i="9"/>
  <c r="AB229" i="9"/>
  <c r="Z229" i="9"/>
  <c r="AB228" i="9"/>
  <c r="Z228" i="9" s="1"/>
  <c r="AC18" i="11" l="1"/>
  <c r="D18" i="14" s="1"/>
  <c r="E19" i="8"/>
  <c r="P19" i="8"/>
  <c r="Q19" i="8" s="1"/>
  <c r="AD18" i="11"/>
  <c r="E18" i="14" s="1"/>
  <c r="N20" i="11"/>
  <c r="T20" i="11" s="1"/>
  <c r="AD248" i="9"/>
  <c r="AD247" i="9" s="1"/>
  <c r="AD246" i="9" s="1"/>
  <c r="AD245" i="9" s="1"/>
  <c r="AD244" i="9" s="1"/>
  <c r="AD243" i="9" s="1"/>
  <c r="AD242" i="9" s="1"/>
  <c r="AD241" i="9" s="1"/>
  <c r="AD240" i="9" s="1"/>
  <c r="AB248" i="9"/>
  <c r="AC230" i="9"/>
  <c r="AC229" i="9" s="1"/>
  <c r="AC228" i="9" s="1"/>
  <c r="AC227" i="9" s="1"/>
  <c r="AC226" i="9" s="1"/>
  <c r="AC225" i="9" s="1"/>
  <c r="AC224" i="9" s="1"/>
  <c r="AC223" i="9" s="1"/>
  <c r="AC222" i="9" s="1"/>
  <c r="AC221" i="9" s="1"/>
  <c r="AC220" i="9" s="1"/>
  <c r="AC219" i="9" s="1"/>
  <c r="AC218" i="9" s="1"/>
  <c r="AA230" i="9"/>
  <c r="G20" i="11" s="1"/>
  <c r="D19" i="8"/>
  <c r="B19" i="8"/>
  <c r="C19" i="8"/>
  <c r="AH18" i="11"/>
  <c r="Q18" i="14" s="1"/>
  <c r="T18" i="15" s="1"/>
  <c r="AF18" i="11"/>
  <c r="O18" i="14" s="1"/>
  <c r="R18" i="15" s="1"/>
  <c r="AG18" i="11"/>
  <c r="P18" i="14" s="1"/>
  <c r="S18" i="15" s="1"/>
  <c r="AE18" i="11"/>
  <c r="N18" i="14" s="1"/>
  <c r="Q18" i="15" s="1"/>
  <c r="O19" i="11"/>
  <c r="X19" i="11"/>
  <c r="AB218" i="9"/>
  <c r="Z218" i="9"/>
  <c r="AA214" i="9"/>
  <c r="AB215" i="9"/>
  <c r="Z215" i="9" s="1"/>
  <c r="Y19" i="11" l="1"/>
  <c r="M19" i="14"/>
  <c r="P20" i="11"/>
  <c r="L20" i="11" s="1"/>
  <c r="B20" i="14" s="1"/>
  <c r="AB20" i="11"/>
  <c r="C20" i="14" s="1"/>
  <c r="S20" i="11"/>
  <c r="Q20" i="11"/>
  <c r="R20" i="11"/>
  <c r="A20" i="14"/>
  <c r="A20" i="15" s="1"/>
  <c r="C20" i="15" s="1"/>
  <c r="D20" i="15" s="1"/>
  <c r="U20" i="11"/>
  <c r="AD239" i="9"/>
  <c r="AB238" i="9" s="1"/>
  <c r="AB239" i="9"/>
  <c r="Z239" i="9" s="1"/>
  <c r="AA217" i="9"/>
  <c r="AC217" i="9"/>
  <c r="Z248" i="9"/>
  <c r="F22" i="11" s="1"/>
  <c r="H22" i="11"/>
  <c r="AD238" i="9"/>
  <c r="AD237" i="9" s="1"/>
  <c r="AD236" i="9" s="1"/>
  <c r="AD235" i="9" s="1"/>
  <c r="AD234" i="9" s="1"/>
  <c r="AD233" i="9" s="1"/>
  <c r="AD232" i="9" s="1"/>
  <c r="W19" i="11"/>
  <c r="M20" i="11"/>
  <c r="Z20" i="11"/>
  <c r="AA202" i="9"/>
  <c r="AB214" i="9"/>
  <c r="Z214" i="9" s="1"/>
  <c r="P19" i="15" l="1"/>
  <c r="AC19" i="11"/>
  <c r="D19" i="14" s="1"/>
  <c r="A20" i="8"/>
  <c r="D20" i="8" s="1"/>
  <c r="N21" i="11"/>
  <c r="T21" i="11" s="1"/>
  <c r="AG19" i="11"/>
  <c r="P19" i="14" s="1"/>
  <c r="S19" i="15" s="1"/>
  <c r="AE19" i="11"/>
  <c r="N19" i="14" s="1"/>
  <c r="Q19" i="15" s="1"/>
  <c r="AF19" i="11"/>
  <c r="O19" i="14" s="1"/>
  <c r="R19" i="15" s="1"/>
  <c r="AH19" i="11"/>
  <c r="Q19" i="14" s="1"/>
  <c r="T19" i="15" s="1"/>
  <c r="AD19" i="11"/>
  <c r="E19" i="14" s="1"/>
  <c r="AD231" i="9"/>
  <c r="AB230" i="9" s="1"/>
  <c r="AB231" i="9"/>
  <c r="Z231" i="9" s="1"/>
  <c r="Z238" i="9"/>
  <c r="F21" i="11" s="1"/>
  <c r="H21" i="11"/>
  <c r="AD230" i="9"/>
  <c r="AD229" i="9" s="1"/>
  <c r="AD228" i="9" s="1"/>
  <c r="AD227" i="9" s="1"/>
  <c r="AD226" i="9" s="1"/>
  <c r="AD225" i="9" s="1"/>
  <c r="AD224" i="9" s="1"/>
  <c r="AD223" i="9" s="1"/>
  <c r="AD222" i="9" s="1"/>
  <c r="AD221" i="9" s="1"/>
  <c r="AD220" i="9" s="1"/>
  <c r="AD219" i="9" s="1"/>
  <c r="AD218" i="9" s="1"/>
  <c r="AC216" i="9"/>
  <c r="AC215" i="9" s="1"/>
  <c r="AC214" i="9" s="1"/>
  <c r="AC213" i="9" s="1"/>
  <c r="AC212" i="9" s="1"/>
  <c r="AC211" i="9" s="1"/>
  <c r="AC210" i="9" s="1"/>
  <c r="AC209" i="9" s="1"/>
  <c r="AC208" i="9" s="1"/>
  <c r="AC207" i="9" s="1"/>
  <c r="AC206" i="9" s="1"/>
  <c r="AC205" i="9" s="1"/>
  <c r="AC204" i="9" s="1"/>
  <c r="AC203" i="9" s="1"/>
  <c r="AC202" i="9" s="1"/>
  <c r="AA216" i="9"/>
  <c r="G10" i="11" s="1"/>
  <c r="X20" i="11"/>
  <c r="M20" i="14" s="1"/>
  <c r="O20" i="11"/>
  <c r="AB202" i="9"/>
  <c r="Z202" i="9"/>
  <c r="AA199" i="9"/>
  <c r="Z199" i="9"/>
  <c r="P20" i="15" l="1"/>
  <c r="Q21" i="11"/>
  <c r="AB21" i="11"/>
  <c r="C21" i="14" s="1"/>
  <c r="S21" i="11"/>
  <c r="P21" i="11"/>
  <c r="L21" i="11" s="1"/>
  <c r="B21" i="14" s="1"/>
  <c r="R21" i="11"/>
  <c r="E20" i="8"/>
  <c r="B20" i="8"/>
  <c r="C20" i="8"/>
  <c r="P20" i="8"/>
  <c r="Q20" i="8" s="1"/>
  <c r="U21" i="11"/>
  <c r="A21" i="14"/>
  <c r="A21" i="15" s="1"/>
  <c r="C21" i="15" s="1"/>
  <c r="D21" i="15" s="1"/>
  <c r="Z230" i="9"/>
  <c r="F20" i="11" s="1"/>
  <c r="H20" i="11"/>
  <c r="AB217" i="9"/>
  <c r="Z217" i="9" s="1"/>
  <c r="AD217" i="9"/>
  <c r="AA201" i="9"/>
  <c r="AC201" i="9"/>
  <c r="Z21" i="11"/>
  <c r="M21" i="11"/>
  <c r="Y20" i="11"/>
  <c r="W20" i="11" s="1"/>
  <c r="AA186" i="9"/>
  <c r="AB199" i="9"/>
  <c r="N22" i="11" l="1"/>
  <c r="T22" i="11" s="1"/>
  <c r="AC20" i="11"/>
  <c r="D20" i="14" s="1"/>
  <c r="A21" i="8"/>
  <c r="AE20" i="11"/>
  <c r="N20" i="14" s="1"/>
  <c r="Q20" i="15" s="1"/>
  <c r="AH20" i="11"/>
  <c r="Q20" i="14" s="1"/>
  <c r="T20" i="15" s="1"/>
  <c r="AG20" i="11"/>
  <c r="P20" i="14" s="1"/>
  <c r="S20" i="15" s="1"/>
  <c r="AF20" i="11"/>
  <c r="O20" i="14" s="1"/>
  <c r="R20" i="15" s="1"/>
  <c r="A22" i="14"/>
  <c r="A22" i="15" s="1"/>
  <c r="C22" i="15" s="1"/>
  <c r="D22" i="15" s="1"/>
  <c r="U22" i="11"/>
  <c r="AD20" i="11"/>
  <c r="E20" i="14" s="1"/>
  <c r="AD216" i="9"/>
  <c r="AD215" i="9" s="1"/>
  <c r="AD214" i="9" s="1"/>
  <c r="AD213" i="9" s="1"/>
  <c r="AD212" i="9" s="1"/>
  <c r="AD211" i="9" s="1"/>
  <c r="AD210" i="9" s="1"/>
  <c r="AD209" i="9" s="1"/>
  <c r="AD208" i="9" s="1"/>
  <c r="AD207" i="9" s="1"/>
  <c r="AD206" i="9" s="1"/>
  <c r="AD205" i="9" s="1"/>
  <c r="AD204" i="9" s="1"/>
  <c r="AD203" i="9" s="1"/>
  <c r="AD202" i="9" s="1"/>
  <c r="AB216" i="9"/>
  <c r="AC200" i="9"/>
  <c r="AC199" i="9" s="1"/>
  <c r="AC198" i="9" s="1"/>
  <c r="AC197" i="9" s="1"/>
  <c r="AC196" i="9" s="1"/>
  <c r="AC195" i="9" s="1"/>
  <c r="AC194" i="9" s="1"/>
  <c r="AC193" i="9" s="1"/>
  <c r="AC192" i="9" s="1"/>
  <c r="AC191" i="9" s="1"/>
  <c r="AC190" i="9" s="1"/>
  <c r="AC189" i="9" s="1"/>
  <c r="AC188" i="9" s="1"/>
  <c r="AC187" i="9" s="1"/>
  <c r="AC186" i="9" s="1"/>
  <c r="AA200" i="9"/>
  <c r="AB22" i="11"/>
  <c r="C22" i="14" s="1"/>
  <c r="R22" i="11"/>
  <c r="S22" i="11"/>
  <c r="Q22" i="11"/>
  <c r="P22" i="11"/>
  <c r="L22" i="11" s="1"/>
  <c r="B22" i="14" s="1"/>
  <c r="A22" i="8"/>
  <c r="P22" i="8" s="1"/>
  <c r="X21" i="11"/>
  <c r="M21" i="14" s="1"/>
  <c r="O21" i="11"/>
  <c r="AA155" i="9"/>
  <c r="Z186" i="9"/>
  <c r="AB186" i="9"/>
  <c r="P21" i="15" l="1"/>
  <c r="P21" i="8"/>
  <c r="Q21" i="8" s="1"/>
  <c r="Q22" i="8" s="1"/>
  <c r="B21" i="8"/>
  <c r="E21" i="8"/>
  <c r="E22" i="8" s="1"/>
  <c r="C21" i="8"/>
  <c r="D21" i="8"/>
  <c r="G9" i="11"/>
  <c r="AA185" i="9"/>
  <c r="AC185" i="9"/>
  <c r="H10" i="11"/>
  <c r="Z216" i="9"/>
  <c r="F10" i="11" s="1"/>
  <c r="AB201" i="9"/>
  <c r="Z201" i="9" s="1"/>
  <c r="AD201" i="9"/>
  <c r="AC153" i="9"/>
  <c r="AC152" i="9" s="1"/>
  <c r="AC151" i="9" s="1"/>
  <c r="AC150" i="9" s="1"/>
  <c r="AC149" i="9" s="1"/>
  <c r="AC148" i="9" s="1"/>
  <c r="AC147" i="9" s="1"/>
  <c r="AC146" i="9" s="1"/>
  <c r="AC145" i="9" s="1"/>
  <c r="AC144" i="9" s="1"/>
  <c r="AC143" i="9" s="1"/>
  <c r="AC142" i="9" s="1"/>
  <c r="AC141" i="9" s="1"/>
  <c r="D22" i="8"/>
  <c r="C22" i="8"/>
  <c r="B22" i="8"/>
  <c r="Z22" i="11"/>
  <c r="M22" i="11"/>
  <c r="N23" i="11" s="1"/>
  <c r="T23" i="11" s="1"/>
  <c r="Y21" i="11"/>
  <c r="W21" i="11" s="1"/>
  <c r="AB155" i="9"/>
  <c r="Z155" i="9"/>
  <c r="AA152" i="9"/>
  <c r="AC21" i="11" l="1"/>
  <c r="D21" i="14" s="1"/>
  <c r="AG21" i="11"/>
  <c r="P21" i="14" s="1"/>
  <c r="S21" i="15" s="1"/>
  <c r="AF21" i="11"/>
  <c r="O21" i="14" s="1"/>
  <c r="R21" i="15" s="1"/>
  <c r="AH21" i="11"/>
  <c r="Q21" i="14" s="1"/>
  <c r="T21" i="15" s="1"/>
  <c r="AE21" i="11"/>
  <c r="N21" i="14" s="1"/>
  <c r="Q21" i="15" s="1"/>
  <c r="A23" i="14"/>
  <c r="U23" i="11"/>
  <c r="AD21" i="11"/>
  <c r="E21" i="14" s="1"/>
  <c r="AD200" i="9"/>
  <c r="AD199" i="9" s="1"/>
  <c r="AD198" i="9" s="1"/>
  <c r="AD197" i="9" s="1"/>
  <c r="AD196" i="9" s="1"/>
  <c r="AD195" i="9" s="1"/>
  <c r="AD194" i="9" s="1"/>
  <c r="AD193" i="9" s="1"/>
  <c r="AD192" i="9" s="1"/>
  <c r="AD191" i="9" s="1"/>
  <c r="AD190" i="9" s="1"/>
  <c r="AD189" i="9" s="1"/>
  <c r="AD188" i="9" s="1"/>
  <c r="AD187" i="9" s="1"/>
  <c r="AD186" i="9" s="1"/>
  <c r="AB200" i="9"/>
  <c r="AC184" i="9"/>
  <c r="AC183" i="9" s="1"/>
  <c r="AC182" i="9" s="1"/>
  <c r="AC181" i="9" s="1"/>
  <c r="AC180" i="9" s="1"/>
  <c r="AC179" i="9" s="1"/>
  <c r="AC178" i="9" s="1"/>
  <c r="AC177" i="9" s="1"/>
  <c r="AC176" i="9" s="1"/>
  <c r="AC175" i="9" s="1"/>
  <c r="AC174" i="9" s="1"/>
  <c r="AC173" i="9" s="1"/>
  <c r="AC172" i="9" s="1"/>
  <c r="AC171" i="9" s="1"/>
  <c r="AC170" i="9" s="1"/>
  <c r="AC169" i="9" s="1"/>
  <c r="AC168" i="9" s="1"/>
  <c r="AC167" i="9" s="1"/>
  <c r="AC166" i="9" s="1"/>
  <c r="AC165" i="9" s="1"/>
  <c r="AC164" i="9" s="1"/>
  <c r="AC163" i="9" s="1"/>
  <c r="AC162" i="9" s="1"/>
  <c r="AC161" i="9" s="1"/>
  <c r="AC160" i="9" s="1"/>
  <c r="AC159" i="9" s="1"/>
  <c r="AC158" i="9" s="1"/>
  <c r="AC157" i="9" s="1"/>
  <c r="AC156" i="9" s="1"/>
  <c r="AC155" i="9" s="1"/>
  <c r="AA184" i="9"/>
  <c r="AD153" i="9"/>
  <c r="AD152" i="9" s="1"/>
  <c r="AD151" i="9" s="1"/>
  <c r="AD150" i="9" s="1"/>
  <c r="AD149" i="9" s="1"/>
  <c r="AD148" i="9" s="1"/>
  <c r="AD147" i="9" s="1"/>
  <c r="AD146" i="9" s="1"/>
  <c r="AD145" i="9" s="1"/>
  <c r="AD144" i="9" s="1"/>
  <c r="AD143" i="9" s="1"/>
  <c r="AD142" i="9" s="1"/>
  <c r="AD141" i="9" s="1"/>
  <c r="AB23" i="11"/>
  <c r="C23" i="14" s="1"/>
  <c r="R23" i="11"/>
  <c r="S23" i="11"/>
  <c r="Q23" i="11"/>
  <c r="P23" i="11"/>
  <c r="L23" i="11" s="1"/>
  <c r="B23" i="14" s="1"/>
  <c r="O22" i="11"/>
  <c r="X22" i="11"/>
  <c r="M22" i="14" s="1"/>
  <c r="AA140" i="9"/>
  <c r="AC140" i="9"/>
  <c r="AB152" i="9"/>
  <c r="P22" i="15" l="1"/>
  <c r="A23" i="8"/>
  <c r="P23" i="8" s="1"/>
  <c r="Q23" i="8" s="1"/>
  <c r="A23" i="15"/>
  <c r="C23" i="15" s="1"/>
  <c r="D23" i="15" s="1"/>
  <c r="AA154" i="9"/>
  <c r="AC154" i="9"/>
  <c r="AA153" i="9" s="1"/>
  <c r="G7" i="11" s="1"/>
  <c r="H9" i="11"/>
  <c r="Z200" i="9"/>
  <c r="F9" i="11" s="1"/>
  <c r="AB185" i="9"/>
  <c r="Z185" i="9" s="1"/>
  <c r="AD185" i="9"/>
  <c r="G8" i="11"/>
  <c r="Y22" i="11"/>
  <c r="W22" i="11" s="1"/>
  <c r="M23" i="11"/>
  <c r="N24" i="11" s="1"/>
  <c r="T24" i="11" s="1"/>
  <c r="Z23" i="11"/>
  <c r="AB140" i="9"/>
  <c r="AD140" i="9"/>
  <c r="AC139" i="9"/>
  <c r="AC138" i="9" s="1"/>
  <c r="AC137" i="9" s="1"/>
  <c r="AC136" i="9" s="1"/>
  <c r="AC135" i="9" s="1"/>
  <c r="AC134" i="9" s="1"/>
  <c r="AC133" i="9" s="1"/>
  <c r="AA139" i="9"/>
  <c r="Z140" i="9"/>
  <c r="E23" i="8" l="1"/>
  <c r="B23" i="8"/>
  <c r="C23" i="8"/>
  <c r="D23" i="8"/>
  <c r="AC22" i="11"/>
  <c r="D22" i="14" s="1"/>
  <c r="AE22" i="11"/>
  <c r="N22" i="14" s="1"/>
  <c r="Q22" i="15" s="1"/>
  <c r="AF22" i="11"/>
  <c r="O22" i="14" s="1"/>
  <c r="R22" i="15" s="1"/>
  <c r="AG22" i="11"/>
  <c r="P22" i="14" s="1"/>
  <c r="S22" i="15" s="1"/>
  <c r="AH22" i="11"/>
  <c r="Q22" i="14" s="1"/>
  <c r="T22" i="15" s="1"/>
  <c r="A24" i="14"/>
  <c r="A24" i="15" s="1"/>
  <c r="C24" i="15" s="1"/>
  <c r="D24" i="15" s="1"/>
  <c r="U24" i="11"/>
  <c r="AD22" i="11"/>
  <c r="E22" i="14" s="1"/>
  <c r="AD184" i="9"/>
  <c r="AD183" i="9" s="1"/>
  <c r="AD182" i="9" s="1"/>
  <c r="AD181" i="9" s="1"/>
  <c r="AD180" i="9" s="1"/>
  <c r="AD179" i="9" s="1"/>
  <c r="AD178" i="9" s="1"/>
  <c r="AD177" i="9" s="1"/>
  <c r="AD176" i="9" s="1"/>
  <c r="AD175" i="9" s="1"/>
  <c r="AD174" i="9" s="1"/>
  <c r="AD173" i="9" s="1"/>
  <c r="AD172" i="9" s="1"/>
  <c r="AD171" i="9" s="1"/>
  <c r="AD170" i="9" s="1"/>
  <c r="AD169" i="9" s="1"/>
  <c r="AD168" i="9" s="1"/>
  <c r="AD167" i="9" s="1"/>
  <c r="AD166" i="9" s="1"/>
  <c r="AD165" i="9" s="1"/>
  <c r="AD164" i="9" s="1"/>
  <c r="AD163" i="9" s="1"/>
  <c r="AD162" i="9" s="1"/>
  <c r="AD161" i="9" s="1"/>
  <c r="AD160" i="9" s="1"/>
  <c r="AD159" i="9" s="1"/>
  <c r="AD158" i="9" s="1"/>
  <c r="AD157" i="9" s="1"/>
  <c r="AD156" i="9" s="1"/>
  <c r="AD155" i="9" s="1"/>
  <c r="AB184" i="9"/>
  <c r="Z184" i="9" s="1"/>
  <c r="F8" i="11" s="1"/>
  <c r="AB24" i="11"/>
  <c r="C24" i="14" s="1"/>
  <c r="R24" i="11"/>
  <c r="O23" i="11"/>
  <c r="X23" i="11"/>
  <c r="M23" i="14" s="1"/>
  <c r="P24" i="11"/>
  <c r="L24" i="11" s="1"/>
  <c r="B24" i="14" s="1"/>
  <c r="Q24" i="11"/>
  <c r="S24" i="11"/>
  <c r="A24" i="8"/>
  <c r="P24" i="8" s="1"/>
  <c r="G52" i="11"/>
  <c r="AC132" i="9"/>
  <c r="AC131" i="9" s="1"/>
  <c r="AC130" i="9" s="1"/>
  <c r="AC129" i="9" s="1"/>
  <c r="AC128" i="9" s="1"/>
  <c r="AC127" i="9" s="1"/>
  <c r="AC126" i="9" s="1"/>
  <c r="AC125" i="9" s="1"/>
  <c r="AA132" i="9"/>
  <c r="AD139" i="9"/>
  <c r="AD138" i="9" s="1"/>
  <c r="AD137" i="9" s="1"/>
  <c r="AD136" i="9" s="1"/>
  <c r="AD135" i="9" s="1"/>
  <c r="AD134" i="9" s="1"/>
  <c r="AD133" i="9" s="1"/>
  <c r="AB139" i="9"/>
  <c r="Z139" i="9" s="1"/>
  <c r="F52" i="11" s="1"/>
  <c r="P23" i="15" l="1"/>
  <c r="H8" i="11"/>
  <c r="AB154" i="9"/>
  <c r="Z154" i="9" s="1"/>
  <c r="AD154" i="9"/>
  <c r="AB153" i="9" s="1"/>
  <c r="E24" i="8"/>
  <c r="Q24" i="8"/>
  <c r="D24" i="8"/>
  <c r="B24" i="8"/>
  <c r="C24" i="8"/>
  <c r="Y23" i="11"/>
  <c r="W23" i="11" s="1"/>
  <c r="M24" i="11"/>
  <c r="N25" i="11" s="1"/>
  <c r="T25" i="11" s="1"/>
  <c r="Z24" i="11"/>
  <c r="H52" i="11"/>
  <c r="AD132" i="9"/>
  <c r="AD131" i="9" s="1"/>
  <c r="AD130" i="9" s="1"/>
  <c r="AD129" i="9" s="1"/>
  <c r="AD128" i="9" s="1"/>
  <c r="AD127" i="9" s="1"/>
  <c r="AD126" i="9" s="1"/>
  <c r="AD125" i="9" s="1"/>
  <c r="AB132" i="9"/>
  <c r="H51" i="11" s="1"/>
  <c r="G51" i="11"/>
  <c r="AC124" i="9"/>
  <c r="AC123" i="9" s="1"/>
  <c r="AC122" i="9" s="1"/>
  <c r="AC121" i="9" s="1"/>
  <c r="AC120" i="9" s="1"/>
  <c r="AC119" i="9" s="1"/>
  <c r="AC118" i="9" s="1"/>
  <c r="AC117" i="9" s="1"/>
  <c r="AC116" i="9" s="1"/>
  <c r="AC115" i="9" s="1"/>
  <c r="AC114" i="9" s="1"/>
  <c r="AC113" i="9" s="1"/>
  <c r="AA124" i="9"/>
  <c r="AC23" i="11" l="1"/>
  <c r="D23" i="14" s="1"/>
  <c r="AH23" i="11"/>
  <c r="Q23" i="14" s="1"/>
  <c r="T23" i="15" s="1"/>
  <c r="AF23" i="11"/>
  <c r="O23" i="14" s="1"/>
  <c r="R23" i="15" s="1"/>
  <c r="AG23" i="11"/>
  <c r="P23" i="14" s="1"/>
  <c r="S23" i="15" s="1"/>
  <c r="AE23" i="11"/>
  <c r="N23" i="14" s="1"/>
  <c r="Q23" i="15" s="1"/>
  <c r="A25" i="14"/>
  <c r="A25" i="15" s="1"/>
  <c r="C25" i="15" s="1"/>
  <c r="D25" i="15" s="1"/>
  <c r="U25" i="11"/>
  <c r="AD23" i="11"/>
  <c r="E23" i="14" s="1"/>
  <c r="Z153" i="9"/>
  <c r="F7" i="11" s="1"/>
  <c r="H7" i="11"/>
  <c r="AB25" i="11"/>
  <c r="C25" i="14" s="1"/>
  <c r="R25" i="11"/>
  <c r="X24" i="11"/>
  <c r="M24" i="14" s="1"/>
  <c r="O24" i="11"/>
  <c r="P25" i="11"/>
  <c r="L25" i="11" s="1"/>
  <c r="B25" i="14" s="1"/>
  <c r="Q25" i="11"/>
  <c r="S25" i="11"/>
  <c r="Z132" i="9"/>
  <c r="F51" i="11" s="1"/>
  <c r="G50" i="11"/>
  <c r="AC112" i="9"/>
  <c r="AC111" i="9" s="1"/>
  <c r="AC110" i="9" s="1"/>
  <c r="AC109" i="9" s="1"/>
  <c r="AC108" i="9" s="1"/>
  <c r="AC107" i="9" s="1"/>
  <c r="AC106" i="9" s="1"/>
  <c r="AC105" i="9" s="1"/>
  <c r="AC104" i="9" s="1"/>
  <c r="AC103" i="9" s="1"/>
  <c r="AA112" i="9"/>
  <c r="AD124" i="9"/>
  <c r="AD123" i="9" s="1"/>
  <c r="AD122" i="9" s="1"/>
  <c r="AD121" i="9" s="1"/>
  <c r="AD120" i="9" s="1"/>
  <c r="AD119" i="9" s="1"/>
  <c r="AD118" i="9" s="1"/>
  <c r="AD117" i="9" s="1"/>
  <c r="AD116" i="9" s="1"/>
  <c r="AD115" i="9" s="1"/>
  <c r="AD114" i="9" s="1"/>
  <c r="AD113" i="9" s="1"/>
  <c r="AB124" i="9"/>
  <c r="H50" i="11" s="1"/>
  <c r="P24" i="15" l="1"/>
  <c r="A25" i="8"/>
  <c r="P25" i="8" s="1"/>
  <c r="Q25" i="8" s="1"/>
  <c r="Z25" i="11"/>
  <c r="M25" i="11"/>
  <c r="N26" i="11" s="1"/>
  <c r="T26" i="11" s="1"/>
  <c r="Y24" i="11"/>
  <c r="W24" i="11" s="1"/>
  <c r="Z124" i="9"/>
  <c r="F50" i="11" s="1"/>
  <c r="AD112" i="9"/>
  <c r="AD111" i="9" s="1"/>
  <c r="AD110" i="9" s="1"/>
  <c r="AD109" i="9" s="1"/>
  <c r="AD108" i="9" s="1"/>
  <c r="AD107" i="9" s="1"/>
  <c r="AD106" i="9" s="1"/>
  <c r="AD105" i="9" s="1"/>
  <c r="AD104" i="9" s="1"/>
  <c r="AD103" i="9" s="1"/>
  <c r="AB112" i="9"/>
  <c r="H49" i="11" s="1"/>
  <c r="G49" i="11"/>
  <c r="AC102" i="9"/>
  <c r="AC101" i="9" s="1"/>
  <c r="AC100" i="9" s="1"/>
  <c r="AC99" i="9" s="1"/>
  <c r="AC98" i="9" s="1"/>
  <c r="AC97" i="9" s="1"/>
  <c r="AC96" i="9" s="1"/>
  <c r="AC95" i="9" s="1"/>
  <c r="AC94" i="9" s="1"/>
  <c r="AC93" i="9" s="1"/>
  <c r="AA102" i="9"/>
  <c r="AC24" i="11" l="1"/>
  <c r="D24" i="14" s="1"/>
  <c r="B25" i="8"/>
  <c r="D25" i="8"/>
  <c r="C25" i="8"/>
  <c r="E25" i="8"/>
  <c r="AH24" i="11"/>
  <c r="Q24" i="14" s="1"/>
  <c r="T24" i="15" s="1"/>
  <c r="AG24" i="11"/>
  <c r="P24" i="14" s="1"/>
  <c r="S24" i="15" s="1"/>
  <c r="AE24" i="11"/>
  <c r="N24" i="14" s="1"/>
  <c r="Q24" i="15" s="1"/>
  <c r="AF24" i="11"/>
  <c r="O24" i="14" s="1"/>
  <c r="R24" i="15" s="1"/>
  <c r="A26" i="14"/>
  <c r="A26" i="15" s="1"/>
  <c r="C26" i="15" s="1"/>
  <c r="D26" i="15" s="1"/>
  <c r="U26" i="11"/>
  <c r="AD24" i="11"/>
  <c r="E24" i="14" s="1"/>
  <c r="AB26" i="11"/>
  <c r="C26" i="14" s="1"/>
  <c r="R26" i="11"/>
  <c r="Q26" i="11"/>
  <c r="S26" i="11"/>
  <c r="P26" i="11"/>
  <c r="L26" i="11" s="1"/>
  <c r="B26" i="14" s="1"/>
  <c r="X25" i="11"/>
  <c r="M25" i="14" s="1"/>
  <c r="O25" i="11"/>
  <c r="Z112" i="9"/>
  <c r="F49" i="11" s="1"/>
  <c r="G48" i="11"/>
  <c r="AC92" i="9"/>
  <c r="AC91" i="9" s="1"/>
  <c r="AC90" i="9" s="1"/>
  <c r="AC89" i="9" s="1"/>
  <c r="AC88" i="9" s="1"/>
  <c r="AA92" i="9"/>
  <c r="AD102" i="9"/>
  <c r="AD101" i="9" s="1"/>
  <c r="AD100" i="9" s="1"/>
  <c r="AD99" i="9" s="1"/>
  <c r="AD98" i="9" s="1"/>
  <c r="AD97" i="9" s="1"/>
  <c r="AD96" i="9" s="1"/>
  <c r="AD95" i="9" s="1"/>
  <c r="AD94" i="9" s="1"/>
  <c r="AD93" i="9" s="1"/>
  <c r="AB102" i="9"/>
  <c r="H48" i="11" s="1"/>
  <c r="P25" i="15" l="1"/>
  <c r="A26" i="8"/>
  <c r="P26" i="8" s="1"/>
  <c r="Q26" i="8" s="1"/>
  <c r="Z26" i="11"/>
  <c r="M26" i="11"/>
  <c r="N27" i="11" s="1"/>
  <c r="T27" i="11" s="1"/>
  <c r="Y25" i="11"/>
  <c r="W25" i="11" s="1"/>
  <c r="Z102" i="9"/>
  <c r="F48" i="11" s="1"/>
  <c r="AD92" i="9"/>
  <c r="AD91" i="9" s="1"/>
  <c r="AD90" i="9" s="1"/>
  <c r="AD89" i="9" s="1"/>
  <c r="AD88" i="9" s="1"/>
  <c r="AB92" i="9"/>
  <c r="H47" i="11" s="1"/>
  <c r="G47" i="11"/>
  <c r="AC87" i="9"/>
  <c r="AC86" i="9" s="1"/>
  <c r="AC85" i="9" s="1"/>
  <c r="AC84" i="9" s="1"/>
  <c r="AC83" i="9" s="1"/>
  <c r="AC82" i="9" s="1"/>
  <c r="AC81" i="9" s="1"/>
  <c r="AC80" i="9" s="1"/>
  <c r="AC79" i="9" s="1"/>
  <c r="AA87" i="9"/>
  <c r="AC25" i="11" l="1"/>
  <c r="D25" i="14" s="1"/>
  <c r="B26" i="8"/>
  <c r="C26" i="8"/>
  <c r="D26" i="8"/>
  <c r="E26" i="8"/>
  <c r="AE25" i="11"/>
  <c r="N25" i="14" s="1"/>
  <c r="Q25" i="15" s="1"/>
  <c r="AG25" i="11"/>
  <c r="P25" i="14" s="1"/>
  <c r="S25" i="15" s="1"/>
  <c r="AH25" i="11"/>
  <c r="Q25" i="14" s="1"/>
  <c r="T25" i="15" s="1"/>
  <c r="AF25" i="11"/>
  <c r="O25" i="14" s="1"/>
  <c r="R25" i="15" s="1"/>
  <c r="A27" i="14"/>
  <c r="A27" i="15" s="1"/>
  <c r="C27" i="15" s="1"/>
  <c r="D27" i="15" s="1"/>
  <c r="U27" i="11"/>
  <c r="AD25" i="11"/>
  <c r="E25" i="14" s="1"/>
  <c r="AB27" i="11"/>
  <c r="C27" i="14" s="1"/>
  <c r="R27" i="11"/>
  <c r="Z92" i="9"/>
  <c r="F47" i="11" s="1"/>
  <c r="P27" i="11"/>
  <c r="L27" i="11" s="1"/>
  <c r="B27" i="14" s="1"/>
  <c r="S27" i="11"/>
  <c r="Q27" i="11"/>
  <c r="O26" i="11"/>
  <c r="X26" i="11"/>
  <c r="M26" i="14" s="1"/>
  <c r="G46" i="11"/>
  <c r="AC78" i="9"/>
  <c r="AC77" i="9" s="1"/>
  <c r="AC76" i="9" s="1"/>
  <c r="AC75" i="9" s="1"/>
  <c r="AC74" i="9" s="1"/>
  <c r="AC73" i="9" s="1"/>
  <c r="AC72" i="9" s="1"/>
  <c r="AC71" i="9" s="1"/>
  <c r="AA78" i="9"/>
  <c r="AD87" i="9"/>
  <c r="AD86" i="9" s="1"/>
  <c r="AD85" i="9" s="1"/>
  <c r="AD84" i="9" s="1"/>
  <c r="AD83" i="9" s="1"/>
  <c r="AD82" i="9" s="1"/>
  <c r="AD81" i="9" s="1"/>
  <c r="AD80" i="9" s="1"/>
  <c r="AD79" i="9" s="1"/>
  <c r="AB87" i="9"/>
  <c r="H46" i="11" s="1"/>
  <c r="P26" i="15" l="1"/>
  <c r="A27" i="8"/>
  <c r="P27" i="8" s="1"/>
  <c r="Q27" i="8" s="1"/>
  <c r="Y26" i="11"/>
  <c r="W26" i="11" s="1"/>
  <c r="M27" i="11"/>
  <c r="N28" i="11" s="1"/>
  <c r="T28" i="11" s="1"/>
  <c r="Z27" i="11"/>
  <c r="Z87" i="9"/>
  <c r="F46" i="11" s="1"/>
  <c r="AD78" i="9"/>
  <c r="AD77" i="9" s="1"/>
  <c r="AD76" i="9" s="1"/>
  <c r="AD75" i="9" s="1"/>
  <c r="AD74" i="9" s="1"/>
  <c r="AD73" i="9" s="1"/>
  <c r="AD72" i="9" s="1"/>
  <c r="AD71" i="9" s="1"/>
  <c r="AB78" i="9"/>
  <c r="H45" i="11" s="1"/>
  <c r="G45" i="11"/>
  <c r="AC70" i="9"/>
  <c r="AC69" i="9" s="1"/>
  <c r="AC68" i="9" s="1"/>
  <c r="AC67" i="9" s="1"/>
  <c r="AC66" i="9" s="1"/>
  <c r="AC65" i="9" s="1"/>
  <c r="AC64" i="9" s="1"/>
  <c r="AA63" i="9" s="1"/>
  <c r="AA70" i="9"/>
  <c r="AC26" i="11" l="1"/>
  <c r="D26" i="14" s="1"/>
  <c r="AH26" i="11"/>
  <c r="Q26" i="14" s="1"/>
  <c r="T26" i="15" s="1"/>
  <c r="C27" i="8"/>
  <c r="B27" i="8"/>
  <c r="D27" i="8"/>
  <c r="E27" i="8"/>
  <c r="AE26" i="11"/>
  <c r="N26" i="14" s="1"/>
  <c r="Q26" i="15" s="1"/>
  <c r="AF26" i="11"/>
  <c r="O26" i="14" s="1"/>
  <c r="R26" i="15" s="1"/>
  <c r="AG26" i="11"/>
  <c r="P26" i="14" s="1"/>
  <c r="S26" i="15" s="1"/>
  <c r="A28" i="14"/>
  <c r="A28" i="15" s="1"/>
  <c r="C28" i="15" s="1"/>
  <c r="D28" i="15" s="1"/>
  <c r="U28" i="11"/>
  <c r="AD26" i="11"/>
  <c r="E26" i="14" s="1"/>
  <c r="AB28" i="11"/>
  <c r="C28" i="14" s="1"/>
  <c r="R28" i="11"/>
  <c r="X27" i="11"/>
  <c r="M27" i="14" s="1"/>
  <c r="O27" i="11"/>
  <c r="S28" i="11"/>
  <c r="P28" i="11"/>
  <c r="L28" i="11" s="1"/>
  <c r="B28" i="14" s="1"/>
  <c r="Q28" i="11"/>
  <c r="Z78" i="9"/>
  <c r="F45" i="11" s="1"/>
  <c r="G44" i="11"/>
  <c r="G43" i="11"/>
  <c r="AD70" i="9"/>
  <c r="AD69" i="9" s="1"/>
  <c r="AD68" i="9" s="1"/>
  <c r="AD67" i="9" s="1"/>
  <c r="AD66" i="9" s="1"/>
  <c r="AD65" i="9" s="1"/>
  <c r="AD64" i="9" s="1"/>
  <c r="AB63" i="9" s="1"/>
  <c r="H43" i="11" s="1"/>
  <c r="AB70" i="9"/>
  <c r="H44" i="11" s="1"/>
  <c r="P27" i="15" l="1"/>
  <c r="A28" i="8"/>
  <c r="P28" i="8" s="1"/>
  <c r="Q28" i="8" s="1"/>
  <c r="M28" i="11"/>
  <c r="N29" i="11" s="1"/>
  <c r="T29" i="11" s="1"/>
  <c r="Z28" i="11"/>
  <c r="Y27" i="11"/>
  <c r="W27" i="11" s="1"/>
  <c r="Z63" i="9"/>
  <c r="F43" i="11" s="1"/>
  <c r="Z70" i="9"/>
  <c r="F44" i="11" s="1"/>
  <c r="AC27" i="11" l="1"/>
  <c r="D27" i="14" s="1"/>
  <c r="C28" i="8"/>
  <c r="B28" i="8"/>
  <c r="D28" i="8"/>
  <c r="E28" i="8"/>
  <c r="AF27" i="11"/>
  <c r="O27" i="14" s="1"/>
  <c r="R27" i="15" s="1"/>
  <c r="AG27" i="11"/>
  <c r="P27" i="14" s="1"/>
  <c r="S27" i="15" s="1"/>
  <c r="AE27" i="11"/>
  <c r="N27" i="14" s="1"/>
  <c r="Q27" i="15" s="1"/>
  <c r="AH27" i="11"/>
  <c r="Q27" i="14" s="1"/>
  <c r="T27" i="15" s="1"/>
  <c r="A29" i="14"/>
  <c r="A29" i="15" s="1"/>
  <c r="C29" i="15" s="1"/>
  <c r="D29" i="15" s="1"/>
  <c r="U29" i="11"/>
  <c r="AD27" i="11"/>
  <c r="E27" i="14" s="1"/>
  <c r="AB29" i="11"/>
  <c r="C29" i="14" s="1"/>
  <c r="R29" i="11"/>
  <c r="O28" i="11"/>
  <c r="X28" i="11"/>
  <c r="M28" i="14" s="1"/>
  <c r="Q29" i="11"/>
  <c r="P29" i="11"/>
  <c r="L29" i="11" s="1"/>
  <c r="B29" i="14" s="1"/>
  <c r="S29" i="11"/>
  <c r="P28" i="15" l="1"/>
  <c r="A29" i="8"/>
  <c r="P29" i="8" s="1"/>
  <c r="Q29" i="8" s="1"/>
  <c r="Y28" i="11"/>
  <c r="W28" i="11" s="1"/>
  <c r="M29" i="11"/>
  <c r="N30" i="11" s="1"/>
  <c r="T30" i="11" s="1"/>
  <c r="Z29" i="11"/>
  <c r="AC28" i="11" l="1"/>
  <c r="D28" i="14" s="1"/>
  <c r="C29" i="8"/>
  <c r="B29" i="8"/>
  <c r="D29" i="8"/>
  <c r="E29" i="8"/>
  <c r="AH28" i="11"/>
  <c r="Q28" i="14" s="1"/>
  <c r="T28" i="15" s="1"/>
  <c r="AE28" i="11"/>
  <c r="N28" i="14" s="1"/>
  <c r="Q28" i="15" s="1"/>
  <c r="AG28" i="11"/>
  <c r="P28" i="14" s="1"/>
  <c r="S28" i="15" s="1"/>
  <c r="AF28" i="11"/>
  <c r="O28" i="14" s="1"/>
  <c r="R28" i="15" s="1"/>
  <c r="A30" i="14"/>
  <c r="A30" i="15" s="1"/>
  <c r="C30" i="15" s="1"/>
  <c r="D30" i="15" s="1"/>
  <c r="U30" i="11"/>
  <c r="AD28" i="11"/>
  <c r="E28" i="14" s="1"/>
  <c r="AB30" i="11"/>
  <c r="C30" i="14" s="1"/>
  <c r="R30" i="11"/>
  <c r="X29" i="11"/>
  <c r="M29" i="14" s="1"/>
  <c r="O29" i="11"/>
  <c r="S30" i="11"/>
  <c r="P30" i="11"/>
  <c r="L30" i="11" s="1"/>
  <c r="B30" i="14" s="1"/>
  <c r="Q30" i="11"/>
  <c r="P29" i="15" l="1"/>
  <c r="A30" i="8"/>
  <c r="P30" i="8" s="1"/>
  <c r="Q30" i="8" s="1"/>
  <c r="Z30" i="11"/>
  <c r="M30" i="11"/>
  <c r="N31" i="11" s="1"/>
  <c r="T31" i="11" s="1"/>
  <c r="Y29" i="11"/>
  <c r="W29" i="11" s="1"/>
  <c r="AC29" i="11" l="1"/>
  <c r="D29" i="14" s="1"/>
  <c r="C30" i="8"/>
  <c r="D30" i="8"/>
  <c r="B30" i="8"/>
  <c r="E30" i="8"/>
  <c r="AG29" i="11"/>
  <c r="P29" i="14" s="1"/>
  <c r="S29" i="15" s="1"/>
  <c r="AE29" i="11"/>
  <c r="N29" i="14" s="1"/>
  <c r="Q29" i="15" s="1"/>
  <c r="AF29" i="11"/>
  <c r="O29" i="14" s="1"/>
  <c r="R29" i="15" s="1"/>
  <c r="AH29" i="11"/>
  <c r="Q29" i="14" s="1"/>
  <c r="T29" i="15" s="1"/>
  <c r="A31" i="14"/>
  <c r="A31" i="15" s="1"/>
  <c r="C31" i="15" s="1"/>
  <c r="D31" i="15" s="1"/>
  <c r="U31" i="11"/>
  <c r="AD29" i="11"/>
  <c r="E29" i="14" s="1"/>
  <c r="AB31" i="11"/>
  <c r="C31" i="14" s="1"/>
  <c r="R31" i="11"/>
  <c r="Q31" i="11"/>
  <c r="P31" i="11"/>
  <c r="L31" i="11" s="1"/>
  <c r="B31" i="14" s="1"/>
  <c r="S31" i="11"/>
  <c r="A31" i="8"/>
  <c r="P31" i="8" s="1"/>
  <c r="X30" i="11"/>
  <c r="M30" i="14" s="1"/>
  <c r="O30" i="11"/>
  <c r="P30" i="15" l="1"/>
  <c r="E31" i="8"/>
  <c r="Q31" i="8"/>
  <c r="D31" i="8"/>
  <c r="C31" i="8"/>
  <c r="B31" i="8"/>
  <c r="Z31" i="11"/>
  <c r="M31" i="11"/>
  <c r="N32" i="11" s="1"/>
  <c r="T32" i="11" s="1"/>
  <c r="Y30" i="11"/>
  <c r="W30" i="11" s="1"/>
  <c r="AC30" i="11" l="1"/>
  <c r="D30" i="14" s="1"/>
  <c r="AF30" i="11"/>
  <c r="O30" i="14" s="1"/>
  <c r="R30" i="15" s="1"/>
  <c r="AG30" i="11"/>
  <c r="P30" i="14" s="1"/>
  <c r="S30" i="15" s="1"/>
  <c r="AH30" i="11"/>
  <c r="Q30" i="14" s="1"/>
  <c r="T30" i="15" s="1"/>
  <c r="AE30" i="11"/>
  <c r="N30" i="14" s="1"/>
  <c r="Q30" i="15" s="1"/>
  <c r="A32" i="14"/>
  <c r="A32" i="15" s="1"/>
  <c r="C32" i="15" s="1"/>
  <c r="D32" i="15" s="1"/>
  <c r="U32" i="11"/>
  <c r="AD30" i="11"/>
  <c r="E30" i="14" s="1"/>
  <c r="AB32" i="11"/>
  <c r="C32" i="14" s="1"/>
  <c r="R32" i="11"/>
  <c r="Q32" i="11"/>
  <c r="P32" i="11"/>
  <c r="L32" i="11" s="1"/>
  <c r="B32" i="14" s="1"/>
  <c r="S32" i="11"/>
  <c r="O31" i="11"/>
  <c r="X31" i="11"/>
  <c r="M31" i="14" s="1"/>
  <c r="P31" i="15" l="1"/>
  <c r="A32" i="8"/>
  <c r="P32" i="8" s="1"/>
  <c r="Q32" i="8" s="1"/>
  <c r="Y31" i="11"/>
  <c r="W31" i="11" s="1"/>
  <c r="M32" i="11"/>
  <c r="N33" i="11" s="1"/>
  <c r="T33" i="11" s="1"/>
  <c r="Z32" i="11"/>
  <c r="AF31" i="11" l="1"/>
  <c r="O31" i="14" s="1"/>
  <c r="R31" i="15" s="1"/>
  <c r="AC31" i="11"/>
  <c r="D31" i="14" s="1"/>
  <c r="C32" i="8"/>
  <c r="B32" i="8"/>
  <c r="D32" i="8"/>
  <c r="E32" i="8"/>
  <c r="AH31" i="11"/>
  <c r="Q31" i="14" s="1"/>
  <c r="T31" i="15" s="1"/>
  <c r="AG31" i="11"/>
  <c r="P31" i="14" s="1"/>
  <c r="S31" i="15" s="1"/>
  <c r="A33" i="14"/>
  <c r="A33" i="15" s="1"/>
  <c r="C33" i="15" s="1"/>
  <c r="D33" i="15" s="1"/>
  <c r="U33" i="11"/>
  <c r="AD31" i="11"/>
  <c r="E31" i="14" s="1"/>
  <c r="AB33" i="11"/>
  <c r="C33" i="14" s="1"/>
  <c r="R33" i="11"/>
  <c r="X32" i="11"/>
  <c r="M32" i="14" s="1"/>
  <c r="O32" i="11"/>
  <c r="P33" i="11"/>
  <c r="L33" i="11" s="1"/>
  <c r="B33" i="14" s="1"/>
  <c r="Q33" i="11"/>
  <c r="S33" i="11"/>
  <c r="AE31" i="11"/>
  <c r="N31" i="14" s="1"/>
  <c r="Q31" i="15" s="1"/>
  <c r="P32" i="15" l="1"/>
  <c r="A33" i="8"/>
  <c r="P33" i="8" s="1"/>
  <c r="Q33" i="8" s="1"/>
  <c r="M33" i="11"/>
  <c r="N34" i="11" s="1"/>
  <c r="T34" i="11" s="1"/>
  <c r="Z33" i="11"/>
  <c r="Y32" i="11"/>
  <c r="W32" i="11" s="1"/>
  <c r="AC32" i="11" l="1"/>
  <c r="D32" i="14" s="1"/>
  <c r="B33" i="8"/>
  <c r="D33" i="8"/>
  <c r="C33" i="8"/>
  <c r="E33" i="8"/>
  <c r="AG32" i="11"/>
  <c r="P32" i="14" s="1"/>
  <c r="S32" i="15" s="1"/>
  <c r="AF32" i="11"/>
  <c r="O32" i="14" s="1"/>
  <c r="R32" i="15" s="1"/>
  <c r="AE32" i="11"/>
  <c r="N32" i="14" s="1"/>
  <c r="Q32" i="15" s="1"/>
  <c r="AH32" i="11"/>
  <c r="Q32" i="14" s="1"/>
  <c r="T32" i="15" s="1"/>
  <c r="A34" i="14"/>
  <c r="A34" i="15" s="1"/>
  <c r="C34" i="15" s="1"/>
  <c r="D34" i="15" s="1"/>
  <c r="U34" i="11"/>
  <c r="AD32" i="11"/>
  <c r="E32" i="14" s="1"/>
  <c r="AB34" i="11"/>
  <c r="C34" i="14" s="1"/>
  <c r="R34" i="11"/>
  <c r="X33" i="11"/>
  <c r="M33" i="14" s="1"/>
  <c r="O33" i="11"/>
  <c r="S34" i="11"/>
  <c r="Q34" i="11"/>
  <c r="P34" i="11"/>
  <c r="L34" i="11" s="1"/>
  <c r="B34" i="14" s="1"/>
  <c r="P33" i="15" l="1"/>
  <c r="A34" i="8"/>
  <c r="P34" i="8" s="1"/>
  <c r="Q34" i="8" s="1"/>
  <c r="Z34" i="11"/>
  <c r="M34" i="11"/>
  <c r="N35" i="11" s="1"/>
  <c r="T35" i="11" s="1"/>
  <c r="AG33" i="11"/>
  <c r="P33" i="14" s="1"/>
  <c r="S33" i="15" s="1"/>
  <c r="AH33" i="11"/>
  <c r="Q33" i="14" s="1"/>
  <c r="T33" i="15" s="1"/>
  <c r="AF33" i="11"/>
  <c r="O33" i="14" s="1"/>
  <c r="R33" i="15" s="1"/>
  <c r="Y33" i="11"/>
  <c r="W33" i="11" s="1"/>
  <c r="AE33" i="11"/>
  <c r="N33" i="14" s="1"/>
  <c r="Q33" i="15" s="1"/>
  <c r="AC33" i="11" l="1"/>
  <c r="D33" i="14" s="1"/>
  <c r="B34" i="8"/>
  <c r="E34" i="8"/>
  <c r="C34" i="8"/>
  <c r="D34" i="8"/>
  <c r="A35" i="14"/>
  <c r="A35" i="15" s="1"/>
  <c r="C35" i="15" s="1"/>
  <c r="D35" i="15" s="1"/>
  <c r="U35" i="11"/>
  <c r="AB35" i="11"/>
  <c r="C35" i="14" s="1"/>
  <c r="R35" i="11"/>
  <c r="Q35" i="11"/>
  <c r="P35" i="11"/>
  <c r="L35" i="11" s="1"/>
  <c r="B35" i="14" s="1"/>
  <c r="S35" i="11"/>
  <c r="X34" i="11"/>
  <c r="M34" i="14" s="1"/>
  <c r="O34" i="11"/>
  <c r="AD33" i="11"/>
  <c r="E33" i="14" s="1"/>
  <c r="P34" i="15" l="1"/>
  <c r="A35" i="8"/>
  <c r="P35" i="8" s="1"/>
  <c r="Q35" i="8" s="1"/>
  <c r="M35" i="11"/>
  <c r="N36" i="11" s="1"/>
  <c r="T36" i="11" s="1"/>
  <c r="Z35" i="11"/>
  <c r="Y34" i="11"/>
  <c r="W34" i="11" s="1"/>
  <c r="AE34" i="11"/>
  <c r="N34" i="14" s="1"/>
  <c r="Q34" i="15" s="1"/>
  <c r="AH34" i="11"/>
  <c r="Q34" i="14" s="1"/>
  <c r="T34" i="15" s="1"/>
  <c r="AF34" i="11"/>
  <c r="O34" i="14" s="1"/>
  <c r="R34" i="15" s="1"/>
  <c r="AG34" i="11"/>
  <c r="P34" i="14" s="1"/>
  <c r="S34" i="15" s="1"/>
  <c r="AC34" i="11" l="1"/>
  <c r="D34" i="14" s="1"/>
  <c r="B35" i="8"/>
  <c r="D35" i="8"/>
  <c r="C35" i="8"/>
  <c r="E35" i="8"/>
  <c r="A36" i="14"/>
  <c r="A36" i="15" s="1"/>
  <c r="C36" i="15" s="1"/>
  <c r="D36" i="15" s="1"/>
  <c r="U36" i="11"/>
  <c r="AB36" i="11"/>
  <c r="C36" i="14" s="1"/>
  <c r="R36" i="11"/>
  <c r="AD34" i="11"/>
  <c r="E34" i="14" s="1"/>
  <c r="X35" i="11"/>
  <c r="M35" i="14" s="1"/>
  <c r="O35" i="11"/>
  <c r="P36" i="11"/>
  <c r="L36" i="11" s="1"/>
  <c r="B36" i="14" s="1"/>
  <c r="S36" i="11"/>
  <c r="Q36" i="11"/>
  <c r="P35" i="15" l="1"/>
  <c r="A36" i="8"/>
  <c r="P36" i="8" s="1"/>
  <c r="Q36" i="8" s="1"/>
  <c r="Z36" i="11"/>
  <c r="M36" i="11"/>
  <c r="N37" i="11" s="1"/>
  <c r="T37" i="11" s="1"/>
  <c r="Y35" i="11"/>
  <c r="W35" i="11" s="1"/>
  <c r="AE35" i="11"/>
  <c r="N35" i="14" s="1"/>
  <c r="Q35" i="15" s="1"/>
  <c r="AG35" i="11"/>
  <c r="P35" i="14" s="1"/>
  <c r="S35" i="15" s="1"/>
  <c r="AH35" i="11"/>
  <c r="Q35" i="14" s="1"/>
  <c r="T35" i="15" s="1"/>
  <c r="AF35" i="11"/>
  <c r="O35" i="14" s="1"/>
  <c r="R35" i="15" s="1"/>
  <c r="AC35" i="11" l="1"/>
  <c r="D35" i="14" s="1"/>
  <c r="C36" i="8"/>
  <c r="D36" i="8"/>
  <c r="B36" i="8"/>
  <c r="E36" i="8"/>
  <c r="A37" i="14"/>
  <c r="A37" i="15" s="1"/>
  <c r="C37" i="15" s="1"/>
  <c r="D37" i="15" s="1"/>
  <c r="U37" i="11"/>
  <c r="AB37" i="11"/>
  <c r="C37" i="14" s="1"/>
  <c r="R37" i="11"/>
  <c r="AD35" i="11"/>
  <c r="E35" i="14" s="1"/>
  <c r="P37" i="11"/>
  <c r="L37" i="11" s="1"/>
  <c r="B37" i="14" s="1"/>
  <c r="S37" i="11"/>
  <c r="Q37" i="11"/>
  <c r="A37" i="8"/>
  <c r="P37" i="8" s="1"/>
  <c r="X36" i="11"/>
  <c r="M36" i="14" s="1"/>
  <c r="O36" i="11"/>
  <c r="P36" i="15" l="1"/>
  <c r="E37" i="8"/>
  <c r="Q37" i="8"/>
  <c r="D37" i="8"/>
  <c r="B37" i="8"/>
  <c r="C37" i="8"/>
  <c r="M37" i="11"/>
  <c r="N38" i="11" s="1"/>
  <c r="T38" i="11" s="1"/>
  <c r="Z37" i="11"/>
  <c r="Y36" i="11"/>
  <c r="W36" i="11" s="1"/>
  <c r="AG36" i="11"/>
  <c r="P36" i="14" s="1"/>
  <c r="S36" i="15" s="1"/>
  <c r="AH36" i="11"/>
  <c r="Q36" i="14" s="1"/>
  <c r="T36" i="15" s="1"/>
  <c r="AF36" i="11"/>
  <c r="O36" i="14" s="1"/>
  <c r="R36" i="15" s="1"/>
  <c r="AD36" i="11" l="1"/>
  <c r="E36" i="14" s="1"/>
  <c r="AC36" i="11"/>
  <c r="D36" i="14" s="1"/>
  <c r="A38" i="14"/>
  <c r="A38" i="15" s="1"/>
  <c r="C38" i="15" s="1"/>
  <c r="D38" i="15" s="1"/>
  <c r="U38" i="11"/>
  <c r="AB38" i="11"/>
  <c r="C38" i="14" s="1"/>
  <c r="R38" i="11"/>
  <c r="O37" i="11"/>
  <c r="X37" i="11"/>
  <c r="M37" i="14" s="1"/>
  <c r="AE36" i="11"/>
  <c r="N36" i="14" s="1"/>
  <c r="Q36" i="15" s="1"/>
  <c r="P38" i="11"/>
  <c r="L38" i="11" s="1"/>
  <c r="B38" i="14" s="1"/>
  <c r="Q38" i="11"/>
  <c r="S38" i="11"/>
  <c r="P37" i="15" l="1"/>
  <c r="A38" i="8"/>
  <c r="P38" i="8" s="1"/>
  <c r="Q38" i="8" s="1"/>
  <c r="Y37" i="11"/>
  <c r="W37" i="11" s="1"/>
  <c r="AG37" i="11"/>
  <c r="P37" i="14" s="1"/>
  <c r="S37" i="15" s="1"/>
  <c r="AH37" i="11"/>
  <c r="Q37" i="14" s="1"/>
  <c r="T37" i="15" s="1"/>
  <c r="AF37" i="11"/>
  <c r="O37" i="14" s="1"/>
  <c r="R37" i="15" s="1"/>
  <c r="AE37" i="11"/>
  <c r="N37" i="14" s="1"/>
  <c r="Q37" i="15" s="1"/>
  <c r="Z38" i="11"/>
  <c r="M38" i="11"/>
  <c r="N39" i="11" s="1"/>
  <c r="T39" i="11" s="1"/>
  <c r="AC37" i="11" l="1"/>
  <c r="D37" i="14" s="1"/>
  <c r="C38" i="8"/>
  <c r="B38" i="8"/>
  <c r="D38" i="8"/>
  <c r="E38" i="8"/>
  <c r="A39" i="14"/>
  <c r="U39" i="11"/>
  <c r="AB39" i="11"/>
  <c r="C39" i="14" s="1"/>
  <c r="R39" i="11"/>
  <c r="AD37" i="11"/>
  <c r="E37" i="14" s="1"/>
  <c r="S39" i="11"/>
  <c r="Q39" i="11"/>
  <c r="P39" i="11"/>
  <c r="L39" i="11" s="1"/>
  <c r="B39" i="14" s="1"/>
  <c r="X38" i="11"/>
  <c r="M38" i="14" s="1"/>
  <c r="O38" i="11"/>
  <c r="P38" i="15" l="1"/>
  <c r="A39" i="8"/>
  <c r="P39" i="8" s="1"/>
  <c r="Q39" i="8" s="1"/>
  <c r="A39" i="15"/>
  <c r="C39" i="15" s="1"/>
  <c r="D39" i="15" s="1"/>
  <c r="M39" i="11"/>
  <c r="N40" i="11" s="1"/>
  <c r="T40" i="11" s="1"/>
  <c r="Z39" i="11"/>
  <c r="Y38" i="11"/>
  <c r="W38" i="11" s="1"/>
  <c r="AF38" i="11"/>
  <c r="O38" i="14" s="1"/>
  <c r="R38" i="15" s="1"/>
  <c r="AH38" i="11"/>
  <c r="Q38" i="14" s="1"/>
  <c r="T38" i="15" s="1"/>
  <c r="AE38" i="11"/>
  <c r="N38" i="14" s="1"/>
  <c r="Q38" i="15" s="1"/>
  <c r="AG38" i="11"/>
  <c r="P38" i="14" s="1"/>
  <c r="S38" i="15" s="1"/>
  <c r="B39" i="8" l="1"/>
  <c r="C39" i="8"/>
  <c r="E39" i="8"/>
  <c r="AC38" i="11"/>
  <c r="D38" i="14" s="1"/>
  <c r="D39" i="8"/>
  <c r="A40" i="14"/>
  <c r="U40" i="11"/>
  <c r="AB40" i="11"/>
  <c r="C40" i="14" s="1"/>
  <c r="R40" i="11"/>
  <c r="O39" i="11"/>
  <c r="X39" i="11"/>
  <c r="M39" i="14" s="1"/>
  <c r="P40" i="11"/>
  <c r="L40" i="11" s="1"/>
  <c r="B40" i="14" s="1"/>
  <c r="Q40" i="11"/>
  <c r="S40" i="11"/>
  <c r="AD38" i="11"/>
  <c r="E38" i="14" s="1"/>
  <c r="P39" i="15" l="1"/>
  <c r="A40" i="8"/>
  <c r="P40" i="8" s="1"/>
  <c r="Q40" i="8" s="1"/>
  <c r="A40" i="15"/>
  <c r="C40" i="15" s="1"/>
  <c r="D40" i="15" s="1"/>
  <c r="Y39" i="11"/>
  <c r="W39" i="11" s="1"/>
  <c r="AF39" i="11"/>
  <c r="O39" i="14" s="1"/>
  <c r="R39" i="15" s="1"/>
  <c r="AG39" i="11"/>
  <c r="P39" i="14" s="1"/>
  <c r="S39" i="15" s="1"/>
  <c r="AH39" i="11"/>
  <c r="Q39" i="14" s="1"/>
  <c r="T39" i="15" s="1"/>
  <c r="AE39" i="11"/>
  <c r="N39" i="14" s="1"/>
  <c r="Q39" i="15" s="1"/>
  <c r="Z40" i="11"/>
  <c r="M40" i="11"/>
  <c r="N41" i="11" s="1"/>
  <c r="T41" i="11" s="1"/>
  <c r="C40" i="8" l="1"/>
  <c r="B40" i="8"/>
  <c r="AC39" i="11"/>
  <c r="D39" i="14" s="1"/>
  <c r="D40" i="8"/>
  <c r="E40" i="8"/>
  <c r="A41" i="14"/>
  <c r="A41" i="15" s="1"/>
  <c r="C41" i="15" s="1"/>
  <c r="D41" i="15" s="1"/>
  <c r="U41" i="11"/>
  <c r="AB41" i="11"/>
  <c r="C41" i="14" s="1"/>
  <c r="R41" i="11"/>
  <c r="AD39" i="11"/>
  <c r="E39" i="14" s="1"/>
  <c r="Q41" i="11"/>
  <c r="S41" i="11"/>
  <c r="P41" i="11"/>
  <c r="L41" i="11" s="1"/>
  <c r="B41" i="14" s="1"/>
  <c r="A41" i="8"/>
  <c r="P41" i="8" s="1"/>
  <c r="O40" i="11"/>
  <c r="X40" i="11"/>
  <c r="M40" i="14" s="1"/>
  <c r="P40" i="15" l="1"/>
  <c r="E41" i="8"/>
  <c r="Q41" i="8"/>
  <c r="D41" i="8"/>
  <c r="B41" i="8"/>
  <c r="C41" i="8"/>
  <c r="Y40" i="11"/>
  <c r="W40" i="11" s="1"/>
  <c r="AF40" i="11"/>
  <c r="O40" i="14" s="1"/>
  <c r="R40" i="15" s="1"/>
  <c r="AE40" i="11"/>
  <c r="N40" i="14" s="1"/>
  <c r="Q40" i="15" s="1"/>
  <c r="AH40" i="11"/>
  <c r="Q40" i="14" s="1"/>
  <c r="T40" i="15" s="1"/>
  <c r="AG40" i="11"/>
  <c r="P40" i="14" s="1"/>
  <c r="S40" i="15" s="1"/>
  <c r="Z41" i="11"/>
  <c r="M41" i="11"/>
  <c r="N42" i="11" s="1"/>
  <c r="T42" i="11" s="1"/>
  <c r="AC40" i="11" l="1"/>
  <c r="D40" i="14" s="1"/>
  <c r="A42" i="14"/>
  <c r="A42" i="15" s="1"/>
  <c r="C42" i="15" s="1"/>
  <c r="D42" i="15" s="1"/>
  <c r="U42" i="11"/>
  <c r="AB42" i="11"/>
  <c r="C42" i="14" s="1"/>
  <c r="R42" i="11"/>
  <c r="AD40" i="11"/>
  <c r="E40" i="14" s="1"/>
  <c r="P42" i="11"/>
  <c r="L42" i="11" s="1"/>
  <c r="B42" i="14" s="1"/>
  <c r="Q42" i="11"/>
  <c r="S42" i="11"/>
  <c r="X41" i="11"/>
  <c r="M41" i="14" s="1"/>
  <c r="O41" i="11"/>
  <c r="P41" i="15" l="1"/>
  <c r="A42" i="8"/>
  <c r="P42" i="8" s="1"/>
  <c r="Q42" i="8" s="1"/>
  <c r="Z42" i="11"/>
  <c r="M42" i="11"/>
  <c r="N43" i="11" s="1"/>
  <c r="T43" i="11" s="1"/>
  <c r="AE41" i="11"/>
  <c r="N41" i="14" s="1"/>
  <c r="Q41" i="15" s="1"/>
  <c r="Y41" i="11"/>
  <c r="W41" i="11" s="1"/>
  <c r="AH41" i="11"/>
  <c r="Q41" i="14" s="1"/>
  <c r="T41" i="15" s="1"/>
  <c r="AG41" i="11"/>
  <c r="P41" i="14" s="1"/>
  <c r="S41" i="15" s="1"/>
  <c r="AF41" i="11"/>
  <c r="O41" i="14" s="1"/>
  <c r="R41" i="15" s="1"/>
  <c r="AC41" i="11" l="1"/>
  <c r="D41" i="14" s="1"/>
  <c r="C42" i="8"/>
  <c r="D42" i="8"/>
  <c r="B42" i="8"/>
  <c r="E42" i="8"/>
  <c r="A43" i="14"/>
  <c r="A43" i="15" s="1"/>
  <c r="C43" i="15" s="1"/>
  <c r="D43" i="15" s="1"/>
  <c r="U43" i="11"/>
  <c r="AB43" i="11"/>
  <c r="C43" i="14" s="1"/>
  <c r="R43" i="11"/>
  <c r="AD41" i="11"/>
  <c r="E41" i="14" s="1"/>
  <c r="Q43" i="11"/>
  <c r="P43" i="11"/>
  <c r="L43" i="11" s="1"/>
  <c r="B43" i="14" s="1"/>
  <c r="S43" i="11"/>
  <c r="O42" i="11"/>
  <c r="X42" i="11"/>
  <c r="M42" i="14" s="1"/>
  <c r="P42" i="15" l="1"/>
  <c r="A43" i="8"/>
  <c r="P43" i="8" s="1"/>
  <c r="Q43" i="8" s="1"/>
  <c r="Y42" i="11"/>
  <c r="W42" i="11" s="1"/>
  <c r="AE42" i="11"/>
  <c r="N42" i="14" s="1"/>
  <c r="Q42" i="15" s="1"/>
  <c r="AF42" i="11"/>
  <c r="O42" i="14" s="1"/>
  <c r="R42" i="15" s="1"/>
  <c r="AH42" i="11"/>
  <c r="Q42" i="14" s="1"/>
  <c r="T42" i="15" s="1"/>
  <c r="AG42" i="11"/>
  <c r="P42" i="14" s="1"/>
  <c r="S42" i="15" s="1"/>
  <c r="Z43" i="11"/>
  <c r="M43" i="11"/>
  <c r="N44" i="11" s="1"/>
  <c r="T44" i="11" s="1"/>
  <c r="AC42" i="11" l="1"/>
  <c r="D42" i="14" s="1"/>
  <c r="C43" i="8"/>
  <c r="B43" i="8"/>
  <c r="D43" i="8"/>
  <c r="E43" i="8"/>
  <c r="A44" i="14"/>
  <c r="A44" i="15" s="1"/>
  <c r="C44" i="15" s="1"/>
  <c r="D44" i="15" s="1"/>
  <c r="U44" i="11"/>
  <c r="AB44" i="11"/>
  <c r="C44" i="14" s="1"/>
  <c r="R44" i="11"/>
  <c r="AD42" i="11"/>
  <c r="E42" i="14" s="1"/>
  <c r="P44" i="11"/>
  <c r="L44" i="11" s="1"/>
  <c r="B44" i="14" s="1"/>
  <c r="S44" i="11"/>
  <c r="Q44" i="11"/>
  <c r="A44" i="8"/>
  <c r="P44" i="8" s="1"/>
  <c r="O43" i="11"/>
  <c r="X43" i="11"/>
  <c r="M43" i="14" s="1"/>
  <c r="P43" i="15" l="1"/>
  <c r="E44" i="8"/>
  <c r="Q44" i="8"/>
  <c r="D44" i="8"/>
  <c r="B44" i="8"/>
  <c r="C44" i="8"/>
  <c r="Y43" i="11"/>
  <c r="W43" i="11" s="1"/>
  <c r="AH43" i="11"/>
  <c r="Q43" i="14" s="1"/>
  <c r="T43" i="15" s="1"/>
  <c r="AE43" i="11"/>
  <c r="N43" i="14" s="1"/>
  <c r="Q43" i="15" s="1"/>
  <c r="AF43" i="11"/>
  <c r="O43" i="14" s="1"/>
  <c r="R43" i="15" s="1"/>
  <c r="AG43" i="11"/>
  <c r="P43" i="14" s="1"/>
  <c r="S43" i="15" s="1"/>
  <c r="Z44" i="11"/>
  <c r="M44" i="11"/>
  <c r="N45" i="11" s="1"/>
  <c r="T45" i="11" s="1"/>
  <c r="AC43" i="11" l="1"/>
  <c r="D43" i="14" s="1"/>
  <c r="A45" i="14"/>
  <c r="A45" i="15" s="1"/>
  <c r="C45" i="15" s="1"/>
  <c r="D45" i="15" s="1"/>
  <c r="U45" i="11"/>
  <c r="AB45" i="11"/>
  <c r="C45" i="14" s="1"/>
  <c r="R45" i="11"/>
  <c r="AD43" i="11"/>
  <c r="E43" i="14" s="1"/>
  <c r="Q45" i="11"/>
  <c r="S45" i="11"/>
  <c r="P45" i="11"/>
  <c r="L45" i="11" s="1"/>
  <c r="B45" i="14" s="1"/>
  <c r="X44" i="11"/>
  <c r="M44" i="14" s="1"/>
  <c r="O44" i="11"/>
  <c r="P44" i="15" l="1"/>
  <c r="A45" i="8"/>
  <c r="P45" i="8" s="1"/>
  <c r="Q45" i="8" s="1"/>
  <c r="M45" i="11"/>
  <c r="N46" i="11" s="1"/>
  <c r="T46" i="11" s="1"/>
  <c r="Z45" i="11"/>
  <c r="Y44" i="11"/>
  <c r="W44" i="11" s="1"/>
  <c r="AE44" i="11"/>
  <c r="N44" i="14" s="1"/>
  <c r="Q44" i="15" s="1"/>
  <c r="AF44" i="11"/>
  <c r="O44" i="14" s="1"/>
  <c r="R44" i="15" s="1"/>
  <c r="AH44" i="11"/>
  <c r="Q44" i="14" s="1"/>
  <c r="T44" i="15" s="1"/>
  <c r="AG44" i="11"/>
  <c r="P44" i="14" s="1"/>
  <c r="S44" i="15" s="1"/>
  <c r="AC44" i="11" l="1"/>
  <c r="D44" i="14" s="1"/>
  <c r="B45" i="8"/>
  <c r="D45" i="8"/>
  <c r="C45" i="8"/>
  <c r="E45" i="8"/>
  <c r="A46" i="14"/>
  <c r="A46" i="15" s="1"/>
  <c r="C46" i="15" s="1"/>
  <c r="D46" i="15" s="1"/>
  <c r="U46" i="11"/>
  <c r="AB46" i="11"/>
  <c r="C46" i="14" s="1"/>
  <c r="R46" i="11"/>
  <c r="AD44" i="11"/>
  <c r="E44" i="14" s="1"/>
  <c r="X45" i="11"/>
  <c r="M45" i="14" s="1"/>
  <c r="O45" i="11"/>
  <c r="S46" i="11"/>
  <c r="Q46" i="11"/>
  <c r="P46" i="11"/>
  <c r="L46" i="11" s="1"/>
  <c r="B46" i="14" s="1"/>
  <c r="P45" i="15" l="1"/>
  <c r="A46" i="8"/>
  <c r="P46" i="8" s="1"/>
  <c r="Q46" i="8" s="1"/>
  <c r="Z46" i="11"/>
  <c r="M46" i="11"/>
  <c r="N47" i="11" s="1"/>
  <c r="T47" i="11" s="1"/>
  <c r="Y45" i="11"/>
  <c r="W45" i="11" s="1"/>
  <c r="AH45" i="11"/>
  <c r="Q45" i="14" s="1"/>
  <c r="T45" i="15" s="1"/>
  <c r="AF45" i="11"/>
  <c r="O45" i="14" s="1"/>
  <c r="R45" i="15" s="1"/>
  <c r="AG45" i="11"/>
  <c r="P45" i="14" s="1"/>
  <c r="S45" i="15" s="1"/>
  <c r="AD45" i="11" l="1"/>
  <c r="E45" i="14" s="1"/>
  <c r="AC45" i="11"/>
  <c r="D45" i="14" s="1"/>
  <c r="C46" i="8"/>
  <c r="D46" i="8"/>
  <c r="B46" i="8"/>
  <c r="E46" i="8"/>
  <c r="A47" i="14"/>
  <c r="A47" i="15" s="1"/>
  <c r="C47" i="15" s="1"/>
  <c r="D47" i="15" s="1"/>
  <c r="U47" i="11"/>
  <c r="AB47" i="11"/>
  <c r="C47" i="14" s="1"/>
  <c r="R47" i="11"/>
  <c r="Q47" i="11"/>
  <c r="S47" i="11"/>
  <c r="P47" i="11"/>
  <c r="L47" i="11" s="1"/>
  <c r="B47" i="14" s="1"/>
  <c r="O46" i="11"/>
  <c r="X46" i="11"/>
  <c r="M46" i="14" s="1"/>
  <c r="AE45" i="11"/>
  <c r="N45" i="14" s="1"/>
  <c r="Q45" i="15" s="1"/>
  <c r="P46" i="15" l="1"/>
  <c r="A47" i="8"/>
  <c r="P47" i="8" s="1"/>
  <c r="Q47" i="8" s="1"/>
  <c r="Y46" i="11"/>
  <c r="W46" i="11" s="1"/>
  <c r="AH46" i="11"/>
  <c r="Q46" i="14" s="1"/>
  <c r="T46" i="15" s="1"/>
  <c r="AG46" i="11"/>
  <c r="P46" i="14" s="1"/>
  <c r="S46" i="15" s="1"/>
  <c r="AF46" i="11"/>
  <c r="O46" i="14" s="1"/>
  <c r="R46" i="15" s="1"/>
  <c r="AE46" i="11"/>
  <c r="N46" i="14" s="1"/>
  <c r="Q46" i="15" s="1"/>
  <c r="Z47" i="11"/>
  <c r="M47" i="11"/>
  <c r="N48" i="11" s="1"/>
  <c r="T48" i="11" s="1"/>
  <c r="AC46" i="11" l="1"/>
  <c r="D46" i="14" s="1"/>
  <c r="B47" i="8"/>
  <c r="C47" i="8"/>
  <c r="D47" i="8"/>
  <c r="E47" i="8"/>
  <c r="A48" i="14"/>
  <c r="A48" i="15" s="1"/>
  <c r="C48" i="15" s="1"/>
  <c r="D48" i="15" s="1"/>
  <c r="U48" i="11"/>
  <c r="AB48" i="11"/>
  <c r="C48" i="14" s="1"/>
  <c r="R48" i="11"/>
  <c r="Q48" i="11"/>
  <c r="P48" i="11"/>
  <c r="L48" i="11" s="1"/>
  <c r="B48" i="14" s="1"/>
  <c r="S48" i="11"/>
  <c r="X47" i="11"/>
  <c r="M47" i="14" s="1"/>
  <c r="O47" i="11"/>
  <c r="AD46" i="11"/>
  <c r="E46" i="14" s="1"/>
  <c r="P47" i="15" l="1"/>
  <c r="A48" i="8"/>
  <c r="P48" i="8" s="1"/>
  <c r="Q48" i="8" s="1"/>
  <c r="Z48" i="11"/>
  <c r="M48" i="11"/>
  <c r="N49" i="11" s="1"/>
  <c r="T49" i="11" s="1"/>
  <c r="Y47" i="11"/>
  <c r="W47" i="11" s="1"/>
  <c r="AE47" i="11"/>
  <c r="N47" i="14" s="1"/>
  <c r="Q47" i="15" s="1"/>
  <c r="AF47" i="11"/>
  <c r="O47" i="14" s="1"/>
  <c r="R47" i="15" s="1"/>
  <c r="AH47" i="11"/>
  <c r="Q47" i="14" s="1"/>
  <c r="T47" i="15" s="1"/>
  <c r="AG47" i="11"/>
  <c r="P47" i="14" s="1"/>
  <c r="S47" i="15" s="1"/>
  <c r="AC47" i="11" l="1"/>
  <c r="D47" i="14" s="1"/>
  <c r="B48" i="8"/>
  <c r="C48" i="8"/>
  <c r="D48" i="8"/>
  <c r="E48" i="8"/>
  <c r="A49" i="14"/>
  <c r="A49" i="15" s="1"/>
  <c r="C49" i="15" s="1"/>
  <c r="D49" i="15" s="1"/>
  <c r="U49" i="11"/>
  <c r="AB49" i="11"/>
  <c r="C49" i="14" s="1"/>
  <c r="R49" i="11"/>
  <c r="Q49" i="11"/>
  <c r="P49" i="11"/>
  <c r="L49" i="11" s="1"/>
  <c r="B49" i="14" s="1"/>
  <c r="S49" i="11"/>
  <c r="AD47" i="11"/>
  <c r="E47" i="14" s="1"/>
  <c r="X48" i="11"/>
  <c r="M48" i="14" s="1"/>
  <c r="O48" i="11"/>
  <c r="P48" i="15" l="1"/>
  <c r="A49" i="8"/>
  <c r="P49" i="8" s="1"/>
  <c r="Q49" i="8" s="1"/>
  <c r="M49" i="11"/>
  <c r="N50" i="11" s="1"/>
  <c r="T50" i="11" s="1"/>
  <c r="Z49" i="11"/>
  <c r="Y48" i="11"/>
  <c r="W48" i="11" s="1"/>
  <c r="AF48" i="11"/>
  <c r="O48" i="14" s="1"/>
  <c r="R48" i="15" s="1"/>
  <c r="AE48" i="11"/>
  <c r="N48" i="14" s="1"/>
  <c r="Q48" i="15" s="1"/>
  <c r="AG48" i="11"/>
  <c r="P48" i="14" s="1"/>
  <c r="S48" i="15" s="1"/>
  <c r="AH48" i="11"/>
  <c r="Q48" i="14" s="1"/>
  <c r="T48" i="15" s="1"/>
  <c r="AC48" i="11" l="1"/>
  <c r="D48" i="14" s="1"/>
  <c r="C49" i="8"/>
  <c r="B49" i="8"/>
  <c r="D49" i="8"/>
  <c r="E49" i="8"/>
  <c r="A50" i="14"/>
  <c r="A50" i="15" s="1"/>
  <c r="C50" i="15" s="1"/>
  <c r="D50" i="15" s="1"/>
  <c r="U50" i="11"/>
  <c r="AB50" i="11"/>
  <c r="C50" i="14" s="1"/>
  <c r="R50" i="11"/>
  <c r="AD48" i="11"/>
  <c r="E48" i="14" s="1"/>
  <c r="O49" i="11"/>
  <c r="X49" i="11"/>
  <c r="M49" i="14" s="1"/>
  <c r="P50" i="11"/>
  <c r="L50" i="11" s="1"/>
  <c r="B50" i="14" s="1"/>
  <c r="A50" i="8"/>
  <c r="P50" i="8" s="1"/>
  <c r="S50" i="11"/>
  <c r="Q50" i="11"/>
  <c r="P49" i="15" l="1"/>
  <c r="E50" i="8"/>
  <c r="Q50" i="8"/>
  <c r="D50" i="8"/>
  <c r="C50" i="8"/>
  <c r="B50" i="8"/>
  <c r="Y49" i="11"/>
  <c r="W49" i="11" s="1"/>
  <c r="AF49" i="11"/>
  <c r="O49" i="14" s="1"/>
  <c r="R49" i="15" s="1"/>
  <c r="AE49" i="11"/>
  <c r="N49" i="14" s="1"/>
  <c r="Q49" i="15" s="1"/>
  <c r="AG49" i="11"/>
  <c r="P49" i="14" s="1"/>
  <c r="S49" i="15" s="1"/>
  <c r="AH49" i="11"/>
  <c r="Q49" i="14" s="1"/>
  <c r="T49" i="15" s="1"/>
  <c r="M50" i="11"/>
  <c r="N51" i="11" s="1"/>
  <c r="T51" i="11" s="1"/>
  <c r="Z50" i="11"/>
  <c r="AC49" i="11" l="1"/>
  <c r="D49" i="14" s="1"/>
  <c r="A51" i="14"/>
  <c r="A51" i="15" s="1"/>
  <c r="C51" i="15" s="1"/>
  <c r="D51" i="15" s="1"/>
  <c r="U51" i="11"/>
  <c r="AD49" i="11"/>
  <c r="E49" i="14" s="1"/>
  <c r="AB51" i="11"/>
  <c r="C51" i="14" s="1"/>
  <c r="R51" i="11"/>
  <c r="X50" i="11"/>
  <c r="M50" i="14" s="1"/>
  <c r="O50" i="11"/>
  <c r="Q51" i="11"/>
  <c r="A51" i="8"/>
  <c r="P51" i="8" s="1"/>
  <c r="P51" i="11"/>
  <c r="L51" i="11" s="1"/>
  <c r="B51" i="14" s="1"/>
  <c r="S51" i="11"/>
  <c r="P50" i="15" l="1"/>
  <c r="E51" i="8"/>
  <c r="Q51" i="8"/>
  <c r="D51" i="8"/>
  <c r="C51" i="8"/>
  <c r="B51" i="8"/>
  <c r="Z51" i="11"/>
  <c r="M51" i="11"/>
  <c r="N52" i="11" s="1"/>
  <c r="T52" i="11" s="1"/>
  <c r="AH50" i="11"/>
  <c r="Q50" i="14" s="1"/>
  <c r="T50" i="15" s="1"/>
  <c r="Y50" i="11"/>
  <c r="W50" i="11" s="1"/>
  <c r="AF50" i="11"/>
  <c r="O50" i="14" s="1"/>
  <c r="R50" i="15" s="1"/>
  <c r="AE50" i="11"/>
  <c r="N50" i="14" s="1"/>
  <c r="Q50" i="15" s="1"/>
  <c r="AG50" i="11"/>
  <c r="P50" i="14" s="1"/>
  <c r="S50" i="15" s="1"/>
  <c r="AC50" i="11" l="1"/>
  <c r="D50" i="14" s="1"/>
  <c r="A52" i="14"/>
  <c r="A52" i="15" s="1"/>
  <c r="C52" i="15" s="1"/>
  <c r="D52" i="15" s="1"/>
  <c r="U52" i="11"/>
  <c r="AB52" i="11"/>
  <c r="C52" i="14" s="1"/>
  <c r="R52" i="11"/>
  <c r="Q52" i="11"/>
  <c r="P52" i="11"/>
  <c r="L52" i="11" s="1"/>
  <c r="B52" i="14" s="1"/>
  <c r="S52" i="11"/>
  <c r="AD50" i="11"/>
  <c r="E50" i="14" s="1"/>
  <c r="X51" i="11"/>
  <c r="M51" i="14" s="1"/>
  <c r="O51" i="11"/>
  <c r="P51" i="15" l="1"/>
  <c r="A52" i="8"/>
  <c r="P52" i="8" s="1"/>
  <c r="Q52" i="8" s="1"/>
  <c r="Z52" i="11"/>
  <c r="M52" i="11"/>
  <c r="N53" i="11" s="1"/>
  <c r="T53" i="11" s="1"/>
  <c r="AF51" i="11"/>
  <c r="O51" i="14" s="1"/>
  <c r="R51" i="15" s="1"/>
  <c r="AH51" i="11"/>
  <c r="Q51" i="14" s="1"/>
  <c r="T51" i="15" s="1"/>
  <c r="Y51" i="11"/>
  <c r="W51" i="11" s="1"/>
  <c r="AG51" i="11"/>
  <c r="P51" i="14" s="1"/>
  <c r="S51" i="15" s="1"/>
  <c r="AE51" i="11"/>
  <c r="N51" i="14" s="1"/>
  <c r="Q51" i="15" s="1"/>
  <c r="AC51" i="11" l="1"/>
  <c r="D51" i="14" s="1"/>
  <c r="B52" i="8"/>
  <c r="D52" i="8"/>
  <c r="C52" i="8"/>
  <c r="E52" i="8"/>
  <c r="A53" i="14"/>
  <c r="U53" i="11"/>
  <c r="AB53" i="11"/>
  <c r="C53" i="14" s="1"/>
  <c r="R53" i="11"/>
  <c r="Q53" i="11"/>
  <c r="P53" i="11"/>
  <c r="L53" i="11" s="1"/>
  <c r="B53" i="14" s="1"/>
  <c r="S53" i="11"/>
  <c r="X52" i="11"/>
  <c r="M52" i="14" s="1"/>
  <c r="O52" i="11"/>
  <c r="AD51" i="11"/>
  <c r="E51" i="14" s="1"/>
  <c r="P52" i="15" l="1"/>
  <c r="A53" i="8"/>
  <c r="P53" i="8" s="1"/>
  <c r="Q53" i="8" s="1"/>
  <c r="A53" i="15"/>
  <c r="C53" i="15" s="1"/>
  <c r="D53" i="15" s="1"/>
  <c r="Z53" i="11"/>
  <c r="M53" i="11"/>
  <c r="N54" i="11" s="1"/>
  <c r="T54" i="11" s="1"/>
  <c r="AH52" i="11"/>
  <c r="Q52" i="14" s="1"/>
  <c r="T52" i="15" s="1"/>
  <c r="Y52" i="11"/>
  <c r="W52" i="11" s="1"/>
  <c r="AF52" i="11"/>
  <c r="O52" i="14" s="1"/>
  <c r="R52" i="15" s="1"/>
  <c r="AG52" i="11"/>
  <c r="P52" i="14" s="1"/>
  <c r="S52" i="15" s="1"/>
  <c r="AE52" i="11"/>
  <c r="N52" i="14" s="1"/>
  <c r="Q52" i="15" s="1"/>
  <c r="C53" i="8" l="1"/>
  <c r="B53" i="8"/>
  <c r="D53" i="8"/>
  <c r="E53" i="8"/>
  <c r="AC52" i="11"/>
  <c r="D52" i="14" s="1"/>
  <c r="A54" i="14"/>
  <c r="A54" i="15" s="1"/>
  <c r="C54" i="15" s="1"/>
  <c r="D54" i="15" s="1"/>
  <c r="U54" i="11"/>
  <c r="AB54" i="11"/>
  <c r="C54" i="14" s="1"/>
  <c r="R54" i="11"/>
  <c r="AD52" i="11"/>
  <c r="E52" i="14" s="1"/>
  <c r="P54" i="11"/>
  <c r="L54" i="11" s="1"/>
  <c r="B54" i="14" s="1"/>
  <c r="Q54" i="11"/>
  <c r="S54" i="11"/>
  <c r="X53" i="11"/>
  <c r="M53" i="14" s="1"/>
  <c r="O53" i="11"/>
  <c r="P53" i="15" l="1"/>
  <c r="A54" i="8"/>
  <c r="P54" i="8" s="1"/>
  <c r="Q54" i="8" s="1"/>
  <c r="M54" i="11"/>
  <c r="N55" i="11" s="1"/>
  <c r="T55" i="11" s="1"/>
  <c r="Z54" i="11"/>
  <c r="AH53" i="11"/>
  <c r="Q53" i="14" s="1"/>
  <c r="T53" i="15" s="1"/>
  <c r="AF53" i="11"/>
  <c r="O53" i="14" s="1"/>
  <c r="R53" i="15" s="1"/>
  <c r="AE53" i="11"/>
  <c r="N53" i="14" s="1"/>
  <c r="Q53" i="15" s="1"/>
  <c r="AG53" i="11"/>
  <c r="P53" i="14" s="1"/>
  <c r="S53" i="15" s="1"/>
  <c r="Y53" i="11"/>
  <c r="W53" i="11" s="1"/>
  <c r="AC53" i="11" l="1"/>
  <c r="D53" i="14" s="1"/>
  <c r="B54" i="8"/>
  <c r="C54" i="8"/>
  <c r="D54" i="8"/>
  <c r="E54" i="8"/>
  <c r="A55" i="14"/>
  <c r="A55" i="15" s="1"/>
  <c r="C55" i="15" s="1"/>
  <c r="D55" i="15" s="1"/>
  <c r="U55" i="11"/>
  <c r="AB55" i="11"/>
  <c r="C55" i="14" s="1"/>
  <c r="R55" i="11"/>
  <c r="AD53" i="11"/>
  <c r="E53" i="14" s="1"/>
  <c r="X54" i="11"/>
  <c r="M54" i="14" s="1"/>
  <c r="O54" i="11"/>
  <c r="P55" i="11"/>
  <c r="L55" i="11" s="1"/>
  <c r="B55" i="14" s="1"/>
  <c r="S55" i="11"/>
  <c r="Q55" i="11"/>
  <c r="P54" i="15" l="1"/>
  <c r="A55" i="8"/>
  <c r="P55" i="8" s="1"/>
  <c r="Q55" i="8" s="1"/>
  <c r="Z55" i="11"/>
  <c r="M55" i="11"/>
  <c r="N56" i="11" s="1"/>
  <c r="AF54" i="11"/>
  <c r="O54" i="14" s="1"/>
  <c r="R54" i="15" s="1"/>
  <c r="Y54" i="11"/>
  <c r="W54" i="11" s="1"/>
  <c r="AG54" i="11"/>
  <c r="P54" i="14" s="1"/>
  <c r="S54" i="15" s="1"/>
  <c r="AE54" i="11"/>
  <c r="N54" i="14" s="1"/>
  <c r="Q54" i="15" s="1"/>
  <c r="AH54" i="11"/>
  <c r="Q54" i="14" s="1"/>
  <c r="T54" i="15" s="1"/>
  <c r="AC54" i="11" l="1"/>
  <c r="D54" i="14" s="1"/>
  <c r="C55" i="8"/>
  <c r="D55" i="8"/>
  <c r="B55" i="8"/>
  <c r="E55" i="8"/>
  <c r="A56" i="14"/>
  <c r="A56" i="15" s="1"/>
  <c r="C56" i="15" s="1"/>
  <c r="D56" i="15" s="1"/>
  <c r="T56" i="11"/>
  <c r="AB56" i="11"/>
  <c r="C56" i="14" s="1"/>
  <c r="R56" i="11"/>
  <c r="AD54" i="11"/>
  <c r="E54" i="14" s="1"/>
  <c r="U56" i="11"/>
  <c r="P56" i="11"/>
  <c r="L56" i="11" s="1"/>
  <c r="B56" i="14" s="1"/>
  <c r="S56" i="11"/>
  <c r="Q56" i="11"/>
  <c r="O55" i="11"/>
  <c r="X55" i="11"/>
  <c r="M55" i="14" s="1"/>
  <c r="P55" i="15" l="1"/>
  <c r="A56" i="8"/>
  <c r="P56" i="8" s="1"/>
  <c r="Q56" i="8" s="1"/>
  <c r="AF55" i="11"/>
  <c r="O55" i="14" s="1"/>
  <c r="R55" i="15" s="1"/>
  <c r="AH55" i="11"/>
  <c r="Q55" i="14" s="1"/>
  <c r="T55" i="15" s="1"/>
  <c r="AG55" i="11"/>
  <c r="P55" i="14" s="1"/>
  <c r="S55" i="15" s="1"/>
  <c r="Y55" i="11"/>
  <c r="W55" i="11" s="1"/>
  <c r="AE55" i="11"/>
  <c r="N55" i="14" s="1"/>
  <c r="Q55" i="15" s="1"/>
  <c r="Z56" i="11"/>
  <c r="M56" i="11"/>
  <c r="N57" i="11" s="1"/>
  <c r="AC55" i="11" l="1"/>
  <c r="D55" i="14" s="1"/>
  <c r="C56" i="8"/>
  <c r="D56" i="8"/>
  <c r="B56" i="8"/>
  <c r="E56" i="8"/>
  <c r="A57" i="14"/>
  <c r="A57" i="15" s="1"/>
  <c r="C57" i="15" s="1"/>
  <c r="D57" i="15" s="1"/>
  <c r="T57" i="11"/>
  <c r="AB57" i="11"/>
  <c r="C57" i="14" s="1"/>
  <c r="R57" i="11"/>
  <c r="P57" i="11"/>
  <c r="L57" i="11" s="1"/>
  <c r="B57" i="14" s="1"/>
  <c r="Q57" i="11"/>
  <c r="U57" i="11"/>
  <c r="S57" i="11"/>
  <c r="A57" i="8"/>
  <c r="P57" i="8" s="1"/>
  <c r="AD55" i="11"/>
  <c r="E55" i="14" s="1"/>
  <c r="O56" i="11"/>
  <c r="X56" i="11"/>
  <c r="M56" i="14" s="1"/>
  <c r="P56" i="15" l="1"/>
  <c r="E57" i="8"/>
  <c r="Q57" i="8"/>
  <c r="D57" i="8"/>
  <c r="B57" i="8"/>
  <c r="C57" i="8"/>
  <c r="AH56" i="11"/>
  <c r="Q56" i="14" s="1"/>
  <c r="T56" i="15" s="1"/>
  <c r="AG56" i="11"/>
  <c r="P56" i="14" s="1"/>
  <c r="S56" i="15" s="1"/>
  <c r="AF56" i="11"/>
  <c r="O56" i="14" s="1"/>
  <c r="R56" i="15" s="1"/>
  <c r="Y56" i="11"/>
  <c r="W56" i="11" s="1"/>
  <c r="AE56" i="11"/>
  <c r="N56" i="14" s="1"/>
  <c r="Q56" i="15" s="1"/>
  <c r="Z57" i="11"/>
  <c r="M57" i="11"/>
  <c r="N58" i="11" s="1"/>
  <c r="AC56" i="11" l="1"/>
  <c r="D56" i="14" s="1"/>
  <c r="A58" i="14"/>
  <c r="A58" i="15" s="1"/>
  <c r="C58" i="15" s="1"/>
  <c r="D58" i="15" s="1"/>
  <c r="T58" i="11"/>
  <c r="AB58" i="11"/>
  <c r="C58" i="14" s="1"/>
  <c r="R58" i="11"/>
  <c r="U58" i="11"/>
  <c r="Q58" i="11"/>
  <c r="S58" i="11"/>
  <c r="P58" i="11"/>
  <c r="L58" i="11" s="1"/>
  <c r="B58" i="14" s="1"/>
  <c r="A58" i="8"/>
  <c r="P58" i="8" s="1"/>
  <c r="AD56" i="11"/>
  <c r="E56" i="14" s="1"/>
  <c r="O57" i="11"/>
  <c r="X57" i="11"/>
  <c r="M57" i="14" s="1"/>
  <c r="P57" i="15" l="1"/>
  <c r="E58" i="8"/>
  <c r="Q58" i="8"/>
  <c r="D58" i="8"/>
  <c r="C58" i="8"/>
  <c r="B58" i="8"/>
  <c r="AE57" i="11"/>
  <c r="N57" i="14" s="1"/>
  <c r="Q57" i="15" s="1"/>
  <c r="AG57" i="11"/>
  <c r="P57" i="14" s="1"/>
  <c r="S57" i="15" s="1"/>
  <c r="AH57" i="11"/>
  <c r="Q57" i="14" s="1"/>
  <c r="T57" i="15" s="1"/>
  <c r="AF57" i="11"/>
  <c r="O57" i="14" s="1"/>
  <c r="R57" i="15" s="1"/>
  <c r="Y57" i="11"/>
  <c r="W57" i="11" s="1"/>
  <c r="Z58" i="11"/>
  <c r="M58" i="11"/>
  <c r="N59" i="11" s="1"/>
  <c r="AC57" i="11" l="1"/>
  <c r="D57" i="14" s="1"/>
  <c r="A59" i="14"/>
  <c r="A59" i="15" s="1"/>
  <c r="C59" i="15" s="1"/>
  <c r="D59" i="15" s="1"/>
  <c r="T59" i="11"/>
  <c r="AB59" i="11"/>
  <c r="C59" i="14" s="1"/>
  <c r="R59" i="11"/>
  <c r="U59" i="11"/>
  <c r="Q59" i="11"/>
  <c r="S59" i="11"/>
  <c r="P59" i="11"/>
  <c r="L59" i="11" s="1"/>
  <c r="B59" i="14" s="1"/>
  <c r="AD57" i="11"/>
  <c r="E57" i="14" s="1"/>
  <c r="O58" i="11"/>
  <c r="X58" i="11"/>
  <c r="M58" i="14" s="1"/>
  <c r="P58" i="15" l="1"/>
  <c r="A59" i="8"/>
  <c r="P59" i="8" s="1"/>
  <c r="Q59" i="8" s="1"/>
  <c r="AH58" i="11"/>
  <c r="Q58" i="14" s="1"/>
  <c r="T58" i="15" s="1"/>
  <c r="AE58" i="11"/>
  <c r="N58" i="14" s="1"/>
  <c r="Q58" i="15" s="1"/>
  <c r="Y58" i="11"/>
  <c r="W58" i="11" s="1"/>
  <c r="AF58" i="11"/>
  <c r="O58" i="14" s="1"/>
  <c r="R58" i="15" s="1"/>
  <c r="AG58" i="11"/>
  <c r="P58" i="14" s="1"/>
  <c r="S58" i="15" s="1"/>
  <c r="Z59" i="11"/>
  <c r="M59" i="11"/>
  <c r="N60" i="11" s="1"/>
  <c r="AC58" i="11" l="1"/>
  <c r="D58" i="14" s="1"/>
  <c r="C59" i="8"/>
  <c r="B59" i="8"/>
  <c r="E59" i="8"/>
  <c r="D59" i="8"/>
  <c r="A60" i="14"/>
  <c r="A60" i="15" s="1"/>
  <c r="C60" i="15" s="1"/>
  <c r="D60" i="15" s="1"/>
  <c r="T60" i="11"/>
  <c r="AB60" i="11"/>
  <c r="C60" i="14" s="1"/>
  <c r="R60" i="11"/>
  <c r="P60" i="11"/>
  <c r="L60" i="11" s="1"/>
  <c r="B60" i="14" s="1"/>
  <c r="S60" i="11"/>
  <c r="U60" i="11"/>
  <c r="Q60" i="11"/>
  <c r="A60" i="8"/>
  <c r="P60" i="8" s="1"/>
  <c r="AD58" i="11"/>
  <c r="E58" i="14" s="1"/>
  <c r="X59" i="11"/>
  <c r="M59" i="14" s="1"/>
  <c r="O59" i="11"/>
  <c r="P59" i="15" l="1"/>
  <c r="E60" i="8"/>
  <c r="Q60" i="8"/>
  <c r="D60" i="8"/>
  <c r="B60" i="8"/>
  <c r="C60" i="8"/>
  <c r="Z60" i="11"/>
  <c r="M60" i="11"/>
  <c r="N61" i="11" s="1"/>
  <c r="AH59" i="11"/>
  <c r="Q59" i="14" s="1"/>
  <c r="T59" i="15" s="1"/>
  <c r="AE59" i="11"/>
  <c r="N59" i="14" s="1"/>
  <c r="Q59" i="15" s="1"/>
  <c r="AG59" i="11"/>
  <c r="P59" i="14" s="1"/>
  <c r="S59" i="15" s="1"/>
  <c r="Y59" i="11"/>
  <c r="W59" i="11" s="1"/>
  <c r="AF59" i="11"/>
  <c r="O59" i="14" s="1"/>
  <c r="R59" i="15" s="1"/>
  <c r="AC59" i="11" l="1"/>
  <c r="D59" i="14" s="1"/>
  <c r="A61" i="14"/>
  <c r="A61" i="15" s="1"/>
  <c r="C61" i="15" s="1"/>
  <c r="D61" i="15" s="1"/>
  <c r="T61" i="11"/>
  <c r="AB61" i="11"/>
  <c r="C61" i="14" s="1"/>
  <c r="R61" i="11"/>
  <c r="AD59" i="11"/>
  <c r="E59" i="14" s="1"/>
  <c r="P61" i="11"/>
  <c r="L61" i="11" s="1"/>
  <c r="B61" i="14" s="1"/>
  <c r="S61" i="11"/>
  <c r="U61" i="11"/>
  <c r="Q61" i="11"/>
  <c r="O60" i="11"/>
  <c r="X60" i="11"/>
  <c r="M60" i="14" s="1"/>
  <c r="P60" i="15" l="1"/>
  <c r="A61" i="8"/>
  <c r="P61" i="8" s="1"/>
  <c r="Q61" i="8" s="1"/>
  <c r="AG60" i="11"/>
  <c r="P60" i="14" s="1"/>
  <c r="S60" i="15" s="1"/>
  <c r="AF60" i="11"/>
  <c r="O60" i="14" s="1"/>
  <c r="R60" i="15" s="1"/>
  <c r="Y60" i="11"/>
  <c r="W60" i="11" s="1"/>
  <c r="AH60" i="11"/>
  <c r="Q60" i="14" s="1"/>
  <c r="T60" i="15" s="1"/>
  <c r="AE60" i="11"/>
  <c r="N60" i="14" s="1"/>
  <c r="Q60" i="15" s="1"/>
  <c r="Z61" i="11"/>
  <c r="M61" i="11"/>
  <c r="N62" i="11" s="1"/>
  <c r="AC60" i="11" l="1"/>
  <c r="D60" i="14" s="1"/>
  <c r="C61" i="8"/>
  <c r="E61" i="8"/>
  <c r="B61" i="8"/>
  <c r="D61" i="8"/>
  <c r="A62" i="14"/>
  <c r="A62" i="15" s="1"/>
  <c r="C62" i="15" s="1"/>
  <c r="D62" i="15" s="1"/>
  <c r="T62" i="11"/>
  <c r="AB62" i="11"/>
  <c r="C62" i="14" s="1"/>
  <c r="R62" i="11"/>
  <c r="AD60" i="11"/>
  <c r="E60" i="14" s="1"/>
  <c r="P62" i="11"/>
  <c r="L62" i="11" s="1"/>
  <c r="B62" i="14" s="1"/>
  <c r="U62" i="11"/>
  <c r="S62" i="11"/>
  <c r="Q62" i="11"/>
  <c r="O61" i="11"/>
  <c r="X61" i="11"/>
  <c r="M61" i="14" s="1"/>
  <c r="P61" i="15" l="1"/>
  <c r="A62" i="8"/>
  <c r="P62" i="8" s="1"/>
  <c r="Q62" i="8" s="1"/>
  <c r="AH61" i="11"/>
  <c r="Q61" i="14" s="1"/>
  <c r="T61" i="15" s="1"/>
  <c r="AG61" i="11"/>
  <c r="P61" i="14" s="1"/>
  <c r="S61" i="15" s="1"/>
  <c r="AE61" i="11"/>
  <c r="N61" i="14" s="1"/>
  <c r="Q61" i="15" s="1"/>
  <c r="AF61" i="11"/>
  <c r="O61" i="14" s="1"/>
  <c r="R61" i="15" s="1"/>
  <c r="Y61" i="11"/>
  <c r="W61" i="11" s="1"/>
  <c r="Z62" i="11"/>
  <c r="M62" i="11"/>
  <c r="N63" i="11" s="1"/>
  <c r="E62" i="8" l="1"/>
  <c r="AC61" i="11"/>
  <c r="D61" i="14" s="1"/>
  <c r="B62" i="8"/>
  <c r="C62" i="8"/>
  <c r="D62" i="8"/>
  <c r="A63" i="14"/>
  <c r="A63" i="15" s="1"/>
  <c r="C63" i="15" s="1"/>
  <c r="D63" i="15" s="1"/>
  <c r="T63" i="11"/>
  <c r="AB63" i="11"/>
  <c r="C63" i="14" s="1"/>
  <c r="R63" i="11"/>
  <c r="AD61" i="11"/>
  <c r="E61" i="14" s="1"/>
  <c r="Q63" i="11"/>
  <c r="P63" i="11"/>
  <c r="L63" i="11" s="1"/>
  <c r="B63" i="14" s="1"/>
  <c r="S63" i="11"/>
  <c r="U63" i="11"/>
  <c r="X62" i="11"/>
  <c r="M62" i="14" s="1"/>
  <c r="O62" i="11"/>
  <c r="P62" i="15" l="1"/>
  <c r="A63" i="8"/>
  <c r="P63" i="8" s="1"/>
  <c r="Q63" i="8" s="1"/>
  <c r="M63" i="11"/>
  <c r="N64" i="11" s="1"/>
  <c r="Z63" i="11"/>
  <c r="AG62" i="11"/>
  <c r="P62" i="14" s="1"/>
  <c r="S62" i="15" s="1"/>
  <c r="AH62" i="11"/>
  <c r="Q62" i="14" s="1"/>
  <c r="T62" i="15" s="1"/>
  <c r="AF62" i="11"/>
  <c r="O62" i="14" s="1"/>
  <c r="R62" i="15" s="1"/>
  <c r="Y62" i="11"/>
  <c r="W62" i="11" s="1"/>
  <c r="AE62" i="11"/>
  <c r="N62" i="14" s="1"/>
  <c r="Q62" i="15" s="1"/>
  <c r="AC62" i="11" l="1"/>
  <c r="D62" i="14" s="1"/>
  <c r="E63" i="8"/>
  <c r="F62" i="8"/>
  <c r="F61" i="8" s="1"/>
  <c r="F60" i="8" s="1"/>
  <c r="F59" i="8" s="1"/>
  <c r="F58" i="8" s="1"/>
  <c r="F57" i="8" s="1"/>
  <c r="F56" i="8" s="1"/>
  <c r="F55" i="8" s="1"/>
  <c r="F54" i="8" s="1"/>
  <c r="F53" i="8" s="1"/>
  <c r="F52" i="8" s="1"/>
  <c r="F51" i="8" s="1"/>
  <c r="F50" i="8" s="1"/>
  <c r="F49" i="8" s="1"/>
  <c r="F48" i="8" s="1"/>
  <c r="F47" i="8" s="1"/>
  <c r="F46" i="8" s="1"/>
  <c r="F45" i="8" s="1"/>
  <c r="F44" i="8" s="1"/>
  <c r="F43" i="8" s="1"/>
  <c r="F42" i="8" s="1"/>
  <c r="F41" i="8" s="1"/>
  <c r="F40" i="8" s="1"/>
  <c r="F39" i="8" s="1"/>
  <c r="F38" i="8" s="1"/>
  <c r="F37" i="8" s="1"/>
  <c r="F36" i="8" s="1"/>
  <c r="F35" i="8" s="1"/>
  <c r="F34" i="8" s="1"/>
  <c r="F33" i="8" s="1"/>
  <c r="F32" i="8" s="1"/>
  <c r="F31" i="8" s="1"/>
  <c r="F30" i="8" s="1"/>
  <c r="F29" i="8" s="1"/>
  <c r="F28" i="8" s="1"/>
  <c r="F27" i="8" s="1"/>
  <c r="F26" i="8" s="1"/>
  <c r="F25" i="8" s="1"/>
  <c r="F24" i="8" s="1"/>
  <c r="F23" i="8" s="1"/>
  <c r="F22" i="8" s="1"/>
  <c r="F21" i="8" s="1"/>
  <c r="F20" i="8" s="1"/>
  <c r="F19" i="8" s="1"/>
  <c r="F18" i="8" s="1"/>
  <c r="F17" i="8" s="1"/>
  <c r="F16" i="8" s="1"/>
  <c r="F15" i="8" s="1"/>
  <c r="F14" i="8" s="1"/>
  <c r="F13" i="8" s="1"/>
  <c r="F12" i="8" s="1"/>
  <c r="F11" i="8" s="1"/>
  <c r="F10" i="8" s="1"/>
  <c r="F9" i="8" s="1"/>
  <c r="F8" i="8" s="1"/>
  <c r="F7" i="8" s="1"/>
  <c r="F6" i="8" s="1"/>
  <c r="F5" i="8" s="1"/>
  <c r="F4" i="8" s="1"/>
  <c r="F3" i="8" s="1"/>
  <c r="D63" i="8"/>
  <c r="B63" i="8"/>
  <c r="A64" i="14"/>
  <c r="A64" i="15" s="1"/>
  <c r="C64" i="15" s="1"/>
  <c r="D64" i="15" s="1"/>
  <c r="T64" i="11"/>
  <c r="AB64" i="11"/>
  <c r="C64" i="14" s="1"/>
  <c r="R64" i="11"/>
  <c r="O63" i="11"/>
  <c r="X63" i="11"/>
  <c r="M63" i="14" s="1"/>
  <c r="Q64" i="11"/>
  <c r="P64" i="11"/>
  <c r="L64" i="11" s="1"/>
  <c r="B64" i="14" s="1"/>
  <c r="S64" i="11"/>
  <c r="U64" i="11"/>
  <c r="AD62" i="11"/>
  <c r="E62" i="14" s="1"/>
  <c r="P63" i="15" l="1"/>
  <c r="A64" i="8"/>
  <c r="P64" i="8" s="1"/>
  <c r="Q64" i="8" s="1"/>
  <c r="Y63" i="11"/>
  <c r="W63" i="11" s="1"/>
  <c r="AC63" i="11" s="1"/>
  <c r="Z64" i="11"/>
  <c r="M64" i="11"/>
  <c r="N65" i="11" s="1"/>
  <c r="B64" i="8" l="1"/>
  <c r="C64" i="8"/>
  <c r="E64" i="8"/>
  <c r="D64" i="8"/>
  <c r="A65" i="14"/>
  <c r="A65" i="15" s="1"/>
  <c r="C65" i="15" s="1"/>
  <c r="D65" i="15" s="1"/>
  <c r="T65" i="11"/>
  <c r="AB65" i="11"/>
  <c r="C65" i="14" s="1"/>
  <c r="R65" i="11"/>
  <c r="AE63" i="11"/>
  <c r="N63" i="14" s="1"/>
  <c r="Q63" i="15" s="1"/>
  <c r="D63" i="14"/>
  <c r="AH63" i="11"/>
  <c r="Q63" i="14" s="1"/>
  <c r="T63" i="15" s="1"/>
  <c r="AD63" i="11"/>
  <c r="E63" i="14" s="1"/>
  <c r="AF63" i="11"/>
  <c r="O63" i="14" s="1"/>
  <c r="R63" i="15" s="1"/>
  <c r="U65" i="11"/>
  <c r="Q65" i="11"/>
  <c r="S65" i="11"/>
  <c r="P65" i="11"/>
  <c r="L65" i="11" s="1"/>
  <c r="B65" i="14" s="1"/>
  <c r="O64" i="11"/>
  <c r="X64" i="11"/>
  <c r="M64" i="14" s="1"/>
  <c r="AG63" i="11"/>
  <c r="P63" i="14" s="1"/>
  <c r="S63" i="15" s="1"/>
  <c r="P64" i="15" l="1"/>
  <c r="A65" i="8"/>
  <c r="P65" i="8" s="1"/>
  <c r="Q65" i="8" s="1"/>
  <c r="C63" i="8"/>
  <c r="Z65" i="11"/>
  <c r="M65" i="11"/>
  <c r="N66" i="11" s="1"/>
  <c r="Y64" i="11"/>
  <c r="W64" i="11"/>
  <c r="AF64" i="11" l="1"/>
  <c r="O64" i="14" s="1"/>
  <c r="R64" i="15" s="1"/>
  <c r="AC64" i="11"/>
  <c r="D64" i="14" s="1"/>
  <c r="C65" i="8"/>
  <c r="B65" i="8"/>
  <c r="D65" i="8"/>
  <c r="E65" i="8"/>
  <c r="A66" i="14"/>
  <c r="A66" i="15" s="1"/>
  <c r="C66" i="15" s="1"/>
  <c r="D66" i="15" s="1"/>
  <c r="T66" i="11"/>
  <c r="AB66" i="11"/>
  <c r="C66" i="14" s="1"/>
  <c r="R66" i="11"/>
  <c r="AD64" i="11"/>
  <c r="E64" i="14" s="1"/>
  <c r="AE64" i="11"/>
  <c r="N64" i="14" s="1"/>
  <c r="Q64" i="15" s="1"/>
  <c r="S66" i="11"/>
  <c r="U66" i="11"/>
  <c r="A66" i="8"/>
  <c r="P66" i="8" s="1"/>
  <c r="Q66" i="11"/>
  <c r="P66" i="11"/>
  <c r="L66" i="11" s="1"/>
  <c r="B66" i="14" s="1"/>
  <c r="X65" i="11"/>
  <c r="M65" i="14" s="1"/>
  <c r="O65" i="11"/>
  <c r="AG64" i="11"/>
  <c r="P64" i="14" s="1"/>
  <c r="S64" i="15" s="1"/>
  <c r="AH64" i="11"/>
  <c r="Q64" i="14" s="1"/>
  <c r="T64" i="15" s="1"/>
  <c r="P65" i="15" l="1"/>
  <c r="E66" i="8"/>
  <c r="Q66" i="8"/>
  <c r="D66" i="8"/>
  <c r="C66" i="8"/>
  <c r="B66" i="8"/>
  <c r="M66" i="11"/>
  <c r="N67" i="11" s="1"/>
  <c r="Z66" i="11"/>
  <c r="Y65" i="11"/>
  <c r="W65" i="11"/>
  <c r="AC65" i="11" l="1"/>
  <c r="D65" i="14" s="1"/>
  <c r="A67" i="14"/>
  <c r="A67" i="15" s="1"/>
  <c r="C67" i="15" s="1"/>
  <c r="D67" i="15" s="1"/>
  <c r="T67" i="11"/>
  <c r="AB67" i="11"/>
  <c r="C67" i="14" s="1"/>
  <c r="R67" i="11"/>
  <c r="AD65" i="11"/>
  <c r="E65" i="14" s="1"/>
  <c r="AG65" i="11"/>
  <c r="P65" i="14" s="1"/>
  <c r="S65" i="15" s="1"/>
  <c r="AH65" i="11"/>
  <c r="Q65" i="14" s="1"/>
  <c r="T65" i="15" s="1"/>
  <c r="AE65" i="11"/>
  <c r="N65" i="14" s="1"/>
  <c r="Q65" i="15" s="1"/>
  <c r="X66" i="11"/>
  <c r="M66" i="14" s="1"/>
  <c r="O66" i="11"/>
  <c r="AF65" i="11"/>
  <c r="O65" i="14" s="1"/>
  <c r="R65" i="15" s="1"/>
  <c r="Q67" i="11"/>
  <c r="S67" i="11"/>
  <c r="P67" i="11"/>
  <c r="L67" i="11" s="1"/>
  <c r="B67" i="14" s="1"/>
  <c r="U67" i="11"/>
  <c r="P66" i="15" l="1"/>
  <c r="A67" i="8"/>
  <c r="P67" i="8" s="1"/>
  <c r="Q67" i="8" s="1"/>
  <c r="M67" i="11"/>
  <c r="N68" i="11" s="1"/>
  <c r="Z67" i="11"/>
  <c r="Y66" i="11"/>
  <c r="W66" i="11"/>
  <c r="AC66" i="11" l="1"/>
  <c r="D66" i="14" s="1"/>
  <c r="C67" i="8"/>
  <c r="B67" i="8"/>
  <c r="E67" i="8"/>
  <c r="D67" i="8"/>
  <c r="A68" i="14"/>
  <c r="A68" i="15" s="1"/>
  <c r="C68" i="15" s="1"/>
  <c r="D68" i="15" s="1"/>
  <c r="T68" i="11"/>
  <c r="AB68" i="11"/>
  <c r="C68" i="14" s="1"/>
  <c r="R68" i="11"/>
  <c r="AH66" i="11"/>
  <c r="Q66" i="14" s="1"/>
  <c r="T66" i="15" s="1"/>
  <c r="AG66" i="11"/>
  <c r="P66" i="14" s="1"/>
  <c r="S66" i="15" s="1"/>
  <c r="AE66" i="11"/>
  <c r="N66" i="14" s="1"/>
  <c r="Q66" i="15" s="1"/>
  <c r="X67" i="11"/>
  <c r="M67" i="14" s="1"/>
  <c r="O67" i="11"/>
  <c r="AD66" i="11"/>
  <c r="E66" i="14" s="1"/>
  <c r="AF66" i="11"/>
  <c r="O66" i="14" s="1"/>
  <c r="R66" i="15" s="1"/>
  <c r="S68" i="11"/>
  <c r="U68" i="11"/>
  <c r="Q68" i="11"/>
  <c r="P68" i="11"/>
  <c r="L68" i="11" s="1"/>
  <c r="B68" i="14" s="1"/>
  <c r="P67" i="15" l="1"/>
  <c r="A68" i="8"/>
  <c r="P68" i="8" s="1"/>
  <c r="Q68" i="8" s="1"/>
  <c r="Z68" i="11"/>
  <c r="M68" i="11"/>
  <c r="N69" i="11" s="1"/>
  <c r="Y67" i="11"/>
  <c r="W67" i="11"/>
  <c r="AC67" i="11" l="1"/>
  <c r="D67" i="14" s="1"/>
  <c r="E68" i="8"/>
  <c r="C68" i="8"/>
  <c r="B68" i="8"/>
  <c r="D68" i="8"/>
  <c r="A69" i="14"/>
  <c r="A69" i="15" s="1"/>
  <c r="C69" i="15" s="1"/>
  <c r="D69" i="15" s="1"/>
  <c r="T69" i="11"/>
  <c r="AB69" i="11"/>
  <c r="C69" i="14" s="1"/>
  <c r="R69" i="11"/>
  <c r="AE67" i="11"/>
  <c r="N67" i="14" s="1"/>
  <c r="Q67" i="15" s="1"/>
  <c r="AF67" i="11"/>
  <c r="O67" i="14" s="1"/>
  <c r="R67" i="15" s="1"/>
  <c r="AH67" i="11"/>
  <c r="Q67" i="14" s="1"/>
  <c r="T67" i="15" s="1"/>
  <c r="AG67" i="11"/>
  <c r="P67" i="14" s="1"/>
  <c r="S67" i="15" s="1"/>
  <c r="Q69" i="11"/>
  <c r="P69" i="11"/>
  <c r="L69" i="11" s="1"/>
  <c r="B69" i="14" s="1"/>
  <c r="S69" i="11"/>
  <c r="U69" i="11"/>
  <c r="AD67" i="11"/>
  <c r="E67" i="14" s="1"/>
  <c r="X68" i="11"/>
  <c r="M68" i="14" s="1"/>
  <c r="O68" i="11"/>
  <c r="P68" i="15" l="1"/>
  <c r="A69" i="8"/>
  <c r="P69" i="8" s="1"/>
  <c r="Q69" i="8" s="1"/>
  <c r="Y68" i="11"/>
  <c r="W68" i="11"/>
  <c r="Z69" i="11"/>
  <c r="M69" i="11"/>
  <c r="N70" i="11" s="1"/>
  <c r="AC68" i="11" l="1"/>
  <c r="D68" i="14" s="1"/>
  <c r="C69" i="8"/>
  <c r="B69" i="8"/>
  <c r="E69" i="8"/>
  <c r="D69" i="8"/>
  <c r="A70" i="14"/>
  <c r="A70" i="15" s="1"/>
  <c r="C70" i="15" s="1"/>
  <c r="D70" i="15" s="1"/>
  <c r="T70" i="11"/>
  <c r="AB70" i="11"/>
  <c r="C70" i="14" s="1"/>
  <c r="R70" i="11"/>
  <c r="AH68" i="11"/>
  <c r="Q68" i="14" s="1"/>
  <c r="T68" i="15" s="1"/>
  <c r="AF68" i="11"/>
  <c r="O68" i="14" s="1"/>
  <c r="R68" i="15" s="1"/>
  <c r="AE68" i="11"/>
  <c r="N68" i="14" s="1"/>
  <c r="Q68" i="15" s="1"/>
  <c r="AG68" i="11"/>
  <c r="P68" i="14" s="1"/>
  <c r="S68" i="15" s="1"/>
  <c r="X69" i="11"/>
  <c r="M69" i="14" s="1"/>
  <c r="O69" i="11"/>
  <c r="U70" i="11"/>
  <c r="P70" i="11"/>
  <c r="L70" i="11" s="1"/>
  <c r="B70" i="14" s="1"/>
  <c r="S70" i="11"/>
  <c r="Q70" i="11"/>
  <c r="AD68" i="11"/>
  <c r="E68" i="14" s="1"/>
  <c r="P69" i="15" l="1"/>
  <c r="A70" i="8"/>
  <c r="P70" i="8" s="1"/>
  <c r="Q70" i="8" s="1"/>
  <c r="Y69" i="11"/>
  <c r="W69" i="11"/>
  <c r="Z70" i="11"/>
  <c r="M70" i="11"/>
  <c r="N71" i="11" s="1"/>
  <c r="AC69" i="11" l="1"/>
  <c r="D69" i="14" s="1"/>
  <c r="B70" i="8"/>
  <c r="C70" i="8"/>
  <c r="E70" i="8"/>
  <c r="D70" i="8"/>
  <c r="A71" i="14"/>
  <c r="A71" i="15" s="1"/>
  <c r="C71" i="15" s="1"/>
  <c r="D71" i="15" s="1"/>
  <c r="T71" i="11"/>
  <c r="AB71" i="11"/>
  <c r="C71" i="14" s="1"/>
  <c r="R71" i="11"/>
  <c r="AH69" i="11"/>
  <c r="Q69" i="14" s="1"/>
  <c r="T69" i="15" s="1"/>
  <c r="AF69" i="11"/>
  <c r="O69" i="14" s="1"/>
  <c r="R69" i="15" s="1"/>
  <c r="U71" i="11"/>
  <c r="Q71" i="11"/>
  <c r="P71" i="11"/>
  <c r="L71" i="11" s="1"/>
  <c r="B71" i="14" s="1"/>
  <c r="S71" i="11"/>
  <c r="X70" i="11"/>
  <c r="M70" i="14" s="1"/>
  <c r="O70" i="11"/>
  <c r="AG69" i="11"/>
  <c r="P69" i="14" s="1"/>
  <c r="S69" i="15" s="1"/>
  <c r="AE69" i="11"/>
  <c r="N69" i="14" s="1"/>
  <c r="Q69" i="15" s="1"/>
  <c r="AD69" i="11"/>
  <c r="E69" i="14" s="1"/>
  <c r="P70" i="15" l="1"/>
  <c r="A71" i="8"/>
  <c r="P71" i="8" s="1"/>
  <c r="Q71" i="8" s="1"/>
  <c r="Y70" i="11"/>
  <c r="W70" i="11"/>
  <c r="Z71" i="11"/>
  <c r="M71" i="11"/>
  <c r="N72" i="11" s="1"/>
  <c r="AC70" i="11" l="1"/>
  <c r="D70" i="14" s="1"/>
  <c r="C71" i="8"/>
  <c r="B71" i="8"/>
  <c r="E71" i="8"/>
  <c r="D71" i="8"/>
  <c r="A72" i="14"/>
  <c r="A72" i="15" s="1"/>
  <c r="C72" i="15" s="1"/>
  <c r="D72" i="15" s="1"/>
  <c r="T72" i="11"/>
  <c r="AB72" i="11"/>
  <c r="C72" i="14" s="1"/>
  <c r="R72" i="11"/>
  <c r="P72" i="11"/>
  <c r="L72" i="11" s="1"/>
  <c r="B72" i="14" s="1"/>
  <c r="Q72" i="11"/>
  <c r="U72" i="11"/>
  <c r="S72" i="11"/>
  <c r="AE70" i="11"/>
  <c r="N70" i="14" s="1"/>
  <c r="Q70" i="15" s="1"/>
  <c r="AF70" i="11"/>
  <c r="O70" i="14" s="1"/>
  <c r="R70" i="15" s="1"/>
  <c r="AD70" i="11"/>
  <c r="E70" i="14" s="1"/>
  <c r="X71" i="11"/>
  <c r="M71" i="14" s="1"/>
  <c r="O71" i="11"/>
  <c r="AH70" i="11"/>
  <c r="Q70" i="14" s="1"/>
  <c r="T70" i="15" s="1"/>
  <c r="AG70" i="11"/>
  <c r="P70" i="14" s="1"/>
  <c r="S70" i="15" s="1"/>
  <c r="P71" i="15" l="1"/>
  <c r="A72" i="8"/>
  <c r="P72" i="8" s="1"/>
  <c r="Q72" i="8" s="1"/>
  <c r="Z72" i="11"/>
  <c r="M72" i="11"/>
  <c r="N73" i="11" s="1"/>
  <c r="Y71" i="11"/>
  <c r="W71" i="11"/>
  <c r="AC71" i="11" l="1"/>
  <c r="D71" i="14" s="1"/>
  <c r="D72" i="8"/>
  <c r="B72" i="8"/>
  <c r="C72" i="8"/>
  <c r="E72" i="8"/>
  <c r="A73" i="14"/>
  <c r="A73" i="15" s="1"/>
  <c r="C73" i="15" s="1"/>
  <c r="D73" i="15" s="1"/>
  <c r="T73" i="11"/>
  <c r="AB73" i="11"/>
  <c r="C73" i="14" s="1"/>
  <c r="R73" i="11"/>
  <c r="AH71" i="11"/>
  <c r="Q71" i="14" s="1"/>
  <c r="T71" i="15" s="1"/>
  <c r="AG71" i="11"/>
  <c r="P71" i="14" s="1"/>
  <c r="S71" i="15" s="1"/>
  <c r="AD71" i="11"/>
  <c r="E71" i="14" s="1"/>
  <c r="AF71" i="11"/>
  <c r="O71" i="14" s="1"/>
  <c r="R71" i="15" s="1"/>
  <c r="P73" i="11"/>
  <c r="L73" i="11" s="1"/>
  <c r="B73" i="14" s="1"/>
  <c r="U73" i="11"/>
  <c r="Q73" i="11"/>
  <c r="S73" i="11"/>
  <c r="AE71" i="11"/>
  <c r="N71" i="14" s="1"/>
  <c r="Q71" i="15" s="1"/>
  <c r="X72" i="11"/>
  <c r="M72" i="14" s="1"/>
  <c r="O72" i="11"/>
  <c r="P72" i="15" l="1"/>
  <c r="A73" i="8"/>
  <c r="P73" i="8" s="1"/>
  <c r="Q73" i="8" s="1"/>
  <c r="Z73" i="11"/>
  <c r="M73" i="11"/>
  <c r="N74" i="11" s="1"/>
  <c r="Y72" i="11"/>
  <c r="W72" i="11"/>
  <c r="AC72" i="11" l="1"/>
  <c r="D72" i="14" s="1"/>
  <c r="C73" i="8"/>
  <c r="B73" i="8"/>
  <c r="E73" i="8"/>
  <c r="D73" i="8"/>
  <c r="A74" i="14"/>
  <c r="A74" i="15" s="1"/>
  <c r="C74" i="15" s="1"/>
  <c r="D74" i="15" s="1"/>
  <c r="T74" i="11"/>
  <c r="AB74" i="11"/>
  <c r="C74" i="14" s="1"/>
  <c r="R74" i="11"/>
  <c r="AH72" i="11"/>
  <c r="Q72" i="14" s="1"/>
  <c r="T72" i="15" s="1"/>
  <c r="AE72" i="11"/>
  <c r="N72" i="14" s="1"/>
  <c r="Q72" i="15" s="1"/>
  <c r="AF72" i="11"/>
  <c r="O72" i="14" s="1"/>
  <c r="R72" i="15" s="1"/>
  <c r="AG72" i="11"/>
  <c r="P72" i="14" s="1"/>
  <c r="S72" i="15" s="1"/>
  <c r="P74" i="11"/>
  <c r="L74" i="11" s="1"/>
  <c r="B74" i="14" s="1"/>
  <c r="Q74" i="11"/>
  <c r="U74" i="11"/>
  <c r="S74" i="11"/>
  <c r="AD72" i="11"/>
  <c r="E72" i="14" s="1"/>
  <c r="X73" i="11"/>
  <c r="M73" i="14" s="1"/>
  <c r="O73" i="11"/>
  <c r="P73" i="15" l="1"/>
  <c r="A74" i="8"/>
  <c r="P74" i="8" s="1"/>
  <c r="Q74" i="8" s="1"/>
  <c r="Z74" i="11"/>
  <c r="M74" i="11"/>
  <c r="N75" i="11" s="1"/>
  <c r="Y73" i="11"/>
  <c r="W73" i="11"/>
  <c r="AC73" i="11" l="1"/>
  <c r="D73" i="14" s="1"/>
  <c r="B74" i="8"/>
  <c r="E74" i="8"/>
  <c r="C74" i="8"/>
  <c r="D74" i="8"/>
  <c r="A75" i="14"/>
  <c r="A75" i="15" s="1"/>
  <c r="C75" i="15" s="1"/>
  <c r="D75" i="15" s="1"/>
  <c r="T75" i="11"/>
  <c r="AB75" i="11"/>
  <c r="C75" i="14" s="1"/>
  <c r="R75" i="11"/>
  <c r="AE73" i="11"/>
  <c r="N73" i="14" s="1"/>
  <c r="Q73" i="15" s="1"/>
  <c r="AD73" i="11"/>
  <c r="E73" i="14" s="1"/>
  <c r="AH73" i="11"/>
  <c r="Q73" i="14" s="1"/>
  <c r="T73" i="15" s="1"/>
  <c r="AG73" i="11"/>
  <c r="P73" i="14" s="1"/>
  <c r="S73" i="15" s="1"/>
  <c r="S75" i="11"/>
  <c r="Q75" i="11"/>
  <c r="P75" i="11"/>
  <c r="L75" i="11" s="1"/>
  <c r="B75" i="14" s="1"/>
  <c r="U75" i="11"/>
  <c r="AF73" i="11"/>
  <c r="O73" i="14" s="1"/>
  <c r="R73" i="15" s="1"/>
  <c r="X74" i="11"/>
  <c r="M74" i="14" s="1"/>
  <c r="O74" i="11"/>
  <c r="P74" i="15" l="1"/>
  <c r="A75" i="8"/>
  <c r="P75" i="8" s="1"/>
  <c r="Q75" i="8" s="1"/>
  <c r="Z75" i="11"/>
  <c r="M75" i="11"/>
  <c r="N76" i="11" s="1"/>
  <c r="Y74" i="11"/>
  <c r="W74" i="11"/>
  <c r="AD74" i="11" l="1"/>
  <c r="E74" i="14" s="1"/>
  <c r="AC74" i="11"/>
  <c r="D74" i="14" s="1"/>
  <c r="C75" i="8"/>
  <c r="B75" i="8"/>
  <c r="E75" i="8"/>
  <c r="D75" i="8"/>
  <c r="A76" i="14"/>
  <c r="A76" i="15" s="1"/>
  <c r="C76" i="15" s="1"/>
  <c r="D76" i="15" s="1"/>
  <c r="T76" i="11"/>
  <c r="AB76" i="11"/>
  <c r="C76" i="14" s="1"/>
  <c r="R76" i="11"/>
  <c r="AE74" i="11"/>
  <c r="N74" i="14" s="1"/>
  <c r="Q74" i="15" s="1"/>
  <c r="Q76" i="11"/>
  <c r="P76" i="11"/>
  <c r="L76" i="11" s="1"/>
  <c r="B76" i="14" s="1"/>
  <c r="S76" i="11"/>
  <c r="U76" i="11"/>
  <c r="X75" i="11"/>
  <c r="M75" i="14" s="1"/>
  <c r="O75" i="11"/>
  <c r="AG74" i="11"/>
  <c r="P74" i="14" s="1"/>
  <c r="S74" i="15" s="1"/>
  <c r="AH74" i="11"/>
  <c r="Q74" i="14" s="1"/>
  <c r="T74" i="15" s="1"/>
  <c r="AF74" i="11"/>
  <c r="O74" i="14" s="1"/>
  <c r="R74" i="15" s="1"/>
  <c r="P75" i="15" l="1"/>
  <c r="A76" i="8"/>
  <c r="P76" i="8" s="1"/>
  <c r="Q76" i="8" s="1"/>
  <c r="Z76" i="11"/>
  <c r="M76" i="11"/>
  <c r="N77" i="11" s="1"/>
  <c r="Y75" i="11"/>
  <c r="W75" i="11"/>
  <c r="AH75" i="11" l="1"/>
  <c r="Q75" i="14" s="1"/>
  <c r="T75" i="15" s="1"/>
  <c r="AC75" i="11"/>
  <c r="D75" i="14" s="1"/>
  <c r="B76" i="8"/>
  <c r="C76" i="8"/>
  <c r="E76" i="8"/>
  <c r="D76" i="8"/>
  <c r="A77" i="14"/>
  <c r="A77" i="15" s="1"/>
  <c r="C77" i="15" s="1"/>
  <c r="D77" i="15" s="1"/>
  <c r="T77" i="11"/>
  <c r="AB77" i="11"/>
  <c r="C77" i="14" s="1"/>
  <c r="R77" i="11"/>
  <c r="S77" i="11"/>
  <c r="Q77" i="11"/>
  <c r="P77" i="11"/>
  <c r="L77" i="11" s="1"/>
  <c r="B77" i="14" s="1"/>
  <c r="U77" i="11"/>
  <c r="AD75" i="11"/>
  <c r="E75" i="14" s="1"/>
  <c r="AG75" i="11"/>
  <c r="P75" i="14" s="1"/>
  <c r="S75" i="15" s="1"/>
  <c r="AE75" i="11"/>
  <c r="N75" i="14" s="1"/>
  <c r="Q75" i="15" s="1"/>
  <c r="AF75" i="11"/>
  <c r="O75" i="14" s="1"/>
  <c r="R75" i="15" s="1"/>
  <c r="O76" i="11"/>
  <c r="X76" i="11"/>
  <c r="M76" i="14" s="1"/>
  <c r="P76" i="15" l="1"/>
  <c r="A77" i="8"/>
  <c r="P77" i="8" s="1"/>
  <c r="Q77" i="8" s="1"/>
  <c r="Y76" i="11"/>
  <c r="W76" i="11"/>
  <c r="M77" i="11"/>
  <c r="N78" i="11" s="1"/>
  <c r="Z77" i="11"/>
  <c r="AC76" i="11" l="1"/>
  <c r="D76" i="14" s="1"/>
  <c r="B77" i="8"/>
  <c r="C77" i="8"/>
  <c r="E77" i="8"/>
  <c r="D77" i="8"/>
  <c r="A78" i="14"/>
  <c r="A78" i="15" s="1"/>
  <c r="C78" i="15" s="1"/>
  <c r="D78" i="15" s="1"/>
  <c r="T78" i="11"/>
  <c r="AB78" i="11"/>
  <c r="C78" i="14" s="1"/>
  <c r="R78" i="11"/>
  <c r="AD76" i="11"/>
  <c r="E76" i="14" s="1"/>
  <c r="AF76" i="11"/>
  <c r="O76" i="14" s="1"/>
  <c r="R76" i="15" s="1"/>
  <c r="X77" i="11"/>
  <c r="M77" i="14" s="1"/>
  <c r="O77" i="11"/>
  <c r="AH76" i="11"/>
  <c r="Q76" i="14" s="1"/>
  <c r="T76" i="15" s="1"/>
  <c r="Q78" i="11"/>
  <c r="U78" i="11"/>
  <c r="P78" i="11"/>
  <c r="L78" i="11" s="1"/>
  <c r="B78" i="14" s="1"/>
  <c r="S78" i="11"/>
  <c r="AG76" i="11"/>
  <c r="P76" i="14" s="1"/>
  <c r="S76" i="15" s="1"/>
  <c r="AE76" i="11"/>
  <c r="N76" i="14" s="1"/>
  <c r="Q76" i="15" s="1"/>
  <c r="P77" i="15" l="1"/>
  <c r="A78" i="8"/>
  <c r="P78" i="8" s="1"/>
  <c r="Q78" i="8" s="1"/>
  <c r="Z78" i="11"/>
  <c r="M78" i="11"/>
  <c r="N79" i="11" s="1"/>
  <c r="Y77" i="11"/>
  <c r="W77" i="11"/>
  <c r="AC77" i="11" l="1"/>
  <c r="D77" i="14" s="1"/>
  <c r="C78" i="8"/>
  <c r="B78" i="8"/>
  <c r="E78" i="8"/>
  <c r="D78" i="8"/>
  <c r="A79" i="14"/>
  <c r="A79" i="15" s="1"/>
  <c r="C79" i="15" s="1"/>
  <c r="D79" i="15" s="1"/>
  <c r="T79" i="11"/>
  <c r="AB79" i="11"/>
  <c r="C79" i="14" s="1"/>
  <c r="R79" i="11"/>
  <c r="S79" i="11"/>
  <c r="P79" i="11"/>
  <c r="L79" i="11" s="1"/>
  <c r="B79" i="14" s="1"/>
  <c r="U79" i="11"/>
  <c r="Q79" i="11"/>
  <c r="O78" i="11"/>
  <c r="X78" i="11"/>
  <c r="M78" i="14" s="1"/>
  <c r="AG77" i="11"/>
  <c r="P77" i="14" s="1"/>
  <c r="S77" i="15" s="1"/>
  <c r="AH77" i="11"/>
  <c r="Q77" i="14" s="1"/>
  <c r="T77" i="15" s="1"/>
  <c r="AD77" i="11"/>
  <c r="E77" i="14" s="1"/>
  <c r="AE77" i="11"/>
  <c r="N77" i="14" s="1"/>
  <c r="Q77" i="15" s="1"/>
  <c r="AF77" i="11"/>
  <c r="O77" i="14" s="1"/>
  <c r="R77" i="15" s="1"/>
  <c r="P78" i="15" l="1"/>
  <c r="A79" i="8"/>
  <c r="P79" i="8" s="1"/>
  <c r="Q79" i="8" s="1"/>
  <c r="Y78" i="11"/>
  <c r="W78" i="11" s="1"/>
  <c r="Z79" i="11"/>
  <c r="M79" i="11"/>
  <c r="N80" i="11" s="1"/>
  <c r="AE78" i="11" l="1"/>
  <c r="N78" i="14" s="1"/>
  <c r="Q78" i="15" s="1"/>
  <c r="AC78" i="11"/>
  <c r="D78" i="14" s="1"/>
  <c r="B79" i="8"/>
  <c r="C79" i="8"/>
  <c r="E79" i="8"/>
  <c r="D79" i="8"/>
  <c r="A80" i="14"/>
  <c r="A80" i="15" s="1"/>
  <c r="C80" i="15" s="1"/>
  <c r="D80" i="15" s="1"/>
  <c r="T80" i="11"/>
  <c r="AB80" i="11"/>
  <c r="C80" i="14" s="1"/>
  <c r="R80" i="11"/>
  <c r="AD78" i="11"/>
  <c r="E78" i="14" s="1"/>
  <c r="AG78" i="11"/>
  <c r="P78" i="14" s="1"/>
  <c r="S78" i="15" s="1"/>
  <c r="O79" i="11"/>
  <c r="X79" i="11"/>
  <c r="M79" i="14" s="1"/>
  <c r="AF78" i="11"/>
  <c r="O78" i="14" s="1"/>
  <c r="R78" i="15" s="1"/>
  <c r="U80" i="11"/>
  <c r="P80" i="11"/>
  <c r="L80" i="11" s="1"/>
  <c r="B80" i="14" s="1"/>
  <c r="S80" i="11"/>
  <c r="Q80" i="11"/>
  <c r="AH78" i="11"/>
  <c r="Q78" i="14" s="1"/>
  <c r="T78" i="15" s="1"/>
  <c r="P79" i="15" l="1"/>
  <c r="A80" i="8"/>
  <c r="P80" i="8" s="1"/>
  <c r="Q80" i="8" s="1"/>
  <c r="Z80" i="11"/>
  <c r="M80" i="11"/>
  <c r="N81" i="11" s="1"/>
  <c r="AE79" i="11"/>
  <c r="N79" i="14" s="1"/>
  <c r="Q79" i="15" s="1"/>
  <c r="AF79" i="11"/>
  <c r="O79" i="14" s="1"/>
  <c r="R79" i="15" s="1"/>
  <c r="Y79" i="11"/>
  <c r="W79" i="11" s="1"/>
  <c r="AG79" i="11"/>
  <c r="P79" i="14" s="1"/>
  <c r="S79" i="15" s="1"/>
  <c r="AH79" i="11"/>
  <c r="Q79" i="14" s="1"/>
  <c r="T79" i="15" s="1"/>
  <c r="AC79" i="11" l="1"/>
  <c r="D79" i="14" s="1"/>
  <c r="C80" i="8"/>
  <c r="B80" i="8"/>
  <c r="E80" i="8"/>
  <c r="D80" i="8"/>
  <c r="A81" i="14"/>
  <c r="T81" i="11"/>
  <c r="AB81" i="11"/>
  <c r="C81" i="14" s="1"/>
  <c r="R81" i="11"/>
  <c r="S81" i="11"/>
  <c r="Q81" i="11"/>
  <c r="P81" i="11"/>
  <c r="L81" i="11" s="1"/>
  <c r="B81" i="14" s="1"/>
  <c r="U81" i="11"/>
  <c r="AD79" i="11"/>
  <c r="E79" i="14" s="1"/>
  <c r="X80" i="11"/>
  <c r="M80" i="14" s="1"/>
  <c r="O80" i="11"/>
  <c r="P80" i="15" l="1"/>
  <c r="A81" i="8"/>
  <c r="P81" i="8" s="1"/>
  <c r="Q81" i="8" s="1"/>
  <c r="A81" i="15"/>
  <c r="C81" i="15" s="1"/>
  <c r="D81" i="15" s="1"/>
  <c r="Z81" i="11"/>
  <c r="M81" i="11"/>
  <c r="N82" i="11" s="1"/>
  <c r="AG80" i="11"/>
  <c r="P80" i="14" s="1"/>
  <c r="S80" i="15" s="1"/>
  <c r="AE80" i="11"/>
  <c r="N80" i="14" s="1"/>
  <c r="Q80" i="15" s="1"/>
  <c r="AH80" i="11"/>
  <c r="Q80" i="14" s="1"/>
  <c r="T80" i="15" s="1"/>
  <c r="Y80" i="11"/>
  <c r="W80" i="11" s="1"/>
  <c r="AF80" i="11"/>
  <c r="O80" i="14" s="1"/>
  <c r="R80" i="15" s="1"/>
  <c r="C81" i="8" l="1"/>
  <c r="B81" i="8"/>
  <c r="E81" i="8"/>
  <c r="AC80" i="11"/>
  <c r="D80" i="14" s="1"/>
  <c r="D81" i="8"/>
  <c r="A82" i="14"/>
  <c r="A82" i="15" s="1"/>
  <c r="C82" i="15" s="1"/>
  <c r="D82" i="15" s="1"/>
  <c r="T82" i="11"/>
  <c r="AB82" i="11"/>
  <c r="C82" i="14" s="1"/>
  <c r="R82" i="11"/>
  <c r="U82" i="11"/>
  <c r="Q82" i="11"/>
  <c r="P82" i="11"/>
  <c r="L82" i="11" s="1"/>
  <c r="B82" i="14" s="1"/>
  <c r="S82" i="11"/>
  <c r="X81" i="11"/>
  <c r="M81" i="14" s="1"/>
  <c r="O81" i="11"/>
  <c r="AD80" i="11"/>
  <c r="E80" i="14" s="1"/>
  <c r="P81" i="15" l="1"/>
  <c r="A82" i="8"/>
  <c r="P82" i="8" s="1"/>
  <c r="Q82" i="8" s="1"/>
  <c r="Z82" i="11"/>
  <c r="M82" i="11"/>
  <c r="N83" i="11" s="1"/>
  <c r="AH81" i="11"/>
  <c r="Q81" i="14" s="1"/>
  <c r="T81" i="15" s="1"/>
  <c r="AG81" i="11"/>
  <c r="P81" i="14" s="1"/>
  <c r="S81" i="15" s="1"/>
  <c r="AF81" i="11"/>
  <c r="O81" i="14" s="1"/>
  <c r="R81" i="15" s="1"/>
  <c r="AE81" i="11"/>
  <c r="N81" i="14" s="1"/>
  <c r="Q81" i="15" s="1"/>
  <c r="Y81" i="11"/>
  <c r="W81" i="11" s="1"/>
  <c r="AC81" i="11" l="1"/>
  <c r="D81" i="14" s="1"/>
  <c r="B82" i="8"/>
  <c r="C82" i="8"/>
  <c r="E82" i="8"/>
  <c r="D82" i="8"/>
  <c r="A83" i="14"/>
  <c r="A83" i="15" s="1"/>
  <c r="C83" i="15" s="1"/>
  <c r="D83" i="15" s="1"/>
  <c r="T83" i="11"/>
  <c r="AB83" i="11"/>
  <c r="C83" i="14" s="1"/>
  <c r="R83" i="11"/>
  <c r="AD81" i="11"/>
  <c r="E81" i="14" s="1"/>
  <c r="P83" i="11"/>
  <c r="L83" i="11" s="1"/>
  <c r="B83" i="14" s="1"/>
  <c r="Q83" i="11"/>
  <c r="U83" i="11"/>
  <c r="S83" i="11"/>
  <c r="O82" i="11"/>
  <c r="X82" i="11"/>
  <c r="M82" i="14" s="1"/>
  <c r="P82" i="15" l="1"/>
  <c r="A83" i="8"/>
  <c r="P83" i="8" s="1"/>
  <c r="Q83" i="8" s="1"/>
  <c r="Z83" i="11"/>
  <c r="M83" i="11"/>
  <c r="N84" i="11" s="1"/>
  <c r="AE82" i="11"/>
  <c r="N82" i="14" s="1"/>
  <c r="Q82" i="15" s="1"/>
  <c r="AF82" i="11"/>
  <c r="O82" i="14" s="1"/>
  <c r="R82" i="15" s="1"/>
  <c r="AG82" i="11"/>
  <c r="P82" i="14" s="1"/>
  <c r="S82" i="15" s="1"/>
  <c r="AH82" i="11"/>
  <c r="Q82" i="14" s="1"/>
  <c r="T82" i="15" s="1"/>
  <c r="Y82" i="11"/>
  <c r="W82" i="11" s="1"/>
  <c r="AC82" i="11" l="1"/>
  <c r="D82" i="14" s="1"/>
  <c r="D83" i="8"/>
  <c r="C83" i="8"/>
  <c r="B83" i="8"/>
  <c r="E83" i="8"/>
  <c r="A84" i="14"/>
  <c r="A84" i="15" s="1"/>
  <c r="C84" i="15" s="1"/>
  <c r="D84" i="15" s="1"/>
  <c r="T84" i="11"/>
  <c r="AB84" i="11"/>
  <c r="C84" i="14" s="1"/>
  <c r="R84" i="11"/>
  <c r="AD82" i="11"/>
  <c r="E82" i="14" s="1"/>
  <c r="Q84" i="11"/>
  <c r="S84" i="11"/>
  <c r="P84" i="11"/>
  <c r="L84" i="11" s="1"/>
  <c r="B84" i="14" s="1"/>
  <c r="U84" i="11"/>
  <c r="O83" i="11"/>
  <c r="X83" i="11"/>
  <c r="M83" i="14" s="1"/>
  <c r="P83" i="15" l="1"/>
  <c r="A84" i="8"/>
  <c r="P84" i="8" s="1"/>
  <c r="Q84" i="8" s="1"/>
  <c r="AG83" i="11"/>
  <c r="P83" i="14" s="1"/>
  <c r="S83" i="15" s="1"/>
  <c r="AE83" i="11"/>
  <c r="N83" i="14" s="1"/>
  <c r="Q83" i="15" s="1"/>
  <c r="AF83" i="11"/>
  <c r="O83" i="14" s="1"/>
  <c r="R83" i="15" s="1"/>
  <c r="AH83" i="11"/>
  <c r="Q83" i="14" s="1"/>
  <c r="T83" i="15" s="1"/>
  <c r="Y83" i="11"/>
  <c r="W83" i="11" s="1"/>
  <c r="Z84" i="11"/>
  <c r="M84" i="11"/>
  <c r="N85" i="11" s="1"/>
  <c r="AC83" i="11" l="1"/>
  <c r="D83" i="14" s="1"/>
  <c r="E84" i="8"/>
  <c r="C84" i="8"/>
  <c r="D84" i="8"/>
  <c r="B84" i="8"/>
  <c r="A85" i="14"/>
  <c r="A85" i="15" s="1"/>
  <c r="C85" i="15" s="1"/>
  <c r="D85" i="15" s="1"/>
  <c r="T85" i="11"/>
  <c r="AB85" i="11"/>
  <c r="C85" i="14" s="1"/>
  <c r="R85" i="11"/>
  <c r="AD83" i="11"/>
  <c r="E83" i="14" s="1"/>
  <c r="P85" i="11"/>
  <c r="L85" i="11" s="1"/>
  <c r="B85" i="14" s="1"/>
  <c r="U85" i="11"/>
  <c r="S85" i="11"/>
  <c r="Q85" i="11"/>
  <c r="O84" i="11"/>
  <c r="X84" i="11"/>
  <c r="M84" i="14" s="1"/>
  <c r="P84" i="15" l="1"/>
  <c r="A85" i="8"/>
  <c r="P85" i="8" s="1"/>
  <c r="Q85" i="8" s="1"/>
  <c r="Y84" i="11"/>
  <c r="W84" i="11" s="1"/>
  <c r="AE84" i="11"/>
  <c r="N84" i="14" s="1"/>
  <c r="Q84" i="15" s="1"/>
  <c r="AH84" i="11"/>
  <c r="Q84" i="14" s="1"/>
  <c r="T84" i="15" s="1"/>
  <c r="AG84" i="11"/>
  <c r="P84" i="14" s="1"/>
  <c r="S84" i="15" s="1"/>
  <c r="AF84" i="11"/>
  <c r="O84" i="14" s="1"/>
  <c r="R84" i="15" s="1"/>
  <c r="Z85" i="11"/>
  <c r="M85" i="11"/>
  <c r="N86" i="11" s="1"/>
  <c r="AC84" i="11" l="1"/>
  <c r="D84" i="14" s="1"/>
  <c r="C85" i="8"/>
  <c r="B85" i="8"/>
  <c r="E85" i="8"/>
  <c r="D85" i="8"/>
  <c r="A86" i="14"/>
  <c r="A86" i="15" s="1"/>
  <c r="C86" i="15" s="1"/>
  <c r="D86" i="15" s="1"/>
  <c r="T86" i="11"/>
  <c r="AB86" i="11"/>
  <c r="C86" i="14" s="1"/>
  <c r="R86" i="11"/>
  <c r="AD84" i="11"/>
  <c r="E84" i="14" s="1"/>
  <c r="P86" i="11"/>
  <c r="L86" i="11" s="1"/>
  <c r="B86" i="14" s="1"/>
  <c r="U86" i="11"/>
  <c r="S86" i="11"/>
  <c r="Q86" i="11"/>
  <c r="X85" i="11"/>
  <c r="M85" i="14" s="1"/>
  <c r="O85" i="11"/>
  <c r="P85" i="15" l="1"/>
  <c r="A86" i="8"/>
  <c r="P86" i="8" s="1"/>
  <c r="Q86" i="8" s="1"/>
  <c r="Z86" i="11"/>
  <c r="M86" i="11"/>
  <c r="N87" i="11" s="1"/>
  <c r="Y85" i="11"/>
  <c r="W85" i="11" s="1"/>
  <c r="AG85" i="11"/>
  <c r="P85" i="14" s="1"/>
  <c r="S85" i="15" s="1"/>
  <c r="AF85" i="11"/>
  <c r="O85" i="14" s="1"/>
  <c r="R85" i="15" s="1"/>
  <c r="AE85" i="11"/>
  <c r="N85" i="14" s="1"/>
  <c r="Q85" i="15" s="1"/>
  <c r="AH85" i="11"/>
  <c r="Q85" i="14" s="1"/>
  <c r="T85" i="15" s="1"/>
  <c r="AC85" i="11" l="1"/>
  <c r="D85" i="14" s="1"/>
  <c r="B86" i="8"/>
  <c r="C86" i="8"/>
  <c r="E86" i="8"/>
  <c r="D86" i="8"/>
  <c r="A87" i="14"/>
  <c r="A87" i="15" s="1"/>
  <c r="C87" i="15" s="1"/>
  <c r="D87" i="15" s="1"/>
  <c r="T87" i="11"/>
  <c r="AB87" i="11"/>
  <c r="C87" i="14" s="1"/>
  <c r="R87" i="11"/>
  <c r="AD85" i="11"/>
  <c r="E85" i="14" s="1"/>
  <c r="P87" i="11"/>
  <c r="L87" i="11" s="1"/>
  <c r="B87" i="14" s="1"/>
  <c r="U87" i="11"/>
  <c r="S87" i="11"/>
  <c r="Q87" i="11"/>
  <c r="O86" i="11"/>
  <c r="X86" i="11"/>
  <c r="M86" i="14" s="1"/>
  <c r="P86" i="15" l="1"/>
  <c r="A87" i="8"/>
  <c r="P87" i="8" s="1"/>
  <c r="Q87" i="8" s="1"/>
  <c r="AE86" i="11"/>
  <c r="N86" i="14" s="1"/>
  <c r="Q86" i="15" s="1"/>
  <c r="AH86" i="11"/>
  <c r="Q86" i="14" s="1"/>
  <c r="T86" i="15" s="1"/>
  <c r="Y86" i="11"/>
  <c r="W86" i="11" s="1"/>
  <c r="AG86" i="11"/>
  <c r="P86" i="14" s="1"/>
  <c r="S86" i="15" s="1"/>
  <c r="AF86" i="11"/>
  <c r="O86" i="14" s="1"/>
  <c r="R86" i="15" s="1"/>
  <c r="Z87" i="11"/>
  <c r="M87" i="11"/>
  <c r="N88" i="11" s="1"/>
  <c r="AC86" i="11" l="1"/>
  <c r="D86" i="14" s="1"/>
  <c r="C87" i="8"/>
  <c r="B87" i="8"/>
  <c r="E87" i="8"/>
  <c r="D87" i="8"/>
  <c r="A88" i="14"/>
  <c r="A88" i="15" s="1"/>
  <c r="C88" i="15" s="1"/>
  <c r="D88" i="15" s="1"/>
  <c r="T88" i="11"/>
  <c r="AB88" i="11"/>
  <c r="C88" i="14" s="1"/>
  <c r="R88" i="11"/>
  <c r="P88" i="11"/>
  <c r="L88" i="11" s="1"/>
  <c r="B88" i="14" s="1"/>
  <c r="U88" i="11"/>
  <c r="Q88" i="11"/>
  <c r="S88" i="11"/>
  <c r="O87" i="11"/>
  <c r="X87" i="11"/>
  <c r="M87" i="14" s="1"/>
  <c r="AD86" i="11"/>
  <c r="E86" i="14" s="1"/>
  <c r="P87" i="15" l="1"/>
  <c r="A88" i="8"/>
  <c r="P88" i="8" s="1"/>
  <c r="Q88" i="8" s="1"/>
  <c r="Y87" i="11"/>
  <c r="W87" i="11" s="1"/>
  <c r="AC87" i="11" s="1"/>
  <c r="AG87" i="11"/>
  <c r="P87" i="14" s="1"/>
  <c r="S87" i="15" s="1"/>
  <c r="AE87" i="11"/>
  <c r="N87" i="14" s="1"/>
  <c r="Q87" i="15" s="1"/>
  <c r="AF87" i="11"/>
  <c r="O87" i="14" s="1"/>
  <c r="R87" i="15" s="1"/>
  <c r="AH87" i="11"/>
  <c r="Q87" i="14" s="1"/>
  <c r="T87" i="15" s="1"/>
  <c r="Z88" i="11"/>
  <c r="M88" i="11"/>
  <c r="N89" i="11" s="1"/>
  <c r="B88" i="8" l="1"/>
  <c r="D88" i="8"/>
  <c r="C88" i="8"/>
  <c r="E88" i="8"/>
  <c r="A89" i="14"/>
  <c r="A89" i="15" s="1"/>
  <c r="C89" i="15" s="1"/>
  <c r="D89" i="15" s="1"/>
  <c r="T89" i="11"/>
  <c r="AB89" i="11"/>
  <c r="C89" i="14" s="1"/>
  <c r="R89" i="11"/>
  <c r="D87" i="14"/>
  <c r="AD87" i="11"/>
  <c r="E87" i="14" s="1"/>
  <c r="Q89" i="11"/>
  <c r="P89" i="11"/>
  <c r="L89" i="11" s="1"/>
  <c r="B89" i="14" s="1"/>
  <c r="U89" i="11"/>
  <c r="S89" i="11"/>
  <c r="O88" i="11"/>
  <c r="X88" i="11"/>
  <c r="M88" i="14" s="1"/>
  <c r="P88" i="15" l="1"/>
  <c r="A89" i="8"/>
  <c r="P89" i="8" s="1"/>
  <c r="Q89" i="8" s="1"/>
  <c r="Y88" i="11"/>
  <c r="W88" i="11" s="1"/>
  <c r="AG88" i="11"/>
  <c r="P88" i="14" s="1"/>
  <c r="S88" i="15" s="1"/>
  <c r="AF88" i="11"/>
  <c r="O88" i="14" s="1"/>
  <c r="R88" i="15" s="1"/>
  <c r="AE88" i="11"/>
  <c r="N88" i="14" s="1"/>
  <c r="Q88" i="15" s="1"/>
  <c r="AH88" i="11"/>
  <c r="Q88" i="14" s="1"/>
  <c r="T88" i="15" s="1"/>
  <c r="M89" i="11"/>
  <c r="N90" i="11" s="1"/>
  <c r="Z89" i="11"/>
  <c r="AC88" i="11" l="1"/>
  <c r="D88" i="14" s="1"/>
  <c r="B89" i="8"/>
  <c r="C89" i="8"/>
  <c r="E89" i="8"/>
  <c r="D89" i="8"/>
  <c r="A90" i="14"/>
  <c r="A90" i="15" s="1"/>
  <c r="C90" i="15" s="1"/>
  <c r="D90" i="15" s="1"/>
  <c r="T90" i="11"/>
  <c r="AB90" i="11"/>
  <c r="C90" i="14" s="1"/>
  <c r="R90" i="11"/>
  <c r="AD88" i="11"/>
  <c r="E88" i="14" s="1"/>
  <c r="O89" i="11"/>
  <c r="X89" i="11"/>
  <c r="M89" i="14" s="1"/>
  <c r="Q90" i="11"/>
  <c r="P90" i="11"/>
  <c r="L90" i="11" s="1"/>
  <c r="B90" i="14" s="1"/>
  <c r="S90" i="11"/>
  <c r="U90" i="11"/>
  <c r="P89" i="15" l="1"/>
  <c r="A90" i="8"/>
  <c r="P90" i="8" s="1"/>
  <c r="Q90" i="8" s="1"/>
  <c r="AE89" i="11"/>
  <c r="N89" i="14" s="1"/>
  <c r="Q89" i="15" s="1"/>
  <c r="AF89" i="11"/>
  <c r="O89" i="14" s="1"/>
  <c r="R89" i="15" s="1"/>
  <c r="Y89" i="11"/>
  <c r="W89" i="11" s="1"/>
  <c r="AH89" i="11"/>
  <c r="Q89" i="14" s="1"/>
  <c r="T89" i="15" s="1"/>
  <c r="AG89" i="11"/>
  <c r="P89" i="14" s="1"/>
  <c r="S89" i="15" s="1"/>
  <c r="Z90" i="11"/>
  <c r="M90" i="11"/>
  <c r="N91" i="11" s="1"/>
  <c r="AC89" i="11" l="1"/>
  <c r="D89" i="14" s="1"/>
  <c r="C90" i="8"/>
  <c r="D90" i="8"/>
  <c r="B90" i="8"/>
  <c r="E90" i="8"/>
  <c r="A91" i="14"/>
  <c r="A91" i="15" s="1"/>
  <c r="C91" i="15" s="1"/>
  <c r="D91" i="15" s="1"/>
  <c r="T91" i="11"/>
  <c r="AB91" i="11"/>
  <c r="C91" i="14" s="1"/>
  <c r="R91" i="11"/>
  <c r="O90" i="11"/>
  <c r="X90" i="11"/>
  <c r="M90" i="14" s="1"/>
  <c r="AD89" i="11"/>
  <c r="E89" i="14" s="1"/>
  <c r="Q91" i="11"/>
  <c r="S91" i="11"/>
  <c r="P91" i="11"/>
  <c r="L91" i="11" s="1"/>
  <c r="B91" i="14" s="1"/>
  <c r="U91" i="11"/>
  <c r="P90" i="15" l="1"/>
  <c r="A91" i="8"/>
  <c r="P91" i="8" s="1"/>
  <c r="Q91" i="8" s="1"/>
  <c r="Y90" i="11"/>
  <c r="W90" i="11" s="1"/>
  <c r="AH90" i="11"/>
  <c r="Q90" i="14" s="1"/>
  <c r="T90" i="15" s="1"/>
  <c r="AF90" i="11"/>
  <c r="O90" i="14" s="1"/>
  <c r="R90" i="15" s="1"/>
  <c r="AG90" i="11"/>
  <c r="P90" i="14" s="1"/>
  <c r="S90" i="15" s="1"/>
  <c r="AE90" i="11"/>
  <c r="N90" i="14" s="1"/>
  <c r="Q90" i="15" s="1"/>
  <c r="Z91" i="11"/>
  <c r="M91" i="11"/>
  <c r="N92" i="11" s="1"/>
  <c r="AC90" i="11" l="1"/>
  <c r="D90" i="14" s="1"/>
  <c r="B91" i="8"/>
  <c r="D91" i="8"/>
  <c r="C91" i="8"/>
  <c r="E91" i="8"/>
  <c r="A92" i="14"/>
  <c r="A92" i="15" s="1"/>
  <c r="C92" i="15" s="1"/>
  <c r="D92" i="15" s="1"/>
  <c r="T92" i="11"/>
  <c r="AB92" i="11"/>
  <c r="C92" i="14" s="1"/>
  <c r="R92" i="11"/>
  <c r="S92" i="11"/>
  <c r="Q92" i="11"/>
  <c r="U92" i="11"/>
  <c r="P92" i="11"/>
  <c r="L92" i="11" s="1"/>
  <c r="B92" i="14" s="1"/>
  <c r="X91" i="11"/>
  <c r="M91" i="14" s="1"/>
  <c r="O91" i="11"/>
  <c r="AD90" i="11"/>
  <c r="E90" i="14" s="1"/>
  <c r="P91" i="15" l="1"/>
  <c r="A92" i="8"/>
  <c r="P92" i="8" s="1"/>
  <c r="Q92" i="8" s="1"/>
  <c r="Z92" i="11"/>
  <c r="M92" i="11"/>
  <c r="N93" i="11" s="1"/>
  <c r="AE91" i="11"/>
  <c r="N91" i="14" s="1"/>
  <c r="Q91" i="15" s="1"/>
  <c r="Y91" i="11"/>
  <c r="W91" i="11" s="1"/>
  <c r="AG91" i="11"/>
  <c r="P91" i="14" s="1"/>
  <c r="S91" i="15" s="1"/>
  <c r="AH91" i="11"/>
  <c r="Q91" i="14" s="1"/>
  <c r="T91" i="15" s="1"/>
  <c r="AF91" i="11"/>
  <c r="O91" i="14" s="1"/>
  <c r="R91" i="15" s="1"/>
  <c r="AC91" i="11" l="1"/>
  <c r="D91" i="14" s="1"/>
  <c r="C92" i="8"/>
  <c r="B92" i="8"/>
  <c r="E92" i="8"/>
  <c r="D92" i="8"/>
  <c r="A93" i="14"/>
  <c r="A93" i="15" s="1"/>
  <c r="C93" i="15" s="1"/>
  <c r="D93" i="15" s="1"/>
  <c r="T93" i="11"/>
  <c r="AB93" i="11"/>
  <c r="C93" i="14" s="1"/>
  <c r="R93" i="11"/>
  <c r="AD91" i="11"/>
  <c r="E91" i="14" s="1"/>
  <c r="U93" i="11"/>
  <c r="Q93" i="11"/>
  <c r="P93" i="11"/>
  <c r="L93" i="11" s="1"/>
  <c r="B93" i="14" s="1"/>
  <c r="S93" i="11"/>
  <c r="X92" i="11"/>
  <c r="M92" i="14" s="1"/>
  <c r="O92" i="11"/>
  <c r="P92" i="15" l="1"/>
  <c r="A93" i="8"/>
  <c r="P93" i="8" s="1"/>
  <c r="Q93" i="8" s="1"/>
  <c r="Z93" i="11"/>
  <c r="M93" i="11"/>
  <c r="N94" i="11" s="1"/>
  <c r="Y92" i="11"/>
  <c r="W92" i="11" s="1"/>
  <c r="AH92" i="11"/>
  <c r="Q92" i="14" s="1"/>
  <c r="T92" i="15" s="1"/>
  <c r="AE92" i="11"/>
  <c r="N92" i="14" s="1"/>
  <c r="Q92" i="15" s="1"/>
  <c r="AG92" i="11"/>
  <c r="P92" i="14" s="1"/>
  <c r="S92" i="15" s="1"/>
  <c r="AF92" i="11"/>
  <c r="O92" i="14" s="1"/>
  <c r="R92" i="15" s="1"/>
  <c r="AC92" i="11" l="1"/>
  <c r="D92" i="14" s="1"/>
  <c r="C93" i="8"/>
  <c r="D93" i="8"/>
  <c r="B93" i="8"/>
  <c r="E93" i="8"/>
  <c r="A94" i="14"/>
  <c r="A94" i="15" s="1"/>
  <c r="C94" i="15" s="1"/>
  <c r="D94" i="15" s="1"/>
  <c r="T94" i="11"/>
  <c r="AB94" i="11"/>
  <c r="C94" i="14" s="1"/>
  <c r="R94" i="11"/>
  <c r="U94" i="11"/>
  <c r="S94" i="11"/>
  <c r="Q94" i="11"/>
  <c r="P94" i="11"/>
  <c r="L94" i="11" s="1"/>
  <c r="B94" i="14" s="1"/>
  <c r="AD92" i="11"/>
  <c r="E92" i="14" s="1"/>
  <c r="X93" i="11"/>
  <c r="M93" i="14" s="1"/>
  <c r="O93" i="11"/>
  <c r="P93" i="15" l="1"/>
  <c r="A94" i="8"/>
  <c r="P94" i="8" s="1"/>
  <c r="Q94" i="8" s="1"/>
  <c r="Z94" i="11"/>
  <c r="M94" i="11"/>
  <c r="N95" i="11" s="1"/>
  <c r="Y93" i="11"/>
  <c r="W93" i="11" s="1"/>
  <c r="AH93" i="11"/>
  <c r="Q93" i="14" s="1"/>
  <c r="T93" i="15" s="1"/>
  <c r="AE93" i="11"/>
  <c r="N93" i="14" s="1"/>
  <c r="Q93" i="15" s="1"/>
  <c r="AG93" i="11"/>
  <c r="P93" i="14" s="1"/>
  <c r="S93" i="15" s="1"/>
  <c r="AF93" i="11"/>
  <c r="O93" i="14" s="1"/>
  <c r="R93" i="15" s="1"/>
  <c r="AC93" i="11" l="1"/>
  <c r="D93" i="14" s="1"/>
  <c r="F93" i="8"/>
  <c r="F92" i="8" s="1"/>
  <c r="F91" i="8" s="1"/>
  <c r="F90" i="8" s="1"/>
  <c r="F89" i="8" s="1"/>
  <c r="F88" i="8" s="1"/>
  <c r="F87" i="8" s="1"/>
  <c r="F86" i="8" s="1"/>
  <c r="F85" i="8" s="1"/>
  <c r="F84" i="8" s="1"/>
  <c r="F83" i="8" s="1"/>
  <c r="F82" i="8" s="1"/>
  <c r="F81" i="8" s="1"/>
  <c r="F80" i="8" s="1"/>
  <c r="F79" i="8" s="1"/>
  <c r="F78" i="8" s="1"/>
  <c r="F77" i="8" s="1"/>
  <c r="F76" i="8" s="1"/>
  <c r="F75" i="8" s="1"/>
  <c r="F74" i="8" s="1"/>
  <c r="F73" i="8" s="1"/>
  <c r="F72" i="8" s="1"/>
  <c r="F71" i="8" s="1"/>
  <c r="F70" i="8" s="1"/>
  <c r="F69" i="8" s="1"/>
  <c r="F68" i="8" s="1"/>
  <c r="F67" i="8" s="1"/>
  <c r="F66" i="8" s="1"/>
  <c r="F65" i="8" s="1"/>
  <c r="F64" i="8" s="1"/>
  <c r="F63" i="8" s="1"/>
  <c r="E94" i="8"/>
  <c r="D94" i="8"/>
  <c r="B94" i="8"/>
  <c r="A95" i="14"/>
  <c r="A95" i="15" s="1"/>
  <c r="C95" i="15" s="1"/>
  <c r="D95" i="15" s="1"/>
  <c r="T95" i="11"/>
  <c r="AB95" i="11"/>
  <c r="C95" i="14" s="1"/>
  <c r="R95" i="11"/>
  <c r="P95" i="11"/>
  <c r="L95" i="11" s="1"/>
  <c r="B95" i="14" s="1"/>
  <c r="S95" i="11"/>
  <c r="Q95" i="11"/>
  <c r="U95" i="11"/>
  <c r="AD93" i="11"/>
  <c r="E93" i="14" s="1"/>
  <c r="O94" i="11"/>
  <c r="X94" i="11"/>
  <c r="M94" i="14" s="1"/>
  <c r="P94" i="15" l="1"/>
  <c r="A95" i="8"/>
  <c r="P95" i="8" s="1"/>
  <c r="Q95" i="8" s="1"/>
  <c r="W94" i="11"/>
  <c r="Y94" i="11"/>
  <c r="Z95" i="11"/>
  <c r="M95" i="11"/>
  <c r="N96" i="11" s="1"/>
  <c r="AC94" i="11" l="1"/>
  <c r="D94" i="14" s="1"/>
  <c r="B95" i="8"/>
  <c r="C95" i="8"/>
  <c r="E95" i="8"/>
  <c r="D95" i="8"/>
  <c r="A96" i="14"/>
  <c r="T96" i="11"/>
  <c r="AB96" i="11"/>
  <c r="C96" i="14" s="1"/>
  <c r="R96" i="11"/>
  <c r="AH94" i="11"/>
  <c r="Q94" i="14" s="1"/>
  <c r="T94" i="15" s="1"/>
  <c r="AD94" i="11"/>
  <c r="E94" i="14" s="1"/>
  <c r="AG94" i="11"/>
  <c r="P94" i="14" s="1"/>
  <c r="S94" i="15" s="1"/>
  <c r="AE94" i="11"/>
  <c r="N94" i="14" s="1"/>
  <c r="Q94" i="15" s="1"/>
  <c r="AF94" i="11"/>
  <c r="O94" i="14" s="1"/>
  <c r="R94" i="15" s="1"/>
  <c r="O95" i="11"/>
  <c r="X95" i="11"/>
  <c r="M95" i="14" s="1"/>
  <c r="P96" i="11"/>
  <c r="L96" i="11" s="1"/>
  <c r="B96" i="14" s="1"/>
  <c r="U96" i="11"/>
  <c r="S96" i="11"/>
  <c r="Q96" i="11"/>
  <c r="P95" i="15" l="1"/>
  <c r="C94" i="8"/>
  <c r="A96" i="8"/>
  <c r="P96" i="8" s="1"/>
  <c r="Q96" i="8" s="1"/>
  <c r="A96" i="15"/>
  <c r="C96" i="15" s="1"/>
  <c r="D96" i="15" s="1"/>
  <c r="Y95" i="11"/>
  <c r="W95" i="11"/>
  <c r="Z96" i="11"/>
  <c r="M96" i="11"/>
  <c r="N97" i="11" s="1"/>
  <c r="AC95" i="11" l="1"/>
  <c r="D95" i="14" s="1"/>
  <c r="B96" i="8"/>
  <c r="E96" i="8"/>
  <c r="C96" i="8"/>
  <c r="D96" i="8"/>
  <c r="A97" i="14"/>
  <c r="A97" i="15" s="1"/>
  <c r="C97" i="15" s="1"/>
  <c r="D97" i="15" s="1"/>
  <c r="T97" i="11"/>
  <c r="AB97" i="11"/>
  <c r="C97" i="14" s="1"/>
  <c r="R97" i="11"/>
  <c r="AF95" i="11"/>
  <c r="O95" i="14" s="1"/>
  <c r="R95" i="15" s="1"/>
  <c r="AD95" i="11"/>
  <c r="E95" i="14" s="1"/>
  <c r="O96" i="11"/>
  <c r="X96" i="11"/>
  <c r="M96" i="14" s="1"/>
  <c r="AE95" i="11"/>
  <c r="N95" i="14" s="1"/>
  <c r="Q95" i="15" s="1"/>
  <c r="AH95" i="11"/>
  <c r="Q95" i="14" s="1"/>
  <c r="T95" i="15" s="1"/>
  <c r="S97" i="11"/>
  <c r="U97" i="11"/>
  <c r="P97" i="11"/>
  <c r="L97" i="11" s="1"/>
  <c r="B97" i="14" s="1"/>
  <c r="Q97" i="11"/>
  <c r="AG95" i="11"/>
  <c r="P95" i="14" s="1"/>
  <c r="S95" i="15" s="1"/>
  <c r="P96" i="15" l="1"/>
  <c r="A97" i="8"/>
  <c r="P97" i="8" s="1"/>
  <c r="Q97" i="8" s="1"/>
  <c r="Y96" i="11"/>
  <c r="W96" i="11"/>
  <c r="Z97" i="11"/>
  <c r="M97" i="11"/>
  <c r="N98" i="11" s="1"/>
  <c r="AC96" i="11" l="1"/>
  <c r="D96" i="14" s="1"/>
  <c r="D97" i="8"/>
  <c r="E97" i="8"/>
  <c r="C97" i="8"/>
  <c r="B97" i="8"/>
  <c r="A98" i="14"/>
  <c r="A98" i="15" s="1"/>
  <c r="C98" i="15" s="1"/>
  <c r="D98" i="15" s="1"/>
  <c r="T98" i="11"/>
  <c r="AB98" i="11"/>
  <c r="C98" i="14" s="1"/>
  <c r="R98" i="11"/>
  <c r="AE96" i="11"/>
  <c r="N96" i="14" s="1"/>
  <c r="Q96" i="15" s="1"/>
  <c r="AH96" i="11"/>
  <c r="Q96" i="14" s="1"/>
  <c r="T96" i="15" s="1"/>
  <c r="AF96" i="11"/>
  <c r="O96" i="14" s="1"/>
  <c r="R96" i="15" s="1"/>
  <c r="AG96" i="11"/>
  <c r="P96" i="14" s="1"/>
  <c r="S96" i="15" s="1"/>
  <c r="U98" i="11"/>
  <c r="Q98" i="11"/>
  <c r="P98" i="11"/>
  <c r="L98" i="11" s="1"/>
  <c r="B98" i="14" s="1"/>
  <c r="S98" i="11"/>
  <c r="X97" i="11"/>
  <c r="M97" i="14" s="1"/>
  <c r="O97" i="11"/>
  <c r="AD96" i="11"/>
  <c r="E96" i="14" s="1"/>
  <c r="P97" i="15" l="1"/>
  <c r="A98" i="8"/>
  <c r="P98" i="8" s="1"/>
  <c r="Q98" i="8" s="1"/>
  <c r="Z98" i="11"/>
  <c r="M98" i="11"/>
  <c r="N99" i="11" s="1"/>
  <c r="Y97" i="11"/>
  <c r="W97" i="11"/>
  <c r="AC97" i="11" l="1"/>
  <c r="D97" i="14" s="1"/>
  <c r="C98" i="8"/>
  <c r="E98" i="8"/>
  <c r="B98" i="8"/>
  <c r="D98" i="8"/>
  <c r="A99" i="14"/>
  <c r="A99" i="15" s="1"/>
  <c r="C99" i="15" s="1"/>
  <c r="D99" i="15" s="1"/>
  <c r="T99" i="11"/>
  <c r="AB99" i="11"/>
  <c r="C99" i="14" s="1"/>
  <c r="R99" i="11"/>
  <c r="AE97" i="11"/>
  <c r="N97" i="14" s="1"/>
  <c r="Q97" i="15" s="1"/>
  <c r="AF97" i="11"/>
  <c r="O97" i="14" s="1"/>
  <c r="R97" i="15" s="1"/>
  <c r="AH97" i="11"/>
  <c r="Q97" i="14" s="1"/>
  <c r="T97" i="15" s="1"/>
  <c r="AD97" i="11"/>
  <c r="E97" i="14" s="1"/>
  <c r="U99" i="11"/>
  <c r="Q99" i="11"/>
  <c r="S99" i="11"/>
  <c r="P99" i="11"/>
  <c r="L99" i="11" s="1"/>
  <c r="B99" i="14" s="1"/>
  <c r="AG97" i="11"/>
  <c r="P97" i="14" s="1"/>
  <c r="S97" i="15" s="1"/>
  <c r="X98" i="11"/>
  <c r="M98" i="14" s="1"/>
  <c r="O98" i="11"/>
  <c r="P98" i="15" l="1"/>
  <c r="A99" i="8"/>
  <c r="P99" i="8" s="1"/>
  <c r="Q99" i="8" s="1"/>
  <c r="Z99" i="11"/>
  <c r="M99" i="11"/>
  <c r="N100" i="11" s="1"/>
  <c r="Y98" i="11"/>
  <c r="W98" i="11"/>
  <c r="AC98" i="11" l="1"/>
  <c r="D98" i="14" s="1"/>
  <c r="D99" i="8"/>
  <c r="B99" i="8"/>
  <c r="C99" i="8"/>
  <c r="E99" i="8"/>
  <c r="A100" i="14"/>
  <c r="A100" i="15" s="1"/>
  <c r="C100" i="15" s="1"/>
  <c r="D100" i="15" s="1"/>
  <c r="T100" i="11"/>
  <c r="AB100" i="11"/>
  <c r="C100" i="14" s="1"/>
  <c r="R100" i="11"/>
  <c r="AF98" i="11"/>
  <c r="O98" i="14" s="1"/>
  <c r="R98" i="15" s="1"/>
  <c r="AG98" i="11"/>
  <c r="P98" i="14" s="1"/>
  <c r="S98" i="15" s="1"/>
  <c r="AE98" i="11"/>
  <c r="N98" i="14" s="1"/>
  <c r="Q98" i="15" s="1"/>
  <c r="AH98" i="11"/>
  <c r="Q98" i="14" s="1"/>
  <c r="T98" i="15" s="1"/>
  <c r="U100" i="11"/>
  <c r="Q100" i="11"/>
  <c r="P100" i="11"/>
  <c r="L100" i="11" s="1"/>
  <c r="B100" i="14" s="1"/>
  <c r="S100" i="11"/>
  <c r="AD98" i="11"/>
  <c r="E98" i="14" s="1"/>
  <c r="X99" i="11"/>
  <c r="M99" i="14" s="1"/>
  <c r="O99" i="11"/>
  <c r="P99" i="15" l="1"/>
  <c r="A100" i="8"/>
  <c r="P100" i="8" s="1"/>
  <c r="Q100" i="8" s="1"/>
  <c r="M100" i="11"/>
  <c r="N101" i="11" s="1"/>
  <c r="Z100" i="11"/>
  <c r="Y99" i="11"/>
  <c r="W99" i="11"/>
  <c r="AC99" i="11" l="1"/>
  <c r="D99" i="14" s="1"/>
  <c r="E100" i="8"/>
  <c r="C100" i="8"/>
  <c r="D100" i="8"/>
  <c r="B100" i="8"/>
  <c r="A101" i="14"/>
  <c r="A101" i="15" s="1"/>
  <c r="C101" i="15" s="1"/>
  <c r="D101" i="15" s="1"/>
  <c r="T101" i="11"/>
  <c r="AB101" i="11"/>
  <c r="C101" i="14" s="1"/>
  <c r="R101" i="11"/>
  <c r="AH99" i="11"/>
  <c r="Q99" i="14" s="1"/>
  <c r="T99" i="15" s="1"/>
  <c r="AE99" i="11"/>
  <c r="N99" i="14" s="1"/>
  <c r="Q99" i="15" s="1"/>
  <c r="AF99" i="11"/>
  <c r="O99" i="14" s="1"/>
  <c r="R99" i="15" s="1"/>
  <c r="AG99" i="11"/>
  <c r="P99" i="14" s="1"/>
  <c r="S99" i="15" s="1"/>
  <c r="X100" i="11"/>
  <c r="M100" i="14" s="1"/>
  <c r="O100" i="11"/>
  <c r="AD99" i="11"/>
  <c r="E99" i="14" s="1"/>
  <c r="P101" i="11"/>
  <c r="L101" i="11" s="1"/>
  <c r="B101" i="14" s="1"/>
  <c r="Q101" i="11"/>
  <c r="S101" i="11"/>
  <c r="U101" i="11"/>
  <c r="P100" i="15" l="1"/>
  <c r="A101" i="8"/>
  <c r="P101" i="8" s="1"/>
  <c r="Q101" i="8" s="1"/>
  <c r="Z101" i="11"/>
  <c r="M101" i="11"/>
  <c r="N102" i="11" s="1"/>
  <c r="Y100" i="11"/>
  <c r="W100" i="11"/>
  <c r="AC100" i="11" l="1"/>
  <c r="D100" i="14" s="1"/>
  <c r="C101" i="8"/>
  <c r="B101" i="8"/>
  <c r="E101" i="8"/>
  <c r="D101" i="8"/>
  <c r="A102" i="14"/>
  <c r="A102" i="15" s="1"/>
  <c r="C102" i="15" s="1"/>
  <c r="D102" i="15" s="1"/>
  <c r="T102" i="11"/>
  <c r="AB102" i="11"/>
  <c r="C102" i="14" s="1"/>
  <c r="R102" i="11"/>
  <c r="AF100" i="11"/>
  <c r="O100" i="14" s="1"/>
  <c r="R100" i="15" s="1"/>
  <c r="Q102" i="11"/>
  <c r="S102" i="11"/>
  <c r="U102" i="11"/>
  <c r="P102" i="11"/>
  <c r="L102" i="11" s="1"/>
  <c r="B102" i="14" s="1"/>
  <c r="X101" i="11"/>
  <c r="M101" i="14" s="1"/>
  <c r="O101" i="11"/>
  <c r="AD100" i="11"/>
  <c r="E100" i="14" s="1"/>
  <c r="AG100" i="11"/>
  <c r="P100" i="14" s="1"/>
  <c r="S100" i="15" s="1"/>
  <c r="AH100" i="11"/>
  <c r="Q100" i="14" s="1"/>
  <c r="T100" i="15" s="1"/>
  <c r="AE100" i="11"/>
  <c r="N100" i="14" s="1"/>
  <c r="Q100" i="15" s="1"/>
  <c r="P101" i="15" l="1"/>
  <c r="A102" i="8"/>
  <c r="P102" i="8" s="1"/>
  <c r="Q102" i="8" s="1"/>
  <c r="Z102" i="11"/>
  <c r="M102" i="11"/>
  <c r="N103" i="11" s="1"/>
  <c r="Y101" i="11"/>
  <c r="W101" i="11"/>
  <c r="AC101" i="11" l="1"/>
  <c r="D101" i="14" s="1"/>
  <c r="C102" i="8"/>
  <c r="E102" i="8"/>
  <c r="B102" i="8"/>
  <c r="D102" i="8"/>
  <c r="A103" i="14"/>
  <c r="A103" i="15" s="1"/>
  <c r="C103" i="15" s="1"/>
  <c r="D103" i="15" s="1"/>
  <c r="T103" i="11"/>
  <c r="AB103" i="11"/>
  <c r="C103" i="14" s="1"/>
  <c r="R103" i="11"/>
  <c r="AD101" i="11"/>
  <c r="E101" i="14" s="1"/>
  <c r="AF101" i="11"/>
  <c r="O101" i="14" s="1"/>
  <c r="R101" i="15" s="1"/>
  <c r="AE101" i="11"/>
  <c r="N101" i="14" s="1"/>
  <c r="Q101" i="15" s="1"/>
  <c r="AG101" i="11"/>
  <c r="P101" i="14" s="1"/>
  <c r="S101" i="15" s="1"/>
  <c r="Q103" i="11"/>
  <c r="U103" i="11"/>
  <c r="S103" i="11"/>
  <c r="P103" i="11"/>
  <c r="L103" i="11" s="1"/>
  <c r="B103" i="14" s="1"/>
  <c r="AH101" i="11"/>
  <c r="Q101" i="14" s="1"/>
  <c r="T101" i="15" s="1"/>
  <c r="O102" i="11"/>
  <c r="X102" i="11"/>
  <c r="M102" i="14" s="1"/>
  <c r="P102" i="15" l="1"/>
  <c r="A103" i="8"/>
  <c r="P103" i="8" s="1"/>
  <c r="Q103" i="8" s="1"/>
  <c r="Y102" i="11"/>
  <c r="W102" i="11"/>
  <c r="Z103" i="11"/>
  <c r="M103" i="11"/>
  <c r="N104" i="11" s="1"/>
  <c r="AC102" i="11" l="1"/>
  <c r="D102" i="14" s="1"/>
  <c r="C103" i="8"/>
  <c r="B103" i="8"/>
  <c r="E103" i="8"/>
  <c r="D103" i="8"/>
  <c r="A104" i="14"/>
  <c r="T104" i="11"/>
  <c r="AB104" i="11"/>
  <c r="C104" i="14" s="1"/>
  <c r="R104" i="11"/>
  <c r="AD102" i="11"/>
  <c r="E102" i="14" s="1"/>
  <c r="X103" i="11"/>
  <c r="M103" i="14" s="1"/>
  <c r="O103" i="11"/>
  <c r="AH102" i="11"/>
  <c r="Q102" i="14" s="1"/>
  <c r="T102" i="15" s="1"/>
  <c r="AG102" i="11"/>
  <c r="P102" i="14" s="1"/>
  <c r="S102" i="15" s="1"/>
  <c r="AF102" i="11"/>
  <c r="O102" i="14" s="1"/>
  <c r="R102" i="15" s="1"/>
  <c r="U104" i="11"/>
  <c r="S104" i="11"/>
  <c r="Q104" i="11"/>
  <c r="P104" i="11"/>
  <c r="L104" i="11" s="1"/>
  <c r="B104" i="14" s="1"/>
  <c r="AE102" i="11"/>
  <c r="N102" i="14" s="1"/>
  <c r="Q102" i="15" s="1"/>
  <c r="P103" i="15" l="1"/>
  <c r="A104" i="8"/>
  <c r="P104" i="8" s="1"/>
  <c r="Q104" i="8" s="1"/>
  <c r="A104" i="15"/>
  <c r="C104" i="15" s="1"/>
  <c r="D104" i="15" s="1"/>
  <c r="M104" i="11"/>
  <c r="N105" i="11" s="1"/>
  <c r="Z104" i="11"/>
  <c r="Y103" i="11"/>
  <c r="W103" i="11"/>
  <c r="AC103" i="11" l="1"/>
  <c r="D103" i="14" s="1"/>
  <c r="B104" i="8"/>
  <c r="E104" i="8"/>
  <c r="C104" i="8"/>
  <c r="D104" i="8"/>
  <c r="A105" i="14"/>
  <c r="A105" i="15" s="1"/>
  <c r="C105" i="15" s="1"/>
  <c r="D105" i="15" s="1"/>
  <c r="T105" i="11"/>
  <c r="AB105" i="11"/>
  <c r="C105" i="14" s="1"/>
  <c r="R105" i="11"/>
  <c r="AF103" i="11"/>
  <c r="O103" i="14" s="1"/>
  <c r="R103" i="15" s="1"/>
  <c r="O104" i="11"/>
  <c r="X104" i="11"/>
  <c r="M104" i="14" s="1"/>
  <c r="AE103" i="11"/>
  <c r="N103" i="14" s="1"/>
  <c r="Q103" i="15" s="1"/>
  <c r="AD103" i="11"/>
  <c r="E103" i="14" s="1"/>
  <c r="AH103" i="11"/>
  <c r="Q103" i="14" s="1"/>
  <c r="T103" i="15" s="1"/>
  <c r="U105" i="11"/>
  <c r="Q105" i="11"/>
  <c r="P105" i="11"/>
  <c r="L105" i="11" s="1"/>
  <c r="B105" i="14" s="1"/>
  <c r="S105" i="11"/>
  <c r="AG103" i="11"/>
  <c r="P103" i="14" s="1"/>
  <c r="S103" i="15" s="1"/>
  <c r="P104" i="15" l="1"/>
  <c r="A105" i="8"/>
  <c r="P105" i="8" s="1"/>
  <c r="Q105" i="8" s="1"/>
  <c r="Y104" i="11"/>
  <c r="W104" i="11"/>
  <c r="Z105" i="11"/>
  <c r="M105" i="11"/>
  <c r="N106" i="11" s="1"/>
  <c r="AC104" i="11" l="1"/>
  <c r="D104" i="14" s="1"/>
  <c r="B105" i="8"/>
  <c r="C105" i="8"/>
  <c r="E105" i="8"/>
  <c r="D105" i="8"/>
  <c r="A106" i="14"/>
  <c r="A106" i="15" s="1"/>
  <c r="C106" i="15" s="1"/>
  <c r="D106" i="15" s="1"/>
  <c r="T106" i="11"/>
  <c r="AB106" i="11"/>
  <c r="C106" i="14" s="1"/>
  <c r="R106" i="11"/>
  <c r="AD104" i="11"/>
  <c r="E104" i="14" s="1"/>
  <c r="AF104" i="11"/>
  <c r="O104" i="14" s="1"/>
  <c r="R104" i="15" s="1"/>
  <c r="AE104" i="11"/>
  <c r="N104" i="14" s="1"/>
  <c r="Q104" i="15" s="1"/>
  <c r="AH104" i="11"/>
  <c r="Q104" i="14" s="1"/>
  <c r="T104" i="15" s="1"/>
  <c r="A106" i="8"/>
  <c r="P106" i="11"/>
  <c r="L106" i="11" s="1"/>
  <c r="B106" i="14" s="1"/>
  <c r="U106" i="11"/>
  <c r="Q106" i="11"/>
  <c r="S106" i="11"/>
  <c r="X105" i="11"/>
  <c r="M105" i="14" s="1"/>
  <c r="O105" i="11"/>
  <c r="AG104" i="11"/>
  <c r="P104" i="14" s="1"/>
  <c r="S104" i="15" s="1"/>
  <c r="P105" i="15" l="1"/>
  <c r="P106" i="8"/>
  <c r="Q106" i="8" s="1"/>
  <c r="D106" i="8"/>
  <c r="E106" i="8"/>
  <c r="C106" i="8"/>
  <c r="B106" i="8"/>
  <c r="Z106" i="11"/>
  <c r="M106" i="11"/>
  <c r="N107" i="11" s="1"/>
  <c r="Y105" i="11"/>
  <c r="W105" i="11"/>
  <c r="AC105" i="11" l="1"/>
  <c r="D105" i="14" s="1"/>
  <c r="A107" i="14"/>
  <c r="A107" i="15" s="1"/>
  <c r="C107" i="15" s="1"/>
  <c r="D107" i="15" s="1"/>
  <c r="T107" i="11"/>
  <c r="AB107" i="11"/>
  <c r="C107" i="14" s="1"/>
  <c r="R107" i="11"/>
  <c r="AH105" i="11"/>
  <c r="Q105" i="14" s="1"/>
  <c r="T105" i="15" s="1"/>
  <c r="AF105" i="11"/>
  <c r="O105" i="14" s="1"/>
  <c r="R105" i="15" s="1"/>
  <c r="S107" i="11"/>
  <c r="U107" i="11"/>
  <c r="P107" i="11"/>
  <c r="L107" i="11" s="1"/>
  <c r="B107" i="14" s="1"/>
  <c r="Q107" i="11"/>
  <c r="AG105" i="11"/>
  <c r="P105" i="14" s="1"/>
  <c r="S105" i="15" s="1"/>
  <c r="X106" i="11"/>
  <c r="M106" i="14" s="1"/>
  <c r="O106" i="11"/>
  <c r="AE105" i="11"/>
  <c r="N105" i="14" s="1"/>
  <c r="Q105" i="15" s="1"/>
  <c r="AD105" i="11"/>
  <c r="E105" i="14" s="1"/>
  <c r="P106" i="15" l="1"/>
  <c r="A107" i="8"/>
  <c r="P107" i="8" s="1"/>
  <c r="Q107" i="8" s="1"/>
  <c r="M107" i="11"/>
  <c r="N108" i="11" s="1"/>
  <c r="Z107" i="11"/>
  <c r="Y106" i="11"/>
  <c r="W106" i="11"/>
  <c r="AD106" i="11" l="1"/>
  <c r="E106" i="14" s="1"/>
  <c r="AC106" i="11"/>
  <c r="D106" i="14" s="1"/>
  <c r="D107" i="8"/>
  <c r="C107" i="8"/>
  <c r="B107" i="8"/>
  <c r="E107" i="8"/>
  <c r="A108" i="14"/>
  <c r="A108" i="15" s="1"/>
  <c r="C108" i="15" s="1"/>
  <c r="D108" i="15" s="1"/>
  <c r="T108" i="11"/>
  <c r="AB108" i="11"/>
  <c r="C108" i="14" s="1"/>
  <c r="R108" i="11"/>
  <c r="AE106" i="11"/>
  <c r="N106" i="14" s="1"/>
  <c r="Q106" i="15" s="1"/>
  <c r="AF106" i="11"/>
  <c r="O106" i="14" s="1"/>
  <c r="R106" i="15" s="1"/>
  <c r="AG106" i="11"/>
  <c r="P106" i="14" s="1"/>
  <c r="S106" i="15" s="1"/>
  <c r="X107" i="11"/>
  <c r="M107" i="14" s="1"/>
  <c r="O107" i="11"/>
  <c r="AH106" i="11"/>
  <c r="Q106" i="14" s="1"/>
  <c r="T106" i="15" s="1"/>
  <c r="P108" i="11"/>
  <c r="L108" i="11" s="1"/>
  <c r="B108" i="14" s="1"/>
  <c r="Q108" i="11"/>
  <c r="S108" i="11"/>
  <c r="U108" i="11"/>
  <c r="P107" i="15" l="1"/>
  <c r="A108" i="8"/>
  <c r="P108" i="8" s="1"/>
  <c r="Q108" i="8" s="1"/>
  <c r="Y107" i="11"/>
  <c r="W107" i="11"/>
  <c r="Z108" i="11"/>
  <c r="M108" i="11"/>
  <c r="N109" i="11" s="1"/>
  <c r="AC107" i="11" l="1"/>
  <c r="D107" i="14" s="1"/>
  <c r="C108" i="8"/>
  <c r="D108" i="8"/>
  <c r="B108" i="8"/>
  <c r="E108" i="8"/>
  <c r="A109" i="14"/>
  <c r="A109" i="15" s="1"/>
  <c r="C109" i="15" s="1"/>
  <c r="D109" i="15" s="1"/>
  <c r="T109" i="11"/>
  <c r="AB109" i="11"/>
  <c r="C109" i="14" s="1"/>
  <c r="R109" i="11"/>
  <c r="AE107" i="11"/>
  <c r="N107" i="14" s="1"/>
  <c r="Q107" i="15" s="1"/>
  <c r="S109" i="11"/>
  <c r="U109" i="11"/>
  <c r="Q109" i="11"/>
  <c r="P109" i="11"/>
  <c r="L109" i="11" s="1"/>
  <c r="B109" i="14" s="1"/>
  <c r="X108" i="11"/>
  <c r="M108" i="14" s="1"/>
  <c r="O108" i="11"/>
  <c r="AH107" i="11"/>
  <c r="Q107" i="14" s="1"/>
  <c r="T107" i="15" s="1"/>
  <c r="AF107" i="11"/>
  <c r="O107" i="14" s="1"/>
  <c r="R107" i="15" s="1"/>
  <c r="AG107" i="11"/>
  <c r="P107" i="14" s="1"/>
  <c r="S107" i="15" s="1"/>
  <c r="AD107" i="11"/>
  <c r="E107" i="14" s="1"/>
  <c r="P108" i="15" l="1"/>
  <c r="A109" i="8"/>
  <c r="P109" i="8" s="1"/>
  <c r="Q109" i="8" s="1"/>
  <c r="Z109" i="11"/>
  <c r="M109" i="11"/>
  <c r="N110" i="11" s="1"/>
  <c r="Y108" i="11"/>
  <c r="W108" i="11" s="1"/>
  <c r="AC108" i="11" l="1"/>
  <c r="D108" i="14" s="1"/>
  <c r="B109" i="8"/>
  <c r="C109" i="8"/>
  <c r="D109" i="8"/>
  <c r="E109" i="8"/>
  <c r="AH108" i="11"/>
  <c r="Q108" i="14" s="1"/>
  <c r="T108" i="15" s="1"/>
  <c r="AE108" i="11"/>
  <c r="N108" i="14" s="1"/>
  <c r="Q108" i="15" s="1"/>
  <c r="A110" i="14"/>
  <c r="A110" i="15" s="1"/>
  <c r="C110" i="15" s="1"/>
  <c r="D110" i="15" s="1"/>
  <c r="T110" i="11"/>
  <c r="AG108" i="11"/>
  <c r="P108" i="14" s="1"/>
  <c r="S108" i="15" s="1"/>
  <c r="AF108" i="11"/>
  <c r="O108" i="14" s="1"/>
  <c r="R108" i="15" s="1"/>
  <c r="AB110" i="11"/>
  <c r="C110" i="14" s="1"/>
  <c r="R110" i="11"/>
  <c r="AD108" i="11"/>
  <c r="E108" i="14" s="1"/>
  <c r="Q110" i="11"/>
  <c r="U110" i="11"/>
  <c r="S110" i="11"/>
  <c r="P110" i="11"/>
  <c r="L110" i="11" s="1"/>
  <c r="B110" i="14" s="1"/>
  <c r="O109" i="11"/>
  <c r="X109" i="11"/>
  <c r="M109" i="14" s="1"/>
  <c r="P109" i="15" l="1"/>
  <c r="A110" i="8"/>
  <c r="P110" i="8" s="1"/>
  <c r="Q110" i="8" s="1"/>
  <c r="Y109" i="11"/>
  <c r="W109" i="11" s="1"/>
  <c r="Z110" i="11"/>
  <c r="M110" i="11"/>
  <c r="N111" i="11" s="1"/>
  <c r="AC109" i="11" l="1"/>
  <c r="D109" i="14" s="1"/>
  <c r="E110" i="8"/>
  <c r="C110" i="8"/>
  <c r="B110" i="8"/>
  <c r="D110" i="8"/>
  <c r="AH109" i="11"/>
  <c r="Q109" i="14" s="1"/>
  <c r="T109" i="15" s="1"/>
  <c r="AG109" i="11"/>
  <c r="P109" i="14" s="1"/>
  <c r="S109" i="15" s="1"/>
  <c r="AE109" i="11"/>
  <c r="N109" i="14" s="1"/>
  <c r="Q109" i="15" s="1"/>
  <c r="AF109" i="11"/>
  <c r="O109" i="14" s="1"/>
  <c r="R109" i="15" s="1"/>
  <c r="A111" i="14"/>
  <c r="A111" i="15" s="1"/>
  <c r="C111" i="15" s="1"/>
  <c r="D111" i="15" s="1"/>
  <c r="T111" i="11"/>
  <c r="AB111" i="11"/>
  <c r="C111" i="14" s="1"/>
  <c r="R111" i="11"/>
  <c r="AD109" i="11"/>
  <c r="E109" i="14" s="1"/>
  <c r="U111" i="11"/>
  <c r="P111" i="11"/>
  <c r="L111" i="11" s="1"/>
  <c r="B111" i="14" s="1"/>
  <c r="Q111" i="11"/>
  <c r="S111" i="11"/>
  <c r="X110" i="11"/>
  <c r="M110" i="14" s="1"/>
  <c r="O110" i="11"/>
  <c r="P110" i="15" l="1"/>
  <c r="A111" i="8"/>
  <c r="P111" i="8" s="1"/>
  <c r="Q111" i="8" s="1"/>
  <c r="Z111" i="11"/>
  <c r="M111" i="11"/>
  <c r="N112" i="11" s="1"/>
  <c r="Y110" i="11"/>
  <c r="W110" i="11" s="1"/>
  <c r="AF110" i="11"/>
  <c r="O110" i="14" s="1"/>
  <c r="R110" i="15" s="1"/>
  <c r="AG110" i="11"/>
  <c r="P110" i="14" s="1"/>
  <c r="S110" i="15" s="1"/>
  <c r="AE110" i="11"/>
  <c r="N110" i="14" s="1"/>
  <c r="Q110" i="15" s="1"/>
  <c r="AH110" i="11"/>
  <c r="Q110" i="14" s="1"/>
  <c r="T110" i="15" s="1"/>
  <c r="AC110" i="11" l="1"/>
  <c r="D110" i="14" s="1"/>
  <c r="C111" i="8"/>
  <c r="E111" i="8"/>
  <c r="B111" i="8"/>
  <c r="D111" i="8"/>
  <c r="A112" i="14"/>
  <c r="A112" i="15" s="1"/>
  <c r="C112" i="15" s="1"/>
  <c r="D112" i="15" s="1"/>
  <c r="T112" i="11"/>
  <c r="AB112" i="11"/>
  <c r="C112" i="14" s="1"/>
  <c r="R112" i="11"/>
  <c r="U112" i="11"/>
  <c r="Q112" i="11"/>
  <c r="S112" i="11"/>
  <c r="P112" i="11"/>
  <c r="L112" i="11" s="1"/>
  <c r="B112" i="14" s="1"/>
  <c r="AD110" i="11"/>
  <c r="E110" i="14" s="1"/>
  <c r="O111" i="11"/>
  <c r="X111" i="11"/>
  <c r="M111" i="14" s="1"/>
  <c r="P111" i="15" l="1"/>
  <c r="A112" i="8"/>
  <c r="P112" i="8" s="1"/>
  <c r="Q112" i="8" s="1"/>
  <c r="Y111" i="11"/>
  <c r="W111" i="11" s="1"/>
  <c r="AG111" i="11"/>
  <c r="P111" i="14" s="1"/>
  <c r="S111" i="15" s="1"/>
  <c r="AF111" i="11"/>
  <c r="O111" i="14" s="1"/>
  <c r="R111" i="15" s="1"/>
  <c r="AE111" i="11"/>
  <c r="N111" i="14" s="1"/>
  <c r="Q111" i="15" s="1"/>
  <c r="M112" i="11"/>
  <c r="N113" i="11" s="1"/>
  <c r="Z112" i="11"/>
  <c r="AD111" i="11" l="1"/>
  <c r="E111" i="14" s="1"/>
  <c r="AC111" i="11"/>
  <c r="D111" i="14" s="1"/>
  <c r="B112" i="8"/>
  <c r="C112" i="8"/>
  <c r="D112" i="8"/>
  <c r="E112" i="8"/>
  <c r="A113" i="14"/>
  <c r="A113" i="15" s="1"/>
  <c r="C113" i="15" s="1"/>
  <c r="D113" i="15" s="1"/>
  <c r="T113" i="11"/>
  <c r="AB113" i="11"/>
  <c r="C113" i="14" s="1"/>
  <c r="R113" i="11"/>
  <c r="X112" i="11"/>
  <c r="M112" i="14" s="1"/>
  <c r="O112" i="11"/>
  <c r="AH111" i="11"/>
  <c r="Q111" i="14" s="1"/>
  <c r="T111" i="15" s="1"/>
  <c r="P113" i="11"/>
  <c r="L113" i="11" s="1"/>
  <c r="B113" i="14" s="1"/>
  <c r="Q113" i="11"/>
  <c r="U113" i="11"/>
  <c r="S113" i="11"/>
  <c r="P112" i="15" l="1"/>
  <c r="A113" i="8"/>
  <c r="P113" i="8" s="1"/>
  <c r="Q113" i="8" s="1"/>
  <c r="M113" i="11"/>
  <c r="N114" i="11" s="1"/>
  <c r="Z113" i="11"/>
  <c r="Y112" i="11"/>
  <c r="W112" i="11" s="1"/>
  <c r="AG112" i="11"/>
  <c r="P112" i="14" s="1"/>
  <c r="S112" i="15" s="1"/>
  <c r="AH112" i="11"/>
  <c r="Q112" i="14" s="1"/>
  <c r="T112" i="15" s="1"/>
  <c r="AF112" i="11"/>
  <c r="O112" i="14" s="1"/>
  <c r="R112" i="15" s="1"/>
  <c r="AE112" i="11"/>
  <c r="N112" i="14" s="1"/>
  <c r="Q112" i="15" s="1"/>
  <c r="B113" i="8" l="1"/>
  <c r="E113" i="8"/>
  <c r="C113" i="8"/>
  <c r="D113" i="8"/>
  <c r="AC112" i="11"/>
  <c r="D112" i="14" s="1"/>
  <c r="A114" i="14"/>
  <c r="A114" i="15" s="1"/>
  <c r="C114" i="15" s="1"/>
  <c r="D114" i="15" s="1"/>
  <c r="T114" i="11"/>
  <c r="AD112" i="11"/>
  <c r="E112" i="14" s="1"/>
  <c r="AB114" i="11"/>
  <c r="C114" i="14" s="1"/>
  <c r="A114" i="8"/>
  <c r="P114" i="8" s="1"/>
  <c r="R114" i="11"/>
  <c r="X113" i="11"/>
  <c r="M113" i="14" s="1"/>
  <c r="O113" i="11"/>
  <c r="U114" i="11"/>
  <c r="Q114" i="11"/>
  <c r="S114" i="11"/>
  <c r="P114" i="11"/>
  <c r="L114" i="11" s="1"/>
  <c r="B114" i="14" s="1"/>
  <c r="P113" i="15" l="1"/>
  <c r="D114" i="8"/>
  <c r="Q114" i="8"/>
  <c r="E114" i="8"/>
  <c r="C114" i="8"/>
  <c r="B114" i="8"/>
  <c r="Z114" i="11"/>
  <c r="M114" i="11"/>
  <c r="N115" i="11" s="1"/>
  <c r="AE113" i="11"/>
  <c r="N113" i="14" s="1"/>
  <c r="Q113" i="15" s="1"/>
  <c r="Y113" i="11"/>
  <c r="W113" i="11" s="1"/>
  <c r="AF113" i="11"/>
  <c r="O113" i="14" s="1"/>
  <c r="R113" i="15" s="1"/>
  <c r="AH113" i="11"/>
  <c r="Q113" i="14" s="1"/>
  <c r="T113" i="15" s="1"/>
  <c r="AG113" i="11"/>
  <c r="P113" i="14" s="1"/>
  <c r="S113" i="15" s="1"/>
  <c r="AC113" i="11" l="1"/>
  <c r="D113" i="14" s="1"/>
  <c r="A115" i="14"/>
  <c r="A115" i="15" s="1"/>
  <c r="C115" i="15" s="1"/>
  <c r="D115" i="15" s="1"/>
  <c r="T115" i="11"/>
  <c r="AB115" i="11"/>
  <c r="C115" i="14" s="1"/>
  <c r="R115" i="11"/>
  <c r="U115" i="11"/>
  <c r="P115" i="11"/>
  <c r="L115" i="11" s="1"/>
  <c r="B115" i="14" s="1"/>
  <c r="Q115" i="11"/>
  <c r="S115" i="11"/>
  <c r="O114" i="11"/>
  <c r="X114" i="11"/>
  <c r="M114" i="14" s="1"/>
  <c r="AD113" i="11"/>
  <c r="E113" i="14" s="1"/>
  <c r="P114" i="15" l="1"/>
  <c r="A115" i="8"/>
  <c r="P115" i="8" s="1"/>
  <c r="Q115" i="8" s="1"/>
  <c r="Y114" i="11"/>
  <c r="W114" i="11" s="1"/>
  <c r="AF114" i="11"/>
  <c r="O114" i="14" s="1"/>
  <c r="R114" i="15" s="1"/>
  <c r="AG114" i="11"/>
  <c r="P114" i="14" s="1"/>
  <c r="S114" i="15" s="1"/>
  <c r="AE114" i="11"/>
  <c r="N114" i="14" s="1"/>
  <c r="Q114" i="15" s="1"/>
  <c r="AH114" i="11"/>
  <c r="Q114" i="14" s="1"/>
  <c r="T114" i="15" s="1"/>
  <c r="M115" i="11"/>
  <c r="N116" i="11" s="1"/>
  <c r="Z115" i="11"/>
  <c r="AC114" i="11" l="1"/>
  <c r="D114" i="14" s="1"/>
  <c r="C115" i="8"/>
  <c r="D115" i="8"/>
  <c r="B115" i="8"/>
  <c r="E115" i="8"/>
  <c r="A116" i="14"/>
  <c r="A116" i="15" s="1"/>
  <c r="C116" i="15" s="1"/>
  <c r="D116" i="15" s="1"/>
  <c r="T116" i="11"/>
  <c r="AB116" i="11"/>
  <c r="C116" i="14" s="1"/>
  <c r="R116" i="11"/>
  <c r="AD114" i="11"/>
  <c r="E114" i="14" s="1"/>
  <c r="X115" i="11"/>
  <c r="M115" i="14" s="1"/>
  <c r="O115" i="11"/>
  <c r="S116" i="11"/>
  <c r="P116" i="11"/>
  <c r="L116" i="11" s="1"/>
  <c r="B116" i="14" s="1"/>
  <c r="U116" i="11"/>
  <c r="Q116" i="11"/>
  <c r="P115" i="15" l="1"/>
  <c r="A116" i="8"/>
  <c r="P116" i="8" s="1"/>
  <c r="Q116" i="8" s="1"/>
  <c r="Z116" i="11"/>
  <c r="M116" i="11"/>
  <c r="N117" i="11" s="1"/>
  <c r="Y115" i="11"/>
  <c r="W115" i="11" s="1"/>
  <c r="AE115" i="11"/>
  <c r="N115" i="14" s="1"/>
  <c r="Q115" i="15" s="1"/>
  <c r="AG115" i="11"/>
  <c r="P115" i="14" s="1"/>
  <c r="S115" i="15" s="1"/>
  <c r="AH115" i="11"/>
  <c r="Q115" i="14" s="1"/>
  <c r="T115" i="15" s="1"/>
  <c r="AF115" i="11"/>
  <c r="O115" i="14" s="1"/>
  <c r="R115" i="15" s="1"/>
  <c r="AC115" i="11" l="1"/>
  <c r="D115" i="14" s="1"/>
  <c r="B116" i="8"/>
  <c r="C116" i="8"/>
  <c r="D116" i="8"/>
  <c r="E116" i="8"/>
  <c r="A117" i="14"/>
  <c r="A117" i="15" s="1"/>
  <c r="C117" i="15" s="1"/>
  <c r="D117" i="15" s="1"/>
  <c r="T117" i="11"/>
  <c r="AB117" i="11"/>
  <c r="C117" i="14" s="1"/>
  <c r="R117" i="11"/>
  <c r="AD115" i="11"/>
  <c r="E115" i="14" s="1"/>
  <c r="P117" i="11"/>
  <c r="L117" i="11" s="1"/>
  <c r="B117" i="14" s="1"/>
  <c r="S117" i="11"/>
  <c r="Q117" i="11"/>
  <c r="U117" i="11"/>
  <c r="O116" i="11"/>
  <c r="X116" i="11"/>
  <c r="M116" i="14" s="1"/>
  <c r="P116" i="15" l="1"/>
  <c r="A117" i="8"/>
  <c r="P117" i="8" s="1"/>
  <c r="Q117" i="8" s="1"/>
  <c r="Y116" i="11"/>
  <c r="W116" i="11" s="1"/>
  <c r="AG116" i="11"/>
  <c r="P116" i="14" s="1"/>
  <c r="S116" i="15" s="1"/>
  <c r="AH116" i="11"/>
  <c r="Q116" i="14" s="1"/>
  <c r="T116" i="15" s="1"/>
  <c r="AF116" i="11"/>
  <c r="O116" i="14" s="1"/>
  <c r="R116" i="15" s="1"/>
  <c r="AE116" i="11"/>
  <c r="N116" i="14" s="1"/>
  <c r="Q116" i="15" s="1"/>
  <c r="Z117" i="11"/>
  <c r="M117" i="11"/>
  <c r="N118" i="11" s="1"/>
  <c r="AC116" i="11" l="1"/>
  <c r="D116" i="14" s="1"/>
  <c r="C117" i="8"/>
  <c r="B117" i="8"/>
  <c r="D117" i="8"/>
  <c r="E117" i="8"/>
  <c r="A118" i="14"/>
  <c r="A118" i="15" s="1"/>
  <c r="C118" i="15" s="1"/>
  <c r="D118" i="15" s="1"/>
  <c r="T118" i="11"/>
  <c r="AB118" i="11"/>
  <c r="C118" i="14" s="1"/>
  <c r="R118" i="11"/>
  <c r="Q118" i="11"/>
  <c r="S118" i="11"/>
  <c r="U118" i="11"/>
  <c r="P118" i="11"/>
  <c r="L118" i="11" s="1"/>
  <c r="B118" i="14" s="1"/>
  <c r="AD116" i="11"/>
  <c r="E116" i="14" s="1"/>
  <c r="X117" i="11"/>
  <c r="M117" i="14" s="1"/>
  <c r="O117" i="11"/>
  <c r="P117" i="15" l="1"/>
  <c r="A118" i="8"/>
  <c r="E118" i="8" s="1"/>
  <c r="Z118" i="11"/>
  <c r="M118" i="11"/>
  <c r="N119" i="11" s="1"/>
  <c r="Y117" i="11"/>
  <c r="W117" i="11" s="1"/>
  <c r="AG117" i="11"/>
  <c r="P117" i="14" s="1"/>
  <c r="S117" i="15" s="1"/>
  <c r="AF117" i="11"/>
  <c r="O117" i="14" s="1"/>
  <c r="R117" i="15" s="1"/>
  <c r="AE117" i="11"/>
  <c r="N117" i="14" s="1"/>
  <c r="Q117" i="15" s="1"/>
  <c r="AH117" i="11"/>
  <c r="Q117" i="14" s="1"/>
  <c r="T117" i="15" s="1"/>
  <c r="AC117" i="11" l="1"/>
  <c r="D117" i="14" s="1"/>
  <c r="C118" i="8"/>
  <c r="D118" i="8"/>
  <c r="B118" i="8"/>
  <c r="P118" i="8"/>
  <c r="Q118" i="8" s="1"/>
  <c r="A119" i="14"/>
  <c r="A119" i="15" s="1"/>
  <c r="C119" i="15" s="1"/>
  <c r="D119" i="15" s="1"/>
  <c r="T119" i="11"/>
  <c r="AB119" i="11"/>
  <c r="C119" i="14" s="1"/>
  <c r="R119" i="11"/>
  <c r="Q119" i="11"/>
  <c r="P119" i="11"/>
  <c r="L119" i="11" s="1"/>
  <c r="B119" i="14" s="1"/>
  <c r="S119" i="11"/>
  <c r="U119" i="11"/>
  <c r="AD117" i="11"/>
  <c r="E117" i="14" s="1"/>
  <c r="O118" i="11"/>
  <c r="X118" i="11"/>
  <c r="M118" i="14" s="1"/>
  <c r="P118" i="15" l="1"/>
  <c r="A119" i="8"/>
  <c r="P119" i="8" s="1"/>
  <c r="Q119" i="8" s="1"/>
  <c r="Y118" i="11"/>
  <c r="W118" i="11" s="1"/>
  <c r="AE118" i="11"/>
  <c r="N118" i="14" s="1"/>
  <c r="Q118" i="15" s="1"/>
  <c r="AH118" i="11"/>
  <c r="Q118" i="14" s="1"/>
  <c r="T118" i="15" s="1"/>
  <c r="AG118" i="11"/>
  <c r="P118" i="14" s="1"/>
  <c r="S118" i="15" s="1"/>
  <c r="Z119" i="11"/>
  <c r="M119" i="11"/>
  <c r="N120" i="11" s="1"/>
  <c r="AD118" i="11" l="1"/>
  <c r="E118" i="14" s="1"/>
  <c r="AC118" i="11"/>
  <c r="D118" i="14" s="1"/>
  <c r="B119" i="8"/>
  <c r="C119" i="8"/>
  <c r="D119" i="8"/>
  <c r="E119" i="8"/>
  <c r="A120" i="14"/>
  <c r="A120" i="15" s="1"/>
  <c r="C120" i="15" s="1"/>
  <c r="D120" i="15" s="1"/>
  <c r="T120" i="11"/>
  <c r="AB120" i="11"/>
  <c r="C120" i="14" s="1"/>
  <c r="R120" i="11"/>
  <c r="Q120" i="11"/>
  <c r="P120" i="11"/>
  <c r="L120" i="11" s="1"/>
  <c r="B120" i="14" s="1"/>
  <c r="S120" i="11"/>
  <c r="U120" i="11"/>
  <c r="O119" i="11"/>
  <c r="X119" i="11"/>
  <c r="M119" i="14" s="1"/>
  <c r="AF118" i="11"/>
  <c r="O118" i="14" s="1"/>
  <c r="R118" i="15" s="1"/>
  <c r="P119" i="15" l="1"/>
  <c r="A120" i="8"/>
  <c r="P120" i="8" s="1"/>
  <c r="Q120" i="8" s="1"/>
  <c r="AH119" i="11"/>
  <c r="Q119" i="14" s="1"/>
  <c r="T119" i="15" s="1"/>
  <c r="AG119" i="11"/>
  <c r="P119" i="14" s="1"/>
  <c r="S119" i="15" s="1"/>
  <c r="Y119" i="11"/>
  <c r="W119" i="11" s="1"/>
  <c r="AF119" i="11"/>
  <c r="O119" i="14" s="1"/>
  <c r="R119" i="15" s="1"/>
  <c r="AE119" i="11"/>
  <c r="N119" i="14" s="1"/>
  <c r="Q119" i="15" s="1"/>
  <c r="Z120" i="11"/>
  <c r="M120" i="11"/>
  <c r="N121" i="11" s="1"/>
  <c r="AC119" i="11" l="1"/>
  <c r="D119" i="14" s="1"/>
  <c r="D120" i="8"/>
  <c r="C120" i="8"/>
  <c r="B120" i="8"/>
  <c r="E120" i="8"/>
  <c r="A121" i="14"/>
  <c r="A121" i="15" s="1"/>
  <c r="C121" i="15" s="1"/>
  <c r="D121" i="15" s="1"/>
  <c r="T121" i="11"/>
  <c r="AB121" i="11"/>
  <c r="C121" i="14" s="1"/>
  <c r="R121" i="11"/>
  <c r="U121" i="11"/>
  <c r="P121" i="11"/>
  <c r="L121" i="11" s="1"/>
  <c r="B121" i="14" s="1"/>
  <c r="Q121" i="11"/>
  <c r="S121" i="11"/>
  <c r="X120" i="11"/>
  <c r="M120" i="14" s="1"/>
  <c r="O120" i="11"/>
  <c r="AD119" i="11"/>
  <c r="E119" i="14" s="1"/>
  <c r="P120" i="15" l="1"/>
  <c r="A121" i="8"/>
  <c r="B121" i="8" s="1"/>
  <c r="Z121" i="11"/>
  <c r="M121" i="11"/>
  <c r="N122" i="11" s="1"/>
  <c r="AF120" i="11"/>
  <c r="O120" i="14" s="1"/>
  <c r="R120" i="15" s="1"/>
  <c r="Y120" i="11"/>
  <c r="W120" i="11" s="1"/>
  <c r="AC120" i="11" s="1"/>
  <c r="AG120" i="11"/>
  <c r="P120" i="14" s="1"/>
  <c r="S120" i="15" s="1"/>
  <c r="AE120" i="11"/>
  <c r="N120" i="14" s="1"/>
  <c r="Q120" i="15" s="1"/>
  <c r="C121" i="8" l="1"/>
  <c r="P121" i="8"/>
  <c r="Q121" i="8" s="1"/>
  <c r="D121" i="8"/>
  <c r="E121" i="8"/>
  <c r="A122" i="14"/>
  <c r="A122" i="15" s="1"/>
  <c r="C122" i="15" s="1"/>
  <c r="D122" i="15" s="1"/>
  <c r="T122" i="11"/>
  <c r="AB122" i="11"/>
  <c r="C122" i="14" s="1"/>
  <c r="R122" i="11"/>
  <c r="U122" i="11"/>
  <c r="P122" i="11"/>
  <c r="L122" i="11" s="1"/>
  <c r="B122" i="14" s="1"/>
  <c r="S122" i="11"/>
  <c r="Q122" i="11"/>
  <c r="AH120" i="11"/>
  <c r="Q120" i="14" s="1"/>
  <c r="T120" i="15" s="1"/>
  <c r="D120" i="14"/>
  <c r="AD120" i="11"/>
  <c r="E120" i="14" s="1"/>
  <c r="O121" i="11"/>
  <c r="X121" i="11"/>
  <c r="M121" i="14" s="1"/>
  <c r="P121" i="15" l="1"/>
  <c r="A122" i="8"/>
  <c r="P122" i="8" s="1"/>
  <c r="Q122" i="8" s="1"/>
  <c r="Z122" i="11"/>
  <c r="M122" i="11"/>
  <c r="N123" i="11" s="1"/>
  <c r="Y121" i="11"/>
  <c r="W121" i="11" s="1"/>
  <c r="AG121" i="11"/>
  <c r="P121" i="14" s="1"/>
  <c r="S121" i="15" s="1"/>
  <c r="AF121" i="11"/>
  <c r="O121" i="14" s="1"/>
  <c r="R121" i="15" s="1"/>
  <c r="AE121" i="11"/>
  <c r="N121" i="14" s="1"/>
  <c r="Q121" i="15" s="1"/>
  <c r="AH121" i="11"/>
  <c r="Q121" i="14" s="1"/>
  <c r="T121" i="15" s="1"/>
  <c r="AC121" i="11" l="1"/>
  <c r="D121" i="14" s="1"/>
  <c r="B122" i="8"/>
  <c r="C122" i="8"/>
  <c r="D122" i="8"/>
  <c r="E122" i="8"/>
  <c r="A123" i="14"/>
  <c r="A123" i="15" s="1"/>
  <c r="C123" i="15" s="1"/>
  <c r="D123" i="15" s="1"/>
  <c r="T123" i="11"/>
  <c r="AB123" i="11"/>
  <c r="C123" i="14" s="1"/>
  <c r="R123" i="11"/>
  <c r="Q123" i="11"/>
  <c r="P123" i="11"/>
  <c r="L123" i="11" s="1"/>
  <c r="B123" i="14" s="1"/>
  <c r="S123" i="11"/>
  <c r="U123" i="11"/>
  <c r="AD121" i="11"/>
  <c r="E121" i="14" s="1"/>
  <c r="X122" i="11"/>
  <c r="M122" i="14" s="1"/>
  <c r="O122" i="11"/>
  <c r="P122" i="15" l="1"/>
  <c r="A123" i="8"/>
  <c r="P123" i="8" s="1"/>
  <c r="Q123" i="8" s="1"/>
  <c r="M123" i="11"/>
  <c r="N124" i="11" s="1"/>
  <c r="Z123" i="11"/>
  <c r="AH122" i="11"/>
  <c r="Q122" i="14" s="1"/>
  <c r="T122" i="15" s="1"/>
  <c r="AG122" i="11"/>
  <c r="P122" i="14" s="1"/>
  <c r="S122" i="15" s="1"/>
  <c r="AE122" i="11"/>
  <c r="N122" i="14" s="1"/>
  <c r="Q122" i="15" s="1"/>
  <c r="AF122" i="11"/>
  <c r="O122" i="14" s="1"/>
  <c r="R122" i="15" s="1"/>
  <c r="Y122" i="11"/>
  <c r="W122" i="11" s="1"/>
  <c r="AC122" i="11" l="1"/>
  <c r="D122" i="14" s="1"/>
  <c r="B123" i="8"/>
  <c r="E123" i="8"/>
  <c r="D123" i="8"/>
  <c r="C123" i="8"/>
  <c r="A124" i="14"/>
  <c r="A124" i="15" s="1"/>
  <c r="C124" i="15" s="1"/>
  <c r="D124" i="15" s="1"/>
  <c r="T124" i="11"/>
  <c r="AB124" i="11"/>
  <c r="C124" i="14" s="1"/>
  <c r="R124" i="11"/>
  <c r="X123" i="11"/>
  <c r="M123" i="14" s="1"/>
  <c r="O123" i="11"/>
  <c r="P124" i="11"/>
  <c r="L124" i="11" s="1"/>
  <c r="B124" i="14" s="1"/>
  <c r="S124" i="11"/>
  <c r="U124" i="11"/>
  <c r="Q124" i="11"/>
  <c r="AD122" i="11"/>
  <c r="E122" i="14" s="1"/>
  <c r="P123" i="15" l="1"/>
  <c r="A124" i="8"/>
  <c r="P124" i="8" s="1"/>
  <c r="Q124" i="8" s="1"/>
  <c r="M124" i="11"/>
  <c r="N125" i="11" s="1"/>
  <c r="Z124" i="11"/>
  <c r="AE123" i="11"/>
  <c r="N123" i="14" s="1"/>
  <c r="Q123" i="15" s="1"/>
  <c r="Y123" i="11"/>
  <c r="W123" i="11" s="1"/>
  <c r="AF123" i="11"/>
  <c r="O123" i="14" s="1"/>
  <c r="R123" i="15" s="1"/>
  <c r="AH123" i="11"/>
  <c r="Q123" i="14" s="1"/>
  <c r="T123" i="15" s="1"/>
  <c r="AG123" i="11"/>
  <c r="P123" i="14" s="1"/>
  <c r="S123" i="15" s="1"/>
  <c r="AC123" i="11" l="1"/>
  <c r="D123" i="14" s="1"/>
  <c r="C124" i="8"/>
  <c r="E124" i="8"/>
  <c r="B124" i="8"/>
  <c r="D124" i="8"/>
  <c r="A125" i="14"/>
  <c r="A125" i="15" s="1"/>
  <c r="C125" i="15" s="1"/>
  <c r="D125" i="15" s="1"/>
  <c r="T125" i="11"/>
  <c r="AB125" i="11"/>
  <c r="C125" i="14" s="1"/>
  <c r="R125" i="11"/>
  <c r="X124" i="11"/>
  <c r="M124" i="14" s="1"/>
  <c r="O124" i="11"/>
  <c r="Q125" i="11"/>
  <c r="U125" i="11"/>
  <c r="P125" i="11"/>
  <c r="L125" i="11" s="1"/>
  <c r="B125" i="14" s="1"/>
  <c r="S125" i="11"/>
  <c r="AD123" i="11"/>
  <c r="E123" i="14" s="1"/>
  <c r="P124" i="15" l="1"/>
  <c r="A125" i="8"/>
  <c r="P125" i="8" s="1"/>
  <c r="Q125" i="8" s="1"/>
  <c r="Z125" i="11"/>
  <c r="M125" i="11"/>
  <c r="N126" i="11" s="1"/>
  <c r="AG124" i="11"/>
  <c r="P124" i="14" s="1"/>
  <c r="S124" i="15" s="1"/>
  <c r="AH124" i="11"/>
  <c r="Q124" i="14" s="1"/>
  <c r="T124" i="15" s="1"/>
  <c r="Y124" i="11"/>
  <c r="W124" i="11" s="1"/>
  <c r="AC124" i="11" s="1"/>
  <c r="AF124" i="11"/>
  <c r="O124" i="14" s="1"/>
  <c r="R124" i="15" s="1"/>
  <c r="AE124" i="11"/>
  <c r="N124" i="14" s="1"/>
  <c r="Q124" i="15" s="1"/>
  <c r="F124" i="8" l="1"/>
  <c r="F123" i="8" s="1"/>
  <c r="F122" i="8" s="1"/>
  <c r="F121" i="8" s="1"/>
  <c r="F120" i="8" s="1"/>
  <c r="F119" i="8" s="1"/>
  <c r="F118" i="8" s="1"/>
  <c r="F117" i="8" s="1"/>
  <c r="F116" i="8" s="1"/>
  <c r="F115" i="8" s="1"/>
  <c r="F114" i="8" s="1"/>
  <c r="F113" i="8" s="1"/>
  <c r="F112" i="8" s="1"/>
  <c r="F111" i="8" s="1"/>
  <c r="F110" i="8" s="1"/>
  <c r="F109" i="8" s="1"/>
  <c r="F108" i="8" s="1"/>
  <c r="F107" i="8" s="1"/>
  <c r="F106" i="8" s="1"/>
  <c r="F105" i="8" s="1"/>
  <c r="F104" i="8" s="1"/>
  <c r="F103" i="8" s="1"/>
  <c r="F102" i="8" s="1"/>
  <c r="F101" i="8" s="1"/>
  <c r="F100" i="8" s="1"/>
  <c r="F99" i="8" s="1"/>
  <c r="F98" i="8" s="1"/>
  <c r="F97" i="8" s="1"/>
  <c r="F96" i="8" s="1"/>
  <c r="F95" i="8" s="1"/>
  <c r="F94" i="8" s="1"/>
  <c r="D125" i="8"/>
  <c r="E125" i="8"/>
  <c r="B125" i="8"/>
  <c r="A126" i="14"/>
  <c r="A126" i="15" s="1"/>
  <c r="C126" i="15" s="1"/>
  <c r="D126" i="15" s="1"/>
  <c r="T126" i="11"/>
  <c r="AB126" i="11"/>
  <c r="C126" i="14" s="1"/>
  <c r="R126" i="11"/>
  <c r="U126" i="11"/>
  <c r="P126" i="11"/>
  <c r="L126" i="11" s="1"/>
  <c r="B126" i="14" s="1"/>
  <c r="S126" i="11"/>
  <c r="Q126" i="11"/>
  <c r="X125" i="11"/>
  <c r="M125" i="14" s="1"/>
  <c r="O125" i="11"/>
  <c r="AD124" i="11"/>
  <c r="E124" i="14" s="1"/>
  <c r="D124" i="14"/>
  <c r="P125" i="15" l="1"/>
  <c r="A126" i="8"/>
  <c r="E126" i="8" s="1"/>
  <c r="Z126" i="11"/>
  <c r="M126" i="11"/>
  <c r="N127" i="11" s="1"/>
  <c r="Y125" i="11"/>
  <c r="W125" i="11" s="1"/>
  <c r="AD125" i="11" l="1"/>
  <c r="E125" i="14" s="1"/>
  <c r="AC125" i="11"/>
  <c r="D125" i="14" s="1"/>
  <c r="C126" i="8"/>
  <c r="D126" i="8"/>
  <c r="P126" i="8"/>
  <c r="Q126" i="8" s="1"/>
  <c r="B126" i="8"/>
  <c r="A127" i="14"/>
  <c r="A127" i="15" s="1"/>
  <c r="C127" i="15" s="1"/>
  <c r="D127" i="15" s="1"/>
  <c r="T127" i="11"/>
  <c r="AB127" i="11"/>
  <c r="C127" i="14" s="1"/>
  <c r="R127" i="11"/>
  <c r="AF125" i="11"/>
  <c r="O125" i="14" s="1"/>
  <c r="R125" i="15" s="1"/>
  <c r="AG125" i="11"/>
  <c r="P125" i="14" s="1"/>
  <c r="S125" i="15" s="1"/>
  <c r="S127" i="11"/>
  <c r="U127" i="11"/>
  <c r="Q127" i="11"/>
  <c r="P127" i="11"/>
  <c r="L127" i="11" s="1"/>
  <c r="B127" i="14" s="1"/>
  <c r="AH125" i="11"/>
  <c r="Q125" i="14" s="1"/>
  <c r="T125" i="15" s="1"/>
  <c r="AE125" i="11"/>
  <c r="N125" i="14" s="1"/>
  <c r="Q125" i="15" s="1"/>
  <c r="X126" i="11"/>
  <c r="M126" i="14" s="1"/>
  <c r="O126" i="11"/>
  <c r="P126" i="15" l="1"/>
  <c r="A127" i="8"/>
  <c r="P127" i="8" s="1"/>
  <c r="Q127" i="8" s="1"/>
  <c r="C125" i="8"/>
  <c r="Y126" i="11"/>
  <c r="W126" i="11" s="1"/>
  <c r="Z127" i="11"/>
  <c r="M127" i="11"/>
  <c r="N128" i="11" s="1"/>
  <c r="AC126" i="11" l="1"/>
  <c r="D126" i="14" s="1"/>
  <c r="B127" i="8"/>
  <c r="D127" i="8"/>
  <c r="E127" i="8"/>
  <c r="C127" i="8"/>
  <c r="A128" i="14"/>
  <c r="A128" i="15" s="1"/>
  <c r="C128" i="15" s="1"/>
  <c r="D128" i="15" s="1"/>
  <c r="T128" i="11"/>
  <c r="AB128" i="11"/>
  <c r="C128" i="14" s="1"/>
  <c r="R128" i="11"/>
  <c r="AH126" i="11"/>
  <c r="Q126" i="14" s="1"/>
  <c r="T126" i="15" s="1"/>
  <c r="AG126" i="11"/>
  <c r="P126" i="14" s="1"/>
  <c r="S126" i="15" s="1"/>
  <c r="AD126" i="11"/>
  <c r="E126" i="14" s="1"/>
  <c r="AE126" i="11"/>
  <c r="N126" i="14" s="1"/>
  <c r="Q126" i="15" s="1"/>
  <c r="AF126" i="11"/>
  <c r="O126" i="14" s="1"/>
  <c r="R126" i="15" s="1"/>
  <c r="S128" i="11"/>
  <c r="P128" i="11"/>
  <c r="L128" i="11" s="1"/>
  <c r="B128" i="14" s="1"/>
  <c r="Q128" i="11"/>
  <c r="A128" i="8"/>
  <c r="P128" i="8" s="1"/>
  <c r="U128" i="11"/>
  <c r="X127" i="11"/>
  <c r="M127" i="14" s="1"/>
  <c r="O127" i="11"/>
  <c r="P127" i="15" l="1"/>
  <c r="D128" i="8"/>
  <c r="Q128" i="8"/>
  <c r="E128" i="8"/>
  <c r="B128" i="8"/>
  <c r="C128" i="8"/>
  <c r="M128" i="11"/>
  <c r="N129" i="11" s="1"/>
  <c r="Z128" i="11"/>
  <c r="Y127" i="11"/>
  <c r="W127" i="11"/>
  <c r="AC127" i="11" l="1"/>
  <c r="D127" i="14" s="1"/>
  <c r="A129" i="14"/>
  <c r="T129" i="11"/>
  <c r="AB129" i="11"/>
  <c r="C129" i="14" s="1"/>
  <c r="R129" i="11"/>
  <c r="AF127" i="11"/>
  <c r="O127" i="14" s="1"/>
  <c r="R127" i="15" s="1"/>
  <c r="AH127" i="11"/>
  <c r="Q127" i="14" s="1"/>
  <c r="T127" i="15" s="1"/>
  <c r="AG127" i="11"/>
  <c r="P127" i="14" s="1"/>
  <c r="S127" i="15" s="1"/>
  <c r="AE127" i="11"/>
  <c r="N127" i="14" s="1"/>
  <c r="Q127" i="15" s="1"/>
  <c r="X128" i="11"/>
  <c r="M128" i="14" s="1"/>
  <c r="O128" i="11"/>
  <c r="AD127" i="11"/>
  <c r="E127" i="14" s="1"/>
  <c r="Q129" i="11"/>
  <c r="U129" i="11"/>
  <c r="S129" i="11"/>
  <c r="P129" i="11"/>
  <c r="L129" i="11" s="1"/>
  <c r="B129" i="14" s="1"/>
  <c r="P128" i="15" l="1"/>
  <c r="A129" i="8"/>
  <c r="P129" i="8" s="1"/>
  <c r="Q129" i="8" s="1"/>
  <c r="A129" i="15"/>
  <c r="C129" i="15" s="1"/>
  <c r="D129" i="15" s="1"/>
  <c r="Z129" i="11"/>
  <c r="M129" i="11"/>
  <c r="N130" i="11" s="1"/>
  <c r="Y128" i="11"/>
  <c r="W128" i="11"/>
  <c r="B129" i="8" l="1"/>
  <c r="AC128" i="11"/>
  <c r="D128" i="14" s="1"/>
  <c r="D129" i="8"/>
  <c r="C129" i="8"/>
  <c r="E129" i="8"/>
  <c r="A130" i="14"/>
  <c r="A130" i="15" s="1"/>
  <c r="C130" i="15" s="1"/>
  <c r="D130" i="15" s="1"/>
  <c r="T130" i="11"/>
  <c r="AB130" i="11"/>
  <c r="C130" i="14" s="1"/>
  <c r="R130" i="11"/>
  <c r="AH128" i="11"/>
  <c r="Q128" i="14" s="1"/>
  <c r="T128" i="15" s="1"/>
  <c r="AE128" i="11"/>
  <c r="N128" i="14" s="1"/>
  <c r="Q128" i="15" s="1"/>
  <c r="AF128" i="11"/>
  <c r="O128" i="14" s="1"/>
  <c r="R128" i="15" s="1"/>
  <c r="AD128" i="11"/>
  <c r="E128" i="14" s="1"/>
  <c r="P130" i="11"/>
  <c r="L130" i="11" s="1"/>
  <c r="B130" i="14" s="1"/>
  <c r="Q130" i="11"/>
  <c r="S130" i="11"/>
  <c r="U130" i="11"/>
  <c r="AG128" i="11"/>
  <c r="P128" i="14" s="1"/>
  <c r="S128" i="15" s="1"/>
  <c r="O129" i="11"/>
  <c r="X129" i="11"/>
  <c r="M129" i="14" s="1"/>
  <c r="P129" i="15" l="1"/>
  <c r="A130" i="8"/>
  <c r="P130" i="8" s="1"/>
  <c r="Q130" i="8" s="1"/>
  <c r="Z130" i="11"/>
  <c r="M130" i="11"/>
  <c r="N131" i="11" s="1"/>
  <c r="Y129" i="11"/>
  <c r="W129" i="11" s="1"/>
  <c r="C130" i="8" l="1"/>
  <c r="B130" i="8"/>
  <c r="D130" i="8"/>
  <c r="AH129" i="11"/>
  <c r="Q129" i="14" s="1"/>
  <c r="T129" i="15" s="1"/>
  <c r="AC129" i="11"/>
  <c r="D129" i="14" s="1"/>
  <c r="E130" i="8"/>
  <c r="A131" i="14"/>
  <c r="A131" i="15" s="1"/>
  <c r="C131" i="15" s="1"/>
  <c r="D131" i="15" s="1"/>
  <c r="T131" i="11"/>
  <c r="AB131" i="11"/>
  <c r="C131" i="14" s="1"/>
  <c r="R131" i="11"/>
  <c r="AG129" i="11"/>
  <c r="P129" i="14" s="1"/>
  <c r="S129" i="15" s="1"/>
  <c r="Q131" i="11"/>
  <c r="S131" i="11"/>
  <c r="P131" i="11"/>
  <c r="L131" i="11" s="1"/>
  <c r="B131" i="14" s="1"/>
  <c r="U131" i="11"/>
  <c r="AF129" i="11"/>
  <c r="O129" i="14" s="1"/>
  <c r="R129" i="15" s="1"/>
  <c r="AD129" i="11"/>
  <c r="E129" i="14" s="1"/>
  <c r="AE129" i="11"/>
  <c r="N129" i="14" s="1"/>
  <c r="Q129" i="15" s="1"/>
  <c r="X130" i="11"/>
  <c r="M130" i="14" s="1"/>
  <c r="O130" i="11"/>
  <c r="P130" i="15" l="1"/>
  <c r="A131" i="8"/>
  <c r="P131" i="8" s="1"/>
  <c r="Q131" i="8" s="1"/>
  <c r="Z131" i="11"/>
  <c r="M131" i="11"/>
  <c r="N132" i="11" s="1"/>
  <c r="Y130" i="11"/>
  <c r="W130" i="11" s="1"/>
  <c r="AC130" i="11" l="1"/>
  <c r="D130" i="14" s="1"/>
  <c r="D131" i="8"/>
  <c r="B131" i="8"/>
  <c r="C131" i="8"/>
  <c r="E131" i="8"/>
  <c r="A132" i="14"/>
  <c r="A132" i="15" s="1"/>
  <c r="C132" i="15" s="1"/>
  <c r="D132" i="15" s="1"/>
  <c r="T132" i="11"/>
  <c r="AB132" i="11"/>
  <c r="C132" i="14" s="1"/>
  <c r="R132" i="11"/>
  <c r="AF130" i="11"/>
  <c r="O130" i="14" s="1"/>
  <c r="R130" i="15" s="1"/>
  <c r="AE130" i="11"/>
  <c r="N130" i="14" s="1"/>
  <c r="Q130" i="15" s="1"/>
  <c r="AD130" i="11"/>
  <c r="E130" i="14" s="1"/>
  <c r="AH130" i="11"/>
  <c r="Q130" i="14" s="1"/>
  <c r="T130" i="15" s="1"/>
  <c r="AG130" i="11"/>
  <c r="P130" i="14" s="1"/>
  <c r="S130" i="15" s="1"/>
  <c r="S132" i="11"/>
  <c r="P132" i="11"/>
  <c r="L132" i="11" s="1"/>
  <c r="B132" i="14" s="1"/>
  <c r="Q132" i="11"/>
  <c r="U132" i="11"/>
  <c r="X131" i="11"/>
  <c r="M131" i="14" s="1"/>
  <c r="O131" i="11"/>
  <c r="P131" i="15" l="1"/>
  <c r="A132" i="8"/>
  <c r="P132" i="8" s="1"/>
  <c r="Q132" i="8" s="1"/>
  <c r="Z132" i="11"/>
  <c r="M132" i="11"/>
  <c r="N133" i="11" s="1"/>
  <c r="Y131" i="11"/>
  <c r="W131" i="11" s="1"/>
  <c r="AC131" i="11" l="1"/>
  <c r="D131" i="14" s="1"/>
  <c r="B132" i="8"/>
  <c r="C132" i="8"/>
  <c r="D132" i="8"/>
  <c r="E132" i="8"/>
  <c r="A133" i="14"/>
  <c r="A133" i="15" s="1"/>
  <c r="C133" i="15" s="1"/>
  <c r="D133" i="15" s="1"/>
  <c r="T133" i="11"/>
  <c r="AB133" i="11"/>
  <c r="C133" i="14" s="1"/>
  <c r="R133" i="11"/>
  <c r="AH131" i="11"/>
  <c r="Q131" i="14" s="1"/>
  <c r="T131" i="15" s="1"/>
  <c r="AD131" i="11"/>
  <c r="E131" i="14" s="1"/>
  <c r="AE131" i="11"/>
  <c r="N131" i="14" s="1"/>
  <c r="Q131" i="15" s="1"/>
  <c r="AF131" i="11"/>
  <c r="O131" i="14" s="1"/>
  <c r="R131" i="15" s="1"/>
  <c r="AG131" i="11"/>
  <c r="P131" i="14" s="1"/>
  <c r="S131" i="15" s="1"/>
  <c r="U133" i="11"/>
  <c r="P133" i="11"/>
  <c r="L133" i="11" s="1"/>
  <c r="B133" i="14" s="1"/>
  <c r="S133" i="11"/>
  <c r="Q133" i="11"/>
  <c r="X132" i="11"/>
  <c r="M132" i="14" s="1"/>
  <c r="O132" i="11"/>
  <c r="P132" i="15" l="1"/>
  <c r="A133" i="8"/>
  <c r="P133" i="8" s="1"/>
  <c r="Q133" i="8" s="1"/>
  <c r="C133" i="8"/>
  <c r="Z133" i="11"/>
  <c r="M133" i="11"/>
  <c r="N134" i="11" s="1"/>
  <c r="Y132" i="11"/>
  <c r="W132" i="11" s="1"/>
  <c r="D133" i="8" l="1"/>
  <c r="B133" i="8"/>
  <c r="E133" i="8"/>
  <c r="AE132" i="11"/>
  <c r="N132" i="14" s="1"/>
  <c r="Q132" i="15" s="1"/>
  <c r="AC132" i="11"/>
  <c r="D132" i="14" s="1"/>
  <c r="A134" i="14"/>
  <c r="A134" i="15" s="1"/>
  <c r="C134" i="15" s="1"/>
  <c r="D134" i="15" s="1"/>
  <c r="T134" i="11"/>
  <c r="AB134" i="11"/>
  <c r="C134" i="14" s="1"/>
  <c r="R134" i="11"/>
  <c r="AF132" i="11"/>
  <c r="O132" i="14" s="1"/>
  <c r="R132" i="15" s="1"/>
  <c r="AD132" i="11"/>
  <c r="E132" i="14" s="1"/>
  <c r="AG132" i="11"/>
  <c r="P132" i="14" s="1"/>
  <c r="S132" i="15" s="1"/>
  <c r="P134" i="11"/>
  <c r="L134" i="11" s="1"/>
  <c r="B134" i="14" s="1"/>
  <c r="U134" i="11"/>
  <c r="Q134" i="11"/>
  <c r="S134" i="11"/>
  <c r="AH132" i="11"/>
  <c r="Q132" i="14" s="1"/>
  <c r="T132" i="15" s="1"/>
  <c r="O133" i="11"/>
  <c r="X133" i="11"/>
  <c r="M133" i="14" s="1"/>
  <c r="P133" i="15" l="1"/>
  <c r="A134" i="8"/>
  <c r="P134" i="8" s="1"/>
  <c r="Q134" i="8" s="1"/>
  <c r="Z134" i="11"/>
  <c r="M134" i="11"/>
  <c r="N135" i="11" s="1"/>
  <c r="Y133" i="11"/>
  <c r="W133" i="11" s="1"/>
  <c r="AC133" i="11" l="1"/>
  <c r="D133" i="14" s="1"/>
  <c r="E134" i="8"/>
  <c r="C134" i="8"/>
  <c r="D134" i="8"/>
  <c r="B134" i="8"/>
  <c r="A135" i="14"/>
  <c r="A135" i="15" s="1"/>
  <c r="C135" i="15" s="1"/>
  <c r="D135" i="15" s="1"/>
  <c r="T135" i="11"/>
  <c r="AB135" i="11"/>
  <c r="C135" i="14" s="1"/>
  <c r="R135" i="11"/>
  <c r="AG133" i="11"/>
  <c r="P133" i="14" s="1"/>
  <c r="S133" i="15" s="1"/>
  <c r="AD133" i="11"/>
  <c r="E133" i="14" s="1"/>
  <c r="AE133" i="11"/>
  <c r="N133" i="14" s="1"/>
  <c r="Q133" i="15" s="1"/>
  <c r="AH133" i="11"/>
  <c r="Q133" i="14" s="1"/>
  <c r="T133" i="15" s="1"/>
  <c r="AF133" i="11"/>
  <c r="O133" i="14" s="1"/>
  <c r="R133" i="15" s="1"/>
  <c r="P135" i="11"/>
  <c r="L135" i="11" s="1"/>
  <c r="B135" i="14" s="1"/>
  <c r="Q135" i="11"/>
  <c r="S135" i="11"/>
  <c r="U135" i="11"/>
  <c r="X134" i="11"/>
  <c r="M134" i="14" s="1"/>
  <c r="O134" i="11"/>
  <c r="P134" i="15" l="1"/>
  <c r="A135" i="8"/>
  <c r="P135" i="8" s="1"/>
  <c r="Q135" i="8" s="1"/>
  <c r="Z135" i="11"/>
  <c r="M135" i="11"/>
  <c r="N136" i="11" s="1"/>
  <c r="Y134" i="11"/>
  <c r="W134" i="11" s="1"/>
  <c r="AC134" i="11" s="1"/>
  <c r="B135" i="8" l="1"/>
  <c r="C135" i="8"/>
  <c r="E135" i="8"/>
  <c r="D135" i="8"/>
  <c r="A136" i="14"/>
  <c r="A136" i="15" s="1"/>
  <c r="C136" i="15" s="1"/>
  <c r="D136" i="15" s="1"/>
  <c r="T136" i="11"/>
  <c r="AB136" i="11"/>
  <c r="C136" i="14" s="1"/>
  <c r="R136" i="11"/>
  <c r="AH134" i="11"/>
  <c r="Q134" i="14" s="1"/>
  <c r="T134" i="15" s="1"/>
  <c r="D134" i="14"/>
  <c r="P136" i="11"/>
  <c r="L136" i="11" s="1"/>
  <c r="B136" i="14" s="1"/>
  <c r="S136" i="11"/>
  <c r="U136" i="11"/>
  <c r="Q136" i="11"/>
  <c r="AG134" i="11"/>
  <c r="P134" i="14" s="1"/>
  <c r="S134" i="15" s="1"/>
  <c r="AF134" i="11"/>
  <c r="O134" i="14" s="1"/>
  <c r="R134" i="15" s="1"/>
  <c r="AD134" i="11"/>
  <c r="E134" i="14" s="1"/>
  <c r="AE134" i="11"/>
  <c r="N134" i="14" s="1"/>
  <c r="Q134" i="15" s="1"/>
  <c r="X135" i="11"/>
  <c r="M135" i="14" s="1"/>
  <c r="O135" i="11"/>
  <c r="P135" i="15" l="1"/>
  <c r="A136" i="8"/>
  <c r="P136" i="8" s="1"/>
  <c r="Q136" i="8" s="1"/>
  <c r="Z136" i="11"/>
  <c r="M136" i="11"/>
  <c r="N137" i="11" s="1"/>
  <c r="Y135" i="11"/>
  <c r="W135" i="11"/>
  <c r="AC135" i="11" l="1"/>
  <c r="D135" i="14" s="1"/>
  <c r="C136" i="8"/>
  <c r="B136" i="8"/>
  <c r="D136" i="8"/>
  <c r="E136" i="8"/>
  <c r="A137" i="14"/>
  <c r="A137" i="15" s="1"/>
  <c r="C137" i="15" s="1"/>
  <c r="D137" i="15" s="1"/>
  <c r="T137" i="11"/>
  <c r="AB137" i="11"/>
  <c r="C137" i="14" s="1"/>
  <c r="R137" i="11"/>
  <c r="AG135" i="11"/>
  <c r="P135" i="14" s="1"/>
  <c r="S135" i="15" s="1"/>
  <c r="AD135" i="11"/>
  <c r="E135" i="14" s="1"/>
  <c r="AH135" i="11"/>
  <c r="Q135" i="14" s="1"/>
  <c r="T135" i="15" s="1"/>
  <c r="AF135" i="11"/>
  <c r="O135" i="14" s="1"/>
  <c r="R135" i="15" s="1"/>
  <c r="U137" i="11"/>
  <c r="P137" i="11"/>
  <c r="L137" i="11" s="1"/>
  <c r="B137" i="14" s="1"/>
  <c r="S137" i="11"/>
  <c r="Q137" i="11"/>
  <c r="AE135" i="11"/>
  <c r="N135" i="14" s="1"/>
  <c r="Q135" i="15" s="1"/>
  <c r="O136" i="11"/>
  <c r="X136" i="11"/>
  <c r="M136" i="14" s="1"/>
  <c r="P136" i="15" l="1"/>
  <c r="A137" i="8"/>
  <c r="P137" i="8" s="1"/>
  <c r="Q137" i="8" s="1"/>
  <c r="Y136" i="11"/>
  <c r="W136" i="11" s="1"/>
  <c r="Z137" i="11"/>
  <c r="M137" i="11"/>
  <c r="N138" i="11" s="1"/>
  <c r="AD136" i="11" l="1"/>
  <c r="E136" i="14" s="1"/>
  <c r="AC136" i="11"/>
  <c r="D136" i="14" s="1"/>
  <c r="C137" i="8"/>
  <c r="D137" i="8"/>
  <c r="B137" i="8"/>
  <c r="E137" i="8"/>
  <c r="A138" i="14"/>
  <c r="A138" i="15" s="1"/>
  <c r="C138" i="15" s="1"/>
  <c r="D138" i="15" s="1"/>
  <c r="T138" i="11"/>
  <c r="AB138" i="11"/>
  <c r="C138" i="14" s="1"/>
  <c r="R138" i="11"/>
  <c r="AG136" i="11"/>
  <c r="P136" i="14" s="1"/>
  <c r="S136" i="15" s="1"/>
  <c r="AF136" i="11"/>
  <c r="O136" i="14" s="1"/>
  <c r="R136" i="15" s="1"/>
  <c r="AH136" i="11"/>
  <c r="Q136" i="14" s="1"/>
  <c r="T136" i="15" s="1"/>
  <c r="S138" i="11"/>
  <c r="U138" i="11"/>
  <c r="Q138" i="11"/>
  <c r="P138" i="11"/>
  <c r="L138" i="11" s="1"/>
  <c r="B138" i="14" s="1"/>
  <c r="O137" i="11"/>
  <c r="X137" i="11"/>
  <c r="M137" i="14" s="1"/>
  <c r="AE136" i="11"/>
  <c r="N136" i="14" s="1"/>
  <c r="Q136" i="15" s="1"/>
  <c r="P137" i="15" l="1"/>
  <c r="A138" i="8"/>
  <c r="P138" i="8" s="1"/>
  <c r="Q138" i="8" s="1"/>
  <c r="Y137" i="11"/>
  <c r="W137" i="11" s="1"/>
  <c r="M138" i="11"/>
  <c r="N139" i="11" s="1"/>
  <c r="Z138" i="11"/>
  <c r="AD137" i="11" l="1"/>
  <c r="E137" i="14" s="1"/>
  <c r="AC137" i="11"/>
  <c r="D137" i="14" s="1"/>
  <c r="D138" i="8"/>
  <c r="C138" i="8"/>
  <c r="B138" i="8"/>
  <c r="E138" i="8"/>
  <c r="A139" i="14"/>
  <c r="A139" i="15" s="1"/>
  <c r="C139" i="15" s="1"/>
  <c r="D139" i="15" s="1"/>
  <c r="T139" i="11"/>
  <c r="AB139" i="11"/>
  <c r="C139" i="14" s="1"/>
  <c r="R139" i="11"/>
  <c r="AG137" i="11"/>
  <c r="P137" i="14" s="1"/>
  <c r="S137" i="15" s="1"/>
  <c r="AE137" i="11"/>
  <c r="N137" i="14" s="1"/>
  <c r="Q137" i="15" s="1"/>
  <c r="AF137" i="11"/>
  <c r="O137" i="14" s="1"/>
  <c r="R137" i="15" s="1"/>
  <c r="S139" i="11"/>
  <c r="P139" i="11"/>
  <c r="L139" i="11" s="1"/>
  <c r="B139" i="14" s="1"/>
  <c r="Q139" i="11"/>
  <c r="U139" i="11"/>
  <c r="X138" i="11"/>
  <c r="M138" i="14" s="1"/>
  <c r="O138" i="11"/>
  <c r="AH137" i="11"/>
  <c r="Q137" i="14" s="1"/>
  <c r="T137" i="15" s="1"/>
  <c r="P138" i="15" l="1"/>
  <c r="A139" i="8"/>
  <c r="P139" i="8" s="1"/>
  <c r="Q139" i="8" s="1"/>
  <c r="M139" i="11"/>
  <c r="N140" i="11" s="1"/>
  <c r="Z139" i="11"/>
  <c r="Y138" i="11"/>
  <c r="W138" i="11"/>
  <c r="AG138" i="11" l="1"/>
  <c r="P138" i="14" s="1"/>
  <c r="S138" i="15" s="1"/>
  <c r="AC138" i="11"/>
  <c r="D138" i="14" s="1"/>
  <c r="C139" i="8"/>
  <c r="E139" i="8"/>
  <c r="D139" i="8"/>
  <c r="B139" i="8"/>
  <c r="A140" i="14"/>
  <c r="A140" i="15" s="1"/>
  <c r="C140" i="15" s="1"/>
  <c r="D140" i="15" s="1"/>
  <c r="T140" i="11"/>
  <c r="AB140" i="11"/>
  <c r="C140" i="14" s="1"/>
  <c r="R140" i="11"/>
  <c r="AF138" i="11"/>
  <c r="O138" i="14" s="1"/>
  <c r="R138" i="15" s="1"/>
  <c r="X139" i="11"/>
  <c r="M139" i="14" s="1"/>
  <c r="O139" i="11"/>
  <c r="P140" i="11"/>
  <c r="L140" i="11" s="1"/>
  <c r="B140" i="14" s="1"/>
  <c r="S140" i="11"/>
  <c r="U140" i="11"/>
  <c r="Q140" i="11"/>
  <c r="AE138" i="11"/>
  <c r="N138" i="14" s="1"/>
  <c r="Q138" i="15" s="1"/>
  <c r="AH138" i="11"/>
  <c r="Q138" i="14" s="1"/>
  <c r="T138" i="15" s="1"/>
  <c r="AD138" i="11"/>
  <c r="E138" i="14" s="1"/>
  <c r="P139" i="15" l="1"/>
  <c r="A140" i="8"/>
  <c r="P140" i="8" s="1"/>
  <c r="Q140" i="8" s="1"/>
  <c r="M140" i="11"/>
  <c r="N141" i="11" s="1"/>
  <c r="Z140" i="11"/>
  <c r="Y139" i="11"/>
  <c r="W139" i="11" s="1"/>
  <c r="AC139" i="11" l="1"/>
  <c r="D139" i="14" s="1"/>
  <c r="B140" i="8"/>
  <c r="C140" i="8"/>
  <c r="D140" i="8"/>
  <c r="E140" i="8"/>
  <c r="A141" i="14"/>
  <c r="A141" i="15" s="1"/>
  <c r="C141" i="15" s="1"/>
  <c r="D141" i="15" s="1"/>
  <c r="T141" i="11"/>
  <c r="AB141" i="11"/>
  <c r="C141" i="14" s="1"/>
  <c r="R141" i="11"/>
  <c r="AG139" i="11"/>
  <c r="P139" i="14" s="1"/>
  <c r="S139" i="15" s="1"/>
  <c r="AD139" i="11"/>
  <c r="E139" i="14" s="1"/>
  <c r="AH139" i="11"/>
  <c r="Q139" i="14" s="1"/>
  <c r="T139" i="15" s="1"/>
  <c r="AF139" i="11"/>
  <c r="O139" i="14" s="1"/>
  <c r="R139" i="15" s="1"/>
  <c r="AE139" i="11"/>
  <c r="N139" i="14" s="1"/>
  <c r="Q139" i="15" s="1"/>
  <c r="O140" i="11"/>
  <c r="X140" i="11"/>
  <c r="M140" i="14" s="1"/>
  <c r="U141" i="11"/>
  <c r="S141" i="11"/>
  <c r="P141" i="11"/>
  <c r="L141" i="11" s="1"/>
  <c r="B141" i="14" s="1"/>
  <c r="Q141" i="11"/>
  <c r="P140" i="15" l="1"/>
  <c r="A141" i="8"/>
  <c r="P141" i="8" s="1"/>
  <c r="Q141" i="8" s="1"/>
  <c r="Y140" i="11"/>
  <c r="W140" i="11" s="1"/>
  <c r="M141" i="11"/>
  <c r="N142" i="11" s="1"/>
  <c r="Z141" i="11"/>
  <c r="AC140" i="11" l="1"/>
  <c r="D140" i="14" s="1"/>
  <c r="C141" i="8"/>
  <c r="B141" i="8"/>
  <c r="D141" i="8"/>
  <c r="E141" i="8"/>
  <c r="A142" i="14"/>
  <c r="A142" i="15" s="1"/>
  <c r="C142" i="15" s="1"/>
  <c r="D142" i="15" s="1"/>
  <c r="T142" i="11"/>
  <c r="AB142" i="11"/>
  <c r="C142" i="14" s="1"/>
  <c r="R142" i="11"/>
  <c r="AH140" i="11"/>
  <c r="Q140" i="14" s="1"/>
  <c r="T140" i="15" s="1"/>
  <c r="AG140" i="11"/>
  <c r="P140" i="14" s="1"/>
  <c r="S140" i="15" s="1"/>
  <c r="AD140" i="11"/>
  <c r="E140" i="14" s="1"/>
  <c r="AE140" i="11"/>
  <c r="N140" i="14" s="1"/>
  <c r="Q140" i="15" s="1"/>
  <c r="AF140" i="11"/>
  <c r="O140" i="14" s="1"/>
  <c r="R140" i="15" s="1"/>
  <c r="X141" i="11"/>
  <c r="M141" i="14" s="1"/>
  <c r="O141" i="11"/>
  <c r="U142" i="11"/>
  <c r="P142" i="11"/>
  <c r="L142" i="11" s="1"/>
  <c r="B142" i="14" s="1"/>
  <c r="Q142" i="11"/>
  <c r="S142" i="11"/>
  <c r="P141" i="15" l="1"/>
  <c r="A142" i="8"/>
  <c r="P142" i="8" s="1"/>
  <c r="Q142" i="8" s="1"/>
  <c r="Z142" i="11"/>
  <c r="M142" i="11"/>
  <c r="N143" i="11" s="1"/>
  <c r="Y141" i="11"/>
  <c r="W141" i="11" s="1"/>
  <c r="B142" i="8" l="1"/>
  <c r="AC141" i="11"/>
  <c r="D141" i="14" s="1"/>
  <c r="D142" i="8"/>
  <c r="C142" i="8"/>
  <c r="E142" i="8"/>
  <c r="A143" i="14"/>
  <c r="A143" i="15" s="1"/>
  <c r="C143" i="15" s="1"/>
  <c r="D143" i="15" s="1"/>
  <c r="T143" i="11"/>
  <c r="AB143" i="11"/>
  <c r="C143" i="14" s="1"/>
  <c r="R143" i="11"/>
  <c r="AD141" i="11"/>
  <c r="E141" i="14" s="1"/>
  <c r="AF141" i="11"/>
  <c r="O141" i="14" s="1"/>
  <c r="R141" i="15" s="1"/>
  <c r="AE141" i="11"/>
  <c r="N141" i="14" s="1"/>
  <c r="Q141" i="15" s="1"/>
  <c r="AH141" i="11"/>
  <c r="Q141" i="14" s="1"/>
  <c r="T141" i="15" s="1"/>
  <c r="AG141" i="11"/>
  <c r="P141" i="14" s="1"/>
  <c r="S141" i="15" s="1"/>
  <c r="P143" i="11"/>
  <c r="L143" i="11" s="1"/>
  <c r="B143" i="14" s="1"/>
  <c r="S143" i="11"/>
  <c r="Q143" i="11"/>
  <c r="U143" i="11"/>
  <c r="X142" i="11"/>
  <c r="M142" i="14" s="1"/>
  <c r="O142" i="11"/>
  <c r="P142" i="15" l="1"/>
  <c r="A143" i="8"/>
  <c r="P143" i="8" s="1"/>
  <c r="Q143" i="8" s="1"/>
  <c r="Z143" i="11"/>
  <c r="M143" i="11"/>
  <c r="N144" i="11" s="1"/>
  <c r="Y142" i="11"/>
  <c r="W142" i="11" s="1"/>
  <c r="AC142" i="11" l="1"/>
  <c r="D142" i="14" s="1"/>
  <c r="B143" i="8"/>
  <c r="D143" i="8"/>
  <c r="C143" i="8"/>
  <c r="E143" i="8"/>
  <c r="A144" i="14"/>
  <c r="A144" i="15" s="1"/>
  <c r="C144" i="15" s="1"/>
  <c r="D144" i="15" s="1"/>
  <c r="T144" i="11"/>
  <c r="AB144" i="11"/>
  <c r="C144" i="14" s="1"/>
  <c r="AD142" i="11"/>
  <c r="E142" i="14" s="1"/>
  <c r="R144" i="11"/>
  <c r="AH142" i="11"/>
  <c r="Q142" i="14" s="1"/>
  <c r="T142" i="15" s="1"/>
  <c r="AF142" i="11"/>
  <c r="O142" i="14" s="1"/>
  <c r="R142" i="15" s="1"/>
  <c r="AE142" i="11"/>
  <c r="N142" i="14" s="1"/>
  <c r="Q142" i="15" s="1"/>
  <c r="AG142" i="11"/>
  <c r="P142" i="14" s="1"/>
  <c r="S142" i="15" s="1"/>
  <c r="P144" i="11"/>
  <c r="L144" i="11" s="1"/>
  <c r="B144" i="14" s="1"/>
  <c r="Q144" i="11"/>
  <c r="U144" i="11"/>
  <c r="S144" i="11"/>
  <c r="X143" i="11"/>
  <c r="M143" i="14" s="1"/>
  <c r="O143" i="11"/>
  <c r="P143" i="15" l="1"/>
  <c r="A144" i="8"/>
  <c r="E144" i="8" s="1"/>
  <c r="Z144" i="11"/>
  <c r="M144" i="11"/>
  <c r="N145" i="11" s="1"/>
  <c r="Y143" i="11"/>
  <c r="W143" i="11" s="1"/>
  <c r="AC143" i="11" l="1"/>
  <c r="D143" i="14" s="1"/>
  <c r="D144" i="8"/>
  <c r="C144" i="8"/>
  <c r="P144" i="8"/>
  <c r="Q144" i="8" s="1"/>
  <c r="B144" i="8"/>
  <c r="A145" i="14"/>
  <c r="A145" i="15" s="1"/>
  <c r="C145" i="15" s="1"/>
  <c r="D145" i="15" s="1"/>
  <c r="T145" i="11"/>
  <c r="AB145" i="11"/>
  <c r="C145" i="14" s="1"/>
  <c r="AE143" i="11"/>
  <c r="N143" i="14" s="1"/>
  <c r="Q143" i="15" s="1"/>
  <c r="AG143" i="11"/>
  <c r="P143" i="14" s="1"/>
  <c r="S143" i="15" s="1"/>
  <c r="AF143" i="11"/>
  <c r="O143" i="14" s="1"/>
  <c r="R143" i="15" s="1"/>
  <c r="AH143" i="11"/>
  <c r="Q143" i="14" s="1"/>
  <c r="T143" i="15" s="1"/>
  <c r="AD143" i="11"/>
  <c r="E143" i="14" s="1"/>
  <c r="R145" i="11"/>
  <c r="Q145" i="11"/>
  <c r="S145" i="11"/>
  <c r="U145" i="11"/>
  <c r="P145" i="11"/>
  <c r="L145" i="11" s="1"/>
  <c r="B145" i="14" s="1"/>
  <c r="O144" i="11"/>
  <c r="X144" i="11"/>
  <c r="M144" i="14" s="1"/>
  <c r="P144" i="15" l="1"/>
  <c r="A145" i="8"/>
  <c r="P145" i="8" s="1"/>
  <c r="Q145" i="8" s="1"/>
  <c r="Y144" i="11"/>
  <c r="W144" i="11" s="1"/>
  <c r="Z145" i="11"/>
  <c r="M145" i="11"/>
  <c r="N146" i="11" s="1"/>
  <c r="AC144" i="11" l="1"/>
  <c r="D144" i="14" s="1"/>
  <c r="C145" i="8"/>
  <c r="B145" i="8"/>
  <c r="D145" i="8"/>
  <c r="E145" i="8"/>
  <c r="A146" i="14"/>
  <c r="A146" i="15" s="1"/>
  <c r="C146" i="15" s="1"/>
  <c r="D146" i="15" s="1"/>
  <c r="T146" i="11"/>
  <c r="AB146" i="11"/>
  <c r="C146" i="14" s="1"/>
  <c r="R146" i="11"/>
  <c r="AD144" i="11"/>
  <c r="E144" i="14" s="1"/>
  <c r="AF144" i="11"/>
  <c r="O144" i="14" s="1"/>
  <c r="R144" i="15" s="1"/>
  <c r="AH144" i="11"/>
  <c r="Q144" i="14" s="1"/>
  <c r="T144" i="15" s="1"/>
  <c r="AE144" i="11"/>
  <c r="N144" i="14" s="1"/>
  <c r="Q144" i="15" s="1"/>
  <c r="AG144" i="11"/>
  <c r="P144" i="14" s="1"/>
  <c r="S144" i="15" s="1"/>
  <c r="P146" i="11"/>
  <c r="L146" i="11" s="1"/>
  <c r="B146" i="14" s="1"/>
  <c r="S146" i="11"/>
  <c r="U146" i="11"/>
  <c r="Q146" i="11"/>
  <c r="O145" i="11"/>
  <c r="X145" i="11"/>
  <c r="M145" i="14" s="1"/>
  <c r="P145" i="15" l="1"/>
  <c r="A146" i="8"/>
  <c r="P146" i="8" s="1"/>
  <c r="Q146" i="8" s="1"/>
  <c r="Y145" i="11"/>
  <c r="W145" i="11" s="1"/>
  <c r="Z146" i="11"/>
  <c r="M146" i="11"/>
  <c r="N147" i="11" s="1"/>
  <c r="AC145" i="11" l="1"/>
  <c r="D145" i="14" s="1"/>
  <c r="C146" i="8"/>
  <c r="B146" i="8"/>
  <c r="D146" i="8"/>
  <c r="E146" i="8"/>
  <c r="A147" i="14"/>
  <c r="A147" i="15" s="1"/>
  <c r="C147" i="15" s="1"/>
  <c r="D147" i="15" s="1"/>
  <c r="T147" i="11"/>
  <c r="AB147" i="11"/>
  <c r="C147" i="14" s="1"/>
  <c r="R147" i="11"/>
  <c r="AE145" i="11"/>
  <c r="N145" i="14" s="1"/>
  <c r="Q145" i="15" s="1"/>
  <c r="AH145" i="11"/>
  <c r="Q145" i="14" s="1"/>
  <c r="T145" i="15" s="1"/>
  <c r="P147" i="11"/>
  <c r="L147" i="11" s="1"/>
  <c r="B147" i="14" s="1"/>
  <c r="S147" i="11"/>
  <c r="Q147" i="11"/>
  <c r="U147" i="11"/>
  <c r="O146" i="11"/>
  <c r="X146" i="11"/>
  <c r="M146" i="14" s="1"/>
  <c r="AD145" i="11"/>
  <c r="E145" i="14" s="1"/>
  <c r="AG145" i="11"/>
  <c r="P145" i="14" s="1"/>
  <c r="S145" i="15" s="1"/>
  <c r="AF145" i="11"/>
  <c r="O145" i="14" s="1"/>
  <c r="R145" i="15" s="1"/>
  <c r="P146" i="15" l="1"/>
  <c r="A147" i="8"/>
  <c r="P147" i="8" s="1"/>
  <c r="Q147" i="8" s="1"/>
  <c r="Y146" i="11"/>
  <c r="W146" i="11" s="1"/>
  <c r="Z147" i="11"/>
  <c r="M147" i="11"/>
  <c r="N148" i="11" s="1"/>
  <c r="AH146" i="11" l="1"/>
  <c r="Q146" i="14" s="1"/>
  <c r="T146" i="15" s="1"/>
  <c r="AC146" i="11"/>
  <c r="D146" i="14" s="1"/>
  <c r="E147" i="8"/>
  <c r="B147" i="8"/>
  <c r="D147" i="8"/>
  <c r="C147" i="8"/>
  <c r="A148" i="14"/>
  <c r="A148" i="15" s="1"/>
  <c r="C148" i="15" s="1"/>
  <c r="D148" i="15" s="1"/>
  <c r="T148" i="11"/>
  <c r="AB148" i="11"/>
  <c r="C148" i="14" s="1"/>
  <c r="R148" i="11"/>
  <c r="AG146" i="11"/>
  <c r="P146" i="14" s="1"/>
  <c r="S146" i="15" s="1"/>
  <c r="O147" i="11"/>
  <c r="X147" i="11"/>
  <c r="M147" i="14" s="1"/>
  <c r="AF146" i="11"/>
  <c r="O146" i="14" s="1"/>
  <c r="R146" i="15" s="1"/>
  <c r="AE146" i="11"/>
  <c r="N146" i="14" s="1"/>
  <c r="Q146" i="15" s="1"/>
  <c r="P148" i="11"/>
  <c r="L148" i="11" s="1"/>
  <c r="B148" i="14" s="1"/>
  <c r="Q148" i="11"/>
  <c r="U148" i="11"/>
  <c r="S148" i="11"/>
  <c r="AD146" i="11"/>
  <c r="E146" i="14" s="1"/>
  <c r="P147" i="15" l="1"/>
  <c r="A148" i="8"/>
  <c r="P148" i="8" s="1"/>
  <c r="Q148" i="8" s="1"/>
  <c r="Y147" i="11"/>
  <c r="W147" i="11" s="1"/>
  <c r="Z148" i="11"/>
  <c r="M148" i="11"/>
  <c r="N149" i="11" s="1"/>
  <c r="AC147" i="11" l="1"/>
  <c r="D147" i="14" s="1"/>
  <c r="D148" i="8"/>
  <c r="B148" i="8"/>
  <c r="C148" i="8"/>
  <c r="E148" i="8"/>
  <c r="A149" i="14"/>
  <c r="T149" i="11"/>
  <c r="AB149" i="11"/>
  <c r="C149" i="14" s="1"/>
  <c r="R149" i="11"/>
  <c r="AH147" i="11"/>
  <c r="Q147" i="14" s="1"/>
  <c r="T147" i="15" s="1"/>
  <c r="AE147" i="11"/>
  <c r="N147" i="14" s="1"/>
  <c r="Q147" i="15" s="1"/>
  <c r="AF147" i="11"/>
  <c r="O147" i="14" s="1"/>
  <c r="R147" i="15" s="1"/>
  <c r="AD147" i="11"/>
  <c r="E147" i="14" s="1"/>
  <c r="S149" i="11"/>
  <c r="U149" i="11"/>
  <c r="Q149" i="11"/>
  <c r="P149" i="11"/>
  <c r="L149" i="11" s="1"/>
  <c r="B149" i="14" s="1"/>
  <c r="X148" i="11"/>
  <c r="M148" i="14" s="1"/>
  <c r="O148" i="11"/>
  <c r="AG147" i="11"/>
  <c r="P147" i="14" s="1"/>
  <c r="S147" i="15" s="1"/>
  <c r="P148" i="15" l="1"/>
  <c r="A149" i="8"/>
  <c r="P149" i="8" s="1"/>
  <c r="Q149" i="8" s="1"/>
  <c r="A149" i="15"/>
  <c r="C149" i="15" s="1"/>
  <c r="D149" i="15" s="1"/>
  <c r="M149" i="11"/>
  <c r="N150" i="11" s="1"/>
  <c r="Z149" i="11"/>
  <c r="Y148" i="11"/>
  <c r="W148" i="11" s="1"/>
  <c r="AC148" i="11" l="1"/>
  <c r="D148" i="14" s="1"/>
  <c r="E149" i="8"/>
  <c r="C149" i="8"/>
  <c r="D149" i="8"/>
  <c r="B149" i="8"/>
  <c r="A150" i="14"/>
  <c r="A150" i="15" s="1"/>
  <c r="C150" i="15" s="1"/>
  <c r="D150" i="15" s="1"/>
  <c r="T150" i="11"/>
  <c r="AB150" i="11"/>
  <c r="C150" i="14" s="1"/>
  <c r="R150" i="11"/>
  <c r="AF148" i="11"/>
  <c r="O148" i="14" s="1"/>
  <c r="R148" i="15" s="1"/>
  <c r="AD148" i="11"/>
  <c r="E148" i="14" s="1"/>
  <c r="AE148" i="11"/>
  <c r="N148" i="14" s="1"/>
  <c r="Q148" i="15" s="1"/>
  <c r="X149" i="11"/>
  <c r="M149" i="14" s="1"/>
  <c r="O149" i="11"/>
  <c r="AG148" i="11"/>
  <c r="P148" i="14" s="1"/>
  <c r="S148" i="15" s="1"/>
  <c r="AH148" i="11"/>
  <c r="Q148" i="14" s="1"/>
  <c r="T148" i="15" s="1"/>
  <c r="P150" i="11"/>
  <c r="L150" i="11" s="1"/>
  <c r="B150" i="14" s="1"/>
  <c r="Q150" i="11"/>
  <c r="S150" i="11"/>
  <c r="U150" i="11"/>
  <c r="P149" i="15" l="1"/>
  <c r="A150" i="8"/>
  <c r="P150" i="8" s="1"/>
  <c r="Q150" i="8" s="1"/>
  <c r="Z150" i="11"/>
  <c r="M150" i="11"/>
  <c r="N151" i="11" s="1"/>
  <c r="Y149" i="11"/>
  <c r="W149" i="11" s="1"/>
  <c r="AC149" i="11" s="1"/>
  <c r="C150" i="8" l="1"/>
  <c r="B150" i="8"/>
  <c r="D150" i="8"/>
  <c r="E150" i="8"/>
  <c r="A151" i="14"/>
  <c r="A151" i="15" s="1"/>
  <c r="C151" i="15" s="1"/>
  <c r="D151" i="15" s="1"/>
  <c r="T151" i="11"/>
  <c r="AB151" i="11"/>
  <c r="C151" i="14" s="1"/>
  <c r="R151" i="11"/>
  <c r="AH149" i="11"/>
  <c r="Q149" i="14" s="1"/>
  <c r="T149" i="15" s="1"/>
  <c r="D149" i="14"/>
  <c r="AD149" i="11"/>
  <c r="E149" i="14" s="1"/>
  <c r="AE149" i="11"/>
  <c r="N149" i="14" s="1"/>
  <c r="Q149" i="15" s="1"/>
  <c r="AF149" i="11"/>
  <c r="O149" i="14" s="1"/>
  <c r="R149" i="15" s="1"/>
  <c r="P151" i="11"/>
  <c r="L151" i="11" s="1"/>
  <c r="B151" i="14" s="1"/>
  <c r="U151" i="11"/>
  <c r="Q151" i="11"/>
  <c r="S151" i="11"/>
  <c r="AG149" i="11"/>
  <c r="P149" i="14" s="1"/>
  <c r="S149" i="15" s="1"/>
  <c r="O150" i="11"/>
  <c r="X150" i="11"/>
  <c r="M150" i="14" s="1"/>
  <c r="P150" i="15" l="1"/>
  <c r="A151" i="8"/>
  <c r="P151" i="8" s="1"/>
  <c r="Q151" i="8" s="1"/>
  <c r="M151" i="11"/>
  <c r="N152" i="11" s="1"/>
  <c r="Z151" i="11"/>
  <c r="Y150" i="11"/>
  <c r="W150" i="11" s="1"/>
  <c r="AF150" i="11" l="1"/>
  <c r="O150" i="14" s="1"/>
  <c r="R150" i="15" s="1"/>
  <c r="AC150" i="11"/>
  <c r="B151" i="8"/>
  <c r="D151" i="8"/>
  <c r="C151" i="8"/>
  <c r="E151" i="8"/>
  <c r="A152" i="14"/>
  <c r="A152" i="15" s="1"/>
  <c r="C152" i="15" s="1"/>
  <c r="D152" i="15" s="1"/>
  <c r="T152" i="11"/>
  <c r="AH150" i="11"/>
  <c r="Q150" i="14" s="1"/>
  <c r="T150" i="15" s="1"/>
  <c r="AB152" i="11"/>
  <c r="C152" i="14" s="1"/>
  <c r="A152" i="8"/>
  <c r="P152" i="8" s="1"/>
  <c r="R152" i="11"/>
  <c r="AD150" i="11"/>
  <c r="E150" i="14" s="1"/>
  <c r="AE150" i="11"/>
  <c r="N150" i="14" s="1"/>
  <c r="Q150" i="15" s="1"/>
  <c r="O151" i="11"/>
  <c r="X151" i="11"/>
  <c r="M151" i="14" s="1"/>
  <c r="AG150" i="11"/>
  <c r="P150" i="14" s="1"/>
  <c r="S150" i="15" s="1"/>
  <c r="D150" i="14"/>
  <c r="W152" i="11"/>
  <c r="Q152" i="11"/>
  <c r="S152" i="11"/>
  <c r="U152" i="11"/>
  <c r="P152" i="11"/>
  <c r="L152" i="11" s="1"/>
  <c r="B152" i="14" s="1"/>
  <c r="P151" i="15" l="1"/>
  <c r="AC152" i="11"/>
  <c r="D152" i="14" s="1"/>
  <c r="E152" i="8"/>
  <c r="Q152" i="8"/>
  <c r="F151" i="8"/>
  <c r="F150" i="8" s="1"/>
  <c r="F149" i="8" s="1"/>
  <c r="F148" i="8" s="1"/>
  <c r="F147" i="8" s="1"/>
  <c r="F146" i="8" s="1"/>
  <c r="F145" i="8" s="1"/>
  <c r="F144" i="8" s="1"/>
  <c r="F143" i="8" s="1"/>
  <c r="F142" i="8" s="1"/>
  <c r="F141" i="8" s="1"/>
  <c r="F140" i="8" s="1"/>
  <c r="F139" i="8" s="1"/>
  <c r="F138" i="8" s="1"/>
  <c r="F137" i="8" s="1"/>
  <c r="F136" i="8" s="1"/>
  <c r="F135" i="8" s="1"/>
  <c r="F134" i="8" s="1"/>
  <c r="F133" i="8" s="1"/>
  <c r="F132" i="8" s="1"/>
  <c r="F131" i="8" s="1"/>
  <c r="F130" i="8" s="1"/>
  <c r="F129" i="8" s="1"/>
  <c r="F128" i="8" s="1"/>
  <c r="F127" i="8" s="1"/>
  <c r="F126" i="8" s="1"/>
  <c r="F125" i="8" s="1"/>
  <c r="D152" i="8"/>
  <c r="B152" i="8"/>
  <c r="Y151" i="11"/>
  <c r="W151" i="11" s="1"/>
  <c r="Z152" i="11"/>
  <c r="M152" i="11"/>
  <c r="N153" i="11" s="1"/>
  <c r="AD151" i="11" l="1"/>
  <c r="E151" i="14" s="1"/>
  <c r="AC151" i="11"/>
  <c r="D151" i="14" s="1"/>
  <c r="A153" i="14"/>
  <c r="A153" i="15" s="1"/>
  <c r="C153" i="15" s="1"/>
  <c r="D153" i="15" s="1"/>
  <c r="T153" i="11"/>
  <c r="AB153" i="11"/>
  <c r="C153" i="14" s="1"/>
  <c r="R153" i="11"/>
  <c r="C152" i="8"/>
  <c r="AH151" i="11"/>
  <c r="Q151" i="14" s="1"/>
  <c r="T151" i="15" s="1"/>
  <c r="AF151" i="11"/>
  <c r="O151" i="14" s="1"/>
  <c r="R151" i="15" s="1"/>
  <c r="AG151" i="11"/>
  <c r="P151" i="14" s="1"/>
  <c r="S151" i="15" s="1"/>
  <c r="O152" i="11"/>
  <c r="X152" i="11"/>
  <c r="M152" i="14" s="1"/>
  <c r="U153" i="11"/>
  <c r="P153" i="11"/>
  <c r="L153" i="11" s="1"/>
  <c r="B153" i="14" s="1"/>
  <c r="Q153" i="11"/>
  <c r="S153" i="11"/>
  <c r="AE151" i="11"/>
  <c r="N151" i="14" s="1"/>
  <c r="Q151" i="15" s="1"/>
  <c r="P152" i="15" l="1"/>
  <c r="A153" i="8"/>
  <c r="B153" i="8" s="1"/>
  <c r="AF152" i="11"/>
  <c r="O152" i="14" s="1"/>
  <c r="R152" i="15" s="1"/>
  <c r="AG152" i="11"/>
  <c r="P152" i="14" s="1"/>
  <c r="S152" i="15" s="1"/>
  <c r="Y152" i="11"/>
  <c r="AD152" i="11"/>
  <c r="E152" i="14" s="1"/>
  <c r="AH152" i="11"/>
  <c r="Q152" i="14" s="1"/>
  <c r="T152" i="15" s="1"/>
  <c r="AE152" i="11"/>
  <c r="N152" i="14" s="1"/>
  <c r="Q152" i="15" s="1"/>
  <c r="Z153" i="11"/>
  <c r="M153" i="11"/>
  <c r="N154" i="11" s="1"/>
  <c r="E153" i="8" l="1"/>
  <c r="D153" i="8"/>
  <c r="P153" i="8"/>
  <c r="Q153" i="8" s="1"/>
  <c r="C153" i="8"/>
  <c r="A154" i="14"/>
  <c r="A154" i="15" s="1"/>
  <c r="C154" i="15" s="1"/>
  <c r="D154" i="15" s="1"/>
  <c r="T154" i="11"/>
  <c r="AB154" i="11"/>
  <c r="C154" i="14" s="1"/>
  <c r="R154" i="11"/>
  <c r="Q154" i="11"/>
  <c r="P154" i="11"/>
  <c r="L154" i="11" s="1"/>
  <c r="B154" i="14" s="1"/>
  <c r="S154" i="11"/>
  <c r="U154" i="11"/>
  <c r="X153" i="11"/>
  <c r="M153" i="14" s="1"/>
  <c r="O153" i="11"/>
  <c r="P153" i="15" l="1"/>
  <c r="A154" i="8"/>
  <c r="P154" i="8" s="1"/>
  <c r="Q154" i="8" s="1"/>
  <c r="M154" i="11"/>
  <c r="N155" i="11" s="1"/>
  <c r="Z154" i="11"/>
  <c r="Y153" i="11"/>
  <c r="W153" i="11"/>
  <c r="AC153" i="11" l="1"/>
  <c r="D153" i="14" s="1"/>
  <c r="C154" i="8"/>
  <c r="B154" i="8"/>
  <c r="D154" i="8"/>
  <c r="E154" i="8"/>
  <c r="A155" i="14"/>
  <c r="A155" i="15" s="1"/>
  <c r="C155" i="15" s="1"/>
  <c r="D155" i="15" s="1"/>
  <c r="T155" i="11"/>
  <c r="AB155" i="11"/>
  <c r="C155" i="14" s="1"/>
  <c r="R155" i="11"/>
  <c r="U155" i="11"/>
  <c r="Q155" i="11"/>
  <c r="S155" i="11"/>
  <c r="P155" i="11"/>
  <c r="L155" i="11" s="1"/>
  <c r="B155" i="14" s="1"/>
  <c r="AG153" i="11"/>
  <c r="P153" i="14" s="1"/>
  <c r="S153" i="15" s="1"/>
  <c r="AD153" i="11"/>
  <c r="E153" i="14" s="1"/>
  <c r="AF153" i="11"/>
  <c r="O153" i="14" s="1"/>
  <c r="R153" i="15" s="1"/>
  <c r="AH153" i="11"/>
  <c r="Q153" i="14" s="1"/>
  <c r="T153" i="15" s="1"/>
  <c r="AE153" i="11"/>
  <c r="N153" i="14" s="1"/>
  <c r="Q153" i="15" s="1"/>
  <c r="O154" i="11"/>
  <c r="X154" i="11"/>
  <c r="M154" i="14" s="1"/>
  <c r="P154" i="15" l="1"/>
  <c r="A155" i="8"/>
  <c r="P155" i="8" s="1"/>
  <c r="Q155" i="8" s="1"/>
  <c r="Y154" i="11"/>
  <c r="W154" i="11"/>
  <c r="Z155" i="11"/>
  <c r="M155" i="11"/>
  <c r="N156" i="11" s="1"/>
  <c r="AD154" i="11" l="1"/>
  <c r="E154" i="14" s="1"/>
  <c r="AC154" i="11"/>
  <c r="D154" i="14" s="1"/>
  <c r="D155" i="8"/>
  <c r="C155" i="8"/>
  <c r="E155" i="8"/>
  <c r="B155" i="8"/>
  <c r="A156" i="14"/>
  <c r="A156" i="15" s="1"/>
  <c r="C156" i="15" s="1"/>
  <c r="D156" i="15" s="1"/>
  <c r="T156" i="11"/>
  <c r="AB156" i="11"/>
  <c r="C156" i="14" s="1"/>
  <c r="R156" i="11"/>
  <c r="AG154" i="11"/>
  <c r="P154" i="14" s="1"/>
  <c r="S154" i="15" s="1"/>
  <c r="AH154" i="11"/>
  <c r="Q154" i="14" s="1"/>
  <c r="T154" i="15" s="1"/>
  <c r="AF154" i="11"/>
  <c r="O154" i="14" s="1"/>
  <c r="R154" i="15" s="1"/>
  <c r="P156" i="11"/>
  <c r="L156" i="11" s="1"/>
  <c r="B156" i="14" s="1"/>
  <c r="U156" i="11"/>
  <c r="Q156" i="11"/>
  <c r="S156" i="11"/>
  <c r="X155" i="11"/>
  <c r="M155" i="14" s="1"/>
  <c r="O155" i="11"/>
  <c r="AE154" i="11"/>
  <c r="N154" i="14" s="1"/>
  <c r="Q154" i="15" s="1"/>
  <c r="P155" i="15" l="1"/>
  <c r="A156" i="8"/>
  <c r="E156" i="8" s="1"/>
  <c r="Y155" i="11"/>
  <c r="W155" i="11"/>
  <c r="M156" i="11"/>
  <c r="N157" i="11" s="1"/>
  <c r="Z156" i="11"/>
  <c r="AC155" i="11" l="1"/>
  <c r="D155" i="14" s="1"/>
  <c r="C156" i="8"/>
  <c r="B156" i="8"/>
  <c r="D156" i="8"/>
  <c r="P156" i="8"/>
  <c r="Q156" i="8" s="1"/>
  <c r="A157" i="14"/>
  <c r="A157" i="15" s="1"/>
  <c r="C157" i="15" s="1"/>
  <c r="D157" i="15" s="1"/>
  <c r="T157" i="11"/>
  <c r="AB157" i="11"/>
  <c r="C157" i="14" s="1"/>
  <c r="R157" i="11"/>
  <c r="AE155" i="11"/>
  <c r="N155" i="14" s="1"/>
  <c r="Q155" i="15" s="1"/>
  <c r="AG155" i="11"/>
  <c r="P155" i="14" s="1"/>
  <c r="S155" i="15" s="1"/>
  <c r="AH155" i="11"/>
  <c r="Q155" i="14" s="1"/>
  <c r="T155" i="15" s="1"/>
  <c r="O156" i="11"/>
  <c r="X156" i="11"/>
  <c r="M156" i="14" s="1"/>
  <c r="AF155" i="11"/>
  <c r="O155" i="14" s="1"/>
  <c r="R155" i="15" s="1"/>
  <c r="S157" i="11"/>
  <c r="U157" i="11"/>
  <c r="P157" i="11"/>
  <c r="L157" i="11" s="1"/>
  <c r="B157" i="14" s="1"/>
  <c r="Q157" i="11"/>
  <c r="AD155" i="11"/>
  <c r="E155" i="14" s="1"/>
  <c r="P156" i="15" l="1"/>
  <c r="A157" i="8"/>
  <c r="P157" i="8" s="1"/>
  <c r="Q157" i="8" s="1"/>
  <c r="Z157" i="11"/>
  <c r="M157" i="11"/>
  <c r="N158" i="11" s="1"/>
  <c r="Y156" i="11"/>
  <c r="W156" i="11"/>
  <c r="AE156" i="11" l="1"/>
  <c r="N156" i="14" s="1"/>
  <c r="Q156" i="15" s="1"/>
  <c r="AC156" i="11"/>
  <c r="D156" i="14" s="1"/>
  <c r="B157" i="8"/>
  <c r="D157" i="8"/>
  <c r="C157" i="8"/>
  <c r="E157" i="8"/>
  <c r="A158" i="14"/>
  <c r="A158" i="15" s="1"/>
  <c r="C158" i="15" s="1"/>
  <c r="D158" i="15" s="1"/>
  <c r="T158" i="11"/>
  <c r="AB158" i="11"/>
  <c r="C158" i="14" s="1"/>
  <c r="R158" i="11"/>
  <c r="AH156" i="11"/>
  <c r="Q156" i="14" s="1"/>
  <c r="T156" i="15" s="1"/>
  <c r="AG156" i="11"/>
  <c r="P156" i="14" s="1"/>
  <c r="S156" i="15" s="1"/>
  <c r="Q158" i="11"/>
  <c r="U158" i="11"/>
  <c r="S158" i="11"/>
  <c r="P158" i="11"/>
  <c r="L158" i="11" s="1"/>
  <c r="B158" i="14" s="1"/>
  <c r="AD156" i="11"/>
  <c r="E156" i="14" s="1"/>
  <c r="AF156" i="11"/>
  <c r="O156" i="14" s="1"/>
  <c r="R156" i="15" s="1"/>
  <c r="O157" i="11"/>
  <c r="X157" i="11"/>
  <c r="M157" i="14" s="1"/>
  <c r="P157" i="15" l="1"/>
  <c r="A158" i="8"/>
  <c r="D158" i="8" s="1"/>
  <c r="Y157" i="11"/>
  <c r="W157" i="11"/>
  <c r="Z158" i="11"/>
  <c r="M158" i="11"/>
  <c r="N159" i="11" s="1"/>
  <c r="AD157" i="11" l="1"/>
  <c r="E157" i="14" s="1"/>
  <c r="AC157" i="11"/>
  <c r="D157" i="14" s="1"/>
  <c r="P158" i="8"/>
  <c r="Q158" i="8" s="1"/>
  <c r="E158" i="8"/>
  <c r="C158" i="8"/>
  <c r="B158" i="8"/>
  <c r="A159" i="14"/>
  <c r="A159" i="15" s="1"/>
  <c r="C159" i="15" s="1"/>
  <c r="D159" i="15" s="1"/>
  <c r="T159" i="11"/>
  <c r="AB159" i="11"/>
  <c r="C159" i="14" s="1"/>
  <c r="R159" i="11"/>
  <c r="AH157" i="11"/>
  <c r="Q157" i="14" s="1"/>
  <c r="T157" i="15" s="1"/>
  <c r="AG157" i="11"/>
  <c r="P157" i="14" s="1"/>
  <c r="S157" i="15" s="1"/>
  <c r="AF157" i="11"/>
  <c r="O157" i="14" s="1"/>
  <c r="R157" i="15" s="1"/>
  <c r="S159" i="11"/>
  <c r="P159" i="11"/>
  <c r="L159" i="11" s="1"/>
  <c r="B159" i="14" s="1"/>
  <c r="U159" i="11"/>
  <c r="Q159" i="11"/>
  <c r="X158" i="11"/>
  <c r="M158" i="14" s="1"/>
  <c r="O158" i="11"/>
  <c r="AE157" i="11"/>
  <c r="N157" i="14" s="1"/>
  <c r="Q157" i="15" s="1"/>
  <c r="P158" i="15" l="1"/>
  <c r="A159" i="8"/>
  <c r="P159" i="8" s="1"/>
  <c r="Q159" i="8" s="1"/>
  <c r="Z159" i="11"/>
  <c r="M159" i="11"/>
  <c r="N160" i="11" s="1"/>
  <c r="Y158" i="11"/>
  <c r="W158" i="11"/>
  <c r="AD158" i="11" l="1"/>
  <c r="E158" i="14" s="1"/>
  <c r="AC158" i="11"/>
  <c r="D158" i="14" s="1"/>
  <c r="B159" i="8"/>
  <c r="C159" i="8"/>
  <c r="D159" i="8"/>
  <c r="E159" i="8"/>
  <c r="A160" i="14"/>
  <c r="A160" i="15" s="1"/>
  <c r="C160" i="15" s="1"/>
  <c r="D160" i="15" s="1"/>
  <c r="T160" i="11"/>
  <c r="AB160" i="11"/>
  <c r="C160" i="14" s="1"/>
  <c r="R160" i="11"/>
  <c r="AF158" i="11"/>
  <c r="O158" i="14" s="1"/>
  <c r="R158" i="15" s="1"/>
  <c r="U160" i="11"/>
  <c r="S160" i="11"/>
  <c r="Q160" i="11"/>
  <c r="P160" i="11"/>
  <c r="L160" i="11" s="1"/>
  <c r="B160" i="14" s="1"/>
  <c r="X159" i="11"/>
  <c r="M159" i="14" s="1"/>
  <c r="O159" i="11"/>
  <c r="AH158" i="11"/>
  <c r="Q158" i="14" s="1"/>
  <c r="T158" i="15" s="1"/>
  <c r="AE158" i="11"/>
  <c r="N158" i="14" s="1"/>
  <c r="Q158" i="15" s="1"/>
  <c r="AG158" i="11"/>
  <c r="P158" i="14" s="1"/>
  <c r="S158" i="15" s="1"/>
  <c r="P159" i="15" l="1"/>
  <c r="A160" i="8"/>
  <c r="P160" i="8" s="1"/>
  <c r="Q160" i="8" s="1"/>
  <c r="Z160" i="11"/>
  <c r="M160" i="11"/>
  <c r="N161" i="11" s="1"/>
  <c r="Y159" i="11"/>
  <c r="W159" i="11"/>
  <c r="AC159" i="11" l="1"/>
  <c r="D159" i="14" s="1"/>
  <c r="D160" i="8"/>
  <c r="C160" i="8"/>
  <c r="B160" i="8"/>
  <c r="E160" i="8"/>
  <c r="A161" i="14"/>
  <c r="A161" i="15" s="1"/>
  <c r="C161" i="15" s="1"/>
  <c r="D161" i="15" s="1"/>
  <c r="T161" i="11"/>
  <c r="AB161" i="11"/>
  <c r="C161" i="14" s="1"/>
  <c r="R161" i="11"/>
  <c r="AG159" i="11"/>
  <c r="P159" i="14" s="1"/>
  <c r="S159" i="15" s="1"/>
  <c r="AH159" i="11"/>
  <c r="Q159" i="14" s="1"/>
  <c r="T159" i="15" s="1"/>
  <c r="AF159" i="11"/>
  <c r="O159" i="14" s="1"/>
  <c r="R159" i="15" s="1"/>
  <c r="AE159" i="11"/>
  <c r="N159" i="14" s="1"/>
  <c r="Q159" i="15" s="1"/>
  <c r="P161" i="11"/>
  <c r="L161" i="11" s="1"/>
  <c r="B161" i="14" s="1"/>
  <c r="U161" i="11"/>
  <c r="S161" i="11"/>
  <c r="Q161" i="11"/>
  <c r="AD159" i="11"/>
  <c r="E159" i="14" s="1"/>
  <c r="X160" i="11"/>
  <c r="M160" i="14" s="1"/>
  <c r="O160" i="11"/>
  <c r="P160" i="15" l="1"/>
  <c r="A161" i="8"/>
  <c r="E161" i="8" s="1"/>
  <c r="M161" i="11"/>
  <c r="N162" i="11" s="1"/>
  <c r="Z161" i="11"/>
  <c r="Y160" i="11"/>
  <c r="W160" i="11"/>
  <c r="AC160" i="11" l="1"/>
  <c r="D160" i="14" s="1"/>
  <c r="D161" i="8"/>
  <c r="P161" i="8"/>
  <c r="Q161" i="8" s="1"/>
  <c r="C161" i="8"/>
  <c r="B161" i="8"/>
  <c r="A162" i="14"/>
  <c r="A162" i="15" s="1"/>
  <c r="C162" i="15" s="1"/>
  <c r="D162" i="15" s="1"/>
  <c r="T162" i="11"/>
  <c r="AB162" i="11"/>
  <c r="C162" i="14" s="1"/>
  <c r="R162" i="11"/>
  <c r="AF160" i="11"/>
  <c r="O160" i="14" s="1"/>
  <c r="R160" i="15" s="1"/>
  <c r="AH160" i="11"/>
  <c r="Q160" i="14" s="1"/>
  <c r="T160" i="15" s="1"/>
  <c r="AE160" i="11"/>
  <c r="N160" i="14" s="1"/>
  <c r="Q160" i="15" s="1"/>
  <c r="AG160" i="11"/>
  <c r="P160" i="14" s="1"/>
  <c r="S160" i="15" s="1"/>
  <c r="X161" i="11"/>
  <c r="M161" i="14" s="1"/>
  <c r="O161" i="11"/>
  <c r="AD160" i="11"/>
  <c r="E160" i="14" s="1"/>
  <c r="P162" i="11"/>
  <c r="L162" i="11" s="1"/>
  <c r="B162" i="14" s="1"/>
  <c r="Q162" i="11"/>
  <c r="S162" i="11"/>
  <c r="U162" i="11"/>
  <c r="P161" i="15" l="1"/>
  <c r="A162" i="8"/>
  <c r="P162" i="8" s="1"/>
  <c r="Q162" i="8" s="1"/>
  <c r="Z162" i="11"/>
  <c r="M162" i="11"/>
  <c r="N163" i="11" s="1"/>
  <c r="Y161" i="11"/>
  <c r="W161" i="11"/>
  <c r="AC161" i="11" l="1"/>
  <c r="D161" i="14" s="1"/>
  <c r="C162" i="8"/>
  <c r="B162" i="8"/>
  <c r="D162" i="8"/>
  <c r="E162" i="8"/>
  <c r="A163" i="14"/>
  <c r="A163" i="15" s="1"/>
  <c r="C163" i="15" s="1"/>
  <c r="D163" i="15" s="1"/>
  <c r="T163" i="11"/>
  <c r="AB163" i="11"/>
  <c r="C163" i="14" s="1"/>
  <c r="R163" i="11"/>
  <c r="AF161" i="11"/>
  <c r="O161" i="14" s="1"/>
  <c r="R161" i="15" s="1"/>
  <c r="AE161" i="11"/>
  <c r="N161" i="14" s="1"/>
  <c r="Q161" i="15" s="1"/>
  <c r="AH161" i="11"/>
  <c r="Q161" i="14" s="1"/>
  <c r="T161" i="15" s="1"/>
  <c r="Q163" i="11"/>
  <c r="P163" i="11"/>
  <c r="L163" i="11" s="1"/>
  <c r="B163" i="14" s="1"/>
  <c r="S163" i="11"/>
  <c r="U163" i="11"/>
  <c r="AD161" i="11"/>
  <c r="E161" i="14" s="1"/>
  <c r="AG161" i="11"/>
  <c r="P161" i="14" s="1"/>
  <c r="S161" i="15" s="1"/>
  <c r="X162" i="11"/>
  <c r="M162" i="14" s="1"/>
  <c r="O162" i="11"/>
  <c r="P162" i="15" l="1"/>
  <c r="A163" i="8"/>
  <c r="P163" i="8" s="1"/>
  <c r="Q163" i="8" s="1"/>
  <c r="Z163" i="11"/>
  <c r="M163" i="11"/>
  <c r="N164" i="11" s="1"/>
  <c r="Y162" i="11"/>
  <c r="W162" i="11"/>
  <c r="AC162" i="11" l="1"/>
  <c r="D162" i="14" s="1"/>
  <c r="D163" i="8"/>
  <c r="B163" i="8"/>
  <c r="C163" i="8"/>
  <c r="E163" i="8"/>
  <c r="A164" i="14"/>
  <c r="A164" i="15" s="1"/>
  <c r="C164" i="15" s="1"/>
  <c r="D164" i="15" s="1"/>
  <c r="T164" i="11"/>
  <c r="AB164" i="11"/>
  <c r="C164" i="14" s="1"/>
  <c r="R164" i="11"/>
  <c r="AH162" i="11"/>
  <c r="Q162" i="14" s="1"/>
  <c r="T162" i="15" s="1"/>
  <c r="AG162" i="11"/>
  <c r="P162" i="14" s="1"/>
  <c r="S162" i="15" s="1"/>
  <c r="AF162" i="11"/>
  <c r="O162" i="14" s="1"/>
  <c r="R162" i="15" s="1"/>
  <c r="U164" i="11"/>
  <c r="P164" i="11"/>
  <c r="L164" i="11" s="1"/>
  <c r="B164" i="14" s="1"/>
  <c r="Q164" i="11"/>
  <c r="S164" i="11"/>
  <c r="AE162" i="11"/>
  <c r="N162" i="14" s="1"/>
  <c r="Q162" i="15" s="1"/>
  <c r="AD162" i="11"/>
  <c r="E162" i="14" s="1"/>
  <c r="X163" i="11"/>
  <c r="M163" i="14" s="1"/>
  <c r="O163" i="11"/>
  <c r="P163" i="15" l="1"/>
  <c r="A164" i="8"/>
  <c r="P164" i="8" s="1"/>
  <c r="Q164" i="8" s="1"/>
  <c r="Z164" i="11"/>
  <c r="M164" i="11"/>
  <c r="N165" i="11" s="1"/>
  <c r="Y163" i="11"/>
  <c r="W163" i="11"/>
  <c r="AC163" i="11" l="1"/>
  <c r="D163" i="14" s="1"/>
  <c r="B164" i="8"/>
  <c r="D164" i="8"/>
  <c r="C164" i="8"/>
  <c r="E164" i="8"/>
  <c r="A165" i="14"/>
  <c r="A165" i="15" s="1"/>
  <c r="C165" i="15" s="1"/>
  <c r="D165" i="15" s="1"/>
  <c r="T165" i="11"/>
  <c r="AB165" i="11"/>
  <c r="C165" i="14" s="1"/>
  <c r="R165" i="11"/>
  <c r="AF163" i="11"/>
  <c r="O163" i="14" s="1"/>
  <c r="R163" i="15" s="1"/>
  <c r="AH163" i="11"/>
  <c r="Q163" i="14" s="1"/>
  <c r="T163" i="15" s="1"/>
  <c r="AG163" i="11"/>
  <c r="P163" i="14" s="1"/>
  <c r="S163" i="15" s="1"/>
  <c r="S165" i="11"/>
  <c r="P165" i="11"/>
  <c r="L165" i="11" s="1"/>
  <c r="B165" i="14" s="1"/>
  <c r="Q165" i="11"/>
  <c r="U165" i="11"/>
  <c r="AD163" i="11"/>
  <c r="E163" i="14" s="1"/>
  <c r="AE163" i="11"/>
  <c r="N163" i="14" s="1"/>
  <c r="Q163" i="15" s="1"/>
  <c r="X164" i="11"/>
  <c r="M164" i="14" s="1"/>
  <c r="O164" i="11"/>
  <c r="P164" i="15" l="1"/>
  <c r="A165" i="8"/>
  <c r="P165" i="8" s="1"/>
  <c r="Q165" i="8" s="1"/>
  <c r="Z165" i="11"/>
  <c r="M165" i="11"/>
  <c r="N166" i="11" s="1"/>
  <c r="Y164" i="11"/>
  <c r="W164" i="11"/>
  <c r="AC164" i="11" l="1"/>
  <c r="D164" i="14" s="1"/>
  <c r="B165" i="8"/>
  <c r="C165" i="8"/>
  <c r="D165" i="8"/>
  <c r="E165" i="8"/>
  <c r="A166" i="14"/>
  <c r="A166" i="15" s="1"/>
  <c r="C166" i="15" s="1"/>
  <c r="D166" i="15" s="1"/>
  <c r="T166" i="11"/>
  <c r="AB166" i="11"/>
  <c r="C166" i="14" s="1"/>
  <c r="R166" i="11"/>
  <c r="AD164" i="11"/>
  <c r="E164" i="14" s="1"/>
  <c r="AF164" i="11"/>
  <c r="O164" i="14" s="1"/>
  <c r="R164" i="15" s="1"/>
  <c r="AG164" i="11"/>
  <c r="P164" i="14" s="1"/>
  <c r="S164" i="15" s="1"/>
  <c r="AE164" i="11"/>
  <c r="N164" i="14" s="1"/>
  <c r="Q164" i="15" s="1"/>
  <c r="Q166" i="11"/>
  <c r="P166" i="11"/>
  <c r="L166" i="11" s="1"/>
  <c r="B166" i="14" s="1"/>
  <c r="U166" i="11"/>
  <c r="S166" i="11"/>
  <c r="AH164" i="11"/>
  <c r="Q164" i="14" s="1"/>
  <c r="T164" i="15" s="1"/>
  <c r="X165" i="11"/>
  <c r="M165" i="14" s="1"/>
  <c r="O165" i="11"/>
  <c r="P165" i="15" l="1"/>
  <c r="A166" i="8"/>
  <c r="P166" i="8" s="1"/>
  <c r="Q166" i="8" s="1"/>
  <c r="Y165" i="11"/>
  <c r="W165" i="11"/>
  <c r="M166" i="11"/>
  <c r="N167" i="11" s="1"/>
  <c r="Z166" i="11"/>
  <c r="AC165" i="11" l="1"/>
  <c r="D165" i="14" s="1"/>
  <c r="C166" i="8"/>
  <c r="B166" i="8"/>
  <c r="D166" i="8"/>
  <c r="E166" i="8"/>
  <c r="A167" i="14"/>
  <c r="A167" i="15" s="1"/>
  <c r="C167" i="15" s="1"/>
  <c r="D167" i="15" s="1"/>
  <c r="T167" i="11"/>
  <c r="AB167" i="11"/>
  <c r="C167" i="14" s="1"/>
  <c r="R167" i="11"/>
  <c r="AF165" i="11"/>
  <c r="O165" i="14" s="1"/>
  <c r="R165" i="15" s="1"/>
  <c r="AE165" i="11"/>
  <c r="N165" i="14" s="1"/>
  <c r="Q165" i="15" s="1"/>
  <c r="S167" i="11"/>
  <c r="U167" i="11"/>
  <c r="Q167" i="11"/>
  <c r="P167" i="11"/>
  <c r="L167" i="11" s="1"/>
  <c r="B167" i="14" s="1"/>
  <c r="AH165" i="11"/>
  <c r="Q165" i="14" s="1"/>
  <c r="T165" i="15" s="1"/>
  <c r="AG165" i="11"/>
  <c r="P165" i="14" s="1"/>
  <c r="S165" i="15" s="1"/>
  <c r="X166" i="11"/>
  <c r="M166" i="14" s="1"/>
  <c r="O166" i="11"/>
  <c r="AD165" i="11"/>
  <c r="E165" i="14" s="1"/>
  <c r="P166" i="15" l="1"/>
  <c r="A167" i="8"/>
  <c r="P167" i="8" s="1"/>
  <c r="Q167" i="8" s="1"/>
  <c r="Z167" i="11"/>
  <c r="M167" i="11"/>
  <c r="N168" i="11" s="1"/>
  <c r="Y166" i="11"/>
  <c r="W166" i="11"/>
  <c r="AC166" i="11" l="1"/>
  <c r="D166" i="14" s="1"/>
  <c r="D167" i="8"/>
  <c r="B167" i="8"/>
  <c r="C167" i="8"/>
  <c r="E167" i="8"/>
  <c r="A168" i="14"/>
  <c r="A168" i="15" s="1"/>
  <c r="C168" i="15" s="1"/>
  <c r="D168" i="15" s="1"/>
  <c r="T168" i="11"/>
  <c r="AB168" i="11"/>
  <c r="C168" i="14" s="1"/>
  <c r="R168" i="11"/>
  <c r="AF166" i="11"/>
  <c r="O166" i="14" s="1"/>
  <c r="R166" i="15" s="1"/>
  <c r="AG166" i="11"/>
  <c r="P166" i="14" s="1"/>
  <c r="S166" i="15" s="1"/>
  <c r="AD166" i="11"/>
  <c r="E166" i="14" s="1"/>
  <c r="AH166" i="11"/>
  <c r="Q166" i="14" s="1"/>
  <c r="T166" i="15" s="1"/>
  <c r="U168" i="11"/>
  <c r="P168" i="11"/>
  <c r="L168" i="11" s="1"/>
  <c r="B168" i="14" s="1"/>
  <c r="S168" i="11"/>
  <c r="Q168" i="11"/>
  <c r="AE166" i="11"/>
  <c r="N166" i="14" s="1"/>
  <c r="Q166" i="15" s="1"/>
  <c r="X167" i="11"/>
  <c r="M167" i="14" s="1"/>
  <c r="O167" i="11"/>
  <c r="P167" i="15" l="1"/>
  <c r="A168" i="8"/>
  <c r="P168" i="8" s="1"/>
  <c r="Q168" i="8" s="1"/>
  <c r="Z168" i="11"/>
  <c r="M168" i="11"/>
  <c r="N169" i="11" s="1"/>
  <c r="Y167" i="11"/>
  <c r="W167" i="11"/>
  <c r="AC167" i="11" l="1"/>
  <c r="D167" i="14" s="1"/>
  <c r="C168" i="8"/>
  <c r="D168" i="8"/>
  <c r="B168" i="8"/>
  <c r="E168" i="8"/>
  <c r="A169" i="14"/>
  <c r="A169" i="15" s="1"/>
  <c r="C169" i="15" s="1"/>
  <c r="D169" i="15" s="1"/>
  <c r="T169" i="11"/>
  <c r="AB169" i="11"/>
  <c r="C169" i="14" s="1"/>
  <c r="R169" i="11"/>
  <c r="AE167" i="11"/>
  <c r="N167" i="14" s="1"/>
  <c r="Q167" i="15" s="1"/>
  <c r="AH167" i="11"/>
  <c r="Q167" i="14" s="1"/>
  <c r="T167" i="15" s="1"/>
  <c r="AG167" i="11"/>
  <c r="P167" i="14" s="1"/>
  <c r="S167" i="15" s="1"/>
  <c r="AD167" i="11"/>
  <c r="E167" i="14" s="1"/>
  <c r="P169" i="11"/>
  <c r="L169" i="11" s="1"/>
  <c r="B169" i="14" s="1"/>
  <c r="Q169" i="11"/>
  <c r="S169" i="11"/>
  <c r="U169" i="11"/>
  <c r="AF167" i="11"/>
  <c r="O167" i="14" s="1"/>
  <c r="R167" i="15" s="1"/>
  <c r="X168" i="11"/>
  <c r="M168" i="14" s="1"/>
  <c r="O168" i="11"/>
  <c r="P168" i="15" l="1"/>
  <c r="A169" i="8"/>
  <c r="E169" i="8" s="1"/>
  <c r="Z169" i="11"/>
  <c r="M169" i="11"/>
  <c r="N170" i="11" s="1"/>
  <c r="Y168" i="11"/>
  <c r="W168" i="11" s="1"/>
  <c r="AC168" i="11" l="1"/>
  <c r="D168" i="14" s="1"/>
  <c r="D169" i="8"/>
  <c r="P169" i="8"/>
  <c r="Q169" i="8" s="1"/>
  <c r="C169" i="8"/>
  <c r="B169" i="8"/>
  <c r="AG168" i="11"/>
  <c r="P168" i="14" s="1"/>
  <c r="S168" i="15" s="1"/>
  <c r="AH168" i="11"/>
  <c r="Q168" i="14" s="1"/>
  <c r="T168" i="15" s="1"/>
  <c r="AF168" i="11"/>
  <c r="O168" i="14" s="1"/>
  <c r="R168" i="15" s="1"/>
  <c r="AE168" i="11"/>
  <c r="N168" i="14" s="1"/>
  <c r="Q168" i="15" s="1"/>
  <c r="A170" i="14"/>
  <c r="T170" i="11"/>
  <c r="AB170" i="11"/>
  <c r="C170" i="14" s="1"/>
  <c r="R170" i="11"/>
  <c r="AD168" i="11"/>
  <c r="E168" i="14" s="1"/>
  <c r="Q170" i="11"/>
  <c r="P170" i="11"/>
  <c r="L170" i="11" s="1"/>
  <c r="B170" i="14" s="1"/>
  <c r="U170" i="11"/>
  <c r="S170" i="11"/>
  <c r="X169" i="11"/>
  <c r="M169" i="14" s="1"/>
  <c r="O169" i="11"/>
  <c r="P169" i="15" l="1"/>
  <c r="A170" i="8"/>
  <c r="P170" i="8" s="1"/>
  <c r="Q170" i="8" s="1"/>
  <c r="A170" i="15"/>
  <c r="C170" i="15" s="1"/>
  <c r="D170" i="15" s="1"/>
  <c r="Y169" i="11"/>
  <c r="W169" i="11" s="1"/>
  <c r="Z170" i="11"/>
  <c r="M170" i="11"/>
  <c r="N171" i="11" s="1"/>
  <c r="C170" i="8" l="1"/>
  <c r="B170" i="8"/>
  <c r="E170" i="8"/>
  <c r="D170" i="8"/>
  <c r="AC169" i="11"/>
  <c r="D169" i="14" s="1"/>
  <c r="AH169" i="11"/>
  <c r="Q169" i="14" s="1"/>
  <c r="T169" i="15" s="1"/>
  <c r="AE169" i="11"/>
  <c r="N169" i="14" s="1"/>
  <c r="Q169" i="15" s="1"/>
  <c r="A171" i="14"/>
  <c r="A171" i="15" s="1"/>
  <c r="C171" i="15" s="1"/>
  <c r="D171" i="15" s="1"/>
  <c r="T171" i="11"/>
  <c r="AG169" i="11"/>
  <c r="P169" i="14" s="1"/>
  <c r="S169" i="15" s="1"/>
  <c r="AF169" i="11"/>
  <c r="O169" i="14" s="1"/>
  <c r="R169" i="15" s="1"/>
  <c r="AB171" i="11"/>
  <c r="C171" i="14" s="1"/>
  <c r="R171" i="11"/>
  <c r="X170" i="11"/>
  <c r="M170" i="14" s="1"/>
  <c r="O170" i="11"/>
  <c r="AD169" i="11"/>
  <c r="E169" i="14" s="1"/>
  <c r="Q171" i="11"/>
  <c r="U171" i="11"/>
  <c r="S171" i="11"/>
  <c r="P171" i="11"/>
  <c r="L171" i="11" s="1"/>
  <c r="B171" i="14" s="1"/>
  <c r="P170" i="15" l="1"/>
  <c r="A171" i="8"/>
  <c r="P171" i="8" s="1"/>
  <c r="Q171" i="8" s="1"/>
  <c r="Z171" i="11"/>
  <c r="M171" i="11"/>
  <c r="N172" i="11" s="1"/>
  <c r="Y170" i="11"/>
  <c r="W170" i="11" s="1"/>
  <c r="AG170" i="11" l="1"/>
  <c r="P170" i="14" s="1"/>
  <c r="S170" i="15" s="1"/>
  <c r="AC170" i="11"/>
  <c r="D170" i="14" s="1"/>
  <c r="B171" i="8"/>
  <c r="D171" i="8"/>
  <c r="C171" i="8"/>
  <c r="E171" i="8"/>
  <c r="AF170" i="11"/>
  <c r="O170" i="14" s="1"/>
  <c r="R170" i="15" s="1"/>
  <c r="A172" i="14"/>
  <c r="A172" i="15" s="1"/>
  <c r="C172" i="15" s="1"/>
  <c r="D172" i="15" s="1"/>
  <c r="T172" i="11"/>
  <c r="AH170" i="11"/>
  <c r="Q170" i="14" s="1"/>
  <c r="T170" i="15" s="1"/>
  <c r="AB172" i="11"/>
  <c r="C172" i="14" s="1"/>
  <c r="R172" i="11"/>
  <c r="X171" i="11"/>
  <c r="M171" i="14" s="1"/>
  <c r="O171" i="11"/>
  <c r="AE170" i="11"/>
  <c r="N170" i="14" s="1"/>
  <c r="Q170" i="15" s="1"/>
  <c r="AD170" i="11"/>
  <c r="E170" i="14" s="1"/>
  <c r="U172" i="11"/>
  <c r="S172" i="11"/>
  <c r="Q172" i="11"/>
  <c r="P172" i="11"/>
  <c r="L172" i="11" s="1"/>
  <c r="B172" i="14" s="1"/>
  <c r="P171" i="15" l="1"/>
  <c r="A172" i="8"/>
  <c r="P172" i="8" s="1"/>
  <c r="Q172" i="8" s="1"/>
  <c r="Z172" i="11"/>
  <c r="M172" i="11"/>
  <c r="N173" i="11" s="1"/>
  <c r="Y171" i="11"/>
  <c r="W171" i="11" s="1"/>
  <c r="C172" i="8" l="1"/>
  <c r="B172" i="8"/>
  <c r="D172" i="8"/>
  <c r="AH171" i="11"/>
  <c r="Q171" i="14" s="1"/>
  <c r="T171" i="15" s="1"/>
  <c r="AC171" i="11"/>
  <c r="D171" i="14" s="1"/>
  <c r="E172" i="8"/>
  <c r="AE171" i="11"/>
  <c r="N171" i="14" s="1"/>
  <c r="Q171" i="15" s="1"/>
  <c r="AF171" i="11"/>
  <c r="O171" i="14" s="1"/>
  <c r="R171" i="15" s="1"/>
  <c r="A173" i="14"/>
  <c r="A173" i="15" s="1"/>
  <c r="C173" i="15" s="1"/>
  <c r="D173" i="15" s="1"/>
  <c r="T173" i="11"/>
  <c r="AB173" i="11"/>
  <c r="C173" i="14" s="1"/>
  <c r="R173" i="11"/>
  <c r="U173" i="11"/>
  <c r="Q173" i="11"/>
  <c r="S173" i="11"/>
  <c r="P173" i="11"/>
  <c r="L173" i="11" s="1"/>
  <c r="B173" i="14" s="1"/>
  <c r="AG171" i="11"/>
  <c r="P171" i="14" s="1"/>
  <c r="S171" i="15" s="1"/>
  <c r="X172" i="11"/>
  <c r="M172" i="14" s="1"/>
  <c r="O172" i="11"/>
  <c r="AD171" i="11"/>
  <c r="E171" i="14" s="1"/>
  <c r="P172" i="15" l="1"/>
  <c r="A173" i="8"/>
  <c r="P173" i="8" s="1"/>
  <c r="Q173" i="8" s="1"/>
  <c r="M173" i="11"/>
  <c r="N174" i="11" s="1"/>
  <c r="Z173" i="11"/>
  <c r="Y172" i="11"/>
  <c r="W172" i="11" s="1"/>
  <c r="AG172" i="11" l="1"/>
  <c r="P172" i="14" s="1"/>
  <c r="S172" i="15" s="1"/>
  <c r="AC172" i="11"/>
  <c r="D172" i="14" s="1"/>
  <c r="D173" i="8"/>
  <c r="B173" i="8"/>
  <c r="C173" i="8"/>
  <c r="E173" i="8"/>
  <c r="AF172" i="11"/>
  <c r="O172" i="14" s="1"/>
  <c r="R172" i="15" s="1"/>
  <c r="AE172" i="11"/>
  <c r="N172" i="14" s="1"/>
  <c r="Q172" i="15" s="1"/>
  <c r="A174" i="14"/>
  <c r="A174" i="15" s="1"/>
  <c r="C174" i="15" s="1"/>
  <c r="D174" i="15" s="1"/>
  <c r="T174" i="11"/>
  <c r="AB174" i="11"/>
  <c r="C174" i="14" s="1"/>
  <c r="R174" i="11"/>
  <c r="AH172" i="11"/>
  <c r="Q172" i="14" s="1"/>
  <c r="T172" i="15" s="1"/>
  <c r="X173" i="11"/>
  <c r="M173" i="14" s="1"/>
  <c r="O173" i="11"/>
  <c r="AD172" i="11"/>
  <c r="E172" i="14" s="1"/>
  <c r="U174" i="11"/>
  <c r="P174" i="11"/>
  <c r="L174" i="11" s="1"/>
  <c r="B174" i="14" s="1"/>
  <c r="S174" i="11"/>
  <c r="Q174" i="11"/>
  <c r="P173" i="15" l="1"/>
  <c r="A174" i="8"/>
  <c r="P174" i="8" s="1"/>
  <c r="Q174" i="8" s="1"/>
  <c r="M174" i="11"/>
  <c r="N175" i="11" s="1"/>
  <c r="Z174" i="11"/>
  <c r="Y173" i="11"/>
  <c r="W173" i="11" s="1"/>
  <c r="AC173" i="11" l="1"/>
  <c r="D173" i="14" s="1"/>
  <c r="C174" i="8"/>
  <c r="D174" i="8"/>
  <c r="B174" i="8"/>
  <c r="E174" i="8"/>
  <c r="AH173" i="11"/>
  <c r="Q173" i="14" s="1"/>
  <c r="T173" i="15" s="1"/>
  <c r="AG173" i="11"/>
  <c r="P173" i="14" s="1"/>
  <c r="S173" i="15" s="1"/>
  <c r="A175" i="14"/>
  <c r="A175" i="15" s="1"/>
  <c r="C175" i="15" s="1"/>
  <c r="D175" i="15" s="1"/>
  <c r="T175" i="11"/>
  <c r="AF173" i="11"/>
  <c r="O173" i="14" s="1"/>
  <c r="R173" i="15" s="1"/>
  <c r="AE173" i="11"/>
  <c r="N173" i="14" s="1"/>
  <c r="Q173" i="15" s="1"/>
  <c r="AB175" i="11"/>
  <c r="C175" i="14" s="1"/>
  <c r="R175" i="11"/>
  <c r="O174" i="11"/>
  <c r="X174" i="11"/>
  <c r="M174" i="14" s="1"/>
  <c r="AD173" i="11"/>
  <c r="E173" i="14" s="1"/>
  <c r="P175" i="11"/>
  <c r="L175" i="11" s="1"/>
  <c r="B175" i="14" s="1"/>
  <c r="U175" i="11"/>
  <c r="Q175" i="11"/>
  <c r="S175" i="11"/>
  <c r="P174" i="15" l="1"/>
  <c r="A175" i="8"/>
  <c r="E175" i="8" s="1"/>
  <c r="Y174" i="11"/>
  <c r="W174" i="11" s="1"/>
  <c r="M175" i="11"/>
  <c r="N176" i="11" s="1"/>
  <c r="Z175" i="11"/>
  <c r="AD174" i="11" l="1"/>
  <c r="E174" i="14" s="1"/>
  <c r="AC174" i="11"/>
  <c r="D174" i="14" s="1"/>
  <c r="D175" i="8"/>
  <c r="P175" i="8"/>
  <c r="Q175" i="8" s="1"/>
  <c r="B175" i="8"/>
  <c r="C175" i="8"/>
  <c r="AE174" i="11"/>
  <c r="N174" i="14" s="1"/>
  <c r="Q174" i="15" s="1"/>
  <c r="A176" i="14"/>
  <c r="T176" i="11"/>
  <c r="AF174" i="11"/>
  <c r="O174" i="14" s="1"/>
  <c r="R174" i="15" s="1"/>
  <c r="AH174" i="11"/>
  <c r="Q174" i="14" s="1"/>
  <c r="T174" i="15" s="1"/>
  <c r="AB176" i="11"/>
  <c r="C176" i="14" s="1"/>
  <c r="R176" i="11"/>
  <c r="X175" i="11"/>
  <c r="M175" i="14" s="1"/>
  <c r="O175" i="11"/>
  <c r="AG174" i="11"/>
  <c r="P174" i="14" s="1"/>
  <c r="S174" i="15" s="1"/>
  <c r="U176" i="11"/>
  <c r="Q176" i="11"/>
  <c r="S176" i="11"/>
  <c r="P176" i="11"/>
  <c r="L176" i="11" s="1"/>
  <c r="B176" i="14" s="1"/>
  <c r="P175" i="15" l="1"/>
  <c r="A176" i="8"/>
  <c r="P176" i="8" s="1"/>
  <c r="Q176" i="8" s="1"/>
  <c r="A176" i="15"/>
  <c r="C176" i="15" s="1"/>
  <c r="D176" i="15" s="1"/>
  <c r="Z176" i="11"/>
  <c r="M176" i="11"/>
  <c r="N177" i="11" s="1"/>
  <c r="Y175" i="11"/>
  <c r="W175" i="11" s="1"/>
  <c r="AH175" i="11" l="1"/>
  <c r="Q175" i="14" s="1"/>
  <c r="T175" i="15" s="1"/>
  <c r="AC175" i="11"/>
  <c r="D175" i="14" s="1"/>
  <c r="D176" i="8"/>
  <c r="B176" i="8"/>
  <c r="E176" i="8"/>
  <c r="C176" i="8"/>
  <c r="AF175" i="11"/>
  <c r="O175" i="14" s="1"/>
  <c r="R175" i="15" s="1"/>
  <c r="AG175" i="11"/>
  <c r="P175" i="14" s="1"/>
  <c r="S175" i="15" s="1"/>
  <c r="A177" i="14"/>
  <c r="A177" i="15" s="1"/>
  <c r="C177" i="15" s="1"/>
  <c r="D177" i="15" s="1"/>
  <c r="T177" i="11"/>
  <c r="AE175" i="11"/>
  <c r="N175" i="14" s="1"/>
  <c r="Q175" i="15" s="1"/>
  <c r="AB177" i="11"/>
  <c r="C177" i="14" s="1"/>
  <c r="R177" i="11"/>
  <c r="U177" i="11"/>
  <c r="S177" i="11"/>
  <c r="P177" i="11"/>
  <c r="L177" i="11" s="1"/>
  <c r="B177" i="14" s="1"/>
  <c r="Q177" i="11"/>
  <c r="AD175" i="11"/>
  <c r="E175" i="14" s="1"/>
  <c r="X176" i="11"/>
  <c r="M176" i="14" s="1"/>
  <c r="O176" i="11"/>
  <c r="P176" i="15" l="1"/>
  <c r="A177" i="8"/>
  <c r="E177" i="8" s="1"/>
  <c r="Y176" i="11"/>
  <c r="W176" i="11" s="1"/>
  <c r="Z177" i="11"/>
  <c r="M177" i="11"/>
  <c r="N178" i="11" s="1"/>
  <c r="AC176" i="11" l="1"/>
  <c r="D176" i="14" s="1"/>
  <c r="P177" i="8"/>
  <c r="Q177" i="8" s="1"/>
  <c r="D177" i="8"/>
  <c r="C177" i="8"/>
  <c r="B177" i="8"/>
  <c r="AF176" i="11"/>
  <c r="O176" i="14" s="1"/>
  <c r="R176" i="15" s="1"/>
  <c r="AG176" i="11"/>
  <c r="P176" i="14" s="1"/>
  <c r="S176" i="15" s="1"/>
  <c r="A178" i="14"/>
  <c r="A178" i="15" s="1"/>
  <c r="C178" i="15" s="1"/>
  <c r="D178" i="15" s="1"/>
  <c r="T178" i="11"/>
  <c r="AE176" i="11"/>
  <c r="N176" i="14" s="1"/>
  <c r="Q176" i="15" s="1"/>
  <c r="AH176" i="11"/>
  <c r="Q176" i="14" s="1"/>
  <c r="T176" i="15" s="1"/>
  <c r="AB178" i="11"/>
  <c r="C178" i="14" s="1"/>
  <c r="R178" i="11"/>
  <c r="AD176" i="11"/>
  <c r="E176" i="14" s="1"/>
  <c r="X177" i="11"/>
  <c r="M177" i="14" s="1"/>
  <c r="O177" i="11"/>
  <c r="U178" i="11"/>
  <c r="P178" i="11"/>
  <c r="L178" i="11" s="1"/>
  <c r="B178" i="14" s="1"/>
  <c r="Q178" i="11"/>
  <c r="S178" i="11"/>
  <c r="P177" i="15" l="1"/>
  <c r="A178" i="8"/>
  <c r="P178" i="8" s="1"/>
  <c r="Q178" i="8" s="1"/>
  <c r="Z178" i="11"/>
  <c r="M178" i="11"/>
  <c r="N179" i="11" s="1"/>
  <c r="Y177" i="11"/>
  <c r="W177" i="11" s="1"/>
  <c r="AC177" i="11" l="1"/>
  <c r="D177" i="14" s="1"/>
  <c r="B178" i="8"/>
  <c r="E178" i="8"/>
  <c r="C178" i="8"/>
  <c r="D178" i="8"/>
  <c r="AH177" i="11"/>
  <c r="Q177" i="14" s="1"/>
  <c r="T177" i="15" s="1"/>
  <c r="AF177" i="11"/>
  <c r="O177" i="14" s="1"/>
  <c r="R177" i="15" s="1"/>
  <c r="A179" i="14"/>
  <c r="A179" i="15" s="1"/>
  <c r="C179" i="15" s="1"/>
  <c r="D179" i="15" s="1"/>
  <c r="T179" i="11"/>
  <c r="AG177" i="11"/>
  <c r="P177" i="14" s="1"/>
  <c r="S177" i="15" s="1"/>
  <c r="AE177" i="11"/>
  <c r="N177" i="14" s="1"/>
  <c r="Q177" i="15" s="1"/>
  <c r="AB179" i="11"/>
  <c r="C179" i="14" s="1"/>
  <c r="R179" i="11"/>
  <c r="AD177" i="11"/>
  <c r="E177" i="14" s="1"/>
  <c r="U179" i="11"/>
  <c r="P179" i="11"/>
  <c r="L179" i="11" s="1"/>
  <c r="B179" i="14" s="1"/>
  <c r="S179" i="11"/>
  <c r="Q179" i="11"/>
  <c r="X178" i="11"/>
  <c r="M178" i="14" s="1"/>
  <c r="O178" i="11"/>
  <c r="P178" i="15" l="1"/>
  <c r="A179" i="8"/>
  <c r="P179" i="8" s="1"/>
  <c r="Q179" i="8" s="1"/>
  <c r="M179" i="11"/>
  <c r="N180" i="11" s="1"/>
  <c r="Z179" i="11"/>
  <c r="Y178" i="11"/>
  <c r="W178" i="11" s="1"/>
  <c r="AG178" i="11" l="1"/>
  <c r="P178" i="14" s="1"/>
  <c r="S178" i="15" s="1"/>
  <c r="AC178" i="11"/>
  <c r="D178" i="14" s="1"/>
  <c r="C179" i="8"/>
  <c r="E179" i="8"/>
  <c r="B179" i="8"/>
  <c r="D179" i="8"/>
  <c r="AE178" i="11"/>
  <c r="N178" i="14" s="1"/>
  <c r="Q178" i="15" s="1"/>
  <c r="AF178" i="11"/>
  <c r="O178" i="14" s="1"/>
  <c r="R178" i="15" s="1"/>
  <c r="A180" i="14"/>
  <c r="A180" i="15" s="1"/>
  <c r="C180" i="15" s="1"/>
  <c r="D180" i="15" s="1"/>
  <c r="T180" i="11"/>
  <c r="AB180" i="11"/>
  <c r="C180" i="14" s="1"/>
  <c r="R180" i="11"/>
  <c r="AH178" i="11"/>
  <c r="Q178" i="14" s="1"/>
  <c r="T178" i="15" s="1"/>
  <c r="X179" i="11"/>
  <c r="M179" i="14" s="1"/>
  <c r="O179" i="11"/>
  <c r="P180" i="11"/>
  <c r="L180" i="11" s="1"/>
  <c r="B180" i="14" s="1"/>
  <c r="U180" i="11"/>
  <c r="S180" i="11"/>
  <c r="Q180" i="11"/>
  <c r="AD178" i="11"/>
  <c r="E178" i="14" s="1"/>
  <c r="P179" i="15" l="1"/>
  <c r="A180" i="8"/>
  <c r="P180" i="8" s="1"/>
  <c r="Q180" i="8" s="1"/>
  <c r="Z180" i="11"/>
  <c r="M180" i="11"/>
  <c r="N181" i="11" s="1"/>
  <c r="Y179" i="11"/>
  <c r="W179" i="11" s="1"/>
  <c r="AE179" i="11" l="1"/>
  <c r="N179" i="14" s="1"/>
  <c r="Q179" i="15" s="1"/>
  <c r="AC179" i="11"/>
  <c r="D179" i="14" s="1"/>
  <c r="C180" i="8"/>
  <c r="B180" i="8"/>
  <c r="D180" i="8"/>
  <c r="E180" i="8"/>
  <c r="AG179" i="11"/>
  <c r="P179" i="14" s="1"/>
  <c r="S179" i="15" s="1"/>
  <c r="A181" i="14"/>
  <c r="A181" i="15" s="1"/>
  <c r="C181" i="15" s="1"/>
  <c r="D181" i="15" s="1"/>
  <c r="T181" i="11"/>
  <c r="AF179" i="11"/>
  <c r="O179" i="14" s="1"/>
  <c r="R179" i="15" s="1"/>
  <c r="AH179" i="11"/>
  <c r="Q179" i="14" s="1"/>
  <c r="T179" i="15" s="1"/>
  <c r="AB181" i="11"/>
  <c r="C181" i="14" s="1"/>
  <c r="R181" i="11"/>
  <c r="S181" i="11"/>
  <c r="Q181" i="11"/>
  <c r="A181" i="8"/>
  <c r="P181" i="8" s="1"/>
  <c r="U181" i="11"/>
  <c r="P181" i="11"/>
  <c r="L181" i="11" s="1"/>
  <c r="B181" i="14" s="1"/>
  <c r="AD179" i="11"/>
  <c r="E179" i="14" s="1"/>
  <c r="O180" i="11"/>
  <c r="X180" i="11"/>
  <c r="M180" i="14" s="1"/>
  <c r="P180" i="15" l="1"/>
  <c r="D181" i="8"/>
  <c r="Q181" i="8"/>
  <c r="E181" i="8"/>
  <c r="B181" i="8"/>
  <c r="C181" i="8"/>
  <c r="Y180" i="11"/>
  <c r="W180" i="11" s="1"/>
  <c r="Z181" i="11"/>
  <c r="M181" i="11"/>
  <c r="N182" i="11" s="1"/>
  <c r="AC180" i="11" l="1"/>
  <c r="D180" i="14" s="1"/>
  <c r="AH180" i="11"/>
  <c r="Q180" i="14" s="1"/>
  <c r="T180" i="15" s="1"/>
  <c r="AF180" i="11"/>
  <c r="O180" i="14" s="1"/>
  <c r="R180" i="15" s="1"/>
  <c r="AG180" i="11"/>
  <c r="P180" i="14" s="1"/>
  <c r="S180" i="15" s="1"/>
  <c r="AE180" i="11"/>
  <c r="N180" i="14" s="1"/>
  <c r="Q180" i="15" s="1"/>
  <c r="A182" i="14"/>
  <c r="A182" i="15" s="1"/>
  <c r="C182" i="15" s="1"/>
  <c r="D182" i="15" s="1"/>
  <c r="T182" i="11"/>
  <c r="AB182" i="11"/>
  <c r="C182" i="14" s="1"/>
  <c r="R182" i="11"/>
  <c r="AD180" i="11"/>
  <c r="E180" i="14" s="1"/>
  <c r="P182" i="11"/>
  <c r="L182" i="11" s="1"/>
  <c r="B182" i="14" s="1"/>
  <c r="S182" i="11"/>
  <c r="U182" i="11"/>
  <c r="Q182" i="11"/>
  <c r="O181" i="11"/>
  <c r="X181" i="11"/>
  <c r="M181" i="14" s="1"/>
  <c r="P181" i="15" l="1"/>
  <c r="A182" i="8"/>
  <c r="P182" i="8" s="1"/>
  <c r="Q182" i="8" s="1"/>
  <c r="Y181" i="11"/>
  <c r="W181" i="11" s="1"/>
  <c r="M182" i="11"/>
  <c r="N183" i="11" s="1"/>
  <c r="Z182" i="11"/>
  <c r="AD181" i="11" l="1"/>
  <c r="E181" i="14" s="1"/>
  <c r="AC181" i="11"/>
  <c r="D181" i="14" s="1"/>
  <c r="D182" i="8"/>
  <c r="C182" i="8"/>
  <c r="B182" i="8"/>
  <c r="E182" i="8"/>
  <c r="AH181" i="11"/>
  <c r="Q181" i="14" s="1"/>
  <c r="T181" i="15" s="1"/>
  <c r="A183" i="14"/>
  <c r="A183" i="15" s="1"/>
  <c r="C183" i="15" s="1"/>
  <c r="D183" i="15" s="1"/>
  <c r="T183" i="11"/>
  <c r="AG181" i="11"/>
  <c r="P181" i="14" s="1"/>
  <c r="S181" i="15" s="1"/>
  <c r="AF181" i="11"/>
  <c r="O181" i="14" s="1"/>
  <c r="R181" i="15" s="1"/>
  <c r="AB183" i="11"/>
  <c r="C183" i="14" s="1"/>
  <c r="R183" i="11"/>
  <c r="X182" i="11"/>
  <c r="M182" i="14" s="1"/>
  <c r="O182" i="11"/>
  <c r="U183" i="11"/>
  <c r="Q183" i="11"/>
  <c r="P183" i="11"/>
  <c r="L183" i="11" s="1"/>
  <c r="B183" i="14" s="1"/>
  <c r="S183" i="11"/>
  <c r="AE181" i="11"/>
  <c r="N181" i="14" s="1"/>
  <c r="Q181" i="15" s="1"/>
  <c r="P182" i="15" l="1"/>
  <c r="A183" i="8"/>
  <c r="P183" i="8" s="1"/>
  <c r="Q183" i="8" s="1"/>
  <c r="M183" i="11"/>
  <c r="N184" i="11" s="1"/>
  <c r="Z183" i="11"/>
  <c r="Y182" i="11"/>
  <c r="W182" i="11" s="1"/>
  <c r="AG182" i="11"/>
  <c r="P182" i="14" s="1"/>
  <c r="S182" i="15" s="1"/>
  <c r="AF182" i="11"/>
  <c r="O182" i="14" s="1"/>
  <c r="R182" i="15" s="1"/>
  <c r="AH182" i="11"/>
  <c r="Q182" i="14" s="1"/>
  <c r="T182" i="15" s="1"/>
  <c r="AE182" i="11"/>
  <c r="N182" i="14" s="1"/>
  <c r="Q182" i="15" s="1"/>
  <c r="AC182" i="11" l="1"/>
  <c r="D182" i="14" s="1"/>
  <c r="D183" i="8"/>
  <c r="B183" i="8"/>
  <c r="C183" i="8"/>
  <c r="E183" i="8"/>
  <c r="A184" i="14"/>
  <c r="A184" i="15" s="1"/>
  <c r="C184" i="15" s="1"/>
  <c r="D184" i="15" s="1"/>
  <c r="T184" i="11"/>
  <c r="AB184" i="11"/>
  <c r="C184" i="14" s="1"/>
  <c r="R184" i="11"/>
  <c r="AD182" i="11"/>
  <c r="E182" i="14" s="1"/>
  <c r="X183" i="11"/>
  <c r="M183" i="14" s="1"/>
  <c r="O183" i="11"/>
  <c r="U184" i="11"/>
  <c r="P184" i="11"/>
  <c r="L184" i="11" s="1"/>
  <c r="B184" i="14" s="1"/>
  <c r="Q184" i="11"/>
  <c r="S184" i="11"/>
  <c r="P183" i="15" l="1"/>
  <c r="A184" i="8"/>
  <c r="P184" i="8" s="1"/>
  <c r="Q184" i="8" s="1"/>
  <c r="Z184" i="11"/>
  <c r="M184" i="11"/>
  <c r="N185" i="11" s="1"/>
  <c r="Y183" i="11"/>
  <c r="W183" i="11" s="1"/>
  <c r="AE183" i="11"/>
  <c r="N183" i="14" s="1"/>
  <c r="Q183" i="15" s="1"/>
  <c r="AG183" i="11"/>
  <c r="P183" i="14" s="1"/>
  <c r="S183" i="15" s="1"/>
  <c r="AF183" i="11"/>
  <c r="O183" i="14" s="1"/>
  <c r="R183" i="15" s="1"/>
  <c r="AH183" i="11"/>
  <c r="Q183" i="14" s="1"/>
  <c r="T183" i="15" s="1"/>
  <c r="AC183" i="11" l="1"/>
  <c r="D183" i="14" s="1"/>
  <c r="E184" i="8"/>
  <c r="C184" i="8"/>
  <c r="D184" i="8"/>
  <c r="B184" i="8"/>
  <c r="A185" i="14"/>
  <c r="A185" i="15" s="1"/>
  <c r="C185" i="15" s="1"/>
  <c r="D185" i="15" s="1"/>
  <c r="T185" i="11"/>
  <c r="AB185" i="11"/>
  <c r="C185" i="14" s="1"/>
  <c r="AD183" i="11"/>
  <c r="E183" i="14" s="1"/>
  <c r="R185" i="11"/>
  <c r="U185" i="11"/>
  <c r="P185" i="11"/>
  <c r="L185" i="11" s="1"/>
  <c r="B185" i="14" s="1"/>
  <c r="S185" i="11"/>
  <c r="Q185" i="11"/>
  <c r="O184" i="11"/>
  <c r="X184" i="11"/>
  <c r="M184" i="14" s="1"/>
  <c r="P184" i="15" l="1"/>
  <c r="A185" i="8"/>
  <c r="P185" i="8" s="1"/>
  <c r="Q185" i="8" s="1"/>
  <c r="Y184" i="11"/>
  <c r="W184" i="11" s="1"/>
  <c r="AF184" i="11"/>
  <c r="O184" i="14" s="1"/>
  <c r="R184" i="15" s="1"/>
  <c r="AE184" i="11"/>
  <c r="N184" i="14" s="1"/>
  <c r="Q184" i="15" s="1"/>
  <c r="AG184" i="11"/>
  <c r="P184" i="14" s="1"/>
  <c r="S184" i="15" s="1"/>
  <c r="AH184" i="11"/>
  <c r="Q184" i="14" s="1"/>
  <c r="T184" i="15" s="1"/>
  <c r="M185" i="11"/>
  <c r="N186" i="11" s="1"/>
  <c r="Z185" i="11"/>
  <c r="AC184" i="11" l="1"/>
  <c r="D184" i="14" s="1"/>
  <c r="E185" i="8"/>
  <c r="C185" i="8"/>
  <c r="D185" i="8"/>
  <c r="B185" i="8"/>
  <c r="A186" i="14"/>
  <c r="A186" i="15" s="1"/>
  <c r="C186" i="15" s="1"/>
  <c r="D186" i="15" s="1"/>
  <c r="T186" i="11"/>
  <c r="AB186" i="11"/>
  <c r="C186" i="14" s="1"/>
  <c r="R186" i="11"/>
  <c r="X185" i="11"/>
  <c r="M185" i="14" s="1"/>
  <c r="O185" i="11"/>
  <c r="U186" i="11"/>
  <c r="S186" i="11"/>
  <c r="P186" i="11"/>
  <c r="L186" i="11" s="1"/>
  <c r="B186" i="14" s="1"/>
  <c r="Q186" i="11"/>
  <c r="AD184" i="11"/>
  <c r="E184" i="14" s="1"/>
  <c r="P185" i="15" l="1"/>
  <c r="A186" i="8"/>
  <c r="P186" i="8" s="1"/>
  <c r="Q186" i="8" s="1"/>
  <c r="Z186" i="11"/>
  <c r="M186" i="11"/>
  <c r="N187" i="11" s="1"/>
  <c r="Y185" i="11"/>
  <c r="W185" i="11" s="1"/>
  <c r="AH185" i="11"/>
  <c r="Q185" i="14" s="1"/>
  <c r="T185" i="15" s="1"/>
  <c r="AF185" i="11"/>
  <c r="O185" i="14" s="1"/>
  <c r="R185" i="15" s="1"/>
  <c r="AG185" i="11"/>
  <c r="P185" i="14" s="1"/>
  <c r="S185" i="15" s="1"/>
  <c r="AD185" i="11" l="1"/>
  <c r="E185" i="14" s="1"/>
  <c r="AC185" i="11"/>
  <c r="D185" i="14" s="1"/>
  <c r="B186" i="8"/>
  <c r="D186" i="8"/>
  <c r="C186" i="8"/>
  <c r="E186" i="8"/>
  <c r="A187" i="14"/>
  <c r="A187" i="15" s="1"/>
  <c r="C187" i="15" s="1"/>
  <c r="D187" i="15" s="1"/>
  <c r="T187" i="11"/>
  <c r="AB187" i="11"/>
  <c r="C187" i="14" s="1"/>
  <c r="R187" i="11"/>
  <c r="S187" i="11"/>
  <c r="U187" i="11"/>
  <c r="P187" i="11"/>
  <c r="L187" i="11" s="1"/>
  <c r="B187" i="14" s="1"/>
  <c r="Q187" i="11"/>
  <c r="AE185" i="11"/>
  <c r="N185" i="14" s="1"/>
  <c r="Q185" i="15" s="1"/>
  <c r="O186" i="11"/>
  <c r="X186" i="11"/>
  <c r="M186" i="14" s="1"/>
  <c r="P186" i="15" l="1"/>
  <c r="A187" i="8"/>
  <c r="P187" i="8" s="1"/>
  <c r="Q187" i="8" s="1"/>
  <c r="Y186" i="11"/>
  <c r="W186" i="11" s="1"/>
  <c r="AF186" i="11"/>
  <c r="O186" i="14" s="1"/>
  <c r="R186" i="15" s="1"/>
  <c r="AE186" i="11"/>
  <c r="N186" i="14" s="1"/>
  <c r="Q186" i="15" s="1"/>
  <c r="AH186" i="11"/>
  <c r="Q186" i="14" s="1"/>
  <c r="T186" i="15" s="1"/>
  <c r="AG186" i="11"/>
  <c r="P186" i="14" s="1"/>
  <c r="S186" i="15" s="1"/>
  <c r="Z187" i="11"/>
  <c r="M187" i="11"/>
  <c r="N188" i="11" s="1"/>
  <c r="AC186" i="11" l="1"/>
  <c r="D186" i="14" s="1"/>
  <c r="B187" i="8"/>
  <c r="C187" i="8"/>
  <c r="D187" i="8"/>
  <c r="E187" i="8"/>
  <c r="A188" i="14"/>
  <c r="A188" i="15" s="1"/>
  <c r="C188" i="15" s="1"/>
  <c r="D188" i="15" s="1"/>
  <c r="T188" i="11"/>
  <c r="AB188" i="11"/>
  <c r="C188" i="14" s="1"/>
  <c r="R188" i="11"/>
  <c r="AD186" i="11"/>
  <c r="E186" i="14" s="1"/>
  <c r="X187" i="11"/>
  <c r="M187" i="14" s="1"/>
  <c r="O187" i="11"/>
  <c r="Q188" i="11"/>
  <c r="S188" i="11"/>
  <c r="P188" i="11"/>
  <c r="L188" i="11" s="1"/>
  <c r="B188" i="14" s="1"/>
  <c r="U188" i="11"/>
  <c r="P187" i="15" l="1"/>
  <c r="A188" i="8"/>
  <c r="P188" i="8" s="1"/>
  <c r="Q188" i="8" s="1"/>
  <c r="Z188" i="11"/>
  <c r="M188" i="11"/>
  <c r="N189" i="11" s="1"/>
  <c r="Y187" i="11"/>
  <c r="W187" i="11" s="1"/>
  <c r="AE187" i="11"/>
  <c r="N187" i="14" s="1"/>
  <c r="Q187" i="15" s="1"/>
  <c r="AF187" i="11"/>
  <c r="O187" i="14" s="1"/>
  <c r="R187" i="15" s="1"/>
  <c r="AH187" i="11"/>
  <c r="Q187" i="14" s="1"/>
  <c r="T187" i="15" s="1"/>
  <c r="AD187" i="11" l="1"/>
  <c r="E187" i="14" s="1"/>
  <c r="AC187" i="11"/>
  <c r="D187" i="14" s="1"/>
  <c r="D188" i="8"/>
  <c r="C188" i="8"/>
  <c r="B188" i="8"/>
  <c r="E188" i="8"/>
  <c r="A189" i="14"/>
  <c r="A189" i="15" s="1"/>
  <c r="C189" i="15" s="1"/>
  <c r="D189" i="15" s="1"/>
  <c r="T189" i="11"/>
  <c r="AB189" i="11"/>
  <c r="C189" i="14" s="1"/>
  <c r="R189" i="11"/>
  <c r="O188" i="11"/>
  <c r="X188" i="11"/>
  <c r="M188" i="14" s="1"/>
  <c r="AG187" i="11"/>
  <c r="P187" i="14" s="1"/>
  <c r="S187" i="15" s="1"/>
  <c r="P189" i="11"/>
  <c r="L189" i="11" s="1"/>
  <c r="B189" i="14" s="1"/>
  <c r="Q189" i="11"/>
  <c r="S189" i="11"/>
  <c r="U189" i="11"/>
  <c r="P188" i="15" l="1"/>
  <c r="A189" i="8"/>
  <c r="P189" i="8" s="1"/>
  <c r="Q189" i="8" s="1"/>
  <c r="Y188" i="11"/>
  <c r="W188" i="11" s="1"/>
  <c r="AC188" i="11" s="1"/>
  <c r="AG188" i="11"/>
  <c r="P188" i="14" s="1"/>
  <c r="S188" i="15" s="1"/>
  <c r="AE188" i="11"/>
  <c r="N188" i="14" s="1"/>
  <c r="Q188" i="15" s="1"/>
  <c r="AH188" i="11"/>
  <c r="Q188" i="14" s="1"/>
  <c r="T188" i="15" s="1"/>
  <c r="Z189" i="11"/>
  <c r="M189" i="11"/>
  <c r="N190" i="11" s="1"/>
  <c r="B189" i="8" l="1"/>
  <c r="C189" i="8"/>
  <c r="D189" i="8"/>
  <c r="E189" i="8"/>
  <c r="A190" i="14"/>
  <c r="A190" i="15" s="1"/>
  <c r="C190" i="15" s="1"/>
  <c r="D190" i="15" s="1"/>
  <c r="T190" i="11"/>
  <c r="AB190" i="11"/>
  <c r="C190" i="14" s="1"/>
  <c r="R190" i="11"/>
  <c r="AF188" i="11"/>
  <c r="O188" i="14" s="1"/>
  <c r="R188" i="15" s="1"/>
  <c r="D188" i="14"/>
  <c r="AD188" i="11"/>
  <c r="E188" i="14" s="1"/>
  <c r="U190" i="11"/>
  <c r="Q190" i="11"/>
  <c r="S190" i="11"/>
  <c r="P190" i="11"/>
  <c r="L190" i="11" s="1"/>
  <c r="B190" i="14" s="1"/>
  <c r="O189" i="11"/>
  <c r="X189" i="11"/>
  <c r="M189" i="14" s="1"/>
  <c r="P189" i="15" l="1"/>
  <c r="A190" i="8"/>
  <c r="P190" i="8" s="1"/>
  <c r="Q190" i="8" s="1"/>
  <c r="Z190" i="11"/>
  <c r="M190" i="11"/>
  <c r="N191" i="11" s="1"/>
  <c r="Y189" i="11"/>
  <c r="W189" i="11" s="1"/>
  <c r="AF189" i="11"/>
  <c r="O189" i="14" s="1"/>
  <c r="R189" i="15" s="1"/>
  <c r="AG189" i="11"/>
  <c r="P189" i="14" s="1"/>
  <c r="S189" i="15" s="1"/>
  <c r="AE189" i="11"/>
  <c r="N189" i="14" s="1"/>
  <c r="Q189" i="15" s="1"/>
  <c r="AD189" i="11" l="1"/>
  <c r="E189" i="14" s="1"/>
  <c r="AC189" i="11"/>
  <c r="D189" i="14" s="1"/>
  <c r="B190" i="8"/>
  <c r="C190" i="8"/>
  <c r="D190" i="8"/>
  <c r="E190" i="8"/>
  <c r="A191" i="14"/>
  <c r="A191" i="15" s="1"/>
  <c r="C191" i="15" s="1"/>
  <c r="D191" i="15" s="1"/>
  <c r="T191" i="11"/>
  <c r="AB191" i="11"/>
  <c r="C191" i="14" s="1"/>
  <c r="R191" i="11"/>
  <c r="P191" i="11"/>
  <c r="L191" i="11" s="1"/>
  <c r="B191" i="14" s="1"/>
  <c r="U191" i="11"/>
  <c r="S191" i="11"/>
  <c r="Q191" i="11"/>
  <c r="AH189" i="11"/>
  <c r="Q189" i="14" s="1"/>
  <c r="T189" i="15" s="1"/>
  <c r="X190" i="11"/>
  <c r="M190" i="14" s="1"/>
  <c r="O190" i="11"/>
  <c r="P190" i="15" l="1"/>
  <c r="A191" i="8"/>
  <c r="P191" i="8" s="1"/>
  <c r="Q191" i="8" s="1"/>
  <c r="M191" i="11"/>
  <c r="N192" i="11" s="1"/>
  <c r="Z191" i="11"/>
  <c r="Y190" i="11"/>
  <c r="W190" i="11" s="1"/>
  <c r="AE190" i="11"/>
  <c r="N190" i="14" s="1"/>
  <c r="Q190" i="15" s="1"/>
  <c r="AH190" i="11"/>
  <c r="Q190" i="14" s="1"/>
  <c r="T190" i="15" s="1"/>
  <c r="AG190" i="11"/>
  <c r="P190" i="14" s="1"/>
  <c r="S190" i="15" s="1"/>
  <c r="AF190" i="11"/>
  <c r="O190" i="14" s="1"/>
  <c r="R190" i="15" s="1"/>
  <c r="AC190" i="11" l="1"/>
  <c r="D190" i="14" s="1"/>
  <c r="B191" i="8"/>
  <c r="C191" i="8"/>
  <c r="D191" i="8"/>
  <c r="E191" i="8"/>
  <c r="A192" i="14"/>
  <c r="A192" i="15" s="1"/>
  <c r="C192" i="15" s="1"/>
  <c r="D192" i="15" s="1"/>
  <c r="T192" i="11"/>
  <c r="AD190" i="11"/>
  <c r="E190" i="14" s="1"/>
  <c r="AB192" i="11"/>
  <c r="C192" i="14" s="1"/>
  <c r="R192" i="11"/>
  <c r="O191" i="11"/>
  <c r="X191" i="11"/>
  <c r="M191" i="14" s="1"/>
  <c r="Q192" i="11"/>
  <c r="S192" i="11"/>
  <c r="U192" i="11"/>
  <c r="P192" i="11"/>
  <c r="L192" i="11" s="1"/>
  <c r="B192" i="14" s="1"/>
  <c r="P191" i="15" l="1"/>
  <c r="A192" i="8"/>
  <c r="P192" i="8" s="1"/>
  <c r="Q192" i="8" s="1"/>
  <c r="Y191" i="11"/>
  <c r="W191" i="11" s="1"/>
  <c r="AG191" i="11"/>
  <c r="P191" i="14" s="1"/>
  <c r="S191" i="15" s="1"/>
  <c r="AF191" i="11"/>
  <c r="O191" i="14" s="1"/>
  <c r="R191" i="15" s="1"/>
  <c r="AE191" i="11"/>
  <c r="N191" i="14" s="1"/>
  <c r="Q191" i="15" s="1"/>
  <c r="AH191" i="11"/>
  <c r="Q191" i="14" s="1"/>
  <c r="T191" i="15" s="1"/>
  <c r="M192" i="11"/>
  <c r="N193" i="11" s="1"/>
  <c r="Z192" i="11"/>
  <c r="D192" i="8" l="1"/>
  <c r="AC191" i="11"/>
  <c r="D191" i="14" s="1"/>
  <c r="C192" i="8"/>
  <c r="B192" i="8"/>
  <c r="E192" i="8"/>
  <c r="A193" i="14"/>
  <c r="A193" i="15" s="1"/>
  <c r="C193" i="15" s="1"/>
  <c r="D193" i="15" s="1"/>
  <c r="T193" i="11"/>
  <c r="AB193" i="11"/>
  <c r="C193" i="14" s="1"/>
  <c r="R193" i="11"/>
  <c r="AD191" i="11"/>
  <c r="E191" i="14" s="1"/>
  <c r="O192" i="11"/>
  <c r="X192" i="11"/>
  <c r="M192" i="14" s="1"/>
  <c r="P193" i="11"/>
  <c r="L193" i="11" s="1"/>
  <c r="B193" i="14" s="1"/>
  <c r="U193" i="11"/>
  <c r="Q193" i="11"/>
  <c r="S193" i="11"/>
  <c r="P192" i="15" l="1"/>
  <c r="A193" i="8"/>
  <c r="P193" i="8" s="1"/>
  <c r="Q193" i="8" s="1"/>
  <c r="Y192" i="11"/>
  <c r="W192" i="11" s="1"/>
  <c r="AE192" i="11"/>
  <c r="N192" i="14" s="1"/>
  <c r="Q192" i="15" s="1"/>
  <c r="AH192" i="11"/>
  <c r="Q192" i="14" s="1"/>
  <c r="T192" i="15" s="1"/>
  <c r="AG192" i="11"/>
  <c r="P192" i="14" s="1"/>
  <c r="S192" i="15" s="1"/>
  <c r="AF192" i="11"/>
  <c r="O192" i="14" s="1"/>
  <c r="R192" i="15" s="1"/>
  <c r="M193" i="11"/>
  <c r="N194" i="11" s="1"/>
  <c r="Z193" i="11"/>
  <c r="AC192" i="11" l="1"/>
  <c r="D192" i="14" s="1"/>
  <c r="B193" i="8"/>
  <c r="C193" i="8"/>
  <c r="D193" i="8"/>
  <c r="E193" i="8"/>
  <c r="A194" i="14"/>
  <c r="A194" i="15" s="1"/>
  <c r="C194" i="15" s="1"/>
  <c r="D194" i="15" s="1"/>
  <c r="T194" i="11"/>
  <c r="AB194" i="11"/>
  <c r="C194" i="14" s="1"/>
  <c r="R194" i="11"/>
  <c r="X193" i="11"/>
  <c r="M193" i="14" s="1"/>
  <c r="O193" i="11"/>
  <c r="U194" i="11"/>
  <c r="S194" i="11"/>
  <c r="Q194" i="11"/>
  <c r="P194" i="11"/>
  <c r="L194" i="11" s="1"/>
  <c r="B194" i="14" s="1"/>
  <c r="AD192" i="11"/>
  <c r="E192" i="14" s="1"/>
  <c r="P193" i="15" l="1"/>
  <c r="A194" i="8"/>
  <c r="P194" i="8" s="1"/>
  <c r="Q194" i="8" s="1"/>
  <c r="Z194" i="11"/>
  <c r="M194" i="11"/>
  <c r="N195" i="11" s="1"/>
  <c r="Y193" i="11"/>
  <c r="W193" i="11" s="1"/>
  <c r="AH193" i="11"/>
  <c r="Q193" i="14" s="1"/>
  <c r="T193" i="15" s="1"/>
  <c r="AE193" i="11"/>
  <c r="N193" i="14" s="1"/>
  <c r="Q193" i="15" s="1"/>
  <c r="AF193" i="11"/>
  <c r="O193" i="14" s="1"/>
  <c r="R193" i="15" s="1"/>
  <c r="AG193" i="11"/>
  <c r="P193" i="14" s="1"/>
  <c r="S193" i="15" s="1"/>
  <c r="AC193" i="11" l="1"/>
  <c r="D193" i="14" s="1"/>
  <c r="E194" i="8"/>
  <c r="B194" i="8"/>
  <c r="C194" i="8"/>
  <c r="D194" i="8"/>
  <c r="A195" i="14"/>
  <c r="A195" i="15" s="1"/>
  <c r="C195" i="15" s="1"/>
  <c r="D195" i="15" s="1"/>
  <c r="T195" i="11"/>
  <c r="AB195" i="11"/>
  <c r="C195" i="14" s="1"/>
  <c r="R195" i="11"/>
  <c r="AD193" i="11"/>
  <c r="E193" i="14" s="1"/>
  <c r="Q195" i="11"/>
  <c r="S195" i="11"/>
  <c r="P195" i="11"/>
  <c r="L195" i="11" s="1"/>
  <c r="B195" i="14" s="1"/>
  <c r="U195" i="11"/>
  <c r="O194" i="11"/>
  <c r="X194" i="11"/>
  <c r="M194" i="14" s="1"/>
  <c r="P194" i="15" l="1"/>
  <c r="A195" i="8"/>
  <c r="P195" i="8" s="1"/>
  <c r="Q195" i="8" s="1"/>
  <c r="Y194" i="11"/>
  <c r="W194" i="11" s="1"/>
  <c r="AH194" i="11"/>
  <c r="Q194" i="14" s="1"/>
  <c r="T194" i="15" s="1"/>
  <c r="AG194" i="11"/>
  <c r="P194" i="14" s="1"/>
  <c r="S194" i="15" s="1"/>
  <c r="AE194" i="11"/>
  <c r="N194" i="14" s="1"/>
  <c r="Q194" i="15" s="1"/>
  <c r="AF194" i="11"/>
  <c r="O194" i="14" s="1"/>
  <c r="R194" i="15" s="1"/>
  <c r="Z195" i="11"/>
  <c r="M195" i="11"/>
  <c r="N196" i="11" s="1"/>
  <c r="C195" i="8" l="1"/>
  <c r="AC194" i="11"/>
  <c r="D194" i="14" s="1"/>
  <c r="D195" i="8"/>
  <c r="B195" i="8"/>
  <c r="E195" i="8"/>
  <c r="A196" i="14"/>
  <c r="A196" i="15" s="1"/>
  <c r="C196" i="15" s="1"/>
  <c r="D196" i="15" s="1"/>
  <c r="T196" i="11"/>
  <c r="AB196" i="11"/>
  <c r="C196" i="14" s="1"/>
  <c r="R196" i="11"/>
  <c r="AD194" i="11"/>
  <c r="E194" i="14" s="1"/>
  <c r="P196" i="11"/>
  <c r="L196" i="11" s="1"/>
  <c r="B196" i="14" s="1"/>
  <c r="U196" i="11"/>
  <c r="S196" i="11"/>
  <c r="Q196" i="11"/>
  <c r="O195" i="11"/>
  <c r="X195" i="11"/>
  <c r="M195" i="14" s="1"/>
  <c r="P195" i="15" l="1"/>
  <c r="A196" i="8"/>
  <c r="P196" i="8" s="1"/>
  <c r="Q196" i="8" s="1"/>
  <c r="AE195" i="11"/>
  <c r="N195" i="14" s="1"/>
  <c r="Q195" i="15" s="1"/>
  <c r="Y195" i="11"/>
  <c r="W195" i="11" s="1"/>
  <c r="AH195" i="11"/>
  <c r="Q195" i="14" s="1"/>
  <c r="T195" i="15" s="1"/>
  <c r="AF195" i="11"/>
  <c r="O195" i="14" s="1"/>
  <c r="R195" i="15" s="1"/>
  <c r="AG195" i="11"/>
  <c r="P195" i="14" s="1"/>
  <c r="S195" i="15" s="1"/>
  <c r="M196" i="11"/>
  <c r="N197" i="11" s="1"/>
  <c r="Z196" i="11"/>
  <c r="AC195" i="11" l="1"/>
  <c r="D195" i="14" s="1"/>
  <c r="E196" i="8"/>
  <c r="C196" i="8"/>
  <c r="B196" i="8"/>
  <c r="D196" i="8"/>
  <c r="A197" i="14"/>
  <c r="T197" i="11"/>
  <c r="AB197" i="11"/>
  <c r="C197" i="14" s="1"/>
  <c r="R197" i="11"/>
  <c r="AD195" i="11"/>
  <c r="E195" i="14" s="1"/>
  <c r="X196" i="11"/>
  <c r="M196" i="14" s="1"/>
  <c r="O196" i="11"/>
  <c r="P197" i="11"/>
  <c r="L197" i="11" s="1"/>
  <c r="B197" i="14" s="1"/>
  <c r="U197" i="11"/>
  <c r="Q197" i="11"/>
  <c r="S197" i="11"/>
  <c r="P196" i="15" l="1"/>
  <c r="A197" i="8"/>
  <c r="P197" i="8" s="1"/>
  <c r="Q197" i="8" s="1"/>
  <c r="A197" i="15"/>
  <c r="C197" i="15" s="1"/>
  <c r="D197" i="15" s="1"/>
  <c r="M197" i="11"/>
  <c r="N198" i="11" s="1"/>
  <c r="Z197" i="11"/>
  <c r="Y196" i="11"/>
  <c r="W196" i="11" s="1"/>
  <c r="AH196" i="11"/>
  <c r="Q196" i="14" s="1"/>
  <c r="T196" i="15" s="1"/>
  <c r="AF196" i="11"/>
  <c r="O196" i="14" s="1"/>
  <c r="R196" i="15" s="1"/>
  <c r="AG196" i="11"/>
  <c r="P196" i="14" s="1"/>
  <c r="S196" i="15" s="1"/>
  <c r="AE196" i="11"/>
  <c r="N196" i="14" s="1"/>
  <c r="Q196" i="15" s="1"/>
  <c r="C197" i="8" l="1"/>
  <c r="B197" i="8"/>
  <c r="E197" i="8"/>
  <c r="D197" i="8"/>
  <c r="AC196" i="11"/>
  <c r="D196" i="14" s="1"/>
  <c r="A198" i="14"/>
  <c r="A198" i="15" s="1"/>
  <c r="C198" i="15" s="1"/>
  <c r="D198" i="15" s="1"/>
  <c r="T198" i="11"/>
  <c r="AB198" i="11"/>
  <c r="C198" i="14" s="1"/>
  <c r="R198" i="11"/>
  <c r="X197" i="11"/>
  <c r="M197" i="14" s="1"/>
  <c r="O197" i="11"/>
  <c r="AD196" i="11"/>
  <c r="E196" i="14" s="1"/>
  <c r="P198" i="11"/>
  <c r="L198" i="11" s="1"/>
  <c r="B198" i="14" s="1"/>
  <c r="U198" i="11"/>
  <c r="Q198" i="11"/>
  <c r="S198" i="11"/>
  <c r="P197" i="15" l="1"/>
  <c r="A198" i="8"/>
  <c r="P198" i="8" s="1"/>
  <c r="Q198" i="8" s="1"/>
  <c r="Z198" i="11"/>
  <c r="M198" i="11"/>
  <c r="N199" i="11" s="1"/>
  <c r="Y197" i="11"/>
  <c r="W197" i="11" s="1"/>
  <c r="AH197" i="11"/>
  <c r="Q197" i="14" s="1"/>
  <c r="T197" i="15" s="1"/>
  <c r="AF197" i="11"/>
  <c r="O197" i="14" s="1"/>
  <c r="R197" i="15" s="1"/>
  <c r="AG197" i="11"/>
  <c r="P197" i="14" s="1"/>
  <c r="S197" i="15" s="1"/>
  <c r="AE197" i="11"/>
  <c r="N197" i="14" s="1"/>
  <c r="Q197" i="15" s="1"/>
  <c r="AC197" i="11" l="1"/>
  <c r="D197" i="14" s="1"/>
  <c r="C198" i="8"/>
  <c r="B198" i="8"/>
  <c r="D198" i="8"/>
  <c r="E198" i="8"/>
  <c r="A199" i="14"/>
  <c r="A199" i="15" s="1"/>
  <c r="C199" i="15" s="1"/>
  <c r="D199" i="15" s="1"/>
  <c r="T199" i="11"/>
  <c r="AB199" i="11"/>
  <c r="C199" i="14" s="1"/>
  <c r="R199" i="11"/>
  <c r="AD197" i="11"/>
  <c r="E197" i="14" s="1"/>
  <c r="P199" i="11"/>
  <c r="L199" i="11" s="1"/>
  <c r="B199" i="14" s="1"/>
  <c r="Q199" i="11"/>
  <c r="U199" i="11"/>
  <c r="S199" i="11"/>
  <c r="O198" i="11"/>
  <c r="X198" i="11"/>
  <c r="M198" i="14" s="1"/>
  <c r="P198" i="15" l="1"/>
  <c r="A199" i="8"/>
  <c r="P199" i="8" s="1"/>
  <c r="Q199" i="8" s="1"/>
  <c r="Y198" i="11"/>
  <c r="W198" i="11" s="1"/>
  <c r="AF198" i="11"/>
  <c r="O198" i="14" s="1"/>
  <c r="R198" i="15" s="1"/>
  <c r="AE198" i="11"/>
  <c r="N198" i="14" s="1"/>
  <c r="Q198" i="15" s="1"/>
  <c r="AG198" i="11"/>
  <c r="P198" i="14" s="1"/>
  <c r="S198" i="15" s="1"/>
  <c r="AH198" i="11"/>
  <c r="Q198" i="14" s="1"/>
  <c r="T198" i="15" s="1"/>
  <c r="Z199" i="11"/>
  <c r="M199" i="11"/>
  <c r="N200" i="11" s="1"/>
  <c r="E199" i="8" l="1"/>
  <c r="AC198" i="11"/>
  <c r="D198" i="14" s="1"/>
  <c r="C199" i="8"/>
  <c r="B199" i="8"/>
  <c r="D199" i="8"/>
  <c r="A200" i="14"/>
  <c r="A200" i="15" s="1"/>
  <c r="C200" i="15" s="1"/>
  <c r="D200" i="15" s="1"/>
  <c r="T200" i="11"/>
  <c r="AB200" i="11"/>
  <c r="C200" i="14" s="1"/>
  <c r="R200" i="11"/>
  <c r="AD198" i="11"/>
  <c r="E198" i="14" s="1"/>
  <c r="S200" i="11"/>
  <c r="P200" i="11"/>
  <c r="L200" i="11" s="1"/>
  <c r="B200" i="14" s="1"/>
  <c r="Q200" i="11"/>
  <c r="U200" i="11"/>
  <c r="O199" i="11"/>
  <c r="X199" i="11"/>
  <c r="M199" i="14" s="1"/>
  <c r="P199" i="15" l="1"/>
  <c r="A200" i="8"/>
  <c r="P200" i="8" s="1"/>
  <c r="Q200" i="8" s="1"/>
  <c r="AH199" i="11"/>
  <c r="Q199" i="14" s="1"/>
  <c r="T199" i="15" s="1"/>
  <c r="AF199" i="11"/>
  <c r="O199" i="14" s="1"/>
  <c r="R199" i="15" s="1"/>
  <c r="Y199" i="11"/>
  <c r="W199" i="11" s="1"/>
  <c r="AE199" i="11"/>
  <c r="N199" i="14" s="1"/>
  <c r="Q199" i="15" s="1"/>
  <c r="AG199" i="11"/>
  <c r="P199" i="14" s="1"/>
  <c r="S199" i="15" s="1"/>
  <c r="Z200" i="11"/>
  <c r="M200" i="11"/>
  <c r="N201" i="11" s="1"/>
  <c r="AC199" i="11" l="1"/>
  <c r="D199" i="14" s="1"/>
  <c r="C200" i="8"/>
  <c r="B200" i="8"/>
  <c r="D200" i="8"/>
  <c r="E200" i="8"/>
  <c r="A201" i="14"/>
  <c r="A201" i="15" s="1"/>
  <c r="C201" i="15" s="1"/>
  <c r="D201" i="15" s="1"/>
  <c r="T201" i="11"/>
  <c r="AB201" i="11"/>
  <c r="C201" i="14" s="1"/>
  <c r="R201" i="11"/>
  <c r="Q201" i="11"/>
  <c r="P201" i="11"/>
  <c r="L201" i="11" s="1"/>
  <c r="B201" i="14" s="1"/>
  <c r="U201" i="11"/>
  <c r="S201" i="11"/>
  <c r="X200" i="11"/>
  <c r="M200" i="14" s="1"/>
  <c r="O200" i="11"/>
  <c r="AD199" i="11"/>
  <c r="E199" i="14" s="1"/>
  <c r="P200" i="15" l="1"/>
  <c r="A201" i="8"/>
  <c r="P201" i="8" s="1"/>
  <c r="Q201" i="8" s="1"/>
  <c r="Z201" i="11"/>
  <c r="M201" i="11"/>
  <c r="N202" i="11" s="1"/>
  <c r="AG200" i="11"/>
  <c r="P200" i="14" s="1"/>
  <c r="S200" i="15" s="1"/>
  <c r="AF200" i="11"/>
  <c r="O200" i="14" s="1"/>
  <c r="R200" i="15" s="1"/>
  <c r="AE200" i="11"/>
  <c r="N200" i="14" s="1"/>
  <c r="Q200" i="15" s="1"/>
  <c r="AH200" i="11"/>
  <c r="Q200" i="14" s="1"/>
  <c r="T200" i="15" s="1"/>
  <c r="Y200" i="11"/>
  <c r="W200" i="11" s="1"/>
  <c r="AC200" i="11" l="1"/>
  <c r="D200" i="14" s="1"/>
  <c r="C201" i="8"/>
  <c r="B201" i="8"/>
  <c r="D201" i="8"/>
  <c r="E201" i="8"/>
  <c r="A202" i="14"/>
  <c r="A202" i="15" s="1"/>
  <c r="C202" i="15" s="1"/>
  <c r="D202" i="15" s="1"/>
  <c r="T202" i="11"/>
  <c r="AB202" i="11"/>
  <c r="C202" i="14" s="1"/>
  <c r="R202" i="11"/>
  <c r="AD200" i="11"/>
  <c r="E200" i="14" s="1"/>
  <c r="U202" i="11"/>
  <c r="S202" i="11"/>
  <c r="P202" i="11"/>
  <c r="L202" i="11" s="1"/>
  <c r="B202" i="14" s="1"/>
  <c r="Q202" i="11"/>
  <c r="O201" i="11"/>
  <c r="X201" i="11"/>
  <c r="M201" i="14" s="1"/>
  <c r="P201" i="15" l="1"/>
  <c r="A202" i="8"/>
  <c r="E202" i="8" s="1"/>
  <c r="AF201" i="11"/>
  <c r="O201" i="14" s="1"/>
  <c r="R201" i="15" s="1"/>
  <c r="AH201" i="11"/>
  <c r="Q201" i="14" s="1"/>
  <c r="T201" i="15" s="1"/>
  <c r="AG201" i="11"/>
  <c r="P201" i="14" s="1"/>
  <c r="S201" i="15" s="1"/>
  <c r="AE201" i="11"/>
  <c r="N201" i="14" s="1"/>
  <c r="Q201" i="15" s="1"/>
  <c r="Y201" i="11"/>
  <c r="W201" i="11" s="1"/>
  <c r="Z202" i="11"/>
  <c r="M202" i="11"/>
  <c r="N203" i="11" s="1"/>
  <c r="D202" i="8" l="1"/>
  <c r="AC201" i="11"/>
  <c r="D201" i="14" s="1"/>
  <c r="P202" i="8"/>
  <c r="Q202" i="8" s="1"/>
  <c r="C202" i="8"/>
  <c r="B202" i="8"/>
  <c r="A203" i="14"/>
  <c r="A203" i="15" s="1"/>
  <c r="C203" i="15" s="1"/>
  <c r="D203" i="15" s="1"/>
  <c r="T203" i="11"/>
  <c r="AB203" i="11"/>
  <c r="C203" i="14" s="1"/>
  <c r="R203" i="11"/>
  <c r="AD201" i="11"/>
  <c r="E201" i="14" s="1"/>
  <c r="P203" i="11"/>
  <c r="L203" i="11" s="1"/>
  <c r="B203" i="14" s="1"/>
  <c r="U203" i="11"/>
  <c r="Q203" i="11"/>
  <c r="S203" i="11"/>
  <c r="O202" i="11"/>
  <c r="X202" i="11"/>
  <c r="M202" i="14" s="1"/>
  <c r="P202" i="15" l="1"/>
  <c r="A203" i="8"/>
  <c r="P203" i="8" s="1"/>
  <c r="Q203" i="8" s="1"/>
  <c r="AH202" i="11"/>
  <c r="Q202" i="14" s="1"/>
  <c r="T202" i="15" s="1"/>
  <c r="AF202" i="11"/>
  <c r="O202" i="14" s="1"/>
  <c r="R202" i="15" s="1"/>
  <c r="AE202" i="11"/>
  <c r="N202" i="14" s="1"/>
  <c r="Q202" i="15" s="1"/>
  <c r="Y202" i="11"/>
  <c r="W202" i="11" s="1"/>
  <c r="AG202" i="11"/>
  <c r="P202" i="14" s="1"/>
  <c r="S202" i="15" s="1"/>
  <c r="Z203" i="11"/>
  <c r="M203" i="11"/>
  <c r="N204" i="11" s="1"/>
  <c r="AC202" i="11" l="1"/>
  <c r="D202" i="14" s="1"/>
  <c r="E203" i="8"/>
  <c r="C203" i="8"/>
  <c r="B203" i="8"/>
  <c r="D203" i="8"/>
  <c r="A204" i="14"/>
  <c r="T204" i="11"/>
  <c r="AB204" i="11"/>
  <c r="C204" i="14" s="1"/>
  <c r="R204" i="11"/>
  <c r="AD202" i="11"/>
  <c r="E202" i="14" s="1"/>
  <c r="Q204" i="11"/>
  <c r="P204" i="11"/>
  <c r="L204" i="11" s="1"/>
  <c r="B204" i="14" s="1"/>
  <c r="U204" i="11"/>
  <c r="S204" i="11"/>
  <c r="X203" i="11"/>
  <c r="M203" i="14" s="1"/>
  <c r="O203" i="11"/>
  <c r="P203" i="15" l="1"/>
  <c r="A204" i="8"/>
  <c r="P204" i="8" s="1"/>
  <c r="Q204" i="8" s="1"/>
  <c r="A204" i="15"/>
  <c r="C204" i="15" s="1"/>
  <c r="D204" i="15" s="1"/>
  <c r="Z204" i="11"/>
  <c r="M204" i="11"/>
  <c r="N205" i="11" s="1"/>
  <c r="AF203" i="11"/>
  <c r="O203" i="14" s="1"/>
  <c r="R203" i="15" s="1"/>
  <c r="AG203" i="11"/>
  <c r="P203" i="14" s="1"/>
  <c r="S203" i="15" s="1"/>
  <c r="Y203" i="11"/>
  <c r="W203" i="11" s="1"/>
  <c r="AH203" i="11"/>
  <c r="Q203" i="14" s="1"/>
  <c r="T203" i="15" s="1"/>
  <c r="AE203" i="11"/>
  <c r="N203" i="14" s="1"/>
  <c r="Q203" i="15" s="1"/>
  <c r="E204" i="8" l="1"/>
  <c r="AC203" i="11"/>
  <c r="D203" i="14" s="1"/>
  <c r="C204" i="8"/>
  <c r="D204" i="8"/>
  <c r="B204" i="8"/>
  <c r="A205" i="14"/>
  <c r="A205" i="15" s="1"/>
  <c r="C205" i="15" s="1"/>
  <c r="D205" i="15" s="1"/>
  <c r="T205" i="11"/>
  <c r="AB205" i="11"/>
  <c r="C205" i="14" s="1"/>
  <c r="R205" i="11"/>
  <c r="Q205" i="11"/>
  <c r="U205" i="11"/>
  <c r="S205" i="11"/>
  <c r="P205" i="11"/>
  <c r="L205" i="11" s="1"/>
  <c r="B205" i="14" s="1"/>
  <c r="O204" i="11"/>
  <c r="X204" i="11"/>
  <c r="M204" i="14" s="1"/>
  <c r="AD203" i="11"/>
  <c r="E203" i="14" s="1"/>
  <c r="P204" i="15" l="1"/>
  <c r="A205" i="8"/>
  <c r="P205" i="8" s="1"/>
  <c r="Q205" i="8" s="1"/>
  <c r="AH204" i="11"/>
  <c r="Q204" i="14" s="1"/>
  <c r="T204" i="15" s="1"/>
  <c r="AG204" i="11"/>
  <c r="P204" i="14" s="1"/>
  <c r="S204" i="15" s="1"/>
  <c r="AE204" i="11"/>
  <c r="N204" i="14" s="1"/>
  <c r="Q204" i="15" s="1"/>
  <c r="AF204" i="11"/>
  <c r="O204" i="14" s="1"/>
  <c r="R204" i="15" s="1"/>
  <c r="Y204" i="11"/>
  <c r="W204" i="11" s="1"/>
  <c r="Z205" i="11"/>
  <c r="M205" i="11"/>
  <c r="N206" i="11" s="1"/>
  <c r="AC204" i="11" l="1"/>
  <c r="D204" i="14" s="1"/>
  <c r="D205" i="8"/>
  <c r="B205" i="8"/>
  <c r="C205" i="8"/>
  <c r="E205" i="8"/>
  <c r="A206" i="14"/>
  <c r="A206" i="15" s="1"/>
  <c r="C206" i="15" s="1"/>
  <c r="D206" i="15" s="1"/>
  <c r="T206" i="11"/>
  <c r="AB206" i="11"/>
  <c r="C206" i="14" s="1"/>
  <c r="R206" i="11"/>
  <c r="AD204" i="11"/>
  <c r="E204" i="14" s="1"/>
  <c r="P206" i="11"/>
  <c r="L206" i="11" s="1"/>
  <c r="B206" i="14" s="1"/>
  <c r="Q206" i="11"/>
  <c r="S206" i="11"/>
  <c r="U206" i="11"/>
  <c r="X205" i="11"/>
  <c r="M205" i="14" s="1"/>
  <c r="O205" i="11"/>
  <c r="P205" i="15" l="1"/>
  <c r="A206" i="8"/>
  <c r="P206" i="8" s="1"/>
  <c r="Q206" i="8" s="1"/>
  <c r="Z206" i="11"/>
  <c r="M206" i="11"/>
  <c r="N207" i="11" s="1"/>
  <c r="AF205" i="11"/>
  <c r="O205" i="14" s="1"/>
  <c r="R205" i="15" s="1"/>
  <c r="AH205" i="11"/>
  <c r="Q205" i="14" s="1"/>
  <c r="T205" i="15" s="1"/>
  <c r="AG205" i="11"/>
  <c r="P205" i="14" s="1"/>
  <c r="S205" i="15" s="1"/>
  <c r="AE205" i="11"/>
  <c r="N205" i="14" s="1"/>
  <c r="Q205" i="15" s="1"/>
  <c r="Y205" i="11"/>
  <c r="W205" i="11" s="1"/>
  <c r="AC205" i="11" l="1"/>
  <c r="D205" i="14" s="1"/>
  <c r="B206" i="8"/>
  <c r="E206" i="8"/>
  <c r="C206" i="8"/>
  <c r="D206" i="8"/>
  <c r="A207" i="14"/>
  <c r="A207" i="15" s="1"/>
  <c r="C207" i="15" s="1"/>
  <c r="D207" i="15" s="1"/>
  <c r="T207" i="11"/>
  <c r="AB207" i="11"/>
  <c r="C207" i="14" s="1"/>
  <c r="R207" i="11"/>
  <c r="AD205" i="11"/>
  <c r="E205" i="14" s="1"/>
  <c r="Q207" i="11"/>
  <c r="U207" i="11"/>
  <c r="P207" i="11"/>
  <c r="L207" i="11" s="1"/>
  <c r="B207" i="14" s="1"/>
  <c r="S207" i="11"/>
  <c r="X206" i="11"/>
  <c r="M206" i="14" s="1"/>
  <c r="O206" i="11"/>
  <c r="P206" i="15" l="1"/>
  <c r="A207" i="8"/>
  <c r="P207" i="8" s="1"/>
  <c r="Q207" i="8" s="1"/>
  <c r="C207" i="8"/>
  <c r="Z207" i="11"/>
  <c r="M207" i="11"/>
  <c r="N208" i="11" s="1"/>
  <c r="AE206" i="11"/>
  <c r="N206" i="14" s="1"/>
  <c r="Q206" i="15" s="1"/>
  <c r="AG206" i="11"/>
  <c r="P206" i="14" s="1"/>
  <c r="S206" i="15" s="1"/>
  <c r="AF206" i="11"/>
  <c r="O206" i="14" s="1"/>
  <c r="R206" i="15" s="1"/>
  <c r="Y206" i="11"/>
  <c r="W206" i="11" s="1"/>
  <c r="AH206" i="11"/>
  <c r="Q206" i="14" s="1"/>
  <c r="T206" i="15" s="1"/>
  <c r="B207" i="8" l="1"/>
  <c r="D207" i="8"/>
  <c r="E207" i="8"/>
  <c r="AC206" i="11"/>
  <c r="D206" i="14" s="1"/>
  <c r="A208" i="14"/>
  <c r="A208" i="15" s="1"/>
  <c r="C208" i="15" s="1"/>
  <c r="D208" i="15" s="1"/>
  <c r="T208" i="11"/>
  <c r="AB208" i="11"/>
  <c r="C208" i="14" s="1"/>
  <c r="R208" i="11"/>
  <c r="AD206" i="11"/>
  <c r="E206" i="14" s="1"/>
  <c r="U208" i="11"/>
  <c r="P208" i="11"/>
  <c r="L208" i="11" s="1"/>
  <c r="B208" i="14" s="1"/>
  <c r="Q208" i="11"/>
  <c r="S208" i="11"/>
  <c r="X207" i="11"/>
  <c r="M207" i="14" s="1"/>
  <c r="O207" i="11"/>
  <c r="P207" i="15" l="1"/>
  <c r="A208" i="8"/>
  <c r="P208" i="8" s="1"/>
  <c r="Q208" i="8" s="1"/>
  <c r="Z208" i="11"/>
  <c r="M208" i="11"/>
  <c r="N209" i="11" s="1"/>
  <c r="AG207" i="11"/>
  <c r="P207" i="14" s="1"/>
  <c r="S207" i="15" s="1"/>
  <c r="AF207" i="11"/>
  <c r="O207" i="14" s="1"/>
  <c r="R207" i="15" s="1"/>
  <c r="AH207" i="11"/>
  <c r="Q207" i="14" s="1"/>
  <c r="T207" i="15" s="1"/>
  <c r="AE207" i="11"/>
  <c r="N207" i="14" s="1"/>
  <c r="Q207" i="15" s="1"/>
  <c r="Y207" i="11"/>
  <c r="W207" i="11" s="1"/>
  <c r="C208" i="8" l="1"/>
  <c r="AC207" i="11"/>
  <c r="D207" i="14" s="1"/>
  <c r="B208" i="8"/>
  <c r="D208" i="8"/>
  <c r="E208" i="8"/>
  <c r="A209" i="14"/>
  <c r="A209" i="15" s="1"/>
  <c r="C209" i="15" s="1"/>
  <c r="D209" i="15" s="1"/>
  <c r="T209" i="11"/>
  <c r="AB209" i="11"/>
  <c r="C209" i="14" s="1"/>
  <c r="R209" i="11"/>
  <c r="S209" i="11"/>
  <c r="Q209" i="11"/>
  <c r="P209" i="11"/>
  <c r="L209" i="11" s="1"/>
  <c r="B209" i="14" s="1"/>
  <c r="U209" i="11"/>
  <c r="AD207" i="11"/>
  <c r="E207" i="14" s="1"/>
  <c r="O208" i="11"/>
  <c r="X208" i="11"/>
  <c r="M208" i="14" s="1"/>
  <c r="P208" i="15" l="1"/>
  <c r="A209" i="8"/>
  <c r="P209" i="8" s="1"/>
  <c r="Q209" i="8" s="1"/>
  <c r="AE208" i="11"/>
  <c r="N208" i="14" s="1"/>
  <c r="Q208" i="15" s="1"/>
  <c r="AH208" i="11"/>
  <c r="Q208" i="14" s="1"/>
  <c r="T208" i="15" s="1"/>
  <c r="Y208" i="11"/>
  <c r="W208" i="11" s="1"/>
  <c r="AG208" i="11"/>
  <c r="P208" i="14" s="1"/>
  <c r="S208" i="15" s="1"/>
  <c r="AF208" i="11"/>
  <c r="O208" i="14" s="1"/>
  <c r="R208" i="15" s="1"/>
  <c r="Z209" i="11"/>
  <c r="M209" i="11"/>
  <c r="N210" i="11" s="1"/>
  <c r="AC208" i="11" l="1"/>
  <c r="D208" i="14" s="1"/>
  <c r="D209" i="8"/>
  <c r="C209" i="8"/>
  <c r="B209" i="8"/>
  <c r="E209" i="8"/>
  <c r="A210" i="14"/>
  <c r="A210" i="15" s="1"/>
  <c r="C210" i="15" s="1"/>
  <c r="D210" i="15" s="1"/>
  <c r="T210" i="11"/>
  <c r="AB210" i="11"/>
  <c r="C210" i="14" s="1"/>
  <c r="R210" i="11"/>
  <c r="AD208" i="11"/>
  <c r="E208" i="14" s="1"/>
  <c r="U210" i="11"/>
  <c r="S210" i="11"/>
  <c r="Q210" i="11"/>
  <c r="P210" i="11"/>
  <c r="L210" i="11" s="1"/>
  <c r="B210" i="14" s="1"/>
  <c r="X209" i="11"/>
  <c r="M209" i="14" s="1"/>
  <c r="O209" i="11"/>
  <c r="P209" i="15" l="1"/>
  <c r="A210" i="8"/>
  <c r="P210" i="8" s="1"/>
  <c r="Q210" i="8" s="1"/>
  <c r="Z210" i="11"/>
  <c r="M210" i="11"/>
  <c r="N211" i="11" s="1"/>
  <c r="Y209" i="11"/>
  <c r="W209" i="11" s="1"/>
  <c r="AH209" i="11"/>
  <c r="Q209" i="14" s="1"/>
  <c r="T209" i="15" s="1"/>
  <c r="AF209" i="11"/>
  <c r="O209" i="14" s="1"/>
  <c r="R209" i="15" s="1"/>
  <c r="AE209" i="11"/>
  <c r="N209" i="14" s="1"/>
  <c r="Q209" i="15" s="1"/>
  <c r="AG209" i="11"/>
  <c r="P209" i="14" s="1"/>
  <c r="S209" i="15" s="1"/>
  <c r="AC209" i="11" l="1"/>
  <c r="D209" i="14" s="1"/>
  <c r="D210" i="8"/>
  <c r="C210" i="8"/>
  <c r="B210" i="8"/>
  <c r="E210" i="8"/>
  <c r="A211" i="14"/>
  <c r="A211" i="15" s="1"/>
  <c r="C211" i="15" s="1"/>
  <c r="D211" i="15" s="1"/>
  <c r="T211" i="11"/>
  <c r="AB211" i="11"/>
  <c r="C211" i="14" s="1"/>
  <c r="R211" i="11"/>
  <c r="AD209" i="11"/>
  <c r="E209" i="14" s="1"/>
  <c r="Q211" i="11"/>
  <c r="U211" i="11"/>
  <c r="S211" i="11"/>
  <c r="P211" i="11"/>
  <c r="L211" i="11" s="1"/>
  <c r="B211" i="14" s="1"/>
  <c r="X210" i="11"/>
  <c r="M210" i="14" s="1"/>
  <c r="O210" i="11"/>
  <c r="P210" i="15" l="1"/>
  <c r="A211" i="8"/>
  <c r="P211" i="8" s="1"/>
  <c r="Q211" i="8" s="1"/>
  <c r="Y210" i="11"/>
  <c r="W210" i="11" s="1"/>
  <c r="AH210" i="11"/>
  <c r="Q210" i="14" s="1"/>
  <c r="T210" i="15" s="1"/>
  <c r="AG210" i="11"/>
  <c r="P210" i="14" s="1"/>
  <c r="S210" i="15" s="1"/>
  <c r="AF210" i="11"/>
  <c r="O210" i="14" s="1"/>
  <c r="R210" i="15" s="1"/>
  <c r="AE210" i="11"/>
  <c r="N210" i="14" s="1"/>
  <c r="Q210" i="15" s="1"/>
  <c r="Z211" i="11"/>
  <c r="M211" i="11"/>
  <c r="N212" i="11" s="1"/>
  <c r="AC210" i="11" l="1"/>
  <c r="D210" i="14" s="1"/>
  <c r="E211" i="8"/>
  <c r="C211" i="8"/>
  <c r="B211" i="8"/>
  <c r="D211" i="8"/>
  <c r="A212" i="14"/>
  <c r="T212" i="11"/>
  <c r="AB212" i="11"/>
  <c r="C212" i="14" s="1"/>
  <c r="R212" i="11"/>
  <c r="AD210" i="11"/>
  <c r="E210" i="14" s="1"/>
  <c r="P212" i="11"/>
  <c r="L212" i="11" s="1"/>
  <c r="B212" i="14" s="1"/>
  <c r="S212" i="11"/>
  <c r="U212" i="11"/>
  <c r="Q212" i="11"/>
  <c r="X211" i="11"/>
  <c r="M211" i="14" s="1"/>
  <c r="O211" i="11"/>
  <c r="P211" i="15" l="1"/>
  <c r="A212" i="8"/>
  <c r="P212" i="8" s="1"/>
  <c r="Q212" i="8" s="1"/>
  <c r="A212" i="15"/>
  <c r="C212" i="15" s="1"/>
  <c r="D212" i="15" s="1"/>
  <c r="Z212" i="11"/>
  <c r="M212" i="11"/>
  <c r="N213" i="11" s="1"/>
  <c r="Y211" i="11"/>
  <c r="W211" i="11" s="1"/>
  <c r="AH211" i="11"/>
  <c r="Q211" i="14" s="1"/>
  <c r="T211" i="15" s="1"/>
  <c r="AF211" i="11"/>
  <c r="O211" i="14" s="1"/>
  <c r="R211" i="15" s="1"/>
  <c r="AG211" i="11"/>
  <c r="P211" i="14" s="1"/>
  <c r="S211" i="15" s="1"/>
  <c r="AE211" i="11"/>
  <c r="N211" i="14" s="1"/>
  <c r="Q211" i="15" s="1"/>
  <c r="AC211" i="11" l="1"/>
  <c r="D211" i="14" s="1"/>
  <c r="B212" i="8"/>
  <c r="D212" i="8"/>
  <c r="E212" i="8"/>
  <c r="F211" i="8"/>
  <c r="F210" i="8" s="1"/>
  <c r="F209" i="8" s="1"/>
  <c r="F208" i="8" s="1"/>
  <c r="F207" i="8" s="1"/>
  <c r="F206" i="8" s="1"/>
  <c r="F205" i="8" s="1"/>
  <c r="F204" i="8" s="1"/>
  <c r="F203" i="8" s="1"/>
  <c r="F202" i="8" s="1"/>
  <c r="F201" i="8" s="1"/>
  <c r="F200" i="8" s="1"/>
  <c r="F199" i="8" s="1"/>
  <c r="F198" i="8" s="1"/>
  <c r="F197" i="8" s="1"/>
  <c r="F196" i="8" s="1"/>
  <c r="F195" i="8" s="1"/>
  <c r="F194" i="8" s="1"/>
  <c r="F193" i="8" s="1"/>
  <c r="F192" i="8" s="1"/>
  <c r="F191" i="8" s="1"/>
  <c r="F190" i="8" s="1"/>
  <c r="F189" i="8" s="1"/>
  <c r="F188" i="8" s="1"/>
  <c r="F187" i="8" s="1"/>
  <c r="F186" i="8" s="1"/>
  <c r="F185" i="8" s="1"/>
  <c r="F184" i="8" s="1"/>
  <c r="F183" i="8" s="1"/>
  <c r="F182" i="8" s="1"/>
  <c r="F181" i="8" s="1"/>
  <c r="F180" i="8" s="1"/>
  <c r="F179" i="8" s="1"/>
  <c r="F178" i="8" s="1"/>
  <c r="F177" i="8" s="1"/>
  <c r="F176" i="8" s="1"/>
  <c r="F175" i="8" s="1"/>
  <c r="F174" i="8" s="1"/>
  <c r="F173" i="8" s="1"/>
  <c r="F172" i="8" s="1"/>
  <c r="F171" i="8" s="1"/>
  <c r="F170" i="8" s="1"/>
  <c r="F169" i="8" s="1"/>
  <c r="F168" i="8" s="1"/>
  <c r="F167" i="8" s="1"/>
  <c r="F166" i="8" s="1"/>
  <c r="F165" i="8" s="1"/>
  <c r="F164" i="8" s="1"/>
  <c r="F163" i="8" s="1"/>
  <c r="F162" i="8" s="1"/>
  <c r="F161" i="8" s="1"/>
  <c r="F160" i="8" s="1"/>
  <c r="F159" i="8" s="1"/>
  <c r="F158" i="8" s="1"/>
  <c r="F157" i="8" s="1"/>
  <c r="F156" i="8" s="1"/>
  <c r="F155" i="8" s="1"/>
  <c r="F154" i="8" s="1"/>
  <c r="F153" i="8" s="1"/>
  <c r="F152" i="8" s="1"/>
  <c r="A213" i="14"/>
  <c r="A213" i="15" s="1"/>
  <c r="C213" i="15" s="1"/>
  <c r="D213" i="15" s="1"/>
  <c r="T213" i="11"/>
  <c r="AB213" i="11"/>
  <c r="C213" i="14" s="1"/>
  <c r="R213" i="11"/>
  <c r="S213" i="11"/>
  <c r="P213" i="11"/>
  <c r="L213" i="11" s="1"/>
  <c r="B213" i="14" s="1"/>
  <c r="U213" i="11"/>
  <c r="Q213" i="11"/>
  <c r="AD211" i="11"/>
  <c r="E211" i="14" s="1"/>
  <c r="X212" i="11"/>
  <c r="M212" i="14" s="1"/>
  <c r="O212" i="11"/>
  <c r="P212" i="15" l="1"/>
  <c r="A213" i="8"/>
  <c r="E213" i="8" s="1"/>
  <c r="Z213" i="11"/>
  <c r="M213" i="11"/>
  <c r="N214" i="11" s="1"/>
  <c r="Y212" i="11"/>
  <c r="W212" i="11" s="1"/>
  <c r="AF212" i="11" l="1"/>
  <c r="O212" i="14" s="1"/>
  <c r="R212" i="15" s="1"/>
  <c r="AC212" i="11"/>
  <c r="D212" i="14" s="1"/>
  <c r="B213" i="8"/>
  <c r="D213" i="8"/>
  <c r="C213" i="8"/>
  <c r="P213" i="8"/>
  <c r="Q213" i="8" s="1"/>
  <c r="A214" i="14"/>
  <c r="A214" i="15" s="1"/>
  <c r="C214" i="15" s="1"/>
  <c r="D214" i="15" s="1"/>
  <c r="T214" i="11"/>
  <c r="AB214" i="11"/>
  <c r="C214" i="14" s="1"/>
  <c r="R214" i="11"/>
  <c r="AD212" i="11"/>
  <c r="E212" i="14" s="1"/>
  <c r="AG212" i="11"/>
  <c r="P212" i="14" s="1"/>
  <c r="S212" i="15" s="1"/>
  <c r="AH212" i="11"/>
  <c r="Q212" i="14" s="1"/>
  <c r="T212" i="15" s="1"/>
  <c r="U214" i="11"/>
  <c r="Q214" i="11"/>
  <c r="P214" i="11"/>
  <c r="L214" i="11" s="1"/>
  <c r="B214" i="14" s="1"/>
  <c r="S214" i="11"/>
  <c r="O213" i="11"/>
  <c r="X213" i="11"/>
  <c r="M213" i="14" s="1"/>
  <c r="AE212" i="11"/>
  <c r="N212" i="14" s="1"/>
  <c r="Q212" i="15" s="1"/>
  <c r="P213" i="15" l="1"/>
  <c r="A214" i="8"/>
  <c r="P214" i="8" s="1"/>
  <c r="Q214" i="8" s="1"/>
  <c r="C212" i="8"/>
  <c r="Y213" i="11"/>
  <c r="W213" i="11"/>
  <c r="Z214" i="11"/>
  <c r="M214" i="11"/>
  <c r="N215" i="11" s="1"/>
  <c r="B214" i="8" l="1"/>
  <c r="AC213" i="11"/>
  <c r="D213" i="14" s="1"/>
  <c r="C214" i="8"/>
  <c r="D214" i="8"/>
  <c r="E214" i="8"/>
  <c r="A215" i="14"/>
  <c r="A215" i="15" s="1"/>
  <c r="C215" i="15" s="1"/>
  <c r="D215" i="15" s="1"/>
  <c r="T215" i="11"/>
  <c r="AB215" i="11"/>
  <c r="C215" i="14" s="1"/>
  <c r="R215" i="11"/>
  <c r="AG213" i="11"/>
  <c r="P213" i="14" s="1"/>
  <c r="S213" i="15" s="1"/>
  <c r="AH213" i="11"/>
  <c r="Q213" i="14" s="1"/>
  <c r="T213" i="15" s="1"/>
  <c r="AE213" i="11"/>
  <c r="N213" i="14" s="1"/>
  <c r="Q213" i="15" s="1"/>
  <c r="AF213" i="11"/>
  <c r="O213" i="14" s="1"/>
  <c r="R213" i="15" s="1"/>
  <c r="U215" i="11"/>
  <c r="P215" i="11"/>
  <c r="L215" i="11" s="1"/>
  <c r="B215" i="14" s="1"/>
  <c r="S215" i="11"/>
  <c r="Q215" i="11"/>
  <c r="X214" i="11"/>
  <c r="M214" i="14" s="1"/>
  <c r="O214" i="11"/>
  <c r="AD213" i="11"/>
  <c r="E213" i="14" s="1"/>
  <c r="P214" i="15" l="1"/>
  <c r="A215" i="8"/>
  <c r="D215" i="8" s="1"/>
  <c r="Z215" i="11"/>
  <c r="M215" i="11"/>
  <c r="N216" i="11" s="1"/>
  <c r="Y214" i="11"/>
  <c r="W214" i="11"/>
  <c r="AC214" i="11" l="1"/>
  <c r="D214" i="14" s="1"/>
  <c r="B215" i="8"/>
  <c r="C215" i="8"/>
  <c r="P215" i="8"/>
  <c r="Q215" i="8" s="1"/>
  <c r="E215" i="8"/>
  <c r="A216" i="14"/>
  <c r="A216" i="15" s="1"/>
  <c r="C216" i="15" s="1"/>
  <c r="D216" i="15" s="1"/>
  <c r="T216" i="11"/>
  <c r="AB216" i="11"/>
  <c r="C216" i="14" s="1"/>
  <c r="R216" i="11"/>
  <c r="AE214" i="11"/>
  <c r="N214" i="14" s="1"/>
  <c r="Q214" i="15" s="1"/>
  <c r="P216" i="11"/>
  <c r="L216" i="11" s="1"/>
  <c r="B216" i="14" s="1"/>
  <c r="S216" i="11"/>
  <c r="Q216" i="11"/>
  <c r="U216" i="11"/>
  <c r="AG214" i="11"/>
  <c r="P214" i="14" s="1"/>
  <c r="S214" i="15" s="1"/>
  <c r="O215" i="11"/>
  <c r="X215" i="11"/>
  <c r="M215" i="14" s="1"/>
  <c r="AH214" i="11"/>
  <c r="Q214" i="14" s="1"/>
  <c r="T214" i="15" s="1"/>
  <c r="AD214" i="11"/>
  <c r="E214" i="14" s="1"/>
  <c r="AF214" i="11"/>
  <c r="O214" i="14" s="1"/>
  <c r="R214" i="15" s="1"/>
  <c r="P215" i="15" l="1"/>
  <c r="A216" i="8"/>
  <c r="P216" i="8" s="1"/>
  <c r="Q216" i="8" s="1"/>
  <c r="Y215" i="11"/>
  <c r="W215" i="11"/>
  <c r="M216" i="11"/>
  <c r="N217" i="11" s="1"/>
  <c r="Z216" i="11"/>
  <c r="AC215" i="11" l="1"/>
  <c r="D215" i="14" s="1"/>
  <c r="E216" i="8"/>
  <c r="D216" i="8"/>
  <c r="C216" i="8"/>
  <c r="B216" i="8"/>
  <c r="A217" i="14"/>
  <c r="A217" i="15" s="1"/>
  <c r="C217" i="15" s="1"/>
  <c r="D217" i="15" s="1"/>
  <c r="T217" i="11"/>
  <c r="AB217" i="11"/>
  <c r="C217" i="14" s="1"/>
  <c r="R217" i="11"/>
  <c r="AF215" i="11"/>
  <c r="O215" i="14" s="1"/>
  <c r="R215" i="15" s="1"/>
  <c r="U217" i="11"/>
  <c r="Q217" i="11"/>
  <c r="P217" i="11"/>
  <c r="L217" i="11" s="1"/>
  <c r="B217" i="14" s="1"/>
  <c r="S217" i="11"/>
  <c r="AG215" i="11"/>
  <c r="P215" i="14" s="1"/>
  <c r="S215" i="15" s="1"/>
  <c r="AE215" i="11"/>
  <c r="N215" i="14" s="1"/>
  <c r="Q215" i="15" s="1"/>
  <c r="AH215" i="11"/>
  <c r="Q215" i="14" s="1"/>
  <c r="T215" i="15" s="1"/>
  <c r="X216" i="11"/>
  <c r="M216" i="14" s="1"/>
  <c r="O216" i="11"/>
  <c r="AD215" i="11"/>
  <c r="E215" i="14" s="1"/>
  <c r="P216" i="15" l="1"/>
  <c r="A217" i="8"/>
  <c r="P217" i="8" s="1"/>
  <c r="Q217" i="8" s="1"/>
  <c r="Z217" i="11"/>
  <c r="M217" i="11"/>
  <c r="N218" i="11" s="1"/>
  <c r="Y216" i="11"/>
  <c r="W216" i="11"/>
  <c r="AD216" i="11" l="1"/>
  <c r="E216" i="14" s="1"/>
  <c r="AC216" i="11"/>
  <c r="D216" i="14" s="1"/>
  <c r="C217" i="8"/>
  <c r="D217" i="8"/>
  <c r="B217" i="8"/>
  <c r="E217" i="8"/>
  <c r="A218" i="14"/>
  <c r="A218" i="15" s="1"/>
  <c r="C218" i="15" s="1"/>
  <c r="D218" i="15" s="1"/>
  <c r="T218" i="11"/>
  <c r="AB218" i="11"/>
  <c r="C218" i="14" s="1"/>
  <c r="R218" i="11"/>
  <c r="AG216" i="11"/>
  <c r="P216" i="14" s="1"/>
  <c r="S216" i="15" s="1"/>
  <c r="AF216" i="11"/>
  <c r="O216" i="14" s="1"/>
  <c r="R216" i="15" s="1"/>
  <c r="AH216" i="11"/>
  <c r="Q216" i="14" s="1"/>
  <c r="T216" i="15" s="1"/>
  <c r="P218" i="11"/>
  <c r="L218" i="11" s="1"/>
  <c r="B218" i="14" s="1"/>
  <c r="Q218" i="11"/>
  <c r="S218" i="11"/>
  <c r="U218" i="11"/>
  <c r="AE216" i="11"/>
  <c r="N216" i="14" s="1"/>
  <c r="Q216" i="15" s="1"/>
  <c r="X217" i="11"/>
  <c r="M217" i="14" s="1"/>
  <c r="O217" i="11"/>
  <c r="P217" i="15" l="1"/>
  <c r="A218" i="8"/>
  <c r="E218" i="8" s="1"/>
  <c r="Z218" i="11"/>
  <c r="M218" i="11"/>
  <c r="N219" i="11" s="1"/>
  <c r="Y217" i="11"/>
  <c r="W217" i="11"/>
  <c r="AC217" i="11" l="1"/>
  <c r="D217" i="14" s="1"/>
  <c r="P218" i="8"/>
  <c r="Q218" i="8" s="1"/>
  <c r="D218" i="8"/>
  <c r="C218" i="8"/>
  <c r="B218" i="8"/>
  <c r="A219" i="14"/>
  <c r="A219" i="15" s="1"/>
  <c r="C219" i="15" s="1"/>
  <c r="D219" i="15" s="1"/>
  <c r="T219" i="11"/>
  <c r="AB219" i="11"/>
  <c r="C219" i="14" s="1"/>
  <c r="R219" i="11"/>
  <c r="AF217" i="11"/>
  <c r="O217" i="14" s="1"/>
  <c r="R217" i="15" s="1"/>
  <c r="AG217" i="11"/>
  <c r="P217" i="14" s="1"/>
  <c r="S217" i="15" s="1"/>
  <c r="AH217" i="11"/>
  <c r="Q217" i="14" s="1"/>
  <c r="T217" i="15" s="1"/>
  <c r="AD217" i="11"/>
  <c r="E217" i="14" s="1"/>
  <c r="S219" i="11"/>
  <c r="Q219" i="11"/>
  <c r="P219" i="11"/>
  <c r="L219" i="11" s="1"/>
  <c r="B219" i="14" s="1"/>
  <c r="U219" i="11"/>
  <c r="AE217" i="11"/>
  <c r="N217" i="14" s="1"/>
  <c r="Q217" i="15" s="1"/>
  <c r="X218" i="11"/>
  <c r="M218" i="14" s="1"/>
  <c r="O218" i="11"/>
  <c r="P218" i="15" l="1"/>
  <c r="A219" i="8"/>
  <c r="P219" i="8" s="1"/>
  <c r="Q219" i="8" s="1"/>
  <c r="Z219" i="11"/>
  <c r="M219" i="11"/>
  <c r="N220" i="11" s="1"/>
  <c r="Y218" i="11"/>
  <c r="W218" i="11"/>
  <c r="AC218" i="11" l="1"/>
  <c r="D218" i="14" s="1"/>
  <c r="B219" i="8"/>
  <c r="E219" i="8"/>
  <c r="D219" i="8"/>
  <c r="C219" i="8"/>
  <c r="A220" i="14"/>
  <c r="A220" i="15" s="1"/>
  <c r="C220" i="15" s="1"/>
  <c r="D220" i="15" s="1"/>
  <c r="T220" i="11"/>
  <c r="AB220" i="11"/>
  <c r="C220" i="14" s="1"/>
  <c r="R220" i="11"/>
  <c r="AH218" i="11"/>
  <c r="Q218" i="14" s="1"/>
  <c r="T218" i="15" s="1"/>
  <c r="AG218" i="11"/>
  <c r="P218" i="14" s="1"/>
  <c r="S218" i="15" s="1"/>
  <c r="P220" i="11"/>
  <c r="L220" i="11" s="1"/>
  <c r="B220" i="14" s="1"/>
  <c r="Q220" i="11"/>
  <c r="U220" i="11"/>
  <c r="S220" i="11"/>
  <c r="AE218" i="11"/>
  <c r="N218" i="14" s="1"/>
  <c r="Q218" i="15" s="1"/>
  <c r="AD218" i="11"/>
  <c r="E218" i="14" s="1"/>
  <c r="AF218" i="11"/>
  <c r="O218" i="14" s="1"/>
  <c r="R218" i="15" s="1"/>
  <c r="O219" i="11"/>
  <c r="X219" i="11"/>
  <c r="M219" i="14" s="1"/>
  <c r="P219" i="15" l="1"/>
  <c r="A220" i="8"/>
  <c r="P220" i="8" s="1"/>
  <c r="Q220" i="8" s="1"/>
  <c r="Y219" i="11"/>
  <c r="W219" i="11"/>
  <c r="Z220" i="11"/>
  <c r="M220" i="11"/>
  <c r="N221" i="11" s="1"/>
  <c r="AC219" i="11" l="1"/>
  <c r="D219" i="14" s="1"/>
  <c r="E220" i="8"/>
  <c r="C220" i="8"/>
  <c r="D220" i="8"/>
  <c r="B220" i="8"/>
  <c r="A221" i="14"/>
  <c r="A221" i="15" s="1"/>
  <c r="C221" i="15" s="1"/>
  <c r="D221" i="15" s="1"/>
  <c r="T221" i="11"/>
  <c r="AB221" i="11"/>
  <c r="C221" i="14" s="1"/>
  <c r="R221" i="11"/>
  <c r="AG219" i="11"/>
  <c r="P219" i="14" s="1"/>
  <c r="S219" i="15" s="1"/>
  <c r="AH219" i="11"/>
  <c r="Q219" i="14" s="1"/>
  <c r="T219" i="15" s="1"/>
  <c r="AD219" i="11"/>
  <c r="E219" i="14" s="1"/>
  <c r="AF219" i="11"/>
  <c r="O219" i="14" s="1"/>
  <c r="R219" i="15" s="1"/>
  <c r="X220" i="11"/>
  <c r="M220" i="14" s="1"/>
  <c r="O220" i="11"/>
  <c r="P221" i="11"/>
  <c r="L221" i="11" s="1"/>
  <c r="B221" i="14" s="1"/>
  <c r="Q221" i="11"/>
  <c r="U221" i="11"/>
  <c r="S221" i="11"/>
  <c r="AE219" i="11"/>
  <c r="N219" i="14" s="1"/>
  <c r="Q219" i="15" s="1"/>
  <c r="P220" i="15" l="1"/>
  <c r="A221" i="8"/>
  <c r="P221" i="8" s="1"/>
  <c r="Q221" i="8" s="1"/>
  <c r="Y220" i="11"/>
  <c r="W220" i="11"/>
  <c r="M221" i="11"/>
  <c r="N222" i="11" s="1"/>
  <c r="Z221" i="11"/>
  <c r="AC220" i="11" l="1"/>
  <c r="D220" i="14" s="1"/>
  <c r="B221" i="8"/>
  <c r="C221" i="8"/>
  <c r="D221" i="8"/>
  <c r="E221" i="8"/>
  <c r="A222" i="14"/>
  <c r="A222" i="15" s="1"/>
  <c r="C222" i="15" s="1"/>
  <c r="D222" i="15" s="1"/>
  <c r="T222" i="11"/>
  <c r="AB222" i="11"/>
  <c r="C222" i="14" s="1"/>
  <c r="R222" i="11"/>
  <c r="AE220" i="11"/>
  <c r="N220" i="14" s="1"/>
  <c r="Q220" i="15" s="1"/>
  <c r="AG220" i="11"/>
  <c r="P220" i="14" s="1"/>
  <c r="S220" i="15" s="1"/>
  <c r="AH220" i="11"/>
  <c r="Q220" i="14" s="1"/>
  <c r="T220" i="15" s="1"/>
  <c r="AF220" i="11"/>
  <c r="O220" i="14" s="1"/>
  <c r="R220" i="15" s="1"/>
  <c r="U222" i="11"/>
  <c r="P222" i="11"/>
  <c r="L222" i="11" s="1"/>
  <c r="B222" i="14" s="1"/>
  <c r="S222" i="11"/>
  <c r="Q222" i="11"/>
  <c r="X221" i="11"/>
  <c r="M221" i="14" s="1"/>
  <c r="O221" i="11"/>
  <c r="AD220" i="11"/>
  <c r="E220" i="14" s="1"/>
  <c r="P221" i="15" l="1"/>
  <c r="A222" i="8"/>
  <c r="E222" i="8" s="1"/>
  <c r="Y221" i="11"/>
  <c r="W221" i="11"/>
  <c r="Z222" i="11"/>
  <c r="M222" i="11"/>
  <c r="N223" i="11" s="1"/>
  <c r="AE221" i="11" l="1"/>
  <c r="N221" i="14" s="1"/>
  <c r="Q221" i="15" s="1"/>
  <c r="AC221" i="11"/>
  <c r="D221" i="14" s="1"/>
  <c r="B222" i="8"/>
  <c r="D222" i="8"/>
  <c r="C222" i="8"/>
  <c r="P222" i="8"/>
  <c r="Q222" i="8" s="1"/>
  <c r="A223" i="14"/>
  <c r="A223" i="15" s="1"/>
  <c r="C223" i="15" s="1"/>
  <c r="D223" i="15" s="1"/>
  <c r="T223" i="11"/>
  <c r="AB223" i="11"/>
  <c r="C223" i="14" s="1"/>
  <c r="R223" i="11"/>
  <c r="AH221" i="11"/>
  <c r="Q221" i="14" s="1"/>
  <c r="T221" i="15" s="1"/>
  <c r="S223" i="11"/>
  <c r="Q223" i="11"/>
  <c r="P223" i="11"/>
  <c r="L223" i="11" s="1"/>
  <c r="B223" i="14" s="1"/>
  <c r="A223" i="8"/>
  <c r="P223" i="8" s="1"/>
  <c r="U223" i="11"/>
  <c r="X222" i="11"/>
  <c r="M222" i="14" s="1"/>
  <c r="O222" i="11"/>
  <c r="AD221" i="11"/>
  <c r="E221" i="14" s="1"/>
  <c r="AF221" i="11"/>
  <c r="O221" i="14" s="1"/>
  <c r="R221" i="15" s="1"/>
  <c r="AG221" i="11"/>
  <c r="P221" i="14" s="1"/>
  <c r="S221" i="15" s="1"/>
  <c r="P222" i="15" l="1"/>
  <c r="D223" i="8"/>
  <c r="Q223" i="8"/>
  <c r="E223" i="8"/>
  <c r="C223" i="8"/>
  <c r="B223" i="8"/>
  <c r="Z223" i="11"/>
  <c r="M223" i="11"/>
  <c r="N224" i="11" s="1"/>
  <c r="Y222" i="11"/>
  <c r="W222" i="11"/>
  <c r="AC222" i="11" l="1"/>
  <c r="D222" i="14" s="1"/>
  <c r="A224" i="14"/>
  <c r="A224" i="15" s="1"/>
  <c r="C224" i="15" s="1"/>
  <c r="D224" i="15" s="1"/>
  <c r="T224" i="11"/>
  <c r="AB224" i="11"/>
  <c r="C224" i="14" s="1"/>
  <c r="R224" i="11"/>
  <c r="AH222" i="11"/>
  <c r="Q222" i="14" s="1"/>
  <c r="T222" i="15" s="1"/>
  <c r="AF222" i="11"/>
  <c r="O222" i="14" s="1"/>
  <c r="R222" i="15" s="1"/>
  <c r="AD222" i="11"/>
  <c r="E222" i="14" s="1"/>
  <c r="S224" i="11"/>
  <c r="P224" i="11"/>
  <c r="L224" i="11" s="1"/>
  <c r="B224" i="14" s="1"/>
  <c r="Q224" i="11"/>
  <c r="U224" i="11"/>
  <c r="AG222" i="11"/>
  <c r="P222" i="14" s="1"/>
  <c r="S222" i="15" s="1"/>
  <c r="X223" i="11"/>
  <c r="M223" i="14" s="1"/>
  <c r="O223" i="11"/>
  <c r="AE222" i="11"/>
  <c r="N222" i="14" s="1"/>
  <c r="Q222" i="15" s="1"/>
  <c r="P223" i="15" l="1"/>
  <c r="A224" i="8"/>
  <c r="P224" i="8" s="1"/>
  <c r="Q224" i="8" s="1"/>
  <c r="Z224" i="11"/>
  <c r="M224" i="11"/>
  <c r="N225" i="11" s="1"/>
  <c r="Y223" i="11"/>
  <c r="W223" i="11" s="1"/>
  <c r="AD223" i="11" l="1"/>
  <c r="E223" i="14" s="1"/>
  <c r="AC223" i="11"/>
  <c r="B224" i="8"/>
  <c r="C224" i="8"/>
  <c r="D224" i="8"/>
  <c r="E224" i="8"/>
  <c r="A225" i="14"/>
  <c r="A225" i="15" s="1"/>
  <c r="C225" i="15" s="1"/>
  <c r="D225" i="15" s="1"/>
  <c r="T225" i="11"/>
  <c r="AB225" i="11"/>
  <c r="C225" i="14" s="1"/>
  <c r="R225" i="11"/>
  <c r="AH223" i="11"/>
  <c r="Q223" i="14" s="1"/>
  <c r="T223" i="15" s="1"/>
  <c r="AF223" i="11"/>
  <c r="O223" i="14" s="1"/>
  <c r="R223" i="15" s="1"/>
  <c r="U225" i="11"/>
  <c r="Q225" i="11"/>
  <c r="P225" i="11"/>
  <c r="L225" i="11" s="1"/>
  <c r="B225" i="14" s="1"/>
  <c r="S225" i="11"/>
  <c r="AE223" i="11"/>
  <c r="N223" i="14" s="1"/>
  <c r="Q223" i="15" s="1"/>
  <c r="D223" i="14"/>
  <c r="O224" i="11"/>
  <c r="X224" i="11"/>
  <c r="M224" i="14" s="1"/>
  <c r="AG223" i="11"/>
  <c r="P223" i="14" s="1"/>
  <c r="S223" i="15" s="1"/>
  <c r="P224" i="15" l="1"/>
  <c r="A225" i="8"/>
  <c r="P225" i="8" s="1"/>
  <c r="Q225" i="8" s="1"/>
  <c r="Y224" i="11"/>
  <c r="W224" i="11" s="1"/>
  <c r="Z225" i="11"/>
  <c r="M225" i="11"/>
  <c r="N226" i="11" s="1"/>
  <c r="AE224" i="11" l="1"/>
  <c r="N224" i="14" s="1"/>
  <c r="Q224" i="15" s="1"/>
  <c r="AC224" i="11"/>
  <c r="D224" i="14" s="1"/>
  <c r="D225" i="8"/>
  <c r="C225" i="8"/>
  <c r="B225" i="8"/>
  <c r="E225" i="8"/>
  <c r="A226" i="14"/>
  <c r="A226" i="15" s="1"/>
  <c r="C226" i="15" s="1"/>
  <c r="D226" i="15" s="1"/>
  <c r="T226" i="11"/>
  <c r="AB226" i="11"/>
  <c r="C226" i="14" s="1"/>
  <c r="R226" i="11"/>
  <c r="AD224" i="11"/>
  <c r="E224" i="14" s="1"/>
  <c r="AF224" i="11"/>
  <c r="O224" i="14" s="1"/>
  <c r="R224" i="15" s="1"/>
  <c r="AG224" i="11"/>
  <c r="P224" i="14" s="1"/>
  <c r="S224" i="15" s="1"/>
  <c r="O225" i="11"/>
  <c r="X225" i="11"/>
  <c r="M225" i="14" s="1"/>
  <c r="S226" i="11"/>
  <c r="P226" i="11"/>
  <c r="L226" i="11" s="1"/>
  <c r="B226" i="14" s="1"/>
  <c r="Q226" i="11"/>
  <c r="U226" i="11"/>
  <c r="AH224" i="11"/>
  <c r="Q224" i="14" s="1"/>
  <c r="T224" i="15" s="1"/>
  <c r="P225" i="15" l="1"/>
  <c r="A226" i="8"/>
  <c r="E226" i="8" s="1"/>
  <c r="Y225" i="11"/>
  <c r="W225" i="11" s="1"/>
  <c r="Z226" i="11"/>
  <c r="M226" i="11"/>
  <c r="N227" i="11" s="1"/>
  <c r="AE225" i="11" l="1"/>
  <c r="N225" i="14" s="1"/>
  <c r="Q225" i="15" s="1"/>
  <c r="AC225" i="11"/>
  <c r="D225" i="14" s="1"/>
  <c r="D226" i="8"/>
  <c r="B226" i="8"/>
  <c r="C226" i="8"/>
  <c r="P226" i="8"/>
  <c r="Q226" i="8" s="1"/>
  <c r="A227" i="14"/>
  <c r="T227" i="11"/>
  <c r="AB227" i="11"/>
  <c r="C227" i="14" s="1"/>
  <c r="R227" i="11"/>
  <c r="AG225" i="11"/>
  <c r="P225" i="14" s="1"/>
  <c r="S225" i="15" s="1"/>
  <c r="AD225" i="11"/>
  <c r="E225" i="14" s="1"/>
  <c r="AH225" i="11"/>
  <c r="Q225" i="14" s="1"/>
  <c r="T225" i="15" s="1"/>
  <c r="O226" i="11"/>
  <c r="X226" i="11"/>
  <c r="M226" i="14" s="1"/>
  <c r="Q227" i="11"/>
  <c r="S227" i="11"/>
  <c r="U227" i="11"/>
  <c r="P227" i="11"/>
  <c r="L227" i="11" s="1"/>
  <c r="B227" i="14" s="1"/>
  <c r="AF225" i="11"/>
  <c r="O225" i="14" s="1"/>
  <c r="R225" i="15" s="1"/>
  <c r="P226" i="15" l="1"/>
  <c r="A227" i="8"/>
  <c r="P227" i="8" s="1"/>
  <c r="Q227" i="8" s="1"/>
  <c r="A227" i="15"/>
  <c r="C227" i="15" s="1"/>
  <c r="D227" i="15" s="1"/>
  <c r="Y226" i="11"/>
  <c r="W226" i="11" s="1"/>
  <c r="Z227" i="11"/>
  <c r="M227" i="11"/>
  <c r="N228" i="11" s="1"/>
  <c r="B227" i="8" l="1"/>
  <c r="C227" i="8"/>
  <c r="E227" i="8"/>
  <c r="D227" i="8"/>
  <c r="AC226" i="11"/>
  <c r="D226" i="14" s="1"/>
  <c r="A228" i="14"/>
  <c r="A228" i="15" s="1"/>
  <c r="C228" i="15" s="1"/>
  <c r="D228" i="15" s="1"/>
  <c r="T228" i="11"/>
  <c r="AB228" i="11"/>
  <c r="C228" i="14" s="1"/>
  <c r="R228" i="11"/>
  <c r="AG226" i="11"/>
  <c r="P226" i="14" s="1"/>
  <c r="S226" i="15" s="1"/>
  <c r="AD226" i="11"/>
  <c r="E226" i="14" s="1"/>
  <c r="AH226" i="11"/>
  <c r="Q226" i="14" s="1"/>
  <c r="T226" i="15" s="1"/>
  <c r="U228" i="11"/>
  <c r="Q228" i="11"/>
  <c r="P228" i="11"/>
  <c r="L228" i="11" s="1"/>
  <c r="B228" i="14" s="1"/>
  <c r="S228" i="11"/>
  <c r="X227" i="11"/>
  <c r="M227" i="14" s="1"/>
  <c r="O227" i="11"/>
  <c r="AF226" i="11"/>
  <c r="O226" i="14" s="1"/>
  <c r="R226" i="15" s="1"/>
  <c r="AE226" i="11"/>
  <c r="N226" i="14" s="1"/>
  <c r="Q226" i="15" s="1"/>
  <c r="P227" i="15" l="1"/>
  <c r="A228" i="8"/>
  <c r="P228" i="8" s="1"/>
  <c r="Q228" i="8" s="1"/>
  <c r="M228" i="11"/>
  <c r="N229" i="11" s="1"/>
  <c r="Z228" i="11"/>
  <c r="Y227" i="11"/>
  <c r="W227" i="11" s="1"/>
  <c r="AE227" i="11" l="1"/>
  <c r="N227" i="14" s="1"/>
  <c r="Q227" i="15" s="1"/>
  <c r="AC227" i="11"/>
  <c r="D227" i="14" s="1"/>
  <c r="B228" i="8"/>
  <c r="D228" i="8"/>
  <c r="C228" i="8"/>
  <c r="E228" i="8"/>
  <c r="A229" i="14"/>
  <c r="A229" i="15" s="1"/>
  <c r="C229" i="15" s="1"/>
  <c r="D229" i="15" s="1"/>
  <c r="T229" i="11"/>
  <c r="AB229" i="11"/>
  <c r="C229" i="14" s="1"/>
  <c r="R229" i="11"/>
  <c r="AD227" i="11"/>
  <c r="E227" i="14" s="1"/>
  <c r="AG227" i="11"/>
  <c r="P227" i="14" s="1"/>
  <c r="S227" i="15" s="1"/>
  <c r="X228" i="11"/>
  <c r="M228" i="14" s="1"/>
  <c r="O228" i="11"/>
  <c r="AF227" i="11"/>
  <c r="O227" i="14" s="1"/>
  <c r="R227" i="15" s="1"/>
  <c r="AH227" i="11"/>
  <c r="Q227" i="14" s="1"/>
  <c r="T227" i="15" s="1"/>
  <c r="S229" i="11"/>
  <c r="P229" i="11"/>
  <c r="L229" i="11" s="1"/>
  <c r="B229" i="14" s="1"/>
  <c r="Q229" i="11"/>
  <c r="U229" i="11"/>
  <c r="P228" i="15" l="1"/>
  <c r="A229" i="8"/>
  <c r="P229" i="8" s="1"/>
  <c r="Q229" i="8" s="1"/>
  <c r="AH228" i="11"/>
  <c r="Q228" i="14" s="1"/>
  <c r="T228" i="15" s="1"/>
  <c r="Y228" i="11"/>
  <c r="W228" i="11" s="1"/>
  <c r="AF228" i="11"/>
  <c r="O228" i="14" s="1"/>
  <c r="R228" i="15" s="1"/>
  <c r="AG228" i="11"/>
  <c r="P228" i="14" s="1"/>
  <c r="S228" i="15" s="1"/>
  <c r="AE228" i="11"/>
  <c r="N228" i="14" s="1"/>
  <c r="Q228" i="15" s="1"/>
  <c r="Z229" i="11"/>
  <c r="M229" i="11"/>
  <c r="N230" i="11" s="1"/>
  <c r="AC228" i="11" l="1"/>
  <c r="D228" i="14" s="1"/>
  <c r="D229" i="8"/>
  <c r="C229" i="8"/>
  <c r="B229" i="8"/>
  <c r="E229" i="8"/>
  <c r="A230" i="14"/>
  <c r="A230" i="15" s="1"/>
  <c r="C230" i="15" s="1"/>
  <c r="D230" i="15" s="1"/>
  <c r="T230" i="11"/>
  <c r="AB230" i="11"/>
  <c r="C230" i="14" s="1"/>
  <c r="R230" i="11"/>
  <c r="AD228" i="11"/>
  <c r="E228" i="14" s="1"/>
  <c r="P230" i="11"/>
  <c r="L230" i="11" s="1"/>
  <c r="B230" i="14" s="1"/>
  <c r="Q230" i="11"/>
  <c r="U230" i="11"/>
  <c r="S230" i="11"/>
  <c r="X229" i="11"/>
  <c r="M229" i="14" s="1"/>
  <c r="O229" i="11"/>
  <c r="P229" i="15" l="1"/>
  <c r="A230" i="8"/>
  <c r="P230" i="8" s="1"/>
  <c r="Q230" i="8" s="1"/>
  <c r="Z230" i="11"/>
  <c r="M230" i="11"/>
  <c r="N231" i="11" s="1"/>
  <c r="AE229" i="11"/>
  <c r="N229" i="14" s="1"/>
  <c r="Q229" i="15" s="1"/>
  <c r="AF229" i="11"/>
  <c r="O229" i="14" s="1"/>
  <c r="R229" i="15" s="1"/>
  <c r="Y229" i="11"/>
  <c r="W229" i="11" s="1"/>
  <c r="AG229" i="11"/>
  <c r="P229" i="14" s="1"/>
  <c r="S229" i="15" s="1"/>
  <c r="AH229" i="11"/>
  <c r="Q229" i="14" s="1"/>
  <c r="T229" i="15" s="1"/>
  <c r="AC229" i="11" l="1"/>
  <c r="D229" i="14" s="1"/>
  <c r="D230" i="8"/>
  <c r="C230" i="8"/>
  <c r="B230" i="8"/>
  <c r="E230" i="8"/>
  <c r="A231" i="14"/>
  <c r="A231" i="15" s="1"/>
  <c r="C231" i="15" s="1"/>
  <c r="D231" i="15" s="1"/>
  <c r="T231" i="11"/>
  <c r="AB231" i="11"/>
  <c r="C231" i="14" s="1"/>
  <c r="R231" i="11"/>
  <c r="Q231" i="11"/>
  <c r="P231" i="11"/>
  <c r="L231" i="11" s="1"/>
  <c r="B231" i="14" s="1"/>
  <c r="S231" i="11"/>
  <c r="U231" i="11"/>
  <c r="AD229" i="11"/>
  <c r="E229" i="14" s="1"/>
  <c r="X230" i="11"/>
  <c r="M230" i="14" s="1"/>
  <c r="O230" i="11"/>
  <c r="P230" i="15" l="1"/>
  <c r="A231" i="8"/>
  <c r="P231" i="8" s="1"/>
  <c r="Q231" i="8" s="1"/>
  <c r="AG230" i="11"/>
  <c r="P230" i="14" s="1"/>
  <c r="S230" i="15" s="1"/>
  <c r="AE230" i="11"/>
  <c r="N230" i="14" s="1"/>
  <c r="Q230" i="15" s="1"/>
  <c r="AH230" i="11"/>
  <c r="Q230" i="14" s="1"/>
  <c r="T230" i="15" s="1"/>
  <c r="AF230" i="11"/>
  <c r="O230" i="14" s="1"/>
  <c r="R230" i="15" s="1"/>
  <c r="Y230" i="11"/>
  <c r="W230" i="11" s="1"/>
  <c r="Z231" i="11"/>
  <c r="M231" i="11"/>
  <c r="N232" i="11" s="1"/>
  <c r="AC230" i="11" l="1"/>
  <c r="D230" i="14" s="1"/>
  <c r="B231" i="8"/>
  <c r="C231" i="8"/>
  <c r="D231" i="8"/>
  <c r="E231" i="8"/>
  <c r="A232" i="14"/>
  <c r="A232" i="15" s="1"/>
  <c r="C232" i="15" s="1"/>
  <c r="D232" i="15" s="1"/>
  <c r="T232" i="11"/>
  <c r="AB232" i="11"/>
  <c r="C232" i="14" s="1"/>
  <c r="R232" i="11"/>
  <c r="AD230" i="11"/>
  <c r="E230" i="14" s="1"/>
  <c r="P232" i="11"/>
  <c r="L232" i="11" s="1"/>
  <c r="B232" i="14" s="1"/>
  <c r="U232" i="11"/>
  <c r="S232" i="11"/>
  <c r="Q232" i="11"/>
  <c r="X231" i="11"/>
  <c r="M231" i="14" s="1"/>
  <c r="O231" i="11"/>
  <c r="P231" i="15" l="1"/>
  <c r="A232" i="8"/>
  <c r="P232" i="8" s="1"/>
  <c r="Q232" i="8" s="1"/>
  <c r="Z232" i="11"/>
  <c r="M232" i="11"/>
  <c r="N233" i="11" s="1"/>
  <c r="Y231" i="11"/>
  <c r="W231" i="11" s="1"/>
  <c r="AF231" i="11"/>
  <c r="O231" i="14" s="1"/>
  <c r="R231" i="15" s="1"/>
  <c r="AH231" i="11"/>
  <c r="Q231" i="14" s="1"/>
  <c r="T231" i="15" s="1"/>
  <c r="AE231" i="11"/>
  <c r="N231" i="14" s="1"/>
  <c r="Q231" i="15" s="1"/>
  <c r="AG231" i="11"/>
  <c r="P231" i="14" s="1"/>
  <c r="S231" i="15" s="1"/>
  <c r="AC231" i="11" l="1"/>
  <c r="D231" i="14" s="1"/>
  <c r="C232" i="8"/>
  <c r="B232" i="8"/>
  <c r="D232" i="8"/>
  <c r="E232" i="8"/>
  <c r="A233" i="14"/>
  <c r="A233" i="15" s="1"/>
  <c r="C233" i="15" s="1"/>
  <c r="D233" i="15" s="1"/>
  <c r="T233" i="11"/>
  <c r="AB233" i="11"/>
  <c r="C233" i="14" s="1"/>
  <c r="R233" i="11"/>
  <c r="S233" i="11"/>
  <c r="P233" i="11"/>
  <c r="L233" i="11" s="1"/>
  <c r="B233" i="14" s="1"/>
  <c r="U233" i="11"/>
  <c r="Q233" i="11"/>
  <c r="AD231" i="11"/>
  <c r="E231" i="14" s="1"/>
  <c r="X232" i="11"/>
  <c r="M232" i="14" s="1"/>
  <c r="O232" i="11"/>
  <c r="P232" i="15" l="1"/>
  <c r="A233" i="8"/>
  <c r="P233" i="8" s="1"/>
  <c r="Q233" i="8" s="1"/>
  <c r="Z233" i="11"/>
  <c r="M233" i="11"/>
  <c r="N234" i="11" s="1"/>
  <c r="AH232" i="11"/>
  <c r="Q232" i="14" s="1"/>
  <c r="T232" i="15" s="1"/>
  <c r="AG232" i="11"/>
  <c r="P232" i="14" s="1"/>
  <c r="S232" i="15" s="1"/>
  <c r="AF232" i="11"/>
  <c r="O232" i="14" s="1"/>
  <c r="R232" i="15" s="1"/>
  <c r="Y232" i="11"/>
  <c r="W232" i="11" s="1"/>
  <c r="AE232" i="11"/>
  <c r="N232" i="14" s="1"/>
  <c r="Q232" i="15" s="1"/>
  <c r="AC232" i="11" l="1"/>
  <c r="D232" i="14" s="1"/>
  <c r="B233" i="8"/>
  <c r="E233" i="8"/>
  <c r="C233" i="8"/>
  <c r="D233" i="8"/>
  <c r="A234" i="14"/>
  <c r="A234" i="15" s="1"/>
  <c r="C234" i="15" s="1"/>
  <c r="D234" i="15" s="1"/>
  <c r="T234" i="11"/>
  <c r="AB234" i="11"/>
  <c r="C234" i="14" s="1"/>
  <c r="R234" i="11"/>
  <c r="S234" i="11"/>
  <c r="U234" i="11"/>
  <c r="P234" i="11"/>
  <c r="L234" i="11" s="1"/>
  <c r="B234" i="14" s="1"/>
  <c r="Q234" i="11"/>
  <c r="O233" i="11"/>
  <c r="X233" i="11"/>
  <c r="M233" i="14" s="1"/>
  <c r="AD232" i="11"/>
  <c r="E232" i="14" s="1"/>
  <c r="P233" i="15" l="1"/>
  <c r="A234" i="8"/>
  <c r="P234" i="8" s="1"/>
  <c r="Q234" i="8" s="1"/>
  <c r="AE233" i="11"/>
  <c r="N233" i="14" s="1"/>
  <c r="Q233" i="15" s="1"/>
  <c r="Y233" i="11"/>
  <c r="W233" i="11" s="1"/>
  <c r="AC233" i="11" s="1"/>
  <c r="AG233" i="11"/>
  <c r="P233" i="14" s="1"/>
  <c r="S233" i="15" s="1"/>
  <c r="AF233" i="11"/>
  <c r="O233" i="14" s="1"/>
  <c r="R233" i="15" s="1"/>
  <c r="AH233" i="11"/>
  <c r="Q233" i="14" s="1"/>
  <c r="T233" i="15" s="1"/>
  <c r="Z234" i="11"/>
  <c r="M234" i="11"/>
  <c r="N235" i="11" s="1"/>
  <c r="C234" i="8" l="1"/>
  <c r="D234" i="8"/>
  <c r="B234" i="8"/>
  <c r="E234" i="8"/>
  <c r="A235" i="14"/>
  <c r="A235" i="15" s="1"/>
  <c r="C235" i="15" s="1"/>
  <c r="D235" i="15" s="1"/>
  <c r="T235" i="11"/>
  <c r="AB235" i="11"/>
  <c r="C235" i="14" s="1"/>
  <c r="R235" i="11"/>
  <c r="D233" i="14"/>
  <c r="AD233" i="11"/>
  <c r="E233" i="14" s="1"/>
  <c r="U235" i="11"/>
  <c r="P235" i="11"/>
  <c r="L235" i="11" s="1"/>
  <c r="B235" i="14" s="1"/>
  <c r="Q235" i="11"/>
  <c r="S235" i="11"/>
  <c r="X234" i="11"/>
  <c r="M234" i="14" s="1"/>
  <c r="O234" i="11"/>
  <c r="P234" i="15" l="1"/>
  <c r="A235" i="8"/>
  <c r="P235" i="8" s="1"/>
  <c r="Q235" i="8" s="1"/>
  <c r="Z235" i="11"/>
  <c r="M235" i="11"/>
  <c r="N236" i="11" s="1"/>
  <c r="Y234" i="11"/>
  <c r="W234" i="11" s="1"/>
  <c r="AF234" i="11"/>
  <c r="O234" i="14" s="1"/>
  <c r="R234" i="15" s="1"/>
  <c r="AG234" i="11"/>
  <c r="P234" i="14" s="1"/>
  <c r="S234" i="15" s="1"/>
  <c r="AE234" i="11"/>
  <c r="N234" i="14" s="1"/>
  <c r="Q234" i="15" s="1"/>
  <c r="AH234" i="11"/>
  <c r="Q234" i="14" s="1"/>
  <c r="T234" i="15" s="1"/>
  <c r="AC234" i="11" l="1"/>
  <c r="D234" i="14" s="1"/>
  <c r="C235" i="8"/>
  <c r="B235" i="8"/>
  <c r="D235" i="8"/>
  <c r="E235" i="8"/>
  <c r="A236" i="14"/>
  <c r="A236" i="15" s="1"/>
  <c r="C236" i="15" s="1"/>
  <c r="D236" i="15" s="1"/>
  <c r="T236" i="11"/>
  <c r="AD234" i="11"/>
  <c r="E234" i="14" s="1"/>
  <c r="AB236" i="11"/>
  <c r="C236" i="14" s="1"/>
  <c r="A236" i="8"/>
  <c r="R236" i="11"/>
  <c r="P236" i="11"/>
  <c r="L236" i="11" s="1"/>
  <c r="B236" i="14" s="1"/>
  <c r="S236" i="11"/>
  <c r="U236" i="11"/>
  <c r="Q236" i="11"/>
  <c r="O235" i="11"/>
  <c r="X235" i="11"/>
  <c r="M235" i="14" s="1"/>
  <c r="P235" i="15" l="1"/>
  <c r="P236" i="8"/>
  <c r="Q236" i="8" s="1"/>
  <c r="D236" i="8"/>
  <c r="E236" i="8"/>
  <c r="B236" i="8"/>
  <c r="C236" i="8"/>
  <c r="AG235" i="11"/>
  <c r="P235" i="14" s="1"/>
  <c r="S235" i="15" s="1"/>
  <c r="AF235" i="11"/>
  <c r="O235" i="14" s="1"/>
  <c r="R235" i="15" s="1"/>
  <c r="Y235" i="11"/>
  <c r="W235" i="11" s="1"/>
  <c r="AE235" i="11"/>
  <c r="N235" i="14" s="1"/>
  <c r="Q235" i="15" s="1"/>
  <c r="AH235" i="11"/>
  <c r="Q235" i="14" s="1"/>
  <c r="T235" i="15" s="1"/>
  <c r="Z236" i="11"/>
  <c r="M236" i="11"/>
  <c r="N237" i="11" s="1"/>
  <c r="AC235" i="11" l="1"/>
  <c r="D235" i="14" s="1"/>
  <c r="A237" i="14"/>
  <c r="A237" i="15" s="1"/>
  <c r="C237" i="15" s="1"/>
  <c r="D237" i="15" s="1"/>
  <c r="T237" i="11"/>
  <c r="AB237" i="11"/>
  <c r="C237" i="14" s="1"/>
  <c r="R237" i="11"/>
  <c r="U237" i="11"/>
  <c r="P237" i="11"/>
  <c r="L237" i="11" s="1"/>
  <c r="B237" i="14" s="1"/>
  <c r="S237" i="11"/>
  <c r="Q237" i="11"/>
  <c r="X236" i="11"/>
  <c r="M236" i="14" s="1"/>
  <c r="O236" i="11"/>
  <c r="AD235" i="11"/>
  <c r="E235" i="14" s="1"/>
  <c r="P236" i="15" l="1"/>
  <c r="A237" i="8"/>
  <c r="E237" i="8" s="1"/>
  <c r="Z237" i="11"/>
  <c r="M237" i="11"/>
  <c r="N238" i="11" s="1"/>
  <c r="AG236" i="11"/>
  <c r="P236" i="14" s="1"/>
  <c r="S236" i="15" s="1"/>
  <c r="AF236" i="11"/>
  <c r="O236" i="14" s="1"/>
  <c r="R236" i="15" s="1"/>
  <c r="AE236" i="11"/>
  <c r="N236" i="14" s="1"/>
  <c r="Q236" i="15" s="1"/>
  <c r="AH236" i="11"/>
  <c r="Q236" i="14" s="1"/>
  <c r="T236" i="15" s="1"/>
  <c r="Y236" i="11"/>
  <c r="W236" i="11" s="1"/>
  <c r="AC236" i="11" l="1"/>
  <c r="D236" i="14" s="1"/>
  <c r="D237" i="8"/>
  <c r="P237" i="8"/>
  <c r="Q237" i="8" s="1"/>
  <c r="B237" i="8"/>
  <c r="C237" i="8"/>
  <c r="A238" i="14"/>
  <c r="A238" i="15" s="1"/>
  <c r="C238" i="15" s="1"/>
  <c r="D238" i="15" s="1"/>
  <c r="T238" i="11"/>
  <c r="AB238" i="11"/>
  <c r="C238" i="14" s="1"/>
  <c r="R238" i="11"/>
  <c r="AD236" i="11"/>
  <c r="E236" i="14" s="1"/>
  <c r="U238" i="11"/>
  <c r="P238" i="11"/>
  <c r="L238" i="11" s="1"/>
  <c r="B238" i="14" s="1"/>
  <c r="S238" i="11"/>
  <c r="Q238" i="11"/>
  <c r="X237" i="11"/>
  <c r="M237" i="14" s="1"/>
  <c r="O237" i="11"/>
  <c r="P237" i="15" l="1"/>
  <c r="A238" i="8"/>
  <c r="P238" i="8" s="1"/>
  <c r="Q238" i="8" s="1"/>
  <c r="Z238" i="11"/>
  <c r="M238" i="11"/>
  <c r="N239" i="11" s="1"/>
  <c r="AH237" i="11"/>
  <c r="Q237" i="14" s="1"/>
  <c r="T237" i="15" s="1"/>
  <c r="AF237" i="11"/>
  <c r="O237" i="14" s="1"/>
  <c r="R237" i="15" s="1"/>
  <c r="Y237" i="11"/>
  <c r="W237" i="11" s="1"/>
  <c r="AG237" i="11"/>
  <c r="P237" i="14" s="1"/>
  <c r="S237" i="15" s="1"/>
  <c r="AE237" i="11"/>
  <c r="N237" i="14" s="1"/>
  <c r="Q237" i="15" s="1"/>
  <c r="AC237" i="11" l="1"/>
  <c r="D237" i="14" s="1"/>
  <c r="E238" i="8"/>
  <c r="B238" i="8"/>
  <c r="C238" i="8"/>
  <c r="D238" i="8"/>
  <c r="A239" i="14"/>
  <c r="A239" i="15" s="1"/>
  <c r="C239" i="15" s="1"/>
  <c r="D239" i="15" s="1"/>
  <c r="T239" i="11"/>
  <c r="AB239" i="11"/>
  <c r="C239" i="14" s="1"/>
  <c r="R239" i="11"/>
  <c r="Q239" i="11"/>
  <c r="P239" i="11"/>
  <c r="L239" i="11" s="1"/>
  <c r="B239" i="14" s="1"/>
  <c r="S239" i="11"/>
  <c r="U239" i="11"/>
  <c r="X238" i="11"/>
  <c r="M238" i="14" s="1"/>
  <c r="O238" i="11"/>
  <c r="AD237" i="11"/>
  <c r="E237" i="14" s="1"/>
  <c r="P238" i="15" l="1"/>
  <c r="A239" i="8"/>
  <c r="D239" i="8" s="1"/>
  <c r="Z239" i="11"/>
  <c r="M239" i="11"/>
  <c r="N240" i="11" s="1"/>
  <c r="Y238" i="11"/>
  <c r="W238" i="11" s="1"/>
  <c r="AE238" i="11"/>
  <c r="N238" i="14" s="1"/>
  <c r="Q238" i="15" s="1"/>
  <c r="AF238" i="11"/>
  <c r="O238" i="14" s="1"/>
  <c r="R238" i="15" s="1"/>
  <c r="AG238" i="11"/>
  <c r="P238" i="14" s="1"/>
  <c r="S238" i="15" s="1"/>
  <c r="AH238" i="11"/>
  <c r="Q238" i="14" s="1"/>
  <c r="T238" i="15" s="1"/>
  <c r="AC238" i="11" l="1"/>
  <c r="D238" i="14" s="1"/>
  <c r="P239" i="8"/>
  <c r="Q239" i="8" s="1"/>
  <c r="B239" i="8"/>
  <c r="E239" i="8"/>
  <c r="C239" i="8"/>
  <c r="A240" i="14"/>
  <c r="A240" i="15" s="1"/>
  <c r="C240" i="15" s="1"/>
  <c r="D240" i="15" s="1"/>
  <c r="T240" i="11"/>
  <c r="AB240" i="11"/>
  <c r="C240" i="14" s="1"/>
  <c r="R240" i="11"/>
  <c r="AD238" i="11"/>
  <c r="E238" i="14" s="1"/>
  <c r="Q240" i="11"/>
  <c r="P240" i="11"/>
  <c r="L240" i="11" s="1"/>
  <c r="B240" i="14" s="1"/>
  <c r="U240" i="11"/>
  <c r="S240" i="11"/>
  <c r="O239" i="11"/>
  <c r="X239" i="11"/>
  <c r="M239" i="14" s="1"/>
  <c r="P239" i="15" l="1"/>
  <c r="A240" i="8"/>
  <c r="P240" i="8" s="1"/>
  <c r="Q240" i="8" s="1"/>
  <c r="Y239" i="11"/>
  <c r="W239" i="11" s="1"/>
  <c r="AE239" i="11"/>
  <c r="N239" i="14" s="1"/>
  <c r="Q239" i="15" s="1"/>
  <c r="AH239" i="11"/>
  <c r="Q239" i="14" s="1"/>
  <c r="T239" i="15" s="1"/>
  <c r="AG239" i="11"/>
  <c r="P239" i="14" s="1"/>
  <c r="S239" i="15" s="1"/>
  <c r="AF239" i="11"/>
  <c r="O239" i="14" s="1"/>
  <c r="R239" i="15" s="1"/>
  <c r="Z240" i="11"/>
  <c r="M240" i="11"/>
  <c r="N241" i="11" s="1"/>
  <c r="AC239" i="11" l="1"/>
  <c r="D239" i="14" s="1"/>
  <c r="C240" i="8"/>
  <c r="B240" i="8"/>
  <c r="D240" i="8"/>
  <c r="E240" i="8"/>
  <c r="A241" i="14"/>
  <c r="A241" i="15" s="1"/>
  <c r="C241" i="15" s="1"/>
  <c r="D241" i="15" s="1"/>
  <c r="T241" i="11"/>
  <c r="AB241" i="11"/>
  <c r="C241" i="14" s="1"/>
  <c r="R241" i="11"/>
  <c r="AD239" i="11"/>
  <c r="E239" i="14" s="1"/>
  <c r="U241" i="11"/>
  <c r="S241" i="11"/>
  <c r="Q241" i="11"/>
  <c r="P241" i="11"/>
  <c r="L241" i="11" s="1"/>
  <c r="B241" i="14" s="1"/>
  <c r="X240" i="11"/>
  <c r="M240" i="14" s="1"/>
  <c r="O240" i="11"/>
  <c r="P240" i="15" l="1"/>
  <c r="A241" i="8"/>
  <c r="P241" i="8" s="1"/>
  <c r="Q241" i="8" s="1"/>
  <c r="Z241" i="11"/>
  <c r="M241" i="11"/>
  <c r="N242" i="11" s="1"/>
  <c r="AF240" i="11"/>
  <c r="O240" i="14" s="1"/>
  <c r="R240" i="15" s="1"/>
  <c r="AH240" i="11"/>
  <c r="Q240" i="14" s="1"/>
  <c r="T240" i="15" s="1"/>
  <c r="AG240" i="11"/>
  <c r="P240" i="14" s="1"/>
  <c r="S240" i="15" s="1"/>
  <c r="Y240" i="11"/>
  <c r="W240" i="11" s="1"/>
  <c r="AC240" i="11" s="1"/>
  <c r="AE240" i="11"/>
  <c r="N240" i="14" s="1"/>
  <c r="Q240" i="15" s="1"/>
  <c r="D241" i="8" l="1"/>
  <c r="C241" i="8"/>
  <c r="B241" i="8"/>
  <c r="E241" i="8"/>
  <c r="A242" i="14"/>
  <c r="A242" i="15" s="1"/>
  <c r="C242" i="15" s="1"/>
  <c r="D242" i="15" s="1"/>
  <c r="T242" i="11"/>
  <c r="AB242" i="11"/>
  <c r="C242" i="14" s="1"/>
  <c r="R242" i="11"/>
  <c r="D240" i="14"/>
  <c r="AD240" i="11"/>
  <c r="E240" i="14" s="1"/>
  <c r="U242" i="11"/>
  <c r="S242" i="11"/>
  <c r="P242" i="11"/>
  <c r="L242" i="11" s="1"/>
  <c r="B242" i="14" s="1"/>
  <c r="Q242" i="11"/>
  <c r="O241" i="11"/>
  <c r="X241" i="11"/>
  <c r="M241" i="14" s="1"/>
  <c r="P241" i="15" l="1"/>
  <c r="A242" i="8"/>
  <c r="P242" i="8" s="1"/>
  <c r="Q242" i="8" s="1"/>
  <c r="Y241" i="11"/>
  <c r="W241" i="11" s="1"/>
  <c r="AH241" i="11"/>
  <c r="Q241" i="14" s="1"/>
  <c r="T241" i="15" s="1"/>
  <c r="AE241" i="11"/>
  <c r="N241" i="14" s="1"/>
  <c r="Q241" i="15" s="1"/>
  <c r="AG241" i="11"/>
  <c r="P241" i="14" s="1"/>
  <c r="S241" i="15" s="1"/>
  <c r="AF241" i="11"/>
  <c r="O241" i="14" s="1"/>
  <c r="R241" i="15" s="1"/>
  <c r="Z242" i="11"/>
  <c r="M242" i="11"/>
  <c r="N243" i="11" s="1"/>
  <c r="AC241" i="11" l="1"/>
  <c r="D241" i="14" s="1"/>
  <c r="B242" i="8"/>
  <c r="C242" i="8"/>
  <c r="D242" i="8"/>
  <c r="E242" i="8"/>
  <c r="A243" i="14"/>
  <c r="A243" i="15" s="1"/>
  <c r="C243" i="15" s="1"/>
  <c r="D243" i="15" s="1"/>
  <c r="T243" i="11"/>
  <c r="AB243" i="11"/>
  <c r="C243" i="14" s="1"/>
  <c r="R243" i="11"/>
  <c r="AD241" i="11"/>
  <c r="E241" i="14" s="1"/>
  <c r="O242" i="11"/>
  <c r="X242" i="11"/>
  <c r="M242" i="14" s="1"/>
  <c r="Q243" i="11"/>
  <c r="P243" i="11"/>
  <c r="L243" i="11" s="1"/>
  <c r="B243" i="14" s="1"/>
  <c r="S243" i="11"/>
  <c r="U243" i="11"/>
  <c r="P242" i="15" l="1"/>
  <c r="A243" i="8"/>
  <c r="P243" i="8" s="1"/>
  <c r="Q243" i="8" s="1"/>
  <c r="Y242" i="11"/>
  <c r="W242" i="11" s="1"/>
  <c r="AF242" i="11"/>
  <c r="O242" i="14" s="1"/>
  <c r="R242" i="15" s="1"/>
  <c r="AG242" i="11"/>
  <c r="P242" i="14" s="1"/>
  <c r="S242" i="15" s="1"/>
  <c r="AE242" i="11"/>
  <c r="N242" i="14" s="1"/>
  <c r="Q242" i="15" s="1"/>
  <c r="M243" i="11"/>
  <c r="N244" i="11" s="1"/>
  <c r="Z243" i="11"/>
  <c r="AD242" i="11" l="1"/>
  <c r="E242" i="14" s="1"/>
  <c r="AC242" i="11"/>
  <c r="D242" i="14" s="1"/>
  <c r="E243" i="8"/>
  <c r="F242" i="8"/>
  <c r="F241" i="8" s="1"/>
  <c r="F240" i="8" s="1"/>
  <c r="F239" i="8" s="1"/>
  <c r="F238" i="8" s="1"/>
  <c r="F237" i="8" s="1"/>
  <c r="F236" i="8" s="1"/>
  <c r="F235" i="8" s="1"/>
  <c r="F234" i="8" s="1"/>
  <c r="F233" i="8" s="1"/>
  <c r="F232" i="8" s="1"/>
  <c r="F231" i="8" s="1"/>
  <c r="F230" i="8" s="1"/>
  <c r="F229" i="8" s="1"/>
  <c r="F228" i="8" s="1"/>
  <c r="F227" i="8" s="1"/>
  <c r="F226" i="8" s="1"/>
  <c r="F225" i="8" s="1"/>
  <c r="F224" i="8" s="1"/>
  <c r="F223" i="8" s="1"/>
  <c r="F222" i="8" s="1"/>
  <c r="F221" i="8" s="1"/>
  <c r="F220" i="8" s="1"/>
  <c r="F219" i="8" s="1"/>
  <c r="F218" i="8" s="1"/>
  <c r="F217" i="8" s="1"/>
  <c r="F216" i="8" s="1"/>
  <c r="F215" i="8" s="1"/>
  <c r="F214" i="8" s="1"/>
  <c r="F213" i="8" s="1"/>
  <c r="F212" i="8" s="1"/>
  <c r="B243" i="8"/>
  <c r="D243" i="8"/>
  <c r="A244" i="14"/>
  <c r="A244" i="15" s="1"/>
  <c r="C244" i="15" s="1"/>
  <c r="D244" i="15" s="1"/>
  <c r="T244" i="11"/>
  <c r="AB244" i="11"/>
  <c r="C244" i="14" s="1"/>
  <c r="R244" i="11"/>
  <c r="X243" i="11"/>
  <c r="M243" i="14" s="1"/>
  <c r="O243" i="11"/>
  <c r="U244" i="11"/>
  <c r="Q244" i="11"/>
  <c r="P244" i="11"/>
  <c r="L244" i="11" s="1"/>
  <c r="B244" i="14" s="1"/>
  <c r="S244" i="11"/>
  <c r="AH242" i="11"/>
  <c r="Q242" i="14" s="1"/>
  <c r="T242" i="15" s="1"/>
  <c r="P243" i="15" l="1"/>
  <c r="A244" i="8"/>
  <c r="P244" i="8" s="1"/>
  <c r="Q244" i="8" s="1"/>
  <c r="Z244" i="11"/>
  <c r="M244" i="11"/>
  <c r="N245" i="11" s="1"/>
  <c r="W243" i="11"/>
  <c r="Y243" i="11"/>
  <c r="AC243" i="11" l="1"/>
  <c r="D243" i="14" s="1"/>
  <c r="B244" i="8"/>
  <c r="C244" i="8"/>
  <c r="E244" i="8"/>
  <c r="D244" i="8"/>
  <c r="A245" i="14"/>
  <c r="A245" i="15" s="1"/>
  <c r="C245" i="15" s="1"/>
  <c r="D245" i="15" s="1"/>
  <c r="T245" i="11"/>
  <c r="AG243" i="11"/>
  <c r="P243" i="14" s="1"/>
  <c r="S243" i="15" s="1"/>
  <c r="AF243" i="11"/>
  <c r="O243" i="14" s="1"/>
  <c r="R243" i="15" s="1"/>
  <c r="AH243" i="11"/>
  <c r="Q243" i="14" s="1"/>
  <c r="T243" i="15" s="1"/>
  <c r="AB245" i="11"/>
  <c r="C245" i="14" s="1"/>
  <c r="R245" i="11"/>
  <c r="AD243" i="11"/>
  <c r="E243" i="14" s="1"/>
  <c r="AE243" i="11"/>
  <c r="N243" i="14" s="1"/>
  <c r="Q243" i="15" s="1"/>
  <c r="X244" i="11"/>
  <c r="M244" i="14" s="1"/>
  <c r="O244" i="11"/>
  <c r="P245" i="11"/>
  <c r="L245" i="11" s="1"/>
  <c r="B245" i="14" s="1"/>
  <c r="Q245" i="11"/>
  <c r="U245" i="11"/>
  <c r="S245" i="11"/>
  <c r="P244" i="15" l="1"/>
  <c r="C243" i="8"/>
  <c r="A245" i="8"/>
  <c r="P245" i="8" s="1"/>
  <c r="Q245" i="8" s="1"/>
  <c r="Z245" i="11"/>
  <c r="M245" i="11"/>
  <c r="N246" i="11" s="1"/>
  <c r="Y244" i="11"/>
  <c r="W244" i="11"/>
  <c r="AH244" i="11" l="1"/>
  <c r="Q244" i="14" s="1"/>
  <c r="T244" i="15" s="1"/>
  <c r="AC244" i="11"/>
  <c r="D244" i="14" s="1"/>
  <c r="C245" i="8"/>
  <c r="E245" i="8"/>
  <c r="B245" i="8"/>
  <c r="D245" i="8"/>
  <c r="A246" i="14"/>
  <c r="A246" i="15" s="1"/>
  <c r="C246" i="15" s="1"/>
  <c r="D246" i="15" s="1"/>
  <c r="T246" i="11"/>
  <c r="AB246" i="11"/>
  <c r="C246" i="14" s="1"/>
  <c r="R246" i="11"/>
  <c r="AD244" i="11"/>
  <c r="E244" i="14" s="1"/>
  <c r="AE244" i="11"/>
  <c r="N244" i="14" s="1"/>
  <c r="Q244" i="15" s="1"/>
  <c r="Q246" i="11"/>
  <c r="S246" i="11"/>
  <c r="P246" i="11"/>
  <c r="L246" i="11" s="1"/>
  <c r="B246" i="14" s="1"/>
  <c r="U246" i="11"/>
  <c r="AG244" i="11"/>
  <c r="P244" i="14" s="1"/>
  <c r="S244" i="15" s="1"/>
  <c r="AF244" i="11"/>
  <c r="O244" i="14" s="1"/>
  <c r="R244" i="15" s="1"/>
  <c r="X245" i="11"/>
  <c r="M245" i="14" s="1"/>
  <c r="O245" i="11"/>
  <c r="P245" i="15" l="1"/>
  <c r="A246" i="8"/>
  <c r="E246" i="8" s="1"/>
  <c r="M246" i="11"/>
  <c r="N247" i="11" s="1"/>
  <c r="Z246" i="11"/>
  <c r="Y245" i="11"/>
  <c r="W245" i="11"/>
  <c r="AC245" i="11" l="1"/>
  <c r="D245" i="14" s="1"/>
  <c r="P246" i="8"/>
  <c r="Q246" i="8" s="1"/>
  <c r="D246" i="8"/>
  <c r="C246" i="8"/>
  <c r="B246" i="8"/>
  <c r="A247" i="14"/>
  <c r="A247" i="15" s="1"/>
  <c r="C247" i="15" s="1"/>
  <c r="D247" i="15" s="1"/>
  <c r="T247" i="11"/>
  <c r="AB247" i="11"/>
  <c r="C247" i="14" s="1"/>
  <c r="R247" i="11"/>
  <c r="AD245" i="11"/>
  <c r="E245" i="14" s="1"/>
  <c r="AG245" i="11"/>
  <c r="P245" i="14" s="1"/>
  <c r="S245" i="15" s="1"/>
  <c r="AF245" i="11"/>
  <c r="O245" i="14" s="1"/>
  <c r="R245" i="15" s="1"/>
  <c r="O246" i="11"/>
  <c r="X246" i="11"/>
  <c r="M246" i="14" s="1"/>
  <c r="AH245" i="11"/>
  <c r="Q245" i="14" s="1"/>
  <c r="T245" i="15" s="1"/>
  <c r="AE245" i="11"/>
  <c r="N245" i="14" s="1"/>
  <c r="Q245" i="15" s="1"/>
  <c r="S247" i="11"/>
  <c r="Q247" i="11"/>
  <c r="P247" i="11"/>
  <c r="L247" i="11" s="1"/>
  <c r="B247" i="14" s="1"/>
  <c r="U247" i="11"/>
  <c r="P246" i="15" l="1"/>
  <c r="A247" i="8"/>
  <c r="P247" i="8" s="1"/>
  <c r="Q247" i="8" s="1"/>
  <c r="Y246" i="11"/>
  <c r="W246" i="11"/>
  <c r="Z247" i="11"/>
  <c r="M247" i="11"/>
  <c r="N248" i="11" s="1"/>
  <c r="AC246" i="11" l="1"/>
  <c r="D246" i="14" s="1"/>
  <c r="C247" i="8"/>
  <c r="E247" i="8"/>
  <c r="B247" i="8"/>
  <c r="D247" i="8"/>
  <c r="A248" i="14"/>
  <c r="A248" i="15" s="1"/>
  <c r="C248" i="15" s="1"/>
  <c r="D248" i="15" s="1"/>
  <c r="T248" i="11"/>
  <c r="AB248" i="11"/>
  <c r="C248" i="14" s="1"/>
  <c r="R248" i="11"/>
  <c r="AG246" i="11"/>
  <c r="P246" i="14" s="1"/>
  <c r="S246" i="15" s="1"/>
  <c r="AF246" i="11"/>
  <c r="O246" i="14" s="1"/>
  <c r="R246" i="15" s="1"/>
  <c r="Q248" i="11"/>
  <c r="P248" i="11"/>
  <c r="L248" i="11" s="1"/>
  <c r="B248" i="14" s="1"/>
  <c r="U248" i="11"/>
  <c r="S248" i="11"/>
  <c r="AH246" i="11"/>
  <c r="Q246" i="14" s="1"/>
  <c r="T246" i="15" s="1"/>
  <c r="AE246" i="11"/>
  <c r="N246" i="14" s="1"/>
  <c r="Q246" i="15" s="1"/>
  <c r="X247" i="11"/>
  <c r="M247" i="14" s="1"/>
  <c r="O247" i="11"/>
  <c r="AD246" i="11"/>
  <c r="E246" i="14" s="1"/>
  <c r="P247" i="15" l="1"/>
  <c r="A248" i="8"/>
  <c r="E248" i="8" s="1"/>
  <c r="Z248" i="11"/>
  <c r="M248" i="11"/>
  <c r="N249" i="11" s="1"/>
  <c r="Y247" i="11"/>
  <c r="W247" i="11"/>
  <c r="AD247" i="11" l="1"/>
  <c r="E247" i="14" s="1"/>
  <c r="AC247" i="11"/>
  <c r="D247" i="14" s="1"/>
  <c r="P248" i="8"/>
  <c r="Q248" i="8" s="1"/>
  <c r="C248" i="8"/>
  <c r="D248" i="8"/>
  <c r="B248" i="8"/>
  <c r="A249" i="14"/>
  <c r="A249" i="15" s="1"/>
  <c r="C249" i="15" s="1"/>
  <c r="D249" i="15" s="1"/>
  <c r="T249" i="11"/>
  <c r="AB249" i="11"/>
  <c r="C249" i="14" s="1"/>
  <c r="R249" i="11"/>
  <c r="AF247" i="11"/>
  <c r="O247" i="14" s="1"/>
  <c r="R247" i="15" s="1"/>
  <c r="AH247" i="11"/>
  <c r="Q247" i="14" s="1"/>
  <c r="T247" i="15" s="1"/>
  <c r="O248" i="11"/>
  <c r="X248" i="11"/>
  <c r="M248" i="14" s="1"/>
  <c r="U249" i="11"/>
  <c r="Q249" i="11"/>
  <c r="P249" i="11"/>
  <c r="L249" i="11" s="1"/>
  <c r="B249" i="14" s="1"/>
  <c r="S249" i="11"/>
  <c r="AG247" i="11"/>
  <c r="P247" i="14" s="1"/>
  <c r="S247" i="15" s="1"/>
  <c r="AE247" i="11"/>
  <c r="N247" i="14" s="1"/>
  <c r="Q247" i="15" s="1"/>
  <c r="P248" i="15" l="1"/>
  <c r="A249" i="8"/>
  <c r="P249" i="8" s="1"/>
  <c r="Q249" i="8" s="1"/>
  <c r="Y248" i="11"/>
  <c r="W248" i="11"/>
  <c r="Z249" i="11"/>
  <c r="M249" i="11"/>
  <c r="N250" i="11" s="1"/>
  <c r="AC248" i="11" l="1"/>
  <c r="D248" i="14" s="1"/>
  <c r="D249" i="8"/>
  <c r="C249" i="8"/>
  <c r="B249" i="8"/>
  <c r="E249" i="8"/>
  <c r="A250" i="14"/>
  <c r="A250" i="15" s="1"/>
  <c r="C250" i="15" s="1"/>
  <c r="D250" i="15" s="1"/>
  <c r="T250" i="11"/>
  <c r="AB250" i="11"/>
  <c r="C250" i="14" s="1"/>
  <c r="R250" i="11"/>
  <c r="AD248" i="11"/>
  <c r="E248" i="14" s="1"/>
  <c r="AH248" i="11"/>
  <c r="Q248" i="14" s="1"/>
  <c r="T248" i="15" s="1"/>
  <c r="O249" i="11"/>
  <c r="X249" i="11"/>
  <c r="M249" i="14" s="1"/>
  <c r="AG248" i="11"/>
  <c r="P248" i="14" s="1"/>
  <c r="S248" i="15" s="1"/>
  <c r="AE248" i="11"/>
  <c r="N248" i="14" s="1"/>
  <c r="Q248" i="15" s="1"/>
  <c r="S250" i="11"/>
  <c r="U250" i="11"/>
  <c r="A250" i="8"/>
  <c r="P250" i="8" s="1"/>
  <c r="Q250" i="11"/>
  <c r="P250" i="11"/>
  <c r="L250" i="11" s="1"/>
  <c r="B250" i="14" s="1"/>
  <c r="AF248" i="11"/>
  <c r="O248" i="14" s="1"/>
  <c r="R248" i="15" s="1"/>
  <c r="P249" i="15" l="1"/>
  <c r="D250" i="8"/>
  <c r="Q250" i="8"/>
  <c r="E250" i="8"/>
  <c r="B250" i="8"/>
  <c r="C250" i="8"/>
  <c r="Y249" i="11"/>
  <c r="W249" i="11"/>
  <c r="Z250" i="11"/>
  <c r="M250" i="11"/>
  <c r="N251" i="11" s="1"/>
  <c r="AC249" i="11" l="1"/>
  <c r="D249" i="14" s="1"/>
  <c r="A251" i="14"/>
  <c r="A251" i="15" s="1"/>
  <c r="C251" i="15" s="1"/>
  <c r="D251" i="15" s="1"/>
  <c r="T251" i="11"/>
  <c r="AB251" i="11"/>
  <c r="C251" i="14" s="1"/>
  <c r="R251" i="11"/>
  <c r="AG249" i="11"/>
  <c r="P249" i="14" s="1"/>
  <c r="S249" i="15" s="1"/>
  <c r="Q251" i="11"/>
  <c r="P251" i="11"/>
  <c r="L251" i="11" s="1"/>
  <c r="B251" i="14" s="1"/>
  <c r="U251" i="11"/>
  <c r="S251" i="11"/>
  <c r="AH249" i="11"/>
  <c r="Q249" i="14" s="1"/>
  <c r="T249" i="15" s="1"/>
  <c r="O250" i="11"/>
  <c r="X250" i="11"/>
  <c r="M250" i="14" s="1"/>
  <c r="AD249" i="11"/>
  <c r="E249" i="14" s="1"/>
  <c r="AE249" i="11"/>
  <c r="N249" i="14" s="1"/>
  <c r="Q249" i="15" s="1"/>
  <c r="AF249" i="11"/>
  <c r="O249" i="14" s="1"/>
  <c r="R249" i="15" s="1"/>
  <c r="P250" i="15" l="1"/>
  <c r="A251" i="8"/>
  <c r="P251" i="8" s="1"/>
  <c r="Q251" i="8" s="1"/>
  <c r="Y250" i="11"/>
  <c r="W250" i="11"/>
  <c r="Z251" i="11"/>
  <c r="M251" i="11"/>
  <c r="N252" i="11" s="1"/>
  <c r="AC250" i="11" l="1"/>
  <c r="D250" i="14" s="1"/>
  <c r="E251" i="8"/>
  <c r="D251" i="8"/>
  <c r="B251" i="8"/>
  <c r="C251" i="8"/>
  <c r="A252" i="14"/>
  <c r="A252" i="15" s="1"/>
  <c r="C252" i="15" s="1"/>
  <c r="D252" i="15" s="1"/>
  <c r="T252" i="11"/>
  <c r="AB252" i="11"/>
  <c r="C252" i="14" s="1"/>
  <c r="R252" i="11"/>
  <c r="AF250" i="11"/>
  <c r="O250" i="14" s="1"/>
  <c r="R250" i="15" s="1"/>
  <c r="AD250" i="11"/>
  <c r="E250" i="14" s="1"/>
  <c r="AE250" i="11"/>
  <c r="N250" i="14" s="1"/>
  <c r="Q250" i="15" s="1"/>
  <c r="AG250" i="11"/>
  <c r="P250" i="14" s="1"/>
  <c r="S250" i="15" s="1"/>
  <c r="X251" i="11"/>
  <c r="M251" i="14" s="1"/>
  <c r="O251" i="11"/>
  <c r="P252" i="11"/>
  <c r="L252" i="11" s="1"/>
  <c r="B252" i="14" s="1"/>
  <c r="Q252" i="11"/>
  <c r="U252" i="11"/>
  <c r="S252" i="11"/>
  <c r="AH250" i="11"/>
  <c r="Q250" i="14" s="1"/>
  <c r="T250" i="15" s="1"/>
  <c r="P251" i="15" l="1"/>
  <c r="A252" i="8"/>
  <c r="P252" i="8" s="1"/>
  <c r="Q252" i="8" s="1"/>
  <c r="Y251" i="11"/>
  <c r="W251" i="11"/>
  <c r="Z252" i="11"/>
  <c r="M252" i="11"/>
  <c r="N253" i="11" s="1"/>
  <c r="B252" i="8" l="1"/>
  <c r="E252" i="8"/>
  <c r="C252" i="8"/>
  <c r="D252" i="8"/>
  <c r="AC251" i="11"/>
  <c r="D251" i="14" s="1"/>
  <c r="A253" i="14"/>
  <c r="A253" i="15" s="1"/>
  <c r="C253" i="15" s="1"/>
  <c r="D253" i="15" s="1"/>
  <c r="T253" i="11"/>
  <c r="AB253" i="11"/>
  <c r="C253" i="14" s="1"/>
  <c r="R253" i="11"/>
  <c r="AF251" i="11"/>
  <c r="O251" i="14" s="1"/>
  <c r="R251" i="15" s="1"/>
  <c r="S253" i="11"/>
  <c r="U253" i="11"/>
  <c r="P253" i="11"/>
  <c r="L253" i="11" s="1"/>
  <c r="B253" i="14" s="1"/>
  <c r="Q253" i="11"/>
  <c r="X252" i="11"/>
  <c r="M252" i="14" s="1"/>
  <c r="O252" i="11"/>
  <c r="AE251" i="11"/>
  <c r="N251" i="14" s="1"/>
  <c r="Q251" i="15" s="1"/>
  <c r="AG251" i="11"/>
  <c r="P251" i="14" s="1"/>
  <c r="S251" i="15" s="1"/>
  <c r="AH251" i="11"/>
  <c r="Q251" i="14" s="1"/>
  <c r="T251" i="15" s="1"/>
  <c r="AD251" i="11"/>
  <c r="E251" i="14" s="1"/>
  <c r="P252" i="15" l="1"/>
  <c r="A253" i="8"/>
  <c r="P253" i="8" s="1"/>
  <c r="Q253" i="8" s="1"/>
  <c r="Z253" i="11"/>
  <c r="M253" i="11"/>
  <c r="N254" i="11" s="1"/>
  <c r="Y252" i="11"/>
  <c r="W252" i="11"/>
  <c r="AE252" i="11" l="1"/>
  <c r="N252" i="14" s="1"/>
  <c r="Q252" i="15" s="1"/>
  <c r="AC252" i="11"/>
  <c r="D252" i="14" s="1"/>
  <c r="D253" i="8"/>
  <c r="B253" i="8"/>
  <c r="E253" i="8"/>
  <c r="C253" i="8"/>
  <c r="A254" i="14"/>
  <c r="A254" i="15" s="1"/>
  <c r="C254" i="15" s="1"/>
  <c r="D254" i="15" s="1"/>
  <c r="T254" i="11"/>
  <c r="AB254" i="11"/>
  <c r="C254" i="14" s="1"/>
  <c r="R254" i="11"/>
  <c r="AD252" i="11"/>
  <c r="E252" i="14" s="1"/>
  <c r="AH252" i="11"/>
  <c r="Q252" i="14" s="1"/>
  <c r="T252" i="15" s="1"/>
  <c r="Q254" i="11"/>
  <c r="P254" i="11"/>
  <c r="L254" i="11" s="1"/>
  <c r="B254" i="14" s="1"/>
  <c r="U254" i="11"/>
  <c r="S254" i="11"/>
  <c r="AG252" i="11"/>
  <c r="P252" i="14" s="1"/>
  <c r="S252" i="15" s="1"/>
  <c r="O253" i="11"/>
  <c r="X253" i="11"/>
  <c r="M253" i="14" s="1"/>
  <c r="AF252" i="11"/>
  <c r="O252" i="14" s="1"/>
  <c r="R252" i="15" s="1"/>
  <c r="P253" i="15" l="1"/>
  <c r="A254" i="8"/>
  <c r="E254" i="8" s="1"/>
  <c r="Z254" i="11"/>
  <c r="M254" i="11"/>
  <c r="N255" i="11" s="1"/>
  <c r="Y253" i="11"/>
  <c r="W253" i="11"/>
  <c r="AH253" i="11" l="1"/>
  <c r="Q253" i="14" s="1"/>
  <c r="T253" i="15" s="1"/>
  <c r="AC253" i="11"/>
  <c r="D254" i="8"/>
  <c r="P254" i="8"/>
  <c r="Q254" i="8" s="1"/>
  <c r="C254" i="8"/>
  <c r="B254" i="8"/>
  <c r="A255" i="14"/>
  <c r="A255" i="15" s="1"/>
  <c r="C255" i="15" s="1"/>
  <c r="D255" i="15" s="1"/>
  <c r="T255" i="11"/>
  <c r="AB255" i="11"/>
  <c r="C255" i="14" s="1"/>
  <c r="R255" i="11"/>
  <c r="AF253" i="11"/>
  <c r="O253" i="14" s="1"/>
  <c r="R253" i="15" s="1"/>
  <c r="U255" i="11"/>
  <c r="Q255" i="11"/>
  <c r="S255" i="11"/>
  <c r="P255" i="11"/>
  <c r="L255" i="11" s="1"/>
  <c r="B255" i="14" s="1"/>
  <c r="X254" i="11"/>
  <c r="M254" i="14" s="1"/>
  <c r="O254" i="11"/>
  <c r="AD253" i="11"/>
  <c r="E253" i="14" s="1"/>
  <c r="D253" i="14"/>
  <c r="AG253" i="11"/>
  <c r="P253" i="14" s="1"/>
  <c r="S253" i="15" s="1"/>
  <c r="AE253" i="11"/>
  <c r="N253" i="14" s="1"/>
  <c r="Q253" i="15" s="1"/>
  <c r="P254" i="15" l="1"/>
  <c r="A255" i="8"/>
  <c r="P255" i="8" s="1"/>
  <c r="Q255" i="8" s="1"/>
  <c r="Z255" i="11"/>
  <c r="M255" i="11"/>
  <c r="N256" i="11" s="1"/>
  <c r="Y254" i="11"/>
  <c r="W254" i="11" s="1"/>
  <c r="AE254" i="11" l="1"/>
  <c r="N254" i="14" s="1"/>
  <c r="Q254" i="15" s="1"/>
  <c r="AC254" i="11"/>
  <c r="D254" i="14" s="1"/>
  <c r="D255" i="8"/>
  <c r="B255" i="8"/>
  <c r="C255" i="8"/>
  <c r="E255" i="8"/>
  <c r="A256" i="14"/>
  <c r="A256" i="15" s="1"/>
  <c r="C256" i="15" s="1"/>
  <c r="D256" i="15" s="1"/>
  <c r="T256" i="11"/>
  <c r="AB256" i="11"/>
  <c r="C256" i="14" s="1"/>
  <c r="R256" i="11"/>
  <c r="AD254" i="11"/>
  <c r="E254" i="14" s="1"/>
  <c r="U256" i="11"/>
  <c r="Q256" i="11"/>
  <c r="P256" i="11"/>
  <c r="L256" i="11" s="1"/>
  <c r="B256" i="14" s="1"/>
  <c r="S256" i="11"/>
  <c r="AH254" i="11"/>
  <c r="Q254" i="14" s="1"/>
  <c r="T254" i="15" s="1"/>
  <c r="X255" i="11"/>
  <c r="M255" i="14" s="1"/>
  <c r="O255" i="11"/>
  <c r="AG254" i="11"/>
  <c r="P254" i="14" s="1"/>
  <c r="S254" i="15" s="1"/>
  <c r="AF254" i="11"/>
  <c r="O254" i="14" s="1"/>
  <c r="R254" i="15" s="1"/>
  <c r="P255" i="15" l="1"/>
  <c r="A256" i="8"/>
  <c r="P256" i="8" s="1"/>
  <c r="Q256" i="8" s="1"/>
  <c r="Y255" i="11"/>
  <c r="W255" i="11" s="1"/>
  <c r="Z256" i="11"/>
  <c r="M256" i="11"/>
  <c r="N257" i="11" s="1"/>
  <c r="AG255" i="11" l="1"/>
  <c r="P255" i="14" s="1"/>
  <c r="S255" i="15" s="1"/>
  <c r="AC255" i="11"/>
  <c r="D255" i="14" s="1"/>
  <c r="D256" i="8"/>
  <c r="C256" i="8"/>
  <c r="B256" i="8"/>
  <c r="E256" i="8"/>
  <c r="A257" i="14"/>
  <c r="A257" i="15" s="1"/>
  <c r="C257" i="15" s="1"/>
  <c r="D257" i="15" s="1"/>
  <c r="T257" i="11"/>
  <c r="AB257" i="11"/>
  <c r="C257" i="14" s="1"/>
  <c r="R257" i="11"/>
  <c r="AF255" i="11"/>
  <c r="O255" i="14" s="1"/>
  <c r="R255" i="15" s="1"/>
  <c r="AH255" i="11"/>
  <c r="Q255" i="14" s="1"/>
  <c r="T255" i="15" s="1"/>
  <c r="AE255" i="11"/>
  <c r="N255" i="14" s="1"/>
  <c r="Q255" i="15" s="1"/>
  <c r="X256" i="11"/>
  <c r="M256" i="14" s="1"/>
  <c r="O256" i="11"/>
  <c r="Q257" i="11"/>
  <c r="P257" i="11"/>
  <c r="L257" i="11" s="1"/>
  <c r="B257" i="14" s="1"/>
  <c r="S257" i="11"/>
  <c r="U257" i="11"/>
  <c r="AD255" i="11"/>
  <c r="E255" i="14" s="1"/>
  <c r="P256" i="15" l="1"/>
  <c r="A257" i="8"/>
  <c r="P257" i="8" s="1"/>
  <c r="Q257" i="8" s="1"/>
  <c r="M257" i="11"/>
  <c r="N258" i="11" s="1"/>
  <c r="Z257" i="11"/>
  <c r="Y256" i="11"/>
  <c r="W256" i="11" s="1"/>
  <c r="AE256" i="11" l="1"/>
  <c r="N256" i="14" s="1"/>
  <c r="Q256" i="15" s="1"/>
  <c r="AC256" i="11"/>
  <c r="D256" i="14" s="1"/>
  <c r="B257" i="8"/>
  <c r="E257" i="8"/>
  <c r="C257" i="8"/>
  <c r="D257" i="8"/>
  <c r="A258" i="14"/>
  <c r="A258" i="15" s="1"/>
  <c r="C258" i="15" s="1"/>
  <c r="D258" i="15" s="1"/>
  <c r="T258" i="11"/>
  <c r="AB258" i="11"/>
  <c r="C258" i="14" s="1"/>
  <c r="AF256" i="11"/>
  <c r="O256" i="14" s="1"/>
  <c r="R256" i="15" s="1"/>
  <c r="R258" i="11"/>
  <c r="AD256" i="11"/>
  <c r="E256" i="14" s="1"/>
  <c r="AG256" i="11"/>
  <c r="P256" i="14" s="1"/>
  <c r="S256" i="15" s="1"/>
  <c r="X257" i="11"/>
  <c r="M257" i="14" s="1"/>
  <c r="O257" i="11"/>
  <c r="P258" i="11"/>
  <c r="L258" i="11" s="1"/>
  <c r="B258" i="14" s="1"/>
  <c r="S258" i="11"/>
  <c r="Q258" i="11"/>
  <c r="U258" i="11"/>
  <c r="AH256" i="11"/>
  <c r="Q256" i="14" s="1"/>
  <c r="T256" i="15" s="1"/>
  <c r="P257" i="15" l="1"/>
  <c r="A258" i="8"/>
  <c r="P258" i="8" s="1"/>
  <c r="Q258" i="8" s="1"/>
  <c r="M258" i="11"/>
  <c r="N259" i="11" s="1"/>
  <c r="Z258" i="11"/>
  <c r="Y257" i="11"/>
  <c r="W257" i="11" s="1"/>
  <c r="AC257" i="11" l="1"/>
  <c r="D257" i="14" s="1"/>
  <c r="D258" i="8"/>
  <c r="C258" i="8"/>
  <c r="B258" i="8"/>
  <c r="E258" i="8"/>
  <c r="AE257" i="11"/>
  <c r="N257" i="14" s="1"/>
  <c r="Q257" i="15" s="1"/>
  <c r="AH257" i="11"/>
  <c r="Q257" i="14" s="1"/>
  <c r="T257" i="15" s="1"/>
  <c r="AG257" i="11"/>
  <c r="P257" i="14" s="1"/>
  <c r="S257" i="15" s="1"/>
  <c r="AF257" i="11"/>
  <c r="O257" i="14" s="1"/>
  <c r="R257" i="15" s="1"/>
  <c r="A259" i="14"/>
  <c r="A259" i="15" s="1"/>
  <c r="C259" i="15" s="1"/>
  <c r="D259" i="15" s="1"/>
  <c r="T259" i="11"/>
  <c r="AB259" i="11"/>
  <c r="C259" i="14" s="1"/>
  <c r="AD257" i="11"/>
  <c r="E257" i="14" s="1"/>
  <c r="R259" i="11"/>
  <c r="O258" i="11"/>
  <c r="X258" i="11"/>
  <c r="M258" i="14" s="1"/>
  <c r="S259" i="11"/>
  <c r="U259" i="11"/>
  <c r="Q259" i="11"/>
  <c r="P259" i="11"/>
  <c r="L259" i="11" s="1"/>
  <c r="B259" i="14" s="1"/>
  <c r="P258" i="15" l="1"/>
  <c r="A259" i="8"/>
  <c r="E259" i="8" s="1"/>
  <c r="Y258" i="11"/>
  <c r="W258" i="11" s="1"/>
  <c r="Z259" i="11"/>
  <c r="M259" i="11"/>
  <c r="N260" i="11" s="1"/>
  <c r="AF258" i="11" l="1"/>
  <c r="O258" i="14" s="1"/>
  <c r="R258" i="15" s="1"/>
  <c r="AC258" i="11"/>
  <c r="C259" i="8"/>
  <c r="D259" i="8"/>
  <c r="B259" i="8"/>
  <c r="P259" i="8"/>
  <c r="Q259" i="8" s="1"/>
  <c r="AE258" i="11"/>
  <c r="N258" i="14" s="1"/>
  <c r="Q258" i="15" s="1"/>
  <c r="AH258" i="11"/>
  <c r="Q258" i="14" s="1"/>
  <c r="T258" i="15" s="1"/>
  <c r="A260" i="14"/>
  <c r="A260" i="15" s="1"/>
  <c r="C260" i="15" s="1"/>
  <c r="D260" i="15" s="1"/>
  <c r="T260" i="11"/>
  <c r="AB260" i="11"/>
  <c r="C260" i="14" s="1"/>
  <c r="R260" i="11"/>
  <c r="AG258" i="11"/>
  <c r="P258" i="14" s="1"/>
  <c r="S258" i="15" s="1"/>
  <c r="D258" i="14"/>
  <c r="O259" i="11"/>
  <c r="X259" i="11"/>
  <c r="M259" i="14" s="1"/>
  <c r="AD258" i="11"/>
  <c r="E258" i="14" s="1"/>
  <c r="U260" i="11"/>
  <c r="S260" i="11"/>
  <c r="Q260" i="11"/>
  <c r="A260" i="8"/>
  <c r="P260" i="8" s="1"/>
  <c r="P260" i="11"/>
  <c r="L260" i="11" s="1"/>
  <c r="B260" i="14" s="1"/>
  <c r="P259" i="15" l="1"/>
  <c r="D260" i="8"/>
  <c r="Q260" i="8"/>
  <c r="E260" i="8"/>
  <c r="C260" i="8"/>
  <c r="B260" i="8"/>
  <c r="AE259" i="11"/>
  <c r="N259" i="14" s="1"/>
  <c r="Q259" i="15" s="1"/>
  <c r="AF259" i="11"/>
  <c r="O259" i="14" s="1"/>
  <c r="R259" i="15" s="1"/>
  <c r="AH259" i="11"/>
  <c r="Q259" i="14" s="1"/>
  <c r="T259" i="15" s="1"/>
  <c r="AG259" i="11"/>
  <c r="P259" i="14" s="1"/>
  <c r="S259" i="15" s="1"/>
  <c r="Y259" i="11"/>
  <c r="W259" i="11" s="1"/>
  <c r="M260" i="11"/>
  <c r="N261" i="11" s="1"/>
  <c r="Z260" i="11"/>
  <c r="AC259" i="11" l="1"/>
  <c r="D259" i="14" s="1"/>
  <c r="A261" i="14"/>
  <c r="A261" i="15" s="1"/>
  <c r="C261" i="15" s="1"/>
  <c r="D261" i="15" s="1"/>
  <c r="T261" i="11"/>
  <c r="AB261" i="11"/>
  <c r="C261" i="14" s="1"/>
  <c r="R261" i="11"/>
  <c r="AD259" i="11"/>
  <c r="E259" i="14" s="1"/>
  <c r="X260" i="11"/>
  <c r="M260" i="14" s="1"/>
  <c r="O260" i="11"/>
  <c r="Q261" i="11"/>
  <c r="P261" i="11"/>
  <c r="L261" i="11" s="1"/>
  <c r="B261" i="14" s="1"/>
  <c r="U261" i="11"/>
  <c r="S261" i="11"/>
  <c r="P260" i="15" l="1"/>
  <c r="A261" i="8"/>
  <c r="P261" i="8" s="1"/>
  <c r="Q261" i="8" s="1"/>
  <c r="Z261" i="11"/>
  <c r="M261" i="11"/>
  <c r="N262" i="11" s="1"/>
  <c r="AG260" i="11"/>
  <c r="P260" i="14" s="1"/>
  <c r="S260" i="15" s="1"/>
  <c r="AF260" i="11"/>
  <c r="O260" i="14" s="1"/>
  <c r="R260" i="15" s="1"/>
  <c r="Y260" i="11"/>
  <c r="W260" i="11" s="1"/>
  <c r="AE260" i="11"/>
  <c r="N260" i="14" s="1"/>
  <c r="Q260" i="15" s="1"/>
  <c r="AH260" i="11"/>
  <c r="Q260" i="14" s="1"/>
  <c r="T260" i="15" s="1"/>
  <c r="AC260" i="11" l="1"/>
  <c r="D260" i="14" s="1"/>
  <c r="C261" i="8"/>
  <c r="D261" i="8"/>
  <c r="B261" i="8"/>
  <c r="E261" i="8"/>
  <c r="A262" i="14"/>
  <c r="A262" i="15" s="1"/>
  <c r="C262" i="15" s="1"/>
  <c r="D262" i="15" s="1"/>
  <c r="T262" i="11"/>
  <c r="AB262" i="11"/>
  <c r="C262" i="14" s="1"/>
  <c r="R262" i="11"/>
  <c r="O261" i="11"/>
  <c r="X261" i="11"/>
  <c r="M261" i="14" s="1"/>
  <c r="AD260" i="11"/>
  <c r="E260" i="14" s="1"/>
  <c r="S262" i="11"/>
  <c r="P262" i="11"/>
  <c r="L262" i="11" s="1"/>
  <c r="B262" i="14" s="1"/>
  <c r="U262" i="11"/>
  <c r="Q262" i="11"/>
  <c r="P261" i="15" l="1"/>
  <c r="A262" i="8"/>
  <c r="P262" i="8" s="1"/>
  <c r="Q262" i="8" s="1"/>
  <c r="AG261" i="11"/>
  <c r="P261" i="14" s="1"/>
  <c r="S261" i="15" s="1"/>
  <c r="Y261" i="11"/>
  <c r="W261" i="11" s="1"/>
  <c r="AH261" i="11"/>
  <c r="Q261" i="14" s="1"/>
  <c r="T261" i="15" s="1"/>
  <c r="AF261" i="11"/>
  <c r="O261" i="14" s="1"/>
  <c r="R261" i="15" s="1"/>
  <c r="AE261" i="11"/>
  <c r="N261" i="14" s="1"/>
  <c r="Q261" i="15" s="1"/>
  <c r="Z262" i="11"/>
  <c r="M262" i="11"/>
  <c r="N263" i="11" s="1"/>
  <c r="AC261" i="11" l="1"/>
  <c r="D261" i="14" s="1"/>
  <c r="E262" i="8"/>
  <c r="B262" i="8"/>
  <c r="C262" i="8"/>
  <c r="D262" i="8"/>
  <c r="A263" i="14"/>
  <c r="A263" i="15" s="1"/>
  <c r="C263" i="15" s="1"/>
  <c r="D263" i="15" s="1"/>
  <c r="T263" i="11"/>
  <c r="AB263" i="11"/>
  <c r="C263" i="14" s="1"/>
  <c r="R263" i="11"/>
  <c r="P263" i="11"/>
  <c r="L263" i="11" s="1"/>
  <c r="B263" i="14" s="1"/>
  <c r="S263" i="11"/>
  <c r="Q263" i="11"/>
  <c r="U263" i="11"/>
  <c r="AD261" i="11"/>
  <c r="E261" i="14" s="1"/>
  <c r="X262" i="11"/>
  <c r="M262" i="14" s="1"/>
  <c r="O262" i="11"/>
  <c r="P262" i="15" l="1"/>
  <c r="A263" i="8"/>
  <c r="E263" i="8" s="1"/>
  <c r="Z263" i="11"/>
  <c r="M263" i="11"/>
  <c r="N264" i="11" s="1"/>
  <c r="AH262" i="11"/>
  <c r="Q262" i="14" s="1"/>
  <c r="T262" i="15" s="1"/>
  <c r="AG262" i="11"/>
  <c r="P262" i="14" s="1"/>
  <c r="S262" i="15" s="1"/>
  <c r="AF262" i="11"/>
  <c r="O262" i="14" s="1"/>
  <c r="R262" i="15" s="1"/>
  <c r="AE262" i="11"/>
  <c r="N262" i="14" s="1"/>
  <c r="Q262" i="15" s="1"/>
  <c r="Y262" i="11"/>
  <c r="W262" i="11" s="1"/>
  <c r="AC262" i="11" l="1"/>
  <c r="D262" i="14" s="1"/>
  <c r="P263" i="8"/>
  <c r="Q263" i="8" s="1"/>
  <c r="B263" i="8"/>
  <c r="D263" i="8"/>
  <c r="C263" i="8"/>
  <c r="A264" i="14"/>
  <c r="A264" i="15" s="1"/>
  <c r="C264" i="15" s="1"/>
  <c r="D264" i="15" s="1"/>
  <c r="T264" i="11"/>
  <c r="AB264" i="11"/>
  <c r="C264" i="14" s="1"/>
  <c r="R264" i="11"/>
  <c r="AD262" i="11"/>
  <c r="E262" i="14" s="1"/>
  <c r="U264" i="11"/>
  <c r="P264" i="11"/>
  <c r="L264" i="11" s="1"/>
  <c r="B264" i="14" s="1"/>
  <c r="S264" i="11"/>
  <c r="Q264" i="11"/>
  <c r="X263" i="11"/>
  <c r="M263" i="14" s="1"/>
  <c r="O263" i="11"/>
  <c r="P263" i="15" l="1"/>
  <c r="A264" i="8"/>
  <c r="P264" i="8" s="1"/>
  <c r="Q264" i="8" s="1"/>
  <c r="M264" i="11"/>
  <c r="N265" i="11" s="1"/>
  <c r="Z264" i="11"/>
  <c r="AE263" i="11"/>
  <c r="N263" i="14" s="1"/>
  <c r="Q263" i="15" s="1"/>
  <c r="AH263" i="11"/>
  <c r="Q263" i="14" s="1"/>
  <c r="T263" i="15" s="1"/>
  <c r="Y263" i="11"/>
  <c r="W263" i="11" s="1"/>
  <c r="AG263" i="11"/>
  <c r="P263" i="14" s="1"/>
  <c r="S263" i="15" s="1"/>
  <c r="AF263" i="11"/>
  <c r="O263" i="14" s="1"/>
  <c r="R263" i="15" s="1"/>
  <c r="AC263" i="11" l="1"/>
  <c r="D263" i="14" s="1"/>
  <c r="C264" i="8"/>
  <c r="D264" i="8"/>
  <c r="B264" i="8"/>
  <c r="E264" i="8"/>
  <c r="A265" i="14"/>
  <c r="A265" i="15" s="1"/>
  <c r="C265" i="15" s="1"/>
  <c r="D265" i="15" s="1"/>
  <c r="T265" i="11"/>
  <c r="AB265" i="11"/>
  <c r="C265" i="14" s="1"/>
  <c r="R265" i="11"/>
  <c r="AD263" i="11"/>
  <c r="E263" i="14" s="1"/>
  <c r="O264" i="11"/>
  <c r="X264" i="11"/>
  <c r="M264" i="14" s="1"/>
  <c r="Q265" i="11"/>
  <c r="S265" i="11"/>
  <c r="P265" i="11"/>
  <c r="L265" i="11" s="1"/>
  <c r="B265" i="14" s="1"/>
  <c r="U265" i="11"/>
  <c r="P264" i="15" l="1"/>
  <c r="A265" i="8"/>
  <c r="P265" i="8" s="1"/>
  <c r="Q265" i="8" s="1"/>
  <c r="AF264" i="11"/>
  <c r="O264" i="14" s="1"/>
  <c r="R264" i="15" s="1"/>
  <c r="AH264" i="11"/>
  <c r="Q264" i="14" s="1"/>
  <c r="T264" i="15" s="1"/>
  <c r="AE264" i="11"/>
  <c r="N264" i="14" s="1"/>
  <c r="Q264" i="15" s="1"/>
  <c r="Y264" i="11"/>
  <c r="W264" i="11" s="1"/>
  <c r="AG264" i="11"/>
  <c r="P264" i="14" s="1"/>
  <c r="S264" i="15" s="1"/>
  <c r="Z265" i="11"/>
  <c r="M265" i="11"/>
  <c r="N266" i="11" s="1"/>
  <c r="AC264" i="11" l="1"/>
  <c r="D264" i="14" s="1"/>
  <c r="C265" i="8"/>
  <c r="D265" i="8"/>
  <c r="B265" i="8"/>
  <c r="E265" i="8"/>
  <c r="A266" i="14"/>
  <c r="A266" i="15" s="1"/>
  <c r="C266" i="15" s="1"/>
  <c r="D266" i="15" s="1"/>
  <c r="T266" i="11"/>
  <c r="AB266" i="11"/>
  <c r="C266" i="14" s="1"/>
  <c r="R266" i="11"/>
  <c r="AD264" i="11"/>
  <c r="E264" i="14" s="1"/>
  <c r="P266" i="11"/>
  <c r="L266" i="11" s="1"/>
  <c r="B266" i="14" s="1"/>
  <c r="Q266" i="11"/>
  <c r="S266" i="11"/>
  <c r="U266" i="11"/>
  <c r="O265" i="11"/>
  <c r="X265" i="11"/>
  <c r="M265" i="14" s="1"/>
  <c r="P265" i="15" l="1"/>
  <c r="A266" i="8"/>
  <c r="P266" i="8" s="1"/>
  <c r="Q266" i="8" s="1"/>
  <c r="AG265" i="11"/>
  <c r="P265" i="14" s="1"/>
  <c r="S265" i="15" s="1"/>
  <c r="AE265" i="11"/>
  <c r="N265" i="14" s="1"/>
  <c r="Q265" i="15" s="1"/>
  <c r="AF265" i="11"/>
  <c r="O265" i="14" s="1"/>
  <c r="R265" i="15" s="1"/>
  <c r="AH265" i="11"/>
  <c r="Q265" i="14" s="1"/>
  <c r="T265" i="15" s="1"/>
  <c r="Y265" i="11"/>
  <c r="W265" i="11" s="1"/>
  <c r="Z266" i="11"/>
  <c r="M266" i="11"/>
  <c r="N267" i="11" s="1"/>
  <c r="AC265" i="11" l="1"/>
  <c r="D265" i="14" s="1"/>
  <c r="D266" i="8"/>
  <c r="C266" i="8"/>
  <c r="B266" i="8"/>
  <c r="E266" i="8"/>
  <c r="A267" i="14"/>
  <c r="A267" i="15" s="1"/>
  <c r="C267" i="15" s="1"/>
  <c r="D267" i="15" s="1"/>
  <c r="T267" i="11"/>
  <c r="AB267" i="11"/>
  <c r="C267" i="14" s="1"/>
  <c r="R267" i="11"/>
  <c r="AD265" i="11"/>
  <c r="E265" i="14" s="1"/>
  <c r="P267" i="11"/>
  <c r="L267" i="11" s="1"/>
  <c r="B267" i="14" s="1"/>
  <c r="U267" i="11"/>
  <c r="S267" i="11"/>
  <c r="Q267" i="11"/>
  <c r="O266" i="11"/>
  <c r="X266" i="11"/>
  <c r="M266" i="14" s="1"/>
  <c r="P266" i="15" l="1"/>
  <c r="A267" i="8"/>
  <c r="P267" i="8" s="1"/>
  <c r="Q267" i="8" s="1"/>
  <c r="AH266" i="11"/>
  <c r="Q266" i="14" s="1"/>
  <c r="T266" i="15" s="1"/>
  <c r="AE266" i="11"/>
  <c r="N266" i="14" s="1"/>
  <c r="Q266" i="15" s="1"/>
  <c r="AF266" i="11"/>
  <c r="O266" i="14" s="1"/>
  <c r="R266" i="15" s="1"/>
  <c r="Y266" i="11"/>
  <c r="W266" i="11" s="1"/>
  <c r="AG266" i="11"/>
  <c r="P266" i="14" s="1"/>
  <c r="S266" i="15" s="1"/>
  <c r="Z267" i="11"/>
  <c r="M267" i="11"/>
  <c r="N268" i="11" s="1"/>
  <c r="AC266" i="11" l="1"/>
  <c r="D266" i="14" s="1"/>
  <c r="B267" i="8"/>
  <c r="C267" i="8"/>
  <c r="D267" i="8"/>
  <c r="E267" i="8"/>
  <c r="A268" i="14"/>
  <c r="A268" i="15" s="1"/>
  <c r="C268" i="15" s="1"/>
  <c r="D268" i="15" s="1"/>
  <c r="T268" i="11"/>
  <c r="AB268" i="11"/>
  <c r="C268" i="14" s="1"/>
  <c r="R268" i="11"/>
  <c r="U268" i="11"/>
  <c r="S268" i="11"/>
  <c r="Q268" i="11"/>
  <c r="P268" i="11"/>
  <c r="L268" i="11" s="1"/>
  <c r="B268" i="14" s="1"/>
  <c r="AD266" i="11"/>
  <c r="E266" i="14" s="1"/>
  <c r="O267" i="11"/>
  <c r="X267" i="11"/>
  <c r="M267" i="14" s="1"/>
  <c r="P267" i="15" l="1"/>
  <c r="A268" i="8"/>
  <c r="P268" i="8" s="1"/>
  <c r="Q268" i="8" s="1"/>
  <c r="AH267" i="11"/>
  <c r="Q267" i="14" s="1"/>
  <c r="T267" i="15" s="1"/>
  <c r="AF267" i="11"/>
  <c r="O267" i="14" s="1"/>
  <c r="R267" i="15" s="1"/>
  <c r="AG267" i="11"/>
  <c r="P267" i="14" s="1"/>
  <c r="S267" i="15" s="1"/>
  <c r="Y267" i="11"/>
  <c r="W267" i="11" s="1"/>
  <c r="AE267" i="11"/>
  <c r="N267" i="14" s="1"/>
  <c r="Q267" i="15" s="1"/>
  <c r="M268" i="11"/>
  <c r="N269" i="11" s="1"/>
  <c r="Z268" i="11"/>
  <c r="AC267" i="11" l="1"/>
  <c r="D267" i="14" s="1"/>
  <c r="C268" i="8"/>
  <c r="B268" i="8"/>
  <c r="E268" i="8"/>
  <c r="D268" i="8"/>
  <c r="A269" i="14"/>
  <c r="A269" i="15" s="1"/>
  <c r="C269" i="15" s="1"/>
  <c r="D269" i="15" s="1"/>
  <c r="T269" i="11"/>
  <c r="AB269" i="11"/>
  <c r="C269" i="14" s="1"/>
  <c r="R269" i="11"/>
  <c r="AD267" i="11"/>
  <c r="E267" i="14" s="1"/>
  <c r="X268" i="11"/>
  <c r="M268" i="14" s="1"/>
  <c r="O268" i="11"/>
  <c r="U269" i="11"/>
  <c r="Q269" i="11"/>
  <c r="P269" i="11"/>
  <c r="L269" i="11" s="1"/>
  <c r="B269" i="14" s="1"/>
  <c r="S269" i="11"/>
  <c r="P268" i="15" l="1"/>
  <c r="A269" i="8"/>
  <c r="P269" i="8" s="1"/>
  <c r="Q269" i="8" s="1"/>
  <c r="Z269" i="11"/>
  <c r="M269" i="11"/>
  <c r="N270" i="11" s="1"/>
  <c r="Y268" i="11"/>
  <c r="W268" i="11" s="1"/>
  <c r="AG268" i="11"/>
  <c r="P268" i="14" s="1"/>
  <c r="S268" i="15" s="1"/>
  <c r="AE268" i="11"/>
  <c r="N268" i="14" s="1"/>
  <c r="Q268" i="15" s="1"/>
  <c r="AF268" i="11"/>
  <c r="O268" i="14" s="1"/>
  <c r="R268" i="15" s="1"/>
  <c r="AH268" i="11"/>
  <c r="Q268" i="14" s="1"/>
  <c r="T268" i="15" s="1"/>
  <c r="AC268" i="11" l="1"/>
  <c r="D268" i="14" s="1"/>
  <c r="C269" i="8"/>
  <c r="B269" i="8"/>
  <c r="D269" i="8"/>
  <c r="E269" i="8"/>
  <c r="A270" i="14"/>
  <c r="A270" i="15" s="1"/>
  <c r="C270" i="15" s="1"/>
  <c r="D270" i="15" s="1"/>
  <c r="T270" i="11"/>
  <c r="AB270" i="11"/>
  <c r="C270" i="14" s="1"/>
  <c r="R270" i="11"/>
  <c r="AD268" i="11"/>
  <c r="E268" i="14" s="1"/>
  <c r="Q270" i="11"/>
  <c r="S270" i="11"/>
  <c r="P270" i="11"/>
  <c r="L270" i="11" s="1"/>
  <c r="B270" i="14" s="1"/>
  <c r="U270" i="11"/>
  <c r="X269" i="11"/>
  <c r="M269" i="14" s="1"/>
  <c r="O269" i="11"/>
  <c r="P269" i="15" l="1"/>
  <c r="A270" i="8"/>
  <c r="P270" i="8" s="1"/>
  <c r="Q270" i="8" s="1"/>
  <c r="AG269" i="11"/>
  <c r="P269" i="14" s="1"/>
  <c r="S269" i="15" s="1"/>
  <c r="AH269" i="11"/>
  <c r="Q269" i="14" s="1"/>
  <c r="T269" i="15" s="1"/>
  <c r="Y269" i="11"/>
  <c r="W269" i="11" s="1"/>
  <c r="AF269" i="11"/>
  <c r="O269" i="14" s="1"/>
  <c r="R269" i="15" s="1"/>
  <c r="AE269" i="11"/>
  <c r="N269" i="14" s="1"/>
  <c r="Q269" i="15" s="1"/>
  <c r="Z270" i="11"/>
  <c r="M270" i="11"/>
  <c r="N271" i="11" s="1"/>
  <c r="AC269" i="11" l="1"/>
  <c r="D269" i="14" s="1"/>
  <c r="E270" i="8"/>
  <c r="B270" i="8"/>
  <c r="C270" i="8"/>
  <c r="D270" i="8"/>
  <c r="A271" i="14"/>
  <c r="A271" i="15" s="1"/>
  <c r="C271" i="15" s="1"/>
  <c r="D271" i="15" s="1"/>
  <c r="T271" i="11"/>
  <c r="AB271" i="11"/>
  <c r="C271" i="14" s="1"/>
  <c r="R271" i="11"/>
  <c r="AD269" i="11"/>
  <c r="E269" i="14" s="1"/>
  <c r="X270" i="11"/>
  <c r="M270" i="14" s="1"/>
  <c r="O270" i="11"/>
  <c r="P271" i="11"/>
  <c r="L271" i="11" s="1"/>
  <c r="B271" i="14" s="1"/>
  <c r="Q271" i="11"/>
  <c r="S271" i="11"/>
  <c r="U271" i="11"/>
  <c r="P270" i="15" l="1"/>
  <c r="A271" i="8"/>
  <c r="P271" i="8" s="1"/>
  <c r="Q271" i="8" s="1"/>
  <c r="Z271" i="11"/>
  <c r="M271" i="11"/>
  <c r="N272" i="11" s="1"/>
  <c r="Y270" i="11"/>
  <c r="W270" i="11" s="1"/>
  <c r="AC270" i="11" s="1"/>
  <c r="AG270" i="11"/>
  <c r="P270" i="14" s="1"/>
  <c r="S270" i="15" s="1"/>
  <c r="AH270" i="11"/>
  <c r="Q270" i="14" s="1"/>
  <c r="T270" i="15" s="1"/>
  <c r="AE270" i="11"/>
  <c r="N270" i="14" s="1"/>
  <c r="Q270" i="15" s="1"/>
  <c r="AF270" i="11"/>
  <c r="O270" i="14" s="1"/>
  <c r="R270" i="15" s="1"/>
  <c r="D271" i="8" l="1"/>
  <c r="B271" i="8"/>
  <c r="E271" i="8"/>
  <c r="C271" i="8"/>
  <c r="A272" i="14"/>
  <c r="A272" i="15" s="1"/>
  <c r="C272" i="15" s="1"/>
  <c r="D272" i="15" s="1"/>
  <c r="T272" i="11"/>
  <c r="AB272" i="11"/>
  <c r="C272" i="14" s="1"/>
  <c r="R272" i="11"/>
  <c r="P272" i="11"/>
  <c r="L272" i="11" s="1"/>
  <c r="B272" i="14" s="1"/>
  <c r="Q272" i="11"/>
  <c r="U272" i="11"/>
  <c r="S272" i="11"/>
  <c r="X271" i="11"/>
  <c r="M271" i="14" s="1"/>
  <c r="O271" i="11"/>
  <c r="AD270" i="11"/>
  <c r="E270" i="14" s="1"/>
  <c r="D270" i="14"/>
  <c r="P271" i="15" l="1"/>
  <c r="A272" i="8"/>
  <c r="E272" i="8" s="1"/>
  <c r="Z272" i="11"/>
  <c r="M272" i="11"/>
  <c r="N273" i="11" s="1"/>
  <c r="AH271" i="11"/>
  <c r="Q271" i="14" s="1"/>
  <c r="T271" i="15" s="1"/>
  <c r="AG271" i="11"/>
  <c r="P271" i="14" s="1"/>
  <c r="S271" i="15" s="1"/>
  <c r="AF271" i="11"/>
  <c r="O271" i="14" s="1"/>
  <c r="R271" i="15" s="1"/>
  <c r="Y271" i="11"/>
  <c r="W271" i="11" s="1"/>
  <c r="AE271" i="11"/>
  <c r="N271" i="14" s="1"/>
  <c r="Q271" i="15" s="1"/>
  <c r="AC271" i="11" l="1"/>
  <c r="D271" i="14" s="1"/>
  <c r="P272" i="8"/>
  <c r="Q272" i="8" s="1"/>
  <c r="D272" i="8"/>
  <c r="C272" i="8"/>
  <c r="B272" i="8"/>
  <c r="A273" i="14"/>
  <c r="A273" i="15" s="1"/>
  <c r="C273" i="15" s="1"/>
  <c r="D273" i="15" s="1"/>
  <c r="T273" i="11"/>
  <c r="AB273" i="11"/>
  <c r="C273" i="14" s="1"/>
  <c r="R273" i="11"/>
  <c r="AD271" i="11"/>
  <c r="E271" i="14" s="1"/>
  <c r="Q273" i="11"/>
  <c r="U273" i="11"/>
  <c r="S273" i="11"/>
  <c r="P273" i="11"/>
  <c r="L273" i="11" s="1"/>
  <c r="B273" i="14" s="1"/>
  <c r="X272" i="11"/>
  <c r="M272" i="14" s="1"/>
  <c r="O272" i="11"/>
  <c r="P272" i="15" l="1"/>
  <c r="A273" i="8"/>
  <c r="P273" i="8" s="1"/>
  <c r="Q273" i="8" s="1"/>
  <c r="Z273" i="11"/>
  <c r="M273" i="11"/>
  <c r="N274" i="11" s="1"/>
  <c r="AF272" i="11"/>
  <c r="O272" i="14" s="1"/>
  <c r="R272" i="15" s="1"/>
  <c r="AE272" i="11"/>
  <c r="N272" i="14" s="1"/>
  <c r="Q272" i="15" s="1"/>
  <c r="AH272" i="11"/>
  <c r="Q272" i="14" s="1"/>
  <c r="T272" i="15" s="1"/>
  <c r="Y272" i="11"/>
  <c r="W272" i="11" s="1"/>
  <c r="AG272" i="11"/>
  <c r="P272" i="14" s="1"/>
  <c r="S272" i="15" s="1"/>
  <c r="AC272" i="11" l="1"/>
  <c r="D272" i="14" s="1"/>
  <c r="C273" i="8"/>
  <c r="B273" i="8"/>
  <c r="D273" i="8"/>
  <c r="E273" i="8"/>
  <c r="A274" i="14"/>
  <c r="A274" i="15" s="1"/>
  <c r="C274" i="15" s="1"/>
  <c r="D274" i="15" s="1"/>
  <c r="T274" i="11"/>
  <c r="AB274" i="11"/>
  <c r="C274" i="14" s="1"/>
  <c r="R274" i="11"/>
  <c r="AD272" i="11"/>
  <c r="E272" i="14" s="1"/>
  <c r="U274" i="11"/>
  <c r="Q274" i="11"/>
  <c r="P274" i="11"/>
  <c r="L274" i="11" s="1"/>
  <c r="B274" i="14" s="1"/>
  <c r="S274" i="11"/>
  <c r="X273" i="11"/>
  <c r="M273" i="14" s="1"/>
  <c r="O273" i="11"/>
  <c r="P273" i="15" l="1"/>
  <c r="A274" i="8"/>
  <c r="P274" i="8" s="1"/>
  <c r="Q274" i="8" s="1"/>
  <c r="Z274" i="11"/>
  <c r="M274" i="11"/>
  <c r="N275" i="11" s="1"/>
  <c r="Y273" i="11"/>
  <c r="W273" i="11" s="1"/>
  <c r="AE273" i="11"/>
  <c r="N273" i="14" s="1"/>
  <c r="Q273" i="15" s="1"/>
  <c r="AF273" i="11"/>
  <c r="O273" i="14" s="1"/>
  <c r="R273" i="15" s="1"/>
  <c r="AG273" i="11"/>
  <c r="P273" i="14" s="1"/>
  <c r="S273" i="15" s="1"/>
  <c r="AH273" i="11"/>
  <c r="Q273" i="14" s="1"/>
  <c r="T273" i="15" s="1"/>
  <c r="AC273" i="11" l="1"/>
  <c r="D273" i="14" s="1"/>
  <c r="F273" i="8"/>
  <c r="F272" i="8" s="1"/>
  <c r="F271" i="8" s="1"/>
  <c r="F270" i="8" s="1"/>
  <c r="F269" i="8" s="1"/>
  <c r="F268" i="8" s="1"/>
  <c r="F267" i="8" s="1"/>
  <c r="F266" i="8" s="1"/>
  <c r="F265" i="8" s="1"/>
  <c r="F264" i="8" s="1"/>
  <c r="F263" i="8" s="1"/>
  <c r="F262" i="8" s="1"/>
  <c r="F261" i="8" s="1"/>
  <c r="F260" i="8" s="1"/>
  <c r="F259" i="8" s="1"/>
  <c r="F258" i="8" s="1"/>
  <c r="F257" i="8" s="1"/>
  <c r="F256" i="8" s="1"/>
  <c r="F255" i="8" s="1"/>
  <c r="F254" i="8" s="1"/>
  <c r="F253" i="8" s="1"/>
  <c r="F252" i="8" s="1"/>
  <c r="F251" i="8" s="1"/>
  <c r="F250" i="8" s="1"/>
  <c r="F249" i="8" s="1"/>
  <c r="F248" i="8" s="1"/>
  <c r="F247" i="8" s="1"/>
  <c r="F246" i="8" s="1"/>
  <c r="F245" i="8" s="1"/>
  <c r="F244" i="8" s="1"/>
  <c r="F243" i="8" s="1"/>
  <c r="B274" i="8"/>
  <c r="D274" i="8"/>
  <c r="E274" i="8"/>
  <c r="A275" i="14"/>
  <c r="A275" i="15" s="1"/>
  <c r="C275" i="15" s="1"/>
  <c r="D275" i="15" s="1"/>
  <c r="T275" i="11"/>
  <c r="AB275" i="11"/>
  <c r="C275" i="14" s="1"/>
  <c r="R275" i="11"/>
  <c r="AD273" i="11"/>
  <c r="E273" i="14" s="1"/>
  <c r="P275" i="11"/>
  <c r="L275" i="11" s="1"/>
  <c r="B275" i="14" s="1"/>
  <c r="U275" i="11"/>
  <c r="S275" i="11"/>
  <c r="Q275" i="11"/>
  <c r="X274" i="11"/>
  <c r="M274" i="14" s="1"/>
  <c r="O274" i="11"/>
  <c r="P274" i="15" l="1"/>
  <c r="A275" i="8"/>
  <c r="E275" i="8" s="1"/>
  <c r="Z275" i="11"/>
  <c r="M275" i="11"/>
  <c r="N276" i="11" s="1"/>
  <c r="W274" i="11"/>
  <c r="Y274" i="11"/>
  <c r="AC274" i="11" l="1"/>
  <c r="D274" i="14" s="1"/>
  <c r="B275" i="8"/>
  <c r="P275" i="8"/>
  <c r="Q275" i="8" s="1"/>
  <c r="C275" i="8"/>
  <c r="D275" i="8"/>
  <c r="A276" i="14"/>
  <c r="A276" i="15" s="1"/>
  <c r="C276" i="15" s="1"/>
  <c r="D276" i="15" s="1"/>
  <c r="T276" i="11"/>
  <c r="AB276" i="11"/>
  <c r="C276" i="14" s="1"/>
  <c r="AH274" i="11"/>
  <c r="Q274" i="14" s="1"/>
  <c r="T274" i="15" s="1"/>
  <c r="R276" i="11"/>
  <c r="AE274" i="11"/>
  <c r="N274" i="14" s="1"/>
  <c r="Q274" i="15" s="1"/>
  <c r="AG274" i="11"/>
  <c r="P274" i="14" s="1"/>
  <c r="S274" i="15" s="1"/>
  <c r="U276" i="11"/>
  <c r="Q276" i="11"/>
  <c r="S276" i="11"/>
  <c r="P276" i="11"/>
  <c r="L276" i="11" s="1"/>
  <c r="B276" i="14" s="1"/>
  <c r="AD274" i="11"/>
  <c r="E274" i="14" s="1"/>
  <c r="AF274" i="11"/>
  <c r="O274" i="14" s="1"/>
  <c r="R274" i="15" s="1"/>
  <c r="X275" i="11"/>
  <c r="M275" i="14" s="1"/>
  <c r="O275" i="11"/>
  <c r="P275" i="15" l="1"/>
  <c r="C274" i="8"/>
  <c r="A276" i="8"/>
  <c r="E276" i="8" s="1"/>
  <c r="W275" i="11"/>
  <c r="Y275" i="11"/>
  <c r="Z276" i="11"/>
  <c r="M276" i="11"/>
  <c r="N277" i="11" s="1"/>
  <c r="AC275" i="11" l="1"/>
  <c r="D275" i="14" s="1"/>
  <c r="D276" i="8"/>
  <c r="P276" i="8"/>
  <c r="Q276" i="8" s="1"/>
  <c r="B276" i="8"/>
  <c r="C276" i="8"/>
  <c r="A277" i="14"/>
  <c r="A277" i="15" s="1"/>
  <c r="C277" i="15" s="1"/>
  <c r="D277" i="15" s="1"/>
  <c r="T277" i="11"/>
  <c r="AB277" i="11"/>
  <c r="C277" i="14" s="1"/>
  <c r="R277" i="11"/>
  <c r="AF275" i="11"/>
  <c r="O275" i="14" s="1"/>
  <c r="R275" i="15" s="1"/>
  <c r="AH275" i="11"/>
  <c r="Q275" i="14" s="1"/>
  <c r="T275" i="15" s="1"/>
  <c r="AD275" i="11"/>
  <c r="E275" i="14" s="1"/>
  <c r="AG275" i="11"/>
  <c r="P275" i="14" s="1"/>
  <c r="S275" i="15" s="1"/>
  <c r="AE275" i="11"/>
  <c r="N275" i="14" s="1"/>
  <c r="Q275" i="15" s="1"/>
  <c r="X276" i="11"/>
  <c r="M276" i="14" s="1"/>
  <c r="O276" i="11"/>
  <c r="P277" i="11"/>
  <c r="L277" i="11" s="1"/>
  <c r="B277" i="14" s="1"/>
  <c r="S277" i="11"/>
  <c r="U277" i="11"/>
  <c r="Q277" i="11"/>
  <c r="P276" i="15" l="1"/>
  <c r="A277" i="8"/>
  <c r="P277" i="8" s="1"/>
  <c r="Q277" i="8" s="1"/>
  <c r="Z277" i="11"/>
  <c r="M277" i="11"/>
  <c r="N278" i="11" s="1"/>
  <c r="W276" i="11"/>
  <c r="Y276" i="11"/>
  <c r="AC276" i="11" l="1"/>
  <c r="D276" i="14" s="1"/>
  <c r="C277" i="8"/>
  <c r="D277" i="8"/>
  <c r="B277" i="8"/>
  <c r="E277" i="8"/>
  <c r="A278" i="14"/>
  <c r="A278" i="15" s="1"/>
  <c r="C278" i="15" s="1"/>
  <c r="D278" i="15" s="1"/>
  <c r="T278" i="11"/>
  <c r="AB278" i="11"/>
  <c r="C278" i="14" s="1"/>
  <c r="AD276" i="11"/>
  <c r="E276" i="14" s="1"/>
  <c r="R278" i="11"/>
  <c r="AF276" i="11"/>
  <c r="O276" i="14" s="1"/>
  <c r="R276" i="15" s="1"/>
  <c r="AG276" i="11"/>
  <c r="P276" i="14" s="1"/>
  <c r="S276" i="15" s="1"/>
  <c r="AE276" i="11"/>
  <c r="N276" i="14" s="1"/>
  <c r="Q276" i="15" s="1"/>
  <c r="AH276" i="11"/>
  <c r="Q276" i="14" s="1"/>
  <c r="T276" i="15" s="1"/>
  <c r="U278" i="11"/>
  <c r="Q278" i="11"/>
  <c r="S278" i="11"/>
  <c r="P278" i="11"/>
  <c r="L278" i="11" s="1"/>
  <c r="B278" i="14" s="1"/>
  <c r="O277" i="11"/>
  <c r="X277" i="11"/>
  <c r="M277" i="14" s="1"/>
  <c r="P277" i="15" l="1"/>
  <c r="A278" i="8"/>
  <c r="P278" i="8" s="1"/>
  <c r="Q278" i="8" s="1"/>
  <c r="W277" i="11"/>
  <c r="Y277" i="11"/>
  <c r="M278" i="11"/>
  <c r="N279" i="11" s="1"/>
  <c r="Z278" i="11"/>
  <c r="AC277" i="11" l="1"/>
  <c r="D277" i="14" s="1"/>
  <c r="E278" i="8"/>
  <c r="B278" i="8"/>
  <c r="C278" i="8"/>
  <c r="D278" i="8"/>
  <c r="A279" i="14"/>
  <c r="A279" i="15" s="1"/>
  <c r="C279" i="15" s="1"/>
  <c r="D279" i="15" s="1"/>
  <c r="T279" i="11"/>
  <c r="AB279" i="11"/>
  <c r="C279" i="14" s="1"/>
  <c r="R279" i="11"/>
  <c r="AE277" i="11"/>
  <c r="N277" i="14" s="1"/>
  <c r="Q277" i="15" s="1"/>
  <c r="AD277" i="11"/>
  <c r="E277" i="14" s="1"/>
  <c r="AG277" i="11"/>
  <c r="P277" i="14" s="1"/>
  <c r="S277" i="15" s="1"/>
  <c r="AH277" i="11"/>
  <c r="Q277" i="14" s="1"/>
  <c r="T277" i="15" s="1"/>
  <c r="AF277" i="11"/>
  <c r="O277" i="14" s="1"/>
  <c r="R277" i="15" s="1"/>
  <c r="Q279" i="11"/>
  <c r="P279" i="11"/>
  <c r="L279" i="11" s="1"/>
  <c r="B279" i="14" s="1"/>
  <c r="S279" i="11"/>
  <c r="U279" i="11"/>
  <c r="X278" i="11"/>
  <c r="M278" i="14" s="1"/>
  <c r="O278" i="11"/>
  <c r="P278" i="15" l="1"/>
  <c r="A279" i="8"/>
  <c r="P279" i="8" s="1"/>
  <c r="Q279" i="8" s="1"/>
  <c r="Z279" i="11"/>
  <c r="M279" i="11"/>
  <c r="N280" i="11" s="1"/>
  <c r="W278" i="11"/>
  <c r="Y278" i="11"/>
  <c r="AC278" i="11" l="1"/>
  <c r="D278" i="14" s="1"/>
  <c r="D279" i="8"/>
  <c r="B279" i="8"/>
  <c r="C279" i="8"/>
  <c r="E279" i="8"/>
  <c r="A280" i="14"/>
  <c r="A280" i="15" s="1"/>
  <c r="C280" i="15" s="1"/>
  <c r="D280" i="15" s="1"/>
  <c r="T280" i="11"/>
  <c r="AB280" i="11"/>
  <c r="C280" i="14" s="1"/>
  <c r="R280" i="11"/>
  <c r="AF278" i="11"/>
  <c r="O278" i="14" s="1"/>
  <c r="R278" i="15" s="1"/>
  <c r="AD278" i="11"/>
  <c r="E278" i="14" s="1"/>
  <c r="AG278" i="11"/>
  <c r="P278" i="14" s="1"/>
  <c r="S278" i="15" s="1"/>
  <c r="Q280" i="11"/>
  <c r="P280" i="11"/>
  <c r="L280" i="11" s="1"/>
  <c r="B280" i="14" s="1"/>
  <c r="S280" i="11"/>
  <c r="U280" i="11"/>
  <c r="AH278" i="11"/>
  <c r="Q278" i="14" s="1"/>
  <c r="T278" i="15" s="1"/>
  <c r="AE278" i="11"/>
  <c r="N278" i="14" s="1"/>
  <c r="Q278" i="15" s="1"/>
  <c r="O279" i="11"/>
  <c r="X279" i="11"/>
  <c r="M279" i="14" s="1"/>
  <c r="P279" i="15" l="1"/>
  <c r="A280" i="8"/>
  <c r="P280" i="8" s="1"/>
  <c r="Q280" i="8" s="1"/>
  <c r="Y279" i="11"/>
  <c r="W279" i="11"/>
  <c r="Z280" i="11"/>
  <c r="M280" i="11"/>
  <c r="N281" i="11" s="1"/>
  <c r="AC279" i="11" l="1"/>
  <c r="D279" i="14" s="1"/>
  <c r="E280" i="8"/>
  <c r="C280" i="8"/>
  <c r="B280" i="8"/>
  <c r="D280" i="8"/>
  <c r="A281" i="14"/>
  <c r="A281" i="15" s="1"/>
  <c r="C281" i="15" s="1"/>
  <c r="D281" i="15" s="1"/>
  <c r="T281" i="11"/>
  <c r="AB281" i="11"/>
  <c r="C281" i="14" s="1"/>
  <c r="R281" i="11"/>
  <c r="AE279" i="11"/>
  <c r="N279" i="14" s="1"/>
  <c r="Q279" i="15" s="1"/>
  <c r="AF279" i="11"/>
  <c r="O279" i="14" s="1"/>
  <c r="R279" i="15" s="1"/>
  <c r="AG279" i="11"/>
  <c r="P279" i="14" s="1"/>
  <c r="S279" i="15" s="1"/>
  <c r="AH279" i="11"/>
  <c r="Q279" i="14" s="1"/>
  <c r="T279" i="15" s="1"/>
  <c r="P281" i="11"/>
  <c r="L281" i="11" s="1"/>
  <c r="B281" i="14" s="1"/>
  <c r="Q281" i="11"/>
  <c r="U281" i="11"/>
  <c r="S281" i="11"/>
  <c r="O280" i="11"/>
  <c r="X280" i="11"/>
  <c r="M280" i="14" s="1"/>
  <c r="AD279" i="11"/>
  <c r="E279" i="14" s="1"/>
  <c r="P280" i="15" l="1"/>
  <c r="A281" i="8"/>
  <c r="E281" i="8" s="1"/>
  <c r="Z281" i="11"/>
  <c r="M281" i="11"/>
  <c r="N282" i="11" s="1"/>
  <c r="Y280" i="11"/>
  <c r="W280" i="11"/>
  <c r="B281" i="8" l="1"/>
  <c r="AC280" i="11"/>
  <c r="D280" i="14" s="1"/>
  <c r="C281" i="8"/>
  <c r="D281" i="8"/>
  <c r="P281" i="8"/>
  <c r="Q281" i="8" s="1"/>
  <c r="A282" i="14"/>
  <c r="A282" i="15" s="1"/>
  <c r="C282" i="15" s="1"/>
  <c r="D282" i="15" s="1"/>
  <c r="T282" i="11"/>
  <c r="AB282" i="11"/>
  <c r="C282" i="14" s="1"/>
  <c r="R282" i="11"/>
  <c r="AH280" i="11"/>
  <c r="Q280" i="14" s="1"/>
  <c r="T280" i="15" s="1"/>
  <c r="AF280" i="11"/>
  <c r="O280" i="14" s="1"/>
  <c r="R280" i="15" s="1"/>
  <c r="U282" i="11"/>
  <c r="S282" i="11"/>
  <c r="P282" i="11"/>
  <c r="L282" i="11" s="1"/>
  <c r="B282" i="14" s="1"/>
  <c r="Q282" i="11"/>
  <c r="X281" i="11"/>
  <c r="M281" i="14" s="1"/>
  <c r="O281" i="11"/>
  <c r="AG280" i="11"/>
  <c r="P280" i="14" s="1"/>
  <c r="S280" i="15" s="1"/>
  <c r="AD280" i="11"/>
  <c r="E280" i="14" s="1"/>
  <c r="AE280" i="11"/>
  <c r="N280" i="14" s="1"/>
  <c r="Q280" i="15" s="1"/>
  <c r="P281" i="15" l="1"/>
  <c r="A282" i="8"/>
  <c r="P282" i="8" s="1"/>
  <c r="Q282" i="8" s="1"/>
  <c r="Z282" i="11"/>
  <c r="M282" i="11"/>
  <c r="N283" i="11" s="1"/>
  <c r="W281" i="11"/>
  <c r="Y281" i="11"/>
  <c r="AC281" i="11" l="1"/>
  <c r="D281" i="14" s="1"/>
  <c r="B282" i="8"/>
  <c r="D282" i="8"/>
  <c r="C282" i="8"/>
  <c r="E282" i="8"/>
  <c r="A283" i="14"/>
  <c r="A283" i="15" s="1"/>
  <c r="C283" i="15" s="1"/>
  <c r="D283" i="15" s="1"/>
  <c r="T283" i="11"/>
  <c r="AB283" i="11"/>
  <c r="C283" i="14" s="1"/>
  <c r="R283" i="11"/>
  <c r="AF281" i="11"/>
  <c r="O281" i="14" s="1"/>
  <c r="R281" i="15" s="1"/>
  <c r="AD281" i="11"/>
  <c r="E281" i="14" s="1"/>
  <c r="AE281" i="11"/>
  <c r="N281" i="14" s="1"/>
  <c r="Q281" i="15" s="1"/>
  <c r="U283" i="11"/>
  <c r="Q283" i="11"/>
  <c r="P283" i="11"/>
  <c r="L283" i="11" s="1"/>
  <c r="B283" i="14" s="1"/>
  <c r="S283" i="11"/>
  <c r="AG281" i="11"/>
  <c r="P281" i="14" s="1"/>
  <c r="S281" i="15" s="1"/>
  <c r="AH281" i="11"/>
  <c r="Q281" i="14" s="1"/>
  <c r="T281" i="15" s="1"/>
  <c r="O282" i="11"/>
  <c r="X282" i="11"/>
  <c r="M282" i="14" s="1"/>
  <c r="P282" i="15" l="1"/>
  <c r="A283" i="8"/>
  <c r="P283" i="8" s="1"/>
  <c r="Q283" i="8" s="1"/>
  <c r="W282" i="11"/>
  <c r="Y282" i="11"/>
  <c r="Z283" i="11"/>
  <c r="M283" i="11"/>
  <c r="N284" i="11" s="1"/>
  <c r="AC282" i="11" l="1"/>
  <c r="D282" i="14" s="1"/>
  <c r="D283" i="8"/>
  <c r="B283" i="8"/>
  <c r="C283" i="8"/>
  <c r="E283" i="8"/>
  <c r="A284" i="14"/>
  <c r="T284" i="11"/>
  <c r="AB284" i="11"/>
  <c r="C284" i="14" s="1"/>
  <c r="R284" i="11"/>
  <c r="AF282" i="11"/>
  <c r="O282" i="14" s="1"/>
  <c r="R282" i="15" s="1"/>
  <c r="AH282" i="11"/>
  <c r="Q282" i="14" s="1"/>
  <c r="T282" i="15" s="1"/>
  <c r="AE282" i="11"/>
  <c r="N282" i="14" s="1"/>
  <c r="Q282" i="15" s="1"/>
  <c r="AD282" i="11"/>
  <c r="E282" i="14" s="1"/>
  <c r="AG282" i="11"/>
  <c r="P282" i="14" s="1"/>
  <c r="S282" i="15" s="1"/>
  <c r="X283" i="11"/>
  <c r="M283" i="14" s="1"/>
  <c r="O283" i="11"/>
  <c r="U284" i="11"/>
  <c r="P284" i="11"/>
  <c r="L284" i="11" s="1"/>
  <c r="B284" i="14" s="1"/>
  <c r="S284" i="11"/>
  <c r="Q284" i="11"/>
  <c r="P283" i="15" l="1"/>
  <c r="A284" i="8"/>
  <c r="P284" i="8" s="1"/>
  <c r="Q284" i="8" s="1"/>
  <c r="A284" i="15"/>
  <c r="C284" i="15" s="1"/>
  <c r="D284" i="15" s="1"/>
  <c r="M284" i="11"/>
  <c r="N285" i="11" s="1"/>
  <c r="Z284" i="11"/>
  <c r="Y283" i="11"/>
  <c r="W283" i="11" s="1"/>
  <c r="C284" i="8" l="1"/>
  <c r="AC283" i="11"/>
  <c r="D283" i="14" s="1"/>
  <c r="D284" i="8"/>
  <c r="B284" i="8"/>
  <c r="E284" i="8"/>
  <c r="A285" i="14"/>
  <c r="A285" i="15" s="1"/>
  <c r="C285" i="15" s="1"/>
  <c r="D285" i="15" s="1"/>
  <c r="T285" i="11"/>
  <c r="AB285" i="11"/>
  <c r="C285" i="14" s="1"/>
  <c r="R285" i="11"/>
  <c r="AD283" i="11"/>
  <c r="E283" i="14" s="1"/>
  <c r="AE283" i="11"/>
  <c r="N283" i="14" s="1"/>
  <c r="Q283" i="15" s="1"/>
  <c r="AF283" i="11"/>
  <c r="O283" i="14" s="1"/>
  <c r="R283" i="15" s="1"/>
  <c r="AH283" i="11"/>
  <c r="Q283" i="14" s="1"/>
  <c r="T283" i="15" s="1"/>
  <c r="X284" i="11"/>
  <c r="M284" i="14" s="1"/>
  <c r="O284" i="11"/>
  <c r="Q285" i="11"/>
  <c r="P285" i="11"/>
  <c r="L285" i="11" s="1"/>
  <c r="B285" i="14" s="1"/>
  <c r="S285" i="11"/>
  <c r="U285" i="11"/>
  <c r="AG283" i="11"/>
  <c r="P283" i="14" s="1"/>
  <c r="S283" i="15" s="1"/>
  <c r="P284" i="15" l="1"/>
  <c r="A285" i="8"/>
  <c r="P285" i="8" s="1"/>
  <c r="Q285" i="8" s="1"/>
  <c r="M285" i="11"/>
  <c r="N286" i="11" s="1"/>
  <c r="Z285" i="11"/>
  <c r="Y284" i="11"/>
  <c r="W284" i="11" s="1"/>
  <c r="AH284" i="11" l="1"/>
  <c r="Q284" i="14" s="1"/>
  <c r="T284" i="15" s="1"/>
  <c r="AC284" i="11"/>
  <c r="B285" i="8"/>
  <c r="D285" i="8"/>
  <c r="C285" i="8"/>
  <c r="E285" i="8"/>
  <c r="A286" i="14"/>
  <c r="A286" i="15" s="1"/>
  <c r="C286" i="15" s="1"/>
  <c r="D286" i="15" s="1"/>
  <c r="T286" i="11"/>
  <c r="AB286" i="11"/>
  <c r="C286" i="14" s="1"/>
  <c r="AD284" i="11"/>
  <c r="E284" i="14" s="1"/>
  <c r="AF284" i="11"/>
  <c r="O284" i="14" s="1"/>
  <c r="R284" i="15" s="1"/>
  <c r="R286" i="11"/>
  <c r="AG284" i="11"/>
  <c r="P284" i="14" s="1"/>
  <c r="S284" i="15" s="1"/>
  <c r="D284" i="14"/>
  <c r="X285" i="11"/>
  <c r="M285" i="14" s="1"/>
  <c r="O285" i="11"/>
  <c r="AE284" i="11"/>
  <c r="N284" i="14" s="1"/>
  <c r="Q284" i="15" s="1"/>
  <c r="P286" i="11"/>
  <c r="L286" i="11" s="1"/>
  <c r="B286" i="14" s="1"/>
  <c r="U286" i="11"/>
  <c r="S286" i="11"/>
  <c r="Q286" i="11"/>
  <c r="P285" i="15" l="1"/>
  <c r="A286" i="8"/>
  <c r="P286" i="8" s="1"/>
  <c r="Q286" i="8" s="1"/>
  <c r="Z286" i="11"/>
  <c r="M286" i="11"/>
  <c r="N287" i="11" s="1"/>
  <c r="Y285" i="11"/>
  <c r="W285" i="11" s="1"/>
  <c r="AF285" i="11" l="1"/>
  <c r="O285" i="14" s="1"/>
  <c r="R285" i="15" s="1"/>
  <c r="AC285" i="11"/>
  <c r="D285" i="14" s="1"/>
  <c r="E286" i="8"/>
  <c r="B286" i="8"/>
  <c r="C286" i="8"/>
  <c r="D286" i="8"/>
  <c r="A287" i="14"/>
  <c r="A287" i="15" s="1"/>
  <c r="C287" i="15" s="1"/>
  <c r="D287" i="15" s="1"/>
  <c r="T287" i="11"/>
  <c r="AB287" i="11"/>
  <c r="C287" i="14" s="1"/>
  <c r="R287" i="11"/>
  <c r="P287" i="11"/>
  <c r="L287" i="11" s="1"/>
  <c r="B287" i="14" s="1"/>
  <c r="Q287" i="11"/>
  <c r="S287" i="11"/>
  <c r="U287" i="11"/>
  <c r="X286" i="11"/>
  <c r="M286" i="14" s="1"/>
  <c r="O286" i="11"/>
  <c r="AE285" i="11"/>
  <c r="N285" i="14" s="1"/>
  <c r="Q285" i="15" s="1"/>
  <c r="AH285" i="11"/>
  <c r="Q285" i="14" s="1"/>
  <c r="T285" i="15" s="1"/>
  <c r="AD285" i="11"/>
  <c r="E285" i="14" s="1"/>
  <c r="AG285" i="11"/>
  <c r="P285" i="14" s="1"/>
  <c r="S285" i="15" s="1"/>
  <c r="P286" i="15" l="1"/>
  <c r="A287" i="8"/>
  <c r="P287" i="8" s="1"/>
  <c r="Q287" i="8" s="1"/>
  <c r="M287" i="11"/>
  <c r="N288" i="11" s="1"/>
  <c r="Z287" i="11"/>
  <c r="Y286" i="11"/>
  <c r="W286" i="11" s="1"/>
  <c r="AC286" i="11" s="1"/>
  <c r="E287" i="8" l="1"/>
  <c r="C287" i="8"/>
  <c r="B287" i="8"/>
  <c r="D287" i="8"/>
  <c r="A288" i="14"/>
  <c r="A288" i="15" s="1"/>
  <c r="C288" i="15" s="1"/>
  <c r="D288" i="15" s="1"/>
  <c r="T288" i="11"/>
  <c r="AB288" i="11"/>
  <c r="C288" i="14" s="1"/>
  <c r="R288" i="11"/>
  <c r="O287" i="11"/>
  <c r="X287" i="11"/>
  <c r="M287" i="14" s="1"/>
  <c r="AG286" i="11"/>
  <c r="P286" i="14" s="1"/>
  <c r="S286" i="15" s="1"/>
  <c r="D286" i="14"/>
  <c r="AH286" i="11"/>
  <c r="Q286" i="14" s="1"/>
  <c r="T286" i="15" s="1"/>
  <c r="AF286" i="11"/>
  <c r="O286" i="14" s="1"/>
  <c r="R286" i="15" s="1"/>
  <c r="AD286" i="11"/>
  <c r="E286" i="14" s="1"/>
  <c r="P288" i="11"/>
  <c r="L288" i="11" s="1"/>
  <c r="B288" i="14" s="1"/>
  <c r="Q288" i="11"/>
  <c r="S288" i="11"/>
  <c r="U288" i="11"/>
  <c r="AE286" i="11"/>
  <c r="N286" i="14" s="1"/>
  <c r="Q286" i="15" s="1"/>
  <c r="P287" i="15" l="1"/>
  <c r="A288" i="8"/>
  <c r="P288" i="8" s="1"/>
  <c r="Q288" i="8" s="1"/>
  <c r="Y287" i="11"/>
  <c r="W287" i="11" s="1"/>
  <c r="Z288" i="11"/>
  <c r="M288" i="11"/>
  <c r="N289" i="11" s="1"/>
  <c r="AD287" i="11" l="1"/>
  <c r="E287" i="14" s="1"/>
  <c r="AC287" i="11"/>
  <c r="D287" i="14" s="1"/>
  <c r="B288" i="8"/>
  <c r="E288" i="8"/>
  <c r="C288" i="8"/>
  <c r="D288" i="8"/>
  <c r="A289" i="14"/>
  <c r="A289" i="15" s="1"/>
  <c r="C289" i="15" s="1"/>
  <c r="D289" i="15" s="1"/>
  <c r="T289" i="11"/>
  <c r="AB289" i="11"/>
  <c r="C289" i="14" s="1"/>
  <c r="R289" i="11"/>
  <c r="AE287" i="11"/>
  <c r="N287" i="14" s="1"/>
  <c r="Q287" i="15" s="1"/>
  <c r="X288" i="11"/>
  <c r="M288" i="14" s="1"/>
  <c r="O288" i="11"/>
  <c r="AG287" i="11"/>
  <c r="P287" i="14" s="1"/>
  <c r="S287" i="15" s="1"/>
  <c r="AF287" i="11"/>
  <c r="O287" i="14" s="1"/>
  <c r="R287" i="15" s="1"/>
  <c r="P289" i="11"/>
  <c r="L289" i="11" s="1"/>
  <c r="B289" i="14" s="1"/>
  <c r="Q289" i="11"/>
  <c r="U289" i="11"/>
  <c r="S289" i="11"/>
  <c r="AH287" i="11"/>
  <c r="Q287" i="14" s="1"/>
  <c r="T287" i="15" s="1"/>
  <c r="P288" i="15" l="1"/>
  <c r="A289" i="8"/>
  <c r="P289" i="8" s="1"/>
  <c r="Q289" i="8" s="1"/>
  <c r="Z289" i="11"/>
  <c r="M289" i="11"/>
  <c r="N290" i="11" s="1"/>
  <c r="Y288" i="11"/>
  <c r="W288" i="11" s="1"/>
  <c r="AC288" i="11" l="1"/>
  <c r="D288" i="14" s="1"/>
  <c r="B289" i="8"/>
  <c r="E289" i="8"/>
  <c r="C289" i="8"/>
  <c r="D289" i="8"/>
  <c r="A290" i="14"/>
  <c r="A290" i="15" s="1"/>
  <c r="C290" i="15" s="1"/>
  <c r="D290" i="15" s="1"/>
  <c r="T290" i="11"/>
  <c r="AB290" i="11"/>
  <c r="C290" i="14" s="1"/>
  <c r="R290" i="11"/>
  <c r="AD288" i="11"/>
  <c r="E288" i="14" s="1"/>
  <c r="AG288" i="11"/>
  <c r="P288" i="14" s="1"/>
  <c r="S288" i="15" s="1"/>
  <c r="AH288" i="11"/>
  <c r="Q288" i="14" s="1"/>
  <c r="T288" i="15" s="1"/>
  <c r="AE288" i="11"/>
  <c r="N288" i="14" s="1"/>
  <c r="Q288" i="15" s="1"/>
  <c r="AF288" i="11"/>
  <c r="O288" i="14" s="1"/>
  <c r="R288" i="15" s="1"/>
  <c r="S290" i="11"/>
  <c r="Q290" i="11"/>
  <c r="P290" i="11"/>
  <c r="L290" i="11" s="1"/>
  <c r="B290" i="14" s="1"/>
  <c r="U290" i="11"/>
  <c r="O289" i="11"/>
  <c r="X289" i="11"/>
  <c r="M289" i="14" s="1"/>
  <c r="P289" i="15" l="1"/>
  <c r="A290" i="8"/>
  <c r="P290" i="8" s="1"/>
  <c r="Q290" i="8" s="1"/>
  <c r="Y289" i="11"/>
  <c r="W289" i="11" s="1"/>
  <c r="M290" i="11"/>
  <c r="N291" i="11" s="1"/>
  <c r="Z290" i="11"/>
  <c r="AC289" i="11" l="1"/>
  <c r="D289" i="14" s="1"/>
  <c r="C290" i="8"/>
  <c r="E290" i="8"/>
  <c r="D290" i="8"/>
  <c r="B290" i="8"/>
  <c r="A291" i="14"/>
  <c r="A291" i="15" s="1"/>
  <c r="C291" i="15" s="1"/>
  <c r="D291" i="15" s="1"/>
  <c r="T291" i="11"/>
  <c r="AB291" i="11"/>
  <c r="C291" i="14" s="1"/>
  <c r="R291" i="11"/>
  <c r="AH289" i="11"/>
  <c r="Q289" i="14" s="1"/>
  <c r="T289" i="15" s="1"/>
  <c r="AG289" i="11"/>
  <c r="P289" i="14" s="1"/>
  <c r="S289" i="15" s="1"/>
  <c r="AD289" i="11"/>
  <c r="E289" i="14" s="1"/>
  <c r="X290" i="11"/>
  <c r="M290" i="14" s="1"/>
  <c r="O290" i="11"/>
  <c r="AF289" i="11"/>
  <c r="O289" i="14" s="1"/>
  <c r="R289" i="15" s="1"/>
  <c r="S291" i="11"/>
  <c r="U291" i="11"/>
  <c r="Q291" i="11"/>
  <c r="P291" i="11"/>
  <c r="L291" i="11" s="1"/>
  <c r="B291" i="14" s="1"/>
  <c r="AE289" i="11"/>
  <c r="N289" i="14" s="1"/>
  <c r="Q289" i="15" s="1"/>
  <c r="P290" i="15" l="1"/>
  <c r="A291" i="8"/>
  <c r="E291" i="8" s="1"/>
  <c r="Z291" i="11"/>
  <c r="M291" i="11"/>
  <c r="N292" i="11" s="1"/>
  <c r="Y290" i="11"/>
  <c r="W290" i="11" s="1"/>
  <c r="D291" i="8" l="1"/>
  <c r="AC290" i="11"/>
  <c r="D290" i="14" s="1"/>
  <c r="B291" i="8"/>
  <c r="C291" i="8"/>
  <c r="P291" i="8"/>
  <c r="Q291" i="8" s="1"/>
  <c r="A292" i="14"/>
  <c r="A292" i="15" s="1"/>
  <c r="C292" i="15" s="1"/>
  <c r="D292" i="15" s="1"/>
  <c r="T292" i="11"/>
  <c r="AB292" i="11"/>
  <c r="C292" i="14" s="1"/>
  <c r="R292" i="11"/>
  <c r="AD290" i="11"/>
  <c r="E290" i="14" s="1"/>
  <c r="AG290" i="11"/>
  <c r="P290" i="14" s="1"/>
  <c r="S290" i="15" s="1"/>
  <c r="AH290" i="11"/>
  <c r="Q290" i="14" s="1"/>
  <c r="T290" i="15" s="1"/>
  <c r="AE290" i="11"/>
  <c r="N290" i="14" s="1"/>
  <c r="Q290" i="15" s="1"/>
  <c r="AF290" i="11"/>
  <c r="O290" i="14" s="1"/>
  <c r="R290" i="15" s="1"/>
  <c r="U292" i="11"/>
  <c r="S292" i="11"/>
  <c r="P292" i="11"/>
  <c r="L292" i="11" s="1"/>
  <c r="B292" i="14" s="1"/>
  <c r="Q292" i="11"/>
  <c r="O291" i="11"/>
  <c r="X291" i="11"/>
  <c r="M291" i="14" s="1"/>
  <c r="P291" i="15" l="1"/>
  <c r="A292" i="8"/>
  <c r="P292" i="8" s="1"/>
  <c r="Q292" i="8" s="1"/>
  <c r="AE291" i="11"/>
  <c r="N291" i="14" s="1"/>
  <c r="Q291" i="15" s="1"/>
  <c r="AF291" i="11"/>
  <c r="O291" i="14" s="1"/>
  <c r="R291" i="15" s="1"/>
  <c r="Y291" i="11"/>
  <c r="W291" i="11" s="1"/>
  <c r="AH291" i="11"/>
  <c r="Q291" i="14" s="1"/>
  <c r="T291" i="15" s="1"/>
  <c r="AG291" i="11"/>
  <c r="P291" i="14" s="1"/>
  <c r="S291" i="15" s="1"/>
  <c r="Z292" i="11"/>
  <c r="M292" i="11"/>
  <c r="N293" i="11" s="1"/>
  <c r="AC291" i="11" l="1"/>
  <c r="D291" i="14" s="1"/>
  <c r="E292" i="8"/>
  <c r="C292" i="8"/>
  <c r="B292" i="8"/>
  <c r="D292" i="8"/>
  <c r="A293" i="14"/>
  <c r="A293" i="15" s="1"/>
  <c r="C293" i="15" s="1"/>
  <c r="D293" i="15" s="1"/>
  <c r="T293" i="11"/>
  <c r="AB293" i="11"/>
  <c r="C293" i="14" s="1"/>
  <c r="R293" i="11"/>
  <c r="AD291" i="11"/>
  <c r="E291" i="14" s="1"/>
  <c r="S293" i="11"/>
  <c r="P293" i="11"/>
  <c r="L293" i="11" s="1"/>
  <c r="B293" i="14" s="1"/>
  <c r="Q293" i="11"/>
  <c r="U293" i="11"/>
  <c r="O292" i="11"/>
  <c r="X292" i="11"/>
  <c r="M292" i="14" s="1"/>
  <c r="P292" i="15" l="1"/>
  <c r="A293" i="8"/>
  <c r="P293" i="8" s="1"/>
  <c r="Q293" i="8" s="1"/>
  <c r="AH292" i="11"/>
  <c r="Q292" i="14" s="1"/>
  <c r="T292" i="15" s="1"/>
  <c r="AE292" i="11"/>
  <c r="N292" i="14" s="1"/>
  <c r="Q292" i="15" s="1"/>
  <c r="AG292" i="11"/>
  <c r="P292" i="14" s="1"/>
  <c r="S292" i="15" s="1"/>
  <c r="Y292" i="11"/>
  <c r="W292" i="11" s="1"/>
  <c r="AF292" i="11"/>
  <c r="O292" i="14" s="1"/>
  <c r="R292" i="15" s="1"/>
  <c r="M293" i="11"/>
  <c r="N294" i="11" s="1"/>
  <c r="Z293" i="11"/>
  <c r="C293" i="8" l="1"/>
  <c r="AC292" i="11"/>
  <c r="D292" i="14" s="1"/>
  <c r="D293" i="8"/>
  <c r="B293" i="8"/>
  <c r="E293" i="8"/>
  <c r="A294" i="14"/>
  <c r="A294" i="15" s="1"/>
  <c r="C294" i="15" s="1"/>
  <c r="D294" i="15" s="1"/>
  <c r="T294" i="11"/>
  <c r="AB294" i="11"/>
  <c r="C294" i="14" s="1"/>
  <c r="R294" i="11"/>
  <c r="AD292" i="11"/>
  <c r="E292" i="14" s="1"/>
  <c r="X293" i="11"/>
  <c r="M293" i="14" s="1"/>
  <c r="O293" i="11"/>
  <c r="Q294" i="11"/>
  <c r="S294" i="11"/>
  <c r="P294" i="11"/>
  <c r="L294" i="11" s="1"/>
  <c r="B294" i="14" s="1"/>
  <c r="U294" i="11"/>
  <c r="P293" i="15" l="1"/>
  <c r="A294" i="8"/>
  <c r="P294" i="8" s="1"/>
  <c r="Q294" i="8" s="1"/>
  <c r="Z294" i="11"/>
  <c r="M294" i="11"/>
  <c r="N295" i="11" s="1"/>
  <c r="AE293" i="11"/>
  <c r="N293" i="14" s="1"/>
  <c r="Q293" i="15" s="1"/>
  <c r="Y293" i="11"/>
  <c r="W293" i="11" s="1"/>
  <c r="AF293" i="11"/>
  <c r="O293" i="14" s="1"/>
  <c r="R293" i="15" s="1"/>
  <c r="AG293" i="11"/>
  <c r="P293" i="14" s="1"/>
  <c r="S293" i="15" s="1"/>
  <c r="AH293" i="11"/>
  <c r="Q293" i="14" s="1"/>
  <c r="T293" i="15" s="1"/>
  <c r="AC293" i="11" l="1"/>
  <c r="D293" i="14" s="1"/>
  <c r="D294" i="8"/>
  <c r="C294" i="8"/>
  <c r="B294" i="8"/>
  <c r="E294" i="8"/>
  <c r="A295" i="14"/>
  <c r="A295" i="15" s="1"/>
  <c r="C295" i="15" s="1"/>
  <c r="D295" i="15" s="1"/>
  <c r="T295" i="11"/>
  <c r="AB295" i="11"/>
  <c r="C295" i="14" s="1"/>
  <c r="R295" i="11"/>
  <c r="X294" i="11"/>
  <c r="M294" i="14" s="1"/>
  <c r="O294" i="11"/>
  <c r="AD293" i="11"/>
  <c r="E293" i="14" s="1"/>
  <c r="P295" i="11"/>
  <c r="L295" i="11" s="1"/>
  <c r="B295" i="14" s="1"/>
  <c r="U295" i="11"/>
  <c r="Q295" i="11"/>
  <c r="S295" i="11"/>
  <c r="P294" i="15" l="1"/>
  <c r="A295" i="8"/>
  <c r="P295" i="8" s="1"/>
  <c r="Q295" i="8" s="1"/>
  <c r="Z295" i="11"/>
  <c r="M295" i="11"/>
  <c r="N296" i="11" s="1"/>
  <c r="Y294" i="11"/>
  <c r="W294" i="11" s="1"/>
  <c r="AE294" i="11"/>
  <c r="N294" i="14" s="1"/>
  <c r="Q294" i="15" s="1"/>
  <c r="AH294" i="11"/>
  <c r="Q294" i="14" s="1"/>
  <c r="T294" i="15" s="1"/>
  <c r="AF294" i="11"/>
  <c r="O294" i="14" s="1"/>
  <c r="R294" i="15" s="1"/>
  <c r="AG294" i="11"/>
  <c r="P294" i="14" s="1"/>
  <c r="S294" i="15" s="1"/>
  <c r="AC294" i="11" l="1"/>
  <c r="D294" i="14" s="1"/>
  <c r="D295" i="8"/>
  <c r="C295" i="8"/>
  <c r="B295" i="8"/>
  <c r="E295" i="8"/>
  <c r="A296" i="14"/>
  <c r="A296" i="15" s="1"/>
  <c r="C296" i="15" s="1"/>
  <c r="D296" i="15" s="1"/>
  <c r="T296" i="11"/>
  <c r="AB296" i="11"/>
  <c r="C296" i="14" s="1"/>
  <c r="R296" i="11"/>
  <c r="AD294" i="11"/>
  <c r="E294" i="14" s="1"/>
  <c r="Q296" i="11"/>
  <c r="P296" i="11"/>
  <c r="L296" i="11" s="1"/>
  <c r="B296" i="14" s="1"/>
  <c r="S296" i="11"/>
  <c r="U296" i="11"/>
  <c r="X295" i="11"/>
  <c r="M295" i="14" s="1"/>
  <c r="O295" i="11"/>
  <c r="P295" i="15" l="1"/>
  <c r="A296" i="8"/>
  <c r="P296" i="8" s="1"/>
  <c r="Q296" i="8" s="1"/>
  <c r="Z296" i="11"/>
  <c r="M296" i="11"/>
  <c r="N297" i="11" s="1"/>
  <c r="AH295" i="11"/>
  <c r="Q295" i="14" s="1"/>
  <c r="T295" i="15" s="1"/>
  <c r="AE295" i="11"/>
  <c r="N295" i="14" s="1"/>
  <c r="Q295" i="15" s="1"/>
  <c r="AG295" i="11"/>
  <c r="P295" i="14" s="1"/>
  <c r="S295" i="15" s="1"/>
  <c r="Y295" i="11"/>
  <c r="W295" i="11" s="1"/>
  <c r="AF295" i="11"/>
  <c r="O295" i="14" s="1"/>
  <c r="R295" i="15" s="1"/>
  <c r="AC295" i="11" l="1"/>
  <c r="D295" i="14" s="1"/>
  <c r="E296" i="8"/>
  <c r="D296" i="8"/>
  <c r="C296" i="8"/>
  <c r="B296" i="8"/>
  <c r="A297" i="14"/>
  <c r="A297" i="15" s="1"/>
  <c r="C297" i="15" s="1"/>
  <c r="D297" i="15" s="1"/>
  <c r="T297" i="11"/>
  <c r="AB297" i="11"/>
  <c r="C297" i="14" s="1"/>
  <c r="R297" i="11"/>
  <c r="Q297" i="11"/>
  <c r="U297" i="11"/>
  <c r="S297" i="11"/>
  <c r="P297" i="11"/>
  <c r="L297" i="11" s="1"/>
  <c r="B297" i="14" s="1"/>
  <c r="X296" i="11"/>
  <c r="M296" i="14" s="1"/>
  <c r="O296" i="11"/>
  <c r="AD295" i="11"/>
  <c r="E295" i="14" s="1"/>
  <c r="P296" i="15" l="1"/>
  <c r="A297" i="8"/>
  <c r="E297" i="8" s="1"/>
  <c r="M297" i="11"/>
  <c r="N298" i="11" s="1"/>
  <c r="Z297" i="11"/>
  <c r="Y296" i="11"/>
  <c r="W296" i="11" s="1"/>
  <c r="AF296" i="11"/>
  <c r="O296" i="14" s="1"/>
  <c r="R296" i="15" s="1"/>
  <c r="AH296" i="11"/>
  <c r="Q296" i="14" s="1"/>
  <c r="T296" i="15" s="1"/>
  <c r="AG296" i="11"/>
  <c r="P296" i="14" s="1"/>
  <c r="S296" i="15" s="1"/>
  <c r="AE296" i="11"/>
  <c r="N296" i="14" s="1"/>
  <c r="Q296" i="15" s="1"/>
  <c r="AC296" i="11" l="1"/>
  <c r="D296" i="14" s="1"/>
  <c r="B297" i="8"/>
  <c r="D297" i="8"/>
  <c r="C297" i="8"/>
  <c r="P297" i="8"/>
  <c r="Q297" i="8" s="1"/>
  <c r="A298" i="14"/>
  <c r="A298" i="15" s="1"/>
  <c r="C298" i="15" s="1"/>
  <c r="D298" i="15" s="1"/>
  <c r="T298" i="11"/>
  <c r="AB298" i="11"/>
  <c r="C298" i="14" s="1"/>
  <c r="R298" i="11"/>
  <c r="X297" i="11"/>
  <c r="M297" i="14" s="1"/>
  <c r="O297" i="11"/>
  <c r="P298" i="11"/>
  <c r="L298" i="11" s="1"/>
  <c r="B298" i="14" s="1"/>
  <c r="U298" i="11"/>
  <c r="S298" i="11"/>
  <c r="Q298" i="11"/>
  <c r="AD296" i="11"/>
  <c r="E296" i="14" s="1"/>
  <c r="P297" i="15" l="1"/>
  <c r="A298" i="8"/>
  <c r="P298" i="8" s="1"/>
  <c r="Q298" i="8" s="1"/>
  <c r="Z298" i="11"/>
  <c r="M298" i="11"/>
  <c r="N299" i="11" s="1"/>
  <c r="AG297" i="11"/>
  <c r="P297" i="14" s="1"/>
  <c r="S297" i="15" s="1"/>
  <c r="AE297" i="11"/>
  <c r="N297" i="14" s="1"/>
  <c r="Q297" i="15" s="1"/>
  <c r="AF297" i="11"/>
  <c r="O297" i="14" s="1"/>
  <c r="R297" i="15" s="1"/>
  <c r="Y297" i="11"/>
  <c r="W297" i="11" s="1"/>
  <c r="AH297" i="11"/>
  <c r="Q297" i="14" s="1"/>
  <c r="T297" i="15" s="1"/>
  <c r="AC297" i="11" l="1"/>
  <c r="D297" i="14" s="1"/>
  <c r="C298" i="8"/>
  <c r="B298" i="8"/>
  <c r="D298" i="8"/>
  <c r="E298" i="8"/>
  <c r="A299" i="14"/>
  <c r="A299" i="15" s="1"/>
  <c r="C299" i="15" s="1"/>
  <c r="D299" i="15" s="1"/>
  <c r="T299" i="11"/>
  <c r="AB299" i="11"/>
  <c r="C299" i="14" s="1"/>
  <c r="R299" i="11"/>
  <c r="AD297" i="11"/>
  <c r="E297" i="14" s="1"/>
  <c r="Q299" i="11"/>
  <c r="S299" i="11"/>
  <c r="U299" i="11"/>
  <c r="P299" i="11"/>
  <c r="L299" i="11" s="1"/>
  <c r="B299" i="14" s="1"/>
  <c r="X298" i="11"/>
  <c r="M298" i="14" s="1"/>
  <c r="O298" i="11"/>
  <c r="P298" i="15" l="1"/>
  <c r="A299" i="8"/>
  <c r="P299" i="8" s="1"/>
  <c r="Q299" i="8" s="1"/>
  <c r="M299" i="11"/>
  <c r="N300" i="11" s="1"/>
  <c r="Z299" i="11"/>
  <c r="AH298" i="11"/>
  <c r="Q298" i="14" s="1"/>
  <c r="T298" i="15" s="1"/>
  <c r="Y298" i="11"/>
  <c r="W298" i="11" s="1"/>
  <c r="AF298" i="11"/>
  <c r="O298" i="14" s="1"/>
  <c r="R298" i="15" s="1"/>
  <c r="AE298" i="11"/>
  <c r="N298" i="14" s="1"/>
  <c r="Q298" i="15" s="1"/>
  <c r="AG298" i="11"/>
  <c r="P298" i="14" s="1"/>
  <c r="S298" i="15" s="1"/>
  <c r="AC298" i="11" l="1"/>
  <c r="D298" i="14" s="1"/>
  <c r="B299" i="8"/>
  <c r="C299" i="8"/>
  <c r="D299" i="8"/>
  <c r="E299" i="8"/>
  <c r="A300" i="14"/>
  <c r="A300" i="15" s="1"/>
  <c r="C300" i="15" s="1"/>
  <c r="D300" i="15" s="1"/>
  <c r="T300" i="11"/>
  <c r="AB300" i="11"/>
  <c r="C300" i="14" s="1"/>
  <c r="R300" i="11"/>
  <c r="AD298" i="11"/>
  <c r="E298" i="14" s="1"/>
  <c r="O299" i="11"/>
  <c r="X299" i="11"/>
  <c r="M299" i="14" s="1"/>
  <c r="U300" i="11"/>
  <c r="S300" i="11"/>
  <c r="Q300" i="11"/>
  <c r="P300" i="11"/>
  <c r="L300" i="11" s="1"/>
  <c r="B300" i="14" s="1"/>
  <c r="P299" i="15" l="1"/>
  <c r="A300" i="8"/>
  <c r="P300" i="8" s="1"/>
  <c r="Q300" i="8" s="1"/>
  <c r="Y299" i="11"/>
  <c r="W299" i="11" s="1"/>
  <c r="AC299" i="11" s="1"/>
  <c r="AE299" i="11"/>
  <c r="N299" i="14" s="1"/>
  <c r="Q299" i="15" s="1"/>
  <c r="AF299" i="11"/>
  <c r="O299" i="14" s="1"/>
  <c r="R299" i="15" s="1"/>
  <c r="AG299" i="11"/>
  <c r="P299" i="14" s="1"/>
  <c r="S299" i="15" s="1"/>
  <c r="M300" i="11"/>
  <c r="N301" i="11" s="1"/>
  <c r="Z300" i="11"/>
  <c r="C300" i="8" l="1"/>
  <c r="B300" i="8"/>
  <c r="D300" i="8"/>
  <c r="E300" i="8"/>
  <c r="A301" i="14"/>
  <c r="A301" i="15" s="1"/>
  <c r="C301" i="15" s="1"/>
  <c r="D301" i="15" s="1"/>
  <c r="T301" i="11"/>
  <c r="AB301" i="11"/>
  <c r="C301" i="14" s="1"/>
  <c r="R301" i="11"/>
  <c r="AH299" i="11"/>
  <c r="Q299" i="14" s="1"/>
  <c r="T299" i="15" s="1"/>
  <c r="D299" i="14"/>
  <c r="X300" i="11"/>
  <c r="M300" i="14" s="1"/>
  <c r="O300" i="11"/>
  <c r="U301" i="11"/>
  <c r="Q301" i="11"/>
  <c r="S301" i="11"/>
  <c r="P301" i="11"/>
  <c r="L301" i="11" s="1"/>
  <c r="B301" i="14" s="1"/>
  <c r="AD299" i="11"/>
  <c r="E299" i="14" s="1"/>
  <c r="P300" i="15" l="1"/>
  <c r="A301" i="8"/>
  <c r="P301" i="8" s="1"/>
  <c r="Q301" i="8" s="1"/>
  <c r="M301" i="11"/>
  <c r="N302" i="11" s="1"/>
  <c r="Z301" i="11"/>
  <c r="Y300" i="11"/>
  <c r="W300" i="11" s="1"/>
  <c r="AC300" i="11" s="1"/>
  <c r="AH300" i="11"/>
  <c r="Q300" i="14" s="1"/>
  <c r="T300" i="15" s="1"/>
  <c r="AF300" i="11"/>
  <c r="O300" i="14" s="1"/>
  <c r="R300" i="15" s="1"/>
  <c r="AG300" i="11"/>
  <c r="P300" i="14" s="1"/>
  <c r="S300" i="15" s="1"/>
  <c r="E301" i="8" l="1"/>
  <c r="B301" i="8"/>
  <c r="D301" i="8"/>
  <c r="F300" i="8"/>
  <c r="F299" i="8" s="1"/>
  <c r="F298" i="8" s="1"/>
  <c r="F297" i="8" s="1"/>
  <c r="F296" i="8" s="1"/>
  <c r="F295" i="8" s="1"/>
  <c r="F294" i="8" s="1"/>
  <c r="F293" i="8" s="1"/>
  <c r="F292" i="8" s="1"/>
  <c r="F291" i="8" s="1"/>
  <c r="F290" i="8" s="1"/>
  <c r="F289" i="8" s="1"/>
  <c r="F288" i="8" s="1"/>
  <c r="F287" i="8" s="1"/>
  <c r="F286" i="8" s="1"/>
  <c r="F285" i="8" s="1"/>
  <c r="F284" i="8" s="1"/>
  <c r="F283" i="8" s="1"/>
  <c r="F282" i="8" s="1"/>
  <c r="F281" i="8" s="1"/>
  <c r="F280" i="8" s="1"/>
  <c r="F279" i="8" s="1"/>
  <c r="F278" i="8" s="1"/>
  <c r="F277" i="8" s="1"/>
  <c r="F276" i="8" s="1"/>
  <c r="F275" i="8" s="1"/>
  <c r="F274" i="8" s="1"/>
  <c r="A302" i="14"/>
  <c r="A302" i="15" s="1"/>
  <c r="C302" i="15" s="1"/>
  <c r="D302" i="15" s="1"/>
  <c r="T302" i="11"/>
  <c r="AB302" i="11"/>
  <c r="C302" i="14" s="1"/>
  <c r="R302" i="11"/>
  <c r="AE300" i="11"/>
  <c r="N300" i="14" s="1"/>
  <c r="Q300" i="15" s="1"/>
  <c r="D300" i="14"/>
  <c r="O301" i="11"/>
  <c r="X301" i="11"/>
  <c r="M301" i="14" s="1"/>
  <c r="AD300" i="11"/>
  <c r="E300" i="14" s="1"/>
  <c r="U302" i="11"/>
  <c r="S302" i="11"/>
  <c r="P302" i="11"/>
  <c r="L302" i="11" s="1"/>
  <c r="B302" i="14" s="1"/>
  <c r="Q302" i="11"/>
  <c r="P301" i="15" l="1"/>
  <c r="A302" i="8"/>
  <c r="E302" i="8" s="1"/>
  <c r="W301" i="11"/>
  <c r="Y301" i="11"/>
  <c r="Z302" i="11"/>
  <c r="M302" i="11"/>
  <c r="N303" i="11" s="1"/>
  <c r="AC301" i="11" l="1"/>
  <c r="D301" i="14" s="1"/>
  <c r="P302" i="8"/>
  <c r="Q302" i="8" s="1"/>
  <c r="D302" i="8"/>
  <c r="B302" i="8"/>
  <c r="C302" i="8"/>
  <c r="A303" i="14"/>
  <c r="A303" i="15" s="1"/>
  <c r="C303" i="15" s="1"/>
  <c r="D303" i="15" s="1"/>
  <c r="T303" i="11"/>
  <c r="AB303" i="11"/>
  <c r="C303" i="14" s="1"/>
  <c r="R303" i="11"/>
  <c r="AF301" i="11"/>
  <c r="O301" i="14" s="1"/>
  <c r="R301" i="15" s="1"/>
  <c r="AE301" i="11"/>
  <c r="N301" i="14" s="1"/>
  <c r="Q301" i="15" s="1"/>
  <c r="AH301" i="11"/>
  <c r="Q301" i="14" s="1"/>
  <c r="T301" i="15" s="1"/>
  <c r="AG301" i="11"/>
  <c r="P301" i="14" s="1"/>
  <c r="S301" i="15" s="1"/>
  <c r="AD301" i="11"/>
  <c r="E301" i="14" s="1"/>
  <c r="X302" i="11"/>
  <c r="M302" i="14" s="1"/>
  <c r="O302" i="11"/>
  <c r="Q303" i="11"/>
  <c r="P303" i="11"/>
  <c r="L303" i="11" s="1"/>
  <c r="B303" i="14" s="1"/>
  <c r="U303" i="11"/>
  <c r="S303" i="11"/>
  <c r="P302" i="15" l="1"/>
  <c r="C301" i="8"/>
  <c r="A303" i="8"/>
  <c r="P303" i="8" s="1"/>
  <c r="Q303" i="8" s="1"/>
  <c r="Z303" i="11"/>
  <c r="M303" i="11"/>
  <c r="N304" i="11" s="1"/>
  <c r="W302" i="11"/>
  <c r="Y302" i="11"/>
  <c r="B303" i="8" l="1"/>
  <c r="E303" i="8"/>
  <c r="C303" i="8"/>
  <c r="D303" i="8"/>
  <c r="AC302" i="11"/>
  <c r="D302" i="14" s="1"/>
  <c r="A304" i="14"/>
  <c r="A304" i="15" s="1"/>
  <c r="C304" i="15" s="1"/>
  <c r="D304" i="15" s="1"/>
  <c r="T304" i="11"/>
  <c r="AB304" i="11"/>
  <c r="C304" i="14" s="1"/>
  <c r="R304" i="11"/>
  <c r="AE302" i="11"/>
  <c r="N302" i="14" s="1"/>
  <c r="Q302" i="15" s="1"/>
  <c r="AF302" i="11"/>
  <c r="O302" i="14" s="1"/>
  <c r="R302" i="15" s="1"/>
  <c r="AD302" i="11"/>
  <c r="E302" i="14" s="1"/>
  <c r="AG302" i="11"/>
  <c r="P302" i="14" s="1"/>
  <c r="S302" i="15" s="1"/>
  <c r="AH302" i="11"/>
  <c r="Q302" i="14" s="1"/>
  <c r="T302" i="15" s="1"/>
  <c r="S304" i="11"/>
  <c r="P304" i="11"/>
  <c r="L304" i="11" s="1"/>
  <c r="B304" i="14" s="1"/>
  <c r="Q304" i="11"/>
  <c r="U304" i="11"/>
  <c r="X303" i="11"/>
  <c r="M303" i="14" s="1"/>
  <c r="O303" i="11"/>
  <c r="P303" i="15" l="1"/>
  <c r="A304" i="8"/>
  <c r="P304" i="8" s="1"/>
  <c r="Q304" i="8" s="1"/>
  <c r="M304" i="11"/>
  <c r="N305" i="11" s="1"/>
  <c r="Z304" i="11"/>
  <c r="W303" i="11"/>
  <c r="Y303" i="11"/>
  <c r="AC303" i="11" l="1"/>
  <c r="D303" i="14" s="1"/>
  <c r="C304" i="8"/>
  <c r="E304" i="8"/>
  <c r="D304" i="8"/>
  <c r="B304" i="8"/>
  <c r="A305" i="14"/>
  <c r="A305" i="15" s="1"/>
  <c r="C305" i="15" s="1"/>
  <c r="D305" i="15" s="1"/>
  <c r="T305" i="11"/>
  <c r="AB305" i="11"/>
  <c r="C305" i="14" s="1"/>
  <c r="AG303" i="11"/>
  <c r="P303" i="14" s="1"/>
  <c r="S303" i="15" s="1"/>
  <c r="AH303" i="11"/>
  <c r="Q303" i="14" s="1"/>
  <c r="T303" i="15" s="1"/>
  <c r="AE303" i="11"/>
  <c r="N303" i="14" s="1"/>
  <c r="Q303" i="15" s="1"/>
  <c r="AD303" i="11"/>
  <c r="E303" i="14" s="1"/>
  <c r="AF303" i="11"/>
  <c r="O303" i="14" s="1"/>
  <c r="R303" i="15" s="1"/>
  <c r="R305" i="11"/>
  <c r="O304" i="11"/>
  <c r="X304" i="11"/>
  <c r="M304" i="14" s="1"/>
  <c r="Q305" i="11"/>
  <c r="S305" i="11"/>
  <c r="U305" i="11"/>
  <c r="P305" i="11"/>
  <c r="L305" i="11" s="1"/>
  <c r="B305" i="14" s="1"/>
  <c r="P304" i="15" l="1"/>
  <c r="A305" i="8"/>
  <c r="P305" i="8" s="1"/>
  <c r="Q305" i="8" s="1"/>
  <c r="W304" i="11"/>
  <c r="Y304" i="11"/>
  <c r="Z305" i="11"/>
  <c r="M305" i="11"/>
  <c r="N306" i="11" s="1"/>
  <c r="AC304" i="11" l="1"/>
  <c r="D304" i="14" s="1"/>
  <c r="C305" i="8"/>
  <c r="B305" i="8"/>
  <c r="D305" i="8"/>
  <c r="E305" i="8"/>
  <c r="A306" i="14"/>
  <c r="A306" i="15" s="1"/>
  <c r="C306" i="15" s="1"/>
  <c r="D306" i="15" s="1"/>
  <c r="T306" i="11"/>
  <c r="AB306" i="11"/>
  <c r="C306" i="14" s="1"/>
  <c r="R306" i="11"/>
  <c r="Q306" i="11"/>
  <c r="P306" i="11"/>
  <c r="L306" i="11" s="1"/>
  <c r="B306" i="14" s="1"/>
  <c r="S306" i="11"/>
  <c r="U306" i="11"/>
  <c r="O305" i="11"/>
  <c r="X305" i="11"/>
  <c r="M305" i="14" s="1"/>
  <c r="AF304" i="11"/>
  <c r="O304" i="14" s="1"/>
  <c r="R304" i="15" s="1"/>
  <c r="AD304" i="11"/>
  <c r="E304" i="14" s="1"/>
  <c r="AG304" i="11"/>
  <c r="P304" i="14" s="1"/>
  <c r="S304" i="15" s="1"/>
  <c r="AH304" i="11"/>
  <c r="Q304" i="14" s="1"/>
  <c r="T304" i="15" s="1"/>
  <c r="AE304" i="11"/>
  <c r="N304" i="14" s="1"/>
  <c r="Q304" i="15" s="1"/>
  <c r="P305" i="15" l="1"/>
  <c r="A306" i="8"/>
  <c r="E306" i="8" s="1"/>
  <c r="Y305" i="11"/>
  <c r="W305" i="11"/>
  <c r="Z306" i="11"/>
  <c r="M306" i="11"/>
  <c r="N307" i="11" s="1"/>
  <c r="AF305" i="11" l="1"/>
  <c r="O305" i="14" s="1"/>
  <c r="R305" i="15" s="1"/>
  <c r="AC305" i="11"/>
  <c r="D305" i="14" s="1"/>
  <c r="C306" i="8"/>
  <c r="D306" i="8"/>
  <c r="B306" i="8"/>
  <c r="P306" i="8"/>
  <c r="Q306" i="8" s="1"/>
  <c r="A307" i="14"/>
  <c r="A307" i="15" s="1"/>
  <c r="C307" i="15" s="1"/>
  <c r="D307" i="15" s="1"/>
  <c r="T307" i="11"/>
  <c r="AB307" i="11"/>
  <c r="C307" i="14" s="1"/>
  <c r="R307" i="11"/>
  <c r="AE305" i="11"/>
  <c r="N305" i="14" s="1"/>
  <c r="Q305" i="15" s="1"/>
  <c r="AD305" i="11"/>
  <c r="E305" i="14" s="1"/>
  <c r="Q307" i="11"/>
  <c r="S307" i="11"/>
  <c r="U307" i="11"/>
  <c r="P307" i="11"/>
  <c r="L307" i="11" s="1"/>
  <c r="B307" i="14" s="1"/>
  <c r="X306" i="11"/>
  <c r="M306" i="14" s="1"/>
  <c r="O306" i="11"/>
  <c r="AH305" i="11"/>
  <c r="Q305" i="14" s="1"/>
  <c r="T305" i="15" s="1"/>
  <c r="AG305" i="11"/>
  <c r="P305" i="14" s="1"/>
  <c r="S305" i="15" s="1"/>
  <c r="P306" i="15" l="1"/>
  <c r="A307" i="8"/>
  <c r="P307" i="8" s="1"/>
  <c r="Q307" i="8" s="1"/>
  <c r="Z307" i="11"/>
  <c r="M307" i="11"/>
  <c r="N308" i="11" s="1"/>
  <c r="W306" i="11"/>
  <c r="Y306" i="11"/>
  <c r="AC306" i="11" l="1"/>
  <c r="D306" i="14" s="1"/>
  <c r="D307" i="8"/>
  <c r="C307" i="8"/>
  <c r="B307" i="8"/>
  <c r="E307" i="8"/>
  <c r="A308" i="14"/>
  <c r="A308" i="15" s="1"/>
  <c r="C308" i="15" s="1"/>
  <c r="D308" i="15" s="1"/>
  <c r="T308" i="11"/>
  <c r="AB308" i="11"/>
  <c r="C308" i="14" s="1"/>
  <c r="AH306" i="11"/>
  <c r="Q306" i="14" s="1"/>
  <c r="T306" i="15" s="1"/>
  <c r="R308" i="11"/>
  <c r="AE306" i="11"/>
  <c r="N306" i="14" s="1"/>
  <c r="Q306" i="15" s="1"/>
  <c r="AG306" i="11"/>
  <c r="P306" i="14" s="1"/>
  <c r="S306" i="15" s="1"/>
  <c r="S308" i="11"/>
  <c r="U308" i="11"/>
  <c r="Q308" i="11"/>
  <c r="P308" i="11"/>
  <c r="L308" i="11" s="1"/>
  <c r="B308" i="14" s="1"/>
  <c r="AD306" i="11"/>
  <c r="E306" i="14" s="1"/>
  <c r="AF306" i="11"/>
  <c r="O306" i="14" s="1"/>
  <c r="R306" i="15" s="1"/>
  <c r="X307" i="11"/>
  <c r="M307" i="14" s="1"/>
  <c r="O307" i="11"/>
  <c r="P307" i="15" l="1"/>
  <c r="A308" i="8"/>
  <c r="P308" i="8" s="1"/>
  <c r="Q308" i="8" s="1"/>
  <c r="W307" i="11"/>
  <c r="Y307" i="11"/>
  <c r="M308" i="11"/>
  <c r="N309" i="11" s="1"/>
  <c r="Z308" i="11"/>
  <c r="AC307" i="11" l="1"/>
  <c r="D307" i="14" s="1"/>
  <c r="C308" i="8"/>
  <c r="E308" i="8"/>
  <c r="B308" i="8"/>
  <c r="D308" i="8"/>
  <c r="A309" i="14"/>
  <c r="T309" i="11"/>
  <c r="AB309" i="11"/>
  <c r="C309" i="14" s="1"/>
  <c r="R309" i="11"/>
  <c r="AE307" i="11"/>
  <c r="N307" i="14" s="1"/>
  <c r="Q307" i="15" s="1"/>
  <c r="AH307" i="11"/>
  <c r="Q307" i="14" s="1"/>
  <c r="T307" i="15" s="1"/>
  <c r="AD307" i="11"/>
  <c r="E307" i="14" s="1"/>
  <c r="X308" i="11"/>
  <c r="M308" i="14" s="1"/>
  <c r="O308" i="11"/>
  <c r="P309" i="11"/>
  <c r="L309" i="11" s="1"/>
  <c r="B309" i="14" s="1"/>
  <c r="Q309" i="11"/>
  <c r="U309" i="11"/>
  <c r="S309" i="11"/>
  <c r="AF307" i="11"/>
  <c r="O307" i="14" s="1"/>
  <c r="R307" i="15" s="1"/>
  <c r="AG307" i="11"/>
  <c r="P307" i="14" s="1"/>
  <c r="S307" i="15" s="1"/>
  <c r="P308" i="15" l="1"/>
  <c r="A309" i="8"/>
  <c r="P309" i="8" s="1"/>
  <c r="Q309" i="8" s="1"/>
  <c r="A309" i="15"/>
  <c r="C309" i="15" s="1"/>
  <c r="D309" i="15" s="1"/>
  <c r="M309" i="11"/>
  <c r="N310" i="11" s="1"/>
  <c r="Z309" i="11"/>
  <c r="W308" i="11"/>
  <c r="Y308" i="11"/>
  <c r="C309" i="8" l="1"/>
  <c r="B309" i="8"/>
  <c r="E309" i="8"/>
  <c r="D309" i="8"/>
  <c r="AC308" i="11"/>
  <c r="D308" i="14" s="1"/>
  <c r="A310" i="14"/>
  <c r="A310" i="15" s="1"/>
  <c r="C310" i="15" s="1"/>
  <c r="D310" i="15" s="1"/>
  <c r="T310" i="11"/>
  <c r="AB310" i="11"/>
  <c r="C310" i="14" s="1"/>
  <c r="AE308" i="11"/>
  <c r="N308" i="14" s="1"/>
  <c r="Q308" i="15" s="1"/>
  <c r="R310" i="11"/>
  <c r="AF308" i="11"/>
  <c r="O308" i="14" s="1"/>
  <c r="R308" i="15" s="1"/>
  <c r="AD308" i="11"/>
  <c r="E308" i="14" s="1"/>
  <c r="AH308" i="11"/>
  <c r="Q308" i="14" s="1"/>
  <c r="T308" i="15" s="1"/>
  <c r="AG308" i="11"/>
  <c r="P308" i="14" s="1"/>
  <c r="S308" i="15" s="1"/>
  <c r="O309" i="11"/>
  <c r="X309" i="11"/>
  <c r="M309" i="14" s="1"/>
  <c r="U310" i="11"/>
  <c r="Q310" i="11"/>
  <c r="S310" i="11"/>
  <c r="P310" i="11"/>
  <c r="L310" i="11" s="1"/>
  <c r="B310" i="14" s="1"/>
  <c r="P309" i="15" l="1"/>
  <c r="A310" i="8"/>
  <c r="P310" i="8" s="1"/>
  <c r="Q310" i="8" s="1"/>
  <c r="W309" i="11"/>
  <c r="Y309" i="11"/>
  <c r="M310" i="11"/>
  <c r="N311" i="11" s="1"/>
  <c r="Z310" i="11"/>
  <c r="E310" i="8" l="1"/>
  <c r="C310" i="8"/>
  <c r="AC309" i="11"/>
  <c r="D309" i="14" s="1"/>
  <c r="B310" i="8"/>
  <c r="D310" i="8"/>
  <c r="A311" i="14"/>
  <c r="A311" i="15" s="1"/>
  <c r="C311" i="15" s="1"/>
  <c r="D311" i="15" s="1"/>
  <c r="T311" i="11"/>
  <c r="AB311" i="11"/>
  <c r="C311" i="14" s="1"/>
  <c r="R311" i="11"/>
  <c r="AD309" i="11"/>
  <c r="E309" i="14" s="1"/>
  <c r="AE309" i="11"/>
  <c r="N309" i="14" s="1"/>
  <c r="Q309" i="15" s="1"/>
  <c r="Q311" i="11"/>
  <c r="P311" i="11"/>
  <c r="L311" i="11" s="1"/>
  <c r="B311" i="14" s="1"/>
  <c r="U311" i="11"/>
  <c r="S311" i="11"/>
  <c r="AG309" i="11"/>
  <c r="P309" i="14" s="1"/>
  <c r="S309" i="15" s="1"/>
  <c r="O310" i="11"/>
  <c r="X310" i="11"/>
  <c r="M310" i="14" s="1"/>
  <c r="AF309" i="11"/>
  <c r="O309" i="14" s="1"/>
  <c r="R309" i="15" s="1"/>
  <c r="AH309" i="11"/>
  <c r="Q309" i="14" s="1"/>
  <c r="T309" i="15" s="1"/>
  <c r="P310" i="15" l="1"/>
  <c r="A311" i="8"/>
  <c r="P311" i="8" s="1"/>
  <c r="Q311" i="8" s="1"/>
  <c r="W310" i="11"/>
  <c r="Y310" i="11"/>
  <c r="M311" i="11"/>
  <c r="N312" i="11" s="1"/>
  <c r="Z311" i="11"/>
  <c r="AC310" i="11" l="1"/>
  <c r="D310" i="14" s="1"/>
  <c r="E311" i="8"/>
  <c r="D311" i="8"/>
  <c r="C311" i="8"/>
  <c r="B311" i="8"/>
  <c r="A312" i="14"/>
  <c r="A312" i="15" s="1"/>
  <c r="C312" i="15" s="1"/>
  <c r="D312" i="15" s="1"/>
  <c r="T312" i="11"/>
  <c r="AB312" i="11"/>
  <c r="C312" i="14" s="1"/>
  <c r="R312" i="11"/>
  <c r="AG310" i="11"/>
  <c r="P310" i="14" s="1"/>
  <c r="S310" i="15" s="1"/>
  <c r="AF310" i="11"/>
  <c r="O310" i="14" s="1"/>
  <c r="R310" i="15" s="1"/>
  <c r="AE310" i="11"/>
  <c r="N310" i="14" s="1"/>
  <c r="Q310" i="15" s="1"/>
  <c r="AH310" i="11"/>
  <c r="Q310" i="14" s="1"/>
  <c r="T310" i="15" s="1"/>
  <c r="AD310" i="11"/>
  <c r="E310" i="14" s="1"/>
  <c r="P312" i="11"/>
  <c r="L312" i="11" s="1"/>
  <c r="B312" i="14" s="1"/>
  <c r="Q312" i="11"/>
  <c r="U312" i="11"/>
  <c r="S312" i="11"/>
  <c r="O311" i="11"/>
  <c r="X311" i="11"/>
  <c r="M311" i="14" s="1"/>
  <c r="P311" i="15" l="1"/>
  <c r="A312" i="8"/>
  <c r="P312" i="8" s="1"/>
  <c r="Q312" i="8" s="1"/>
  <c r="W311" i="11"/>
  <c r="Y311" i="11"/>
  <c r="Z312" i="11"/>
  <c r="M312" i="11"/>
  <c r="N313" i="11" s="1"/>
  <c r="AC311" i="11" l="1"/>
  <c r="D311" i="14" s="1"/>
  <c r="D312" i="8"/>
  <c r="C312" i="8"/>
  <c r="B312" i="8"/>
  <c r="E312" i="8"/>
  <c r="A313" i="14"/>
  <c r="A313" i="15" s="1"/>
  <c r="C313" i="15" s="1"/>
  <c r="D313" i="15" s="1"/>
  <c r="T313" i="11"/>
  <c r="AB313" i="11"/>
  <c r="C313" i="14" s="1"/>
  <c r="R313" i="11"/>
  <c r="AF311" i="11"/>
  <c r="O311" i="14" s="1"/>
  <c r="R311" i="15" s="1"/>
  <c r="AG311" i="11"/>
  <c r="P311" i="14" s="1"/>
  <c r="S311" i="15" s="1"/>
  <c r="AE311" i="11"/>
  <c r="N311" i="14" s="1"/>
  <c r="Q311" i="15" s="1"/>
  <c r="AH311" i="11"/>
  <c r="Q311" i="14" s="1"/>
  <c r="T311" i="15" s="1"/>
  <c r="AD311" i="11"/>
  <c r="E311" i="14" s="1"/>
  <c r="O312" i="11"/>
  <c r="X312" i="11"/>
  <c r="M312" i="14" s="1"/>
  <c r="U313" i="11"/>
  <c r="P313" i="11"/>
  <c r="L313" i="11" s="1"/>
  <c r="B313" i="14" s="1"/>
  <c r="S313" i="11"/>
  <c r="Q313" i="11"/>
  <c r="P312" i="15" l="1"/>
  <c r="A313" i="8"/>
  <c r="P313" i="8" s="1"/>
  <c r="Q313" i="8" s="1"/>
  <c r="W312" i="11"/>
  <c r="Y312" i="11"/>
  <c r="Z313" i="11"/>
  <c r="M313" i="11"/>
  <c r="N314" i="11" s="1"/>
  <c r="AC312" i="11" l="1"/>
  <c r="D312" i="14" s="1"/>
  <c r="D313" i="8"/>
  <c r="C313" i="8"/>
  <c r="B313" i="8"/>
  <c r="E313" i="8"/>
  <c r="A314" i="14"/>
  <c r="A314" i="15" s="1"/>
  <c r="C314" i="15" s="1"/>
  <c r="D314" i="15" s="1"/>
  <c r="T314" i="11"/>
  <c r="AB314" i="11"/>
  <c r="C314" i="14" s="1"/>
  <c r="R314" i="11"/>
  <c r="AF312" i="11"/>
  <c r="O312" i="14" s="1"/>
  <c r="R312" i="15" s="1"/>
  <c r="AH312" i="11"/>
  <c r="Q312" i="14" s="1"/>
  <c r="T312" i="15" s="1"/>
  <c r="U314" i="11"/>
  <c r="P314" i="11"/>
  <c r="L314" i="11" s="1"/>
  <c r="B314" i="14" s="1"/>
  <c r="Q314" i="11"/>
  <c r="S314" i="11"/>
  <c r="X313" i="11"/>
  <c r="M313" i="14" s="1"/>
  <c r="O313" i="11"/>
  <c r="AE312" i="11"/>
  <c r="N312" i="14" s="1"/>
  <c r="Q312" i="15" s="1"/>
  <c r="AG312" i="11"/>
  <c r="P312" i="14" s="1"/>
  <c r="S312" i="15" s="1"/>
  <c r="AD312" i="11"/>
  <c r="E312" i="14" s="1"/>
  <c r="P313" i="15" l="1"/>
  <c r="A314" i="8"/>
  <c r="P314" i="8" s="1"/>
  <c r="Q314" i="8" s="1"/>
  <c r="Z314" i="11"/>
  <c r="M314" i="11"/>
  <c r="N315" i="11" s="1"/>
  <c r="Y313" i="11"/>
  <c r="W313" i="11" s="1"/>
  <c r="AC313" i="11" s="1"/>
  <c r="E314" i="8" l="1"/>
  <c r="C314" i="8"/>
  <c r="B314" i="8"/>
  <c r="D314" i="8"/>
  <c r="A315" i="14"/>
  <c r="A315" i="15" s="1"/>
  <c r="C315" i="15" s="1"/>
  <c r="D315" i="15" s="1"/>
  <c r="T315" i="11"/>
  <c r="AB315" i="11"/>
  <c r="C315" i="14" s="1"/>
  <c r="R315" i="11"/>
  <c r="AG313" i="11"/>
  <c r="P313" i="14" s="1"/>
  <c r="S313" i="15" s="1"/>
  <c r="D313" i="14"/>
  <c r="AH313" i="11"/>
  <c r="Q313" i="14" s="1"/>
  <c r="T313" i="15" s="1"/>
  <c r="AF313" i="11"/>
  <c r="O313" i="14" s="1"/>
  <c r="R313" i="15" s="1"/>
  <c r="AD313" i="11"/>
  <c r="E313" i="14" s="1"/>
  <c r="Q315" i="11"/>
  <c r="P315" i="11"/>
  <c r="L315" i="11" s="1"/>
  <c r="B315" i="14" s="1"/>
  <c r="U315" i="11"/>
  <c r="S315" i="11"/>
  <c r="X314" i="11"/>
  <c r="M314" i="14" s="1"/>
  <c r="O314" i="11"/>
  <c r="AE313" i="11"/>
  <c r="N313" i="14" s="1"/>
  <c r="Q313" i="15" s="1"/>
  <c r="P314" i="15" l="1"/>
  <c r="A315" i="8"/>
  <c r="P315" i="8" s="1"/>
  <c r="Q315" i="8" s="1"/>
  <c r="Z315" i="11"/>
  <c r="M315" i="11"/>
  <c r="N316" i="11" s="1"/>
  <c r="Y314" i="11"/>
  <c r="W314" i="11" s="1"/>
  <c r="E315" i="8" l="1"/>
  <c r="B315" i="8"/>
  <c r="C315" i="8"/>
  <c r="D315" i="8"/>
  <c r="AC314" i="11"/>
  <c r="D314" i="14" s="1"/>
  <c r="AE314" i="11"/>
  <c r="N314" i="14" s="1"/>
  <c r="Q314" i="15" s="1"/>
  <c r="AH314" i="11"/>
  <c r="Q314" i="14" s="1"/>
  <c r="T314" i="15" s="1"/>
  <c r="A316" i="14"/>
  <c r="A316" i="15" s="1"/>
  <c r="C316" i="15" s="1"/>
  <c r="D316" i="15" s="1"/>
  <c r="T316" i="11"/>
  <c r="AF314" i="11"/>
  <c r="O314" i="14" s="1"/>
  <c r="R314" i="15" s="1"/>
  <c r="AG314" i="11"/>
  <c r="P314" i="14" s="1"/>
  <c r="S314" i="15" s="1"/>
  <c r="AB316" i="11"/>
  <c r="C316" i="14" s="1"/>
  <c r="R316" i="11"/>
  <c r="AD314" i="11"/>
  <c r="E314" i="14" s="1"/>
  <c r="S316" i="11"/>
  <c r="P316" i="11"/>
  <c r="L316" i="11" s="1"/>
  <c r="B316" i="14" s="1"/>
  <c r="U316" i="11"/>
  <c r="Q316" i="11"/>
  <c r="X315" i="11"/>
  <c r="M315" i="14" s="1"/>
  <c r="O315" i="11"/>
  <c r="P315" i="15" l="1"/>
  <c r="A316" i="8"/>
  <c r="P316" i="8" s="1"/>
  <c r="Q316" i="8" s="1"/>
  <c r="M316" i="11"/>
  <c r="N317" i="11" s="1"/>
  <c r="Z316" i="11"/>
  <c r="Y315" i="11"/>
  <c r="W315" i="11" s="1"/>
  <c r="AC315" i="11" l="1"/>
  <c r="D315" i="14" s="1"/>
  <c r="C316" i="8"/>
  <c r="B316" i="8"/>
  <c r="E316" i="8"/>
  <c r="D316" i="8"/>
  <c r="AG315" i="11"/>
  <c r="P315" i="14" s="1"/>
  <c r="S315" i="15" s="1"/>
  <c r="AF315" i="11"/>
  <c r="O315" i="14" s="1"/>
  <c r="R315" i="15" s="1"/>
  <c r="AE315" i="11"/>
  <c r="N315" i="14" s="1"/>
  <c r="Q315" i="15" s="1"/>
  <c r="AH315" i="11"/>
  <c r="Q315" i="14" s="1"/>
  <c r="T315" i="15" s="1"/>
  <c r="A317" i="14"/>
  <c r="A317" i="15" s="1"/>
  <c r="C317" i="15" s="1"/>
  <c r="D317" i="15" s="1"/>
  <c r="T317" i="11"/>
  <c r="AB317" i="11"/>
  <c r="C317" i="14" s="1"/>
  <c r="R317" i="11"/>
  <c r="AD315" i="11"/>
  <c r="E315" i="14" s="1"/>
  <c r="Q317" i="11"/>
  <c r="U317" i="11"/>
  <c r="P317" i="11"/>
  <c r="L317" i="11" s="1"/>
  <c r="B317" i="14" s="1"/>
  <c r="S317" i="11"/>
  <c r="O316" i="11"/>
  <c r="X316" i="11"/>
  <c r="M316" i="14" s="1"/>
  <c r="P316" i="15" l="1"/>
  <c r="A317" i="8"/>
  <c r="P317" i="8" s="1"/>
  <c r="Q317" i="8" s="1"/>
  <c r="Y316" i="11"/>
  <c r="W316" i="11" s="1"/>
  <c r="M317" i="11"/>
  <c r="N318" i="11" s="1"/>
  <c r="Z317" i="11"/>
  <c r="AE316" i="11" l="1"/>
  <c r="N316" i="14" s="1"/>
  <c r="Q316" i="15" s="1"/>
  <c r="AC316" i="11"/>
  <c r="D316" i="14" s="1"/>
  <c r="C317" i="8"/>
  <c r="B317" i="8"/>
  <c r="D317" i="8"/>
  <c r="E317" i="8"/>
  <c r="AF316" i="11"/>
  <c r="O316" i="14" s="1"/>
  <c r="R316" i="15" s="1"/>
  <c r="AH316" i="11"/>
  <c r="Q316" i="14" s="1"/>
  <c r="T316" i="15" s="1"/>
  <c r="A318" i="14"/>
  <c r="A318" i="15" s="1"/>
  <c r="C318" i="15" s="1"/>
  <c r="D318" i="15" s="1"/>
  <c r="T318" i="11"/>
  <c r="AB318" i="11"/>
  <c r="C318" i="14" s="1"/>
  <c r="R318" i="11"/>
  <c r="AG316" i="11"/>
  <c r="P316" i="14" s="1"/>
  <c r="S316" i="15" s="1"/>
  <c r="AD316" i="11"/>
  <c r="E316" i="14" s="1"/>
  <c r="P318" i="11"/>
  <c r="L318" i="11" s="1"/>
  <c r="B318" i="14" s="1"/>
  <c r="S318" i="11"/>
  <c r="U318" i="11"/>
  <c r="Q318" i="11"/>
  <c r="O317" i="11"/>
  <c r="X317" i="11"/>
  <c r="M317" i="14" s="1"/>
  <c r="P317" i="15" l="1"/>
  <c r="A318" i="8"/>
  <c r="P318" i="8" s="1"/>
  <c r="Q318" i="8" s="1"/>
  <c r="Z318" i="11"/>
  <c r="M318" i="11"/>
  <c r="N319" i="11" s="1"/>
  <c r="Y317" i="11"/>
  <c r="W317" i="11" s="1"/>
  <c r="AH317" i="11" l="1"/>
  <c r="Q317" i="14" s="1"/>
  <c r="T317" i="15" s="1"/>
  <c r="AC317" i="11"/>
  <c r="D317" i="14" s="1"/>
  <c r="B318" i="8"/>
  <c r="D318" i="8"/>
  <c r="C318" i="8"/>
  <c r="E318" i="8"/>
  <c r="AF317" i="11"/>
  <c r="O317" i="14" s="1"/>
  <c r="R317" i="15" s="1"/>
  <c r="A319" i="14"/>
  <c r="A319" i="15" s="1"/>
  <c r="C319" i="15" s="1"/>
  <c r="D319" i="15" s="1"/>
  <c r="T319" i="11"/>
  <c r="AE317" i="11"/>
  <c r="N317" i="14" s="1"/>
  <c r="Q317" i="15" s="1"/>
  <c r="AB319" i="11"/>
  <c r="C319" i="14" s="1"/>
  <c r="R319" i="11"/>
  <c r="AG317" i="11"/>
  <c r="P317" i="14" s="1"/>
  <c r="S317" i="15" s="1"/>
  <c r="Q319" i="11"/>
  <c r="P319" i="11"/>
  <c r="L319" i="11" s="1"/>
  <c r="B319" i="14" s="1"/>
  <c r="S319" i="11"/>
  <c r="U319" i="11"/>
  <c r="AD317" i="11"/>
  <c r="E317" i="14" s="1"/>
  <c r="X318" i="11"/>
  <c r="M318" i="14" s="1"/>
  <c r="O318" i="11"/>
  <c r="P318" i="15" l="1"/>
  <c r="A319" i="8"/>
  <c r="P319" i="8" s="1"/>
  <c r="Q319" i="8" s="1"/>
  <c r="AF318" i="11"/>
  <c r="O318" i="14" s="1"/>
  <c r="R318" i="15" s="1"/>
  <c r="AG318" i="11"/>
  <c r="P318" i="14" s="1"/>
  <c r="S318" i="15" s="1"/>
  <c r="AH318" i="11"/>
  <c r="Q318" i="14" s="1"/>
  <c r="T318" i="15" s="1"/>
  <c r="Y318" i="11"/>
  <c r="W318" i="11" s="1"/>
  <c r="AE318" i="11"/>
  <c r="N318" i="14" s="1"/>
  <c r="Q318" i="15" s="1"/>
  <c r="Z319" i="11"/>
  <c r="M319" i="11"/>
  <c r="N320" i="11" s="1"/>
  <c r="D319" i="8" l="1"/>
  <c r="C319" i="8"/>
  <c r="B319" i="8"/>
  <c r="E319" i="8"/>
  <c r="AC318" i="11"/>
  <c r="D318" i="14" s="1"/>
  <c r="A320" i="14"/>
  <c r="A320" i="15" s="1"/>
  <c r="C320" i="15" s="1"/>
  <c r="D320" i="15" s="1"/>
  <c r="T320" i="11"/>
  <c r="AB320" i="11"/>
  <c r="C320" i="14" s="1"/>
  <c r="R320" i="11"/>
  <c r="S320" i="11"/>
  <c r="Q320" i="11"/>
  <c r="P320" i="11"/>
  <c r="L320" i="11" s="1"/>
  <c r="B320" i="14" s="1"/>
  <c r="U320" i="11"/>
  <c r="AD318" i="11"/>
  <c r="E318" i="14" s="1"/>
  <c r="X319" i="11"/>
  <c r="M319" i="14" s="1"/>
  <c r="O319" i="11"/>
  <c r="P319" i="15" l="1"/>
  <c r="A320" i="8"/>
  <c r="P320" i="8" s="1"/>
  <c r="Q320" i="8" s="1"/>
  <c r="M320" i="11"/>
  <c r="N321" i="11" s="1"/>
  <c r="Z320" i="11"/>
  <c r="Y319" i="11"/>
  <c r="W319" i="11" s="1"/>
  <c r="AH319" i="11"/>
  <c r="Q319" i="14" s="1"/>
  <c r="T319" i="15" s="1"/>
  <c r="AE319" i="11"/>
  <c r="N319" i="14" s="1"/>
  <c r="Q319" i="15" s="1"/>
  <c r="AG319" i="11"/>
  <c r="P319" i="14" s="1"/>
  <c r="S319" i="15" s="1"/>
  <c r="AF319" i="11"/>
  <c r="O319" i="14" s="1"/>
  <c r="R319" i="15" s="1"/>
  <c r="AC319" i="11" l="1"/>
  <c r="D319" i="14" s="1"/>
  <c r="C320" i="8"/>
  <c r="B320" i="8"/>
  <c r="D320" i="8"/>
  <c r="E320" i="8"/>
  <c r="A321" i="14"/>
  <c r="A321" i="15" s="1"/>
  <c r="C321" i="15" s="1"/>
  <c r="D321" i="15" s="1"/>
  <c r="T321" i="11"/>
  <c r="AB321" i="11"/>
  <c r="C321" i="14" s="1"/>
  <c r="R321" i="11"/>
  <c r="AD319" i="11"/>
  <c r="E319" i="14" s="1"/>
  <c r="O320" i="11"/>
  <c r="X320" i="11"/>
  <c r="M320" i="14" s="1"/>
  <c r="P321" i="11"/>
  <c r="L321" i="11" s="1"/>
  <c r="B321" i="14" s="1"/>
  <c r="Q321" i="11"/>
  <c r="S321" i="11"/>
  <c r="U321" i="11"/>
  <c r="P320" i="15" l="1"/>
  <c r="A321" i="8"/>
  <c r="P321" i="8" s="1"/>
  <c r="Q321" i="8" s="1"/>
  <c r="AF320" i="11"/>
  <c r="O320" i="14" s="1"/>
  <c r="R320" i="15" s="1"/>
  <c r="AH320" i="11"/>
  <c r="Q320" i="14" s="1"/>
  <c r="T320" i="15" s="1"/>
  <c r="AE320" i="11"/>
  <c r="N320" i="14" s="1"/>
  <c r="Q320" i="15" s="1"/>
  <c r="Y320" i="11"/>
  <c r="W320" i="11" s="1"/>
  <c r="AG320" i="11"/>
  <c r="P320" i="14" s="1"/>
  <c r="S320" i="15" s="1"/>
  <c r="Z321" i="11"/>
  <c r="M321" i="11"/>
  <c r="N322" i="11" s="1"/>
  <c r="AC320" i="11" l="1"/>
  <c r="D320" i="14" s="1"/>
  <c r="B321" i="8"/>
  <c r="C321" i="8"/>
  <c r="D321" i="8"/>
  <c r="E321" i="8"/>
  <c r="A322" i="14"/>
  <c r="A322" i="15" s="1"/>
  <c r="C322" i="15" s="1"/>
  <c r="D322" i="15" s="1"/>
  <c r="T322" i="11"/>
  <c r="AB322" i="11"/>
  <c r="C322" i="14" s="1"/>
  <c r="R322" i="11"/>
  <c r="AD320" i="11"/>
  <c r="E320" i="14" s="1"/>
  <c r="U322" i="11"/>
  <c r="S322" i="11"/>
  <c r="Q322" i="11"/>
  <c r="P322" i="11"/>
  <c r="L322" i="11" s="1"/>
  <c r="B322" i="14" s="1"/>
  <c r="O321" i="11"/>
  <c r="X321" i="11"/>
  <c r="M321" i="14" s="1"/>
  <c r="P321" i="15" l="1"/>
  <c r="A322" i="8"/>
  <c r="P322" i="8" s="1"/>
  <c r="Q322" i="8" s="1"/>
  <c r="AE321" i="11"/>
  <c r="N321" i="14" s="1"/>
  <c r="Q321" i="15" s="1"/>
  <c r="AH321" i="11"/>
  <c r="Q321" i="14" s="1"/>
  <c r="T321" i="15" s="1"/>
  <c r="AF321" i="11"/>
  <c r="O321" i="14" s="1"/>
  <c r="R321" i="15" s="1"/>
  <c r="AG321" i="11"/>
  <c r="P321" i="14" s="1"/>
  <c r="S321" i="15" s="1"/>
  <c r="Y321" i="11"/>
  <c r="W321" i="11" s="1"/>
  <c r="Z322" i="11"/>
  <c r="M322" i="11"/>
  <c r="N323" i="11" s="1"/>
  <c r="AC321" i="11" l="1"/>
  <c r="D321" i="14" s="1"/>
  <c r="C322" i="8"/>
  <c r="B322" i="8"/>
  <c r="D322" i="8"/>
  <c r="E322" i="8"/>
  <c r="A323" i="14"/>
  <c r="A323" i="15" s="1"/>
  <c r="C323" i="15" s="1"/>
  <c r="D323" i="15" s="1"/>
  <c r="T323" i="11"/>
  <c r="AB323" i="11"/>
  <c r="C323" i="14" s="1"/>
  <c r="R323" i="11"/>
  <c r="AD321" i="11"/>
  <c r="E321" i="14" s="1"/>
  <c r="Q323" i="11"/>
  <c r="P323" i="11"/>
  <c r="L323" i="11" s="1"/>
  <c r="B323" i="14" s="1"/>
  <c r="S323" i="11"/>
  <c r="U323" i="11"/>
  <c r="O322" i="11"/>
  <c r="X322" i="11"/>
  <c r="M322" i="14" s="1"/>
  <c r="P322" i="15" l="1"/>
  <c r="A323" i="8"/>
  <c r="P323" i="8" s="1"/>
  <c r="Q323" i="8" s="1"/>
  <c r="AE322" i="11"/>
  <c r="N322" i="14" s="1"/>
  <c r="Q322" i="15" s="1"/>
  <c r="AH322" i="11"/>
  <c r="Q322" i="14" s="1"/>
  <c r="T322" i="15" s="1"/>
  <c r="Y322" i="11"/>
  <c r="W322" i="11" s="1"/>
  <c r="AF322" i="11"/>
  <c r="O322" i="14" s="1"/>
  <c r="R322" i="15" s="1"/>
  <c r="AG322" i="11"/>
  <c r="P322" i="14" s="1"/>
  <c r="S322" i="15" s="1"/>
  <c r="Z323" i="11"/>
  <c r="M323" i="11"/>
  <c r="N324" i="11" s="1"/>
  <c r="AC322" i="11" l="1"/>
  <c r="D322" i="14" s="1"/>
  <c r="C323" i="8"/>
  <c r="B323" i="8"/>
  <c r="D323" i="8"/>
  <c r="E323" i="8"/>
  <c r="A324" i="14"/>
  <c r="A324" i="15" s="1"/>
  <c r="C324" i="15" s="1"/>
  <c r="D324" i="15" s="1"/>
  <c r="T324" i="11"/>
  <c r="AB324" i="11"/>
  <c r="C324" i="14" s="1"/>
  <c r="R324" i="11"/>
  <c r="AD322" i="11"/>
  <c r="E322" i="14" s="1"/>
  <c r="P324" i="11"/>
  <c r="L324" i="11" s="1"/>
  <c r="B324" i="14" s="1"/>
  <c r="U324" i="11"/>
  <c r="S324" i="11"/>
  <c r="Q324" i="11"/>
  <c r="O323" i="11"/>
  <c r="X323" i="11"/>
  <c r="M323" i="14" s="1"/>
  <c r="P323" i="15" l="1"/>
  <c r="A324" i="8"/>
  <c r="P324" i="8" s="1"/>
  <c r="Q324" i="8" s="1"/>
  <c r="AG323" i="11"/>
  <c r="P323" i="14" s="1"/>
  <c r="S323" i="15" s="1"/>
  <c r="AF323" i="11"/>
  <c r="O323" i="14" s="1"/>
  <c r="R323" i="15" s="1"/>
  <c r="Y323" i="11"/>
  <c r="W323" i="11" s="1"/>
  <c r="AE323" i="11"/>
  <c r="N323" i="14" s="1"/>
  <c r="Q323" i="15" s="1"/>
  <c r="AH323" i="11"/>
  <c r="Q323" i="14" s="1"/>
  <c r="T323" i="15" s="1"/>
  <c r="Z324" i="11"/>
  <c r="M324" i="11"/>
  <c r="N325" i="11" s="1"/>
  <c r="AC323" i="11" l="1"/>
  <c r="D323" i="14" s="1"/>
  <c r="E324" i="8"/>
  <c r="C324" i="8"/>
  <c r="B324" i="8"/>
  <c r="D324" i="8"/>
  <c r="A325" i="14"/>
  <c r="A325" i="15" s="1"/>
  <c r="C325" i="15" s="1"/>
  <c r="D325" i="15" s="1"/>
  <c r="T325" i="11"/>
  <c r="AB325" i="11"/>
  <c r="C325" i="14" s="1"/>
  <c r="R325" i="11"/>
  <c r="U325" i="11"/>
  <c r="Q325" i="11"/>
  <c r="S325" i="11"/>
  <c r="P325" i="11"/>
  <c r="L325" i="11" s="1"/>
  <c r="B325" i="14" s="1"/>
  <c r="X324" i="11"/>
  <c r="M324" i="14" s="1"/>
  <c r="O324" i="11"/>
  <c r="AD323" i="11"/>
  <c r="E323" i="14" s="1"/>
  <c r="P324" i="15" l="1"/>
  <c r="A325" i="8"/>
  <c r="P325" i="8" s="1"/>
  <c r="Q325" i="8" s="1"/>
  <c r="Z325" i="11"/>
  <c r="M325" i="11"/>
  <c r="N326" i="11" s="1"/>
  <c r="AG324" i="11"/>
  <c r="P324" i="14" s="1"/>
  <c r="S324" i="15" s="1"/>
  <c r="AF324" i="11"/>
  <c r="O324" i="14" s="1"/>
  <c r="R324" i="15" s="1"/>
  <c r="AE324" i="11"/>
  <c r="N324" i="14" s="1"/>
  <c r="Q324" i="15" s="1"/>
  <c r="AH324" i="11"/>
  <c r="Q324" i="14" s="1"/>
  <c r="T324" i="15" s="1"/>
  <c r="Y324" i="11"/>
  <c r="W324" i="11" s="1"/>
  <c r="AC324" i="11" l="1"/>
  <c r="D324" i="14" s="1"/>
  <c r="D325" i="8"/>
  <c r="B325" i="8"/>
  <c r="E325" i="8"/>
  <c r="C325" i="8"/>
  <c r="A326" i="14"/>
  <c r="A326" i="15" s="1"/>
  <c r="C326" i="15" s="1"/>
  <c r="D326" i="15" s="1"/>
  <c r="T326" i="11"/>
  <c r="AB326" i="11"/>
  <c r="C326" i="14" s="1"/>
  <c r="R326" i="11"/>
  <c r="AD324" i="11"/>
  <c r="E324" i="14" s="1"/>
  <c r="U326" i="11"/>
  <c r="S326" i="11"/>
  <c r="P326" i="11"/>
  <c r="L326" i="11" s="1"/>
  <c r="B326" i="14" s="1"/>
  <c r="Q326" i="11"/>
  <c r="O325" i="11"/>
  <c r="X325" i="11"/>
  <c r="M325" i="14" s="1"/>
  <c r="P325" i="15" l="1"/>
  <c r="A326" i="8"/>
  <c r="P326" i="8" s="1"/>
  <c r="Q326" i="8" s="1"/>
  <c r="Y325" i="11"/>
  <c r="W325" i="11" s="1"/>
  <c r="AF325" i="11"/>
  <c r="O325" i="14" s="1"/>
  <c r="R325" i="15" s="1"/>
  <c r="AH325" i="11"/>
  <c r="Q325" i="14" s="1"/>
  <c r="T325" i="15" s="1"/>
  <c r="AG325" i="11"/>
  <c r="P325" i="14" s="1"/>
  <c r="S325" i="15" s="1"/>
  <c r="AE325" i="11"/>
  <c r="N325" i="14" s="1"/>
  <c r="Q325" i="15" s="1"/>
  <c r="Z326" i="11"/>
  <c r="M326" i="11"/>
  <c r="N327" i="11" s="1"/>
  <c r="AC325" i="11" l="1"/>
  <c r="D325" i="14" s="1"/>
  <c r="D326" i="8"/>
  <c r="B326" i="8"/>
  <c r="C326" i="8"/>
  <c r="E326" i="8"/>
  <c r="A327" i="14"/>
  <c r="A327" i="15" s="1"/>
  <c r="C327" i="15" s="1"/>
  <c r="D327" i="15" s="1"/>
  <c r="T327" i="11"/>
  <c r="AB327" i="11"/>
  <c r="C327" i="14" s="1"/>
  <c r="R327" i="11"/>
  <c r="AD325" i="11"/>
  <c r="E325" i="14" s="1"/>
  <c r="Q327" i="11"/>
  <c r="P327" i="11"/>
  <c r="L327" i="11" s="1"/>
  <c r="B327" i="14" s="1"/>
  <c r="U327" i="11"/>
  <c r="S327" i="11"/>
  <c r="X326" i="11"/>
  <c r="M326" i="14" s="1"/>
  <c r="O326" i="11"/>
  <c r="P326" i="15" l="1"/>
  <c r="A327" i="8"/>
  <c r="P327" i="8" s="1"/>
  <c r="Q327" i="8" s="1"/>
  <c r="Z327" i="11"/>
  <c r="M327" i="11"/>
  <c r="N328" i="11" s="1"/>
  <c r="AF326" i="11"/>
  <c r="O326" i="14" s="1"/>
  <c r="R326" i="15" s="1"/>
  <c r="AH326" i="11"/>
  <c r="Q326" i="14" s="1"/>
  <c r="T326" i="15" s="1"/>
  <c r="Y326" i="11"/>
  <c r="W326" i="11" s="1"/>
  <c r="AG326" i="11"/>
  <c r="P326" i="14" s="1"/>
  <c r="S326" i="15" s="1"/>
  <c r="AE326" i="11"/>
  <c r="N326" i="14" s="1"/>
  <c r="Q326" i="15" s="1"/>
  <c r="AC326" i="11" l="1"/>
  <c r="D326" i="14" s="1"/>
  <c r="C327" i="8"/>
  <c r="D327" i="8"/>
  <c r="B327" i="8"/>
  <c r="E327" i="8"/>
  <c r="A328" i="14"/>
  <c r="T328" i="11"/>
  <c r="AB328" i="11"/>
  <c r="C328" i="14" s="1"/>
  <c r="R328" i="11"/>
  <c r="AD326" i="11"/>
  <c r="E326" i="14" s="1"/>
  <c r="U328" i="11"/>
  <c r="S328" i="11"/>
  <c r="Q328" i="11"/>
  <c r="P328" i="11"/>
  <c r="L328" i="11" s="1"/>
  <c r="B328" i="14" s="1"/>
  <c r="O327" i="11"/>
  <c r="X327" i="11"/>
  <c r="M327" i="14" s="1"/>
  <c r="P327" i="15" l="1"/>
  <c r="A328" i="8"/>
  <c r="P328" i="8" s="1"/>
  <c r="Q328" i="8" s="1"/>
  <c r="A328" i="15"/>
  <c r="C328" i="15" s="1"/>
  <c r="D328" i="15" s="1"/>
  <c r="AE327" i="11"/>
  <c r="N327" i="14" s="1"/>
  <c r="Q327" i="15" s="1"/>
  <c r="AH327" i="11"/>
  <c r="Q327" i="14" s="1"/>
  <c r="T327" i="15" s="1"/>
  <c r="AG327" i="11"/>
  <c r="P327" i="14" s="1"/>
  <c r="S327" i="15" s="1"/>
  <c r="AF327" i="11"/>
  <c r="O327" i="14" s="1"/>
  <c r="R327" i="15" s="1"/>
  <c r="Y327" i="11"/>
  <c r="W327" i="11" s="1"/>
  <c r="M328" i="11"/>
  <c r="N329" i="11" s="1"/>
  <c r="Z328" i="11"/>
  <c r="C328" i="8" l="1"/>
  <c r="B328" i="8"/>
  <c r="D328" i="8"/>
  <c r="AC327" i="11"/>
  <c r="D327" i="14" s="1"/>
  <c r="E328" i="8"/>
  <c r="A329" i="14"/>
  <c r="A329" i="15" s="1"/>
  <c r="C329" i="15" s="1"/>
  <c r="D329" i="15" s="1"/>
  <c r="T329" i="11"/>
  <c r="AB329" i="11"/>
  <c r="C329" i="14" s="1"/>
  <c r="R329" i="11"/>
  <c r="AD327" i="11"/>
  <c r="E327" i="14" s="1"/>
  <c r="X328" i="11"/>
  <c r="M328" i="14" s="1"/>
  <c r="O328" i="11"/>
  <c r="Q329" i="11"/>
  <c r="S329" i="11"/>
  <c r="U329" i="11"/>
  <c r="P329" i="11"/>
  <c r="L329" i="11" s="1"/>
  <c r="B329" i="14" s="1"/>
  <c r="P328" i="15" l="1"/>
  <c r="A329" i="8"/>
  <c r="P329" i="8" s="1"/>
  <c r="Q329" i="8" s="1"/>
  <c r="Z329" i="11"/>
  <c r="M329" i="11"/>
  <c r="N330" i="11" s="1"/>
  <c r="AG328" i="11"/>
  <c r="P328" i="14" s="1"/>
  <c r="S328" i="15" s="1"/>
  <c r="Y328" i="11"/>
  <c r="W328" i="11" s="1"/>
  <c r="AF328" i="11"/>
  <c r="O328" i="14" s="1"/>
  <c r="R328" i="15" s="1"/>
  <c r="AE328" i="11"/>
  <c r="N328" i="14" s="1"/>
  <c r="Q328" i="15" s="1"/>
  <c r="AH328" i="11"/>
  <c r="Q328" i="14" s="1"/>
  <c r="T328" i="15" s="1"/>
  <c r="AC328" i="11" l="1"/>
  <c r="D328" i="14" s="1"/>
  <c r="D329" i="8"/>
  <c r="C329" i="8"/>
  <c r="E329" i="8"/>
  <c r="B329" i="8"/>
  <c r="A330" i="14"/>
  <c r="A330" i="15" s="1"/>
  <c r="C330" i="15" s="1"/>
  <c r="D330" i="15" s="1"/>
  <c r="T330" i="11"/>
  <c r="AB330" i="11"/>
  <c r="C330" i="14" s="1"/>
  <c r="R330" i="11"/>
  <c r="AD328" i="11"/>
  <c r="E328" i="14" s="1"/>
  <c r="Q330" i="11"/>
  <c r="P330" i="11"/>
  <c r="L330" i="11" s="1"/>
  <c r="B330" i="14" s="1"/>
  <c r="U330" i="11"/>
  <c r="S330" i="11"/>
  <c r="O329" i="11"/>
  <c r="X329" i="11"/>
  <c r="M329" i="14" s="1"/>
  <c r="P329" i="15" l="1"/>
  <c r="A330" i="8"/>
  <c r="P330" i="8" s="1"/>
  <c r="Q330" i="8" s="1"/>
  <c r="AG329" i="11"/>
  <c r="P329" i="14" s="1"/>
  <c r="S329" i="15" s="1"/>
  <c r="AH329" i="11"/>
  <c r="Q329" i="14" s="1"/>
  <c r="T329" i="15" s="1"/>
  <c r="Y329" i="11"/>
  <c r="W329" i="11" s="1"/>
  <c r="AE329" i="11"/>
  <c r="N329" i="14" s="1"/>
  <c r="Q329" i="15" s="1"/>
  <c r="AF329" i="11"/>
  <c r="O329" i="14" s="1"/>
  <c r="R329" i="15" s="1"/>
  <c r="Z330" i="11"/>
  <c r="M330" i="11"/>
  <c r="N331" i="11" s="1"/>
  <c r="AC329" i="11" l="1"/>
  <c r="D329" i="14" s="1"/>
  <c r="B330" i="8"/>
  <c r="C330" i="8"/>
  <c r="D330" i="8"/>
  <c r="E330" i="8"/>
  <c r="A331" i="14"/>
  <c r="A331" i="15" s="1"/>
  <c r="C331" i="15" s="1"/>
  <c r="D331" i="15" s="1"/>
  <c r="T331" i="11"/>
  <c r="AB331" i="11"/>
  <c r="C331" i="14" s="1"/>
  <c r="R331" i="11"/>
  <c r="AD329" i="11"/>
  <c r="E329" i="14" s="1"/>
  <c r="P331" i="11"/>
  <c r="L331" i="11" s="1"/>
  <c r="B331" i="14" s="1"/>
  <c r="U331" i="11"/>
  <c r="S331" i="11"/>
  <c r="Q331" i="11"/>
  <c r="X330" i="11"/>
  <c r="M330" i="14" s="1"/>
  <c r="O330" i="11"/>
  <c r="P330" i="15" l="1"/>
  <c r="A331" i="8"/>
  <c r="P331" i="8" s="1"/>
  <c r="Q331" i="8" s="1"/>
  <c r="Z331" i="11"/>
  <c r="M331" i="11"/>
  <c r="N332" i="11" s="1"/>
  <c r="Y330" i="11"/>
  <c r="W330" i="11" s="1"/>
  <c r="AH330" i="11"/>
  <c r="Q330" i="14" s="1"/>
  <c r="T330" i="15" s="1"/>
  <c r="AF330" i="11"/>
  <c r="O330" i="14" s="1"/>
  <c r="R330" i="15" s="1"/>
  <c r="AE330" i="11"/>
  <c r="N330" i="14" s="1"/>
  <c r="Q330" i="15" s="1"/>
  <c r="AD330" i="11" l="1"/>
  <c r="E330" i="14" s="1"/>
  <c r="AC330" i="11"/>
  <c r="D330" i="14" s="1"/>
  <c r="B331" i="8"/>
  <c r="C331" i="8"/>
  <c r="D331" i="8"/>
  <c r="E331" i="8"/>
  <c r="A332" i="14"/>
  <c r="A332" i="15" s="1"/>
  <c r="C332" i="15" s="1"/>
  <c r="D332" i="15" s="1"/>
  <c r="T332" i="11"/>
  <c r="AB332" i="11"/>
  <c r="C332" i="14" s="1"/>
  <c r="R332" i="11"/>
  <c r="AG330" i="11"/>
  <c r="P330" i="14" s="1"/>
  <c r="S330" i="15" s="1"/>
  <c r="P332" i="11"/>
  <c r="L332" i="11" s="1"/>
  <c r="B332" i="14" s="1"/>
  <c r="U332" i="11"/>
  <c r="S332" i="11"/>
  <c r="Q332" i="11"/>
  <c r="X331" i="11"/>
  <c r="M331" i="14" s="1"/>
  <c r="O331" i="11"/>
  <c r="P331" i="15" l="1"/>
  <c r="A332" i="8"/>
  <c r="P332" i="8" s="1"/>
  <c r="Q332" i="8" s="1"/>
  <c r="Y331" i="11"/>
  <c r="W331" i="11" s="1"/>
  <c r="AG331" i="11"/>
  <c r="P331" i="14" s="1"/>
  <c r="S331" i="15" s="1"/>
  <c r="AF331" i="11"/>
  <c r="O331" i="14" s="1"/>
  <c r="R331" i="15" s="1"/>
  <c r="AE331" i="11"/>
  <c r="N331" i="14" s="1"/>
  <c r="Q331" i="15" s="1"/>
  <c r="M332" i="11"/>
  <c r="N333" i="11" s="1"/>
  <c r="Z332" i="11"/>
  <c r="AD331" i="11" l="1"/>
  <c r="E331" i="14" s="1"/>
  <c r="AC331" i="11"/>
  <c r="D331" i="14" s="1"/>
  <c r="D332" i="8"/>
  <c r="C332" i="8"/>
  <c r="B332" i="8"/>
  <c r="E332" i="8"/>
  <c r="A333" i="14"/>
  <c r="A333" i="15" s="1"/>
  <c r="C333" i="15" s="1"/>
  <c r="D333" i="15" s="1"/>
  <c r="T333" i="11"/>
  <c r="AB333" i="11"/>
  <c r="C333" i="14" s="1"/>
  <c r="R333" i="11"/>
  <c r="P333" i="11"/>
  <c r="L333" i="11" s="1"/>
  <c r="B333" i="14" s="1"/>
  <c r="U333" i="11"/>
  <c r="S333" i="11"/>
  <c r="Q333" i="11"/>
  <c r="X332" i="11"/>
  <c r="M332" i="14" s="1"/>
  <c r="O332" i="11"/>
  <c r="AH331" i="11"/>
  <c r="Q331" i="14" s="1"/>
  <c r="T331" i="15" s="1"/>
  <c r="P332" i="15" l="1"/>
  <c r="A333" i="8"/>
  <c r="P333" i="8" s="1"/>
  <c r="Q333" i="8" s="1"/>
  <c r="Z333" i="11"/>
  <c r="M333" i="11"/>
  <c r="N334" i="11" s="1"/>
  <c r="Y332" i="11"/>
  <c r="W332" i="11" s="1"/>
  <c r="AC332" i="11" s="1"/>
  <c r="AF332" i="11"/>
  <c r="O332" i="14" s="1"/>
  <c r="R332" i="15" s="1"/>
  <c r="AH332" i="11"/>
  <c r="Q332" i="14" s="1"/>
  <c r="T332" i="15" s="1"/>
  <c r="AG332" i="11"/>
  <c r="P332" i="14" s="1"/>
  <c r="S332" i="15" s="1"/>
  <c r="D333" i="8" l="1"/>
  <c r="C333" i="8"/>
  <c r="B333" i="8"/>
  <c r="E333" i="8"/>
  <c r="A334" i="14"/>
  <c r="A334" i="15" s="1"/>
  <c r="C334" i="15" s="1"/>
  <c r="D334" i="15" s="1"/>
  <c r="T334" i="11"/>
  <c r="AB334" i="11"/>
  <c r="C334" i="14" s="1"/>
  <c r="R334" i="11"/>
  <c r="AE332" i="11"/>
  <c r="N332" i="14" s="1"/>
  <c r="Q332" i="15" s="1"/>
  <c r="D332" i="14"/>
  <c r="P334" i="11"/>
  <c r="L334" i="11" s="1"/>
  <c r="B334" i="14" s="1"/>
  <c r="Q334" i="11"/>
  <c r="U334" i="11"/>
  <c r="S334" i="11"/>
  <c r="AD332" i="11"/>
  <c r="E332" i="14" s="1"/>
  <c r="O333" i="11"/>
  <c r="X333" i="11"/>
  <c r="M333" i="14" s="1"/>
  <c r="P333" i="15" l="1"/>
  <c r="A334" i="8"/>
  <c r="P334" i="8" s="1"/>
  <c r="Q334" i="8" s="1"/>
  <c r="Z334" i="11"/>
  <c r="M334" i="11"/>
  <c r="N335" i="11" s="1"/>
  <c r="Y333" i="11"/>
  <c r="W333" i="11" s="1"/>
  <c r="AC333" i="11" s="1"/>
  <c r="AH333" i="11"/>
  <c r="Q333" i="14" s="1"/>
  <c r="T333" i="15" s="1"/>
  <c r="AF333" i="11"/>
  <c r="O333" i="14" s="1"/>
  <c r="R333" i="15" s="1"/>
  <c r="AE333" i="11"/>
  <c r="N333" i="14" s="1"/>
  <c r="Q333" i="15" s="1"/>
  <c r="F333" i="8" l="1"/>
  <c r="F332" i="8" s="1"/>
  <c r="F331" i="8" s="1"/>
  <c r="F330" i="8" s="1"/>
  <c r="F329" i="8" s="1"/>
  <c r="F328" i="8" s="1"/>
  <c r="F327" i="8" s="1"/>
  <c r="F326" i="8" s="1"/>
  <c r="F325" i="8" s="1"/>
  <c r="F324" i="8" s="1"/>
  <c r="F323" i="8" s="1"/>
  <c r="F322" i="8" s="1"/>
  <c r="F321" i="8" s="1"/>
  <c r="F320" i="8" s="1"/>
  <c r="F319" i="8" s="1"/>
  <c r="F318" i="8" s="1"/>
  <c r="F317" i="8" s="1"/>
  <c r="F316" i="8" s="1"/>
  <c r="F315" i="8" s="1"/>
  <c r="F314" i="8" s="1"/>
  <c r="F313" i="8" s="1"/>
  <c r="F312" i="8" s="1"/>
  <c r="F311" i="8" s="1"/>
  <c r="F310" i="8" s="1"/>
  <c r="F309" i="8" s="1"/>
  <c r="F308" i="8" s="1"/>
  <c r="F307" i="8" s="1"/>
  <c r="F306" i="8" s="1"/>
  <c r="F305" i="8" s="1"/>
  <c r="F304" i="8" s="1"/>
  <c r="F303" i="8" s="1"/>
  <c r="F302" i="8" s="1"/>
  <c r="F301" i="8" s="1"/>
  <c r="D334" i="8"/>
  <c r="B334" i="8"/>
  <c r="E334" i="8"/>
  <c r="A335" i="14"/>
  <c r="A335" i="15" s="1"/>
  <c r="C335" i="15" s="1"/>
  <c r="D335" i="15" s="1"/>
  <c r="T335" i="11"/>
  <c r="AB335" i="11"/>
  <c r="C335" i="14" s="1"/>
  <c r="R335" i="11"/>
  <c r="AG333" i="11"/>
  <c r="P333" i="14" s="1"/>
  <c r="S333" i="15" s="1"/>
  <c r="D333" i="14"/>
  <c r="S335" i="11"/>
  <c r="Q335" i="11"/>
  <c r="A335" i="8"/>
  <c r="P335" i="11"/>
  <c r="L335" i="11" s="1"/>
  <c r="B335" i="14" s="1"/>
  <c r="U335" i="11"/>
  <c r="AD333" i="11"/>
  <c r="E333" i="14" s="1"/>
  <c r="O334" i="11"/>
  <c r="X334" i="11"/>
  <c r="M334" i="14" s="1"/>
  <c r="P334" i="15" l="1"/>
  <c r="P335" i="8"/>
  <c r="Q335" i="8" s="1"/>
  <c r="D335" i="8"/>
  <c r="E335" i="8"/>
  <c r="B335" i="8"/>
  <c r="C335" i="8"/>
  <c r="Z335" i="11"/>
  <c r="M335" i="11"/>
  <c r="N336" i="11" s="1"/>
  <c r="W334" i="11"/>
  <c r="Y334" i="11"/>
  <c r="AC334" i="11" l="1"/>
  <c r="D334" i="14" s="1"/>
  <c r="A336" i="14"/>
  <c r="A336" i="15" s="1"/>
  <c r="C336" i="15" s="1"/>
  <c r="D336" i="15" s="1"/>
  <c r="T336" i="11"/>
  <c r="AB336" i="11"/>
  <c r="C336" i="14" s="1"/>
  <c r="R336" i="11"/>
  <c r="AE334" i="11"/>
  <c r="N334" i="14" s="1"/>
  <c r="Q334" i="15" s="1"/>
  <c r="AD334" i="11"/>
  <c r="E334" i="14" s="1"/>
  <c r="AF334" i="11"/>
  <c r="O334" i="14" s="1"/>
  <c r="R334" i="15" s="1"/>
  <c r="AG334" i="11"/>
  <c r="P334" i="14" s="1"/>
  <c r="S334" i="15" s="1"/>
  <c r="AH334" i="11"/>
  <c r="Q334" i="14" s="1"/>
  <c r="T334" i="15" s="1"/>
  <c r="Q336" i="11"/>
  <c r="P336" i="11"/>
  <c r="L336" i="11" s="1"/>
  <c r="B336" i="14" s="1"/>
  <c r="U336" i="11"/>
  <c r="S336" i="11"/>
  <c r="O335" i="11"/>
  <c r="X335" i="11"/>
  <c r="M335" i="14" s="1"/>
  <c r="P335" i="15" l="1"/>
  <c r="C334" i="8"/>
  <c r="A336" i="8"/>
  <c r="P336" i="8" s="1"/>
  <c r="Q336" i="8" s="1"/>
  <c r="W335" i="11"/>
  <c r="Y335" i="11"/>
  <c r="M336" i="11"/>
  <c r="N337" i="11" s="1"/>
  <c r="Z336" i="11"/>
  <c r="AC335" i="11" l="1"/>
  <c r="D335" i="14" s="1"/>
  <c r="D336" i="8"/>
  <c r="C336" i="8"/>
  <c r="B336" i="8"/>
  <c r="E336" i="8"/>
  <c r="A337" i="14"/>
  <c r="A337" i="15" s="1"/>
  <c r="C337" i="15" s="1"/>
  <c r="D337" i="15" s="1"/>
  <c r="T337" i="11"/>
  <c r="AB337" i="11"/>
  <c r="C337" i="14" s="1"/>
  <c r="R337" i="11"/>
  <c r="AF335" i="11"/>
  <c r="O335" i="14" s="1"/>
  <c r="R335" i="15" s="1"/>
  <c r="AH335" i="11"/>
  <c r="Q335" i="14" s="1"/>
  <c r="T335" i="15" s="1"/>
  <c r="AD335" i="11"/>
  <c r="E335" i="14" s="1"/>
  <c r="AG335" i="11"/>
  <c r="P335" i="14" s="1"/>
  <c r="S335" i="15" s="1"/>
  <c r="AE335" i="11"/>
  <c r="N335" i="14" s="1"/>
  <c r="Q335" i="15" s="1"/>
  <c r="O336" i="11"/>
  <c r="X336" i="11"/>
  <c r="M336" i="14" s="1"/>
  <c r="P337" i="11"/>
  <c r="L337" i="11" s="1"/>
  <c r="B337" i="14" s="1"/>
  <c r="Q337" i="11"/>
  <c r="U337" i="11"/>
  <c r="S337" i="11"/>
  <c r="P336" i="15" l="1"/>
  <c r="A337" i="8"/>
  <c r="P337" i="8" s="1"/>
  <c r="Q337" i="8" s="1"/>
  <c r="W336" i="11"/>
  <c r="Y336" i="11"/>
  <c r="M337" i="11"/>
  <c r="N338" i="11" s="1"/>
  <c r="Z337" i="11"/>
  <c r="E337" i="8" l="1"/>
  <c r="B337" i="8"/>
  <c r="C337" i="8"/>
  <c r="D337" i="8"/>
  <c r="AC336" i="11"/>
  <c r="D336" i="14" s="1"/>
  <c r="A338" i="14"/>
  <c r="A338" i="15" s="1"/>
  <c r="C338" i="15" s="1"/>
  <c r="D338" i="15" s="1"/>
  <c r="T338" i="11"/>
  <c r="AB338" i="11"/>
  <c r="C338" i="14" s="1"/>
  <c r="R338" i="11"/>
  <c r="AF336" i="11"/>
  <c r="O336" i="14" s="1"/>
  <c r="R336" i="15" s="1"/>
  <c r="AG336" i="11"/>
  <c r="P336" i="14" s="1"/>
  <c r="S336" i="15" s="1"/>
  <c r="U338" i="11"/>
  <c r="P338" i="11"/>
  <c r="L338" i="11" s="1"/>
  <c r="B338" i="14" s="1"/>
  <c r="Q338" i="11"/>
  <c r="S338" i="11"/>
  <c r="AE336" i="11"/>
  <c r="N336" i="14" s="1"/>
  <c r="Q336" i="15" s="1"/>
  <c r="X337" i="11"/>
  <c r="M337" i="14" s="1"/>
  <c r="O337" i="11"/>
  <c r="AD336" i="11"/>
  <c r="E336" i="14" s="1"/>
  <c r="AH336" i="11"/>
  <c r="Q336" i="14" s="1"/>
  <c r="T336" i="15" s="1"/>
  <c r="P337" i="15" l="1"/>
  <c r="A338" i="8"/>
  <c r="P338" i="8" s="1"/>
  <c r="Q338" i="8" s="1"/>
  <c r="Z338" i="11"/>
  <c r="M338" i="11"/>
  <c r="N339" i="11" s="1"/>
  <c r="W337" i="11"/>
  <c r="Y337" i="11"/>
  <c r="AC337" i="11" l="1"/>
  <c r="D337" i="14" s="1"/>
  <c r="D338" i="8"/>
  <c r="B338" i="8"/>
  <c r="C338" i="8"/>
  <c r="E338" i="8"/>
  <c r="A339" i="14"/>
  <c r="A339" i="15" s="1"/>
  <c r="C339" i="15" s="1"/>
  <c r="D339" i="15" s="1"/>
  <c r="T339" i="11"/>
  <c r="AB339" i="11"/>
  <c r="C339" i="14" s="1"/>
  <c r="R339" i="11"/>
  <c r="AF337" i="11"/>
  <c r="O337" i="14" s="1"/>
  <c r="R337" i="15" s="1"/>
  <c r="AH337" i="11"/>
  <c r="Q337" i="14" s="1"/>
  <c r="T337" i="15" s="1"/>
  <c r="U339" i="11"/>
  <c r="S339" i="11"/>
  <c r="P339" i="11"/>
  <c r="L339" i="11" s="1"/>
  <c r="B339" i="14" s="1"/>
  <c r="Q339" i="11"/>
  <c r="AD337" i="11"/>
  <c r="E337" i="14" s="1"/>
  <c r="AG337" i="11"/>
  <c r="P337" i="14" s="1"/>
  <c r="S337" i="15" s="1"/>
  <c r="AE337" i="11"/>
  <c r="N337" i="14" s="1"/>
  <c r="Q337" i="15" s="1"/>
  <c r="X338" i="11"/>
  <c r="M338" i="14" s="1"/>
  <c r="O338" i="11"/>
  <c r="P338" i="15" l="1"/>
  <c r="A339" i="8"/>
  <c r="P339" i="8" s="1"/>
  <c r="Q339" i="8" s="1"/>
  <c r="Z339" i="11"/>
  <c r="M339" i="11"/>
  <c r="N340" i="11" s="1"/>
  <c r="Y338" i="11"/>
  <c r="W338" i="11"/>
  <c r="AD338" i="11" l="1"/>
  <c r="E338" i="14" s="1"/>
  <c r="AC338" i="11"/>
  <c r="D338" i="14" s="1"/>
  <c r="B339" i="8"/>
  <c r="C339" i="8"/>
  <c r="D339" i="8"/>
  <c r="E339" i="8"/>
  <c r="A340" i="14"/>
  <c r="A340" i="15" s="1"/>
  <c r="C340" i="15" s="1"/>
  <c r="D340" i="15" s="1"/>
  <c r="T340" i="11"/>
  <c r="AB340" i="11"/>
  <c r="C340" i="14" s="1"/>
  <c r="R340" i="11"/>
  <c r="AH338" i="11"/>
  <c r="Q338" i="14" s="1"/>
  <c r="T338" i="15" s="1"/>
  <c r="AF338" i="11"/>
  <c r="O338" i="14" s="1"/>
  <c r="R338" i="15" s="1"/>
  <c r="P340" i="11"/>
  <c r="L340" i="11" s="1"/>
  <c r="B340" i="14" s="1"/>
  <c r="S340" i="11"/>
  <c r="Q340" i="11"/>
  <c r="U340" i="11"/>
  <c r="X339" i="11"/>
  <c r="M339" i="14" s="1"/>
  <c r="O339" i="11"/>
  <c r="AE338" i="11"/>
  <c r="N338" i="14" s="1"/>
  <c r="Q338" i="15" s="1"/>
  <c r="AG338" i="11"/>
  <c r="P338" i="14" s="1"/>
  <c r="S338" i="15" s="1"/>
  <c r="P339" i="15" l="1"/>
  <c r="A340" i="8"/>
  <c r="P340" i="8" s="1"/>
  <c r="Q340" i="8" s="1"/>
  <c r="Z340" i="11"/>
  <c r="M340" i="11"/>
  <c r="N341" i="11" s="1"/>
  <c r="W339" i="11"/>
  <c r="Y339" i="11"/>
  <c r="D340" i="8" l="1"/>
  <c r="AC339" i="11"/>
  <c r="D339" i="14" s="1"/>
  <c r="C340" i="8"/>
  <c r="B340" i="8"/>
  <c r="E340" i="8"/>
  <c r="A341" i="14"/>
  <c r="A341" i="15" s="1"/>
  <c r="C341" i="15" s="1"/>
  <c r="D341" i="15" s="1"/>
  <c r="T341" i="11"/>
  <c r="AB341" i="11"/>
  <c r="C341" i="14" s="1"/>
  <c r="AG339" i="11"/>
  <c r="P339" i="14" s="1"/>
  <c r="S339" i="15" s="1"/>
  <c r="R341" i="11"/>
  <c r="AE339" i="11"/>
  <c r="N339" i="14" s="1"/>
  <c r="Q339" i="15" s="1"/>
  <c r="S341" i="11"/>
  <c r="Q341" i="11"/>
  <c r="P341" i="11"/>
  <c r="L341" i="11" s="1"/>
  <c r="B341" i="14" s="1"/>
  <c r="U341" i="11"/>
  <c r="AH339" i="11"/>
  <c r="Q339" i="14" s="1"/>
  <c r="T339" i="15" s="1"/>
  <c r="AD339" i="11"/>
  <c r="E339" i="14" s="1"/>
  <c r="AF339" i="11"/>
  <c r="O339" i="14" s="1"/>
  <c r="R339" i="15" s="1"/>
  <c r="X340" i="11"/>
  <c r="M340" i="14" s="1"/>
  <c r="O340" i="11"/>
  <c r="P340" i="15" l="1"/>
  <c r="A341" i="8"/>
  <c r="E341" i="8" s="1"/>
  <c r="W340" i="11"/>
  <c r="Y340" i="11"/>
  <c r="Z341" i="11"/>
  <c r="M341" i="11"/>
  <c r="N342" i="11" s="1"/>
  <c r="AC340" i="11" l="1"/>
  <c r="D340" i="14" s="1"/>
  <c r="D341" i="8"/>
  <c r="P341" i="8"/>
  <c r="Q341" i="8" s="1"/>
  <c r="C341" i="8"/>
  <c r="B341" i="8"/>
  <c r="A342" i="14"/>
  <c r="A342" i="15" s="1"/>
  <c r="C342" i="15" s="1"/>
  <c r="D342" i="15" s="1"/>
  <c r="T342" i="11"/>
  <c r="AB342" i="11"/>
  <c r="C342" i="14" s="1"/>
  <c r="R342" i="11"/>
  <c r="AG340" i="11"/>
  <c r="P340" i="14" s="1"/>
  <c r="S340" i="15" s="1"/>
  <c r="AE340" i="11"/>
  <c r="N340" i="14" s="1"/>
  <c r="Q340" i="15" s="1"/>
  <c r="P342" i="11"/>
  <c r="L342" i="11" s="1"/>
  <c r="B342" i="14" s="1"/>
  <c r="S342" i="11"/>
  <c r="U342" i="11"/>
  <c r="Q342" i="11"/>
  <c r="AD340" i="11"/>
  <c r="E340" i="14" s="1"/>
  <c r="X341" i="11"/>
  <c r="M341" i="14" s="1"/>
  <c r="O341" i="11"/>
  <c r="AF340" i="11"/>
  <c r="O340" i="14" s="1"/>
  <c r="R340" i="15" s="1"/>
  <c r="AH340" i="11"/>
  <c r="Q340" i="14" s="1"/>
  <c r="T340" i="15" s="1"/>
  <c r="P341" i="15" l="1"/>
  <c r="A342" i="8"/>
  <c r="P342" i="8" s="1"/>
  <c r="Q342" i="8" s="1"/>
  <c r="M342" i="11"/>
  <c r="N343" i="11" s="1"/>
  <c r="Z342" i="11"/>
  <c r="Y341" i="11"/>
  <c r="W341" i="11" s="1"/>
  <c r="AC341" i="11" l="1"/>
  <c r="D341" i="14" s="1"/>
  <c r="D342" i="8"/>
  <c r="B342" i="8"/>
  <c r="C342" i="8"/>
  <c r="E342" i="8"/>
  <c r="A343" i="14"/>
  <c r="T343" i="11"/>
  <c r="AB343" i="11"/>
  <c r="C343" i="14" s="1"/>
  <c r="R343" i="11"/>
  <c r="AE341" i="11"/>
  <c r="N341" i="14" s="1"/>
  <c r="Q341" i="15" s="1"/>
  <c r="X342" i="11"/>
  <c r="M342" i="14" s="1"/>
  <c r="O342" i="11"/>
  <c r="AG341" i="11"/>
  <c r="P341" i="14" s="1"/>
  <c r="S341" i="15" s="1"/>
  <c r="AH341" i="11"/>
  <c r="Q341" i="14" s="1"/>
  <c r="T341" i="15" s="1"/>
  <c r="AD341" i="11"/>
  <c r="E341" i="14" s="1"/>
  <c r="AF341" i="11"/>
  <c r="O341" i="14" s="1"/>
  <c r="R341" i="15" s="1"/>
  <c r="P343" i="11"/>
  <c r="L343" i="11" s="1"/>
  <c r="B343" i="14" s="1"/>
  <c r="S343" i="11"/>
  <c r="Q343" i="11"/>
  <c r="U343" i="11"/>
  <c r="P342" i="15" l="1"/>
  <c r="A343" i="8"/>
  <c r="P343" i="8" s="1"/>
  <c r="Q343" i="8" s="1"/>
  <c r="A343" i="15"/>
  <c r="C343" i="15" s="1"/>
  <c r="D343" i="15" s="1"/>
  <c r="M343" i="11"/>
  <c r="N344" i="11" s="1"/>
  <c r="Z343" i="11"/>
  <c r="Y342" i="11"/>
  <c r="W342" i="11" s="1"/>
  <c r="E343" i="8" l="1"/>
  <c r="AE342" i="11"/>
  <c r="N342" i="14" s="1"/>
  <c r="Q342" i="15" s="1"/>
  <c r="AC342" i="11"/>
  <c r="D342" i="14" s="1"/>
  <c r="B343" i="8"/>
  <c r="C343" i="8"/>
  <c r="D343" i="8"/>
  <c r="A344" i="14"/>
  <c r="A344" i="15" s="1"/>
  <c r="C344" i="15" s="1"/>
  <c r="D344" i="15" s="1"/>
  <c r="T344" i="11"/>
  <c r="AB344" i="11"/>
  <c r="C344" i="14" s="1"/>
  <c r="R344" i="11"/>
  <c r="AF342" i="11"/>
  <c r="O342" i="14" s="1"/>
  <c r="R342" i="15" s="1"/>
  <c r="AG342" i="11"/>
  <c r="P342" i="14" s="1"/>
  <c r="S342" i="15" s="1"/>
  <c r="X343" i="11"/>
  <c r="M343" i="14" s="1"/>
  <c r="O343" i="11"/>
  <c r="AD342" i="11"/>
  <c r="E342" i="14" s="1"/>
  <c r="AH342" i="11"/>
  <c r="Q342" i="14" s="1"/>
  <c r="T342" i="15" s="1"/>
  <c r="Q344" i="11"/>
  <c r="U344" i="11"/>
  <c r="S344" i="11"/>
  <c r="P344" i="11"/>
  <c r="L344" i="11" s="1"/>
  <c r="B344" i="14" s="1"/>
  <c r="P343" i="15" l="1"/>
  <c r="A344" i="8"/>
  <c r="B344" i="8" s="1"/>
  <c r="Y343" i="11"/>
  <c r="W343" i="11" s="1"/>
  <c r="M344" i="11"/>
  <c r="N345" i="11" s="1"/>
  <c r="Z344" i="11"/>
  <c r="AD343" i="11" l="1"/>
  <c r="E343" i="14" s="1"/>
  <c r="AC343" i="11"/>
  <c r="D343" i="14" s="1"/>
  <c r="D344" i="8"/>
  <c r="E344" i="8"/>
  <c r="C344" i="8"/>
  <c r="P344" i="8"/>
  <c r="Q344" i="8" s="1"/>
  <c r="A345" i="14"/>
  <c r="A345" i="15" s="1"/>
  <c r="C345" i="15" s="1"/>
  <c r="D345" i="15" s="1"/>
  <c r="T345" i="11"/>
  <c r="AB345" i="11"/>
  <c r="C345" i="14" s="1"/>
  <c r="R345" i="11"/>
  <c r="AG343" i="11"/>
  <c r="P343" i="14" s="1"/>
  <c r="S343" i="15" s="1"/>
  <c r="X344" i="11"/>
  <c r="M344" i="14" s="1"/>
  <c r="O344" i="11"/>
  <c r="AE343" i="11"/>
  <c r="N343" i="14" s="1"/>
  <c r="Q343" i="15" s="1"/>
  <c r="AH343" i="11"/>
  <c r="Q343" i="14" s="1"/>
  <c r="T343" i="15" s="1"/>
  <c r="S345" i="11"/>
  <c r="U345" i="11"/>
  <c r="Q345" i="11"/>
  <c r="P345" i="11"/>
  <c r="L345" i="11" s="1"/>
  <c r="B345" i="14" s="1"/>
  <c r="AF343" i="11"/>
  <c r="O343" i="14" s="1"/>
  <c r="R343" i="15" s="1"/>
  <c r="P344" i="15" l="1"/>
  <c r="A345" i="8"/>
  <c r="P345" i="8" s="1"/>
  <c r="Q345" i="8" s="1"/>
  <c r="Z345" i="11"/>
  <c r="M345" i="11"/>
  <c r="N346" i="11" s="1"/>
  <c r="Y344" i="11"/>
  <c r="W344" i="11" s="1"/>
  <c r="AH344" i="11" l="1"/>
  <c r="Q344" i="14" s="1"/>
  <c r="T344" i="15" s="1"/>
  <c r="AC344" i="11"/>
  <c r="D344" i="14" s="1"/>
  <c r="D345" i="8"/>
  <c r="C345" i="8"/>
  <c r="E345" i="8"/>
  <c r="B345" i="8"/>
  <c r="A346" i="14"/>
  <c r="A346" i="15" s="1"/>
  <c r="C346" i="15" s="1"/>
  <c r="D346" i="15" s="1"/>
  <c r="T346" i="11"/>
  <c r="AB346" i="11"/>
  <c r="C346" i="14" s="1"/>
  <c r="R346" i="11"/>
  <c r="AE344" i="11"/>
  <c r="N344" i="14" s="1"/>
  <c r="Q344" i="15" s="1"/>
  <c r="AD344" i="11"/>
  <c r="E344" i="14" s="1"/>
  <c r="AF344" i="11"/>
  <c r="O344" i="14" s="1"/>
  <c r="R344" i="15" s="1"/>
  <c r="U346" i="11"/>
  <c r="Q346" i="11"/>
  <c r="S346" i="11"/>
  <c r="P346" i="11"/>
  <c r="L346" i="11" s="1"/>
  <c r="B346" i="14" s="1"/>
  <c r="AG344" i="11"/>
  <c r="P344" i="14" s="1"/>
  <c r="S344" i="15" s="1"/>
  <c r="O345" i="11"/>
  <c r="X345" i="11"/>
  <c r="M345" i="14" s="1"/>
  <c r="P345" i="15" l="1"/>
  <c r="A346" i="8"/>
  <c r="P346" i="8" s="1"/>
  <c r="Q346" i="8" s="1"/>
  <c r="Z346" i="11"/>
  <c r="M346" i="11"/>
  <c r="N347" i="11" s="1"/>
  <c r="Y345" i="11"/>
  <c r="W345" i="11" s="1"/>
  <c r="B346" i="8" l="1"/>
  <c r="C346" i="8"/>
  <c r="D346" i="8"/>
  <c r="E346" i="8"/>
  <c r="AC345" i="11"/>
  <c r="D345" i="14" s="1"/>
  <c r="A347" i="14"/>
  <c r="A347" i="15" s="1"/>
  <c r="C347" i="15" s="1"/>
  <c r="D347" i="15" s="1"/>
  <c r="T347" i="11"/>
  <c r="AB347" i="11"/>
  <c r="C347" i="14" s="1"/>
  <c r="R347" i="11"/>
  <c r="AF345" i="11"/>
  <c r="O345" i="14" s="1"/>
  <c r="R345" i="15" s="1"/>
  <c r="AH345" i="11"/>
  <c r="Q345" i="14" s="1"/>
  <c r="T345" i="15" s="1"/>
  <c r="U347" i="11"/>
  <c r="P347" i="11"/>
  <c r="L347" i="11" s="1"/>
  <c r="B347" i="14" s="1"/>
  <c r="Q347" i="11"/>
  <c r="S347" i="11"/>
  <c r="AE345" i="11"/>
  <c r="N345" i="14" s="1"/>
  <c r="Q345" i="15" s="1"/>
  <c r="AG345" i="11"/>
  <c r="P345" i="14" s="1"/>
  <c r="S345" i="15" s="1"/>
  <c r="AD345" i="11"/>
  <c r="E345" i="14" s="1"/>
  <c r="O346" i="11"/>
  <c r="X346" i="11"/>
  <c r="M346" i="14" s="1"/>
  <c r="P346" i="15" l="1"/>
  <c r="A347" i="8"/>
  <c r="P347" i="8" s="1"/>
  <c r="Q347" i="8" s="1"/>
  <c r="Z347" i="11"/>
  <c r="M347" i="11"/>
  <c r="N348" i="11" s="1"/>
  <c r="Y346" i="11"/>
  <c r="W346" i="11" s="1"/>
  <c r="AC346" i="11" l="1"/>
  <c r="D346" i="14" s="1"/>
  <c r="C347" i="8"/>
  <c r="B347" i="8"/>
  <c r="D347" i="8"/>
  <c r="E347" i="8"/>
  <c r="A348" i="14"/>
  <c r="A348" i="15" s="1"/>
  <c r="C348" i="15" s="1"/>
  <c r="D348" i="15" s="1"/>
  <c r="T348" i="11"/>
  <c r="AB348" i="11"/>
  <c r="C348" i="14" s="1"/>
  <c r="R348" i="11"/>
  <c r="AD346" i="11"/>
  <c r="E346" i="14" s="1"/>
  <c r="AH346" i="11"/>
  <c r="Q346" i="14" s="1"/>
  <c r="T346" i="15" s="1"/>
  <c r="AE346" i="11"/>
  <c r="N346" i="14" s="1"/>
  <c r="Q346" i="15" s="1"/>
  <c r="X347" i="11"/>
  <c r="M347" i="14" s="1"/>
  <c r="O347" i="11"/>
  <c r="AF346" i="11"/>
  <c r="O346" i="14" s="1"/>
  <c r="R346" i="15" s="1"/>
  <c r="AG346" i="11"/>
  <c r="P346" i="14" s="1"/>
  <c r="S346" i="15" s="1"/>
  <c r="P348" i="11"/>
  <c r="L348" i="11" s="1"/>
  <c r="B348" i="14" s="1"/>
  <c r="U348" i="11"/>
  <c r="S348" i="11"/>
  <c r="A348" i="8"/>
  <c r="P348" i="8" s="1"/>
  <c r="Q348" i="11"/>
  <c r="P347" i="15" l="1"/>
  <c r="D348" i="8"/>
  <c r="Q348" i="8"/>
  <c r="E348" i="8"/>
  <c r="B348" i="8"/>
  <c r="C348" i="8"/>
  <c r="Z348" i="11"/>
  <c r="M348" i="11"/>
  <c r="N349" i="11" s="1"/>
  <c r="Y347" i="11"/>
  <c r="W347" i="11" s="1"/>
  <c r="AF347" i="11" l="1"/>
  <c r="O347" i="14" s="1"/>
  <c r="R347" i="15" s="1"/>
  <c r="AC347" i="11"/>
  <c r="D347" i="14" s="1"/>
  <c r="A349" i="14"/>
  <c r="A349" i="15" s="1"/>
  <c r="C349" i="15" s="1"/>
  <c r="D349" i="15" s="1"/>
  <c r="T349" i="11"/>
  <c r="AB349" i="11"/>
  <c r="C349" i="14" s="1"/>
  <c r="R349" i="11"/>
  <c r="AH347" i="11"/>
  <c r="Q347" i="14" s="1"/>
  <c r="T347" i="15" s="1"/>
  <c r="AD347" i="11"/>
  <c r="E347" i="14" s="1"/>
  <c r="X348" i="11"/>
  <c r="M348" i="14" s="1"/>
  <c r="O348" i="11"/>
  <c r="AE347" i="11"/>
  <c r="N347" i="14" s="1"/>
  <c r="Q347" i="15" s="1"/>
  <c r="AG347" i="11"/>
  <c r="P347" i="14" s="1"/>
  <c r="S347" i="15" s="1"/>
  <c r="Q349" i="11"/>
  <c r="U349" i="11"/>
  <c r="P349" i="11"/>
  <c r="L349" i="11" s="1"/>
  <c r="B349" i="14" s="1"/>
  <c r="S349" i="11"/>
  <c r="P348" i="15" l="1"/>
  <c r="A349" i="8"/>
  <c r="P349" i="8" s="1"/>
  <c r="Q349" i="8" s="1"/>
  <c r="M349" i="11"/>
  <c r="N350" i="11" s="1"/>
  <c r="Z349" i="11"/>
  <c r="Y348" i="11"/>
  <c r="W348" i="11" s="1"/>
  <c r="B349" i="8" l="1"/>
  <c r="E349" i="8"/>
  <c r="AD348" i="11"/>
  <c r="E348" i="14" s="1"/>
  <c r="AC348" i="11"/>
  <c r="D348" i="14" s="1"/>
  <c r="C349" i="8"/>
  <c r="D349" i="8"/>
  <c r="A350" i="14"/>
  <c r="T350" i="11"/>
  <c r="AB350" i="11"/>
  <c r="C350" i="14" s="1"/>
  <c r="R350" i="11"/>
  <c r="AE348" i="11"/>
  <c r="N348" i="14" s="1"/>
  <c r="Q348" i="15" s="1"/>
  <c r="AG348" i="11"/>
  <c r="P348" i="14" s="1"/>
  <c r="S348" i="15" s="1"/>
  <c r="AH348" i="11"/>
  <c r="Q348" i="14" s="1"/>
  <c r="T348" i="15" s="1"/>
  <c r="X349" i="11"/>
  <c r="M349" i="14" s="1"/>
  <c r="O349" i="11"/>
  <c r="AF348" i="11"/>
  <c r="O348" i="14" s="1"/>
  <c r="R348" i="15" s="1"/>
  <c r="P350" i="11"/>
  <c r="L350" i="11" s="1"/>
  <c r="B350" i="14" s="1"/>
  <c r="Q350" i="11"/>
  <c r="S350" i="11"/>
  <c r="U350" i="11"/>
  <c r="P349" i="15" l="1"/>
  <c r="A350" i="8"/>
  <c r="P350" i="8" s="1"/>
  <c r="Q350" i="8" s="1"/>
  <c r="A350" i="15"/>
  <c r="C350" i="15" s="1"/>
  <c r="D350" i="15" s="1"/>
  <c r="Z350" i="11"/>
  <c r="M350" i="11"/>
  <c r="N351" i="11" s="1"/>
  <c r="Y349" i="11"/>
  <c r="W349" i="11" s="1"/>
  <c r="B350" i="8" l="1"/>
  <c r="C350" i="8"/>
  <c r="D350" i="8"/>
  <c r="AC349" i="11"/>
  <c r="D349" i="14" s="1"/>
  <c r="E350" i="8"/>
  <c r="A351" i="14"/>
  <c r="A351" i="15" s="1"/>
  <c r="C351" i="15" s="1"/>
  <c r="D351" i="15" s="1"/>
  <c r="T351" i="11"/>
  <c r="AB351" i="11"/>
  <c r="C351" i="14" s="1"/>
  <c r="AF349" i="11"/>
  <c r="O349" i="14" s="1"/>
  <c r="R349" i="15" s="1"/>
  <c r="AD349" i="11"/>
  <c r="E349" i="14" s="1"/>
  <c r="AH349" i="11"/>
  <c r="Q349" i="14" s="1"/>
  <c r="T349" i="15" s="1"/>
  <c r="R351" i="11"/>
  <c r="AG349" i="11"/>
  <c r="P349" i="14" s="1"/>
  <c r="S349" i="15" s="1"/>
  <c r="AE349" i="11"/>
  <c r="N349" i="14" s="1"/>
  <c r="Q349" i="15" s="1"/>
  <c r="Q351" i="11"/>
  <c r="U351" i="11"/>
  <c r="S351" i="11"/>
  <c r="P351" i="11"/>
  <c r="L351" i="11" s="1"/>
  <c r="B351" i="14" s="1"/>
  <c r="O350" i="11"/>
  <c r="X350" i="11"/>
  <c r="M350" i="14" s="1"/>
  <c r="P350" i="15" l="1"/>
  <c r="A351" i="8"/>
  <c r="P351" i="8" s="1"/>
  <c r="Q351" i="8" s="1"/>
  <c r="AF350" i="11"/>
  <c r="O350" i="14" s="1"/>
  <c r="R350" i="15" s="1"/>
  <c r="Y350" i="11"/>
  <c r="W350" i="11" s="1"/>
  <c r="AH350" i="11"/>
  <c r="Q350" i="14" s="1"/>
  <c r="T350" i="15" s="1"/>
  <c r="AE350" i="11"/>
  <c r="N350" i="14" s="1"/>
  <c r="Q350" i="15" s="1"/>
  <c r="AG350" i="11"/>
  <c r="P350" i="14" s="1"/>
  <c r="S350" i="15" s="1"/>
  <c r="Z351" i="11"/>
  <c r="M351" i="11"/>
  <c r="N352" i="11" s="1"/>
  <c r="AC350" i="11" l="1"/>
  <c r="D350" i="14" s="1"/>
  <c r="B351" i="8"/>
  <c r="C351" i="8"/>
  <c r="D351" i="8"/>
  <c r="E351" i="8"/>
  <c r="A352" i="14"/>
  <c r="A352" i="15" s="1"/>
  <c r="C352" i="15" s="1"/>
  <c r="D352" i="15" s="1"/>
  <c r="T352" i="11"/>
  <c r="AB352" i="11"/>
  <c r="C352" i="14" s="1"/>
  <c r="R352" i="11"/>
  <c r="AD350" i="11"/>
  <c r="E350" i="14" s="1"/>
  <c r="U352" i="11"/>
  <c r="S352" i="11"/>
  <c r="Q352" i="11"/>
  <c r="P352" i="11"/>
  <c r="L352" i="11" s="1"/>
  <c r="B352" i="14" s="1"/>
  <c r="X351" i="11"/>
  <c r="M351" i="14" s="1"/>
  <c r="O351" i="11"/>
  <c r="P351" i="15" l="1"/>
  <c r="A352" i="8"/>
  <c r="P352" i="8" s="1"/>
  <c r="Q352" i="8" s="1"/>
  <c r="Z352" i="11"/>
  <c r="M352" i="11"/>
  <c r="N353" i="11" s="1"/>
  <c r="AE351" i="11"/>
  <c r="N351" i="14" s="1"/>
  <c r="Q351" i="15" s="1"/>
  <c r="AF351" i="11"/>
  <c r="O351" i="14" s="1"/>
  <c r="R351" i="15" s="1"/>
  <c r="Y351" i="11"/>
  <c r="W351" i="11" s="1"/>
  <c r="AH351" i="11"/>
  <c r="Q351" i="14" s="1"/>
  <c r="T351" i="15" s="1"/>
  <c r="AG351" i="11"/>
  <c r="P351" i="14" s="1"/>
  <c r="S351" i="15" s="1"/>
  <c r="AC351" i="11" l="1"/>
  <c r="D351" i="14" s="1"/>
  <c r="D352" i="8"/>
  <c r="B352" i="8"/>
  <c r="E352" i="8"/>
  <c r="C352" i="8"/>
  <c r="A353" i="14"/>
  <c r="A353" i="15" s="1"/>
  <c r="C353" i="15" s="1"/>
  <c r="D353" i="15" s="1"/>
  <c r="T353" i="11"/>
  <c r="AB353" i="11"/>
  <c r="C353" i="14" s="1"/>
  <c r="R353" i="11"/>
  <c r="P353" i="11"/>
  <c r="L353" i="11" s="1"/>
  <c r="B353" i="14" s="1"/>
  <c r="U353" i="11"/>
  <c r="S353" i="11"/>
  <c r="Q353" i="11"/>
  <c r="AD351" i="11"/>
  <c r="E351" i="14" s="1"/>
  <c r="X352" i="11"/>
  <c r="M352" i="14" s="1"/>
  <c r="O352" i="11"/>
  <c r="P352" i="15" l="1"/>
  <c r="A353" i="8"/>
  <c r="E353" i="8" s="1"/>
  <c r="Z353" i="11"/>
  <c r="M353" i="11"/>
  <c r="N354" i="11" s="1"/>
  <c r="Y352" i="11"/>
  <c r="W352" i="11" s="1"/>
  <c r="AE352" i="11"/>
  <c r="N352" i="14" s="1"/>
  <c r="Q352" i="15" s="1"/>
  <c r="AG352" i="11"/>
  <c r="P352" i="14" s="1"/>
  <c r="S352" i="15" s="1"/>
  <c r="AH352" i="11"/>
  <c r="Q352" i="14" s="1"/>
  <c r="T352" i="15" s="1"/>
  <c r="AF352" i="11"/>
  <c r="O352" i="14" s="1"/>
  <c r="R352" i="15" s="1"/>
  <c r="AC352" i="11" l="1"/>
  <c r="D352" i="14" s="1"/>
  <c r="C353" i="8"/>
  <c r="D353" i="8"/>
  <c r="B353" i="8"/>
  <c r="P353" i="8"/>
  <c r="Q353" i="8" s="1"/>
  <c r="A354" i="14"/>
  <c r="A354" i="15" s="1"/>
  <c r="C354" i="15" s="1"/>
  <c r="D354" i="15" s="1"/>
  <c r="T354" i="11"/>
  <c r="AB354" i="11"/>
  <c r="C354" i="14" s="1"/>
  <c r="R354" i="11"/>
  <c r="P354" i="11"/>
  <c r="L354" i="11" s="1"/>
  <c r="B354" i="14" s="1"/>
  <c r="U354" i="11"/>
  <c r="S354" i="11"/>
  <c r="Q354" i="11"/>
  <c r="AD352" i="11"/>
  <c r="E352" i="14" s="1"/>
  <c r="O353" i="11"/>
  <c r="X353" i="11"/>
  <c r="M353" i="14" s="1"/>
  <c r="P353" i="15" l="1"/>
  <c r="A354" i="8"/>
  <c r="P354" i="8" s="1"/>
  <c r="Q354" i="8" s="1"/>
  <c r="Y353" i="11"/>
  <c r="W353" i="11" s="1"/>
  <c r="AC353" i="11" s="1"/>
  <c r="AE353" i="11"/>
  <c r="N353" i="14" s="1"/>
  <c r="Q353" i="15" s="1"/>
  <c r="AH353" i="11"/>
  <c r="Q353" i="14" s="1"/>
  <c r="T353" i="15" s="1"/>
  <c r="AF353" i="11"/>
  <c r="O353" i="14" s="1"/>
  <c r="R353" i="15" s="1"/>
  <c r="Z354" i="11"/>
  <c r="M354" i="11"/>
  <c r="N355" i="11" s="1"/>
  <c r="B354" i="8" l="1"/>
  <c r="C354" i="8"/>
  <c r="D354" i="8"/>
  <c r="E354" i="8"/>
  <c r="A355" i="14"/>
  <c r="A355" i="15" s="1"/>
  <c r="C355" i="15" s="1"/>
  <c r="D355" i="15" s="1"/>
  <c r="T355" i="11"/>
  <c r="AB355" i="11"/>
  <c r="C355" i="14" s="1"/>
  <c r="R355" i="11"/>
  <c r="AG353" i="11"/>
  <c r="P353" i="14" s="1"/>
  <c r="S353" i="15" s="1"/>
  <c r="D353" i="14"/>
  <c r="P355" i="11"/>
  <c r="L355" i="11" s="1"/>
  <c r="B355" i="14" s="1"/>
  <c r="S355" i="11"/>
  <c r="Q355" i="11"/>
  <c r="U355" i="11"/>
  <c r="AD353" i="11"/>
  <c r="E353" i="14" s="1"/>
  <c r="O354" i="11"/>
  <c r="X354" i="11"/>
  <c r="M354" i="14" s="1"/>
  <c r="P354" i="15" l="1"/>
  <c r="A355" i="8"/>
  <c r="P355" i="8" s="1"/>
  <c r="Q355" i="8" s="1"/>
  <c r="Z355" i="11"/>
  <c r="M355" i="11"/>
  <c r="N356" i="11" s="1"/>
  <c r="Y354" i="11"/>
  <c r="W354" i="11" s="1"/>
  <c r="AC354" i="11" s="1"/>
  <c r="AF354" i="11"/>
  <c r="O354" i="14" s="1"/>
  <c r="R354" i="15" s="1"/>
  <c r="AH354" i="11"/>
  <c r="Q354" i="14" s="1"/>
  <c r="T354" i="15" s="1"/>
  <c r="AG354" i="11"/>
  <c r="P354" i="14" s="1"/>
  <c r="S354" i="15" s="1"/>
  <c r="D355" i="8" l="1"/>
  <c r="B355" i="8"/>
  <c r="C355" i="8"/>
  <c r="E355" i="8"/>
  <c r="A356" i="14"/>
  <c r="A356" i="15" s="1"/>
  <c r="C356" i="15" s="1"/>
  <c r="D356" i="15" s="1"/>
  <c r="T356" i="11"/>
  <c r="AB356" i="11"/>
  <c r="C356" i="14" s="1"/>
  <c r="R356" i="11"/>
  <c r="AE354" i="11"/>
  <c r="N354" i="14" s="1"/>
  <c r="Q354" i="15" s="1"/>
  <c r="D354" i="14"/>
  <c r="U356" i="11"/>
  <c r="P356" i="11"/>
  <c r="L356" i="11" s="1"/>
  <c r="B356" i="14" s="1"/>
  <c r="Q356" i="11"/>
  <c r="S356" i="11"/>
  <c r="AD354" i="11"/>
  <c r="E354" i="14" s="1"/>
  <c r="X355" i="11"/>
  <c r="M355" i="14" s="1"/>
  <c r="O355" i="11"/>
  <c r="P355" i="15" l="1"/>
  <c r="A356" i="8"/>
  <c r="P356" i="8" s="1"/>
  <c r="Q356" i="8" s="1"/>
  <c r="AG355" i="11"/>
  <c r="P355" i="14" s="1"/>
  <c r="S355" i="15" s="1"/>
  <c r="Y355" i="11"/>
  <c r="W355" i="11" s="1"/>
  <c r="AC355" i="11" s="1"/>
  <c r="AH355" i="11"/>
  <c r="Q355" i="14" s="1"/>
  <c r="T355" i="15" s="1"/>
  <c r="AF355" i="11"/>
  <c r="O355" i="14" s="1"/>
  <c r="R355" i="15" s="1"/>
  <c r="Z356" i="11"/>
  <c r="M356" i="11"/>
  <c r="N357" i="11" s="1"/>
  <c r="D356" i="8" l="1"/>
  <c r="C356" i="8"/>
  <c r="B356" i="8"/>
  <c r="E356" i="8"/>
  <c r="A357" i="14"/>
  <c r="A357" i="15" s="1"/>
  <c r="C357" i="15" s="1"/>
  <c r="D357" i="15" s="1"/>
  <c r="T357" i="11"/>
  <c r="AB357" i="11"/>
  <c r="C357" i="14" s="1"/>
  <c r="R357" i="11"/>
  <c r="AE355" i="11"/>
  <c r="N355" i="14" s="1"/>
  <c r="Q355" i="15" s="1"/>
  <c r="D355" i="14"/>
  <c r="AD355" i="11"/>
  <c r="E355" i="14" s="1"/>
  <c r="Q357" i="11"/>
  <c r="P357" i="11"/>
  <c r="L357" i="11" s="1"/>
  <c r="B357" i="14" s="1"/>
  <c r="U357" i="11"/>
  <c r="S357" i="11"/>
  <c r="X356" i="11"/>
  <c r="M356" i="14" s="1"/>
  <c r="O356" i="11"/>
  <c r="P356" i="15" l="1"/>
  <c r="A357" i="8"/>
  <c r="P357" i="8" s="1"/>
  <c r="Q357" i="8" s="1"/>
  <c r="Y356" i="11"/>
  <c r="W356" i="11" s="1"/>
  <c r="AF356" i="11"/>
  <c r="O356" i="14" s="1"/>
  <c r="R356" i="15" s="1"/>
  <c r="AE356" i="11"/>
  <c r="N356" i="14" s="1"/>
  <c r="Q356" i="15" s="1"/>
  <c r="AH356" i="11"/>
  <c r="Q356" i="14" s="1"/>
  <c r="T356" i="15" s="1"/>
  <c r="Z357" i="11"/>
  <c r="M357" i="11"/>
  <c r="N358" i="11" s="1"/>
  <c r="AD356" i="11" l="1"/>
  <c r="E356" i="14" s="1"/>
  <c r="AC356" i="11"/>
  <c r="D356" i="14" s="1"/>
  <c r="B357" i="8"/>
  <c r="C357" i="8"/>
  <c r="D357" i="8"/>
  <c r="E357" i="8"/>
  <c r="A358" i="14"/>
  <c r="A358" i="15" s="1"/>
  <c r="C358" i="15" s="1"/>
  <c r="D358" i="15" s="1"/>
  <c r="T358" i="11"/>
  <c r="AB358" i="11"/>
  <c r="C358" i="14" s="1"/>
  <c r="R358" i="11"/>
  <c r="P358" i="11"/>
  <c r="L358" i="11" s="1"/>
  <c r="B358" i="14" s="1"/>
  <c r="Q358" i="11"/>
  <c r="S358" i="11"/>
  <c r="U358" i="11"/>
  <c r="X357" i="11"/>
  <c r="M357" i="14" s="1"/>
  <c r="O357" i="11"/>
  <c r="AG356" i="11"/>
  <c r="P356" i="14" s="1"/>
  <c r="S356" i="15" s="1"/>
  <c r="P357" i="15" l="1"/>
  <c r="A358" i="8"/>
  <c r="P358" i="8" s="1"/>
  <c r="Q358" i="8" s="1"/>
  <c r="M358" i="11"/>
  <c r="N359" i="11" s="1"/>
  <c r="Z358" i="11"/>
  <c r="Y357" i="11"/>
  <c r="W357" i="11" s="1"/>
  <c r="AC357" i="11" s="1"/>
  <c r="AH357" i="11"/>
  <c r="Q357" i="14" s="1"/>
  <c r="T357" i="15" s="1"/>
  <c r="AG357" i="11"/>
  <c r="P357" i="14" s="1"/>
  <c r="S357" i="15" s="1"/>
  <c r="AF357" i="11"/>
  <c r="O357" i="14" s="1"/>
  <c r="R357" i="15" s="1"/>
  <c r="B358" i="8" l="1"/>
  <c r="E358" i="8"/>
  <c r="C358" i="8"/>
  <c r="D358" i="8"/>
  <c r="A359" i="14"/>
  <c r="A359" i="15" s="1"/>
  <c r="C359" i="15" s="1"/>
  <c r="D359" i="15" s="1"/>
  <c r="T359" i="11"/>
  <c r="AB359" i="11"/>
  <c r="C359" i="14" s="1"/>
  <c r="R359" i="11"/>
  <c r="O358" i="11"/>
  <c r="X358" i="11"/>
  <c r="M358" i="14" s="1"/>
  <c r="P359" i="11"/>
  <c r="L359" i="11" s="1"/>
  <c r="B359" i="14" s="1"/>
  <c r="U359" i="11"/>
  <c r="S359" i="11"/>
  <c r="Q359" i="11"/>
  <c r="AE357" i="11"/>
  <c r="N357" i="14" s="1"/>
  <c r="Q357" i="15" s="1"/>
  <c r="D357" i="14"/>
  <c r="AD357" i="11"/>
  <c r="E357" i="14" s="1"/>
  <c r="P358" i="15" l="1"/>
  <c r="A359" i="8"/>
  <c r="P359" i="8" s="1"/>
  <c r="Q359" i="8" s="1"/>
  <c r="AF358" i="11"/>
  <c r="O358" i="14" s="1"/>
  <c r="R358" i="15" s="1"/>
  <c r="AG358" i="11"/>
  <c r="P358" i="14" s="1"/>
  <c r="S358" i="15" s="1"/>
  <c r="Y358" i="11"/>
  <c r="W358" i="11" s="1"/>
  <c r="AC358" i="11" s="1"/>
  <c r="AH358" i="11"/>
  <c r="Q358" i="14" s="1"/>
  <c r="T358" i="15" s="1"/>
  <c r="Z359" i="11"/>
  <c r="M359" i="11"/>
  <c r="N360" i="11" s="1"/>
  <c r="B359" i="8" l="1"/>
  <c r="D359" i="8"/>
  <c r="E359" i="8"/>
  <c r="F358" i="8"/>
  <c r="F357" i="8" s="1"/>
  <c r="F356" i="8" s="1"/>
  <c r="F355" i="8" s="1"/>
  <c r="F354" i="8" s="1"/>
  <c r="F353" i="8" s="1"/>
  <c r="F352" i="8" s="1"/>
  <c r="F351" i="8" s="1"/>
  <c r="F350" i="8" s="1"/>
  <c r="F349" i="8" s="1"/>
  <c r="F348" i="8" s="1"/>
  <c r="F347" i="8" s="1"/>
  <c r="F346" i="8" s="1"/>
  <c r="F345" i="8" s="1"/>
  <c r="F344" i="8" s="1"/>
  <c r="F343" i="8" s="1"/>
  <c r="F342" i="8" s="1"/>
  <c r="F341" i="8" s="1"/>
  <c r="F340" i="8" s="1"/>
  <c r="F339" i="8" s="1"/>
  <c r="F338" i="8" s="1"/>
  <c r="F337" i="8" s="1"/>
  <c r="F336" i="8" s="1"/>
  <c r="F335" i="8" s="1"/>
  <c r="F334" i="8" s="1"/>
  <c r="A360" i="14"/>
  <c r="A360" i="15" s="1"/>
  <c r="C360" i="15" s="1"/>
  <c r="D360" i="15" s="1"/>
  <c r="T360" i="11"/>
  <c r="AB360" i="11"/>
  <c r="C360" i="14" s="1"/>
  <c r="R360" i="11"/>
  <c r="AE358" i="11"/>
  <c r="N358" i="14" s="1"/>
  <c r="Q358" i="15" s="1"/>
  <c r="D358" i="14"/>
  <c r="Q360" i="11"/>
  <c r="P360" i="11"/>
  <c r="L360" i="11" s="1"/>
  <c r="B360" i="14" s="1"/>
  <c r="S360" i="11"/>
  <c r="U360" i="11"/>
  <c r="O359" i="11"/>
  <c r="X359" i="11"/>
  <c r="M359" i="14" s="1"/>
  <c r="AD358" i="11"/>
  <c r="E358" i="14" s="1"/>
  <c r="P359" i="15" l="1"/>
  <c r="A360" i="8"/>
  <c r="E360" i="8" s="1"/>
  <c r="W359" i="11"/>
  <c r="Y359" i="11"/>
  <c r="M360" i="11"/>
  <c r="N361" i="11" s="1"/>
  <c r="Z360" i="11"/>
  <c r="AC359" i="11" l="1"/>
  <c r="D359" i="14" s="1"/>
  <c r="C360" i="8"/>
  <c r="B360" i="8"/>
  <c r="D360" i="8"/>
  <c r="P360" i="8"/>
  <c r="Q360" i="8" s="1"/>
  <c r="A361" i="14"/>
  <c r="A361" i="15" s="1"/>
  <c r="C361" i="15" s="1"/>
  <c r="D361" i="15" s="1"/>
  <c r="T361" i="11"/>
  <c r="AB361" i="11"/>
  <c r="C361" i="14" s="1"/>
  <c r="R361" i="11"/>
  <c r="AG359" i="11"/>
  <c r="P359" i="14" s="1"/>
  <c r="S359" i="15" s="1"/>
  <c r="AH359" i="11"/>
  <c r="Q359" i="14" s="1"/>
  <c r="T359" i="15" s="1"/>
  <c r="AE359" i="11"/>
  <c r="N359" i="14" s="1"/>
  <c r="Q359" i="15" s="1"/>
  <c r="O360" i="11"/>
  <c r="X360" i="11"/>
  <c r="M360" i="14" s="1"/>
  <c r="P361" i="11"/>
  <c r="L361" i="11" s="1"/>
  <c r="B361" i="14" s="1"/>
  <c r="U361" i="11"/>
  <c r="S361" i="11"/>
  <c r="Q361" i="11"/>
  <c r="AD359" i="11"/>
  <c r="E359" i="14" s="1"/>
  <c r="AF359" i="11"/>
  <c r="O359" i="14" s="1"/>
  <c r="R359" i="15" s="1"/>
  <c r="P360" i="15" l="1"/>
  <c r="C359" i="8"/>
  <c r="A361" i="8"/>
  <c r="P361" i="8" s="1"/>
  <c r="Q361" i="8" s="1"/>
  <c r="W360" i="11"/>
  <c r="Y360" i="11"/>
  <c r="M361" i="11"/>
  <c r="N362" i="11" s="1"/>
  <c r="Z361" i="11"/>
  <c r="B361" i="8" l="1"/>
  <c r="AC360" i="11"/>
  <c r="D360" i="14" s="1"/>
  <c r="C361" i="8"/>
  <c r="D361" i="8"/>
  <c r="E361" i="8"/>
  <c r="A362" i="14"/>
  <c r="A362" i="15" s="1"/>
  <c r="C362" i="15" s="1"/>
  <c r="D362" i="15" s="1"/>
  <c r="T362" i="11"/>
  <c r="AB362" i="11"/>
  <c r="C362" i="14" s="1"/>
  <c r="R362" i="11"/>
  <c r="AF360" i="11"/>
  <c r="O360" i="14" s="1"/>
  <c r="R360" i="15" s="1"/>
  <c r="AG360" i="11"/>
  <c r="P360" i="14" s="1"/>
  <c r="S360" i="15" s="1"/>
  <c r="AE360" i="11"/>
  <c r="N360" i="14" s="1"/>
  <c r="Q360" i="15" s="1"/>
  <c r="AD360" i="11"/>
  <c r="E360" i="14" s="1"/>
  <c r="AH360" i="11"/>
  <c r="Q360" i="14" s="1"/>
  <c r="T360" i="15" s="1"/>
  <c r="X361" i="11"/>
  <c r="M361" i="14" s="1"/>
  <c r="O361" i="11"/>
  <c r="S362" i="11"/>
  <c r="Q362" i="11"/>
  <c r="P362" i="11"/>
  <c r="L362" i="11" s="1"/>
  <c r="B362" i="14" s="1"/>
  <c r="U362" i="11"/>
  <c r="P361" i="15" l="1"/>
  <c r="A362" i="8"/>
  <c r="P362" i="8" s="1"/>
  <c r="Q362" i="8" s="1"/>
  <c r="M362" i="11"/>
  <c r="N363" i="11" s="1"/>
  <c r="Z362" i="11"/>
  <c r="W361" i="11"/>
  <c r="Y361" i="11"/>
  <c r="AC361" i="11" l="1"/>
  <c r="D361" i="14" s="1"/>
  <c r="B362" i="8"/>
  <c r="C362" i="8"/>
  <c r="D362" i="8"/>
  <c r="E362" i="8"/>
  <c r="A363" i="14"/>
  <c r="A363" i="15" s="1"/>
  <c r="C363" i="15" s="1"/>
  <c r="D363" i="15" s="1"/>
  <c r="T363" i="11"/>
  <c r="AB363" i="11"/>
  <c r="C363" i="14" s="1"/>
  <c r="R363" i="11"/>
  <c r="AF361" i="11"/>
  <c r="O361" i="14" s="1"/>
  <c r="R361" i="15" s="1"/>
  <c r="AH361" i="11"/>
  <c r="Q361" i="14" s="1"/>
  <c r="T361" i="15" s="1"/>
  <c r="AG361" i="11"/>
  <c r="P361" i="14" s="1"/>
  <c r="S361" i="15" s="1"/>
  <c r="AD361" i="11"/>
  <c r="E361" i="14" s="1"/>
  <c r="AE361" i="11"/>
  <c r="N361" i="14" s="1"/>
  <c r="Q361" i="15" s="1"/>
  <c r="O362" i="11"/>
  <c r="X362" i="11"/>
  <c r="M362" i="14" s="1"/>
  <c r="Q363" i="11"/>
  <c r="P363" i="11"/>
  <c r="L363" i="11" s="1"/>
  <c r="B363" i="14" s="1"/>
  <c r="U363" i="11"/>
  <c r="S363" i="11"/>
  <c r="P362" i="15" l="1"/>
  <c r="A363" i="8"/>
  <c r="P363" i="8" s="1"/>
  <c r="Q363" i="8" s="1"/>
  <c r="W362" i="11"/>
  <c r="Y362" i="11"/>
  <c r="Z363" i="11"/>
  <c r="M363" i="11"/>
  <c r="N364" i="11" s="1"/>
  <c r="AC362" i="11" l="1"/>
  <c r="D362" i="14" s="1"/>
  <c r="C363" i="8"/>
  <c r="B363" i="8"/>
  <c r="D363" i="8"/>
  <c r="E363" i="8"/>
  <c r="A364" i="14"/>
  <c r="A364" i="15" s="1"/>
  <c r="C364" i="15" s="1"/>
  <c r="D364" i="15" s="1"/>
  <c r="T364" i="11"/>
  <c r="AB364" i="11"/>
  <c r="C364" i="14" s="1"/>
  <c r="R364" i="11"/>
  <c r="AH362" i="11"/>
  <c r="Q362" i="14" s="1"/>
  <c r="T362" i="15" s="1"/>
  <c r="AD362" i="11"/>
  <c r="E362" i="14" s="1"/>
  <c r="AF362" i="11"/>
  <c r="O362" i="14" s="1"/>
  <c r="R362" i="15" s="1"/>
  <c r="Q364" i="11"/>
  <c r="P364" i="11"/>
  <c r="L364" i="11" s="1"/>
  <c r="B364" i="14" s="1"/>
  <c r="S364" i="11"/>
  <c r="U364" i="11"/>
  <c r="O363" i="11"/>
  <c r="X363" i="11"/>
  <c r="M363" i="14" s="1"/>
  <c r="AG362" i="11"/>
  <c r="P362" i="14" s="1"/>
  <c r="S362" i="15" s="1"/>
  <c r="AE362" i="11"/>
  <c r="N362" i="14" s="1"/>
  <c r="Q362" i="15" s="1"/>
  <c r="P363" i="15" l="1"/>
  <c r="A364" i="8"/>
  <c r="P364" i="8" s="1"/>
  <c r="Q364" i="8" s="1"/>
  <c r="Z364" i="11"/>
  <c r="M364" i="11"/>
  <c r="N365" i="11" s="1"/>
  <c r="Y363" i="11"/>
  <c r="W363" i="11" s="1"/>
  <c r="AH363" i="11" l="1"/>
  <c r="Q363" i="14" s="1"/>
  <c r="T363" i="15" s="1"/>
  <c r="AC363" i="11"/>
  <c r="D363" i="14" s="1"/>
  <c r="D364" i="8"/>
  <c r="C364" i="8"/>
  <c r="B364" i="8"/>
  <c r="E364" i="8"/>
  <c r="A365" i="14"/>
  <c r="A365" i="15" s="1"/>
  <c r="C365" i="15" s="1"/>
  <c r="D365" i="15" s="1"/>
  <c r="T365" i="11"/>
  <c r="AB365" i="11"/>
  <c r="C365" i="14" s="1"/>
  <c r="R365" i="11"/>
  <c r="AD363" i="11"/>
  <c r="E363" i="14" s="1"/>
  <c r="AE363" i="11"/>
  <c r="N363" i="14" s="1"/>
  <c r="Q363" i="15" s="1"/>
  <c r="AG363" i="11"/>
  <c r="P363" i="14" s="1"/>
  <c r="S363" i="15" s="1"/>
  <c r="P365" i="11"/>
  <c r="L365" i="11" s="1"/>
  <c r="B365" i="14" s="1"/>
  <c r="U365" i="11"/>
  <c r="S365" i="11"/>
  <c r="Q365" i="11"/>
  <c r="AF363" i="11"/>
  <c r="O363" i="14" s="1"/>
  <c r="R363" i="15" s="1"/>
  <c r="X364" i="11"/>
  <c r="M364" i="14" s="1"/>
  <c r="O364" i="11"/>
  <c r="P364" i="15" l="1"/>
  <c r="A365" i="8"/>
  <c r="P365" i="8" s="1"/>
  <c r="Q365" i="8" s="1"/>
  <c r="Z365" i="11"/>
  <c r="M365" i="11"/>
  <c r="N366" i="11" s="1"/>
  <c r="Y364" i="11"/>
  <c r="W364" i="11" s="1"/>
  <c r="AH364" i="11" l="1"/>
  <c r="Q364" i="14" s="1"/>
  <c r="T364" i="15" s="1"/>
  <c r="AC364" i="11"/>
  <c r="D364" i="14" s="1"/>
  <c r="D365" i="8"/>
  <c r="B365" i="8"/>
  <c r="E365" i="8"/>
  <c r="C365" i="8"/>
  <c r="A366" i="14"/>
  <c r="A366" i="15" s="1"/>
  <c r="C366" i="15" s="1"/>
  <c r="D366" i="15" s="1"/>
  <c r="T366" i="11"/>
  <c r="AB366" i="11"/>
  <c r="C366" i="14" s="1"/>
  <c r="R366" i="11"/>
  <c r="AF364" i="11"/>
  <c r="O364" i="14" s="1"/>
  <c r="R364" i="15" s="1"/>
  <c r="AD364" i="11"/>
  <c r="E364" i="14" s="1"/>
  <c r="AE364" i="11"/>
  <c r="N364" i="14" s="1"/>
  <c r="Q364" i="15" s="1"/>
  <c r="P366" i="11"/>
  <c r="L366" i="11" s="1"/>
  <c r="B366" i="14" s="1"/>
  <c r="S366" i="11"/>
  <c r="U366" i="11"/>
  <c r="Q366" i="11"/>
  <c r="X365" i="11"/>
  <c r="M365" i="14" s="1"/>
  <c r="O365" i="11"/>
  <c r="AG364" i="11"/>
  <c r="P364" i="14" s="1"/>
  <c r="S364" i="15" s="1"/>
  <c r="P365" i="15" l="1"/>
  <c r="A366" i="8"/>
  <c r="P366" i="8" s="1"/>
  <c r="Q366" i="8" s="1"/>
  <c r="Z366" i="11"/>
  <c r="M366" i="11"/>
  <c r="N367" i="11" s="1"/>
  <c r="Y365" i="11"/>
  <c r="W365" i="11" s="1"/>
  <c r="AF365" i="11" l="1"/>
  <c r="O365" i="14" s="1"/>
  <c r="R365" i="15" s="1"/>
  <c r="AC365" i="11"/>
  <c r="D365" i="14" s="1"/>
  <c r="D366" i="8"/>
  <c r="C366" i="8"/>
  <c r="B366" i="8"/>
  <c r="E366" i="8"/>
  <c r="A367" i="14"/>
  <c r="A367" i="15" s="1"/>
  <c r="C367" i="15" s="1"/>
  <c r="D367" i="15" s="1"/>
  <c r="T367" i="11"/>
  <c r="AB367" i="11"/>
  <c r="C367" i="14" s="1"/>
  <c r="R367" i="11"/>
  <c r="AE365" i="11"/>
  <c r="N365" i="14" s="1"/>
  <c r="Q365" i="15" s="1"/>
  <c r="AH365" i="11"/>
  <c r="Q365" i="14" s="1"/>
  <c r="T365" i="15" s="1"/>
  <c r="AD365" i="11"/>
  <c r="E365" i="14" s="1"/>
  <c r="P367" i="11"/>
  <c r="L367" i="11" s="1"/>
  <c r="B367" i="14" s="1"/>
  <c r="U367" i="11"/>
  <c r="Q367" i="11"/>
  <c r="S367" i="11"/>
  <c r="AG365" i="11"/>
  <c r="P365" i="14" s="1"/>
  <c r="S365" i="15" s="1"/>
  <c r="X366" i="11"/>
  <c r="M366" i="14" s="1"/>
  <c r="O366" i="11"/>
  <c r="P366" i="15" l="1"/>
  <c r="A367" i="8"/>
  <c r="P367" i="8" s="1"/>
  <c r="Q367" i="8" s="1"/>
  <c r="Y366" i="11"/>
  <c r="W366" i="11" s="1"/>
  <c r="AC366" i="11" s="1"/>
  <c r="Z367" i="11"/>
  <c r="M367" i="11"/>
  <c r="N368" i="11" s="1"/>
  <c r="C367" i="8" l="1"/>
  <c r="D367" i="8"/>
  <c r="B367" i="8"/>
  <c r="E367" i="8"/>
  <c r="A368" i="14"/>
  <c r="A368" i="15" s="1"/>
  <c r="C368" i="15" s="1"/>
  <c r="D368" i="15" s="1"/>
  <c r="T368" i="11"/>
  <c r="AB368" i="11"/>
  <c r="C368" i="14" s="1"/>
  <c r="R368" i="11"/>
  <c r="AF366" i="11"/>
  <c r="O366" i="14" s="1"/>
  <c r="R366" i="15" s="1"/>
  <c r="D366" i="14"/>
  <c r="AH366" i="11"/>
  <c r="Q366" i="14" s="1"/>
  <c r="T366" i="15" s="1"/>
  <c r="AD366" i="11"/>
  <c r="E366" i="14" s="1"/>
  <c r="AE366" i="11"/>
  <c r="N366" i="14" s="1"/>
  <c r="Q366" i="15" s="1"/>
  <c r="Q368" i="11"/>
  <c r="S368" i="11"/>
  <c r="U368" i="11"/>
  <c r="P368" i="11"/>
  <c r="L368" i="11" s="1"/>
  <c r="B368" i="14" s="1"/>
  <c r="O367" i="11"/>
  <c r="X367" i="11"/>
  <c r="M367" i="14" s="1"/>
  <c r="AG366" i="11"/>
  <c r="P366" i="14" s="1"/>
  <c r="S366" i="15" s="1"/>
  <c r="P367" i="15" l="1"/>
  <c r="A368" i="8"/>
  <c r="P368" i="8" s="1"/>
  <c r="Q368" i="8" s="1"/>
  <c r="Y367" i="11"/>
  <c r="W367" i="11" s="1"/>
  <c r="M368" i="11"/>
  <c r="N369" i="11" s="1"/>
  <c r="Z368" i="11"/>
  <c r="AF367" i="11" l="1"/>
  <c r="O367" i="14" s="1"/>
  <c r="R367" i="15" s="1"/>
  <c r="AC367" i="11"/>
  <c r="D367" i="14" s="1"/>
  <c r="D368" i="8"/>
  <c r="C368" i="8"/>
  <c r="B368" i="8"/>
  <c r="E368" i="8"/>
  <c r="A369" i="14"/>
  <c r="A369" i="15" s="1"/>
  <c r="C369" i="15" s="1"/>
  <c r="D369" i="15" s="1"/>
  <c r="T369" i="11"/>
  <c r="AB369" i="11"/>
  <c r="C369" i="14" s="1"/>
  <c r="R369" i="11"/>
  <c r="AD367" i="11"/>
  <c r="E367" i="14" s="1"/>
  <c r="AG367" i="11"/>
  <c r="P367" i="14" s="1"/>
  <c r="S367" i="15" s="1"/>
  <c r="AE367" i="11"/>
  <c r="N367" i="14" s="1"/>
  <c r="Q367" i="15" s="1"/>
  <c r="X368" i="11"/>
  <c r="M368" i="14" s="1"/>
  <c r="O368" i="11"/>
  <c r="U369" i="11"/>
  <c r="S369" i="11"/>
  <c r="Q369" i="11"/>
  <c r="A369" i="8"/>
  <c r="P369" i="8" s="1"/>
  <c r="P369" i="11"/>
  <c r="L369" i="11" s="1"/>
  <c r="B369" i="14" s="1"/>
  <c r="AH367" i="11"/>
  <c r="Q367" i="14" s="1"/>
  <c r="T367" i="15" s="1"/>
  <c r="P368" i="15" l="1"/>
  <c r="D369" i="8"/>
  <c r="Q369" i="8"/>
  <c r="E369" i="8"/>
  <c r="C369" i="8"/>
  <c r="B369" i="8"/>
  <c r="Z369" i="11"/>
  <c r="M369" i="11"/>
  <c r="N370" i="11" s="1"/>
  <c r="Y368" i="11"/>
  <c r="W368" i="11" s="1"/>
  <c r="AD368" i="11" l="1"/>
  <c r="E368" i="14" s="1"/>
  <c r="AC368" i="11"/>
  <c r="D368" i="14" s="1"/>
  <c r="A370" i="14"/>
  <c r="A370" i="15" s="1"/>
  <c r="C370" i="15" s="1"/>
  <c r="D370" i="15" s="1"/>
  <c r="T370" i="11"/>
  <c r="AB370" i="11"/>
  <c r="C370" i="14" s="1"/>
  <c r="R370" i="11"/>
  <c r="AF368" i="11"/>
  <c r="O368" i="14" s="1"/>
  <c r="R368" i="15" s="1"/>
  <c r="AG368" i="11"/>
  <c r="P368" i="14" s="1"/>
  <c r="S368" i="15" s="1"/>
  <c r="P370" i="11"/>
  <c r="L370" i="11" s="1"/>
  <c r="B370" i="14" s="1"/>
  <c r="S370" i="11"/>
  <c r="U370" i="11"/>
  <c r="Q370" i="11"/>
  <c r="AH368" i="11"/>
  <c r="Q368" i="14" s="1"/>
  <c r="T368" i="15" s="1"/>
  <c r="X369" i="11"/>
  <c r="M369" i="14" s="1"/>
  <c r="O369" i="11"/>
  <c r="AE368" i="11"/>
  <c r="N368" i="14" s="1"/>
  <c r="Q368" i="15" s="1"/>
  <c r="P369" i="15" l="1"/>
  <c r="A370" i="8"/>
  <c r="P370" i="8" s="1"/>
  <c r="Q370" i="8" s="1"/>
  <c r="M370" i="11"/>
  <c r="N371" i="11" s="1"/>
  <c r="Z370" i="11"/>
  <c r="Y369" i="11"/>
  <c r="W369" i="11" s="1"/>
  <c r="B370" i="8" l="1"/>
  <c r="AH369" i="11"/>
  <c r="Q369" i="14" s="1"/>
  <c r="T369" i="15" s="1"/>
  <c r="AC369" i="11"/>
  <c r="D369" i="14" s="1"/>
  <c r="E370" i="8"/>
  <c r="C370" i="8"/>
  <c r="D370" i="8"/>
  <c r="A371" i="14"/>
  <c r="A371" i="15" s="1"/>
  <c r="C371" i="15" s="1"/>
  <c r="D371" i="15" s="1"/>
  <c r="T371" i="11"/>
  <c r="AB371" i="11"/>
  <c r="C371" i="14" s="1"/>
  <c r="R371" i="11"/>
  <c r="AE369" i="11"/>
  <c r="N369" i="14" s="1"/>
  <c r="Q369" i="15" s="1"/>
  <c r="AF369" i="11"/>
  <c r="O369" i="14" s="1"/>
  <c r="R369" i="15" s="1"/>
  <c r="AD369" i="11"/>
  <c r="E369" i="14" s="1"/>
  <c r="O370" i="11"/>
  <c r="X370" i="11"/>
  <c r="M370" i="14" s="1"/>
  <c r="AG369" i="11"/>
  <c r="P369" i="14" s="1"/>
  <c r="S369" i="15" s="1"/>
  <c r="U371" i="11"/>
  <c r="Q371" i="11"/>
  <c r="S371" i="11"/>
  <c r="P371" i="11"/>
  <c r="L371" i="11" s="1"/>
  <c r="B371" i="14" s="1"/>
  <c r="P370" i="15" l="1"/>
  <c r="A371" i="8"/>
  <c r="P371" i="8" s="1"/>
  <c r="Q371" i="8" s="1"/>
  <c r="Y370" i="11"/>
  <c r="W370" i="11" s="1"/>
  <c r="Z371" i="11"/>
  <c r="M371" i="11"/>
  <c r="N372" i="11" s="1"/>
  <c r="AC370" i="11" l="1"/>
  <c r="D370" i="14" s="1"/>
  <c r="C371" i="8"/>
  <c r="B371" i="8"/>
  <c r="D371" i="8"/>
  <c r="E371" i="8"/>
  <c r="AH370" i="11"/>
  <c r="Q370" i="14" s="1"/>
  <c r="T370" i="15" s="1"/>
  <c r="AG370" i="11"/>
  <c r="P370" i="14" s="1"/>
  <c r="S370" i="15" s="1"/>
  <c r="AF370" i="11"/>
  <c r="O370" i="14" s="1"/>
  <c r="R370" i="15" s="1"/>
  <c r="AE370" i="11"/>
  <c r="N370" i="14" s="1"/>
  <c r="Q370" i="15" s="1"/>
  <c r="A372" i="14"/>
  <c r="A372" i="15" s="1"/>
  <c r="C372" i="15" s="1"/>
  <c r="D372" i="15" s="1"/>
  <c r="T372" i="11"/>
  <c r="AB372" i="11"/>
  <c r="C372" i="14" s="1"/>
  <c r="R372" i="11"/>
  <c r="AD370" i="11"/>
  <c r="E370" i="14" s="1"/>
  <c r="U372" i="11"/>
  <c r="Q372" i="11"/>
  <c r="S372" i="11"/>
  <c r="P372" i="11"/>
  <c r="L372" i="11" s="1"/>
  <c r="B372" i="14" s="1"/>
  <c r="O371" i="11"/>
  <c r="X371" i="11"/>
  <c r="M371" i="14" s="1"/>
  <c r="P371" i="15" l="1"/>
  <c r="A372" i="8"/>
  <c r="P372" i="8" s="1"/>
  <c r="Q372" i="8" s="1"/>
  <c r="Y371" i="11"/>
  <c r="W371" i="11" s="1"/>
  <c r="M372" i="11"/>
  <c r="N373" i="11" s="1"/>
  <c r="Z372" i="11"/>
  <c r="AD371" i="11" l="1"/>
  <c r="E371" i="14" s="1"/>
  <c r="AC371" i="11"/>
  <c r="D371" i="14" s="1"/>
  <c r="E372" i="8"/>
  <c r="C372" i="8"/>
  <c r="B372" i="8"/>
  <c r="D372" i="8"/>
  <c r="AH371" i="11"/>
  <c r="Q371" i="14" s="1"/>
  <c r="T371" i="15" s="1"/>
  <c r="AE371" i="11"/>
  <c r="N371" i="14" s="1"/>
  <c r="Q371" i="15" s="1"/>
  <c r="A373" i="14"/>
  <c r="A373" i="15" s="1"/>
  <c r="C373" i="15" s="1"/>
  <c r="D373" i="15" s="1"/>
  <c r="T373" i="11"/>
  <c r="AF371" i="11"/>
  <c r="O371" i="14" s="1"/>
  <c r="R371" i="15" s="1"/>
  <c r="AB373" i="11"/>
  <c r="C373" i="14" s="1"/>
  <c r="R373" i="11"/>
  <c r="U373" i="11"/>
  <c r="S373" i="11"/>
  <c r="P373" i="11"/>
  <c r="L373" i="11" s="1"/>
  <c r="B373" i="14" s="1"/>
  <c r="A373" i="8"/>
  <c r="P373" i="8" s="1"/>
  <c r="Q373" i="11"/>
  <c r="AG371" i="11"/>
  <c r="P371" i="14" s="1"/>
  <c r="S371" i="15" s="1"/>
  <c r="X372" i="11"/>
  <c r="M372" i="14" s="1"/>
  <c r="O372" i="11"/>
  <c r="P372" i="15" l="1"/>
  <c r="D373" i="8"/>
  <c r="Q373" i="8"/>
  <c r="E373" i="8"/>
  <c r="C373" i="8"/>
  <c r="B373" i="8"/>
  <c r="M373" i="11"/>
  <c r="N374" i="11" s="1"/>
  <c r="Z373" i="11"/>
  <c r="Y372" i="11"/>
  <c r="W372" i="11" s="1"/>
  <c r="AG372" i="11" l="1"/>
  <c r="P372" i="14" s="1"/>
  <c r="S372" i="15" s="1"/>
  <c r="AC372" i="11"/>
  <c r="D372" i="14" s="1"/>
  <c r="AH372" i="11"/>
  <c r="Q372" i="14" s="1"/>
  <c r="T372" i="15" s="1"/>
  <c r="AF372" i="11"/>
  <c r="O372" i="14" s="1"/>
  <c r="R372" i="15" s="1"/>
  <c r="A374" i="14"/>
  <c r="A374" i="15" s="1"/>
  <c r="C374" i="15" s="1"/>
  <c r="D374" i="15" s="1"/>
  <c r="T374" i="11"/>
  <c r="AB374" i="11"/>
  <c r="C374" i="14" s="1"/>
  <c r="R374" i="11"/>
  <c r="AE372" i="11"/>
  <c r="N372" i="14" s="1"/>
  <c r="Q372" i="15" s="1"/>
  <c r="X373" i="11"/>
  <c r="M373" i="14" s="1"/>
  <c r="O373" i="11"/>
  <c r="U374" i="11"/>
  <c r="Q374" i="11"/>
  <c r="P374" i="11"/>
  <c r="L374" i="11" s="1"/>
  <c r="B374" i="14" s="1"/>
  <c r="S374" i="11"/>
  <c r="AD372" i="11"/>
  <c r="E372" i="14" s="1"/>
  <c r="P373" i="15" l="1"/>
  <c r="A374" i="8"/>
  <c r="P374" i="8" s="1"/>
  <c r="Q374" i="8" s="1"/>
  <c r="Z374" i="11"/>
  <c r="M374" i="11"/>
  <c r="N375" i="11" s="1"/>
  <c r="Y373" i="11"/>
  <c r="W373" i="11" s="1"/>
  <c r="AE373" i="11" l="1"/>
  <c r="N373" i="14" s="1"/>
  <c r="Q373" i="15" s="1"/>
  <c r="AC373" i="11"/>
  <c r="D373" i="14" s="1"/>
  <c r="D374" i="8"/>
  <c r="C374" i="8"/>
  <c r="B374" i="8"/>
  <c r="E374" i="8"/>
  <c r="AF373" i="11"/>
  <c r="O373" i="14" s="1"/>
  <c r="R373" i="15" s="1"/>
  <c r="A375" i="14"/>
  <c r="T375" i="11"/>
  <c r="AH373" i="11"/>
  <c r="Q373" i="14" s="1"/>
  <c r="T373" i="15" s="1"/>
  <c r="AB375" i="11"/>
  <c r="C375" i="14" s="1"/>
  <c r="R375" i="11"/>
  <c r="AG373" i="11"/>
  <c r="P373" i="14" s="1"/>
  <c r="S373" i="15" s="1"/>
  <c r="U375" i="11"/>
  <c r="Q375" i="11"/>
  <c r="P375" i="11"/>
  <c r="L375" i="11" s="1"/>
  <c r="B375" i="14" s="1"/>
  <c r="S375" i="11"/>
  <c r="AD373" i="11"/>
  <c r="E373" i="14" s="1"/>
  <c r="O374" i="11"/>
  <c r="X374" i="11"/>
  <c r="M374" i="14" s="1"/>
  <c r="P374" i="15" l="1"/>
  <c r="A375" i="8"/>
  <c r="P375" i="8" s="1"/>
  <c r="Q375" i="8" s="1"/>
  <c r="A375" i="15"/>
  <c r="C375" i="15" s="1"/>
  <c r="D375" i="15" s="1"/>
  <c r="Z375" i="11"/>
  <c r="M375" i="11"/>
  <c r="N376" i="11" s="1"/>
  <c r="Y374" i="11"/>
  <c r="W374" i="11" s="1"/>
  <c r="C375" i="8" l="1"/>
  <c r="E375" i="8"/>
  <c r="D375" i="8"/>
  <c r="AC374" i="11"/>
  <c r="D374" i="14" s="1"/>
  <c r="B375" i="8"/>
  <c r="AG374" i="11"/>
  <c r="P374" i="14" s="1"/>
  <c r="S374" i="15" s="1"/>
  <c r="A376" i="14"/>
  <c r="A376" i="15" s="1"/>
  <c r="C376" i="15" s="1"/>
  <c r="D376" i="15" s="1"/>
  <c r="T376" i="11"/>
  <c r="AE374" i="11"/>
  <c r="N374" i="14" s="1"/>
  <c r="Q374" i="15" s="1"/>
  <c r="AH374" i="11"/>
  <c r="Q374" i="14" s="1"/>
  <c r="T374" i="15" s="1"/>
  <c r="AF374" i="11"/>
  <c r="O374" i="14" s="1"/>
  <c r="R374" i="15" s="1"/>
  <c r="AB376" i="11"/>
  <c r="C376" i="14" s="1"/>
  <c r="R376" i="11"/>
  <c r="Q376" i="11"/>
  <c r="S376" i="11"/>
  <c r="U376" i="11"/>
  <c r="P376" i="11"/>
  <c r="L376" i="11" s="1"/>
  <c r="B376" i="14" s="1"/>
  <c r="AD374" i="11"/>
  <c r="E374" i="14" s="1"/>
  <c r="O375" i="11"/>
  <c r="X375" i="11"/>
  <c r="M375" i="14" s="1"/>
  <c r="P375" i="15" l="1"/>
  <c r="A376" i="8"/>
  <c r="E376" i="8" s="1"/>
  <c r="Y375" i="11"/>
  <c r="W375" i="11" s="1"/>
  <c r="AF375" i="11"/>
  <c r="O375" i="14" s="1"/>
  <c r="R375" i="15" s="1"/>
  <c r="AH375" i="11"/>
  <c r="Q375" i="14" s="1"/>
  <c r="T375" i="15" s="1"/>
  <c r="AE375" i="11"/>
  <c r="N375" i="14" s="1"/>
  <c r="Q375" i="15" s="1"/>
  <c r="AG375" i="11"/>
  <c r="P375" i="14" s="1"/>
  <c r="S375" i="15" s="1"/>
  <c r="M376" i="11"/>
  <c r="N377" i="11" s="1"/>
  <c r="Z376" i="11"/>
  <c r="AC375" i="11" l="1"/>
  <c r="D375" i="14" s="1"/>
  <c r="P376" i="8"/>
  <c r="Q376" i="8" s="1"/>
  <c r="C376" i="8"/>
  <c r="D376" i="8"/>
  <c r="B376" i="8"/>
  <c r="A377" i="14"/>
  <c r="T377" i="11"/>
  <c r="AB377" i="11"/>
  <c r="C377" i="14" s="1"/>
  <c r="R377" i="11"/>
  <c r="AD375" i="11"/>
  <c r="E375" i="14" s="1"/>
  <c r="X376" i="11"/>
  <c r="M376" i="14" s="1"/>
  <c r="O376" i="11"/>
  <c r="Q377" i="11"/>
  <c r="S377" i="11"/>
  <c r="P377" i="11"/>
  <c r="L377" i="11" s="1"/>
  <c r="B377" i="14" s="1"/>
  <c r="U377" i="11"/>
  <c r="P376" i="15" l="1"/>
  <c r="A377" i="8"/>
  <c r="P377" i="8" s="1"/>
  <c r="Q377" i="8" s="1"/>
  <c r="A377" i="15"/>
  <c r="C377" i="15" s="1"/>
  <c r="D377" i="15" s="1"/>
  <c r="M377" i="11"/>
  <c r="N378" i="11" s="1"/>
  <c r="Z377" i="11"/>
  <c r="AH376" i="11"/>
  <c r="Q376" i="14" s="1"/>
  <c r="T376" i="15" s="1"/>
  <c r="AG376" i="11"/>
  <c r="P376" i="14" s="1"/>
  <c r="S376" i="15" s="1"/>
  <c r="Y376" i="11"/>
  <c r="W376" i="11" s="1"/>
  <c r="AC376" i="11" s="1"/>
  <c r="AF376" i="11"/>
  <c r="O376" i="14" s="1"/>
  <c r="R376" i="15" s="1"/>
  <c r="E377" i="8" l="1"/>
  <c r="B377" i="8"/>
  <c r="D377" i="8"/>
  <c r="C377" i="8"/>
  <c r="A378" i="14"/>
  <c r="A378" i="15" s="1"/>
  <c r="C378" i="15" s="1"/>
  <c r="D378" i="15" s="1"/>
  <c r="T378" i="11"/>
  <c r="AB378" i="11"/>
  <c r="C378" i="14" s="1"/>
  <c r="R378" i="11"/>
  <c r="AE376" i="11"/>
  <c r="N376" i="14" s="1"/>
  <c r="Q376" i="15" s="1"/>
  <c r="D376" i="14"/>
  <c r="X377" i="11"/>
  <c r="M377" i="14" s="1"/>
  <c r="O377" i="11"/>
  <c r="AD376" i="11"/>
  <c r="E376" i="14" s="1"/>
  <c r="U378" i="11"/>
  <c r="P378" i="11"/>
  <c r="L378" i="11" s="1"/>
  <c r="B378" i="14" s="1"/>
  <c r="S378" i="11"/>
  <c r="Q378" i="11"/>
  <c r="P377" i="15" l="1"/>
  <c r="A378" i="8"/>
  <c r="P378" i="8" s="1"/>
  <c r="Q378" i="8" s="1"/>
  <c r="Z378" i="11"/>
  <c r="M378" i="11"/>
  <c r="N379" i="11" s="1"/>
  <c r="Y377" i="11"/>
  <c r="W377" i="11" s="1"/>
  <c r="AG377" i="11"/>
  <c r="P377" i="14" s="1"/>
  <c r="S377" i="15" s="1"/>
  <c r="AF377" i="11"/>
  <c r="O377" i="14" s="1"/>
  <c r="R377" i="15" s="1"/>
  <c r="AE377" i="11"/>
  <c r="N377" i="14" s="1"/>
  <c r="Q377" i="15" s="1"/>
  <c r="AD377" i="11" l="1"/>
  <c r="E377" i="14" s="1"/>
  <c r="AC377" i="11"/>
  <c r="D377" i="14" s="1"/>
  <c r="C378" i="8"/>
  <c r="B378" i="8"/>
  <c r="D378" i="8"/>
  <c r="E378" i="8"/>
  <c r="A379" i="14"/>
  <c r="A379" i="15" s="1"/>
  <c r="C379" i="15" s="1"/>
  <c r="D379" i="15" s="1"/>
  <c r="T379" i="11"/>
  <c r="AB379" i="11"/>
  <c r="C379" i="14" s="1"/>
  <c r="R379" i="11"/>
  <c r="P379" i="11"/>
  <c r="L379" i="11" s="1"/>
  <c r="B379" i="14" s="1"/>
  <c r="Q379" i="11"/>
  <c r="U379" i="11"/>
  <c r="S379" i="11"/>
  <c r="O378" i="11"/>
  <c r="X378" i="11"/>
  <c r="M378" i="14" s="1"/>
  <c r="AH377" i="11"/>
  <c r="Q377" i="14" s="1"/>
  <c r="T377" i="15" s="1"/>
  <c r="P378" i="15" l="1"/>
  <c r="A379" i="8"/>
  <c r="P379" i="8" s="1"/>
  <c r="Q379" i="8" s="1"/>
  <c r="Y378" i="11"/>
  <c r="W378" i="11" s="1"/>
  <c r="AH378" i="11"/>
  <c r="Q378" i="14" s="1"/>
  <c r="T378" i="15" s="1"/>
  <c r="AE378" i="11"/>
  <c r="N378" i="14" s="1"/>
  <c r="Q378" i="15" s="1"/>
  <c r="AG378" i="11"/>
  <c r="P378" i="14" s="1"/>
  <c r="S378" i="15" s="1"/>
  <c r="AF378" i="11"/>
  <c r="O378" i="14" s="1"/>
  <c r="R378" i="15" s="1"/>
  <c r="Z379" i="11"/>
  <c r="M379" i="11"/>
  <c r="N380" i="11" s="1"/>
  <c r="E379" i="8" l="1"/>
  <c r="B379" i="8"/>
  <c r="C379" i="8"/>
  <c r="D379" i="8"/>
  <c r="AC378" i="11"/>
  <c r="D378" i="14" s="1"/>
  <c r="A380" i="14"/>
  <c r="A380" i="15" s="1"/>
  <c r="C380" i="15" s="1"/>
  <c r="D380" i="15" s="1"/>
  <c r="T380" i="11"/>
  <c r="AB380" i="11"/>
  <c r="C380" i="14" s="1"/>
  <c r="R380" i="11"/>
  <c r="AD378" i="11"/>
  <c r="E378" i="14" s="1"/>
  <c r="U380" i="11"/>
  <c r="Q380" i="11"/>
  <c r="S380" i="11"/>
  <c r="P380" i="11"/>
  <c r="L380" i="11" s="1"/>
  <c r="B380" i="14" s="1"/>
  <c r="O379" i="11"/>
  <c r="X379" i="11"/>
  <c r="M379" i="14" s="1"/>
  <c r="P379" i="15" l="1"/>
  <c r="A380" i="8"/>
  <c r="P380" i="8" s="1"/>
  <c r="Q380" i="8" s="1"/>
  <c r="AH379" i="11"/>
  <c r="Q379" i="14" s="1"/>
  <c r="T379" i="15" s="1"/>
  <c r="Y379" i="11"/>
  <c r="W379" i="11" s="1"/>
  <c r="AE379" i="11"/>
  <c r="N379" i="14" s="1"/>
  <c r="Q379" i="15" s="1"/>
  <c r="AF379" i="11"/>
  <c r="O379" i="14" s="1"/>
  <c r="R379" i="15" s="1"/>
  <c r="AG379" i="11"/>
  <c r="P379" i="14" s="1"/>
  <c r="S379" i="15" s="1"/>
  <c r="Z380" i="11"/>
  <c r="M380" i="11"/>
  <c r="N381" i="11" s="1"/>
  <c r="AC379" i="11" l="1"/>
  <c r="D379" i="14" s="1"/>
  <c r="D380" i="8"/>
  <c r="C380" i="8"/>
  <c r="B380" i="8"/>
  <c r="E380" i="8"/>
  <c r="A381" i="14"/>
  <c r="A381" i="15" s="1"/>
  <c r="C381" i="15" s="1"/>
  <c r="D381" i="15" s="1"/>
  <c r="T381" i="11"/>
  <c r="AB381" i="11"/>
  <c r="C381" i="14" s="1"/>
  <c r="R381" i="11"/>
  <c r="S381" i="11"/>
  <c r="Q381" i="11"/>
  <c r="U381" i="11"/>
  <c r="P381" i="11"/>
  <c r="L381" i="11" s="1"/>
  <c r="B381" i="14" s="1"/>
  <c r="O380" i="11"/>
  <c r="X380" i="11"/>
  <c r="M380" i="14" s="1"/>
  <c r="AD379" i="11"/>
  <c r="E379" i="14" s="1"/>
  <c r="P380" i="15" l="1"/>
  <c r="A381" i="8"/>
  <c r="P381" i="8" s="1"/>
  <c r="Q381" i="8" s="1"/>
  <c r="AE380" i="11"/>
  <c r="N380" i="14" s="1"/>
  <c r="Q380" i="15" s="1"/>
  <c r="AG380" i="11"/>
  <c r="P380" i="14" s="1"/>
  <c r="S380" i="15" s="1"/>
  <c r="AH380" i="11"/>
  <c r="Q380" i="14" s="1"/>
  <c r="T380" i="15" s="1"/>
  <c r="Y380" i="11"/>
  <c r="W380" i="11" s="1"/>
  <c r="AF380" i="11"/>
  <c r="O380" i="14" s="1"/>
  <c r="R380" i="15" s="1"/>
  <c r="Z381" i="11"/>
  <c r="M381" i="11"/>
  <c r="N382" i="11" s="1"/>
  <c r="AC380" i="11" l="1"/>
  <c r="D380" i="14" s="1"/>
  <c r="C381" i="8"/>
  <c r="E381" i="8"/>
  <c r="B381" i="8"/>
  <c r="D381" i="8"/>
  <c r="A382" i="14"/>
  <c r="A382" i="15" s="1"/>
  <c r="C382" i="15" s="1"/>
  <c r="D382" i="15" s="1"/>
  <c r="T382" i="11"/>
  <c r="AB382" i="11"/>
  <c r="C382" i="14" s="1"/>
  <c r="R382" i="11"/>
  <c r="U382" i="11"/>
  <c r="P382" i="11"/>
  <c r="L382" i="11" s="1"/>
  <c r="B382" i="14" s="1"/>
  <c r="Q382" i="11"/>
  <c r="S382" i="11"/>
  <c r="X381" i="11"/>
  <c r="M381" i="14" s="1"/>
  <c r="O381" i="11"/>
  <c r="AD380" i="11"/>
  <c r="E380" i="14" s="1"/>
  <c r="P381" i="15" l="1"/>
  <c r="A382" i="8"/>
  <c r="P382" i="8" s="1"/>
  <c r="Q382" i="8" s="1"/>
  <c r="Z382" i="11"/>
  <c r="M382" i="11"/>
  <c r="N383" i="11" s="1"/>
  <c r="Y381" i="11"/>
  <c r="W381" i="11" s="1"/>
  <c r="AF381" i="11"/>
  <c r="O381" i="14" s="1"/>
  <c r="R381" i="15" s="1"/>
  <c r="AH381" i="11"/>
  <c r="Q381" i="14" s="1"/>
  <c r="T381" i="15" s="1"/>
  <c r="AG381" i="11"/>
  <c r="P381" i="14" s="1"/>
  <c r="S381" i="15" s="1"/>
  <c r="AD381" i="11" l="1"/>
  <c r="E381" i="14" s="1"/>
  <c r="AC381" i="11"/>
  <c r="D381" i="14" s="1"/>
  <c r="D382" i="8"/>
  <c r="C382" i="8"/>
  <c r="B382" i="8"/>
  <c r="E382" i="8"/>
  <c r="A383" i="14"/>
  <c r="A383" i="15" s="1"/>
  <c r="C383" i="15" s="1"/>
  <c r="D383" i="15" s="1"/>
  <c r="T383" i="11"/>
  <c r="AB383" i="11"/>
  <c r="C383" i="14" s="1"/>
  <c r="R383" i="11"/>
  <c r="Q383" i="11"/>
  <c r="P383" i="11"/>
  <c r="L383" i="11" s="1"/>
  <c r="B383" i="14" s="1"/>
  <c r="S383" i="11"/>
  <c r="U383" i="11"/>
  <c r="AE381" i="11"/>
  <c r="N381" i="14" s="1"/>
  <c r="Q381" i="15" s="1"/>
  <c r="X382" i="11"/>
  <c r="M382" i="14" s="1"/>
  <c r="O382" i="11"/>
  <c r="P382" i="15" l="1"/>
  <c r="A383" i="8"/>
  <c r="E383" i="8" s="1"/>
  <c r="Z383" i="11"/>
  <c r="M383" i="11"/>
  <c r="N384" i="11" s="1"/>
  <c r="Y382" i="11"/>
  <c r="W382" i="11" s="1"/>
  <c r="AF382" i="11"/>
  <c r="O382" i="14" s="1"/>
  <c r="R382" i="15" s="1"/>
  <c r="AG382" i="11"/>
  <c r="P382" i="14" s="1"/>
  <c r="S382" i="15" s="1"/>
  <c r="AH382" i="11"/>
  <c r="Q382" i="14" s="1"/>
  <c r="T382" i="15" s="1"/>
  <c r="AE382" i="11"/>
  <c r="N382" i="14" s="1"/>
  <c r="Q382" i="15" s="1"/>
  <c r="AC382" i="11" l="1"/>
  <c r="D382" i="14" s="1"/>
  <c r="P383" i="8"/>
  <c r="Q383" i="8" s="1"/>
  <c r="D383" i="8"/>
  <c r="C383" i="8"/>
  <c r="B383" i="8"/>
  <c r="A384" i="14"/>
  <c r="A384" i="15" s="1"/>
  <c r="C384" i="15" s="1"/>
  <c r="D384" i="15" s="1"/>
  <c r="T384" i="11"/>
  <c r="AB384" i="11"/>
  <c r="C384" i="14" s="1"/>
  <c r="R384" i="11"/>
  <c r="AD382" i="11"/>
  <c r="E382" i="14" s="1"/>
  <c r="Q384" i="11"/>
  <c r="P384" i="11"/>
  <c r="L384" i="11" s="1"/>
  <c r="B384" i="14" s="1"/>
  <c r="S384" i="11"/>
  <c r="U384" i="11"/>
  <c r="X383" i="11"/>
  <c r="M383" i="14" s="1"/>
  <c r="O383" i="11"/>
  <c r="P383" i="15" l="1"/>
  <c r="A384" i="8"/>
  <c r="P384" i="8" s="1"/>
  <c r="Q384" i="8" s="1"/>
  <c r="Z384" i="11"/>
  <c r="M384" i="11"/>
  <c r="N385" i="11" s="1"/>
  <c r="Y383" i="11"/>
  <c r="W383" i="11" s="1"/>
  <c r="AF383" i="11"/>
  <c r="O383" i="14" s="1"/>
  <c r="R383" i="15" s="1"/>
  <c r="AH383" i="11"/>
  <c r="Q383" i="14" s="1"/>
  <c r="T383" i="15" s="1"/>
  <c r="AG383" i="11"/>
  <c r="P383" i="14" s="1"/>
  <c r="S383" i="15" s="1"/>
  <c r="AD383" i="11" l="1"/>
  <c r="E383" i="14" s="1"/>
  <c r="AC383" i="11"/>
  <c r="D383" i="14" s="1"/>
  <c r="E384" i="8"/>
  <c r="C384" i="8"/>
  <c r="D384" i="8"/>
  <c r="B384" i="8"/>
  <c r="A385" i="14"/>
  <c r="A385" i="15" s="1"/>
  <c r="C385" i="15" s="1"/>
  <c r="D385" i="15" s="1"/>
  <c r="T385" i="11"/>
  <c r="AB385" i="11"/>
  <c r="C385" i="14" s="1"/>
  <c r="R385" i="11"/>
  <c r="AE383" i="11"/>
  <c r="N383" i="14" s="1"/>
  <c r="Q383" i="15" s="1"/>
  <c r="Q385" i="11"/>
  <c r="S385" i="11"/>
  <c r="P385" i="11"/>
  <c r="L385" i="11" s="1"/>
  <c r="B385" i="14" s="1"/>
  <c r="U385" i="11"/>
  <c r="X384" i="11"/>
  <c r="M384" i="14" s="1"/>
  <c r="O384" i="11"/>
  <c r="P384" i="15" l="1"/>
  <c r="A385" i="8"/>
  <c r="P385" i="8" s="1"/>
  <c r="Q385" i="8" s="1"/>
  <c r="AG384" i="11"/>
  <c r="P384" i="14" s="1"/>
  <c r="S384" i="15" s="1"/>
  <c r="AH384" i="11"/>
  <c r="Q384" i="14" s="1"/>
  <c r="T384" i="15" s="1"/>
  <c r="AE384" i="11"/>
  <c r="N384" i="14" s="1"/>
  <c r="Q384" i="15" s="1"/>
  <c r="Y384" i="11"/>
  <c r="W384" i="11" s="1"/>
  <c r="M385" i="11"/>
  <c r="N386" i="11" s="1"/>
  <c r="Z385" i="11"/>
  <c r="AD384" i="11" l="1"/>
  <c r="E384" i="14" s="1"/>
  <c r="AC384" i="11"/>
  <c r="D384" i="14" s="1"/>
  <c r="E385" i="8"/>
  <c r="D385" i="8"/>
  <c r="B385" i="8"/>
  <c r="C385" i="8"/>
  <c r="A386" i="14"/>
  <c r="A386" i="15" s="1"/>
  <c r="C386" i="15" s="1"/>
  <c r="D386" i="15" s="1"/>
  <c r="T386" i="11"/>
  <c r="AB386" i="11"/>
  <c r="C386" i="14" s="1"/>
  <c r="R386" i="11"/>
  <c r="S386" i="11"/>
  <c r="Q386" i="11"/>
  <c r="P386" i="11"/>
  <c r="L386" i="11" s="1"/>
  <c r="B386" i="14" s="1"/>
  <c r="U386" i="11"/>
  <c r="AF384" i="11"/>
  <c r="O384" i="14" s="1"/>
  <c r="R384" i="15" s="1"/>
  <c r="O385" i="11"/>
  <c r="X385" i="11"/>
  <c r="M385" i="14" s="1"/>
  <c r="P385" i="15" l="1"/>
  <c r="A386" i="8"/>
  <c r="P386" i="8" s="1"/>
  <c r="Q386" i="8" s="1"/>
  <c r="Y385" i="11"/>
  <c r="W385" i="11" s="1"/>
  <c r="AE385" i="11"/>
  <c r="N385" i="14" s="1"/>
  <c r="Q385" i="15" s="1"/>
  <c r="AG385" i="11"/>
  <c r="P385" i="14" s="1"/>
  <c r="S385" i="15" s="1"/>
  <c r="AF385" i="11"/>
  <c r="O385" i="14" s="1"/>
  <c r="R385" i="15" s="1"/>
  <c r="Z386" i="11"/>
  <c r="M386" i="11"/>
  <c r="N387" i="11" s="1"/>
  <c r="AD385" i="11" l="1"/>
  <c r="E385" i="14" s="1"/>
  <c r="AC385" i="11"/>
  <c r="D385" i="14" s="1"/>
  <c r="B386" i="8"/>
  <c r="C386" i="8"/>
  <c r="D386" i="8"/>
  <c r="E386" i="8"/>
  <c r="A387" i="14"/>
  <c r="A387" i="15" s="1"/>
  <c r="C387" i="15" s="1"/>
  <c r="D387" i="15" s="1"/>
  <c r="T387" i="11"/>
  <c r="AB387" i="11"/>
  <c r="C387" i="14" s="1"/>
  <c r="R387" i="11"/>
  <c r="Q387" i="11"/>
  <c r="U387" i="11"/>
  <c r="P387" i="11"/>
  <c r="L387" i="11" s="1"/>
  <c r="B387" i="14" s="1"/>
  <c r="S387" i="11"/>
  <c r="O386" i="11"/>
  <c r="X386" i="11"/>
  <c r="M386" i="14" s="1"/>
  <c r="AH385" i="11"/>
  <c r="Q385" i="14" s="1"/>
  <c r="T385" i="15" s="1"/>
  <c r="P386" i="15" l="1"/>
  <c r="A387" i="8"/>
  <c r="P387" i="8" s="1"/>
  <c r="Q387" i="8" s="1"/>
  <c r="Y386" i="11"/>
  <c r="W386" i="11" s="1"/>
  <c r="AC386" i="11" s="1"/>
  <c r="AG386" i="11"/>
  <c r="P386" i="14" s="1"/>
  <c r="S386" i="15" s="1"/>
  <c r="AE386" i="11"/>
  <c r="N386" i="14" s="1"/>
  <c r="Q386" i="15" s="1"/>
  <c r="AF386" i="11"/>
  <c r="O386" i="14" s="1"/>
  <c r="R386" i="15" s="1"/>
  <c r="M387" i="11"/>
  <c r="N388" i="11" s="1"/>
  <c r="Z387" i="11"/>
  <c r="D387" i="8" l="1"/>
  <c r="B387" i="8"/>
  <c r="C387" i="8"/>
  <c r="E387" i="8"/>
  <c r="A388" i="14"/>
  <c r="A388" i="15" s="1"/>
  <c r="C388" i="15" s="1"/>
  <c r="D388" i="15" s="1"/>
  <c r="T388" i="11"/>
  <c r="AB388" i="11"/>
  <c r="C388" i="14" s="1"/>
  <c r="R388" i="11"/>
  <c r="AH386" i="11"/>
  <c r="Q386" i="14" s="1"/>
  <c r="T386" i="15" s="1"/>
  <c r="D386" i="14"/>
  <c r="O387" i="11"/>
  <c r="X387" i="11"/>
  <c r="M387" i="14" s="1"/>
  <c r="AD386" i="11"/>
  <c r="E386" i="14" s="1"/>
  <c r="P388" i="11"/>
  <c r="L388" i="11" s="1"/>
  <c r="B388" i="14" s="1"/>
  <c r="U388" i="11"/>
  <c r="S388" i="11"/>
  <c r="A388" i="8"/>
  <c r="P388" i="8" s="1"/>
  <c r="Q388" i="11"/>
  <c r="P387" i="15" l="1"/>
  <c r="D388" i="8"/>
  <c r="Q388" i="8"/>
  <c r="E388" i="8"/>
  <c r="B388" i="8"/>
  <c r="C388" i="8"/>
  <c r="Y387" i="11"/>
  <c r="W387" i="11" s="1"/>
  <c r="AG387" i="11"/>
  <c r="P387" i="14" s="1"/>
  <c r="S387" i="15" s="1"/>
  <c r="AF387" i="11"/>
  <c r="O387" i="14" s="1"/>
  <c r="R387" i="15" s="1"/>
  <c r="AE387" i="11"/>
  <c r="N387" i="14" s="1"/>
  <c r="Q387" i="15" s="1"/>
  <c r="AH387" i="11"/>
  <c r="Q387" i="14" s="1"/>
  <c r="T387" i="15" s="1"/>
  <c r="Z388" i="11"/>
  <c r="M388" i="11"/>
  <c r="N389" i="11" s="1"/>
  <c r="AC387" i="11" l="1"/>
  <c r="D387" i="14" s="1"/>
  <c r="A389" i="14"/>
  <c r="A389" i="15" s="1"/>
  <c r="C389" i="15" s="1"/>
  <c r="D389" i="15" s="1"/>
  <c r="T389" i="11"/>
  <c r="AB389" i="11"/>
  <c r="C389" i="14" s="1"/>
  <c r="R389" i="11"/>
  <c r="AD387" i="11"/>
  <c r="E387" i="14" s="1"/>
  <c r="S389" i="11"/>
  <c r="Q389" i="11"/>
  <c r="U389" i="11"/>
  <c r="P389" i="11"/>
  <c r="L389" i="11" s="1"/>
  <c r="B389" i="14" s="1"/>
  <c r="X388" i="11"/>
  <c r="M388" i="14" s="1"/>
  <c r="O388" i="11"/>
  <c r="P388" i="15" l="1"/>
  <c r="A389" i="8"/>
  <c r="P389" i="8" s="1"/>
  <c r="Q389" i="8" s="1"/>
  <c r="M389" i="11"/>
  <c r="N390" i="11" s="1"/>
  <c r="Z389" i="11"/>
  <c r="AG388" i="11"/>
  <c r="P388" i="14" s="1"/>
  <c r="S388" i="15" s="1"/>
  <c r="AH388" i="11"/>
  <c r="Q388" i="14" s="1"/>
  <c r="T388" i="15" s="1"/>
  <c r="Y388" i="11"/>
  <c r="W388" i="11" s="1"/>
  <c r="AE388" i="11"/>
  <c r="N388" i="14" s="1"/>
  <c r="Q388" i="15" s="1"/>
  <c r="AF388" i="11"/>
  <c r="O388" i="14" s="1"/>
  <c r="R388" i="15" s="1"/>
  <c r="AC388" i="11" l="1"/>
  <c r="D388" i="14" s="1"/>
  <c r="D389" i="8"/>
  <c r="B389" i="8"/>
  <c r="C389" i="8"/>
  <c r="E389" i="8"/>
  <c r="A390" i="14"/>
  <c r="A390" i="15" s="1"/>
  <c r="C390" i="15" s="1"/>
  <c r="D390" i="15" s="1"/>
  <c r="T390" i="11"/>
  <c r="AB390" i="11"/>
  <c r="C390" i="14" s="1"/>
  <c r="R390" i="11"/>
  <c r="X389" i="11"/>
  <c r="M389" i="14" s="1"/>
  <c r="O389" i="11"/>
  <c r="P390" i="11"/>
  <c r="L390" i="11" s="1"/>
  <c r="B390" i="14" s="1"/>
  <c r="Q390" i="11"/>
  <c r="S390" i="11"/>
  <c r="U390" i="11"/>
  <c r="AD388" i="11"/>
  <c r="E388" i="14" s="1"/>
  <c r="P389" i="15" l="1"/>
  <c r="A390" i="8"/>
  <c r="P390" i="8" s="1"/>
  <c r="Q390" i="8" s="1"/>
  <c r="M390" i="11"/>
  <c r="N391" i="11" s="1"/>
  <c r="Z390" i="11"/>
  <c r="AG389" i="11"/>
  <c r="P389" i="14" s="1"/>
  <c r="S389" i="15" s="1"/>
  <c r="AF389" i="11"/>
  <c r="O389" i="14" s="1"/>
  <c r="R389" i="15" s="1"/>
  <c r="AE389" i="11"/>
  <c r="N389" i="14" s="1"/>
  <c r="Q389" i="15" s="1"/>
  <c r="Y389" i="11"/>
  <c r="W389" i="11" s="1"/>
  <c r="AH389" i="11"/>
  <c r="Q389" i="14" s="1"/>
  <c r="T389" i="15" s="1"/>
  <c r="AC389" i="11" l="1"/>
  <c r="D389" i="14" s="1"/>
  <c r="E390" i="8"/>
  <c r="D390" i="8"/>
  <c r="F389" i="8"/>
  <c r="F388" i="8" s="1"/>
  <c r="F387" i="8" s="1"/>
  <c r="F386" i="8" s="1"/>
  <c r="F385" i="8" s="1"/>
  <c r="F384" i="8" s="1"/>
  <c r="F383" i="8" s="1"/>
  <c r="F382" i="8" s="1"/>
  <c r="F381" i="8" s="1"/>
  <c r="F380" i="8" s="1"/>
  <c r="F379" i="8" s="1"/>
  <c r="F378" i="8" s="1"/>
  <c r="F377" i="8" s="1"/>
  <c r="F376" i="8" s="1"/>
  <c r="F375" i="8" s="1"/>
  <c r="F374" i="8" s="1"/>
  <c r="F373" i="8" s="1"/>
  <c r="F372" i="8" s="1"/>
  <c r="F371" i="8" s="1"/>
  <c r="F370" i="8" s="1"/>
  <c r="F369" i="8" s="1"/>
  <c r="F368" i="8" s="1"/>
  <c r="F367" i="8" s="1"/>
  <c r="F366" i="8" s="1"/>
  <c r="F365" i="8" s="1"/>
  <c r="F364" i="8" s="1"/>
  <c r="F363" i="8" s="1"/>
  <c r="F362" i="8" s="1"/>
  <c r="F361" i="8" s="1"/>
  <c r="F360" i="8" s="1"/>
  <c r="F359" i="8" s="1"/>
  <c r="B390" i="8"/>
  <c r="A391" i="14"/>
  <c r="A391" i="15" s="1"/>
  <c r="C391" i="15" s="1"/>
  <c r="D391" i="15" s="1"/>
  <c r="T391" i="11"/>
  <c r="AB391" i="11"/>
  <c r="C391" i="14" s="1"/>
  <c r="R391" i="11"/>
  <c r="X390" i="11"/>
  <c r="M390" i="14" s="1"/>
  <c r="O390" i="11"/>
  <c r="U391" i="11"/>
  <c r="S391" i="11"/>
  <c r="Q391" i="11"/>
  <c r="P391" i="11"/>
  <c r="L391" i="11" s="1"/>
  <c r="B391" i="14" s="1"/>
  <c r="AD389" i="11"/>
  <c r="E389" i="14" s="1"/>
  <c r="P390" i="15" l="1"/>
  <c r="A391" i="8"/>
  <c r="E391" i="8" s="1"/>
  <c r="Z391" i="11"/>
  <c r="M391" i="11"/>
  <c r="N392" i="11" s="1"/>
  <c r="Y390" i="11"/>
  <c r="W390" i="11" s="1"/>
  <c r="AH390" i="11" l="1"/>
  <c r="Q390" i="14" s="1"/>
  <c r="T390" i="15" s="1"/>
  <c r="AC390" i="11"/>
  <c r="C391" i="8"/>
  <c r="B391" i="8"/>
  <c r="D391" i="8"/>
  <c r="P391" i="8"/>
  <c r="Q391" i="8" s="1"/>
  <c r="A392" i="14"/>
  <c r="A392" i="15" s="1"/>
  <c r="C392" i="15" s="1"/>
  <c r="D392" i="15" s="1"/>
  <c r="T392" i="11"/>
  <c r="AB392" i="11"/>
  <c r="C392" i="14" s="1"/>
  <c r="R392" i="11"/>
  <c r="AG390" i="11"/>
  <c r="P390" i="14" s="1"/>
  <c r="S390" i="15" s="1"/>
  <c r="AE390" i="11"/>
  <c r="N390" i="14" s="1"/>
  <c r="Q390" i="15" s="1"/>
  <c r="P392" i="11"/>
  <c r="L392" i="11" s="1"/>
  <c r="B392" i="14" s="1"/>
  <c r="S392" i="11"/>
  <c r="U392" i="11"/>
  <c r="Q392" i="11"/>
  <c r="X391" i="11"/>
  <c r="M391" i="14" s="1"/>
  <c r="O391" i="11"/>
  <c r="AF390" i="11"/>
  <c r="O390" i="14" s="1"/>
  <c r="R390" i="15" s="1"/>
  <c r="D390" i="14"/>
  <c r="AD390" i="11"/>
  <c r="E390" i="14" s="1"/>
  <c r="P391" i="15" l="1"/>
  <c r="A392" i="8"/>
  <c r="P392" i="8" s="1"/>
  <c r="Q392" i="8" s="1"/>
  <c r="C390" i="8"/>
  <c r="Z392" i="11"/>
  <c r="M392" i="11"/>
  <c r="N393" i="11" s="1"/>
  <c r="Y391" i="11"/>
  <c r="W391" i="11" s="1"/>
  <c r="AE391" i="11" l="1"/>
  <c r="N391" i="14" s="1"/>
  <c r="Q391" i="15" s="1"/>
  <c r="AC391" i="11"/>
  <c r="D391" i="14" s="1"/>
  <c r="C392" i="8"/>
  <c r="E392" i="8"/>
  <c r="B392" i="8"/>
  <c r="D392" i="8"/>
  <c r="A393" i="14"/>
  <c r="A393" i="15" s="1"/>
  <c r="C393" i="15" s="1"/>
  <c r="D393" i="15" s="1"/>
  <c r="T393" i="11"/>
  <c r="AB393" i="11"/>
  <c r="C393" i="14" s="1"/>
  <c r="R393" i="11"/>
  <c r="P393" i="11"/>
  <c r="L393" i="11" s="1"/>
  <c r="B393" i="14" s="1"/>
  <c r="S393" i="11"/>
  <c r="U393" i="11"/>
  <c r="Q393" i="11"/>
  <c r="AG391" i="11"/>
  <c r="P391" i="14" s="1"/>
  <c r="S391" i="15" s="1"/>
  <c r="AH391" i="11"/>
  <c r="Q391" i="14" s="1"/>
  <c r="T391" i="15" s="1"/>
  <c r="AD391" i="11"/>
  <c r="E391" i="14" s="1"/>
  <c r="AF391" i="11"/>
  <c r="O391" i="14" s="1"/>
  <c r="R391" i="15" s="1"/>
  <c r="O392" i="11"/>
  <c r="X392" i="11"/>
  <c r="M392" i="14" s="1"/>
  <c r="P392" i="15" l="1"/>
  <c r="A393" i="8"/>
  <c r="D393" i="8" s="1"/>
  <c r="Z393" i="11"/>
  <c r="M393" i="11"/>
  <c r="N394" i="11" s="1"/>
  <c r="Y392" i="11"/>
  <c r="W392" i="11" s="1"/>
  <c r="AD392" i="11" l="1"/>
  <c r="E392" i="14" s="1"/>
  <c r="AC392" i="11"/>
  <c r="D392" i="14" s="1"/>
  <c r="P393" i="8"/>
  <c r="Q393" i="8" s="1"/>
  <c r="B393" i="8"/>
  <c r="E393" i="8"/>
  <c r="C393" i="8"/>
  <c r="A394" i="14"/>
  <c r="T394" i="11"/>
  <c r="AB394" i="11"/>
  <c r="C394" i="14" s="1"/>
  <c r="R394" i="11"/>
  <c r="AG392" i="11"/>
  <c r="P392" i="14" s="1"/>
  <c r="S392" i="15" s="1"/>
  <c r="AF392" i="11"/>
  <c r="O392" i="14" s="1"/>
  <c r="R392" i="15" s="1"/>
  <c r="AE392" i="11"/>
  <c r="N392" i="14" s="1"/>
  <c r="Q392" i="15" s="1"/>
  <c r="Q394" i="11"/>
  <c r="S394" i="11"/>
  <c r="U394" i="11"/>
  <c r="P394" i="11"/>
  <c r="L394" i="11" s="1"/>
  <c r="B394" i="14" s="1"/>
  <c r="AH392" i="11"/>
  <c r="Q392" i="14" s="1"/>
  <c r="T392" i="15" s="1"/>
  <c r="O393" i="11"/>
  <c r="X393" i="11"/>
  <c r="M393" i="14" s="1"/>
  <c r="P393" i="15" l="1"/>
  <c r="A394" i="8"/>
  <c r="P394" i="8" s="1"/>
  <c r="Q394" i="8" s="1"/>
  <c r="A394" i="15"/>
  <c r="C394" i="15" s="1"/>
  <c r="D394" i="15" s="1"/>
  <c r="M394" i="11"/>
  <c r="N395" i="11" s="1"/>
  <c r="Z394" i="11"/>
  <c r="Y393" i="11"/>
  <c r="W393" i="11" s="1"/>
  <c r="AC393" i="11" s="1"/>
  <c r="E394" i="8" l="1"/>
  <c r="B394" i="8"/>
  <c r="D394" i="8"/>
  <c r="C394" i="8"/>
  <c r="A395" i="14"/>
  <c r="A395" i="15" s="1"/>
  <c r="C395" i="15" s="1"/>
  <c r="D395" i="15" s="1"/>
  <c r="T395" i="11"/>
  <c r="AB395" i="11"/>
  <c r="C395" i="14" s="1"/>
  <c r="R395" i="11"/>
  <c r="AF393" i="11"/>
  <c r="O393" i="14" s="1"/>
  <c r="R393" i="15" s="1"/>
  <c r="D393" i="14"/>
  <c r="AG393" i="11"/>
  <c r="P393" i="14" s="1"/>
  <c r="S393" i="15" s="1"/>
  <c r="AD393" i="11"/>
  <c r="E393" i="14" s="1"/>
  <c r="AH393" i="11"/>
  <c r="Q393" i="14" s="1"/>
  <c r="T393" i="15" s="1"/>
  <c r="O394" i="11"/>
  <c r="X394" i="11"/>
  <c r="M394" i="14" s="1"/>
  <c r="AE393" i="11"/>
  <c r="N393" i="14" s="1"/>
  <c r="Q393" i="15" s="1"/>
  <c r="U395" i="11"/>
  <c r="Q395" i="11"/>
  <c r="S395" i="11"/>
  <c r="P395" i="11"/>
  <c r="L395" i="11" s="1"/>
  <c r="B395" i="14" s="1"/>
  <c r="P394" i="15" l="1"/>
  <c r="A395" i="8"/>
  <c r="P395" i="8" s="1"/>
  <c r="Q395" i="8" s="1"/>
  <c r="Y394" i="11"/>
  <c r="W394" i="11" s="1"/>
  <c r="M395" i="11"/>
  <c r="N396" i="11" s="1"/>
  <c r="Z395" i="11"/>
  <c r="AG394" i="11" l="1"/>
  <c r="P394" i="14" s="1"/>
  <c r="S394" i="15" s="1"/>
  <c r="AC394" i="11"/>
  <c r="D394" i="14" s="1"/>
  <c r="D395" i="8"/>
  <c r="C395" i="8"/>
  <c r="B395" i="8"/>
  <c r="E395" i="8"/>
  <c r="A396" i="14"/>
  <c r="A396" i="15" s="1"/>
  <c r="C396" i="15" s="1"/>
  <c r="D396" i="15" s="1"/>
  <c r="T396" i="11"/>
  <c r="AB396" i="11"/>
  <c r="C396" i="14" s="1"/>
  <c r="R396" i="11"/>
  <c r="AH394" i="11"/>
  <c r="Q394" i="14" s="1"/>
  <c r="T394" i="15" s="1"/>
  <c r="AD394" i="11"/>
  <c r="E394" i="14" s="1"/>
  <c r="X395" i="11"/>
  <c r="M395" i="14" s="1"/>
  <c r="O395" i="11"/>
  <c r="U396" i="11"/>
  <c r="S396" i="11"/>
  <c r="Q396" i="11"/>
  <c r="P396" i="11"/>
  <c r="L396" i="11" s="1"/>
  <c r="B396" i="14" s="1"/>
  <c r="AF394" i="11"/>
  <c r="O394" i="14" s="1"/>
  <c r="R394" i="15" s="1"/>
  <c r="AE394" i="11"/>
  <c r="N394" i="14" s="1"/>
  <c r="Q394" i="15" s="1"/>
  <c r="P395" i="15" l="1"/>
  <c r="A396" i="8"/>
  <c r="P396" i="8" s="1"/>
  <c r="Q396" i="8" s="1"/>
  <c r="Z396" i="11"/>
  <c r="M396" i="11"/>
  <c r="N397" i="11" s="1"/>
  <c r="Y395" i="11"/>
  <c r="W395" i="11" s="1"/>
  <c r="AF395" i="11" l="1"/>
  <c r="O395" i="14" s="1"/>
  <c r="R395" i="15" s="1"/>
  <c r="AC395" i="11"/>
  <c r="D395" i="14" s="1"/>
  <c r="D396" i="8"/>
  <c r="C396" i="8"/>
  <c r="B396" i="8"/>
  <c r="E396" i="8"/>
  <c r="A397" i="14"/>
  <c r="A397" i="15" s="1"/>
  <c r="C397" i="15" s="1"/>
  <c r="D397" i="15" s="1"/>
  <c r="T397" i="11"/>
  <c r="AB397" i="11"/>
  <c r="C397" i="14" s="1"/>
  <c r="R397" i="11"/>
  <c r="AD395" i="11"/>
  <c r="E395" i="14" s="1"/>
  <c r="AE395" i="11"/>
  <c r="N395" i="14" s="1"/>
  <c r="Q395" i="15" s="1"/>
  <c r="O396" i="11"/>
  <c r="X396" i="11"/>
  <c r="M396" i="14" s="1"/>
  <c r="AH395" i="11"/>
  <c r="Q395" i="14" s="1"/>
  <c r="T395" i="15" s="1"/>
  <c r="AG395" i="11"/>
  <c r="P395" i="14" s="1"/>
  <c r="S395" i="15" s="1"/>
  <c r="Q397" i="11"/>
  <c r="P397" i="11"/>
  <c r="L397" i="11" s="1"/>
  <c r="B397" i="14" s="1"/>
  <c r="S397" i="11"/>
  <c r="U397" i="11"/>
  <c r="P396" i="15" l="1"/>
  <c r="A397" i="8"/>
  <c r="P397" i="8" s="1"/>
  <c r="Q397" i="8" s="1"/>
  <c r="Y396" i="11"/>
  <c r="W396" i="11" s="1"/>
  <c r="M397" i="11"/>
  <c r="N398" i="11" s="1"/>
  <c r="Z397" i="11"/>
  <c r="E397" i="8" l="1"/>
  <c r="AG396" i="11"/>
  <c r="P396" i="14" s="1"/>
  <c r="S396" i="15" s="1"/>
  <c r="AC396" i="11"/>
  <c r="D396" i="14" s="1"/>
  <c r="B397" i="8"/>
  <c r="C397" i="8"/>
  <c r="D397" i="8"/>
  <c r="A398" i="14"/>
  <c r="T398" i="11"/>
  <c r="AB398" i="11"/>
  <c r="C398" i="14" s="1"/>
  <c r="R398" i="11"/>
  <c r="AD396" i="11"/>
  <c r="E396" i="14" s="1"/>
  <c r="U398" i="11"/>
  <c r="S398" i="11"/>
  <c r="Q398" i="11"/>
  <c r="P398" i="11"/>
  <c r="L398" i="11" s="1"/>
  <c r="B398" i="14" s="1"/>
  <c r="AH396" i="11"/>
  <c r="Q396" i="14" s="1"/>
  <c r="T396" i="15" s="1"/>
  <c r="AE396" i="11"/>
  <c r="N396" i="14" s="1"/>
  <c r="Q396" i="15" s="1"/>
  <c r="O397" i="11"/>
  <c r="X397" i="11"/>
  <c r="M397" i="14" s="1"/>
  <c r="AF396" i="11"/>
  <c r="O396" i="14" s="1"/>
  <c r="R396" i="15" s="1"/>
  <c r="P397" i="15" l="1"/>
  <c r="A398" i="8"/>
  <c r="P398" i="8" s="1"/>
  <c r="Q398" i="8" s="1"/>
  <c r="A398" i="15"/>
  <c r="C398" i="15" s="1"/>
  <c r="D398" i="15" s="1"/>
  <c r="Y397" i="11"/>
  <c r="W397" i="11" s="1"/>
  <c r="M398" i="11"/>
  <c r="N399" i="11" s="1"/>
  <c r="Z398" i="11"/>
  <c r="AC397" i="11" l="1"/>
  <c r="D397" i="14" s="1"/>
  <c r="E398" i="8"/>
  <c r="B398" i="8"/>
  <c r="D398" i="8"/>
  <c r="C398" i="8"/>
  <c r="A399" i="14"/>
  <c r="A399" i="15" s="1"/>
  <c r="C399" i="15" s="1"/>
  <c r="D399" i="15" s="1"/>
  <c r="T399" i="11"/>
  <c r="AB399" i="11"/>
  <c r="C399" i="14" s="1"/>
  <c r="R399" i="11"/>
  <c r="AG397" i="11"/>
  <c r="P397" i="14" s="1"/>
  <c r="S397" i="15" s="1"/>
  <c r="AH397" i="11"/>
  <c r="Q397" i="14" s="1"/>
  <c r="T397" i="15" s="1"/>
  <c r="AF397" i="11"/>
  <c r="O397" i="14" s="1"/>
  <c r="R397" i="15" s="1"/>
  <c r="AD397" i="11"/>
  <c r="E397" i="14" s="1"/>
  <c r="AE397" i="11"/>
  <c r="N397" i="14" s="1"/>
  <c r="Q397" i="15" s="1"/>
  <c r="O398" i="11"/>
  <c r="X398" i="11"/>
  <c r="M398" i="14" s="1"/>
  <c r="U399" i="11"/>
  <c r="P399" i="11"/>
  <c r="L399" i="11" s="1"/>
  <c r="B399" i="14" s="1"/>
  <c r="S399" i="11"/>
  <c r="Q399" i="11"/>
  <c r="P398" i="15" l="1"/>
  <c r="A399" i="8"/>
  <c r="P399" i="8" s="1"/>
  <c r="Q399" i="8" s="1"/>
  <c r="Y398" i="11"/>
  <c r="W398" i="11" s="1"/>
  <c r="Z399" i="11"/>
  <c r="M399" i="11"/>
  <c r="N400" i="11" s="1"/>
  <c r="D399" i="8" l="1"/>
  <c r="C399" i="8"/>
  <c r="B399" i="8"/>
  <c r="E399" i="8"/>
  <c r="AC398" i="11"/>
  <c r="D398" i="14" s="1"/>
  <c r="A400" i="14"/>
  <c r="A400" i="15" s="1"/>
  <c r="C400" i="15" s="1"/>
  <c r="D400" i="15" s="1"/>
  <c r="T400" i="11"/>
  <c r="AB400" i="11"/>
  <c r="C400" i="14" s="1"/>
  <c r="R400" i="11"/>
  <c r="AG398" i="11"/>
  <c r="P398" i="14" s="1"/>
  <c r="S398" i="15" s="1"/>
  <c r="AH398" i="11"/>
  <c r="Q398" i="14" s="1"/>
  <c r="T398" i="15" s="1"/>
  <c r="AE398" i="11"/>
  <c r="N398" i="14" s="1"/>
  <c r="Q398" i="15" s="1"/>
  <c r="AF398" i="11"/>
  <c r="O398" i="14" s="1"/>
  <c r="R398" i="15" s="1"/>
  <c r="AD398" i="11"/>
  <c r="E398" i="14" s="1"/>
  <c r="S400" i="11"/>
  <c r="P400" i="11"/>
  <c r="L400" i="11" s="1"/>
  <c r="B400" i="14" s="1"/>
  <c r="Q400" i="11"/>
  <c r="A400" i="8"/>
  <c r="U400" i="11"/>
  <c r="X399" i="11"/>
  <c r="M399" i="14" s="1"/>
  <c r="O399" i="11"/>
  <c r="P399" i="15" l="1"/>
  <c r="D400" i="8"/>
  <c r="P400" i="8"/>
  <c r="Q400" i="8" s="1"/>
  <c r="E400" i="8"/>
  <c r="B400" i="8"/>
  <c r="C400" i="8"/>
  <c r="Z400" i="11"/>
  <c r="M400" i="11"/>
  <c r="N401" i="11" s="1"/>
  <c r="Y399" i="11"/>
  <c r="W399" i="11" s="1"/>
  <c r="AC399" i="11" l="1"/>
  <c r="D399" i="14" s="1"/>
  <c r="A401" i="14"/>
  <c r="T401" i="11"/>
  <c r="AB401" i="11"/>
  <c r="C401" i="14" s="1"/>
  <c r="R401" i="11"/>
  <c r="AH399" i="11"/>
  <c r="Q399" i="14" s="1"/>
  <c r="T399" i="15" s="1"/>
  <c r="AD399" i="11"/>
  <c r="E399" i="14" s="1"/>
  <c r="AG399" i="11"/>
  <c r="P399" i="14" s="1"/>
  <c r="S399" i="15" s="1"/>
  <c r="AF399" i="11"/>
  <c r="O399" i="14" s="1"/>
  <c r="R399" i="15" s="1"/>
  <c r="AE399" i="11"/>
  <c r="N399" i="14" s="1"/>
  <c r="Q399" i="15" s="1"/>
  <c r="U401" i="11"/>
  <c r="S401" i="11"/>
  <c r="P401" i="11"/>
  <c r="L401" i="11" s="1"/>
  <c r="B401" i="14" s="1"/>
  <c r="Q401" i="11"/>
  <c r="X400" i="11"/>
  <c r="M400" i="14" s="1"/>
  <c r="O400" i="11"/>
  <c r="P400" i="15" l="1"/>
  <c r="A401" i="8"/>
  <c r="E401" i="8" s="1"/>
  <c r="A401" i="15"/>
  <c r="C401" i="15" s="1"/>
  <c r="D401" i="15" s="1"/>
  <c r="Z401" i="11"/>
  <c r="M401" i="11"/>
  <c r="N402" i="11" s="1"/>
  <c r="Y400" i="11"/>
  <c r="W400" i="11" s="1"/>
  <c r="B401" i="8" l="1"/>
  <c r="C401" i="8"/>
  <c r="D401" i="8"/>
  <c r="AF400" i="11"/>
  <c r="O400" i="14" s="1"/>
  <c r="R400" i="15" s="1"/>
  <c r="AC400" i="11"/>
  <c r="D400" i="14" s="1"/>
  <c r="P401" i="8"/>
  <c r="Q401" i="8" s="1"/>
  <c r="A402" i="14"/>
  <c r="A402" i="15" s="1"/>
  <c r="C402" i="15" s="1"/>
  <c r="D402" i="15" s="1"/>
  <c r="T402" i="11"/>
  <c r="AB402" i="11"/>
  <c r="C402" i="14" s="1"/>
  <c r="R402" i="11"/>
  <c r="AH400" i="11"/>
  <c r="Q400" i="14" s="1"/>
  <c r="T400" i="15" s="1"/>
  <c r="AG400" i="11"/>
  <c r="P400" i="14" s="1"/>
  <c r="S400" i="15" s="1"/>
  <c r="Q402" i="11"/>
  <c r="P402" i="11"/>
  <c r="L402" i="11" s="1"/>
  <c r="B402" i="14" s="1"/>
  <c r="S402" i="11"/>
  <c r="U402" i="11"/>
  <c r="AD400" i="11"/>
  <c r="E400" i="14" s="1"/>
  <c r="AE400" i="11"/>
  <c r="N400" i="14" s="1"/>
  <c r="Q400" i="15" s="1"/>
  <c r="O401" i="11"/>
  <c r="X401" i="11"/>
  <c r="M401" i="14" s="1"/>
  <c r="P401" i="15" l="1"/>
  <c r="A402" i="8"/>
  <c r="B402" i="8" s="1"/>
  <c r="Y401" i="11"/>
  <c r="W401" i="11" s="1"/>
  <c r="Z402" i="11"/>
  <c r="M402" i="11"/>
  <c r="N403" i="11" s="1"/>
  <c r="AC401" i="11" l="1"/>
  <c r="D401" i="14" s="1"/>
  <c r="E402" i="8"/>
  <c r="P402" i="8"/>
  <c r="Q402" i="8" s="1"/>
  <c r="D402" i="8"/>
  <c r="C402" i="8"/>
  <c r="A403" i="14"/>
  <c r="A403" i="15" s="1"/>
  <c r="C403" i="15" s="1"/>
  <c r="D403" i="15" s="1"/>
  <c r="T403" i="11"/>
  <c r="AB403" i="11"/>
  <c r="C403" i="14" s="1"/>
  <c r="R403" i="11"/>
  <c r="AG401" i="11"/>
  <c r="P401" i="14" s="1"/>
  <c r="S401" i="15" s="1"/>
  <c r="AD401" i="11"/>
  <c r="E401" i="14" s="1"/>
  <c r="AF401" i="11"/>
  <c r="O401" i="14" s="1"/>
  <c r="R401" i="15" s="1"/>
  <c r="AH401" i="11"/>
  <c r="Q401" i="14" s="1"/>
  <c r="T401" i="15" s="1"/>
  <c r="AE401" i="11"/>
  <c r="N401" i="14" s="1"/>
  <c r="Q401" i="15" s="1"/>
  <c r="U403" i="11"/>
  <c r="S403" i="11"/>
  <c r="P403" i="11"/>
  <c r="L403" i="11" s="1"/>
  <c r="B403" i="14" s="1"/>
  <c r="A403" i="8"/>
  <c r="P403" i="8" s="1"/>
  <c r="Q403" i="11"/>
  <c r="X402" i="11"/>
  <c r="M402" i="14" s="1"/>
  <c r="O402" i="11"/>
  <c r="P402" i="15" l="1"/>
  <c r="D403" i="8"/>
  <c r="Q403" i="8"/>
  <c r="E403" i="8"/>
  <c r="C403" i="8"/>
  <c r="B403" i="8"/>
  <c r="Z403" i="11"/>
  <c r="M403" i="11"/>
  <c r="N404" i="11" s="1"/>
  <c r="Y402" i="11"/>
  <c r="W402" i="11" s="1"/>
  <c r="AH402" i="11"/>
  <c r="Q402" i="14" s="1"/>
  <c r="T402" i="15" s="1"/>
  <c r="AF402" i="11"/>
  <c r="O402" i="14" s="1"/>
  <c r="R402" i="15" s="1"/>
  <c r="AG402" i="11"/>
  <c r="P402" i="14" s="1"/>
  <c r="S402" i="15" s="1"/>
  <c r="AE402" i="11"/>
  <c r="N402" i="14" s="1"/>
  <c r="Q402" i="15" s="1"/>
  <c r="AC402" i="11" l="1"/>
  <c r="D402" i="14" s="1"/>
  <c r="A404" i="14"/>
  <c r="A404" i="15" s="1"/>
  <c r="C404" i="15" s="1"/>
  <c r="D404" i="15" s="1"/>
  <c r="T404" i="11"/>
  <c r="AB404" i="11"/>
  <c r="C404" i="14" s="1"/>
  <c r="R404" i="11"/>
  <c r="AD402" i="11"/>
  <c r="E402" i="14" s="1"/>
  <c r="P404" i="11"/>
  <c r="L404" i="11" s="1"/>
  <c r="B404" i="14" s="1"/>
  <c r="Q404" i="11"/>
  <c r="S404" i="11"/>
  <c r="U404" i="11"/>
  <c r="X403" i="11"/>
  <c r="M403" i="14" s="1"/>
  <c r="O403" i="11"/>
  <c r="P403" i="15" l="1"/>
  <c r="A404" i="8"/>
  <c r="P404" i="8" s="1"/>
  <c r="Q404" i="8" s="1"/>
  <c r="Z404" i="11"/>
  <c r="M404" i="11"/>
  <c r="N405" i="11" s="1"/>
  <c r="Y403" i="11"/>
  <c r="W403" i="11" s="1"/>
  <c r="AE403" i="11"/>
  <c r="N403" i="14" s="1"/>
  <c r="Q403" i="15" s="1"/>
  <c r="AF403" i="11"/>
  <c r="O403" i="14" s="1"/>
  <c r="R403" i="15" s="1"/>
  <c r="AG403" i="11"/>
  <c r="P403" i="14" s="1"/>
  <c r="S403" i="15" s="1"/>
  <c r="AD403" i="11" l="1"/>
  <c r="E403" i="14" s="1"/>
  <c r="AC403" i="11"/>
  <c r="D403" i="14" s="1"/>
  <c r="C404" i="8"/>
  <c r="D404" i="8"/>
  <c r="B404" i="8"/>
  <c r="E404" i="8"/>
  <c r="A405" i="14"/>
  <c r="A405" i="15" s="1"/>
  <c r="C405" i="15" s="1"/>
  <c r="D405" i="15" s="1"/>
  <c r="T405" i="11"/>
  <c r="AB405" i="11"/>
  <c r="C405" i="14" s="1"/>
  <c r="R405" i="11"/>
  <c r="P405" i="11"/>
  <c r="L405" i="11" s="1"/>
  <c r="B405" i="14" s="1"/>
  <c r="U405" i="11"/>
  <c r="Q405" i="11"/>
  <c r="S405" i="11"/>
  <c r="O404" i="11"/>
  <c r="X404" i="11"/>
  <c r="M404" i="14" s="1"/>
  <c r="AH403" i="11"/>
  <c r="Q403" i="14" s="1"/>
  <c r="T403" i="15" s="1"/>
  <c r="P404" i="15" l="1"/>
  <c r="A405" i="8"/>
  <c r="P405" i="8" s="1"/>
  <c r="Q405" i="8" s="1"/>
  <c r="Y404" i="11"/>
  <c r="W404" i="11" s="1"/>
  <c r="AC404" i="11" s="1"/>
  <c r="AH404" i="11"/>
  <c r="Q404" i="14" s="1"/>
  <c r="T404" i="15" s="1"/>
  <c r="AE404" i="11"/>
  <c r="N404" i="14" s="1"/>
  <c r="Q404" i="15" s="1"/>
  <c r="AF404" i="11"/>
  <c r="O404" i="14" s="1"/>
  <c r="R404" i="15" s="1"/>
  <c r="Z405" i="11"/>
  <c r="M405" i="11"/>
  <c r="N406" i="11" s="1"/>
  <c r="C405" i="8" l="1"/>
  <c r="E405" i="8"/>
  <c r="D405" i="8"/>
  <c r="B405" i="8"/>
  <c r="A406" i="14"/>
  <c r="A406" i="15" s="1"/>
  <c r="C406" i="15" s="1"/>
  <c r="D406" i="15" s="1"/>
  <c r="T406" i="11"/>
  <c r="AB406" i="11"/>
  <c r="C406" i="14" s="1"/>
  <c r="R406" i="11"/>
  <c r="AG404" i="11"/>
  <c r="P404" i="14" s="1"/>
  <c r="S404" i="15" s="1"/>
  <c r="D404" i="14"/>
  <c r="AD404" i="11"/>
  <c r="E404" i="14" s="1"/>
  <c r="P406" i="11"/>
  <c r="L406" i="11" s="1"/>
  <c r="B406" i="14" s="1"/>
  <c r="S406" i="11"/>
  <c r="U406" i="11"/>
  <c r="Q406" i="11"/>
  <c r="O405" i="11"/>
  <c r="X405" i="11"/>
  <c r="M405" i="14" s="1"/>
  <c r="P405" i="15" l="1"/>
  <c r="A406" i="8"/>
  <c r="P406" i="8" s="1"/>
  <c r="Q406" i="8" s="1"/>
  <c r="Z406" i="11"/>
  <c r="M406" i="11"/>
  <c r="N407" i="11" s="1"/>
  <c r="Y405" i="11"/>
  <c r="W405" i="11" s="1"/>
  <c r="AC405" i="11" s="1"/>
  <c r="AH405" i="11"/>
  <c r="Q405" i="14" s="1"/>
  <c r="T405" i="15" s="1"/>
  <c r="AE405" i="11"/>
  <c r="N405" i="14" s="1"/>
  <c r="Q405" i="15" s="1"/>
  <c r="AG405" i="11"/>
  <c r="P405" i="14" s="1"/>
  <c r="S405" i="15" s="1"/>
  <c r="AF405" i="11"/>
  <c r="O405" i="14" s="1"/>
  <c r="R405" i="15" s="1"/>
  <c r="E406" i="8" l="1"/>
  <c r="C406" i="8"/>
  <c r="B406" i="8"/>
  <c r="D406" i="8"/>
  <c r="A407" i="14"/>
  <c r="A407" i="15" s="1"/>
  <c r="C407" i="15" s="1"/>
  <c r="D407" i="15" s="1"/>
  <c r="T407" i="11"/>
  <c r="AB407" i="11"/>
  <c r="C407" i="14" s="1"/>
  <c r="R407" i="11"/>
  <c r="Q407" i="11"/>
  <c r="P407" i="11"/>
  <c r="L407" i="11" s="1"/>
  <c r="B407" i="14" s="1"/>
  <c r="S407" i="11"/>
  <c r="U407" i="11"/>
  <c r="AD405" i="11"/>
  <c r="E405" i="14" s="1"/>
  <c r="D405" i="14"/>
  <c r="O406" i="11"/>
  <c r="X406" i="11"/>
  <c r="M406" i="14" s="1"/>
  <c r="P406" i="15" l="1"/>
  <c r="A407" i="8"/>
  <c r="P407" i="8" s="1"/>
  <c r="Q407" i="8" s="1"/>
  <c r="AF406" i="11"/>
  <c r="O406" i="14" s="1"/>
  <c r="R406" i="15" s="1"/>
  <c r="Y406" i="11"/>
  <c r="W406" i="11" s="1"/>
  <c r="AG406" i="11"/>
  <c r="P406" i="14" s="1"/>
  <c r="S406" i="15" s="1"/>
  <c r="AE406" i="11"/>
  <c r="N406" i="14" s="1"/>
  <c r="Q406" i="15" s="1"/>
  <c r="AH406" i="11"/>
  <c r="Q406" i="14" s="1"/>
  <c r="T406" i="15" s="1"/>
  <c r="Z407" i="11"/>
  <c r="M407" i="11"/>
  <c r="N408" i="11" s="1"/>
  <c r="AC406" i="11" l="1"/>
  <c r="D406" i="14" s="1"/>
  <c r="B407" i="8"/>
  <c r="C407" i="8"/>
  <c r="D407" i="8"/>
  <c r="E407" i="8"/>
  <c r="A408" i="14"/>
  <c r="A408" i="15" s="1"/>
  <c r="C408" i="15" s="1"/>
  <c r="D408" i="15" s="1"/>
  <c r="T408" i="11"/>
  <c r="AB408" i="11"/>
  <c r="C408" i="14" s="1"/>
  <c r="R408" i="11"/>
  <c r="AD406" i="11"/>
  <c r="E406" i="14" s="1"/>
  <c r="P408" i="11"/>
  <c r="L408" i="11" s="1"/>
  <c r="B408" i="14" s="1"/>
  <c r="U408" i="11"/>
  <c r="Q408" i="11"/>
  <c r="S408" i="11"/>
  <c r="O407" i="11"/>
  <c r="X407" i="11"/>
  <c r="M407" i="14" s="1"/>
  <c r="P407" i="15" l="1"/>
  <c r="A408" i="8"/>
  <c r="P408" i="8" s="1"/>
  <c r="Q408" i="8" s="1"/>
  <c r="AF407" i="11"/>
  <c r="O407" i="14" s="1"/>
  <c r="R407" i="15" s="1"/>
  <c r="AE407" i="11"/>
  <c r="N407" i="14" s="1"/>
  <c r="Q407" i="15" s="1"/>
  <c r="AH407" i="11"/>
  <c r="Q407" i="14" s="1"/>
  <c r="T407" i="15" s="1"/>
  <c r="Y407" i="11"/>
  <c r="W407" i="11" s="1"/>
  <c r="AG407" i="11"/>
  <c r="P407" i="14" s="1"/>
  <c r="S407" i="15" s="1"/>
  <c r="Z408" i="11"/>
  <c r="M408" i="11"/>
  <c r="N409" i="11" s="1"/>
  <c r="AC407" i="11" l="1"/>
  <c r="D407" i="14" s="1"/>
  <c r="E408" i="8"/>
  <c r="B408" i="8"/>
  <c r="C408" i="8"/>
  <c r="D408" i="8"/>
  <c r="A409" i="14"/>
  <c r="T409" i="11"/>
  <c r="AB409" i="11"/>
  <c r="C409" i="14" s="1"/>
  <c r="R409" i="11"/>
  <c r="AD407" i="11"/>
  <c r="E407" i="14" s="1"/>
  <c r="S409" i="11"/>
  <c r="P409" i="11"/>
  <c r="L409" i="11" s="1"/>
  <c r="B409" i="14" s="1"/>
  <c r="Q409" i="11"/>
  <c r="U409" i="11"/>
  <c r="O408" i="11"/>
  <c r="X408" i="11"/>
  <c r="M408" i="14" s="1"/>
  <c r="P408" i="15" l="1"/>
  <c r="A409" i="8"/>
  <c r="P409" i="8" s="1"/>
  <c r="Q409" i="8" s="1"/>
  <c r="A409" i="15"/>
  <c r="C409" i="15" s="1"/>
  <c r="D409" i="15" s="1"/>
  <c r="Y408" i="11"/>
  <c r="W408" i="11" s="1"/>
  <c r="AF408" i="11"/>
  <c r="O408" i="14" s="1"/>
  <c r="R408" i="15" s="1"/>
  <c r="AH408" i="11"/>
  <c r="Q408" i="14" s="1"/>
  <c r="T408" i="15" s="1"/>
  <c r="AG408" i="11"/>
  <c r="P408" i="14" s="1"/>
  <c r="S408" i="15" s="1"/>
  <c r="AE408" i="11"/>
  <c r="N408" i="14" s="1"/>
  <c r="Q408" i="15" s="1"/>
  <c r="M409" i="11"/>
  <c r="N410" i="11" s="1"/>
  <c r="Z409" i="11"/>
  <c r="AC408" i="11" l="1"/>
  <c r="D408" i="14" s="1"/>
  <c r="E409" i="8"/>
  <c r="B409" i="8"/>
  <c r="D409" i="8"/>
  <c r="C409" i="8"/>
  <c r="A410" i="14"/>
  <c r="A410" i="15" s="1"/>
  <c r="C410" i="15" s="1"/>
  <c r="D410" i="15" s="1"/>
  <c r="T410" i="11"/>
  <c r="AB410" i="11"/>
  <c r="C410" i="14" s="1"/>
  <c r="R410" i="11"/>
  <c r="Q410" i="11"/>
  <c r="S410" i="11"/>
  <c r="P410" i="11"/>
  <c r="L410" i="11" s="1"/>
  <c r="B410" i="14" s="1"/>
  <c r="U410" i="11"/>
  <c r="X409" i="11"/>
  <c r="M409" i="14" s="1"/>
  <c r="O409" i="11"/>
  <c r="AD408" i="11"/>
  <c r="E408" i="14" s="1"/>
  <c r="P409" i="15" l="1"/>
  <c r="A410" i="8"/>
  <c r="P410" i="8" s="1"/>
  <c r="Q410" i="8" s="1"/>
  <c r="Z410" i="11"/>
  <c r="M410" i="11"/>
  <c r="N411" i="11" s="1"/>
  <c r="Y409" i="11"/>
  <c r="W409" i="11" s="1"/>
  <c r="AC409" i="11" s="1"/>
  <c r="AG409" i="11"/>
  <c r="P409" i="14" s="1"/>
  <c r="S409" i="15" s="1"/>
  <c r="AE409" i="11"/>
  <c r="N409" i="14" s="1"/>
  <c r="Q409" i="15" s="1"/>
  <c r="AF409" i="11"/>
  <c r="O409" i="14" s="1"/>
  <c r="R409" i="15" s="1"/>
  <c r="D410" i="8" l="1"/>
  <c r="B410" i="8"/>
  <c r="C410" i="8"/>
  <c r="E410" i="8"/>
  <c r="A411" i="14"/>
  <c r="A411" i="15" s="1"/>
  <c r="C411" i="15" s="1"/>
  <c r="D411" i="15" s="1"/>
  <c r="T411" i="11"/>
  <c r="AB411" i="11"/>
  <c r="C411" i="14" s="1"/>
  <c r="R411" i="11"/>
  <c r="AH409" i="11"/>
  <c r="Q409" i="14" s="1"/>
  <c r="T409" i="15" s="1"/>
  <c r="D409" i="14"/>
  <c r="U411" i="11"/>
  <c r="Q411" i="11"/>
  <c r="S411" i="11"/>
  <c r="P411" i="11"/>
  <c r="L411" i="11" s="1"/>
  <c r="B411" i="14" s="1"/>
  <c r="AD409" i="11"/>
  <c r="E409" i="14" s="1"/>
  <c r="O410" i="11"/>
  <c r="X410" i="11"/>
  <c r="M410" i="14" s="1"/>
  <c r="P410" i="15" l="1"/>
  <c r="A411" i="8"/>
  <c r="P411" i="8" s="1"/>
  <c r="Q411" i="8" s="1"/>
  <c r="M411" i="11"/>
  <c r="N412" i="11" s="1"/>
  <c r="Z411" i="11"/>
  <c r="Y410" i="11"/>
  <c r="W410" i="11" s="1"/>
  <c r="AC410" i="11" s="1"/>
  <c r="AG410" i="11"/>
  <c r="P410" i="14" s="1"/>
  <c r="S410" i="15" s="1"/>
  <c r="AH410" i="11"/>
  <c r="Q410" i="14" s="1"/>
  <c r="T410" i="15" s="1"/>
  <c r="AF410" i="11"/>
  <c r="O410" i="14" s="1"/>
  <c r="R410" i="15" s="1"/>
  <c r="B411" i="8" l="1"/>
  <c r="D411" i="8"/>
  <c r="E411" i="8"/>
  <c r="F410" i="8"/>
  <c r="F409" i="8" s="1"/>
  <c r="F408" i="8" s="1"/>
  <c r="F407" i="8" s="1"/>
  <c r="F406" i="8" s="1"/>
  <c r="F405" i="8" s="1"/>
  <c r="F404" i="8" s="1"/>
  <c r="F403" i="8" s="1"/>
  <c r="F402" i="8" s="1"/>
  <c r="F401" i="8" s="1"/>
  <c r="F400" i="8" s="1"/>
  <c r="F399" i="8" s="1"/>
  <c r="F398" i="8" s="1"/>
  <c r="F397" i="8" s="1"/>
  <c r="F396" i="8" s="1"/>
  <c r="F395" i="8" s="1"/>
  <c r="F394" i="8" s="1"/>
  <c r="F393" i="8" s="1"/>
  <c r="F392" i="8" s="1"/>
  <c r="F391" i="8" s="1"/>
  <c r="F390" i="8" s="1"/>
  <c r="A412" i="14"/>
  <c r="A412" i="15" s="1"/>
  <c r="C412" i="15" s="1"/>
  <c r="D412" i="15" s="1"/>
  <c r="T412" i="11"/>
  <c r="AB412" i="11"/>
  <c r="C412" i="14" s="1"/>
  <c r="R412" i="11"/>
  <c r="AE410" i="11"/>
  <c r="N410" i="14" s="1"/>
  <c r="Q410" i="15" s="1"/>
  <c r="D410" i="14"/>
  <c r="X411" i="11"/>
  <c r="M411" i="14" s="1"/>
  <c r="O411" i="11"/>
  <c r="AD410" i="11"/>
  <c r="E410" i="14" s="1"/>
  <c r="Q412" i="11"/>
  <c r="P412" i="11"/>
  <c r="L412" i="11" s="1"/>
  <c r="B412" i="14" s="1"/>
  <c r="S412" i="11"/>
  <c r="U412" i="11"/>
  <c r="P411" i="15" l="1"/>
  <c r="A412" i="8"/>
  <c r="D412" i="8" s="1"/>
  <c r="Z412" i="11"/>
  <c r="M412" i="11"/>
  <c r="N413" i="11" s="1"/>
  <c r="Y411" i="11"/>
  <c r="W411" i="11" s="1"/>
  <c r="AF411" i="11" l="1"/>
  <c r="O411" i="14" s="1"/>
  <c r="R411" i="15" s="1"/>
  <c r="AC411" i="11"/>
  <c r="D411" i="14" s="1"/>
  <c r="P412" i="8"/>
  <c r="Q412" i="8" s="1"/>
  <c r="C412" i="8"/>
  <c r="B412" i="8"/>
  <c r="E412" i="8"/>
  <c r="A413" i="14"/>
  <c r="A413" i="15" s="1"/>
  <c r="C413" i="15" s="1"/>
  <c r="D413" i="15" s="1"/>
  <c r="T413" i="11"/>
  <c r="AB413" i="11"/>
  <c r="C413" i="14" s="1"/>
  <c r="R413" i="11"/>
  <c r="AG411" i="11"/>
  <c r="P411" i="14" s="1"/>
  <c r="S411" i="15" s="1"/>
  <c r="AE411" i="11"/>
  <c r="N411" i="14" s="1"/>
  <c r="Q411" i="15" s="1"/>
  <c r="Q413" i="11"/>
  <c r="P413" i="11"/>
  <c r="L413" i="11" s="1"/>
  <c r="B413" i="14" s="1"/>
  <c r="U413" i="11"/>
  <c r="S413" i="11"/>
  <c r="AH411" i="11"/>
  <c r="Q411" i="14" s="1"/>
  <c r="T411" i="15" s="1"/>
  <c r="AD411" i="11"/>
  <c r="E411" i="14" s="1"/>
  <c r="O412" i="11"/>
  <c r="X412" i="11"/>
  <c r="M412" i="14" s="1"/>
  <c r="P412" i="15" l="1"/>
  <c r="A413" i="8"/>
  <c r="P413" i="8" s="1"/>
  <c r="Q413" i="8" s="1"/>
  <c r="C411" i="8"/>
  <c r="W412" i="11"/>
  <c r="Y412" i="11"/>
  <c r="M413" i="11"/>
  <c r="N414" i="11" s="1"/>
  <c r="Z413" i="11"/>
  <c r="AC412" i="11" l="1"/>
  <c r="D412" i="14" s="1"/>
  <c r="E413" i="8"/>
  <c r="B413" i="8"/>
  <c r="C413" i="8"/>
  <c r="D413" i="8"/>
  <c r="A414" i="14"/>
  <c r="A414" i="15" s="1"/>
  <c r="C414" i="15" s="1"/>
  <c r="D414" i="15" s="1"/>
  <c r="T414" i="11"/>
  <c r="AB414" i="11"/>
  <c r="C414" i="14" s="1"/>
  <c r="R414" i="11"/>
  <c r="AH412" i="11"/>
  <c r="Q412" i="14" s="1"/>
  <c r="T412" i="15" s="1"/>
  <c r="AF412" i="11"/>
  <c r="O412" i="14" s="1"/>
  <c r="R412" i="15" s="1"/>
  <c r="AE412" i="11"/>
  <c r="N412" i="14" s="1"/>
  <c r="Q412" i="15" s="1"/>
  <c r="AD412" i="11"/>
  <c r="E412" i="14" s="1"/>
  <c r="AG412" i="11"/>
  <c r="P412" i="14" s="1"/>
  <c r="S412" i="15" s="1"/>
  <c r="S414" i="11"/>
  <c r="Q414" i="11"/>
  <c r="U414" i="11"/>
  <c r="A414" i="8"/>
  <c r="P414" i="8" s="1"/>
  <c r="P414" i="11"/>
  <c r="L414" i="11" s="1"/>
  <c r="B414" i="14" s="1"/>
  <c r="X413" i="11"/>
  <c r="M413" i="14" s="1"/>
  <c r="O413" i="11"/>
  <c r="P413" i="15" l="1"/>
  <c r="D414" i="8"/>
  <c r="Q414" i="8"/>
  <c r="E414" i="8"/>
  <c r="B414" i="8"/>
  <c r="C414" i="8"/>
  <c r="M414" i="11"/>
  <c r="N415" i="11" s="1"/>
  <c r="Z414" i="11"/>
  <c r="W413" i="11"/>
  <c r="Y413" i="11"/>
  <c r="AC413" i="11" l="1"/>
  <c r="D413" i="14" s="1"/>
  <c r="A415" i="14"/>
  <c r="A415" i="15" s="1"/>
  <c r="C415" i="15" s="1"/>
  <c r="D415" i="15" s="1"/>
  <c r="T415" i="11"/>
  <c r="AB415" i="11"/>
  <c r="C415" i="14" s="1"/>
  <c r="R415" i="11"/>
  <c r="AG413" i="11"/>
  <c r="P413" i="14" s="1"/>
  <c r="S413" i="15" s="1"/>
  <c r="AH413" i="11"/>
  <c r="Q413" i="14" s="1"/>
  <c r="T413" i="15" s="1"/>
  <c r="AE413" i="11"/>
  <c r="N413" i="14" s="1"/>
  <c r="Q413" i="15" s="1"/>
  <c r="AD413" i="11"/>
  <c r="E413" i="14" s="1"/>
  <c r="AF413" i="11"/>
  <c r="O413" i="14" s="1"/>
  <c r="R413" i="15" s="1"/>
  <c r="O414" i="11"/>
  <c r="X414" i="11"/>
  <c r="M414" i="14" s="1"/>
  <c r="U415" i="11"/>
  <c r="S415" i="11"/>
  <c r="Q415" i="11"/>
  <c r="P415" i="11"/>
  <c r="L415" i="11" s="1"/>
  <c r="B415" i="14" s="1"/>
  <c r="P414" i="15" l="1"/>
  <c r="A415" i="8"/>
  <c r="P415" i="8" s="1"/>
  <c r="Q415" i="8" s="1"/>
  <c r="W414" i="11"/>
  <c r="Y414" i="11"/>
  <c r="M415" i="11"/>
  <c r="N416" i="11" s="1"/>
  <c r="Z415" i="11"/>
  <c r="AC414" i="11" l="1"/>
  <c r="D414" i="14" s="1"/>
  <c r="E415" i="8"/>
  <c r="C415" i="8"/>
  <c r="B415" i="8"/>
  <c r="D415" i="8"/>
  <c r="A416" i="14"/>
  <c r="A416" i="15" s="1"/>
  <c r="C416" i="15" s="1"/>
  <c r="D416" i="15" s="1"/>
  <c r="T416" i="11"/>
  <c r="AB416" i="11"/>
  <c r="C416" i="14" s="1"/>
  <c r="R416" i="11"/>
  <c r="AH414" i="11"/>
  <c r="Q414" i="14" s="1"/>
  <c r="T414" i="15" s="1"/>
  <c r="AE414" i="11"/>
  <c r="N414" i="14" s="1"/>
  <c r="Q414" i="15" s="1"/>
  <c r="AD414" i="11"/>
  <c r="E414" i="14" s="1"/>
  <c r="AF414" i="11"/>
  <c r="O414" i="14" s="1"/>
  <c r="R414" i="15" s="1"/>
  <c r="AG414" i="11"/>
  <c r="P414" i="14" s="1"/>
  <c r="S414" i="15" s="1"/>
  <c r="X415" i="11"/>
  <c r="M415" i="14" s="1"/>
  <c r="O415" i="11"/>
  <c r="P416" i="11"/>
  <c r="L416" i="11" s="1"/>
  <c r="B416" i="14" s="1"/>
  <c r="S416" i="11"/>
  <c r="U416" i="11"/>
  <c r="Q416" i="11"/>
  <c r="P415" i="15" l="1"/>
  <c r="A416" i="8"/>
  <c r="P416" i="8" s="1"/>
  <c r="Q416" i="8" s="1"/>
  <c r="Z416" i="11"/>
  <c r="M416" i="11"/>
  <c r="N417" i="11" s="1"/>
  <c r="Y415" i="11"/>
  <c r="W415" i="11" s="1"/>
  <c r="B416" i="8" l="1"/>
  <c r="C416" i="8"/>
  <c r="D416" i="8"/>
  <c r="E416" i="8"/>
  <c r="AE415" i="11"/>
  <c r="N415" i="14" s="1"/>
  <c r="Q415" i="15" s="1"/>
  <c r="AC415" i="11"/>
  <c r="D415" i="14" s="1"/>
  <c r="A417" i="14"/>
  <c r="A417" i="15" s="1"/>
  <c r="C417" i="15" s="1"/>
  <c r="D417" i="15" s="1"/>
  <c r="T417" i="11"/>
  <c r="AB417" i="11"/>
  <c r="C417" i="14" s="1"/>
  <c r="R417" i="11"/>
  <c r="AD415" i="11"/>
  <c r="E415" i="14" s="1"/>
  <c r="AH415" i="11"/>
  <c r="Q415" i="14" s="1"/>
  <c r="T415" i="15" s="1"/>
  <c r="AG415" i="11"/>
  <c r="P415" i="14" s="1"/>
  <c r="S415" i="15" s="1"/>
  <c r="U417" i="11"/>
  <c r="P417" i="11"/>
  <c r="L417" i="11" s="1"/>
  <c r="B417" i="14" s="1"/>
  <c r="S417" i="11"/>
  <c r="Q417" i="11"/>
  <c r="AF415" i="11"/>
  <c r="O415" i="14" s="1"/>
  <c r="R415" i="15" s="1"/>
  <c r="O416" i="11"/>
  <c r="X416" i="11"/>
  <c r="M416" i="14" s="1"/>
  <c r="P416" i="15" l="1"/>
  <c r="A417" i="8"/>
  <c r="P417" i="8" s="1"/>
  <c r="Q417" i="8" s="1"/>
  <c r="Z417" i="11"/>
  <c r="M417" i="11"/>
  <c r="N418" i="11" s="1"/>
  <c r="Y416" i="11"/>
  <c r="W416" i="11" s="1"/>
  <c r="D417" i="8" l="1"/>
  <c r="AC416" i="11"/>
  <c r="D416" i="14" s="1"/>
  <c r="B417" i="8"/>
  <c r="C417" i="8"/>
  <c r="E417" i="8"/>
  <c r="A418" i="14"/>
  <c r="A418" i="15" s="1"/>
  <c r="C418" i="15" s="1"/>
  <c r="D418" i="15" s="1"/>
  <c r="T418" i="11"/>
  <c r="AB418" i="11"/>
  <c r="C418" i="14" s="1"/>
  <c r="R418" i="11"/>
  <c r="AE416" i="11"/>
  <c r="N416" i="14" s="1"/>
  <c r="Q416" i="15" s="1"/>
  <c r="S418" i="11"/>
  <c r="P418" i="11"/>
  <c r="L418" i="11" s="1"/>
  <c r="B418" i="14" s="1"/>
  <c r="Q418" i="11"/>
  <c r="U418" i="11"/>
  <c r="AD416" i="11"/>
  <c r="E416" i="14" s="1"/>
  <c r="AH416" i="11"/>
  <c r="Q416" i="14" s="1"/>
  <c r="T416" i="15" s="1"/>
  <c r="AG416" i="11"/>
  <c r="P416" i="14" s="1"/>
  <c r="S416" i="15" s="1"/>
  <c r="AF416" i="11"/>
  <c r="O416" i="14" s="1"/>
  <c r="R416" i="15" s="1"/>
  <c r="X417" i="11"/>
  <c r="M417" i="14" s="1"/>
  <c r="O417" i="11"/>
  <c r="P417" i="15" l="1"/>
  <c r="A418" i="8"/>
  <c r="D418" i="8" s="1"/>
  <c r="Z418" i="11"/>
  <c r="M418" i="11"/>
  <c r="N419" i="11" s="1"/>
  <c r="Y417" i="11"/>
  <c r="W417" i="11" s="1"/>
  <c r="AE417" i="11" l="1"/>
  <c r="N417" i="14" s="1"/>
  <c r="Q417" i="15" s="1"/>
  <c r="AC417" i="11"/>
  <c r="D417" i="14" s="1"/>
  <c r="P418" i="8"/>
  <c r="Q418" i="8" s="1"/>
  <c r="C418" i="8"/>
  <c r="B418" i="8"/>
  <c r="E418" i="8"/>
  <c r="A419" i="14"/>
  <c r="A419" i="15" s="1"/>
  <c r="C419" i="15" s="1"/>
  <c r="D419" i="15" s="1"/>
  <c r="T419" i="11"/>
  <c r="AB419" i="11"/>
  <c r="C419" i="14" s="1"/>
  <c r="R419" i="11"/>
  <c r="AF417" i="11"/>
  <c r="O417" i="14" s="1"/>
  <c r="R417" i="15" s="1"/>
  <c r="AH417" i="11"/>
  <c r="Q417" i="14" s="1"/>
  <c r="T417" i="15" s="1"/>
  <c r="AG417" i="11"/>
  <c r="P417" i="14" s="1"/>
  <c r="S417" i="15" s="1"/>
  <c r="Q419" i="11"/>
  <c r="S419" i="11"/>
  <c r="P419" i="11"/>
  <c r="L419" i="11" s="1"/>
  <c r="B419" i="14" s="1"/>
  <c r="U419" i="11"/>
  <c r="X418" i="11"/>
  <c r="M418" i="14" s="1"/>
  <c r="O418" i="11"/>
  <c r="AD417" i="11"/>
  <c r="E417" i="14" s="1"/>
  <c r="P418" i="15" l="1"/>
  <c r="A419" i="8"/>
  <c r="E419" i="8" s="1"/>
  <c r="Z419" i="11"/>
  <c r="M419" i="11"/>
  <c r="N420" i="11" s="1"/>
  <c r="W418" i="11"/>
  <c r="Y418" i="11"/>
  <c r="AC418" i="11" l="1"/>
  <c r="D418" i="14" s="1"/>
  <c r="D419" i="8"/>
  <c r="B419" i="8"/>
  <c r="P419" i="8"/>
  <c r="Q419" i="8" s="1"/>
  <c r="C419" i="8"/>
  <c r="A420" i="14"/>
  <c r="A420" i="15" s="1"/>
  <c r="C420" i="15" s="1"/>
  <c r="D420" i="15" s="1"/>
  <c r="T420" i="11"/>
  <c r="AB420" i="11"/>
  <c r="C420" i="14" s="1"/>
  <c r="AD418" i="11"/>
  <c r="E418" i="14" s="1"/>
  <c r="AG418" i="11"/>
  <c r="P418" i="14" s="1"/>
  <c r="S418" i="15" s="1"/>
  <c r="AE418" i="11"/>
  <c r="N418" i="14" s="1"/>
  <c r="Q418" i="15" s="1"/>
  <c r="R420" i="11"/>
  <c r="AH418" i="11"/>
  <c r="Q418" i="14" s="1"/>
  <c r="T418" i="15" s="1"/>
  <c r="AF418" i="11"/>
  <c r="O418" i="14" s="1"/>
  <c r="R418" i="15" s="1"/>
  <c r="Q420" i="11"/>
  <c r="P420" i="11"/>
  <c r="L420" i="11" s="1"/>
  <c r="B420" i="14" s="1"/>
  <c r="U420" i="11"/>
  <c r="S420" i="11"/>
  <c r="O419" i="11"/>
  <c r="X419" i="11"/>
  <c r="M419" i="14" s="1"/>
  <c r="P419" i="15" l="1"/>
  <c r="A420" i="8"/>
  <c r="P420" i="8" s="1"/>
  <c r="Q420" i="8" s="1"/>
  <c r="Y419" i="11"/>
  <c r="W419" i="11" s="1"/>
  <c r="Z420" i="11"/>
  <c r="M420" i="11"/>
  <c r="N421" i="11" s="1"/>
  <c r="AC419" i="11" l="1"/>
  <c r="D419" i="14" s="1"/>
  <c r="E420" i="8"/>
  <c r="B420" i="8"/>
  <c r="C420" i="8"/>
  <c r="D420" i="8"/>
  <c r="A421" i="14"/>
  <c r="A421" i="15" s="1"/>
  <c r="C421" i="15" s="1"/>
  <c r="D421" i="15" s="1"/>
  <c r="T421" i="11"/>
  <c r="AB421" i="11"/>
  <c r="C421" i="14" s="1"/>
  <c r="R421" i="11"/>
  <c r="AG419" i="11"/>
  <c r="P419" i="14" s="1"/>
  <c r="S419" i="15" s="1"/>
  <c r="AE419" i="11"/>
  <c r="N419" i="14" s="1"/>
  <c r="Q419" i="15" s="1"/>
  <c r="AF419" i="11"/>
  <c r="O419" i="14" s="1"/>
  <c r="R419" i="15" s="1"/>
  <c r="AH419" i="11"/>
  <c r="Q419" i="14" s="1"/>
  <c r="T419" i="15" s="1"/>
  <c r="AD419" i="11"/>
  <c r="E419" i="14" s="1"/>
  <c r="U421" i="11"/>
  <c r="S421" i="11"/>
  <c r="Q421" i="11"/>
  <c r="P421" i="11"/>
  <c r="L421" i="11" s="1"/>
  <c r="B421" i="14" s="1"/>
  <c r="X420" i="11"/>
  <c r="M420" i="14" s="1"/>
  <c r="O420" i="11"/>
  <c r="P420" i="15" l="1"/>
  <c r="A421" i="8"/>
  <c r="P421" i="8" s="1"/>
  <c r="Q421" i="8" s="1"/>
  <c r="Z421" i="11"/>
  <c r="M421" i="11"/>
  <c r="N422" i="11" s="1"/>
  <c r="Y420" i="11"/>
  <c r="W420" i="11" s="1"/>
  <c r="C421" i="8" l="1"/>
  <c r="B421" i="8"/>
  <c r="D421" i="8"/>
  <c r="E421" i="8"/>
  <c r="AG420" i="11"/>
  <c r="P420" i="14" s="1"/>
  <c r="S420" i="15" s="1"/>
  <c r="AC420" i="11"/>
  <c r="D420" i="14" s="1"/>
  <c r="A422" i="14"/>
  <c r="A422" i="15" s="1"/>
  <c r="C422" i="15" s="1"/>
  <c r="D422" i="15" s="1"/>
  <c r="T422" i="11"/>
  <c r="AB422" i="11"/>
  <c r="C422" i="14" s="1"/>
  <c r="R422" i="11"/>
  <c r="AH420" i="11"/>
  <c r="Q420" i="14" s="1"/>
  <c r="T420" i="15" s="1"/>
  <c r="AE420" i="11"/>
  <c r="N420" i="14" s="1"/>
  <c r="Q420" i="15" s="1"/>
  <c r="X421" i="11"/>
  <c r="M421" i="14" s="1"/>
  <c r="O421" i="11"/>
  <c r="AF420" i="11"/>
  <c r="O420" i="14" s="1"/>
  <c r="R420" i="15" s="1"/>
  <c r="AD420" i="11"/>
  <c r="E420" i="14" s="1"/>
  <c r="U422" i="11"/>
  <c r="Q422" i="11"/>
  <c r="S422" i="11"/>
  <c r="P422" i="11"/>
  <c r="L422" i="11" s="1"/>
  <c r="B422" i="14" s="1"/>
  <c r="P421" i="15" l="1"/>
  <c r="A422" i="8"/>
  <c r="P422" i="8" s="1"/>
  <c r="Q422" i="8" s="1"/>
  <c r="Z422" i="11"/>
  <c r="M422" i="11"/>
  <c r="N423" i="11" s="1"/>
  <c r="Y421" i="11"/>
  <c r="W421" i="11" s="1"/>
  <c r="AF421" i="11" l="1"/>
  <c r="O421" i="14" s="1"/>
  <c r="R421" i="15" s="1"/>
  <c r="AC421" i="11"/>
  <c r="D421" i="14" s="1"/>
  <c r="C422" i="8"/>
  <c r="B422" i="8"/>
  <c r="E422" i="8"/>
  <c r="D422" i="8"/>
  <c r="A423" i="14"/>
  <c r="A423" i="15" s="1"/>
  <c r="C423" i="15" s="1"/>
  <c r="D423" i="15" s="1"/>
  <c r="T423" i="11"/>
  <c r="AB423" i="11"/>
  <c r="C423" i="14" s="1"/>
  <c r="AD421" i="11"/>
  <c r="E421" i="14" s="1"/>
  <c r="AE421" i="11"/>
  <c r="N421" i="14" s="1"/>
  <c r="Q421" i="15" s="1"/>
  <c r="R423" i="11"/>
  <c r="AG421" i="11"/>
  <c r="P421" i="14" s="1"/>
  <c r="S421" i="15" s="1"/>
  <c r="U423" i="11"/>
  <c r="P423" i="11"/>
  <c r="L423" i="11" s="1"/>
  <c r="B423" i="14" s="1"/>
  <c r="Q423" i="11"/>
  <c r="S423" i="11"/>
  <c r="X422" i="11"/>
  <c r="M422" i="14" s="1"/>
  <c r="O422" i="11"/>
  <c r="AH421" i="11"/>
  <c r="Q421" i="14" s="1"/>
  <c r="T421" i="15" s="1"/>
  <c r="P422" i="15" l="1"/>
  <c r="A423" i="8"/>
  <c r="E423" i="8" s="1"/>
  <c r="Z423" i="11"/>
  <c r="M423" i="11"/>
  <c r="N424" i="11" s="1"/>
  <c r="Y422" i="11"/>
  <c r="W422" i="11" s="1"/>
  <c r="AC422" i="11" l="1"/>
  <c r="D422" i="14" s="1"/>
  <c r="C423" i="8"/>
  <c r="D423" i="8"/>
  <c r="P423" i="8"/>
  <c r="Q423" i="8" s="1"/>
  <c r="B423" i="8"/>
  <c r="A424" i="14"/>
  <c r="A424" i="15" s="1"/>
  <c r="C424" i="15" s="1"/>
  <c r="D424" i="15" s="1"/>
  <c r="T424" i="11"/>
  <c r="AB424" i="11"/>
  <c r="C424" i="14" s="1"/>
  <c r="R424" i="11"/>
  <c r="AH422" i="11"/>
  <c r="Q422" i="14" s="1"/>
  <c r="T422" i="15" s="1"/>
  <c r="P424" i="11"/>
  <c r="L424" i="11" s="1"/>
  <c r="B424" i="14" s="1"/>
  <c r="S424" i="11"/>
  <c r="U424" i="11"/>
  <c r="Q424" i="11"/>
  <c r="AF422" i="11"/>
  <c r="O422" i="14" s="1"/>
  <c r="R422" i="15" s="1"/>
  <c r="AG422" i="11"/>
  <c r="P422" i="14" s="1"/>
  <c r="S422" i="15" s="1"/>
  <c r="AE422" i="11"/>
  <c r="N422" i="14" s="1"/>
  <c r="Q422" i="15" s="1"/>
  <c r="AD422" i="11"/>
  <c r="E422" i="14" s="1"/>
  <c r="X423" i="11"/>
  <c r="M423" i="14" s="1"/>
  <c r="O423" i="11"/>
  <c r="P423" i="15" l="1"/>
  <c r="A424" i="8"/>
  <c r="P424" i="8" s="1"/>
  <c r="Q424" i="8" s="1"/>
  <c r="M424" i="11"/>
  <c r="N425" i="11" s="1"/>
  <c r="Z424" i="11"/>
  <c r="Y423" i="11"/>
  <c r="W423" i="11" s="1"/>
  <c r="AC423" i="11" l="1"/>
  <c r="D423" i="14" s="1"/>
  <c r="B424" i="8"/>
  <c r="E424" i="8"/>
  <c r="D424" i="8"/>
  <c r="C424" i="8"/>
  <c r="A425" i="14"/>
  <c r="A425" i="15" s="1"/>
  <c r="C425" i="15" s="1"/>
  <c r="D425" i="15" s="1"/>
  <c r="T425" i="11"/>
  <c r="AB425" i="11"/>
  <c r="C425" i="14" s="1"/>
  <c r="R425" i="11"/>
  <c r="AD423" i="11"/>
  <c r="E423" i="14" s="1"/>
  <c r="AE423" i="11"/>
  <c r="N423" i="14" s="1"/>
  <c r="Q423" i="15" s="1"/>
  <c r="AH423" i="11"/>
  <c r="Q423" i="14" s="1"/>
  <c r="T423" i="15" s="1"/>
  <c r="AG423" i="11"/>
  <c r="P423" i="14" s="1"/>
  <c r="S423" i="15" s="1"/>
  <c r="P425" i="11"/>
  <c r="L425" i="11" s="1"/>
  <c r="B425" i="14" s="1"/>
  <c r="U425" i="11"/>
  <c r="S425" i="11"/>
  <c r="Q425" i="11"/>
  <c r="AF423" i="11"/>
  <c r="O423" i="14" s="1"/>
  <c r="R423" i="15" s="1"/>
  <c r="X424" i="11"/>
  <c r="M424" i="14" s="1"/>
  <c r="O424" i="11"/>
  <c r="P424" i="15" l="1"/>
  <c r="A425" i="8"/>
  <c r="P425" i="8" s="1"/>
  <c r="Q425" i="8" s="1"/>
  <c r="Z425" i="11"/>
  <c r="M425" i="11"/>
  <c r="N426" i="11" s="1"/>
  <c r="AG424" i="11"/>
  <c r="P424" i="14" s="1"/>
  <c r="S424" i="15" s="1"/>
  <c r="AF424" i="11"/>
  <c r="O424" i="14" s="1"/>
  <c r="R424" i="15" s="1"/>
  <c r="Y424" i="11"/>
  <c r="W424" i="11" s="1"/>
  <c r="AE424" i="11"/>
  <c r="N424" i="14" s="1"/>
  <c r="Q424" i="15" s="1"/>
  <c r="AH424" i="11"/>
  <c r="Q424" i="14" s="1"/>
  <c r="T424" i="15" s="1"/>
  <c r="AC424" i="11" l="1"/>
  <c r="D424" i="14" s="1"/>
  <c r="C425" i="8"/>
  <c r="B425" i="8"/>
  <c r="D425" i="8"/>
  <c r="E425" i="8"/>
  <c r="A426" i="14"/>
  <c r="T426" i="11"/>
  <c r="AB426" i="11"/>
  <c r="C426" i="14" s="1"/>
  <c r="R426" i="11"/>
  <c r="AD424" i="11"/>
  <c r="E424" i="14" s="1"/>
  <c r="U426" i="11"/>
  <c r="S426" i="11"/>
  <c r="P426" i="11"/>
  <c r="L426" i="11" s="1"/>
  <c r="B426" i="14" s="1"/>
  <c r="Q426" i="11"/>
  <c r="X425" i="11"/>
  <c r="M425" i="14" s="1"/>
  <c r="O425" i="11"/>
  <c r="P425" i="15" l="1"/>
  <c r="A426" i="8"/>
  <c r="P426" i="8" s="1"/>
  <c r="Q426" i="8" s="1"/>
  <c r="A426" i="15"/>
  <c r="C426" i="15" s="1"/>
  <c r="D426" i="15" s="1"/>
  <c r="Z426" i="11"/>
  <c r="M426" i="11"/>
  <c r="N427" i="11" s="1"/>
  <c r="Y425" i="11"/>
  <c r="W425" i="11" s="1"/>
  <c r="AC425" i="11" s="1"/>
  <c r="AH425" i="11"/>
  <c r="Q425" i="14" s="1"/>
  <c r="T425" i="15" s="1"/>
  <c r="AG425" i="11"/>
  <c r="P425" i="14" s="1"/>
  <c r="S425" i="15" s="1"/>
  <c r="AE425" i="11"/>
  <c r="N425" i="14" s="1"/>
  <c r="Q425" i="15" s="1"/>
  <c r="C426" i="8" l="1"/>
  <c r="D426" i="8"/>
  <c r="B426" i="8"/>
  <c r="E426" i="8"/>
  <c r="A427" i="14"/>
  <c r="A427" i="15" s="1"/>
  <c r="C427" i="15" s="1"/>
  <c r="D427" i="15" s="1"/>
  <c r="T427" i="11"/>
  <c r="AB427" i="11"/>
  <c r="C427" i="14" s="1"/>
  <c r="R427" i="11"/>
  <c r="AF425" i="11"/>
  <c r="O425" i="14" s="1"/>
  <c r="R425" i="15" s="1"/>
  <c r="D425" i="14"/>
  <c r="Q427" i="11"/>
  <c r="P427" i="11"/>
  <c r="L427" i="11" s="1"/>
  <c r="B427" i="14" s="1"/>
  <c r="S427" i="11"/>
  <c r="U427" i="11"/>
  <c r="AD425" i="11"/>
  <c r="E425" i="14" s="1"/>
  <c r="X426" i="11"/>
  <c r="M426" i="14" s="1"/>
  <c r="O426" i="11"/>
  <c r="P426" i="15" l="1"/>
  <c r="A427" i="8"/>
  <c r="P427" i="8" s="1"/>
  <c r="Q427" i="8" s="1"/>
  <c r="Y426" i="11"/>
  <c r="W426" i="11" s="1"/>
  <c r="AG426" i="11"/>
  <c r="P426" i="14" s="1"/>
  <c r="S426" i="15" s="1"/>
  <c r="AF426" i="11"/>
  <c r="O426" i="14" s="1"/>
  <c r="R426" i="15" s="1"/>
  <c r="AE426" i="11"/>
  <c r="N426" i="14" s="1"/>
  <c r="Q426" i="15" s="1"/>
  <c r="Z427" i="11"/>
  <c r="M427" i="11"/>
  <c r="N428" i="11" s="1"/>
  <c r="AD426" i="11" l="1"/>
  <c r="E426" i="14" s="1"/>
  <c r="AC426" i="11"/>
  <c r="D426" i="14" s="1"/>
  <c r="E427" i="8"/>
  <c r="C427" i="8"/>
  <c r="D427" i="8"/>
  <c r="B427" i="8"/>
  <c r="A428" i="14"/>
  <c r="A428" i="15" s="1"/>
  <c r="C428" i="15" s="1"/>
  <c r="D428" i="15" s="1"/>
  <c r="T428" i="11"/>
  <c r="AB428" i="11"/>
  <c r="C428" i="14" s="1"/>
  <c r="R428" i="11"/>
  <c r="P428" i="11"/>
  <c r="L428" i="11" s="1"/>
  <c r="B428" i="14" s="1"/>
  <c r="U428" i="11"/>
  <c r="S428" i="11"/>
  <c r="Q428" i="11"/>
  <c r="X427" i="11"/>
  <c r="M427" i="14" s="1"/>
  <c r="O427" i="11"/>
  <c r="AH426" i="11"/>
  <c r="Q426" i="14" s="1"/>
  <c r="T426" i="15" s="1"/>
  <c r="P427" i="15" l="1"/>
  <c r="A428" i="8"/>
  <c r="P428" i="8" s="1"/>
  <c r="Q428" i="8" s="1"/>
  <c r="Z428" i="11"/>
  <c r="M428" i="11"/>
  <c r="N429" i="11" s="1"/>
  <c r="Y427" i="11"/>
  <c r="W427" i="11" s="1"/>
  <c r="AC427" i="11" s="1"/>
  <c r="AE427" i="11"/>
  <c r="N427" i="14" s="1"/>
  <c r="Q427" i="15" s="1"/>
  <c r="AF427" i="11"/>
  <c r="O427" i="14" s="1"/>
  <c r="R427" i="15" s="1"/>
  <c r="AH427" i="11"/>
  <c r="Q427" i="14" s="1"/>
  <c r="T427" i="15" s="1"/>
  <c r="D428" i="8" l="1"/>
  <c r="C428" i="8"/>
  <c r="B428" i="8"/>
  <c r="E428" i="8"/>
  <c r="A429" i="14"/>
  <c r="A429" i="15" s="1"/>
  <c r="C429" i="15" s="1"/>
  <c r="D429" i="15" s="1"/>
  <c r="T429" i="11"/>
  <c r="AB429" i="11"/>
  <c r="C429" i="14" s="1"/>
  <c r="R429" i="11"/>
  <c r="AG427" i="11"/>
  <c r="P427" i="14" s="1"/>
  <c r="S427" i="15" s="1"/>
  <c r="D427" i="14"/>
  <c r="AD427" i="11"/>
  <c r="E427" i="14" s="1"/>
  <c r="U429" i="11"/>
  <c r="Q429" i="11"/>
  <c r="S429" i="11"/>
  <c r="P429" i="11"/>
  <c r="L429" i="11" s="1"/>
  <c r="B429" i="14" s="1"/>
  <c r="O428" i="11"/>
  <c r="X428" i="11"/>
  <c r="M428" i="14" s="1"/>
  <c r="P428" i="15" l="1"/>
  <c r="A429" i="8"/>
  <c r="P429" i="8" s="1"/>
  <c r="Q429" i="8" s="1"/>
  <c r="M429" i="11"/>
  <c r="N430" i="11" s="1"/>
  <c r="Z429" i="11"/>
  <c r="Y428" i="11"/>
  <c r="W428" i="11" s="1"/>
  <c r="AH428" i="11"/>
  <c r="Q428" i="14" s="1"/>
  <c r="T428" i="15" s="1"/>
  <c r="AE428" i="11"/>
  <c r="N428" i="14" s="1"/>
  <c r="Q428" i="15" s="1"/>
  <c r="AF428" i="11"/>
  <c r="O428" i="14" s="1"/>
  <c r="R428" i="15" s="1"/>
  <c r="AD428" i="11" l="1"/>
  <c r="E428" i="14" s="1"/>
  <c r="AC428" i="11"/>
  <c r="D428" i="14" s="1"/>
  <c r="C429" i="8"/>
  <c r="E429" i="8"/>
  <c r="B429" i="8"/>
  <c r="D429" i="8"/>
  <c r="A430" i="14"/>
  <c r="A430" i="15" s="1"/>
  <c r="C430" i="15" s="1"/>
  <c r="D430" i="15" s="1"/>
  <c r="T430" i="11"/>
  <c r="AB430" i="11"/>
  <c r="C430" i="14" s="1"/>
  <c r="R430" i="11"/>
  <c r="AG428" i="11"/>
  <c r="P428" i="14" s="1"/>
  <c r="S428" i="15" s="1"/>
  <c r="O429" i="11"/>
  <c r="X429" i="11"/>
  <c r="M429" i="14" s="1"/>
  <c r="Q430" i="11"/>
  <c r="P430" i="11"/>
  <c r="L430" i="11" s="1"/>
  <c r="B430" i="14" s="1"/>
  <c r="S430" i="11"/>
  <c r="U430" i="11"/>
  <c r="P429" i="15" l="1"/>
  <c r="A430" i="8"/>
  <c r="P430" i="8" s="1"/>
  <c r="Q430" i="8" s="1"/>
  <c r="Y429" i="11"/>
  <c r="W429" i="11" s="1"/>
  <c r="AE429" i="11"/>
  <c r="N429" i="14" s="1"/>
  <c r="Q429" i="15" s="1"/>
  <c r="AG429" i="11"/>
  <c r="P429" i="14" s="1"/>
  <c r="S429" i="15" s="1"/>
  <c r="AH429" i="11"/>
  <c r="Q429" i="14" s="1"/>
  <c r="T429" i="15" s="1"/>
  <c r="Z430" i="11"/>
  <c r="M430" i="11"/>
  <c r="N431" i="11" s="1"/>
  <c r="B430" i="8" l="1"/>
  <c r="E430" i="8"/>
  <c r="C430" i="8"/>
  <c r="D430" i="8"/>
  <c r="AD429" i="11"/>
  <c r="E429" i="14" s="1"/>
  <c r="AC429" i="11"/>
  <c r="D429" i="14" s="1"/>
  <c r="A431" i="14"/>
  <c r="A431" i="15" s="1"/>
  <c r="C431" i="15" s="1"/>
  <c r="D431" i="15" s="1"/>
  <c r="T431" i="11"/>
  <c r="AB431" i="11"/>
  <c r="C431" i="14" s="1"/>
  <c r="R431" i="11"/>
  <c r="Q431" i="11"/>
  <c r="S431" i="11"/>
  <c r="U431" i="11"/>
  <c r="P431" i="11"/>
  <c r="L431" i="11" s="1"/>
  <c r="B431" i="14" s="1"/>
  <c r="X430" i="11"/>
  <c r="M430" i="14" s="1"/>
  <c r="O430" i="11"/>
  <c r="AF429" i="11"/>
  <c r="O429" i="14" s="1"/>
  <c r="R429" i="15" s="1"/>
  <c r="P430" i="15" l="1"/>
  <c r="A431" i="8"/>
  <c r="P431" i="8" s="1"/>
  <c r="Q431" i="8" s="1"/>
  <c r="M431" i="11"/>
  <c r="N432" i="11" s="1"/>
  <c r="Z431" i="11"/>
  <c r="Y430" i="11"/>
  <c r="W430" i="11" s="1"/>
  <c r="AG430" i="11"/>
  <c r="P430" i="14" s="1"/>
  <c r="S430" i="15" s="1"/>
  <c r="AE430" i="11"/>
  <c r="N430" i="14" s="1"/>
  <c r="Q430" i="15" s="1"/>
  <c r="AH430" i="11"/>
  <c r="Q430" i="14" s="1"/>
  <c r="T430" i="15" s="1"/>
  <c r="AF430" i="11"/>
  <c r="O430" i="14" s="1"/>
  <c r="R430" i="15" s="1"/>
  <c r="AC430" i="11" l="1"/>
  <c r="D430" i="14" s="1"/>
  <c r="D431" i="8"/>
  <c r="B431" i="8"/>
  <c r="C431" i="8"/>
  <c r="E431" i="8"/>
  <c r="A432" i="14"/>
  <c r="A432" i="15" s="1"/>
  <c r="C432" i="15" s="1"/>
  <c r="D432" i="15" s="1"/>
  <c r="T432" i="11"/>
  <c r="AD430" i="11"/>
  <c r="E430" i="14" s="1"/>
  <c r="AB432" i="11"/>
  <c r="C432" i="14" s="1"/>
  <c r="R432" i="11"/>
  <c r="O431" i="11"/>
  <c r="X431" i="11"/>
  <c r="M431" i="14" s="1"/>
  <c r="P432" i="11"/>
  <c r="L432" i="11" s="1"/>
  <c r="B432" i="14" s="1"/>
  <c r="Q432" i="11"/>
  <c r="S432" i="11"/>
  <c r="U432" i="11"/>
  <c r="P431" i="15" l="1"/>
  <c r="A432" i="8"/>
  <c r="P432" i="8" s="1"/>
  <c r="Q432" i="8" s="1"/>
  <c r="Y431" i="11"/>
  <c r="W431" i="11" s="1"/>
  <c r="AG431" i="11"/>
  <c r="P431" i="14" s="1"/>
  <c r="S431" i="15" s="1"/>
  <c r="AE431" i="11"/>
  <c r="N431" i="14" s="1"/>
  <c r="Q431" i="15" s="1"/>
  <c r="AF431" i="11"/>
  <c r="O431" i="14" s="1"/>
  <c r="R431" i="15" s="1"/>
  <c r="AH431" i="11"/>
  <c r="Q431" i="14" s="1"/>
  <c r="T431" i="15" s="1"/>
  <c r="M432" i="11"/>
  <c r="N433" i="11" s="1"/>
  <c r="Z432" i="11"/>
  <c r="AC431" i="11" l="1"/>
  <c r="D431" i="14" s="1"/>
  <c r="D432" i="8"/>
  <c r="C432" i="8"/>
  <c r="B432" i="8"/>
  <c r="E432" i="8"/>
  <c r="A433" i="14"/>
  <c r="A433" i="15" s="1"/>
  <c r="C433" i="15" s="1"/>
  <c r="D433" i="15" s="1"/>
  <c r="T433" i="11"/>
  <c r="AB433" i="11"/>
  <c r="C433" i="14" s="1"/>
  <c r="R433" i="11"/>
  <c r="AD431" i="11"/>
  <c r="E431" i="14" s="1"/>
  <c r="X432" i="11"/>
  <c r="M432" i="14" s="1"/>
  <c r="O432" i="11"/>
  <c r="Q433" i="11"/>
  <c r="S433" i="11"/>
  <c r="U433" i="11"/>
  <c r="P433" i="11"/>
  <c r="L433" i="11" s="1"/>
  <c r="B433" i="14" s="1"/>
  <c r="P432" i="15" l="1"/>
  <c r="A433" i="8"/>
  <c r="P433" i="8" s="1"/>
  <c r="Q433" i="8" s="1"/>
  <c r="Z433" i="11"/>
  <c r="M433" i="11"/>
  <c r="N434" i="11" s="1"/>
  <c r="Y432" i="11"/>
  <c r="W432" i="11" s="1"/>
  <c r="AE432" i="11"/>
  <c r="N432" i="14" s="1"/>
  <c r="Q432" i="15" s="1"/>
  <c r="AG432" i="11"/>
  <c r="P432" i="14" s="1"/>
  <c r="S432" i="15" s="1"/>
  <c r="AH432" i="11"/>
  <c r="Q432" i="14" s="1"/>
  <c r="T432" i="15" s="1"/>
  <c r="AD432" i="11" l="1"/>
  <c r="E432" i="14" s="1"/>
  <c r="AC432" i="11"/>
  <c r="D432" i="14" s="1"/>
  <c r="B433" i="8"/>
  <c r="C433" i="8"/>
  <c r="D433" i="8"/>
  <c r="E433" i="8"/>
  <c r="A434" i="14"/>
  <c r="A434" i="15" s="1"/>
  <c r="C434" i="15" s="1"/>
  <c r="D434" i="15" s="1"/>
  <c r="T434" i="11"/>
  <c r="AB434" i="11"/>
  <c r="C434" i="14" s="1"/>
  <c r="R434" i="11"/>
  <c r="U434" i="11"/>
  <c r="Q434" i="11"/>
  <c r="S434" i="11"/>
  <c r="P434" i="11"/>
  <c r="L434" i="11" s="1"/>
  <c r="B434" i="14" s="1"/>
  <c r="AF432" i="11"/>
  <c r="O432" i="14" s="1"/>
  <c r="R432" i="15" s="1"/>
  <c r="X433" i="11"/>
  <c r="M433" i="14" s="1"/>
  <c r="O433" i="11"/>
  <c r="P433" i="15" l="1"/>
  <c r="A434" i="8"/>
  <c r="P434" i="8" s="1"/>
  <c r="Q434" i="8" s="1"/>
  <c r="M434" i="11"/>
  <c r="N435" i="11" s="1"/>
  <c r="Z434" i="11"/>
  <c r="Y433" i="11"/>
  <c r="W433" i="11" s="1"/>
  <c r="AC433" i="11" s="1"/>
  <c r="AH433" i="11"/>
  <c r="Q433" i="14" s="1"/>
  <c r="T433" i="15" s="1"/>
  <c r="AG433" i="11"/>
  <c r="P433" i="14" s="1"/>
  <c r="S433" i="15" s="1"/>
  <c r="AE433" i="11"/>
  <c r="N433" i="14" s="1"/>
  <c r="Q433" i="15" s="1"/>
  <c r="D434" i="8" l="1"/>
  <c r="F433" i="8"/>
  <c r="F432" i="8" s="1"/>
  <c r="F431" i="8" s="1"/>
  <c r="F430" i="8" s="1"/>
  <c r="F429" i="8" s="1"/>
  <c r="F428" i="8" s="1"/>
  <c r="F427" i="8" s="1"/>
  <c r="F426" i="8" s="1"/>
  <c r="F425" i="8" s="1"/>
  <c r="F424" i="8" s="1"/>
  <c r="F423" i="8" s="1"/>
  <c r="F422" i="8" s="1"/>
  <c r="F421" i="8" s="1"/>
  <c r="F420" i="8" s="1"/>
  <c r="F419" i="8" s="1"/>
  <c r="F418" i="8" s="1"/>
  <c r="F417" i="8" s="1"/>
  <c r="F416" i="8" s="1"/>
  <c r="F415" i="8" s="1"/>
  <c r="F414" i="8" s="1"/>
  <c r="F413" i="8" s="1"/>
  <c r="F412" i="8" s="1"/>
  <c r="F411" i="8" s="1"/>
  <c r="B434" i="8"/>
  <c r="E434" i="8"/>
  <c r="A435" i="14"/>
  <c r="A435" i="15" s="1"/>
  <c r="C435" i="15" s="1"/>
  <c r="D435" i="15" s="1"/>
  <c r="T435" i="11"/>
  <c r="AB435" i="11"/>
  <c r="C435" i="14" s="1"/>
  <c r="R435" i="11"/>
  <c r="AF433" i="11"/>
  <c r="O433" i="14" s="1"/>
  <c r="R433" i="15" s="1"/>
  <c r="D433" i="14"/>
  <c r="AD433" i="11"/>
  <c r="E433" i="14" s="1"/>
  <c r="X434" i="11"/>
  <c r="M434" i="14" s="1"/>
  <c r="O434" i="11"/>
  <c r="Q435" i="11"/>
  <c r="P435" i="11"/>
  <c r="L435" i="11" s="1"/>
  <c r="B435" i="14" s="1"/>
  <c r="S435" i="11"/>
  <c r="U435" i="11"/>
  <c r="P434" i="15" l="1"/>
  <c r="A435" i="8"/>
  <c r="P435" i="8" s="1"/>
  <c r="Q435" i="8" s="1"/>
  <c r="Y434" i="11"/>
  <c r="W434" i="11" s="1"/>
  <c r="Z435" i="11"/>
  <c r="M435" i="11"/>
  <c r="N436" i="11" s="1"/>
  <c r="AD434" i="11" l="1"/>
  <c r="E434" i="14" s="1"/>
  <c r="AC434" i="11"/>
  <c r="D434" i="14" s="1"/>
  <c r="E435" i="8"/>
  <c r="C435" i="8"/>
  <c r="D435" i="8"/>
  <c r="B435" i="8"/>
  <c r="A436" i="14"/>
  <c r="A436" i="15" s="1"/>
  <c r="C436" i="15" s="1"/>
  <c r="D436" i="15" s="1"/>
  <c r="T436" i="11"/>
  <c r="AB436" i="11"/>
  <c r="C436" i="14" s="1"/>
  <c r="R436" i="11"/>
  <c r="AH434" i="11"/>
  <c r="Q434" i="14" s="1"/>
  <c r="T434" i="15" s="1"/>
  <c r="AE434" i="11"/>
  <c r="N434" i="14" s="1"/>
  <c r="Q434" i="15" s="1"/>
  <c r="AG434" i="11"/>
  <c r="P434" i="14" s="1"/>
  <c r="S434" i="15" s="1"/>
  <c r="S436" i="11"/>
  <c r="Q436" i="11"/>
  <c r="U436" i="11"/>
  <c r="P436" i="11"/>
  <c r="L436" i="11" s="1"/>
  <c r="B436" i="14" s="1"/>
  <c r="O435" i="11"/>
  <c r="X435" i="11"/>
  <c r="M435" i="14" s="1"/>
  <c r="AF434" i="11"/>
  <c r="O434" i="14" s="1"/>
  <c r="R434" i="15" s="1"/>
  <c r="P435" i="15" l="1"/>
  <c r="A436" i="8"/>
  <c r="P436" i="8" s="1"/>
  <c r="Q436" i="8" s="1"/>
  <c r="C434" i="8"/>
  <c r="M436" i="11"/>
  <c r="N437" i="11" s="1"/>
  <c r="Z436" i="11"/>
  <c r="Y435" i="11"/>
  <c r="W435" i="11" s="1"/>
  <c r="AE435" i="11" l="1"/>
  <c r="N435" i="14" s="1"/>
  <c r="Q435" i="15" s="1"/>
  <c r="AC435" i="11"/>
  <c r="D435" i="14" s="1"/>
  <c r="E436" i="8"/>
  <c r="B436" i="8"/>
  <c r="D436" i="8"/>
  <c r="C436" i="8"/>
  <c r="A437" i="14"/>
  <c r="T437" i="11"/>
  <c r="AB437" i="11"/>
  <c r="C437" i="14" s="1"/>
  <c r="R437" i="11"/>
  <c r="AF435" i="11"/>
  <c r="O435" i="14" s="1"/>
  <c r="R435" i="15" s="1"/>
  <c r="AD435" i="11"/>
  <c r="E435" i="14" s="1"/>
  <c r="AG435" i="11"/>
  <c r="P435" i="14" s="1"/>
  <c r="S435" i="15" s="1"/>
  <c r="X436" i="11"/>
  <c r="M436" i="14" s="1"/>
  <c r="O436" i="11"/>
  <c r="AH435" i="11"/>
  <c r="Q435" i="14" s="1"/>
  <c r="T435" i="15" s="1"/>
  <c r="S437" i="11"/>
  <c r="P437" i="11"/>
  <c r="L437" i="11" s="1"/>
  <c r="B437" i="14" s="1"/>
  <c r="U437" i="11"/>
  <c r="Q437" i="11"/>
  <c r="P436" i="15" l="1"/>
  <c r="A437" i="8"/>
  <c r="P437" i="8" s="1"/>
  <c r="Q437" i="8" s="1"/>
  <c r="A437" i="15"/>
  <c r="C437" i="15" s="1"/>
  <c r="D437" i="15" s="1"/>
  <c r="M437" i="11"/>
  <c r="N438" i="11" s="1"/>
  <c r="Z437" i="11"/>
  <c r="Y436" i="11"/>
  <c r="W436" i="11"/>
  <c r="D437" i="8" l="1"/>
  <c r="AC436" i="11"/>
  <c r="D436" i="14" s="1"/>
  <c r="C437" i="8"/>
  <c r="E437" i="8"/>
  <c r="B437" i="8"/>
  <c r="A438" i="14"/>
  <c r="A438" i="15" s="1"/>
  <c r="C438" i="15" s="1"/>
  <c r="D438" i="15" s="1"/>
  <c r="T438" i="11"/>
  <c r="AB438" i="11"/>
  <c r="C438" i="14" s="1"/>
  <c r="R438" i="11"/>
  <c r="AE436" i="11"/>
  <c r="N436" i="14" s="1"/>
  <c r="Q436" i="15" s="1"/>
  <c r="O437" i="11"/>
  <c r="X437" i="11"/>
  <c r="M437" i="14" s="1"/>
  <c r="AD436" i="11"/>
  <c r="E436" i="14" s="1"/>
  <c r="AF436" i="11"/>
  <c r="O436" i="14" s="1"/>
  <c r="R436" i="15" s="1"/>
  <c r="AH436" i="11"/>
  <c r="Q436" i="14" s="1"/>
  <c r="T436" i="15" s="1"/>
  <c r="U438" i="11"/>
  <c r="P438" i="11"/>
  <c r="L438" i="11" s="1"/>
  <c r="B438" i="14" s="1"/>
  <c r="S438" i="11"/>
  <c r="Q438" i="11"/>
  <c r="AG436" i="11"/>
  <c r="P436" i="14" s="1"/>
  <c r="S436" i="15" s="1"/>
  <c r="P437" i="15" l="1"/>
  <c r="A438" i="8"/>
  <c r="P438" i="8" s="1"/>
  <c r="Q438" i="8" s="1"/>
  <c r="Y437" i="11"/>
  <c r="W437" i="11" s="1"/>
  <c r="M438" i="11"/>
  <c r="N439" i="11" s="1"/>
  <c r="Z438" i="11"/>
  <c r="AF437" i="11" l="1"/>
  <c r="O437" i="14" s="1"/>
  <c r="R437" i="15" s="1"/>
  <c r="AC437" i="11"/>
  <c r="D437" i="14" s="1"/>
  <c r="C438" i="8"/>
  <c r="D438" i="8"/>
  <c r="B438" i="8"/>
  <c r="E438" i="8"/>
  <c r="A439" i="14"/>
  <c r="A439" i="15" s="1"/>
  <c r="C439" i="15" s="1"/>
  <c r="D439" i="15" s="1"/>
  <c r="T439" i="11"/>
  <c r="AB439" i="11"/>
  <c r="C439" i="14" s="1"/>
  <c r="R439" i="11"/>
  <c r="AD437" i="11"/>
  <c r="E437" i="14" s="1"/>
  <c r="AG437" i="11"/>
  <c r="P437" i="14" s="1"/>
  <c r="S437" i="15" s="1"/>
  <c r="AH437" i="11"/>
  <c r="Q437" i="14" s="1"/>
  <c r="T437" i="15" s="1"/>
  <c r="X438" i="11"/>
  <c r="M438" i="14" s="1"/>
  <c r="O438" i="11"/>
  <c r="P439" i="11"/>
  <c r="L439" i="11" s="1"/>
  <c r="B439" i="14" s="1"/>
  <c r="S439" i="11"/>
  <c r="U439" i="11"/>
  <c r="Q439" i="11"/>
  <c r="AE437" i="11"/>
  <c r="N437" i="14" s="1"/>
  <c r="Q437" i="15" s="1"/>
  <c r="P438" i="15" l="1"/>
  <c r="A439" i="8"/>
  <c r="P439" i="8" s="1"/>
  <c r="Q439" i="8" s="1"/>
  <c r="M439" i="11"/>
  <c r="N440" i="11" s="1"/>
  <c r="Z439" i="11"/>
  <c r="Y438" i="11"/>
  <c r="W438" i="11" s="1"/>
  <c r="AG438" i="11" l="1"/>
  <c r="P438" i="14" s="1"/>
  <c r="S438" i="15" s="1"/>
  <c r="AC438" i="11"/>
  <c r="D438" i="14" s="1"/>
  <c r="E439" i="8"/>
  <c r="C439" i="8"/>
  <c r="B439" i="8"/>
  <c r="D439" i="8"/>
  <c r="A440" i="14"/>
  <c r="A440" i="15" s="1"/>
  <c r="C440" i="15" s="1"/>
  <c r="D440" i="15" s="1"/>
  <c r="T440" i="11"/>
  <c r="AB440" i="11"/>
  <c r="C440" i="14" s="1"/>
  <c r="R440" i="11"/>
  <c r="AD438" i="11"/>
  <c r="E438" i="14" s="1"/>
  <c r="AF438" i="11"/>
  <c r="O438" i="14" s="1"/>
  <c r="R438" i="15" s="1"/>
  <c r="AH438" i="11"/>
  <c r="Q438" i="14" s="1"/>
  <c r="T438" i="15" s="1"/>
  <c r="O439" i="11"/>
  <c r="X439" i="11"/>
  <c r="M439" i="14" s="1"/>
  <c r="S440" i="11"/>
  <c r="P440" i="11"/>
  <c r="L440" i="11" s="1"/>
  <c r="B440" i="14" s="1"/>
  <c r="U440" i="11"/>
  <c r="Q440" i="11"/>
  <c r="AE438" i="11"/>
  <c r="N438" i="14" s="1"/>
  <c r="Q438" i="15" s="1"/>
  <c r="P439" i="15" l="1"/>
  <c r="A440" i="8"/>
  <c r="P440" i="8" s="1"/>
  <c r="Q440" i="8" s="1"/>
  <c r="Y439" i="11"/>
  <c r="W439" i="11" s="1"/>
  <c r="M440" i="11"/>
  <c r="N441" i="11" s="1"/>
  <c r="Z440" i="11"/>
  <c r="AG439" i="11" l="1"/>
  <c r="P439" i="14" s="1"/>
  <c r="S439" i="15" s="1"/>
  <c r="AC439" i="11"/>
  <c r="D439" i="14" s="1"/>
  <c r="D440" i="8"/>
  <c r="C440" i="8"/>
  <c r="B440" i="8"/>
  <c r="E440" i="8"/>
  <c r="A441" i="14"/>
  <c r="A441" i="15" s="1"/>
  <c r="C441" i="15" s="1"/>
  <c r="D441" i="15" s="1"/>
  <c r="T441" i="11"/>
  <c r="AB441" i="11"/>
  <c r="C441" i="14" s="1"/>
  <c r="R441" i="11"/>
  <c r="AF439" i="11"/>
  <c r="O439" i="14" s="1"/>
  <c r="R439" i="15" s="1"/>
  <c r="AE439" i="11"/>
  <c r="N439" i="14" s="1"/>
  <c r="Q439" i="15" s="1"/>
  <c r="AD439" i="11"/>
  <c r="E439" i="14" s="1"/>
  <c r="S441" i="11"/>
  <c r="Q441" i="11"/>
  <c r="U441" i="11"/>
  <c r="P441" i="11"/>
  <c r="L441" i="11" s="1"/>
  <c r="B441" i="14" s="1"/>
  <c r="X440" i="11"/>
  <c r="M440" i="14" s="1"/>
  <c r="O440" i="11"/>
  <c r="AH439" i="11"/>
  <c r="Q439" i="14" s="1"/>
  <c r="T439" i="15" s="1"/>
  <c r="P440" i="15" l="1"/>
  <c r="A441" i="8"/>
  <c r="P441" i="8" s="1"/>
  <c r="Q441" i="8" s="1"/>
  <c r="Z441" i="11"/>
  <c r="M441" i="11"/>
  <c r="N442" i="11" s="1"/>
  <c r="Y440" i="11"/>
  <c r="W440" i="11" s="1"/>
  <c r="D441" i="8" l="1"/>
  <c r="AC440" i="11"/>
  <c r="D440" i="14" s="1"/>
  <c r="B441" i="8"/>
  <c r="C441" i="8"/>
  <c r="E441" i="8"/>
  <c r="A442" i="14"/>
  <c r="T442" i="11"/>
  <c r="AB442" i="11"/>
  <c r="C442" i="14" s="1"/>
  <c r="R442" i="11"/>
  <c r="AE440" i="11"/>
  <c r="N440" i="14" s="1"/>
  <c r="Q440" i="15" s="1"/>
  <c r="AD440" i="11"/>
  <c r="E440" i="14" s="1"/>
  <c r="AG440" i="11"/>
  <c r="P440" i="14" s="1"/>
  <c r="S440" i="15" s="1"/>
  <c r="AH440" i="11"/>
  <c r="Q440" i="14" s="1"/>
  <c r="T440" i="15" s="1"/>
  <c r="Q442" i="11"/>
  <c r="U442" i="11"/>
  <c r="S442" i="11"/>
  <c r="P442" i="11"/>
  <c r="L442" i="11" s="1"/>
  <c r="B442" i="14" s="1"/>
  <c r="X441" i="11"/>
  <c r="M441" i="14" s="1"/>
  <c r="O441" i="11"/>
  <c r="AF440" i="11"/>
  <c r="O440" i="14" s="1"/>
  <c r="R440" i="15" s="1"/>
  <c r="P441" i="15" l="1"/>
  <c r="A442" i="8"/>
  <c r="P442" i="8" s="1"/>
  <c r="Q442" i="8" s="1"/>
  <c r="A442" i="15"/>
  <c r="C442" i="15" s="1"/>
  <c r="D442" i="15" s="1"/>
  <c r="Z442" i="11"/>
  <c r="M442" i="11"/>
  <c r="N443" i="11" s="1"/>
  <c r="Y441" i="11"/>
  <c r="W441" i="11" s="1"/>
  <c r="E442" i="8" l="1"/>
  <c r="AD441" i="11"/>
  <c r="E441" i="14" s="1"/>
  <c r="AC441" i="11"/>
  <c r="D441" i="14" s="1"/>
  <c r="B442" i="8"/>
  <c r="D442" i="8"/>
  <c r="C442" i="8"/>
  <c r="AG441" i="11"/>
  <c r="P441" i="14" s="1"/>
  <c r="S441" i="15" s="1"/>
  <c r="A443" i="14"/>
  <c r="T443" i="11"/>
  <c r="AE441" i="11"/>
  <c r="N441" i="14" s="1"/>
  <c r="Q441" i="15" s="1"/>
  <c r="AF441" i="11"/>
  <c r="O441" i="14" s="1"/>
  <c r="R441" i="15" s="1"/>
  <c r="AB443" i="11"/>
  <c r="C443" i="14" s="1"/>
  <c r="R443" i="11"/>
  <c r="AH441" i="11"/>
  <c r="Q441" i="14" s="1"/>
  <c r="T441" i="15" s="1"/>
  <c r="P443" i="11"/>
  <c r="L443" i="11" s="1"/>
  <c r="B443" i="14" s="1"/>
  <c r="S443" i="11"/>
  <c r="U443" i="11"/>
  <c r="Q443" i="11"/>
  <c r="X442" i="11"/>
  <c r="M442" i="14" s="1"/>
  <c r="O442" i="11"/>
  <c r="P442" i="15" l="1"/>
  <c r="A443" i="8"/>
  <c r="P443" i="8" s="1"/>
  <c r="Q443" i="8" s="1"/>
  <c r="A443" i="15"/>
  <c r="C443" i="15" s="1"/>
  <c r="D443" i="15" s="1"/>
  <c r="Y442" i="11"/>
  <c r="W442" i="11" s="1"/>
  <c r="M443" i="11"/>
  <c r="N444" i="11" s="1"/>
  <c r="Z443" i="11"/>
  <c r="C443" i="8" l="1"/>
  <c r="B443" i="8"/>
  <c r="D443" i="8"/>
  <c r="AD442" i="11"/>
  <c r="E442" i="14" s="1"/>
  <c r="AC442" i="11"/>
  <c r="D442" i="14" s="1"/>
  <c r="E443" i="8"/>
  <c r="AG442" i="11"/>
  <c r="P442" i="14" s="1"/>
  <c r="S442" i="15" s="1"/>
  <c r="AF442" i="11"/>
  <c r="O442" i="14" s="1"/>
  <c r="R442" i="15" s="1"/>
  <c r="AE442" i="11"/>
  <c r="N442" i="14" s="1"/>
  <c r="Q442" i="15" s="1"/>
  <c r="A444" i="14"/>
  <c r="A444" i="15" s="1"/>
  <c r="C444" i="15" s="1"/>
  <c r="D444" i="15" s="1"/>
  <c r="T444" i="11"/>
  <c r="AB444" i="11"/>
  <c r="C444" i="14" s="1"/>
  <c r="R444" i="11"/>
  <c r="A444" i="8"/>
  <c r="P444" i="8" s="1"/>
  <c r="P444" i="11"/>
  <c r="L444" i="11" s="1"/>
  <c r="B444" i="14" s="1"/>
  <c r="Q444" i="11"/>
  <c r="U444" i="11"/>
  <c r="S444" i="11"/>
  <c r="X443" i="11"/>
  <c r="M443" i="14" s="1"/>
  <c r="O443" i="11"/>
  <c r="AH442" i="11"/>
  <c r="Q442" i="14" s="1"/>
  <c r="T442" i="15" s="1"/>
  <c r="P443" i="15" l="1"/>
  <c r="D444" i="8"/>
  <c r="Q444" i="8"/>
  <c r="E444" i="8"/>
  <c r="B444" i="8"/>
  <c r="C444" i="8"/>
  <c r="Z444" i="11"/>
  <c r="M444" i="11"/>
  <c r="N445" i="11" s="1"/>
  <c r="Y443" i="11"/>
  <c r="W443" i="11" s="1"/>
  <c r="AD443" i="11" l="1"/>
  <c r="E443" i="14" s="1"/>
  <c r="AC443" i="11"/>
  <c r="AH443" i="11"/>
  <c r="Q443" i="14" s="1"/>
  <c r="T443" i="15" s="1"/>
  <c r="A445" i="14"/>
  <c r="A445" i="15" s="1"/>
  <c r="C445" i="15" s="1"/>
  <c r="D445" i="15" s="1"/>
  <c r="T445" i="11"/>
  <c r="AE443" i="11"/>
  <c r="N443" i="14" s="1"/>
  <c r="Q443" i="15" s="1"/>
  <c r="AG443" i="11"/>
  <c r="P443" i="14" s="1"/>
  <c r="S443" i="15" s="1"/>
  <c r="AB445" i="11"/>
  <c r="C445" i="14" s="1"/>
  <c r="R445" i="11"/>
  <c r="AF443" i="11"/>
  <c r="O443" i="14" s="1"/>
  <c r="R443" i="15" s="1"/>
  <c r="D443" i="14"/>
  <c r="P445" i="11"/>
  <c r="L445" i="11" s="1"/>
  <c r="B445" i="14" s="1"/>
  <c r="S445" i="11"/>
  <c r="U445" i="11"/>
  <c r="Q445" i="11"/>
  <c r="O444" i="11"/>
  <c r="X444" i="11"/>
  <c r="M444" i="14" s="1"/>
  <c r="P444" i="15" l="1"/>
  <c r="A445" i="8"/>
  <c r="P445" i="8" s="1"/>
  <c r="Q445" i="8" s="1"/>
  <c r="Y444" i="11"/>
  <c r="W444" i="11" s="1"/>
  <c r="Z445" i="11"/>
  <c r="M445" i="11"/>
  <c r="N446" i="11" s="1"/>
  <c r="AC444" i="11" l="1"/>
  <c r="D444" i="14" s="1"/>
  <c r="E445" i="8"/>
  <c r="B445" i="8"/>
  <c r="D445" i="8"/>
  <c r="C445" i="8"/>
  <c r="AE444" i="11"/>
  <c r="N444" i="14" s="1"/>
  <c r="Q444" i="15" s="1"/>
  <c r="AG444" i="11"/>
  <c r="P444" i="14" s="1"/>
  <c r="S444" i="15" s="1"/>
  <c r="AH444" i="11"/>
  <c r="Q444" i="14" s="1"/>
  <c r="T444" i="15" s="1"/>
  <c r="A446" i="14"/>
  <c r="A446" i="15" s="1"/>
  <c r="C446" i="15" s="1"/>
  <c r="D446" i="15" s="1"/>
  <c r="T446" i="11"/>
  <c r="AF444" i="11"/>
  <c r="O444" i="14" s="1"/>
  <c r="R444" i="15" s="1"/>
  <c r="AB446" i="11"/>
  <c r="C446" i="14" s="1"/>
  <c r="R446" i="11"/>
  <c r="AD444" i="11"/>
  <c r="E444" i="14" s="1"/>
  <c r="O445" i="11"/>
  <c r="X445" i="11"/>
  <c r="M445" i="14" s="1"/>
  <c r="P446" i="11"/>
  <c r="L446" i="11" s="1"/>
  <c r="B446" i="14" s="1"/>
  <c r="Q446" i="11"/>
  <c r="S446" i="11"/>
  <c r="U446" i="11"/>
  <c r="P445" i="15" l="1"/>
  <c r="A446" i="8"/>
  <c r="P446" i="8" s="1"/>
  <c r="Q446" i="8" s="1"/>
  <c r="Y445" i="11"/>
  <c r="W445" i="11" s="1"/>
  <c r="Z446" i="11"/>
  <c r="M446" i="11"/>
  <c r="N447" i="11" s="1"/>
  <c r="AC445" i="11" l="1"/>
  <c r="D445" i="14" s="1"/>
  <c r="B446" i="8"/>
  <c r="C446" i="8"/>
  <c r="D446" i="8"/>
  <c r="E446" i="8"/>
  <c r="AH445" i="11"/>
  <c r="Q445" i="14" s="1"/>
  <c r="T445" i="15" s="1"/>
  <c r="A447" i="14"/>
  <c r="A447" i="15" s="1"/>
  <c r="C447" i="15" s="1"/>
  <c r="D447" i="15" s="1"/>
  <c r="T447" i="11"/>
  <c r="AG445" i="11"/>
  <c r="P445" i="14" s="1"/>
  <c r="S445" i="15" s="1"/>
  <c r="AF445" i="11"/>
  <c r="O445" i="14" s="1"/>
  <c r="R445" i="15" s="1"/>
  <c r="AE445" i="11"/>
  <c r="N445" i="14" s="1"/>
  <c r="Q445" i="15" s="1"/>
  <c r="AB447" i="11"/>
  <c r="C447" i="14" s="1"/>
  <c r="R447" i="11"/>
  <c r="AD445" i="11"/>
  <c r="E445" i="14" s="1"/>
  <c r="S447" i="11"/>
  <c r="P447" i="11"/>
  <c r="L447" i="11" s="1"/>
  <c r="B447" i="14" s="1"/>
  <c r="U447" i="11"/>
  <c r="Q447" i="11"/>
  <c r="O446" i="11"/>
  <c r="X446" i="11"/>
  <c r="M446" i="14" s="1"/>
  <c r="P446" i="15" l="1"/>
  <c r="A447" i="8"/>
  <c r="P447" i="8" s="1"/>
  <c r="Q447" i="8" s="1"/>
  <c r="M447" i="11"/>
  <c r="N448" i="11" s="1"/>
  <c r="Z447" i="11"/>
  <c r="Y446" i="11"/>
  <c r="W446" i="11" s="1"/>
  <c r="AD446" i="11" l="1"/>
  <c r="E446" i="14" s="1"/>
  <c r="AC446" i="11"/>
  <c r="D446" i="14" s="1"/>
  <c r="C447" i="8"/>
  <c r="B447" i="8"/>
  <c r="E447" i="8"/>
  <c r="D447" i="8"/>
  <c r="AG446" i="11"/>
  <c r="P446" i="14" s="1"/>
  <c r="S446" i="15" s="1"/>
  <c r="AE446" i="11"/>
  <c r="N446" i="14" s="1"/>
  <c r="Q446" i="15" s="1"/>
  <c r="AF446" i="11"/>
  <c r="O446" i="14" s="1"/>
  <c r="R446" i="15" s="1"/>
  <c r="A448" i="14"/>
  <c r="A448" i="15" s="1"/>
  <c r="C448" i="15" s="1"/>
  <c r="D448" i="15" s="1"/>
  <c r="T448" i="11"/>
  <c r="AB448" i="11"/>
  <c r="C448" i="14" s="1"/>
  <c r="R448" i="11"/>
  <c r="S448" i="11"/>
  <c r="Q448" i="11"/>
  <c r="P448" i="11"/>
  <c r="L448" i="11" s="1"/>
  <c r="B448" i="14" s="1"/>
  <c r="U448" i="11"/>
  <c r="AH446" i="11"/>
  <c r="Q446" i="14" s="1"/>
  <c r="T446" i="15" s="1"/>
  <c r="X447" i="11"/>
  <c r="M447" i="14" s="1"/>
  <c r="O447" i="11"/>
  <c r="P447" i="15" l="1"/>
  <c r="A448" i="8"/>
  <c r="P448" i="8" s="1"/>
  <c r="Q448" i="8" s="1"/>
  <c r="Z448" i="11"/>
  <c r="M448" i="11"/>
  <c r="N449" i="11" s="1"/>
  <c r="AH447" i="11"/>
  <c r="Q447" i="14" s="1"/>
  <c r="T447" i="15" s="1"/>
  <c r="AF447" i="11"/>
  <c r="O447" i="14" s="1"/>
  <c r="R447" i="15" s="1"/>
  <c r="Y447" i="11"/>
  <c r="W447" i="11" s="1"/>
  <c r="AE447" i="11"/>
  <c r="N447" i="14" s="1"/>
  <c r="Q447" i="15" s="1"/>
  <c r="AG447" i="11"/>
  <c r="P447" i="14" s="1"/>
  <c r="S447" i="15" s="1"/>
  <c r="C448" i="8" l="1"/>
  <c r="AC447" i="11"/>
  <c r="D447" i="14" s="1"/>
  <c r="B448" i="8"/>
  <c r="D448" i="8"/>
  <c r="E448" i="8"/>
  <c r="A449" i="14"/>
  <c r="A449" i="15" s="1"/>
  <c r="C449" i="15" s="1"/>
  <c r="D449" i="15" s="1"/>
  <c r="T449" i="11"/>
  <c r="AB449" i="11"/>
  <c r="C449" i="14" s="1"/>
  <c r="R449" i="11"/>
  <c r="AD447" i="11"/>
  <c r="E447" i="14" s="1"/>
  <c r="S449" i="11"/>
  <c r="Q449" i="11"/>
  <c r="P449" i="11"/>
  <c r="L449" i="11" s="1"/>
  <c r="B449" i="14" s="1"/>
  <c r="U449" i="11"/>
  <c r="O448" i="11"/>
  <c r="X448" i="11"/>
  <c r="M448" i="14" s="1"/>
  <c r="P448" i="15" l="1"/>
  <c r="A449" i="8"/>
  <c r="P449" i="8" s="1"/>
  <c r="Q449" i="8" s="1"/>
  <c r="AF448" i="11"/>
  <c r="O448" i="14" s="1"/>
  <c r="R448" i="15" s="1"/>
  <c r="AG448" i="11"/>
  <c r="P448" i="14" s="1"/>
  <c r="S448" i="15" s="1"/>
  <c r="AH448" i="11"/>
  <c r="Q448" i="14" s="1"/>
  <c r="T448" i="15" s="1"/>
  <c r="AE448" i="11"/>
  <c r="N448" i="14" s="1"/>
  <c r="Q448" i="15" s="1"/>
  <c r="Y448" i="11"/>
  <c r="W448" i="11" s="1"/>
  <c r="Z449" i="11"/>
  <c r="M449" i="11"/>
  <c r="N450" i="11" s="1"/>
  <c r="AC448" i="11" l="1"/>
  <c r="D448" i="14" s="1"/>
  <c r="D449" i="8"/>
  <c r="B449" i="8"/>
  <c r="C449" i="8"/>
  <c r="E449" i="8"/>
  <c r="A450" i="14"/>
  <c r="A450" i="15" s="1"/>
  <c r="C450" i="15" s="1"/>
  <c r="D450" i="15" s="1"/>
  <c r="T450" i="11"/>
  <c r="AB450" i="11"/>
  <c r="C450" i="14" s="1"/>
  <c r="R450" i="11"/>
  <c r="AD448" i="11"/>
  <c r="E448" i="14" s="1"/>
  <c r="U450" i="11"/>
  <c r="P450" i="11"/>
  <c r="L450" i="11" s="1"/>
  <c r="B450" i="14" s="1"/>
  <c r="S450" i="11"/>
  <c r="Q450" i="11"/>
  <c r="O449" i="11"/>
  <c r="X449" i="11"/>
  <c r="M449" i="14" s="1"/>
  <c r="P449" i="15" l="1"/>
  <c r="A450" i="8"/>
  <c r="P450" i="8" s="1"/>
  <c r="Q450" i="8" s="1"/>
  <c r="Y449" i="11"/>
  <c r="W449" i="11" s="1"/>
  <c r="AG449" i="11"/>
  <c r="P449" i="14" s="1"/>
  <c r="S449" i="15" s="1"/>
  <c r="AF449" i="11"/>
  <c r="O449" i="14" s="1"/>
  <c r="R449" i="15" s="1"/>
  <c r="AH449" i="11"/>
  <c r="Q449" i="14" s="1"/>
  <c r="T449" i="15" s="1"/>
  <c r="AE449" i="11"/>
  <c r="N449" i="14" s="1"/>
  <c r="Q449" i="15" s="1"/>
  <c r="M450" i="11"/>
  <c r="N451" i="11" s="1"/>
  <c r="Z450" i="11"/>
  <c r="AC449" i="11" l="1"/>
  <c r="D449" i="14" s="1"/>
  <c r="D450" i="8"/>
  <c r="E450" i="8"/>
  <c r="C450" i="8"/>
  <c r="B450" i="8"/>
  <c r="A451" i="14"/>
  <c r="A451" i="15" s="1"/>
  <c r="C451" i="15" s="1"/>
  <c r="D451" i="15" s="1"/>
  <c r="T451" i="11"/>
  <c r="AB451" i="11"/>
  <c r="C451" i="14" s="1"/>
  <c r="R451" i="11"/>
  <c r="AD449" i="11"/>
  <c r="E449" i="14" s="1"/>
  <c r="X450" i="11"/>
  <c r="M450" i="14" s="1"/>
  <c r="O450" i="11"/>
  <c r="Q451" i="11"/>
  <c r="U451" i="11"/>
  <c r="P451" i="11"/>
  <c r="L451" i="11" s="1"/>
  <c r="B451" i="14" s="1"/>
  <c r="S451" i="11"/>
  <c r="P450" i="15" l="1"/>
  <c r="A451" i="8"/>
  <c r="P451" i="8" s="1"/>
  <c r="Q451" i="8" s="1"/>
  <c r="Z451" i="11"/>
  <c r="M451" i="11"/>
  <c r="N452" i="11" s="1"/>
  <c r="AH450" i="11"/>
  <c r="Q450" i="14" s="1"/>
  <c r="T450" i="15" s="1"/>
  <c r="AE450" i="11"/>
  <c r="N450" i="14" s="1"/>
  <c r="Q450" i="15" s="1"/>
  <c r="Y450" i="11"/>
  <c r="W450" i="11" s="1"/>
  <c r="AF450" i="11"/>
  <c r="O450" i="14" s="1"/>
  <c r="R450" i="15" s="1"/>
  <c r="AG450" i="11"/>
  <c r="P450" i="14" s="1"/>
  <c r="S450" i="15" s="1"/>
  <c r="AC450" i="11" l="1"/>
  <c r="D450" i="14" s="1"/>
  <c r="D451" i="8"/>
  <c r="E451" i="8"/>
  <c r="B451" i="8"/>
  <c r="C451" i="8"/>
  <c r="A452" i="14"/>
  <c r="A452" i="15" s="1"/>
  <c r="C452" i="15" s="1"/>
  <c r="D452" i="15" s="1"/>
  <c r="T452" i="11"/>
  <c r="AB452" i="11"/>
  <c r="C452" i="14" s="1"/>
  <c r="R452" i="11"/>
  <c r="X451" i="11"/>
  <c r="M451" i="14" s="1"/>
  <c r="O451" i="11"/>
  <c r="AD450" i="11"/>
  <c r="E450" i="14" s="1"/>
  <c r="Q452" i="11"/>
  <c r="U452" i="11"/>
  <c r="S452" i="11"/>
  <c r="P452" i="11"/>
  <c r="L452" i="11" s="1"/>
  <c r="B452" i="14" s="1"/>
  <c r="P451" i="15" l="1"/>
  <c r="A452" i="8"/>
  <c r="P452" i="8" s="1"/>
  <c r="Q452" i="8" s="1"/>
  <c r="Z452" i="11"/>
  <c r="M452" i="11"/>
  <c r="N453" i="11" s="1"/>
  <c r="Y451" i="11"/>
  <c r="W451" i="11" s="1"/>
  <c r="AF451" i="11"/>
  <c r="O451" i="14" s="1"/>
  <c r="R451" i="15" s="1"/>
  <c r="AH451" i="11"/>
  <c r="Q451" i="14" s="1"/>
  <c r="T451" i="15" s="1"/>
  <c r="AE451" i="11"/>
  <c r="N451" i="14" s="1"/>
  <c r="Q451" i="15" s="1"/>
  <c r="AD451" i="11" l="1"/>
  <c r="E451" i="14" s="1"/>
  <c r="AC451" i="11"/>
  <c r="D451" i="14" s="1"/>
  <c r="D452" i="8"/>
  <c r="C452" i="8"/>
  <c r="B452" i="8"/>
  <c r="E452" i="8"/>
  <c r="A453" i="14"/>
  <c r="A453" i="15" s="1"/>
  <c r="C453" i="15" s="1"/>
  <c r="D453" i="15" s="1"/>
  <c r="T453" i="11"/>
  <c r="AB453" i="11"/>
  <c r="C453" i="14" s="1"/>
  <c r="R453" i="11"/>
  <c r="X452" i="11"/>
  <c r="M452" i="14" s="1"/>
  <c r="O452" i="11"/>
  <c r="AG451" i="11"/>
  <c r="P451" i="14" s="1"/>
  <c r="S451" i="15" s="1"/>
  <c r="P453" i="11"/>
  <c r="L453" i="11" s="1"/>
  <c r="B453" i="14" s="1"/>
  <c r="U453" i="11"/>
  <c r="Q453" i="11"/>
  <c r="S453" i="11"/>
  <c r="P452" i="15" l="1"/>
  <c r="A453" i="8"/>
  <c r="P453" i="8" s="1"/>
  <c r="Q453" i="8" s="1"/>
  <c r="Z453" i="11"/>
  <c r="M453" i="11"/>
  <c r="N454" i="11" s="1"/>
  <c r="Y452" i="11"/>
  <c r="W452" i="11" s="1"/>
  <c r="AC452" i="11" s="1"/>
  <c r="AE452" i="11"/>
  <c r="N452" i="14" s="1"/>
  <c r="Q452" i="15" s="1"/>
  <c r="AF452" i="11"/>
  <c r="O452" i="14" s="1"/>
  <c r="R452" i="15" s="1"/>
  <c r="AH452" i="11"/>
  <c r="Q452" i="14" s="1"/>
  <c r="T452" i="15" s="1"/>
  <c r="B453" i="8" l="1"/>
  <c r="D453" i="8"/>
  <c r="C453" i="8"/>
  <c r="E453" i="8"/>
  <c r="A454" i="14"/>
  <c r="A454" i="15" s="1"/>
  <c r="C454" i="15" s="1"/>
  <c r="D454" i="15" s="1"/>
  <c r="T454" i="11"/>
  <c r="AB454" i="11"/>
  <c r="C454" i="14" s="1"/>
  <c r="R454" i="11"/>
  <c r="P454" i="11"/>
  <c r="L454" i="11" s="1"/>
  <c r="B454" i="14" s="1"/>
  <c r="S454" i="11"/>
  <c r="U454" i="11"/>
  <c r="Q454" i="11"/>
  <c r="AG452" i="11"/>
  <c r="P452" i="14" s="1"/>
  <c r="S452" i="15" s="1"/>
  <c r="D452" i="14"/>
  <c r="X453" i="11"/>
  <c r="M453" i="14" s="1"/>
  <c r="O453" i="11"/>
  <c r="AD452" i="11"/>
  <c r="E452" i="14" s="1"/>
  <c r="P453" i="15" l="1"/>
  <c r="A454" i="8"/>
  <c r="P454" i="8" s="1"/>
  <c r="Q454" i="8" s="1"/>
  <c r="M454" i="11"/>
  <c r="N455" i="11" s="1"/>
  <c r="Z454" i="11"/>
  <c r="AH453" i="11"/>
  <c r="Q453" i="14" s="1"/>
  <c r="T453" i="15" s="1"/>
  <c r="AE453" i="11"/>
  <c r="N453" i="14" s="1"/>
  <c r="Q453" i="15" s="1"/>
  <c r="Y453" i="11"/>
  <c r="W453" i="11" s="1"/>
  <c r="AG453" i="11"/>
  <c r="P453" i="14" s="1"/>
  <c r="S453" i="15" s="1"/>
  <c r="AF453" i="11"/>
  <c r="O453" i="14" s="1"/>
  <c r="R453" i="15" s="1"/>
  <c r="AC453" i="11" l="1"/>
  <c r="D453" i="14" s="1"/>
  <c r="C454" i="8"/>
  <c r="E454" i="8"/>
  <c r="D454" i="8"/>
  <c r="B454" i="8"/>
  <c r="A455" i="14"/>
  <c r="A455" i="15" s="1"/>
  <c r="C455" i="15" s="1"/>
  <c r="D455" i="15" s="1"/>
  <c r="T455" i="11"/>
  <c r="AB455" i="11"/>
  <c r="C455" i="14" s="1"/>
  <c r="R455" i="11"/>
  <c r="AD453" i="11"/>
  <c r="E453" i="14" s="1"/>
  <c r="X454" i="11"/>
  <c r="M454" i="14" s="1"/>
  <c r="O454" i="11"/>
  <c r="U455" i="11"/>
  <c r="S455" i="11"/>
  <c r="P455" i="11"/>
  <c r="L455" i="11" s="1"/>
  <c r="B455" i="14" s="1"/>
  <c r="Q455" i="11"/>
  <c r="P454" i="15" l="1"/>
  <c r="A455" i="8"/>
  <c r="P455" i="8" s="1"/>
  <c r="Q455" i="8" s="1"/>
  <c r="M455" i="11"/>
  <c r="N456" i="11" s="1"/>
  <c r="Z455" i="11"/>
  <c r="Y454" i="11"/>
  <c r="W454" i="11" s="1"/>
  <c r="AF454" i="11"/>
  <c r="O454" i="14" s="1"/>
  <c r="R454" i="15" s="1"/>
  <c r="AE454" i="11"/>
  <c r="N454" i="14" s="1"/>
  <c r="Q454" i="15" s="1"/>
  <c r="AH454" i="11"/>
  <c r="Q454" i="14" s="1"/>
  <c r="T454" i="15" s="1"/>
  <c r="AG454" i="11"/>
  <c r="P454" i="14" s="1"/>
  <c r="S454" i="15" s="1"/>
  <c r="AC454" i="11" l="1"/>
  <c r="D454" i="14" s="1"/>
  <c r="D455" i="8"/>
  <c r="E455" i="8"/>
  <c r="C455" i="8"/>
  <c r="B455" i="8"/>
  <c r="A456" i="14"/>
  <c r="A456" i="15" s="1"/>
  <c r="C456" i="15" s="1"/>
  <c r="D456" i="15" s="1"/>
  <c r="T456" i="11"/>
  <c r="AB456" i="11"/>
  <c r="C456" i="14" s="1"/>
  <c r="R456" i="11"/>
  <c r="AD454" i="11"/>
  <c r="E454" i="14" s="1"/>
  <c r="O455" i="11"/>
  <c r="X455" i="11"/>
  <c r="M455" i="14" s="1"/>
  <c r="P456" i="11"/>
  <c r="L456" i="11" s="1"/>
  <c r="B456" i="14" s="1"/>
  <c r="S456" i="11"/>
  <c r="Q456" i="11"/>
  <c r="U456" i="11"/>
  <c r="P455" i="15" l="1"/>
  <c r="A456" i="8"/>
  <c r="P456" i="8" s="1"/>
  <c r="Q456" i="8" s="1"/>
  <c r="AH455" i="11"/>
  <c r="Q455" i="14" s="1"/>
  <c r="T455" i="15" s="1"/>
  <c r="AF455" i="11"/>
  <c r="O455" i="14" s="1"/>
  <c r="R455" i="15" s="1"/>
  <c r="Y455" i="11"/>
  <c r="W455" i="11" s="1"/>
  <c r="AG455" i="11"/>
  <c r="P455" i="14" s="1"/>
  <c r="S455" i="15" s="1"/>
  <c r="AE455" i="11"/>
  <c r="N455" i="14" s="1"/>
  <c r="Q455" i="15" s="1"/>
  <c r="M456" i="11"/>
  <c r="N457" i="11" s="1"/>
  <c r="Z456" i="11"/>
  <c r="AC455" i="11" l="1"/>
  <c r="D455" i="14" s="1"/>
  <c r="D456" i="8"/>
  <c r="B456" i="8"/>
  <c r="C456" i="8"/>
  <c r="E456" i="8"/>
  <c r="A457" i="14"/>
  <c r="A457" i="15" s="1"/>
  <c r="C457" i="15" s="1"/>
  <c r="D457" i="15" s="1"/>
  <c r="T457" i="11"/>
  <c r="AB457" i="11"/>
  <c r="C457" i="14" s="1"/>
  <c r="R457" i="11"/>
  <c r="AD455" i="11"/>
  <c r="E455" i="14" s="1"/>
  <c r="X456" i="11"/>
  <c r="M456" i="14" s="1"/>
  <c r="O456" i="11"/>
  <c r="U457" i="11"/>
  <c r="S457" i="11"/>
  <c r="P457" i="11"/>
  <c r="L457" i="11" s="1"/>
  <c r="B457" i="14" s="1"/>
  <c r="Q457" i="11"/>
  <c r="P456" i="15" l="1"/>
  <c r="A457" i="8"/>
  <c r="D457" i="8" s="1"/>
  <c r="M457" i="11"/>
  <c r="N458" i="11" s="1"/>
  <c r="Z457" i="11"/>
  <c r="Y456" i="11"/>
  <c r="W456" i="11" s="1"/>
  <c r="AH456" i="11"/>
  <c r="Q456" i="14" s="1"/>
  <c r="T456" i="15" s="1"/>
  <c r="AE456" i="11"/>
  <c r="N456" i="14" s="1"/>
  <c r="Q456" i="15" s="1"/>
  <c r="AF456" i="11"/>
  <c r="O456" i="14" s="1"/>
  <c r="R456" i="15" s="1"/>
  <c r="AG456" i="11"/>
  <c r="P456" i="14" s="1"/>
  <c r="S456" i="15" s="1"/>
  <c r="AC456" i="11" l="1"/>
  <c r="D456" i="14" s="1"/>
  <c r="P457" i="8"/>
  <c r="Q457" i="8" s="1"/>
  <c r="C457" i="8"/>
  <c r="B457" i="8"/>
  <c r="E457" i="8"/>
  <c r="A458" i="14"/>
  <c r="A458" i="15" s="1"/>
  <c r="C458" i="15" s="1"/>
  <c r="D458" i="15" s="1"/>
  <c r="T458" i="11"/>
  <c r="AB458" i="11"/>
  <c r="C458" i="14" s="1"/>
  <c r="R458" i="11"/>
  <c r="AD456" i="11"/>
  <c r="E456" i="14" s="1"/>
  <c r="Q458" i="11"/>
  <c r="S458" i="11"/>
  <c r="P458" i="11"/>
  <c r="L458" i="11" s="1"/>
  <c r="B458" i="14" s="1"/>
  <c r="U458" i="11"/>
  <c r="X457" i="11"/>
  <c r="M457" i="14" s="1"/>
  <c r="O457" i="11"/>
  <c r="P457" i="15" l="1"/>
  <c r="A458" i="8"/>
  <c r="P458" i="8" s="1"/>
  <c r="Q458" i="8" s="1"/>
  <c r="Z458" i="11"/>
  <c r="M458" i="11"/>
  <c r="N459" i="11" s="1"/>
  <c r="Y457" i="11"/>
  <c r="W457" i="11" s="1"/>
  <c r="AC457" i="11" s="1"/>
  <c r="AG457" i="11"/>
  <c r="P457" i="14" s="1"/>
  <c r="S457" i="15" s="1"/>
  <c r="AE457" i="11"/>
  <c r="N457" i="14" s="1"/>
  <c r="Q457" i="15" s="1"/>
  <c r="AF457" i="11"/>
  <c r="O457" i="14" s="1"/>
  <c r="R457" i="15" s="1"/>
  <c r="B458" i="8" l="1"/>
  <c r="C458" i="8"/>
  <c r="D458" i="8"/>
  <c r="E458" i="8"/>
  <c r="A459" i="14"/>
  <c r="T459" i="11"/>
  <c r="AB459" i="11"/>
  <c r="C459" i="14" s="1"/>
  <c r="R459" i="11"/>
  <c r="AH457" i="11"/>
  <c r="Q457" i="14" s="1"/>
  <c r="T457" i="15" s="1"/>
  <c r="D457" i="14"/>
  <c r="AD457" i="11"/>
  <c r="E457" i="14" s="1"/>
  <c r="P459" i="11"/>
  <c r="L459" i="11" s="1"/>
  <c r="B459" i="14" s="1"/>
  <c r="U459" i="11"/>
  <c r="Q459" i="11"/>
  <c r="S459" i="11"/>
  <c r="O458" i="11"/>
  <c r="X458" i="11"/>
  <c r="M458" i="14" s="1"/>
  <c r="P458" i="15" l="1"/>
  <c r="A459" i="8"/>
  <c r="P459" i="8" s="1"/>
  <c r="Q459" i="8" s="1"/>
  <c r="A459" i="15"/>
  <c r="C459" i="15" s="1"/>
  <c r="D459" i="15" s="1"/>
  <c r="M459" i="11"/>
  <c r="N460" i="11" s="1"/>
  <c r="Z459" i="11"/>
  <c r="Y458" i="11"/>
  <c r="W458" i="11" s="1"/>
  <c r="AC458" i="11" s="1"/>
  <c r="AH458" i="11"/>
  <c r="Q458" i="14" s="1"/>
  <c r="T458" i="15" s="1"/>
  <c r="AG458" i="11"/>
  <c r="P458" i="14" s="1"/>
  <c r="S458" i="15" s="1"/>
  <c r="AF458" i="11"/>
  <c r="O458" i="14" s="1"/>
  <c r="R458" i="15" s="1"/>
  <c r="F458" i="8" l="1"/>
  <c r="F457" i="8" s="1"/>
  <c r="F456" i="8" s="1"/>
  <c r="F455" i="8" s="1"/>
  <c r="F454" i="8" s="1"/>
  <c r="F453" i="8" s="1"/>
  <c r="F452" i="8" s="1"/>
  <c r="F451" i="8" s="1"/>
  <c r="F450" i="8" s="1"/>
  <c r="F449" i="8" s="1"/>
  <c r="F448" i="8" s="1"/>
  <c r="F447" i="8" s="1"/>
  <c r="F446" i="8" s="1"/>
  <c r="F445" i="8" s="1"/>
  <c r="F444" i="8" s="1"/>
  <c r="F443" i="8" s="1"/>
  <c r="F442" i="8" s="1"/>
  <c r="F441" i="8" s="1"/>
  <c r="F440" i="8" s="1"/>
  <c r="F439" i="8" s="1"/>
  <c r="F438" i="8" s="1"/>
  <c r="F437" i="8" s="1"/>
  <c r="F436" i="8" s="1"/>
  <c r="F435" i="8" s="1"/>
  <c r="F434" i="8" s="1"/>
  <c r="E459" i="8"/>
  <c r="D459" i="8"/>
  <c r="B459" i="8"/>
  <c r="A460" i="14"/>
  <c r="A460" i="15" s="1"/>
  <c r="C460" i="15" s="1"/>
  <c r="D460" i="15" s="1"/>
  <c r="T460" i="11"/>
  <c r="AB460" i="11"/>
  <c r="C460" i="14" s="1"/>
  <c r="R460" i="11"/>
  <c r="AE458" i="11"/>
  <c r="N458" i="14" s="1"/>
  <c r="Q458" i="15" s="1"/>
  <c r="D458" i="14"/>
  <c r="AD458" i="11"/>
  <c r="E458" i="14" s="1"/>
  <c r="X459" i="11"/>
  <c r="M459" i="14" s="1"/>
  <c r="O459" i="11"/>
  <c r="P460" i="11"/>
  <c r="L460" i="11" s="1"/>
  <c r="B460" i="14" s="1"/>
  <c r="Q460" i="11"/>
  <c r="S460" i="11"/>
  <c r="U460" i="11"/>
  <c r="P459" i="15" l="1"/>
  <c r="A460" i="8"/>
  <c r="E460" i="8" s="1"/>
  <c r="Y459" i="11"/>
  <c r="W459" i="11" s="1"/>
  <c r="Z460" i="11"/>
  <c r="M460" i="11"/>
  <c r="N461" i="11" s="1"/>
  <c r="AD459" i="11" l="1"/>
  <c r="E459" i="14" s="1"/>
  <c r="AC459" i="11"/>
  <c r="D459" i="14" s="1"/>
  <c r="B460" i="8"/>
  <c r="C460" i="8"/>
  <c r="D460" i="8"/>
  <c r="P460" i="8"/>
  <c r="Q460" i="8" s="1"/>
  <c r="A461" i="14"/>
  <c r="A461" i="15" s="1"/>
  <c r="C461" i="15" s="1"/>
  <c r="D461" i="15" s="1"/>
  <c r="T461" i="11"/>
  <c r="AB461" i="11"/>
  <c r="C461" i="14" s="1"/>
  <c r="R461" i="11"/>
  <c r="AH459" i="11"/>
  <c r="Q459" i="14" s="1"/>
  <c r="T459" i="15" s="1"/>
  <c r="AG459" i="11"/>
  <c r="P459" i="14" s="1"/>
  <c r="S459" i="15" s="1"/>
  <c r="AE459" i="11"/>
  <c r="N459" i="14" s="1"/>
  <c r="Q459" i="15" s="1"/>
  <c r="O460" i="11"/>
  <c r="X460" i="11"/>
  <c r="M460" i="14" s="1"/>
  <c r="P461" i="11"/>
  <c r="L461" i="11" s="1"/>
  <c r="B461" i="14" s="1"/>
  <c r="Q461" i="11"/>
  <c r="S461" i="11"/>
  <c r="U461" i="11"/>
  <c r="AF459" i="11"/>
  <c r="O459" i="14" s="1"/>
  <c r="R459" i="15" s="1"/>
  <c r="P460" i="15" l="1"/>
  <c r="A461" i="8"/>
  <c r="P461" i="8" s="1"/>
  <c r="Q461" i="8" s="1"/>
  <c r="C459" i="8"/>
  <c r="W460" i="11"/>
  <c r="Y460" i="11"/>
  <c r="M461" i="11"/>
  <c r="N462" i="11" s="1"/>
  <c r="Z461" i="11"/>
  <c r="B461" i="8" l="1"/>
  <c r="AC460" i="11"/>
  <c r="D460" i="14" s="1"/>
  <c r="E461" i="8"/>
  <c r="C461" i="8"/>
  <c r="D461" i="8"/>
  <c r="A462" i="14"/>
  <c r="A462" i="15" s="1"/>
  <c r="C462" i="15" s="1"/>
  <c r="D462" i="15" s="1"/>
  <c r="T462" i="11"/>
  <c r="AB462" i="11"/>
  <c r="C462" i="14" s="1"/>
  <c r="R462" i="11"/>
  <c r="AH460" i="11"/>
  <c r="Q460" i="14" s="1"/>
  <c r="T460" i="15" s="1"/>
  <c r="AF460" i="11"/>
  <c r="O460" i="14" s="1"/>
  <c r="R460" i="15" s="1"/>
  <c r="AE460" i="11"/>
  <c r="N460" i="14" s="1"/>
  <c r="Q460" i="15" s="1"/>
  <c r="AD460" i="11"/>
  <c r="E460" i="14" s="1"/>
  <c r="X461" i="11"/>
  <c r="M461" i="14" s="1"/>
  <c r="O461" i="11"/>
  <c r="S462" i="11"/>
  <c r="U462" i="11"/>
  <c r="P462" i="11"/>
  <c r="L462" i="11" s="1"/>
  <c r="B462" i="14" s="1"/>
  <c r="Q462" i="11"/>
  <c r="AG460" i="11"/>
  <c r="P460" i="14" s="1"/>
  <c r="S460" i="15" s="1"/>
  <c r="P461" i="15" l="1"/>
  <c r="A462" i="8"/>
  <c r="P462" i="8" s="1"/>
  <c r="Q462" i="8" s="1"/>
  <c r="M462" i="11"/>
  <c r="N463" i="11" s="1"/>
  <c r="Z462" i="11"/>
  <c r="Y461" i="11"/>
  <c r="W461" i="11" s="1"/>
  <c r="AF461" i="11" l="1"/>
  <c r="O461" i="14" s="1"/>
  <c r="R461" i="15" s="1"/>
  <c r="AC461" i="11"/>
  <c r="D461" i="14" s="1"/>
  <c r="D462" i="8"/>
  <c r="C462" i="8"/>
  <c r="B462" i="8"/>
  <c r="E462" i="8"/>
  <c r="A463" i="14"/>
  <c r="T463" i="11"/>
  <c r="AB463" i="11"/>
  <c r="C463" i="14" s="1"/>
  <c r="R463" i="11"/>
  <c r="AD461" i="11"/>
  <c r="E461" i="14" s="1"/>
  <c r="AE461" i="11"/>
  <c r="N461" i="14" s="1"/>
  <c r="Q461" i="15" s="1"/>
  <c r="AH461" i="11"/>
  <c r="Q461" i="14" s="1"/>
  <c r="T461" i="15" s="1"/>
  <c r="X462" i="11"/>
  <c r="M462" i="14" s="1"/>
  <c r="O462" i="11"/>
  <c r="AG461" i="11"/>
  <c r="P461" i="14" s="1"/>
  <c r="S461" i="15" s="1"/>
  <c r="P463" i="11"/>
  <c r="L463" i="11" s="1"/>
  <c r="B463" i="14" s="1"/>
  <c r="Q463" i="11"/>
  <c r="S463" i="11"/>
  <c r="U463" i="11"/>
  <c r="P462" i="15" l="1"/>
  <c r="A463" i="8"/>
  <c r="P463" i="8" s="1"/>
  <c r="Q463" i="8" s="1"/>
  <c r="A463" i="15"/>
  <c r="C463" i="15" s="1"/>
  <c r="D463" i="15" s="1"/>
  <c r="Z463" i="11"/>
  <c r="M463" i="11"/>
  <c r="N464" i="11" s="1"/>
  <c r="Y462" i="11"/>
  <c r="W462" i="11" s="1"/>
  <c r="C463" i="8" l="1"/>
  <c r="AD462" i="11"/>
  <c r="E462" i="14" s="1"/>
  <c r="AC462" i="11"/>
  <c r="D462" i="14" s="1"/>
  <c r="E463" i="8"/>
  <c r="D463" i="8"/>
  <c r="B463" i="8"/>
  <c r="A464" i="14"/>
  <c r="A464" i="15" s="1"/>
  <c r="C464" i="15" s="1"/>
  <c r="D464" i="15" s="1"/>
  <c r="T464" i="11"/>
  <c r="AB464" i="11"/>
  <c r="C464" i="14" s="1"/>
  <c r="R464" i="11"/>
  <c r="AE462" i="11"/>
  <c r="N462" i="14" s="1"/>
  <c r="Q462" i="15" s="1"/>
  <c r="AF462" i="11"/>
  <c r="O462" i="14" s="1"/>
  <c r="R462" i="15" s="1"/>
  <c r="AH462" i="11"/>
  <c r="Q462" i="14" s="1"/>
  <c r="T462" i="15" s="1"/>
  <c r="S464" i="11"/>
  <c r="P464" i="11"/>
  <c r="L464" i="11" s="1"/>
  <c r="B464" i="14" s="1"/>
  <c r="Q464" i="11"/>
  <c r="U464" i="11"/>
  <c r="AG462" i="11"/>
  <c r="P462" i="14" s="1"/>
  <c r="S462" i="15" s="1"/>
  <c r="X463" i="11"/>
  <c r="M463" i="14" s="1"/>
  <c r="O463" i="11"/>
  <c r="P463" i="15" l="1"/>
  <c r="A464" i="8"/>
  <c r="P464" i="8" s="1"/>
  <c r="Q464" i="8" s="1"/>
  <c r="Z464" i="11"/>
  <c r="M464" i="11"/>
  <c r="N465" i="11" s="1"/>
  <c r="Y463" i="11"/>
  <c r="W463" i="11" s="1"/>
  <c r="AC463" i="11" s="1"/>
  <c r="B464" i="8" l="1"/>
  <c r="C464" i="8"/>
  <c r="E464" i="8"/>
  <c r="D464" i="8"/>
  <c r="A465" i="14"/>
  <c r="A465" i="15" s="1"/>
  <c r="C465" i="15" s="1"/>
  <c r="D465" i="15" s="1"/>
  <c r="T465" i="11"/>
  <c r="AB465" i="11"/>
  <c r="C465" i="14" s="1"/>
  <c r="R465" i="11"/>
  <c r="AF463" i="11"/>
  <c r="O463" i="14" s="1"/>
  <c r="R463" i="15" s="1"/>
  <c r="D463" i="14"/>
  <c r="AE463" i="11"/>
  <c r="N463" i="14" s="1"/>
  <c r="Q463" i="15" s="1"/>
  <c r="AH463" i="11"/>
  <c r="Q463" i="14" s="1"/>
  <c r="T463" i="15" s="1"/>
  <c r="AG463" i="11"/>
  <c r="P463" i="14" s="1"/>
  <c r="S463" i="15" s="1"/>
  <c r="P465" i="11"/>
  <c r="L465" i="11" s="1"/>
  <c r="B465" i="14" s="1"/>
  <c r="Q465" i="11"/>
  <c r="S465" i="11"/>
  <c r="U465" i="11"/>
  <c r="AD463" i="11"/>
  <c r="E463" i="14" s="1"/>
  <c r="O464" i="11"/>
  <c r="X464" i="11"/>
  <c r="M464" i="14" s="1"/>
  <c r="P464" i="15" l="1"/>
  <c r="A465" i="8"/>
  <c r="P465" i="8" s="1"/>
  <c r="Q465" i="8" s="1"/>
  <c r="Y464" i="11"/>
  <c r="W464" i="11" s="1"/>
  <c r="M465" i="11"/>
  <c r="N466" i="11" s="1"/>
  <c r="Z465" i="11"/>
  <c r="AG464" i="11" l="1"/>
  <c r="P464" i="14" s="1"/>
  <c r="S464" i="15" s="1"/>
  <c r="AC464" i="11"/>
  <c r="D464" i="14" s="1"/>
  <c r="E465" i="8"/>
  <c r="B465" i="8"/>
  <c r="D465" i="8"/>
  <c r="C465" i="8"/>
  <c r="A466" i="14"/>
  <c r="A466" i="15" s="1"/>
  <c r="C466" i="15" s="1"/>
  <c r="D466" i="15" s="1"/>
  <c r="T466" i="11"/>
  <c r="AB466" i="11"/>
  <c r="C466" i="14" s="1"/>
  <c r="R466" i="11"/>
  <c r="AD464" i="11"/>
  <c r="E464" i="14" s="1"/>
  <c r="AH464" i="11"/>
  <c r="Q464" i="14" s="1"/>
  <c r="T464" i="15" s="1"/>
  <c r="AE464" i="11"/>
  <c r="N464" i="14" s="1"/>
  <c r="Q464" i="15" s="1"/>
  <c r="O465" i="11"/>
  <c r="X465" i="11"/>
  <c r="M465" i="14" s="1"/>
  <c r="U466" i="11"/>
  <c r="S466" i="11"/>
  <c r="P466" i="11"/>
  <c r="L466" i="11" s="1"/>
  <c r="B466" i="14" s="1"/>
  <c r="Q466" i="11"/>
  <c r="AF464" i="11"/>
  <c r="O464" i="14" s="1"/>
  <c r="R464" i="15" s="1"/>
  <c r="P465" i="15" l="1"/>
  <c r="A466" i="8"/>
  <c r="P466" i="8" s="1"/>
  <c r="Q466" i="8" s="1"/>
  <c r="Y465" i="11"/>
  <c r="W465" i="11" s="1"/>
  <c r="Z466" i="11"/>
  <c r="M466" i="11"/>
  <c r="N467" i="11" s="1"/>
  <c r="AD465" i="11" l="1"/>
  <c r="E465" i="14" s="1"/>
  <c r="AC465" i="11"/>
  <c r="D465" i="14" s="1"/>
  <c r="C466" i="8"/>
  <c r="B466" i="8"/>
  <c r="E466" i="8"/>
  <c r="D466" i="8"/>
  <c r="A467" i="14"/>
  <c r="A467" i="15" s="1"/>
  <c r="C467" i="15" s="1"/>
  <c r="D467" i="15" s="1"/>
  <c r="T467" i="11"/>
  <c r="AB467" i="11"/>
  <c r="C467" i="14" s="1"/>
  <c r="R467" i="11"/>
  <c r="AH465" i="11"/>
  <c r="Q465" i="14" s="1"/>
  <c r="T465" i="15" s="1"/>
  <c r="AE465" i="11"/>
  <c r="N465" i="14" s="1"/>
  <c r="Q465" i="15" s="1"/>
  <c r="Q467" i="11"/>
  <c r="P467" i="11"/>
  <c r="L467" i="11" s="1"/>
  <c r="B467" i="14" s="1"/>
  <c r="U467" i="11"/>
  <c r="S467" i="11"/>
  <c r="AG465" i="11"/>
  <c r="P465" i="14" s="1"/>
  <c r="S465" i="15" s="1"/>
  <c r="O466" i="11"/>
  <c r="X466" i="11"/>
  <c r="M466" i="14" s="1"/>
  <c r="AF465" i="11"/>
  <c r="O465" i="14" s="1"/>
  <c r="R465" i="15" s="1"/>
  <c r="P466" i="15" l="1"/>
  <c r="A467" i="8"/>
  <c r="P467" i="8" s="1"/>
  <c r="Q467" i="8" s="1"/>
  <c r="M467" i="11"/>
  <c r="N468" i="11" s="1"/>
  <c r="Z467" i="11"/>
  <c r="AE466" i="11"/>
  <c r="N466" i="14" s="1"/>
  <c r="Q466" i="15" s="1"/>
  <c r="AF466" i="11"/>
  <c r="O466" i="14" s="1"/>
  <c r="R466" i="15" s="1"/>
  <c r="AH466" i="11"/>
  <c r="Q466" i="14" s="1"/>
  <c r="T466" i="15" s="1"/>
  <c r="Y466" i="11"/>
  <c r="W466" i="11" s="1"/>
  <c r="AG466" i="11"/>
  <c r="P466" i="14" s="1"/>
  <c r="S466" i="15" s="1"/>
  <c r="AC466" i="11" l="1"/>
  <c r="D466" i="14" s="1"/>
  <c r="C467" i="8"/>
  <c r="B467" i="8"/>
  <c r="D467" i="8"/>
  <c r="E467" i="8"/>
  <c r="A468" i="14"/>
  <c r="A468" i="15" s="1"/>
  <c r="C468" i="15" s="1"/>
  <c r="D468" i="15" s="1"/>
  <c r="T468" i="11"/>
  <c r="AB468" i="11"/>
  <c r="C468" i="14" s="1"/>
  <c r="R468" i="11"/>
  <c r="AD466" i="11"/>
  <c r="E466" i="14" s="1"/>
  <c r="X467" i="11"/>
  <c r="M467" i="14" s="1"/>
  <c r="O467" i="11"/>
  <c r="Q468" i="11"/>
  <c r="U468" i="11"/>
  <c r="S468" i="11"/>
  <c r="P468" i="11"/>
  <c r="L468" i="11" s="1"/>
  <c r="B468" i="14" s="1"/>
  <c r="P467" i="15" l="1"/>
  <c r="A468" i="8"/>
  <c r="P468" i="8" s="1"/>
  <c r="Q468" i="8" s="1"/>
  <c r="M468" i="11"/>
  <c r="N469" i="11" s="1"/>
  <c r="Z468" i="11"/>
  <c r="AF467" i="11"/>
  <c r="O467" i="14" s="1"/>
  <c r="R467" i="15" s="1"/>
  <c r="Y467" i="11"/>
  <c r="W467" i="11" s="1"/>
  <c r="AH467" i="11"/>
  <c r="Q467" i="14" s="1"/>
  <c r="T467" i="15" s="1"/>
  <c r="AE467" i="11"/>
  <c r="N467" i="14" s="1"/>
  <c r="Q467" i="15" s="1"/>
  <c r="AG467" i="11"/>
  <c r="P467" i="14" s="1"/>
  <c r="S467" i="15" s="1"/>
  <c r="AC467" i="11" l="1"/>
  <c r="D467" i="14" s="1"/>
  <c r="C468" i="8"/>
  <c r="B468" i="8"/>
  <c r="D468" i="8"/>
  <c r="E468" i="8"/>
  <c r="A469" i="14"/>
  <c r="T469" i="11"/>
  <c r="AB469" i="11"/>
  <c r="C469" i="14" s="1"/>
  <c r="R469" i="11"/>
  <c r="O468" i="11"/>
  <c r="X468" i="11"/>
  <c r="M468" i="14" s="1"/>
  <c r="AD467" i="11"/>
  <c r="E467" i="14" s="1"/>
  <c r="P469" i="11"/>
  <c r="L469" i="11" s="1"/>
  <c r="B469" i="14" s="1"/>
  <c r="U469" i="11"/>
  <c r="S469" i="11"/>
  <c r="Q469" i="11"/>
  <c r="P468" i="15" l="1"/>
  <c r="A469" i="8"/>
  <c r="P469" i="8" s="1"/>
  <c r="Q469" i="8" s="1"/>
  <c r="A469" i="15"/>
  <c r="C469" i="15" s="1"/>
  <c r="D469" i="15" s="1"/>
  <c r="AH468" i="11"/>
  <c r="Q468" i="14" s="1"/>
  <c r="T468" i="15" s="1"/>
  <c r="AG468" i="11"/>
  <c r="P468" i="14" s="1"/>
  <c r="S468" i="15" s="1"/>
  <c r="AE468" i="11"/>
  <c r="N468" i="14" s="1"/>
  <c r="Q468" i="15" s="1"/>
  <c r="AF468" i="11"/>
  <c r="O468" i="14" s="1"/>
  <c r="R468" i="15" s="1"/>
  <c r="Y468" i="11"/>
  <c r="W468" i="11" s="1"/>
  <c r="Z469" i="11"/>
  <c r="M469" i="11"/>
  <c r="N470" i="11" s="1"/>
  <c r="B469" i="8" l="1"/>
  <c r="C469" i="8"/>
  <c r="E469" i="8"/>
  <c r="D469" i="8"/>
  <c r="AC468" i="11"/>
  <c r="D468" i="14" s="1"/>
  <c r="A470" i="14"/>
  <c r="A470" i="15" s="1"/>
  <c r="C470" i="15" s="1"/>
  <c r="D470" i="15" s="1"/>
  <c r="T470" i="11"/>
  <c r="AB470" i="11"/>
  <c r="C470" i="14" s="1"/>
  <c r="R470" i="11"/>
  <c r="AD468" i="11"/>
  <c r="E468" i="14" s="1"/>
  <c r="U470" i="11"/>
  <c r="P470" i="11"/>
  <c r="L470" i="11" s="1"/>
  <c r="B470" i="14" s="1"/>
  <c r="Q470" i="11"/>
  <c r="S470" i="11"/>
  <c r="O469" i="11"/>
  <c r="X469" i="11"/>
  <c r="M469" i="14" s="1"/>
  <c r="P469" i="15" l="1"/>
  <c r="A470" i="8"/>
  <c r="P470" i="8" s="1"/>
  <c r="Q470" i="8" s="1"/>
  <c r="Y469" i="11"/>
  <c r="W469" i="11" s="1"/>
  <c r="AF469" i="11"/>
  <c r="O469" i="14" s="1"/>
  <c r="R469" i="15" s="1"/>
  <c r="AH469" i="11"/>
  <c r="Q469" i="14" s="1"/>
  <c r="T469" i="15" s="1"/>
  <c r="AE469" i="11"/>
  <c r="N469" i="14" s="1"/>
  <c r="Q469" i="15" s="1"/>
  <c r="AG469" i="11"/>
  <c r="P469" i="14" s="1"/>
  <c r="S469" i="15" s="1"/>
  <c r="Z470" i="11"/>
  <c r="M470" i="11"/>
  <c r="N471" i="11" s="1"/>
  <c r="AC469" i="11" l="1"/>
  <c r="D469" i="14" s="1"/>
  <c r="D470" i="8"/>
  <c r="C470" i="8"/>
  <c r="B470" i="8"/>
  <c r="E470" i="8"/>
  <c r="A471" i="14"/>
  <c r="A471" i="15" s="1"/>
  <c r="C471" i="15" s="1"/>
  <c r="D471" i="15" s="1"/>
  <c r="T471" i="11"/>
  <c r="AB471" i="11"/>
  <c r="C471" i="14" s="1"/>
  <c r="R471" i="11"/>
  <c r="O470" i="11"/>
  <c r="X470" i="11"/>
  <c r="M470" i="14" s="1"/>
  <c r="Q471" i="11"/>
  <c r="P471" i="11"/>
  <c r="L471" i="11" s="1"/>
  <c r="B471" i="14" s="1"/>
  <c r="U471" i="11"/>
  <c r="S471" i="11"/>
  <c r="AD469" i="11"/>
  <c r="E469" i="14" s="1"/>
  <c r="P470" i="15" l="1"/>
  <c r="A471" i="8"/>
  <c r="P471" i="8" s="1"/>
  <c r="Q471" i="8" s="1"/>
  <c r="Y470" i="11"/>
  <c r="W470" i="11" s="1"/>
  <c r="AC470" i="11" s="1"/>
  <c r="AE470" i="11"/>
  <c r="N470" i="14" s="1"/>
  <c r="Q470" i="15" s="1"/>
  <c r="AF470" i="11"/>
  <c r="O470" i="14" s="1"/>
  <c r="R470" i="15" s="1"/>
  <c r="AH470" i="11"/>
  <c r="Q470" i="14" s="1"/>
  <c r="T470" i="15" s="1"/>
  <c r="AG470" i="11"/>
  <c r="P470" i="14" s="1"/>
  <c r="S470" i="15" s="1"/>
  <c r="Z471" i="11"/>
  <c r="M471" i="11"/>
  <c r="N472" i="11" s="1"/>
  <c r="E471" i="8" l="1"/>
  <c r="B471" i="8"/>
  <c r="C471" i="8"/>
  <c r="D471" i="8"/>
  <c r="A472" i="14"/>
  <c r="A472" i="15" s="1"/>
  <c r="C472" i="15" s="1"/>
  <c r="D472" i="15" s="1"/>
  <c r="T472" i="11"/>
  <c r="AB472" i="11"/>
  <c r="C472" i="14" s="1"/>
  <c r="R472" i="11"/>
  <c r="AC472" i="11" s="1"/>
  <c r="AD470" i="11"/>
  <c r="E470" i="14" s="1"/>
  <c r="D470" i="14"/>
  <c r="Q472" i="11"/>
  <c r="U472" i="11"/>
  <c r="S472" i="11"/>
  <c r="P472" i="11"/>
  <c r="L472" i="11" s="1"/>
  <c r="B472" i="14" s="1"/>
  <c r="W472" i="11"/>
  <c r="O471" i="11"/>
  <c r="X471" i="11"/>
  <c r="M471" i="14" s="1"/>
  <c r="P471" i="15" l="1"/>
  <c r="A472" i="8"/>
  <c r="P472" i="8" s="1"/>
  <c r="Q472" i="8" s="1"/>
  <c r="D472" i="14"/>
  <c r="M472" i="11"/>
  <c r="N473" i="11" s="1"/>
  <c r="Z472" i="11"/>
  <c r="Y471" i="11"/>
  <c r="W471" i="11" s="1"/>
  <c r="AC471" i="11" s="1"/>
  <c r="AG471" i="11"/>
  <c r="P471" i="14" s="1"/>
  <c r="S471" i="15" s="1"/>
  <c r="AF471" i="11"/>
  <c r="O471" i="14" s="1"/>
  <c r="R471" i="15" s="1"/>
  <c r="AH471" i="11"/>
  <c r="Q471" i="14" s="1"/>
  <c r="T471" i="15" s="1"/>
  <c r="AE471" i="11"/>
  <c r="N471" i="14" s="1"/>
  <c r="Q471" i="15" s="1"/>
  <c r="F471" i="8" l="1"/>
  <c r="F470" i="8" s="1"/>
  <c r="F469" i="8" s="1"/>
  <c r="F468" i="8" s="1"/>
  <c r="F467" i="8" s="1"/>
  <c r="F466" i="8" s="1"/>
  <c r="F465" i="8" s="1"/>
  <c r="F464" i="8" s="1"/>
  <c r="F463" i="8" s="1"/>
  <c r="F462" i="8" s="1"/>
  <c r="F461" i="8" s="1"/>
  <c r="F460" i="8" s="1"/>
  <c r="F459" i="8" s="1"/>
  <c r="E472" i="8"/>
  <c r="B472" i="8"/>
  <c r="D472" i="8"/>
  <c r="A473" i="14"/>
  <c r="A473" i="15" s="1"/>
  <c r="C473" i="15" s="1"/>
  <c r="D473" i="15" s="1"/>
  <c r="T473" i="11"/>
  <c r="C472" i="8"/>
  <c r="AB473" i="11"/>
  <c r="C473" i="14" s="1"/>
  <c r="R473" i="11"/>
  <c r="AD471" i="11"/>
  <c r="E471" i="14" s="1"/>
  <c r="D471" i="14"/>
  <c r="X472" i="11"/>
  <c r="M472" i="14" s="1"/>
  <c r="O472" i="11"/>
  <c r="S473" i="11"/>
  <c r="Q473" i="11"/>
  <c r="P473" i="11"/>
  <c r="L473" i="11" s="1"/>
  <c r="B473" i="14" s="1"/>
  <c r="U473" i="11"/>
  <c r="P472" i="15" l="1"/>
  <c r="A473" i="8"/>
  <c r="E473" i="8" s="1"/>
  <c r="Z473" i="11"/>
  <c r="M473" i="11"/>
  <c r="N474" i="11" s="1"/>
  <c r="Y472" i="11"/>
  <c r="AD472" i="11"/>
  <c r="E472" i="14" s="1"/>
  <c r="AE472" i="11"/>
  <c r="N472" i="14" s="1"/>
  <c r="Q472" i="15" s="1"/>
  <c r="AG472" i="11"/>
  <c r="P472" i="14" s="1"/>
  <c r="S472" i="15" s="1"/>
  <c r="AH472" i="11"/>
  <c r="Q472" i="14" s="1"/>
  <c r="T472" i="15" s="1"/>
  <c r="AF472" i="11"/>
  <c r="O472" i="14" s="1"/>
  <c r="R472" i="15" s="1"/>
  <c r="C473" i="8" l="1"/>
  <c r="B473" i="8"/>
  <c r="D473" i="8"/>
  <c r="P473" i="8"/>
  <c r="Q473" i="8" s="1"/>
  <c r="A474" i="14"/>
  <c r="A474" i="15" s="1"/>
  <c r="C474" i="15" s="1"/>
  <c r="D474" i="15" s="1"/>
  <c r="T474" i="11"/>
  <c r="AB474" i="11"/>
  <c r="C474" i="14" s="1"/>
  <c r="R474" i="11"/>
  <c r="Q474" i="11"/>
  <c r="S474" i="11"/>
  <c r="P474" i="11"/>
  <c r="L474" i="11" s="1"/>
  <c r="B474" i="14" s="1"/>
  <c r="U474" i="11"/>
  <c r="O473" i="11"/>
  <c r="X473" i="11"/>
  <c r="M473" i="14" s="1"/>
  <c r="P473" i="15" l="1"/>
  <c r="A474" i="8"/>
  <c r="P474" i="8" s="1"/>
  <c r="Q474" i="8" s="1"/>
  <c r="Y473" i="11"/>
  <c r="W473" i="11" s="1"/>
  <c r="M474" i="11"/>
  <c r="N475" i="11" s="1"/>
  <c r="Z474" i="11"/>
  <c r="AC473" i="11" l="1"/>
  <c r="D473" i="14" s="1"/>
  <c r="D474" i="8"/>
  <c r="B474" i="8"/>
  <c r="C474" i="8"/>
  <c r="E474" i="8"/>
  <c r="A475" i="14"/>
  <c r="A475" i="15" s="1"/>
  <c r="C475" i="15" s="1"/>
  <c r="D475" i="15" s="1"/>
  <c r="T475" i="11"/>
  <c r="AB475" i="11"/>
  <c r="C475" i="14" s="1"/>
  <c r="R475" i="11"/>
  <c r="AD473" i="11"/>
  <c r="E473" i="14" s="1"/>
  <c r="AE473" i="11"/>
  <c r="N473" i="14" s="1"/>
  <c r="Q473" i="15" s="1"/>
  <c r="P475" i="11"/>
  <c r="L475" i="11" s="1"/>
  <c r="B475" i="14" s="1"/>
  <c r="U475" i="11"/>
  <c r="Q475" i="11"/>
  <c r="S475" i="11"/>
  <c r="O474" i="11"/>
  <c r="X474" i="11"/>
  <c r="M474" i="14" s="1"/>
  <c r="AG473" i="11"/>
  <c r="P473" i="14" s="1"/>
  <c r="S473" i="15" s="1"/>
  <c r="AH473" i="11"/>
  <c r="Q473" i="14" s="1"/>
  <c r="T473" i="15" s="1"/>
  <c r="AF473" i="11"/>
  <c r="O473" i="14" s="1"/>
  <c r="R473" i="15" s="1"/>
  <c r="P474" i="15" l="1"/>
  <c r="A475" i="8"/>
  <c r="P475" i="8" s="1"/>
  <c r="Q475" i="8" s="1"/>
  <c r="Y474" i="11"/>
  <c r="W474" i="11" s="1"/>
  <c r="Z475" i="11"/>
  <c r="M475" i="11"/>
  <c r="N476" i="11" s="1"/>
  <c r="AC474" i="11" l="1"/>
  <c r="D474" i="14" s="1"/>
  <c r="C475" i="8"/>
  <c r="D475" i="8"/>
  <c r="B475" i="8"/>
  <c r="E475" i="8"/>
  <c r="A476" i="14"/>
  <c r="A476" i="15" s="1"/>
  <c r="C476" i="15" s="1"/>
  <c r="D476" i="15" s="1"/>
  <c r="T476" i="11"/>
  <c r="AB476" i="11"/>
  <c r="C476" i="14" s="1"/>
  <c r="R476" i="11"/>
  <c r="AE474" i="11"/>
  <c r="N474" i="14" s="1"/>
  <c r="Q474" i="15" s="1"/>
  <c r="AF474" i="11"/>
  <c r="O474" i="14" s="1"/>
  <c r="R474" i="15" s="1"/>
  <c r="AH474" i="11"/>
  <c r="Q474" i="14" s="1"/>
  <c r="T474" i="15" s="1"/>
  <c r="AG474" i="11"/>
  <c r="P474" i="14" s="1"/>
  <c r="S474" i="15" s="1"/>
  <c r="AD474" i="11"/>
  <c r="E474" i="14" s="1"/>
  <c r="X475" i="11"/>
  <c r="M475" i="14" s="1"/>
  <c r="O475" i="11"/>
  <c r="U476" i="11"/>
  <c r="Q476" i="11"/>
  <c r="S476" i="11"/>
  <c r="P476" i="11"/>
  <c r="L476" i="11" s="1"/>
  <c r="B476" i="14" s="1"/>
  <c r="P475" i="15" l="1"/>
  <c r="A476" i="8"/>
  <c r="P476" i="8" s="1"/>
  <c r="Q476" i="8" s="1"/>
  <c r="Z476" i="11"/>
  <c r="M476" i="11"/>
  <c r="N477" i="11" s="1"/>
  <c r="Y475" i="11"/>
  <c r="W475" i="11" s="1"/>
  <c r="AC475" i="11" l="1"/>
  <c r="D475" i="14" s="1"/>
  <c r="B476" i="8"/>
  <c r="C476" i="8"/>
  <c r="D476" i="8"/>
  <c r="E476" i="8"/>
  <c r="A477" i="14"/>
  <c r="A477" i="15" s="1"/>
  <c r="C477" i="15" s="1"/>
  <c r="D477" i="15" s="1"/>
  <c r="T477" i="11"/>
  <c r="AB477" i="11"/>
  <c r="C477" i="14" s="1"/>
  <c r="AH475" i="11"/>
  <c r="Q475" i="14" s="1"/>
  <c r="T475" i="15" s="1"/>
  <c r="R477" i="11"/>
  <c r="AF475" i="11"/>
  <c r="O475" i="14" s="1"/>
  <c r="R475" i="15" s="1"/>
  <c r="AD475" i="11"/>
  <c r="E475" i="14" s="1"/>
  <c r="AE475" i="11"/>
  <c r="N475" i="14" s="1"/>
  <c r="Q475" i="15" s="1"/>
  <c r="AG475" i="11"/>
  <c r="P475" i="14" s="1"/>
  <c r="S475" i="15" s="1"/>
  <c r="Q477" i="11"/>
  <c r="P477" i="11"/>
  <c r="L477" i="11" s="1"/>
  <c r="B477" i="14" s="1"/>
  <c r="U477" i="11"/>
  <c r="S477" i="11"/>
  <c r="O476" i="11"/>
  <c r="X476" i="11"/>
  <c r="M476" i="14" s="1"/>
  <c r="P476" i="15" l="1"/>
  <c r="A477" i="8"/>
  <c r="P477" i="8" s="1"/>
  <c r="Q477" i="8" s="1"/>
  <c r="Y476" i="11"/>
  <c r="W476" i="11" s="1"/>
  <c r="M477" i="11"/>
  <c r="N478" i="11" s="1"/>
  <c r="Z477" i="11"/>
  <c r="AC476" i="11" l="1"/>
  <c r="D476" i="14" s="1"/>
  <c r="C477" i="8"/>
  <c r="B477" i="8"/>
  <c r="E477" i="8"/>
  <c r="D477" i="8"/>
  <c r="A478" i="14"/>
  <c r="A478" i="15" s="1"/>
  <c r="C478" i="15" s="1"/>
  <c r="D478" i="15" s="1"/>
  <c r="T478" i="11"/>
  <c r="AB478" i="11"/>
  <c r="C478" i="14" s="1"/>
  <c r="R478" i="11"/>
  <c r="AG476" i="11"/>
  <c r="P476" i="14" s="1"/>
  <c r="S476" i="15" s="1"/>
  <c r="AD476" i="11"/>
  <c r="E476" i="14" s="1"/>
  <c r="AH476" i="11"/>
  <c r="Q476" i="14" s="1"/>
  <c r="T476" i="15" s="1"/>
  <c r="AE476" i="11"/>
  <c r="N476" i="14" s="1"/>
  <c r="Q476" i="15" s="1"/>
  <c r="AF476" i="11"/>
  <c r="O476" i="14" s="1"/>
  <c r="R476" i="15" s="1"/>
  <c r="O477" i="11"/>
  <c r="X477" i="11"/>
  <c r="M477" i="14" s="1"/>
  <c r="U478" i="11"/>
  <c r="S478" i="11"/>
  <c r="Q478" i="11"/>
  <c r="P478" i="11"/>
  <c r="L478" i="11" s="1"/>
  <c r="B478" i="14" s="1"/>
  <c r="P477" i="15" l="1"/>
  <c r="A478" i="8"/>
  <c r="P478" i="8" s="1"/>
  <c r="Q478" i="8" s="1"/>
  <c r="Y477" i="11"/>
  <c r="W477" i="11" s="1"/>
  <c r="Z478" i="11"/>
  <c r="M478" i="11"/>
  <c r="N479" i="11" s="1"/>
  <c r="AE477" i="11" l="1"/>
  <c r="N477" i="14" s="1"/>
  <c r="Q477" i="15" s="1"/>
  <c r="AC477" i="11"/>
  <c r="D477" i="14" s="1"/>
  <c r="C478" i="8"/>
  <c r="B478" i="8"/>
  <c r="D478" i="8"/>
  <c r="E478" i="8"/>
  <c r="A479" i="14"/>
  <c r="A479" i="15" s="1"/>
  <c r="C479" i="15" s="1"/>
  <c r="D479" i="15" s="1"/>
  <c r="T479" i="11"/>
  <c r="AB479" i="11"/>
  <c r="C479" i="14" s="1"/>
  <c r="R479" i="11"/>
  <c r="AH477" i="11"/>
  <c r="Q477" i="14" s="1"/>
  <c r="T477" i="15" s="1"/>
  <c r="X478" i="11"/>
  <c r="M478" i="14" s="1"/>
  <c r="O478" i="11"/>
  <c r="AF477" i="11"/>
  <c r="O477" i="14" s="1"/>
  <c r="R477" i="15" s="1"/>
  <c r="AD477" i="11"/>
  <c r="E477" i="14" s="1"/>
  <c r="P479" i="11"/>
  <c r="L479" i="11" s="1"/>
  <c r="B479" i="14" s="1"/>
  <c r="Q479" i="11"/>
  <c r="S479" i="11"/>
  <c r="U479" i="11"/>
  <c r="AG477" i="11"/>
  <c r="P477" i="14" s="1"/>
  <c r="S477" i="15" s="1"/>
  <c r="P478" i="15" l="1"/>
  <c r="A479" i="8"/>
  <c r="P479" i="8" s="1"/>
  <c r="Q479" i="8" s="1"/>
  <c r="Z479" i="11"/>
  <c r="M479" i="11"/>
  <c r="N480" i="11" s="1"/>
  <c r="Y478" i="11"/>
  <c r="W478" i="11" s="1"/>
  <c r="AC478" i="11" l="1"/>
  <c r="D478" i="14" s="1"/>
  <c r="D479" i="8"/>
  <c r="C479" i="8"/>
  <c r="B479" i="8"/>
  <c r="E479" i="8"/>
  <c r="AH478" i="11"/>
  <c r="Q478" i="14" s="1"/>
  <c r="T478" i="15" s="1"/>
  <c r="AG478" i="11"/>
  <c r="P478" i="14" s="1"/>
  <c r="S478" i="15" s="1"/>
  <c r="A480" i="14"/>
  <c r="A480" i="15" s="1"/>
  <c r="C480" i="15" s="1"/>
  <c r="D480" i="15" s="1"/>
  <c r="T480" i="11"/>
  <c r="AF478" i="11"/>
  <c r="O478" i="14" s="1"/>
  <c r="R478" i="15" s="1"/>
  <c r="AE478" i="11"/>
  <c r="N478" i="14" s="1"/>
  <c r="Q478" i="15" s="1"/>
  <c r="AB480" i="11"/>
  <c r="C480" i="14" s="1"/>
  <c r="R480" i="11"/>
  <c r="AD478" i="11"/>
  <c r="E478" i="14" s="1"/>
  <c r="S480" i="11"/>
  <c r="P480" i="11"/>
  <c r="L480" i="11" s="1"/>
  <c r="B480" i="14" s="1"/>
  <c r="Q480" i="11"/>
  <c r="U480" i="11"/>
  <c r="O479" i="11"/>
  <c r="X479" i="11"/>
  <c r="M479" i="14" s="1"/>
  <c r="P479" i="15" l="1"/>
  <c r="A480" i="8"/>
  <c r="P480" i="8" s="1"/>
  <c r="Q480" i="8" s="1"/>
  <c r="AH479" i="11"/>
  <c r="Q479" i="14" s="1"/>
  <c r="T479" i="15" s="1"/>
  <c r="Y479" i="11"/>
  <c r="W479" i="11" s="1"/>
  <c r="AG479" i="11"/>
  <c r="P479" i="14" s="1"/>
  <c r="S479" i="15" s="1"/>
  <c r="AF479" i="11"/>
  <c r="O479" i="14" s="1"/>
  <c r="R479" i="15" s="1"/>
  <c r="AE479" i="11"/>
  <c r="N479" i="14" s="1"/>
  <c r="Q479" i="15" s="1"/>
  <c r="Z480" i="11"/>
  <c r="M480" i="11"/>
  <c r="N481" i="11" s="1"/>
  <c r="AC479" i="11" l="1"/>
  <c r="D479" i="14" s="1"/>
  <c r="B480" i="8"/>
  <c r="E480" i="8"/>
  <c r="D480" i="8"/>
  <c r="C480" i="8"/>
  <c r="A481" i="14"/>
  <c r="A481" i="15" s="1"/>
  <c r="C481" i="15" s="1"/>
  <c r="D481" i="15" s="1"/>
  <c r="T481" i="11"/>
  <c r="AB481" i="11"/>
  <c r="C481" i="14" s="1"/>
  <c r="R481" i="11"/>
  <c r="AD479" i="11"/>
  <c r="E479" i="14" s="1"/>
  <c r="Q481" i="11"/>
  <c r="U481" i="11"/>
  <c r="S481" i="11"/>
  <c r="P481" i="11"/>
  <c r="L481" i="11" s="1"/>
  <c r="B481" i="14" s="1"/>
  <c r="X480" i="11"/>
  <c r="M480" i="14" s="1"/>
  <c r="O480" i="11"/>
  <c r="P480" i="15" l="1"/>
  <c r="A481" i="8"/>
  <c r="P481" i="8" s="1"/>
  <c r="Q481" i="8" s="1"/>
  <c r="Z481" i="11"/>
  <c r="M481" i="11"/>
  <c r="N482" i="11" s="1"/>
  <c r="Y480" i="11"/>
  <c r="W480" i="11" s="1"/>
  <c r="AH480" i="11"/>
  <c r="Q480" i="14" s="1"/>
  <c r="T480" i="15" s="1"/>
  <c r="AF480" i="11"/>
  <c r="O480" i="14" s="1"/>
  <c r="R480" i="15" s="1"/>
  <c r="AE480" i="11"/>
  <c r="N480" i="14" s="1"/>
  <c r="Q480" i="15" s="1"/>
  <c r="AG480" i="11"/>
  <c r="P480" i="14" s="1"/>
  <c r="S480" i="15" s="1"/>
  <c r="AC480" i="11" l="1"/>
  <c r="D480" i="14" s="1"/>
  <c r="B481" i="8"/>
  <c r="C481" i="8"/>
  <c r="D481" i="8"/>
  <c r="E481" i="8"/>
  <c r="A482" i="14"/>
  <c r="A482" i="15" s="1"/>
  <c r="C482" i="15" s="1"/>
  <c r="D482" i="15" s="1"/>
  <c r="T482" i="11"/>
  <c r="AB482" i="11"/>
  <c r="C482" i="14" s="1"/>
  <c r="R482" i="11"/>
  <c r="AD480" i="11"/>
  <c r="E480" i="14" s="1"/>
  <c r="Q482" i="11"/>
  <c r="P482" i="11"/>
  <c r="L482" i="11" s="1"/>
  <c r="B482" i="14" s="1"/>
  <c r="U482" i="11"/>
  <c r="S482" i="11"/>
  <c r="X481" i="11"/>
  <c r="M481" i="14" s="1"/>
  <c r="O481" i="11"/>
  <c r="P481" i="15" l="1"/>
  <c r="A482" i="8"/>
  <c r="P482" i="8" s="1"/>
  <c r="Q482" i="8" s="1"/>
  <c r="Z482" i="11"/>
  <c r="M482" i="11"/>
  <c r="N483" i="11" s="1"/>
  <c r="AF481" i="11"/>
  <c r="O481" i="14" s="1"/>
  <c r="R481" i="15" s="1"/>
  <c r="AH481" i="11"/>
  <c r="Q481" i="14" s="1"/>
  <c r="T481" i="15" s="1"/>
  <c r="Y481" i="11"/>
  <c r="W481" i="11" s="1"/>
  <c r="AE481" i="11"/>
  <c r="N481" i="14" s="1"/>
  <c r="Q481" i="15" s="1"/>
  <c r="AG481" i="11"/>
  <c r="P481" i="14" s="1"/>
  <c r="S481" i="15" s="1"/>
  <c r="AC481" i="11" l="1"/>
  <c r="D481" i="14" s="1"/>
  <c r="B482" i="8"/>
  <c r="C482" i="8"/>
  <c r="D482" i="8"/>
  <c r="E482" i="8"/>
  <c r="A483" i="14"/>
  <c r="A483" i="15" s="1"/>
  <c r="C483" i="15" s="1"/>
  <c r="D483" i="15" s="1"/>
  <c r="T483" i="11"/>
  <c r="AB483" i="11"/>
  <c r="C483" i="14" s="1"/>
  <c r="R483" i="11"/>
  <c r="Q483" i="11"/>
  <c r="S483" i="11"/>
  <c r="P483" i="11"/>
  <c r="L483" i="11" s="1"/>
  <c r="B483" i="14" s="1"/>
  <c r="U483" i="11"/>
  <c r="O482" i="11"/>
  <c r="X482" i="11"/>
  <c r="M482" i="14" s="1"/>
  <c r="AD481" i="11"/>
  <c r="E481" i="14" s="1"/>
  <c r="P482" i="15" l="1"/>
  <c r="A483" i="8"/>
  <c r="P483" i="8" s="1"/>
  <c r="Q483" i="8" s="1"/>
  <c r="AG482" i="11"/>
  <c r="P482" i="14" s="1"/>
  <c r="S482" i="15" s="1"/>
  <c r="Y482" i="11"/>
  <c r="W482" i="11" s="1"/>
  <c r="AE482" i="11"/>
  <c r="N482" i="14" s="1"/>
  <c r="Q482" i="15" s="1"/>
  <c r="AF482" i="11"/>
  <c r="O482" i="14" s="1"/>
  <c r="R482" i="15" s="1"/>
  <c r="AH482" i="11"/>
  <c r="Q482" i="14" s="1"/>
  <c r="T482" i="15" s="1"/>
  <c r="Z483" i="11"/>
  <c r="M483" i="11"/>
  <c r="N484" i="11" s="1"/>
  <c r="AC482" i="11" l="1"/>
  <c r="D482" i="14" s="1"/>
  <c r="C483" i="8"/>
  <c r="B483" i="8"/>
  <c r="D483" i="8"/>
  <c r="E483" i="8"/>
  <c r="A484" i="14"/>
  <c r="A484" i="15" s="1"/>
  <c r="C484" i="15" s="1"/>
  <c r="D484" i="15" s="1"/>
  <c r="T484" i="11"/>
  <c r="AB484" i="11"/>
  <c r="C484" i="14" s="1"/>
  <c r="R484" i="11"/>
  <c r="AD482" i="11"/>
  <c r="E482" i="14" s="1"/>
  <c r="Q484" i="11"/>
  <c r="S484" i="11"/>
  <c r="P484" i="11"/>
  <c r="L484" i="11" s="1"/>
  <c r="B484" i="14" s="1"/>
  <c r="U484" i="11"/>
  <c r="O483" i="11"/>
  <c r="X483" i="11"/>
  <c r="M483" i="14" s="1"/>
  <c r="P483" i="15" l="1"/>
  <c r="A484" i="8"/>
  <c r="P484" i="8" s="1"/>
  <c r="Q484" i="8" s="1"/>
  <c r="Y483" i="11"/>
  <c r="W483" i="11" s="1"/>
  <c r="AC483" i="11" s="1"/>
  <c r="AE483" i="11"/>
  <c r="N483" i="14" s="1"/>
  <c r="Q483" i="15" s="1"/>
  <c r="AF483" i="11"/>
  <c r="O483" i="14" s="1"/>
  <c r="R483" i="15" s="1"/>
  <c r="AG483" i="11"/>
  <c r="P483" i="14" s="1"/>
  <c r="S483" i="15" s="1"/>
  <c r="Z484" i="11"/>
  <c r="M484" i="11"/>
  <c r="N485" i="11" s="1"/>
  <c r="S485" i="11" s="1"/>
  <c r="C484" i="8" l="1"/>
  <c r="B484" i="8"/>
  <c r="D484" i="8"/>
  <c r="E484" i="8"/>
  <c r="A485" i="14"/>
  <c r="A485" i="15" s="1"/>
  <c r="C485" i="15" s="1"/>
  <c r="D485" i="15" s="1"/>
  <c r="T485" i="11"/>
  <c r="AB485" i="11"/>
  <c r="C485" i="14" s="1"/>
  <c r="R485" i="11"/>
  <c r="AH483" i="11"/>
  <c r="Q483" i="14" s="1"/>
  <c r="T483" i="15" s="1"/>
  <c r="D483" i="14"/>
  <c r="U485" i="11"/>
  <c r="P485" i="11"/>
  <c r="L485" i="11" s="1"/>
  <c r="Q485" i="11"/>
  <c r="O484" i="11"/>
  <c r="X484" i="11"/>
  <c r="M484" i="14" s="1"/>
  <c r="AD483" i="11"/>
  <c r="E483" i="14" s="1"/>
  <c r="P484" i="15" l="1"/>
  <c r="A485" i="8"/>
  <c r="P485" i="8" s="1"/>
  <c r="Q485" i="8" s="1"/>
  <c r="B485" i="14"/>
  <c r="Y484" i="11"/>
  <c r="W484" i="11" s="1"/>
  <c r="AF484" i="11"/>
  <c r="O484" i="14" s="1"/>
  <c r="R484" i="15" s="1"/>
  <c r="AE484" i="11"/>
  <c r="N484" i="14" s="1"/>
  <c r="Q484" i="15" s="1"/>
  <c r="AG484" i="11"/>
  <c r="P484" i="14" s="1"/>
  <c r="S484" i="15" s="1"/>
  <c r="Z485" i="11"/>
  <c r="M485" i="11"/>
  <c r="N486" i="11" s="1"/>
  <c r="AD484" i="11" l="1"/>
  <c r="E484" i="14" s="1"/>
  <c r="AC484" i="11"/>
  <c r="D484" i="14" s="1"/>
  <c r="F484" i="8"/>
  <c r="F483" i="8" s="1"/>
  <c r="F482" i="8" s="1"/>
  <c r="F481" i="8" s="1"/>
  <c r="F480" i="8" s="1"/>
  <c r="F479" i="8" s="1"/>
  <c r="F478" i="8" s="1"/>
  <c r="F477" i="8" s="1"/>
  <c r="F476" i="8" s="1"/>
  <c r="F475" i="8" s="1"/>
  <c r="F474" i="8" s="1"/>
  <c r="F473" i="8" s="1"/>
  <c r="F472" i="8" s="1"/>
  <c r="D485" i="8"/>
  <c r="B485" i="8"/>
  <c r="E485" i="8"/>
  <c r="X485" i="11"/>
  <c r="M485" i="14" s="1"/>
  <c r="O485" i="11"/>
  <c r="Z486" i="11" s="1"/>
  <c r="A486" i="14"/>
  <c r="A486" i="15" s="1"/>
  <c r="C486" i="15" s="1"/>
  <c r="D486" i="15" s="1"/>
  <c r="T486" i="11"/>
  <c r="AB486" i="11"/>
  <c r="C486" i="14" s="1"/>
  <c r="R486" i="11"/>
  <c r="Q486" i="11"/>
  <c r="U486" i="11"/>
  <c r="P486" i="11"/>
  <c r="L486" i="11" s="1"/>
  <c r="B486" i="14" s="1"/>
  <c r="S486" i="11"/>
  <c r="AH484" i="11"/>
  <c r="Q484" i="14" s="1"/>
  <c r="T484" i="15" s="1"/>
  <c r="P485" i="15" l="1"/>
  <c r="A486" i="8"/>
  <c r="P486" i="8" s="1"/>
  <c r="Q486" i="8" s="1"/>
  <c r="M486" i="11"/>
  <c r="N487" i="11" s="1"/>
  <c r="W485" i="11"/>
  <c r="Y485" i="11"/>
  <c r="AC485" i="11" l="1"/>
  <c r="D485" i="14" s="1"/>
  <c r="B486" i="8"/>
  <c r="E486" i="8"/>
  <c r="D486" i="8"/>
  <c r="A487" i="14"/>
  <c r="A487" i="15" s="1"/>
  <c r="C487" i="15" s="1"/>
  <c r="D487" i="15" s="1"/>
  <c r="T487" i="11"/>
  <c r="AB487" i="11"/>
  <c r="C487" i="14" s="1"/>
  <c r="R487" i="11"/>
  <c r="AD485" i="11"/>
  <c r="E485" i="14" s="1"/>
  <c r="AF485" i="11"/>
  <c r="O485" i="14" s="1"/>
  <c r="R485" i="15" s="1"/>
  <c r="AH485" i="11"/>
  <c r="Q485" i="14" s="1"/>
  <c r="T485" i="15" s="1"/>
  <c r="P487" i="11"/>
  <c r="L487" i="11" s="1"/>
  <c r="B487" i="14" s="1"/>
  <c r="Q487" i="11"/>
  <c r="U487" i="11"/>
  <c r="S487" i="11"/>
  <c r="AG485" i="11"/>
  <c r="P485" i="14" s="1"/>
  <c r="S485" i="15" s="1"/>
  <c r="AE485" i="11"/>
  <c r="N485" i="14" s="1"/>
  <c r="Q485" i="15" s="1"/>
  <c r="O486" i="11"/>
  <c r="X486" i="11"/>
  <c r="M486" i="14" s="1"/>
  <c r="P486" i="15" l="1"/>
  <c r="C485" i="8"/>
  <c r="A487" i="8"/>
  <c r="P487" i="8" s="1"/>
  <c r="Q487" i="8" s="1"/>
  <c r="W486" i="11"/>
  <c r="Y486" i="11"/>
  <c r="Z487" i="11"/>
  <c r="M487" i="11"/>
  <c r="N488" i="11" s="1"/>
  <c r="AC486" i="11" l="1"/>
  <c r="D486" i="14" s="1"/>
  <c r="D487" i="8"/>
  <c r="B487" i="8"/>
  <c r="C486" i="8"/>
  <c r="E487" i="8"/>
  <c r="A488" i="14"/>
  <c r="A488" i="15" s="1"/>
  <c r="C488" i="15" s="1"/>
  <c r="D488" i="15" s="1"/>
  <c r="T488" i="11"/>
  <c r="AB488" i="11"/>
  <c r="C488" i="14" s="1"/>
  <c r="R488" i="11"/>
  <c r="AH486" i="11"/>
  <c r="Q486" i="14" s="1"/>
  <c r="T486" i="15" s="1"/>
  <c r="AG486" i="11"/>
  <c r="P486" i="14" s="1"/>
  <c r="S486" i="15" s="1"/>
  <c r="AE486" i="11"/>
  <c r="N486" i="14" s="1"/>
  <c r="Q486" i="15" s="1"/>
  <c r="AD486" i="11"/>
  <c r="E486" i="14" s="1"/>
  <c r="AF486" i="11"/>
  <c r="O486" i="14" s="1"/>
  <c r="R486" i="15" s="1"/>
  <c r="O487" i="11"/>
  <c r="X487" i="11"/>
  <c r="M487" i="14" s="1"/>
  <c r="Q488" i="11"/>
  <c r="P488" i="11"/>
  <c r="L488" i="11" s="1"/>
  <c r="B488" i="14" s="1"/>
  <c r="U488" i="11"/>
  <c r="S488" i="11"/>
  <c r="P487" i="15" l="1"/>
  <c r="A488" i="8"/>
  <c r="P488" i="8" s="1"/>
  <c r="Q488" i="8" s="1"/>
  <c r="Y487" i="11"/>
  <c r="W487" i="11"/>
  <c r="Z488" i="11"/>
  <c r="M488" i="11"/>
  <c r="N489" i="11" s="1"/>
  <c r="AC487" i="11" l="1"/>
  <c r="D487" i="14" s="1"/>
  <c r="C488" i="8"/>
  <c r="B488" i="8"/>
  <c r="C487" i="8"/>
  <c r="D488" i="8"/>
  <c r="E488" i="8"/>
  <c r="A489" i="14"/>
  <c r="T489" i="11"/>
  <c r="AB489" i="11"/>
  <c r="C489" i="14" s="1"/>
  <c r="R489" i="11"/>
  <c r="AG487" i="11"/>
  <c r="P487" i="14" s="1"/>
  <c r="S487" i="15" s="1"/>
  <c r="AD487" i="11"/>
  <c r="E487" i="14" s="1"/>
  <c r="AF487" i="11"/>
  <c r="O487" i="14" s="1"/>
  <c r="R487" i="15" s="1"/>
  <c r="AE487" i="11"/>
  <c r="N487" i="14" s="1"/>
  <c r="Q487" i="15" s="1"/>
  <c r="X488" i="11"/>
  <c r="M488" i="14" s="1"/>
  <c r="O488" i="11"/>
  <c r="Q489" i="11"/>
  <c r="P489" i="11"/>
  <c r="L489" i="11" s="1"/>
  <c r="B489" i="14" s="1"/>
  <c r="S489" i="11"/>
  <c r="U489" i="11"/>
  <c r="AH487" i="11"/>
  <c r="Q487" i="14" s="1"/>
  <c r="T487" i="15" s="1"/>
  <c r="P488" i="15" l="1"/>
  <c r="A489" i="8"/>
  <c r="P489" i="8" s="1"/>
  <c r="Q489" i="8" s="1"/>
  <c r="A489" i="15"/>
  <c r="C489" i="15" s="1"/>
  <c r="D489" i="15" s="1"/>
  <c r="Z489" i="11"/>
  <c r="M489" i="11"/>
  <c r="N490" i="11" s="1"/>
  <c r="Y488" i="11"/>
  <c r="W488" i="11" s="1"/>
  <c r="E489" i="8" l="1"/>
  <c r="AG488" i="11"/>
  <c r="P488" i="14" s="1"/>
  <c r="S488" i="15" s="1"/>
  <c r="AC488" i="11"/>
  <c r="D488" i="14" s="1"/>
  <c r="C489" i="8"/>
  <c r="B489" i="8"/>
  <c r="D489" i="8"/>
  <c r="A490" i="14"/>
  <c r="A490" i="15" s="1"/>
  <c r="C490" i="15" s="1"/>
  <c r="D490" i="15" s="1"/>
  <c r="T490" i="11"/>
  <c r="AB490" i="11"/>
  <c r="C490" i="14" s="1"/>
  <c r="R490" i="11"/>
  <c r="AD488" i="11"/>
  <c r="E488" i="14" s="1"/>
  <c r="AF488" i="11"/>
  <c r="O488" i="14" s="1"/>
  <c r="R488" i="15" s="1"/>
  <c r="X489" i="11"/>
  <c r="M489" i="14" s="1"/>
  <c r="O489" i="11"/>
  <c r="AE488" i="11"/>
  <c r="N488" i="14" s="1"/>
  <c r="Q488" i="15" s="1"/>
  <c r="AH488" i="11"/>
  <c r="Q488" i="14" s="1"/>
  <c r="T488" i="15" s="1"/>
  <c r="P490" i="11"/>
  <c r="L490" i="11" s="1"/>
  <c r="B490" i="14" s="1"/>
  <c r="Q490" i="11"/>
  <c r="S490" i="11"/>
  <c r="U490" i="11"/>
  <c r="P489" i="15" l="1"/>
  <c r="A490" i="8"/>
  <c r="C490" i="8" s="1"/>
  <c r="Z490" i="11"/>
  <c r="M490" i="11"/>
  <c r="N491" i="11" s="1"/>
  <c r="Y489" i="11"/>
  <c r="W489" i="11" s="1"/>
  <c r="AE489" i="11" l="1"/>
  <c r="N489" i="14" s="1"/>
  <c r="Q489" i="15" s="1"/>
  <c r="AC489" i="11"/>
  <c r="D489" i="14" s="1"/>
  <c r="E490" i="8"/>
  <c r="D490" i="8"/>
  <c r="P490" i="8"/>
  <c r="Q490" i="8" s="1"/>
  <c r="B490" i="8"/>
  <c r="A491" i="14"/>
  <c r="A491" i="15" s="1"/>
  <c r="C491" i="15" s="1"/>
  <c r="D491" i="15" s="1"/>
  <c r="T491" i="11"/>
  <c r="AB491" i="11"/>
  <c r="C491" i="14" s="1"/>
  <c r="AF489" i="11"/>
  <c r="O489" i="14" s="1"/>
  <c r="R489" i="15" s="1"/>
  <c r="R491" i="11"/>
  <c r="AH489" i="11"/>
  <c r="Q489" i="14" s="1"/>
  <c r="T489" i="15" s="1"/>
  <c r="O490" i="11"/>
  <c r="X490" i="11"/>
  <c r="M490" i="14" s="1"/>
  <c r="AG489" i="11"/>
  <c r="P489" i="14" s="1"/>
  <c r="S489" i="15" s="1"/>
  <c r="AD489" i="11"/>
  <c r="E489" i="14" s="1"/>
  <c r="S491" i="11"/>
  <c r="Q491" i="11"/>
  <c r="U491" i="11"/>
  <c r="P491" i="11"/>
  <c r="L491" i="11" s="1"/>
  <c r="B491" i="14" s="1"/>
  <c r="P490" i="15" l="1"/>
  <c r="A491" i="8"/>
  <c r="E491" i="8" s="1"/>
  <c r="Y490" i="11"/>
  <c r="W490" i="11" s="1"/>
  <c r="M491" i="11"/>
  <c r="N492" i="11" s="1"/>
  <c r="Z491" i="11"/>
  <c r="AE490" i="11" l="1"/>
  <c r="N490" i="14" s="1"/>
  <c r="Q490" i="15" s="1"/>
  <c r="AC490" i="11"/>
  <c r="D490" i="14" s="1"/>
  <c r="P491" i="8"/>
  <c r="Q491" i="8" s="1"/>
  <c r="B491" i="8"/>
  <c r="D491" i="8"/>
  <c r="A492" i="14"/>
  <c r="A492" i="15" s="1"/>
  <c r="C492" i="15" s="1"/>
  <c r="D492" i="15" s="1"/>
  <c r="T492" i="11"/>
  <c r="AB492" i="11"/>
  <c r="C492" i="14" s="1"/>
  <c r="R492" i="11"/>
  <c r="AF490" i="11"/>
  <c r="O490" i="14" s="1"/>
  <c r="R490" i="15" s="1"/>
  <c r="AG490" i="11"/>
  <c r="P490" i="14" s="1"/>
  <c r="S490" i="15" s="1"/>
  <c r="U492" i="11"/>
  <c r="S492" i="11"/>
  <c r="P492" i="11"/>
  <c r="L492" i="11" s="1"/>
  <c r="B492" i="14" s="1"/>
  <c r="Q492" i="11"/>
  <c r="AH490" i="11"/>
  <c r="Q490" i="14" s="1"/>
  <c r="T490" i="15" s="1"/>
  <c r="O491" i="11"/>
  <c r="X491" i="11"/>
  <c r="M491" i="14" s="1"/>
  <c r="AD490" i="11"/>
  <c r="E490" i="14" s="1"/>
  <c r="P491" i="15" l="1"/>
  <c r="A492" i="8"/>
  <c r="P492" i="8" s="1"/>
  <c r="Q492" i="8" s="1"/>
  <c r="Z492" i="11"/>
  <c r="M492" i="11"/>
  <c r="N493" i="11" s="1"/>
  <c r="Y491" i="11"/>
  <c r="W491" i="11" s="1"/>
  <c r="AC491" i="11" l="1"/>
  <c r="D491" i="14" s="1"/>
  <c r="B492" i="8"/>
  <c r="C491" i="8"/>
  <c r="D492" i="8"/>
  <c r="E492" i="8"/>
  <c r="A493" i="14"/>
  <c r="A493" i="15" s="1"/>
  <c r="C493" i="15" s="1"/>
  <c r="D493" i="15" s="1"/>
  <c r="T493" i="11"/>
  <c r="AB493" i="11"/>
  <c r="C493" i="14" s="1"/>
  <c r="AF491" i="11"/>
  <c r="O491" i="14" s="1"/>
  <c r="R491" i="15" s="1"/>
  <c r="R493" i="11"/>
  <c r="AH491" i="11"/>
  <c r="Q491" i="14" s="1"/>
  <c r="T491" i="15" s="1"/>
  <c r="AD491" i="11"/>
  <c r="E491" i="14" s="1"/>
  <c r="AG491" i="11"/>
  <c r="P491" i="14" s="1"/>
  <c r="S491" i="15" s="1"/>
  <c r="AE491" i="11"/>
  <c r="N491" i="14" s="1"/>
  <c r="Q491" i="15" s="1"/>
  <c r="U493" i="11"/>
  <c r="P493" i="11"/>
  <c r="L493" i="11" s="1"/>
  <c r="B493" i="14" s="1"/>
  <c r="Q493" i="11"/>
  <c r="S493" i="11"/>
  <c r="O492" i="11"/>
  <c r="X492" i="11"/>
  <c r="M492" i="14" s="1"/>
  <c r="P492" i="15" l="1"/>
  <c r="A493" i="8"/>
  <c r="P493" i="8" s="1"/>
  <c r="Q493" i="8" s="1"/>
  <c r="Y492" i="11"/>
  <c r="W492" i="11" s="1"/>
  <c r="Z493" i="11"/>
  <c r="M493" i="11"/>
  <c r="N494" i="11" s="1"/>
  <c r="AC492" i="11" l="1"/>
  <c r="D492" i="14" s="1"/>
  <c r="C493" i="8"/>
  <c r="E493" i="8"/>
  <c r="C492" i="8"/>
  <c r="B493" i="8"/>
  <c r="D493" i="8"/>
  <c r="A494" i="14"/>
  <c r="A494" i="15" s="1"/>
  <c r="C494" i="15" s="1"/>
  <c r="D494" i="15" s="1"/>
  <c r="T494" i="11"/>
  <c r="AB494" i="11"/>
  <c r="C494" i="14" s="1"/>
  <c r="R494" i="11"/>
  <c r="AF492" i="11"/>
  <c r="O492" i="14" s="1"/>
  <c r="R492" i="15" s="1"/>
  <c r="AE492" i="11"/>
  <c r="N492" i="14" s="1"/>
  <c r="Q492" i="15" s="1"/>
  <c r="S494" i="11"/>
  <c r="U494" i="11"/>
  <c r="P494" i="11"/>
  <c r="L494" i="11" s="1"/>
  <c r="B494" i="14" s="1"/>
  <c r="Q494" i="11"/>
  <c r="AG492" i="11"/>
  <c r="P492" i="14" s="1"/>
  <c r="S492" i="15" s="1"/>
  <c r="AD492" i="11"/>
  <c r="E492" i="14" s="1"/>
  <c r="X493" i="11"/>
  <c r="M493" i="14" s="1"/>
  <c r="O493" i="11"/>
  <c r="AH492" i="11"/>
  <c r="Q492" i="14" s="1"/>
  <c r="T492" i="15" s="1"/>
  <c r="P493" i="15" l="1"/>
  <c r="A494" i="8"/>
  <c r="P494" i="8" s="1"/>
  <c r="Q494" i="8" s="1"/>
  <c r="Y493" i="11"/>
  <c r="W493" i="11" s="1"/>
  <c r="AF493" i="11"/>
  <c r="O493" i="14" s="1"/>
  <c r="R493" i="15" s="1"/>
  <c r="AG493" i="11"/>
  <c r="P493" i="14" s="1"/>
  <c r="S493" i="15" s="1"/>
  <c r="AH493" i="11"/>
  <c r="Q493" i="14" s="1"/>
  <c r="T493" i="15" s="1"/>
  <c r="AE493" i="11"/>
  <c r="N493" i="14" s="1"/>
  <c r="Q493" i="15" s="1"/>
  <c r="Z494" i="11"/>
  <c r="M494" i="11"/>
  <c r="N495" i="11" s="1"/>
  <c r="AC493" i="11" l="1"/>
  <c r="D493" i="14" s="1"/>
  <c r="D494" i="8"/>
  <c r="E494" i="8"/>
  <c r="C494" i="8"/>
  <c r="B494" i="8"/>
  <c r="A495" i="14"/>
  <c r="A495" i="15" s="1"/>
  <c r="C495" i="15" s="1"/>
  <c r="D495" i="15" s="1"/>
  <c r="T495" i="11"/>
  <c r="AB495" i="11"/>
  <c r="C495" i="14" s="1"/>
  <c r="R495" i="11"/>
  <c r="AD493" i="11"/>
  <c r="E493" i="14" s="1"/>
  <c r="S495" i="11"/>
  <c r="Q495" i="11"/>
  <c r="P495" i="11"/>
  <c r="L495" i="11" s="1"/>
  <c r="B495" i="14" s="1"/>
  <c r="U495" i="11"/>
  <c r="O494" i="11"/>
  <c r="X494" i="11"/>
  <c r="M494" i="14" s="1"/>
  <c r="P494" i="15" l="1"/>
  <c r="A495" i="8"/>
  <c r="P495" i="8" s="1"/>
  <c r="Q495" i="8" s="1"/>
  <c r="Y494" i="11"/>
  <c r="W494" i="11" s="1"/>
  <c r="AH494" i="11"/>
  <c r="Q494" i="14" s="1"/>
  <c r="T494" i="15" s="1"/>
  <c r="AF494" i="11"/>
  <c r="O494" i="14" s="1"/>
  <c r="R494" i="15" s="1"/>
  <c r="AG494" i="11"/>
  <c r="P494" i="14" s="1"/>
  <c r="S494" i="15" s="1"/>
  <c r="M495" i="11"/>
  <c r="N496" i="11" s="1"/>
  <c r="Z495" i="11"/>
  <c r="AC494" i="11" l="1"/>
  <c r="D494" i="14" s="1"/>
  <c r="B495" i="8"/>
  <c r="C495" i="8"/>
  <c r="D495" i="8"/>
  <c r="E495" i="8"/>
  <c r="A496" i="14"/>
  <c r="A496" i="15" s="1"/>
  <c r="C496" i="15" s="1"/>
  <c r="D496" i="15" s="1"/>
  <c r="T496" i="11"/>
  <c r="AE494" i="11"/>
  <c r="N494" i="14" s="1"/>
  <c r="Q494" i="15" s="1"/>
  <c r="AB496" i="11"/>
  <c r="C496" i="14" s="1"/>
  <c r="A496" i="8"/>
  <c r="P496" i="8" s="1"/>
  <c r="R496" i="11"/>
  <c r="AD494" i="11"/>
  <c r="E494" i="14" s="1"/>
  <c r="O495" i="11"/>
  <c r="X495" i="11"/>
  <c r="M495" i="14" s="1"/>
  <c r="U496" i="11"/>
  <c r="S496" i="11"/>
  <c r="P496" i="11"/>
  <c r="L496" i="11" s="1"/>
  <c r="B496" i="14" s="1"/>
  <c r="Q496" i="11"/>
  <c r="P495" i="15" l="1"/>
  <c r="E496" i="8"/>
  <c r="Q496" i="8"/>
  <c r="B496" i="8"/>
  <c r="D496" i="8"/>
  <c r="Y495" i="11"/>
  <c r="W495" i="11" s="1"/>
  <c r="M496" i="11"/>
  <c r="N497" i="11" s="1"/>
  <c r="Z496" i="11"/>
  <c r="AD495" i="11" l="1"/>
  <c r="E495" i="14" s="1"/>
  <c r="AC495" i="11"/>
  <c r="D495" i="14" s="1"/>
  <c r="A497" i="14"/>
  <c r="A497" i="15" s="1"/>
  <c r="C497" i="15" s="1"/>
  <c r="D497" i="15" s="1"/>
  <c r="T497" i="11"/>
  <c r="AG495" i="11"/>
  <c r="P495" i="14" s="1"/>
  <c r="S495" i="15" s="1"/>
  <c r="AE495" i="11"/>
  <c r="N495" i="14" s="1"/>
  <c r="Q495" i="15" s="1"/>
  <c r="AF495" i="11"/>
  <c r="O495" i="14" s="1"/>
  <c r="R495" i="15" s="1"/>
  <c r="AB497" i="11"/>
  <c r="C497" i="14" s="1"/>
  <c r="R497" i="11"/>
  <c r="S497" i="11"/>
  <c r="U497" i="11"/>
  <c r="P497" i="11"/>
  <c r="L497" i="11" s="1"/>
  <c r="B497" i="14" s="1"/>
  <c r="Q497" i="11"/>
  <c r="X496" i="11"/>
  <c r="M496" i="14" s="1"/>
  <c r="O496" i="11"/>
  <c r="AH495" i="11"/>
  <c r="Q495" i="14" s="1"/>
  <c r="T495" i="15" s="1"/>
  <c r="P496" i="15" l="1"/>
  <c r="A497" i="8"/>
  <c r="E497" i="8" s="1"/>
  <c r="Z497" i="11"/>
  <c r="M497" i="11"/>
  <c r="N498" i="11" s="1"/>
  <c r="Y496" i="11"/>
  <c r="W496" i="11" s="1"/>
  <c r="AF496" i="11" l="1"/>
  <c r="O496" i="14" s="1"/>
  <c r="R496" i="15" s="1"/>
  <c r="AC496" i="11"/>
  <c r="D496" i="14" s="1"/>
  <c r="B497" i="8"/>
  <c r="C497" i="8"/>
  <c r="D497" i="8"/>
  <c r="P497" i="8"/>
  <c r="Q497" i="8" s="1"/>
  <c r="A498" i="14"/>
  <c r="A498" i="15" s="1"/>
  <c r="C498" i="15" s="1"/>
  <c r="D498" i="15" s="1"/>
  <c r="T498" i="11"/>
  <c r="AB498" i="11"/>
  <c r="C498" i="14" s="1"/>
  <c r="AD496" i="11"/>
  <c r="E496" i="14" s="1"/>
  <c r="R498" i="11"/>
  <c r="AH496" i="11"/>
  <c r="Q496" i="14" s="1"/>
  <c r="T496" i="15" s="1"/>
  <c r="AE496" i="11"/>
  <c r="N496" i="14" s="1"/>
  <c r="Q496" i="15" s="1"/>
  <c r="Q498" i="11"/>
  <c r="U498" i="11"/>
  <c r="P498" i="11"/>
  <c r="L498" i="11" s="1"/>
  <c r="B498" i="14" s="1"/>
  <c r="S498" i="11"/>
  <c r="AG496" i="11"/>
  <c r="P496" i="14" s="1"/>
  <c r="S496" i="15" s="1"/>
  <c r="X497" i="11"/>
  <c r="M497" i="14" s="1"/>
  <c r="O497" i="11"/>
  <c r="P497" i="15" l="1"/>
  <c r="A498" i="8"/>
  <c r="P498" i="8" s="1"/>
  <c r="Q498" i="8" s="1"/>
  <c r="C496" i="8"/>
  <c r="Z498" i="11"/>
  <c r="M498" i="11"/>
  <c r="N499" i="11" s="1"/>
  <c r="Y497" i="11"/>
  <c r="W497" i="11" s="1"/>
  <c r="AG497" i="11" l="1"/>
  <c r="P497" i="14" s="1"/>
  <c r="S497" i="15" s="1"/>
  <c r="AC497" i="11"/>
  <c r="D497" i="14" s="1"/>
  <c r="C498" i="8"/>
  <c r="D498" i="8"/>
  <c r="B498" i="8"/>
  <c r="E498" i="8"/>
  <c r="A499" i="14"/>
  <c r="A499" i="15" s="1"/>
  <c r="C499" i="15" s="1"/>
  <c r="D499" i="15" s="1"/>
  <c r="T499" i="11"/>
  <c r="AB499" i="11"/>
  <c r="C499" i="14" s="1"/>
  <c r="AF497" i="11"/>
  <c r="O497" i="14" s="1"/>
  <c r="R497" i="15" s="1"/>
  <c r="AH497" i="11"/>
  <c r="Q497" i="14" s="1"/>
  <c r="T497" i="15" s="1"/>
  <c r="R499" i="11"/>
  <c r="X498" i="11"/>
  <c r="M498" i="14" s="1"/>
  <c r="O498" i="11"/>
  <c r="AE497" i="11"/>
  <c r="N497" i="14" s="1"/>
  <c r="Q497" i="15" s="1"/>
  <c r="AD497" i="11"/>
  <c r="E497" i="14" s="1"/>
  <c r="U499" i="11"/>
  <c r="S499" i="11"/>
  <c r="P499" i="11"/>
  <c r="L499" i="11" s="1"/>
  <c r="B499" i="14" s="1"/>
  <c r="Q499" i="11"/>
  <c r="P498" i="15" l="1"/>
  <c r="A499" i="8"/>
  <c r="P499" i="8" s="1"/>
  <c r="Q499" i="8" s="1"/>
  <c r="Z499" i="11"/>
  <c r="M499" i="11"/>
  <c r="N500" i="11" s="1"/>
  <c r="Y498" i="11"/>
  <c r="W498" i="11" s="1"/>
  <c r="B499" i="8" l="1"/>
  <c r="C499" i="8"/>
  <c r="D499" i="8"/>
  <c r="E499" i="8"/>
  <c r="AF498" i="11"/>
  <c r="O498" i="14" s="1"/>
  <c r="R498" i="15" s="1"/>
  <c r="AC498" i="11"/>
  <c r="D498" i="14" s="1"/>
  <c r="A500" i="14"/>
  <c r="A500" i="15" s="1"/>
  <c r="C500" i="15" s="1"/>
  <c r="D500" i="15" s="1"/>
  <c r="T500" i="11"/>
  <c r="AB500" i="11"/>
  <c r="C500" i="14" s="1"/>
  <c r="R500" i="11"/>
  <c r="AD498" i="11"/>
  <c r="E498" i="14" s="1"/>
  <c r="AE498" i="11"/>
  <c r="N498" i="14" s="1"/>
  <c r="Q498" i="15" s="1"/>
  <c r="U500" i="11"/>
  <c r="S500" i="11"/>
  <c r="P500" i="11"/>
  <c r="L500" i="11" s="1"/>
  <c r="B500" i="14" s="1"/>
  <c r="Q500" i="11"/>
  <c r="AH498" i="11"/>
  <c r="Q498" i="14" s="1"/>
  <c r="T498" i="15" s="1"/>
  <c r="AG498" i="11"/>
  <c r="P498" i="14" s="1"/>
  <c r="S498" i="15" s="1"/>
  <c r="O499" i="11"/>
  <c r="X499" i="11"/>
  <c r="M499" i="14" s="1"/>
  <c r="P499" i="15" l="1"/>
  <c r="A500" i="8"/>
  <c r="P500" i="8" s="1"/>
  <c r="Q500" i="8" s="1"/>
  <c r="Y499" i="11"/>
  <c r="W499" i="11" s="1"/>
  <c r="Z500" i="11"/>
  <c r="M500" i="11"/>
  <c r="N501" i="11" s="1"/>
  <c r="AG499" i="11" l="1"/>
  <c r="P499" i="14" s="1"/>
  <c r="S499" i="15" s="1"/>
  <c r="AC499" i="11"/>
  <c r="D499" i="14" s="1"/>
  <c r="D500" i="8"/>
  <c r="C500" i="8"/>
  <c r="B500" i="8"/>
  <c r="E500" i="8"/>
  <c r="A501" i="14"/>
  <c r="A501" i="15" s="1"/>
  <c r="C501" i="15" s="1"/>
  <c r="D501" i="15" s="1"/>
  <c r="T501" i="11"/>
  <c r="AB501" i="11"/>
  <c r="C501" i="14" s="1"/>
  <c r="R501" i="11"/>
  <c r="AF499" i="11"/>
  <c r="O499" i="14" s="1"/>
  <c r="R499" i="15" s="1"/>
  <c r="O500" i="11"/>
  <c r="X500" i="11"/>
  <c r="M500" i="14" s="1"/>
  <c r="AH499" i="11"/>
  <c r="Q499" i="14" s="1"/>
  <c r="T499" i="15" s="1"/>
  <c r="AE499" i="11"/>
  <c r="N499" i="14" s="1"/>
  <c r="Q499" i="15" s="1"/>
  <c r="Q501" i="11"/>
  <c r="S501" i="11"/>
  <c r="U501" i="11"/>
  <c r="P501" i="11"/>
  <c r="L501" i="11" s="1"/>
  <c r="B501" i="14" s="1"/>
  <c r="AD499" i="11"/>
  <c r="E499" i="14" s="1"/>
  <c r="P500" i="15" l="1"/>
  <c r="A501" i="8"/>
  <c r="P501" i="8" s="1"/>
  <c r="Q501" i="8" s="1"/>
  <c r="Y500" i="11"/>
  <c r="W500" i="11" s="1"/>
  <c r="M501" i="11"/>
  <c r="N502" i="11" s="1"/>
  <c r="Z501" i="11"/>
  <c r="AD500" i="11" l="1"/>
  <c r="E500" i="14" s="1"/>
  <c r="AC500" i="11"/>
  <c r="B501" i="8"/>
  <c r="D501" i="8"/>
  <c r="E501" i="8"/>
  <c r="A502" i="14"/>
  <c r="A502" i="15" s="1"/>
  <c r="C502" i="15" s="1"/>
  <c r="D502" i="15" s="1"/>
  <c r="T502" i="11"/>
  <c r="AB502" i="11"/>
  <c r="C502" i="14" s="1"/>
  <c r="R502" i="11"/>
  <c r="AH500" i="11"/>
  <c r="Q500" i="14" s="1"/>
  <c r="T500" i="15" s="1"/>
  <c r="AE500" i="11"/>
  <c r="N500" i="14" s="1"/>
  <c r="Q500" i="15" s="1"/>
  <c r="AF500" i="11"/>
  <c r="O500" i="14" s="1"/>
  <c r="R500" i="15" s="1"/>
  <c r="O501" i="11"/>
  <c r="X501" i="11"/>
  <c r="M501" i="14" s="1"/>
  <c r="Q502" i="11"/>
  <c r="P502" i="11"/>
  <c r="L502" i="11" s="1"/>
  <c r="B502" i="14" s="1"/>
  <c r="U502" i="11"/>
  <c r="S502" i="11"/>
  <c r="AG500" i="11"/>
  <c r="P500" i="14" s="1"/>
  <c r="S500" i="15" s="1"/>
  <c r="D500" i="14"/>
  <c r="P501" i="15" l="1"/>
  <c r="A502" i="8"/>
  <c r="P502" i="8" s="1"/>
  <c r="Q502" i="8" s="1"/>
  <c r="Y501" i="11"/>
  <c r="W501" i="11" s="1"/>
  <c r="Z502" i="11"/>
  <c r="M502" i="11"/>
  <c r="N503" i="11" s="1"/>
  <c r="AE501" i="11" l="1"/>
  <c r="N501" i="14" s="1"/>
  <c r="Q501" i="15" s="1"/>
  <c r="AC501" i="11"/>
  <c r="D501" i="14" s="1"/>
  <c r="D502" i="8"/>
  <c r="B502" i="8"/>
  <c r="E502" i="8"/>
  <c r="A503" i="14"/>
  <c r="A503" i="15" s="1"/>
  <c r="C503" i="15" s="1"/>
  <c r="D503" i="15" s="1"/>
  <c r="T503" i="11"/>
  <c r="AB503" i="11"/>
  <c r="C503" i="14" s="1"/>
  <c r="R503" i="11"/>
  <c r="AH501" i="11"/>
  <c r="Q501" i="14" s="1"/>
  <c r="T501" i="15" s="1"/>
  <c r="U503" i="11"/>
  <c r="Q503" i="11"/>
  <c r="P503" i="11"/>
  <c r="L503" i="11" s="1"/>
  <c r="B503" i="14" s="1"/>
  <c r="S503" i="11"/>
  <c r="AF501" i="11"/>
  <c r="O501" i="14" s="1"/>
  <c r="R501" i="15" s="1"/>
  <c r="AG501" i="11"/>
  <c r="P501" i="14" s="1"/>
  <c r="S501" i="15" s="1"/>
  <c r="O502" i="11"/>
  <c r="X502" i="11"/>
  <c r="M502" i="14" s="1"/>
  <c r="AD501" i="11"/>
  <c r="E501" i="14" s="1"/>
  <c r="P502" i="15" l="1"/>
  <c r="C501" i="8"/>
  <c r="A503" i="8"/>
  <c r="P503" i="8" s="1"/>
  <c r="Q503" i="8" s="1"/>
  <c r="Z503" i="11"/>
  <c r="M503" i="11"/>
  <c r="N504" i="11" s="1"/>
  <c r="Y502" i="11"/>
  <c r="W502" i="11" s="1"/>
  <c r="AF502" i="11" l="1"/>
  <c r="O502" i="14" s="1"/>
  <c r="R502" i="15" s="1"/>
  <c r="AC502" i="11"/>
  <c r="D502" i="14" s="1"/>
  <c r="D503" i="8"/>
  <c r="C503" i="8"/>
  <c r="B503" i="8"/>
  <c r="E503" i="8"/>
  <c r="A504" i="14"/>
  <c r="A504" i="15" s="1"/>
  <c r="C504" i="15" s="1"/>
  <c r="D504" i="15" s="1"/>
  <c r="T504" i="11"/>
  <c r="AB504" i="11"/>
  <c r="C504" i="14" s="1"/>
  <c r="AD502" i="11"/>
  <c r="E502" i="14" s="1"/>
  <c r="R504" i="11"/>
  <c r="AH502" i="11"/>
  <c r="Q502" i="14" s="1"/>
  <c r="T502" i="15" s="1"/>
  <c r="AE502" i="11"/>
  <c r="N502" i="14" s="1"/>
  <c r="Q502" i="15" s="1"/>
  <c r="U504" i="11"/>
  <c r="S504" i="11"/>
  <c r="P504" i="11"/>
  <c r="L504" i="11" s="1"/>
  <c r="B504" i="14" s="1"/>
  <c r="Q504" i="11"/>
  <c r="AG502" i="11"/>
  <c r="P502" i="14" s="1"/>
  <c r="S502" i="15" s="1"/>
  <c r="O503" i="11"/>
  <c r="X503" i="11"/>
  <c r="M503" i="14" s="1"/>
  <c r="P503" i="15" l="1"/>
  <c r="A504" i="8"/>
  <c r="P504" i="8" s="1"/>
  <c r="Q504" i="8" s="1"/>
  <c r="C502" i="8"/>
  <c r="Y503" i="11"/>
  <c r="W503" i="11" s="1"/>
  <c r="M504" i="11"/>
  <c r="N505" i="11" s="1"/>
  <c r="Z504" i="11"/>
  <c r="B504" i="8" l="1"/>
  <c r="E504" i="8"/>
  <c r="C504" i="8"/>
  <c r="D504" i="8"/>
  <c r="AD503" i="11"/>
  <c r="E503" i="14" s="1"/>
  <c r="AC503" i="11"/>
  <c r="D503" i="14" s="1"/>
  <c r="A505" i="14"/>
  <c r="A505" i="15" s="1"/>
  <c r="C505" i="15" s="1"/>
  <c r="D505" i="15" s="1"/>
  <c r="T505" i="11"/>
  <c r="AB505" i="11"/>
  <c r="C505" i="14" s="1"/>
  <c r="R505" i="11"/>
  <c r="AF503" i="11"/>
  <c r="O503" i="14" s="1"/>
  <c r="R503" i="15" s="1"/>
  <c r="AH503" i="11"/>
  <c r="Q503" i="14" s="1"/>
  <c r="T503" i="15" s="1"/>
  <c r="AE503" i="11"/>
  <c r="N503" i="14" s="1"/>
  <c r="Q503" i="15" s="1"/>
  <c r="U505" i="11"/>
  <c r="Q505" i="11"/>
  <c r="P505" i="11"/>
  <c r="L505" i="11" s="1"/>
  <c r="B505" i="14" s="1"/>
  <c r="S505" i="11"/>
  <c r="X504" i="11"/>
  <c r="M504" i="14" s="1"/>
  <c r="O504" i="11"/>
  <c r="AG503" i="11"/>
  <c r="P503" i="14" s="1"/>
  <c r="S503" i="15" s="1"/>
  <c r="P504" i="15" l="1"/>
  <c r="A505" i="8"/>
  <c r="P505" i="8" s="1"/>
  <c r="Q505" i="8" s="1"/>
  <c r="Z505" i="11"/>
  <c r="M505" i="11"/>
  <c r="N506" i="11" s="1"/>
  <c r="Y504" i="11"/>
  <c r="W504" i="11" s="1"/>
  <c r="B505" i="8" l="1"/>
  <c r="AC504" i="11"/>
  <c r="D504" i="14" s="1"/>
  <c r="C505" i="8"/>
  <c r="D505" i="8"/>
  <c r="E505" i="8"/>
  <c r="A506" i="14"/>
  <c r="A506" i="15" s="1"/>
  <c r="C506" i="15" s="1"/>
  <c r="D506" i="15" s="1"/>
  <c r="T506" i="11"/>
  <c r="AB506" i="11"/>
  <c r="C506" i="14" s="1"/>
  <c r="R506" i="11"/>
  <c r="AH504" i="11"/>
  <c r="Q504" i="14" s="1"/>
  <c r="T504" i="15" s="1"/>
  <c r="AE504" i="11"/>
  <c r="N504" i="14" s="1"/>
  <c r="Q504" i="15" s="1"/>
  <c r="AF504" i="11"/>
  <c r="O504" i="14" s="1"/>
  <c r="R504" i="15" s="1"/>
  <c r="AD504" i="11"/>
  <c r="E504" i="14" s="1"/>
  <c r="AG504" i="11"/>
  <c r="P504" i="14" s="1"/>
  <c r="S504" i="15" s="1"/>
  <c r="U506" i="11"/>
  <c r="P506" i="11"/>
  <c r="L506" i="11" s="1"/>
  <c r="B506" i="14" s="1"/>
  <c r="S506" i="11"/>
  <c r="Q506" i="11"/>
  <c r="O505" i="11"/>
  <c r="X505" i="11"/>
  <c r="M505" i="14" s="1"/>
  <c r="P505" i="15" l="1"/>
  <c r="A506" i="8"/>
  <c r="P506" i="8" s="1"/>
  <c r="Q506" i="8" s="1"/>
  <c r="Y505" i="11"/>
  <c r="W505" i="11" s="1"/>
  <c r="Z506" i="11"/>
  <c r="M506" i="11"/>
  <c r="N507" i="11" s="1"/>
  <c r="AG505" i="11" l="1"/>
  <c r="P505" i="14" s="1"/>
  <c r="S505" i="15" s="1"/>
  <c r="AC505" i="11"/>
  <c r="D506" i="8"/>
  <c r="B506" i="8"/>
  <c r="E506" i="8"/>
  <c r="A507" i="14"/>
  <c r="A507" i="15" s="1"/>
  <c r="C507" i="15" s="1"/>
  <c r="D507" i="15" s="1"/>
  <c r="T507" i="11"/>
  <c r="AB507" i="11"/>
  <c r="C507" i="14" s="1"/>
  <c r="R507" i="11"/>
  <c r="AE505" i="11"/>
  <c r="N505" i="14" s="1"/>
  <c r="Q505" i="15" s="1"/>
  <c r="D505" i="14"/>
  <c r="AD505" i="11"/>
  <c r="E505" i="14" s="1"/>
  <c r="AF505" i="11"/>
  <c r="O505" i="14" s="1"/>
  <c r="R505" i="15" s="1"/>
  <c r="X506" i="11"/>
  <c r="M506" i="14" s="1"/>
  <c r="O506" i="11"/>
  <c r="S507" i="11"/>
  <c r="P507" i="11"/>
  <c r="L507" i="11" s="1"/>
  <c r="B507" i="14" s="1"/>
  <c r="U507" i="11"/>
  <c r="Q507" i="11"/>
  <c r="AH505" i="11"/>
  <c r="Q505" i="14" s="1"/>
  <c r="T505" i="15" s="1"/>
  <c r="P506" i="15" l="1"/>
  <c r="A507" i="8"/>
  <c r="P507" i="8" s="1"/>
  <c r="Q507" i="8" s="1"/>
  <c r="Z507" i="11"/>
  <c r="M507" i="11"/>
  <c r="N508" i="11" s="1"/>
  <c r="Y506" i="11"/>
  <c r="W506" i="11" s="1"/>
  <c r="AF506" i="11" l="1"/>
  <c r="O506" i="14" s="1"/>
  <c r="R506" i="15" s="1"/>
  <c r="AC506" i="11"/>
  <c r="B507" i="8"/>
  <c r="E507" i="8"/>
  <c r="D507" i="8"/>
  <c r="A508" i="14"/>
  <c r="A508" i="15" s="1"/>
  <c r="C508" i="15" s="1"/>
  <c r="D508" i="15" s="1"/>
  <c r="T508" i="11"/>
  <c r="AE506" i="11"/>
  <c r="N506" i="14" s="1"/>
  <c r="Q506" i="15" s="1"/>
  <c r="AH506" i="11"/>
  <c r="Q506" i="14" s="1"/>
  <c r="T506" i="15" s="1"/>
  <c r="AG506" i="11"/>
  <c r="P506" i="14" s="1"/>
  <c r="S506" i="15" s="1"/>
  <c r="AB508" i="11"/>
  <c r="C508" i="14" s="1"/>
  <c r="R508" i="11"/>
  <c r="Q508" i="11"/>
  <c r="P508" i="11"/>
  <c r="L508" i="11" s="1"/>
  <c r="B508" i="14" s="1"/>
  <c r="S508" i="11"/>
  <c r="U508" i="11"/>
  <c r="AD506" i="11"/>
  <c r="E506" i="14" s="1"/>
  <c r="D506" i="14"/>
  <c r="X507" i="11"/>
  <c r="M507" i="14" s="1"/>
  <c r="O507" i="11"/>
  <c r="P507" i="15" l="1"/>
  <c r="C506" i="8"/>
  <c r="A508" i="8"/>
  <c r="P508" i="8" s="1"/>
  <c r="Q508" i="8" s="1"/>
  <c r="Z508" i="11"/>
  <c r="M508" i="11"/>
  <c r="N509" i="11" s="1"/>
  <c r="Y507" i="11"/>
  <c r="W507" i="11" s="1"/>
  <c r="AC507" i="11" l="1"/>
  <c r="D507" i="14" s="1"/>
  <c r="D508" i="8"/>
  <c r="C508" i="8"/>
  <c r="C507" i="8"/>
  <c r="B508" i="8"/>
  <c r="E508" i="8"/>
  <c r="A509" i="14"/>
  <c r="A509" i="15" s="1"/>
  <c r="C509" i="15" s="1"/>
  <c r="D509" i="15" s="1"/>
  <c r="T509" i="11"/>
  <c r="AH507" i="11"/>
  <c r="Q507" i="14" s="1"/>
  <c r="T507" i="15" s="1"/>
  <c r="AE507" i="11"/>
  <c r="N507" i="14" s="1"/>
  <c r="Q507" i="15" s="1"/>
  <c r="AG507" i="11"/>
  <c r="P507" i="14" s="1"/>
  <c r="S507" i="15" s="1"/>
  <c r="AF507" i="11"/>
  <c r="O507" i="14" s="1"/>
  <c r="R507" i="15" s="1"/>
  <c r="AB509" i="11"/>
  <c r="C509" i="14" s="1"/>
  <c r="R509" i="11"/>
  <c r="U509" i="11"/>
  <c r="Q509" i="11"/>
  <c r="S509" i="11"/>
  <c r="P509" i="11"/>
  <c r="L509" i="11" s="1"/>
  <c r="B509" i="14" s="1"/>
  <c r="AD507" i="11"/>
  <c r="E507" i="14" s="1"/>
  <c r="O508" i="11"/>
  <c r="X508" i="11"/>
  <c r="M508" i="14" s="1"/>
  <c r="P508" i="15" l="1"/>
  <c r="A509" i="8"/>
  <c r="P509" i="8" s="1"/>
  <c r="Q509" i="8" s="1"/>
  <c r="Y508" i="11"/>
  <c r="W508" i="11" s="1"/>
  <c r="M509" i="11"/>
  <c r="N510" i="11" s="1"/>
  <c r="Z509" i="11"/>
  <c r="AC508" i="11" l="1"/>
  <c r="D508" i="14" s="1"/>
  <c r="D509" i="8"/>
  <c r="B509" i="8"/>
  <c r="C509" i="8"/>
  <c r="E509" i="8"/>
  <c r="AH508" i="11"/>
  <c r="Q508" i="14" s="1"/>
  <c r="T508" i="15" s="1"/>
  <c r="A510" i="14"/>
  <c r="A510" i="15" s="1"/>
  <c r="C510" i="15" s="1"/>
  <c r="D510" i="15" s="1"/>
  <c r="T510" i="11"/>
  <c r="AF508" i="11"/>
  <c r="O508" i="14" s="1"/>
  <c r="R508" i="15" s="1"/>
  <c r="AG508" i="11"/>
  <c r="P508" i="14" s="1"/>
  <c r="S508" i="15" s="1"/>
  <c r="AE508" i="11"/>
  <c r="N508" i="14" s="1"/>
  <c r="Q508" i="15" s="1"/>
  <c r="AB510" i="11"/>
  <c r="C510" i="14" s="1"/>
  <c r="R510" i="11"/>
  <c r="AD508" i="11"/>
  <c r="E508" i="14" s="1"/>
  <c r="X509" i="11"/>
  <c r="M509" i="14" s="1"/>
  <c r="O509" i="11"/>
  <c r="Q510" i="11"/>
  <c r="P510" i="11"/>
  <c r="L510" i="11" s="1"/>
  <c r="B510" i="14" s="1"/>
  <c r="S510" i="11"/>
  <c r="U510" i="11"/>
  <c r="P509" i="15" l="1"/>
  <c r="A510" i="8"/>
  <c r="P510" i="8" s="1"/>
  <c r="Q510" i="8" s="1"/>
  <c r="Z510" i="11"/>
  <c r="M510" i="11"/>
  <c r="N511" i="11" s="1"/>
  <c r="Y509" i="11"/>
  <c r="W509" i="11" s="1"/>
  <c r="AD509" i="11" l="1"/>
  <c r="E509" i="14" s="1"/>
  <c r="AC509" i="11"/>
  <c r="D509" i="14" s="1"/>
  <c r="D510" i="8"/>
  <c r="C510" i="8"/>
  <c r="B510" i="8"/>
  <c r="E510" i="8"/>
  <c r="AH509" i="11"/>
  <c r="Q509" i="14" s="1"/>
  <c r="T509" i="15" s="1"/>
  <c r="A511" i="14"/>
  <c r="A511" i="15" s="1"/>
  <c r="C511" i="15" s="1"/>
  <c r="D511" i="15" s="1"/>
  <c r="T511" i="11"/>
  <c r="AF509" i="11"/>
  <c r="O509" i="14" s="1"/>
  <c r="R509" i="15" s="1"/>
  <c r="AG509" i="11"/>
  <c r="P509" i="14" s="1"/>
  <c r="S509" i="15" s="1"/>
  <c r="AB511" i="11"/>
  <c r="C511" i="14" s="1"/>
  <c r="R511" i="11"/>
  <c r="O510" i="11"/>
  <c r="X510" i="11"/>
  <c r="M510" i="14" s="1"/>
  <c r="AE509" i="11"/>
  <c r="N509" i="14" s="1"/>
  <c r="Q509" i="15" s="1"/>
  <c r="Q511" i="11"/>
  <c r="P511" i="11"/>
  <c r="L511" i="11" s="1"/>
  <c r="B511" i="14" s="1"/>
  <c r="U511" i="11"/>
  <c r="S511" i="11"/>
  <c r="P510" i="15" l="1"/>
  <c r="A511" i="8"/>
  <c r="P511" i="8" s="1"/>
  <c r="Q511" i="8" s="1"/>
  <c r="Y510" i="11"/>
  <c r="W510" i="11" s="1"/>
  <c r="AH510" i="11"/>
  <c r="Q510" i="14" s="1"/>
  <c r="T510" i="15" s="1"/>
  <c r="AG510" i="11"/>
  <c r="P510" i="14" s="1"/>
  <c r="S510" i="15" s="1"/>
  <c r="AF510" i="11"/>
  <c r="O510" i="14" s="1"/>
  <c r="R510" i="15" s="1"/>
  <c r="Z511" i="11"/>
  <c r="M511" i="11"/>
  <c r="N512" i="11" s="1"/>
  <c r="AD510" i="11" l="1"/>
  <c r="E510" i="14" s="1"/>
  <c r="AC510" i="11"/>
  <c r="D510" i="14" s="1"/>
  <c r="E511" i="8"/>
  <c r="B511" i="8"/>
  <c r="D511" i="8"/>
  <c r="A512" i="14"/>
  <c r="A512" i="15" s="1"/>
  <c r="C512" i="15" s="1"/>
  <c r="D512" i="15" s="1"/>
  <c r="T512" i="11"/>
  <c r="AB512" i="11"/>
  <c r="C512" i="14" s="1"/>
  <c r="R512" i="11"/>
  <c r="O511" i="11"/>
  <c r="X511" i="11"/>
  <c r="M511" i="14" s="1"/>
  <c r="P512" i="11"/>
  <c r="L512" i="11" s="1"/>
  <c r="B512" i="14" s="1"/>
  <c r="Q512" i="11"/>
  <c r="S512" i="11"/>
  <c r="U512" i="11"/>
  <c r="AE510" i="11"/>
  <c r="N510" i="14" s="1"/>
  <c r="Q510" i="15" s="1"/>
  <c r="P511" i="15" l="1"/>
  <c r="A512" i="8"/>
  <c r="E512" i="8" s="1"/>
  <c r="Y511" i="11"/>
  <c r="W511" i="11" s="1"/>
  <c r="Z512" i="11"/>
  <c r="M512" i="11"/>
  <c r="N513" i="11" s="1"/>
  <c r="AC511" i="11" l="1"/>
  <c r="D511" i="14" s="1"/>
  <c r="P512" i="8"/>
  <c r="Q512" i="8" s="1"/>
  <c r="D512" i="8"/>
  <c r="C512" i="8"/>
  <c r="B512" i="8"/>
  <c r="A513" i="14"/>
  <c r="A513" i="15" s="1"/>
  <c r="C513" i="15" s="1"/>
  <c r="D513" i="15" s="1"/>
  <c r="T513" i="11"/>
  <c r="AB513" i="11"/>
  <c r="C513" i="14" s="1"/>
  <c r="R513" i="11"/>
  <c r="AF511" i="11"/>
  <c r="O511" i="14" s="1"/>
  <c r="R511" i="15" s="1"/>
  <c r="AG511" i="11"/>
  <c r="P511" i="14" s="1"/>
  <c r="S511" i="15" s="1"/>
  <c r="Q513" i="11"/>
  <c r="P513" i="11"/>
  <c r="L513" i="11" s="1"/>
  <c r="B513" i="14" s="1"/>
  <c r="S513" i="11"/>
  <c r="U513" i="11"/>
  <c r="AD511" i="11"/>
  <c r="E511" i="14" s="1"/>
  <c r="AE511" i="11"/>
  <c r="N511" i="14" s="1"/>
  <c r="Q511" i="15" s="1"/>
  <c r="O512" i="11"/>
  <c r="X512" i="11"/>
  <c r="M512" i="14" s="1"/>
  <c r="AH511" i="11"/>
  <c r="Q511" i="14" s="1"/>
  <c r="T511" i="15" s="1"/>
  <c r="P512" i="15" l="1"/>
  <c r="C511" i="8"/>
  <c r="A513" i="8"/>
  <c r="P513" i="8" s="1"/>
  <c r="Q513" i="8" s="1"/>
  <c r="Y512" i="11"/>
  <c r="W512" i="11" s="1"/>
  <c r="M513" i="11"/>
  <c r="N514" i="11" s="1"/>
  <c r="Z513" i="11"/>
  <c r="AC512" i="11" l="1"/>
  <c r="D512" i="14" s="1"/>
  <c r="B513" i="8"/>
  <c r="C513" i="8"/>
  <c r="D513" i="8"/>
  <c r="E513" i="8"/>
  <c r="A514" i="14"/>
  <c r="A514" i="15" s="1"/>
  <c r="C514" i="15" s="1"/>
  <c r="D514" i="15" s="1"/>
  <c r="T514" i="11"/>
  <c r="AB514" i="11"/>
  <c r="C514" i="14" s="1"/>
  <c r="R514" i="11"/>
  <c r="AE512" i="11"/>
  <c r="N512" i="14" s="1"/>
  <c r="Q512" i="15" s="1"/>
  <c r="AF512" i="11"/>
  <c r="O512" i="14" s="1"/>
  <c r="R512" i="15" s="1"/>
  <c r="AH512" i="11"/>
  <c r="Q512" i="14" s="1"/>
  <c r="T512" i="15" s="1"/>
  <c r="AG512" i="11"/>
  <c r="P512" i="14" s="1"/>
  <c r="S512" i="15" s="1"/>
  <c r="AD512" i="11"/>
  <c r="E512" i="14" s="1"/>
  <c r="X513" i="11"/>
  <c r="M513" i="14" s="1"/>
  <c r="O513" i="11"/>
  <c r="U514" i="11"/>
  <c r="Q514" i="11"/>
  <c r="P514" i="11"/>
  <c r="L514" i="11" s="1"/>
  <c r="B514" i="14" s="1"/>
  <c r="S514" i="11"/>
  <c r="A514" i="8" l="1"/>
  <c r="P514" i="8" s="1"/>
  <c r="P513" i="15"/>
  <c r="D514" i="8"/>
  <c r="Q514" i="8"/>
  <c r="E514" i="8"/>
  <c r="B514" i="8"/>
  <c r="C514" i="8"/>
  <c r="Z514" i="11"/>
  <c r="M514" i="11"/>
  <c r="N515" i="11" s="1"/>
  <c r="Y513" i="11"/>
  <c r="W513" i="11" s="1"/>
  <c r="AC513" i="11" l="1"/>
  <c r="D513" i="14" s="1"/>
  <c r="A515" i="14"/>
  <c r="A515" i="15" s="1"/>
  <c r="C515" i="15" s="1"/>
  <c r="D515" i="15" s="1"/>
  <c r="T515" i="11"/>
  <c r="AB515" i="11"/>
  <c r="C515" i="14" s="1"/>
  <c r="R515" i="11"/>
  <c r="AF513" i="11"/>
  <c r="O513" i="14" s="1"/>
  <c r="R513" i="15" s="1"/>
  <c r="AG513" i="11"/>
  <c r="P513" i="14" s="1"/>
  <c r="S513" i="15" s="1"/>
  <c r="AE513" i="11"/>
  <c r="N513" i="14" s="1"/>
  <c r="Q513" i="15" s="1"/>
  <c r="O514" i="11"/>
  <c r="X514" i="11"/>
  <c r="M514" i="14" s="1"/>
  <c r="AD513" i="11"/>
  <c r="E513" i="14" s="1"/>
  <c r="AH513" i="11"/>
  <c r="Q513" i="14" s="1"/>
  <c r="T513" i="15" s="1"/>
  <c r="U515" i="11"/>
  <c r="Q515" i="11"/>
  <c r="S515" i="11"/>
  <c r="P515" i="11"/>
  <c r="L515" i="11" s="1"/>
  <c r="B515" i="14" s="1"/>
  <c r="P514" i="15" l="1"/>
  <c r="A515" i="8"/>
  <c r="P515" i="8" s="1"/>
  <c r="Q515" i="8" s="1"/>
  <c r="Y514" i="11"/>
  <c r="W514" i="11" s="1"/>
  <c r="Z515" i="11"/>
  <c r="M515" i="11"/>
  <c r="N516" i="11" s="1"/>
  <c r="AH514" i="11" l="1"/>
  <c r="Q514" i="14" s="1"/>
  <c r="T514" i="15" s="1"/>
  <c r="AC514" i="11"/>
  <c r="D514" i="14" s="1"/>
  <c r="C515" i="8"/>
  <c r="B515" i="8"/>
  <c r="D515" i="8"/>
  <c r="E515" i="8"/>
  <c r="A516" i="14"/>
  <c r="A516" i="15" s="1"/>
  <c r="C516" i="15" s="1"/>
  <c r="D516" i="15" s="1"/>
  <c r="T516" i="11"/>
  <c r="AB516" i="11"/>
  <c r="C516" i="14" s="1"/>
  <c r="R516" i="11"/>
  <c r="AE514" i="11"/>
  <c r="N514" i="14" s="1"/>
  <c r="Q514" i="15" s="1"/>
  <c r="AG514" i="11"/>
  <c r="P514" i="14" s="1"/>
  <c r="S514" i="15" s="1"/>
  <c r="AD514" i="11"/>
  <c r="E514" i="14" s="1"/>
  <c r="O515" i="11"/>
  <c r="X515" i="11"/>
  <c r="M515" i="14" s="1"/>
  <c r="Q516" i="11"/>
  <c r="S516" i="11"/>
  <c r="U516" i="11"/>
  <c r="P516" i="11"/>
  <c r="L516" i="11" s="1"/>
  <c r="B516" i="14" s="1"/>
  <c r="AF514" i="11"/>
  <c r="O514" i="14" s="1"/>
  <c r="R514" i="15" s="1"/>
  <c r="P515" i="15" l="1"/>
  <c r="A516" i="8"/>
  <c r="P516" i="8" s="1"/>
  <c r="Q516" i="8" s="1"/>
  <c r="Y515" i="11"/>
  <c r="W515" i="11" s="1"/>
  <c r="Z516" i="11"/>
  <c r="M516" i="11"/>
  <c r="N517" i="11" s="1"/>
  <c r="AC515" i="11" l="1"/>
  <c r="D515" i="14" s="1"/>
  <c r="D516" i="8"/>
  <c r="B516" i="8"/>
  <c r="C516" i="8"/>
  <c r="E516" i="8"/>
  <c r="A517" i="14"/>
  <c r="A517" i="15" s="1"/>
  <c r="C517" i="15" s="1"/>
  <c r="D517" i="15" s="1"/>
  <c r="T517" i="11"/>
  <c r="AB517" i="11"/>
  <c r="C517" i="14" s="1"/>
  <c r="R517" i="11"/>
  <c r="AD515" i="11"/>
  <c r="E515" i="14" s="1"/>
  <c r="AH515" i="11"/>
  <c r="Q515" i="14" s="1"/>
  <c r="T515" i="15" s="1"/>
  <c r="AG515" i="11"/>
  <c r="P515" i="14" s="1"/>
  <c r="S515" i="15" s="1"/>
  <c r="Q517" i="11"/>
  <c r="U517" i="11"/>
  <c r="S517" i="11"/>
  <c r="P517" i="11"/>
  <c r="L517" i="11" s="1"/>
  <c r="B517" i="14" s="1"/>
  <c r="AF515" i="11"/>
  <c r="O515" i="14" s="1"/>
  <c r="R515" i="15" s="1"/>
  <c r="X516" i="11"/>
  <c r="M516" i="14" s="1"/>
  <c r="O516" i="11"/>
  <c r="AE515" i="11"/>
  <c r="N515" i="14" s="1"/>
  <c r="Q515" i="15" s="1"/>
  <c r="P516" i="15" l="1"/>
  <c r="A517" i="8"/>
  <c r="P517" i="8" s="1"/>
  <c r="Q517" i="8" s="1"/>
  <c r="Z517" i="11"/>
  <c r="M517" i="11"/>
  <c r="N518" i="11" s="1"/>
  <c r="Y516" i="11"/>
  <c r="W516" i="11" s="1"/>
  <c r="AC516" i="11" l="1"/>
  <c r="D516" i="14" s="1"/>
  <c r="B517" i="8"/>
  <c r="C517" i="8"/>
  <c r="D517" i="8"/>
  <c r="E517" i="8"/>
  <c r="A518" i="14"/>
  <c r="A518" i="15" s="1"/>
  <c r="C518" i="15" s="1"/>
  <c r="D518" i="15" s="1"/>
  <c r="T518" i="11"/>
  <c r="AB518" i="11"/>
  <c r="C518" i="14" s="1"/>
  <c r="R518" i="11"/>
  <c r="AD516" i="11"/>
  <c r="E516" i="14" s="1"/>
  <c r="AG516" i="11"/>
  <c r="P516" i="14" s="1"/>
  <c r="S516" i="15" s="1"/>
  <c r="AE516" i="11"/>
  <c r="N516" i="14" s="1"/>
  <c r="Q516" i="15" s="1"/>
  <c r="P518" i="11"/>
  <c r="L518" i="11" s="1"/>
  <c r="B518" i="14" s="1"/>
  <c r="Q518" i="11"/>
  <c r="S518" i="11"/>
  <c r="U518" i="11"/>
  <c r="X517" i="11"/>
  <c r="M517" i="14" s="1"/>
  <c r="O517" i="11"/>
  <c r="AH516" i="11"/>
  <c r="Q516" i="14" s="1"/>
  <c r="T516" i="15" s="1"/>
  <c r="AF516" i="11"/>
  <c r="O516" i="14" s="1"/>
  <c r="R516" i="15" s="1"/>
  <c r="P517" i="15" l="1"/>
  <c r="A518" i="8"/>
  <c r="P518" i="8" s="1"/>
  <c r="Q518" i="8" s="1"/>
  <c r="Y517" i="11"/>
  <c r="W517" i="11" s="1"/>
  <c r="Z518" i="11"/>
  <c r="M518" i="11"/>
  <c r="N519" i="11" s="1"/>
  <c r="AD517" i="11" l="1"/>
  <c r="E517" i="14" s="1"/>
  <c r="AC517" i="11"/>
  <c r="D517" i="14" s="1"/>
  <c r="C518" i="8"/>
  <c r="D518" i="8"/>
  <c r="B518" i="8"/>
  <c r="E518" i="8"/>
  <c r="A519" i="14"/>
  <c r="A519" i="15" s="1"/>
  <c r="C519" i="15" s="1"/>
  <c r="D519" i="15" s="1"/>
  <c r="T519" i="11"/>
  <c r="AB519" i="11"/>
  <c r="C519" i="14" s="1"/>
  <c r="R519" i="11"/>
  <c r="AH517" i="11"/>
  <c r="Q517" i="14" s="1"/>
  <c r="T517" i="15" s="1"/>
  <c r="AF517" i="11"/>
  <c r="O517" i="14" s="1"/>
  <c r="R517" i="15" s="1"/>
  <c r="AE517" i="11"/>
  <c r="N517" i="14" s="1"/>
  <c r="Q517" i="15" s="1"/>
  <c r="Q519" i="11"/>
  <c r="P519" i="11"/>
  <c r="L519" i="11" s="1"/>
  <c r="B519" i="14" s="1"/>
  <c r="A519" i="8"/>
  <c r="P519" i="8" s="1"/>
  <c r="S519" i="11"/>
  <c r="U519" i="11"/>
  <c r="O518" i="11"/>
  <c r="X518" i="11"/>
  <c r="M518" i="14" s="1"/>
  <c r="AG517" i="11"/>
  <c r="P517" i="14" s="1"/>
  <c r="S517" i="15" s="1"/>
  <c r="P518" i="15" l="1"/>
  <c r="D519" i="8"/>
  <c r="Q519" i="8"/>
  <c r="E519" i="8"/>
  <c r="B519" i="8"/>
  <c r="C519" i="8"/>
  <c r="Y518" i="11"/>
  <c r="W518" i="11" s="1"/>
  <c r="M519" i="11"/>
  <c r="N520" i="11" s="1"/>
  <c r="Z519" i="11"/>
  <c r="AG518" i="11" l="1"/>
  <c r="P518" i="14" s="1"/>
  <c r="S518" i="15" s="1"/>
  <c r="AC518" i="11"/>
  <c r="D518" i="14" s="1"/>
  <c r="A520" i="14"/>
  <c r="A520" i="15" s="1"/>
  <c r="C520" i="15" s="1"/>
  <c r="D520" i="15" s="1"/>
  <c r="T520" i="11"/>
  <c r="AB520" i="11"/>
  <c r="C520" i="14" s="1"/>
  <c r="R520" i="11"/>
  <c r="AF518" i="11"/>
  <c r="O518" i="14" s="1"/>
  <c r="R518" i="15" s="1"/>
  <c r="Q520" i="11"/>
  <c r="U520" i="11"/>
  <c r="P520" i="11"/>
  <c r="L520" i="11" s="1"/>
  <c r="B520" i="14" s="1"/>
  <c r="S520" i="11"/>
  <c r="AH518" i="11"/>
  <c r="Q518" i="14" s="1"/>
  <c r="T518" i="15" s="1"/>
  <c r="AE518" i="11"/>
  <c r="N518" i="14" s="1"/>
  <c r="Q518" i="15" s="1"/>
  <c r="X519" i="11"/>
  <c r="M519" i="14" s="1"/>
  <c r="O519" i="11"/>
  <c r="AD518" i="11"/>
  <c r="E518" i="14" s="1"/>
  <c r="P519" i="15" l="1"/>
  <c r="A520" i="8"/>
  <c r="P520" i="8" s="1"/>
  <c r="Q520" i="8" s="1"/>
  <c r="Z520" i="11"/>
  <c r="M520" i="11"/>
  <c r="N521" i="11" s="1"/>
  <c r="Y519" i="11"/>
  <c r="W519" i="11" s="1"/>
  <c r="AD519" i="11" l="1"/>
  <c r="E519" i="14" s="1"/>
  <c r="AC519" i="11"/>
  <c r="D519" i="14" s="1"/>
  <c r="B520" i="8"/>
  <c r="E520" i="8"/>
  <c r="D520" i="8"/>
  <c r="AE519" i="11"/>
  <c r="N519" i="14" s="1"/>
  <c r="Q519" i="15" s="1"/>
  <c r="AF519" i="11"/>
  <c r="O519" i="14" s="1"/>
  <c r="R519" i="15" s="1"/>
  <c r="AH519" i="11"/>
  <c r="Q519" i="14" s="1"/>
  <c r="T519" i="15" s="1"/>
  <c r="A521" i="14"/>
  <c r="A521" i="15" s="1"/>
  <c r="C521" i="15" s="1"/>
  <c r="D521" i="15" s="1"/>
  <c r="T521" i="11"/>
  <c r="AB521" i="11"/>
  <c r="C521" i="14" s="1"/>
  <c r="R521" i="11"/>
  <c r="S521" i="11"/>
  <c r="Q521" i="11"/>
  <c r="P521" i="11"/>
  <c r="L521" i="11" s="1"/>
  <c r="B521" i="14" s="1"/>
  <c r="U521" i="11"/>
  <c r="O520" i="11"/>
  <c r="X520" i="11"/>
  <c r="M520" i="14" s="1"/>
  <c r="AG519" i="11"/>
  <c r="P519" i="14" s="1"/>
  <c r="S519" i="15" s="1"/>
  <c r="P520" i="15" l="1"/>
  <c r="A521" i="8"/>
  <c r="P521" i="8" s="1"/>
  <c r="Q521" i="8" s="1"/>
  <c r="Y520" i="11"/>
  <c r="W520" i="11" s="1"/>
  <c r="M521" i="11"/>
  <c r="N522" i="11" s="1"/>
  <c r="Z521" i="11"/>
  <c r="AC520" i="11" l="1"/>
  <c r="D520" i="14" s="1"/>
  <c r="D521" i="8"/>
  <c r="B521" i="8"/>
  <c r="C520" i="8"/>
  <c r="E521" i="8"/>
  <c r="AE520" i="11"/>
  <c r="N520" i="14" s="1"/>
  <c r="Q520" i="15" s="1"/>
  <c r="AH520" i="11"/>
  <c r="Q520" i="14" s="1"/>
  <c r="T520" i="15" s="1"/>
  <c r="AG520" i="11"/>
  <c r="P520" i="14" s="1"/>
  <c r="S520" i="15" s="1"/>
  <c r="A522" i="14"/>
  <c r="A522" i="15" s="1"/>
  <c r="C522" i="15" s="1"/>
  <c r="D522" i="15" s="1"/>
  <c r="T522" i="11"/>
  <c r="AF520" i="11"/>
  <c r="O520" i="14" s="1"/>
  <c r="R520" i="15" s="1"/>
  <c r="AB522" i="11"/>
  <c r="C522" i="14" s="1"/>
  <c r="R522" i="11"/>
  <c r="O521" i="11"/>
  <c r="X521" i="11"/>
  <c r="M521" i="14" s="1"/>
  <c r="AD520" i="11"/>
  <c r="E520" i="14" s="1"/>
  <c r="P522" i="11"/>
  <c r="L522" i="11" s="1"/>
  <c r="B522" i="14" s="1"/>
  <c r="Q522" i="11"/>
  <c r="U522" i="11"/>
  <c r="S522" i="11"/>
  <c r="P521" i="15" l="1"/>
  <c r="A522" i="8"/>
  <c r="P522" i="8" s="1"/>
  <c r="Q522" i="8" s="1"/>
  <c r="Y521" i="11"/>
  <c r="W521" i="11" s="1"/>
  <c r="Z522" i="11"/>
  <c r="M522" i="11"/>
  <c r="N523" i="11" s="1"/>
  <c r="AH521" i="11" l="1"/>
  <c r="Q521" i="14" s="1"/>
  <c r="T521" i="15" s="1"/>
  <c r="AC521" i="11"/>
  <c r="B522" i="8"/>
  <c r="C522" i="8"/>
  <c r="D522" i="8"/>
  <c r="E522" i="8"/>
  <c r="A523" i="14"/>
  <c r="A523" i="15" s="1"/>
  <c r="C523" i="15" s="1"/>
  <c r="D523" i="15" s="1"/>
  <c r="T523" i="11"/>
  <c r="AG521" i="11"/>
  <c r="P521" i="14" s="1"/>
  <c r="S521" i="15" s="1"/>
  <c r="AE521" i="11"/>
  <c r="N521" i="14" s="1"/>
  <c r="Q521" i="15" s="1"/>
  <c r="AB523" i="11"/>
  <c r="C523" i="14" s="1"/>
  <c r="R523" i="11"/>
  <c r="AF521" i="11"/>
  <c r="O521" i="14" s="1"/>
  <c r="R521" i="15" s="1"/>
  <c r="D521" i="14"/>
  <c r="P523" i="11"/>
  <c r="L523" i="11" s="1"/>
  <c r="B523" i="14" s="1"/>
  <c r="S523" i="11"/>
  <c r="Q523" i="11"/>
  <c r="U523" i="11"/>
  <c r="AD521" i="11"/>
  <c r="E521" i="14" s="1"/>
  <c r="X522" i="11"/>
  <c r="M522" i="14" s="1"/>
  <c r="O522" i="11"/>
  <c r="P522" i="15" l="1"/>
  <c r="C521" i="8"/>
  <c r="A523" i="8"/>
  <c r="P523" i="8" s="1"/>
  <c r="Q523" i="8" s="1"/>
  <c r="Y522" i="11"/>
  <c r="W522" i="11" s="1"/>
  <c r="AG522" i="11"/>
  <c r="P522" i="14" s="1"/>
  <c r="S522" i="15" s="1"/>
  <c r="AF522" i="11"/>
  <c r="O522" i="14" s="1"/>
  <c r="R522" i="15" s="1"/>
  <c r="M523" i="11"/>
  <c r="N524" i="11" s="1"/>
  <c r="Z523" i="11"/>
  <c r="AD522" i="11" l="1"/>
  <c r="E522" i="14" s="1"/>
  <c r="AC522" i="11"/>
  <c r="D522" i="14" s="1"/>
  <c r="C523" i="8"/>
  <c r="D523" i="8"/>
  <c r="B523" i="8"/>
  <c r="E523" i="8"/>
  <c r="A524" i="14"/>
  <c r="A524" i="15" s="1"/>
  <c r="C524" i="15" s="1"/>
  <c r="D524" i="15" s="1"/>
  <c r="T524" i="11"/>
  <c r="AE522" i="11"/>
  <c r="N522" i="14" s="1"/>
  <c r="Q522" i="15" s="1"/>
  <c r="AB524" i="11"/>
  <c r="C524" i="14" s="1"/>
  <c r="A524" i="8"/>
  <c r="P524" i="8" s="1"/>
  <c r="R524" i="11"/>
  <c r="P524" i="11"/>
  <c r="L524" i="11" s="1"/>
  <c r="B524" i="14" s="1"/>
  <c r="Q524" i="11"/>
  <c r="S524" i="11"/>
  <c r="U524" i="11"/>
  <c r="X523" i="11"/>
  <c r="M523" i="14" s="1"/>
  <c r="O523" i="11"/>
  <c r="AH522" i="11"/>
  <c r="Q522" i="14" s="1"/>
  <c r="T522" i="15" s="1"/>
  <c r="P523" i="15" l="1"/>
  <c r="D524" i="8"/>
  <c r="Q524" i="8"/>
  <c r="E524" i="8"/>
  <c r="B524" i="8"/>
  <c r="C524" i="8"/>
  <c r="Z524" i="11"/>
  <c r="M524" i="11"/>
  <c r="N525" i="11" s="1"/>
  <c r="Y523" i="11"/>
  <c r="W523" i="11" s="1"/>
  <c r="AH523" i="11" l="1"/>
  <c r="Q523" i="14" s="1"/>
  <c r="T523" i="15" s="1"/>
  <c r="AC523" i="11"/>
  <c r="D523" i="14" s="1"/>
  <c r="A525" i="14"/>
  <c r="A525" i="15" s="1"/>
  <c r="C525" i="15" s="1"/>
  <c r="D525" i="15" s="1"/>
  <c r="T525" i="11"/>
  <c r="AE523" i="11"/>
  <c r="N523" i="14" s="1"/>
  <c r="Q523" i="15" s="1"/>
  <c r="AF523" i="11"/>
  <c r="O523" i="14" s="1"/>
  <c r="R523" i="15" s="1"/>
  <c r="AG523" i="11"/>
  <c r="P523" i="14" s="1"/>
  <c r="S523" i="15" s="1"/>
  <c r="AB525" i="11"/>
  <c r="C525" i="14" s="1"/>
  <c r="R525" i="11"/>
  <c r="AD523" i="11"/>
  <c r="E523" i="14" s="1"/>
  <c r="P525" i="11"/>
  <c r="L525" i="11" s="1"/>
  <c r="B525" i="14" s="1"/>
  <c r="U525" i="11"/>
  <c r="S525" i="11"/>
  <c r="Q525" i="11"/>
  <c r="X524" i="11"/>
  <c r="M524" i="14" s="1"/>
  <c r="O524" i="11"/>
  <c r="P524" i="15" l="1"/>
  <c r="A525" i="8"/>
  <c r="P525" i="8" s="1"/>
  <c r="Q525" i="8" s="1"/>
  <c r="Z525" i="11"/>
  <c r="M525" i="11"/>
  <c r="N526" i="11" s="1"/>
  <c r="Y524" i="11"/>
  <c r="W524" i="11" s="1"/>
  <c r="AC524" i="11" l="1"/>
  <c r="D524" i="14" s="1"/>
  <c r="B525" i="8"/>
  <c r="D525" i="8"/>
  <c r="E525" i="8"/>
  <c r="A526" i="14"/>
  <c r="T526" i="11"/>
  <c r="AG524" i="11"/>
  <c r="P524" i="14" s="1"/>
  <c r="S524" i="15" s="1"/>
  <c r="AF524" i="11"/>
  <c r="O524" i="14" s="1"/>
  <c r="R524" i="15" s="1"/>
  <c r="AH524" i="11"/>
  <c r="Q524" i="14" s="1"/>
  <c r="T524" i="15" s="1"/>
  <c r="AE524" i="11"/>
  <c r="N524" i="14" s="1"/>
  <c r="Q524" i="15" s="1"/>
  <c r="AB526" i="11"/>
  <c r="C526" i="14" s="1"/>
  <c r="R526" i="11"/>
  <c r="AD524" i="11"/>
  <c r="E524" i="14" s="1"/>
  <c r="S526" i="11"/>
  <c r="P526" i="11"/>
  <c r="L526" i="11" s="1"/>
  <c r="B526" i="14" s="1"/>
  <c r="U526" i="11"/>
  <c r="Q526" i="11"/>
  <c r="O525" i="11"/>
  <c r="X525" i="11"/>
  <c r="M525" i="14" s="1"/>
  <c r="P525" i="15" l="1"/>
  <c r="A526" i="8"/>
  <c r="P526" i="8" s="1"/>
  <c r="Q526" i="8" s="1"/>
  <c r="A526" i="15"/>
  <c r="C526" i="15" s="1"/>
  <c r="D526" i="15" s="1"/>
  <c r="Y525" i="11"/>
  <c r="W525" i="11" s="1"/>
  <c r="Z526" i="11"/>
  <c r="M526" i="11"/>
  <c r="N527" i="11" s="1"/>
  <c r="B526" i="8" l="1"/>
  <c r="D526" i="8"/>
  <c r="AF525" i="11"/>
  <c r="O525" i="14" s="1"/>
  <c r="R525" i="15" s="1"/>
  <c r="AC525" i="11"/>
  <c r="D525" i="14" s="1"/>
  <c r="E526" i="8"/>
  <c r="A527" i="14"/>
  <c r="A527" i="15" s="1"/>
  <c r="C527" i="15" s="1"/>
  <c r="D527" i="15" s="1"/>
  <c r="T527" i="11"/>
  <c r="AH525" i="11"/>
  <c r="Q525" i="14" s="1"/>
  <c r="T525" i="15" s="1"/>
  <c r="AG525" i="11"/>
  <c r="P525" i="14" s="1"/>
  <c r="S525" i="15" s="1"/>
  <c r="AB527" i="11"/>
  <c r="C527" i="14" s="1"/>
  <c r="R527" i="11"/>
  <c r="AE525" i="11"/>
  <c r="N525" i="14" s="1"/>
  <c r="Q525" i="15" s="1"/>
  <c r="X526" i="11"/>
  <c r="M526" i="14" s="1"/>
  <c r="O526" i="11"/>
  <c r="AD525" i="11"/>
  <c r="E525" i="14" s="1"/>
  <c r="Q527" i="11"/>
  <c r="S527" i="11"/>
  <c r="U527" i="11"/>
  <c r="P527" i="11"/>
  <c r="L527" i="11" s="1"/>
  <c r="B527" i="14" s="1"/>
  <c r="P526" i="15" l="1"/>
  <c r="A527" i="8"/>
  <c r="P527" i="8" s="1"/>
  <c r="Q527" i="8" s="1"/>
  <c r="C525" i="8"/>
  <c r="Z527" i="11"/>
  <c r="M527" i="11"/>
  <c r="N528" i="11" s="1"/>
  <c r="Y526" i="11"/>
  <c r="W526" i="11" s="1"/>
  <c r="C527" i="8" l="1"/>
  <c r="B527" i="8"/>
  <c r="D527" i="8"/>
  <c r="AC526" i="11"/>
  <c r="D526" i="14" s="1"/>
  <c r="E527" i="8"/>
  <c r="C526" i="8"/>
  <c r="A528" i="14"/>
  <c r="A528" i="15" s="1"/>
  <c r="C528" i="15" s="1"/>
  <c r="D528" i="15" s="1"/>
  <c r="T528" i="11"/>
  <c r="AH526" i="11"/>
  <c r="Q526" i="14" s="1"/>
  <c r="T526" i="15" s="1"/>
  <c r="AF526" i="11"/>
  <c r="O526" i="14" s="1"/>
  <c r="R526" i="15" s="1"/>
  <c r="AG526" i="11"/>
  <c r="P526" i="14" s="1"/>
  <c r="S526" i="15" s="1"/>
  <c r="AE526" i="11"/>
  <c r="N526" i="14" s="1"/>
  <c r="Q526" i="15" s="1"/>
  <c r="AB528" i="11"/>
  <c r="C528" i="14" s="1"/>
  <c r="R528" i="11"/>
  <c r="AD526" i="11"/>
  <c r="E526" i="14" s="1"/>
  <c r="S528" i="11"/>
  <c r="P528" i="11"/>
  <c r="L528" i="11" s="1"/>
  <c r="B528" i="14" s="1"/>
  <c r="U528" i="11"/>
  <c r="Q528" i="11"/>
  <c r="O527" i="11"/>
  <c r="X527" i="11"/>
  <c r="M527" i="14" s="1"/>
  <c r="P527" i="15" l="1"/>
  <c r="A528" i="8"/>
  <c r="P528" i="8" s="1"/>
  <c r="Q528" i="8" s="1"/>
  <c r="Y527" i="11"/>
  <c r="W527" i="11" s="1"/>
  <c r="AH527" i="11"/>
  <c r="Q527" i="14" s="1"/>
  <c r="T527" i="15" s="1"/>
  <c r="AE527" i="11"/>
  <c r="N527" i="14" s="1"/>
  <c r="Q527" i="15" s="1"/>
  <c r="AF527" i="11"/>
  <c r="O527" i="14" s="1"/>
  <c r="R527" i="15" s="1"/>
  <c r="AG527" i="11"/>
  <c r="P527" i="14" s="1"/>
  <c r="S527" i="15" s="1"/>
  <c r="Z528" i="11"/>
  <c r="M528" i="11"/>
  <c r="N529" i="11" s="1"/>
  <c r="B528" i="8" l="1"/>
  <c r="AC527" i="11"/>
  <c r="D527" i="14" s="1"/>
  <c r="C528" i="8"/>
  <c r="D528" i="8"/>
  <c r="E528" i="8"/>
  <c r="A529" i="14"/>
  <c r="A529" i="15" s="1"/>
  <c r="C529" i="15" s="1"/>
  <c r="D529" i="15" s="1"/>
  <c r="T529" i="11"/>
  <c r="AB529" i="11"/>
  <c r="C529" i="14" s="1"/>
  <c r="R529" i="11"/>
  <c r="AD527" i="11"/>
  <c r="E527" i="14" s="1"/>
  <c r="X528" i="11"/>
  <c r="M528" i="14" s="1"/>
  <c r="O528" i="11"/>
  <c r="S529" i="11"/>
  <c r="Q529" i="11"/>
  <c r="U529" i="11"/>
  <c r="P529" i="11"/>
  <c r="L529" i="11" s="1"/>
  <c r="B529" i="14" s="1"/>
  <c r="P528" i="15" l="1"/>
  <c r="A529" i="8"/>
  <c r="P529" i="8" s="1"/>
  <c r="Q529" i="8" s="1"/>
  <c r="M529" i="11"/>
  <c r="N530" i="11" s="1"/>
  <c r="Z529" i="11"/>
  <c r="Y528" i="11"/>
  <c r="W528" i="11" s="1"/>
  <c r="AD528" i="11" l="1"/>
  <c r="E528" i="14" s="1"/>
  <c r="AC528" i="11"/>
  <c r="D528" i="14" s="1"/>
  <c r="D529" i="8"/>
  <c r="B529" i="8"/>
  <c r="C529" i="8"/>
  <c r="E529" i="8"/>
  <c r="A530" i="14"/>
  <c r="A530" i="15" s="1"/>
  <c r="C530" i="15" s="1"/>
  <c r="D530" i="15" s="1"/>
  <c r="T530" i="11"/>
  <c r="AF528" i="11"/>
  <c r="O528" i="14" s="1"/>
  <c r="R528" i="15" s="1"/>
  <c r="AH528" i="11"/>
  <c r="Q528" i="14" s="1"/>
  <c r="T528" i="15" s="1"/>
  <c r="AE528" i="11"/>
  <c r="N528" i="14" s="1"/>
  <c r="Q528" i="15" s="1"/>
  <c r="AB530" i="11"/>
  <c r="C530" i="14" s="1"/>
  <c r="R530" i="11"/>
  <c r="O529" i="11"/>
  <c r="X529" i="11"/>
  <c r="M529" i="14" s="1"/>
  <c r="U530" i="11"/>
  <c r="S530" i="11"/>
  <c r="P530" i="11"/>
  <c r="L530" i="11" s="1"/>
  <c r="B530" i="14" s="1"/>
  <c r="Q530" i="11"/>
  <c r="AG528" i="11"/>
  <c r="P528" i="14" s="1"/>
  <c r="S528" i="15" s="1"/>
  <c r="P529" i="15" l="1"/>
  <c r="A530" i="8"/>
  <c r="P530" i="8" s="1"/>
  <c r="Q530" i="8" s="1"/>
  <c r="Y529" i="11"/>
  <c r="W529" i="11" s="1"/>
  <c r="AG529" i="11"/>
  <c r="P529" i="14" s="1"/>
  <c r="S529" i="15" s="1"/>
  <c r="AE529" i="11"/>
  <c r="N529" i="14" s="1"/>
  <c r="Q529" i="15" s="1"/>
  <c r="AH529" i="11"/>
  <c r="Q529" i="14" s="1"/>
  <c r="T529" i="15" s="1"/>
  <c r="AF529" i="11"/>
  <c r="O529" i="14" s="1"/>
  <c r="R529" i="15" s="1"/>
  <c r="M530" i="11"/>
  <c r="N531" i="11" s="1"/>
  <c r="Z530" i="11"/>
  <c r="AC529" i="11" l="1"/>
  <c r="D529" i="14" s="1"/>
  <c r="B530" i="8"/>
  <c r="D530" i="8"/>
  <c r="E530" i="8"/>
  <c r="A531" i="14"/>
  <c r="A531" i="15" s="1"/>
  <c r="C531" i="15" s="1"/>
  <c r="D531" i="15" s="1"/>
  <c r="T531" i="11"/>
  <c r="AB531" i="11"/>
  <c r="C531" i="14" s="1"/>
  <c r="R531" i="11"/>
  <c r="X530" i="11"/>
  <c r="M530" i="14" s="1"/>
  <c r="O530" i="11"/>
  <c r="AD529" i="11"/>
  <c r="E529" i="14" s="1"/>
  <c r="P531" i="11"/>
  <c r="L531" i="11" s="1"/>
  <c r="B531" i="14" s="1"/>
  <c r="S531" i="11"/>
  <c r="Q531" i="11"/>
  <c r="U531" i="11"/>
  <c r="P530" i="15" l="1"/>
  <c r="A531" i="8"/>
  <c r="D531" i="8" s="1"/>
  <c r="Z531" i="11"/>
  <c r="M531" i="11"/>
  <c r="N532" i="11" s="1"/>
  <c r="Y530" i="11"/>
  <c r="W530" i="11" s="1"/>
  <c r="AE530" i="11" l="1"/>
  <c r="N530" i="14" s="1"/>
  <c r="Q530" i="15" s="1"/>
  <c r="AC530" i="11"/>
  <c r="D530" i="14" s="1"/>
  <c r="B531" i="8"/>
  <c r="P531" i="8"/>
  <c r="Q531" i="8" s="1"/>
  <c r="E531" i="8"/>
  <c r="C531" i="8"/>
  <c r="A532" i="14"/>
  <c r="A532" i="15" s="1"/>
  <c r="C532" i="15" s="1"/>
  <c r="D532" i="15" s="1"/>
  <c r="T532" i="11"/>
  <c r="AB532" i="11"/>
  <c r="C532" i="14" s="1"/>
  <c r="R532" i="11"/>
  <c r="AD530" i="11"/>
  <c r="E530" i="14" s="1"/>
  <c r="AF530" i="11"/>
  <c r="O530" i="14" s="1"/>
  <c r="R530" i="15" s="1"/>
  <c r="AH530" i="11"/>
  <c r="Q530" i="14" s="1"/>
  <c r="T530" i="15" s="1"/>
  <c r="P532" i="11"/>
  <c r="L532" i="11" s="1"/>
  <c r="B532" i="14" s="1"/>
  <c r="S532" i="11"/>
  <c r="U532" i="11"/>
  <c r="Q532" i="11"/>
  <c r="O531" i="11"/>
  <c r="X531" i="11"/>
  <c r="M531" i="14" s="1"/>
  <c r="AG530" i="11"/>
  <c r="P530" i="14" s="1"/>
  <c r="S530" i="15" s="1"/>
  <c r="P531" i="15" l="1"/>
  <c r="A532" i="8"/>
  <c r="P532" i="8" s="1"/>
  <c r="Q532" i="8" s="1"/>
  <c r="C530" i="8"/>
  <c r="Y531" i="11"/>
  <c r="W531" i="11"/>
  <c r="Z532" i="11"/>
  <c r="M532" i="11"/>
  <c r="N533" i="11" s="1"/>
  <c r="D532" i="8" l="1"/>
  <c r="AC531" i="11"/>
  <c r="D531" i="14" s="1"/>
  <c r="C532" i="8"/>
  <c r="B532" i="8"/>
  <c r="E532" i="8"/>
  <c r="A533" i="14"/>
  <c r="T533" i="11"/>
  <c r="AB533" i="11"/>
  <c r="C533" i="14" s="1"/>
  <c r="R533" i="11"/>
  <c r="AF531" i="11"/>
  <c r="O531" i="14" s="1"/>
  <c r="R531" i="15" s="1"/>
  <c r="AE531" i="11"/>
  <c r="N531" i="14" s="1"/>
  <c r="Q531" i="15" s="1"/>
  <c r="AH531" i="11"/>
  <c r="Q531" i="14" s="1"/>
  <c r="T531" i="15" s="1"/>
  <c r="O532" i="11"/>
  <c r="X532" i="11"/>
  <c r="M532" i="14" s="1"/>
  <c r="P533" i="11"/>
  <c r="L533" i="11" s="1"/>
  <c r="B533" i="14" s="1"/>
  <c r="Q533" i="11"/>
  <c r="S533" i="11"/>
  <c r="U533" i="11"/>
  <c r="AD531" i="11"/>
  <c r="E531" i="14" s="1"/>
  <c r="AG531" i="11"/>
  <c r="P531" i="14" s="1"/>
  <c r="S531" i="15" s="1"/>
  <c r="P532" i="15" l="1"/>
  <c r="A533" i="8"/>
  <c r="P533" i="8" s="1"/>
  <c r="Q533" i="8" s="1"/>
  <c r="A533" i="15"/>
  <c r="C533" i="15" s="1"/>
  <c r="D533" i="15" s="1"/>
  <c r="Y532" i="11"/>
  <c r="W532" i="11" s="1"/>
  <c r="Z533" i="11"/>
  <c r="M533" i="11"/>
  <c r="N534" i="11" s="1"/>
  <c r="AF532" i="11" l="1"/>
  <c r="O532" i="14" s="1"/>
  <c r="R532" i="15" s="1"/>
  <c r="AC532" i="11"/>
  <c r="D532" i="14" s="1"/>
  <c r="C533" i="8"/>
  <c r="E533" i="8"/>
  <c r="D533" i="8"/>
  <c r="B533" i="8"/>
  <c r="A534" i="14"/>
  <c r="A534" i="15" s="1"/>
  <c r="C534" i="15" s="1"/>
  <c r="D534" i="15" s="1"/>
  <c r="T534" i="11"/>
  <c r="AB534" i="11"/>
  <c r="C534" i="14" s="1"/>
  <c r="R534" i="11"/>
  <c r="AG532" i="11"/>
  <c r="P532" i="14" s="1"/>
  <c r="S532" i="15" s="1"/>
  <c r="AE532" i="11"/>
  <c r="N532" i="14" s="1"/>
  <c r="Q532" i="15" s="1"/>
  <c r="S534" i="11"/>
  <c r="U534" i="11"/>
  <c r="P534" i="11"/>
  <c r="L534" i="11" s="1"/>
  <c r="B534" i="14" s="1"/>
  <c r="Q534" i="11"/>
  <c r="AD532" i="11"/>
  <c r="E532" i="14" s="1"/>
  <c r="X533" i="11"/>
  <c r="M533" i="14" s="1"/>
  <c r="O533" i="11"/>
  <c r="AH532" i="11"/>
  <c r="Q532" i="14" s="1"/>
  <c r="T532" i="15" s="1"/>
  <c r="P533" i="15" l="1"/>
  <c r="A534" i="8"/>
  <c r="P534" i="8" s="1"/>
  <c r="Q534" i="8" s="1"/>
  <c r="Y533" i="11"/>
  <c r="W533" i="11" s="1"/>
  <c r="Z534" i="11"/>
  <c r="M534" i="11"/>
  <c r="N535" i="11" s="1"/>
  <c r="AG533" i="11" l="1"/>
  <c r="P533" i="14" s="1"/>
  <c r="S533" i="15" s="1"/>
  <c r="AC533" i="11"/>
  <c r="C534" i="8"/>
  <c r="B534" i="8"/>
  <c r="D534" i="8"/>
  <c r="E534" i="8"/>
  <c r="A535" i="14"/>
  <c r="A535" i="15" s="1"/>
  <c r="C535" i="15" s="1"/>
  <c r="D535" i="15" s="1"/>
  <c r="T535" i="11"/>
  <c r="AB535" i="11"/>
  <c r="C535" i="14" s="1"/>
  <c r="R535" i="11"/>
  <c r="AE533" i="11"/>
  <c r="N533" i="14" s="1"/>
  <c r="Q533" i="15" s="1"/>
  <c r="AH533" i="11"/>
  <c r="Q533" i="14" s="1"/>
  <c r="T533" i="15" s="1"/>
  <c r="AD533" i="11"/>
  <c r="E533" i="14" s="1"/>
  <c r="S535" i="11"/>
  <c r="U535" i="11"/>
  <c r="P535" i="11"/>
  <c r="L535" i="11" s="1"/>
  <c r="B535" i="14" s="1"/>
  <c r="Q535" i="11"/>
  <c r="X534" i="11"/>
  <c r="M534" i="14" s="1"/>
  <c r="O534" i="11"/>
  <c r="AF533" i="11"/>
  <c r="O533" i="14" s="1"/>
  <c r="R533" i="15" s="1"/>
  <c r="D533" i="14"/>
  <c r="P534" i="15" l="1"/>
  <c r="A535" i="8"/>
  <c r="P535" i="8" s="1"/>
  <c r="Q535" i="8" s="1"/>
  <c r="M535" i="11"/>
  <c r="N536" i="11" s="1"/>
  <c r="Z535" i="11"/>
  <c r="Y534" i="11"/>
  <c r="W534" i="11" s="1"/>
  <c r="AF534" i="11" l="1"/>
  <c r="O534" i="14" s="1"/>
  <c r="R534" i="15" s="1"/>
  <c r="AC534" i="11"/>
  <c r="D534" i="14" s="1"/>
  <c r="B535" i="8"/>
  <c r="D535" i="8"/>
  <c r="E535" i="8"/>
  <c r="A536" i="14"/>
  <c r="A536" i="15" s="1"/>
  <c r="C536" i="15" s="1"/>
  <c r="D536" i="15" s="1"/>
  <c r="T536" i="11"/>
  <c r="AB536" i="11"/>
  <c r="C536" i="14" s="1"/>
  <c r="R536" i="11"/>
  <c r="AG534" i="11"/>
  <c r="P534" i="14" s="1"/>
  <c r="S534" i="15" s="1"/>
  <c r="AD534" i="11"/>
  <c r="E534" i="14" s="1"/>
  <c r="AE534" i="11"/>
  <c r="N534" i="14" s="1"/>
  <c r="Q534" i="15" s="1"/>
  <c r="O535" i="11"/>
  <c r="X535" i="11"/>
  <c r="M535" i="14" s="1"/>
  <c r="Q536" i="11"/>
  <c r="S536" i="11"/>
  <c r="U536" i="11"/>
  <c r="P536" i="11"/>
  <c r="L536" i="11" s="1"/>
  <c r="B536" i="14" s="1"/>
  <c r="AH534" i="11"/>
  <c r="Q534" i="14" s="1"/>
  <c r="T534" i="15" s="1"/>
  <c r="P535" i="15" l="1"/>
  <c r="A536" i="8"/>
  <c r="P536" i="8" s="1"/>
  <c r="Q536" i="8" s="1"/>
  <c r="Y535" i="11"/>
  <c r="W535" i="11" s="1"/>
  <c r="Z536" i="11"/>
  <c r="M536" i="11"/>
  <c r="N537" i="11" s="1"/>
  <c r="AH535" i="11" l="1"/>
  <c r="Q535" i="14" s="1"/>
  <c r="T535" i="15" s="1"/>
  <c r="AC535" i="11"/>
  <c r="B536" i="8"/>
  <c r="D536" i="8"/>
  <c r="E536" i="8"/>
  <c r="A537" i="14"/>
  <c r="A537" i="15" s="1"/>
  <c r="C537" i="15" s="1"/>
  <c r="D537" i="15" s="1"/>
  <c r="T537" i="11"/>
  <c r="AB537" i="11"/>
  <c r="C537" i="14" s="1"/>
  <c r="R537" i="11"/>
  <c r="AF535" i="11"/>
  <c r="O535" i="14" s="1"/>
  <c r="R535" i="15" s="1"/>
  <c r="AE535" i="11"/>
  <c r="N535" i="14" s="1"/>
  <c r="Q535" i="15" s="1"/>
  <c r="AD535" i="11"/>
  <c r="E535" i="14" s="1"/>
  <c r="U537" i="11"/>
  <c r="S537" i="11"/>
  <c r="P537" i="11"/>
  <c r="L537" i="11" s="1"/>
  <c r="B537" i="14" s="1"/>
  <c r="Q537" i="11"/>
  <c r="O536" i="11"/>
  <c r="X536" i="11"/>
  <c r="M536" i="14" s="1"/>
  <c r="AG535" i="11"/>
  <c r="P535" i="14" s="1"/>
  <c r="S535" i="15" s="1"/>
  <c r="D535" i="14"/>
  <c r="P536" i="15" l="1"/>
  <c r="C535" i="8"/>
  <c r="A537" i="8"/>
  <c r="E537" i="8" s="1"/>
  <c r="Y536" i="11"/>
  <c r="W536" i="11" s="1"/>
  <c r="M537" i="11"/>
  <c r="N538" i="11" s="1"/>
  <c r="Z537" i="11"/>
  <c r="AH536" i="11" l="1"/>
  <c r="Q536" i="14" s="1"/>
  <c r="T536" i="15" s="1"/>
  <c r="AC536" i="11"/>
  <c r="D536" i="14" s="1"/>
  <c r="P537" i="8"/>
  <c r="Q537" i="8" s="1"/>
  <c r="B537" i="8"/>
  <c r="C537" i="8"/>
  <c r="D537" i="8"/>
  <c r="A538" i="14"/>
  <c r="A538" i="15" s="1"/>
  <c r="C538" i="15" s="1"/>
  <c r="D538" i="15" s="1"/>
  <c r="T538" i="11"/>
  <c r="AB538" i="11"/>
  <c r="C538" i="14" s="1"/>
  <c r="R538" i="11"/>
  <c r="AG536" i="11"/>
  <c r="P536" i="14" s="1"/>
  <c r="S536" i="15" s="1"/>
  <c r="P538" i="11"/>
  <c r="L538" i="11" s="1"/>
  <c r="B538" i="14" s="1"/>
  <c r="Q538" i="11"/>
  <c r="U538" i="11"/>
  <c r="S538" i="11"/>
  <c r="AE536" i="11"/>
  <c r="N536" i="14" s="1"/>
  <c r="Q536" i="15" s="1"/>
  <c r="AF536" i="11"/>
  <c r="O536" i="14" s="1"/>
  <c r="R536" i="15" s="1"/>
  <c r="X537" i="11"/>
  <c r="M537" i="14" s="1"/>
  <c r="O537" i="11"/>
  <c r="AD536" i="11"/>
  <c r="E536" i="14" s="1"/>
  <c r="P537" i="15" l="1"/>
  <c r="C536" i="8"/>
  <c r="A538" i="8"/>
  <c r="P538" i="8" s="1"/>
  <c r="Q538" i="8" s="1"/>
  <c r="Y537" i="11"/>
  <c r="W537" i="11" s="1"/>
  <c r="Z538" i="11"/>
  <c r="M538" i="11"/>
  <c r="N539" i="11" s="1"/>
  <c r="AC537" i="11" l="1"/>
  <c r="D537" i="14" s="1"/>
  <c r="D538" i="8"/>
  <c r="B538" i="8"/>
  <c r="C538" i="8"/>
  <c r="E538" i="8"/>
  <c r="A539" i="14"/>
  <c r="A539" i="15" s="1"/>
  <c r="C539" i="15" s="1"/>
  <c r="D539" i="15" s="1"/>
  <c r="T539" i="11"/>
  <c r="AB539" i="11"/>
  <c r="C539" i="14" s="1"/>
  <c r="R539" i="11"/>
  <c r="AF537" i="11"/>
  <c r="O537" i="14" s="1"/>
  <c r="R537" i="15" s="1"/>
  <c r="AG537" i="11"/>
  <c r="P537" i="14" s="1"/>
  <c r="S537" i="15" s="1"/>
  <c r="AH537" i="11"/>
  <c r="Q537" i="14" s="1"/>
  <c r="T537" i="15" s="1"/>
  <c r="AD537" i="11"/>
  <c r="E537" i="14" s="1"/>
  <c r="O538" i="11"/>
  <c r="X538" i="11"/>
  <c r="M538" i="14" s="1"/>
  <c r="P539" i="11"/>
  <c r="L539" i="11" s="1"/>
  <c r="B539" i="14" s="1"/>
  <c r="S539" i="11"/>
  <c r="Q539" i="11"/>
  <c r="U539" i="11"/>
  <c r="AE537" i="11"/>
  <c r="N537" i="14" s="1"/>
  <c r="Q537" i="15" s="1"/>
  <c r="P538" i="15" l="1"/>
  <c r="A539" i="8"/>
  <c r="P539" i="8" s="1"/>
  <c r="Q539" i="8" s="1"/>
  <c r="Y538" i="11"/>
  <c r="W538" i="11" s="1"/>
  <c r="M539" i="11"/>
  <c r="N540" i="11" s="1"/>
  <c r="Z539" i="11"/>
  <c r="AH538" i="11" l="1"/>
  <c r="Q538" i="14" s="1"/>
  <c r="T538" i="15" s="1"/>
  <c r="AC538" i="11"/>
  <c r="D538" i="14" s="1"/>
  <c r="C539" i="8"/>
  <c r="B539" i="8"/>
  <c r="D539" i="8"/>
  <c r="E539" i="8"/>
  <c r="A540" i="14"/>
  <c r="A540" i="15" s="1"/>
  <c r="C540" i="15" s="1"/>
  <c r="D540" i="15" s="1"/>
  <c r="T540" i="11"/>
  <c r="AB540" i="11"/>
  <c r="C540" i="14" s="1"/>
  <c r="R540" i="11"/>
  <c r="AG538" i="11"/>
  <c r="P538" i="14" s="1"/>
  <c r="S538" i="15" s="1"/>
  <c r="AD538" i="11"/>
  <c r="E538" i="14" s="1"/>
  <c r="AE538" i="11"/>
  <c r="N538" i="14" s="1"/>
  <c r="Q538" i="15" s="1"/>
  <c r="S540" i="11"/>
  <c r="P540" i="11"/>
  <c r="L540" i="11" s="1"/>
  <c r="B540" i="14" s="1"/>
  <c r="Q540" i="11"/>
  <c r="U540" i="11"/>
  <c r="X539" i="11"/>
  <c r="M539" i="14" s="1"/>
  <c r="O539" i="11"/>
  <c r="AF538" i="11"/>
  <c r="O538" i="14" s="1"/>
  <c r="R538" i="15" s="1"/>
  <c r="P539" i="15" l="1"/>
  <c r="A540" i="8"/>
  <c r="P540" i="8" s="1"/>
  <c r="Q540" i="8" s="1"/>
  <c r="M540" i="11"/>
  <c r="N541" i="11" s="1"/>
  <c r="Z540" i="11"/>
  <c r="Y539" i="11"/>
  <c r="W539" i="11" s="1"/>
  <c r="AC539" i="11" l="1"/>
  <c r="D539" i="14" s="1"/>
  <c r="B540" i="8"/>
  <c r="E540" i="8"/>
  <c r="D540" i="8"/>
  <c r="A541" i="14"/>
  <c r="A541" i="15" s="1"/>
  <c r="C541" i="15" s="1"/>
  <c r="D541" i="15" s="1"/>
  <c r="T541" i="11"/>
  <c r="AE539" i="11"/>
  <c r="N539" i="14" s="1"/>
  <c r="Q539" i="15" s="1"/>
  <c r="AG539" i="11"/>
  <c r="P539" i="14" s="1"/>
  <c r="S539" i="15" s="1"/>
  <c r="AF539" i="11"/>
  <c r="O539" i="14" s="1"/>
  <c r="R539" i="15" s="1"/>
  <c r="AH539" i="11"/>
  <c r="Q539" i="14" s="1"/>
  <c r="T539" i="15" s="1"/>
  <c r="AB541" i="11"/>
  <c r="C541" i="14" s="1"/>
  <c r="R541" i="11"/>
  <c r="AD539" i="11"/>
  <c r="E539" i="14" s="1"/>
  <c r="X540" i="11"/>
  <c r="M540" i="14" s="1"/>
  <c r="O540" i="11"/>
  <c r="S541" i="11"/>
  <c r="P541" i="11"/>
  <c r="L541" i="11" s="1"/>
  <c r="B541" i="14" s="1"/>
  <c r="Q541" i="11"/>
  <c r="U541" i="11"/>
  <c r="P540" i="15" l="1"/>
  <c r="A541" i="8"/>
  <c r="P541" i="8" s="1"/>
  <c r="Q541" i="8" s="1"/>
  <c r="Z541" i="11"/>
  <c r="M541" i="11"/>
  <c r="N542" i="11" s="1"/>
  <c r="Y540" i="11"/>
  <c r="W540" i="11" s="1"/>
  <c r="AC540" i="11" l="1"/>
  <c r="D540" i="14" s="1"/>
  <c r="C540" i="8"/>
  <c r="D541" i="8"/>
  <c r="B541" i="8"/>
  <c r="E541" i="8"/>
  <c r="A542" i="14"/>
  <c r="A542" i="15" s="1"/>
  <c r="C542" i="15" s="1"/>
  <c r="D542" i="15" s="1"/>
  <c r="T542" i="11"/>
  <c r="AH540" i="11"/>
  <c r="Q540" i="14" s="1"/>
  <c r="T540" i="15" s="1"/>
  <c r="AG540" i="11"/>
  <c r="P540" i="14" s="1"/>
  <c r="S540" i="15" s="1"/>
  <c r="AE540" i="11"/>
  <c r="N540" i="14" s="1"/>
  <c r="Q540" i="15" s="1"/>
  <c r="AF540" i="11"/>
  <c r="O540" i="14" s="1"/>
  <c r="R540" i="15" s="1"/>
  <c r="AB542" i="11"/>
  <c r="C542" i="14" s="1"/>
  <c r="R542" i="11"/>
  <c r="AD540" i="11"/>
  <c r="E540" i="14" s="1"/>
  <c r="U542" i="11"/>
  <c r="Q542" i="11"/>
  <c r="P542" i="11"/>
  <c r="L542" i="11" s="1"/>
  <c r="B542" i="14" s="1"/>
  <c r="S542" i="11"/>
  <c r="X541" i="11"/>
  <c r="M541" i="14" s="1"/>
  <c r="O541" i="11"/>
  <c r="P541" i="15" l="1"/>
  <c r="A542" i="8"/>
  <c r="P542" i="8" s="1"/>
  <c r="Q542" i="8" s="1"/>
  <c r="M542" i="11"/>
  <c r="N543" i="11" s="1"/>
  <c r="Z542" i="11"/>
  <c r="Y541" i="11"/>
  <c r="W541" i="11" s="1"/>
  <c r="AC541" i="11" l="1"/>
  <c r="D541" i="14" s="1"/>
  <c r="C542" i="8"/>
  <c r="C541" i="8"/>
  <c r="D542" i="8"/>
  <c r="B542" i="8"/>
  <c r="E542" i="8"/>
  <c r="A543" i="14"/>
  <c r="A543" i="15" s="1"/>
  <c r="C543" i="15" s="1"/>
  <c r="D543" i="15" s="1"/>
  <c r="T543" i="11"/>
  <c r="AH541" i="11"/>
  <c r="Q541" i="14" s="1"/>
  <c r="T541" i="15" s="1"/>
  <c r="AF541" i="11"/>
  <c r="O541" i="14" s="1"/>
  <c r="R541" i="15" s="1"/>
  <c r="AE541" i="11"/>
  <c r="N541" i="14" s="1"/>
  <c r="Q541" i="15" s="1"/>
  <c r="AG541" i="11"/>
  <c r="P541" i="14" s="1"/>
  <c r="S541" i="15" s="1"/>
  <c r="AB543" i="11"/>
  <c r="C543" i="14" s="1"/>
  <c r="R543" i="11"/>
  <c r="AD541" i="11"/>
  <c r="E541" i="14" s="1"/>
  <c r="X542" i="11"/>
  <c r="M542" i="14" s="1"/>
  <c r="O542" i="11"/>
  <c r="Q543" i="11"/>
  <c r="S543" i="11"/>
  <c r="U543" i="11"/>
  <c r="P543" i="11"/>
  <c r="L543" i="11" s="1"/>
  <c r="B543" i="14" s="1"/>
  <c r="P542" i="15" l="1"/>
  <c r="A543" i="8"/>
  <c r="P543" i="8" s="1"/>
  <c r="Q543" i="8" s="1"/>
  <c r="Z543" i="11"/>
  <c r="M543" i="11"/>
  <c r="N544" i="11" s="1"/>
  <c r="Y542" i="11"/>
  <c r="W542" i="11" s="1"/>
  <c r="AC542" i="11" l="1"/>
  <c r="D542" i="14" s="1"/>
  <c r="C543" i="8"/>
  <c r="B543" i="8"/>
  <c r="D543" i="8"/>
  <c r="E543" i="8"/>
  <c r="AF542" i="11"/>
  <c r="O542" i="14" s="1"/>
  <c r="R542" i="15" s="1"/>
  <c r="AE542" i="11"/>
  <c r="N542" i="14" s="1"/>
  <c r="Q542" i="15" s="1"/>
  <c r="A544" i="14"/>
  <c r="A544" i="15" s="1"/>
  <c r="C544" i="15" s="1"/>
  <c r="D544" i="15" s="1"/>
  <c r="T544" i="11"/>
  <c r="AH542" i="11"/>
  <c r="Q542" i="14" s="1"/>
  <c r="T542" i="15" s="1"/>
  <c r="AG542" i="11"/>
  <c r="P542" i="14" s="1"/>
  <c r="S542" i="15" s="1"/>
  <c r="AB544" i="11"/>
  <c r="C544" i="14" s="1"/>
  <c r="R544" i="11"/>
  <c r="AD542" i="11"/>
  <c r="E542" i="14" s="1"/>
  <c r="U544" i="11"/>
  <c r="Q544" i="11"/>
  <c r="S544" i="11"/>
  <c r="P544" i="11"/>
  <c r="L544" i="11" s="1"/>
  <c r="B544" i="14" s="1"/>
  <c r="X543" i="11"/>
  <c r="M543" i="14" s="1"/>
  <c r="O543" i="11"/>
  <c r="P543" i="15" l="1"/>
  <c r="A544" i="8"/>
  <c r="P544" i="8" s="1"/>
  <c r="Q544" i="8" s="1"/>
  <c r="Z544" i="11"/>
  <c r="M544" i="11"/>
  <c r="N545" i="11" s="1"/>
  <c r="Y543" i="11"/>
  <c r="W543" i="11" s="1"/>
  <c r="AD543" i="11" l="1"/>
  <c r="E543" i="14" s="1"/>
  <c r="AC543" i="11"/>
  <c r="D543" i="14" s="1"/>
  <c r="B544" i="8"/>
  <c r="E544" i="8"/>
  <c r="C544" i="8"/>
  <c r="D544" i="8"/>
  <c r="AG543" i="11"/>
  <c r="P543" i="14" s="1"/>
  <c r="S543" i="15" s="1"/>
  <c r="A545" i="14"/>
  <c r="A545" i="15" s="1"/>
  <c r="C545" i="15" s="1"/>
  <c r="D545" i="15" s="1"/>
  <c r="T545" i="11"/>
  <c r="AE543" i="11"/>
  <c r="N543" i="14" s="1"/>
  <c r="Q543" i="15" s="1"/>
  <c r="AF543" i="11"/>
  <c r="O543" i="14" s="1"/>
  <c r="R543" i="15" s="1"/>
  <c r="AB545" i="11"/>
  <c r="C545" i="14" s="1"/>
  <c r="R545" i="11"/>
  <c r="P545" i="11"/>
  <c r="L545" i="11" s="1"/>
  <c r="B545" i="14" s="1"/>
  <c r="Q545" i="11"/>
  <c r="S545" i="11"/>
  <c r="U545" i="11"/>
  <c r="O544" i="11"/>
  <c r="X544" i="11"/>
  <c r="M544" i="14" s="1"/>
  <c r="AH543" i="11"/>
  <c r="Q543" i="14" s="1"/>
  <c r="T543" i="15" s="1"/>
  <c r="P544" i="15" l="1"/>
  <c r="A545" i="8"/>
  <c r="P545" i="8" s="1"/>
  <c r="Q545" i="8" s="1"/>
  <c r="Y544" i="11"/>
  <c r="W544" i="11" s="1"/>
  <c r="AE544" i="11"/>
  <c r="N544" i="14" s="1"/>
  <c r="Q544" i="15" s="1"/>
  <c r="Z545" i="11"/>
  <c r="M545" i="11"/>
  <c r="N546" i="11" s="1"/>
  <c r="E545" i="8" l="1"/>
  <c r="AD544" i="11"/>
  <c r="E544" i="14" s="1"/>
  <c r="AC544" i="11"/>
  <c r="D544" i="14" s="1"/>
  <c r="B545" i="8"/>
  <c r="D545" i="8"/>
  <c r="AF544" i="11"/>
  <c r="O544" i="14" s="1"/>
  <c r="R544" i="15" s="1"/>
  <c r="AH544" i="11"/>
  <c r="Q544" i="14" s="1"/>
  <c r="T544" i="15" s="1"/>
  <c r="A546" i="14"/>
  <c r="A546" i="15" s="1"/>
  <c r="C546" i="15" s="1"/>
  <c r="D546" i="15" s="1"/>
  <c r="T546" i="11"/>
  <c r="AB546" i="11"/>
  <c r="C546" i="14" s="1"/>
  <c r="R546" i="11"/>
  <c r="AG544" i="11"/>
  <c r="P544" i="14" s="1"/>
  <c r="S544" i="15" s="1"/>
  <c r="P546" i="11"/>
  <c r="L546" i="11" s="1"/>
  <c r="B546" i="14" s="1"/>
  <c r="Q546" i="11"/>
  <c r="U546" i="11"/>
  <c r="S546" i="11"/>
  <c r="O545" i="11"/>
  <c r="X545" i="11"/>
  <c r="M545" i="14" s="1"/>
  <c r="P545" i="15" l="1"/>
  <c r="A546" i="8"/>
  <c r="E546" i="8" s="1"/>
  <c r="W545" i="11"/>
  <c r="Y545" i="11"/>
  <c r="Z546" i="11"/>
  <c r="M546" i="11"/>
  <c r="N547" i="11" s="1"/>
  <c r="AC545" i="11" l="1"/>
  <c r="D545" i="14" s="1"/>
  <c r="C546" i="8"/>
  <c r="B546" i="8"/>
  <c r="D546" i="8"/>
  <c r="P546" i="8"/>
  <c r="Q546" i="8" s="1"/>
  <c r="A547" i="14"/>
  <c r="A547" i="15" s="1"/>
  <c r="C547" i="15" s="1"/>
  <c r="D547" i="15" s="1"/>
  <c r="T547" i="11"/>
  <c r="AB547" i="11"/>
  <c r="C547" i="14" s="1"/>
  <c r="R547" i="11"/>
  <c r="AH545" i="11"/>
  <c r="Q545" i="14" s="1"/>
  <c r="T545" i="15" s="1"/>
  <c r="AF545" i="11"/>
  <c r="O545" i="14" s="1"/>
  <c r="R545" i="15" s="1"/>
  <c r="AG545" i="11"/>
  <c r="P545" i="14" s="1"/>
  <c r="S545" i="15" s="1"/>
  <c r="AD545" i="11"/>
  <c r="E545" i="14" s="1"/>
  <c r="Q547" i="11"/>
  <c r="U547" i="11"/>
  <c r="P547" i="11"/>
  <c r="L547" i="11" s="1"/>
  <c r="B547" i="14" s="1"/>
  <c r="S547" i="11"/>
  <c r="O546" i="11"/>
  <c r="X546" i="11"/>
  <c r="M546" i="14" s="1"/>
  <c r="AE545" i="11"/>
  <c r="N545" i="14" s="1"/>
  <c r="Q545" i="15" s="1"/>
  <c r="P546" i="15" l="1"/>
  <c r="C545" i="8"/>
  <c r="A547" i="8"/>
  <c r="P547" i="8" s="1"/>
  <c r="Q547" i="8" s="1"/>
  <c r="Y546" i="11"/>
  <c r="W546" i="11" s="1"/>
  <c r="Z547" i="11"/>
  <c r="M547" i="11"/>
  <c r="N548" i="11" s="1"/>
  <c r="AE546" i="11" l="1"/>
  <c r="N546" i="14" s="1"/>
  <c r="Q546" i="15" s="1"/>
  <c r="AC546" i="11"/>
  <c r="D546" i="14" s="1"/>
  <c r="C547" i="8"/>
  <c r="E547" i="8"/>
  <c r="B547" i="8"/>
  <c r="D547" i="8"/>
  <c r="A548" i="14"/>
  <c r="A548" i="15" s="1"/>
  <c r="C548" i="15" s="1"/>
  <c r="D548" i="15" s="1"/>
  <c r="T548" i="11"/>
  <c r="AB548" i="11"/>
  <c r="C548" i="14" s="1"/>
  <c r="R548" i="11"/>
  <c r="AH546" i="11"/>
  <c r="Q546" i="14" s="1"/>
  <c r="T546" i="15" s="1"/>
  <c r="AD546" i="11"/>
  <c r="E546" i="14" s="1"/>
  <c r="AF546" i="11"/>
  <c r="O546" i="14" s="1"/>
  <c r="R546" i="15" s="1"/>
  <c r="X547" i="11"/>
  <c r="M547" i="14" s="1"/>
  <c r="O547" i="11"/>
  <c r="S548" i="11"/>
  <c r="Q548" i="11"/>
  <c r="P548" i="11"/>
  <c r="L548" i="11" s="1"/>
  <c r="B548" i="14" s="1"/>
  <c r="U548" i="11"/>
  <c r="AG546" i="11"/>
  <c r="P546" i="14" s="1"/>
  <c r="S546" i="15" s="1"/>
  <c r="P547" i="15" l="1"/>
  <c r="A548" i="8"/>
  <c r="P548" i="8" s="1"/>
  <c r="Q548" i="8" s="1"/>
  <c r="Z548" i="11"/>
  <c r="M548" i="11"/>
  <c r="N549" i="11" s="1"/>
  <c r="Y547" i="11"/>
  <c r="W547" i="11" s="1"/>
  <c r="E548" i="8" l="1"/>
  <c r="B548" i="8"/>
  <c r="AC547" i="11"/>
  <c r="D547" i="14" s="1"/>
  <c r="C548" i="8"/>
  <c r="D548" i="8"/>
  <c r="A549" i="14"/>
  <c r="A549" i="15" s="1"/>
  <c r="C549" i="15" s="1"/>
  <c r="D549" i="15" s="1"/>
  <c r="T549" i="11"/>
  <c r="AB549" i="11"/>
  <c r="C549" i="14" s="1"/>
  <c r="AG547" i="11"/>
  <c r="P547" i="14" s="1"/>
  <c r="S547" i="15" s="1"/>
  <c r="R549" i="11"/>
  <c r="AF547" i="11"/>
  <c r="O547" i="14" s="1"/>
  <c r="R547" i="15" s="1"/>
  <c r="AE547" i="11"/>
  <c r="N547" i="14" s="1"/>
  <c r="Q547" i="15" s="1"/>
  <c r="AH547" i="11"/>
  <c r="Q547" i="14" s="1"/>
  <c r="T547" i="15" s="1"/>
  <c r="AD547" i="11"/>
  <c r="E547" i="14" s="1"/>
  <c r="S549" i="11"/>
  <c r="U549" i="11"/>
  <c r="Q549" i="11"/>
  <c r="P549" i="11"/>
  <c r="L549" i="11" s="1"/>
  <c r="B549" i="14" s="1"/>
  <c r="X548" i="11"/>
  <c r="M548" i="14" s="1"/>
  <c r="O548" i="11"/>
  <c r="P548" i="15" l="1"/>
  <c r="A549" i="8"/>
  <c r="P549" i="8" s="1"/>
  <c r="Q549" i="8" s="1"/>
  <c r="Z549" i="11"/>
  <c r="M549" i="11"/>
  <c r="N550" i="11" s="1"/>
  <c r="Y548" i="11"/>
  <c r="W548" i="11" s="1"/>
  <c r="E549" i="8" l="1"/>
  <c r="B549" i="8"/>
  <c r="C549" i="8"/>
  <c r="D549" i="8"/>
  <c r="AC548" i="11"/>
  <c r="D548" i="14" s="1"/>
  <c r="A550" i="14"/>
  <c r="A550" i="15" s="1"/>
  <c r="C550" i="15" s="1"/>
  <c r="D550" i="15" s="1"/>
  <c r="T550" i="11"/>
  <c r="AB550" i="11"/>
  <c r="C550" i="14" s="1"/>
  <c r="R550" i="11"/>
  <c r="O549" i="11"/>
  <c r="X549" i="11"/>
  <c r="M549" i="14" s="1"/>
  <c r="AH548" i="11"/>
  <c r="Q548" i="14" s="1"/>
  <c r="T548" i="15" s="1"/>
  <c r="AG548" i="11"/>
  <c r="P548" i="14" s="1"/>
  <c r="S548" i="15" s="1"/>
  <c r="AE548" i="11"/>
  <c r="N548" i="14" s="1"/>
  <c r="Q548" i="15" s="1"/>
  <c r="AD548" i="11"/>
  <c r="E548" i="14" s="1"/>
  <c r="AF548" i="11"/>
  <c r="O548" i="14" s="1"/>
  <c r="R548" i="15" s="1"/>
  <c r="S550" i="11"/>
  <c r="Q550" i="11"/>
  <c r="U550" i="11"/>
  <c r="P550" i="11"/>
  <c r="L550" i="11" s="1"/>
  <c r="B550" i="14" s="1"/>
  <c r="P549" i="15" l="1"/>
  <c r="A550" i="8"/>
  <c r="P550" i="8" s="1"/>
  <c r="Q550" i="8" s="1"/>
  <c r="Y549" i="11"/>
  <c r="W549" i="11" s="1"/>
  <c r="Z550" i="11"/>
  <c r="M550" i="11"/>
  <c r="N551" i="11" s="1"/>
  <c r="AF549" i="11" l="1"/>
  <c r="O549" i="14" s="1"/>
  <c r="R549" i="15" s="1"/>
  <c r="AC549" i="11"/>
  <c r="D549" i="14" s="1"/>
  <c r="B550" i="8"/>
  <c r="D550" i="8"/>
  <c r="C550" i="8"/>
  <c r="E550" i="8"/>
  <c r="A551" i="14"/>
  <c r="A551" i="15" s="1"/>
  <c r="C551" i="15" s="1"/>
  <c r="D551" i="15" s="1"/>
  <c r="T551" i="11"/>
  <c r="AB551" i="11"/>
  <c r="C551" i="14" s="1"/>
  <c r="R551" i="11"/>
  <c r="AG549" i="11"/>
  <c r="P549" i="14" s="1"/>
  <c r="S549" i="15" s="1"/>
  <c r="Q551" i="11"/>
  <c r="S551" i="11"/>
  <c r="P551" i="11"/>
  <c r="L551" i="11" s="1"/>
  <c r="B551" i="14" s="1"/>
  <c r="U551" i="11"/>
  <c r="AE549" i="11"/>
  <c r="N549" i="14" s="1"/>
  <c r="Q549" i="15" s="1"/>
  <c r="AH549" i="11"/>
  <c r="Q549" i="14" s="1"/>
  <c r="T549" i="15" s="1"/>
  <c r="O550" i="11"/>
  <c r="X550" i="11"/>
  <c r="M550" i="14" s="1"/>
  <c r="AD549" i="11"/>
  <c r="E549" i="14" s="1"/>
  <c r="P550" i="15" l="1"/>
  <c r="A551" i="8"/>
  <c r="P551" i="8" s="1"/>
  <c r="Q551" i="8" s="1"/>
  <c r="M551" i="11"/>
  <c r="N552" i="11" s="1"/>
  <c r="Z551" i="11"/>
  <c r="Y550" i="11"/>
  <c r="W550" i="11" s="1"/>
  <c r="AG550" i="11" l="1"/>
  <c r="P550" i="14" s="1"/>
  <c r="S550" i="15" s="1"/>
  <c r="AC550" i="11"/>
  <c r="D550" i="14" s="1"/>
  <c r="C551" i="8"/>
  <c r="B551" i="8"/>
  <c r="D551" i="8"/>
  <c r="E551" i="8"/>
  <c r="A552" i="14"/>
  <c r="A552" i="15" s="1"/>
  <c r="C552" i="15" s="1"/>
  <c r="D552" i="15" s="1"/>
  <c r="T552" i="11"/>
  <c r="AB552" i="11"/>
  <c r="C552" i="14" s="1"/>
  <c r="R552" i="11"/>
  <c r="AH550" i="11"/>
  <c r="Q550" i="14" s="1"/>
  <c r="T550" i="15" s="1"/>
  <c r="O551" i="11"/>
  <c r="X551" i="11"/>
  <c r="M551" i="14" s="1"/>
  <c r="AF550" i="11"/>
  <c r="O550" i="14" s="1"/>
  <c r="R550" i="15" s="1"/>
  <c r="AD550" i="11"/>
  <c r="E550" i="14" s="1"/>
  <c r="AE550" i="11"/>
  <c r="N550" i="14" s="1"/>
  <c r="Q550" i="15" s="1"/>
  <c r="S552" i="11"/>
  <c r="P552" i="11"/>
  <c r="L552" i="11" s="1"/>
  <c r="B552" i="14" s="1"/>
  <c r="Q552" i="11"/>
  <c r="U552" i="11"/>
  <c r="P551" i="15" l="1"/>
  <c r="A552" i="8"/>
  <c r="P552" i="8" s="1"/>
  <c r="Q552" i="8" s="1"/>
  <c r="Y551" i="11"/>
  <c r="W551" i="11" s="1"/>
  <c r="M552" i="11"/>
  <c r="N553" i="11" s="1"/>
  <c r="Z552" i="11"/>
  <c r="AC551" i="11" l="1"/>
  <c r="D551" i="14" s="1"/>
  <c r="E552" i="8"/>
  <c r="D552" i="8"/>
  <c r="B552" i="8"/>
  <c r="A553" i="14"/>
  <c r="T553" i="11"/>
  <c r="AB553" i="11"/>
  <c r="C553" i="14" s="1"/>
  <c r="R553" i="11"/>
  <c r="AD551" i="11"/>
  <c r="E551" i="14" s="1"/>
  <c r="AG551" i="11"/>
  <c r="P551" i="14" s="1"/>
  <c r="S551" i="15" s="1"/>
  <c r="AE551" i="11"/>
  <c r="N551" i="14" s="1"/>
  <c r="Q551" i="15" s="1"/>
  <c r="AH551" i="11"/>
  <c r="Q551" i="14" s="1"/>
  <c r="T551" i="15" s="1"/>
  <c r="AF551" i="11"/>
  <c r="O551" i="14" s="1"/>
  <c r="R551" i="15" s="1"/>
  <c r="O552" i="11"/>
  <c r="X552" i="11"/>
  <c r="M552" i="14" s="1"/>
  <c r="U553" i="11"/>
  <c r="Q553" i="11"/>
  <c r="S553" i="11"/>
  <c r="P553" i="11"/>
  <c r="L553" i="11" s="1"/>
  <c r="B553" i="14" s="1"/>
  <c r="P552" i="15" l="1"/>
  <c r="A553" i="8"/>
  <c r="P553" i="8" s="1"/>
  <c r="Q553" i="8" s="1"/>
  <c r="A553" i="15"/>
  <c r="C553" i="15" s="1"/>
  <c r="D553" i="15" s="1"/>
  <c r="Y552" i="11"/>
  <c r="W552" i="11" s="1"/>
  <c r="Z553" i="11"/>
  <c r="M553" i="11"/>
  <c r="N554" i="11" s="1"/>
  <c r="D553" i="8" l="1"/>
  <c r="AE552" i="11"/>
  <c r="N552" i="14" s="1"/>
  <c r="Q552" i="15" s="1"/>
  <c r="AC552" i="11"/>
  <c r="D552" i="14" s="1"/>
  <c r="B553" i="8"/>
  <c r="E553" i="8"/>
  <c r="AH552" i="11"/>
  <c r="Q552" i="14" s="1"/>
  <c r="T552" i="15" s="1"/>
  <c r="A554" i="14"/>
  <c r="A554" i="15" s="1"/>
  <c r="C554" i="15" s="1"/>
  <c r="D554" i="15" s="1"/>
  <c r="T554" i="11"/>
  <c r="AG552" i="11"/>
  <c r="P552" i="14" s="1"/>
  <c r="S552" i="15" s="1"/>
  <c r="AB554" i="11"/>
  <c r="C554" i="14" s="1"/>
  <c r="R554" i="11"/>
  <c r="P554" i="11"/>
  <c r="L554" i="11" s="1"/>
  <c r="B554" i="14" s="1"/>
  <c r="Q554" i="11"/>
  <c r="S554" i="11"/>
  <c r="U554" i="11"/>
  <c r="AF552" i="11"/>
  <c r="O552" i="14" s="1"/>
  <c r="R552" i="15" s="1"/>
  <c r="X553" i="11"/>
  <c r="M553" i="14" s="1"/>
  <c r="O553" i="11"/>
  <c r="AD552" i="11"/>
  <c r="E552" i="14" s="1"/>
  <c r="P553" i="15" l="1"/>
  <c r="A554" i="8"/>
  <c r="P554" i="8" s="1"/>
  <c r="Q554" i="8" s="1"/>
  <c r="C552" i="8"/>
  <c r="Z554" i="11"/>
  <c r="M554" i="11"/>
  <c r="N555" i="11" s="1"/>
  <c r="Y553" i="11"/>
  <c r="W553" i="11" s="1"/>
  <c r="D554" i="8" l="1"/>
  <c r="C554" i="8"/>
  <c r="B554" i="8"/>
  <c r="E554" i="8"/>
  <c r="AD553" i="11"/>
  <c r="E553" i="14" s="1"/>
  <c r="AC553" i="11"/>
  <c r="D553" i="14" s="1"/>
  <c r="A555" i="14"/>
  <c r="A555" i="15" s="1"/>
  <c r="C555" i="15" s="1"/>
  <c r="D555" i="15" s="1"/>
  <c r="T555" i="11"/>
  <c r="AH553" i="11"/>
  <c r="Q553" i="14" s="1"/>
  <c r="T553" i="15" s="1"/>
  <c r="AG553" i="11"/>
  <c r="P553" i="14" s="1"/>
  <c r="S553" i="15" s="1"/>
  <c r="AF553" i="11"/>
  <c r="O553" i="14" s="1"/>
  <c r="R553" i="15" s="1"/>
  <c r="AB555" i="11"/>
  <c r="C555" i="14" s="1"/>
  <c r="R555" i="11"/>
  <c r="Q555" i="11"/>
  <c r="U555" i="11"/>
  <c r="P555" i="11"/>
  <c r="L555" i="11" s="1"/>
  <c r="B555" i="14" s="1"/>
  <c r="S555" i="11"/>
  <c r="AE553" i="11"/>
  <c r="N553" i="14" s="1"/>
  <c r="Q553" i="15" s="1"/>
  <c r="X554" i="11"/>
  <c r="M554" i="14" s="1"/>
  <c r="O554" i="11"/>
  <c r="P554" i="15" l="1"/>
  <c r="C553" i="8"/>
  <c r="A555" i="8"/>
  <c r="P555" i="8" s="1"/>
  <c r="Q555" i="8" s="1"/>
  <c r="Z555" i="11"/>
  <c r="M555" i="11"/>
  <c r="N556" i="11" s="1"/>
  <c r="Y554" i="11"/>
  <c r="W554" i="11" s="1"/>
  <c r="AC554" i="11" l="1"/>
  <c r="D554" i="14" s="1"/>
  <c r="D555" i="8"/>
  <c r="C555" i="8"/>
  <c r="E555" i="8"/>
  <c r="B555" i="8"/>
  <c r="A556" i="14"/>
  <c r="A556" i="15" s="1"/>
  <c r="C556" i="15" s="1"/>
  <c r="D556" i="15" s="1"/>
  <c r="T556" i="11"/>
  <c r="AH554" i="11"/>
  <c r="Q554" i="14" s="1"/>
  <c r="T554" i="15" s="1"/>
  <c r="AF554" i="11"/>
  <c r="O554" i="14" s="1"/>
  <c r="R554" i="15" s="1"/>
  <c r="AE554" i="11"/>
  <c r="N554" i="14" s="1"/>
  <c r="Q554" i="15" s="1"/>
  <c r="AG554" i="11"/>
  <c r="P554" i="14" s="1"/>
  <c r="S554" i="15" s="1"/>
  <c r="AB556" i="11"/>
  <c r="C556" i="14" s="1"/>
  <c r="R556" i="11"/>
  <c r="AD554" i="11"/>
  <c r="E554" i="14" s="1"/>
  <c r="Q556" i="11"/>
  <c r="P556" i="11"/>
  <c r="L556" i="11" s="1"/>
  <c r="B556" i="14" s="1"/>
  <c r="S556" i="11"/>
  <c r="U556" i="11"/>
  <c r="O555" i="11"/>
  <c r="X555" i="11"/>
  <c r="M555" i="14" s="1"/>
  <c r="P555" i="15" l="1"/>
  <c r="A556" i="8"/>
  <c r="P556" i="8" s="1"/>
  <c r="Q556" i="8" s="1"/>
  <c r="Y555" i="11"/>
  <c r="W555" i="11" s="1"/>
  <c r="M556" i="11"/>
  <c r="N557" i="11" s="1"/>
  <c r="Z556" i="11"/>
  <c r="AC555" i="11" l="1"/>
  <c r="D555" i="14" s="1"/>
  <c r="B556" i="8"/>
  <c r="C556" i="8"/>
  <c r="D556" i="8"/>
  <c r="E556" i="8"/>
  <c r="A557" i="14"/>
  <c r="A557" i="15" s="1"/>
  <c r="C557" i="15" s="1"/>
  <c r="D557" i="15" s="1"/>
  <c r="T557" i="11"/>
  <c r="AG555" i="11"/>
  <c r="P555" i="14" s="1"/>
  <c r="S555" i="15" s="1"/>
  <c r="AF555" i="11"/>
  <c r="O555" i="14" s="1"/>
  <c r="R555" i="15" s="1"/>
  <c r="AE555" i="11"/>
  <c r="N555" i="14" s="1"/>
  <c r="Q555" i="15" s="1"/>
  <c r="AH555" i="11"/>
  <c r="Q555" i="14" s="1"/>
  <c r="T555" i="15" s="1"/>
  <c r="AB557" i="11"/>
  <c r="C557" i="14" s="1"/>
  <c r="R557" i="11"/>
  <c r="AD555" i="11"/>
  <c r="E555" i="14" s="1"/>
  <c r="Q557" i="11"/>
  <c r="U557" i="11"/>
  <c r="P557" i="11"/>
  <c r="L557" i="11" s="1"/>
  <c r="B557" i="14" s="1"/>
  <c r="S557" i="11"/>
  <c r="O556" i="11"/>
  <c r="X556" i="11"/>
  <c r="M556" i="14" s="1"/>
  <c r="P556" i="15" l="1"/>
  <c r="A557" i="8"/>
  <c r="P557" i="8" s="1"/>
  <c r="Q557" i="8" s="1"/>
  <c r="Y556" i="11"/>
  <c r="W556" i="11" s="1"/>
  <c r="Z557" i="11"/>
  <c r="M557" i="11"/>
  <c r="N558" i="11" s="1"/>
  <c r="AD556" i="11" l="1"/>
  <c r="E556" i="14" s="1"/>
  <c r="AC556" i="11"/>
  <c r="D556" i="14" s="1"/>
  <c r="B557" i="8"/>
  <c r="D557" i="8"/>
  <c r="E557" i="8"/>
  <c r="A558" i="14"/>
  <c r="A558" i="15" s="1"/>
  <c r="C558" i="15" s="1"/>
  <c r="D558" i="15" s="1"/>
  <c r="T558" i="11"/>
  <c r="AE556" i="11"/>
  <c r="N556" i="14" s="1"/>
  <c r="Q556" i="15" s="1"/>
  <c r="AH556" i="11"/>
  <c r="Q556" i="14" s="1"/>
  <c r="T556" i="15" s="1"/>
  <c r="AF556" i="11"/>
  <c r="O556" i="14" s="1"/>
  <c r="R556" i="15" s="1"/>
  <c r="AB558" i="11"/>
  <c r="C558" i="14" s="1"/>
  <c r="R558" i="11"/>
  <c r="U558" i="11"/>
  <c r="Q558" i="11"/>
  <c r="S558" i="11"/>
  <c r="P558" i="11"/>
  <c r="L558" i="11" s="1"/>
  <c r="B558" i="14" s="1"/>
  <c r="X557" i="11"/>
  <c r="M557" i="14" s="1"/>
  <c r="O557" i="11"/>
  <c r="AG556" i="11"/>
  <c r="P556" i="14" s="1"/>
  <c r="S556" i="15" s="1"/>
  <c r="P557" i="15" l="1"/>
  <c r="A558" i="8"/>
  <c r="P558" i="8" s="1"/>
  <c r="Q558" i="8" s="1"/>
  <c r="Z558" i="11"/>
  <c r="M558" i="11"/>
  <c r="N559" i="11" s="1"/>
  <c r="Y557" i="11"/>
  <c r="W557" i="11" s="1"/>
  <c r="AC557" i="11" l="1"/>
  <c r="D557" i="14" s="1"/>
  <c r="B558" i="8"/>
  <c r="C557" i="8"/>
  <c r="D558" i="8"/>
  <c r="E558" i="8"/>
  <c r="A559" i="14"/>
  <c r="A559" i="15" s="1"/>
  <c r="C559" i="15" s="1"/>
  <c r="D559" i="15" s="1"/>
  <c r="T559" i="11"/>
  <c r="AF557" i="11"/>
  <c r="O557" i="14" s="1"/>
  <c r="R557" i="15" s="1"/>
  <c r="AE557" i="11"/>
  <c r="N557" i="14" s="1"/>
  <c r="Q557" i="15" s="1"/>
  <c r="AH557" i="11"/>
  <c r="Q557" i="14" s="1"/>
  <c r="T557" i="15" s="1"/>
  <c r="AG557" i="11"/>
  <c r="P557" i="14" s="1"/>
  <c r="S557" i="15" s="1"/>
  <c r="AB559" i="11"/>
  <c r="C559" i="14" s="1"/>
  <c r="R559" i="11"/>
  <c r="AD557" i="11"/>
  <c r="E557" i="14" s="1"/>
  <c r="S559" i="11"/>
  <c r="P559" i="11"/>
  <c r="L559" i="11" s="1"/>
  <c r="B559" i="14" s="1"/>
  <c r="U559" i="11"/>
  <c r="A559" i="8"/>
  <c r="P559" i="8" s="1"/>
  <c r="Q559" i="11"/>
  <c r="X558" i="11"/>
  <c r="M558" i="14" s="1"/>
  <c r="O558" i="11"/>
  <c r="P558" i="15" l="1"/>
  <c r="D559" i="8"/>
  <c r="Q559" i="8"/>
  <c r="E559" i="8"/>
  <c r="B559" i="8"/>
  <c r="C559" i="8"/>
  <c r="Z559" i="11"/>
  <c r="M559" i="11"/>
  <c r="N560" i="11" s="1"/>
  <c r="Y558" i="11"/>
  <c r="W558" i="11" s="1"/>
  <c r="AC558" i="11" l="1"/>
  <c r="D558" i="14" s="1"/>
  <c r="C558" i="8"/>
  <c r="A560" i="14"/>
  <c r="A560" i="15" s="1"/>
  <c r="C560" i="15" s="1"/>
  <c r="D560" i="15" s="1"/>
  <c r="T560" i="11"/>
  <c r="AG558" i="11"/>
  <c r="P558" i="14" s="1"/>
  <c r="S558" i="15" s="1"/>
  <c r="AH558" i="11"/>
  <c r="Q558" i="14" s="1"/>
  <c r="T558" i="15" s="1"/>
  <c r="AF558" i="11"/>
  <c r="O558" i="14" s="1"/>
  <c r="R558" i="15" s="1"/>
  <c r="AE558" i="11"/>
  <c r="N558" i="14" s="1"/>
  <c r="Q558" i="15" s="1"/>
  <c r="AB560" i="11"/>
  <c r="C560" i="14" s="1"/>
  <c r="R560" i="11"/>
  <c r="AD558" i="11"/>
  <c r="E558" i="14" s="1"/>
  <c r="S560" i="11"/>
  <c r="P560" i="11"/>
  <c r="L560" i="11" s="1"/>
  <c r="B560" i="14" s="1"/>
  <c r="U560" i="11"/>
  <c r="Q560" i="11"/>
  <c r="X559" i="11"/>
  <c r="M559" i="14" s="1"/>
  <c r="O559" i="11"/>
  <c r="P559" i="15" l="1"/>
  <c r="A560" i="8"/>
  <c r="P560" i="8" s="1"/>
  <c r="Q560" i="8" s="1"/>
  <c r="M560" i="11"/>
  <c r="N561" i="11" s="1"/>
  <c r="Z560" i="11"/>
  <c r="Y559" i="11"/>
  <c r="W559" i="11" s="1"/>
  <c r="B560" i="8" l="1"/>
  <c r="E560" i="8"/>
  <c r="AC559" i="11"/>
  <c r="D559" i="14" s="1"/>
  <c r="D560" i="8"/>
  <c r="C560" i="8"/>
  <c r="A561" i="14"/>
  <c r="A561" i="15" s="1"/>
  <c r="C561" i="15" s="1"/>
  <c r="D561" i="15" s="1"/>
  <c r="T561" i="11"/>
  <c r="AF559" i="11"/>
  <c r="O559" i="14" s="1"/>
  <c r="R559" i="15" s="1"/>
  <c r="AE559" i="11"/>
  <c r="N559" i="14" s="1"/>
  <c r="Q559" i="15" s="1"/>
  <c r="AG559" i="11"/>
  <c r="P559" i="14" s="1"/>
  <c r="S559" i="15" s="1"/>
  <c r="AH559" i="11"/>
  <c r="Q559" i="14" s="1"/>
  <c r="T559" i="15" s="1"/>
  <c r="AB561" i="11"/>
  <c r="C561" i="14" s="1"/>
  <c r="R561" i="11"/>
  <c r="O560" i="11"/>
  <c r="X560" i="11"/>
  <c r="M560" i="14" s="1"/>
  <c r="AD559" i="11"/>
  <c r="E559" i="14" s="1"/>
  <c r="U561" i="11"/>
  <c r="Q561" i="11"/>
  <c r="P561" i="11"/>
  <c r="L561" i="11" s="1"/>
  <c r="B561" i="14" s="1"/>
  <c r="S561" i="11"/>
  <c r="P560" i="15" l="1"/>
  <c r="A561" i="8"/>
  <c r="P561" i="8" s="1"/>
  <c r="Q561" i="8" s="1"/>
  <c r="Y560" i="11"/>
  <c r="W560" i="11" s="1"/>
  <c r="AG560" i="11"/>
  <c r="P560" i="14" s="1"/>
  <c r="S560" i="15" s="1"/>
  <c r="AF560" i="11"/>
  <c r="O560" i="14" s="1"/>
  <c r="R560" i="15" s="1"/>
  <c r="AH560" i="11"/>
  <c r="Q560" i="14" s="1"/>
  <c r="T560" i="15" s="1"/>
  <c r="Z561" i="11"/>
  <c r="M561" i="11"/>
  <c r="N562" i="11" s="1"/>
  <c r="AC560" i="11" l="1"/>
  <c r="D560" i="14" s="1"/>
  <c r="C561" i="8"/>
  <c r="B561" i="8"/>
  <c r="D561" i="8"/>
  <c r="E561" i="8"/>
  <c r="AE560" i="11"/>
  <c r="N560" i="14" s="1"/>
  <c r="Q560" i="15" s="1"/>
  <c r="A562" i="14"/>
  <c r="A562" i="15" s="1"/>
  <c r="C562" i="15" s="1"/>
  <c r="D562" i="15" s="1"/>
  <c r="T562" i="11"/>
  <c r="AB562" i="11"/>
  <c r="C562" i="14" s="1"/>
  <c r="R562" i="11"/>
  <c r="AD560" i="11"/>
  <c r="E560" i="14" s="1"/>
  <c r="Q562" i="11"/>
  <c r="U562" i="11"/>
  <c r="P562" i="11"/>
  <c r="L562" i="11" s="1"/>
  <c r="B562" i="14" s="1"/>
  <c r="S562" i="11"/>
  <c r="O561" i="11"/>
  <c r="X561" i="11"/>
  <c r="M561" i="14" s="1"/>
  <c r="P561" i="15" l="1"/>
  <c r="A562" i="8"/>
  <c r="P562" i="8" s="1"/>
  <c r="Q562" i="8" s="1"/>
  <c r="Y561" i="11"/>
  <c r="W561" i="11" s="1"/>
  <c r="AE561" i="11"/>
  <c r="N561" i="14" s="1"/>
  <c r="Q561" i="15" s="1"/>
  <c r="AH561" i="11"/>
  <c r="Q561" i="14" s="1"/>
  <c r="T561" i="15" s="1"/>
  <c r="AG561" i="11"/>
  <c r="P561" i="14" s="1"/>
  <c r="S561" i="15" s="1"/>
  <c r="M562" i="11"/>
  <c r="N563" i="11" s="1"/>
  <c r="Z562" i="11"/>
  <c r="AD561" i="11" l="1"/>
  <c r="E561" i="14" s="1"/>
  <c r="AC561" i="11"/>
  <c r="D561" i="14" s="1"/>
  <c r="D562" i="8"/>
  <c r="B562" i="8"/>
  <c r="E562" i="8"/>
  <c r="A563" i="14"/>
  <c r="A563" i="15" s="1"/>
  <c r="C563" i="15" s="1"/>
  <c r="D563" i="15" s="1"/>
  <c r="T563" i="11"/>
  <c r="AB563" i="11"/>
  <c r="C563" i="14" s="1"/>
  <c r="R563" i="11"/>
  <c r="Q563" i="11"/>
  <c r="U563" i="11"/>
  <c r="S563" i="11"/>
  <c r="P563" i="11"/>
  <c r="L563" i="11" s="1"/>
  <c r="B563" i="14" s="1"/>
  <c r="O562" i="11"/>
  <c r="X562" i="11"/>
  <c r="M562" i="14" s="1"/>
  <c r="AF561" i="11"/>
  <c r="O561" i="14" s="1"/>
  <c r="R561" i="15" s="1"/>
  <c r="P562" i="15" l="1"/>
  <c r="A563" i="8"/>
  <c r="E563" i="8" s="1"/>
  <c r="W562" i="11"/>
  <c r="Y562" i="11"/>
  <c r="M563" i="11"/>
  <c r="N564" i="11" s="1"/>
  <c r="Z563" i="11"/>
  <c r="AC562" i="11" l="1"/>
  <c r="D562" i="14" s="1"/>
  <c r="C563" i="8"/>
  <c r="D563" i="8"/>
  <c r="B563" i="8"/>
  <c r="P563" i="8"/>
  <c r="Q563" i="8" s="1"/>
  <c r="A564" i="14"/>
  <c r="A564" i="15" s="1"/>
  <c r="C564" i="15" s="1"/>
  <c r="D564" i="15" s="1"/>
  <c r="T564" i="11"/>
  <c r="AB564" i="11"/>
  <c r="C564" i="14" s="1"/>
  <c r="R564" i="11"/>
  <c r="AG562" i="11"/>
  <c r="P562" i="14" s="1"/>
  <c r="S562" i="15" s="1"/>
  <c r="AF562" i="11"/>
  <c r="O562" i="14" s="1"/>
  <c r="R562" i="15" s="1"/>
  <c r="AH562" i="11"/>
  <c r="Q562" i="14" s="1"/>
  <c r="T562" i="15" s="1"/>
  <c r="AD562" i="11"/>
  <c r="E562" i="14" s="1"/>
  <c r="O563" i="11"/>
  <c r="X563" i="11"/>
  <c r="M563" i="14" s="1"/>
  <c r="P564" i="11"/>
  <c r="L564" i="11" s="1"/>
  <c r="B564" i="14" s="1"/>
  <c r="U564" i="11"/>
  <c r="Q564" i="11"/>
  <c r="S564" i="11"/>
  <c r="AE562" i="11"/>
  <c r="N562" i="14" s="1"/>
  <c r="Q562" i="15" s="1"/>
  <c r="P563" i="15" l="1"/>
  <c r="C562" i="8"/>
  <c r="A564" i="8"/>
  <c r="P564" i="8" s="1"/>
  <c r="Q564" i="8" s="1"/>
  <c r="Y563" i="11"/>
  <c r="W563" i="11" s="1"/>
  <c r="Z564" i="11"/>
  <c r="M564" i="11"/>
  <c r="N565" i="11" s="1"/>
  <c r="B564" i="8" l="1"/>
  <c r="AF563" i="11"/>
  <c r="O563" i="14" s="1"/>
  <c r="R563" i="15" s="1"/>
  <c r="AC563" i="11"/>
  <c r="D563" i="14" s="1"/>
  <c r="C564" i="8"/>
  <c r="D564" i="8"/>
  <c r="E564" i="8"/>
  <c r="A565" i="14"/>
  <c r="A565" i="15" s="1"/>
  <c r="C565" i="15" s="1"/>
  <c r="D565" i="15" s="1"/>
  <c r="T565" i="11"/>
  <c r="AB565" i="11"/>
  <c r="C565" i="14" s="1"/>
  <c r="R565" i="11"/>
  <c r="AG563" i="11"/>
  <c r="P563" i="14" s="1"/>
  <c r="S563" i="15" s="1"/>
  <c r="X564" i="11"/>
  <c r="M564" i="14" s="1"/>
  <c r="O564" i="11"/>
  <c r="AD563" i="11"/>
  <c r="E563" i="14" s="1"/>
  <c r="AE563" i="11"/>
  <c r="N563" i="14" s="1"/>
  <c r="Q563" i="15" s="1"/>
  <c r="U565" i="11"/>
  <c r="Q565" i="11"/>
  <c r="P565" i="11"/>
  <c r="L565" i="11" s="1"/>
  <c r="B565" i="14" s="1"/>
  <c r="S565" i="11"/>
  <c r="AH563" i="11"/>
  <c r="Q563" i="14" s="1"/>
  <c r="T563" i="15" s="1"/>
  <c r="P564" i="15" l="1"/>
  <c r="A565" i="8"/>
  <c r="P565" i="8" s="1"/>
  <c r="Q565" i="8" s="1"/>
  <c r="Z565" i="11"/>
  <c r="M565" i="11"/>
  <c r="N566" i="11" s="1"/>
  <c r="Y564" i="11"/>
  <c r="W564" i="11" s="1"/>
  <c r="AC564" i="11" l="1"/>
  <c r="D564" i="14" s="1"/>
  <c r="B565" i="8"/>
  <c r="D565" i="8"/>
  <c r="E565" i="8"/>
  <c r="A566" i="14"/>
  <c r="A566" i="15" s="1"/>
  <c r="C566" i="15" s="1"/>
  <c r="D566" i="15" s="1"/>
  <c r="T566" i="11"/>
  <c r="AB566" i="11"/>
  <c r="C566" i="14" s="1"/>
  <c r="AG564" i="11"/>
  <c r="P564" i="14" s="1"/>
  <c r="S564" i="15" s="1"/>
  <c r="R566" i="11"/>
  <c r="AF564" i="11"/>
  <c r="O564" i="14" s="1"/>
  <c r="R564" i="15" s="1"/>
  <c r="AH564" i="11"/>
  <c r="Q564" i="14" s="1"/>
  <c r="T564" i="15" s="1"/>
  <c r="AE564" i="11"/>
  <c r="N564" i="14" s="1"/>
  <c r="Q564" i="15" s="1"/>
  <c r="AD564" i="11"/>
  <c r="E564" i="14" s="1"/>
  <c r="S566" i="11"/>
  <c r="U566" i="11"/>
  <c r="Q566" i="11"/>
  <c r="P566" i="11"/>
  <c r="L566" i="11" s="1"/>
  <c r="B566" i="14" s="1"/>
  <c r="X565" i="11"/>
  <c r="M565" i="14" s="1"/>
  <c r="O565" i="11"/>
  <c r="P565" i="15" l="1"/>
  <c r="A566" i="8"/>
  <c r="P566" i="8" s="1"/>
  <c r="Q566" i="8" s="1"/>
  <c r="M566" i="11"/>
  <c r="N567" i="11" s="1"/>
  <c r="Z566" i="11"/>
  <c r="Y565" i="11"/>
  <c r="W565" i="11" s="1"/>
  <c r="AH565" i="11" l="1"/>
  <c r="Q565" i="14" s="1"/>
  <c r="T565" i="15" s="1"/>
  <c r="AC565" i="11"/>
  <c r="D565" i="14" s="1"/>
  <c r="B566" i="8"/>
  <c r="D566" i="8"/>
  <c r="E566" i="8"/>
  <c r="A567" i="14"/>
  <c r="A567" i="15" s="1"/>
  <c r="C567" i="15" s="1"/>
  <c r="D567" i="15" s="1"/>
  <c r="T567" i="11"/>
  <c r="AB567" i="11"/>
  <c r="C567" i="14" s="1"/>
  <c r="R567" i="11"/>
  <c r="AE565" i="11"/>
  <c r="N565" i="14" s="1"/>
  <c r="Q565" i="15" s="1"/>
  <c r="AF565" i="11"/>
  <c r="O565" i="14" s="1"/>
  <c r="R565" i="15" s="1"/>
  <c r="AD565" i="11"/>
  <c r="E565" i="14" s="1"/>
  <c r="X566" i="11"/>
  <c r="M566" i="14" s="1"/>
  <c r="O566" i="11"/>
  <c r="P567" i="11"/>
  <c r="L567" i="11" s="1"/>
  <c r="B567" i="14" s="1"/>
  <c r="U567" i="11"/>
  <c r="S567" i="11"/>
  <c r="A567" i="8"/>
  <c r="P567" i="8" s="1"/>
  <c r="Q567" i="11"/>
  <c r="AG565" i="11"/>
  <c r="P565" i="14" s="1"/>
  <c r="S565" i="15" s="1"/>
  <c r="P566" i="15" l="1"/>
  <c r="C565" i="8"/>
  <c r="D567" i="8"/>
  <c r="Q567" i="8"/>
  <c r="E567" i="8"/>
  <c r="B567" i="8"/>
  <c r="C567" i="8"/>
  <c r="Z567" i="11"/>
  <c r="M567" i="11"/>
  <c r="N568" i="11" s="1"/>
  <c r="Y566" i="11"/>
  <c r="W566" i="11" s="1"/>
  <c r="AC566" i="11" l="1"/>
  <c r="D566" i="14" s="1"/>
  <c r="C566" i="8"/>
  <c r="A568" i="14"/>
  <c r="A568" i="15" s="1"/>
  <c r="C568" i="15" s="1"/>
  <c r="D568" i="15" s="1"/>
  <c r="T568" i="11"/>
  <c r="AB568" i="11"/>
  <c r="C568" i="14" s="1"/>
  <c r="R568" i="11"/>
  <c r="AG566" i="11"/>
  <c r="P566" i="14" s="1"/>
  <c r="S566" i="15" s="1"/>
  <c r="AD566" i="11"/>
  <c r="E566" i="14" s="1"/>
  <c r="P568" i="11"/>
  <c r="L568" i="11" s="1"/>
  <c r="B568" i="14" s="1"/>
  <c r="S568" i="11"/>
  <c r="U568" i="11"/>
  <c r="Q568" i="11"/>
  <c r="AE566" i="11"/>
  <c r="N566" i="14" s="1"/>
  <c r="Q566" i="15" s="1"/>
  <c r="X567" i="11"/>
  <c r="M567" i="14" s="1"/>
  <c r="O567" i="11"/>
  <c r="AH566" i="11"/>
  <c r="Q566" i="14" s="1"/>
  <c r="T566" i="15" s="1"/>
  <c r="AF566" i="11"/>
  <c r="O566" i="14" s="1"/>
  <c r="R566" i="15" s="1"/>
  <c r="P567" i="15" l="1"/>
  <c r="A568" i="8"/>
  <c r="P568" i="8" s="1"/>
  <c r="Q568" i="8" s="1"/>
  <c r="Z568" i="11"/>
  <c r="M568" i="11"/>
  <c r="N569" i="11" s="1"/>
  <c r="Y567" i="11"/>
  <c r="W567" i="11" s="1"/>
  <c r="AC567" i="11" s="1"/>
  <c r="C568" i="8" l="1"/>
  <c r="B568" i="8"/>
  <c r="D568" i="8"/>
  <c r="E568" i="8"/>
  <c r="A569" i="14"/>
  <c r="A569" i="15" s="1"/>
  <c r="C569" i="15" s="1"/>
  <c r="D569" i="15" s="1"/>
  <c r="T569" i="11"/>
  <c r="AB569" i="11"/>
  <c r="C569" i="14" s="1"/>
  <c r="R569" i="11"/>
  <c r="AE567" i="11"/>
  <c r="N567" i="14" s="1"/>
  <c r="Q567" i="15" s="1"/>
  <c r="D567" i="14"/>
  <c r="P569" i="11"/>
  <c r="L569" i="11" s="1"/>
  <c r="B569" i="14" s="1"/>
  <c r="S569" i="11"/>
  <c r="U569" i="11"/>
  <c r="Q569" i="11"/>
  <c r="AF567" i="11"/>
  <c r="O567" i="14" s="1"/>
  <c r="R567" i="15" s="1"/>
  <c r="AD567" i="11"/>
  <c r="E567" i="14" s="1"/>
  <c r="O568" i="11"/>
  <c r="X568" i="11"/>
  <c r="M568" i="14" s="1"/>
  <c r="AH567" i="11"/>
  <c r="Q567" i="14" s="1"/>
  <c r="T567" i="15" s="1"/>
  <c r="AG567" i="11"/>
  <c r="P567" i="14" s="1"/>
  <c r="S567" i="15" s="1"/>
  <c r="P568" i="15" l="1"/>
  <c r="A569" i="8"/>
  <c r="P569" i="8" s="1"/>
  <c r="Q569" i="8" s="1"/>
  <c r="Y568" i="11"/>
  <c r="W568" i="11" s="1"/>
  <c r="M569" i="11"/>
  <c r="N570" i="11" s="1"/>
  <c r="Z569" i="11"/>
  <c r="AG568" i="11" l="1"/>
  <c r="P568" i="14" s="1"/>
  <c r="S568" i="15" s="1"/>
  <c r="AC568" i="11"/>
  <c r="D568" i="14" s="1"/>
  <c r="C569" i="8"/>
  <c r="D569" i="8"/>
  <c r="B569" i="8"/>
  <c r="E569" i="8"/>
  <c r="A570" i="14"/>
  <c r="A570" i="15" s="1"/>
  <c r="C570" i="15" s="1"/>
  <c r="D570" i="15" s="1"/>
  <c r="T570" i="11"/>
  <c r="AB570" i="11"/>
  <c r="C570" i="14" s="1"/>
  <c r="R570" i="11"/>
  <c r="AH568" i="11"/>
  <c r="Q568" i="14" s="1"/>
  <c r="T568" i="15" s="1"/>
  <c r="AE568" i="11"/>
  <c r="N568" i="14" s="1"/>
  <c r="Q568" i="15" s="1"/>
  <c r="AD568" i="11"/>
  <c r="E568" i="14" s="1"/>
  <c r="X569" i="11"/>
  <c r="M569" i="14" s="1"/>
  <c r="O569" i="11"/>
  <c r="A570" i="8"/>
  <c r="P570" i="8" s="1"/>
  <c r="P570" i="11"/>
  <c r="L570" i="11" s="1"/>
  <c r="B570" i="14" s="1"/>
  <c r="U570" i="11"/>
  <c r="Q570" i="11"/>
  <c r="S570" i="11"/>
  <c r="AF568" i="11"/>
  <c r="O568" i="14" s="1"/>
  <c r="R568" i="15" s="1"/>
  <c r="P569" i="15" l="1"/>
  <c r="D570" i="8"/>
  <c r="Q570" i="8"/>
  <c r="E570" i="8"/>
  <c r="B570" i="8"/>
  <c r="M570" i="11"/>
  <c r="N571" i="11" s="1"/>
  <c r="Z570" i="11"/>
  <c r="Y569" i="11"/>
  <c r="W569" i="11" s="1"/>
  <c r="AC569" i="11" l="1"/>
  <c r="D569" i="14" s="1"/>
  <c r="A571" i="14"/>
  <c r="A571" i="15" s="1"/>
  <c r="C571" i="15" s="1"/>
  <c r="D571" i="15" s="1"/>
  <c r="T571" i="11"/>
  <c r="AB571" i="11"/>
  <c r="C571" i="14" s="1"/>
  <c r="R571" i="11"/>
  <c r="AG569" i="11"/>
  <c r="P569" i="14" s="1"/>
  <c r="S569" i="15" s="1"/>
  <c r="AD569" i="11"/>
  <c r="E569" i="14" s="1"/>
  <c r="AE569" i="11"/>
  <c r="N569" i="14" s="1"/>
  <c r="Q569" i="15" s="1"/>
  <c r="AF569" i="11"/>
  <c r="O569" i="14" s="1"/>
  <c r="R569" i="15" s="1"/>
  <c r="X570" i="11"/>
  <c r="M570" i="14" s="1"/>
  <c r="O570" i="11"/>
  <c r="S571" i="11"/>
  <c r="P571" i="11"/>
  <c r="L571" i="11" s="1"/>
  <c r="B571" i="14" s="1"/>
  <c r="A571" i="8"/>
  <c r="P571" i="8" s="1"/>
  <c r="U571" i="11"/>
  <c r="Q571" i="11"/>
  <c r="AH569" i="11"/>
  <c r="Q569" i="14" s="1"/>
  <c r="T569" i="15" s="1"/>
  <c r="P570" i="15" l="1"/>
  <c r="D571" i="8"/>
  <c r="Q571" i="8"/>
  <c r="E571" i="8"/>
  <c r="B571" i="8"/>
  <c r="M571" i="11"/>
  <c r="N572" i="11" s="1"/>
  <c r="Z571" i="11"/>
  <c r="Y570" i="11"/>
  <c r="W570" i="11" s="1"/>
  <c r="AC570" i="11" l="1"/>
  <c r="D570" i="14" s="1"/>
  <c r="C570" i="8"/>
  <c r="A572" i="14"/>
  <c r="A572" i="15" s="1"/>
  <c r="C572" i="15" s="1"/>
  <c r="D572" i="15" s="1"/>
  <c r="T572" i="11"/>
  <c r="AH570" i="11"/>
  <c r="Q570" i="14" s="1"/>
  <c r="T570" i="15" s="1"/>
  <c r="AE570" i="11"/>
  <c r="N570" i="14" s="1"/>
  <c r="Q570" i="15" s="1"/>
  <c r="AG570" i="11"/>
  <c r="P570" i="14" s="1"/>
  <c r="S570" i="15" s="1"/>
  <c r="AF570" i="11"/>
  <c r="O570" i="14" s="1"/>
  <c r="R570" i="15" s="1"/>
  <c r="AB572" i="11"/>
  <c r="C572" i="14" s="1"/>
  <c r="R572" i="11"/>
  <c r="AD570" i="11"/>
  <c r="E570" i="14" s="1"/>
  <c r="O571" i="11"/>
  <c r="X571" i="11"/>
  <c r="M571" i="14" s="1"/>
  <c r="U572" i="11"/>
  <c r="S572" i="11"/>
  <c r="Q572" i="11"/>
  <c r="P572" i="11"/>
  <c r="L572" i="11" s="1"/>
  <c r="B572" i="14" s="1"/>
  <c r="P571" i="15" l="1"/>
  <c r="A572" i="8"/>
  <c r="P572" i="8" s="1"/>
  <c r="Q572" i="8" s="1"/>
  <c r="Y571" i="11"/>
  <c r="W571" i="11" s="1"/>
  <c r="AG571" i="11"/>
  <c r="P571" i="14" s="1"/>
  <c r="S571" i="15" s="1"/>
  <c r="Z572" i="11"/>
  <c r="M572" i="11"/>
  <c r="N573" i="11" s="1"/>
  <c r="AC571" i="11" l="1"/>
  <c r="D571" i="14" s="1"/>
  <c r="B572" i="8"/>
  <c r="C572" i="8"/>
  <c r="E572" i="8"/>
  <c r="D572" i="8"/>
  <c r="C571" i="8"/>
  <c r="A573" i="14"/>
  <c r="A573" i="15" s="1"/>
  <c r="C573" i="15" s="1"/>
  <c r="D573" i="15" s="1"/>
  <c r="T573" i="11"/>
  <c r="AE571" i="11"/>
  <c r="N571" i="14" s="1"/>
  <c r="Q571" i="15" s="1"/>
  <c r="AH571" i="11"/>
  <c r="Q571" i="14" s="1"/>
  <c r="T571" i="15" s="1"/>
  <c r="AF571" i="11"/>
  <c r="O571" i="14" s="1"/>
  <c r="R571" i="15" s="1"/>
  <c r="AB573" i="11"/>
  <c r="C573" i="14" s="1"/>
  <c r="R573" i="11"/>
  <c r="S573" i="11"/>
  <c r="Q573" i="11"/>
  <c r="P573" i="11"/>
  <c r="L573" i="11" s="1"/>
  <c r="B573" i="14" s="1"/>
  <c r="U573" i="11"/>
  <c r="AD571" i="11"/>
  <c r="E571" i="14" s="1"/>
  <c r="X572" i="11"/>
  <c r="M572" i="14" s="1"/>
  <c r="O572" i="11"/>
  <c r="P572" i="15" l="1"/>
  <c r="A573" i="8"/>
  <c r="P573" i="8" s="1"/>
  <c r="Q573" i="8" s="1"/>
  <c r="M573" i="11"/>
  <c r="N574" i="11" s="1"/>
  <c r="Z573" i="11"/>
  <c r="Y572" i="11"/>
  <c r="W572" i="11" s="1"/>
  <c r="C573" i="8" l="1"/>
  <c r="D573" i="8"/>
  <c r="AC572" i="11"/>
  <c r="D572" i="14" s="1"/>
  <c r="B573" i="8"/>
  <c r="E573" i="8"/>
  <c r="A574" i="14"/>
  <c r="A574" i="15" s="1"/>
  <c r="C574" i="15" s="1"/>
  <c r="D574" i="15" s="1"/>
  <c r="T574" i="11"/>
  <c r="AG572" i="11"/>
  <c r="P572" i="14" s="1"/>
  <c r="S572" i="15" s="1"/>
  <c r="AF572" i="11"/>
  <c r="O572" i="14" s="1"/>
  <c r="R572" i="15" s="1"/>
  <c r="AH572" i="11"/>
  <c r="Q572" i="14" s="1"/>
  <c r="T572" i="15" s="1"/>
  <c r="AE572" i="11"/>
  <c r="N572" i="14" s="1"/>
  <c r="Q572" i="15" s="1"/>
  <c r="AB574" i="11"/>
  <c r="C574" i="14" s="1"/>
  <c r="R574" i="11"/>
  <c r="AD572" i="11"/>
  <c r="E572" i="14" s="1"/>
  <c r="O573" i="11"/>
  <c r="X573" i="11"/>
  <c r="M573" i="14" s="1"/>
  <c r="P574" i="11"/>
  <c r="L574" i="11" s="1"/>
  <c r="B574" i="14" s="1"/>
  <c r="U574" i="11"/>
  <c r="S574" i="11"/>
  <c r="Q574" i="11"/>
  <c r="P573" i="15" l="1"/>
  <c r="A574" i="8"/>
  <c r="P574" i="8" s="1"/>
  <c r="Q574" i="8" s="1"/>
  <c r="Y573" i="11"/>
  <c r="W573" i="11" s="1"/>
  <c r="AC573" i="11" s="1"/>
  <c r="AG573" i="11"/>
  <c r="P573" i="14" s="1"/>
  <c r="S573" i="15" s="1"/>
  <c r="AE573" i="11"/>
  <c r="N573" i="14" s="1"/>
  <c r="Q573" i="15" s="1"/>
  <c r="AH573" i="11"/>
  <c r="Q573" i="14" s="1"/>
  <c r="T573" i="15" s="1"/>
  <c r="AF573" i="11"/>
  <c r="O573" i="14" s="1"/>
  <c r="R573" i="15" s="1"/>
  <c r="Z574" i="11"/>
  <c r="M574" i="11"/>
  <c r="N575" i="11" s="1"/>
  <c r="B574" i="8" l="1"/>
  <c r="C574" i="8"/>
  <c r="D574" i="8"/>
  <c r="E574" i="8"/>
  <c r="A575" i="14"/>
  <c r="T575" i="11"/>
  <c r="AB575" i="11"/>
  <c r="C575" i="14" s="1"/>
  <c r="R575" i="11"/>
  <c r="P575" i="11"/>
  <c r="L575" i="11" s="1"/>
  <c r="B575" i="14" s="1"/>
  <c r="S575" i="11"/>
  <c r="U575" i="11"/>
  <c r="Q575" i="11"/>
  <c r="AD573" i="11"/>
  <c r="E573" i="14" s="1"/>
  <c r="D573" i="14"/>
  <c r="X574" i="11"/>
  <c r="M574" i="14" s="1"/>
  <c r="O574" i="11"/>
  <c r="P574" i="15" l="1"/>
  <c r="A575" i="8"/>
  <c r="P575" i="8" s="1"/>
  <c r="Q575" i="8" s="1"/>
  <c r="A575" i="15"/>
  <c r="C575" i="15" s="1"/>
  <c r="D575" i="15" s="1"/>
  <c r="Z575" i="11"/>
  <c r="M575" i="11"/>
  <c r="N576" i="11" s="1"/>
  <c r="Y574" i="11"/>
  <c r="W574" i="11" s="1"/>
  <c r="B575" i="8" l="1"/>
  <c r="E575" i="8"/>
  <c r="AD574" i="11"/>
  <c r="E574" i="14" s="1"/>
  <c r="AC574" i="11"/>
  <c r="D574" i="14" s="1"/>
  <c r="D575" i="8"/>
  <c r="AE574" i="11"/>
  <c r="N574" i="14" s="1"/>
  <c r="Q574" i="15" s="1"/>
  <c r="AG574" i="11"/>
  <c r="P574" i="14" s="1"/>
  <c r="S574" i="15" s="1"/>
  <c r="AH574" i="11"/>
  <c r="Q574" i="14" s="1"/>
  <c r="T574" i="15" s="1"/>
  <c r="A576" i="14"/>
  <c r="A576" i="15" s="1"/>
  <c r="C576" i="15" s="1"/>
  <c r="D576" i="15" s="1"/>
  <c r="T576" i="11"/>
  <c r="AB576" i="11"/>
  <c r="C576" i="14" s="1"/>
  <c r="R576" i="11"/>
  <c r="U576" i="11"/>
  <c r="P576" i="11"/>
  <c r="L576" i="11" s="1"/>
  <c r="B576" i="14" s="1"/>
  <c r="Q576" i="11"/>
  <c r="S576" i="11"/>
  <c r="AF574" i="11"/>
  <c r="O574" i="14" s="1"/>
  <c r="R574" i="15" s="1"/>
  <c r="X575" i="11"/>
  <c r="M575" i="14" s="1"/>
  <c r="O575" i="11"/>
  <c r="P575" i="15" l="1"/>
  <c r="A576" i="8"/>
  <c r="E576" i="8" s="1"/>
  <c r="Y575" i="11"/>
  <c r="W575" i="11" s="1"/>
  <c r="Z576" i="11"/>
  <c r="M576" i="11"/>
  <c r="N577" i="11" s="1"/>
  <c r="AD575" i="11" l="1"/>
  <c r="E575" i="14" s="1"/>
  <c r="AC575" i="11"/>
  <c r="D575" i="14" s="1"/>
  <c r="B576" i="8"/>
  <c r="C576" i="8"/>
  <c r="D576" i="8"/>
  <c r="P576" i="8"/>
  <c r="Q576" i="8" s="1"/>
  <c r="A577" i="14"/>
  <c r="A577" i="15" s="1"/>
  <c r="C577" i="15" s="1"/>
  <c r="D577" i="15" s="1"/>
  <c r="T577" i="11"/>
  <c r="AB577" i="11"/>
  <c r="C577" i="14" s="1"/>
  <c r="R577" i="11"/>
  <c r="AF575" i="11"/>
  <c r="O575" i="14" s="1"/>
  <c r="R575" i="15" s="1"/>
  <c r="AE575" i="11"/>
  <c r="N575" i="14" s="1"/>
  <c r="Q575" i="15" s="1"/>
  <c r="AG575" i="11"/>
  <c r="P575" i="14" s="1"/>
  <c r="S575" i="15" s="1"/>
  <c r="P577" i="11"/>
  <c r="L577" i="11" s="1"/>
  <c r="B577" i="14" s="1"/>
  <c r="Q577" i="11"/>
  <c r="S577" i="11"/>
  <c r="U577" i="11"/>
  <c r="O576" i="11"/>
  <c r="X576" i="11"/>
  <c r="M576" i="14" s="1"/>
  <c r="AH575" i="11"/>
  <c r="Q575" i="14" s="1"/>
  <c r="T575" i="15" s="1"/>
  <c r="P576" i="15" l="1"/>
  <c r="A577" i="8"/>
  <c r="P577" i="8" s="1"/>
  <c r="Q577" i="8" s="1"/>
  <c r="C575" i="8"/>
  <c r="C577" i="8"/>
  <c r="Y576" i="11"/>
  <c r="W576" i="11"/>
  <c r="Z577" i="11"/>
  <c r="M577" i="11"/>
  <c r="N578" i="11" s="1"/>
  <c r="B577" i="8" l="1"/>
  <c r="D577" i="8"/>
  <c r="E577" i="8"/>
  <c r="AC576" i="11"/>
  <c r="D576" i="14" s="1"/>
  <c r="A578" i="14"/>
  <c r="A578" i="15" s="1"/>
  <c r="C578" i="15" s="1"/>
  <c r="D578" i="15" s="1"/>
  <c r="T578" i="11"/>
  <c r="AB578" i="11"/>
  <c r="C578" i="14" s="1"/>
  <c r="R578" i="11"/>
  <c r="AF576" i="11"/>
  <c r="O576" i="14" s="1"/>
  <c r="R576" i="15" s="1"/>
  <c r="AD576" i="11"/>
  <c r="E576" i="14" s="1"/>
  <c r="AG576" i="11"/>
  <c r="P576" i="14" s="1"/>
  <c r="S576" i="15" s="1"/>
  <c r="X577" i="11"/>
  <c r="M577" i="14" s="1"/>
  <c r="O577" i="11"/>
  <c r="AE576" i="11"/>
  <c r="N576" i="14" s="1"/>
  <c r="Q576" i="15" s="1"/>
  <c r="P578" i="11"/>
  <c r="L578" i="11" s="1"/>
  <c r="B578" i="14" s="1"/>
  <c r="U578" i="11"/>
  <c r="S578" i="11"/>
  <c r="A578" i="8"/>
  <c r="P578" i="8" s="1"/>
  <c r="Q578" i="11"/>
  <c r="AH576" i="11"/>
  <c r="Q576" i="14" s="1"/>
  <c r="T576" i="15" s="1"/>
  <c r="P577" i="15" l="1"/>
  <c r="D578" i="8"/>
  <c r="Q578" i="8"/>
  <c r="E578" i="8"/>
  <c r="B578" i="8"/>
  <c r="C578" i="8"/>
  <c r="M578" i="11"/>
  <c r="N579" i="11" s="1"/>
  <c r="Z578" i="11"/>
  <c r="Y577" i="11"/>
  <c r="W577" i="11" s="1"/>
  <c r="AF577" i="11" l="1"/>
  <c r="O577" i="14" s="1"/>
  <c r="R577" i="15" s="1"/>
  <c r="AC577" i="11"/>
  <c r="D577" i="14" s="1"/>
  <c r="A579" i="14"/>
  <c r="A579" i="15" s="1"/>
  <c r="C579" i="15" s="1"/>
  <c r="D579" i="15" s="1"/>
  <c r="T579" i="11"/>
  <c r="AB579" i="11"/>
  <c r="C579" i="14" s="1"/>
  <c r="R579" i="11"/>
  <c r="AE577" i="11"/>
  <c r="N577" i="14" s="1"/>
  <c r="Q577" i="15" s="1"/>
  <c r="AD577" i="11"/>
  <c r="E577" i="14" s="1"/>
  <c r="AH577" i="11"/>
  <c r="Q577" i="14" s="1"/>
  <c r="T577" i="15" s="1"/>
  <c r="O578" i="11"/>
  <c r="X578" i="11"/>
  <c r="M578" i="14" s="1"/>
  <c r="AG577" i="11"/>
  <c r="P577" i="14" s="1"/>
  <c r="S577" i="15" s="1"/>
  <c r="P579" i="11"/>
  <c r="L579" i="11" s="1"/>
  <c r="B579" i="14" s="1"/>
  <c r="Q579" i="11"/>
  <c r="U579" i="11"/>
  <c r="A579" i="8"/>
  <c r="P579" i="8" s="1"/>
  <c r="S579" i="11"/>
  <c r="P578" i="15" l="1"/>
  <c r="D579" i="8"/>
  <c r="Q579" i="8"/>
  <c r="E579" i="8"/>
  <c r="B579" i="8"/>
  <c r="C579" i="8"/>
  <c r="Y578" i="11"/>
  <c r="W578" i="11" s="1"/>
  <c r="M579" i="11"/>
  <c r="N580" i="11" s="1"/>
  <c r="Z579" i="11"/>
  <c r="AE578" i="11" l="1"/>
  <c r="N578" i="14" s="1"/>
  <c r="Q578" i="15" s="1"/>
  <c r="AC578" i="11"/>
  <c r="D578" i="14" s="1"/>
  <c r="A580" i="14"/>
  <c r="A580" i="15" s="1"/>
  <c r="C580" i="15" s="1"/>
  <c r="D580" i="15" s="1"/>
  <c r="T580" i="11"/>
  <c r="AB580" i="11"/>
  <c r="C580" i="14" s="1"/>
  <c r="R580" i="11"/>
  <c r="AF578" i="11"/>
  <c r="O578" i="14" s="1"/>
  <c r="R578" i="15" s="1"/>
  <c r="AH578" i="11"/>
  <c r="Q578" i="14" s="1"/>
  <c r="T578" i="15" s="1"/>
  <c r="AD578" i="11"/>
  <c r="E578" i="14" s="1"/>
  <c r="X579" i="11"/>
  <c r="M579" i="14" s="1"/>
  <c r="O579" i="11"/>
  <c r="S580" i="11"/>
  <c r="Q580" i="11"/>
  <c r="U580" i="11"/>
  <c r="P580" i="11"/>
  <c r="L580" i="11" s="1"/>
  <c r="B580" i="14" s="1"/>
  <c r="AG578" i="11"/>
  <c r="P578" i="14" s="1"/>
  <c r="S578" i="15" s="1"/>
  <c r="P579" i="15" l="1"/>
  <c r="A580" i="8"/>
  <c r="P580" i="8" s="1"/>
  <c r="Q580" i="8" s="1"/>
  <c r="Z580" i="11"/>
  <c r="M580" i="11"/>
  <c r="N581" i="11" s="1"/>
  <c r="Y579" i="11"/>
  <c r="W579" i="11" s="1"/>
  <c r="AC579" i="11" l="1"/>
  <c r="D579" i="14" s="1"/>
  <c r="B580" i="8"/>
  <c r="D580" i="8"/>
  <c r="E580" i="8"/>
  <c r="A581" i="14"/>
  <c r="A581" i="15" s="1"/>
  <c r="C581" i="15" s="1"/>
  <c r="D581" i="15" s="1"/>
  <c r="T581" i="11"/>
  <c r="AB581" i="11"/>
  <c r="C581" i="14" s="1"/>
  <c r="R581" i="11"/>
  <c r="AE579" i="11"/>
  <c r="N579" i="14" s="1"/>
  <c r="Q579" i="15" s="1"/>
  <c r="AG579" i="11"/>
  <c r="P579" i="14" s="1"/>
  <c r="S579" i="15" s="1"/>
  <c r="AF579" i="11"/>
  <c r="O579" i="14" s="1"/>
  <c r="R579" i="15" s="1"/>
  <c r="AD579" i="11"/>
  <c r="E579" i="14" s="1"/>
  <c r="Q581" i="11"/>
  <c r="P581" i="11"/>
  <c r="L581" i="11" s="1"/>
  <c r="B581" i="14" s="1"/>
  <c r="U581" i="11"/>
  <c r="S581" i="11"/>
  <c r="AH579" i="11"/>
  <c r="Q579" i="14" s="1"/>
  <c r="T579" i="15" s="1"/>
  <c r="O580" i="11"/>
  <c r="X580" i="11"/>
  <c r="M580" i="14" s="1"/>
  <c r="P580" i="15" l="1"/>
  <c r="A581" i="8"/>
  <c r="E581" i="8" s="1"/>
  <c r="Y580" i="11"/>
  <c r="W580" i="11" s="1"/>
  <c r="M581" i="11"/>
  <c r="N582" i="11" s="1"/>
  <c r="Z581" i="11"/>
  <c r="AD580" i="11" l="1"/>
  <c r="E580" i="14" s="1"/>
  <c r="AC580" i="11"/>
  <c r="B581" i="8"/>
  <c r="D581" i="8"/>
  <c r="P581" i="8"/>
  <c r="Q581" i="8" s="1"/>
  <c r="A582" i="14"/>
  <c r="A582" i="15" s="1"/>
  <c r="C582" i="15" s="1"/>
  <c r="D582" i="15" s="1"/>
  <c r="T582" i="11"/>
  <c r="AB582" i="11"/>
  <c r="C582" i="14" s="1"/>
  <c r="R582" i="11"/>
  <c r="AG580" i="11"/>
  <c r="P580" i="14" s="1"/>
  <c r="S580" i="15" s="1"/>
  <c r="AF580" i="11"/>
  <c r="O580" i="14" s="1"/>
  <c r="R580" i="15" s="1"/>
  <c r="D580" i="14"/>
  <c r="X581" i="11"/>
  <c r="M581" i="14" s="1"/>
  <c r="O581" i="11"/>
  <c r="AH580" i="11"/>
  <c r="Q580" i="14" s="1"/>
  <c r="T580" i="15" s="1"/>
  <c r="S582" i="11"/>
  <c r="U582" i="11"/>
  <c r="P582" i="11"/>
  <c r="L582" i="11" s="1"/>
  <c r="B582" i="14" s="1"/>
  <c r="Q582" i="11"/>
  <c r="AE580" i="11"/>
  <c r="N580" i="14" s="1"/>
  <c r="Q580" i="15" s="1"/>
  <c r="P581" i="15" l="1"/>
  <c r="C580" i="8"/>
  <c r="A582" i="8"/>
  <c r="P582" i="8" s="1"/>
  <c r="Q582" i="8" s="1"/>
  <c r="M582" i="11"/>
  <c r="N583" i="11" s="1"/>
  <c r="Z582" i="11"/>
  <c r="Y581" i="11"/>
  <c r="W581" i="11" s="1"/>
  <c r="AC581" i="11" s="1"/>
  <c r="C582" i="8" l="1"/>
  <c r="E582" i="8"/>
  <c r="D582" i="8"/>
  <c r="B582" i="8"/>
  <c r="A583" i="14"/>
  <c r="A583" i="15" s="1"/>
  <c r="C583" i="15" s="1"/>
  <c r="D583" i="15" s="1"/>
  <c r="T583" i="11"/>
  <c r="AB583" i="11"/>
  <c r="C583" i="14" s="1"/>
  <c r="R583" i="11"/>
  <c r="AE581" i="11"/>
  <c r="N581" i="14" s="1"/>
  <c r="Q581" i="15" s="1"/>
  <c r="D581" i="14"/>
  <c r="X582" i="11"/>
  <c r="M582" i="14" s="1"/>
  <c r="O582" i="11"/>
  <c r="AH581" i="11"/>
  <c r="Q581" i="14" s="1"/>
  <c r="T581" i="15" s="1"/>
  <c r="AG581" i="11"/>
  <c r="P581" i="14" s="1"/>
  <c r="S581" i="15" s="1"/>
  <c r="AD581" i="11"/>
  <c r="E581" i="14" s="1"/>
  <c r="AF581" i="11"/>
  <c r="O581" i="14" s="1"/>
  <c r="R581" i="15" s="1"/>
  <c r="Q583" i="11"/>
  <c r="U583" i="11"/>
  <c r="P583" i="11"/>
  <c r="L583" i="11" s="1"/>
  <c r="B583" i="14" s="1"/>
  <c r="S583" i="11"/>
  <c r="P582" i="15" l="1"/>
  <c r="C581" i="8"/>
  <c r="A583" i="8"/>
  <c r="P583" i="8" s="1"/>
  <c r="Q583" i="8" s="1"/>
  <c r="M583" i="11"/>
  <c r="N584" i="11" s="1"/>
  <c r="Z583" i="11"/>
  <c r="Y582" i="11"/>
  <c r="W582" i="11" s="1"/>
  <c r="AG582" i="11" l="1"/>
  <c r="P582" i="14" s="1"/>
  <c r="S582" i="15" s="1"/>
  <c r="AC582" i="11"/>
  <c r="D582" i="14" s="1"/>
  <c r="E583" i="8"/>
  <c r="B583" i="8"/>
  <c r="D583" i="8"/>
  <c r="C583" i="8"/>
  <c r="A584" i="14"/>
  <c r="A584" i="15" s="1"/>
  <c r="C584" i="15" s="1"/>
  <c r="D584" i="15" s="1"/>
  <c r="T584" i="11"/>
  <c r="AB584" i="11"/>
  <c r="C584" i="14" s="1"/>
  <c r="R584" i="11"/>
  <c r="AD582" i="11"/>
  <c r="E582" i="14" s="1"/>
  <c r="AE582" i="11"/>
  <c r="N582" i="14" s="1"/>
  <c r="Q582" i="15" s="1"/>
  <c r="O583" i="11"/>
  <c r="X583" i="11"/>
  <c r="M583" i="14" s="1"/>
  <c r="AF582" i="11"/>
  <c r="O582" i="14" s="1"/>
  <c r="R582" i="15" s="1"/>
  <c r="AH582" i="11"/>
  <c r="Q582" i="14" s="1"/>
  <c r="T582" i="15" s="1"/>
  <c r="P584" i="11"/>
  <c r="L584" i="11" s="1"/>
  <c r="B584" i="14" s="1"/>
  <c r="U584" i="11"/>
  <c r="S584" i="11"/>
  <c r="Q584" i="11"/>
  <c r="P583" i="15" l="1"/>
  <c r="A584" i="8"/>
  <c r="P584" i="8" s="1"/>
  <c r="Q584" i="8" s="1"/>
  <c r="Z584" i="11"/>
  <c r="M584" i="11"/>
  <c r="N585" i="11" s="1"/>
  <c r="Y583" i="11"/>
  <c r="W583" i="11" s="1"/>
  <c r="AC583" i="11" l="1"/>
  <c r="D583" i="14" s="1"/>
  <c r="C584" i="8"/>
  <c r="E584" i="8"/>
  <c r="B584" i="8"/>
  <c r="D584" i="8"/>
  <c r="A585" i="14"/>
  <c r="A585" i="15" s="1"/>
  <c r="C585" i="15" s="1"/>
  <c r="D585" i="15" s="1"/>
  <c r="T585" i="11"/>
  <c r="AF583" i="11"/>
  <c r="O583" i="14" s="1"/>
  <c r="R583" i="15" s="1"/>
  <c r="AH583" i="11"/>
  <c r="Q583" i="14" s="1"/>
  <c r="T583" i="15" s="1"/>
  <c r="AG583" i="11"/>
  <c r="P583" i="14" s="1"/>
  <c r="S583" i="15" s="1"/>
  <c r="AE583" i="11"/>
  <c r="N583" i="14" s="1"/>
  <c r="Q583" i="15" s="1"/>
  <c r="AB585" i="11"/>
  <c r="C585" i="14" s="1"/>
  <c r="R585" i="11"/>
  <c r="AD583" i="11"/>
  <c r="E583" i="14" s="1"/>
  <c r="U585" i="11"/>
  <c r="A585" i="8"/>
  <c r="P585" i="8" s="1"/>
  <c r="Q585" i="11"/>
  <c r="S585" i="11"/>
  <c r="P585" i="11"/>
  <c r="L585" i="11" s="1"/>
  <c r="B585" i="14" s="1"/>
  <c r="X584" i="11"/>
  <c r="M584" i="14" s="1"/>
  <c r="O584" i="11"/>
  <c r="P584" i="15" l="1"/>
  <c r="D585" i="8"/>
  <c r="Q585" i="8"/>
  <c r="E585" i="8"/>
  <c r="B585" i="8"/>
  <c r="M585" i="11"/>
  <c r="N586" i="11" s="1"/>
  <c r="Z585" i="11"/>
  <c r="Y584" i="11"/>
  <c r="W584" i="11" s="1"/>
  <c r="AC584" i="11" l="1"/>
  <c r="D584" i="14" s="1"/>
  <c r="A586" i="14"/>
  <c r="T586" i="11"/>
  <c r="AE584" i="11"/>
  <c r="N584" i="14" s="1"/>
  <c r="Q584" i="15" s="1"/>
  <c r="AH584" i="11"/>
  <c r="Q584" i="14" s="1"/>
  <c r="T584" i="15" s="1"/>
  <c r="AG584" i="11"/>
  <c r="P584" i="14" s="1"/>
  <c r="S584" i="15" s="1"/>
  <c r="AF584" i="11"/>
  <c r="O584" i="14" s="1"/>
  <c r="R584" i="15" s="1"/>
  <c r="AB586" i="11"/>
  <c r="C586" i="14" s="1"/>
  <c r="AD584" i="11"/>
  <c r="E584" i="14" s="1"/>
  <c r="R586" i="11"/>
  <c r="X585" i="11"/>
  <c r="M585" i="14" s="1"/>
  <c r="O585" i="11"/>
  <c r="U586" i="11"/>
  <c r="S586" i="11"/>
  <c r="Q586" i="11"/>
  <c r="P586" i="11"/>
  <c r="L586" i="11" s="1"/>
  <c r="B586" i="14" s="1"/>
  <c r="P585" i="15" l="1"/>
  <c r="A586" i="8"/>
  <c r="P586" i="8" s="1"/>
  <c r="Q586" i="8" s="1"/>
  <c r="A586" i="15"/>
  <c r="C586" i="15" s="1"/>
  <c r="D586" i="15" s="1"/>
  <c r="Z586" i="11"/>
  <c r="M586" i="11"/>
  <c r="N587" i="11" s="1"/>
  <c r="Y585" i="11"/>
  <c r="W585" i="11" s="1"/>
  <c r="B586" i="8" l="1"/>
  <c r="D586" i="8"/>
  <c r="AH585" i="11"/>
  <c r="Q585" i="14" s="1"/>
  <c r="T585" i="15" s="1"/>
  <c r="AC585" i="11"/>
  <c r="D585" i="14" s="1"/>
  <c r="E586" i="8"/>
  <c r="A587" i="14"/>
  <c r="A587" i="15" s="1"/>
  <c r="C587" i="15" s="1"/>
  <c r="D587" i="15" s="1"/>
  <c r="T587" i="11"/>
  <c r="AE585" i="11"/>
  <c r="N585" i="14" s="1"/>
  <c r="Q585" i="15" s="1"/>
  <c r="AF585" i="11"/>
  <c r="O585" i="14" s="1"/>
  <c r="R585" i="15" s="1"/>
  <c r="AB587" i="11"/>
  <c r="C587" i="14" s="1"/>
  <c r="R587" i="11"/>
  <c r="Q587" i="11"/>
  <c r="P587" i="11"/>
  <c r="L587" i="11" s="1"/>
  <c r="B587" i="14" s="1"/>
  <c r="S587" i="11"/>
  <c r="U587" i="11"/>
  <c r="X586" i="11"/>
  <c r="M586" i="14" s="1"/>
  <c r="O586" i="11"/>
  <c r="AG585" i="11"/>
  <c r="P585" i="14" s="1"/>
  <c r="S585" i="15" s="1"/>
  <c r="AD585" i="11"/>
  <c r="E585" i="14" s="1"/>
  <c r="P586" i="15" l="1"/>
  <c r="C585" i="8"/>
  <c r="A587" i="8"/>
  <c r="P587" i="8" s="1"/>
  <c r="Q587" i="8" s="1"/>
  <c r="Z587" i="11"/>
  <c r="M587" i="11"/>
  <c r="N588" i="11" s="1"/>
  <c r="Y586" i="11"/>
  <c r="W586" i="11" s="1"/>
  <c r="AH586" i="11" l="1"/>
  <c r="Q586" i="14" s="1"/>
  <c r="T586" i="15" s="1"/>
  <c r="AC586" i="11"/>
  <c r="B587" i="8"/>
  <c r="C587" i="8"/>
  <c r="D587" i="8"/>
  <c r="E587" i="8"/>
  <c r="A588" i="14"/>
  <c r="A588" i="15" s="1"/>
  <c r="C588" i="15" s="1"/>
  <c r="D588" i="15" s="1"/>
  <c r="T588" i="11"/>
  <c r="AG586" i="11"/>
  <c r="P586" i="14" s="1"/>
  <c r="S586" i="15" s="1"/>
  <c r="AF586" i="11"/>
  <c r="O586" i="14" s="1"/>
  <c r="R586" i="15" s="1"/>
  <c r="AB588" i="11"/>
  <c r="C588" i="14" s="1"/>
  <c r="R588" i="11"/>
  <c r="AE586" i="11"/>
  <c r="N586" i="14" s="1"/>
  <c r="Q586" i="15" s="1"/>
  <c r="D586" i="14"/>
  <c r="AD586" i="11"/>
  <c r="E586" i="14" s="1"/>
  <c r="P588" i="11"/>
  <c r="L588" i="11" s="1"/>
  <c r="B588" i="14" s="1"/>
  <c r="U588" i="11"/>
  <c r="S588" i="11"/>
  <c r="Q588" i="11"/>
  <c r="X587" i="11"/>
  <c r="M587" i="14" s="1"/>
  <c r="O587" i="11"/>
  <c r="P587" i="15" l="1"/>
  <c r="C586" i="8"/>
  <c r="A588" i="8"/>
  <c r="P588" i="8" s="1"/>
  <c r="Q588" i="8" s="1"/>
  <c r="Y587" i="11"/>
  <c r="W587" i="11" s="1"/>
  <c r="AG587" i="11"/>
  <c r="P587" i="14" s="1"/>
  <c r="S587" i="15" s="1"/>
  <c r="AE587" i="11"/>
  <c r="N587" i="14" s="1"/>
  <c r="Q587" i="15" s="1"/>
  <c r="AH587" i="11"/>
  <c r="Q587" i="14" s="1"/>
  <c r="T587" i="15" s="1"/>
  <c r="Z588" i="11"/>
  <c r="M588" i="11"/>
  <c r="N589" i="11" s="1"/>
  <c r="AC587" i="11" l="1"/>
  <c r="D587" i="14" s="1"/>
  <c r="B588" i="8"/>
  <c r="D588" i="8"/>
  <c r="C588" i="8"/>
  <c r="E588" i="8"/>
  <c r="AF587" i="11"/>
  <c r="O587" i="14" s="1"/>
  <c r="R587" i="15" s="1"/>
  <c r="A589" i="14"/>
  <c r="A589" i="15" s="1"/>
  <c r="C589" i="15" s="1"/>
  <c r="D589" i="15" s="1"/>
  <c r="T589" i="11"/>
  <c r="AB589" i="11"/>
  <c r="C589" i="14" s="1"/>
  <c r="R589" i="11"/>
  <c r="AD587" i="11"/>
  <c r="E587" i="14" s="1"/>
  <c r="U589" i="11"/>
  <c r="Q589" i="11"/>
  <c r="P589" i="11"/>
  <c r="L589" i="11" s="1"/>
  <c r="B589" i="14" s="1"/>
  <c r="S589" i="11"/>
  <c r="X588" i="11"/>
  <c r="M588" i="14" s="1"/>
  <c r="O588" i="11"/>
  <c r="P588" i="15" l="1"/>
  <c r="A589" i="8"/>
  <c r="P589" i="8" s="1"/>
  <c r="Q589" i="8" s="1"/>
  <c r="M589" i="11"/>
  <c r="N590" i="11" s="1"/>
  <c r="Z589" i="11"/>
  <c r="Y588" i="11"/>
  <c r="W588" i="11" s="1"/>
  <c r="AF588" i="11" l="1"/>
  <c r="O588" i="14" s="1"/>
  <c r="R588" i="15" s="1"/>
  <c r="AC588" i="11"/>
  <c r="D588" i="14" s="1"/>
  <c r="C589" i="8"/>
  <c r="B589" i="8"/>
  <c r="D589" i="8"/>
  <c r="E589" i="8"/>
  <c r="AG588" i="11"/>
  <c r="P588" i="14" s="1"/>
  <c r="S588" i="15" s="1"/>
  <c r="AE588" i="11"/>
  <c r="N588" i="14" s="1"/>
  <c r="Q588" i="15" s="1"/>
  <c r="AH588" i="11"/>
  <c r="Q588" i="14" s="1"/>
  <c r="T588" i="15" s="1"/>
  <c r="A590" i="14"/>
  <c r="A590" i="15" s="1"/>
  <c r="C590" i="15" s="1"/>
  <c r="D590" i="15" s="1"/>
  <c r="T590" i="11"/>
  <c r="AB590" i="11"/>
  <c r="C590" i="14" s="1"/>
  <c r="R590" i="11"/>
  <c r="O589" i="11"/>
  <c r="X589" i="11"/>
  <c r="M589" i="14" s="1"/>
  <c r="U590" i="11"/>
  <c r="P590" i="11"/>
  <c r="L590" i="11" s="1"/>
  <c r="B590" i="14" s="1"/>
  <c r="S590" i="11"/>
  <c r="Q590" i="11"/>
  <c r="AD588" i="11"/>
  <c r="E588" i="14" s="1"/>
  <c r="P589" i="15" l="1"/>
  <c r="A590" i="8"/>
  <c r="P590" i="8" s="1"/>
  <c r="Q590" i="8" s="1"/>
  <c r="Y589" i="11"/>
  <c r="W589" i="11" s="1"/>
  <c r="AF589" i="11"/>
  <c r="O589" i="14" s="1"/>
  <c r="R589" i="15" s="1"/>
  <c r="AG589" i="11"/>
  <c r="P589" i="14" s="1"/>
  <c r="S589" i="15" s="1"/>
  <c r="AE589" i="11"/>
  <c r="N589" i="14" s="1"/>
  <c r="Q589" i="15" s="1"/>
  <c r="M590" i="11"/>
  <c r="N591" i="11" s="1"/>
  <c r="Z590" i="11"/>
  <c r="AD589" i="11" l="1"/>
  <c r="E589" i="14" s="1"/>
  <c r="AC589" i="11"/>
  <c r="D589" i="14" s="1"/>
  <c r="B590" i="8"/>
  <c r="D590" i="8"/>
  <c r="E590" i="8"/>
  <c r="A591" i="14"/>
  <c r="T591" i="11"/>
  <c r="AB591" i="11"/>
  <c r="C591" i="14" s="1"/>
  <c r="R591" i="11"/>
  <c r="U591" i="11"/>
  <c r="P591" i="11"/>
  <c r="L591" i="11" s="1"/>
  <c r="B591" i="14" s="1"/>
  <c r="Q591" i="11"/>
  <c r="S591" i="11"/>
  <c r="X590" i="11"/>
  <c r="M590" i="14" s="1"/>
  <c r="O590" i="11"/>
  <c r="AH589" i="11"/>
  <c r="Q589" i="14" s="1"/>
  <c r="T589" i="15" s="1"/>
  <c r="P590" i="15" l="1"/>
  <c r="A591" i="8"/>
  <c r="B591" i="8" s="1"/>
  <c r="A591" i="15"/>
  <c r="C591" i="15" s="1"/>
  <c r="D591" i="15" s="1"/>
  <c r="Y590" i="11"/>
  <c r="W590" i="11" s="1"/>
  <c r="Z591" i="11"/>
  <c r="M591" i="11"/>
  <c r="N592" i="11" s="1"/>
  <c r="E591" i="8" l="1"/>
  <c r="AE590" i="11"/>
  <c r="N590" i="14" s="1"/>
  <c r="Q590" i="15" s="1"/>
  <c r="AC590" i="11"/>
  <c r="D590" i="14" s="1"/>
  <c r="D591" i="8"/>
  <c r="C591" i="8"/>
  <c r="P591" i="8"/>
  <c r="Q591" i="8" s="1"/>
  <c r="A592" i="14"/>
  <c r="A592" i="15" s="1"/>
  <c r="C592" i="15" s="1"/>
  <c r="D592" i="15" s="1"/>
  <c r="T592" i="11"/>
  <c r="AB592" i="11"/>
  <c r="C592" i="14" s="1"/>
  <c r="R592" i="11"/>
  <c r="AD590" i="11"/>
  <c r="E590" i="14" s="1"/>
  <c r="AG590" i="11"/>
  <c r="P590" i="14" s="1"/>
  <c r="S590" i="15" s="1"/>
  <c r="AH590" i="11"/>
  <c r="Q590" i="14" s="1"/>
  <c r="T590" i="15" s="1"/>
  <c r="P592" i="11"/>
  <c r="L592" i="11" s="1"/>
  <c r="B592" i="14" s="1"/>
  <c r="Q592" i="11"/>
  <c r="S592" i="11"/>
  <c r="U592" i="11"/>
  <c r="X591" i="11"/>
  <c r="M591" i="14" s="1"/>
  <c r="O591" i="11"/>
  <c r="AF590" i="11"/>
  <c r="O590" i="14" s="1"/>
  <c r="R590" i="15" s="1"/>
  <c r="P591" i="15" l="1"/>
  <c r="A592" i="8"/>
  <c r="E592" i="8" s="1"/>
  <c r="C590" i="8"/>
  <c r="Z592" i="11"/>
  <c r="M592" i="11"/>
  <c r="N593" i="11" s="1"/>
  <c r="Y591" i="11"/>
  <c r="W591" i="11" s="1"/>
  <c r="AC591" i="11" l="1"/>
  <c r="D591" i="14" s="1"/>
  <c r="C592" i="8"/>
  <c r="D592" i="8"/>
  <c r="B592" i="8"/>
  <c r="P592" i="8"/>
  <c r="Q592" i="8" s="1"/>
  <c r="A593" i="14"/>
  <c r="A593" i="15" s="1"/>
  <c r="C593" i="15" s="1"/>
  <c r="D593" i="15" s="1"/>
  <c r="T593" i="11"/>
  <c r="AB593" i="11"/>
  <c r="C593" i="14" s="1"/>
  <c r="R593" i="11"/>
  <c r="AD591" i="11"/>
  <c r="E591" i="14" s="1"/>
  <c r="AE591" i="11"/>
  <c r="N591" i="14" s="1"/>
  <c r="Q591" i="15" s="1"/>
  <c r="AF591" i="11"/>
  <c r="O591" i="14" s="1"/>
  <c r="R591" i="15" s="1"/>
  <c r="AH591" i="11"/>
  <c r="Q591" i="14" s="1"/>
  <c r="T591" i="15" s="1"/>
  <c r="P593" i="11"/>
  <c r="L593" i="11" s="1"/>
  <c r="B593" i="14" s="1"/>
  <c r="U593" i="11"/>
  <c r="S593" i="11"/>
  <c r="Q593" i="11"/>
  <c r="AG591" i="11"/>
  <c r="P591" i="14" s="1"/>
  <c r="S591" i="15" s="1"/>
  <c r="X592" i="11"/>
  <c r="M592" i="14" s="1"/>
  <c r="O592" i="11"/>
  <c r="P592" i="15" l="1"/>
  <c r="A593" i="8"/>
  <c r="P593" i="8" s="1"/>
  <c r="Q593" i="8" s="1"/>
  <c r="M593" i="11"/>
  <c r="N594" i="11" s="1"/>
  <c r="Z593" i="11"/>
  <c r="Y592" i="11"/>
  <c r="W592" i="11" s="1"/>
  <c r="AC592" i="11" l="1"/>
  <c r="D592" i="14" s="1"/>
  <c r="C593" i="8"/>
  <c r="B593" i="8"/>
  <c r="D593" i="8"/>
  <c r="E593" i="8"/>
  <c r="A594" i="14"/>
  <c r="A594" i="15" s="1"/>
  <c r="C594" i="15" s="1"/>
  <c r="D594" i="15" s="1"/>
  <c r="T594" i="11"/>
  <c r="AB594" i="11"/>
  <c r="C594" i="14" s="1"/>
  <c r="R594" i="11"/>
  <c r="AG592" i="11"/>
  <c r="P592" i="14" s="1"/>
  <c r="S592" i="15" s="1"/>
  <c r="AE592" i="11"/>
  <c r="N592" i="14" s="1"/>
  <c r="Q592" i="15" s="1"/>
  <c r="X593" i="11"/>
  <c r="M593" i="14" s="1"/>
  <c r="O593" i="11"/>
  <c r="AF592" i="11"/>
  <c r="O592" i="14" s="1"/>
  <c r="R592" i="15" s="1"/>
  <c r="S594" i="11"/>
  <c r="U594" i="11"/>
  <c r="Q594" i="11"/>
  <c r="P594" i="11"/>
  <c r="L594" i="11" s="1"/>
  <c r="B594" i="14" s="1"/>
  <c r="AD592" i="11"/>
  <c r="E592" i="14" s="1"/>
  <c r="AH592" i="11"/>
  <c r="Q592" i="14" s="1"/>
  <c r="T592" i="15" s="1"/>
  <c r="P593" i="15" l="1"/>
  <c r="A594" i="8"/>
  <c r="P594" i="8" s="1"/>
  <c r="Q594" i="8" s="1"/>
  <c r="M594" i="11"/>
  <c r="N595" i="11" s="1"/>
  <c r="Z594" i="11"/>
  <c r="Y593" i="11"/>
  <c r="W593" i="11" s="1"/>
  <c r="AG593" i="11" l="1"/>
  <c r="P593" i="14" s="1"/>
  <c r="S593" i="15" s="1"/>
  <c r="AC593" i="11"/>
  <c r="D593" i="14" s="1"/>
  <c r="B594" i="8"/>
  <c r="C594" i="8"/>
  <c r="D594" i="8"/>
  <c r="E594" i="8"/>
  <c r="A595" i="14"/>
  <c r="A595" i="15" s="1"/>
  <c r="C595" i="15" s="1"/>
  <c r="D595" i="15" s="1"/>
  <c r="T595" i="11"/>
  <c r="AB595" i="11"/>
  <c r="C595" i="14" s="1"/>
  <c r="AD593" i="11"/>
  <c r="E593" i="14" s="1"/>
  <c r="R595" i="11"/>
  <c r="AH593" i="11"/>
  <c r="Q593" i="14" s="1"/>
  <c r="T593" i="15" s="1"/>
  <c r="X594" i="11"/>
  <c r="M594" i="14" s="1"/>
  <c r="O594" i="11"/>
  <c r="Q595" i="11"/>
  <c r="S595" i="11"/>
  <c r="P595" i="11"/>
  <c r="L595" i="11" s="1"/>
  <c r="B595" i="14" s="1"/>
  <c r="U595" i="11"/>
  <c r="AE593" i="11"/>
  <c r="N593" i="14" s="1"/>
  <c r="Q593" i="15" s="1"/>
  <c r="AF593" i="11"/>
  <c r="O593" i="14" s="1"/>
  <c r="R593" i="15" s="1"/>
  <c r="P594" i="15" l="1"/>
  <c r="A595" i="8"/>
  <c r="P595" i="8" s="1"/>
  <c r="Q595" i="8" s="1"/>
  <c r="Z595" i="11"/>
  <c r="M595" i="11"/>
  <c r="N596" i="11" s="1"/>
  <c r="Y594" i="11"/>
  <c r="W594" i="11" s="1"/>
  <c r="AF594" i="11" l="1"/>
  <c r="O594" i="14" s="1"/>
  <c r="R594" i="15" s="1"/>
  <c r="AC594" i="11"/>
  <c r="D594" i="14" s="1"/>
  <c r="D595" i="8"/>
  <c r="B595" i="8"/>
  <c r="E595" i="8"/>
  <c r="A596" i="14"/>
  <c r="A596" i="15" s="1"/>
  <c r="C596" i="15" s="1"/>
  <c r="D596" i="15" s="1"/>
  <c r="T596" i="11"/>
  <c r="AB596" i="11"/>
  <c r="C596" i="14" s="1"/>
  <c r="AD594" i="11"/>
  <c r="E594" i="14" s="1"/>
  <c r="R596" i="11"/>
  <c r="AE594" i="11"/>
  <c r="N594" i="14" s="1"/>
  <c r="Q594" i="15" s="1"/>
  <c r="S596" i="11"/>
  <c r="Q596" i="11"/>
  <c r="A596" i="8"/>
  <c r="P596" i="8" s="1"/>
  <c r="U596" i="11"/>
  <c r="P596" i="11"/>
  <c r="L596" i="11" s="1"/>
  <c r="B596" i="14" s="1"/>
  <c r="O595" i="11"/>
  <c r="X595" i="11"/>
  <c r="M595" i="14" s="1"/>
  <c r="AG594" i="11"/>
  <c r="P594" i="14" s="1"/>
  <c r="S594" i="15" s="1"/>
  <c r="AH594" i="11"/>
  <c r="Q594" i="14" s="1"/>
  <c r="T594" i="15" s="1"/>
  <c r="P595" i="15" l="1"/>
  <c r="D596" i="8"/>
  <c r="Q596" i="8"/>
  <c r="E596" i="8"/>
  <c r="B596" i="8"/>
  <c r="Y595" i="11"/>
  <c r="W595" i="11" s="1"/>
  <c r="M596" i="11"/>
  <c r="N597" i="11" s="1"/>
  <c r="Z596" i="11"/>
  <c r="AD595" i="11" l="1"/>
  <c r="E595" i="14" s="1"/>
  <c r="AC595" i="11"/>
  <c r="D595" i="14" s="1"/>
  <c r="A597" i="14"/>
  <c r="A597" i="15" s="1"/>
  <c r="C597" i="15" s="1"/>
  <c r="D597" i="15" s="1"/>
  <c r="T597" i="11"/>
  <c r="AB597" i="11"/>
  <c r="C597" i="14" s="1"/>
  <c r="R597" i="11"/>
  <c r="AH595" i="11"/>
  <c r="Q595" i="14" s="1"/>
  <c r="T595" i="15" s="1"/>
  <c r="AG595" i="11"/>
  <c r="P595" i="14" s="1"/>
  <c r="S595" i="15" s="1"/>
  <c r="U597" i="11"/>
  <c r="P597" i="11"/>
  <c r="L597" i="11" s="1"/>
  <c r="B597" i="14" s="1"/>
  <c r="S597" i="11"/>
  <c r="Q597" i="11"/>
  <c r="O596" i="11"/>
  <c r="X596" i="11"/>
  <c r="M596" i="14" s="1"/>
  <c r="AE595" i="11"/>
  <c r="N595" i="14" s="1"/>
  <c r="Q595" i="15" s="1"/>
  <c r="AF595" i="11"/>
  <c r="O595" i="14" s="1"/>
  <c r="R595" i="15" s="1"/>
  <c r="P596" i="15" l="1"/>
  <c r="C595" i="8"/>
  <c r="A597" i="8"/>
  <c r="P597" i="8" s="1"/>
  <c r="Q597" i="8" s="1"/>
  <c r="Y596" i="11"/>
  <c r="W596" i="11" s="1"/>
  <c r="M597" i="11"/>
  <c r="N598" i="11" s="1"/>
  <c r="Z597" i="11"/>
  <c r="AE596" i="11" l="1"/>
  <c r="N596" i="14" s="1"/>
  <c r="Q596" i="15" s="1"/>
  <c r="AC596" i="11"/>
  <c r="D596" i="14" s="1"/>
  <c r="D597" i="8"/>
  <c r="C597" i="8"/>
  <c r="B597" i="8"/>
  <c r="E597" i="8"/>
  <c r="A598" i="14"/>
  <c r="A598" i="15" s="1"/>
  <c r="C598" i="15" s="1"/>
  <c r="D598" i="15" s="1"/>
  <c r="T598" i="11"/>
  <c r="AB598" i="11"/>
  <c r="C598" i="14" s="1"/>
  <c r="R598" i="11"/>
  <c r="AG596" i="11"/>
  <c r="P596" i="14" s="1"/>
  <c r="S596" i="15" s="1"/>
  <c r="AH596" i="11"/>
  <c r="Q596" i="14" s="1"/>
  <c r="T596" i="15" s="1"/>
  <c r="Q598" i="11"/>
  <c r="S598" i="11"/>
  <c r="U598" i="11"/>
  <c r="P598" i="11"/>
  <c r="L598" i="11" s="1"/>
  <c r="B598" i="14" s="1"/>
  <c r="AF596" i="11"/>
  <c r="O596" i="14" s="1"/>
  <c r="R596" i="15" s="1"/>
  <c r="X597" i="11"/>
  <c r="M597" i="14" s="1"/>
  <c r="O597" i="11"/>
  <c r="AD596" i="11"/>
  <c r="E596" i="14" s="1"/>
  <c r="P597" i="15" l="1"/>
  <c r="C596" i="8"/>
  <c r="A598" i="8"/>
  <c r="E598" i="8" s="1"/>
  <c r="M598" i="11"/>
  <c r="N599" i="11" s="1"/>
  <c r="Z598" i="11"/>
  <c r="Y597" i="11"/>
  <c r="W597" i="11" s="1"/>
  <c r="AH597" i="11" l="1"/>
  <c r="Q597" i="14" s="1"/>
  <c r="T597" i="15" s="1"/>
  <c r="AC597" i="11"/>
  <c r="D597" i="14" s="1"/>
  <c r="D598" i="8"/>
  <c r="C598" i="8"/>
  <c r="B598" i="8"/>
  <c r="P598" i="8"/>
  <c r="Q598" i="8" s="1"/>
  <c r="A599" i="14"/>
  <c r="A599" i="15" s="1"/>
  <c r="C599" i="15" s="1"/>
  <c r="D599" i="15" s="1"/>
  <c r="T599" i="11"/>
  <c r="AG597" i="11"/>
  <c r="P597" i="14" s="1"/>
  <c r="S597" i="15" s="1"/>
  <c r="AF597" i="11"/>
  <c r="O597" i="14" s="1"/>
  <c r="R597" i="15" s="1"/>
  <c r="AB599" i="11"/>
  <c r="C599" i="14" s="1"/>
  <c r="R599" i="11"/>
  <c r="AE597" i="11"/>
  <c r="N597" i="14" s="1"/>
  <c r="Q597" i="15" s="1"/>
  <c r="O598" i="11"/>
  <c r="X598" i="11"/>
  <c r="M598" i="14" s="1"/>
  <c r="AD597" i="11"/>
  <c r="E597" i="14" s="1"/>
  <c r="U599" i="11"/>
  <c r="Q599" i="11"/>
  <c r="S599" i="11"/>
  <c r="P599" i="11"/>
  <c r="L599" i="11" s="1"/>
  <c r="B599" i="14" s="1"/>
  <c r="P598" i="15" l="1"/>
  <c r="A599" i="8"/>
  <c r="P599" i="8" s="1"/>
  <c r="Q599" i="8" s="1"/>
  <c r="Y598" i="11"/>
  <c r="W598" i="11" s="1"/>
  <c r="AG598" i="11"/>
  <c r="P598" i="14" s="1"/>
  <c r="S598" i="15" s="1"/>
  <c r="AH598" i="11"/>
  <c r="Q598" i="14" s="1"/>
  <c r="T598" i="15" s="1"/>
  <c r="Z599" i="11"/>
  <c r="M599" i="11"/>
  <c r="N600" i="11" s="1"/>
  <c r="B599" i="8" l="1"/>
  <c r="C599" i="8"/>
  <c r="E599" i="8"/>
  <c r="D599" i="8"/>
  <c r="AC598" i="11"/>
  <c r="D598" i="14" s="1"/>
  <c r="A600" i="14"/>
  <c r="A600" i="15" s="1"/>
  <c r="C600" i="15" s="1"/>
  <c r="D600" i="15" s="1"/>
  <c r="T600" i="11"/>
  <c r="AF598" i="11"/>
  <c r="O598" i="14" s="1"/>
  <c r="R598" i="15" s="1"/>
  <c r="AE598" i="11"/>
  <c r="N598" i="14" s="1"/>
  <c r="Q598" i="15" s="1"/>
  <c r="AB600" i="11"/>
  <c r="C600" i="14" s="1"/>
  <c r="R600" i="11"/>
  <c r="AD598" i="11"/>
  <c r="E598" i="14" s="1"/>
  <c r="P600" i="11"/>
  <c r="L600" i="11" s="1"/>
  <c r="B600" i="14" s="1"/>
  <c r="Q600" i="11"/>
  <c r="U600" i="11"/>
  <c r="S600" i="11"/>
  <c r="X599" i="11"/>
  <c r="M599" i="14" s="1"/>
  <c r="O599" i="11"/>
  <c r="P599" i="15" l="1"/>
  <c r="A600" i="8"/>
  <c r="P600" i="8" s="1"/>
  <c r="Q600" i="8" s="1"/>
  <c r="M600" i="11"/>
  <c r="N601" i="11" s="1"/>
  <c r="Z600" i="11"/>
  <c r="Y599" i="11"/>
  <c r="W599" i="11" s="1"/>
  <c r="AD599" i="11" l="1"/>
  <c r="E599" i="14" s="1"/>
  <c r="AC599" i="11"/>
  <c r="D599" i="14" s="1"/>
  <c r="B600" i="8"/>
  <c r="D600" i="8"/>
  <c r="E600" i="8"/>
  <c r="A601" i="14"/>
  <c r="A601" i="15" s="1"/>
  <c r="C601" i="15" s="1"/>
  <c r="D601" i="15" s="1"/>
  <c r="T601" i="11"/>
  <c r="AH599" i="11"/>
  <c r="Q599" i="14" s="1"/>
  <c r="T599" i="15" s="1"/>
  <c r="AG599" i="11"/>
  <c r="P599" i="14" s="1"/>
  <c r="S599" i="15" s="1"/>
  <c r="AE599" i="11"/>
  <c r="N599" i="14" s="1"/>
  <c r="Q599" i="15" s="1"/>
  <c r="AB601" i="11"/>
  <c r="C601" i="14" s="1"/>
  <c r="R601" i="11"/>
  <c r="X600" i="11"/>
  <c r="M600" i="14" s="1"/>
  <c r="O600" i="11"/>
  <c r="AF599" i="11"/>
  <c r="O599" i="14" s="1"/>
  <c r="R599" i="15" s="1"/>
  <c r="Q601" i="11"/>
  <c r="S601" i="11"/>
  <c r="U601" i="11"/>
  <c r="P601" i="11"/>
  <c r="L601" i="11" s="1"/>
  <c r="B601" i="14" s="1"/>
  <c r="P600" i="15" l="1"/>
  <c r="A601" i="8"/>
  <c r="P601" i="8" s="1"/>
  <c r="Q601" i="8" s="1"/>
  <c r="Z601" i="11"/>
  <c r="M601" i="11"/>
  <c r="N602" i="11" s="1"/>
  <c r="AH600" i="11"/>
  <c r="Q600" i="14" s="1"/>
  <c r="T600" i="15" s="1"/>
  <c r="AF600" i="11"/>
  <c r="O600" i="14" s="1"/>
  <c r="R600" i="15" s="1"/>
  <c r="Y600" i="11"/>
  <c r="W600" i="11" s="1"/>
  <c r="AC600" i="11" s="1"/>
  <c r="AE600" i="11"/>
  <c r="N600" i="14" s="1"/>
  <c r="Q600" i="15" s="1"/>
  <c r="B601" i="8" l="1"/>
  <c r="E601" i="8"/>
  <c r="D601" i="8"/>
  <c r="A602" i="14"/>
  <c r="A602" i="15" s="1"/>
  <c r="C602" i="15" s="1"/>
  <c r="D602" i="15" s="1"/>
  <c r="T602" i="11"/>
  <c r="AB602" i="11"/>
  <c r="C602" i="14" s="1"/>
  <c r="R602" i="11"/>
  <c r="AG600" i="11"/>
  <c r="P600" i="14" s="1"/>
  <c r="S600" i="15" s="1"/>
  <c r="D600" i="14"/>
  <c r="S602" i="11"/>
  <c r="U602" i="11"/>
  <c r="Q602" i="11"/>
  <c r="P602" i="11"/>
  <c r="L602" i="11" s="1"/>
  <c r="B602" i="14" s="1"/>
  <c r="AD600" i="11"/>
  <c r="E600" i="14" s="1"/>
  <c r="X601" i="11"/>
  <c r="M601" i="14" s="1"/>
  <c r="O601" i="11"/>
  <c r="P601" i="15" l="1"/>
  <c r="C600" i="8"/>
  <c r="A602" i="8"/>
  <c r="P602" i="8" s="1"/>
  <c r="Q602" i="8" s="1"/>
  <c r="Y601" i="11"/>
  <c r="W601" i="11" s="1"/>
  <c r="AE601" i="11"/>
  <c r="N601" i="14" s="1"/>
  <c r="Q601" i="15" s="1"/>
  <c r="AG601" i="11"/>
  <c r="P601" i="14" s="1"/>
  <c r="S601" i="15" s="1"/>
  <c r="AH601" i="11"/>
  <c r="Q601" i="14" s="1"/>
  <c r="T601" i="15" s="1"/>
  <c r="AF601" i="11"/>
  <c r="O601" i="14" s="1"/>
  <c r="R601" i="15" s="1"/>
  <c r="M602" i="11"/>
  <c r="N603" i="11" s="1"/>
  <c r="Z602" i="11"/>
  <c r="AC601" i="11" l="1"/>
  <c r="D601" i="14" s="1"/>
  <c r="E602" i="8"/>
  <c r="C601" i="8"/>
  <c r="C602" i="8"/>
  <c r="D602" i="8"/>
  <c r="B602" i="8"/>
  <c r="A603" i="14"/>
  <c r="A603" i="15" s="1"/>
  <c r="C603" i="15" s="1"/>
  <c r="D603" i="15" s="1"/>
  <c r="T603" i="11"/>
  <c r="AB603" i="11"/>
  <c r="C603" i="14" s="1"/>
  <c r="R603" i="11"/>
  <c r="AD601" i="11"/>
  <c r="E601" i="14" s="1"/>
  <c r="X602" i="11"/>
  <c r="M602" i="14" s="1"/>
  <c r="O602" i="11"/>
  <c r="P603" i="11"/>
  <c r="L603" i="11" s="1"/>
  <c r="B603" i="14" s="1"/>
  <c r="S603" i="11"/>
  <c r="Q603" i="11"/>
  <c r="U603" i="11"/>
  <c r="P602" i="15" l="1"/>
  <c r="A603" i="8"/>
  <c r="P603" i="8" s="1"/>
  <c r="Q603" i="8" s="1"/>
  <c r="Z603" i="11"/>
  <c r="M603" i="11"/>
  <c r="N604" i="11" s="1"/>
  <c r="Y602" i="11"/>
  <c r="W602" i="11" s="1"/>
  <c r="AC602" i="11" l="1"/>
  <c r="D602" i="14" s="1"/>
  <c r="E603" i="8"/>
  <c r="C603" i="8"/>
  <c r="B603" i="8"/>
  <c r="D603" i="8"/>
  <c r="AG602" i="11"/>
  <c r="P602" i="14" s="1"/>
  <c r="S602" i="15" s="1"/>
  <c r="AF602" i="11"/>
  <c r="O602" i="14" s="1"/>
  <c r="R602" i="15" s="1"/>
  <c r="AE602" i="11"/>
  <c r="N602" i="14" s="1"/>
  <c r="Q602" i="15" s="1"/>
  <c r="AH602" i="11"/>
  <c r="Q602" i="14" s="1"/>
  <c r="T602" i="15" s="1"/>
  <c r="A604" i="14"/>
  <c r="A604" i="15" s="1"/>
  <c r="C604" i="15" s="1"/>
  <c r="D604" i="15" s="1"/>
  <c r="T604" i="11"/>
  <c r="AB604" i="11"/>
  <c r="C604" i="14" s="1"/>
  <c r="R604" i="11"/>
  <c r="AD602" i="11"/>
  <c r="E602" i="14" s="1"/>
  <c r="O603" i="11"/>
  <c r="X603" i="11"/>
  <c r="M603" i="14" s="1"/>
  <c r="Q604" i="11"/>
  <c r="S604" i="11"/>
  <c r="P604" i="11"/>
  <c r="L604" i="11" s="1"/>
  <c r="B604" i="14" s="1"/>
  <c r="U604" i="11"/>
  <c r="P603" i="15" l="1"/>
  <c r="A604" i="8"/>
  <c r="P604" i="8" s="1"/>
  <c r="Q604" i="8" s="1"/>
  <c r="Y603" i="11"/>
  <c r="W603" i="11" s="1"/>
  <c r="AC603" i="11" s="1"/>
  <c r="AE603" i="11"/>
  <c r="N603" i="14" s="1"/>
  <c r="Q603" i="15" s="1"/>
  <c r="AG603" i="11"/>
  <c r="P603" i="14" s="1"/>
  <c r="S603" i="15" s="1"/>
  <c r="AF603" i="11"/>
  <c r="O603" i="14" s="1"/>
  <c r="R603" i="15" s="1"/>
  <c r="Z604" i="11"/>
  <c r="M604" i="11"/>
  <c r="N605" i="11" s="1"/>
  <c r="C604" i="8" l="1"/>
  <c r="B604" i="8"/>
  <c r="D604" i="8"/>
  <c r="E604" i="8"/>
  <c r="A605" i="14"/>
  <c r="A605" i="15" s="1"/>
  <c r="C605" i="15" s="1"/>
  <c r="D605" i="15" s="1"/>
  <c r="T605" i="11"/>
  <c r="AB605" i="11"/>
  <c r="C605" i="14" s="1"/>
  <c r="R605" i="11"/>
  <c r="O604" i="11"/>
  <c r="X604" i="11"/>
  <c r="M604" i="14" s="1"/>
  <c r="AH603" i="11"/>
  <c r="Q603" i="14" s="1"/>
  <c r="T603" i="15" s="1"/>
  <c r="D603" i="14"/>
  <c r="U605" i="11"/>
  <c r="Q605" i="11"/>
  <c r="S605" i="11"/>
  <c r="P605" i="11"/>
  <c r="L605" i="11" s="1"/>
  <c r="B605" i="14" s="1"/>
  <c r="AD603" i="11"/>
  <c r="E603" i="14" s="1"/>
  <c r="P604" i="15" l="1"/>
  <c r="A605" i="8"/>
  <c r="P605" i="8" s="1"/>
  <c r="Q605" i="8" s="1"/>
  <c r="Y604" i="11"/>
  <c r="W604" i="11" s="1"/>
  <c r="AF604" i="11"/>
  <c r="O604" i="14" s="1"/>
  <c r="R604" i="15" s="1"/>
  <c r="AE604" i="11"/>
  <c r="N604" i="14" s="1"/>
  <c r="Q604" i="15" s="1"/>
  <c r="AG604" i="11"/>
  <c r="P604" i="14" s="1"/>
  <c r="S604" i="15" s="1"/>
  <c r="AH604" i="11"/>
  <c r="Q604" i="14" s="1"/>
  <c r="T604" i="15" s="1"/>
  <c r="M605" i="11"/>
  <c r="N606" i="11" s="1"/>
  <c r="Z605" i="11"/>
  <c r="B605" i="8" l="1"/>
  <c r="AC604" i="11"/>
  <c r="D604" i="14" s="1"/>
  <c r="D605" i="8"/>
  <c r="E605" i="8"/>
  <c r="A606" i="14"/>
  <c r="A606" i="15" s="1"/>
  <c r="C606" i="15" s="1"/>
  <c r="D606" i="15" s="1"/>
  <c r="T606" i="11"/>
  <c r="AB606" i="11"/>
  <c r="C606" i="14" s="1"/>
  <c r="R606" i="11"/>
  <c r="AD604" i="11"/>
  <c r="E604" i="14" s="1"/>
  <c r="X605" i="11"/>
  <c r="M605" i="14" s="1"/>
  <c r="O605" i="11"/>
  <c r="U606" i="11"/>
  <c r="Q606" i="11"/>
  <c r="P606" i="11"/>
  <c r="L606" i="11" s="1"/>
  <c r="B606" i="14" s="1"/>
  <c r="S606" i="11"/>
  <c r="P605" i="15" l="1"/>
  <c r="A606" i="8"/>
  <c r="E606" i="8" s="1"/>
  <c r="Z606" i="11"/>
  <c r="M606" i="11"/>
  <c r="N607" i="11" s="1"/>
  <c r="Y605" i="11"/>
  <c r="W605" i="11" s="1"/>
  <c r="AC605" i="11" l="1"/>
  <c r="D605" i="14" s="1"/>
  <c r="B606" i="8"/>
  <c r="D606" i="8"/>
  <c r="C606" i="8"/>
  <c r="P606" i="8"/>
  <c r="Q606" i="8" s="1"/>
  <c r="A607" i="14"/>
  <c r="T607" i="11"/>
  <c r="AB607" i="11"/>
  <c r="C607" i="14" s="1"/>
  <c r="R607" i="11"/>
  <c r="AH605" i="11"/>
  <c r="AE605" i="11"/>
  <c r="N605" i="14" s="1"/>
  <c r="Q605" i="15" s="1"/>
  <c r="AG605" i="11"/>
  <c r="P605" i="14" s="1"/>
  <c r="S605" i="15" s="1"/>
  <c r="AF605" i="11"/>
  <c r="O605" i="14" s="1"/>
  <c r="R605" i="15" s="1"/>
  <c r="U607" i="11"/>
  <c r="P607" i="11"/>
  <c r="L607" i="11" s="1"/>
  <c r="B607" i="14" s="1"/>
  <c r="S607" i="11"/>
  <c r="Q607" i="11"/>
  <c r="X606" i="11"/>
  <c r="M606" i="14" s="1"/>
  <c r="O606" i="11"/>
  <c r="AD605" i="11"/>
  <c r="E605" i="14" s="1"/>
  <c r="P606" i="15" l="1"/>
  <c r="C605" i="8"/>
  <c r="A607" i="8"/>
  <c r="P607" i="8" s="1"/>
  <c r="Q607" i="8" s="1"/>
  <c r="A607" i="15"/>
  <c r="C607" i="15" s="1"/>
  <c r="D607" i="15" s="1"/>
  <c r="M607" i="11"/>
  <c r="N608" i="11" s="1"/>
  <c r="Z607" i="11"/>
  <c r="Y606" i="11"/>
  <c r="W606" i="11" s="1"/>
  <c r="AG606" i="11" l="1"/>
  <c r="P606" i="14" s="1"/>
  <c r="S606" i="15" s="1"/>
  <c r="AC606" i="11"/>
  <c r="D606" i="14" s="1"/>
  <c r="C607" i="8"/>
  <c r="B607" i="8"/>
  <c r="D607" i="8"/>
  <c r="E607" i="8"/>
  <c r="A608" i="14"/>
  <c r="A608" i="15" s="1"/>
  <c r="C608" i="15" s="1"/>
  <c r="D608" i="15" s="1"/>
  <c r="T608" i="11"/>
  <c r="AB608" i="11"/>
  <c r="C608" i="14" s="1"/>
  <c r="R608" i="11"/>
  <c r="AE606" i="11"/>
  <c r="N606" i="14" s="1"/>
  <c r="Q606" i="15" s="1"/>
  <c r="S608" i="11"/>
  <c r="Q608" i="11"/>
  <c r="P608" i="11"/>
  <c r="L608" i="11" s="1"/>
  <c r="B608" i="14" s="1"/>
  <c r="U608" i="11"/>
  <c r="AH606" i="11"/>
  <c r="AF606" i="11"/>
  <c r="O606" i="14" s="1"/>
  <c r="R606" i="15" s="1"/>
  <c r="AD606" i="11"/>
  <c r="E606" i="14" s="1"/>
  <c r="X607" i="11"/>
  <c r="M607" i="14" s="1"/>
  <c r="O607" i="11"/>
  <c r="P607" i="15" l="1"/>
  <c r="A608" i="8"/>
  <c r="P608" i="8" s="1"/>
  <c r="Q608" i="8" s="1"/>
  <c r="Z608" i="11"/>
  <c r="M608" i="11"/>
  <c r="N609" i="11" s="1"/>
  <c r="Y607" i="11"/>
  <c r="W607" i="11" s="1"/>
  <c r="AH607" i="11" l="1"/>
  <c r="AC607" i="11"/>
  <c r="D607" i="14" s="1"/>
  <c r="B608" i="8"/>
  <c r="D608" i="8"/>
  <c r="E608" i="8"/>
  <c r="A609" i="14"/>
  <c r="A609" i="15" s="1"/>
  <c r="C609" i="15" s="1"/>
  <c r="D609" i="15" s="1"/>
  <c r="T609" i="11"/>
  <c r="AB609" i="11"/>
  <c r="C609" i="14" s="1"/>
  <c r="AF607" i="11"/>
  <c r="O607" i="14" s="1"/>
  <c r="R607" i="15" s="1"/>
  <c r="AD607" i="11"/>
  <c r="E607" i="14" s="1"/>
  <c r="R609" i="11"/>
  <c r="AE607" i="11"/>
  <c r="N607" i="14" s="1"/>
  <c r="Q607" i="15" s="1"/>
  <c r="S609" i="11"/>
  <c r="P609" i="11"/>
  <c r="L609" i="11" s="1"/>
  <c r="B609" i="14" s="1"/>
  <c r="Q609" i="11"/>
  <c r="U609" i="11"/>
  <c r="O608" i="11"/>
  <c r="X608" i="11"/>
  <c r="M608" i="14" s="1"/>
  <c r="AG607" i="11"/>
  <c r="P607" i="14" s="1"/>
  <c r="S607" i="15" s="1"/>
  <c r="P608" i="15" l="1"/>
  <c r="A609" i="8"/>
  <c r="P609" i="8" s="1"/>
  <c r="Q609" i="8" s="1"/>
  <c r="Y608" i="11"/>
  <c r="W608" i="11" s="1"/>
  <c r="Z609" i="11"/>
  <c r="M609" i="11"/>
  <c r="N610" i="11" s="1"/>
  <c r="AC608" i="11" l="1"/>
  <c r="D608" i="14" s="1"/>
  <c r="C608" i="8"/>
  <c r="D609" i="8"/>
  <c r="B609" i="8"/>
  <c r="E609" i="8"/>
  <c r="A610" i="14"/>
  <c r="A610" i="15" s="1"/>
  <c r="C610" i="15" s="1"/>
  <c r="D610" i="15" s="1"/>
  <c r="T610" i="11"/>
  <c r="AB610" i="11"/>
  <c r="C610" i="14" s="1"/>
  <c r="R610" i="11"/>
  <c r="AF608" i="11"/>
  <c r="O608" i="14" s="1"/>
  <c r="R608" i="15" s="1"/>
  <c r="AG608" i="11"/>
  <c r="P608" i="14" s="1"/>
  <c r="S608" i="15" s="1"/>
  <c r="AE608" i="11"/>
  <c r="N608" i="14" s="1"/>
  <c r="Q608" i="15" s="1"/>
  <c r="U610" i="11"/>
  <c r="P610" i="11"/>
  <c r="L610" i="11" s="1"/>
  <c r="B610" i="14" s="1"/>
  <c r="S610" i="11"/>
  <c r="Q610" i="11"/>
  <c r="O609" i="11"/>
  <c r="X609" i="11"/>
  <c r="M609" i="14" s="1"/>
  <c r="AH608" i="11"/>
  <c r="AD608" i="11"/>
  <c r="E608" i="14" s="1"/>
  <c r="P609" i="15" l="1"/>
  <c r="A610" i="8"/>
  <c r="P610" i="8" s="1"/>
  <c r="Q610" i="8" s="1"/>
  <c r="Z610" i="11"/>
  <c r="M610" i="11"/>
  <c r="N611" i="11" s="1"/>
  <c r="Y609" i="11"/>
  <c r="W609" i="11" s="1"/>
  <c r="E610" i="8" l="1"/>
  <c r="AD609" i="11"/>
  <c r="E609" i="14" s="1"/>
  <c r="AC609" i="11"/>
  <c r="D609" i="14" s="1"/>
  <c r="C610" i="8"/>
  <c r="B610" i="8"/>
  <c r="D610" i="8"/>
  <c r="A611" i="14"/>
  <c r="A611" i="15" s="1"/>
  <c r="C611" i="15" s="1"/>
  <c r="D611" i="15" s="1"/>
  <c r="T611" i="11"/>
  <c r="AB611" i="11"/>
  <c r="C611" i="14" s="1"/>
  <c r="AE609" i="11"/>
  <c r="N609" i="14" s="1"/>
  <c r="Q609" i="15" s="1"/>
  <c r="AF609" i="11"/>
  <c r="O609" i="14" s="1"/>
  <c r="R609" i="15" s="1"/>
  <c r="R611" i="11"/>
  <c r="AG609" i="11"/>
  <c r="P609" i="14" s="1"/>
  <c r="S609" i="15" s="1"/>
  <c r="U611" i="11"/>
  <c r="Q611" i="11"/>
  <c r="P611" i="11"/>
  <c r="L611" i="11" s="1"/>
  <c r="B611" i="14" s="1"/>
  <c r="S611" i="11"/>
  <c r="AH609" i="11"/>
  <c r="X610" i="11"/>
  <c r="M610" i="14" s="1"/>
  <c r="O610" i="11"/>
  <c r="P610" i="15" l="1"/>
  <c r="C609" i="8"/>
  <c r="A611" i="8"/>
  <c r="P611" i="8" s="1"/>
  <c r="Q611" i="8" s="1"/>
  <c r="M611" i="11"/>
  <c r="N612" i="11" s="1"/>
  <c r="Z611" i="11"/>
  <c r="Y610" i="11"/>
  <c r="W610" i="11" s="1"/>
  <c r="C611" i="8" l="1"/>
  <c r="AC610" i="11"/>
  <c r="D610" i="14" s="1"/>
  <c r="D611" i="8"/>
  <c r="B611" i="8"/>
  <c r="E611" i="8"/>
  <c r="A612" i="14"/>
  <c r="A612" i="15" s="1"/>
  <c r="C612" i="15" s="1"/>
  <c r="D612" i="15" s="1"/>
  <c r="T612" i="11"/>
  <c r="AH610" i="11"/>
  <c r="AG610" i="11"/>
  <c r="P610" i="14" s="1"/>
  <c r="S610" i="15" s="1"/>
  <c r="AF610" i="11"/>
  <c r="O610" i="14" s="1"/>
  <c r="R610" i="15" s="1"/>
  <c r="AE610" i="11"/>
  <c r="N610" i="14" s="1"/>
  <c r="Q610" i="15" s="1"/>
  <c r="AB612" i="11"/>
  <c r="C612" i="14" s="1"/>
  <c r="R612" i="11"/>
  <c r="AD610" i="11"/>
  <c r="E610" i="14" s="1"/>
  <c r="O611" i="11"/>
  <c r="X611" i="11"/>
  <c r="M611" i="14" s="1"/>
  <c r="P612" i="11"/>
  <c r="L612" i="11" s="1"/>
  <c r="B612" i="14" s="1"/>
  <c r="S612" i="11"/>
  <c r="U612" i="11"/>
  <c r="Q612" i="11"/>
  <c r="P611" i="15" l="1"/>
  <c r="A612" i="8"/>
  <c r="P612" i="8" s="1"/>
  <c r="Q612" i="8" s="1"/>
  <c r="Y611" i="11"/>
  <c r="W611" i="11" s="1"/>
  <c r="Z612" i="11"/>
  <c r="M612" i="11"/>
  <c r="N613" i="11" s="1"/>
  <c r="E612" i="8" l="1"/>
  <c r="C612" i="8"/>
  <c r="AC611" i="11"/>
  <c r="D611" i="14" s="1"/>
  <c r="B612" i="8"/>
  <c r="D612" i="8"/>
  <c r="AE611" i="11"/>
  <c r="N611" i="14" s="1"/>
  <c r="Q611" i="15" s="1"/>
  <c r="AH611" i="11"/>
  <c r="A613" i="14"/>
  <c r="A613" i="15" s="1"/>
  <c r="C613" i="15" s="1"/>
  <c r="D613" i="15" s="1"/>
  <c r="T613" i="11"/>
  <c r="AF611" i="11"/>
  <c r="O611" i="14" s="1"/>
  <c r="R611" i="15" s="1"/>
  <c r="AG611" i="11"/>
  <c r="P611" i="14" s="1"/>
  <c r="S611" i="15" s="1"/>
  <c r="AB613" i="11"/>
  <c r="C613" i="14" s="1"/>
  <c r="R613" i="11"/>
  <c r="U613" i="11"/>
  <c r="P613" i="11"/>
  <c r="L613" i="11" s="1"/>
  <c r="B613" i="14" s="1"/>
  <c r="S613" i="11"/>
  <c r="Q613" i="11"/>
  <c r="AD611" i="11"/>
  <c r="E611" i="14" s="1"/>
  <c r="X612" i="11"/>
  <c r="M612" i="14" s="1"/>
  <c r="O612" i="11"/>
  <c r="P612" i="15" l="1"/>
  <c r="A613" i="8"/>
  <c r="D613" i="8" s="1"/>
  <c r="Z613" i="11"/>
  <c r="M613" i="11"/>
  <c r="N614" i="11" s="1"/>
  <c r="Y612" i="11"/>
  <c r="W612" i="11" s="1"/>
  <c r="AF612" i="11" l="1"/>
  <c r="O612" i="14" s="1"/>
  <c r="R612" i="15" s="1"/>
  <c r="AC612" i="11"/>
  <c r="D612" i="14" s="1"/>
  <c r="E613" i="8"/>
  <c r="B613" i="8"/>
  <c r="P613" i="8"/>
  <c r="Q613" i="8" s="1"/>
  <c r="A614" i="14"/>
  <c r="A614" i="15" s="1"/>
  <c r="C614" i="15" s="1"/>
  <c r="D614" i="15" s="1"/>
  <c r="T614" i="11"/>
  <c r="AE612" i="11"/>
  <c r="N612" i="14" s="1"/>
  <c r="Q612" i="15" s="1"/>
  <c r="AH612" i="11"/>
  <c r="AB614" i="11"/>
  <c r="C614" i="14" s="1"/>
  <c r="R614" i="11"/>
  <c r="AG612" i="11"/>
  <c r="P612" i="14" s="1"/>
  <c r="S612" i="15" s="1"/>
  <c r="U614" i="11"/>
  <c r="S614" i="11"/>
  <c r="P614" i="11"/>
  <c r="L614" i="11" s="1"/>
  <c r="B614" i="14" s="1"/>
  <c r="Q614" i="11"/>
  <c r="AD612" i="11"/>
  <c r="E612" i="14" s="1"/>
  <c r="O613" i="11"/>
  <c r="X613" i="11"/>
  <c r="M613" i="14" s="1"/>
  <c r="P613" i="15" l="1"/>
  <c r="A614" i="8"/>
  <c r="P614" i="8" s="1"/>
  <c r="Q614" i="8" s="1"/>
  <c r="Z614" i="11"/>
  <c r="M614" i="11"/>
  <c r="N615" i="11" s="1"/>
  <c r="Y613" i="11"/>
  <c r="W613" i="11" s="1"/>
  <c r="B614" i="8" l="1"/>
  <c r="E614" i="8"/>
  <c r="AC613" i="11"/>
  <c r="D613" i="14" s="1"/>
  <c r="D614" i="8"/>
  <c r="C613" i="8"/>
  <c r="A615" i="14"/>
  <c r="A615" i="15" s="1"/>
  <c r="C615" i="15" s="1"/>
  <c r="D615" i="15" s="1"/>
  <c r="T615" i="11"/>
  <c r="AE613" i="11"/>
  <c r="N613" i="14" s="1"/>
  <c r="Q613" i="15" s="1"/>
  <c r="AG613" i="11"/>
  <c r="P613" i="14" s="1"/>
  <c r="S613" i="15" s="1"/>
  <c r="AF613" i="11"/>
  <c r="O613" i="14" s="1"/>
  <c r="R613" i="15" s="1"/>
  <c r="AH613" i="11"/>
  <c r="Q613" i="14" s="1"/>
  <c r="T613" i="15" s="1"/>
  <c r="AB615" i="11"/>
  <c r="C615" i="14" s="1"/>
  <c r="R615" i="11"/>
  <c r="U615" i="11"/>
  <c r="Q615" i="11"/>
  <c r="S615" i="11"/>
  <c r="P615" i="11"/>
  <c r="L615" i="11" s="1"/>
  <c r="B615" i="14" s="1"/>
  <c r="AD613" i="11"/>
  <c r="E613" i="14" s="1"/>
  <c r="X614" i="11"/>
  <c r="M614" i="14" s="1"/>
  <c r="O614" i="11"/>
  <c r="P614" i="15" l="1"/>
  <c r="A615" i="8"/>
  <c r="E615" i="8" s="1"/>
  <c r="M615" i="11"/>
  <c r="N616" i="11" s="1"/>
  <c r="Z615" i="11"/>
  <c r="Y614" i="11"/>
  <c r="W614" i="11" s="1"/>
  <c r="AH614" i="11" l="1"/>
  <c r="Q614" i="14" s="1"/>
  <c r="T614" i="15" s="1"/>
  <c r="AC614" i="11"/>
  <c r="D614" i="14" s="1"/>
  <c r="B615" i="8"/>
  <c r="C615" i="8"/>
  <c r="D615" i="8"/>
  <c r="P615" i="8"/>
  <c r="Q615" i="8" s="1"/>
  <c r="A616" i="14"/>
  <c r="A616" i="15" s="1"/>
  <c r="C616" i="15" s="1"/>
  <c r="D616" i="15" s="1"/>
  <c r="T616" i="11"/>
  <c r="AF614" i="11"/>
  <c r="O614" i="14" s="1"/>
  <c r="R614" i="15" s="1"/>
  <c r="AE614" i="11"/>
  <c r="N614" i="14" s="1"/>
  <c r="Q614" i="15" s="1"/>
  <c r="AB616" i="11"/>
  <c r="C616" i="14" s="1"/>
  <c r="R616" i="11"/>
  <c r="AG614" i="11"/>
  <c r="P614" i="14" s="1"/>
  <c r="S614" i="15" s="1"/>
  <c r="X615" i="11"/>
  <c r="M615" i="14" s="1"/>
  <c r="O615" i="11"/>
  <c r="AD614" i="11"/>
  <c r="E614" i="14" s="1"/>
  <c r="Q616" i="11"/>
  <c r="S616" i="11"/>
  <c r="U616" i="11"/>
  <c r="P616" i="11"/>
  <c r="L616" i="11" s="1"/>
  <c r="B616" i="14" s="1"/>
  <c r="P615" i="15" l="1"/>
  <c r="C614" i="8"/>
  <c r="A616" i="8"/>
  <c r="P616" i="8" s="1"/>
  <c r="Q616" i="8" s="1"/>
  <c r="M616" i="11"/>
  <c r="N617" i="11" s="1"/>
  <c r="Z616" i="11"/>
  <c r="Y615" i="11"/>
  <c r="W615" i="11" s="1"/>
  <c r="C616" i="8" l="1"/>
  <c r="AE615" i="11"/>
  <c r="N615" i="14" s="1"/>
  <c r="Q615" i="15" s="1"/>
  <c r="AC615" i="11"/>
  <c r="D615" i="14" s="1"/>
  <c r="E616" i="8"/>
  <c r="B616" i="8"/>
  <c r="D616" i="8"/>
  <c r="A617" i="14"/>
  <c r="A617" i="15" s="1"/>
  <c r="C617" i="15" s="1"/>
  <c r="D617" i="15" s="1"/>
  <c r="T617" i="11"/>
  <c r="AH615" i="11"/>
  <c r="Q615" i="14" s="1"/>
  <c r="T615" i="15" s="1"/>
  <c r="AF615" i="11"/>
  <c r="O615" i="14" s="1"/>
  <c r="R615" i="15" s="1"/>
  <c r="AB617" i="11"/>
  <c r="C617" i="14" s="1"/>
  <c r="R617" i="11"/>
  <c r="AG615" i="11"/>
  <c r="P615" i="14" s="1"/>
  <c r="S615" i="15" s="1"/>
  <c r="X616" i="11"/>
  <c r="M616" i="14" s="1"/>
  <c r="O616" i="11"/>
  <c r="AD615" i="11"/>
  <c r="E615" i="14" s="1"/>
  <c r="P617" i="11"/>
  <c r="L617" i="11" s="1"/>
  <c r="B617" i="14" s="1"/>
  <c r="U617" i="11"/>
  <c r="S617" i="11"/>
  <c r="Q617" i="11"/>
  <c r="P616" i="15" l="1"/>
  <c r="A617" i="8"/>
  <c r="P617" i="8" s="1"/>
  <c r="Q617" i="8" s="1"/>
  <c r="Z617" i="11"/>
  <c r="M617" i="11"/>
  <c r="N618" i="11" s="1"/>
  <c r="Y616" i="11"/>
  <c r="W616" i="11" s="1"/>
  <c r="AH616" i="11" l="1"/>
  <c r="Q616" i="14" s="1"/>
  <c r="T616" i="15" s="1"/>
  <c r="AC616" i="11"/>
  <c r="D616" i="14" s="1"/>
  <c r="B617" i="8"/>
  <c r="E617" i="8"/>
  <c r="D617" i="8"/>
  <c r="A618" i="14"/>
  <c r="A618" i="15" s="1"/>
  <c r="C618" i="15" s="1"/>
  <c r="D618" i="15" s="1"/>
  <c r="T618" i="11"/>
  <c r="AF616" i="11"/>
  <c r="O616" i="14" s="1"/>
  <c r="R616" i="15" s="1"/>
  <c r="AG616" i="11"/>
  <c r="P616" i="14" s="1"/>
  <c r="S616" i="15" s="1"/>
  <c r="AB618" i="11"/>
  <c r="C618" i="14" s="1"/>
  <c r="R618" i="11"/>
  <c r="AE616" i="11"/>
  <c r="N616" i="14" s="1"/>
  <c r="Q616" i="15" s="1"/>
  <c r="Q618" i="11"/>
  <c r="U618" i="11"/>
  <c r="P618" i="11"/>
  <c r="L618" i="11" s="1"/>
  <c r="B618" i="14" s="1"/>
  <c r="S618" i="11"/>
  <c r="AD616" i="11"/>
  <c r="E616" i="14" s="1"/>
  <c r="O617" i="11"/>
  <c r="X617" i="11"/>
  <c r="M617" i="14" s="1"/>
  <c r="P617" i="15" l="1"/>
  <c r="A618" i="8"/>
  <c r="P618" i="8" s="1"/>
  <c r="Q618" i="8" s="1"/>
  <c r="Z618" i="11"/>
  <c r="M618" i="11"/>
  <c r="N619" i="11" s="1"/>
  <c r="Y617" i="11"/>
  <c r="W617" i="11" s="1"/>
  <c r="AF617" i="11" l="1"/>
  <c r="O617" i="14" s="1"/>
  <c r="R617" i="15" s="1"/>
  <c r="AC617" i="11"/>
  <c r="D617" i="14" s="1"/>
  <c r="D618" i="8"/>
  <c r="B618" i="8"/>
  <c r="E618" i="8"/>
  <c r="A619" i="14"/>
  <c r="T619" i="11"/>
  <c r="AH617" i="11"/>
  <c r="Q617" i="14" s="1"/>
  <c r="T617" i="15" s="1"/>
  <c r="AE617" i="11"/>
  <c r="N617" i="14" s="1"/>
  <c r="Q617" i="15" s="1"/>
  <c r="AB619" i="11"/>
  <c r="C619" i="14" s="1"/>
  <c r="R619" i="11"/>
  <c r="AG617" i="11"/>
  <c r="P617" i="14" s="1"/>
  <c r="S617" i="15" s="1"/>
  <c r="Q619" i="11"/>
  <c r="P619" i="11"/>
  <c r="L619" i="11" s="1"/>
  <c r="B619" i="14" s="1"/>
  <c r="S619" i="11"/>
  <c r="U619" i="11"/>
  <c r="AD617" i="11"/>
  <c r="E617" i="14" s="1"/>
  <c r="X618" i="11"/>
  <c r="M618" i="14" s="1"/>
  <c r="O618" i="11"/>
  <c r="P618" i="15" l="1"/>
  <c r="A619" i="8"/>
  <c r="B619" i="8" s="1"/>
  <c r="A619" i="15"/>
  <c r="C619" i="15" s="1"/>
  <c r="D619" i="15" s="1"/>
  <c r="C617" i="8"/>
  <c r="Y618" i="11"/>
  <c r="W618" i="11" s="1"/>
  <c r="M619" i="11"/>
  <c r="N620" i="11" s="1"/>
  <c r="Z619" i="11"/>
  <c r="E619" i="8" l="1"/>
  <c r="AC618" i="11"/>
  <c r="D618" i="14" s="1"/>
  <c r="D619" i="8"/>
  <c r="C619" i="8"/>
  <c r="P619" i="8"/>
  <c r="Q619" i="8" s="1"/>
  <c r="A620" i="14"/>
  <c r="A620" i="15" s="1"/>
  <c r="C620" i="15" s="1"/>
  <c r="D620" i="15" s="1"/>
  <c r="T620" i="11"/>
  <c r="AB620" i="11"/>
  <c r="C620" i="14" s="1"/>
  <c r="R620" i="11"/>
  <c r="AE618" i="11"/>
  <c r="N618" i="14" s="1"/>
  <c r="Q618" i="15" s="1"/>
  <c r="AD618" i="11"/>
  <c r="E618" i="14" s="1"/>
  <c r="AG618" i="11"/>
  <c r="P618" i="14" s="1"/>
  <c r="S618" i="15" s="1"/>
  <c r="O619" i="11"/>
  <c r="X619" i="11"/>
  <c r="M619" i="14" s="1"/>
  <c r="AF618" i="11"/>
  <c r="O618" i="14" s="1"/>
  <c r="R618" i="15" s="1"/>
  <c r="S620" i="11"/>
  <c r="Q620" i="11"/>
  <c r="P620" i="11"/>
  <c r="L620" i="11" s="1"/>
  <c r="B620" i="14" s="1"/>
  <c r="U620" i="11"/>
  <c r="AH618" i="11"/>
  <c r="Q618" i="14" s="1"/>
  <c r="T618" i="15" s="1"/>
  <c r="P619" i="15" l="1"/>
  <c r="C618" i="8"/>
  <c r="A620" i="8"/>
  <c r="P620" i="8" s="1"/>
  <c r="Q620" i="8" s="1"/>
  <c r="Y619" i="11"/>
  <c r="W619" i="11" s="1"/>
  <c r="M620" i="11"/>
  <c r="N621" i="11" s="1"/>
  <c r="Z620" i="11"/>
  <c r="AG619" i="11" l="1"/>
  <c r="P619" i="14" s="1"/>
  <c r="S619" i="15" s="1"/>
  <c r="AC619" i="11"/>
  <c r="D619" i="14" s="1"/>
  <c r="C620" i="8"/>
  <c r="B620" i="8"/>
  <c r="D620" i="8"/>
  <c r="E620" i="8"/>
  <c r="A621" i="14"/>
  <c r="A621" i="15" s="1"/>
  <c r="C621" i="15" s="1"/>
  <c r="D621" i="15" s="1"/>
  <c r="T621" i="11"/>
  <c r="AB621" i="11"/>
  <c r="C621" i="14" s="1"/>
  <c r="R621" i="11"/>
  <c r="AE619" i="11"/>
  <c r="N619" i="14" s="1"/>
  <c r="Q619" i="15" s="1"/>
  <c r="AF619" i="11"/>
  <c r="O619" i="14" s="1"/>
  <c r="R619" i="15" s="1"/>
  <c r="X620" i="11"/>
  <c r="M620" i="14" s="1"/>
  <c r="O620" i="11"/>
  <c r="AD619" i="11"/>
  <c r="E619" i="14" s="1"/>
  <c r="S621" i="11"/>
  <c r="U621" i="11"/>
  <c r="P621" i="11"/>
  <c r="L621" i="11" s="1"/>
  <c r="B621" i="14" s="1"/>
  <c r="Q621" i="11"/>
  <c r="AH619" i="11"/>
  <c r="Q619" i="14" s="1"/>
  <c r="T619" i="15" s="1"/>
  <c r="P620" i="15" l="1"/>
  <c r="A621" i="8"/>
  <c r="P621" i="8" s="1"/>
  <c r="Q621" i="8" s="1"/>
  <c r="M621" i="11"/>
  <c r="N622" i="11" s="1"/>
  <c r="Z621" i="11"/>
  <c r="Y620" i="11"/>
  <c r="W620" i="11" s="1"/>
  <c r="AF620" i="11" l="1"/>
  <c r="O620" i="14" s="1"/>
  <c r="R620" i="15" s="1"/>
  <c r="AC620" i="11"/>
  <c r="D620" i="14" s="1"/>
  <c r="D621" i="8"/>
  <c r="C621" i="8"/>
  <c r="B621" i="8"/>
  <c r="E621" i="8"/>
  <c r="A622" i="14"/>
  <c r="A622" i="15" s="1"/>
  <c r="C622" i="15" s="1"/>
  <c r="D622" i="15" s="1"/>
  <c r="T622" i="11"/>
  <c r="AB622" i="11"/>
  <c r="C622" i="14" s="1"/>
  <c r="R622" i="11"/>
  <c r="AE620" i="11"/>
  <c r="N620" i="14" s="1"/>
  <c r="Q620" i="15" s="1"/>
  <c r="X621" i="11"/>
  <c r="M621" i="14" s="1"/>
  <c r="O621" i="11"/>
  <c r="AH620" i="11"/>
  <c r="Q620" i="14" s="1"/>
  <c r="T620" i="15" s="1"/>
  <c r="AD620" i="11"/>
  <c r="E620" i="14" s="1"/>
  <c r="AG620" i="11"/>
  <c r="P620" i="14" s="1"/>
  <c r="S620" i="15" s="1"/>
  <c r="Q622" i="11"/>
  <c r="P622" i="11"/>
  <c r="L622" i="11" s="1"/>
  <c r="B622" i="14" s="1"/>
  <c r="S622" i="11"/>
  <c r="U622" i="11"/>
  <c r="P621" i="15" l="1"/>
  <c r="A622" i="8"/>
  <c r="E622" i="8" s="1"/>
  <c r="Z622" i="11"/>
  <c r="M622" i="11"/>
  <c r="N623" i="11" s="1"/>
  <c r="Y621" i="11"/>
  <c r="W621" i="11" s="1"/>
  <c r="AG621" i="11" l="1"/>
  <c r="P621" i="14" s="1"/>
  <c r="S621" i="15" s="1"/>
  <c r="AC621" i="11"/>
  <c r="B622" i="8"/>
  <c r="D622" i="8"/>
  <c r="P622" i="8"/>
  <c r="Q622" i="8" s="1"/>
  <c r="A623" i="14"/>
  <c r="A623" i="15" s="1"/>
  <c r="C623" i="15" s="1"/>
  <c r="D623" i="15" s="1"/>
  <c r="T623" i="11"/>
  <c r="AB623" i="11"/>
  <c r="C623" i="14" s="1"/>
  <c r="R623" i="11"/>
  <c r="AE621" i="11"/>
  <c r="N621" i="14" s="1"/>
  <c r="Q621" i="15" s="1"/>
  <c r="AD621" i="11"/>
  <c r="E621" i="14" s="1"/>
  <c r="Q623" i="11"/>
  <c r="S623" i="11"/>
  <c r="P623" i="11"/>
  <c r="L623" i="11" s="1"/>
  <c r="B623" i="14" s="1"/>
  <c r="U623" i="11"/>
  <c r="X622" i="11"/>
  <c r="M622" i="14" s="1"/>
  <c r="O622" i="11"/>
  <c r="AH621" i="11"/>
  <c r="Q621" i="14" s="1"/>
  <c r="T621" i="15" s="1"/>
  <c r="D621" i="14"/>
  <c r="AF621" i="11"/>
  <c r="O621" i="14" s="1"/>
  <c r="R621" i="15" s="1"/>
  <c r="P622" i="15" l="1"/>
  <c r="A623" i="8"/>
  <c r="P623" i="8" s="1"/>
  <c r="Q623" i="8" s="1"/>
  <c r="M623" i="11"/>
  <c r="N624" i="11" s="1"/>
  <c r="Z623" i="11"/>
  <c r="Y622" i="11"/>
  <c r="W622" i="11" s="1"/>
  <c r="AG622" i="11" l="1"/>
  <c r="P622" i="14" s="1"/>
  <c r="S622" i="15" s="1"/>
  <c r="AC622" i="11"/>
  <c r="D622" i="14" s="1"/>
  <c r="B623" i="8"/>
  <c r="E623" i="8"/>
  <c r="D623" i="8"/>
  <c r="A624" i="14"/>
  <c r="A624" i="15" s="1"/>
  <c r="C624" i="15" s="1"/>
  <c r="D624" i="15" s="1"/>
  <c r="T624" i="11"/>
  <c r="AB624" i="11"/>
  <c r="C624" i="14" s="1"/>
  <c r="AF622" i="11"/>
  <c r="O622" i="14" s="1"/>
  <c r="R622" i="15" s="1"/>
  <c r="R624" i="11"/>
  <c r="AD622" i="11"/>
  <c r="E622" i="14" s="1"/>
  <c r="AE622" i="11"/>
  <c r="N622" i="14" s="1"/>
  <c r="Q622" i="15" s="1"/>
  <c r="O623" i="11"/>
  <c r="X623" i="11"/>
  <c r="M623" i="14" s="1"/>
  <c r="U624" i="11"/>
  <c r="P624" i="11"/>
  <c r="L624" i="11" s="1"/>
  <c r="B624" i="14" s="1"/>
  <c r="S624" i="11"/>
  <c r="Q624" i="11"/>
  <c r="AH622" i="11"/>
  <c r="Q622" i="14" s="1"/>
  <c r="T622" i="15" s="1"/>
  <c r="P623" i="15" l="1"/>
  <c r="C622" i="8"/>
  <c r="A624" i="8"/>
  <c r="P624" i="8" s="1"/>
  <c r="Q624" i="8" s="1"/>
  <c r="Y623" i="11"/>
  <c r="W623" i="11" s="1"/>
  <c r="Z624" i="11"/>
  <c r="M624" i="11"/>
  <c r="N625" i="11" s="1"/>
  <c r="C624" i="8" l="1"/>
  <c r="AC623" i="11"/>
  <c r="D623" i="14" s="1"/>
  <c r="C623" i="8"/>
  <c r="B624" i="8"/>
  <c r="D624" i="8"/>
  <c r="E624" i="8"/>
  <c r="A625" i="14"/>
  <c r="A625" i="15" s="1"/>
  <c r="C625" i="15" s="1"/>
  <c r="D625" i="15" s="1"/>
  <c r="T625" i="11"/>
  <c r="AB625" i="11"/>
  <c r="C625" i="14" s="1"/>
  <c r="R625" i="11"/>
  <c r="AD623" i="11"/>
  <c r="E623" i="14" s="1"/>
  <c r="AF623" i="11"/>
  <c r="O623" i="14" s="1"/>
  <c r="R623" i="15" s="1"/>
  <c r="AH623" i="11"/>
  <c r="Q623" i="14" s="1"/>
  <c r="T623" i="15" s="1"/>
  <c r="U625" i="11"/>
  <c r="P625" i="11"/>
  <c r="L625" i="11" s="1"/>
  <c r="B625" i="14" s="1"/>
  <c r="S625" i="11"/>
  <c r="Q625" i="11"/>
  <c r="AE623" i="11"/>
  <c r="N623" i="14" s="1"/>
  <c r="Q623" i="15" s="1"/>
  <c r="X624" i="11"/>
  <c r="M624" i="14" s="1"/>
  <c r="O624" i="11"/>
  <c r="AG623" i="11"/>
  <c r="P623" i="14" s="1"/>
  <c r="S623" i="15" s="1"/>
  <c r="P624" i="15" l="1"/>
  <c r="A625" i="8"/>
  <c r="P625" i="8" s="1"/>
  <c r="Q625" i="8" s="1"/>
  <c r="M625" i="11"/>
  <c r="N626" i="11" s="1"/>
  <c r="Z625" i="11"/>
  <c r="Y624" i="11"/>
  <c r="W624" i="11" s="1"/>
  <c r="AC624" i="11" l="1"/>
  <c r="D624" i="14" s="1"/>
  <c r="D625" i="8"/>
  <c r="C625" i="8"/>
  <c r="B625" i="8"/>
  <c r="E625" i="8"/>
  <c r="A626" i="14"/>
  <c r="A626" i="15" s="1"/>
  <c r="C626" i="15" s="1"/>
  <c r="D626" i="15" s="1"/>
  <c r="T626" i="11"/>
  <c r="AB626" i="11"/>
  <c r="C626" i="14" s="1"/>
  <c r="R626" i="11"/>
  <c r="AF624" i="11"/>
  <c r="O624" i="14" s="1"/>
  <c r="R624" i="15" s="1"/>
  <c r="AG624" i="11"/>
  <c r="P624" i="14" s="1"/>
  <c r="S624" i="15" s="1"/>
  <c r="AH624" i="11"/>
  <c r="Q624" i="14" s="1"/>
  <c r="T624" i="15" s="1"/>
  <c r="X625" i="11"/>
  <c r="M625" i="14" s="1"/>
  <c r="O625" i="11"/>
  <c r="AD624" i="11"/>
  <c r="E624" i="14" s="1"/>
  <c r="AE624" i="11"/>
  <c r="N624" i="14" s="1"/>
  <c r="Q624" i="15" s="1"/>
  <c r="Q626" i="11"/>
  <c r="P626" i="11"/>
  <c r="L626" i="11" s="1"/>
  <c r="B626" i="14" s="1"/>
  <c r="S626" i="11"/>
  <c r="U626" i="11"/>
  <c r="P625" i="15" l="1"/>
  <c r="A626" i="8"/>
  <c r="P626" i="8" s="1"/>
  <c r="Q626" i="8" s="1"/>
  <c r="M626" i="11"/>
  <c r="N627" i="11" s="1"/>
  <c r="Z626" i="11"/>
  <c r="Y625" i="11"/>
  <c r="W625" i="11" s="1"/>
  <c r="AF625" i="11" l="1"/>
  <c r="O625" i="14" s="1"/>
  <c r="R625" i="15" s="1"/>
  <c r="AC625" i="11"/>
  <c r="E626" i="8"/>
  <c r="C626" i="8"/>
  <c r="D626" i="8"/>
  <c r="B626" i="8"/>
  <c r="A627" i="14"/>
  <c r="A627" i="15" s="1"/>
  <c r="C627" i="15" s="1"/>
  <c r="D627" i="15" s="1"/>
  <c r="T627" i="11"/>
  <c r="AB627" i="11"/>
  <c r="C627" i="14" s="1"/>
  <c r="R627" i="11"/>
  <c r="AD625" i="11"/>
  <c r="E625" i="14" s="1"/>
  <c r="S627" i="11"/>
  <c r="P627" i="11"/>
  <c r="L627" i="11" s="1"/>
  <c r="B627" i="14" s="1"/>
  <c r="U627" i="11"/>
  <c r="Q627" i="11"/>
  <c r="AH625" i="11"/>
  <c r="Q625" i="14" s="1"/>
  <c r="T625" i="15" s="1"/>
  <c r="D625" i="14"/>
  <c r="AE625" i="11"/>
  <c r="N625" i="14" s="1"/>
  <c r="Q625" i="15" s="1"/>
  <c r="AG625" i="11"/>
  <c r="P625" i="14" s="1"/>
  <c r="S625" i="15" s="1"/>
  <c r="X626" i="11"/>
  <c r="M626" i="14" s="1"/>
  <c r="O626" i="11"/>
  <c r="P626" i="15" l="1"/>
  <c r="A627" i="8"/>
  <c r="P627" i="8" s="1"/>
  <c r="Q627" i="8" s="1"/>
  <c r="Z627" i="11"/>
  <c r="M627" i="11"/>
  <c r="N628" i="11" s="1"/>
  <c r="Y626" i="11"/>
  <c r="W626" i="11" s="1"/>
  <c r="AF626" i="11" l="1"/>
  <c r="O626" i="14" s="1"/>
  <c r="R626" i="15" s="1"/>
  <c r="AC626" i="11"/>
  <c r="D626" i="14" s="1"/>
  <c r="B627" i="8"/>
  <c r="E627" i="8"/>
  <c r="D627" i="8"/>
  <c r="A628" i="14"/>
  <c r="A628" i="15" s="1"/>
  <c r="C628" i="15" s="1"/>
  <c r="D628" i="15" s="1"/>
  <c r="T628" i="11"/>
  <c r="AB628" i="11"/>
  <c r="C628" i="14" s="1"/>
  <c r="R628" i="11"/>
  <c r="AE626" i="11"/>
  <c r="N626" i="14" s="1"/>
  <c r="Q626" i="15" s="1"/>
  <c r="AH626" i="11"/>
  <c r="Q626" i="14" s="1"/>
  <c r="T626" i="15" s="1"/>
  <c r="P628" i="11"/>
  <c r="L628" i="11" s="1"/>
  <c r="B628" i="14" s="1"/>
  <c r="Q628" i="11"/>
  <c r="S628" i="11"/>
  <c r="U628" i="11"/>
  <c r="AG626" i="11"/>
  <c r="P626" i="14" s="1"/>
  <c r="S626" i="15" s="1"/>
  <c r="X627" i="11"/>
  <c r="M627" i="14" s="1"/>
  <c r="O627" i="11"/>
  <c r="AD626" i="11"/>
  <c r="E626" i="14" s="1"/>
  <c r="P627" i="15" l="1"/>
  <c r="A628" i="8"/>
  <c r="E628" i="8" s="1"/>
  <c r="M628" i="11"/>
  <c r="N629" i="11" s="1"/>
  <c r="Z628" i="11"/>
  <c r="Y627" i="11"/>
  <c r="W627" i="11" s="1"/>
  <c r="AG627" i="11" l="1"/>
  <c r="P627" i="14" s="1"/>
  <c r="S627" i="15" s="1"/>
  <c r="AC627" i="11"/>
  <c r="D627" i="14" s="1"/>
  <c r="B628" i="8"/>
  <c r="C628" i="8"/>
  <c r="D628" i="8"/>
  <c r="P628" i="8"/>
  <c r="Q628" i="8" s="1"/>
  <c r="A629" i="14"/>
  <c r="A629" i="15" s="1"/>
  <c r="C629" i="15" s="1"/>
  <c r="D629" i="15" s="1"/>
  <c r="T629" i="11"/>
  <c r="AB629" i="11"/>
  <c r="C629" i="14" s="1"/>
  <c r="R629" i="11"/>
  <c r="AD627" i="11"/>
  <c r="E627" i="14" s="1"/>
  <c r="AH627" i="11"/>
  <c r="Q627" i="14" s="1"/>
  <c r="T627" i="15" s="1"/>
  <c r="O628" i="11"/>
  <c r="X628" i="11"/>
  <c r="M628" i="14" s="1"/>
  <c r="P629" i="11"/>
  <c r="L629" i="11" s="1"/>
  <c r="B629" i="14" s="1"/>
  <c r="Q629" i="11"/>
  <c r="S629" i="11"/>
  <c r="U629" i="11"/>
  <c r="AE627" i="11"/>
  <c r="N627" i="14" s="1"/>
  <c r="Q627" i="15" s="1"/>
  <c r="AF627" i="11"/>
  <c r="O627" i="14" s="1"/>
  <c r="R627" i="15" s="1"/>
  <c r="P628" i="15" l="1"/>
  <c r="A629" i="8"/>
  <c r="P629" i="8" s="1"/>
  <c r="Q629" i="8" s="1"/>
  <c r="C627" i="8"/>
  <c r="Y628" i="11"/>
  <c r="W628" i="11" s="1"/>
  <c r="Z629" i="11"/>
  <c r="M629" i="11"/>
  <c r="N630" i="11" s="1"/>
  <c r="AH628" i="11" l="1"/>
  <c r="Q628" i="14" s="1"/>
  <c r="T628" i="15" s="1"/>
  <c r="AC628" i="11"/>
  <c r="D628" i="14" s="1"/>
  <c r="B629" i="8"/>
  <c r="C629" i="8"/>
  <c r="D629" i="8"/>
  <c r="E629" i="8"/>
  <c r="A630" i="14"/>
  <c r="A630" i="15" s="1"/>
  <c r="C630" i="15" s="1"/>
  <c r="D630" i="15" s="1"/>
  <c r="T630" i="11"/>
  <c r="AB630" i="11"/>
  <c r="C630" i="14" s="1"/>
  <c r="R630" i="11"/>
  <c r="AG628" i="11"/>
  <c r="P628" i="14" s="1"/>
  <c r="S628" i="15" s="1"/>
  <c r="AF628" i="11"/>
  <c r="O628" i="14" s="1"/>
  <c r="R628" i="15" s="1"/>
  <c r="AE628" i="11"/>
  <c r="N628" i="14" s="1"/>
  <c r="Q628" i="15" s="1"/>
  <c r="X629" i="11"/>
  <c r="M629" i="14" s="1"/>
  <c r="O629" i="11"/>
  <c r="S630" i="11"/>
  <c r="P630" i="11"/>
  <c r="L630" i="11" s="1"/>
  <c r="B630" i="14" s="1"/>
  <c r="Q630" i="11"/>
  <c r="A630" i="8"/>
  <c r="P630" i="8" s="1"/>
  <c r="U630" i="11"/>
  <c r="AD628" i="11"/>
  <c r="E628" i="14" s="1"/>
  <c r="P629" i="15" l="1"/>
  <c r="D630" i="8"/>
  <c r="Q630" i="8"/>
  <c r="E630" i="8"/>
  <c r="B630" i="8"/>
  <c r="C630" i="8"/>
  <c r="Z630" i="11"/>
  <c r="M630" i="11"/>
  <c r="N631" i="11" s="1"/>
  <c r="Y629" i="11"/>
  <c r="W629" i="11" s="1"/>
  <c r="AC629" i="11" l="1"/>
  <c r="D629" i="14" s="1"/>
  <c r="A631" i="14"/>
  <c r="A631" i="15" s="1"/>
  <c r="C631" i="15" s="1"/>
  <c r="D631" i="15" s="1"/>
  <c r="T631" i="11"/>
  <c r="AB631" i="11"/>
  <c r="C631" i="14" s="1"/>
  <c r="AG629" i="11"/>
  <c r="P629" i="14" s="1"/>
  <c r="S629" i="15" s="1"/>
  <c r="R631" i="11"/>
  <c r="AD629" i="11"/>
  <c r="E629" i="14" s="1"/>
  <c r="AE629" i="11"/>
  <c r="N629" i="14" s="1"/>
  <c r="Q629" i="15" s="1"/>
  <c r="AH629" i="11"/>
  <c r="Q629" i="14" s="1"/>
  <c r="T629" i="15" s="1"/>
  <c r="AF629" i="11"/>
  <c r="O629" i="14" s="1"/>
  <c r="R629" i="15" s="1"/>
  <c r="U631" i="11"/>
  <c r="P631" i="11"/>
  <c r="L631" i="11" s="1"/>
  <c r="B631" i="14" s="1"/>
  <c r="S631" i="11"/>
  <c r="Q631" i="11"/>
  <c r="X630" i="11"/>
  <c r="M630" i="14" s="1"/>
  <c r="O630" i="11"/>
  <c r="P630" i="15" l="1"/>
  <c r="A631" i="8"/>
  <c r="P631" i="8" s="1"/>
  <c r="Q631" i="8" s="1"/>
  <c r="Z631" i="11"/>
  <c r="M631" i="11"/>
  <c r="N632" i="11" s="1"/>
  <c r="Y630" i="11"/>
  <c r="W630" i="11" s="1"/>
  <c r="AC630" i="11" l="1"/>
  <c r="D630" i="14" s="1"/>
  <c r="C631" i="8"/>
  <c r="D631" i="8"/>
  <c r="B631" i="8"/>
  <c r="E631" i="8"/>
  <c r="A632" i="14"/>
  <c r="A632" i="15" s="1"/>
  <c r="C632" i="15" s="1"/>
  <c r="D632" i="15" s="1"/>
  <c r="T632" i="11"/>
  <c r="AB632" i="11"/>
  <c r="C632" i="14" s="1"/>
  <c r="AF630" i="11"/>
  <c r="O630" i="14" s="1"/>
  <c r="R630" i="15" s="1"/>
  <c r="AD630" i="11"/>
  <c r="E630" i="14" s="1"/>
  <c r="R632" i="11"/>
  <c r="AG630" i="11"/>
  <c r="P630" i="14" s="1"/>
  <c r="S630" i="15" s="1"/>
  <c r="AH630" i="11"/>
  <c r="Q630" i="14" s="1"/>
  <c r="T630" i="15" s="1"/>
  <c r="Q632" i="11"/>
  <c r="S632" i="11"/>
  <c r="U632" i="11"/>
  <c r="P632" i="11"/>
  <c r="L632" i="11" s="1"/>
  <c r="B632" i="14" s="1"/>
  <c r="AE630" i="11"/>
  <c r="N630" i="14" s="1"/>
  <c r="Q630" i="15" s="1"/>
  <c r="X631" i="11"/>
  <c r="M631" i="14" s="1"/>
  <c r="O631" i="11"/>
  <c r="P631" i="15" l="1"/>
  <c r="A632" i="8"/>
  <c r="P632" i="8" s="1"/>
  <c r="Q632" i="8" s="1"/>
  <c r="Z632" i="11"/>
  <c r="M632" i="11"/>
  <c r="N633" i="11" s="1"/>
  <c r="Y631" i="11"/>
  <c r="W631" i="11" s="1"/>
  <c r="D632" i="8" l="1"/>
  <c r="AG631" i="11"/>
  <c r="P631" i="14" s="1"/>
  <c r="S631" i="15" s="1"/>
  <c r="AC631" i="11"/>
  <c r="D631" i="14" s="1"/>
  <c r="B632" i="8"/>
  <c r="C632" i="8"/>
  <c r="E632" i="8"/>
  <c r="A633" i="14"/>
  <c r="A633" i="15" s="1"/>
  <c r="C633" i="15" s="1"/>
  <c r="D633" i="15" s="1"/>
  <c r="T633" i="11"/>
  <c r="AB633" i="11"/>
  <c r="C633" i="14" s="1"/>
  <c r="R633" i="11"/>
  <c r="AF631" i="11"/>
  <c r="O631" i="14" s="1"/>
  <c r="R631" i="15" s="1"/>
  <c r="AE631" i="11"/>
  <c r="N631" i="14" s="1"/>
  <c r="Q631" i="15" s="1"/>
  <c r="AH631" i="11"/>
  <c r="Q631" i="14" s="1"/>
  <c r="T631" i="15" s="1"/>
  <c r="P633" i="11"/>
  <c r="L633" i="11" s="1"/>
  <c r="B633" i="14" s="1"/>
  <c r="S633" i="11"/>
  <c r="U633" i="11"/>
  <c r="Q633" i="11"/>
  <c r="AD631" i="11"/>
  <c r="E631" i="14" s="1"/>
  <c r="X632" i="11"/>
  <c r="M632" i="14" s="1"/>
  <c r="O632" i="11"/>
  <c r="P632" i="15" l="1"/>
  <c r="A633" i="8"/>
  <c r="P633" i="8" s="1"/>
  <c r="Q633" i="8" s="1"/>
  <c r="Z633" i="11"/>
  <c r="M633" i="11"/>
  <c r="N634" i="11" s="1"/>
  <c r="Y632" i="11"/>
  <c r="W632" i="11" s="1"/>
  <c r="AG632" i="11" l="1"/>
  <c r="P632" i="14" s="1"/>
  <c r="S632" i="15" s="1"/>
  <c r="AC632" i="11"/>
  <c r="D632" i="14" s="1"/>
  <c r="C633" i="8"/>
  <c r="D633" i="8"/>
  <c r="B633" i="8"/>
  <c r="E633" i="8"/>
  <c r="A634" i="14"/>
  <c r="A634" i="15" s="1"/>
  <c r="C634" i="15" s="1"/>
  <c r="D634" i="15" s="1"/>
  <c r="T634" i="11"/>
  <c r="AB634" i="11"/>
  <c r="C634" i="14" s="1"/>
  <c r="R634" i="11"/>
  <c r="AF632" i="11"/>
  <c r="O632" i="14" s="1"/>
  <c r="R632" i="15" s="1"/>
  <c r="P634" i="11"/>
  <c r="L634" i="11" s="1"/>
  <c r="B634" i="14" s="1"/>
  <c r="Q634" i="11"/>
  <c r="S634" i="11"/>
  <c r="U634" i="11"/>
  <c r="AE632" i="11"/>
  <c r="N632" i="14" s="1"/>
  <c r="Q632" i="15" s="1"/>
  <c r="X633" i="11"/>
  <c r="M633" i="14" s="1"/>
  <c r="O633" i="11"/>
  <c r="AH632" i="11"/>
  <c r="Q632" i="14" s="1"/>
  <c r="T632" i="15" s="1"/>
  <c r="AD632" i="11"/>
  <c r="E632" i="14" s="1"/>
  <c r="P633" i="15" l="1"/>
  <c r="A634" i="8"/>
  <c r="P634" i="8" s="1"/>
  <c r="Q634" i="8" s="1"/>
  <c r="Z634" i="11"/>
  <c r="M634" i="11"/>
  <c r="N635" i="11" s="1"/>
  <c r="Y633" i="11"/>
  <c r="W633" i="11" s="1"/>
  <c r="AC633" i="11" s="1"/>
  <c r="D634" i="8" l="1"/>
  <c r="B634" i="8"/>
  <c r="E634" i="8"/>
  <c r="A635" i="14"/>
  <c r="A635" i="15" s="1"/>
  <c r="C635" i="15" s="1"/>
  <c r="D635" i="15" s="1"/>
  <c r="T635" i="11"/>
  <c r="AB635" i="11"/>
  <c r="C635" i="14" s="1"/>
  <c r="R635" i="11"/>
  <c r="AG633" i="11"/>
  <c r="P633" i="14" s="1"/>
  <c r="S633" i="15" s="1"/>
  <c r="D633" i="14"/>
  <c r="Q635" i="11"/>
  <c r="U635" i="11"/>
  <c r="S635" i="11"/>
  <c r="P635" i="11"/>
  <c r="L635" i="11" s="1"/>
  <c r="B635" i="14" s="1"/>
  <c r="AE633" i="11"/>
  <c r="N633" i="14" s="1"/>
  <c r="Q633" i="15" s="1"/>
  <c r="AH633" i="11"/>
  <c r="Q633" i="14" s="1"/>
  <c r="T633" i="15" s="1"/>
  <c r="AD633" i="11"/>
  <c r="E633" i="14" s="1"/>
  <c r="AF633" i="11"/>
  <c r="O633" i="14" s="1"/>
  <c r="R633" i="15" s="1"/>
  <c r="O634" i="11"/>
  <c r="X634" i="11"/>
  <c r="M634" i="14" s="1"/>
  <c r="P634" i="15" l="1"/>
  <c r="A635" i="8"/>
  <c r="P635" i="8" s="1"/>
  <c r="Q635" i="8" s="1"/>
  <c r="Y634" i="11"/>
  <c r="W634" i="11" s="1"/>
  <c r="Z635" i="11"/>
  <c r="M635" i="11"/>
  <c r="N636" i="11" s="1"/>
  <c r="AF634" i="11" l="1"/>
  <c r="O634" i="14" s="1"/>
  <c r="R634" i="15" s="1"/>
  <c r="AC634" i="11"/>
  <c r="D635" i="8"/>
  <c r="E635" i="8"/>
  <c r="B635" i="8"/>
  <c r="A636" i="14"/>
  <c r="A636" i="15" s="1"/>
  <c r="C636" i="15" s="1"/>
  <c r="D636" i="15" s="1"/>
  <c r="T636" i="11"/>
  <c r="AB636" i="11"/>
  <c r="C636" i="14" s="1"/>
  <c r="R636" i="11"/>
  <c r="AH634" i="11"/>
  <c r="Q634" i="14" s="1"/>
  <c r="T634" i="15" s="1"/>
  <c r="AE634" i="11"/>
  <c r="N634" i="14" s="1"/>
  <c r="Q634" i="15" s="1"/>
  <c r="AD634" i="11"/>
  <c r="E634" i="14" s="1"/>
  <c r="P636" i="11"/>
  <c r="L636" i="11" s="1"/>
  <c r="B636" i="14" s="1"/>
  <c r="U636" i="11"/>
  <c r="S636" i="11"/>
  <c r="Q636" i="11"/>
  <c r="X635" i="11"/>
  <c r="M635" i="14" s="1"/>
  <c r="O635" i="11"/>
  <c r="AG634" i="11"/>
  <c r="P634" i="14" s="1"/>
  <c r="S634" i="15" s="1"/>
  <c r="D634" i="14"/>
  <c r="P635" i="15" l="1"/>
  <c r="C634" i="8"/>
  <c r="A636" i="8"/>
  <c r="E636" i="8" s="1"/>
  <c r="Z636" i="11"/>
  <c r="M636" i="11"/>
  <c r="N637" i="11" s="1"/>
  <c r="Y635" i="11"/>
  <c r="W635" i="11" s="1"/>
  <c r="AC635" i="11" l="1"/>
  <c r="D635" i="14" s="1"/>
  <c r="C636" i="8"/>
  <c r="C635" i="8"/>
  <c r="B636" i="8"/>
  <c r="D636" i="8"/>
  <c r="P636" i="8"/>
  <c r="Q636" i="8" s="1"/>
  <c r="A637" i="14"/>
  <c r="A637" i="15" s="1"/>
  <c r="C637" i="15" s="1"/>
  <c r="D637" i="15" s="1"/>
  <c r="T637" i="11"/>
  <c r="AB637" i="11"/>
  <c r="C637" i="14" s="1"/>
  <c r="R637" i="11"/>
  <c r="AE635" i="11"/>
  <c r="N635" i="14" s="1"/>
  <c r="Q635" i="15" s="1"/>
  <c r="AF635" i="11"/>
  <c r="O635" i="14" s="1"/>
  <c r="R635" i="15" s="1"/>
  <c r="AD635" i="11"/>
  <c r="E635" i="14" s="1"/>
  <c r="AH635" i="11"/>
  <c r="Q635" i="14" s="1"/>
  <c r="T635" i="15" s="1"/>
  <c r="P637" i="11"/>
  <c r="L637" i="11" s="1"/>
  <c r="B637" i="14" s="1"/>
  <c r="U637" i="11"/>
  <c r="Q637" i="11"/>
  <c r="S637" i="11"/>
  <c r="O636" i="11"/>
  <c r="X636" i="11"/>
  <c r="M636" i="14" s="1"/>
  <c r="AG635" i="11"/>
  <c r="P635" i="14" s="1"/>
  <c r="S635" i="15" s="1"/>
  <c r="P636" i="15" l="1"/>
  <c r="A637" i="8"/>
  <c r="P637" i="8" s="1"/>
  <c r="Q637" i="8" s="1"/>
  <c r="Y636" i="11"/>
  <c r="W636" i="11" s="1"/>
  <c r="M637" i="11"/>
  <c r="N638" i="11" s="1"/>
  <c r="Z637" i="11"/>
  <c r="AG636" i="11" l="1"/>
  <c r="P636" i="14" s="1"/>
  <c r="S636" i="15" s="1"/>
  <c r="AC636" i="11"/>
  <c r="D636" i="14" s="1"/>
  <c r="D637" i="8"/>
  <c r="B637" i="8"/>
  <c r="C637" i="8"/>
  <c r="E637" i="8"/>
  <c r="A638" i="14"/>
  <c r="A638" i="15" s="1"/>
  <c r="C638" i="15" s="1"/>
  <c r="D638" i="15" s="1"/>
  <c r="T638" i="11"/>
  <c r="AB638" i="11"/>
  <c r="C638" i="14" s="1"/>
  <c r="R638" i="11"/>
  <c r="AF636" i="11"/>
  <c r="O636" i="14" s="1"/>
  <c r="R636" i="15" s="1"/>
  <c r="AE636" i="11"/>
  <c r="N636" i="14" s="1"/>
  <c r="Q636" i="15" s="1"/>
  <c r="O637" i="11"/>
  <c r="X637" i="11"/>
  <c r="M637" i="14" s="1"/>
  <c r="AH636" i="11"/>
  <c r="Q636" i="14" s="1"/>
  <c r="T636" i="15" s="1"/>
  <c r="U638" i="11"/>
  <c r="S638" i="11"/>
  <c r="P638" i="11"/>
  <c r="L638" i="11" s="1"/>
  <c r="B638" i="14" s="1"/>
  <c r="Q638" i="11"/>
  <c r="AD636" i="11"/>
  <c r="E636" i="14" s="1"/>
  <c r="P637" i="15" l="1"/>
  <c r="A638" i="8"/>
  <c r="E638" i="8" s="1"/>
  <c r="Y637" i="11"/>
  <c r="W637" i="11" s="1"/>
  <c r="M638" i="11"/>
  <c r="N639" i="11" s="1"/>
  <c r="Z638" i="11"/>
  <c r="AG637" i="11" l="1"/>
  <c r="P637" i="14" s="1"/>
  <c r="S637" i="15" s="1"/>
  <c r="AC637" i="11"/>
  <c r="D637" i="14" s="1"/>
  <c r="B638" i="8"/>
  <c r="D638" i="8"/>
  <c r="C638" i="8"/>
  <c r="P638" i="8"/>
  <c r="Q638" i="8" s="1"/>
  <c r="A639" i="14"/>
  <c r="A639" i="15" s="1"/>
  <c r="C639" i="15" s="1"/>
  <c r="D639" i="15" s="1"/>
  <c r="T639" i="11"/>
  <c r="AH637" i="11"/>
  <c r="Q637" i="14" s="1"/>
  <c r="T637" i="15" s="1"/>
  <c r="AF637" i="11"/>
  <c r="O637" i="14" s="1"/>
  <c r="R637" i="15" s="1"/>
  <c r="AB639" i="11"/>
  <c r="C639" i="14" s="1"/>
  <c r="R639" i="11"/>
  <c r="AE637" i="11"/>
  <c r="N637" i="14" s="1"/>
  <c r="Q637" i="15" s="1"/>
  <c r="O638" i="11"/>
  <c r="X638" i="11"/>
  <c r="M638" i="14" s="1"/>
  <c r="AD637" i="11"/>
  <c r="E637" i="14" s="1"/>
  <c r="U639" i="11"/>
  <c r="P639" i="11"/>
  <c r="L639" i="11" s="1"/>
  <c r="B639" i="14" s="1"/>
  <c r="S639" i="11"/>
  <c r="Q639" i="11"/>
  <c r="P638" i="15" l="1"/>
  <c r="A639" i="8"/>
  <c r="P639" i="8" s="1"/>
  <c r="Q639" i="8" s="1"/>
  <c r="Y638" i="11"/>
  <c r="W638" i="11" s="1"/>
  <c r="AF638" i="11"/>
  <c r="O638" i="14" s="1"/>
  <c r="R638" i="15" s="1"/>
  <c r="M639" i="11"/>
  <c r="N640" i="11" s="1"/>
  <c r="Z639" i="11"/>
  <c r="D639" i="8" l="1"/>
  <c r="B639" i="8"/>
  <c r="AD638" i="11"/>
  <c r="E638" i="14" s="1"/>
  <c r="AC638" i="11"/>
  <c r="D638" i="14" s="1"/>
  <c r="E639" i="8"/>
  <c r="A640" i="14"/>
  <c r="A640" i="15" s="1"/>
  <c r="C640" i="15" s="1"/>
  <c r="D640" i="15" s="1"/>
  <c r="T640" i="11"/>
  <c r="AE638" i="11"/>
  <c r="N638" i="14" s="1"/>
  <c r="Q638" i="15" s="1"/>
  <c r="AG638" i="11"/>
  <c r="P638" i="14" s="1"/>
  <c r="S638" i="15" s="1"/>
  <c r="AB640" i="11"/>
  <c r="C640" i="14" s="1"/>
  <c r="R640" i="11"/>
  <c r="O639" i="11"/>
  <c r="X639" i="11"/>
  <c r="M639" i="14" s="1"/>
  <c r="U640" i="11"/>
  <c r="Q640" i="11"/>
  <c r="P640" i="11"/>
  <c r="L640" i="11" s="1"/>
  <c r="B640" i="14" s="1"/>
  <c r="S640" i="11"/>
  <c r="A640" i="8"/>
  <c r="P640" i="8" s="1"/>
  <c r="AH638" i="11"/>
  <c r="Q638" i="14" s="1"/>
  <c r="T638" i="15" s="1"/>
  <c r="P639" i="15" l="1"/>
  <c r="D640" i="8"/>
  <c r="Q640" i="8"/>
  <c r="E640" i="8"/>
  <c r="B640" i="8"/>
  <c r="Y639" i="11"/>
  <c r="W639" i="11" s="1"/>
  <c r="Z640" i="11"/>
  <c r="M640" i="11"/>
  <c r="N641" i="11" s="1"/>
  <c r="AD639" i="11" l="1"/>
  <c r="E639" i="14" s="1"/>
  <c r="AC639" i="11"/>
  <c r="D639" i="14" s="1"/>
  <c r="A641" i="14"/>
  <c r="A641" i="15" s="1"/>
  <c r="C641" i="15" s="1"/>
  <c r="D641" i="15" s="1"/>
  <c r="T641" i="11"/>
  <c r="AF639" i="11"/>
  <c r="O639" i="14" s="1"/>
  <c r="R639" i="15" s="1"/>
  <c r="AG639" i="11"/>
  <c r="P639" i="14" s="1"/>
  <c r="S639" i="15" s="1"/>
  <c r="AE639" i="11"/>
  <c r="N639" i="14" s="1"/>
  <c r="Q639" i="15" s="1"/>
  <c r="AB641" i="11"/>
  <c r="C641" i="14" s="1"/>
  <c r="R641" i="11"/>
  <c r="O640" i="11"/>
  <c r="X640" i="11"/>
  <c r="M640" i="14" s="1"/>
  <c r="P641" i="11"/>
  <c r="L641" i="11" s="1"/>
  <c r="B641" i="14" s="1"/>
  <c r="Q641" i="11"/>
  <c r="S641" i="11"/>
  <c r="U641" i="11"/>
  <c r="AH639" i="11"/>
  <c r="Q639" i="14" s="1"/>
  <c r="T639" i="15" s="1"/>
  <c r="P640" i="15" l="1"/>
  <c r="C639" i="8"/>
  <c r="A641" i="8"/>
  <c r="B641" i="8" s="1"/>
  <c r="Y640" i="11"/>
  <c r="W640" i="11" s="1"/>
  <c r="Z641" i="11"/>
  <c r="M641" i="11"/>
  <c r="N642" i="11" s="1"/>
  <c r="AC640" i="11" l="1"/>
  <c r="D640" i="14" s="1"/>
  <c r="C640" i="8"/>
  <c r="D641" i="8"/>
  <c r="E641" i="8"/>
  <c r="P641" i="8"/>
  <c r="Q641" i="8" s="1"/>
  <c r="C641" i="8"/>
  <c r="A642" i="14"/>
  <c r="T642" i="11"/>
  <c r="AH640" i="11"/>
  <c r="Q640" i="14" s="1"/>
  <c r="T640" i="15" s="1"/>
  <c r="AE640" i="11"/>
  <c r="N640" i="14" s="1"/>
  <c r="Q640" i="15" s="1"/>
  <c r="AG640" i="11"/>
  <c r="P640" i="14" s="1"/>
  <c r="S640" i="15" s="1"/>
  <c r="AF640" i="11"/>
  <c r="O640" i="14" s="1"/>
  <c r="R640" i="15" s="1"/>
  <c r="AB642" i="11"/>
  <c r="C642" i="14" s="1"/>
  <c r="R642" i="11"/>
  <c r="U642" i="11"/>
  <c r="Q642" i="11"/>
  <c r="S642" i="11"/>
  <c r="P642" i="11"/>
  <c r="L642" i="11" s="1"/>
  <c r="B642" i="14" s="1"/>
  <c r="O641" i="11"/>
  <c r="X641" i="11"/>
  <c r="M641" i="14" s="1"/>
  <c r="AD640" i="11"/>
  <c r="E640" i="14" s="1"/>
  <c r="P641" i="15" l="1"/>
  <c r="A642" i="8"/>
  <c r="P642" i="8" s="1"/>
  <c r="Q642" i="8" s="1"/>
  <c r="A642" i="15"/>
  <c r="C642" i="15" s="1"/>
  <c r="D642" i="15" s="1"/>
  <c r="Y641" i="11"/>
  <c r="W641" i="11" s="1"/>
  <c r="AE641" i="11"/>
  <c r="N641" i="14" s="1"/>
  <c r="Q641" i="15" s="1"/>
  <c r="AG641" i="11"/>
  <c r="P641" i="14" s="1"/>
  <c r="S641" i="15" s="1"/>
  <c r="AF641" i="11"/>
  <c r="O641" i="14" s="1"/>
  <c r="R641" i="15" s="1"/>
  <c r="M642" i="11"/>
  <c r="N643" i="11" s="1"/>
  <c r="Z642" i="11"/>
  <c r="C642" i="8" l="1"/>
  <c r="B642" i="8"/>
  <c r="E642" i="8"/>
  <c r="D642" i="8"/>
  <c r="AC641" i="11"/>
  <c r="D641" i="14" s="1"/>
  <c r="AH641" i="11"/>
  <c r="Q641" i="14" s="1"/>
  <c r="T641" i="15" s="1"/>
  <c r="A643" i="14"/>
  <c r="A643" i="15" s="1"/>
  <c r="C643" i="15" s="1"/>
  <c r="D643" i="15" s="1"/>
  <c r="T643" i="11"/>
  <c r="AB643" i="11"/>
  <c r="C643" i="14" s="1"/>
  <c r="R643" i="11"/>
  <c r="AD641" i="11"/>
  <c r="E641" i="14" s="1"/>
  <c r="X642" i="11"/>
  <c r="M642" i="14" s="1"/>
  <c r="O642" i="11"/>
  <c r="U643" i="11"/>
  <c r="Q643" i="11"/>
  <c r="P643" i="11"/>
  <c r="L643" i="11" s="1"/>
  <c r="B643" i="14" s="1"/>
  <c r="S643" i="11"/>
  <c r="P642" i="15" l="1"/>
  <c r="A643" i="8"/>
  <c r="E643" i="8" s="1"/>
  <c r="M643" i="11"/>
  <c r="N644" i="11" s="1"/>
  <c r="Z643" i="11"/>
  <c r="Y642" i="11"/>
  <c r="W642" i="11" s="1"/>
  <c r="AE642" i="11"/>
  <c r="N642" i="14" s="1"/>
  <c r="Q642" i="15" s="1"/>
  <c r="B643" i="8" l="1"/>
  <c r="AD642" i="11"/>
  <c r="E642" i="14" s="1"/>
  <c r="AC642" i="11"/>
  <c r="D642" i="14" s="1"/>
  <c r="C643" i="8"/>
  <c r="D643" i="8"/>
  <c r="P643" i="8"/>
  <c r="Q643" i="8" s="1"/>
  <c r="AG642" i="11"/>
  <c r="P642" i="14" s="1"/>
  <c r="S642" i="15" s="1"/>
  <c r="AF642" i="11"/>
  <c r="O642" i="14" s="1"/>
  <c r="R642" i="15" s="1"/>
  <c r="A644" i="14"/>
  <c r="A644" i="15" s="1"/>
  <c r="C644" i="15" s="1"/>
  <c r="D644" i="15" s="1"/>
  <c r="T644" i="11"/>
  <c r="AB644" i="11"/>
  <c r="C644" i="14" s="1"/>
  <c r="R644" i="11"/>
  <c r="O643" i="11"/>
  <c r="X643" i="11"/>
  <c r="M643" i="14" s="1"/>
  <c r="Q644" i="11"/>
  <c r="S644" i="11"/>
  <c r="P644" i="11"/>
  <c r="L644" i="11" s="1"/>
  <c r="B644" i="14" s="1"/>
  <c r="U644" i="11"/>
  <c r="AH642" i="11"/>
  <c r="Q642" i="14" s="1"/>
  <c r="T642" i="15" s="1"/>
  <c r="P643" i="15" l="1"/>
  <c r="A644" i="8"/>
  <c r="P644" i="8" s="1"/>
  <c r="Q644" i="8" s="1"/>
  <c r="Y643" i="11"/>
  <c r="W643" i="11" s="1"/>
  <c r="AE643" i="11"/>
  <c r="N643" i="14" s="1"/>
  <c r="Q643" i="15" s="1"/>
  <c r="AG643" i="11"/>
  <c r="P643" i="14" s="1"/>
  <c r="S643" i="15" s="1"/>
  <c r="AF643" i="11"/>
  <c r="O643" i="14" s="1"/>
  <c r="R643" i="15" s="1"/>
  <c r="AH643" i="11"/>
  <c r="Q643" i="14" s="1"/>
  <c r="T643" i="15" s="1"/>
  <c r="Z644" i="11"/>
  <c r="M644" i="11"/>
  <c r="N645" i="11" s="1"/>
  <c r="AC643" i="11" l="1"/>
  <c r="D643" i="14" s="1"/>
  <c r="B644" i="8"/>
  <c r="D644" i="8"/>
  <c r="E644" i="8"/>
  <c r="A645" i="14"/>
  <c r="A645" i="15" s="1"/>
  <c r="C645" i="15" s="1"/>
  <c r="D645" i="15" s="1"/>
  <c r="T645" i="11"/>
  <c r="AB645" i="11"/>
  <c r="C645" i="14" s="1"/>
  <c r="R645" i="11"/>
  <c r="AD643" i="11"/>
  <c r="E643" i="14" s="1"/>
  <c r="U645" i="11"/>
  <c r="S645" i="11"/>
  <c r="P645" i="11"/>
  <c r="L645" i="11" s="1"/>
  <c r="B645" i="14" s="1"/>
  <c r="Q645" i="11"/>
  <c r="X644" i="11"/>
  <c r="M644" i="14" s="1"/>
  <c r="O644" i="11"/>
  <c r="P644" i="15" l="1"/>
  <c r="A645" i="8"/>
  <c r="P645" i="8" s="1"/>
  <c r="Q645" i="8" s="1"/>
  <c r="Z645" i="11"/>
  <c r="M645" i="11"/>
  <c r="N646" i="11" s="1"/>
  <c r="Y644" i="11"/>
  <c r="W644" i="11" s="1"/>
  <c r="AC644" i="11" s="1"/>
  <c r="D645" i="8" l="1"/>
  <c r="E645" i="8"/>
  <c r="B645" i="8"/>
  <c r="C645" i="8"/>
  <c r="A646" i="14"/>
  <c r="A646" i="15" s="1"/>
  <c r="C646" i="15" s="1"/>
  <c r="D646" i="15" s="1"/>
  <c r="T646" i="11"/>
  <c r="AB646" i="11"/>
  <c r="C646" i="14" s="1"/>
  <c r="R646" i="11"/>
  <c r="AH644" i="11"/>
  <c r="Q644" i="14" s="1"/>
  <c r="T644" i="15" s="1"/>
  <c r="D644" i="14"/>
  <c r="AG644" i="11"/>
  <c r="P644" i="14" s="1"/>
  <c r="S644" i="15" s="1"/>
  <c r="S646" i="11"/>
  <c r="P646" i="11"/>
  <c r="L646" i="11" s="1"/>
  <c r="B646" i="14" s="1"/>
  <c r="Q646" i="11"/>
  <c r="U646" i="11"/>
  <c r="AD644" i="11"/>
  <c r="E644" i="14" s="1"/>
  <c r="AE644" i="11"/>
  <c r="N644" i="14" s="1"/>
  <c r="Q644" i="15" s="1"/>
  <c r="AF644" i="11"/>
  <c r="O644" i="14" s="1"/>
  <c r="R644" i="15" s="1"/>
  <c r="X645" i="11"/>
  <c r="M645" i="14" s="1"/>
  <c r="O645" i="11"/>
  <c r="P645" i="15" l="1"/>
  <c r="A646" i="8"/>
  <c r="E646" i="8" s="1"/>
  <c r="C644" i="8"/>
  <c r="Y645" i="11"/>
  <c r="W645" i="11" s="1"/>
  <c r="M646" i="11"/>
  <c r="N647" i="11" s="1"/>
  <c r="Z646" i="11"/>
  <c r="AG645" i="11" l="1"/>
  <c r="P645" i="14" s="1"/>
  <c r="S645" i="15" s="1"/>
  <c r="AC645" i="11"/>
  <c r="D645" i="14" s="1"/>
  <c r="D646" i="8"/>
  <c r="C646" i="8"/>
  <c r="P646" i="8"/>
  <c r="Q646" i="8" s="1"/>
  <c r="B646" i="8"/>
  <c r="A647" i="14"/>
  <c r="A647" i="15" s="1"/>
  <c r="C647" i="15" s="1"/>
  <c r="D647" i="15" s="1"/>
  <c r="T647" i="11"/>
  <c r="AB647" i="11"/>
  <c r="C647" i="14" s="1"/>
  <c r="R647" i="11"/>
  <c r="AH645" i="11"/>
  <c r="Q645" i="14" s="1"/>
  <c r="T645" i="15" s="1"/>
  <c r="AD645" i="11"/>
  <c r="E645" i="14" s="1"/>
  <c r="AE645" i="11"/>
  <c r="N645" i="14" s="1"/>
  <c r="Q645" i="15" s="1"/>
  <c r="U647" i="11"/>
  <c r="Q647" i="11"/>
  <c r="P647" i="11"/>
  <c r="L647" i="11" s="1"/>
  <c r="B647" i="14" s="1"/>
  <c r="S647" i="11"/>
  <c r="O646" i="11"/>
  <c r="X646" i="11"/>
  <c r="M646" i="14" s="1"/>
  <c r="AF645" i="11"/>
  <c r="O645" i="14" s="1"/>
  <c r="R645" i="15" s="1"/>
  <c r="P646" i="15" l="1"/>
  <c r="A647" i="8"/>
  <c r="D647" i="8" s="1"/>
  <c r="Y646" i="11"/>
  <c r="W646" i="11" s="1"/>
  <c r="Z647" i="11"/>
  <c r="M647" i="11"/>
  <c r="N648" i="11" s="1"/>
  <c r="AG646" i="11" l="1"/>
  <c r="P646" i="14" s="1"/>
  <c r="S646" i="15" s="1"/>
  <c r="AC646" i="11"/>
  <c r="D646" i="14" s="1"/>
  <c r="P647" i="8"/>
  <c r="Q647" i="8" s="1"/>
  <c r="E647" i="8"/>
  <c r="C647" i="8"/>
  <c r="B647" i="8"/>
  <c r="A648" i="14"/>
  <c r="A648" i="15" s="1"/>
  <c r="C648" i="15" s="1"/>
  <c r="D648" i="15" s="1"/>
  <c r="T648" i="11"/>
  <c r="AB648" i="11"/>
  <c r="C648" i="14" s="1"/>
  <c r="R648" i="11"/>
  <c r="AH646" i="11"/>
  <c r="Q646" i="14" s="1"/>
  <c r="T646" i="15" s="1"/>
  <c r="AD646" i="11"/>
  <c r="E646" i="14" s="1"/>
  <c r="AE646" i="11"/>
  <c r="N646" i="14" s="1"/>
  <c r="Q646" i="15" s="1"/>
  <c r="O647" i="11"/>
  <c r="X647" i="11"/>
  <c r="M647" i="14" s="1"/>
  <c r="U648" i="11"/>
  <c r="P648" i="11"/>
  <c r="L648" i="11" s="1"/>
  <c r="B648" i="14" s="1"/>
  <c r="S648" i="11"/>
  <c r="Q648" i="11"/>
  <c r="AF646" i="11"/>
  <c r="O646" i="14" s="1"/>
  <c r="R646" i="15" s="1"/>
  <c r="P647" i="15" l="1"/>
  <c r="A648" i="8"/>
  <c r="E648" i="8" s="1"/>
  <c r="Y647" i="11"/>
  <c r="W647" i="11" s="1"/>
  <c r="Z648" i="11"/>
  <c r="M648" i="11"/>
  <c r="N649" i="11" s="1"/>
  <c r="AE647" i="11" l="1"/>
  <c r="N647" i="14" s="1"/>
  <c r="Q647" i="15" s="1"/>
  <c r="AC647" i="11"/>
  <c r="D647" i="14" s="1"/>
  <c r="B648" i="8"/>
  <c r="D648" i="8"/>
  <c r="P648" i="8"/>
  <c r="Q648" i="8" s="1"/>
  <c r="C648" i="8"/>
  <c r="A649" i="14"/>
  <c r="A649" i="15" s="1"/>
  <c r="C649" i="15" s="1"/>
  <c r="D649" i="15" s="1"/>
  <c r="T649" i="11"/>
  <c r="AB649" i="11"/>
  <c r="C649" i="14" s="1"/>
  <c r="R649" i="11"/>
  <c r="AH647" i="11"/>
  <c r="Q647" i="14" s="1"/>
  <c r="T647" i="15" s="1"/>
  <c r="AD647" i="11"/>
  <c r="E647" i="14" s="1"/>
  <c r="AG647" i="11"/>
  <c r="P647" i="14" s="1"/>
  <c r="S647" i="15" s="1"/>
  <c r="P649" i="11"/>
  <c r="L649" i="11" s="1"/>
  <c r="B649" i="14" s="1"/>
  <c r="Q649" i="11"/>
  <c r="S649" i="11"/>
  <c r="U649" i="11"/>
  <c r="O648" i="11"/>
  <c r="X648" i="11"/>
  <c r="M648" i="14" s="1"/>
  <c r="AF647" i="11"/>
  <c r="O647" i="14" s="1"/>
  <c r="R647" i="15" s="1"/>
  <c r="P648" i="15" l="1"/>
  <c r="A649" i="8"/>
  <c r="E649" i="8" s="1"/>
  <c r="Y648" i="11"/>
  <c r="W648" i="11" s="1"/>
  <c r="Z649" i="11"/>
  <c r="M649" i="11"/>
  <c r="N650" i="11" s="1"/>
  <c r="AD648" i="11" l="1"/>
  <c r="E648" i="14" s="1"/>
  <c r="AC648" i="11"/>
  <c r="D648" i="14" s="1"/>
  <c r="C649" i="8"/>
  <c r="D649" i="8"/>
  <c r="P649" i="8"/>
  <c r="Q649" i="8" s="1"/>
  <c r="B649" i="8"/>
  <c r="A650" i="14"/>
  <c r="A650" i="15" s="1"/>
  <c r="C650" i="15" s="1"/>
  <c r="D650" i="15" s="1"/>
  <c r="T650" i="11"/>
  <c r="AB650" i="11"/>
  <c r="C650" i="14" s="1"/>
  <c r="R650" i="11"/>
  <c r="P650" i="11"/>
  <c r="L650" i="11" s="1"/>
  <c r="B650" i="14" s="1"/>
  <c r="U650" i="11"/>
  <c r="Q650" i="11"/>
  <c r="S650" i="11"/>
  <c r="AG648" i="11"/>
  <c r="P648" i="14" s="1"/>
  <c r="S648" i="15" s="1"/>
  <c r="AH648" i="11"/>
  <c r="Q648" i="14" s="1"/>
  <c r="T648" i="15" s="1"/>
  <c r="AE648" i="11"/>
  <c r="N648" i="14" s="1"/>
  <c r="Q648" i="15" s="1"/>
  <c r="O649" i="11"/>
  <c r="X649" i="11"/>
  <c r="M649" i="14" s="1"/>
  <c r="AF648" i="11"/>
  <c r="O648" i="14" s="1"/>
  <c r="R648" i="15" s="1"/>
  <c r="P649" i="15" l="1"/>
  <c r="A650" i="8"/>
  <c r="P650" i="8" s="1"/>
  <c r="Q650" i="8" s="1"/>
  <c r="Y649" i="11"/>
  <c r="W649" i="11" s="1"/>
  <c r="M650" i="11"/>
  <c r="N651" i="11" s="1"/>
  <c r="Z650" i="11"/>
  <c r="AF649" i="11" l="1"/>
  <c r="O649" i="14" s="1"/>
  <c r="R649" i="15" s="1"/>
  <c r="AC649" i="11"/>
  <c r="D649" i="14" s="1"/>
  <c r="E650" i="8"/>
  <c r="C650" i="8"/>
  <c r="D650" i="8"/>
  <c r="B650" i="8"/>
  <c r="A651" i="14"/>
  <c r="A651" i="15" s="1"/>
  <c r="C651" i="15" s="1"/>
  <c r="D651" i="15" s="1"/>
  <c r="T651" i="11"/>
  <c r="AB651" i="11"/>
  <c r="C651" i="14" s="1"/>
  <c r="R651" i="11"/>
  <c r="AG649" i="11"/>
  <c r="P649" i="14" s="1"/>
  <c r="S649" i="15" s="1"/>
  <c r="AE649" i="11"/>
  <c r="N649" i="14" s="1"/>
  <c r="Q649" i="15" s="1"/>
  <c r="O650" i="11"/>
  <c r="X650" i="11"/>
  <c r="M650" i="14" s="1"/>
  <c r="AD649" i="11"/>
  <c r="E649" i="14" s="1"/>
  <c r="Q651" i="11"/>
  <c r="P651" i="11"/>
  <c r="L651" i="11" s="1"/>
  <c r="B651" i="14" s="1"/>
  <c r="S651" i="11"/>
  <c r="U651" i="11"/>
  <c r="AH649" i="11"/>
  <c r="Q649" i="14" s="1"/>
  <c r="T649" i="15" s="1"/>
  <c r="P650" i="15" l="1"/>
  <c r="A651" i="8"/>
  <c r="P651" i="8" s="1"/>
  <c r="Q651" i="8" s="1"/>
  <c r="Z651" i="11"/>
  <c r="M651" i="11"/>
  <c r="N652" i="11" s="1"/>
  <c r="Y650" i="11"/>
  <c r="W650" i="11" s="1"/>
  <c r="AG650" i="11" l="1"/>
  <c r="P650" i="14" s="1"/>
  <c r="S650" i="15" s="1"/>
  <c r="AC650" i="11"/>
  <c r="D650" i="14" s="1"/>
  <c r="B651" i="8"/>
  <c r="E651" i="8"/>
  <c r="C651" i="8"/>
  <c r="D651" i="8"/>
  <c r="A652" i="14"/>
  <c r="A652" i="15" s="1"/>
  <c r="C652" i="15" s="1"/>
  <c r="D652" i="15" s="1"/>
  <c r="T652" i="11"/>
  <c r="AB652" i="11"/>
  <c r="C652" i="14" s="1"/>
  <c r="AD650" i="11"/>
  <c r="E650" i="14" s="1"/>
  <c r="R652" i="11"/>
  <c r="AH650" i="11"/>
  <c r="Q650" i="14" s="1"/>
  <c r="T650" i="15" s="1"/>
  <c r="U652" i="11"/>
  <c r="S652" i="11"/>
  <c r="P652" i="11"/>
  <c r="L652" i="11" s="1"/>
  <c r="B652" i="14" s="1"/>
  <c r="Q652" i="11"/>
  <c r="AF650" i="11"/>
  <c r="O650" i="14" s="1"/>
  <c r="R650" i="15" s="1"/>
  <c r="O651" i="11"/>
  <c r="X651" i="11"/>
  <c r="M651" i="14" s="1"/>
  <c r="AE650" i="11"/>
  <c r="N650" i="14" s="1"/>
  <c r="Q650" i="15" s="1"/>
  <c r="P651" i="15" l="1"/>
  <c r="A652" i="8"/>
  <c r="P652" i="8" s="1"/>
  <c r="Q652" i="8" s="1"/>
  <c r="Z652" i="11"/>
  <c r="M652" i="11"/>
  <c r="N653" i="11" s="1"/>
  <c r="Y651" i="11"/>
  <c r="W651" i="11" s="1"/>
  <c r="AH651" i="11" l="1"/>
  <c r="Q651" i="14" s="1"/>
  <c r="T651" i="15" s="1"/>
  <c r="AC651" i="11"/>
  <c r="D651" i="14" s="1"/>
  <c r="B652" i="8"/>
  <c r="D652" i="8"/>
  <c r="C652" i="8"/>
  <c r="E652" i="8"/>
  <c r="AF651" i="11"/>
  <c r="O651" i="14" s="1"/>
  <c r="R651" i="15" s="1"/>
  <c r="AG651" i="11"/>
  <c r="P651" i="14" s="1"/>
  <c r="S651" i="15" s="1"/>
  <c r="A653" i="14"/>
  <c r="A653" i="15" s="1"/>
  <c r="C653" i="15" s="1"/>
  <c r="D653" i="15" s="1"/>
  <c r="T653" i="11"/>
  <c r="AB653" i="11"/>
  <c r="C653" i="14" s="1"/>
  <c r="R653" i="11"/>
  <c r="AE651" i="11"/>
  <c r="N651" i="14" s="1"/>
  <c r="Q651" i="15" s="1"/>
  <c r="U653" i="11"/>
  <c r="Q653" i="11"/>
  <c r="S653" i="11"/>
  <c r="P653" i="11"/>
  <c r="L653" i="11" s="1"/>
  <c r="B653" i="14" s="1"/>
  <c r="AD651" i="11"/>
  <c r="E651" i="14" s="1"/>
  <c r="O652" i="11"/>
  <c r="X652" i="11"/>
  <c r="M652" i="14" s="1"/>
  <c r="P652" i="15" l="1"/>
  <c r="A653" i="8"/>
  <c r="P653" i="8" s="1"/>
  <c r="Q653" i="8" s="1"/>
  <c r="M653" i="11"/>
  <c r="N654" i="11" s="1"/>
  <c r="Z653" i="11"/>
  <c r="Y652" i="11"/>
  <c r="W652" i="11" s="1"/>
  <c r="AE652" i="11" l="1"/>
  <c r="N652" i="14" s="1"/>
  <c r="Q652" i="15" s="1"/>
  <c r="AC652" i="11"/>
  <c r="D652" i="14" s="1"/>
  <c r="B653" i="8"/>
  <c r="D653" i="8"/>
  <c r="E653" i="8"/>
  <c r="AH652" i="11"/>
  <c r="Q652" i="14" s="1"/>
  <c r="T652" i="15" s="1"/>
  <c r="AF652" i="11"/>
  <c r="O652" i="14" s="1"/>
  <c r="R652" i="15" s="1"/>
  <c r="AG652" i="11"/>
  <c r="P652" i="14" s="1"/>
  <c r="S652" i="15" s="1"/>
  <c r="A654" i="14"/>
  <c r="A654" i="15" s="1"/>
  <c r="C654" i="15" s="1"/>
  <c r="D654" i="15" s="1"/>
  <c r="T654" i="11"/>
  <c r="AB654" i="11"/>
  <c r="C654" i="14" s="1"/>
  <c r="R654" i="11"/>
  <c r="AD652" i="11"/>
  <c r="E652" i="14" s="1"/>
  <c r="O653" i="11"/>
  <c r="X653" i="11"/>
  <c r="M653" i="14" s="1"/>
  <c r="P654" i="11"/>
  <c r="L654" i="11" s="1"/>
  <c r="B654" i="14" s="1"/>
  <c r="Q654" i="11"/>
  <c r="S654" i="11"/>
  <c r="U654" i="11"/>
  <c r="A654" i="8"/>
  <c r="P654" i="8" s="1"/>
  <c r="P653" i="15" l="1"/>
  <c r="D654" i="8"/>
  <c r="Q654" i="8"/>
  <c r="E654" i="8"/>
  <c r="B654" i="8"/>
  <c r="Y653" i="11"/>
  <c r="W653" i="11" s="1"/>
  <c r="Z654" i="11"/>
  <c r="M654" i="11"/>
  <c r="N655" i="11" s="1"/>
  <c r="AG653" i="11" l="1"/>
  <c r="P653" i="14" s="1"/>
  <c r="S653" i="15" s="1"/>
  <c r="AC653" i="11"/>
  <c r="D653" i="14" s="1"/>
  <c r="AH653" i="11"/>
  <c r="Q653" i="14" s="1"/>
  <c r="T653" i="15" s="1"/>
  <c r="AE653" i="11"/>
  <c r="N653" i="14" s="1"/>
  <c r="Q653" i="15" s="1"/>
  <c r="A655" i="14"/>
  <c r="A655" i="15" s="1"/>
  <c r="C655" i="15" s="1"/>
  <c r="D655" i="15" s="1"/>
  <c r="T655" i="11"/>
  <c r="AF653" i="11"/>
  <c r="O653" i="14" s="1"/>
  <c r="R653" i="15" s="1"/>
  <c r="AB655" i="11"/>
  <c r="C655" i="14" s="1"/>
  <c r="R655" i="11"/>
  <c r="AD653" i="11"/>
  <c r="E653" i="14" s="1"/>
  <c r="U655" i="11"/>
  <c r="P655" i="11"/>
  <c r="L655" i="11" s="1"/>
  <c r="B655" i="14" s="1"/>
  <c r="S655" i="11"/>
  <c r="Q655" i="11"/>
  <c r="X654" i="11"/>
  <c r="M654" i="14" s="1"/>
  <c r="O654" i="11"/>
  <c r="P654" i="15" l="1"/>
  <c r="C653" i="8"/>
  <c r="A655" i="8"/>
  <c r="P655" i="8" s="1"/>
  <c r="Q655" i="8" s="1"/>
  <c r="Y654" i="11"/>
  <c r="W654" i="11" s="1"/>
  <c r="M655" i="11"/>
  <c r="N656" i="11" s="1"/>
  <c r="Z655" i="11"/>
  <c r="AC654" i="11" l="1"/>
  <c r="D654" i="14" s="1"/>
  <c r="C655" i="8"/>
  <c r="C654" i="8"/>
  <c r="D655" i="8"/>
  <c r="B655" i="8"/>
  <c r="E655" i="8"/>
  <c r="A656" i="14"/>
  <c r="A656" i="15" s="1"/>
  <c r="C656" i="15" s="1"/>
  <c r="D656" i="15" s="1"/>
  <c r="T656" i="11"/>
  <c r="AE654" i="11"/>
  <c r="N654" i="14" s="1"/>
  <c r="Q654" i="15" s="1"/>
  <c r="AH654" i="11"/>
  <c r="Q654" i="14" s="1"/>
  <c r="T654" i="15" s="1"/>
  <c r="AG654" i="11"/>
  <c r="P654" i="14" s="1"/>
  <c r="S654" i="15" s="1"/>
  <c r="AF654" i="11"/>
  <c r="O654" i="14" s="1"/>
  <c r="R654" i="15" s="1"/>
  <c r="AB656" i="11"/>
  <c r="C656" i="14" s="1"/>
  <c r="R656" i="11"/>
  <c r="AD654" i="11"/>
  <c r="E654" i="14" s="1"/>
  <c r="X655" i="11"/>
  <c r="M655" i="14" s="1"/>
  <c r="O655" i="11"/>
  <c r="U656" i="11"/>
  <c r="P656" i="11"/>
  <c r="L656" i="11" s="1"/>
  <c r="B656" i="14" s="1"/>
  <c r="S656" i="11"/>
  <c r="Q656" i="11"/>
  <c r="P655" i="15" l="1"/>
  <c r="A656" i="8"/>
  <c r="P656" i="8" s="1"/>
  <c r="Q656" i="8" s="1"/>
  <c r="M656" i="11"/>
  <c r="N657" i="11" s="1"/>
  <c r="Z656" i="11"/>
  <c r="Y655" i="11"/>
  <c r="W655" i="11" s="1"/>
  <c r="AC655" i="11" l="1"/>
  <c r="D655" i="14" s="1"/>
  <c r="B656" i="8"/>
  <c r="D656" i="8"/>
  <c r="C656" i="8"/>
  <c r="E656" i="8"/>
  <c r="A657" i="14"/>
  <c r="A657" i="15" s="1"/>
  <c r="C657" i="15" s="1"/>
  <c r="D657" i="15" s="1"/>
  <c r="T657" i="11"/>
  <c r="AH655" i="11"/>
  <c r="Q655" i="14" s="1"/>
  <c r="T655" i="15" s="1"/>
  <c r="AG655" i="11"/>
  <c r="P655" i="14" s="1"/>
  <c r="S655" i="15" s="1"/>
  <c r="AE655" i="11"/>
  <c r="N655" i="14" s="1"/>
  <c r="Q655" i="15" s="1"/>
  <c r="AF655" i="11"/>
  <c r="O655" i="14" s="1"/>
  <c r="R655" i="15" s="1"/>
  <c r="AB657" i="11"/>
  <c r="C657" i="14" s="1"/>
  <c r="R657" i="11"/>
  <c r="AD655" i="11"/>
  <c r="E655" i="14" s="1"/>
  <c r="X656" i="11"/>
  <c r="M656" i="14" s="1"/>
  <c r="O656" i="11"/>
  <c r="U657" i="11"/>
  <c r="P657" i="11"/>
  <c r="L657" i="11" s="1"/>
  <c r="B657" i="14" s="1"/>
  <c r="S657" i="11"/>
  <c r="Q657" i="11"/>
  <c r="P656" i="15" l="1"/>
  <c r="A657" i="8"/>
  <c r="P657" i="8" s="1"/>
  <c r="Q657" i="8" s="1"/>
  <c r="Z657" i="11"/>
  <c r="M657" i="11"/>
  <c r="N658" i="11" s="1"/>
  <c r="Y656" i="11"/>
  <c r="W656" i="11" s="1"/>
  <c r="C657" i="8" l="1"/>
  <c r="AC656" i="11"/>
  <c r="D656" i="14" s="1"/>
  <c r="B657" i="8"/>
  <c r="E657" i="8"/>
  <c r="D657" i="8"/>
  <c r="A658" i="14"/>
  <c r="A658" i="15" s="1"/>
  <c r="C658" i="15" s="1"/>
  <c r="D658" i="15" s="1"/>
  <c r="T658" i="11"/>
  <c r="AH656" i="11"/>
  <c r="Q656" i="14" s="1"/>
  <c r="T656" i="15" s="1"/>
  <c r="AG656" i="11"/>
  <c r="P656" i="14" s="1"/>
  <c r="S656" i="15" s="1"/>
  <c r="AE656" i="11"/>
  <c r="N656" i="14" s="1"/>
  <c r="Q656" i="15" s="1"/>
  <c r="AF656" i="11"/>
  <c r="O656" i="14" s="1"/>
  <c r="R656" i="15" s="1"/>
  <c r="AB658" i="11"/>
  <c r="C658" i="14" s="1"/>
  <c r="R658" i="11"/>
  <c r="AD656" i="11"/>
  <c r="E656" i="14" s="1"/>
  <c r="P658" i="11"/>
  <c r="L658" i="11" s="1"/>
  <c r="B658" i="14" s="1"/>
  <c r="Q658" i="11"/>
  <c r="S658" i="11"/>
  <c r="U658" i="11"/>
  <c r="X657" i="11"/>
  <c r="M657" i="14" s="1"/>
  <c r="O657" i="11"/>
  <c r="P657" i="15" l="1"/>
  <c r="A658" i="8"/>
  <c r="P658" i="8" s="1"/>
  <c r="Q658" i="8" s="1"/>
  <c r="Z658" i="11"/>
  <c r="M658" i="11"/>
  <c r="N659" i="11" s="1"/>
  <c r="Y657" i="11"/>
  <c r="W657" i="11" s="1"/>
  <c r="AC657" i="11" l="1"/>
  <c r="D657" i="14" s="1"/>
  <c r="B658" i="8"/>
  <c r="D658" i="8"/>
  <c r="E658" i="8"/>
  <c r="A659" i="14"/>
  <c r="A659" i="15" s="1"/>
  <c r="C659" i="15" s="1"/>
  <c r="D659" i="15" s="1"/>
  <c r="T659" i="11"/>
  <c r="AF657" i="11"/>
  <c r="O657" i="14" s="1"/>
  <c r="R657" i="15" s="1"/>
  <c r="AH657" i="11"/>
  <c r="Q657" i="14" s="1"/>
  <c r="T657" i="15" s="1"/>
  <c r="AG657" i="11"/>
  <c r="P657" i="14" s="1"/>
  <c r="S657" i="15" s="1"/>
  <c r="AE657" i="11"/>
  <c r="N657" i="14" s="1"/>
  <c r="Q657" i="15" s="1"/>
  <c r="AB659" i="11"/>
  <c r="C659" i="14" s="1"/>
  <c r="R659" i="11"/>
  <c r="P659" i="11"/>
  <c r="L659" i="11" s="1"/>
  <c r="B659" i="14" s="1"/>
  <c r="Q659" i="11"/>
  <c r="U659" i="11"/>
  <c r="S659" i="11"/>
  <c r="AD657" i="11"/>
  <c r="E657" i="14" s="1"/>
  <c r="O658" i="11"/>
  <c r="X658" i="11"/>
  <c r="M658" i="14" s="1"/>
  <c r="P658" i="15" l="1"/>
  <c r="A659" i="8"/>
  <c r="P659" i="8" s="1"/>
  <c r="Q659" i="8" s="1"/>
  <c r="Y658" i="11"/>
  <c r="W658" i="11" s="1"/>
  <c r="AF658" i="11"/>
  <c r="O658" i="14" s="1"/>
  <c r="R658" i="15" s="1"/>
  <c r="AH658" i="11"/>
  <c r="Q658" i="14" s="1"/>
  <c r="T658" i="15" s="1"/>
  <c r="Z659" i="11"/>
  <c r="M659" i="11"/>
  <c r="N660" i="11" s="1"/>
  <c r="AC658" i="11" l="1"/>
  <c r="D658" i="14" s="1"/>
  <c r="E659" i="8"/>
  <c r="C658" i="8"/>
  <c r="D659" i="8"/>
  <c r="B659" i="8"/>
  <c r="A660" i="14"/>
  <c r="T660" i="11"/>
  <c r="AE658" i="11"/>
  <c r="N658" i="14" s="1"/>
  <c r="Q658" i="15" s="1"/>
  <c r="AG658" i="11"/>
  <c r="P658" i="14" s="1"/>
  <c r="S658" i="15" s="1"/>
  <c r="AB660" i="11"/>
  <c r="C660" i="14" s="1"/>
  <c r="R660" i="11"/>
  <c r="U660" i="11"/>
  <c r="S660" i="11"/>
  <c r="P660" i="11"/>
  <c r="L660" i="11" s="1"/>
  <c r="B660" i="14" s="1"/>
  <c r="Q660" i="11"/>
  <c r="O659" i="11"/>
  <c r="X659" i="11"/>
  <c r="M659" i="14" s="1"/>
  <c r="AD658" i="11"/>
  <c r="E658" i="14" s="1"/>
  <c r="P659" i="15" l="1"/>
  <c r="A660" i="8"/>
  <c r="P660" i="8" s="1"/>
  <c r="Q660" i="8" s="1"/>
  <c r="A660" i="15"/>
  <c r="C660" i="15" s="1"/>
  <c r="D660" i="15" s="1"/>
  <c r="Y659" i="11"/>
  <c r="W659" i="11" s="1"/>
  <c r="AG659" i="11"/>
  <c r="P659" i="14" s="1"/>
  <c r="S659" i="15" s="1"/>
  <c r="AF659" i="11"/>
  <c r="O659" i="14" s="1"/>
  <c r="R659" i="15" s="1"/>
  <c r="Z660" i="11"/>
  <c r="M660" i="11"/>
  <c r="N661" i="11" s="1"/>
  <c r="B660" i="8" l="1"/>
  <c r="D660" i="8"/>
  <c r="AC659" i="11"/>
  <c r="D659" i="14" s="1"/>
  <c r="C660" i="8"/>
  <c r="E660" i="8"/>
  <c r="C659" i="8"/>
  <c r="A661" i="14"/>
  <c r="A661" i="15" s="1"/>
  <c r="C661" i="15" s="1"/>
  <c r="D661" i="15" s="1"/>
  <c r="T661" i="11"/>
  <c r="AH659" i="11"/>
  <c r="Q659" i="14" s="1"/>
  <c r="T659" i="15" s="1"/>
  <c r="AE659" i="11"/>
  <c r="N659" i="14" s="1"/>
  <c r="Q659" i="15" s="1"/>
  <c r="AB661" i="11"/>
  <c r="C661" i="14" s="1"/>
  <c r="R661" i="11"/>
  <c r="Q661" i="11"/>
  <c r="P661" i="11"/>
  <c r="L661" i="11" s="1"/>
  <c r="B661" i="14" s="1"/>
  <c r="U661" i="11"/>
  <c r="S661" i="11"/>
  <c r="X660" i="11"/>
  <c r="M660" i="14" s="1"/>
  <c r="O660" i="11"/>
  <c r="AD659" i="11"/>
  <c r="E659" i="14" s="1"/>
  <c r="P660" i="15" l="1"/>
  <c r="A661" i="8"/>
  <c r="P661" i="8" s="1"/>
  <c r="Q661" i="8" s="1"/>
  <c r="Z661" i="11"/>
  <c r="M661" i="11"/>
  <c r="N662" i="11" s="1"/>
  <c r="Y660" i="11"/>
  <c r="W660" i="11" s="1"/>
  <c r="AD660" i="11" l="1"/>
  <c r="E660" i="14" s="1"/>
  <c r="AC660" i="11"/>
  <c r="D660" i="14" s="1"/>
  <c r="B661" i="8"/>
  <c r="C661" i="8"/>
  <c r="D661" i="8"/>
  <c r="E661" i="8"/>
  <c r="AH660" i="11"/>
  <c r="Q660" i="14" s="1"/>
  <c r="T660" i="15" s="1"/>
  <c r="AG660" i="11"/>
  <c r="P660" i="14" s="1"/>
  <c r="S660" i="15" s="1"/>
  <c r="AF660" i="11"/>
  <c r="O660" i="14" s="1"/>
  <c r="R660" i="15" s="1"/>
  <c r="A662" i="14"/>
  <c r="A662" i="15" s="1"/>
  <c r="C662" i="15" s="1"/>
  <c r="D662" i="15" s="1"/>
  <c r="T662" i="11"/>
  <c r="AB662" i="11"/>
  <c r="C662" i="14" s="1"/>
  <c r="R662" i="11"/>
  <c r="P662" i="11"/>
  <c r="L662" i="11" s="1"/>
  <c r="B662" i="14" s="1"/>
  <c r="S662" i="11"/>
  <c r="U662" i="11"/>
  <c r="Q662" i="11"/>
  <c r="O661" i="11"/>
  <c r="X661" i="11"/>
  <c r="M661" i="14" s="1"/>
  <c r="AE660" i="11"/>
  <c r="N660" i="14" s="1"/>
  <c r="Q660" i="15" s="1"/>
  <c r="P661" i="15" l="1"/>
  <c r="A662" i="8"/>
  <c r="P662" i="8" s="1"/>
  <c r="Q662" i="8" s="1"/>
  <c r="Y661" i="11"/>
  <c r="W661" i="11" s="1"/>
  <c r="AE661" i="11"/>
  <c r="N661" i="14" s="1"/>
  <c r="Q661" i="15" s="1"/>
  <c r="AF661" i="11"/>
  <c r="O661" i="14" s="1"/>
  <c r="R661" i="15" s="1"/>
  <c r="AH661" i="11"/>
  <c r="Q661" i="14" s="1"/>
  <c r="T661" i="15" s="1"/>
  <c r="AG661" i="11"/>
  <c r="P661" i="14" s="1"/>
  <c r="S661" i="15" s="1"/>
  <c r="Z662" i="11"/>
  <c r="M662" i="11"/>
  <c r="N663" i="11" s="1"/>
  <c r="AC661" i="11" l="1"/>
  <c r="D661" i="14" s="1"/>
  <c r="C662" i="8"/>
  <c r="B662" i="8"/>
  <c r="D662" i="8"/>
  <c r="E662" i="8"/>
  <c r="A663" i="14"/>
  <c r="A663" i="15" s="1"/>
  <c r="C663" i="15" s="1"/>
  <c r="D663" i="15" s="1"/>
  <c r="T663" i="11"/>
  <c r="AB663" i="11"/>
  <c r="C663" i="14" s="1"/>
  <c r="R663" i="11"/>
  <c r="X662" i="11"/>
  <c r="M662" i="14" s="1"/>
  <c r="O662" i="11"/>
  <c r="U663" i="11"/>
  <c r="S663" i="11"/>
  <c r="P663" i="11"/>
  <c r="L663" i="11" s="1"/>
  <c r="B663" i="14" s="1"/>
  <c r="Q663" i="11"/>
  <c r="AD661" i="11"/>
  <c r="E661" i="14" s="1"/>
  <c r="P662" i="15" l="1"/>
  <c r="A663" i="8"/>
  <c r="P663" i="8" s="1"/>
  <c r="Q663" i="8" s="1"/>
  <c r="Z663" i="11"/>
  <c r="M663" i="11"/>
  <c r="N664" i="11" s="1"/>
  <c r="Y662" i="11"/>
  <c r="W662" i="11" s="1"/>
  <c r="AD662" i="11" l="1"/>
  <c r="E662" i="14" s="1"/>
  <c r="AC662" i="11"/>
  <c r="D662" i="14" s="1"/>
  <c r="B663" i="8"/>
  <c r="D663" i="8"/>
  <c r="E663" i="8"/>
  <c r="AG662" i="11"/>
  <c r="P662" i="14" s="1"/>
  <c r="S662" i="15" s="1"/>
  <c r="AH662" i="11"/>
  <c r="Q662" i="14" s="1"/>
  <c r="T662" i="15" s="1"/>
  <c r="AF662" i="11"/>
  <c r="O662" i="14" s="1"/>
  <c r="R662" i="15" s="1"/>
  <c r="A664" i="14"/>
  <c r="A664" i="15" s="1"/>
  <c r="C664" i="15" s="1"/>
  <c r="D664" i="15" s="1"/>
  <c r="T664" i="11"/>
  <c r="AB664" i="11"/>
  <c r="C664" i="14" s="1"/>
  <c r="R664" i="11"/>
  <c r="AE662" i="11"/>
  <c r="N662" i="14" s="1"/>
  <c r="Q662" i="15" s="1"/>
  <c r="S664" i="11"/>
  <c r="Q664" i="11"/>
  <c r="U664" i="11"/>
  <c r="P664" i="11"/>
  <c r="L664" i="11" s="1"/>
  <c r="B664" i="14" s="1"/>
  <c r="X663" i="11"/>
  <c r="M663" i="14" s="1"/>
  <c r="O663" i="11"/>
  <c r="P663" i="15" l="1"/>
  <c r="A664" i="8"/>
  <c r="E664" i="8" s="1"/>
  <c r="Z664" i="11"/>
  <c r="M664" i="11"/>
  <c r="N665" i="11" s="1"/>
  <c r="Y663" i="11"/>
  <c r="W663" i="11" s="1"/>
  <c r="AE663" i="11" l="1"/>
  <c r="N663" i="14" s="1"/>
  <c r="Q663" i="15" s="1"/>
  <c r="AC663" i="11"/>
  <c r="D663" i="14" s="1"/>
  <c r="B664" i="8"/>
  <c r="D664" i="8"/>
  <c r="P664" i="8"/>
  <c r="Q664" i="8" s="1"/>
  <c r="C664" i="8"/>
  <c r="AG663" i="11"/>
  <c r="P663" i="14" s="1"/>
  <c r="S663" i="15" s="1"/>
  <c r="AH663" i="11"/>
  <c r="Q663" i="14" s="1"/>
  <c r="T663" i="15" s="1"/>
  <c r="AF663" i="11"/>
  <c r="O663" i="14" s="1"/>
  <c r="R663" i="15" s="1"/>
  <c r="A665" i="14"/>
  <c r="A665" i="15" s="1"/>
  <c r="C665" i="15" s="1"/>
  <c r="D665" i="15" s="1"/>
  <c r="T665" i="11"/>
  <c r="AD663" i="11"/>
  <c r="E663" i="14" s="1"/>
  <c r="AB665" i="11"/>
  <c r="C665" i="14" s="1"/>
  <c r="R665" i="11"/>
  <c r="U665" i="11"/>
  <c r="P665" i="11"/>
  <c r="L665" i="11" s="1"/>
  <c r="B665" i="14" s="1"/>
  <c r="Q665" i="11"/>
  <c r="S665" i="11"/>
  <c r="X664" i="11"/>
  <c r="M664" i="14" s="1"/>
  <c r="O664" i="11"/>
  <c r="P664" i="15" l="1"/>
  <c r="C663" i="8"/>
  <c r="A665" i="8"/>
  <c r="E665" i="8" s="1"/>
  <c r="Z665" i="11"/>
  <c r="M665" i="11"/>
  <c r="N666" i="11" s="1"/>
  <c r="Y664" i="11"/>
  <c r="W664" i="11" s="1"/>
  <c r="AC664" i="11" s="1"/>
  <c r="C665" i="8" l="1"/>
  <c r="D665" i="8"/>
  <c r="P665" i="8"/>
  <c r="Q665" i="8" s="1"/>
  <c r="B665" i="8"/>
  <c r="A666" i="14"/>
  <c r="A666" i="15" s="1"/>
  <c r="C666" i="15" s="1"/>
  <c r="D666" i="15" s="1"/>
  <c r="T666" i="11"/>
  <c r="AB666" i="11"/>
  <c r="C666" i="14" s="1"/>
  <c r="R666" i="11"/>
  <c r="AF664" i="11"/>
  <c r="O664" i="14" s="1"/>
  <c r="R664" i="15" s="1"/>
  <c r="D664" i="14"/>
  <c r="P666" i="11"/>
  <c r="L666" i="11" s="1"/>
  <c r="B666" i="14" s="1"/>
  <c r="U666" i="11"/>
  <c r="Q666" i="11"/>
  <c r="S666" i="11"/>
  <c r="AE664" i="11"/>
  <c r="N664" i="14" s="1"/>
  <c r="Q664" i="15" s="1"/>
  <c r="AG664" i="11"/>
  <c r="P664" i="14" s="1"/>
  <c r="S664" i="15" s="1"/>
  <c r="AD664" i="11"/>
  <c r="E664" i="14" s="1"/>
  <c r="AH664" i="11"/>
  <c r="Q664" i="14" s="1"/>
  <c r="T664" i="15" s="1"/>
  <c r="X665" i="11"/>
  <c r="M665" i="14" s="1"/>
  <c r="O665" i="11"/>
  <c r="P665" i="15" l="1"/>
  <c r="A666" i="8"/>
  <c r="P666" i="8" s="1"/>
  <c r="Q666" i="8" s="1"/>
  <c r="M666" i="11"/>
  <c r="N667" i="11" s="1"/>
  <c r="Z666" i="11"/>
  <c r="Y665" i="11"/>
  <c r="W665" i="11" s="1"/>
  <c r="AE665" i="11" l="1"/>
  <c r="N665" i="14" s="1"/>
  <c r="Q665" i="15" s="1"/>
  <c r="AC665" i="11"/>
  <c r="D665" i="14" s="1"/>
  <c r="D666" i="8"/>
  <c r="B666" i="8"/>
  <c r="E666" i="8"/>
  <c r="A667" i="14"/>
  <c r="A667" i="15" s="1"/>
  <c r="C667" i="15" s="1"/>
  <c r="D667" i="15" s="1"/>
  <c r="T667" i="11"/>
  <c r="AD665" i="11"/>
  <c r="E665" i="14" s="1"/>
  <c r="AB667" i="11"/>
  <c r="C667" i="14" s="1"/>
  <c r="R667" i="11"/>
  <c r="P667" i="11"/>
  <c r="L667" i="11" s="1"/>
  <c r="B667" i="14" s="1"/>
  <c r="S667" i="11"/>
  <c r="Q667" i="11"/>
  <c r="U667" i="11"/>
  <c r="AF665" i="11"/>
  <c r="O665" i="14" s="1"/>
  <c r="R665" i="15" s="1"/>
  <c r="AH665" i="11"/>
  <c r="Q665" i="14" s="1"/>
  <c r="T665" i="15" s="1"/>
  <c r="AG665" i="11"/>
  <c r="P665" i="14" s="1"/>
  <c r="S665" i="15" s="1"/>
  <c r="X666" i="11"/>
  <c r="M666" i="14" s="1"/>
  <c r="O666" i="11"/>
  <c r="P666" i="15" l="1"/>
  <c r="A667" i="8"/>
  <c r="P667" i="8" s="1"/>
  <c r="Q667" i="8" s="1"/>
  <c r="Z667" i="11"/>
  <c r="M667" i="11"/>
  <c r="N668" i="11" s="1"/>
  <c r="Y666" i="11"/>
  <c r="W666" i="11" s="1"/>
  <c r="AF666" i="11" l="1"/>
  <c r="O666" i="14" s="1"/>
  <c r="R666" i="15" s="1"/>
  <c r="AC666" i="11"/>
  <c r="D666" i="14" s="1"/>
  <c r="B667" i="8"/>
  <c r="D667" i="8"/>
  <c r="E667" i="8"/>
  <c r="A668" i="14"/>
  <c r="A668" i="15" s="1"/>
  <c r="C668" i="15" s="1"/>
  <c r="D668" i="15" s="1"/>
  <c r="T668" i="11"/>
  <c r="AB668" i="11"/>
  <c r="C668" i="14" s="1"/>
  <c r="R668" i="11"/>
  <c r="AG666" i="11"/>
  <c r="P666" i="14" s="1"/>
  <c r="S666" i="15" s="1"/>
  <c r="AE666" i="11"/>
  <c r="N666" i="14" s="1"/>
  <c r="Q666" i="15" s="1"/>
  <c r="P668" i="11"/>
  <c r="L668" i="11" s="1"/>
  <c r="B668" i="14" s="1"/>
  <c r="Q668" i="11"/>
  <c r="U668" i="11"/>
  <c r="S668" i="11"/>
  <c r="AH666" i="11"/>
  <c r="Q666" i="14" s="1"/>
  <c r="T666" i="15" s="1"/>
  <c r="AD666" i="11"/>
  <c r="E666" i="14" s="1"/>
  <c r="O667" i="11"/>
  <c r="X667" i="11"/>
  <c r="M667" i="14" s="1"/>
  <c r="P667" i="15" l="1"/>
  <c r="C666" i="8"/>
  <c r="A668" i="8"/>
  <c r="P668" i="8" s="1"/>
  <c r="Q668" i="8" s="1"/>
  <c r="Y667" i="11"/>
  <c r="W667" i="11" s="1"/>
  <c r="M668" i="11"/>
  <c r="N669" i="11" s="1"/>
  <c r="Z668" i="11"/>
  <c r="AF667" i="11" l="1"/>
  <c r="O667" i="14" s="1"/>
  <c r="R667" i="15" s="1"/>
  <c r="AC667" i="11"/>
  <c r="D667" i="14" s="1"/>
  <c r="C668" i="8"/>
  <c r="E668" i="8"/>
  <c r="B668" i="8"/>
  <c r="D668" i="8"/>
  <c r="A669" i="14"/>
  <c r="A669" i="15" s="1"/>
  <c r="C669" i="15" s="1"/>
  <c r="D669" i="15" s="1"/>
  <c r="T669" i="11"/>
  <c r="AB669" i="11"/>
  <c r="C669" i="14" s="1"/>
  <c r="R669" i="11"/>
  <c r="AD667" i="11"/>
  <c r="E667" i="14" s="1"/>
  <c r="AG667" i="11"/>
  <c r="P667" i="14" s="1"/>
  <c r="S667" i="15" s="1"/>
  <c r="AE667" i="11"/>
  <c r="N667" i="14" s="1"/>
  <c r="Q667" i="15" s="1"/>
  <c r="Q669" i="11"/>
  <c r="P669" i="11"/>
  <c r="L669" i="11" s="1"/>
  <c r="B669" i="14" s="1"/>
  <c r="U669" i="11"/>
  <c r="S669" i="11"/>
  <c r="O668" i="11"/>
  <c r="X668" i="11"/>
  <c r="M668" i="14" s="1"/>
  <c r="AH667" i="11"/>
  <c r="Q667" i="14" s="1"/>
  <c r="T667" i="15" s="1"/>
  <c r="P668" i="15" l="1"/>
  <c r="C667" i="8"/>
  <c r="A669" i="8"/>
  <c r="P669" i="8" s="1"/>
  <c r="Q669" i="8" s="1"/>
  <c r="Y668" i="11"/>
  <c r="W668" i="11" s="1"/>
  <c r="AC668" i="11" s="1"/>
  <c r="Z669" i="11"/>
  <c r="M669" i="11"/>
  <c r="N670" i="11" s="1"/>
  <c r="D669" i="8" l="1"/>
  <c r="C669" i="8"/>
  <c r="B669" i="8"/>
  <c r="E669" i="8"/>
  <c r="A670" i="14"/>
  <c r="T670" i="11"/>
  <c r="AB670" i="11"/>
  <c r="C670" i="14" s="1"/>
  <c r="R670" i="11"/>
  <c r="AE668" i="11"/>
  <c r="N668" i="14" s="1"/>
  <c r="Q668" i="15" s="1"/>
  <c r="D668" i="14"/>
  <c r="AF668" i="11"/>
  <c r="O668" i="14" s="1"/>
  <c r="R668" i="15" s="1"/>
  <c r="AD668" i="11"/>
  <c r="E668" i="14" s="1"/>
  <c r="AH668" i="11"/>
  <c r="Q668" i="14" s="1"/>
  <c r="T668" i="15" s="1"/>
  <c r="Q670" i="11"/>
  <c r="U670" i="11"/>
  <c r="S670" i="11"/>
  <c r="P670" i="11"/>
  <c r="L670" i="11" s="1"/>
  <c r="B670" i="14" s="1"/>
  <c r="X669" i="11"/>
  <c r="M669" i="14" s="1"/>
  <c r="O669" i="11"/>
  <c r="AG668" i="11"/>
  <c r="P668" i="14" s="1"/>
  <c r="S668" i="15" s="1"/>
  <c r="P669" i="15" l="1"/>
  <c r="A670" i="8"/>
  <c r="P670" i="8" s="1"/>
  <c r="Q670" i="8" s="1"/>
  <c r="A670" i="15"/>
  <c r="C670" i="15" s="1"/>
  <c r="D670" i="15" s="1"/>
  <c r="Z670" i="11"/>
  <c r="M670" i="11"/>
  <c r="N671" i="11" s="1"/>
  <c r="Y669" i="11"/>
  <c r="W669" i="11" s="1"/>
  <c r="E670" i="8" l="1"/>
  <c r="AE669" i="11"/>
  <c r="N669" i="14" s="1"/>
  <c r="Q669" i="15" s="1"/>
  <c r="AC669" i="11"/>
  <c r="D669" i="14" s="1"/>
  <c r="C670" i="8"/>
  <c r="D670" i="8"/>
  <c r="B670" i="8"/>
  <c r="A671" i="14"/>
  <c r="A671" i="15" s="1"/>
  <c r="C671" i="15" s="1"/>
  <c r="D671" i="15" s="1"/>
  <c r="T671" i="11"/>
  <c r="AB671" i="11"/>
  <c r="C671" i="14" s="1"/>
  <c r="R671" i="11"/>
  <c r="AG669" i="11"/>
  <c r="P669" i="14" s="1"/>
  <c r="S669" i="15" s="1"/>
  <c r="AD669" i="11"/>
  <c r="E669" i="14" s="1"/>
  <c r="AF669" i="11"/>
  <c r="O669" i="14" s="1"/>
  <c r="R669" i="15" s="1"/>
  <c r="U671" i="11"/>
  <c r="Q671" i="11"/>
  <c r="S671" i="11"/>
  <c r="P671" i="11"/>
  <c r="L671" i="11" s="1"/>
  <c r="B671" i="14" s="1"/>
  <c r="AH669" i="11"/>
  <c r="Q669" i="14" s="1"/>
  <c r="T669" i="15" s="1"/>
  <c r="O670" i="11"/>
  <c r="X670" i="11"/>
  <c r="M670" i="14" s="1"/>
  <c r="P670" i="15" l="1"/>
  <c r="A671" i="8"/>
  <c r="P671" i="8" s="1"/>
  <c r="Q671" i="8" s="1"/>
  <c r="Z671" i="11"/>
  <c r="M671" i="11"/>
  <c r="N672" i="11" s="1"/>
  <c r="Y670" i="11"/>
  <c r="W670" i="11" s="1"/>
  <c r="B671" i="8" l="1"/>
  <c r="E671" i="8"/>
  <c r="D671" i="8"/>
  <c r="AH670" i="11"/>
  <c r="Q670" i="14" s="1"/>
  <c r="T670" i="15" s="1"/>
  <c r="AC670" i="11"/>
  <c r="D670" i="14" s="1"/>
  <c r="A672" i="14"/>
  <c r="A672" i="15" s="1"/>
  <c r="C672" i="15" s="1"/>
  <c r="D672" i="15" s="1"/>
  <c r="T672" i="11"/>
  <c r="AF670" i="11"/>
  <c r="O670" i="14" s="1"/>
  <c r="R670" i="15" s="1"/>
  <c r="AE670" i="11"/>
  <c r="N670" i="14" s="1"/>
  <c r="Q670" i="15" s="1"/>
  <c r="AB672" i="11"/>
  <c r="C672" i="14" s="1"/>
  <c r="R672" i="11"/>
  <c r="AG670" i="11"/>
  <c r="P670" i="14" s="1"/>
  <c r="S670" i="15" s="1"/>
  <c r="P672" i="11"/>
  <c r="L672" i="11" s="1"/>
  <c r="B672" i="14" s="1"/>
  <c r="S672" i="11"/>
  <c r="Q672" i="11"/>
  <c r="U672" i="11"/>
  <c r="AD670" i="11"/>
  <c r="E670" i="14" s="1"/>
  <c r="X671" i="11"/>
  <c r="M671" i="14" s="1"/>
  <c r="O671" i="11"/>
  <c r="P671" i="15" l="1"/>
  <c r="A672" i="8"/>
  <c r="P672" i="8" s="1"/>
  <c r="Q672" i="8" s="1"/>
  <c r="Y671" i="11"/>
  <c r="W671" i="11" s="1"/>
  <c r="Z672" i="11"/>
  <c r="M672" i="11"/>
  <c r="N673" i="11" s="1"/>
  <c r="AC671" i="11" l="1"/>
  <c r="D671" i="14" s="1"/>
  <c r="C671" i="8"/>
  <c r="D672" i="8"/>
  <c r="B672" i="8"/>
  <c r="E672" i="8"/>
  <c r="A673" i="14"/>
  <c r="T673" i="11"/>
  <c r="AH671" i="11"/>
  <c r="Q671" i="14" s="1"/>
  <c r="T671" i="15" s="1"/>
  <c r="AG671" i="11"/>
  <c r="P671" i="14" s="1"/>
  <c r="S671" i="15" s="1"/>
  <c r="AF671" i="11"/>
  <c r="O671" i="14" s="1"/>
  <c r="R671" i="15" s="1"/>
  <c r="AE671" i="11"/>
  <c r="N671" i="14" s="1"/>
  <c r="Q671" i="15" s="1"/>
  <c r="AB673" i="11"/>
  <c r="C673" i="14" s="1"/>
  <c r="R673" i="11"/>
  <c r="AD671" i="11"/>
  <c r="E671" i="14" s="1"/>
  <c r="X672" i="11"/>
  <c r="M672" i="14" s="1"/>
  <c r="O672" i="11"/>
  <c r="Q673" i="11"/>
  <c r="S673" i="11"/>
  <c r="P673" i="11"/>
  <c r="L673" i="11" s="1"/>
  <c r="B673" i="14" s="1"/>
  <c r="U673" i="11"/>
  <c r="P672" i="15" l="1"/>
  <c r="A673" i="8"/>
  <c r="P673" i="8" s="1"/>
  <c r="Q673" i="8" s="1"/>
  <c r="A673" i="15"/>
  <c r="C673" i="15" s="1"/>
  <c r="D673" i="15" s="1"/>
  <c r="Z673" i="11"/>
  <c r="M673" i="11"/>
  <c r="N674" i="11" s="1"/>
  <c r="Y672" i="11"/>
  <c r="W672" i="11" s="1"/>
  <c r="C673" i="8" l="1"/>
  <c r="D673" i="8"/>
  <c r="AD672" i="11"/>
  <c r="E672" i="14" s="1"/>
  <c r="AC672" i="11"/>
  <c r="D672" i="14" s="1"/>
  <c r="B673" i="8"/>
  <c r="E673" i="8"/>
  <c r="A674" i="14"/>
  <c r="A674" i="15" s="1"/>
  <c r="C674" i="15" s="1"/>
  <c r="D674" i="15" s="1"/>
  <c r="T674" i="11"/>
  <c r="AE672" i="11"/>
  <c r="N672" i="14" s="1"/>
  <c r="Q672" i="15" s="1"/>
  <c r="AH672" i="11"/>
  <c r="Q672" i="14" s="1"/>
  <c r="T672" i="15" s="1"/>
  <c r="AF672" i="11"/>
  <c r="O672" i="14" s="1"/>
  <c r="R672" i="15" s="1"/>
  <c r="AB674" i="11"/>
  <c r="C674" i="14" s="1"/>
  <c r="R674" i="11"/>
  <c r="X673" i="11"/>
  <c r="M673" i="14" s="1"/>
  <c r="O673" i="11"/>
  <c r="AG672" i="11"/>
  <c r="P672" i="14" s="1"/>
  <c r="S672" i="15" s="1"/>
  <c r="U674" i="11"/>
  <c r="P674" i="11"/>
  <c r="L674" i="11" s="1"/>
  <c r="B674" i="14" s="1"/>
  <c r="Q674" i="11"/>
  <c r="S674" i="11"/>
  <c r="P673" i="15" l="1"/>
  <c r="C672" i="8"/>
  <c r="A674" i="8"/>
  <c r="P674" i="8" s="1"/>
  <c r="Q674" i="8" s="1"/>
  <c r="M674" i="11"/>
  <c r="N675" i="11" s="1"/>
  <c r="Z674" i="11"/>
  <c r="Y673" i="11"/>
  <c r="W673" i="11" s="1"/>
  <c r="B674" i="8" l="1"/>
  <c r="AE673" i="11"/>
  <c r="N673" i="14" s="1"/>
  <c r="Q673" i="15" s="1"/>
  <c r="AC673" i="11"/>
  <c r="D673" i="14" s="1"/>
  <c r="C674" i="8"/>
  <c r="D674" i="8"/>
  <c r="E674" i="8"/>
  <c r="A675" i="14"/>
  <c r="A675" i="15" s="1"/>
  <c r="C675" i="15" s="1"/>
  <c r="D675" i="15" s="1"/>
  <c r="T675" i="11"/>
  <c r="AG673" i="11"/>
  <c r="P673" i="14" s="1"/>
  <c r="S673" i="15" s="1"/>
  <c r="AF673" i="11"/>
  <c r="O673" i="14" s="1"/>
  <c r="R673" i="15" s="1"/>
  <c r="AB675" i="11"/>
  <c r="C675" i="14" s="1"/>
  <c r="R675" i="11"/>
  <c r="AH673" i="11"/>
  <c r="Q673" i="14" s="1"/>
  <c r="T673" i="15" s="1"/>
  <c r="AD673" i="11"/>
  <c r="E673" i="14" s="1"/>
  <c r="O674" i="11"/>
  <c r="X674" i="11"/>
  <c r="M674" i="14" s="1"/>
  <c r="P675" i="11"/>
  <c r="L675" i="11" s="1"/>
  <c r="B675" i="14" s="1"/>
  <c r="U675" i="11"/>
  <c r="Q675" i="11"/>
  <c r="S675" i="11"/>
  <c r="P674" i="15" l="1"/>
  <c r="A675" i="8"/>
  <c r="P675" i="8" s="1"/>
  <c r="Q675" i="8" s="1"/>
  <c r="Z675" i="11"/>
  <c r="M675" i="11"/>
  <c r="N676" i="11" s="1"/>
  <c r="Y674" i="11"/>
  <c r="W674" i="11" s="1"/>
  <c r="C675" i="8" l="1"/>
  <c r="B675" i="8"/>
  <c r="AD674" i="11"/>
  <c r="E674" i="14" s="1"/>
  <c r="AC674" i="11"/>
  <c r="D674" i="14" s="1"/>
  <c r="E675" i="8"/>
  <c r="D675" i="8"/>
  <c r="A676" i="14"/>
  <c r="A676" i="15" s="1"/>
  <c r="C676" i="15" s="1"/>
  <c r="D676" i="15" s="1"/>
  <c r="T676" i="11"/>
  <c r="AE674" i="11"/>
  <c r="N674" i="14" s="1"/>
  <c r="Q674" i="15" s="1"/>
  <c r="AG674" i="11"/>
  <c r="P674" i="14" s="1"/>
  <c r="S674" i="15" s="1"/>
  <c r="AH674" i="11"/>
  <c r="Q674" i="14" s="1"/>
  <c r="T674" i="15" s="1"/>
  <c r="AB676" i="11"/>
  <c r="C676" i="14" s="1"/>
  <c r="R676" i="11"/>
  <c r="AF674" i="11"/>
  <c r="O674" i="14" s="1"/>
  <c r="R674" i="15" s="1"/>
  <c r="Q676" i="11"/>
  <c r="S676" i="11"/>
  <c r="U676" i="11"/>
  <c r="P676" i="11"/>
  <c r="L676" i="11" s="1"/>
  <c r="B676" i="14" s="1"/>
  <c r="O675" i="11"/>
  <c r="X675" i="11"/>
  <c r="M675" i="14" s="1"/>
  <c r="P675" i="15" l="1"/>
  <c r="A676" i="8"/>
  <c r="P676" i="8" s="1"/>
  <c r="Q676" i="8" s="1"/>
  <c r="Y675" i="11"/>
  <c r="W675" i="11" s="1"/>
  <c r="M676" i="11"/>
  <c r="N677" i="11" s="1"/>
  <c r="Z676" i="11"/>
  <c r="AD675" i="11" l="1"/>
  <c r="E675" i="14" s="1"/>
  <c r="AC675" i="11"/>
  <c r="D675" i="14" s="1"/>
  <c r="B676" i="8"/>
  <c r="D676" i="8"/>
  <c r="E676" i="8"/>
  <c r="A677" i="14"/>
  <c r="A677" i="15" s="1"/>
  <c r="C677" i="15" s="1"/>
  <c r="D677" i="15" s="1"/>
  <c r="T677" i="11"/>
  <c r="AE675" i="11"/>
  <c r="N675" i="14" s="1"/>
  <c r="Q675" i="15" s="1"/>
  <c r="AF675" i="11"/>
  <c r="O675" i="14" s="1"/>
  <c r="R675" i="15" s="1"/>
  <c r="AH675" i="11"/>
  <c r="Q675" i="14" s="1"/>
  <c r="T675" i="15" s="1"/>
  <c r="AB677" i="11"/>
  <c r="C677" i="14" s="1"/>
  <c r="R677" i="11"/>
  <c r="O676" i="11"/>
  <c r="X676" i="11"/>
  <c r="M676" i="14" s="1"/>
  <c r="Q677" i="11"/>
  <c r="P677" i="11"/>
  <c r="L677" i="11" s="1"/>
  <c r="B677" i="14" s="1"/>
  <c r="S677" i="11"/>
  <c r="U677" i="11"/>
  <c r="AG675" i="11"/>
  <c r="P675" i="14" s="1"/>
  <c r="S675" i="15" s="1"/>
  <c r="P676" i="15" l="1"/>
  <c r="A677" i="8"/>
  <c r="B677" i="8" s="1"/>
  <c r="W676" i="11"/>
  <c r="Y676" i="11"/>
  <c r="M677" i="11"/>
  <c r="N678" i="11" s="1"/>
  <c r="Z677" i="11"/>
  <c r="AC676" i="11" l="1"/>
  <c r="D676" i="14" s="1"/>
  <c r="E677" i="8"/>
  <c r="P677" i="8"/>
  <c r="Q677" i="8" s="1"/>
  <c r="D677" i="8"/>
  <c r="C677" i="8"/>
  <c r="A678" i="14"/>
  <c r="A678" i="15" s="1"/>
  <c r="C678" i="15" s="1"/>
  <c r="D678" i="15" s="1"/>
  <c r="T678" i="11"/>
  <c r="AB678" i="11"/>
  <c r="C678" i="14" s="1"/>
  <c r="R678" i="11"/>
  <c r="AF676" i="11"/>
  <c r="O676" i="14" s="1"/>
  <c r="R676" i="15" s="1"/>
  <c r="AG676" i="11"/>
  <c r="P676" i="14" s="1"/>
  <c r="S676" i="15" s="1"/>
  <c r="AE676" i="11"/>
  <c r="N676" i="14" s="1"/>
  <c r="Q676" i="15" s="1"/>
  <c r="AH676" i="11"/>
  <c r="Q676" i="14" s="1"/>
  <c r="T676" i="15" s="1"/>
  <c r="AD676" i="11"/>
  <c r="E676" i="14" s="1"/>
  <c r="A678" i="8"/>
  <c r="P678" i="8" s="1"/>
  <c r="U678" i="11"/>
  <c r="Q678" i="11"/>
  <c r="S678" i="11"/>
  <c r="P678" i="11"/>
  <c r="L678" i="11" s="1"/>
  <c r="B678" i="14" s="1"/>
  <c r="X677" i="11"/>
  <c r="M677" i="14" s="1"/>
  <c r="O677" i="11"/>
  <c r="P677" i="15" l="1"/>
  <c r="C676" i="8"/>
  <c r="D678" i="8"/>
  <c r="Q678" i="8"/>
  <c r="E678" i="8"/>
  <c r="B678" i="8"/>
  <c r="C678" i="8"/>
  <c r="Z678" i="11"/>
  <c r="M678" i="11"/>
  <c r="N679" i="11" s="1"/>
  <c r="Y677" i="11"/>
  <c r="W677" i="11" s="1"/>
  <c r="AH677" i="11" l="1"/>
  <c r="Q677" i="14" s="1"/>
  <c r="T677" i="15" s="1"/>
  <c r="AC677" i="11"/>
  <c r="D677" i="14" s="1"/>
  <c r="A679" i="14"/>
  <c r="T679" i="11"/>
  <c r="AB679" i="11"/>
  <c r="C679" i="14" s="1"/>
  <c r="R679" i="11"/>
  <c r="AF677" i="11"/>
  <c r="O677" i="14" s="1"/>
  <c r="R677" i="15" s="1"/>
  <c r="AG677" i="11"/>
  <c r="P677" i="14" s="1"/>
  <c r="S677" i="15" s="1"/>
  <c r="S679" i="11"/>
  <c r="Q679" i="11"/>
  <c r="U679" i="11"/>
  <c r="P679" i="11"/>
  <c r="L679" i="11" s="1"/>
  <c r="B679" i="14" s="1"/>
  <c r="AE677" i="11"/>
  <c r="N677" i="14" s="1"/>
  <c r="Q677" i="15" s="1"/>
  <c r="X678" i="11"/>
  <c r="M678" i="14" s="1"/>
  <c r="O678" i="11"/>
  <c r="AD677" i="11"/>
  <c r="E677" i="14" s="1"/>
  <c r="P678" i="15" l="1"/>
  <c r="A679" i="8"/>
  <c r="P679" i="8" s="1"/>
  <c r="Q679" i="8" s="1"/>
  <c r="A679" i="15"/>
  <c r="C679" i="15" s="1"/>
  <c r="D679" i="15" s="1"/>
  <c r="Z679" i="11"/>
  <c r="M679" i="11"/>
  <c r="N680" i="11" s="1"/>
  <c r="Y678" i="11"/>
  <c r="W678" i="11" s="1"/>
  <c r="AC678" i="11" s="1"/>
  <c r="B679" i="8" l="1"/>
  <c r="E679" i="8"/>
  <c r="D679" i="8"/>
  <c r="A680" i="14"/>
  <c r="A680" i="15" s="1"/>
  <c r="C680" i="15" s="1"/>
  <c r="D680" i="15" s="1"/>
  <c r="T680" i="11"/>
  <c r="AB680" i="11"/>
  <c r="C680" i="14" s="1"/>
  <c r="R680" i="11"/>
  <c r="AG678" i="11"/>
  <c r="P678" i="14" s="1"/>
  <c r="S678" i="15" s="1"/>
  <c r="D678" i="14"/>
  <c r="AD678" i="11"/>
  <c r="E678" i="14" s="1"/>
  <c r="AH678" i="11"/>
  <c r="Q678" i="14" s="1"/>
  <c r="T678" i="15" s="1"/>
  <c r="AF678" i="11"/>
  <c r="O678" i="14" s="1"/>
  <c r="R678" i="15" s="1"/>
  <c r="S680" i="11"/>
  <c r="U680" i="11"/>
  <c r="P680" i="11"/>
  <c r="L680" i="11" s="1"/>
  <c r="B680" i="14" s="1"/>
  <c r="Q680" i="11"/>
  <c r="AE678" i="11"/>
  <c r="N678" i="14" s="1"/>
  <c r="Q678" i="15" s="1"/>
  <c r="X679" i="11"/>
  <c r="M679" i="14" s="1"/>
  <c r="O679" i="11"/>
  <c r="P679" i="15" l="1"/>
  <c r="A680" i="8"/>
  <c r="P680" i="8" s="1"/>
  <c r="Q680" i="8" s="1"/>
  <c r="Z680" i="11"/>
  <c r="M680" i="11"/>
  <c r="N681" i="11" s="1"/>
  <c r="Y679" i="11"/>
  <c r="W679" i="11" s="1"/>
  <c r="AD679" i="11" l="1"/>
  <c r="E679" i="14" s="1"/>
  <c r="AC679" i="11"/>
  <c r="D679" i="14" s="1"/>
  <c r="D680" i="8"/>
  <c r="B680" i="8"/>
  <c r="E680" i="8"/>
  <c r="A681" i="14"/>
  <c r="T681" i="11"/>
  <c r="AB681" i="11"/>
  <c r="C681" i="14" s="1"/>
  <c r="R681" i="11"/>
  <c r="AG679" i="11"/>
  <c r="P679" i="14" s="1"/>
  <c r="S679" i="15" s="1"/>
  <c r="AH679" i="11"/>
  <c r="Q679" i="14" s="1"/>
  <c r="T679" i="15" s="1"/>
  <c r="AE679" i="11"/>
  <c r="N679" i="14" s="1"/>
  <c r="Q679" i="15" s="1"/>
  <c r="Q681" i="11"/>
  <c r="S681" i="11"/>
  <c r="U681" i="11"/>
  <c r="P681" i="11"/>
  <c r="L681" i="11" s="1"/>
  <c r="B681" i="14" s="1"/>
  <c r="AF679" i="11"/>
  <c r="O679" i="14" s="1"/>
  <c r="R679" i="15" s="1"/>
  <c r="O680" i="11"/>
  <c r="X680" i="11"/>
  <c r="M680" i="14" s="1"/>
  <c r="P680" i="15" l="1"/>
  <c r="A681" i="8"/>
  <c r="P681" i="8" s="1"/>
  <c r="Q681" i="8" s="1"/>
  <c r="A681" i="15"/>
  <c r="C681" i="15" s="1"/>
  <c r="D681" i="15" s="1"/>
  <c r="C679" i="8"/>
  <c r="Y680" i="11"/>
  <c r="W680" i="11" s="1"/>
  <c r="Z681" i="11"/>
  <c r="M681" i="11"/>
  <c r="N682" i="11" s="1"/>
  <c r="C681" i="8" l="1"/>
  <c r="AG680" i="11"/>
  <c r="P680" i="14" s="1"/>
  <c r="S680" i="15" s="1"/>
  <c r="AC680" i="11"/>
  <c r="D680" i="14" s="1"/>
  <c r="D681" i="8"/>
  <c r="B681" i="8"/>
  <c r="E681" i="8"/>
  <c r="A682" i="14"/>
  <c r="A682" i="15" s="1"/>
  <c r="C682" i="15" s="1"/>
  <c r="D682" i="15" s="1"/>
  <c r="T682" i="11"/>
  <c r="AB682" i="11"/>
  <c r="C682" i="14" s="1"/>
  <c r="R682" i="11"/>
  <c r="AH680" i="11"/>
  <c r="Q680" i="14" s="1"/>
  <c r="T680" i="15" s="1"/>
  <c r="AE680" i="11"/>
  <c r="N680" i="14" s="1"/>
  <c r="Q680" i="15" s="1"/>
  <c r="AD680" i="11"/>
  <c r="E680" i="14" s="1"/>
  <c r="X681" i="11"/>
  <c r="M681" i="14" s="1"/>
  <c r="O681" i="11"/>
  <c r="Q682" i="11"/>
  <c r="S682" i="11"/>
  <c r="P682" i="11"/>
  <c r="L682" i="11" s="1"/>
  <c r="B682" i="14" s="1"/>
  <c r="U682" i="11"/>
  <c r="AF680" i="11"/>
  <c r="O680" i="14" s="1"/>
  <c r="R680" i="15" s="1"/>
  <c r="P681" i="15" l="1"/>
  <c r="C680" i="8"/>
  <c r="A682" i="8"/>
  <c r="P682" i="8" s="1"/>
  <c r="Q682" i="8" s="1"/>
  <c r="Z682" i="11"/>
  <c r="M682" i="11"/>
  <c r="N683" i="11" s="1"/>
  <c r="Y681" i="11"/>
  <c r="W681" i="11" s="1"/>
  <c r="AC681" i="11" l="1"/>
  <c r="D681" i="14" s="1"/>
  <c r="C682" i="8"/>
  <c r="D682" i="8"/>
  <c r="B682" i="8"/>
  <c r="E682" i="8"/>
  <c r="A683" i="14"/>
  <c r="A683" i="15" s="1"/>
  <c r="C683" i="15" s="1"/>
  <c r="D683" i="15" s="1"/>
  <c r="T683" i="11"/>
  <c r="AB683" i="11"/>
  <c r="C683" i="14" s="1"/>
  <c r="R683" i="11"/>
  <c r="AE681" i="11"/>
  <c r="N681" i="14" s="1"/>
  <c r="Q681" i="15" s="1"/>
  <c r="AG681" i="11"/>
  <c r="P681" i="14" s="1"/>
  <c r="S681" i="15" s="1"/>
  <c r="AD681" i="11"/>
  <c r="E681" i="14" s="1"/>
  <c r="AH681" i="11"/>
  <c r="Q681" i="14" s="1"/>
  <c r="T681" i="15" s="1"/>
  <c r="O682" i="11"/>
  <c r="X682" i="11"/>
  <c r="M682" i="14" s="1"/>
  <c r="AF681" i="11"/>
  <c r="O681" i="14" s="1"/>
  <c r="R681" i="15" s="1"/>
  <c r="Q683" i="11"/>
  <c r="S683" i="11"/>
  <c r="U683" i="11"/>
  <c r="P683" i="11"/>
  <c r="L683" i="11" s="1"/>
  <c r="B683" i="14" s="1"/>
  <c r="P682" i="15" l="1"/>
  <c r="A683" i="8"/>
  <c r="P683" i="8" s="1"/>
  <c r="Q683" i="8" s="1"/>
  <c r="Y682" i="11"/>
  <c r="W682" i="11" s="1"/>
  <c r="Z683" i="11"/>
  <c r="M683" i="11"/>
  <c r="N684" i="11" s="1"/>
  <c r="B683" i="8" l="1"/>
  <c r="AG682" i="11"/>
  <c r="P682" i="14" s="1"/>
  <c r="S682" i="15" s="1"/>
  <c r="AC682" i="11"/>
  <c r="D682" i="14" s="1"/>
  <c r="E683" i="8"/>
  <c r="C683" i="8"/>
  <c r="D683" i="8"/>
  <c r="A684" i="14"/>
  <c r="A684" i="15" s="1"/>
  <c r="C684" i="15" s="1"/>
  <c r="D684" i="15" s="1"/>
  <c r="T684" i="11"/>
  <c r="AB684" i="11"/>
  <c r="C684" i="14" s="1"/>
  <c r="R684" i="11"/>
  <c r="AD682" i="11"/>
  <c r="E682" i="14" s="1"/>
  <c r="AH682" i="11"/>
  <c r="Q682" i="14" s="1"/>
  <c r="T682" i="15" s="1"/>
  <c r="AE682" i="11"/>
  <c r="N682" i="14" s="1"/>
  <c r="Q682" i="15" s="1"/>
  <c r="O683" i="11"/>
  <c r="X683" i="11"/>
  <c r="M683" i="14" s="1"/>
  <c r="U684" i="11"/>
  <c r="Q684" i="11"/>
  <c r="P684" i="11"/>
  <c r="L684" i="11" s="1"/>
  <c r="B684" i="14" s="1"/>
  <c r="S684" i="11"/>
  <c r="AF682" i="11"/>
  <c r="O682" i="14" s="1"/>
  <c r="R682" i="15" s="1"/>
  <c r="P683" i="15" l="1"/>
  <c r="A684" i="8"/>
  <c r="P684" i="8" s="1"/>
  <c r="Q684" i="8" s="1"/>
  <c r="Y683" i="11"/>
  <c r="W683" i="11" s="1"/>
  <c r="M684" i="11"/>
  <c r="N685" i="11" s="1"/>
  <c r="Z684" i="11"/>
  <c r="AC683" i="11" l="1"/>
  <c r="D683" i="14" s="1"/>
  <c r="B684" i="8"/>
  <c r="D684" i="8"/>
  <c r="E684" i="8"/>
  <c r="A685" i="14"/>
  <c r="A685" i="15" s="1"/>
  <c r="C685" i="15" s="1"/>
  <c r="D685" i="15" s="1"/>
  <c r="T685" i="11"/>
  <c r="AB685" i="11"/>
  <c r="C685" i="14" s="1"/>
  <c r="R685" i="11"/>
  <c r="AE683" i="11"/>
  <c r="N683" i="14" s="1"/>
  <c r="Q683" i="15" s="1"/>
  <c r="AG683" i="11"/>
  <c r="P683" i="14" s="1"/>
  <c r="S683" i="15" s="1"/>
  <c r="AH683" i="11"/>
  <c r="Q683" i="14" s="1"/>
  <c r="T683" i="15" s="1"/>
  <c r="AD683" i="11"/>
  <c r="E683" i="14" s="1"/>
  <c r="X684" i="11"/>
  <c r="M684" i="14" s="1"/>
  <c r="O684" i="11"/>
  <c r="P685" i="11"/>
  <c r="L685" i="11" s="1"/>
  <c r="B685" i="14" s="1"/>
  <c r="S685" i="11"/>
  <c r="U685" i="11"/>
  <c r="Q685" i="11"/>
  <c r="AF683" i="11"/>
  <c r="O683" i="14" s="1"/>
  <c r="R683" i="15" s="1"/>
  <c r="P684" i="15" l="1"/>
  <c r="A685" i="8"/>
  <c r="P685" i="8" s="1"/>
  <c r="Q685" i="8" s="1"/>
  <c r="Z685" i="11"/>
  <c r="M685" i="11"/>
  <c r="N686" i="11" s="1"/>
  <c r="Y684" i="11"/>
  <c r="W684" i="11" s="1"/>
  <c r="AG684" i="11" l="1"/>
  <c r="P684" i="14" s="1"/>
  <c r="S684" i="15" s="1"/>
  <c r="AC684" i="11"/>
  <c r="D684" i="14" s="1"/>
  <c r="B685" i="8"/>
  <c r="D685" i="8"/>
  <c r="E685" i="8"/>
  <c r="A686" i="14"/>
  <c r="A686" i="15" s="1"/>
  <c r="C686" i="15" s="1"/>
  <c r="D686" i="15" s="1"/>
  <c r="T686" i="11"/>
  <c r="AB686" i="11"/>
  <c r="C686" i="14" s="1"/>
  <c r="R686" i="11"/>
  <c r="AE684" i="11"/>
  <c r="N684" i="14" s="1"/>
  <c r="Q684" i="15" s="1"/>
  <c r="AF684" i="11"/>
  <c r="O684" i="14" s="1"/>
  <c r="R684" i="15" s="1"/>
  <c r="AD684" i="11"/>
  <c r="E684" i="14" s="1"/>
  <c r="P686" i="11"/>
  <c r="L686" i="11" s="1"/>
  <c r="B686" i="14" s="1"/>
  <c r="S686" i="11"/>
  <c r="U686" i="11"/>
  <c r="Q686" i="11"/>
  <c r="AH684" i="11"/>
  <c r="Q684" i="14" s="1"/>
  <c r="T684" i="15" s="1"/>
  <c r="O685" i="11"/>
  <c r="X685" i="11"/>
  <c r="M685" i="14" s="1"/>
  <c r="P685" i="15" l="1"/>
  <c r="A686" i="8"/>
  <c r="P686" i="8" s="1"/>
  <c r="Q686" i="8" s="1"/>
  <c r="C684" i="8"/>
  <c r="M686" i="11"/>
  <c r="N687" i="11" s="1"/>
  <c r="Z686" i="11"/>
  <c r="Y685" i="11"/>
  <c r="W685" i="11" s="1"/>
  <c r="AC685" i="11" s="1"/>
  <c r="B686" i="8" l="1"/>
  <c r="E686" i="8"/>
  <c r="C686" i="8"/>
  <c r="D686" i="8"/>
  <c r="A687" i="14"/>
  <c r="A687" i="15" s="1"/>
  <c r="C687" i="15" s="1"/>
  <c r="D687" i="15" s="1"/>
  <c r="T687" i="11"/>
  <c r="AB687" i="11"/>
  <c r="C687" i="14" s="1"/>
  <c r="R687" i="11"/>
  <c r="AE685" i="11"/>
  <c r="N685" i="14" s="1"/>
  <c r="Q685" i="15" s="1"/>
  <c r="D685" i="14"/>
  <c r="AF685" i="11"/>
  <c r="O685" i="14" s="1"/>
  <c r="R685" i="15" s="1"/>
  <c r="X686" i="11"/>
  <c r="M686" i="14" s="1"/>
  <c r="O686" i="11"/>
  <c r="AD685" i="11"/>
  <c r="E685" i="14" s="1"/>
  <c r="Q687" i="11"/>
  <c r="P687" i="11"/>
  <c r="L687" i="11" s="1"/>
  <c r="B687" i="14" s="1"/>
  <c r="U687" i="11"/>
  <c r="S687" i="11"/>
  <c r="AG685" i="11"/>
  <c r="P685" i="14" s="1"/>
  <c r="S685" i="15" s="1"/>
  <c r="AH685" i="11"/>
  <c r="Q685" i="14" s="1"/>
  <c r="T685" i="15" s="1"/>
  <c r="P686" i="15" l="1"/>
  <c r="C685" i="8"/>
  <c r="A687" i="8"/>
  <c r="P687" i="8" s="1"/>
  <c r="Q687" i="8" s="1"/>
  <c r="Y686" i="11"/>
  <c r="W686" i="11" s="1"/>
  <c r="Z687" i="11"/>
  <c r="M687" i="11"/>
  <c r="N688" i="11" s="1"/>
  <c r="AH686" i="11" l="1"/>
  <c r="Q686" i="14" s="1"/>
  <c r="T686" i="15" s="1"/>
  <c r="AC686" i="11"/>
  <c r="D686" i="14" s="1"/>
  <c r="B687" i="8"/>
  <c r="C687" i="8"/>
  <c r="D687" i="8"/>
  <c r="E687" i="8"/>
  <c r="A688" i="14"/>
  <c r="T688" i="11"/>
  <c r="AB688" i="11"/>
  <c r="C688" i="14" s="1"/>
  <c r="R688" i="11"/>
  <c r="AE686" i="11"/>
  <c r="N686" i="14" s="1"/>
  <c r="Q686" i="15" s="1"/>
  <c r="AD686" i="11"/>
  <c r="E686" i="14" s="1"/>
  <c r="AG686" i="11"/>
  <c r="P686" i="14" s="1"/>
  <c r="S686" i="15" s="1"/>
  <c r="O687" i="11"/>
  <c r="X687" i="11"/>
  <c r="M687" i="14" s="1"/>
  <c r="U688" i="11"/>
  <c r="Q688" i="11"/>
  <c r="S688" i="11"/>
  <c r="P688" i="11"/>
  <c r="L688" i="11" s="1"/>
  <c r="B688" i="14" s="1"/>
  <c r="AF686" i="11"/>
  <c r="O686" i="14" s="1"/>
  <c r="R686" i="15" s="1"/>
  <c r="P687" i="15" l="1"/>
  <c r="A688" i="8"/>
  <c r="P688" i="8" s="1"/>
  <c r="Q688" i="8" s="1"/>
  <c r="A688" i="15"/>
  <c r="C688" i="15" s="1"/>
  <c r="D688" i="15" s="1"/>
  <c r="Y687" i="11"/>
  <c r="W687" i="11" s="1"/>
  <c r="M688" i="11"/>
  <c r="N689" i="11" s="1"/>
  <c r="Z688" i="11"/>
  <c r="AC687" i="11" l="1"/>
  <c r="D687" i="14" s="1"/>
  <c r="C688" i="8"/>
  <c r="E688" i="8"/>
  <c r="B688" i="8"/>
  <c r="D688" i="8"/>
  <c r="A689" i="14"/>
  <c r="A689" i="15" s="1"/>
  <c r="C689" i="15" s="1"/>
  <c r="D689" i="15" s="1"/>
  <c r="T689" i="11"/>
  <c r="AB689" i="11"/>
  <c r="C689" i="14" s="1"/>
  <c r="R689" i="11"/>
  <c r="AF687" i="11"/>
  <c r="O687" i="14" s="1"/>
  <c r="R687" i="15" s="1"/>
  <c r="AE687" i="11"/>
  <c r="N687" i="14" s="1"/>
  <c r="Q687" i="15" s="1"/>
  <c r="O688" i="11"/>
  <c r="X688" i="11"/>
  <c r="M688" i="14" s="1"/>
  <c r="AG687" i="11"/>
  <c r="P687" i="14" s="1"/>
  <c r="S687" i="15" s="1"/>
  <c r="AD687" i="11"/>
  <c r="E687" i="14" s="1"/>
  <c r="Q689" i="11"/>
  <c r="S689" i="11"/>
  <c r="U689" i="11"/>
  <c r="P689" i="11"/>
  <c r="L689" i="11" s="1"/>
  <c r="B689" i="14" s="1"/>
  <c r="AH687" i="11"/>
  <c r="Q687" i="14" s="1"/>
  <c r="T687" i="15" s="1"/>
  <c r="P688" i="15" l="1"/>
  <c r="A689" i="8"/>
  <c r="P689" i="8" s="1"/>
  <c r="Q689" i="8" s="1"/>
  <c r="Y688" i="11"/>
  <c r="W688" i="11" s="1"/>
  <c r="M689" i="11"/>
  <c r="N690" i="11" s="1"/>
  <c r="Z689" i="11"/>
  <c r="AH688" i="11" l="1"/>
  <c r="Q688" i="14" s="1"/>
  <c r="T688" i="15" s="1"/>
  <c r="AC688" i="11"/>
  <c r="D688" i="14" s="1"/>
  <c r="D689" i="8"/>
  <c r="E689" i="8"/>
  <c r="B689" i="8"/>
  <c r="A690" i="14"/>
  <c r="A690" i="15" s="1"/>
  <c r="C690" i="15" s="1"/>
  <c r="D690" i="15" s="1"/>
  <c r="T690" i="11"/>
  <c r="AB690" i="11"/>
  <c r="C690" i="14" s="1"/>
  <c r="R690" i="11"/>
  <c r="AE688" i="11"/>
  <c r="N688" i="14" s="1"/>
  <c r="Q688" i="15" s="1"/>
  <c r="AD688" i="11"/>
  <c r="E688" i="14" s="1"/>
  <c r="X689" i="11"/>
  <c r="M689" i="14" s="1"/>
  <c r="O689" i="11"/>
  <c r="AG688" i="11"/>
  <c r="P688" i="14" s="1"/>
  <c r="S688" i="15" s="1"/>
  <c r="P690" i="11"/>
  <c r="L690" i="11" s="1"/>
  <c r="B690" i="14" s="1"/>
  <c r="Q690" i="11"/>
  <c r="S690" i="11"/>
  <c r="U690" i="11"/>
  <c r="AF688" i="11"/>
  <c r="O688" i="14" s="1"/>
  <c r="R688" i="15" s="1"/>
  <c r="P689" i="15" l="1"/>
  <c r="A690" i="8"/>
  <c r="E690" i="8" s="1"/>
  <c r="Z690" i="11"/>
  <c r="M690" i="11"/>
  <c r="N691" i="11" s="1"/>
  <c r="Y689" i="11"/>
  <c r="W689" i="11" s="1"/>
  <c r="AD689" i="11" l="1"/>
  <c r="E689" i="14" s="1"/>
  <c r="AC689" i="11"/>
  <c r="D689" i="14" s="1"/>
  <c r="C690" i="8"/>
  <c r="D690" i="8"/>
  <c r="B690" i="8"/>
  <c r="P690" i="8"/>
  <c r="Q690" i="8" s="1"/>
  <c r="A691" i="14"/>
  <c r="A691" i="15" s="1"/>
  <c r="C691" i="15" s="1"/>
  <c r="D691" i="15" s="1"/>
  <c r="T691" i="11"/>
  <c r="AB691" i="11"/>
  <c r="C691" i="14" s="1"/>
  <c r="R691" i="11"/>
  <c r="AE689" i="11"/>
  <c r="N689" i="14" s="1"/>
  <c r="Q689" i="15" s="1"/>
  <c r="U691" i="11"/>
  <c r="S691" i="11"/>
  <c r="P691" i="11"/>
  <c r="L691" i="11" s="1"/>
  <c r="B691" i="14" s="1"/>
  <c r="Q691" i="11"/>
  <c r="AG689" i="11"/>
  <c r="P689" i="14" s="1"/>
  <c r="S689" i="15" s="1"/>
  <c r="X690" i="11"/>
  <c r="M690" i="14" s="1"/>
  <c r="O690" i="11"/>
  <c r="AH689" i="11"/>
  <c r="Q689" i="14" s="1"/>
  <c r="T689" i="15" s="1"/>
  <c r="AF689" i="11"/>
  <c r="O689" i="14" s="1"/>
  <c r="R689" i="15" s="1"/>
  <c r="P690" i="15" l="1"/>
  <c r="A691" i="8"/>
  <c r="P691" i="8" s="1"/>
  <c r="Q691" i="8" s="1"/>
  <c r="C689" i="8"/>
  <c r="Z691" i="11"/>
  <c r="M691" i="11"/>
  <c r="N692" i="11" s="1"/>
  <c r="Y690" i="11"/>
  <c r="W690" i="11" s="1"/>
  <c r="AG690" i="11" l="1"/>
  <c r="P690" i="14" s="1"/>
  <c r="S690" i="15" s="1"/>
  <c r="AC690" i="11"/>
  <c r="D690" i="14" s="1"/>
  <c r="B691" i="8"/>
  <c r="C691" i="8"/>
  <c r="D691" i="8"/>
  <c r="E691" i="8"/>
  <c r="A692" i="14"/>
  <c r="A692" i="15" s="1"/>
  <c r="C692" i="15" s="1"/>
  <c r="D692" i="15" s="1"/>
  <c r="T692" i="11"/>
  <c r="AB692" i="11"/>
  <c r="C692" i="14" s="1"/>
  <c r="R692" i="11"/>
  <c r="AD690" i="11"/>
  <c r="E690" i="14" s="1"/>
  <c r="AE690" i="11"/>
  <c r="N690" i="14" s="1"/>
  <c r="Q690" i="15" s="1"/>
  <c r="S692" i="11"/>
  <c r="U692" i="11"/>
  <c r="P692" i="11"/>
  <c r="L692" i="11" s="1"/>
  <c r="B692" i="14" s="1"/>
  <c r="Q692" i="11"/>
  <c r="AH690" i="11"/>
  <c r="Q690" i="14" s="1"/>
  <c r="T690" i="15" s="1"/>
  <c r="AF690" i="11"/>
  <c r="O690" i="14" s="1"/>
  <c r="R690" i="15" s="1"/>
  <c r="X691" i="11"/>
  <c r="M691" i="14" s="1"/>
  <c r="O691" i="11"/>
  <c r="P691" i="15" l="1"/>
  <c r="A692" i="8"/>
  <c r="P692" i="8" s="1"/>
  <c r="Q692" i="8" s="1"/>
  <c r="M692" i="11"/>
  <c r="N693" i="11" s="1"/>
  <c r="Z692" i="11"/>
  <c r="Y691" i="11"/>
  <c r="W691" i="11" s="1"/>
  <c r="AC691" i="11" l="1"/>
  <c r="D691" i="14" s="1"/>
  <c r="B692" i="8"/>
  <c r="C692" i="8"/>
  <c r="D692" i="8"/>
  <c r="E692" i="8"/>
  <c r="A693" i="14"/>
  <c r="A693" i="15" s="1"/>
  <c r="C693" i="15" s="1"/>
  <c r="D693" i="15" s="1"/>
  <c r="T693" i="11"/>
  <c r="AB693" i="11"/>
  <c r="C693" i="14" s="1"/>
  <c r="R693" i="11"/>
  <c r="AG691" i="11"/>
  <c r="P691" i="14" s="1"/>
  <c r="S691" i="15" s="1"/>
  <c r="O692" i="11"/>
  <c r="X692" i="11"/>
  <c r="M692" i="14" s="1"/>
  <c r="AF691" i="11"/>
  <c r="O691" i="14" s="1"/>
  <c r="R691" i="15" s="1"/>
  <c r="AD691" i="11"/>
  <c r="E691" i="14" s="1"/>
  <c r="AE691" i="11"/>
  <c r="N691" i="14" s="1"/>
  <c r="Q691" i="15" s="1"/>
  <c r="AH691" i="11"/>
  <c r="Q691" i="14" s="1"/>
  <c r="T691" i="15" s="1"/>
  <c r="Q693" i="11"/>
  <c r="S693" i="11"/>
  <c r="U693" i="11"/>
  <c r="P693" i="11"/>
  <c r="L693" i="11" s="1"/>
  <c r="B693" i="14" s="1"/>
  <c r="P692" i="15" l="1"/>
  <c r="A693" i="8"/>
  <c r="P693" i="8" s="1"/>
  <c r="Q693" i="8" s="1"/>
  <c r="Y692" i="11"/>
  <c r="W692" i="11" s="1"/>
  <c r="Z693" i="11"/>
  <c r="M693" i="11"/>
  <c r="N694" i="11" s="1"/>
  <c r="AE692" i="11" l="1"/>
  <c r="N692" i="14" s="1"/>
  <c r="Q692" i="15" s="1"/>
  <c r="AC692" i="11"/>
  <c r="D692" i="14" s="1"/>
  <c r="C693" i="8"/>
  <c r="E693" i="8"/>
  <c r="D693" i="8"/>
  <c r="B693" i="8"/>
  <c r="A694" i="14"/>
  <c r="A694" i="15" s="1"/>
  <c r="C694" i="15" s="1"/>
  <c r="D694" i="15" s="1"/>
  <c r="T694" i="11"/>
  <c r="AB694" i="11"/>
  <c r="C694" i="14" s="1"/>
  <c r="R694" i="11"/>
  <c r="AF692" i="11"/>
  <c r="O692" i="14" s="1"/>
  <c r="R692" i="15" s="1"/>
  <c r="AD692" i="11"/>
  <c r="E692" i="14" s="1"/>
  <c r="AG692" i="11"/>
  <c r="P692" i="14" s="1"/>
  <c r="S692" i="15" s="1"/>
  <c r="X693" i="11"/>
  <c r="M693" i="14" s="1"/>
  <c r="O693" i="11"/>
  <c r="U694" i="11"/>
  <c r="Q694" i="11"/>
  <c r="P694" i="11"/>
  <c r="L694" i="11" s="1"/>
  <c r="B694" i="14" s="1"/>
  <c r="S694" i="11"/>
  <c r="AH692" i="11"/>
  <c r="Q692" i="14" s="1"/>
  <c r="T692" i="15" s="1"/>
  <c r="P693" i="15" l="1"/>
  <c r="A694" i="8"/>
  <c r="P694" i="8" s="1"/>
  <c r="Q694" i="8" s="1"/>
  <c r="Z694" i="11"/>
  <c r="M694" i="11"/>
  <c r="N695" i="11" s="1"/>
  <c r="Y693" i="11"/>
  <c r="W693" i="11" s="1"/>
  <c r="AC693" i="11" l="1"/>
  <c r="D693" i="14" s="1"/>
  <c r="E694" i="8"/>
  <c r="C694" i="8"/>
  <c r="D694" i="8"/>
  <c r="B694" i="8"/>
  <c r="A695" i="14"/>
  <c r="A695" i="15" s="1"/>
  <c r="C695" i="15" s="1"/>
  <c r="D695" i="15" s="1"/>
  <c r="T695" i="11"/>
  <c r="AB695" i="11"/>
  <c r="C695" i="14" s="1"/>
  <c r="R695" i="11"/>
  <c r="AE693" i="11"/>
  <c r="N693" i="14" s="1"/>
  <c r="Q693" i="15" s="1"/>
  <c r="AH693" i="11"/>
  <c r="Q693" i="14" s="1"/>
  <c r="T693" i="15" s="1"/>
  <c r="AD693" i="11"/>
  <c r="E693" i="14" s="1"/>
  <c r="U695" i="11"/>
  <c r="P695" i="11"/>
  <c r="L695" i="11" s="1"/>
  <c r="B695" i="14" s="1"/>
  <c r="Q695" i="11"/>
  <c r="S695" i="11"/>
  <c r="O694" i="11"/>
  <c r="X694" i="11"/>
  <c r="M694" i="14" s="1"/>
  <c r="AF693" i="11"/>
  <c r="O693" i="14" s="1"/>
  <c r="R693" i="15" s="1"/>
  <c r="AG693" i="11"/>
  <c r="P693" i="14" s="1"/>
  <c r="S693" i="15" s="1"/>
  <c r="P694" i="15" l="1"/>
  <c r="A695" i="8"/>
  <c r="P695" i="8" s="1"/>
  <c r="Q695" i="8" s="1"/>
  <c r="Y694" i="11"/>
  <c r="W694" i="11" s="1"/>
  <c r="Z695" i="11"/>
  <c r="M695" i="11"/>
  <c r="N696" i="11" s="1"/>
  <c r="AE694" i="11" l="1"/>
  <c r="N694" i="14" s="1"/>
  <c r="Q694" i="15" s="1"/>
  <c r="AC694" i="11"/>
  <c r="E695" i="8"/>
  <c r="C695" i="8"/>
  <c r="D695" i="8"/>
  <c r="B695" i="8"/>
  <c r="A696" i="14"/>
  <c r="A696" i="15" s="1"/>
  <c r="C696" i="15" s="1"/>
  <c r="D696" i="15" s="1"/>
  <c r="T696" i="11"/>
  <c r="AB696" i="11"/>
  <c r="C696" i="14" s="1"/>
  <c r="R696" i="11"/>
  <c r="AG694" i="11"/>
  <c r="P694" i="14" s="1"/>
  <c r="S694" i="15" s="1"/>
  <c r="AD694" i="11"/>
  <c r="E694" i="14" s="1"/>
  <c r="AF694" i="11"/>
  <c r="O694" i="14" s="1"/>
  <c r="R694" i="15" s="1"/>
  <c r="P696" i="11"/>
  <c r="L696" i="11" s="1"/>
  <c r="B696" i="14" s="1"/>
  <c r="Q696" i="11"/>
  <c r="U696" i="11"/>
  <c r="S696" i="11"/>
  <c r="X695" i="11"/>
  <c r="M695" i="14" s="1"/>
  <c r="O695" i="11"/>
  <c r="AH694" i="11"/>
  <c r="Q694" i="14" s="1"/>
  <c r="T694" i="15" s="1"/>
  <c r="D694" i="14"/>
  <c r="P695" i="15" l="1"/>
  <c r="A696" i="8"/>
  <c r="E696" i="8" s="1"/>
  <c r="M696" i="11"/>
  <c r="N697" i="11" s="1"/>
  <c r="Z696" i="11"/>
  <c r="Y695" i="11"/>
  <c r="W695" i="11" s="1"/>
  <c r="AC695" i="11" l="1"/>
  <c r="D695" i="14" s="1"/>
  <c r="B696" i="8"/>
  <c r="C696" i="8"/>
  <c r="D696" i="8"/>
  <c r="P696" i="8"/>
  <c r="Q696" i="8" s="1"/>
  <c r="A697" i="14"/>
  <c r="A697" i="15" s="1"/>
  <c r="C697" i="15" s="1"/>
  <c r="D697" i="15" s="1"/>
  <c r="T697" i="11"/>
  <c r="AB697" i="11"/>
  <c r="C697" i="14" s="1"/>
  <c r="R697" i="11"/>
  <c r="AF695" i="11"/>
  <c r="O695" i="14" s="1"/>
  <c r="R695" i="15" s="1"/>
  <c r="AE695" i="11"/>
  <c r="N695" i="14" s="1"/>
  <c r="Q695" i="15" s="1"/>
  <c r="AG695" i="11"/>
  <c r="P695" i="14" s="1"/>
  <c r="S695" i="15" s="1"/>
  <c r="U697" i="11"/>
  <c r="S697" i="11"/>
  <c r="P697" i="11"/>
  <c r="L697" i="11" s="1"/>
  <c r="B697" i="14" s="1"/>
  <c r="Q697" i="11"/>
  <c r="AD695" i="11"/>
  <c r="E695" i="14" s="1"/>
  <c r="AH695" i="11"/>
  <c r="Q695" i="14" s="1"/>
  <c r="T695" i="15" s="1"/>
  <c r="X696" i="11"/>
  <c r="M696" i="14" s="1"/>
  <c r="O696" i="11"/>
  <c r="P696" i="15" l="1"/>
  <c r="A697" i="8"/>
  <c r="P697" i="8" s="1"/>
  <c r="Q697" i="8" s="1"/>
  <c r="M697" i="11"/>
  <c r="N698" i="11" s="1"/>
  <c r="Z697" i="11"/>
  <c r="Y696" i="11"/>
  <c r="W696" i="11" s="1"/>
  <c r="AF696" i="11" l="1"/>
  <c r="O696" i="14" s="1"/>
  <c r="R696" i="15" s="1"/>
  <c r="AC696" i="11"/>
  <c r="D696" i="14" s="1"/>
  <c r="B697" i="8"/>
  <c r="E697" i="8"/>
  <c r="C697" i="8"/>
  <c r="D697" i="8"/>
  <c r="A698" i="14"/>
  <c r="A698" i="15" s="1"/>
  <c r="C698" i="15" s="1"/>
  <c r="D698" i="15" s="1"/>
  <c r="T698" i="11"/>
  <c r="AB698" i="11"/>
  <c r="C698" i="14" s="1"/>
  <c r="R698" i="11"/>
  <c r="AD696" i="11"/>
  <c r="E696" i="14" s="1"/>
  <c r="AH696" i="11"/>
  <c r="Q696" i="14" s="1"/>
  <c r="T696" i="15" s="1"/>
  <c r="AE696" i="11"/>
  <c r="N696" i="14" s="1"/>
  <c r="Q696" i="15" s="1"/>
  <c r="X697" i="11"/>
  <c r="M697" i="14" s="1"/>
  <c r="O697" i="11"/>
  <c r="P698" i="11"/>
  <c r="L698" i="11" s="1"/>
  <c r="B698" i="14" s="1"/>
  <c r="Q698" i="11"/>
  <c r="S698" i="11"/>
  <c r="U698" i="11"/>
  <c r="AG696" i="11"/>
  <c r="P696" i="14" s="1"/>
  <c r="S696" i="15" s="1"/>
  <c r="P697" i="15" l="1"/>
  <c r="A698" i="8"/>
  <c r="P698" i="8" s="1"/>
  <c r="Q698" i="8" s="1"/>
  <c r="Z698" i="11"/>
  <c r="M698" i="11"/>
  <c r="N699" i="11" s="1"/>
  <c r="Y697" i="11"/>
  <c r="W697" i="11" s="1"/>
  <c r="AF697" i="11" l="1"/>
  <c r="O697" i="14" s="1"/>
  <c r="R697" i="15" s="1"/>
  <c r="AC697" i="11"/>
  <c r="D697" i="14" s="1"/>
  <c r="B698" i="8"/>
  <c r="E698" i="8"/>
  <c r="D698" i="8"/>
  <c r="C698" i="8"/>
  <c r="AG697" i="11"/>
  <c r="P697" i="14" s="1"/>
  <c r="S697" i="15" s="1"/>
  <c r="AH697" i="11"/>
  <c r="Q697" i="14" s="1"/>
  <c r="T697" i="15" s="1"/>
  <c r="AE697" i="11"/>
  <c r="N697" i="14" s="1"/>
  <c r="Q697" i="15" s="1"/>
  <c r="A699" i="14"/>
  <c r="A699" i="15" s="1"/>
  <c r="C699" i="15" s="1"/>
  <c r="D699" i="15" s="1"/>
  <c r="T699" i="11"/>
  <c r="AB699" i="11"/>
  <c r="C699" i="14" s="1"/>
  <c r="R699" i="11"/>
  <c r="P699" i="11"/>
  <c r="L699" i="11" s="1"/>
  <c r="B699" i="14" s="1"/>
  <c r="U699" i="11"/>
  <c r="S699" i="11"/>
  <c r="Q699" i="11"/>
  <c r="X698" i="11"/>
  <c r="M698" i="14" s="1"/>
  <c r="O698" i="11"/>
  <c r="AD697" i="11"/>
  <c r="E697" i="14" s="1"/>
  <c r="P698" i="15" l="1"/>
  <c r="A699" i="8"/>
  <c r="E699" i="8" s="1"/>
  <c r="M699" i="11"/>
  <c r="N700" i="11" s="1"/>
  <c r="Z699" i="11"/>
  <c r="Y698" i="11"/>
  <c r="W698" i="11" s="1"/>
  <c r="AE698" i="11" l="1"/>
  <c r="N698" i="14" s="1"/>
  <c r="Q698" i="15" s="1"/>
  <c r="AC698" i="11"/>
  <c r="D698" i="14" s="1"/>
  <c r="C699" i="8"/>
  <c r="B699" i="8"/>
  <c r="D699" i="8"/>
  <c r="P699" i="8"/>
  <c r="Q699" i="8" s="1"/>
  <c r="AF698" i="11"/>
  <c r="O698" i="14" s="1"/>
  <c r="R698" i="15" s="1"/>
  <c r="AG698" i="11"/>
  <c r="P698" i="14" s="1"/>
  <c r="S698" i="15" s="1"/>
  <c r="A700" i="14"/>
  <c r="A700" i="15" s="1"/>
  <c r="C700" i="15" s="1"/>
  <c r="D700" i="15" s="1"/>
  <c r="T700" i="11"/>
  <c r="AB700" i="11"/>
  <c r="C700" i="14" s="1"/>
  <c r="R700" i="11"/>
  <c r="AH698" i="11"/>
  <c r="Q698" i="14" s="1"/>
  <c r="T698" i="15" s="1"/>
  <c r="X699" i="11"/>
  <c r="M699" i="14" s="1"/>
  <c r="O699" i="11"/>
  <c r="P700" i="11"/>
  <c r="L700" i="11" s="1"/>
  <c r="B700" i="14" s="1"/>
  <c r="U700" i="11"/>
  <c r="S700" i="11"/>
  <c r="Q700" i="11"/>
  <c r="AD698" i="11"/>
  <c r="E698" i="14" s="1"/>
  <c r="P699" i="15" l="1"/>
  <c r="A700" i="8"/>
  <c r="P700" i="8" s="1"/>
  <c r="Q700" i="8" s="1"/>
  <c r="M700" i="11"/>
  <c r="N701" i="11" s="1"/>
  <c r="Z700" i="11"/>
  <c r="Y699" i="11"/>
  <c r="W699" i="11" s="1"/>
  <c r="AG699" i="11" l="1"/>
  <c r="P699" i="14" s="1"/>
  <c r="S699" i="15" s="1"/>
  <c r="AC699" i="11"/>
  <c r="D699" i="14" s="1"/>
  <c r="C700" i="8"/>
  <c r="E700" i="8"/>
  <c r="B700" i="8"/>
  <c r="D700" i="8"/>
  <c r="AH699" i="11"/>
  <c r="Q699" i="14" s="1"/>
  <c r="T699" i="15" s="1"/>
  <c r="AE699" i="11"/>
  <c r="N699" i="14" s="1"/>
  <c r="Q699" i="15" s="1"/>
  <c r="AF699" i="11"/>
  <c r="O699" i="14" s="1"/>
  <c r="R699" i="15" s="1"/>
  <c r="A701" i="14"/>
  <c r="A701" i="15" s="1"/>
  <c r="C701" i="15" s="1"/>
  <c r="D701" i="15" s="1"/>
  <c r="T701" i="11"/>
  <c r="AB701" i="11"/>
  <c r="C701" i="14" s="1"/>
  <c r="R701" i="11"/>
  <c r="AD699" i="11"/>
  <c r="E699" i="14" s="1"/>
  <c r="O700" i="11"/>
  <c r="X700" i="11"/>
  <c r="M700" i="14" s="1"/>
  <c r="Q701" i="11"/>
  <c r="U701" i="11"/>
  <c r="S701" i="11"/>
  <c r="P701" i="11"/>
  <c r="L701" i="11" s="1"/>
  <c r="B701" i="14" s="1"/>
  <c r="P700" i="15" l="1"/>
  <c r="A701" i="8"/>
  <c r="P701" i="8" s="1"/>
  <c r="Q701" i="8" s="1"/>
  <c r="Y700" i="11"/>
  <c r="W700" i="11" s="1"/>
  <c r="Z701" i="11"/>
  <c r="M701" i="11"/>
  <c r="N702" i="11" s="1"/>
  <c r="AF700" i="11" l="1"/>
  <c r="O700" i="14" s="1"/>
  <c r="R700" i="15" s="1"/>
  <c r="AC700" i="11"/>
  <c r="D700" i="14" s="1"/>
  <c r="C701" i="8"/>
  <c r="B701" i="8"/>
  <c r="D701" i="8"/>
  <c r="E701" i="8"/>
  <c r="AH700" i="11"/>
  <c r="Q700" i="14" s="1"/>
  <c r="T700" i="15" s="1"/>
  <c r="AE700" i="11"/>
  <c r="N700" i="14" s="1"/>
  <c r="Q700" i="15" s="1"/>
  <c r="AG700" i="11"/>
  <c r="P700" i="14" s="1"/>
  <c r="S700" i="15" s="1"/>
  <c r="A702" i="14"/>
  <c r="A702" i="15" s="1"/>
  <c r="C702" i="15" s="1"/>
  <c r="D702" i="15" s="1"/>
  <c r="T702" i="11"/>
  <c r="AB702" i="11"/>
  <c r="C702" i="14" s="1"/>
  <c r="R702" i="11"/>
  <c r="U702" i="11"/>
  <c r="P702" i="11"/>
  <c r="L702" i="11" s="1"/>
  <c r="B702" i="14" s="1"/>
  <c r="S702" i="11"/>
  <c r="Q702" i="11"/>
  <c r="O701" i="11"/>
  <c r="X701" i="11"/>
  <c r="M701" i="14" s="1"/>
  <c r="AD700" i="11"/>
  <c r="E700" i="14" s="1"/>
  <c r="P701" i="15" l="1"/>
  <c r="A702" i="8"/>
  <c r="P702" i="8" s="1"/>
  <c r="Q702" i="8" s="1"/>
  <c r="Y701" i="11"/>
  <c r="W701" i="11" s="1"/>
  <c r="M702" i="11"/>
  <c r="N703" i="11" s="1"/>
  <c r="Z702" i="11"/>
  <c r="AF701" i="11" l="1"/>
  <c r="O701" i="14" s="1"/>
  <c r="R701" i="15" s="1"/>
  <c r="AC701" i="11"/>
  <c r="D701" i="14" s="1"/>
  <c r="C702" i="8"/>
  <c r="B702" i="8"/>
  <c r="D702" i="8"/>
  <c r="E702" i="8"/>
  <c r="AH701" i="11"/>
  <c r="Q701" i="14" s="1"/>
  <c r="T701" i="15" s="1"/>
  <c r="AG701" i="11"/>
  <c r="P701" i="14" s="1"/>
  <c r="S701" i="15" s="1"/>
  <c r="AE701" i="11"/>
  <c r="N701" i="14" s="1"/>
  <c r="Q701" i="15" s="1"/>
  <c r="A703" i="14"/>
  <c r="A703" i="15" s="1"/>
  <c r="C703" i="15" s="1"/>
  <c r="D703" i="15" s="1"/>
  <c r="T703" i="11"/>
  <c r="AB703" i="11"/>
  <c r="C703" i="14" s="1"/>
  <c r="R703" i="11"/>
  <c r="P703" i="11"/>
  <c r="L703" i="11" s="1"/>
  <c r="B703" i="14" s="1"/>
  <c r="U703" i="11"/>
  <c r="S703" i="11"/>
  <c r="Q703" i="11"/>
  <c r="O702" i="11"/>
  <c r="X702" i="11"/>
  <c r="M702" i="14" s="1"/>
  <c r="AD701" i="11"/>
  <c r="E701" i="14" s="1"/>
  <c r="P702" i="15" l="1"/>
  <c r="A703" i="8"/>
  <c r="P703" i="8" s="1"/>
  <c r="Q703" i="8" s="1"/>
  <c r="Y702" i="11"/>
  <c r="W702" i="11" s="1"/>
  <c r="M703" i="11"/>
  <c r="N704" i="11" s="1"/>
  <c r="Z703" i="11"/>
  <c r="AC702" i="11" l="1"/>
  <c r="D702" i="14" s="1"/>
  <c r="C703" i="8"/>
  <c r="B703" i="8"/>
  <c r="D703" i="8"/>
  <c r="E703" i="8"/>
  <c r="AF702" i="11"/>
  <c r="O702" i="14" s="1"/>
  <c r="R702" i="15" s="1"/>
  <c r="AG702" i="11"/>
  <c r="P702" i="14" s="1"/>
  <c r="S702" i="15" s="1"/>
  <c r="AH702" i="11"/>
  <c r="Q702" i="14" s="1"/>
  <c r="T702" i="15" s="1"/>
  <c r="AE702" i="11"/>
  <c r="N702" i="14" s="1"/>
  <c r="Q702" i="15" s="1"/>
  <c r="A704" i="14"/>
  <c r="A704" i="15" s="1"/>
  <c r="C704" i="15" s="1"/>
  <c r="D704" i="15" s="1"/>
  <c r="T704" i="11"/>
  <c r="AB704" i="11"/>
  <c r="C704" i="14" s="1"/>
  <c r="R704" i="11"/>
  <c r="O703" i="11"/>
  <c r="X703" i="11"/>
  <c r="M703" i="14" s="1"/>
  <c r="U704" i="11"/>
  <c r="Q704" i="11"/>
  <c r="P704" i="11"/>
  <c r="L704" i="11" s="1"/>
  <c r="B704" i="14" s="1"/>
  <c r="S704" i="11"/>
  <c r="AD702" i="11"/>
  <c r="E702" i="14" s="1"/>
  <c r="P703" i="15" l="1"/>
  <c r="A704" i="8"/>
  <c r="P704" i="8" s="1"/>
  <c r="Q704" i="8" s="1"/>
  <c r="Y703" i="11"/>
  <c r="W703" i="11" s="1"/>
  <c r="AC703" i="11" s="1"/>
  <c r="AH703" i="11"/>
  <c r="Q703" i="14" s="1"/>
  <c r="T703" i="15" s="1"/>
  <c r="AF703" i="11"/>
  <c r="O703" i="14" s="1"/>
  <c r="R703" i="15" s="1"/>
  <c r="AG703" i="11"/>
  <c r="P703" i="14" s="1"/>
  <c r="S703" i="15" s="1"/>
  <c r="AE703" i="11"/>
  <c r="N703" i="14" s="1"/>
  <c r="Q703" i="15" s="1"/>
  <c r="Z704" i="11"/>
  <c r="M704" i="11"/>
  <c r="N705" i="11" s="1"/>
  <c r="C704" i="8" l="1"/>
  <c r="E704" i="8"/>
  <c r="B704" i="8"/>
  <c r="D704" i="8"/>
  <c r="A705" i="14"/>
  <c r="A705" i="15" s="1"/>
  <c r="C705" i="15" s="1"/>
  <c r="D705" i="15" s="1"/>
  <c r="T705" i="11"/>
  <c r="AB705" i="11"/>
  <c r="C705" i="14" s="1"/>
  <c r="R705" i="11"/>
  <c r="U705" i="11"/>
  <c r="S705" i="11"/>
  <c r="Q705" i="11"/>
  <c r="P705" i="11"/>
  <c r="L705" i="11" s="1"/>
  <c r="B705" i="14" s="1"/>
  <c r="X704" i="11"/>
  <c r="M704" i="14" s="1"/>
  <c r="O704" i="11"/>
  <c r="AD703" i="11"/>
  <c r="E703" i="14" s="1"/>
  <c r="D703" i="14"/>
  <c r="P704" i="15" l="1"/>
  <c r="A705" i="8"/>
  <c r="P705" i="8" s="1"/>
  <c r="Q705" i="8" s="1"/>
  <c r="Z705" i="11"/>
  <c r="M705" i="11"/>
  <c r="N706" i="11" s="1"/>
  <c r="Y704" i="11"/>
  <c r="W704" i="11" s="1"/>
  <c r="AC704" i="11" s="1"/>
  <c r="AE704" i="11"/>
  <c r="N704" i="14" s="1"/>
  <c r="Q704" i="15" s="1"/>
  <c r="AG704" i="11"/>
  <c r="P704" i="14" s="1"/>
  <c r="S704" i="15" s="1"/>
  <c r="AH704" i="11"/>
  <c r="Q704" i="14" s="1"/>
  <c r="T704" i="15" s="1"/>
  <c r="C705" i="8" l="1"/>
  <c r="E705" i="8"/>
  <c r="D705" i="8"/>
  <c r="B705" i="8"/>
  <c r="A706" i="14"/>
  <c r="A706" i="15" s="1"/>
  <c r="C706" i="15" s="1"/>
  <c r="D706" i="15" s="1"/>
  <c r="T706" i="11"/>
  <c r="AB706" i="11"/>
  <c r="C706" i="14" s="1"/>
  <c r="R706" i="11"/>
  <c r="X705" i="11"/>
  <c r="M705" i="14" s="1"/>
  <c r="O705" i="11"/>
  <c r="AF704" i="11"/>
  <c r="O704" i="14" s="1"/>
  <c r="R704" i="15" s="1"/>
  <c r="D704" i="14"/>
  <c r="AD704" i="11"/>
  <c r="E704" i="14" s="1"/>
  <c r="P706" i="11"/>
  <c r="L706" i="11" s="1"/>
  <c r="B706" i="14" s="1"/>
  <c r="U706" i="11"/>
  <c r="S706" i="11"/>
  <c r="Q706" i="11"/>
  <c r="P705" i="15" l="1"/>
  <c r="A706" i="8"/>
  <c r="E706" i="8" s="1"/>
  <c r="M706" i="11"/>
  <c r="N707" i="11" s="1"/>
  <c r="Z706" i="11"/>
  <c r="AF705" i="11"/>
  <c r="O705" i="14" s="1"/>
  <c r="R705" i="15" s="1"/>
  <c r="Y705" i="11"/>
  <c r="W705" i="11" s="1"/>
  <c r="AC705" i="11" s="1"/>
  <c r="AE705" i="11"/>
  <c r="N705" i="14" s="1"/>
  <c r="Q705" i="15" s="1"/>
  <c r="AG705" i="11"/>
  <c r="P705" i="14" s="1"/>
  <c r="S705" i="15" s="1"/>
  <c r="B706" i="8" l="1"/>
  <c r="D706" i="8"/>
  <c r="P706" i="8"/>
  <c r="Q706" i="8" s="1"/>
  <c r="A707" i="14"/>
  <c r="A707" i="15" s="1"/>
  <c r="C707" i="15" s="1"/>
  <c r="D707" i="15" s="1"/>
  <c r="T707" i="11"/>
  <c r="AB707" i="11"/>
  <c r="C707" i="14" s="1"/>
  <c r="R707" i="11"/>
  <c r="X706" i="11"/>
  <c r="M706" i="14" s="1"/>
  <c r="O706" i="11"/>
  <c r="U707" i="11"/>
  <c r="Q707" i="11"/>
  <c r="S707" i="11"/>
  <c r="P707" i="11"/>
  <c r="L707" i="11" s="1"/>
  <c r="B707" i="14" s="1"/>
  <c r="AH705" i="11"/>
  <c r="Q705" i="14" s="1"/>
  <c r="T705" i="15" s="1"/>
  <c r="D705" i="14"/>
  <c r="AD705" i="11"/>
  <c r="E705" i="14" s="1"/>
  <c r="P706" i="15" l="1"/>
  <c r="A707" i="8"/>
  <c r="P707" i="8" s="1"/>
  <c r="Q707" i="8" s="1"/>
  <c r="Z707" i="11"/>
  <c r="M707" i="11"/>
  <c r="N708" i="11" s="1"/>
  <c r="Y706" i="11"/>
  <c r="W706" i="11" s="1"/>
  <c r="AC706" i="11" l="1"/>
  <c r="D706" i="14" s="1"/>
  <c r="C706" i="8"/>
  <c r="D707" i="8"/>
  <c r="B707" i="8"/>
  <c r="E707" i="8"/>
  <c r="A708" i="14"/>
  <c r="T708" i="11"/>
  <c r="AH706" i="11"/>
  <c r="Q706" i="14" s="1"/>
  <c r="T706" i="15" s="1"/>
  <c r="AF706" i="11"/>
  <c r="O706" i="14" s="1"/>
  <c r="R706" i="15" s="1"/>
  <c r="AG706" i="11"/>
  <c r="P706" i="14" s="1"/>
  <c r="S706" i="15" s="1"/>
  <c r="AE706" i="11"/>
  <c r="N706" i="14" s="1"/>
  <c r="Q706" i="15" s="1"/>
  <c r="AB708" i="11"/>
  <c r="C708" i="14" s="1"/>
  <c r="R708" i="11"/>
  <c r="AD706" i="11"/>
  <c r="E706" i="14" s="1"/>
  <c r="S708" i="11"/>
  <c r="U708" i="11"/>
  <c r="Q708" i="11"/>
  <c r="P708" i="11"/>
  <c r="L708" i="11" s="1"/>
  <c r="B708" i="14" s="1"/>
  <c r="O707" i="11"/>
  <c r="X707" i="11"/>
  <c r="M707" i="14" s="1"/>
  <c r="P707" i="15" l="1"/>
  <c r="A708" i="8"/>
  <c r="P708" i="8" s="1"/>
  <c r="Q708" i="8" s="1"/>
  <c r="A708" i="15"/>
  <c r="C708" i="15" s="1"/>
  <c r="D708" i="15" s="1"/>
  <c r="Y707" i="11"/>
  <c r="W707" i="11" s="1"/>
  <c r="AG707" i="11"/>
  <c r="P707" i="14" s="1"/>
  <c r="S707" i="15" s="1"/>
  <c r="AF707" i="11"/>
  <c r="O707" i="14" s="1"/>
  <c r="R707" i="15" s="1"/>
  <c r="Z708" i="11"/>
  <c r="M708" i="11"/>
  <c r="N709" i="11" s="1"/>
  <c r="AD707" i="11" l="1"/>
  <c r="E707" i="14" s="1"/>
  <c r="AC707" i="11"/>
  <c r="D707" i="14" s="1"/>
  <c r="E708" i="8"/>
  <c r="B708" i="8"/>
  <c r="D708" i="8"/>
  <c r="C708" i="8"/>
  <c r="A709" i="14"/>
  <c r="A709" i="15" s="1"/>
  <c r="C709" i="15" s="1"/>
  <c r="D709" i="15" s="1"/>
  <c r="T709" i="11"/>
  <c r="AE707" i="11"/>
  <c r="N707" i="14" s="1"/>
  <c r="Q707" i="15" s="1"/>
  <c r="AB709" i="11"/>
  <c r="C709" i="14" s="1"/>
  <c r="R709" i="11"/>
  <c r="X708" i="11"/>
  <c r="M708" i="14" s="1"/>
  <c r="O708" i="11"/>
  <c r="U709" i="11"/>
  <c r="S709" i="11"/>
  <c r="P709" i="11"/>
  <c r="L709" i="11" s="1"/>
  <c r="B709" i="14" s="1"/>
  <c r="Q709" i="11"/>
  <c r="AH707" i="11"/>
  <c r="Q707" i="14" s="1"/>
  <c r="T707" i="15" s="1"/>
  <c r="P708" i="15" l="1"/>
  <c r="A709" i="8"/>
  <c r="P709" i="8" s="1"/>
  <c r="Q709" i="8" s="1"/>
  <c r="C707" i="8"/>
  <c r="M709" i="11"/>
  <c r="N710" i="11" s="1"/>
  <c r="Z709" i="11"/>
  <c r="Y708" i="11"/>
  <c r="W708" i="11" s="1"/>
  <c r="B709" i="8" l="1"/>
  <c r="E709" i="8"/>
  <c r="C709" i="8"/>
  <c r="D709" i="8"/>
  <c r="AC708" i="11"/>
  <c r="D708" i="14" s="1"/>
  <c r="A710" i="14"/>
  <c r="A710" i="15" s="1"/>
  <c r="C710" i="15" s="1"/>
  <c r="D710" i="15" s="1"/>
  <c r="T710" i="11"/>
  <c r="AF708" i="11"/>
  <c r="O708" i="14" s="1"/>
  <c r="R708" i="15" s="1"/>
  <c r="AG708" i="11"/>
  <c r="P708" i="14" s="1"/>
  <c r="S708" i="15" s="1"/>
  <c r="AE708" i="11"/>
  <c r="N708" i="14" s="1"/>
  <c r="Q708" i="15" s="1"/>
  <c r="AH708" i="11"/>
  <c r="Q708" i="14" s="1"/>
  <c r="T708" i="15" s="1"/>
  <c r="AB710" i="11"/>
  <c r="C710" i="14" s="1"/>
  <c r="R710" i="11"/>
  <c r="AD708" i="11"/>
  <c r="E708" i="14" s="1"/>
  <c r="X709" i="11"/>
  <c r="M709" i="14" s="1"/>
  <c r="O709" i="11"/>
  <c r="Q710" i="11"/>
  <c r="P710" i="11"/>
  <c r="L710" i="11" s="1"/>
  <c r="B710" i="14" s="1"/>
  <c r="S710" i="11"/>
  <c r="U710" i="11"/>
  <c r="P709" i="15" l="1"/>
  <c r="A710" i="8"/>
  <c r="P710" i="8" s="1"/>
  <c r="Q710" i="8" s="1"/>
  <c r="Z710" i="11"/>
  <c r="M710" i="11"/>
  <c r="N711" i="11" s="1"/>
  <c r="Y709" i="11"/>
  <c r="W709" i="11" s="1"/>
  <c r="C710" i="8" l="1"/>
  <c r="AC709" i="11"/>
  <c r="D709" i="14" s="1"/>
  <c r="D710" i="8"/>
  <c r="B710" i="8"/>
  <c r="E710" i="8"/>
  <c r="A711" i="14"/>
  <c r="A711" i="15" s="1"/>
  <c r="C711" i="15" s="1"/>
  <c r="D711" i="15" s="1"/>
  <c r="T711" i="11"/>
  <c r="AE709" i="11"/>
  <c r="N709" i="14" s="1"/>
  <c r="Q709" i="15" s="1"/>
  <c r="AG709" i="11"/>
  <c r="P709" i="14" s="1"/>
  <c r="S709" i="15" s="1"/>
  <c r="AF709" i="11"/>
  <c r="O709" i="14" s="1"/>
  <c r="R709" i="15" s="1"/>
  <c r="AH709" i="11"/>
  <c r="Q709" i="14" s="1"/>
  <c r="T709" i="15" s="1"/>
  <c r="AB711" i="11"/>
  <c r="C711" i="14" s="1"/>
  <c r="R711" i="11"/>
  <c r="AD709" i="11"/>
  <c r="E709" i="14" s="1"/>
  <c r="Q711" i="11"/>
  <c r="S711" i="11"/>
  <c r="P711" i="11"/>
  <c r="L711" i="11" s="1"/>
  <c r="B711" i="14" s="1"/>
  <c r="A711" i="8"/>
  <c r="P711" i="8" s="1"/>
  <c r="U711" i="11"/>
  <c r="X710" i="11"/>
  <c r="M710" i="14" s="1"/>
  <c r="O710" i="11"/>
  <c r="P710" i="15" l="1"/>
  <c r="D711" i="8"/>
  <c r="Q711" i="8"/>
  <c r="E711" i="8"/>
  <c r="B711" i="8"/>
  <c r="Z711" i="11"/>
  <c r="M711" i="11"/>
  <c r="N712" i="11" s="1"/>
  <c r="Y710" i="11"/>
  <c r="W710" i="11" s="1"/>
  <c r="AC710" i="11" l="1"/>
  <c r="D710" i="14" s="1"/>
  <c r="A712" i="14"/>
  <c r="A712" i="15" s="1"/>
  <c r="C712" i="15" s="1"/>
  <c r="D712" i="15" s="1"/>
  <c r="T712" i="11"/>
  <c r="AE710" i="11"/>
  <c r="N710" i="14" s="1"/>
  <c r="Q710" i="15" s="1"/>
  <c r="AH710" i="11"/>
  <c r="Q710" i="14" s="1"/>
  <c r="T710" i="15" s="1"/>
  <c r="AG710" i="11"/>
  <c r="P710" i="14" s="1"/>
  <c r="S710" i="15" s="1"/>
  <c r="AF710" i="11"/>
  <c r="O710" i="14" s="1"/>
  <c r="R710" i="15" s="1"/>
  <c r="AB712" i="11"/>
  <c r="C712" i="14" s="1"/>
  <c r="R712" i="11"/>
  <c r="AD710" i="11"/>
  <c r="E710" i="14" s="1"/>
  <c r="U712" i="11"/>
  <c r="Q712" i="11"/>
  <c r="S712" i="11"/>
  <c r="P712" i="11"/>
  <c r="L712" i="11" s="1"/>
  <c r="B712" i="14" s="1"/>
  <c r="X711" i="11"/>
  <c r="M711" i="14" s="1"/>
  <c r="O711" i="11"/>
  <c r="P711" i="15" l="1"/>
  <c r="A712" i="8"/>
  <c r="P712" i="8" s="1"/>
  <c r="Q712" i="8" s="1"/>
  <c r="Z712" i="11"/>
  <c r="M712" i="11"/>
  <c r="N713" i="11" s="1"/>
  <c r="Y711" i="11"/>
  <c r="W711" i="11" s="1"/>
  <c r="AC711" i="11" l="1"/>
  <c r="D711" i="14" s="1"/>
  <c r="B712" i="8"/>
  <c r="C711" i="8"/>
  <c r="D712" i="8"/>
  <c r="E712" i="8"/>
  <c r="A713" i="14"/>
  <c r="A713" i="15" s="1"/>
  <c r="C713" i="15" s="1"/>
  <c r="D713" i="15" s="1"/>
  <c r="T713" i="11"/>
  <c r="AF711" i="11"/>
  <c r="O711" i="14" s="1"/>
  <c r="R711" i="15" s="1"/>
  <c r="AH711" i="11"/>
  <c r="Q711" i="14" s="1"/>
  <c r="T711" i="15" s="1"/>
  <c r="AE711" i="11"/>
  <c r="N711" i="14" s="1"/>
  <c r="Q711" i="15" s="1"/>
  <c r="AG711" i="11"/>
  <c r="P711" i="14" s="1"/>
  <c r="S711" i="15" s="1"/>
  <c r="AB713" i="11"/>
  <c r="C713" i="14" s="1"/>
  <c r="R713" i="11"/>
  <c r="X712" i="11"/>
  <c r="M712" i="14" s="1"/>
  <c r="O712" i="11"/>
  <c r="P713" i="11"/>
  <c r="L713" i="11" s="1"/>
  <c r="B713" i="14" s="1"/>
  <c r="S713" i="11"/>
  <c r="Q713" i="11"/>
  <c r="U713" i="11"/>
  <c r="AD711" i="11"/>
  <c r="E711" i="14" s="1"/>
  <c r="P712" i="15" l="1"/>
  <c r="A713" i="8"/>
  <c r="P713" i="8" s="1"/>
  <c r="Q713" i="8" s="1"/>
  <c r="Z713" i="11"/>
  <c r="M713" i="11"/>
  <c r="N714" i="11" s="1"/>
  <c r="Y712" i="11"/>
  <c r="W712" i="11" s="1"/>
  <c r="AC712" i="11" l="1"/>
  <c r="D712" i="14" s="1"/>
  <c r="E713" i="8"/>
  <c r="C713" i="8"/>
  <c r="B713" i="8"/>
  <c r="C712" i="8"/>
  <c r="D713" i="8"/>
  <c r="A714" i="14"/>
  <c r="A714" i="15" s="1"/>
  <c r="C714" i="15" s="1"/>
  <c r="D714" i="15" s="1"/>
  <c r="T714" i="11"/>
  <c r="AF712" i="11"/>
  <c r="O712" i="14" s="1"/>
  <c r="R712" i="15" s="1"/>
  <c r="AH712" i="11"/>
  <c r="Q712" i="14" s="1"/>
  <c r="T712" i="15" s="1"/>
  <c r="AE712" i="11"/>
  <c r="N712" i="14" s="1"/>
  <c r="Q712" i="15" s="1"/>
  <c r="AG712" i="11"/>
  <c r="P712" i="14" s="1"/>
  <c r="S712" i="15" s="1"/>
  <c r="AB714" i="11"/>
  <c r="C714" i="14" s="1"/>
  <c r="R714" i="11"/>
  <c r="AD712" i="11"/>
  <c r="E712" i="14" s="1"/>
  <c r="U714" i="11"/>
  <c r="S714" i="11"/>
  <c r="Q714" i="11"/>
  <c r="P714" i="11"/>
  <c r="L714" i="11" s="1"/>
  <c r="B714" i="14" s="1"/>
  <c r="O713" i="11"/>
  <c r="X713" i="11"/>
  <c r="M713" i="14" s="1"/>
  <c r="P713" i="15" l="1"/>
  <c r="A714" i="8"/>
  <c r="P714" i="8" s="1"/>
  <c r="Q714" i="8" s="1"/>
  <c r="Y713" i="11"/>
  <c r="W713" i="11" s="1"/>
  <c r="AG713" i="11"/>
  <c r="P713" i="14" s="1"/>
  <c r="S713" i="15" s="1"/>
  <c r="AF713" i="11"/>
  <c r="O713" i="14" s="1"/>
  <c r="R713" i="15" s="1"/>
  <c r="AH713" i="11"/>
  <c r="Q713" i="14" s="1"/>
  <c r="T713" i="15" s="1"/>
  <c r="AE713" i="11"/>
  <c r="N713" i="14" s="1"/>
  <c r="Q713" i="15" s="1"/>
  <c r="Z714" i="11"/>
  <c r="M714" i="11"/>
  <c r="N715" i="11" s="1"/>
  <c r="D714" i="8" l="1"/>
  <c r="C714" i="8"/>
  <c r="B714" i="8"/>
  <c r="E714" i="8"/>
  <c r="AC713" i="11"/>
  <c r="D713" i="14" s="1"/>
  <c r="A715" i="14"/>
  <c r="A715" i="15" s="1"/>
  <c r="C715" i="15" s="1"/>
  <c r="D715" i="15" s="1"/>
  <c r="T715" i="11"/>
  <c r="AB715" i="11"/>
  <c r="C715" i="14" s="1"/>
  <c r="R715" i="11"/>
  <c r="AD713" i="11"/>
  <c r="E713" i="14" s="1"/>
  <c r="U715" i="11"/>
  <c r="S715" i="11"/>
  <c r="P715" i="11"/>
  <c r="L715" i="11" s="1"/>
  <c r="B715" i="14" s="1"/>
  <c r="Q715" i="11"/>
  <c r="X714" i="11"/>
  <c r="M714" i="14" s="1"/>
  <c r="O714" i="11"/>
  <c r="P714" i="15" l="1"/>
  <c r="A715" i="8"/>
  <c r="P715" i="8" s="1"/>
  <c r="Q715" i="8" s="1"/>
  <c r="Z715" i="11"/>
  <c r="M715" i="11"/>
  <c r="N716" i="11" s="1"/>
  <c r="Y714" i="11"/>
  <c r="W714" i="11" s="1"/>
  <c r="AD714" i="11" l="1"/>
  <c r="E714" i="14" s="1"/>
  <c r="AC714" i="11"/>
  <c r="D714" i="14" s="1"/>
  <c r="B715" i="8"/>
  <c r="C715" i="8"/>
  <c r="D715" i="8"/>
  <c r="E715" i="8"/>
  <c r="AF714" i="11"/>
  <c r="O714" i="14" s="1"/>
  <c r="R714" i="15" s="1"/>
  <c r="AG714" i="11"/>
  <c r="P714" i="14" s="1"/>
  <c r="S714" i="15" s="1"/>
  <c r="AH714" i="11"/>
  <c r="Q714" i="14" s="1"/>
  <c r="T714" i="15" s="1"/>
  <c r="A716" i="14"/>
  <c r="A716" i="15" s="1"/>
  <c r="C716" i="15" s="1"/>
  <c r="D716" i="15" s="1"/>
  <c r="T716" i="11"/>
  <c r="AB716" i="11"/>
  <c r="C716" i="14" s="1"/>
  <c r="R716" i="11"/>
  <c r="Q716" i="11"/>
  <c r="S716" i="11"/>
  <c r="P716" i="11"/>
  <c r="L716" i="11" s="1"/>
  <c r="B716" i="14" s="1"/>
  <c r="U716" i="11"/>
  <c r="O715" i="11"/>
  <c r="X715" i="11"/>
  <c r="M715" i="14" s="1"/>
  <c r="AE714" i="11"/>
  <c r="N714" i="14" s="1"/>
  <c r="Q714" i="15" s="1"/>
  <c r="P715" i="15" l="1"/>
  <c r="A716" i="8"/>
  <c r="P716" i="8" s="1"/>
  <c r="Q716" i="8" s="1"/>
  <c r="Y715" i="11"/>
  <c r="W715" i="11" s="1"/>
  <c r="M716" i="11"/>
  <c r="N717" i="11" s="1"/>
  <c r="Z716" i="11"/>
  <c r="AC715" i="11" l="1"/>
  <c r="D715" i="14" s="1"/>
  <c r="D716" i="8"/>
  <c r="E716" i="8"/>
  <c r="B716" i="8"/>
  <c r="AG715" i="11"/>
  <c r="P715" i="14" s="1"/>
  <c r="S715" i="15" s="1"/>
  <c r="AE715" i="11"/>
  <c r="N715" i="14" s="1"/>
  <c r="Q715" i="15" s="1"/>
  <c r="AH715" i="11"/>
  <c r="Q715" i="14" s="1"/>
  <c r="T715" i="15" s="1"/>
  <c r="AF715" i="11"/>
  <c r="O715" i="14" s="1"/>
  <c r="R715" i="15" s="1"/>
  <c r="A717" i="14"/>
  <c r="A717" i="15" s="1"/>
  <c r="C717" i="15" s="1"/>
  <c r="D717" i="15" s="1"/>
  <c r="T717" i="11"/>
  <c r="AB717" i="11"/>
  <c r="C717" i="14" s="1"/>
  <c r="R717" i="11"/>
  <c r="O716" i="11"/>
  <c r="X716" i="11"/>
  <c r="M716" i="14" s="1"/>
  <c r="U717" i="11"/>
  <c r="P717" i="11"/>
  <c r="L717" i="11" s="1"/>
  <c r="B717" i="14" s="1"/>
  <c r="Q717" i="11"/>
  <c r="S717" i="11"/>
  <c r="AD715" i="11"/>
  <c r="E715" i="14" s="1"/>
  <c r="P716" i="15" l="1"/>
  <c r="A717" i="8"/>
  <c r="B717" i="8" s="1"/>
  <c r="Y716" i="11"/>
  <c r="W716" i="11" s="1"/>
  <c r="Z717" i="11"/>
  <c r="M717" i="11"/>
  <c r="N718" i="11" s="1"/>
  <c r="AC716" i="11" l="1"/>
  <c r="D716" i="14" s="1"/>
  <c r="E717" i="8"/>
  <c r="C717" i="8"/>
  <c r="D717" i="8"/>
  <c r="P717" i="8"/>
  <c r="Q717" i="8" s="1"/>
  <c r="A718" i="14"/>
  <c r="A718" i="15" s="1"/>
  <c r="C718" i="15" s="1"/>
  <c r="D718" i="15" s="1"/>
  <c r="T718" i="11"/>
  <c r="AB718" i="11"/>
  <c r="C718" i="14" s="1"/>
  <c r="R718" i="11"/>
  <c r="AF716" i="11"/>
  <c r="O716" i="14" s="1"/>
  <c r="R716" i="15" s="1"/>
  <c r="AG716" i="11"/>
  <c r="P716" i="14" s="1"/>
  <c r="S716" i="15" s="1"/>
  <c r="P718" i="11"/>
  <c r="L718" i="11" s="1"/>
  <c r="B718" i="14" s="1"/>
  <c r="S718" i="11"/>
  <c r="Q718" i="11"/>
  <c r="U718" i="11"/>
  <c r="AH716" i="11"/>
  <c r="Q716" i="14" s="1"/>
  <c r="T716" i="15" s="1"/>
  <c r="AD716" i="11"/>
  <c r="E716" i="14" s="1"/>
  <c r="X717" i="11"/>
  <c r="M717" i="14" s="1"/>
  <c r="O717" i="11"/>
  <c r="AE716" i="11"/>
  <c r="N716" i="14" s="1"/>
  <c r="Q716" i="15" s="1"/>
  <c r="P717" i="15" l="1"/>
  <c r="C716" i="8"/>
  <c r="A718" i="8"/>
  <c r="P718" i="8" s="1"/>
  <c r="Q718" i="8" s="1"/>
  <c r="Z718" i="11"/>
  <c r="M718" i="11"/>
  <c r="N719" i="11" s="1"/>
  <c r="Y717" i="11"/>
  <c r="W717" i="11" s="1"/>
  <c r="AC717" i="11" l="1"/>
  <c r="D717" i="14" s="1"/>
  <c r="D718" i="8"/>
  <c r="C718" i="8"/>
  <c r="E718" i="8"/>
  <c r="B718" i="8"/>
  <c r="A719" i="14"/>
  <c r="A719" i="15" s="1"/>
  <c r="C719" i="15" s="1"/>
  <c r="D719" i="15" s="1"/>
  <c r="T719" i="11"/>
  <c r="AB719" i="11"/>
  <c r="C719" i="14" s="1"/>
  <c r="R719" i="11"/>
  <c r="AH717" i="11"/>
  <c r="Q717" i="14" s="1"/>
  <c r="T717" i="15" s="1"/>
  <c r="AF717" i="11"/>
  <c r="O717" i="14" s="1"/>
  <c r="R717" i="15" s="1"/>
  <c r="S719" i="11"/>
  <c r="U719" i="11"/>
  <c r="Q719" i="11"/>
  <c r="P719" i="11"/>
  <c r="L719" i="11" s="1"/>
  <c r="B719" i="14" s="1"/>
  <c r="AD717" i="11"/>
  <c r="E717" i="14" s="1"/>
  <c r="AE717" i="11"/>
  <c r="N717" i="14" s="1"/>
  <c r="Q717" i="15" s="1"/>
  <c r="AG717" i="11"/>
  <c r="P717" i="14" s="1"/>
  <c r="S717" i="15" s="1"/>
  <c r="X718" i="11"/>
  <c r="M718" i="14" s="1"/>
  <c r="O718" i="11"/>
  <c r="P718" i="15" l="1"/>
  <c r="A719" i="8"/>
  <c r="P719" i="8" s="1"/>
  <c r="Q719" i="8" s="1"/>
  <c r="Y718" i="11"/>
  <c r="W718" i="11" s="1"/>
  <c r="M719" i="11"/>
  <c r="N720" i="11" s="1"/>
  <c r="Z719" i="11"/>
  <c r="AH718" i="11" l="1"/>
  <c r="Q718" i="14" s="1"/>
  <c r="T718" i="15" s="1"/>
  <c r="AC718" i="11"/>
  <c r="D718" i="14" s="1"/>
  <c r="E719" i="8"/>
  <c r="C719" i="8"/>
  <c r="D719" i="8"/>
  <c r="B719" i="8"/>
  <c r="A720" i="14"/>
  <c r="A720" i="15" s="1"/>
  <c r="C720" i="15" s="1"/>
  <c r="D720" i="15" s="1"/>
  <c r="T720" i="11"/>
  <c r="AB720" i="11"/>
  <c r="C720" i="14" s="1"/>
  <c r="R720" i="11"/>
  <c r="AE718" i="11"/>
  <c r="N718" i="14" s="1"/>
  <c r="Q718" i="15" s="1"/>
  <c r="AF718" i="11"/>
  <c r="O718" i="14" s="1"/>
  <c r="R718" i="15" s="1"/>
  <c r="O719" i="11"/>
  <c r="X719" i="11"/>
  <c r="M719" i="14" s="1"/>
  <c r="AG718" i="11"/>
  <c r="P718" i="14" s="1"/>
  <c r="S718" i="15" s="1"/>
  <c r="U720" i="11"/>
  <c r="P720" i="11"/>
  <c r="L720" i="11" s="1"/>
  <c r="B720" i="14" s="1"/>
  <c r="S720" i="11"/>
  <c r="Q720" i="11"/>
  <c r="AD718" i="11"/>
  <c r="E718" i="14" s="1"/>
  <c r="P719" i="15" l="1"/>
  <c r="A720" i="8"/>
  <c r="D720" i="8" s="1"/>
  <c r="Y719" i="11"/>
  <c r="W719" i="11" s="1"/>
  <c r="Z720" i="11"/>
  <c r="M720" i="11"/>
  <c r="N721" i="11" s="1"/>
  <c r="AH719" i="11" l="1"/>
  <c r="Q719" i="14" s="1"/>
  <c r="T719" i="15" s="1"/>
  <c r="AC719" i="11"/>
  <c r="D719" i="14" s="1"/>
  <c r="P720" i="8"/>
  <c r="Q720" i="8" s="1"/>
  <c r="B720" i="8"/>
  <c r="E720" i="8"/>
  <c r="C720" i="8"/>
  <c r="A721" i="14"/>
  <c r="A721" i="15" s="1"/>
  <c r="C721" i="15" s="1"/>
  <c r="D721" i="15" s="1"/>
  <c r="T721" i="11"/>
  <c r="AB721" i="11"/>
  <c r="C721" i="14" s="1"/>
  <c r="R721" i="11"/>
  <c r="AF719" i="11"/>
  <c r="O719" i="14" s="1"/>
  <c r="R719" i="15" s="1"/>
  <c r="AG719" i="11"/>
  <c r="P719" i="14" s="1"/>
  <c r="S719" i="15" s="1"/>
  <c r="AD719" i="11"/>
  <c r="E719" i="14" s="1"/>
  <c r="X720" i="11"/>
  <c r="M720" i="14" s="1"/>
  <c r="O720" i="11"/>
  <c r="P721" i="11"/>
  <c r="L721" i="11" s="1"/>
  <c r="B721" i="14" s="1"/>
  <c r="S721" i="11"/>
  <c r="Q721" i="11"/>
  <c r="U721" i="11"/>
  <c r="AE719" i="11"/>
  <c r="N719" i="14" s="1"/>
  <c r="Q719" i="15" s="1"/>
  <c r="P720" i="15" l="1"/>
  <c r="A721" i="8"/>
  <c r="P721" i="8" s="1"/>
  <c r="Q721" i="8" s="1"/>
  <c r="M721" i="11"/>
  <c r="N722" i="11" s="1"/>
  <c r="Z721" i="11"/>
  <c r="Y720" i="11"/>
  <c r="W720" i="11" s="1"/>
  <c r="AC720" i="11" l="1"/>
  <c r="D720" i="14" s="1"/>
  <c r="B721" i="8"/>
  <c r="E721" i="8"/>
  <c r="D721" i="8"/>
  <c r="A722" i="14"/>
  <c r="A722" i="15" s="1"/>
  <c r="C722" i="15" s="1"/>
  <c r="D722" i="15" s="1"/>
  <c r="T722" i="11"/>
  <c r="AB722" i="11"/>
  <c r="C722" i="14" s="1"/>
  <c r="R722" i="11"/>
  <c r="AE720" i="11"/>
  <c r="N720" i="14" s="1"/>
  <c r="Q720" i="15" s="1"/>
  <c r="AG720" i="11"/>
  <c r="P720" i="14" s="1"/>
  <c r="S720" i="15" s="1"/>
  <c r="AH720" i="11"/>
  <c r="Q720" i="14" s="1"/>
  <c r="T720" i="15" s="1"/>
  <c r="AD720" i="11"/>
  <c r="E720" i="14" s="1"/>
  <c r="O721" i="11"/>
  <c r="X721" i="11"/>
  <c r="M721" i="14" s="1"/>
  <c r="P722" i="11"/>
  <c r="L722" i="11" s="1"/>
  <c r="B722" i="14" s="1"/>
  <c r="S722" i="11"/>
  <c r="Q722" i="11"/>
  <c r="U722" i="11"/>
  <c r="AF720" i="11"/>
  <c r="O720" i="14" s="1"/>
  <c r="R720" i="15" s="1"/>
  <c r="P721" i="15" l="1"/>
  <c r="A722" i="8"/>
  <c r="P722" i="8" s="1"/>
  <c r="Q722" i="8" s="1"/>
  <c r="Y721" i="11"/>
  <c r="W721" i="11" s="1"/>
  <c r="Z722" i="11"/>
  <c r="M722" i="11"/>
  <c r="N723" i="11" s="1"/>
  <c r="E722" i="8" l="1"/>
  <c r="B722" i="8"/>
  <c r="AH721" i="11"/>
  <c r="Q721" i="14" s="1"/>
  <c r="T721" i="15" s="1"/>
  <c r="AC721" i="11"/>
  <c r="D721" i="14" s="1"/>
  <c r="D722" i="8"/>
  <c r="A723" i="14"/>
  <c r="A723" i="15" s="1"/>
  <c r="C723" i="15" s="1"/>
  <c r="D723" i="15" s="1"/>
  <c r="T723" i="11"/>
  <c r="AB723" i="11"/>
  <c r="C723" i="14" s="1"/>
  <c r="R723" i="11"/>
  <c r="AF721" i="11"/>
  <c r="O721" i="14" s="1"/>
  <c r="R721" i="15" s="1"/>
  <c r="U723" i="11"/>
  <c r="P723" i="11"/>
  <c r="L723" i="11" s="1"/>
  <c r="B723" i="14" s="1"/>
  <c r="S723" i="11"/>
  <c r="Q723" i="11"/>
  <c r="AG721" i="11"/>
  <c r="P721" i="14" s="1"/>
  <c r="S721" i="15" s="1"/>
  <c r="AD721" i="11"/>
  <c r="E721" i="14" s="1"/>
  <c r="X722" i="11"/>
  <c r="M722" i="14" s="1"/>
  <c r="O722" i="11"/>
  <c r="AE721" i="11"/>
  <c r="N721" i="14" s="1"/>
  <c r="Q721" i="15" s="1"/>
  <c r="P722" i="15" l="1"/>
  <c r="C721" i="8"/>
  <c r="A723" i="8"/>
  <c r="B723" i="8" s="1"/>
  <c r="M723" i="11"/>
  <c r="N724" i="11" s="1"/>
  <c r="Z723" i="11"/>
  <c r="Y722" i="11"/>
  <c r="W722" i="11" s="1"/>
  <c r="AD722" i="11" l="1"/>
  <c r="E722" i="14" s="1"/>
  <c r="AC722" i="11"/>
  <c r="D722" i="14" s="1"/>
  <c r="D723" i="8"/>
  <c r="E723" i="8"/>
  <c r="P723" i="8"/>
  <c r="Q723" i="8" s="1"/>
  <c r="C723" i="8"/>
  <c r="A724" i="14"/>
  <c r="A724" i="15" s="1"/>
  <c r="C724" i="15" s="1"/>
  <c r="D724" i="15" s="1"/>
  <c r="T724" i="11"/>
  <c r="AB724" i="11"/>
  <c r="C724" i="14" s="1"/>
  <c r="AF722" i="11"/>
  <c r="O722" i="14" s="1"/>
  <c r="R722" i="15" s="1"/>
  <c r="R724" i="11"/>
  <c r="AH722" i="11"/>
  <c r="Q722" i="14" s="1"/>
  <c r="T722" i="15" s="1"/>
  <c r="AE722" i="11"/>
  <c r="N722" i="14" s="1"/>
  <c r="Q722" i="15" s="1"/>
  <c r="X723" i="11"/>
  <c r="M723" i="14" s="1"/>
  <c r="O723" i="11"/>
  <c r="U724" i="11"/>
  <c r="Q724" i="11"/>
  <c r="S724" i="11"/>
  <c r="P724" i="11"/>
  <c r="L724" i="11" s="1"/>
  <c r="B724" i="14" s="1"/>
  <c r="AG722" i="11"/>
  <c r="P722" i="14" s="1"/>
  <c r="S722" i="15" s="1"/>
  <c r="P723" i="15" l="1"/>
  <c r="C722" i="8"/>
  <c r="A724" i="8"/>
  <c r="P724" i="8" s="1"/>
  <c r="Q724" i="8" s="1"/>
  <c r="Z724" i="11"/>
  <c r="M724" i="11"/>
  <c r="N725" i="11" s="1"/>
  <c r="Y723" i="11"/>
  <c r="W723" i="11" s="1"/>
  <c r="AC723" i="11" l="1"/>
  <c r="D723" i="14" s="1"/>
  <c r="C724" i="8"/>
  <c r="B724" i="8"/>
  <c r="D724" i="8"/>
  <c r="E724" i="8"/>
  <c r="A725" i="14"/>
  <c r="A725" i="15" s="1"/>
  <c r="C725" i="15" s="1"/>
  <c r="D725" i="15" s="1"/>
  <c r="T725" i="11"/>
  <c r="AG723" i="11"/>
  <c r="P723" i="14" s="1"/>
  <c r="S723" i="15" s="1"/>
  <c r="AH723" i="11"/>
  <c r="Q723" i="14" s="1"/>
  <c r="T723" i="15" s="1"/>
  <c r="AE723" i="11"/>
  <c r="N723" i="14" s="1"/>
  <c r="Q723" i="15" s="1"/>
  <c r="AF723" i="11"/>
  <c r="O723" i="14" s="1"/>
  <c r="R723" i="15" s="1"/>
  <c r="AB725" i="11"/>
  <c r="C725" i="14" s="1"/>
  <c r="R725" i="11"/>
  <c r="AD723" i="11"/>
  <c r="E723" i="14" s="1"/>
  <c r="O724" i="11"/>
  <c r="X724" i="11"/>
  <c r="M724" i="14" s="1"/>
  <c r="P725" i="11"/>
  <c r="L725" i="11" s="1"/>
  <c r="B725" i="14" s="1"/>
  <c r="Q725" i="11"/>
  <c r="S725" i="11"/>
  <c r="U725" i="11"/>
  <c r="P724" i="15" l="1"/>
  <c r="A725" i="8"/>
  <c r="P725" i="8" s="1"/>
  <c r="Q725" i="8" s="1"/>
  <c r="Y724" i="11"/>
  <c r="W724" i="11" s="1"/>
  <c r="M725" i="11"/>
  <c r="N726" i="11" s="1"/>
  <c r="Z725" i="11"/>
  <c r="AD724" i="11" l="1"/>
  <c r="E724" i="14" s="1"/>
  <c r="AC724" i="11"/>
  <c r="D724" i="14" s="1"/>
  <c r="C725" i="8"/>
  <c r="D725" i="8"/>
  <c r="B725" i="8"/>
  <c r="E725" i="8"/>
  <c r="A726" i="14"/>
  <c r="A726" i="15" s="1"/>
  <c r="C726" i="15" s="1"/>
  <c r="D726" i="15" s="1"/>
  <c r="T726" i="11"/>
  <c r="AH724" i="11"/>
  <c r="Q724" i="14" s="1"/>
  <c r="T724" i="15" s="1"/>
  <c r="AE724" i="11"/>
  <c r="N724" i="14" s="1"/>
  <c r="Q724" i="15" s="1"/>
  <c r="AF724" i="11"/>
  <c r="O724" i="14" s="1"/>
  <c r="R724" i="15" s="1"/>
  <c r="AB726" i="11"/>
  <c r="C726" i="14" s="1"/>
  <c r="R726" i="11"/>
  <c r="AG724" i="11"/>
  <c r="P724" i="14" s="1"/>
  <c r="S724" i="15" s="1"/>
  <c r="Q726" i="11"/>
  <c r="U726" i="11"/>
  <c r="P726" i="11"/>
  <c r="L726" i="11" s="1"/>
  <c r="B726" i="14" s="1"/>
  <c r="S726" i="11"/>
  <c r="X725" i="11"/>
  <c r="M725" i="14" s="1"/>
  <c r="O725" i="11"/>
  <c r="P725" i="15" l="1"/>
  <c r="A726" i="8"/>
  <c r="P726" i="8" s="1"/>
  <c r="Q726" i="8" s="1"/>
  <c r="Z726" i="11"/>
  <c r="M726" i="11"/>
  <c r="N727" i="11" s="1"/>
  <c r="Y725" i="11"/>
  <c r="W725" i="11" s="1"/>
  <c r="AC725" i="11" l="1"/>
  <c r="D725" i="14" s="1"/>
  <c r="B726" i="8"/>
  <c r="D726" i="8"/>
  <c r="E726" i="8"/>
  <c r="A727" i="14"/>
  <c r="T727" i="11"/>
  <c r="AG725" i="11"/>
  <c r="P725" i="14" s="1"/>
  <c r="S725" i="15" s="1"/>
  <c r="AF725" i="11"/>
  <c r="O725" i="14" s="1"/>
  <c r="R725" i="15" s="1"/>
  <c r="AH725" i="11"/>
  <c r="Q725" i="14" s="1"/>
  <c r="T725" i="15" s="1"/>
  <c r="AE725" i="11"/>
  <c r="N725" i="14" s="1"/>
  <c r="Q725" i="15" s="1"/>
  <c r="AB727" i="11"/>
  <c r="C727" i="14" s="1"/>
  <c r="R727" i="11"/>
  <c r="AD725" i="11"/>
  <c r="E725" i="14" s="1"/>
  <c r="P727" i="11"/>
  <c r="L727" i="11" s="1"/>
  <c r="B727" i="14" s="1"/>
  <c r="Q727" i="11"/>
  <c r="U727" i="11"/>
  <c r="S727" i="11"/>
  <c r="X726" i="11"/>
  <c r="M726" i="14" s="1"/>
  <c r="O726" i="11"/>
  <c r="P726" i="15" l="1"/>
  <c r="A727" i="8"/>
  <c r="P727" i="8" s="1"/>
  <c r="Q727" i="8" s="1"/>
  <c r="A727" i="15"/>
  <c r="C727" i="15" s="1"/>
  <c r="D727" i="15" s="1"/>
  <c r="M727" i="11"/>
  <c r="N728" i="11" s="1"/>
  <c r="Z727" i="11"/>
  <c r="Y726" i="11"/>
  <c r="W726" i="11" s="1"/>
  <c r="D727" i="8" l="1"/>
  <c r="AC726" i="11"/>
  <c r="D726" i="14" s="1"/>
  <c r="B727" i="8"/>
  <c r="E727" i="8"/>
  <c r="C726" i="8"/>
  <c r="A728" i="14"/>
  <c r="A728" i="15" s="1"/>
  <c r="C728" i="15" s="1"/>
  <c r="D728" i="15" s="1"/>
  <c r="T728" i="11"/>
  <c r="AG726" i="11"/>
  <c r="P726" i="14" s="1"/>
  <c r="S726" i="15" s="1"/>
  <c r="AF726" i="11"/>
  <c r="O726" i="14" s="1"/>
  <c r="R726" i="15" s="1"/>
  <c r="AH726" i="11"/>
  <c r="Q726" i="14" s="1"/>
  <c r="T726" i="15" s="1"/>
  <c r="AE726" i="11"/>
  <c r="N726" i="14" s="1"/>
  <c r="Q726" i="15" s="1"/>
  <c r="AB728" i="11"/>
  <c r="C728" i="14" s="1"/>
  <c r="R728" i="11"/>
  <c r="AD726" i="11"/>
  <c r="E726" i="14" s="1"/>
  <c r="X727" i="11"/>
  <c r="M727" i="14" s="1"/>
  <c r="O727" i="11"/>
  <c r="Q728" i="11"/>
  <c r="S728" i="11"/>
  <c r="P728" i="11"/>
  <c r="L728" i="11" s="1"/>
  <c r="B728" i="14" s="1"/>
  <c r="U728" i="11"/>
  <c r="P727" i="15" l="1"/>
  <c r="A728" i="8"/>
  <c r="P728" i="8" s="1"/>
  <c r="Q728" i="8" s="1"/>
  <c r="Z728" i="11"/>
  <c r="M728" i="11"/>
  <c r="N729" i="11" s="1"/>
  <c r="Y727" i="11"/>
  <c r="W727" i="11" s="1"/>
  <c r="B728" i="8" l="1"/>
  <c r="C728" i="8"/>
  <c r="D728" i="8"/>
  <c r="E728" i="8"/>
  <c r="AC727" i="11"/>
  <c r="D727" i="14" s="1"/>
  <c r="C727" i="8"/>
  <c r="A729" i="14"/>
  <c r="A729" i="15" s="1"/>
  <c r="C729" i="15" s="1"/>
  <c r="D729" i="15" s="1"/>
  <c r="T729" i="11"/>
  <c r="AH727" i="11"/>
  <c r="Q727" i="14" s="1"/>
  <c r="T727" i="15" s="1"/>
  <c r="AF727" i="11"/>
  <c r="O727" i="14" s="1"/>
  <c r="R727" i="15" s="1"/>
  <c r="AE727" i="11"/>
  <c r="N727" i="14" s="1"/>
  <c r="Q727" i="15" s="1"/>
  <c r="AG727" i="11"/>
  <c r="P727" i="14" s="1"/>
  <c r="S727" i="15" s="1"/>
  <c r="AB729" i="11"/>
  <c r="C729" i="14" s="1"/>
  <c r="R729" i="11"/>
  <c r="AD727" i="11"/>
  <c r="E727" i="14" s="1"/>
  <c r="Q729" i="11"/>
  <c r="S729" i="11"/>
  <c r="U729" i="11"/>
  <c r="P729" i="11"/>
  <c r="L729" i="11" s="1"/>
  <c r="B729" i="14" s="1"/>
  <c r="O728" i="11"/>
  <c r="X728" i="11"/>
  <c r="M728" i="14" s="1"/>
  <c r="P728" i="15" l="1"/>
  <c r="A729" i="8"/>
  <c r="P729" i="8" s="1"/>
  <c r="Q729" i="8" s="1"/>
  <c r="Y728" i="11"/>
  <c r="W728" i="11" s="1"/>
  <c r="AE728" i="11"/>
  <c r="N728" i="14" s="1"/>
  <c r="Q728" i="15" s="1"/>
  <c r="Z729" i="11"/>
  <c r="M729" i="11"/>
  <c r="N730" i="11" s="1"/>
  <c r="E729" i="8" l="1"/>
  <c r="D729" i="8"/>
  <c r="AC728" i="11"/>
  <c r="D728" i="14" s="1"/>
  <c r="C729" i="8"/>
  <c r="B729" i="8"/>
  <c r="A730" i="14"/>
  <c r="A730" i="15" s="1"/>
  <c r="C730" i="15" s="1"/>
  <c r="D730" i="15" s="1"/>
  <c r="T730" i="11"/>
  <c r="AH728" i="11"/>
  <c r="Q728" i="14" s="1"/>
  <c r="T728" i="15" s="1"/>
  <c r="AG728" i="11"/>
  <c r="P728" i="14" s="1"/>
  <c r="S728" i="15" s="1"/>
  <c r="AF728" i="11"/>
  <c r="O728" i="14" s="1"/>
  <c r="R728" i="15" s="1"/>
  <c r="AB730" i="11"/>
  <c r="C730" i="14" s="1"/>
  <c r="R730" i="11"/>
  <c r="AD728" i="11"/>
  <c r="E728" i="14" s="1"/>
  <c r="Q730" i="11"/>
  <c r="P730" i="11"/>
  <c r="L730" i="11" s="1"/>
  <c r="B730" i="14" s="1"/>
  <c r="S730" i="11"/>
  <c r="U730" i="11"/>
  <c r="X729" i="11"/>
  <c r="M729" i="14" s="1"/>
  <c r="O729" i="11"/>
  <c r="P729" i="15" l="1"/>
  <c r="A730" i="8"/>
  <c r="P730" i="8" s="1"/>
  <c r="Q730" i="8" s="1"/>
  <c r="Z730" i="11"/>
  <c r="M730" i="11"/>
  <c r="N731" i="11" s="1"/>
  <c r="Y729" i="11"/>
  <c r="W729" i="11" s="1"/>
  <c r="C730" i="8" l="1"/>
  <c r="B730" i="8"/>
  <c r="E730" i="8"/>
  <c r="D730" i="8"/>
  <c r="AD729" i="11"/>
  <c r="E729" i="14" s="1"/>
  <c r="AC729" i="11"/>
  <c r="D729" i="14" s="1"/>
  <c r="AE729" i="11"/>
  <c r="N729" i="14" s="1"/>
  <c r="Q729" i="15" s="1"/>
  <c r="AF729" i="11"/>
  <c r="O729" i="14" s="1"/>
  <c r="R729" i="15" s="1"/>
  <c r="AH729" i="11"/>
  <c r="Q729" i="14" s="1"/>
  <c r="T729" i="15" s="1"/>
  <c r="A731" i="14"/>
  <c r="A731" i="15" s="1"/>
  <c r="C731" i="15" s="1"/>
  <c r="D731" i="15" s="1"/>
  <c r="T731" i="11"/>
  <c r="AB731" i="11"/>
  <c r="C731" i="14" s="1"/>
  <c r="R731" i="11"/>
  <c r="S731" i="11"/>
  <c r="U731" i="11"/>
  <c r="Q731" i="11"/>
  <c r="P731" i="11"/>
  <c r="L731" i="11" s="1"/>
  <c r="B731" i="14" s="1"/>
  <c r="X730" i="11"/>
  <c r="M730" i="14" s="1"/>
  <c r="O730" i="11"/>
  <c r="AG729" i="11"/>
  <c r="P729" i="14" s="1"/>
  <c r="S729" i="15" s="1"/>
  <c r="P730" i="15" l="1"/>
  <c r="A731" i="8"/>
  <c r="P731" i="8" s="1"/>
  <c r="Q731" i="8" s="1"/>
  <c r="M731" i="11"/>
  <c r="N732" i="11" s="1"/>
  <c r="Z731" i="11"/>
  <c r="Y730" i="11"/>
  <c r="W730" i="11" s="1"/>
  <c r="AC730" i="11" l="1"/>
  <c r="D730" i="14" s="1"/>
  <c r="D731" i="8"/>
  <c r="E731" i="8"/>
  <c r="B731" i="8"/>
  <c r="AE730" i="11"/>
  <c r="N730" i="14" s="1"/>
  <c r="Q730" i="15" s="1"/>
  <c r="AF730" i="11"/>
  <c r="O730" i="14" s="1"/>
  <c r="R730" i="15" s="1"/>
  <c r="AG730" i="11"/>
  <c r="P730" i="14" s="1"/>
  <c r="S730" i="15" s="1"/>
  <c r="AH730" i="11"/>
  <c r="Q730" i="14" s="1"/>
  <c r="T730" i="15" s="1"/>
  <c r="A732" i="14"/>
  <c r="A732" i="15" s="1"/>
  <c r="C732" i="15" s="1"/>
  <c r="D732" i="15" s="1"/>
  <c r="T732" i="11"/>
  <c r="AB732" i="11"/>
  <c r="C732" i="14" s="1"/>
  <c r="R732" i="11"/>
  <c r="AD730" i="11"/>
  <c r="E730" i="14" s="1"/>
  <c r="X731" i="11"/>
  <c r="M731" i="14" s="1"/>
  <c r="O731" i="11"/>
  <c r="Q732" i="11"/>
  <c r="U732" i="11"/>
  <c r="S732" i="11"/>
  <c r="P732" i="11"/>
  <c r="L732" i="11" s="1"/>
  <c r="B732" i="14" s="1"/>
  <c r="P731" i="15" l="1"/>
  <c r="A732" i="8"/>
  <c r="P732" i="8" s="1"/>
  <c r="Q732" i="8" s="1"/>
  <c r="Z732" i="11"/>
  <c r="M732" i="11"/>
  <c r="N733" i="11" s="1"/>
  <c r="Y731" i="11"/>
  <c r="W731" i="11" s="1"/>
  <c r="AE731" i="11" l="1"/>
  <c r="N731" i="14" s="1"/>
  <c r="Q731" i="15" s="1"/>
  <c r="AC731" i="11"/>
  <c r="D731" i="14" s="1"/>
  <c r="C732" i="8"/>
  <c r="D732" i="8"/>
  <c r="E732" i="8"/>
  <c r="B732" i="8"/>
  <c r="AG731" i="11"/>
  <c r="P731" i="14" s="1"/>
  <c r="S731" i="15" s="1"/>
  <c r="AF731" i="11"/>
  <c r="O731" i="14" s="1"/>
  <c r="R731" i="15" s="1"/>
  <c r="AH731" i="11"/>
  <c r="Q731" i="14" s="1"/>
  <c r="T731" i="15" s="1"/>
  <c r="A733" i="14"/>
  <c r="A733" i="15" s="1"/>
  <c r="C733" i="15" s="1"/>
  <c r="D733" i="15" s="1"/>
  <c r="T733" i="11"/>
  <c r="AD731" i="11"/>
  <c r="E731" i="14" s="1"/>
  <c r="AB733" i="11"/>
  <c r="C733" i="14" s="1"/>
  <c r="R733" i="11"/>
  <c r="O732" i="11"/>
  <c r="X732" i="11"/>
  <c r="M732" i="14" s="1"/>
  <c r="U733" i="11"/>
  <c r="P733" i="11"/>
  <c r="L733" i="11" s="1"/>
  <c r="B733" i="14" s="1"/>
  <c r="S733" i="11"/>
  <c r="Q733" i="11"/>
  <c r="P732" i="15" l="1"/>
  <c r="A733" i="8"/>
  <c r="P733" i="8" s="1"/>
  <c r="Q733" i="8" s="1"/>
  <c r="C731" i="8"/>
  <c r="Y732" i="11"/>
  <c r="W732" i="11" s="1"/>
  <c r="M733" i="11"/>
  <c r="N734" i="11" s="1"/>
  <c r="Z733" i="11"/>
  <c r="B733" i="8" l="1"/>
  <c r="AG732" i="11"/>
  <c r="P732" i="14" s="1"/>
  <c r="S732" i="15" s="1"/>
  <c r="AC732" i="11"/>
  <c r="D732" i="14" s="1"/>
  <c r="C733" i="8"/>
  <c r="E733" i="8"/>
  <c r="D733" i="8"/>
  <c r="A734" i="14"/>
  <c r="A734" i="15" s="1"/>
  <c r="C734" i="15" s="1"/>
  <c r="D734" i="15" s="1"/>
  <c r="T734" i="11"/>
  <c r="AB734" i="11"/>
  <c r="C734" i="14" s="1"/>
  <c r="R734" i="11"/>
  <c r="AH732" i="11"/>
  <c r="Q732" i="14" s="1"/>
  <c r="T732" i="15" s="1"/>
  <c r="AD732" i="11"/>
  <c r="E732" i="14" s="1"/>
  <c r="AE732" i="11"/>
  <c r="N732" i="14" s="1"/>
  <c r="Q732" i="15" s="1"/>
  <c r="X733" i="11"/>
  <c r="M733" i="14" s="1"/>
  <c r="O733" i="11"/>
  <c r="S734" i="11"/>
  <c r="P734" i="11"/>
  <c r="L734" i="11" s="1"/>
  <c r="B734" i="14" s="1"/>
  <c r="Q734" i="11"/>
  <c r="A734" i="8"/>
  <c r="P734" i="8" s="1"/>
  <c r="U734" i="11"/>
  <c r="AF732" i="11"/>
  <c r="O732" i="14" s="1"/>
  <c r="R732" i="15" s="1"/>
  <c r="P733" i="15" l="1"/>
  <c r="D734" i="8"/>
  <c r="Q734" i="8"/>
  <c r="E734" i="8"/>
  <c r="B734" i="8"/>
  <c r="Z734" i="11"/>
  <c r="M734" i="11"/>
  <c r="N735" i="11" s="1"/>
  <c r="Y733" i="11"/>
  <c r="W733" i="11" s="1"/>
  <c r="AF733" i="11" l="1"/>
  <c r="O733" i="14" s="1"/>
  <c r="R733" i="15" s="1"/>
  <c r="AC733" i="11"/>
  <c r="D733" i="14" s="1"/>
  <c r="A735" i="14"/>
  <c r="A735" i="15" s="1"/>
  <c r="C735" i="15" s="1"/>
  <c r="D735" i="15" s="1"/>
  <c r="T735" i="11"/>
  <c r="AB735" i="11"/>
  <c r="C735" i="14" s="1"/>
  <c r="R735" i="11"/>
  <c r="AG733" i="11"/>
  <c r="P733" i="14" s="1"/>
  <c r="S733" i="15" s="1"/>
  <c r="AE733" i="11"/>
  <c r="N733" i="14" s="1"/>
  <c r="Q733" i="15" s="1"/>
  <c r="AD733" i="11"/>
  <c r="E733" i="14" s="1"/>
  <c r="U735" i="11"/>
  <c r="S735" i="11"/>
  <c r="Q735" i="11"/>
  <c r="P735" i="11"/>
  <c r="L735" i="11" s="1"/>
  <c r="B735" i="14" s="1"/>
  <c r="X734" i="11"/>
  <c r="M734" i="14" s="1"/>
  <c r="O734" i="11"/>
  <c r="AH733" i="11"/>
  <c r="Q733" i="14" s="1"/>
  <c r="T733" i="15" s="1"/>
  <c r="P734" i="15" l="1"/>
  <c r="A735" i="8"/>
  <c r="E735" i="8" s="1"/>
  <c r="Z735" i="11"/>
  <c r="M735" i="11"/>
  <c r="N736" i="11" s="1"/>
  <c r="Y734" i="11"/>
  <c r="W734" i="11" s="1"/>
  <c r="AG734" i="11" l="1"/>
  <c r="P734" i="14" s="1"/>
  <c r="S734" i="15" s="1"/>
  <c r="AC734" i="11"/>
  <c r="D734" i="14" s="1"/>
  <c r="B735" i="8"/>
  <c r="D735" i="8"/>
  <c r="P735" i="8"/>
  <c r="Q735" i="8" s="1"/>
  <c r="A736" i="14"/>
  <c r="A736" i="15" s="1"/>
  <c r="C736" i="15" s="1"/>
  <c r="D736" i="15" s="1"/>
  <c r="T736" i="11"/>
  <c r="AB736" i="11"/>
  <c r="C736" i="14" s="1"/>
  <c r="R736" i="11"/>
  <c r="AE734" i="11"/>
  <c r="N734" i="14" s="1"/>
  <c r="Q734" i="15" s="1"/>
  <c r="U736" i="11"/>
  <c r="Q736" i="11"/>
  <c r="S736" i="11"/>
  <c r="P736" i="11"/>
  <c r="L736" i="11" s="1"/>
  <c r="B736" i="14" s="1"/>
  <c r="AH734" i="11"/>
  <c r="Q734" i="14" s="1"/>
  <c r="T734" i="15" s="1"/>
  <c r="AF734" i="11"/>
  <c r="O734" i="14" s="1"/>
  <c r="R734" i="15" s="1"/>
  <c r="AD734" i="11"/>
  <c r="E734" i="14" s="1"/>
  <c r="O735" i="11"/>
  <c r="X735" i="11"/>
  <c r="M735" i="14" s="1"/>
  <c r="P735" i="15" l="1"/>
  <c r="C734" i="8"/>
  <c r="A736" i="8"/>
  <c r="P736" i="8" s="1"/>
  <c r="Q736" i="8" s="1"/>
  <c r="Y735" i="11"/>
  <c r="W735" i="11" s="1"/>
  <c r="M736" i="11"/>
  <c r="N737" i="11" s="1"/>
  <c r="Z736" i="11"/>
  <c r="AD735" i="11" l="1"/>
  <c r="E735" i="14" s="1"/>
  <c r="AC735" i="11"/>
  <c r="D735" i="14" s="1"/>
  <c r="E736" i="8"/>
  <c r="C736" i="8"/>
  <c r="B736" i="8"/>
  <c r="D736" i="8"/>
  <c r="A737" i="14"/>
  <c r="A737" i="15" s="1"/>
  <c r="C737" i="15" s="1"/>
  <c r="D737" i="15" s="1"/>
  <c r="T737" i="11"/>
  <c r="AB737" i="11"/>
  <c r="C737" i="14" s="1"/>
  <c r="R737" i="11"/>
  <c r="AE735" i="11"/>
  <c r="N735" i="14" s="1"/>
  <c r="Q735" i="15" s="1"/>
  <c r="AF735" i="11"/>
  <c r="O735" i="14" s="1"/>
  <c r="R735" i="15" s="1"/>
  <c r="U737" i="11"/>
  <c r="Q737" i="11"/>
  <c r="S737" i="11"/>
  <c r="P737" i="11"/>
  <c r="L737" i="11" s="1"/>
  <c r="B737" i="14" s="1"/>
  <c r="AG735" i="11"/>
  <c r="P735" i="14" s="1"/>
  <c r="S735" i="15" s="1"/>
  <c r="O736" i="11"/>
  <c r="X736" i="11"/>
  <c r="M736" i="14" s="1"/>
  <c r="AH735" i="11"/>
  <c r="Q735" i="14" s="1"/>
  <c r="T735" i="15" s="1"/>
  <c r="P736" i="15" l="1"/>
  <c r="C735" i="8"/>
  <c r="A737" i="8"/>
  <c r="P737" i="8" s="1"/>
  <c r="Q737" i="8" s="1"/>
  <c r="Y736" i="11"/>
  <c r="W736" i="11" s="1"/>
  <c r="M737" i="11"/>
  <c r="N738" i="11" s="1"/>
  <c r="Z737" i="11"/>
  <c r="AG736" i="11" l="1"/>
  <c r="P736" i="14" s="1"/>
  <c r="S736" i="15" s="1"/>
  <c r="AC736" i="11"/>
  <c r="D736" i="14" s="1"/>
  <c r="D737" i="8"/>
  <c r="C737" i="8"/>
  <c r="B737" i="8"/>
  <c r="E737" i="8"/>
  <c r="A738" i="14"/>
  <c r="A738" i="15" s="1"/>
  <c r="C738" i="15" s="1"/>
  <c r="D738" i="15" s="1"/>
  <c r="T738" i="11"/>
  <c r="AB738" i="11"/>
  <c r="C738" i="14" s="1"/>
  <c r="R738" i="11"/>
  <c r="AD736" i="11"/>
  <c r="E736" i="14" s="1"/>
  <c r="AH736" i="11"/>
  <c r="Q736" i="14" s="1"/>
  <c r="T736" i="15" s="1"/>
  <c r="AE736" i="11"/>
  <c r="N736" i="14" s="1"/>
  <c r="Q736" i="15" s="1"/>
  <c r="O737" i="11"/>
  <c r="X737" i="11"/>
  <c r="M737" i="14" s="1"/>
  <c r="Q738" i="11"/>
  <c r="U738" i="11"/>
  <c r="P738" i="11"/>
  <c r="L738" i="11" s="1"/>
  <c r="B738" i="14" s="1"/>
  <c r="S738" i="11"/>
  <c r="AF736" i="11"/>
  <c r="O736" i="14" s="1"/>
  <c r="R736" i="15" s="1"/>
  <c r="P737" i="15" l="1"/>
  <c r="A738" i="8"/>
  <c r="P738" i="8" s="1"/>
  <c r="Q738" i="8" s="1"/>
  <c r="Y737" i="11"/>
  <c r="W737" i="11" s="1"/>
  <c r="Z738" i="11"/>
  <c r="M738" i="11"/>
  <c r="N739" i="11" s="1"/>
  <c r="AC737" i="11" l="1"/>
  <c r="D737" i="14" s="1"/>
  <c r="B738" i="8"/>
  <c r="E738" i="8"/>
  <c r="C738" i="8"/>
  <c r="D738" i="8"/>
  <c r="A739" i="14"/>
  <c r="A739" i="15" s="1"/>
  <c r="C739" i="15" s="1"/>
  <c r="D739" i="15" s="1"/>
  <c r="T739" i="11"/>
  <c r="AB739" i="11"/>
  <c r="C739" i="14" s="1"/>
  <c r="R739" i="11"/>
  <c r="AH737" i="11"/>
  <c r="Q737" i="14" s="1"/>
  <c r="T737" i="15" s="1"/>
  <c r="AG737" i="11"/>
  <c r="P737" i="14" s="1"/>
  <c r="S737" i="15" s="1"/>
  <c r="Q739" i="11"/>
  <c r="U739" i="11"/>
  <c r="S739" i="11"/>
  <c r="P739" i="11"/>
  <c r="L739" i="11" s="1"/>
  <c r="B739" i="14" s="1"/>
  <c r="AD737" i="11"/>
  <c r="E737" i="14" s="1"/>
  <c r="AE737" i="11"/>
  <c r="N737" i="14" s="1"/>
  <c r="Q737" i="15" s="1"/>
  <c r="O738" i="11"/>
  <c r="X738" i="11"/>
  <c r="M738" i="14" s="1"/>
  <c r="AF737" i="11"/>
  <c r="O737" i="14" s="1"/>
  <c r="R737" i="15" s="1"/>
  <c r="P738" i="15" l="1"/>
  <c r="A739" i="8"/>
  <c r="P739" i="8" s="1"/>
  <c r="Q739" i="8" s="1"/>
  <c r="Y738" i="11"/>
  <c r="W738" i="11" s="1"/>
  <c r="Z739" i="11"/>
  <c r="M739" i="11"/>
  <c r="N740" i="11" s="1"/>
  <c r="AC738" i="11" l="1"/>
  <c r="D738" i="14" s="1"/>
  <c r="E739" i="8"/>
  <c r="D739" i="8"/>
  <c r="B739" i="8"/>
  <c r="A740" i="14"/>
  <c r="T740" i="11"/>
  <c r="AB740" i="11"/>
  <c r="C740" i="14" s="1"/>
  <c r="R740" i="11"/>
  <c r="AG738" i="11"/>
  <c r="P738" i="14" s="1"/>
  <c r="S738" i="15" s="1"/>
  <c r="AD738" i="11"/>
  <c r="E738" i="14" s="1"/>
  <c r="AF738" i="11"/>
  <c r="O738" i="14" s="1"/>
  <c r="R738" i="15" s="1"/>
  <c r="AE738" i="11"/>
  <c r="N738" i="14" s="1"/>
  <c r="Q738" i="15" s="1"/>
  <c r="AH738" i="11"/>
  <c r="Q738" i="14" s="1"/>
  <c r="T738" i="15" s="1"/>
  <c r="X739" i="11"/>
  <c r="M739" i="14" s="1"/>
  <c r="O739" i="11"/>
  <c r="Q740" i="11"/>
  <c r="S740" i="11"/>
  <c r="U740" i="11"/>
  <c r="P740" i="11"/>
  <c r="L740" i="11" s="1"/>
  <c r="B740" i="14" s="1"/>
  <c r="P739" i="15" l="1"/>
  <c r="A740" i="8"/>
  <c r="P740" i="8" s="1"/>
  <c r="Q740" i="8" s="1"/>
  <c r="A740" i="15"/>
  <c r="C740" i="15" s="1"/>
  <c r="D740" i="15" s="1"/>
  <c r="Z740" i="11"/>
  <c r="M740" i="11"/>
  <c r="N741" i="11" s="1"/>
  <c r="Y739" i="11"/>
  <c r="W739" i="11" s="1"/>
  <c r="B740" i="8" l="1"/>
  <c r="D740" i="8"/>
  <c r="AC739" i="11"/>
  <c r="D739" i="14" s="1"/>
  <c r="E740" i="8"/>
  <c r="C739" i="8"/>
  <c r="A741" i="14"/>
  <c r="A741" i="15" s="1"/>
  <c r="C741" i="15" s="1"/>
  <c r="D741" i="15" s="1"/>
  <c r="T741" i="11"/>
  <c r="AE739" i="11"/>
  <c r="N739" i="14" s="1"/>
  <c r="Q739" i="15" s="1"/>
  <c r="AG739" i="11"/>
  <c r="P739" i="14" s="1"/>
  <c r="S739" i="15" s="1"/>
  <c r="AH739" i="11"/>
  <c r="Q739" i="14" s="1"/>
  <c r="T739" i="15" s="1"/>
  <c r="AF739" i="11"/>
  <c r="O739" i="14" s="1"/>
  <c r="R739" i="15" s="1"/>
  <c r="AB741" i="11"/>
  <c r="C741" i="14" s="1"/>
  <c r="R741" i="11"/>
  <c r="AD739" i="11"/>
  <c r="E739" i="14" s="1"/>
  <c r="P741" i="11"/>
  <c r="L741" i="11" s="1"/>
  <c r="B741" i="14" s="1"/>
  <c r="U741" i="11"/>
  <c r="S741" i="11"/>
  <c r="Q741" i="11"/>
  <c r="O740" i="11"/>
  <c r="X740" i="11"/>
  <c r="M740" i="14" s="1"/>
  <c r="P740" i="15" l="1"/>
  <c r="A741" i="8"/>
  <c r="P741" i="8" s="1"/>
  <c r="Q741" i="8" s="1"/>
  <c r="Y740" i="11"/>
  <c r="W740" i="11" s="1"/>
  <c r="AE740" i="11"/>
  <c r="N740" i="14" s="1"/>
  <c r="Q740" i="15" s="1"/>
  <c r="M741" i="11"/>
  <c r="N742" i="11" s="1"/>
  <c r="Z741" i="11"/>
  <c r="AC740" i="11" l="1"/>
  <c r="D740" i="14" s="1"/>
  <c r="B741" i="8"/>
  <c r="C741" i="8"/>
  <c r="C740" i="8"/>
  <c r="D741" i="8"/>
  <c r="E741" i="8"/>
  <c r="A742" i="14"/>
  <c r="A742" i="15" s="1"/>
  <c r="C742" i="15" s="1"/>
  <c r="D742" i="15" s="1"/>
  <c r="T742" i="11"/>
  <c r="AF740" i="11"/>
  <c r="O740" i="14" s="1"/>
  <c r="R740" i="15" s="1"/>
  <c r="AG740" i="11"/>
  <c r="P740" i="14" s="1"/>
  <c r="S740" i="15" s="1"/>
  <c r="AH740" i="11"/>
  <c r="Q740" i="14" s="1"/>
  <c r="T740" i="15" s="1"/>
  <c r="AB742" i="11"/>
  <c r="C742" i="14" s="1"/>
  <c r="R742" i="11"/>
  <c r="O741" i="11"/>
  <c r="X741" i="11"/>
  <c r="M741" i="14" s="1"/>
  <c r="U742" i="11"/>
  <c r="P742" i="11"/>
  <c r="L742" i="11" s="1"/>
  <c r="B742" i="14" s="1"/>
  <c r="Q742" i="11"/>
  <c r="S742" i="11"/>
  <c r="AD740" i="11"/>
  <c r="E740" i="14" s="1"/>
  <c r="P741" i="15" l="1"/>
  <c r="A742" i="8"/>
  <c r="P742" i="8" s="1"/>
  <c r="Q742" i="8" s="1"/>
  <c r="Y741" i="11"/>
  <c r="W741" i="11" s="1"/>
  <c r="M742" i="11"/>
  <c r="N743" i="11" s="1"/>
  <c r="Z742" i="11"/>
  <c r="AC741" i="11" l="1"/>
  <c r="D741" i="14" s="1"/>
  <c r="B742" i="8"/>
  <c r="E742" i="8"/>
  <c r="D742" i="8"/>
  <c r="C742" i="8"/>
  <c r="A743" i="14"/>
  <c r="T743" i="11"/>
  <c r="AG741" i="11"/>
  <c r="P741" i="14" s="1"/>
  <c r="S741" i="15" s="1"/>
  <c r="AF741" i="11"/>
  <c r="O741" i="14" s="1"/>
  <c r="R741" i="15" s="1"/>
  <c r="AH741" i="11"/>
  <c r="Q741" i="14" s="1"/>
  <c r="T741" i="15" s="1"/>
  <c r="AE741" i="11"/>
  <c r="N741" i="14" s="1"/>
  <c r="Q741" i="15" s="1"/>
  <c r="AB743" i="11"/>
  <c r="C743" i="14" s="1"/>
  <c r="R743" i="11"/>
  <c r="AD741" i="11"/>
  <c r="E741" i="14" s="1"/>
  <c r="O742" i="11"/>
  <c r="X742" i="11"/>
  <c r="M742" i="14" s="1"/>
  <c r="U743" i="11"/>
  <c r="S743" i="11"/>
  <c r="Q743" i="11"/>
  <c r="P743" i="11"/>
  <c r="L743" i="11" s="1"/>
  <c r="B743" i="14" s="1"/>
  <c r="P742" i="15" l="1"/>
  <c r="A743" i="8"/>
  <c r="P743" i="8" s="1"/>
  <c r="Q743" i="8" s="1"/>
  <c r="A743" i="15"/>
  <c r="C743" i="15" s="1"/>
  <c r="D743" i="15" s="1"/>
  <c r="Y742" i="11"/>
  <c r="W742" i="11" s="1"/>
  <c r="AF742" i="11"/>
  <c r="O742" i="14" s="1"/>
  <c r="R742" i="15" s="1"/>
  <c r="AG742" i="11"/>
  <c r="P742" i="14" s="1"/>
  <c r="S742" i="15" s="1"/>
  <c r="M743" i="11"/>
  <c r="N744" i="11" s="1"/>
  <c r="Z743" i="11"/>
  <c r="B743" i="8" l="1"/>
  <c r="D743" i="8"/>
  <c r="AC742" i="11"/>
  <c r="D742" i="14" s="1"/>
  <c r="E743" i="8"/>
  <c r="C743" i="8"/>
  <c r="A744" i="14"/>
  <c r="A744" i="15" s="1"/>
  <c r="C744" i="15" s="1"/>
  <c r="D744" i="15" s="1"/>
  <c r="T744" i="11"/>
  <c r="AE742" i="11"/>
  <c r="N742" i="14" s="1"/>
  <c r="Q742" i="15" s="1"/>
  <c r="AH742" i="11"/>
  <c r="Q742" i="14" s="1"/>
  <c r="T742" i="15" s="1"/>
  <c r="AB744" i="11"/>
  <c r="C744" i="14" s="1"/>
  <c r="R744" i="11"/>
  <c r="AD742" i="11"/>
  <c r="E742" i="14" s="1"/>
  <c r="X743" i="11"/>
  <c r="M743" i="14" s="1"/>
  <c r="O743" i="11"/>
  <c r="U744" i="11"/>
  <c r="S744" i="11"/>
  <c r="P744" i="11"/>
  <c r="L744" i="11" s="1"/>
  <c r="B744" i="14" s="1"/>
  <c r="Q744" i="11"/>
  <c r="P743" i="15" l="1"/>
  <c r="A744" i="8"/>
  <c r="P744" i="8" s="1"/>
  <c r="Q744" i="8" s="1"/>
  <c r="Z744" i="11"/>
  <c r="M744" i="11"/>
  <c r="N745" i="11" s="1"/>
  <c r="Y743" i="11"/>
  <c r="W743" i="11" s="1"/>
  <c r="AC743" i="11" l="1"/>
  <c r="D743" i="14" s="1"/>
  <c r="D744" i="8"/>
  <c r="E744" i="8"/>
  <c r="B744" i="8"/>
  <c r="A745" i="14"/>
  <c r="A745" i="15" s="1"/>
  <c r="C745" i="15" s="1"/>
  <c r="D745" i="15" s="1"/>
  <c r="T745" i="11"/>
  <c r="AG743" i="11"/>
  <c r="P743" i="14" s="1"/>
  <c r="S743" i="15" s="1"/>
  <c r="AH743" i="11"/>
  <c r="Q743" i="14" s="1"/>
  <c r="T743" i="15" s="1"/>
  <c r="AF743" i="11"/>
  <c r="O743" i="14" s="1"/>
  <c r="R743" i="15" s="1"/>
  <c r="AE743" i="11"/>
  <c r="N743" i="14" s="1"/>
  <c r="Q743" i="15" s="1"/>
  <c r="AB745" i="11"/>
  <c r="C745" i="14" s="1"/>
  <c r="R745" i="11"/>
  <c r="AD743" i="11"/>
  <c r="E743" i="14" s="1"/>
  <c r="S745" i="11"/>
  <c r="Q745" i="11"/>
  <c r="U745" i="11"/>
  <c r="P745" i="11"/>
  <c r="L745" i="11" s="1"/>
  <c r="B745" i="14" s="1"/>
  <c r="O744" i="11"/>
  <c r="X744" i="11"/>
  <c r="M744" i="14" s="1"/>
  <c r="P744" i="15" l="1"/>
  <c r="A745" i="8"/>
  <c r="P745" i="8" s="1"/>
  <c r="Q745" i="8" s="1"/>
  <c r="M745" i="11"/>
  <c r="N746" i="11" s="1"/>
  <c r="Z745" i="11"/>
  <c r="Y744" i="11"/>
  <c r="W744" i="11" s="1"/>
  <c r="AC744" i="11" l="1"/>
  <c r="D744" i="14" s="1"/>
  <c r="C745" i="8"/>
  <c r="B745" i="8"/>
  <c r="E745" i="8"/>
  <c r="D745" i="8"/>
  <c r="A746" i="14"/>
  <c r="A746" i="15" s="1"/>
  <c r="C746" i="15" s="1"/>
  <c r="D746" i="15" s="1"/>
  <c r="T746" i="11"/>
  <c r="AB746" i="11"/>
  <c r="C746" i="14" s="1"/>
  <c r="R746" i="11"/>
  <c r="AE744" i="11"/>
  <c r="N744" i="14" s="1"/>
  <c r="Q744" i="15" s="1"/>
  <c r="AD744" i="11"/>
  <c r="E744" i="14" s="1"/>
  <c r="AF744" i="11"/>
  <c r="O744" i="14" s="1"/>
  <c r="R744" i="15" s="1"/>
  <c r="AH744" i="11"/>
  <c r="Q744" i="14" s="1"/>
  <c r="T744" i="15" s="1"/>
  <c r="AG744" i="11"/>
  <c r="P744" i="14" s="1"/>
  <c r="S744" i="15" s="1"/>
  <c r="X745" i="11"/>
  <c r="M745" i="14" s="1"/>
  <c r="O745" i="11"/>
  <c r="S746" i="11"/>
  <c r="P746" i="11"/>
  <c r="L746" i="11" s="1"/>
  <c r="B746" i="14" s="1"/>
  <c r="Q746" i="11"/>
  <c r="U746" i="11"/>
  <c r="P745" i="15" l="1"/>
  <c r="C744" i="8"/>
  <c r="A746" i="8"/>
  <c r="P746" i="8" s="1"/>
  <c r="Q746" i="8" s="1"/>
  <c r="Z746" i="11"/>
  <c r="M746" i="11"/>
  <c r="N747" i="11" s="1"/>
  <c r="Y745" i="11"/>
  <c r="W745" i="11" s="1"/>
  <c r="B746" i="8" l="1"/>
  <c r="E746" i="8"/>
  <c r="AH745" i="11"/>
  <c r="Q745" i="14" s="1"/>
  <c r="T745" i="15" s="1"/>
  <c r="AC745" i="11"/>
  <c r="D745" i="14" s="1"/>
  <c r="C746" i="8"/>
  <c r="D746" i="8"/>
  <c r="A747" i="14"/>
  <c r="A747" i="15" s="1"/>
  <c r="C747" i="15" s="1"/>
  <c r="D747" i="15" s="1"/>
  <c r="T747" i="11"/>
  <c r="AB747" i="11"/>
  <c r="C747" i="14" s="1"/>
  <c r="R747" i="11"/>
  <c r="AF745" i="11"/>
  <c r="O745" i="14" s="1"/>
  <c r="R745" i="15" s="1"/>
  <c r="AE745" i="11"/>
  <c r="N745" i="14" s="1"/>
  <c r="Q745" i="15" s="1"/>
  <c r="U747" i="11"/>
  <c r="S747" i="11"/>
  <c r="P747" i="11"/>
  <c r="L747" i="11" s="1"/>
  <c r="B747" i="14" s="1"/>
  <c r="Q747" i="11"/>
  <c r="X746" i="11"/>
  <c r="M746" i="14" s="1"/>
  <c r="O746" i="11"/>
  <c r="AG745" i="11"/>
  <c r="P745" i="14" s="1"/>
  <c r="S745" i="15" s="1"/>
  <c r="AD745" i="11"/>
  <c r="E745" i="14" s="1"/>
  <c r="P746" i="15" l="1"/>
  <c r="A747" i="8"/>
  <c r="P747" i="8" s="1"/>
  <c r="Q747" i="8" s="1"/>
  <c r="Z747" i="11"/>
  <c r="M747" i="11"/>
  <c r="N748" i="11" s="1"/>
  <c r="Y746" i="11"/>
  <c r="W746" i="11" s="1"/>
  <c r="AC746" i="11" l="1"/>
  <c r="D746" i="14" s="1"/>
  <c r="E747" i="8"/>
  <c r="D747" i="8"/>
  <c r="C747" i="8"/>
  <c r="B747" i="8"/>
  <c r="A748" i="14"/>
  <c r="A748" i="15" s="1"/>
  <c r="C748" i="15" s="1"/>
  <c r="D748" i="15" s="1"/>
  <c r="T748" i="11"/>
  <c r="AB748" i="11"/>
  <c r="C748" i="14" s="1"/>
  <c r="R748" i="11"/>
  <c r="AF746" i="11"/>
  <c r="O746" i="14" s="1"/>
  <c r="R746" i="15" s="1"/>
  <c r="AD746" i="11"/>
  <c r="E746" i="14" s="1"/>
  <c r="AG746" i="11"/>
  <c r="P746" i="14" s="1"/>
  <c r="S746" i="15" s="1"/>
  <c r="AH746" i="11"/>
  <c r="Q746" i="14" s="1"/>
  <c r="T746" i="15" s="1"/>
  <c r="AE746" i="11"/>
  <c r="N746" i="14" s="1"/>
  <c r="Q746" i="15" s="1"/>
  <c r="U748" i="11"/>
  <c r="Q748" i="11"/>
  <c r="S748" i="11"/>
  <c r="P748" i="11"/>
  <c r="L748" i="11" s="1"/>
  <c r="B748" i="14" s="1"/>
  <c r="X747" i="11"/>
  <c r="M747" i="14" s="1"/>
  <c r="O747" i="11"/>
  <c r="P747" i="15" l="1"/>
  <c r="A748" i="8"/>
  <c r="P748" i="8" s="1"/>
  <c r="Q748" i="8" s="1"/>
  <c r="Z748" i="11"/>
  <c r="M748" i="11"/>
  <c r="N749" i="11" s="1"/>
  <c r="Y747" i="11"/>
  <c r="W747" i="11" s="1"/>
  <c r="AC747" i="11" s="1"/>
  <c r="C748" i="8" l="1"/>
  <c r="B748" i="8"/>
  <c r="D748" i="8"/>
  <c r="E748" i="8"/>
  <c r="A749" i="14"/>
  <c r="A749" i="15" s="1"/>
  <c r="C749" i="15" s="1"/>
  <c r="D749" i="15" s="1"/>
  <c r="T749" i="11"/>
  <c r="AB749" i="11"/>
  <c r="C749" i="14" s="1"/>
  <c r="R749" i="11"/>
  <c r="AD747" i="11"/>
  <c r="E747" i="14" s="1"/>
  <c r="D747" i="14"/>
  <c r="Q749" i="11"/>
  <c r="S749" i="11"/>
  <c r="U749" i="11"/>
  <c r="P749" i="11"/>
  <c r="L749" i="11" s="1"/>
  <c r="B749" i="14" s="1"/>
  <c r="AH747" i="11"/>
  <c r="Q747" i="14" s="1"/>
  <c r="T747" i="15" s="1"/>
  <c r="AF747" i="11"/>
  <c r="O747" i="14" s="1"/>
  <c r="R747" i="15" s="1"/>
  <c r="X748" i="11"/>
  <c r="M748" i="14" s="1"/>
  <c r="O748" i="11"/>
  <c r="AG747" i="11"/>
  <c r="P747" i="14" s="1"/>
  <c r="S747" i="15" s="1"/>
  <c r="AE747" i="11"/>
  <c r="N747" i="14" s="1"/>
  <c r="Q747" i="15" s="1"/>
  <c r="P748" i="15" l="1"/>
  <c r="A749" i="8"/>
  <c r="P749" i="8" s="1"/>
  <c r="Q749" i="8" s="1"/>
  <c r="Z749" i="11"/>
  <c r="M749" i="11"/>
  <c r="N750" i="11" s="1"/>
  <c r="Y748" i="11"/>
  <c r="W748" i="11" s="1"/>
  <c r="AH748" i="11" l="1"/>
  <c r="Q748" i="14" s="1"/>
  <c r="T748" i="15" s="1"/>
  <c r="AC748" i="11"/>
  <c r="B749" i="8"/>
  <c r="D749" i="8"/>
  <c r="E749" i="8"/>
  <c r="A750" i="14"/>
  <c r="A750" i="15" s="1"/>
  <c r="C750" i="15" s="1"/>
  <c r="D750" i="15" s="1"/>
  <c r="T750" i="11"/>
  <c r="AG748" i="11"/>
  <c r="P748" i="14" s="1"/>
  <c r="S748" i="15" s="1"/>
  <c r="AE748" i="11"/>
  <c r="N748" i="14" s="1"/>
  <c r="Q748" i="15" s="1"/>
  <c r="AF748" i="11"/>
  <c r="O748" i="14" s="1"/>
  <c r="R748" i="15" s="1"/>
  <c r="AB750" i="11"/>
  <c r="C750" i="14" s="1"/>
  <c r="R750" i="11"/>
  <c r="P750" i="11"/>
  <c r="L750" i="11" s="1"/>
  <c r="B750" i="14" s="1"/>
  <c r="Q750" i="11"/>
  <c r="S750" i="11"/>
  <c r="U750" i="11"/>
  <c r="AD748" i="11"/>
  <c r="E748" i="14" s="1"/>
  <c r="D748" i="14"/>
  <c r="X749" i="11"/>
  <c r="M749" i="14" s="1"/>
  <c r="O749" i="11"/>
  <c r="P749" i="15" l="1"/>
  <c r="A750" i="8"/>
  <c r="P750" i="8" s="1"/>
  <c r="Q750" i="8" s="1"/>
  <c r="Z750" i="11"/>
  <c r="M750" i="11"/>
  <c r="N751" i="11" s="1"/>
  <c r="Y749" i="11"/>
  <c r="W749" i="11" s="1"/>
  <c r="AH749" i="11" l="1"/>
  <c r="Q749" i="14" s="1"/>
  <c r="T749" i="15" s="1"/>
  <c r="AC749" i="11"/>
  <c r="D749" i="14" s="1"/>
  <c r="B750" i="8"/>
  <c r="D750" i="8"/>
  <c r="E750" i="8"/>
  <c r="A751" i="14"/>
  <c r="A751" i="15" s="1"/>
  <c r="C751" i="15" s="1"/>
  <c r="D751" i="15" s="1"/>
  <c r="T751" i="11"/>
  <c r="AB751" i="11"/>
  <c r="C751" i="14" s="1"/>
  <c r="R751" i="11"/>
  <c r="AE749" i="11"/>
  <c r="N749" i="14" s="1"/>
  <c r="Q749" i="15" s="1"/>
  <c r="Q751" i="11"/>
  <c r="U751" i="11"/>
  <c r="S751" i="11"/>
  <c r="P751" i="11"/>
  <c r="L751" i="11" s="1"/>
  <c r="B751" i="14" s="1"/>
  <c r="AG749" i="11"/>
  <c r="P749" i="14" s="1"/>
  <c r="S749" i="15" s="1"/>
  <c r="AD749" i="11"/>
  <c r="E749" i="14" s="1"/>
  <c r="AF749" i="11"/>
  <c r="O749" i="14" s="1"/>
  <c r="R749" i="15" s="1"/>
  <c r="X750" i="11"/>
  <c r="M750" i="14" s="1"/>
  <c r="O750" i="11"/>
  <c r="P750" i="15" l="1"/>
  <c r="C749" i="8"/>
  <c r="A751" i="8"/>
  <c r="E751" i="8" s="1"/>
  <c r="M751" i="11"/>
  <c r="N752" i="11" s="1"/>
  <c r="Z751" i="11"/>
  <c r="Y750" i="11"/>
  <c r="W750" i="11" s="1"/>
  <c r="AG750" i="11" l="1"/>
  <c r="P750" i="14" s="1"/>
  <c r="S750" i="15" s="1"/>
  <c r="AC750" i="11"/>
  <c r="D750" i="14" s="1"/>
  <c r="P751" i="8"/>
  <c r="Q751" i="8" s="1"/>
  <c r="C751" i="8"/>
  <c r="B751" i="8"/>
  <c r="D751" i="8"/>
  <c r="A752" i="14"/>
  <c r="A752" i="15" s="1"/>
  <c r="C752" i="15" s="1"/>
  <c r="D752" i="15" s="1"/>
  <c r="T752" i="11"/>
  <c r="AB752" i="11"/>
  <c r="C752" i="14" s="1"/>
  <c r="R752" i="11"/>
  <c r="AH750" i="11"/>
  <c r="Q750" i="14" s="1"/>
  <c r="T750" i="15" s="1"/>
  <c r="AD750" i="11"/>
  <c r="E750" i="14" s="1"/>
  <c r="AE750" i="11"/>
  <c r="N750" i="14" s="1"/>
  <c r="Q750" i="15" s="1"/>
  <c r="O751" i="11"/>
  <c r="X751" i="11"/>
  <c r="M751" i="14" s="1"/>
  <c r="AF750" i="11"/>
  <c r="O750" i="14" s="1"/>
  <c r="R750" i="15" s="1"/>
  <c r="U752" i="11"/>
  <c r="P752" i="11"/>
  <c r="L752" i="11" s="1"/>
  <c r="B752" i="14" s="1"/>
  <c r="S752" i="11"/>
  <c r="Q752" i="11"/>
  <c r="P751" i="15" l="1"/>
  <c r="A752" i="8"/>
  <c r="P752" i="8" s="1"/>
  <c r="Q752" i="8" s="1"/>
  <c r="C750" i="8"/>
  <c r="Y751" i="11"/>
  <c r="W751" i="11" s="1"/>
  <c r="Z752" i="11"/>
  <c r="M752" i="11"/>
  <c r="N753" i="11" s="1"/>
  <c r="B752" i="8" l="1"/>
  <c r="E752" i="8"/>
  <c r="C752" i="8"/>
  <c r="D752" i="8"/>
  <c r="AC751" i="11"/>
  <c r="D751" i="14" s="1"/>
  <c r="A753" i="14"/>
  <c r="A753" i="15" s="1"/>
  <c r="C753" i="15" s="1"/>
  <c r="D753" i="15" s="1"/>
  <c r="T753" i="11"/>
  <c r="AB753" i="11"/>
  <c r="C753" i="14" s="1"/>
  <c r="R753" i="11"/>
  <c r="AE751" i="11"/>
  <c r="N751" i="14" s="1"/>
  <c r="Q751" i="15" s="1"/>
  <c r="AF751" i="11"/>
  <c r="O751" i="14" s="1"/>
  <c r="R751" i="15" s="1"/>
  <c r="U753" i="11"/>
  <c r="P753" i="11"/>
  <c r="L753" i="11" s="1"/>
  <c r="B753" i="14" s="1"/>
  <c r="S753" i="11"/>
  <c r="Q753" i="11"/>
  <c r="AG751" i="11"/>
  <c r="P751" i="14" s="1"/>
  <c r="S751" i="15" s="1"/>
  <c r="O752" i="11"/>
  <c r="X752" i="11"/>
  <c r="M752" i="14" s="1"/>
  <c r="AH751" i="11"/>
  <c r="Q751" i="14" s="1"/>
  <c r="T751" i="15" s="1"/>
  <c r="AD751" i="11"/>
  <c r="E751" i="14" s="1"/>
  <c r="P752" i="15" l="1"/>
  <c r="A753" i="8"/>
  <c r="P753" i="8" s="1"/>
  <c r="Q753" i="8" s="1"/>
  <c r="Y752" i="11"/>
  <c r="W752" i="11" s="1"/>
  <c r="M753" i="11"/>
  <c r="N754" i="11" s="1"/>
  <c r="Z753" i="11"/>
  <c r="D753" i="8" l="1"/>
  <c r="C753" i="8"/>
  <c r="B753" i="8"/>
  <c r="AG752" i="11"/>
  <c r="P752" i="14" s="1"/>
  <c r="S752" i="15" s="1"/>
  <c r="AC752" i="11"/>
  <c r="D752" i="14" s="1"/>
  <c r="E753" i="8"/>
  <c r="A754" i="14"/>
  <c r="A754" i="15" s="1"/>
  <c r="C754" i="15" s="1"/>
  <c r="D754" i="15" s="1"/>
  <c r="T754" i="11"/>
  <c r="AB754" i="11"/>
  <c r="C754" i="14" s="1"/>
  <c r="R754" i="11"/>
  <c r="AH752" i="11"/>
  <c r="Q752" i="14" s="1"/>
  <c r="T752" i="15" s="1"/>
  <c r="U754" i="11"/>
  <c r="Q754" i="11"/>
  <c r="S754" i="11"/>
  <c r="P754" i="11"/>
  <c r="L754" i="11" s="1"/>
  <c r="B754" i="14" s="1"/>
  <c r="AE752" i="11"/>
  <c r="N752" i="14" s="1"/>
  <c r="Q752" i="15" s="1"/>
  <c r="AF752" i="11"/>
  <c r="O752" i="14" s="1"/>
  <c r="R752" i="15" s="1"/>
  <c r="X753" i="11"/>
  <c r="M753" i="14" s="1"/>
  <c r="O753" i="11"/>
  <c r="AD752" i="11"/>
  <c r="E752" i="14" s="1"/>
  <c r="P753" i="15" l="1"/>
  <c r="A754" i="8"/>
  <c r="E754" i="8" s="1"/>
  <c r="Y753" i="11"/>
  <c r="W753" i="11" s="1"/>
  <c r="Z754" i="11"/>
  <c r="M754" i="11"/>
  <c r="N755" i="11" s="1"/>
  <c r="AC753" i="11" l="1"/>
  <c r="D753" i="14" s="1"/>
  <c r="B754" i="8"/>
  <c r="D754" i="8"/>
  <c r="P754" i="8"/>
  <c r="Q754" i="8" s="1"/>
  <c r="A755" i="14"/>
  <c r="A755" i="15" s="1"/>
  <c r="C755" i="15" s="1"/>
  <c r="D755" i="15" s="1"/>
  <c r="T755" i="11"/>
  <c r="AB755" i="11"/>
  <c r="C755" i="14" s="1"/>
  <c r="R755" i="11"/>
  <c r="AH753" i="11"/>
  <c r="Q753" i="14" s="1"/>
  <c r="T753" i="15" s="1"/>
  <c r="AE753" i="11"/>
  <c r="N753" i="14" s="1"/>
  <c r="Q753" i="15" s="1"/>
  <c r="AD753" i="11"/>
  <c r="E753" i="14" s="1"/>
  <c r="AF753" i="11"/>
  <c r="O753" i="14" s="1"/>
  <c r="R753" i="15" s="1"/>
  <c r="AG753" i="11"/>
  <c r="P753" i="14" s="1"/>
  <c r="S753" i="15" s="1"/>
  <c r="U755" i="11"/>
  <c r="Q755" i="11"/>
  <c r="P755" i="11"/>
  <c r="L755" i="11" s="1"/>
  <c r="B755" i="14" s="1"/>
  <c r="S755" i="11"/>
  <c r="X754" i="11"/>
  <c r="M754" i="14" s="1"/>
  <c r="O754" i="11"/>
  <c r="P754" i="15" l="1"/>
  <c r="A755" i="8"/>
  <c r="P755" i="8" s="1"/>
  <c r="Q755" i="8" s="1"/>
  <c r="Z755" i="11"/>
  <c r="M755" i="11"/>
  <c r="N756" i="11" s="1"/>
  <c r="Y754" i="11"/>
  <c r="W754" i="11" s="1"/>
  <c r="AF754" i="11" l="1"/>
  <c r="O754" i="14" s="1"/>
  <c r="R754" i="15" s="1"/>
  <c r="AC754" i="11"/>
  <c r="D754" i="14" s="1"/>
  <c r="B755" i="8"/>
  <c r="D755" i="8"/>
  <c r="E755" i="8"/>
  <c r="A756" i="14"/>
  <c r="A756" i="15" s="1"/>
  <c r="C756" i="15" s="1"/>
  <c r="D756" i="15" s="1"/>
  <c r="T756" i="11"/>
  <c r="AB756" i="11"/>
  <c r="C756" i="14" s="1"/>
  <c r="R756" i="11"/>
  <c r="AE754" i="11"/>
  <c r="N754" i="14" s="1"/>
  <c r="Q754" i="15" s="1"/>
  <c r="P756" i="11"/>
  <c r="L756" i="11" s="1"/>
  <c r="B756" i="14" s="1"/>
  <c r="S756" i="11"/>
  <c r="U756" i="11"/>
  <c r="Q756" i="11"/>
  <c r="AD754" i="11"/>
  <c r="E754" i="14" s="1"/>
  <c r="AH754" i="11"/>
  <c r="Q754" i="14" s="1"/>
  <c r="T754" i="15" s="1"/>
  <c r="AG754" i="11"/>
  <c r="P754" i="14" s="1"/>
  <c r="S754" i="15" s="1"/>
  <c r="X755" i="11"/>
  <c r="M755" i="14" s="1"/>
  <c r="O755" i="11"/>
  <c r="P755" i="15" l="1"/>
  <c r="C754" i="8"/>
  <c r="A756" i="8"/>
  <c r="E756" i="8" s="1"/>
  <c r="Z756" i="11"/>
  <c r="M756" i="11"/>
  <c r="N757" i="11" s="1"/>
  <c r="Y755" i="11"/>
  <c r="W755" i="11" s="1"/>
  <c r="AC755" i="11" l="1"/>
  <c r="D755" i="14" s="1"/>
  <c r="P756" i="8"/>
  <c r="Q756" i="8" s="1"/>
  <c r="C756" i="8"/>
  <c r="C755" i="8"/>
  <c r="B756" i="8"/>
  <c r="D756" i="8"/>
  <c r="A757" i="14"/>
  <c r="A757" i="15" s="1"/>
  <c r="C757" i="15" s="1"/>
  <c r="D757" i="15" s="1"/>
  <c r="T757" i="11"/>
  <c r="AF755" i="11"/>
  <c r="O755" i="14" s="1"/>
  <c r="R755" i="15" s="1"/>
  <c r="AH755" i="11"/>
  <c r="Q755" i="14" s="1"/>
  <c r="T755" i="15" s="1"/>
  <c r="AE755" i="11"/>
  <c r="N755" i="14" s="1"/>
  <c r="Q755" i="15" s="1"/>
  <c r="AG755" i="11"/>
  <c r="P755" i="14" s="1"/>
  <c r="S755" i="15" s="1"/>
  <c r="AB757" i="11"/>
  <c r="C757" i="14" s="1"/>
  <c r="R757" i="11"/>
  <c r="Q757" i="11"/>
  <c r="P757" i="11"/>
  <c r="L757" i="11" s="1"/>
  <c r="B757" i="14" s="1"/>
  <c r="S757" i="11"/>
  <c r="U757" i="11"/>
  <c r="O756" i="11"/>
  <c r="X756" i="11"/>
  <c r="M756" i="14" s="1"/>
  <c r="AD755" i="11"/>
  <c r="E755" i="14" s="1"/>
  <c r="P756" i="15" l="1"/>
  <c r="A757" i="8"/>
  <c r="P757" i="8" s="1"/>
  <c r="Q757" i="8" s="1"/>
  <c r="Y756" i="11"/>
  <c r="W756" i="11" s="1"/>
  <c r="Z757" i="11"/>
  <c r="M757" i="11"/>
  <c r="N758" i="11" s="1"/>
  <c r="AF756" i="11" l="1"/>
  <c r="O756" i="14" s="1"/>
  <c r="R756" i="15" s="1"/>
  <c r="AC756" i="11"/>
  <c r="D756" i="14" s="1"/>
  <c r="D757" i="8"/>
  <c r="B757" i="8"/>
  <c r="E757" i="8"/>
  <c r="C757" i="8"/>
  <c r="A758" i="14"/>
  <c r="A758" i="15" s="1"/>
  <c r="C758" i="15" s="1"/>
  <c r="D758" i="15" s="1"/>
  <c r="T758" i="11"/>
  <c r="AE756" i="11"/>
  <c r="N756" i="14" s="1"/>
  <c r="Q756" i="15" s="1"/>
  <c r="AG756" i="11"/>
  <c r="P756" i="14" s="1"/>
  <c r="S756" i="15" s="1"/>
  <c r="AB758" i="11"/>
  <c r="C758" i="14" s="1"/>
  <c r="R758" i="11"/>
  <c r="P758" i="11"/>
  <c r="L758" i="11" s="1"/>
  <c r="B758" i="14" s="1"/>
  <c r="S758" i="11"/>
  <c r="Q758" i="11"/>
  <c r="U758" i="11"/>
  <c r="X757" i="11"/>
  <c r="M757" i="14" s="1"/>
  <c r="O757" i="11"/>
  <c r="AH756" i="11"/>
  <c r="Q756" i="14" s="1"/>
  <c r="T756" i="15" s="1"/>
  <c r="AD756" i="11"/>
  <c r="E756" i="14" s="1"/>
  <c r="P757" i="15" l="1"/>
  <c r="A758" i="8"/>
  <c r="P758" i="8" s="1"/>
  <c r="Q758" i="8" s="1"/>
  <c r="Z758" i="11"/>
  <c r="M758" i="11"/>
  <c r="N759" i="11" s="1"/>
  <c r="Y757" i="11"/>
  <c r="W757" i="11" s="1"/>
  <c r="AD757" i="11" l="1"/>
  <c r="E757" i="14" s="1"/>
  <c r="AC757" i="11"/>
  <c r="D757" i="14" s="1"/>
  <c r="B758" i="8"/>
  <c r="C758" i="8"/>
  <c r="D758" i="8"/>
  <c r="E758" i="8"/>
  <c r="A759" i="14"/>
  <c r="A759" i="15" s="1"/>
  <c r="C759" i="15" s="1"/>
  <c r="D759" i="15" s="1"/>
  <c r="T759" i="11"/>
  <c r="AH757" i="11"/>
  <c r="Q757" i="14" s="1"/>
  <c r="T757" i="15" s="1"/>
  <c r="AE757" i="11"/>
  <c r="N757" i="14" s="1"/>
  <c r="Q757" i="15" s="1"/>
  <c r="AG757" i="11"/>
  <c r="P757" i="14" s="1"/>
  <c r="S757" i="15" s="1"/>
  <c r="AB759" i="11"/>
  <c r="C759" i="14" s="1"/>
  <c r="R759" i="11"/>
  <c r="U759" i="11"/>
  <c r="P759" i="11"/>
  <c r="L759" i="11" s="1"/>
  <c r="B759" i="14" s="1"/>
  <c r="S759" i="11"/>
  <c r="Q759" i="11"/>
  <c r="AF757" i="11"/>
  <c r="O757" i="14" s="1"/>
  <c r="R757" i="15" s="1"/>
  <c r="X758" i="11"/>
  <c r="M758" i="14" s="1"/>
  <c r="O758" i="11"/>
  <c r="P758" i="15" l="1"/>
  <c r="A759" i="8"/>
  <c r="P759" i="8" s="1"/>
  <c r="Q759" i="8" s="1"/>
  <c r="Z759" i="11"/>
  <c r="M759" i="11"/>
  <c r="N760" i="11" s="1"/>
  <c r="Y758" i="11"/>
  <c r="W758" i="11" s="1"/>
  <c r="AG758" i="11" l="1"/>
  <c r="P758" i="14" s="1"/>
  <c r="S758" i="15" s="1"/>
  <c r="AC758" i="11"/>
  <c r="D758" i="14" s="1"/>
  <c r="B759" i="8"/>
  <c r="D759" i="8"/>
  <c r="E759" i="8"/>
  <c r="A760" i="14"/>
  <c r="A760" i="15" s="1"/>
  <c r="C760" i="15" s="1"/>
  <c r="D760" i="15" s="1"/>
  <c r="T760" i="11"/>
  <c r="AH758" i="11"/>
  <c r="Q758" i="14" s="1"/>
  <c r="T758" i="15" s="1"/>
  <c r="AF758" i="11"/>
  <c r="O758" i="14" s="1"/>
  <c r="R758" i="15" s="1"/>
  <c r="AB760" i="11"/>
  <c r="C760" i="14" s="1"/>
  <c r="R760" i="11"/>
  <c r="AE758" i="11"/>
  <c r="N758" i="14" s="1"/>
  <c r="Q758" i="15" s="1"/>
  <c r="P760" i="11"/>
  <c r="L760" i="11" s="1"/>
  <c r="B760" i="14" s="1"/>
  <c r="Q760" i="11"/>
  <c r="U760" i="11"/>
  <c r="S760" i="11"/>
  <c r="AD758" i="11"/>
  <c r="E758" i="14" s="1"/>
  <c r="O759" i="11"/>
  <c r="X759" i="11"/>
  <c r="M759" i="14" s="1"/>
  <c r="P759" i="15" l="1"/>
  <c r="A760" i="8"/>
  <c r="E760" i="8" s="1"/>
  <c r="Z760" i="11"/>
  <c r="M760" i="11"/>
  <c r="N761" i="11" s="1"/>
  <c r="Y759" i="11"/>
  <c r="W759" i="11" s="1"/>
  <c r="AC759" i="11" s="1"/>
  <c r="C760" i="8" l="1"/>
  <c r="D760" i="8"/>
  <c r="P760" i="8"/>
  <c r="Q760" i="8" s="1"/>
  <c r="B760" i="8"/>
  <c r="A761" i="14"/>
  <c r="A761" i="15" s="1"/>
  <c r="C761" i="15" s="1"/>
  <c r="D761" i="15" s="1"/>
  <c r="T761" i="11"/>
  <c r="AB761" i="11"/>
  <c r="C761" i="14" s="1"/>
  <c r="R761" i="11"/>
  <c r="AG759" i="11"/>
  <c r="P759" i="14" s="1"/>
  <c r="S759" i="15" s="1"/>
  <c r="D759" i="14"/>
  <c r="AF759" i="11"/>
  <c r="O759" i="14" s="1"/>
  <c r="R759" i="15" s="1"/>
  <c r="AD759" i="11"/>
  <c r="E759" i="14" s="1"/>
  <c r="U761" i="11"/>
  <c r="S761" i="11"/>
  <c r="Q761" i="11"/>
  <c r="P761" i="11"/>
  <c r="L761" i="11" s="1"/>
  <c r="B761" i="14" s="1"/>
  <c r="AE759" i="11"/>
  <c r="N759" i="14" s="1"/>
  <c r="Q759" i="15" s="1"/>
  <c r="AH759" i="11"/>
  <c r="Q759" i="14" s="1"/>
  <c r="T759" i="15" s="1"/>
  <c r="O760" i="11"/>
  <c r="X760" i="11"/>
  <c r="M760" i="14" s="1"/>
  <c r="P760" i="15" l="1"/>
  <c r="A761" i="8"/>
  <c r="P761" i="8" s="1"/>
  <c r="Q761" i="8" s="1"/>
  <c r="C759" i="8"/>
  <c r="Z761" i="11"/>
  <c r="M761" i="11"/>
  <c r="N762" i="11" s="1"/>
  <c r="Y760" i="11"/>
  <c r="W760" i="11" s="1"/>
  <c r="AF760" i="11" l="1"/>
  <c r="O760" i="14" s="1"/>
  <c r="R760" i="15" s="1"/>
  <c r="AC760" i="11"/>
  <c r="D760" i="14" s="1"/>
  <c r="E761" i="8"/>
  <c r="D761" i="8"/>
  <c r="B761" i="8"/>
  <c r="C761" i="8"/>
  <c r="A762" i="14"/>
  <c r="A762" i="15" s="1"/>
  <c r="C762" i="15" s="1"/>
  <c r="D762" i="15" s="1"/>
  <c r="T762" i="11"/>
  <c r="AD760" i="11"/>
  <c r="E760" i="14" s="1"/>
  <c r="AE760" i="11"/>
  <c r="N760" i="14" s="1"/>
  <c r="Q760" i="15" s="1"/>
  <c r="AH760" i="11"/>
  <c r="Q760" i="14" s="1"/>
  <c r="T760" i="15" s="1"/>
  <c r="AB762" i="11"/>
  <c r="C762" i="14" s="1"/>
  <c r="R762" i="11"/>
  <c r="P762" i="11"/>
  <c r="L762" i="11" s="1"/>
  <c r="B762" i="14" s="1"/>
  <c r="S762" i="11"/>
  <c r="U762" i="11"/>
  <c r="Q762" i="11"/>
  <c r="AG760" i="11"/>
  <c r="P760" i="14" s="1"/>
  <c r="S760" i="15" s="1"/>
  <c r="X761" i="11"/>
  <c r="M761" i="14" s="1"/>
  <c r="O761" i="11"/>
  <c r="P761" i="15" l="1"/>
  <c r="A762" i="8"/>
  <c r="P762" i="8" s="1"/>
  <c r="Q762" i="8" s="1"/>
  <c r="M762" i="11"/>
  <c r="N763" i="11" s="1"/>
  <c r="Z762" i="11"/>
  <c r="Y761" i="11"/>
  <c r="W761" i="11" s="1"/>
  <c r="AC761" i="11" l="1"/>
  <c r="D761" i="14" s="1"/>
  <c r="B762" i="8"/>
  <c r="C762" i="8"/>
  <c r="D762" i="8"/>
  <c r="E762" i="8"/>
  <c r="A763" i="14"/>
  <c r="A763" i="15" s="1"/>
  <c r="C763" i="15" s="1"/>
  <c r="D763" i="15" s="1"/>
  <c r="T763" i="11"/>
  <c r="AF761" i="11"/>
  <c r="O761" i="14" s="1"/>
  <c r="R761" i="15" s="1"/>
  <c r="AB763" i="11"/>
  <c r="C763" i="14" s="1"/>
  <c r="A763" i="8"/>
  <c r="P763" i="8" s="1"/>
  <c r="R763" i="11"/>
  <c r="AE761" i="11"/>
  <c r="N761" i="14" s="1"/>
  <c r="Q761" i="15" s="1"/>
  <c r="X762" i="11"/>
  <c r="M762" i="14" s="1"/>
  <c r="O762" i="11"/>
  <c r="AD761" i="11"/>
  <c r="E761" i="14" s="1"/>
  <c r="AG761" i="11"/>
  <c r="P761" i="14" s="1"/>
  <c r="S761" i="15" s="1"/>
  <c r="AH761" i="11"/>
  <c r="Q761" i="14" s="1"/>
  <c r="T761" i="15" s="1"/>
  <c r="Q763" i="11"/>
  <c r="U763" i="11"/>
  <c r="P763" i="11"/>
  <c r="L763" i="11" s="1"/>
  <c r="B763" i="14" s="1"/>
  <c r="S763" i="11"/>
  <c r="P762" i="15" l="1"/>
  <c r="D763" i="8"/>
  <c r="Q763" i="8"/>
  <c r="E763" i="8"/>
  <c r="B763" i="8"/>
  <c r="C763" i="8"/>
  <c r="Z763" i="11"/>
  <c r="M763" i="11"/>
  <c r="N764" i="11" s="1"/>
  <c r="Y762" i="11"/>
  <c r="W762" i="11" s="1"/>
  <c r="AC762" i="11" l="1"/>
  <c r="D762" i="14" s="1"/>
  <c r="A764" i="14"/>
  <c r="A764" i="15" s="1"/>
  <c r="C764" i="15" s="1"/>
  <c r="D764" i="15" s="1"/>
  <c r="T764" i="11"/>
  <c r="AB764" i="11"/>
  <c r="C764" i="14" s="1"/>
  <c r="AE762" i="11"/>
  <c r="N762" i="14" s="1"/>
  <c r="Q762" i="15" s="1"/>
  <c r="AF762" i="11"/>
  <c r="O762" i="14" s="1"/>
  <c r="R762" i="15" s="1"/>
  <c r="AD762" i="11"/>
  <c r="E762" i="14" s="1"/>
  <c r="R764" i="11"/>
  <c r="AH762" i="11"/>
  <c r="Q762" i="14" s="1"/>
  <c r="T762" i="15" s="1"/>
  <c r="AG762" i="11"/>
  <c r="P762" i="14" s="1"/>
  <c r="S762" i="15" s="1"/>
  <c r="S764" i="11"/>
  <c r="U764" i="11"/>
  <c r="P764" i="11"/>
  <c r="L764" i="11" s="1"/>
  <c r="B764" i="14" s="1"/>
  <c r="Q764" i="11"/>
  <c r="O763" i="11"/>
  <c r="X763" i="11"/>
  <c r="M763" i="14" s="1"/>
  <c r="P763" i="15" l="1"/>
  <c r="A764" i="8"/>
  <c r="P764" i="8" s="1"/>
  <c r="Q764" i="8" s="1"/>
  <c r="Y763" i="11"/>
  <c r="W763" i="11" s="1"/>
  <c r="Z764" i="11"/>
  <c r="M764" i="11"/>
  <c r="N765" i="11" s="1"/>
  <c r="AC763" i="11" l="1"/>
  <c r="D763" i="14" s="1"/>
  <c r="E764" i="8"/>
  <c r="C764" i="8"/>
  <c r="D764" i="8"/>
  <c r="B764" i="8"/>
  <c r="A765" i="14"/>
  <c r="A765" i="15" s="1"/>
  <c r="C765" i="15" s="1"/>
  <c r="D765" i="15" s="1"/>
  <c r="T765" i="11"/>
  <c r="AB765" i="11"/>
  <c r="C765" i="14" s="1"/>
  <c r="R765" i="11"/>
  <c r="AE763" i="11"/>
  <c r="N763" i="14" s="1"/>
  <c r="Q763" i="15" s="1"/>
  <c r="AD763" i="11"/>
  <c r="E763" i="14" s="1"/>
  <c r="AH763" i="11"/>
  <c r="Q763" i="14" s="1"/>
  <c r="T763" i="15" s="1"/>
  <c r="AG763" i="11"/>
  <c r="P763" i="14" s="1"/>
  <c r="S763" i="15" s="1"/>
  <c r="AF763" i="11"/>
  <c r="O763" i="14" s="1"/>
  <c r="R763" i="15" s="1"/>
  <c r="U765" i="11"/>
  <c r="S765" i="11"/>
  <c r="P765" i="11"/>
  <c r="L765" i="11" s="1"/>
  <c r="B765" i="14" s="1"/>
  <c r="Q765" i="11"/>
  <c r="X764" i="11"/>
  <c r="M764" i="14" s="1"/>
  <c r="O764" i="11"/>
  <c r="P764" i="15" l="1"/>
  <c r="A765" i="8"/>
  <c r="P765" i="8" s="1"/>
  <c r="Q765" i="8" s="1"/>
  <c r="Z765" i="11"/>
  <c r="M765" i="11"/>
  <c r="N766" i="11" s="1"/>
  <c r="Y764" i="11"/>
  <c r="W764" i="11" s="1"/>
  <c r="AC764" i="11" s="1"/>
  <c r="B765" i="8" l="1"/>
  <c r="C765" i="8"/>
  <c r="D765" i="8"/>
  <c r="E765" i="8"/>
  <c r="A766" i="14"/>
  <c r="A766" i="15" s="1"/>
  <c r="C766" i="15" s="1"/>
  <c r="D766" i="15" s="1"/>
  <c r="T766" i="11"/>
  <c r="AB766" i="11"/>
  <c r="C766" i="14" s="1"/>
  <c r="R766" i="11"/>
  <c r="AH764" i="11"/>
  <c r="Q764" i="14" s="1"/>
  <c r="T764" i="15" s="1"/>
  <c r="D764" i="14"/>
  <c r="AE764" i="11"/>
  <c r="N764" i="14" s="1"/>
  <c r="Q764" i="15" s="1"/>
  <c r="AG764" i="11"/>
  <c r="P764" i="14" s="1"/>
  <c r="S764" i="15" s="1"/>
  <c r="AF764" i="11"/>
  <c r="O764" i="14" s="1"/>
  <c r="R764" i="15" s="1"/>
  <c r="U766" i="11"/>
  <c r="P766" i="11"/>
  <c r="L766" i="11" s="1"/>
  <c r="B766" i="14" s="1"/>
  <c r="Q766" i="11"/>
  <c r="S766" i="11"/>
  <c r="AD764" i="11"/>
  <c r="E764" i="14" s="1"/>
  <c r="O765" i="11"/>
  <c r="X765" i="11"/>
  <c r="M765" i="14" s="1"/>
  <c r="P765" i="15" l="1"/>
  <c r="A766" i="8"/>
  <c r="P766" i="8" s="1"/>
  <c r="Q766" i="8" s="1"/>
  <c r="Y765" i="11"/>
  <c r="W765" i="11" s="1"/>
  <c r="Z766" i="11"/>
  <c r="M766" i="11"/>
  <c r="N767" i="11" s="1"/>
  <c r="AE765" i="11" l="1"/>
  <c r="N765" i="14" s="1"/>
  <c r="Q765" i="15" s="1"/>
  <c r="AC765" i="11"/>
  <c r="D765" i="14" s="1"/>
  <c r="D766" i="8"/>
  <c r="B766" i="8"/>
  <c r="C766" i="8"/>
  <c r="E766" i="8"/>
  <c r="A767" i="14"/>
  <c r="A767" i="15" s="1"/>
  <c r="C767" i="15" s="1"/>
  <c r="D767" i="15" s="1"/>
  <c r="T767" i="11"/>
  <c r="AB767" i="11"/>
  <c r="C767" i="14" s="1"/>
  <c r="R767" i="11"/>
  <c r="AG765" i="11"/>
  <c r="P765" i="14" s="1"/>
  <c r="S765" i="15" s="1"/>
  <c r="AF765" i="11"/>
  <c r="O765" i="14" s="1"/>
  <c r="R765" i="15" s="1"/>
  <c r="AD765" i="11"/>
  <c r="E765" i="14" s="1"/>
  <c r="Q767" i="11"/>
  <c r="P767" i="11"/>
  <c r="L767" i="11" s="1"/>
  <c r="B767" i="14" s="1"/>
  <c r="S767" i="11"/>
  <c r="U767" i="11"/>
  <c r="X766" i="11"/>
  <c r="M766" i="14" s="1"/>
  <c r="O766" i="11"/>
  <c r="AH765" i="11"/>
  <c r="Q765" i="14" s="1"/>
  <c r="T765" i="15" s="1"/>
  <c r="P766" i="15" l="1"/>
  <c r="A767" i="8"/>
  <c r="B767" i="8" s="1"/>
  <c r="Z767" i="11"/>
  <c r="M767" i="11"/>
  <c r="N768" i="11" s="1"/>
  <c r="Y766" i="11"/>
  <c r="W766" i="11" s="1"/>
  <c r="AC766" i="11" l="1"/>
  <c r="D766" i="14" s="1"/>
  <c r="E767" i="8"/>
  <c r="D767" i="8"/>
  <c r="P767" i="8"/>
  <c r="Q767" i="8" s="1"/>
  <c r="C767" i="8"/>
  <c r="A768" i="14"/>
  <c r="T768" i="11"/>
  <c r="AB768" i="11"/>
  <c r="C768" i="14" s="1"/>
  <c r="R768" i="11"/>
  <c r="AF766" i="11"/>
  <c r="O766" i="14" s="1"/>
  <c r="R766" i="15" s="1"/>
  <c r="AD766" i="11"/>
  <c r="E766" i="14" s="1"/>
  <c r="AG766" i="11"/>
  <c r="P766" i="14" s="1"/>
  <c r="S766" i="15" s="1"/>
  <c r="AH766" i="11"/>
  <c r="Q766" i="14" s="1"/>
  <c r="T766" i="15" s="1"/>
  <c r="Q768" i="11"/>
  <c r="S768" i="11"/>
  <c r="U768" i="11"/>
  <c r="P768" i="11"/>
  <c r="L768" i="11" s="1"/>
  <c r="B768" i="14" s="1"/>
  <c r="AE766" i="11"/>
  <c r="N766" i="14" s="1"/>
  <c r="Q766" i="15" s="1"/>
  <c r="O767" i="11"/>
  <c r="X767" i="11"/>
  <c r="M767" i="14" s="1"/>
  <c r="P767" i="15" l="1"/>
  <c r="A768" i="8"/>
  <c r="P768" i="8" s="1"/>
  <c r="Q768" i="8" s="1"/>
  <c r="A768" i="15"/>
  <c r="C768" i="15" s="1"/>
  <c r="D768" i="15" s="1"/>
  <c r="M768" i="11"/>
  <c r="N769" i="11" s="1"/>
  <c r="Z768" i="11"/>
  <c r="Y767" i="11"/>
  <c r="W767" i="11" s="1"/>
  <c r="AC767" i="11" l="1"/>
  <c r="D767" i="14" s="1"/>
  <c r="E768" i="8"/>
  <c r="B768" i="8"/>
  <c r="D768" i="8"/>
  <c r="C768" i="8"/>
  <c r="A769" i="14"/>
  <c r="A769" i="15" s="1"/>
  <c r="C769" i="15" s="1"/>
  <c r="D769" i="15" s="1"/>
  <c r="T769" i="11"/>
  <c r="AB769" i="11"/>
  <c r="C769" i="14" s="1"/>
  <c r="R769" i="11"/>
  <c r="AH767" i="11"/>
  <c r="Q767" i="14" s="1"/>
  <c r="T767" i="15" s="1"/>
  <c r="AD767" i="11"/>
  <c r="E767" i="14" s="1"/>
  <c r="AE767" i="11"/>
  <c r="N767" i="14" s="1"/>
  <c r="Q767" i="15" s="1"/>
  <c r="X768" i="11"/>
  <c r="M768" i="14" s="1"/>
  <c r="O768" i="11"/>
  <c r="AF767" i="11"/>
  <c r="O767" i="14" s="1"/>
  <c r="R767" i="15" s="1"/>
  <c r="U769" i="11"/>
  <c r="S769" i="11"/>
  <c r="P769" i="11"/>
  <c r="L769" i="11" s="1"/>
  <c r="B769" i="14" s="1"/>
  <c r="Q769" i="11"/>
  <c r="AG767" i="11"/>
  <c r="P767" i="14" s="1"/>
  <c r="S767" i="15" s="1"/>
  <c r="P768" i="15" l="1"/>
  <c r="A769" i="8"/>
  <c r="P769" i="8" s="1"/>
  <c r="Q769" i="8" s="1"/>
  <c r="Z769" i="11"/>
  <c r="M769" i="11"/>
  <c r="N770" i="11" s="1"/>
  <c r="Y768" i="11"/>
  <c r="W768" i="11" s="1"/>
  <c r="AE768" i="11" l="1"/>
  <c r="N768" i="14" s="1"/>
  <c r="Q768" i="15" s="1"/>
  <c r="AC768" i="11"/>
  <c r="D768" i="14" s="1"/>
  <c r="C769" i="8"/>
  <c r="D769" i="8"/>
  <c r="B769" i="8"/>
  <c r="E769" i="8"/>
  <c r="A770" i="14"/>
  <c r="A770" i="15" s="1"/>
  <c r="C770" i="15" s="1"/>
  <c r="D770" i="15" s="1"/>
  <c r="T770" i="11"/>
  <c r="AB770" i="11"/>
  <c r="C770" i="14" s="1"/>
  <c r="AF768" i="11"/>
  <c r="O768" i="14" s="1"/>
  <c r="R768" i="15" s="1"/>
  <c r="R770" i="11"/>
  <c r="AG768" i="11"/>
  <c r="P768" i="14" s="1"/>
  <c r="S768" i="15" s="1"/>
  <c r="AH768" i="11"/>
  <c r="Q768" i="14" s="1"/>
  <c r="T768" i="15" s="1"/>
  <c r="Q770" i="11"/>
  <c r="P770" i="11"/>
  <c r="L770" i="11" s="1"/>
  <c r="B770" i="14" s="1"/>
  <c r="U770" i="11"/>
  <c r="S770" i="11"/>
  <c r="O769" i="11"/>
  <c r="X769" i="11"/>
  <c r="M769" i="14" s="1"/>
  <c r="AD768" i="11"/>
  <c r="E768" i="14" s="1"/>
  <c r="P769" i="15" l="1"/>
  <c r="A770" i="8"/>
  <c r="P770" i="8" s="1"/>
  <c r="Q770" i="8" s="1"/>
  <c r="Y769" i="11"/>
  <c r="W769" i="11" s="1"/>
  <c r="M770" i="11"/>
  <c r="N771" i="11" s="1"/>
  <c r="Z770" i="11"/>
  <c r="AC769" i="11" l="1"/>
  <c r="D769" i="14" s="1"/>
  <c r="B770" i="8"/>
  <c r="D770" i="8"/>
  <c r="E770" i="8"/>
  <c r="A771" i="14"/>
  <c r="A771" i="15" s="1"/>
  <c r="C771" i="15" s="1"/>
  <c r="D771" i="15" s="1"/>
  <c r="T771" i="11"/>
  <c r="AB771" i="11"/>
  <c r="C771" i="14" s="1"/>
  <c r="R771" i="11"/>
  <c r="AD769" i="11"/>
  <c r="E769" i="14" s="1"/>
  <c r="AF769" i="11"/>
  <c r="O769" i="14" s="1"/>
  <c r="R769" i="15" s="1"/>
  <c r="AH769" i="11"/>
  <c r="Q769" i="14" s="1"/>
  <c r="T769" i="15" s="1"/>
  <c r="AE769" i="11"/>
  <c r="N769" i="14" s="1"/>
  <c r="Q769" i="15" s="1"/>
  <c r="AG769" i="11"/>
  <c r="P769" i="14" s="1"/>
  <c r="S769" i="15" s="1"/>
  <c r="X770" i="11"/>
  <c r="M770" i="14" s="1"/>
  <c r="O770" i="11"/>
  <c r="P771" i="11"/>
  <c r="L771" i="11" s="1"/>
  <c r="B771" i="14" s="1"/>
  <c r="Q771" i="11"/>
  <c r="U771" i="11"/>
  <c r="S771" i="11"/>
  <c r="P770" i="15" l="1"/>
  <c r="A771" i="8"/>
  <c r="P771" i="8" s="1"/>
  <c r="Q771" i="8" s="1"/>
  <c r="M771" i="11"/>
  <c r="N772" i="11" s="1"/>
  <c r="Z771" i="11"/>
  <c r="Y770" i="11"/>
  <c r="W770" i="11" s="1"/>
  <c r="AC770" i="11" l="1"/>
  <c r="D770" i="14" s="1"/>
  <c r="B771" i="8"/>
  <c r="C770" i="8"/>
  <c r="E771" i="8"/>
  <c r="D771" i="8"/>
  <c r="A772" i="14"/>
  <c r="A772" i="15" s="1"/>
  <c r="C772" i="15" s="1"/>
  <c r="D772" i="15" s="1"/>
  <c r="T772" i="11"/>
  <c r="AB772" i="11"/>
  <c r="C772" i="14" s="1"/>
  <c r="R772" i="11"/>
  <c r="AD770" i="11"/>
  <c r="E770" i="14" s="1"/>
  <c r="AE770" i="11"/>
  <c r="N770" i="14" s="1"/>
  <c r="Q770" i="15" s="1"/>
  <c r="AF770" i="11"/>
  <c r="O770" i="14" s="1"/>
  <c r="R770" i="15" s="1"/>
  <c r="AH770" i="11"/>
  <c r="Q770" i="14" s="1"/>
  <c r="T770" i="15" s="1"/>
  <c r="AG770" i="11"/>
  <c r="P770" i="14" s="1"/>
  <c r="S770" i="15" s="1"/>
  <c r="X771" i="11"/>
  <c r="M771" i="14" s="1"/>
  <c r="O771" i="11"/>
  <c r="S772" i="11"/>
  <c r="Q772" i="11"/>
  <c r="U772" i="11"/>
  <c r="P772" i="11"/>
  <c r="L772" i="11" s="1"/>
  <c r="B772" i="14" s="1"/>
  <c r="P771" i="15" l="1"/>
  <c r="A772" i="8"/>
  <c r="P772" i="8" s="1"/>
  <c r="Q772" i="8" s="1"/>
  <c r="Z772" i="11"/>
  <c r="M772" i="11"/>
  <c r="N773" i="11" s="1"/>
  <c r="Y771" i="11"/>
  <c r="W771" i="11" s="1"/>
  <c r="AC771" i="11" l="1"/>
  <c r="D771" i="14" s="1"/>
  <c r="D772" i="8"/>
  <c r="C771" i="8"/>
  <c r="C772" i="8"/>
  <c r="E772" i="8"/>
  <c r="B772" i="8"/>
  <c r="A773" i="14"/>
  <c r="A773" i="15" s="1"/>
  <c r="C773" i="15" s="1"/>
  <c r="D773" i="15" s="1"/>
  <c r="T773" i="11"/>
  <c r="AG771" i="11"/>
  <c r="P771" i="14" s="1"/>
  <c r="S771" i="15" s="1"/>
  <c r="AE771" i="11"/>
  <c r="N771" i="14" s="1"/>
  <c r="Q771" i="15" s="1"/>
  <c r="AH771" i="11"/>
  <c r="Q771" i="14" s="1"/>
  <c r="T771" i="15" s="1"/>
  <c r="AF771" i="11"/>
  <c r="O771" i="14" s="1"/>
  <c r="R771" i="15" s="1"/>
  <c r="AB773" i="11"/>
  <c r="C773" i="14" s="1"/>
  <c r="R773" i="11"/>
  <c r="AD771" i="11"/>
  <c r="E771" i="14" s="1"/>
  <c r="P773" i="11"/>
  <c r="L773" i="11" s="1"/>
  <c r="B773" i="14" s="1"/>
  <c r="S773" i="11"/>
  <c r="U773" i="11"/>
  <c r="Q773" i="11"/>
  <c r="O772" i="11"/>
  <c r="X772" i="11"/>
  <c r="M772" i="14" s="1"/>
  <c r="P772" i="15" l="1"/>
  <c r="A773" i="8"/>
  <c r="P773" i="8" s="1"/>
  <c r="Q773" i="8" s="1"/>
  <c r="Y772" i="11"/>
  <c r="W772" i="11" s="1"/>
  <c r="Z773" i="11"/>
  <c r="M773" i="11"/>
  <c r="N774" i="11" s="1"/>
  <c r="AG772" i="11" l="1"/>
  <c r="P772" i="14" s="1"/>
  <c r="S772" i="15" s="1"/>
  <c r="AC772" i="11"/>
  <c r="D772" i="14" s="1"/>
  <c r="D773" i="8"/>
  <c r="C773" i="8"/>
  <c r="B773" i="8"/>
  <c r="E773" i="8"/>
  <c r="A774" i="14"/>
  <c r="A774" i="15" s="1"/>
  <c r="C774" i="15" s="1"/>
  <c r="D774" i="15" s="1"/>
  <c r="T774" i="11"/>
  <c r="AE772" i="11"/>
  <c r="N772" i="14" s="1"/>
  <c r="Q772" i="15" s="1"/>
  <c r="AF772" i="11"/>
  <c r="O772" i="14" s="1"/>
  <c r="R772" i="15" s="1"/>
  <c r="AH772" i="11"/>
  <c r="Q772" i="14" s="1"/>
  <c r="T772" i="15" s="1"/>
  <c r="AB774" i="11"/>
  <c r="C774" i="14" s="1"/>
  <c r="R774" i="11"/>
  <c r="O773" i="11"/>
  <c r="X773" i="11"/>
  <c r="M773" i="14" s="1"/>
  <c r="U774" i="11"/>
  <c r="Q774" i="11"/>
  <c r="S774" i="11"/>
  <c r="A774" i="8"/>
  <c r="P774" i="8" s="1"/>
  <c r="P774" i="11"/>
  <c r="L774" i="11" s="1"/>
  <c r="B774" i="14" s="1"/>
  <c r="AD772" i="11"/>
  <c r="E772" i="14" s="1"/>
  <c r="P773" i="15" l="1"/>
  <c r="D774" i="8"/>
  <c r="Q774" i="8"/>
  <c r="E774" i="8"/>
  <c r="C774" i="8"/>
  <c r="B774" i="8"/>
  <c r="Y773" i="11"/>
  <c r="W773" i="11" s="1"/>
  <c r="Z774" i="11"/>
  <c r="M774" i="11"/>
  <c r="N775" i="11" s="1"/>
  <c r="AC773" i="11" l="1"/>
  <c r="D773" i="14" s="1"/>
  <c r="A775" i="14"/>
  <c r="A775" i="15" s="1"/>
  <c r="C775" i="15" s="1"/>
  <c r="D775" i="15" s="1"/>
  <c r="T775" i="11"/>
  <c r="AG773" i="11"/>
  <c r="P773" i="14" s="1"/>
  <c r="S773" i="15" s="1"/>
  <c r="AF773" i="11"/>
  <c r="O773" i="14" s="1"/>
  <c r="R773" i="15" s="1"/>
  <c r="AH773" i="11"/>
  <c r="Q773" i="14" s="1"/>
  <c r="T773" i="15" s="1"/>
  <c r="AE773" i="11"/>
  <c r="N773" i="14" s="1"/>
  <c r="Q773" i="15" s="1"/>
  <c r="AB775" i="11"/>
  <c r="C775" i="14" s="1"/>
  <c r="R775" i="11"/>
  <c r="P775" i="11"/>
  <c r="L775" i="11" s="1"/>
  <c r="B775" i="14" s="1"/>
  <c r="U775" i="11"/>
  <c r="S775" i="11"/>
  <c r="Q775" i="11"/>
  <c r="AD773" i="11"/>
  <c r="E773" i="14" s="1"/>
  <c r="X774" i="11"/>
  <c r="M774" i="14" s="1"/>
  <c r="O774" i="11"/>
  <c r="P774" i="15" l="1"/>
  <c r="A775" i="8"/>
  <c r="E775" i="8" s="1"/>
  <c r="Z775" i="11"/>
  <c r="M775" i="11"/>
  <c r="N776" i="11" s="1"/>
  <c r="Y774" i="11"/>
  <c r="W774" i="11" s="1"/>
  <c r="AC774" i="11" l="1"/>
  <c r="D774" i="14" s="1"/>
  <c r="D775" i="8"/>
  <c r="B775" i="8"/>
  <c r="P775" i="8"/>
  <c r="Q775" i="8" s="1"/>
  <c r="A776" i="14"/>
  <c r="A776" i="15" s="1"/>
  <c r="C776" i="15" s="1"/>
  <c r="D776" i="15" s="1"/>
  <c r="T776" i="11"/>
  <c r="AE774" i="11"/>
  <c r="N774" i="14" s="1"/>
  <c r="Q774" i="15" s="1"/>
  <c r="AF774" i="11"/>
  <c r="O774" i="14" s="1"/>
  <c r="R774" i="15" s="1"/>
  <c r="AH774" i="11"/>
  <c r="Q774" i="14" s="1"/>
  <c r="T774" i="15" s="1"/>
  <c r="AG774" i="11"/>
  <c r="P774" i="14" s="1"/>
  <c r="S774" i="15" s="1"/>
  <c r="AB776" i="11"/>
  <c r="C776" i="14" s="1"/>
  <c r="R776" i="11"/>
  <c r="AD774" i="11"/>
  <c r="E774" i="14" s="1"/>
  <c r="P776" i="11"/>
  <c r="L776" i="11" s="1"/>
  <c r="B776" i="14" s="1"/>
  <c r="Q776" i="11"/>
  <c r="S776" i="11"/>
  <c r="U776" i="11"/>
  <c r="O775" i="11"/>
  <c r="X775" i="11"/>
  <c r="M775" i="14" s="1"/>
  <c r="P775" i="15" l="1"/>
  <c r="A776" i="8"/>
  <c r="P776" i="8" s="1"/>
  <c r="Q776" i="8" s="1"/>
  <c r="Y775" i="11"/>
  <c r="W775" i="11" s="1"/>
  <c r="AG775" i="11"/>
  <c r="P775" i="14" s="1"/>
  <c r="S775" i="15" s="1"/>
  <c r="Z776" i="11"/>
  <c r="M776" i="11"/>
  <c r="N777" i="11" s="1"/>
  <c r="AC775" i="11" l="1"/>
  <c r="D775" i="14" s="1"/>
  <c r="C775" i="8"/>
  <c r="B776" i="8"/>
  <c r="D776" i="8"/>
  <c r="E776" i="8"/>
  <c r="A777" i="14"/>
  <c r="A777" i="15" s="1"/>
  <c r="C777" i="15" s="1"/>
  <c r="D777" i="15" s="1"/>
  <c r="T777" i="11"/>
  <c r="AH775" i="11"/>
  <c r="Q775" i="14" s="1"/>
  <c r="T775" i="15" s="1"/>
  <c r="AE775" i="11"/>
  <c r="N775" i="14" s="1"/>
  <c r="Q775" i="15" s="1"/>
  <c r="AF775" i="11"/>
  <c r="O775" i="14" s="1"/>
  <c r="R775" i="15" s="1"/>
  <c r="AB777" i="11"/>
  <c r="C777" i="14" s="1"/>
  <c r="R777" i="11"/>
  <c r="X776" i="11"/>
  <c r="M776" i="14" s="1"/>
  <c r="O776" i="11"/>
  <c r="AD775" i="11"/>
  <c r="E775" i="14" s="1"/>
  <c r="Q777" i="11"/>
  <c r="P777" i="11"/>
  <c r="L777" i="11" s="1"/>
  <c r="B777" i="14" s="1"/>
  <c r="A777" i="8"/>
  <c r="P777" i="8" s="1"/>
  <c r="S777" i="11"/>
  <c r="U777" i="11"/>
  <c r="P776" i="15" l="1"/>
  <c r="D777" i="8"/>
  <c r="Q777" i="8"/>
  <c r="E777" i="8"/>
  <c r="B777" i="8"/>
  <c r="C777" i="8"/>
  <c r="Z777" i="11"/>
  <c r="M777" i="11"/>
  <c r="N778" i="11" s="1"/>
  <c r="Y776" i="11"/>
  <c r="W776" i="11" s="1"/>
  <c r="AD776" i="11" l="1"/>
  <c r="E776" i="14" s="1"/>
  <c r="AC776" i="11"/>
  <c r="D776" i="14" s="1"/>
  <c r="A778" i="14"/>
  <c r="A778" i="15" s="1"/>
  <c r="C778" i="15" s="1"/>
  <c r="D778" i="15" s="1"/>
  <c r="T778" i="11"/>
  <c r="AH776" i="11"/>
  <c r="Q776" i="14" s="1"/>
  <c r="T776" i="15" s="1"/>
  <c r="AG776" i="11"/>
  <c r="P776" i="14" s="1"/>
  <c r="S776" i="15" s="1"/>
  <c r="AF776" i="11"/>
  <c r="O776" i="14" s="1"/>
  <c r="R776" i="15" s="1"/>
  <c r="AB778" i="11"/>
  <c r="C778" i="14" s="1"/>
  <c r="R778" i="11"/>
  <c r="P778" i="11"/>
  <c r="L778" i="11" s="1"/>
  <c r="B778" i="14" s="1"/>
  <c r="S778" i="11"/>
  <c r="U778" i="11"/>
  <c r="Q778" i="11"/>
  <c r="O777" i="11"/>
  <c r="X777" i="11"/>
  <c r="M777" i="14" s="1"/>
  <c r="AE776" i="11"/>
  <c r="N776" i="14" s="1"/>
  <c r="Q776" i="15" s="1"/>
  <c r="P777" i="15" l="1"/>
  <c r="C776" i="8"/>
  <c r="A778" i="8"/>
  <c r="E778" i="8" s="1"/>
  <c r="Y777" i="11"/>
  <c r="W777" i="11" s="1"/>
  <c r="Z778" i="11"/>
  <c r="M778" i="11"/>
  <c r="N779" i="11" s="1"/>
  <c r="AC777" i="11" l="1"/>
  <c r="D777" i="14" s="1"/>
  <c r="P778" i="8"/>
  <c r="Q778" i="8" s="1"/>
  <c r="B778" i="8"/>
  <c r="C778" i="8"/>
  <c r="D778" i="8"/>
  <c r="A779" i="14"/>
  <c r="A779" i="15" s="1"/>
  <c r="C779" i="15" s="1"/>
  <c r="D779" i="15" s="1"/>
  <c r="T779" i="11"/>
  <c r="AH777" i="11"/>
  <c r="Q777" i="14" s="1"/>
  <c r="T777" i="15" s="1"/>
  <c r="AF777" i="11"/>
  <c r="O777" i="14" s="1"/>
  <c r="R777" i="15" s="1"/>
  <c r="AG777" i="11"/>
  <c r="P777" i="14" s="1"/>
  <c r="S777" i="15" s="1"/>
  <c r="AE777" i="11"/>
  <c r="N777" i="14" s="1"/>
  <c r="Q777" i="15" s="1"/>
  <c r="AB779" i="11"/>
  <c r="C779" i="14" s="1"/>
  <c r="R779" i="11"/>
  <c r="O778" i="11"/>
  <c r="X778" i="11"/>
  <c r="M778" i="14" s="1"/>
  <c r="A779" i="8"/>
  <c r="P779" i="8" s="1"/>
  <c r="Q779" i="11"/>
  <c r="P779" i="11"/>
  <c r="L779" i="11" s="1"/>
  <c r="B779" i="14" s="1"/>
  <c r="U779" i="11"/>
  <c r="S779" i="11"/>
  <c r="AD777" i="11"/>
  <c r="E777" i="14" s="1"/>
  <c r="P778" i="15" l="1"/>
  <c r="D779" i="8"/>
  <c r="Q779" i="8"/>
  <c r="E779" i="8"/>
  <c r="B779" i="8"/>
  <c r="C779" i="8"/>
  <c r="Y778" i="11"/>
  <c r="W778" i="11" s="1"/>
  <c r="AG778" i="11"/>
  <c r="P778" i="14" s="1"/>
  <c r="S778" i="15" s="1"/>
  <c r="AE778" i="11"/>
  <c r="N778" i="14" s="1"/>
  <c r="Q778" i="15" s="1"/>
  <c r="Z779" i="11"/>
  <c r="M779" i="11"/>
  <c r="N780" i="11" s="1"/>
  <c r="AH778" i="11" l="1"/>
  <c r="Q778" i="14" s="1"/>
  <c r="T778" i="15" s="1"/>
  <c r="AC778" i="11"/>
  <c r="D778" i="14" s="1"/>
  <c r="A780" i="14"/>
  <c r="A780" i="15" s="1"/>
  <c r="C780" i="15" s="1"/>
  <c r="D780" i="15" s="1"/>
  <c r="T780" i="11"/>
  <c r="AB780" i="11"/>
  <c r="C780" i="14" s="1"/>
  <c r="R780" i="11"/>
  <c r="U780" i="11"/>
  <c r="Q780" i="11"/>
  <c r="S780" i="11"/>
  <c r="P780" i="11"/>
  <c r="L780" i="11" s="1"/>
  <c r="B780" i="14" s="1"/>
  <c r="AF778" i="11"/>
  <c r="O778" i="14" s="1"/>
  <c r="R778" i="15" s="1"/>
  <c r="AD778" i="11"/>
  <c r="E778" i="14" s="1"/>
  <c r="O779" i="11"/>
  <c r="X779" i="11"/>
  <c r="M779" i="14" s="1"/>
  <c r="P779" i="15" l="1"/>
  <c r="A780" i="8"/>
  <c r="P780" i="8" s="1"/>
  <c r="Q780" i="8" s="1"/>
  <c r="Z780" i="11"/>
  <c r="M780" i="11"/>
  <c r="N781" i="11" s="1"/>
  <c r="Y779" i="11"/>
  <c r="W779" i="11" s="1"/>
  <c r="AE779" i="11" l="1"/>
  <c r="N779" i="14" s="1"/>
  <c r="Q779" i="15" s="1"/>
  <c r="AC779" i="11"/>
  <c r="D779" i="14" s="1"/>
  <c r="B780" i="8"/>
  <c r="E780" i="8"/>
  <c r="D780" i="8"/>
  <c r="AG779" i="11"/>
  <c r="P779" i="14" s="1"/>
  <c r="S779" i="15" s="1"/>
  <c r="AF779" i="11"/>
  <c r="O779" i="14" s="1"/>
  <c r="R779" i="15" s="1"/>
  <c r="A781" i="14"/>
  <c r="A781" i="15" s="1"/>
  <c r="C781" i="15" s="1"/>
  <c r="D781" i="15" s="1"/>
  <c r="T781" i="11"/>
  <c r="AB781" i="11"/>
  <c r="C781" i="14" s="1"/>
  <c r="R781" i="11"/>
  <c r="AH779" i="11"/>
  <c r="Q779" i="14" s="1"/>
  <c r="T779" i="15" s="1"/>
  <c r="Q781" i="11"/>
  <c r="P781" i="11"/>
  <c r="L781" i="11" s="1"/>
  <c r="B781" i="14" s="1"/>
  <c r="U781" i="11"/>
  <c r="S781" i="11"/>
  <c r="AD779" i="11"/>
  <c r="E779" i="14" s="1"/>
  <c r="X780" i="11"/>
  <c r="M780" i="14" s="1"/>
  <c r="O780" i="11"/>
  <c r="P780" i="15" l="1"/>
  <c r="A781" i="8"/>
  <c r="E781" i="8" s="1"/>
  <c r="W780" i="11"/>
  <c r="Y780" i="11"/>
  <c r="M781" i="11"/>
  <c r="N782" i="11" s="1"/>
  <c r="Z781" i="11"/>
  <c r="AC780" i="11" l="1"/>
  <c r="D780" i="14" s="1"/>
  <c r="B781" i="8"/>
  <c r="D781" i="8"/>
  <c r="C781" i="8"/>
  <c r="P781" i="8"/>
  <c r="Q781" i="8" s="1"/>
  <c r="A782" i="14"/>
  <c r="A782" i="15" s="1"/>
  <c r="C782" i="15" s="1"/>
  <c r="D782" i="15" s="1"/>
  <c r="T782" i="11"/>
  <c r="AB782" i="11"/>
  <c r="C782" i="14" s="1"/>
  <c r="R782" i="11"/>
  <c r="AD780" i="11"/>
  <c r="E780" i="14" s="1"/>
  <c r="AF780" i="11"/>
  <c r="O780" i="14" s="1"/>
  <c r="R780" i="15" s="1"/>
  <c r="U782" i="11"/>
  <c r="P782" i="11"/>
  <c r="L782" i="11" s="1"/>
  <c r="B782" i="14" s="1"/>
  <c r="A782" i="8"/>
  <c r="P782" i="8" s="1"/>
  <c r="Q782" i="11"/>
  <c r="S782" i="11"/>
  <c r="AE780" i="11"/>
  <c r="N780" i="14" s="1"/>
  <c r="Q780" i="15" s="1"/>
  <c r="O781" i="11"/>
  <c r="X781" i="11"/>
  <c r="M781" i="14" s="1"/>
  <c r="AH780" i="11"/>
  <c r="Q780" i="14" s="1"/>
  <c r="T780" i="15" s="1"/>
  <c r="AG780" i="11"/>
  <c r="P780" i="14" s="1"/>
  <c r="S780" i="15" s="1"/>
  <c r="P781" i="15" l="1"/>
  <c r="C780" i="8"/>
  <c r="D782" i="8"/>
  <c r="Q782" i="8"/>
  <c r="E782" i="8"/>
  <c r="C782" i="8"/>
  <c r="B782" i="8"/>
  <c r="Y781" i="11"/>
  <c r="W781" i="11" s="1"/>
  <c r="M782" i="11"/>
  <c r="N783" i="11" s="1"/>
  <c r="Z782" i="11"/>
  <c r="AC781" i="11" l="1"/>
  <c r="D781" i="14" s="1"/>
  <c r="A783" i="14"/>
  <c r="A783" i="15" s="1"/>
  <c r="C783" i="15" s="1"/>
  <c r="D783" i="15" s="1"/>
  <c r="T783" i="11"/>
  <c r="AB783" i="11"/>
  <c r="C783" i="14" s="1"/>
  <c r="R783" i="11"/>
  <c r="AG781" i="11"/>
  <c r="P781" i="14" s="1"/>
  <c r="S781" i="15" s="1"/>
  <c r="AF781" i="11"/>
  <c r="O781" i="14" s="1"/>
  <c r="R781" i="15" s="1"/>
  <c r="AD781" i="11"/>
  <c r="E781" i="14" s="1"/>
  <c r="AE781" i="11"/>
  <c r="N781" i="14" s="1"/>
  <c r="Q781" i="15" s="1"/>
  <c r="AH781" i="11"/>
  <c r="Q781" i="14" s="1"/>
  <c r="T781" i="15" s="1"/>
  <c r="S783" i="11"/>
  <c r="U783" i="11"/>
  <c r="Q783" i="11"/>
  <c r="P783" i="11"/>
  <c r="L783" i="11" s="1"/>
  <c r="B783" i="14" s="1"/>
  <c r="X782" i="11"/>
  <c r="M782" i="14" s="1"/>
  <c r="O782" i="11"/>
  <c r="P782" i="15" l="1"/>
  <c r="A783" i="8"/>
  <c r="P783" i="8" s="1"/>
  <c r="Q783" i="8" s="1"/>
  <c r="Z783" i="11"/>
  <c r="M783" i="11"/>
  <c r="N784" i="11" s="1"/>
  <c r="Y782" i="11"/>
  <c r="W782" i="11" s="1"/>
  <c r="D783" i="8" l="1"/>
  <c r="C783" i="8"/>
  <c r="B783" i="8"/>
  <c r="E783" i="8"/>
  <c r="AC782" i="11"/>
  <c r="D782" i="14" s="1"/>
  <c r="A784" i="14"/>
  <c r="A784" i="15" s="1"/>
  <c r="C784" i="15" s="1"/>
  <c r="D784" i="15" s="1"/>
  <c r="T784" i="11"/>
  <c r="AB784" i="11"/>
  <c r="C784" i="14" s="1"/>
  <c r="R784" i="11"/>
  <c r="AE782" i="11"/>
  <c r="N782" i="14" s="1"/>
  <c r="Q782" i="15" s="1"/>
  <c r="AF782" i="11"/>
  <c r="O782" i="14" s="1"/>
  <c r="R782" i="15" s="1"/>
  <c r="AD782" i="11"/>
  <c r="E782" i="14" s="1"/>
  <c r="P784" i="11"/>
  <c r="L784" i="11" s="1"/>
  <c r="B784" i="14" s="1"/>
  <c r="U784" i="11"/>
  <c r="S784" i="11"/>
  <c r="Q784" i="11"/>
  <c r="AG782" i="11"/>
  <c r="P782" i="14" s="1"/>
  <c r="S782" i="15" s="1"/>
  <c r="X783" i="11"/>
  <c r="M783" i="14" s="1"/>
  <c r="O783" i="11"/>
  <c r="AH782" i="11"/>
  <c r="Q782" i="14" s="1"/>
  <c r="T782" i="15" s="1"/>
  <c r="P783" i="15" l="1"/>
  <c r="A784" i="8"/>
  <c r="P784" i="8" s="1"/>
  <c r="Q784" i="8" s="1"/>
  <c r="M784" i="11"/>
  <c r="N785" i="11" s="1"/>
  <c r="Z784" i="11"/>
  <c r="Y783" i="11"/>
  <c r="W783" i="11" s="1"/>
  <c r="AE783" i="11" l="1"/>
  <c r="N783" i="14" s="1"/>
  <c r="Q783" i="15" s="1"/>
  <c r="AC783" i="11"/>
  <c r="D783" i="14" s="1"/>
  <c r="D784" i="8"/>
  <c r="C784" i="8"/>
  <c r="E784" i="8"/>
  <c r="B784" i="8"/>
  <c r="A785" i="14"/>
  <c r="A785" i="15" s="1"/>
  <c r="C785" i="15" s="1"/>
  <c r="D785" i="15" s="1"/>
  <c r="T785" i="11"/>
  <c r="AB785" i="11"/>
  <c r="C785" i="14" s="1"/>
  <c r="R785" i="11"/>
  <c r="AF783" i="11"/>
  <c r="O783" i="14" s="1"/>
  <c r="R783" i="15" s="1"/>
  <c r="X784" i="11"/>
  <c r="M784" i="14" s="1"/>
  <c r="O784" i="11"/>
  <c r="U785" i="11"/>
  <c r="P785" i="11"/>
  <c r="L785" i="11" s="1"/>
  <c r="B785" i="14" s="1"/>
  <c r="S785" i="11"/>
  <c r="Q785" i="11"/>
  <c r="AH783" i="11"/>
  <c r="Q783" i="14" s="1"/>
  <c r="T783" i="15" s="1"/>
  <c r="AG783" i="11"/>
  <c r="P783" i="14" s="1"/>
  <c r="S783" i="15" s="1"/>
  <c r="AD783" i="11"/>
  <c r="E783" i="14" s="1"/>
  <c r="P784" i="15" l="1"/>
  <c r="A785" i="8"/>
  <c r="D785" i="8" s="1"/>
  <c r="M785" i="11"/>
  <c r="N786" i="11" s="1"/>
  <c r="Z785" i="11"/>
  <c r="Y784" i="11"/>
  <c r="W784" i="11" s="1"/>
  <c r="AC784" i="11" l="1"/>
  <c r="D784" i="14" s="1"/>
  <c r="P785" i="8"/>
  <c r="Q785" i="8" s="1"/>
  <c r="B785" i="8"/>
  <c r="C785" i="8"/>
  <c r="E785" i="8"/>
  <c r="A786" i="14"/>
  <c r="T786" i="11"/>
  <c r="AB786" i="11"/>
  <c r="C786" i="14" s="1"/>
  <c r="R786" i="11"/>
  <c r="AE784" i="11"/>
  <c r="N784" i="14" s="1"/>
  <c r="Q784" i="15" s="1"/>
  <c r="AF784" i="11"/>
  <c r="O784" i="14" s="1"/>
  <c r="R784" i="15" s="1"/>
  <c r="AD784" i="11"/>
  <c r="E784" i="14" s="1"/>
  <c r="AG784" i="11"/>
  <c r="P784" i="14" s="1"/>
  <c r="S784" i="15" s="1"/>
  <c r="AH784" i="11"/>
  <c r="Q784" i="14" s="1"/>
  <c r="T784" i="15" s="1"/>
  <c r="X785" i="11"/>
  <c r="M785" i="14" s="1"/>
  <c r="O785" i="11"/>
  <c r="U786" i="11"/>
  <c r="S786" i="11"/>
  <c r="Q786" i="11"/>
  <c r="P786" i="11"/>
  <c r="L786" i="11" s="1"/>
  <c r="B786" i="14" s="1"/>
  <c r="P785" i="15" l="1"/>
  <c r="A786" i="8"/>
  <c r="P786" i="8" s="1"/>
  <c r="Q786" i="8" s="1"/>
  <c r="A786" i="15"/>
  <c r="C786" i="15" s="1"/>
  <c r="D786" i="15" s="1"/>
  <c r="M786" i="11"/>
  <c r="N787" i="11" s="1"/>
  <c r="Z786" i="11"/>
  <c r="Y785" i="11"/>
  <c r="W785" i="11" s="1"/>
  <c r="B786" i="8" l="1"/>
  <c r="D786" i="8"/>
  <c r="AC785" i="11"/>
  <c r="D785" i="14" s="1"/>
  <c r="C786" i="8"/>
  <c r="E786" i="8"/>
  <c r="A787" i="14"/>
  <c r="A787" i="15" s="1"/>
  <c r="C787" i="15" s="1"/>
  <c r="D787" i="15" s="1"/>
  <c r="T787" i="11"/>
  <c r="AB787" i="11"/>
  <c r="C787" i="14" s="1"/>
  <c r="R787" i="11"/>
  <c r="AG785" i="11"/>
  <c r="P785" i="14" s="1"/>
  <c r="S785" i="15" s="1"/>
  <c r="AF785" i="11"/>
  <c r="O785" i="14" s="1"/>
  <c r="R785" i="15" s="1"/>
  <c r="AD785" i="11"/>
  <c r="E785" i="14" s="1"/>
  <c r="AH785" i="11"/>
  <c r="Q785" i="14" s="1"/>
  <c r="T785" i="15" s="1"/>
  <c r="AE785" i="11"/>
  <c r="N785" i="14" s="1"/>
  <c r="Q785" i="15" s="1"/>
  <c r="X786" i="11"/>
  <c r="M786" i="14" s="1"/>
  <c r="O786" i="11"/>
  <c r="Q787" i="11"/>
  <c r="U787" i="11"/>
  <c r="S787" i="11"/>
  <c r="P787" i="11"/>
  <c r="L787" i="11" s="1"/>
  <c r="B787" i="14" s="1"/>
  <c r="P786" i="15" l="1"/>
  <c r="A787" i="8"/>
  <c r="P787" i="8" s="1"/>
  <c r="Q787" i="8" s="1"/>
  <c r="Z787" i="11"/>
  <c r="M787" i="11"/>
  <c r="N788" i="11" s="1"/>
  <c r="Y786" i="11"/>
  <c r="W786" i="11" s="1"/>
  <c r="AC786" i="11" l="1"/>
  <c r="D786" i="14" s="1"/>
  <c r="B787" i="8"/>
  <c r="C787" i="8"/>
  <c r="D787" i="8"/>
  <c r="E787" i="8"/>
  <c r="A788" i="14"/>
  <c r="A788" i="15" s="1"/>
  <c r="C788" i="15" s="1"/>
  <c r="D788" i="15" s="1"/>
  <c r="T788" i="11"/>
  <c r="AB788" i="11"/>
  <c r="C788" i="14" s="1"/>
  <c r="AG786" i="11"/>
  <c r="P786" i="14" s="1"/>
  <c r="S786" i="15" s="1"/>
  <c r="AF786" i="11"/>
  <c r="O786" i="14" s="1"/>
  <c r="R786" i="15" s="1"/>
  <c r="R788" i="11"/>
  <c r="AE786" i="11"/>
  <c r="N786" i="14" s="1"/>
  <c r="Q786" i="15" s="1"/>
  <c r="AH786" i="11"/>
  <c r="Q786" i="14" s="1"/>
  <c r="T786" i="15" s="1"/>
  <c r="AD786" i="11"/>
  <c r="E786" i="14" s="1"/>
  <c r="Q788" i="11"/>
  <c r="U788" i="11"/>
  <c r="S788" i="11"/>
  <c r="A788" i="8"/>
  <c r="P788" i="8" s="1"/>
  <c r="P788" i="11"/>
  <c r="L788" i="11" s="1"/>
  <c r="B788" i="14" s="1"/>
  <c r="X787" i="11"/>
  <c r="M787" i="14" s="1"/>
  <c r="O787" i="11"/>
  <c r="P787" i="15" l="1"/>
  <c r="D788" i="8"/>
  <c r="Q788" i="8"/>
  <c r="E788" i="8"/>
  <c r="B788" i="8"/>
  <c r="C788" i="8"/>
  <c r="Z788" i="11"/>
  <c r="M788" i="11"/>
  <c r="N789" i="11" s="1"/>
  <c r="Y787" i="11"/>
  <c r="W787" i="11" s="1"/>
  <c r="AC787" i="11" l="1"/>
  <c r="D787" i="14" s="1"/>
  <c r="A789" i="14"/>
  <c r="A789" i="15" s="1"/>
  <c r="C789" i="15" s="1"/>
  <c r="D789" i="15" s="1"/>
  <c r="T789" i="11"/>
  <c r="AB789" i="11"/>
  <c r="C789" i="14" s="1"/>
  <c r="R789" i="11"/>
  <c r="AD787" i="11"/>
  <c r="E787" i="14" s="1"/>
  <c r="AG787" i="11"/>
  <c r="P787" i="14" s="1"/>
  <c r="S787" i="15" s="1"/>
  <c r="AE787" i="11"/>
  <c r="N787" i="14" s="1"/>
  <c r="Q787" i="15" s="1"/>
  <c r="P789" i="11"/>
  <c r="L789" i="11" s="1"/>
  <c r="B789" i="14" s="1"/>
  <c r="U789" i="11"/>
  <c r="S789" i="11"/>
  <c r="Q789" i="11"/>
  <c r="AF787" i="11"/>
  <c r="O787" i="14" s="1"/>
  <c r="R787" i="15" s="1"/>
  <c r="AH787" i="11"/>
  <c r="Q787" i="14" s="1"/>
  <c r="T787" i="15" s="1"/>
  <c r="X788" i="11"/>
  <c r="M788" i="14" s="1"/>
  <c r="O788" i="11"/>
  <c r="P788" i="15" l="1"/>
  <c r="A789" i="8"/>
  <c r="P789" i="8" s="1"/>
  <c r="Q789" i="8" s="1"/>
  <c r="Y788" i="11"/>
  <c r="W788" i="11" s="1"/>
  <c r="Z789" i="11"/>
  <c r="M789" i="11"/>
  <c r="N790" i="11" s="1"/>
  <c r="AC788" i="11" l="1"/>
  <c r="D788" i="14" s="1"/>
  <c r="D789" i="8"/>
  <c r="C789" i="8"/>
  <c r="B789" i="8"/>
  <c r="E789" i="8"/>
  <c r="A790" i="14"/>
  <c r="A790" i="15" s="1"/>
  <c r="C790" i="15" s="1"/>
  <c r="D790" i="15" s="1"/>
  <c r="T790" i="11"/>
  <c r="AB790" i="11"/>
  <c r="C790" i="14" s="1"/>
  <c r="R790" i="11"/>
  <c r="AF788" i="11"/>
  <c r="O788" i="14" s="1"/>
  <c r="R788" i="15" s="1"/>
  <c r="AD788" i="11"/>
  <c r="E788" i="14" s="1"/>
  <c r="AE788" i="11"/>
  <c r="N788" i="14" s="1"/>
  <c r="Q788" i="15" s="1"/>
  <c r="AH788" i="11"/>
  <c r="Q788" i="14" s="1"/>
  <c r="T788" i="15" s="1"/>
  <c r="S790" i="11"/>
  <c r="Q790" i="11"/>
  <c r="U790" i="11"/>
  <c r="P790" i="11"/>
  <c r="L790" i="11" s="1"/>
  <c r="B790" i="14" s="1"/>
  <c r="O789" i="11"/>
  <c r="X789" i="11"/>
  <c r="M789" i="14" s="1"/>
  <c r="AG788" i="11"/>
  <c r="P788" i="14" s="1"/>
  <c r="S788" i="15" s="1"/>
  <c r="P789" i="15" l="1"/>
  <c r="A790" i="8"/>
  <c r="P790" i="8" s="1"/>
  <c r="Q790" i="8" s="1"/>
  <c r="Y789" i="11"/>
  <c r="W789" i="11" s="1"/>
  <c r="Z790" i="11"/>
  <c r="M790" i="11"/>
  <c r="N791" i="11" s="1"/>
  <c r="AH789" i="11" l="1"/>
  <c r="Q789" i="14" s="1"/>
  <c r="T789" i="15" s="1"/>
  <c r="AC789" i="11"/>
  <c r="E790" i="8"/>
  <c r="C790" i="8"/>
  <c r="B790" i="8"/>
  <c r="D790" i="8"/>
  <c r="AE789" i="11"/>
  <c r="N789" i="14" s="1"/>
  <c r="Q789" i="15" s="1"/>
  <c r="AG789" i="11"/>
  <c r="P789" i="14" s="1"/>
  <c r="S789" i="15" s="1"/>
  <c r="A791" i="14"/>
  <c r="A791" i="15" s="1"/>
  <c r="C791" i="15" s="1"/>
  <c r="D791" i="15" s="1"/>
  <c r="T791" i="11"/>
  <c r="AB791" i="11"/>
  <c r="C791" i="14" s="1"/>
  <c r="R791" i="11"/>
  <c r="AF789" i="11"/>
  <c r="O789" i="14" s="1"/>
  <c r="R789" i="15" s="1"/>
  <c r="D789" i="14"/>
  <c r="AD789" i="11"/>
  <c r="E789" i="14" s="1"/>
  <c r="O790" i="11"/>
  <c r="X790" i="11"/>
  <c r="M790" i="14" s="1"/>
  <c r="Q791" i="11"/>
  <c r="P791" i="11"/>
  <c r="L791" i="11" s="1"/>
  <c r="B791" i="14" s="1"/>
  <c r="S791" i="11"/>
  <c r="U791" i="11"/>
  <c r="P790" i="15" l="1"/>
  <c r="A791" i="8"/>
  <c r="P791" i="8" s="1"/>
  <c r="Q791" i="8" s="1"/>
  <c r="M791" i="11"/>
  <c r="N792" i="11" s="1"/>
  <c r="Z791" i="11"/>
  <c r="Y790" i="11"/>
  <c r="W790" i="11" s="1"/>
  <c r="AC790" i="11" l="1"/>
  <c r="D790" i="14" s="1"/>
  <c r="C791" i="8"/>
  <c r="B791" i="8"/>
  <c r="D791" i="8"/>
  <c r="E791" i="8"/>
  <c r="AG790" i="11"/>
  <c r="P790" i="14" s="1"/>
  <c r="S790" i="15" s="1"/>
  <c r="AE790" i="11"/>
  <c r="N790" i="14" s="1"/>
  <c r="Q790" i="15" s="1"/>
  <c r="AH790" i="11"/>
  <c r="Q790" i="14" s="1"/>
  <c r="T790" i="15" s="1"/>
  <c r="AF790" i="11"/>
  <c r="O790" i="14" s="1"/>
  <c r="R790" i="15" s="1"/>
  <c r="A792" i="14"/>
  <c r="A792" i="15" s="1"/>
  <c r="C792" i="15" s="1"/>
  <c r="D792" i="15" s="1"/>
  <c r="T792" i="11"/>
  <c r="AB792" i="11"/>
  <c r="C792" i="14" s="1"/>
  <c r="R792" i="11"/>
  <c r="AD790" i="11"/>
  <c r="E790" i="14" s="1"/>
  <c r="X791" i="11"/>
  <c r="M791" i="14" s="1"/>
  <c r="O791" i="11"/>
  <c r="P792" i="11"/>
  <c r="L792" i="11" s="1"/>
  <c r="B792" i="14" s="1"/>
  <c r="U792" i="11"/>
  <c r="Q792" i="11"/>
  <c r="S792" i="11"/>
  <c r="P791" i="15" l="1"/>
  <c r="A792" i="8"/>
  <c r="P792" i="8" s="1"/>
  <c r="Q792" i="8" s="1"/>
  <c r="Z792" i="11"/>
  <c r="M792" i="11"/>
  <c r="N793" i="11" s="1"/>
  <c r="Y791" i="11"/>
  <c r="W791" i="11" s="1"/>
  <c r="AC791" i="11" l="1"/>
  <c r="D791" i="14" s="1"/>
  <c r="C792" i="8"/>
  <c r="B792" i="8"/>
  <c r="D792" i="8"/>
  <c r="E792" i="8"/>
  <c r="AF791" i="11"/>
  <c r="O791" i="14" s="1"/>
  <c r="R791" i="15" s="1"/>
  <c r="AH791" i="11"/>
  <c r="Q791" i="14" s="1"/>
  <c r="T791" i="15" s="1"/>
  <c r="AE791" i="11"/>
  <c r="N791" i="14" s="1"/>
  <c r="Q791" i="15" s="1"/>
  <c r="AG791" i="11"/>
  <c r="P791" i="14" s="1"/>
  <c r="S791" i="15" s="1"/>
  <c r="A793" i="14"/>
  <c r="A793" i="15" s="1"/>
  <c r="C793" i="15" s="1"/>
  <c r="D793" i="15" s="1"/>
  <c r="T793" i="11"/>
  <c r="AB793" i="11"/>
  <c r="C793" i="14" s="1"/>
  <c r="R793" i="11"/>
  <c r="AD791" i="11"/>
  <c r="E791" i="14" s="1"/>
  <c r="S793" i="11"/>
  <c r="P793" i="11"/>
  <c r="L793" i="11" s="1"/>
  <c r="B793" i="14" s="1"/>
  <c r="U793" i="11"/>
  <c r="Q793" i="11"/>
  <c r="X792" i="11"/>
  <c r="M792" i="14" s="1"/>
  <c r="O792" i="11"/>
  <c r="P792" i="15" l="1"/>
  <c r="A793" i="8"/>
  <c r="P793" i="8" s="1"/>
  <c r="Q793" i="8" s="1"/>
  <c r="M793" i="11"/>
  <c r="N794" i="11" s="1"/>
  <c r="Z793" i="11"/>
  <c r="AG792" i="11"/>
  <c r="P792" i="14" s="1"/>
  <c r="S792" i="15" s="1"/>
  <c r="Y792" i="11"/>
  <c r="W792" i="11" s="1"/>
  <c r="AC792" i="11" s="1"/>
  <c r="AE792" i="11"/>
  <c r="N792" i="14" s="1"/>
  <c r="Q792" i="15" s="1"/>
  <c r="AH792" i="11"/>
  <c r="Q792" i="14" s="1"/>
  <c r="T792" i="15" s="1"/>
  <c r="AF792" i="11"/>
  <c r="O792" i="14" s="1"/>
  <c r="R792" i="15" s="1"/>
  <c r="B793" i="8" l="1"/>
  <c r="D793" i="8"/>
  <c r="E793" i="8"/>
  <c r="A794" i="14"/>
  <c r="A794" i="15" s="1"/>
  <c r="C794" i="15" s="1"/>
  <c r="D794" i="15" s="1"/>
  <c r="T794" i="11"/>
  <c r="AB794" i="11"/>
  <c r="C794" i="14" s="1"/>
  <c r="R794" i="11"/>
  <c r="O793" i="11"/>
  <c r="X793" i="11"/>
  <c r="M793" i="14" s="1"/>
  <c r="P794" i="11"/>
  <c r="L794" i="11" s="1"/>
  <c r="B794" i="14" s="1"/>
  <c r="U794" i="11"/>
  <c r="S794" i="11"/>
  <c r="Q794" i="11"/>
  <c r="AD792" i="11"/>
  <c r="E792" i="14" s="1"/>
  <c r="D792" i="14"/>
  <c r="P793" i="15" l="1"/>
  <c r="A794" i="8"/>
  <c r="P794" i="8" s="1"/>
  <c r="Q794" i="8" s="1"/>
  <c r="Y793" i="11"/>
  <c r="W793" i="11" s="1"/>
  <c r="AH793" i="11"/>
  <c r="Q793" i="14" s="1"/>
  <c r="T793" i="15" s="1"/>
  <c r="AF793" i="11"/>
  <c r="O793" i="14" s="1"/>
  <c r="R793" i="15" s="1"/>
  <c r="Z794" i="11"/>
  <c r="M794" i="11"/>
  <c r="N795" i="11" s="1"/>
  <c r="AC793" i="11" l="1"/>
  <c r="D793" i="14" s="1"/>
  <c r="D794" i="8"/>
  <c r="C793" i="8"/>
  <c r="B794" i="8"/>
  <c r="E794" i="8"/>
  <c r="A795" i="14"/>
  <c r="A795" i="15" s="1"/>
  <c r="C795" i="15" s="1"/>
  <c r="D795" i="15" s="1"/>
  <c r="T795" i="11"/>
  <c r="AG793" i="11"/>
  <c r="P793" i="14" s="1"/>
  <c r="S793" i="15" s="1"/>
  <c r="AE793" i="11"/>
  <c r="N793" i="14" s="1"/>
  <c r="Q793" i="15" s="1"/>
  <c r="AB795" i="11"/>
  <c r="C795" i="14" s="1"/>
  <c r="R795" i="11"/>
  <c r="AD793" i="11"/>
  <c r="E793" i="14" s="1"/>
  <c r="P795" i="11"/>
  <c r="L795" i="11" s="1"/>
  <c r="B795" i="14" s="1"/>
  <c r="Q795" i="11"/>
  <c r="U795" i="11"/>
  <c r="S795" i="11"/>
  <c r="O794" i="11"/>
  <c r="X794" i="11"/>
  <c r="M794" i="14" s="1"/>
  <c r="P794" i="15" l="1"/>
  <c r="A795" i="8"/>
  <c r="P795" i="8" s="1"/>
  <c r="Q795" i="8" s="1"/>
  <c r="Y794" i="11"/>
  <c r="W794" i="11" s="1"/>
  <c r="Z795" i="11"/>
  <c r="M795" i="11"/>
  <c r="N796" i="11" s="1"/>
  <c r="AC794" i="11" l="1"/>
  <c r="D794" i="14" s="1"/>
  <c r="B795" i="8"/>
  <c r="C795" i="8"/>
  <c r="C794" i="8"/>
  <c r="D795" i="8"/>
  <c r="E795" i="8"/>
  <c r="A796" i="14"/>
  <c r="T796" i="11"/>
  <c r="AG794" i="11"/>
  <c r="P794" i="14" s="1"/>
  <c r="S794" i="15" s="1"/>
  <c r="AH794" i="11"/>
  <c r="Q794" i="14" s="1"/>
  <c r="T794" i="15" s="1"/>
  <c r="AE794" i="11"/>
  <c r="N794" i="14" s="1"/>
  <c r="Q794" i="15" s="1"/>
  <c r="AF794" i="11"/>
  <c r="O794" i="14" s="1"/>
  <c r="R794" i="15" s="1"/>
  <c r="AB796" i="11"/>
  <c r="C796" i="14" s="1"/>
  <c r="R796" i="11"/>
  <c r="AD794" i="11"/>
  <c r="E794" i="14" s="1"/>
  <c r="O795" i="11"/>
  <c r="X795" i="11"/>
  <c r="M795" i="14" s="1"/>
  <c r="U796" i="11"/>
  <c r="S796" i="11"/>
  <c r="P796" i="11"/>
  <c r="L796" i="11" s="1"/>
  <c r="B796" i="14" s="1"/>
  <c r="Q796" i="11"/>
  <c r="P795" i="15" l="1"/>
  <c r="A796" i="8"/>
  <c r="P796" i="8" s="1"/>
  <c r="Q796" i="8" s="1"/>
  <c r="A796" i="15"/>
  <c r="C796" i="15" s="1"/>
  <c r="D796" i="15" s="1"/>
  <c r="Y795" i="11"/>
  <c r="W795" i="11" s="1"/>
  <c r="AH795" i="11"/>
  <c r="Q795" i="14" s="1"/>
  <c r="T795" i="15" s="1"/>
  <c r="M796" i="11"/>
  <c r="N797" i="11" s="1"/>
  <c r="Z796" i="11"/>
  <c r="C796" i="8" l="1"/>
  <c r="B796" i="8"/>
  <c r="E796" i="8"/>
  <c r="D796" i="8"/>
  <c r="AC795" i="11"/>
  <c r="D795" i="14" s="1"/>
  <c r="A797" i="14"/>
  <c r="A797" i="15" s="1"/>
  <c r="C797" i="15" s="1"/>
  <c r="D797" i="15" s="1"/>
  <c r="T797" i="11"/>
  <c r="AG795" i="11"/>
  <c r="P795" i="14" s="1"/>
  <c r="S795" i="15" s="1"/>
  <c r="AF795" i="11"/>
  <c r="O795" i="14" s="1"/>
  <c r="R795" i="15" s="1"/>
  <c r="AE795" i="11"/>
  <c r="N795" i="14" s="1"/>
  <c r="Q795" i="15" s="1"/>
  <c r="AB797" i="11"/>
  <c r="C797" i="14" s="1"/>
  <c r="R797" i="11"/>
  <c r="AD795" i="11"/>
  <c r="E795" i="14" s="1"/>
  <c r="X796" i="11"/>
  <c r="M796" i="14" s="1"/>
  <c r="O796" i="11"/>
  <c r="P797" i="11"/>
  <c r="L797" i="11" s="1"/>
  <c r="B797" i="14" s="1"/>
  <c r="S797" i="11"/>
  <c r="Q797" i="11"/>
  <c r="U797" i="11"/>
  <c r="P796" i="15" l="1"/>
  <c r="A797" i="8"/>
  <c r="P797" i="8" s="1"/>
  <c r="Q797" i="8" s="1"/>
  <c r="Z797" i="11"/>
  <c r="M797" i="11"/>
  <c r="N798" i="11" s="1"/>
  <c r="Y796" i="11"/>
  <c r="W796" i="11" s="1"/>
  <c r="E797" i="8" l="1"/>
  <c r="B797" i="8"/>
  <c r="C797" i="8"/>
  <c r="D797" i="8"/>
  <c r="AE796" i="11"/>
  <c r="N796" i="14" s="1"/>
  <c r="Q796" i="15" s="1"/>
  <c r="AC796" i="11"/>
  <c r="D796" i="14" s="1"/>
  <c r="A798" i="14"/>
  <c r="A798" i="15" s="1"/>
  <c r="C798" i="15" s="1"/>
  <c r="D798" i="15" s="1"/>
  <c r="T798" i="11"/>
  <c r="AF796" i="11"/>
  <c r="O796" i="14" s="1"/>
  <c r="R796" i="15" s="1"/>
  <c r="AH796" i="11"/>
  <c r="Q796" i="14" s="1"/>
  <c r="T796" i="15" s="1"/>
  <c r="AB798" i="11"/>
  <c r="C798" i="14" s="1"/>
  <c r="R798" i="11"/>
  <c r="U798" i="11"/>
  <c r="Q798" i="11"/>
  <c r="S798" i="11"/>
  <c r="P798" i="11"/>
  <c r="L798" i="11" s="1"/>
  <c r="B798" i="14" s="1"/>
  <c r="AG796" i="11"/>
  <c r="P796" i="14" s="1"/>
  <c r="S796" i="15" s="1"/>
  <c r="X797" i="11"/>
  <c r="M797" i="14" s="1"/>
  <c r="O797" i="11"/>
  <c r="AD796" i="11"/>
  <c r="E796" i="14" s="1"/>
  <c r="P797" i="15" l="1"/>
  <c r="A798" i="8"/>
  <c r="P798" i="8" s="1"/>
  <c r="Q798" i="8" s="1"/>
  <c r="Z798" i="11"/>
  <c r="M798" i="11"/>
  <c r="N799" i="11" s="1"/>
  <c r="Y797" i="11"/>
  <c r="W797" i="11" s="1"/>
  <c r="AF797" i="11" l="1"/>
  <c r="O797" i="14" s="1"/>
  <c r="R797" i="15" s="1"/>
  <c r="AC797" i="11"/>
  <c r="D797" i="14" s="1"/>
  <c r="B798" i="8"/>
  <c r="D798" i="8"/>
  <c r="E798" i="8"/>
  <c r="A799" i="14"/>
  <c r="A799" i="15" s="1"/>
  <c r="C799" i="15" s="1"/>
  <c r="D799" i="15" s="1"/>
  <c r="T799" i="11"/>
  <c r="AH797" i="11"/>
  <c r="Q797" i="14" s="1"/>
  <c r="T797" i="15" s="1"/>
  <c r="AE797" i="11"/>
  <c r="N797" i="14" s="1"/>
  <c r="Q797" i="15" s="1"/>
  <c r="AB799" i="11"/>
  <c r="C799" i="14" s="1"/>
  <c r="R799" i="11"/>
  <c r="AG797" i="11"/>
  <c r="P797" i="14" s="1"/>
  <c r="S797" i="15" s="1"/>
  <c r="P799" i="11"/>
  <c r="L799" i="11" s="1"/>
  <c r="B799" i="14" s="1"/>
  <c r="Q799" i="11"/>
  <c r="S799" i="11"/>
  <c r="U799" i="11"/>
  <c r="AD797" i="11"/>
  <c r="E797" i="14" s="1"/>
  <c r="X798" i="11"/>
  <c r="M798" i="14" s="1"/>
  <c r="O798" i="11"/>
  <c r="P798" i="15" l="1"/>
  <c r="A799" i="8"/>
  <c r="P799" i="8" s="1"/>
  <c r="Q799" i="8" s="1"/>
  <c r="Y798" i="11"/>
  <c r="W798" i="11" s="1"/>
  <c r="Z799" i="11"/>
  <c r="M799" i="11"/>
  <c r="N800" i="11" s="1"/>
  <c r="AD798" i="11" l="1"/>
  <c r="E798" i="14" s="1"/>
  <c r="AC798" i="11"/>
  <c r="D798" i="14" s="1"/>
  <c r="B799" i="8"/>
  <c r="D799" i="8"/>
  <c r="E799" i="8"/>
  <c r="AF798" i="11"/>
  <c r="O798" i="14" s="1"/>
  <c r="R798" i="15" s="1"/>
  <c r="A800" i="14"/>
  <c r="A800" i="15" s="1"/>
  <c r="C800" i="15" s="1"/>
  <c r="D800" i="15" s="1"/>
  <c r="T800" i="11"/>
  <c r="AE798" i="11"/>
  <c r="N798" i="14" s="1"/>
  <c r="Q798" i="15" s="1"/>
  <c r="AH798" i="11"/>
  <c r="Q798" i="14" s="1"/>
  <c r="T798" i="15" s="1"/>
  <c r="AB800" i="11"/>
  <c r="C800" i="14" s="1"/>
  <c r="R800" i="11"/>
  <c r="O799" i="11"/>
  <c r="X799" i="11"/>
  <c r="M799" i="14" s="1"/>
  <c r="S800" i="11"/>
  <c r="Q800" i="11"/>
  <c r="U800" i="11"/>
  <c r="P800" i="11"/>
  <c r="L800" i="11" s="1"/>
  <c r="B800" i="14" s="1"/>
  <c r="A800" i="8"/>
  <c r="P800" i="8" s="1"/>
  <c r="AG798" i="11"/>
  <c r="P798" i="14" s="1"/>
  <c r="S798" i="15" s="1"/>
  <c r="P799" i="15" l="1"/>
  <c r="C798" i="8"/>
  <c r="D800" i="8"/>
  <c r="Q800" i="8"/>
  <c r="E800" i="8"/>
  <c r="B800" i="8"/>
  <c r="C800" i="8"/>
  <c r="Y799" i="11"/>
  <c r="W799" i="11" s="1"/>
  <c r="AH799" i="11"/>
  <c r="Q799" i="14" s="1"/>
  <c r="T799" i="15" s="1"/>
  <c r="Z800" i="11"/>
  <c r="M800" i="11"/>
  <c r="N801" i="11" s="1"/>
  <c r="AE799" i="11" l="1"/>
  <c r="N799" i="14" s="1"/>
  <c r="Q799" i="15" s="1"/>
  <c r="AC799" i="11"/>
  <c r="D799" i="14" s="1"/>
  <c r="A801" i="14"/>
  <c r="A801" i="15" s="1"/>
  <c r="C801" i="15" s="1"/>
  <c r="D801" i="15" s="1"/>
  <c r="T801" i="11"/>
  <c r="AG799" i="11"/>
  <c r="P799" i="14" s="1"/>
  <c r="S799" i="15" s="1"/>
  <c r="AB801" i="11"/>
  <c r="C801" i="14" s="1"/>
  <c r="R801" i="11"/>
  <c r="AF799" i="11"/>
  <c r="O799" i="14" s="1"/>
  <c r="R799" i="15" s="1"/>
  <c r="AD799" i="11"/>
  <c r="E799" i="14" s="1"/>
  <c r="Q801" i="11"/>
  <c r="S801" i="11"/>
  <c r="P801" i="11"/>
  <c r="L801" i="11" s="1"/>
  <c r="B801" i="14" s="1"/>
  <c r="U801" i="11"/>
  <c r="X800" i="11"/>
  <c r="M800" i="14" s="1"/>
  <c r="O800" i="11"/>
  <c r="P800" i="15" l="1"/>
  <c r="A801" i="8"/>
  <c r="P801" i="8" s="1"/>
  <c r="Q801" i="8" s="1"/>
  <c r="C799" i="8"/>
  <c r="Y800" i="11"/>
  <c r="W800" i="11" s="1"/>
  <c r="AH800" i="11"/>
  <c r="Q800" i="14" s="1"/>
  <c r="T800" i="15" s="1"/>
  <c r="AG800" i="11"/>
  <c r="P800" i="14" s="1"/>
  <c r="S800" i="15" s="1"/>
  <c r="M801" i="11"/>
  <c r="N802" i="11" s="1"/>
  <c r="Z801" i="11"/>
  <c r="E801" i="8" l="1"/>
  <c r="C801" i="8"/>
  <c r="D801" i="8"/>
  <c r="B801" i="8"/>
  <c r="AE800" i="11"/>
  <c r="N800" i="14" s="1"/>
  <c r="Q800" i="15" s="1"/>
  <c r="AC800" i="11"/>
  <c r="D800" i="14" s="1"/>
  <c r="A802" i="14"/>
  <c r="A802" i="15" s="1"/>
  <c r="C802" i="15" s="1"/>
  <c r="D802" i="15" s="1"/>
  <c r="T802" i="11"/>
  <c r="AF800" i="11"/>
  <c r="O800" i="14" s="1"/>
  <c r="R800" i="15" s="1"/>
  <c r="AB802" i="11"/>
  <c r="C802" i="14" s="1"/>
  <c r="R802" i="11"/>
  <c r="Q802" i="11"/>
  <c r="P802" i="11"/>
  <c r="L802" i="11" s="1"/>
  <c r="B802" i="14" s="1"/>
  <c r="S802" i="11"/>
  <c r="U802" i="11"/>
  <c r="O801" i="11"/>
  <c r="X801" i="11"/>
  <c r="M801" i="14" s="1"/>
  <c r="AD800" i="11"/>
  <c r="E800" i="14" s="1"/>
  <c r="P801" i="15" l="1"/>
  <c r="A802" i="8"/>
  <c r="P802" i="8" s="1"/>
  <c r="Q802" i="8" s="1"/>
  <c r="Y801" i="11"/>
  <c r="W801" i="11" s="1"/>
  <c r="Z802" i="11"/>
  <c r="M802" i="11"/>
  <c r="N803" i="11" s="1"/>
  <c r="D802" i="8" l="1"/>
  <c r="B802" i="8"/>
  <c r="C802" i="8"/>
  <c r="E802" i="8"/>
  <c r="AC801" i="11"/>
  <c r="D801" i="14" s="1"/>
  <c r="A803" i="14"/>
  <c r="A803" i="15" s="1"/>
  <c r="C803" i="15" s="1"/>
  <c r="D803" i="15" s="1"/>
  <c r="T803" i="11"/>
  <c r="AF801" i="11"/>
  <c r="O801" i="14" s="1"/>
  <c r="R801" i="15" s="1"/>
  <c r="AG801" i="11"/>
  <c r="P801" i="14" s="1"/>
  <c r="S801" i="15" s="1"/>
  <c r="AH801" i="11"/>
  <c r="Q801" i="14" s="1"/>
  <c r="T801" i="15" s="1"/>
  <c r="AE801" i="11"/>
  <c r="N801" i="14" s="1"/>
  <c r="Q801" i="15" s="1"/>
  <c r="AB803" i="11"/>
  <c r="C803" i="14" s="1"/>
  <c r="R803" i="11"/>
  <c r="Q803" i="11"/>
  <c r="P803" i="11"/>
  <c r="L803" i="11" s="1"/>
  <c r="B803" i="14" s="1"/>
  <c r="S803" i="11"/>
  <c r="U803" i="11"/>
  <c r="AD801" i="11"/>
  <c r="E801" i="14" s="1"/>
  <c r="O802" i="11"/>
  <c r="X802" i="11"/>
  <c r="M802" i="14" s="1"/>
  <c r="P802" i="15" l="1"/>
  <c r="A803" i="8"/>
  <c r="P803" i="8" s="1"/>
  <c r="Q803" i="8" s="1"/>
  <c r="Y802" i="11"/>
  <c r="W802" i="11" s="1"/>
  <c r="M803" i="11"/>
  <c r="N804" i="11" s="1"/>
  <c r="Z803" i="11"/>
  <c r="AC802" i="11" l="1"/>
  <c r="D802" i="14" s="1"/>
  <c r="D803" i="8"/>
  <c r="E803" i="8"/>
  <c r="B803" i="8"/>
  <c r="A804" i="14"/>
  <c r="T804" i="11"/>
  <c r="AF802" i="11"/>
  <c r="O802" i="14" s="1"/>
  <c r="R802" i="15" s="1"/>
  <c r="AG802" i="11"/>
  <c r="P802" i="14" s="1"/>
  <c r="S802" i="15" s="1"/>
  <c r="AE802" i="11"/>
  <c r="N802" i="14" s="1"/>
  <c r="Q802" i="15" s="1"/>
  <c r="AH802" i="11"/>
  <c r="Q802" i="14" s="1"/>
  <c r="T802" i="15" s="1"/>
  <c r="AB804" i="11"/>
  <c r="C804" i="14" s="1"/>
  <c r="R804" i="11"/>
  <c r="S804" i="11"/>
  <c r="Q804" i="11"/>
  <c r="U804" i="11"/>
  <c r="P804" i="11"/>
  <c r="L804" i="11" s="1"/>
  <c r="B804" i="14" s="1"/>
  <c r="X803" i="11"/>
  <c r="M803" i="14" s="1"/>
  <c r="O803" i="11"/>
  <c r="AD802" i="11"/>
  <c r="E802" i="14" s="1"/>
  <c r="P803" i="15" l="1"/>
  <c r="A804" i="8"/>
  <c r="D804" i="8" s="1"/>
  <c r="A804" i="15"/>
  <c r="C804" i="15" s="1"/>
  <c r="D804" i="15" s="1"/>
  <c r="M804" i="11"/>
  <c r="N805" i="11" s="1"/>
  <c r="Z804" i="11"/>
  <c r="Y803" i="11"/>
  <c r="W803" i="11" s="1"/>
  <c r="P804" i="8" l="1"/>
  <c r="Q804" i="8" s="1"/>
  <c r="B804" i="8"/>
  <c r="AC803" i="11"/>
  <c r="D803" i="14" s="1"/>
  <c r="E804" i="8"/>
  <c r="C804" i="8"/>
  <c r="A805" i="14"/>
  <c r="A805" i="15" s="1"/>
  <c r="C805" i="15" s="1"/>
  <c r="D805" i="15" s="1"/>
  <c r="T805" i="11"/>
  <c r="AB805" i="11"/>
  <c r="C805" i="14" s="1"/>
  <c r="AH803" i="11"/>
  <c r="Q803" i="14" s="1"/>
  <c r="T803" i="15" s="1"/>
  <c r="R805" i="11"/>
  <c r="AD803" i="11"/>
  <c r="E803" i="14" s="1"/>
  <c r="AE803" i="11"/>
  <c r="N803" i="14" s="1"/>
  <c r="Q803" i="15" s="1"/>
  <c r="AG803" i="11"/>
  <c r="P803" i="14" s="1"/>
  <c r="S803" i="15" s="1"/>
  <c r="AF803" i="11"/>
  <c r="O803" i="14" s="1"/>
  <c r="R803" i="15" s="1"/>
  <c r="O804" i="11"/>
  <c r="X804" i="11"/>
  <c r="M804" i="14" s="1"/>
  <c r="Q805" i="11"/>
  <c r="P805" i="11"/>
  <c r="L805" i="11" s="1"/>
  <c r="B805" i="14" s="1"/>
  <c r="S805" i="11"/>
  <c r="U805" i="11"/>
  <c r="P804" i="15" l="1"/>
  <c r="C803" i="8"/>
  <c r="A805" i="8"/>
  <c r="P805" i="8" s="1"/>
  <c r="Q805" i="8" s="1"/>
  <c r="Y804" i="11"/>
  <c r="W804" i="11" s="1"/>
  <c r="M805" i="11"/>
  <c r="N806" i="11" s="1"/>
  <c r="Z805" i="11"/>
  <c r="AC804" i="11" l="1"/>
  <c r="D804" i="14" s="1"/>
  <c r="E805" i="8"/>
  <c r="C805" i="8"/>
  <c r="D805" i="8"/>
  <c r="B805" i="8"/>
  <c r="A806" i="14"/>
  <c r="A806" i="15" s="1"/>
  <c r="C806" i="15" s="1"/>
  <c r="D806" i="15" s="1"/>
  <c r="T806" i="11"/>
  <c r="AB806" i="11"/>
  <c r="C806" i="14" s="1"/>
  <c r="R806" i="11"/>
  <c r="AD804" i="11"/>
  <c r="E804" i="14" s="1"/>
  <c r="AF804" i="11"/>
  <c r="O804" i="14" s="1"/>
  <c r="R804" i="15" s="1"/>
  <c r="AE804" i="11"/>
  <c r="N804" i="14" s="1"/>
  <c r="Q804" i="15" s="1"/>
  <c r="AH804" i="11"/>
  <c r="Q804" i="14" s="1"/>
  <c r="T804" i="15" s="1"/>
  <c r="AG804" i="11"/>
  <c r="P804" i="14" s="1"/>
  <c r="S804" i="15" s="1"/>
  <c r="X805" i="11"/>
  <c r="M805" i="14" s="1"/>
  <c r="O805" i="11"/>
  <c r="S806" i="11"/>
  <c r="U806" i="11"/>
  <c r="P806" i="11"/>
  <c r="L806" i="11" s="1"/>
  <c r="B806" i="14" s="1"/>
  <c r="Q806" i="11"/>
  <c r="P805" i="15" l="1"/>
  <c r="A806" i="8"/>
  <c r="P806" i="8" s="1"/>
  <c r="Q806" i="8" s="1"/>
  <c r="Z806" i="11"/>
  <c r="M806" i="11"/>
  <c r="N807" i="11" s="1"/>
  <c r="Y805" i="11"/>
  <c r="W805" i="11" s="1"/>
  <c r="AF805" i="11" l="1"/>
  <c r="O805" i="14" s="1"/>
  <c r="R805" i="15" s="1"/>
  <c r="AC805" i="11"/>
  <c r="D805" i="14" s="1"/>
  <c r="B806" i="8"/>
  <c r="C806" i="8"/>
  <c r="E806" i="8"/>
  <c r="D806" i="8"/>
  <c r="A807" i="14"/>
  <c r="A807" i="15" s="1"/>
  <c r="C807" i="15" s="1"/>
  <c r="D807" i="15" s="1"/>
  <c r="T807" i="11"/>
  <c r="AB807" i="11"/>
  <c r="C807" i="14" s="1"/>
  <c r="R807" i="11"/>
  <c r="AE805" i="11"/>
  <c r="N805" i="14" s="1"/>
  <c r="Q805" i="15" s="1"/>
  <c r="U807" i="11"/>
  <c r="P807" i="11"/>
  <c r="L807" i="11" s="1"/>
  <c r="B807" i="14" s="1"/>
  <c r="Q807" i="11"/>
  <c r="S807" i="11"/>
  <c r="AH805" i="11"/>
  <c r="Q805" i="14" s="1"/>
  <c r="T805" i="15" s="1"/>
  <c r="O806" i="11"/>
  <c r="X806" i="11"/>
  <c r="M806" i="14" s="1"/>
  <c r="AD805" i="11"/>
  <c r="E805" i="14" s="1"/>
  <c r="AG805" i="11"/>
  <c r="P805" i="14" s="1"/>
  <c r="S805" i="15" s="1"/>
  <c r="P806" i="15" l="1"/>
  <c r="A807" i="8"/>
  <c r="P807" i="8" s="1"/>
  <c r="Q807" i="8" s="1"/>
  <c r="Y806" i="11"/>
  <c r="W806" i="11" s="1"/>
  <c r="Z807" i="11"/>
  <c r="M807" i="11"/>
  <c r="N808" i="11" s="1"/>
  <c r="AH806" i="11" l="1"/>
  <c r="Q806" i="14" s="1"/>
  <c r="T806" i="15" s="1"/>
  <c r="AC806" i="11"/>
  <c r="D806" i="14" s="1"/>
  <c r="C807" i="8"/>
  <c r="D807" i="8"/>
  <c r="B807" i="8"/>
  <c r="E807" i="8"/>
  <c r="A808" i="14"/>
  <c r="T808" i="11"/>
  <c r="AB808" i="11"/>
  <c r="C808" i="14" s="1"/>
  <c r="R808" i="11"/>
  <c r="AF806" i="11"/>
  <c r="O806" i="14" s="1"/>
  <c r="R806" i="15" s="1"/>
  <c r="AG806" i="11"/>
  <c r="P806" i="14" s="1"/>
  <c r="S806" i="15" s="1"/>
  <c r="AE806" i="11"/>
  <c r="N806" i="14" s="1"/>
  <c r="Q806" i="15" s="1"/>
  <c r="X807" i="11"/>
  <c r="M807" i="14" s="1"/>
  <c r="O807" i="11"/>
  <c r="Q808" i="11"/>
  <c r="U808" i="11"/>
  <c r="P808" i="11"/>
  <c r="L808" i="11" s="1"/>
  <c r="B808" i="14" s="1"/>
  <c r="S808" i="11"/>
  <c r="AD806" i="11"/>
  <c r="E806" i="14" s="1"/>
  <c r="P807" i="15" l="1"/>
  <c r="A808" i="8"/>
  <c r="P808" i="8" s="1"/>
  <c r="Q808" i="8" s="1"/>
  <c r="A808" i="15"/>
  <c r="C808" i="15" s="1"/>
  <c r="D808" i="15" s="1"/>
  <c r="Z808" i="11"/>
  <c r="M808" i="11"/>
  <c r="N809" i="11" s="1"/>
  <c r="Y807" i="11"/>
  <c r="W807" i="11" s="1"/>
  <c r="B808" i="8" l="1"/>
  <c r="AH807" i="11"/>
  <c r="Q807" i="14" s="1"/>
  <c r="T807" i="15" s="1"/>
  <c r="AC807" i="11"/>
  <c r="D807" i="14" s="1"/>
  <c r="E808" i="8"/>
  <c r="C808" i="8"/>
  <c r="D808" i="8"/>
  <c r="A809" i="14"/>
  <c r="A809" i="15" s="1"/>
  <c r="C809" i="15" s="1"/>
  <c r="D809" i="15" s="1"/>
  <c r="T809" i="11"/>
  <c r="AB809" i="11"/>
  <c r="C809" i="14" s="1"/>
  <c r="R809" i="11"/>
  <c r="AF807" i="11"/>
  <c r="O807" i="14" s="1"/>
  <c r="R807" i="15" s="1"/>
  <c r="Q809" i="11"/>
  <c r="S809" i="11"/>
  <c r="P809" i="11"/>
  <c r="L809" i="11" s="1"/>
  <c r="B809" i="14" s="1"/>
  <c r="U809" i="11"/>
  <c r="O808" i="11"/>
  <c r="X808" i="11"/>
  <c r="M808" i="14" s="1"/>
  <c r="AD807" i="11"/>
  <c r="E807" i="14" s="1"/>
  <c r="AG807" i="11"/>
  <c r="P807" i="14" s="1"/>
  <c r="S807" i="15" s="1"/>
  <c r="AE807" i="11"/>
  <c r="N807" i="14" s="1"/>
  <c r="Q807" i="15" s="1"/>
  <c r="P808" i="15" l="1"/>
  <c r="A809" i="8"/>
  <c r="P809" i="8" s="1"/>
  <c r="Q809" i="8" s="1"/>
  <c r="Y808" i="11"/>
  <c r="W808" i="11" s="1"/>
  <c r="Z809" i="11"/>
  <c r="M809" i="11"/>
  <c r="N810" i="11" s="1"/>
  <c r="AE808" i="11" l="1"/>
  <c r="N808" i="14" s="1"/>
  <c r="Q808" i="15" s="1"/>
  <c r="AC808" i="11"/>
  <c r="D808" i="14" s="1"/>
  <c r="C809" i="8"/>
  <c r="B809" i="8"/>
  <c r="D809" i="8"/>
  <c r="E809" i="8"/>
  <c r="A810" i="14"/>
  <c r="A810" i="15" s="1"/>
  <c r="C810" i="15" s="1"/>
  <c r="D810" i="15" s="1"/>
  <c r="T810" i="11"/>
  <c r="AB810" i="11"/>
  <c r="C810" i="14" s="1"/>
  <c r="R810" i="11"/>
  <c r="AH808" i="11"/>
  <c r="Q808" i="14" s="1"/>
  <c r="T808" i="15" s="1"/>
  <c r="AG808" i="11"/>
  <c r="P808" i="14" s="1"/>
  <c r="S808" i="15" s="1"/>
  <c r="AF808" i="11"/>
  <c r="O808" i="14" s="1"/>
  <c r="R808" i="15" s="1"/>
  <c r="Q810" i="11"/>
  <c r="P810" i="11"/>
  <c r="L810" i="11" s="1"/>
  <c r="B810" i="14" s="1"/>
  <c r="S810" i="11"/>
  <c r="U810" i="11"/>
  <c r="O809" i="11"/>
  <c r="X809" i="11"/>
  <c r="M809" i="14" s="1"/>
  <c r="AD808" i="11"/>
  <c r="E808" i="14" s="1"/>
  <c r="P809" i="15" l="1"/>
  <c r="A810" i="8"/>
  <c r="P810" i="8" s="1"/>
  <c r="Q810" i="8" s="1"/>
  <c r="Y809" i="11"/>
  <c r="W809" i="11" s="1"/>
  <c r="M810" i="11"/>
  <c r="N811" i="11" s="1"/>
  <c r="Z810" i="11"/>
  <c r="AG809" i="11" l="1"/>
  <c r="P809" i="14" s="1"/>
  <c r="S809" i="15" s="1"/>
  <c r="AC809" i="11"/>
  <c r="D809" i="14" s="1"/>
  <c r="B810" i="8"/>
  <c r="D810" i="8"/>
  <c r="E810" i="8"/>
  <c r="A811" i="14"/>
  <c r="A811" i="15" s="1"/>
  <c r="C811" i="15" s="1"/>
  <c r="D811" i="15" s="1"/>
  <c r="T811" i="11"/>
  <c r="AB811" i="11"/>
  <c r="C811" i="14" s="1"/>
  <c r="R811" i="11"/>
  <c r="AD809" i="11"/>
  <c r="E809" i="14" s="1"/>
  <c r="S811" i="11"/>
  <c r="Q811" i="11"/>
  <c r="P811" i="11"/>
  <c r="L811" i="11" s="1"/>
  <c r="B811" i="14" s="1"/>
  <c r="U811" i="11"/>
  <c r="AF809" i="11"/>
  <c r="O809" i="14" s="1"/>
  <c r="R809" i="15" s="1"/>
  <c r="AH809" i="11"/>
  <c r="Q809" i="14" s="1"/>
  <c r="T809" i="15" s="1"/>
  <c r="X810" i="11"/>
  <c r="M810" i="14" s="1"/>
  <c r="O810" i="11"/>
  <c r="AE809" i="11"/>
  <c r="N809" i="14" s="1"/>
  <c r="Q809" i="15" s="1"/>
  <c r="P810" i="15" l="1"/>
  <c r="A811" i="8"/>
  <c r="P811" i="8" s="1"/>
  <c r="Q811" i="8" s="1"/>
  <c r="Y810" i="11"/>
  <c r="W810" i="11" s="1"/>
  <c r="Z811" i="11"/>
  <c r="M811" i="11"/>
  <c r="N812" i="11" s="1"/>
  <c r="AC810" i="11" l="1"/>
  <c r="D810" i="14" s="1"/>
  <c r="B811" i="8"/>
  <c r="E811" i="8"/>
  <c r="D811" i="8"/>
  <c r="C810" i="8"/>
  <c r="A812" i="14"/>
  <c r="A812" i="15" s="1"/>
  <c r="C812" i="15" s="1"/>
  <c r="D812" i="15" s="1"/>
  <c r="T812" i="11"/>
  <c r="AB812" i="11"/>
  <c r="C812" i="14" s="1"/>
  <c r="R812" i="11"/>
  <c r="AG810" i="11"/>
  <c r="P810" i="14" s="1"/>
  <c r="S810" i="15" s="1"/>
  <c r="AF810" i="11"/>
  <c r="O810" i="14" s="1"/>
  <c r="R810" i="15" s="1"/>
  <c r="AH810" i="11"/>
  <c r="Q810" i="14" s="1"/>
  <c r="T810" i="15" s="1"/>
  <c r="AE810" i="11"/>
  <c r="N810" i="14" s="1"/>
  <c r="Q810" i="15" s="1"/>
  <c r="AD810" i="11"/>
  <c r="E810" i="14" s="1"/>
  <c r="U812" i="11"/>
  <c r="Q812" i="11"/>
  <c r="S812" i="11"/>
  <c r="P812" i="11"/>
  <c r="L812" i="11" s="1"/>
  <c r="B812" i="14" s="1"/>
  <c r="O811" i="11"/>
  <c r="X811" i="11"/>
  <c r="M811" i="14" s="1"/>
  <c r="P811" i="15" l="1"/>
  <c r="A812" i="8"/>
  <c r="P812" i="8" s="1"/>
  <c r="Q812" i="8" s="1"/>
  <c r="Y811" i="11"/>
  <c r="W811" i="11" s="1"/>
  <c r="Z812" i="11"/>
  <c r="M812" i="11"/>
  <c r="N813" i="11" s="1"/>
  <c r="B812" i="8" l="1"/>
  <c r="AG811" i="11"/>
  <c r="P811" i="14" s="1"/>
  <c r="S811" i="15" s="1"/>
  <c r="AC811" i="11"/>
  <c r="D811" i="14" s="1"/>
  <c r="C812" i="8"/>
  <c r="D812" i="8"/>
  <c r="E812" i="8"/>
  <c r="A813" i="14"/>
  <c r="A813" i="15" s="1"/>
  <c r="C813" i="15" s="1"/>
  <c r="D813" i="15" s="1"/>
  <c r="T813" i="11"/>
  <c r="AB813" i="11"/>
  <c r="C813" i="14" s="1"/>
  <c r="R813" i="11"/>
  <c r="AH811" i="11"/>
  <c r="Q811" i="14" s="1"/>
  <c r="T811" i="15" s="1"/>
  <c r="AE811" i="11"/>
  <c r="N811" i="14" s="1"/>
  <c r="Q811" i="15" s="1"/>
  <c r="AD811" i="11"/>
  <c r="E811" i="14" s="1"/>
  <c r="P813" i="11"/>
  <c r="L813" i="11" s="1"/>
  <c r="B813" i="14" s="1"/>
  <c r="S813" i="11"/>
  <c r="U813" i="11"/>
  <c r="Q813" i="11"/>
  <c r="X812" i="11"/>
  <c r="M812" i="14" s="1"/>
  <c r="O812" i="11"/>
  <c r="AF811" i="11"/>
  <c r="O811" i="14" s="1"/>
  <c r="R811" i="15" s="1"/>
  <c r="P812" i="15" l="1"/>
  <c r="C811" i="8"/>
  <c r="A813" i="8"/>
  <c r="P813" i="8" s="1"/>
  <c r="Q813" i="8" s="1"/>
  <c r="Z813" i="11"/>
  <c r="M813" i="11"/>
  <c r="N814" i="11" s="1"/>
  <c r="Y812" i="11"/>
  <c r="W812" i="11" s="1"/>
  <c r="AD812" i="11" l="1"/>
  <c r="E812" i="14" s="1"/>
  <c r="AC812" i="11"/>
  <c r="D813" i="8"/>
  <c r="C813" i="8"/>
  <c r="B813" i="8"/>
  <c r="E813" i="8"/>
  <c r="A814" i="14"/>
  <c r="A814" i="15" s="1"/>
  <c r="C814" i="15" s="1"/>
  <c r="D814" i="15" s="1"/>
  <c r="T814" i="11"/>
  <c r="AB814" i="11"/>
  <c r="C814" i="14" s="1"/>
  <c r="R814" i="11"/>
  <c r="AG812" i="11"/>
  <c r="P812" i="14" s="1"/>
  <c r="S812" i="15" s="1"/>
  <c r="AH812" i="11"/>
  <c r="Q812" i="14" s="1"/>
  <c r="T812" i="15" s="1"/>
  <c r="AE812" i="11"/>
  <c r="N812" i="14" s="1"/>
  <c r="Q812" i="15" s="1"/>
  <c r="P814" i="11"/>
  <c r="L814" i="11" s="1"/>
  <c r="B814" i="14" s="1"/>
  <c r="S814" i="11"/>
  <c r="Q814" i="11"/>
  <c r="U814" i="11"/>
  <c r="AF812" i="11"/>
  <c r="O812" i="14" s="1"/>
  <c r="R812" i="15" s="1"/>
  <c r="D812" i="14"/>
  <c r="X813" i="11"/>
  <c r="M813" i="14" s="1"/>
  <c r="O813" i="11"/>
  <c r="P813" i="15" l="1"/>
  <c r="A814" i="8"/>
  <c r="P814" i="8" s="1"/>
  <c r="Q814" i="8" s="1"/>
  <c r="Z814" i="11"/>
  <c r="M814" i="11"/>
  <c r="N815" i="11" s="1"/>
  <c r="Y813" i="11"/>
  <c r="W813" i="11" s="1"/>
  <c r="AG813" i="11" l="1"/>
  <c r="P813" i="14" s="1"/>
  <c r="S813" i="15" s="1"/>
  <c r="AC813" i="11"/>
  <c r="B814" i="8"/>
  <c r="C814" i="8"/>
  <c r="D814" i="8"/>
  <c r="E814" i="8"/>
  <c r="A815" i="14"/>
  <c r="A815" i="15" s="1"/>
  <c r="C815" i="15" s="1"/>
  <c r="D815" i="15" s="1"/>
  <c r="T815" i="11"/>
  <c r="AH813" i="11"/>
  <c r="Q813" i="14" s="1"/>
  <c r="T813" i="15" s="1"/>
  <c r="AE813" i="11"/>
  <c r="N813" i="14" s="1"/>
  <c r="Q813" i="15" s="1"/>
  <c r="AB815" i="11"/>
  <c r="C815" i="14" s="1"/>
  <c r="R815" i="11"/>
  <c r="AF813" i="11"/>
  <c r="O813" i="14" s="1"/>
  <c r="R813" i="15" s="1"/>
  <c r="D813" i="14"/>
  <c r="P815" i="11"/>
  <c r="L815" i="11" s="1"/>
  <c r="B815" i="14" s="1"/>
  <c r="Q815" i="11"/>
  <c r="S815" i="11"/>
  <c r="U815" i="11"/>
  <c r="AD813" i="11"/>
  <c r="E813" i="14" s="1"/>
  <c r="O814" i="11"/>
  <c r="X814" i="11"/>
  <c r="M814" i="14" s="1"/>
  <c r="P814" i="15" l="1"/>
  <c r="A815" i="8"/>
  <c r="P815" i="8" s="1"/>
  <c r="Q815" i="8" s="1"/>
  <c r="Z815" i="11"/>
  <c r="M815" i="11"/>
  <c r="N816" i="11" s="1"/>
  <c r="Y814" i="11"/>
  <c r="W814" i="11" s="1"/>
  <c r="AG814" i="11" l="1"/>
  <c r="P814" i="14" s="1"/>
  <c r="S814" i="15" s="1"/>
  <c r="AC814" i="11"/>
  <c r="D814" i="14" s="1"/>
  <c r="B815" i="8"/>
  <c r="D815" i="8"/>
  <c r="E815" i="8"/>
  <c r="A816" i="14"/>
  <c r="A816" i="15" s="1"/>
  <c r="C816" i="15" s="1"/>
  <c r="D816" i="15" s="1"/>
  <c r="T816" i="11"/>
  <c r="AH814" i="11"/>
  <c r="Q814" i="14" s="1"/>
  <c r="T814" i="15" s="1"/>
  <c r="AF814" i="11"/>
  <c r="O814" i="14" s="1"/>
  <c r="R814" i="15" s="1"/>
  <c r="AB816" i="11"/>
  <c r="C816" i="14" s="1"/>
  <c r="R816" i="11"/>
  <c r="AE814" i="11"/>
  <c r="N814" i="14" s="1"/>
  <c r="Q814" i="15" s="1"/>
  <c r="AD814" i="11"/>
  <c r="E814" i="14" s="1"/>
  <c r="Q816" i="11"/>
  <c r="S816" i="11"/>
  <c r="U816" i="11"/>
  <c r="P816" i="11"/>
  <c r="L816" i="11" s="1"/>
  <c r="B816" i="14" s="1"/>
  <c r="X815" i="11"/>
  <c r="M815" i="14" s="1"/>
  <c r="O815" i="11"/>
  <c r="P815" i="15" l="1"/>
  <c r="A816" i="8"/>
  <c r="P816" i="8" s="1"/>
  <c r="Q816" i="8" s="1"/>
  <c r="Y815" i="11"/>
  <c r="W815" i="11" s="1"/>
  <c r="Z816" i="11"/>
  <c r="M816" i="11"/>
  <c r="N817" i="11" s="1"/>
  <c r="AD815" i="11" l="1"/>
  <c r="E815" i="14" s="1"/>
  <c r="AC815" i="11"/>
  <c r="B816" i="8"/>
  <c r="D816" i="8"/>
  <c r="E816" i="8"/>
  <c r="A817" i="14"/>
  <c r="A817" i="15" s="1"/>
  <c r="C817" i="15" s="1"/>
  <c r="D817" i="15" s="1"/>
  <c r="T817" i="11"/>
  <c r="AE815" i="11"/>
  <c r="N815" i="14" s="1"/>
  <c r="Q815" i="15" s="1"/>
  <c r="AG815" i="11"/>
  <c r="P815" i="14" s="1"/>
  <c r="S815" i="15" s="1"/>
  <c r="AH815" i="11"/>
  <c r="Q815" i="14" s="1"/>
  <c r="T815" i="15" s="1"/>
  <c r="AB817" i="11"/>
  <c r="C817" i="14" s="1"/>
  <c r="R817" i="11"/>
  <c r="P817" i="11"/>
  <c r="L817" i="11" s="1"/>
  <c r="B817" i="14" s="1"/>
  <c r="U817" i="11"/>
  <c r="Q817" i="11"/>
  <c r="S817" i="11"/>
  <c r="O816" i="11"/>
  <c r="X816" i="11"/>
  <c r="M816" i="14" s="1"/>
  <c r="AF815" i="11"/>
  <c r="O815" i="14" s="1"/>
  <c r="R815" i="15" s="1"/>
  <c r="D815" i="14"/>
  <c r="P816" i="15" l="1"/>
  <c r="C815" i="8"/>
  <c r="A817" i="8"/>
  <c r="E817" i="8" s="1"/>
  <c r="Y816" i="11"/>
  <c r="W816" i="11" s="1"/>
  <c r="Z817" i="11"/>
  <c r="M817" i="11"/>
  <c r="N818" i="11" s="1"/>
  <c r="AF816" i="11" l="1"/>
  <c r="O816" i="14" s="1"/>
  <c r="R816" i="15" s="1"/>
  <c r="AC816" i="11"/>
  <c r="D816" i="14" s="1"/>
  <c r="D817" i="8"/>
  <c r="C817" i="8"/>
  <c r="B817" i="8"/>
  <c r="P817" i="8"/>
  <c r="Q817" i="8" s="1"/>
  <c r="A818" i="14"/>
  <c r="A818" i="15" s="1"/>
  <c r="C818" i="15" s="1"/>
  <c r="D818" i="15" s="1"/>
  <c r="T818" i="11"/>
  <c r="AG816" i="11"/>
  <c r="P816" i="14" s="1"/>
  <c r="S816" i="15" s="1"/>
  <c r="AH816" i="11"/>
  <c r="Q816" i="14" s="1"/>
  <c r="T816" i="15" s="1"/>
  <c r="AB818" i="11"/>
  <c r="C818" i="14" s="1"/>
  <c r="R818" i="11"/>
  <c r="AE816" i="11"/>
  <c r="N816" i="14" s="1"/>
  <c r="Q816" i="15" s="1"/>
  <c r="S818" i="11"/>
  <c r="Q818" i="11"/>
  <c r="P818" i="11"/>
  <c r="L818" i="11" s="1"/>
  <c r="B818" i="14" s="1"/>
  <c r="U818" i="11"/>
  <c r="AD816" i="11"/>
  <c r="E816" i="14" s="1"/>
  <c r="X817" i="11"/>
  <c r="M817" i="14" s="1"/>
  <c r="O817" i="11"/>
  <c r="P817" i="15" l="1"/>
  <c r="C816" i="8"/>
  <c r="A818" i="8"/>
  <c r="P818" i="8" s="1"/>
  <c r="Q818" i="8" s="1"/>
  <c r="Y817" i="11"/>
  <c r="W817" i="11" s="1"/>
  <c r="M818" i="11"/>
  <c r="N819" i="11" s="1"/>
  <c r="Z818" i="11"/>
  <c r="AE817" i="11" l="1"/>
  <c r="N817" i="14" s="1"/>
  <c r="Q817" i="15" s="1"/>
  <c r="AC817" i="11"/>
  <c r="D817" i="14" s="1"/>
  <c r="B818" i="8"/>
  <c r="C818" i="8"/>
  <c r="D818" i="8"/>
  <c r="E818" i="8"/>
  <c r="A819" i="14"/>
  <c r="A819" i="15" s="1"/>
  <c r="C819" i="15" s="1"/>
  <c r="D819" i="15" s="1"/>
  <c r="T819" i="11"/>
  <c r="AF817" i="11"/>
  <c r="O817" i="14" s="1"/>
  <c r="R817" i="15" s="1"/>
  <c r="AH817" i="11"/>
  <c r="Q817" i="14" s="1"/>
  <c r="T817" i="15" s="1"/>
  <c r="AG817" i="11"/>
  <c r="P817" i="14" s="1"/>
  <c r="S817" i="15" s="1"/>
  <c r="AB819" i="11"/>
  <c r="C819" i="14" s="1"/>
  <c r="R819" i="11"/>
  <c r="AD817" i="11"/>
  <c r="E817" i="14" s="1"/>
  <c r="P819" i="11"/>
  <c r="L819" i="11" s="1"/>
  <c r="B819" i="14" s="1"/>
  <c r="Q819" i="11"/>
  <c r="U819" i="11"/>
  <c r="S819" i="11"/>
  <c r="O818" i="11"/>
  <c r="X818" i="11"/>
  <c r="M818" i="14" s="1"/>
  <c r="P818" i="15" l="1"/>
  <c r="A819" i="8"/>
  <c r="P819" i="8" s="1"/>
  <c r="Q819" i="8" s="1"/>
  <c r="Y818" i="11"/>
  <c r="W818" i="11" s="1"/>
  <c r="Z819" i="11"/>
  <c r="M819" i="11"/>
  <c r="N820" i="11" s="1"/>
  <c r="AC818" i="11" l="1"/>
  <c r="D818" i="14" s="1"/>
  <c r="C819" i="8"/>
  <c r="B819" i="8"/>
  <c r="D819" i="8"/>
  <c r="E819" i="8"/>
  <c r="A820" i="14"/>
  <c r="A820" i="15" s="1"/>
  <c r="C820" i="15" s="1"/>
  <c r="D820" i="15" s="1"/>
  <c r="T820" i="11"/>
  <c r="AE818" i="11"/>
  <c r="N818" i="14" s="1"/>
  <c r="Q818" i="15" s="1"/>
  <c r="AF818" i="11"/>
  <c r="O818" i="14" s="1"/>
  <c r="R818" i="15" s="1"/>
  <c r="AH818" i="11"/>
  <c r="Q818" i="14" s="1"/>
  <c r="T818" i="15" s="1"/>
  <c r="AG818" i="11"/>
  <c r="P818" i="14" s="1"/>
  <c r="S818" i="15" s="1"/>
  <c r="AB820" i="11"/>
  <c r="C820" i="14" s="1"/>
  <c r="R820" i="11"/>
  <c r="AD818" i="11"/>
  <c r="E818" i="14" s="1"/>
  <c r="Q820" i="11"/>
  <c r="P820" i="11"/>
  <c r="L820" i="11" s="1"/>
  <c r="B820" i="14" s="1"/>
  <c r="S820" i="11"/>
  <c r="U820" i="11"/>
  <c r="O819" i="11"/>
  <c r="X819" i="11"/>
  <c r="M819" i="14" s="1"/>
  <c r="P819" i="15" l="1"/>
  <c r="A820" i="8"/>
  <c r="P820" i="8" s="1"/>
  <c r="Q820" i="8" s="1"/>
  <c r="Y819" i="11"/>
  <c r="W819" i="11" s="1"/>
  <c r="AH819" i="11"/>
  <c r="Q819" i="14" s="1"/>
  <c r="T819" i="15" s="1"/>
  <c r="AG819" i="11"/>
  <c r="P819" i="14" s="1"/>
  <c r="S819" i="15" s="1"/>
  <c r="AE819" i="11"/>
  <c r="N819" i="14" s="1"/>
  <c r="Q819" i="15" s="1"/>
  <c r="AF819" i="11"/>
  <c r="O819" i="14" s="1"/>
  <c r="R819" i="15" s="1"/>
  <c r="M820" i="11"/>
  <c r="N821" i="11" s="1"/>
  <c r="Z820" i="11"/>
  <c r="AC819" i="11" l="1"/>
  <c r="D819" i="14" s="1"/>
  <c r="D820" i="8"/>
  <c r="B820" i="8"/>
  <c r="E820" i="8"/>
  <c r="A821" i="14"/>
  <c r="A821" i="15" s="1"/>
  <c r="C821" i="15" s="1"/>
  <c r="D821" i="15" s="1"/>
  <c r="T821" i="11"/>
  <c r="AB821" i="11"/>
  <c r="C821" i="14" s="1"/>
  <c r="R821" i="11"/>
  <c r="AD819" i="11"/>
  <c r="E819" i="14" s="1"/>
  <c r="P821" i="11"/>
  <c r="L821" i="11" s="1"/>
  <c r="B821" i="14" s="1"/>
  <c r="U821" i="11"/>
  <c r="S821" i="11"/>
  <c r="Q821" i="11"/>
  <c r="X820" i="11"/>
  <c r="M820" i="14" s="1"/>
  <c r="O820" i="11"/>
  <c r="P820" i="15" l="1"/>
  <c r="A821" i="8"/>
  <c r="P821" i="8" s="1"/>
  <c r="Q821" i="8" s="1"/>
  <c r="M821" i="11"/>
  <c r="N822" i="11" s="1"/>
  <c r="Z821" i="11"/>
  <c r="Y820" i="11"/>
  <c r="W820" i="11" s="1"/>
  <c r="E821" i="8" l="1"/>
  <c r="C821" i="8"/>
  <c r="D821" i="8"/>
  <c r="AH820" i="11"/>
  <c r="Q820" i="14" s="1"/>
  <c r="T820" i="15" s="1"/>
  <c r="AC820" i="11"/>
  <c r="D820" i="14" s="1"/>
  <c r="B821" i="8"/>
  <c r="A822" i="14"/>
  <c r="A822" i="15" s="1"/>
  <c r="C822" i="15" s="1"/>
  <c r="D822" i="15" s="1"/>
  <c r="T822" i="11"/>
  <c r="AB822" i="11"/>
  <c r="C822" i="14" s="1"/>
  <c r="R822" i="11"/>
  <c r="AG820" i="11"/>
  <c r="P820" i="14" s="1"/>
  <c r="S820" i="15" s="1"/>
  <c r="AE820" i="11"/>
  <c r="N820" i="14" s="1"/>
  <c r="Q820" i="15" s="1"/>
  <c r="AD820" i="11"/>
  <c r="E820" i="14" s="1"/>
  <c r="X821" i="11"/>
  <c r="M821" i="14" s="1"/>
  <c r="O821" i="11"/>
  <c r="S822" i="11"/>
  <c r="P822" i="11"/>
  <c r="L822" i="11" s="1"/>
  <c r="B822" i="14" s="1"/>
  <c r="U822" i="11"/>
  <c r="A822" i="8"/>
  <c r="P822" i="8" s="1"/>
  <c r="Q822" i="11"/>
  <c r="AF820" i="11"/>
  <c r="O820" i="14" s="1"/>
  <c r="R820" i="15" s="1"/>
  <c r="P821" i="15" l="1"/>
  <c r="D822" i="8"/>
  <c r="Q822" i="8"/>
  <c r="E822" i="8"/>
  <c r="C820" i="8"/>
  <c r="C822" i="8"/>
  <c r="B822" i="8"/>
  <c r="Z822" i="11"/>
  <c r="M822" i="11"/>
  <c r="N823" i="11" s="1"/>
  <c r="Y821" i="11"/>
  <c r="W821" i="11" s="1"/>
  <c r="AH821" i="11" l="1"/>
  <c r="Q821" i="14" s="1"/>
  <c r="T821" i="15" s="1"/>
  <c r="AC821" i="11"/>
  <c r="D821" i="14" s="1"/>
  <c r="A823" i="14"/>
  <c r="A823" i="15" s="1"/>
  <c r="C823" i="15" s="1"/>
  <c r="D823" i="15" s="1"/>
  <c r="T823" i="11"/>
  <c r="AB823" i="11"/>
  <c r="C823" i="14" s="1"/>
  <c r="AE821" i="11"/>
  <c r="N821" i="14" s="1"/>
  <c r="Q821" i="15" s="1"/>
  <c r="R823" i="11"/>
  <c r="AF821" i="11"/>
  <c r="O821" i="14" s="1"/>
  <c r="R821" i="15" s="1"/>
  <c r="AD821" i="11"/>
  <c r="E821" i="14" s="1"/>
  <c r="P823" i="11"/>
  <c r="L823" i="11" s="1"/>
  <c r="B823" i="14" s="1"/>
  <c r="S823" i="11"/>
  <c r="Q823" i="11"/>
  <c r="U823" i="11"/>
  <c r="AG821" i="11"/>
  <c r="P821" i="14" s="1"/>
  <c r="S821" i="15" s="1"/>
  <c r="X822" i="11"/>
  <c r="M822" i="14" s="1"/>
  <c r="O822" i="11"/>
  <c r="P822" i="15" l="1"/>
  <c r="A823" i="8"/>
  <c r="P823" i="8" s="1"/>
  <c r="Q823" i="8" s="1"/>
  <c r="Z823" i="11"/>
  <c r="M823" i="11"/>
  <c r="N824" i="11" s="1"/>
  <c r="Y822" i="11"/>
  <c r="W822" i="11" s="1"/>
  <c r="E823" i="8" l="1"/>
  <c r="C823" i="8"/>
  <c r="B823" i="8"/>
  <c r="D823" i="8"/>
  <c r="AC822" i="11"/>
  <c r="D822" i="14" s="1"/>
  <c r="A824" i="14"/>
  <c r="A824" i="15" s="1"/>
  <c r="C824" i="15" s="1"/>
  <c r="D824" i="15" s="1"/>
  <c r="T824" i="11"/>
  <c r="AB824" i="11"/>
  <c r="C824" i="14" s="1"/>
  <c r="R824" i="11"/>
  <c r="AE822" i="11"/>
  <c r="N822" i="14" s="1"/>
  <c r="Q822" i="15" s="1"/>
  <c r="AD822" i="11"/>
  <c r="E822" i="14" s="1"/>
  <c r="P824" i="11"/>
  <c r="L824" i="11" s="1"/>
  <c r="B824" i="14" s="1"/>
  <c r="U824" i="11"/>
  <c r="S824" i="11"/>
  <c r="Q824" i="11"/>
  <c r="AG822" i="11"/>
  <c r="P822" i="14" s="1"/>
  <c r="S822" i="15" s="1"/>
  <c r="AH822" i="11"/>
  <c r="Q822" i="14" s="1"/>
  <c r="T822" i="15" s="1"/>
  <c r="AF822" i="11"/>
  <c r="O822" i="14" s="1"/>
  <c r="R822" i="15" s="1"/>
  <c r="O823" i="11"/>
  <c r="X823" i="11"/>
  <c r="M823" i="14" s="1"/>
  <c r="P823" i="15" l="1"/>
  <c r="A824" i="8"/>
  <c r="P824" i="8" s="1"/>
  <c r="Q824" i="8" s="1"/>
  <c r="M824" i="11"/>
  <c r="N825" i="11" s="1"/>
  <c r="Z824" i="11"/>
  <c r="Y823" i="11"/>
  <c r="W823" i="11" s="1"/>
  <c r="AE823" i="11" l="1"/>
  <c r="N823" i="14" s="1"/>
  <c r="Q823" i="15" s="1"/>
  <c r="AC823" i="11"/>
  <c r="C824" i="8"/>
  <c r="D824" i="8"/>
  <c r="B824" i="8"/>
  <c r="E824" i="8"/>
  <c r="A825" i="14"/>
  <c r="A825" i="15" s="1"/>
  <c r="C825" i="15" s="1"/>
  <c r="D825" i="15" s="1"/>
  <c r="T825" i="11"/>
  <c r="AB825" i="11"/>
  <c r="C825" i="14" s="1"/>
  <c r="R825" i="11"/>
  <c r="AF823" i="11"/>
  <c r="O823" i="14" s="1"/>
  <c r="R823" i="15" s="1"/>
  <c r="AG823" i="11"/>
  <c r="P823" i="14" s="1"/>
  <c r="S823" i="15" s="1"/>
  <c r="O824" i="11"/>
  <c r="X824" i="11"/>
  <c r="M824" i="14" s="1"/>
  <c r="S825" i="11"/>
  <c r="P825" i="11"/>
  <c r="L825" i="11" s="1"/>
  <c r="B825" i="14" s="1"/>
  <c r="Q825" i="11"/>
  <c r="U825" i="11"/>
  <c r="AD823" i="11"/>
  <c r="E823" i="14" s="1"/>
  <c r="D823" i="14"/>
  <c r="AH823" i="11"/>
  <c r="Q823" i="14" s="1"/>
  <c r="T823" i="15" s="1"/>
  <c r="P824" i="15" l="1"/>
  <c r="A825" i="8"/>
  <c r="P825" i="8" s="1"/>
  <c r="Q825" i="8" s="1"/>
  <c r="Y824" i="11"/>
  <c r="W824" i="11" s="1"/>
  <c r="AC824" i="11" s="1"/>
  <c r="M825" i="11"/>
  <c r="N826" i="11" s="1"/>
  <c r="Z825" i="11"/>
  <c r="E825" i="8" l="1"/>
  <c r="C825" i="8"/>
  <c r="D825" i="8"/>
  <c r="B825" i="8"/>
  <c r="A826" i="14"/>
  <c r="A826" i="15" s="1"/>
  <c r="C826" i="15" s="1"/>
  <c r="D826" i="15" s="1"/>
  <c r="T826" i="11"/>
  <c r="AB826" i="11"/>
  <c r="C826" i="14" s="1"/>
  <c r="R826" i="11"/>
  <c r="AF824" i="11"/>
  <c r="O824" i="14" s="1"/>
  <c r="R824" i="15" s="1"/>
  <c r="D824" i="14"/>
  <c r="X825" i="11"/>
  <c r="M825" i="14" s="1"/>
  <c r="O825" i="11"/>
  <c r="AD824" i="11"/>
  <c r="E824" i="14" s="1"/>
  <c r="AE824" i="11"/>
  <c r="N824" i="14" s="1"/>
  <c r="Q824" i="15" s="1"/>
  <c r="AH824" i="11"/>
  <c r="Q824" i="14" s="1"/>
  <c r="T824" i="15" s="1"/>
  <c r="U826" i="11"/>
  <c r="P826" i="11"/>
  <c r="L826" i="11" s="1"/>
  <c r="B826" i="14" s="1"/>
  <c r="S826" i="11"/>
  <c r="Q826" i="11"/>
  <c r="AG824" i="11"/>
  <c r="P824" i="14" s="1"/>
  <c r="S824" i="15" s="1"/>
  <c r="P825" i="15" l="1"/>
  <c r="A826" i="8"/>
  <c r="P826" i="8" s="1"/>
  <c r="Q826" i="8" s="1"/>
  <c r="Z826" i="11"/>
  <c r="M826" i="11"/>
  <c r="N827" i="11" s="1"/>
  <c r="Y825" i="11"/>
  <c r="W825" i="11" s="1"/>
  <c r="AD825" i="11" l="1"/>
  <c r="E825" i="14" s="1"/>
  <c r="AC825" i="11"/>
  <c r="D825" i="14" s="1"/>
  <c r="C826" i="8"/>
  <c r="B826" i="8"/>
  <c r="D826" i="8"/>
  <c r="E826" i="8"/>
  <c r="A827" i="14"/>
  <c r="A827" i="15" s="1"/>
  <c r="C827" i="15" s="1"/>
  <c r="D827" i="15" s="1"/>
  <c r="T827" i="11"/>
  <c r="AB827" i="11"/>
  <c r="C827" i="14" s="1"/>
  <c r="R827" i="11"/>
  <c r="AF825" i="11"/>
  <c r="O825" i="14" s="1"/>
  <c r="R825" i="15" s="1"/>
  <c r="AH825" i="11"/>
  <c r="Q825" i="14" s="1"/>
  <c r="T825" i="15" s="1"/>
  <c r="AG825" i="11"/>
  <c r="P825" i="14" s="1"/>
  <c r="S825" i="15" s="1"/>
  <c r="Q827" i="11"/>
  <c r="P827" i="11"/>
  <c r="L827" i="11" s="1"/>
  <c r="B827" i="14" s="1"/>
  <c r="U827" i="11"/>
  <c r="S827" i="11"/>
  <c r="X826" i="11"/>
  <c r="M826" i="14" s="1"/>
  <c r="O826" i="11"/>
  <c r="AE825" i="11"/>
  <c r="N825" i="14" s="1"/>
  <c r="Q825" i="15" s="1"/>
  <c r="P826" i="15" l="1"/>
  <c r="A827" i="8"/>
  <c r="P827" i="8" s="1"/>
  <c r="Q827" i="8" s="1"/>
  <c r="M827" i="11"/>
  <c r="N828" i="11" s="1"/>
  <c r="Z827" i="11"/>
  <c r="Y826" i="11"/>
  <c r="W826" i="11" s="1"/>
  <c r="AD826" i="11" l="1"/>
  <c r="E826" i="14" s="1"/>
  <c r="AC826" i="11"/>
  <c r="D826" i="14" s="1"/>
  <c r="C827" i="8"/>
  <c r="B827" i="8"/>
  <c r="D827" i="8"/>
  <c r="E827" i="8"/>
  <c r="A828" i="14"/>
  <c r="A828" i="15" s="1"/>
  <c r="C828" i="15" s="1"/>
  <c r="D828" i="15" s="1"/>
  <c r="T828" i="11"/>
  <c r="AB828" i="11"/>
  <c r="C828" i="14" s="1"/>
  <c r="R828" i="11"/>
  <c r="AG826" i="11"/>
  <c r="P826" i="14" s="1"/>
  <c r="S826" i="15" s="1"/>
  <c r="AE826" i="11"/>
  <c r="N826" i="14" s="1"/>
  <c r="Q826" i="15" s="1"/>
  <c r="AF826" i="11"/>
  <c r="O826" i="14" s="1"/>
  <c r="R826" i="15" s="1"/>
  <c r="O827" i="11"/>
  <c r="X827" i="11"/>
  <c r="M827" i="14" s="1"/>
  <c r="P828" i="11"/>
  <c r="L828" i="11" s="1"/>
  <c r="B828" i="14" s="1"/>
  <c r="Q828" i="11"/>
  <c r="U828" i="11"/>
  <c r="S828" i="11"/>
  <c r="AH826" i="11"/>
  <c r="Q826" i="14" s="1"/>
  <c r="T826" i="15" s="1"/>
  <c r="P827" i="15" l="1"/>
  <c r="A828" i="8"/>
  <c r="P828" i="8" s="1"/>
  <c r="Q828" i="8" s="1"/>
  <c r="Y827" i="11"/>
  <c r="W827" i="11" s="1"/>
  <c r="M828" i="11"/>
  <c r="N829" i="11" s="1"/>
  <c r="Z828" i="11"/>
  <c r="AE827" i="11" l="1"/>
  <c r="N827" i="14" s="1"/>
  <c r="Q827" i="15" s="1"/>
  <c r="AC827" i="11"/>
  <c r="D827" i="14" s="1"/>
  <c r="C828" i="8"/>
  <c r="E828" i="8"/>
  <c r="D828" i="8"/>
  <c r="B828" i="8"/>
  <c r="A829" i="14"/>
  <c r="A829" i="15" s="1"/>
  <c r="C829" i="15" s="1"/>
  <c r="D829" i="15" s="1"/>
  <c r="T829" i="11"/>
  <c r="AB829" i="11"/>
  <c r="C829" i="14" s="1"/>
  <c r="R829" i="11"/>
  <c r="AH827" i="11"/>
  <c r="Q827" i="14" s="1"/>
  <c r="T827" i="15" s="1"/>
  <c r="O828" i="11"/>
  <c r="X828" i="11"/>
  <c r="M828" i="14" s="1"/>
  <c r="AG827" i="11"/>
  <c r="P827" i="14" s="1"/>
  <c r="S827" i="15" s="1"/>
  <c r="AF827" i="11"/>
  <c r="O827" i="14" s="1"/>
  <c r="R827" i="15" s="1"/>
  <c r="S829" i="11"/>
  <c r="U829" i="11"/>
  <c r="Q829" i="11"/>
  <c r="P829" i="11"/>
  <c r="L829" i="11" s="1"/>
  <c r="B829" i="14" s="1"/>
  <c r="AD827" i="11"/>
  <c r="E827" i="14" s="1"/>
  <c r="P828" i="15" l="1"/>
  <c r="A829" i="8"/>
  <c r="P829" i="8" s="1"/>
  <c r="Q829" i="8" s="1"/>
  <c r="Y828" i="11"/>
  <c r="W828" i="11" s="1"/>
  <c r="M829" i="11"/>
  <c r="N830" i="11" s="1"/>
  <c r="Z829" i="11"/>
  <c r="AH828" i="11" l="1"/>
  <c r="Q828" i="14" s="1"/>
  <c r="T828" i="15" s="1"/>
  <c r="AC828" i="11"/>
  <c r="D829" i="8"/>
  <c r="B829" i="8"/>
  <c r="E829" i="8"/>
  <c r="A830" i="14"/>
  <c r="T830" i="11"/>
  <c r="AB830" i="11"/>
  <c r="C830" i="14" s="1"/>
  <c r="R830" i="11"/>
  <c r="AD828" i="11"/>
  <c r="E828" i="14" s="1"/>
  <c r="AF828" i="11"/>
  <c r="O828" i="14" s="1"/>
  <c r="R828" i="15" s="1"/>
  <c r="AE828" i="11"/>
  <c r="N828" i="14" s="1"/>
  <c r="Q828" i="15" s="1"/>
  <c r="O829" i="11"/>
  <c r="X829" i="11"/>
  <c r="M829" i="14" s="1"/>
  <c r="S830" i="11"/>
  <c r="P830" i="11"/>
  <c r="L830" i="11" s="1"/>
  <c r="B830" i="14" s="1"/>
  <c r="Q830" i="11"/>
  <c r="U830" i="11"/>
  <c r="AG828" i="11"/>
  <c r="P828" i="14" s="1"/>
  <c r="S828" i="15" s="1"/>
  <c r="D828" i="14"/>
  <c r="P829" i="15" l="1"/>
  <c r="A830" i="8"/>
  <c r="P830" i="8" s="1"/>
  <c r="Q830" i="8" s="1"/>
  <c r="A830" i="15"/>
  <c r="C830" i="15" s="1"/>
  <c r="D830" i="15" s="1"/>
  <c r="Y829" i="11"/>
  <c r="W829" i="11" s="1"/>
  <c r="Z830" i="11"/>
  <c r="M830" i="11"/>
  <c r="N831" i="11" s="1"/>
  <c r="B830" i="8" l="1"/>
  <c r="E830" i="8"/>
  <c r="D830" i="8"/>
  <c r="AD829" i="11"/>
  <c r="E829" i="14" s="1"/>
  <c r="AC829" i="11"/>
  <c r="D829" i="14" s="1"/>
  <c r="AF829" i="11"/>
  <c r="O829" i="14" s="1"/>
  <c r="R829" i="15" s="1"/>
  <c r="A831" i="14"/>
  <c r="A831" i="15" s="1"/>
  <c r="C831" i="15" s="1"/>
  <c r="D831" i="15" s="1"/>
  <c r="T831" i="11"/>
  <c r="AE829" i="11"/>
  <c r="N829" i="14" s="1"/>
  <c r="Q829" i="15" s="1"/>
  <c r="AH829" i="11"/>
  <c r="Q829" i="14" s="1"/>
  <c r="T829" i="15" s="1"/>
  <c r="AB831" i="11"/>
  <c r="C831" i="14" s="1"/>
  <c r="R831" i="11"/>
  <c r="P831" i="11"/>
  <c r="L831" i="11" s="1"/>
  <c r="B831" i="14" s="1"/>
  <c r="S831" i="11"/>
  <c r="U831" i="11"/>
  <c r="Q831" i="11"/>
  <c r="O830" i="11"/>
  <c r="X830" i="11"/>
  <c r="M830" i="14" s="1"/>
  <c r="AG829" i="11"/>
  <c r="P829" i="14" s="1"/>
  <c r="S829" i="15" s="1"/>
  <c r="P830" i="15" l="1"/>
  <c r="C829" i="8"/>
  <c r="A831" i="8"/>
  <c r="D831" i="8" s="1"/>
  <c r="Y830" i="11"/>
  <c r="W830" i="11" s="1"/>
  <c r="M831" i="11"/>
  <c r="N832" i="11" s="1"/>
  <c r="Z831" i="11"/>
  <c r="AG830" i="11" l="1"/>
  <c r="P830" i="14" s="1"/>
  <c r="S830" i="15" s="1"/>
  <c r="AC830" i="11"/>
  <c r="D830" i="14" s="1"/>
  <c r="P831" i="8"/>
  <c r="Q831" i="8" s="1"/>
  <c r="E831" i="8"/>
  <c r="C831" i="8"/>
  <c r="B831" i="8"/>
  <c r="A832" i="14"/>
  <c r="A832" i="15" s="1"/>
  <c r="C832" i="15" s="1"/>
  <c r="D832" i="15" s="1"/>
  <c r="T832" i="11"/>
  <c r="AF830" i="11"/>
  <c r="O830" i="14" s="1"/>
  <c r="R830" i="15" s="1"/>
  <c r="AH830" i="11"/>
  <c r="Q830" i="14" s="1"/>
  <c r="T830" i="15" s="1"/>
  <c r="AB832" i="11"/>
  <c r="C832" i="14" s="1"/>
  <c r="R832" i="11"/>
  <c r="AE830" i="11"/>
  <c r="N830" i="14" s="1"/>
  <c r="Q830" i="15" s="1"/>
  <c r="O831" i="11"/>
  <c r="X831" i="11"/>
  <c r="M831" i="14" s="1"/>
  <c r="AD830" i="11"/>
  <c r="E830" i="14" s="1"/>
  <c r="Q832" i="11"/>
  <c r="P832" i="11"/>
  <c r="L832" i="11" s="1"/>
  <c r="B832" i="14" s="1"/>
  <c r="S832" i="11"/>
  <c r="U832" i="11"/>
  <c r="P831" i="15" l="1"/>
  <c r="C830" i="8"/>
  <c r="A832" i="8"/>
  <c r="P832" i="8" s="1"/>
  <c r="Q832" i="8" s="1"/>
  <c r="Y831" i="11"/>
  <c r="W831" i="11" s="1"/>
  <c r="AF831" i="11"/>
  <c r="O831" i="14" s="1"/>
  <c r="R831" i="15" s="1"/>
  <c r="AG831" i="11"/>
  <c r="P831" i="14" s="1"/>
  <c r="S831" i="15" s="1"/>
  <c r="M832" i="11"/>
  <c r="N833" i="11" s="1"/>
  <c r="Z832" i="11"/>
  <c r="AD831" i="11" l="1"/>
  <c r="E831" i="14" s="1"/>
  <c r="AC831" i="11"/>
  <c r="D831" i="14" s="1"/>
  <c r="B832" i="8"/>
  <c r="E832" i="8"/>
  <c r="C832" i="8"/>
  <c r="D832" i="8"/>
  <c r="AE831" i="11"/>
  <c r="N831" i="14" s="1"/>
  <c r="Q831" i="15" s="1"/>
  <c r="A833" i="14"/>
  <c r="A833" i="15" s="1"/>
  <c r="C833" i="15" s="1"/>
  <c r="D833" i="15" s="1"/>
  <c r="T833" i="11"/>
  <c r="AB833" i="11"/>
  <c r="C833" i="14" s="1"/>
  <c r="R833" i="11"/>
  <c r="X832" i="11"/>
  <c r="M832" i="14" s="1"/>
  <c r="O832" i="11"/>
  <c r="Q833" i="11"/>
  <c r="U833" i="11"/>
  <c r="S833" i="11"/>
  <c r="P833" i="11"/>
  <c r="L833" i="11" s="1"/>
  <c r="B833" i="14" s="1"/>
  <c r="AH831" i="11"/>
  <c r="Q831" i="14" s="1"/>
  <c r="T831" i="15" s="1"/>
  <c r="P832" i="15" l="1"/>
  <c r="A833" i="8"/>
  <c r="P833" i="8" s="1"/>
  <c r="Q833" i="8" s="1"/>
  <c r="Z833" i="11"/>
  <c r="M833" i="11"/>
  <c r="N834" i="11" s="1"/>
  <c r="Y832" i="11"/>
  <c r="W832" i="11" s="1"/>
  <c r="AD832" i="11" l="1"/>
  <c r="E832" i="14" s="1"/>
  <c r="AC832" i="11"/>
  <c r="D832" i="14" s="1"/>
  <c r="C833" i="8"/>
  <c r="B833" i="8"/>
  <c r="D833" i="8"/>
  <c r="E833" i="8"/>
  <c r="A834" i="14"/>
  <c r="A834" i="15" s="1"/>
  <c r="C834" i="15" s="1"/>
  <c r="D834" i="15" s="1"/>
  <c r="T834" i="11"/>
  <c r="AG832" i="11"/>
  <c r="P832" i="14" s="1"/>
  <c r="S832" i="15" s="1"/>
  <c r="AF832" i="11"/>
  <c r="O832" i="14" s="1"/>
  <c r="R832" i="15" s="1"/>
  <c r="AE832" i="11"/>
  <c r="N832" i="14" s="1"/>
  <c r="Q832" i="15" s="1"/>
  <c r="AB834" i="11"/>
  <c r="C834" i="14" s="1"/>
  <c r="R834" i="11"/>
  <c r="U834" i="11"/>
  <c r="Q834" i="11"/>
  <c r="S834" i="11"/>
  <c r="P834" i="11"/>
  <c r="L834" i="11" s="1"/>
  <c r="B834" i="14" s="1"/>
  <c r="X833" i="11"/>
  <c r="M833" i="14" s="1"/>
  <c r="O833" i="11"/>
  <c r="AH832" i="11"/>
  <c r="Q832" i="14" s="1"/>
  <c r="T832" i="15" s="1"/>
  <c r="P833" i="15" l="1"/>
  <c r="A834" i="8"/>
  <c r="D834" i="8" s="1"/>
  <c r="Z834" i="11"/>
  <c r="M834" i="11"/>
  <c r="N835" i="11" s="1"/>
  <c r="Y833" i="11"/>
  <c r="W833" i="11" s="1"/>
  <c r="AD833" i="11" l="1"/>
  <c r="E833" i="14" s="1"/>
  <c r="AC833" i="11"/>
  <c r="P834" i="8"/>
  <c r="Q834" i="8" s="1"/>
  <c r="B834" i="8"/>
  <c r="E834" i="8"/>
  <c r="A835" i="14"/>
  <c r="A835" i="15" s="1"/>
  <c r="C835" i="15" s="1"/>
  <c r="D835" i="15" s="1"/>
  <c r="T835" i="11"/>
  <c r="AF833" i="11"/>
  <c r="O833" i="14" s="1"/>
  <c r="R833" i="15" s="1"/>
  <c r="AE833" i="11"/>
  <c r="N833" i="14" s="1"/>
  <c r="Q833" i="15" s="1"/>
  <c r="AG833" i="11"/>
  <c r="P833" i="14" s="1"/>
  <c r="S833" i="15" s="1"/>
  <c r="AB835" i="11"/>
  <c r="C835" i="14" s="1"/>
  <c r="R835" i="11"/>
  <c r="P835" i="11"/>
  <c r="L835" i="11" s="1"/>
  <c r="B835" i="14" s="1"/>
  <c r="Q835" i="11"/>
  <c r="S835" i="11"/>
  <c r="U835" i="11"/>
  <c r="X834" i="11"/>
  <c r="M834" i="14" s="1"/>
  <c r="O834" i="11"/>
  <c r="AH833" i="11"/>
  <c r="Q833" i="14" s="1"/>
  <c r="T833" i="15" s="1"/>
  <c r="D833" i="14"/>
  <c r="P834" i="15" l="1"/>
  <c r="A835" i="8"/>
  <c r="P835" i="8" s="1"/>
  <c r="Q835" i="8" s="1"/>
  <c r="Z835" i="11"/>
  <c r="M835" i="11"/>
  <c r="N836" i="11" s="1"/>
  <c r="Y834" i="11"/>
  <c r="W834" i="11" s="1"/>
  <c r="AC834" i="11" l="1"/>
  <c r="D834" i="14" s="1"/>
  <c r="B835" i="8"/>
  <c r="C834" i="8"/>
  <c r="D835" i="8"/>
  <c r="E835" i="8"/>
  <c r="A836" i="14"/>
  <c r="A836" i="15" s="1"/>
  <c r="C836" i="15" s="1"/>
  <c r="D836" i="15" s="1"/>
  <c r="T836" i="11"/>
  <c r="AF834" i="11"/>
  <c r="O834" i="14" s="1"/>
  <c r="R834" i="15" s="1"/>
  <c r="AH834" i="11"/>
  <c r="Q834" i="14" s="1"/>
  <c r="T834" i="15" s="1"/>
  <c r="AG834" i="11"/>
  <c r="P834" i="14" s="1"/>
  <c r="S834" i="15" s="1"/>
  <c r="AE834" i="11"/>
  <c r="N834" i="14" s="1"/>
  <c r="Q834" i="15" s="1"/>
  <c r="AB836" i="11"/>
  <c r="C836" i="14" s="1"/>
  <c r="R836" i="11"/>
  <c r="AD834" i="11"/>
  <c r="E834" i="14" s="1"/>
  <c r="U836" i="11"/>
  <c r="S836" i="11"/>
  <c r="Q836" i="11"/>
  <c r="P836" i="11"/>
  <c r="L836" i="11" s="1"/>
  <c r="B836" i="14" s="1"/>
  <c r="X835" i="11"/>
  <c r="M835" i="14" s="1"/>
  <c r="O835" i="11"/>
  <c r="P835" i="15" l="1"/>
  <c r="A836" i="8"/>
  <c r="P836" i="8" s="1"/>
  <c r="Q836" i="8" s="1"/>
  <c r="Z836" i="11"/>
  <c r="M836" i="11"/>
  <c r="N837" i="11" s="1"/>
  <c r="Y835" i="11"/>
  <c r="W835" i="11" s="1"/>
  <c r="AC835" i="11" l="1"/>
  <c r="D835" i="14" s="1"/>
  <c r="E836" i="8"/>
  <c r="B836" i="8"/>
  <c r="C835" i="8"/>
  <c r="C836" i="8"/>
  <c r="D836" i="8"/>
  <c r="A837" i="14"/>
  <c r="T837" i="11"/>
  <c r="AH835" i="11"/>
  <c r="Q835" i="14" s="1"/>
  <c r="T835" i="15" s="1"/>
  <c r="AF835" i="11"/>
  <c r="O835" i="14" s="1"/>
  <c r="R835" i="15" s="1"/>
  <c r="AE835" i="11"/>
  <c r="N835" i="14" s="1"/>
  <c r="Q835" i="15" s="1"/>
  <c r="AG835" i="11"/>
  <c r="P835" i="14" s="1"/>
  <c r="S835" i="15" s="1"/>
  <c r="AB837" i="11"/>
  <c r="C837" i="14" s="1"/>
  <c r="R837" i="11"/>
  <c r="AD835" i="11"/>
  <c r="E835" i="14" s="1"/>
  <c r="U837" i="11"/>
  <c r="Q837" i="11"/>
  <c r="S837" i="11"/>
  <c r="P837" i="11"/>
  <c r="L837" i="11" s="1"/>
  <c r="B837" i="14" s="1"/>
  <c r="O836" i="11"/>
  <c r="X836" i="11"/>
  <c r="M836" i="14" s="1"/>
  <c r="P836" i="15" l="1"/>
  <c r="A837" i="8"/>
  <c r="P837" i="8" s="1"/>
  <c r="Q837" i="8" s="1"/>
  <c r="A837" i="15"/>
  <c r="C837" i="15" s="1"/>
  <c r="D837" i="15" s="1"/>
  <c r="Y836" i="11"/>
  <c r="W836" i="11" s="1"/>
  <c r="AH836" i="11"/>
  <c r="Q836" i="14" s="1"/>
  <c r="T836" i="15" s="1"/>
  <c r="Z837" i="11"/>
  <c r="M837" i="11"/>
  <c r="N838" i="11" s="1"/>
  <c r="AC836" i="11" l="1"/>
  <c r="D836" i="14" s="1"/>
  <c r="B837" i="8"/>
  <c r="E837" i="8"/>
  <c r="D837" i="8"/>
  <c r="C837" i="8"/>
  <c r="A838" i="14"/>
  <c r="A838" i="15" s="1"/>
  <c r="C838" i="15" s="1"/>
  <c r="D838" i="15" s="1"/>
  <c r="T838" i="11"/>
  <c r="AF836" i="11"/>
  <c r="O836" i="14" s="1"/>
  <c r="R836" i="15" s="1"/>
  <c r="AE836" i="11"/>
  <c r="N836" i="14" s="1"/>
  <c r="Q836" i="15" s="1"/>
  <c r="AG836" i="11"/>
  <c r="P836" i="14" s="1"/>
  <c r="S836" i="15" s="1"/>
  <c r="AB838" i="11"/>
  <c r="C838" i="14" s="1"/>
  <c r="R838" i="11"/>
  <c r="AD836" i="11"/>
  <c r="E836" i="14" s="1"/>
  <c r="P838" i="11"/>
  <c r="L838" i="11" s="1"/>
  <c r="B838" i="14" s="1"/>
  <c r="S838" i="11"/>
  <c r="Q838" i="11"/>
  <c r="U838" i="11"/>
  <c r="X837" i="11"/>
  <c r="M837" i="14" s="1"/>
  <c r="O837" i="11"/>
  <c r="P837" i="15" l="1"/>
  <c r="A838" i="8"/>
  <c r="P838" i="8" s="1"/>
  <c r="Q838" i="8" s="1"/>
  <c r="Z838" i="11"/>
  <c r="M838" i="11"/>
  <c r="N839" i="11" s="1"/>
  <c r="Y837" i="11"/>
  <c r="W837" i="11" s="1"/>
  <c r="AD837" i="11" l="1"/>
  <c r="E837" i="14" s="1"/>
  <c r="AC837" i="11"/>
  <c r="D838" i="8"/>
  <c r="B838" i="8"/>
  <c r="E838" i="8"/>
  <c r="C838" i="8"/>
  <c r="A839" i="14"/>
  <c r="A839" i="15" s="1"/>
  <c r="C839" i="15" s="1"/>
  <c r="D839" i="15" s="1"/>
  <c r="T839" i="11"/>
  <c r="AG837" i="11"/>
  <c r="P837" i="14" s="1"/>
  <c r="S837" i="15" s="1"/>
  <c r="AH837" i="11"/>
  <c r="Q837" i="14" s="1"/>
  <c r="T837" i="15" s="1"/>
  <c r="AF837" i="11"/>
  <c r="O837" i="14" s="1"/>
  <c r="R837" i="15" s="1"/>
  <c r="AB839" i="11"/>
  <c r="C839" i="14" s="1"/>
  <c r="R839" i="11"/>
  <c r="S839" i="11"/>
  <c r="P839" i="11"/>
  <c r="L839" i="11" s="1"/>
  <c r="B839" i="14" s="1"/>
  <c r="U839" i="11"/>
  <c r="Q839" i="11"/>
  <c r="AE837" i="11"/>
  <c r="N837" i="14" s="1"/>
  <c r="Q837" i="15" s="1"/>
  <c r="D837" i="14"/>
  <c r="O838" i="11"/>
  <c r="X838" i="11"/>
  <c r="M838" i="14" s="1"/>
  <c r="P838" i="15" l="1"/>
  <c r="A839" i="8"/>
  <c r="P839" i="8" s="1"/>
  <c r="Q839" i="8" s="1"/>
  <c r="Y838" i="11"/>
  <c r="W838" i="11" s="1"/>
  <c r="AG838" i="11"/>
  <c r="P838" i="14" s="1"/>
  <c r="S838" i="15" s="1"/>
  <c r="AH838" i="11"/>
  <c r="Q838" i="14" s="1"/>
  <c r="T838" i="15" s="1"/>
  <c r="AF838" i="11"/>
  <c r="O838" i="14" s="1"/>
  <c r="R838" i="15" s="1"/>
  <c r="M839" i="11"/>
  <c r="N840" i="11" s="1"/>
  <c r="Z839" i="11"/>
  <c r="AD838" i="11" l="1"/>
  <c r="E838" i="14" s="1"/>
  <c r="AC838" i="11"/>
  <c r="D838" i="14" s="1"/>
  <c r="B839" i="8"/>
  <c r="D839" i="8"/>
  <c r="E839" i="8"/>
  <c r="A840" i="14"/>
  <c r="A840" i="15" s="1"/>
  <c r="C840" i="15" s="1"/>
  <c r="D840" i="15" s="1"/>
  <c r="T840" i="11"/>
  <c r="AB840" i="11"/>
  <c r="C840" i="14" s="1"/>
  <c r="R840" i="11"/>
  <c r="X839" i="11"/>
  <c r="M839" i="14" s="1"/>
  <c r="O839" i="11"/>
  <c r="P840" i="11"/>
  <c r="L840" i="11" s="1"/>
  <c r="B840" i="14" s="1"/>
  <c r="S840" i="11"/>
  <c r="U840" i="11"/>
  <c r="Q840" i="11"/>
  <c r="AE838" i="11"/>
  <c r="N838" i="14" s="1"/>
  <c r="Q838" i="15" s="1"/>
  <c r="P839" i="15" l="1"/>
  <c r="A840" i="8"/>
  <c r="E840" i="8" s="1"/>
  <c r="Z840" i="11"/>
  <c r="M840" i="11"/>
  <c r="N841" i="11" s="1"/>
  <c r="Y839" i="11"/>
  <c r="W839" i="11" s="1"/>
  <c r="AC839" i="11" l="1"/>
  <c r="D839" i="14" s="1"/>
  <c r="C840" i="8"/>
  <c r="D840" i="8"/>
  <c r="B840" i="8"/>
  <c r="P840" i="8"/>
  <c r="Q840" i="8" s="1"/>
  <c r="A841" i="14"/>
  <c r="A841" i="15" s="1"/>
  <c r="C841" i="15" s="1"/>
  <c r="D841" i="15" s="1"/>
  <c r="T841" i="11"/>
  <c r="AF839" i="11"/>
  <c r="O839" i="14" s="1"/>
  <c r="R839" i="15" s="1"/>
  <c r="AD839" i="11"/>
  <c r="E839" i="14" s="1"/>
  <c r="AB841" i="11"/>
  <c r="C841" i="14" s="1"/>
  <c r="R841" i="11"/>
  <c r="AE839" i="11"/>
  <c r="N839" i="14" s="1"/>
  <c r="Q839" i="15" s="1"/>
  <c r="AH839" i="11"/>
  <c r="Q839" i="14" s="1"/>
  <c r="T839" i="15" s="1"/>
  <c r="O840" i="11"/>
  <c r="X840" i="11"/>
  <c r="M840" i="14" s="1"/>
  <c r="AG839" i="11"/>
  <c r="P839" i="14" s="1"/>
  <c r="S839" i="15" s="1"/>
  <c r="S841" i="11"/>
  <c r="U841" i="11"/>
  <c r="Q841" i="11"/>
  <c r="P841" i="11"/>
  <c r="L841" i="11" s="1"/>
  <c r="B841" i="14" s="1"/>
  <c r="P840" i="15" l="1"/>
  <c r="C839" i="8"/>
  <c r="A841" i="8"/>
  <c r="P841" i="8" s="1"/>
  <c r="Q841" i="8" s="1"/>
  <c r="Y840" i="11"/>
  <c r="W840" i="11" s="1"/>
  <c r="M841" i="11"/>
  <c r="N842" i="11" s="1"/>
  <c r="Z841" i="11"/>
  <c r="AF840" i="11" l="1"/>
  <c r="O840" i="14" s="1"/>
  <c r="R840" i="15" s="1"/>
  <c r="AC840" i="11"/>
  <c r="D840" i="14" s="1"/>
  <c r="C841" i="8"/>
  <c r="B841" i="8"/>
  <c r="D841" i="8"/>
  <c r="E841" i="8"/>
  <c r="A842" i="14"/>
  <c r="A842" i="15" s="1"/>
  <c r="C842" i="15" s="1"/>
  <c r="D842" i="15" s="1"/>
  <c r="T842" i="11"/>
  <c r="AB842" i="11"/>
  <c r="C842" i="14" s="1"/>
  <c r="R842" i="11"/>
  <c r="AG840" i="11"/>
  <c r="P840" i="14" s="1"/>
  <c r="S840" i="15" s="1"/>
  <c r="AH840" i="11"/>
  <c r="Q840" i="14" s="1"/>
  <c r="T840" i="15" s="1"/>
  <c r="AD840" i="11"/>
  <c r="E840" i="14" s="1"/>
  <c r="Q842" i="11"/>
  <c r="S842" i="11"/>
  <c r="U842" i="11"/>
  <c r="P842" i="11"/>
  <c r="L842" i="11" s="1"/>
  <c r="B842" i="14" s="1"/>
  <c r="X841" i="11"/>
  <c r="M841" i="14" s="1"/>
  <c r="O841" i="11"/>
  <c r="AE840" i="11"/>
  <c r="N840" i="14" s="1"/>
  <c r="Q840" i="15" s="1"/>
  <c r="P841" i="15" l="1"/>
  <c r="A842" i="8"/>
  <c r="E842" i="8" s="1"/>
  <c r="M842" i="11"/>
  <c r="N843" i="11" s="1"/>
  <c r="Z842" i="11"/>
  <c r="Y841" i="11"/>
  <c r="W841" i="11" s="1"/>
  <c r="AC841" i="11" l="1"/>
  <c r="D841" i="14" s="1"/>
  <c r="B842" i="8"/>
  <c r="D842" i="8"/>
  <c r="C842" i="8"/>
  <c r="P842" i="8"/>
  <c r="Q842" i="8" s="1"/>
  <c r="A843" i="14"/>
  <c r="A843" i="15" s="1"/>
  <c r="C843" i="15" s="1"/>
  <c r="D843" i="15" s="1"/>
  <c r="T843" i="11"/>
  <c r="AB843" i="11"/>
  <c r="C843" i="14" s="1"/>
  <c r="R843" i="11"/>
  <c r="AG841" i="11"/>
  <c r="P841" i="14" s="1"/>
  <c r="S841" i="15" s="1"/>
  <c r="AE841" i="11"/>
  <c r="N841" i="14" s="1"/>
  <c r="Q841" i="15" s="1"/>
  <c r="AH841" i="11"/>
  <c r="Q841" i="14" s="1"/>
  <c r="T841" i="15" s="1"/>
  <c r="X842" i="11"/>
  <c r="M842" i="14" s="1"/>
  <c r="O842" i="11"/>
  <c r="AD841" i="11"/>
  <c r="E841" i="14" s="1"/>
  <c r="AF841" i="11"/>
  <c r="O841" i="14" s="1"/>
  <c r="R841" i="15" s="1"/>
  <c r="U843" i="11"/>
  <c r="P843" i="11"/>
  <c r="L843" i="11" s="1"/>
  <c r="B843" i="14" s="1"/>
  <c r="S843" i="11"/>
  <c r="Q843" i="11"/>
  <c r="P842" i="15" l="1"/>
  <c r="A843" i="8"/>
  <c r="P843" i="8" s="1"/>
  <c r="Q843" i="8" s="1"/>
  <c r="Z843" i="11"/>
  <c r="M843" i="11"/>
  <c r="N844" i="11" s="1"/>
  <c r="Y842" i="11"/>
  <c r="W842" i="11" s="1"/>
  <c r="AC842" i="11" l="1"/>
  <c r="D842" i="14" s="1"/>
  <c r="B843" i="8"/>
  <c r="D843" i="8"/>
  <c r="C843" i="8"/>
  <c r="E843" i="8"/>
  <c r="A844" i="14"/>
  <c r="A844" i="15" s="1"/>
  <c r="C844" i="15" s="1"/>
  <c r="D844" i="15" s="1"/>
  <c r="T844" i="11"/>
  <c r="AB844" i="11"/>
  <c r="C844" i="14" s="1"/>
  <c r="R844" i="11"/>
  <c r="AD842" i="11"/>
  <c r="E842" i="14" s="1"/>
  <c r="AE842" i="11"/>
  <c r="N842" i="14" s="1"/>
  <c r="Q842" i="15" s="1"/>
  <c r="AG842" i="11"/>
  <c r="P842" i="14" s="1"/>
  <c r="S842" i="15" s="1"/>
  <c r="AH842" i="11"/>
  <c r="Q842" i="14" s="1"/>
  <c r="T842" i="15" s="1"/>
  <c r="AF842" i="11"/>
  <c r="O842" i="14" s="1"/>
  <c r="R842" i="15" s="1"/>
  <c r="P844" i="11"/>
  <c r="L844" i="11" s="1"/>
  <c r="B844" i="14" s="1"/>
  <c r="Q844" i="11"/>
  <c r="S844" i="11"/>
  <c r="U844" i="11"/>
  <c r="X843" i="11"/>
  <c r="M843" i="14" s="1"/>
  <c r="O843" i="11"/>
  <c r="P843" i="15" l="1"/>
  <c r="A844" i="8"/>
  <c r="P844" i="8" s="1"/>
  <c r="Q844" i="8" s="1"/>
  <c r="Z844" i="11"/>
  <c r="M844" i="11"/>
  <c r="N845" i="11" s="1"/>
  <c r="Y843" i="11"/>
  <c r="W843" i="11" s="1"/>
  <c r="AF843" i="11" l="1"/>
  <c r="O843" i="14" s="1"/>
  <c r="R843" i="15" s="1"/>
  <c r="AC843" i="11"/>
  <c r="D843" i="14" s="1"/>
  <c r="C844" i="8"/>
  <c r="B844" i="8"/>
  <c r="D844" i="8"/>
  <c r="E844" i="8"/>
  <c r="A845" i="14"/>
  <c r="A845" i="15" s="1"/>
  <c r="C845" i="15" s="1"/>
  <c r="D845" i="15" s="1"/>
  <c r="T845" i="11"/>
  <c r="AB845" i="11"/>
  <c r="C845" i="14" s="1"/>
  <c r="R845" i="11"/>
  <c r="AD843" i="11"/>
  <c r="E843" i="14" s="1"/>
  <c r="AG843" i="11"/>
  <c r="P843" i="14" s="1"/>
  <c r="S843" i="15" s="1"/>
  <c r="AE843" i="11"/>
  <c r="N843" i="14" s="1"/>
  <c r="Q843" i="15" s="1"/>
  <c r="Q845" i="11"/>
  <c r="P845" i="11"/>
  <c r="L845" i="11" s="1"/>
  <c r="B845" i="14" s="1"/>
  <c r="S845" i="11"/>
  <c r="U845" i="11"/>
  <c r="O844" i="11"/>
  <c r="X844" i="11"/>
  <c r="M844" i="14" s="1"/>
  <c r="AH843" i="11"/>
  <c r="Q843" i="14" s="1"/>
  <c r="T843" i="15" s="1"/>
  <c r="P844" i="15" l="1"/>
  <c r="A845" i="8"/>
  <c r="P845" i="8" s="1"/>
  <c r="Q845" i="8" s="1"/>
  <c r="Y844" i="11"/>
  <c r="W844" i="11" s="1"/>
  <c r="AC844" i="11" s="1"/>
  <c r="M845" i="11"/>
  <c r="N846" i="11" s="1"/>
  <c r="Z845" i="11"/>
  <c r="B845" i="8" l="1"/>
  <c r="C845" i="8"/>
  <c r="D845" i="8"/>
  <c r="E845" i="8"/>
  <c r="A846" i="14"/>
  <c r="T846" i="11"/>
  <c r="AB846" i="11"/>
  <c r="C846" i="14" s="1"/>
  <c r="R846" i="11"/>
  <c r="AG844" i="11"/>
  <c r="P844" i="14" s="1"/>
  <c r="S844" i="15" s="1"/>
  <c r="D844" i="14"/>
  <c r="X845" i="11"/>
  <c r="M845" i="14" s="1"/>
  <c r="O845" i="11"/>
  <c r="AD844" i="11"/>
  <c r="E844" i="14" s="1"/>
  <c r="AE844" i="11"/>
  <c r="N844" i="14" s="1"/>
  <c r="Q844" i="15" s="1"/>
  <c r="AF844" i="11"/>
  <c r="O844" i="14" s="1"/>
  <c r="R844" i="15" s="1"/>
  <c r="P846" i="11"/>
  <c r="L846" i="11" s="1"/>
  <c r="B846" i="14" s="1"/>
  <c r="Q846" i="11"/>
  <c r="S846" i="11"/>
  <c r="U846" i="11"/>
  <c r="AH844" i="11"/>
  <c r="Q844" i="14" s="1"/>
  <c r="T844" i="15" s="1"/>
  <c r="P845" i="15" l="1"/>
  <c r="A846" i="8"/>
  <c r="P846" i="8" s="1"/>
  <c r="Q846" i="8" s="1"/>
  <c r="A846" i="15"/>
  <c r="C846" i="15" s="1"/>
  <c r="D846" i="15" s="1"/>
  <c r="Z846" i="11"/>
  <c r="M846" i="11"/>
  <c r="N847" i="11" s="1"/>
  <c r="Y845" i="11"/>
  <c r="W845" i="11" s="1"/>
  <c r="AE845" i="11" l="1"/>
  <c r="N845" i="14" s="1"/>
  <c r="Q845" i="15" s="1"/>
  <c r="AC845" i="11"/>
  <c r="D845" i="14" s="1"/>
  <c r="E846" i="8"/>
  <c r="B846" i="8"/>
  <c r="D846" i="8"/>
  <c r="A847" i="14"/>
  <c r="A847" i="15" s="1"/>
  <c r="C847" i="15" s="1"/>
  <c r="D847" i="15" s="1"/>
  <c r="T847" i="11"/>
  <c r="AB847" i="11"/>
  <c r="C847" i="14" s="1"/>
  <c r="AG845" i="11"/>
  <c r="P845" i="14" s="1"/>
  <c r="S845" i="15" s="1"/>
  <c r="AD845" i="11"/>
  <c r="E845" i="14" s="1"/>
  <c r="AF845" i="11"/>
  <c r="O845" i="14" s="1"/>
  <c r="R845" i="15" s="1"/>
  <c r="R847" i="11"/>
  <c r="Q847" i="11"/>
  <c r="S847" i="11"/>
  <c r="U847" i="11"/>
  <c r="P847" i="11"/>
  <c r="L847" i="11" s="1"/>
  <c r="B847" i="14" s="1"/>
  <c r="O846" i="11"/>
  <c r="X846" i="11"/>
  <c r="M846" i="14" s="1"/>
  <c r="AH845" i="11"/>
  <c r="Q845" i="14" s="1"/>
  <c r="T845" i="15" s="1"/>
  <c r="P846" i="15" l="1"/>
  <c r="A847" i="8"/>
  <c r="P847" i="8" s="1"/>
  <c r="Q847" i="8" s="1"/>
  <c r="Y846" i="11"/>
  <c r="W846" i="11" s="1"/>
  <c r="M847" i="11"/>
  <c r="N848" i="11" s="1"/>
  <c r="Z847" i="11"/>
  <c r="AE846" i="11" l="1"/>
  <c r="N846" i="14" s="1"/>
  <c r="Q846" i="15" s="1"/>
  <c r="AC846" i="11"/>
  <c r="D846" i="14" s="1"/>
  <c r="B847" i="8"/>
  <c r="D847" i="8"/>
  <c r="E847" i="8"/>
  <c r="A848" i="14"/>
  <c r="A848" i="15" s="1"/>
  <c r="C848" i="15" s="1"/>
  <c r="D848" i="15" s="1"/>
  <c r="T848" i="11"/>
  <c r="AB848" i="11"/>
  <c r="C848" i="14" s="1"/>
  <c r="R848" i="11"/>
  <c r="AG846" i="11"/>
  <c r="P846" i="14" s="1"/>
  <c r="S846" i="15" s="1"/>
  <c r="Q848" i="11"/>
  <c r="U848" i="11"/>
  <c r="S848" i="11"/>
  <c r="P848" i="11"/>
  <c r="L848" i="11" s="1"/>
  <c r="B848" i="14" s="1"/>
  <c r="AF846" i="11"/>
  <c r="O846" i="14" s="1"/>
  <c r="R846" i="15" s="1"/>
  <c r="AH846" i="11"/>
  <c r="Q846" i="14" s="1"/>
  <c r="T846" i="15" s="1"/>
  <c r="O847" i="11"/>
  <c r="X847" i="11"/>
  <c r="M847" i="14" s="1"/>
  <c r="AD846" i="11"/>
  <c r="E846" i="14" s="1"/>
  <c r="P847" i="15" l="1"/>
  <c r="C846" i="8"/>
  <c r="A848" i="8"/>
  <c r="P848" i="8" s="1"/>
  <c r="Q848" i="8" s="1"/>
  <c r="Y847" i="11"/>
  <c r="W847" i="11" s="1"/>
  <c r="M848" i="11"/>
  <c r="N849" i="11" s="1"/>
  <c r="Z848" i="11"/>
  <c r="AH847" i="11" l="1"/>
  <c r="Q847" i="14" s="1"/>
  <c r="T847" i="15" s="1"/>
  <c r="AC847" i="11"/>
  <c r="E848" i="8"/>
  <c r="B848" i="8"/>
  <c r="C848" i="8"/>
  <c r="D848" i="8"/>
  <c r="A849" i="14"/>
  <c r="A849" i="15" s="1"/>
  <c r="C849" i="15" s="1"/>
  <c r="D849" i="15" s="1"/>
  <c r="T849" i="11"/>
  <c r="AB849" i="11"/>
  <c r="C849" i="14" s="1"/>
  <c r="R849" i="11"/>
  <c r="AE847" i="11"/>
  <c r="N847" i="14" s="1"/>
  <c r="Q847" i="15" s="1"/>
  <c r="O848" i="11"/>
  <c r="X848" i="11"/>
  <c r="M848" i="14" s="1"/>
  <c r="AF847" i="11"/>
  <c r="O847" i="14" s="1"/>
  <c r="R847" i="15" s="1"/>
  <c r="D847" i="14"/>
  <c r="AD847" i="11"/>
  <c r="E847" i="14" s="1"/>
  <c r="U849" i="11"/>
  <c r="Q849" i="11"/>
  <c r="S849" i="11"/>
  <c r="P849" i="11"/>
  <c r="L849" i="11" s="1"/>
  <c r="B849" i="14" s="1"/>
  <c r="AG847" i="11"/>
  <c r="P847" i="14" s="1"/>
  <c r="S847" i="15" s="1"/>
  <c r="P848" i="15" l="1"/>
  <c r="A849" i="8"/>
  <c r="D849" i="8" s="1"/>
  <c r="C847" i="8"/>
  <c r="Y848" i="11"/>
  <c r="W848" i="11" s="1"/>
  <c r="M849" i="11"/>
  <c r="N850" i="11" s="1"/>
  <c r="Z849" i="11"/>
  <c r="C849" i="8" l="1"/>
  <c r="B849" i="8"/>
  <c r="E849" i="8"/>
  <c r="P849" i="8"/>
  <c r="Q849" i="8" s="1"/>
  <c r="AD848" i="11"/>
  <c r="E848" i="14" s="1"/>
  <c r="AC848" i="11"/>
  <c r="D848" i="14" s="1"/>
  <c r="A850" i="14"/>
  <c r="A850" i="15" s="1"/>
  <c r="C850" i="15" s="1"/>
  <c r="D850" i="15" s="1"/>
  <c r="T850" i="11"/>
  <c r="AF848" i="11"/>
  <c r="O848" i="14" s="1"/>
  <c r="R848" i="15" s="1"/>
  <c r="AE848" i="11"/>
  <c r="N848" i="14" s="1"/>
  <c r="Q848" i="15" s="1"/>
  <c r="AG848" i="11"/>
  <c r="P848" i="14" s="1"/>
  <c r="S848" i="15" s="1"/>
  <c r="AB850" i="11"/>
  <c r="C850" i="14" s="1"/>
  <c r="R850" i="11"/>
  <c r="X849" i="11"/>
  <c r="M849" i="14" s="1"/>
  <c r="O849" i="11"/>
  <c r="Q850" i="11"/>
  <c r="P850" i="11"/>
  <c r="L850" i="11" s="1"/>
  <c r="B850" i="14" s="1"/>
  <c r="U850" i="11"/>
  <c r="S850" i="11"/>
  <c r="AH848" i="11"/>
  <c r="Q848" i="14" s="1"/>
  <c r="T848" i="15" s="1"/>
  <c r="P849" i="15" l="1"/>
  <c r="A850" i="8"/>
  <c r="E850" i="8" s="1"/>
  <c r="Z850" i="11"/>
  <c r="M850" i="11"/>
  <c r="N851" i="11" s="1"/>
  <c r="Y849" i="11"/>
  <c r="W849" i="11" s="1"/>
  <c r="AC849" i="11" l="1"/>
  <c r="D849" i="14" s="1"/>
  <c r="B850" i="8"/>
  <c r="C850" i="8"/>
  <c r="D850" i="8"/>
  <c r="P850" i="8"/>
  <c r="Q850" i="8" s="1"/>
  <c r="A851" i="14"/>
  <c r="A851" i="15" s="1"/>
  <c r="C851" i="15" s="1"/>
  <c r="D851" i="15" s="1"/>
  <c r="T851" i="11"/>
  <c r="AH849" i="11"/>
  <c r="Q849" i="14" s="1"/>
  <c r="T849" i="15" s="1"/>
  <c r="AG849" i="11"/>
  <c r="P849" i="14" s="1"/>
  <c r="S849" i="15" s="1"/>
  <c r="AE849" i="11"/>
  <c r="N849" i="14" s="1"/>
  <c r="Q849" i="15" s="1"/>
  <c r="AF849" i="11"/>
  <c r="O849" i="14" s="1"/>
  <c r="R849" i="15" s="1"/>
  <c r="AD849" i="11"/>
  <c r="E849" i="14" s="1"/>
  <c r="AB851" i="11"/>
  <c r="C851" i="14" s="1"/>
  <c r="A851" i="8"/>
  <c r="R851" i="11"/>
  <c r="Q851" i="11"/>
  <c r="S851" i="11"/>
  <c r="U851" i="11"/>
  <c r="P851" i="11"/>
  <c r="L851" i="11" s="1"/>
  <c r="B851" i="14" s="1"/>
  <c r="O850" i="11"/>
  <c r="X850" i="11"/>
  <c r="M850" i="14" s="1"/>
  <c r="P850" i="15" l="1"/>
  <c r="P851" i="8"/>
  <c r="Q851" i="8" s="1"/>
  <c r="D851" i="8"/>
  <c r="E851" i="8"/>
  <c r="B851" i="8"/>
  <c r="Y850" i="11"/>
  <c r="W850" i="11" s="1"/>
  <c r="Z851" i="11"/>
  <c r="M851" i="11"/>
  <c r="N852" i="11" s="1"/>
  <c r="AC850" i="11" l="1"/>
  <c r="D850" i="14" s="1"/>
  <c r="A852" i="14"/>
  <c r="T852" i="11"/>
  <c r="AF850" i="11"/>
  <c r="O850" i="14" s="1"/>
  <c r="R850" i="15" s="1"/>
  <c r="AH850" i="11"/>
  <c r="Q850" i="14" s="1"/>
  <c r="T850" i="15" s="1"/>
  <c r="AG850" i="11"/>
  <c r="P850" i="14" s="1"/>
  <c r="S850" i="15" s="1"/>
  <c r="AE850" i="11"/>
  <c r="N850" i="14" s="1"/>
  <c r="Q850" i="15" s="1"/>
  <c r="AB852" i="11"/>
  <c r="C852" i="14" s="1"/>
  <c r="R852" i="11"/>
  <c r="AD850" i="11"/>
  <c r="E850" i="14" s="1"/>
  <c r="P852" i="11"/>
  <c r="L852" i="11" s="1"/>
  <c r="B852" i="14" s="1"/>
  <c r="U852" i="11"/>
  <c r="Q852" i="11"/>
  <c r="S852" i="11"/>
  <c r="O851" i="11"/>
  <c r="X851" i="11"/>
  <c r="M851" i="14" s="1"/>
  <c r="P851" i="15" l="1"/>
  <c r="A852" i="8"/>
  <c r="P852" i="8" s="1"/>
  <c r="Q852" i="8" s="1"/>
  <c r="A852" i="15"/>
  <c r="C852" i="15" s="1"/>
  <c r="D852" i="15" s="1"/>
  <c r="Y851" i="11"/>
  <c r="W851" i="11" s="1"/>
  <c r="Z852" i="11"/>
  <c r="M852" i="11"/>
  <c r="N853" i="11" s="1"/>
  <c r="AC851" i="11" l="1"/>
  <c r="D851" i="14" s="1"/>
  <c r="B852" i="8"/>
  <c r="D852" i="8"/>
  <c r="E852" i="8"/>
  <c r="C851" i="8"/>
  <c r="A853" i="14"/>
  <c r="A853" i="15" s="1"/>
  <c r="C853" i="15" s="1"/>
  <c r="D853" i="15" s="1"/>
  <c r="T853" i="11"/>
  <c r="AG851" i="11"/>
  <c r="P851" i="14" s="1"/>
  <c r="S851" i="15" s="1"/>
  <c r="AE851" i="11"/>
  <c r="N851" i="14" s="1"/>
  <c r="Q851" i="15" s="1"/>
  <c r="AF851" i="11"/>
  <c r="O851" i="14" s="1"/>
  <c r="R851" i="15" s="1"/>
  <c r="AH851" i="11"/>
  <c r="Q851" i="14" s="1"/>
  <c r="T851" i="15" s="1"/>
  <c r="AB853" i="11"/>
  <c r="C853" i="14" s="1"/>
  <c r="R853" i="11"/>
  <c r="AD851" i="11"/>
  <c r="E851" i="14" s="1"/>
  <c r="P853" i="11"/>
  <c r="L853" i="11" s="1"/>
  <c r="B853" i="14" s="1"/>
  <c r="U853" i="11"/>
  <c r="S853" i="11"/>
  <c r="Q853" i="11"/>
  <c r="A853" i="8"/>
  <c r="P853" i="8" s="1"/>
  <c r="X852" i="11"/>
  <c r="M852" i="14" s="1"/>
  <c r="O852" i="11"/>
  <c r="P852" i="15" l="1"/>
  <c r="D853" i="8"/>
  <c r="Q853" i="8"/>
  <c r="E853" i="8"/>
  <c r="B853" i="8"/>
  <c r="C853" i="8"/>
  <c r="Z853" i="11"/>
  <c r="M853" i="11"/>
  <c r="N854" i="11" s="1"/>
  <c r="Y852" i="11"/>
  <c r="W852" i="11" s="1"/>
  <c r="AC852" i="11" l="1"/>
  <c r="D852" i="14" s="1"/>
  <c r="C852" i="8"/>
  <c r="A854" i="14"/>
  <c r="A854" i="15" s="1"/>
  <c r="C854" i="15" s="1"/>
  <c r="D854" i="15" s="1"/>
  <c r="T854" i="11"/>
  <c r="AG852" i="11"/>
  <c r="P852" i="14" s="1"/>
  <c r="S852" i="15" s="1"/>
  <c r="AE852" i="11"/>
  <c r="N852" i="14" s="1"/>
  <c r="Q852" i="15" s="1"/>
  <c r="AH852" i="11"/>
  <c r="Q852" i="14" s="1"/>
  <c r="T852" i="15" s="1"/>
  <c r="AF852" i="11"/>
  <c r="O852" i="14" s="1"/>
  <c r="R852" i="15" s="1"/>
  <c r="AB854" i="11"/>
  <c r="C854" i="14" s="1"/>
  <c r="R854" i="11"/>
  <c r="AD852" i="11"/>
  <c r="E852" i="14" s="1"/>
  <c r="P854" i="11"/>
  <c r="L854" i="11" s="1"/>
  <c r="B854" i="14" s="1"/>
  <c r="U854" i="11"/>
  <c r="S854" i="11"/>
  <c r="Q854" i="11"/>
  <c r="O853" i="11"/>
  <c r="X853" i="11"/>
  <c r="M853" i="14" s="1"/>
  <c r="P853" i="15" l="1"/>
  <c r="A854" i="8"/>
  <c r="P854" i="8" s="1"/>
  <c r="Q854" i="8" s="1"/>
  <c r="Y853" i="11"/>
  <c r="W853" i="11" s="1"/>
  <c r="AF853" i="11"/>
  <c r="O853" i="14" s="1"/>
  <c r="R853" i="15" s="1"/>
  <c r="AH853" i="11"/>
  <c r="Q853" i="14" s="1"/>
  <c r="T853" i="15" s="1"/>
  <c r="AE853" i="11"/>
  <c r="N853" i="14" s="1"/>
  <c r="Q853" i="15" s="1"/>
  <c r="AG853" i="11"/>
  <c r="P853" i="14" s="1"/>
  <c r="S853" i="15" s="1"/>
  <c r="Z854" i="11"/>
  <c r="M854" i="11"/>
  <c r="N855" i="11" s="1"/>
  <c r="AC853" i="11" l="1"/>
  <c r="D853" i="14" s="1"/>
  <c r="B854" i="8"/>
  <c r="C854" i="8"/>
  <c r="D854" i="8"/>
  <c r="E854" i="8"/>
  <c r="A855" i="14"/>
  <c r="A855" i="15" s="1"/>
  <c r="C855" i="15" s="1"/>
  <c r="D855" i="15" s="1"/>
  <c r="T855" i="11"/>
  <c r="AB855" i="11"/>
  <c r="C855" i="14" s="1"/>
  <c r="R855" i="11"/>
  <c r="AD853" i="11"/>
  <c r="E853" i="14" s="1"/>
  <c r="P855" i="11"/>
  <c r="L855" i="11" s="1"/>
  <c r="B855" i="14" s="1"/>
  <c r="S855" i="11"/>
  <c r="Q855" i="11"/>
  <c r="U855" i="11"/>
  <c r="X854" i="11"/>
  <c r="M854" i="14" s="1"/>
  <c r="O854" i="11"/>
  <c r="P854" i="15" l="1"/>
  <c r="A855" i="8"/>
  <c r="P855" i="8" s="1"/>
  <c r="Q855" i="8" s="1"/>
  <c r="Z855" i="11"/>
  <c r="M855" i="11"/>
  <c r="N856" i="11" s="1"/>
  <c r="Y854" i="11"/>
  <c r="W854" i="11" s="1"/>
  <c r="AC854" i="11" l="1"/>
  <c r="D854" i="14" s="1"/>
  <c r="C855" i="8"/>
  <c r="B855" i="8"/>
  <c r="E855" i="8"/>
  <c r="D855" i="8"/>
  <c r="AF854" i="11"/>
  <c r="O854" i="14" s="1"/>
  <c r="R854" i="15" s="1"/>
  <c r="A856" i="14"/>
  <c r="A856" i="15" s="1"/>
  <c r="C856" i="15" s="1"/>
  <c r="D856" i="15" s="1"/>
  <c r="T856" i="11"/>
  <c r="AE854" i="11"/>
  <c r="N854" i="14" s="1"/>
  <c r="Q854" i="15" s="1"/>
  <c r="AG854" i="11"/>
  <c r="P854" i="14" s="1"/>
  <c r="S854" i="15" s="1"/>
  <c r="AH854" i="11"/>
  <c r="Q854" i="14" s="1"/>
  <c r="T854" i="15" s="1"/>
  <c r="AB856" i="11"/>
  <c r="C856" i="14" s="1"/>
  <c r="R856" i="11"/>
  <c r="AD854" i="11"/>
  <c r="E854" i="14" s="1"/>
  <c r="Q856" i="11"/>
  <c r="U856" i="11"/>
  <c r="S856" i="11"/>
  <c r="P856" i="11"/>
  <c r="L856" i="11" s="1"/>
  <c r="B856" i="14" s="1"/>
  <c r="O855" i="11"/>
  <c r="X855" i="11"/>
  <c r="M855" i="14" s="1"/>
  <c r="P855" i="15" l="1"/>
  <c r="A856" i="8"/>
  <c r="P856" i="8" s="1"/>
  <c r="Q856" i="8" s="1"/>
  <c r="Y855" i="11"/>
  <c r="W855" i="11" s="1"/>
  <c r="AF855" i="11"/>
  <c r="O855" i="14" s="1"/>
  <c r="R855" i="15" s="1"/>
  <c r="AG855" i="11"/>
  <c r="P855" i="14" s="1"/>
  <c r="S855" i="15" s="1"/>
  <c r="AE855" i="11"/>
  <c r="N855" i="14" s="1"/>
  <c r="Q855" i="15" s="1"/>
  <c r="AH855" i="11"/>
  <c r="Q855" i="14" s="1"/>
  <c r="T855" i="15" s="1"/>
  <c r="M856" i="11"/>
  <c r="N857" i="11" s="1"/>
  <c r="Z856" i="11"/>
  <c r="AC855" i="11" l="1"/>
  <c r="D855" i="14" s="1"/>
  <c r="B856" i="8"/>
  <c r="E856" i="8"/>
  <c r="D856" i="8"/>
  <c r="A857" i="14"/>
  <c r="A857" i="15" s="1"/>
  <c r="C857" i="15" s="1"/>
  <c r="D857" i="15" s="1"/>
  <c r="T857" i="11"/>
  <c r="AB857" i="11"/>
  <c r="C857" i="14" s="1"/>
  <c r="R857" i="11"/>
  <c r="AD855" i="11"/>
  <c r="E855" i="14" s="1"/>
  <c r="U857" i="11"/>
  <c r="Q857" i="11"/>
  <c r="P857" i="11"/>
  <c r="L857" i="11" s="1"/>
  <c r="B857" i="14" s="1"/>
  <c r="S857" i="11"/>
  <c r="O856" i="11"/>
  <c r="X856" i="11"/>
  <c r="M856" i="14" s="1"/>
  <c r="P856" i="15" l="1"/>
  <c r="A857" i="8"/>
  <c r="D857" i="8" s="1"/>
  <c r="Y856" i="11"/>
  <c r="W856" i="11" s="1"/>
  <c r="Z857" i="11"/>
  <c r="M857" i="11"/>
  <c r="N858" i="11" s="1"/>
  <c r="C857" i="8" l="1"/>
  <c r="AF856" i="11"/>
  <c r="O856" i="14" s="1"/>
  <c r="R856" i="15" s="1"/>
  <c r="AC856" i="11"/>
  <c r="D856" i="14" s="1"/>
  <c r="B857" i="8"/>
  <c r="P857" i="8"/>
  <c r="Q857" i="8" s="1"/>
  <c r="E857" i="8"/>
  <c r="A858" i="14"/>
  <c r="A858" i="15" s="1"/>
  <c r="C858" i="15" s="1"/>
  <c r="D858" i="15" s="1"/>
  <c r="T858" i="11"/>
  <c r="AB858" i="11"/>
  <c r="C858" i="14" s="1"/>
  <c r="R858" i="11"/>
  <c r="AE856" i="11"/>
  <c r="N856" i="14" s="1"/>
  <c r="Q856" i="15" s="1"/>
  <c r="AH856" i="11"/>
  <c r="Q856" i="14" s="1"/>
  <c r="T856" i="15" s="1"/>
  <c r="U858" i="11"/>
  <c r="P858" i="11"/>
  <c r="L858" i="11" s="1"/>
  <c r="B858" i="14" s="1"/>
  <c r="S858" i="11"/>
  <c r="Q858" i="11"/>
  <c r="AG856" i="11"/>
  <c r="P856" i="14" s="1"/>
  <c r="S856" i="15" s="1"/>
  <c r="O857" i="11"/>
  <c r="X857" i="11"/>
  <c r="M857" i="14" s="1"/>
  <c r="AD856" i="11"/>
  <c r="E856" i="14" s="1"/>
  <c r="P857" i="15" l="1"/>
  <c r="A858" i="8"/>
  <c r="P858" i="8" s="1"/>
  <c r="Q858" i="8" s="1"/>
  <c r="C856" i="8"/>
  <c r="Y857" i="11"/>
  <c r="W857" i="11" s="1"/>
  <c r="Z858" i="11"/>
  <c r="M858" i="11"/>
  <c r="N859" i="11" s="1"/>
  <c r="AF857" i="11" l="1"/>
  <c r="O857" i="14" s="1"/>
  <c r="R857" i="15" s="1"/>
  <c r="AC857" i="11"/>
  <c r="D857" i="14" s="1"/>
  <c r="C858" i="8"/>
  <c r="B858" i="8"/>
  <c r="D858" i="8"/>
  <c r="E858" i="8"/>
  <c r="A859" i="14"/>
  <c r="A859" i="15" s="1"/>
  <c r="C859" i="15" s="1"/>
  <c r="D859" i="15" s="1"/>
  <c r="T859" i="11"/>
  <c r="AB859" i="11"/>
  <c r="C859" i="14" s="1"/>
  <c r="R859" i="11"/>
  <c r="AG857" i="11"/>
  <c r="P857" i="14" s="1"/>
  <c r="S857" i="15" s="1"/>
  <c r="AE857" i="11"/>
  <c r="N857" i="14" s="1"/>
  <c r="Q857" i="15" s="1"/>
  <c r="S859" i="11"/>
  <c r="U859" i="11"/>
  <c r="A859" i="8"/>
  <c r="P859" i="8" s="1"/>
  <c r="P859" i="11"/>
  <c r="L859" i="11" s="1"/>
  <c r="B859" i="14" s="1"/>
  <c r="Q859" i="11"/>
  <c r="X858" i="11"/>
  <c r="M858" i="14" s="1"/>
  <c r="O858" i="11"/>
  <c r="AH857" i="11"/>
  <c r="Q857" i="14" s="1"/>
  <c r="T857" i="15" s="1"/>
  <c r="AD857" i="11"/>
  <c r="E857" i="14" s="1"/>
  <c r="P858" i="15" l="1"/>
  <c r="D859" i="8"/>
  <c r="Q859" i="8"/>
  <c r="E859" i="8"/>
  <c r="B859" i="8"/>
  <c r="C859" i="8"/>
  <c r="Z859" i="11"/>
  <c r="M859" i="11"/>
  <c r="N860" i="11" s="1"/>
  <c r="Y858" i="11"/>
  <c r="W858" i="11" s="1"/>
  <c r="AF858" i="11" l="1"/>
  <c r="O858" i="14" s="1"/>
  <c r="R858" i="15" s="1"/>
  <c r="AC858" i="11"/>
  <c r="D858" i="14" s="1"/>
  <c r="A860" i="14"/>
  <c r="A860" i="15" s="1"/>
  <c r="C860" i="15" s="1"/>
  <c r="D860" i="15" s="1"/>
  <c r="T860" i="11"/>
  <c r="AB860" i="11"/>
  <c r="C860" i="14" s="1"/>
  <c r="R860" i="11"/>
  <c r="AG858" i="11"/>
  <c r="P858" i="14" s="1"/>
  <c r="S858" i="15" s="1"/>
  <c r="AD858" i="11"/>
  <c r="E858" i="14" s="1"/>
  <c r="O859" i="11"/>
  <c r="X859" i="11"/>
  <c r="M859" i="14" s="1"/>
  <c r="AE858" i="11"/>
  <c r="N858" i="14" s="1"/>
  <c r="Q858" i="15" s="1"/>
  <c r="AH858" i="11"/>
  <c r="Q858" i="14" s="1"/>
  <c r="T858" i="15" s="1"/>
  <c r="P860" i="11"/>
  <c r="L860" i="11" s="1"/>
  <c r="B860" i="14" s="1"/>
  <c r="U860" i="11"/>
  <c r="Q860" i="11"/>
  <c r="S860" i="11"/>
  <c r="P859" i="15" l="1"/>
  <c r="A860" i="8"/>
  <c r="E860" i="8" s="1"/>
  <c r="Y859" i="11"/>
  <c r="W859" i="11" s="1"/>
  <c r="M860" i="11"/>
  <c r="N861" i="11" s="1"/>
  <c r="Z860" i="11"/>
  <c r="AD859" i="11" l="1"/>
  <c r="E859" i="14" s="1"/>
  <c r="AC859" i="11"/>
  <c r="D859" i="14" s="1"/>
  <c r="P860" i="8"/>
  <c r="Q860" i="8" s="1"/>
  <c r="C860" i="8"/>
  <c r="B860" i="8"/>
  <c r="D860" i="8"/>
  <c r="A861" i="14"/>
  <c r="T861" i="11"/>
  <c r="AB861" i="11"/>
  <c r="C861" i="14" s="1"/>
  <c r="R861" i="11"/>
  <c r="AF859" i="11"/>
  <c r="O859" i="14" s="1"/>
  <c r="R859" i="15" s="1"/>
  <c r="AH859" i="11"/>
  <c r="Q859" i="14" s="1"/>
  <c r="T859" i="15" s="1"/>
  <c r="AG859" i="11"/>
  <c r="P859" i="14" s="1"/>
  <c r="S859" i="15" s="1"/>
  <c r="O860" i="11"/>
  <c r="X860" i="11"/>
  <c r="M860" i="14" s="1"/>
  <c r="U861" i="11"/>
  <c r="Q861" i="11"/>
  <c r="P861" i="11"/>
  <c r="L861" i="11" s="1"/>
  <c r="B861" i="14" s="1"/>
  <c r="S861" i="11"/>
  <c r="AE859" i="11"/>
  <c r="N859" i="14" s="1"/>
  <c r="Q859" i="15" s="1"/>
  <c r="P860" i="15" l="1"/>
  <c r="A861" i="8"/>
  <c r="P861" i="8" s="1"/>
  <c r="Q861" i="8" s="1"/>
  <c r="A861" i="15"/>
  <c r="C861" i="15" s="1"/>
  <c r="D861" i="15" s="1"/>
  <c r="Y860" i="11"/>
  <c r="W860" i="11"/>
  <c r="M861" i="11"/>
  <c r="N862" i="11" s="1"/>
  <c r="Z861" i="11"/>
  <c r="E861" i="8" l="1"/>
  <c r="AC860" i="11"/>
  <c r="D860" i="14" s="1"/>
  <c r="B861" i="8"/>
  <c r="C861" i="8"/>
  <c r="D861" i="8"/>
  <c r="A862" i="14"/>
  <c r="A862" i="15" s="1"/>
  <c r="C862" i="15" s="1"/>
  <c r="D862" i="15" s="1"/>
  <c r="T862" i="11"/>
  <c r="AB862" i="11"/>
  <c r="C862" i="14" s="1"/>
  <c r="R862" i="11"/>
  <c r="AD860" i="11"/>
  <c r="E860" i="14" s="1"/>
  <c r="AF860" i="11"/>
  <c r="O860" i="14" s="1"/>
  <c r="R860" i="15" s="1"/>
  <c r="AH860" i="11"/>
  <c r="Q860" i="14" s="1"/>
  <c r="T860" i="15" s="1"/>
  <c r="X861" i="11"/>
  <c r="M861" i="14" s="1"/>
  <c r="O861" i="11"/>
  <c r="U862" i="11"/>
  <c r="P862" i="11"/>
  <c r="L862" i="11" s="1"/>
  <c r="B862" i="14" s="1"/>
  <c r="Q862" i="11"/>
  <c r="S862" i="11"/>
  <c r="AE860" i="11"/>
  <c r="N860" i="14" s="1"/>
  <c r="Q860" i="15" s="1"/>
  <c r="AG860" i="11"/>
  <c r="P860" i="14" s="1"/>
  <c r="S860" i="15" s="1"/>
  <c r="P861" i="15" l="1"/>
  <c r="A862" i="8"/>
  <c r="P862" i="8" s="1"/>
  <c r="Q862" i="8" s="1"/>
  <c r="Z862" i="11"/>
  <c r="M862" i="11"/>
  <c r="N863" i="11" s="1"/>
  <c r="Y861" i="11"/>
  <c r="W861" i="11" s="1"/>
  <c r="AF861" i="11" l="1"/>
  <c r="O861" i="14" s="1"/>
  <c r="R861" i="15" s="1"/>
  <c r="AC861" i="11"/>
  <c r="D861" i="14" s="1"/>
  <c r="E862" i="8"/>
  <c r="D862" i="8"/>
  <c r="B862" i="8"/>
  <c r="C862" i="8"/>
  <c r="A863" i="14"/>
  <c r="A863" i="15" s="1"/>
  <c r="C863" i="15" s="1"/>
  <c r="D863" i="15" s="1"/>
  <c r="T863" i="11"/>
  <c r="AB863" i="11"/>
  <c r="C863" i="14" s="1"/>
  <c r="R863" i="11"/>
  <c r="AH861" i="11"/>
  <c r="Q861" i="14" s="1"/>
  <c r="T861" i="15" s="1"/>
  <c r="AE861" i="11"/>
  <c r="N861" i="14" s="1"/>
  <c r="Q861" i="15" s="1"/>
  <c r="S863" i="11"/>
  <c r="P863" i="11"/>
  <c r="L863" i="11" s="1"/>
  <c r="B863" i="14" s="1"/>
  <c r="Q863" i="11"/>
  <c r="U863" i="11"/>
  <c r="X862" i="11"/>
  <c r="M862" i="14" s="1"/>
  <c r="O862" i="11"/>
  <c r="AG861" i="11"/>
  <c r="P861" i="14" s="1"/>
  <c r="S861" i="15" s="1"/>
  <c r="AD861" i="11"/>
  <c r="E861" i="14" s="1"/>
  <c r="P862" i="15" l="1"/>
  <c r="A863" i="8"/>
  <c r="P863" i="8" s="1"/>
  <c r="Q863" i="8" s="1"/>
  <c r="M863" i="11"/>
  <c r="N864" i="11" s="1"/>
  <c r="Z863" i="11"/>
  <c r="Y862" i="11"/>
  <c r="W862" i="11" s="1"/>
  <c r="AC862" i="11" s="1"/>
  <c r="D863" i="8" l="1"/>
  <c r="E863" i="8"/>
  <c r="B863" i="8"/>
  <c r="A864" i="14"/>
  <c r="A864" i="15" s="1"/>
  <c r="C864" i="15" s="1"/>
  <c r="D864" i="15" s="1"/>
  <c r="T864" i="11"/>
  <c r="AB864" i="11"/>
  <c r="C864" i="14" s="1"/>
  <c r="R864" i="11"/>
  <c r="AF862" i="11"/>
  <c r="O862" i="14" s="1"/>
  <c r="R862" i="15" s="1"/>
  <c r="D862" i="14"/>
  <c r="AG862" i="11"/>
  <c r="P862" i="14" s="1"/>
  <c r="S862" i="15" s="1"/>
  <c r="AH862" i="11"/>
  <c r="Q862" i="14" s="1"/>
  <c r="T862" i="15" s="1"/>
  <c r="O863" i="11"/>
  <c r="X863" i="11"/>
  <c r="M863" i="14" s="1"/>
  <c r="AD862" i="11"/>
  <c r="E862" i="14" s="1"/>
  <c r="AE862" i="11"/>
  <c r="N862" i="14" s="1"/>
  <c r="Q862" i="15" s="1"/>
  <c r="S864" i="11"/>
  <c r="U864" i="11"/>
  <c r="P864" i="11"/>
  <c r="L864" i="11" s="1"/>
  <c r="B864" i="14" s="1"/>
  <c r="Q864" i="11"/>
  <c r="P863" i="15" l="1"/>
  <c r="A864" i="8"/>
  <c r="P864" i="8" s="1"/>
  <c r="Q864" i="8" s="1"/>
  <c r="Y863" i="11"/>
  <c r="W863" i="11" s="1"/>
  <c r="Z864" i="11"/>
  <c r="M864" i="11"/>
  <c r="N865" i="11" s="1"/>
  <c r="AG863" i="11" l="1"/>
  <c r="P863" i="14" s="1"/>
  <c r="S863" i="15" s="1"/>
  <c r="AC863" i="11"/>
  <c r="D863" i="14" s="1"/>
  <c r="D864" i="8"/>
  <c r="B864" i="8"/>
  <c r="E864" i="8"/>
  <c r="A865" i="14"/>
  <c r="T865" i="11"/>
  <c r="AH863" i="11"/>
  <c r="Q863" i="14" s="1"/>
  <c r="T863" i="15" s="1"/>
  <c r="AF863" i="11"/>
  <c r="O863" i="14" s="1"/>
  <c r="R863" i="15" s="1"/>
  <c r="AE863" i="11"/>
  <c r="N863" i="14" s="1"/>
  <c r="Q863" i="15" s="1"/>
  <c r="AB865" i="11"/>
  <c r="C865" i="14" s="1"/>
  <c r="R865" i="11"/>
  <c r="AD863" i="11"/>
  <c r="E863" i="14" s="1"/>
  <c r="O864" i="11"/>
  <c r="X864" i="11"/>
  <c r="M864" i="14" s="1"/>
  <c r="U865" i="11"/>
  <c r="S865" i="11"/>
  <c r="P865" i="11"/>
  <c r="L865" i="11" s="1"/>
  <c r="B865" i="14" s="1"/>
  <c r="Q865" i="11"/>
  <c r="P864" i="15" l="1"/>
  <c r="A865" i="8"/>
  <c r="P865" i="8" s="1"/>
  <c r="Q865" i="8" s="1"/>
  <c r="A865" i="15"/>
  <c r="C865" i="15" s="1"/>
  <c r="D865" i="15" s="1"/>
  <c r="C863" i="8"/>
  <c r="Y864" i="11"/>
  <c r="W864" i="11" s="1"/>
  <c r="M865" i="11"/>
  <c r="N866" i="11" s="1"/>
  <c r="Z865" i="11"/>
  <c r="B865" i="8" l="1"/>
  <c r="E865" i="8"/>
  <c r="AC864" i="11"/>
  <c r="D864" i="14" s="1"/>
  <c r="C865" i="8"/>
  <c r="D865" i="8"/>
  <c r="C864" i="8"/>
  <c r="A866" i="14"/>
  <c r="A866" i="15" s="1"/>
  <c r="C866" i="15" s="1"/>
  <c r="D866" i="15" s="1"/>
  <c r="T866" i="11"/>
  <c r="AH864" i="11"/>
  <c r="Q864" i="14" s="1"/>
  <c r="T864" i="15" s="1"/>
  <c r="AE864" i="11"/>
  <c r="N864" i="14" s="1"/>
  <c r="Q864" i="15" s="1"/>
  <c r="AF864" i="11"/>
  <c r="O864" i="14" s="1"/>
  <c r="R864" i="15" s="1"/>
  <c r="AG864" i="11"/>
  <c r="P864" i="14" s="1"/>
  <c r="S864" i="15" s="1"/>
  <c r="AB866" i="11"/>
  <c r="C866" i="14" s="1"/>
  <c r="R866" i="11"/>
  <c r="AD864" i="11"/>
  <c r="E864" i="14" s="1"/>
  <c r="O865" i="11"/>
  <c r="X865" i="11"/>
  <c r="M865" i="14" s="1"/>
  <c r="P866" i="11"/>
  <c r="L866" i="11" s="1"/>
  <c r="B866" i="14" s="1"/>
  <c r="U866" i="11"/>
  <c r="S866" i="11"/>
  <c r="Q866" i="11"/>
  <c r="P865" i="15" l="1"/>
  <c r="A866" i="8"/>
  <c r="P866" i="8" s="1"/>
  <c r="Q866" i="8" s="1"/>
  <c r="Y865" i="11"/>
  <c r="W865" i="11" s="1"/>
  <c r="AH865" i="11"/>
  <c r="Q865" i="14" s="1"/>
  <c r="T865" i="15" s="1"/>
  <c r="AG865" i="11"/>
  <c r="P865" i="14" s="1"/>
  <c r="S865" i="15" s="1"/>
  <c r="AF865" i="11"/>
  <c r="O865" i="14" s="1"/>
  <c r="R865" i="15" s="1"/>
  <c r="AE865" i="11"/>
  <c r="N865" i="14" s="1"/>
  <c r="Q865" i="15" s="1"/>
  <c r="M866" i="11"/>
  <c r="N867" i="11" s="1"/>
  <c r="Z866" i="11"/>
  <c r="B866" i="8" l="1"/>
  <c r="AC865" i="11"/>
  <c r="D865" i="14" s="1"/>
  <c r="C866" i="8"/>
  <c r="E866" i="8"/>
  <c r="D866" i="8"/>
  <c r="A867" i="14"/>
  <c r="A867" i="15" s="1"/>
  <c r="C867" i="15" s="1"/>
  <c r="D867" i="15" s="1"/>
  <c r="T867" i="11"/>
  <c r="AB867" i="11"/>
  <c r="C867" i="14" s="1"/>
  <c r="R867" i="11"/>
  <c r="AD865" i="11"/>
  <c r="E865" i="14" s="1"/>
  <c r="O866" i="11"/>
  <c r="X866" i="11"/>
  <c r="M866" i="14" s="1"/>
  <c r="S867" i="11"/>
  <c r="Q867" i="11"/>
  <c r="U867" i="11"/>
  <c r="P867" i="11"/>
  <c r="L867" i="11" s="1"/>
  <c r="B867" i="14" s="1"/>
  <c r="P866" i="15" l="1"/>
  <c r="A867" i="8"/>
  <c r="P867" i="8" s="1"/>
  <c r="Q867" i="8" s="1"/>
  <c r="Y866" i="11"/>
  <c r="W866" i="11" s="1"/>
  <c r="M867" i="11"/>
  <c r="N868" i="11" s="1"/>
  <c r="Z867" i="11"/>
  <c r="AC866" i="11" l="1"/>
  <c r="D866" i="14" s="1"/>
  <c r="E867" i="8"/>
  <c r="C867" i="8"/>
  <c r="D867" i="8"/>
  <c r="B867" i="8"/>
  <c r="A868" i="14"/>
  <c r="A868" i="15" s="1"/>
  <c r="C868" i="15" s="1"/>
  <c r="D868" i="15" s="1"/>
  <c r="T868" i="11"/>
  <c r="AF866" i="11"/>
  <c r="O866" i="14" s="1"/>
  <c r="R866" i="15" s="1"/>
  <c r="AH866" i="11"/>
  <c r="Q866" i="14" s="1"/>
  <c r="T866" i="15" s="1"/>
  <c r="AE866" i="11"/>
  <c r="N866" i="14" s="1"/>
  <c r="Q866" i="15" s="1"/>
  <c r="AG866" i="11"/>
  <c r="P866" i="14" s="1"/>
  <c r="S866" i="15" s="1"/>
  <c r="AB868" i="11"/>
  <c r="C868" i="14" s="1"/>
  <c r="R868" i="11"/>
  <c r="X867" i="11"/>
  <c r="M867" i="14" s="1"/>
  <c r="O867" i="11"/>
  <c r="AD866" i="11"/>
  <c r="E866" i="14" s="1"/>
  <c r="P868" i="11"/>
  <c r="L868" i="11" s="1"/>
  <c r="B868" i="14" s="1"/>
  <c r="U868" i="11"/>
  <c r="Q868" i="11"/>
  <c r="S868" i="11"/>
  <c r="P867" i="15" l="1"/>
  <c r="A868" i="8"/>
  <c r="P868" i="8" s="1"/>
  <c r="Q868" i="8" s="1"/>
  <c r="Z868" i="11"/>
  <c r="M868" i="11"/>
  <c r="N869" i="11" s="1"/>
  <c r="Y867" i="11"/>
  <c r="W867" i="11" s="1"/>
  <c r="AC867" i="11" l="1"/>
  <c r="D867" i="14" s="1"/>
  <c r="D868" i="8"/>
  <c r="B868" i="8"/>
  <c r="E868" i="8"/>
  <c r="A869" i="14"/>
  <c r="A869" i="15" s="1"/>
  <c r="C869" i="15" s="1"/>
  <c r="D869" i="15" s="1"/>
  <c r="T869" i="11"/>
  <c r="AG867" i="11"/>
  <c r="P867" i="14" s="1"/>
  <c r="S867" i="15" s="1"/>
  <c r="AF867" i="11"/>
  <c r="O867" i="14" s="1"/>
  <c r="R867" i="15" s="1"/>
  <c r="AE867" i="11"/>
  <c r="N867" i="14" s="1"/>
  <c r="Q867" i="15" s="1"/>
  <c r="AH867" i="11"/>
  <c r="Q867" i="14" s="1"/>
  <c r="T867" i="15" s="1"/>
  <c r="AB869" i="11"/>
  <c r="C869" i="14" s="1"/>
  <c r="R869" i="11"/>
  <c r="AD867" i="11"/>
  <c r="E867" i="14" s="1"/>
  <c r="Q869" i="11"/>
  <c r="S869" i="11"/>
  <c r="U869" i="11"/>
  <c r="P869" i="11"/>
  <c r="L869" i="11" s="1"/>
  <c r="B869" i="14" s="1"/>
  <c r="X868" i="11"/>
  <c r="M868" i="14" s="1"/>
  <c r="O868" i="11"/>
  <c r="P868" i="15" l="1"/>
  <c r="A869" i="8"/>
  <c r="P869" i="8" s="1"/>
  <c r="Q869" i="8" s="1"/>
  <c r="Z869" i="11"/>
  <c r="M869" i="11"/>
  <c r="N870" i="11" s="1"/>
  <c r="Y868" i="11"/>
  <c r="W868" i="11" s="1"/>
  <c r="AC868" i="11" l="1"/>
  <c r="D868" i="14" s="1"/>
  <c r="B869" i="8"/>
  <c r="E869" i="8"/>
  <c r="C868" i="8"/>
  <c r="D869" i="8"/>
  <c r="A870" i="14"/>
  <c r="A870" i="15" s="1"/>
  <c r="C870" i="15" s="1"/>
  <c r="D870" i="15" s="1"/>
  <c r="T870" i="11"/>
  <c r="AH868" i="11"/>
  <c r="Q868" i="14" s="1"/>
  <c r="T868" i="15" s="1"/>
  <c r="AG868" i="11"/>
  <c r="P868" i="14" s="1"/>
  <c r="S868" i="15" s="1"/>
  <c r="AF868" i="11"/>
  <c r="O868" i="14" s="1"/>
  <c r="R868" i="15" s="1"/>
  <c r="AE868" i="11"/>
  <c r="N868" i="14" s="1"/>
  <c r="Q868" i="15" s="1"/>
  <c r="AB870" i="11"/>
  <c r="C870" i="14" s="1"/>
  <c r="R870" i="11"/>
  <c r="AD868" i="11"/>
  <c r="E868" i="14" s="1"/>
  <c r="O869" i="11"/>
  <c r="X869" i="11"/>
  <c r="M869" i="14" s="1"/>
  <c r="P870" i="11"/>
  <c r="L870" i="11" s="1"/>
  <c r="B870" i="14" s="1"/>
  <c r="S870" i="11"/>
  <c r="Q870" i="11"/>
  <c r="U870" i="11"/>
  <c r="P869" i="15" l="1"/>
  <c r="A870" i="8"/>
  <c r="P870" i="8" s="1"/>
  <c r="Q870" i="8" s="1"/>
  <c r="Y869" i="11"/>
  <c r="W869" i="11" s="1"/>
  <c r="AE869" i="11"/>
  <c r="N869" i="14" s="1"/>
  <c r="Q869" i="15" s="1"/>
  <c r="Z870" i="11"/>
  <c r="M870" i="11"/>
  <c r="N871" i="11" s="1"/>
  <c r="B870" i="8" l="1"/>
  <c r="C870" i="8"/>
  <c r="D870" i="8"/>
  <c r="E870" i="8"/>
  <c r="AG869" i="11"/>
  <c r="P869" i="14" s="1"/>
  <c r="S869" i="15" s="1"/>
  <c r="AC869" i="11"/>
  <c r="D869" i="14" s="1"/>
  <c r="A871" i="14"/>
  <c r="A871" i="15" s="1"/>
  <c r="C871" i="15" s="1"/>
  <c r="D871" i="15" s="1"/>
  <c r="T871" i="11"/>
  <c r="AF869" i="11"/>
  <c r="O869" i="14" s="1"/>
  <c r="R869" i="15" s="1"/>
  <c r="AH869" i="11"/>
  <c r="Q869" i="14" s="1"/>
  <c r="T869" i="15" s="1"/>
  <c r="AB871" i="11"/>
  <c r="C871" i="14" s="1"/>
  <c r="R871" i="11"/>
  <c r="O870" i="11"/>
  <c r="X870" i="11"/>
  <c r="M870" i="14" s="1"/>
  <c r="Q871" i="11"/>
  <c r="S871" i="11"/>
  <c r="P871" i="11"/>
  <c r="L871" i="11" s="1"/>
  <c r="B871" i="14" s="1"/>
  <c r="U871" i="11"/>
  <c r="AD869" i="11"/>
  <c r="E869" i="14" s="1"/>
  <c r="P870" i="15" l="1"/>
  <c r="A871" i="8"/>
  <c r="B871" i="8" s="1"/>
  <c r="C869" i="8"/>
  <c r="Y870" i="11"/>
  <c r="W870" i="11" s="1"/>
  <c r="Z871" i="11"/>
  <c r="M871" i="11"/>
  <c r="N872" i="11" s="1"/>
  <c r="E871" i="8" l="1"/>
  <c r="C871" i="8"/>
  <c r="P871" i="8"/>
  <c r="Q871" i="8" s="1"/>
  <c r="D871" i="8"/>
  <c r="AC870" i="11"/>
  <c r="D870" i="14" s="1"/>
  <c r="A872" i="14"/>
  <c r="A872" i="15" s="1"/>
  <c r="C872" i="15" s="1"/>
  <c r="D872" i="15" s="1"/>
  <c r="T872" i="11"/>
  <c r="AG870" i="11"/>
  <c r="P870" i="14" s="1"/>
  <c r="S870" i="15" s="1"/>
  <c r="AF870" i="11"/>
  <c r="O870" i="14" s="1"/>
  <c r="R870" i="15" s="1"/>
  <c r="AH870" i="11"/>
  <c r="Q870" i="14" s="1"/>
  <c r="T870" i="15" s="1"/>
  <c r="AE870" i="11"/>
  <c r="N870" i="14" s="1"/>
  <c r="Q870" i="15" s="1"/>
  <c r="AB872" i="11"/>
  <c r="C872" i="14" s="1"/>
  <c r="R872" i="11"/>
  <c r="AD870" i="11"/>
  <c r="E870" i="14" s="1"/>
  <c r="X871" i="11"/>
  <c r="M871" i="14" s="1"/>
  <c r="O871" i="11"/>
  <c r="Q872" i="11"/>
  <c r="U872" i="11"/>
  <c r="S872" i="11"/>
  <c r="P872" i="11"/>
  <c r="L872" i="11" s="1"/>
  <c r="B872" i="14" s="1"/>
  <c r="P871" i="15" l="1"/>
  <c r="A872" i="8"/>
  <c r="P872" i="8" s="1"/>
  <c r="Q872" i="8" s="1"/>
  <c r="Z872" i="11"/>
  <c r="M872" i="11"/>
  <c r="N873" i="11" s="1"/>
  <c r="Y871" i="11"/>
  <c r="W871" i="11" s="1"/>
  <c r="AH871" i="11" l="1"/>
  <c r="Q871" i="14" s="1"/>
  <c r="T871" i="15" s="1"/>
  <c r="AC871" i="11"/>
  <c r="D871" i="14" s="1"/>
  <c r="C872" i="8"/>
  <c r="B872" i="8"/>
  <c r="E872" i="8"/>
  <c r="D872" i="8"/>
  <c r="AE871" i="11"/>
  <c r="N871" i="14" s="1"/>
  <c r="Q871" i="15" s="1"/>
  <c r="AF871" i="11"/>
  <c r="O871" i="14" s="1"/>
  <c r="R871" i="15" s="1"/>
  <c r="A873" i="14"/>
  <c r="A873" i="15" s="1"/>
  <c r="C873" i="15" s="1"/>
  <c r="D873" i="15" s="1"/>
  <c r="T873" i="11"/>
  <c r="AB873" i="11"/>
  <c r="C873" i="14" s="1"/>
  <c r="R873" i="11"/>
  <c r="O872" i="11"/>
  <c r="X872" i="11"/>
  <c r="M872" i="14" s="1"/>
  <c r="AG871" i="11"/>
  <c r="P871" i="14" s="1"/>
  <c r="S871" i="15" s="1"/>
  <c r="AD871" i="11"/>
  <c r="E871" i="14" s="1"/>
  <c r="Q873" i="11"/>
  <c r="P873" i="11"/>
  <c r="L873" i="11" s="1"/>
  <c r="B873" i="14" s="1"/>
  <c r="S873" i="11"/>
  <c r="U873" i="11"/>
  <c r="P872" i="15" l="1"/>
  <c r="A873" i="8"/>
  <c r="P873" i="8" s="1"/>
  <c r="Q873" i="8" s="1"/>
  <c r="Y872" i="11"/>
  <c r="W872" i="11" s="1"/>
  <c r="AE872" i="11"/>
  <c r="N872" i="14" s="1"/>
  <c r="Q872" i="15" s="1"/>
  <c r="AH872" i="11"/>
  <c r="Q872" i="14" s="1"/>
  <c r="T872" i="15" s="1"/>
  <c r="AG872" i="11"/>
  <c r="P872" i="14" s="1"/>
  <c r="S872" i="15" s="1"/>
  <c r="M873" i="11"/>
  <c r="N874" i="11" s="1"/>
  <c r="Z873" i="11"/>
  <c r="AD872" i="11" l="1"/>
  <c r="E872" i="14" s="1"/>
  <c r="AC872" i="11"/>
  <c r="D872" i="14" s="1"/>
  <c r="B873" i="8"/>
  <c r="D873" i="8"/>
  <c r="E873" i="8"/>
  <c r="A874" i="14"/>
  <c r="A874" i="15" s="1"/>
  <c r="C874" i="15" s="1"/>
  <c r="D874" i="15" s="1"/>
  <c r="T874" i="11"/>
  <c r="AB874" i="11"/>
  <c r="C874" i="14" s="1"/>
  <c r="R874" i="11"/>
  <c r="X873" i="11"/>
  <c r="M873" i="14" s="1"/>
  <c r="O873" i="11"/>
  <c r="P874" i="11"/>
  <c r="L874" i="11" s="1"/>
  <c r="B874" i="14" s="1"/>
  <c r="U874" i="11"/>
  <c r="S874" i="11"/>
  <c r="Q874" i="11"/>
  <c r="AF872" i="11"/>
  <c r="O872" i="14" s="1"/>
  <c r="R872" i="15" s="1"/>
  <c r="P873" i="15" l="1"/>
  <c r="A874" i="8"/>
  <c r="E874" i="8" s="1"/>
  <c r="M874" i="11"/>
  <c r="N875" i="11" s="1"/>
  <c r="Z874" i="11"/>
  <c r="Y873" i="11"/>
  <c r="W873" i="11" s="1"/>
  <c r="AC873" i="11" l="1"/>
  <c r="D873" i="14" s="1"/>
  <c r="D874" i="8"/>
  <c r="P874" i="8"/>
  <c r="Q874" i="8" s="1"/>
  <c r="B874" i="8"/>
  <c r="C874" i="8"/>
  <c r="A875" i="14"/>
  <c r="A875" i="15" s="1"/>
  <c r="C875" i="15" s="1"/>
  <c r="D875" i="15" s="1"/>
  <c r="T875" i="11"/>
  <c r="AF873" i="11"/>
  <c r="O873" i="14" s="1"/>
  <c r="R873" i="15" s="1"/>
  <c r="AG873" i="11"/>
  <c r="P873" i="14" s="1"/>
  <c r="S873" i="15" s="1"/>
  <c r="AH873" i="11"/>
  <c r="Q873" i="14" s="1"/>
  <c r="T873" i="15" s="1"/>
  <c r="AB875" i="11"/>
  <c r="C875" i="14" s="1"/>
  <c r="R875" i="11"/>
  <c r="AE873" i="11"/>
  <c r="N873" i="14" s="1"/>
  <c r="Q873" i="15" s="1"/>
  <c r="P875" i="11"/>
  <c r="L875" i="11" s="1"/>
  <c r="B875" i="14" s="1"/>
  <c r="U875" i="11"/>
  <c r="Q875" i="11"/>
  <c r="S875" i="11"/>
  <c r="AD873" i="11"/>
  <c r="E873" i="14" s="1"/>
  <c r="X874" i="11"/>
  <c r="M874" i="14" s="1"/>
  <c r="O874" i="11"/>
  <c r="P874" i="15" l="1"/>
  <c r="C873" i="8"/>
  <c r="A875" i="8"/>
  <c r="P875" i="8" s="1"/>
  <c r="Q875" i="8" s="1"/>
  <c r="M875" i="11"/>
  <c r="N876" i="11" s="1"/>
  <c r="Z875" i="11"/>
  <c r="Y874" i="11"/>
  <c r="W874" i="11" s="1"/>
  <c r="AH874" i="11" l="1"/>
  <c r="Q874" i="14" s="1"/>
  <c r="T874" i="15" s="1"/>
  <c r="AC874" i="11"/>
  <c r="D874" i="14" s="1"/>
  <c r="D875" i="8"/>
  <c r="C875" i="8"/>
  <c r="B875" i="8"/>
  <c r="E875" i="8"/>
  <c r="AD874" i="11"/>
  <c r="E874" i="14" s="1"/>
  <c r="A876" i="14"/>
  <c r="A876" i="15" s="1"/>
  <c r="C876" i="15" s="1"/>
  <c r="D876" i="15" s="1"/>
  <c r="T876" i="11"/>
  <c r="AB876" i="11"/>
  <c r="C876" i="14" s="1"/>
  <c r="R876" i="11"/>
  <c r="AF874" i="11"/>
  <c r="O874" i="14" s="1"/>
  <c r="R874" i="15" s="1"/>
  <c r="U876" i="11"/>
  <c r="S876" i="11"/>
  <c r="Q876" i="11"/>
  <c r="P876" i="11"/>
  <c r="L876" i="11" s="1"/>
  <c r="B876" i="14" s="1"/>
  <c r="AE874" i="11"/>
  <c r="N874" i="14" s="1"/>
  <c r="Q874" i="15" s="1"/>
  <c r="AG874" i="11"/>
  <c r="P874" i="14" s="1"/>
  <c r="S874" i="15" s="1"/>
  <c r="X875" i="11"/>
  <c r="M875" i="14" s="1"/>
  <c r="O875" i="11"/>
  <c r="P875" i="15" l="1"/>
  <c r="A876" i="8"/>
  <c r="P876" i="8" s="1"/>
  <c r="Q876" i="8" s="1"/>
  <c r="Y875" i="11"/>
  <c r="W875" i="11" s="1"/>
  <c r="M876" i="11"/>
  <c r="N877" i="11" s="1"/>
  <c r="Z876" i="11"/>
  <c r="AH875" i="11" l="1"/>
  <c r="Q875" i="14" s="1"/>
  <c r="T875" i="15" s="1"/>
  <c r="AC875" i="11"/>
  <c r="D875" i="14" s="1"/>
  <c r="E876" i="8"/>
  <c r="B876" i="8"/>
  <c r="D876" i="8"/>
  <c r="AD875" i="11"/>
  <c r="E875" i="14" s="1"/>
  <c r="A877" i="14"/>
  <c r="A877" i="15" s="1"/>
  <c r="C877" i="15" s="1"/>
  <c r="D877" i="15" s="1"/>
  <c r="T877" i="11"/>
  <c r="AB877" i="11"/>
  <c r="C877" i="14" s="1"/>
  <c r="R877" i="11"/>
  <c r="AG875" i="11"/>
  <c r="P875" i="14" s="1"/>
  <c r="S875" i="15" s="1"/>
  <c r="AF875" i="11"/>
  <c r="O875" i="14" s="1"/>
  <c r="R875" i="15" s="1"/>
  <c r="X876" i="11"/>
  <c r="M876" i="14" s="1"/>
  <c r="O876" i="11"/>
  <c r="S877" i="11"/>
  <c r="Q877" i="11"/>
  <c r="P877" i="11"/>
  <c r="L877" i="11" s="1"/>
  <c r="B877" i="14" s="1"/>
  <c r="U877" i="11"/>
  <c r="AE875" i="11"/>
  <c r="N875" i="14" s="1"/>
  <c r="Q875" i="15" s="1"/>
  <c r="P876" i="15" l="1"/>
  <c r="A877" i="8"/>
  <c r="P877" i="8" s="1"/>
  <c r="Q877" i="8" s="1"/>
  <c r="Z877" i="11"/>
  <c r="M877" i="11"/>
  <c r="N878" i="11" s="1"/>
  <c r="Y876" i="11"/>
  <c r="W876" i="11" s="1"/>
  <c r="AG876" i="11" l="1"/>
  <c r="P876" i="14" s="1"/>
  <c r="S876" i="15" s="1"/>
  <c r="AC876" i="11"/>
  <c r="D876" i="14" s="1"/>
  <c r="B877" i="8"/>
  <c r="E877" i="8"/>
  <c r="D877" i="8"/>
  <c r="AD876" i="11"/>
  <c r="E876" i="14" s="1"/>
  <c r="A878" i="14"/>
  <c r="A878" i="15" s="1"/>
  <c r="C878" i="15" s="1"/>
  <c r="D878" i="15" s="1"/>
  <c r="T878" i="11"/>
  <c r="AB878" i="11"/>
  <c r="C878" i="14" s="1"/>
  <c r="AF876" i="11"/>
  <c r="O876" i="14" s="1"/>
  <c r="R876" i="15" s="1"/>
  <c r="R878" i="11"/>
  <c r="AH876" i="11"/>
  <c r="Q876" i="14" s="1"/>
  <c r="T876" i="15" s="1"/>
  <c r="U878" i="11"/>
  <c r="S878" i="11"/>
  <c r="P878" i="11"/>
  <c r="L878" i="11" s="1"/>
  <c r="B878" i="14" s="1"/>
  <c r="Q878" i="11"/>
  <c r="O877" i="11"/>
  <c r="X877" i="11"/>
  <c r="M877" i="14" s="1"/>
  <c r="AE876" i="11"/>
  <c r="N876" i="14" s="1"/>
  <c r="Q876" i="15" s="1"/>
  <c r="P877" i="15" l="1"/>
  <c r="C876" i="8"/>
  <c r="A878" i="8"/>
  <c r="P878" i="8" s="1"/>
  <c r="Q878" i="8" s="1"/>
  <c r="Y877" i="11"/>
  <c r="W877" i="11" s="1"/>
  <c r="AC877" i="11" s="1"/>
  <c r="M878" i="11"/>
  <c r="N879" i="11" s="1"/>
  <c r="Z878" i="11"/>
  <c r="B878" i="8" l="1"/>
  <c r="D878" i="8"/>
  <c r="C878" i="8"/>
  <c r="E878" i="8"/>
  <c r="AD877" i="11"/>
  <c r="E877" i="14" s="1"/>
  <c r="A879" i="14"/>
  <c r="T879" i="11"/>
  <c r="AB879" i="11"/>
  <c r="C879" i="14" s="1"/>
  <c r="R879" i="11"/>
  <c r="AH877" i="11"/>
  <c r="Q877" i="14" s="1"/>
  <c r="T877" i="15" s="1"/>
  <c r="AG877" i="11"/>
  <c r="P877" i="14" s="1"/>
  <c r="S877" i="15" s="1"/>
  <c r="AF877" i="11"/>
  <c r="O877" i="14" s="1"/>
  <c r="R877" i="15" s="1"/>
  <c r="O878" i="11"/>
  <c r="X878" i="11"/>
  <c r="M878" i="14" s="1"/>
  <c r="U879" i="11"/>
  <c r="Q879" i="11"/>
  <c r="S879" i="11"/>
  <c r="P879" i="11"/>
  <c r="L879" i="11" s="1"/>
  <c r="B879" i="14" s="1"/>
  <c r="AE877" i="11"/>
  <c r="N877" i="14" s="1"/>
  <c r="Q877" i="15" s="1"/>
  <c r="D877" i="14"/>
  <c r="P878" i="15" l="1"/>
  <c r="A879" i="8"/>
  <c r="P879" i="8" s="1"/>
  <c r="Q879" i="8" s="1"/>
  <c r="A879" i="15"/>
  <c r="C879" i="15" s="1"/>
  <c r="D879" i="15" s="1"/>
  <c r="C877" i="8"/>
  <c r="Y878" i="11"/>
  <c r="W878" i="11" s="1"/>
  <c r="Z879" i="11"/>
  <c r="M879" i="11"/>
  <c r="N880" i="11" s="1"/>
  <c r="AE878" i="11" l="1"/>
  <c r="N878" i="14" s="1"/>
  <c r="Q878" i="15" s="1"/>
  <c r="AC878" i="11"/>
  <c r="D878" i="14" s="1"/>
  <c r="E879" i="8"/>
  <c r="C879" i="8"/>
  <c r="D879" i="8"/>
  <c r="B879" i="8"/>
  <c r="A880" i="14"/>
  <c r="A880" i="15" s="1"/>
  <c r="C880" i="15" s="1"/>
  <c r="D880" i="15" s="1"/>
  <c r="T880" i="11"/>
  <c r="AB880" i="11"/>
  <c r="C880" i="14" s="1"/>
  <c r="R880" i="11"/>
  <c r="AD878" i="11"/>
  <c r="E878" i="14" s="1"/>
  <c r="AG878" i="11"/>
  <c r="P878" i="14" s="1"/>
  <c r="S878" i="15" s="1"/>
  <c r="AF878" i="11"/>
  <c r="O878" i="14" s="1"/>
  <c r="R878" i="15" s="1"/>
  <c r="Q880" i="11"/>
  <c r="S880" i="11"/>
  <c r="U880" i="11"/>
  <c r="P880" i="11"/>
  <c r="L880" i="11" s="1"/>
  <c r="B880" i="14" s="1"/>
  <c r="O879" i="11"/>
  <c r="X879" i="11"/>
  <c r="M879" i="14" s="1"/>
  <c r="AH878" i="11"/>
  <c r="Q878" i="14" s="1"/>
  <c r="T878" i="15" s="1"/>
  <c r="P879" i="15" l="1"/>
  <c r="A880" i="8"/>
  <c r="P880" i="8" s="1"/>
  <c r="Q880" i="8" s="1"/>
  <c r="Y879" i="11"/>
  <c r="W879" i="11" s="1"/>
  <c r="Z880" i="11"/>
  <c r="M880" i="11"/>
  <c r="N881" i="11" s="1"/>
  <c r="AF879" i="11" l="1"/>
  <c r="O879" i="14" s="1"/>
  <c r="R879" i="15" s="1"/>
  <c r="AC879" i="11"/>
  <c r="D879" i="14" s="1"/>
  <c r="B880" i="8"/>
  <c r="E880" i="8"/>
  <c r="D880" i="8"/>
  <c r="C880" i="8"/>
  <c r="A881" i="14"/>
  <c r="A881" i="15" s="1"/>
  <c r="C881" i="15" s="1"/>
  <c r="D881" i="15" s="1"/>
  <c r="T881" i="11"/>
  <c r="AB881" i="11"/>
  <c r="C881" i="14" s="1"/>
  <c r="R881" i="11"/>
  <c r="AE879" i="11"/>
  <c r="N879" i="14" s="1"/>
  <c r="Q879" i="15" s="1"/>
  <c r="AH879" i="11"/>
  <c r="Q879" i="14" s="1"/>
  <c r="T879" i="15" s="1"/>
  <c r="AG879" i="11"/>
  <c r="P879" i="14" s="1"/>
  <c r="S879" i="15" s="1"/>
  <c r="O880" i="11"/>
  <c r="X880" i="11"/>
  <c r="M880" i="14" s="1"/>
  <c r="U881" i="11"/>
  <c r="Q881" i="11"/>
  <c r="S881" i="11"/>
  <c r="P881" i="11"/>
  <c r="L881" i="11" s="1"/>
  <c r="B881" i="14" s="1"/>
  <c r="AD879" i="11"/>
  <c r="E879" i="14" s="1"/>
  <c r="P880" i="15" l="1"/>
  <c r="A881" i="8"/>
  <c r="P881" i="8" s="1"/>
  <c r="Q881" i="8" s="1"/>
  <c r="Y880" i="11"/>
  <c r="W880" i="11" s="1"/>
  <c r="M881" i="11"/>
  <c r="N882" i="11" s="1"/>
  <c r="Z881" i="11"/>
  <c r="AD880" i="11" l="1"/>
  <c r="E880" i="14" s="1"/>
  <c r="AC880" i="11"/>
  <c r="D880" i="14" s="1"/>
  <c r="B881" i="8"/>
  <c r="D881" i="8"/>
  <c r="E881" i="8"/>
  <c r="A882" i="14"/>
  <c r="A882" i="15" s="1"/>
  <c r="C882" i="15" s="1"/>
  <c r="D882" i="15" s="1"/>
  <c r="T882" i="11"/>
  <c r="AB882" i="11"/>
  <c r="C882" i="14" s="1"/>
  <c r="R882" i="11"/>
  <c r="AH880" i="11"/>
  <c r="Q880" i="14" s="1"/>
  <c r="T880" i="15" s="1"/>
  <c r="AE880" i="11"/>
  <c r="N880" i="14" s="1"/>
  <c r="Q880" i="15" s="1"/>
  <c r="AF880" i="11"/>
  <c r="O880" i="14" s="1"/>
  <c r="R880" i="15" s="1"/>
  <c r="O881" i="11"/>
  <c r="X881" i="11"/>
  <c r="M881" i="14" s="1"/>
  <c r="U882" i="11"/>
  <c r="S882" i="11"/>
  <c r="Q882" i="11"/>
  <c r="P882" i="11"/>
  <c r="L882" i="11" s="1"/>
  <c r="B882" i="14" s="1"/>
  <c r="AG880" i="11"/>
  <c r="P880" i="14" s="1"/>
  <c r="S880" i="15" s="1"/>
  <c r="P881" i="15" l="1"/>
  <c r="A882" i="8"/>
  <c r="P882" i="8" s="1"/>
  <c r="Q882" i="8" s="1"/>
  <c r="Y881" i="11"/>
  <c r="W881" i="11" s="1"/>
  <c r="M882" i="11"/>
  <c r="N883" i="11" s="1"/>
  <c r="Z882" i="11"/>
  <c r="AC881" i="11" l="1"/>
  <c r="D881" i="14" s="1"/>
  <c r="B882" i="8"/>
  <c r="C881" i="8"/>
  <c r="D882" i="8"/>
  <c r="E882" i="8"/>
  <c r="A883" i="14"/>
  <c r="A883" i="15" s="1"/>
  <c r="C883" i="15" s="1"/>
  <c r="D883" i="15" s="1"/>
  <c r="T883" i="11"/>
  <c r="AF881" i="11"/>
  <c r="O881" i="14" s="1"/>
  <c r="R881" i="15" s="1"/>
  <c r="AE881" i="11"/>
  <c r="N881" i="14" s="1"/>
  <c r="Q881" i="15" s="1"/>
  <c r="AH881" i="11"/>
  <c r="Q881" i="14" s="1"/>
  <c r="T881" i="15" s="1"/>
  <c r="AG881" i="11"/>
  <c r="P881" i="14" s="1"/>
  <c r="S881" i="15" s="1"/>
  <c r="AB883" i="11"/>
  <c r="C883" i="14" s="1"/>
  <c r="R883" i="11"/>
  <c r="X882" i="11"/>
  <c r="M882" i="14" s="1"/>
  <c r="O882" i="11"/>
  <c r="AD881" i="11"/>
  <c r="E881" i="14" s="1"/>
  <c r="Q883" i="11"/>
  <c r="P883" i="11"/>
  <c r="L883" i="11" s="1"/>
  <c r="B883" i="14" s="1"/>
  <c r="S883" i="11"/>
  <c r="U883" i="11"/>
  <c r="P882" i="15" l="1"/>
  <c r="A883" i="8"/>
  <c r="D883" i="8" s="1"/>
  <c r="M883" i="11"/>
  <c r="N884" i="11" s="1"/>
  <c r="Z883" i="11"/>
  <c r="Y882" i="11"/>
  <c r="W882" i="11" s="1"/>
  <c r="AC882" i="11" l="1"/>
  <c r="D882" i="14" s="1"/>
  <c r="C883" i="8"/>
  <c r="P883" i="8"/>
  <c r="Q883" i="8" s="1"/>
  <c r="B883" i="8"/>
  <c r="E883" i="8"/>
  <c r="C882" i="8"/>
  <c r="A884" i="14"/>
  <c r="A884" i="15" s="1"/>
  <c r="C884" i="15" s="1"/>
  <c r="D884" i="15" s="1"/>
  <c r="T884" i="11"/>
  <c r="AE882" i="11"/>
  <c r="N882" i="14" s="1"/>
  <c r="Q882" i="15" s="1"/>
  <c r="AH882" i="11"/>
  <c r="Q882" i="14" s="1"/>
  <c r="T882" i="15" s="1"/>
  <c r="AF882" i="11"/>
  <c r="O882" i="14" s="1"/>
  <c r="R882" i="15" s="1"/>
  <c r="AG882" i="11"/>
  <c r="P882" i="14" s="1"/>
  <c r="S882" i="15" s="1"/>
  <c r="AB884" i="11"/>
  <c r="C884" i="14" s="1"/>
  <c r="R884" i="11"/>
  <c r="AD882" i="11"/>
  <c r="E882" i="14" s="1"/>
  <c r="X883" i="11"/>
  <c r="M883" i="14" s="1"/>
  <c r="O883" i="11"/>
  <c r="U884" i="11"/>
  <c r="P884" i="11"/>
  <c r="L884" i="11" s="1"/>
  <c r="B884" i="14" s="1"/>
  <c r="S884" i="11"/>
  <c r="Q884" i="11"/>
  <c r="P883" i="15" l="1"/>
  <c r="A884" i="8"/>
  <c r="P884" i="8" s="1"/>
  <c r="Q884" i="8" s="1"/>
  <c r="M884" i="11"/>
  <c r="N885" i="11" s="1"/>
  <c r="Z884" i="11"/>
  <c r="Y883" i="11"/>
  <c r="W883" i="11" s="1"/>
  <c r="AD883" i="11" l="1"/>
  <c r="E883" i="14" s="1"/>
  <c r="AC883" i="11"/>
  <c r="D883" i="14" s="1"/>
  <c r="B884" i="8"/>
  <c r="C884" i="8"/>
  <c r="D884" i="8"/>
  <c r="E884" i="8"/>
  <c r="A885" i="14"/>
  <c r="A885" i="15" s="1"/>
  <c r="C885" i="15" s="1"/>
  <c r="D885" i="15" s="1"/>
  <c r="T885" i="11"/>
  <c r="AH883" i="11"/>
  <c r="Q883" i="14" s="1"/>
  <c r="T883" i="15" s="1"/>
  <c r="AE883" i="11"/>
  <c r="N883" i="14" s="1"/>
  <c r="Q883" i="15" s="1"/>
  <c r="AF883" i="11"/>
  <c r="O883" i="14" s="1"/>
  <c r="R883" i="15" s="1"/>
  <c r="AB885" i="11"/>
  <c r="C885" i="14" s="1"/>
  <c r="R885" i="11"/>
  <c r="X884" i="11"/>
  <c r="M884" i="14" s="1"/>
  <c r="O884" i="11"/>
  <c r="Q885" i="11"/>
  <c r="S885" i="11"/>
  <c r="P885" i="11"/>
  <c r="L885" i="11" s="1"/>
  <c r="B885" i="14" s="1"/>
  <c r="U885" i="11"/>
  <c r="AG883" i="11"/>
  <c r="P883" i="14" s="1"/>
  <c r="S883" i="15" s="1"/>
  <c r="P884" i="15" l="1"/>
  <c r="A885" i="8"/>
  <c r="P885" i="8" s="1"/>
  <c r="Q885" i="8" s="1"/>
  <c r="Z885" i="11"/>
  <c r="M885" i="11"/>
  <c r="N886" i="11" s="1"/>
  <c r="Y884" i="11"/>
  <c r="W884" i="11" s="1"/>
  <c r="AC884" i="11" l="1"/>
  <c r="D884" i="14" s="1"/>
  <c r="C885" i="8"/>
  <c r="B885" i="8"/>
  <c r="E885" i="8"/>
  <c r="D885" i="8"/>
  <c r="A886" i="14"/>
  <c r="A886" i="15" s="1"/>
  <c r="C886" i="15" s="1"/>
  <c r="D886" i="15" s="1"/>
  <c r="T886" i="11"/>
  <c r="AF884" i="11"/>
  <c r="O884" i="14" s="1"/>
  <c r="R884" i="15" s="1"/>
  <c r="AG884" i="11"/>
  <c r="P884" i="14" s="1"/>
  <c r="S884" i="15" s="1"/>
  <c r="AE884" i="11"/>
  <c r="N884" i="14" s="1"/>
  <c r="Q884" i="15" s="1"/>
  <c r="AH884" i="11"/>
  <c r="Q884" i="14" s="1"/>
  <c r="T884" i="15" s="1"/>
  <c r="AB886" i="11"/>
  <c r="C886" i="14" s="1"/>
  <c r="R886" i="11"/>
  <c r="P886" i="11"/>
  <c r="L886" i="11" s="1"/>
  <c r="B886" i="14" s="1"/>
  <c r="Q886" i="11"/>
  <c r="S886" i="11"/>
  <c r="U886" i="11"/>
  <c r="X885" i="11"/>
  <c r="M885" i="14" s="1"/>
  <c r="O885" i="11"/>
  <c r="AD884" i="11"/>
  <c r="E884" i="14" s="1"/>
  <c r="P885" i="15" l="1"/>
  <c r="A886" i="8"/>
  <c r="P886" i="8" s="1"/>
  <c r="Q886" i="8" s="1"/>
  <c r="M886" i="11"/>
  <c r="N887" i="11" s="1"/>
  <c r="Z886" i="11"/>
  <c r="Y885" i="11"/>
  <c r="W885" i="11" s="1"/>
  <c r="AF885" i="11"/>
  <c r="O885" i="14" s="1"/>
  <c r="R885" i="15" s="1"/>
  <c r="E886" i="8" l="1"/>
  <c r="D886" i="8"/>
  <c r="B886" i="8"/>
  <c r="AG885" i="11"/>
  <c r="P885" i="14" s="1"/>
  <c r="S885" i="15" s="1"/>
  <c r="AC885" i="11"/>
  <c r="D885" i="14" s="1"/>
  <c r="AE885" i="11"/>
  <c r="N885" i="14" s="1"/>
  <c r="Q885" i="15" s="1"/>
  <c r="A887" i="14"/>
  <c r="A887" i="15" s="1"/>
  <c r="C887" i="15" s="1"/>
  <c r="D887" i="15" s="1"/>
  <c r="T887" i="11"/>
  <c r="AB887" i="11"/>
  <c r="C887" i="14" s="1"/>
  <c r="R887" i="11"/>
  <c r="AH885" i="11"/>
  <c r="Q885" i="14" s="1"/>
  <c r="T885" i="15" s="1"/>
  <c r="X886" i="11"/>
  <c r="M886" i="14" s="1"/>
  <c r="O886" i="11"/>
  <c r="AD885" i="11"/>
  <c r="E885" i="14" s="1"/>
  <c r="P887" i="11"/>
  <c r="L887" i="11" s="1"/>
  <c r="B887" i="14" s="1"/>
  <c r="S887" i="11"/>
  <c r="Q887" i="11"/>
  <c r="U887" i="11"/>
  <c r="P886" i="15" l="1"/>
  <c r="A887" i="8"/>
  <c r="P887" i="8" s="1"/>
  <c r="Q887" i="8" s="1"/>
  <c r="M887" i="11"/>
  <c r="N888" i="11" s="1"/>
  <c r="Z887" i="11"/>
  <c r="Y886" i="11"/>
  <c r="W886" i="11" s="1"/>
  <c r="B887" i="8" l="1"/>
  <c r="E887" i="8"/>
  <c r="D887" i="8"/>
  <c r="C887" i="8"/>
  <c r="AG886" i="11"/>
  <c r="P886" i="14" s="1"/>
  <c r="S886" i="15" s="1"/>
  <c r="AC886" i="11"/>
  <c r="D886" i="14" s="1"/>
  <c r="A888" i="14"/>
  <c r="A888" i="15" s="1"/>
  <c r="C888" i="15" s="1"/>
  <c r="D888" i="15" s="1"/>
  <c r="T888" i="11"/>
  <c r="AB888" i="11"/>
  <c r="C888" i="14" s="1"/>
  <c r="R888" i="11"/>
  <c r="AH886" i="11"/>
  <c r="Q886" i="14" s="1"/>
  <c r="T886" i="15" s="1"/>
  <c r="AD886" i="11"/>
  <c r="E886" i="14" s="1"/>
  <c r="AE886" i="11"/>
  <c r="N886" i="14" s="1"/>
  <c r="Q886" i="15" s="1"/>
  <c r="X887" i="11"/>
  <c r="M887" i="14" s="1"/>
  <c r="O887" i="11"/>
  <c r="U888" i="11"/>
  <c r="P888" i="11"/>
  <c r="L888" i="11" s="1"/>
  <c r="B888" i="14" s="1"/>
  <c r="S888" i="11"/>
  <c r="Q888" i="11"/>
  <c r="AF886" i="11"/>
  <c r="O886" i="14" s="1"/>
  <c r="R886" i="15" s="1"/>
  <c r="P887" i="15" l="1"/>
  <c r="A888" i="8"/>
  <c r="P888" i="8" s="1"/>
  <c r="Q888" i="8" s="1"/>
  <c r="C886" i="8"/>
  <c r="Z888" i="11"/>
  <c r="M888" i="11"/>
  <c r="N889" i="11" s="1"/>
  <c r="Y887" i="11"/>
  <c r="W887" i="11" s="1"/>
  <c r="AC887" i="11" l="1"/>
  <c r="D887" i="14" s="1"/>
  <c r="B888" i="8"/>
  <c r="C888" i="8"/>
  <c r="D888" i="8"/>
  <c r="E888" i="8"/>
  <c r="A889" i="14"/>
  <c r="A889" i="15" s="1"/>
  <c r="C889" i="15" s="1"/>
  <c r="D889" i="15" s="1"/>
  <c r="T889" i="11"/>
  <c r="AB889" i="11"/>
  <c r="C889" i="14" s="1"/>
  <c r="AG887" i="11"/>
  <c r="P887" i="14" s="1"/>
  <c r="S887" i="15" s="1"/>
  <c r="AD887" i="11"/>
  <c r="E887" i="14" s="1"/>
  <c r="R889" i="11"/>
  <c r="AF887" i="11"/>
  <c r="O887" i="14" s="1"/>
  <c r="R887" i="15" s="1"/>
  <c r="AE887" i="11"/>
  <c r="N887" i="14" s="1"/>
  <c r="Q887" i="15" s="1"/>
  <c r="Q889" i="11"/>
  <c r="U889" i="11"/>
  <c r="S889" i="11"/>
  <c r="P889" i="11"/>
  <c r="L889" i="11" s="1"/>
  <c r="B889" i="14" s="1"/>
  <c r="X888" i="11"/>
  <c r="M888" i="14" s="1"/>
  <c r="O888" i="11"/>
  <c r="AH887" i="11"/>
  <c r="Q887" i="14" s="1"/>
  <c r="T887" i="15" s="1"/>
  <c r="P888" i="15" l="1"/>
  <c r="A889" i="8"/>
  <c r="P889" i="8" s="1"/>
  <c r="Q889" i="8" s="1"/>
  <c r="Z889" i="11"/>
  <c r="M889" i="11"/>
  <c r="N890" i="11" s="1"/>
  <c r="Y888" i="11"/>
  <c r="W888" i="11" s="1"/>
  <c r="C889" i="8" l="1"/>
  <c r="B889" i="8"/>
  <c r="AC888" i="11"/>
  <c r="D888" i="14" s="1"/>
  <c r="E889" i="8"/>
  <c r="D889" i="8"/>
  <c r="A890" i="14"/>
  <c r="A890" i="15" s="1"/>
  <c r="C890" i="15" s="1"/>
  <c r="D890" i="15" s="1"/>
  <c r="T890" i="11"/>
  <c r="AB890" i="11"/>
  <c r="C890" i="14" s="1"/>
  <c r="AD888" i="11"/>
  <c r="E888" i="14" s="1"/>
  <c r="R890" i="11"/>
  <c r="AE888" i="11"/>
  <c r="N888" i="14" s="1"/>
  <c r="Q888" i="15" s="1"/>
  <c r="AF888" i="11"/>
  <c r="O888" i="14" s="1"/>
  <c r="R888" i="15" s="1"/>
  <c r="AG888" i="11"/>
  <c r="P888" i="14" s="1"/>
  <c r="S888" i="15" s="1"/>
  <c r="AH888" i="11"/>
  <c r="Q888" i="14" s="1"/>
  <c r="T888" i="15" s="1"/>
  <c r="S890" i="11"/>
  <c r="Q890" i="11"/>
  <c r="U890" i="11"/>
  <c r="P890" i="11"/>
  <c r="L890" i="11" s="1"/>
  <c r="B890" i="14" s="1"/>
  <c r="X889" i="11"/>
  <c r="M889" i="14" s="1"/>
  <c r="O889" i="11"/>
  <c r="P889" i="15" l="1"/>
  <c r="A890" i="8"/>
  <c r="E890" i="8" s="1"/>
  <c r="Z890" i="11"/>
  <c r="M890" i="11"/>
  <c r="N891" i="11" s="1"/>
  <c r="Y889" i="11"/>
  <c r="W889" i="11" s="1"/>
  <c r="AC889" i="11" l="1"/>
  <c r="D889" i="14" s="1"/>
  <c r="P890" i="8"/>
  <c r="Q890" i="8" s="1"/>
  <c r="B890" i="8"/>
  <c r="D890" i="8"/>
  <c r="C890" i="8"/>
  <c r="A891" i="14"/>
  <c r="A891" i="15" s="1"/>
  <c r="C891" i="15" s="1"/>
  <c r="D891" i="15" s="1"/>
  <c r="T891" i="11"/>
  <c r="AB891" i="11"/>
  <c r="C891" i="14" s="1"/>
  <c r="R891" i="11"/>
  <c r="AD889" i="11"/>
  <c r="E889" i="14" s="1"/>
  <c r="AG889" i="11"/>
  <c r="P889" i="14" s="1"/>
  <c r="S889" i="15" s="1"/>
  <c r="S891" i="11"/>
  <c r="Q891" i="11"/>
  <c r="U891" i="11"/>
  <c r="P891" i="11"/>
  <c r="L891" i="11" s="1"/>
  <c r="B891" i="14" s="1"/>
  <c r="AH889" i="11"/>
  <c r="Q889" i="14" s="1"/>
  <c r="T889" i="15" s="1"/>
  <c r="AE889" i="11"/>
  <c r="N889" i="14" s="1"/>
  <c r="Q889" i="15" s="1"/>
  <c r="AF889" i="11"/>
  <c r="O889" i="14" s="1"/>
  <c r="R889" i="15" s="1"/>
  <c r="X890" i="11"/>
  <c r="M890" i="14" s="1"/>
  <c r="O890" i="11"/>
  <c r="P890" i="15" l="1"/>
  <c r="A891" i="8"/>
  <c r="P891" i="8" s="1"/>
  <c r="Q891" i="8" s="1"/>
  <c r="Z891" i="11"/>
  <c r="M891" i="11"/>
  <c r="N892" i="11" s="1"/>
  <c r="Y890" i="11"/>
  <c r="W890" i="11" s="1"/>
  <c r="AD890" i="11" l="1"/>
  <c r="E890" i="14" s="1"/>
  <c r="AC890" i="11"/>
  <c r="D890" i="14" s="1"/>
  <c r="B891" i="8"/>
  <c r="E891" i="8"/>
  <c r="D891" i="8"/>
  <c r="A892" i="14"/>
  <c r="A892" i="15" s="1"/>
  <c r="C892" i="15" s="1"/>
  <c r="D892" i="15" s="1"/>
  <c r="T892" i="11"/>
  <c r="AB892" i="11"/>
  <c r="C892" i="14" s="1"/>
  <c r="R892" i="11"/>
  <c r="AE890" i="11"/>
  <c r="N890" i="14" s="1"/>
  <c r="Q890" i="15" s="1"/>
  <c r="AG890" i="11"/>
  <c r="P890" i="14" s="1"/>
  <c r="S890" i="15" s="1"/>
  <c r="X891" i="11"/>
  <c r="M891" i="14" s="1"/>
  <c r="O891" i="11"/>
  <c r="AH890" i="11"/>
  <c r="Q890" i="14" s="1"/>
  <c r="T890" i="15" s="1"/>
  <c r="AF890" i="11"/>
  <c r="O890" i="14" s="1"/>
  <c r="R890" i="15" s="1"/>
  <c r="U892" i="11"/>
  <c r="S892" i="11"/>
  <c r="P892" i="11"/>
  <c r="L892" i="11" s="1"/>
  <c r="B892" i="14" s="1"/>
  <c r="Q892" i="11"/>
  <c r="P891" i="15" l="1"/>
  <c r="A892" i="8"/>
  <c r="P892" i="8" s="1"/>
  <c r="Q892" i="8" s="1"/>
  <c r="Z892" i="11"/>
  <c r="M892" i="11"/>
  <c r="N893" i="11" s="1"/>
  <c r="Y891" i="11"/>
  <c r="W891" i="11" s="1"/>
  <c r="AH891" i="11" l="1"/>
  <c r="Q891" i="14" s="1"/>
  <c r="T891" i="15" s="1"/>
  <c r="AC891" i="11"/>
  <c r="D891" i="14" s="1"/>
  <c r="B892" i="8"/>
  <c r="D892" i="8"/>
  <c r="E892" i="8"/>
  <c r="A893" i="14"/>
  <c r="A893" i="15" s="1"/>
  <c r="C893" i="15" s="1"/>
  <c r="D893" i="15" s="1"/>
  <c r="T893" i="11"/>
  <c r="AB893" i="11"/>
  <c r="C893" i="14" s="1"/>
  <c r="R893" i="11"/>
  <c r="AD891" i="11"/>
  <c r="E891" i="14" s="1"/>
  <c r="S893" i="11"/>
  <c r="P893" i="11"/>
  <c r="L893" i="11" s="1"/>
  <c r="B893" i="14" s="1"/>
  <c r="U893" i="11"/>
  <c r="Q893" i="11"/>
  <c r="X892" i="11"/>
  <c r="M892" i="14" s="1"/>
  <c r="O892" i="11"/>
  <c r="AE891" i="11"/>
  <c r="N891" i="14" s="1"/>
  <c r="Q891" i="15" s="1"/>
  <c r="AF891" i="11"/>
  <c r="O891" i="14" s="1"/>
  <c r="R891" i="15" s="1"/>
  <c r="AG891" i="11"/>
  <c r="P891" i="14" s="1"/>
  <c r="S891" i="15" s="1"/>
  <c r="P892" i="15" l="1"/>
  <c r="C891" i="8"/>
  <c r="A893" i="8"/>
  <c r="P893" i="8" s="1"/>
  <c r="Q893" i="8" s="1"/>
  <c r="Z893" i="11"/>
  <c r="M893" i="11"/>
  <c r="N894" i="11" s="1"/>
  <c r="Y892" i="11"/>
  <c r="W892" i="11" s="1"/>
  <c r="AH892" i="11" l="1"/>
  <c r="Q892" i="14" s="1"/>
  <c r="T892" i="15" s="1"/>
  <c r="AC892" i="11"/>
  <c r="D892" i="14" s="1"/>
  <c r="D893" i="8"/>
  <c r="C893" i="8"/>
  <c r="B893" i="8"/>
  <c r="E893" i="8"/>
  <c r="A894" i="14"/>
  <c r="A894" i="15" s="1"/>
  <c r="C894" i="15" s="1"/>
  <c r="D894" i="15" s="1"/>
  <c r="T894" i="11"/>
  <c r="AB894" i="11"/>
  <c r="C894" i="14" s="1"/>
  <c r="AD892" i="11"/>
  <c r="E892" i="14" s="1"/>
  <c r="R894" i="11"/>
  <c r="P894" i="11"/>
  <c r="L894" i="11" s="1"/>
  <c r="B894" i="14" s="1"/>
  <c r="Q894" i="11"/>
  <c r="S894" i="11"/>
  <c r="U894" i="11"/>
  <c r="X893" i="11"/>
  <c r="M893" i="14" s="1"/>
  <c r="O893" i="11"/>
  <c r="AG892" i="11"/>
  <c r="P892" i="14" s="1"/>
  <c r="S892" i="15" s="1"/>
  <c r="AF892" i="11"/>
  <c r="O892" i="14" s="1"/>
  <c r="R892" i="15" s="1"/>
  <c r="AE892" i="11"/>
  <c r="N892" i="14" s="1"/>
  <c r="Q892" i="15" s="1"/>
  <c r="P893" i="15" l="1"/>
  <c r="C892" i="8"/>
  <c r="A894" i="8"/>
  <c r="P894" i="8" s="1"/>
  <c r="Q894" i="8" s="1"/>
  <c r="M894" i="11"/>
  <c r="N895" i="11" s="1"/>
  <c r="Z894" i="11"/>
  <c r="Y893" i="11"/>
  <c r="W893" i="11" s="1"/>
  <c r="AG893" i="11" l="1"/>
  <c r="P893" i="14" s="1"/>
  <c r="S893" i="15" s="1"/>
  <c r="AC893" i="11"/>
  <c r="D893" i="14" s="1"/>
  <c r="B894" i="8"/>
  <c r="D894" i="8"/>
  <c r="C894" i="8"/>
  <c r="E894" i="8"/>
  <c r="A895" i="14"/>
  <c r="A895" i="15" s="1"/>
  <c r="C895" i="15" s="1"/>
  <c r="D895" i="15" s="1"/>
  <c r="T895" i="11"/>
  <c r="AB895" i="11"/>
  <c r="C895" i="14" s="1"/>
  <c r="AH893" i="11"/>
  <c r="Q893" i="14" s="1"/>
  <c r="T893" i="15" s="1"/>
  <c r="R895" i="11"/>
  <c r="AF893" i="11"/>
  <c r="O893" i="14" s="1"/>
  <c r="R893" i="15" s="1"/>
  <c r="X894" i="11"/>
  <c r="M894" i="14" s="1"/>
  <c r="O894" i="11"/>
  <c r="U895" i="11"/>
  <c r="Q895" i="11"/>
  <c r="S895" i="11"/>
  <c r="P895" i="11"/>
  <c r="L895" i="11" s="1"/>
  <c r="B895" i="14" s="1"/>
  <c r="AD893" i="11"/>
  <c r="E893" i="14" s="1"/>
  <c r="AE893" i="11"/>
  <c r="N893" i="14" s="1"/>
  <c r="Q893" i="15" s="1"/>
  <c r="P894" i="15" l="1"/>
  <c r="A895" i="8"/>
  <c r="P895" i="8" s="1"/>
  <c r="Q895" i="8" s="1"/>
  <c r="Z895" i="11"/>
  <c r="M895" i="11"/>
  <c r="N896" i="11" s="1"/>
  <c r="Y894" i="11"/>
  <c r="W894" i="11" s="1"/>
  <c r="AG894" i="11" l="1"/>
  <c r="P894" i="14" s="1"/>
  <c r="S894" i="15" s="1"/>
  <c r="AC894" i="11"/>
  <c r="D894" i="14" s="1"/>
  <c r="C895" i="8"/>
  <c r="D895" i="8"/>
  <c r="B895" i="8"/>
  <c r="E895" i="8"/>
  <c r="A896" i="14"/>
  <c r="A896" i="15" s="1"/>
  <c r="C896" i="15" s="1"/>
  <c r="D896" i="15" s="1"/>
  <c r="T896" i="11"/>
  <c r="AB896" i="11"/>
  <c r="C896" i="14" s="1"/>
  <c r="AD894" i="11"/>
  <c r="E894" i="14" s="1"/>
  <c r="AE894" i="11"/>
  <c r="N894" i="14" s="1"/>
  <c r="Q894" i="15" s="1"/>
  <c r="AF894" i="11"/>
  <c r="O894" i="14" s="1"/>
  <c r="R894" i="15" s="1"/>
  <c r="R896" i="11"/>
  <c r="P896" i="11"/>
  <c r="L896" i="11" s="1"/>
  <c r="B896" i="14" s="1"/>
  <c r="U896" i="11"/>
  <c r="Q896" i="11"/>
  <c r="S896" i="11"/>
  <c r="AH894" i="11"/>
  <c r="Q894" i="14" s="1"/>
  <c r="T894" i="15" s="1"/>
  <c r="X895" i="11"/>
  <c r="M895" i="14" s="1"/>
  <c r="O895" i="11"/>
  <c r="P895" i="15" l="1"/>
  <c r="A896" i="8"/>
  <c r="P896" i="8" s="1"/>
  <c r="Q896" i="8" s="1"/>
  <c r="Z896" i="11"/>
  <c r="M896" i="11"/>
  <c r="N897" i="11" s="1"/>
  <c r="Y895" i="11"/>
  <c r="W895" i="11" s="1"/>
  <c r="AC895" i="11" l="1"/>
  <c r="D895" i="14" s="1"/>
  <c r="B896" i="8"/>
  <c r="E896" i="8"/>
  <c r="D896" i="8"/>
  <c r="A897" i="14"/>
  <c r="A897" i="15" s="1"/>
  <c r="C897" i="15" s="1"/>
  <c r="D897" i="15" s="1"/>
  <c r="T897" i="11"/>
  <c r="AG895" i="11"/>
  <c r="P895" i="14" s="1"/>
  <c r="S895" i="15" s="1"/>
  <c r="AE895" i="11"/>
  <c r="N895" i="14" s="1"/>
  <c r="Q895" i="15" s="1"/>
  <c r="AF895" i="11"/>
  <c r="O895" i="14" s="1"/>
  <c r="R895" i="15" s="1"/>
  <c r="AH895" i="11"/>
  <c r="Q895" i="14" s="1"/>
  <c r="T895" i="15" s="1"/>
  <c r="AB897" i="11"/>
  <c r="C897" i="14" s="1"/>
  <c r="R897" i="11"/>
  <c r="AD895" i="11"/>
  <c r="E895" i="14" s="1"/>
  <c r="P897" i="11"/>
  <c r="L897" i="11" s="1"/>
  <c r="B897" i="14" s="1"/>
  <c r="U897" i="11"/>
  <c r="S897" i="11"/>
  <c r="Q897" i="11"/>
  <c r="O896" i="11"/>
  <c r="X896" i="11"/>
  <c r="M896" i="14" s="1"/>
  <c r="P896" i="15" l="1"/>
  <c r="A897" i="8"/>
  <c r="P897" i="8" s="1"/>
  <c r="Q897" i="8" s="1"/>
  <c r="Y896" i="11"/>
  <c r="W896" i="11" s="1"/>
  <c r="AH896" i="11"/>
  <c r="Q896" i="14" s="1"/>
  <c r="T896" i="15" s="1"/>
  <c r="M897" i="11"/>
  <c r="N898" i="11" s="1"/>
  <c r="Z897" i="11"/>
  <c r="AC896" i="11" l="1"/>
  <c r="D896" i="14" s="1"/>
  <c r="B897" i="8"/>
  <c r="E897" i="8"/>
  <c r="D897" i="8"/>
  <c r="C896" i="8"/>
  <c r="AF896" i="11"/>
  <c r="O896" i="14" s="1"/>
  <c r="R896" i="15" s="1"/>
  <c r="A898" i="14"/>
  <c r="A898" i="15" s="1"/>
  <c r="C898" i="15" s="1"/>
  <c r="D898" i="15" s="1"/>
  <c r="T898" i="11"/>
  <c r="AG896" i="11"/>
  <c r="P896" i="14" s="1"/>
  <c r="S896" i="15" s="1"/>
  <c r="AE896" i="11"/>
  <c r="N896" i="14" s="1"/>
  <c r="Q896" i="15" s="1"/>
  <c r="AB898" i="11"/>
  <c r="C898" i="14" s="1"/>
  <c r="R898" i="11"/>
  <c r="O897" i="11"/>
  <c r="X897" i="11"/>
  <c r="M897" i="14" s="1"/>
  <c r="AD896" i="11"/>
  <c r="E896" i="14" s="1"/>
  <c r="S898" i="11"/>
  <c r="Q898" i="11"/>
  <c r="P898" i="11"/>
  <c r="L898" i="11" s="1"/>
  <c r="B898" i="14" s="1"/>
  <c r="U898" i="11"/>
  <c r="P897" i="15" l="1"/>
  <c r="A898" i="8"/>
  <c r="D898" i="8" s="1"/>
  <c r="Y897" i="11"/>
  <c r="W897" i="11" s="1"/>
  <c r="Z898" i="11"/>
  <c r="M898" i="11"/>
  <c r="N899" i="11" s="1"/>
  <c r="AH897" i="11" l="1"/>
  <c r="Q897" i="14" s="1"/>
  <c r="T897" i="15" s="1"/>
  <c r="AC897" i="11"/>
  <c r="D897" i="14" s="1"/>
  <c r="P898" i="8"/>
  <c r="Q898" i="8" s="1"/>
  <c r="B898" i="8"/>
  <c r="E898" i="8"/>
  <c r="C898" i="8"/>
  <c r="AF897" i="11"/>
  <c r="O897" i="14" s="1"/>
  <c r="R897" i="15" s="1"/>
  <c r="AE897" i="11"/>
  <c r="N897" i="14" s="1"/>
  <c r="Q897" i="15" s="1"/>
  <c r="A899" i="14"/>
  <c r="A899" i="15" s="1"/>
  <c r="C899" i="15" s="1"/>
  <c r="D899" i="15" s="1"/>
  <c r="T899" i="11"/>
  <c r="AB899" i="11"/>
  <c r="C899" i="14" s="1"/>
  <c r="R899" i="11"/>
  <c r="AG897" i="11"/>
  <c r="P897" i="14" s="1"/>
  <c r="S897" i="15" s="1"/>
  <c r="AD897" i="11"/>
  <c r="E897" i="14" s="1"/>
  <c r="U899" i="11"/>
  <c r="Q899" i="11"/>
  <c r="S899" i="11"/>
  <c r="P899" i="11"/>
  <c r="L899" i="11" s="1"/>
  <c r="B899" i="14" s="1"/>
  <c r="X898" i="11"/>
  <c r="M898" i="14" s="1"/>
  <c r="O898" i="11"/>
  <c r="P898" i="15" l="1"/>
  <c r="C897" i="8"/>
  <c r="A899" i="8"/>
  <c r="P899" i="8" s="1"/>
  <c r="Q899" i="8" s="1"/>
  <c r="Y898" i="11"/>
  <c r="W898" i="11" s="1"/>
  <c r="AF898" i="11"/>
  <c r="O898" i="14" s="1"/>
  <c r="R898" i="15" s="1"/>
  <c r="AE898" i="11"/>
  <c r="N898" i="14" s="1"/>
  <c r="Q898" i="15" s="1"/>
  <c r="Z899" i="11"/>
  <c r="M899" i="11"/>
  <c r="N900" i="11" s="1"/>
  <c r="AD898" i="11" l="1"/>
  <c r="E898" i="14" s="1"/>
  <c r="AC898" i="11"/>
  <c r="D898" i="14" s="1"/>
  <c r="D899" i="8"/>
  <c r="C899" i="8"/>
  <c r="B899" i="8"/>
  <c r="E899" i="8"/>
  <c r="A900" i="14"/>
  <c r="A900" i="15" s="1"/>
  <c r="C900" i="15" s="1"/>
  <c r="D900" i="15" s="1"/>
  <c r="T900" i="11"/>
  <c r="AH898" i="11"/>
  <c r="Q898" i="14" s="1"/>
  <c r="T898" i="15" s="1"/>
  <c r="AB900" i="11"/>
  <c r="C900" i="14" s="1"/>
  <c r="R900" i="11"/>
  <c r="AG898" i="11"/>
  <c r="P898" i="14" s="1"/>
  <c r="S898" i="15" s="1"/>
  <c r="P900" i="11"/>
  <c r="L900" i="11" s="1"/>
  <c r="B900" i="14" s="1"/>
  <c r="U900" i="11"/>
  <c r="S900" i="11"/>
  <c r="Q900" i="11"/>
  <c r="O899" i="11"/>
  <c r="X899" i="11"/>
  <c r="M899" i="14" s="1"/>
  <c r="P899" i="15" l="1"/>
  <c r="A900" i="8"/>
  <c r="P900" i="8" s="1"/>
  <c r="Q900" i="8" s="1"/>
  <c r="Y899" i="11"/>
  <c r="W899" i="11" s="1"/>
  <c r="AC899" i="11" s="1"/>
  <c r="AE899" i="11"/>
  <c r="N899" i="14" s="1"/>
  <c r="Q899" i="15" s="1"/>
  <c r="AH899" i="11"/>
  <c r="Q899" i="14" s="1"/>
  <c r="T899" i="15" s="1"/>
  <c r="AG899" i="11"/>
  <c r="P899" i="14" s="1"/>
  <c r="S899" i="15" s="1"/>
  <c r="Z900" i="11"/>
  <c r="M900" i="11"/>
  <c r="N901" i="11" s="1"/>
  <c r="B900" i="8" l="1"/>
  <c r="E900" i="8"/>
  <c r="C900" i="8"/>
  <c r="D900" i="8"/>
  <c r="A901" i="14"/>
  <c r="A901" i="15" s="1"/>
  <c r="C901" i="15" s="1"/>
  <c r="D901" i="15" s="1"/>
  <c r="T901" i="11"/>
  <c r="AB901" i="11"/>
  <c r="C901" i="14" s="1"/>
  <c r="R901" i="11"/>
  <c r="O900" i="11"/>
  <c r="X900" i="11"/>
  <c r="M900" i="14" s="1"/>
  <c r="AF899" i="11"/>
  <c r="O899" i="14" s="1"/>
  <c r="R899" i="15" s="1"/>
  <c r="D899" i="14"/>
  <c r="U901" i="11"/>
  <c r="P901" i="11"/>
  <c r="L901" i="11" s="1"/>
  <c r="B901" i="14" s="1"/>
  <c r="S901" i="11"/>
  <c r="Q901" i="11"/>
  <c r="AD899" i="11"/>
  <c r="E899" i="14" s="1"/>
  <c r="P900" i="15" l="1"/>
  <c r="A901" i="8"/>
  <c r="P901" i="8" s="1"/>
  <c r="Q901" i="8" s="1"/>
  <c r="Y900" i="11"/>
  <c r="W900" i="11" s="1"/>
  <c r="AF900" i="11"/>
  <c r="O900" i="14" s="1"/>
  <c r="R900" i="15" s="1"/>
  <c r="AG900" i="11"/>
  <c r="P900" i="14" s="1"/>
  <c r="S900" i="15" s="1"/>
  <c r="AH900" i="11"/>
  <c r="Q900" i="14" s="1"/>
  <c r="T900" i="15" s="1"/>
  <c r="M901" i="11"/>
  <c r="N902" i="11" s="1"/>
  <c r="Z901" i="11"/>
  <c r="AD900" i="11" l="1"/>
  <c r="E900" i="14" s="1"/>
  <c r="AC900" i="11"/>
  <c r="D900" i="14" s="1"/>
  <c r="D901" i="8"/>
  <c r="E901" i="8"/>
  <c r="B901" i="8"/>
  <c r="A902" i="14"/>
  <c r="A902" i="15" s="1"/>
  <c r="C902" i="15" s="1"/>
  <c r="D902" i="15" s="1"/>
  <c r="T902" i="11"/>
  <c r="AB902" i="11"/>
  <c r="C902" i="14" s="1"/>
  <c r="R902" i="11"/>
  <c r="O901" i="11"/>
  <c r="X901" i="11"/>
  <c r="M901" i="14" s="1"/>
  <c r="U902" i="11"/>
  <c r="Q902" i="11"/>
  <c r="P902" i="11"/>
  <c r="L902" i="11" s="1"/>
  <c r="B902" i="14" s="1"/>
  <c r="S902" i="11"/>
  <c r="AE900" i="11"/>
  <c r="N900" i="14" s="1"/>
  <c r="Q900" i="15" s="1"/>
  <c r="P901" i="15" l="1"/>
  <c r="A902" i="8"/>
  <c r="P902" i="8" s="1"/>
  <c r="Q902" i="8" s="1"/>
  <c r="Y901" i="11"/>
  <c r="W901" i="11" s="1"/>
  <c r="Z902" i="11"/>
  <c r="M902" i="11"/>
  <c r="N903" i="11" s="1"/>
  <c r="AD901" i="11" l="1"/>
  <c r="E901" i="14" s="1"/>
  <c r="AC901" i="11"/>
  <c r="D901" i="14" s="1"/>
  <c r="C902" i="8"/>
  <c r="E902" i="8"/>
  <c r="D902" i="8"/>
  <c r="B902" i="8"/>
  <c r="A903" i="14"/>
  <c r="A903" i="15" s="1"/>
  <c r="C903" i="15" s="1"/>
  <c r="D903" i="15" s="1"/>
  <c r="T903" i="11"/>
  <c r="AB903" i="11"/>
  <c r="C903" i="14" s="1"/>
  <c r="R903" i="11"/>
  <c r="AE901" i="11"/>
  <c r="N901" i="14" s="1"/>
  <c r="Q901" i="15" s="1"/>
  <c r="AF901" i="11"/>
  <c r="O901" i="14" s="1"/>
  <c r="R901" i="15" s="1"/>
  <c r="P903" i="11"/>
  <c r="L903" i="11" s="1"/>
  <c r="B903" i="14" s="1"/>
  <c r="S903" i="11"/>
  <c r="Q903" i="11"/>
  <c r="U903" i="11"/>
  <c r="AG901" i="11"/>
  <c r="P901" i="14" s="1"/>
  <c r="S901" i="15" s="1"/>
  <c r="O902" i="11"/>
  <c r="X902" i="11"/>
  <c r="M902" i="14" s="1"/>
  <c r="AH901" i="11"/>
  <c r="Q901" i="14" s="1"/>
  <c r="T901" i="15" s="1"/>
  <c r="P902" i="15" l="1"/>
  <c r="A903" i="8"/>
  <c r="P903" i="8" s="1"/>
  <c r="Q903" i="8" s="1"/>
  <c r="C901" i="8"/>
  <c r="Y902" i="11"/>
  <c r="W902" i="11" s="1"/>
  <c r="Z903" i="11"/>
  <c r="M903" i="11"/>
  <c r="N904" i="11" s="1"/>
  <c r="AD902" i="11" l="1"/>
  <c r="E902" i="14" s="1"/>
  <c r="AC902" i="11"/>
  <c r="D902" i="14" s="1"/>
  <c r="E903" i="8"/>
  <c r="C903" i="8"/>
  <c r="B903" i="8"/>
  <c r="D903" i="8"/>
  <c r="A904" i="14"/>
  <c r="A904" i="15" s="1"/>
  <c r="C904" i="15" s="1"/>
  <c r="D904" i="15" s="1"/>
  <c r="T904" i="11"/>
  <c r="AB904" i="11"/>
  <c r="C904" i="14" s="1"/>
  <c r="R904" i="11"/>
  <c r="AE902" i="11"/>
  <c r="N902" i="14" s="1"/>
  <c r="Q902" i="15" s="1"/>
  <c r="X903" i="11"/>
  <c r="M903" i="14" s="1"/>
  <c r="O903" i="11"/>
  <c r="AH902" i="11"/>
  <c r="Q902" i="14" s="1"/>
  <c r="T902" i="15" s="1"/>
  <c r="AG902" i="11"/>
  <c r="P902" i="14" s="1"/>
  <c r="S902" i="15" s="1"/>
  <c r="P904" i="11"/>
  <c r="L904" i="11" s="1"/>
  <c r="B904" i="14" s="1"/>
  <c r="U904" i="11"/>
  <c r="Q904" i="11"/>
  <c r="S904" i="11"/>
  <c r="AF902" i="11"/>
  <c r="O902" i="14" s="1"/>
  <c r="R902" i="15" s="1"/>
  <c r="P903" i="15" l="1"/>
  <c r="A904" i="8"/>
  <c r="P904" i="8" s="1"/>
  <c r="Q904" i="8" s="1"/>
  <c r="Z904" i="11"/>
  <c r="M904" i="11"/>
  <c r="N905" i="11" s="1"/>
  <c r="Y903" i="11"/>
  <c r="W903" i="11" s="1"/>
  <c r="C904" i="8" l="1"/>
  <c r="B904" i="8"/>
  <c r="D904" i="8"/>
  <c r="AC903" i="11"/>
  <c r="D903" i="14" s="1"/>
  <c r="E904" i="8"/>
  <c r="A905" i="14"/>
  <c r="A905" i="15" s="1"/>
  <c r="C905" i="15" s="1"/>
  <c r="D905" i="15" s="1"/>
  <c r="T905" i="11"/>
  <c r="AB905" i="11"/>
  <c r="C905" i="14" s="1"/>
  <c r="R905" i="11"/>
  <c r="AE903" i="11"/>
  <c r="N903" i="14" s="1"/>
  <c r="Q903" i="15" s="1"/>
  <c r="AF903" i="11"/>
  <c r="O903" i="14" s="1"/>
  <c r="R903" i="15" s="1"/>
  <c r="AH903" i="11"/>
  <c r="Q903" i="14" s="1"/>
  <c r="T903" i="15" s="1"/>
  <c r="Q905" i="11"/>
  <c r="U905" i="11"/>
  <c r="S905" i="11"/>
  <c r="P905" i="11"/>
  <c r="L905" i="11" s="1"/>
  <c r="B905" i="14" s="1"/>
  <c r="O904" i="11"/>
  <c r="X904" i="11"/>
  <c r="M904" i="14" s="1"/>
  <c r="AD903" i="11"/>
  <c r="E903" i="14" s="1"/>
  <c r="AG903" i="11"/>
  <c r="P903" i="14" s="1"/>
  <c r="S903" i="15" s="1"/>
  <c r="P904" i="15" l="1"/>
  <c r="A905" i="8"/>
  <c r="D905" i="8" s="1"/>
  <c r="Y904" i="11"/>
  <c r="W904" i="11" s="1"/>
  <c r="M905" i="11"/>
  <c r="N906" i="11" s="1"/>
  <c r="Z905" i="11"/>
  <c r="AH904" i="11" l="1"/>
  <c r="Q904" i="14" s="1"/>
  <c r="T904" i="15" s="1"/>
  <c r="AC904" i="11"/>
  <c r="D904" i="14" s="1"/>
  <c r="P905" i="8"/>
  <c r="Q905" i="8" s="1"/>
  <c r="C905" i="8"/>
  <c r="E905" i="8"/>
  <c r="B905" i="8"/>
  <c r="A906" i="14"/>
  <c r="A906" i="15" s="1"/>
  <c r="C906" i="15" s="1"/>
  <c r="D906" i="15" s="1"/>
  <c r="T906" i="11"/>
  <c r="AB906" i="11"/>
  <c r="C906" i="14" s="1"/>
  <c r="R906" i="11"/>
  <c r="AE904" i="11"/>
  <c r="N904" i="14" s="1"/>
  <c r="Q904" i="15" s="1"/>
  <c r="U906" i="11"/>
  <c r="P906" i="11"/>
  <c r="L906" i="11" s="1"/>
  <c r="B906" i="14" s="1"/>
  <c r="Q906" i="11"/>
  <c r="S906" i="11"/>
  <c r="AG904" i="11"/>
  <c r="P904" i="14" s="1"/>
  <c r="S904" i="15" s="1"/>
  <c r="AD904" i="11"/>
  <c r="E904" i="14" s="1"/>
  <c r="X905" i="11"/>
  <c r="M905" i="14" s="1"/>
  <c r="O905" i="11"/>
  <c r="AF904" i="11"/>
  <c r="O904" i="14" s="1"/>
  <c r="R904" i="15" s="1"/>
  <c r="P905" i="15" l="1"/>
  <c r="A906" i="8"/>
  <c r="P906" i="8" s="1"/>
  <c r="Q906" i="8" s="1"/>
  <c r="Y905" i="11"/>
  <c r="W905" i="11" s="1"/>
  <c r="Z906" i="11"/>
  <c r="M906" i="11"/>
  <c r="N907" i="11" s="1"/>
  <c r="AC905" i="11" l="1"/>
  <c r="D905" i="14" s="1"/>
  <c r="C906" i="8"/>
  <c r="E906" i="8"/>
  <c r="D906" i="8"/>
  <c r="B906" i="8"/>
  <c r="A907" i="14"/>
  <c r="A907" i="15" s="1"/>
  <c r="C907" i="15" s="1"/>
  <c r="D907" i="15" s="1"/>
  <c r="T907" i="11"/>
  <c r="AB907" i="11"/>
  <c r="C907" i="14" s="1"/>
  <c r="R907" i="11"/>
  <c r="AH905" i="11"/>
  <c r="Q905" i="14" s="1"/>
  <c r="T905" i="15" s="1"/>
  <c r="AF905" i="11"/>
  <c r="O905" i="14" s="1"/>
  <c r="R905" i="15" s="1"/>
  <c r="AG905" i="11"/>
  <c r="P905" i="14" s="1"/>
  <c r="S905" i="15" s="1"/>
  <c r="AD905" i="11"/>
  <c r="E905" i="14" s="1"/>
  <c r="AE905" i="11"/>
  <c r="N905" i="14" s="1"/>
  <c r="Q905" i="15" s="1"/>
  <c r="O906" i="11"/>
  <c r="X906" i="11"/>
  <c r="M906" i="14" s="1"/>
  <c r="Q907" i="11"/>
  <c r="U907" i="11"/>
  <c r="P907" i="11"/>
  <c r="L907" i="11" s="1"/>
  <c r="B907" i="14" s="1"/>
  <c r="S907" i="11"/>
  <c r="P906" i="15" l="1"/>
  <c r="A907" i="8"/>
  <c r="P907" i="8" s="1"/>
  <c r="Q907" i="8" s="1"/>
  <c r="Y906" i="11"/>
  <c r="W906" i="11" s="1"/>
  <c r="M907" i="11"/>
  <c r="N908" i="11" s="1"/>
  <c r="Z907" i="11"/>
  <c r="AC906" i="11" l="1"/>
  <c r="D906" i="14" s="1"/>
  <c r="D907" i="8"/>
  <c r="B907" i="8"/>
  <c r="E907" i="8"/>
  <c r="C907" i="8"/>
  <c r="AH906" i="11"/>
  <c r="Q906" i="14" s="1"/>
  <c r="T906" i="15" s="1"/>
  <c r="AE906" i="11"/>
  <c r="N906" i="14" s="1"/>
  <c r="Q906" i="15" s="1"/>
  <c r="AF906" i="11"/>
  <c r="O906" i="14" s="1"/>
  <c r="R906" i="15" s="1"/>
  <c r="AG906" i="11"/>
  <c r="P906" i="14" s="1"/>
  <c r="S906" i="15" s="1"/>
  <c r="A908" i="14"/>
  <c r="A908" i="15" s="1"/>
  <c r="C908" i="15" s="1"/>
  <c r="D908" i="15" s="1"/>
  <c r="T908" i="11"/>
  <c r="AB908" i="11"/>
  <c r="C908" i="14" s="1"/>
  <c r="R908" i="11"/>
  <c r="AD906" i="11"/>
  <c r="E906" i="14" s="1"/>
  <c r="X907" i="11"/>
  <c r="M907" i="14" s="1"/>
  <c r="O907" i="11"/>
  <c r="S908" i="11"/>
  <c r="P908" i="11"/>
  <c r="L908" i="11" s="1"/>
  <c r="B908" i="14" s="1"/>
  <c r="U908" i="11"/>
  <c r="Q908" i="11"/>
  <c r="P907" i="15" l="1"/>
  <c r="A908" i="8"/>
  <c r="P908" i="8" s="1"/>
  <c r="Q908" i="8" s="1"/>
  <c r="Z908" i="11"/>
  <c r="M908" i="11"/>
  <c r="N909" i="11" s="1"/>
  <c r="Y907" i="11"/>
  <c r="W907" i="11" s="1"/>
  <c r="AD907" i="11" l="1"/>
  <c r="E907" i="14" s="1"/>
  <c r="AC907" i="11"/>
  <c r="D907" i="14" s="1"/>
  <c r="B908" i="8"/>
  <c r="D908" i="8"/>
  <c r="E908" i="8"/>
  <c r="AE907" i="11"/>
  <c r="N907" i="14" s="1"/>
  <c r="Q907" i="15" s="1"/>
  <c r="AF907" i="11"/>
  <c r="O907" i="14" s="1"/>
  <c r="R907" i="15" s="1"/>
  <c r="AH907" i="11"/>
  <c r="Q907" i="14" s="1"/>
  <c r="T907" i="15" s="1"/>
  <c r="A909" i="14"/>
  <c r="A909" i="15" s="1"/>
  <c r="C909" i="15" s="1"/>
  <c r="D909" i="15" s="1"/>
  <c r="T909" i="11"/>
  <c r="AB909" i="11"/>
  <c r="C909" i="14" s="1"/>
  <c r="R909" i="11"/>
  <c r="U909" i="11"/>
  <c r="P909" i="11"/>
  <c r="L909" i="11" s="1"/>
  <c r="B909" i="14" s="1"/>
  <c r="Q909" i="11"/>
  <c r="S909" i="11"/>
  <c r="X908" i="11"/>
  <c r="M908" i="14" s="1"/>
  <c r="O908" i="11"/>
  <c r="AG907" i="11"/>
  <c r="P907" i="14" s="1"/>
  <c r="S907" i="15" s="1"/>
  <c r="P908" i="15" l="1"/>
  <c r="A909" i="8"/>
  <c r="P909" i="8" s="1"/>
  <c r="Q909" i="8" s="1"/>
  <c r="Z909" i="11"/>
  <c r="M909" i="11"/>
  <c r="N910" i="11" s="1"/>
  <c r="Y908" i="11"/>
  <c r="W908" i="11" s="1"/>
  <c r="AC908" i="11" l="1"/>
  <c r="D908" i="14" s="1"/>
  <c r="B909" i="8"/>
  <c r="D909" i="8"/>
  <c r="C908" i="8"/>
  <c r="E909" i="8"/>
  <c r="A910" i="14"/>
  <c r="T910" i="11"/>
  <c r="AF908" i="11"/>
  <c r="O908" i="14" s="1"/>
  <c r="R908" i="15" s="1"/>
  <c r="AH908" i="11"/>
  <c r="Q908" i="14" s="1"/>
  <c r="T908" i="15" s="1"/>
  <c r="AE908" i="11"/>
  <c r="N908" i="14" s="1"/>
  <c r="Q908" i="15" s="1"/>
  <c r="AG908" i="11"/>
  <c r="P908" i="14" s="1"/>
  <c r="S908" i="15" s="1"/>
  <c r="AB910" i="11"/>
  <c r="C910" i="14" s="1"/>
  <c r="R910" i="11"/>
  <c r="Q910" i="11"/>
  <c r="U910" i="11"/>
  <c r="P910" i="11"/>
  <c r="L910" i="11" s="1"/>
  <c r="B910" i="14" s="1"/>
  <c r="S910" i="11"/>
  <c r="X909" i="11"/>
  <c r="M909" i="14" s="1"/>
  <c r="O909" i="11"/>
  <c r="AD908" i="11"/>
  <c r="E908" i="14" s="1"/>
  <c r="P909" i="15" l="1"/>
  <c r="A910" i="8"/>
  <c r="D910" i="8" s="1"/>
  <c r="A910" i="15"/>
  <c r="C910" i="15" s="1"/>
  <c r="D910" i="15" s="1"/>
  <c r="Z910" i="11"/>
  <c r="M910" i="11"/>
  <c r="N911" i="11" s="1"/>
  <c r="Y909" i="11"/>
  <c r="W909" i="11" s="1"/>
  <c r="C910" i="8" l="1"/>
  <c r="B910" i="8"/>
  <c r="P910" i="8"/>
  <c r="Q910" i="8" s="1"/>
  <c r="AG909" i="11"/>
  <c r="P909" i="14" s="1"/>
  <c r="S909" i="15" s="1"/>
  <c r="AC909" i="11"/>
  <c r="D909" i="14" s="1"/>
  <c r="E910" i="8"/>
  <c r="A911" i="14"/>
  <c r="A911" i="15" s="1"/>
  <c r="C911" i="15" s="1"/>
  <c r="D911" i="15" s="1"/>
  <c r="T911" i="11"/>
  <c r="AH909" i="11"/>
  <c r="Q909" i="14" s="1"/>
  <c r="T909" i="15" s="1"/>
  <c r="AE909" i="11"/>
  <c r="N909" i="14" s="1"/>
  <c r="Q909" i="15" s="1"/>
  <c r="AB911" i="11"/>
  <c r="C911" i="14" s="1"/>
  <c r="R911" i="11"/>
  <c r="AF909" i="11"/>
  <c r="O909" i="14" s="1"/>
  <c r="R909" i="15" s="1"/>
  <c r="U911" i="11"/>
  <c r="S911" i="11"/>
  <c r="P911" i="11"/>
  <c r="L911" i="11" s="1"/>
  <c r="B911" i="14" s="1"/>
  <c r="Q911" i="11"/>
  <c r="X910" i="11"/>
  <c r="M910" i="14" s="1"/>
  <c r="O910" i="11"/>
  <c r="AD909" i="11"/>
  <c r="E909" i="14" s="1"/>
  <c r="P910" i="15" l="1"/>
  <c r="C909" i="8"/>
  <c r="A911" i="8"/>
  <c r="P911" i="8" s="1"/>
  <c r="Q911" i="8" s="1"/>
  <c r="Z911" i="11"/>
  <c r="M911" i="11"/>
  <c r="N912" i="11" s="1"/>
  <c r="Y910" i="11"/>
  <c r="W910" i="11" s="1"/>
  <c r="AH910" i="11" l="1"/>
  <c r="Q910" i="14" s="1"/>
  <c r="T910" i="15" s="1"/>
  <c r="AC910" i="11"/>
  <c r="D911" i="8"/>
  <c r="B911" i="8"/>
  <c r="C911" i="8"/>
  <c r="E911" i="8"/>
  <c r="A912" i="14"/>
  <c r="A912" i="15" s="1"/>
  <c r="C912" i="15" s="1"/>
  <c r="D912" i="15" s="1"/>
  <c r="T912" i="11"/>
  <c r="AG910" i="11"/>
  <c r="P910" i="14" s="1"/>
  <c r="S910" i="15" s="1"/>
  <c r="AF910" i="11"/>
  <c r="O910" i="14" s="1"/>
  <c r="R910" i="15" s="1"/>
  <c r="AE910" i="11"/>
  <c r="N910" i="14" s="1"/>
  <c r="Q910" i="15" s="1"/>
  <c r="AB912" i="11"/>
  <c r="C912" i="14" s="1"/>
  <c r="R912" i="11"/>
  <c r="U912" i="11"/>
  <c r="Q912" i="11"/>
  <c r="S912" i="11"/>
  <c r="P912" i="11"/>
  <c r="L912" i="11" s="1"/>
  <c r="B912" i="14" s="1"/>
  <c r="AD910" i="11"/>
  <c r="E910" i="14" s="1"/>
  <c r="D910" i="14"/>
  <c r="X911" i="11"/>
  <c r="M911" i="14" s="1"/>
  <c r="O911" i="11"/>
  <c r="P911" i="15" l="1"/>
  <c r="A912" i="8"/>
  <c r="P912" i="8" s="1"/>
  <c r="Q912" i="8" s="1"/>
  <c r="Z912" i="11"/>
  <c r="M912" i="11"/>
  <c r="N913" i="11" s="1"/>
  <c r="Y911" i="11"/>
  <c r="W911" i="11" s="1"/>
  <c r="AF911" i="11" l="1"/>
  <c r="O911" i="14" s="1"/>
  <c r="R911" i="15" s="1"/>
  <c r="AC911" i="11"/>
  <c r="D911" i="14" s="1"/>
  <c r="B912" i="8"/>
  <c r="E912" i="8"/>
  <c r="D912" i="8"/>
  <c r="C912" i="8"/>
  <c r="A913" i="14"/>
  <c r="A913" i="15" s="1"/>
  <c r="C913" i="15" s="1"/>
  <c r="D913" i="15" s="1"/>
  <c r="T913" i="11"/>
  <c r="AG911" i="11"/>
  <c r="P911" i="14" s="1"/>
  <c r="S911" i="15" s="1"/>
  <c r="AH911" i="11"/>
  <c r="Q911" i="14" s="1"/>
  <c r="T911" i="15" s="1"/>
  <c r="AE911" i="11"/>
  <c r="N911" i="14" s="1"/>
  <c r="Q911" i="15" s="1"/>
  <c r="AB913" i="11"/>
  <c r="C913" i="14" s="1"/>
  <c r="R913" i="11"/>
  <c r="AD911" i="11"/>
  <c r="E911" i="14" s="1"/>
  <c r="P913" i="11"/>
  <c r="L913" i="11" s="1"/>
  <c r="B913" i="14" s="1"/>
  <c r="Q913" i="11"/>
  <c r="S913" i="11"/>
  <c r="U913" i="11"/>
  <c r="X912" i="11"/>
  <c r="M912" i="14" s="1"/>
  <c r="O912" i="11"/>
  <c r="P912" i="15" l="1"/>
  <c r="A913" i="8"/>
  <c r="P913" i="8" s="1"/>
  <c r="Q913" i="8" s="1"/>
  <c r="M913" i="11"/>
  <c r="N914" i="11" s="1"/>
  <c r="Z913" i="11"/>
  <c r="Y912" i="11"/>
  <c r="W912" i="11" s="1"/>
  <c r="AC912" i="11" l="1"/>
  <c r="D912" i="14" s="1"/>
  <c r="B913" i="8"/>
  <c r="D913" i="8"/>
  <c r="E913" i="8"/>
  <c r="A914" i="14"/>
  <c r="A914" i="15" s="1"/>
  <c r="C914" i="15" s="1"/>
  <c r="D914" i="15" s="1"/>
  <c r="T914" i="11"/>
  <c r="AE912" i="11"/>
  <c r="N912" i="14" s="1"/>
  <c r="Q912" i="15" s="1"/>
  <c r="AF912" i="11"/>
  <c r="O912" i="14" s="1"/>
  <c r="R912" i="15" s="1"/>
  <c r="AG912" i="11"/>
  <c r="P912" i="14" s="1"/>
  <c r="S912" i="15" s="1"/>
  <c r="AH912" i="11"/>
  <c r="Q912" i="14" s="1"/>
  <c r="T912" i="15" s="1"/>
  <c r="AB914" i="11"/>
  <c r="C914" i="14" s="1"/>
  <c r="R914" i="11"/>
  <c r="X913" i="11"/>
  <c r="M913" i="14" s="1"/>
  <c r="O913" i="11"/>
  <c r="U914" i="11"/>
  <c r="S914" i="11"/>
  <c r="Q914" i="11"/>
  <c r="P914" i="11"/>
  <c r="L914" i="11" s="1"/>
  <c r="B914" i="14" s="1"/>
  <c r="AD912" i="11"/>
  <c r="E912" i="14" s="1"/>
  <c r="P913" i="15" l="1"/>
  <c r="A914" i="8"/>
  <c r="P914" i="8" s="1"/>
  <c r="Q914" i="8" s="1"/>
  <c r="M914" i="11"/>
  <c r="N915" i="11" s="1"/>
  <c r="Z914" i="11"/>
  <c r="Y913" i="11"/>
  <c r="W913" i="11" s="1"/>
  <c r="AH913" i="11" l="1"/>
  <c r="Q913" i="14" s="1"/>
  <c r="T913" i="15" s="1"/>
  <c r="AC913" i="11"/>
  <c r="D913" i="14" s="1"/>
  <c r="B914" i="8"/>
  <c r="D914" i="8"/>
  <c r="E914" i="8"/>
  <c r="A915" i="14"/>
  <c r="A915" i="15" s="1"/>
  <c r="C915" i="15" s="1"/>
  <c r="D915" i="15" s="1"/>
  <c r="T915" i="11"/>
  <c r="AF913" i="11"/>
  <c r="O913" i="14" s="1"/>
  <c r="R913" i="15" s="1"/>
  <c r="AG913" i="11"/>
  <c r="P913" i="14" s="1"/>
  <c r="S913" i="15" s="1"/>
  <c r="AE913" i="11"/>
  <c r="N913" i="14" s="1"/>
  <c r="Q913" i="15" s="1"/>
  <c r="AB915" i="11"/>
  <c r="C915" i="14" s="1"/>
  <c r="R915" i="11"/>
  <c r="P915" i="11"/>
  <c r="L915" i="11" s="1"/>
  <c r="B915" i="14" s="1"/>
  <c r="Q915" i="11"/>
  <c r="S915" i="11"/>
  <c r="U915" i="11"/>
  <c r="AD913" i="11"/>
  <c r="E913" i="14" s="1"/>
  <c r="X914" i="11"/>
  <c r="M914" i="14" s="1"/>
  <c r="O914" i="11"/>
  <c r="P914" i="15" l="1"/>
  <c r="C913" i="8"/>
  <c r="A915" i="8"/>
  <c r="D915" i="8" s="1"/>
  <c r="M915" i="11"/>
  <c r="N916" i="11" s="1"/>
  <c r="Z915" i="11"/>
  <c r="Y914" i="11"/>
  <c r="W914" i="11" s="1"/>
  <c r="AE914" i="11" l="1"/>
  <c r="N914" i="14" s="1"/>
  <c r="Q914" i="15" s="1"/>
  <c r="AC914" i="11"/>
  <c r="D914" i="14" s="1"/>
  <c r="B915" i="8"/>
  <c r="P915" i="8"/>
  <c r="Q915" i="8" s="1"/>
  <c r="C915" i="8"/>
  <c r="E915" i="8"/>
  <c r="A916" i="14"/>
  <c r="A916" i="15" s="1"/>
  <c r="C916" i="15" s="1"/>
  <c r="D916" i="15" s="1"/>
  <c r="T916" i="11"/>
  <c r="AF914" i="11"/>
  <c r="O914" i="14" s="1"/>
  <c r="R914" i="15" s="1"/>
  <c r="AH914" i="11"/>
  <c r="Q914" i="14" s="1"/>
  <c r="T914" i="15" s="1"/>
  <c r="AG914" i="11"/>
  <c r="P914" i="14" s="1"/>
  <c r="S914" i="15" s="1"/>
  <c r="AB916" i="11"/>
  <c r="C916" i="14" s="1"/>
  <c r="R916" i="11"/>
  <c r="AD914" i="11"/>
  <c r="E914" i="14" s="1"/>
  <c r="X915" i="11"/>
  <c r="M915" i="14" s="1"/>
  <c r="O915" i="11"/>
  <c r="Q916" i="11"/>
  <c r="P916" i="11"/>
  <c r="L916" i="11" s="1"/>
  <c r="B916" i="14" s="1"/>
  <c r="S916" i="11"/>
  <c r="U916" i="11"/>
  <c r="P915" i="15" l="1"/>
  <c r="C914" i="8"/>
  <c r="A916" i="8"/>
  <c r="P916" i="8" s="1"/>
  <c r="Q916" i="8" s="1"/>
  <c r="Z916" i="11"/>
  <c r="M916" i="11"/>
  <c r="N917" i="11" s="1"/>
  <c r="Y915" i="11"/>
  <c r="W915" i="11" s="1"/>
  <c r="AC915" i="11" l="1"/>
  <c r="D915" i="14" s="1"/>
  <c r="C916" i="8"/>
  <c r="D916" i="8"/>
  <c r="B916" i="8"/>
  <c r="E916" i="8"/>
  <c r="A917" i="14"/>
  <c r="T917" i="11"/>
  <c r="AH915" i="11"/>
  <c r="Q915" i="14" s="1"/>
  <c r="T915" i="15" s="1"/>
  <c r="AG915" i="11"/>
  <c r="P915" i="14" s="1"/>
  <c r="S915" i="15" s="1"/>
  <c r="AF915" i="11"/>
  <c r="O915" i="14" s="1"/>
  <c r="R915" i="15" s="1"/>
  <c r="AE915" i="11"/>
  <c r="N915" i="14" s="1"/>
  <c r="Q915" i="15" s="1"/>
  <c r="AB917" i="11"/>
  <c r="C917" i="14" s="1"/>
  <c r="R917" i="11"/>
  <c r="AD915" i="11"/>
  <c r="E915" i="14" s="1"/>
  <c r="U917" i="11"/>
  <c r="Q917" i="11"/>
  <c r="S917" i="11"/>
  <c r="P917" i="11"/>
  <c r="L917" i="11" s="1"/>
  <c r="B917" i="14" s="1"/>
  <c r="X916" i="11"/>
  <c r="M916" i="14" s="1"/>
  <c r="O916" i="11"/>
  <c r="P916" i="15" l="1"/>
  <c r="A917" i="8"/>
  <c r="P917" i="8" s="1"/>
  <c r="Q917" i="8" s="1"/>
  <c r="A917" i="15"/>
  <c r="C917" i="15" s="1"/>
  <c r="D917" i="15" s="1"/>
  <c r="Z917" i="11"/>
  <c r="M917" i="11"/>
  <c r="N918" i="11" s="1"/>
  <c r="Y916" i="11"/>
  <c r="W916" i="11" s="1"/>
  <c r="AD916" i="11" l="1"/>
  <c r="E916" i="14" s="1"/>
  <c r="AC916" i="11"/>
  <c r="D916" i="14" s="1"/>
  <c r="B917" i="8"/>
  <c r="D917" i="8"/>
  <c r="E917" i="8"/>
  <c r="A918" i="14"/>
  <c r="A918" i="15" s="1"/>
  <c r="C918" i="15" s="1"/>
  <c r="D918" i="15" s="1"/>
  <c r="T918" i="11"/>
  <c r="AG916" i="11"/>
  <c r="P916" i="14" s="1"/>
  <c r="S916" i="15" s="1"/>
  <c r="AH916" i="11"/>
  <c r="Q916" i="14" s="1"/>
  <c r="T916" i="15" s="1"/>
  <c r="AE916" i="11"/>
  <c r="N916" i="14" s="1"/>
  <c r="Q916" i="15" s="1"/>
  <c r="AB918" i="11"/>
  <c r="C918" i="14" s="1"/>
  <c r="R918" i="11"/>
  <c r="X917" i="11"/>
  <c r="M917" i="14" s="1"/>
  <c r="O917" i="11"/>
  <c r="AF916" i="11"/>
  <c r="O916" i="14" s="1"/>
  <c r="R916" i="15" s="1"/>
  <c r="U918" i="11"/>
  <c r="Q918" i="11"/>
  <c r="P918" i="11"/>
  <c r="L918" i="11" s="1"/>
  <c r="B918" i="14" s="1"/>
  <c r="S918" i="11"/>
  <c r="P917" i="15" l="1"/>
  <c r="A918" i="8"/>
  <c r="P918" i="8" s="1"/>
  <c r="Q918" i="8" s="1"/>
  <c r="Z918" i="11"/>
  <c r="M918" i="11"/>
  <c r="N919" i="11" s="1"/>
  <c r="Y917" i="11"/>
  <c r="W917" i="11" s="1"/>
  <c r="AG917" i="11" l="1"/>
  <c r="P917" i="14" s="1"/>
  <c r="S917" i="15" s="1"/>
  <c r="AC917" i="11"/>
  <c r="D917" i="14" s="1"/>
  <c r="D918" i="8"/>
  <c r="B918" i="8"/>
  <c r="E918" i="8"/>
  <c r="A919" i="14"/>
  <c r="A919" i="15" s="1"/>
  <c r="C919" i="15" s="1"/>
  <c r="D919" i="15" s="1"/>
  <c r="T919" i="11"/>
  <c r="AE917" i="11"/>
  <c r="N917" i="14" s="1"/>
  <c r="Q917" i="15" s="1"/>
  <c r="AH917" i="11"/>
  <c r="Q917" i="14" s="1"/>
  <c r="T917" i="15" s="1"/>
  <c r="AB919" i="11"/>
  <c r="C919" i="14" s="1"/>
  <c r="R919" i="11"/>
  <c r="AF917" i="11"/>
  <c r="O917" i="14" s="1"/>
  <c r="R917" i="15" s="1"/>
  <c r="S919" i="11"/>
  <c r="U919" i="11"/>
  <c r="Q919" i="11"/>
  <c r="P919" i="11"/>
  <c r="L919" i="11" s="1"/>
  <c r="B919" i="14" s="1"/>
  <c r="AD917" i="11"/>
  <c r="E917" i="14" s="1"/>
  <c r="O918" i="11"/>
  <c r="X918" i="11"/>
  <c r="M918" i="14" s="1"/>
  <c r="P918" i="15" l="1"/>
  <c r="A919" i="8"/>
  <c r="B919" i="8" s="1"/>
  <c r="C917" i="8"/>
  <c r="Z919" i="11"/>
  <c r="M919" i="11"/>
  <c r="N920" i="11" s="1"/>
  <c r="Y918" i="11"/>
  <c r="W918" i="11" s="1"/>
  <c r="AF918" i="11" l="1"/>
  <c r="O918" i="14" s="1"/>
  <c r="R918" i="15" s="1"/>
  <c r="AC918" i="11"/>
  <c r="D918" i="14" s="1"/>
  <c r="D919" i="8"/>
  <c r="E919" i="8"/>
  <c r="C919" i="8"/>
  <c r="P919" i="8"/>
  <c r="Q919" i="8" s="1"/>
  <c r="A920" i="14"/>
  <c r="A920" i="15" s="1"/>
  <c r="C920" i="15" s="1"/>
  <c r="D920" i="15" s="1"/>
  <c r="T920" i="11"/>
  <c r="AB920" i="11"/>
  <c r="C920" i="14" s="1"/>
  <c r="R920" i="11"/>
  <c r="AD918" i="11"/>
  <c r="E918" i="14" s="1"/>
  <c r="U920" i="11"/>
  <c r="S920" i="11"/>
  <c r="P920" i="11"/>
  <c r="L920" i="11" s="1"/>
  <c r="B920" i="14" s="1"/>
  <c r="Q920" i="11"/>
  <c r="AG918" i="11"/>
  <c r="P918" i="14" s="1"/>
  <c r="S918" i="15" s="1"/>
  <c r="O919" i="11"/>
  <c r="X919" i="11"/>
  <c r="M919" i="14" s="1"/>
  <c r="AE918" i="11"/>
  <c r="N918" i="14" s="1"/>
  <c r="Q918" i="15" s="1"/>
  <c r="AH918" i="11"/>
  <c r="Q918" i="14" s="1"/>
  <c r="T918" i="15" s="1"/>
  <c r="P919" i="15" l="1"/>
  <c r="A920" i="8"/>
  <c r="P920" i="8" s="1"/>
  <c r="Q920" i="8" s="1"/>
  <c r="C918" i="8"/>
  <c r="Y919" i="11"/>
  <c r="W919" i="11" s="1"/>
  <c r="Z920" i="11"/>
  <c r="M920" i="11"/>
  <c r="N921" i="11" s="1"/>
  <c r="E920" i="8" l="1"/>
  <c r="C920" i="8"/>
  <c r="B920" i="8"/>
  <c r="D920" i="8"/>
  <c r="AE919" i="11"/>
  <c r="N919" i="14" s="1"/>
  <c r="Q919" i="15" s="1"/>
  <c r="AC919" i="11"/>
  <c r="D919" i="14" s="1"/>
  <c r="A921" i="14"/>
  <c r="T921" i="11"/>
  <c r="AB921" i="11"/>
  <c r="C921" i="14" s="1"/>
  <c r="R921" i="11"/>
  <c r="AH919" i="11"/>
  <c r="Q919" i="14" s="1"/>
  <c r="T919" i="15" s="1"/>
  <c r="AF919" i="11"/>
  <c r="O919" i="14" s="1"/>
  <c r="R919" i="15" s="1"/>
  <c r="AD919" i="11"/>
  <c r="E919" i="14" s="1"/>
  <c r="S921" i="11"/>
  <c r="P921" i="11"/>
  <c r="L921" i="11" s="1"/>
  <c r="B921" i="14" s="1"/>
  <c r="Q921" i="11"/>
  <c r="U921" i="11"/>
  <c r="X920" i="11"/>
  <c r="M920" i="14" s="1"/>
  <c r="O920" i="11"/>
  <c r="AG919" i="11"/>
  <c r="P919" i="14" s="1"/>
  <c r="S919" i="15" s="1"/>
  <c r="P920" i="15" l="1"/>
  <c r="A921" i="8"/>
  <c r="P921" i="8" s="1"/>
  <c r="Q921" i="8" s="1"/>
  <c r="A921" i="15"/>
  <c r="C921" i="15" s="1"/>
  <c r="D921" i="15" s="1"/>
  <c r="Z921" i="11"/>
  <c r="M921" i="11"/>
  <c r="N922" i="11" s="1"/>
  <c r="Y920" i="11"/>
  <c r="W920" i="11" s="1"/>
  <c r="AC920" i="11" s="1"/>
  <c r="E921" i="8" l="1"/>
  <c r="B921" i="8"/>
  <c r="C921" i="8"/>
  <c r="D921" i="8"/>
  <c r="A922" i="14"/>
  <c r="A922" i="15" s="1"/>
  <c r="C922" i="15" s="1"/>
  <c r="D922" i="15" s="1"/>
  <c r="T922" i="11"/>
  <c r="AB922" i="11"/>
  <c r="C922" i="14" s="1"/>
  <c r="R922" i="11"/>
  <c r="AG920" i="11"/>
  <c r="P920" i="14" s="1"/>
  <c r="S920" i="15" s="1"/>
  <c r="D920" i="14"/>
  <c r="AF920" i="11"/>
  <c r="O920" i="14" s="1"/>
  <c r="R920" i="15" s="1"/>
  <c r="S922" i="11"/>
  <c r="U922" i="11"/>
  <c r="Q922" i="11"/>
  <c r="P922" i="11"/>
  <c r="L922" i="11" s="1"/>
  <c r="B922" i="14" s="1"/>
  <c r="AE920" i="11"/>
  <c r="N920" i="14" s="1"/>
  <c r="Q920" i="15" s="1"/>
  <c r="AD920" i="11"/>
  <c r="E920" i="14" s="1"/>
  <c r="AH920" i="11"/>
  <c r="Q920" i="14" s="1"/>
  <c r="T920" i="15" s="1"/>
  <c r="X921" i="11"/>
  <c r="M921" i="14" s="1"/>
  <c r="O921" i="11"/>
  <c r="P921" i="15" l="1"/>
  <c r="A922" i="8"/>
  <c r="P922" i="8" s="1"/>
  <c r="Q922" i="8" s="1"/>
  <c r="Y921" i="11"/>
  <c r="W921" i="11" s="1"/>
  <c r="Z922" i="11"/>
  <c r="M922" i="11"/>
  <c r="N923" i="11" s="1"/>
  <c r="B922" i="8" l="1"/>
  <c r="AH921" i="11"/>
  <c r="Q921" i="14" s="1"/>
  <c r="T921" i="15" s="1"/>
  <c r="AC921" i="11"/>
  <c r="D921" i="14" s="1"/>
  <c r="E922" i="8"/>
  <c r="D922" i="8"/>
  <c r="A923" i="14"/>
  <c r="A923" i="15" s="1"/>
  <c r="C923" i="15" s="1"/>
  <c r="D923" i="15" s="1"/>
  <c r="T923" i="11"/>
  <c r="AB923" i="11"/>
  <c r="C923" i="14" s="1"/>
  <c r="R923" i="11"/>
  <c r="AF921" i="11"/>
  <c r="O921" i="14" s="1"/>
  <c r="R921" i="15" s="1"/>
  <c r="AE921" i="11"/>
  <c r="N921" i="14" s="1"/>
  <c r="Q921" i="15" s="1"/>
  <c r="AD921" i="11"/>
  <c r="E921" i="14" s="1"/>
  <c r="O922" i="11"/>
  <c r="X922" i="11"/>
  <c r="M922" i="14" s="1"/>
  <c r="Q923" i="11"/>
  <c r="S923" i="11"/>
  <c r="P923" i="11"/>
  <c r="L923" i="11" s="1"/>
  <c r="B923" i="14" s="1"/>
  <c r="U923" i="11"/>
  <c r="AG921" i="11"/>
  <c r="P921" i="14" s="1"/>
  <c r="S921" i="15" s="1"/>
  <c r="P922" i="15" l="1"/>
  <c r="A923" i="8"/>
  <c r="P923" i="8" s="1"/>
  <c r="Q923" i="8" s="1"/>
  <c r="Y922" i="11"/>
  <c r="W922" i="11" s="1"/>
  <c r="Z923" i="11"/>
  <c r="M923" i="11"/>
  <c r="N924" i="11" s="1"/>
  <c r="AD922" i="11" l="1"/>
  <c r="E922" i="14" s="1"/>
  <c r="AC922" i="11"/>
  <c r="D922" i="14" s="1"/>
  <c r="B923" i="8"/>
  <c r="D923" i="8"/>
  <c r="E923" i="8"/>
  <c r="A924" i="14"/>
  <c r="A924" i="15" s="1"/>
  <c r="C924" i="15" s="1"/>
  <c r="D924" i="15" s="1"/>
  <c r="T924" i="11"/>
  <c r="AB924" i="11"/>
  <c r="C924" i="14" s="1"/>
  <c r="R924" i="11"/>
  <c r="AG922" i="11"/>
  <c r="P922" i="14" s="1"/>
  <c r="S922" i="15" s="1"/>
  <c r="AF922" i="11"/>
  <c r="O922" i="14" s="1"/>
  <c r="R922" i="15" s="1"/>
  <c r="AE922" i="11"/>
  <c r="N922" i="14" s="1"/>
  <c r="Q922" i="15" s="1"/>
  <c r="P924" i="11"/>
  <c r="L924" i="11" s="1"/>
  <c r="B924" i="14" s="1"/>
  <c r="Q924" i="11"/>
  <c r="S924" i="11"/>
  <c r="U924" i="11"/>
  <c r="O923" i="11"/>
  <c r="X923" i="11"/>
  <c r="M923" i="14" s="1"/>
  <c r="AH922" i="11"/>
  <c r="Q922" i="14" s="1"/>
  <c r="T922" i="15" s="1"/>
  <c r="P923" i="15" l="1"/>
  <c r="C922" i="8"/>
  <c r="A924" i="8"/>
  <c r="P924" i="8" s="1"/>
  <c r="Q924" i="8" s="1"/>
  <c r="Z924" i="11"/>
  <c r="M924" i="11"/>
  <c r="N925" i="11" s="1"/>
  <c r="Y923" i="11"/>
  <c r="W923" i="11" s="1"/>
  <c r="AG923" i="11" l="1"/>
  <c r="P923" i="14" s="1"/>
  <c r="S923" i="15" s="1"/>
  <c r="AC923" i="11"/>
  <c r="D923" i="14" s="1"/>
  <c r="E924" i="8"/>
  <c r="B924" i="8"/>
  <c r="C924" i="8"/>
  <c r="D924" i="8"/>
  <c r="A925" i="14"/>
  <c r="A925" i="15" s="1"/>
  <c r="C925" i="15" s="1"/>
  <c r="D925" i="15" s="1"/>
  <c r="T925" i="11"/>
  <c r="AB925" i="11"/>
  <c r="C925" i="14" s="1"/>
  <c r="R925" i="11"/>
  <c r="AD923" i="11"/>
  <c r="E923" i="14" s="1"/>
  <c r="AE923" i="11"/>
  <c r="N923" i="14" s="1"/>
  <c r="Q923" i="15" s="1"/>
  <c r="Q925" i="11"/>
  <c r="U925" i="11"/>
  <c r="P925" i="11"/>
  <c r="L925" i="11" s="1"/>
  <c r="B925" i="14" s="1"/>
  <c r="S925" i="11"/>
  <c r="AH923" i="11"/>
  <c r="Q923" i="14" s="1"/>
  <c r="T923" i="15" s="1"/>
  <c r="AF923" i="11"/>
  <c r="O923" i="14" s="1"/>
  <c r="R923" i="15" s="1"/>
  <c r="O924" i="11"/>
  <c r="X924" i="11"/>
  <c r="M924" i="14" s="1"/>
  <c r="P924" i="15" l="1"/>
  <c r="C923" i="8"/>
  <c r="A925" i="8"/>
  <c r="B925" i="8" s="1"/>
  <c r="Y924" i="11"/>
  <c r="W924" i="11" s="1"/>
  <c r="M925" i="11"/>
  <c r="N926" i="11" s="1"/>
  <c r="Z925" i="11"/>
  <c r="AG924" i="11" l="1"/>
  <c r="P924" i="14" s="1"/>
  <c r="S924" i="15" s="1"/>
  <c r="AC924" i="11"/>
  <c r="D924" i="14" s="1"/>
  <c r="E925" i="8"/>
  <c r="P925" i="8"/>
  <c r="Q925" i="8" s="1"/>
  <c r="D925" i="8"/>
  <c r="C925" i="8"/>
  <c r="A926" i="14"/>
  <c r="A926" i="15" s="1"/>
  <c r="C926" i="15" s="1"/>
  <c r="D926" i="15" s="1"/>
  <c r="T926" i="11"/>
  <c r="AB926" i="11"/>
  <c r="C926" i="14" s="1"/>
  <c r="R926" i="11"/>
  <c r="AE924" i="11"/>
  <c r="N924" i="14" s="1"/>
  <c r="Q924" i="15" s="1"/>
  <c r="AF924" i="11"/>
  <c r="O924" i="14" s="1"/>
  <c r="R924" i="15" s="1"/>
  <c r="U926" i="11"/>
  <c r="P926" i="11"/>
  <c r="L926" i="11" s="1"/>
  <c r="B926" i="14" s="1"/>
  <c r="S926" i="11"/>
  <c r="Q926" i="11"/>
  <c r="AH924" i="11"/>
  <c r="Q924" i="14" s="1"/>
  <c r="T924" i="15" s="1"/>
  <c r="X925" i="11"/>
  <c r="M925" i="14" s="1"/>
  <c r="O925" i="11"/>
  <c r="AD924" i="11"/>
  <c r="E924" i="14" s="1"/>
  <c r="P925" i="15" l="1"/>
  <c r="A926" i="8"/>
  <c r="P926" i="8" s="1"/>
  <c r="Q926" i="8" s="1"/>
  <c r="Y925" i="11"/>
  <c r="W925" i="11" s="1"/>
  <c r="AC925" i="11" s="1"/>
  <c r="M926" i="11"/>
  <c r="N927" i="11" s="1"/>
  <c r="Z926" i="11"/>
  <c r="B926" i="8" l="1"/>
  <c r="D926" i="8"/>
  <c r="C926" i="8"/>
  <c r="E926" i="8"/>
  <c r="A927" i="14"/>
  <c r="T927" i="11"/>
  <c r="AB927" i="11"/>
  <c r="C927" i="14" s="1"/>
  <c r="R927" i="11"/>
  <c r="AD925" i="11"/>
  <c r="E925" i="14" s="1"/>
  <c r="D925" i="14"/>
  <c r="AH925" i="11"/>
  <c r="Q925" i="14" s="1"/>
  <c r="T925" i="15" s="1"/>
  <c r="AE925" i="11"/>
  <c r="N925" i="14" s="1"/>
  <c r="Q925" i="15" s="1"/>
  <c r="O926" i="11"/>
  <c r="X926" i="11"/>
  <c r="M926" i="14" s="1"/>
  <c r="AG925" i="11"/>
  <c r="P925" i="14" s="1"/>
  <c r="S925" i="15" s="1"/>
  <c r="P927" i="11"/>
  <c r="L927" i="11" s="1"/>
  <c r="B927" i="14" s="1"/>
  <c r="Q927" i="11"/>
  <c r="S927" i="11"/>
  <c r="U927" i="11"/>
  <c r="AF925" i="11"/>
  <c r="O925" i="14" s="1"/>
  <c r="R925" i="15" s="1"/>
  <c r="P926" i="15" l="1"/>
  <c r="A927" i="8"/>
  <c r="P927" i="8" s="1"/>
  <c r="Q927" i="8" s="1"/>
  <c r="A927" i="15"/>
  <c r="C927" i="15" s="1"/>
  <c r="D927" i="15" s="1"/>
  <c r="Y926" i="11"/>
  <c r="W926" i="11" s="1"/>
  <c r="M927" i="11"/>
  <c r="N928" i="11" s="1"/>
  <c r="Z927" i="11"/>
  <c r="AE926" i="11" l="1"/>
  <c r="N926" i="14" s="1"/>
  <c r="Q926" i="15" s="1"/>
  <c r="AC926" i="11"/>
  <c r="D927" i="8"/>
  <c r="E927" i="8"/>
  <c r="B927" i="8"/>
  <c r="A928" i="14"/>
  <c r="A928" i="15" s="1"/>
  <c r="C928" i="15" s="1"/>
  <c r="D928" i="15" s="1"/>
  <c r="T928" i="11"/>
  <c r="AB928" i="11"/>
  <c r="C928" i="14" s="1"/>
  <c r="R928" i="11"/>
  <c r="AF926" i="11"/>
  <c r="O926" i="14" s="1"/>
  <c r="R926" i="15" s="1"/>
  <c r="AH926" i="11"/>
  <c r="Q926" i="14" s="1"/>
  <c r="T926" i="15" s="1"/>
  <c r="X927" i="11"/>
  <c r="M927" i="14" s="1"/>
  <c r="O927" i="11"/>
  <c r="Q928" i="11"/>
  <c r="S928" i="11"/>
  <c r="U928" i="11"/>
  <c r="P928" i="11"/>
  <c r="L928" i="11" s="1"/>
  <c r="B928" i="14" s="1"/>
  <c r="AD926" i="11"/>
  <c r="E926" i="14" s="1"/>
  <c r="D926" i="14"/>
  <c r="AG926" i="11"/>
  <c r="P926" i="14" s="1"/>
  <c r="S926" i="15" s="1"/>
  <c r="P927" i="15" l="1"/>
  <c r="A928" i="8"/>
  <c r="B928" i="8" s="1"/>
  <c r="Z928" i="11"/>
  <c r="M928" i="11"/>
  <c r="N929" i="11" s="1"/>
  <c r="Y927" i="11"/>
  <c r="W927" i="11" s="1"/>
  <c r="AD927" i="11" l="1"/>
  <c r="E927" i="14" s="1"/>
  <c r="AC927" i="11"/>
  <c r="D927" i="14" s="1"/>
  <c r="E928" i="8"/>
  <c r="D928" i="8"/>
  <c r="C928" i="8"/>
  <c r="P928" i="8"/>
  <c r="Q928" i="8" s="1"/>
  <c r="A929" i="14"/>
  <c r="A929" i="15" s="1"/>
  <c r="C929" i="15" s="1"/>
  <c r="D929" i="15" s="1"/>
  <c r="T929" i="11"/>
  <c r="AB929" i="11"/>
  <c r="C929" i="14" s="1"/>
  <c r="R929" i="11"/>
  <c r="AG927" i="11"/>
  <c r="P927" i="14" s="1"/>
  <c r="S927" i="15" s="1"/>
  <c r="AF927" i="11"/>
  <c r="O927" i="14" s="1"/>
  <c r="R927" i="15" s="1"/>
  <c r="AE927" i="11"/>
  <c r="N927" i="14" s="1"/>
  <c r="Q927" i="15" s="1"/>
  <c r="P929" i="11"/>
  <c r="L929" i="11" s="1"/>
  <c r="B929" i="14" s="1"/>
  <c r="S929" i="11"/>
  <c r="U929" i="11"/>
  <c r="Q929" i="11"/>
  <c r="AH927" i="11"/>
  <c r="Q927" i="14" s="1"/>
  <c r="T927" i="15" s="1"/>
  <c r="X928" i="11"/>
  <c r="M928" i="14" s="1"/>
  <c r="O928" i="11"/>
  <c r="P928" i="15" l="1"/>
  <c r="A929" i="8"/>
  <c r="P929" i="8" s="1"/>
  <c r="Q929" i="8" s="1"/>
  <c r="C927" i="8"/>
  <c r="M929" i="11"/>
  <c r="N930" i="11" s="1"/>
  <c r="Z929" i="11"/>
  <c r="Y928" i="11"/>
  <c r="W928" i="11" s="1"/>
  <c r="AC928" i="11" l="1"/>
  <c r="D928" i="14" s="1"/>
  <c r="D929" i="8"/>
  <c r="B929" i="8"/>
  <c r="E929" i="8"/>
  <c r="C929" i="8"/>
  <c r="A930" i="14"/>
  <c r="A930" i="15" s="1"/>
  <c r="C930" i="15" s="1"/>
  <c r="D930" i="15" s="1"/>
  <c r="T930" i="11"/>
  <c r="AB930" i="11"/>
  <c r="C930" i="14" s="1"/>
  <c r="R930" i="11"/>
  <c r="AH928" i="11"/>
  <c r="Q928" i="14" s="1"/>
  <c r="T928" i="15" s="1"/>
  <c r="AE928" i="11"/>
  <c r="N928" i="14" s="1"/>
  <c r="Q928" i="15" s="1"/>
  <c r="AF928" i="11"/>
  <c r="O928" i="14" s="1"/>
  <c r="R928" i="15" s="1"/>
  <c r="AG928" i="11"/>
  <c r="P928" i="14" s="1"/>
  <c r="S928" i="15" s="1"/>
  <c r="O929" i="11"/>
  <c r="X929" i="11"/>
  <c r="M929" i="14" s="1"/>
  <c r="AD928" i="11"/>
  <c r="E928" i="14" s="1"/>
  <c r="U930" i="11"/>
  <c r="P930" i="11"/>
  <c r="L930" i="11" s="1"/>
  <c r="B930" i="14" s="1"/>
  <c r="Q930" i="11"/>
  <c r="S930" i="11"/>
  <c r="P929" i="15" l="1"/>
  <c r="A930" i="8"/>
  <c r="P930" i="8" s="1"/>
  <c r="Q930" i="8" s="1"/>
  <c r="Y929" i="11"/>
  <c r="W929" i="11" s="1"/>
  <c r="M930" i="11"/>
  <c r="N931" i="11" s="1"/>
  <c r="Z930" i="11"/>
  <c r="AF929" i="11" l="1"/>
  <c r="O929" i="14" s="1"/>
  <c r="R929" i="15" s="1"/>
  <c r="AC929" i="11"/>
  <c r="D929" i="14" s="1"/>
  <c r="D930" i="8"/>
  <c r="B930" i="8"/>
  <c r="C930" i="8"/>
  <c r="E930" i="8"/>
  <c r="A931" i="14"/>
  <c r="A931" i="15" s="1"/>
  <c r="C931" i="15" s="1"/>
  <c r="D931" i="15" s="1"/>
  <c r="T931" i="11"/>
  <c r="AB931" i="11"/>
  <c r="C931" i="14" s="1"/>
  <c r="R931" i="11"/>
  <c r="AD929" i="11"/>
  <c r="E929" i="14" s="1"/>
  <c r="AE929" i="11"/>
  <c r="N929" i="14" s="1"/>
  <c r="Q929" i="15" s="1"/>
  <c r="AH929" i="11"/>
  <c r="Q929" i="14" s="1"/>
  <c r="T929" i="15" s="1"/>
  <c r="O930" i="11"/>
  <c r="X930" i="11"/>
  <c r="M930" i="14" s="1"/>
  <c r="S931" i="11"/>
  <c r="Q931" i="11"/>
  <c r="P931" i="11"/>
  <c r="L931" i="11" s="1"/>
  <c r="B931" i="14" s="1"/>
  <c r="U931" i="11"/>
  <c r="AG929" i="11"/>
  <c r="P929" i="14" s="1"/>
  <c r="S929" i="15" s="1"/>
  <c r="P930" i="15" l="1"/>
  <c r="A931" i="8"/>
  <c r="P931" i="8" s="1"/>
  <c r="Q931" i="8" s="1"/>
  <c r="Y930" i="11"/>
  <c r="W930" i="11" s="1"/>
  <c r="Z931" i="11"/>
  <c r="M931" i="11"/>
  <c r="N932" i="11" s="1"/>
  <c r="AC930" i="11" l="1"/>
  <c r="D930" i="14" s="1"/>
  <c r="C931" i="8"/>
  <c r="B931" i="8"/>
  <c r="E931" i="8"/>
  <c r="D931" i="8"/>
  <c r="A932" i="14"/>
  <c r="A932" i="15" s="1"/>
  <c r="C932" i="15" s="1"/>
  <c r="D932" i="15" s="1"/>
  <c r="T932" i="11"/>
  <c r="AB932" i="11"/>
  <c r="C932" i="14" s="1"/>
  <c r="R932" i="11"/>
  <c r="AG930" i="11"/>
  <c r="P930" i="14" s="1"/>
  <c r="S930" i="15" s="1"/>
  <c r="AE930" i="11"/>
  <c r="N930" i="14" s="1"/>
  <c r="Q930" i="15" s="1"/>
  <c r="AD930" i="11"/>
  <c r="E930" i="14" s="1"/>
  <c r="AF930" i="11"/>
  <c r="O930" i="14" s="1"/>
  <c r="R930" i="15" s="1"/>
  <c r="AH930" i="11"/>
  <c r="Q930" i="14" s="1"/>
  <c r="T930" i="15" s="1"/>
  <c r="P932" i="11"/>
  <c r="L932" i="11" s="1"/>
  <c r="B932" i="14" s="1"/>
  <c r="S932" i="11"/>
  <c r="U932" i="11"/>
  <c r="Q932" i="11"/>
  <c r="O931" i="11"/>
  <c r="X931" i="11"/>
  <c r="M931" i="14" s="1"/>
  <c r="P931" i="15" l="1"/>
  <c r="A932" i="8"/>
  <c r="P932" i="8" s="1"/>
  <c r="Q932" i="8" s="1"/>
  <c r="Y931" i="11"/>
  <c r="W931" i="11" s="1"/>
  <c r="M932" i="11"/>
  <c r="N933" i="11" s="1"/>
  <c r="Z932" i="11"/>
  <c r="AG931" i="11" l="1"/>
  <c r="P931" i="14" s="1"/>
  <c r="S931" i="15" s="1"/>
  <c r="AC931" i="11"/>
  <c r="E932" i="8"/>
  <c r="C932" i="8"/>
  <c r="D932" i="8"/>
  <c r="B932" i="8"/>
  <c r="A933" i="14"/>
  <c r="A933" i="15" s="1"/>
  <c r="C933" i="15" s="1"/>
  <c r="D933" i="15" s="1"/>
  <c r="T933" i="11"/>
  <c r="AB933" i="11"/>
  <c r="C933" i="14" s="1"/>
  <c r="R933" i="11"/>
  <c r="AE931" i="11"/>
  <c r="N931" i="14" s="1"/>
  <c r="Q931" i="15" s="1"/>
  <c r="AD931" i="11"/>
  <c r="E931" i="14" s="1"/>
  <c r="AF931" i="11"/>
  <c r="O931" i="14" s="1"/>
  <c r="R931" i="15" s="1"/>
  <c r="O932" i="11"/>
  <c r="X932" i="11"/>
  <c r="M932" i="14" s="1"/>
  <c r="S933" i="11"/>
  <c r="U933" i="11"/>
  <c r="P933" i="11"/>
  <c r="L933" i="11" s="1"/>
  <c r="B933" i="14" s="1"/>
  <c r="A933" i="8"/>
  <c r="P933" i="8" s="1"/>
  <c r="Q933" i="11"/>
  <c r="AH931" i="11"/>
  <c r="Q931" i="14" s="1"/>
  <c r="T931" i="15" s="1"/>
  <c r="D931" i="14"/>
  <c r="P932" i="15" l="1"/>
  <c r="D933" i="8"/>
  <c r="Q933" i="8"/>
  <c r="E933" i="8"/>
  <c r="B933" i="8"/>
  <c r="C933" i="8"/>
  <c r="Y932" i="11"/>
  <c r="W932" i="11" s="1"/>
  <c r="Z933" i="11"/>
  <c r="M933" i="11"/>
  <c r="N934" i="11" s="1"/>
  <c r="AC932" i="11" l="1"/>
  <c r="D932" i="14" s="1"/>
  <c r="A934" i="14"/>
  <c r="A934" i="15" s="1"/>
  <c r="C934" i="15" s="1"/>
  <c r="D934" i="15" s="1"/>
  <c r="T934" i="11"/>
  <c r="AB934" i="11"/>
  <c r="C934" i="14" s="1"/>
  <c r="R934" i="11"/>
  <c r="AH932" i="11"/>
  <c r="Q932" i="14" s="1"/>
  <c r="T932" i="15" s="1"/>
  <c r="AG932" i="11"/>
  <c r="P932" i="14" s="1"/>
  <c r="S932" i="15" s="1"/>
  <c r="AE932" i="11"/>
  <c r="N932" i="14" s="1"/>
  <c r="Q932" i="15" s="1"/>
  <c r="AD932" i="11"/>
  <c r="E932" i="14" s="1"/>
  <c r="P934" i="11"/>
  <c r="L934" i="11" s="1"/>
  <c r="B934" i="14" s="1"/>
  <c r="Q934" i="11"/>
  <c r="U934" i="11"/>
  <c r="S934" i="11"/>
  <c r="O933" i="11"/>
  <c r="X933" i="11"/>
  <c r="M933" i="14" s="1"/>
  <c r="AF932" i="11"/>
  <c r="O932" i="14" s="1"/>
  <c r="R932" i="15" s="1"/>
  <c r="P933" i="15" l="1"/>
  <c r="A934" i="8"/>
  <c r="E934" i="8" s="1"/>
  <c r="Y933" i="11"/>
  <c r="W933" i="11" s="1"/>
  <c r="Z934" i="11"/>
  <c r="M934" i="11"/>
  <c r="N935" i="11" s="1"/>
  <c r="AE933" i="11" l="1"/>
  <c r="N933" i="14" s="1"/>
  <c r="Q933" i="15" s="1"/>
  <c r="AC933" i="11"/>
  <c r="D933" i="14" s="1"/>
  <c r="P934" i="8"/>
  <c r="Q934" i="8" s="1"/>
  <c r="B934" i="8"/>
  <c r="D934" i="8"/>
  <c r="C934" i="8"/>
  <c r="A935" i="14"/>
  <c r="A935" i="15" s="1"/>
  <c r="C935" i="15" s="1"/>
  <c r="D935" i="15" s="1"/>
  <c r="T935" i="11"/>
  <c r="AB935" i="11"/>
  <c r="C935" i="14" s="1"/>
  <c r="R935" i="11"/>
  <c r="AG933" i="11"/>
  <c r="P933" i="14" s="1"/>
  <c r="S933" i="15" s="1"/>
  <c r="AH933" i="11"/>
  <c r="Q933" i="14" s="1"/>
  <c r="T933" i="15" s="1"/>
  <c r="AF933" i="11"/>
  <c r="O933" i="14" s="1"/>
  <c r="R933" i="15" s="1"/>
  <c r="P935" i="11"/>
  <c r="L935" i="11" s="1"/>
  <c r="B935" i="14" s="1"/>
  <c r="S935" i="11"/>
  <c r="U935" i="11"/>
  <c r="Q935" i="11"/>
  <c r="X934" i="11"/>
  <c r="M934" i="14" s="1"/>
  <c r="O934" i="11"/>
  <c r="AD933" i="11"/>
  <c r="E933" i="14" s="1"/>
  <c r="P934" i="15" l="1"/>
  <c r="A935" i="8"/>
  <c r="D935" i="8" s="1"/>
  <c r="Z935" i="11"/>
  <c r="M935" i="11"/>
  <c r="N936" i="11" s="1"/>
  <c r="Y934" i="11"/>
  <c r="W934" i="11" s="1"/>
  <c r="AG934" i="11" l="1"/>
  <c r="P934" i="14" s="1"/>
  <c r="S934" i="15" s="1"/>
  <c r="AC934" i="11"/>
  <c r="D934" i="14" s="1"/>
  <c r="C935" i="8"/>
  <c r="B935" i="8"/>
  <c r="P935" i="8"/>
  <c r="Q935" i="8" s="1"/>
  <c r="E935" i="8"/>
  <c r="A936" i="14"/>
  <c r="A936" i="15" s="1"/>
  <c r="C936" i="15" s="1"/>
  <c r="D936" i="15" s="1"/>
  <c r="T936" i="11"/>
  <c r="AB936" i="11"/>
  <c r="C936" i="14" s="1"/>
  <c r="R936" i="11"/>
  <c r="AE934" i="11"/>
  <c r="N934" i="14" s="1"/>
  <c r="Q934" i="15" s="1"/>
  <c r="S936" i="11"/>
  <c r="P936" i="11"/>
  <c r="L936" i="11" s="1"/>
  <c r="B936" i="14" s="1"/>
  <c r="Q936" i="11"/>
  <c r="U936" i="11"/>
  <c r="AF934" i="11"/>
  <c r="O934" i="14" s="1"/>
  <c r="R934" i="15" s="1"/>
  <c r="X935" i="11"/>
  <c r="M935" i="14" s="1"/>
  <c r="O935" i="11"/>
  <c r="AD934" i="11"/>
  <c r="E934" i="14" s="1"/>
  <c r="AH934" i="11"/>
  <c r="Q934" i="14" s="1"/>
  <c r="T934" i="15" s="1"/>
  <c r="P935" i="15" l="1"/>
  <c r="A936" i="8"/>
  <c r="P936" i="8" s="1"/>
  <c r="Q936" i="8" s="1"/>
  <c r="Z936" i="11"/>
  <c r="M936" i="11"/>
  <c r="N937" i="11" s="1"/>
  <c r="Y935" i="11"/>
  <c r="W935" i="11" s="1"/>
  <c r="AH935" i="11" l="1"/>
  <c r="Q935" i="14" s="1"/>
  <c r="T935" i="15" s="1"/>
  <c r="AC935" i="11"/>
  <c r="B936" i="8"/>
  <c r="D936" i="8"/>
  <c r="E936" i="8"/>
  <c r="A937" i="14"/>
  <c r="A937" i="15" s="1"/>
  <c r="C937" i="15" s="1"/>
  <c r="D937" i="15" s="1"/>
  <c r="T937" i="11"/>
  <c r="AB937" i="11"/>
  <c r="C937" i="14" s="1"/>
  <c r="R937" i="11"/>
  <c r="AD935" i="11"/>
  <c r="E935" i="14" s="1"/>
  <c r="AF935" i="11"/>
  <c r="O935" i="14" s="1"/>
  <c r="R935" i="15" s="1"/>
  <c r="AE935" i="11"/>
  <c r="N935" i="14" s="1"/>
  <c r="Q935" i="15" s="1"/>
  <c r="Q937" i="11"/>
  <c r="U937" i="11"/>
  <c r="S937" i="11"/>
  <c r="P937" i="11"/>
  <c r="L937" i="11" s="1"/>
  <c r="B937" i="14" s="1"/>
  <c r="AG935" i="11"/>
  <c r="P935" i="14" s="1"/>
  <c r="S935" i="15" s="1"/>
  <c r="D935" i="14"/>
  <c r="O936" i="11"/>
  <c r="X936" i="11"/>
  <c r="M936" i="14" s="1"/>
  <c r="P936" i="15" l="1"/>
  <c r="A937" i="8"/>
  <c r="P937" i="8" s="1"/>
  <c r="Q937" i="8" s="1"/>
  <c r="Y936" i="11"/>
  <c r="W936" i="11" s="1"/>
  <c r="M937" i="11"/>
  <c r="N938" i="11" s="1"/>
  <c r="Z937" i="11"/>
  <c r="AF936" i="11" l="1"/>
  <c r="O936" i="14" s="1"/>
  <c r="R936" i="15" s="1"/>
  <c r="AC936" i="11"/>
  <c r="D937" i="8"/>
  <c r="B937" i="8"/>
  <c r="E937" i="8"/>
  <c r="A938" i="14"/>
  <c r="A938" i="15" s="1"/>
  <c r="C938" i="15" s="1"/>
  <c r="D938" i="15" s="1"/>
  <c r="T938" i="11"/>
  <c r="AB938" i="11"/>
  <c r="C938" i="14" s="1"/>
  <c r="R938" i="11"/>
  <c r="AH936" i="11"/>
  <c r="Q936" i="14" s="1"/>
  <c r="T936" i="15" s="1"/>
  <c r="AE936" i="11"/>
  <c r="N936" i="14" s="1"/>
  <c r="Q936" i="15" s="1"/>
  <c r="AD936" i="11"/>
  <c r="E936" i="14" s="1"/>
  <c r="Q938" i="11"/>
  <c r="S938" i="11"/>
  <c r="P938" i="11"/>
  <c r="L938" i="11" s="1"/>
  <c r="B938" i="14" s="1"/>
  <c r="U938" i="11"/>
  <c r="O937" i="11"/>
  <c r="X937" i="11"/>
  <c r="M937" i="14" s="1"/>
  <c r="AG936" i="11"/>
  <c r="P936" i="14" s="1"/>
  <c r="S936" i="15" s="1"/>
  <c r="D936" i="14"/>
  <c r="P937" i="15" l="1"/>
  <c r="C936" i="8"/>
  <c r="A938" i="8"/>
  <c r="D938" i="8" s="1"/>
  <c r="Y937" i="11"/>
  <c r="W937" i="11" s="1"/>
  <c r="Z938" i="11"/>
  <c r="M938" i="11"/>
  <c r="N939" i="11" s="1"/>
  <c r="AC937" i="11" l="1"/>
  <c r="D937" i="14" s="1"/>
  <c r="P938" i="8"/>
  <c r="Q938" i="8" s="1"/>
  <c r="B938" i="8"/>
  <c r="C938" i="8"/>
  <c r="E938" i="8"/>
  <c r="C937" i="8"/>
  <c r="A939" i="14"/>
  <c r="A939" i="15" s="1"/>
  <c r="C939" i="15" s="1"/>
  <c r="D939" i="15" s="1"/>
  <c r="T939" i="11"/>
  <c r="AG937" i="11"/>
  <c r="P937" i="14" s="1"/>
  <c r="S937" i="15" s="1"/>
  <c r="AE937" i="11"/>
  <c r="N937" i="14" s="1"/>
  <c r="Q937" i="15" s="1"/>
  <c r="AH937" i="11"/>
  <c r="Q937" i="14" s="1"/>
  <c r="T937" i="15" s="1"/>
  <c r="AF937" i="11"/>
  <c r="O937" i="14" s="1"/>
  <c r="R937" i="15" s="1"/>
  <c r="AB939" i="11"/>
  <c r="C939" i="14" s="1"/>
  <c r="R939" i="11"/>
  <c r="S939" i="11"/>
  <c r="U939" i="11"/>
  <c r="Q939" i="11"/>
  <c r="P939" i="11"/>
  <c r="L939" i="11" s="1"/>
  <c r="B939" i="14" s="1"/>
  <c r="O938" i="11"/>
  <c r="X938" i="11"/>
  <c r="M938" i="14" s="1"/>
  <c r="AD937" i="11"/>
  <c r="E937" i="14" s="1"/>
  <c r="P938" i="15" l="1"/>
  <c r="A939" i="8"/>
  <c r="P939" i="8" s="1"/>
  <c r="Q939" i="8" s="1"/>
  <c r="Y938" i="11"/>
  <c r="W938" i="11" s="1"/>
  <c r="Z939" i="11"/>
  <c r="M939" i="11"/>
  <c r="N940" i="11" s="1"/>
  <c r="AF938" i="11" l="1"/>
  <c r="O938" i="14" s="1"/>
  <c r="R938" i="15" s="1"/>
  <c r="AC938" i="11"/>
  <c r="D938" i="14" s="1"/>
  <c r="E939" i="8"/>
  <c r="B939" i="8"/>
  <c r="C939" i="8"/>
  <c r="D939" i="8"/>
  <c r="A940" i="14"/>
  <c r="A940" i="15" s="1"/>
  <c r="C940" i="15" s="1"/>
  <c r="D940" i="15" s="1"/>
  <c r="T940" i="11"/>
  <c r="AH938" i="11"/>
  <c r="Q938" i="14" s="1"/>
  <c r="T938" i="15" s="1"/>
  <c r="AG938" i="11"/>
  <c r="P938" i="14" s="1"/>
  <c r="S938" i="15" s="1"/>
  <c r="AB940" i="11"/>
  <c r="C940" i="14" s="1"/>
  <c r="R940" i="11"/>
  <c r="O939" i="11"/>
  <c r="X939" i="11"/>
  <c r="M939" i="14" s="1"/>
  <c r="AE938" i="11"/>
  <c r="N938" i="14" s="1"/>
  <c r="Q938" i="15" s="1"/>
  <c r="AD938" i="11"/>
  <c r="E938" i="14" s="1"/>
  <c r="S940" i="11"/>
  <c r="P940" i="11"/>
  <c r="L940" i="11" s="1"/>
  <c r="B940" i="14" s="1"/>
  <c r="Q940" i="11"/>
  <c r="U940" i="11"/>
  <c r="P939" i="15" l="1"/>
  <c r="A940" i="8"/>
  <c r="P940" i="8" s="1"/>
  <c r="Q940" i="8" s="1"/>
  <c r="Y939" i="11"/>
  <c r="W939" i="11" s="1"/>
  <c r="M940" i="11"/>
  <c r="N941" i="11" s="1"/>
  <c r="Z940" i="11"/>
  <c r="AC939" i="11" l="1"/>
  <c r="D939" i="14" s="1"/>
  <c r="C940" i="8"/>
  <c r="B940" i="8"/>
  <c r="D940" i="8"/>
  <c r="E940" i="8"/>
  <c r="A941" i="14"/>
  <c r="T941" i="11"/>
  <c r="AG939" i="11"/>
  <c r="P939" i="14" s="1"/>
  <c r="S939" i="15" s="1"/>
  <c r="AH939" i="11"/>
  <c r="Q939" i="14" s="1"/>
  <c r="T939" i="15" s="1"/>
  <c r="AE939" i="11"/>
  <c r="N939" i="14" s="1"/>
  <c r="Q939" i="15" s="1"/>
  <c r="AF939" i="11"/>
  <c r="O939" i="14" s="1"/>
  <c r="R939" i="15" s="1"/>
  <c r="AB941" i="11"/>
  <c r="C941" i="14" s="1"/>
  <c r="R941" i="11"/>
  <c r="AD939" i="11"/>
  <c r="E939" i="14" s="1"/>
  <c r="X940" i="11"/>
  <c r="M940" i="14" s="1"/>
  <c r="O940" i="11"/>
  <c r="P941" i="11"/>
  <c r="L941" i="11" s="1"/>
  <c r="B941" i="14" s="1"/>
  <c r="Q941" i="11"/>
  <c r="U941" i="11"/>
  <c r="S941" i="11"/>
  <c r="P940" i="15" l="1"/>
  <c r="A941" i="8"/>
  <c r="P941" i="8" s="1"/>
  <c r="Q941" i="8" s="1"/>
  <c r="A941" i="15"/>
  <c r="C941" i="15" s="1"/>
  <c r="D941" i="15" s="1"/>
  <c r="Z941" i="11"/>
  <c r="M941" i="11"/>
  <c r="N942" i="11" s="1"/>
  <c r="Y940" i="11"/>
  <c r="W940" i="11" s="1"/>
  <c r="AF940" i="11" l="1"/>
  <c r="O940" i="14" s="1"/>
  <c r="R940" i="15" s="1"/>
  <c r="AC940" i="11"/>
  <c r="B941" i="8"/>
  <c r="D941" i="8"/>
  <c r="E941" i="8"/>
  <c r="A942" i="14"/>
  <c r="A942" i="15" s="1"/>
  <c r="C942" i="15" s="1"/>
  <c r="D942" i="15" s="1"/>
  <c r="T942" i="11"/>
  <c r="AG940" i="11"/>
  <c r="P940" i="14" s="1"/>
  <c r="S940" i="15" s="1"/>
  <c r="AE940" i="11"/>
  <c r="N940" i="14" s="1"/>
  <c r="Q940" i="15" s="1"/>
  <c r="AH940" i="11"/>
  <c r="Q940" i="14" s="1"/>
  <c r="T940" i="15" s="1"/>
  <c r="AB942" i="11"/>
  <c r="C942" i="14" s="1"/>
  <c r="R942" i="11"/>
  <c r="O941" i="11"/>
  <c r="X941" i="11"/>
  <c r="M941" i="14" s="1"/>
  <c r="AD940" i="11"/>
  <c r="E940" i="14" s="1"/>
  <c r="D940" i="14"/>
  <c r="Q942" i="11"/>
  <c r="P942" i="11"/>
  <c r="L942" i="11" s="1"/>
  <c r="B942" i="14" s="1"/>
  <c r="S942" i="11"/>
  <c r="U942" i="11"/>
  <c r="P941" i="15" l="1"/>
  <c r="A942" i="8"/>
  <c r="P942" i="8" s="1"/>
  <c r="Q942" i="8" s="1"/>
  <c r="Y941" i="11"/>
  <c r="W941" i="11" s="1"/>
  <c r="M942" i="11"/>
  <c r="N943" i="11" s="1"/>
  <c r="Z942" i="11"/>
  <c r="AC941" i="11" l="1"/>
  <c r="D941" i="14" s="1"/>
  <c r="C941" i="8"/>
  <c r="D942" i="8"/>
  <c r="B942" i="8"/>
  <c r="E942" i="8"/>
  <c r="A943" i="14"/>
  <c r="A943" i="15" s="1"/>
  <c r="C943" i="15" s="1"/>
  <c r="D943" i="15" s="1"/>
  <c r="T943" i="11"/>
  <c r="AF941" i="11"/>
  <c r="O941" i="14" s="1"/>
  <c r="R941" i="15" s="1"/>
  <c r="AE941" i="11"/>
  <c r="N941" i="14" s="1"/>
  <c r="Q941" i="15" s="1"/>
  <c r="AH941" i="11"/>
  <c r="Q941" i="14" s="1"/>
  <c r="T941" i="15" s="1"/>
  <c r="AG941" i="11"/>
  <c r="P941" i="14" s="1"/>
  <c r="S941" i="15" s="1"/>
  <c r="AB943" i="11"/>
  <c r="C943" i="14" s="1"/>
  <c r="R943" i="11"/>
  <c r="AD941" i="11"/>
  <c r="E941" i="14" s="1"/>
  <c r="X942" i="11"/>
  <c r="M942" i="14" s="1"/>
  <c r="O942" i="11"/>
  <c r="U943" i="11"/>
  <c r="Q943" i="11"/>
  <c r="S943" i="11"/>
  <c r="P943" i="11"/>
  <c r="L943" i="11" s="1"/>
  <c r="B943" i="14" s="1"/>
  <c r="P942" i="15" l="1"/>
  <c r="A943" i="8"/>
  <c r="P943" i="8" s="1"/>
  <c r="Q943" i="8" s="1"/>
  <c r="M943" i="11"/>
  <c r="N944" i="11" s="1"/>
  <c r="Z943" i="11"/>
  <c r="Y942" i="11"/>
  <c r="W942" i="11" s="1"/>
  <c r="AE942" i="11" l="1"/>
  <c r="N942" i="14" s="1"/>
  <c r="Q942" i="15" s="1"/>
  <c r="AC942" i="11"/>
  <c r="D942" i="14" s="1"/>
  <c r="C943" i="8"/>
  <c r="D943" i="8"/>
  <c r="B943" i="8"/>
  <c r="E943" i="8"/>
  <c r="A944" i="14"/>
  <c r="A944" i="15" s="1"/>
  <c r="C944" i="15" s="1"/>
  <c r="D944" i="15" s="1"/>
  <c r="T944" i="11"/>
  <c r="AH942" i="11"/>
  <c r="Q942" i="14" s="1"/>
  <c r="T942" i="15" s="1"/>
  <c r="AF942" i="11"/>
  <c r="O942" i="14" s="1"/>
  <c r="R942" i="15" s="1"/>
  <c r="AG942" i="11"/>
  <c r="P942" i="14" s="1"/>
  <c r="S942" i="15" s="1"/>
  <c r="AB944" i="11"/>
  <c r="C944" i="14" s="1"/>
  <c r="R944" i="11"/>
  <c r="AD942" i="11"/>
  <c r="E942" i="14" s="1"/>
  <c r="X943" i="11"/>
  <c r="M943" i="14" s="1"/>
  <c r="O943" i="11"/>
  <c r="Q944" i="11"/>
  <c r="P944" i="11"/>
  <c r="L944" i="11" s="1"/>
  <c r="B944" i="14" s="1"/>
  <c r="A944" i="8"/>
  <c r="P944" i="8" s="1"/>
  <c r="U944" i="11"/>
  <c r="S944" i="11"/>
  <c r="P943" i="15" l="1"/>
  <c r="C942" i="8"/>
  <c r="D944" i="8"/>
  <c r="Q944" i="8"/>
  <c r="E944" i="8"/>
  <c r="B944" i="8"/>
  <c r="C944" i="8"/>
  <c r="M944" i="11"/>
  <c r="N945" i="11" s="1"/>
  <c r="Z944" i="11"/>
  <c r="Y943" i="11"/>
  <c r="W943" i="11" s="1"/>
  <c r="AD943" i="11" l="1"/>
  <c r="E943" i="14" s="1"/>
  <c r="AC943" i="11"/>
  <c r="D943" i="14" s="1"/>
  <c r="A945" i="14"/>
  <c r="A945" i="15" s="1"/>
  <c r="C945" i="15" s="1"/>
  <c r="D945" i="15" s="1"/>
  <c r="T945" i="11"/>
  <c r="AE943" i="11"/>
  <c r="N943" i="14" s="1"/>
  <c r="Q943" i="15" s="1"/>
  <c r="AG943" i="11"/>
  <c r="P943" i="14" s="1"/>
  <c r="S943" i="15" s="1"/>
  <c r="AH943" i="11"/>
  <c r="Q943" i="14" s="1"/>
  <c r="T943" i="15" s="1"/>
  <c r="AB945" i="11"/>
  <c r="C945" i="14" s="1"/>
  <c r="R945" i="11"/>
  <c r="X944" i="11"/>
  <c r="M944" i="14" s="1"/>
  <c r="O944" i="11"/>
  <c r="AF943" i="11"/>
  <c r="O943" i="14" s="1"/>
  <c r="R943" i="15" s="1"/>
  <c r="S945" i="11"/>
  <c r="U945" i="11"/>
  <c r="P945" i="11"/>
  <c r="L945" i="11" s="1"/>
  <c r="B945" i="14" s="1"/>
  <c r="Q945" i="11"/>
  <c r="P944" i="15" l="1"/>
  <c r="A945" i="8"/>
  <c r="P945" i="8" s="1"/>
  <c r="Q945" i="8" s="1"/>
  <c r="Z945" i="11"/>
  <c r="M945" i="11"/>
  <c r="N946" i="11" s="1"/>
  <c r="Y944" i="11"/>
  <c r="W944" i="11" s="1"/>
  <c r="AE944" i="11" l="1"/>
  <c r="N944" i="14" s="1"/>
  <c r="Q944" i="15" s="1"/>
  <c r="AC944" i="11"/>
  <c r="D945" i="8"/>
  <c r="B945" i="8"/>
  <c r="C945" i="8"/>
  <c r="E945" i="8"/>
  <c r="A946" i="14"/>
  <c r="A946" i="15" s="1"/>
  <c r="C946" i="15" s="1"/>
  <c r="D946" i="15" s="1"/>
  <c r="T946" i="11"/>
  <c r="AF944" i="11"/>
  <c r="O944" i="14" s="1"/>
  <c r="R944" i="15" s="1"/>
  <c r="AG944" i="11"/>
  <c r="P944" i="14" s="1"/>
  <c r="S944" i="15" s="1"/>
  <c r="AH944" i="11"/>
  <c r="Q944" i="14" s="1"/>
  <c r="T944" i="15" s="1"/>
  <c r="AB946" i="11"/>
  <c r="C946" i="14" s="1"/>
  <c r="R946" i="11"/>
  <c r="Q946" i="11"/>
  <c r="P946" i="11"/>
  <c r="L946" i="11" s="1"/>
  <c r="B946" i="14" s="1"/>
  <c r="S946" i="11"/>
  <c r="U946" i="11"/>
  <c r="AD944" i="11"/>
  <c r="E944" i="14" s="1"/>
  <c r="D944" i="14"/>
  <c r="O945" i="11"/>
  <c r="X945" i="11"/>
  <c r="M945" i="14" s="1"/>
  <c r="P945" i="15" l="1"/>
  <c r="A946" i="8"/>
  <c r="P946" i="8" s="1"/>
  <c r="Q946" i="8" s="1"/>
  <c r="Y945" i="11"/>
  <c r="W945" i="11" s="1"/>
  <c r="AG945" i="11"/>
  <c r="P945" i="14" s="1"/>
  <c r="S945" i="15" s="1"/>
  <c r="AH945" i="11"/>
  <c r="Q945" i="14" s="1"/>
  <c r="T945" i="15" s="1"/>
  <c r="Z946" i="11"/>
  <c r="M946" i="11"/>
  <c r="N947" i="11" s="1"/>
  <c r="AD945" i="11" l="1"/>
  <c r="E945" i="14" s="1"/>
  <c r="AC945" i="11"/>
  <c r="D945" i="14" s="1"/>
  <c r="E946" i="8"/>
  <c r="D946" i="8"/>
  <c r="B946" i="8"/>
  <c r="A947" i="14"/>
  <c r="A947" i="15" s="1"/>
  <c r="C947" i="15" s="1"/>
  <c r="D947" i="15" s="1"/>
  <c r="T947" i="11"/>
  <c r="AF945" i="11"/>
  <c r="O945" i="14" s="1"/>
  <c r="R945" i="15" s="1"/>
  <c r="AB947" i="11"/>
  <c r="C947" i="14" s="1"/>
  <c r="R947" i="11"/>
  <c r="U947" i="11"/>
  <c r="Q947" i="11"/>
  <c r="S947" i="11"/>
  <c r="P947" i="11"/>
  <c r="L947" i="11" s="1"/>
  <c r="B947" i="14" s="1"/>
  <c r="O946" i="11"/>
  <c r="X946" i="11"/>
  <c r="M946" i="14" s="1"/>
  <c r="AE945" i="11"/>
  <c r="N945" i="14" s="1"/>
  <c r="Q945" i="15" s="1"/>
  <c r="P946" i="15" l="1"/>
  <c r="A947" i="8"/>
  <c r="D947" i="8" s="1"/>
  <c r="Y946" i="11"/>
  <c r="W946" i="11" s="1"/>
  <c r="M947" i="11"/>
  <c r="N948" i="11" s="1"/>
  <c r="Z947" i="11"/>
  <c r="C947" i="8" l="1"/>
  <c r="B947" i="8"/>
  <c r="E947" i="8"/>
  <c r="P947" i="8"/>
  <c r="Q947" i="8" s="1"/>
  <c r="AD946" i="11"/>
  <c r="E946" i="14" s="1"/>
  <c r="AC946" i="11"/>
  <c r="D946" i="14" s="1"/>
  <c r="A948" i="14"/>
  <c r="A948" i="15" s="1"/>
  <c r="C948" i="15" s="1"/>
  <c r="D948" i="15" s="1"/>
  <c r="T948" i="11"/>
  <c r="AB948" i="11"/>
  <c r="C948" i="14" s="1"/>
  <c r="R948" i="11"/>
  <c r="AE946" i="11"/>
  <c r="N946" i="14" s="1"/>
  <c r="Q946" i="15" s="1"/>
  <c r="AG946" i="11"/>
  <c r="P946" i="14" s="1"/>
  <c r="S946" i="15" s="1"/>
  <c r="AH946" i="11"/>
  <c r="Q946" i="14" s="1"/>
  <c r="T946" i="15" s="1"/>
  <c r="X947" i="11"/>
  <c r="M947" i="14" s="1"/>
  <c r="O947" i="11"/>
  <c r="P948" i="11"/>
  <c r="L948" i="11" s="1"/>
  <c r="B948" i="14" s="1"/>
  <c r="S948" i="11"/>
  <c r="Q948" i="11"/>
  <c r="A948" i="8"/>
  <c r="P948" i="8" s="1"/>
  <c r="U948" i="11"/>
  <c r="AF946" i="11"/>
  <c r="O946" i="14" s="1"/>
  <c r="R946" i="15" s="1"/>
  <c r="P947" i="15" l="1"/>
  <c r="D948" i="8"/>
  <c r="Q948" i="8"/>
  <c r="E948" i="8"/>
  <c r="C946" i="8"/>
  <c r="B948" i="8"/>
  <c r="C948" i="8"/>
  <c r="M948" i="11"/>
  <c r="N949" i="11" s="1"/>
  <c r="Z948" i="11"/>
  <c r="Y947" i="11"/>
  <c r="W947" i="11" s="1"/>
  <c r="AG947" i="11" l="1"/>
  <c r="P947" i="14" s="1"/>
  <c r="S947" i="15" s="1"/>
  <c r="AC947" i="11"/>
  <c r="D947" i="14" s="1"/>
  <c r="A949" i="14"/>
  <c r="A949" i="15" s="1"/>
  <c r="C949" i="15" s="1"/>
  <c r="D949" i="15" s="1"/>
  <c r="T949" i="11"/>
  <c r="AB949" i="11"/>
  <c r="C949" i="14" s="1"/>
  <c r="R949" i="11"/>
  <c r="AE947" i="11"/>
  <c r="N947" i="14" s="1"/>
  <c r="Q947" i="15" s="1"/>
  <c r="AH947" i="11"/>
  <c r="Q947" i="14" s="1"/>
  <c r="T947" i="15" s="1"/>
  <c r="AD947" i="11"/>
  <c r="E947" i="14" s="1"/>
  <c r="O948" i="11"/>
  <c r="X948" i="11"/>
  <c r="M948" i="14" s="1"/>
  <c r="AF947" i="11"/>
  <c r="O947" i="14" s="1"/>
  <c r="R947" i="15" s="1"/>
  <c r="S949" i="11"/>
  <c r="P949" i="11"/>
  <c r="L949" i="11" s="1"/>
  <c r="B949" i="14" s="1"/>
  <c r="U949" i="11"/>
  <c r="Q949" i="11"/>
  <c r="P948" i="15" l="1"/>
  <c r="A949" i="8"/>
  <c r="P949" i="8" s="1"/>
  <c r="Q949" i="8" s="1"/>
  <c r="Y948" i="11"/>
  <c r="W948" i="11" s="1"/>
  <c r="Z949" i="11"/>
  <c r="M949" i="11"/>
  <c r="N950" i="11" s="1"/>
  <c r="AC948" i="11" l="1"/>
  <c r="D948" i="14" s="1"/>
  <c r="C949" i="8"/>
  <c r="D949" i="8"/>
  <c r="B949" i="8"/>
  <c r="E949" i="8"/>
  <c r="A950" i="14"/>
  <c r="A950" i="15" s="1"/>
  <c r="C950" i="15" s="1"/>
  <c r="D950" i="15" s="1"/>
  <c r="T950" i="11"/>
  <c r="AB950" i="11"/>
  <c r="C950" i="14" s="1"/>
  <c r="R950" i="11"/>
  <c r="AF948" i="11"/>
  <c r="O948" i="14" s="1"/>
  <c r="R948" i="15" s="1"/>
  <c r="AE948" i="11"/>
  <c r="N948" i="14" s="1"/>
  <c r="Q948" i="15" s="1"/>
  <c r="AG948" i="11"/>
  <c r="P948" i="14" s="1"/>
  <c r="S948" i="15" s="1"/>
  <c r="AD948" i="11"/>
  <c r="E948" i="14" s="1"/>
  <c r="P950" i="11"/>
  <c r="L950" i="11" s="1"/>
  <c r="B950" i="14" s="1"/>
  <c r="S950" i="11"/>
  <c r="Q950" i="11"/>
  <c r="U950" i="11"/>
  <c r="O949" i="11"/>
  <c r="X949" i="11"/>
  <c r="M949" i="14" s="1"/>
  <c r="AH948" i="11"/>
  <c r="Q948" i="14" s="1"/>
  <c r="T948" i="15" s="1"/>
  <c r="P949" i="15" l="1"/>
  <c r="A950" i="8"/>
  <c r="P950" i="8" s="1"/>
  <c r="Q950" i="8" s="1"/>
  <c r="Y949" i="11"/>
  <c r="W949" i="11" s="1"/>
  <c r="M950" i="11"/>
  <c r="N951" i="11" s="1"/>
  <c r="Z950" i="11"/>
  <c r="AF949" i="11" l="1"/>
  <c r="O949" i="14" s="1"/>
  <c r="R949" i="15" s="1"/>
  <c r="AC949" i="11"/>
  <c r="D949" i="14" s="1"/>
  <c r="E950" i="8"/>
  <c r="C950" i="8"/>
  <c r="B950" i="8"/>
  <c r="D950" i="8"/>
  <c r="A951" i="14"/>
  <c r="A951" i="15" s="1"/>
  <c r="C951" i="15" s="1"/>
  <c r="D951" i="15" s="1"/>
  <c r="T951" i="11"/>
  <c r="AB951" i="11"/>
  <c r="C951" i="14" s="1"/>
  <c r="R951" i="11"/>
  <c r="AD949" i="11"/>
  <c r="E949" i="14" s="1"/>
  <c r="AG949" i="11"/>
  <c r="P949" i="14" s="1"/>
  <c r="S949" i="15" s="1"/>
  <c r="AH949" i="11"/>
  <c r="Q949" i="14" s="1"/>
  <c r="T949" i="15" s="1"/>
  <c r="Q951" i="11"/>
  <c r="U951" i="11"/>
  <c r="S951" i="11"/>
  <c r="P951" i="11"/>
  <c r="L951" i="11" s="1"/>
  <c r="B951" i="14" s="1"/>
  <c r="X950" i="11"/>
  <c r="M950" i="14" s="1"/>
  <c r="O950" i="11"/>
  <c r="AE949" i="11"/>
  <c r="N949" i="14" s="1"/>
  <c r="Q949" i="15" s="1"/>
  <c r="P950" i="15" l="1"/>
  <c r="A951" i="8"/>
  <c r="P951" i="8" s="1"/>
  <c r="Q951" i="8" s="1"/>
  <c r="M951" i="11"/>
  <c r="N952" i="11" s="1"/>
  <c r="Z951" i="11"/>
  <c r="Y950" i="11"/>
  <c r="W950" i="11" s="1"/>
  <c r="AC950" i="11" l="1"/>
  <c r="D950" i="14" s="1"/>
  <c r="B951" i="8"/>
  <c r="E951" i="8"/>
  <c r="C951" i="8"/>
  <c r="D951" i="8"/>
  <c r="A952" i="14"/>
  <c r="T952" i="11"/>
  <c r="AB952" i="11"/>
  <c r="C952" i="14" s="1"/>
  <c r="AG950" i="11"/>
  <c r="P950" i="14" s="1"/>
  <c r="S950" i="15" s="1"/>
  <c r="R952" i="11"/>
  <c r="AD950" i="11"/>
  <c r="E950" i="14" s="1"/>
  <c r="AE950" i="11"/>
  <c r="N950" i="14" s="1"/>
  <c r="Q950" i="15" s="1"/>
  <c r="AF950" i="11"/>
  <c r="O950" i="14" s="1"/>
  <c r="R950" i="15" s="1"/>
  <c r="S952" i="11"/>
  <c r="Q952" i="11"/>
  <c r="P952" i="11"/>
  <c r="L952" i="11" s="1"/>
  <c r="B952" i="14" s="1"/>
  <c r="U952" i="11"/>
  <c r="AH950" i="11"/>
  <c r="Q950" i="14" s="1"/>
  <c r="T950" i="15" s="1"/>
  <c r="X951" i="11"/>
  <c r="M951" i="14" s="1"/>
  <c r="O951" i="11"/>
  <c r="P951" i="15" l="1"/>
  <c r="A952" i="8"/>
  <c r="P952" i="8" s="1"/>
  <c r="Q952" i="8" s="1"/>
  <c r="A952" i="15"/>
  <c r="C952" i="15" s="1"/>
  <c r="D952" i="15" s="1"/>
  <c r="Z952" i="11"/>
  <c r="M952" i="11"/>
  <c r="N953" i="11" s="1"/>
  <c r="Y951" i="11"/>
  <c r="W951" i="11" s="1"/>
  <c r="B952" i="8" l="1"/>
  <c r="C952" i="8"/>
  <c r="D952" i="8"/>
  <c r="AG951" i="11"/>
  <c r="P951" i="14" s="1"/>
  <c r="S951" i="15" s="1"/>
  <c r="AC951" i="11"/>
  <c r="D951" i="14" s="1"/>
  <c r="E952" i="8"/>
  <c r="A953" i="14"/>
  <c r="T953" i="11"/>
  <c r="AB953" i="11"/>
  <c r="C953" i="14" s="1"/>
  <c r="R953" i="11"/>
  <c r="AH951" i="11"/>
  <c r="Q951" i="14" s="1"/>
  <c r="T951" i="15" s="1"/>
  <c r="AF951" i="11"/>
  <c r="O951" i="14" s="1"/>
  <c r="R951" i="15" s="1"/>
  <c r="X952" i="11"/>
  <c r="M952" i="14" s="1"/>
  <c r="O952" i="11"/>
  <c r="AE951" i="11"/>
  <c r="N951" i="14" s="1"/>
  <c r="Q951" i="15" s="1"/>
  <c r="AD951" i="11"/>
  <c r="E951" i="14" s="1"/>
  <c r="Q953" i="11"/>
  <c r="S953" i="11"/>
  <c r="U953" i="11"/>
  <c r="P953" i="11"/>
  <c r="L953" i="11" s="1"/>
  <c r="B953" i="14" s="1"/>
  <c r="P952" i="15" l="1"/>
  <c r="A953" i="8"/>
  <c r="P953" i="8" s="1"/>
  <c r="Q953" i="8" s="1"/>
  <c r="A953" i="15"/>
  <c r="C953" i="15" s="1"/>
  <c r="D953" i="15" s="1"/>
  <c r="M953" i="11"/>
  <c r="N954" i="11" s="1"/>
  <c r="Z953" i="11"/>
  <c r="Y952" i="11"/>
  <c r="W952" i="11" s="1"/>
  <c r="AE952" i="11" l="1"/>
  <c r="N952" i="14" s="1"/>
  <c r="Q952" i="15" s="1"/>
  <c r="AC952" i="11"/>
  <c r="D952" i="14" s="1"/>
  <c r="B953" i="8"/>
  <c r="E953" i="8"/>
  <c r="C953" i="8"/>
  <c r="D953" i="8"/>
  <c r="A954" i="14"/>
  <c r="A954" i="15" s="1"/>
  <c r="C954" i="15" s="1"/>
  <c r="D954" i="15" s="1"/>
  <c r="T954" i="11"/>
  <c r="AB954" i="11"/>
  <c r="C954" i="14" s="1"/>
  <c r="R954" i="11"/>
  <c r="AH952" i="11"/>
  <c r="Q952" i="14" s="1"/>
  <c r="T952" i="15" s="1"/>
  <c r="AF952" i="11"/>
  <c r="O952" i="14" s="1"/>
  <c r="R952" i="15" s="1"/>
  <c r="X953" i="11"/>
  <c r="M953" i="14" s="1"/>
  <c r="O953" i="11"/>
  <c r="AG952" i="11"/>
  <c r="P952" i="14" s="1"/>
  <c r="S952" i="15" s="1"/>
  <c r="AD952" i="11"/>
  <c r="E952" i="14" s="1"/>
  <c r="Q954" i="11"/>
  <c r="S954" i="11"/>
  <c r="U954" i="11"/>
  <c r="P954" i="11"/>
  <c r="L954" i="11" s="1"/>
  <c r="B954" i="14" s="1"/>
  <c r="P953" i="15" l="1"/>
  <c r="A954" i="8"/>
  <c r="D954" i="8" s="1"/>
  <c r="M954" i="11"/>
  <c r="N955" i="11" s="1"/>
  <c r="Z954" i="11"/>
  <c r="Y953" i="11"/>
  <c r="W953" i="11" s="1"/>
  <c r="AE953" i="11" l="1"/>
  <c r="N953" i="14" s="1"/>
  <c r="Q953" i="15" s="1"/>
  <c r="AC953" i="11"/>
  <c r="D953" i="14" s="1"/>
  <c r="P954" i="8"/>
  <c r="Q954" i="8" s="1"/>
  <c r="B954" i="8"/>
  <c r="C954" i="8"/>
  <c r="E954" i="8"/>
  <c r="A955" i="14"/>
  <c r="A955" i="15" s="1"/>
  <c r="C955" i="15" s="1"/>
  <c r="D955" i="15" s="1"/>
  <c r="T955" i="11"/>
  <c r="AB955" i="11"/>
  <c r="C955" i="14" s="1"/>
  <c r="R955" i="11"/>
  <c r="AD953" i="11"/>
  <c r="E953" i="14" s="1"/>
  <c r="S955" i="11"/>
  <c r="U955" i="11"/>
  <c r="Q955" i="11"/>
  <c r="P955" i="11"/>
  <c r="L955" i="11" s="1"/>
  <c r="B955" i="14" s="1"/>
  <c r="AG953" i="11"/>
  <c r="P953" i="14" s="1"/>
  <c r="S953" i="15" s="1"/>
  <c r="AF953" i="11"/>
  <c r="O953" i="14" s="1"/>
  <c r="R953" i="15" s="1"/>
  <c r="AH953" i="11"/>
  <c r="Q953" i="14" s="1"/>
  <c r="T953" i="15" s="1"/>
  <c r="X954" i="11"/>
  <c r="M954" i="14" s="1"/>
  <c r="O954" i="11"/>
  <c r="P954" i="15" l="1"/>
  <c r="A955" i="8"/>
  <c r="P955" i="8" s="1"/>
  <c r="Q955" i="8" s="1"/>
  <c r="Z955" i="11"/>
  <c r="M955" i="11"/>
  <c r="N956" i="11" s="1"/>
  <c r="Y954" i="11"/>
  <c r="W954" i="11" s="1"/>
  <c r="AG954" i="11" l="1"/>
  <c r="P954" i="14" s="1"/>
  <c r="S954" i="15" s="1"/>
  <c r="AC954" i="11"/>
  <c r="D955" i="8"/>
  <c r="B955" i="8"/>
  <c r="E955" i="8"/>
  <c r="A956" i="14"/>
  <c r="A956" i="15" s="1"/>
  <c r="C956" i="15" s="1"/>
  <c r="D956" i="15" s="1"/>
  <c r="T956" i="11"/>
  <c r="AB956" i="11"/>
  <c r="C956" i="14" s="1"/>
  <c r="AH954" i="11"/>
  <c r="Q954" i="14" s="1"/>
  <c r="T954" i="15" s="1"/>
  <c r="R956" i="11"/>
  <c r="AF954" i="11"/>
  <c r="O954" i="14" s="1"/>
  <c r="R954" i="15" s="1"/>
  <c r="O955" i="11"/>
  <c r="X955" i="11"/>
  <c r="M955" i="14" s="1"/>
  <c r="AD954" i="11"/>
  <c r="E954" i="14" s="1"/>
  <c r="D954" i="14"/>
  <c r="AE954" i="11"/>
  <c r="N954" i="14" s="1"/>
  <c r="Q954" i="15" s="1"/>
  <c r="P956" i="11"/>
  <c r="L956" i="11" s="1"/>
  <c r="B956" i="14" s="1"/>
  <c r="Q956" i="11"/>
  <c r="S956" i="11"/>
  <c r="U956" i="11"/>
  <c r="P955" i="15" l="1"/>
  <c r="A956" i="8"/>
  <c r="P956" i="8" s="1"/>
  <c r="Q956" i="8" s="1"/>
  <c r="Y955" i="11"/>
  <c r="W955" i="11" s="1"/>
  <c r="Z956" i="11"/>
  <c r="M956" i="11"/>
  <c r="N957" i="11" s="1"/>
  <c r="AH955" i="11" l="1"/>
  <c r="Q955" i="14" s="1"/>
  <c r="T955" i="15" s="1"/>
  <c r="AC955" i="11"/>
  <c r="E956" i="8"/>
  <c r="D956" i="8"/>
  <c r="B956" i="8"/>
  <c r="A957" i="14"/>
  <c r="A957" i="15" s="1"/>
  <c r="C957" i="15" s="1"/>
  <c r="D957" i="15" s="1"/>
  <c r="T957" i="11"/>
  <c r="AB957" i="11"/>
  <c r="C957" i="14" s="1"/>
  <c r="R957" i="11"/>
  <c r="AF955" i="11"/>
  <c r="O955" i="14" s="1"/>
  <c r="R955" i="15" s="1"/>
  <c r="AD955" i="11"/>
  <c r="E955" i="14" s="1"/>
  <c r="D955" i="14"/>
  <c r="Q957" i="11"/>
  <c r="U957" i="11"/>
  <c r="S957" i="11"/>
  <c r="P957" i="11"/>
  <c r="L957" i="11" s="1"/>
  <c r="B957" i="14" s="1"/>
  <c r="AG955" i="11"/>
  <c r="P955" i="14" s="1"/>
  <c r="S955" i="15" s="1"/>
  <c r="X956" i="11"/>
  <c r="M956" i="14" s="1"/>
  <c r="O956" i="11"/>
  <c r="AE955" i="11"/>
  <c r="N955" i="14" s="1"/>
  <c r="Q955" i="15" s="1"/>
  <c r="P956" i="15" l="1"/>
  <c r="C955" i="8"/>
  <c r="A957" i="8"/>
  <c r="D957" i="8" s="1"/>
  <c r="Y956" i="11"/>
  <c r="W956" i="11" s="1"/>
  <c r="Z957" i="11"/>
  <c r="M957" i="11"/>
  <c r="N958" i="11" s="1"/>
  <c r="AG956" i="11" l="1"/>
  <c r="P956" i="14" s="1"/>
  <c r="S956" i="15" s="1"/>
  <c r="AC956" i="11"/>
  <c r="D956" i="14" s="1"/>
  <c r="E957" i="8"/>
  <c r="C957" i="8"/>
  <c r="P957" i="8"/>
  <c r="Q957" i="8" s="1"/>
  <c r="B957" i="8"/>
  <c r="A958" i="14"/>
  <c r="A958" i="15" s="1"/>
  <c r="C958" i="15" s="1"/>
  <c r="D958" i="15" s="1"/>
  <c r="T958" i="11"/>
  <c r="AB958" i="11"/>
  <c r="C958" i="14" s="1"/>
  <c r="R958" i="11"/>
  <c r="AF956" i="11"/>
  <c r="O956" i="14" s="1"/>
  <c r="R956" i="15" s="1"/>
  <c r="AE956" i="11"/>
  <c r="N956" i="14" s="1"/>
  <c r="Q956" i="15" s="1"/>
  <c r="AH956" i="11"/>
  <c r="Q956" i="14" s="1"/>
  <c r="T956" i="15" s="1"/>
  <c r="U958" i="11"/>
  <c r="S958" i="11"/>
  <c r="Q958" i="11"/>
  <c r="P958" i="11"/>
  <c r="L958" i="11" s="1"/>
  <c r="B958" i="14" s="1"/>
  <c r="O957" i="11"/>
  <c r="X957" i="11"/>
  <c r="M957" i="14" s="1"/>
  <c r="AD956" i="11"/>
  <c r="E956" i="14" s="1"/>
  <c r="P957" i="15" l="1"/>
  <c r="C956" i="8"/>
  <c r="A958" i="8"/>
  <c r="P958" i="8" s="1"/>
  <c r="Q958" i="8" s="1"/>
  <c r="Y957" i="11"/>
  <c r="W957" i="11" s="1"/>
  <c r="AC957" i="11" s="1"/>
  <c r="Z958" i="11"/>
  <c r="M958" i="11"/>
  <c r="N959" i="11" s="1"/>
  <c r="D958" i="8" l="1"/>
  <c r="B958" i="8"/>
  <c r="C958" i="8"/>
  <c r="E958" i="8"/>
  <c r="A959" i="14"/>
  <c r="A959" i="15" s="1"/>
  <c r="C959" i="15" s="1"/>
  <c r="D959" i="15" s="1"/>
  <c r="T959" i="11"/>
  <c r="AB959" i="11"/>
  <c r="C959" i="14" s="1"/>
  <c r="R959" i="11"/>
  <c r="AF957" i="11"/>
  <c r="O957" i="14" s="1"/>
  <c r="R957" i="15" s="1"/>
  <c r="D957" i="14"/>
  <c r="AE957" i="11"/>
  <c r="N957" i="14" s="1"/>
  <c r="Q957" i="15" s="1"/>
  <c r="AG957" i="11"/>
  <c r="P957" i="14" s="1"/>
  <c r="S957" i="15" s="1"/>
  <c r="AD957" i="11"/>
  <c r="E957" i="14" s="1"/>
  <c r="P959" i="11"/>
  <c r="L959" i="11" s="1"/>
  <c r="B959" i="14" s="1"/>
  <c r="S959" i="11"/>
  <c r="Q959" i="11"/>
  <c r="U959" i="11"/>
  <c r="O958" i="11"/>
  <c r="X958" i="11"/>
  <c r="M958" i="14" s="1"/>
  <c r="AH957" i="11"/>
  <c r="Q957" i="14" s="1"/>
  <c r="T957" i="15" s="1"/>
  <c r="P958" i="15" l="1"/>
  <c r="A959" i="8"/>
  <c r="P959" i="8" s="1"/>
  <c r="Q959" i="8" s="1"/>
  <c r="Y958" i="11"/>
  <c r="W958" i="11" s="1"/>
  <c r="Z959" i="11"/>
  <c r="M959" i="11"/>
  <c r="N960" i="11" s="1"/>
  <c r="AD958" i="11" l="1"/>
  <c r="E958" i="14" s="1"/>
  <c r="AC958" i="11"/>
  <c r="D958" i="14" s="1"/>
  <c r="C959" i="8"/>
  <c r="B959" i="8"/>
  <c r="D959" i="8"/>
  <c r="E959" i="8"/>
  <c r="A960" i="14"/>
  <c r="A960" i="15" s="1"/>
  <c r="C960" i="15" s="1"/>
  <c r="D960" i="15" s="1"/>
  <c r="T960" i="11"/>
  <c r="AG958" i="11"/>
  <c r="P958" i="14" s="1"/>
  <c r="S958" i="15" s="1"/>
  <c r="AF958" i="11"/>
  <c r="O958" i="14" s="1"/>
  <c r="R958" i="15" s="1"/>
  <c r="AH958" i="11"/>
  <c r="Q958" i="14" s="1"/>
  <c r="T958" i="15" s="1"/>
  <c r="AB960" i="11"/>
  <c r="C960" i="14" s="1"/>
  <c r="R960" i="11"/>
  <c r="X959" i="11"/>
  <c r="M959" i="14" s="1"/>
  <c r="O959" i="11"/>
  <c r="U960" i="11"/>
  <c r="S960" i="11"/>
  <c r="Q960" i="11"/>
  <c r="P960" i="11"/>
  <c r="L960" i="11" s="1"/>
  <c r="B960" i="14" s="1"/>
  <c r="AE958" i="11"/>
  <c r="N958" i="14" s="1"/>
  <c r="Q958" i="15" s="1"/>
  <c r="P959" i="15" l="1"/>
  <c r="A960" i="8"/>
  <c r="P960" i="8" s="1"/>
  <c r="Q960" i="8" s="1"/>
  <c r="Z960" i="11"/>
  <c r="M960" i="11"/>
  <c r="N961" i="11" s="1"/>
  <c r="Y959" i="11"/>
  <c r="W959" i="11" s="1"/>
  <c r="AD959" i="11" l="1"/>
  <c r="E959" i="14" s="1"/>
  <c r="AC959" i="11"/>
  <c r="D959" i="14" s="1"/>
  <c r="B960" i="8"/>
  <c r="D960" i="8"/>
  <c r="E960" i="8"/>
  <c r="A961" i="14"/>
  <c r="A961" i="15" s="1"/>
  <c r="C961" i="15" s="1"/>
  <c r="D961" i="15" s="1"/>
  <c r="T961" i="11"/>
  <c r="AE959" i="11"/>
  <c r="N959" i="14" s="1"/>
  <c r="Q959" i="15" s="1"/>
  <c r="AG959" i="11"/>
  <c r="P959" i="14" s="1"/>
  <c r="S959" i="15" s="1"/>
  <c r="AF959" i="11"/>
  <c r="O959" i="14" s="1"/>
  <c r="R959" i="15" s="1"/>
  <c r="AB961" i="11"/>
  <c r="C961" i="14" s="1"/>
  <c r="R961" i="11"/>
  <c r="AH959" i="11"/>
  <c r="Q959" i="14" s="1"/>
  <c r="T959" i="15" s="1"/>
  <c r="U961" i="11"/>
  <c r="P961" i="11"/>
  <c r="L961" i="11" s="1"/>
  <c r="B961" i="14" s="1"/>
  <c r="Q961" i="11"/>
  <c r="S961" i="11"/>
  <c r="O960" i="11"/>
  <c r="X960" i="11"/>
  <c r="M960" i="14" s="1"/>
  <c r="P960" i="15" l="1"/>
  <c r="A961" i="8"/>
  <c r="P961" i="8" s="1"/>
  <c r="Q961" i="8" s="1"/>
  <c r="Z961" i="11"/>
  <c r="M961" i="11"/>
  <c r="N962" i="11" s="1"/>
  <c r="Y960" i="11"/>
  <c r="W960" i="11" s="1"/>
  <c r="AF960" i="11" l="1"/>
  <c r="O960" i="14" s="1"/>
  <c r="R960" i="15" s="1"/>
  <c r="AC960" i="11"/>
  <c r="D960" i="14" s="1"/>
  <c r="B961" i="8"/>
  <c r="D961" i="8"/>
  <c r="E961" i="8"/>
  <c r="A962" i="14"/>
  <c r="A962" i="15" s="1"/>
  <c r="C962" i="15" s="1"/>
  <c r="D962" i="15" s="1"/>
  <c r="T962" i="11"/>
  <c r="AG960" i="11"/>
  <c r="P960" i="14" s="1"/>
  <c r="S960" i="15" s="1"/>
  <c r="AH960" i="11"/>
  <c r="Q960" i="14" s="1"/>
  <c r="T960" i="15" s="1"/>
  <c r="AB962" i="11"/>
  <c r="C962" i="14" s="1"/>
  <c r="R962" i="11"/>
  <c r="AE960" i="11"/>
  <c r="N960" i="14" s="1"/>
  <c r="Q960" i="15" s="1"/>
  <c r="P962" i="11"/>
  <c r="L962" i="11" s="1"/>
  <c r="B962" i="14" s="1"/>
  <c r="S962" i="11"/>
  <c r="U962" i="11"/>
  <c r="Q962" i="11"/>
  <c r="AD960" i="11"/>
  <c r="E960" i="14" s="1"/>
  <c r="O961" i="11"/>
  <c r="X961" i="11"/>
  <c r="M961" i="14" s="1"/>
  <c r="P961" i="15" l="1"/>
  <c r="C960" i="8"/>
  <c r="A962" i="8"/>
  <c r="P962" i="8" s="1"/>
  <c r="Q962" i="8" s="1"/>
  <c r="Z962" i="11"/>
  <c r="M962" i="11"/>
  <c r="N963" i="11" s="1"/>
  <c r="Y961" i="11"/>
  <c r="W961" i="11" s="1"/>
  <c r="AH961" i="11" l="1"/>
  <c r="Q961" i="14" s="1"/>
  <c r="T961" i="15" s="1"/>
  <c r="AC961" i="11"/>
  <c r="D962" i="8"/>
  <c r="B962" i="8"/>
  <c r="C962" i="8"/>
  <c r="E962" i="8"/>
  <c r="A963" i="14"/>
  <c r="A963" i="15" s="1"/>
  <c r="C963" i="15" s="1"/>
  <c r="D963" i="15" s="1"/>
  <c r="T963" i="11"/>
  <c r="AF961" i="11"/>
  <c r="O961" i="14" s="1"/>
  <c r="R961" i="15" s="1"/>
  <c r="AG961" i="11"/>
  <c r="P961" i="14" s="1"/>
  <c r="S961" i="15" s="1"/>
  <c r="AB963" i="11"/>
  <c r="C963" i="14" s="1"/>
  <c r="R963" i="11"/>
  <c r="P963" i="11"/>
  <c r="L963" i="11" s="1"/>
  <c r="B963" i="14" s="1"/>
  <c r="U963" i="11"/>
  <c r="A963" i="8"/>
  <c r="P963" i="8" s="1"/>
  <c r="Q963" i="11"/>
  <c r="S963" i="11"/>
  <c r="AE961" i="11"/>
  <c r="N961" i="14" s="1"/>
  <c r="Q961" i="15" s="1"/>
  <c r="D961" i="14"/>
  <c r="AD961" i="11"/>
  <c r="E961" i="14" s="1"/>
  <c r="O962" i="11"/>
  <c r="X962" i="11"/>
  <c r="M962" i="14" s="1"/>
  <c r="P962" i="15" l="1"/>
  <c r="C961" i="8"/>
  <c r="D963" i="8"/>
  <c r="Q963" i="8"/>
  <c r="E963" i="8"/>
  <c r="B963" i="8"/>
  <c r="C963" i="8"/>
  <c r="M963" i="11"/>
  <c r="N964" i="11" s="1"/>
  <c r="Z963" i="11"/>
  <c r="Y962" i="11"/>
  <c r="W962" i="11" s="1"/>
  <c r="AF962" i="11" l="1"/>
  <c r="O962" i="14" s="1"/>
  <c r="R962" i="15" s="1"/>
  <c r="AC962" i="11"/>
  <c r="D962" i="14" s="1"/>
  <c r="A964" i="14"/>
  <c r="A964" i="15" s="1"/>
  <c r="C964" i="15" s="1"/>
  <c r="D964" i="15" s="1"/>
  <c r="T964" i="11"/>
  <c r="AG962" i="11"/>
  <c r="P962" i="14" s="1"/>
  <c r="S962" i="15" s="1"/>
  <c r="AE962" i="11"/>
  <c r="N962" i="14" s="1"/>
  <c r="Q962" i="15" s="1"/>
  <c r="AB964" i="11"/>
  <c r="C964" i="14" s="1"/>
  <c r="R964" i="11"/>
  <c r="AH962" i="11"/>
  <c r="Q962" i="14" s="1"/>
  <c r="T962" i="15" s="1"/>
  <c r="X963" i="11"/>
  <c r="M963" i="14" s="1"/>
  <c r="O963" i="11"/>
  <c r="AD962" i="11"/>
  <c r="E962" i="14" s="1"/>
  <c r="U964" i="11"/>
  <c r="Q964" i="11"/>
  <c r="P964" i="11"/>
  <c r="L964" i="11" s="1"/>
  <c r="B964" i="14" s="1"/>
  <c r="S964" i="11"/>
  <c r="P963" i="15" l="1"/>
  <c r="A964" i="8"/>
  <c r="P964" i="8" s="1"/>
  <c r="Q964" i="8" s="1"/>
  <c r="M964" i="11"/>
  <c r="N965" i="11" s="1"/>
  <c r="Z964" i="11"/>
  <c r="Y963" i="11"/>
  <c r="W963" i="11" s="1"/>
  <c r="AC963" i="11" l="1"/>
  <c r="D963" i="14" s="1"/>
  <c r="C964" i="8"/>
  <c r="D964" i="8"/>
  <c r="B964" i="8"/>
  <c r="E964" i="8"/>
  <c r="AE963" i="11"/>
  <c r="N963" i="14" s="1"/>
  <c r="Q963" i="15" s="1"/>
  <c r="AF963" i="11"/>
  <c r="O963" i="14" s="1"/>
  <c r="R963" i="15" s="1"/>
  <c r="AH963" i="11"/>
  <c r="Q963" i="14" s="1"/>
  <c r="T963" i="15" s="1"/>
  <c r="A965" i="14"/>
  <c r="A965" i="15" s="1"/>
  <c r="C965" i="15" s="1"/>
  <c r="D965" i="15" s="1"/>
  <c r="T965" i="11"/>
  <c r="AG963" i="11"/>
  <c r="P963" i="14" s="1"/>
  <c r="S963" i="15" s="1"/>
  <c r="AB965" i="11"/>
  <c r="C965" i="14" s="1"/>
  <c r="R965" i="11"/>
  <c r="O964" i="11"/>
  <c r="X964" i="11"/>
  <c r="M964" i="14" s="1"/>
  <c r="AD963" i="11"/>
  <c r="E963" i="14" s="1"/>
  <c r="U965" i="11"/>
  <c r="S965" i="11"/>
  <c r="Q965" i="11"/>
  <c r="P965" i="11"/>
  <c r="L965" i="11" s="1"/>
  <c r="B965" i="14" s="1"/>
  <c r="P964" i="15" l="1"/>
  <c r="A965" i="8"/>
  <c r="P965" i="8" s="1"/>
  <c r="Q965" i="8" s="1"/>
  <c r="Y964" i="11"/>
  <c r="W964" i="11" s="1"/>
  <c r="AF964" i="11"/>
  <c r="O964" i="14" s="1"/>
  <c r="R964" i="15" s="1"/>
  <c r="AH964" i="11"/>
  <c r="Q964" i="14" s="1"/>
  <c r="T964" i="15" s="1"/>
  <c r="AE964" i="11"/>
  <c r="N964" i="14" s="1"/>
  <c r="Q964" i="15" s="1"/>
  <c r="AG964" i="11"/>
  <c r="P964" i="14" s="1"/>
  <c r="S964" i="15" s="1"/>
  <c r="Z965" i="11"/>
  <c r="M965" i="11"/>
  <c r="N966" i="11" s="1"/>
  <c r="AC964" i="11" l="1"/>
  <c r="D964" i="14" s="1"/>
  <c r="D965" i="8"/>
  <c r="E965" i="8"/>
  <c r="B965" i="8"/>
  <c r="A966" i="14"/>
  <c r="A966" i="15" s="1"/>
  <c r="C966" i="15" s="1"/>
  <c r="D966" i="15" s="1"/>
  <c r="T966" i="11"/>
  <c r="AB966" i="11"/>
  <c r="C966" i="14" s="1"/>
  <c r="R966" i="11"/>
  <c r="AD964" i="11"/>
  <c r="E964" i="14" s="1"/>
  <c r="Q966" i="11"/>
  <c r="U966" i="11"/>
  <c r="P966" i="11"/>
  <c r="L966" i="11" s="1"/>
  <c r="B966" i="14" s="1"/>
  <c r="S966" i="11"/>
  <c r="O965" i="11"/>
  <c r="X965" i="11"/>
  <c r="M965" i="14" s="1"/>
  <c r="P965" i="15" l="1"/>
  <c r="A966" i="8"/>
  <c r="P966" i="8" s="1"/>
  <c r="Q966" i="8" s="1"/>
  <c r="Y965" i="11"/>
  <c r="W965" i="11" s="1"/>
  <c r="Z966" i="11"/>
  <c r="M966" i="11"/>
  <c r="N967" i="11" s="1"/>
  <c r="AC965" i="11" l="1"/>
  <c r="D965" i="14" s="1"/>
  <c r="C966" i="8"/>
  <c r="E966" i="8"/>
  <c r="D966" i="8"/>
  <c r="B966" i="8"/>
  <c r="A967" i="14"/>
  <c r="A967" i="15" s="1"/>
  <c r="C967" i="15" s="1"/>
  <c r="D967" i="15" s="1"/>
  <c r="T967" i="11"/>
  <c r="AB967" i="11"/>
  <c r="C967" i="14" s="1"/>
  <c r="R967" i="11"/>
  <c r="Q967" i="11"/>
  <c r="P967" i="11"/>
  <c r="L967" i="11" s="1"/>
  <c r="B967" i="14" s="1"/>
  <c r="S967" i="11"/>
  <c r="U967" i="11"/>
  <c r="AE965" i="11"/>
  <c r="N965" i="14" s="1"/>
  <c r="Q965" i="15" s="1"/>
  <c r="X966" i="11"/>
  <c r="M966" i="14" s="1"/>
  <c r="O966" i="11"/>
  <c r="AH965" i="11"/>
  <c r="Q965" i="14" s="1"/>
  <c r="T965" i="15" s="1"/>
  <c r="AG965" i="11"/>
  <c r="P965" i="14" s="1"/>
  <c r="S965" i="15" s="1"/>
  <c r="AD965" i="11"/>
  <c r="E965" i="14" s="1"/>
  <c r="AF965" i="11"/>
  <c r="O965" i="14" s="1"/>
  <c r="R965" i="15" s="1"/>
  <c r="P966" i="15" l="1"/>
  <c r="C965" i="8"/>
  <c r="A967" i="8"/>
  <c r="P967" i="8" s="1"/>
  <c r="Q967" i="8" s="1"/>
  <c r="M967" i="11"/>
  <c r="N968" i="11" s="1"/>
  <c r="Z967" i="11"/>
  <c r="Y966" i="11"/>
  <c r="W966" i="11" s="1"/>
  <c r="AH966" i="11" l="1"/>
  <c r="Q966" i="14" s="1"/>
  <c r="T966" i="15" s="1"/>
  <c r="AC966" i="11"/>
  <c r="D966" i="14" s="1"/>
  <c r="C967" i="8"/>
  <c r="D967" i="8"/>
  <c r="B967" i="8"/>
  <c r="E967" i="8"/>
  <c r="A968" i="14"/>
  <c r="A968" i="15" s="1"/>
  <c r="C968" i="15" s="1"/>
  <c r="D968" i="15" s="1"/>
  <c r="T968" i="11"/>
  <c r="AB968" i="11"/>
  <c r="C968" i="14" s="1"/>
  <c r="AF966" i="11"/>
  <c r="O966" i="14" s="1"/>
  <c r="R966" i="15" s="1"/>
  <c r="R968" i="11"/>
  <c r="AD966" i="11"/>
  <c r="E966" i="14" s="1"/>
  <c r="AE966" i="11"/>
  <c r="N966" i="14" s="1"/>
  <c r="Q966" i="15" s="1"/>
  <c r="X967" i="11"/>
  <c r="M967" i="14" s="1"/>
  <c r="O967" i="11"/>
  <c r="AG966" i="11"/>
  <c r="P966" i="14" s="1"/>
  <c r="S966" i="15" s="1"/>
  <c r="U968" i="11"/>
  <c r="P968" i="11"/>
  <c r="L968" i="11" s="1"/>
  <c r="B968" i="14" s="1"/>
  <c r="Q968" i="11"/>
  <c r="S968" i="11"/>
  <c r="P967" i="15" l="1"/>
  <c r="A968" i="8"/>
  <c r="P968" i="8" s="1"/>
  <c r="Q968" i="8" s="1"/>
  <c r="Z968" i="11"/>
  <c r="M968" i="11"/>
  <c r="N969" i="11" s="1"/>
  <c r="Y967" i="11"/>
  <c r="W967" i="11" s="1"/>
  <c r="AC967" i="11" l="1"/>
  <c r="D967" i="14" s="1"/>
  <c r="C968" i="8"/>
  <c r="B968" i="8"/>
  <c r="E968" i="8"/>
  <c r="D968" i="8"/>
  <c r="A969" i="14"/>
  <c r="A969" i="15" s="1"/>
  <c r="C969" i="15" s="1"/>
  <c r="D969" i="15" s="1"/>
  <c r="T969" i="11"/>
  <c r="AB969" i="11"/>
  <c r="C969" i="14" s="1"/>
  <c r="AF967" i="11"/>
  <c r="O967" i="14" s="1"/>
  <c r="R967" i="15" s="1"/>
  <c r="AD967" i="11"/>
  <c r="E967" i="14" s="1"/>
  <c r="AG967" i="11"/>
  <c r="P967" i="14" s="1"/>
  <c r="S967" i="15" s="1"/>
  <c r="R969" i="11"/>
  <c r="AH967" i="11"/>
  <c r="Q967" i="14" s="1"/>
  <c r="T967" i="15" s="1"/>
  <c r="AE967" i="11"/>
  <c r="N967" i="14" s="1"/>
  <c r="Q967" i="15" s="1"/>
  <c r="Q969" i="11"/>
  <c r="U969" i="11"/>
  <c r="S969" i="11"/>
  <c r="P969" i="11"/>
  <c r="L969" i="11" s="1"/>
  <c r="B969" i="14" s="1"/>
  <c r="X968" i="11"/>
  <c r="M968" i="14" s="1"/>
  <c r="O968" i="11"/>
  <c r="P968" i="15" l="1"/>
  <c r="A969" i="8"/>
  <c r="P969" i="8" s="1"/>
  <c r="Q969" i="8" s="1"/>
  <c r="Z969" i="11"/>
  <c r="M969" i="11"/>
  <c r="N970" i="11" s="1"/>
  <c r="Y968" i="11"/>
  <c r="W968" i="11" s="1"/>
  <c r="AC968" i="11" l="1"/>
  <c r="D968" i="14" s="1"/>
  <c r="E969" i="8"/>
  <c r="D969" i="8"/>
  <c r="C969" i="8"/>
  <c r="B969" i="8"/>
  <c r="A970" i="14"/>
  <c r="A970" i="15" s="1"/>
  <c r="C970" i="15" s="1"/>
  <c r="D970" i="15" s="1"/>
  <c r="T970" i="11"/>
  <c r="AB970" i="11"/>
  <c r="C970" i="14" s="1"/>
  <c r="R970" i="11"/>
  <c r="S970" i="11"/>
  <c r="Q970" i="11"/>
  <c r="P970" i="11"/>
  <c r="L970" i="11" s="1"/>
  <c r="B970" i="14" s="1"/>
  <c r="U970" i="11"/>
  <c r="AH968" i="11"/>
  <c r="Q968" i="14" s="1"/>
  <c r="T968" i="15" s="1"/>
  <c r="X969" i="11"/>
  <c r="M969" i="14" s="1"/>
  <c r="O969" i="11"/>
  <c r="AD968" i="11"/>
  <c r="E968" i="14" s="1"/>
  <c r="AE968" i="11"/>
  <c r="N968" i="14" s="1"/>
  <c r="Q968" i="15" s="1"/>
  <c r="AF968" i="11"/>
  <c r="O968" i="14" s="1"/>
  <c r="R968" i="15" s="1"/>
  <c r="AG968" i="11"/>
  <c r="P968" i="14" s="1"/>
  <c r="S968" i="15" s="1"/>
  <c r="P969" i="15" l="1"/>
  <c r="A970" i="8"/>
  <c r="P970" i="8" s="1"/>
  <c r="Q970" i="8" s="1"/>
  <c r="Z970" i="11"/>
  <c r="M970" i="11"/>
  <c r="N971" i="11" s="1"/>
  <c r="Y969" i="11"/>
  <c r="W969" i="11" s="1"/>
  <c r="D970" i="8" l="1"/>
  <c r="AF969" i="11"/>
  <c r="O969" i="14" s="1"/>
  <c r="R969" i="15" s="1"/>
  <c r="AC969" i="11"/>
  <c r="D969" i="14" s="1"/>
  <c r="B970" i="8"/>
  <c r="C970" i="8"/>
  <c r="E970" i="8"/>
  <c r="A971" i="14"/>
  <c r="A971" i="15" s="1"/>
  <c r="C971" i="15" s="1"/>
  <c r="D971" i="15" s="1"/>
  <c r="T971" i="11"/>
  <c r="AB971" i="11"/>
  <c r="C971" i="14" s="1"/>
  <c r="R971" i="11"/>
  <c r="AD969" i="11"/>
  <c r="E969" i="14" s="1"/>
  <c r="Q971" i="11"/>
  <c r="S971" i="11"/>
  <c r="P971" i="11"/>
  <c r="L971" i="11" s="1"/>
  <c r="B971" i="14" s="1"/>
  <c r="U971" i="11"/>
  <c r="AH969" i="11"/>
  <c r="Q969" i="14" s="1"/>
  <c r="T969" i="15" s="1"/>
  <c r="AG969" i="11"/>
  <c r="P969" i="14" s="1"/>
  <c r="S969" i="15" s="1"/>
  <c r="AE969" i="11"/>
  <c r="N969" i="14" s="1"/>
  <c r="Q969" i="15" s="1"/>
  <c r="O970" i="11"/>
  <c r="X970" i="11"/>
  <c r="M970" i="14" s="1"/>
  <c r="P970" i="15" l="1"/>
  <c r="A971" i="8"/>
  <c r="P971" i="8" s="1"/>
  <c r="Q971" i="8" s="1"/>
  <c r="Y970" i="11"/>
  <c r="W970" i="11" s="1"/>
  <c r="M971" i="11"/>
  <c r="N972" i="11" s="1"/>
  <c r="Z971" i="11"/>
  <c r="AC970" i="11" l="1"/>
  <c r="D970" i="14" s="1"/>
  <c r="C971" i="8"/>
  <c r="B971" i="8"/>
  <c r="E971" i="8"/>
  <c r="D971" i="8"/>
  <c r="A972" i="14"/>
  <c r="A972" i="15" s="1"/>
  <c r="C972" i="15" s="1"/>
  <c r="D972" i="15" s="1"/>
  <c r="T972" i="11"/>
  <c r="AB972" i="11"/>
  <c r="C972" i="14" s="1"/>
  <c r="R972" i="11"/>
  <c r="AF970" i="11"/>
  <c r="O970" i="14" s="1"/>
  <c r="R970" i="15" s="1"/>
  <c r="AD970" i="11"/>
  <c r="E970" i="14" s="1"/>
  <c r="AH970" i="11"/>
  <c r="Q970" i="14" s="1"/>
  <c r="T970" i="15" s="1"/>
  <c r="AE970" i="11"/>
  <c r="N970" i="14" s="1"/>
  <c r="Q970" i="15" s="1"/>
  <c r="AG970" i="11"/>
  <c r="P970" i="14" s="1"/>
  <c r="S970" i="15" s="1"/>
  <c r="U972" i="11"/>
  <c r="Q972" i="11"/>
  <c r="P972" i="11"/>
  <c r="L972" i="11" s="1"/>
  <c r="B972" i="14" s="1"/>
  <c r="S972" i="11"/>
  <c r="X971" i="11"/>
  <c r="M971" i="14" s="1"/>
  <c r="O971" i="11"/>
  <c r="P971" i="15" l="1"/>
  <c r="A972" i="8"/>
  <c r="P972" i="8" s="1"/>
  <c r="Q972" i="8" s="1"/>
  <c r="Z972" i="11"/>
  <c r="M972" i="11"/>
  <c r="N973" i="11" s="1"/>
  <c r="Y971" i="11"/>
  <c r="W971" i="11" s="1"/>
  <c r="AE971" i="11" l="1"/>
  <c r="N971" i="14" s="1"/>
  <c r="Q971" i="15" s="1"/>
  <c r="AC971" i="11"/>
  <c r="D971" i="14" s="1"/>
  <c r="D972" i="8"/>
  <c r="C972" i="8"/>
  <c r="B972" i="8"/>
  <c r="E972" i="8"/>
  <c r="A973" i="14"/>
  <c r="A973" i="15" s="1"/>
  <c r="C973" i="15" s="1"/>
  <c r="D973" i="15" s="1"/>
  <c r="T973" i="11"/>
  <c r="AB973" i="11"/>
  <c r="C973" i="14" s="1"/>
  <c r="R973" i="11"/>
  <c r="AF971" i="11"/>
  <c r="O971" i="14" s="1"/>
  <c r="R971" i="15" s="1"/>
  <c r="U973" i="11"/>
  <c r="S973" i="11"/>
  <c r="P973" i="11"/>
  <c r="L973" i="11" s="1"/>
  <c r="B973" i="14" s="1"/>
  <c r="Q973" i="11"/>
  <c r="AG971" i="11"/>
  <c r="P971" i="14" s="1"/>
  <c r="S971" i="15" s="1"/>
  <c r="AH971" i="11"/>
  <c r="Q971" i="14" s="1"/>
  <c r="T971" i="15" s="1"/>
  <c r="AD971" i="11"/>
  <c r="E971" i="14" s="1"/>
  <c r="X972" i="11"/>
  <c r="M972" i="14" s="1"/>
  <c r="O972" i="11"/>
  <c r="P972" i="15" l="1"/>
  <c r="A973" i="8"/>
  <c r="P973" i="8" s="1"/>
  <c r="Q973" i="8" s="1"/>
  <c r="M973" i="11"/>
  <c r="N974" i="11" s="1"/>
  <c r="Z973" i="11"/>
  <c r="Y972" i="11"/>
  <c r="W972" i="11" s="1"/>
  <c r="AC972" i="11" l="1"/>
  <c r="D972" i="14" s="1"/>
  <c r="C973" i="8"/>
  <c r="D973" i="8"/>
  <c r="B973" i="8"/>
  <c r="E973" i="8"/>
  <c r="A974" i="14"/>
  <c r="A974" i="15" s="1"/>
  <c r="C974" i="15" s="1"/>
  <c r="D974" i="15" s="1"/>
  <c r="T974" i="11"/>
  <c r="AB974" i="11"/>
  <c r="C974" i="14" s="1"/>
  <c r="R974" i="11"/>
  <c r="AD972" i="11"/>
  <c r="E972" i="14" s="1"/>
  <c r="AF972" i="11"/>
  <c r="O972" i="14" s="1"/>
  <c r="R972" i="15" s="1"/>
  <c r="AE972" i="11"/>
  <c r="N972" i="14" s="1"/>
  <c r="Q972" i="15" s="1"/>
  <c r="AG972" i="11"/>
  <c r="P972" i="14" s="1"/>
  <c r="S972" i="15" s="1"/>
  <c r="AH972" i="11"/>
  <c r="Q972" i="14" s="1"/>
  <c r="T972" i="15" s="1"/>
  <c r="X973" i="11"/>
  <c r="M973" i="14" s="1"/>
  <c r="O973" i="11"/>
  <c r="Q974" i="11"/>
  <c r="S974" i="11"/>
  <c r="U974" i="11"/>
  <c r="P974" i="11"/>
  <c r="L974" i="11" s="1"/>
  <c r="B974" i="14" s="1"/>
  <c r="P973" i="15" l="1"/>
  <c r="A974" i="8"/>
  <c r="P974" i="8" s="1"/>
  <c r="Q974" i="8" s="1"/>
  <c r="Z974" i="11"/>
  <c r="M974" i="11"/>
  <c r="N975" i="11" s="1"/>
  <c r="Y973" i="11"/>
  <c r="W973" i="11" s="1"/>
  <c r="AD973" i="11" l="1"/>
  <c r="E973" i="14" s="1"/>
  <c r="AC973" i="11"/>
  <c r="D973" i="14" s="1"/>
  <c r="D974" i="8"/>
  <c r="B974" i="8"/>
  <c r="E974" i="8"/>
  <c r="C974" i="8"/>
  <c r="AF973" i="11"/>
  <c r="O973" i="14" s="1"/>
  <c r="R973" i="15" s="1"/>
  <c r="AE973" i="11"/>
  <c r="N973" i="14" s="1"/>
  <c r="Q973" i="15" s="1"/>
  <c r="AG973" i="11"/>
  <c r="P973" i="14" s="1"/>
  <c r="S973" i="15" s="1"/>
  <c r="A975" i="14"/>
  <c r="A975" i="15" s="1"/>
  <c r="C975" i="15" s="1"/>
  <c r="D975" i="15" s="1"/>
  <c r="T975" i="11"/>
  <c r="AB975" i="11"/>
  <c r="C975" i="14" s="1"/>
  <c r="R975" i="11"/>
  <c r="X974" i="11"/>
  <c r="M974" i="14" s="1"/>
  <c r="O974" i="11"/>
  <c r="AH973" i="11"/>
  <c r="Q973" i="14" s="1"/>
  <c r="T973" i="15" s="1"/>
  <c r="S975" i="11"/>
  <c r="U975" i="11"/>
  <c r="Q975" i="11"/>
  <c r="P975" i="11"/>
  <c r="L975" i="11" s="1"/>
  <c r="B975" i="14" s="1"/>
  <c r="P974" i="15" l="1"/>
  <c r="A975" i="8"/>
  <c r="P975" i="8" s="1"/>
  <c r="Q975" i="8" s="1"/>
  <c r="M975" i="11"/>
  <c r="N976" i="11" s="1"/>
  <c r="Z975" i="11"/>
  <c r="Y974" i="11"/>
  <c r="W974" i="11" s="1"/>
  <c r="AD974" i="11" l="1"/>
  <c r="E974" i="14" s="1"/>
  <c r="AC974" i="11"/>
  <c r="D974" i="14" s="1"/>
  <c r="C975" i="8"/>
  <c r="B975" i="8"/>
  <c r="D975" i="8"/>
  <c r="E975" i="8"/>
  <c r="AG974" i="11"/>
  <c r="P974" i="14" s="1"/>
  <c r="S974" i="15" s="1"/>
  <c r="AF974" i="11"/>
  <c r="O974" i="14" s="1"/>
  <c r="R974" i="15" s="1"/>
  <c r="AE974" i="11"/>
  <c r="N974" i="14" s="1"/>
  <c r="Q974" i="15" s="1"/>
  <c r="A976" i="14"/>
  <c r="A976" i="15" s="1"/>
  <c r="C976" i="15" s="1"/>
  <c r="D976" i="15" s="1"/>
  <c r="T976" i="11"/>
  <c r="AB976" i="11"/>
  <c r="C976" i="14" s="1"/>
  <c r="R976" i="11"/>
  <c r="X975" i="11"/>
  <c r="M975" i="14" s="1"/>
  <c r="O975" i="11"/>
  <c r="Q976" i="11"/>
  <c r="P976" i="11"/>
  <c r="L976" i="11" s="1"/>
  <c r="B976" i="14" s="1"/>
  <c r="U976" i="11"/>
  <c r="S976" i="11"/>
  <c r="AH974" i="11"/>
  <c r="Q974" i="14" s="1"/>
  <c r="T974" i="15" s="1"/>
  <c r="P975" i="15" l="1"/>
  <c r="A976" i="8"/>
  <c r="P976" i="8" s="1"/>
  <c r="Q976" i="8" s="1"/>
  <c r="Z976" i="11"/>
  <c r="M976" i="11"/>
  <c r="N977" i="11" s="1"/>
  <c r="Y975" i="11"/>
  <c r="W975" i="11" s="1"/>
  <c r="AC975" i="11" l="1"/>
  <c r="D975" i="14" s="1"/>
  <c r="C976" i="8"/>
  <c r="B976" i="8"/>
  <c r="D976" i="8"/>
  <c r="E976" i="8"/>
  <c r="AF975" i="11"/>
  <c r="O975" i="14" s="1"/>
  <c r="R975" i="15" s="1"/>
  <c r="AE975" i="11"/>
  <c r="N975" i="14" s="1"/>
  <c r="Q975" i="15" s="1"/>
  <c r="AH975" i="11"/>
  <c r="Q975" i="14" s="1"/>
  <c r="T975" i="15" s="1"/>
  <c r="AG975" i="11"/>
  <c r="P975" i="14" s="1"/>
  <c r="S975" i="15" s="1"/>
  <c r="A977" i="14"/>
  <c r="A977" i="15" s="1"/>
  <c r="C977" i="15" s="1"/>
  <c r="D977" i="15" s="1"/>
  <c r="T977" i="11"/>
  <c r="AB977" i="11"/>
  <c r="C977" i="14" s="1"/>
  <c r="AD975" i="11"/>
  <c r="E975" i="14" s="1"/>
  <c r="R977" i="11"/>
  <c r="O976" i="11"/>
  <c r="X976" i="11"/>
  <c r="M976" i="14" s="1"/>
  <c r="Q977" i="11"/>
  <c r="U977" i="11"/>
  <c r="S977" i="11"/>
  <c r="P977" i="11"/>
  <c r="L977" i="11" s="1"/>
  <c r="B977" i="14" s="1"/>
  <c r="P976" i="15" l="1"/>
  <c r="A977" i="8"/>
  <c r="P977" i="8" s="1"/>
  <c r="Q977" i="8" s="1"/>
  <c r="Y976" i="11"/>
  <c r="W976" i="11" s="1"/>
  <c r="Z977" i="11"/>
  <c r="M977" i="11"/>
  <c r="N978" i="11" s="1"/>
  <c r="C977" i="8" l="1"/>
  <c r="AH976" i="11"/>
  <c r="Q976" i="14" s="1"/>
  <c r="T976" i="15" s="1"/>
  <c r="AC976" i="11"/>
  <c r="D976" i="14" s="1"/>
  <c r="D977" i="8"/>
  <c r="B977" i="8"/>
  <c r="E977" i="8"/>
  <c r="AG976" i="11"/>
  <c r="P976" i="14" s="1"/>
  <c r="S976" i="15" s="1"/>
  <c r="AF976" i="11"/>
  <c r="O976" i="14" s="1"/>
  <c r="R976" i="15" s="1"/>
  <c r="A978" i="14"/>
  <c r="A978" i="15" s="1"/>
  <c r="C978" i="15" s="1"/>
  <c r="D978" i="15" s="1"/>
  <c r="T978" i="11"/>
  <c r="AB978" i="11"/>
  <c r="C978" i="14" s="1"/>
  <c r="R978" i="11"/>
  <c r="AE976" i="11"/>
  <c r="N976" i="14" s="1"/>
  <c r="Q976" i="15" s="1"/>
  <c r="AD976" i="11"/>
  <c r="E976" i="14" s="1"/>
  <c r="P978" i="11"/>
  <c r="L978" i="11" s="1"/>
  <c r="B978" i="14" s="1"/>
  <c r="Q978" i="11"/>
  <c r="U978" i="11"/>
  <c r="S978" i="11"/>
  <c r="X977" i="11"/>
  <c r="M977" i="14" s="1"/>
  <c r="O977" i="11"/>
  <c r="P977" i="15" l="1"/>
  <c r="A978" i="8"/>
  <c r="P978" i="8" s="1"/>
  <c r="Q978" i="8" s="1"/>
  <c r="Y977" i="11"/>
  <c r="W977" i="11" s="1"/>
  <c r="AH977" i="11"/>
  <c r="Q977" i="14" s="1"/>
  <c r="T977" i="15" s="1"/>
  <c r="AG977" i="11"/>
  <c r="P977" i="14" s="1"/>
  <c r="S977" i="15" s="1"/>
  <c r="AE977" i="11"/>
  <c r="N977" i="14" s="1"/>
  <c r="Q977" i="15" s="1"/>
  <c r="M978" i="11"/>
  <c r="N979" i="11" s="1"/>
  <c r="Z978" i="11"/>
  <c r="AD977" i="11" l="1"/>
  <c r="E977" i="14" s="1"/>
  <c r="AC977" i="11"/>
  <c r="D977" i="14" s="1"/>
  <c r="B978" i="8"/>
  <c r="E978" i="8"/>
  <c r="D978" i="8"/>
  <c r="A979" i="14"/>
  <c r="A979" i="15" s="1"/>
  <c r="C979" i="15" s="1"/>
  <c r="D979" i="15" s="1"/>
  <c r="T979" i="11"/>
  <c r="AB979" i="11"/>
  <c r="C979" i="14" s="1"/>
  <c r="R979" i="11"/>
  <c r="X978" i="11"/>
  <c r="M978" i="14" s="1"/>
  <c r="O978" i="11"/>
  <c r="P979" i="11"/>
  <c r="L979" i="11" s="1"/>
  <c r="B979" i="14" s="1"/>
  <c r="S979" i="11"/>
  <c r="Q979" i="11"/>
  <c r="U979" i="11"/>
  <c r="AF977" i="11"/>
  <c r="O977" i="14" s="1"/>
  <c r="R977" i="15" s="1"/>
  <c r="P978" i="15" l="1"/>
  <c r="A979" i="8"/>
  <c r="P979" i="8" s="1"/>
  <c r="Q979" i="8" s="1"/>
  <c r="Z979" i="11"/>
  <c r="M979" i="11"/>
  <c r="N980" i="11" s="1"/>
  <c r="Y978" i="11"/>
  <c r="W978" i="11" s="1"/>
  <c r="AD978" i="11" l="1"/>
  <c r="E978" i="14" s="1"/>
  <c r="AC978" i="11"/>
  <c r="D978" i="14" s="1"/>
  <c r="B979" i="8"/>
  <c r="D979" i="8"/>
  <c r="E979" i="8"/>
  <c r="A980" i="14"/>
  <c r="A980" i="15" s="1"/>
  <c r="C980" i="15" s="1"/>
  <c r="D980" i="15" s="1"/>
  <c r="T980" i="11"/>
  <c r="AG978" i="11"/>
  <c r="P978" i="14" s="1"/>
  <c r="S978" i="15" s="1"/>
  <c r="AH978" i="11"/>
  <c r="Q978" i="14" s="1"/>
  <c r="T978" i="15" s="1"/>
  <c r="AE978" i="11"/>
  <c r="N978" i="14" s="1"/>
  <c r="Q978" i="15" s="1"/>
  <c r="AB980" i="11"/>
  <c r="C980" i="14" s="1"/>
  <c r="R980" i="11"/>
  <c r="Q980" i="11"/>
  <c r="S980" i="11"/>
  <c r="U980" i="11"/>
  <c r="P980" i="11"/>
  <c r="L980" i="11" s="1"/>
  <c r="B980" i="14" s="1"/>
  <c r="X979" i="11"/>
  <c r="M979" i="14" s="1"/>
  <c r="O979" i="11"/>
  <c r="AF978" i="11"/>
  <c r="O978" i="14" s="1"/>
  <c r="R978" i="15" s="1"/>
  <c r="P979" i="15" l="1"/>
  <c r="C978" i="8"/>
  <c r="A980" i="8"/>
  <c r="E980" i="8" s="1"/>
  <c r="Z980" i="11"/>
  <c r="M980" i="11"/>
  <c r="N981" i="11" s="1"/>
  <c r="Y979" i="11"/>
  <c r="W979" i="11" s="1"/>
  <c r="AC979" i="11" l="1"/>
  <c r="D979" i="14" s="1"/>
  <c r="P980" i="8"/>
  <c r="Q980" i="8" s="1"/>
  <c r="C980" i="8"/>
  <c r="B980" i="8"/>
  <c r="C979" i="8"/>
  <c r="D980" i="8"/>
  <c r="A981" i="14"/>
  <c r="A981" i="15" s="1"/>
  <c r="C981" i="15" s="1"/>
  <c r="D981" i="15" s="1"/>
  <c r="T981" i="11"/>
  <c r="AH979" i="11"/>
  <c r="Q979" i="14" s="1"/>
  <c r="T979" i="15" s="1"/>
  <c r="AE979" i="11"/>
  <c r="N979" i="14" s="1"/>
  <c r="Q979" i="15" s="1"/>
  <c r="AG979" i="11"/>
  <c r="P979" i="14" s="1"/>
  <c r="S979" i="15" s="1"/>
  <c r="AF979" i="11"/>
  <c r="O979" i="14" s="1"/>
  <c r="R979" i="15" s="1"/>
  <c r="AB981" i="11"/>
  <c r="C981" i="14" s="1"/>
  <c r="R981" i="11"/>
  <c r="AD979" i="11"/>
  <c r="E979" i="14" s="1"/>
  <c r="U981" i="11"/>
  <c r="S981" i="11"/>
  <c r="Q981" i="11"/>
  <c r="P981" i="11"/>
  <c r="L981" i="11" s="1"/>
  <c r="B981" i="14" s="1"/>
  <c r="X980" i="11"/>
  <c r="M980" i="14" s="1"/>
  <c r="O980" i="11"/>
  <c r="P980" i="15" l="1"/>
  <c r="A981" i="8"/>
  <c r="P981" i="8" s="1"/>
  <c r="Q981" i="8" s="1"/>
  <c r="Z981" i="11"/>
  <c r="M981" i="11"/>
  <c r="N982" i="11" s="1"/>
  <c r="Y980" i="11"/>
  <c r="W980" i="11" s="1"/>
  <c r="AC980" i="11" l="1"/>
  <c r="D980" i="14" s="1"/>
  <c r="C981" i="8"/>
  <c r="D981" i="8"/>
  <c r="B981" i="8"/>
  <c r="E981" i="8"/>
  <c r="A982" i="14"/>
  <c r="T982" i="11"/>
  <c r="AF980" i="11"/>
  <c r="O980" i="14" s="1"/>
  <c r="R980" i="15" s="1"/>
  <c r="AE980" i="11"/>
  <c r="N980" i="14" s="1"/>
  <c r="Q980" i="15" s="1"/>
  <c r="AH980" i="11"/>
  <c r="Q980" i="14" s="1"/>
  <c r="T980" i="15" s="1"/>
  <c r="AG980" i="11"/>
  <c r="P980" i="14" s="1"/>
  <c r="S980" i="15" s="1"/>
  <c r="AB982" i="11"/>
  <c r="C982" i="14" s="1"/>
  <c r="R982" i="11"/>
  <c r="AD980" i="11"/>
  <c r="E980" i="14" s="1"/>
  <c r="P982" i="11"/>
  <c r="L982" i="11" s="1"/>
  <c r="B982" i="14" s="1"/>
  <c r="Q982" i="11"/>
  <c r="S982" i="11"/>
  <c r="U982" i="11"/>
  <c r="X981" i="11"/>
  <c r="M981" i="14" s="1"/>
  <c r="O981" i="11"/>
  <c r="P981" i="15" l="1"/>
  <c r="A982" i="8"/>
  <c r="P982" i="8" s="1"/>
  <c r="Q982" i="8" s="1"/>
  <c r="A982" i="15"/>
  <c r="C982" i="15" s="1"/>
  <c r="D982" i="15" s="1"/>
  <c r="M982" i="11"/>
  <c r="N983" i="11" s="1"/>
  <c r="Z982" i="11"/>
  <c r="Y981" i="11"/>
  <c r="W981" i="11" s="1"/>
  <c r="AC981" i="11" l="1"/>
  <c r="D981" i="14" s="1"/>
  <c r="C982" i="8"/>
  <c r="E982" i="8"/>
  <c r="D982" i="8"/>
  <c r="B982" i="8"/>
  <c r="A983" i="14"/>
  <c r="A983" i="15" s="1"/>
  <c r="C983" i="15" s="1"/>
  <c r="D983" i="15" s="1"/>
  <c r="T983" i="11"/>
  <c r="AE981" i="11"/>
  <c r="N981" i="14" s="1"/>
  <c r="Q981" i="15" s="1"/>
  <c r="AG981" i="11"/>
  <c r="P981" i="14" s="1"/>
  <c r="S981" i="15" s="1"/>
  <c r="AH981" i="11"/>
  <c r="Q981" i="14" s="1"/>
  <c r="T981" i="15" s="1"/>
  <c r="AF981" i="11"/>
  <c r="O981" i="14" s="1"/>
  <c r="R981" i="15" s="1"/>
  <c r="AB983" i="11"/>
  <c r="C983" i="14" s="1"/>
  <c r="R983" i="11"/>
  <c r="AD981" i="11"/>
  <c r="E981" i="14" s="1"/>
  <c r="X982" i="11"/>
  <c r="M982" i="14" s="1"/>
  <c r="O982" i="11"/>
  <c r="P983" i="11"/>
  <c r="L983" i="11" s="1"/>
  <c r="B983" i="14" s="1"/>
  <c r="Q983" i="11"/>
  <c r="S983" i="11"/>
  <c r="U983" i="11"/>
  <c r="A983" i="8" l="1"/>
  <c r="P983" i="8" s="1"/>
  <c r="P982" i="15"/>
  <c r="Q983" i="8"/>
  <c r="E983" i="8"/>
  <c r="B983" i="8"/>
  <c r="Z983" i="11"/>
  <c r="M983" i="11"/>
  <c r="N984" i="11" s="1"/>
  <c r="Y982" i="11"/>
  <c r="W982" i="11" s="1"/>
  <c r="D983" i="8" l="1"/>
  <c r="AC982" i="11"/>
  <c r="D982" i="14" s="1"/>
  <c r="A984" i="14"/>
  <c r="A984" i="15" s="1"/>
  <c r="C984" i="15" s="1"/>
  <c r="D984" i="15" s="1"/>
  <c r="T984" i="11"/>
  <c r="AH982" i="11"/>
  <c r="Q982" i="14" s="1"/>
  <c r="T982" i="15" s="1"/>
  <c r="AG982" i="11"/>
  <c r="P982" i="14" s="1"/>
  <c r="S982" i="15" s="1"/>
  <c r="AF982" i="11"/>
  <c r="O982" i="14" s="1"/>
  <c r="R982" i="15" s="1"/>
  <c r="AE982" i="11"/>
  <c r="N982" i="14" s="1"/>
  <c r="Q982" i="15" s="1"/>
  <c r="AB984" i="11"/>
  <c r="C984" i="14" s="1"/>
  <c r="R984" i="11"/>
  <c r="AD982" i="11"/>
  <c r="E982" i="14" s="1"/>
  <c r="P984" i="11"/>
  <c r="L984" i="11" s="1"/>
  <c r="B984" i="14" s="1"/>
  <c r="S984" i="11"/>
  <c r="Q984" i="11"/>
  <c r="U984" i="11"/>
  <c r="O983" i="11"/>
  <c r="X983" i="11"/>
  <c r="M983" i="14" s="1"/>
  <c r="P983" i="15" l="1"/>
  <c r="A984" i="8"/>
  <c r="E984" i="8" s="1"/>
  <c r="Y983" i="11"/>
  <c r="W983" i="11" s="1"/>
  <c r="Z984" i="11"/>
  <c r="M984" i="11"/>
  <c r="N985" i="11" s="1"/>
  <c r="AC983" i="11" l="1"/>
  <c r="D983" i="14" s="1"/>
  <c r="D984" i="8"/>
  <c r="P984" i="8"/>
  <c r="Q984" i="8" s="1"/>
  <c r="C983" i="8"/>
  <c r="B984" i="8"/>
  <c r="A985" i="14"/>
  <c r="A985" i="15" s="1"/>
  <c r="C985" i="15" s="1"/>
  <c r="D985" i="15" s="1"/>
  <c r="T985" i="11"/>
  <c r="AH983" i="11"/>
  <c r="Q983" i="14" s="1"/>
  <c r="T983" i="15" s="1"/>
  <c r="AF983" i="11"/>
  <c r="O983" i="14" s="1"/>
  <c r="R983" i="15" s="1"/>
  <c r="AE983" i="11"/>
  <c r="N983" i="14" s="1"/>
  <c r="Q983" i="15" s="1"/>
  <c r="AG983" i="11"/>
  <c r="P983" i="14" s="1"/>
  <c r="S983" i="15" s="1"/>
  <c r="AB985" i="11"/>
  <c r="C985" i="14" s="1"/>
  <c r="R985" i="11"/>
  <c r="Q985" i="11"/>
  <c r="P985" i="11"/>
  <c r="L985" i="11" s="1"/>
  <c r="B985" i="14" s="1"/>
  <c r="S985" i="11"/>
  <c r="U985" i="11"/>
  <c r="AD983" i="11"/>
  <c r="E983" i="14" s="1"/>
  <c r="X984" i="11"/>
  <c r="M984" i="14" s="1"/>
  <c r="O984" i="11"/>
  <c r="P984" i="15" l="1"/>
  <c r="A985" i="8"/>
  <c r="P985" i="8" s="1"/>
  <c r="Q985" i="8" s="1"/>
  <c r="Z985" i="11"/>
  <c r="M985" i="11"/>
  <c r="N986" i="11" s="1"/>
  <c r="Y984" i="11"/>
  <c r="W984" i="11" s="1"/>
  <c r="AC984" i="11" l="1"/>
  <c r="D984" i="14" s="1"/>
  <c r="D985" i="8"/>
  <c r="B985" i="8"/>
  <c r="E985" i="8"/>
  <c r="C984" i="8"/>
  <c r="C985" i="8"/>
  <c r="A986" i="14"/>
  <c r="A986" i="15" s="1"/>
  <c r="C986" i="15" s="1"/>
  <c r="D986" i="15" s="1"/>
  <c r="T986" i="11"/>
  <c r="AH984" i="11"/>
  <c r="Q984" i="14" s="1"/>
  <c r="T984" i="15" s="1"/>
  <c r="AG984" i="11"/>
  <c r="P984" i="14" s="1"/>
  <c r="S984" i="15" s="1"/>
  <c r="AF984" i="11"/>
  <c r="O984" i="14" s="1"/>
  <c r="R984" i="15" s="1"/>
  <c r="AE984" i="11"/>
  <c r="N984" i="14" s="1"/>
  <c r="Q984" i="15" s="1"/>
  <c r="AB986" i="11"/>
  <c r="C986" i="14" s="1"/>
  <c r="R986" i="11"/>
  <c r="AD984" i="11"/>
  <c r="E984" i="14" s="1"/>
  <c r="X985" i="11"/>
  <c r="M985" i="14" s="1"/>
  <c r="O985" i="11"/>
  <c r="S986" i="11"/>
  <c r="U986" i="11"/>
  <c r="P986" i="11"/>
  <c r="L986" i="11" s="1"/>
  <c r="B986" i="14" s="1"/>
  <c r="Q986" i="11"/>
  <c r="P985" i="15" l="1"/>
  <c r="A986" i="8"/>
  <c r="P986" i="8" s="1"/>
  <c r="Q986" i="8" s="1"/>
  <c r="Z986" i="11"/>
  <c r="M986" i="11"/>
  <c r="N987" i="11" s="1"/>
  <c r="Y985" i="11"/>
  <c r="W985" i="11" s="1"/>
  <c r="AD985" i="11" l="1"/>
  <c r="E985" i="14" s="1"/>
  <c r="AC985" i="11"/>
  <c r="D985" i="14" s="1"/>
  <c r="B986" i="8"/>
  <c r="C986" i="8"/>
  <c r="D986" i="8"/>
  <c r="E986" i="8"/>
  <c r="AF985" i="11"/>
  <c r="O985" i="14" s="1"/>
  <c r="R985" i="15" s="1"/>
  <c r="A987" i="14"/>
  <c r="A987" i="15" s="1"/>
  <c r="C987" i="15" s="1"/>
  <c r="D987" i="15" s="1"/>
  <c r="T987" i="11"/>
  <c r="AE985" i="11"/>
  <c r="N985" i="14" s="1"/>
  <c r="Q985" i="15" s="1"/>
  <c r="AH985" i="11"/>
  <c r="Q985" i="14" s="1"/>
  <c r="T985" i="15" s="1"/>
  <c r="AB987" i="11"/>
  <c r="C987" i="14" s="1"/>
  <c r="R987" i="11"/>
  <c r="U987" i="11"/>
  <c r="Q987" i="11"/>
  <c r="S987" i="11"/>
  <c r="P987" i="11"/>
  <c r="L987" i="11" s="1"/>
  <c r="B987" i="14" s="1"/>
  <c r="AG985" i="11"/>
  <c r="P985" i="14" s="1"/>
  <c r="S985" i="15" s="1"/>
  <c r="X986" i="11"/>
  <c r="M986" i="14" s="1"/>
  <c r="O986" i="11"/>
  <c r="P986" i="15" l="1"/>
  <c r="A987" i="8"/>
  <c r="P987" i="8" s="1"/>
  <c r="Q987" i="8" s="1"/>
  <c r="Z987" i="11"/>
  <c r="M987" i="11"/>
  <c r="N988" i="11" s="1"/>
  <c r="Y986" i="11"/>
  <c r="W986" i="11" s="1"/>
  <c r="AF986" i="11"/>
  <c r="O986" i="14" s="1"/>
  <c r="R986" i="15" s="1"/>
  <c r="AC986" i="11" l="1"/>
  <c r="D986" i="14" s="1"/>
  <c r="E987" i="8"/>
  <c r="C987" i="8"/>
  <c r="B987" i="8"/>
  <c r="D987" i="8"/>
  <c r="AH986" i="11"/>
  <c r="Q986" i="14" s="1"/>
  <c r="T986" i="15" s="1"/>
  <c r="AE986" i="11"/>
  <c r="N986" i="14" s="1"/>
  <c r="Q986" i="15" s="1"/>
  <c r="AG986" i="11"/>
  <c r="P986" i="14" s="1"/>
  <c r="S986" i="15" s="1"/>
  <c r="A988" i="14"/>
  <c r="A988" i="15" s="1"/>
  <c r="C988" i="15" s="1"/>
  <c r="D988" i="15" s="1"/>
  <c r="T988" i="11"/>
  <c r="AB988" i="11"/>
  <c r="C988" i="14" s="1"/>
  <c r="R988" i="11"/>
  <c r="AD986" i="11"/>
  <c r="E986" i="14" s="1"/>
  <c r="O987" i="11"/>
  <c r="X987" i="11"/>
  <c r="M987" i="14" s="1"/>
  <c r="U988" i="11"/>
  <c r="P988" i="11"/>
  <c r="L988" i="11" s="1"/>
  <c r="B988" i="14" s="1"/>
  <c r="Q988" i="11"/>
  <c r="S988" i="11"/>
  <c r="P987" i="15" l="1"/>
  <c r="A988" i="8"/>
  <c r="P988" i="8" s="1"/>
  <c r="Q988" i="8" s="1"/>
  <c r="Y987" i="11"/>
  <c r="W987" i="11" s="1"/>
  <c r="AC987" i="11" s="1"/>
  <c r="AF987" i="11"/>
  <c r="O987" i="14" s="1"/>
  <c r="R987" i="15" s="1"/>
  <c r="AE987" i="11"/>
  <c r="N987" i="14" s="1"/>
  <c r="Q987" i="15" s="1"/>
  <c r="AH987" i="11"/>
  <c r="Q987" i="14" s="1"/>
  <c r="T987" i="15" s="1"/>
  <c r="AG987" i="11"/>
  <c r="P987" i="14" s="1"/>
  <c r="S987" i="15" s="1"/>
  <c r="Z988" i="11"/>
  <c r="M988" i="11"/>
  <c r="N989" i="11" s="1"/>
  <c r="E988" i="8" l="1"/>
  <c r="B988" i="8"/>
  <c r="D988" i="8"/>
  <c r="A989" i="14"/>
  <c r="A989" i="15" s="1"/>
  <c r="C989" i="15" s="1"/>
  <c r="D989" i="15" s="1"/>
  <c r="T989" i="11"/>
  <c r="AB989" i="11"/>
  <c r="C989" i="14" s="1"/>
  <c r="R989" i="11"/>
  <c r="O988" i="11"/>
  <c r="X988" i="11"/>
  <c r="M988" i="14" s="1"/>
  <c r="AD987" i="11"/>
  <c r="E987" i="14" s="1"/>
  <c r="D987" i="14"/>
  <c r="P989" i="11"/>
  <c r="L989" i="11" s="1"/>
  <c r="B989" i="14" s="1"/>
  <c r="S989" i="11"/>
  <c r="Q989" i="11"/>
  <c r="U989" i="11"/>
  <c r="P988" i="15" l="1"/>
  <c r="A989" i="8"/>
  <c r="P989" i="8" s="1"/>
  <c r="Q989" i="8" s="1"/>
  <c r="Y988" i="11"/>
  <c r="W988" i="11" s="1"/>
  <c r="Z989" i="11"/>
  <c r="M989" i="11"/>
  <c r="N990" i="11" s="1"/>
  <c r="AD988" i="11" l="1"/>
  <c r="E988" i="14" s="1"/>
  <c r="AC988" i="11"/>
  <c r="D988" i="14" s="1"/>
  <c r="B989" i="8"/>
  <c r="E989" i="8"/>
  <c r="D989" i="8"/>
  <c r="C989" i="8"/>
  <c r="A990" i="14"/>
  <c r="A990" i="15" s="1"/>
  <c r="C990" i="15" s="1"/>
  <c r="D990" i="15" s="1"/>
  <c r="T990" i="11"/>
  <c r="AB990" i="11"/>
  <c r="C990" i="14" s="1"/>
  <c r="R990" i="11"/>
  <c r="AH988" i="11"/>
  <c r="Q988" i="14" s="1"/>
  <c r="T988" i="15" s="1"/>
  <c r="AF988" i="11"/>
  <c r="O988" i="14" s="1"/>
  <c r="R988" i="15" s="1"/>
  <c r="AE988" i="11"/>
  <c r="N988" i="14" s="1"/>
  <c r="Q988" i="15" s="1"/>
  <c r="P990" i="11"/>
  <c r="L990" i="11" s="1"/>
  <c r="B990" i="14" s="1"/>
  <c r="Q990" i="11"/>
  <c r="U990" i="11"/>
  <c r="S990" i="11"/>
  <c r="O989" i="11"/>
  <c r="X989" i="11"/>
  <c r="M989" i="14" s="1"/>
  <c r="AG988" i="11"/>
  <c r="P988" i="14" s="1"/>
  <c r="S988" i="15" s="1"/>
  <c r="P989" i="15" l="1"/>
  <c r="A990" i="8"/>
  <c r="P990" i="8" s="1"/>
  <c r="Q990" i="8" s="1"/>
  <c r="C988" i="8"/>
  <c r="Y989" i="11"/>
  <c r="W989" i="11" s="1"/>
  <c r="Z990" i="11"/>
  <c r="M990" i="11"/>
  <c r="N991" i="11" s="1"/>
  <c r="AE989" i="11" l="1"/>
  <c r="N989" i="14" s="1"/>
  <c r="Q989" i="15" s="1"/>
  <c r="AC989" i="11"/>
  <c r="D989" i="14" s="1"/>
  <c r="B990" i="8"/>
  <c r="C990" i="8"/>
  <c r="D990" i="8"/>
  <c r="E990" i="8"/>
  <c r="A991" i="14"/>
  <c r="A991" i="15" s="1"/>
  <c r="C991" i="15" s="1"/>
  <c r="D991" i="15" s="1"/>
  <c r="T991" i="11"/>
  <c r="AB991" i="11"/>
  <c r="C991" i="14" s="1"/>
  <c r="R991" i="11"/>
  <c r="AH989" i="11"/>
  <c r="Q989" i="14" s="1"/>
  <c r="T989" i="15" s="1"/>
  <c r="AG989" i="11"/>
  <c r="P989" i="14" s="1"/>
  <c r="S989" i="15" s="1"/>
  <c r="AD989" i="11"/>
  <c r="E989" i="14" s="1"/>
  <c r="S991" i="11"/>
  <c r="P991" i="11"/>
  <c r="L991" i="11" s="1"/>
  <c r="B991" i="14" s="1"/>
  <c r="Q991" i="11"/>
  <c r="U991" i="11"/>
  <c r="X990" i="11"/>
  <c r="M990" i="14" s="1"/>
  <c r="O990" i="11"/>
  <c r="AF989" i="11"/>
  <c r="O989" i="14" s="1"/>
  <c r="R989" i="15" s="1"/>
  <c r="P990" i="15" l="1"/>
  <c r="A991" i="8"/>
  <c r="P991" i="8" s="1"/>
  <c r="Q991" i="8" s="1"/>
  <c r="M991" i="11"/>
  <c r="N992" i="11" s="1"/>
  <c r="Z991" i="11"/>
  <c r="Y990" i="11"/>
  <c r="W990" i="11" s="1"/>
  <c r="AC990" i="11" l="1"/>
  <c r="D990" i="14" s="1"/>
  <c r="B991" i="8"/>
  <c r="E991" i="8"/>
  <c r="C991" i="8"/>
  <c r="D991" i="8"/>
  <c r="A992" i="14"/>
  <c r="A992" i="15" s="1"/>
  <c r="C992" i="15" s="1"/>
  <c r="D992" i="15" s="1"/>
  <c r="T992" i="11"/>
  <c r="AB992" i="11"/>
  <c r="C992" i="14" s="1"/>
  <c r="R992" i="11"/>
  <c r="AE990" i="11"/>
  <c r="N990" i="14" s="1"/>
  <c r="Q990" i="15" s="1"/>
  <c r="AH990" i="11"/>
  <c r="Q990" i="14" s="1"/>
  <c r="T990" i="15" s="1"/>
  <c r="AG990" i="11"/>
  <c r="P990" i="14" s="1"/>
  <c r="S990" i="15" s="1"/>
  <c r="AF990" i="11"/>
  <c r="O990" i="14" s="1"/>
  <c r="R990" i="15" s="1"/>
  <c r="AD990" i="11"/>
  <c r="E990" i="14" s="1"/>
  <c r="X991" i="11"/>
  <c r="M991" i="14" s="1"/>
  <c r="O991" i="11"/>
  <c r="Q992" i="11"/>
  <c r="P992" i="11"/>
  <c r="L992" i="11" s="1"/>
  <c r="B992" i="14" s="1"/>
  <c r="S992" i="11"/>
  <c r="U992" i="11"/>
  <c r="P991" i="15" l="1"/>
  <c r="A992" i="8"/>
  <c r="P992" i="8" s="1"/>
  <c r="Q992" i="8" s="1"/>
  <c r="M992" i="11"/>
  <c r="N993" i="11" s="1"/>
  <c r="Z992" i="11"/>
  <c r="Y991" i="11"/>
  <c r="W991" i="11" s="1"/>
  <c r="AC991" i="11" l="1"/>
  <c r="D991" i="14" s="1"/>
  <c r="B992" i="8"/>
  <c r="E992" i="8"/>
  <c r="C992" i="8"/>
  <c r="D992" i="8"/>
  <c r="A993" i="14"/>
  <c r="T993" i="11"/>
  <c r="AB993" i="11"/>
  <c r="C993" i="14" s="1"/>
  <c r="AG991" i="11"/>
  <c r="P991" i="14" s="1"/>
  <c r="S991" i="15" s="1"/>
  <c r="AH991" i="11"/>
  <c r="Q991" i="14" s="1"/>
  <c r="T991" i="15" s="1"/>
  <c r="R993" i="11"/>
  <c r="AD991" i="11"/>
  <c r="E991" i="14" s="1"/>
  <c r="AF991" i="11"/>
  <c r="O991" i="14" s="1"/>
  <c r="R991" i="15" s="1"/>
  <c r="O992" i="11"/>
  <c r="X992" i="11"/>
  <c r="M992" i="14" s="1"/>
  <c r="P993" i="11"/>
  <c r="L993" i="11" s="1"/>
  <c r="B993" i="14" s="1"/>
  <c r="S993" i="11"/>
  <c r="Q993" i="11"/>
  <c r="U993" i="11"/>
  <c r="AE991" i="11"/>
  <c r="N991" i="14" s="1"/>
  <c r="Q991" i="15" s="1"/>
  <c r="P992" i="15" l="1"/>
  <c r="A993" i="8"/>
  <c r="P993" i="8" s="1"/>
  <c r="Q993" i="8" s="1"/>
  <c r="A993" i="15"/>
  <c r="C993" i="15" s="1"/>
  <c r="D993" i="15" s="1"/>
  <c r="Y992" i="11"/>
  <c r="W992" i="11" s="1"/>
  <c r="M993" i="11"/>
  <c r="N994" i="11" s="1"/>
  <c r="Z993" i="11"/>
  <c r="D993" i="8" l="1"/>
  <c r="AD992" i="11"/>
  <c r="E992" i="14" s="1"/>
  <c r="AC992" i="11"/>
  <c r="B993" i="8"/>
  <c r="E993" i="8"/>
  <c r="A994" i="14"/>
  <c r="A994" i="15" s="1"/>
  <c r="C994" i="15" s="1"/>
  <c r="D994" i="15" s="1"/>
  <c r="T994" i="11"/>
  <c r="AB994" i="11"/>
  <c r="C994" i="14" s="1"/>
  <c r="R994" i="11"/>
  <c r="AF992" i="11"/>
  <c r="O992" i="14" s="1"/>
  <c r="R992" i="15" s="1"/>
  <c r="AG992" i="11"/>
  <c r="P992" i="14" s="1"/>
  <c r="S992" i="15" s="1"/>
  <c r="AE992" i="11"/>
  <c r="N992" i="14" s="1"/>
  <c r="Q992" i="15" s="1"/>
  <c r="O993" i="11"/>
  <c r="X993" i="11"/>
  <c r="M993" i="14" s="1"/>
  <c r="U994" i="11"/>
  <c r="Q994" i="11"/>
  <c r="P994" i="11"/>
  <c r="L994" i="11" s="1"/>
  <c r="B994" i="14" s="1"/>
  <c r="S994" i="11"/>
  <c r="AH992" i="11"/>
  <c r="Q992" i="14" s="1"/>
  <c r="T992" i="15" s="1"/>
  <c r="D992" i="14"/>
  <c r="P993" i="15" l="1"/>
  <c r="A994" i="8"/>
  <c r="P994" i="8" s="1"/>
  <c r="Q994" i="8" s="1"/>
  <c r="Y993" i="11"/>
  <c r="W993" i="11" s="1"/>
  <c r="Z994" i="11"/>
  <c r="M994" i="11"/>
  <c r="N995" i="11" s="1"/>
  <c r="AE993" i="11" l="1"/>
  <c r="N993" i="14" s="1"/>
  <c r="Q993" i="15" s="1"/>
  <c r="AC993" i="11"/>
  <c r="D994" i="8"/>
  <c r="B994" i="8"/>
  <c r="E994" i="8"/>
  <c r="A995" i="14"/>
  <c r="A995" i="15" s="1"/>
  <c r="C995" i="15" s="1"/>
  <c r="D995" i="15" s="1"/>
  <c r="T995" i="11"/>
  <c r="AB995" i="11"/>
  <c r="C995" i="14" s="1"/>
  <c r="R995" i="11"/>
  <c r="AH993" i="11"/>
  <c r="Q993" i="14" s="1"/>
  <c r="T993" i="15" s="1"/>
  <c r="AG993" i="11"/>
  <c r="P993" i="14" s="1"/>
  <c r="S993" i="15" s="1"/>
  <c r="D993" i="14"/>
  <c r="O994" i="11"/>
  <c r="X994" i="11"/>
  <c r="M994" i="14" s="1"/>
  <c r="AD993" i="11"/>
  <c r="E993" i="14" s="1"/>
  <c r="S995" i="11"/>
  <c r="Q995" i="11"/>
  <c r="A995" i="8"/>
  <c r="P995" i="8" s="1"/>
  <c r="U995" i="11"/>
  <c r="P995" i="11"/>
  <c r="L995" i="11" s="1"/>
  <c r="B995" i="14" s="1"/>
  <c r="AF993" i="11"/>
  <c r="O993" i="14" s="1"/>
  <c r="R993" i="15" s="1"/>
  <c r="C993" i="8" l="1"/>
  <c r="D995" i="8"/>
  <c r="Q995" i="8"/>
  <c r="E995" i="8"/>
  <c r="B995" i="8"/>
  <c r="C995" i="8"/>
  <c r="Y994" i="11"/>
  <c r="W994" i="11" s="1"/>
  <c r="Z995" i="11"/>
  <c r="M995" i="11"/>
  <c r="N996" i="11" s="1"/>
  <c r="AC994" i="11" l="1"/>
  <c r="D994" i="14" s="1"/>
  <c r="C994" i="8"/>
  <c r="A996" i="14"/>
  <c r="A996" i="15" s="1"/>
  <c r="C996" i="15" s="1"/>
  <c r="D996" i="15" s="1"/>
  <c r="T996" i="11"/>
  <c r="AB996" i="11"/>
  <c r="C996" i="14" s="1"/>
  <c r="R996" i="11"/>
  <c r="AF994" i="11"/>
  <c r="O994" i="14" s="1"/>
  <c r="AD994" i="11"/>
  <c r="E994" i="14" s="1"/>
  <c r="AH994" i="11"/>
  <c r="Q994" i="14" s="1"/>
  <c r="AG994" i="11"/>
  <c r="P994" i="14" s="1"/>
  <c r="AE994" i="11"/>
  <c r="N994" i="14" s="1"/>
  <c r="Q996" i="11"/>
  <c r="S996" i="11"/>
  <c r="U996" i="11"/>
  <c r="A996" i="8"/>
  <c r="P996" i="8" s="1"/>
  <c r="P996" i="11"/>
  <c r="L996" i="11" s="1"/>
  <c r="B996" i="14" s="1"/>
  <c r="X995" i="11"/>
  <c r="M995" i="14" s="1"/>
  <c r="O995" i="11"/>
  <c r="D996" i="8" l="1"/>
  <c r="Q996" i="8"/>
  <c r="E996" i="8"/>
  <c r="B996" i="8"/>
  <c r="C996" i="8"/>
  <c r="M996" i="11"/>
  <c r="N997" i="11" s="1"/>
  <c r="Z996" i="11"/>
  <c r="Y995" i="11"/>
  <c r="W995" i="11" s="1"/>
  <c r="AC995" i="11" l="1"/>
  <c r="D995" i="14" s="1"/>
  <c r="A997" i="14"/>
  <c r="A997" i="15" s="1"/>
  <c r="C997" i="15" s="1"/>
  <c r="D997" i="15" s="1"/>
  <c r="T997" i="11"/>
  <c r="AH995" i="11"/>
  <c r="Q995" i="14" s="1"/>
  <c r="AE995" i="11"/>
  <c r="N995" i="14" s="1"/>
  <c r="AG995" i="11"/>
  <c r="P995" i="14" s="1"/>
  <c r="AF995" i="11"/>
  <c r="O995" i="14" s="1"/>
  <c r="AB997" i="11"/>
  <c r="C997" i="14" s="1"/>
  <c r="R997" i="11"/>
  <c r="AD995" i="11"/>
  <c r="E995" i="14" s="1"/>
  <c r="X996" i="11"/>
  <c r="M996" i="14" s="1"/>
  <c r="O996" i="11"/>
  <c r="Q997" i="11"/>
  <c r="P997" i="11"/>
  <c r="L997" i="11" s="1"/>
  <c r="B997" i="14" s="1"/>
  <c r="S997" i="11"/>
  <c r="U997" i="11"/>
  <c r="A997" i="8" l="1"/>
  <c r="P997" i="8" s="1"/>
  <c r="Q997" i="8" s="1"/>
  <c r="Z997" i="11"/>
  <c r="M997" i="11"/>
  <c r="N998" i="11" s="1"/>
  <c r="Y996" i="11"/>
  <c r="W996" i="11" s="1"/>
  <c r="AC996" i="11" l="1"/>
  <c r="D996" i="14" s="1"/>
  <c r="C997" i="8"/>
  <c r="D997" i="8"/>
  <c r="B997" i="8"/>
  <c r="E997" i="8"/>
  <c r="A998" i="14"/>
  <c r="T998" i="11"/>
  <c r="AG996" i="11"/>
  <c r="P996" i="14" s="1"/>
  <c r="AF996" i="11"/>
  <c r="O996" i="14" s="1"/>
  <c r="AE996" i="11"/>
  <c r="N996" i="14" s="1"/>
  <c r="AH996" i="11"/>
  <c r="Q996" i="14" s="1"/>
  <c r="AB998" i="11"/>
  <c r="C998" i="14" s="1"/>
  <c r="R998" i="11"/>
  <c r="AD996" i="11"/>
  <c r="E996" i="14" s="1"/>
  <c r="U998" i="11"/>
  <c r="S998" i="11"/>
  <c r="P998" i="11"/>
  <c r="L998" i="11" s="1"/>
  <c r="B998" i="14" s="1"/>
  <c r="Q998" i="11"/>
  <c r="O997" i="11"/>
  <c r="X997" i="11"/>
  <c r="M997" i="14" s="1"/>
  <c r="A998" i="8" l="1"/>
  <c r="P998" i="8" s="1"/>
  <c r="Q998" i="8" s="1"/>
  <c r="A998" i="15"/>
  <c r="C998" i="15" s="1"/>
  <c r="D998" i="15" s="1"/>
  <c r="Y997" i="11"/>
  <c r="W997" i="11" s="1"/>
  <c r="AG997" i="11"/>
  <c r="P997" i="14" s="1"/>
  <c r="Z998" i="11"/>
  <c r="M998" i="11"/>
  <c r="N999" i="11" s="1"/>
  <c r="B998" i="8" l="1"/>
  <c r="E998" i="8"/>
  <c r="D998" i="8"/>
  <c r="AC997" i="11"/>
  <c r="D997" i="14" s="1"/>
  <c r="A999" i="14"/>
  <c r="A999" i="15" s="1"/>
  <c r="C999" i="15" s="1"/>
  <c r="D999" i="15" s="1"/>
  <c r="T999" i="11"/>
  <c r="AH997" i="11"/>
  <c r="Q997" i="14" s="1"/>
  <c r="AE997" i="11"/>
  <c r="N997" i="14" s="1"/>
  <c r="AF997" i="11"/>
  <c r="O997" i="14" s="1"/>
  <c r="AB999" i="11"/>
  <c r="C999" i="14" s="1"/>
  <c r="R999" i="11"/>
  <c r="AD997" i="11"/>
  <c r="E997" i="14" s="1"/>
  <c r="S999" i="11"/>
  <c r="P999" i="11"/>
  <c r="L999" i="11" s="1"/>
  <c r="B999" i="14" s="1"/>
  <c r="U999" i="11"/>
  <c r="Q999" i="11"/>
  <c r="X998" i="11"/>
  <c r="M998" i="14" s="1"/>
  <c r="O998" i="11"/>
  <c r="A999" i="8" l="1"/>
  <c r="P999" i="8" s="1"/>
  <c r="Q999" i="8" s="1"/>
  <c r="M999" i="11"/>
  <c r="N1000" i="11" s="1"/>
  <c r="Z999" i="11"/>
  <c r="Y998" i="11"/>
  <c r="W998" i="11" s="1"/>
  <c r="AC998" i="11" l="1"/>
  <c r="D998" i="14" s="1"/>
  <c r="D999" i="8"/>
  <c r="B999" i="8"/>
  <c r="C998" i="8"/>
  <c r="E999" i="8"/>
  <c r="A1000" i="14"/>
  <c r="A1000" i="15" s="1"/>
  <c r="C1000" i="15" s="1"/>
  <c r="D1000" i="15" s="1"/>
  <c r="T1000" i="11"/>
  <c r="AG998" i="11"/>
  <c r="P998" i="14" s="1"/>
  <c r="AH998" i="11"/>
  <c r="Q998" i="14" s="1"/>
  <c r="AE998" i="11"/>
  <c r="N998" i="14" s="1"/>
  <c r="AF998" i="11"/>
  <c r="O998" i="14" s="1"/>
  <c r="AB1000" i="11"/>
  <c r="C1000" i="14" s="1"/>
  <c r="R1000" i="11"/>
  <c r="AD998" i="11"/>
  <c r="E998" i="14" s="1"/>
  <c r="X999" i="11"/>
  <c r="M999" i="14" s="1"/>
  <c r="O999" i="11"/>
  <c r="P1000" i="11"/>
  <c r="L1000" i="11" s="1"/>
  <c r="B1000" i="14" s="1"/>
  <c r="U1000" i="11"/>
  <c r="Q1000" i="11"/>
  <c r="S1000" i="11"/>
  <c r="A1000" i="8" l="1"/>
  <c r="P1000" i="8" s="1"/>
  <c r="Q1000" i="8" s="1"/>
  <c r="M1000" i="11"/>
  <c r="N1001" i="11" s="1"/>
  <c r="Z1000" i="11"/>
  <c r="Y999" i="11"/>
  <c r="W999" i="11" s="1"/>
  <c r="C1000" i="8" l="1"/>
  <c r="D1000" i="8"/>
  <c r="AG999" i="11"/>
  <c r="P999" i="14" s="1"/>
  <c r="AC999" i="11"/>
  <c r="D999" i="14" s="1"/>
  <c r="B1000" i="8"/>
  <c r="E1000" i="8"/>
  <c r="A1001" i="14"/>
  <c r="A1001" i="15" s="1"/>
  <c r="C1001" i="15" s="1"/>
  <c r="D1001" i="15" s="1"/>
  <c r="T1001" i="11"/>
  <c r="AE999" i="11"/>
  <c r="N999" i="14" s="1"/>
  <c r="AH999" i="11"/>
  <c r="Q999" i="14" s="1"/>
  <c r="AF999" i="11"/>
  <c r="O999" i="14" s="1"/>
  <c r="AB1001" i="11"/>
  <c r="C1001" i="14" s="1"/>
  <c r="R1001" i="11"/>
  <c r="O1000" i="11"/>
  <c r="X1000" i="11"/>
  <c r="M1000" i="14" s="1"/>
  <c r="P1001" i="11"/>
  <c r="L1001" i="11" s="1"/>
  <c r="B1001" i="14" s="1"/>
  <c r="S1001" i="11"/>
  <c r="Q1001" i="11"/>
  <c r="U1001" i="11"/>
  <c r="AD999" i="11"/>
  <c r="E999" i="14" s="1"/>
  <c r="C999" i="8" l="1"/>
  <c r="A1001" i="8"/>
  <c r="P1001" i="8" s="1"/>
  <c r="Q1001" i="8" s="1"/>
  <c r="Y1000" i="11"/>
  <c r="W1000" i="11" s="1"/>
  <c r="AH1000" i="11"/>
  <c r="Q1000" i="14" s="1"/>
  <c r="AF1000" i="11"/>
  <c r="O1000" i="14" s="1"/>
  <c r="M1001" i="11"/>
  <c r="N1002" i="11" s="1"/>
  <c r="Z1001" i="11"/>
  <c r="AE1000" i="11" l="1"/>
  <c r="N1000" i="14" s="1"/>
  <c r="AC1000" i="11"/>
  <c r="D1000" i="14" s="1"/>
  <c r="D1001" i="8"/>
  <c r="C1001" i="8"/>
  <c r="B1001" i="8"/>
  <c r="E1001" i="8"/>
  <c r="A1002" i="14"/>
  <c r="A1002" i="15" s="1"/>
  <c r="C1002" i="15" s="1"/>
  <c r="D1002" i="15" s="1"/>
  <c r="T1002" i="11"/>
  <c r="AG1000" i="11"/>
  <c r="P1000" i="14" s="1"/>
  <c r="AB1002" i="11"/>
  <c r="C1002" i="14" s="1"/>
  <c r="R1002" i="11"/>
  <c r="AD1000" i="11"/>
  <c r="E1000" i="14" s="1"/>
  <c r="U1002" i="11"/>
  <c r="P1002" i="11"/>
  <c r="L1002" i="11" s="1"/>
  <c r="B1002" i="14" s="1"/>
  <c r="S1002" i="11"/>
  <c r="Q1002" i="11"/>
  <c r="X1001" i="11"/>
  <c r="M1001" i="14" s="1"/>
  <c r="O1001" i="11"/>
  <c r="A1002" i="8" l="1"/>
  <c r="P1002" i="8" s="1"/>
  <c r="Q1002" i="8" s="1"/>
  <c r="Y1001" i="11"/>
  <c r="W1001" i="11" s="1"/>
  <c r="AG1001" i="11"/>
  <c r="P1001" i="14" s="1"/>
  <c r="AF1001" i="11"/>
  <c r="O1001" i="14" s="1"/>
  <c r="AE1001" i="11"/>
  <c r="N1001" i="14" s="1"/>
  <c r="M1002" i="11"/>
  <c r="N1003" i="11" s="1"/>
  <c r="Z1002" i="11"/>
  <c r="AC1001" i="11" l="1"/>
  <c r="D1001" i="14" s="1"/>
  <c r="B1002" i="8"/>
  <c r="C1002" i="8"/>
  <c r="D1002" i="8"/>
  <c r="E1002" i="8"/>
  <c r="A1003" i="14"/>
  <c r="A1003" i="15" s="1"/>
  <c r="C1003" i="15" s="1"/>
  <c r="D1003" i="15" s="1"/>
  <c r="T1003" i="11"/>
  <c r="AH1001" i="11"/>
  <c r="Q1001" i="14" s="1"/>
  <c r="AB1003" i="11"/>
  <c r="C1003" i="14" s="1"/>
  <c r="R1003" i="11"/>
  <c r="AD1001" i="11"/>
  <c r="E1001" i="14" s="1"/>
  <c r="O1002" i="11"/>
  <c r="X1002" i="11"/>
  <c r="M1002" i="14" s="1"/>
  <c r="P1003" i="11"/>
  <c r="L1003" i="11" s="1"/>
  <c r="B1003" i="14" s="1"/>
  <c r="U1003" i="11"/>
  <c r="S1003" i="11"/>
  <c r="Q1003" i="11"/>
  <c r="A1003" i="8" l="1"/>
  <c r="P1003" i="8" s="1"/>
  <c r="Q1003" i="8" s="1"/>
  <c r="Y1002" i="11"/>
  <c r="W1002" i="11" s="1"/>
  <c r="Z1003" i="11"/>
  <c r="M1003" i="11"/>
  <c r="N1004" i="11" s="1"/>
  <c r="AC1002" i="11" l="1"/>
  <c r="D1002" i="14" s="1"/>
  <c r="E1003" i="8"/>
  <c r="D1003" i="8"/>
  <c r="B1003" i="8"/>
  <c r="A1004" i="14"/>
  <c r="A1004" i="15" s="1"/>
  <c r="C1004" i="15" s="1"/>
  <c r="D1004" i="15" s="1"/>
  <c r="T1004" i="11"/>
  <c r="AG1002" i="11"/>
  <c r="P1002" i="14" s="1"/>
  <c r="AH1002" i="11"/>
  <c r="Q1002" i="14" s="1"/>
  <c r="AF1002" i="11"/>
  <c r="O1002" i="14" s="1"/>
  <c r="AE1002" i="11"/>
  <c r="N1002" i="14" s="1"/>
  <c r="AB1004" i="11"/>
  <c r="C1004" i="14" s="1"/>
  <c r="R1004" i="11"/>
  <c r="AD1002" i="11"/>
  <c r="E1002" i="14" s="1"/>
  <c r="U1004" i="11"/>
  <c r="Q1004" i="11"/>
  <c r="S1004" i="11"/>
  <c r="P1004" i="11"/>
  <c r="L1004" i="11" s="1"/>
  <c r="B1004" i="14" s="1"/>
  <c r="O1003" i="11"/>
  <c r="X1003" i="11"/>
  <c r="M1003" i="14" s="1"/>
  <c r="A1004" i="8" l="1"/>
  <c r="E1004" i="8" s="1"/>
  <c r="Y1003" i="11"/>
  <c r="W1003" i="11" s="1"/>
  <c r="Z1004" i="11"/>
  <c r="M1004" i="11"/>
  <c r="N1005" i="11" s="1"/>
  <c r="T1005" i="11" s="1"/>
  <c r="AC1003" i="11" l="1"/>
  <c r="D1003" i="14" s="1"/>
  <c r="C1003" i="8" s="1"/>
  <c r="D1004" i="8"/>
  <c r="C1004" i="8"/>
  <c r="P1004" i="8"/>
  <c r="Q1004" i="8" s="1"/>
  <c r="B1004" i="8"/>
  <c r="A1005" i="14"/>
  <c r="A1005" i="15" s="1"/>
  <c r="C1005" i="15" s="1"/>
  <c r="D1005" i="15" s="1"/>
  <c r="R1005" i="11"/>
  <c r="S1005" i="11"/>
  <c r="U1005" i="11"/>
  <c r="AB1005" i="11"/>
  <c r="C1005" i="14" s="1"/>
  <c r="P1005" i="11"/>
  <c r="L1005" i="11" s="1"/>
  <c r="B1005" i="14" s="1"/>
  <c r="Q1005" i="11"/>
  <c r="AF1003" i="11"/>
  <c r="O1003" i="14" s="1"/>
  <c r="AG1003" i="11"/>
  <c r="P1003" i="14" s="1"/>
  <c r="AH1003" i="11"/>
  <c r="Q1003" i="14" s="1"/>
  <c r="O1004" i="11"/>
  <c r="X1004" i="11"/>
  <c r="M1004" i="14" s="1"/>
  <c r="AD1003" i="11"/>
  <c r="E1003" i="14" s="1"/>
  <c r="AE1003" i="11"/>
  <c r="N1003" i="14" s="1"/>
  <c r="A1005" i="8" l="1"/>
  <c r="P1005" i="8" s="1"/>
  <c r="Q1005" i="8" s="1"/>
  <c r="M1005" i="11"/>
  <c r="N1006" i="11" s="1"/>
  <c r="T1006" i="11" s="1"/>
  <c r="Z1005" i="11"/>
  <c r="Y1004" i="11"/>
  <c r="W1004" i="11" s="1"/>
  <c r="AH1004" i="11" l="1"/>
  <c r="Q1004" i="14" s="1"/>
  <c r="AC1004" i="11"/>
  <c r="D1005" i="8"/>
  <c r="C1005" i="8"/>
  <c r="E1005" i="8"/>
  <c r="B1005" i="8"/>
  <c r="R1006" i="11"/>
  <c r="U1006" i="11"/>
  <c r="S1006" i="11"/>
  <c r="A1006" i="14"/>
  <c r="A1006" i="15" s="1"/>
  <c r="C1006" i="15" s="1"/>
  <c r="D1006" i="15" s="1"/>
  <c r="AB1006" i="11"/>
  <c r="C1006" i="14" s="1"/>
  <c r="AF1004" i="11"/>
  <c r="O1004" i="14" s="1"/>
  <c r="AE1004" i="11"/>
  <c r="N1004" i="14" s="1"/>
  <c r="AG1004" i="11"/>
  <c r="P1004" i="14" s="1"/>
  <c r="X1005" i="11"/>
  <c r="M1005" i="14" s="1"/>
  <c r="O1005" i="11"/>
  <c r="P1006" i="11"/>
  <c r="L1006" i="11" s="1"/>
  <c r="B1006" i="14" s="1"/>
  <c r="Q1006" i="11"/>
  <c r="AD1004" i="11"/>
  <c r="E1004" i="14" s="1"/>
  <c r="D1004" i="14"/>
  <c r="A1006" i="8" l="1"/>
  <c r="P1006" i="8" s="1"/>
  <c r="Q1006" i="8" s="1"/>
  <c r="Z1006" i="11"/>
  <c r="X1006" i="11" s="1"/>
  <c r="M1006" i="14" s="1"/>
  <c r="M1006" i="11"/>
  <c r="N1007" i="11" s="1"/>
  <c r="T1007" i="11" s="1"/>
  <c r="Y1005" i="11"/>
  <c r="W1005" i="11" s="1"/>
  <c r="AC1005" i="11" l="1"/>
  <c r="D1005" i="14" s="1"/>
  <c r="B1006" i="8"/>
  <c r="D1006" i="8"/>
  <c r="E1006" i="8"/>
  <c r="A1007" i="14"/>
  <c r="A1007" i="15" s="1"/>
  <c r="C1007" i="15" s="1"/>
  <c r="D1007" i="15" s="1"/>
  <c r="R1007" i="11"/>
  <c r="S1007" i="11"/>
  <c r="U1007" i="11"/>
  <c r="AB1007" i="11"/>
  <c r="C1007" i="14" s="1"/>
  <c r="AD1005" i="11"/>
  <c r="E1005" i="14" s="1"/>
  <c r="AE1005" i="11"/>
  <c r="N1005" i="14" s="1"/>
  <c r="AH1005" i="11"/>
  <c r="Q1005" i="14" s="1"/>
  <c r="AF1005" i="11"/>
  <c r="O1005" i="14" s="1"/>
  <c r="AG1005" i="11"/>
  <c r="P1005" i="14" s="1"/>
  <c r="P1007" i="11"/>
  <c r="L1007" i="11" s="1"/>
  <c r="B1007" i="14" s="1"/>
  <c r="Q1007" i="11"/>
  <c r="O1006" i="11"/>
  <c r="A1007" i="8" l="1"/>
  <c r="P1007" i="8" s="1"/>
  <c r="Q1007" i="8" s="1"/>
  <c r="Y1006" i="11"/>
  <c r="W1006" i="11" s="1"/>
  <c r="AC1006" i="11" s="1"/>
  <c r="M1007" i="11"/>
  <c r="N1008" i="11" s="1"/>
  <c r="T1008" i="11" s="1"/>
  <c r="Z1007" i="11"/>
  <c r="D1007" i="8" l="1"/>
  <c r="E1007" i="8"/>
  <c r="B1007" i="8"/>
  <c r="AD1006" i="11"/>
  <c r="E1006" i="14" s="1"/>
  <c r="A1008" i="14"/>
  <c r="A1008" i="15" s="1"/>
  <c r="C1008" i="15" s="1"/>
  <c r="D1008" i="15" s="1"/>
  <c r="R1008" i="11"/>
  <c r="U1008" i="11"/>
  <c r="S1008" i="11"/>
  <c r="AB1008" i="11"/>
  <c r="C1008" i="14" s="1"/>
  <c r="AF1006" i="11"/>
  <c r="O1006" i="14" s="1"/>
  <c r="AE1006" i="11"/>
  <c r="N1006" i="14" s="1"/>
  <c r="AG1006" i="11"/>
  <c r="P1006" i="14" s="1"/>
  <c r="X1007" i="11"/>
  <c r="M1007" i="14" s="1"/>
  <c r="O1007" i="11"/>
  <c r="Q1008" i="11"/>
  <c r="P1008" i="11"/>
  <c r="L1008" i="11" s="1"/>
  <c r="B1008" i="14" s="1"/>
  <c r="A1008" i="8"/>
  <c r="P1008" i="8" s="1"/>
  <c r="AH1006" i="11"/>
  <c r="Q1006" i="14" s="1"/>
  <c r="D1006" i="14"/>
  <c r="C1006" i="8" l="1"/>
  <c r="D1008" i="8"/>
  <c r="Q1008" i="8"/>
  <c r="E1008" i="8"/>
  <c r="B1008" i="8"/>
  <c r="C1008" i="8"/>
  <c r="Z1008" i="11"/>
  <c r="M1008" i="11"/>
  <c r="N1009" i="11" s="1"/>
  <c r="T1009" i="11" s="1"/>
  <c r="Y1007" i="11"/>
  <c r="W1007" i="11" s="1"/>
  <c r="AC1007" i="11" l="1"/>
  <c r="D1007" i="14" s="1"/>
  <c r="C1007" i="8"/>
  <c r="A1009" i="14"/>
  <c r="A1009" i="15" s="1"/>
  <c r="C1009" i="15" s="1"/>
  <c r="D1009" i="15" s="1"/>
  <c r="R1009" i="11"/>
  <c r="S1009" i="11"/>
  <c r="U1009" i="11"/>
  <c r="AB1009" i="11"/>
  <c r="C1009" i="14" s="1"/>
  <c r="AG1007" i="11"/>
  <c r="P1007" i="14" s="1"/>
  <c r="AF1007" i="11"/>
  <c r="O1007" i="14" s="1"/>
  <c r="AD1007" i="11"/>
  <c r="E1007" i="14" s="1"/>
  <c r="AH1007" i="11"/>
  <c r="Q1007" i="14" s="1"/>
  <c r="Q1009" i="11"/>
  <c r="P1009" i="11"/>
  <c r="L1009" i="11" s="1"/>
  <c r="B1009" i="14" s="1"/>
  <c r="O1008" i="11"/>
  <c r="X1008" i="11"/>
  <c r="M1008" i="14" s="1"/>
  <c r="AE1007" i="11"/>
  <c r="N1007" i="14" s="1"/>
  <c r="A1009" i="8" l="1"/>
  <c r="P1009" i="8" s="1"/>
  <c r="Q1009" i="8" s="1"/>
  <c r="Y1008" i="11"/>
  <c r="W1008" i="11" s="1"/>
  <c r="Z1009" i="11"/>
  <c r="M1009" i="11"/>
  <c r="N1010" i="11" s="1"/>
  <c r="T1010" i="11" s="1"/>
  <c r="AD1008" i="11" l="1"/>
  <c r="E1008" i="14" s="1"/>
  <c r="AC1008" i="11"/>
  <c r="D1008" i="14" s="1"/>
  <c r="C1009" i="8"/>
  <c r="B1009" i="8"/>
  <c r="D1009" i="8"/>
  <c r="E1009" i="8"/>
  <c r="A1010" i="14"/>
  <c r="A1010" i="15" s="1"/>
  <c r="C1010" i="15" s="1"/>
  <c r="D1010" i="15" s="1"/>
  <c r="R1010" i="11"/>
  <c r="U1010" i="11"/>
  <c r="S1010" i="11"/>
  <c r="AB1010" i="11"/>
  <c r="C1010" i="14" s="1"/>
  <c r="AF1008" i="11"/>
  <c r="O1008" i="14" s="1"/>
  <c r="Q1010" i="11"/>
  <c r="P1010" i="11"/>
  <c r="L1010" i="11" s="1"/>
  <c r="B1010" i="14" s="1"/>
  <c r="AH1008" i="11"/>
  <c r="Q1008" i="14" s="1"/>
  <c r="AG1008" i="11"/>
  <c r="P1008" i="14" s="1"/>
  <c r="O1009" i="11"/>
  <c r="X1009" i="11"/>
  <c r="M1009" i="14" s="1"/>
  <c r="AE1008" i="11"/>
  <c r="N1008" i="14" s="1"/>
  <c r="A1010" i="8" l="1"/>
  <c r="P1010" i="8" s="1"/>
  <c r="Q1010" i="8" s="1"/>
  <c r="M1010" i="11"/>
  <c r="N1011" i="11" s="1"/>
  <c r="Z1010" i="11"/>
  <c r="Y1009" i="11"/>
  <c r="W1009" i="11" s="1"/>
  <c r="AH1009" i="11" l="1"/>
  <c r="Q1009" i="14" s="1"/>
  <c r="AC1009" i="11"/>
  <c r="D1009" i="14" s="1"/>
  <c r="B1010" i="8"/>
  <c r="C1010" i="8"/>
  <c r="E1010" i="8"/>
  <c r="D1010" i="8"/>
  <c r="A1011" i="14"/>
  <c r="A1011" i="15" s="1"/>
  <c r="C1011" i="15" s="1"/>
  <c r="D1011" i="15" s="1"/>
  <c r="T1011" i="11"/>
  <c r="AB1011" i="11"/>
  <c r="C1011" i="14" s="1"/>
  <c r="R1011" i="11"/>
  <c r="AG1009" i="11"/>
  <c r="P1009" i="14" s="1"/>
  <c r="AE1009" i="11"/>
  <c r="N1009" i="14" s="1"/>
  <c r="AF1009" i="11"/>
  <c r="O1009" i="14" s="1"/>
  <c r="O1010" i="11"/>
  <c r="X1010" i="11"/>
  <c r="M1010" i="14" s="1"/>
  <c r="AD1009" i="11"/>
  <c r="E1009" i="14" s="1"/>
  <c r="U1011" i="11"/>
  <c r="S1011" i="11"/>
  <c r="P1011" i="11"/>
  <c r="L1011" i="11" s="1"/>
  <c r="B1011" i="14" s="1"/>
  <c r="Q1011" i="11"/>
  <c r="A1011" i="8" l="1"/>
  <c r="P1011" i="8" s="1"/>
  <c r="Q1011" i="8" s="1"/>
  <c r="M1011" i="11"/>
  <c r="N1012" i="11" s="1"/>
  <c r="Z1011" i="11"/>
  <c r="Y1010" i="11"/>
  <c r="W1010" i="11" s="1"/>
  <c r="B1011" i="8" l="1"/>
  <c r="E1011" i="8"/>
  <c r="AC1010" i="11"/>
  <c r="D1010" i="14" s="1"/>
  <c r="D1011" i="8"/>
  <c r="A1012" i="14"/>
  <c r="A1012" i="15" s="1"/>
  <c r="C1012" i="15" s="1"/>
  <c r="D1012" i="15" s="1"/>
  <c r="T1012" i="11"/>
  <c r="AB1012" i="11"/>
  <c r="C1012" i="14" s="1"/>
  <c r="R1012" i="11"/>
  <c r="AE1010" i="11"/>
  <c r="N1010" i="14" s="1"/>
  <c r="AD1010" i="11"/>
  <c r="E1010" i="14" s="1"/>
  <c r="AG1010" i="11"/>
  <c r="P1010" i="14" s="1"/>
  <c r="AH1010" i="11"/>
  <c r="Q1010" i="14" s="1"/>
  <c r="AF1010" i="11"/>
  <c r="O1010" i="14" s="1"/>
  <c r="O1011" i="11"/>
  <c r="X1011" i="11"/>
  <c r="M1011" i="14" s="1"/>
  <c r="P1012" i="11"/>
  <c r="L1012" i="11" s="1"/>
  <c r="B1012" i="14" s="1"/>
  <c r="S1012" i="11"/>
  <c r="U1012" i="11"/>
  <c r="Q1012" i="11"/>
  <c r="A1012" i="8" l="1"/>
  <c r="P1012" i="8" s="1"/>
  <c r="Q1012" i="8" s="1"/>
  <c r="Y1011" i="11"/>
  <c r="W1011" i="11" s="1"/>
  <c r="M1012" i="11"/>
  <c r="N1013" i="11" s="1"/>
  <c r="Z1012" i="11"/>
  <c r="AC1011" i="11" l="1"/>
  <c r="D1011" i="14" s="1"/>
  <c r="B1012" i="8"/>
  <c r="C1011" i="8"/>
  <c r="D1012" i="8"/>
  <c r="E1012" i="8"/>
  <c r="A1013" i="14"/>
  <c r="A1013" i="15" s="1"/>
  <c r="C1013" i="15" s="1"/>
  <c r="D1013" i="15" s="1"/>
  <c r="T1013" i="11"/>
  <c r="AB1013" i="11"/>
  <c r="C1013" i="14" s="1"/>
  <c r="R1013" i="11"/>
  <c r="AH1011" i="11"/>
  <c r="Q1011" i="14" s="1"/>
  <c r="AF1011" i="11"/>
  <c r="O1011" i="14" s="1"/>
  <c r="AG1011" i="11"/>
  <c r="P1011" i="14" s="1"/>
  <c r="AD1011" i="11"/>
  <c r="E1011" i="14" s="1"/>
  <c r="AE1011" i="11"/>
  <c r="N1011" i="14" s="1"/>
  <c r="O1012" i="11"/>
  <c r="X1012" i="11"/>
  <c r="M1012" i="14" s="1"/>
  <c r="S1013" i="11"/>
  <c r="Q1013" i="11"/>
  <c r="P1013" i="11"/>
  <c r="L1013" i="11" s="1"/>
  <c r="B1013" i="14" s="1"/>
  <c r="U1013" i="11"/>
  <c r="A1013" i="8" l="1"/>
  <c r="P1013" i="8" s="1"/>
  <c r="Q1013" i="8" s="1"/>
  <c r="Y1012" i="11"/>
  <c r="W1012" i="11" s="1"/>
  <c r="Z1013" i="11"/>
  <c r="M1013" i="11"/>
  <c r="N1014" i="11" s="1"/>
  <c r="E1013" i="8" l="1"/>
  <c r="AE1012" i="11"/>
  <c r="AC1012" i="11"/>
  <c r="D1012" i="14" s="1"/>
  <c r="B1013" i="8"/>
  <c r="C1013" i="8"/>
  <c r="D1013" i="8"/>
  <c r="A1014" i="14"/>
  <c r="A1014" i="15" s="1"/>
  <c r="C1014" i="15" s="1"/>
  <c r="D1014" i="15" s="1"/>
  <c r="T1014" i="11"/>
  <c r="AB1014" i="11"/>
  <c r="C1014" i="14" s="1"/>
  <c r="R1014" i="11"/>
  <c r="AF1012" i="11"/>
  <c r="AG1012" i="11"/>
  <c r="AD1012" i="11"/>
  <c r="E1012" i="14" s="1"/>
  <c r="O1013" i="11"/>
  <c r="X1013" i="11"/>
  <c r="M1013" i="14" s="1"/>
  <c r="U1014" i="11"/>
  <c r="Q1014" i="11"/>
  <c r="S1014" i="11"/>
  <c r="P1014" i="11"/>
  <c r="L1014" i="11" s="1"/>
  <c r="B1014" i="14" s="1"/>
  <c r="AH1012" i="11"/>
  <c r="C1012" i="8" l="1"/>
  <c r="A1014" i="8"/>
  <c r="P1014" i="8" s="1"/>
  <c r="Q1014" i="8" s="1"/>
  <c r="Y1013" i="11"/>
  <c r="W1013" i="11" s="1"/>
  <c r="M1014" i="11"/>
  <c r="N1015" i="11" s="1"/>
  <c r="Z1014" i="11"/>
  <c r="AC1013" i="11" l="1"/>
  <c r="D1013" i="14" s="1"/>
  <c r="E1014" i="8"/>
  <c r="C1014" i="8"/>
  <c r="B1014" i="8"/>
  <c r="D1014" i="8"/>
  <c r="A1015" i="14"/>
  <c r="A1015" i="15" s="1"/>
  <c r="C1015" i="15" s="1"/>
  <c r="D1015" i="15" s="1"/>
  <c r="T1015" i="11"/>
  <c r="AB1015" i="11"/>
  <c r="C1015" i="14" s="1"/>
  <c r="R1015" i="11"/>
  <c r="AF1013" i="11"/>
  <c r="AG1013" i="11"/>
  <c r="X1014" i="11"/>
  <c r="M1014" i="14" s="1"/>
  <c r="O1014" i="11"/>
  <c r="AD1013" i="11"/>
  <c r="E1013" i="14" s="1"/>
  <c r="AE1013" i="11"/>
  <c r="S1015" i="11"/>
  <c r="U1015" i="11"/>
  <c r="Q1015" i="11"/>
  <c r="P1015" i="11"/>
  <c r="L1015" i="11" s="1"/>
  <c r="B1015" i="14" s="1"/>
  <c r="AH1013" i="11"/>
  <c r="A1015" i="8" l="1"/>
  <c r="P1015" i="8" s="1"/>
  <c r="Q1015" i="8" s="1"/>
  <c r="M1015" i="11"/>
  <c r="N1016" i="11" s="1"/>
  <c r="Z1015" i="11"/>
  <c r="Y1014" i="11"/>
  <c r="W1014" i="11" s="1"/>
  <c r="AC1014" i="11" l="1"/>
  <c r="D1014" i="14" s="1"/>
  <c r="C1015" i="8"/>
  <c r="D1015" i="8"/>
  <c r="B1015" i="8"/>
  <c r="E1015" i="8"/>
  <c r="A1016" i="14"/>
  <c r="A1016" i="15" s="1"/>
  <c r="C1016" i="15" s="1"/>
  <c r="D1016" i="15" s="1"/>
  <c r="T1016" i="11"/>
  <c r="AB1016" i="11"/>
  <c r="C1016" i="14" s="1"/>
  <c r="R1016" i="11"/>
  <c r="AE1014" i="11"/>
  <c r="AH1014" i="11"/>
  <c r="AG1014" i="11"/>
  <c r="AD1014" i="11"/>
  <c r="E1014" i="14" s="1"/>
  <c r="AF1014" i="11"/>
  <c r="O1015" i="11"/>
  <c r="X1015" i="11"/>
  <c r="M1015" i="14" s="1"/>
  <c r="S1016" i="11"/>
  <c r="Q1016" i="11"/>
  <c r="P1016" i="11"/>
  <c r="L1016" i="11" s="1"/>
  <c r="B1016" i="14" s="1"/>
  <c r="U1016" i="11"/>
  <c r="A1016" i="8" l="1"/>
  <c r="P1016" i="8" s="1"/>
  <c r="Q1016" i="8" s="1"/>
  <c r="Y1015" i="11"/>
  <c r="W1015" i="11" s="1"/>
  <c r="M1016" i="11"/>
  <c r="N1017" i="11" s="1"/>
  <c r="Z1016" i="11"/>
  <c r="AC1015" i="11" l="1"/>
  <c r="D1015" i="14" s="1"/>
  <c r="E1016" i="8"/>
  <c r="D1016" i="8"/>
  <c r="B1016" i="8"/>
  <c r="A1017" i="14"/>
  <c r="A1017" i="15" s="1"/>
  <c r="C1017" i="15" s="1"/>
  <c r="D1017" i="15" s="1"/>
  <c r="T1017" i="11"/>
  <c r="AB1017" i="11"/>
  <c r="C1017" i="14" s="1"/>
  <c r="R1017" i="11"/>
  <c r="AE1015" i="11"/>
  <c r="AG1015" i="11"/>
  <c r="AD1015" i="11"/>
  <c r="E1015" i="14" s="1"/>
  <c r="U1017" i="11"/>
  <c r="P1017" i="11"/>
  <c r="L1017" i="11" s="1"/>
  <c r="B1017" i="14" s="1"/>
  <c r="S1017" i="11"/>
  <c r="Q1017" i="11"/>
  <c r="AF1015" i="11"/>
  <c r="O1016" i="11"/>
  <c r="X1016" i="11"/>
  <c r="M1016" i="14" s="1"/>
  <c r="AH1015" i="11"/>
  <c r="A1017" i="8" l="1"/>
  <c r="B1017" i="8" s="1"/>
  <c r="Y1016" i="11"/>
  <c r="W1016" i="11" s="1"/>
  <c r="M1017" i="11"/>
  <c r="N1018" i="11" s="1"/>
  <c r="Z1017" i="11"/>
  <c r="AF1016" i="11" l="1"/>
  <c r="AC1016" i="11"/>
  <c r="D1016" i="14" s="1"/>
  <c r="E1017" i="8"/>
  <c r="D1017" i="8"/>
  <c r="C1017" i="8"/>
  <c r="P1017" i="8"/>
  <c r="Q1017" i="8" s="1"/>
  <c r="AD1016" i="11"/>
  <c r="E1016" i="14" s="1"/>
  <c r="AH1016" i="11"/>
  <c r="A1018" i="14"/>
  <c r="A1018" i="15" s="1"/>
  <c r="C1018" i="15" s="1"/>
  <c r="D1018" i="15" s="1"/>
  <c r="T1018" i="11"/>
  <c r="AG1016" i="11"/>
  <c r="AB1018" i="11"/>
  <c r="C1018" i="14" s="1"/>
  <c r="R1018" i="11"/>
  <c r="U1018" i="11"/>
  <c r="S1018" i="11"/>
  <c r="Q1018" i="11"/>
  <c r="P1018" i="11"/>
  <c r="L1018" i="11" s="1"/>
  <c r="B1018" i="14" s="1"/>
  <c r="X1017" i="11"/>
  <c r="M1017" i="14" s="1"/>
  <c r="O1017" i="11"/>
  <c r="AE1016" i="11"/>
  <c r="A1018" i="8" l="1"/>
  <c r="E1018" i="8" s="1"/>
  <c r="C1016" i="8"/>
  <c r="Z1018" i="11"/>
  <c r="M1018" i="11"/>
  <c r="N1019" i="11" s="1"/>
  <c r="Y1017" i="11"/>
  <c r="W1017" i="11" s="1"/>
  <c r="AC1017" i="11" l="1"/>
  <c r="D1017" i="14" s="1"/>
  <c r="C1018" i="8"/>
  <c r="D1018" i="8"/>
  <c r="B1018" i="8"/>
  <c r="P1018" i="8"/>
  <c r="Q1018" i="8" s="1"/>
  <c r="AH1017" i="11"/>
  <c r="AD1017" i="11"/>
  <c r="E1017" i="14" s="1"/>
  <c r="AE1017" i="11"/>
  <c r="A1019" i="14"/>
  <c r="A1019" i="15" s="1"/>
  <c r="C1019" i="15" s="1"/>
  <c r="D1019" i="15" s="1"/>
  <c r="T1019" i="11"/>
  <c r="AG1017" i="11"/>
  <c r="AF1017" i="11"/>
  <c r="AB1019" i="11"/>
  <c r="C1019" i="14" s="1"/>
  <c r="R1019" i="11"/>
  <c r="Q1019" i="11"/>
  <c r="S1019" i="11"/>
  <c r="P1019" i="11"/>
  <c r="L1019" i="11" s="1"/>
  <c r="B1019" i="14" s="1"/>
  <c r="U1019" i="11"/>
  <c r="O1018" i="11"/>
  <c r="X1018" i="11"/>
  <c r="M1018" i="14" s="1"/>
  <c r="A1019" i="8" l="1"/>
  <c r="P1019" i="8" s="1"/>
  <c r="Q1019" i="8" s="1"/>
  <c r="W1018" i="11"/>
  <c r="Y1018" i="11"/>
  <c r="M1019" i="11"/>
  <c r="N1020" i="11" s="1"/>
  <c r="Z1019" i="11"/>
  <c r="AC1018" i="11" l="1"/>
  <c r="D1018" i="14" s="1"/>
  <c r="E1019" i="8"/>
  <c r="D1019" i="8"/>
  <c r="B1019" i="8"/>
  <c r="C1019" i="8"/>
  <c r="AH1018" i="11"/>
  <c r="AG1018" i="11"/>
  <c r="A1020" i="14"/>
  <c r="A1020" i="15" s="1"/>
  <c r="C1020" i="15" s="1"/>
  <c r="D1020" i="15" s="1"/>
  <c r="T1020" i="11"/>
  <c r="AF1018" i="11"/>
  <c r="AD1018" i="11"/>
  <c r="E1018" i="14" s="1"/>
  <c r="AE1018" i="11"/>
  <c r="AB1020" i="11"/>
  <c r="C1020" i="14" s="1"/>
  <c r="R1020" i="11"/>
  <c r="O1019" i="11"/>
  <c r="X1019" i="11"/>
  <c r="M1019" i="14" s="1"/>
  <c r="S1020" i="11"/>
  <c r="Q1020" i="11"/>
  <c r="U1020" i="11"/>
  <c r="P1020" i="11"/>
  <c r="L1020" i="11" s="1"/>
  <c r="B1020" i="14" s="1"/>
  <c r="A1020" i="8" l="1"/>
  <c r="P1020" i="8" s="1"/>
  <c r="Q1020" i="8" s="1"/>
  <c r="W1019" i="11"/>
  <c r="Y1019" i="11"/>
  <c r="Z1020" i="11"/>
  <c r="M1020" i="11"/>
  <c r="N1021" i="11" s="1"/>
  <c r="AC1019" i="11" l="1"/>
  <c r="D1019" i="14" s="1"/>
  <c r="C1020" i="8"/>
  <c r="D1020" i="8"/>
  <c r="B1020" i="8"/>
  <c r="E1020" i="8"/>
  <c r="AD1019" i="11"/>
  <c r="E1019" i="14" s="1"/>
  <c r="AE1019" i="11"/>
  <c r="AH1019" i="11"/>
  <c r="AF1019" i="11"/>
  <c r="AG1019" i="11"/>
  <c r="A1021" i="14"/>
  <c r="A1021" i="15" s="1"/>
  <c r="C1021" i="15" s="1"/>
  <c r="D1021" i="15" s="1"/>
  <c r="T1021" i="11"/>
  <c r="AB1021" i="11"/>
  <c r="C1021" i="14" s="1"/>
  <c r="R1021" i="11"/>
  <c r="U1021" i="11"/>
  <c r="Q1021" i="11"/>
  <c r="P1021" i="11"/>
  <c r="L1021" i="11" s="1"/>
  <c r="B1021" i="14" s="1"/>
  <c r="S1021" i="11"/>
  <c r="O1020" i="11"/>
  <c r="X1020" i="11"/>
  <c r="M1020" i="14" s="1"/>
  <c r="A1021" i="8" l="1"/>
  <c r="P1021" i="8" s="1"/>
  <c r="Q1021" i="8" s="1"/>
  <c r="Y1020" i="11"/>
  <c r="W1020" i="11" s="1"/>
  <c r="Z1021" i="11"/>
  <c r="M1021" i="11"/>
  <c r="N1022" i="11" s="1"/>
  <c r="AG1020" i="11" l="1"/>
  <c r="AC1020" i="11"/>
  <c r="B1021" i="8"/>
  <c r="E1021" i="8"/>
  <c r="C1021" i="8"/>
  <c r="D1021" i="8"/>
  <c r="AE1020" i="11"/>
  <c r="AH1020" i="11"/>
  <c r="AF1020" i="11"/>
  <c r="D1020" i="14"/>
  <c r="AD1020" i="11"/>
  <c r="E1020" i="14" s="1"/>
  <c r="A1022" i="14"/>
  <c r="A1022" i="15" s="1"/>
  <c r="C1022" i="15" s="1"/>
  <c r="D1022" i="15" s="1"/>
  <c r="T1022" i="11"/>
  <c r="AB1022" i="11"/>
  <c r="C1022" i="14" s="1"/>
  <c r="R1022" i="11"/>
  <c r="X1021" i="11"/>
  <c r="M1021" i="14" s="1"/>
  <c r="O1021" i="11"/>
  <c r="Q1022" i="11"/>
  <c r="S1022" i="11"/>
  <c r="U1022" i="11"/>
  <c r="P1022" i="11"/>
  <c r="L1022" i="11" s="1"/>
  <c r="B1022" i="14" s="1"/>
  <c r="A1022" i="8" l="1"/>
  <c r="P1022" i="8" s="1"/>
  <c r="Q1022" i="8" s="1"/>
  <c r="Z1022" i="11"/>
  <c r="M1022" i="11"/>
  <c r="N1023" i="11" s="1"/>
  <c r="Y1021" i="11"/>
  <c r="W1021" i="11" s="1"/>
  <c r="AH1021" i="11" l="1"/>
  <c r="AC1021" i="11"/>
  <c r="D1021" i="14" s="1"/>
  <c r="B1022" i="8"/>
  <c r="D1022" i="8"/>
  <c r="C1022" i="8"/>
  <c r="E1022" i="8"/>
  <c r="AF1021" i="11"/>
  <c r="AE1021" i="11"/>
  <c r="AG1021" i="11"/>
  <c r="AD1021" i="11"/>
  <c r="E1021" i="14" s="1"/>
  <c r="A1023" i="14"/>
  <c r="A1023" i="15" s="1"/>
  <c r="C1023" i="15" s="1"/>
  <c r="D1023" i="15" s="1"/>
  <c r="T1023" i="11"/>
  <c r="AB1023" i="11"/>
  <c r="C1023" i="14" s="1"/>
  <c r="R1023" i="11"/>
  <c r="O1022" i="11"/>
  <c r="X1022" i="11"/>
  <c r="M1022" i="14" s="1"/>
  <c r="U1023" i="11"/>
  <c r="P1023" i="11"/>
  <c r="L1023" i="11" s="1"/>
  <c r="B1023" i="14" s="1"/>
  <c r="Q1023" i="11"/>
  <c r="S1023" i="11"/>
  <c r="A1023" i="8" l="1"/>
  <c r="P1023" i="8" s="1"/>
  <c r="Q1023" i="8" s="1"/>
  <c r="Y1022" i="11"/>
  <c r="W1022" i="11" s="1"/>
  <c r="M1023" i="11"/>
  <c r="N1024" i="11" s="1"/>
  <c r="Z1023" i="11"/>
  <c r="AE1022" i="11" l="1"/>
  <c r="AC1022" i="11"/>
  <c r="D1022" i="14" s="1"/>
  <c r="C1023" i="8"/>
  <c r="D1023" i="8"/>
  <c r="B1023" i="8"/>
  <c r="E1023" i="8"/>
  <c r="AH1022" i="11"/>
  <c r="AF1022" i="11"/>
  <c r="AG1022" i="11"/>
  <c r="AD1022" i="11"/>
  <c r="E1022" i="14" s="1"/>
  <c r="A1024" i="14"/>
  <c r="A1024" i="15" s="1"/>
  <c r="C1024" i="15" s="1"/>
  <c r="D1024" i="15" s="1"/>
  <c r="T1024" i="11"/>
  <c r="AB1024" i="11"/>
  <c r="C1024" i="14" s="1"/>
  <c r="R1024" i="11"/>
  <c r="X1023" i="11"/>
  <c r="M1023" i="14" s="1"/>
  <c r="O1023" i="11"/>
  <c r="U1024" i="11"/>
  <c r="S1024" i="11"/>
  <c r="Q1024" i="11"/>
  <c r="P1024" i="11"/>
  <c r="L1024" i="11" s="1"/>
  <c r="B1024" i="14" s="1"/>
  <c r="A1024" i="8" l="1"/>
  <c r="P1024" i="8" s="1"/>
  <c r="Q1024" i="8" s="1"/>
  <c r="Z1024" i="11"/>
  <c r="M1024" i="11"/>
  <c r="N1025" i="11" s="1"/>
  <c r="Y1023" i="11"/>
  <c r="W1023" i="11" s="1"/>
  <c r="AC1023" i="11" l="1"/>
  <c r="D1023" i="14" s="1"/>
  <c r="C1024" i="8"/>
  <c r="D1024" i="8"/>
  <c r="B1024" i="8"/>
  <c r="E1024" i="8"/>
  <c r="AH1023" i="11"/>
  <c r="AE1023" i="11"/>
  <c r="AF1023" i="11"/>
  <c r="AG1023" i="11"/>
  <c r="A1025" i="14"/>
  <c r="A1025" i="15" s="1"/>
  <c r="C1025" i="15" s="1"/>
  <c r="D1025" i="15" s="1"/>
  <c r="T1025" i="11"/>
  <c r="AD1023" i="11"/>
  <c r="E1023" i="14" s="1"/>
  <c r="AB1025" i="11"/>
  <c r="C1025" i="14" s="1"/>
  <c r="A1025" i="8"/>
  <c r="R1025" i="11"/>
  <c r="P1025" i="11"/>
  <c r="L1025" i="11" s="1"/>
  <c r="B1025" i="14" s="1"/>
  <c r="Q1025" i="11"/>
  <c r="U1025" i="11"/>
  <c r="S1025" i="11"/>
  <c r="X1024" i="11"/>
  <c r="M1024" i="14" s="1"/>
  <c r="O1024" i="11"/>
  <c r="P1025" i="8" l="1"/>
  <c r="Q1025" i="8" s="1"/>
  <c r="D1025" i="8"/>
  <c r="E1025" i="8"/>
  <c r="B1025" i="8"/>
  <c r="C1025" i="8"/>
  <c r="M1025" i="11"/>
  <c r="N1026" i="11" s="1"/>
  <c r="Z1025" i="11"/>
  <c r="Y1024" i="11"/>
  <c r="W1024" i="11" s="1"/>
  <c r="AH1024" i="11" l="1"/>
  <c r="AC1024" i="11"/>
  <c r="D1024" i="14" s="1"/>
  <c r="AF1024" i="11"/>
  <c r="AG1024" i="11"/>
  <c r="AE1024" i="11"/>
  <c r="AD1024" i="11"/>
  <c r="E1024" i="14" s="1"/>
  <c r="A1026" i="14"/>
  <c r="A1026" i="15" s="1"/>
  <c r="C1026" i="15" s="1"/>
  <c r="D1026" i="15" s="1"/>
  <c r="T1026" i="11"/>
  <c r="AB1026" i="11"/>
  <c r="C1026" i="14" s="1"/>
  <c r="R1026" i="11"/>
  <c r="O1025" i="11"/>
  <c r="X1025" i="11"/>
  <c r="M1025" i="14" s="1"/>
  <c r="P1026" i="11"/>
  <c r="L1026" i="11" s="1"/>
  <c r="B1026" i="14" s="1"/>
  <c r="U1026" i="11"/>
  <c r="S1026" i="11"/>
  <c r="Q1026" i="11"/>
  <c r="A1026" i="8" l="1"/>
  <c r="P1026" i="8" s="1"/>
  <c r="Q1026" i="8" s="1"/>
  <c r="Y1025" i="11"/>
  <c r="W1025" i="11" s="1"/>
  <c r="Z1026" i="11"/>
  <c r="M1026" i="11"/>
  <c r="N1027" i="11" s="1"/>
  <c r="AF1025" i="11" l="1"/>
  <c r="AC1025" i="11"/>
  <c r="D1025" i="14" s="1"/>
  <c r="B1026" i="8"/>
  <c r="D1026" i="8"/>
  <c r="C1026" i="8"/>
  <c r="E1026" i="8"/>
  <c r="AG1025" i="11"/>
  <c r="AE1025" i="11"/>
  <c r="AH1025" i="11"/>
  <c r="AD1025" i="11"/>
  <c r="E1025" i="14" s="1"/>
  <c r="A1027" i="14"/>
  <c r="A1027" i="15" s="1"/>
  <c r="C1027" i="15" s="1"/>
  <c r="D1027" i="15" s="1"/>
  <c r="T1027" i="11"/>
  <c r="AB1027" i="11"/>
  <c r="C1027" i="14" s="1"/>
  <c r="R1027" i="11"/>
  <c r="P1027" i="11"/>
  <c r="L1027" i="11" s="1"/>
  <c r="B1027" i="14" s="1"/>
  <c r="U1027" i="11"/>
  <c r="Q1027" i="11"/>
  <c r="S1027" i="11"/>
  <c r="O1026" i="11"/>
  <c r="X1026" i="11"/>
  <c r="M1026" i="14" s="1"/>
  <c r="A1027" i="8" l="1"/>
  <c r="P1027" i="8" s="1"/>
  <c r="Q1027" i="8" s="1"/>
  <c r="W1026" i="11"/>
  <c r="Y1026" i="11"/>
  <c r="Z1027" i="11"/>
  <c r="M1027" i="11"/>
  <c r="N1028" i="11" s="1"/>
  <c r="AC1026" i="11" l="1"/>
  <c r="D1026" i="14" s="1"/>
  <c r="B1027" i="8"/>
  <c r="E1027" i="8"/>
  <c r="D1027" i="8"/>
  <c r="C1027" i="8"/>
  <c r="AF1026" i="11"/>
  <c r="AH1026" i="11"/>
  <c r="AE1026" i="11"/>
  <c r="AG1026" i="11"/>
  <c r="A1028" i="14"/>
  <c r="A1028" i="15" s="1"/>
  <c r="C1028" i="15" s="1"/>
  <c r="D1028" i="15" s="1"/>
  <c r="T1028" i="11"/>
  <c r="AD1026" i="11"/>
  <c r="E1026" i="14" s="1"/>
  <c r="AB1028" i="11"/>
  <c r="C1028" i="14" s="1"/>
  <c r="A1028" i="8"/>
  <c r="R1028" i="11"/>
  <c r="X1027" i="11"/>
  <c r="M1027" i="14" s="1"/>
  <c r="O1027" i="11"/>
  <c r="P1028" i="11"/>
  <c r="L1028" i="11" s="1"/>
  <c r="B1028" i="14" s="1"/>
  <c r="U1028" i="11"/>
  <c r="Q1028" i="11"/>
  <c r="S1028" i="11"/>
  <c r="P1028" i="8" l="1"/>
  <c r="Q1028" i="8" s="1"/>
  <c r="D1028" i="8"/>
  <c r="E1028" i="8"/>
  <c r="B1028" i="8"/>
  <c r="C1028" i="8"/>
  <c r="M1028" i="11"/>
  <c r="N1029" i="11" s="1"/>
  <c r="Z1028" i="11"/>
  <c r="Y1027" i="11"/>
  <c r="W1027" i="11" s="1"/>
  <c r="AG1027" i="11" l="1"/>
  <c r="AC1027" i="11"/>
  <c r="D1027" i="14" s="1"/>
  <c r="AE1027" i="11"/>
  <c r="AF1027" i="11"/>
  <c r="AH1027" i="11"/>
  <c r="AD1027" i="11"/>
  <c r="E1027" i="14" s="1"/>
  <c r="A1029" i="14"/>
  <c r="A1029" i="15" s="1"/>
  <c r="C1029" i="15" s="1"/>
  <c r="D1029" i="15" s="1"/>
  <c r="T1029" i="11"/>
  <c r="AB1029" i="11"/>
  <c r="C1029" i="14" s="1"/>
  <c r="R1029" i="11"/>
  <c r="P1029" i="11"/>
  <c r="L1029" i="11" s="1"/>
  <c r="B1029" i="14" s="1"/>
  <c r="Q1029" i="11"/>
  <c r="S1029" i="11"/>
  <c r="U1029" i="11"/>
  <c r="O1028" i="11"/>
  <c r="X1028" i="11"/>
  <c r="M1028" i="14" s="1"/>
  <c r="A1029" i="8" l="1"/>
  <c r="E1029" i="8" s="1"/>
  <c r="Y1028" i="11"/>
  <c r="W1028" i="11" s="1"/>
  <c r="Z1029" i="11"/>
  <c r="M1029" i="11"/>
  <c r="N1030" i="11" s="1"/>
  <c r="AC1028" i="11" l="1"/>
  <c r="D1028" i="14" s="1"/>
  <c r="C1029" i="8"/>
  <c r="B1029" i="8"/>
  <c r="D1029" i="8"/>
  <c r="P1029" i="8"/>
  <c r="Q1029" i="8" s="1"/>
  <c r="AG1028" i="11"/>
  <c r="AH1028" i="11"/>
  <c r="AE1028" i="11"/>
  <c r="AF1028" i="11"/>
  <c r="A1030" i="14"/>
  <c r="A1030" i="15" s="1"/>
  <c r="C1030" i="15" s="1"/>
  <c r="D1030" i="15" s="1"/>
  <c r="T1030" i="11"/>
  <c r="AD1028" i="11"/>
  <c r="E1028" i="14" s="1"/>
  <c r="AB1030" i="11"/>
  <c r="C1030" i="14" s="1"/>
  <c r="A1030" i="8"/>
  <c r="R1030" i="11"/>
  <c r="Q1030" i="11"/>
  <c r="P1030" i="11"/>
  <c r="L1030" i="11" s="1"/>
  <c r="B1030" i="14" s="1"/>
  <c r="U1030" i="11"/>
  <c r="S1030" i="11"/>
  <c r="X1029" i="11"/>
  <c r="M1029" i="14" s="1"/>
  <c r="O1029" i="11"/>
  <c r="P1030" i="8" l="1"/>
  <c r="Q1030" i="8" s="1"/>
  <c r="D1030" i="8"/>
  <c r="E1030" i="8"/>
  <c r="C1030" i="8"/>
  <c r="B1030" i="8"/>
  <c r="Z1030" i="11"/>
  <c r="M1030" i="11"/>
  <c r="N1031" i="11" s="1"/>
  <c r="Y1029" i="11"/>
  <c r="W1029" i="11" s="1"/>
  <c r="AC1029" i="11" l="1"/>
  <c r="D1029" i="14" s="1"/>
  <c r="AF1029" i="11"/>
  <c r="AH1029" i="11"/>
  <c r="AE1029" i="11"/>
  <c r="AG1029" i="11"/>
  <c r="A1031" i="14"/>
  <c r="A1031" i="15" s="1"/>
  <c r="C1031" i="15" s="1"/>
  <c r="D1031" i="15" s="1"/>
  <c r="T1031" i="11"/>
  <c r="AD1029" i="11"/>
  <c r="E1029" i="14" s="1"/>
  <c r="AB1031" i="11"/>
  <c r="C1031" i="14" s="1"/>
  <c r="R1031" i="11"/>
  <c r="U1031" i="11"/>
  <c r="S1031" i="11"/>
  <c r="P1031" i="11"/>
  <c r="L1031" i="11" s="1"/>
  <c r="B1031" i="14" s="1"/>
  <c r="Q1031" i="11"/>
  <c r="X1030" i="11"/>
  <c r="M1030" i="14" s="1"/>
  <c r="O1030" i="11"/>
  <c r="A1031" i="8" l="1"/>
  <c r="E1031" i="8" s="1"/>
  <c r="M1031" i="11"/>
  <c r="N1032" i="11" s="1"/>
  <c r="Z1031" i="11"/>
  <c r="Y1030" i="11"/>
  <c r="W1030" i="11" s="1"/>
  <c r="AH1030" i="11"/>
  <c r="AG1030" i="11"/>
  <c r="AF1030" i="11"/>
  <c r="AD1030" i="11" l="1"/>
  <c r="E1030" i="14" s="1"/>
  <c r="AC1030" i="11"/>
  <c r="D1030" i="14" s="1"/>
  <c r="D1031" i="8"/>
  <c r="C1031" i="8"/>
  <c r="B1031" i="8"/>
  <c r="P1031" i="8"/>
  <c r="Q1031" i="8" s="1"/>
  <c r="A1032" i="14"/>
  <c r="A1032" i="15" s="1"/>
  <c r="C1032" i="15" s="1"/>
  <c r="D1032" i="15" s="1"/>
  <c r="T1032" i="11"/>
  <c r="AB1032" i="11"/>
  <c r="C1032" i="14" s="1"/>
  <c r="R1032" i="11"/>
  <c r="AE1030" i="11"/>
  <c r="O1031" i="11"/>
  <c r="X1031" i="11"/>
  <c r="M1031" i="14" s="1"/>
  <c r="U1032" i="11"/>
  <c r="Q1032" i="11"/>
  <c r="S1032" i="11"/>
  <c r="P1032" i="11"/>
  <c r="L1032" i="11" s="1"/>
  <c r="B1032" i="14" s="1"/>
  <c r="A1032" i="8" l="1"/>
  <c r="D1032" i="8" s="1"/>
  <c r="Y1031" i="11"/>
  <c r="W1031" i="11" s="1"/>
  <c r="AE1031" i="11"/>
  <c r="AH1031" i="11"/>
  <c r="AF1031" i="11"/>
  <c r="AG1031" i="11"/>
  <c r="M1032" i="11"/>
  <c r="N1033" i="11" s="1"/>
  <c r="T1033" i="11" s="1"/>
  <c r="Z1032" i="11"/>
  <c r="AC1031" i="11" l="1"/>
  <c r="D1031" i="14" s="1"/>
  <c r="P1032" i="8"/>
  <c r="Q1032" i="8" s="1"/>
  <c r="C1032" i="8"/>
  <c r="E1032" i="8"/>
  <c r="B1032" i="8"/>
  <c r="AD1031" i="11"/>
  <c r="E1031" i="14" s="1"/>
  <c r="A1033" i="14"/>
  <c r="A1033" i="15" s="1"/>
  <c r="C1033" i="15" s="1"/>
  <c r="D1033" i="15" s="1"/>
  <c r="S1033" i="11"/>
  <c r="AB1033" i="11"/>
  <c r="C1033" i="14" s="1"/>
  <c r="R1033" i="11"/>
  <c r="X1032" i="11"/>
  <c r="M1032" i="14" s="1"/>
  <c r="O1032" i="11"/>
  <c r="Q1033" i="11"/>
  <c r="P1033" i="11"/>
  <c r="L1033" i="11" s="1"/>
  <c r="B1033" i="14" s="1"/>
  <c r="U1033" i="11"/>
  <c r="A1033" i="8" l="1"/>
  <c r="P1033" i="8" s="1"/>
  <c r="Q1033" i="8" s="1"/>
  <c r="Z1033" i="11"/>
  <c r="M1033" i="11"/>
  <c r="N1034" i="11" s="1"/>
  <c r="T1034" i="11" s="1"/>
  <c r="AE1032" i="11"/>
  <c r="AF1032" i="11"/>
  <c r="AG1032" i="11"/>
  <c r="Y1032" i="11"/>
  <c r="W1032" i="11" s="1"/>
  <c r="AH1032" i="11"/>
  <c r="AC1032" i="11" l="1"/>
  <c r="D1032" i="14" s="1"/>
  <c r="D1033" i="8"/>
  <c r="B1033" i="8"/>
  <c r="E1033" i="8"/>
  <c r="AD1032" i="11"/>
  <c r="E1032" i="14" s="1"/>
  <c r="A1034" i="14"/>
  <c r="A1034" i="15" s="1"/>
  <c r="C1034" i="15" s="1"/>
  <c r="D1034" i="15" s="1"/>
  <c r="P1034" i="11"/>
  <c r="L1034" i="11" s="1"/>
  <c r="AB1034" i="11"/>
  <c r="C1034" i="14" s="1"/>
  <c r="R1034" i="11"/>
  <c r="X1033" i="11"/>
  <c r="M1033" i="14" s="1"/>
  <c r="O1033" i="11"/>
  <c r="Q1034" i="11"/>
  <c r="S1034" i="11"/>
  <c r="U1034" i="11"/>
  <c r="A1034" i="8" l="1"/>
  <c r="D1034" i="8" s="1"/>
  <c r="B1034" i="14"/>
  <c r="Z1034" i="11"/>
  <c r="M1034" i="11"/>
  <c r="N1035" i="11" s="1"/>
  <c r="AH1033" i="11"/>
  <c r="AG1033" i="11"/>
  <c r="AE1033" i="11"/>
  <c r="Y1033" i="11"/>
  <c r="W1033" i="11" s="1"/>
  <c r="AF1033" i="11"/>
  <c r="AC1033" i="11" l="1"/>
  <c r="D1033" i="14" s="1"/>
  <c r="B1034" i="8"/>
  <c r="E1034" i="8"/>
  <c r="C1033" i="8"/>
  <c r="P1034" i="8"/>
  <c r="Q1034" i="8" s="1"/>
  <c r="A1035" i="14"/>
  <c r="A1035" i="15" s="1"/>
  <c r="C1035" i="15" s="1"/>
  <c r="D1035" i="15" s="1"/>
  <c r="T1035" i="11"/>
  <c r="AD1033" i="11"/>
  <c r="E1033" i="14" s="1"/>
  <c r="AB1035" i="11"/>
  <c r="C1035" i="14" s="1"/>
  <c r="A1035" i="8"/>
  <c r="P1035" i="8" s="1"/>
  <c r="R1035" i="11"/>
  <c r="Q1035" i="11"/>
  <c r="P1035" i="11"/>
  <c r="L1035" i="11" s="1"/>
  <c r="B1035" i="14" s="1"/>
  <c r="U1035" i="11"/>
  <c r="S1035" i="11"/>
  <c r="O1034" i="11"/>
  <c r="X1034" i="11"/>
  <c r="M1034" i="14" s="1"/>
  <c r="D1035" i="8" l="1"/>
  <c r="Q1035" i="8"/>
  <c r="E1035" i="8"/>
  <c r="B1035" i="8"/>
  <c r="C1035" i="8"/>
  <c r="AE1034" i="11"/>
  <c r="AH1034" i="11"/>
  <c r="Y1034" i="11"/>
  <c r="W1034" i="11" s="1"/>
  <c r="AG1034" i="11"/>
  <c r="AF1034" i="11"/>
  <c r="M1035" i="11"/>
  <c r="N1036" i="11" s="1"/>
  <c r="Z1035" i="11"/>
  <c r="AC1034" i="11" l="1"/>
  <c r="D1034" i="14" s="1"/>
  <c r="C1034" i="8"/>
  <c r="AD1034" i="11"/>
  <c r="E1034" i="14" s="1"/>
  <c r="A1036" i="14"/>
  <c r="A1036" i="15" s="1"/>
  <c r="C1036" i="15" s="1"/>
  <c r="D1036" i="15" s="1"/>
  <c r="T1036" i="11"/>
  <c r="AB1036" i="11"/>
  <c r="C1036" i="14" s="1"/>
  <c r="R1036" i="11"/>
  <c r="X1035" i="11"/>
  <c r="M1035" i="14" s="1"/>
  <c r="O1035" i="11"/>
  <c r="Q1036" i="11"/>
  <c r="S1036" i="11"/>
  <c r="U1036" i="11"/>
  <c r="P1036" i="11"/>
  <c r="L1036" i="11" s="1"/>
  <c r="B1036" i="14" s="1"/>
  <c r="A1036" i="8" l="1"/>
  <c r="P1036" i="8" s="1"/>
  <c r="Q1036" i="8" s="1"/>
  <c r="M1036" i="11"/>
  <c r="N1037" i="11" s="1"/>
  <c r="Z1036" i="11"/>
  <c r="AE1035" i="11"/>
  <c r="AF1035" i="11"/>
  <c r="AH1035" i="11"/>
  <c r="AG1035" i="11"/>
  <c r="Y1035" i="11"/>
  <c r="W1035" i="11" s="1"/>
  <c r="AC1035" i="11" l="1"/>
  <c r="D1035" i="14" s="1"/>
  <c r="C1036" i="8"/>
  <c r="D1036" i="8"/>
  <c r="B1036" i="8"/>
  <c r="E1036" i="8"/>
  <c r="AD1035" i="11"/>
  <c r="E1035" i="14" s="1"/>
  <c r="A1037" i="14"/>
  <c r="A1037" i="15" s="1"/>
  <c r="C1037" i="15" s="1"/>
  <c r="D1037" i="15" s="1"/>
  <c r="T1037" i="11"/>
  <c r="AB1037" i="11"/>
  <c r="C1037" i="14" s="1"/>
  <c r="R1037" i="11"/>
  <c r="U1037" i="11"/>
  <c r="Q1037" i="11"/>
  <c r="S1037" i="11"/>
  <c r="P1037" i="11"/>
  <c r="L1037" i="11" s="1"/>
  <c r="B1037" i="14" s="1"/>
  <c r="X1036" i="11"/>
  <c r="M1036" i="14" s="1"/>
  <c r="O1036" i="11"/>
  <c r="A1037" i="8" l="1"/>
  <c r="P1037" i="8" s="1"/>
  <c r="Q1037" i="8" s="1"/>
  <c r="Z1037" i="11"/>
  <c r="M1037" i="11"/>
  <c r="N1038" i="11" s="1"/>
  <c r="AE1036" i="11"/>
  <c r="AF1036" i="11"/>
  <c r="AH1036" i="11"/>
  <c r="Y1036" i="11"/>
  <c r="W1036" i="11" s="1"/>
  <c r="AG1036" i="11"/>
  <c r="AC1036" i="11" l="1"/>
  <c r="D1036" i="14" s="1"/>
  <c r="C1037" i="8"/>
  <c r="B1037" i="8"/>
  <c r="D1037" i="8"/>
  <c r="E1037" i="8"/>
  <c r="AD1036" i="11"/>
  <c r="E1036" i="14" s="1"/>
  <c r="A1038" i="14"/>
  <c r="A1038" i="15" s="1"/>
  <c r="C1038" i="15" s="1"/>
  <c r="D1038" i="15" s="1"/>
  <c r="T1038" i="11"/>
  <c r="AB1038" i="11"/>
  <c r="C1038" i="14" s="1"/>
  <c r="R1038" i="11"/>
  <c r="U1038" i="11"/>
  <c r="P1038" i="11"/>
  <c r="L1038" i="11" s="1"/>
  <c r="B1038" i="14" s="1"/>
  <c r="Q1038" i="11"/>
  <c r="S1038" i="11"/>
  <c r="X1037" i="11"/>
  <c r="M1037" i="14" s="1"/>
  <c r="O1037" i="11"/>
  <c r="A1038" i="8" l="1"/>
  <c r="E1038" i="8" s="1"/>
  <c r="M1038" i="11"/>
  <c r="N1039" i="11" s="1"/>
  <c r="Z1038" i="11"/>
  <c r="AE1037" i="11"/>
  <c r="Y1037" i="11"/>
  <c r="W1037" i="11" s="1"/>
  <c r="AH1037" i="11"/>
  <c r="AF1037" i="11"/>
  <c r="AG1037" i="11"/>
  <c r="AC1037" i="11" l="1"/>
  <c r="D1037" i="14" s="1"/>
  <c r="D1038" i="8"/>
  <c r="B1038" i="8"/>
  <c r="P1038" i="8"/>
  <c r="Q1038" i="8" s="1"/>
  <c r="AD1037" i="11"/>
  <c r="E1037" i="14" s="1"/>
  <c r="A1039" i="14"/>
  <c r="A1039" i="15" s="1"/>
  <c r="C1039" i="15" s="1"/>
  <c r="D1039" i="15" s="1"/>
  <c r="T1039" i="11"/>
  <c r="AB1039" i="11"/>
  <c r="C1039" i="14" s="1"/>
  <c r="R1039" i="11"/>
  <c r="X1038" i="11"/>
  <c r="M1038" i="14" s="1"/>
  <c r="O1038" i="11"/>
  <c r="U1039" i="11"/>
  <c r="S1039" i="11"/>
  <c r="Q1039" i="11"/>
  <c r="P1039" i="11"/>
  <c r="L1039" i="11" s="1"/>
  <c r="B1039" i="14" s="1"/>
  <c r="A1039" i="8" l="1"/>
  <c r="P1039" i="8" s="1"/>
  <c r="Q1039" i="8" s="1"/>
  <c r="M1039" i="11"/>
  <c r="N1040" i="11" s="1"/>
  <c r="Z1039" i="11"/>
  <c r="AE1038" i="11"/>
  <c r="AF1038" i="11"/>
  <c r="AG1038" i="11"/>
  <c r="Y1038" i="11"/>
  <c r="W1038" i="11" s="1"/>
  <c r="AH1038" i="11"/>
  <c r="AC1038" i="11" l="1"/>
  <c r="D1038" i="14" s="1"/>
  <c r="B1039" i="8"/>
  <c r="D1039" i="8"/>
  <c r="C1038" i="8"/>
  <c r="E1039" i="8"/>
  <c r="AD1038" i="11"/>
  <c r="E1038" i="14" s="1"/>
  <c r="A1040" i="14"/>
  <c r="A1040" i="15" s="1"/>
  <c r="C1040" i="15" s="1"/>
  <c r="D1040" i="15" s="1"/>
  <c r="T1040" i="11"/>
  <c r="AB1040" i="11"/>
  <c r="C1040" i="14" s="1"/>
  <c r="R1040" i="11"/>
  <c r="O1039" i="11"/>
  <c r="X1039" i="11"/>
  <c r="M1039" i="14" s="1"/>
  <c r="Q1040" i="11"/>
  <c r="U1040" i="11"/>
  <c r="S1040" i="11"/>
  <c r="P1040" i="11"/>
  <c r="L1040" i="11" s="1"/>
  <c r="B1040" i="14" s="1"/>
  <c r="A1040" i="8" l="1"/>
  <c r="P1040" i="8" s="1"/>
  <c r="Q1040" i="8" s="1"/>
  <c r="AE1039" i="11"/>
  <c r="AH1039" i="11"/>
  <c r="AF1039" i="11"/>
  <c r="Y1039" i="11"/>
  <c r="W1039" i="11" s="1"/>
  <c r="AG1039" i="11"/>
  <c r="Z1040" i="11"/>
  <c r="M1040" i="11"/>
  <c r="N1041" i="11" s="1"/>
  <c r="AC1039" i="11" l="1"/>
  <c r="D1039" i="14" s="1"/>
  <c r="B1040" i="8"/>
  <c r="E1040" i="8"/>
  <c r="C1039" i="8"/>
  <c r="C1040" i="8"/>
  <c r="D1040" i="8"/>
  <c r="AD1039" i="11"/>
  <c r="E1039" i="14" s="1"/>
  <c r="A1041" i="14"/>
  <c r="A1041" i="15" s="1"/>
  <c r="C1041" i="15" s="1"/>
  <c r="D1041" i="15" s="1"/>
  <c r="T1041" i="11"/>
  <c r="AB1041" i="11"/>
  <c r="C1041" i="14" s="1"/>
  <c r="R1041" i="11"/>
  <c r="P1041" i="11"/>
  <c r="L1041" i="11" s="1"/>
  <c r="B1041" i="14" s="1"/>
  <c r="U1041" i="11"/>
  <c r="S1041" i="11"/>
  <c r="Q1041" i="11"/>
  <c r="O1040" i="11"/>
  <c r="X1040" i="11"/>
  <c r="M1040" i="14" s="1"/>
  <c r="A1041" i="8" l="1"/>
  <c r="P1041" i="8" s="1"/>
  <c r="Q1041" i="8" s="1"/>
  <c r="AF1040" i="11"/>
  <c r="AE1040" i="11"/>
  <c r="Y1040" i="11"/>
  <c r="W1040" i="11" s="1"/>
  <c r="AH1040" i="11"/>
  <c r="AG1040" i="11"/>
  <c r="M1041" i="11"/>
  <c r="N1042" i="11" s="1"/>
  <c r="Z1041" i="11"/>
  <c r="AC1040" i="11" l="1"/>
  <c r="D1040" i="14" s="1"/>
  <c r="C1041" i="8"/>
  <c r="B1041" i="8"/>
  <c r="D1041" i="8"/>
  <c r="E1041" i="8"/>
  <c r="AD1040" i="11"/>
  <c r="E1040" i="14" s="1"/>
  <c r="A1042" i="14"/>
  <c r="A1042" i="15" s="1"/>
  <c r="C1042" i="15" s="1"/>
  <c r="D1042" i="15" s="1"/>
  <c r="T1042" i="11"/>
  <c r="AB1042" i="11"/>
  <c r="C1042" i="14" s="1"/>
  <c r="R1042" i="11"/>
  <c r="O1041" i="11"/>
  <c r="X1041" i="11"/>
  <c r="M1041" i="14" s="1"/>
  <c r="Q1042" i="11"/>
  <c r="U1042" i="11"/>
  <c r="S1042" i="11"/>
  <c r="P1042" i="11"/>
  <c r="L1042" i="11" s="1"/>
  <c r="B1042" i="14" s="1"/>
  <c r="A1042" i="8" l="1"/>
  <c r="P1042" i="8" s="1"/>
  <c r="Q1042" i="8" s="1"/>
  <c r="Y1041" i="11"/>
  <c r="W1041" i="11" s="1"/>
  <c r="AC1041" i="11" s="1"/>
  <c r="D1041" i="14" s="1"/>
  <c r="AG1041" i="11"/>
  <c r="AH1041" i="11"/>
  <c r="AE1041" i="11"/>
  <c r="AF1041" i="11"/>
  <c r="M1042" i="11"/>
  <c r="N1043" i="11" s="1"/>
  <c r="Z1042" i="11"/>
  <c r="D1042" i="8" l="1"/>
  <c r="B1042" i="8"/>
  <c r="C1042" i="8"/>
  <c r="E1042" i="8"/>
  <c r="AD1041" i="11"/>
  <c r="E1041" i="14" s="1"/>
  <c r="A1043" i="15"/>
  <c r="C1043" i="15" s="1"/>
  <c r="D1043" i="15" s="1"/>
  <c r="T1043" i="11"/>
  <c r="AB1043" i="11"/>
  <c r="R1043" i="11"/>
  <c r="U1043" i="11"/>
  <c r="P1043" i="11"/>
  <c r="L1043" i="11" s="1"/>
  <c r="S1043" i="11"/>
  <c r="Q1043" i="11"/>
  <c r="A1043" i="8"/>
  <c r="O1042" i="11"/>
  <c r="X1042" i="11"/>
  <c r="M1042" i="14" s="1"/>
  <c r="G2" i="15" l="1"/>
  <c r="H2" i="15"/>
  <c r="G3" i="15"/>
  <c r="H3" i="15"/>
  <c r="E1" i="15"/>
  <c r="P1043" i="8"/>
  <c r="Q1043" i="8" s="1"/>
  <c r="R1" i="8" s="1"/>
  <c r="E1043" i="8"/>
  <c r="H1" i="8" s="1"/>
  <c r="H2" i="8" s="1"/>
  <c r="H3" i="8" s="1"/>
  <c r="H4" i="8" s="1"/>
  <c r="D1043" i="8"/>
  <c r="F1043" i="8" s="1"/>
  <c r="F1042" i="8" s="1"/>
  <c r="F1041" i="8" s="1"/>
  <c r="F1040" i="8" s="1"/>
  <c r="F1039" i="8" s="1"/>
  <c r="F1038" i="8" s="1"/>
  <c r="F1037" i="8" s="1"/>
  <c r="F1036" i="8" s="1"/>
  <c r="F1035" i="8" s="1"/>
  <c r="F1034" i="8" s="1"/>
  <c r="F1033" i="8" s="1"/>
  <c r="F1032" i="8" s="1"/>
  <c r="F1031" i="8" s="1"/>
  <c r="F1030" i="8" s="1"/>
  <c r="F1029" i="8" s="1"/>
  <c r="F1028" i="8" s="1"/>
  <c r="F1027" i="8" s="1"/>
  <c r="F1026" i="8" s="1"/>
  <c r="F1025" i="8" s="1"/>
  <c r="F1024" i="8" s="1"/>
  <c r="F1023" i="8" s="1"/>
  <c r="F1022" i="8" s="1"/>
  <c r="F1021" i="8" s="1"/>
  <c r="F1020" i="8" s="1"/>
  <c r="F1019" i="8" s="1"/>
  <c r="F1018" i="8" s="1"/>
  <c r="F1017" i="8" s="1"/>
  <c r="F1016" i="8" s="1"/>
  <c r="F1015" i="8" s="1"/>
  <c r="F1014" i="8" s="1"/>
  <c r="F1013" i="8" s="1"/>
  <c r="F1012" i="8" s="1"/>
  <c r="F1011" i="8" s="1"/>
  <c r="F1010" i="8" s="1"/>
  <c r="F1009" i="8" s="1"/>
  <c r="F1008" i="8" s="1"/>
  <c r="F1007" i="8" s="1"/>
  <c r="F1006" i="8" s="1"/>
  <c r="F1005" i="8" s="1"/>
  <c r="F1004" i="8" s="1"/>
  <c r="F1003" i="8" s="1"/>
  <c r="F1002" i="8" s="1"/>
  <c r="F1001" i="8" s="1"/>
  <c r="F1000" i="8" s="1"/>
  <c r="F999" i="8" s="1"/>
  <c r="F998" i="8" s="1"/>
  <c r="F997" i="8" s="1"/>
  <c r="F996" i="8" s="1"/>
  <c r="F995" i="8" s="1"/>
  <c r="F994" i="8" s="1"/>
  <c r="F993" i="8" s="1"/>
  <c r="F992" i="8" s="1"/>
  <c r="F991" i="8" s="1"/>
  <c r="F990" i="8" s="1"/>
  <c r="F989" i="8" s="1"/>
  <c r="F988" i="8" s="1"/>
  <c r="F987" i="8" s="1"/>
  <c r="F986" i="8" s="1"/>
  <c r="F985" i="8" s="1"/>
  <c r="F984" i="8" s="1"/>
  <c r="F983" i="8" s="1"/>
  <c r="F982" i="8" s="1"/>
  <c r="F981" i="8" s="1"/>
  <c r="F980" i="8" s="1"/>
  <c r="F979" i="8" s="1"/>
  <c r="F978" i="8" s="1"/>
  <c r="F977" i="8" s="1"/>
  <c r="F976" i="8" s="1"/>
  <c r="F975" i="8" s="1"/>
  <c r="F974" i="8" s="1"/>
  <c r="F973" i="8" s="1"/>
  <c r="F972" i="8" s="1"/>
  <c r="F971" i="8" s="1"/>
  <c r="F970" i="8" s="1"/>
  <c r="F969" i="8" s="1"/>
  <c r="F968" i="8" s="1"/>
  <c r="F967" i="8" s="1"/>
  <c r="F966" i="8" s="1"/>
  <c r="F965" i="8" s="1"/>
  <c r="F964" i="8" s="1"/>
  <c r="F963" i="8" s="1"/>
  <c r="F962" i="8" s="1"/>
  <c r="F961" i="8" s="1"/>
  <c r="F960" i="8" s="1"/>
  <c r="F959" i="8" s="1"/>
  <c r="F958" i="8" s="1"/>
  <c r="F957" i="8" s="1"/>
  <c r="F956" i="8" s="1"/>
  <c r="F955" i="8" s="1"/>
  <c r="F954" i="8" s="1"/>
  <c r="F953" i="8" s="1"/>
  <c r="F952" i="8" s="1"/>
  <c r="F951" i="8" s="1"/>
  <c r="F950" i="8" s="1"/>
  <c r="F949" i="8" s="1"/>
  <c r="F948" i="8" s="1"/>
  <c r="F947" i="8" s="1"/>
  <c r="F946" i="8" s="1"/>
  <c r="F945" i="8" s="1"/>
  <c r="F944" i="8" s="1"/>
  <c r="F943" i="8" s="1"/>
  <c r="F942" i="8" s="1"/>
  <c r="F941" i="8" s="1"/>
  <c r="F940" i="8" s="1"/>
  <c r="F939" i="8" s="1"/>
  <c r="F938" i="8" s="1"/>
  <c r="F937" i="8" s="1"/>
  <c r="F936" i="8" s="1"/>
  <c r="F935" i="8" s="1"/>
  <c r="F934" i="8" s="1"/>
  <c r="F933" i="8" s="1"/>
  <c r="F932" i="8" s="1"/>
  <c r="F931" i="8" s="1"/>
  <c r="F930" i="8" s="1"/>
  <c r="F929" i="8" s="1"/>
  <c r="F928" i="8" s="1"/>
  <c r="F927" i="8" s="1"/>
  <c r="F926" i="8" s="1"/>
  <c r="F925" i="8" s="1"/>
  <c r="F924" i="8" s="1"/>
  <c r="F923" i="8" s="1"/>
  <c r="F922" i="8" s="1"/>
  <c r="F921" i="8" s="1"/>
  <c r="F920" i="8" s="1"/>
  <c r="F919" i="8" s="1"/>
  <c r="F918" i="8" s="1"/>
  <c r="F917" i="8" s="1"/>
  <c r="F916" i="8" s="1"/>
  <c r="F915" i="8" s="1"/>
  <c r="F914" i="8" s="1"/>
  <c r="F913" i="8" s="1"/>
  <c r="F912" i="8" s="1"/>
  <c r="F911" i="8" s="1"/>
  <c r="F910" i="8" s="1"/>
  <c r="F909" i="8" s="1"/>
  <c r="F908" i="8" s="1"/>
  <c r="F907" i="8" s="1"/>
  <c r="F906" i="8" s="1"/>
  <c r="F905" i="8" s="1"/>
  <c r="F904" i="8" s="1"/>
  <c r="F903" i="8" s="1"/>
  <c r="F902" i="8" s="1"/>
  <c r="F901" i="8" s="1"/>
  <c r="F900" i="8" s="1"/>
  <c r="F899" i="8" s="1"/>
  <c r="F898" i="8" s="1"/>
  <c r="F897" i="8" s="1"/>
  <c r="F896" i="8" s="1"/>
  <c r="F895" i="8" s="1"/>
  <c r="F894" i="8" s="1"/>
  <c r="F893" i="8" s="1"/>
  <c r="F892" i="8" s="1"/>
  <c r="F891" i="8" s="1"/>
  <c r="F890" i="8" s="1"/>
  <c r="F889" i="8" s="1"/>
  <c r="F888" i="8" s="1"/>
  <c r="F887" i="8" s="1"/>
  <c r="F886" i="8" s="1"/>
  <c r="F885" i="8" s="1"/>
  <c r="F884" i="8" s="1"/>
  <c r="F883" i="8" s="1"/>
  <c r="F882" i="8" s="1"/>
  <c r="F881" i="8" s="1"/>
  <c r="F880" i="8" s="1"/>
  <c r="F879" i="8" s="1"/>
  <c r="F878" i="8" s="1"/>
  <c r="F877" i="8" s="1"/>
  <c r="F876" i="8" s="1"/>
  <c r="F875" i="8" s="1"/>
  <c r="F874" i="8" s="1"/>
  <c r="F873" i="8" s="1"/>
  <c r="F872" i="8" s="1"/>
  <c r="F871" i="8" s="1"/>
  <c r="F870" i="8" s="1"/>
  <c r="F869" i="8" s="1"/>
  <c r="F868" i="8" s="1"/>
  <c r="F867" i="8" s="1"/>
  <c r="F866" i="8" s="1"/>
  <c r="F865" i="8" s="1"/>
  <c r="F864" i="8" s="1"/>
  <c r="F863" i="8" s="1"/>
  <c r="F862" i="8" s="1"/>
  <c r="F861" i="8" s="1"/>
  <c r="F860" i="8" s="1"/>
  <c r="F859" i="8" s="1"/>
  <c r="F858" i="8" s="1"/>
  <c r="F857" i="8" s="1"/>
  <c r="F856" i="8" s="1"/>
  <c r="F855" i="8" s="1"/>
  <c r="F854" i="8" s="1"/>
  <c r="F853" i="8" s="1"/>
  <c r="F852" i="8" s="1"/>
  <c r="F851" i="8" s="1"/>
  <c r="F850" i="8" s="1"/>
  <c r="F849" i="8" s="1"/>
  <c r="F848" i="8" s="1"/>
  <c r="F847" i="8" s="1"/>
  <c r="F846" i="8" s="1"/>
  <c r="F845" i="8" s="1"/>
  <c r="F844" i="8" s="1"/>
  <c r="F843" i="8" s="1"/>
  <c r="F842" i="8" s="1"/>
  <c r="F841" i="8" s="1"/>
  <c r="F840" i="8" s="1"/>
  <c r="F839" i="8" s="1"/>
  <c r="F838" i="8" s="1"/>
  <c r="F837" i="8" s="1"/>
  <c r="F836" i="8" s="1"/>
  <c r="F835" i="8" s="1"/>
  <c r="F834" i="8" s="1"/>
  <c r="F833" i="8" s="1"/>
  <c r="F832" i="8" s="1"/>
  <c r="F831" i="8" s="1"/>
  <c r="F830" i="8" s="1"/>
  <c r="F829" i="8" s="1"/>
  <c r="F828" i="8" s="1"/>
  <c r="F827" i="8" s="1"/>
  <c r="F826" i="8" s="1"/>
  <c r="F825" i="8" s="1"/>
  <c r="F824" i="8" s="1"/>
  <c r="F823" i="8" s="1"/>
  <c r="F822" i="8" s="1"/>
  <c r="F821" i="8" s="1"/>
  <c r="F820" i="8" s="1"/>
  <c r="F819" i="8" s="1"/>
  <c r="F818" i="8" s="1"/>
  <c r="F817" i="8" s="1"/>
  <c r="F816" i="8" s="1"/>
  <c r="F815" i="8" s="1"/>
  <c r="F814" i="8" s="1"/>
  <c r="F813" i="8" s="1"/>
  <c r="F812" i="8" s="1"/>
  <c r="F811" i="8" s="1"/>
  <c r="F810" i="8" s="1"/>
  <c r="F809" i="8" s="1"/>
  <c r="F808" i="8" s="1"/>
  <c r="F807" i="8" s="1"/>
  <c r="F806" i="8" s="1"/>
  <c r="F805" i="8" s="1"/>
  <c r="F804" i="8" s="1"/>
  <c r="F803" i="8" s="1"/>
  <c r="F802" i="8" s="1"/>
  <c r="F801" i="8" s="1"/>
  <c r="F800" i="8" s="1"/>
  <c r="F799" i="8" s="1"/>
  <c r="F798" i="8" s="1"/>
  <c r="F797" i="8" s="1"/>
  <c r="F796" i="8" s="1"/>
  <c r="F795" i="8" s="1"/>
  <c r="F794" i="8" s="1"/>
  <c r="F793" i="8" s="1"/>
  <c r="F792" i="8" s="1"/>
  <c r="F791" i="8" s="1"/>
  <c r="F790" i="8" s="1"/>
  <c r="F789" i="8" s="1"/>
  <c r="F788" i="8" s="1"/>
  <c r="F787" i="8" s="1"/>
  <c r="F786" i="8" s="1"/>
  <c r="F785" i="8" s="1"/>
  <c r="F784" i="8" s="1"/>
  <c r="F783" i="8" s="1"/>
  <c r="F782" i="8" s="1"/>
  <c r="F781" i="8" s="1"/>
  <c r="F780" i="8" s="1"/>
  <c r="F779" i="8" s="1"/>
  <c r="F778" i="8" s="1"/>
  <c r="F777" i="8" s="1"/>
  <c r="F776" i="8" s="1"/>
  <c r="F775" i="8" s="1"/>
  <c r="F774" i="8" s="1"/>
  <c r="F773" i="8" s="1"/>
  <c r="F772" i="8" s="1"/>
  <c r="F771" i="8" s="1"/>
  <c r="F770" i="8" s="1"/>
  <c r="F769" i="8" s="1"/>
  <c r="F768" i="8" s="1"/>
  <c r="F767" i="8" s="1"/>
  <c r="F766" i="8" s="1"/>
  <c r="F765" i="8" s="1"/>
  <c r="F764" i="8" s="1"/>
  <c r="F763" i="8" s="1"/>
  <c r="F762" i="8" s="1"/>
  <c r="F761" i="8" s="1"/>
  <c r="F760" i="8" s="1"/>
  <c r="F759" i="8" s="1"/>
  <c r="F758" i="8" s="1"/>
  <c r="F757" i="8" s="1"/>
  <c r="F756" i="8" s="1"/>
  <c r="F755" i="8" s="1"/>
  <c r="F754" i="8" s="1"/>
  <c r="F753" i="8" s="1"/>
  <c r="F752" i="8" s="1"/>
  <c r="F751" i="8" s="1"/>
  <c r="F750" i="8" s="1"/>
  <c r="F749" i="8" s="1"/>
  <c r="F748" i="8" s="1"/>
  <c r="F747" i="8" s="1"/>
  <c r="F746" i="8" s="1"/>
  <c r="F745" i="8" s="1"/>
  <c r="F744" i="8" s="1"/>
  <c r="F743" i="8" s="1"/>
  <c r="F742" i="8" s="1"/>
  <c r="F741" i="8" s="1"/>
  <c r="F740" i="8" s="1"/>
  <c r="F739" i="8" s="1"/>
  <c r="F738" i="8" s="1"/>
  <c r="F737" i="8" s="1"/>
  <c r="F736" i="8" s="1"/>
  <c r="F735" i="8" s="1"/>
  <c r="F734" i="8" s="1"/>
  <c r="F733" i="8" s="1"/>
  <c r="F732" i="8" s="1"/>
  <c r="F731" i="8" s="1"/>
  <c r="F730" i="8" s="1"/>
  <c r="F729" i="8" s="1"/>
  <c r="F728" i="8" s="1"/>
  <c r="F727" i="8" s="1"/>
  <c r="F726" i="8" s="1"/>
  <c r="F725" i="8" s="1"/>
  <c r="F724" i="8" s="1"/>
  <c r="F723" i="8" s="1"/>
  <c r="F722" i="8" s="1"/>
  <c r="F721" i="8" s="1"/>
  <c r="F720" i="8" s="1"/>
  <c r="F719" i="8" s="1"/>
  <c r="F718" i="8" s="1"/>
  <c r="F717" i="8" s="1"/>
  <c r="F716" i="8" s="1"/>
  <c r="F715" i="8" s="1"/>
  <c r="F714" i="8" s="1"/>
  <c r="F713" i="8" s="1"/>
  <c r="F712" i="8" s="1"/>
  <c r="F711" i="8" s="1"/>
  <c r="F710" i="8" s="1"/>
  <c r="F709" i="8" s="1"/>
  <c r="F708" i="8" s="1"/>
  <c r="F707" i="8" s="1"/>
  <c r="F706" i="8" s="1"/>
  <c r="F705" i="8" s="1"/>
  <c r="F704" i="8" s="1"/>
  <c r="F703" i="8" s="1"/>
  <c r="F702" i="8" s="1"/>
  <c r="F701" i="8" s="1"/>
  <c r="F700" i="8" s="1"/>
  <c r="F699" i="8" s="1"/>
  <c r="F698" i="8" s="1"/>
  <c r="F697" i="8" s="1"/>
  <c r="F696" i="8" s="1"/>
  <c r="F695" i="8" s="1"/>
  <c r="F694" i="8" s="1"/>
  <c r="F693" i="8" s="1"/>
  <c r="F692" i="8" s="1"/>
  <c r="F691" i="8" s="1"/>
  <c r="F690" i="8" s="1"/>
  <c r="F689" i="8" s="1"/>
  <c r="F688" i="8" s="1"/>
  <c r="F687" i="8" s="1"/>
  <c r="F686" i="8" s="1"/>
  <c r="F685" i="8" s="1"/>
  <c r="F684" i="8" s="1"/>
  <c r="F683" i="8" s="1"/>
  <c r="F682" i="8" s="1"/>
  <c r="F681" i="8" s="1"/>
  <c r="F680" i="8" s="1"/>
  <c r="F679" i="8" s="1"/>
  <c r="F678" i="8" s="1"/>
  <c r="F677" i="8" s="1"/>
  <c r="F676" i="8" s="1"/>
  <c r="F675" i="8" s="1"/>
  <c r="F674" i="8" s="1"/>
  <c r="F673" i="8" s="1"/>
  <c r="F672" i="8" s="1"/>
  <c r="F671" i="8" s="1"/>
  <c r="F670" i="8" s="1"/>
  <c r="F669" i="8" s="1"/>
  <c r="F668" i="8" s="1"/>
  <c r="F667" i="8" s="1"/>
  <c r="F666" i="8" s="1"/>
  <c r="F665" i="8" s="1"/>
  <c r="F664" i="8" s="1"/>
  <c r="F663" i="8" s="1"/>
  <c r="F662" i="8" s="1"/>
  <c r="F661" i="8" s="1"/>
  <c r="F660" i="8" s="1"/>
  <c r="F659" i="8" s="1"/>
  <c r="F658" i="8" s="1"/>
  <c r="F657" i="8" s="1"/>
  <c r="F656" i="8" s="1"/>
  <c r="F655" i="8" s="1"/>
  <c r="F654" i="8" s="1"/>
  <c r="F653" i="8" s="1"/>
  <c r="F652" i="8" s="1"/>
  <c r="F651" i="8" s="1"/>
  <c r="F650" i="8" s="1"/>
  <c r="F649" i="8" s="1"/>
  <c r="F648" i="8" s="1"/>
  <c r="F647" i="8" s="1"/>
  <c r="F646" i="8" s="1"/>
  <c r="F645" i="8" s="1"/>
  <c r="F644" i="8" s="1"/>
  <c r="F643" i="8" s="1"/>
  <c r="F642" i="8" s="1"/>
  <c r="F641" i="8" s="1"/>
  <c r="F640" i="8" s="1"/>
  <c r="F639" i="8" s="1"/>
  <c r="F638" i="8" s="1"/>
  <c r="F637" i="8" s="1"/>
  <c r="F636" i="8" s="1"/>
  <c r="F635" i="8" s="1"/>
  <c r="F634" i="8" s="1"/>
  <c r="F633" i="8" s="1"/>
  <c r="F632" i="8" s="1"/>
  <c r="F631" i="8" s="1"/>
  <c r="F630" i="8" s="1"/>
  <c r="F629" i="8" s="1"/>
  <c r="F628" i="8" s="1"/>
  <c r="F627" i="8" s="1"/>
  <c r="F626" i="8" s="1"/>
  <c r="F625" i="8" s="1"/>
  <c r="F624" i="8" s="1"/>
  <c r="F623" i="8" s="1"/>
  <c r="F622" i="8" s="1"/>
  <c r="F621" i="8" s="1"/>
  <c r="F620" i="8" s="1"/>
  <c r="F619" i="8" s="1"/>
  <c r="F618" i="8" s="1"/>
  <c r="F617" i="8" s="1"/>
  <c r="F616" i="8" s="1"/>
  <c r="F615" i="8" s="1"/>
  <c r="F614" i="8" s="1"/>
  <c r="F613" i="8" s="1"/>
  <c r="F612" i="8" s="1"/>
  <c r="F611" i="8" s="1"/>
  <c r="F610" i="8" s="1"/>
  <c r="F609" i="8" s="1"/>
  <c r="F608" i="8" s="1"/>
  <c r="F607" i="8" s="1"/>
  <c r="F606" i="8" s="1"/>
  <c r="F605" i="8" s="1"/>
  <c r="F604" i="8" s="1"/>
  <c r="F603" i="8" s="1"/>
  <c r="F602" i="8" s="1"/>
  <c r="F601" i="8" s="1"/>
  <c r="F600" i="8" s="1"/>
  <c r="F599" i="8" s="1"/>
  <c r="F598" i="8" s="1"/>
  <c r="F597" i="8" s="1"/>
  <c r="F596" i="8" s="1"/>
  <c r="F595" i="8" s="1"/>
  <c r="F594" i="8" s="1"/>
  <c r="F593" i="8" s="1"/>
  <c r="F592" i="8" s="1"/>
  <c r="F591" i="8" s="1"/>
  <c r="F590" i="8" s="1"/>
  <c r="F589" i="8" s="1"/>
  <c r="F588" i="8" s="1"/>
  <c r="F587" i="8" s="1"/>
  <c r="F586" i="8" s="1"/>
  <c r="F585" i="8" s="1"/>
  <c r="F584" i="8" s="1"/>
  <c r="F583" i="8" s="1"/>
  <c r="F582" i="8" s="1"/>
  <c r="F581" i="8" s="1"/>
  <c r="F580" i="8" s="1"/>
  <c r="F579" i="8" s="1"/>
  <c r="F578" i="8" s="1"/>
  <c r="F577" i="8" s="1"/>
  <c r="F576" i="8" s="1"/>
  <c r="F575" i="8" s="1"/>
  <c r="F574" i="8" s="1"/>
  <c r="F573" i="8" s="1"/>
  <c r="F572" i="8" s="1"/>
  <c r="F571" i="8" s="1"/>
  <c r="F570" i="8" s="1"/>
  <c r="F569" i="8" s="1"/>
  <c r="F568" i="8" s="1"/>
  <c r="F567" i="8" s="1"/>
  <c r="F566" i="8" s="1"/>
  <c r="F565" i="8" s="1"/>
  <c r="F564" i="8" s="1"/>
  <c r="F563" i="8" s="1"/>
  <c r="F562" i="8" s="1"/>
  <c r="F561" i="8" s="1"/>
  <c r="F560" i="8" s="1"/>
  <c r="F559" i="8" s="1"/>
  <c r="F558" i="8" s="1"/>
  <c r="F557" i="8" s="1"/>
  <c r="F556" i="8" s="1"/>
  <c r="F555" i="8" s="1"/>
  <c r="F554" i="8" s="1"/>
  <c r="F553" i="8" s="1"/>
  <c r="F552" i="8" s="1"/>
  <c r="F551" i="8" s="1"/>
  <c r="F550" i="8" s="1"/>
  <c r="F549" i="8" s="1"/>
  <c r="F548" i="8" s="1"/>
  <c r="F547" i="8" s="1"/>
  <c r="F546" i="8" s="1"/>
  <c r="F545" i="8" s="1"/>
  <c r="F544" i="8" s="1"/>
  <c r="F543" i="8" s="1"/>
  <c r="F542" i="8" s="1"/>
  <c r="F541" i="8" s="1"/>
  <c r="F540" i="8" s="1"/>
  <c r="F539" i="8" s="1"/>
  <c r="F538" i="8" s="1"/>
  <c r="F537" i="8" s="1"/>
  <c r="F536" i="8" s="1"/>
  <c r="F535" i="8" s="1"/>
  <c r="F534" i="8" s="1"/>
  <c r="F533" i="8" s="1"/>
  <c r="F532" i="8" s="1"/>
  <c r="F531" i="8" s="1"/>
  <c r="F530" i="8" s="1"/>
  <c r="F529" i="8" s="1"/>
  <c r="F528" i="8" s="1"/>
  <c r="F527" i="8" s="1"/>
  <c r="F526" i="8" s="1"/>
  <c r="F525" i="8" s="1"/>
  <c r="F524" i="8" s="1"/>
  <c r="F523" i="8" s="1"/>
  <c r="F522" i="8" s="1"/>
  <c r="F521" i="8" s="1"/>
  <c r="F520" i="8" s="1"/>
  <c r="F519" i="8" s="1"/>
  <c r="F518" i="8" s="1"/>
  <c r="F517" i="8" s="1"/>
  <c r="F516" i="8" s="1"/>
  <c r="F515" i="8" s="1"/>
  <c r="F514" i="8" s="1"/>
  <c r="F513" i="8" s="1"/>
  <c r="F512" i="8" s="1"/>
  <c r="F511" i="8" s="1"/>
  <c r="F510" i="8" s="1"/>
  <c r="F509" i="8" s="1"/>
  <c r="F508" i="8" s="1"/>
  <c r="F507" i="8" s="1"/>
  <c r="F506" i="8" s="1"/>
  <c r="F505" i="8" s="1"/>
  <c r="F504" i="8" s="1"/>
  <c r="F503" i="8" s="1"/>
  <c r="F502" i="8" s="1"/>
  <c r="F501" i="8" s="1"/>
  <c r="F500" i="8" s="1"/>
  <c r="F499" i="8" s="1"/>
  <c r="F498" i="8" s="1"/>
  <c r="F497" i="8" s="1"/>
  <c r="F496" i="8" s="1"/>
  <c r="F495" i="8" s="1"/>
  <c r="F494" i="8" s="1"/>
  <c r="F493" i="8" s="1"/>
  <c r="F492" i="8" s="1"/>
  <c r="F491" i="8" s="1"/>
  <c r="F490" i="8" s="1"/>
  <c r="F489" i="8" s="1"/>
  <c r="F488" i="8" s="1"/>
  <c r="F487" i="8" s="1"/>
  <c r="F486" i="8" s="1"/>
  <c r="F485" i="8" s="1"/>
  <c r="B1043" i="8"/>
  <c r="C1043" i="8"/>
  <c r="AE1042" i="11"/>
  <c r="AF1042" i="11"/>
  <c r="AH1042" i="11"/>
  <c r="Y1042" i="11"/>
  <c r="W1042" i="11" s="1"/>
  <c r="AC1042" i="11" s="1"/>
  <c r="D1042" i="14" s="1"/>
  <c r="AG1042" i="11"/>
  <c r="Z1043" i="11"/>
  <c r="M1043" i="11"/>
  <c r="N1044" i="11" s="1"/>
  <c r="T1044" i="11" s="1"/>
  <c r="AD1042" i="11" l="1"/>
  <c r="E1042" i="14" s="1"/>
  <c r="E3" i="15"/>
  <c r="E2" i="15"/>
  <c r="R2" i="8"/>
  <c r="R3" i="8" s="1"/>
  <c r="I4" i="8"/>
  <c r="N4" i="8" s="1"/>
  <c r="H5" i="8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H156" i="8" s="1"/>
  <c r="H157" i="8" s="1"/>
  <c r="H158" i="8" s="1"/>
  <c r="H159" i="8" s="1"/>
  <c r="H160" i="8" s="1"/>
  <c r="H161" i="8" s="1"/>
  <c r="H162" i="8" s="1"/>
  <c r="H163" i="8" s="1"/>
  <c r="H164" i="8" s="1"/>
  <c r="H165" i="8" s="1"/>
  <c r="H166" i="8" s="1"/>
  <c r="H167" i="8" s="1"/>
  <c r="H168" i="8" s="1"/>
  <c r="H169" i="8" s="1"/>
  <c r="H170" i="8" s="1"/>
  <c r="H171" i="8" s="1"/>
  <c r="H172" i="8" s="1"/>
  <c r="H173" i="8" s="1"/>
  <c r="H174" i="8" s="1"/>
  <c r="H175" i="8" s="1"/>
  <c r="H176" i="8" s="1"/>
  <c r="H177" i="8" s="1"/>
  <c r="H178" i="8" s="1"/>
  <c r="H179" i="8" s="1"/>
  <c r="H180" i="8" s="1"/>
  <c r="H181" i="8" s="1"/>
  <c r="H182" i="8" s="1"/>
  <c r="H183" i="8" s="1"/>
  <c r="H184" i="8" s="1"/>
  <c r="H185" i="8" s="1"/>
  <c r="H186" i="8" s="1"/>
  <c r="H187" i="8" s="1"/>
  <c r="H188" i="8" s="1"/>
  <c r="H189" i="8" s="1"/>
  <c r="H190" i="8" s="1"/>
  <c r="H191" i="8" s="1"/>
  <c r="H192" i="8" s="1"/>
  <c r="H193" i="8" s="1"/>
  <c r="H194" i="8" s="1"/>
  <c r="H195" i="8" s="1"/>
  <c r="H196" i="8" s="1"/>
  <c r="H197" i="8" s="1"/>
  <c r="H198" i="8" s="1"/>
  <c r="H199" i="8" s="1"/>
  <c r="H200" i="8" s="1"/>
  <c r="H201" i="8" s="1"/>
  <c r="H202" i="8" s="1"/>
  <c r="H203" i="8" s="1"/>
  <c r="H204" i="8" s="1"/>
  <c r="H205" i="8" s="1"/>
  <c r="H206" i="8" s="1"/>
  <c r="H207" i="8" s="1"/>
  <c r="H208" i="8" s="1"/>
  <c r="H209" i="8" s="1"/>
  <c r="H210" i="8" s="1"/>
  <c r="H211" i="8" s="1"/>
  <c r="H212" i="8" s="1"/>
  <c r="H213" i="8" s="1"/>
  <c r="H214" i="8" s="1"/>
  <c r="H215" i="8" s="1"/>
  <c r="H216" i="8" s="1"/>
  <c r="H217" i="8" s="1"/>
  <c r="H218" i="8" s="1"/>
  <c r="H219" i="8" s="1"/>
  <c r="H220" i="8" s="1"/>
  <c r="H221" i="8" s="1"/>
  <c r="H222" i="8" s="1"/>
  <c r="H223" i="8" s="1"/>
  <c r="H224" i="8" s="1"/>
  <c r="H225" i="8" s="1"/>
  <c r="H226" i="8" s="1"/>
  <c r="H227" i="8" s="1"/>
  <c r="H228" i="8" s="1"/>
  <c r="H229" i="8" s="1"/>
  <c r="H230" i="8" s="1"/>
  <c r="H231" i="8" s="1"/>
  <c r="H232" i="8" s="1"/>
  <c r="H233" i="8" s="1"/>
  <c r="H234" i="8" s="1"/>
  <c r="H235" i="8" s="1"/>
  <c r="H236" i="8" s="1"/>
  <c r="H237" i="8" s="1"/>
  <c r="H238" i="8" s="1"/>
  <c r="H239" i="8" s="1"/>
  <c r="H240" i="8" s="1"/>
  <c r="H241" i="8" s="1"/>
  <c r="H242" i="8" s="1"/>
  <c r="H243" i="8" s="1"/>
  <c r="H244" i="8" s="1"/>
  <c r="H245" i="8" s="1"/>
  <c r="H246" i="8" s="1"/>
  <c r="H247" i="8" s="1"/>
  <c r="H248" i="8" s="1"/>
  <c r="H249" i="8" s="1"/>
  <c r="H250" i="8" s="1"/>
  <c r="H251" i="8" s="1"/>
  <c r="H252" i="8" s="1"/>
  <c r="H253" i="8" s="1"/>
  <c r="H254" i="8" s="1"/>
  <c r="H255" i="8" s="1"/>
  <c r="H256" i="8" s="1"/>
  <c r="H257" i="8" s="1"/>
  <c r="H258" i="8" s="1"/>
  <c r="H259" i="8" s="1"/>
  <c r="H260" i="8" s="1"/>
  <c r="H261" i="8" s="1"/>
  <c r="H262" i="8" s="1"/>
  <c r="H263" i="8" s="1"/>
  <c r="H264" i="8" s="1"/>
  <c r="H265" i="8" s="1"/>
  <c r="H266" i="8" s="1"/>
  <c r="H267" i="8" s="1"/>
  <c r="H268" i="8" s="1"/>
  <c r="H269" i="8" s="1"/>
  <c r="H270" i="8" s="1"/>
  <c r="H271" i="8" s="1"/>
  <c r="H272" i="8" s="1"/>
  <c r="H273" i="8" s="1"/>
  <c r="H274" i="8" s="1"/>
  <c r="H275" i="8" s="1"/>
  <c r="H276" i="8" s="1"/>
  <c r="H277" i="8" s="1"/>
  <c r="H278" i="8" s="1"/>
  <c r="H279" i="8" s="1"/>
  <c r="H280" i="8" s="1"/>
  <c r="H281" i="8" s="1"/>
  <c r="H282" i="8" s="1"/>
  <c r="H283" i="8" s="1"/>
  <c r="H284" i="8" s="1"/>
  <c r="H285" i="8" s="1"/>
  <c r="H286" i="8" s="1"/>
  <c r="H287" i="8" s="1"/>
  <c r="H288" i="8" s="1"/>
  <c r="H289" i="8" s="1"/>
  <c r="H290" i="8" s="1"/>
  <c r="H291" i="8" s="1"/>
  <c r="H292" i="8" s="1"/>
  <c r="H293" i="8" s="1"/>
  <c r="H294" i="8" s="1"/>
  <c r="H295" i="8" s="1"/>
  <c r="H296" i="8" s="1"/>
  <c r="H297" i="8" s="1"/>
  <c r="H298" i="8" s="1"/>
  <c r="H299" i="8" s="1"/>
  <c r="H300" i="8" s="1"/>
  <c r="H301" i="8" s="1"/>
  <c r="H302" i="8" s="1"/>
  <c r="H303" i="8" s="1"/>
  <c r="H304" i="8" s="1"/>
  <c r="H305" i="8" s="1"/>
  <c r="H306" i="8" s="1"/>
  <c r="H307" i="8" s="1"/>
  <c r="H308" i="8" s="1"/>
  <c r="H309" i="8" s="1"/>
  <c r="H310" i="8" s="1"/>
  <c r="H311" i="8" s="1"/>
  <c r="H312" i="8" s="1"/>
  <c r="H313" i="8" s="1"/>
  <c r="H314" i="8" s="1"/>
  <c r="H315" i="8" s="1"/>
  <c r="H316" i="8" s="1"/>
  <c r="H317" i="8" s="1"/>
  <c r="H318" i="8" s="1"/>
  <c r="H319" i="8" s="1"/>
  <c r="H320" i="8" s="1"/>
  <c r="H321" i="8" s="1"/>
  <c r="H322" i="8" s="1"/>
  <c r="H323" i="8" s="1"/>
  <c r="H324" i="8" s="1"/>
  <c r="H325" i="8" s="1"/>
  <c r="H326" i="8" s="1"/>
  <c r="H327" i="8" s="1"/>
  <c r="H328" i="8" s="1"/>
  <c r="H329" i="8" s="1"/>
  <c r="H330" i="8" s="1"/>
  <c r="H331" i="8" s="1"/>
  <c r="H332" i="8" s="1"/>
  <c r="H333" i="8" s="1"/>
  <c r="H334" i="8" s="1"/>
  <c r="H335" i="8" s="1"/>
  <c r="H336" i="8" s="1"/>
  <c r="H337" i="8" s="1"/>
  <c r="H338" i="8" s="1"/>
  <c r="H339" i="8" s="1"/>
  <c r="H340" i="8" s="1"/>
  <c r="H341" i="8" s="1"/>
  <c r="H342" i="8" s="1"/>
  <c r="H343" i="8" s="1"/>
  <c r="H344" i="8" s="1"/>
  <c r="H345" i="8" s="1"/>
  <c r="H346" i="8" s="1"/>
  <c r="H347" i="8" s="1"/>
  <c r="H348" i="8" s="1"/>
  <c r="H349" i="8" s="1"/>
  <c r="H350" i="8" s="1"/>
  <c r="H351" i="8" s="1"/>
  <c r="H352" i="8" s="1"/>
  <c r="H353" i="8" s="1"/>
  <c r="H354" i="8" s="1"/>
  <c r="H355" i="8" s="1"/>
  <c r="H356" i="8" s="1"/>
  <c r="H357" i="8" s="1"/>
  <c r="H358" i="8" s="1"/>
  <c r="H359" i="8" s="1"/>
  <c r="H360" i="8" s="1"/>
  <c r="H361" i="8" s="1"/>
  <c r="H362" i="8" s="1"/>
  <c r="H363" i="8" s="1"/>
  <c r="H364" i="8" s="1"/>
  <c r="H365" i="8" s="1"/>
  <c r="H366" i="8" s="1"/>
  <c r="H367" i="8" s="1"/>
  <c r="H368" i="8" s="1"/>
  <c r="H369" i="8" s="1"/>
  <c r="H370" i="8" s="1"/>
  <c r="H371" i="8" s="1"/>
  <c r="H372" i="8" s="1"/>
  <c r="H373" i="8" s="1"/>
  <c r="H374" i="8" s="1"/>
  <c r="H375" i="8" s="1"/>
  <c r="H376" i="8" s="1"/>
  <c r="H377" i="8" s="1"/>
  <c r="H378" i="8" s="1"/>
  <c r="H379" i="8" s="1"/>
  <c r="H380" i="8" s="1"/>
  <c r="H381" i="8" s="1"/>
  <c r="H382" i="8" s="1"/>
  <c r="H383" i="8" s="1"/>
  <c r="H384" i="8" s="1"/>
  <c r="H385" i="8" s="1"/>
  <c r="H386" i="8" s="1"/>
  <c r="H387" i="8" s="1"/>
  <c r="H388" i="8" s="1"/>
  <c r="H389" i="8" s="1"/>
  <c r="H390" i="8" s="1"/>
  <c r="H391" i="8" s="1"/>
  <c r="H392" i="8" s="1"/>
  <c r="H393" i="8" s="1"/>
  <c r="H394" i="8" s="1"/>
  <c r="H395" i="8" s="1"/>
  <c r="H396" i="8" s="1"/>
  <c r="H397" i="8" s="1"/>
  <c r="H398" i="8" s="1"/>
  <c r="H399" i="8" s="1"/>
  <c r="H400" i="8" s="1"/>
  <c r="H401" i="8" s="1"/>
  <c r="H402" i="8" s="1"/>
  <c r="H403" i="8" s="1"/>
  <c r="H404" i="8" s="1"/>
  <c r="H405" i="8" s="1"/>
  <c r="H406" i="8" s="1"/>
  <c r="H407" i="8" s="1"/>
  <c r="H408" i="8" s="1"/>
  <c r="H409" i="8" s="1"/>
  <c r="H410" i="8" s="1"/>
  <c r="H411" i="8" s="1"/>
  <c r="H412" i="8" s="1"/>
  <c r="H413" i="8" s="1"/>
  <c r="H414" i="8" s="1"/>
  <c r="H415" i="8" s="1"/>
  <c r="H416" i="8" s="1"/>
  <c r="H417" i="8" s="1"/>
  <c r="H418" i="8" s="1"/>
  <c r="H419" i="8" s="1"/>
  <c r="H420" i="8" s="1"/>
  <c r="H421" i="8" s="1"/>
  <c r="H422" i="8" s="1"/>
  <c r="H423" i="8" s="1"/>
  <c r="H424" i="8" s="1"/>
  <c r="H425" i="8" s="1"/>
  <c r="H426" i="8" s="1"/>
  <c r="H427" i="8" s="1"/>
  <c r="H428" i="8" s="1"/>
  <c r="H429" i="8" s="1"/>
  <c r="H430" i="8" s="1"/>
  <c r="H431" i="8" s="1"/>
  <c r="H432" i="8" s="1"/>
  <c r="H433" i="8" s="1"/>
  <c r="H434" i="8" s="1"/>
  <c r="H435" i="8" s="1"/>
  <c r="H436" i="8" s="1"/>
  <c r="H437" i="8" s="1"/>
  <c r="H438" i="8" s="1"/>
  <c r="H439" i="8" s="1"/>
  <c r="H440" i="8" s="1"/>
  <c r="H441" i="8" s="1"/>
  <c r="H442" i="8" s="1"/>
  <c r="H443" i="8" s="1"/>
  <c r="H444" i="8" s="1"/>
  <c r="H445" i="8" s="1"/>
  <c r="H446" i="8" s="1"/>
  <c r="H447" i="8" s="1"/>
  <c r="H448" i="8" s="1"/>
  <c r="H449" i="8" s="1"/>
  <c r="H450" i="8" s="1"/>
  <c r="H451" i="8" s="1"/>
  <c r="H452" i="8" s="1"/>
  <c r="H453" i="8" s="1"/>
  <c r="H454" i="8" s="1"/>
  <c r="H455" i="8" s="1"/>
  <c r="H456" i="8" s="1"/>
  <c r="H457" i="8" s="1"/>
  <c r="H458" i="8" s="1"/>
  <c r="H459" i="8" s="1"/>
  <c r="H460" i="8" s="1"/>
  <c r="H461" i="8" s="1"/>
  <c r="H462" i="8" s="1"/>
  <c r="H463" i="8" s="1"/>
  <c r="H464" i="8" s="1"/>
  <c r="H465" i="8" s="1"/>
  <c r="H466" i="8" s="1"/>
  <c r="H467" i="8" s="1"/>
  <c r="H468" i="8" s="1"/>
  <c r="H469" i="8" s="1"/>
  <c r="H470" i="8" s="1"/>
  <c r="H471" i="8" s="1"/>
  <c r="H472" i="8" s="1"/>
  <c r="H473" i="8" s="1"/>
  <c r="H474" i="8" s="1"/>
  <c r="H475" i="8" s="1"/>
  <c r="H476" i="8" s="1"/>
  <c r="H477" i="8" s="1"/>
  <c r="H478" i="8" s="1"/>
  <c r="H479" i="8" s="1"/>
  <c r="H480" i="8" s="1"/>
  <c r="H481" i="8" s="1"/>
  <c r="H482" i="8" s="1"/>
  <c r="H483" i="8" s="1"/>
  <c r="H484" i="8" s="1"/>
  <c r="H485" i="8" s="1"/>
  <c r="H486" i="8" s="1"/>
  <c r="H487" i="8" s="1"/>
  <c r="H488" i="8" s="1"/>
  <c r="H489" i="8" s="1"/>
  <c r="H490" i="8" s="1"/>
  <c r="H491" i="8" s="1"/>
  <c r="H492" i="8" s="1"/>
  <c r="H493" i="8" s="1"/>
  <c r="H494" i="8" s="1"/>
  <c r="H495" i="8" s="1"/>
  <c r="H496" i="8" s="1"/>
  <c r="H497" i="8" s="1"/>
  <c r="H498" i="8" s="1"/>
  <c r="H499" i="8" s="1"/>
  <c r="H500" i="8" s="1"/>
  <c r="H501" i="8" s="1"/>
  <c r="H502" i="8" s="1"/>
  <c r="H503" i="8" s="1"/>
  <c r="H504" i="8" s="1"/>
  <c r="H505" i="8" s="1"/>
  <c r="H506" i="8" s="1"/>
  <c r="H507" i="8" s="1"/>
  <c r="H508" i="8" s="1"/>
  <c r="H509" i="8" s="1"/>
  <c r="H510" i="8" s="1"/>
  <c r="H511" i="8" s="1"/>
  <c r="H512" i="8" s="1"/>
  <c r="H513" i="8" s="1"/>
  <c r="H514" i="8" s="1"/>
  <c r="H515" i="8" s="1"/>
  <c r="H516" i="8" s="1"/>
  <c r="H517" i="8" s="1"/>
  <c r="H518" i="8" s="1"/>
  <c r="H519" i="8" s="1"/>
  <c r="H520" i="8" s="1"/>
  <c r="H521" i="8" s="1"/>
  <c r="H522" i="8" s="1"/>
  <c r="H523" i="8" s="1"/>
  <c r="H524" i="8" s="1"/>
  <c r="H525" i="8" s="1"/>
  <c r="H526" i="8" s="1"/>
  <c r="H527" i="8" s="1"/>
  <c r="H528" i="8" s="1"/>
  <c r="H529" i="8" s="1"/>
  <c r="H530" i="8" s="1"/>
  <c r="H531" i="8" s="1"/>
  <c r="H532" i="8" s="1"/>
  <c r="H533" i="8" s="1"/>
  <c r="H534" i="8" s="1"/>
  <c r="H535" i="8" s="1"/>
  <c r="H536" i="8" s="1"/>
  <c r="H537" i="8" s="1"/>
  <c r="H538" i="8" s="1"/>
  <c r="H539" i="8" s="1"/>
  <c r="H540" i="8" s="1"/>
  <c r="H541" i="8" s="1"/>
  <c r="H542" i="8" s="1"/>
  <c r="H543" i="8" s="1"/>
  <c r="H544" i="8" s="1"/>
  <c r="H545" i="8" s="1"/>
  <c r="H546" i="8" s="1"/>
  <c r="H547" i="8" s="1"/>
  <c r="H548" i="8" s="1"/>
  <c r="H549" i="8" s="1"/>
  <c r="H550" i="8" s="1"/>
  <c r="H551" i="8" s="1"/>
  <c r="H552" i="8" s="1"/>
  <c r="H553" i="8" s="1"/>
  <c r="H554" i="8" s="1"/>
  <c r="H555" i="8" s="1"/>
  <c r="H556" i="8" s="1"/>
  <c r="H557" i="8" s="1"/>
  <c r="H558" i="8" s="1"/>
  <c r="H559" i="8" s="1"/>
  <c r="H560" i="8" s="1"/>
  <c r="H561" i="8" s="1"/>
  <c r="H562" i="8" s="1"/>
  <c r="H563" i="8" s="1"/>
  <c r="H564" i="8" s="1"/>
  <c r="H565" i="8" s="1"/>
  <c r="H566" i="8" s="1"/>
  <c r="H567" i="8" s="1"/>
  <c r="H568" i="8" s="1"/>
  <c r="H569" i="8" s="1"/>
  <c r="H570" i="8" s="1"/>
  <c r="H571" i="8" s="1"/>
  <c r="H572" i="8" s="1"/>
  <c r="H573" i="8" s="1"/>
  <c r="H574" i="8" s="1"/>
  <c r="H575" i="8" s="1"/>
  <c r="H576" i="8" s="1"/>
  <c r="H577" i="8" s="1"/>
  <c r="H578" i="8" s="1"/>
  <c r="H579" i="8" s="1"/>
  <c r="H580" i="8" s="1"/>
  <c r="H581" i="8" s="1"/>
  <c r="H582" i="8" s="1"/>
  <c r="H583" i="8" s="1"/>
  <c r="H584" i="8" s="1"/>
  <c r="H585" i="8" s="1"/>
  <c r="H586" i="8" s="1"/>
  <c r="H587" i="8" s="1"/>
  <c r="H588" i="8" s="1"/>
  <c r="H589" i="8" s="1"/>
  <c r="H590" i="8" s="1"/>
  <c r="H591" i="8" s="1"/>
  <c r="H592" i="8" s="1"/>
  <c r="H593" i="8" s="1"/>
  <c r="H594" i="8" s="1"/>
  <c r="H595" i="8" s="1"/>
  <c r="H596" i="8" s="1"/>
  <c r="H597" i="8" s="1"/>
  <c r="H598" i="8" s="1"/>
  <c r="H599" i="8" s="1"/>
  <c r="H600" i="8" s="1"/>
  <c r="H601" i="8" s="1"/>
  <c r="H602" i="8" s="1"/>
  <c r="H603" i="8" s="1"/>
  <c r="H604" i="8" s="1"/>
  <c r="H605" i="8" s="1"/>
  <c r="H606" i="8" s="1"/>
  <c r="H607" i="8" s="1"/>
  <c r="H608" i="8" s="1"/>
  <c r="H609" i="8" s="1"/>
  <c r="H610" i="8" s="1"/>
  <c r="H611" i="8" s="1"/>
  <c r="H612" i="8" s="1"/>
  <c r="H613" i="8" s="1"/>
  <c r="H614" i="8" s="1"/>
  <c r="H615" i="8" s="1"/>
  <c r="H616" i="8" s="1"/>
  <c r="H617" i="8" s="1"/>
  <c r="H618" i="8" s="1"/>
  <c r="H619" i="8" s="1"/>
  <c r="H620" i="8" s="1"/>
  <c r="H621" i="8" s="1"/>
  <c r="H622" i="8" s="1"/>
  <c r="H623" i="8" s="1"/>
  <c r="H624" i="8" s="1"/>
  <c r="H625" i="8" s="1"/>
  <c r="H626" i="8" s="1"/>
  <c r="H627" i="8" s="1"/>
  <c r="H628" i="8" s="1"/>
  <c r="H629" i="8" s="1"/>
  <c r="H630" i="8" s="1"/>
  <c r="H631" i="8" s="1"/>
  <c r="H632" i="8" s="1"/>
  <c r="H633" i="8" s="1"/>
  <c r="H634" i="8" s="1"/>
  <c r="H635" i="8" s="1"/>
  <c r="H636" i="8" s="1"/>
  <c r="H637" i="8" s="1"/>
  <c r="H638" i="8" s="1"/>
  <c r="H639" i="8" s="1"/>
  <c r="H640" i="8" s="1"/>
  <c r="H641" i="8" s="1"/>
  <c r="H642" i="8" s="1"/>
  <c r="H643" i="8" s="1"/>
  <c r="H644" i="8" s="1"/>
  <c r="H645" i="8" s="1"/>
  <c r="H646" i="8" s="1"/>
  <c r="H647" i="8" s="1"/>
  <c r="H648" i="8" s="1"/>
  <c r="H649" i="8" s="1"/>
  <c r="H650" i="8" s="1"/>
  <c r="H651" i="8" s="1"/>
  <c r="H652" i="8" s="1"/>
  <c r="H653" i="8" s="1"/>
  <c r="H654" i="8" s="1"/>
  <c r="H655" i="8" s="1"/>
  <c r="H656" i="8" s="1"/>
  <c r="H657" i="8" s="1"/>
  <c r="H658" i="8" s="1"/>
  <c r="H659" i="8" s="1"/>
  <c r="H660" i="8" s="1"/>
  <c r="H661" i="8" s="1"/>
  <c r="H662" i="8" s="1"/>
  <c r="H663" i="8" s="1"/>
  <c r="H664" i="8" s="1"/>
  <c r="H665" i="8" s="1"/>
  <c r="H666" i="8" s="1"/>
  <c r="H667" i="8" s="1"/>
  <c r="H668" i="8" s="1"/>
  <c r="H669" i="8" s="1"/>
  <c r="H670" i="8" s="1"/>
  <c r="H671" i="8" s="1"/>
  <c r="H672" i="8" s="1"/>
  <c r="H673" i="8" s="1"/>
  <c r="H674" i="8" s="1"/>
  <c r="H675" i="8" s="1"/>
  <c r="H676" i="8" s="1"/>
  <c r="H677" i="8" s="1"/>
  <c r="H678" i="8" s="1"/>
  <c r="H679" i="8" s="1"/>
  <c r="H680" i="8" s="1"/>
  <c r="H681" i="8" s="1"/>
  <c r="H682" i="8" s="1"/>
  <c r="H683" i="8" s="1"/>
  <c r="H684" i="8" s="1"/>
  <c r="H685" i="8" s="1"/>
  <c r="H686" i="8" s="1"/>
  <c r="H687" i="8" s="1"/>
  <c r="H688" i="8" s="1"/>
  <c r="H689" i="8" s="1"/>
  <c r="H690" i="8" s="1"/>
  <c r="H691" i="8" s="1"/>
  <c r="H692" i="8" s="1"/>
  <c r="H693" i="8" s="1"/>
  <c r="H694" i="8" s="1"/>
  <c r="H695" i="8" s="1"/>
  <c r="H696" i="8" s="1"/>
  <c r="H697" i="8" s="1"/>
  <c r="H698" i="8" s="1"/>
  <c r="H699" i="8" s="1"/>
  <c r="H700" i="8" s="1"/>
  <c r="H701" i="8" s="1"/>
  <c r="H702" i="8" s="1"/>
  <c r="H703" i="8" s="1"/>
  <c r="H704" i="8" s="1"/>
  <c r="H705" i="8" s="1"/>
  <c r="H706" i="8" s="1"/>
  <c r="H707" i="8" s="1"/>
  <c r="H708" i="8" s="1"/>
  <c r="H709" i="8" s="1"/>
  <c r="H710" i="8" s="1"/>
  <c r="H711" i="8" s="1"/>
  <c r="H712" i="8" s="1"/>
  <c r="H713" i="8" s="1"/>
  <c r="H714" i="8" s="1"/>
  <c r="H715" i="8" s="1"/>
  <c r="H716" i="8" s="1"/>
  <c r="H717" i="8" s="1"/>
  <c r="H718" i="8" s="1"/>
  <c r="H719" i="8" s="1"/>
  <c r="H720" i="8" s="1"/>
  <c r="H721" i="8" s="1"/>
  <c r="H722" i="8" s="1"/>
  <c r="H723" i="8" s="1"/>
  <c r="H724" i="8" s="1"/>
  <c r="H725" i="8" s="1"/>
  <c r="H726" i="8" s="1"/>
  <c r="H727" i="8" s="1"/>
  <c r="H728" i="8" s="1"/>
  <c r="H729" i="8" s="1"/>
  <c r="H730" i="8" s="1"/>
  <c r="H731" i="8" s="1"/>
  <c r="H732" i="8" s="1"/>
  <c r="H733" i="8" s="1"/>
  <c r="H734" i="8" s="1"/>
  <c r="H735" i="8" s="1"/>
  <c r="H736" i="8" s="1"/>
  <c r="H737" i="8" s="1"/>
  <c r="H738" i="8" s="1"/>
  <c r="H739" i="8" s="1"/>
  <c r="H740" i="8" s="1"/>
  <c r="H741" i="8" s="1"/>
  <c r="H742" i="8" s="1"/>
  <c r="H743" i="8" s="1"/>
  <c r="H744" i="8" s="1"/>
  <c r="H745" i="8" s="1"/>
  <c r="H746" i="8" s="1"/>
  <c r="H747" i="8" s="1"/>
  <c r="H748" i="8" s="1"/>
  <c r="H749" i="8" s="1"/>
  <c r="H750" i="8" s="1"/>
  <c r="H751" i="8" s="1"/>
  <c r="H752" i="8" s="1"/>
  <c r="H753" i="8" s="1"/>
  <c r="H754" i="8" s="1"/>
  <c r="H755" i="8" s="1"/>
  <c r="H756" i="8" s="1"/>
  <c r="H757" i="8" s="1"/>
  <c r="H758" i="8" s="1"/>
  <c r="H759" i="8" s="1"/>
  <c r="H760" i="8" s="1"/>
  <c r="H761" i="8" s="1"/>
  <c r="H762" i="8" s="1"/>
  <c r="H763" i="8" s="1"/>
  <c r="H764" i="8" s="1"/>
  <c r="H765" i="8" s="1"/>
  <c r="H766" i="8" s="1"/>
  <c r="H767" i="8" s="1"/>
  <c r="H768" i="8" s="1"/>
  <c r="H769" i="8" s="1"/>
  <c r="H770" i="8" s="1"/>
  <c r="H771" i="8" s="1"/>
  <c r="H772" i="8" s="1"/>
  <c r="H773" i="8" s="1"/>
  <c r="H774" i="8" s="1"/>
  <c r="H775" i="8" s="1"/>
  <c r="H776" i="8" s="1"/>
  <c r="H777" i="8" s="1"/>
  <c r="H778" i="8" s="1"/>
  <c r="H779" i="8" s="1"/>
  <c r="H780" i="8" s="1"/>
  <c r="H781" i="8" s="1"/>
  <c r="H782" i="8" s="1"/>
  <c r="H783" i="8" s="1"/>
  <c r="H784" i="8" s="1"/>
  <c r="H785" i="8" s="1"/>
  <c r="H786" i="8" s="1"/>
  <c r="H787" i="8" s="1"/>
  <c r="H788" i="8" s="1"/>
  <c r="H789" i="8" s="1"/>
  <c r="H790" i="8" s="1"/>
  <c r="H791" i="8" s="1"/>
  <c r="H792" i="8" s="1"/>
  <c r="H793" i="8" s="1"/>
  <c r="H794" i="8" s="1"/>
  <c r="H795" i="8" s="1"/>
  <c r="H796" i="8" s="1"/>
  <c r="H797" i="8" s="1"/>
  <c r="H798" i="8" s="1"/>
  <c r="H799" i="8" s="1"/>
  <c r="H800" i="8" s="1"/>
  <c r="H801" i="8" s="1"/>
  <c r="H802" i="8" s="1"/>
  <c r="H803" i="8" s="1"/>
  <c r="H804" i="8" s="1"/>
  <c r="H805" i="8" s="1"/>
  <c r="H806" i="8" s="1"/>
  <c r="H807" i="8" s="1"/>
  <c r="H808" i="8" s="1"/>
  <c r="H809" i="8" s="1"/>
  <c r="H810" i="8" s="1"/>
  <c r="H811" i="8" s="1"/>
  <c r="H812" i="8" s="1"/>
  <c r="H813" i="8" s="1"/>
  <c r="H814" i="8" s="1"/>
  <c r="H815" i="8" s="1"/>
  <c r="H816" i="8" s="1"/>
  <c r="H817" i="8" s="1"/>
  <c r="H818" i="8" s="1"/>
  <c r="H819" i="8" s="1"/>
  <c r="H820" i="8" s="1"/>
  <c r="H821" i="8" s="1"/>
  <c r="H822" i="8" s="1"/>
  <c r="H823" i="8" s="1"/>
  <c r="H824" i="8" s="1"/>
  <c r="H825" i="8" s="1"/>
  <c r="H826" i="8" s="1"/>
  <c r="H827" i="8" s="1"/>
  <c r="H828" i="8" s="1"/>
  <c r="H829" i="8" s="1"/>
  <c r="H830" i="8" s="1"/>
  <c r="H831" i="8" s="1"/>
  <c r="H832" i="8" s="1"/>
  <c r="H833" i="8" s="1"/>
  <c r="H834" i="8" s="1"/>
  <c r="H835" i="8" s="1"/>
  <c r="H836" i="8" s="1"/>
  <c r="H837" i="8" s="1"/>
  <c r="H838" i="8" s="1"/>
  <c r="H839" i="8" s="1"/>
  <c r="H840" i="8" s="1"/>
  <c r="H841" i="8" s="1"/>
  <c r="H842" i="8" s="1"/>
  <c r="H843" i="8" s="1"/>
  <c r="H844" i="8" s="1"/>
  <c r="H845" i="8" s="1"/>
  <c r="H846" i="8" s="1"/>
  <c r="H847" i="8" s="1"/>
  <c r="H848" i="8" s="1"/>
  <c r="H849" i="8" s="1"/>
  <c r="H850" i="8" s="1"/>
  <c r="H851" i="8" s="1"/>
  <c r="H852" i="8" s="1"/>
  <c r="H853" i="8" s="1"/>
  <c r="H854" i="8" s="1"/>
  <c r="H855" i="8" s="1"/>
  <c r="H856" i="8" s="1"/>
  <c r="H857" i="8" s="1"/>
  <c r="H858" i="8" s="1"/>
  <c r="H859" i="8" s="1"/>
  <c r="H860" i="8" s="1"/>
  <c r="H861" i="8" s="1"/>
  <c r="H862" i="8" s="1"/>
  <c r="H863" i="8" s="1"/>
  <c r="H864" i="8" s="1"/>
  <c r="H865" i="8" s="1"/>
  <c r="H866" i="8" s="1"/>
  <c r="H867" i="8" s="1"/>
  <c r="H868" i="8" s="1"/>
  <c r="H869" i="8" s="1"/>
  <c r="H870" i="8" s="1"/>
  <c r="H871" i="8" s="1"/>
  <c r="H872" i="8" s="1"/>
  <c r="H873" i="8" s="1"/>
  <c r="H874" i="8" s="1"/>
  <c r="H875" i="8" s="1"/>
  <c r="H876" i="8" s="1"/>
  <c r="H877" i="8" s="1"/>
  <c r="H878" i="8" s="1"/>
  <c r="H879" i="8" s="1"/>
  <c r="H880" i="8" s="1"/>
  <c r="H881" i="8" s="1"/>
  <c r="H882" i="8" s="1"/>
  <c r="H883" i="8" s="1"/>
  <c r="H884" i="8" s="1"/>
  <c r="H885" i="8" s="1"/>
  <c r="H886" i="8" s="1"/>
  <c r="H887" i="8" s="1"/>
  <c r="H888" i="8" s="1"/>
  <c r="H889" i="8" s="1"/>
  <c r="H890" i="8" s="1"/>
  <c r="H891" i="8" s="1"/>
  <c r="H892" i="8" s="1"/>
  <c r="H893" i="8" s="1"/>
  <c r="H894" i="8" s="1"/>
  <c r="H895" i="8" s="1"/>
  <c r="H896" i="8" s="1"/>
  <c r="H897" i="8" s="1"/>
  <c r="H898" i="8" s="1"/>
  <c r="H899" i="8" s="1"/>
  <c r="H900" i="8" s="1"/>
  <c r="H901" i="8" s="1"/>
  <c r="H902" i="8" s="1"/>
  <c r="H903" i="8" s="1"/>
  <c r="H904" i="8" s="1"/>
  <c r="H905" i="8" s="1"/>
  <c r="H906" i="8" s="1"/>
  <c r="H907" i="8" s="1"/>
  <c r="H908" i="8" s="1"/>
  <c r="H909" i="8" s="1"/>
  <c r="H910" i="8" s="1"/>
  <c r="H911" i="8" s="1"/>
  <c r="H912" i="8" s="1"/>
  <c r="H913" i="8" s="1"/>
  <c r="H914" i="8" s="1"/>
  <c r="H915" i="8" s="1"/>
  <c r="H916" i="8" s="1"/>
  <c r="H917" i="8" s="1"/>
  <c r="H918" i="8" s="1"/>
  <c r="H919" i="8" s="1"/>
  <c r="H920" i="8" s="1"/>
  <c r="H921" i="8" s="1"/>
  <c r="H922" i="8" s="1"/>
  <c r="H923" i="8" s="1"/>
  <c r="H924" i="8" s="1"/>
  <c r="H925" i="8" s="1"/>
  <c r="H926" i="8" s="1"/>
  <c r="H927" i="8" s="1"/>
  <c r="H928" i="8" s="1"/>
  <c r="H929" i="8" s="1"/>
  <c r="H930" i="8" s="1"/>
  <c r="H931" i="8" s="1"/>
  <c r="H932" i="8" s="1"/>
  <c r="H933" i="8" s="1"/>
  <c r="H934" i="8" s="1"/>
  <c r="H935" i="8" s="1"/>
  <c r="H936" i="8" s="1"/>
  <c r="H937" i="8" s="1"/>
  <c r="H938" i="8" s="1"/>
  <c r="H939" i="8" s="1"/>
  <c r="H940" i="8" s="1"/>
  <c r="H941" i="8" s="1"/>
  <c r="H942" i="8" s="1"/>
  <c r="H943" i="8" s="1"/>
  <c r="H944" i="8" s="1"/>
  <c r="H945" i="8" s="1"/>
  <c r="H946" i="8" s="1"/>
  <c r="H947" i="8" s="1"/>
  <c r="H948" i="8" s="1"/>
  <c r="H949" i="8" s="1"/>
  <c r="H950" i="8" s="1"/>
  <c r="H951" i="8" s="1"/>
  <c r="H952" i="8" s="1"/>
  <c r="H953" i="8" s="1"/>
  <c r="H954" i="8" s="1"/>
  <c r="H955" i="8" s="1"/>
  <c r="H956" i="8" s="1"/>
  <c r="H957" i="8" s="1"/>
  <c r="H958" i="8" s="1"/>
  <c r="H959" i="8" s="1"/>
  <c r="H960" i="8" s="1"/>
  <c r="H961" i="8" s="1"/>
  <c r="H962" i="8" s="1"/>
  <c r="H963" i="8" s="1"/>
  <c r="H964" i="8" s="1"/>
  <c r="H965" i="8" s="1"/>
  <c r="H966" i="8" s="1"/>
  <c r="H967" i="8" s="1"/>
  <c r="H968" i="8" s="1"/>
  <c r="H969" i="8" s="1"/>
  <c r="H970" i="8" s="1"/>
  <c r="H971" i="8" s="1"/>
  <c r="H972" i="8" s="1"/>
  <c r="H973" i="8" s="1"/>
  <c r="H974" i="8" s="1"/>
  <c r="H975" i="8" s="1"/>
  <c r="H976" i="8" s="1"/>
  <c r="H977" i="8" s="1"/>
  <c r="H978" i="8" s="1"/>
  <c r="H979" i="8" s="1"/>
  <c r="H980" i="8" s="1"/>
  <c r="H981" i="8" s="1"/>
  <c r="H982" i="8" s="1"/>
  <c r="H983" i="8" s="1"/>
  <c r="H984" i="8" s="1"/>
  <c r="H985" i="8" s="1"/>
  <c r="H986" i="8" s="1"/>
  <c r="H987" i="8" s="1"/>
  <c r="H988" i="8" s="1"/>
  <c r="H989" i="8" s="1"/>
  <c r="H990" i="8" s="1"/>
  <c r="H991" i="8" s="1"/>
  <c r="H992" i="8" s="1"/>
  <c r="H993" i="8" s="1"/>
  <c r="H994" i="8" s="1"/>
  <c r="H995" i="8" s="1"/>
  <c r="H996" i="8" s="1"/>
  <c r="H997" i="8" s="1"/>
  <c r="H998" i="8" s="1"/>
  <c r="H999" i="8" s="1"/>
  <c r="H1000" i="8" s="1"/>
  <c r="H1001" i="8" s="1"/>
  <c r="H1002" i="8" s="1"/>
  <c r="H1003" i="8" s="1"/>
  <c r="H1004" i="8" s="1"/>
  <c r="H1005" i="8" s="1"/>
  <c r="H1006" i="8" s="1"/>
  <c r="H1007" i="8" s="1"/>
  <c r="H1008" i="8" s="1"/>
  <c r="H1009" i="8" s="1"/>
  <c r="H1010" i="8" s="1"/>
  <c r="H1011" i="8" s="1"/>
  <c r="H1012" i="8" s="1"/>
  <c r="H1013" i="8" s="1"/>
  <c r="H1014" i="8" s="1"/>
  <c r="H1015" i="8" s="1"/>
  <c r="H1016" i="8" s="1"/>
  <c r="H1017" i="8" s="1"/>
  <c r="H1018" i="8" s="1"/>
  <c r="H1019" i="8" s="1"/>
  <c r="H1020" i="8" s="1"/>
  <c r="H1021" i="8" s="1"/>
  <c r="H1022" i="8" s="1"/>
  <c r="H1023" i="8" s="1"/>
  <c r="H1024" i="8" s="1"/>
  <c r="H1025" i="8" s="1"/>
  <c r="H1026" i="8" s="1"/>
  <c r="H1027" i="8" s="1"/>
  <c r="H1028" i="8" s="1"/>
  <c r="H1029" i="8" s="1"/>
  <c r="H1030" i="8" s="1"/>
  <c r="H1031" i="8" s="1"/>
  <c r="H1032" i="8" s="1"/>
  <c r="H1033" i="8" s="1"/>
  <c r="H1034" i="8" s="1"/>
  <c r="H1035" i="8" s="1"/>
  <c r="H1036" i="8" s="1"/>
  <c r="H1037" i="8" s="1"/>
  <c r="H1038" i="8" s="1"/>
  <c r="H1039" i="8" s="1"/>
  <c r="H1040" i="8" s="1"/>
  <c r="H1041" i="8" s="1"/>
  <c r="H1042" i="8" s="1"/>
  <c r="H1043" i="8" s="1"/>
  <c r="R1044" i="11"/>
  <c r="AB1044" i="11"/>
  <c r="O1043" i="11"/>
  <c r="X1043" i="11"/>
  <c r="S1044" i="11"/>
  <c r="Q1044" i="11"/>
  <c r="U1044" i="11"/>
  <c r="P1044" i="11"/>
  <c r="L1044" i="11" s="1"/>
  <c r="E4" i="15" l="1"/>
  <c r="R4" i="8"/>
  <c r="S4" i="8" s="1"/>
  <c r="Z4" i="8" s="1"/>
  <c r="L4" i="8"/>
  <c r="AG4" i="8" s="1"/>
  <c r="K4" i="8"/>
  <c r="I5" i="8"/>
  <c r="N5" i="8" s="1"/>
  <c r="J4" i="8"/>
  <c r="T4" i="8" s="1"/>
  <c r="AH1043" i="11"/>
  <c r="AF1043" i="11"/>
  <c r="AG1043" i="11"/>
  <c r="AE1043" i="11"/>
  <c r="Y1043" i="11"/>
  <c r="W1043" i="11" s="1"/>
  <c r="AC1043" i="11" s="1"/>
  <c r="Z1044" i="11"/>
  <c r="M1044" i="11"/>
  <c r="N1045" i="11" s="1"/>
  <c r="T1045" i="11" s="1"/>
  <c r="E5" i="15" l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39" i="15" s="1"/>
  <c r="E40" i="15" s="1"/>
  <c r="E41" i="15" s="1"/>
  <c r="E42" i="15" s="1"/>
  <c r="E43" i="15" s="1"/>
  <c r="E44" i="15" s="1"/>
  <c r="E45" i="15" s="1"/>
  <c r="E46" i="15" s="1"/>
  <c r="E47" i="15" s="1"/>
  <c r="E48" i="15" s="1"/>
  <c r="E49" i="15" s="1"/>
  <c r="E50" i="15" s="1"/>
  <c r="E51" i="15" s="1"/>
  <c r="E52" i="15" s="1"/>
  <c r="E53" i="15" s="1"/>
  <c r="E54" i="15" s="1"/>
  <c r="E55" i="15" s="1"/>
  <c r="E56" i="15" s="1"/>
  <c r="E57" i="15" s="1"/>
  <c r="E58" i="15" s="1"/>
  <c r="E59" i="15" s="1"/>
  <c r="E60" i="15" s="1"/>
  <c r="E61" i="15" s="1"/>
  <c r="E62" i="15" s="1"/>
  <c r="E63" i="15" s="1"/>
  <c r="E64" i="15" s="1"/>
  <c r="E65" i="15" s="1"/>
  <c r="E66" i="15" s="1"/>
  <c r="E67" i="15" s="1"/>
  <c r="E68" i="15" s="1"/>
  <c r="E69" i="15" s="1"/>
  <c r="E70" i="15" s="1"/>
  <c r="E71" i="15" s="1"/>
  <c r="E72" i="15" s="1"/>
  <c r="E73" i="15" s="1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E88" i="15" s="1"/>
  <c r="E89" i="15" s="1"/>
  <c r="E90" i="15" s="1"/>
  <c r="E91" i="15" s="1"/>
  <c r="E92" i="15" s="1"/>
  <c r="E93" i="15" s="1"/>
  <c r="E94" i="15" s="1"/>
  <c r="E95" i="15" s="1"/>
  <c r="E96" i="15" s="1"/>
  <c r="E97" i="15" s="1"/>
  <c r="E98" i="15" s="1"/>
  <c r="E99" i="15" s="1"/>
  <c r="E100" i="15" s="1"/>
  <c r="E101" i="15" s="1"/>
  <c r="E102" i="15" s="1"/>
  <c r="E103" i="15" s="1"/>
  <c r="E104" i="15" s="1"/>
  <c r="E105" i="15" s="1"/>
  <c r="E106" i="15" s="1"/>
  <c r="E107" i="15" s="1"/>
  <c r="E108" i="15" s="1"/>
  <c r="E109" i="15" s="1"/>
  <c r="E110" i="15" s="1"/>
  <c r="E111" i="15" s="1"/>
  <c r="E112" i="15" s="1"/>
  <c r="E113" i="15" s="1"/>
  <c r="E114" i="15" s="1"/>
  <c r="E115" i="15" s="1"/>
  <c r="E116" i="15" s="1"/>
  <c r="E117" i="15" s="1"/>
  <c r="E118" i="15" s="1"/>
  <c r="E119" i="15" s="1"/>
  <c r="E120" i="15" s="1"/>
  <c r="E121" i="15" s="1"/>
  <c r="E122" i="15" s="1"/>
  <c r="E123" i="15" s="1"/>
  <c r="E124" i="15" s="1"/>
  <c r="E125" i="15" s="1"/>
  <c r="E126" i="15" s="1"/>
  <c r="E127" i="15" s="1"/>
  <c r="E128" i="15" s="1"/>
  <c r="E129" i="15" s="1"/>
  <c r="E130" i="15" s="1"/>
  <c r="E131" i="15" s="1"/>
  <c r="E132" i="15" s="1"/>
  <c r="E133" i="15" s="1"/>
  <c r="E134" i="15" s="1"/>
  <c r="E135" i="15" s="1"/>
  <c r="E136" i="15" s="1"/>
  <c r="E137" i="15" s="1"/>
  <c r="E138" i="15" s="1"/>
  <c r="E139" i="15" s="1"/>
  <c r="E140" i="15" s="1"/>
  <c r="E141" i="15" s="1"/>
  <c r="E142" i="15" s="1"/>
  <c r="E143" i="15" s="1"/>
  <c r="E144" i="15" s="1"/>
  <c r="E145" i="15" s="1"/>
  <c r="E146" i="15" s="1"/>
  <c r="E147" i="15" s="1"/>
  <c r="E148" i="15" s="1"/>
  <c r="E149" i="15" s="1"/>
  <c r="E150" i="15" s="1"/>
  <c r="E151" i="15" s="1"/>
  <c r="E152" i="15" s="1"/>
  <c r="E153" i="15" s="1"/>
  <c r="E154" i="15" s="1"/>
  <c r="E155" i="15" s="1"/>
  <c r="E156" i="15" s="1"/>
  <c r="E157" i="15" s="1"/>
  <c r="E158" i="15" s="1"/>
  <c r="E159" i="15" s="1"/>
  <c r="E160" i="15" s="1"/>
  <c r="E161" i="15" s="1"/>
  <c r="E162" i="15" s="1"/>
  <c r="E163" i="15" s="1"/>
  <c r="E164" i="15" s="1"/>
  <c r="E165" i="15" s="1"/>
  <c r="E166" i="15" s="1"/>
  <c r="E167" i="15" s="1"/>
  <c r="E168" i="15" s="1"/>
  <c r="E169" i="15" s="1"/>
  <c r="E170" i="15" s="1"/>
  <c r="E171" i="15" s="1"/>
  <c r="E172" i="15" s="1"/>
  <c r="E173" i="15" s="1"/>
  <c r="E174" i="15" s="1"/>
  <c r="E175" i="15" s="1"/>
  <c r="E176" i="15" s="1"/>
  <c r="E177" i="15" s="1"/>
  <c r="E178" i="15" s="1"/>
  <c r="E179" i="15" s="1"/>
  <c r="E180" i="15" s="1"/>
  <c r="E181" i="15" s="1"/>
  <c r="E182" i="15" s="1"/>
  <c r="E183" i="15" s="1"/>
  <c r="E184" i="15" s="1"/>
  <c r="E185" i="15" s="1"/>
  <c r="E186" i="15" s="1"/>
  <c r="E187" i="15" s="1"/>
  <c r="E188" i="15" s="1"/>
  <c r="E189" i="15" s="1"/>
  <c r="E190" i="15" s="1"/>
  <c r="E191" i="15" s="1"/>
  <c r="E192" i="15" s="1"/>
  <c r="E193" i="15" s="1"/>
  <c r="E194" i="15" s="1"/>
  <c r="E195" i="15" s="1"/>
  <c r="E196" i="15" s="1"/>
  <c r="E197" i="15" s="1"/>
  <c r="E198" i="15" s="1"/>
  <c r="E199" i="15" s="1"/>
  <c r="E200" i="15" s="1"/>
  <c r="E201" i="15" s="1"/>
  <c r="E202" i="15" s="1"/>
  <c r="E203" i="15" s="1"/>
  <c r="E204" i="15" s="1"/>
  <c r="E205" i="15" s="1"/>
  <c r="E206" i="15" s="1"/>
  <c r="E207" i="15" s="1"/>
  <c r="E208" i="15" s="1"/>
  <c r="E209" i="15" s="1"/>
  <c r="E210" i="15" s="1"/>
  <c r="E211" i="15" s="1"/>
  <c r="E212" i="15" s="1"/>
  <c r="E213" i="15" s="1"/>
  <c r="E214" i="15" s="1"/>
  <c r="E215" i="15" s="1"/>
  <c r="E216" i="15" s="1"/>
  <c r="E217" i="15" s="1"/>
  <c r="E218" i="15" s="1"/>
  <c r="E219" i="15" s="1"/>
  <c r="E220" i="15" s="1"/>
  <c r="E221" i="15" s="1"/>
  <c r="E222" i="15" s="1"/>
  <c r="E223" i="15" s="1"/>
  <c r="E224" i="15" s="1"/>
  <c r="E225" i="15" s="1"/>
  <c r="E226" i="15" s="1"/>
  <c r="E227" i="15" s="1"/>
  <c r="E228" i="15" s="1"/>
  <c r="E229" i="15" s="1"/>
  <c r="E230" i="15" s="1"/>
  <c r="E231" i="15" s="1"/>
  <c r="E232" i="15" s="1"/>
  <c r="E233" i="15" s="1"/>
  <c r="E234" i="15" s="1"/>
  <c r="E235" i="15" s="1"/>
  <c r="E236" i="15" s="1"/>
  <c r="E237" i="15" s="1"/>
  <c r="E238" i="15" s="1"/>
  <c r="E239" i="15" s="1"/>
  <c r="E240" i="15" s="1"/>
  <c r="E241" i="15" s="1"/>
  <c r="E242" i="15" s="1"/>
  <c r="E243" i="15" s="1"/>
  <c r="E244" i="15" s="1"/>
  <c r="E245" i="15" s="1"/>
  <c r="E246" i="15" s="1"/>
  <c r="E247" i="15" s="1"/>
  <c r="E248" i="15" s="1"/>
  <c r="E249" i="15" s="1"/>
  <c r="E250" i="15" s="1"/>
  <c r="E251" i="15" s="1"/>
  <c r="E252" i="15" s="1"/>
  <c r="E253" i="15" s="1"/>
  <c r="E254" i="15" s="1"/>
  <c r="E255" i="15" s="1"/>
  <c r="E256" i="15" s="1"/>
  <c r="E257" i="15" s="1"/>
  <c r="E258" i="15" s="1"/>
  <c r="E259" i="15" s="1"/>
  <c r="E260" i="15" s="1"/>
  <c r="E261" i="15" s="1"/>
  <c r="E262" i="15" s="1"/>
  <c r="E263" i="15" s="1"/>
  <c r="E264" i="15" s="1"/>
  <c r="E265" i="15" s="1"/>
  <c r="E266" i="15" s="1"/>
  <c r="E267" i="15" s="1"/>
  <c r="E268" i="15" s="1"/>
  <c r="E269" i="15" s="1"/>
  <c r="E270" i="15" s="1"/>
  <c r="E271" i="15" s="1"/>
  <c r="E272" i="15" s="1"/>
  <c r="E273" i="15" s="1"/>
  <c r="E274" i="15" s="1"/>
  <c r="E275" i="15" s="1"/>
  <c r="E276" i="15" s="1"/>
  <c r="E277" i="15" s="1"/>
  <c r="E278" i="15" s="1"/>
  <c r="E279" i="15" s="1"/>
  <c r="E280" i="15" s="1"/>
  <c r="E281" i="15" s="1"/>
  <c r="E282" i="15" s="1"/>
  <c r="E283" i="15" s="1"/>
  <c r="E284" i="15" s="1"/>
  <c r="E285" i="15" s="1"/>
  <c r="E286" i="15" s="1"/>
  <c r="E287" i="15" s="1"/>
  <c r="E288" i="15" s="1"/>
  <c r="E289" i="15" s="1"/>
  <c r="E290" i="15" s="1"/>
  <c r="E291" i="15" s="1"/>
  <c r="E292" i="15" s="1"/>
  <c r="E293" i="15" s="1"/>
  <c r="E294" i="15" s="1"/>
  <c r="E295" i="15" s="1"/>
  <c r="E296" i="15" s="1"/>
  <c r="E297" i="15" s="1"/>
  <c r="E298" i="15" s="1"/>
  <c r="E299" i="15" s="1"/>
  <c r="E300" i="15" s="1"/>
  <c r="E301" i="15" s="1"/>
  <c r="E302" i="15" s="1"/>
  <c r="E303" i="15" s="1"/>
  <c r="E304" i="15" s="1"/>
  <c r="E305" i="15" s="1"/>
  <c r="E306" i="15" s="1"/>
  <c r="E307" i="15" s="1"/>
  <c r="E308" i="15" s="1"/>
  <c r="E309" i="15" s="1"/>
  <c r="E310" i="15" s="1"/>
  <c r="E311" i="15" s="1"/>
  <c r="E312" i="15" s="1"/>
  <c r="E313" i="15" s="1"/>
  <c r="E314" i="15" s="1"/>
  <c r="E315" i="15" s="1"/>
  <c r="E316" i="15" s="1"/>
  <c r="E317" i="15" s="1"/>
  <c r="E318" i="15" s="1"/>
  <c r="E319" i="15" s="1"/>
  <c r="E320" i="15" s="1"/>
  <c r="E321" i="15" s="1"/>
  <c r="E322" i="15" s="1"/>
  <c r="E323" i="15" s="1"/>
  <c r="E324" i="15" s="1"/>
  <c r="E325" i="15" s="1"/>
  <c r="E326" i="15" s="1"/>
  <c r="E327" i="15" s="1"/>
  <c r="E328" i="15" s="1"/>
  <c r="E329" i="15" s="1"/>
  <c r="E330" i="15" s="1"/>
  <c r="E331" i="15" s="1"/>
  <c r="E332" i="15" s="1"/>
  <c r="E333" i="15" s="1"/>
  <c r="E334" i="15" s="1"/>
  <c r="E335" i="15" s="1"/>
  <c r="E336" i="15" s="1"/>
  <c r="E337" i="15" s="1"/>
  <c r="E338" i="15" s="1"/>
  <c r="E339" i="15" s="1"/>
  <c r="E340" i="15" s="1"/>
  <c r="E341" i="15" s="1"/>
  <c r="E342" i="15" s="1"/>
  <c r="E343" i="15" s="1"/>
  <c r="E344" i="15" s="1"/>
  <c r="E345" i="15" s="1"/>
  <c r="E346" i="15" s="1"/>
  <c r="E347" i="15" s="1"/>
  <c r="E348" i="15" s="1"/>
  <c r="E349" i="15" s="1"/>
  <c r="E350" i="15" s="1"/>
  <c r="E351" i="15" s="1"/>
  <c r="E352" i="15" s="1"/>
  <c r="E353" i="15" s="1"/>
  <c r="E354" i="15" s="1"/>
  <c r="E355" i="15" s="1"/>
  <c r="E356" i="15" s="1"/>
  <c r="E357" i="15" s="1"/>
  <c r="E358" i="15" s="1"/>
  <c r="E359" i="15" s="1"/>
  <c r="E360" i="15" s="1"/>
  <c r="E361" i="15" s="1"/>
  <c r="E362" i="15" s="1"/>
  <c r="E363" i="15" s="1"/>
  <c r="E364" i="15" s="1"/>
  <c r="E365" i="15" s="1"/>
  <c r="E366" i="15" s="1"/>
  <c r="E367" i="15" s="1"/>
  <c r="E368" i="15" s="1"/>
  <c r="E369" i="15" s="1"/>
  <c r="E370" i="15" s="1"/>
  <c r="E371" i="15" s="1"/>
  <c r="E372" i="15" s="1"/>
  <c r="E373" i="15" s="1"/>
  <c r="E374" i="15" s="1"/>
  <c r="E375" i="15" s="1"/>
  <c r="E376" i="15" s="1"/>
  <c r="E377" i="15" s="1"/>
  <c r="E378" i="15" s="1"/>
  <c r="E379" i="15" s="1"/>
  <c r="E380" i="15" s="1"/>
  <c r="E381" i="15" s="1"/>
  <c r="E382" i="15" s="1"/>
  <c r="E383" i="15" s="1"/>
  <c r="E384" i="15" s="1"/>
  <c r="E385" i="15" s="1"/>
  <c r="E386" i="15" s="1"/>
  <c r="E387" i="15" s="1"/>
  <c r="E388" i="15" s="1"/>
  <c r="E389" i="15" s="1"/>
  <c r="E390" i="15" s="1"/>
  <c r="E391" i="15" s="1"/>
  <c r="E392" i="15" s="1"/>
  <c r="E393" i="15" s="1"/>
  <c r="E394" i="15" s="1"/>
  <c r="E395" i="15" s="1"/>
  <c r="E396" i="15" s="1"/>
  <c r="E397" i="15" s="1"/>
  <c r="E398" i="15" s="1"/>
  <c r="E399" i="15" s="1"/>
  <c r="E400" i="15" s="1"/>
  <c r="E401" i="15" s="1"/>
  <c r="E402" i="15" s="1"/>
  <c r="E403" i="15" s="1"/>
  <c r="E404" i="15" s="1"/>
  <c r="E405" i="15" s="1"/>
  <c r="E406" i="15" s="1"/>
  <c r="E407" i="15" s="1"/>
  <c r="E408" i="15" s="1"/>
  <c r="E409" i="15" s="1"/>
  <c r="E410" i="15" s="1"/>
  <c r="E411" i="15" s="1"/>
  <c r="E412" i="15" s="1"/>
  <c r="E413" i="15" s="1"/>
  <c r="E414" i="15" s="1"/>
  <c r="E415" i="15" s="1"/>
  <c r="E416" i="15" s="1"/>
  <c r="E417" i="15" s="1"/>
  <c r="E418" i="15" s="1"/>
  <c r="E419" i="15" s="1"/>
  <c r="E420" i="15" s="1"/>
  <c r="E421" i="15" s="1"/>
  <c r="E422" i="15" s="1"/>
  <c r="E423" i="15" s="1"/>
  <c r="E424" i="15" s="1"/>
  <c r="E425" i="15" s="1"/>
  <c r="E426" i="15" s="1"/>
  <c r="E427" i="15" s="1"/>
  <c r="E428" i="15" s="1"/>
  <c r="E429" i="15" s="1"/>
  <c r="E430" i="15" s="1"/>
  <c r="E431" i="15" s="1"/>
  <c r="E432" i="15" s="1"/>
  <c r="E433" i="15" s="1"/>
  <c r="E434" i="15" s="1"/>
  <c r="E435" i="15" s="1"/>
  <c r="E436" i="15" s="1"/>
  <c r="E437" i="15" s="1"/>
  <c r="E438" i="15" s="1"/>
  <c r="E439" i="15" s="1"/>
  <c r="E440" i="15" s="1"/>
  <c r="E441" i="15" s="1"/>
  <c r="E442" i="15" s="1"/>
  <c r="E443" i="15" s="1"/>
  <c r="E444" i="15" s="1"/>
  <c r="E445" i="15" s="1"/>
  <c r="E446" i="15" s="1"/>
  <c r="E447" i="15" s="1"/>
  <c r="E448" i="15" s="1"/>
  <c r="E449" i="15" s="1"/>
  <c r="E450" i="15" s="1"/>
  <c r="E451" i="15" s="1"/>
  <c r="E452" i="15" s="1"/>
  <c r="E453" i="15" s="1"/>
  <c r="E454" i="15" s="1"/>
  <c r="E455" i="15" s="1"/>
  <c r="E456" i="15" s="1"/>
  <c r="E457" i="15" s="1"/>
  <c r="E458" i="15" s="1"/>
  <c r="E459" i="15" s="1"/>
  <c r="E460" i="15" s="1"/>
  <c r="E461" i="15" s="1"/>
  <c r="E462" i="15" s="1"/>
  <c r="E463" i="15" s="1"/>
  <c r="E464" i="15" s="1"/>
  <c r="E465" i="15" s="1"/>
  <c r="E466" i="15" s="1"/>
  <c r="E467" i="15" s="1"/>
  <c r="E468" i="15" s="1"/>
  <c r="E469" i="15" s="1"/>
  <c r="E470" i="15" s="1"/>
  <c r="E471" i="15" s="1"/>
  <c r="E472" i="15" s="1"/>
  <c r="E473" i="15" s="1"/>
  <c r="E474" i="15" s="1"/>
  <c r="E475" i="15" s="1"/>
  <c r="E476" i="15" s="1"/>
  <c r="E477" i="15" s="1"/>
  <c r="E478" i="15" s="1"/>
  <c r="E479" i="15" s="1"/>
  <c r="E480" i="15" s="1"/>
  <c r="E481" i="15" s="1"/>
  <c r="E482" i="15" s="1"/>
  <c r="E483" i="15" s="1"/>
  <c r="E484" i="15" s="1"/>
  <c r="E485" i="15" s="1"/>
  <c r="E486" i="15" s="1"/>
  <c r="E487" i="15" s="1"/>
  <c r="E488" i="15" s="1"/>
  <c r="E489" i="15" s="1"/>
  <c r="E490" i="15" s="1"/>
  <c r="E491" i="15" s="1"/>
  <c r="E492" i="15" s="1"/>
  <c r="E493" i="15" s="1"/>
  <c r="E494" i="15" s="1"/>
  <c r="E495" i="15" s="1"/>
  <c r="E496" i="15" s="1"/>
  <c r="E497" i="15" s="1"/>
  <c r="E498" i="15" s="1"/>
  <c r="E499" i="15" s="1"/>
  <c r="E500" i="15" s="1"/>
  <c r="E501" i="15" s="1"/>
  <c r="E502" i="15" s="1"/>
  <c r="E503" i="15" s="1"/>
  <c r="E504" i="15" s="1"/>
  <c r="E505" i="15" s="1"/>
  <c r="E506" i="15" s="1"/>
  <c r="E507" i="15" s="1"/>
  <c r="E508" i="15" s="1"/>
  <c r="E509" i="15" s="1"/>
  <c r="E510" i="15" s="1"/>
  <c r="E511" i="15" s="1"/>
  <c r="E512" i="15" s="1"/>
  <c r="E513" i="15" s="1"/>
  <c r="E514" i="15" s="1"/>
  <c r="E515" i="15" s="1"/>
  <c r="E516" i="15" s="1"/>
  <c r="E517" i="15" s="1"/>
  <c r="E518" i="15" s="1"/>
  <c r="E519" i="15" s="1"/>
  <c r="E520" i="15" s="1"/>
  <c r="E521" i="15" s="1"/>
  <c r="E522" i="15" s="1"/>
  <c r="E523" i="15" s="1"/>
  <c r="E524" i="15" s="1"/>
  <c r="E525" i="15" s="1"/>
  <c r="E526" i="15" s="1"/>
  <c r="E527" i="15" s="1"/>
  <c r="E528" i="15" s="1"/>
  <c r="E529" i="15" s="1"/>
  <c r="E530" i="15" s="1"/>
  <c r="E531" i="15" s="1"/>
  <c r="E532" i="15" s="1"/>
  <c r="E533" i="15" s="1"/>
  <c r="E534" i="15" s="1"/>
  <c r="E535" i="15" s="1"/>
  <c r="E536" i="15" s="1"/>
  <c r="E537" i="15" s="1"/>
  <c r="E538" i="15" s="1"/>
  <c r="E539" i="15" s="1"/>
  <c r="E540" i="15" s="1"/>
  <c r="E541" i="15" s="1"/>
  <c r="E542" i="15" s="1"/>
  <c r="E543" i="15" s="1"/>
  <c r="E544" i="15" s="1"/>
  <c r="E545" i="15" s="1"/>
  <c r="E546" i="15" s="1"/>
  <c r="E547" i="15" s="1"/>
  <c r="E548" i="15" s="1"/>
  <c r="E549" i="15" s="1"/>
  <c r="E550" i="15" s="1"/>
  <c r="E551" i="15" s="1"/>
  <c r="E552" i="15" s="1"/>
  <c r="E553" i="15" s="1"/>
  <c r="E554" i="15" s="1"/>
  <c r="E555" i="15" s="1"/>
  <c r="E556" i="15" s="1"/>
  <c r="E557" i="15" s="1"/>
  <c r="E558" i="15" s="1"/>
  <c r="E559" i="15" s="1"/>
  <c r="E560" i="15" s="1"/>
  <c r="E561" i="15" s="1"/>
  <c r="E562" i="15" s="1"/>
  <c r="E563" i="15" s="1"/>
  <c r="E564" i="15" s="1"/>
  <c r="E565" i="15" s="1"/>
  <c r="E566" i="15" s="1"/>
  <c r="E567" i="15" s="1"/>
  <c r="E568" i="15" s="1"/>
  <c r="E569" i="15" s="1"/>
  <c r="E570" i="15" s="1"/>
  <c r="E571" i="15" s="1"/>
  <c r="E572" i="15" s="1"/>
  <c r="E573" i="15" s="1"/>
  <c r="E574" i="15" s="1"/>
  <c r="E575" i="15" s="1"/>
  <c r="E576" i="15" s="1"/>
  <c r="E577" i="15" s="1"/>
  <c r="E578" i="15" s="1"/>
  <c r="E579" i="15" s="1"/>
  <c r="E580" i="15" s="1"/>
  <c r="E581" i="15" s="1"/>
  <c r="E582" i="15" s="1"/>
  <c r="E583" i="15" s="1"/>
  <c r="E584" i="15" s="1"/>
  <c r="E585" i="15" s="1"/>
  <c r="E586" i="15" s="1"/>
  <c r="E587" i="15" s="1"/>
  <c r="E588" i="15" s="1"/>
  <c r="E589" i="15" s="1"/>
  <c r="E590" i="15" s="1"/>
  <c r="E591" i="15" s="1"/>
  <c r="E592" i="15" s="1"/>
  <c r="E593" i="15" s="1"/>
  <c r="E594" i="15" s="1"/>
  <c r="E595" i="15" s="1"/>
  <c r="E596" i="15" s="1"/>
  <c r="E597" i="15" s="1"/>
  <c r="E598" i="15" s="1"/>
  <c r="E599" i="15" s="1"/>
  <c r="E600" i="15" s="1"/>
  <c r="E601" i="15" s="1"/>
  <c r="E602" i="15" s="1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E722" i="15" s="1"/>
  <c r="E723" i="15" s="1"/>
  <c r="E724" i="15" s="1"/>
  <c r="E725" i="15" s="1"/>
  <c r="E726" i="15" s="1"/>
  <c r="E727" i="15" s="1"/>
  <c r="E728" i="15" s="1"/>
  <c r="E729" i="15" s="1"/>
  <c r="E730" i="15" s="1"/>
  <c r="E731" i="15" s="1"/>
  <c r="E732" i="15" s="1"/>
  <c r="E733" i="15" s="1"/>
  <c r="E734" i="15" s="1"/>
  <c r="E735" i="15" s="1"/>
  <c r="E736" i="15" s="1"/>
  <c r="E737" i="15" s="1"/>
  <c r="E738" i="15" s="1"/>
  <c r="E739" i="15" s="1"/>
  <c r="E740" i="15" s="1"/>
  <c r="E741" i="15" s="1"/>
  <c r="E742" i="15" s="1"/>
  <c r="E743" i="15" s="1"/>
  <c r="E744" i="15" s="1"/>
  <c r="E745" i="15" s="1"/>
  <c r="E746" i="15" s="1"/>
  <c r="E747" i="15" s="1"/>
  <c r="E748" i="15" s="1"/>
  <c r="E749" i="15" s="1"/>
  <c r="E750" i="15" s="1"/>
  <c r="E751" i="15" s="1"/>
  <c r="E752" i="15" s="1"/>
  <c r="E753" i="15" s="1"/>
  <c r="E754" i="15" s="1"/>
  <c r="E755" i="15" s="1"/>
  <c r="E756" i="15" s="1"/>
  <c r="E757" i="15" s="1"/>
  <c r="E758" i="15" s="1"/>
  <c r="E759" i="15" s="1"/>
  <c r="E760" i="15" s="1"/>
  <c r="E761" i="15" s="1"/>
  <c r="E762" i="15" s="1"/>
  <c r="E763" i="15" s="1"/>
  <c r="E764" i="15" s="1"/>
  <c r="E765" i="15" s="1"/>
  <c r="E766" i="15" s="1"/>
  <c r="E767" i="15" s="1"/>
  <c r="E768" i="15" s="1"/>
  <c r="E769" i="15" s="1"/>
  <c r="E770" i="15" s="1"/>
  <c r="E771" i="15" s="1"/>
  <c r="E772" i="15" s="1"/>
  <c r="E773" i="15" s="1"/>
  <c r="E774" i="15" s="1"/>
  <c r="E775" i="15" s="1"/>
  <c r="E776" i="15" s="1"/>
  <c r="E777" i="15" s="1"/>
  <c r="E778" i="15" s="1"/>
  <c r="E779" i="15" s="1"/>
  <c r="E780" i="15" s="1"/>
  <c r="E781" i="15" s="1"/>
  <c r="E782" i="15" s="1"/>
  <c r="E783" i="15" s="1"/>
  <c r="E784" i="15" s="1"/>
  <c r="E785" i="15" s="1"/>
  <c r="E786" i="15" s="1"/>
  <c r="E787" i="15" s="1"/>
  <c r="E788" i="15" s="1"/>
  <c r="E789" i="15" s="1"/>
  <c r="E790" i="15" s="1"/>
  <c r="E791" i="15" s="1"/>
  <c r="E792" i="15" s="1"/>
  <c r="E793" i="15" s="1"/>
  <c r="E794" i="15" s="1"/>
  <c r="E795" i="15" s="1"/>
  <c r="E796" i="15" s="1"/>
  <c r="E797" i="15" s="1"/>
  <c r="E798" i="15" s="1"/>
  <c r="E799" i="15" s="1"/>
  <c r="E800" i="15" s="1"/>
  <c r="E801" i="15" s="1"/>
  <c r="E802" i="15" s="1"/>
  <c r="E803" i="15" s="1"/>
  <c r="E804" i="15" s="1"/>
  <c r="E805" i="15" s="1"/>
  <c r="E806" i="15" s="1"/>
  <c r="E807" i="15" s="1"/>
  <c r="E808" i="15" s="1"/>
  <c r="E809" i="15" s="1"/>
  <c r="E810" i="15" s="1"/>
  <c r="E811" i="15" s="1"/>
  <c r="E812" i="15" s="1"/>
  <c r="E813" i="15" s="1"/>
  <c r="E814" i="15" s="1"/>
  <c r="E815" i="15" s="1"/>
  <c r="E816" i="15" s="1"/>
  <c r="E817" i="15" s="1"/>
  <c r="E818" i="15" s="1"/>
  <c r="E819" i="15" s="1"/>
  <c r="E820" i="15" s="1"/>
  <c r="E821" i="15" s="1"/>
  <c r="E822" i="15" s="1"/>
  <c r="E823" i="15" s="1"/>
  <c r="E824" i="15" s="1"/>
  <c r="E825" i="15" s="1"/>
  <c r="E826" i="15" s="1"/>
  <c r="E827" i="15" s="1"/>
  <c r="E828" i="15" s="1"/>
  <c r="E829" i="15" s="1"/>
  <c r="E830" i="15" s="1"/>
  <c r="E831" i="15" s="1"/>
  <c r="E832" i="15" s="1"/>
  <c r="E833" i="15" s="1"/>
  <c r="E834" i="15" s="1"/>
  <c r="E835" i="15" s="1"/>
  <c r="E836" i="15" s="1"/>
  <c r="E837" i="15" s="1"/>
  <c r="E838" i="15" s="1"/>
  <c r="E839" i="15" s="1"/>
  <c r="E840" i="15" s="1"/>
  <c r="E841" i="15" s="1"/>
  <c r="E842" i="15" s="1"/>
  <c r="E843" i="15" s="1"/>
  <c r="E844" i="15" s="1"/>
  <c r="E845" i="15" s="1"/>
  <c r="E846" i="15" s="1"/>
  <c r="E847" i="15" s="1"/>
  <c r="E848" i="15" s="1"/>
  <c r="E849" i="15" s="1"/>
  <c r="E850" i="15" s="1"/>
  <c r="E851" i="15" s="1"/>
  <c r="E852" i="15" s="1"/>
  <c r="E853" i="15" s="1"/>
  <c r="E854" i="15" s="1"/>
  <c r="E855" i="15" s="1"/>
  <c r="E856" i="15" s="1"/>
  <c r="E857" i="15" s="1"/>
  <c r="E858" i="15" s="1"/>
  <c r="E859" i="15" s="1"/>
  <c r="E860" i="15" s="1"/>
  <c r="E861" i="15" s="1"/>
  <c r="E862" i="15" s="1"/>
  <c r="E863" i="15" s="1"/>
  <c r="E864" i="15" s="1"/>
  <c r="E865" i="15" s="1"/>
  <c r="E866" i="15" s="1"/>
  <c r="E867" i="15" s="1"/>
  <c r="E868" i="15" s="1"/>
  <c r="E869" i="15" s="1"/>
  <c r="E870" i="15" s="1"/>
  <c r="E871" i="15" s="1"/>
  <c r="E872" i="15" s="1"/>
  <c r="E873" i="15" s="1"/>
  <c r="E874" i="15" s="1"/>
  <c r="E875" i="15" s="1"/>
  <c r="E876" i="15" s="1"/>
  <c r="E877" i="15" s="1"/>
  <c r="E878" i="15" s="1"/>
  <c r="E879" i="15" s="1"/>
  <c r="E880" i="15" s="1"/>
  <c r="E881" i="15" s="1"/>
  <c r="E882" i="15" s="1"/>
  <c r="E883" i="15" s="1"/>
  <c r="E884" i="15" s="1"/>
  <c r="E885" i="15" s="1"/>
  <c r="E886" i="15" s="1"/>
  <c r="E887" i="15" s="1"/>
  <c r="E888" i="15" s="1"/>
  <c r="E889" i="15" s="1"/>
  <c r="E890" i="15" s="1"/>
  <c r="E891" i="15" s="1"/>
  <c r="E892" i="15" s="1"/>
  <c r="E893" i="15" s="1"/>
  <c r="E894" i="15" s="1"/>
  <c r="E895" i="15" s="1"/>
  <c r="E896" i="15" s="1"/>
  <c r="E897" i="15" s="1"/>
  <c r="E898" i="15" s="1"/>
  <c r="E899" i="15" s="1"/>
  <c r="E900" i="15" s="1"/>
  <c r="E901" i="15" s="1"/>
  <c r="E902" i="15" s="1"/>
  <c r="E903" i="15" s="1"/>
  <c r="E904" i="15" s="1"/>
  <c r="E905" i="15" s="1"/>
  <c r="E906" i="15" s="1"/>
  <c r="E907" i="15" s="1"/>
  <c r="E908" i="15" s="1"/>
  <c r="E909" i="15" s="1"/>
  <c r="E910" i="15" s="1"/>
  <c r="E911" i="15" s="1"/>
  <c r="E912" i="15" s="1"/>
  <c r="E913" i="15" s="1"/>
  <c r="E914" i="15" s="1"/>
  <c r="E915" i="15" s="1"/>
  <c r="E916" i="15" s="1"/>
  <c r="E917" i="15" s="1"/>
  <c r="E918" i="15" s="1"/>
  <c r="E919" i="15" s="1"/>
  <c r="E920" i="15" s="1"/>
  <c r="E921" i="15" s="1"/>
  <c r="E922" i="15" s="1"/>
  <c r="E923" i="15" s="1"/>
  <c r="E924" i="15" s="1"/>
  <c r="E925" i="15" s="1"/>
  <c r="E926" i="15" s="1"/>
  <c r="E927" i="15" s="1"/>
  <c r="E928" i="15" s="1"/>
  <c r="E929" i="15" s="1"/>
  <c r="E930" i="15" s="1"/>
  <c r="E931" i="15" s="1"/>
  <c r="E932" i="15" s="1"/>
  <c r="E933" i="15" s="1"/>
  <c r="E934" i="15" s="1"/>
  <c r="E935" i="15" s="1"/>
  <c r="E936" i="15" s="1"/>
  <c r="E937" i="15" s="1"/>
  <c r="E938" i="15" s="1"/>
  <c r="E939" i="15" s="1"/>
  <c r="E940" i="15" s="1"/>
  <c r="E941" i="15" s="1"/>
  <c r="E942" i="15" s="1"/>
  <c r="E943" i="15" s="1"/>
  <c r="E944" i="15" s="1"/>
  <c r="E945" i="15" s="1"/>
  <c r="E946" i="15" s="1"/>
  <c r="E947" i="15" s="1"/>
  <c r="E948" i="15" s="1"/>
  <c r="E949" i="15" s="1"/>
  <c r="E950" i="15" s="1"/>
  <c r="E951" i="15" s="1"/>
  <c r="E952" i="15" s="1"/>
  <c r="E953" i="15" s="1"/>
  <c r="E954" i="15" s="1"/>
  <c r="E955" i="15" s="1"/>
  <c r="E956" i="15" s="1"/>
  <c r="E957" i="15" s="1"/>
  <c r="E958" i="15" s="1"/>
  <c r="E959" i="15" s="1"/>
  <c r="E960" i="15" s="1"/>
  <c r="E961" i="15" s="1"/>
  <c r="E962" i="15" s="1"/>
  <c r="E963" i="15" s="1"/>
  <c r="E964" i="15" s="1"/>
  <c r="E965" i="15" s="1"/>
  <c r="E966" i="15" s="1"/>
  <c r="E967" i="15" s="1"/>
  <c r="E968" i="15" s="1"/>
  <c r="E969" i="15" s="1"/>
  <c r="E970" i="15" s="1"/>
  <c r="E971" i="15" s="1"/>
  <c r="E972" i="15" s="1"/>
  <c r="E973" i="15" s="1"/>
  <c r="E974" i="15" s="1"/>
  <c r="E975" i="15" s="1"/>
  <c r="E976" i="15" s="1"/>
  <c r="E977" i="15" s="1"/>
  <c r="E978" i="15" s="1"/>
  <c r="E979" i="15" s="1"/>
  <c r="E980" i="15" s="1"/>
  <c r="E981" i="15" s="1"/>
  <c r="E982" i="15" s="1"/>
  <c r="E983" i="15" s="1"/>
  <c r="E984" i="15" s="1"/>
  <c r="E985" i="15" s="1"/>
  <c r="E986" i="15" s="1"/>
  <c r="E987" i="15" s="1"/>
  <c r="E988" i="15" s="1"/>
  <c r="E989" i="15" s="1"/>
  <c r="E990" i="15" s="1"/>
  <c r="E991" i="15" s="1"/>
  <c r="E992" i="15" s="1"/>
  <c r="E993" i="15" s="1"/>
  <c r="E994" i="15" s="1"/>
  <c r="E995" i="15" s="1"/>
  <c r="E996" i="15" s="1"/>
  <c r="E997" i="15" s="1"/>
  <c r="E998" i="15" s="1"/>
  <c r="E999" i="15" s="1"/>
  <c r="E1000" i="15" s="1"/>
  <c r="E1001" i="15" s="1"/>
  <c r="E1002" i="15" s="1"/>
  <c r="E1003" i="15" s="1"/>
  <c r="E1004" i="15" s="1"/>
  <c r="E1005" i="15" s="1"/>
  <c r="E1006" i="15" s="1"/>
  <c r="E1007" i="15" s="1"/>
  <c r="E1008" i="15" s="1"/>
  <c r="E1009" i="15" s="1"/>
  <c r="E1010" i="15" s="1"/>
  <c r="E1011" i="15" s="1"/>
  <c r="E1012" i="15" s="1"/>
  <c r="E1013" i="15" s="1"/>
  <c r="E1014" i="15" s="1"/>
  <c r="E1015" i="15" s="1"/>
  <c r="E1016" i="15" s="1"/>
  <c r="E1017" i="15" s="1"/>
  <c r="E1018" i="15" s="1"/>
  <c r="E1019" i="15" s="1"/>
  <c r="E1020" i="15" s="1"/>
  <c r="E1021" i="15" s="1"/>
  <c r="E1022" i="15" s="1"/>
  <c r="E1023" i="15" s="1"/>
  <c r="E1024" i="15" s="1"/>
  <c r="E1025" i="15" s="1"/>
  <c r="E1026" i="15" s="1"/>
  <c r="E1027" i="15" s="1"/>
  <c r="E1028" i="15" s="1"/>
  <c r="E1029" i="15" s="1"/>
  <c r="E1030" i="15" s="1"/>
  <c r="E1031" i="15" s="1"/>
  <c r="E1032" i="15" s="1"/>
  <c r="E1033" i="15" s="1"/>
  <c r="E1034" i="15" s="1"/>
  <c r="E1035" i="15" s="1"/>
  <c r="E1036" i="15" s="1"/>
  <c r="E1037" i="15" s="1"/>
  <c r="E1038" i="15" s="1"/>
  <c r="E1039" i="15" s="1"/>
  <c r="E1040" i="15" s="1"/>
  <c r="E1041" i="15" s="1"/>
  <c r="E1042" i="15" s="1"/>
  <c r="E1043" i="15" s="1"/>
  <c r="F4" i="15"/>
  <c r="AA4" i="8"/>
  <c r="W4" i="8"/>
  <c r="AB4" i="8"/>
  <c r="V4" i="8"/>
  <c r="U4" i="8"/>
  <c r="Y4" i="8"/>
  <c r="R5" i="8"/>
  <c r="S5" i="8" s="1"/>
  <c r="Y5" i="8" s="1"/>
  <c r="K5" i="8"/>
  <c r="I6" i="8"/>
  <c r="N6" i="8" s="1"/>
  <c r="J5" i="8"/>
  <c r="T5" i="8" s="1"/>
  <c r="L5" i="8"/>
  <c r="AG5" i="8" s="1"/>
  <c r="AD1043" i="11"/>
  <c r="R1045" i="11"/>
  <c r="AB1045" i="11"/>
  <c r="O1044" i="11"/>
  <c r="X1044" i="11"/>
  <c r="S1045" i="11"/>
  <c r="W1045" i="11"/>
  <c r="Q1045" i="11"/>
  <c r="P1045" i="11"/>
  <c r="L1045" i="11" s="1"/>
  <c r="U1045" i="11"/>
  <c r="AC1045" i="11" l="1"/>
  <c r="I4" i="15"/>
  <c r="H4" i="15"/>
  <c r="M4" i="15"/>
  <c r="J4" i="15"/>
  <c r="O4" i="15"/>
  <c r="F5" i="15"/>
  <c r="G4" i="15"/>
  <c r="N4" i="15"/>
  <c r="L4" i="15"/>
  <c r="W5" i="8"/>
  <c r="U5" i="8"/>
  <c r="AA5" i="8"/>
  <c r="Z5" i="8"/>
  <c r="V5" i="8"/>
  <c r="AB5" i="8"/>
  <c r="R6" i="8"/>
  <c r="S6" i="8" s="1"/>
  <c r="AA6" i="8" s="1"/>
  <c r="J6" i="8"/>
  <c r="T6" i="8" s="1"/>
  <c r="L6" i="8"/>
  <c r="AG6" i="8" s="1"/>
  <c r="K6" i="8"/>
  <c r="I7" i="8"/>
  <c r="N7" i="8" s="1"/>
  <c r="Y1044" i="11"/>
  <c r="W1044" i="11" s="1"/>
  <c r="AC1044" i="11" s="1"/>
  <c r="AH1044" i="11"/>
  <c r="AF1044" i="11"/>
  <c r="AE1044" i="11"/>
  <c r="AG1044" i="11"/>
  <c r="AD1044" i="11"/>
  <c r="M1045" i="11"/>
  <c r="Z1045" i="11"/>
  <c r="I5" i="17" l="1"/>
  <c r="D5" i="17"/>
  <c r="H5" i="17"/>
  <c r="K5" i="17"/>
  <c r="E5" i="17"/>
  <c r="J5" i="17"/>
  <c r="F5" i="17"/>
  <c r="C5" i="17"/>
  <c r="G5" i="15"/>
  <c r="C6" i="17" s="1"/>
  <c r="M5" i="15"/>
  <c r="I6" i="17" s="1"/>
  <c r="F6" i="15"/>
  <c r="J5" i="15"/>
  <c r="F6" i="17" s="1"/>
  <c r="H5" i="15"/>
  <c r="D6" i="17" s="1"/>
  <c r="I5" i="15"/>
  <c r="E6" i="17" s="1"/>
  <c r="O5" i="15"/>
  <c r="K6" i="17" s="1"/>
  <c r="N5" i="15"/>
  <c r="J6" i="17" s="1"/>
  <c r="L5" i="15"/>
  <c r="H6" i="17" s="1"/>
  <c r="V6" i="8"/>
  <c r="Y6" i="8"/>
  <c r="U6" i="8"/>
  <c r="W6" i="8"/>
  <c r="AB6" i="8"/>
  <c r="Z6" i="8"/>
  <c r="R7" i="8"/>
  <c r="S7" i="8" s="1"/>
  <c r="J7" i="8"/>
  <c r="T7" i="8" s="1"/>
  <c r="I8" i="8"/>
  <c r="N8" i="8" s="1"/>
  <c r="L7" i="8"/>
  <c r="AG7" i="8" s="1"/>
  <c r="K7" i="8"/>
  <c r="X1045" i="11"/>
  <c r="O1045" i="11"/>
  <c r="N6" i="15" l="1"/>
  <c r="J7" i="17" s="1"/>
  <c r="L6" i="15"/>
  <c r="H7" i="17" s="1"/>
  <c r="G6" i="15"/>
  <c r="C7" i="17" s="1"/>
  <c r="J6" i="15"/>
  <c r="F7" i="17" s="1"/>
  <c r="H6" i="15"/>
  <c r="D7" i="17" s="1"/>
  <c r="M6" i="15"/>
  <c r="I7" i="17" s="1"/>
  <c r="O6" i="15"/>
  <c r="K7" i="17" s="1"/>
  <c r="I6" i="15"/>
  <c r="E7" i="17" s="1"/>
  <c r="F7" i="15"/>
  <c r="U7" i="8"/>
  <c r="R8" i="8"/>
  <c r="S8" i="8" s="1"/>
  <c r="V7" i="8"/>
  <c r="AA7" i="8"/>
  <c r="W7" i="8"/>
  <c r="AB7" i="8"/>
  <c r="Z7" i="8"/>
  <c r="Y7" i="8"/>
  <c r="L8" i="8"/>
  <c r="AG8" i="8" s="1"/>
  <c r="I9" i="8"/>
  <c r="N9" i="8" s="1"/>
  <c r="K8" i="8"/>
  <c r="J8" i="8"/>
  <c r="T8" i="8" s="1"/>
  <c r="AF1045" i="11"/>
  <c r="Y1045" i="11"/>
  <c r="AE1045" i="11"/>
  <c r="AG1045" i="11"/>
  <c r="AH1045" i="11"/>
  <c r="AD1045" i="11"/>
  <c r="L7" i="15" l="1"/>
  <c r="H8" i="17" s="1"/>
  <c r="I7" i="15"/>
  <c r="E8" i="17" s="1"/>
  <c r="N7" i="15"/>
  <c r="J8" i="17" s="1"/>
  <c r="M7" i="15"/>
  <c r="I8" i="17" s="1"/>
  <c r="H7" i="15"/>
  <c r="D8" i="17" s="1"/>
  <c r="J7" i="15"/>
  <c r="F8" i="17" s="1"/>
  <c r="F8" i="15"/>
  <c r="O7" i="15"/>
  <c r="K8" i="17" s="1"/>
  <c r="G7" i="15"/>
  <c r="C8" i="17" s="1"/>
  <c r="U8" i="8"/>
  <c r="R9" i="8"/>
  <c r="S9" i="8" s="1"/>
  <c r="Y8" i="8"/>
  <c r="Z8" i="8"/>
  <c r="AB8" i="8"/>
  <c r="V8" i="8"/>
  <c r="AA8" i="8"/>
  <c r="W8" i="8"/>
  <c r="K9" i="8"/>
  <c r="J9" i="8"/>
  <c r="T9" i="8" s="1"/>
  <c r="I10" i="8"/>
  <c r="N10" i="8" s="1"/>
  <c r="L9" i="8"/>
  <c r="AG9" i="8" s="1"/>
  <c r="M8" i="15" l="1"/>
  <c r="I9" i="17" s="1"/>
  <c r="G8" i="15"/>
  <c r="C9" i="17" s="1"/>
  <c r="O8" i="15"/>
  <c r="K9" i="17" s="1"/>
  <c r="I8" i="15"/>
  <c r="E9" i="17" s="1"/>
  <c r="H8" i="15"/>
  <c r="D9" i="17" s="1"/>
  <c r="F9" i="15"/>
  <c r="N8" i="15"/>
  <c r="J9" i="17" s="1"/>
  <c r="L8" i="15"/>
  <c r="H9" i="17" s="1"/>
  <c r="J8" i="15"/>
  <c r="F9" i="17" s="1"/>
  <c r="U9" i="8"/>
  <c r="R10" i="8"/>
  <c r="S10" i="8" s="1"/>
  <c r="V9" i="8"/>
  <c r="AA9" i="8"/>
  <c r="W9" i="8"/>
  <c r="AB9" i="8"/>
  <c r="Y9" i="8"/>
  <c r="Z9" i="8"/>
  <c r="I11" i="8"/>
  <c r="N11" i="8" s="1"/>
  <c r="J10" i="8"/>
  <c r="T10" i="8" s="1"/>
  <c r="L10" i="8"/>
  <c r="AG10" i="8" s="1"/>
  <c r="K10" i="8"/>
  <c r="L9" i="15" l="1"/>
  <c r="H10" i="17" s="1"/>
  <c r="G9" i="15"/>
  <c r="C10" i="17" s="1"/>
  <c r="N9" i="15"/>
  <c r="J10" i="17" s="1"/>
  <c r="M9" i="15"/>
  <c r="I10" i="17" s="1"/>
  <c r="H9" i="15"/>
  <c r="D10" i="17" s="1"/>
  <c r="J9" i="15"/>
  <c r="F10" i="17" s="1"/>
  <c r="F10" i="15"/>
  <c r="O9" i="15"/>
  <c r="K10" i="17" s="1"/>
  <c r="I9" i="15"/>
  <c r="E10" i="17" s="1"/>
  <c r="U10" i="8"/>
  <c r="R11" i="8"/>
  <c r="S11" i="8" s="1"/>
  <c r="Y10" i="8"/>
  <c r="Z10" i="8"/>
  <c r="W10" i="8"/>
  <c r="V10" i="8"/>
  <c r="AA10" i="8"/>
  <c r="AB10" i="8"/>
  <c r="L11" i="8"/>
  <c r="AG11" i="8" s="1"/>
  <c r="K11" i="8"/>
  <c r="I12" i="8"/>
  <c r="N12" i="8" s="1"/>
  <c r="J11" i="8"/>
  <c r="T11" i="8" s="1"/>
  <c r="F11" i="15" l="1"/>
  <c r="G10" i="15"/>
  <c r="C11" i="17" s="1"/>
  <c r="N10" i="15"/>
  <c r="J11" i="17" s="1"/>
  <c r="L10" i="15"/>
  <c r="H11" i="17" s="1"/>
  <c r="H10" i="15"/>
  <c r="D11" i="17" s="1"/>
  <c r="O10" i="15"/>
  <c r="K11" i="17" s="1"/>
  <c r="M10" i="15"/>
  <c r="I11" i="17" s="1"/>
  <c r="J10" i="15"/>
  <c r="F11" i="17" s="1"/>
  <c r="I10" i="15"/>
  <c r="E11" i="17" s="1"/>
  <c r="U11" i="8"/>
  <c r="R12" i="8"/>
  <c r="V11" i="8"/>
  <c r="AA11" i="8"/>
  <c r="W11" i="8"/>
  <c r="AB11" i="8"/>
  <c r="Z11" i="8"/>
  <c r="Y11" i="8"/>
  <c r="S12" i="8"/>
  <c r="K12" i="8"/>
  <c r="I13" i="8"/>
  <c r="N13" i="8" s="1"/>
  <c r="J12" i="8"/>
  <c r="T12" i="8" s="1"/>
  <c r="L12" i="8"/>
  <c r="AG12" i="8" s="1"/>
  <c r="M11" i="15" l="1"/>
  <c r="I12" i="17" s="1"/>
  <c r="G11" i="15"/>
  <c r="C12" i="17" s="1"/>
  <c r="O11" i="15"/>
  <c r="K12" i="17" s="1"/>
  <c r="F12" i="15"/>
  <c r="H11" i="15"/>
  <c r="D12" i="17" s="1"/>
  <c r="L11" i="15"/>
  <c r="H12" i="17" s="1"/>
  <c r="N11" i="15"/>
  <c r="J12" i="17" s="1"/>
  <c r="J11" i="15"/>
  <c r="F12" i="17" s="1"/>
  <c r="I11" i="15"/>
  <c r="E12" i="17" s="1"/>
  <c r="U12" i="8"/>
  <c r="R13" i="8"/>
  <c r="S13" i="8" s="1"/>
  <c r="Y12" i="8"/>
  <c r="Z12" i="8"/>
  <c r="V12" i="8"/>
  <c r="AA12" i="8"/>
  <c r="W12" i="8"/>
  <c r="AB12" i="8"/>
  <c r="I14" i="8"/>
  <c r="N14" i="8" s="1"/>
  <c r="J13" i="8"/>
  <c r="T13" i="8" s="1"/>
  <c r="L13" i="8"/>
  <c r="AG13" i="8" s="1"/>
  <c r="K13" i="8"/>
  <c r="F13" i="15" l="1"/>
  <c r="G12" i="15"/>
  <c r="C13" i="17" s="1"/>
  <c r="N12" i="15"/>
  <c r="J13" i="17" s="1"/>
  <c r="L12" i="15"/>
  <c r="H13" i="17" s="1"/>
  <c r="H12" i="15"/>
  <c r="D13" i="17" s="1"/>
  <c r="J12" i="15"/>
  <c r="F13" i="17" s="1"/>
  <c r="M12" i="15"/>
  <c r="I13" i="17" s="1"/>
  <c r="O12" i="15"/>
  <c r="K13" i="17" s="1"/>
  <c r="I12" i="15"/>
  <c r="E13" i="17" s="1"/>
  <c r="U13" i="8"/>
  <c r="R14" i="8"/>
  <c r="S14" i="8" s="1"/>
  <c r="V13" i="8"/>
  <c r="AA13" i="8"/>
  <c r="W13" i="8"/>
  <c r="AB13" i="8"/>
  <c r="Y13" i="8"/>
  <c r="Z13" i="8"/>
  <c r="I15" i="8"/>
  <c r="N15" i="8" s="1"/>
  <c r="L14" i="8"/>
  <c r="AG14" i="8" s="1"/>
  <c r="K14" i="8"/>
  <c r="J14" i="8"/>
  <c r="T14" i="8" s="1"/>
  <c r="N13" i="15" l="1"/>
  <c r="J14" i="17" s="1"/>
  <c r="G13" i="15"/>
  <c r="C14" i="17" s="1"/>
  <c r="M13" i="15"/>
  <c r="I14" i="17" s="1"/>
  <c r="J13" i="15"/>
  <c r="F14" i="17" s="1"/>
  <c r="H13" i="15"/>
  <c r="D14" i="17" s="1"/>
  <c r="F14" i="15"/>
  <c r="O13" i="15"/>
  <c r="K14" i="17" s="1"/>
  <c r="I13" i="15"/>
  <c r="E14" i="17" s="1"/>
  <c r="L13" i="15"/>
  <c r="H14" i="17" s="1"/>
  <c r="U14" i="8"/>
  <c r="R15" i="8"/>
  <c r="S15" i="8" s="1"/>
  <c r="Y14" i="8"/>
  <c r="Z14" i="8"/>
  <c r="V14" i="8"/>
  <c r="AA14" i="8"/>
  <c r="W14" i="8"/>
  <c r="AB14" i="8"/>
  <c r="L15" i="8"/>
  <c r="AG15" i="8" s="1"/>
  <c r="J15" i="8"/>
  <c r="T15" i="8" s="1"/>
  <c r="I16" i="8"/>
  <c r="N16" i="8" s="1"/>
  <c r="K15" i="8"/>
  <c r="J14" i="15" l="1"/>
  <c r="F15" i="17" s="1"/>
  <c r="G14" i="15"/>
  <c r="C15" i="17" s="1"/>
  <c r="M14" i="15"/>
  <c r="I15" i="17" s="1"/>
  <c r="O14" i="15"/>
  <c r="K15" i="17" s="1"/>
  <c r="H14" i="15"/>
  <c r="D15" i="17" s="1"/>
  <c r="I14" i="15"/>
  <c r="E15" i="17" s="1"/>
  <c r="F15" i="15"/>
  <c r="N14" i="15"/>
  <c r="J15" i="17" s="1"/>
  <c r="L14" i="15"/>
  <c r="H15" i="17" s="1"/>
  <c r="U15" i="8"/>
  <c r="R16" i="8"/>
  <c r="S16" i="8" s="1"/>
  <c r="V15" i="8"/>
  <c r="AA15" i="8"/>
  <c r="W15" i="8"/>
  <c r="AB15" i="8"/>
  <c r="Y15" i="8"/>
  <c r="Z15" i="8"/>
  <c r="L16" i="8"/>
  <c r="AG16" i="8" s="1"/>
  <c r="K16" i="8"/>
  <c r="I17" i="8"/>
  <c r="N17" i="8" s="1"/>
  <c r="J16" i="8"/>
  <c r="T16" i="8" s="1"/>
  <c r="N15" i="15" l="1"/>
  <c r="J16" i="17" s="1"/>
  <c r="G15" i="15"/>
  <c r="C16" i="17" s="1"/>
  <c r="M15" i="15"/>
  <c r="I16" i="17" s="1"/>
  <c r="J15" i="15"/>
  <c r="F16" i="17" s="1"/>
  <c r="H15" i="15"/>
  <c r="D16" i="17" s="1"/>
  <c r="F16" i="15"/>
  <c r="O15" i="15"/>
  <c r="K16" i="17" s="1"/>
  <c r="I15" i="15"/>
  <c r="E16" i="17" s="1"/>
  <c r="L15" i="15"/>
  <c r="H16" i="17" s="1"/>
  <c r="U16" i="8"/>
  <c r="R17" i="8"/>
  <c r="S17" i="8" s="1"/>
  <c r="Y16" i="8"/>
  <c r="Z16" i="8"/>
  <c r="V16" i="8"/>
  <c r="AA16" i="8"/>
  <c r="AB16" i="8"/>
  <c r="W16" i="8"/>
  <c r="K17" i="8"/>
  <c r="L17" i="8"/>
  <c r="AG17" i="8" s="1"/>
  <c r="I18" i="8"/>
  <c r="N18" i="8" s="1"/>
  <c r="J17" i="8"/>
  <c r="T17" i="8" s="1"/>
  <c r="N16" i="15" l="1"/>
  <c r="J17" i="17" s="1"/>
  <c r="G16" i="15"/>
  <c r="C17" i="17" s="1"/>
  <c r="L16" i="15"/>
  <c r="H17" i="17" s="1"/>
  <c r="J16" i="15"/>
  <c r="F17" i="17" s="1"/>
  <c r="H16" i="15"/>
  <c r="D17" i="17" s="1"/>
  <c r="M16" i="15"/>
  <c r="I17" i="17" s="1"/>
  <c r="O16" i="15"/>
  <c r="K17" i="17" s="1"/>
  <c r="I16" i="15"/>
  <c r="E17" i="17" s="1"/>
  <c r="F17" i="15"/>
  <c r="U17" i="8"/>
  <c r="R18" i="8"/>
  <c r="S18" i="8" s="1"/>
  <c r="V17" i="8"/>
  <c r="AA17" i="8"/>
  <c r="W17" i="8"/>
  <c r="AB17" i="8"/>
  <c r="Y17" i="8"/>
  <c r="Z17" i="8"/>
  <c r="I19" i="8"/>
  <c r="N19" i="8" s="1"/>
  <c r="J18" i="8"/>
  <c r="T18" i="8" s="1"/>
  <c r="K18" i="8"/>
  <c r="L18" i="8"/>
  <c r="AG18" i="8" s="1"/>
  <c r="N17" i="15" l="1"/>
  <c r="J18" i="17" s="1"/>
  <c r="G17" i="15"/>
  <c r="C18" i="17" s="1"/>
  <c r="M17" i="15"/>
  <c r="I18" i="17" s="1"/>
  <c r="J17" i="15"/>
  <c r="F18" i="17" s="1"/>
  <c r="H17" i="15"/>
  <c r="D18" i="17" s="1"/>
  <c r="F18" i="15"/>
  <c r="O17" i="15"/>
  <c r="K18" i="17" s="1"/>
  <c r="I17" i="15"/>
  <c r="E18" i="17" s="1"/>
  <c r="L17" i="15"/>
  <c r="H18" i="17" s="1"/>
  <c r="U18" i="8"/>
  <c r="R19" i="8"/>
  <c r="S19" i="8" s="1"/>
  <c r="Y18" i="8"/>
  <c r="Z18" i="8"/>
  <c r="V18" i="8"/>
  <c r="AA18" i="8"/>
  <c r="W18" i="8"/>
  <c r="AB18" i="8"/>
  <c r="J19" i="8"/>
  <c r="T19" i="8" s="1"/>
  <c r="L19" i="8"/>
  <c r="AG19" i="8" s="1"/>
  <c r="K19" i="8"/>
  <c r="I20" i="8"/>
  <c r="N20" i="8" s="1"/>
  <c r="N18" i="15" l="1"/>
  <c r="G18" i="15"/>
  <c r="L18" i="15"/>
  <c r="O18" i="15"/>
  <c r="H18" i="15"/>
  <c r="M18" i="15"/>
  <c r="J18" i="15"/>
  <c r="I18" i="15"/>
  <c r="F19" i="15"/>
  <c r="U19" i="8"/>
  <c r="V19" i="8"/>
  <c r="AA19" i="8"/>
  <c r="W19" i="8"/>
  <c r="AB19" i="8"/>
  <c r="Y19" i="8"/>
  <c r="Z19" i="8"/>
  <c r="R20" i="8"/>
  <c r="S20" i="8" s="1"/>
  <c r="L20" i="8"/>
  <c r="AG20" i="8" s="1"/>
  <c r="K20" i="8"/>
  <c r="I21" i="8"/>
  <c r="N21" i="8" s="1"/>
  <c r="J20" i="8"/>
  <c r="T20" i="8" s="1"/>
  <c r="N19" i="15" l="1"/>
  <c r="G19" i="15"/>
  <c r="M19" i="15"/>
  <c r="J19" i="15"/>
  <c r="H19" i="15"/>
  <c r="F20" i="15"/>
  <c r="O19" i="15"/>
  <c r="I19" i="15"/>
  <c r="L19" i="15"/>
  <c r="U20" i="8"/>
  <c r="R21" i="8"/>
  <c r="S21" i="8" s="1"/>
  <c r="Y20" i="8"/>
  <c r="Z20" i="8"/>
  <c r="V20" i="8"/>
  <c r="AA20" i="8"/>
  <c r="AB20" i="8"/>
  <c r="W20" i="8"/>
  <c r="I22" i="8"/>
  <c r="N22" i="8" s="1"/>
  <c r="K21" i="8"/>
  <c r="J21" i="8"/>
  <c r="T21" i="8" s="1"/>
  <c r="L21" i="8"/>
  <c r="AG21" i="8" s="1"/>
  <c r="N20" i="15" l="1"/>
  <c r="G20" i="15"/>
  <c r="L20" i="15"/>
  <c r="J20" i="15"/>
  <c r="H20" i="15"/>
  <c r="M20" i="15"/>
  <c r="O20" i="15"/>
  <c r="I20" i="15"/>
  <c r="F21" i="15"/>
  <c r="U21" i="8"/>
  <c r="R22" i="8"/>
  <c r="S22" i="8" s="1"/>
  <c r="V21" i="8"/>
  <c r="AA21" i="8"/>
  <c r="W21" i="8"/>
  <c r="AB21" i="8"/>
  <c r="Y21" i="8"/>
  <c r="Z21" i="8"/>
  <c r="J22" i="8"/>
  <c r="T22" i="8" s="1"/>
  <c r="L22" i="8"/>
  <c r="AG22" i="8" s="1"/>
  <c r="K22" i="8"/>
  <c r="I23" i="8"/>
  <c r="N23" i="8" s="1"/>
  <c r="N21" i="15" l="1"/>
  <c r="G21" i="15"/>
  <c r="M21" i="15"/>
  <c r="J21" i="15"/>
  <c r="H21" i="15"/>
  <c r="F22" i="15"/>
  <c r="O21" i="15"/>
  <c r="I21" i="15"/>
  <c r="L21" i="15"/>
  <c r="U22" i="8"/>
  <c r="R23" i="8"/>
  <c r="S23" i="8" s="1"/>
  <c r="Y22" i="8"/>
  <c r="Z22" i="8"/>
  <c r="V22" i="8"/>
  <c r="AA22" i="8"/>
  <c r="W22" i="8"/>
  <c r="AB22" i="8"/>
  <c r="K23" i="8"/>
  <c r="I24" i="8"/>
  <c r="N24" i="8" s="1"/>
  <c r="L23" i="8"/>
  <c r="AG23" i="8" s="1"/>
  <c r="J23" i="8"/>
  <c r="T23" i="8" s="1"/>
  <c r="M22" i="15" l="1"/>
  <c r="G22" i="15"/>
  <c r="O22" i="15"/>
  <c r="I22" i="15"/>
  <c r="H22" i="15"/>
  <c r="F23" i="15"/>
  <c r="N22" i="15"/>
  <c r="L22" i="15"/>
  <c r="J22" i="15"/>
  <c r="U23" i="8"/>
  <c r="R24" i="8"/>
  <c r="S24" i="8" s="1"/>
  <c r="V23" i="8"/>
  <c r="AA23" i="8"/>
  <c r="W23" i="8"/>
  <c r="AB23" i="8"/>
  <c r="Y23" i="8"/>
  <c r="Z23" i="8"/>
  <c r="L24" i="8"/>
  <c r="AG24" i="8" s="1"/>
  <c r="I25" i="8"/>
  <c r="N25" i="8" s="1"/>
  <c r="J24" i="8"/>
  <c r="T24" i="8" s="1"/>
  <c r="K24" i="8"/>
  <c r="N23" i="15" l="1"/>
  <c r="G23" i="15"/>
  <c r="M23" i="15"/>
  <c r="J23" i="15"/>
  <c r="H23" i="15"/>
  <c r="F24" i="15"/>
  <c r="O23" i="15"/>
  <c r="I23" i="15"/>
  <c r="L23" i="15"/>
  <c r="U24" i="8"/>
  <c r="R25" i="8"/>
  <c r="S25" i="8" s="1"/>
  <c r="Y24" i="8"/>
  <c r="Z24" i="8"/>
  <c r="V24" i="8"/>
  <c r="AA24" i="8"/>
  <c r="AB24" i="8"/>
  <c r="W24" i="8"/>
  <c r="J25" i="8"/>
  <c r="T25" i="8" s="1"/>
  <c r="L25" i="8"/>
  <c r="AG25" i="8" s="1"/>
  <c r="K25" i="8"/>
  <c r="I26" i="8"/>
  <c r="N26" i="8" s="1"/>
  <c r="F25" i="15" l="1"/>
  <c r="G24" i="15"/>
  <c r="N24" i="15"/>
  <c r="L24" i="15"/>
  <c r="H24" i="15"/>
  <c r="J24" i="15"/>
  <c r="M24" i="15"/>
  <c r="O24" i="15"/>
  <c r="I24" i="15"/>
  <c r="U25" i="8"/>
  <c r="R26" i="8"/>
  <c r="S26" i="8" s="1"/>
  <c r="V25" i="8"/>
  <c r="AA25" i="8"/>
  <c r="W25" i="8"/>
  <c r="AB25" i="8"/>
  <c r="Y25" i="8"/>
  <c r="Z25" i="8"/>
  <c r="K26" i="8"/>
  <c r="L26" i="8"/>
  <c r="AG26" i="8" s="1"/>
  <c r="I27" i="8"/>
  <c r="N27" i="8" s="1"/>
  <c r="J26" i="8"/>
  <c r="T26" i="8" s="1"/>
  <c r="M25" i="15" l="1"/>
  <c r="G25" i="15"/>
  <c r="J25" i="15"/>
  <c r="N25" i="15"/>
  <c r="H25" i="15"/>
  <c r="F26" i="15"/>
  <c r="I25" i="15"/>
  <c r="L25" i="15"/>
  <c r="O25" i="15"/>
  <c r="U26" i="8"/>
  <c r="R27" i="8"/>
  <c r="S27" i="8" s="1"/>
  <c r="Y26" i="8"/>
  <c r="Z26" i="8"/>
  <c r="V26" i="8"/>
  <c r="AA26" i="8"/>
  <c r="W26" i="8"/>
  <c r="AB26" i="8"/>
  <c r="J27" i="8"/>
  <c r="T27" i="8" s="1"/>
  <c r="L27" i="8"/>
  <c r="AG27" i="8" s="1"/>
  <c r="K27" i="8"/>
  <c r="I28" i="8"/>
  <c r="N28" i="8" s="1"/>
  <c r="O26" i="15" l="1"/>
  <c r="G26" i="15"/>
  <c r="M26" i="15"/>
  <c r="J26" i="15"/>
  <c r="H26" i="15"/>
  <c r="I26" i="15"/>
  <c r="F27" i="15"/>
  <c r="N26" i="15"/>
  <c r="L26" i="15"/>
  <c r="U27" i="8"/>
  <c r="R28" i="8"/>
  <c r="S28" i="8" s="1"/>
  <c r="V27" i="8"/>
  <c r="AA27" i="8"/>
  <c r="W27" i="8"/>
  <c r="AB27" i="8"/>
  <c r="Y27" i="8"/>
  <c r="Z27" i="8"/>
  <c r="L28" i="8"/>
  <c r="AG28" i="8" s="1"/>
  <c r="K28" i="8"/>
  <c r="I29" i="8"/>
  <c r="N29" i="8" s="1"/>
  <c r="J28" i="8"/>
  <c r="T28" i="8" s="1"/>
  <c r="N27" i="15" l="1"/>
  <c r="G27" i="15"/>
  <c r="M27" i="15"/>
  <c r="J27" i="15"/>
  <c r="H27" i="15"/>
  <c r="F28" i="15"/>
  <c r="O27" i="15"/>
  <c r="I27" i="15"/>
  <c r="L27" i="15"/>
  <c r="U28" i="8"/>
  <c r="R29" i="8"/>
  <c r="S29" i="8" s="1"/>
  <c r="Y28" i="8"/>
  <c r="Z28" i="8"/>
  <c r="V28" i="8"/>
  <c r="AA28" i="8"/>
  <c r="AB28" i="8"/>
  <c r="W28" i="8"/>
  <c r="L29" i="8"/>
  <c r="AG29" i="8" s="1"/>
  <c r="K29" i="8"/>
  <c r="I30" i="8"/>
  <c r="N30" i="8" s="1"/>
  <c r="J29" i="8"/>
  <c r="T29" i="8" s="1"/>
  <c r="J28" i="15" l="1"/>
  <c r="G28" i="15"/>
  <c r="M28" i="15"/>
  <c r="L28" i="15"/>
  <c r="H28" i="15"/>
  <c r="I28" i="15"/>
  <c r="O28" i="15"/>
  <c r="N28" i="15"/>
  <c r="F29" i="15"/>
  <c r="U29" i="8"/>
  <c r="R30" i="8"/>
  <c r="S30" i="8" s="1"/>
  <c r="V29" i="8"/>
  <c r="AA29" i="8"/>
  <c r="W29" i="8"/>
  <c r="AB29" i="8"/>
  <c r="Y29" i="8"/>
  <c r="Z29" i="8"/>
  <c r="I31" i="8"/>
  <c r="N31" i="8" s="1"/>
  <c r="J30" i="8"/>
  <c r="T30" i="8" s="1"/>
  <c r="K30" i="8"/>
  <c r="L30" i="8"/>
  <c r="AG30" i="8" s="1"/>
  <c r="F30" i="15" l="1"/>
  <c r="G29" i="15"/>
  <c r="O29" i="15"/>
  <c r="I29" i="15"/>
  <c r="H29" i="15"/>
  <c r="L29" i="15"/>
  <c r="N29" i="15"/>
  <c r="M29" i="15"/>
  <c r="J29" i="15"/>
  <c r="U30" i="8"/>
  <c r="R31" i="8"/>
  <c r="S31" i="8" s="1"/>
  <c r="Y30" i="8"/>
  <c r="Z30" i="8"/>
  <c r="V30" i="8"/>
  <c r="AA30" i="8"/>
  <c r="W30" i="8"/>
  <c r="AB30" i="8"/>
  <c r="I32" i="8"/>
  <c r="N32" i="8" s="1"/>
  <c r="L31" i="8"/>
  <c r="AG31" i="8" s="1"/>
  <c r="K31" i="8"/>
  <c r="J31" i="8"/>
  <c r="T31" i="8" s="1"/>
  <c r="N30" i="15" l="1"/>
  <c r="G30" i="15"/>
  <c r="L30" i="15"/>
  <c r="J30" i="15"/>
  <c r="H30" i="15"/>
  <c r="M30" i="15"/>
  <c r="O30" i="15"/>
  <c r="I30" i="15"/>
  <c r="F31" i="15"/>
  <c r="U31" i="8"/>
  <c r="R32" i="8"/>
  <c r="S32" i="8" s="1"/>
  <c r="V31" i="8"/>
  <c r="AA31" i="8"/>
  <c r="W31" i="8"/>
  <c r="AB31" i="8"/>
  <c r="Y31" i="8"/>
  <c r="Z31" i="8"/>
  <c r="L32" i="8"/>
  <c r="AG32" i="8" s="1"/>
  <c r="K32" i="8"/>
  <c r="I33" i="8"/>
  <c r="N33" i="8" s="1"/>
  <c r="J32" i="8"/>
  <c r="T32" i="8" s="1"/>
  <c r="F32" i="15" l="1"/>
  <c r="G31" i="15"/>
  <c r="O31" i="15"/>
  <c r="I31" i="15"/>
  <c r="H31" i="15"/>
  <c r="L31" i="15"/>
  <c r="N31" i="15"/>
  <c r="M31" i="15"/>
  <c r="J31" i="15"/>
  <c r="U32" i="8"/>
  <c r="R33" i="8"/>
  <c r="S33" i="8" s="1"/>
  <c r="Y32" i="8"/>
  <c r="Z32" i="8"/>
  <c r="V32" i="8"/>
  <c r="AA32" i="8"/>
  <c r="AB32" i="8"/>
  <c r="W32" i="8"/>
  <c r="K33" i="8"/>
  <c r="I34" i="8"/>
  <c r="N34" i="8" s="1"/>
  <c r="J33" i="8"/>
  <c r="T33" i="8" s="1"/>
  <c r="L33" i="8"/>
  <c r="AG33" i="8" s="1"/>
  <c r="J32" i="15" l="1"/>
  <c r="G32" i="15"/>
  <c r="M32" i="15"/>
  <c r="O32" i="15"/>
  <c r="H32" i="15"/>
  <c r="I32" i="15"/>
  <c r="F33" i="15"/>
  <c r="N32" i="15"/>
  <c r="L32" i="15"/>
  <c r="U33" i="8"/>
  <c r="R34" i="8"/>
  <c r="S34" i="8" s="1"/>
  <c r="V33" i="8"/>
  <c r="AA33" i="8"/>
  <c r="W33" i="8"/>
  <c r="AB33" i="8"/>
  <c r="Y33" i="8"/>
  <c r="Z33" i="8"/>
  <c r="J34" i="8"/>
  <c r="T34" i="8" s="1"/>
  <c r="I35" i="8"/>
  <c r="N35" i="8" s="1"/>
  <c r="K34" i="8"/>
  <c r="L34" i="8"/>
  <c r="AG34" i="8" s="1"/>
  <c r="F34" i="15" l="1"/>
  <c r="G33" i="15"/>
  <c r="O33" i="15"/>
  <c r="I33" i="15"/>
  <c r="H33" i="15"/>
  <c r="L33" i="15"/>
  <c r="N33" i="15"/>
  <c r="M33" i="15"/>
  <c r="J33" i="15"/>
  <c r="U34" i="8"/>
  <c r="R35" i="8"/>
  <c r="S35" i="8" s="1"/>
  <c r="Y34" i="8"/>
  <c r="Z34" i="8"/>
  <c r="V34" i="8"/>
  <c r="AA34" i="8"/>
  <c r="W34" i="8"/>
  <c r="AB34" i="8"/>
  <c r="I36" i="8"/>
  <c r="N36" i="8" s="1"/>
  <c r="J35" i="8"/>
  <c r="T35" i="8" s="1"/>
  <c r="L35" i="8"/>
  <c r="AG35" i="8" s="1"/>
  <c r="K35" i="8"/>
  <c r="N34" i="15" l="1"/>
  <c r="G34" i="15"/>
  <c r="L34" i="15"/>
  <c r="O34" i="15"/>
  <c r="H34" i="15"/>
  <c r="M34" i="15"/>
  <c r="J34" i="15"/>
  <c r="I34" i="15"/>
  <c r="F35" i="15"/>
  <c r="U35" i="8"/>
  <c r="R36" i="8"/>
  <c r="S36" i="8" s="1"/>
  <c r="V35" i="8"/>
  <c r="AA35" i="8"/>
  <c r="W35" i="8"/>
  <c r="AB35" i="8"/>
  <c r="Y35" i="8"/>
  <c r="Z35" i="8"/>
  <c r="K36" i="8"/>
  <c r="I37" i="8"/>
  <c r="N37" i="8" s="1"/>
  <c r="J36" i="8"/>
  <c r="T36" i="8" s="1"/>
  <c r="L36" i="8"/>
  <c r="AG36" i="8" s="1"/>
  <c r="N35" i="15" l="1"/>
  <c r="G35" i="15"/>
  <c r="M35" i="15"/>
  <c r="J35" i="15"/>
  <c r="H35" i="15"/>
  <c r="F36" i="15"/>
  <c r="O35" i="15"/>
  <c r="I35" i="15"/>
  <c r="L35" i="15"/>
  <c r="U36" i="8"/>
  <c r="R37" i="8"/>
  <c r="S37" i="8" s="1"/>
  <c r="Y36" i="8"/>
  <c r="Z36" i="8"/>
  <c r="V36" i="8"/>
  <c r="AA36" i="8"/>
  <c r="W36" i="8"/>
  <c r="AB36" i="8"/>
  <c r="K37" i="8"/>
  <c r="I38" i="8"/>
  <c r="N38" i="8" s="1"/>
  <c r="J37" i="8"/>
  <c r="T37" i="8" s="1"/>
  <c r="L37" i="8"/>
  <c r="AG37" i="8" s="1"/>
  <c r="M36" i="15" l="1"/>
  <c r="G36" i="15"/>
  <c r="O36" i="15"/>
  <c r="I36" i="15"/>
  <c r="H36" i="15"/>
  <c r="F37" i="15"/>
  <c r="N36" i="15"/>
  <c r="L36" i="15"/>
  <c r="J36" i="15"/>
  <c r="U37" i="8"/>
  <c r="R38" i="8"/>
  <c r="S38" i="8" s="1"/>
  <c r="V37" i="8"/>
  <c r="AA37" i="8"/>
  <c r="W37" i="8"/>
  <c r="AB37" i="8"/>
  <c r="Y37" i="8"/>
  <c r="Z37" i="8"/>
  <c r="I39" i="8"/>
  <c r="N39" i="8" s="1"/>
  <c r="K38" i="8"/>
  <c r="L38" i="8"/>
  <c r="AG38" i="8" s="1"/>
  <c r="J38" i="8"/>
  <c r="T38" i="8" s="1"/>
  <c r="O37" i="15" l="1"/>
  <c r="G37" i="15"/>
  <c r="I37" i="15"/>
  <c r="L37" i="15"/>
  <c r="H37" i="15"/>
  <c r="N37" i="15"/>
  <c r="M37" i="15"/>
  <c r="J37" i="15"/>
  <c r="F38" i="15"/>
  <c r="U38" i="8"/>
  <c r="R39" i="8"/>
  <c r="S39" i="8" s="1"/>
  <c r="Y38" i="8"/>
  <c r="Z38" i="8"/>
  <c r="V38" i="8"/>
  <c r="AA38" i="8"/>
  <c r="W38" i="8"/>
  <c r="AB38" i="8"/>
  <c r="L39" i="8"/>
  <c r="AG39" i="8" s="1"/>
  <c r="I40" i="8"/>
  <c r="N40" i="8" s="1"/>
  <c r="J39" i="8"/>
  <c r="T39" i="8" s="1"/>
  <c r="K39" i="8"/>
  <c r="L38" i="15" l="1"/>
  <c r="G38" i="15"/>
  <c r="N38" i="15"/>
  <c r="O38" i="15"/>
  <c r="H38" i="15"/>
  <c r="J38" i="15"/>
  <c r="M38" i="15"/>
  <c r="F39" i="15"/>
  <c r="I38" i="15"/>
  <c r="U39" i="8"/>
  <c r="R40" i="8"/>
  <c r="S40" i="8" s="1"/>
  <c r="V39" i="8"/>
  <c r="AA39" i="8"/>
  <c r="W39" i="8"/>
  <c r="AB39" i="8"/>
  <c r="Y39" i="8"/>
  <c r="Z39" i="8"/>
  <c r="L40" i="8"/>
  <c r="AG40" i="8" s="1"/>
  <c r="I41" i="8"/>
  <c r="N41" i="8" s="1"/>
  <c r="J40" i="8"/>
  <c r="T40" i="8" s="1"/>
  <c r="K40" i="8"/>
  <c r="N39" i="15" l="1"/>
  <c r="G39" i="15"/>
  <c r="M39" i="15"/>
  <c r="J39" i="15"/>
  <c r="H39" i="15"/>
  <c r="F40" i="15"/>
  <c r="O39" i="15"/>
  <c r="I39" i="15"/>
  <c r="L39" i="15"/>
  <c r="U40" i="8"/>
  <c r="R41" i="8"/>
  <c r="S41" i="8" s="1"/>
  <c r="Z40" i="8"/>
  <c r="V40" i="8"/>
  <c r="AA40" i="8"/>
  <c r="W40" i="8"/>
  <c r="Y40" i="8"/>
  <c r="AB40" i="8"/>
  <c r="K41" i="8"/>
  <c r="J41" i="8"/>
  <c r="T41" i="8" s="1"/>
  <c r="L41" i="8"/>
  <c r="AG41" i="8" s="1"/>
  <c r="I42" i="8"/>
  <c r="N42" i="8" s="1"/>
  <c r="M40" i="15" l="1"/>
  <c r="G40" i="15"/>
  <c r="O40" i="15"/>
  <c r="I40" i="15"/>
  <c r="H40" i="15"/>
  <c r="F41" i="15"/>
  <c r="N40" i="15"/>
  <c r="L40" i="15"/>
  <c r="J40" i="15"/>
  <c r="U41" i="8"/>
  <c r="R42" i="8"/>
  <c r="S42" i="8" s="1"/>
  <c r="W41" i="8"/>
  <c r="AB41" i="8"/>
  <c r="Y41" i="8"/>
  <c r="AA41" i="8"/>
  <c r="V41" i="8"/>
  <c r="Z41" i="8"/>
  <c r="I43" i="8"/>
  <c r="N43" i="8" s="1"/>
  <c r="L42" i="8"/>
  <c r="AG42" i="8" s="1"/>
  <c r="J42" i="8"/>
  <c r="T42" i="8" s="1"/>
  <c r="K42" i="8"/>
  <c r="O41" i="15" l="1"/>
  <c r="G41" i="15"/>
  <c r="I41" i="15"/>
  <c r="L41" i="15"/>
  <c r="H41" i="15"/>
  <c r="N41" i="15"/>
  <c r="M41" i="15"/>
  <c r="J41" i="15"/>
  <c r="F42" i="15"/>
  <c r="U42" i="8"/>
  <c r="R43" i="8"/>
  <c r="S43" i="8" s="1"/>
  <c r="Z42" i="8"/>
  <c r="V42" i="8"/>
  <c r="AA42" i="8"/>
  <c r="W42" i="8"/>
  <c r="Y42" i="8"/>
  <c r="AB42" i="8"/>
  <c r="J43" i="8"/>
  <c r="T43" i="8" s="1"/>
  <c r="L43" i="8"/>
  <c r="AG43" i="8" s="1"/>
  <c r="K43" i="8"/>
  <c r="I44" i="8"/>
  <c r="N44" i="8" s="1"/>
  <c r="M42" i="15" l="1"/>
  <c r="G42" i="15"/>
  <c r="J42" i="15"/>
  <c r="I42" i="15"/>
  <c r="H42" i="15"/>
  <c r="F43" i="15"/>
  <c r="N42" i="15"/>
  <c r="L42" i="15"/>
  <c r="O42" i="15"/>
  <c r="U43" i="8"/>
  <c r="R44" i="8"/>
  <c r="S44" i="8" s="1"/>
  <c r="W43" i="8"/>
  <c r="AB43" i="8"/>
  <c r="Y43" i="8"/>
  <c r="V43" i="8"/>
  <c r="Z43" i="8"/>
  <c r="AA43" i="8"/>
  <c r="L44" i="8"/>
  <c r="AG44" i="8" s="1"/>
  <c r="K44" i="8"/>
  <c r="I45" i="8"/>
  <c r="N45" i="8" s="1"/>
  <c r="J44" i="8"/>
  <c r="T44" i="8" s="1"/>
  <c r="N43" i="15" l="1"/>
  <c r="G43" i="15"/>
  <c r="M43" i="15"/>
  <c r="J43" i="15"/>
  <c r="H43" i="15"/>
  <c r="F44" i="15"/>
  <c r="O43" i="15"/>
  <c r="I43" i="15"/>
  <c r="L43" i="15"/>
  <c r="U44" i="8"/>
  <c r="R45" i="8"/>
  <c r="S45" i="8" s="1"/>
  <c r="Z44" i="8"/>
  <c r="V44" i="8"/>
  <c r="AA44" i="8"/>
  <c r="Y44" i="8"/>
  <c r="AB44" i="8"/>
  <c r="W44" i="8"/>
  <c r="I46" i="8"/>
  <c r="N46" i="8" s="1"/>
  <c r="J45" i="8"/>
  <c r="T45" i="8" s="1"/>
  <c r="K45" i="8"/>
  <c r="L45" i="8"/>
  <c r="AG45" i="8" s="1"/>
  <c r="M44" i="15" l="1"/>
  <c r="G44" i="15"/>
  <c r="O44" i="15"/>
  <c r="I44" i="15"/>
  <c r="H44" i="15"/>
  <c r="F45" i="15"/>
  <c r="N44" i="15"/>
  <c r="L44" i="15"/>
  <c r="J44" i="15"/>
  <c r="U45" i="8"/>
  <c r="R46" i="8"/>
  <c r="S46" i="8" s="1"/>
  <c r="W45" i="8"/>
  <c r="AB45" i="8"/>
  <c r="Y45" i="8"/>
  <c r="Z45" i="8"/>
  <c r="AA45" i="8"/>
  <c r="V45" i="8"/>
  <c r="J46" i="8"/>
  <c r="T46" i="8" s="1"/>
  <c r="K46" i="8"/>
  <c r="I47" i="8"/>
  <c r="N47" i="8" s="1"/>
  <c r="L46" i="8"/>
  <c r="AG46" i="8" s="1"/>
  <c r="O45" i="15" l="1"/>
  <c r="G45" i="15"/>
  <c r="I45" i="15"/>
  <c r="L45" i="15"/>
  <c r="H45" i="15"/>
  <c r="N45" i="15"/>
  <c r="M45" i="15"/>
  <c r="J45" i="15"/>
  <c r="F46" i="15"/>
  <c r="U46" i="8"/>
  <c r="R47" i="8"/>
  <c r="S47" i="8" s="1"/>
  <c r="Z46" i="8"/>
  <c r="V46" i="8"/>
  <c r="AA46" i="8"/>
  <c r="Y46" i="8"/>
  <c r="W46" i="8"/>
  <c r="AB46" i="8"/>
  <c r="I48" i="8"/>
  <c r="N48" i="8" s="1"/>
  <c r="L47" i="8"/>
  <c r="AG47" i="8" s="1"/>
  <c r="J47" i="8"/>
  <c r="T47" i="8" s="1"/>
  <c r="K47" i="8"/>
  <c r="O46" i="15" l="1"/>
  <c r="G46" i="15"/>
  <c r="J46" i="15"/>
  <c r="M46" i="15"/>
  <c r="H46" i="15"/>
  <c r="F47" i="15"/>
  <c r="I46" i="15"/>
  <c r="L46" i="15"/>
  <c r="N46" i="15"/>
  <c r="U47" i="8"/>
  <c r="R48" i="8"/>
  <c r="S48" i="8" s="1"/>
  <c r="W47" i="8"/>
  <c r="AB47" i="8"/>
  <c r="Y47" i="8"/>
  <c r="V47" i="8"/>
  <c r="Z47" i="8"/>
  <c r="AA47" i="8"/>
  <c r="K48" i="8"/>
  <c r="J48" i="8"/>
  <c r="T48" i="8" s="1"/>
  <c r="I49" i="8"/>
  <c r="N49" i="8" s="1"/>
  <c r="L48" i="8"/>
  <c r="AG48" i="8" s="1"/>
  <c r="L47" i="15" l="1"/>
  <c r="G47" i="15"/>
  <c r="N47" i="15"/>
  <c r="M47" i="15"/>
  <c r="H47" i="15"/>
  <c r="J47" i="15"/>
  <c r="F48" i="15"/>
  <c r="O47" i="15"/>
  <c r="I47" i="15"/>
  <c r="U48" i="8"/>
  <c r="R49" i="8"/>
  <c r="S49" i="8" s="1"/>
  <c r="Z48" i="8"/>
  <c r="V48" i="8"/>
  <c r="AA48" i="8"/>
  <c r="W48" i="8"/>
  <c r="Y48" i="8"/>
  <c r="AB48" i="8"/>
  <c r="K49" i="8"/>
  <c r="J49" i="8"/>
  <c r="T49" i="8" s="1"/>
  <c r="I50" i="8"/>
  <c r="N50" i="8" s="1"/>
  <c r="L49" i="8"/>
  <c r="AG49" i="8" s="1"/>
  <c r="J48" i="15" l="1"/>
  <c r="G48" i="15"/>
  <c r="O48" i="15"/>
  <c r="M48" i="15"/>
  <c r="H48" i="15"/>
  <c r="F49" i="15"/>
  <c r="I48" i="15"/>
  <c r="L48" i="15"/>
  <c r="N48" i="15"/>
  <c r="U49" i="8"/>
  <c r="R50" i="8"/>
  <c r="S50" i="8" s="1"/>
  <c r="W49" i="8"/>
  <c r="AB49" i="8"/>
  <c r="Y49" i="8"/>
  <c r="AA49" i="8"/>
  <c r="V49" i="8"/>
  <c r="Z49" i="8"/>
  <c r="I51" i="8"/>
  <c r="N51" i="8" s="1"/>
  <c r="K50" i="8"/>
  <c r="L50" i="8"/>
  <c r="AG50" i="8" s="1"/>
  <c r="J50" i="8"/>
  <c r="T50" i="8" s="1"/>
  <c r="N49" i="15" l="1"/>
  <c r="G49" i="15"/>
  <c r="M49" i="15"/>
  <c r="J49" i="15"/>
  <c r="H49" i="15"/>
  <c r="F50" i="15"/>
  <c r="O49" i="15"/>
  <c r="I49" i="15"/>
  <c r="L49" i="15"/>
  <c r="U50" i="8"/>
  <c r="R51" i="8"/>
  <c r="S51" i="8" s="1"/>
  <c r="Z50" i="8"/>
  <c r="V50" i="8"/>
  <c r="AA50" i="8"/>
  <c r="W50" i="8"/>
  <c r="Y50" i="8"/>
  <c r="AB50" i="8"/>
  <c r="L51" i="8"/>
  <c r="AG51" i="8" s="1"/>
  <c r="I52" i="8"/>
  <c r="N52" i="8" s="1"/>
  <c r="K51" i="8"/>
  <c r="J51" i="8"/>
  <c r="T51" i="8" s="1"/>
  <c r="M50" i="15" l="1"/>
  <c r="G50" i="15"/>
  <c r="J50" i="15"/>
  <c r="N50" i="15"/>
  <c r="H50" i="15"/>
  <c r="F51" i="15"/>
  <c r="I50" i="15"/>
  <c r="L50" i="15"/>
  <c r="O50" i="15"/>
  <c r="U51" i="8"/>
  <c r="R52" i="8"/>
  <c r="S52" i="8" s="1"/>
  <c r="W51" i="8"/>
  <c r="AB51" i="8"/>
  <c r="Y51" i="8"/>
  <c r="V51" i="8"/>
  <c r="Z51" i="8"/>
  <c r="AA51" i="8"/>
  <c r="I53" i="8"/>
  <c r="N53" i="8" s="1"/>
  <c r="J52" i="8"/>
  <c r="T52" i="8" s="1"/>
  <c r="L52" i="8"/>
  <c r="AG52" i="8" s="1"/>
  <c r="K52" i="8"/>
  <c r="O51" i="15" l="1"/>
  <c r="G51" i="15"/>
  <c r="I51" i="15"/>
  <c r="L51" i="15"/>
  <c r="H51" i="15"/>
  <c r="N51" i="15"/>
  <c r="M51" i="15"/>
  <c r="J51" i="15"/>
  <c r="F52" i="15"/>
  <c r="U52" i="8"/>
  <c r="R53" i="8"/>
  <c r="S53" i="8" s="1"/>
  <c r="Z52" i="8"/>
  <c r="V52" i="8"/>
  <c r="AA52" i="8"/>
  <c r="W52" i="8"/>
  <c r="Y52" i="8"/>
  <c r="AB52" i="8"/>
  <c r="K53" i="8"/>
  <c r="I54" i="8"/>
  <c r="J53" i="8"/>
  <c r="T53" i="8" s="1"/>
  <c r="L53" i="8"/>
  <c r="AG53" i="8" s="1"/>
  <c r="N52" i="15" l="1"/>
  <c r="G52" i="15"/>
  <c r="O52" i="15"/>
  <c r="M52" i="15"/>
  <c r="H52" i="15"/>
  <c r="F53" i="15"/>
  <c r="I52" i="15"/>
  <c r="L52" i="15"/>
  <c r="J52" i="15"/>
  <c r="U53" i="8"/>
  <c r="W53" i="8"/>
  <c r="AB53" i="8"/>
  <c r="Y53" i="8"/>
  <c r="AA53" i="8"/>
  <c r="V53" i="8"/>
  <c r="Z53" i="8"/>
  <c r="I55" i="8"/>
  <c r="N54" i="8"/>
  <c r="J54" i="8"/>
  <c r="F54" i="15" l="1"/>
  <c r="G53" i="15"/>
  <c r="O53" i="15"/>
  <c r="I53" i="15"/>
  <c r="H53" i="15"/>
  <c r="L53" i="15"/>
  <c r="N53" i="15"/>
  <c r="M53" i="15"/>
  <c r="J53" i="15"/>
  <c r="AG54" i="8"/>
  <c r="R54" i="8"/>
  <c r="S54" i="8" s="1"/>
  <c r="U54" i="8" s="1"/>
  <c r="I56" i="8"/>
  <c r="N55" i="8"/>
  <c r="AG55" i="8" s="1"/>
  <c r="J55" i="8"/>
  <c r="N54" i="15" l="1"/>
  <c r="G54" i="15"/>
  <c r="J54" i="15"/>
  <c r="O54" i="15"/>
  <c r="H54" i="15"/>
  <c r="F55" i="15"/>
  <c r="M54" i="15"/>
  <c r="L54" i="15"/>
  <c r="I54" i="15"/>
  <c r="T54" i="8"/>
  <c r="Z54" i="8"/>
  <c r="Y54" i="8"/>
  <c r="AB54" i="8"/>
  <c r="W54" i="8"/>
  <c r="V54" i="8"/>
  <c r="AA54" i="8"/>
  <c r="R55" i="8"/>
  <c r="S55" i="8" s="1"/>
  <c r="I57" i="8"/>
  <c r="N56" i="8"/>
  <c r="AG56" i="8" s="1"/>
  <c r="J56" i="8"/>
  <c r="F56" i="15" l="1"/>
  <c r="G55" i="15"/>
  <c r="I55" i="15"/>
  <c r="L55" i="15"/>
  <c r="H55" i="15"/>
  <c r="N55" i="15"/>
  <c r="M55" i="15"/>
  <c r="O55" i="15"/>
  <c r="J55" i="15"/>
  <c r="U55" i="8"/>
  <c r="T55" i="8"/>
  <c r="R56" i="8"/>
  <c r="S56" i="8" s="1"/>
  <c r="U56" i="8" s="1"/>
  <c r="W55" i="8"/>
  <c r="AB55" i="8"/>
  <c r="Y55" i="8"/>
  <c r="V55" i="8"/>
  <c r="Z55" i="8"/>
  <c r="AA55" i="8"/>
  <c r="I58" i="8"/>
  <c r="N57" i="8"/>
  <c r="AG57" i="8" s="1"/>
  <c r="J57" i="8"/>
  <c r="L56" i="15" l="1"/>
  <c r="G56" i="15"/>
  <c r="O56" i="15"/>
  <c r="I56" i="15"/>
  <c r="H56" i="15"/>
  <c r="J56" i="15"/>
  <c r="F57" i="15"/>
  <c r="M56" i="15"/>
  <c r="N56" i="15"/>
  <c r="T56" i="8"/>
  <c r="Z56" i="8"/>
  <c r="V56" i="8"/>
  <c r="AA56" i="8"/>
  <c r="Y56" i="8"/>
  <c r="AB56" i="8"/>
  <c r="W56" i="8"/>
  <c r="N58" i="8"/>
  <c r="AG58" i="8" s="1"/>
  <c r="I59" i="8"/>
  <c r="R57" i="8"/>
  <c r="S57" i="8" s="1"/>
  <c r="U57" i="8" s="1"/>
  <c r="J58" i="8"/>
  <c r="L57" i="15" l="1"/>
  <c r="G57" i="15"/>
  <c r="F58" i="15"/>
  <c r="N57" i="15"/>
  <c r="M57" i="15"/>
  <c r="H57" i="15"/>
  <c r="O57" i="15"/>
  <c r="J57" i="15"/>
  <c r="I57" i="15"/>
  <c r="T57" i="8"/>
  <c r="R58" i="8"/>
  <c r="S58" i="8" s="1"/>
  <c r="U58" i="8" s="1"/>
  <c r="W57" i="8"/>
  <c r="AB57" i="8"/>
  <c r="Y57" i="8"/>
  <c r="V57" i="8"/>
  <c r="Z57" i="8"/>
  <c r="AA57" i="8"/>
  <c r="I60" i="8"/>
  <c r="J59" i="8"/>
  <c r="N59" i="8"/>
  <c r="AG59" i="8" s="1"/>
  <c r="F59" i="15" l="1"/>
  <c r="G58" i="15"/>
  <c r="N58" i="15"/>
  <c r="L58" i="15"/>
  <c r="H58" i="15"/>
  <c r="O58" i="15"/>
  <c r="M58" i="15"/>
  <c r="J58" i="15"/>
  <c r="I58" i="15"/>
  <c r="T58" i="8"/>
  <c r="R59" i="8"/>
  <c r="S59" i="8" s="1"/>
  <c r="U59" i="8" s="1"/>
  <c r="W58" i="8"/>
  <c r="AB58" i="8"/>
  <c r="Z58" i="8"/>
  <c r="V58" i="8"/>
  <c r="Y58" i="8"/>
  <c r="AA58" i="8"/>
  <c r="I61" i="8"/>
  <c r="J60" i="8"/>
  <c r="N60" i="8"/>
  <c r="AG60" i="8" s="1"/>
  <c r="F60" i="15" l="1"/>
  <c r="G59" i="15"/>
  <c r="I59" i="15"/>
  <c r="L59" i="15"/>
  <c r="H59" i="15"/>
  <c r="N59" i="15"/>
  <c r="M59" i="15"/>
  <c r="O59" i="15"/>
  <c r="J59" i="15"/>
  <c r="T59" i="8"/>
  <c r="R60" i="8"/>
  <c r="S60" i="8" s="1"/>
  <c r="U60" i="8" s="1"/>
  <c r="Z59" i="8"/>
  <c r="W59" i="8"/>
  <c r="V59" i="8"/>
  <c r="AA59" i="8"/>
  <c r="AB59" i="8"/>
  <c r="Y59" i="8"/>
  <c r="I62" i="8"/>
  <c r="J61" i="8"/>
  <c r="N61" i="8"/>
  <c r="AG61" i="8" s="1"/>
  <c r="L60" i="15" l="1"/>
  <c r="G60" i="15"/>
  <c r="O60" i="15"/>
  <c r="M60" i="15"/>
  <c r="H60" i="15"/>
  <c r="F61" i="15"/>
  <c r="I60" i="15"/>
  <c r="J60" i="15"/>
  <c r="N60" i="15"/>
  <c r="T60" i="8"/>
  <c r="R61" i="8"/>
  <c r="S61" i="8" s="1"/>
  <c r="U61" i="8" s="1"/>
  <c r="W60" i="8"/>
  <c r="AB60" i="8"/>
  <c r="Z60" i="8"/>
  <c r="V60" i="8"/>
  <c r="Y60" i="8"/>
  <c r="AA60" i="8"/>
  <c r="I63" i="8"/>
  <c r="J62" i="8"/>
  <c r="N62" i="8"/>
  <c r="AG62" i="8" s="1"/>
  <c r="F62" i="15" l="1"/>
  <c r="G61" i="15"/>
  <c r="L61" i="15"/>
  <c r="I61" i="15"/>
  <c r="O61" i="15"/>
  <c r="H61" i="15"/>
  <c r="M61" i="15"/>
  <c r="J61" i="15"/>
  <c r="N61" i="15"/>
  <c r="T61" i="8"/>
  <c r="R62" i="8"/>
  <c r="S62" i="8" s="1"/>
  <c r="U62" i="8" s="1"/>
  <c r="Z61" i="8"/>
  <c r="AB61" i="8"/>
  <c r="Y61" i="8"/>
  <c r="V61" i="8"/>
  <c r="AA61" i="8"/>
  <c r="W61" i="8"/>
  <c r="I64" i="8"/>
  <c r="J63" i="8"/>
  <c r="N63" i="8"/>
  <c r="AG63" i="8" s="1"/>
  <c r="O62" i="15" l="1"/>
  <c r="G62" i="15"/>
  <c r="L62" i="15"/>
  <c r="F63" i="15"/>
  <c r="H62" i="15"/>
  <c r="M62" i="15"/>
  <c r="N62" i="15"/>
  <c r="J62" i="15"/>
  <c r="I62" i="15"/>
  <c r="T62" i="8"/>
  <c r="R63" i="8"/>
  <c r="S63" i="8" s="1"/>
  <c r="U63" i="8" s="1"/>
  <c r="W62" i="8"/>
  <c r="AB62" i="8"/>
  <c r="Z62" i="8"/>
  <c r="Y62" i="8"/>
  <c r="V62" i="8"/>
  <c r="AA62" i="8"/>
  <c r="I65" i="8"/>
  <c r="J64" i="8"/>
  <c r="N64" i="8"/>
  <c r="AG64" i="8" s="1"/>
  <c r="I63" i="15" l="1"/>
  <c r="G63" i="15"/>
  <c r="M63" i="15"/>
  <c r="L63" i="15"/>
  <c r="H63" i="15"/>
  <c r="J63" i="15"/>
  <c r="N63" i="15"/>
  <c r="O63" i="15"/>
  <c r="F64" i="15"/>
  <c r="T63" i="8"/>
  <c r="R64" i="8"/>
  <c r="S64" i="8" s="1"/>
  <c r="Z63" i="8"/>
  <c r="V63" i="8"/>
  <c r="AB63" i="8"/>
  <c r="Y63" i="8"/>
  <c r="AA63" i="8"/>
  <c r="W63" i="8"/>
  <c r="I66" i="8"/>
  <c r="J65" i="8"/>
  <c r="N65" i="8"/>
  <c r="AG65" i="8" s="1"/>
  <c r="O64" i="15" l="1"/>
  <c r="G64" i="15"/>
  <c r="N64" i="15"/>
  <c r="M64" i="15"/>
  <c r="H64" i="15"/>
  <c r="F65" i="15"/>
  <c r="I64" i="15"/>
  <c r="J64" i="15"/>
  <c r="L64" i="15"/>
  <c r="U64" i="8"/>
  <c r="T64" i="8"/>
  <c r="R65" i="8"/>
  <c r="S65" i="8" s="1"/>
  <c r="U65" i="8" s="1"/>
  <c r="W64" i="8"/>
  <c r="AB64" i="8"/>
  <c r="Y64" i="8"/>
  <c r="Z64" i="8"/>
  <c r="V64" i="8"/>
  <c r="AA64" i="8"/>
  <c r="I67" i="8"/>
  <c r="J66" i="8"/>
  <c r="N66" i="8"/>
  <c r="AG66" i="8" s="1"/>
  <c r="F66" i="15" l="1"/>
  <c r="G65" i="15"/>
  <c r="O65" i="15"/>
  <c r="L65" i="15"/>
  <c r="M65" i="15"/>
  <c r="H65" i="15"/>
  <c r="N65" i="15"/>
  <c r="J65" i="15"/>
  <c r="I65" i="15"/>
  <c r="T65" i="8"/>
  <c r="R66" i="8"/>
  <c r="S66" i="8" s="1"/>
  <c r="U66" i="8" s="1"/>
  <c r="Z65" i="8"/>
  <c r="AA65" i="8"/>
  <c r="W65" i="8"/>
  <c r="Y65" i="8"/>
  <c r="V65" i="8"/>
  <c r="AB65" i="8"/>
  <c r="I68" i="8"/>
  <c r="J67" i="8"/>
  <c r="N67" i="8"/>
  <c r="AG67" i="8" s="1"/>
  <c r="O66" i="15" l="1"/>
  <c r="G66" i="15"/>
  <c r="L66" i="15"/>
  <c r="M66" i="15"/>
  <c r="H66" i="15"/>
  <c r="F67" i="15"/>
  <c r="N66" i="15"/>
  <c r="J66" i="15"/>
  <c r="I66" i="15"/>
  <c r="R67" i="8"/>
  <c r="S67" i="8" s="1"/>
  <c r="U67" i="8" s="1"/>
  <c r="T66" i="8"/>
  <c r="V66" i="8"/>
  <c r="AA66" i="8"/>
  <c r="W66" i="8"/>
  <c r="AB66" i="8"/>
  <c r="Y66" i="8"/>
  <c r="Z66" i="8"/>
  <c r="I69" i="8"/>
  <c r="J68" i="8"/>
  <c r="N68" i="8"/>
  <c r="AG68" i="8" s="1"/>
  <c r="L67" i="15" l="1"/>
  <c r="G67" i="15"/>
  <c r="J67" i="15"/>
  <c r="N67" i="15"/>
  <c r="H67" i="15"/>
  <c r="O67" i="15"/>
  <c r="F68" i="15"/>
  <c r="I67" i="15"/>
  <c r="M67" i="15"/>
  <c r="R68" i="8"/>
  <c r="S68" i="8" s="1"/>
  <c r="U68" i="8" s="1"/>
  <c r="T67" i="8"/>
  <c r="Y67" i="8"/>
  <c r="Z67" i="8"/>
  <c r="V67" i="8"/>
  <c r="AA67" i="8"/>
  <c r="AB67" i="8"/>
  <c r="W67" i="8"/>
  <c r="I70" i="8"/>
  <c r="J69" i="8"/>
  <c r="N69" i="8"/>
  <c r="AG69" i="8" s="1"/>
  <c r="F69" i="15" l="1"/>
  <c r="G68" i="15"/>
  <c r="I68" i="15"/>
  <c r="J68" i="15"/>
  <c r="H68" i="15"/>
  <c r="L68" i="15"/>
  <c r="O68" i="15"/>
  <c r="N68" i="15"/>
  <c r="M68" i="15"/>
  <c r="T68" i="8"/>
  <c r="R69" i="8"/>
  <c r="S69" i="8" s="1"/>
  <c r="U69" i="8" s="1"/>
  <c r="V68" i="8"/>
  <c r="AA68" i="8"/>
  <c r="W68" i="8"/>
  <c r="AB68" i="8"/>
  <c r="Y68" i="8"/>
  <c r="Z68" i="8"/>
  <c r="I71" i="8"/>
  <c r="J70" i="8"/>
  <c r="N70" i="8"/>
  <c r="AG70" i="8" s="1"/>
  <c r="O69" i="15" l="1"/>
  <c r="G69" i="15"/>
  <c r="F70" i="15"/>
  <c r="M69" i="15"/>
  <c r="H69" i="15"/>
  <c r="N69" i="15"/>
  <c r="J69" i="15"/>
  <c r="I69" i="15"/>
  <c r="L69" i="15"/>
  <c r="R70" i="8"/>
  <c r="S70" i="8" s="1"/>
  <c r="U70" i="8" s="1"/>
  <c r="T69" i="8"/>
  <c r="Y69" i="8"/>
  <c r="Z69" i="8"/>
  <c r="V69" i="8"/>
  <c r="AA69" i="8"/>
  <c r="W69" i="8"/>
  <c r="AB69" i="8"/>
  <c r="I72" i="8"/>
  <c r="J71" i="8"/>
  <c r="N71" i="8"/>
  <c r="AG71" i="8" s="1"/>
  <c r="L70" i="15" l="1"/>
  <c r="G70" i="15"/>
  <c r="N70" i="15"/>
  <c r="F71" i="15"/>
  <c r="H70" i="15"/>
  <c r="I70" i="15"/>
  <c r="O70" i="15"/>
  <c r="J70" i="15"/>
  <c r="M70" i="15"/>
  <c r="R71" i="8"/>
  <c r="S71" i="8" s="1"/>
  <c r="U71" i="8" s="1"/>
  <c r="T70" i="8"/>
  <c r="V70" i="8"/>
  <c r="AA70" i="8"/>
  <c r="W70" i="8"/>
  <c r="AB70" i="8"/>
  <c r="Y70" i="8"/>
  <c r="Z70" i="8"/>
  <c r="I73" i="8"/>
  <c r="J72" i="8"/>
  <c r="N72" i="8"/>
  <c r="AG72" i="8" s="1"/>
  <c r="O71" i="15" l="1"/>
  <c r="G71" i="15"/>
  <c r="F72" i="15"/>
  <c r="M71" i="15"/>
  <c r="H71" i="15"/>
  <c r="L71" i="15"/>
  <c r="J71" i="15"/>
  <c r="N71" i="15"/>
  <c r="I71" i="15"/>
  <c r="R72" i="8"/>
  <c r="S72" i="8" s="1"/>
  <c r="U72" i="8" s="1"/>
  <c r="T71" i="8"/>
  <c r="Y71" i="8"/>
  <c r="Z71" i="8"/>
  <c r="V71" i="8"/>
  <c r="AA71" i="8"/>
  <c r="AB71" i="8"/>
  <c r="W71" i="8"/>
  <c r="I74" i="8"/>
  <c r="J73" i="8"/>
  <c r="N73" i="8"/>
  <c r="AG73" i="8" s="1"/>
  <c r="F73" i="15" l="1"/>
  <c r="G72" i="15"/>
  <c r="I72" i="15"/>
  <c r="J72" i="15"/>
  <c r="H72" i="15"/>
  <c r="L72" i="15"/>
  <c r="O72" i="15"/>
  <c r="N72" i="15"/>
  <c r="M72" i="15"/>
  <c r="R73" i="8"/>
  <c r="S73" i="8" s="1"/>
  <c r="U73" i="8" s="1"/>
  <c r="T72" i="8"/>
  <c r="V72" i="8"/>
  <c r="AA72" i="8"/>
  <c r="W72" i="8"/>
  <c r="AB72" i="8"/>
  <c r="Y72" i="8"/>
  <c r="Z72" i="8"/>
  <c r="I75" i="8"/>
  <c r="J74" i="8"/>
  <c r="N74" i="8"/>
  <c r="AG74" i="8" s="1"/>
  <c r="J73" i="15" l="1"/>
  <c r="G73" i="15"/>
  <c r="I73" i="15"/>
  <c r="O73" i="15"/>
  <c r="H73" i="15"/>
  <c r="F74" i="15"/>
  <c r="L73" i="15"/>
  <c r="M73" i="15"/>
  <c r="N73" i="15"/>
  <c r="T73" i="8"/>
  <c r="R74" i="8"/>
  <c r="S74" i="8" s="1"/>
  <c r="U74" i="8" s="1"/>
  <c r="Y73" i="8"/>
  <c r="Z73" i="8"/>
  <c r="V73" i="8"/>
  <c r="AA73" i="8"/>
  <c r="W73" i="8"/>
  <c r="AB73" i="8"/>
  <c r="I76" i="8"/>
  <c r="J75" i="8"/>
  <c r="N75" i="8"/>
  <c r="AG75" i="8" s="1"/>
  <c r="O74" i="15" l="1"/>
  <c r="G74" i="15"/>
  <c r="L74" i="15"/>
  <c r="M74" i="15"/>
  <c r="H74" i="15"/>
  <c r="F75" i="15"/>
  <c r="N74" i="15"/>
  <c r="J74" i="15"/>
  <c r="I74" i="15"/>
  <c r="T74" i="8"/>
  <c r="R75" i="8"/>
  <c r="S75" i="8" s="1"/>
  <c r="U75" i="8" s="1"/>
  <c r="V74" i="8"/>
  <c r="AA74" i="8"/>
  <c r="W74" i="8"/>
  <c r="AB74" i="8"/>
  <c r="Y74" i="8"/>
  <c r="Z74" i="8"/>
  <c r="I77" i="8"/>
  <c r="J76" i="8"/>
  <c r="N76" i="8"/>
  <c r="AG76" i="8" s="1"/>
  <c r="I75" i="15" l="1"/>
  <c r="G75" i="15"/>
  <c r="M75" i="15"/>
  <c r="L75" i="15"/>
  <c r="H75" i="15"/>
  <c r="J75" i="15"/>
  <c r="N75" i="15"/>
  <c r="O75" i="15"/>
  <c r="F76" i="15"/>
  <c r="T75" i="8"/>
  <c r="R76" i="8"/>
  <c r="S76" i="8" s="1"/>
  <c r="U76" i="8" s="1"/>
  <c r="Y75" i="8"/>
  <c r="Z75" i="8"/>
  <c r="V75" i="8"/>
  <c r="AA75" i="8"/>
  <c r="AB75" i="8"/>
  <c r="W75" i="8"/>
  <c r="I78" i="8"/>
  <c r="J77" i="8"/>
  <c r="N77" i="8"/>
  <c r="AG77" i="8" s="1"/>
  <c r="L76" i="15" l="1"/>
  <c r="G76" i="15"/>
  <c r="N76" i="15"/>
  <c r="O76" i="15"/>
  <c r="H76" i="15"/>
  <c r="F77" i="15"/>
  <c r="M76" i="15"/>
  <c r="J76" i="15"/>
  <c r="I76" i="15"/>
  <c r="R77" i="8"/>
  <c r="S77" i="8" s="1"/>
  <c r="U77" i="8" s="1"/>
  <c r="T76" i="8"/>
  <c r="V76" i="8"/>
  <c r="AA76" i="8"/>
  <c r="W76" i="8"/>
  <c r="AB76" i="8"/>
  <c r="Y76" i="8"/>
  <c r="Z76" i="8"/>
  <c r="I79" i="8"/>
  <c r="J78" i="8"/>
  <c r="N78" i="8"/>
  <c r="AG78" i="8" s="1"/>
  <c r="J77" i="15" l="1"/>
  <c r="G77" i="15"/>
  <c r="I77" i="15"/>
  <c r="L77" i="15"/>
  <c r="H77" i="15"/>
  <c r="O77" i="15"/>
  <c r="F78" i="15"/>
  <c r="M77" i="15"/>
  <c r="N77" i="15"/>
  <c r="T77" i="8"/>
  <c r="R78" i="8"/>
  <c r="S78" i="8" s="1"/>
  <c r="U78" i="8" s="1"/>
  <c r="Y77" i="8"/>
  <c r="Z77" i="8"/>
  <c r="V77" i="8"/>
  <c r="AA77" i="8"/>
  <c r="W77" i="8"/>
  <c r="AB77" i="8"/>
  <c r="I80" i="8"/>
  <c r="J79" i="8"/>
  <c r="N79" i="8"/>
  <c r="AG79" i="8" s="1"/>
  <c r="O78" i="15" l="1"/>
  <c r="G78" i="15"/>
  <c r="L78" i="15"/>
  <c r="N78" i="15"/>
  <c r="H78" i="15"/>
  <c r="M78" i="15"/>
  <c r="F79" i="15"/>
  <c r="J78" i="15"/>
  <c r="I78" i="15"/>
  <c r="T78" i="8"/>
  <c r="R79" i="8"/>
  <c r="S79" i="8" s="1"/>
  <c r="U79" i="8" s="1"/>
  <c r="V78" i="8"/>
  <c r="AA78" i="8"/>
  <c r="W78" i="8"/>
  <c r="AB78" i="8"/>
  <c r="Y78" i="8"/>
  <c r="Z78" i="8"/>
  <c r="I81" i="8"/>
  <c r="J80" i="8"/>
  <c r="N80" i="8"/>
  <c r="AG80" i="8" s="1"/>
  <c r="I79" i="15" l="1"/>
  <c r="G79" i="15"/>
  <c r="M79" i="15"/>
  <c r="L79" i="15"/>
  <c r="H79" i="15"/>
  <c r="J79" i="15"/>
  <c r="N79" i="15"/>
  <c r="O79" i="15"/>
  <c r="F80" i="15"/>
  <c r="R80" i="8"/>
  <c r="S80" i="8" s="1"/>
  <c r="U80" i="8" s="1"/>
  <c r="T79" i="8"/>
  <c r="Y79" i="8"/>
  <c r="Z79" i="8"/>
  <c r="V79" i="8"/>
  <c r="AA79" i="8"/>
  <c r="AB79" i="8"/>
  <c r="W79" i="8"/>
  <c r="I82" i="8"/>
  <c r="J81" i="8"/>
  <c r="N81" i="8"/>
  <c r="AG81" i="8" s="1"/>
  <c r="O80" i="15" l="1"/>
  <c r="G80" i="15"/>
  <c r="N80" i="15"/>
  <c r="M80" i="15"/>
  <c r="H80" i="15"/>
  <c r="F81" i="15"/>
  <c r="I80" i="15"/>
  <c r="J80" i="15"/>
  <c r="L80" i="15"/>
  <c r="R81" i="8"/>
  <c r="S81" i="8" s="1"/>
  <c r="U81" i="8" s="1"/>
  <c r="T80" i="8"/>
  <c r="V80" i="8"/>
  <c r="AA80" i="8"/>
  <c r="W80" i="8"/>
  <c r="AB80" i="8"/>
  <c r="Y80" i="8"/>
  <c r="Z80" i="8"/>
  <c r="I83" i="8"/>
  <c r="J82" i="8"/>
  <c r="N82" i="8"/>
  <c r="AG82" i="8" s="1"/>
  <c r="F82" i="15" l="1"/>
  <c r="G81" i="15"/>
  <c r="M81" i="15"/>
  <c r="N81" i="15"/>
  <c r="H81" i="15"/>
  <c r="J81" i="15"/>
  <c r="I81" i="15"/>
  <c r="O81" i="15"/>
  <c r="L81" i="15"/>
  <c r="R82" i="8"/>
  <c r="S82" i="8" s="1"/>
  <c r="U82" i="8" s="1"/>
  <c r="T81" i="8"/>
  <c r="Y81" i="8"/>
  <c r="Z81" i="8"/>
  <c r="V81" i="8"/>
  <c r="AA81" i="8"/>
  <c r="W81" i="8"/>
  <c r="AB81" i="8"/>
  <c r="I84" i="8"/>
  <c r="J83" i="8"/>
  <c r="N83" i="8"/>
  <c r="AG83" i="8" s="1"/>
  <c r="O82" i="15" l="1"/>
  <c r="G82" i="15"/>
  <c r="L82" i="15"/>
  <c r="M82" i="15"/>
  <c r="H82" i="15"/>
  <c r="F83" i="15"/>
  <c r="N82" i="15"/>
  <c r="J82" i="15"/>
  <c r="I82" i="15"/>
  <c r="T82" i="8"/>
  <c r="R83" i="8"/>
  <c r="S83" i="8" s="1"/>
  <c r="U83" i="8" s="1"/>
  <c r="V82" i="8"/>
  <c r="AA82" i="8"/>
  <c r="W82" i="8"/>
  <c r="AB82" i="8"/>
  <c r="Y82" i="8"/>
  <c r="Z82" i="8"/>
  <c r="I85" i="8"/>
  <c r="J84" i="8"/>
  <c r="N84" i="8"/>
  <c r="AG84" i="8" s="1"/>
  <c r="O83" i="15" l="1"/>
  <c r="G83" i="15"/>
  <c r="F84" i="15"/>
  <c r="I83" i="15"/>
  <c r="H83" i="15"/>
  <c r="L83" i="15"/>
  <c r="M83" i="15"/>
  <c r="N83" i="15"/>
  <c r="J83" i="15"/>
  <c r="T83" i="8"/>
  <c r="R84" i="8"/>
  <c r="S84" i="8" s="1"/>
  <c r="U84" i="8" s="1"/>
  <c r="Y83" i="8"/>
  <c r="Z83" i="8"/>
  <c r="V83" i="8"/>
  <c r="AA83" i="8"/>
  <c r="AB83" i="8"/>
  <c r="W83" i="8"/>
  <c r="I86" i="8"/>
  <c r="J85" i="8"/>
  <c r="N85" i="8"/>
  <c r="AG85" i="8" s="1"/>
  <c r="O84" i="15" l="1"/>
  <c r="G84" i="15"/>
  <c r="N84" i="15"/>
  <c r="M84" i="15"/>
  <c r="H84" i="15"/>
  <c r="F85" i="15"/>
  <c r="I84" i="15"/>
  <c r="J84" i="15"/>
  <c r="L84" i="15"/>
  <c r="T84" i="8"/>
  <c r="R85" i="8"/>
  <c r="S85" i="8" s="1"/>
  <c r="U85" i="8" s="1"/>
  <c r="V84" i="8"/>
  <c r="AA84" i="8"/>
  <c r="W84" i="8"/>
  <c r="AB84" i="8"/>
  <c r="Y84" i="8"/>
  <c r="Z84" i="8"/>
  <c r="I87" i="8"/>
  <c r="J86" i="8"/>
  <c r="N86" i="8"/>
  <c r="AG86" i="8" s="1"/>
  <c r="N85" i="15" l="1"/>
  <c r="G85" i="15"/>
  <c r="J85" i="15"/>
  <c r="I85" i="15"/>
  <c r="H85" i="15"/>
  <c r="O85" i="15"/>
  <c r="F86" i="15"/>
  <c r="L85" i="15"/>
  <c r="M85" i="15"/>
  <c r="T85" i="8"/>
  <c r="R86" i="8"/>
  <c r="S86" i="8" s="1"/>
  <c r="U86" i="8" s="1"/>
  <c r="Y85" i="8"/>
  <c r="Z85" i="8"/>
  <c r="V85" i="8"/>
  <c r="AA85" i="8"/>
  <c r="W85" i="8"/>
  <c r="AB85" i="8"/>
  <c r="I88" i="8"/>
  <c r="J87" i="8"/>
  <c r="N87" i="8"/>
  <c r="AG87" i="8" s="1"/>
  <c r="F87" i="15" l="1"/>
  <c r="G86" i="15"/>
  <c r="N86" i="15"/>
  <c r="J86" i="15"/>
  <c r="H86" i="15"/>
  <c r="I86" i="15"/>
  <c r="O86" i="15"/>
  <c r="L86" i="15"/>
  <c r="M86" i="15"/>
  <c r="T86" i="8"/>
  <c r="R87" i="8"/>
  <c r="S87" i="8" s="1"/>
  <c r="U87" i="8" s="1"/>
  <c r="V86" i="8"/>
  <c r="AA86" i="8"/>
  <c r="W86" i="8"/>
  <c r="AB86" i="8"/>
  <c r="Y86" i="8"/>
  <c r="Z86" i="8"/>
  <c r="I89" i="8"/>
  <c r="J88" i="8"/>
  <c r="N88" i="8"/>
  <c r="AG88" i="8" s="1"/>
  <c r="N87" i="15" l="1"/>
  <c r="G87" i="15"/>
  <c r="I87" i="15"/>
  <c r="F88" i="15"/>
  <c r="H87" i="15"/>
  <c r="M87" i="15"/>
  <c r="L87" i="15"/>
  <c r="J87" i="15"/>
  <c r="O87" i="15"/>
  <c r="R88" i="8"/>
  <c r="S88" i="8" s="1"/>
  <c r="U88" i="8" s="1"/>
  <c r="T87" i="8"/>
  <c r="Y87" i="8"/>
  <c r="Z87" i="8"/>
  <c r="V87" i="8"/>
  <c r="AA87" i="8"/>
  <c r="AB87" i="8"/>
  <c r="W87" i="8"/>
  <c r="I90" i="8"/>
  <c r="J89" i="8"/>
  <c r="N89" i="8"/>
  <c r="AG89" i="8" s="1"/>
  <c r="O88" i="15" l="1"/>
  <c r="G88" i="15"/>
  <c r="N88" i="15"/>
  <c r="M88" i="15"/>
  <c r="H88" i="15"/>
  <c r="F89" i="15"/>
  <c r="I88" i="15"/>
  <c r="J88" i="15"/>
  <c r="L88" i="15"/>
  <c r="T88" i="8"/>
  <c r="R89" i="8"/>
  <c r="S89" i="8" s="1"/>
  <c r="U89" i="8" s="1"/>
  <c r="V88" i="8"/>
  <c r="AA88" i="8"/>
  <c r="W88" i="8"/>
  <c r="AB88" i="8"/>
  <c r="Y88" i="8"/>
  <c r="Z88" i="8"/>
  <c r="I91" i="8"/>
  <c r="J90" i="8"/>
  <c r="N90" i="8"/>
  <c r="AG90" i="8" s="1"/>
  <c r="F90" i="15" l="1"/>
  <c r="G89" i="15"/>
  <c r="L89" i="15"/>
  <c r="M89" i="15"/>
  <c r="H89" i="15"/>
  <c r="N89" i="15"/>
  <c r="J89" i="15"/>
  <c r="I89" i="15"/>
  <c r="O89" i="15"/>
  <c r="R90" i="8"/>
  <c r="S90" i="8" s="1"/>
  <c r="U90" i="8" s="1"/>
  <c r="T89" i="8"/>
  <c r="Y89" i="8"/>
  <c r="Z89" i="8"/>
  <c r="V89" i="8"/>
  <c r="AA89" i="8"/>
  <c r="W89" i="8"/>
  <c r="AB89" i="8"/>
  <c r="I92" i="8"/>
  <c r="J91" i="8"/>
  <c r="N91" i="8"/>
  <c r="AG91" i="8" s="1"/>
  <c r="O90" i="15" l="1"/>
  <c r="G90" i="15"/>
  <c r="L90" i="15"/>
  <c r="N90" i="15"/>
  <c r="H90" i="15"/>
  <c r="M90" i="15"/>
  <c r="F91" i="15"/>
  <c r="J90" i="15"/>
  <c r="I90" i="15"/>
  <c r="R91" i="8"/>
  <c r="S91" i="8" s="1"/>
  <c r="U91" i="8" s="1"/>
  <c r="T90" i="8"/>
  <c r="V90" i="8"/>
  <c r="AA90" i="8"/>
  <c r="W90" i="8"/>
  <c r="AB90" i="8"/>
  <c r="Y90" i="8"/>
  <c r="Z90" i="8"/>
  <c r="I93" i="8"/>
  <c r="J92" i="8"/>
  <c r="N92" i="8"/>
  <c r="AG92" i="8" s="1"/>
  <c r="J91" i="15" l="1"/>
  <c r="G91" i="15"/>
  <c r="N91" i="15"/>
  <c r="O91" i="15"/>
  <c r="H91" i="15"/>
  <c r="F92" i="15"/>
  <c r="I91" i="15"/>
  <c r="M91" i="15"/>
  <c r="L91" i="15"/>
  <c r="R92" i="8"/>
  <c r="S92" i="8" s="1"/>
  <c r="U92" i="8" s="1"/>
  <c r="T91" i="8"/>
  <c r="Y91" i="8"/>
  <c r="Z91" i="8"/>
  <c r="V91" i="8"/>
  <c r="AA91" i="8"/>
  <c r="AB91" i="8"/>
  <c r="W91" i="8"/>
  <c r="I94" i="8"/>
  <c r="J93" i="8"/>
  <c r="N93" i="8"/>
  <c r="AG93" i="8" s="1"/>
  <c r="J92" i="15" l="1"/>
  <c r="G92" i="15"/>
  <c r="N92" i="15"/>
  <c r="O92" i="15"/>
  <c r="H92" i="15"/>
  <c r="F93" i="15"/>
  <c r="M92" i="15"/>
  <c r="L92" i="15"/>
  <c r="I92" i="15"/>
  <c r="T92" i="8"/>
  <c r="R93" i="8"/>
  <c r="S93" i="8" s="1"/>
  <c r="U93" i="8" s="1"/>
  <c r="V92" i="8"/>
  <c r="AA92" i="8"/>
  <c r="W92" i="8"/>
  <c r="AB92" i="8"/>
  <c r="Y92" i="8"/>
  <c r="Z92" i="8"/>
  <c r="I95" i="8"/>
  <c r="J94" i="8"/>
  <c r="N94" i="8"/>
  <c r="AG94" i="8" s="1"/>
  <c r="L93" i="15" l="1"/>
  <c r="G93" i="15"/>
  <c r="M93" i="15"/>
  <c r="N93" i="15"/>
  <c r="H93" i="15"/>
  <c r="J93" i="15"/>
  <c r="I93" i="15"/>
  <c r="O93" i="15"/>
  <c r="F94" i="15"/>
  <c r="R94" i="8"/>
  <c r="S94" i="8" s="1"/>
  <c r="U94" i="8" s="1"/>
  <c r="T93" i="8"/>
  <c r="Y93" i="8"/>
  <c r="Z93" i="8"/>
  <c r="V93" i="8"/>
  <c r="AA93" i="8"/>
  <c r="W93" i="8"/>
  <c r="AB93" i="8"/>
  <c r="I96" i="8"/>
  <c r="J95" i="8"/>
  <c r="N95" i="8"/>
  <c r="AG95" i="8" s="1"/>
  <c r="O94" i="15" l="1"/>
  <c r="G94" i="15"/>
  <c r="L94" i="15"/>
  <c r="M94" i="15"/>
  <c r="H94" i="15"/>
  <c r="F95" i="15"/>
  <c r="I94" i="15"/>
  <c r="J94" i="15"/>
  <c r="N94" i="15"/>
  <c r="R95" i="8"/>
  <c r="S95" i="8" s="1"/>
  <c r="U95" i="8" s="1"/>
  <c r="T94" i="8"/>
  <c r="V94" i="8"/>
  <c r="AA94" i="8"/>
  <c r="W94" i="8"/>
  <c r="AB94" i="8"/>
  <c r="Y94" i="8"/>
  <c r="Z94" i="8"/>
  <c r="I97" i="8"/>
  <c r="J96" i="8"/>
  <c r="N96" i="8"/>
  <c r="AG96" i="8" s="1"/>
  <c r="F96" i="15" l="1"/>
  <c r="G95" i="15"/>
  <c r="M95" i="15"/>
  <c r="I95" i="15"/>
  <c r="H95" i="15"/>
  <c r="J95" i="15"/>
  <c r="L95" i="15"/>
  <c r="O95" i="15"/>
  <c r="N95" i="15"/>
  <c r="R96" i="8"/>
  <c r="S96" i="8" s="1"/>
  <c r="U96" i="8" s="1"/>
  <c r="T95" i="8"/>
  <c r="Y95" i="8"/>
  <c r="Z95" i="8"/>
  <c r="V95" i="8"/>
  <c r="AA95" i="8"/>
  <c r="AB95" i="8"/>
  <c r="W95" i="8"/>
  <c r="I98" i="8"/>
  <c r="J97" i="8"/>
  <c r="N97" i="8"/>
  <c r="AG97" i="8" s="1"/>
  <c r="O96" i="15" l="1"/>
  <c r="G96" i="15"/>
  <c r="N96" i="15"/>
  <c r="M96" i="15"/>
  <c r="H96" i="15"/>
  <c r="F97" i="15"/>
  <c r="I96" i="15"/>
  <c r="J96" i="15"/>
  <c r="L96" i="15"/>
  <c r="T96" i="8"/>
  <c r="R97" i="8"/>
  <c r="S97" i="8" s="1"/>
  <c r="U97" i="8" s="1"/>
  <c r="V96" i="8"/>
  <c r="AA96" i="8"/>
  <c r="W96" i="8"/>
  <c r="AB96" i="8"/>
  <c r="Y96" i="8"/>
  <c r="Z96" i="8"/>
  <c r="I99" i="8"/>
  <c r="J98" i="8"/>
  <c r="N98" i="8"/>
  <c r="AG98" i="8" s="1"/>
  <c r="J97" i="15" l="1"/>
  <c r="G97" i="15"/>
  <c r="I97" i="15"/>
  <c r="L97" i="15"/>
  <c r="H97" i="15"/>
  <c r="O97" i="15"/>
  <c r="F98" i="15"/>
  <c r="M97" i="15"/>
  <c r="N97" i="15"/>
  <c r="R98" i="8"/>
  <c r="S98" i="8" s="1"/>
  <c r="U98" i="8" s="1"/>
  <c r="T97" i="8"/>
  <c r="Y97" i="8"/>
  <c r="Z97" i="8"/>
  <c r="V97" i="8"/>
  <c r="AA97" i="8"/>
  <c r="W97" i="8"/>
  <c r="AB97" i="8"/>
  <c r="I100" i="8"/>
  <c r="J99" i="8"/>
  <c r="N99" i="8"/>
  <c r="AG99" i="8" s="1"/>
  <c r="N98" i="15" l="1"/>
  <c r="G98" i="15"/>
  <c r="F99" i="15"/>
  <c r="J98" i="15"/>
  <c r="H98" i="15"/>
  <c r="L98" i="15"/>
  <c r="M98" i="15"/>
  <c r="O98" i="15"/>
  <c r="I98" i="15"/>
  <c r="R99" i="8"/>
  <c r="S99" i="8" s="1"/>
  <c r="U99" i="8" s="1"/>
  <c r="T98" i="8"/>
  <c r="V98" i="8"/>
  <c r="AA98" i="8"/>
  <c r="W98" i="8"/>
  <c r="AB98" i="8"/>
  <c r="Y98" i="8"/>
  <c r="Z98" i="8"/>
  <c r="I101" i="8"/>
  <c r="J100" i="8"/>
  <c r="N100" i="8"/>
  <c r="AG100" i="8" s="1"/>
  <c r="O99" i="15" l="1"/>
  <c r="G99" i="15"/>
  <c r="N99" i="15"/>
  <c r="I99" i="15"/>
  <c r="H99" i="15"/>
  <c r="M99" i="15"/>
  <c r="F100" i="15"/>
  <c r="J99" i="15"/>
  <c r="L99" i="15"/>
  <c r="R100" i="8"/>
  <c r="S100" i="8" s="1"/>
  <c r="U100" i="8" s="1"/>
  <c r="T99" i="8"/>
  <c r="Y99" i="8"/>
  <c r="Z99" i="8"/>
  <c r="V99" i="8"/>
  <c r="AA99" i="8"/>
  <c r="AB99" i="8"/>
  <c r="W99" i="8"/>
  <c r="I102" i="8"/>
  <c r="J101" i="8"/>
  <c r="N101" i="8"/>
  <c r="AG101" i="8" s="1"/>
  <c r="M100" i="15" l="1"/>
  <c r="G100" i="15"/>
  <c r="N100" i="15"/>
  <c r="L100" i="15"/>
  <c r="H100" i="15"/>
  <c r="I100" i="15"/>
  <c r="O100" i="15"/>
  <c r="F101" i="15"/>
  <c r="J100" i="15"/>
  <c r="R101" i="8"/>
  <c r="S101" i="8" s="1"/>
  <c r="U101" i="8" s="1"/>
  <c r="T100" i="8"/>
  <c r="V100" i="8"/>
  <c r="AA100" i="8"/>
  <c r="W100" i="8"/>
  <c r="AB100" i="8"/>
  <c r="Y100" i="8"/>
  <c r="Z100" i="8"/>
  <c r="I103" i="8"/>
  <c r="J102" i="8"/>
  <c r="N102" i="8"/>
  <c r="AG102" i="8" s="1"/>
  <c r="L101" i="15" l="1"/>
  <c r="G101" i="15"/>
  <c r="O101" i="15"/>
  <c r="F102" i="15"/>
  <c r="H101" i="15"/>
  <c r="N101" i="15"/>
  <c r="I101" i="15"/>
  <c r="M101" i="15"/>
  <c r="J101" i="15"/>
  <c r="R102" i="8"/>
  <c r="S102" i="8" s="1"/>
  <c r="U102" i="8" s="1"/>
  <c r="T101" i="8"/>
  <c r="Y101" i="8"/>
  <c r="Z101" i="8"/>
  <c r="V101" i="8"/>
  <c r="AA101" i="8"/>
  <c r="W101" i="8"/>
  <c r="AB101" i="8"/>
  <c r="I104" i="8"/>
  <c r="J103" i="8"/>
  <c r="N103" i="8"/>
  <c r="AG103" i="8" s="1"/>
  <c r="I102" i="15" l="1"/>
  <c r="G102" i="15"/>
  <c r="L102" i="15"/>
  <c r="M102" i="15"/>
  <c r="H102" i="15"/>
  <c r="F103" i="15"/>
  <c r="J102" i="15"/>
  <c r="N102" i="15"/>
  <c r="O102" i="15"/>
  <c r="R103" i="8"/>
  <c r="S103" i="8" s="1"/>
  <c r="U103" i="8" s="1"/>
  <c r="T102" i="8"/>
  <c r="V102" i="8"/>
  <c r="AA102" i="8"/>
  <c r="W102" i="8"/>
  <c r="AB102" i="8"/>
  <c r="Y102" i="8"/>
  <c r="Z102" i="8"/>
  <c r="I105" i="8"/>
  <c r="J104" i="8"/>
  <c r="N104" i="8"/>
  <c r="AG104" i="8" s="1"/>
  <c r="O103" i="15" l="1"/>
  <c r="G103" i="15"/>
  <c r="N103" i="15"/>
  <c r="I103" i="15"/>
  <c r="H103" i="15"/>
  <c r="F104" i="15"/>
  <c r="L103" i="15"/>
  <c r="M103" i="15"/>
  <c r="J103" i="15"/>
  <c r="R104" i="8"/>
  <c r="S104" i="8" s="1"/>
  <c r="U104" i="8" s="1"/>
  <c r="T103" i="8"/>
  <c r="Y103" i="8"/>
  <c r="Z103" i="8"/>
  <c r="V103" i="8"/>
  <c r="AA103" i="8"/>
  <c r="AB103" i="8"/>
  <c r="W103" i="8"/>
  <c r="I106" i="8"/>
  <c r="J105" i="8"/>
  <c r="N105" i="8"/>
  <c r="AG105" i="8" s="1"/>
  <c r="I104" i="15" l="1"/>
  <c r="G104" i="15"/>
  <c r="J104" i="15"/>
  <c r="N104" i="15"/>
  <c r="H104" i="15"/>
  <c r="F105" i="15"/>
  <c r="L104" i="15"/>
  <c r="O104" i="15"/>
  <c r="M104" i="15"/>
  <c r="T104" i="8"/>
  <c r="R105" i="8"/>
  <c r="S105" i="8" s="1"/>
  <c r="U105" i="8" s="1"/>
  <c r="V104" i="8"/>
  <c r="AA104" i="8"/>
  <c r="W104" i="8"/>
  <c r="AB104" i="8"/>
  <c r="Y104" i="8"/>
  <c r="Z104" i="8"/>
  <c r="I107" i="8"/>
  <c r="J106" i="8"/>
  <c r="N106" i="8"/>
  <c r="AG106" i="8" s="1"/>
  <c r="O105" i="15" l="1"/>
  <c r="G105" i="15"/>
  <c r="L105" i="15"/>
  <c r="J105" i="15"/>
  <c r="H105" i="15"/>
  <c r="I105" i="15"/>
  <c r="M105" i="15"/>
  <c r="N105" i="15"/>
  <c r="F106" i="15"/>
  <c r="R106" i="8"/>
  <c r="S106" i="8" s="1"/>
  <c r="U106" i="8" s="1"/>
  <c r="T105" i="8"/>
  <c r="Y105" i="8"/>
  <c r="Z105" i="8"/>
  <c r="V105" i="8"/>
  <c r="AA105" i="8"/>
  <c r="W105" i="8"/>
  <c r="AB105" i="8"/>
  <c r="I108" i="8"/>
  <c r="J107" i="8"/>
  <c r="N107" i="8"/>
  <c r="AG107" i="8" s="1"/>
  <c r="I106" i="15" l="1"/>
  <c r="G106" i="15"/>
  <c r="O106" i="15"/>
  <c r="N106" i="15"/>
  <c r="H106" i="15"/>
  <c r="L106" i="15"/>
  <c r="J106" i="15"/>
  <c r="M106" i="15"/>
  <c r="F107" i="15"/>
  <c r="R107" i="8"/>
  <c r="S107" i="8" s="1"/>
  <c r="U107" i="8" s="1"/>
  <c r="T106" i="8"/>
  <c r="V106" i="8"/>
  <c r="AA106" i="8"/>
  <c r="W106" i="8"/>
  <c r="AB106" i="8"/>
  <c r="Y106" i="8"/>
  <c r="Z106" i="8"/>
  <c r="I109" i="8"/>
  <c r="J108" i="8"/>
  <c r="N108" i="8"/>
  <c r="AG108" i="8" s="1"/>
  <c r="J107" i="15" l="1"/>
  <c r="G107" i="15"/>
  <c r="L107" i="15"/>
  <c r="M107" i="15"/>
  <c r="H107" i="15"/>
  <c r="I107" i="15"/>
  <c r="O107" i="15"/>
  <c r="N107" i="15"/>
  <c r="F108" i="15"/>
  <c r="R108" i="8"/>
  <c r="S108" i="8" s="1"/>
  <c r="U108" i="8" s="1"/>
  <c r="T107" i="8"/>
  <c r="Y107" i="8"/>
  <c r="Z107" i="8"/>
  <c r="V107" i="8"/>
  <c r="AA107" i="8"/>
  <c r="AB107" i="8"/>
  <c r="W107" i="8"/>
  <c r="I110" i="8"/>
  <c r="J109" i="8"/>
  <c r="N109" i="8"/>
  <c r="AG109" i="8" s="1"/>
  <c r="N108" i="15" l="1"/>
  <c r="G108" i="15"/>
  <c r="J108" i="15"/>
  <c r="L108" i="15"/>
  <c r="H108" i="15"/>
  <c r="F109" i="15"/>
  <c r="M108" i="15"/>
  <c r="I108" i="15"/>
  <c r="O108" i="15"/>
  <c r="T108" i="8"/>
  <c r="R109" i="8"/>
  <c r="S109" i="8" s="1"/>
  <c r="U109" i="8" s="1"/>
  <c r="V108" i="8"/>
  <c r="AA108" i="8"/>
  <c r="W108" i="8"/>
  <c r="AB108" i="8"/>
  <c r="Y108" i="8"/>
  <c r="Z108" i="8"/>
  <c r="I111" i="8"/>
  <c r="J110" i="8"/>
  <c r="N110" i="8"/>
  <c r="AG110" i="8" s="1"/>
  <c r="O109" i="15" l="1"/>
  <c r="G109" i="15"/>
  <c r="L109" i="15"/>
  <c r="J109" i="15"/>
  <c r="H109" i="15"/>
  <c r="M109" i="15"/>
  <c r="I109" i="15"/>
  <c r="N109" i="15"/>
  <c r="F110" i="15"/>
  <c r="T109" i="8"/>
  <c r="R110" i="8"/>
  <c r="S110" i="8" s="1"/>
  <c r="U110" i="8" s="1"/>
  <c r="Y109" i="8"/>
  <c r="Z109" i="8"/>
  <c r="V109" i="8"/>
  <c r="AA109" i="8"/>
  <c r="W109" i="8"/>
  <c r="AB109" i="8"/>
  <c r="I112" i="8"/>
  <c r="J111" i="8"/>
  <c r="N111" i="8"/>
  <c r="AG111" i="8" s="1"/>
  <c r="N110" i="15" l="1"/>
  <c r="G110" i="15"/>
  <c r="O110" i="15"/>
  <c r="J110" i="15"/>
  <c r="H110" i="15"/>
  <c r="L110" i="15"/>
  <c r="F111" i="15"/>
  <c r="I110" i="15"/>
  <c r="M110" i="15"/>
  <c r="T110" i="8"/>
  <c r="R111" i="8"/>
  <c r="S111" i="8" s="1"/>
  <c r="U111" i="8" s="1"/>
  <c r="V110" i="8"/>
  <c r="AA110" i="8"/>
  <c r="W110" i="8"/>
  <c r="AB110" i="8"/>
  <c r="Y110" i="8"/>
  <c r="Z110" i="8"/>
  <c r="I113" i="8"/>
  <c r="J112" i="8"/>
  <c r="N112" i="8"/>
  <c r="AG112" i="8" s="1"/>
  <c r="J111" i="15" l="1"/>
  <c r="G111" i="15"/>
  <c r="L111" i="15"/>
  <c r="M111" i="15"/>
  <c r="H111" i="15"/>
  <c r="I111" i="15"/>
  <c r="O111" i="15"/>
  <c r="N111" i="15"/>
  <c r="F112" i="15"/>
  <c r="R112" i="8"/>
  <c r="S112" i="8" s="1"/>
  <c r="U112" i="8" s="1"/>
  <c r="T111" i="8"/>
  <c r="Y111" i="8"/>
  <c r="Z111" i="8"/>
  <c r="V111" i="8"/>
  <c r="AA111" i="8"/>
  <c r="AB111" i="8"/>
  <c r="W111" i="8"/>
  <c r="I114" i="8"/>
  <c r="J113" i="8"/>
  <c r="N113" i="8"/>
  <c r="AG113" i="8" s="1"/>
  <c r="N112" i="15" l="1"/>
  <c r="G112" i="15"/>
  <c r="J112" i="15"/>
  <c r="L112" i="15"/>
  <c r="H112" i="15"/>
  <c r="F113" i="15"/>
  <c r="O112" i="15"/>
  <c r="I112" i="15"/>
  <c r="M112" i="15"/>
  <c r="T112" i="8"/>
  <c r="R113" i="8"/>
  <c r="S113" i="8" s="1"/>
  <c r="U113" i="8" s="1"/>
  <c r="V112" i="8"/>
  <c r="AA112" i="8"/>
  <c r="W112" i="8"/>
  <c r="AB112" i="8"/>
  <c r="Y112" i="8"/>
  <c r="Z112" i="8"/>
  <c r="I115" i="8"/>
  <c r="J114" i="8"/>
  <c r="N114" i="8"/>
  <c r="AG114" i="8" s="1"/>
  <c r="O113" i="15" l="1"/>
  <c r="G113" i="15"/>
  <c r="L113" i="15"/>
  <c r="J113" i="15"/>
  <c r="H113" i="15"/>
  <c r="I113" i="15"/>
  <c r="M113" i="15"/>
  <c r="F114" i="15"/>
  <c r="N113" i="15"/>
  <c r="T113" i="8"/>
  <c r="R114" i="8"/>
  <c r="S114" i="8" s="1"/>
  <c r="U114" i="8" s="1"/>
  <c r="Y113" i="8"/>
  <c r="Z113" i="8"/>
  <c r="V113" i="8"/>
  <c r="AA113" i="8"/>
  <c r="W113" i="8"/>
  <c r="AB113" i="8"/>
  <c r="I116" i="8"/>
  <c r="J115" i="8"/>
  <c r="N115" i="8"/>
  <c r="AG115" i="8" s="1"/>
  <c r="N114" i="15" l="1"/>
  <c r="G114" i="15"/>
  <c r="O114" i="15"/>
  <c r="J114" i="15"/>
  <c r="H114" i="15"/>
  <c r="L114" i="15"/>
  <c r="F115" i="15"/>
  <c r="I114" i="15"/>
  <c r="M114" i="15"/>
  <c r="R115" i="8"/>
  <c r="S115" i="8" s="1"/>
  <c r="U115" i="8" s="1"/>
  <c r="T114" i="8"/>
  <c r="V114" i="8"/>
  <c r="AA114" i="8"/>
  <c r="W114" i="8"/>
  <c r="AB114" i="8"/>
  <c r="Y114" i="8"/>
  <c r="Z114" i="8"/>
  <c r="I117" i="8"/>
  <c r="J116" i="8"/>
  <c r="N116" i="8"/>
  <c r="AG116" i="8" s="1"/>
  <c r="J115" i="15" l="1"/>
  <c r="G115" i="15"/>
  <c r="L115" i="15"/>
  <c r="M115" i="15"/>
  <c r="H115" i="15"/>
  <c r="I115" i="15"/>
  <c r="O115" i="15"/>
  <c r="F116" i="15"/>
  <c r="N115" i="15"/>
  <c r="R116" i="8"/>
  <c r="S116" i="8" s="1"/>
  <c r="U116" i="8" s="1"/>
  <c r="T115" i="8"/>
  <c r="Y115" i="8"/>
  <c r="Z115" i="8"/>
  <c r="V115" i="8"/>
  <c r="AA115" i="8"/>
  <c r="AB115" i="8"/>
  <c r="W115" i="8"/>
  <c r="I118" i="8"/>
  <c r="J117" i="8"/>
  <c r="N117" i="8"/>
  <c r="AG117" i="8" s="1"/>
  <c r="N116" i="15" l="1"/>
  <c r="G116" i="15"/>
  <c r="J116" i="15"/>
  <c r="L116" i="15"/>
  <c r="H116" i="15"/>
  <c r="F117" i="15"/>
  <c r="M116" i="15"/>
  <c r="I116" i="15"/>
  <c r="O116" i="15"/>
  <c r="T116" i="8"/>
  <c r="R117" i="8"/>
  <c r="S117" i="8" s="1"/>
  <c r="U117" i="8" s="1"/>
  <c r="V116" i="8"/>
  <c r="AA116" i="8"/>
  <c r="W116" i="8"/>
  <c r="AB116" i="8"/>
  <c r="Y116" i="8"/>
  <c r="Z116" i="8"/>
  <c r="I119" i="8"/>
  <c r="J118" i="8"/>
  <c r="N118" i="8"/>
  <c r="AG118" i="8" s="1"/>
  <c r="L117" i="15" l="1"/>
  <c r="G117" i="15"/>
  <c r="M117" i="15"/>
  <c r="I117" i="15"/>
  <c r="H117" i="15"/>
  <c r="F118" i="15"/>
  <c r="N117" i="15"/>
  <c r="J117" i="15"/>
  <c r="O117" i="15"/>
  <c r="R118" i="8"/>
  <c r="S118" i="8" s="1"/>
  <c r="U118" i="8" s="1"/>
  <c r="T117" i="8"/>
  <c r="Y117" i="8"/>
  <c r="Z117" i="8"/>
  <c r="V117" i="8"/>
  <c r="AA117" i="8"/>
  <c r="W117" i="8"/>
  <c r="AB117" i="8"/>
  <c r="I120" i="8"/>
  <c r="J119" i="8"/>
  <c r="N119" i="8"/>
  <c r="AG119" i="8" s="1"/>
  <c r="I118" i="15" l="1"/>
  <c r="G118" i="15"/>
  <c r="M118" i="15"/>
  <c r="J118" i="15"/>
  <c r="H118" i="15"/>
  <c r="N118" i="15"/>
  <c r="O118" i="15"/>
  <c r="L118" i="15"/>
  <c r="F119" i="15"/>
  <c r="T118" i="8"/>
  <c r="R119" i="8"/>
  <c r="S119" i="8" s="1"/>
  <c r="U119" i="8" s="1"/>
  <c r="V118" i="8"/>
  <c r="AA118" i="8"/>
  <c r="W118" i="8"/>
  <c r="AB118" i="8"/>
  <c r="Y118" i="8"/>
  <c r="Z118" i="8"/>
  <c r="I121" i="8"/>
  <c r="J120" i="8"/>
  <c r="N120" i="8"/>
  <c r="AG120" i="8" s="1"/>
  <c r="F120" i="15" l="1"/>
  <c r="G119" i="15"/>
  <c r="J119" i="15"/>
  <c r="L119" i="15"/>
  <c r="H119" i="15"/>
  <c r="M119" i="15"/>
  <c r="I119" i="15"/>
  <c r="O119" i="15"/>
  <c r="N119" i="15"/>
  <c r="R120" i="8"/>
  <c r="S120" i="8" s="1"/>
  <c r="U120" i="8" s="1"/>
  <c r="T119" i="8"/>
  <c r="Y119" i="8"/>
  <c r="Z119" i="8"/>
  <c r="V119" i="8"/>
  <c r="AA119" i="8"/>
  <c r="W119" i="8"/>
  <c r="AB119" i="8"/>
  <c r="I122" i="8"/>
  <c r="J121" i="8"/>
  <c r="N121" i="8"/>
  <c r="AG121" i="8" s="1"/>
  <c r="M120" i="15" l="1"/>
  <c r="G120" i="15"/>
  <c r="J120" i="15"/>
  <c r="F121" i="15"/>
  <c r="H120" i="15"/>
  <c r="L120" i="15"/>
  <c r="O120" i="15"/>
  <c r="I120" i="15"/>
  <c r="N120" i="15"/>
  <c r="T120" i="8"/>
  <c r="R121" i="8"/>
  <c r="S121" i="8" s="1"/>
  <c r="U121" i="8" s="1"/>
  <c r="V120" i="8"/>
  <c r="AA120" i="8"/>
  <c r="W120" i="8"/>
  <c r="AB120" i="8"/>
  <c r="Y120" i="8"/>
  <c r="Z120" i="8"/>
  <c r="I123" i="8"/>
  <c r="J122" i="8"/>
  <c r="N122" i="8"/>
  <c r="AG122" i="8" s="1"/>
  <c r="J121" i="15" l="1"/>
  <c r="G121" i="15"/>
  <c r="I121" i="15"/>
  <c r="M121" i="15"/>
  <c r="H121" i="15"/>
  <c r="N121" i="15"/>
  <c r="F122" i="15"/>
  <c r="O121" i="15"/>
  <c r="L121" i="15"/>
  <c r="T121" i="8"/>
  <c r="R122" i="8"/>
  <c r="S122" i="8" s="1"/>
  <c r="U122" i="8" s="1"/>
  <c r="Y121" i="8"/>
  <c r="Z121" i="8"/>
  <c r="V121" i="8"/>
  <c r="AA121" i="8"/>
  <c r="W121" i="8"/>
  <c r="AB121" i="8"/>
  <c r="I124" i="8"/>
  <c r="J123" i="8"/>
  <c r="N123" i="8"/>
  <c r="AG123" i="8" s="1"/>
  <c r="I122" i="15" l="1"/>
  <c r="G122" i="15"/>
  <c r="O122" i="15"/>
  <c r="M122" i="15"/>
  <c r="H122" i="15"/>
  <c r="L122" i="15"/>
  <c r="F123" i="15"/>
  <c r="J122" i="15"/>
  <c r="N122" i="15"/>
  <c r="T122" i="8"/>
  <c r="R123" i="8"/>
  <c r="S123" i="8" s="1"/>
  <c r="U123" i="8" s="1"/>
  <c r="V122" i="8"/>
  <c r="W122" i="8"/>
  <c r="Y122" i="8"/>
  <c r="AB122" i="8"/>
  <c r="Z122" i="8"/>
  <c r="AA122" i="8"/>
  <c r="I125" i="8"/>
  <c r="J124" i="8"/>
  <c r="N124" i="8"/>
  <c r="AG124" i="8" s="1"/>
  <c r="I123" i="15" l="1"/>
  <c r="G123" i="15"/>
  <c r="O123" i="15"/>
  <c r="N123" i="15"/>
  <c r="H123" i="15"/>
  <c r="F124" i="15"/>
  <c r="J123" i="15"/>
  <c r="L123" i="15"/>
  <c r="M123" i="15"/>
  <c r="T123" i="8"/>
  <c r="R124" i="8"/>
  <c r="S124" i="8" s="1"/>
  <c r="U124" i="8" s="1"/>
  <c r="Z123" i="8"/>
  <c r="Y123" i="8"/>
  <c r="AA123" i="8"/>
  <c r="V123" i="8"/>
  <c r="AB123" i="8"/>
  <c r="W123" i="8"/>
  <c r="I126" i="8"/>
  <c r="J125" i="8"/>
  <c r="N125" i="8"/>
  <c r="AG125" i="8" s="1"/>
  <c r="F125" i="15" l="1"/>
  <c r="G124" i="15"/>
  <c r="M124" i="15"/>
  <c r="N124" i="15"/>
  <c r="H124" i="15"/>
  <c r="O124" i="15"/>
  <c r="I124" i="15"/>
  <c r="J124" i="15"/>
  <c r="L124" i="15"/>
  <c r="R125" i="8"/>
  <c r="S125" i="8" s="1"/>
  <c r="U125" i="8" s="1"/>
  <c r="T124" i="8"/>
  <c r="W124" i="8"/>
  <c r="AB124" i="8"/>
  <c r="Y124" i="8"/>
  <c r="Z124" i="8"/>
  <c r="AA124" i="8"/>
  <c r="V124" i="8"/>
  <c r="I127" i="8"/>
  <c r="J126" i="8"/>
  <c r="N126" i="8"/>
  <c r="AG126" i="8" s="1"/>
  <c r="O125" i="15" l="1"/>
  <c r="G125" i="15"/>
  <c r="L125" i="15"/>
  <c r="J125" i="15"/>
  <c r="H125" i="15"/>
  <c r="I125" i="15"/>
  <c r="M125" i="15"/>
  <c r="F126" i="15"/>
  <c r="N125" i="15"/>
  <c r="R126" i="8"/>
  <c r="S126" i="8" s="1"/>
  <c r="U126" i="8" s="1"/>
  <c r="T125" i="8"/>
  <c r="Z125" i="8"/>
  <c r="W125" i="8"/>
  <c r="Y125" i="8"/>
  <c r="AA125" i="8"/>
  <c r="V125" i="8"/>
  <c r="AB125" i="8"/>
  <c r="I128" i="8"/>
  <c r="J127" i="8"/>
  <c r="N127" i="8"/>
  <c r="AG127" i="8" s="1"/>
  <c r="J126" i="15" l="1"/>
  <c r="G126" i="15"/>
  <c r="O126" i="15"/>
  <c r="M126" i="15"/>
  <c r="H126" i="15"/>
  <c r="L126" i="15"/>
  <c r="N126" i="15"/>
  <c r="I126" i="15"/>
  <c r="F127" i="15"/>
  <c r="T126" i="8"/>
  <c r="R127" i="8"/>
  <c r="S127" i="8" s="1"/>
  <c r="U127" i="8" s="1"/>
  <c r="W126" i="8"/>
  <c r="AB126" i="8"/>
  <c r="V126" i="8"/>
  <c r="Y126" i="8"/>
  <c r="Z126" i="8"/>
  <c r="AA126" i="8"/>
  <c r="I129" i="8"/>
  <c r="J128" i="8"/>
  <c r="N128" i="8"/>
  <c r="AG128" i="8" s="1"/>
  <c r="F128" i="15" l="1"/>
  <c r="G127" i="15"/>
  <c r="J127" i="15"/>
  <c r="L127" i="15"/>
  <c r="H127" i="15"/>
  <c r="M127" i="15"/>
  <c r="I127" i="15"/>
  <c r="O127" i="15"/>
  <c r="N127" i="15"/>
  <c r="R128" i="8"/>
  <c r="S128" i="8" s="1"/>
  <c r="U128" i="8" s="1"/>
  <c r="T127" i="8"/>
  <c r="Z127" i="8"/>
  <c r="V127" i="8"/>
  <c r="AB127" i="8"/>
  <c r="W127" i="8"/>
  <c r="Y127" i="8"/>
  <c r="AA127" i="8"/>
  <c r="I130" i="8"/>
  <c r="J129" i="8"/>
  <c r="N129" i="8"/>
  <c r="AG129" i="8" s="1"/>
  <c r="L128" i="15" l="1"/>
  <c r="G128" i="15"/>
  <c r="J128" i="15"/>
  <c r="M128" i="15"/>
  <c r="H128" i="15"/>
  <c r="F129" i="15"/>
  <c r="O128" i="15"/>
  <c r="I128" i="15"/>
  <c r="N128" i="15"/>
  <c r="R129" i="8"/>
  <c r="S129" i="8" s="1"/>
  <c r="U129" i="8" s="1"/>
  <c r="T128" i="8"/>
  <c r="W128" i="8"/>
  <c r="AB128" i="8"/>
  <c r="AA128" i="8"/>
  <c r="V128" i="8"/>
  <c r="Y128" i="8"/>
  <c r="Z128" i="8"/>
  <c r="I131" i="8"/>
  <c r="J130" i="8"/>
  <c r="N130" i="8"/>
  <c r="F130" i="15" l="1"/>
  <c r="G129" i="15"/>
  <c r="O129" i="15"/>
  <c r="L129" i="15"/>
  <c r="H129" i="15"/>
  <c r="J129" i="15"/>
  <c r="I129" i="15"/>
  <c r="M129" i="15"/>
  <c r="N129" i="15"/>
  <c r="R130" i="8"/>
  <c r="S130" i="8" s="1"/>
  <c r="U130" i="8" s="1"/>
  <c r="AG130" i="8"/>
  <c r="T129" i="8"/>
  <c r="Z129" i="8"/>
  <c r="AA129" i="8"/>
  <c r="V129" i="8"/>
  <c r="AB129" i="8"/>
  <c r="W129" i="8"/>
  <c r="Y129" i="8"/>
  <c r="I132" i="8"/>
  <c r="J131" i="8"/>
  <c r="N131" i="8"/>
  <c r="F131" i="15" l="1"/>
  <c r="G130" i="15"/>
  <c r="O130" i="15"/>
  <c r="M130" i="15"/>
  <c r="H130" i="15"/>
  <c r="L130" i="15"/>
  <c r="N130" i="15"/>
  <c r="I130" i="15"/>
  <c r="J130" i="15"/>
  <c r="R131" i="8"/>
  <c r="S131" i="8" s="1"/>
  <c r="U131" i="8" s="1"/>
  <c r="AG131" i="8"/>
  <c r="W130" i="8"/>
  <c r="AB130" i="8"/>
  <c r="Z130" i="8"/>
  <c r="AA130" i="8"/>
  <c r="V130" i="8"/>
  <c r="Y130" i="8"/>
  <c r="I133" i="8"/>
  <c r="J132" i="8"/>
  <c r="N132" i="8"/>
  <c r="T130" i="8"/>
  <c r="F132" i="15" l="1"/>
  <c r="G131" i="15"/>
  <c r="J131" i="15"/>
  <c r="L131" i="15"/>
  <c r="H131" i="15"/>
  <c r="M131" i="15"/>
  <c r="I131" i="15"/>
  <c r="O131" i="15"/>
  <c r="N131" i="15"/>
  <c r="R132" i="8"/>
  <c r="AG132" i="8"/>
  <c r="Z131" i="8"/>
  <c r="Y131" i="8"/>
  <c r="AA131" i="8"/>
  <c r="V131" i="8"/>
  <c r="AB131" i="8"/>
  <c r="W131" i="8"/>
  <c r="I134" i="8"/>
  <c r="J133" i="8"/>
  <c r="N133" i="8"/>
  <c r="T131" i="8"/>
  <c r="S132" i="8"/>
  <c r="U132" i="8" s="1"/>
  <c r="I132" i="15" l="1"/>
  <c r="G132" i="15"/>
  <c r="J132" i="15"/>
  <c r="N132" i="15"/>
  <c r="H132" i="15"/>
  <c r="F133" i="15"/>
  <c r="L132" i="15"/>
  <c r="M132" i="15"/>
  <c r="O132" i="15"/>
  <c r="R133" i="8"/>
  <c r="AG133" i="8"/>
  <c r="W132" i="8"/>
  <c r="AB132" i="8"/>
  <c r="Y132" i="8"/>
  <c r="Z132" i="8"/>
  <c r="AA132" i="8"/>
  <c r="V132" i="8"/>
  <c r="I135" i="8"/>
  <c r="J134" i="8"/>
  <c r="N134" i="8"/>
  <c r="T132" i="8"/>
  <c r="S133" i="8"/>
  <c r="U133" i="8" s="1"/>
  <c r="O133" i="15" l="1"/>
  <c r="G133" i="15"/>
  <c r="I133" i="15"/>
  <c r="J133" i="15"/>
  <c r="H133" i="15"/>
  <c r="N133" i="15"/>
  <c r="L133" i="15"/>
  <c r="M133" i="15"/>
  <c r="F134" i="15"/>
  <c r="R134" i="8"/>
  <c r="S134" i="8" s="1"/>
  <c r="U134" i="8" s="1"/>
  <c r="AG134" i="8"/>
  <c r="Z133" i="8"/>
  <c r="W133" i="8"/>
  <c r="Y133" i="8"/>
  <c r="AA133" i="8"/>
  <c r="V133" i="8"/>
  <c r="AB133" i="8"/>
  <c r="I136" i="8"/>
  <c r="J135" i="8"/>
  <c r="N135" i="8"/>
  <c r="T133" i="8"/>
  <c r="I134" i="15" l="1"/>
  <c r="G134" i="15"/>
  <c r="J134" i="15"/>
  <c r="F135" i="15"/>
  <c r="H134" i="15"/>
  <c r="N134" i="15"/>
  <c r="O134" i="15"/>
  <c r="L134" i="15"/>
  <c r="M134" i="15"/>
  <c r="R135" i="8"/>
  <c r="S135" i="8" s="1"/>
  <c r="U135" i="8" s="1"/>
  <c r="AG135" i="8"/>
  <c r="W134" i="8"/>
  <c r="AB134" i="8"/>
  <c r="V134" i="8"/>
  <c r="Y134" i="8"/>
  <c r="Z134" i="8"/>
  <c r="AA134" i="8"/>
  <c r="I137" i="8"/>
  <c r="J136" i="8"/>
  <c r="N136" i="8"/>
  <c r="T134" i="8"/>
  <c r="M135" i="15" l="1"/>
  <c r="G135" i="15"/>
  <c r="I135" i="15"/>
  <c r="O135" i="15"/>
  <c r="H135" i="15"/>
  <c r="N135" i="15"/>
  <c r="J135" i="15"/>
  <c r="L135" i="15"/>
  <c r="F136" i="15"/>
  <c r="R136" i="8"/>
  <c r="AG136" i="8"/>
  <c r="Z135" i="8"/>
  <c r="V135" i="8"/>
  <c r="AB135" i="8"/>
  <c r="W135" i="8"/>
  <c r="Y135" i="8"/>
  <c r="AA135" i="8"/>
  <c r="I138" i="8"/>
  <c r="J137" i="8"/>
  <c r="N137" i="8"/>
  <c r="T135" i="8"/>
  <c r="S136" i="8"/>
  <c r="U136" i="8" s="1"/>
  <c r="M136" i="15" l="1"/>
  <c r="G136" i="15"/>
  <c r="O136" i="15"/>
  <c r="N136" i="15"/>
  <c r="H136" i="15"/>
  <c r="F137" i="15"/>
  <c r="I136" i="15"/>
  <c r="L136" i="15"/>
  <c r="J136" i="15"/>
  <c r="R137" i="8"/>
  <c r="AG137" i="8"/>
  <c r="W136" i="8"/>
  <c r="AB136" i="8"/>
  <c r="AA136" i="8"/>
  <c r="V136" i="8"/>
  <c r="Y136" i="8"/>
  <c r="Z136" i="8"/>
  <c r="I139" i="8"/>
  <c r="J138" i="8"/>
  <c r="N138" i="8"/>
  <c r="T136" i="8"/>
  <c r="S137" i="8"/>
  <c r="U137" i="8" s="1"/>
  <c r="F138" i="15" l="1"/>
  <c r="G137" i="15"/>
  <c r="I137" i="15"/>
  <c r="M137" i="15"/>
  <c r="H137" i="15"/>
  <c r="N137" i="15"/>
  <c r="O137" i="15"/>
  <c r="L137" i="15"/>
  <c r="J137" i="15"/>
  <c r="R138" i="8"/>
  <c r="S138" i="8" s="1"/>
  <c r="U138" i="8" s="1"/>
  <c r="AG138" i="8"/>
  <c r="Z137" i="8"/>
  <c r="AA137" i="8"/>
  <c r="V137" i="8"/>
  <c r="AB137" i="8"/>
  <c r="W137" i="8"/>
  <c r="Y137" i="8"/>
  <c r="I140" i="8"/>
  <c r="J139" i="8"/>
  <c r="N139" i="8"/>
  <c r="T137" i="8"/>
  <c r="J138" i="15" l="1"/>
  <c r="G138" i="15"/>
  <c r="N138" i="15"/>
  <c r="M138" i="15"/>
  <c r="H138" i="15"/>
  <c r="F139" i="15"/>
  <c r="L138" i="15"/>
  <c r="O138" i="15"/>
  <c r="I138" i="15"/>
  <c r="R139" i="8"/>
  <c r="AG139" i="8"/>
  <c r="W138" i="8"/>
  <c r="AB138" i="8"/>
  <c r="Z138" i="8"/>
  <c r="AA138" i="8"/>
  <c r="V138" i="8"/>
  <c r="Y138" i="8"/>
  <c r="I141" i="8"/>
  <c r="J140" i="8"/>
  <c r="N140" i="8"/>
  <c r="T138" i="8"/>
  <c r="S139" i="8"/>
  <c r="U139" i="8" s="1"/>
  <c r="N139" i="15" l="1"/>
  <c r="G139" i="15"/>
  <c r="M139" i="15"/>
  <c r="J139" i="15"/>
  <c r="H139" i="15"/>
  <c r="O139" i="15"/>
  <c r="F140" i="15"/>
  <c r="I139" i="15"/>
  <c r="L139" i="15"/>
  <c r="R140" i="8"/>
  <c r="AG140" i="8"/>
  <c r="Z139" i="8"/>
  <c r="Y139" i="8"/>
  <c r="AA139" i="8"/>
  <c r="V139" i="8"/>
  <c r="AB139" i="8"/>
  <c r="W139" i="8"/>
  <c r="I142" i="8"/>
  <c r="J141" i="8"/>
  <c r="N141" i="8"/>
  <c r="T139" i="8"/>
  <c r="S140" i="8"/>
  <c r="U140" i="8" s="1"/>
  <c r="I140" i="15" l="1"/>
  <c r="G140" i="15"/>
  <c r="M140" i="15"/>
  <c r="J140" i="15"/>
  <c r="H140" i="15"/>
  <c r="F141" i="15"/>
  <c r="N140" i="15"/>
  <c r="L140" i="15"/>
  <c r="O140" i="15"/>
  <c r="R141" i="8"/>
  <c r="S141" i="8" s="1"/>
  <c r="U141" i="8" s="1"/>
  <c r="AG141" i="8"/>
  <c r="W140" i="8"/>
  <c r="AB140" i="8"/>
  <c r="Y140" i="8"/>
  <c r="Z140" i="8"/>
  <c r="AA140" i="8"/>
  <c r="V140" i="8"/>
  <c r="I143" i="8"/>
  <c r="J142" i="8"/>
  <c r="N142" i="8"/>
  <c r="T140" i="8"/>
  <c r="O141" i="15" l="1"/>
  <c r="G141" i="15"/>
  <c r="F142" i="15"/>
  <c r="J141" i="15"/>
  <c r="H141" i="15"/>
  <c r="N141" i="15"/>
  <c r="I141" i="15"/>
  <c r="L141" i="15"/>
  <c r="M141" i="15"/>
  <c r="R142" i="8"/>
  <c r="AG142" i="8"/>
  <c r="Z141" i="8"/>
  <c r="W141" i="8"/>
  <c r="Y141" i="8"/>
  <c r="AA141" i="8"/>
  <c r="AB141" i="8"/>
  <c r="V141" i="8"/>
  <c r="J143" i="8"/>
  <c r="N143" i="8"/>
  <c r="I144" i="8"/>
  <c r="T141" i="8"/>
  <c r="S142" i="8"/>
  <c r="U142" i="8" s="1"/>
  <c r="L142" i="15" l="1"/>
  <c r="G142" i="15"/>
  <c r="J142" i="15"/>
  <c r="M142" i="15"/>
  <c r="H142" i="15"/>
  <c r="F143" i="15"/>
  <c r="N142" i="15"/>
  <c r="O142" i="15"/>
  <c r="I142" i="15"/>
  <c r="R143" i="8"/>
  <c r="AG143" i="8"/>
  <c r="W142" i="8"/>
  <c r="AB142" i="8"/>
  <c r="V142" i="8"/>
  <c r="Y142" i="8"/>
  <c r="Z142" i="8"/>
  <c r="AA142" i="8"/>
  <c r="N144" i="8"/>
  <c r="J144" i="8"/>
  <c r="I145" i="8"/>
  <c r="T142" i="8"/>
  <c r="S143" i="8"/>
  <c r="U143" i="8" s="1"/>
  <c r="O143" i="15" l="1"/>
  <c r="G143" i="15"/>
  <c r="N143" i="15"/>
  <c r="J143" i="15"/>
  <c r="H143" i="15"/>
  <c r="L143" i="15"/>
  <c r="F144" i="15"/>
  <c r="M143" i="15"/>
  <c r="I143" i="15"/>
  <c r="R144" i="8"/>
  <c r="S144" i="8" s="1"/>
  <c r="U144" i="8" s="1"/>
  <c r="AG144" i="8"/>
  <c r="Z143" i="8"/>
  <c r="V143" i="8"/>
  <c r="AB143" i="8"/>
  <c r="W143" i="8"/>
  <c r="Y143" i="8"/>
  <c r="AA143" i="8"/>
  <c r="N145" i="8"/>
  <c r="I146" i="8"/>
  <c r="J145" i="8"/>
  <c r="T143" i="8"/>
  <c r="O144" i="15" l="1"/>
  <c r="G144" i="15"/>
  <c r="N144" i="15"/>
  <c r="M144" i="15"/>
  <c r="H144" i="15"/>
  <c r="I144" i="15"/>
  <c r="J144" i="15"/>
  <c r="L144" i="15"/>
  <c r="F145" i="15"/>
  <c r="R145" i="8"/>
  <c r="AG145" i="8"/>
  <c r="W144" i="8"/>
  <c r="AB144" i="8"/>
  <c r="AA144" i="8"/>
  <c r="V144" i="8"/>
  <c r="Y144" i="8"/>
  <c r="Z144" i="8"/>
  <c r="N146" i="8"/>
  <c r="I147" i="8"/>
  <c r="J146" i="8"/>
  <c r="T144" i="8"/>
  <c r="S145" i="8"/>
  <c r="U145" i="8" s="1"/>
  <c r="F146" i="15" l="1"/>
  <c r="G145" i="15"/>
  <c r="L145" i="15"/>
  <c r="I145" i="15"/>
  <c r="H145" i="15"/>
  <c r="M145" i="15"/>
  <c r="N145" i="15"/>
  <c r="O145" i="15"/>
  <c r="J145" i="15"/>
  <c r="R146" i="8"/>
  <c r="AG146" i="8"/>
  <c r="Z145" i="8"/>
  <c r="AA145" i="8"/>
  <c r="V145" i="8"/>
  <c r="AB145" i="8"/>
  <c r="W145" i="8"/>
  <c r="Y145" i="8"/>
  <c r="N147" i="8"/>
  <c r="I148" i="8"/>
  <c r="J147" i="8"/>
  <c r="T145" i="8"/>
  <c r="S146" i="8"/>
  <c r="U146" i="8" s="1"/>
  <c r="N146" i="15" l="1"/>
  <c r="G146" i="15"/>
  <c r="J146" i="15"/>
  <c r="F147" i="15"/>
  <c r="H146" i="15"/>
  <c r="M146" i="15"/>
  <c r="L146" i="15"/>
  <c r="O146" i="15"/>
  <c r="I146" i="15"/>
  <c r="R147" i="8"/>
  <c r="S147" i="8" s="1"/>
  <c r="U147" i="8" s="1"/>
  <c r="AG147" i="8"/>
  <c r="W146" i="8"/>
  <c r="AB146" i="8"/>
  <c r="Z146" i="8"/>
  <c r="AA146" i="8"/>
  <c r="V146" i="8"/>
  <c r="Y146" i="8"/>
  <c r="N148" i="8"/>
  <c r="J148" i="8"/>
  <c r="I149" i="8"/>
  <c r="T146" i="8"/>
  <c r="J147" i="15" l="1"/>
  <c r="G147" i="15"/>
  <c r="I147" i="15"/>
  <c r="L147" i="15"/>
  <c r="H147" i="15"/>
  <c r="N147" i="15"/>
  <c r="M147" i="15"/>
  <c r="O147" i="15"/>
  <c r="F148" i="15"/>
  <c r="R148" i="8"/>
  <c r="AG148" i="8"/>
  <c r="Z147" i="8"/>
  <c r="Y147" i="8"/>
  <c r="AA147" i="8"/>
  <c r="V147" i="8"/>
  <c r="AB147" i="8"/>
  <c r="W147" i="8"/>
  <c r="N149" i="8"/>
  <c r="I150" i="8"/>
  <c r="J149" i="8"/>
  <c r="T147" i="8"/>
  <c r="S148" i="8"/>
  <c r="U148" i="8" s="1"/>
  <c r="L148" i="15" l="1"/>
  <c r="G148" i="15"/>
  <c r="M148" i="15"/>
  <c r="N148" i="15"/>
  <c r="H148" i="15"/>
  <c r="F149" i="15"/>
  <c r="I148" i="15"/>
  <c r="O148" i="15"/>
  <c r="J148" i="15"/>
  <c r="R149" i="8"/>
  <c r="AG149" i="8"/>
  <c r="W148" i="8"/>
  <c r="AB148" i="8"/>
  <c r="Y148" i="8"/>
  <c r="Z148" i="8"/>
  <c r="AA148" i="8"/>
  <c r="V148" i="8"/>
  <c r="N150" i="8"/>
  <c r="I151" i="8"/>
  <c r="J150" i="8"/>
  <c r="T148" i="8"/>
  <c r="S149" i="8"/>
  <c r="U149" i="8" s="1"/>
  <c r="I149" i="15" l="1"/>
  <c r="G149" i="15"/>
  <c r="J149" i="15"/>
  <c r="O149" i="15"/>
  <c r="H149" i="15"/>
  <c r="N149" i="15"/>
  <c r="L149" i="15"/>
  <c r="M149" i="15"/>
  <c r="F150" i="15"/>
  <c r="R150" i="8"/>
  <c r="S150" i="8" s="1"/>
  <c r="U150" i="8" s="1"/>
  <c r="AG150" i="8"/>
  <c r="Z149" i="8"/>
  <c r="W149" i="8"/>
  <c r="Y149" i="8"/>
  <c r="AA149" i="8"/>
  <c r="V149" i="8"/>
  <c r="AB149" i="8"/>
  <c r="N151" i="8"/>
  <c r="I152" i="8"/>
  <c r="J151" i="8"/>
  <c r="T149" i="8"/>
  <c r="O150" i="15" l="1"/>
  <c r="G150" i="15"/>
  <c r="J150" i="15"/>
  <c r="L150" i="15"/>
  <c r="H150" i="15"/>
  <c r="N150" i="15"/>
  <c r="F151" i="15"/>
  <c r="I150" i="15"/>
  <c r="M150" i="15"/>
  <c r="R151" i="8"/>
  <c r="S151" i="8" s="1"/>
  <c r="U151" i="8" s="1"/>
  <c r="AG151" i="8"/>
  <c r="W150" i="8"/>
  <c r="AB150" i="8"/>
  <c r="V150" i="8"/>
  <c r="Y150" i="8"/>
  <c r="Z150" i="8"/>
  <c r="AA150" i="8"/>
  <c r="N152" i="8"/>
  <c r="J152" i="8"/>
  <c r="I153" i="8"/>
  <c r="T150" i="8"/>
  <c r="N151" i="15" l="1"/>
  <c r="G151" i="15"/>
  <c r="J151" i="15"/>
  <c r="L151" i="15"/>
  <c r="H151" i="15"/>
  <c r="F152" i="15"/>
  <c r="M151" i="15"/>
  <c r="I151" i="15"/>
  <c r="O151" i="15"/>
  <c r="R152" i="8"/>
  <c r="AG152" i="8"/>
  <c r="Z151" i="8"/>
  <c r="V151" i="8"/>
  <c r="AB151" i="8"/>
  <c r="W151" i="8"/>
  <c r="Y151" i="8"/>
  <c r="AA151" i="8"/>
  <c r="N153" i="8"/>
  <c r="I154" i="8"/>
  <c r="J153" i="8"/>
  <c r="T151" i="8"/>
  <c r="S152" i="8"/>
  <c r="U152" i="8" s="1"/>
  <c r="F153" i="15" l="1"/>
  <c r="G152" i="15"/>
  <c r="N152" i="15"/>
  <c r="L152" i="15"/>
  <c r="H152" i="15"/>
  <c r="I152" i="15"/>
  <c r="J152" i="15"/>
  <c r="O152" i="15"/>
  <c r="M152" i="15"/>
  <c r="R153" i="8"/>
  <c r="S153" i="8" s="1"/>
  <c r="U153" i="8" s="1"/>
  <c r="AG153" i="8"/>
  <c r="W152" i="8"/>
  <c r="AB152" i="8"/>
  <c r="AA152" i="8"/>
  <c r="V152" i="8"/>
  <c r="Y152" i="8"/>
  <c r="Z152" i="8"/>
  <c r="N154" i="8"/>
  <c r="I155" i="8"/>
  <c r="J154" i="8"/>
  <c r="T152" i="8"/>
  <c r="L153" i="15" l="1"/>
  <c r="G153" i="15"/>
  <c r="I153" i="15"/>
  <c r="M153" i="15"/>
  <c r="H153" i="15"/>
  <c r="N153" i="15"/>
  <c r="O153" i="15"/>
  <c r="J153" i="15"/>
  <c r="F154" i="15"/>
  <c r="R154" i="8"/>
  <c r="AG154" i="8"/>
  <c r="Z153" i="8"/>
  <c r="AA153" i="8"/>
  <c r="V153" i="8"/>
  <c r="AB153" i="8"/>
  <c r="W153" i="8"/>
  <c r="Y153" i="8"/>
  <c r="N155" i="8"/>
  <c r="I156" i="8"/>
  <c r="J155" i="8"/>
  <c r="T153" i="8"/>
  <c r="S154" i="8"/>
  <c r="U154" i="8" s="1"/>
  <c r="F155" i="15" l="1"/>
  <c r="G154" i="15"/>
  <c r="J154" i="15"/>
  <c r="L154" i="15"/>
  <c r="H154" i="15"/>
  <c r="M154" i="15"/>
  <c r="I154" i="15"/>
  <c r="N154" i="15"/>
  <c r="O154" i="15"/>
  <c r="R155" i="8"/>
  <c r="S155" i="8" s="1"/>
  <c r="U155" i="8" s="1"/>
  <c r="AG155" i="8"/>
  <c r="W154" i="8"/>
  <c r="AB154" i="8"/>
  <c r="Z154" i="8"/>
  <c r="AA154" i="8"/>
  <c r="V154" i="8"/>
  <c r="Y154" i="8"/>
  <c r="N156" i="8"/>
  <c r="J156" i="8"/>
  <c r="I157" i="8"/>
  <c r="T154" i="8"/>
  <c r="F156" i="15" l="1"/>
  <c r="G155" i="15"/>
  <c r="J155" i="15"/>
  <c r="I155" i="15"/>
  <c r="H155" i="15"/>
  <c r="L155" i="15"/>
  <c r="N155" i="15"/>
  <c r="M155" i="15"/>
  <c r="O155" i="15"/>
  <c r="R156" i="8"/>
  <c r="AG156" i="8"/>
  <c r="Z155" i="8"/>
  <c r="Y155" i="8"/>
  <c r="AA155" i="8"/>
  <c r="V155" i="8"/>
  <c r="AB155" i="8"/>
  <c r="W155" i="8"/>
  <c r="N157" i="8"/>
  <c r="I158" i="8"/>
  <c r="J157" i="8"/>
  <c r="T155" i="8"/>
  <c r="S156" i="8"/>
  <c r="U156" i="8" s="1"/>
  <c r="N156" i="15" l="1"/>
  <c r="G156" i="15"/>
  <c r="M156" i="15"/>
  <c r="I156" i="15"/>
  <c r="H156" i="15"/>
  <c r="F157" i="15"/>
  <c r="O156" i="15"/>
  <c r="L156" i="15"/>
  <c r="J156" i="15"/>
  <c r="R157" i="8"/>
  <c r="AG157" i="8"/>
  <c r="W156" i="8"/>
  <c r="AB156" i="8"/>
  <c r="Y156" i="8"/>
  <c r="Z156" i="8"/>
  <c r="AA156" i="8"/>
  <c r="V156" i="8"/>
  <c r="N158" i="8"/>
  <c r="I159" i="8"/>
  <c r="J158" i="8"/>
  <c r="T156" i="8"/>
  <c r="S157" i="8"/>
  <c r="U157" i="8" s="1"/>
  <c r="F158" i="15" l="1"/>
  <c r="G157" i="15"/>
  <c r="I157" i="15"/>
  <c r="J157" i="15"/>
  <c r="H157" i="15"/>
  <c r="O157" i="15"/>
  <c r="N157" i="15"/>
  <c r="L157" i="15"/>
  <c r="M157" i="15"/>
  <c r="R158" i="8"/>
  <c r="AG158" i="8"/>
  <c r="Z157" i="8"/>
  <c r="W157" i="8"/>
  <c r="Y157" i="8"/>
  <c r="AA157" i="8"/>
  <c r="AB157" i="8"/>
  <c r="V157" i="8"/>
  <c r="N159" i="8"/>
  <c r="I160" i="8"/>
  <c r="J159" i="8"/>
  <c r="T157" i="8"/>
  <c r="S158" i="8"/>
  <c r="U158" i="8" s="1"/>
  <c r="M158" i="15" l="1"/>
  <c r="G158" i="15"/>
  <c r="J158" i="15"/>
  <c r="N158" i="15"/>
  <c r="H158" i="15"/>
  <c r="F159" i="15"/>
  <c r="I158" i="15"/>
  <c r="L158" i="15"/>
  <c r="O158" i="15"/>
  <c r="R159" i="8"/>
  <c r="AG159" i="8"/>
  <c r="W158" i="8"/>
  <c r="AB158" i="8"/>
  <c r="V158" i="8"/>
  <c r="Y158" i="8"/>
  <c r="Z158" i="8"/>
  <c r="AA158" i="8"/>
  <c r="N160" i="8"/>
  <c r="J160" i="8"/>
  <c r="I161" i="8"/>
  <c r="T158" i="8"/>
  <c r="S159" i="8"/>
  <c r="U159" i="8" s="1"/>
  <c r="M159" i="15" l="1"/>
  <c r="G159" i="15"/>
  <c r="I159" i="15"/>
  <c r="O159" i="15"/>
  <c r="H159" i="15"/>
  <c r="N159" i="15"/>
  <c r="J159" i="15"/>
  <c r="L159" i="15"/>
  <c r="F160" i="15"/>
  <c r="R160" i="8"/>
  <c r="AG160" i="8"/>
  <c r="Z159" i="8"/>
  <c r="V159" i="8"/>
  <c r="AB159" i="8"/>
  <c r="W159" i="8"/>
  <c r="Y159" i="8"/>
  <c r="AA159" i="8"/>
  <c r="N161" i="8"/>
  <c r="I162" i="8"/>
  <c r="J161" i="8"/>
  <c r="T159" i="8"/>
  <c r="S160" i="8"/>
  <c r="U160" i="8" s="1"/>
  <c r="L160" i="15" l="1"/>
  <c r="G160" i="15"/>
  <c r="I160" i="15"/>
  <c r="J160" i="15"/>
  <c r="H160" i="15"/>
  <c r="F161" i="15"/>
  <c r="M160" i="15"/>
  <c r="O160" i="15"/>
  <c r="N160" i="15"/>
  <c r="R161" i="8"/>
  <c r="S161" i="8" s="1"/>
  <c r="U161" i="8" s="1"/>
  <c r="AG161" i="8"/>
  <c r="W160" i="8"/>
  <c r="AB160" i="8"/>
  <c r="AA160" i="8"/>
  <c r="V160" i="8"/>
  <c r="Y160" i="8"/>
  <c r="Z160" i="8"/>
  <c r="N162" i="8"/>
  <c r="I163" i="8"/>
  <c r="J162" i="8"/>
  <c r="T160" i="8"/>
  <c r="F162" i="15" l="1"/>
  <c r="G161" i="15"/>
  <c r="L161" i="15"/>
  <c r="I161" i="15"/>
  <c r="H161" i="15"/>
  <c r="M161" i="15"/>
  <c r="N161" i="15"/>
  <c r="O161" i="15"/>
  <c r="J161" i="15"/>
  <c r="R162" i="8"/>
  <c r="S162" i="8" s="1"/>
  <c r="U162" i="8" s="1"/>
  <c r="AG162" i="8"/>
  <c r="Z161" i="8"/>
  <c r="AA161" i="8"/>
  <c r="V161" i="8"/>
  <c r="AB161" i="8"/>
  <c r="W161" i="8"/>
  <c r="Y161" i="8"/>
  <c r="N163" i="8"/>
  <c r="I164" i="8"/>
  <c r="J163" i="8"/>
  <c r="T161" i="8"/>
  <c r="L162" i="15" l="1"/>
  <c r="G162" i="15"/>
  <c r="N162" i="15"/>
  <c r="I162" i="15"/>
  <c r="H162" i="15"/>
  <c r="F163" i="15"/>
  <c r="O162" i="15"/>
  <c r="M162" i="15"/>
  <c r="J162" i="15"/>
  <c r="R163" i="8"/>
  <c r="AG163" i="8"/>
  <c r="W162" i="8"/>
  <c r="AB162" i="8"/>
  <c r="Z162" i="8"/>
  <c r="AA162" i="8"/>
  <c r="V162" i="8"/>
  <c r="Y162" i="8"/>
  <c r="N164" i="8"/>
  <c r="J164" i="8"/>
  <c r="I165" i="8"/>
  <c r="T162" i="8"/>
  <c r="S163" i="8"/>
  <c r="U163" i="8" s="1"/>
  <c r="J163" i="15" l="1"/>
  <c r="G163" i="15"/>
  <c r="I163" i="15"/>
  <c r="L163" i="15"/>
  <c r="H163" i="15"/>
  <c r="N163" i="15"/>
  <c r="M163" i="15"/>
  <c r="O163" i="15"/>
  <c r="F164" i="15"/>
  <c r="R164" i="8"/>
  <c r="S164" i="8" s="1"/>
  <c r="U164" i="8" s="1"/>
  <c r="AG164" i="8"/>
  <c r="Z163" i="8"/>
  <c r="Y163" i="8"/>
  <c r="AA163" i="8"/>
  <c r="V163" i="8"/>
  <c r="AB163" i="8"/>
  <c r="W163" i="8"/>
  <c r="N165" i="8"/>
  <c r="I166" i="8"/>
  <c r="J165" i="8"/>
  <c r="T163" i="8"/>
  <c r="N164" i="15" l="1"/>
  <c r="G164" i="15"/>
  <c r="M164" i="15"/>
  <c r="I164" i="15"/>
  <c r="H164" i="15"/>
  <c r="F165" i="15"/>
  <c r="O164" i="15"/>
  <c r="L164" i="15"/>
  <c r="J164" i="15"/>
  <c r="R165" i="8"/>
  <c r="AG165" i="8"/>
  <c r="W164" i="8"/>
  <c r="AB164" i="8"/>
  <c r="Y164" i="8"/>
  <c r="Z164" i="8"/>
  <c r="AA164" i="8"/>
  <c r="V164" i="8"/>
  <c r="N166" i="8"/>
  <c r="I167" i="8"/>
  <c r="J166" i="8"/>
  <c r="T164" i="8"/>
  <c r="S165" i="8"/>
  <c r="U165" i="8" s="1"/>
  <c r="N165" i="15" l="1"/>
  <c r="G165" i="15"/>
  <c r="L165" i="15"/>
  <c r="O165" i="15"/>
  <c r="H165" i="15"/>
  <c r="M165" i="15"/>
  <c r="F166" i="15"/>
  <c r="I165" i="15"/>
  <c r="J165" i="15"/>
  <c r="R166" i="8"/>
  <c r="AG166" i="8"/>
  <c r="W165" i="8"/>
  <c r="AB165" i="8"/>
  <c r="Y165" i="8"/>
  <c r="Z165" i="8"/>
  <c r="V165" i="8"/>
  <c r="AA165" i="8"/>
  <c r="N167" i="8"/>
  <c r="I168" i="8"/>
  <c r="J167" i="8"/>
  <c r="T165" i="8"/>
  <c r="S166" i="8"/>
  <c r="U166" i="8" s="1"/>
  <c r="M166" i="15" l="1"/>
  <c r="G166" i="15"/>
  <c r="J166" i="15"/>
  <c r="N166" i="15"/>
  <c r="H166" i="15"/>
  <c r="F167" i="15"/>
  <c r="I166" i="15"/>
  <c r="L166" i="15"/>
  <c r="O166" i="15"/>
  <c r="R167" i="8"/>
  <c r="S167" i="8" s="1"/>
  <c r="U167" i="8" s="1"/>
  <c r="AG167" i="8"/>
  <c r="Z166" i="8"/>
  <c r="V166" i="8"/>
  <c r="AA166" i="8"/>
  <c r="W166" i="8"/>
  <c r="AB166" i="8"/>
  <c r="Y166" i="8"/>
  <c r="N168" i="8"/>
  <c r="J168" i="8"/>
  <c r="I169" i="8"/>
  <c r="T166" i="8"/>
  <c r="M167" i="15" l="1"/>
  <c r="G167" i="15"/>
  <c r="I167" i="15"/>
  <c r="O167" i="15"/>
  <c r="H167" i="15"/>
  <c r="N167" i="15"/>
  <c r="J167" i="15"/>
  <c r="L167" i="15"/>
  <c r="F168" i="15"/>
  <c r="R168" i="8"/>
  <c r="AG168" i="8"/>
  <c r="W167" i="8"/>
  <c r="AB167" i="8"/>
  <c r="Y167" i="8"/>
  <c r="Z167" i="8"/>
  <c r="AA167" i="8"/>
  <c r="V167" i="8"/>
  <c r="N169" i="8"/>
  <c r="I170" i="8"/>
  <c r="J169" i="8"/>
  <c r="T167" i="8"/>
  <c r="S168" i="8"/>
  <c r="U168" i="8" s="1"/>
  <c r="L168" i="15" l="1"/>
  <c r="G168" i="15"/>
  <c r="O168" i="15"/>
  <c r="J168" i="15"/>
  <c r="H168" i="15"/>
  <c r="F169" i="15"/>
  <c r="M168" i="15"/>
  <c r="I168" i="15"/>
  <c r="N168" i="15"/>
  <c r="R169" i="8"/>
  <c r="R170" i="8" s="1"/>
  <c r="R171" i="8" s="1"/>
  <c r="R172" i="8" s="1"/>
  <c r="R173" i="8" s="1"/>
  <c r="R174" i="8" s="1"/>
  <c r="R175" i="8" s="1"/>
  <c r="R176" i="8" s="1"/>
  <c r="R177" i="8" s="1"/>
  <c r="R178" i="8" s="1"/>
  <c r="R179" i="8" s="1"/>
  <c r="R180" i="8" s="1"/>
  <c r="R181" i="8" s="1"/>
  <c r="R182" i="8" s="1"/>
  <c r="R183" i="8" s="1"/>
  <c r="R184" i="8" s="1"/>
  <c r="R185" i="8" s="1"/>
  <c r="R186" i="8" s="1"/>
  <c r="R187" i="8" s="1"/>
  <c r="R188" i="8" s="1"/>
  <c r="R189" i="8" s="1"/>
  <c r="R190" i="8" s="1"/>
  <c r="R191" i="8" s="1"/>
  <c r="R192" i="8" s="1"/>
  <c r="R193" i="8" s="1"/>
  <c r="R194" i="8" s="1"/>
  <c r="R195" i="8" s="1"/>
  <c r="R196" i="8" s="1"/>
  <c r="R197" i="8" s="1"/>
  <c r="R198" i="8" s="1"/>
  <c r="R199" i="8" s="1"/>
  <c r="R200" i="8" s="1"/>
  <c r="R201" i="8" s="1"/>
  <c r="R202" i="8" s="1"/>
  <c r="R203" i="8" s="1"/>
  <c r="R204" i="8" s="1"/>
  <c r="R205" i="8" s="1"/>
  <c r="R206" i="8" s="1"/>
  <c r="R207" i="8" s="1"/>
  <c r="R208" i="8" s="1"/>
  <c r="R209" i="8" s="1"/>
  <c r="R210" i="8" s="1"/>
  <c r="R211" i="8" s="1"/>
  <c r="R212" i="8" s="1"/>
  <c r="R213" i="8" s="1"/>
  <c r="R214" i="8" s="1"/>
  <c r="R215" i="8" s="1"/>
  <c r="R216" i="8" s="1"/>
  <c r="R217" i="8" s="1"/>
  <c r="R218" i="8" s="1"/>
  <c r="R219" i="8" s="1"/>
  <c r="R220" i="8" s="1"/>
  <c r="R221" i="8" s="1"/>
  <c r="R222" i="8" s="1"/>
  <c r="R223" i="8" s="1"/>
  <c r="R224" i="8" s="1"/>
  <c r="R225" i="8" s="1"/>
  <c r="R226" i="8" s="1"/>
  <c r="R227" i="8" s="1"/>
  <c r="R228" i="8" s="1"/>
  <c r="R229" i="8" s="1"/>
  <c r="R230" i="8" s="1"/>
  <c r="R231" i="8" s="1"/>
  <c r="R232" i="8" s="1"/>
  <c r="R233" i="8" s="1"/>
  <c r="R234" i="8" s="1"/>
  <c r="R235" i="8" s="1"/>
  <c r="R236" i="8" s="1"/>
  <c r="R237" i="8" s="1"/>
  <c r="R238" i="8" s="1"/>
  <c r="R239" i="8" s="1"/>
  <c r="R240" i="8" s="1"/>
  <c r="R241" i="8" s="1"/>
  <c r="R242" i="8" s="1"/>
  <c r="R243" i="8" s="1"/>
  <c r="R244" i="8" s="1"/>
  <c r="R245" i="8" s="1"/>
  <c r="R246" i="8" s="1"/>
  <c r="R247" i="8" s="1"/>
  <c r="R248" i="8" s="1"/>
  <c r="R249" i="8" s="1"/>
  <c r="R250" i="8" s="1"/>
  <c r="R251" i="8" s="1"/>
  <c r="R252" i="8" s="1"/>
  <c r="R253" i="8" s="1"/>
  <c r="R254" i="8" s="1"/>
  <c r="R255" i="8" s="1"/>
  <c r="R256" i="8" s="1"/>
  <c r="R257" i="8" s="1"/>
  <c r="R258" i="8" s="1"/>
  <c r="R259" i="8" s="1"/>
  <c r="R260" i="8" s="1"/>
  <c r="R261" i="8" s="1"/>
  <c r="R262" i="8" s="1"/>
  <c r="R263" i="8" s="1"/>
  <c r="R264" i="8" s="1"/>
  <c r="R265" i="8" s="1"/>
  <c r="R266" i="8" s="1"/>
  <c r="R267" i="8" s="1"/>
  <c r="R268" i="8" s="1"/>
  <c r="R269" i="8" s="1"/>
  <c r="R270" i="8" s="1"/>
  <c r="R271" i="8" s="1"/>
  <c r="R272" i="8" s="1"/>
  <c r="R273" i="8" s="1"/>
  <c r="R274" i="8" s="1"/>
  <c r="R275" i="8" s="1"/>
  <c r="R276" i="8" s="1"/>
  <c r="R277" i="8" s="1"/>
  <c r="R278" i="8" s="1"/>
  <c r="R279" i="8" s="1"/>
  <c r="R280" i="8" s="1"/>
  <c r="R281" i="8" s="1"/>
  <c r="R282" i="8" s="1"/>
  <c r="R283" i="8" s="1"/>
  <c r="R284" i="8" s="1"/>
  <c r="R285" i="8" s="1"/>
  <c r="R286" i="8" s="1"/>
  <c r="R287" i="8" s="1"/>
  <c r="R288" i="8" s="1"/>
  <c r="R289" i="8" s="1"/>
  <c r="R290" i="8" s="1"/>
  <c r="R291" i="8" s="1"/>
  <c r="R292" i="8" s="1"/>
  <c r="R293" i="8" s="1"/>
  <c r="R294" i="8" s="1"/>
  <c r="R295" i="8" s="1"/>
  <c r="R296" i="8" s="1"/>
  <c r="R297" i="8" s="1"/>
  <c r="R298" i="8" s="1"/>
  <c r="R299" i="8" s="1"/>
  <c r="R300" i="8" s="1"/>
  <c r="R301" i="8" s="1"/>
  <c r="R302" i="8" s="1"/>
  <c r="R303" i="8" s="1"/>
  <c r="R304" i="8" s="1"/>
  <c r="R305" i="8" s="1"/>
  <c r="R306" i="8" s="1"/>
  <c r="R307" i="8" s="1"/>
  <c r="R308" i="8" s="1"/>
  <c r="R309" i="8" s="1"/>
  <c r="R310" i="8" s="1"/>
  <c r="R311" i="8" s="1"/>
  <c r="R312" i="8" s="1"/>
  <c r="R313" i="8" s="1"/>
  <c r="R314" i="8" s="1"/>
  <c r="R315" i="8" s="1"/>
  <c r="R316" i="8" s="1"/>
  <c r="R317" i="8" s="1"/>
  <c r="R318" i="8" s="1"/>
  <c r="R319" i="8" s="1"/>
  <c r="R320" i="8" s="1"/>
  <c r="R321" i="8" s="1"/>
  <c r="R322" i="8" s="1"/>
  <c r="R323" i="8" s="1"/>
  <c r="R324" i="8" s="1"/>
  <c r="R325" i="8" s="1"/>
  <c r="R326" i="8" s="1"/>
  <c r="R327" i="8" s="1"/>
  <c r="R328" i="8" s="1"/>
  <c r="R329" i="8" s="1"/>
  <c r="R330" i="8" s="1"/>
  <c r="R331" i="8" s="1"/>
  <c r="R332" i="8" s="1"/>
  <c r="R333" i="8" s="1"/>
  <c r="R334" i="8" s="1"/>
  <c r="R335" i="8" s="1"/>
  <c r="R336" i="8" s="1"/>
  <c r="R337" i="8" s="1"/>
  <c r="R338" i="8" s="1"/>
  <c r="R339" i="8" s="1"/>
  <c r="R340" i="8" s="1"/>
  <c r="R341" i="8" s="1"/>
  <c r="R342" i="8" s="1"/>
  <c r="R343" i="8" s="1"/>
  <c r="R344" i="8" s="1"/>
  <c r="R345" i="8" s="1"/>
  <c r="R346" i="8" s="1"/>
  <c r="R347" i="8" s="1"/>
  <c r="R348" i="8" s="1"/>
  <c r="R349" i="8" s="1"/>
  <c r="R350" i="8" s="1"/>
  <c r="R351" i="8" s="1"/>
  <c r="R352" i="8" s="1"/>
  <c r="R353" i="8" s="1"/>
  <c r="R354" i="8" s="1"/>
  <c r="R355" i="8" s="1"/>
  <c r="R356" i="8" s="1"/>
  <c r="R357" i="8" s="1"/>
  <c r="R358" i="8" s="1"/>
  <c r="R359" i="8" s="1"/>
  <c r="R360" i="8" s="1"/>
  <c r="R361" i="8" s="1"/>
  <c r="R362" i="8" s="1"/>
  <c r="R363" i="8" s="1"/>
  <c r="R364" i="8" s="1"/>
  <c r="R365" i="8" s="1"/>
  <c r="R366" i="8" s="1"/>
  <c r="R367" i="8" s="1"/>
  <c r="R368" i="8" s="1"/>
  <c r="R369" i="8" s="1"/>
  <c r="R370" i="8" s="1"/>
  <c r="R371" i="8" s="1"/>
  <c r="R372" i="8" s="1"/>
  <c r="R373" i="8" s="1"/>
  <c r="R374" i="8" s="1"/>
  <c r="R375" i="8" s="1"/>
  <c r="R376" i="8" s="1"/>
  <c r="R377" i="8" s="1"/>
  <c r="R378" i="8" s="1"/>
  <c r="R379" i="8" s="1"/>
  <c r="R380" i="8" s="1"/>
  <c r="R381" i="8" s="1"/>
  <c r="R382" i="8" s="1"/>
  <c r="R383" i="8" s="1"/>
  <c r="R384" i="8" s="1"/>
  <c r="R385" i="8" s="1"/>
  <c r="R386" i="8" s="1"/>
  <c r="R387" i="8" s="1"/>
  <c r="R388" i="8" s="1"/>
  <c r="R389" i="8" s="1"/>
  <c r="R390" i="8" s="1"/>
  <c r="R391" i="8" s="1"/>
  <c r="R392" i="8" s="1"/>
  <c r="R393" i="8" s="1"/>
  <c r="R394" i="8" s="1"/>
  <c r="R395" i="8" s="1"/>
  <c r="R396" i="8" s="1"/>
  <c r="R397" i="8" s="1"/>
  <c r="R398" i="8" s="1"/>
  <c r="R399" i="8" s="1"/>
  <c r="R400" i="8" s="1"/>
  <c r="R401" i="8" s="1"/>
  <c r="R402" i="8" s="1"/>
  <c r="R403" i="8" s="1"/>
  <c r="R404" i="8" s="1"/>
  <c r="R405" i="8" s="1"/>
  <c r="R406" i="8" s="1"/>
  <c r="R407" i="8" s="1"/>
  <c r="R408" i="8" s="1"/>
  <c r="R409" i="8" s="1"/>
  <c r="R410" i="8" s="1"/>
  <c r="R411" i="8" s="1"/>
  <c r="R412" i="8" s="1"/>
  <c r="R413" i="8" s="1"/>
  <c r="R414" i="8" s="1"/>
  <c r="R415" i="8" s="1"/>
  <c r="R416" i="8" s="1"/>
  <c r="R417" i="8" s="1"/>
  <c r="R418" i="8" s="1"/>
  <c r="R419" i="8" s="1"/>
  <c r="R420" i="8" s="1"/>
  <c r="R421" i="8" s="1"/>
  <c r="R422" i="8" s="1"/>
  <c r="R423" i="8" s="1"/>
  <c r="R424" i="8" s="1"/>
  <c r="R425" i="8" s="1"/>
  <c r="R426" i="8" s="1"/>
  <c r="R427" i="8" s="1"/>
  <c r="R428" i="8" s="1"/>
  <c r="R429" i="8" s="1"/>
  <c r="R430" i="8" s="1"/>
  <c r="R431" i="8" s="1"/>
  <c r="R432" i="8" s="1"/>
  <c r="R433" i="8" s="1"/>
  <c r="R434" i="8" s="1"/>
  <c r="R435" i="8" s="1"/>
  <c r="R436" i="8" s="1"/>
  <c r="R437" i="8" s="1"/>
  <c r="R438" i="8" s="1"/>
  <c r="R439" i="8" s="1"/>
  <c r="R440" i="8" s="1"/>
  <c r="R441" i="8" s="1"/>
  <c r="R442" i="8" s="1"/>
  <c r="R443" i="8" s="1"/>
  <c r="R444" i="8" s="1"/>
  <c r="R445" i="8" s="1"/>
  <c r="R446" i="8" s="1"/>
  <c r="R447" i="8" s="1"/>
  <c r="R448" i="8" s="1"/>
  <c r="R449" i="8" s="1"/>
  <c r="R450" i="8" s="1"/>
  <c r="R451" i="8" s="1"/>
  <c r="R452" i="8" s="1"/>
  <c r="R453" i="8" s="1"/>
  <c r="R454" i="8" s="1"/>
  <c r="R455" i="8" s="1"/>
  <c r="R456" i="8" s="1"/>
  <c r="R457" i="8" s="1"/>
  <c r="R458" i="8" s="1"/>
  <c r="R459" i="8" s="1"/>
  <c r="R460" i="8" s="1"/>
  <c r="R461" i="8" s="1"/>
  <c r="R462" i="8" s="1"/>
  <c r="R463" i="8" s="1"/>
  <c r="R464" i="8" s="1"/>
  <c r="R465" i="8" s="1"/>
  <c r="R466" i="8" s="1"/>
  <c r="R467" i="8" s="1"/>
  <c r="R468" i="8" s="1"/>
  <c r="R469" i="8" s="1"/>
  <c r="R470" i="8" s="1"/>
  <c r="R471" i="8" s="1"/>
  <c r="R472" i="8" s="1"/>
  <c r="R473" i="8" s="1"/>
  <c r="R474" i="8" s="1"/>
  <c r="R475" i="8" s="1"/>
  <c r="R476" i="8" s="1"/>
  <c r="R477" i="8" s="1"/>
  <c r="R478" i="8" s="1"/>
  <c r="R479" i="8" s="1"/>
  <c r="R480" i="8" s="1"/>
  <c r="R481" i="8" s="1"/>
  <c r="R482" i="8" s="1"/>
  <c r="R483" i="8" s="1"/>
  <c r="R484" i="8" s="1"/>
  <c r="R485" i="8" s="1"/>
  <c r="R486" i="8" s="1"/>
  <c r="R487" i="8" s="1"/>
  <c r="R488" i="8" s="1"/>
  <c r="R489" i="8" s="1"/>
  <c r="R490" i="8" s="1"/>
  <c r="R491" i="8" s="1"/>
  <c r="R492" i="8" s="1"/>
  <c r="R493" i="8" s="1"/>
  <c r="R494" i="8" s="1"/>
  <c r="R495" i="8" s="1"/>
  <c r="R496" i="8" s="1"/>
  <c r="R497" i="8" s="1"/>
  <c r="R498" i="8" s="1"/>
  <c r="R499" i="8" s="1"/>
  <c r="R500" i="8" s="1"/>
  <c r="R501" i="8" s="1"/>
  <c r="R502" i="8" s="1"/>
  <c r="R503" i="8" s="1"/>
  <c r="R504" i="8" s="1"/>
  <c r="R505" i="8" s="1"/>
  <c r="R506" i="8" s="1"/>
  <c r="R507" i="8" s="1"/>
  <c r="R508" i="8" s="1"/>
  <c r="R509" i="8" s="1"/>
  <c r="R510" i="8" s="1"/>
  <c r="R511" i="8" s="1"/>
  <c r="R512" i="8" s="1"/>
  <c r="R513" i="8" s="1"/>
  <c r="R514" i="8" s="1"/>
  <c r="R515" i="8" s="1"/>
  <c r="R516" i="8" s="1"/>
  <c r="R517" i="8" s="1"/>
  <c r="R518" i="8" s="1"/>
  <c r="R519" i="8" s="1"/>
  <c r="R520" i="8" s="1"/>
  <c r="R521" i="8" s="1"/>
  <c r="R522" i="8" s="1"/>
  <c r="R523" i="8" s="1"/>
  <c r="R524" i="8" s="1"/>
  <c r="R525" i="8" s="1"/>
  <c r="R526" i="8" s="1"/>
  <c r="R527" i="8" s="1"/>
  <c r="R528" i="8" s="1"/>
  <c r="R529" i="8" s="1"/>
  <c r="R530" i="8" s="1"/>
  <c r="R531" i="8" s="1"/>
  <c r="R532" i="8" s="1"/>
  <c r="R533" i="8" s="1"/>
  <c r="R534" i="8" s="1"/>
  <c r="R535" i="8" s="1"/>
  <c r="R536" i="8" s="1"/>
  <c r="R537" i="8" s="1"/>
  <c r="R538" i="8" s="1"/>
  <c r="R539" i="8" s="1"/>
  <c r="R540" i="8" s="1"/>
  <c r="R541" i="8" s="1"/>
  <c r="R542" i="8" s="1"/>
  <c r="R543" i="8" s="1"/>
  <c r="R544" i="8" s="1"/>
  <c r="R545" i="8" s="1"/>
  <c r="R546" i="8" s="1"/>
  <c r="R547" i="8" s="1"/>
  <c r="R548" i="8" s="1"/>
  <c r="R549" i="8" s="1"/>
  <c r="R550" i="8" s="1"/>
  <c r="R551" i="8" s="1"/>
  <c r="R552" i="8" s="1"/>
  <c r="R553" i="8" s="1"/>
  <c r="R554" i="8" s="1"/>
  <c r="R555" i="8" s="1"/>
  <c r="R556" i="8" s="1"/>
  <c r="R557" i="8" s="1"/>
  <c r="R558" i="8" s="1"/>
  <c r="R559" i="8" s="1"/>
  <c r="R560" i="8" s="1"/>
  <c r="R561" i="8" s="1"/>
  <c r="R562" i="8" s="1"/>
  <c r="R563" i="8" s="1"/>
  <c r="R564" i="8" s="1"/>
  <c r="R565" i="8" s="1"/>
  <c r="R566" i="8" s="1"/>
  <c r="R567" i="8" s="1"/>
  <c r="R568" i="8" s="1"/>
  <c r="R569" i="8" s="1"/>
  <c r="R570" i="8" s="1"/>
  <c r="R571" i="8" s="1"/>
  <c r="R572" i="8" s="1"/>
  <c r="R573" i="8" s="1"/>
  <c r="R574" i="8" s="1"/>
  <c r="R575" i="8" s="1"/>
  <c r="R576" i="8" s="1"/>
  <c r="R577" i="8" s="1"/>
  <c r="R578" i="8" s="1"/>
  <c r="R579" i="8" s="1"/>
  <c r="R580" i="8" s="1"/>
  <c r="R581" i="8" s="1"/>
  <c r="R582" i="8" s="1"/>
  <c r="R583" i="8" s="1"/>
  <c r="R584" i="8" s="1"/>
  <c r="R585" i="8" s="1"/>
  <c r="R586" i="8" s="1"/>
  <c r="R587" i="8" s="1"/>
  <c r="R588" i="8" s="1"/>
  <c r="R589" i="8" s="1"/>
  <c r="R590" i="8" s="1"/>
  <c r="R591" i="8" s="1"/>
  <c r="R592" i="8" s="1"/>
  <c r="R593" i="8" s="1"/>
  <c r="R594" i="8" s="1"/>
  <c r="R595" i="8" s="1"/>
  <c r="R596" i="8" s="1"/>
  <c r="R597" i="8" s="1"/>
  <c r="R598" i="8" s="1"/>
  <c r="R599" i="8" s="1"/>
  <c r="R600" i="8" s="1"/>
  <c r="R601" i="8" s="1"/>
  <c r="R602" i="8" s="1"/>
  <c r="R603" i="8" s="1"/>
  <c r="R604" i="8" s="1"/>
  <c r="R605" i="8" s="1"/>
  <c r="R606" i="8" s="1"/>
  <c r="R607" i="8" s="1"/>
  <c r="R608" i="8" s="1"/>
  <c r="R609" i="8" s="1"/>
  <c r="R610" i="8" s="1"/>
  <c r="R611" i="8" s="1"/>
  <c r="R612" i="8" s="1"/>
  <c r="R613" i="8" s="1"/>
  <c r="R614" i="8" s="1"/>
  <c r="R615" i="8" s="1"/>
  <c r="R616" i="8" s="1"/>
  <c r="R617" i="8" s="1"/>
  <c r="R618" i="8" s="1"/>
  <c r="R619" i="8" s="1"/>
  <c r="R620" i="8" s="1"/>
  <c r="R621" i="8" s="1"/>
  <c r="R622" i="8" s="1"/>
  <c r="R623" i="8" s="1"/>
  <c r="R624" i="8" s="1"/>
  <c r="R625" i="8" s="1"/>
  <c r="R626" i="8" s="1"/>
  <c r="R627" i="8" s="1"/>
  <c r="R628" i="8" s="1"/>
  <c r="R629" i="8" s="1"/>
  <c r="R630" i="8" s="1"/>
  <c r="R631" i="8" s="1"/>
  <c r="R632" i="8" s="1"/>
  <c r="R633" i="8" s="1"/>
  <c r="R634" i="8" s="1"/>
  <c r="R635" i="8" s="1"/>
  <c r="R636" i="8" s="1"/>
  <c r="R637" i="8" s="1"/>
  <c r="R638" i="8" s="1"/>
  <c r="R639" i="8" s="1"/>
  <c r="R640" i="8" s="1"/>
  <c r="R641" i="8" s="1"/>
  <c r="R642" i="8" s="1"/>
  <c r="R643" i="8" s="1"/>
  <c r="R644" i="8" s="1"/>
  <c r="R645" i="8" s="1"/>
  <c r="R646" i="8" s="1"/>
  <c r="R647" i="8" s="1"/>
  <c r="R648" i="8" s="1"/>
  <c r="R649" i="8" s="1"/>
  <c r="R650" i="8" s="1"/>
  <c r="R651" i="8" s="1"/>
  <c r="R652" i="8" s="1"/>
  <c r="R653" i="8" s="1"/>
  <c r="R654" i="8" s="1"/>
  <c r="R655" i="8" s="1"/>
  <c r="R656" i="8" s="1"/>
  <c r="R657" i="8" s="1"/>
  <c r="R658" i="8" s="1"/>
  <c r="R659" i="8" s="1"/>
  <c r="R660" i="8" s="1"/>
  <c r="R661" i="8" s="1"/>
  <c r="R662" i="8" s="1"/>
  <c r="R663" i="8" s="1"/>
  <c r="R664" i="8" s="1"/>
  <c r="R665" i="8" s="1"/>
  <c r="R666" i="8" s="1"/>
  <c r="R667" i="8" s="1"/>
  <c r="R668" i="8" s="1"/>
  <c r="R669" i="8" s="1"/>
  <c r="R670" i="8" s="1"/>
  <c r="R671" i="8" s="1"/>
  <c r="R672" i="8" s="1"/>
  <c r="R673" i="8" s="1"/>
  <c r="R674" i="8" s="1"/>
  <c r="R675" i="8" s="1"/>
  <c r="R676" i="8" s="1"/>
  <c r="R677" i="8" s="1"/>
  <c r="R678" i="8" s="1"/>
  <c r="R679" i="8" s="1"/>
  <c r="R680" i="8" s="1"/>
  <c r="R681" i="8" s="1"/>
  <c r="R682" i="8" s="1"/>
  <c r="R683" i="8" s="1"/>
  <c r="R684" i="8" s="1"/>
  <c r="R685" i="8" s="1"/>
  <c r="R686" i="8" s="1"/>
  <c r="R687" i="8" s="1"/>
  <c r="R688" i="8" s="1"/>
  <c r="R689" i="8" s="1"/>
  <c r="R690" i="8" s="1"/>
  <c r="R691" i="8" s="1"/>
  <c r="R692" i="8" s="1"/>
  <c r="R693" i="8" s="1"/>
  <c r="R694" i="8" s="1"/>
  <c r="R695" i="8" s="1"/>
  <c r="R696" i="8" s="1"/>
  <c r="R697" i="8" s="1"/>
  <c r="R698" i="8" s="1"/>
  <c r="R699" i="8" s="1"/>
  <c r="R700" i="8" s="1"/>
  <c r="R701" i="8" s="1"/>
  <c r="R702" i="8" s="1"/>
  <c r="R703" i="8" s="1"/>
  <c r="R704" i="8" s="1"/>
  <c r="R705" i="8" s="1"/>
  <c r="R706" i="8" s="1"/>
  <c r="R707" i="8" s="1"/>
  <c r="R708" i="8" s="1"/>
  <c r="R709" i="8" s="1"/>
  <c r="R710" i="8" s="1"/>
  <c r="R711" i="8" s="1"/>
  <c r="R712" i="8" s="1"/>
  <c r="R713" i="8" s="1"/>
  <c r="R714" i="8" s="1"/>
  <c r="R715" i="8" s="1"/>
  <c r="R716" i="8" s="1"/>
  <c r="R717" i="8" s="1"/>
  <c r="R718" i="8" s="1"/>
  <c r="R719" i="8" s="1"/>
  <c r="R720" i="8" s="1"/>
  <c r="R721" i="8" s="1"/>
  <c r="R722" i="8" s="1"/>
  <c r="R723" i="8" s="1"/>
  <c r="R724" i="8" s="1"/>
  <c r="R725" i="8" s="1"/>
  <c r="R726" i="8" s="1"/>
  <c r="R727" i="8" s="1"/>
  <c r="R728" i="8" s="1"/>
  <c r="R729" i="8" s="1"/>
  <c r="R730" i="8" s="1"/>
  <c r="R731" i="8" s="1"/>
  <c r="R732" i="8" s="1"/>
  <c r="R733" i="8" s="1"/>
  <c r="R734" i="8" s="1"/>
  <c r="R735" i="8" s="1"/>
  <c r="R736" i="8" s="1"/>
  <c r="R737" i="8" s="1"/>
  <c r="R738" i="8" s="1"/>
  <c r="R739" i="8" s="1"/>
  <c r="R740" i="8" s="1"/>
  <c r="R741" i="8" s="1"/>
  <c r="R742" i="8" s="1"/>
  <c r="R743" i="8" s="1"/>
  <c r="R744" i="8" s="1"/>
  <c r="R745" i="8" s="1"/>
  <c r="R746" i="8" s="1"/>
  <c r="R747" i="8" s="1"/>
  <c r="R748" i="8" s="1"/>
  <c r="R749" i="8" s="1"/>
  <c r="R750" i="8" s="1"/>
  <c r="R751" i="8" s="1"/>
  <c r="R752" i="8" s="1"/>
  <c r="R753" i="8" s="1"/>
  <c r="R754" i="8" s="1"/>
  <c r="R755" i="8" s="1"/>
  <c r="R756" i="8" s="1"/>
  <c r="R757" i="8" s="1"/>
  <c r="R758" i="8" s="1"/>
  <c r="R759" i="8" s="1"/>
  <c r="R760" i="8" s="1"/>
  <c r="R761" i="8" s="1"/>
  <c r="R762" i="8" s="1"/>
  <c r="R763" i="8" s="1"/>
  <c r="R764" i="8" s="1"/>
  <c r="R765" i="8" s="1"/>
  <c r="R766" i="8" s="1"/>
  <c r="R767" i="8" s="1"/>
  <c r="R768" i="8" s="1"/>
  <c r="R769" i="8" s="1"/>
  <c r="R770" i="8" s="1"/>
  <c r="R771" i="8" s="1"/>
  <c r="R772" i="8" s="1"/>
  <c r="R773" i="8" s="1"/>
  <c r="R774" i="8" s="1"/>
  <c r="R775" i="8" s="1"/>
  <c r="R776" i="8" s="1"/>
  <c r="R777" i="8" s="1"/>
  <c r="R778" i="8" s="1"/>
  <c r="R779" i="8" s="1"/>
  <c r="R780" i="8" s="1"/>
  <c r="R781" i="8" s="1"/>
  <c r="R782" i="8" s="1"/>
  <c r="R783" i="8" s="1"/>
  <c r="R784" i="8" s="1"/>
  <c r="R785" i="8" s="1"/>
  <c r="R786" i="8" s="1"/>
  <c r="R787" i="8" s="1"/>
  <c r="R788" i="8" s="1"/>
  <c r="R789" i="8" s="1"/>
  <c r="R790" i="8" s="1"/>
  <c r="R791" i="8" s="1"/>
  <c r="R792" i="8" s="1"/>
  <c r="R793" i="8" s="1"/>
  <c r="R794" i="8" s="1"/>
  <c r="R795" i="8" s="1"/>
  <c r="R796" i="8" s="1"/>
  <c r="R797" i="8" s="1"/>
  <c r="R798" i="8" s="1"/>
  <c r="R799" i="8" s="1"/>
  <c r="R800" i="8" s="1"/>
  <c r="R801" i="8" s="1"/>
  <c r="R802" i="8" s="1"/>
  <c r="R803" i="8" s="1"/>
  <c r="R804" i="8" s="1"/>
  <c r="R805" i="8" s="1"/>
  <c r="R806" i="8" s="1"/>
  <c r="R807" i="8" s="1"/>
  <c r="R808" i="8" s="1"/>
  <c r="R809" i="8" s="1"/>
  <c r="R810" i="8" s="1"/>
  <c r="R811" i="8" s="1"/>
  <c r="R812" i="8" s="1"/>
  <c r="R813" i="8" s="1"/>
  <c r="R814" i="8" s="1"/>
  <c r="R815" i="8" s="1"/>
  <c r="R816" i="8" s="1"/>
  <c r="R817" i="8" s="1"/>
  <c r="R818" i="8" s="1"/>
  <c r="R819" i="8" s="1"/>
  <c r="R820" i="8" s="1"/>
  <c r="R821" i="8" s="1"/>
  <c r="R822" i="8" s="1"/>
  <c r="R823" i="8" s="1"/>
  <c r="R824" i="8" s="1"/>
  <c r="R825" i="8" s="1"/>
  <c r="R826" i="8" s="1"/>
  <c r="R827" i="8" s="1"/>
  <c r="R828" i="8" s="1"/>
  <c r="R829" i="8" s="1"/>
  <c r="R830" i="8" s="1"/>
  <c r="R831" i="8" s="1"/>
  <c r="R832" i="8" s="1"/>
  <c r="R833" i="8" s="1"/>
  <c r="R834" i="8" s="1"/>
  <c r="R835" i="8" s="1"/>
  <c r="R836" i="8" s="1"/>
  <c r="R837" i="8" s="1"/>
  <c r="R838" i="8" s="1"/>
  <c r="R839" i="8" s="1"/>
  <c r="R840" i="8" s="1"/>
  <c r="R841" i="8" s="1"/>
  <c r="R842" i="8" s="1"/>
  <c r="R843" i="8" s="1"/>
  <c r="R844" i="8" s="1"/>
  <c r="R845" i="8" s="1"/>
  <c r="R846" i="8" s="1"/>
  <c r="R847" i="8" s="1"/>
  <c r="R848" i="8" s="1"/>
  <c r="R849" i="8" s="1"/>
  <c r="R850" i="8" s="1"/>
  <c r="R851" i="8" s="1"/>
  <c r="R852" i="8" s="1"/>
  <c r="R853" i="8" s="1"/>
  <c r="R854" i="8" s="1"/>
  <c r="R855" i="8" s="1"/>
  <c r="R856" i="8" s="1"/>
  <c r="R857" i="8" s="1"/>
  <c r="R858" i="8" s="1"/>
  <c r="R859" i="8" s="1"/>
  <c r="R860" i="8" s="1"/>
  <c r="R861" i="8" s="1"/>
  <c r="R862" i="8" s="1"/>
  <c r="R863" i="8" s="1"/>
  <c r="R864" i="8" s="1"/>
  <c r="R865" i="8" s="1"/>
  <c r="R866" i="8" s="1"/>
  <c r="R867" i="8" s="1"/>
  <c r="R868" i="8" s="1"/>
  <c r="R869" i="8" s="1"/>
  <c r="R870" i="8" s="1"/>
  <c r="R871" i="8" s="1"/>
  <c r="R872" i="8" s="1"/>
  <c r="R873" i="8" s="1"/>
  <c r="R874" i="8" s="1"/>
  <c r="R875" i="8" s="1"/>
  <c r="R876" i="8" s="1"/>
  <c r="R877" i="8" s="1"/>
  <c r="R878" i="8" s="1"/>
  <c r="R879" i="8" s="1"/>
  <c r="R880" i="8" s="1"/>
  <c r="R881" i="8" s="1"/>
  <c r="R882" i="8" s="1"/>
  <c r="R883" i="8" s="1"/>
  <c r="R884" i="8" s="1"/>
  <c r="R885" i="8" s="1"/>
  <c r="R886" i="8" s="1"/>
  <c r="R887" i="8" s="1"/>
  <c r="R888" i="8" s="1"/>
  <c r="R889" i="8" s="1"/>
  <c r="R890" i="8" s="1"/>
  <c r="R891" i="8" s="1"/>
  <c r="R892" i="8" s="1"/>
  <c r="R893" i="8" s="1"/>
  <c r="R894" i="8" s="1"/>
  <c r="R895" i="8" s="1"/>
  <c r="R896" i="8" s="1"/>
  <c r="R897" i="8" s="1"/>
  <c r="R898" i="8" s="1"/>
  <c r="R899" i="8" s="1"/>
  <c r="R900" i="8" s="1"/>
  <c r="R901" i="8" s="1"/>
  <c r="R902" i="8" s="1"/>
  <c r="R903" i="8" s="1"/>
  <c r="R904" i="8" s="1"/>
  <c r="R905" i="8" s="1"/>
  <c r="R906" i="8" s="1"/>
  <c r="R907" i="8" s="1"/>
  <c r="R908" i="8" s="1"/>
  <c r="R909" i="8" s="1"/>
  <c r="R910" i="8" s="1"/>
  <c r="R911" i="8" s="1"/>
  <c r="R912" i="8" s="1"/>
  <c r="R913" i="8" s="1"/>
  <c r="R914" i="8" s="1"/>
  <c r="R915" i="8" s="1"/>
  <c r="R916" i="8" s="1"/>
  <c r="R917" i="8" s="1"/>
  <c r="R918" i="8" s="1"/>
  <c r="R919" i="8" s="1"/>
  <c r="R920" i="8" s="1"/>
  <c r="R921" i="8" s="1"/>
  <c r="R922" i="8" s="1"/>
  <c r="R923" i="8" s="1"/>
  <c r="R924" i="8" s="1"/>
  <c r="R925" i="8" s="1"/>
  <c r="R926" i="8" s="1"/>
  <c r="R927" i="8" s="1"/>
  <c r="R928" i="8" s="1"/>
  <c r="R929" i="8" s="1"/>
  <c r="R930" i="8" s="1"/>
  <c r="R931" i="8" s="1"/>
  <c r="R932" i="8" s="1"/>
  <c r="R933" i="8" s="1"/>
  <c r="R934" i="8" s="1"/>
  <c r="R935" i="8" s="1"/>
  <c r="R936" i="8" s="1"/>
  <c r="R937" i="8" s="1"/>
  <c r="R938" i="8" s="1"/>
  <c r="R939" i="8" s="1"/>
  <c r="R940" i="8" s="1"/>
  <c r="R941" i="8" s="1"/>
  <c r="R942" i="8" s="1"/>
  <c r="R943" i="8" s="1"/>
  <c r="R944" i="8" s="1"/>
  <c r="R945" i="8" s="1"/>
  <c r="R946" i="8" s="1"/>
  <c r="R947" i="8" s="1"/>
  <c r="R948" i="8" s="1"/>
  <c r="R949" i="8" s="1"/>
  <c r="R950" i="8" s="1"/>
  <c r="R951" i="8" s="1"/>
  <c r="R952" i="8" s="1"/>
  <c r="R953" i="8" s="1"/>
  <c r="R954" i="8" s="1"/>
  <c r="R955" i="8" s="1"/>
  <c r="R956" i="8" s="1"/>
  <c r="R957" i="8" s="1"/>
  <c r="R958" i="8" s="1"/>
  <c r="R959" i="8" s="1"/>
  <c r="R960" i="8" s="1"/>
  <c r="R961" i="8" s="1"/>
  <c r="R962" i="8" s="1"/>
  <c r="R963" i="8" s="1"/>
  <c r="R964" i="8" s="1"/>
  <c r="R965" i="8" s="1"/>
  <c r="R966" i="8" s="1"/>
  <c r="R967" i="8" s="1"/>
  <c r="R968" i="8" s="1"/>
  <c r="R969" i="8" s="1"/>
  <c r="R970" i="8" s="1"/>
  <c r="R971" i="8" s="1"/>
  <c r="R972" i="8" s="1"/>
  <c r="R973" i="8" s="1"/>
  <c r="R974" i="8" s="1"/>
  <c r="R975" i="8" s="1"/>
  <c r="R976" i="8" s="1"/>
  <c r="R977" i="8" s="1"/>
  <c r="R978" i="8" s="1"/>
  <c r="R979" i="8" s="1"/>
  <c r="R980" i="8" s="1"/>
  <c r="R981" i="8" s="1"/>
  <c r="R982" i="8" s="1"/>
  <c r="R983" i="8" s="1"/>
  <c r="R984" i="8" s="1"/>
  <c r="R985" i="8" s="1"/>
  <c r="R986" i="8" s="1"/>
  <c r="R987" i="8" s="1"/>
  <c r="R988" i="8" s="1"/>
  <c r="R989" i="8" s="1"/>
  <c r="R990" i="8" s="1"/>
  <c r="R991" i="8" s="1"/>
  <c r="R992" i="8" s="1"/>
  <c r="R993" i="8" s="1"/>
  <c r="R994" i="8" s="1"/>
  <c r="R995" i="8" s="1"/>
  <c r="R996" i="8" s="1"/>
  <c r="R997" i="8" s="1"/>
  <c r="R998" i="8" s="1"/>
  <c r="R999" i="8" s="1"/>
  <c r="R1000" i="8" s="1"/>
  <c r="R1001" i="8" s="1"/>
  <c r="R1002" i="8" s="1"/>
  <c r="R1003" i="8" s="1"/>
  <c r="R1004" i="8" s="1"/>
  <c r="R1005" i="8" s="1"/>
  <c r="R1006" i="8" s="1"/>
  <c r="R1007" i="8" s="1"/>
  <c r="R1008" i="8" s="1"/>
  <c r="R1009" i="8" s="1"/>
  <c r="R1010" i="8" s="1"/>
  <c r="R1011" i="8" s="1"/>
  <c r="R1012" i="8" s="1"/>
  <c r="R1013" i="8" s="1"/>
  <c r="R1014" i="8" s="1"/>
  <c r="R1015" i="8" s="1"/>
  <c r="R1016" i="8" s="1"/>
  <c r="R1017" i="8" s="1"/>
  <c r="R1018" i="8" s="1"/>
  <c r="R1019" i="8" s="1"/>
  <c r="R1020" i="8" s="1"/>
  <c r="R1021" i="8" s="1"/>
  <c r="R1022" i="8" s="1"/>
  <c r="R1023" i="8" s="1"/>
  <c r="R1024" i="8" s="1"/>
  <c r="R1025" i="8" s="1"/>
  <c r="R1026" i="8" s="1"/>
  <c r="R1027" i="8" s="1"/>
  <c r="R1028" i="8" s="1"/>
  <c r="R1029" i="8" s="1"/>
  <c r="R1030" i="8" s="1"/>
  <c r="R1031" i="8" s="1"/>
  <c r="R1032" i="8" s="1"/>
  <c r="R1033" i="8" s="1"/>
  <c r="R1034" i="8" s="1"/>
  <c r="R1035" i="8" s="1"/>
  <c r="R1036" i="8" s="1"/>
  <c r="R1037" i="8" s="1"/>
  <c r="R1038" i="8" s="1"/>
  <c r="R1039" i="8" s="1"/>
  <c r="R1040" i="8" s="1"/>
  <c r="R1041" i="8" s="1"/>
  <c r="R1042" i="8" s="1"/>
  <c r="R1043" i="8" s="1"/>
  <c r="AG169" i="8"/>
  <c r="Z168" i="8"/>
  <c r="V168" i="8"/>
  <c r="AA168" i="8"/>
  <c r="W168" i="8"/>
  <c r="AB168" i="8"/>
  <c r="Y168" i="8"/>
  <c r="N170" i="8"/>
  <c r="AG170" i="8" s="1"/>
  <c r="I171" i="8"/>
  <c r="J170" i="8"/>
  <c r="T168" i="8"/>
  <c r="S169" i="8"/>
  <c r="U169" i="8" s="1"/>
  <c r="N169" i="15" l="1"/>
  <c r="G169" i="15"/>
  <c r="O169" i="15"/>
  <c r="J169" i="15"/>
  <c r="H169" i="15"/>
  <c r="F170" i="15"/>
  <c r="I169" i="15"/>
  <c r="M169" i="15"/>
  <c r="L169" i="15"/>
  <c r="W169" i="8"/>
  <c r="AB169" i="8"/>
  <c r="Y169" i="8"/>
  <c r="Z169" i="8"/>
  <c r="V169" i="8"/>
  <c r="AA169" i="8"/>
  <c r="N171" i="8"/>
  <c r="AG171" i="8" s="1"/>
  <c r="I172" i="8"/>
  <c r="J171" i="8"/>
  <c r="T169" i="8"/>
  <c r="S170" i="8"/>
  <c r="U170" i="8" s="1"/>
  <c r="F171" i="15" l="1"/>
  <c r="G170" i="15"/>
  <c r="J170" i="15"/>
  <c r="L170" i="15"/>
  <c r="H170" i="15"/>
  <c r="M170" i="15"/>
  <c r="I170" i="15"/>
  <c r="N170" i="15"/>
  <c r="O170" i="15"/>
  <c r="Z170" i="8"/>
  <c r="V170" i="8"/>
  <c r="AA170" i="8"/>
  <c r="W170" i="8"/>
  <c r="AB170" i="8"/>
  <c r="Y170" i="8"/>
  <c r="N172" i="8"/>
  <c r="AG172" i="8" s="1"/>
  <c r="J172" i="8"/>
  <c r="I173" i="8"/>
  <c r="S171" i="8"/>
  <c r="U171" i="8" s="1"/>
  <c r="T170" i="8"/>
  <c r="F172" i="15" l="1"/>
  <c r="G171" i="15"/>
  <c r="I171" i="15"/>
  <c r="M171" i="15"/>
  <c r="H171" i="15"/>
  <c r="N171" i="15"/>
  <c r="O171" i="15"/>
  <c r="L171" i="15"/>
  <c r="J171" i="15"/>
  <c r="W171" i="8"/>
  <c r="AB171" i="8"/>
  <c r="Y171" i="8"/>
  <c r="Z171" i="8"/>
  <c r="AA171" i="8"/>
  <c r="V171" i="8"/>
  <c r="N173" i="8"/>
  <c r="AG173" i="8" s="1"/>
  <c r="J173" i="8"/>
  <c r="I174" i="8"/>
  <c r="S172" i="8"/>
  <c r="U172" i="8" s="1"/>
  <c r="T171" i="8"/>
  <c r="J172" i="15" l="1"/>
  <c r="G172" i="15"/>
  <c r="M172" i="15"/>
  <c r="N172" i="15"/>
  <c r="H172" i="15"/>
  <c r="F173" i="15"/>
  <c r="O172" i="15"/>
  <c r="L172" i="15"/>
  <c r="I172" i="15"/>
  <c r="Z172" i="8"/>
  <c r="V172" i="8"/>
  <c r="AA172" i="8"/>
  <c r="W172" i="8"/>
  <c r="AB172" i="8"/>
  <c r="Y172" i="8"/>
  <c r="I175" i="8"/>
  <c r="J174" i="8"/>
  <c r="N174" i="8"/>
  <c r="AG174" i="8" s="1"/>
  <c r="T172" i="8"/>
  <c r="S173" i="8"/>
  <c r="U173" i="8" s="1"/>
  <c r="J173" i="15" l="1"/>
  <c r="G173" i="15"/>
  <c r="F174" i="15"/>
  <c r="I173" i="15"/>
  <c r="H173" i="15"/>
  <c r="L173" i="15"/>
  <c r="N173" i="15"/>
  <c r="M173" i="15"/>
  <c r="O173" i="15"/>
  <c r="W173" i="8"/>
  <c r="AB173" i="8"/>
  <c r="Y173" i="8"/>
  <c r="Z173" i="8"/>
  <c r="V173" i="8"/>
  <c r="AA173" i="8"/>
  <c r="J175" i="8"/>
  <c r="I176" i="8"/>
  <c r="N175" i="8"/>
  <c r="AG175" i="8" s="1"/>
  <c r="T173" i="8"/>
  <c r="S174" i="8"/>
  <c r="U174" i="8" s="1"/>
  <c r="L174" i="15" l="1"/>
  <c r="G174" i="15"/>
  <c r="N174" i="15"/>
  <c r="I174" i="15"/>
  <c r="H174" i="15"/>
  <c r="F175" i="15"/>
  <c r="O174" i="15"/>
  <c r="M174" i="15"/>
  <c r="J174" i="15"/>
  <c r="Z174" i="8"/>
  <c r="V174" i="8"/>
  <c r="AA174" i="8"/>
  <c r="W174" i="8"/>
  <c r="AB174" i="8"/>
  <c r="Y174" i="8"/>
  <c r="J176" i="8"/>
  <c r="I177" i="8"/>
  <c r="N176" i="8"/>
  <c r="AG176" i="8" s="1"/>
  <c r="S175" i="8"/>
  <c r="U175" i="8" s="1"/>
  <c r="T174" i="8"/>
  <c r="F176" i="15" l="1"/>
  <c r="G175" i="15"/>
  <c r="I175" i="15"/>
  <c r="L175" i="15"/>
  <c r="H175" i="15"/>
  <c r="N175" i="15"/>
  <c r="M175" i="15"/>
  <c r="J175" i="15"/>
  <c r="O175" i="15"/>
  <c r="W175" i="8"/>
  <c r="AB175" i="8"/>
  <c r="Y175" i="8"/>
  <c r="Z175" i="8"/>
  <c r="AA175" i="8"/>
  <c r="V175" i="8"/>
  <c r="N177" i="8"/>
  <c r="AG177" i="8" s="1"/>
  <c r="I178" i="8"/>
  <c r="J177" i="8"/>
  <c r="S176" i="8"/>
  <c r="U176" i="8" s="1"/>
  <c r="T175" i="8"/>
  <c r="N176" i="15" l="1"/>
  <c r="G176" i="15"/>
  <c r="I176" i="15"/>
  <c r="J176" i="15"/>
  <c r="H176" i="15"/>
  <c r="F177" i="15"/>
  <c r="O176" i="15"/>
  <c r="L176" i="15"/>
  <c r="M176" i="15"/>
  <c r="Z176" i="8"/>
  <c r="V176" i="8"/>
  <c r="AA176" i="8"/>
  <c r="W176" i="8"/>
  <c r="AB176" i="8"/>
  <c r="Y176" i="8"/>
  <c r="I179" i="8"/>
  <c r="N178" i="8"/>
  <c r="AG178" i="8" s="1"/>
  <c r="J178" i="8"/>
  <c r="T176" i="8"/>
  <c r="S177" i="8"/>
  <c r="U177" i="8" s="1"/>
  <c r="M177" i="15" l="1"/>
  <c r="G177" i="15"/>
  <c r="F178" i="15"/>
  <c r="I177" i="15"/>
  <c r="H177" i="15"/>
  <c r="O177" i="15"/>
  <c r="N177" i="15"/>
  <c r="J177" i="15"/>
  <c r="L177" i="15"/>
  <c r="W177" i="8"/>
  <c r="AB177" i="8"/>
  <c r="Y177" i="8"/>
  <c r="Z177" i="8"/>
  <c r="V177" i="8"/>
  <c r="AA177" i="8"/>
  <c r="N179" i="8"/>
  <c r="AG179" i="8" s="1"/>
  <c r="I180" i="8"/>
  <c r="J179" i="8"/>
  <c r="T177" i="8"/>
  <c r="S178" i="8"/>
  <c r="U178" i="8" s="1"/>
  <c r="M178" i="15" l="1"/>
  <c r="G178" i="15"/>
  <c r="J178" i="15"/>
  <c r="N178" i="15"/>
  <c r="H178" i="15"/>
  <c r="F179" i="15"/>
  <c r="O178" i="15"/>
  <c r="L178" i="15"/>
  <c r="I178" i="15"/>
  <c r="Z178" i="8"/>
  <c r="V178" i="8"/>
  <c r="AA178" i="8"/>
  <c r="W178" i="8"/>
  <c r="AB178" i="8"/>
  <c r="Y178" i="8"/>
  <c r="J180" i="8"/>
  <c r="N180" i="8"/>
  <c r="AG180" i="8" s="1"/>
  <c r="I181" i="8"/>
  <c r="T178" i="8"/>
  <c r="S179" i="8"/>
  <c r="U179" i="8" s="1"/>
  <c r="F180" i="15" l="1"/>
  <c r="G179" i="15"/>
  <c r="I179" i="15"/>
  <c r="J179" i="15"/>
  <c r="H179" i="15"/>
  <c r="L179" i="15"/>
  <c r="M179" i="15"/>
  <c r="O179" i="15"/>
  <c r="N179" i="15"/>
  <c r="W179" i="8"/>
  <c r="AB179" i="8"/>
  <c r="Y179" i="8"/>
  <c r="Z179" i="8"/>
  <c r="AA179" i="8"/>
  <c r="V179" i="8"/>
  <c r="N181" i="8"/>
  <c r="AG181" i="8" s="1"/>
  <c r="J181" i="8"/>
  <c r="I182" i="8"/>
  <c r="T179" i="8"/>
  <c r="S180" i="8"/>
  <c r="U180" i="8" s="1"/>
  <c r="O180" i="15" l="1"/>
  <c r="G180" i="15"/>
  <c r="I180" i="15"/>
  <c r="J180" i="15"/>
  <c r="H180" i="15"/>
  <c r="N180" i="15"/>
  <c r="F181" i="15"/>
  <c r="M180" i="15"/>
  <c r="L180" i="15"/>
  <c r="Z180" i="8"/>
  <c r="V180" i="8"/>
  <c r="AA180" i="8"/>
  <c r="W180" i="8"/>
  <c r="AB180" i="8"/>
  <c r="Y180" i="8"/>
  <c r="I183" i="8"/>
  <c r="J182" i="8"/>
  <c r="N182" i="8"/>
  <c r="AG182" i="8" s="1"/>
  <c r="S181" i="8"/>
  <c r="U181" i="8" s="1"/>
  <c r="T180" i="8"/>
  <c r="I181" i="15" l="1"/>
  <c r="G181" i="15"/>
  <c r="L181" i="15"/>
  <c r="O181" i="15"/>
  <c r="H181" i="15"/>
  <c r="M181" i="15"/>
  <c r="J181" i="15"/>
  <c r="N181" i="15"/>
  <c r="F182" i="15"/>
  <c r="W181" i="8"/>
  <c r="AB181" i="8"/>
  <c r="Y181" i="8"/>
  <c r="Z181" i="8"/>
  <c r="V181" i="8"/>
  <c r="AA181" i="8"/>
  <c r="I184" i="8"/>
  <c r="J183" i="8"/>
  <c r="N183" i="8"/>
  <c r="AG183" i="8" s="1"/>
  <c r="S182" i="8"/>
  <c r="U182" i="8" s="1"/>
  <c r="T181" i="8"/>
  <c r="N182" i="15" l="1"/>
  <c r="G182" i="15"/>
  <c r="J182" i="15"/>
  <c r="L182" i="15"/>
  <c r="H182" i="15"/>
  <c r="F183" i="15"/>
  <c r="M182" i="15"/>
  <c r="I182" i="15"/>
  <c r="O182" i="15"/>
  <c r="Z182" i="8"/>
  <c r="V182" i="8"/>
  <c r="AA182" i="8"/>
  <c r="W182" i="8"/>
  <c r="AB182" i="8"/>
  <c r="Y182" i="8"/>
  <c r="J184" i="8"/>
  <c r="I185" i="8"/>
  <c r="N184" i="8"/>
  <c r="AG184" i="8" s="1"/>
  <c r="T182" i="8"/>
  <c r="S183" i="8"/>
  <c r="U183" i="8" s="1"/>
  <c r="I183" i="15" l="1"/>
  <c r="G183" i="15"/>
  <c r="J183" i="15"/>
  <c r="O183" i="15"/>
  <c r="H183" i="15"/>
  <c r="M183" i="15"/>
  <c r="F184" i="15"/>
  <c r="N183" i="15"/>
  <c r="L183" i="15"/>
  <c r="W183" i="8"/>
  <c r="AB183" i="8"/>
  <c r="Y183" i="8"/>
  <c r="Z183" i="8"/>
  <c r="AA183" i="8"/>
  <c r="V183" i="8"/>
  <c r="N185" i="8"/>
  <c r="AG185" i="8" s="1"/>
  <c r="I186" i="8"/>
  <c r="J185" i="8"/>
  <c r="T183" i="8"/>
  <c r="S184" i="8"/>
  <c r="U184" i="8" s="1"/>
  <c r="J184" i="15" l="1"/>
  <c r="G184" i="15"/>
  <c r="F185" i="15"/>
  <c r="I184" i="15"/>
  <c r="H184" i="15"/>
  <c r="M184" i="15"/>
  <c r="N184" i="15"/>
  <c r="O184" i="15"/>
  <c r="L184" i="15"/>
  <c r="Z184" i="8"/>
  <c r="V184" i="8"/>
  <c r="AA184" i="8"/>
  <c r="W184" i="8"/>
  <c r="AB184" i="8"/>
  <c r="Y184" i="8"/>
  <c r="I187" i="8"/>
  <c r="N186" i="8"/>
  <c r="AG186" i="8" s="1"/>
  <c r="J186" i="8"/>
  <c r="S185" i="8"/>
  <c r="U185" i="8" s="1"/>
  <c r="T184" i="8"/>
  <c r="F186" i="15" l="1"/>
  <c r="G185" i="15"/>
  <c r="J185" i="15"/>
  <c r="L185" i="15"/>
  <c r="H185" i="15"/>
  <c r="M185" i="15"/>
  <c r="I185" i="15"/>
  <c r="N185" i="15"/>
  <c r="O185" i="15"/>
  <c r="W185" i="8"/>
  <c r="AB185" i="8"/>
  <c r="Y185" i="8"/>
  <c r="Z185" i="8"/>
  <c r="V185" i="8"/>
  <c r="AA185" i="8"/>
  <c r="N187" i="8"/>
  <c r="AG187" i="8" s="1"/>
  <c r="J187" i="8"/>
  <c r="I188" i="8"/>
  <c r="S186" i="8"/>
  <c r="U186" i="8" s="1"/>
  <c r="T185" i="8"/>
  <c r="N186" i="15" l="1"/>
  <c r="G186" i="15"/>
  <c r="M186" i="15"/>
  <c r="J186" i="15"/>
  <c r="H186" i="15"/>
  <c r="O186" i="15"/>
  <c r="F187" i="15"/>
  <c r="I186" i="15"/>
  <c r="L186" i="15"/>
  <c r="Z186" i="8"/>
  <c r="V186" i="8"/>
  <c r="AA186" i="8"/>
  <c r="W186" i="8"/>
  <c r="AB186" i="8"/>
  <c r="Y186" i="8"/>
  <c r="J188" i="8"/>
  <c r="N188" i="8"/>
  <c r="AG188" i="8" s="1"/>
  <c r="I189" i="8"/>
  <c r="T186" i="8"/>
  <c r="S187" i="8"/>
  <c r="U187" i="8" s="1"/>
  <c r="O187" i="15" l="1"/>
  <c r="G187" i="15"/>
  <c r="L187" i="15"/>
  <c r="J187" i="15"/>
  <c r="H187" i="15"/>
  <c r="N187" i="15"/>
  <c r="M187" i="15"/>
  <c r="I187" i="15"/>
  <c r="F188" i="15"/>
  <c r="W187" i="8"/>
  <c r="AB187" i="8"/>
  <c r="Y187" i="8"/>
  <c r="Z187" i="8"/>
  <c r="AA187" i="8"/>
  <c r="V187" i="8"/>
  <c r="N189" i="8"/>
  <c r="AG189" i="8" s="1"/>
  <c r="J189" i="8"/>
  <c r="I190" i="8"/>
  <c r="T187" i="8"/>
  <c r="S188" i="8"/>
  <c r="U188" i="8" s="1"/>
  <c r="N188" i="15" l="1"/>
  <c r="G188" i="15"/>
  <c r="L188" i="15"/>
  <c r="O188" i="15"/>
  <c r="H188" i="15"/>
  <c r="M188" i="15"/>
  <c r="J188" i="15"/>
  <c r="I188" i="15"/>
  <c r="F189" i="15"/>
  <c r="Z188" i="8"/>
  <c r="V188" i="8"/>
  <c r="AA188" i="8"/>
  <c r="W188" i="8"/>
  <c r="AB188" i="8"/>
  <c r="Y188" i="8"/>
  <c r="I191" i="8"/>
  <c r="J190" i="8"/>
  <c r="N190" i="8"/>
  <c r="AG190" i="8" s="1"/>
  <c r="S189" i="8"/>
  <c r="U189" i="8" s="1"/>
  <c r="T188" i="8"/>
  <c r="M189" i="15" l="1"/>
  <c r="G189" i="15"/>
  <c r="J189" i="15"/>
  <c r="N189" i="15"/>
  <c r="H189" i="15"/>
  <c r="F190" i="15"/>
  <c r="I189" i="15"/>
  <c r="L189" i="15"/>
  <c r="O189" i="15"/>
  <c r="W189" i="8"/>
  <c r="AB189" i="8"/>
  <c r="Y189" i="8"/>
  <c r="Z189" i="8"/>
  <c r="V189" i="8"/>
  <c r="AA189" i="8"/>
  <c r="J191" i="8"/>
  <c r="I192" i="8"/>
  <c r="N191" i="8"/>
  <c r="AG191" i="8" s="1"/>
  <c r="S190" i="8"/>
  <c r="U190" i="8" s="1"/>
  <c r="T189" i="8"/>
  <c r="O190" i="15" l="1"/>
  <c r="G190" i="15"/>
  <c r="J190" i="15"/>
  <c r="I190" i="15"/>
  <c r="H190" i="15"/>
  <c r="F191" i="15"/>
  <c r="N190" i="15"/>
  <c r="M190" i="15"/>
  <c r="L190" i="15"/>
  <c r="Z190" i="8"/>
  <c r="V190" i="8"/>
  <c r="AA190" i="8"/>
  <c r="W190" i="8"/>
  <c r="AB190" i="8"/>
  <c r="Y190" i="8"/>
  <c r="J192" i="8"/>
  <c r="I193" i="8"/>
  <c r="N192" i="8"/>
  <c r="AG192" i="8" s="1"/>
  <c r="T190" i="8"/>
  <c r="S191" i="8"/>
  <c r="U191" i="8" s="1"/>
  <c r="N191" i="15" l="1"/>
  <c r="G191" i="15"/>
  <c r="L191" i="15"/>
  <c r="I191" i="15"/>
  <c r="H191" i="15"/>
  <c r="J191" i="15"/>
  <c r="O191" i="15"/>
  <c r="M191" i="15"/>
  <c r="F192" i="15"/>
  <c r="W191" i="8"/>
  <c r="AB191" i="8"/>
  <c r="Y191" i="8"/>
  <c r="Z191" i="8"/>
  <c r="AA191" i="8"/>
  <c r="V191" i="8"/>
  <c r="N193" i="8"/>
  <c r="AG193" i="8" s="1"/>
  <c r="I194" i="8"/>
  <c r="J193" i="8"/>
  <c r="T191" i="8"/>
  <c r="S192" i="8"/>
  <c r="U192" i="8" s="1"/>
  <c r="F193" i="15" l="1"/>
  <c r="G192" i="15"/>
  <c r="O192" i="15"/>
  <c r="I192" i="15"/>
  <c r="H192" i="15"/>
  <c r="J192" i="15"/>
  <c r="M192" i="15"/>
  <c r="L192" i="15"/>
  <c r="N192" i="15"/>
  <c r="Z192" i="8"/>
  <c r="V192" i="8"/>
  <c r="AA192" i="8"/>
  <c r="W192" i="8"/>
  <c r="AB192" i="8"/>
  <c r="Y192" i="8"/>
  <c r="I195" i="8"/>
  <c r="N194" i="8"/>
  <c r="AG194" i="8" s="1"/>
  <c r="J194" i="8"/>
  <c r="S193" i="8"/>
  <c r="U193" i="8" s="1"/>
  <c r="T192" i="8"/>
  <c r="J193" i="15" l="1"/>
  <c r="G193" i="15"/>
  <c r="L193" i="15"/>
  <c r="M193" i="15"/>
  <c r="H193" i="15"/>
  <c r="I193" i="15"/>
  <c r="F194" i="15"/>
  <c r="N193" i="15"/>
  <c r="O193" i="15"/>
  <c r="W193" i="8"/>
  <c r="AB193" i="8"/>
  <c r="Y193" i="8"/>
  <c r="Z193" i="8"/>
  <c r="V193" i="8"/>
  <c r="AA193" i="8"/>
  <c r="N195" i="8"/>
  <c r="AG195" i="8" s="1"/>
  <c r="I196" i="8"/>
  <c r="J195" i="8"/>
  <c r="S194" i="8"/>
  <c r="U194" i="8" s="1"/>
  <c r="T193" i="8"/>
  <c r="J194" i="15" l="1"/>
  <c r="G194" i="15"/>
  <c r="M194" i="15"/>
  <c r="L194" i="15"/>
  <c r="H194" i="15"/>
  <c r="O194" i="15"/>
  <c r="N194" i="15"/>
  <c r="I194" i="15"/>
  <c r="F195" i="15"/>
  <c r="Z194" i="8"/>
  <c r="V194" i="8"/>
  <c r="AA194" i="8"/>
  <c r="W194" i="8"/>
  <c r="AB194" i="8"/>
  <c r="Y194" i="8"/>
  <c r="J196" i="8"/>
  <c r="N196" i="8"/>
  <c r="AG196" i="8" s="1"/>
  <c r="I197" i="8"/>
  <c r="T194" i="8"/>
  <c r="S195" i="8"/>
  <c r="U195" i="8" s="1"/>
  <c r="N195" i="15" l="1"/>
  <c r="G195" i="15"/>
  <c r="M195" i="15"/>
  <c r="I195" i="15"/>
  <c r="H195" i="15"/>
  <c r="F196" i="15"/>
  <c r="O195" i="15"/>
  <c r="L195" i="15"/>
  <c r="J195" i="15"/>
  <c r="W195" i="8"/>
  <c r="AB195" i="8"/>
  <c r="Y195" i="8"/>
  <c r="Z195" i="8"/>
  <c r="AA195" i="8"/>
  <c r="V195" i="8"/>
  <c r="N197" i="8"/>
  <c r="AG197" i="8" s="1"/>
  <c r="J197" i="8"/>
  <c r="I198" i="8"/>
  <c r="S196" i="8"/>
  <c r="U196" i="8" s="1"/>
  <c r="T195" i="8"/>
  <c r="J196" i="15" l="1"/>
  <c r="G196" i="15"/>
  <c r="L196" i="15"/>
  <c r="N196" i="15"/>
  <c r="H196" i="15"/>
  <c r="M196" i="15"/>
  <c r="O196" i="15"/>
  <c r="I196" i="15"/>
  <c r="F197" i="15"/>
  <c r="Z196" i="8"/>
  <c r="V196" i="8"/>
  <c r="AA196" i="8"/>
  <c r="W196" i="8"/>
  <c r="AB196" i="8"/>
  <c r="Y196" i="8"/>
  <c r="I199" i="8"/>
  <c r="J198" i="8"/>
  <c r="N198" i="8"/>
  <c r="AG198" i="8" s="1"/>
  <c r="T196" i="8"/>
  <c r="S197" i="8"/>
  <c r="U197" i="8" s="1"/>
  <c r="F198" i="15" l="1"/>
  <c r="G197" i="15"/>
  <c r="I197" i="15"/>
  <c r="L197" i="15"/>
  <c r="H197" i="15"/>
  <c r="O197" i="15"/>
  <c r="M197" i="15"/>
  <c r="J197" i="15"/>
  <c r="N197" i="15"/>
  <c r="W197" i="8"/>
  <c r="AB197" i="8"/>
  <c r="Y197" i="8"/>
  <c r="Z197" i="8"/>
  <c r="V197" i="8"/>
  <c r="AA197" i="8"/>
  <c r="I200" i="8"/>
  <c r="J199" i="8"/>
  <c r="N199" i="8"/>
  <c r="AG199" i="8" s="1"/>
  <c r="T197" i="8"/>
  <c r="S198" i="8"/>
  <c r="U198" i="8" s="1"/>
  <c r="O198" i="15" l="1"/>
  <c r="G198" i="15"/>
  <c r="J198" i="15"/>
  <c r="N198" i="15"/>
  <c r="H198" i="15"/>
  <c r="F199" i="15"/>
  <c r="L198" i="15"/>
  <c r="I198" i="15"/>
  <c r="M198" i="15"/>
  <c r="Z198" i="8"/>
  <c r="V198" i="8"/>
  <c r="AA198" i="8"/>
  <c r="W198" i="8"/>
  <c r="AB198" i="8"/>
  <c r="Y198" i="8"/>
  <c r="J200" i="8"/>
  <c r="I201" i="8"/>
  <c r="N200" i="8"/>
  <c r="AG200" i="8" s="1"/>
  <c r="S199" i="8"/>
  <c r="U199" i="8" s="1"/>
  <c r="T198" i="8"/>
  <c r="N199" i="15" l="1"/>
  <c r="G199" i="15"/>
  <c r="L199" i="15"/>
  <c r="O199" i="15"/>
  <c r="H199" i="15"/>
  <c r="J199" i="15"/>
  <c r="I199" i="15"/>
  <c r="M199" i="15"/>
  <c r="F200" i="15"/>
  <c r="W199" i="8"/>
  <c r="AB199" i="8"/>
  <c r="Y199" i="8"/>
  <c r="Z199" i="8"/>
  <c r="AA199" i="8"/>
  <c r="V199" i="8"/>
  <c r="N201" i="8"/>
  <c r="AG201" i="8" s="1"/>
  <c r="I202" i="8"/>
  <c r="J201" i="8"/>
  <c r="S200" i="8"/>
  <c r="U200" i="8" s="1"/>
  <c r="T199" i="8"/>
  <c r="J200" i="15" l="1"/>
  <c r="G200" i="15"/>
  <c r="F201" i="15"/>
  <c r="I200" i="15"/>
  <c r="H200" i="15"/>
  <c r="M200" i="15"/>
  <c r="L200" i="15"/>
  <c r="O200" i="15"/>
  <c r="N200" i="15"/>
  <c r="Z200" i="8"/>
  <c r="V200" i="8"/>
  <c r="AA200" i="8"/>
  <c r="W200" i="8"/>
  <c r="AB200" i="8"/>
  <c r="Y200" i="8"/>
  <c r="I203" i="8"/>
  <c r="N202" i="8"/>
  <c r="AG202" i="8" s="1"/>
  <c r="J202" i="8"/>
  <c r="T200" i="8"/>
  <c r="S201" i="8"/>
  <c r="U201" i="8" s="1"/>
  <c r="J201" i="15" l="1"/>
  <c r="G201" i="15"/>
  <c r="L201" i="15"/>
  <c r="M201" i="15"/>
  <c r="H201" i="15"/>
  <c r="F202" i="15"/>
  <c r="I201" i="15"/>
  <c r="N201" i="15"/>
  <c r="O201" i="15"/>
  <c r="W201" i="8"/>
  <c r="AB201" i="8"/>
  <c r="Y201" i="8"/>
  <c r="Z201" i="8"/>
  <c r="V201" i="8"/>
  <c r="AA201" i="8"/>
  <c r="N203" i="8"/>
  <c r="AG203" i="8" s="1"/>
  <c r="J203" i="8"/>
  <c r="I204" i="8"/>
  <c r="T201" i="8"/>
  <c r="S202" i="8"/>
  <c r="U202" i="8" s="1"/>
  <c r="L202" i="15" l="1"/>
  <c r="G202" i="15"/>
  <c r="M202" i="15"/>
  <c r="I202" i="15"/>
  <c r="H202" i="15"/>
  <c r="O202" i="15"/>
  <c r="N202" i="15"/>
  <c r="J202" i="15"/>
  <c r="F203" i="15"/>
  <c r="Z202" i="8"/>
  <c r="V202" i="8"/>
  <c r="AA202" i="8"/>
  <c r="W202" i="8"/>
  <c r="AB202" i="8"/>
  <c r="Y202" i="8"/>
  <c r="J204" i="8"/>
  <c r="N204" i="8"/>
  <c r="AG204" i="8" s="1"/>
  <c r="I205" i="8"/>
  <c r="S203" i="8"/>
  <c r="U203" i="8" s="1"/>
  <c r="T202" i="8"/>
  <c r="N203" i="15" l="1"/>
  <c r="G203" i="15"/>
  <c r="M203" i="15"/>
  <c r="I203" i="15"/>
  <c r="H203" i="15"/>
  <c r="F204" i="15"/>
  <c r="O203" i="15"/>
  <c r="L203" i="15"/>
  <c r="J203" i="15"/>
  <c r="W203" i="8"/>
  <c r="AB203" i="8"/>
  <c r="Y203" i="8"/>
  <c r="Z203" i="8"/>
  <c r="AA203" i="8"/>
  <c r="V203" i="8"/>
  <c r="N205" i="8"/>
  <c r="AG205" i="8" s="1"/>
  <c r="J205" i="8"/>
  <c r="I206" i="8"/>
  <c r="T203" i="8"/>
  <c r="S204" i="8"/>
  <c r="U204" i="8" s="1"/>
  <c r="N204" i="15" l="1"/>
  <c r="G204" i="15"/>
  <c r="L204" i="15"/>
  <c r="M204" i="15"/>
  <c r="H204" i="15"/>
  <c r="F205" i="15"/>
  <c r="J204" i="15"/>
  <c r="I204" i="15"/>
  <c r="O204" i="15"/>
  <c r="Z204" i="8"/>
  <c r="V204" i="8"/>
  <c r="AA204" i="8"/>
  <c r="W204" i="8"/>
  <c r="AB204" i="8"/>
  <c r="Y204" i="8"/>
  <c r="I207" i="8"/>
  <c r="J206" i="8"/>
  <c r="N206" i="8"/>
  <c r="AG206" i="8" s="1"/>
  <c r="T204" i="8"/>
  <c r="S205" i="8"/>
  <c r="U205" i="8" s="1"/>
  <c r="L205" i="15" l="1"/>
  <c r="G205" i="15"/>
  <c r="O205" i="15"/>
  <c r="N205" i="15"/>
  <c r="H205" i="15"/>
  <c r="M205" i="15"/>
  <c r="J205" i="15"/>
  <c r="F206" i="15"/>
  <c r="I205" i="15"/>
  <c r="W205" i="8"/>
  <c r="AB205" i="8"/>
  <c r="Y205" i="8"/>
  <c r="Z205" i="8"/>
  <c r="V205" i="8"/>
  <c r="AA205" i="8"/>
  <c r="J207" i="8"/>
  <c r="I208" i="8"/>
  <c r="N207" i="8"/>
  <c r="AG207" i="8" s="1"/>
  <c r="S206" i="8"/>
  <c r="U206" i="8" s="1"/>
  <c r="T205" i="8"/>
  <c r="L206" i="15" l="1"/>
  <c r="G206" i="15"/>
  <c r="J206" i="15"/>
  <c r="M206" i="15"/>
  <c r="H206" i="15"/>
  <c r="F207" i="15"/>
  <c r="O206" i="15"/>
  <c r="I206" i="15"/>
  <c r="N206" i="15"/>
  <c r="Z206" i="8"/>
  <c r="V206" i="8"/>
  <c r="AA206" i="8"/>
  <c r="W206" i="8"/>
  <c r="AB206" i="8"/>
  <c r="Y206" i="8"/>
  <c r="J208" i="8"/>
  <c r="I209" i="8"/>
  <c r="N208" i="8"/>
  <c r="AG208" i="8" s="1"/>
  <c r="S207" i="8"/>
  <c r="U207" i="8" s="1"/>
  <c r="T206" i="8"/>
  <c r="J207" i="15" l="1"/>
  <c r="G207" i="15"/>
  <c r="O207" i="15"/>
  <c r="M207" i="15"/>
  <c r="H207" i="15"/>
  <c r="F208" i="15"/>
  <c r="N207" i="15"/>
  <c r="L207" i="15"/>
  <c r="I207" i="15"/>
  <c r="W207" i="8"/>
  <c r="AB207" i="8"/>
  <c r="Y207" i="8"/>
  <c r="Z207" i="8"/>
  <c r="AA207" i="8"/>
  <c r="V207" i="8"/>
  <c r="N209" i="8"/>
  <c r="AG209" i="8" s="1"/>
  <c r="I210" i="8"/>
  <c r="J209" i="8"/>
  <c r="T207" i="8"/>
  <c r="S208" i="8"/>
  <c r="U208" i="8" s="1"/>
  <c r="J208" i="15" l="1"/>
  <c r="G208" i="15"/>
  <c r="F209" i="15"/>
  <c r="I208" i="15"/>
  <c r="H208" i="15"/>
  <c r="M208" i="15"/>
  <c r="L208" i="15"/>
  <c r="O208" i="15"/>
  <c r="N208" i="15"/>
  <c r="Z208" i="8"/>
  <c r="V208" i="8"/>
  <c r="AA208" i="8"/>
  <c r="W208" i="8"/>
  <c r="AB208" i="8"/>
  <c r="Y208" i="8"/>
  <c r="I211" i="8"/>
  <c r="N210" i="8"/>
  <c r="AG210" i="8" s="1"/>
  <c r="J210" i="8"/>
  <c r="T208" i="8"/>
  <c r="S209" i="8"/>
  <c r="U209" i="8" s="1"/>
  <c r="J209" i="15" l="1"/>
  <c r="G209" i="15"/>
  <c r="L209" i="15"/>
  <c r="M209" i="15"/>
  <c r="H209" i="15"/>
  <c r="I209" i="15"/>
  <c r="N209" i="15"/>
  <c r="O209" i="15"/>
  <c r="F210" i="15"/>
  <c r="W209" i="8"/>
  <c r="AB209" i="8"/>
  <c r="Y209" i="8"/>
  <c r="Z209" i="8"/>
  <c r="V209" i="8"/>
  <c r="AA209" i="8"/>
  <c r="N211" i="8"/>
  <c r="AG211" i="8" s="1"/>
  <c r="I212" i="8"/>
  <c r="J211" i="8"/>
  <c r="T209" i="8"/>
  <c r="S210" i="8"/>
  <c r="U210" i="8" s="1"/>
  <c r="I210" i="15" l="1"/>
  <c r="G210" i="15"/>
  <c r="M210" i="15"/>
  <c r="N210" i="15"/>
  <c r="H210" i="15"/>
  <c r="O210" i="15"/>
  <c r="F211" i="15"/>
  <c r="J210" i="15"/>
  <c r="L210" i="15"/>
  <c r="Z210" i="8"/>
  <c r="V210" i="8"/>
  <c r="AA210" i="8"/>
  <c r="W210" i="8"/>
  <c r="AB210" i="8"/>
  <c r="Y210" i="8"/>
  <c r="J212" i="8"/>
  <c r="N212" i="8"/>
  <c r="AG212" i="8" s="1"/>
  <c r="I213" i="8"/>
  <c r="S211" i="8"/>
  <c r="U211" i="8" s="1"/>
  <c r="T210" i="8"/>
  <c r="L211" i="15" l="1"/>
  <c r="G211" i="15"/>
  <c r="J211" i="15"/>
  <c r="F212" i="15"/>
  <c r="H211" i="15"/>
  <c r="N211" i="15"/>
  <c r="O211" i="15"/>
  <c r="I211" i="15"/>
  <c r="M211" i="15"/>
  <c r="W211" i="8"/>
  <c r="AB211" i="8"/>
  <c r="Y211" i="8"/>
  <c r="Z211" i="8"/>
  <c r="AA211" i="8"/>
  <c r="V211" i="8"/>
  <c r="N213" i="8"/>
  <c r="AG213" i="8" s="1"/>
  <c r="J213" i="8"/>
  <c r="I214" i="8"/>
  <c r="T211" i="8"/>
  <c r="S212" i="8"/>
  <c r="U212" i="8" s="1"/>
  <c r="F213" i="15" l="1"/>
  <c r="G212" i="15"/>
  <c r="L212" i="15"/>
  <c r="J212" i="15"/>
  <c r="H212" i="15"/>
  <c r="M212" i="15"/>
  <c r="I212" i="15"/>
  <c r="O212" i="15"/>
  <c r="N212" i="15"/>
  <c r="Z212" i="8"/>
  <c r="V212" i="8"/>
  <c r="AA212" i="8"/>
  <c r="W212" i="8"/>
  <c r="AB212" i="8"/>
  <c r="Y212" i="8"/>
  <c r="I215" i="8"/>
  <c r="J214" i="8"/>
  <c r="N214" i="8"/>
  <c r="AG214" i="8" s="1"/>
  <c r="T212" i="8"/>
  <c r="S213" i="8"/>
  <c r="U213" i="8" s="1"/>
  <c r="F214" i="15" l="1"/>
  <c r="G213" i="15"/>
  <c r="I213" i="15"/>
  <c r="L213" i="15"/>
  <c r="H213" i="15"/>
  <c r="O213" i="15"/>
  <c r="M213" i="15"/>
  <c r="J213" i="15"/>
  <c r="N213" i="15"/>
  <c r="W213" i="8"/>
  <c r="AB213" i="8"/>
  <c r="Y213" i="8"/>
  <c r="Z213" i="8"/>
  <c r="V213" i="8"/>
  <c r="AA213" i="8"/>
  <c r="I216" i="8"/>
  <c r="J215" i="8"/>
  <c r="N215" i="8"/>
  <c r="AG215" i="8" s="1"/>
  <c r="S214" i="8"/>
  <c r="U214" i="8" s="1"/>
  <c r="T213" i="8"/>
  <c r="N214" i="15" l="1"/>
  <c r="G214" i="15"/>
  <c r="J214" i="15"/>
  <c r="L214" i="15"/>
  <c r="H214" i="15"/>
  <c r="F215" i="15"/>
  <c r="M214" i="15"/>
  <c r="I214" i="15"/>
  <c r="O214" i="15"/>
  <c r="Z214" i="8"/>
  <c r="V214" i="8"/>
  <c r="AA214" i="8"/>
  <c r="W214" i="8"/>
  <c r="AB214" i="8"/>
  <c r="Y214" i="8"/>
  <c r="J216" i="8"/>
  <c r="I217" i="8"/>
  <c r="N216" i="8"/>
  <c r="AG216" i="8" s="1"/>
  <c r="T214" i="8"/>
  <c r="S215" i="8"/>
  <c r="U215" i="8" s="1"/>
  <c r="L215" i="15" l="1"/>
  <c r="G215" i="15"/>
  <c r="I215" i="15"/>
  <c r="F216" i="15"/>
  <c r="H215" i="15"/>
  <c r="J215" i="15"/>
  <c r="O215" i="15"/>
  <c r="M215" i="15"/>
  <c r="N215" i="15"/>
  <c r="W215" i="8"/>
  <c r="AB215" i="8"/>
  <c r="Y215" i="8"/>
  <c r="Z215" i="8"/>
  <c r="AA215" i="8"/>
  <c r="V215" i="8"/>
  <c r="N217" i="8"/>
  <c r="AG217" i="8" s="1"/>
  <c r="I218" i="8"/>
  <c r="J217" i="8"/>
  <c r="T215" i="8"/>
  <c r="S216" i="8"/>
  <c r="U216" i="8" s="1"/>
  <c r="N216" i="15" l="1"/>
  <c r="G216" i="15"/>
  <c r="O216" i="15"/>
  <c r="L216" i="15"/>
  <c r="H216" i="15"/>
  <c r="J216" i="15"/>
  <c r="F217" i="15"/>
  <c r="I216" i="15"/>
  <c r="M216" i="15"/>
  <c r="Z216" i="8"/>
  <c r="V216" i="8"/>
  <c r="AA216" i="8"/>
  <c r="W216" i="8"/>
  <c r="AB216" i="8"/>
  <c r="Y216" i="8"/>
  <c r="I219" i="8"/>
  <c r="N218" i="8"/>
  <c r="AG218" i="8" s="1"/>
  <c r="J218" i="8"/>
  <c r="S217" i="8"/>
  <c r="U217" i="8" s="1"/>
  <c r="T216" i="8"/>
  <c r="M217" i="15" l="1"/>
  <c r="G217" i="15"/>
  <c r="I217" i="15"/>
  <c r="N217" i="15"/>
  <c r="H217" i="15"/>
  <c r="O217" i="15"/>
  <c r="F218" i="15"/>
  <c r="J217" i="15"/>
  <c r="L217" i="15"/>
  <c r="W217" i="8"/>
  <c r="AB217" i="8"/>
  <c r="Y217" i="8"/>
  <c r="Z217" i="8"/>
  <c r="V217" i="8"/>
  <c r="AA217" i="8"/>
  <c r="N219" i="8"/>
  <c r="AG219" i="8" s="1"/>
  <c r="J219" i="8"/>
  <c r="I220" i="8"/>
  <c r="T217" i="8"/>
  <c r="S218" i="8"/>
  <c r="U218" i="8" s="1"/>
  <c r="O218" i="15" l="1"/>
  <c r="G218" i="15"/>
  <c r="F219" i="15"/>
  <c r="I218" i="15"/>
  <c r="H218" i="15"/>
  <c r="L218" i="15"/>
  <c r="N218" i="15"/>
  <c r="M218" i="15"/>
  <c r="J218" i="15"/>
  <c r="Z218" i="8"/>
  <c r="V218" i="8"/>
  <c r="AA218" i="8"/>
  <c r="W218" i="8"/>
  <c r="AB218" i="8"/>
  <c r="Y218" i="8"/>
  <c r="J220" i="8"/>
  <c r="N220" i="8"/>
  <c r="AG220" i="8" s="1"/>
  <c r="I221" i="8"/>
  <c r="T218" i="8"/>
  <c r="S219" i="8"/>
  <c r="U219" i="8" s="1"/>
  <c r="O219" i="15" l="1"/>
  <c r="G219" i="15"/>
  <c r="J219" i="15"/>
  <c r="L219" i="15"/>
  <c r="H219" i="15"/>
  <c r="N219" i="15"/>
  <c r="F220" i="15"/>
  <c r="I219" i="15"/>
  <c r="M219" i="15"/>
  <c r="W219" i="8"/>
  <c r="AB219" i="8"/>
  <c r="Y219" i="8"/>
  <c r="Z219" i="8"/>
  <c r="AA219" i="8"/>
  <c r="V219" i="8"/>
  <c r="N221" i="8"/>
  <c r="AG221" i="8" s="1"/>
  <c r="J221" i="8"/>
  <c r="I222" i="8"/>
  <c r="T219" i="8"/>
  <c r="S220" i="8"/>
  <c r="U220" i="8" s="1"/>
  <c r="N220" i="15" l="1"/>
  <c r="G220" i="15"/>
  <c r="L220" i="15"/>
  <c r="O220" i="15"/>
  <c r="H220" i="15"/>
  <c r="M220" i="15"/>
  <c r="F221" i="15"/>
  <c r="I220" i="15"/>
  <c r="J220" i="15"/>
  <c r="Z220" i="8"/>
  <c r="V220" i="8"/>
  <c r="AA220" i="8"/>
  <c r="W220" i="8"/>
  <c r="AB220" i="8"/>
  <c r="Y220" i="8"/>
  <c r="I223" i="8"/>
  <c r="J222" i="8"/>
  <c r="N222" i="8"/>
  <c r="AG222" i="8" s="1"/>
  <c r="S221" i="8"/>
  <c r="U221" i="8" s="1"/>
  <c r="T220" i="8"/>
  <c r="N221" i="15" l="1"/>
  <c r="G221" i="15"/>
  <c r="L221" i="15"/>
  <c r="I221" i="15"/>
  <c r="H221" i="15"/>
  <c r="F222" i="15"/>
  <c r="O221" i="15"/>
  <c r="M221" i="15"/>
  <c r="J221" i="15"/>
  <c r="W221" i="8"/>
  <c r="AB221" i="8"/>
  <c r="Y221" i="8"/>
  <c r="Z221" i="8"/>
  <c r="V221" i="8"/>
  <c r="AA221" i="8"/>
  <c r="J223" i="8"/>
  <c r="I224" i="8"/>
  <c r="N223" i="8"/>
  <c r="AG223" i="8" s="1"/>
  <c r="S222" i="8"/>
  <c r="U222" i="8" s="1"/>
  <c r="T221" i="8"/>
  <c r="O222" i="15" l="1"/>
  <c r="G222" i="15"/>
  <c r="J222" i="15"/>
  <c r="N222" i="15"/>
  <c r="H222" i="15"/>
  <c r="F223" i="15"/>
  <c r="L222" i="15"/>
  <c r="I222" i="15"/>
  <c r="M222" i="15"/>
  <c r="Z222" i="8"/>
  <c r="V222" i="8"/>
  <c r="AA222" i="8"/>
  <c r="W222" i="8"/>
  <c r="AB222" i="8"/>
  <c r="Y222" i="8"/>
  <c r="J224" i="8"/>
  <c r="I225" i="8"/>
  <c r="N224" i="8"/>
  <c r="AG224" i="8" s="1"/>
  <c r="T222" i="8"/>
  <c r="S223" i="8"/>
  <c r="U223" i="8" s="1"/>
  <c r="N223" i="15" l="1"/>
  <c r="G223" i="15"/>
  <c r="L223" i="15"/>
  <c r="I223" i="15"/>
  <c r="H223" i="15"/>
  <c r="J223" i="15"/>
  <c r="O223" i="15"/>
  <c r="M223" i="15"/>
  <c r="F224" i="15"/>
  <c r="W223" i="8"/>
  <c r="AB223" i="8"/>
  <c r="Y223" i="8"/>
  <c r="Z223" i="8"/>
  <c r="AA223" i="8"/>
  <c r="V223" i="8"/>
  <c r="N225" i="8"/>
  <c r="AG225" i="8" s="1"/>
  <c r="I226" i="8"/>
  <c r="J225" i="8"/>
  <c r="T223" i="8"/>
  <c r="S224" i="8"/>
  <c r="U224" i="8" s="1"/>
  <c r="N224" i="15" l="1"/>
  <c r="G224" i="15"/>
  <c r="O224" i="15"/>
  <c r="J224" i="15"/>
  <c r="H224" i="15"/>
  <c r="F225" i="15"/>
  <c r="I224" i="15"/>
  <c r="M224" i="15"/>
  <c r="L224" i="15"/>
  <c r="Z224" i="8"/>
  <c r="V224" i="8"/>
  <c r="AA224" i="8"/>
  <c r="W224" i="8"/>
  <c r="AB224" i="8"/>
  <c r="Y224" i="8"/>
  <c r="I227" i="8"/>
  <c r="N226" i="8"/>
  <c r="AG226" i="8" s="1"/>
  <c r="J226" i="8"/>
  <c r="T224" i="8"/>
  <c r="S225" i="8"/>
  <c r="U225" i="8" s="1"/>
  <c r="M225" i="15" l="1"/>
  <c r="G225" i="15"/>
  <c r="O225" i="15"/>
  <c r="F226" i="15"/>
  <c r="H225" i="15"/>
  <c r="I225" i="15"/>
  <c r="N225" i="15"/>
  <c r="J225" i="15"/>
  <c r="L225" i="15"/>
  <c r="W225" i="8"/>
  <c r="AB225" i="8"/>
  <c r="Y225" i="8"/>
  <c r="Z225" i="8"/>
  <c r="V225" i="8"/>
  <c r="AA225" i="8"/>
  <c r="N227" i="8"/>
  <c r="AG227" i="8" s="1"/>
  <c r="I228" i="8"/>
  <c r="J227" i="8"/>
  <c r="T225" i="8"/>
  <c r="S226" i="8"/>
  <c r="U226" i="8" s="1"/>
  <c r="L226" i="15" l="1"/>
  <c r="G226" i="15"/>
  <c r="M226" i="15"/>
  <c r="N226" i="15"/>
  <c r="H226" i="15"/>
  <c r="F227" i="15"/>
  <c r="O226" i="15"/>
  <c r="J226" i="15"/>
  <c r="I226" i="15"/>
  <c r="Z226" i="8"/>
  <c r="V226" i="8"/>
  <c r="AA226" i="8"/>
  <c r="W226" i="8"/>
  <c r="AB226" i="8"/>
  <c r="Y226" i="8"/>
  <c r="J228" i="8"/>
  <c r="N228" i="8"/>
  <c r="AG228" i="8" s="1"/>
  <c r="I229" i="8"/>
  <c r="S227" i="8"/>
  <c r="U227" i="8" s="1"/>
  <c r="T226" i="8"/>
  <c r="F228" i="15" l="1"/>
  <c r="G227" i="15"/>
  <c r="O227" i="15"/>
  <c r="L227" i="15"/>
  <c r="H227" i="15"/>
  <c r="J227" i="15"/>
  <c r="N227" i="15"/>
  <c r="M227" i="15"/>
  <c r="I227" i="15"/>
  <c r="W227" i="8"/>
  <c r="AB227" i="8"/>
  <c r="Y227" i="8"/>
  <c r="Z227" i="8"/>
  <c r="AA227" i="8"/>
  <c r="V227" i="8"/>
  <c r="N229" i="8"/>
  <c r="AG229" i="8" s="1"/>
  <c r="J229" i="8"/>
  <c r="I230" i="8"/>
  <c r="S228" i="8"/>
  <c r="U228" i="8" s="1"/>
  <c r="T227" i="8"/>
  <c r="F229" i="15" l="1"/>
  <c r="G228" i="15"/>
  <c r="L228" i="15"/>
  <c r="N228" i="15"/>
  <c r="H228" i="15"/>
  <c r="O228" i="15"/>
  <c r="M228" i="15"/>
  <c r="J228" i="15"/>
  <c r="I228" i="15"/>
  <c r="Z228" i="8"/>
  <c r="V228" i="8"/>
  <c r="AA228" i="8"/>
  <c r="W228" i="8"/>
  <c r="AB228" i="8"/>
  <c r="Y228" i="8"/>
  <c r="I231" i="8"/>
  <c r="J230" i="8"/>
  <c r="N230" i="8"/>
  <c r="AG230" i="8" s="1"/>
  <c r="T228" i="8"/>
  <c r="S229" i="8"/>
  <c r="U229" i="8" s="1"/>
  <c r="L229" i="15" l="1"/>
  <c r="G229" i="15"/>
  <c r="J229" i="15"/>
  <c r="N229" i="15"/>
  <c r="H229" i="15"/>
  <c r="M229" i="15"/>
  <c r="O229" i="15"/>
  <c r="F230" i="15"/>
  <c r="I229" i="15"/>
  <c r="W229" i="8"/>
  <c r="AB229" i="8"/>
  <c r="Y229" i="8"/>
  <c r="Z229" i="8"/>
  <c r="V229" i="8"/>
  <c r="AA229" i="8"/>
  <c r="I232" i="8"/>
  <c r="J231" i="8"/>
  <c r="N231" i="8"/>
  <c r="AG231" i="8" s="1"/>
  <c r="T229" i="8"/>
  <c r="S230" i="8"/>
  <c r="U230" i="8" s="1"/>
  <c r="O230" i="15" l="1"/>
  <c r="G230" i="15"/>
  <c r="J230" i="15"/>
  <c r="N230" i="15"/>
  <c r="H230" i="15"/>
  <c r="F231" i="15"/>
  <c r="L230" i="15"/>
  <c r="I230" i="15"/>
  <c r="M230" i="15"/>
  <c r="Z230" i="8"/>
  <c r="V230" i="8"/>
  <c r="AA230" i="8"/>
  <c r="W230" i="8"/>
  <c r="AB230" i="8"/>
  <c r="Y230" i="8"/>
  <c r="J232" i="8"/>
  <c r="I233" i="8"/>
  <c r="N232" i="8"/>
  <c r="AG232" i="8" s="1"/>
  <c r="S231" i="8"/>
  <c r="U231" i="8" s="1"/>
  <c r="T230" i="8"/>
  <c r="N231" i="15" l="1"/>
  <c r="G231" i="15"/>
  <c r="J231" i="15"/>
  <c r="O231" i="15"/>
  <c r="H231" i="15"/>
  <c r="M231" i="15"/>
  <c r="F232" i="15"/>
  <c r="I231" i="15"/>
  <c r="L231" i="15"/>
  <c r="W231" i="8"/>
  <c r="AB231" i="8"/>
  <c r="Y231" i="8"/>
  <c r="Z231" i="8"/>
  <c r="AA231" i="8"/>
  <c r="V231" i="8"/>
  <c r="N233" i="8"/>
  <c r="AG233" i="8" s="1"/>
  <c r="I234" i="8"/>
  <c r="J233" i="8"/>
  <c r="T231" i="8"/>
  <c r="S232" i="8"/>
  <c r="U232" i="8" s="1"/>
  <c r="J232" i="15" l="1"/>
  <c r="G232" i="15"/>
  <c r="F233" i="15"/>
  <c r="I232" i="15"/>
  <c r="H232" i="15"/>
  <c r="M232" i="15"/>
  <c r="N232" i="15"/>
  <c r="O232" i="15"/>
  <c r="L232" i="15"/>
  <c r="Z232" i="8"/>
  <c r="V232" i="8"/>
  <c r="AA232" i="8"/>
  <c r="W232" i="8"/>
  <c r="AB232" i="8"/>
  <c r="Y232" i="8"/>
  <c r="I235" i="8"/>
  <c r="N234" i="8"/>
  <c r="AG234" i="8" s="1"/>
  <c r="J234" i="8"/>
  <c r="T232" i="8"/>
  <c r="S233" i="8"/>
  <c r="U233" i="8" s="1"/>
  <c r="F234" i="15" l="1"/>
  <c r="G233" i="15"/>
  <c r="I233" i="15"/>
  <c r="N233" i="15"/>
  <c r="H233" i="15"/>
  <c r="J233" i="15"/>
  <c r="L233" i="15"/>
  <c r="M233" i="15"/>
  <c r="O233" i="15"/>
  <c r="W233" i="8"/>
  <c r="AB233" i="8"/>
  <c r="Y233" i="8"/>
  <c r="Z233" i="8"/>
  <c r="V233" i="8"/>
  <c r="AA233" i="8"/>
  <c r="N235" i="8"/>
  <c r="AG235" i="8" s="1"/>
  <c r="J235" i="8"/>
  <c r="I236" i="8"/>
  <c r="S234" i="8"/>
  <c r="U234" i="8" s="1"/>
  <c r="T233" i="8"/>
  <c r="L234" i="15" l="1"/>
  <c r="G234" i="15"/>
  <c r="M234" i="15"/>
  <c r="N234" i="15"/>
  <c r="H234" i="15"/>
  <c r="O234" i="15"/>
  <c r="J234" i="15"/>
  <c r="I234" i="15"/>
  <c r="F235" i="15"/>
  <c r="Z234" i="8"/>
  <c r="V234" i="8"/>
  <c r="AA234" i="8"/>
  <c r="W234" i="8"/>
  <c r="AB234" i="8"/>
  <c r="Y234" i="8"/>
  <c r="J236" i="8"/>
  <c r="N236" i="8"/>
  <c r="AG236" i="8" s="1"/>
  <c r="I237" i="8"/>
  <c r="S235" i="8"/>
  <c r="U235" i="8" s="1"/>
  <c r="T234" i="8"/>
  <c r="J235" i="15" l="1"/>
  <c r="G235" i="15"/>
  <c r="N235" i="15"/>
  <c r="M235" i="15"/>
  <c r="H235" i="15"/>
  <c r="I235" i="15"/>
  <c r="F236" i="15"/>
  <c r="O235" i="15"/>
  <c r="L235" i="15"/>
  <c r="W235" i="8"/>
  <c r="AB235" i="8"/>
  <c r="Y235" i="8"/>
  <c r="Z235" i="8"/>
  <c r="AA235" i="8"/>
  <c r="V235" i="8"/>
  <c r="N237" i="8"/>
  <c r="AG237" i="8" s="1"/>
  <c r="J237" i="8"/>
  <c r="I238" i="8"/>
  <c r="T235" i="8"/>
  <c r="S236" i="8"/>
  <c r="U236" i="8" s="1"/>
  <c r="I236" i="15" l="1"/>
  <c r="G236" i="15"/>
  <c r="F237" i="15"/>
  <c r="L236" i="15"/>
  <c r="H236" i="15"/>
  <c r="N236" i="15"/>
  <c r="M236" i="15"/>
  <c r="O236" i="15"/>
  <c r="J236" i="15"/>
  <c r="Z236" i="8"/>
  <c r="V236" i="8"/>
  <c r="AA236" i="8"/>
  <c r="W236" i="8"/>
  <c r="AB236" i="8"/>
  <c r="Y236" i="8"/>
  <c r="I239" i="8"/>
  <c r="J238" i="8"/>
  <c r="N238" i="8"/>
  <c r="AG238" i="8" s="1"/>
  <c r="T236" i="8"/>
  <c r="S237" i="8"/>
  <c r="U237" i="8" s="1"/>
  <c r="N237" i="15" l="1"/>
  <c r="G237" i="15"/>
  <c r="M237" i="15"/>
  <c r="O237" i="15"/>
  <c r="H237" i="15"/>
  <c r="I237" i="15"/>
  <c r="L237" i="15"/>
  <c r="J237" i="15"/>
  <c r="F238" i="15"/>
  <c r="W237" i="8"/>
  <c r="AB237" i="8"/>
  <c r="Y237" i="8"/>
  <c r="Z237" i="8"/>
  <c r="V237" i="8"/>
  <c r="AA237" i="8"/>
  <c r="J239" i="8"/>
  <c r="I240" i="8"/>
  <c r="N239" i="8"/>
  <c r="AG239" i="8" s="1"/>
  <c r="T237" i="8"/>
  <c r="S238" i="8"/>
  <c r="U238" i="8" s="1"/>
  <c r="M238" i="15" l="1"/>
  <c r="G238" i="15"/>
  <c r="J238" i="15"/>
  <c r="N238" i="15"/>
  <c r="H238" i="15"/>
  <c r="F239" i="15"/>
  <c r="O238" i="15"/>
  <c r="L238" i="15"/>
  <c r="I238" i="15"/>
  <c r="Z238" i="8"/>
  <c r="V238" i="8"/>
  <c r="AA238" i="8"/>
  <c r="W238" i="8"/>
  <c r="Y238" i="8"/>
  <c r="AB238" i="8"/>
  <c r="J240" i="8"/>
  <c r="I241" i="8"/>
  <c r="N240" i="8"/>
  <c r="AG240" i="8" s="1"/>
  <c r="S239" i="8"/>
  <c r="U239" i="8" s="1"/>
  <c r="T238" i="8"/>
  <c r="O239" i="15" l="1"/>
  <c r="G239" i="15"/>
  <c r="I239" i="15"/>
  <c r="L239" i="15"/>
  <c r="H239" i="15"/>
  <c r="N239" i="15"/>
  <c r="M239" i="15"/>
  <c r="J239" i="15"/>
  <c r="F240" i="15"/>
  <c r="Y239" i="8"/>
  <c r="V239" i="8"/>
  <c r="AA239" i="8"/>
  <c r="W239" i="8"/>
  <c r="Z239" i="8"/>
  <c r="AB239" i="8"/>
  <c r="N241" i="8"/>
  <c r="AG241" i="8" s="1"/>
  <c r="I242" i="8"/>
  <c r="J241" i="8"/>
  <c r="T239" i="8"/>
  <c r="S240" i="8"/>
  <c r="U240" i="8" s="1"/>
  <c r="M240" i="15" l="1"/>
  <c r="G240" i="15"/>
  <c r="O240" i="15"/>
  <c r="I240" i="15"/>
  <c r="H240" i="15"/>
  <c r="J240" i="15"/>
  <c r="F241" i="15"/>
  <c r="N240" i="15"/>
  <c r="L240" i="15"/>
  <c r="V240" i="8"/>
  <c r="AA240" i="8"/>
  <c r="Y240" i="8"/>
  <c r="W240" i="8"/>
  <c r="Z240" i="8"/>
  <c r="AB240" i="8"/>
  <c r="I243" i="8"/>
  <c r="J242" i="8"/>
  <c r="N242" i="8"/>
  <c r="AG242" i="8" s="1"/>
  <c r="T240" i="8"/>
  <c r="S241" i="8"/>
  <c r="U241" i="8" s="1"/>
  <c r="I241" i="15" l="1"/>
  <c r="G241" i="15"/>
  <c r="L241" i="15"/>
  <c r="O241" i="15"/>
  <c r="H241" i="15"/>
  <c r="N241" i="15"/>
  <c r="M241" i="15"/>
  <c r="J241" i="15"/>
  <c r="F242" i="15"/>
  <c r="Y241" i="8"/>
  <c r="V241" i="8"/>
  <c r="AA241" i="8"/>
  <c r="Z241" i="8"/>
  <c r="AB241" i="8"/>
  <c r="W241" i="8"/>
  <c r="N243" i="8"/>
  <c r="AG243" i="8" s="1"/>
  <c r="I244" i="8"/>
  <c r="J243" i="8"/>
  <c r="S242" i="8"/>
  <c r="U242" i="8" s="1"/>
  <c r="T241" i="8"/>
  <c r="N242" i="15" l="1"/>
  <c r="G242" i="15"/>
  <c r="L242" i="15"/>
  <c r="O242" i="15"/>
  <c r="H242" i="15"/>
  <c r="F243" i="15"/>
  <c r="I242" i="15"/>
  <c r="M242" i="15"/>
  <c r="J242" i="15"/>
  <c r="V242" i="8"/>
  <c r="AA242" i="8"/>
  <c r="Y242" i="8"/>
  <c r="AB242" i="8"/>
  <c r="W242" i="8"/>
  <c r="Z242" i="8"/>
  <c r="J244" i="8"/>
  <c r="I245" i="8"/>
  <c r="N244" i="8"/>
  <c r="AG244" i="8" s="1"/>
  <c r="T242" i="8"/>
  <c r="S243" i="8"/>
  <c r="U243" i="8" s="1"/>
  <c r="F244" i="15" l="1"/>
  <c r="G243" i="15"/>
  <c r="N243" i="15"/>
  <c r="M243" i="15"/>
  <c r="H243" i="15"/>
  <c r="O243" i="15"/>
  <c r="I243" i="15"/>
  <c r="L243" i="15"/>
  <c r="J243" i="15"/>
  <c r="Y243" i="8"/>
  <c r="V243" i="8"/>
  <c r="AA243" i="8"/>
  <c r="W243" i="8"/>
  <c r="Z243" i="8"/>
  <c r="AB243" i="8"/>
  <c r="N245" i="8"/>
  <c r="AG245" i="8" s="1"/>
  <c r="J245" i="8"/>
  <c r="I246" i="8"/>
  <c r="T243" i="8"/>
  <c r="S244" i="8"/>
  <c r="U244" i="8" s="1"/>
  <c r="O244" i="15" l="1"/>
  <c r="G244" i="15"/>
  <c r="L244" i="15"/>
  <c r="N244" i="15"/>
  <c r="H244" i="15"/>
  <c r="I244" i="15"/>
  <c r="M244" i="15"/>
  <c r="J244" i="15"/>
  <c r="F245" i="15"/>
  <c r="V244" i="8"/>
  <c r="AA244" i="8"/>
  <c r="Y244" i="8"/>
  <c r="W244" i="8"/>
  <c r="Z244" i="8"/>
  <c r="AB244" i="8"/>
  <c r="I247" i="8"/>
  <c r="J246" i="8"/>
  <c r="N246" i="8"/>
  <c r="AG246" i="8" s="1"/>
  <c r="S245" i="8"/>
  <c r="U245" i="8" s="1"/>
  <c r="T244" i="8"/>
  <c r="L245" i="15" l="1"/>
  <c r="G245" i="15"/>
  <c r="N245" i="15"/>
  <c r="M245" i="15"/>
  <c r="H245" i="15"/>
  <c r="J245" i="15"/>
  <c r="F246" i="15"/>
  <c r="O245" i="15"/>
  <c r="I245" i="15"/>
  <c r="Y245" i="8"/>
  <c r="V245" i="8"/>
  <c r="AA245" i="8"/>
  <c r="Z245" i="8"/>
  <c r="AB245" i="8"/>
  <c r="W245" i="8"/>
  <c r="J247" i="8"/>
  <c r="N247" i="8"/>
  <c r="AG247" i="8" s="1"/>
  <c r="I248" i="8"/>
  <c r="S246" i="8"/>
  <c r="U246" i="8" s="1"/>
  <c r="T245" i="8"/>
  <c r="N246" i="15" l="1"/>
  <c r="G246" i="15"/>
  <c r="J246" i="15"/>
  <c r="O246" i="15"/>
  <c r="H246" i="15"/>
  <c r="F247" i="15"/>
  <c r="I246" i="15"/>
  <c r="L246" i="15"/>
  <c r="M246" i="15"/>
  <c r="V246" i="8"/>
  <c r="AA246" i="8"/>
  <c r="Y246" i="8"/>
  <c r="AB246" i="8"/>
  <c r="W246" i="8"/>
  <c r="Z246" i="8"/>
  <c r="J248" i="8"/>
  <c r="I249" i="8"/>
  <c r="N248" i="8"/>
  <c r="AG248" i="8" s="1"/>
  <c r="T246" i="8"/>
  <c r="S247" i="8"/>
  <c r="U247" i="8" s="1"/>
  <c r="I247" i="15" l="1"/>
  <c r="G247" i="15"/>
  <c r="L247" i="15"/>
  <c r="O247" i="15"/>
  <c r="H247" i="15"/>
  <c r="N247" i="15"/>
  <c r="M247" i="15"/>
  <c r="J247" i="15"/>
  <c r="F248" i="15"/>
  <c r="Y247" i="8"/>
  <c r="V247" i="8"/>
  <c r="AA247" i="8"/>
  <c r="W247" i="8"/>
  <c r="Z247" i="8"/>
  <c r="AB247" i="8"/>
  <c r="N249" i="8"/>
  <c r="AG249" i="8" s="1"/>
  <c r="J249" i="8"/>
  <c r="I250" i="8"/>
  <c r="T247" i="8"/>
  <c r="S248" i="8"/>
  <c r="U248" i="8" s="1"/>
  <c r="M248" i="15" l="1"/>
  <c r="G248" i="15"/>
  <c r="O248" i="15"/>
  <c r="F249" i="15"/>
  <c r="H248" i="15"/>
  <c r="I248" i="15"/>
  <c r="J248" i="15"/>
  <c r="L248" i="15"/>
  <c r="N248" i="15"/>
  <c r="V248" i="8"/>
  <c r="AA248" i="8"/>
  <c r="Y248" i="8"/>
  <c r="W248" i="8"/>
  <c r="Z248" i="8"/>
  <c r="AB248" i="8"/>
  <c r="I251" i="8"/>
  <c r="N250" i="8"/>
  <c r="AG250" i="8" s="1"/>
  <c r="J250" i="8"/>
  <c r="S249" i="8"/>
  <c r="U249" i="8" s="1"/>
  <c r="T248" i="8"/>
  <c r="I249" i="15" l="1"/>
  <c r="G249" i="15"/>
  <c r="N249" i="15"/>
  <c r="L249" i="15"/>
  <c r="J249" i="15"/>
  <c r="H249" i="15"/>
  <c r="M249" i="15"/>
  <c r="F250" i="15"/>
  <c r="O249" i="15"/>
  <c r="Y249" i="8"/>
  <c r="V249" i="8"/>
  <c r="AA249" i="8"/>
  <c r="Z249" i="8"/>
  <c r="AB249" i="8"/>
  <c r="W249" i="8"/>
  <c r="J251" i="8"/>
  <c r="I252" i="8"/>
  <c r="N251" i="8"/>
  <c r="AG251" i="8" s="1"/>
  <c r="S250" i="8"/>
  <c r="U250" i="8" s="1"/>
  <c r="T249" i="8"/>
  <c r="J250" i="15" l="1"/>
  <c r="G250" i="15"/>
  <c r="O250" i="15"/>
  <c r="L250" i="15"/>
  <c r="H250" i="15"/>
  <c r="I250" i="15"/>
  <c r="M250" i="15"/>
  <c r="F251" i="15"/>
  <c r="N250" i="15"/>
  <c r="Y250" i="8"/>
  <c r="Z250" i="8"/>
  <c r="AA250" i="8"/>
  <c r="V250" i="8"/>
  <c r="AB250" i="8"/>
  <c r="W250" i="8"/>
  <c r="J252" i="8"/>
  <c r="N252" i="8"/>
  <c r="AG252" i="8" s="1"/>
  <c r="I253" i="8"/>
  <c r="T250" i="8"/>
  <c r="S251" i="8"/>
  <c r="U251" i="8" s="1"/>
  <c r="F252" i="15" l="1"/>
  <c r="G251" i="15"/>
  <c r="O251" i="15"/>
  <c r="I251" i="15"/>
  <c r="H251" i="15"/>
  <c r="L251" i="15"/>
  <c r="N251" i="15"/>
  <c r="M251" i="15"/>
  <c r="J251" i="15"/>
  <c r="V251" i="8"/>
  <c r="AA251" i="8"/>
  <c r="Y251" i="8"/>
  <c r="Z251" i="8"/>
  <c r="AB251" i="8"/>
  <c r="W251" i="8"/>
  <c r="I254" i="8"/>
  <c r="J253" i="8"/>
  <c r="N253" i="8"/>
  <c r="AG253" i="8" s="1"/>
  <c r="T251" i="8"/>
  <c r="S252" i="8"/>
  <c r="U252" i="8" s="1"/>
  <c r="M252" i="15" l="1"/>
  <c r="G252" i="15"/>
  <c r="O252" i="15"/>
  <c r="F253" i="15"/>
  <c r="H252" i="15"/>
  <c r="J252" i="15"/>
  <c r="I252" i="15"/>
  <c r="N252" i="15"/>
  <c r="L252" i="15"/>
  <c r="Y252" i="8"/>
  <c r="W252" i="8"/>
  <c r="Z252" i="8"/>
  <c r="AA252" i="8"/>
  <c r="V252" i="8"/>
  <c r="AB252" i="8"/>
  <c r="J254" i="8"/>
  <c r="I255" i="8"/>
  <c r="N254" i="8"/>
  <c r="AG254" i="8" s="1"/>
  <c r="S253" i="8"/>
  <c r="U253" i="8" s="1"/>
  <c r="T252" i="8"/>
  <c r="O253" i="15" l="1"/>
  <c r="G253" i="15"/>
  <c r="N253" i="15"/>
  <c r="M253" i="15"/>
  <c r="H253" i="15"/>
  <c r="J253" i="15"/>
  <c r="F254" i="15"/>
  <c r="I253" i="15"/>
  <c r="L253" i="15"/>
  <c r="V253" i="8"/>
  <c r="AA253" i="8"/>
  <c r="W253" i="8"/>
  <c r="Y253" i="8"/>
  <c r="Z253" i="8"/>
  <c r="AB253" i="8"/>
  <c r="J255" i="8"/>
  <c r="N255" i="8"/>
  <c r="AG255" i="8" s="1"/>
  <c r="I256" i="8"/>
  <c r="S254" i="8"/>
  <c r="U254" i="8" s="1"/>
  <c r="T253" i="8"/>
  <c r="L254" i="15" l="1"/>
  <c r="G254" i="15"/>
  <c r="O254" i="15"/>
  <c r="N254" i="15"/>
  <c r="H254" i="15"/>
  <c r="I254" i="15"/>
  <c r="J254" i="15"/>
  <c r="F255" i="15"/>
  <c r="M254" i="15"/>
  <c r="Y254" i="8"/>
  <c r="V254" i="8"/>
  <c r="AB254" i="8"/>
  <c r="W254" i="8"/>
  <c r="Z254" i="8"/>
  <c r="AA254" i="8"/>
  <c r="N256" i="8"/>
  <c r="AG256" i="8" s="1"/>
  <c r="J256" i="8"/>
  <c r="I257" i="8"/>
  <c r="T254" i="8"/>
  <c r="S255" i="8"/>
  <c r="U255" i="8" s="1"/>
  <c r="L255" i="15" l="1"/>
  <c r="G255" i="15"/>
  <c r="J255" i="15"/>
  <c r="F256" i="15"/>
  <c r="H255" i="15"/>
  <c r="N255" i="15"/>
  <c r="M255" i="15"/>
  <c r="O255" i="15"/>
  <c r="I255" i="15"/>
  <c r="V255" i="8"/>
  <c r="AA255" i="8"/>
  <c r="AB255" i="8"/>
  <c r="W255" i="8"/>
  <c r="Y255" i="8"/>
  <c r="Z255" i="8"/>
  <c r="I258" i="8"/>
  <c r="J257" i="8"/>
  <c r="N257" i="8"/>
  <c r="AG257" i="8" s="1"/>
  <c r="T255" i="8"/>
  <c r="S256" i="8"/>
  <c r="U256" i="8" s="1"/>
  <c r="N256" i="15" l="1"/>
  <c r="G256" i="15"/>
  <c r="O256" i="15"/>
  <c r="L256" i="15"/>
  <c r="H256" i="15"/>
  <c r="J256" i="15"/>
  <c r="M256" i="15"/>
  <c r="F257" i="15"/>
  <c r="I256" i="15"/>
  <c r="Y256" i="8"/>
  <c r="AA256" i="8"/>
  <c r="V256" i="8"/>
  <c r="AB256" i="8"/>
  <c r="W256" i="8"/>
  <c r="Z256" i="8"/>
  <c r="J258" i="8"/>
  <c r="I259" i="8"/>
  <c r="N258" i="8"/>
  <c r="AG258" i="8" s="1"/>
  <c r="T256" i="8"/>
  <c r="S257" i="8"/>
  <c r="U257" i="8" s="1"/>
  <c r="O257" i="15" l="1"/>
  <c r="G257" i="15"/>
  <c r="I257" i="15"/>
  <c r="L257" i="15"/>
  <c r="H257" i="15"/>
  <c r="N257" i="15"/>
  <c r="M257" i="15"/>
  <c r="J257" i="15"/>
  <c r="F258" i="15"/>
  <c r="V257" i="8"/>
  <c r="AA257" i="8"/>
  <c r="Z257" i="8"/>
  <c r="AB257" i="8"/>
  <c r="W257" i="8"/>
  <c r="Y257" i="8"/>
  <c r="J259" i="8"/>
  <c r="N259" i="8"/>
  <c r="AG259" i="8" s="1"/>
  <c r="I260" i="8"/>
  <c r="T257" i="8"/>
  <c r="S258" i="8"/>
  <c r="U258" i="8" s="1"/>
  <c r="M258" i="15" l="1"/>
  <c r="G258" i="15"/>
  <c r="J258" i="15"/>
  <c r="N258" i="15"/>
  <c r="H258" i="15"/>
  <c r="F259" i="15"/>
  <c r="I258" i="15"/>
  <c r="L258" i="15"/>
  <c r="O258" i="15"/>
  <c r="Y258" i="8"/>
  <c r="Z258" i="8"/>
  <c r="AA258" i="8"/>
  <c r="V258" i="8"/>
  <c r="AB258" i="8"/>
  <c r="W258" i="8"/>
  <c r="N260" i="8"/>
  <c r="AG260" i="8" s="1"/>
  <c r="I261" i="8"/>
  <c r="J260" i="8"/>
  <c r="S259" i="8"/>
  <c r="U259" i="8" s="1"/>
  <c r="T258" i="8"/>
  <c r="O259" i="15" l="1"/>
  <c r="G259" i="15"/>
  <c r="N259" i="15"/>
  <c r="M259" i="15"/>
  <c r="H259" i="15"/>
  <c r="J259" i="15"/>
  <c r="F260" i="15"/>
  <c r="I259" i="15"/>
  <c r="L259" i="15"/>
  <c r="V259" i="8"/>
  <c r="AA259" i="8"/>
  <c r="Y259" i="8"/>
  <c r="Z259" i="8"/>
  <c r="AB259" i="8"/>
  <c r="W259" i="8"/>
  <c r="I262" i="8"/>
  <c r="J261" i="8"/>
  <c r="N261" i="8"/>
  <c r="AG261" i="8" s="1"/>
  <c r="S260" i="8"/>
  <c r="U260" i="8" s="1"/>
  <c r="T259" i="8"/>
  <c r="O260" i="15" l="1"/>
  <c r="G260" i="15"/>
  <c r="L260" i="15"/>
  <c r="J260" i="15"/>
  <c r="H260" i="15"/>
  <c r="I260" i="15"/>
  <c r="M260" i="15"/>
  <c r="N260" i="15"/>
  <c r="F261" i="15"/>
  <c r="Y260" i="8"/>
  <c r="W260" i="8"/>
  <c r="Z260" i="8"/>
  <c r="AA260" i="8"/>
  <c r="V260" i="8"/>
  <c r="AB260" i="8"/>
  <c r="N262" i="8"/>
  <c r="AG262" i="8" s="1"/>
  <c r="I263" i="8"/>
  <c r="J262" i="8"/>
  <c r="T260" i="8"/>
  <c r="S261" i="8"/>
  <c r="U261" i="8" s="1"/>
  <c r="I261" i="15" l="1"/>
  <c r="G261" i="15"/>
  <c r="L261" i="15"/>
  <c r="J261" i="15"/>
  <c r="H261" i="15"/>
  <c r="N261" i="15"/>
  <c r="M261" i="15"/>
  <c r="F262" i="15"/>
  <c r="O261" i="15"/>
  <c r="V261" i="8"/>
  <c r="AA261" i="8"/>
  <c r="W261" i="8"/>
  <c r="Y261" i="8"/>
  <c r="Z261" i="8"/>
  <c r="AB261" i="8"/>
  <c r="J263" i="8"/>
  <c r="N263" i="8"/>
  <c r="AG263" i="8" s="1"/>
  <c r="I264" i="8"/>
  <c r="T261" i="8"/>
  <c r="S262" i="8"/>
  <c r="U262" i="8" s="1"/>
  <c r="O262" i="15" l="1"/>
  <c r="G262" i="15"/>
  <c r="J262" i="15"/>
  <c r="I262" i="15"/>
  <c r="H262" i="15"/>
  <c r="F263" i="15"/>
  <c r="L262" i="15"/>
  <c r="N262" i="15"/>
  <c r="M262" i="15"/>
  <c r="Y262" i="8"/>
  <c r="V262" i="8"/>
  <c r="AB262" i="8"/>
  <c r="W262" i="8"/>
  <c r="Z262" i="8"/>
  <c r="AA262" i="8"/>
  <c r="N264" i="8"/>
  <c r="AG264" i="8" s="1"/>
  <c r="J264" i="8"/>
  <c r="I265" i="8"/>
  <c r="S263" i="8"/>
  <c r="U263" i="8" s="1"/>
  <c r="T262" i="8"/>
  <c r="L263" i="15" l="1"/>
  <c r="G263" i="15"/>
  <c r="N263" i="15"/>
  <c r="M263" i="15"/>
  <c r="H263" i="15"/>
  <c r="J263" i="15"/>
  <c r="F264" i="15"/>
  <c r="O263" i="15"/>
  <c r="I263" i="15"/>
  <c r="V263" i="8"/>
  <c r="AA263" i="8"/>
  <c r="AB263" i="8"/>
  <c r="W263" i="8"/>
  <c r="Y263" i="8"/>
  <c r="Z263" i="8"/>
  <c r="I266" i="8"/>
  <c r="J265" i="8"/>
  <c r="N265" i="8"/>
  <c r="AG265" i="8" s="1"/>
  <c r="T263" i="8"/>
  <c r="S264" i="8"/>
  <c r="U264" i="8" s="1"/>
  <c r="M264" i="15" l="1"/>
  <c r="G264" i="15"/>
  <c r="N264" i="15"/>
  <c r="J264" i="15"/>
  <c r="H264" i="15"/>
  <c r="F265" i="15"/>
  <c r="L264" i="15"/>
  <c r="O264" i="15"/>
  <c r="I264" i="15"/>
  <c r="Y264" i="8"/>
  <c r="AA264" i="8"/>
  <c r="V264" i="8"/>
  <c r="AB264" i="8"/>
  <c r="W264" i="8"/>
  <c r="Z264" i="8"/>
  <c r="J266" i="8"/>
  <c r="N266" i="8"/>
  <c r="AG266" i="8" s="1"/>
  <c r="I267" i="8"/>
  <c r="T264" i="8"/>
  <c r="S265" i="8"/>
  <c r="U265" i="8" s="1"/>
  <c r="J265" i="15" l="1"/>
  <c r="G265" i="15"/>
  <c r="F266" i="15"/>
  <c r="I265" i="15"/>
  <c r="H265" i="15"/>
  <c r="L265" i="15"/>
  <c r="N265" i="15"/>
  <c r="M265" i="15"/>
  <c r="O265" i="15"/>
  <c r="V265" i="8"/>
  <c r="AA265" i="8"/>
  <c r="Z265" i="8"/>
  <c r="AB265" i="8"/>
  <c r="W265" i="8"/>
  <c r="Y265" i="8"/>
  <c r="J267" i="8"/>
  <c r="I268" i="8"/>
  <c r="N267" i="8"/>
  <c r="AG267" i="8" s="1"/>
  <c r="T265" i="8"/>
  <c r="S266" i="8"/>
  <c r="U266" i="8" s="1"/>
  <c r="L266" i="15" l="1"/>
  <c r="G266" i="15"/>
  <c r="J266" i="15"/>
  <c r="I266" i="15"/>
  <c r="H266" i="15"/>
  <c r="F267" i="15"/>
  <c r="M266" i="15"/>
  <c r="N266" i="15"/>
  <c r="O266" i="15"/>
  <c r="Y266" i="8"/>
  <c r="Z266" i="8"/>
  <c r="AA266" i="8"/>
  <c r="V266" i="8"/>
  <c r="AB266" i="8"/>
  <c r="W266" i="8"/>
  <c r="N268" i="8"/>
  <c r="AG268" i="8" s="1"/>
  <c r="J268" i="8"/>
  <c r="I269" i="8"/>
  <c r="T266" i="8"/>
  <c r="S267" i="8"/>
  <c r="U267" i="8" s="1"/>
  <c r="L267" i="15" l="1"/>
  <c r="G267" i="15"/>
  <c r="N267" i="15"/>
  <c r="M267" i="15"/>
  <c r="H267" i="15"/>
  <c r="O267" i="15"/>
  <c r="J267" i="15"/>
  <c r="F268" i="15"/>
  <c r="I267" i="15"/>
  <c r="V267" i="8"/>
  <c r="AA267" i="8"/>
  <c r="Y267" i="8"/>
  <c r="Z267" i="8"/>
  <c r="AB267" i="8"/>
  <c r="W267" i="8"/>
  <c r="I270" i="8"/>
  <c r="N269" i="8"/>
  <c r="AG269" i="8" s="1"/>
  <c r="J269" i="8"/>
  <c r="T267" i="8"/>
  <c r="S268" i="8"/>
  <c r="U268" i="8" s="1"/>
  <c r="L268" i="15" l="1"/>
  <c r="G268" i="15"/>
  <c r="N268" i="15"/>
  <c r="J268" i="15"/>
  <c r="H268" i="15"/>
  <c r="F269" i="15"/>
  <c r="I268" i="15"/>
  <c r="O268" i="15"/>
  <c r="M268" i="15"/>
  <c r="Y268" i="8"/>
  <c r="W268" i="8"/>
  <c r="Z268" i="8"/>
  <c r="AA268" i="8"/>
  <c r="V268" i="8"/>
  <c r="AB268" i="8"/>
  <c r="J270" i="8"/>
  <c r="N270" i="8"/>
  <c r="AG270" i="8" s="1"/>
  <c r="I271" i="8"/>
  <c r="T268" i="8"/>
  <c r="S269" i="8"/>
  <c r="U269" i="8" s="1"/>
  <c r="N269" i="15" l="1"/>
  <c r="G269" i="15"/>
  <c r="L269" i="15"/>
  <c r="O269" i="15"/>
  <c r="H269" i="15"/>
  <c r="J269" i="15"/>
  <c r="F270" i="15"/>
  <c r="I269" i="15"/>
  <c r="M269" i="15"/>
  <c r="V269" i="8"/>
  <c r="AA269" i="8"/>
  <c r="W269" i="8"/>
  <c r="Y269" i="8"/>
  <c r="Z269" i="8"/>
  <c r="AB269" i="8"/>
  <c r="J271" i="8"/>
  <c r="N271" i="8"/>
  <c r="AG271" i="8" s="1"/>
  <c r="I272" i="8"/>
  <c r="T269" i="8"/>
  <c r="S270" i="8"/>
  <c r="U270" i="8" s="1"/>
  <c r="F271" i="15" l="1"/>
  <c r="G270" i="15"/>
  <c r="I270" i="15"/>
  <c r="L270" i="15"/>
  <c r="H270" i="15"/>
  <c r="J270" i="15"/>
  <c r="M270" i="15"/>
  <c r="N270" i="15"/>
  <c r="O270" i="15"/>
  <c r="Y270" i="8"/>
  <c r="V270" i="8"/>
  <c r="AB270" i="8"/>
  <c r="W270" i="8"/>
  <c r="Z270" i="8"/>
  <c r="AA270" i="8"/>
  <c r="N272" i="8"/>
  <c r="AG272" i="8" s="1"/>
  <c r="J272" i="8"/>
  <c r="I273" i="8"/>
  <c r="S271" i="8"/>
  <c r="U271" i="8" s="1"/>
  <c r="T270" i="8"/>
  <c r="L271" i="15" l="1"/>
  <c r="G271" i="15"/>
  <c r="N271" i="15"/>
  <c r="M271" i="15"/>
  <c r="H271" i="15"/>
  <c r="J271" i="15"/>
  <c r="F272" i="15"/>
  <c r="O271" i="15"/>
  <c r="I271" i="15"/>
  <c r="V271" i="8"/>
  <c r="AA271" i="8"/>
  <c r="AB271" i="8"/>
  <c r="W271" i="8"/>
  <c r="Y271" i="8"/>
  <c r="Z271" i="8"/>
  <c r="I274" i="8"/>
  <c r="J273" i="8"/>
  <c r="N273" i="8"/>
  <c r="AG273" i="8" s="1"/>
  <c r="S272" i="8"/>
  <c r="U272" i="8" s="1"/>
  <c r="T271" i="8"/>
  <c r="O272" i="15" l="1"/>
  <c r="G272" i="15"/>
  <c r="L272" i="15"/>
  <c r="M272" i="15"/>
  <c r="H272" i="15"/>
  <c r="J272" i="15"/>
  <c r="F273" i="15"/>
  <c r="N272" i="15"/>
  <c r="I272" i="15"/>
  <c r="Y272" i="8"/>
  <c r="AA272" i="8"/>
  <c r="V272" i="8"/>
  <c r="AB272" i="8"/>
  <c r="W272" i="8"/>
  <c r="Z272" i="8"/>
  <c r="I275" i="8"/>
  <c r="J274" i="8"/>
  <c r="N274" i="8"/>
  <c r="AG274" i="8" s="1"/>
  <c r="T272" i="8"/>
  <c r="S273" i="8"/>
  <c r="U273" i="8" s="1"/>
  <c r="F274" i="15" l="1"/>
  <c r="G273" i="15"/>
  <c r="I273" i="15"/>
  <c r="M273" i="15"/>
  <c r="H273" i="15"/>
  <c r="O273" i="15"/>
  <c r="N273" i="15"/>
  <c r="L273" i="15"/>
  <c r="J273" i="15"/>
  <c r="V273" i="8"/>
  <c r="AA273" i="8"/>
  <c r="Z273" i="8"/>
  <c r="AB273" i="8"/>
  <c r="W273" i="8"/>
  <c r="Y273" i="8"/>
  <c r="J275" i="8"/>
  <c r="N275" i="8"/>
  <c r="AG275" i="8" s="1"/>
  <c r="I276" i="8"/>
  <c r="T273" i="8"/>
  <c r="S274" i="8"/>
  <c r="U274" i="8" s="1"/>
  <c r="I274" i="15" l="1"/>
  <c r="G274" i="15"/>
  <c r="J274" i="15"/>
  <c r="O274" i="15"/>
  <c r="H274" i="15"/>
  <c r="F275" i="15"/>
  <c r="N274" i="15"/>
  <c r="L274" i="15"/>
  <c r="M274" i="15"/>
  <c r="Y274" i="8"/>
  <c r="Z274" i="8"/>
  <c r="AA274" i="8"/>
  <c r="V274" i="8"/>
  <c r="AB274" i="8"/>
  <c r="W274" i="8"/>
  <c r="N276" i="8"/>
  <c r="AG276" i="8" s="1"/>
  <c r="I277" i="8"/>
  <c r="J276" i="8"/>
  <c r="S275" i="8"/>
  <c r="U275" i="8" s="1"/>
  <c r="T274" i="8"/>
  <c r="L275" i="15" l="1"/>
  <c r="G275" i="15"/>
  <c r="J275" i="15"/>
  <c r="F276" i="15"/>
  <c r="H275" i="15"/>
  <c r="N275" i="15"/>
  <c r="M275" i="15"/>
  <c r="O275" i="15"/>
  <c r="I275" i="15"/>
  <c r="V275" i="8"/>
  <c r="AA275" i="8"/>
  <c r="Y275" i="8"/>
  <c r="Z275" i="8"/>
  <c r="AB275" i="8"/>
  <c r="W275" i="8"/>
  <c r="I278" i="8"/>
  <c r="J277" i="8"/>
  <c r="N277" i="8"/>
  <c r="AG277" i="8" s="1"/>
  <c r="T275" i="8"/>
  <c r="S276" i="8"/>
  <c r="U276" i="8" s="1"/>
  <c r="N276" i="15" l="1"/>
  <c r="G276" i="15"/>
  <c r="I276" i="15"/>
  <c r="O276" i="15"/>
  <c r="H276" i="15"/>
  <c r="L276" i="15"/>
  <c r="F277" i="15"/>
  <c r="J276" i="15"/>
  <c r="M276" i="15"/>
  <c r="Y276" i="8"/>
  <c r="W276" i="8"/>
  <c r="Z276" i="8"/>
  <c r="AA276" i="8"/>
  <c r="AB276" i="8"/>
  <c r="V276" i="8"/>
  <c r="N278" i="8"/>
  <c r="AG278" i="8" s="1"/>
  <c r="I279" i="8"/>
  <c r="J278" i="8"/>
  <c r="T276" i="8"/>
  <c r="S277" i="8"/>
  <c r="U277" i="8" s="1"/>
  <c r="F278" i="15" l="1"/>
  <c r="G277" i="15"/>
  <c r="O277" i="15"/>
  <c r="I277" i="15"/>
  <c r="H277" i="15"/>
  <c r="M277" i="15"/>
  <c r="N277" i="15"/>
  <c r="L277" i="15"/>
  <c r="J277" i="15"/>
  <c r="V277" i="8"/>
  <c r="AA277" i="8"/>
  <c r="W277" i="8"/>
  <c r="Y277" i="8"/>
  <c r="Z277" i="8"/>
  <c r="AB277" i="8"/>
  <c r="J279" i="8"/>
  <c r="N279" i="8"/>
  <c r="AG279" i="8" s="1"/>
  <c r="I280" i="8"/>
  <c r="S278" i="8"/>
  <c r="U278" i="8" s="1"/>
  <c r="T277" i="8"/>
  <c r="J278" i="15" l="1"/>
  <c r="G278" i="15"/>
  <c r="I278" i="15"/>
  <c r="N278" i="15"/>
  <c r="H278" i="15"/>
  <c r="F279" i="15"/>
  <c r="M278" i="15"/>
  <c r="L278" i="15"/>
  <c r="O278" i="15"/>
  <c r="Y278" i="8"/>
  <c r="V278" i="8"/>
  <c r="AB278" i="8"/>
  <c r="W278" i="8"/>
  <c r="Z278" i="8"/>
  <c r="AA278" i="8"/>
  <c r="N280" i="8"/>
  <c r="AG280" i="8" s="1"/>
  <c r="J280" i="8"/>
  <c r="I281" i="8"/>
  <c r="T278" i="8"/>
  <c r="S279" i="8"/>
  <c r="U279" i="8" s="1"/>
  <c r="L279" i="15" l="1"/>
  <c r="G279" i="15"/>
  <c r="J279" i="15"/>
  <c r="F280" i="15"/>
  <c r="H279" i="15"/>
  <c r="N279" i="15"/>
  <c r="M279" i="15"/>
  <c r="O279" i="15"/>
  <c r="I279" i="15"/>
  <c r="V279" i="8"/>
  <c r="AA279" i="8"/>
  <c r="AB279" i="8"/>
  <c r="W279" i="8"/>
  <c r="Y279" i="8"/>
  <c r="Z279" i="8"/>
  <c r="I282" i="8"/>
  <c r="J281" i="8"/>
  <c r="N281" i="8"/>
  <c r="AG281" i="8" s="1"/>
  <c r="T279" i="8"/>
  <c r="S280" i="8"/>
  <c r="U280" i="8" s="1"/>
  <c r="J280" i="15" l="1"/>
  <c r="G280" i="15"/>
  <c r="O280" i="15"/>
  <c r="M280" i="15"/>
  <c r="H280" i="15"/>
  <c r="L280" i="15"/>
  <c r="F281" i="15"/>
  <c r="I280" i="15"/>
  <c r="N280" i="15"/>
  <c r="Y280" i="8"/>
  <c r="AA280" i="8"/>
  <c r="V280" i="8"/>
  <c r="AB280" i="8"/>
  <c r="W280" i="8"/>
  <c r="Z280" i="8"/>
  <c r="J282" i="8"/>
  <c r="N282" i="8"/>
  <c r="AG282" i="8" s="1"/>
  <c r="I283" i="8"/>
  <c r="T280" i="8"/>
  <c r="S281" i="8"/>
  <c r="U281" i="8" s="1"/>
  <c r="N281" i="15" l="1"/>
  <c r="G281" i="15"/>
  <c r="L281" i="15"/>
  <c r="J281" i="15"/>
  <c r="H281" i="15"/>
  <c r="F282" i="15"/>
  <c r="O281" i="15"/>
  <c r="I281" i="15"/>
  <c r="M281" i="15"/>
  <c r="V281" i="8"/>
  <c r="AA281" i="8"/>
  <c r="Z281" i="8"/>
  <c r="AB281" i="8"/>
  <c r="W281" i="8"/>
  <c r="Y281" i="8"/>
  <c r="J283" i="8"/>
  <c r="I284" i="8"/>
  <c r="N283" i="8"/>
  <c r="AG283" i="8" s="1"/>
  <c r="T281" i="8"/>
  <c r="S282" i="8"/>
  <c r="U282" i="8" s="1"/>
  <c r="M282" i="15" l="1"/>
  <c r="G282" i="15"/>
  <c r="N282" i="15"/>
  <c r="I282" i="15"/>
  <c r="H282" i="15"/>
  <c r="F283" i="15"/>
  <c r="O282" i="15"/>
  <c r="L282" i="15"/>
  <c r="J282" i="15"/>
  <c r="Y282" i="8"/>
  <c r="Z282" i="8"/>
  <c r="AA282" i="8"/>
  <c r="V282" i="8"/>
  <c r="AB282" i="8"/>
  <c r="W282" i="8"/>
  <c r="N284" i="8"/>
  <c r="AG284" i="8" s="1"/>
  <c r="J284" i="8"/>
  <c r="I285" i="8"/>
  <c r="S283" i="8"/>
  <c r="U283" i="8" s="1"/>
  <c r="T282" i="8"/>
  <c r="M283" i="15" l="1"/>
  <c r="G283" i="15"/>
  <c r="J283" i="15"/>
  <c r="F284" i="15"/>
  <c r="H283" i="15"/>
  <c r="N283" i="15"/>
  <c r="L283" i="15"/>
  <c r="O283" i="15"/>
  <c r="I283" i="15"/>
  <c r="V283" i="8"/>
  <c r="AA283" i="8"/>
  <c r="Y283" i="8"/>
  <c r="Z283" i="8"/>
  <c r="AB283" i="8"/>
  <c r="W283" i="8"/>
  <c r="I286" i="8"/>
  <c r="N285" i="8"/>
  <c r="AG285" i="8" s="1"/>
  <c r="J285" i="8"/>
  <c r="S284" i="8"/>
  <c r="U284" i="8" s="1"/>
  <c r="T283" i="8"/>
  <c r="F285" i="15" l="1"/>
  <c r="G284" i="15"/>
  <c r="O284" i="15"/>
  <c r="M284" i="15"/>
  <c r="H284" i="15"/>
  <c r="I284" i="15"/>
  <c r="J284" i="15"/>
  <c r="N284" i="15"/>
  <c r="L284" i="15"/>
  <c r="Y284" i="8"/>
  <c r="W284" i="8"/>
  <c r="Z284" i="8"/>
  <c r="AA284" i="8"/>
  <c r="V284" i="8"/>
  <c r="AB284" i="8"/>
  <c r="N286" i="8"/>
  <c r="AG286" i="8" s="1"/>
  <c r="J286" i="8"/>
  <c r="I287" i="8"/>
  <c r="T284" i="8"/>
  <c r="S285" i="8"/>
  <c r="U285" i="8" s="1"/>
  <c r="O285" i="15" l="1"/>
  <c r="G285" i="15"/>
  <c r="I285" i="15"/>
  <c r="M285" i="15"/>
  <c r="H285" i="15"/>
  <c r="N285" i="15"/>
  <c r="L285" i="15"/>
  <c r="J285" i="15"/>
  <c r="F286" i="15"/>
  <c r="V285" i="8"/>
  <c r="AA285" i="8"/>
  <c r="W285" i="8"/>
  <c r="Y285" i="8"/>
  <c r="Z285" i="8"/>
  <c r="AB285" i="8"/>
  <c r="J287" i="8"/>
  <c r="N287" i="8"/>
  <c r="AG287" i="8" s="1"/>
  <c r="I288" i="8"/>
  <c r="I289" i="8" s="1"/>
  <c r="T285" i="8"/>
  <c r="S286" i="8"/>
  <c r="U286" i="8" s="1"/>
  <c r="M286" i="15" l="1"/>
  <c r="G286" i="15"/>
  <c r="N286" i="15"/>
  <c r="I286" i="15"/>
  <c r="H286" i="15"/>
  <c r="F287" i="15"/>
  <c r="J286" i="15"/>
  <c r="L286" i="15"/>
  <c r="O286" i="15"/>
  <c r="Y286" i="8"/>
  <c r="V286" i="8"/>
  <c r="AB286" i="8"/>
  <c r="W286" i="8"/>
  <c r="Z286" i="8"/>
  <c r="AA286" i="8"/>
  <c r="I290" i="8"/>
  <c r="J289" i="8"/>
  <c r="N289" i="8"/>
  <c r="AG289" i="8" s="1"/>
  <c r="N288" i="8"/>
  <c r="AG288" i="8" s="1"/>
  <c r="J288" i="8"/>
  <c r="T286" i="8"/>
  <c r="S287" i="8"/>
  <c r="U287" i="8" s="1"/>
  <c r="F288" i="15" l="1"/>
  <c r="G287" i="15"/>
  <c r="N287" i="15"/>
  <c r="M287" i="15"/>
  <c r="H287" i="15"/>
  <c r="O287" i="15"/>
  <c r="I287" i="15"/>
  <c r="L287" i="15"/>
  <c r="J287" i="15"/>
  <c r="V287" i="8"/>
  <c r="AA287" i="8"/>
  <c r="AB287" i="8"/>
  <c r="W287" i="8"/>
  <c r="Y287" i="8"/>
  <c r="Z287" i="8"/>
  <c r="I291" i="8"/>
  <c r="J290" i="8"/>
  <c r="N290" i="8"/>
  <c r="AG290" i="8" s="1"/>
  <c r="S288" i="8"/>
  <c r="U288" i="8" s="1"/>
  <c r="T287" i="8"/>
  <c r="L288" i="15" l="1"/>
  <c r="G288" i="15"/>
  <c r="I288" i="15"/>
  <c r="J288" i="15"/>
  <c r="H288" i="15"/>
  <c r="F289" i="15"/>
  <c r="O288" i="15"/>
  <c r="N288" i="15"/>
  <c r="M288" i="15"/>
  <c r="Y288" i="8"/>
  <c r="AA288" i="8"/>
  <c r="V288" i="8"/>
  <c r="AB288" i="8"/>
  <c r="W288" i="8"/>
  <c r="Z288" i="8"/>
  <c r="I292" i="8"/>
  <c r="J291" i="8"/>
  <c r="N291" i="8"/>
  <c r="AG291" i="8" s="1"/>
  <c r="T288" i="8"/>
  <c r="S289" i="8"/>
  <c r="U289" i="8" s="1"/>
  <c r="F290" i="15" l="1"/>
  <c r="G289" i="15"/>
  <c r="M289" i="15"/>
  <c r="L289" i="15"/>
  <c r="I289" i="15"/>
  <c r="H289" i="15"/>
  <c r="N289" i="15"/>
  <c r="J289" i="15"/>
  <c r="O289" i="15"/>
  <c r="V289" i="8"/>
  <c r="AA289" i="8"/>
  <c r="Z289" i="8"/>
  <c r="AB289" i="8"/>
  <c r="W289" i="8"/>
  <c r="Y289" i="8"/>
  <c r="I293" i="8"/>
  <c r="J292" i="8"/>
  <c r="N292" i="8"/>
  <c r="AG292" i="8" s="1"/>
  <c r="T289" i="8"/>
  <c r="S290" i="8"/>
  <c r="U290" i="8" s="1"/>
  <c r="F291" i="15" l="1"/>
  <c r="G290" i="15"/>
  <c r="L290" i="15"/>
  <c r="O290" i="15"/>
  <c r="H290" i="15"/>
  <c r="M290" i="15"/>
  <c r="J290" i="15"/>
  <c r="N290" i="15"/>
  <c r="I290" i="15"/>
  <c r="Y290" i="8"/>
  <c r="Z290" i="8"/>
  <c r="AA290" i="8"/>
  <c r="V290" i="8"/>
  <c r="AB290" i="8"/>
  <c r="W290" i="8"/>
  <c r="I294" i="8"/>
  <c r="J293" i="8"/>
  <c r="N293" i="8"/>
  <c r="AG293" i="8" s="1"/>
  <c r="S291" i="8"/>
  <c r="U291" i="8" s="1"/>
  <c r="T290" i="8"/>
  <c r="N291" i="15" l="1"/>
  <c r="G291" i="15"/>
  <c r="O291" i="15"/>
  <c r="F292" i="15"/>
  <c r="H291" i="15"/>
  <c r="J291" i="15"/>
  <c r="M291" i="15"/>
  <c r="L291" i="15"/>
  <c r="I291" i="15"/>
  <c r="V291" i="8"/>
  <c r="AA291" i="8"/>
  <c r="Y291" i="8"/>
  <c r="Z291" i="8"/>
  <c r="AB291" i="8"/>
  <c r="W291" i="8"/>
  <c r="I295" i="8"/>
  <c r="J294" i="8"/>
  <c r="N294" i="8"/>
  <c r="AG294" i="8" s="1"/>
  <c r="T291" i="8"/>
  <c r="S292" i="8"/>
  <c r="U292" i="8" s="1"/>
  <c r="J292" i="15" l="1"/>
  <c r="G292" i="15"/>
  <c r="L292" i="15"/>
  <c r="O292" i="15"/>
  <c r="H292" i="15"/>
  <c r="F293" i="15"/>
  <c r="N292" i="15"/>
  <c r="M292" i="15"/>
  <c r="I292" i="15"/>
  <c r="Y292" i="8"/>
  <c r="W292" i="8"/>
  <c r="Z292" i="8"/>
  <c r="AA292" i="8"/>
  <c r="V292" i="8"/>
  <c r="AB292" i="8"/>
  <c r="I296" i="8"/>
  <c r="J295" i="8"/>
  <c r="N295" i="8"/>
  <c r="AG295" i="8" s="1"/>
  <c r="T292" i="8"/>
  <c r="S293" i="8"/>
  <c r="U293" i="8" s="1"/>
  <c r="O293" i="15" l="1"/>
  <c r="G293" i="15"/>
  <c r="M293" i="15"/>
  <c r="J293" i="15"/>
  <c r="H293" i="15"/>
  <c r="N293" i="15"/>
  <c r="L293" i="15"/>
  <c r="F294" i="15"/>
  <c r="I293" i="15"/>
  <c r="V293" i="8"/>
  <c r="AA293" i="8"/>
  <c r="W293" i="8"/>
  <c r="Y293" i="8"/>
  <c r="Z293" i="8"/>
  <c r="AB293" i="8"/>
  <c r="I297" i="8"/>
  <c r="J296" i="8"/>
  <c r="N296" i="8"/>
  <c r="AG296" i="8" s="1"/>
  <c r="S294" i="8"/>
  <c r="U294" i="8" s="1"/>
  <c r="T293" i="8"/>
  <c r="M294" i="15" l="1"/>
  <c r="G294" i="15"/>
  <c r="I294" i="15"/>
  <c r="O294" i="15"/>
  <c r="H294" i="15"/>
  <c r="F295" i="15"/>
  <c r="N294" i="15"/>
  <c r="J294" i="15"/>
  <c r="L294" i="15"/>
  <c r="Y294" i="8"/>
  <c r="V294" i="8"/>
  <c r="AB294" i="8"/>
  <c r="W294" i="8"/>
  <c r="Z294" i="8"/>
  <c r="AA294" i="8"/>
  <c r="I298" i="8"/>
  <c r="J297" i="8"/>
  <c r="N297" i="8"/>
  <c r="AG297" i="8" s="1"/>
  <c r="T294" i="8"/>
  <c r="S295" i="8"/>
  <c r="U295" i="8" s="1"/>
  <c r="J295" i="15" l="1"/>
  <c r="G295" i="15"/>
  <c r="L295" i="15"/>
  <c r="O295" i="15"/>
  <c r="H295" i="15"/>
  <c r="N295" i="15"/>
  <c r="F296" i="15"/>
  <c r="I295" i="15"/>
  <c r="M295" i="15"/>
  <c r="V295" i="8"/>
  <c r="AA295" i="8"/>
  <c r="AB295" i="8"/>
  <c r="W295" i="8"/>
  <c r="Y295" i="8"/>
  <c r="Z295" i="8"/>
  <c r="I299" i="8"/>
  <c r="J298" i="8"/>
  <c r="N298" i="8"/>
  <c r="AG298" i="8" s="1"/>
  <c r="T295" i="8"/>
  <c r="S296" i="8"/>
  <c r="U296" i="8" s="1"/>
  <c r="J296" i="15" l="1"/>
  <c r="G296" i="15"/>
  <c r="I296" i="15"/>
  <c r="O296" i="15"/>
  <c r="H296" i="15"/>
  <c r="F297" i="15"/>
  <c r="L296" i="15"/>
  <c r="N296" i="15"/>
  <c r="M296" i="15"/>
  <c r="Y296" i="8"/>
  <c r="AA296" i="8"/>
  <c r="V296" i="8"/>
  <c r="AB296" i="8"/>
  <c r="W296" i="8"/>
  <c r="Z296" i="8"/>
  <c r="I300" i="8"/>
  <c r="J299" i="8"/>
  <c r="N299" i="8"/>
  <c r="AG299" i="8" s="1"/>
  <c r="S297" i="8"/>
  <c r="U297" i="8" s="1"/>
  <c r="T296" i="8"/>
  <c r="O297" i="15" l="1"/>
  <c r="G297" i="15"/>
  <c r="L297" i="15"/>
  <c r="F298" i="15"/>
  <c r="H297" i="15"/>
  <c r="I297" i="15"/>
  <c r="M297" i="15"/>
  <c r="N297" i="15"/>
  <c r="J297" i="15"/>
  <c r="V297" i="8"/>
  <c r="AA297" i="8"/>
  <c r="Z297" i="8"/>
  <c r="AB297" i="8"/>
  <c r="W297" i="8"/>
  <c r="Y297" i="8"/>
  <c r="I301" i="8"/>
  <c r="J300" i="8"/>
  <c r="N300" i="8"/>
  <c r="AG300" i="8" s="1"/>
  <c r="T297" i="8"/>
  <c r="S298" i="8"/>
  <c r="U298" i="8" s="1"/>
  <c r="F299" i="15" l="1"/>
  <c r="G298" i="15"/>
  <c r="J298" i="15"/>
  <c r="M298" i="15"/>
  <c r="H298" i="15"/>
  <c r="L298" i="15"/>
  <c r="O298" i="15"/>
  <c r="N298" i="15"/>
  <c r="I298" i="15"/>
  <c r="Y298" i="8"/>
  <c r="Z298" i="8"/>
  <c r="AA298" i="8"/>
  <c r="V298" i="8"/>
  <c r="AB298" i="8"/>
  <c r="W298" i="8"/>
  <c r="I302" i="8"/>
  <c r="J301" i="8"/>
  <c r="N301" i="8"/>
  <c r="AG301" i="8" s="1"/>
  <c r="T298" i="8"/>
  <c r="S299" i="8"/>
  <c r="U299" i="8" s="1"/>
  <c r="L299" i="15" l="1"/>
  <c r="G299" i="15"/>
  <c r="I299" i="15"/>
  <c r="N299" i="15"/>
  <c r="H299" i="15"/>
  <c r="O299" i="15"/>
  <c r="F300" i="15"/>
  <c r="J299" i="15"/>
  <c r="M299" i="15"/>
  <c r="V299" i="8"/>
  <c r="AA299" i="8"/>
  <c r="Y299" i="8"/>
  <c r="Z299" i="8"/>
  <c r="AB299" i="8"/>
  <c r="W299" i="8"/>
  <c r="I303" i="8"/>
  <c r="J302" i="8"/>
  <c r="N302" i="8"/>
  <c r="AG302" i="8" s="1"/>
  <c r="S300" i="8"/>
  <c r="U300" i="8" s="1"/>
  <c r="T299" i="8"/>
  <c r="J300" i="15" l="1"/>
  <c r="G300" i="15"/>
  <c r="M300" i="15"/>
  <c r="L300" i="15"/>
  <c r="H300" i="15"/>
  <c r="F301" i="15"/>
  <c r="I300" i="15"/>
  <c r="N300" i="15"/>
  <c r="O300" i="15"/>
  <c r="Y300" i="8"/>
  <c r="W300" i="8"/>
  <c r="Z300" i="8"/>
  <c r="AA300" i="8"/>
  <c r="V300" i="8"/>
  <c r="AB300" i="8"/>
  <c r="I304" i="8"/>
  <c r="J303" i="8"/>
  <c r="N303" i="8"/>
  <c r="AG303" i="8" s="1"/>
  <c r="S301" i="8"/>
  <c r="U301" i="8" s="1"/>
  <c r="T300" i="8"/>
  <c r="M301" i="15" l="1"/>
  <c r="G301" i="15"/>
  <c r="J301" i="15"/>
  <c r="O301" i="15"/>
  <c r="H301" i="15"/>
  <c r="N301" i="15"/>
  <c r="L301" i="15"/>
  <c r="I301" i="15"/>
  <c r="F302" i="15"/>
  <c r="V301" i="8"/>
  <c r="AA301" i="8"/>
  <c r="W301" i="8"/>
  <c r="Y301" i="8"/>
  <c r="Z301" i="8"/>
  <c r="AB301" i="8"/>
  <c r="I305" i="8"/>
  <c r="J304" i="8"/>
  <c r="N304" i="8"/>
  <c r="AG304" i="8" s="1"/>
  <c r="T301" i="8"/>
  <c r="S302" i="8"/>
  <c r="U302" i="8" s="1"/>
  <c r="F303" i="15" l="1"/>
  <c r="G302" i="15"/>
  <c r="L302" i="15"/>
  <c r="O302" i="15"/>
  <c r="H302" i="15"/>
  <c r="J302" i="15"/>
  <c r="N302" i="15"/>
  <c r="M302" i="15"/>
  <c r="I302" i="15"/>
  <c r="Y302" i="8"/>
  <c r="V302" i="8"/>
  <c r="AB302" i="8"/>
  <c r="W302" i="8"/>
  <c r="Z302" i="8"/>
  <c r="AA302" i="8"/>
  <c r="I306" i="8"/>
  <c r="J305" i="8"/>
  <c r="N305" i="8"/>
  <c r="AG305" i="8" s="1"/>
  <c r="T302" i="8"/>
  <c r="S303" i="8"/>
  <c r="U303" i="8" s="1"/>
  <c r="I303" i="15" l="1"/>
  <c r="G303" i="15"/>
  <c r="N303" i="15"/>
  <c r="F304" i="15"/>
  <c r="H303" i="15"/>
  <c r="L303" i="15"/>
  <c r="J303" i="15"/>
  <c r="O303" i="15"/>
  <c r="M303" i="15"/>
  <c r="V303" i="8"/>
  <c r="AA303" i="8"/>
  <c r="AB303" i="8"/>
  <c r="W303" i="8"/>
  <c r="Y303" i="8"/>
  <c r="Z303" i="8"/>
  <c r="I307" i="8"/>
  <c r="J306" i="8"/>
  <c r="N306" i="8"/>
  <c r="AG306" i="8" s="1"/>
  <c r="T303" i="8"/>
  <c r="S304" i="8"/>
  <c r="U304" i="8" s="1"/>
  <c r="F305" i="15" l="1"/>
  <c r="G304" i="15"/>
  <c r="M304" i="15"/>
  <c r="I304" i="15"/>
  <c r="H304" i="15"/>
  <c r="J304" i="15"/>
  <c r="O304" i="15"/>
  <c r="L304" i="15"/>
  <c r="N304" i="15"/>
  <c r="Y304" i="8"/>
  <c r="AA304" i="8"/>
  <c r="V304" i="8"/>
  <c r="AB304" i="8"/>
  <c r="W304" i="8"/>
  <c r="Z304" i="8"/>
  <c r="I308" i="8"/>
  <c r="J307" i="8"/>
  <c r="N307" i="8"/>
  <c r="AG307" i="8" s="1"/>
  <c r="S305" i="8"/>
  <c r="U305" i="8" s="1"/>
  <c r="T304" i="8"/>
  <c r="N305" i="15" l="1"/>
  <c r="G305" i="15"/>
  <c r="M305" i="15"/>
  <c r="O305" i="15"/>
  <c r="H305" i="15"/>
  <c r="J305" i="15"/>
  <c r="I305" i="15"/>
  <c r="L305" i="15"/>
  <c r="F306" i="15"/>
  <c r="V305" i="8"/>
  <c r="AA305" i="8"/>
  <c r="Z305" i="8"/>
  <c r="AB305" i="8"/>
  <c r="W305" i="8"/>
  <c r="Y305" i="8"/>
  <c r="I309" i="8"/>
  <c r="J308" i="8"/>
  <c r="N308" i="8"/>
  <c r="AG308" i="8" s="1"/>
  <c r="T305" i="8"/>
  <c r="S306" i="8"/>
  <c r="U306" i="8" s="1"/>
  <c r="J306" i="15" l="1"/>
  <c r="G306" i="15"/>
  <c r="N306" i="15"/>
  <c r="L306" i="15"/>
  <c r="H306" i="15"/>
  <c r="F307" i="15"/>
  <c r="O306" i="15"/>
  <c r="M306" i="15"/>
  <c r="I306" i="15"/>
  <c r="Y306" i="8"/>
  <c r="Z306" i="8"/>
  <c r="AA306" i="8"/>
  <c r="V306" i="8"/>
  <c r="AB306" i="8"/>
  <c r="W306" i="8"/>
  <c r="I310" i="8"/>
  <c r="J309" i="8"/>
  <c r="N309" i="8"/>
  <c r="AG309" i="8" s="1"/>
  <c r="T306" i="8"/>
  <c r="S307" i="8"/>
  <c r="U307" i="8" s="1"/>
  <c r="J307" i="15" l="1"/>
  <c r="G307" i="15"/>
  <c r="I307" i="15"/>
  <c r="N307" i="15"/>
  <c r="H307" i="15"/>
  <c r="O307" i="15"/>
  <c r="F308" i="15"/>
  <c r="M307" i="15"/>
  <c r="L307" i="15"/>
  <c r="V307" i="8"/>
  <c r="AA307" i="8"/>
  <c r="Y307" i="8"/>
  <c r="Z307" i="8"/>
  <c r="AB307" i="8"/>
  <c r="W307" i="8"/>
  <c r="I311" i="8"/>
  <c r="J310" i="8"/>
  <c r="N310" i="8"/>
  <c r="AG310" i="8" s="1"/>
  <c r="S308" i="8"/>
  <c r="U308" i="8" s="1"/>
  <c r="T307" i="8"/>
  <c r="F309" i="15" l="1"/>
  <c r="G308" i="15"/>
  <c r="J308" i="15"/>
  <c r="L308" i="15"/>
  <c r="H308" i="15"/>
  <c r="I308" i="15"/>
  <c r="N308" i="15"/>
  <c r="M308" i="15"/>
  <c r="O308" i="15"/>
  <c r="Y308" i="8"/>
  <c r="W308" i="8"/>
  <c r="Z308" i="8"/>
  <c r="AA308" i="8"/>
  <c r="AB308" i="8"/>
  <c r="V308" i="8"/>
  <c r="I312" i="8"/>
  <c r="J311" i="8"/>
  <c r="N311" i="8"/>
  <c r="AG311" i="8" s="1"/>
  <c r="T308" i="8"/>
  <c r="S309" i="8"/>
  <c r="U309" i="8" s="1"/>
  <c r="F310" i="15" l="1"/>
  <c r="G309" i="15"/>
  <c r="N309" i="15"/>
  <c r="L309" i="15"/>
  <c r="H309" i="15"/>
  <c r="O309" i="15"/>
  <c r="M309" i="15"/>
  <c r="J309" i="15"/>
  <c r="I309" i="15"/>
  <c r="V309" i="8"/>
  <c r="AA309" i="8"/>
  <c r="W309" i="8"/>
  <c r="Y309" i="8"/>
  <c r="Z309" i="8"/>
  <c r="AB309" i="8"/>
  <c r="I313" i="8"/>
  <c r="J312" i="8"/>
  <c r="N312" i="8"/>
  <c r="AG312" i="8" s="1"/>
  <c r="T309" i="8"/>
  <c r="S310" i="8"/>
  <c r="U310" i="8" s="1"/>
  <c r="J310" i="15" l="1"/>
  <c r="G310" i="15"/>
  <c r="I310" i="15"/>
  <c r="O310" i="15"/>
  <c r="H310" i="15"/>
  <c r="F311" i="15"/>
  <c r="N310" i="15"/>
  <c r="L310" i="15"/>
  <c r="M310" i="15"/>
  <c r="Y310" i="8"/>
  <c r="V310" i="8"/>
  <c r="AB310" i="8"/>
  <c r="W310" i="8"/>
  <c r="Z310" i="8"/>
  <c r="AA310" i="8"/>
  <c r="I314" i="8"/>
  <c r="J313" i="8"/>
  <c r="N313" i="8"/>
  <c r="AG313" i="8" s="1"/>
  <c r="S311" i="8"/>
  <c r="U311" i="8" s="1"/>
  <c r="T310" i="8"/>
  <c r="L311" i="15" l="1"/>
  <c r="G311" i="15"/>
  <c r="O311" i="15"/>
  <c r="N311" i="15"/>
  <c r="H311" i="15"/>
  <c r="F312" i="15"/>
  <c r="I311" i="15"/>
  <c r="M311" i="15"/>
  <c r="J311" i="15"/>
  <c r="V311" i="8"/>
  <c r="AA311" i="8"/>
  <c r="AB311" i="8"/>
  <c r="W311" i="8"/>
  <c r="Y311" i="8"/>
  <c r="Z311" i="8"/>
  <c r="I315" i="8"/>
  <c r="J314" i="8"/>
  <c r="N314" i="8"/>
  <c r="AG314" i="8" s="1"/>
  <c r="S312" i="8"/>
  <c r="U312" i="8" s="1"/>
  <c r="T311" i="8"/>
  <c r="I312" i="15" l="1"/>
  <c r="G312" i="15"/>
  <c r="M312" i="15"/>
  <c r="J312" i="15"/>
  <c r="H312" i="15"/>
  <c r="N312" i="15"/>
  <c r="F313" i="15"/>
  <c r="L312" i="15"/>
  <c r="O312" i="15"/>
  <c r="Y312" i="8"/>
  <c r="AA312" i="8"/>
  <c r="V312" i="8"/>
  <c r="AB312" i="8"/>
  <c r="W312" i="8"/>
  <c r="Z312" i="8"/>
  <c r="I316" i="8"/>
  <c r="J315" i="8"/>
  <c r="N315" i="8"/>
  <c r="AG315" i="8" s="1"/>
  <c r="T312" i="8"/>
  <c r="S313" i="8"/>
  <c r="U313" i="8" s="1"/>
  <c r="O313" i="15" l="1"/>
  <c r="G313" i="15"/>
  <c r="J313" i="15"/>
  <c r="N313" i="15"/>
  <c r="H313" i="15"/>
  <c r="L313" i="15"/>
  <c r="F314" i="15"/>
  <c r="I313" i="15"/>
  <c r="M313" i="15"/>
  <c r="V313" i="8"/>
  <c r="AA313" i="8"/>
  <c r="Z313" i="8"/>
  <c r="AB313" i="8"/>
  <c r="W313" i="8"/>
  <c r="Y313" i="8"/>
  <c r="I317" i="8"/>
  <c r="J316" i="8"/>
  <c r="N316" i="8"/>
  <c r="AG316" i="8" s="1"/>
  <c r="T313" i="8"/>
  <c r="S314" i="8"/>
  <c r="U314" i="8" s="1"/>
  <c r="O314" i="15" l="1"/>
  <c r="G314" i="15"/>
  <c r="N314" i="15"/>
  <c r="I314" i="15"/>
  <c r="H314" i="15"/>
  <c r="F315" i="15"/>
  <c r="M314" i="15"/>
  <c r="J314" i="15"/>
  <c r="L314" i="15"/>
  <c r="Y314" i="8"/>
  <c r="Z314" i="8"/>
  <c r="AA314" i="8"/>
  <c r="V314" i="8"/>
  <c r="AB314" i="8"/>
  <c r="W314" i="8"/>
  <c r="I318" i="8"/>
  <c r="J317" i="8"/>
  <c r="N317" i="8"/>
  <c r="AG317" i="8" s="1"/>
  <c r="S315" i="8"/>
  <c r="U315" i="8" s="1"/>
  <c r="T314" i="8"/>
  <c r="F316" i="15" l="1"/>
  <c r="G315" i="15"/>
  <c r="J315" i="15"/>
  <c r="M315" i="15"/>
  <c r="H315" i="15"/>
  <c r="L315" i="15"/>
  <c r="I315" i="15"/>
  <c r="N315" i="15"/>
  <c r="O315" i="15"/>
  <c r="V315" i="8"/>
  <c r="AA315" i="8"/>
  <c r="Y315" i="8"/>
  <c r="Z315" i="8"/>
  <c r="AB315" i="8"/>
  <c r="W315" i="8"/>
  <c r="I319" i="8"/>
  <c r="J318" i="8"/>
  <c r="N318" i="8"/>
  <c r="AG318" i="8" s="1"/>
  <c r="S316" i="8"/>
  <c r="U316" i="8" s="1"/>
  <c r="T315" i="8"/>
  <c r="L316" i="15" l="1"/>
  <c r="G316" i="15"/>
  <c r="N316" i="15"/>
  <c r="O316" i="15"/>
  <c r="H316" i="15"/>
  <c r="I316" i="15"/>
  <c r="F317" i="15"/>
  <c r="M316" i="15"/>
  <c r="J316" i="15"/>
  <c r="Y316" i="8"/>
  <c r="W316" i="8"/>
  <c r="Z316" i="8"/>
  <c r="AA316" i="8"/>
  <c r="V316" i="8"/>
  <c r="AB316" i="8"/>
  <c r="I320" i="8"/>
  <c r="J319" i="8"/>
  <c r="N319" i="8"/>
  <c r="AG319" i="8" s="1"/>
  <c r="T316" i="8"/>
  <c r="S317" i="8"/>
  <c r="U317" i="8" s="1"/>
  <c r="O317" i="15" l="1"/>
  <c r="G317" i="15"/>
  <c r="N317" i="15"/>
  <c r="J317" i="15"/>
  <c r="H317" i="15"/>
  <c r="I317" i="15"/>
  <c r="L317" i="15"/>
  <c r="M317" i="15"/>
  <c r="F318" i="15"/>
  <c r="V317" i="8"/>
  <c r="AA317" i="8"/>
  <c r="W317" i="8"/>
  <c r="Y317" i="8"/>
  <c r="Z317" i="8"/>
  <c r="AB317" i="8"/>
  <c r="I321" i="8"/>
  <c r="J320" i="8"/>
  <c r="N320" i="8"/>
  <c r="AG320" i="8" s="1"/>
  <c r="T317" i="8"/>
  <c r="S318" i="8"/>
  <c r="U318" i="8" s="1"/>
  <c r="I318" i="15" l="1"/>
  <c r="G318" i="15"/>
  <c r="L318" i="15"/>
  <c r="O318" i="15"/>
  <c r="H318" i="15"/>
  <c r="F319" i="15"/>
  <c r="M318" i="15"/>
  <c r="J318" i="15"/>
  <c r="N318" i="15"/>
  <c r="Y318" i="8"/>
  <c r="V318" i="8"/>
  <c r="AB318" i="8"/>
  <c r="W318" i="8"/>
  <c r="Z318" i="8"/>
  <c r="AA318" i="8"/>
  <c r="I322" i="8"/>
  <c r="J321" i="8"/>
  <c r="N321" i="8"/>
  <c r="AG321" i="8" s="1"/>
  <c r="T318" i="8"/>
  <c r="S319" i="8"/>
  <c r="U319" i="8" s="1"/>
  <c r="L319" i="15" l="1"/>
  <c r="G319" i="15"/>
  <c r="J319" i="15"/>
  <c r="O319" i="15"/>
  <c r="H319" i="15"/>
  <c r="M319" i="15"/>
  <c r="I319" i="15"/>
  <c r="N319" i="15"/>
  <c r="F320" i="15"/>
  <c r="V319" i="8"/>
  <c r="AA319" i="8"/>
  <c r="AB319" i="8"/>
  <c r="W319" i="8"/>
  <c r="Y319" i="8"/>
  <c r="Z319" i="8"/>
  <c r="I323" i="8"/>
  <c r="J322" i="8"/>
  <c r="N322" i="8"/>
  <c r="AG322" i="8" s="1"/>
  <c r="T319" i="8"/>
  <c r="S320" i="8"/>
  <c r="U320" i="8" s="1"/>
  <c r="M320" i="15" l="1"/>
  <c r="G320" i="15"/>
  <c r="N320" i="15"/>
  <c r="I320" i="15"/>
  <c r="H320" i="15"/>
  <c r="J320" i="15"/>
  <c r="O320" i="15"/>
  <c r="L320" i="15"/>
  <c r="F321" i="15"/>
  <c r="Y320" i="8"/>
  <c r="AA320" i="8"/>
  <c r="V320" i="8"/>
  <c r="AB320" i="8"/>
  <c r="W320" i="8"/>
  <c r="Z320" i="8"/>
  <c r="I324" i="8"/>
  <c r="J323" i="8"/>
  <c r="N323" i="8"/>
  <c r="AG323" i="8" s="1"/>
  <c r="S321" i="8"/>
  <c r="U321" i="8" s="1"/>
  <c r="T320" i="8"/>
  <c r="N321" i="15" l="1"/>
  <c r="G321" i="15"/>
  <c r="M321" i="15"/>
  <c r="O321" i="15"/>
  <c r="H321" i="15"/>
  <c r="J321" i="15"/>
  <c r="I321" i="15"/>
  <c r="L321" i="15"/>
  <c r="F322" i="15"/>
  <c r="V321" i="8"/>
  <c r="AA321" i="8"/>
  <c r="Z321" i="8"/>
  <c r="AB321" i="8"/>
  <c r="W321" i="8"/>
  <c r="Y321" i="8"/>
  <c r="I325" i="8"/>
  <c r="J324" i="8"/>
  <c r="N324" i="8"/>
  <c r="AG324" i="8" s="1"/>
  <c r="T321" i="8"/>
  <c r="S322" i="8"/>
  <c r="U322" i="8" s="1"/>
  <c r="M322" i="15" l="1"/>
  <c r="G322" i="15"/>
  <c r="N322" i="15"/>
  <c r="J322" i="15"/>
  <c r="H322" i="15"/>
  <c r="F323" i="15"/>
  <c r="O322" i="15"/>
  <c r="L322" i="15"/>
  <c r="I322" i="15"/>
  <c r="Y322" i="8"/>
  <c r="Z322" i="8"/>
  <c r="AA322" i="8"/>
  <c r="V322" i="8"/>
  <c r="AB322" i="8"/>
  <c r="W322" i="8"/>
  <c r="I326" i="8"/>
  <c r="J325" i="8"/>
  <c r="N325" i="8"/>
  <c r="AG325" i="8" s="1"/>
  <c r="T322" i="8"/>
  <c r="S323" i="8"/>
  <c r="U323" i="8" s="1"/>
  <c r="I323" i="15" l="1"/>
  <c r="G323" i="15"/>
  <c r="N323" i="15"/>
  <c r="O323" i="15"/>
  <c r="H323" i="15"/>
  <c r="F324" i="15"/>
  <c r="M323" i="15"/>
  <c r="L323" i="15"/>
  <c r="J323" i="15"/>
  <c r="V323" i="8"/>
  <c r="AA323" i="8"/>
  <c r="Y323" i="8"/>
  <c r="Z323" i="8"/>
  <c r="AB323" i="8"/>
  <c r="W323" i="8"/>
  <c r="I327" i="8"/>
  <c r="J326" i="8"/>
  <c r="N326" i="8"/>
  <c r="AG326" i="8" s="1"/>
  <c r="S324" i="8"/>
  <c r="U324" i="8" s="1"/>
  <c r="T323" i="8"/>
  <c r="L324" i="15" l="1"/>
  <c r="G324" i="15"/>
  <c r="F325" i="15"/>
  <c r="N324" i="15"/>
  <c r="H324" i="15"/>
  <c r="J324" i="15"/>
  <c r="I324" i="15"/>
  <c r="O324" i="15"/>
  <c r="M324" i="15"/>
  <c r="W324" i="8"/>
  <c r="AB324" i="8"/>
  <c r="Y324" i="8"/>
  <c r="Z324" i="8"/>
  <c r="V324" i="8"/>
  <c r="AA324" i="8"/>
  <c r="I328" i="8"/>
  <c r="J327" i="8"/>
  <c r="N327" i="8"/>
  <c r="AG327" i="8" s="1"/>
  <c r="S325" i="8"/>
  <c r="U325" i="8" s="1"/>
  <c r="T324" i="8"/>
  <c r="L325" i="15" l="1"/>
  <c r="G325" i="15"/>
  <c r="O325" i="15"/>
  <c r="F326" i="15"/>
  <c r="H325" i="15"/>
  <c r="I325" i="15"/>
  <c r="N325" i="15"/>
  <c r="J325" i="15"/>
  <c r="M325" i="15"/>
  <c r="Z325" i="8"/>
  <c r="V325" i="8"/>
  <c r="AA325" i="8"/>
  <c r="W325" i="8"/>
  <c r="AB325" i="8"/>
  <c r="Y325" i="8"/>
  <c r="I329" i="8"/>
  <c r="J328" i="8"/>
  <c r="N328" i="8"/>
  <c r="AG328" i="8" s="1"/>
  <c r="T325" i="8"/>
  <c r="S326" i="8"/>
  <c r="U326" i="8" s="1"/>
  <c r="L326" i="15" l="1"/>
  <c r="G326" i="15"/>
  <c r="I326" i="15"/>
  <c r="M326" i="15"/>
  <c r="H326" i="15"/>
  <c r="F327" i="15"/>
  <c r="O326" i="15"/>
  <c r="J326" i="15"/>
  <c r="N326" i="15"/>
  <c r="W326" i="8"/>
  <c r="AB326" i="8"/>
  <c r="Y326" i="8"/>
  <c r="Z326" i="8"/>
  <c r="V326" i="8"/>
  <c r="AA326" i="8"/>
  <c r="I330" i="8"/>
  <c r="J329" i="8"/>
  <c r="N329" i="8"/>
  <c r="AG329" i="8" s="1"/>
  <c r="T326" i="8"/>
  <c r="S327" i="8"/>
  <c r="U327" i="8" s="1"/>
  <c r="N327" i="15" l="1"/>
  <c r="G327" i="15"/>
  <c r="J327" i="15"/>
  <c r="L327" i="15"/>
  <c r="H327" i="15"/>
  <c r="F328" i="15"/>
  <c r="O327" i="15"/>
  <c r="M327" i="15"/>
  <c r="I327" i="15"/>
  <c r="Z327" i="8"/>
  <c r="V327" i="8"/>
  <c r="AA327" i="8"/>
  <c r="W327" i="8"/>
  <c r="AB327" i="8"/>
  <c r="Y327" i="8"/>
  <c r="I331" i="8"/>
  <c r="J330" i="8"/>
  <c r="N330" i="8"/>
  <c r="AG330" i="8" s="1"/>
  <c r="S328" i="8"/>
  <c r="U328" i="8" s="1"/>
  <c r="T327" i="8"/>
  <c r="N328" i="15" l="1"/>
  <c r="G328" i="15"/>
  <c r="F329" i="15"/>
  <c r="I328" i="15"/>
  <c r="H328" i="15"/>
  <c r="J328" i="15"/>
  <c r="L328" i="15"/>
  <c r="O328" i="15"/>
  <c r="M328" i="15"/>
  <c r="W328" i="8"/>
  <c r="AB328" i="8"/>
  <c r="Y328" i="8"/>
  <c r="Z328" i="8"/>
  <c r="AA328" i="8"/>
  <c r="V328" i="8"/>
  <c r="I332" i="8"/>
  <c r="J331" i="8"/>
  <c r="N331" i="8"/>
  <c r="AG331" i="8" s="1"/>
  <c r="S329" i="8"/>
  <c r="U329" i="8" s="1"/>
  <c r="T328" i="8"/>
  <c r="M329" i="15" l="1"/>
  <c r="G329" i="15"/>
  <c r="J329" i="15"/>
  <c r="I329" i="15"/>
  <c r="H329" i="15"/>
  <c r="L329" i="15"/>
  <c r="N329" i="15"/>
  <c r="O329" i="15"/>
  <c r="F330" i="15"/>
  <c r="Z329" i="8"/>
  <c r="V329" i="8"/>
  <c r="AA329" i="8"/>
  <c r="W329" i="8"/>
  <c r="AB329" i="8"/>
  <c r="Y329" i="8"/>
  <c r="I333" i="8"/>
  <c r="J332" i="8"/>
  <c r="N332" i="8"/>
  <c r="AG332" i="8" s="1"/>
  <c r="T329" i="8"/>
  <c r="S330" i="8"/>
  <c r="U330" i="8" s="1"/>
  <c r="O330" i="15" l="1"/>
  <c r="G330" i="15"/>
  <c r="N330" i="15"/>
  <c r="I330" i="15"/>
  <c r="H330" i="15"/>
  <c r="F331" i="15"/>
  <c r="L330" i="15"/>
  <c r="J330" i="15"/>
  <c r="M330" i="15"/>
  <c r="W330" i="8"/>
  <c r="AB330" i="8"/>
  <c r="Y330" i="8"/>
  <c r="Z330" i="8"/>
  <c r="V330" i="8"/>
  <c r="AA330" i="8"/>
  <c r="I334" i="8"/>
  <c r="J333" i="8"/>
  <c r="N333" i="8"/>
  <c r="AG333" i="8" s="1"/>
  <c r="T330" i="8"/>
  <c r="S331" i="8"/>
  <c r="U331" i="8" s="1"/>
  <c r="I331" i="15" l="1"/>
  <c r="G331" i="15"/>
  <c r="F332" i="15"/>
  <c r="L331" i="15"/>
  <c r="H331" i="15"/>
  <c r="M331" i="15"/>
  <c r="O331" i="15"/>
  <c r="J331" i="15"/>
  <c r="N331" i="15"/>
  <c r="Z331" i="8"/>
  <c r="V331" i="8"/>
  <c r="AA331" i="8"/>
  <c r="W331" i="8"/>
  <c r="AB331" i="8"/>
  <c r="Y331" i="8"/>
  <c r="I335" i="8"/>
  <c r="J334" i="8"/>
  <c r="N334" i="8"/>
  <c r="AG334" i="8" s="1"/>
  <c r="T331" i="8"/>
  <c r="S332" i="8"/>
  <c r="U332" i="8" s="1"/>
  <c r="F333" i="15" l="1"/>
  <c r="G332" i="15"/>
  <c r="J332" i="15"/>
  <c r="I332" i="15"/>
  <c r="H332" i="15"/>
  <c r="L332" i="15"/>
  <c r="M332" i="15"/>
  <c r="N332" i="15"/>
  <c r="O332" i="15"/>
  <c r="W332" i="8"/>
  <c r="AB332" i="8"/>
  <c r="Y332" i="8"/>
  <c r="Z332" i="8"/>
  <c r="V332" i="8"/>
  <c r="AA332" i="8"/>
  <c r="I336" i="8"/>
  <c r="J335" i="8"/>
  <c r="N335" i="8"/>
  <c r="AG335" i="8" s="1"/>
  <c r="S333" i="8"/>
  <c r="U333" i="8" s="1"/>
  <c r="T332" i="8"/>
  <c r="I333" i="15" l="1"/>
  <c r="G333" i="15"/>
  <c r="J333" i="15"/>
  <c r="O333" i="15"/>
  <c r="H333" i="15"/>
  <c r="F334" i="15"/>
  <c r="L333" i="15"/>
  <c r="M333" i="15"/>
  <c r="N333" i="15"/>
  <c r="Z333" i="8"/>
  <c r="V333" i="8"/>
  <c r="AA333" i="8"/>
  <c r="W333" i="8"/>
  <c r="AB333" i="8"/>
  <c r="Y333" i="8"/>
  <c r="I337" i="8"/>
  <c r="J336" i="8"/>
  <c r="N336" i="8"/>
  <c r="AG336" i="8" s="1"/>
  <c r="S334" i="8"/>
  <c r="U334" i="8" s="1"/>
  <c r="T333" i="8"/>
  <c r="M334" i="15" l="1"/>
  <c r="G334" i="15"/>
  <c r="L334" i="15"/>
  <c r="O334" i="15"/>
  <c r="H334" i="15"/>
  <c r="F335" i="15"/>
  <c r="N334" i="15"/>
  <c r="I334" i="15"/>
  <c r="J334" i="15"/>
  <c r="W334" i="8"/>
  <c r="AB334" i="8"/>
  <c r="Y334" i="8"/>
  <c r="Z334" i="8"/>
  <c r="V334" i="8"/>
  <c r="AA334" i="8"/>
  <c r="I338" i="8"/>
  <c r="J337" i="8"/>
  <c r="N337" i="8"/>
  <c r="AG337" i="8" s="1"/>
  <c r="T334" i="8"/>
  <c r="S335" i="8"/>
  <c r="U335" i="8" s="1"/>
  <c r="J335" i="15" l="1"/>
  <c r="G335" i="15"/>
  <c r="N335" i="15"/>
  <c r="L335" i="15"/>
  <c r="H335" i="15"/>
  <c r="O335" i="15"/>
  <c r="F336" i="15"/>
  <c r="I335" i="15"/>
  <c r="M335" i="15"/>
  <c r="Z335" i="8"/>
  <c r="V335" i="8"/>
  <c r="AA335" i="8"/>
  <c r="W335" i="8"/>
  <c r="AB335" i="8"/>
  <c r="Y335" i="8"/>
  <c r="I339" i="8"/>
  <c r="J338" i="8"/>
  <c r="N338" i="8"/>
  <c r="AG338" i="8" s="1"/>
  <c r="T335" i="8"/>
  <c r="S336" i="8"/>
  <c r="U336" i="8" s="1"/>
  <c r="N336" i="15" l="1"/>
  <c r="G336" i="15"/>
  <c r="L336" i="15"/>
  <c r="J336" i="15"/>
  <c r="H336" i="15"/>
  <c r="F337" i="15"/>
  <c r="I336" i="15"/>
  <c r="M336" i="15"/>
  <c r="O336" i="15"/>
  <c r="W336" i="8"/>
  <c r="AB336" i="8"/>
  <c r="Y336" i="8"/>
  <c r="Z336" i="8"/>
  <c r="AA336" i="8"/>
  <c r="V336" i="8"/>
  <c r="I340" i="8"/>
  <c r="J339" i="8"/>
  <c r="N339" i="8"/>
  <c r="AG339" i="8" s="1"/>
  <c r="T336" i="8"/>
  <c r="S337" i="8"/>
  <c r="U337" i="8" s="1"/>
  <c r="N337" i="15" l="1"/>
  <c r="G337" i="15"/>
  <c r="L337" i="15"/>
  <c r="O337" i="15"/>
  <c r="H337" i="15"/>
  <c r="I337" i="15"/>
  <c r="F338" i="15"/>
  <c r="J337" i="15"/>
  <c r="M337" i="15"/>
  <c r="Z337" i="8"/>
  <c r="V337" i="8"/>
  <c r="AA337" i="8"/>
  <c r="W337" i="8"/>
  <c r="AB337" i="8"/>
  <c r="Y337" i="8"/>
  <c r="I341" i="8"/>
  <c r="J340" i="8"/>
  <c r="N340" i="8"/>
  <c r="AG340" i="8" s="1"/>
  <c r="T337" i="8"/>
  <c r="S338" i="8"/>
  <c r="U338" i="8" s="1"/>
  <c r="N338" i="15" l="1"/>
  <c r="G338" i="15"/>
  <c r="I338" i="15"/>
  <c r="F339" i="15"/>
  <c r="H338" i="15"/>
  <c r="M338" i="15"/>
  <c r="J338" i="15"/>
  <c r="L338" i="15"/>
  <c r="O338" i="15"/>
  <c r="W338" i="8"/>
  <c r="AB338" i="8"/>
  <c r="Y338" i="8"/>
  <c r="Z338" i="8"/>
  <c r="V338" i="8"/>
  <c r="AA338" i="8"/>
  <c r="I342" i="8"/>
  <c r="J341" i="8"/>
  <c r="N341" i="8"/>
  <c r="AG341" i="8" s="1"/>
  <c r="S339" i="8"/>
  <c r="U339" i="8" s="1"/>
  <c r="T338" i="8"/>
  <c r="L339" i="15" l="1"/>
  <c r="G339" i="15"/>
  <c r="F340" i="15"/>
  <c r="N339" i="15"/>
  <c r="H339" i="15"/>
  <c r="M339" i="15"/>
  <c r="O339" i="15"/>
  <c r="J339" i="15"/>
  <c r="I339" i="15"/>
  <c r="Z339" i="8"/>
  <c r="V339" i="8"/>
  <c r="AA339" i="8"/>
  <c r="W339" i="8"/>
  <c r="AB339" i="8"/>
  <c r="Y339" i="8"/>
  <c r="I343" i="8"/>
  <c r="J342" i="8"/>
  <c r="N342" i="8"/>
  <c r="AG342" i="8" s="1"/>
  <c r="S340" i="8"/>
  <c r="U340" i="8" s="1"/>
  <c r="T339" i="8"/>
  <c r="L340" i="15" l="1"/>
  <c r="G340" i="15"/>
  <c r="J340" i="15"/>
  <c r="F341" i="15"/>
  <c r="H340" i="15"/>
  <c r="M340" i="15"/>
  <c r="O340" i="15"/>
  <c r="I340" i="15"/>
  <c r="N340" i="15"/>
  <c r="W340" i="8"/>
  <c r="AB340" i="8"/>
  <c r="Y340" i="8"/>
  <c r="Z340" i="8"/>
  <c r="V340" i="8"/>
  <c r="AA340" i="8"/>
  <c r="I344" i="8"/>
  <c r="J343" i="8"/>
  <c r="N343" i="8"/>
  <c r="AG343" i="8" s="1"/>
  <c r="T340" i="8"/>
  <c r="S341" i="8"/>
  <c r="U341" i="8" s="1"/>
  <c r="F342" i="15" l="1"/>
  <c r="G341" i="15"/>
  <c r="N341" i="15"/>
  <c r="M341" i="15"/>
  <c r="H341" i="15"/>
  <c r="J341" i="15"/>
  <c r="I341" i="15"/>
  <c r="L341" i="15"/>
  <c r="O341" i="15"/>
  <c r="Z341" i="8"/>
  <c r="V341" i="8"/>
  <c r="AA341" i="8"/>
  <c r="W341" i="8"/>
  <c r="AB341" i="8"/>
  <c r="Y341" i="8"/>
  <c r="I345" i="8"/>
  <c r="J344" i="8"/>
  <c r="N344" i="8"/>
  <c r="AG344" i="8" s="1"/>
  <c r="T341" i="8"/>
  <c r="S342" i="8"/>
  <c r="U342" i="8" s="1"/>
  <c r="I342" i="15" l="1"/>
  <c r="G342" i="15"/>
  <c r="M342" i="15"/>
  <c r="L342" i="15"/>
  <c r="H342" i="15"/>
  <c r="J342" i="15"/>
  <c r="F343" i="15"/>
  <c r="N342" i="15"/>
  <c r="O342" i="15"/>
  <c r="W342" i="8"/>
  <c r="AB342" i="8"/>
  <c r="Y342" i="8"/>
  <c r="Z342" i="8"/>
  <c r="V342" i="8"/>
  <c r="AA342" i="8"/>
  <c r="I346" i="8"/>
  <c r="J345" i="8"/>
  <c r="N345" i="8"/>
  <c r="AG345" i="8" s="1"/>
  <c r="S343" i="8"/>
  <c r="U343" i="8" s="1"/>
  <c r="T342" i="8"/>
  <c r="L343" i="15" l="1"/>
  <c r="G343" i="15"/>
  <c r="I343" i="15"/>
  <c r="F344" i="15"/>
  <c r="H343" i="15"/>
  <c r="N343" i="15"/>
  <c r="O343" i="15"/>
  <c r="J343" i="15"/>
  <c r="M343" i="15"/>
  <c r="Z343" i="8"/>
  <c r="V343" i="8"/>
  <c r="AA343" i="8"/>
  <c r="W343" i="8"/>
  <c r="AB343" i="8"/>
  <c r="Y343" i="8"/>
  <c r="I347" i="8"/>
  <c r="J346" i="8"/>
  <c r="N346" i="8"/>
  <c r="AG346" i="8" s="1"/>
  <c r="T343" i="8"/>
  <c r="S344" i="8"/>
  <c r="U344" i="8" s="1"/>
  <c r="L344" i="15" l="1"/>
  <c r="G344" i="15"/>
  <c r="O344" i="15"/>
  <c r="N344" i="15"/>
  <c r="H344" i="15"/>
  <c r="M344" i="15"/>
  <c r="F345" i="15"/>
  <c r="I344" i="15"/>
  <c r="J344" i="15"/>
  <c r="W344" i="8"/>
  <c r="AB344" i="8"/>
  <c r="Y344" i="8"/>
  <c r="Z344" i="8"/>
  <c r="AA344" i="8"/>
  <c r="V344" i="8"/>
  <c r="I348" i="8"/>
  <c r="J347" i="8"/>
  <c r="N347" i="8"/>
  <c r="AG347" i="8" s="1"/>
  <c r="T344" i="8"/>
  <c r="S345" i="8"/>
  <c r="U345" i="8" s="1"/>
  <c r="N345" i="15" l="1"/>
  <c r="G345" i="15"/>
  <c r="M345" i="15"/>
  <c r="I345" i="15"/>
  <c r="H345" i="15"/>
  <c r="L345" i="15"/>
  <c r="O345" i="15"/>
  <c r="J345" i="15"/>
  <c r="F346" i="15"/>
  <c r="Z345" i="8"/>
  <c r="V345" i="8"/>
  <c r="AA345" i="8"/>
  <c r="W345" i="8"/>
  <c r="AB345" i="8"/>
  <c r="Y345" i="8"/>
  <c r="I349" i="8"/>
  <c r="J348" i="8"/>
  <c r="N348" i="8"/>
  <c r="AG348" i="8" s="1"/>
  <c r="S346" i="8"/>
  <c r="U346" i="8" s="1"/>
  <c r="T345" i="8"/>
  <c r="F347" i="15" l="1"/>
  <c r="G346" i="15"/>
  <c r="J346" i="15"/>
  <c r="O346" i="15"/>
  <c r="H346" i="15"/>
  <c r="M346" i="15"/>
  <c r="N346" i="15"/>
  <c r="I346" i="15"/>
  <c r="L346" i="15"/>
  <c r="W346" i="8"/>
  <c r="AB346" i="8"/>
  <c r="Y346" i="8"/>
  <c r="Z346" i="8"/>
  <c r="V346" i="8"/>
  <c r="AA346" i="8"/>
  <c r="I350" i="8"/>
  <c r="J349" i="8"/>
  <c r="N349" i="8"/>
  <c r="AG349" i="8" s="1"/>
  <c r="T346" i="8"/>
  <c r="S347" i="8"/>
  <c r="U347" i="8" s="1"/>
  <c r="I347" i="15" l="1"/>
  <c r="G347" i="15"/>
  <c r="N347" i="15"/>
  <c r="F348" i="15"/>
  <c r="H347" i="15"/>
  <c r="O347" i="15"/>
  <c r="M347" i="15"/>
  <c r="L347" i="15"/>
  <c r="J347" i="15"/>
  <c r="Z347" i="8"/>
  <c r="V347" i="8"/>
  <c r="AA347" i="8"/>
  <c r="W347" i="8"/>
  <c r="AB347" i="8"/>
  <c r="Y347" i="8"/>
  <c r="I351" i="8"/>
  <c r="J350" i="8"/>
  <c r="N350" i="8"/>
  <c r="AG350" i="8" s="1"/>
  <c r="T347" i="8"/>
  <c r="S348" i="8"/>
  <c r="U348" i="8" s="1"/>
  <c r="J348" i="15" l="1"/>
  <c r="G348" i="15"/>
  <c r="M348" i="15"/>
  <c r="O348" i="15"/>
  <c r="H348" i="15"/>
  <c r="F349" i="15"/>
  <c r="I348" i="15"/>
  <c r="L348" i="15"/>
  <c r="N348" i="15"/>
  <c r="W348" i="8"/>
  <c r="AB348" i="8"/>
  <c r="Y348" i="8"/>
  <c r="Z348" i="8"/>
  <c r="V348" i="8"/>
  <c r="AA348" i="8"/>
  <c r="I352" i="8"/>
  <c r="J351" i="8"/>
  <c r="N351" i="8"/>
  <c r="AG351" i="8" s="1"/>
  <c r="S349" i="8"/>
  <c r="U349" i="8" s="1"/>
  <c r="T348" i="8"/>
  <c r="J349" i="15" l="1"/>
  <c r="G349" i="15"/>
  <c r="M349" i="15"/>
  <c r="L349" i="15"/>
  <c r="H349" i="15"/>
  <c r="I349" i="15"/>
  <c r="N349" i="15"/>
  <c r="O349" i="15"/>
  <c r="F350" i="15"/>
  <c r="Z349" i="8"/>
  <c r="V349" i="8"/>
  <c r="AA349" i="8"/>
  <c r="W349" i="8"/>
  <c r="AB349" i="8"/>
  <c r="Y349" i="8"/>
  <c r="I353" i="8"/>
  <c r="J352" i="8"/>
  <c r="N352" i="8"/>
  <c r="AG352" i="8" s="1"/>
  <c r="T349" i="8"/>
  <c r="S350" i="8"/>
  <c r="U350" i="8" s="1"/>
  <c r="I350" i="15" l="1"/>
  <c r="G350" i="15"/>
  <c r="M350" i="15"/>
  <c r="L350" i="15"/>
  <c r="H350" i="15"/>
  <c r="J350" i="15"/>
  <c r="F351" i="15"/>
  <c r="N350" i="15"/>
  <c r="O350" i="15"/>
  <c r="W350" i="8"/>
  <c r="AB350" i="8"/>
  <c r="Y350" i="8"/>
  <c r="Z350" i="8"/>
  <c r="V350" i="8"/>
  <c r="AA350" i="8"/>
  <c r="I354" i="8"/>
  <c r="J353" i="8"/>
  <c r="N353" i="8"/>
  <c r="AG353" i="8" s="1"/>
  <c r="T350" i="8"/>
  <c r="S351" i="8"/>
  <c r="U351" i="8" s="1"/>
  <c r="L351" i="15" l="1"/>
  <c r="G351" i="15"/>
  <c r="N351" i="15"/>
  <c r="I351" i="15"/>
  <c r="H351" i="15"/>
  <c r="J351" i="15"/>
  <c r="F352" i="15"/>
  <c r="M351" i="15"/>
  <c r="O351" i="15"/>
  <c r="Z351" i="8"/>
  <c r="V351" i="8"/>
  <c r="AA351" i="8"/>
  <c r="W351" i="8"/>
  <c r="AB351" i="8"/>
  <c r="Y351" i="8"/>
  <c r="I355" i="8"/>
  <c r="J354" i="8"/>
  <c r="N354" i="8"/>
  <c r="AG354" i="8" s="1"/>
  <c r="S352" i="8"/>
  <c r="U352" i="8" s="1"/>
  <c r="T351" i="8"/>
  <c r="M352" i="15" l="1"/>
  <c r="G352" i="15"/>
  <c r="L352" i="15"/>
  <c r="F353" i="15"/>
  <c r="H352" i="15"/>
  <c r="N352" i="15"/>
  <c r="J352" i="15"/>
  <c r="I352" i="15"/>
  <c r="O352" i="15"/>
  <c r="W352" i="8"/>
  <c r="AB352" i="8"/>
  <c r="Y352" i="8"/>
  <c r="Z352" i="8"/>
  <c r="AA352" i="8"/>
  <c r="V352" i="8"/>
  <c r="I356" i="8"/>
  <c r="J355" i="8"/>
  <c r="N355" i="8"/>
  <c r="AG355" i="8" s="1"/>
  <c r="T352" i="8"/>
  <c r="S353" i="8"/>
  <c r="U353" i="8" s="1"/>
  <c r="M353" i="15" l="1"/>
  <c r="G353" i="15"/>
  <c r="I353" i="15"/>
  <c r="O353" i="15"/>
  <c r="H353" i="15"/>
  <c r="L353" i="15"/>
  <c r="J353" i="15"/>
  <c r="N353" i="15"/>
  <c r="F354" i="15"/>
  <c r="Z353" i="8"/>
  <c r="V353" i="8"/>
  <c r="AA353" i="8"/>
  <c r="W353" i="8"/>
  <c r="AB353" i="8"/>
  <c r="Y353" i="8"/>
  <c r="I357" i="8"/>
  <c r="J356" i="8"/>
  <c r="N356" i="8"/>
  <c r="AG356" i="8" s="1"/>
  <c r="T353" i="8"/>
  <c r="S354" i="8"/>
  <c r="U354" i="8" s="1"/>
  <c r="O354" i="15" l="1"/>
  <c r="G354" i="15"/>
  <c r="I354" i="15"/>
  <c r="J354" i="15"/>
  <c r="H354" i="15"/>
  <c r="M354" i="15"/>
  <c r="L354" i="15"/>
  <c r="F355" i="15"/>
  <c r="N354" i="15"/>
  <c r="W354" i="8"/>
  <c r="AB354" i="8"/>
  <c r="Y354" i="8"/>
  <c r="Z354" i="8"/>
  <c r="V354" i="8"/>
  <c r="AA354" i="8"/>
  <c r="I358" i="8"/>
  <c r="J357" i="8"/>
  <c r="N357" i="8"/>
  <c r="AG357" i="8" s="1"/>
  <c r="S355" i="8"/>
  <c r="U355" i="8" s="1"/>
  <c r="T354" i="8"/>
  <c r="L355" i="15" l="1"/>
  <c r="G355" i="15"/>
  <c r="J355" i="15"/>
  <c r="N355" i="15"/>
  <c r="H355" i="15"/>
  <c r="O355" i="15"/>
  <c r="F356" i="15"/>
  <c r="I355" i="15"/>
  <c r="M355" i="15"/>
  <c r="Z355" i="8"/>
  <c r="V355" i="8"/>
  <c r="AA355" i="8"/>
  <c r="W355" i="8"/>
  <c r="AB355" i="8"/>
  <c r="Y355" i="8"/>
  <c r="I359" i="8"/>
  <c r="J358" i="8"/>
  <c r="N358" i="8"/>
  <c r="AG358" i="8" s="1"/>
  <c r="T355" i="8"/>
  <c r="S356" i="8"/>
  <c r="U356" i="8" s="1"/>
  <c r="O356" i="15" l="1"/>
  <c r="G356" i="15"/>
  <c r="N356" i="15"/>
  <c r="I356" i="15"/>
  <c r="H356" i="15"/>
  <c r="F357" i="15"/>
  <c r="L356" i="15"/>
  <c r="J356" i="15"/>
  <c r="M356" i="15"/>
  <c r="W356" i="8"/>
  <c r="AB356" i="8"/>
  <c r="Y356" i="8"/>
  <c r="Z356" i="8"/>
  <c r="V356" i="8"/>
  <c r="AA356" i="8"/>
  <c r="I360" i="8"/>
  <c r="J359" i="8"/>
  <c r="N359" i="8"/>
  <c r="AG359" i="8" s="1"/>
  <c r="T356" i="8"/>
  <c r="S357" i="8"/>
  <c r="U357" i="8" s="1"/>
  <c r="I357" i="15" l="1"/>
  <c r="G357" i="15"/>
  <c r="N357" i="15"/>
  <c r="M357" i="15"/>
  <c r="H357" i="15"/>
  <c r="L357" i="15"/>
  <c r="O357" i="15"/>
  <c r="F358" i="15"/>
  <c r="J357" i="15"/>
  <c r="Z357" i="8"/>
  <c r="V357" i="8"/>
  <c r="AA357" i="8"/>
  <c r="W357" i="8"/>
  <c r="AB357" i="8"/>
  <c r="Y357" i="8"/>
  <c r="I361" i="8"/>
  <c r="J360" i="8"/>
  <c r="N360" i="8"/>
  <c r="AG360" i="8" s="1"/>
  <c r="S358" i="8"/>
  <c r="U358" i="8" s="1"/>
  <c r="T357" i="8"/>
  <c r="N358" i="15" l="1"/>
  <c r="G358" i="15"/>
  <c r="J358" i="15"/>
  <c r="L358" i="15"/>
  <c r="H358" i="15"/>
  <c r="I358" i="15"/>
  <c r="M358" i="15"/>
  <c r="F359" i="15"/>
  <c r="O358" i="15"/>
  <c r="W358" i="8"/>
  <c r="AB358" i="8"/>
  <c r="Y358" i="8"/>
  <c r="Z358" i="8"/>
  <c r="V358" i="8"/>
  <c r="AA358" i="8"/>
  <c r="I362" i="8"/>
  <c r="J361" i="8"/>
  <c r="N361" i="8"/>
  <c r="AG361" i="8" s="1"/>
  <c r="S359" i="8"/>
  <c r="U359" i="8" s="1"/>
  <c r="T358" i="8"/>
  <c r="I359" i="15" l="1"/>
  <c r="G359" i="15"/>
  <c r="M359" i="15"/>
  <c r="J359" i="15"/>
  <c r="H359" i="15"/>
  <c r="L359" i="15"/>
  <c r="O359" i="15"/>
  <c r="N359" i="15"/>
  <c r="F360" i="15"/>
  <c r="Z359" i="8"/>
  <c r="V359" i="8"/>
  <c r="AA359" i="8"/>
  <c r="W359" i="8"/>
  <c r="AB359" i="8"/>
  <c r="Y359" i="8"/>
  <c r="I363" i="8"/>
  <c r="J362" i="8"/>
  <c r="N362" i="8"/>
  <c r="AG362" i="8" s="1"/>
  <c r="T359" i="8"/>
  <c r="S360" i="8"/>
  <c r="U360" i="8" s="1"/>
  <c r="O360" i="15" l="1"/>
  <c r="G360" i="15"/>
  <c r="I360" i="15"/>
  <c r="L360" i="15"/>
  <c r="H360" i="15"/>
  <c r="F361" i="15"/>
  <c r="M360" i="15"/>
  <c r="J360" i="15"/>
  <c r="N360" i="15"/>
  <c r="W360" i="8"/>
  <c r="AB360" i="8"/>
  <c r="Y360" i="8"/>
  <c r="Z360" i="8"/>
  <c r="AA360" i="8"/>
  <c r="V360" i="8"/>
  <c r="I364" i="8"/>
  <c r="J363" i="8"/>
  <c r="N363" i="8"/>
  <c r="AG363" i="8" s="1"/>
  <c r="T360" i="8"/>
  <c r="S361" i="8"/>
  <c r="U361" i="8" s="1"/>
  <c r="M361" i="15" l="1"/>
  <c r="G361" i="15"/>
  <c r="N361" i="15"/>
  <c r="J361" i="15"/>
  <c r="H361" i="15"/>
  <c r="O361" i="15"/>
  <c r="L361" i="15"/>
  <c r="F362" i="15"/>
  <c r="I361" i="15"/>
  <c r="Z361" i="8"/>
  <c r="V361" i="8"/>
  <c r="AA361" i="8"/>
  <c r="W361" i="8"/>
  <c r="AB361" i="8"/>
  <c r="Y361" i="8"/>
  <c r="I365" i="8"/>
  <c r="J364" i="8"/>
  <c r="N364" i="8"/>
  <c r="AG364" i="8" s="1"/>
  <c r="T361" i="8"/>
  <c r="S362" i="8"/>
  <c r="U362" i="8" s="1"/>
  <c r="J362" i="15" l="1"/>
  <c r="G362" i="15"/>
  <c r="N362" i="15"/>
  <c r="O362" i="15"/>
  <c r="H362" i="15"/>
  <c r="F363" i="15"/>
  <c r="I362" i="15"/>
  <c r="M362" i="15"/>
  <c r="L362" i="15"/>
  <c r="W362" i="8"/>
  <c r="AB362" i="8"/>
  <c r="Y362" i="8"/>
  <c r="Z362" i="8"/>
  <c r="V362" i="8"/>
  <c r="AA362" i="8"/>
  <c r="I366" i="8"/>
  <c r="J365" i="8"/>
  <c r="N365" i="8"/>
  <c r="AG365" i="8" s="1"/>
  <c r="T362" i="8"/>
  <c r="S363" i="8"/>
  <c r="U363" i="8" s="1"/>
  <c r="J363" i="15" l="1"/>
  <c r="G363" i="15"/>
  <c r="M363" i="15"/>
  <c r="L363" i="15"/>
  <c r="H363" i="15"/>
  <c r="I363" i="15"/>
  <c r="N363" i="15"/>
  <c r="O363" i="15"/>
  <c r="F364" i="15"/>
  <c r="Z363" i="8"/>
  <c r="V363" i="8"/>
  <c r="AA363" i="8"/>
  <c r="W363" i="8"/>
  <c r="AB363" i="8"/>
  <c r="Y363" i="8"/>
  <c r="I367" i="8"/>
  <c r="J366" i="8"/>
  <c r="N366" i="8"/>
  <c r="AG366" i="8" s="1"/>
  <c r="S364" i="8"/>
  <c r="U364" i="8" s="1"/>
  <c r="T363" i="8"/>
  <c r="N364" i="15" l="1"/>
  <c r="G364" i="15"/>
  <c r="M364" i="15"/>
  <c r="J364" i="15"/>
  <c r="H364" i="15"/>
  <c r="F365" i="15"/>
  <c r="I364" i="15"/>
  <c r="L364" i="15"/>
  <c r="O364" i="15"/>
  <c r="W364" i="8"/>
  <c r="Z364" i="8"/>
  <c r="AB364" i="8"/>
  <c r="V364" i="8"/>
  <c r="Y364" i="8"/>
  <c r="AA364" i="8"/>
  <c r="I368" i="8"/>
  <c r="J367" i="8"/>
  <c r="N367" i="8"/>
  <c r="AG367" i="8" s="1"/>
  <c r="S365" i="8"/>
  <c r="U365" i="8" s="1"/>
  <c r="T364" i="8"/>
  <c r="N365" i="15" l="1"/>
  <c r="G365" i="15"/>
  <c r="L365" i="15"/>
  <c r="I365" i="15"/>
  <c r="H365" i="15"/>
  <c r="F366" i="15"/>
  <c r="M365" i="15"/>
  <c r="J365" i="15"/>
  <c r="O365" i="15"/>
  <c r="W365" i="8"/>
  <c r="AB365" i="8"/>
  <c r="AA365" i="8"/>
  <c r="V365" i="8"/>
  <c r="Y365" i="8"/>
  <c r="Z365" i="8"/>
  <c r="I369" i="8"/>
  <c r="J368" i="8"/>
  <c r="N368" i="8"/>
  <c r="AG368" i="8" s="1"/>
  <c r="T365" i="8"/>
  <c r="S366" i="8"/>
  <c r="U366" i="8" s="1"/>
  <c r="J366" i="15" l="1"/>
  <c r="G366" i="15"/>
  <c r="I366" i="15"/>
  <c r="M366" i="15"/>
  <c r="H366" i="15"/>
  <c r="F367" i="15"/>
  <c r="O366" i="15"/>
  <c r="L366" i="15"/>
  <c r="N366" i="15"/>
  <c r="Z366" i="8"/>
  <c r="AA366" i="8"/>
  <c r="V366" i="8"/>
  <c r="AB366" i="8"/>
  <c r="W366" i="8"/>
  <c r="Y366" i="8"/>
  <c r="I370" i="8"/>
  <c r="J369" i="8"/>
  <c r="N369" i="8"/>
  <c r="AG369" i="8" s="1"/>
  <c r="T366" i="8"/>
  <c r="S367" i="8"/>
  <c r="U367" i="8" s="1"/>
  <c r="J367" i="15" l="1"/>
  <c r="G367" i="15"/>
  <c r="N367" i="15"/>
  <c r="F368" i="15"/>
  <c r="H367" i="15"/>
  <c r="L367" i="15"/>
  <c r="I367" i="15"/>
  <c r="O367" i="15"/>
  <c r="M367" i="15"/>
  <c r="W367" i="8"/>
  <c r="AB367" i="8"/>
  <c r="Z367" i="8"/>
  <c r="AA367" i="8"/>
  <c r="V367" i="8"/>
  <c r="Y367" i="8"/>
  <c r="I371" i="8"/>
  <c r="J370" i="8"/>
  <c r="N370" i="8"/>
  <c r="AG370" i="8" s="1"/>
  <c r="T367" i="8"/>
  <c r="S368" i="8"/>
  <c r="U368" i="8" s="1"/>
  <c r="O368" i="15" l="1"/>
  <c r="G368" i="15"/>
  <c r="N368" i="15"/>
  <c r="L368" i="15"/>
  <c r="H368" i="15"/>
  <c r="F369" i="15"/>
  <c r="M368" i="15"/>
  <c r="J368" i="15"/>
  <c r="I368" i="15"/>
  <c r="Z368" i="8"/>
  <c r="Y368" i="8"/>
  <c r="AA368" i="8"/>
  <c r="V368" i="8"/>
  <c r="AB368" i="8"/>
  <c r="W368" i="8"/>
  <c r="I372" i="8"/>
  <c r="J371" i="8"/>
  <c r="N371" i="8"/>
  <c r="AG371" i="8" s="1"/>
  <c r="S369" i="8"/>
  <c r="U369" i="8" s="1"/>
  <c r="T368" i="8"/>
  <c r="O369" i="15" l="1"/>
  <c r="G369" i="15"/>
  <c r="J369" i="15"/>
  <c r="I369" i="15"/>
  <c r="H369" i="15"/>
  <c r="L369" i="15"/>
  <c r="F370" i="15"/>
  <c r="N369" i="15"/>
  <c r="M369" i="15"/>
  <c r="W369" i="8"/>
  <c r="AB369" i="8"/>
  <c r="Y369" i="8"/>
  <c r="Z369" i="8"/>
  <c r="AA369" i="8"/>
  <c r="V369" i="8"/>
  <c r="I373" i="8"/>
  <c r="J372" i="8"/>
  <c r="N372" i="8"/>
  <c r="AG372" i="8" s="1"/>
  <c r="S370" i="8"/>
  <c r="U370" i="8" s="1"/>
  <c r="T369" i="8"/>
  <c r="F371" i="15" l="1"/>
  <c r="G370" i="15"/>
  <c r="J370" i="15"/>
  <c r="M370" i="15"/>
  <c r="H370" i="15"/>
  <c r="L370" i="15"/>
  <c r="O370" i="15"/>
  <c r="N370" i="15"/>
  <c r="I370" i="15"/>
  <c r="Z370" i="8"/>
  <c r="W370" i="8"/>
  <c r="Y370" i="8"/>
  <c r="AA370" i="8"/>
  <c r="V370" i="8"/>
  <c r="AB370" i="8"/>
  <c r="J373" i="8"/>
  <c r="N373" i="8"/>
  <c r="AG373" i="8" s="1"/>
  <c r="I374" i="8"/>
  <c r="T370" i="8"/>
  <c r="S371" i="8"/>
  <c r="U371" i="8" s="1"/>
  <c r="J371" i="15" l="1"/>
  <c r="G371" i="15"/>
  <c r="I371" i="15"/>
  <c r="N371" i="15"/>
  <c r="H371" i="15"/>
  <c r="O371" i="15"/>
  <c r="F372" i="15"/>
  <c r="M371" i="15"/>
  <c r="L371" i="15"/>
  <c r="W371" i="8"/>
  <c r="AB371" i="8"/>
  <c r="V371" i="8"/>
  <c r="Y371" i="8"/>
  <c r="Z371" i="8"/>
  <c r="AA371" i="8"/>
  <c r="J374" i="8"/>
  <c r="N374" i="8"/>
  <c r="AG374" i="8" s="1"/>
  <c r="I375" i="8"/>
  <c r="T371" i="8"/>
  <c r="S372" i="8"/>
  <c r="U372" i="8" s="1"/>
  <c r="F373" i="15" l="1"/>
  <c r="G372" i="15"/>
  <c r="J372" i="15"/>
  <c r="N372" i="15"/>
  <c r="H372" i="15"/>
  <c r="I372" i="15"/>
  <c r="L372" i="15"/>
  <c r="M372" i="15"/>
  <c r="O372" i="15"/>
  <c r="Z372" i="8"/>
  <c r="V372" i="8"/>
  <c r="AB372" i="8"/>
  <c r="W372" i="8"/>
  <c r="Y372" i="8"/>
  <c r="AA372" i="8"/>
  <c r="J375" i="8"/>
  <c r="N375" i="8"/>
  <c r="AG375" i="8" s="1"/>
  <c r="I376" i="8"/>
  <c r="S373" i="8"/>
  <c r="U373" i="8" s="1"/>
  <c r="T372" i="8"/>
  <c r="J373" i="15" l="1"/>
  <c r="G373" i="15"/>
  <c r="I373" i="15"/>
  <c r="F374" i="15"/>
  <c r="H373" i="15"/>
  <c r="N373" i="15"/>
  <c r="L373" i="15"/>
  <c r="O373" i="15"/>
  <c r="M373" i="15"/>
  <c r="W373" i="8"/>
  <c r="AB373" i="8"/>
  <c r="AA373" i="8"/>
  <c r="V373" i="8"/>
  <c r="Y373" i="8"/>
  <c r="Z373" i="8"/>
  <c r="J376" i="8"/>
  <c r="N376" i="8"/>
  <c r="AG376" i="8" s="1"/>
  <c r="I377" i="8"/>
  <c r="S374" i="8"/>
  <c r="U374" i="8" s="1"/>
  <c r="T373" i="8"/>
  <c r="J374" i="15" l="1"/>
  <c r="G374" i="15"/>
  <c r="I374" i="15"/>
  <c r="M374" i="15"/>
  <c r="H374" i="15"/>
  <c r="F375" i="15"/>
  <c r="O374" i="15"/>
  <c r="L374" i="15"/>
  <c r="N374" i="15"/>
  <c r="Z374" i="8"/>
  <c r="AA374" i="8"/>
  <c r="V374" i="8"/>
  <c r="AB374" i="8"/>
  <c r="W374" i="8"/>
  <c r="Y374" i="8"/>
  <c r="J377" i="8"/>
  <c r="N377" i="8"/>
  <c r="AG377" i="8" s="1"/>
  <c r="I378" i="8"/>
  <c r="T374" i="8"/>
  <c r="S375" i="8"/>
  <c r="U375" i="8" s="1"/>
  <c r="F376" i="15" l="1"/>
  <c r="G375" i="15"/>
  <c r="I375" i="15"/>
  <c r="M375" i="15"/>
  <c r="H375" i="15"/>
  <c r="J375" i="15"/>
  <c r="L375" i="15"/>
  <c r="O375" i="15"/>
  <c r="N375" i="15"/>
  <c r="W375" i="8"/>
  <c r="AB375" i="8"/>
  <c r="Z375" i="8"/>
  <c r="AA375" i="8"/>
  <c r="V375" i="8"/>
  <c r="Y375" i="8"/>
  <c r="J378" i="8"/>
  <c r="N378" i="8"/>
  <c r="AG378" i="8" s="1"/>
  <c r="I379" i="8"/>
  <c r="T375" i="8"/>
  <c r="S376" i="8"/>
  <c r="U376" i="8" s="1"/>
  <c r="O376" i="15" l="1"/>
  <c r="G376" i="15"/>
  <c r="I376" i="15"/>
  <c r="L376" i="15"/>
  <c r="H376" i="15"/>
  <c r="F377" i="15"/>
  <c r="M376" i="15"/>
  <c r="J376" i="15"/>
  <c r="N376" i="15"/>
  <c r="Z376" i="8"/>
  <c r="Y376" i="8"/>
  <c r="AA376" i="8"/>
  <c r="V376" i="8"/>
  <c r="AB376" i="8"/>
  <c r="W376" i="8"/>
  <c r="J379" i="8"/>
  <c r="N379" i="8"/>
  <c r="AG379" i="8" s="1"/>
  <c r="I380" i="8"/>
  <c r="T376" i="8"/>
  <c r="S377" i="8"/>
  <c r="U377" i="8" s="1"/>
  <c r="M377" i="15" l="1"/>
  <c r="G377" i="15"/>
  <c r="O377" i="15"/>
  <c r="J377" i="15"/>
  <c r="H377" i="15"/>
  <c r="N377" i="15"/>
  <c r="L377" i="15"/>
  <c r="F378" i="15"/>
  <c r="I377" i="15"/>
  <c r="W377" i="8"/>
  <c r="AB377" i="8"/>
  <c r="Y377" i="8"/>
  <c r="Z377" i="8"/>
  <c r="AA377" i="8"/>
  <c r="V377" i="8"/>
  <c r="J380" i="8"/>
  <c r="N380" i="8"/>
  <c r="AG380" i="8" s="1"/>
  <c r="I381" i="8"/>
  <c r="T377" i="8"/>
  <c r="S378" i="8"/>
  <c r="U378" i="8" s="1"/>
  <c r="O378" i="15" l="1"/>
  <c r="G378" i="15"/>
  <c r="N378" i="15"/>
  <c r="I378" i="15"/>
  <c r="H378" i="15"/>
  <c r="F379" i="15"/>
  <c r="L378" i="15"/>
  <c r="M378" i="15"/>
  <c r="J378" i="15"/>
  <c r="Z378" i="8"/>
  <c r="W378" i="8"/>
  <c r="Y378" i="8"/>
  <c r="AA378" i="8"/>
  <c r="V378" i="8"/>
  <c r="AB378" i="8"/>
  <c r="J381" i="8"/>
  <c r="N381" i="8"/>
  <c r="AG381" i="8" s="1"/>
  <c r="I382" i="8"/>
  <c r="S379" i="8"/>
  <c r="U379" i="8" s="1"/>
  <c r="T378" i="8"/>
  <c r="J379" i="15" l="1"/>
  <c r="G379" i="15"/>
  <c r="M379" i="15"/>
  <c r="L379" i="15"/>
  <c r="H379" i="15"/>
  <c r="I379" i="15"/>
  <c r="N379" i="15"/>
  <c r="O379" i="15"/>
  <c r="F380" i="15"/>
  <c r="W379" i="8"/>
  <c r="AB379" i="8"/>
  <c r="V379" i="8"/>
  <c r="Y379" i="8"/>
  <c r="Z379" i="8"/>
  <c r="AA379" i="8"/>
  <c r="J382" i="8"/>
  <c r="N382" i="8"/>
  <c r="AG382" i="8" s="1"/>
  <c r="I383" i="8"/>
  <c r="S380" i="8"/>
  <c r="U380" i="8" s="1"/>
  <c r="T379" i="8"/>
  <c r="O380" i="15" l="1"/>
  <c r="G380" i="15"/>
  <c r="M380" i="15"/>
  <c r="N380" i="15"/>
  <c r="H380" i="15"/>
  <c r="F381" i="15"/>
  <c r="J380" i="15"/>
  <c r="L380" i="15"/>
  <c r="I380" i="15"/>
  <c r="Z380" i="8"/>
  <c r="V380" i="8"/>
  <c r="AB380" i="8"/>
  <c r="W380" i="8"/>
  <c r="Y380" i="8"/>
  <c r="AA380" i="8"/>
  <c r="J383" i="8"/>
  <c r="N383" i="8"/>
  <c r="AG383" i="8" s="1"/>
  <c r="I384" i="8"/>
  <c r="T380" i="8"/>
  <c r="S381" i="8"/>
  <c r="U381" i="8" s="1"/>
  <c r="M381" i="15" l="1"/>
  <c r="G381" i="15"/>
  <c r="L381" i="15"/>
  <c r="O381" i="15"/>
  <c r="H381" i="15"/>
  <c r="N381" i="15"/>
  <c r="J381" i="15"/>
  <c r="I381" i="15"/>
  <c r="F382" i="15"/>
  <c r="W381" i="8"/>
  <c r="AB381" i="8"/>
  <c r="AA381" i="8"/>
  <c r="V381" i="8"/>
  <c r="Y381" i="8"/>
  <c r="Z381" i="8"/>
  <c r="J384" i="8"/>
  <c r="N384" i="8"/>
  <c r="AG384" i="8" s="1"/>
  <c r="I385" i="8"/>
  <c r="T381" i="8"/>
  <c r="S382" i="8"/>
  <c r="U382" i="8" s="1"/>
  <c r="O382" i="15" l="1"/>
  <c r="G382" i="15"/>
  <c r="L382" i="15"/>
  <c r="N382" i="15"/>
  <c r="H382" i="15"/>
  <c r="J382" i="15"/>
  <c r="I382" i="15"/>
  <c r="M382" i="15"/>
  <c r="F383" i="15"/>
  <c r="Z382" i="8"/>
  <c r="AA382" i="8"/>
  <c r="V382" i="8"/>
  <c r="AB382" i="8"/>
  <c r="W382" i="8"/>
  <c r="Y382" i="8"/>
  <c r="J385" i="8"/>
  <c r="N385" i="8"/>
  <c r="AG385" i="8" s="1"/>
  <c r="I386" i="8"/>
  <c r="S383" i="8"/>
  <c r="U383" i="8" s="1"/>
  <c r="T382" i="8"/>
  <c r="L383" i="15" l="1"/>
  <c r="G383" i="15"/>
  <c r="J383" i="15"/>
  <c r="O383" i="15"/>
  <c r="H383" i="15"/>
  <c r="M383" i="15"/>
  <c r="I383" i="15"/>
  <c r="N383" i="15"/>
  <c r="F384" i="15"/>
  <c r="W383" i="8"/>
  <c r="AB383" i="8"/>
  <c r="Z383" i="8"/>
  <c r="AA383" i="8"/>
  <c r="V383" i="8"/>
  <c r="Y383" i="8"/>
  <c r="J386" i="8"/>
  <c r="N386" i="8"/>
  <c r="AG386" i="8" s="1"/>
  <c r="I387" i="8"/>
  <c r="S384" i="8"/>
  <c r="U384" i="8" s="1"/>
  <c r="T383" i="8"/>
  <c r="O384" i="15" l="1"/>
  <c r="G384" i="15"/>
  <c r="N384" i="15"/>
  <c r="L384" i="15"/>
  <c r="H384" i="15"/>
  <c r="F385" i="15"/>
  <c r="M384" i="15"/>
  <c r="J384" i="15"/>
  <c r="I384" i="15"/>
  <c r="Z384" i="8"/>
  <c r="Y384" i="8"/>
  <c r="AA384" i="8"/>
  <c r="V384" i="8"/>
  <c r="AB384" i="8"/>
  <c r="W384" i="8"/>
  <c r="J387" i="8"/>
  <c r="N387" i="8"/>
  <c r="AG387" i="8" s="1"/>
  <c r="I388" i="8"/>
  <c r="T384" i="8"/>
  <c r="S385" i="8"/>
  <c r="U385" i="8" s="1"/>
  <c r="J385" i="15" l="1"/>
  <c r="G385" i="15"/>
  <c r="I385" i="15"/>
  <c r="L385" i="15"/>
  <c r="H385" i="15"/>
  <c r="F386" i="15"/>
  <c r="N385" i="15"/>
  <c r="M385" i="15"/>
  <c r="O385" i="15"/>
  <c r="W385" i="8"/>
  <c r="AB385" i="8"/>
  <c r="Y385" i="8"/>
  <c r="Z385" i="8"/>
  <c r="AA385" i="8"/>
  <c r="V385" i="8"/>
  <c r="J388" i="8"/>
  <c r="N388" i="8"/>
  <c r="AG388" i="8" s="1"/>
  <c r="I389" i="8"/>
  <c r="T385" i="8"/>
  <c r="S386" i="8"/>
  <c r="U386" i="8" s="1"/>
  <c r="F387" i="15" l="1"/>
  <c r="G386" i="15"/>
  <c r="J386" i="15"/>
  <c r="M386" i="15"/>
  <c r="H386" i="15"/>
  <c r="L386" i="15"/>
  <c r="O386" i="15"/>
  <c r="N386" i="15"/>
  <c r="I386" i="15"/>
  <c r="Z386" i="8"/>
  <c r="W386" i="8"/>
  <c r="Y386" i="8"/>
  <c r="AA386" i="8"/>
  <c r="V386" i="8"/>
  <c r="AB386" i="8"/>
  <c r="J389" i="8"/>
  <c r="N389" i="8"/>
  <c r="AG389" i="8" s="1"/>
  <c r="I390" i="8"/>
  <c r="S387" i="8"/>
  <c r="U387" i="8" s="1"/>
  <c r="T386" i="8"/>
  <c r="L387" i="15" l="1"/>
  <c r="G387" i="15"/>
  <c r="N387" i="15"/>
  <c r="I387" i="15"/>
  <c r="H387" i="15"/>
  <c r="F388" i="15"/>
  <c r="O387" i="15"/>
  <c r="J387" i="15"/>
  <c r="M387" i="15"/>
  <c r="W387" i="8"/>
  <c r="AB387" i="8"/>
  <c r="V387" i="8"/>
  <c r="Y387" i="8"/>
  <c r="Z387" i="8"/>
  <c r="AA387" i="8"/>
  <c r="J390" i="8"/>
  <c r="N390" i="8"/>
  <c r="AG390" i="8" s="1"/>
  <c r="I391" i="8"/>
  <c r="S388" i="8"/>
  <c r="U388" i="8" s="1"/>
  <c r="T387" i="8"/>
  <c r="O388" i="15" l="1"/>
  <c r="G388" i="15"/>
  <c r="M388" i="15"/>
  <c r="N388" i="15"/>
  <c r="H388" i="15"/>
  <c r="F389" i="15"/>
  <c r="I388" i="15"/>
  <c r="L388" i="15"/>
  <c r="J388" i="15"/>
  <c r="Z388" i="8"/>
  <c r="V388" i="8"/>
  <c r="AB388" i="8"/>
  <c r="W388" i="8"/>
  <c r="Y388" i="8"/>
  <c r="AA388" i="8"/>
  <c r="J391" i="8"/>
  <c r="N391" i="8"/>
  <c r="AG391" i="8" s="1"/>
  <c r="I392" i="8"/>
  <c r="T388" i="8"/>
  <c r="S389" i="8"/>
  <c r="U389" i="8" s="1"/>
  <c r="J389" i="15" l="1"/>
  <c r="G389" i="15"/>
  <c r="I389" i="15"/>
  <c r="F390" i="15"/>
  <c r="H389" i="15"/>
  <c r="N389" i="15"/>
  <c r="L389" i="15"/>
  <c r="O389" i="15"/>
  <c r="M389" i="15"/>
  <c r="W389" i="8"/>
  <c r="AB389" i="8"/>
  <c r="AA389" i="8"/>
  <c r="V389" i="8"/>
  <c r="Y389" i="8"/>
  <c r="Z389" i="8"/>
  <c r="J392" i="8"/>
  <c r="N392" i="8"/>
  <c r="AG392" i="8" s="1"/>
  <c r="I393" i="8"/>
  <c r="T389" i="8"/>
  <c r="S390" i="8"/>
  <c r="U390" i="8" s="1"/>
  <c r="M390" i="15" l="1"/>
  <c r="G390" i="15"/>
  <c r="L390" i="15"/>
  <c r="O390" i="15"/>
  <c r="H390" i="15"/>
  <c r="J390" i="15"/>
  <c r="N390" i="15"/>
  <c r="F391" i="15"/>
  <c r="I390" i="15"/>
  <c r="Z390" i="8"/>
  <c r="AA390" i="8"/>
  <c r="V390" i="8"/>
  <c r="AB390" i="8"/>
  <c r="W390" i="8"/>
  <c r="Y390" i="8"/>
  <c r="J393" i="8"/>
  <c r="N393" i="8"/>
  <c r="AG393" i="8" s="1"/>
  <c r="I394" i="8"/>
  <c r="T390" i="8"/>
  <c r="S391" i="8"/>
  <c r="U391" i="8" s="1"/>
  <c r="I391" i="15" l="1"/>
  <c r="G391" i="15"/>
  <c r="M391" i="15"/>
  <c r="J391" i="15"/>
  <c r="H391" i="15"/>
  <c r="L391" i="15"/>
  <c r="O391" i="15"/>
  <c r="N391" i="15"/>
  <c r="F392" i="15"/>
  <c r="W391" i="8"/>
  <c r="AB391" i="8"/>
  <c r="Z391" i="8"/>
  <c r="AA391" i="8"/>
  <c r="V391" i="8"/>
  <c r="Y391" i="8"/>
  <c r="J394" i="8"/>
  <c r="N394" i="8"/>
  <c r="AG394" i="8" s="1"/>
  <c r="I395" i="8"/>
  <c r="S392" i="8"/>
  <c r="U392" i="8" s="1"/>
  <c r="T391" i="8"/>
  <c r="O392" i="15" l="1"/>
  <c r="G392" i="15"/>
  <c r="I392" i="15"/>
  <c r="F393" i="15"/>
  <c r="H392" i="15"/>
  <c r="L392" i="15"/>
  <c r="M392" i="15"/>
  <c r="J392" i="15"/>
  <c r="N392" i="15"/>
  <c r="Z392" i="8"/>
  <c r="Y392" i="8"/>
  <c r="AA392" i="8"/>
  <c r="V392" i="8"/>
  <c r="AB392" i="8"/>
  <c r="W392" i="8"/>
  <c r="J395" i="8"/>
  <c r="N395" i="8"/>
  <c r="AG395" i="8" s="1"/>
  <c r="I396" i="8"/>
  <c r="S393" i="8"/>
  <c r="U393" i="8" s="1"/>
  <c r="T392" i="8"/>
  <c r="M393" i="15" l="1"/>
  <c r="G393" i="15"/>
  <c r="N393" i="15"/>
  <c r="J393" i="15"/>
  <c r="H393" i="15"/>
  <c r="O393" i="15"/>
  <c r="L393" i="15"/>
  <c r="F394" i="15"/>
  <c r="I393" i="15"/>
  <c r="W393" i="8"/>
  <c r="AB393" i="8"/>
  <c r="Y393" i="8"/>
  <c r="Z393" i="8"/>
  <c r="AA393" i="8"/>
  <c r="V393" i="8"/>
  <c r="J396" i="8"/>
  <c r="N396" i="8"/>
  <c r="AG396" i="8" s="1"/>
  <c r="I397" i="8"/>
  <c r="T393" i="8"/>
  <c r="S394" i="8"/>
  <c r="U394" i="8" s="1"/>
  <c r="M394" i="15" l="1"/>
  <c r="G394" i="15"/>
  <c r="N394" i="15"/>
  <c r="O394" i="15"/>
  <c r="H394" i="15"/>
  <c r="F395" i="15"/>
  <c r="I394" i="15"/>
  <c r="J394" i="15"/>
  <c r="L394" i="15"/>
  <c r="Z394" i="8"/>
  <c r="W394" i="8"/>
  <c r="Y394" i="8"/>
  <c r="AA394" i="8"/>
  <c r="AB394" i="8"/>
  <c r="V394" i="8"/>
  <c r="J397" i="8"/>
  <c r="N397" i="8"/>
  <c r="AG397" i="8" s="1"/>
  <c r="I398" i="8"/>
  <c r="T394" i="8"/>
  <c r="S395" i="8"/>
  <c r="U395" i="8" s="1"/>
  <c r="J395" i="15" l="1"/>
  <c r="G395" i="15"/>
  <c r="M395" i="15"/>
  <c r="L395" i="15"/>
  <c r="H395" i="15"/>
  <c r="I395" i="15"/>
  <c r="N395" i="15"/>
  <c r="O395" i="15"/>
  <c r="F396" i="15"/>
  <c r="W395" i="8"/>
  <c r="AB395" i="8"/>
  <c r="V395" i="8"/>
  <c r="Y395" i="8"/>
  <c r="Z395" i="8"/>
  <c r="AA395" i="8"/>
  <c r="J398" i="8"/>
  <c r="N398" i="8"/>
  <c r="AG398" i="8" s="1"/>
  <c r="I399" i="8"/>
  <c r="S396" i="8"/>
  <c r="U396" i="8" s="1"/>
  <c r="T395" i="8"/>
  <c r="N396" i="15" l="1"/>
  <c r="G396" i="15"/>
  <c r="F397" i="15"/>
  <c r="I396" i="15"/>
  <c r="H396" i="15"/>
  <c r="J396" i="15"/>
  <c r="L396" i="15"/>
  <c r="O396" i="15"/>
  <c r="M396" i="15"/>
  <c r="Z396" i="8"/>
  <c r="V396" i="8"/>
  <c r="AB396" i="8"/>
  <c r="W396" i="8"/>
  <c r="Y396" i="8"/>
  <c r="AA396" i="8"/>
  <c r="J399" i="8"/>
  <c r="N399" i="8"/>
  <c r="AG399" i="8" s="1"/>
  <c r="I400" i="8"/>
  <c r="S397" i="8"/>
  <c r="U397" i="8" s="1"/>
  <c r="T396" i="8"/>
  <c r="F398" i="15" l="1"/>
  <c r="G397" i="15"/>
  <c r="M397" i="15"/>
  <c r="J397" i="15"/>
  <c r="H397" i="15"/>
  <c r="O397" i="15"/>
  <c r="N397" i="15"/>
  <c r="L397" i="15"/>
  <c r="I397" i="15"/>
  <c r="W397" i="8"/>
  <c r="AB397" i="8"/>
  <c r="AA397" i="8"/>
  <c r="V397" i="8"/>
  <c r="Y397" i="8"/>
  <c r="Z397" i="8"/>
  <c r="J400" i="8"/>
  <c r="N400" i="8"/>
  <c r="AG400" i="8" s="1"/>
  <c r="I401" i="8"/>
  <c r="T397" i="8"/>
  <c r="S398" i="8"/>
  <c r="U398" i="8" s="1"/>
  <c r="J398" i="15" l="1"/>
  <c r="G398" i="15"/>
  <c r="L398" i="15"/>
  <c r="O398" i="15"/>
  <c r="H398" i="15"/>
  <c r="F399" i="15"/>
  <c r="M398" i="15"/>
  <c r="I398" i="15"/>
  <c r="N398" i="15"/>
  <c r="Z398" i="8"/>
  <c r="AA398" i="8"/>
  <c r="V398" i="8"/>
  <c r="AB398" i="8"/>
  <c r="W398" i="8"/>
  <c r="Y398" i="8"/>
  <c r="J401" i="8"/>
  <c r="N401" i="8"/>
  <c r="AG401" i="8" s="1"/>
  <c r="I402" i="8"/>
  <c r="T398" i="8"/>
  <c r="S399" i="8"/>
  <c r="U399" i="8" s="1"/>
  <c r="I399" i="15" l="1"/>
  <c r="G399" i="15"/>
  <c r="N399" i="15"/>
  <c r="F400" i="15"/>
  <c r="H399" i="15"/>
  <c r="L399" i="15"/>
  <c r="J399" i="15"/>
  <c r="O399" i="15"/>
  <c r="M399" i="15"/>
  <c r="W399" i="8"/>
  <c r="AB399" i="8"/>
  <c r="Z399" i="8"/>
  <c r="AA399" i="8"/>
  <c r="V399" i="8"/>
  <c r="Y399" i="8"/>
  <c r="J402" i="8"/>
  <c r="N402" i="8"/>
  <c r="AG402" i="8" s="1"/>
  <c r="I403" i="8"/>
  <c r="S400" i="8"/>
  <c r="U400" i="8" s="1"/>
  <c r="T399" i="8"/>
  <c r="J400" i="15" l="1"/>
  <c r="G400" i="15"/>
  <c r="I400" i="15"/>
  <c r="L400" i="15"/>
  <c r="H400" i="15"/>
  <c r="F401" i="15"/>
  <c r="O400" i="15"/>
  <c r="N400" i="15"/>
  <c r="M400" i="15"/>
  <c r="Z400" i="8"/>
  <c r="Y400" i="8"/>
  <c r="AA400" i="8"/>
  <c r="V400" i="8"/>
  <c r="AB400" i="8"/>
  <c r="W400" i="8"/>
  <c r="J403" i="8"/>
  <c r="N403" i="8"/>
  <c r="AG403" i="8" s="1"/>
  <c r="I404" i="8"/>
  <c r="T400" i="8"/>
  <c r="S401" i="8"/>
  <c r="U401" i="8" s="1"/>
  <c r="J401" i="15" l="1"/>
  <c r="G401" i="15"/>
  <c r="I401" i="15"/>
  <c r="L401" i="15"/>
  <c r="H401" i="15"/>
  <c r="F402" i="15"/>
  <c r="N401" i="15"/>
  <c r="M401" i="15"/>
  <c r="O401" i="15"/>
  <c r="W401" i="8"/>
  <c r="Y401" i="8"/>
  <c r="Z401" i="8"/>
  <c r="AA401" i="8"/>
  <c r="AB401" i="8"/>
  <c r="V401" i="8"/>
  <c r="J404" i="8"/>
  <c r="N404" i="8"/>
  <c r="AG404" i="8" s="1"/>
  <c r="I405" i="8"/>
  <c r="T401" i="8"/>
  <c r="S402" i="8"/>
  <c r="U402" i="8" s="1"/>
  <c r="O402" i="15" l="1"/>
  <c r="G402" i="15"/>
  <c r="M402" i="15"/>
  <c r="I402" i="15"/>
  <c r="H402" i="15"/>
  <c r="F403" i="15"/>
  <c r="L402" i="15"/>
  <c r="J402" i="15"/>
  <c r="N402" i="15"/>
  <c r="V402" i="8"/>
  <c r="AA402" i="8"/>
  <c r="W402" i="8"/>
  <c r="AB402" i="8"/>
  <c r="Y402" i="8"/>
  <c r="Z402" i="8"/>
  <c r="J405" i="8"/>
  <c r="N405" i="8"/>
  <c r="AG405" i="8" s="1"/>
  <c r="I406" i="8"/>
  <c r="S403" i="8"/>
  <c r="U403" i="8" s="1"/>
  <c r="T402" i="8"/>
  <c r="F404" i="15" l="1"/>
  <c r="G403" i="15"/>
  <c r="M403" i="15"/>
  <c r="L403" i="15"/>
  <c r="H403" i="15"/>
  <c r="J403" i="15"/>
  <c r="I403" i="15"/>
  <c r="N403" i="15"/>
  <c r="O403" i="15"/>
  <c r="Y403" i="8"/>
  <c r="Z403" i="8"/>
  <c r="V403" i="8"/>
  <c r="AA403" i="8"/>
  <c r="W403" i="8"/>
  <c r="AB403" i="8"/>
  <c r="J406" i="8"/>
  <c r="N406" i="8"/>
  <c r="AG406" i="8" s="1"/>
  <c r="I407" i="8"/>
  <c r="S404" i="8"/>
  <c r="U404" i="8" s="1"/>
  <c r="T403" i="8"/>
  <c r="N404" i="15" l="1"/>
  <c r="G404" i="15"/>
  <c r="F405" i="15"/>
  <c r="I404" i="15"/>
  <c r="H404" i="15"/>
  <c r="J404" i="15"/>
  <c r="L404" i="15"/>
  <c r="O404" i="15"/>
  <c r="M404" i="15"/>
  <c r="V404" i="8"/>
  <c r="AA404" i="8"/>
  <c r="W404" i="8"/>
  <c r="AB404" i="8"/>
  <c r="Y404" i="8"/>
  <c r="Z404" i="8"/>
  <c r="J407" i="8"/>
  <c r="N407" i="8"/>
  <c r="AG407" i="8" s="1"/>
  <c r="I408" i="8"/>
  <c r="T404" i="8"/>
  <c r="S405" i="8"/>
  <c r="U405" i="8" s="1"/>
  <c r="J405" i="15" l="1"/>
  <c r="G405" i="15"/>
  <c r="I405" i="15"/>
  <c r="F406" i="15"/>
  <c r="H405" i="15"/>
  <c r="N405" i="15"/>
  <c r="L405" i="15"/>
  <c r="O405" i="15"/>
  <c r="M405" i="15"/>
  <c r="Y405" i="8"/>
  <c r="Z405" i="8"/>
  <c r="V405" i="8"/>
  <c r="AA405" i="8"/>
  <c r="W405" i="8"/>
  <c r="AB405" i="8"/>
  <c r="J408" i="8"/>
  <c r="N408" i="8"/>
  <c r="AG408" i="8" s="1"/>
  <c r="I409" i="8"/>
  <c r="T405" i="8"/>
  <c r="S406" i="8"/>
  <c r="U406" i="8" s="1"/>
  <c r="J406" i="15" l="1"/>
  <c r="G406" i="15"/>
  <c r="L406" i="15"/>
  <c r="O406" i="15"/>
  <c r="H406" i="15"/>
  <c r="F407" i="15"/>
  <c r="M406" i="15"/>
  <c r="I406" i="15"/>
  <c r="N406" i="15"/>
  <c r="V406" i="8"/>
  <c r="AA406" i="8"/>
  <c r="W406" i="8"/>
  <c r="AB406" i="8"/>
  <c r="Y406" i="8"/>
  <c r="Z406" i="8"/>
  <c r="J409" i="8"/>
  <c r="N409" i="8"/>
  <c r="AG409" i="8" s="1"/>
  <c r="I410" i="8"/>
  <c r="S407" i="8"/>
  <c r="U407" i="8" s="1"/>
  <c r="T406" i="8"/>
  <c r="I407" i="15" l="1"/>
  <c r="G407" i="15"/>
  <c r="M407" i="15"/>
  <c r="J407" i="15"/>
  <c r="H407" i="15"/>
  <c r="L407" i="15"/>
  <c r="O407" i="15"/>
  <c r="N407" i="15"/>
  <c r="F408" i="15"/>
  <c r="Y407" i="8"/>
  <c r="Z407" i="8"/>
  <c r="V407" i="8"/>
  <c r="AA407" i="8"/>
  <c r="W407" i="8"/>
  <c r="AB407" i="8"/>
  <c r="J410" i="8"/>
  <c r="N410" i="8"/>
  <c r="AG410" i="8" s="1"/>
  <c r="I411" i="8"/>
  <c r="S408" i="8"/>
  <c r="U408" i="8" s="1"/>
  <c r="T407" i="8"/>
  <c r="O408" i="15" l="1"/>
  <c r="G408" i="15"/>
  <c r="I408" i="15"/>
  <c r="M408" i="15"/>
  <c r="H408" i="15"/>
  <c r="J408" i="15"/>
  <c r="N408" i="15"/>
  <c r="L408" i="15"/>
  <c r="F409" i="15"/>
  <c r="V408" i="8"/>
  <c r="AA408" i="8"/>
  <c r="W408" i="8"/>
  <c r="AB408" i="8"/>
  <c r="Y408" i="8"/>
  <c r="Z408" i="8"/>
  <c r="J411" i="8"/>
  <c r="N411" i="8"/>
  <c r="AG411" i="8" s="1"/>
  <c r="I412" i="8"/>
  <c r="T408" i="8"/>
  <c r="S409" i="8"/>
  <c r="U409" i="8" s="1"/>
  <c r="L409" i="15" l="1"/>
  <c r="G409" i="15"/>
  <c r="F410" i="15"/>
  <c r="I409" i="15"/>
  <c r="H409" i="15"/>
  <c r="M409" i="15"/>
  <c r="N409" i="15"/>
  <c r="J409" i="15"/>
  <c r="O409" i="15"/>
  <c r="Y409" i="8"/>
  <c r="Z409" i="8"/>
  <c r="V409" i="8"/>
  <c r="AA409" i="8"/>
  <c r="AB409" i="8"/>
  <c r="W409" i="8"/>
  <c r="J412" i="8"/>
  <c r="N412" i="8"/>
  <c r="AG412" i="8" s="1"/>
  <c r="I413" i="8"/>
  <c r="T409" i="8"/>
  <c r="S410" i="8"/>
  <c r="U410" i="8" s="1"/>
  <c r="O410" i="15" l="1"/>
  <c r="G410" i="15"/>
  <c r="N410" i="15"/>
  <c r="I410" i="15"/>
  <c r="H410" i="15"/>
  <c r="F411" i="15"/>
  <c r="L410" i="15"/>
  <c r="J410" i="15"/>
  <c r="M410" i="15"/>
  <c r="V410" i="8"/>
  <c r="AA410" i="8"/>
  <c r="W410" i="8"/>
  <c r="AB410" i="8"/>
  <c r="Y410" i="8"/>
  <c r="Z410" i="8"/>
  <c r="J413" i="8"/>
  <c r="N413" i="8"/>
  <c r="AG413" i="8" s="1"/>
  <c r="I414" i="8"/>
  <c r="T410" i="8"/>
  <c r="S411" i="8"/>
  <c r="U411" i="8" s="1"/>
  <c r="N411" i="15" l="1"/>
  <c r="G411" i="15"/>
  <c r="J411" i="15"/>
  <c r="O411" i="15"/>
  <c r="H411" i="15"/>
  <c r="L411" i="15"/>
  <c r="M411" i="15"/>
  <c r="F412" i="15"/>
  <c r="I411" i="15"/>
  <c r="Y411" i="8"/>
  <c r="Z411" i="8"/>
  <c r="V411" i="8"/>
  <c r="AA411" i="8"/>
  <c r="W411" i="8"/>
  <c r="AB411" i="8"/>
  <c r="J414" i="8"/>
  <c r="N414" i="8"/>
  <c r="AG414" i="8" s="1"/>
  <c r="I415" i="8"/>
  <c r="T411" i="8"/>
  <c r="S412" i="8"/>
  <c r="U412" i="8" s="1"/>
  <c r="N412" i="15" l="1"/>
  <c r="G412" i="15"/>
  <c r="F413" i="15"/>
  <c r="I412" i="15"/>
  <c r="H412" i="15"/>
  <c r="J412" i="15"/>
  <c r="L412" i="15"/>
  <c r="O412" i="15"/>
  <c r="M412" i="15"/>
  <c r="V412" i="8"/>
  <c r="AA412" i="8"/>
  <c r="W412" i="8"/>
  <c r="AB412" i="8"/>
  <c r="Y412" i="8"/>
  <c r="Z412" i="8"/>
  <c r="J415" i="8"/>
  <c r="N415" i="8"/>
  <c r="AG415" i="8" s="1"/>
  <c r="I416" i="8"/>
  <c r="S413" i="8"/>
  <c r="U413" i="8" s="1"/>
  <c r="T412" i="8"/>
  <c r="J413" i="15" l="1"/>
  <c r="G413" i="15"/>
  <c r="M413" i="15"/>
  <c r="F414" i="15"/>
  <c r="H413" i="15"/>
  <c r="O413" i="15"/>
  <c r="L413" i="15"/>
  <c r="I413" i="15"/>
  <c r="N413" i="15"/>
  <c r="Y413" i="8"/>
  <c r="Z413" i="8"/>
  <c r="V413" i="8"/>
  <c r="AA413" i="8"/>
  <c r="W413" i="8"/>
  <c r="AB413" i="8"/>
  <c r="J416" i="8"/>
  <c r="N416" i="8"/>
  <c r="AG416" i="8" s="1"/>
  <c r="I417" i="8"/>
  <c r="T413" i="8"/>
  <c r="S414" i="8"/>
  <c r="U414" i="8" s="1"/>
  <c r="O414" i="15" l="1"/>
  <c r="G414" i="15"/>
  <c r="L414" i="15"/>
  <c r="M414" i="15"/>
  <c r="H414" i="15"/>
  <c r="F415" i="15"/>
  <c r="N414" i="15"/>
  <c r="J414" i="15"/>
  <c r="I414" i="15"/>
  <c r="V414" i="8"/>
  <c r="AA414" i="8"/>
  <c r="W414" i="8"/>
  <c r="AB414" i="8"/>
  <c r="Y414" i="8"/>
  <c r="Z414" i="8"/>
  <c r="J417" i="8"/>
  <c r="N417" i="8"/>
  <c r="AG417" i="8" s="1"/>
  <c r="I418" i="8"/>
  <c r="T414" i="8"/>
  <c r="S415" i="8"/>
  <c r="U415" i="8" s="1"/>
  <c r="O415" i="15" l="1"/>
  <c r="G415" i="15"/>
  <c r="N415" i="15"/>
  <c r="I415" i="15"/>
  <c r="H415" i="15"/>
  <c r="M415" i="15"/>
  <c r="F416" i="15"/>
  <c r="L415" i="15"/>
  <c r="J415" i="15"/>
  <c r="Y415" i="8"/>
  <c r="Z415" i="8"/>
  <c r="V415" i="8"/>
  <c r="AA415" i="8"/>
  <c r="W415" i="8"/>
  <c r="AB415" i="8"/>
  <c r="J418" i="8"/>
  <c r="N418" i="8"/>
  <c r="AG418" i="8" s="1"/>
  <c r="I419" i="8"/>
  <c r="S416" i="8"/>
  <c r="U416" i="8" s="1"/>
  <c r="T415" i="8"/>
  <c r="O416" i="15" l="1"/>
  <c r="G416" i="15"/>
  <c r="N416" i="15"/>
  <c r="M416" i="15"/>
  <c r="H416" i="15"/>
  <c r="J416" i="15"/>
  <c r="I416" i="15"/>
  <c r="L416" i="15"/>
  <c r="F417" i="15"/>
  <c r="V416" i="8"/>
  <c r="AA416" i="8"/>
  <c r="W416" i="8"/>
  <c r="AB416" i="8"/>
  <c r="Y416" i="8"/>
  <c r="Z416" i="8"/>
  <c r="J419" i="8"/>
  <c r="N419" i="8"/>
  <c r="AG419" i="8" s="1"/>
  <c r="I420" i="8"/>
  <c r="S417" i="8"/>
  <c r="U417" i="8" s="1"/>
  <c r="T416" i="8"/>
  <c r="J417" i="15" l="1"/>
  <c r="G417" i="15"/>
  <c r="I417" i="15"/>
  <c r="L417" i="15"/>
  <c r="H417" i="15"/>
  <c r="F418" i="15"/>
  <c r="N417" i="15"/>
  <c r="M417" i="15"/>
  <c r="O417" i="15"/>
  <c r="Y417" i="8"/>
  <c r="Z417" i="8"/>
  <c r="V417" i="8"/>
  <c r="AA417" i="8"/>
  <c r="AB417" i="8"/>
  <c r="W417" i="8"/>
  <c r="J420" i="8"/>
  <c r="N420" i="8"/>
  <c r="AG420" i="8" s="1"/>
  <c r="I421" i="8"/>
  <c r="T417" i="8"/>
  <c r="S418" i="8"/>
  <c r="U418" i="8" s="1"/>
  <c r="O418" i="15" l="1"/>
  <c r="G418" i="15"/>
  <c r="N418" i="15"/>
  <c r="L418" i="15"/>
  <c r="H418" i="15"/>
  <c r="F419" i="15"/>
  <c r="M418" i="15"/>
  <c r="J418" i="15"/>
  <c r="I418" i="15"/>
  <c r="V418" i="8"/>
  <c r="AA418" i="8"/>
  <c r="W418" i="8"/>
  <c r="AB418" i="8"/>
  <c r="Y418" i="8"/>
  <c r="Z418" i="8"/>
  <c r="J421" i="8"/>
  <c r="N421" i="8"/>
  <c r="AG421" i="8" s="1"/>
  <c r="I422" i="8"/>
  <c r="T418" i="8"/>
  <c r="S419" i="8"/>
  <c r="U419" i="8" s="1"/>
  <c r="M419" i="15" l="1"/>
  <c r="G419" i="15"/>
  <c r="L419" i="15"/>
  <c r="J419" i="15"/>
  <c r="H419" i="15"/>
  <c r="I419" i="15"/>
  <c r="N419" i="15"/>
  <c r="O419" i="15"/>
  <c r="F420" i="15"/>
  <c r="Y419" i="8"/>
  <c r="Z419" i="8"/>
  <c r="V419" i="8"/>
  <c r="AA419" i="8"/>
  <c r="W419" i="8"/>
  <c r="AB419" i="8"/>
  <c r="J422" i="8"/>
  <c r="N422" i="8"/>
  <c r="AG422" i="8" s="1"/>
  <c r="I423" i="8"/>
  <c r="S420" i="8"/>
  <c r="U420" i="8" s="1"/>
  <c r="T419" i="8"/>
  <c r="N420" i="15" l="1"/>
  <c r="G420" i="15"/>
  <c r="F421" i="15"/>
  <c r="I420" i="15"/>
  <c r="H420" i="15"/>
  <c r="J420" i="15"/>
  <c r="L420" i="15"/>
  <c r="O420" i="15"/>
  <c r="M420" i="15"/>
  <c r="V420" i="8"/>
  <c r="AA420" i="8"/>
  <c r="W420" i="8"/>
  <c r="AB420" i="8"/>
  <c r="Y420" i="8"/>
  <c r="Z420" i="8"/>
  <c r="J423" i="8"/>
  <c r="N423" i="8"/>
  <c r="AG423" i="8" s="1"/>
  <c r="I424" i="8"/>
  <c r="S421" i="8"/>
  <c r="U421" i="8" s="1"/>
  <c r="T420" i="8"/>
  <c r="J421" i="15" l="1"/>
  <c r="G421" i="15"/>
  <c r="I421" i="15"/>
  <c r="F422" i="15"/>
  <c r="H421" i="15"/>
  <c r="N421" i="15"/>
  <c r="L421" i="15"/>
  <c r="O421" i="15"/>
  <c r="M421" i="15"/>
  <c r="Y421" i="8"/>
  <c r="Z421" i="8"/>
  <c r="V421" i="8"/>
  <c r="AA421" i="8"/>
  <c r="W421" i="8"/>
  <c r="AB421" i="8"/>
  <c r="J424" i="8"/>
  <c r="N424" i="8"/>
  <c r="AG424" i="8" s="1"/>
  <c r="I425" i="8"/>
  <c r="T421" i="8"/>
  <c r="S422" i="8"/>
  <c r="U422" i="8" s="1"/>
  <c r="I422" i="15" l="1"/>
  <c r="G422" i="15"/>
  <c r="L422" i="15"/>
  <c r="J422" i="15"/>
  <c r="H422" i="15"/>
  <c r="F423" i="15"/>
  <c r="O422" i="15"/>
  <c r="N422" i="15"/>
  <c r="M422" i="15"/>
  <c r="V422" i="8"/>
  <c r="AA422" i="8"/>
  <c r="W422" i="8"/>
  <c r="AB422" i="8"/>
  <c r="Y422" i="8"/>
  <c r="Z422" i="8"/>
  <c r="J425" i="8"/>
  <c r="N425" i="8"/>
  <c r="AG425" i="8" s="1"/>
  <c r="I426" i="8"/>
  <c r="T422" i="8"/>
  <c r="S423" i="8"/>
  <c r="U423" i="8" s="1"/>
  <c r="I423" i="15" l="1"/>
  <c r="G423" i="15"/>
  <c r="M423" i="15"/>
  <c r="J423" i="15"/>
  <c r="H423" i="15"/>
  <c r="L423" i="15"/>
  <c r="O423" i="15"/>
  <c r="N423" i="15"/>
  <c r="F424" i="15"/>
  <c r="Y423" i="8"/>
  <c r="Z423" i="8"/>
  <c r="V423" i="8"/>
  <c r="AA423" i="8"/>
  <c r="W423" i="8"/>
  <c r="AB423" i="8"/>
  <c r="J426" i="8"/>
  <c r="N426" i="8"/>
  <c r="AG426" i="8" s="1"/>
  <c r="I427" i="8"/>
  <c r="S424" i="8"/>
  <c r="U424" i="8" s="1"/>
  <c r="T423" i="8"/>
  <c r="F425" i="15" l="1"/>
  <c r="G424" i="15"/>
  <c r="I424" i="15"/>
  <c r="L424" i="15"/>
  <c r="H424" i="15"/>
  <c r="J424" i="15"/>
  <c r="N424" i="15"/>
  <c r="M424" i="15"/>
  <c r="O424" i="15"/>
  <c r="V424" i="8"/>
  <c r="AA424" i="8"/>
  <c r="W424" i="8"/>
  <c r="AB424" i="8"/>
  <c r="Y424" i="8"/>
  <c r="Z424" i="8"/>
  <c r="J427" i="8"/>
  <c r="N427" i="8"/>
  <c r="AG427" i="8" s="1"/>
  <c r="I428" i="8"/>
  <c r="T424" i="8"/>
  <c r="S425" i="8"/>
  <c r="U425" i="8" s="1"/>
  <c r="N425" i="15" l="1"/>
  <c r="G425" i="15"/>
  <c r="J425" i="15"/>
  <c r="O425" i="15"/>
  <c r="H425" i="15"/>
  <c r="L425" i="15"/>
  <c r="F426" i="15"/>
  <c r="I425" i="15"/>
  <c r="M425" i="15"/>
  <c r="Y425" i="8"/>
  <c r="Z425" i="8"/>
  <c r="V425" i="8"/>
  <c r="AA425" i="8"/>
  <c r="AB425" i="8"/>
  <c r="W425" i="8"/>
  <c r="J428" i="8"/>
  <c r="N428" i="8"/>
  <c r="AG428" i="8" s="1"/>
  <c r="I429" i="8"/>
  <c r="T425" i="8"/>
  <c r="S426" i="8"/>
  <c r="U426" i="8" s="1"/>
  <c r="L426" i="15" l="1"/>
  <c r="G426" i="15"/>
  <c r="N426" i="15"/>
  <c r="M426" i="15"/>
  <c r="H426" i="15"/>
  <c r="F427" i="15"/>
  <c r="O426" i="15"/>
  <c r="J426" i="15"/>
  <c r="I426" i="15"/>
  <c r="V426" i="8"/>
  <c r="AA426" i="8"/>
  <c r="W426" i="8"/>
  <c r="AB426" i="8"/>
  <c r="Y426" i="8"/>
  <c r="Z426" i="8"/>
  <c r="J429" i="8"/>
  <c r="N429" i="8"/>
  <c r="AG429" i="8" s="1"/>
  <c r="I430" i="8"/>
  <c r="S427" i="8"/>
  <c r="U427" i="8" s="1"/>
  <c r="T426" i="8"/>
  <c r="N427" i="15" l="1"/>
  <c r="G427" i="15"/>
  <c r="I427" i="15"/>
  <c r="L427" i="15"/>
  <c r="H427" i="15"/>
  <c r="O427" i="15"/>
  <c r="F428" i="15"/>
  <c r="J427" i="15"/>
  <c r="M427" i="15"/>
  <c r="Y427" i="8"/>
  <c r="Z427" i="8"/>
  <c r="V427" i="8"/>
  <c r="AA427" i="8"/>
  <c r="W427" i="8"/>
  <c r="AB427" i="8"/>
  <c r="J430" i="8"/>
  <c r="N430" i="8"/>
  <c r="AG430" i="8" s="1"/>
  <c r="I431" i="8"/>
  <c r="T427" i="8"/>
  <c r="S428" i="8"/>
  <c r="U428" i="8" s="1"/>
  <c r="J428" i="15" l="1"/>
  <c r="G428" i="15"/>
  <c r="L428" i="15"/>
  <c r="O428" i="15"/>
  <c r="H428" i="15"/>
  <c r="M428" i="15"/>
  <c r="I428" i="15"/>
  <c r="F429" i="15"/>
  <c r="N428" i="15"/>
  <c r="V428" i="8"/>
  <c r="AA428" i="8"/>
  <c r="W428" i="8"/>
  <c r="AB428" i="8"/>
  <c r="Y428" i="8"/>
  <c r="Z428" i="8"/>
  <c r="J431" i="8"/>
  <c r="N431" i="8"/>
  <c r="AG431" i="8" s="1"/>
  <c r="I432" i="8"/>
  <c r="T428" i="8"/>
  <c r="S429" i="8"/>
  <c r="U429" i="8" s="1"/>
  <c r="F430" i="15" l="1"/>
  <c r="G429" i="15"/>
  <c r="N429" i="15"/>
  <c r="L429" i="15"/>
  <c r="H429" i="15"/>
  <c r="O429" i="15"/>
  <c r="M429" i="15"/>
  <c r="J429" i="15"/>
  <c r="I429" i="15"/>
  <c r="Y429" i="8"/>
  <c r="Z429" i="8"/>
  <c r="V429" i="8"/>
  <c r="AA429" i="8"/>
  <c r="W429" i="8"/>
  <c r="AB429" i="8"/>
  <c r="J432" i="8"/>
  <c r="N432" i="8"/>
  <c r="AG432" i="8" s="1"/>
  <c r="I433" i="8"/>
  <c r="S430" i="8"/>
  <c r="U430" i="8" s="1"/>
  <c r="T429" i="8"/>
  <c r="M430" i="15" l="1"/>
  <c r="G430" i="15"/>
  <c r="L430" i="15"/>
  <c r="O430" i="15"/>
  <c r="H430" i="15"/>
  <c r="F431" i="15"/>
  <c r="I430" i="15"/>
  <c r="J430" i="15"/>
  <c r="N430" i="15"/>
  <c r="V430" i="8"/>
  <c r="AA430" i="8"/>
  <c r="W430" i="8"/>
  <c r="AB430" i="8"/>
  <c r="Y430" i="8"/>
  <c r="Z430" i="8"/>
  <c r="J433" i="8"/>
  <c r="I434" i="8"/>
  <c r="N433" i="8"/>
  <c r="AG433" i="8" s="1"/>
  <c r="S431" i="8"/>
  <c r="U431" i="8" s="1"/>
  <c r="T430" i="8"/>
  <c r="L431" i="15" l="1"/>
  <c r="G431" i="15"/>
  <c r="J431" i="15"/>
  <c r="N431" i="15"/>
  <c r="H431" i="15"/>
  <c r="F432" i="15"/>
  <c r="O431" i="15"/>
  <c r="M431" i="15"/>
  <c r="I431" i="15"/>
  <c r="Y431" i="8"/>
  <c r="Z431" i="8"/>
  <c r="V431" i="8"/>
  <c r="AA431" i="8"/>
  <c r="W431" i="8"/>
  <c r="AB431" i="8"/>
  <c r="J434" i="8"/>
  <c r="I435" i="8"/>
  <c r="N434" i="8"/>
  <c r="AG434" i="8" s="1"/>
  <c r="T431" i="8"/>
  <c r="S432" i="8"/>
  <c r="U432" i="8" s="1"/>
  <c r="F433" i="15" l="1"/>
  <c r="G432" i="15"/>
  <c r="N432" i="15"/>
  <c r="L432" i="15"/>
  <c r="H432" i="15"/>
  <c r="J432" i="15"/>
  <c r="O432" i="15"/>
  <c r="I432" i="15"/>
  <c r="M432" i="15"/>
  <c r="V432" i="8"/>
  <c r="AA432" i="8"/>
  <c r="W432" i="8"/>
  <c r="AB432" i="8"/>
  <c r="Y432" i="8"/>
  <c r="Z432" i="8"/>
  <c r="J435" i="8"/>
  <c r="N435" i="8"/>
  <c r="AG435" i="8" s="1"/>
  <c r="I436" i="8"/>
  <c r="S433" i="8"/>
  <c r="U433" i="8" s="1"/>
  <c r="T432" i="8"/>
  <c r="G433" i="15" l="1"/>
  <c r="J433" i="15"/>
  <c r="I433" i="15"/>
  <c r="H433" i="15"/>
  <c r="L433" i="15"/>
  <c r="F434" i="15"/>
  <c r="N433" i="15"/>
  <c r="M433" i="15"/>
  <c r="O433" i="15"/>
  <c r="Y433" i="8"/>
  <c r="Z433" i="8"/>
  <c r="V433" i="8"/>
  <c r="AA433" i="8"/>
  <c r="AB433" i="8"/>
  <c r="W433" i="8"/>
  <c r="J436" i="8"/>
  <c r="N436" i="8"/>
  <c r="AG436" i="8" s="1"/>
  <c r="I437" i="8"/>
  <c r="T433" i="8"/>
  <c r="S434" i="8"/>
  <c r="U434" i="8" s="1"/>
  <c r="J434" i="15" l="1"/>
  <c r="G434" i="15"/>
  <c r="N434" i="15"/>
  <c r="M434" i="15"/>
  <c r="H434" i="15"/>
  <c r="F435" i="15"/>
  <c r="O434" i="15"/>
  <c r="L434" i="15"/>
  <c r="I434" i="15"/>
  <c r="V434" i="8"/>
  <c r="AA434" i="8"/>
  <c r="W434" i="8"/>
  <c r="AB434" i="8"/>
  <c r="Y434" i="8"/>
  <c r="Z434" i="8"/>
  <c r="J437" i="8"/>
  <c r="I438" i="8"/>
  <c r="N437" i="8"/>
  <c r="AG437" i="8" s="1"/>
  <c r="T434" i="8"/>
  <c r="S435" i="8"/>
  <c r="U435" i="8" s="1"/>
  <c r="J435" i="15" l="1"/>
  <c r="G435" i="15"/>
  <c r="M435" i="15"/>
  <c r="L435" i="15"/>
  <c r="H435" i="15"/>
  <c r="I435" i="15"/>
  <c r="N435" i="15"/>
  <c r="O435" i="15"/>
  <c r="F436" i="15"/>
  <c r="Y435" i="8"/>
  <c r="Z435" i="8"/>
  <c r="V435" i="8"/>
  <c r="AA435" i="8"/>
  <c r="W435" i="8"/>
  <c r="AB435" i="8"/>
  <c r="J438" i="8"/>
  <c r="I439" i="8"/>
  <c r="N438" i="8"/>
  <c r="AG438" i="8" s="1"/>
  <c r="T435" i="8"/>
  <c r="S436" i="8"/>
  <c r="U436" i="8" s="1"/>
  <c r="I436" i="15" l="1"/>
  <c r="G436" i="15"/>
  <c r="F437" i="15"/>
  <c r="M436" i="15"/>
  <c r="H436" i="15"/>
  <c r="J436" i="15"/>
  <c r="N436" i="15"/>
  <c r="O436" i="15"/>
  <c r="L436" i="15"/>
  <c r="V436" i="8"/>
  <c r="AA436" i="8"/>
  <c r="W436" i="8"/>
  <c r="AB436" i="8"/>
  <c r="Y436" i="8"/>
  <c r="Z436" i="8"/>
  <c r="J439" i="8"/>
  <c r="N439" i="8"/>
  <c r="AG439" i="8" s="1"/>
  <c r="I440" i="8"/>
  <c r="S437" i="8"/>
  <c r="U437" i="8" s="1"/>
  <c r="T436" i="8"/>
  <c r="M437" i="15" l="1"/>
  <c r="G437" i="15"/>
  <c r="J437" i="15"/>
  <c r="O437" i="15"/>
  <c r="H437" i="15"/>
  <c r="N437" i="15"/>
  <c r="L437" i="15"/>
  <c r="I437" i="15"/>
  <c r="F438" i="15"/>
  <c r="Y437" i="8"/>
  <c r="Z437" i="8"/>
  <c r="V437" i="8"/>
  <c r="AA437" i="8"/>
  <c r="W437" i="8"/>
  <c r="AB437" i="8"/>
  <c r="J440" i="8"/>
  <c r="N440" i="8"/>
  <c r="AG440" i="8" s="1"/>
  <c r="I441" i="8"/>
  <c r="S438" i="8"/>
  <c r="U438" i="8" s="1"/>
  <c r="T437" i="8"/>
  <c r="F439" i="15" l="1"/>
  <c r="G438" i="15"/>
  <c r="N438" i="15"/>
  <c r="J438" i="15"/>
  <c r="H438" i="15"/>
  <c r="L438" i="15"/>
  <c r="M438" i="15"/>
  <c r="I438" i="15"/>
  <c r="O438" i="15"/>
  <c r="V438" i="8"/>
  <c r="AA438" i="8"/>
  <c r="W438" i="8"/>
  <c r="AB438" i="8"/>
  <c r="Y438" i="8"/>
  <c r="Z438" i="8"/>
  <c r="J441" i="8"/>
  <c r="I442" i="8"/>
  <c r="N441" i="8"/>
  <c r="AG441" i="8" s="1"/>
  <c r="T438" i="8"/>
  <c r="S439" i="8"/>
  <c r="U439" i="8" s="1"/>
  <c r="J439" i="15" l="1"/>
  <c r="G439" i="15"/>
  <c r="N439" i="15"/>
  <c r="F440" i="15"/>
  <c r="H439" i="15"/>
  <c r="L439" i="15"/>
  <c r="O439" i="15"/>
  <c r="I439" i="15"/>
  <c r="M439" i="15"/>
  <c r="Y439" i="8"/>
  <c r="Z439" i="8"/>
  <c r="V439" i="8"/>
  <c r="AA439" i="8"/>
  <c r="W439" i="8"/>
  <c r="AB439" i="8"/>
  <c r="J442" i="8"/>
  <c r="I443" i="8"/>
  <c r="N442" i="8"/>
  <c r="AG442" i="8" s="1"/>
  <c r="T439" i="8"/>
  <c r="S440" i="8"/>
  <c r="U440" i="8" s="1"/>
  <c r="J440" i="15" l="1"/>
  <c r="G440" i="15"/>
  <c r="I440" i="15"/>
  <c r="M440" i="15"/>
  <c r="H440" i="15"/>
  <c r="F441" i="15"/>
  <c r="N440" i="15"/>
  <c r="L440" i="15"/>
  <c r="O440" i="15"/>
  <c r="V440" i="8"/>
  <c r="AA440" i="8"/>
  <c r="W440" i="8"/>
  <c r="AB440" i="8"/>
  <c r="Y440" i="8"/>
  <c r="Z440" i="8"/>
  <c r="J443" i="8"/>
  <c r="N443" i="8"/>
  <c r="AG443" i="8" s="1"/>
  <c r="I444" i="8"/>
  <c r="T440" i="8"/>
  <c r="S441" i="8"/>
  <c r="U441" i="8" s="1"/>
  <c r="I441" i="15" l="1"/>
  <c r="G441" i="15"/>
  <c r="M441" i="15"/>
  <c r="N441" i="15"/>
  <c r="H441" i="15"/>
  <c r="J441" i="15"/>
  <c r="O441" i="15"/>
  <c r="L441" i="15"/>
  <c r="F442" i="15"/>
  <c r="Y441" i="8"/>
  <c r="Z441" i="8"/>
  <c r="V441" i="8"/>
  <c r="AA441" i="8"/>
  <c r="AB441" i="8"/>
  <c r="W441" i="8"/>
  <c r="J444" i="8"/>
  <c r="N444" i="8"/>
  <c r="AG444" i="8" s="1"/>
  <c r="I445" i="8"/>
  <c r="T441" i="8"/>
  <c r="S442" i="8"/>
  <c r="U442" i="8" s="1"/>
  <c r="F443" i="15" l="1"/>
  <c r="G442" i="15"/>
  <c r="J442" i="15"/>
  <c r="M442" i="15"/>
  <c r="H442" i="15"/>
  <c r="L442" i="15"/>
  <c r="O442" i="15"/>
  <c r="N442" i="15"/>
  <c r="I442" i="15"/>
  <c r="V442" i="8"/>
  <c r="AA442" i="8"/>
  <c r="W442" i="8"/>
  <c r="AB442" i="8"/>
  <c r="Y442" i="8"/>
  <c r="Z442" i="8"/>
  <c r="J445" i="8"/>
  <c r="I446" i="8"/>
  <c r="N445" i="8"/>
  <c r="AG445" i="8" s="1"/>
  <c r="S443" i="8"/>
  <c r="U443" i="8" s="1"/>
  <c r="T442" i="8"/>
  <c r="F444" i="15" l="1"/>
  <c r="G443" i="15"/>
  <c r="M443" i="15"/>
  <c r="L443" i="15"/>
  <c r="H443" i="15"/>
  <c r="J443" i="15"/>
  <c r="I443" i="15"/>
  <c r="N443" i="15"/>
  <c r="O443" i="15"/>
  <c r="Y443" i="8"/>
  <c r="Z443" i="8"/>
  <c r="V443" i="8"/>
  <c r="AA443" i="8"/>
  <c r="W443" i="8"/>
  <c r="AB443" i="8"/>
  <c r="J446" i="8"/>
  <c r="I447" i="8"/>
  <c r="N446" i="8"/>
  <c r="AG446" i="8" s="1"/>
  <c r="S444" i="8"/>
  <c r="U444" i="8" s="1"/>
  <c r="T443" i="8"/>
  <c r="F445" i="15" l="1"/>
  <c r="G444" i="15"/>
  <c r="J444" i="15"/>
  <c r="L444" i="15"/>
  <c r="H444" i="15"/>
  <c r="I444" i="15"/>
  <c r="N444" i="15"/>
  <c r="M444" i="15"/>
  <c r="O444" i="15"/>
  <c r="V444" i="8"/>
  <c r="AA444" i="8"/>
  <c r="W444" i="8"/>
  <c r="AB444" i="8"/>
  <c r="Y444" i="8"/>
  <c r="Z444" i="8"/>
  <c r="J447" i="8"/>
  <c r="N447" i="8"/>
  <c r="AG447" i="8" s="1"/>
  <c r="I448" i="8"/>
  <c r="T444" i="8"/>
  <c r="S445" i="8"/>
  <c r="U445" i="8" s="1"/>
  <c r="N445" i="15" l="1"/>
  <c r="G445" i="15"/>
  <c r="L445" i="15"/>
  <c r="O445" i="15"/>
  <c r="H445" i="15"/>
  <c r="M445" i="15"/>
  <c r="J445" i="15"/>
  <c r="I445" i="15"/>
  <c r="F446" i="15"/>
  <c r="Y445" i="8"/>
  <c r="Z445" i="8"/>
  <c r="V445" i="8"/>
  <c r="AA445" i="8"/>
  <c r="W445" i="8"/>
  <c r="AB445" i="8"/>
  <c r="J448" i="8"/>
  <c r="N448" i="8"/>
  <c r="AG448" i="8" s="1"/>
  <c r="I449" i="8"/>
  <c r="T445" i="8"/>
  <c r="S446" i="8"/>
  <c r="U446" i="8" s="1"/>
  <c r="F447" i="15" l="1"/>
  <c r="G446" i="15"/>
  <c r="O446" i="15"/>
  <c r="L446" i="15"/>
  <c r="H446" i="15"/>
  <c r="N446" i="15"/>
  <c r="J446" i="15"/>
  <c r="I446" i="15"/>
  <c r="M446" i="15"/>
  <c r="V446" i="8"/>
  <c r="AA446" i="8"/>
  <c r="W446" i="8"/>
  <c r="AB446" i="8"/>
  <c r="Y446" i="8"/>
  <c r="Z446" i="8"/>
  <c r="J449" i="8"/>
  <c r="I450" i="8"/>
  <c r="N449" i="8"/>
  <c r="AG449" i="8" s="1"/>
  <c r="T446" i="8"/>
  <c r="S447" i="8"/>
  <c r="U447" i="8" s="1"/>
  <c r="L447" i="15" l="1"/>
  <c r="G447" i="15"/>
  <c r="J447" i="15"/>
  <c r="N447" i="15"/>
  <c r="H447" i="15"/>
  <c r="F448" i="15"/>
  <c r="O447" i="15"/>
  <c r="M447" i="15"/>
  <c r="I447" i="15"/>
  <c r="Y447" i="8"/>
  <c r="Z447" i="8"/>
  <c r="V447" i="8"/>
  <c r="AA447" i="8"/>
  <c r="W447" i="8"/>
  <c r="AB447" i="8"/>
  <c r="J450" i="8"/>
  <c r="I451" i="8"/>
  <c r="N450" i="8"/>
  <c r="AG450" i="8" s="1"/>
  <c r="T447" i="8"/>
  <c r="S448" i="8"/>
  <c r="U448" i="8" s="1"/>
  <c r="J448" i="15" l="1"/>
  <c r="G448" i="15"/>
  <c r="N448" i="15"/>
  <c r="O448" i="15"/>
  <c r="H448" i="15"/>
  <c r="F449" i="15"/>
  <c r="L448" i="15"/>
  <c r="M448" i="15"/>
  <c r="I448" i="15"/>
  <c r="V448" i="8"/>
  <c r="AA448" i="8"/>
  <c r="W448" i="8"/>
  <c r="AB448" i="8"/>
  <c r="Y448" i="8"/>
  <c r="Z448" i="8"/>
  <c r="J451" i="8"/>
  <c r="N451" i="8"/>
  <c r="AG451" i="8" s="1"/>
  <c r="I452" i="8"/>
  <c r="S449" i="8"/>
  <c r="U449" i="8" s="1"/>
  <c r="T448" i="8"/>
  <c r="O449" i="15" l="1"/>
  <c r="J449" i="15"/>
  <c r="I449" i="15"/>
  <c r="H449" i="15"/>
  <c r="L449" i="15"/>
  <c r="F450" i="15"/>
  <c r="N449" i="15"/>
  <c r="M449" i="15"/>
  <c r="G449" i="15"/>
  <c r="Y449" i="8"/>
  <c r="Z449" i="8"/>
  <c r="V449" i="8"/>
  <c r="AA449" i="8"/>
  <c r="AB449" i="8"/>
  <c r="W449" i="8"/>
  <c r="J452" i="8"/>
  <c r="N452" i="8"/>
  <c r="AG452" i="8" s="1"/>
  <c r="I453" i="8"/>
  <c r="S450" i="8"/>
  <c r="U450" i="8" s="1"/>
  <c r="T449" i="8"/>
  <c r="F451" i="15" l="1"/>
  <c r="G450" i="15"/>
  <c r="J450" i="15"/>
  <c r="I450" i="15"/>
  <c r="H450" i="15"/>
  <c r="L450" i="15"/>
  <c r="M450" i="15"/>
  <c r="N450" i="15"/>
  <c r="O450" i="15"/>
  <c r="V450" i="8"/>
  <c r="AA450" i="8"/>
  <c r="W450" i="8"/>
  <c r="AB450" i="8"/>
  <c r="Y450" i="8"/>
  <c r="Z450" i="8"/>
  <c r="N453" i="8"/>
  <c r="AG453" i="8" s="1"/>
  <c r="I454" i="8"/>
  <c r="J453" i="8"/>
  <c r="T450" i="8"/>
  <c r="S451" i="8"/>
  <c r="U451" i="8" s="1"/>
  <c r="F452" i="15" l="1"/>
  <c r="G451" i="15"/>
  <c r="J451" i="15"/>
  <c r="M451" i="15"/>
  <c r="H451" i="15"/>
  <c r="L451" i="15"/>
  <c r="I451" i="15"/>
  <c r="N451" i="15"/>
  <c r="O451" i="15"/>
  <c r="Y451" i="8"/>
  <c r="Z451" i="8"/>
  <c r="V451" i="8"/>
  <c r="AA451" i="8"/>
  <c r="W451" i="8"/>
  <c r="AB451" i="8"/>
  <c r="N454" i="8"/>
  <c r="AG454" i="8" s="1"/>
  <c r="I455" i="8"/>
  <c r="J454" i="8"/>
  <c r="T451" i="8"/>
  <c r="S452" i="8"/>
  <c r="U452" i="8" s="1"/>
  <c r="O452" i="15" l="1"/>
  <c r="G452" i="15"/>
  <c r="M452" i="15"/>
  <c r="N452" i="15"/>
  <c r="H452" i="15"/>
  <c r="F453" i="15"/>
  <c r="J452" i="15"/>
  <c r="L452" i="15"/>
  <c r="I452" i="15"/>
  <c r="V452" i="8"/>
  <c r="AA452" i="8"/>
  <c r="W452" i="8"/>
  <c r="AB452" i="8"/>
  <c r="Y452" i="8"/>
  <c r="Z452" i="8"/>
  <c r="N455" i="8"/>
  <c r="AG455" i="8" s="1"/>
  <c r="I456" i="8"/>
  <c r="J455" i="8"/>
  <c r="S453" i="8"/>
  <c r="U453" i="8" s="1"/>
  <c r="T452" i="8"/>
  <c r="I453" i="15" l="1"/>
  <c r="G453" i="15"/>
  <c r="M453" i="15"/>
  <c r="L453" i="15"/>
  <c r="H453" i="15"/>
  <c r="O453" i="15"/>
  <c r="J453" i="15"/>
  <c r="F454" i="15"/>
  <c r="N453" i="15"/>
  <c r="Y453" i="8"/>
  <c r="Z453" i="8"/>
  <c r="V453" i="8"/>
  <c r="AA453" i="8"/>
  <c r="W453" i="8"/>
  <c r="AB453" i="8"/>
  <c r="N456" i="8"/>
  <c r="AG456" i="8" s="1"/>
  <c r="I457" i="8"/>
  <c r="J456" i="8"/>
  <c r="S454" i="8"/>
  <c r="U454" i="8" s="1"/>
  <c r="T453" i="8"/>
  <c r="F455" i="15" l="1"/>
  <c r="G454" i="15"/>
  <c r="L454" i="15"/>
  <c r="O454" i="15"/>
  <c r="H454" i="15"/>
  <c r="J454" i="15"/>
  <c r="N454" i="15"/>
  <c r="M454" i="15"/>
  <c r="I454" i="15"/>
  <c r="V454" i="8"/>
  <c r="AA454" i="8"/>
  <c r="W454" i="8"/>
  <c r="AB454" i="8"/>
  <c r="Y454" i="8"/>
  <c r="Z454" i="8"/>
  <c r="N457" i="8"/>
  <c r="AG457" i="8" s="1"/>
  <c r="I458" i="8"/>
  <c r="J457" i="8"/>
  <c r="T454" i="8"/>
  <c r="S455" i="8"/>
  <c r="U455" i="8" s="1"/>
  <c r="M455" i="15" l="1"/>
  <c r="G455" i="15"/>
  <c r="J455" i="15"/>
  <c r="N455" i="15"/>
  <c r="H455" i="15"/>
  <c r="F456" i="15"/>
  <c r="L455" i="15"/>
  <c r="O455" i="15"/>
  <c r="I455" i="15"/>
  <c r="Y455" i="8"/>
  <c r="Z455" i="8"/>
  <c r="V455" i="8"/>
  <c r="AA455" i="8"/>
  <c r="W455" i="8"/>
  <c r="AB455" i="8"/>
  <c r="N458" i="8"/>
  <c r="AG458" i="8" s="1"/>
  <c r="I459" i="8"/>
  <c r="J458" i="8"/>
  <c r="T455" i="8"/>
  <c r="S456" i="8"/>
  <c r="U456" i="8" s="1"/>
  <c r="O456" i="15" l="1"/>
  <c r="G456" i="15"/>
  <c r="I456" i="15"/>
  <c r="L456" i="15"/>
  <c r="H456" i="15"/>
  <c r="F457" i="15"/>
  <c r="M456" i="15"/>
  <c r="J456" i="15"/>
  <c r="N456" i="15"/>
  <c r="V456" i="8"/>
  <c r="AA456" i="8"/>
  <c r="W456" i="8"/>
  <c r="AB456" i="8"/>
  <c r="Y456" i="8"/>
  <c r="Z456" i="8"/>
  <c r="N459" i="8"/>
  <c r="AG459" i="8" s="1"/>
  <c r="I460" i="8"/>
  <c r="J459" i="8"/>
  <c r="T456" i="8"/>
  <c r="S457" i="8"/>
  <c r="U457" i="8" s="1"/>
  <c r="I457" i="15" l="1"/>
  <c r="G457" i="15"/>
  <c r="M457" i="15"/>
  <c r="N457" i="15"/>
  <c r="H457" i="15"/>
  <c r="J457" i="15"/>
  <c r="O457" i="15"/>
  <c r="L457" i="15"/>
  <c r="F458" i="15"/>
  <c r="Y457" i="8"/>
  <c r="Z457" i="8"/>
  <c r="V457" i="8"/>
  <c r="AA457" i="8"/>
  <c r="AB457" i="8"/>
  <c r="W457" i="8"/>
  <c r="N460" i="8"/>
  <c r="AG460" i="8" s="1"/>
  <c r="I461" i="8"/>
  <c r="J460" i="8"/>
  <c r="T457" i="8"/>
  <c r="S458" i="8"/>
  <c r="U458" i="8" s="1"/>
  <c r="M458" i="15" l="1"/>
  <c r="G458" i="15"/>
  <c r="N458" i="15"/>
  <c r="O458" i="15"/>
  <c r="H458" i="15"/>
  <c r="F459" i="15"/>
  <c r="I458" i="15"/>
  <c r="L458" i="15"/>
  <c r="J458" i="15"/>
  <c r="V458" i="8"/>
  <c r="AA458" i="8"/>
  <c r="W458" i="8"/>
  <c r="AB458" i="8"/>
  <c r="Y458" i="8"/>
  <c r="Z458" i="8"/>
  <c r="N461" i="8"/>
  <c r="AG461" i="8" s="1"/>
  <c r="I462" i="8"/>
  <c r="J461" i="8"/>
  <c r="S459" i="8"/>
  <c r="U459" i="8" s="1"/>
  <c r="T458" i="8"/>
  <c r="M459" i="15" l="1"/>
  <c r="G459" i="15"/>
  <c r="L459" i="15"/>
  <c r="J459" i="15"/>
  <c r="H459" i="15"/>
  <c r="I459" i="15"/>
  <c r="N459" i="15"/>
  <c r="O459" i="15"/>
  <c r="F460" i="15"/>
  <c r="Y459" i="8"/>
  <c r="Z459" i="8"/>
  <c r="V459" i="8"/>
  <c r="AA459" i="8"/>
  <c r="W459" i="8"/>
  <c r="AB459" i="8"/>
  <c r="N462" i="8"/>
  <c r="AG462" i="8" s="1"/>
  <c r="I463" i="8"/>
  <c r="J462" i="8"/>
  <c r="S460" i="8"/>
  <c r="U460" i="8" s="1"/>
  <c r="T459" i="8"/>
  <c r="L460" i="15" l="1"/>
  <c r="G460" i="15"/>
  <c r="M460" i="15"/>
  <c r="O460" i="15"/>
  <c r="H460" i="15"/>
  <c r="F461" i="15"/>
  <c r="N460" i="15"/>
  <c r="I460" i="15"/>
  <c r="J460" i="15"/>
  <c r="V460" i="8"/>
  <c r="AA460" i="8"/>
  <c r="W460" i="8"/>
  <c r="AB460" i="8"/>
  <c r="Y460" i="8"/>
  <c r="Z460" i="8"/>
  <c r="N463" i="8"/>
  <c r="AG463" i="8" s="1"/>
  <c r="I464" i="8"/>
  <c r="J463" i="8"/>
  <c r="T460" i="8"/>
  <c r="S461" i="8"/>
  <c r="U461" i="8" s="1"/>
  <c r="F462" i="15" l="1"/>
  <c r="G461" i="15"/>
  <c r="N461" i="15"/>
  <c r="L461" i="15"/>
  <c r="H461" i="15"/>
  <c r="O461" i="15"/>
  <c r="M461" i="15"/>
  <c r="J461" i="15"/>
  <c r="I461" i="15"/>
  <c r="Y461" i="8"/>
  <c r="Z461" i="8"/>
  <c r="V461" i="8"/>
  <c r="AA461" i="8"/>
  <c r="W461" i="8"/>
  <c r="AB461" i="8"/>
  <c r="N464" i="8"/>
  <c r="AG464" i="8" s="1"/>
  <c r="I465" i="8"/>
  <c r="J464" i="8"/>
  <c r="T461" i="8"/>
  <c r="S462" i="8"/>
  <c r="U462" i="8" s="1"/>
  <c r="L462" i="15" l="1"/>
  <c r="G462" i="15"/>
  <c r="I462" i="15"/>
  <c r="J462" i="15"/>
  <c r="H462" i="15"/>
  <c r="F463" i="15"/>
  <c r="M462" i="15"/>
  <c r="N462" i="15"/>
  <c r="O462" i="15"/>
  <c r="V462" i="8"/>
  <c r="AA462" i="8"/>
  <c r="W462" i="8"/>
  <c r="AB462" i="8"/>
  <c r="Y462" i="8"/>
  <c r="Z462" i="8"/>
  <c r="N465" i="8"/>
  <c r="AG465" i="8" s="1"/>
  <c r="I466" i="8"/>
  <c r="J465" i="8"/>
  <c r="S463" i="8"/>
  <c r="U463" i="8" s="1"/>
  <c r="T462" i="8"/>
  <c r="L463" i="15" l="1"/>
  <c r="G463" i="15"/>
  <c r="I463" i="15"/>
  <c r="N463" i="15"/>
  <c r="H463" i="15"/>
  <c r="F464" i="15"/>
  <c r="O463" i="15"/>
  <c r="M463" i="15"/>
  <c r="J463" i="15"/>
  <c r="Y463" i="8"/>
  <c r="Z463" i="8"/>
  <c r="V463" i="8"/>
  <c r="AA463" i="8"/>
  <c r="W463" i="8"/>
  <c r="AB463" i="8"/>
  <c r="N466" i="8"/>
  <c r="AG466" i="8" s="1"/>
  <c r="I467" i="8"/>
  <c r="J466" i="8"/>
  <c r="S464" i="8"/>
  <c r="U464" i="8" s="1"/>
  <c r="T463" i="8"/>
  <c r="O464" i="15" l="1"/>
  <c r="G464" i="15"/>
  <c r="N464" i="15"/>
  <c r="L464" i="15"/>
  <c r="H464" i="15"/>
  <c r="F465" i="15"/>
  <c r="M464" i="15"/>
  <c r="J464" i="15"/>
  <c r="I464" i="15"/>
  <c r="V464" i="8"/>
  <c r="AA464" i="8"/>
  <c r="W464" i="8"/>
  <c r="AB464" i="8"/>
  <c r="Y464" i="8"/>
  <c r="Z464" i="8"/>
  <c r="N467" i="8"/>
  <c r="AG467" i="8" s="1"/>
  <c r="I468" i="8"/>
  <c r="J467" i="8"/>
  <c r="T464" i="8"/>
  <c r="S465" i="8"/>
  <c r="U465" i="8" s="1"/>
  <c r="O465" i="15" l="1"/>
  <c r="G465" i="15"/>
  <c r="J465" i="15"/>
  <c r="I465" i="15"/>
  <c r="H465" i="15"/>
  <c r="L465" i="15"/>
  <c r="F466" i="15"/>
  <c r="N465" i="15"/>
  <c r="M465" i="15"/>
  <c r="Y465" i="8"/>
  <c r="Z465" i="8"/>
  <c r="V465" i="8"/>
  <c r="AA465" i="8"/>
  <c r="AB465" i="8"/>
  <c r="W465" i="8"/>
  <c r="N468" i="8"/>
  <c r="AG468" i="8" s="1"/>
  <c r="I469" i="8"/>
  <c r="J468" i="8"/>
  <c r="T465" i="8"/>
  <c r="S466" i="8"/>
  <c r="U466" i="8" s="1"/>
  <c r="L466" i="15" l="1"/>
  <c r="G466" i="15"/>
  <c r="N466" i="15"/>
  <c r="O466" i="15"/>
  <c r="H466" i="15"/>
  <c r="F467" i="15"/>
  <c r="I466" i="15"/>
  <c r="M466" i="15"/>
  <c r="J466" i="15"/>
  <c r="V466" i="8"/>
  <c r="AA466" i="8"/>
  <c r="W466" i="8"/>
  <c r="AB466" i="8"/>
  <c r="Y466" i="8"/>
  <c r="Z466" i="8"/>
  <c r="N469" i="8"/>
  <c r="AG469" i="8" s="1"/>
  <c r="I470" i="8"/>
  <c r="J469" i="8"/>
  <c r="T466" i="8"/>
  <c r="S467" i="8"/>
  <c r="U467" i="8" s="1"/>
  <c r="F468" i="15" l="1"/>
  <c r="G467" i="15"/>
  <c r="J467" i="15"/>
  <c r="M467" i="15"/>
  <c r="H467" i="15"/>
  <c r="L467" i="15"/>
  <c r="I467" i="15"/>
  <c r="N467" i="15"/>
  <c r="O467" i="15"/>
  <c r="Y467" i="8"/>
  <c r="Z467" i="8"/>
  <c r="V467" i="8"/>
  <c r="AA467" i="8"/>
  <c r="W467" i="8"/>
  <c r="AB467" i="8"/>
  <c r="N470" i="8"/>
  <c r="AG470" i="8" s="1"/>
  <c r="I471" i="8"/>
  <c r="J470" i="8"/>
  <c r="T467" i="8"/>
  <c r="S468" i="8"/>
  <c r="U468" i="8" s="1"/>
  <c r="O468" i="15" l="1"/>
  <c r="G468" i="15"/>
  <c r="M468" i="15"/>
  <c r="N468" i="15"/>
  <c r="H468" i="15"/>
  <c r="F469" i="15"/>
  <c r="I468" i="15"/>
  <c r="L468" i="15"/>
  <c r="J468" i="15"/>
  <c r="V468" i="8"/>
  <c r="AA468" i="8"/>
  <c r="W468" i="8"/>
  <c r="AB468" i="8"/>
  <c r="Y468" i="8"/>
  <c r="Z468" i="8"/>
  <c r="N471" i="8"/>
  <c r="AG471" i="8" s="1"/>
  <c r="I472" i="8"/>
  <c r="J471" i="8"/>
  <c r="T468" i="8"/>
  <c r="S469" i="8"/>
  <c r="U469" i="8" s="1"/>
  <c r="M469" i="15" l="1"/>
  <c r="G469" i="15"/>
  <c r="J469" i="15"/>
  <c r="O469" i="15"/>
  <c r="H469" i="15"/>
  <c r="N469" i="15"/>
  <c r="L469" i="15"/>
  <c r="I469" i="15"/>
  <c r="F470" i="15"/>
  <c r="Y469" i="8"/>
  <c r="Z469" i="8"/>
  <c r="V469" i="8"/>
  <c r="AA469" i="8"/>
  <c r="W469" i="8"/>
  <c r="AB469" i="8"/>
  <c r="I473" i="8"/>
  <c r="N472" i="8"/>
  <c r="AG472" i="8" s="1"/>
  <c r="J472" i="8"/>
  <c r="S470" i="8"/>
  <c r="U470" i="8" s="1"/>
  <c r="T469" i="8"/>
  <c r="O470" i="15" l="1"/>
  <c r="G470" i="15"/>
  <c r="L470" i="15"/>
  <c r="N470" i="15"/>
  <c r="H470" i="15"/>
  <c r="J470" i="15"/>
  <c r="I470" i="15"/>
  <c r="M470" i="15"/>
  <c r="F471" i="15"/>
  <c r="V470" i="8"/>
  <c r="AA470" i="8"/>
  <c r="W470" i="8"/>
  <c r="AB470" i="8"/>
  <c r="Y470" i="8"/>
  <c r="Z470" i="8"/>
  <c r="I474" i="8"/>
  <c r="J473" i="8"/>
  <c r="N473" i="8"/>
  <c r="AG473" i="8" s="1"/>
  <c r="S471" i="8"/>
  <c r="U471" i="8" s="1"/>
  <c r="T470" i="8"/>
  <c r="M471" i="15" l="1"/>
  <c r="G471" i="15"/>
  <c r="J471" i="15"/>
  <c r="N471" i="15"/>
  <c r="H471" i="15"/>
  <c r="F472" i="15"/>
  <c r="L471" i="15"/>
  <c r="O471" i="15"/>
  <c r="I471" i="15"/>
  <c r="Y471" i="8"/>
  <c r="Z471" i="8"/>
  <c r="V471" i="8"/>
  <c r="AA471" i="8"/>
  <c r="W471" i="8"/>
  <c r="AB471" i="8"/>
  <c r="I475" i="8"/>
  <c r="J474" i="8"/>
  <c r="N474" i="8"/>
  <c r="AG474" i="8" s="1"/>
  <c r="T471" i="8"/>
  <c r="S472" i="8"/>
  <c r="U472" i="8" s="1"/>
  <c r="J472" i="15" l="1"/>
  <c r="G472" i="15"/>
  <c r="I472" i="15"/>
  <c r="O472" i="15"/>
  <c r="H472" i="15"/>
  <c r="F473" i="15"/>
  <c r="L472" i="15"/>
  <c r="N472" i="15"/>
  <c r="M472" i="15"/>
  <c r="V472" i="8"/>
  <c r="AA472" i="8"/>
  <c r="W472" i="8"/>
  <c r="AB472" i="8"/>
  <c r="Y472" i="8"/>
  <c r="Z472" i="8"/>
  <c r="I476" i="8"/>
  <c r="N475" i="8"/>
  <c r="AG475" i="8" s="1"/>
  <c r="J475" i="8"/>
  <c r="T472" i="8"/>
  <c r="S473" i="8"/>
  <c r="U473" i="8" s="1"/>
  <c r="I473" i="15" l="1"/>
  <c r="G473" i="15"/>
  <c r="M473" i="15"/>
  <c r="O473" i="15"/>
  <c r="H473" i="15"/>
  <c r="J473" i="15"/>
  <c r="N473" i="15"/>
  <c r="L473" i="15"/>
  <c r="F474" i="15"/>
  <c r="Y473" i="8"/>
  <c r="Z473" i="8"/>
  <c r="V473" i="8"/>
  <c r="AA473" i="8"/>
  <c r="AB473" i="8"/>
  <c r="W473" i="8"/>
  <c r="I477" i="8"/>
  <c r="J476" i="8"/>
  <c r="N476" i="8"/>
  <c r="AG476" i="8" s="1"/>
  <c r="T473" i="8"/>
  <c r="S474" i="8"/>
  <c r="U474" i="8" s="1"/>
  <c r="O474" i="15" l="1"/>
  <c r="G474" i="15"/>
  <c r="N474" i="15"/>
  <c r="I474" i="15"/>
  <c r="H474" i="15"/>
  <c r="F475" i="15"/>
  <c r="J474" i="15"/>
  <c r="M474" i="15"/>
  <c r="L474" i="15"/>
  <c r="V474" i="8"/>
  <c r="AA474" i="8"/>
  <c r="W474" i="8"/>
  <c r="AB474" i="8"/>
  <c r="Y474" i="8"/>
  <c r="Z474" i="8"/>
  <c r="I478" i="8"/>
  <c r="J477" i="8"/>
  <c r="N477" i="8"/>
  <c r="AG477" i="8" s="1"/>
  <c r="T474" i="8"/>
  <c r="S475" i="8"/>
  <c r="U475" i="8" s="1"/>
  <c r="N475" i="15" l="1"/>
  <c r="O475" i="15"/>
  <c r="H475" i="15"/>
  <c r="F476" i="15"/>
  <c r="M475" i="15"/>
  <c r="I475" i="15"/>
  <c r="L475" i="15"/>
  <c r="J475" i="15"/>
  <c r="G475" i="15"/>
  <c r="Y475" i="8"/>
  <c r="Z475" i="8"/>
  <c r="V475" i="8"/>
  <c r="AA475" i="8"/>
  <c r="W475" i="8"/>
  <c r="AB475" i="8"/>
  <c r="I479" i="8"/>
  <c r="J478" i="8"/>
  <c r="N478" i="8"/>
  <c r="AG478" i="8" s="1"/>
  <c r="T475" i="8"/>
  <c r="S476" i="8"/>
  <c r="U476" i="8" s="1"/>
  <c r="F477" i="15" l="1"/>
  <c r="G476" i="15"/>
  <c r="J476" i="15"/>
  <c r="L476" i="15"/>
  <c r="H476" i="15"/>
  <c r="I476" i="15"/>
  <c r="O476" i="15"/>
  <c r="M476" i="15"/>
  <c r="N476" i="15"/>
  <c r="V476" i="8"/>
  <c r="AA476" i="8"/>
  <c r="W476" i="8"/>
  <c r="AB476" i="8"/>
  <c r="Y476" i="8"/>
  <c r="Z476" i="8"/>
  <c r="I480" i="8"/>
  <c r="N479" i="8"/>
  <c r="AG479" i="8" s="1"/>
  <c r="J479" i="8"/>
  <c r="T476" i="8"/>
  <c r="S477" i="8"/>
  <c r="U477" i="8" s="1"/>
  <c r="J477" i="15" l="1"/>
  <c r="G477" i="15"/>
  <c r="I477" i="15"/>
  <c r="F478" i="15"/>
  <c r="H477" i="15"/>
  <c r="N477" i="15"/>
  <c r="L477" i="15"/>
  <c r="O477" i="15"/>
  <c r="M477" i="15"/>
  <c r="Y477" i="8"/>
  <c r="Z477" i="8"/>
  <c r="V477" i="8"/>
  <c r="AA477" i="8"/>
  <c r="W477" i="8"/>
  <c r="AB477" i="8"/>
  <c r="I481" i="8"/>
  <c r="J480" i="8"/>
  <c r="N480" i="8"/>
  <c r="AG480" i="8" s="1"/>
  <c r="S478" i="8"/>
  <c r="U478" i="8" s="1"/>
  <c r="T477" i="8"/>
  <c r="J478" i="15" l="1"/>
  <c r="G478" i="15"/>
  <c r="M478" i="15"/>
  <c r="I478" i="15"/>
  <c r="H478" i="15"/>
  <c r="O478" i="15"/>
  <c r="F479" i="15"/>
  <c r="L478" i="15"/>
  <c r="N478" i="15"/>
  <c r="V478" i="8"/>
  <c r="AA478" i="8"/>
  <c r="W478" i="8"/>
  <c r="AB478" i="8"/>
  <c r="Y478" i="8"/>
  <c r="Z478" i="8"/>
  <c r="I482" i="8"/>
  <c r="J481" i="8"/>
  <c r="N481" i="8"/>
  <c r="AG481" i="8" s="1"/>
  <c r="S479" i="8"/>
  <c r="U479" i="8" s="1"/>
  <c r="T478" i="8"/>
  <c r="I479" i="15" l="1"/>
  <c r="G479" i="15"/>
  <c r="L479" i="15"/>
  <c r="J479" i="15"/>
  <c r="H479" i="15"/>
  <c r="N479" i="15"/>
  <c r="F480" i="15"/>
  <c r="O479" i="15"/>
  <c r="M479" i="15"/>
  <c r="Y479" i="8"/>
  <c r="Z479" i="8"/>
  <c r="V479" i="8"/>
  <c r="AA479" i="8"/>
  <c r="W479" i="8"/>
  <c r="AB479" i="8"/>
  <c r="I483" i="8"/>
  <c r="J482" i="8"/>
  <c r="N482" i="8"/>
  <c r="AG482" i="8" s="1"/>
  <c r="T479" i="8"/>
  <c r="S480" i="8"/>
  <c r="U480" i="8" s="1"/>
  <c r="L480" i="15" l="1"/>
  <c r="G480" i="15"/>
  <c r="M480" i="15"/>
  <c r="J480" i="15"/>
  <c r="H480" i="15"/>
  <c r="I480" i="15"/>
  <c r="O480" i="15"/>
  <c r="N480" i="15"/>
  <c r="F481" i="15"/>
  <c r="V480" i="8"/>
  <c r="AA480" i="8"/>
  <c r="W480" i="8"/>
  <c r="AB480" i="8"/>
  <c r="Y480" i="8"/>
  <c r="Z480" i="8"/>
  <c r="I484" i="8"/>
  <c r="N483" i="8"/>
  <c r="AG483" i="8" s="1"/>
  <c r="J483" i="8"/>
  <c r="T480" i="8"/>
  <c r="S481" i="8"/>
  <c r="U481" i="8" s="1"/>
  <c r="I481" i="15" l="1"/>
  <c r="G481" i="15"/>
  <c r="L481" i="15"/>
  <c r="F482" i="15"/>
  <c r="H481" i="15"/>
  <c r="N481" i="15"/>
  <c r="M481" i="15"/>
  <c r="O481" i="15"/>
  <c r="J481" i="15"/>
  <c r="Y481" i="8"/>
  <c r="Z481" i="8"/>
  <c r="V481" i="8"/>
  <c r="AA481" i="8"/>
  <c r="AB481" i="8"/>
  <c r="W481" i="8"/>
  <c r="I485" i="8"/>
  <c r="J484" i="8"/>
  <c r="N484" i="8"/>
  <c r="AG484" i="8" s="1"/>
  <c r="T481" i="8"/>
  <c r="S482" i="8"/>
  <c r="U482" i="8" s="1"/>
  <c r="O482" i="15" l="1"/>
  <c r="G482" i="15"/>
  <c r="N482" i="15"/>
  <c r="L482" i="15"/>
  <c r="H482" i="15"/>
  <c r="F483" i="15"/>
  <c r="M482" i="15"/>
  <c r="J482" i="15"/>
  <c r="I482" i="15"/>
  <c r="V482" i="8"/>
  <c r="AA482" i="8"/>
  <c r="W482" i="8"/>
  <c r="AB482" i="8"/>
  <c r="Y482" i="8"/>
  <c r="Z482" i="8"/>
  <c r="I486" i="8"/>
  <c r="J485" i="8"/>
  <c r="N485" i="8"/>
  <c r="AG485" i="8" s="1"/>
  <c r="S483" i="8"/>
  <c r="U483" i="8" s="1"/>
  <c r="T482" i="8"/>
  <c r="L483" i="15" l="1"/>
  <c r="G483" i="15"/>
  <c r="I483" i="15"/>
  <c r="N483" i="15"/>
  <c r="H483" i="15"/>
  <c r="O483" i="15"/>
  <c r="F484" i="15"/>
  <c r="J483" i="15"/>
  <c r="M483" i="15"/>
  <c r="Y483" i="8"/>
  <c r="Z483" i="8"/>
  <c r="V483" i="8"/>
  <c r="AA483" i="8"/>
  <c r="W483" i="8"/>
  <c r="AB483" i="8"/>
  <c r="I487" i="8"/>
  <c r="J486" i="8"/>
  <c r="N486" i="8"/>
  <c r="AG486" i="8" s="1"/>
  <c r="T483" i="8"/>
  <c r="S484" i="8"/>
  <c r="U484" i="8" s="1"/>
  <c r="J484" i="15" l="1"/>
  <c r="G484" i="15"/>
  <c r="M484" i="15"/>
  <c r="O484" i="15"/>
  <c r="H484" i="15"/>
  <c r="L484" i="15"/>
  <c r="I484" i="15"/>
  <c r="F485" i="15"/>
  <c r="N484" i="15"/>
  <c r="V484" i="8"/>
  <c r="AA484" i="8"/>
  <c r="W484" i="8"/>
  <c r="AB484" i="8"/>
  <c r="Y484" i="8"/>
  <c r="Z484" i="8"/>
  <c r="I488" i="8"/>
  <c r="N487" i="8"/>
  <c r="AG487" i="8" s="1"/>
  <c r="J487" i="8"/>
  <c r="T484" i="8"/>
  <c r="S485" i="8"/>
  <c r="U485" i="8" s="1"/>
  <c r="O485" i="15" l="1"/>
  <c r="G485" i="15"/>
  <c r="N485" i="15"/>
  <c r="L485" i="15"/>
  <c r="H485" i="15"/>
  <c r="I485" i="15"/>
  <c r="F486" i="15"/>
  <c r="M485" i="15"/>
  <c r="J485" i="15"/>
  <c r="Y485" i="8"/>
  <c r="Z485" i="8"/>
  <c r="V485" i="8"/>
  <c r="AA485" i="8"/>
  <c r="W485" i="8"/>
  <c r="AB485" i="8"/>
  <c r="I489" i="8"/>
  <c r="J488" i="8"/>
  <c r="N488" i="8"/>
  <c r="AG488" i="8" s="1"/>
  <c r="S486" i="8"/>
  <c r="U486" i="8" s="1"/>
  <c r="T485" i="8"/>
  <c r="I486" i="15" l="1"/>
  <c r="G486" i="15"/>
  <c r="L486" i="15"/>
  <c r="O486" i="15"/>
  <c r="H486" i="15"/>
  <c r="F487" i="15"/>
  <c r="M486" i="15"/>
  <c r="J486" i="15"/>
  <c r="N486" i="15"/>
  <c r="V486" i="8"/>
  <c r="AA486" i="8"/>
  <c r="W486" i="8"/>
  <c r="AB486" i="8"/>
  <c r="Y486" i="8"/>
  <c r="Z486" i="8"/>
  <c r="I490" i="8"/>
  <c r="J489" i="8"/>
  <c r="N489" i="8"/>
  <c r="AG489" i="8" s="1"/>
  <c r="T486" i="8"/>
  <c r="S487" i="8"/>
  <c r="U487" i="8" s="1"/>
  <c r="J487" i="15" l="1"/>
  <c r="G487" i="15"/>
  <c r="N487" i="15"/>
  <c r="F488" i="15"/>
  <c r="H487" i="15"/>
  <c r="L487" i="15"/>
  <c r="O487" i="15"/>
  <c r="I487" i="15"/>
  <c r="M487" i="15"/>
  <c r="Y487" i="8"/>
  <c r="Z487" i="8"/>
  <c r="V487" i="8"/>
  <c r="AA487" i="8"/>
  <c r="W487" i="8"/>
  <c r="AB487" i="8"/>
  <c r="I491" i="8"/>
  <c r="J490" i="8"/>
  <c r="N490" i="8"/>
  <c r="AG490" i="8" s="1"/>
  <c r="T487" i="8"/>
  <c r="S488" i="8"/>
  <c r="U488" i="8" s="1"/>
  <c r="M488" i="15" l="1"/>
  <c r="G488" i="15"/>
  <c r="I488" i="15"/>
  <c r="N488" i="15"/>
  <c r="H488" i="15"/>
  <c r="J488" i="15"/>
  <c r="F489" i="15"/>
  <c r="L488" i="15"/>
  <c r="O488" i="15"/>
  <c r="V488" i="8"/>
  <c r="AA488" i="8"/>
  <c r="W488" i="8"/>
  <c r="AB488" i="8"/>
  <c r="Y488" i="8"/>
  <c r="Z488" i="8"/>
  <c r="I492" i="8"/>
  <c r="N491" i="8"/>
  <c r="AG491" i="8" s="1"/>
  <c r="J491" i="8"/>
  <c r="S489" i="8"/>
  <c r="U489" i="8" s="1"/>
  <c r="T488" i="8"/>
  <c r="J489" i="15" l="1"/>
  <c r="G489" i="15"/>
  <c r="O489" i="15"/>
  <c r="L489" i="15"/>
  <c r="H489" i="15"/>
  <c r="F490" i="15"/>
  <c r="I489" i="15"/>
  <c r="M489" i="15"/>
  <c r="N489" i="15"/>
  <c r="Y489" i="8"/>
  <c r="Z489" i="8"/>
  <c r="V489" i="8"/>
  <c r="AA489" i="8"/>
  <c r="AB489" i="8"/>
  <c r="W489" i="8"/>
  <c r="I493" i="8"/>
  <c r="J492" i="8"/>
  <c r="N492" i="8"/>
  <c r="AG492" i="8" s="1"/>
  <c r="T489" i="8"/>
  <c r="S490" i="8"/>
  <c r="U490" i="8" s="1"/>
  <c r="F491" i="15" l="1"/>
  <c r="G490" i="15"/>
  <c r="L490" i="15"/>
  <c r="J490" i="15"/>
  <c r="H490" i="15"/>
  <c r="M490" i="15"/>
  <c r="O490" i="15"/>
  <c r="N490" i="15"/>
  <c r="I490" i="15"/>
  <c r="V490" i="8"/>
  <c r="AA490" i="8"/>
  <c r="W490" i="8"/>
  <c r="AB490" i="8"/>
  <c r="Y490" i="8"/>
  <c r="Z490" i="8"/>
  <c r="I494" i="8"/>
  <c r="J493" i="8"/>
  <c r="N493" i="8"/>
  <c r="AG493" i="8" s="1"/>
  <c r="T490" i="8"/>
  <c r="S491" i="8"/>
  <c r="U491" i="8" s="1"/>
  <c r="F492" i="15" l="1"/>
  <c r="G491" i="15"/>
  <c r="M491" i="15"/>
  <c r="L491" i="15"/>
  <c r="H491" i="15"/>
  <c r="J491" i="15"/>
  <c r="I491" i="15"/>
  <c r="N491" i="15"/>
  <c r="O491" i="15"/>
  <c r="Y491" i="8"/>
  <c r="Z491" i="8"/>
  <c r="V491" i="8"/>
  <c r="AA491" i="8"/>
  <c r="W491" i="8"/>
  <c r="AB491" i="8"/>
  <c r="I495" i="8"/>
  <c r="J494" i="8"/>
  <c r="N494" i="8"/>
  <c r="AG494" i="8" s="1"/>
  <c r="S492" i="8"/>
  <c r="U492" i="8" s="1"/>
  <c r="T491" i="8"/>
  <c r="N492" i="15" l="1"/>
  <c r="G492" i="15"/>
  <c r="F493" i="15"/>
  <c r="I492" i="15"/>
  <c r="H492" i="15"/>
  <c r="J492" i="15"/>
  <c r="M492" i="15"/>
  <c r="O492" i="15"/>
  <c r="L492" i="15"/>
  <c r="V492" i="8"/>
  <c r="AA492" i="8"/>
  <c r="W492" i="8"/>
  <c r="AB492" i="8"/>
  <c r="Y492" i="8"/>
  <c r="Z492" i="8"/>
  <c r="I496" i="8"/>
  <c r="N495" i="8"/>
  <c r="AG495" i="8" s="1"/>
  <c r="J495" i="8"/>
  <c r="T492" i="8"/>
  <c r="S493" i="8"/>
  <c r="U493" i="8" s="1"/>
  <c r="J493" i="15" l="1"/>
  <c r="G493" i="15"/>
  <c r="I493" i="15"/>
  <c r="F494" i="15"/>
  <c r="H493" i="15"/>
  <c r="N493" i="15"/>
  <c r="L493" i="15"/>
  <c r="O493" i="15"/>
  <c r="M493" i="15"/>
  <c r="Y493" i="8"/>
  <c r="Z493" i="8"/>
  <c r="V493" i="8"/>
  <c r="AA493" i="8"/>
  <c r="W493" i="8"/>
  <c r="AB493" i="8"/>
  <c r="I497" i="8"/>
  <c r="J496" i="8"/>
  <c r="N496" i="8"/>
  <c r="AG496" i="8" s="1"/>
  <c r="T493" i="8"/>
  <c r="S494" i="8"/>
  <c r="U494" i="8" s="1"/>
  <c r="M494" i="15" l="1"/>
  <c r="G494" i="15"/>
  <c r="L494" i="15"/>
  <c r="I494" i="15"/>
  <c r="H494" i="15"/>
  <c r="F495" i="15"/>
  <c r="N494" i="15"/>
  <c r="J494" i="15"/>
  <c r="O494" i="15"/>
  <c r="V494" i="8"/>
  <c r="AA494" i="8"/>
  <c r="W494" i="8"/>
  <c r="AB494" i="8"/>
  <c r="Y494" i="8"/>
  <c r="Z494" i="8"/>
  <c r="I498" i="8"/>
  <c r="J497" i="8"/>
  <c r="N497" i="8"/>
  <c r="AG497" i="8" s="1"/>
  <c r="T494" i="8"/>
  <c r="S495" i="8"/>
  <c r="U495" i="8" s="1"/>
  <c r="O495" i="15" l="1"/>
  <c r="G495" i="15"/>
  <c r="M495" i="15"/>
  <c r="I495" i="15"/>
  <c r="H495" i="15"/>
  <c r="L495" i="15"/>
  <c r="J495" i="15"/>
  <c r="N495" i="15"/>
  <c r="F496" i="15"/>
  <c r="Y495" i="8"/>
  <c r="Z495" i="8"/>
  <c r="V495" i="8"/>
  <c r="AA495" i="8"/>
  <c r="W495" i="8"/>
  <c r="AB495" i="8"/>
  <c r="I499" i="8"/>
  <c r="J498" i="8"/>
  <c r="N498" i="8"/>
  <c r="AG498" i="8" s="1"/>
  <c r="S496" i="8"/>
  <c r="U496" i="8" s="1"/>
  <c r="T495" i="8"/>
  <c r="F497" i="15" l="1"/>
  <c r="G496" i="15"/>
  <c r="N496" i="15"/>
  <c r="L496" i="15"/>
  <c r="H496" i="15"/>
  <c r="J496" i="15"/>
  <c r="O496" i="15"/>
  <c r="I496" i="15"/>
  <c r="M496" i="15"/>
  <c r="V496" i="8"/>
  <c r="AA496" i="8"/>
  <c r="W496" i="8"/>
  <c r="AB496" i="8"/>
  <c r="Y496" i="8"/>
  <c r="Z496" i="8"/>
  <c r="I500" i="8"/>
  <c r="N499" i="8"/>
  <c r="AG499" i="8" s="1"/>
  <c r="J499" i="8"/>
  <c r="S497" i="8"/>
  <c r="U497" i="8" s="1"/>
  <c r="T496" i="8"/>
  <c r="O497" i="15" l="1"/>
  <c r="G497" i="15"/>
  <c r="J497" i="15"/>
  <c r="I497" i="15"/>
  <c r="H497" i="15"/>
  <c r="L497" i="15"/>
  <c r="F498" i="15"/>
  <c r="N497" i="15"/>
  <c r="M497" i="15"/>
  <c r="Y497" i="8"/>
  <c r="Z497" i="8"/>
  <c r="V497" i="8"/>
  <c r="AA497" i="8"/>
  <c r="AB497" i="8"/>
  <c r="W497" i="8"/>
  <c r="I501" i="8"/>
  <c r="J500" i="8"/>
  <c r="N500" i="8"/>
  <c r="AG500" i="8" s="1"/>
  <c r="T497" i="8"/>
  <c r="S498" i="8"/>
  <c r="U498" i="8" s="1"/>
  <c r="J498" i="15" l="1"/>
  <c r="G498" i="15"/>
  <c r="M498" i="15"/>
  <c r="O498" i="15"/>
  <c r="H498" i="15"/>
  <c r="I498" i="15"/>
  <c r="F499" i="15"/>
  <c r="N498" i="15"/>
  <c r="L498" i="15"/>
  <c r="V498" i="8"/>
  <c r="AA498" i="8"/>
  <c r="W498" i="8"/>
  <c r="Y498" i="8"/>
  <c r="Z498" i="8"/>
  <c r="AB498" i="8"/>
  <c r="I502" i="8"/>
  <c r="J501" i="8"/>
  <c r="N501" i="8"/>
  <c r="AG501" i="8" s="1"/>
  <c r="T498" i="8"/>
  <c r="S499" i="8"/>
  <c r="U499" i="8" s="1"/>
  <c r="L499" i="15" l="1"/>
  <c r="G499" i="15"/>
  <c r="I499" i="15"/>
  <c r="N499" i="15"/>
  <c r="H499" i="15"/>
  <c r="O499" i="15"/>
  <c r="F500" i="15"/>
  <c r="J499" i="15"/>
  <c r="M499" i="15"/>
  <c r="Y499" i="8"/>
  <c r="V499" i="8"/>
  <c r="AA499" i="8"/>
  <c r="Z499" i="8"/>
  <c r="AB499" i="8"/>
  <c r="W499" i="8"/>
  <c r="I503" i="8"/>
  <c r="J502" i="8"/>
  <c r="N502" i="8"/>
  <c r="AG502" i="8" s="1"/>
  <c r="T499" i="8"/>
  <c r="S500" i="8"/>
  <c r="U500" i="8" s="1"/>
  <c r="G500" i="15" l="1"/>
  <c r="I500" i="15"/>
  <c r="N500" i="15"/>
  <c r="H500" i="15"/>
  <c r="L500" i="15"/>
  <c r="F501" i="15"/>
  <c r="M500" i="15"/>
  <c r="J500" i="15"/>
  <c r="O500" i="15"/>
  <c r="V500" i="8"/>
  <c r="AA500" i="8"/>
  <c r="Y500" i="8"/>
  <c r="AB500" i="8"/>
  <c r="W500" i="8"/>
  <c r="Z500" i="8"/>
  <c r="I504" i="8"/>
  <c r="N503" i="8"/>
  <c r="AG503" i="8" s="1"/>
  <c r="J503" i="8"/>
  <c r="S501" i="8"/>
  <c r="U501" i="8" s="1"/>
  <c r="T500" i="8"/>
  <c r="O501" i="15" l="1"/>
  <c r="G501" i="15"/>
  <c r="N501" i="15"/>
  <c r="L501" i="15"/>
  <c r="H501" i="15"/>
  <c r="I501" i="15"/>
  <c r="F502" i="15"/>
  <c r="M501" i="15"/>
  <c r="J501" i="15"/>
  <c r="Y501" i="8"/>
  <c r="V501" i="8"/>
  <c r="AA501" i="8"/>
  <c r="W501" i="8"/>
  <c r="Z501" i="8"/>
  <c r="AB501" i="8"/>
  <c r="I505" i="8"/>
  <c r="J504" i="8"/>
  <c r="N504" i="8"/>
  <c r="AG504" i="8" s="1"/>
  <c r="S502" i="8"/>
  <c r="U502" i="8" s="1"/>
  <c r="T501" i="8"/>
  <c r="J502" i="15" l="1"/>
  <c r="I502" i="15"/>
  <c r="H502" i="15"/>
  <c r="N502" i="15"/>
  <c r="M502" i="15"/>
  <c r="L502" i="15"/>
  <c r="O502" i="15"/>
  <c r="F503" i="15"/>
  <c r="G502" i="15"/>
  <c r="V502" i="8"/>
  <c r="AA502" i="8"/>
  <c r="Y502" i="8"/>
  <c r="W502" i="8"/>
  <c r="Z502" i="8"/>
  <c r="AB502" i="8"/>
  <c r="I506" i="8"/>
  <c r="J505" i="8"/>
  <c r="N505" i="8"/>
  <c r="AG505" i="8" s="1"/>
  <c r="T502" i="8"/>
  <c r="S503" i="8"/>
  <c r="U503" i="8" s="1"/>
  <c r="J503" i="15" l="1"/>
  <c r="G503" i="15"/>
  <c r="N503" i="15"/>
  <c r="F504" i="15"/>
  <c r="H503" i="15"/>
  <c r="L503" i="15"/>
  <c r="O503" i="15"/>
  <c r="I503" i="15"/>
  <c r="M503" i="15"/>
  <c r="Y503" i="8"/>
  <c r="V503" i="8"/>
  <c r="AA503" i="8"/>
  <c r="Z503" i="8"/>
  <c r="AB503" i="8"/>
  <c r="W503" i="8"/>
  <c r="I507" i="8"/>
  <c r="J506" i="8"/>
  <c r="N506" i="8"/>
  <c r="AG506" i="8" s="1"/>
  <c r="T503" i="8"/>
  <c r="S504" i="8"/>
  <c r="U504" i="8" s="1"/>
  <c r="J504" i="15" l="1"/>
  <c r="G504" i="15"/>
  <c r="N504" i="15"/>
  <c r="L504" i="15"/>
  <c r="H504" i="15"/>
  <c r="F505" i="15"/>
  <c r="M504" i="15"/>
  <c r="I504" i="15"/>
  <c r="O504" i="15"/>
  <c r="V504" i="8"/>
  <c r="AA504" i="8"/>
  <c r="Y504" i="8"/>
  <c r="AB504" i="8"/>
  <c r="W504" i="8"/>
  <c r="Z504" i="8"/>
  <c r="I508" i="8"/>
  <c r="N507" i="8"/>
  <c r="AG507" i="8" s="1"/>
  <c r="J507" i="8"/>
  <c r="S505" i="8"/>
  <c r="U505" i="8" s="1"/>
  <c r="T504" i="8"/>
  <c r="F506" i="15" l="1"/>
  <c r="G505" i="15"/>
  <c r="I505" i="15"/>
  <c r="M505" i="15"/>
  <c r="H505" i="15"/>
  <c r="N505" i="15"/>
  <c r="J505" i="15"/>
  <c r="O505" i="15"/>
  <c r="L505" i="15"/>
  <c r="Y505" i="8"/>
  <c r="V505" i="8"/>
  <c r="AA505" i="8"/>
  <c r="W505" i="8"/>
  <c r="Z505" i="8"/>
  <c r="AB505" i="8"/>
  <c r="I509" i="8"/>
  <c r="J508" i="8"/>
  <c r="N508" i="8"/>
  <c r="AG508" i="8" s="1"/>
  <c r="T505" i="8"/>
  <c r="S506" i="8"/>
  <c r="U506" i="8" s="1"/>
  <c r="N506" i="15" l="1"/>
  <c r="G506" i="15"/>
  <c r="L506" i="15"/>
  <c r="J506" i="15"/>
  <c r="H506" i="15"/>
  <c r="M506" i="15"/>
  <c r="I506" i="15"/>
  <c r="F507" i="15"/>
  <c r="O506" i="15"/>
  <c r="V506" i="8"/>
  <c r="AA506" i="8"/>
  <c r="Y506" i="8"/>
  <c r="W506" i="8"/>
  <c r="Z506" i="8"/>
  <c r="AB506" i="8"/>
  <c r="I510" i="8"/>
  <c r="J509" i="8"/>
  <c r="N509" i="8"/>
  <c r="AG509" i="8" s="1"/>
  <c r="T506" i="8"/>
  <c r="S507" i="8"/>
  <c r="U507" i="8" s="1"/>
  <c r="J507" i="15" l="1"/>
  <c r="G507" i="15"/>
  <c r="I507" i="15"/>
  <c r="N507" i="15"/>
  <c r="H507" i="15"/>
  <c r="O507" i="15"/>
  <c r="F508" i="15"/>
  <c r="M507" i="15"/>
  <c r="L507" i="15"/>
  <c r="Y507" i="8"/>
  <c r="V507" i="8"/>
  <c r="AA507" i="8"/>
  <c r="Z507" i="8"/>
  <c r="AB507" i="8"/>
  <c r="W507" i="8"/>
  <c r="I511" i="8"/>
  <c r="J510" i="8"/>
  <c r="N510" i="8"/>
  <c r="AG510" i="8" s="1"/>
  <c r="S508" i="8"/>
  <c r="U508" i="8" s="1"/>
  <c r="T507" i="8"/>
  <c r="J508" i="15" l="1"/>
  <c r="G508" i="15"/>
  <c r="L508" i="15"/>
  <c r="O508" i="15"/>
  <c r="H508" i="15"/>
  <c r="M508" i="15"/>
  <c r="I508" i="15"/>
  <c r="F509" i="15"/>
  <c r="N508" i="15"/>
  <c r="V508" i="8"/>
  <c r="AA508" i="8"/>
  <c r="Y508" i="8"/>
  <c r="AB508" i="8"/>
  <c r="W508" i="8"/>
  <c r="Z508" i="8"/>
  <c r="I512" i="8"/>
  <c r="N511" i="8"/>
  <c r="AG511" i="8" s="1"/>
  <c r="J511" i="8"/>
  <c r="T508" i="8"/>
  <c r="S509" i="8"/>
  <c r="U509" i="8" s="1"/>
  <c r="M509" i="15" l="1"/>
  <c r="G509" i="15"/>
  <c r="J509" i="15"/>
  <c r="I509" i="15"/>
  <c r="H509" i="15"/>
  <c r="F510" i="15"/>
  <c r="N509" i="15"/>
  <c r="L509" i="15"/>
  <c r="O509" i="15"/>
  <c r="Y509" i="8"/>
  <c r="V509" i="8"/>
  <c r="AA509" i="8"/>
  <c r="W509" i="8"/>
  <c r="Z509" i="8"/>
  <c r="AB509" i="8"/>
  <c r="I513" i="8"/>
  <c r="J512" i="8"/>
  <c r="N512" i="8"/>
  <c r="AG512" i="8" s="1"/>
  <c r="T509" i="8"/>
  <c r="S510" i="8"/>
  <c r="U510" i="8" s="1"/>
  <c r="M510" i="15" l="1"/>
  <c r="G510" i="15"/>
  <c r="O510" i="15"/>
  <c r="I510" i="15"/>
  <c r="H510" i="15"/>
  <c r="F511" i="15"/>
  <c r="J510" i="15"/>
  <c r="L510" i="15"/>
  <c r="N510" i="15"/>
  <c r="V510" i="8"/>
  <c r="AA510" i="8"/>
  <c r="Y510" i="8"/>
  <c r="W510" i="8"/>
  <c r="Z510" i="8"/>
  <c r="AB510" i="8"/>
  <c r="I514" i="8"/>
  <c r="J513" i="8"/>
  <c r="N513" i="8"/>
  <c r="AG513" i="8" s="1"/>
  <c r="S511" i="8"/>
  <c r="U511" i="8" s="1"/>
  <c r="T510" i="8"/>
  <c r="O511" i="15" l="1"/>
  <c r="G511" i="15"/>
  <c r="I511" i="15"/>
  <c r="L511" i="15"/>
  <c r="H511" i="15"/>
  <c r="N511" i="15"/>
  <c r="M511" i="15"/>
  <c r="J511" i="15"/>
  <c r="F512" i="15"/>
  <c r="Y511" i="8"/>
  <c r="V511" i="8"/>
  <c r="AA511" i="8"/>
  <c r="Z511" i="8"/>
  <c r="AB511" i="8"/>
  <c r="W511" i="8"/>
  <c r="I515" i="8"/>
  <c r="J514" i="8"/>
  <c r="N514" i="8"/>
  <c r="AG514" i="8" s="1"/>
  <c r="T511" i="8"/>
  <c r="S512" i="8"/>
  <c r="U512" i="8" s="1"/>
  <c r="F513" i="15" l="1"/>
  <c r="G512" i="15"/>
  <c r="O512" i="15"/>
  <c r="L512" i="15"/>
  <c r="H512" i="15"/>
  <c r="J512" i="15"/>
  <c r="M512" i="15"/>
  <c r="I512" i="15"/>
  <c r="N512" i="15"/>
  <c r="V512" i="8"/>
  <c r="AA512" i="8"/>
  <c r="Y512" i="8"/>
  <c r="AB512" i="8"/>
  <c r="W512" i="8"/>
  <c r="Z512" i="8"/>
  <c r="I516" i="8"/>
  <c r="N515" i="8"/>
  <c r="AG515" i="8" s="1"/>
  <c r="J515" i="8"/>
  <c r="T512" i="8"/>
  <c r="S513" i="8"/>
  <c r="U513" i="8" s="1"/>
  <c r="F514" i="15" l="1"/>
  <c r="G513" i="15"/>
  <c r="L513" i="15"/>
  <c r="I513" i="15"/>
  <c r="H513" i="15"/>
  <c r="N513" i="15"/>
  <c r="O513" i="15"/>
  <c r="J513" i="15"/>
  <c r="M513" i="15"/>
  <c r="Y513" i="8"/>
  <c r="V513" i="8"/>
  <c r="AA513" i="8"/>
  <c r="W513" i="8"/>
  <c r="Z513" i="8"/>
  <c r="AB513" i="8"/>
  <c r="I517" i="8"/>
  <c r="J516" i="8"/>
  <c r="N516" i="8"/>
  <c r="AG516" i="8" s="1"/>
  <c r="S514" i="8"/>
  <c r="U514" i="8" s="1"/>
  <c r="T513" i="8"/>
  <c r="M514" i="15" l="1"/>
  <c r="G514" i="15"/>
  <c r="O514" i="15"/>
  <c r="J514" i="15"/>
  <c r="H514" i="15"/>
  <c r="L514" i="15"/>
  <c r="N514" i="15"/>
  <c r="I514" i="15"/>
  <c r="F515" i="15"/>
  <c r="V514" i="8"/>
  <c r="AA514" i="8"/>
  <c r="Y514" i="8"/>
  <c r="W514" i="8"/>
  <c r="Z514" i="8"/>
  <c r="AB514" i="8"/>
  <c r="I518" i="8"/>
  <c r="J517" i="8"/>
  <c r="N517" i="8"/>
  <c r="AG517" i="8" s="1"/>
  <c r="S515" i="8"/>
  <c r="U515" i="8" s="1"/>
  <c r="T514" i="8"/>
  <c r="N515" i="15" l="1"/>
  <c r="G515" i="15"/>
  <c r="M515" i="15"/>
  <c r="O515" i="15"/>
  <c r="H515" i="15"/>
  <c r="I515" i="15"/>
  <c r="L515" i="15"/>
  <c r="J515" i="15"/>
  <c r="F516" i="15"/>
  <c r="Y515" i="8"/>
  <c r="V515" i="8"/>
  <c r="AA515" i="8"/>
  <c r="Z515" i="8"/>
  <c r="AB515" i="8"/>
  <c r="W515" i="8"/>
  <c r="I519" i="8"/>
  <c r="J518" i="8"/>
  <c r="N518" i="8"/>
  <c r="AG518" i="8" s="1"/>
  <c r="T515" i="8"/>
  <c r="S516" i="8"/>
  <c r="U516" i="8" s="1"/>
  <c r="M516" i="15" l="1"/>
  <c r="G516" i="15"/>
  <c r="J516" i="15"/>
  <c r="N516" i="15"/>
  <c r="H516" i="15"/>
  <c r="F517" i="15"/>
  <c r="O516" i="15"/>
  <c r="L516" i="15"/>
  <c r="I516" i="15"/>
  <c r="V516" i="8"/>
  <c r="AA516" i="8"/>
  <c r="Y516" i="8"/>
  <c r="AB516" i="8"/>
  <c r="W516" i="8"/>
  <c r="Z516" i="8"/>
  <c r="I520" i="8"/>
  <c r="N519" i="8"/>
  <c r="AG519" i="8" s="1"/>
  <c r="J519" i="8"/>
  <c r="T516" i="8"/>
  <c r="S517" i="8"/>
  <c r="U517" i="8" s="1"/>
  <c r="O517" i="15" l="1"/>
  <c r="G517" i="15"/>
  <c r="I517" i="15"/>
  <c r="L517" i="15"/>
  <c r="H517" i="15"/>
  <c r="N517" i="15"/>
  <c r="M517" i="15"/>
  <c r="J517" i="15"/>
  <c r="F518" i="15"/>
  <c r="Y517" i="8"/>
  <c r="V517" i="8"/>
  <c r="AA517" i="8"/>
  <c r="W517" i="8"/>
  <c r="Z517" i="8"/>
  <c r="AB517" i="8"/>
  <c r="I521" i="8"/>
  <c r="J520" i="8"/>
  <c r="N520" i="8"/>
  <c r="AG520" i="8" s="1"/>
  <c r="T517" i="8"/>
  <c r="S518" i="8"/>
  <c r="U518" i="8" s="1"/>
  <c r="M518" i="15" l="1"/>
  <c r="G518" i="15"/>
  <c r="O518" i="15"/>
  <c r="J518" i="15"/>
  <c r="H518" i="15"/>
  <c r="L518" i="15"/>
  <c r="N518" i="15"/>
  <c r="I518" i="15"/>
  <c r="F519" i="15"/>
  <c r="V518" i="8"/>
  <c r="AA518" i="8"/>
  <c r="Y518" i="8"/>
  <c r="W518" i="8"/>
  <c r="Z518" i="8"/>
  <c r="AB518" i="8"/>
  <c r="I522" i="8"/>
  <c r="J521" i="8"/>
  <c r="N521" i="8"/>
  <c r="AG521" i="8" s="1"/>
  <c r="S519" i="8"/>
  <c r="U519" i="8" s="1"/>
  <c r="T518" i="8"/>
  <c r="F520" i="15" l="1"/>
  <c r="G519" i="15"/>
  <c r="I519" i="15"/>
  <c r="L519" i="15"/>
  <c r="H519" i="15"/>
  <c r="O519" i="15"/>
  <c r="N519" i="15"/>
  <c r="M519" i="15"/>
  <c r="J519" i="15"/>
  <c r="Y519" i="8"/>
  <c r="V519" i="8"/>
  <c r="AA519" i="8"/>
  <c r="Z519" i="8"/>
  <c r="AB519" i="8"/>
  <c r="W519" i="8"/>
  <c r="I523" i="8"/>
  <c r="J522" i="8"/>
  <c r="N522" i="8"/>
  <c r="AG522" i="8" s="1"/>
  <c r="T519" i="8"/>
  <c r="S520" i="8"/>
  <c r="U520" i="8" s="1"/>
  <c r="M520" i="15" l="1"/>
  <c r="G520" i="15"/>
  <c r="I520" i="15"/>
  <c r="N520" i="15"/>
  <c r="H520" i="15"/>
  <c r="F521" i="15"/>
  <c r="O520" i="15"/>
  <c r="L520" i="15"/>
  <c r="J520" i="15"/>
  <c r="V520" i="8"/>
  <c r="AA520" i="8"/>
  <c r="Y520" i="8"/>
  <c r="AB520" i="8"/>
  <c r="W520" i="8"/>
  <c r="Z520" i="8"/>
  <c r="I524" i="8"/>
  <c r="N523" i="8"/>
  <c r="AG523" i="8" s="1"/>
  <c r="J523" i="8"/>
  <c r="T520" i="8"/>
  <c r="S521" i="8"/>
  <c r="U521" i="8" s="1"/>
  <c r="L521" i="15" l="1"/>
  <c r="G521" i="15"/>
  <c r="J521" i="15"/>
  <c r="F522" i="15"/>
  <c r="H521" i="15"/>
  <c r="N521" i="15"/>
  <c r="M521" i="15"/>
  <c r="O521" i="15"/>
  <c r="I521" i="15"/>
  <c r="V521" i="8"/>
  <c r="AA521" i="8"/>
  <c r="AB521" i="8"/>
  <c r="W521" i="8"/>
  <c r="Y521" i="8"/>
  <c r="Z521" i="8"/>
  <c r="I525" i="8"/>
  <c r="J524" i="8"/>
  <c r="N524" i="8"/>
  <c r="AG524" i="8" s="1"/>
  <c r="S522" i="8"/>
  <c r="U522" i="8" s="1"/>
  <c r="T521" i="8"/>
  <c r="M522" i="15" l="1"/>
  <c r="G522" i="15"/>
  <c r="O522" i="15"/>
  <c r="J522" i="15"/>
  <c r="H522" i="15"/>
  <c r="L522" i="15"/>
  <c r="N522" i="15"/>
  <c r="I522" i="15"/>
  <c r="F523" i="15"/>
  <c r="Y522" i="8"/>
  <c r="AA522" i="8"/>
  <c r="V522" i="8"/>
  <c r="AB522" i="8"/>
  <c r="W522" i="8"/>
  <c r="Z522" i="8"/>
  <c r="I526" i="8"/>
  <c r="J525" i="8"/>
  <c r="N525" i="8"/>
  <c r="AG525" i="8" s="1"/>
  <c r="T522" i="8"/>
  <c r="S523" i="8"/>
  <c r="U523" i="8" s="1"/>
  <c r="M523" i="15" l="1"/>
  <c r="J523" i="15"/>
  <c r="H523" i="15"/>
  <c r="F524" i="15"/>
  <c r="O523" i="15"/>
  <c r="I523" i="15"/>
  <c r="L523" i="15"/>
  <c r="N523" i="15"/>
  <c r="G523" i="15"/>
  <c r="V523" i="8"/>
  <c r="AA523" i="8"/>
  <c r="Z523" i="8"/>
  <c r="AB523" i="8"/>
  <c r="W523" i="8"/>
  <c r="Y523" i="8"/>
  <c r="I527" i="8"/>
  <c r="J526" i="8"/>
  <c r="N526" i="8"/>
  <c r="AG526" i="8" s="1"/>
  <c r="T523" i="8"/>
  <c r="S524" i="8"/>
  <c r="U524" i="8" s="1"/>
  <c r="M524" i="15" l="1"/>
  <c r="G524" i="15"/>
  <c r="J524" i="15"/>
  <c r="N524" i="15"/>
  <c r="H524" i="15"/>
  <c r="F525" i="15"/>
  <c r="O524" i="15"/>
  <c r="L524" i="15"/>
  <c r="I524" i="15"/>
  <c r="Y524" i="8"/>
  <c r="Z524" i="8"/>
  <c r="AA524" i="8"/>
  <c r="V524" i="8"/>
  <c r="AB524" i="8"/>
  <c r="W524" i="8"/>
  <c r="I528" i="8"/>
  <c r="N527" i="8"/>
  <c r="AG527" i="8" s="1"/>
  <c r="J527" i="8"/>
  <c r="T524" i="8"/>
  <c r="S525" i="8"/>
  <c r="U525" i="8" s="1"/>
  <c r="M525" i="15" l="1"/>
  <c r="G525" i="15"/>
  <c r="I525" i="15"/>
  <c r="F526" i="15"/>
  <c r="H525" i="15"/>
  <c r="O525" i="15"/>
  <c r="L525" i="15"/>
  <c r="J525" i="15"/>
  <c r="N525" i="15"/>
  <c r="V525" i="8"/>
  <c r="AA525" i="8"/>
  <c r="Y525" i="8"/>
  <c r="Z525" i="8"/>
  <c r="AB525" i="8"/>
  <c r="W525" i="8"/>
  <c r="I529" i="8"/>
  <c r="J528" i="8"/>
  <c r="N528" i="8"/>
  <c r="AG528" i="8" s="1"/>
  <c r="T525" i="8"/>
  <c r="S526" i="8"/>
  <c r="U526" i="8" s="1"/>
  <c r="M526" i="15" l="1"/>
  <c r="G526" i="15"/>
  <c r="O526" i="15"/>
  <c r="J526" i="15"/>
  <c r="H526" i="15"/>
  <c r="L526" i="15"/>
  <c r="F527" i="15"/>
  <c r="I526" i="15"/>
  <c r="N526" i="15"/>
  <c r="Y526" i="8"/>
  <c r="W526" i="8"/>
  <c r="Z526" i="8"/>
  <c r="AA526" i="8"/>
  <c r="AB526" i="8"/>
  <c r="V526" i="8"/>
  <c r="I530" i="8"/>
  <c r="J529" i="8"/>
  <c r="N529" i="8"/>
  <c r="AG529" i="8" s="1"/>
  <c r="S527" i="8"/>
  <c r="U527" i="8" s="1"/>
  <c r="T526" i="8"/>
  <c r="I527" i="15" l="1"/>
  <c r="G527" i="15"/>
  <c r="L527" i="15"/>
  <c r="J527" i="15"/>
  <c r="H527" i="15"/>
  <c r="F528" i="15"/>
  <c r="N527" i="15"/>
  <c r="M527" i="15"/>
  <c r="O527" i="15"/>
  <c r="V527" i="8"/>
  <c r="AA527" i="8"/>
  <c r="W527" i="8"/>
  <c r="Y527" i="8"/>
  <c r="Z527" i="8"/>
  <c r="AB527" i="8"/>
  <c r="I531" i="8"/>
  <c r="J530" i="8"/>
  <c r="N530" i="8"/>
  <c r="AG530" i="8" s="1"/>
  <c r="S528" i="8"/>
  <c r="U528" i="8" s="1"/>
  <c r="T527" i="8"/>
  <c r="L528" i="15" l="1"/>
  <c r="G528" i="15"/>
  <c r="I528" i="15"/>
  <c r="M528" i="15"/>
  <c r="H528" i="15"/>
  <c r="F529" i="15"/>
  <c r="N528" i="15"/>
  <c r="J528" i="15"/>
  <c r="O528" i="15"/>
  <c r="Y528" i="8"/>
  <c r="V528" i="8"/>
  <c r="AB528" i="8"/>
  <c r="W528" i="8"/>
  <c r="Z528" i="8"/>
  <c r="AA528" i="8"/>
  <c r="I532" i="8"/>
  <c r="N531" i="8"/>
  <c r="AG531" i="8" s="1"/>
  <c r="J531" i="8"/>
  <c r="T528" i="8"/>
  <c r="S529" i="8"/>
  <c r="U529" i="8" s="1"/>
  <c r="N529" i="15" l="1"/>
  <c r="G529" i="15"/>
  <c r="M529" i="15"/>
  <c r="J529" i="15"/>
  <c r="H529" i="15"/>
  <c r="F530" i="15"/>
  <c r="O529" i="15"/>
  <c r="I529" i="15"/>
  <c r="L529" i="15"/>
  <c r="V529" i="8"/>
  <c r="AA529" i="8"/>
  <c r="AB529" i="8"/>
  <c r="W529" i="8"/>
  <c r="Y529" i="8"/>
  <c r="Z529" i="8"/>
  <c r="I533" i="8"/>
  <c r="J532" i="8"/>
  <c r="N532" i="8"/>
  <c r="AG532" i="8" s="1"/>
  <c r="T529" i="8"/>
  <c r="S530" i="8"/>
  <c r="U530" i="8" s="1"/>
  <c r="I530" i="15" l="1"/>
  <c r="G530" i="15"/>
  <c r="N530" i="15"/>
  <c r="M530" i="15"/>
  <c r="H530" i="15"/>
  <c r="L530" i="15"/>
  <c r="O530" i="15"/>
  <c r="J530" i="15"/>
  <c r="F531" i="15"/>
  <c r="Y530" i="8"/>
  <c r="AA530" i="8"/>
  <c r="V530" i="8"/>
  <c r="AB530" i="8"/>
  <c r="W530" i="8"/>
  <c r="Z530" i="8"/>
  <c r="I534" i="8"/>
  <c r="J533" i="8"/>
  <c r="N533" i="8"/>
  <c r="AG533" i="8" s="1"/>
  <c r="S531" i="8"/>
  <c r="U531" i="8" s="1"/>
  <c r="T530" i="8"/>
  <c r="N531" i="15" l="1"/>
  <c r="G531" i="15"/>
  <c r="M531" i="15"/>
  <c r="J531" i="15"/>
  <c r="H531" i="15"/>
  <c r="F532" i="15"/>
  <c r="I531" i="15"/>
  <c r="L531" i="15"/>
  <c r="O531" i="15"/>
  <c r="V531" i="8"/>
  <c r="AA531" i="8"/>
  <c r="Z531" i="8"/>
  <c r="AB531" i="8"/>
  <c r="W531" i="8"/>
  <c r="Y531" i="8"/>
  <c r="I535" i="8"/>
  <c r="J534" i="8"/>
  <c r="N534" i="8"/>
  <c r="AG534" i="8" s="1"/>
  <c r="S532" i="8"/>
  <c r="U532" i="8" s="1"/>
  <c r="T531" i="8"/>
  <c r="M532" i="15" l="1"/>
  <c r="G532" i="15"/>
  <c r="J532" i="15"/>
  <c r="N532" i="15"/>
  <c r="H532" i="15"/>
  <c r="F533" i="15"/>
  <c r="O532" i="15"/>
  <c r="L532" i="15"/>
  <c r="I532" i="15"/>
  <c r="Y532" i="8"/>
  <c r="Z532" i="8"/>
  <c r="AA532" i="8"/>
  <c r="V532" i="8"/>
  <c r="AB532" i="8"/>
  <c r="W532" i="8"/>
  <c r="I536" i="8"/>
  <c r="N535" i="8"/>
  <c r="AG535" i="8" s="1"/>
  <c r="J535" i="8"/>
  <c r="T532" i="8"/>
  <c r="S533" i="8"/>
  <c r="U533" i="8" s="1"/>
  <c r="L533" i="15" l="1"/>
  <c r="G533" i="15"/>
  <c r="J533" i="15"/>
  <c r="F534" i="15"/>
  <c r="H533" i="15"/>
  <c r="N533" i="15"/>
  <c r="M533" i="15"/>
  <c r="O533" i="15"/>
  <c r="I533" i="15"/>
  <c r="V533" i="8"/>
  <c r="AA533" i="8"/>
  <c r="Y533" i="8"/>
  <c r="Z533" i="8"/>
  <c r="AB533" i="8"/>
  <c r="W533" i="8"/>
  <c r="I537" i="8"/>
  <c r="J536" i="8"/>
  <c r="N536" i="8"/>
  <c r="AG536" i="8" s="1"/>
  <c r="T533" i="8"/>
  <c r="S534" i="8"/>
  <c r="U534" i="8" s="1"/>
  <c r="M534" i="15" l="1"/>
  <c r="G534" i="15"/>
  <c r="O534" i="15"/>
  <c r="J534" i="15"/>
  <c r="H534" i="15"/>
  <c r="L534" i="15"/>
  <c r="N534" i="15"/>
  <c r="I534" i="15"/>
  <c r="F535" i="15"/>
  <c r="Y534" i="8"/>
  <c r="W534" i="8"/>
  <c r="Z534" i="8"/>
  <c r="AA534" i="8"/>
  <c r="V534" i="8"/>
  <c r="AB534" i="8"/>
  <c r="I538" i="8"/>
  <c r="J537" i="8"/>
  <c r="N537" i="8"/>
  <c r="AG537" i="8" s="1"/>
  <c r="T534" i="8"/>
  <c r="S535" i="8"/>
  <c r="U535" i="8" s="1"/>
  <c r="M535" i="15" l="1"/>
  <c r="J535" i="15"/>
  <c r="H535" i="15"/>
  <c r="F536" i="15"/>
  <c r="O535" i="15"/>
  <c r="I535" i="15"/>
  <c r="L535" i="15"/>
  <c r="N535" i="15"/>
  <c r="G535" i="15"/>
  <c r="V535" i="8"/>
  <c r="AA535" i="8"/>
  <c r="W535" i="8"/>
  <c r="Y535" i="8"/>
  <c r="Z535" i="8"/>
  <c r="AB535" i="8"/>
  <c r="I539" i="8"/>
  <c r="J538" i="8"/>
  <c r="N538" i="8"/>
  <c r="AG538" i="8" s="1"/>
  <c r="S536" i="8"/>
  <c r="U536" i="8" s="1"/>
  <c r="T535" i="8"/>
  <c r="F537" i="15" l="1"/>
  <c r="G536" i="15"/>
  <c r="O536" i="15"/>
  <c r="L536" i="15"/>
  <c r="H536" i="15"/>
  <c r="J536" i="15"/>
  <c r="M536" i="15"/>
  <c r="I536" i="15"/>
  <c r="N536" i="15"/>
  <c r="Y536" i="8"/>
  <c r="V536" i="8"/>
  <c r="AB536" i="8"/>
  <c r="W536" i="8"/>
  <c r="Z536" i="8"/>
  <c r="AA536" i="8"/>
  <c r="I540" i="8"/>
  <c r="N539" i="8"/>
  <c r="AG539" i="8" s="1"/>
  <c r="J539" i="8"/>
  <c r="S537" i="8"/>
  <c r="U537" i="8" s="1"/>
  <c r="T536" i="8"/>
  <c r="I537" i="15" l="1"/>
  <c r="G537" i="15"/>
  <c r="L537" i="15"/>
  <c r="O537" i="15"/>
  <c r="H537" i="15"/>
  <c r="N537" i="15"/>
  <c r="M537" i="15"/>
  <c r="J537" i="15"/>
  <c r="F538" i="15"/>
  <c r="V537" i="8"/>
  <c r="AA537" i="8"/>
  <c r="AB537" i="8"/>
  <c r="W537" i="8"/>
  <c r="Y537" i="8"/>
  <c r="Z537" i="8"/>
  <c r="I541" i="8"/>
  <c r="J540" i="8"/>
  <c r="N540" i="8"/>
  <c r="AG540" i="8" s="1"/>
  <c r="T537" i="8"/>
  <c r="S538" i="8"/>
  <c r="U538" i="8" s="1"/>
  <c r="M538" i="15" l="1"/>
  <c r="G538" i="15"/>
  <c r="O538" i="15"/>
  <c r="J538" i="15"/>
  <c r="H538" i="15"/>
  <c r="L538" i="15"/>
  <c r="N538" i="15"/>
  <c r="I538" i="15"/>
  <c r="F539" i="15"/>
  <c r="Y538" i="8"/>
  <c r="AA538" i="8"/>
  <c r="V538" i="8"/>
  <c r="AB538" i="8"/>
  <c r="W538" i="8"/>
  <c r="Z538" i="8"/>
  <c r="I542" i="8"/>
  <c r="J541" i="8"/>
  <c r="N541" i="8"/>
  <c r="AG541" i="8" s="1"/>
  <c r="T538" i="8"/>
  <c r="S539" i="8"/>
  <c r="U539" i="8" s="1"/>
  <c r="L539" i="15" l="1"/>
  <c r="G539" i="15"/>
  <c r="J539" i="15"/>
  <c r="F540" i="15"/>
  <c r="H539" i="15"/>
  <c r="N539" i="15"/>
  <c r="M539" i="15"/>
  <c r="O539" i="15"/>
  <c r="I539" i="15"/>
  <c r="V539" i="8"/>
  <c r="AA539" i="8"/>
  <c r="Z539" i="8"/>
  <c r="AB539" i="8"/>
  <c r="W539" i="8"/>
  <c r="Y539" i="8"/>
  <c r="I543" i="8"/>
  <c r="J542" i="8"/>
  <c r="N542" i="8"/>
  <c r="AG542" i="8" s="1"/>
  <c r="S540" i="8"/>
  <c r="U540" i="8" s="1"/>
  <c r="T539" i="8"/>
  <c r="O540" i="15" l="1"/>
  <c r="G540" i="15"/>
  <c r="L540" i="15"/>
  <c r="I540" i="15"/>
  <c r="H540" i="15"/>
  <c r="M540" i="15"/>
  <c r="J540" i="15"/>
  <c r="N540" i="15"/>
  <c r="F541" i="15"/>
  <c r="Y540" i="8"/>
  <c r="Z540" i="8"/>
  <c r="AA540" i="8"/>
  <c r="V540" i="8"/>
  <c r="AB540" i="8"/>
  <c r="W540" i="8"/>
  <c r="I544" i="8"/>
  <c r="N543" i="8"/>
  <c r="AG543" i="8" s="1"/>
  <c r="J543" i="8"/>
  <c r="T540" i="8"/>
  <c r="S541" i="8"/>
  <c r="U541" i="8" s="1"/>
  <c r="O541" i="15" l="1"/>
  <c r="G541" i="15"/>
  <c r="I541" i="15"/>
  <c r="L541" i="15"/>
  <c r="H541" i="15"/>
  <c r="N541" i="15"/>
  <c r="M541" i="15"/>
  <c r="J541" i="15"/>
  <c r="F542" i="15"/>
  <c r="V541" i="8"/>
  <c r="AA541" i="8"/>
  <c r="Y541" i="8"/>
  <c r="Z541" i="8"/>
  <c r="AB541" i="8"/>
  <c r="W541" i="8"/>
  <c r="I545" i="8"/>
  <c r="J544" i="8"/>
  <c r="N544" i="8"/>
  <c r="AG544" i="8" s="1"/>
  <c r="T541" i="8"/>
  <c r="S542" i="8"/>
  <c r="U542" i="8" s="1"/>
  <c r="M542" i="15" l="1"/>
  <c r="G542" i="15"/>
  <c r="O542" i="15"/>
  <c r="N542" i="15"/>
  <c r="H542" i="15"/>
  <c r="L542" i="15"/>
  <c r="J542" i="15"/>
  <c r="I542" i="15"/>
  <c r="F543" i="15"/>
  <c r="Y542" i="8"/>
  <c r="W542" i="8"/>
  <c r="Z542" i="8"/>
  <c r="AA542" i="8"/>
  <c r="V542" i="8"/>
  <c r="AB542" i="8"/>
  <c r="I546" i="8"/>
  <c r="J545" i="8"/>
  <c r="N545" i="8"/>
  <c r="AG545" i="8" s="1"/>
  <c r="S543" i="8"/>
  <c r="U543" i="8" s="1"/>
  <c r="T542" i="8"/>
  <c r="F544" i="15" l="1"/>
  <c r="G543" i="15"/>
  <c r="I543" i="15"/>
  <c r="L543" i="15"/>
  <c r="H543" i="15"/>
  <c r="O543" i="15"/>
  <c r="N543" i="15"/>
  <c r="M543" i="15"/>
  <c r="J543" i="15"/>
  <c r="V543" i="8"/>
  <c r="AA543" i="8"/>
  <c r="W543" i="8"/>
  <c r="Y543" i="8"/>
  <c r="Z543" i="8"/>
  <c r="AB543" i="8"/>
  <c r="I547" i="8"/>
  <c r="J546" i="8"/>
  <c r="N546" i="8"/>
  <c r="AG546" i="8" s="1"/>
  <c r="T543" i="8"/>
  <c r="S544" i="8"/>
  <c r="U544" i="8" s="1"/>
  <c r="J544" i="15" l="1"/>
  <c r="G544" i="15"/>
  <c r="I544" i="15"/>
  <c r="L544" i="15"/>
  <c r="H544" i="15"/>
  <c r="F545" i="15"/>
  <c r="M544" i="15"/>
  <c r="O544" i="15"/>
  <c r="N544" i="15"/>
  <c r="Y544" i="8"/>
  <c r="V544" i="8"/>
  <c r="AB544" i="8"/>
  <c r="W544" i="8"/>
  <c r="Z544" i="8"/>
  <c r="AA544" i="8"/>
  <c r="I548" i="8"/>
  <c r="N547" i="8"/>
  <c r="AG547" i="8" s="1"/>
  <c r="J547" i="8"/>
  <c r="T544" i="8"/>
  <c r="S545" i="8"/>
  <c r="U545" i="8" s="1"/>
  <c r="L545" i="15" l="1"/>
  <c r="G545" i="15"/>
  <c r="J545" i="15"/>
  <c r="F546" i="15"/>
  <c r="H545" i="15"/>
  <c r="N545" i="15"/>
  <c r="M545" i="15"/>
  <c r="O545" i="15"/>
  <c r="I545" i="15"/>
  <c r="V545" i="8"/>
  <c r="AA545" i="8"/>
  <c r="AB545" i="8"/>
  <c r="W545" i="8"/>
  <c r="Y545" i="8"/>
  <c r="Z545" i="8"/>
  <c r="I549" i="8"/>
  <c r="J548" i="8"/>
  <c r="N548" i="8"/>
  <c r="AG548" i="8" s="1"/>
  <c r="S546" i="8"/>
  <c r="U546" i="8" s="1"/>
  <c r="T545" i="8"/>
  <c r="M546" i="15" l="1"/>
  <c r="G546" i="15"/>
  <c r="O546" i="15"/>
  <c r="J546" i="15"/>
  <c r="H546" i="15"/>
  <c r="L546" i="15"/>
  <c r="N546" i="15"/>
  <c r="I546" i="15"/>
  <c r="F547" i="15"/>
  <c r="Y546" i="8"/>
  <c r="AA546" i="8"/>
  <c r="V546" i="8"/>
  <c r="AB546" i="8"/>
  <c r="W546" i="8"/>
  <c r="Z546" i="8"/>
  <c r="I550" i="8"/>
  <c r="J549" i="8"/>
  <c r="N549" i="8"/>
  <c r="AG549" i="8" s="1"/>
  <c r="T546" i="8"/>
  <c r="S547" i="8"/>
  <c r="U547" i="8" s="1"/>
  <c r="M547" i="15" l="1"/>
  <c r="J547" i="15"/>
  <c r="H547" i="15"/>
  <c r="F548" i="15"/>
  <c r="O547" i="15"/>
  <c r="I547" i="15"/>
  <c r="L547" i="15"/>
  <c r="N547" i="15"/>
  <c r="G547" i="15"/>
  <c r="V547" i="8"/>
  <c r="AA547" i="8"/>
  <c r="Z547" i="8"/>
  <c r="AB547" i="8"/>
  <c r="W547" i="8"/>
  <c r="Y547" i="8"/>
  <c r="I551" i="8"/>
  <c r="J550" i="8"/>
  <c r="N550" i="8"/>
  <c r="AG550" i="8" s="1"/>
  <c r="T547" i="8"/>
  <c r="S548" i="8"/>
  <c r="U548" i="8" s="1"/>
  <c r="I548" i="15" l="1"/>
  <c r="G548" i="15"/>
  <c r="J548" i="15"/>
  <c r="L548" i="15"/>
  <c r="H548" i="15"/>
  <c r="F549" i="15"/>
  <c r="M548" i="15"/>
  <c r="O548" i="15"/>
  <c r="N548" i="15"/>
  <c r="Y548" i="8"/>
  <c r="Z548" i="8"/>
  <c r="AA548" i="8"/>
  <c r="V548" i="8"/>
  <c r="AB548" i="8"/>
  <c r="W548" i="8"/>
  <c r="I552" i="8"/>
  <c r="N551" i="8"/>
  <c r="AG551" i="8" s="1"/>
  <c r="J551" i="8"/>
  <c r="T548" i="8"/>
  <c r="S549" i="8"/>
  <c r="U549" i="8" s="1"/>
  <c r="N549" i="15" l="1"/>
  <c r="G549" i="15"/>
  <c r="M549" i="15"/>
  <c r="J549" i="15"/>
  <c r="H549" i="15"/>
  <c r="F550" i="15"/>
  <c r="I549" i="15"/>
  <c r="L549" i="15"/>
  <c r="O549" i="15"/>
  <c r="V549" i="8"/>
  <c r="AA549" i="8"/>
  <c r="Y549" i="8"/>
  <c r="Z549" i="8"/>
  <c r="AB549" i="8"/>
  <c r="W549" i="8"/>
  <c r="I553" i="8"/>
  <c r="J552" i="8"/>
  <c r="N552" i="8"/>
  <c r="AG552" i="8" s="1"/>
  <c r="S550" i="8"/>
  <c r="U550" i="8" s="1"/>
  <c r="T549" i="8"/>
  <c r="J550" i="15" l="1"/>
  <c r="G550" i="15"/>
  <c r="O550" i="15"/>
  <c r="M550" i="15"/>
  <c r="H550" i="15"/>
  <c r="L550" i="15"/>
  <c r="F551" i="15"/>
  <c r="I550" i="15"/>
  <c r="N550" i="15"/>
  <c r="Y550" i="8"/>
  <c r="W550" i="8"/>
  <c r="Z550" i="8"/>
  <c r="AA550" i="8"/>
  <c r="V550" i="8"/>
  <c r="AB550" i="8"/>
  <c r="I554" i="8"/>
  <c r="J553" i="8"/>
  <c r="N553" i="8"/>
  <c r="AG553" i="8" s="1"/>
  <c r="S551" i="8"/>
  <c r="U551" i="8" s="1"/>
  <c r="T550" i="8"/>
  <c r="L551" i="15" l="1"/>
  <c r="G551" i="15"/>
  <c r="J551" i="15"/>
  <c r="F552" i="15"/>
  <c r="H551" i="15"/>
  <c r="N551" i="15"/>
  <c r="M551" i="15"/>
  <c r="O551" i="15"/>
  <c r="I551" i="15"/>
  <c r="V551" i="8"/>
  <c r="AA551" i="8"/>
  <c r="W551" i="8"/>
  <c r="Y551" i="8"/>
  <c r="Z551" i="8"/>
  <c r="AB551" i="8"/>
  <c r="I555" i="8"/>
  <c r="J554" i="8"/>
  <c r="N554" i="8"/>
  <c r="AG554" i="8" s="1"/>
  <c r="T551" i="8"/>
  <c r="S552" i="8"/>
  <c r="U552" i="8" s="1"/>
  <c r="O552" i="15" l="1"/>
  <c r="G552" i="15"/>
  <c r="I552" i="15"/>
  <c r="L552" i="15"/>
  <c r="H552" i="15"/>
  <c r="F553" i="15"/>
  <c r="M552" i="15"/>
  <c r="N552" i="15"/>
  <c r="J552" i="15"/>
  <c r="Y552" i="8"/>
  <c r="V552" i="8"/>
  <c r="AB552" i="8"/>
  <c r="W552" i="8"/>
  <c r="Z552" i="8"/>
  <c r="AA552" i="8"/>
  <c r="I556" i="8"/>
  <c r="N555" i="8"/>
  <c r="AG555" i="8" s="1"/>
  <c r="J555" i="8"/>
  <c r="T552" i="8"/>
  <c r="S553" i="8"/>
  <c r="U553" i="8" s="1"/>
  <c r="O553" i="15" l="1"/>
  <c r="I553" i="15"/>
  <c r="H553" i="15"/>
  <c r="L553" i="15"/>
  <c r="N553" i="15"/>
  <c r="M553" i="15"/>
  <c r="J553" i="15"/>
  <c r="F554" i="15"/>
  <c r="G553" i="15"/>
  <c r="V553" i="8"/>
  <c r="AA553" i="8"/>
  <c r="AB553" i="8"/>
  <c r="W553" i="8"/>
  <c r="Y553" i="8"/>
  <c r="Z553" i="8"/>
  <c r="I557" i="8"/>
  <c r="J556" i="8"/>
  <c r="N556" i="8"/>
  <c r="AG556" i="8" s="1"/>
  <c r="S554" i="8"/>
  <c r="U554" i="8" s="1"/>
  <c r="T553" i="8"/>
  <c r="I554" i="15" l="1"/>
  <c r="G554" i="15"/>
  <c r="O554" i="15"/>
  <c r="N554" i="15"/>
  <c r="H554" i="15"/>
  <c r="L554" i="15"/>
  <c r="M554" i="15"/>
  <c r="J554" i="15"/>
  <c r="F555" i="15"/>
  <c r="Y554" i="8"/>
  <c r="AA554" i="8"/>
  <c r="V554" i="8"/>
  <c r="AB554" i="8"/>
  <c r="W554" i="8"/>
  <c r="Z554" i="8"/>
  <c r="I558" i="8"/>
  <c r="J557" i="8"/>
  <c r="N557" i="8"/>
  <c r="AG557" i="8" s="1"/>
  <c r="S555" i="8"/>
  <c r="U555" i="8" s="1"/>
  <c r="T554" i="8"/>
  <c r="N555" i="15" l="1"/>
  <c r="G555" i="15"/>
  <c r="M555" i="15"/>
  <c r="J555" i="15"/>
  <c r="H555" i="15"/>
  <c r="F556" i="15"/>
  <c r="I555" i="15"/>
  <c r="L555" i="15"/>
  <c r="O555" i="15"/>
  <c r="V555" i="8"/>
  <c r="AA555" i="8"/>
  <c r="Z555" i="8"/>
  <c r="AB555" i="8"/>
  <c r="W555" i="8"/>
  <c r="Y555" i="8"/>
  <c r="I559" i="8"/>
  <c r="J558" i="8"/>
  <c r="N558" i="8"/>
  <c r="AG558" i="8" s="1"/>
  <c r="T555" i="8"/>
  <c r="S556" i="8"/>
  <c r="U556" i="8" s="1"/>
  <c r="N556" i="15" l="1"/>
  <c r="G556" i="15"/>
  <c r="J556" i="15"/>
  <c r="M556" i="15"/>
  <c r="H556" i="15"/>
  <c r="F557" i="15"/>
  <c r="I556" i="15"/>
  <c r="L556" i="15"/>
  <c r="O556" i="15"/>
  <c r="Y556" i="8"/>
  <c r="Z556" i="8"/>
  <c r="AA556" i="8"/>
  <c r="V556" i="8"/>
  <c r="AB556" i="8"/>
  <c r="W556" i="8"/>
  <c r="I560" i="8"/>
  <c r="N559" i="8"/>
  <c r="AG559" i="8" s="1"/>
  <c r="J559" i="8"/>
  <c r="T556" i="8"/>
  <c r="S557" i="8"/>
  <c r="U557" i="8" s="1"/>
  <c r="L557" i="15" l="1"/>
  <c r="G557" i="15"/>
  <c r="J557" i="15"/>
  <c r="F558" i="15"/>
  <c r="H557" i="15"/>
  <c r="N557" i="15"/>
  <c r="M557" i="15"/>
  <c r="O557" i="15"/>
  <c r="I557" i="15"/>
  <c r="V557" i="8"/>
  <c r="AA557" i="8"/>
  <c r="Y557" i="8"/>
  <c r="Z557" i="8"/>
  <c r="AB557" i="8"/>
  <c r="W557" i="8"/>
  <c r="I561" i="8"/>
  <c r="J560" i="8"/>
  <c r="N560" i="8"/>
  <c r="AG560" i="8" s="1"/>
  <c r="S558" i="8"/>
  <c r="U558" i="8" s="1"/>
  <c r="T557" i="8"/>
  <c r="J558" i="15" l="1"/>
  <c r="G558" i="15"/>
  <c r="O558" i="15"/>
  <c r="N558" i="15"/>
  <c r="H558" i="15"/>
  <c r="L558" i="15"/>
  <c r="M558" i="15"/>
  <c r="I558" i="15"/>
  <c r="F559" i="15"/>
  <c r="Y558" i="8"/>
  <c r="W558" i="8"/>
  <c r="Z558" i="8"/>
  <c r="AA558" i="8"/>
  <c r="AB558" i="8"/>
  <c r="V558" i="8"/>
  <c r="I562" i="8"/>
  <c r="J561" i="8"/>
  <c r="N561" i="8"/>
  <c r="AG561" i="8" s="1"/>
  <c r="S559" i="8"/>
  <c r="U559" i="8" s="1"/>
  <c r="T558" i="8"/>
  <c r="I559" i="15" l="1"/>
  <c r="L559" i="15"/>
  <c r="H559" i="15"/>
  <c r="N559" i="15"/>
  <c r="M559" i="15"/>
  <c r="J559" i="15"/>
  <c r="F560" i="15"/>
  <c r="O559" i="15"/>
  <c r="G559" i="15"/>
  <c r="V559" i="8"/>
  <c r="AA559" i="8"/>
  <c r="W559" i="8"/>
  <c r="Y559" i="8"/>
  <c r="Z559" i="8"/>
  <c r="AB559" i="8"/>
  <c r="I563" i="8"/>
  <c r="J562" i="8"/>
  <c r="N562" i="8"/>
  <c r="AG562" i="8" s="1"/>
  <c r="T559" i="8"/>
  <c r="S560" i="8"/>
  <c r="U560" i="8" s="1"/>
  <c r="F561" i="15" l="1"/>
  <c r="G560" i="15"/>
  <c r="O560" i="15"/>
  <c r="L560" i="15"/>
  <c r="H560" i="15"/>
  <c r="J560" i="15"/>
  <c r="M560" i="15"/>
  <c r="I560" i="15"/>
  <c r="N560" i="15"/>
  <c r="Y560" i="8"/>
  <c r="V560" i="8"/>
  <c r="AB560" i="8"/>
  <c r="W560" i="8"/>
  <c r="Z560" i="8"/>
  <c r="AA560" i="8"/>
  <c r="I564" i="8"/>
  <c r="N563" i="8"/>
  <c r="AG563" i="8" s="1"/>
  <c r="J563" i="8"/>
  <c r="T560" i="8"/>
  <c r="S561" i="8"/>
  <c r="U561" i="8" s="1"/>
  <c r="O561" i="15" l="1"/>
  <c r="G561" i="15"/>
  <c r="N561" i="15"/>
  <c r="M561" i="15"/>
  <c r="H561" i="15"/>
  <c r="J561" i="15"/>
  <c r="F562" i="15"/>
  <c r="I561" i="15"/>
  <c r="L561" i="15"/>
  <c r="V561" i="8"/>
  <c r="AA561" i="8"/>
  <c r="AB561" i="8"/>
  <c r="W561" i="8"/>
  <c r="Y561" i="8"/>
  <c r="Z561" i="8"/>
  <c r="I565" i="8"/>
  <c r="J564" i="8"/>
  <c r="N564" i="8"/>
  <c r="AG564" i="8" s="1"/>
  <c r="T561" i="8"/>
  <c r="S562" i="8"/>
  <c r="U562" i="8" s="1"/>
  <c r="I562" i="15" l="1"/>
  <c r="G562" i="15"/>
  <c r="O562" i="15"/>
  <c r="M562" i="15"/>
  <c r="H562" i="15"/>
  <c r="L562" i="15"/>
  <c r="N562" i="15"/>
  <c r="J562" i="15"/>
  <c r="F563" i="15"/>
  <c r="Y562" i="8"/>
  <c r="AA562" i="8"/>
  <c r="V562" i="8"/>
  <c r="AB562" i="8"/>
  <c r="W562" i="8"/>
  <c r="Z562" i="8"/>
  <c r="I566" i="8"/>
  <c r="J565" i="8"/>
  <c r="N565" i="8"/>
  <c r="AG565" i="8" s="1"/>
  <c r="T562" i="8"/>
  <c r="S563" i="8"/>
  <c r="U563" i="8" s="1"/>
  <c r="L563" i="15" l="1"/>
  <c r="G563" i="15"/>
  <c r="J563" i="15"/>
  <c r="F564" i="15"/>
  <c r="H563" i="15"/>
  <c r="N563" i="15"/>
  <c r="M563" i="15"/>
  <c r="O563" i="15"/>
  <c r="I563" i="15"/>
  <c r="V563" i="8"/>
  <c r="AA563" i="8"/>
  <c r="Z563" i="8"/>
  <c r="AB563" i="8"/>
  <c r="W563" i="8"/>
  <c r="Y563" i="8"/>
  <c r="I567" i="8"/>
  <c r="J566" i="8"/>
  <c r="N566" i="8"/>
  <c r="AG566" i="8" s="1"/>
  <c r="S564" i="8"/>
  <c r="U564" i="8" s="1"/>
  <c r="T563" i="8"/>
  <c r="N564" i="15" l="1"/>
  <c r="G564" i="15"/>
  <c r="O564" i="15"/>
  <c r="J564" i="15"/>
  <c r="H564" i="15"/>
  <c r="I564" i="15"/>
  <c r="L564" i="15"/>
  <c r="F565" i="15"/>
  <c r="M564" i="15"/>
  <c r="Y564" i="8"/>
  <c r="Z564" i="8"/>
  <c r="AA564" i="8"/>
  <c r="V564" i="8"/>
  <c r="AB564" i="8"/>
  <c r="W564" i="8"/>
  <c r="I568" i="8"/>
  <c r="N567" i="8"/>
  <c r="AG567" i="8" s="1"/>
  <c r="J567" i="8"/>
  <c r="S565" i="8"/>
  <c r="U565" i="8" s="1"/>
  <c r="T564" i="8"/>
  <c r="O565" i="15" l="1"/>
  <c r="G565" i="15"/>
  <c r="I565" i="15"/>
  <c r="L565" i="15"/>
  <c r="H565" i="15"/>
  <c r="N565" i="15"/>
  <c r="M565" i="15"/>
  <c r="J565" i="15"/>
  <c r="F566" i="15"/>
  <c r="V565" i="8"/>
  <c r="AA565" i="8"/>
  <c r="Y565" i="8"/>
  <c r="Z565" i="8"/>
  <c r="AB565" i="8"/>
  <c r="W565" i="8"/>
  <c r="I569" i="8"/>
  <c r="J568" i="8"/>
  <c r="N568" i="8"/>
  <c r="AG568" i="8" s="1"/>
  <c r="T565" i="8"/>
  <c r="S566" i="8"/>
  <c r="U566" i="8" s="1"/>
  <c r="M566" i="15" l="1"/>
  <c r="G566" i="15"/>
  <c r="N566" i="15"/>
  <c r="O566" i="15"/>
  <c r="H566" i="15"/>
  <c r="F567" i="15"/>
  <c r="I566" i="15"/>
  <c r="L566" i="15"/>
  <c r="J566" i="15"/>
  <c r="Y566" i="8"/>
  <c r="W566" i="8"/>
  <c r="Z566" i="8"/>
  <c r="AA566" i="8"/>
  <c r="V566" i="8"/>
  <c r="AB566" i="8"/>
  <c r="I570" i="8"/>
  <c r="J569" i="8"/>
  <c r="N569" i="8"/>
  <c r="AG569" i="8" s="1"/>
  <c r="T566" i="8"/>
  <c r="S567" i="8"/>
  <c r="U567" i="8" s="1"/>
  <c r="O567" i="15" l="1"/>
  <c r="G567" i="15"/>
  <c r="N567" i="15"/>
  <c r="M567" i="15"/>
  <c r="H567" i="15"/>
  <c r="J567" i="15"/>
  <c r="F568" i="15"/>
  <c r="I567" i="15"/>
  <c r="L567" i="15"/>
  <c r="V567" i="8"/>
  <c r="AA567" i="8"/>
  <c r="W567" i="8"/>
  <c r="Y567" i="8"/>
  <c r="Z567" i="8"/>
  <c r="AB567" i="8"/>
  <c r="J570" i="8"/>
  <c r="N570" i="8"/>
  <c r="AG570" i="8" s="1"/>
  <c r="I571" i="8"/>
  <c r="S568" i="8"/>
  <c r="U568" i="8" s="1"/>
  <c r="T567" i="8"/>
  <c r="F569" i="15" l="1"/>
  <c r="G568" i="15"/>
  <c r="O568" i="15"/>
  <c r="L568" i="15"/>
  <c r="H568" i="15"/>
  <c r="J568" i="15"/>
  <c r="N568" i="15"/>
  <c r="I568" i="15"/>
  <c r="M568" i="15"/>
  <c r="Y568" i="8"/>
  <c r="V568" i="8"/>
  <c r="AB568" i="8"/>
  <c r="W568" i="8"/>
  <c r="Z568" i="8"/>
  <c r="AA568" i="8"/>
  <c r="J571" i="8"/>
  <c r="N571" i="8"/>
  <c r="AG571" i="8" s="1"/>
  <c r="I572" i="8"/>
  <c r="S569" i="8"/>
  <c r="U569" i="8" s="1"/>
  <c r="T568" i="8"/>
  <c r="N569" i="15" l="1"/>
  <c r="M569" i="15"/>
  <c r="H569" i="15"/>
  <c r="O569" i="15"/>
  <c r="I569" i="15"/>
  <c r="L569" i="15"/>
  <c r="J569" i="15"/>
  <c r="F570" i="15"/>
  <c r="G569" i="15"/>
  <c r="V569" i="8"/>
  <c r="AA569" i="8"/>
  <c r="AB569" i="8"/>
  <c r="W569" i="8"/>
  <c r="Y569" i="8"/>
  <c r="Z569" i="8"/>
  <c r="J572" i="8"/>
  <c r="N572" i="8"/>
  <c r="AG572" i="8" s="1"/>
  <c r="I573" i="8"/>
  <c r="T569" i="8"/>
  <c r="S570" i="8"/>
  <c r="U570" i="8" s="1"/>
  <c r="I570" i="15" l="1"/>
  <c r="G570" i="15"/>
  <c r="N570" i="15"/>
  <c r="O570" i="15"/>
  <c r="H570" i="15"/>
  <c r="F571" i="15"/>
  <c r="J570" i="15"/>
  <c r="L570" i="15"/>
  <c r="M570" i="15"/>
  <c r="Y570" i="8"/>
  <c r="AA570" i="8"/>
  <c r="V570" i="8"/>
  <c r="AB570" i="8"/>
  <c r="W570" i="8"/>
  <c r="Z570" i="8"/>
  <c r="J573" i="8"/>
  <c r="N573" i="8"/>
  <c r="AG573" i="8" s="1"/>
  <c r="I574" i="8"/>
  <c r="T570" i="8"/>
  <c r="S571" i="8"/>
  <c r="U571" i="8" s="1"/>
  <c r="O571" i="15" l="1"/>
  <c r="G571" i="15"/>
  <c r="I571" i="15"/>
  <c r="L571" i="15"/>
  <c r="H571" i="15"/>
  <c r="N571" i="15"/>
  <c r="M571" i="15"/>
  <c r="J571" i="15"/>
  <c r="F572" i="15"/>
  <c r="V571" i="8"/>
  <c r="AA571" i="8"/>
  <c r="Z571" i="8"/>
  <c r="AB571" i="8"/>
  <c r="W571" i="8"/>
  <c r="Y571" i="8"/>
  <c r="J574" i="8"/>
  <c r="N574" i="8"/>
  <c r="AG574" i="8" s="1"/>
  <c r="I575" i="8"/>
  <c r="S572" i="8"/>
  <c r="U572" i="8" s="1"/>
  <c r="T571" i="8"/>
  <c r="O572" i="15" l="1"/>
  <c r="G572" i="15"/>
  <c r="J572" i="15"/>
  <c r="I572" i="15"/>
  <c r="H572" i="15"/>
  <c r="F573" i="15"/>
  <c r="M572" i="15"/>
  <c r="L572" i="15"/>
  <c r="N572" i="15"/>
  <c r="Y572" i="8"/>
  <c r="Z572" i="8"/>
  <c r="AA572" i="8"/>
  <c r="V572" i="8"/>
  <c r="AB572" i="8"/>
  <c r="W572" i="8"/>
  <c r="J575" i="8"/>
  <c r="N575" i="8"/>
  <c r="AG575" i="8" s="1"/>
  <c r="I576" i="8"/>
  <c r="S573" i="8"/>
  <c r="U573" i="8" s="1"/>
  <c r="T572" i="8"/>
  <c r="I573" i="15" l="1"/>
  <c r="G573" i="15"/>
  <c r="M573" i="15"/>
  <c r="O573" i="15"/>
  <c r="H573" i="15"/>
  <c r="N573" i="15"/>
  <c r="L573" i="15"/>
  <c r="J573" i="15"/>
  <c r="F574" i="15"/>
  <c r="W573" i="8"/>
  <c r="AB573" i="8"/>
  <c r="Y573" i="8"/>
  <c r="Z573" i="8"/>
  <c r="V573" i="8"/>
  <c r="AA573" i="8"/>
  <c r="J576" i="8"/>
  <c r="N576" i="8"/>
  <c r="AG576" i="8" s="1"/>
  <c r="I577" i="8"/>
  <c r="T573" i="8"/>
  <c r="S574" i="8"/>
  <c r="U574" i="8" s="1"/>
  <c r="J574" i="15" l="1"/>
  <c r="G574" i="15"/>
  <c r="O574" i="15"/>
  <c r="M574" i="15"/>
  <c r="H574" i="15"/>
  <c r="L574" i="15"/>
  <c r="F575" i="15"/>
  <c r="I574" i="15"/>
  <c r="N574" i="15"/>
  <c r="Z574" i="8"/>
  <c r="V574" i="8"/>
  <c r="AA574" i="8"/>
  <c r="W574" i="8"/>
  <c r="AB574" i="8"/>
  <c r="Y574" i="8"/>
  <c r="J577" i="8"/>
  <c r="N577" i="8"/>
  <c r="AG577" i="8" s="1"/>
  <c r="I578" i="8"/>
  <c r="T574" i="8"/>
  <c r="S575" i="8"/>
  <c r="U575" i="8" s="1"/>
  <c r="I575" i="15" l="1"/>
  <c r="G575" i="15"/>
  <c r="L575" i="15"/>
  <c r="J575" i="15"/>
  <c r="H575" i="15"/>
  <c r="F576" i="15"/>
  <c r="N575" i="15"/>
  <c r="M575" i="15"/>
  <c r="O575" i="15"/>
  <c r="W575" i="8"/>
  <c r="AB575" i="8"/>
  <c r="Y575" i="8"/>
  <c r="Z575" i="8"/>
  <c r="AA575" i="8"/>
  <c r="V575" i="8"/>
  <c r="J578" i="8"/>
  <c r="N578" i="8"/>
  <c r="AG578" i="8" s="1"/>
  <c r="I579" i="8"/>
  <c r="T575" i="8"/>
  <c r="S576" i="8"/>
  <c r="U576" i="8" s="1"/>
  <c r="M576" i="15" l="1"/>
  <c r="G576" i="15"/>
  <c r="J576" i="15"/>
  <c r="N576" i="15"/>
  <c r="H576" i="15"/>
  <c r="F577" i="15"/>
  <c r="O576" i="15"/>
  <c r="L576" i="15"/>
  <c r="I576" i="15"/>
  <c r="Z576" i="8"/>
  <c r="V576" i="8"/>
  <c r="AA576" i="8"/>
  <c r="W576" i="8"/>
  <c r="AB576" i="8"/>
  <c r="Y576" i="8"/>
  <c r="J579" i="8"/>
  <c r="N579" i="8"/>
  <c r="AG579" i="8" s="1"/>
  <c r="I580" i="8"/>
  <c r="T576" i="8"/>
  <c r="S577" i="8"/>
  <c r="U577" i="8" s="1"/>
  <c r="O577" i="15" l="1"/>
  <c r="G577" i="15"/>
  <c r="I577" i="15"/>
  <c r="L577" i="15"/>
  <c r="H577" i="15"/>
  <c r="N577" i="15"/>
  <c r="M577" i="15"/>
  <c r="J577" i="15"/>
  <c r="F578" i="15"/>
  <c r="W577" i="8"/>
  <c r="AB577" i="8"/>
  <c r="Y577" i="8"/>
  <c r="Z577" i="8"/>
  <c r="V577" i="8"/>
  <c r="AA577" i="8"/>
  <c r="J580" i="8"/>
  <c r="N580" i="8"/>
  <c r="AG580" i="8" s="1"/>
  <c r="I581" i="8"/>
  <c r="S578" i="8"/>
  <c r="U578" i="8" s="1"/>
  <c r="T577" i="8"/>
  <c r="F579" i="15" l="1"/>
  <c r="G578" i="15"/>
  <c r="O578" i="15"/>
  <c r="M578" i="15"/>
  <c r="H578" i="15"/>
  <c r="L578" i="15"/>
  <c r="J578" i="15"/>
  <c r="I578" i="15"/>
  <c r="N578" i="15"/>
  <c r="Z578" i="8"/>
  <c r="V578" i="8"/>
  <c r="AA578" i="8"/>
  <c r="W578" i="8"/>
  <c r="AB578" i="8"/>
  <c r="Y578" i="8"/>
  <c r="J581" i="8"/>
  <c r="N581" i="8"/>
  <c r="AG581" i="8" s="1"/>
  <c r="I582" i="8"/>
  <c r="S579" i="8"/>
  <c r="U579" i="8" s="1"/>
  <c r="T578" i="8"/>
  <c r="J579" i="15" l="1"/>
  <c r="G579" i="15"/>
  <c r="N579" i="15"/>
  <c r="O579" i="15"/>
  <c r="H579" i="15"/>
  <c r="F580" i="15"/>
  <c r="I579" i="15"/>
  <c r="M579" i="15"/>
  <c r="L579" i="15"/>
  <c r="W579" i="8"/>
  <c r="AB579" i="8"/>
  <c r="Y579" i="8"/>
  <c r="Z579" i="8"/>
  <c r="V579" i="8"/>
  <c r="AA579" i="8"/>
  <c r="J582" i="8"/>
  <c r="N582" i="8"/>
  <c r="AG582" i="8" s="1"/>
  <c r="I583" i="8"/>
  <c r="T579" i="8"/>
  <c r="S580" i="8"/>
  <c r="U580" i="8" s="1"/>
  <c r="M580" i="15" l="1"/>
  <c r="G580" i="15"/>
  <c r="N580" i="15"/>
  <c r="J580" i="15"/>
  <c r="H580" i="15"/>
  <c r="F581" i="15"/>
  <c r="L580" i="15"/>
  <c r="I580" i="15"/>
  <c r="O580" i="15"/>
  <c r="Z580" i="8"/>
  <c r="V580" i="8"/>
  <c r="AA580" i="8"/>
  <c r="W580" i="8"/>
  <c r="AB580" i="8"/>
  <c r="Y580" i="8"/>
  <c r="J583" i="8"/>
  <c r="N583" i="8"/>
  <c r="AG583" i="8" s="1"/>
  <c r="I584" i="8"/>
  <c r="T580" i="8"/>
  <c r="S581" i="8"/>
  <c r="U581" i="8" s="1"/>
  <c r="J581" i="15" l="1"/>
  <c r="M581" i="15"/>
  <c r="H581" i="15"/>
  <c r="L581" i="15"/>
  <c r="O581" i="15"/>
  <c r="N581" i="15"/>
  <c r="I581" i="15"/>
  <c r="F582" i="15"/>
  <c r="G581" i="15"/>
  <c r="W581" i="8"/>
  <c r="AB581" i="8"/>
  <c r="Y581" i="8"/>
  <c r="Z581" i="8"/>
  <c r="V581" i="8"/>
  <c r="AA581" i="8"/>
  <c r="J584" i="8"/>
  <c r="N584" i="8"/>
  <c r="AG584" i="8" s="1"/>
  <c r="I585" i="8"/>
  <c r="S582" i="8"/>
  <c r="U582" i="8" s="1"/>
  <c r="T581" i="8"/>
  <c r="I582" i="15" l="1"/>
  <c r="G582" i="15"/>
  <c r="L582" i="15"/>
  <c r="O582" i="15"/>
  <c r="H582" i="15"/>
  <c r="F583" i="15"/>
  <c r="M582" i="15"/>
  <c r="N582" i="15"/>
  <c r="J582" i="15"/>
  <c r="Z582" i="8"/>
  <c r="V582" i="8"/>
  <c r="AA582" i="8"/>
  <c r="W582" i="8"/>
  <c r="AB582" i="8"/>
  <c r="Y582" i="8"/>
  <c r="J585" i="8"/>
  <c r="N585" i="8"/>
  <c r="AG585" i="8" s="1"/>
  <c r="I586" i="8"/>
  <c r="S583" i="8"/>
  <c r="U583" i="8" s="1"/>
  <c r="T582" i="8"/>
  <c r="J583" i="15" l="1"/>
  <c r="G583" i="15"/>
  <c r="L583" i="15"/>
  <c r="I583" i="15"/>
  <c r="H583" i="15"/>
  <c r="O583" i="15"/>
  <c r="M583" i="15"/>
  <c r="N583" i="15"/>
  <c r="F584" i="15"/>
  <c r="W583" i="8"/>
  <c r="AB583" i="8"/>
  <c r="Y583" i="8"/>
  <c r="Z583" i="8"/>
  <c r="AA583" i="8"/>
  <c r="V583" i="8"/>
  <c r="J586" i="8"/>
  <c r="N586" i="8"/>
  <c r="AG586" i="8" s="1"/>
  <c r="I587" i="8"/>
  <c r="T583" i="8"/>
  <c r="S584" i="8"/>
  <c r="U584" i="8" s="1"/>
  <c r="N584" i="15" l="1"/>
  <c r="G584" i="15"/>
  <c r="L584" i="15"/>
  <c r="O584" i="15"/>
  <c r="H584" i="15"/>
  <c r="M584" i="15"/>
  <c r="F585" i="15"/>
  <c r="I584" i="15"/>
  <c r="J584" i="15"/>
  <c r="Z584" i="8"/>
  <c r="V584" i="8"/>
  <c r="AA584" i="8"/>
  <c r="W584" i="8"/>
  <c r="AB584" i="8"/>
  <c r="Y584" i="8"/>
  <c r="J587" i="8"/>
  <c r="N587" i="8"/>
  <c r="AG587" i="8" s="1"/>
  <c r="I588" i="8"/>
  <c r="T584" i="8"/>
  <c r="S585" i="8"/>
  <c r="U585" i="8" s="1"/>
  <c r="I585" i="15" l="1"/>
  <c r="G585" i="15"/>
  <c r="M585" i="15"/>
  <c r="F586" i="15"/>
  <c r="H585" i="15"/>
  <c r="O585" i="15"/>
  <c r="L585" i="15"/>
  <c r="N585" i="15"/>
  <c r="J585" i="15"/>
  <c r="W585" i="8"/>
  <c r="AB585" i="8"/>
  <c r="Y585" i="8"/>
  <c r="Z585" i="8"/>
  <c r="V585" i="8"/>
  <c r="AA585" i="8"/>
  <c r="J588" i="8"/>
  <c r="N588" i="8"/>
  <c r="AG588" i="8" s="1"/>
  <c r="I589" i="8"/>
  <c r="S586" i="8"/>
  <c r="U586" i="8" s="1"/>
  <c r="T585" i="8"/>
  <c r="L586" i="15" l="1"/>
  <c r="G586" i="15"/>
  <c r="J586" i="15"/>
  <c r="N586" i="15"/>
  <c r="H586" i="15"/>
  <c r="F587" i="15"/>
  <c r="O586" i="15"/>
  <c r="M586" i="15"/>
  <c r="I586" i="15"/>
  <c r="Z586" i="8"/>
  <c r="V586" i="8"/>
  <c r="AA586" i="8"/>
  <c r="W586" i="8"/>
  <c r="AB586" i="8"/>
  <c r="Y586" i="8"/>
  <c r="J589" i="8"/>
  <c r="N589" i="8"/>
  <c r="AG589" i="8" s="1"/>
  <c r="I590" i="8"/>
  <c r="S587" i="8"/>
  <c r="U587" i="8" s="1"/>
  <c r="T586" i="8"/>
  <c r="O587" i="15" l="1"/>
  <c r="G587" i="15"/>
  <c r="N587" i="15"/>
  <c r="F588" i="15"/>
  <c r="H587" i="15"/>
  <c r="L587" i="15"/>
  <c r="M587" i="15"/>
  <c r="J587" i="15"/>
  <c r="I587" i="15"/>
  <c r="W587" i="8"/>
  <c r="AB587" i="8"/>
  <c r="Y587" i="8"/>
  <c r="Z587" i="8"/>
  <c r="V587" i="8"/>
  <c r="AA587" i="8"/>
  <c r="J590" i="8"/>
  <c r="N590" i="8"/>
  <c r="AG590" i="8" s="1"/>
  <c r="I591" i="8"/>
  <c r="T587" i="8"/>
  <c r="S588" i="8"/>
  <c r="U588" i="8" s="1"/>
  <c r="F589" i="15" l="1"/>
  <c r="N588" i="15"/>
  <c r="H588" i="15"/>
  <c r="M588" i="15"/>
  <c r="O588" i="15"/>
  <c r="J588" i="15"/>
  <c r="I588" i="15"/>
  <c r="L588" i="15"/>
  <c r="G588" i="15"/>
  <c r="Z588" i="8"/>
  <c r="V588" i="8"/>
  <c r="AA588" i="8"/>
  <c r="W588" i="8"/>
  <c r="AB588" i="8"/>
  <c r="Y588" i="8"/>
  <c r="J591" i="8"/>
  <c r="N591" i="8"/>
  <c r="AG591" i="8" s="1"/>
  <c r="I592" i="8"/>
  <c r="T588" i="8"/>
  <c r="S589" i="8"/>
  <c r="U589" i="8" s="1"/>
  <c r="L589" i="15" l="1"/>
  <c r="G589" i="15"/>
  <c r="J589" i="15"/>
  <c r="N589" i="15"/>
  <c r="H589" i="15"/>
  <c r="O589" i="15"/>
  <c r="M589" i="15"/>
  <c r="I589" i="15"/>
  <c r="F590" i="15"/>
  <c r="W589" i="8"/>
  <c r="AB589" i="8"/>
  <c r="Y589" i="8"/>
  <c r="Z589" i="8"/>
  <c r="V589" i="8"/>
  <c r="AA589" i="8"/>
  <c r="J592" i="8"/>
  <c r="N592" i="8"/>
  <c r="AG592" i="8" s="1"/>
  <c r="I593" i="8"/>
  <c r="T589" i="8"/>
  <c r="S590" i="8"/>
  <c r="U590" i="8" s="1"/>
  <c r="M590" i="15" l="1"/>
  <c r="G590" i="15"/>
  <c r="N590" i="15"/>
  <c r="I590" i="15"/>
  <c r="H590" i="15"/>
  <c r="F591" i="15"/>
  <c r="O590" i="15"/>
  <c r="L590" i="15"/>
  <c r="J590" i="15"/>
  <c r="Z590" i="8"/>
  <c r="V590" i="8"/>
  <c r="AA590" i="8"/>
  <c r="W590" i="8"/>
  <c r="AB590" i="8"/>
  <c r="Y590" i="8"/>
  <c r="J593" i="8"/>
  <c r="N593" i="8"/>
  <c r="AG593" i="8" s="1"/>
  <c r="I594" i="8"/>
  <c r="T590" i="8"/>
  <c r="S591" i="8"/>
  <c r="U591" i="8" s="1"/>
  <c r="L591" i="15" l="1"/>
  <c r="G591" i="15"/>
  <c r="O591" i="15"/>
  <c r="M591" i="15"/>
  <c r="H591" i="15"/>
  <c r="N591" i="15"/>
  <c r="F592" i="15"/>
  <c r="I591" i="15"/>
  <c r="J591" i="15"/>
  <c r="W591" i="8"/>
  <c r="AB591" i="8"/>
  <c r="Y591" i="8"/>
  <c r="Z591" i="8"/>
  <c r="AA591" i="8"/>
  <c r="V591" i="8"/>
  <c r="J594" i="8"/>
  <c r="N594" i="8"/>
  <c r="AG594" i="8" s="1"/>
  <c r="I595" i="8"/>
  <c r="S592" i="8"/>
  <c r="U592" i="8" s="1"/>
  <c r="T591" i="8"/>
  <c r="I592" i="15" l="1"/>
  <c r="G592" i="15"/>
  <c r="L592" i="15"/>
  <c r="O592" i="15"/>
  <c r="H592" i="15"/>
  <c r="F593" i="15"/>
  <c r="J592" i="15"/>
  <c r="N592" i="15"/>
  <c r="M592" i="15"/>
  <c r="Z592" i="8"/>
  <c r="V592" i="8"/>
  <c r="AA592" i="8"/>
  <c r="W592" i="8"/>
  <c r="AB592" i="8"/>
  <c r="Y592" i="8"/>
  <c r="J595" i="8"/>
  <c r="N595" i="8"/>
  <c r="AG595" i="8" s="1"/>
  <c r="I596" i="8"/>
  <c r="T592" i="8"/>
  <c r="S593" i="8"/>
  <c r="U593" i="8" s="1"/>
  <c r="O593" i="15" l="1"/>
  <c r="L593" i="15"/>
  <c r="H593" i="15"/>
  <c r="M593" i="15"/>
  <c r="F594" i="15"/>
  <c r="N593" i="15"/>
  <c r="J593" i="15"/>
  <c r="I593" i="15"/>
  <c r="G593" i="15"/>
  <c r="W593" i="8"/>
  <c r="AB593" i="8"/>
  <c r="Y593" i="8"/>
  <c r="Z593" i="8"/>
  <c r="V593" i="8"/>
  <c r="AA593" i="8"/>
  <c r="J596" i="8"/>
  <c r="N596" i="8"/>
  <c r="AG596" i="8" s="1"/>
  <c r="I597" i="8"/>
  <c r="T593" i="8"/>
  <c r="S594" i="8"/>
  <c r="U594" i="8" s="1"/>
  <c r="F595" i="15" l="1"/>
  <c r="G594" i="15"/>
  <c r="O594" i="15"/>
  <c r="L594" i="15"/>
  <c r="H594" i="15"/>
  <c r="M594" i="15"/>
  <c r="I594" i="15"/>
  <c r="N594" i="15"/>
  <c r="J594" i="15"/>
  <c r="Z594" i="8"/>
  <c r="V594" i="8"/>
  <c r="AA594" i="8"/>
  <c r="W594" i="8"/>
  <c r="AB594" i="8"/>
  <c r="Y594" i="8"/>
  <c r="J597" i="8"/>
  <c r="N597" i="8"/>
  <c r="AG597" i="8" s="1"/>
  <c r="I598" i="8"/>
  <c r="T594" i="8"/>
  <c r="S595" i="8"/>
  <c r="U595" i="8" s="1"/>
  <c r="I595" i="15" l="1"/>
  <c r="G595" i="15"/>
  <c r="N595" i="15"/>
  <c r="J595" i="15"/>
  <c r="H595" i="15"/>
  <c r="F596" i="15"/>
  <c r="O595" i="15"/>
  <c r="L595" i="15"/>
  <c r="M595" i="15"/>
  <c r="W595" i="8"/>
  <c r="AB595" i="8"/>
  <c r="Y595" i="8"/>
  <c r="Z595" i="8"/>
  <c r="V595" i="8"/>
  <c r="AA595" i="8"/>
  <c r="J598" i="8"/>
  <c r="N598" i="8"/>
  <c r="AG598" i="8" s="1"/>
  <c r="I599" i="8"/>
  <c r="T595" i="8"/>
  <c r="S596" i="8"/>
  <c r="U596" i="8" s="1"/>
  <c r="O596" i="15" l="1"/>
  <c r="G596" i="15"/>
  <c r="I596" i="15"/>
  <c r="M596" i="15"/>
  <c r="H596" i="15"/>
  <c r="N596" i="15"/>
  <c r="J596" i="15"/>
  <c r="F597" i="15"/>
  <c r="L596" i="15"/>
  <c r="Z596" i="8"/>
  <c r="V596" i="8"/>
  <c r="AA596" i="8"/>
  <c r="W596" i="8"/>
  <c r="AB596" i="8"/>
  <c r="Y596" i="8"/>
  <c r="J599" i="8"/>
  <c r="N599" i="8"/>
  <c r="AG599" i="8" s="1"/>
  <c r="I600" i="8"/>
  <c r="S597" i="8"/>
  <c r="U597" i="8" s="1"/>
  <c r="T596" i="8"/>
  <c r="J597" i="15" l="1"/>
  <c r="G597" i="15"/>
  <c r="M597" i="15"/>
  <c r="I597" i="15"/>
  <c r="H597" i="15"/>
  <c r="F598" i="15"/>
  <c r="O597" i="15"/>
  <c r="N597" i="15"/>
  <c r="L597" i="15"/>
  <c r="W597" i="8"/>
  <c r="AB597" i="8"/>
  <c r="Y597" i="8"/>
  <c r="Z597" i="8"/>
  <c r="V597" i="8"/>
  <c r="AA597" i="8"/>
  <c r="J600" i="8"/>
  <c r="N600" i="8"/>
  <c r="AG600" i="8" s="1"/>
  <c r="I601" i="8"/>
  <c r="T597" i="8"/>
  <c r="S598" i="8"/>
  <c r="U598" i="8" s="1"/>
  <c r="N598" i="15" l="1"/>
  <c r="O598" i="15"/>
  <c r="H598" i="15"/>
  <c r="F599" i="15"/>
  <c r="L598" i="15"/>
  <c r="I598" i="15"/>
  <c r="G598" i="15"/>
  <c r="M598" i="15"/>
  <c r="J598" i="15"/>
  <c r="Z598" i="8"/>
  <c r="V598" i="8"/>
  <c r="AA598" i="8"/>
  <c r="W598" i="8"/>
  <c r="AB598" i="8"/>
  <c r="Y598" i="8"/>
  <c r="J601" i="8"/>
  <c r="N601" i="8"/>
  <c r="AG601" i="8" s="1"/>
  <c r="I602" i="8"/>
  <c r="T598" i="8"/>
  <c r="S599" i="8"/>
  <c r="U599" i="8" s="1"/>
  <c r="J599" i="15" l="1"/>
  <c r="L599" i="15"/>
  <c r="H599" i="15"/>
  <c r="O599" i="15"/>
  <c r="M599" i="15"/>
  <c r="N599" i="15"/>
  <c r="F600" i="15"/>
  <c r="I599" i="15"/>
  <c r="G599" i="15"/>
  <c r="W599" i="8"/>
  <c r="AB599" i="8"/>
  <c r="Y599" i="8"/>
  <c r="Z599" i="8"/>
  <c r="AA599" i="8"/>
  <c r="V599" i="8"/>
  <c r="J602" i="8"/>
  <c r="N602" i="8"/>
  <c r="AG602" i="8" s="1"/>
  <c r="I603" i="8"/>
  <c r="S600" i="8"/>
  <c r="U600" i="8" s="1"/>
  <c r="T599" i="8"/>
  <c r="J600" i="15" l="1"/>
  <c r="I600" i="15"/>
  <c r="H600" i="15"/>
  <c r="F601" i="15"/>
  <c r="L600" i="15"/>
  <c r="N600" i="15"/>
  <c r="G600" i="15"/>
  <c r="M600" i="15"/>
  <c r="O600" i="15"/>
  <c r="Z600" i="8"/>
  <c r="V600" i="8"/>
  <c r="AA600" i="8"/>
  <c r="W600" i="8"/>
  <c r="AB600" i="8"/>
  <c r="Y600" i="8"/>
  <c r="J603" i="8"/>
  <c r="N603" i="8"/>
  <c r="AG603" i="8" s="1"/>
  <c r="I604" i="8"/>
  <c r="S601" i="8"/>
  <c r="U601" i="8" s="1"/>
  <c r="T600" i="8"/>
  <c r="J601" i="15" l="1"/>
  <c r="G601" i="15"/>
  <c r="I601" i="15"/>
  <c r="N601" i="15"/>
  <c r="H601" i="15"/>
  <c r="O601" i="15"/>
  <c r="L601" i="15"/>
  <c r="M601" i="15"/>
  <c r="F602" i="15"/>
  <c r="W601" i="8"/>
  <c r="AB601" i="8"/>
  <c r="Y601" i="8"/>
  <c r="Z601" i="8"/>
  <c r="V601" i="8"/>
  <c r="AA601" i="8"/>
  <c r="J604" i="8"/>
  <c r="N604" i="8"/>
  <c r="AG604" i="8" s="1"/>
  <c r="I605" i="8"/>
  <c r="T601" i="8"/>
  <c r="S602" i="8"/>
  <c r="U602" i="8" s="1"/>
  <c r="J602" i="15" l="1"/>
  <c r="N602" i="15"/>
  <c r="H602" i="15"/>
  <c r="F603" i="15"/>
  <c r="O602" i="15"/>
  <c r="L602" i="15"/>
  <c r="G602" i="15"/>
  <c r="I602" i="15"/>
  <c r="M602" i="15"/>
  <c r="Z602" i="8"/>
  <c r="V602" i="8"/>
  <c r="AA602" i="8"/>
  <c r="W602" i="8"/>
  <c r="AB602" i="8"/>
  <c r="Y602" i="8"/>
  <c r="J605" i="8"/>
  <c r="N605" i="8"/>
  <c r="AG605" i="8" s="1"/>
  <c r="I606" i="8"/>
  <c r="T602" i="8"/>
  <c r="S603" i="8"/>
  <c r="U603" i="8" s="1"/>
  <c r="I603" i="15" l="1"/>
  <c r="G603" i="15"/>
  <c r="L603" i="15"/>
  <c r="F604" i="15"/>
  <c r="H603" i="15"/>
  <c r="O603" i="15"/>
  <c r="N603" i="15"/>
  <c r="M603" i="15"/>
  <c r="J603" i="15"/>
  <c r="W603" i="8"/>
  <c r="AB603" i="8"/>
  <c r="Y603" i="8"/>
  <c r="Z603" i="8"/>
  <c r="V603" i="8"/>
  <c r="AA603" i="8"/>
  <c r="J606" i="8"/>
  <c r="N606" i="8"/>
  <c r="AG606" i="8" s="1"/>
  <c r="R607" i="17" s="1"/>
  <c r="I607" i="8"/>
  <c r="S604" i="8"/>
  <c r="U604" i="8" s="1"/>
  <c r="T603" i="8"/>
  <c r="N604" i="15" l="1"/>
  <c r="G604" i="15"/>
  <c r="F605" i="15"/>
  <c r="I604" i="15"/>
  <c r="H604" i="15"/>
  <c r="M604" i="15"/>
  <c r="O604" i="15"/>
  <c r="J604" i="15"/>
  <c r="L604" i="15"/>
  <c r="Z604" i="8"/>
  <c r="V604" i="8"/>
  <c r="AA604" i="8"/>
  <c r="W604" i="8"/>
  <c r="AB604" i="8"/>
  <c r="Y604" i="8"/>
  <c r="J607" i="8"/>
  <c r="N607" i="8"/>
  <c r="AG607" i="8" s="1"/>
  <c r="R608" i="17" s="1"/>
  <c r="I608" i="8"/>
  <c r="T604" i="8"/>
  <c r="S605" i="8"/>
  <c r="U605" i="8" s="1"/>
  <c r="M605" i="15" l="1"/>
  <c r="G605" i="15"/>
  <c r="O605" i="15"/>
  <c r="N605" i="15"/>
  <c r="H605" i="15"/>
  <c r="F606" i="15"/>
  <c r="I605" i="15"/>
  <c r="L605" i="15"/>
  <c r="J605" i="15"/>
  <c r="W605" i="8"/>
  <c r="AB605" i="8"/>
  <c r="Y605" i="8"/>
  <c r="Z605" i="8"/>
  <c r="V605" i="8"/>
  <c r="AA605" i="8"/>
  <c r="J608" i="8"/>
  <c r="N608" i="8"/>
  <c r="AG608" i="8" s="1"/>
  <c r="R609" i="17" s="1"/>
  <c r="I609" i="8"/>
  <c r="T605" i="8"/>
  <c r="S606" i="8"/>
  <c r="U606" i="8" s="1"/>
  <c r="J606" i="15" l="1"/>
  <c r="O606" i="15"/>
  <c r="H606" i="15"/>
  <c r="I606" i="15"/>
  <c r="L606" i="15"/>
  <c r="N606" i="15"/>
  <c r="G606" i="15"/>
  <c r="M606" i="15"/>
  <c r="F607" i="15"/>
  <c r="Z606" i="8"/>
  <c r="V606" i="8"/>
  <c r="AA606" i="8"/>
  <c r="W606" i="8"/>
  <c r="AB606" i="8"/>
  <c r="Y606" i="8"/>
  <c r="J609" i="8"/>
  <c r="N609" i="8"/>
  <c r="AG609" i="8" s="1"/>
  <c r="R610" i="17" s="1"/>
  <c r="I610" i="8"/>
  <c r="T606" i="8"/>
  <c r="S607" i="8"/>
  <c r="U607" i="8" s="1"/>
  <c r="O607" i="15" l="1"/>
  <c r="G607" i="15"/>
  <c r="L607" i="15"/>
  <c r="N607" i="15"/>
  <c r="H607" i="15"/>
  <c r="F608" i="15"/>
  <c r="I607" i="15"/>
  <c r="J607" i="15"/>
  <c r="M607" i="15"/>
  <c r="W607" i="8"/>
  <c r="AB607" i="8"/>
  <c r="Y607" i="8"/>
  <c r="Z607" i="8"/>
  <c r="AA607" i="8"/>
  <c r="V607" i="8"/>
  <c r="J610" i="8"/>
  <c r="N610" i="8"/>
  <c r="AG610" i="8" s="1"/>
  <c r="R611" i="17" s="1"/>
  <c r="I611" i="8"/>
  <c r="S608" i="8"/>
  <c r="U608" i="8" s="1"/>
  <c r="T607" i="8"/>
  <c r="O608" i="15" l="1"/>
  <c r="G608" i="15"/>
  <c r="L608" i="15"/>
  <c r="N608" i="15"/>
  <c r="H608" i="15"/>
  <c r="M608" i="15"/>
  <c r="I608" i="15"/>
  <c r="F609" i="15"/>
  <c r="J608" i="15"/>
  <c r="Z608" i="8"/>
  <c r="V608" i="8"/>
  <c r="AA608" i="8"/>
  <c r="W608" i="8"/>
  <c r="AB608" i="8"/>
  <c r="Y608" i="8"/>
  <c r="J611" i="8"/>
  <c r="N611" i="8"/>
  <c r="AG611" i="8" s="1"/>
  <c r="R612" i="17" s="1"/>
  <c r="I612" i="8"/>
  <c r="T608" i="8"/>
  <c r="S609" i="8"/>
  <c r="U609" i="8" s="1"/>
  <c r="O609" i="15" l="1"/>
  <c r="G609" i="15"/>
  <c r="L609" i="15"/>
  <c r="N609" i="15"/>
  <c r="H609" i="15"/>
  <c r="J609" i="15"/>
  <c r="I609" i="15"/>
  <c r="M609" i="15"/>
  <c r="F610" i="15"/>
  <c r="W609" i="8"/>
  <c r="AB609" i="8"/>
  <c r="Y609" i="8"/>
  <c r="Z609" i="8"/>
  <c r="V609" i="8"/>
  <c r="AA609" i="8"/>
  <c r="J612" i="8"/>
  <c r="N612" i="8"/>
  <c r="AG612" i="8" s="1"/>
  <c r="R613" i="17" s="1"/>
  <c r="I613" i="8"/>
  <c r="T609" i="8"/>
  <c r="S610" i="8"/>
  <c r="U610" i="8" s="1"/>
  <c r="F611" i="15" l="1"/>
  <c r="G610" i="15"/>
  <c r="I610" i="15"/>
  <c r="N610" i="15"/>
  <c r="H610" i="15"/>
  <c r="J610" i="15"/>
  <c r="M610" i="15"/>
  <c r="O610" i="15"/>
  <c r="L610" i="15"/>
  <c r="Z610" i="8"/>
  <c r="V610" i="8"/>
  <c r="AA610" i="8"/>
  <c r="W610" i="8"/>
  <c r="AB610" i="8"/>
  <c r="Y610" i="8"/>
  <c r="J613" i="8"/>
  <c r="N613" i="8"/>
  <c r="AG613" i="8" s="1"/>
  <c r="R614" i="17" s="1"/>
  <c r="I614" i="8"/>
  <c r="T610" i="8"/>
  <c r="S611" i="8"/>
  <c r="U611" i="8" s="1"/>
  <c r="O611" i="15" l="1"/>
  <c r="G611" i="15"/>
  <c r="I611" i="15"/>
  <c r="L611" i="15"/>
  <c r="H611" i="15"/>
  <c r="F612" i="15"/>
  <c r="M611" i="15"/>
  <c r="J611" i="15"/>
  <c r="N611" i="15"/>
  <c r="W611" i="8"/>
  <c r="AB611" i="8"/>
  <c r="Y611" i="8"/>
  <c r="Z611" i="8"/>
  <c r="V611" i="8"/>
  <c r="AA611" i="8"/>
  <c r="J614" i="8"/>
  <c r="N614" i="8"/>
  <c r="AG614" i="8" s="1"/>
  <c r="R615" i="17" s="1"/>
  <c r="I615" i="8"/>
  <c r="S612" i="8"/>
  <c r="U612" i="8" s="1"/>
  <c r="T611" i="8"/>
  <c r="N612" i="15" l="1"/>
  <c r="G612" i="15"/>
  <c r="F613" i="15"/>
  <c r="O612" i="15"/>
  <c r="H612" i="15"/>
  <c r="M612" i="15"/>
  <c r="L612" i="15"/>
  <c r="J612" i="15"/>
  <c r="I612" i="15"/>
  <c r="Z612" i="8"/>
  <c r="V612" i="8"/>
  <c r="AA612" i="8"/>
  <c r="W612" i="8"/>
  <c r="AB612" i="8"/>
  <c r="Y612" i="8"/>
  <c r="J615" i="8"/>
  <c r="N615" i="8"/>
  <c r="AG615" i="8" s="1"/>
  <c r="R616" i="17" s="1"/>
  <c r="I616" i="8"/>
  <c r="T612" i="8"/>
  <c r="S613" i="8"/>
  <c r="U613" i="8" s="1"/>
  <c r="J613" i="15" l="1"/>
  <c r="G613" i="15"/>
  <c r="M613" i="15"/>
  <c r="L613" i="15"/>
  <c r="H613" i="15"/>
  <c r="O613" i="15"/>
  <c r="N613" i="15"/>
  <c r="I613" i="15"/>
  <c r="F614" i="15"/>
  <c r="W613" i="8"/>
  <c r="AB613" i="8"/>
  <c r="Y613" i="8"/>
  <c r="Z613" i="8"/>
  <c r="V613" i="8"/>
  <c r="AA613" i="8"/>
  <c r="J616" i="8"/>
  <c r="N616" i="8"/>
  <c r="AG616" i="8" s="1"/>
  <c r="R617" i="17" s="1"/>
  <c r="I617" i="8"/>
  <c r="T613" i="8"/>
  <c r="S614" i="8"/>
  <c r="U614" i="8" s="1"/>
  <c r="O614" i="15" l="1"/>
  <c r="G614" i="15"/>
  <c r="N614" i="15"/>
  <c r="J614" i="15"/>
  <c r="H614" i="15"/>
  <c r="F615" i="15"/>
  <c r="I614" i="15"/>
  <c r="M614" i="15"/>
  <c r="L614" i="15"/>
  <c r="Z614" i="8"/>
  <c r="V614" i="8"/>
  <c r="AA614" i="8"/>
  <c r="W614" i="8"/>
  <c r="AB614" i="8"/>
  <c r="Y614" i="8"/>
  <c r="J617" i="8"/>
  <c r="N617" i="8"/>
  <c r="AG617" i="8" s="1"/>
  <c r="R618" i="17" s="1"/>
  <c r="I618" i="8"/>
  <c r="T614" i="8"/>
  <c r="S615" i="8"/>
  <c r="U615" i="8" s="1"/>
  <c r="J615" i="15" l="1"/>
  <c r="G615" i="15"/>
  <c r="L615" i="15"/>
  <c r="I615" i="15"/>
  <c r="H615" i="15"/>
  <c r="O615" i="15"/>
  <c r="M615" i="15"/>
  <c r="N615" i="15"/>
  <c r="F616" i="15"/>
  <c r="W615" i="8"/>
  <c r="AB615" i="8"/>
  <c r="Y615" i="8"/>
  <c r="Z615" i="8"/>
  <c r="AA615" i="8"/>
  <c r="V615" i="8"/>
  <c r="J618" i="8"/>
  <c r="N618" i="8"/>
  <c r="AG618" i="8" s="1"/>
  <c r="R619" i="17" s="1"/>
  <c r="I619" i="8"/>
  <c r="T615" i="8"/>
  <c r="S616" i="8"/>
  <c r="U616" i="8" s="1"/>
  <c r="J616" i="15" l="1"/>
  <c r="F617" i="15"/>
  <c r="H616" i="15"/>
  <c r="M616" i="15"/>
  <c r="N616" i="15"/>
  <c r="O616" i="15"/>
  <c r="G616" i="15"/>
  <c r="L616" i="15"/>
  <c r="I616" i="15"/>
  <c r="Z616" i="8"/>
  <c r="V616" i="8"/>
  <c r="AA616" i="8"/>
  <c r="W616" i="8"/>
  <c r="AB616" i="8"/>
  <c r="Y616" i="8"/>
  <c r="J619" i="8"/>
  <c r="N619" i="8"/>
  <c r="AG619" i="8" s="1"/>
  <c r="R620" i="17" s="1"/>
  <c r="I620" i="8"/>
  <c r="T616" i="8"/>
  <c r="S617" i="8"/>
  <c r="U617" i="8" s="1"/>
  <c r="J617" i="15" l="1"/>
  <c r="G617" i="15"/>
  <c r="I617" i="15"/>
  <c r="M617" i="15"/>
  <c r="H617" i="15"/>
  <c r="F618" i="15"/>
  <c r="O617" i="15"/>
  <c r="L617" i="15"/>
  <c r="N617" i="15"/>
  <c r="W617" i="8"/>
  <c r="AB617" i="8"/>
  <c r="Y617" i="8"/>
  <c r="Z617" i="8"/>
  <c r="V617" i="8"/>
  <c r="AA617" i="8"/>
  <c r="J620" i="8"/>
  <c r="N620" i="8"/>
  <c r="AG620" i="8" s="1"/>
  <c r="R621" i="17" s="1"/>
  <c r="I621" i="8"/>
  <c r="T617" i="8"/>
  <c r="S618" i="8"/>
  <c r="U618" i="8" s="1"/>
  <c r="I618" i="15" l="1"/>
  <c r="G618" i="15"/>
  <c r="J618" i="15"/>
  <c r="L618" i="15"/>
  <c r="H618" i="15"/>
  <c r="N618" i="15"/>
  <c r="F619" i="15"/>
  <c r="M618" i="15"/>
  <c r="O618" i="15"/>
  <c r="Z618" i="8"/>
  <c r="V618" i="8"/>
  <c r="AA618" i="8"/>
  <c r="W618" i="8"/>
  <c r="AB618" i="8"/>
  <c r="Y618" i="8"/>
  <c r="J621" i="8"/>
  <c r="N621" i="8"/>
  <c r="AG621" i="8" s="1"/>
  <c r="R622" i="17" s="1"/>
  <c r="I622" i="8"/>
  <c r="T618" i="8"/>
  <c r="S619" i="8"/>
  <c r="U619" i="8" s="1"/>
  <c r="F620" i="15" l="1"/>
  <c r="G619" i="15"/>
  <c r="M619" i="15"/>
  <c r="J619" i="15"/>
  <c r="H619" i="15"/>
  <c r="L619" i="15"/>
  <c r="I619" i="15"/>
  <c r="O619" i="15"/>
  <c r="N619" i="15"/>
  <c r="W619" i="8"/>
  <c r="AB619" i="8"/>
  <c r="Y619" i="8"/>
  <c r="Z619" i="8"/>
  <c r="V619" i="8"/>
  <c r="AA619" i="8"/>
  <c r="J622" i="8"/>
  <c r="I623" i="8"/>
  <c r="N622" i="8"/>
  <c r="AG622" i="8" s="1"/>
  <c r="R623" i="17" s="1"/>
  <c r="T619" i="8"/>
  <c r="S620" i="8"/>
  <c r="U620" i="8" s="1"/>
  <c r="O620" i="15" l="1"/>
  <c r="G620" i="15"/>
  <c r="F621" i="15"/>
  <c r="L620" i="15"/>
  <c r="H620" i="15"/>
  <c r="M620" i="15"/>
  <c r="N620" i="15"/>
  <c r="J620" i="15"/>
  <c r="I620" i="15"/>
  <c r="Z620" i="8"/>
  <c r="V620" i="8"/>
  <c r="AA620" i="8"/>
  <c r="W620" i="8"/>
  <c r="AB620" i="8"/>
  <c r="Y620" i="8"/>
  <c r="J623" i="8"/>
  <c r="N623" i="8"/>
  <c r="AG623" i="8" s="1"/>
  <c r="R624" i="17" s="1"/>
  <c r="I624" i="8"/>
  <c r="T620" i="8"/>
  <c r="S621" i="8"/>
  <c r="U621" i="8" s="1"/>
  <c r="L621" i="15" l="1"/>
  <c r="G621" i="15"/>
  <c r="O621" i="15"/>
  <c r="M621" i="15"/>
  <c r="H621" i="15"/>
  <c r="I621" i="15"/>
  <c r="F622" i="15"/>
  <c r="J621" i="15"/>
  <c r="N621" i="15"/>
  <c r="W621" i="8"/>
  <c r="AB621" i="8"/>
  <c r="Y621" i="8"/>
  <c r="Z621" i="8"/>
  <c r="V621" i="8"/>
  <c r="AA621" i="8"/>
  <c r="J624" i="8"/>
  <c r="I625" i="8"/>
  <c r="N624" i="8"/>
  <c r="AG624" i="8" s="1"/>
  <c r="R625" i="17" s="1"/>
  <c r="T621" i="8"/>
  <c r="S622" i="8"/>
  <c r="U622" i="8" s="1"/>
  <c r="F623" i="15" l="1"/>
  <c r="G622" i="15"/>
  <c r="J622" i="15"/>
  <c r="M622" i="15"/>
  <c r="H622" i="15"/>
  <c r="L622" i="15"/>
  <c r="I622" i="15"/>
  <c r="N622" i="15"/>
  <c r="O622" i="15"/>
  <c r="Z622" i="8"/>
  <c r="V622" i="8"/>
  <c r="AA622" i="8"/>
  <c r="W622" i="8"/>
  <c r="AB622" i="8"/>
  <c r="Y622" i="8"/>
  <c r="J625" i="8"/>
  <c r="N625" i="8"/>
  <c r="AG625" i="8" s="1"/>
  <c r="R626" i="17" s="1"/>
  <c r="I626" i="8"/>
  <c r="T622" i="8"/>
  <c r="S623" i="8"/>
  <c r="U623" i="8" s="1"/>
  <c r="L623" i="15" l="1"/>
  <c r="I623" i="15"/>
  <c r="H623" i="15"/>
  <c r="O623" i="15"/>
  <c r="M623" i="15"/>
  <c r="N623" i="15"/>
  <c r="F624" i="15"/>
  <c r="J623" i="15"/>
  <c r="G623" i="15"/>
  <c r="W623" i="8"/>
  <c r="AB623" i="8"/>
  <c r="Y623" i="8"/>
  <c r="Z623" i="8"/>
  <c r="AA623" i="8"/>
  <c r="V623" i="8"/>
  <c r="J626" i="8"/>
  <c r="I627" i="8"/>
  <c r="N626" i="8"/>
  <c r="AG626" i="8" s="1"/>
  <c r="R627" i="17" s="1"/>
  <c r="T623" i="8"/>
  <c r="S624" i="8"/>
  <c r="U624" i="8" s="1"/>
  <c r="O624" i="15" l="1"/>
  <c r="G624" i="15"/>
  <c r="L624" i="15"/>
  <c r="F625" i="15"/>
  <c r="H624" i="15"/>
  <c r="M624" i="15"/>
  <c r="N624" i="15"/>
  <c r="J624" i="15"/>
  <c r="I624" i="15"/>
  <c r="Z624" i="8"/>
  <c r="V624" i="8"/>
  <c r="AA624" i="8"/>
  <c r="W624" i="8"/>
  <c r="AB624" i="8"/>
  <c r="Y624" i="8"/>
  <c r="J627" i="8"/>
  <c r="N627" i="8"/>
  <c r="AG627" i="8" s="1"/>
  <c r="R628" i="17" s="1"/>
  <c r="I628" i="8"/>
  <c r="T624" i="8"/>
  <c r="S625" i="8"/>
  <c r="U625" i="8" s="1"/>
  <c r="M625" i="15" l="1"/>
  <c r="F626" i="15"/>
  <c r="H625" i="15"/>
  <c r="L625" i="15"/>
  <c r="O625" i="15"/>
  <c r="I625" i="15"/>
  <c r="N625" i="15"/>
  <c r="J625" i="15"/>
  <c r="G625" i="15"/>
  <c r="W625" i="8"/>
  <c r="AB625" i="8"/>
  <c r="Y625" i="8"/>
  <c r="Z625" i="8"/>
  <c r="V625" i="8"/>
  <c r="AA625" i="8"/>
  <c r="J628" i="8"/>
  <c r="I629" i="8"/>
  <c r="N628" i="8"/>
  <c r="AG628" i="8" s="1"/>
  <c r="R629" i="17" s="1"/>
  <c r="T625" i="8"/>
  <c r="S626" i="8"/>
  <c r="U626" i="8" s="1"/>
  <c r="I626" i="15" l="1"/>
  <c r="G626" i="15"/>
  <c r="O626" i="15"/>
  <c r="J626" i="15"/>
  <c r="H626" i="15"/>
  <c r="F627" i="15"/>
  <c r="M626" i="15"/>
  <c r="N626" i="15"/>
  <c r="L626" i="15"/>
  <c r="Z626" i="8"/>
  <c r="V626" i="8"/>
  <c r="AA626" i="8"/>
  <c r="W626" i="8"/>
  <c r="AB626" i="8"/>
  <c r="Y626" i="8"/>
  <c r="J629" i="8"/>
  <c r="N629" i="8"/>
  <c r="AG629" i="8" s="1"/>
  <c r="R630" i="17" s="1"/>
  <c r="I630" i="8"/>
  <c r="T626" i="8"/>
  <c r="S627" i="8"/>
  <c r="U627" i="8" s="1"/>
  <c r="N627" i="15" l="1"/>
  <c r="G627" i="15"/>
  <c r="O627" i="15"/>
  <c r="I627" i="15"/>
  <c r="H627" i="15"/>
  <c r="M627" i="15"/>
  <c r="L627" i="15"/>
  <c r="F628" i="15"/>
  <c r="J627" i="15"/>
  <c r="W627" i="8"/>
  <c r="AB627" i="8"/>
  <c r="Y627" i="8"/>
  <c r="Z627" i="8"/>
  <c r="V627" i="8"/>
  <c r="AA627" i="8"/>
  <c r="J630" i="8"/>
  <c r="I631" i="8"/>
  <c r="N630" i="8"/>
  <c r="AG630" i="8" s="1"/>
  <c r="R631" i="17" s="1"/>
  <c r="T627" i="8"/>
  <c r="S628" i="8"/>
  <c r="U628" i="8" s="1"/>
  <c r="N628" i="15" l="1"/>
  <c r="J628" i="15"/>
  <c r="H628" i="15"/>
  <c r="O628" i="15"/>
  <c r="L628" i="15"/>
  <c r="M628" i="15"/>
  <c r="G628" i="15"/>
  <c r="F629" i="15"/>
  <c r="I628" i="15"/>
  <c r="Z628" i="8"/>
  <c r="V628" i="8"/>
  <c r="AA628" i="8"/>
  <c r="W628" i="8"/>
  <c r="AB628" i="8"/>
  <c r="Y628" i="8"/>
  <c r="J631" i="8"/>
  <c r="N631" i="8"/>
  <c r="AG631" i="8" s="1"/>
  <c r="R632" i="17" s="1"/>
  <c r="I632" i="8"/>
  <c r="S629" i="8"/>
  <c r="U629" i="8" s="1"/>
  <c r="T628" i="8"/>
  <c r="L629" i="15" l="1"/>
  <c r="G629" i="15"/>
  <c r="O629" i="15"/>
  <c r="N629" i="15"/>
  <c r="H629" i="15"/>
  <c r="I629" i="15"/>
  <c r="F630" i="15"/>
  <c r="J629" i="15"/>
  <c r="M629" i="15"/>
  <c r="W629" i="8"/>
  <c r="AB629" i="8"/>
  <c r="Y629" i="8"/>
  <c r="Z629" i="8"/>
  <c r="V629" i="8"/>
  <c r="AA629" i="8"/>
  <c r="J632" i="8"/>
  <c r="I633" i="8"/>
  <c r="N632" i="8"/>
  <c r="AG632" i="8" s="1"/>
  <c r="R633" i="17" s="1"/>
  <c r="T629" i="8"/>
  <c r="S630" i="8"/>
  <c r="U630" i="8" s="1"/>
  <c r="J630" i="15" l="1"/>
  <c r="M630" i="15"/>
  <c r="H630" i="15"/>
  <c r="N630" i="15"/>
  <c r="I630" i="15"/>
  <c r="F631" i="15"/>
  <c r="G630" i="15"/>
  <c r="L630" i="15"/>
  <c r="O630" i="15"/>
  <c r="Z630" i="8"/>
  <c r="V630" i="8"/>
  <c r="AA630" i="8"/>
  <c r="W630" i="8"/>
  <c r="AB630" i="8"/>
  <c r="Y630" i="8"/>
  <c r="J633" i="8"/>
  <c r="N633" i="8"/>
  <c r="AG633" i="8" s="1"/>
  <c r="R634" i="17" s="1"/>
  <c r="I634" i="8"/>
  <c r="T630" i="8"/>
  <c r="S631" i="8"/>
  <c r="U631" i="8" s="1"/>
  <c r="L631" i="15" l="1"/>
  <c r="I631" i="15"/>
  <c r="H631" i="15"/>
  <c r="O631" i="15"/>
  <c r="M631" i="15"/>
  <c r="G631" i="15"/>
  <c r="N631" i="15"/>
  <c r="F632" i="15"/>
  <c r="J631" i="15"/>
  <c r="W631" i="8"/>
  <c r="AB631" i="8"/>
  <c r="Y631" i="8"/>
  <c r="Z631" i="8"/>
  <c r="AA631" i="8"/>
  <c r="V631" i="8"/>
  <c r="J634" i="8"/>
  <c r="I635" i="8"/>
  <c r="N634" i="8"/>
  <c r="AG634" i="8" s="1"/>
  <c r="R635" i="17" s="1"/>
  <c r="T631" i="8"/>
  <c r="S632" i="8"/>
  <c r="U632" i="8" s="1"/>
  <c r="N632" i="15" l="1"/>
  <c r="G632" i="15"/>
  <c r="L632" i="15"/>
  <c r="I632" i="15"/>
  <c r="H632" i="15"/>
  <c r="J632" i="15"/>
  <c r="F633" i="15"/>
  <c r="O632" i="15"/>
  <c r="M632" i="15"/>
  <c r="Z632" i="8"/>
  <c r="V632" i="8"/>
  <c r="AA632" i="8"/>
  <c r="W632" i="8"/>
  <c r="AB632" i="8"/>
  <c r="Y632" i="8"/>
  <c r="J635" i="8"/>
  <c r="N635" i="8"/>
  <c r="AG635" i="8" s="1"/>
  <c r="R636" i="17" s="1"/>
  <c r="I636" i="8"/>
  <c r="T632" i="8"/>
  <c r="S633" i="8"/>
  <c r="U633" i="8" s="1"/>
  <c r="M633" i="15" l="1"/>
  <c r="F634" i="15"/>
  <c r="H633" i="15"/>
  <c r="O633" i="15"/>
  <c r="L633" i="15"/>
  <c r="I633" i="15"/>
  <c r="N633" i="15"/>
  <c r="J633" i="15"/>
  <c r="G633" i="15"/>
  <c r="W633" i="8"/>
  <c r="AB633" i="8"/>
  <c r="Y633" i="8"/>
  <c r="Z633" i="8"/>
  <c r="V633" i="8"/>
  <c r="AA633" i="8"/>
  <c r="J636" i="8"/>
  <c r="I637" i="8"/>
  <c r="N636" i="8"/>
  <c r="AG636" i="8" s="1"/>
  <c r="R637" i="17" s="1"/>
  <c r="T633" i="8"/>
  <c r="S634" i="8"/>
  <c r="U634" i="8" s="1"/>
  <c r="L634" i="15" l="1"/>
  <c r="G634" i="15"/>
  <c r="I634" i="15"/>
  <c r="O634" i="15"/>
  <c r="H634" i="15"/>
  <c r="M634" i="15"/>
  <c r="F635" i="15"/>
  <c r="N634" i="15"/>
  <c r="J634" i="15"/>
  <c r="Z634" i="8"/>
  <c r="V634" i="8"/>
  <c r="AA634" i="8"/>
  <c r="W634" i="8"/>
  <c r="AB634" i="8"/>
  <c r="Y634" i="8"/>
  <c r="J637" i="8"/>
  <c r="N637" i="8"/>
  <c r="AG637" i="8" s="1"/>
  <c r="R638" i="17" s="1"/>
  <c r="I638" i="8"/>
  <c r="T634" i="8"/>
  <c r="S635" i="8"/>
  <c r="U635" i="8" s="1"/>
  <c r="I635" i="15" l="1"/>
  <c r="F636" i="15"/>
  <c r="H635" i="15"/>
  <c r="O635" i="15"/>
  <c r="G635" i="15"/>
  <c r="L635" i="15"/>
  <c r="M635" i="15"/>
  <c r="J635" i="15"/>
  <c r="N635" i="15"/>
  <c r="W635" i="8"/>
  <c r="AB635" i="8"/>
  <c r="Y635" i="8"/>
  <c r="Z635" i="8"/>
  <c r="V635" i="8"/>
  <c r="AA635" i="8"/>
  <c r="J638" i="8"/>
  <c r="I639" i="8"/>
  <c r="N638" i="8"/>
  <c r="AG638" i="8" s="1"/>
  <c r="R639" i="17" s="1"/>
  <c r="T635" i="8"/>
  <c r="S636" i="8"/>
  <c r="U636" i="8" s="1"/>
  <c r="I636" i="15" l="1"/>
  <c r="J636" i="15"/>
  <c r="H636" i="15"/>
  <c r="F637" i="15"/>
  <c r="L636" i="15"/>
  <c r="M636" i="15"/>
  <c r="N636" i="15"/>
  <c r="O636" i="15"/>
  <c r="G636" i="15"/>
  <c r="Z636" i="8"/>
  <c r="V636" i="8"/>
  <c r="AA636" i="8"/>
  <c r="W636" i="8"/>
  <c r="AB636" i="8"/>
  <c r="Y636" i="8"/>
  <c r="J639" i="8"/>
  <c r="N639" i="8"/>
  <c r="AG639" i="8" s="1"/>
  <c r="R640" i="17" s="1"/>
  <c r="I640" i="8"/>
  <c r="T636" i="8"/>
  <c r="S637" i="8"/>
  <c r="U637" i="8" s="1"/>
  <c r="L637" i="15" l="1"/>
  <c r="G637" i="15"/>
  <c r="J637" i="15"/>
  <c r="M637" i="15"/>
  <c r="H637" i="15"/>
  <c r="O637" i="15"/>
  <c r="N637" i="15"/>
  <c r="I637" i="15"/>
  <c r="F638" i="15"/>
  <c r="W637" i="8"/>
  <c r="AB637" i="8"/>
  <c r="Y637" i="8"/>
  <c r="Z637" i="8"/>
  <c r="V637" i="8"/>
  <c r="AA637" i="8"/>
  <c r="J640" i="8"/>
  <c r="I641" i="8"/>
  <c r="N640" i="8"/>
  <c r="AG640" i="8" s="1"/>
  <c r="R641" i="17" s="1"/>
  <c r="T637" i="8"/>
  <c r="S638" i="8"/>
  <c r="U638" i="8" s="1"/>
  <c r="N638" i="15" l="1"/>
  <c r="O638" i="15"/>
  <c r="H638" i="15"/>
  <c r="F639" i="15"/>
  <c r="J638" i="15"/>
  <c r="I638" i="15"/>
  <c r="G638" i="15"/>
  <c r="L638" i="15"/>
  <c r="M638" i="15"/>
  <c r="Z638" i="8"/>
  <c r="V638" i="8"/>
  <c r="AA638" i="8"/>
  <c r="W638" i="8"/>
  <c r="AB638" i="8"/>
  <c r="Y638" i="8"/>
  <c r="J641" i="8"/>
  <c r="N641" i="8"/>
  <c r="AG641" i="8" s="1"/>
  <c r="R642" i="17" s="1"/>
  <c r="I642" i="8"/>
  <c r="T638" i="8"/>
  <c r="S639" i="8"/>
  <c r="U639" i="8" s="1"/>
  <c r="M639" i="15" l="1"/>
  <c r="G639" i="15"/>
  <c r="O639" i="15"/>
  <c r="L639" i="15"/>
  <c r="H639" i="15"/>
  <c r="N639" i="15"/>
  <c r="F640" i="15"/>
  <c r="I639" i="15"/>
  <c r="J639" i="15"/>
  <c r="W639" i="8"/>
  <c r="AB639" i="8"/>
  <c r="Y639" i="8"/>
  <c r="Z639" i="8"/>
  <c r="AA639" i="8"/>
  <c r="V639" i="8"/>
  <c r="J642" i="8"/>
  <c r="I643" i="8"/>
  <c r="N642" i="8"/>
  <c r="AG642" i="8" s="1"/>
  <c r="R643" i="17" s="1"/>
  <c r="T639" i="8"/>
  <c r="S640" i="8"/>
  <c r="U640" i="8" s="1"/>
  <c r="I640" i="15" l="1"/>
  <c r="G640" i="15"/>
  <c r="L640" i="15"/>
  <c r="N640" i="15"/>
  <c r="H640" i="15"/>
  <c r="M640" i="15"/>
  <c r="O640" i="15"/>
  <c r="F641" i="15"/>
  <c r="J640" i="15"/>
  <c r="Z640" i="8"/>
  <c r="V640" i="8"/>
  <c r="AA640" i="8"/>
  <c r="W640" i="8"/>
  <c r="AB640" i="8"/>
  <c r="Y640" i="8"/>
  <c r="J643" i="8"/>
  <c r="N643" i="8"/>
  <c r="AG643" i="8" s="1"/>
  <c r="R644" i="17" s="1"/>
  <c r="I644" i="8"/>
  <c r="T640" i="8"/>
  <c r="S641" i="8"/>
  <c r="U641" i="8" s="1"/>
  <c r="F642" i="15" l="1"/>
  <c r="G641" i="15"/>
  <c r="N641" i="15"/>
  <c r="J641" i="15"/>
  <c r="H641" i="15"/>
  <c r="L641" i="15"/>
  <c r="M641" i="15"/>
  <c r="I641" i="15"/>
  <c r="O641" i="15"/>
  <c r="W641" i="8"/>
  <c r="AB641" i="8"/>
  <c r="Y641" i="8"/>
  <c r="Z641" i="8"/>
  <c r="V641" i="8"/>
  <c r="AA641" i="8"/>
  <c r="J644" i="8"/>
  <c r="I645" i="8"/>
  <c r="N644" i="8"/>
  <c r="AG644" i="8" s="1"/>
  <c r="R645" i="17" s="1"/>
  <c r="T641" i="8"/>
  <c r="S642" i="8"/>
  <c r="U642" i="8" s="1"/>
  <c r="L642" i="15" l="1"/>
  <c r="O642" i="15"/>
  <c r="N642" i="15"/>
  <c r="H642" i="15"/>
  <c r="F643" i="15"/>
  <c r="I642" i="15"/>
  <c r="G642" i="15"/>
  <c r="M642" i="15"/>
  <c r="J642" i="15"/>
  <c r="Z642" i="8"/>
  <c r="V642" i="8"/>
  <c r="AA642" i="8"/>
  <c r="W642" i="8"/>
  <c r="AB642" i="8"/>
  <c r="Y642" i="8"/>
  <c r="J645" i="8"/>
  <c r="N645" i="8"/>
  <c r="AG645" i="8" s="1"/>
  <c r="R646" i="17" s="1"/>
  <c r="I646" i="8"/>
  <c r="T642" i="8"/>
  <c r="S643" i="8"/>
  <c r="U643" i="8" s="1"/>
  <c r="N643" i="15" l="1"/>
  <c r="G643" i="15"/>
  <c r="L643" i="15"/>
  <c r="F644" i="15"/>
  <c r="H643" i="15"/>
  <c r="O643" i="15"/>
  <c r="I643" i="15"/>
  <c r="M643" i="15"/>
  <c r="J643" i="15"/>
  <c r="W643" i="8"/>
  <c r="AB643" i="8"/>
  <c r="Y643" i="8"/>
  <c r="Z643" i="8"/>
  <c r="V643" i="8"/>
  <c r="AA643" i="8"/>
  <c r="J646" i="8"/>
  <c r="I647" i="8"/>
  <c r="N646" i="8"/>
  <c r="AG646" i="8" s="1"/>
  <c r="R647" i="17" s="1"/>
  <c r="T643" i="8"/>
  <c r="S644" i="8"/>
  <c r="U644" i="8" s="1"/>
  <c r="L644" i="15" l="1"/>
  <c r="G644" i="15"/>
  <c r="F645" i="15"/>
  <c r="I644" i="15"/>
  <c r="H644" i="15"/>
  <c r="M644" i="15"/>
  <c r="N644" i="15"/>
  <c r="J644" i="15"/>
  <c r="O644" i="15"/>
  <c r="Z644" i="8"/>
  <c r="V644" i="8"/>
  <c r="AA644" i="8"/>
  <c r="W644" i="8"/>
  <c r="AB644" i="8"/>
  <c r="Y644" i="8"/>
  <c r="J647" i="8"/>
  <c r="N647" i="8"/>
  <c r="AG647" i="8" s="1"/>
  <c r="R648" i="17" s="1"/>
  <c r="I648" i="8"/>
  <c r="T644" i="8"/>
  <c r="S645" i="8"/>
  <c r="U645" i="8" s="1"/>
  <c r="O645" i="15" l="1"/>
  <c r="G645" i="15"/>
  <c r="N645" i="15"/>
  <c r="I645" i="15"/>
  <c r="H645" i="15"/>
  <c r="F646" i="15"/>
  <c r="M645" i="15"/>
  <c r="J645" i="15"/>
  <c r="L645" i="15"/>
  <c r="W645" i="8"/>
  <c r="AB645" i="8"/>
  <c r="Y645" i="8"/>
  <c r="Z645" i="8"/>
  <c r="V645" i="8"/>
  <c r="AA645" i="8"/>
  <c r="J648" i="8"/>
  <c r="I649" i="8"/>
  <c r="N648" i="8"/>
  <c r="AG648" i="8" s="1"/>
  <c r="R649" i="17" s="1"/>
  <c r="T645" i="8"/>
  <c r="S646" i="8"/>
  <c r="U646" i="8" s="1"/>
  <c r="L646" i="15" l="1"/>
  <c r="I646" i="15"/>
  <c r="H646" i="15"/>
  <c r="N646" i="15"/>
  <c r="G646" i="15"/>
  <c r="F647" i="15"/>
  <c r="O646" i="15"/>
  <c r="M646" i="15"/>
  <c r="J646" i="15"/>
  <c r="Z646" i="8"/>
  <c r="V646" i="8"/>
  <c r="AA646" i="8"/>
  <c r="W646" i="8"/>
  <c r="AB646" i="8"/>
  <c r="Y646" i="8"/>
  <c r="J649" i="8"/>
  <c r="N649" i="8"/>
  <c r="AG649" i="8" s="1"/>
  <c r="R650" i="17" s="1"/>
  <c r="I650" i="8"/>
  <c r="T646" i="8"/>
  <c r="S647" i="8"/>
  <c r="U647" i="8" s="1"/>
  <c r="O647" i="15" l="1"/>
  <c r="M647" i="15"/>
  <c r="H647" i="15"/>
  <c r="G647" i="15"/>
  <c r="N647" i="15"/>
  <c r="F648" i="15"/>
  <c r="I647" i="15"/>
  <c r="J647" i="15"/>
  <c r="L647" i="15"/>
  <c r="W647" i="8"/>
  <c r="AB647" i="8"/>
  <c r="Y647" i="8"/>
  <c r="Z647" i="8"/>
  <c r="AA647" i="8"/>
  <c r="V647" i="8"/>
  <c r="J650" i="8"/>
  <c r="N650" i="8"/>
  <c r="AG650" i="8" s="1"/>
  <c r="R651" i="17" s="1"/>
  <c r="I651" i="8"/>
  <c r="T647" i="8"/>
  <c r="S648" i="8"/>
  <c r="U648" i="8" s="1"/>
  <c r="L648" i="15" l="1"/>
  <c r="I648" i="15"/>
  <c r="H648" i="15"/>
  <c r="N648" i="15"/>
  <c r="F649" i="15"/>
  <c r="J648" i="15"/>
  <c r="O648" i="15"/>
  <c r="M648" i="15"/>
  <c r="G648" i="15"/>
  <c r="Z648" i="8"/>
  <c r="V648" i="8"/>
  <c r="AA648" i="8"/>
  <c r="W648" i="8"/>
  <c r="AB648" i="8"/>
  <c r="Y648" i="8"/>
  <c r="N651" i="8"/>
  <c r="AG651" i="8" s="1"/>
  <c r="R652" i="17" s="1"/>
  <c r="I652" i="8"/>
  <c r="J651" i="8"/>
  <c r="T648" i="8"/>
  <c r="S649" i="8"/>
  <c r="U649" i="8" s="1"/>
  <c r="N649" i="15" l="1"/>
  <c r="J649" i="15"/>
  <c r="H649" i="15"/>
  <c r="I649" i="15"/>
  <c r="O649" i="15"/>
  <c r="G649" i="15"/>
  <c r="L649" i="15"/>
  <c r="M649" i="15"/>
  <c r="F650" i="15"/>
  <c r="W649" i="8"/>
  <c r="AB649" i="8"/>
  <c r="Y649" i="8"/>
  <c r="Z649" i="8"/>
  <c r="V649" i="8"/>
  <c r="AA649" i="8"/>
  <c r="I653" i="8"/>
  <c r="J652" i="8"/>
  <c r="N652" i="8"/>
  <c r="AG652" i="8" s="1"/>
  <c r="R653" i="17" s="1"/>
  <c r="T649" i="8"/>
  <c r="S650" i="8"/>
  <c r="U650" i="8" s="1"/>
  <c r="I650" i="15" l="1"/>
  <c r="G650" i="15"/>
  <c r="J650" i="15"/>
  <c r="L650" i="15"/>
  <c r="H650" i="15"/>
  <c r="F651" i="15"/>
  <c r="N650" i="15"/>
  <c r="M650" i="15"/>
  <c r="O650" i="15"/>
  <c r="Z650" i="8"/>
  <c r="V650" i="8"/>
  <c r="AA650" i="8"/>
  <c r="W650" i="8"/>
  <c r="AB650" i="8"/>
  <c r="Y650" i="8"/>
  <c r="J653" i="8"/>
  <c r="N653" i="8"/>
  <c r="AG653" i="8" s="1"/>
  <c r="R654" i="17" s="1"/>
  <c r="I654" i="8"/>
  <c r="T650" i="8"/>
  <c r="S651" i="8"/>
  <c r="U651" i="8" s="1"/>
  <c r="L651" i="15" l="1"/>
  <c r="G651" i="15"/>
  <c r="M651" i="15"/>
  <c r="O651" i="15"/>
  <c r="H651" i="15"/>
  <c r="I651" i="15"/>
  <c r="J651" i="15"/>
  <c r="F652" i="15"/>
  <c r="N651" i="15"/>
  <c r="W651" i="8"/>
  <c r="AB651" i="8"/>
  <c r="Y651" i="8"/>
  <c r="Z651" i="8"/>
  <c r="V651" i="8"/>
  <c r="AA651" i="8"/>
  <c r="J654" i="8"/>
  <c r="N654" i="8"/>
  <c r="AG654" i="8" s="1"/>
  <c r="R655" i="17" s="1"/>
  <c r="I655" i="8"/>
  <c r="T651" i="8"/>
  <c r="S652" i="8"/>
  <c r="U652" i="8" s="1"/>
  <c r="L652" i="15" l="1"/>
  <c r="G652" i="15"/>
  <c r="F653" i="15"/>
  <c r="N652" i="15"/>
  <c r="H652" i="15"/>
  <c r="M652" i="15"/>
  <c r="O652" i="15"/>
  <c r="J652" i="15"/>
  <c r="I652" i="15"/>
  <c r="Z652" i="8"/>
  <c r="V652" i="8"/>
  <c r="AA652" i="8"/>
  <c r="W652" i="8"/>
  <c r="AB652" i="8"/>
  <c r="Y652" i="8"/>
  <c r="N655" i="8"/>
  <c r="AG655" i="8" s="1"/>
  <c r="R656" i="17" s="1"/>
  <c r="I656" i="8"/>
  <c r="J655" i="8"/>
  <c r="T652" i="8"/>
  <c r="S653" i="8"/>
  <c r="U653" i="8" s="1"/>
  <c r="I653" i="15" l="1"/>
  <c r="M653" i="15"/>
  <c r="H653" i="15"/>
  <c r="O653" i="15"/>
  <c r="G653" i="15"/>
  <c r="N653" i="15"/>
  <c r="L653" i="15"/>
  <c r="J653" i="15"/>
  <c r="F654" i="15"/>
  <c r="W653" i="8"/>
  <c r="AB653" i="8"/>
  <c r="Y653" i="8"/>
  <c r="Z653" i="8"/>
  <c r="V653" i="8"/>
  <c r="AA653" i="8"/>
  <c r="I657" i="8"/>
  <c r="J656" i="8"/>
  <c r="N656" i="8"/>
  <c r="AG656" i="8" s="1"/>
  <c r="R657" i="17" s="1"/>
  <c r="T653" i="8"/>
  <c r="S654" i="8"/>
  <c r="U654" i="8" s="1"/>
  <c r="O654" i="15" l="1"/>
  <c r="M654" i="15"/>
  <c r="H654" i="15"/>
  <c r="F655" i="15"/>
  <c r="I654" i="15"/>
  <c r="J654" i="15"/>
  <c r="N654" i="15"/>
  <c r="L654" i="15"/>
  <c r="G654" i="15"/>
  <c r="Z654" i="8"/>
  <c r="V654" i="8"/>
  <c r="AA654" i="8"/>
  <c r="W654" i="8"/>
  <c r="AB654" i="8"/>
  <c r="Y654" i="8"/>
  <c r="J657" i="8"/>
  <c r="N657" i="8"/>
  <c r="AG657" i="8" s="1"/>
  <c r="R658" i="17" s="1"/>
  <c r="I658" i="8"/>
  <c r="T654" i="8"/>
  <c r="S655" i="8"/>
  <c r="U655" i="8" s="1"/>
  <c r="F656" i="15" l="1"/>
  <c r="G655" i="15"/>
  <c r="N655" i="15"/>
  <c r="M655" i="15"/>
  <c r="H655" i="15"/>
  <c r="O655" i="15"/>
  <c r="I655" i="15"/>
  <c r="L655" i="15"/>
  <c r="J655" i="15"/>
  <c r="W655" i="8"/>
  <c r="AB655" i="8"/>
  <c r="Y655" i="8"/>
  <c r="Z655" i="8"/>
  <c r="AA655" i="8"/>
  <c r="V655" i="8"/>
  <c r="J658" i="8"/>
  <c r="N658" i="8"/>
  <c r="AG658" i="8" s="1"/>
  <c r="R659" i="17" s="1"/>
  <c r="I659" i="8"/>
  <c r="T655" i="8"/>
  <c r="S656" i="8"/>
  <c r="U656" i="8" s="1"/>
  <c r="L656" i="15" l="1"/>
  <c r="G656" i="15"/>
  <c r="I656" i="15"/>
  <c r="O656" i="15"/>
  <c r="H656" i="15"/>
  <c r="F657" i="15"/>
  <c r="N656" i="15"/>
  <c r="J656" i="15"/>
  <c r="M656" i="15"/>
  <c r="Z656" i="8"/>
  <c r="V656" i="8"/>
  <c r="AA656" i="8"/>
  <c r="W656" i="8"/>
  <c r="AB656" i="8"/>
  <c r="Y656" i="8"/>
  <c r="N659" i="8"/>
  <c r="AG659" i="8" s="1"/>
  <c r="R660" i="17" s="1"/>
  <c r="I660" i="8"/>
  <c r="J659" i="8"/>
  <c r="T656" i="8"/>
  <c r="S657" i="8"/>
  <c r="U657" i="8" s="1"/>
  <c r="N657" i="15" l="1"/>
  <c r="G657" i="15"/>
  <c r="L657" i="15"/>
  <c r="J657" i="15"/>
  <c r="H657" i="15"/>
  <c r="F658" i="15"/>
  <c r="O657" i="15"/>
  <c r="I657" i="15"/>
  <c r="M657" i="15"/>
  <c r="W657" i="8"/>
  <c r="AB657" i="8"/>
  <c r="Y657" i="8"/>
  <c r="Z657" i="8"/>
  <c r="V657" i="8"/>
  <c r="AA657" i="8"/>
  <c r="I661" i="8"/>
  <c r="J660" i="8"/>
  <c r="N660" i="8"/>
  <c r="AG660" i="8" s="1"/>
  <c r="R661" i="17" s="1"/>
  <c r="T657" i="8"/>
  <c r="S658" i="8"/>
  <c r="U658" i="8" s="1"/>
  <c r="N658" i="15" l="1"/>
  <c r="F659" i="15"/>
  <c r="H658" i="15"/>
  <c r="J658" i="15"/>
  <c r="L658" i="15"/>
  <c r="O658" i="15"/>
  <c r="G658" i="15"/>
  <c r="I658" i="15"/>
  <c r="M658" i="15"/>
  <c r="Z658" i="8"/>
  <c r="V658" i="8"/>
  <c r="AA658" i="8"/>
  <c r="W658" i="8"/>
  <c r="AB658" i="8"/>
  <c r="Y658" i="8"/>
  <c r="J661" i="8"/>
  <c r="N661" i="8"/>
  <c r="AG661" i="8" s="1"/>
  <c r="R662" i="17" s="1"/>
  <c r="I662" i="8"/>
  <c r="T658" i="8"/>
  <c r="S659" i="8"/>
  <c r="U659" i="8" s="1"/>
  <c r="M659" i="15" l="1"/>
  <c r="G659" i="15"/>
  <c r="J659" i="15"/>
  <c r="F660" i="15"/>
  <c r="H659" i="15"/>
  <c r="O659" i="15"/>
  <c r="I659" i="15"/>
  <c r="L659" i="15"/>
  <c r="N659" i="15"/>
  <c r="W659" i="8"/>
  <c r="AB659" i="8"/>
  <c r="Y659" i="8"/>
  <c r="Z659" i="8"/>
  <c r="V659" i="8"/>
  <c r="AA659" i="8"/>
  <c r="J662" i="8"/>
  <c r="N662" i="8"/>
  <c r="AG662" i="8" s="1"/>
  <c r="R663" i="17" s="1"/>
  <c r="I663" i="8"/>
  <c r="T659" i="8"/>
  <c r="S660" i="8"/>
  <c r="U660" i="8" s="1"/>
  <c r="J660" i="15" l="1"/>
  <c r="O660" i="15"/>
  <c r="H660" i="15"/>
  <c r="L660" i="15"/>
  <c r="I660" i="15"/>
  <c r="M660" i="15"/>
  <c r="G660" i="15"/>
  <c r="N660" i="15"/>
  <c r="F661" i="15"/>
  <c r="Z660" i="8"/>
  <c r="V660" i="8"/>
  <c r="AA660" i="8"/>
  <c r="W660" i="8"/>
  <c r="AB660" i="8"/>
  <c r="Y660" i="8"/>
  <c r="N663" i="8"/>
  <c r="AG663" i="8" s="1"/>
  <c r="R664" i="17" s="1"/>
  <c r="I664" i="8"/>
  <c r="J663" i="8"/>
  <c r="T660" i="8"/>
  <c r="S661" i="8"/>
  <c r="U661" i="8" s="1"/>
  <c r="O661" i="15" l="1"/>
  <c r="G661" i="15"/>
  <c r="I661" i="15"/>
  <c r="L661" i="15"/>
  <c r="H661" i="15"/>
  <c r="N661" i="15"/>
  <c r="M661" i="15"/>
  <c r="J661" i="15"/>
  <c r="F662" i="15"/>
  <c r="W661" i="8"/>
  <c r="AB661" i="8"/>
  <c r="Y661" i="8"/>
  <c r="Z661" i="8"/>
  <c r="V661" i="8"/>
  <c r="AA661" i="8"/>
  <c r="I665" i="8"/>
  <c r="J664" i="8"/>
  <c r="N664" i="8"/>
  <c r="AG664" i="8" s="1"/>
  <c r="R665" i="17" s="1"/>
  <c r="T661" i="8"/>
  <c r="S662" i="8"/>
  <c r="U662" i="8" s="1"/>
  <c r="F663" i="15" l="1"/>
  <c r="G662" i="15"/>
  <c r="J662" i="15"/>
  <c r="L662" i="15"/>
  <c r="H662" i="15"/>
  <c r="N662" i="15"/>
  <c r="I662" i="15"/>
  <c r="O662" i="15"/>
  <c r="M662" i="15"/>
  <c r="Z662" i="8"/>
  <c r="V662" i="8"/>
  <c r="AA662" i="8"/>
  <c r="W662" i="8"/>
  <c r="AB662" i="8"/>
  <c r="Y662" i="8"/>
  <c r="J665" i="8"/>
  <c r="N665" i="8"/>
  <c r="AG665" i="8" s="1"/>
  <c r="R666" i="17" s="1"/>
  <c r="I666" i="8"/>
  <c r="T662" i="8"/>
  <c r="S663" i="8"/>
  <c r="U663" i="8" s="1"/>
  <c r="O663" i="15" l="1"/>
  <c r="G663" i="15"/>
  <c r="N663" i="15"/>
  <c r="M663" i="15"/>
  <c r="H663" i="15"/>
  <c r="J663" i="15"/>
  <c r="F664" i="15"/>
  <c r="I663" i="15"/>
  <c r="L663" i="15"/>
  <c r="W663" i="8"/>
  <c r="AB663" i="8"/>
  <c r="Y663" i="8"/>
  <c r="Z663" i="8"/>
  <c r="AA663" i="8"/>
  <c r="V663" i="8"/>
  <c r="J666" i="8"/>
  <c r="N666" i="8"/>
  <c r="AG666" i="8" s="1"/>
  <c r="R667" i="17" s="1"/>
  <c r="I667" i="8"/>
  <c r="T663" i="8"/>
  <c r="S664" i="8"/>
  <c r="U664" i="8" s="1"/>
  <c r="I664" i="15" l="1"/>
  <c r="G664" i="15"/>
  <c r="J664" i="15"/>
  <c r="F665" i="15"/>
  <c r="H664" i="15"/>
  <c r="L664" i="15"/>
  <c r="M664" i="15"/>
  <c r="N664" i="15"/>
  <c r="O664" i="15"/>
  <c r="Z664" i="8"/>
  <c r="V664" i="8"/>
  <c r="AA664" i="8"/>
  <c r="W664" i="8"/>
  <c r="AB664" i="8"/>
  <c r="Y664" i="8"/>
  <c r="N667" i="8"/>
  <c r="AG667" i="8" s="1"/>
  <c r="R668" i="17" s="1"/>
  <c r="I668" i="8"/>
  <c r="J667" i="8"/>
  <c r="T664" i="8"/>
  <c r="S665" i="8"/>
  <c r="U665" i="8" s="1"/>
  <c r="O665" i="15" l="1"/>
  <c r="I665" i="15"/>
  <c r="H665" i="15"/>
  <c r="L665" i="15"/>
  <c r="M665" i="15"/>
  <c r="J665" i="15"/>
  <c r="F666" i="15"/>
  <c r="N665" i="15"/>
  <c r="G665" i="15"/>
  <c r="W665" i="8"/>
  <c r="AB665" i="8"/>
  <c r="Y665" i="8"/>
  <c r="Z665" i="8"/>
  <c r="V665" i="8"/>
  <c r="AA665" i="8"/>
  <c r="I669" i="8"/>
  <c r="J668" i="8"/>
  <c r="N668" i="8"/>
  <c r="AG668" i="8" s="1"/>
  <c r="R669" i="17" s="1"/>
  <c r="T665" i="8"/>
  <c r="S666" i="8"/>
  <c r="U666" i="8" s="1"/>
  <c r="L666" i="15" l="1"/>
  <c r="G666" i="15"/>
  <c r="O666" i="15"/>
  <c r="M666" i="15"/>
  <c r="H666" i="15"/>
  <c r="F667" i="15"/>
  <c r="J666" i="15"/>
  <c r="I666" i="15"/>
  <c r="N666" i="15"/>
  <c r="Z666" i="8"/>
  <c r="V666" i="8"/>
  <c r="AA666" i="8"/>
  <c r="W666" i="8"/>
  <c r="AB666" i="8"/>
  <c r="Y666" i="8"/>
  <c r="J669" i="8"/>
  <c r="N669" i="8"/>
  <c r="AG669" i="8" s="1"/>
  <c r="R670" i="17" s="1"/>
  <c r="I670" i="8"/>
  <c r="T666" i="8"/>
  <c r="S667" i="8"/>
  <c r="U667" i="8" s="1"/>
  <c r="O667" i="15" l="1"/>
  <c r="G667" i="15"/>
  <c r="I667" i="15"/>
  <c r="L667" i="15"/>
  <c r="H667" i="15"/>
  <c r="N667" i="15"/>
  <c r="M667" i="15"/>
  <c r="J667" i="15"/>
  <c r="F668" i="15"/>
  <c r="W667" i="8"/>
  <c r="AB667" i="8"/>
  <c r="Y667" i="8"/>
  <c r="Z667" i="8"/>
  <c r="V667" i="8"/>
  <c r="AA667" i="8"/>
  <c r="J670" i="8"/>
  <c r="N670" i="8"/>
  <c r="AG670" i="8" s="1"/>
  <c r="R671" i="17" s="1"/>
  <c r="I671" i="8"/>
  <c r="T667" i="8"/>
  <c r="S668" i="8"/>
  <c r="U668" i="8" s="1"/>
  <c r="J668" i="15" l="1"/>
  <c r="M668" i="15"/>
  <c r="H668" i="15"/>
  <c r="L668" i="15"/>
  <c r="O668" i="15"/>
  <c r="F669" i="15"/>
  <c r="G668" i="15"/>
  <c r="N668" i="15"/>
  <c r="I668" i="15"/>
  <c r="Z668" i="8"/>
  <c r="V668" i="8"/>
  <c r="AA668" i="8"/>
  <c r="W668" i="8"/>
  <c r="AB668" i="8"/>
  <c r="Y668" i="8"/>
  <c r="N671" i="8"/>
  <c r="AG671" i="8" s="1"/>
  <c r="R672" i="17" s="1"/>
  <c r="I672" i="8"/>
  <c r="J671" i="8"/>
  <c r="T668" i="8"/>
  <c r="S669" i="8"/>
  <c r="U669" i="8" s="1"/>
  <c r="F670" i="15" l="1"/>
  <c r="G669" i="15"/>
  <c r="I669" i="15"/>
  <c r="L669" i="15"/>
  <c r="H669" i="15"/>
  <c r="O669" i="15"/>
  <c r="N669" i="15"/>
  <c r="M669" i="15"/>
  <c r="J669" i="15"/>
  <c r="W669" i="8"/>
  <c r="AB669" i="8"/>
  <c r="Y669" i="8"/>
  <c r="Z669" i="8"/>
  <c r="V669" i="8"/>
  <c r="AA669" i="8"/>
  <c r="I673" i="8"/>
  <c r="J672" i="8"/>
  <c r="N672" i="8"/>
  <c r="AG672" i="8" s="1"/>
  <c r="R673" i="17" s="1"/>
  <c r="T669" i="8"/>
  <c r="S670" i="8"/>
  <c r="U670" i="8" s="1"/>
  <c r="L670" i="15" l="1"/>
  <c r="G670" i="15"/>
  <c r="O670" i="15"/>
  <c r="N670" i="15"/>
  <c r="H670" i="15"/>
  <c r="F671" i="15"/>
  <c r="M670" i="15"/>
  <c r="J670" i="15"/>
  <c r="I670" i="15"/>
  <c r="Z670" i="8"/>
  <c r="V670" i="8"/>
  <c r="AA670" i="8"/>
  <c r="W670" i="8"/>
  <c r="AB670" i="8"/>
  <c r="Y670" i="8"/>
  <c r="J673" i="8"/>
  <c r="N673" i="8"/>
  <c r="AG673" i="8" s="1"/>
  <c r="R674" i="17" s="1"/>
  <c r="I674" i="8"/>
  <c r="T670" i="8"/>
  <c r="S671" i="8"/>
  <c r="U671" i="8" s="1"/>
  <c r="F672" i="15" l="1"/>
  <c r="G671" i="15"/>
  <c r="N671" i="15"/>
  <c r="M671" i="15"/>
  <c r="H671" i="15"/>
  <c r="O671" i="15"/>
  <c r="I671" i="15"/>
  <c r="L671" i="15"/>
  <c r="J671" i="15"/>
  <c r="W671" i="8"/>
  <c r="AB671" i="8"/>
  <c r="Y671" i="8"/>
  <c r="Z671" i="8"/>
  <c r="AA671" i="8"/>
  <c r="V671" i="8"/>
  <c r="J674" i="8"/>
  <c r="N674" i="8"/>
  <c r="AG674" i="8" s="1"/>
  <c r="R675" i="17" s="1"/>
  <c r="I675" i="8"/>
  <c r="T671" i="8"/>
  <c r="S672" i="8"/>
  <c r="U672" i="8" s="1"/>
  <c r="O672" i="15" l="1"/>
  <c r="N672" i="15"/>
  <c r="H672" i="15"/>
  <c r="F673" i="15"/>
  <c r="M672" i="15"/>
  <c r="J672" i="15"/>
  <c r="I672" i="15"/>
  <c r="L672" i="15"/>
  <c r="G672" i="15"/>
  <c r="Z672" i="8"/>
  <c r="V672" i="8"/>
  <c r="AA672" i="8"/>
  <c r="W672" i="8"/>
  <c r="AB672" i="8"/>
  <c r="Y672" i="8"/>
  <c r="N675" i="8"/>
  <c r="AG675" i="8" s="1"/>
  <c r="R676" i="17" s="1"/>
  <c r="I676" i="8"/>
  <c r="J675" i="8"/>
  <c r="T672" i="8"/>
  <c r="S673" i="8"/>
  <c r="U673" i="8" s="1"/>
  <c r="F674" i="15" l="1"/>
  <c r="G673" i="15"/>
  <c r="O673" i="15"/>
  <c r="I673" i="15"/>
  <c r="H673" i="15"/>
  <c r="L673" i="15"/>
  <c r="N673" i="15"/>
  <c r="M673" i="15"/>
  <c r="J673" i="15"/>
  <c r="W673" i="8"/>
  <c r="AB673" i="8"/>
  <c r="Y673" i="8"/>
  <c r="Z673" i="8"/>
  <c r="V673" i="8"/>
  <c r="AA673" i="8"/>
  <c r="I677" i="8"/>
  <c r="J676" i="8"/>
  <c r="N676" i="8"/>
  <c r="AG676" i="8" s="1"/>
  <c r="R677" i="17" s="1"/>
  <c r="T673" i="8"/>
  <c r="S674" i="8"/>
  <c r="U674" i="8" s="1"/>
  <c r="I674" i="15" l="1"/>
  <c r="G674" i="15"/>
  <c r="O674" i="15"/>
  <c r="M674" i="15"/>
  <c r="H674" i="15"/>
  <c r="F675" i="15"/>
  <c r="N674" i="15"/>
  <c r="L674" i="15"/>
  <c r="J674" i="15"/>
  <c r="Z674" i="8"/>
  <c r="V674" i="8"/>
  <c r="AA674" i="8"/>
  <c r="W674" i="8"/>
  <c r="AB674" i="8"/>
  <c r="Y674" i="8"/>
  <c r="J677" i="8"/>
  <c r="N677" i="8"/>
  <c r="AG677" i="8" s="1"/>
  <c r="R678" i="17" s="1"/>
  <c r="I678" i="8"/>
  <c r="T674" i="8"/>
  <c r="S675" i="8"/>
  <c r="U675" i="8" s="1"/>
  <c r="I675" i="15" l="1"/>
  <c r="G675" i="15"/>
  <c r="L675" i="15"/>
  <c r="M675" i="15"/>
  <c r="H675" i="15"/>
  <c r="O675" i="15"/>
  <c r="N675" i="15"/>
  <c r="J675" i="15"/>
  <c r="F676" i="15"/>
  <c r="W675" i="8"/>
  <c r="AB675" i="8"/>
  <c r="Y675" i="8"/>
  <c r="Z675" i="8"/>
  <c r="V675" i="8"/>
  <c r="AA675" i="8"/>
  <c r="J678" i="8"/>
  <c r="N678" i="8"/>
  <c r="AG678" i="8" s="1"/>
  <c r="R679" i="17" s="1"/>
  <c r="I679" i="8"/>
  <c r="S676" i="8"/>
  <c r="U676" i="8" s="1"/>
  <c r="T675" i="8"/>
  <c r="I676" i="15" l="1"/>
  <c r="G676" i="15"/>
  <c r="J676" i="15"/>
  <c r="M676" i="15"/>
  <c r="H676" i="15"/>
  <c r="F677" i="15"/>
  <c r="L676" i="15"/>
  <c r="O676" i="15"/>
  <c r="N676" i="15"/>
  <c r="Z676" i="8"/>
  <c r="V676" i="8"/>
  <c r="AA676" i="8"/>
  <c r="W676" i="8"/>
  <c r="AB676" i="8"/>
  <c r="Y676" i="8"/>
  <c r="N679" i="8"/>
  <c r="AG679" i="8" s="1"/>
  <c r="R680" i="17" s="1"/>
  <c r="I680" i="8"/>
  <c r="J679" i="8"/>
  <c r="T676" i="8"/>
  <c r="S677" i="8"/>
  <c r="U677" i="8" s="1"/>
  <c r="N677" i="15" l="1"/>
  <c r="G677" i="15"/>
  <c r="M677" i="15"/>
  <c r="J677" i="15"/>
  <c r="H677" i="15"/>
  <c r="F678" i="15"/>
  <c r="O677" i="15"/>
  <c r="I677" i="15"/>
  <c r="L677" i="15"/>
  <c r="W677" i="8"/>
  <c r="AB677" i="8"/>
  <c r="Y677" i="8"/>
  <c r="Z677" i="8"/>
  <c r="V677" i="8"/>
  <c r="AA677" i="8"/>
  <c r="I681" i="8"/>
  <c r="J680" i="8"/>
  <c r="N680" i="8"/>
  <c r="AG680" i="8" s="1"/>
  <c r="R681" i="17" s="1"/>
  <c r="T677" i="8"/>
  <c r="S678" i="8"/>
  <c r="U678" i="8" s="1"/>
  <c r="F679" i="15" l="1"/>
  <c r="G678" i="15"/>
  <c r="J678" i="15"/>
  <c r="L678" i="15"/>
  <c r="H678" i="15"/>
  <c r="N678" i="15"/>
  <c r="I678" i="15"/>
  <c r="O678" i="15"/>
  <c r="M678" i="15"/>
  <c r="Z678" i="8"/>
  <c r="V678" i="8"/>
  <c r="AA678" i="8"/>
  <c r="W678" i="8"/>
  <c r="AB678" i="8"/>
  <c r="Y678" i="8"/>
  <c r="J681" i="8"/>
  <c r="N681" i="8"/>
  <c r="AG681" i="8" s="1"/>
  <c r="R682" i="17" s="1"/>
  <c r="I682" i="8"/>
  <c r="T678" i="8"/>
  <c r="S679" i="8"/>
  <c r="U679" i="8" s="1"/>
  <c r="L679" i="15" l="1"/>
  <c r="O679" i="15"/>
  <c r="H679" i="15"/>
  <c r="I679" i="15"/>
  <c r="G679" i="15"/>
  <c r="N679" i="15"/>
  <c r="M679" i="15"/>
  <c r="J679" i="15"/>
  <c r="F680" i="15"/>
  <c r="W679" i="8"/>
  <c r="AB679" i="8"/>
  <c r="Y679" i="8"/>
  <c r="Z679" i="8"/>
  <c r="AA679" i="8"/>
  <c r="V679" i="8"/>
  <c r="J682" i="8"/>
  <c r="N682" i="8"/>
  <c r="AG682" i="8" s="1"/>
  <c r="R683" i="17" s="1"/>
  <c r="I683" i="8"/>
  <c r="T679" i="8"/>
  <c r="S680" i="8"/>
  <c r="U680" i="8" s="1"/>
  <c r="N680" i="15" l="1"/>
  <c r="G680" i="15"/>
  <c r="O680" i="15"/>
  <c r="J680" i="15"/>
  <c r="H680" i="15"/>
  <c r="F681" i="15"/>
  <c r="M680" i="15"/>
  <c r="L680" i="15"/>
  <c r="I680" i="15"/>
  <c r="Z680" i="8"/>
  <c r="V680" i="8"/>
  <c r="AA680" i="8"/>
  <c r="W680" i="8"/>
  <c r="AB680" i="8"/>
  <c r="Y680" i="8"/>
  <c r="N683" i="8"/>
  <c r="AG683" i="8" s="1"/>
  <c r="R684" i="17" s="1"/>
  <c r="I684" i="8"/>
  <c r="J683" i="8"/>
  <c r="T680" i="8"/>
  <c r="S681" i="8"/>
  <c r="U681" i="8" s="1"/>
  <c r="N681" i="15" l="1"/>
  <c r="G681" i="15"/>
  <c r="M681" i="15"/>
  <c r="J681" i="15"/>
  <c r="H681" i="15"/>
  <c r="F682" i="15"/>
  <c r="O681" i="15"/>
  <c r="I681" i="15"/>
  <c r="L681" i="15"/>
  <c r="W681" i="8"/>
  <c r="AB681" i="8"/>
  <c r="Y681" i="8"/>
  <c r="Z681" i="8"/>
  <c r="V681" i="8"/>
  <c r="AA681" i="8"/>
  <c r="I685" i="8"/>
  <c r="J684" i="8"/>
  <c r="N684" i="8"/>
  <c r="AG684" i="8" s="1"/>
  <c r="R685" i="17" s="1"/>
  <c r="T681" i="8"/>
  <c r="S682" i="8"/>
  <c r="U682" i="8" s="1"/>
  <c r="L682" i="15" l="1"/>
  <c r="G682" i="15"/>
  <c r="N682" i="15"/>
  <c r="I682" i="15"/>
  <c r="H682" i="15"/>
  <c r="J682" i="15"/>
  <c r="O682" i="15"/>
  <c r="F683" i="15"/>
  <c r="M682" i="15"/>
  <c r="Z682" i="8"/>
  <c r="V682" i="8"/>
  <c r="AA682" i="8"/>
  <c r="W682" i="8"/>
  <c r="AB682" i="8"/>
  <c r="Y682" i="8"/>
  <c r="J685" i="8"/>
  <c r="N685" i="8"/>
  <c r="AG685" i="8" s="1"/>
  <c r="R686" i="17" s="1"/>
  <c r="I686" i="8"/>
  <c r="T682" i="8"/>
  <c r="S683" i="8"/>
  <c r="U683" i="8" s="1"/>
  <c r="N683" i="15" l="1"/>
  <c r="M683" i="15"/>
  <c r="H683" i="15"/>
  <c r="L683" i="15"/>
  <c r="G683" i="15"/>
  <c r="J683" i="15"/>
  <c r="F684" i="15"/>
  <c r="O683" i="15"/>
  <c r="I683" i="15"/>
  <c r="W683" i="8"/>
  <c r="AB683" i="8"/>
  <c r="Y683" i="8"/>
  <c r="Z683" i="8"/>
  <c r="V683" i="8"/>
  <c r="AA683" i="8"/>
  <c r="J686" i="8"/>
  <c r="N686" i="8"/>
  <c r="AG686" i="8" s="1"/>
  <c r="R687" i="17" s="1"/>
  <c r="I687" i="8"/>
  <c r="T683" i="8"/>
  <c r="S684" i="8"/>
  <c r="U684" i="8" s="1"/>
  <c r="O684" i="15" l="1"/>
  <c r="L684" i="15"/>
  <c r="H684" i="15"/>
  <c r="F685" i="15"/>
  <c r="N684" i="15"/>
  <c r="J684" i="15"/>
  <c r="G684" i="15"/>
  <c r="I684" i="15"/>
  <c r="M684" i="15"/>
  <c r="Z684" i="8"/>
  <c r="V684" i="8"/>
  <c r="AA684" i="8"/>
  <c r="W684" i="8"/>
  <c r="AB684" i="8"/>
  <c r="Y684" i="8"/>
  <c r="N687" i="8"/>
  <c r="AG687" i="8" s="1"/>
  <c r="R688" i="17" s="1"/>
  <c r="I688" i="8"/>
  <c r="J687" i="8"/>
  <c r="T684" i="8"/>
  <c r="S685" i="8"/>
  <c r="U685" i="8" s="1"/>
  <c r="I685" i="15" l="1"/>
  <c r="G685" i="15"/>
  <c r="L685" i="15"/>
  <c r="O685" i="15"/>
  <c r="H685" i="15"/>
  <c r="J685" i="15"/>
  <c r="N685" i="15"/>
  <c r="M685" i="15"/>
  <c r="F686" i="15"/>
  <c r="W685" i="8"/>
  <c r="AB685" i="8"/>
  <c r="Y685" i="8"/>
  <c r="Z685" i="8"/>
  <c r="V685" i="8"/>
  <c r="AA685" i="8"/>
  <c r="I689" i="8"/>
  <c r="J688" i="8"/>
  <c r="N688" i="8"/>
  <c r="AG688" i="8" s="1"/>
  <c r="R689" i="17" s="1"/>
  <c r="T685" i="8"/>
  <c r="S686" i="8"/>
  <c r="U686" i="8" s="1"/>
  <c r="N686" i="15" l="1"/>
  <c r="G686" i="15"/>
  <c r="O686" i="15"/>
  <c r="M686" i="15"/>
  <c r="H686" i="15"/>
  <c r="F687" i="15"/>
  <c r="I686" i="15"/>
  <c r="L686" i="15"/>
  <c r="J686" i="15"/>
  <c r="Z686" i="8"/>
  <c r="V686" i="8"/>
  <c r="AA686" i="8"/>
  <c r="W686" i="8"/>
  <c r="AB686" i="8"/>
  <c r="Y686" i="8"/>
  <c r="J689" i="8"/>
  <c r="N689" i="8"/>
  <c r="AG689" i="8" s="1"/>
  <c r="R690" i="17" s="1"/>
  <c r="I690" i="8"/>
  <c r="T686" i="8"/>
  <c r="S687" i="8"/>
  <c r="U687" i="8" s="1"/>
  <c r="L687" i="15" l="1"/>
  <c r="G687" i="15"/>
  <c r="J687" i="15"/>
  <c r="F688" i="15"/>
  <c r="H687" i="15"/>
  <c r="N687" i="15"/>
  <c r="M687" i="15"/>
  <c r="O687" i="15"/>
  <c r="I687" i="15"/>
  <c r="W687" i="8"/>
  <c r="AB687" i="8"/>
  <c r="Y687" i="8"/>
  <c r="Z687" i="8"/>
  <c r="AA687" i="8"/>
  <c r="V687" i="8"/>
  <c r="J690" i="8"/>
  <c r="N690" i="8"/>
  <c r="AG690" i="8" s="1"/>
  <c r="R691" i="17" s="1"/>
  <c r="I691" i="8"/>
  <c r="T687" i="8"/>
  <c r="S688" i="8"/>
  <c r="U688" i="8" s="1"/>
  <c r="M688" i="15" l="1"/>
  <c r="G688" i="15"/>
  <c r="J688" i="15"/>
  <c r="O688" i="15"/>
  <c r="H688" i="15"/>
  <c r="L688" i="15"/>
  <c r="F689" i="15"/>
  <c r="N688" i="15"/>
  <c r="I688" i="15"/>
  <c r="Z688" i="8"/>
  <c r="V688" i="8"/>
  <c r="AA688" i="8"/>
  <c r="W688" i="8"/>
  <c r="AB688" i="8"/>
  <c r="Y688" i="8"/>
  <c r="N691" i="8"/>
  <c r="AG691" i="8" s="1"/>
  <c r="R692" i="17" s="1"/>
  <c r="I692" i="8"/>
  <c r="J691" i="8"/>
  <c r="T688" i="8"/>
  <c r="S689" i="8"/>
  <c r="U689" i="8" s="1"/>
  <c r="N689" i="15" l="1"/>
  <c r="M689" i="15"/>
  <c r="H689" i="15"/>
  <c r="L689" i="15"/>
  <c r="G689" i="15"/>
  <c r="J689" i="15"/>
  <c r="F690" i="15"/>
  <c r="O689" i="15"/>
  <c r="I689" i="15"/>
  <c r="W689" i="8"/>
  <c r="AB689" i="8"/>
  <c r="Y689" i="8"/>
  <c r="Z689" i="8"/>
  <c r="V689" i="8"/>
  <c r="AA689" i="8"/>
  <c r="N692" i="8"/>
  <c r="AG692" i="8" s="1"/>
  <c r="R693" i="17" s="1"/>
  <c r="I693" i="8"/>
  <c r="J692" i="8"/>
  <c r="T689" i="8"/>
  <c r="S690" i="8"/>
  <c r="U690" i="8" s="1"/>
  <c r="F691" i="15" l="1"/>
  <c r="G690" i="15"/>
  <c r="J690" i="15"/>
  <c r="L690" i="15"/>
  <c r="H690" i="15"/>
  <c r="N690" i="15"/>
  <c r="I690" i="15"/>
  <c r="O690" i="15"/>
  <c r="M690" i="15"/>
  <c r="Z690" i="8"/>
  <c r="V690" i="8"/>
  <c r="AA690" i="8"/>
  <c r="W690" i="8"/>
  <c r="AB690" i="8"/>
  <c r="Y690" i="8"/>
  <c r="N693" i="8"/>
  <c r="AG693" i="8" s="1"/>
  <c r="R694" i="17" s="1"/>
  <c r="I694" i="8"/>
  <c r="J693" i="8"/>
  <c r="T690" i="8"/>
  <c r="S691" i="8"/>
  <c r="U691" i="8" s="1"/>
  <c r="O691" i="15" l="1"/>
  <c r="G691" i="15"/>
  <c r="N691" i="15"/>
  <c r="M691" i="15"/>
  <c r="H691" i="15"/>
  <c r="L691" i="15"/>
  <c r="J691" i="15"/>
  <c r="F692" i="15"/>
  <c r="I691" i="15"/>
  <c r="W691" i="8"/>
  <c r="AB691" i="8"/>
  <c r="Y691" i="8"/>
  <c r="Z691" i="8"/>
  <c r="V691" i="8"/>
  <c r="AA691" i="8"/>
  <c r="N694" i="8"/>
  <c r="AG694" i="8" s="1"/>
  <c r="R695" i="17" s="1"/>
  <c r="I695" i="8"/>
  <c r="J694" i="8"/>
  <c r="T691" i="8"/>
  <c r="S692" i="8"/>
  <c r="U692" i="8" s="1"/>
  <c r="F693" i="15" l="1"/>
  <c r="G692" i="15"/>
  <c r="M692" i="15"/>
  <c r="N692" i="15"/>
  <c r="H692" i="15"/>
  <c r="O692" i="15"/>
  <c r="J692" i="15"/>
  <c r="I692" i="15"/>
  <c r="L692" i="15"/>
  <c r="Z692" i="8"/>
  <c r="V692" i="8"/>
  <c r="AA692" i="8"/>
  <c r="W692" i="8"/>
  <c r="AB692" i="8"/>
  <c r="Y692" i="8"/>
  <c r="N695" i="8"/>
  <c r="AG695" i="8" s="1"/>
  <c r="R696" i="17" s="1"/>
  <c r="I696" i="8"/>
  <c r="J695" i="8"/>
  <c r="T692" i="8"/>
  <c r="S693" i="8"/>
  <c r="U693" i="8" s="1"/>
  <c r="N693" i="15" l="1"/>
  <c r="G693" i="15"/>
  <c r="M693" i="15"/>
  <c r="O693" i="15"/>
  <c r="H693" i="15"/>
  <c r="I693" i="15"/>
  <c r="L693" i="15"/>
  <c r="J693" i="15"/>
  <c r="F694" i="15"/>
  <c r="W693" i="8"/>
  <c r="AB693" i="8"/>
  <c r="Y693" i="8"/>
  <c r="Z693" i="8"/>
  <c r="V693" i="8"/>
  <c r="AA693" i="8"/>
  <c r="N696" i="8"/>
  <c r="AG696" i="8" s="1"/>
  <c r="R697" i="17" s="1"/>
  <c r="I697" i="8"/>
  <c r="J696" i="8"/>
  <c r="T693" i="8"/>
  <c r="S694" i="8"/>
  <c r="U694" i="8" s="1"/>
  <c r="L694" i="15" l="1"/>
  <c r="G694" i="15"/>
  <c r="O694" i="15"/>
  <c r="M694" i="15"/>
  <c r="H694" i="15"/>
  <c r="F695" i="15"/>
  <c r="I694" i="15"/>
  <c r="N694" i="15"/>
  <c r="J694" i="15"/>
  <c r="Z694" i="8"/>
  <c r="W694" i="8"/>
  <c r="AB694" i="8"/>
  <c r="AA694" i="8"/>
  <c r="V694" i="8"/>
  <c r="Y694" i="8"/>
  <c r="N697" i="8"/>
  <c r="AG697" i="8" s="1"/>
  <c r="R698" i="17" s="1"/>
  <c r="I698" i="8"/>
  <c r="J697" i="8"/>
  <c r="T694" i="8"/>
  <c r="S695" i="8"/>
  <c r="U695" i="8" s="1"/>
  <c r="N695" i="15" l="1"/>
  <c r="G695" i="15"/>
  <c r="M695" i="15"/>
  <c r="J695" i="15"/>
  <c r="H695" i="15"/>
  <c r="F696" i="15"/>
  <c r="L695" i="15"/>
  <c r="I695" i="15"/>
  <c r="O695" i="15"/>
  <c r="W695" i="8"/>
  <c r="AB695" i="8"/>
  <c r="Z695" i="8"/>
  <c r="V695" i="8"/>
  <c r="Y695" i="8"/>
  <c r="AA695" i="8"/>
  <c r="N698" i="8"/>
  <c r="AG698" i="8" s="1"/>
  <c r="R699" i="17" s="1"/>
  <c r="I699" i="8"/>
  <c r="J698" i="8"/>
  <c r="T695" i="8"/>
  <c r="S696" i="8"/>
  <c r="U696" i="8" s="1"/>
  <c r="J696" i="15" l="1"/>
  <c r="I696" i="15"/>
  <c r="H696" i="15"/>
  <c r="L696" i="15"/>
  <c r="O696" i="15"/>
  <c r="N696" i="15"/>
  <c r="F697" i="15"/>
  <c r="M696" i="15"/>
  <c r="G696" i="15"/>
  <c r="Z696" i="8"/>
  <c r="W696" i="8"/>
  <c r="AB696" i="8"/>
  <c r="V696" i="8"/>
  <c r="Y696" i="8"/>
  <c r="AA696" i="8"/>
  <c r="N699" i="8"/>
  <c r="AG699" i="8" s="1"/>
  <c r="R700" i="17" s="1"/>
  <c r="I700" i="8"/>
  <c r="J699" i="8"/>
  <c r="T696" i="8"/>
  <c r="S697" i="8"/>
  <c r="U697" i="8" s="1"/>
  <c r="M697" i="15" l="1"/>
  <c r="G697" i="15"/>
  <c r="I697" i="15"/>
  <c r="F698" i="15"/>
  <c r="H697" i="15"/>
  <c r="O697" i="15"/>
  <c r="L697" i="15"/>
  <c r="J697" i="15"/>
  <c r="N697" i="15"/>
  <c r="W697" i="8"/>
  <c r="AB697" i="8"/>
  <c r="Z697" i="8"/>
  <c r="Y697" i="8"/>
  <c r="AA697" i="8"/>
  <c r="V697" i="8"/>
  <c r="N700" i="8"/>
  <c r="AG700" i="8" s="1"/>
  <c r="R701" i="17" s="1"/>
  <c r="I701" i="8"/>
  <c r="J700" i="8"/>
  <c r="T697" i="8"/>
  <c r="S698" i="8"/>
  <c r="U698" i="8" s="1"/>
  <c r="M698" i="15" l="1"/>
  <c r="G698" i="15"/>
  <c r="O698" i="15"/>
  <c r="I698" i="15"/>
  <c r="H698" i="15"/>
  <c r="F699" i="15"/>
  <c r="N698" i="15"/>
  <c r="L698" i="15"/>
  <c r="J698" i="15"/>
  <c r="Z698" i="8"/>
  <c r="W698" i="8"/>
  <c r="AB698" i="8"/>
  <c r="AA698" i="8"/>
  <c r="V698" i="8"/>
  <c r="Y698" i="8"/>
  <c r="N701" i="8"/>
  <c r="AG701" i="8" s="1"/>
  <c r="R702" i="17" s="1"/>
  <c r="I702" i="8"/>
  <c r="J701" i="8"/>
  <c r="T698" i="8"/>
  <c r="S699" i="8"/>
  <c r="U699" i="8" s="1"/>
  <c r="N699" i="15" l="1"/>
  <c r="G699" i="15"/>
  <c r="M699" i="15"/>
  <c r="O699" i="15"/>
  <c r="H699" i="15"/>
  <c r="I699" i="15"/>
  <c r="L699" i="15"/>
  <c r="J699" i="15"/>
  <c r="F700" i="15"/>
  <c r="W699" i="8"/>
  <c r="AB699" i="8"/>
  <c r="Z699" i="8"/>
  <c r="V699" i="8"/>
  <c r="Y699" i="8"/>
  <c r="AA699" i="8"/>
  <c r="N702" i="8"/>
  <c r="AG702" i="8" s="1"/>
  <c r="R703" i="17" s="1"/>
  <c r="I703" i="8"/>
  <c r="J702" i="8"/>
  <c r="T699" i="8"/>
  <c r="S700" i="8"/>
  <c r="U700" i="8" s="1"/>
  <c r="M700" i="15" l="1"/>
  <c r="G700" i="15"/>
  <c r="J700" i="15"/>
  <c r="O700" i="15"/>
  <c r="H700" i="15"/>
  <c r="L700" i="15"/>
  <c r="I700" i="15"/>
  <c r="N700" i="15"/>
  <c r="F701" i="15"/>
  <c r="Z700" i="8"/>
  <c r="W700" i="8"/>
  <c r="AB700" i="8"/>
  <c r="V700" i="8"/>
  <c r="Y700" i="8"/>
  <c r="AA700" i="8"/>
  <c r="N703" i="8"/>
  <c r="AG703" i="8" s="1"/>
  <c r="R704" i="17" s="1"/>
  <c r="I704" i="8"/>
  <c r="J703" i="8"/>
  <c r="T700" i="8"/>
  <c r="S701" i="8"/>
  <c r="U701" i="8" s="1"/>
  <c r="O701" i="15" l="1"/>
  <c r="G701" i="15"/>
  <c r="I701" i="15"/>
  <c r="L701" i="15"/>
  <c r="H701" i="15"/>
  <c r="N701" i="15"/>
  <c r="M701" i="15"/>
  <c r="J701" i="15"/>
  <c r="F702" i="15"/>
  <c r="W701" i="8"/>
  <c r="AB701" i="8"/>
  <c r="Z701" i="8"/>
  <c r="Y701" i="8"/>
  <c r="AA701" i="8"/>
  <c r="V701" i="8"/>
  <c r="N704" i="8"/>
  <c r="AG704" i="8" s="1"/>
  <c r="R705" i="17" s="1"/>
  <c r="I705" i="8"/>
  <c r="J704" i="8"/>
  <c r="T701" i="8"/>
  <c r="S702" i="8"/>
  <c r="U702" i="8" s="1"/>
  <c r="O702" i="15" l="1"/>
  <c r="G702" i="15"/>
  <c r="N702" i="15"/>
  <c r="F703" i="15"/>
  <c r="H702" i="15"/>
  <c r="J702" i="15"/>
  <c r="L702" i="15"/>
  <c r="I702" i="15"/>
  <c r="M702" i="15"/>
  <c r="Z702" i="8"/>
  <c r="W702" i="8"/>
  <c r="AB702" i="8"/>
  <c r="AA702" i="8"/>
  <c r="V702" i="8"/>
  <c r="Y702" i="8"/>
  <c r="N705" i="8"/>
  <c r="AG705" i="8" s="1"/>
  <c r="R706" i="17" s="1"/>
  <c r="I706" i="8"/>
  <c r="J705" i="8"/>
  <c r="T702" i="8"/>
  <c r="S703" i="8"/>
  <c r="U703" i="8" s="1"/>
  <c r="N703" i="15" l="1"/>
  <c r="G703" i="15"/>
  <c r="M703" i="15"/>
  <c r="J703" i="15"/>
  <c r="H703" i="15"/>
  <c r="F704" i="15"/>
  <c r="I703" i="15"/>
  <c r="L703" i="15"/>
  <c r="O703" i="15"/>
  <c r="W703" i="8"/>
  <c r="AB703" i="8"/>
  <c r="Z703" i="8"/>
  <c r="V703" i="8"/>
  <c r="Y703" i="8"/>
  <c r="AA703" i="8"/>
  <c r="N706" i="8"/>
  <c r="AG706" i="8" s="1"/>
  <c r="R707" i="17" s="1"/>
  <c r="I707" i="8"/>
  <c r="J706" i="8"/>
  <c r="T703" i="8"/>
  <c r="S704" i="8"/>
  <c r="U704" i="8" s="1"/>
  <c r="L704" i="15" l="1"/>
  <c r="G704" i="15"/>
  <c r="I704" i="15"/>
  <c r="O704" i="15"/>
  <c r="H704" i="15"/>
  <c r="F705" i="15"/>
  <c r="N704" i="15"/>
  <c r="J704" i="15"/>
  <c r="M704" i="15"/>
  <c r="Z704" i="8"/>
  <c r="W704" i="8"/>
  <c r="AB704" i="8"/>
  <c r="V704" i="8"/>
  <c r="Y704" i="8"/>
  <c r="AA704" i="8"/>
  <c r="N707" i="8"/>
  <c r="AG707" i="8" s="1"/>
  <c r="R708" i="17" s="1"/>
  <c r="I708" i="8"/>
  <c r="J707" i="8"/>
  <c r="T704" i="8"/>
  <c r="S705" i="8"/>
  <c r="U705" i="8" s="1"/>
  <c r="I705" i="15" l="1"/>
  <c r="G705" i="15"/>
  <c r="L705" i="15"/>
  <c r="J705" i="15"/>
  <c r="H705" i="15"/>
  <c r="F706" i="15"/>
  <c r="N705" i="15"/>
  <c r="M705" i="15"/>
  <c r="O705" i="15"/>
  <c r="W705" i="8"/>
  <c r="AB705" i="8"/>
  <c r="Z705" i="8"/>
  <c r="Y705" i="8"/>
  <c r="AA705" i="8"/>
  <c r="V705" i="8"/>
  <c r="N708" i="8"/>
  <c r="AG708" i="8" s="1"/>
  <c r="R709" i="17" s="1"/>
  <c r="I709" i="8"/>
  <c r="J708" i="8"/>
  <c r="T705" i="8"/>
  <c r="S706" i="8"/>
  <c r="U706" i="8" s="1"/>
  <c r="F707" i="15" l="1"/>
  <c r="G706" i="15"/>
  <c r="J706" i="15"/>
  <c r="L706" i="15"/>
  <c r="H706" i="15"/>
  <c r="N706" i="15"/>
  <c r="M706" i="15"/>
  <c r="O706" i="15"/>
  <c r="I706" i="15"/>
  <c r="Z706" i="8"/>
  <c r="W706" i="8"/>
  <c r="AB706" i="8"/>
  <c r="AA706" i="8"/>
  <c r="V706" i="8"/>
  <c r="Y706" i="8"/>
  <c r="N709" i="8"/>
  <c r="AG709" i="8" s="1"/>
  <c r="R710" i="17" s="1"/>
  <c r="I710" i="8"/>
  <c r="J709" i="8"/>
  <c r="T706" i="8"/>
  <c r="S707" i="8"/>
  <c r="U707" i="8" s="1"/>
  <c r="L707" i="15" l="1"/>
  <c r="G707" i="15"/>
  <c r="N707" i="15"/>
  <c r="M707" i="15"/>
  <c r="H707" i="15"/>
  <c r="J707" i="15"/>
  <c r="F708" i="15"/>
  <c r="O707" i="15"/>
  <c r="I707" i="15"/>
  <c r="W707" i="8"/>
  <c r="AB707" i="8"/>
  <c r="Z707" i="8"/>
  <c r="V707" i="8"/>
  <c r="Y707" i="8"/>
  <c r="AA707" i="8"/>
  <c r="N710" i="8"/>
  <c r="AG710" i="8" s="1"/>
  <c r="R711" i="17" s="1"/>
  <c r="I711" i="8"/>
  <c r="J710" i="8"/>
  <c r="T707" i="8"/>
  <c r="S708" i="8"/>
  <c r="U708" i="8" s="1"/>
  <c r="L708" i="15" l="1"/>
  <c r="G708" i="15"/>
  <c r="I708" i="15"/>
  <c r="N708" i="15"/>
  <c r="H708" i="15"/>
  <c r="F709" i="15"/>
  <c r="O708" i="15"/>
  <c r="J708" i="15"/>
  <c r="M708" i="15"/>
  <c r="Z708" i="8"/>
  <c r="W708" i="8"/>
  <c r="AB708" i="8"/>
  <c r="V708" i="8"/>
  <c r="Y708" i="8"/>
  <c r="AA708" i="8"/>
  <c r="N711" i="8"/>
  <c r="AG711" i="8" s="1"/>
  <c r="R712" i="17" s="1"/>
  <c r="I712" i="8"/>
  <c r="J711" i="8"/>
  <c r="T708" i="8"/>
  <c r="S709" i="8"/>
  <c r="U709" i="8" s="1"/>
  <c r="N709" i="15" l="1"/>
  <c r="G709" i="15"/>
  <c r="M709" i="15"/>
  <c r="J709" i="15"/>
  <c r="H709" i="15"/>
  <c r="F710" i="15"/>
  <c r="I709" i="15"/>
  <c r="L709" i="15"/>
  <c r="O709" i="15"/>
  <c r="W709" i="8"/>
  <c r="AB709" i="8"/>
  <c r="Z709" i="8"/>
  <c r="Y709" i="8"/>
  <c r="AA709" i="8"/>
  <c r="V709" i="8"/>
  <c r="N712" i="8"/>
  <c r="AG712" i="8" s="1"/>
  <c r="R713" i="17" s="1"/>
  <c r="I713" i="8"/>
  <c r="J712" i="8"/>
  <c r="T709" i="8"/>
  <c r="S710" i="8"/>
  <c r="U710" i="8" s="1"/>
  <c r="N710" i="15" l="1"/>
  <c r="G710" i="15"/>
  <c r="O710" i="15"/>
  <c r="M710" i="15"/>
  <c r="H710" i="15"/>
  <c r="F711" i="15"/>
  <c r="I710" i="15"/>
  <c r="L710" i="15"/>
  <c r="J710" i="15"/>
  <c r="Z710" i="8"/>
  <c r="W710" i="8"/>
  <c r="AB710" i="8"/>
  <c r="AA710" i="8"/>
  <c r="V710" i="8"/>
  <c r="Y710" i="8"/>
  <c r="N713" i="8"/>
  <c r="AG713" i="8" s="1"/>
  <c r="R714" i="17" s="1"/>
  <c r="I714" i="8"/>
  <c r="J713" i="8"/>
  <c r="T710" i="8"/>
  <c r="S711" i="8"/>
  <c r="U711" i="8" s="1"/>
  <c r="F712" i="15" l="1"/>
  <c r="G711" i="15"/>
  <c r="N711" i="15"/>
  <c r="M711" i="15"/>
  <c r="H711" i="15"/>
  <c r="O711" i="15"/>
  <c r="I711" i="15"/>
  <c r="L711" i="15"/>
  <c r="J711" i="15"/>
  <c r="W711" i="8"/>
  <c r="Z711" i="8"/>
  <c r="AB711" i="8"/>
  <c r="V711" i="8"/>
  <c r="Y711" i="8"/>
  <c r="AA711" i="8"/>
  <c r="N714" i="8"/>
  <c r="AG714" i="8" s="1"/>
  <c r="R715" i="17" s="1"/>
  <c r="I715" i="8"/>
  <c r="J714" i="8"/>
  <c r="T711" i="8"/>
  <c r="S712" i="8"/>
  <c r="U712" i="8" s="1"/>
  <c r="L712" i="15" l="1"/>
  <c r="G712" i="15"/>
  <c r="O712" i="15"/>
  <c r="N712" i="15"/>
  <c r="H712" i="15"/>
  <c r="F713" i="15"/>
  <c r="I712" i="15"/>
  <c r="J712" i="15"/>
  <c r="M712" i="15"/>
  <c r="W712" i="8"/>
  <c r="AB712" i="8"/>
  <c r="AA712" i="8"/>
  <c r="V712" i="8"/>
  <c r="Y712" i="8"/>
  <c r="Z712" i="8"/>
  <c r="N715" i="8"/>
  <c r="AG715" i="8" s="1"/>
  <c r="R716" i="17" s="1"/>
  <c r="I716" i="8"/>
  <c r="J715" i="8"/>
  <c r="T712" i="8"/>
  <c r="S713" i="8"/>
  <c r="U713" i="8" s="1"/>
  <c r="L713" i="15" l="1"/>
  <c r="G713" i="15"/>
  <c r="N713" i="15"/>
  <c r="M713" i="15"/>
  <c r="H713" i="15"/>
  <c r="J713" i="15"/>
  <c r="F714" i="15"/>
  <c r="I713" i="15"/>
  <c r="O713" i="15"/>
  <c r="Z713" i="8"/>
  <c r="AA713" i="8"/>
  <c r="V713" i="8"/>
  <c r="AB713" i="8"/>
  <c r="W713" i="8"/>
  <c r="Y713" i="8"/>
  <c r="N716" i="8"/>
  <c r="AG716" i="8" s="1"/>
  <c r="R717" i="17" s="1"/>
  <c r="I717" i="8"/>
  <c r="J716" i="8"/>
  <c r="T713" i="8"/>
  <c r="S714" i="8"/>
  <c r="U714" i="8" s="1"/>
  <c r="L714" i="15" l="1"/>
  <c r="G714" i="15"/>
  <c r="O714" i="15"/>
  <c r="N714" i="15"/>
  <c r="H714" i="15"/>
  <c r="F715" i="15"/>
  <c r="M714" i="15"/>
  <c r="J714" i="15"/>
  <c r="I714" i="15"/>
  <c r="W714" i="8"/>
  <c r="AB714" i="8"/>
  <c r="Z714" i="8"/>
  <c r="AA714" i="8"/>
  <c r="V714" i="8"/>
  <c r="Y714" i="8"/>
  <c r="N717" i="8"/>
  <c r="AG717" i="8" s="1"/>
  <c r="R718" i="17" s="1"/>
  <c r="I718" i="8"/>
  <c r="J717" i="8"/>
  <c r="T714" i="8"/>
  <c r="S715" i="8"/>
  <c r="U715" i="8" s="1"/>
  <c r="L715" i="15" l="1"/>
  <c r="O715" i="15"/>
  <c r="H715" i="15"/>
  <c r="N715" i="15"/>
  <c r="M715" i="15"/>
  <c r="J715" i="15"/>
  <c r="F716" i="15"/>
  <c r="I715" i="15"/>
  <c r="G715" i="15"/>
  <c r="Z715" i="8"/>
  <c r="Y715" i="8"/>
  <c r="AA715" i="8"/>
  <c r="V715" i="8"/>
  <c r="AB715" i="8"/>
  <c r="W715" i="8"/>
  <c r="N718" i="8"/>
  <c r="AG718" i="8" s="1"/>
  <c r="R719" i="17" s="1"/>
  <c r="I719" i="8"/>
  <c r="J718" i="8"/>
  <c r="T715" i="8"/>
  <c r="S716" i="8"/>
  <c r="U716" i="8" s="1"/>
  <c r="J716" i="15" l="1"/>
  <c r="I716" i="15"/>
  <c r="H716" i="15"/>
  <c r="L716" i="15"/>
  <c r="F717" i="15"/>
  <c r="N716" i="15"/>
  <c r="O716" i="15"/>
  <c r="M716" i="15"/>
  <c r="G716" i="15"/>
  <c r="W716" i="8"/>
  <c r="AB716" i="8"/>
  <c r="Y716" i="8"/>
  <c r="Z716" i="8"/>
  <c r="AA716" i="8"/>
  <c r="V716" i="8"/>
  <c r="N719" i="8"/>
  <c r="AG719" i="8" s="1"/>
  <c r="R720" i="17" s="1"/>
  <c r="I720" i="8"/>
  <c r="J719" i="8"/>
  <c r="T716" i="8"/>
  <c r="S717" i="8"/>
  <c r="U717" i="8" s="1"/>
  <c r="I717" i="15" l="1"/>
  <c r="G717" i="15"/>
  <c r="L717" i="15"/>
  <c r="J717" i="15"/>
  <c r="H717" i="15"/>
  <c r="F718" i="15"/>
  <c r="N717" i="15"/>
  <c r="M717" i="15"/>
  <c r="O717" i="15"/>
  <c r="Z717" i="8"/>
  <c r="W717" i="8"/>
  <c r="Y717" i="8"/>
  <c r="AA717" i="8"/>
  <c r="V717" i="8"/>
  <c r="AB717" i="8"/>
  <c r="N720" i="8"/>
  <c r="AG720" i="8" s="1"/>
  <c r="R721" i="17" s="1"/>
  <c r="I721" i="8"/>
  <c r="J720" i="8"/>
  <c r="T717" i="8"/>
  <c r="S718" i="8"/>
  <c r="U718" i="8" s="1"/>
  <c r="N718" i="15" l="1"/>
  <c r="G718" i="15"/>
  <c r="O718" i="15"/>
  <c r="M718" i="15"/>
  <c r="H718" i="15"/>
  <c r="F719" i="15"/>
  <c r="I718" i="15"/>
  <c r="L718" i="15"/>
  <c r="J718" i="15"/>
  <c r="W718" i="8"/>
  <c r="AB718" i="8"/>
  <c r="V718" i="8"/>
  <c r="Y718" i="8"/>
  <c r="Z718" i="8"/>
  <c r="AA718" i="8"/>
  <c r="N721" i="8"/>
  <c r="AG721" i="8" s="1"/>
  <c r="R722" i="17" s="1"/>
  <c r="I722" i="8"/>
  <c r="J721" i="8"/>
  <c r="T718" i="8"/>
  <c r="S719" i="8"/>
  <c r="U719" i="8" s="1"/>
  <c r="O719" i="15" l="1"/>
  <c r="G719" i="15"/>
  <c r="I719" i="15"/>
  <c r="L719" i="15"/>
  <c r="H719" i="15"/>
  <c r="N719" i="15"/>
  <c r="M719" i="15"/>
  <c r="J719" i="15"/>
  <c r="F720" i="15"/>
  <c r="Z719" i="8"/>
  <c r="V719" i="8"/>
  <c r="AB719" i="8"/>
  <c r="W719" i="8"/>
  <c r="Y719" i="8"/>
  <c r="AA719" i="8"/>
  <c r="N722" i="8"/>
  <c r="AG722" i="8" s="1"/>
  <c r="R723" i="17" s="1"/>
  <c r="I723" i="8"/>
  <c r="J722" i="8"/>
  <c r="T719" i="8"/>
  <c r="S720" i="8"/>
  <c r="U720" i="8" s="1"/>
  <c r="I720" i="15" l="1"/>
  <c r="G720" i="15"/>
  <c r="J720" i="15"/>
  <c r="F721" i="15"/>
  <c r="H720" i="15"/>
  <c r="L720" i="15"/>
  <c r="M720" i="15"/>
  <c r="N720" i="15"/>
  <c r="O720" i="15"/>
  <c r="W720" i="8"/>
  <c r="AB720" i="8"/>
  <c r="AA720" i="8"/>
  <c r="V720" i="8"/>
  <c r="Y720" i="8"/>
  <c r="Z720" i="8"/>
  <c r="N723" i="8"/>
  <c r="AG723" i="8" s="1"/>
  <c r="R724" i="17" s="1"/>
  <c r="I724" i="8"/>
  <c r="J723" i="8"/>
  <c r="T720" i="8"/>
  <c r="S721" i="8"/>
  <c r="U721" i="8" s="1"/>
  <c r="O721" i="15" l="1"/>
  <c r="G721" i="15"/>
  <c r="N721" i="15"/>
  <c r="M721" i="15"/>
  <c r="H721" i="15"/>
  <c r="J721" i="15"/>
  <c r="F722" i="15"/>
  <c r="I721" i="15"/>
  <c r="L721" i="15"/>
  <c r="Z721" i="8"/>
  <c r="AA721" i="8"/>
  <c r="V721" i="8"/>
  <c r="AB721" i="8"/>
  <c r="W721" i="8"/>
  <c r="Y721" i="8"/>
  <c r="N724" i="8"/>
  <c r="AG724" i="8" s="1"/>
  <c r="R725" i="17" s="1"/>
  <c r="I725" i="8"/>
  <c r="J724" i="8"/>
  <c r="T721" i="8"/>
  <c r="S722" i="8"/>
  <c r="U722" i="8" s="1"/>
  <c r="L722" i="15" l="1"/>
  <c r="G722" i="15"/>
  <c r="J722" i="15"/>
  <c r="M722" i="15"/>
  <c r="H722" i="15"/>
  <c r="N722" i="15"/>
  <c r="I722" i="15"/>
  <c r="F723" i="15"/>
  <c r="O722" i="15"/>
  <c r="W722" i="8"/>
  <c r="AB722" i="8"/>
  <c r="Z722" i="8"/>
  <c r="AA722" i="8"/>
  <c r="V722" i="8"/>
  <c r="Y722" i="8"/>
  <c r="N725" i="8"/>
  <c r="AG725" i="8" s="1"/>
  <c r="R726" i="17" s="1"/>
  <c r="I726" i="8"/>
  <c r="J725" i="8"/>
  <c r="T722" i="8"/>
  <c r="S723" i="8"/>
  <c r="U723" i="8" s="1"/>
  <c r="N723" i="15" l="1"/>
  <c r="M723" i="15"/>
  <c r="H723" i="15"/>
  <c r="O723" i="15"/>
  <c r="I723" i="15"/>
  <c r="L723" i="15"/>
  <c r="J723" i="15"/>
  <c r="F724" i="15"/>
  <c r="G723" i="15"/>
  <c r="Z723" i="8"/>
  <c r="Y723" i="8"/>
  <c r="AA723" i="8"/>
  <c r="V723" i="8"/>
  <c r="AB723" i="8"/>
  <c r="W723" i="8"/>
  <c r="N726" i="8"/>
  <c r="AG726" i="8" s="1"/>
  <c r="R727" i="17" s="1"/>
  <c r="I727" i="8"/>
  <c r="J726" i="8"/>
  <c r="T723" i="8"/>
  <c r="S724" i="8"/>
  <c r="U724" i="8" s="1"/>
  <c r="L724" i="15" l="1"/>
  <c r="G724" i="15"/>
  <c r="I724" i="15"/>
  <c r="N724" i="15"/>
  <c r="H724" i="15"/>
  <c r="F725" i="15"/>
  <c r="O724" i="15"/>
  <c r="J724" i="15"/>
  <c r="M724" i="15"/>
  <c r="W724" i="8"/>
  <c r="AB724" i="8"/>
  <c r="Y724" i="8"/>
  <c r="Z724" i="8"/>
  <c r="AA724" i="8"/>
  <c r="V724" i="8"/>
  <c r="N727" i="8"/>
  <c r="AG727" i="8" s="1"/>
  <c r="R728" i="17" s="1"/>
  <c r="I728" i="8"/>
  <c r="J727" i="8"/>
  <c r="T724" i="8"/>
  <c r="S725" i="8"/>
  <c r="U725" i="8" s="1"/>
  <c r="L725" i="15" l="1"/>
  <c r="G725" i="15"/>
  <c r="N725" i="15"/>
  <c r="M725" i="15"/>
  <c r="H725" i="15"/>
  <c r="J725" i="15"/>
  <c r="F726" i="15"/>
  <c r="O725" i="15"/>
  <c r="I725" i="15"/>
  <c r="Z725" i="8"/>
  <c r="W725" i="8"/>
  <c r="Y725" i="8"/>
  <c r="AA725" i="8"/>
  <c r="V725" i="8"/>
  <c r="AB725" i="8"/>
  <c r="N728" i="8"/>
  <c r="AG728" i="8" s="1"/>
  <c r="R729" i="17" s="1"/>
  <c r="I729" i="8"/>
  <c r="J728" i="8"/>
  <c r="T725" i="8"/>
  <c r="S726" i="8"/>
  <c r="U726" i="8" s="1"/>
  <c r="J726" i="15" l="1"/>
  <c r="M726" i="15"/>
  <c r="H726" i="15"/>
  <c r="N726" i="15"/>
  <c r="I726" i="15"/>
  <c r="O726" i="15"/>
  <c r="F727" i="15"/>
  <c r="L726" i="15"/>
  <c r="G726" i="15"/>
  <c r="W726" i="8"/>
  <c r="AB726" i="8"/>
  <c r="V726" i="8"/>
  <c r="Y726" i="8"/>
  <c r="Z726" i="8"/>
  <c r="AA726" i="8"/>
  <c r="N729" i="8"/>
  <c r="AG729" i="8" s="1"/>
  <c r="R730" i="17" s="1"/>
  <c r="I730" i="8"/>
  <c r="J729" i="8"/>
  <c r="T726" i="8"/>
  <c r="S727" i="8"/>
  <c r="U727" i="8" s="1"/>
  <c r="N727" i="15" l="1"/>
  <c r="M727" i="15"/>
  <c r="H727" i="15"/>
  <c r="J727" i="15"/>
  <c r="F728" i="15"/>
  <c r="I727" i="15"/>
  <c r="L727" i="15"/>
  <c r="O727" i="15"/>
  <c r="G727" i="15"/>
  <c r="Z727" i="8"/>
  <c r="V727" i="8"/>
  <c r="AB727" i="8"/>
  <c r="W727" i="8"/>
  <c r="Y727" i="8"/>
  <c r="AA727" i="8"/>
  <c r="N730" i="8"/>
  <c r="AG730" i="8" s="1"/>
  <c r="R731" i="17" s="1"/>
  <c r="I731" i="8"/>
  <c r="J730" i="8"/>
  <c r="T727" i="8"/>
  <c r="S728" i="8"/>
  <c r="U728" i="8" s="1"/>
  <c r="L728" i="15" l="1"/>
  <c r="G728" i="15"/>
  <c r="O728" i="15"/>
  <c r="I728" i="15"/>
  <c r="H728" i="15"/>
  <c r="F729" i="15"/>
  <c r="N728" i="15"/>
  <c r="J728" i="15"/>
  <c r="M728" i="15"/>
  <c r="W728" i="8"/>
  <c r="AB728" i="8"/>
  <c r="AA728" i="8"/>
  <c r="V728" i="8"/>
  <c r="Y728" i="8"/>
  <c r="Z728" i="8"/>
  <c r="N731" i="8"/>
  <c r="AG731" i="8" s="1"/>
  <c r="R732" i="17" s="1"/>
  <c r="I732" i="8"/>
  <c r="J731" i="8"/>
  <c r="T728" i="8"/>
  <c r="S729" i="8"/>
  <c r="U729" i="8" s="1"/>
  <c r="L729" i="15" l="1"/>
  <c r="G729" i="15"/>
  <c r="J729" i="15"/>
  <c r="F730" i="15"/>
  <c r="H729" i="15"/>
  <c r="N729" i="15"/>
  <c r="M729" i="15"/>
  <c r="O729" i="15"/>
  <c r="I729" i="15"/>
  <c r="Z729" i="8"/>
  <c r="AA729" i="8"/>
  <c r="V729" i="8"/>
  <c r="AB729" i="8"/>
  <c r="W729" i="8"/>
  <c r="Y729" i="8"/>
  <c r="N732" i="8"/>
  <c r="AG732" i="8" s="1"/>
  <c r="R733" i="17" s="1"/>
  <c r="I733" i="8"/>
  <c r="J732" i="8"/>
  <c r="T729" i="8"/>
  <c r="S730" i="8"/>
  <c r="U730" i="8" s="1"/>
  <c r="F731" i="15" l="1"/>
  <c r="G730" i="15"/>
  <c r="J730" i="15"/>
  <c r="L730" i="15"/>
  <c r="H730" i="15"/>
  <c r="N730" i="15"/>
  <c r="I730" i="15"/>
  <c r="O730" i="15"/>
  <c r="M730" i="15"/>
  <c r="W730" i="8"/>
  <c r="AB730" i="8"/>
  <c r="Z730" i="8"/>
  <c r="AA730" i="8"/>
  <c r="V730" i="8"/>
  <c r="Y730" i="8"/>
  <c r="N733" i="8"/>
  <c r="AG733" i="8" s="1"/>
  <c r="R734" i="17" s="1"/>
  <c r="I734" i="8"/>
  <c r="J733" i="8"/>
  <c r="T730" i="8"/>
  <c r="S731" i="8"/>
  <c r="U731" i="8" s="1"/>
  <c r="L731" i="15" l="1"/>
  <c r="G731" i="15"/>
  <c r="N731" i="15"/>
  <c r="M731" i="15"/>
  <c r="H731" i="15"/>
  <c r="J731" i="15"/>
  <c r="F732" i="15"/>
  <c r="O731" i="15"/>
  <c r="I731" i="15"/>
  <c r="Z731" i="8"/>
  <c r="Y731" i="8"/>
  <c r="AA731" i="8"/>
  <c r="V731" i="8"/>
  <c r="AB731" i="8"/>
  <c r="W731" i="8"/>
  <c r="N734" i="8"/>
  <c r="AG734" i="8" s="1"/>
  <c r="R735" i="17" s="1"/>
  <c r="I735" i="8"/>
  <c r="J734" i="8"/>
  <c r="T731" i="8"/>
  <c r="S732" i="8"/>
  <c r="U732" i="8" s="1"/>
  <c r="L732" i="15" l="1"/>
  <c r="G732" i="15"/>
  <c r="M732" i="15"/>
  <c r="O732" i="15"/>
  <c r="N732" i="15"/>
  <c r="H732" i="15"/>
  <c r="F733" i="15"/>
  <c r="I732" i="15"/>
  <c r="J732" i="15"/>
  <c r="W732" i="8"/>
  <c r="AB732" i="8"/>
  <c r="Y732" i="8"/>
  <c r="Z732" i="8"/>
  <c r="AA732" i="8"/>
  <c r="V732" i="8"/>
  <c r="N735" i="8"/>
  <c r="AG735" i="8" s="1"/>
  <c r="R736" i="17" s="1"/>
  <c r="I736" i="8"/>
  <c r="J735" i="8"/>
  <c r="T732" i="8"/>
  <c r="S733" i="8"/>
  <c r="U733" i="8" s="1"/>
  <c r="O733" i="15" l="1"/>
  <c r="G733" i="15"/>
  <c r="N733" i="15"/>
  <c r="M733" i="15"/>
  <c r="H733" i="15"/>
  <c r="J733" i="15"/>
  <c r="F734" i="15"/>
  <c r="I733" i="15"/>
  <c r="L733" i="15"/>
  <c r="Z733" i="8"/>
  <c r="W733" i="8"/>
  <c r="Y733" i="8"/>
  <c r="AA733" i="8"/>
  <c r="AB733" i="8"/>
  <c r="V733" i="8"/>
  <c r="N736" i="8"/>
  <c r="AG736" i="8" s="1"/>
  <c r="R737" i="17" s="1"/>
  <c r="I737" i="8"/>
  <c r="J736" i="8"/>
  <c r="T733" i="8"/>
  <c r="S734" i="8"/>
  <c r="U734" i="8" s="1"/>
  <c r="J734" i="15" l="1"/>
  <c r="L734" i="15"/>
  <c r="H734" i="15"/>
  <c r="N734" i="15"/>
  <c r="M734" i="15"/>
  <c r="O734" i="15"/>
  <c r="I734" i="15"/>
  <c r="F735" i="15"/>
  <c r="G734" i="15"/>
  <c r="W734" i="8"/>
  <c r="AB734" i="8"/>
  <c r="V734" i="8"/>
  <c r="Y734" i="8"/>
  <c r="Z734" i="8"/>
  <c r="AA734" i="8"/>
  <c r="N737" i="8"/>
  <c r="AG737" i="8" s="1"/>
  <c r="R738" i="17" s="1"/>
  <c r="I738" i="8"/>
  <c r="J737" i="8"/>
  <c r="T734" i="8"/>
  <c r="S735" i="8"/>
  <c r="U735" i="8" s="1"/>
  <c r="L735" i="15" l="1"/>
  <c r="J735" i="15"/>
  <c r="H735" i="15"/>
  <c r="F736" i="15"/>
  <c r="N735" i="15"/>
  <c r="I735" i="15"/>
  <c r="G735" i="15"/>
  <c r="M735" i="15"/>
  <c r="O735" i="15"/>
  <c r="Z735" i="8"/>
  <c r="V735" i="8"/>
  <c r="AB735" i="8"/>
  <c r="W735" i="8"/>
  <c r="Y735" i="8"/>
  <c r="AA735" i="8"/>
  <c r="N738" i="8"/>
  <c r="AG738" i="8" s="1"/>
  <c r="R739" i="17" s="1"/>
  <c r="I739" i="8"/>
  <c r="J738" i="8"/>
  <c r="T735" i="8"/>
  <c r="S736" i="8"/>
  <c r="U736" i="8" s="1"/>
  <c r="F737" i="15" l="1"/>
  <c r="G736" i="15"/>
  <c r="J736" i="15"/>
  <c r="N736" i="15"/>
  <c r="H736" i="15"/>
  <c r="L736" i="15"/>
  <c r="O736" i="15"/>
  <c r="I736" i="15"/>
  <c r="M736" i="15"/>
  <c r="W736" i="8"/>
  <c r="AB736" i="8"/>
  <c r="AA736" i="8"/>
  <c r="V736" i="8"/>
  <c r="Y736" i="8"/>
  <c r="Z736" i="8"/>
  <c r="N739" i="8"/>
  <c r="AG739" i="8" s="1"/>
  <c r="R740" i="17" s="1"/>
  <c r="I740" i="8"/>
  <c r="J739" i="8"/>
  <c r="T736" i="8"/>
  <c r="S737" i="8"/>
  <c r="U737" i="8" s="1"/>
  <c r="M737" i="15" l="1"/>
  <c r="J737" i="15"/>
  <c r="H737" i="15"/>
  <c r="F738" i="15"/>
  <c r="O737" i="15"/>
  <c r="I737" i="15"/>
  <c r="L737" i="15"/>
  <c r="N737" i="15"/>
  <c r="G737" i="15"/>
  <c r="Z737" i="8"/>
  <c r="AA737" i="8"/>
  <c r="V737" i="8"/>
  <c r="AB737" i="8"/>
  <c r="W737" i="8"/>
  <c r="Y737" i="8"/>
  <c r="N740" i="8"/>
  <c r="AG740" i="8" s="1"/>
  <c r="R741" i="17" s="1"/>
  <c r="I741" i="8"/>
  <c r="J740" i="8"/>
  <c r="T737" i="8"/>
  <c r="S738" i="8"/>
  <c r="U738" i="8" s="1"/>
  <c r="F739" i="15" l="1"/>
  <c r="G738" i="15"/>
  <c r="J738" i="15"/>
  <c r="L738" i="15"/>
  <c r="H738" i="15"/>
  <c r="N738" i="15"/>
  <c r="M738" i="15"/>
  <c r="O738" i="15"/>
  <c r="I738" i="15"/>
  <c r="W738" i="8"/>
  <c r="AB738" i="8"/>
  <c r="Z738" i="8"/>
  <c r="AA738" i="8"/>
  <c r="V738" i="8"/>
  <c r="Y738" i="8"/>
  <c r="N741" i="8"/>
  <c r="AG741" i="8" s="1"/>
  <c r="R742" i="17" s="1"/>
  <c r="I742" i="8"/>
  <c r="J741" i="8"/>
  <c r="T738" i="8"/>
  <c r="S739" i="8"/>
  <c r="U739" i="8" s="1"/>
  <c r="O739" i="15" l="1"/>
  <c r="G739" i="15"/>
  <c r="N739" i="15"/>
  <c r="M739" i="15"/>
  <c r="H739" i="15"/>
  <c r="F740" i="15"/>
  <c r="J739" i="15"/>
  <c r="I739" i="15"/>
  <c r="L739" i="15"/>
  <c r="Z739" i="8"/>
  <c r="Y739" i="8"/>
  <c r="AA739" i="8"/>
  <c r="V739" i="8"/>
  <c r="AB739" i="8"/>
  <c r="W739" i="8"/>
  <c r="N742" i="8"/>
  <c r="AG742" i="8" s="1"/>
  <c r="R743" i="17" s="1"/>
  <c r="I743" i="8"/>
  <c r="J742" i="8"/>
  <c r="T739" i="8"/>
  <c r="S740" i="8"/>
  <c r="U740" i="8" s="1"/>
  <c r="N740" i="15" l="1"/>
  <c r="G740" i="15"/>
  <c r="O740" i="15"/>
  <c r="M740" i="15"/>
  <c r="H740" i="15"/>
  <c r="F741" i="15"/>
  <c r="I740" i="15"/>
  <c r="L740" i="15"/>
  <c r="J740" i="15"/>
  <c r="W740" i="8"/>
  <c r="Y740" i="8"/>
  <c r="Z740" i="8"/>
  <c r="AA740" i="8"/>
  <c r="AB740" i="8"/>
  <c r="V740" i="8"/>
  <c r="N743" i="8"/>
  <c r="AG743" i="8" s="1"/>
  <c r="R744" i="17" s="1"/>
  <c r="I744" i="8"/>
  <c r="J743" i="8"/>
  <c r="T740" i="8"/>
  <c r="S741" i="8"/>
  <c r="U741" i="8" s="1"/>
  <c r="L741" i="15" l="1"/>
  <c r="G741" i="15"/>
  <c r="J741" i="15"/>
  <c r="F742" i="15"/>
  <c r="H741" i="15"/>
  <c r="N741" i="15"/>
  <c r="M741" i="15"/>
  <c r="O741" i="15"/>
  <c r="I741" i="15"/>
  <c r="V741" i="8"/>
  <c r="AA741" i="8"/>
  <c r="W741" i="8"/>
  <c r="AB741" i="8"/>
  <c r="Y741" i="8"/>
  <c r="Z741" i="8"/>
  <c r="N744" i="8"/>
  <c r="AG744" i="8" s="1"/>
  <c r="R745" i="17" s="1"/>
  <c r="I745" i="8"/>
  <c r="J744" i="8"/>
  <c r="T741" i="8"/>
  <c r="S742" i="8"/>
  <c r="U742" i="8" s="1"/>
  <c r="N742" i="15" l="1"/>
  <c r="G742" i="15"/>
  <c r="M742" i="15"/>
  <c r="O742" i="15"/>
  <c r="H742" i="15"/>
  <c r="L742" i="15"/>
  <c r="I742" i="15"/>
  <c r="F743" i="15"/>
  <c r="J742" i="15"/>
  <c r="Y742" i="8"/>
  <c r="Z742" i="8"/>
  <c r="V742" i="8"/>
  <c r="AA742" i="8"/>
  <c r="W742" i="8"/>
  <c r="AB742" i="8"/>
  <c r="N745" i="8"/>
  <c r="AG745" i="8" s="1"/>
  <c r="R746" i="17" s="1"/>
  <c r="I746" i="8"/>
  <c r="J745" i="8"/>
  <c r="T742" i="8"/>
  <c r="S743" i="8"/>
  <c r="U743" i="8" s="1"/>
  <c r="M743" i="15" l="1"/>
  <c r="J743" i="15"/>
  <c r="H743" i="15"/>
  <c r="F744" i="15"/>
  <c r="O743" i="15"/>
  <c r="I743" i="15"/>
  <c r="L743" i="15"/>
  <c r="N743" i="15"/>
  <c r="G743" i="15"/>
  <c r="V743" i="8"/>
  <c r="AA743" i="8"/>
  <c r="W743" i="8"/>
  <c r="AB743" i="8"/>
  <c r="Y743" i="8"/>
  <c r="Z743" i="8"/>
  <c r="N746" i="8"/>
  <c r="AG746" i="8" s="1"/>
  <c r="R747" i="17" s="1"/>
  <c r="I747" i="8"/>
  <c r="J746" i="8"/>
  <c r="T743" i="8"/>
  <c r="S744" i="8"/>
  <c r="U744" i="8" s="1"/>
  <c r="M744" i="15" l="1"/>
  <c r="G744" i="15"/>
  <c r="J744" i="15"/>
  <c r="I744" i="15"/>
  <c r="H744" i="15"/>
  <c r="L744" i="15"/>
  <c r="O744" i="15"/>
  <c r="N744" i="15"/>
  <c r="F745" i="15"/>
  <c r="Y744" i="8"/>
  <c r="Z744" i="8"/>
  <c r="V744" i="8"/>
  <c r="AA744" i="8"/>
  <c r="W744" i="8"/>
  <c r="AB744" i="8"/>
  <c r="N747" i="8"/>
  <c r="AG747" i="8" s="1"/>
  <c r="R748" i="17" s="1"/>
  <c r="I748" i="8"/>
  <c r="J747" i="8"/>
  <c r="T744" i="8"/>
  <c r="S745" i="8"/>
  <c r="U745" i="8" s="1"/>
  <c r="I745" i="15" l="1"/>
  <c r="G745" i="15"/>
  <c r="L745" i="15"/>
  <c r="O745" i="15"/>
  <c r="H745" i="15"/>
  <c r="N745" i="15"/>
  <c r="M745" i="15"/>
  <c r="J745" i="15"/>
  <c r="F746" i="15"/>
  <c r="V745" i="8"/>
  <c r="AA745" i="8"/>
  <c r="W745" i="8"/>
  <c r="AB745" i="8"/>
  <c r="Y745" i="8"/>
  <c r="Z745" i="8"/>
  <c r="N748" i="8"/>
  <c r="AG748" i="8" s="1"/>
  <c r="R749" i="17" s="1"/>
  <c r="I749" i="8"/>
  <c r="J748" i="8"/>
  <c r="T745" i="8"/>
  <c r="S746" i="8"/>
  <c r="U746" i="8" s="1"/>
  <c r="I746" i="15" l="1"/>
  <c r="G746" i="15"/>
  <c r="J746" i="15"/>
  <c r="F747" i="15"/>
  <c r="H746" i="15"/>
  <c r="N746" i="15"/>
  <c r="L746" i="15"/>
  <c r="O746" i="15"/>
  <c r="M746" i="15"/>
  <c r="Y746" i="8"/>
  <c r="Z746" i="8"/>
  <c r="V746" i="8"/>
  <c r="AA746" i="8"/>
  <c r="W746" i="8"/>
  <c r="AB746" i="8"/>
  <c r="N749" i="8"/>
  <c r="AG749" i="8" s="1"/>
  <c r="R750" i="17" s="1"/>
  <c r="I750" i="8"/>
  <c r="J749" i="8"/>
  <c r="T746" i="8"/>
  <c r="S747" i="8"/>
  <c r="U747" i="8" s="1"/>
  <c r="L747" i="15" l="1"/>
  <c r="G747" i="15"/>
  <c r="M747" i="15"/>
  <c r="J747" i="15"/>
  <c r="F748" i="15"/>
  <c r="H747" i="15"/>
  <c r="N747" i="15"/>
  <c r="O747" i="15"/>
  <c r="I747" i="15"/>
  <c r="V747" i="8"/>
  <c r="AA747" i="8"/>
  <c r="W747" i="8"/>
  <c r="AB747" i="8"/>
  <c r="Y747" i="8"/>
  <c r="Z747" i="8"/>
  <c r="N750" i="8"/>
  <c r="AG750" i="8" s="1"/>
  <c r="R751" i="17" s="1"/>
  <c r="I751" i="8"/>
  <c r="J750" i="8"/>
  <c r="T747" i="8"/>
  <c r="S748" i="8"/>
  <c r="U748" i="8" s="1"/>
  <c r="O748" i="15" l="1"/>
  <c r="G748" i="15"/>
  <c r="I748" i="15"/>
  <c r="L748" i="15"/>
  <c r="H748" i="15"/>
  <c r="F749" i="15"/>
  <c r="N748" i="15"/>
  <c r="J748" i="15"/>
  <c r="M748" i="15"/>
  <c r="Y748" i="8"/>
  <c r="Z748" i="8"/>
  <c r="V748" i="8"/>
  <c r="AA748" i="8"/>
  <c r="AB748" i="8"/>
  <c r="W748" i="8"/>
  <c r="N751" i="8"/>
  <c r="AG751" i="8" s="1"/>
  <c r="R752" i="17" s="1"/>
  <c r="I752" i="8"/>
  <c r="J751" i="8"/>
  <c r="T748" i="8"/>
  <c r="S749" i="8"/>
  <c r="U749" i="8" s="1"/>
  <c r="L749" i="15" l="1"/>
  <c r="G749" i="15"/>
  <c r="N749" i="15"/>
  <c r="M749" i="15"/>
  <c r="H749" i="15"/>
  <c r="J749" i="15"/>
  <c r="F750" i="15"/>
  <c r="O749" i="15"/>
  <c r="I749" i="15"/>
  <c r="V749" i="8"/>
  <c r="AA749" i="8"/>
  <c r="W749" i="8"/>
  <c r="AB749" i="8"/>
  <c r="Y749" i="8"/>
  <c r="Z749" i="8"/>
  <c r="N752" i="8"/>
  <c r="AG752" i="8" s="1"/>
  <c r="R753" i="17" s="1"/>
  <c r="I753" i="8"/>
  <c r="J752" i="8"/>
  <c r="T749" i="8"/>
  <c r="S750" i="8"/>
  <c r="U750" i="8" s="1"/>
  <c r="O750" i="15" l="1"/>
  <c r="G750" i="15"/>
  <c r="N750" i="15"/>
  <c r="F751" i="15"/>
  <c r="H750" i="15"/>
  <c r="J750" i="15"/>
  <c r="L750" i="15"/>
  <c r="I750" i="15"/>
  <c r="M750" i="15"/>
  <c r="Y750" i="8"/>
  <c r="Z750" i="8"/>
  <c r="V750" i="8"/>
  <c r="AA750" i="8"/>
  <c r="W750" i="8"/>
  <c r="AB750" i="8"/>
  <c r="N753" i="8"/>
  <c r="AG753" i="8" s="1"/>
  <c r="R754" i="17" s="1"/>
  <c r="I754" i="8"/>
  <c r="J753" i="8"/>
  <c r="T750" i="8"/>
  <c r="S751" i="8"/>
  <c r="U751" i="8" s="1"/>
  <c r="I751" i="15" l="1"/>
  <c r="G751" i="15"/>
  <c r="L751" i="15"/>
  <c r="O751" i="15"/>
  <c r="H751" i="15"/>
  <c r="N751" i="15"/>
  <c r="M751" i="15"/>
  <c r="J751" i="15"/>
  <c r="F752" i="15"/>
  <c r="V751" i="8"/>
  <c r="AA751" i="8"/>
  <c r="W751" i="8"/>
  <c r="AB751" i="8"/>
  <c r="Y751" i="8"/>
  <c r="Z751" i="8"/>
  <c r="N754" i="8"/>
  <c r="AG754" i="8" s="1"/>
  <c r="R755" i="17" s="1"/>
  <c r="I755" i="8"/>
  <c r="J754" i="8"/>
  <c r="T751" i="8"/>
  <c r="S752" i="8"/>
  <c r="U752" i="8" s="1"/>
  <c r="M752" i="15" l="1"/>
  <c r="G752" i="15"/>
  <c r="J752" i="15"/>
  <c r="O752" i="15"/>
  <c r="H752" i="15"/>
  <c r="L752" i="15"/>
  <c r="I752" i="15"/>
  <c r="N752" i="15"/>
  <c r="F753" i="15"/>
  <c r="Y752" i="8"/>
  <c r="Z752" i="8"/>
  <c r="V752" i="8"/>
  <c r="AA752" i="8"/>
  <c r="W752" i="8"/>
  <c r="AB752" i="8"/>
  <c r="N755" i="8"/>
  <c r="AG755" i="8" s="1"/>
  <c r="R756" i="17" s="1"/>
  <c r="I756" i="8"/>
  <c r="J755" i="8"/>
  <c r="T752" i="8"/>
  <c r="S753" i="8"/>
  <c r="U753" i="8" s="1"/>
  <c r="F754" i="15" l="1"/>
  <c r="G753" i="15"/>
  <c r="N753" i="15"/>
  <c r="M753" i="15"/>
  <c r="H753" i="15"/>
  <c r="O753" i="15"/>
  <c r="I753" i="15"/>
  <c r="L753" i="15"/>
  <c r="J753" i="15"/>
  <c r="V753" i="8"/>
  <c r="AA753" i="8"/>
  <c r="W753" i="8"/>
  <c r="AB753" i="8"/>
  <c r="Y753" i="8"/>
  <c r="Z753" i="8"/>
  <c r="N756" i="8"/>
  <c r="AG756" i="8" s="1"/>
  <c r="R757" i="17" s="1"/>
  <c r="I757" i="8"/>
  <c r="J756" i="8"/>
  <c r="T753" i="8"/>
  <c r="S754" i="8"/>
  <c r="U754" i="8" s="1"/>
  <c r="M754" i="15" l="1"/>
  <c r="G754" i="15"/>
  <c r="O754" i="15"/>
  <c r="I754" i="15"/>
  <c r="H754" i="15"/>
  <c r="F755" i="15"/>
  <c r="N754" i="15"/>
  <c r="L754" i="15"/>
  <c r="J754" i="15"/>
  <c r="Y754" i="8"/>
  <c r="Z754" i="8"/>
  <c r="V754" i="8"/>
  <c r="AA754" i="8"/>
  <c r="W754" i="8"/>
  <c r="AB754" i="8"/>
  <c r="N757" i="8"/>
  <c r="AG757" i="8" s="1"/>
  <c r="R758" i="17" s="1"/>
  <c r="I758" i="8"/>
  <c r="J757" i="8"/>
  <c r="T754" i="8"/>
  <c r="S755" i="8"/>
  <c r="U755" i="8" s="1"/>
  <c r="O755" i="15" l="1"/>
  <c r="G755" i="15"/>
  <c r="I755" i="15"/>
  <c r="L755" i="15"/>
  <c r="H755" i="15"/>
  <c r="J755" i="15"/>
  <c r="F756" i="15"/>
  <c r="N755" i="15"/>
  <c r="M755" i="15"/>
  <c r="V755" i="8"/>
  <c r="AA755" i="8"/>
  <c r="W755" i="8"/>
  <c r="AB755" i="8"/>
  <c r="Y755" i="8"/>
  <c r="Z755" i="8"/>
  <c r="N758" i="8"/>
  <c r="AG758" i="8" s="1"/>
  <c r="R759" i="17" s="1"/>
  <c r="I759" i="8"/>
  <c r="J758" i="8"/>
  <c r="T755" i="8"/>
  <c r="S756" i="8"/>
  <c r="U756" i="8" s="1"/>
  <c r="N756" i="15" l="1"/>
  <c r="G756" i="15"/>
  <c r="J756" i="15"/>
  <c r="M756" i="15"/>
  <c r="H756" i="15"/>
  <c r="L756" i="15"/>
  <c r="O756" i="15"/>
  <c r="F757" i="15"/>
  <c r="I756" i="15"/>
  <c r="Y756" i="8"/>
  <c r="Z756" i="8"/>
  <c r="V756" i="8"/>
  <c r="AA756" i="8"/>
  <c r="AB756" i="8"/>
  <c r="W756" i="8"/>
  <c r="N759" i="8"/>
  <c r="AG759" i="8" s="1"/>
  <c r="R760" i="17" s="1"/>
  <c r="I760" i="8"/>
  <c r="J759" i="8"/>
  <c r="T756" i="8"/>
  <c r="S757" i="8"/>
  <c r="U757" i="8" s="1"/>
  <c r="N757" i="15" l="1"/>
  <c r="G757" i="15"/>
  <c r="M757" i="15"/>
  <c r="J757" i="15"/>
  <c r="H757" i="15"/>
  <c r="F758" i="15"/>
  <c r="I757" i="15"/>
  <c r="L757" i="15"/>
  <c r="O757" i="15"/>
  <c r="V757" i="8"/>
  <c r="AA757" i="8"/>
  <c r="W757" i="8"/>
  <c r="AB757" i="8"/>
  <c r="Y757" i="8"/>
  <c r="Z757" i="8"/>
  <c r="N760" i="8"/>
  <c r="AG760" i="8" s="1"/>
  <c r="R761" i="17" s="1"/>
  <c r="I761" i="8"/>
  <c r="J760" i="8"/>
  <c r="T757" i="8"/>
  <c r="S758" i="8"/>
  <c r="U758" i="8" s="1"/>
  <c r="F759" i="15" l="1"/>
  <c r="G758" i="15"/>
  <c r="J758" i="15"/>
  <c r="L758" i="15"/>
  <c r="H758" i="15"/>
  <c r="N758" i="15"/>
  <c r="M758" i="15"/>
  <c r="O758" i="15"/>
  <c r="I758" i="15"/>
  <c r="Y758" i="8"/>
  <c r="Z758" i="8"/>
  <c r="V758" i="8"/>
  <c r="AA758" i="8"/>
  <c r="W758" i="8"/>
  <c r="AB758" i="8"/>
  <c r="N761" i="8"/>
  <c r="AG761" i="8" s="1"/>
  <c r="R762" i="17" s="1"/>
  <c r="I762" i="8"/>
  <c r="J761" i="8"/>
  <c r="T758" i="8"/>
  <c r="S759" i="8"/>
  <c r="U759" i="8" s="1"/>
  <c r="L759" i="15" l="1"/>
  <c r="G759" i="15"/>
  <c r="J759" i="15"/>
  <c r="F760" i="15"/>
  <c r="H759" i="15"/>
  <c r="N759" i="15"/>
  <c r="M759" i="15"/>
  <c r="O759" i="15"/>
  <c r="I759" i="15"/>
  <c r="V759" i="8"/>
  <c r="AA759" i="8"/>
  <c r="W759" i="8"/>
  <c r="AB759" i="8"/>
  <c r="Y759" i="8"/>
  <c r="Z759" i="8"/>
  <c r="N762" i="8"/>
  <c r="AG762" i="8" s="1"/>
  <c r="R763" i="17" s="1"/>
  <c r="I763" i="8"/>
  <c r="J762" i="8"/>
  <c r="T759" i="8"/>
  <c r="S760" i="8"/>
  <c r="U760" i="8" s="1"/>
  <c r="N760" i="15" l="1"/>
  <c r="G760" i="15"/>
  <c r="J760" i="15"/>
  <c r="M760" i="15"/>
  <c r="H760" i="15"/>
  <c r="L760" i="15"/>
  <c r="O760" i="15"/>
  <c r="F761" i="15"/>
  <c r="I760" i="15"/>
  <c r="Y760" i="8"/>
  <c r="Z760" i="8"/>
  <c r="V760" i="8"/>
  <c r="AA760" i="8"/>
  <c r="W760" i="8"/>
  <c r="AB760" i="8"/>
  <c r="N763" i="8"/>
  <c r="AG763" i="8" s="1"/>
  <c r="R764" i="17" s="1"/>
  <c r="I764" i="8"/>
  <c r="J763" i="8"/>
  <c r="T760" i="8"/>
  <c r="S761" i="8"/>
  <c r="U761" i="8" s="1"/>
  <c r="N761" i="15" l="1"/>
  <c r="M761" i="15"/>
  <c r="H761" i="15"/>
  <c r="J761" i="15"/>
  <c r="F762" i="15"/>
  <c r="O761" i="15"/>
  <c r="I761" i="15"/>
  <c r="L761" i="15"/>
  <c r="G761" i="15"/>
  <c r="V761" i="8"/>
  <c r="AA761" i="8"/>
  <c r="W761" i="8"/>
  <c r="AB761" i="8"/>
  <c r="Y761" i="8"/>
  <c r="Z761" i="8"/>
  <c r="N764" i="8"/>
  <c r="AG764" i="8" s="1"/>
  <c r="R765" i="17" s="1"/>
  <c r="I765" i="8"/>
  <c r="J764" i="8"/>
  <c r="T761" i="8"/>
  <c r="S762" i="8"/>
  <c r="U762" i="8" s="1"/>
  <c r="F763" i="15" l="1"/>
  <c r="G762" i="15"/>
  <c r="J762" i="15"/>
  <c r="I762" i="15"/>
  <c r="H762" i="15"/>
  <c r="N762" i="15"/>
  <c r="L762" i="15"/>
  <c r="O762" i="15"/>
  <c r="M762" i="15"/>
  <c r="Y762" i="8"/>
  <c r="Z762" i="8"/>
  <c r="V762" i="8"/>
  <c r="AA762" i="8"/>
  <c r="W762" i="8"/>
  <c r="AB762" i="8"/>
  <c r="N765" i="8"/>
  <c r="AG765" i="8" s="1"/>
  <c r="R766" i="17" s="1"/>
  <c r="I766" i="8"/>
  <c r="J765" i="8"/>
  <c r="T762" i="8"/>
  <c r="S763" i="8"/>
  <c r="U763" i="8" s="1"/>
  <c r="O763" i="15" l="1"/>
  <c r="G763" i="15"/>
  <c r="N763" i="15"/>
  <c r="M763" i="15"/>
  <c r="H763" i="15"/>
  <c r="J763" i="15"/>
  <c r="F764" i="15"/>
  <c r="I763" i="15"/>
  <c r="L763" i="15"/>
  <c r="V763" i="8"/>
  <c r="AA763" i="8"/>
  <c r="W763" i="8"/>
  <c r="AB763" i="8"/>
  <c r="Y763" i="8"/>
  <c r="Z763" i="8"/>
  <c r="N766" i="8"/>
  <c r="AG766" i="8" s="1"/>
  <c r="R767" i="17" s="1"/>
  <c r="I767" i="8"/>
  <c r="J766" i="8"/>
  <c r="T763" i="8"/>
  <c r="S764" i="8"/>
  <c r="U764" i="8" s="1"/>
  <c r="L764" i="15" l="1"/>
  <c r="G764" i="15"/>
  <c r="O764" i="15"/>
  <c r="N764" i="15"/>
  <c r="H764" i="15"/>
  <c r="F765" i="15"/>
  <c r="I764" i="15"/>
  <c r="J764" i="15"/>
  <c r="M764" i="15"/>
  <c r="Y764" i="8"/>
  <c r="Z764" i="8"/>
  <c r="V764" i="8"/>
  <c r="AA764" i="8"/>
  <c r="AB764" i="8"/>
  <c r="W764" i="8"/>
  <c r="N767" i="8"/>
  <c r="AG767" i="8" s="1"/>
  <c r="R768" i="17" s="1"/>
  <c r="I768" i="8"/>
  <c r="J767" i="8"/>
  <c r="T764" i="8"/>
  <c r="S765" i="8"/>
  <c r="U765" i="8" s="1"/>
  <c r="F766" i="15" l="1"/>
  <c r="G765" i="15"/>
  <c r="N765" i="15"/>
  <c r="M765" i="15"/>
  <c r="H765" i="15"/>
  <c r="O765" i="15"/>
  <c r="I765" i="15"/>
  <c r="L765" i="15"/>
  <c r="J765" i="15"/>
  <c r="V765" i="8"/>
  <c r="AA765" i="8"/>
  <c r="W765" i="8"/>
  <c r="AB765" i="8"/>
  <c r="Y765" i="8"/>
  <c r="Z765" i="8"/>
  <c r="N768" i="8"/>
  <c r="AG768" i="8" s="1"/>
  <c r="R769" i="17" s="1"/>
  <c r="I769" i="8"/>
  <c r="J768" i="8"/>
  <c r="T765" i="8"/>
  <c r="S766" i="8"/>
  <c r="U766" i="8" s="1"/>
  <c r="O766" i="15" l="1"/>
  <c r="G766" i="15"/>
  <c r="N766" i="15"/>
  <c r="F767" i="15"/>
  <c r="H766" i="15"/>
  <c r="J766" i="15"/>
  <c r="L766" i="15"/>
  <c r="I766" i="15"/>
  <c r="M766" i="15"/>
  <c r="Y766" i="8"/>
  <c r="Z766" i="8"/>
  <c r="V766" i="8"/>
  <c r="AA766" i="8"/>
  <c r="W766" i="8"/>
  <c r="AB766" i="8"/>
  <c r="N769" i="8"/>
  <c r="AG769" i="8" s="1"/>
  <c r="R770" i="17" s="1"/>
  <c r="I770" i="8"/>
  <c r="J769" i="8"/>
  <c r="T766" i="8"/>
  <c r="S767" i="8"/>
  <c r="U767" i="8" s="1"/>
  <c r="L767" i="15" l="1"/>
  <c r="G767" i="15"/>
  <c r="I767" i="15"/>
  <c r="N767" i="15"/>
  <c r="M767" i="15"/>
  <c r="H767" i="15"/>
  <c r="J767" i="15"/>
  <c r="F768" i="15"/>
  <c r="O767" i="15"/>
  <c r="V767" i="8"/>
  <c r="AA767" i="8"/>
  <c r="W767" i="8"/>
  <c r="AB767" i="8"/>
  <c r="Y767" i="8"/>
  <c r="Z767" i="8"/>
  <c r="N770" i="8"/>
  <c r="AG770" i="8" s="1"/>
  <c r="R771" i="17" s="1"/>
  <c r="I771" i="8"/>
  <c r="J770" i="8"/>
  <c r="T767" i="8"/>
  <c r="S768" i="8"/>
  <c r="U768" i="8" s="1"/>
  <c r="L768" i="15" l="1"/>
  <c r="G768" i="15"/>
  <c r="I768" i="15"/>
  <c r="N768" i="15"/>
  <c r="H768" i="15"/>
  <c r="F769" i="15"/>
  <c r="M768" i="15"/>
  <c r="J768" i="15"/>
  <c r="O768" i="15"/>
  <c r="Y768" i="8"/>
  <c r="Z768" i="8"/>
  <c r="V768" i="8"/>
  <c r="AA768" i="8"/>
  <c r="W768" i="8"/>
  <c r="AB768" i="8"/>
  <c r="N771" i="8"/>
  <c r="AG771" i="8" s="1"/>
  <c r="R772" i="17" s="1"/>
  <c r="I772" i="8"/>
  <c r="J771" i="8"/>
  <c r="T768" i="8"/>
  <c r="S769" i="8"/>
  <c r="U769" i="8" s="1"/>
  <c r="L769" i="15" l="1"/>
  <c r="O769" i="15"/>
  <c r="H769" i="15"/>
  <c r="N769" i="15"/>
  <c r="M769" i="15"/>
  <c r="J769" i="15"/>
  <c r="F770" i="15"/>
  <c r="I769" i="15"/>
  <c r="G769" i="15"/>
  <c r="V769" i="8"/>
  <c r="AA769" i="8"/>
  <c r="W769" i="8"/>
  <c r="AB769" i="8"/>
  <c r="Y769" i="8"/>
  <c r="Z769" i="8"/>
  <c r="N772" i="8"/>
  <c r="AG772" i="8" s="1"/>
  <c r="R773" i="17" s="1"/>
  <c r="I773" i="8"/>
  <c r="J772" i="8"/>
  <c r="T769" i="8"/>
  <c r="S770" i="8"/>
  <c r="U770" i="8" s="1"/>
  <c r="M770" i="15" l="1"/>
  <c r="G770" i="15"/>
  <c r="O770" i="15"/>
  <c r="I770" i="15"/>
  <c r="H770" i="15"/>
  <c r="F771" i="15"/>
  <c r="N770" i="15"/>
  <c r="L770" i="15"/>
  <c r="J770" i="15"/>
  <c r="Y770" i="8"/>
  <c r="Z770" i="8"/>
  <c r="V770" i="8"/>
  <c r="AA770" i="8"/>
  <c r="W770" i="8"/>
  <c r="AB770" i="8"/>
  <c r="N773" i="8"/>
  <c r="AG773" i="8" s="1"/>
  <c r="R774" i="17" s="1"/>
  <c r="I774" i="8"/>
  <c r="J773" i="8"/>
  <c r="T770" i="8"/>
  <c r="S771" i="8"/>
  <c r="U771" i="8" s="1"/>
  <c r="F772" i="15" l="1"/>
  <c r="G771" i="15"/>
  <c r="N771" i="15"/>
  <c r="M771" i="15"/>
  <c r="H771" i="15"/>
  <c r="O771" i="15"/>
  <c r="I771" i="15"/>
  <c r="L771" i="15"/>
  <c r="J771" i="15"/>
  <c r="V771" i="8"/>
  <c r="AA771" i="8"/>
  <c r="W771" i="8"/>
  <c r="AB771" i="8"/>
  <c r="Y771" i="8"/>
  <c r="Z771" i="8"/>
  <c r="N774" i="8"/>
  <c r="AG774" i="8" s="1"/>
  <c r="R775" i="17" s="1"/>
  <c r="I775" i="8"/>
  <c r="J774" i="8"/>
  <c r="T771" i="8"/>
  <c r="S772" i="8"/>
  <c r="U772" i="8" s="1"/>
  <c r="J772" i="15" l="1"/>
  <c r="G772" i="15"/>
  <c r="N772" i="15"/>
  <c r="F773" i="15"/>
  <c r="H772" i="15"/>
  <c r="M772" i="15"/>
  <c r="I772" i="15"/>
  <c r="L772" i="15"/>
  <c r="O772" i="15"/>
  <c r="Y772" i="8"/>
  <c r="Z772" i="8"/>
  <c r="V772" i="8"/>
  <c r="AA772" i="8"/>
  <c r="AB772" i="8"/>
  <c r="W772" i="8"/>
  <c r="N775" i="8"/>
  <c r="AG775" i="8" s="1"/>
  <c r="R776" i="17" s="1"/>
  <c r="I776" i="8"/>
  <c r="J775" i="8"/>
  <c r="T772" i="8"/>
  <c r="S773" i="8"/>
  <c r="U773" i="8" s="1"/>
  <c r="N773" i="15" l="1"/>
  <c r="G773" i="15"/>
  <c r="L773" i="15"/>
  <c r="M773" i="15"/>
  <c r="J773" i="15"/>
  <c r="H773" i="15"/>
  <c r="F774" i="15"/>
  <c r="O773" i="15"/>
  <c r="I773" i="15"/>
  <c r="V773" i="8"/>
  <c r="AA773" i="8"/>
  <c r="W773" i="8"/>
  <c r="AB773" i="8"/>
  <c r="Y773" i="8"/>
  <c r="Z773" i="8"/>
  <c r="N776" i="8"/>
  <c r="AG776" i="8" s="1"/>
  <c r="R777" i="17" s="1"/>
  <c r="I777" i="8"/>
  <c r="J776" i="8"/>
  <c r="T773" i="8"/>
  <c r="S774" i="8"/>
  <c r="U774" i="8" s="1"/>
  <c r="J774" i="15" l="1"/>
  <c r="G774" i="15"/>
  <c r="O774" i="15"/>
  <c r="M774" i="15"/>
  <c r="H774" i="15"/>
  <c r="F775" i="15"/>
  <c r="I774" i="15"/>
  <c r="L774" i="15"/>
  <c r="N774" i="15"/>
  <c r="Y774" i="8"/>
  <c r="Z774" i="8"/>
  <c r="V774" i="8"/>
  <c r="AA774" i="8"/>
  <c r="W774" i="8"/>
  <c r="AB774" i="8"/>
  <c r="N777" i="8"/>
  <c r="AG777" i="8" s="1"/>
  <c r="R778" i="17" s="1"/>
  <c r="I778" i="8"/>
  <c r="J777" i="8"/>
  <c r="T774" i="8"/>
  <c r="S775" i="8"/>
  <c r="U775" i="8" s="1"/>
  <c r="O775" i="15" l="1"/>
  <c r="G775" i="15"/>
  <c r="N775" i="15"/>
  <c r="M775" i="15"/>
  <c r="H775" i="15"/>
  <c r="J775" i="15"/>
  <c r="F776" i="15"/>
  <c r="I775" i="15"/>
  <c r="L775" i="15"/>
  <c r="V775" i="8"/>
  <c r="AA775" i="8"/>
  <c r="W775" i="8"/>
  <c r="AB775" i="8"/>
  <c r="Y775" i="8"/>
  <c r="Z775" i="8"/>
  <c r="N778" i="8"/>
  <c r="AG778" i="8" s="1"/>
  <c r="R779" i="17" s="1"/>
  <c r="I779" i="8"/>
  <c r="J778" i="8"/>
  <c r="T775" i="8"/>
  <c r="S776" i="8"/>
  <c r="U776" i="8" s="1"/>
  <c r="M776" i="15" l="1"/>
  <c r="G776" i="15"/>
  <c r="J776" i="15"/>
  <c r="O776" i="15"/>
  <c r="H776" i="15"/>
  <c r="L776" i="15"/>
  <c r="F777" i="15"/>
  <c r="N776" i="15"/>
  <c r="I776" i="15"/>
  <c r="Y776" i="8"/>
  <c r="Z776" i="8"/>
  <c r="V776" i="8"/>
  <c r="AA776" i="8"/>
  <c r="W776" i="8"/>
  <c r="AB776" i="8"/>
  <c r="N779" i="8"/>
  <c r="AG779" i="8" s="1"/>
  <c r="R780" i="17" s="1"/>
  <c r="I780" i="8"/>
  <c r="J779" i="8"/>
  <c r="T776" i="8"/>
  <c r="S777" i="8"/>
  <c r="U777" i="8" s="1"/>
  <c r="N777" i="15" l="1"/>
  <c r="G777" i="15"/>
  <c r="M777" i="15"/>
  <c r="O777" i="15"/>
  <c r="H777" i="15"/>
  <c r="I777" i="15"/>
  <c r="L777" i="15"/>
  <c r="J777" i="15"/>
  <c r="F778" i="15"/>
  <c r="V777" i="8"/>
  <c r="AA777" i="8"/>
  <c r="W777" i="8"/>
  <c r="AB777" i="8"/>
  <c r="Y777" i="8"/>
  <c r="Z777" i="8"/>
  <c r="N780" i="8"/>
  <c r="AG780" i="8" s="1"/>
  <c r="R781" i="17" s="1"/>
  <c r="I781" i="8"/>
  <c r="J780" i="8"/>
  <c r="T777" i="8"/>
  <c r="S778" i="8"/>
  <c r="U778" i="8" s="1"/>
  <c r="F779" i="15" l="1"/>
  <c r="G778" i="15"/>
  <c r="J778" i="15"/>
  <c r="L778" i="15"/>
  <c r="H778" i="15"/>
  <c r="N778" i="15"/>
  <c r="I778" i="15"/>
  <c r="O778" i="15"/>
  <c r="M778" i="15"/>
  <c r="Y778" i="8"/>
  <c r="Z778" i="8"/>
  <c r="V778" i="8"/>
  <c r="AA778" i="8"/>
  <c r="W778" i="8"/>
  <c r="AB778" i="8"/>
  <c r="N781" i="8"/>
  <c r="AG781" i="8" s="1"/>
  <c r="R782" i="17" s="1"/>
  <c r="I782" i="8"/>
  <c r="J781" i="8"/>
  <c r="T778" i="8"/>
  <c r="S779" i="8"/>
  <c r="U779" i="8" s="1"/>
  <c r="O779" i="15" l="1"/>
  <c r="G779" i="15"/>
  <c r="I779" i="15"/>
  <c r="L779" i="15"/>
  <c r="H779" i="15"/>
  <c r="N779" i="15"/>
  <c r="M779" i="15"/>
  <c r="J779" i="15"/>
  <c r="F780" i="15"/>
  <c r="V779" i="8"/>
  <c r="AA779" i="8"/>
  <c r="W779" i="8"/>
  <c r="AB779" i="8"/>
  <c r="Y779" i="8"/>
  <c r="Z779" i="8"/>
  <c r="N782" i="8"/>
  <c r="AG782" i="8" s="1"/>
  <c r="R783" i="17" s="1"/>
  <c r="I783" i="8"/>
  <c r="J782" i="8"/>
  <c r="T779" i="8"/>
  <c r="S780" i="8"/>
  <c r="U780" i="8" s="1"/>
  <c r="F781" i="15" l="1"/>
  <c r="G780" i="15"/>
  <c r="M780" i="15"/>
  <c r="L780" i="15"/>
  <c r="H780" i="15"/>
  <c r="I780" i="15"/>
  <c r="N780" i="15"/>
  <c r="O780" i="15"/>
  <c r="J780" i="15"/>
  <c r="Y780" i="8"/>
  <c r="Z780" i="8"/>
  <c r="V780" i="8"/>
  <c r="AA780" i="8"/>
  <c r="AB780" i="8"/>
  <c r="W780" i="8"/>
  <c r="N783" i="8"/>
  <c r="AG783" i="8" s="1"/>
  <c r="R784" i="17" s="1"/>
  <c r="I784" i="8"/>
  <c r="J783" i="8"/>
  <c r="T780" i="8"/>
  <c r="S781" i="8"/>
  <c r="U781" i="8" s="1"/>
  <c r="I781" i="15" l="1"/>
  <c r="G781" i="15"/>
  <c r="F782" i="15"/>
  <c r="L781" i="15"/>
  <c r="O781" i="15"/>
  <c r="H781" i="15"/>
  <c r="N781" i="15"/>
  <c r="M781" i="15"/>
  <c r="J781" i="15"/>
  <c r="V781" i="8"/>
  <c r="AA781" i="8"/>
  <c r="W781" i="8"/>
  <c r="AB781" i="8"/>
  <c r="Y781" i="8"/>
  <c r="Z781" i="8"/>
  <c r="N784" i="8"/>
  <c r="AG784" i="8" s="1"/>
  <c r="R785" i="17" s="1"/>
  <c r="I785" i="8"/>
  <c r="J784" i="8"/>
  <c r="T781" i="8"/>
  <c r="S782" i="8"/>
  <c r="U782" i="8" s="1"/>
  <c r="F783" i="15" l="1"/>
  <c r="G782" i="15"/>
  <c r="N782" i="15"/>
  <c r="M782" i="15"/>
  <c r="H782" i="15"/>
  <c r="J782" i="15"/>
  <c r="L782" i="15"/>
  <c r="O782" i="15"/>
  <c r="I782" i="15"/>
  <c r="Y782" i="8"/>
  <c r="Z782" i="8"/>
  <c r="V782" i="8"/>
  <c r="AA782" i="8"/>
  <c r="W782" i="8"/>
  <c r="AB782" i="8"/>
  <c r="N785" i="8"/>
  <c r="AG785" i="8" s="1"/>
  <c r="R786" i="17" s="1"/>
  <c r="I786" i="8"/>
  <c r="J785" i="8"/>
  <c r="T782" i="8"/>
  <c r="S783" i="8"/>
  <c r="U783" i="8" s="1"/>
  <c r="N783" i="15" l="1"/>
  <c r="G783" i="15"/>
  <c r="M783" i="15"/>
  <c r="O783" i="15"/>
  <c r="H783" i="15"/>
  <c r="I783" i="15"/>
  <c r="L783" i="15"/>
  <c r="J783" i="15"/>
  <c r="F784" i="15"/>
  <c r="V783" i="8"/>
  <c r="AA783" i="8"/>
  <c r="W783" i="8"/>
  <c r="AB783" i="8"/>
  <c r="Y783" i="8"/>
  <c r="Z783" i="8"/>
  <c r="N786" i="8"/>
  <c r="AG786" i="8" s="1"/>
  <c r="R787" i="17" s="1"/>
  <c r="I787" i="8"/>
  <c r="J786" i="8"/>
  <c r="T783" i="8"/>
  <c r="S784" i="8"/>
  <c r="U784" i="8" s="1"/>
  <c r="L784" i="15" l="1"/>
  <c r="G784" i="15"/>
  <c r="I784" i="15"/>
  <c r="N784" i="15"/>
  <c r="H784" i="15"/>
  <c r="F785" i="15"/>
  <c r="M784" i="15"/>
  <c r="J784" i="15"/>
  <c r="O784" i="15"/>
  <c r="Y784" i="8"/>
  <c r="Z784" i="8"/>
  <c r="V784" i="8"/>
  <c r="AA784" i="8"/>
  <c r="W784" i="8"/>
  <c r="AB784" i="8"/>
  <c r="N787" i="8"/>
  <c r="AG787" i="8" s="1"/>
  <c r="R788" i="17" s="1"/>
  <c r="I788" i="8"/>
  <c r="J787" i="8"/>
  <c r="T784" i="8"/>
  <c r="S785" i="8"/>
  <c r="U785" i="8" s="1"/>
  <c r="N785" i="15" l="1"/>
  <c r="G785" i="15"/>
  <c r="M785" i="15"/>
  <c r="J785" i="15"/>
  <c r="H785" i="15"/>
  <c r="F786" i="15"/>
  <c r="O785" i="15"/>
  <c r="I785" i="15"/>
  <c r="L785" i="15"/>
  <c r="V785" i="8"/>
  <c r="AA785" i="8"/>
  <c r="W785" i="8"/>
  <c r="AB785" i="8"/>
  <c r="Y785" i="8"/>
  <c r="Z785" i="8"/>
  <c r="N788" i="8"/>
  <c r="AG788" i="8" s="1"/>
  <c r="R789" i="17" s="1"/>
  <c r="I789" i="8"/>
  <c r="J788" i="8"/>
  <c r="T785" i="8"/>
  <c r="S786" i="8"/>
  <c r="U786" i="8" s="1"/>
  <c r="F787" i="15" l="1"/>
  <c r="G786" i="15"/>
  <c r="J786" i="15"/>
  <c r="L786" i="15"/>
  <c r="H786" i="15"/>
  <c r="N786" i="15"/>
  <c r="M786" i="15"/>
  <c r="O786" i="15"/>
  <c r="I786" i="15"/>
  <c r="Y786" i="8"/>
  <c r="Z786" i="8"/>
  <c r="V786" i="8"/>
  <c r="AA786" i="8"/>
  <c r="W786" i="8"/>
  <c r="AB786" i="8"/>
  <c r="N789" i="8"/>
  <c r="AG789" i="8" s="1"/>
  <c r="R790" i="17" s="1"/>
  <c r="I790" i="8"/>
  <c r="J789" i="8"/>
  <c r="T786" i="8"/>
  <c r="S787" i="8"/>
  <c r="U787" i="8" s="1"/>
  <c r="I787" i="15" l="1"/>
  <c r="G787" i="15"/>
  <c r="L787" i="15"/>
  <c r="O787" i="15"/>
  <c r="H787" i="15"/>
  <c r="N787" i="15"/>
  <c r="M787" i="15"/>
  <c r="J787" i="15"/>
  <c r="F788" i="15"/>
  <c r="V787" i="8"/>
  <c r="AA787" i="8"/>
  <c r="W787" i="8"/>
  <c r="AB787" i="8"/>
  <c r="Y787" i="8"/>
  <c r="Z787" i="8"/>
  <c r="N790" i="8"/>
  <c r="AG790" i="8" s="1"/>
  <c r="R791" i="17" s="1"/>
  <c r="I791" i="8"/>
  <c r="J790" i="8"/>
  <c r="T787" i="8"/>
  <c r="S788" i="8"/>
  <c r="U788" i="8" s="1"/>
  <c r="F789" i="15" l="1"/>
  <c r="G788" i="15"/>
  <c r="M788" i="15"/>
  <c r="L788" i="15"/>
  <c r="H788" i="15"/>
  <c r="I788" i="15"/>
  <c r="J788" i="15"/>
  <c r="O788" i="15"/>
  <c r="N788" i="15"/>
  <c r="Y788" i="8"/>
  <c r="Z788" i="8"/>
  <c r="V788" i="8"/>
  <c r="AA788" i="8"/>
  <c r="AB788" i="8"/>
  <c r="W788" i="8"/>
  <c r="N791" i="8"/>
  <c r="AG791" i="8" s="1"/>
  <c r="R792" i="17" s="1"/>
  <c r="I792" i="8"/>
  <c r="J791" i="8"/>
  <c r="T788" i="8"/>
  <c r="S789" i="8"/>
  <c r="U789" i="8" s="1"/>
  <c r="N789" i="15" l="1"/>
  <c r="G789" i="15"/>
  <c r="M789" i="15"/>
  <c r="O789" i="15"/>
  <c r="H789" i="15"/>
  <c r="I789" i="15"/>
  <c r="L789" i="15"/>
  <c r="J789" i="15"/>
  <c r="F790" i="15"/>
  <c r="V789" i="8"/>
  <c r="AA789" i="8"/>
  <c r="W789" i="8"/>
  <c r="AB789" i="8"/>
  <c r="Y789" i="8"/>
  <c r="Z789" i="8"/>
  <c r="N792" i="8"/>
  <c r="AG792" i="8" s="1"/>
  <c r="R793" i="17" s="1"/>
  <c r="I793" i="8"/>
  <c r="J792" i="8"/>
  <c r="T789" i="8"/>
  <c r="S790" i="8"/>
  <c r="U790" i="8" s="1"/>
  <c r="I790" i="15" l="1"/>
  <c r="G790" i="15"/>
  <c r="O790" i="15"/>
  <c r="M790" i="15"/>
  <c r="H790" i="15"/>
  <c r="F791" i="15"/>
  <c r="N790" i="15"/>
  <c r="L790" i="15"/>
  <c r="J790" i="15"/>
  <c r="Y790" i="8"/>
  <c r="Z790" i="8"/>
  <c r="V790" i="8"/>
  <c r="AA790" i="8"/>
  <c r="W790" i="8"/>
  <c r="AB790" i="8"/>
  <c r="N793" i="8"/>
  <c r="AG793" i="8" s="1"/>
  <c r="R794" i="17" s="1"/>
  <c r="I794" i="8"/>
  <c r="J793" i="8"/>
  <c r="T790" i="8"/>
  <c r="S791" i="8"/>
  <c r="U791" i="8" s="1"/>
  <c r="O791" i="15" l="1"/>
  <c r="G791" i="15"/>
  <c r="I791" i="15"/>
  <c r="L791" i="15"/>
  <c r="H791" i="15"/>
  <c r="N791" i="15"/>
  <c r="M791" i="15"/>
  <c r="J791" i="15"/>
  <c r="F792" i="15"/>
  <c r="V791" i="8"/>
  <c r="AA791" i="8"/>
  <c r="W791" i="8"/>
  <c r="AB791" i="8"/>
  <c r="Y791" i="8"/>
  <c r="Z791" i="8"/>
  <c r="N794" i="8"/>
  <c r="AG794" i="8" s="1"/>
  <c r="R795" i="17" s="1"/>
  <c r="I795" i="8"/>
  <c r="J794" i="8"/>
  <c r="T791" i="8"/>
  <c r="S792" i="8"/>
  <c r="U792" i="8" s="1"/>
  <c r="M792" i="15" l="1"/>
  <c r="G792" i="15"/>
  <c r="J792" i="15"/>
  <c r="O792" i="15"/>
  <c r="H792" i="15"/>
  <c r="L792" i="15"/>
  <c r="F793" i="15"/>
  <c r="N792" i="15"/>
  <c r="I792" i="15"/>
  <c r="Y792" i="8"/>
  <c r="Z792" i="8"/>
  <c r="V792" i="8"/>
  <c r="AA792" i="8"/>
  <c r="W792" i="8"/>
  <c r="AB792" i="8"/>
  <c r="N795" i="8"/>
  <c r="AG795" i="8" s="1"/>
  <c r="R796" i="17" s="1"/>
  <c r="I796" i="8"/>
  <c r="J795" i="8"/>
  <c r="T792" i="8"/>
  <c r="S793" i="8"/>
  <c r="U793" i="8" s="1"/>
  <c r="I793" i="15" l="1"/>
  <c r="G793" i="15"/>
  <c r="L793" i="15"/>
  <c r="O793" i="15"/>
  <c r="H793" i="15"/>
  <c r="N793" i="15"/>
  <c r="M793" i="15"/>
  <c r="J793" i="15"/>
  <c r="F794" i="15"/>
  <c r="V793" i="8"/>
  <c r="AA793" i="8"/>
  <c r="W793" i="8"/>
  <c r="AB793" i="8"/>
  <c r="Y793" i="8"/>
  <c r="Z793" i="8"/>
  <c r="N796" i="8"/>
  <c r="AG796" i="8" s="1"/>
  <c r="R797" i="17" s="1"/>
  <c r="I797" i="8"/>
  <c r="J796" i="8"/>
  <c r="T793" i="8"/>
  <c r="S794" i="8"/>
  <c r="U794" i="8" s="1"/>
  <c r="O794" i="15" l="1"/>
  <c r="G794" i="15"/>
  <c r="J794" i="15"/>
  <c r="L794" i="15"/>
  <c r="H794" i="15"/>
  <c r="N794" i="15"/>
  <c r="M794" i="15"/>
  <c r="F795" i="15"/>
  <c r="I794" i="15"/>
  <c r="Y794" i="8"/>
  <c r="Z794" i="8"/>
  <c r="V794" i="8"/>
  <c r="AA794" i="8"/>
  <c r="W794" i="8"/>
  <c r="AB794" i="8"/>
  <c r="N797" i="8"/>
  <c r="AG797" i="8" s="1"/>
  <c r="R798" i="17" s="1"/>
  <c r="I798" i="8"/>
  <c r="J797" i="8"/>
  <c r="T794" i="8"/>
  <c r="S795" i="8"/>
  <c r="U795" i="8" s="1"/>
  <c r="L795" i="15" l="1"/>
  <c r="G795" i="15"/>
  <c r="J795" i="15"/>
  <c r="F796" i="15"/>
  <c r="H795" i="15"/>
  <c r="N795" i="15"/>
  <c r="M795" i="15"/>
  <c r="O795" i="15"/>
  <c r="I795" i="15"/>
  <c r="V795" i="8"/>
  <c r="AA795" i="8"/>
  <c r="W795" i="8"/>
  <c r="AB795" i="8"/>
  <c r="Y795" i="8"/>
  <c r="Z795" i="8"/>
  <c r="N798" i="8"/>
  <c r="AG798" i="8" s="1"/>
  <c r="R799" i="17" s="1"/>
  <c r="I799" i="8"/>
  <c r="J798" i="8"/>
  <c r="T795" i="8"/>
  <c r="S796" i="8"/>
  <c r="U796" i="8" s="1"/>
  <c r="L796" i="15" l="1"/>
  <c r="G796" i="15"/>
  <c r="O796" i="15"/>
  <c r="N796" i="15"/>
  <c r="H796" i="15"/>
  <c r="F797" i="15"/>
  <c r="I796" i="15"/>
  <c r="J796" i="15"/>
  <c r="M796" i="15"/>
  <c r="Y796" i="8"/>
  <c r="Z796" i="8"/>
  <c r="V796" i="8"/>
  <c r="AA796" i="8"/>
  <c r="AB796" i="8"/>
  <c r="W796" i="8"/>
  <c r="N799" i="8"/>
  <c r="AG799" i="8" s="1"/>
  <c r="R800" i="17" s="1"/>
  <c r="I800" i="8"/>
  <c r="J799" i="8"/>
  <c r="T796" i="8"/>
  <c r="S797" i="8"/>
  <c r="U797" i="8" s="1"/>
  <c r="I797" i="15" l="1"/>
  <c r="L797" i="15"/>
  <c r="H797" i="15"/>
  <c r="N797" i="15"/>
  <c r="M797" i="15"/>
  <c r="J797" i="15"/>
  <c r="F798" i="15"/>
  <c r="O797" i="15"/>
  <c r="G797" i="15"/>
  <c r="V797" i="8"/>
  <c r="AA797" i="8"/>
  <c r="W797" i="8"/>
  <c r="AB797" i="8"/>
  <c r="Y797" i="8"/>
  <c r="Z797" i="8"/>
  <c r="N800" i="8"/>
  <c r="AG800" i="8" s="1"/>
  <c r="R801" i="17" s="1"/>
  <c r="I801" i="8"/>
  <c r="J800" i="8"/>
  <c r="T797" i="8"/>
  <c r="S798" i="8"/>
  <c r="U798" i="8" s="1"/>
  <c r="M798" i="15" l="1"/>
  <c r="G798" i="15"/>
  <c r="O798" i="15"/>
  <c r="I798" i="15"/>
  <c r="H798" i="15"/>
  <c r="F799" i="15"/>
  <c r="N798" i="15"/>
  <c r="L798" i="15"/>
  <c r="J798" i="15"/>
  <c r="Y798" i="8"/>
  <c r="Z798" i="8"/>
  <c r="V798" i="8"/>
  <c r="AA798" i="8"/>
  <c r="W798" i="8"/>
  <c r="AB798" i="8"/>
  <c r="N801" i="8"/>
  <c r="AG801" i="8" s="1"/>
  <c r="R802" i="17" s="1"/>
  <c r="I802" i="8"/>
  <c r="J801" i="8"/>
  <c r="T798" i="8"/>
  <c r="S799" i="8"/>
  <c r="U799" i="8" s="1"/>
  <c r="I799" i="15" l="1"/>
  <c r="G799" i="15"/>
  <c r="L799" i="15"/>
  <c r="O799" i="15"/>
  <c r="H799" i="15"/>
  <c r="N799" i="15"/>
  <c r="M799" i="15"/>
  <c r="J799" i="15"/>
  <c r="F800" i="15"/>
  <c r="V799" i="8"/>
  <c r="AA799" i="8"/>
  <c r="W799" i="8"/>
  <c r="AB799" i="8"/>
  <c r="Y799" i="8"/>
  <c r="Z799" i="8"/>
  <c r="N802" i="8"/>
  <c r="AG802" i="8" s="1"/>
  <c r="R803" i="17" s="1"/>
  <c r="I803" i="8"/>
  <c r="J802" i="8"/>
  <c r="T799" i="8"/>
  <c r="S800" i="8"/>
  <c r="U800" i="8" s="1"/>
  <c r="F801" i="15" l="1"/>
  <c r="G800" i="15"/>
  <c r="J800" i="15"/>
  <c r="M800" i="15"/>
  <c r="H800" i="15"/>
  <c r="L800" i="15"/>
  <c r="O800" i="15"/>
  <c r="N800" i="15"/>
  <c r="I800" i="15"/>
  <c r="Y800" i="8"/>
  <c r="Z800" i="8"/>
  <c r="V800" i="8"/>
  <c r="AA800" i="8"/>
  <c r="W800" i="8"/>
  <c r="AB800" i="8"/>
  <c r="N803" i="8"/>
  <c r="AG803" i="8" s="1"/>
  <c r="R804" i="17" s="1"/>
  <c r="I804" i="8"/>
  <c r="J803" i="8"/>
  <c r="T800" i="8"/>
  <c r="S801" i="8"/>
  <c r="U801" i="8" s="1"/>
  <c r="N801" i="15" l="1"/>
  <c r="G801" i="15"/>
  <c r="M801" i="15"/>
  <c r="O801" i="15"/>
  <c r="H801" i="15"/>
  <c r="I801" i="15"/>
  <c r="L801" i="15"/>
  <c r="J801" i="15"/>
  <c r="F802" i="15"/>
  <c r="V801" i="8"/>
  <c r="AA801" i="8"/>
  <c r="W801" i="8"/>
  <c r="AB801" i="8"/>
  <c r="Y801" i="8"/>
  <c r="Z801" i="8"/>
  <c r="N804" i="8"/>
  <c r="AG804" i="8" s="1"/>
  <c r="R805" i="17" s="1"/>
  <c r="I805" i="8"/>
  <c r="J804" i="8"/>
  <c r="T801" i="8"/>
  <c r="S802" i="8"/>
  <c r="U802" i="8" s="1"/>
  <c r="F803" i="15" l="1"/>
  <c r="G802" i="15"/>
  <c r="N802" i="15"/>
  <c r="I802" i="15"/>
  <c r="H802" i="15"/>
  <c r="J802" i="15"/>
  <c r="L802" i="15"/>
  <c r="O802" i="15"/>
  <c r="M802" i="15"/>
  <c r="Y802" i="8"/>
  <c r="Z802" i="8"/>
  <c r="V802" i="8"/>
  <c r="AA802" i="8"/>
  <c r="W802" i="8"/>
  <c r="AB802" i="8"/>
  <c r="N805" i="8"/>
  <c r="AG805" i="8" s="1"/>
  <c r="R806" i="17" s="1"/>
  <c r="I806" i="8"/>
  <c r="J805" i="8"/>
  <c r="T802" i="8"/>
  <c r="S803" i="8"/>
  <c r="U803" i="8" s="1"/>
  <c r="L803" i="15" l="1"/>
  <c r="G803" i="15"/>
  <c r="N803" i="15"/>
  <c r="M803" i="15"/>
  <c r="H803" i="15"/>
  <c r="J803" i="15"/>
  <c r="F804" i="15"/>
  <c r="O803" i="15"/>
  <c r="I803" i="15"/>
  <c r="V803" i="8"/>
  <c r="AA803" i="8"/>
  <c r="W803" i="8"/>
  <c r="AB803" i="8"/>
  <c r="Y803" i="8"/>
  <c r="Z803" i="8"/>
  <c r="N806" i="8"/>
  <c r="AG806" i="8" s="1"/>
  <c r="R807" i="17" s="1"/>
  <c r="I807" i="8"/>
  <c r="J806" i="8"/>
  <c r="T803" i="8"/>
  <c r="S804" i="8"/>
  <c r="U804" i="8" s="1"/>
  <c r="J804" i="15" l="1"/>
  <c r="G804" i="15"/>
  <c r="I804" i="15"/>
  <c r="L804" i="15"/>
  <c r="H804" i="15"/>
  <c r="F805" i="15"/>
  <c r="N804" i="15"/>
  <c r="O804" i="15"/>
  <c r="M804" i="15"/>
  <c r="Y804" i="8"/>
  <c r="Z804" i="8"/>
  <c r="V804" i="8"/>
  <c r="AA804" i="8"/>
  <c r="AB804" i="8"/>
  <c r="W804" i="8"/>
  <c r="N807" i="8"/>
  <c r="AG807" i="8" s="1"/>
  <c r="R808" i="17" s="1"/>
  <c r="I808" i="8"/>
  <c r="J807" i="8"/>
  <c r="T804" i="8"/>
  <c r="S805" i="8"/>
  <c r="U805" i="8" s="1"/>
  <c r="N805" i="15" l="1"/>
  <c r="G805" i="15"/>
  <c r="M805" i="15"/>
  <c r="J805" i="15"/>
  <c r="H805" i="15"/>
  <c r="F806" i="15"/>
  <c r="I805" i="15"/>
  <c r="L805" i="15"/>
  <c r="O805" i="15"/>
  <c r="V805" i="8"/>
  <c r="AA805" i="8"/>
  <c r="W805" i="8"/>
  <c r="AB805" i="8"/>
  <c r="Y805" i="8"/>
  <c r="Z805" i="8"/>
  <c r="N808" i="8"/>
  <c r="AG808" i="8" s="1"/>
  <c r="R809" i="17" s="1"/>
  <c r="I809" i="8"/>
  <c r="J808" i="8"/>
  <c r="T805" i="8"/>
  <c r="S806" i="8"/>
  <c r="U806" i="8" s="1"/>
  <c r="O806" i="15" l="1"/>
  <c r="G806" i="15"/>
  <c r="N806" i="15"/>
  <c r="F807" i="15"/>
  <c r="H806" i="15"/>
  <c r="J806" i="15"/>
  <c r="L806" i="15"/>
  <c r="I806" i="15"/>
  <c r="M806" i="15"/>
  <c r="Y806" i="8"/>
  <c r="Z806" i="8"/>
  <c r="V806" i="8"/>
  <c r="AA806" i="8"/>
  <c r="W806" i="8"/>
  <c r="AB806" i="8"/>
  <c r="N809" i="8"/>
  <c r="AG809" i="8" s="1"/>
  <c r="R810" i="17" s="1"/>
  <c r="I810" i="8"/>
  <c r="J809" i="8"/>
  <c r="T806" i="8"/>
  <c r="S807" i="8"/>
  <c r="U807" i="8" s="1"/>
  <c r="I807" i="15" l="1"/>
  <c r="G807" i="15"/>
  <c r="L807" i="15"/>
  <c r="J807" i="15"/>
  <c r="H807" i="15"/>
  <c r="F808" i="15"/>
  <c r="N807" i="15"/>
  <c r="M807" i="15"/>
  <c r="O807" i="15"/>
  <c r="V807" i="8"/>
  <c r="AA807" i="8"/>
  <c r="W807" i="8"/>
  <c r="AB807" i="8"/>
  <c r="Y807" i="8"/>
  <c r="Z807" i="8"/>
  <c r="N810" i="8"/>
  <c r="AG810" i="8" s="1"/>
  <c r="R811" i="17" s="1"/>
  <c r="I811" i="8"/>
  <c r="J810" i="8"/>
  <c r="T807" i="8"/>
  <c r="S808" i="8"/>
  <c r="U808" i="8" s="1"/>
  <c r="N808" i="15" l="1"/>
  <c r="G808" i="15"/>
  <c r="O808" i="15"/>
  <c r="M808" i="15"/>
  <c r="H808" i="15"/>
  <c r="I808" i="15"/>
  <c r="L808" i="15"/>
  <c r="F809" i="15"/>
  <c r="J808" i="15"/>
  <c r="Y808" i="8"/>
  <c r="Z808" i="8"/>
  <c r="V808" i="8"/>
  <c r="AA808" i="8"/>
  <c r="W808" i="8"/>
  <c r="AB808" i="8"/>
  <c r="N811" i="8"/>
  <c r="AG811" i="8" s="1"/>
  <c r="R812" i="17" s="1"/>
  <c r="I812" i="8"/>
  <c r="J811" i="8"/>
  <c r="T808" i="8"/>
  <c r="S809" i="8"/>
  <c r="U809" i="8" s="1"/>
  <c r="O809" i="15" l="1"/>
  <c r="G809" i="15"/>
  <c r="I809" i="15"/>
  <c r="L809" i="15"/>
  <c r="H809" i="15"/>
  <c r="N809" i="15"/>
  <c r="M809" i="15"/>
  <c r="J809" i="15"/>
  <c r="F810" i="15"/>
  <c r="V809" i="8"/>
  <c r="AA809" i="8"/>
  <c r="W809" i="8"/>
  <c r="AB809" i="8"/>
  <c r="Y809" i="8"/>
  <c r="Z809" i="8"/>
  <c r="N812" i="8"/>
  <c r="AG812" i="8" s="1"/>
  <c r="R813" i="17" s="1"/>
  <c r="I813" i="8"/>
  <c r="J812" i="8"/>
  <c r="T809" i="8"/>
  <c r="S810" i="8"/>
  <c r="U810" i="8" s="1"/>
  <c r="F811" i="15" l="1"/>
  <c r="G810" i="15"/>
  <c r="J810" i="15"/>
  <c r="L810" i="15"/>
  <c r="H810" i="15"/>
  <c r="N810" i="15"/>
  <c r="M810" i="15"/>
  <c r="O810" i="15"/>
  <c r="I810" i="15"/>
  <c r="Y810" i="8"/>
  <c r="Z810" i="8"/>
  <c r="V810" i="8"/>
  <c r="AA810" i="8"/>
  <c r="W810" i="8"/>
  <c r="AB810" i="8"/>
  <c r="N813" i="8"/>
  <c r="AG813" i="8" s="1"/>
  <c r="R814" i="17" s="1"/>
  <c r="I814" i="8"/>
  <c r="J813" i="8"/>
  <c r="T810" i="8"/>
  <c r="S811" i="8"/>
  <c r="U811" i="8" s="1"/>
  <c r="J811" i="15" l="1"/>
  <c r="G811" i="15"/>
  <c r="M811" i="15"/>
  <c r="I811" i="15"/>
  <c r="H811" i="15"/>
  <c r="F812" i="15"/>
  <c r="O811" i="15"/>
  <c r="L811" i="15"/>
  <c r="N811" i="15"/>
  <c r="V811" i="8"/>
  <c r="AA811" i="8"/>
  <c r="W811" i="8"/>
  <c r="AB811" i="8"/>
  <c r="Y811" i="8"/>
  <c r="Z811" i="8"/>
  <c r="N814" i="8"/>
  <c r="AG814" i="8" s="1"/>
  <c r="R815" i="17" s="1"/>
  <c r="I815" i="8"/>
  <c r="J814" i="8"/>
  <c r="T811" i="8"/>
  <c r="S812" i="8"/>
  <c r="U812" i="8" s="1"/>
  <c r="N812" i="15" l="1"/>
  <c r="G812" i="15"/>
  <c r="J812" i="15"/>
  <c r="M812" i="15"/>
  <c r="H812" i="15"/>
  <c r="L812" i="15"/>
  <c r="O812" i="15"/>
  <c r="F813" i="15"/>
  <c r="I812" i="15"/>
  <c r="Y812" i="8"/>
  <c r="Z812" i="8"/>
  <c r="V812" i="8"/>
  <c r="AA812" i="8"/>
  <c r="AB812" i="8"/>
  <c r="W812" i="8"/>
  <c r="N815" i="8"/>
  <c r="AG815" i="8" s="1"/>
  <c r="R816" i="17" s="1"/>
  <c r="I816" i="8"/>
  <c r="J815" i="8"/>
  <c r="T812" i="8"/>
  <c r="S813" i="8"/>
  <c r="U813" i="8" s="1"/>
  <c r="I813" i="15" l="1"/>
  <c r="G813" i="15"/>
  <c r="L813" i="15"/>
  <c r="J813" i="15"/>
  <c r="H813" i="15"/>
  <c r="F814" i="15"/>
  <c r="N813" i="15"/>
  <c r="M813" i="15"/>
  <c r="O813" i="15"/>
  <c r="V813" i="8"/>
  <c r="AA813" i="8"/>
  <c r="W813" i="8"/>
  <c r="AB813" i="8"/>
  <c r="Y813" i="8"/>
  <c r="Z813" i="8"/>
  <c r="N816" i="8"/>
  <c r="AG816" i="8" s="1"/>
  <c r="R817" i="17" s="1"/>
  <c r="I817" i="8"/>
  <c r="J816" i="8"/>
  <c r="T813" i="8"/>
  <c r="S814" i="8"/>
  <c r="U814" i="8" s="1"/>
  <c r="M814" i="15" l="1"/>
  <c r="G814" i="15"/>
  <c r="O814" i="15"/>
  <c r="I814" i="15"/>
  <c r="H814" i="15"/>
  <c r="F815" i="15"/>
  <c r="J814" i="15"/>
  <c r="L814" i="15"/>
  <c r="N814" i="15"/>
  <c r="Y814" i="8"/>
  <c r="Z814" i="8"/>
  <c r="V814" i="8"/>
  <c r="AA814" i="8"/>
  <c r="W814" i="8"/>
  <c r="AB814" i="8"/>
  <c r="N817" i="8"/>
  <c r="AG817" i="8" s="1"/>
  <c r="R818" i="17" s="1"/>
  <c r="I818" i="8"/>
  <c r="J817" i="8"/>
  <c r="T814" i="8"/>
  <c r="S815" i="8"/>
  <c r="U815" i="8" s="1"/>
  <c r="L815" i="15" l="1"/>
  <c r="G815" i="15"/>
  <c r="N815" i="15"/>
  <c r="M815" i="15"/>
  <c r="H815" i="15"/>
  <c r="J815" i="15"/>
  <c r="F816" i="15"/>
  <c r="O815" i="15"/>
  <c r="I815" i="15"/>
  <c r="V815" i="8"/>
  <c r="AA815" i="8"/>
  <c r="W815" i="8"/>
  <c r="AB815" i="8"/>
  <c r="Y815" i="8"/>
  <c r="Z815" i="8"/>
  <c r="I819" i="8"/>
  <c r="J818" i="8"/>
  <c r="N818" i="8"/>
  <c r="AG818" i="8" s="1"/>
  <c r="R819" i="17" s="1"/>
  <c r="T815" i="8"/>
  <c r="S816" i="8"/>
  <c r="U816" i="8" s="1"/>
  <c r="L816" i="15" l="1"/>
  <c r="G816" i="15"/>
  <c r="I816" i="15"/>
  <c r="N816" i="15"/>
  <c r="H816" i="15"/>
  <c r="F817" i="15"/>
  <c r="M816" i="15"/>
  <c r="J816" i="15"/>
  <c r="O816" i="15"/>
  <c r="Y816" i="8"/>
  <c r="Z816" i="8"/>
  <c r="V816" i="8"/>
  <c r="AA816" i="8"/>
  <c r="W816" i="8"/>
  <c r="AB816" i="8"/>
  <c r="I820" i="8"/>
  <c r="J819" i="8"/>
  <c r="N819" i="8"/>
  <c r="AG819" i="8" s="1"/>
  <c r="R820" i="17" s="1"/>
  <c r="T816" i="8"/>
  <c r="S817" i="8"/>
  <c r="U817" i="8" s="1"/>
  <c r="F818" i="15" l="1"/>
  <c r="G817" i="15"/>
  <c r="I817" i="15"/>
  <c r="L817" i="15"/>
  <c r="H817" i="15"/>
  <c r="O817" i="15"/>
  <c r="N817" i="15"/>
  <c r="M817" i="15"/>
  <c r="J817" i="15"/>
  <c r="V817" i="8"/>
  <c r="AA817" i="8"/>
  <c r="W817" i="8"/>
  <c r="AB817" i="8"/>
  <c r="Y817" i="8"/>
  <c r="Z817" i="8"/>
  <c r="I821" i="8"/>
  <c r="J820" i="8"/>
  <c r="N820" i="8"/>
  <c r="AG820" i="8" s="1"/>
  <c r="R821" i="17" s="1"/>
  <c r="T817" i="8"/>
  <c r="S818" i="8"/>
  <c r="U818" i="8" s="1"/>
  <c r="J818" i="15" l="1"/>
  <c r="G818" i="15"/>
  <c r="O818" i="15"/>
  <c r="M818" i="15"/>
  <c r="H818" i="15"/>
  <c r="F819" i="15"/>
  <c r="I818" i="15"/>
  <c r="L818" i="15"/>
  <c r="N818" i="15"/>
  <c r="Y818" i="8"/>
  <c r="Z818" i="8"/>
  <c r="V818" i="8"/>
  <c r="AA818" i="8"/>
  <c r="W818" i="8"/>
  <c r="AB818" i="8"/>
  <c r="I822" i="8"/>
  <c r="J821" i="8"/>
  <c r="N821" i="8"/>
  <c r="AG821" i="8" s="1"/>
  <c r="R822" i="17" s="1"/>
  <c r="T818" i="8"/>
  <c r="S819" i="8"/>
  <c r="U819" i="8" s="1"/>
  <c r="L819" i="15" l="1"/>
  <c r="G819" i="15"/>
  <c r="I819" i="15"/>
  <c r="J819" i="15"/>
  <c r="F820" i="15"/>
  <c r="H819" i="15"/>
  <c r="N819" i="15"/>
  <c r="M819" i="15"/>
  <c r="O819" i="15"/>
  <c r="V819" i="8"/>
  <c r="AA819" i="8"/>
  <c r="W819" i="8"/>
  <c r="AB819" i="8"/>
  <c r="Y819" i="8"/>
  <c r="Z819" i="8"/>
  <c r="I823" i="8"/>
  <c r="J822" i="8"/>
  <c r="N822" i="8"/>
  <c r="AG822" i="8" s="1"/>
  <c r="R823" i="17" s="1"/>
  <c r="T819" i="8"/>
  <c r="S820" i="8"/>
  <c r="U820" i="8" s="1"/>
  <c r="M820" i="15" l="1"/>
  <c r="G820" i="15"/>
  <c r="O820" i="15"/>
  <c r="L820" i="15"/>
  <c r="H820" i="15"/>
  <c r="I820" i="15"/>
  <c r="J820" i="15"/>
  <c r="N820" i="15"/>
  <c r="F821" i="15"/>
  <c r="Y820" i="8"/>
  <c r="Z820" i="8"/>
  <c r="V820" i="8"/>
  <c r="AA820" i="8"/>
  <c r="AB820" i="8"/>
  <c r="W820" i="8"/>
  <c r="I824" i="8"/>
  <c r="J823" i="8"/>
  <c r="N823" i="8"/>
  <c r="AG823" i="8" s="1"/>
  <c r="R824" i="17" s="1"/>
  <c r="T820" i="8"/>
  <c r="S821" i="8"/>
  <c r="U821" i="8" s="1"/>
  <c r="O821" i="15" l="1"/>
  <c r="G821" i="15"/>
  <c r="I821" i="15"/>
  <c r="L821" i="15"/>
  <c r="H821" i="15"/>
  <c r="N821" i="15"/>
  <c r="M821" i="15"/>
  <c r="J821" i="15"/>
  <c r="F822" i="15"/>
  <c r="V821" i="8"/>
  <c r="AA821" i="8"/>
  <c r="W821" i="8"/>
  <c r="AB821" i="8"/>
  <c r="Y821" i="8"/>
  <c r="Z821" i="8"/>
  <c r="I825" i="8"/>
  <c r="J824" i="8"/>
  <c r="N824" i="8"/>
  <c r="AG824" i="8" s="1"/>
  <c r="R825" i="17" s="1"/>
  <c r="T821" i="8"/>
  <c r="S822" i="8"/>
  <c r="U822" i="8" s="1"/>
  <c r="J822" i="15" l="1"/>
  <c r="G822" i="15"/>
  <c r="O822" i="15"/>
  <c r="M822" i="15"/>
  <c r="H822" i="15"/>
  <c r="F823" i="15"/>
  <c r="I822" i="15"/>
  <c r="L822" i="15"/>
  <c r="N822" i="15"/>
  <c r="Y822" i="8"/>
  <c r="Z822" i="8"/>
  <c r="V822" i="8"/>
  <c r="AA822" i="8"/>
  <c r="W822" i="8"/>
  <c r="AB822" i="8"/>
  <c r="I826" i="8"/>
  <c r="J825" i="8"/>
  <c r="N825" i="8"/>
  <c r="AG825" i="8" s="1"/>
  <c r="R826" i="17" s="1"/>
  <c r="T822" i="8"/>
  <c r="S823" i="8"/>
  <c r="U823" i="8" s="1"/>
  <c r="I823" i="15" l="1"/>
  <c r="G823" i="15"/>
  <c r="L823" i="15"/>
  <c r="O823" i="15"/>
  <c r="H823" i="15"/>
  <c r="N823" i="15"/>
  <c r="M823" i="15"/>
  <c r="J823" i="15"/>
  <c r="F824" i="15"/>
  <c r="V823" i="8"/>
  <c r="AA823" i="8"/>
  <c r="W823" i="8"/>
  <c r="AB823" i="8"/>
  <c r="Y823" i="8"/>
  <c r="Z823" i="8"/>
  <c r="I827" i="8"/>
  <c r="J826" i="8"/>
  <c r="N826" i="8"/>
  <c r="AG826" i="8" s="1"/>
  <c r="R827" i="17" s="1"/>
  <c r="T823" i="8"/>
  <c r="S824" i="8"/>
  <c r="U824" i="8" s="1"/>
  <c r="M824" i="15" l="1"/>
  <c r="G824" i="15"/>
  <c r="J824" i="15"/>
  <c r="I824" i="15"/>
  <c r="H824" i="15"/>
  <c r="L824" i="15"/>
  <c r="F825" i="15"/>
  <c r="N824" i="15"/>
  <c r="O824" i="15"/>
  <c r="Y824" i="8"/>
  <c r="Z824" i="8"/>
  <c r="V824" i="8"/>
  <c r="AA824" i="8"/>
  <c r="W824" i="8"/>
  <c r="AB824" i="8"/>
  <c r="I828" i="8"/>
  <c r="J827" i="8"/>
  <c r="N827" i="8"/>
  <c r="AG827" i="8" s="1"/>
  <c r="R828" i="17" s="1"/>
  <c r="T824" i="8"/>
  <c r="S825" i="8"/>
  <c r="U825" i="8" s="1"/>
  <c r="F826" i="15" l="1"/>
  <c r="G825" i="15"/>
  <c r="N825" i="15"/>
  <c r="M825" i="15"/>
  <c r="H825" i="15"/>
  <c r="O825" i="15"/>
  <c r="I825" i="15"/>
  <c r="L825" i="15"/>
  <c r="J825" i="15"/>
  <c r="V825" i="8"/>
  <c r="AA825" i="8"/>
  <c r="W825" i="8"/>
  <c r="AB825" i="8"/>
  <c r="Y825" i="8"/>
  <c r="Z825" i="8"/>
  <c r="I829" i="8"/>
  <c r="J828" i="8"/>
  <c r="N828" i="8"/>
  <c r="AG828" i="8" s="1"/>
  <c r="R829" i="17" s="1"/>
  <c r="T825" i="8"/>
  <c r="S826" i="8"/>
  <c r="U826" i="8" s="1"/>
  <c r="F827" i="15" l="1"/>
  <c r="G826" i="15"/>
  <c r="J826" i="15"/>
  <c r="I826" i="15"/>
  <c r="H826" i="15"/>
  <c r="N826" i="15"/>
  <c r="L826" i="15"/>
  <c r="O826" i="15"/>
  <c r="M826" i="15"/>
  <c r="Y826" i="8"/>
  <c r="Z826" i="8"/>
  <c r="V826" i="8"/>
  <c r="AA826" i="8"/>
  <c r="W826" i="8"/>
  <c r="AB826" i="8"/>
  <c r="I830" i="8"/>
  <c r="J829" i="8"/>
  <c r="N829" i="8"/>
  <c r="AG829" i="8" s="1"/>
  <c r="R830" i="17" s="1"/>
  <c r="T826" i="8"/>
  <c r="S827" i="8"/>
  <c r="U827" i="8" s="1"/>
  <c r="O827" i="15" l="1"/>
  <c r="G827" i="15"/>
  <c r="I827" i="15"/>
  <c r="L827" i="15"/>
  <c r="H827" i="15"/>
  <c r="N827" i="15"/>
  <c r="M827" i="15"/>
  <c r="J827" i="15"/>
  <c r="F828" i="15"/>
  <c r="V827" i="8"/>
  <c r="AA827" i="8"/>
  <c r="W827" i="8"/>
  <c r="AB827" i="8"/>
  <c r="Y827" i="8"/>
  <c r="Z827" i="8"/>
  <c r="I831" i="8"/>
  <c r="J830" i="8"/>
  <c r="N830" i="8"/>
  <c r="AG830" i="8" s="1"/>
  <c r="R831" i="17" s="1"/>
  <c r="T827" i="8"/>
  <c r="S828" i="8"/>
  <c r="U828" i="8" s="1"/>
  <c r="M828" i="15" l="1"/>
  <c r="G828" i="15"/>
  <c r="J828" i="15"/>
  <c r="I828" i="15"/>
  <c r="H828" i="15"/>
  <c r="L828" i="15"/>
  <c r="F829" i="15"/>
  <c r="N828" i="15"/>
  <c r="O828" i="15"/>
  <c r="Y828" i="8"/>
  <c r="Z828" i="8"/>
  <c r="V828" i="8"/>
  <c r="AA828" i="8"/>
  <c r="AB828" i="8"/>
  <c r="W828" i="8"/>
  <c r="I832" i="8"/>
  <c r="J831" i="8"/>
  <c r="N831" i="8"/>
  <c r="AG831" i="8" s="1"/>
  <c r="R832" i="17" s="1"/>
  <c r="T828" i="8"/>
  <c r="S829" i="8"/>
  <c r="U829" i="8" s="1"/>
  <c r="F830" i="15" l="1"/>
  <c r="G829" i="15"/>
  <c r="O829" i="15"/>
  <c r="I829" i="15"/>
  <c r="H829" i="15"/>
  <c r="L829" i="15"/>
  <c r="N829" i="15"/>
  <c r="M829" i="15"/>
  <c r="J829" i="15"/>
  <c r="V829" i="8"/>
  <c r="AA829" i="8"/>
  <c r="W829" i="8"/>
  <c r="AB829" i="8"/>
  <c r="Y829" i="8"/>
  <c r="Z829" i="8"/>
  <c r="I833" i="8"/>
  <c r="J832" i="8"/>
  <c r="N832" i="8"/>
  <c r="AG832" i="8" s="1"/>
  <c r="R833" i="17" s="1"/>
  <c r="T829" i="8"/>
  <c r="S830" i="8"/>
  <c r="U830" i="8" s="1"/>
  <c r="F831" i="15" l="1"/>
  <c r="G830" i="15"/>
  <c r="N830" i="15"/>
  <c r="L830" i="15"/>
  <c r="H830" i="15"/>
  <c r="J830" i="15"/>
  <c r="M830" i="15"/>
  <c r="O830" i="15"/>
  <c r="I830" i="15"/>
  <c r="Y830" i="8"/>
  <c r="Z830" i="8"/>
  <c r="V830" i="8"/>
  <c r="AA830" i="8"/>
  <c r="W830" i="8"/>
  <c r="AB830" i="8"/>
  <c r="I834" i="8"/>
  <c r="J833" i="8"/>
  <c r="N833" i="8"/>
  <c r="AG833" i="8" s="1"/>
  <c r="R834" i="17" s="1"/>
  <c r="T830" i="8"/>
  <c r="S831" i="8"/>
  <c r="U831" i="8" s="1"/>
  <c r="N831" i="15" l="1"/>
  <c r="G831" i="15"/>
  <c r="M831" i="15"/>
  <c r="J831" i="15"/>
  <c r="H831" i="15"/>
  <c r="F832" i="15"/>
  <c r="I831" i="15"/>
  <c r="L831" i="15"/>
  <c r="O831" i="15"/>
  <c r="V831" i="8"/>
  <c r="AA831" i="8"/>
  <c r="W831" i="8"/>
  <c r="AB831" i="8"/>
  <c r="Y831" i="8"/>
  <c r="Z831" i="8"/>
  <c r="I835" i="8"/>
  <c r="J834" i="8"/>
  <c r="N834" i="8"/>
  <c r="AG834" i="8" s="1"/>
  <c r="R835" i="17" s="1"/>
  <c r="T831" i="8"/>
  <c r="S832" i="8"/>
  <c r="U832" i="8" s="1"/>
  <c r="F833" i="15" l="1"/>
  <c r="G832" i="15"/>
  <c r="J832" i="15"/>
  <c r="N832" i="15"/>
  <c r="H832" i="15"/>
  <c r="L832" i="15"/>
  <c r="O832" i="15"/>
  <c r="I832" i="15"/>
  <c r="M832" i="15"/>
  <c r="Y832" i="8"/>
  <c r="Z832" i="8"/>
  <c r="V832" i="8"/>
  <c r="AA832" i="8"/>
  <c r="W832" i="8"/>
  <c r="AB832" i="8"/>
  <c r="I836" i="8"/>
  <c r="J835" i="8"/>
  <c r="N835" i="8"/>
  <c r="AG835" i="8" s="1"/>
  <c r="R836" i="17" s="1"/>
  <c r="T832" i="8"/>
  <c r="S833" i="8"/>
  <c r="U833" i="8" s="1"/>
  <c r="M833" i="15" l="1"/>
  <c r="G833" i="15"/>
  <c r="J833" i="15"/>
  <c r="F834" i="15"/>
  <c r="H833" i="15"/>
  <c r="N833" i="15"/>
  <c r="O833" i="15"/>
  <c r="I833" i="15"/>
  <c r="L833" i="15"/>
  <c r="V833" i="8"/>
  <c r="AA833" i="8"/>
  <c r="W833" i="8"/>
  <c r="AB833" i="8"/>
  <c r="Y833" i="8"/>
  <c r="Z833" i="8"/>
  <c r="I837" i="8"/>
  <c r="J836" i="8"/>
  <c r="N836" i="8"/>
  <c r="AG836" i="8" s="1"/>
  <c r="R837" i="17" s="1"/>
  <c r="T833" i="8"/>
  <c r="S834" i="8"/>
  <c r="U834" i="8" s="1"/>
  <c r="M834" i="15" l="1"/>
  <c r="G834" i="15"/>
  <c r="O834" i="15"/>
  <c r="I834" i="15"/>
  <c r="H834" i="15"/>
  <c r="F835" i="15"/>
  <c r="N834" i="15"/>
  <c r="L834" i="15"/>
  <c r="J834" i="15"/>
  <c r="Y834" i="8"/>
  <c r="Z834" i="8"/>
  <c r="V834" i="8"/>
  <c r="AA834" i="8"/>
  <c r="W834" i="8"/>
  <c r="AB834" i="8"/>
  <c r="I838" i="8"/>
  <c r="J837" i="8"/>
  <c r="N837" i="8"/>
  <c r="AG837" i="8" s="1"/>
  <c r="R838" i="17" s="1"/>
  <c r="T834" i="8"/>
  <c r="S835" i="8"/>
  <c r="U835" i="8" s="1"/>
  <c r="N835" i="15" l="1"/>
  <c r="M835" i="15"/>
  <c r="H835" i="15"/>
  <c r="J835" i="15"/>
  <c r="F836" i="15"/>
  <c r="O835" i="15"/>
  <c r="I835" i="15"/>
  <c r="L835" i="15"/>
  <c r="G835" i="15"/>
  <c r="V835" i="8"/>
  <c r="AA835" i="8"/>
  <c r="W835" i="8"/>
  <c r="AB835" i="8"/>
  <c r="Y835" i="8"/>
  <c r="Z835" i="8"/>
  <c r="I839" i="8"/>
  <c r="J838" i="8"/>
  <c r="N838" i="8"/>
  <c r="AG838" i="8" s="1"/>
  <c r="R839" i="17" s="1"/>
  <c r="T835" i="8"/>
  <c r="S836" i="8"/>
  <c r="U836" i="8" s="1"/>
  <c r="F837" i="15" l="1"/>
  <c r="G836" i="15"/>
  <c r="M836" i="15"/>
  <c r="J836" i="15"/>
  <c r="H836" i="15"/>
  <c r="O836" i="15"/>
  <c r="L836" i="15"/>
  <c r="I836" i="15"/>
  <c r="N836" i="15"/>
  <c r="Y836" i="8"/>
  <c r="Z836" i="8"/>
  <c r="V836" i="8"/>
  <c r="AA836" i="8"/>
  <c r="AB836" i="8"/>
  <c r="W836" i="8"/>
  <c r="I840" i="8"/>
  <c r="J839" i="8"/>
  <c r="N839" i="8"/>
  <c r="AG839" i="8" s="1"/>
  <c r="R840" i="17" s="1"/>
  <c r="T836" i="8"/>
  <c r="S837" i="8"/>
  <c r="U837" i="8" s="1"/>
  <c r="M837" i="15" l="1"/>
  <c r="G837" i="15"/>
  <c r="O837" i="15"/>
  <c r="J837" i="15"/>
  <c r="H837" i="15"/>
  <c r="F838" i="15"/>
  <c r="I837" i="15"/>
  <c r="L837" i="15"/>
  <c r="N837" i="15"/>
  <c r="V837" i="8"/>
  <c r="AA837" i="8"/>
  <c r="W837" i="8"/>
  <c r="AB837" i="8"/>
  <c r="Y837" i="8"/>
  <c r="Z837" i="8"/>
  <c r="I841" i="8"/>
  <c r="J840" i="8"/>
  <c r="N840" i="8"/>
  <c r="AG840" i="8" s="1"/>
  <c r="R841" i="17" s="1"/>
  <c r="T837" i="8"/>
  <c r="S838" i="8"/>
  <c r="U838" i="8" s="1"/>
  <c r="F839" i="15" l="1"/>
  <c r="G838" i="15"/>
  <c r="N838" i="15"/>
  <c r="M838" i="15"/>
  <c r="H838" i="15"/>
  <c r="J838" i="15"/>
  <c r="L838" i="15"/>
  <c r="O838" i="15"/>
  <c r="I838" i="15"/>
  <c r="Y838" i="8"/>
  <c r="Z838" i="8"/>
  <c r="V838" i="8"/>
  <c r="AA838" i="8"/>
  <c r="W838" i="8"/>
  <c r="AB838" i="8"/>
  <c r="I842" i="8"/>
  <c r="J841" i="8"/>
  <c r="N841" i="8"/>
  <c r="AG841" i="8" s="1"/>
  <c r="R842" i="17" s="1"/>
  <c r="T838" i="8"/>
  <c r="S839" i="8"/>
  <c r="U839" i="8" s="1"/>
  <c r="O839" i="15" l="1"/>
  <c r="G839" i="15"/>
  <c r="I839" i="15"/>
  <c r="L839" i="15"/>
  <c r="H839" i="15"/>
  <c r="N839" i="15"/>
  <c r="M839" i="15"/>
  <c r="J839" i="15"/>
  <c r="F840" i="15"/>
  <c r="V839" i="8"/>
  <c r="AA839" i="8"/>
  <c r="W839" i="8"/>
  <c r="AB839" i="8"/>
  <c r="Y839" i="8"/>
  <c r="Z839" i="8"/>
  <c r="I843" i="8"/>
  <c r="J842" i="8"/>
  <c r="N842" i="8"/>
  <c r="AG842" i="8" s="1"/>
  <c r="R843" i="17" s="1"/>
  <c r="T839" i="8"/>
  <c r="S840" i="8"/>
  <c r="U840" i="8" s="1"/>
  <c r="O840" i="15" l="1"/>
  <c r="G840" i="15"/>
  <c r="J840" i="15"/>
  <c r="I840" i="15"/>
  <c r="H840" i="15"/>
  <c r="L840" i="15"/>
  <c r="F841" i="15"/>
  <c r="N840" i="15"/>
  <c r="M840" i="15"/>
  <c r="Y840" i="8"/>
  <c r="Z840" i="8"/>
  <c r="V840" i="8"/>
  <c r="AA840" i="8"/>
  <c r="W840" i="8"/>
  <c r="AB840" i="8"/>
  <c r="I844" i="8"/>
  <c r="J843" i="8"/>
  <c r="N843" i="8"/>
  <c r="AG843" i="8" s="1"/>
  <c r="R844" i="17" s="1"/>
  <c r="T840" i="8"/>
  <c r="S841" i="8"/>
  <c r="U841" i="8" s="1"/>
  <c r="I841" i="15" l="1"/>
  <c r="G841" i="15"/>
  <c r="L841" i="15"/>
  <c r="O841" i="15"/>
  <c r="H841" i="15"/>
  <c r="N841" i="15"/>
  <c r="M841" i="15"/>
  <c r="J841" i="15"/>
  <c r="F842" i="15"/>
  <c r="V841" i="8"/>
  <c r="AA841" i="8"/>
  <c r="W841" i="8"/>
  <c r="AB841" i="8"/>
  <c r="Y841" i="8"/>
  <c r="Z841" i="8"/>
  <c r="I845" i="8"/>
  <c r="J844" i="8"/>
  <c r="N844" i="8"/>
  <c r="AG844" i="8" s="1"/>
  <c r="R845" i="17" s="1"/>
  <c r="T841" i="8"/>
  <c r="S842" i="8"/>
  <c r="U842" i="8" s="1"/>
  <c r="M842" i="15" l="1"/>
  <c r="G842" i="15"/>
  <c r="O842" i="15"/>
  <c r="I842" i="15"/>
  <c r="H842" i="15"/>
  <c r="F843" i="15"/>
  <c r="J842" i="15"/>
  <c r="L842" i="15"/>
  <c r="N842" i="15"/>
  <c r="Y842" i="8"/>
  <c r="Z842" i="8"/>
  <c r="V842" i="8"/>
  <c r="AA842" i="8"/>
  <c r="W842" i="8"/>
  <c r="AB842" i="8"/>
  <c r="I846" i="8"/>
  <c r="J845" i="8"/>
  <c r="N845" i="8"/>
  <c r="AG845" i="8" s="1"/>
  <c r="R846" i="17" s="1"/>
  <c r="T842" i="8"/>
  <c r="S843" i="8"/>
  <c r="U843" i="8" s="1"/>
  <c r="I843" i="15" l="1"/>
  <c r="G843" i="15"/>
  <c r="L843" i="15"/>
  <c r="N843" i="15"/>
  <c r="H843" i="15"/>
  <c r="M843" i="15"/>
  <c r="J843" i="15"/>
  <c r="F844" i="15"/>
  <c r="O843" i="15"/>
  <c r="V843" i="8"/>
  <c r="AA843" i="8"/>
  <c r="W843" i="8"/>
  <c r="AB843" i="8"/>
  <c r="Y843" i="8"/>
  <c r="Z843" i="8"/>
  <c r="I847" i="8"/>
  <c r="J846" i="8"/>
  <c r="N846" i="8"/>
  <c r="AG846" i="8" s="1"/>
  <c r="R847" i="17" s="1"/>
  <c r="T843" i="8"/>
  <c r="S844" i="8"/>
  <c r="U844" i="8" s="1"/>
  <c r="J844" i="15" l="1"/>
  <c r="G844" i="15"/>
  <c r="I844" i="15"/>
  <c r="L844" i="15"/>
  <c r="H844" i="15"/>
  <c r="F845" i="15"/>
  <c r="M844" i="15"/>
  <c r="N844" i="15"/>
  <c r="O844" i="15"/>
  <c r="Y844" i="8"/>
  <c r="Z844" i="8"/>
  <c r="V844" i="8"/>
  <c r="AA844" i="8"/>
  <c r="AB844" i="8"/>
  <c r="W844" i="8"/>
  <c r="I848" i="8"/>
  <c r="J847" i="8"/>
  <c r="N847" i="8"/>
  <c r="AG847" i="8" s="1"/>
  <c r="R848" i="17" s="1"/>
  <c r="T844" i="8"/>
  <c r="S845" i="8"/>
  <c r="U845" i="8" s="1"/>
  <c r="N845" i="15" l="1"/>
  <c r="G845" i="15"/>
  <c r="M845" i="15"/>
  <c r="J845" i="15"/>
  <c r="H845" i="15"/>
  <c r="F846" i="15"/>
  <c r="O845" i="15"/>
  <c r="I845" i="15"/>
  <c r="L845" i="15"/>
  <c r="V845" i="8"/>
  <c r="AA845" i="8"/>
  <c r="W845" i="8"/>
  <c r="AB845" i="8"/>
  <c r="Y845" i="8"/>
  <c r="Z845" i="8"/>
  <c r="I849" i="8"/>
  <c r="J848" i="8"/>
  <c r="N848" i="8"/>
  <c r="AG848" i="8" s="1"/>
  <c r="R849" i="17" s="1"/>
  <c r="T845" i="8"/>
  <c r="S846" i="8"/>
  <c r="U846" i="8" s="1"/>
  <c r="M846" i="15" l="1"/>
  <c r="G846" i="15"/>
  <c r="J846" i="15"/>
  <c r="O846" i="15"/>
  <c r="H846" i="15"/>
  <c r="N846" i="15"/>
  <c r="F847" i="15"/>
  <c r="L846" i="15"/>
  <c r="I846" i="15"/>
  <c r="Y846" i="8"/>
  <c r="Z846" i="8"/>
  <c r="V846" i="8"/>
  <c r="AA846" i="8"/>
  <c r="W846" i="8"/>
  <c r="AB846" i="8"/>
  <c r="I850" i="8"/>
  <c r="J849" i="8"/>
  <c r="N849" i="8"/>
  <c r="AG849" i="8" s="1"/>
  <c r="R850" i="17" s="1"/>
  <c r="T846" i="8"/>
  <c r="S847" i="8"/>
  <c r="U847" i="8" s="1"/>
  <c r="N847" i="15" l="1"/>
  <c r="J847" i="15"/>
  <c r="H847" i="15"/>
  <c r="O847" i="15"/>
  <c r="G847" i="15"/>
  <c r="F848" i="15"/>
  <c r="I847" i="15"/>
  <c r="L847" i="15"/>
  <c r="M847" i="15"/>
  <c r="V847" i="8"/>
  <c r="AA847" i="8"/>
  <c r="W847" i="8"/>
  <c r="AB847" i="8"/>
  <c r="Y847" i="8"/>
  <c r="Z847" i="8"/>
  <c r="I851" i="8"/>
  <c r="J850" i="8"/>
  <c r="N850" i="8"/>
  <c r="AG850" i="8" s="1"/>
  <c r="R851" i="17" s="1"/>
  <c r="T847" i="8"/>
  <c r="S848" i="8"/>
  <c r="U848" i="8" s="1"/>
  <c r="J848" i="15" l="1"/>
  <c r="G848" i="15"/>
  <c r="I848" i="15"/>
  <c r="O848" i="15"/>
  <c r="H848" i="15"/>
  <c r="F849" i="15"/>
  <c r="N848" i="15"/>
  <c r="L848" i="15"/>
  <c r="M848" i="15"/>
  <c r="Y848" i="8"/>
  <c r="Z848" i="8"/>
  <c r="V848" i="8"/>
  <c r="AA848" i="8"/>
  <c r="W848" i="8"/>
  <c r="AB848" i="8"/>
  <c r="I852" i="8"/>
  <c r="J851" i="8"/>
  <c r="N851" i="8"/>
  <c r="AG851" i="8" s="1"/>
  <c r="R852" i="17" s="1"/>
  <c r="T848" i="8"/>
  <c r="S849" i="8"/>
  <c r="U849" i="8" s="1"/>
  <c r="N849" i="15" l="1"/>
  <c r="G849" i="15"/>
  <c r="M849" i="15"/>
  <c r="J849" i="15"/>
  <c r="H849" i="15"/>
  <c r="F850" i="15"/>
  <c r="O849" i="15"/>
  <c r="I849" i="15"/>
  <c r="L849" i="15"/>
  <c r="V849" i="8"/>
  <c r="AA849" i="8"/>
  <c r="W849" i="8"/>
  <c r="AB849" i="8"/>
  <c r="Y849" i="8"/>
  <c r="Z849" i="8"/>
  <c r="I853" i="8"/>
  <c r="J852" i="8"/>
  <c r="N852" i="8"/>
  <c r="AG852" i="8" s="1"/>
  <c r="R853" i="17" s="1"/>
  <c r="T849" i="8"/>
  <c r="S850" i="8"/>
  <c r="U850" i="8" s="1"/>
  <c r="I850" i="15" l="1"/>
  <c r="G850" i="15"/>
  <c r="J850" i="15"/>
  <c r="O850" i="15"/>
  <c r="H850" i="15"/>
  <c r="N850" i="15"/>
  <c r="F851" i="15"/>
  <c r="L850" i="15"/>
  <c r="M850" i="15"/>
  <c r="Y850" i="8"/>
  <c r="Z850" i="8"/>
  <c r="V850" i="8"/>
  <c r="AA850" i="8"/>
  <c r="W850" i="8"/>
  <c r="AB850" i="8"/>
  <c r="I854" i="8"/>
  <c r="J853" i="8"/>
  <c r="N853" i="8"/>
  <c r="AG853" i="8" s="1"/>
  <c r="R854" i="17" s="1"/>
  <c r="T850" i="8"/>
  <c r="S851" i="8"/>
  <c r="U851" i="8" s="1"/>
  <c r="O851" i="15" l="1"/>
  <c r="J851" i="15"/>
  <c r="H851" i="15"/>
  <c r="M851" i="15"/>
  <c r="G851" i="15"/>
  <c r="F852" i="15"/>
  <c r="I851" i="15"/>
  <c r="L851" i="15"/>
  <c r="N851" i="15"/>
  <c r="V851" i="8"/>
  <c r="AA851" i="8"/>
  <c r="W851" i="8"/>
  <c r="AB851" i="8"/>
  <c r="Y851" i="8"/>
  <c r="Z851" i="8"/>
  <c r="I855" i="8"/>
  <c r="J854" i="8"/>
  <c r="N854" i="8"/>
  <c r="AG854" i="8" s="1"/>
  <c r="R855" i="17" s="1"/>
  <c r="T851" i="8"/>
  <c r="S852" i="8"/>
  <c r="U852" i="8" s="1"/>
  <c r="L852" i="15" l="1"/>
  <c r="G852" i="15"/>
  <c r="I852" i="15"/>
  <c r="O852" i="15"/>
  <c r="H852" i="15"/>
  <c r="F853" i="15"/>
  <c r="N852" i="15"/>
  <c r="J852" i="15"/>
  <c r="M852" i="15"/>
  <c r="Y852" i="8"/>
  <c r="Z852" i="8"/>
  <c r="V852" i="8"/>
  <c r="AA852" i="8"/>
  <c r="AB852" i="8"/>
  <c r="W852" i="8"/>
  <c r="I856" i="8"/>
  <c r="J855" i="8"/>
  <c r="N855" i="8"/>
  <c r="AG855" i="8" s="1"/>
  <c r="R856" i="17" s="1"/>
  <c r="T852" i="8"/>
  <c r="S853" i="8"/>
  <c r="U853" i="8" s="1"/>
  <c r="O853" i="15" l="1"/>
  <c r="G853" i="15"/>
  <c r="N853" i="15"/>
  <c r="M853" i="15"/>
  <c r="H853" i="15"/>
  <c r="J853" i="15"/>
  <c r="F854" i="15"/>
  <c r="L853" i="15"/>
  <c r="I853" i="15"/>
  <c r="V853" i="8"/>
  <c r="AA853" i="8"/>
  <c r="W853" i="8"/>
  <c r="AB853" i="8"/>
  <c r="Y853" i="8"/>
  <c r="Z853" i="8"/>
  <c r="I857" i="8"/>
  <c r="J856" i="8"/>
  <c r="N856" i="8"/>
  <c r="AG856" i="8" s="1"/>
  <c r="R857" i="17" s="1"/>
  <c r="T853" i="8"/>
  <c r="S854" i="8"/>
  <c r="U854" i="8" s="1"/>
  <c r="F855" i="15" l="1"/>
  <c r="G854" i="15"/>
  <c r="J854" i="15"/>
  <c r="L854" i="15"/>
  <c r="H854" i="15"/>
  <c r="N854" i="15"/>
  <c r="M854" i="15"/>
  <c r="O854" i="15"/>
  <c r="I854" i="15"/>
  <c r="Y854" i="8"/>
  <c r="Z854" i="8"/>
  <c r="V854" i="8"/>
  <c r="AA854" i="8"/>
  <c r="W854" i="8"/>
  <c r="AB854" i="8"/>
  <c r="I858" i="8"/>
  <c r="J857" i="8"/>
  <c r="N857" i="8"/>
  <c r="AG857" i="8" s="1"/>
  <c r="R858" i="17" s="1"/>
  <c r="T854" i="8"/>
  <c r="S855" i="8"/>
  <c r="U855" i="8" s="1"/>
  <c r="I855" i="15" l="1"/>
  <c r="G855" i="15"/>
  <c r="L855" i="15"/>
  <c r="O855" i="15"/>
  <c r="H855" i="15"/>
  <c r="N855" i="15"/>
  <c r="M855" i="15"/>
  <c r="J855" i="15"/>
  <c r="F856" i="15"/>
  <c r="V855" i="8"/>
  <c r="AA855" i="8"/>
  <c r="W855" i="8"/>
  <c r="AB855" i="8"/>
  <c r="Y855" i="8"/>
  <c r="Z855" i="8"/>
  <c r="I859" i="8"/>
  <c r="J858" i="8"/>
  <c r="N858" i="8"/>
  <c r="AG858" i="8" s="1"/>
  <c r="R859" i="17" s="1"/>
  <c r="T855" i="8"/>
  <c r="S856" i="8"/>
  <c r="U856" i="8" s="1"/>
  <c r="N856" i="15" l="1"/>
  <c r="G856" i="15"/>
  <c r="J856" i="15"/>
  <c r="M856" i="15"/>
  <c r="H856" i="15"/>
  <c r="L856" i="15"/>
  <c r="I856" i="15"/>
  <c r="F857" i="15"/>
  <c r="O856" i="15"/>
  <c r="Y856" i="8"/>
  <c r="Z856" i="8"/>
  <c r="V856" i="8"/>
  <c r="AA856" i="8"/>
  <c r="W856" i="8"/>
  <c r="AB856" i="8"/>
  <c r="I860" i="8"/>
  <c r="J859" i="8"/>
  <c r="N859" i="8"/>
  <c r="AG859" i="8" s="1"/>
  <c r="R860" i="17" s="1"/>
  <c r="T856" i="8"/>
  <c r="S857" i="8"/>
  <c r="U857" i="8" s="1"/>
  <c r="M857" i="15" l="1"/>
  <c r="G857" i="15"/>
  <c r="J857" i="15"/>
  <c r="F858" i="15"/>
  <c r="H857" i="15"/>
  <c r="N857" i="15"/>
  <c r="O857" i="15"/>
  <c r="I857" i="15"/>
  <c r="L857" i="15"/>
  <c r="V857" i="8"/>
  <c r="AA857" i="8"/>
  <c r="W857" i="8"/>
  <c r="AB857" i="8"/>
  <c r="Y857" i="8"/>
  <c r="Z857" i="8"/>
  <c r="I861" i="8"/>
  <c r="J860" i="8"/>
  <c r="N860" i="8"/>
  <c r="AG860" i="8" s="1"/>
  <c r="R861" i="17" s="1"/>
  <c r="T857" i="8"/>
  <c r="S858" i="8"/>
  <c r="U858" i="8" s="1"/>
  <c r="N858" i="15" l="1"/>
  <c r="G858" i="15"/>
  <c r="O858" i="15"/>
  <c r="M858" i="15"/>
  <c r="H858" i="15"/>
  <c r="F859" i="15"/>
  <c r="I858" i="15"/>
  <c r="L858" i="15"/>
  <c r="J858" i="15"/>
  <c r="Y858" i="8"/>
  <c r="Z858" i="8"/>
  <c r="V858" i="8"/>
  <c r="AA858" i="8"/>
  <c r="W858" i="8"/>
  <c r="AB858" i="8"/>
  <c r="I862" i="8"/>
  <c r="J861" i="8"/>
  <c r="N861" i="8"/>
  <c r="AG861" i="8" s="1"/>
  <c r="R862" i="17" s="1"/>
  <c r="T858" i="8"/>
  <c r="S859" i="8"/>
  <c r="U859" i="8" s="1"/>
  <c r="N859" i="15" l="1"/>
  <c r="M859" i="15"/>
  <c r="H859" i="15"/>
  <c r="J859" i="15"/>
  <c r="F860" i="15"/>
  <c r="O859" i="15"/>
  <c r="I859" i="15"/>
  <c r="L859" i="15"/>
  <c r="G859" i="15"/>
  <c r="V859" i="8"/>
  <c r="AA859" i="8"/>
  <c r="W859" i="8"/>
  <c r="AB859" i="8"/>
  <c r="Y859" i="8"/>
  <c r="Z859" i="8"/>
  <c r="I863" i="8"/>
  <c r="J862" i="8"/>
  <c r="N862" i="8"/>
  <c r="AG862" i="8" s="1"/>
  <c r="R863" i="17" s="1"/>
  <c r="T859" i="8"/>
  <c r="S860" i="8"/>
  <c r="U860" i="8" s="1"/>
  <c r="N860" i="15" l="1"/>
  <c r="G860" i="15"/>
  <c r="I860" i="15"/>
  <c r="L860" i="15"/>
  <c r="H860" i="15"/>
  <c r="O860" i="15"/>
  <c r="M860" i="15"/>
  <c r="F861" i="15"/>
  <c r="J860" i="15"/>
  <c r="Y860" i="8"/>
  <c r="Z860" i="8"/>
  <c r="V860" i="8"/>
  <c r="AA860" i="8"/>
  <c r="AB860" i="8"/>
  <c r="W860" i="8"/>
  <c r="I864" i="8"/>
  <c r="J863" i="8"/>
  <c r="N863" i="8"/>
  <c r="AG863" i="8" s="1"/>
  <c r="R864" i="17" s="1"/>
  <c r="T860" i="8"/>
  <c r="S861" i="8"/>
  <c r="U861" i="8" s="1"/>
  <c r="O861" i="15" l="1"/>
  <c r="G861" i="15"/>
  <c r="N861" i="15"/>
  <c r="M861" i="15"/>
  <c r="H861" i="15"/>
  <c r="J861" i="15"/>
  <c r="F862" i="15"/>
  <c r="I861" i="15"/>
  <c r="L861" i="15"/>
  <c r="V861" i="8"/>
  <c r="AA861" i="8"/>
  <c r="W861" i="8"/>
  <c r="AB861" i="8"/>
  <c r="Y861" i="8"/>
  <c r="Z861" i="8"/>
  <c r="I865" i="8"/>
  <c r="J864" i="8"/>
  <c r="N864" i="8"/>
  <c r="AG864" i="8" s="1"/>
  <c r="R865" i="17" s="1"/>
  <c r="T861" i="8"/>
  <c r="S862" i="8"/>
  <c r="U862" i="8" s="1"/>
  <c r="F863" i="15" l="1"/>
  <c r="G862" i="15"/>
  <c r="J862" i="15"/>
  <c r="L862" i="15"/>
  <c r="H862" i="15"/>
  <c r="N862" i="15"/>
  <c r="I862" i="15"/>
  <c r="O862" i="15"/>
  <c r="M862" i="15"/>
  <c r="Y862" i="8"/>
  <c r="Z862" i="8"/>
  <c r="V862" i="8"/>
  <c r="AA862" i="8"/>
  <c r="W862" i="8"/>
  <c r="AB862" i="8"/>
  <c r="I866" i="8"/>
  <c r="J865" i="8"/>
  <c r="N865" i="8"/>
  <c r="AG865" i="8" s="1"/>
  <c r="R866" i="17" s="1"/>
  <c r="T862" i="8"/>
  <c r="S863" i="8"/>
  <c r="U863" i="8" s="1"/>
  <c r="F864" i="15" l="1"/>
  <c r="G863" i="15"/>
  <c r="N863" i="15"/>
  <c r="O863" i="15"/>
  <c r="H863" i="15"/>
  <c r="I863" i="15"/>
  <c r="L863" i="15"/>
  <c r="M863" i="15"/>
  <c r="J863" i="15"/>
  <c r="V863" i="8"/>
  <c r="AA863" i="8"/>
  <c r="W863" i="8"/>
  <c r="AB863" i="8"/>
  <c r="Y863" i="8"/>
  <c r="Z863" i="8"/>
  <c r="I867" i="8"/>
  <c r="J866" i="8"/>
  <c r="N866" i="8"/>
  <c r="AG866" i="8" s="1"/>
  <c r="R867" i="17" s="1"/>
  <c r="T863" i="8"/>
  <c r="S864" i="8"/>
  <c r="U864" i="8" s="1"/>
  <c r="O864" i="15" l="1"/>
  <c r="G864" i="15"/>
  <c r="J864" i="15"/>
  <c r="F865" i="15"/>
  <c r="H864" i="15"/>
  <c r="L864" i="15"/>
  <c r="M864" i="15"/>
  <c r="N864" i="15"/>
  <c r="I864" i="15"/>
  <c r="Y864" i="8"/>
  <c r="Z864" i="8"/>
  <c r="V864" i="8"/>
  <c r="AA864" i="8"/>
  <c r="W864" i="8"/>
  <c r="AB864" i="8"/>
  <c r="I868" i="8"/>
  <c r="J867" i="8"/>
  <c r="N867" i="8"/>
  <c r="AG867" i="8" s="1"/>
  <c r="R868" i="17" s="1"/>
  <c r="T864" i="8"/>
  <c r="S865" i="8"/>
  <c r="U865" i="8" s="1"/>
  <c r="O865" i="15" l="1"/>
  <c r="G865" i="15"/>
  <c r="I865" i="15"/>
  <c r="L865" i="15"/>
  <c r="H865" i="15"/>
  <c r="N865" i="15"/>
  <c r="M865" i="15"/>
  <c r="J865" i="15"/>
  <c r="F866" i="15"/>
  <c r="V865" i="8"/>
  <c r="AA865" i="8"/>
  <c r="W865" i="8"/>
  <c r="AB865" i="8"/>
  <c r="Y865" i="8"/>
  <c r="Z865" i="8"/>
  <c r="I869" i="8"/>
  <c r="J868" i="8"/>
  <c r="N868" i="8"/>
  <c r="AG868" i="8" s="1"/>
  <c r="R869" i="17" s="1"/>
  <c r="T865" i="8"/>
  <c r="S866" i="8"/>
  <c r="U866" i="8" s="1"/>
  <c r="O866" i="15" l="1"/>
  <c r="G866" i="15"/>
  <c r="M866" i="15"/>
  <c r="L866" i="15"/>
  <c r="H866" i="15"/>
  <c r="I866" i="15"/>
  <c r="N866" i="15"/>
  <c r="J866" i="15"/>
  <c r="F867" i="15"/>
  <c r="Y866" i="8"/>
  <c r="Z866" i="8"/>
  <c r="V866" i="8"/>
  <c r="AA866" i="8"/>
  <c r="W866" i="8"/>
  <c r="AB866" i="8"/>
  <c r="I870" i="8"/>
  <c r="J869" i="8"/>
  <c r="N869" i="8"/>
  <c r="AG869" i="8" s="1"/>
  <c r="R870" i="17" s="1"/>
  <c r="T866" i="8"/>
  <c r="S867" i="8"/>
  <c r="U867" i="8" s="1"/>
  <c r="M867" i="15" l="1"/>
  <c r="O867" i="15"/>
  <c r="H867" i="15"/>
  <c r="N867" i="15"/>
  <c r="J867" i="15"/>
  <c r="F868" i="15"/>
  <c r="I867" i="15"/>
  <c r="L867" i="15"/>
  <c r="G867" i="15"/>
  <c r="V867" i="8"/>
  <c r="AA867" i="8"/>
  <c r="W867" i="8"/>
  <c r="AB867" i="8"/>
  <c r="Y867" i="8"/>
  <c r="Z867" i="8"/>
  <c r="I871" i="8"/>
  <c r="J870" i="8"/>
  <c r="N870" i="8"/>
  <c r="AG870" i="8" s="1"/>
  <c r="R871" i="17" s="1"/>
  <c r="T867" i="8"/>
  <c r="S868" i="8"/>
  <c r="U868" i="8" s="1"/>
  <c r="L868" i="15" l="1"/>
  <c r="G868" i="15"/>
  <c r="O868" i="15"/>
  <c r="J868" i="15"/>
  <c r="H868" i="15"/>
  <c r="I868" i="15"/>
  <c r="F869" i="15"/>
  <c r="N868" i="15"/>
  <c r="M868" i="15"/>
  <c r="Y868" i="8"/>
  <c r="Z868" i="8"/>
  <c r="V868" i="8"/>
  <c r="AA868" i="8"/>
  <c r="AB868" i="8"/>
  <c r="W868" i="8"/>
  <c r="I872" i="8"/>
  <c r="J871" i="8"/>
  <c r="N871" i="8"/>
  <c r="AG871" i="8" s="1"/>
  <c r="R872" i="17" s="1"/>
  <c r="T868" i="8"/>
  <c r="S869" i="8"/>
  <c r="U869" i="8" s="1"/>
  <c r="F870" i="15" l="1"/>
  <c r="G869" i="15"/>
  <c r="I869" i="15"/>
  <c r="L869" i="15"/>
  <c r="H869" i="15"/>
  <c r="N869" i="15"/>
  <c r="M869" i="15"/>
  <c r="O869" i="15"/>
  <c r="J869" i="15"/>
  <c r="V869" i="8"/>
  <c r="AA869" i="8"/>
  <c r="W869" i="8"/>
  <c r="AB869" i="8"/>
  <c r="Y869" i="8"/>
  <c r="Z869" i="8"/>
  <c r="I873" i="8"/>
  <c r="J872" i="8"/>
  <c r="N872" i="8"/>
  <c r="AG872" i="8" s="1"/>
  <c r="R873" i="17" s="1"/>
  <c r="T869" i="8"/>
  <c r="S870" i="8"/>
  <c r="U870" i="8" s="1"/>
  <c r="F871" i="15" l="1"/>
  <c r="G870" i="15"/>
  <c r="N870" i="15"/>
  <c r="M870" i="15"/>
  <c r="H870" i="15"/>
  <c r="J870" i="15"/>
  <c r="I870" i="15"/>
  <c r="O870" i="15"/>
  <c r="L870" i="15"/>
  <c r="Y870" i="8"/>
  <c r="Z870" i="8"/>
  <c r="V870" i="8"/>
  <c r="AA870" i="8"/>
  <c r="W870" i="8"/>
  <c r="AB870" i="8"/>
  <c r="I874" i="8"/>
  <c r="J873" i="8"/>
  <c r="N873" i="8"/>
  <c r="AG873" i="8" s="1"/>
  <c r="R874" i="17" s="1"/>
  <c r="T870" i="8"/>
  <c r="S871" i="8"/>
  <c r="U871" i="8" s="1"/>
  <c r="J871" i="15" l="1"/>
  <c r="G871" i="15"/>
  <c r="M871" i="15"/>
  <c r="F872" i="15"/>
  <c r="I871" i="15"/>
  <c r="H871" i="15"/>
  <c r="L871" i="15"/>
  <c r="N871" i="15"/>
  <c r="O871" i="15"/>
  <c r="V871" i="8"/>
  <c r="AA871" i="8"/>
  <c r="W871" i="8"/>
  <c r="AB871" i="8"/>
  <c r="Y871" i="8"/>
  <c r="Z871" i="8"/>
  <c r="I875" i="8"/>
  <c r="J874" i="8"/>
  <c r="N874" i="8"/>
  <c r="AG874" i="8" s="1"/>
  <c r="R875" i="17" s="1"/>
  <c r="T871" i="8"/>
  <c r="S872" i="8"/>
  <c r="U872" i="8" s="1"/>
  <c r="L872" i="15" l="1"/>
  <c r="G872" i="15"/>
  <c r="I872" i="15"/>
  <c r="O872" i="15"/>
  <c r="H872" i="15"/>
  <c r="F873" i="15"/>
  <c r="N872" i="15"/>
  <c r="J872" i="15"/>
  <c r="M872" i="15"/>
  <c r="Y872" i="8"/>
  <c r="Z872" i="8"/>
  <c r="V872" i="8"/>
  <c r="AA872" i="8"/>
  <c r="W872" i="8"/>
  <c r="AB872" i="8"/>
  <c r="I876" i="8"/>
  <c r="J875" i="8"/>
  <c r="N875" i="8"/>
  <c r="AG875" i="8" s="1"/>
  <c r="R876" i="17" s="1"/>
  <c r="T872" i="8"/>
  <c r="S873" i="8"/>
  <c r="U873" i="8" s="1"/>
  <c r="N873" i="15" l="1"/>
  <c r="G873" i="15"/>
  <c r="M873" i="15"/>
  <c r="O873" i="15"/>
  <c r="H873" i="15"/>
  <c r="J873" i="15"/>
  <c r="F874" i="15"/>
  <c r="I873" i="15"/>
  <c r="L873" i="15"/>
  <c r="V873" i="8"/>
  <c r="AA873" i="8"/>
  <c r="W873" i="8"/>
  <c r="AB873" i="8"/>
  <c r="Y873" i="8"/>
  <c r="Z873" i="8"/>
  <c r="I877" i="8"/>
  <c r="J876" i="8"/>
  <c r="N876" i="8"/>
  <c r="AG876" i="8" s="1"/>
  <c r="R877" i="17" s="1"/>
  <c r="T873" i="8"/>
  <c r="S874" i="8"/>
  <c r="U874" i="8" s="1"/>
  <c r="M874" i="15" l="1"/>
  <c r="G874" i="15"/>
  <c r="N874" i="15"/>
  <c r="F875" i="15"/>
  <c r="H874" i="15"/>
  <c r="J874" i="15"/>
  <c r="L874" i="15"/>
  <c r="O874" i="15"/>
  <c r="I874" i="15"/>
  <c r="Y874" i="8"/>
  <c r="Z874" i="8"/>
  <c r="V874" i="8"/>
  <c r="AA874" i="8"/>
  <c r="W874" i="8"/>
  <c r="AB874" i="8"/>
  <c r="I878" i="8"/>
  <c r="J877" i="8"/>
  <c r="N877" i="8"/>
  <c r="AG877" i="8" s="1"/>
  <c r="R878" i="17" s="1"/>
  <c r="T874" i="8"/>
  <c r="S875" i="8"/>
  <c r="U875" i="8" s="1"/>
  <c r="N875" i="15" l="1"/>
  <c r="G875" i="15"/>
  <c r="M875" i="15"/>
  <c r="O875" i="15"/>
  <c r="H875" i="15"/>
  <c r="J875" i="15"/>
  <c r="F876" i="15"/>
  <c r="I875" i="15"/>
  <c r="L875" i="15"/>
  <c r="V875" i="8"/>
  <c r="AA875" i="8"/>
  <c r="W875" i="8"/>
  <c r="AB875" i="8"/>
  <c r="Y875" i="8"/>
  <c r="Z875" i="8"/>
  <c r="I879" i="8"/>
  <c r="J878" i="8"/>
  <c r="N878" i="8"/>
  <c r="AG878" i="8" s="1"/>
  <c r="R879" i="17" s="1"/>
  <c r="T875" i="8"/>
  <c r="S876" i="8"/>
  <c r="U876" i="8" s="1"/>
  <c r="L876" i="15" l="1"/>
  <c r="G876" i="15"/>
  <c r="I876" i="15"/>
  <c r="N876" i="15"/>
  <c r="H876" i="15"/>
  <c r="F877" i="15"/>
  <c r="O876" i="15"/>
  <c r="J876" i="15"/>
  <c r="M876" i="15"/>
  <c r="Y876" i="8"/>
  <c r="Z876" i="8"/>
  <c r="V876" i="8"/>
  <c r="AA876" i="8"/>
  <c r="AB876" i="8"/>
  <c r="W876" i="8"/>
  <c r="I880" i="8"/>
  <c r="J879" i="8"/>
  <c r="N879" i="8"/>
  <c r="AG879" i="8" s="1"/>
  <c r="R880" i="17" s="1"/>
  <c r="T876" i="8"/>
  <c r="S877" i="8"/>
  <c r="U877" i="8" s="1"/>
  <c r="O877" i="15" l="1"/>
  <c r="G877" i="15"/>
  <c r="I877" i="15"/>
  <c r="L877" i="15"/>
  <c r="H877" i="15"/>
  <c r="N877" i="15"/>
  <c r="M877" i="15"/>
  <c r="J877" i="15"/>
  <c r="F878" i="15"/>
  <c r="V877" i="8"/>
  <c r="AA877" i="8"/>
  <c r="W877" i="8"/>
  <c r="AB877" i="8"/>
  <c r="Y877" i="8"/>
  <c r="Z877" i="8"/>
  <c r="I881" i="8"/>
  <c r="J880" i="8"/>
  <c r="N880" i="8"/>
  <c r="AG880" i="8" s="1"/>
  <c r="R881" i="17" s="1"/>
  <c r="T877" i="8"/>
  <c r="S878" i="8"/>
  <c r="U878" i="8" s="1"/>
  <c r="N878" i="15" l="1"/>
  <c r="G878" i="15"/>
  <c r="M878" i="15"/>
  <c r="O878" i="15"/>
  <c r="H878" i="15"/>
  <c r="I878" i="15"/>
  <c r="F879" i="15"/>
  <c r="J878" i="15"/>
  <c r="L878" i="15"/>
  <c r="Y878" i="8"/>
  <c r="Z878" i="8"/>
  <c r="V878" i="8"/>
  <c r="AA878" i="8"/>
  <c r="AB878" i="8"/>
  <c r="W878" i="8"/>
  <c r="I882" i="8"/>
  <c r="J881" i="8"/>
  <c r="N881" i="8"/>
  <c r="AG881" i="8" s="1"/>
  <c r="R882" i="17" s="1"/>
  <c r="T878" i="8"/>
  <c r="S879" i="8"/>
  <c r="U879" i="8" s="1"/>
  <c r="L879" i="15" l="1"/>
  <c r="G879" i="15"/>
  <c r="M879" i="15"/>
  <c r="O879" i="15"/>
  <c r="H879" i="15"/>
  <c r="N879" i="15"/>
  <c r="J879" i="15"/>
  <c r="F880" i="15"/>
  <c r="I879" i="15"/>
  <c r="V879" i="8"/>
  <c r="AA879" i="8"/>
  <c r="W879" i="8"/>
  <c r="AB879" i="8"/>
  <c r="Y879" i="8"/>
  <c r="Z879" i="8"/>
  <c r="I883" i="8"/>
  <c r="J882" i="8"/>
  <c r="N882" i="8"/>
  <c r="AG882" i="8" s="1"/>
  <c r="R883" i="17" s="1"/>
  <c r="T879" i="8"/>
  <c r="S880" i="8"/>
  <c r="U880" i="8" s="1"/>
  <c r="L880" i="15" l="1"/>
  <c r="G880" i="15"/>
  <c r="I880" i="15"/>
  <c r="N880" i="15"/>
  <c r="H880" i="15"/>
  <c r="F881" i="15"/>
  <c r="M880" i="15"/>
  <c r="J880" i="15"/>
  <c r="O880" i="15"/>
  <c r="Y880" i="8"/>
  <c r="Z880" i="8"/>
  <c r="V880" i="8"/>
  <c r="AA880" i="8"/>
  <c r="W880" i="8"/>
  <c r="AB880" i="8"/>
  <c r="I884" i="8"/>
  <c r="J883" i="8"/>
  <c r="N883" i="8"/>
  <c r="AG883" i="8" s="1"/>
  <c r="R884" i="17" s="1"/>
  <c r="T880" i="8"/>
  <c r="S881" i="8"/>
  <c r="U881" i="8" s="1"/>
  <c r="N881" i="15" l="1"/>
  <c r="M881" i="15"/>
  <c r="H881" i="15"/>
  <c r="J881" i="15"/>
  <c r="F882" i="15"/>
  <c r="O881" i="15"/>
  <c r="I881" i="15"/>
  <c r="L881" i="15"/>
  <c r="G881" i="15"/>
  <c r="V881" i="8"/>
  <c r="AA881" i="8"/>
  <c r="W881" i="8"/>
  <c r="AB881" i="8"/>
  <c r="Y881" i="8"/>
  <c r="Z881" i="8"/>
  <c r="I885" i="8"/>
  <c r="J884" i="8"/>
  <c r="N884" i="8"/>
  <c r="AG884" i="8" s="1"/>
  <c r="R885" i="17" s="1"/>
  <c r="T881" i="8"/>
  <c r="S882" i="8"/>
  <c r="U882" i="8" s="1"/>
  <c r="F883" i="15" l="1"/>
  <c r="G882" i="15"/>
  <c r="J882" i="15"/>
  <c r="L882" i="15"/>
  <c r="H882" i="15"/>
  <c r="N882" i="15"/>
  <c r="M882" i="15"/>
  <c r="O882" i="15"/>
  <c r="I882" i="15"/>
  <c r="Y882" i="8"/>
  <c r="Z882" i="8"/>
  <c r="V882" i="8"/>
  <c r="AA882" i="8"/>
  <c r="W882" i="8"/>
  <c r="AB882" i="8"/>
  <c r="I886" i="8"/>
  <c r="J885" i="8"/>
  <c r="N885" i="8"/>
  <c r="AG885" i="8" s="1"/>
  <c r="R886" i="17" s="1"/>
  <c r="T882" i="8"/>
  <c r="S883" i="8"/>
  <c r="U883" i="8" s="1"/>
  <c r="O883" i="15" l="1"/>
  <c r="G883" i="15"/>
  <c r="I883" i="15"/>
  <c r="L883" i="15"/>
  <c r="H883" i="15"/>
  <c r="N883" i="15"/>
  <c r="M883" i="15"/>
  <c r="J883" i="15"/>
  <c r="F884" i="15"/>
  <c r="V883" i="8"/>
  <c r="AA883" i="8"/>
  <c r="W883" i="8"/>
  <c r="AB883" i="8"/>
  <c r="Y883" i="8"/>
  <c r="Z883" i="8"/>
  <c r="I887" i="8"/>
  <c r="J886" i="8"/>
  <c r="N886" i="8"/>
  <c r="AG886" i="8" s="1"/>
  <c r="R887" i="17" s="1"/>
  <c r="T883" i="8"/>
  <c r="S884" i="8"/>
  <c r="U884" i="8" s="1"/>
  <c r="O884" i="15" l="1"/>
  <c r="G884" i="15"/>
  <c r="J884" i="15"/>
  <c r="I884" i="15"/>
  <c r="H884" i="15"/>
  <c r="L884" i="15"/>
  <c r="M884" i="15"/>
  <c r="N884" i="15"/>
  <c r="F885" i="15"/>
  <c r="Y884" i="8"/>
  <c r="Z884" i="8"/>
  <c r="V884" i="8"/>
  <c r="AA884" i="8"/>
  <c r="AB884" i="8"/>
  <c r="W884" i="8"/>
  <c r="I888" i="8"/>
  <c r="J887" i="8"/>
  <c r="N887" i="8"/>
  <c r="AG887" i="8" s="1"/>
  <c r="R888" i="17" s="1"/>
  <c r="T884" i="8"/>
  <c r="S885" i="8"/>
  <c r="U885" i="8" s="1"/>
  <c r="N885" i="15" l="1"/>
  <c r="G885" i="15"/>
  <c r="J885" i="15"/>
  <c r="F886" i="15"/>
  <c r="H885" i="15"/>
  <c r="I885" i="15"/>
  <c r="L885" i="15"/>
  <c r="M885" i="15"/>
  <c r="O885" i="15"/>
  <c r="Z885" i="8"/>
  <c r="V885" i="8"/>
  <c r="AA885" i="8"/>
  <c r="W885" i="8"/>
  <c r="AB885" i="8"/>
  <c r="Y885" i="8"/>
  <c r="I889" i="8"/>
  <c r="J888" i="8"/>
  <c r="N888" i="8"/>
  <c r="AG888" i="8" s="1"/>
  <c r="R889" i="17" s="1"/>
  <c r="T885" i="8"/>
  <c r="S886" i="8"/>
  <c r="U886" i="8" s="1"/>
  <c r="L886" i="15" l="1"/>
  <c r="G886" i="15"/>
  <c r="O886" i="15"/>
  <c r="J886" i="15"/>
  <c r="H886" i="15"/>
  <c r="F887" i="15"/>
  <c r="M886" i="15"/>
  <c r="N886" i="15"/>
  <c r="I886" i="15"/>
  <c r="W886" i="8"/>
  <c r="AB886" i="8"/>
  <c r="AA886" i="8"/>
  <c r="Y886" i="8"/>
  <c r="Z886" i="8"/>
  <c r="V886" i="8"/>
  <c r="I890" i="8"/>
  <c r="J889" i="8"/>
  <c r="N889" i="8"/>
  <c r="AG889" i="8" s="1"/>
  <c r="R890" i="17" s="1"/>
  <c r="T886" i="8"/>
  <c r="S887" i="8"/>
  <c r="U887" i="8" s="1"/>
  <c r="L887" i="15" l="1"/>
  <c r="G887" i="15"/>
  <c r="N887" i="15"/>
  <c r="M887" i="15"/>
  <c r="H887" i="15"/>
  <c r="J887" i="15"/>
  <c r="F888" i="15"/>
  <c r="O887" i="15"/>
  <c r="I887" i="15"/>
  <c r="Z887" i="8"/>
  <c r="V887" i="8"/>
  <c r="AA887" i="8"/>
  <c r="W887" i="8"/>
  <c r="AB887" i="8"/>
  <c r="Y887" i="8"/>
  <c r="I891" i="8"/>
  <c r="J890" i="8"/>
  <c r="N890" i="8"/>
  <c r="AG890" i="8" s="1"/>
  <c r="R891" i="17" s="1"/>
  <c r="T887" i="8"/>
  <c r="S888" i="8"/>
  <c r="U888" i="8" s="1"/>
  <c r="L888" i="15" l="1"/>
  <c r="G888" i="15"/>
  <c r="O888" i="15"/>
  <c r="N888" i="15"/>
  <c r="H888" i="15"/>
  <c r="F889" i="15"/>
  <c r="M888" i="15"/>
  <c r="J888" i="15"/>
  <c r="I888" i="15"/>
  <c r="W888" i="8"/>
  <c r="AB888" i="8"/>
  <c r="AA888" i="8"/>
  <c r="Y888" i="8"/>
  <c r="V888" i="8"/>
  <c r="Z888" i="8"/>
  <c r="I892" i="8"/>
  <c r="J891" i="8"/>
  <c r="N891" i="8"/>
  <c r="AG891" i="8" s="1"/>
  <c r="R892" i="17" s="1"/>
  <c r="T888" i="8"/>
  <c r="S889" i="8"/>
  <c r="U889" i="8" s="1"/>
  <c r="I889" i="15" l="1"/>
  <c r="N889" i="15"/>
  <c r="H889" i="15"/>
  <c r="O889" i="15"/>
  <c r="L889" i="15"/>
  <c r="J889" i="15"/>
  <c r="G889" i="15"/>
  <c r="M889" i="15"/>
  <c r="F890" i="15"/>
  <c r="Z889" i="8"/>
  <c r="V889" i="8"/>
  <c r="AA889" i="8"/>
  <c r="Y889" i="8"/>
  <c r="W889" i="8"/>
  <c r="AB889" i="8"/>
  <c r="I893" i="8"/>
  <c r="J892" i="8"/>
  <c r="N892" i="8"/>
  <c r="AG892" i="8" s="1"/>
  <c r="R893" i="17" s="1"/>
  <c r="T889" i="8"/>
  <c r="S890" i="8"/>
  <c r="U890" i="8" s="1"/>
  <c r="M890" i="15" l="1"/>
  <c r="G890" i="15"/>
  <c r="J890" i="15"/>
  <c r="L890" i="15"/>
  <c r="H890" i="15"/>
  <c r="F891" i="15"/>
  <c r="O890" i="15"/>
  <c r="I890" i="15"/>
  <c r="N890" i="15"/>
  <c r="W890" i="8"/>
  <c r="AB890" i="8"/>
  <c r="AA890" i="8"/>
  <c r="Y890" i="8"/>
  <c r="Z890" i="8"/>
  <c r="V890" i="8"/>
  <c r="I894" i="8"/>
  <c r="J893" i="8"/>
  <c r="N893" i="8"/>
  <c r="AG893" i="8" s="1"/>
  <c r="R894" i="17" s="1"/>
  <c r="T890" i="8"/>
  <c r="S891" i="8"/>
  <c r="U891" i="8" s="1"/>
  <c r="I891" i="15" l="1"/>
  <c r="G891" i="15"/>
  <c r="L891" i="15"/>
  <c r="F892" i="15"/>
  <c r="H891" i="15"/>
  <c r="O891" i="15"/>
  <c r="M891" i="15"/>
  <c r="J891" i="15"/>
  <c r="N891" i="15"/>
  <c r="Z891" i="8"/>
  <c r="V891" i="8"/>
  <c r="AA891" i="8"/>
  <c r="Y891" i="8"/>
  <c r="W891" i="8"/>
  <c r="AB891" i="8"/>
  <c r="I895" i="8"/>
  <c r="J894" i="8"/>
  <c r="N894" i="8"/>
  <c r="AG894" i="8" s="1"/>
  <c r="R895" i="17" s="1"/>
  <c r="T891" i="8"/>
  <c r="S892" i="8"/>
  <c r="U892" i="8" s="1"/>
  <c r="J892" i="15" l="1"/>
  <c r="G892" i="15"/>
  <c r="F893" i="15"/>
  <c r="L892" i="15"/>
  <c r="H892" i="15"/>
  <c r="M892" i="15"/>
  <c r="N892" i="15"/>
  <c r="O892" i="15"/>
  <c r="I892" i="15"/>
  <c r="W892" i="8"/>
  <c r="AB892" i="8"/>
  <c r="V892" i="8"/>
  <c r="Y892" i="8"/>
  <c r="Z892" i="8"/>
  <c r="AA892" i="8"/>
  <c r="I896" i="8"/>
  <c r="J895" i="8"/>
  <c r="N895" i="8"/>
  <c r="AG895" i="8" s="1"/>
  <c r="R896" i="17" s="1"/>
  <c r="S893" i="8"/>
  <c r="U893" i="8" s="1"/>
  <c r="T892" i="8"/>
  <c r="L893" i="15" l="1"/>
  <c r="G893" i="15"/>
  <c r="J893" i="15"/>
  <c r="M893" i="15"/>
  <c r="H893" i="15"/>
  <c r="O893" i="15"/>
  <c r="N893" i="15"/>
  <c r="I893" i="15"/>
  <c r="F894" i="15"/>
  <c r="Z893" i="8"/>
  <c r="V893" i="8"/>
  <c r="AA893" i="8"/>
  <c r="Y893" i="8"/>
  <c r="W893" i="8"/>
  <c r="AB893" i="8"/>
  <c r="I897" i="8"/>
  <c r="J896" i="8"/>
  <c r="N896" i="8"/>
  <c r="AG896" i="8" s="1"/>
  <c r="R897" i="17" s="1"/>
  <c r="T893" i="8"/>
  <c r="S894" i="8"/>
  <c r="U894" i="8" s="1"/>
  <c r="I894" i="15" l="1"/>
  <c r="G894" i="15"/>
  <c r="O894" i="15"/>
  <c r="F895" i="15"/>
  <c r="H894" i="15"/>
  <c r="N894" i="15"/>
  <c r="L894" i="15"/>
  <c r="J894" i="15"/>
  <c r="M894" i="15"/>
  <c r="W894" i="8"/>
  <c r="AB894" i="8"/>
  <c r="V894" i="8"/>
  <c r="Y894" i="8"/>
  <c r="Z894" i="8"/>
  <c r="AA894" i="8"/>
  <c r="I898" i="8"/>
  <c r="J897" i="8"/>
  <c r="N897" i="8"/>
  <c r="AG897" i="8" s="1"/>
  <c r="R898" i="17" s="1"/>
  <c r="T894" i="8"/>
  <c r="S895" i="8"/>
  <c r="U895" i="8" s="1"/>
  <c r="N895" i="15" l="1"/>
  <c r="G895" i="15"/>
  <c r="F896" i="15"/>
  <c r="I895" i="15"/>
  <c r="H895" i="15"/>
  <c r="J895" i="15"/>
  <c r="L895" i="15"/>
  <c r="O895" i="15"/>
  <c r="M895" i="15"/>
  <c r="Z895" i="8"/>
  <c r="V895" i="8"/>
  <c r="AA895" i="8"/>
  <c r="Y895" i="8"/>
  <c r="W895" i="8"/>
  <c r="AB895" i="8"/>
  <c r="I899" i="8"/>
  <c r="J898" i="8"/>
  <c r="N898" i="8"/>
  <c r="AG898" i="8" s="1"/>
  <c r="R899" i="17" s="1"/>
  <c r="T895" i="8"/>
  <c r="S896" i="8"/>
  <c r="U896" i="8" s="1"/>
  <c r="M896" i="15" l="1"/>
  <c r="G896" i="15"/>
  <c r="L896" i="15"/>
  <c r="N896" i="15"/>
  <c r="H896" i="15"/>
  <c r="F897" i="15"/>
  <c r="I896" i="15"/>
  <c r="J896" i="15"/>
  <c r="O896" i="15"/>
  <c r="W896" i="8"/>
  <c r="AB896" i="8"/>
  <c r="V896" i="8"/>
  <c r="Y896" i="8"/>
  <c r="Z896" i="8"/>
  <c r="AA896" i="8"/>
  <c r="I900" i="8"/>
  <c r="J899" i="8"/>
  <c r="N899" i="8"/>
  <c r="AG899" i="8" s="1"/>
  <c r="R900" i="17" s="1"/>
  <c r="T896" i="8"/>
  <c r="S897" i="8"/>
  <c r="U897" i="8" s="1"/>
  <c r="N897" i="15" l="1"/>
  <c r="G897" i="15"/>
  <c r="L897" i="15"/>
  <c r="M897" i="15"/>
  <c r="H897" i="15"/>
  <c r="F898" i="15"/>
  <c r="O897" i="15"/>
  <c r="I897" i="15"/>
  <c r="J897" i="15"/>
  <c r="Z897" i="8"/>
  <c r="V897" i="8"/>
  <c r="AA897" i="8"/>
  <c r="Y897" i="8"/>
  <c r="W897" i="8"/>
  <c r="AB897" i="8"/>
  <c r="I901" i="8"/>
  <c r="J900" i="8"/>
  <c r="N900" i="8"/>
  <c r="AG900" i="8" s="1"/>
  <c r="R901" i="17" s="1"/>
  <c r="T897" i="8"/>
  <c r="S898" i="8"/>
  <c r="U898" i="8" s="1"/>
  <c r="M898" i="15" l="1"/>
  <c r="G898" i="15"/>
  <c r="O898" i="15"/>
  <c r="I898" i="15"/>
  <c r="H898" i="15"/>
  <c r="F899" i="15"/>
  <c r="N898" i="15"/>
  <c r="J898" i="15"/>
  <c r="L898" i="15"/>
  <c r="W898" i="8"/>
  <c r="AB898" i="8"/>
  <c r="V898" i="8"/>
  <c r="Y898" i="8"/>
  <c r="Z898" i="8"/>
  <c r="AA898" i="8"/>
  <c r="I902" i="8"/>
  <c r="J901" i="8"/>
  <c r="N901" i="8"/>
  <c r="AG901" i="8" s="1"/>
  <c r="R902" i="17" s="1"/>
  <c r="T898" i="8"/>
  <c r="S899" i="8"/>
  <c r="U899" i="8" s="1"/>
  <c r="M899" i="15" l="1"/>
  <c r="G899" i="15"/>
  <c r="O899" i="15"/>
  <c r="I899" i="15"/>
  <c r="H899" i="15"/>
  <c r="L899" i="15"/>
  <c r="F900" i="15"/>
  <c r="N899" i="15"/>
  <c r="J899" i="15"/>
  <c r="Z899" i="8"/>
  <c r="V899" i="8"/>
  <c r="AA899" i="8"/>
  <c r="Y899" i="8"/>
  <c r="W899" i="8"/>
  <c r="AB899" i="8"/>
  <c r="I903" i="8"/>
  <c r="J902" i="8"/>
  <c r="N902" i="8"/>
  <c r="AG902" i="8" s="1"/>
  <c r="R903" i="17" s="1"/>
  <c r="T899" i="8"/>
  <c r="S900" i="8"/>
  <c r="U900" i="8" s="1"/>
  <c r="F901" i="15" l="1"/>
  <c r="G900" i="15"/>
  <c r="N900" i="15"/>
  <c r="M900" i="15"/>
  <c r="H900" i="15"/>
  <c r="O900" i="15"/>
  <c r="J900" i="15"/>
  <c r="I900" i="15"/>
  <c r="L900" i="15"/>
  <c r="W900" i="8"/>
  <c r="AB900" i="8"/>
  <c r="V900" i="8"/>
  <c r="Y900" i="8"/>
  <c r="Z900" i="8"/>
  <c r="AA900" i="8"/>
  <c r="I904" i="8"/>
  <c r="J903" i="8"/>
  <c r="N903" i="8"/>
  <c r="AG903" i="8" s="1"/>
  <c r="R904" i="17" s="1"/>
  <c r="T900" i="8"/>
  <c r="S901" i="8"/>
  <c r="U901" i="8" s="1"/>
  <c r="M901" i="15" l="1"/>
  <c r="G901" i="15"/>
  <c r="J901" i="15"/>
  <c r="L901" i="15"/>
  <c r="H901" i="15"/>
  <c r="O901" i="15"/>
  <c r="N901" i="15"/>
  <c r="I901" i="15"/>
  <c r="F902" i="15"/>
  <c r="Z901" i="8"/>
  <c r="V901" i="8"/>
  <c r="AA901" i="8"/>
  <c r="Y901" i="8"/>
  <c r="W901" i="8"/>
  <c r="AB901" i="8"/>
  <c r="I905" i="8"/>
  <c r="J904" i="8"/>
  <c r="N904" i="8"/>
  <c r="AG904" i="8" s="1"/>
  <c r="R905" i="17" s="1"/>
  <c r="T901" i="8"/>
  <c r="S902" i="8"/>
  <c r="U902" i="8" s="1"/>
  <c r="I902" i="15" l="1"/>
  <c r="G902" i="15"/>
  <c r="N902" i="15"/>
  <c r="O902" i="15"/>
  <c r="H902" i="15"/>
  <c r="F903" i="15"/>
  <c r="M902" i="15"/>
  <c r="L902" i="15"/>
  <c r="J902" i="15"/>
  <c r="W902" i="8"/>
  <c r="AB902" i="8"/>
  <c r="V902" i="8"/>
  <c r="Y902" i="8"/>
  <c r="Z902" i="8"/>
  <c r="AA902" i="8"/>
  <c r="I906" i="8"/>
  <c r="J905" i="8"/>
  <c r="N905" i="8"/>
  <c r="AG905" i="8" s="1"/>
  <c r="R906" i="17" s="1"/>
  <c r="S903" i="8"/>
  <c r="U903" i="8" s="1"/>
  <c r="T902" i="8"/>
  <c r="L903" i="15" l="1"/>
  <c r="G903" i="15"/>
  <c r="F904" i="15"/>
  <c r="I903" i="15"/>
  <c r="H903" i="15"/>
  <c r="O903" i="15"/>
  <c r="M903" i="15"/>
  <c r="N903" i="15"/>
  <c r="J903" i="15"/>
  <c r="Z903" i="8"/>
  <c r="V903" i="8"/>
  <c r="AA903" i="8"/>
  <c r="Y903" i="8"/>
  <c r="W903" i="8"/>
  <c r="AB903" i="8"/>
  <c r="I907" i="8"/>
  <c r="J906" i="8"/>
  <c r="N906" i="8"/>
  <c r="AG906" i="8" s="1"/>
  <c r="R907" i="17" s="1"/>
  <c r="T903" i="8"/>
  <c r="S904" i="8"/>
  <c r="U904" i="8" s="1"/>
  <c r="N904" i="15" l="1"/>
  <c r="G904" i="15"/>
  <c r="L904" i="15"/>
  <c r="I904" i="15"/>
  <c r="H904" i="15"/>
  <c r="M904" i="15"/>
  <c r="O904" i="15"/>
  <c r="J904" i="15"/>
  <c r="F905" i="15"/>
  <c r="W904" i="8"/>
  <c r="AB904" i="8"/>
  <c r="V904" i="8"/>
  <c r="Y904" i="8"/>
  <c r="AA904" i="8"/>
  <c r="Z904" i="8"/>
  <c r="I908" i="8"/>
  <c r="J907" i="8"/>
  <c r="N907" i="8"/>
  <c r="AG907" i="8" s="1"/>
  <c r="R908" i="17" s="1"/>
  <c r="T904" i="8"/>
  <c r="S905" i="8"/>
  <c r="U905" i="8" s="1"/>
  <c r="J905" i="15" l="1"/>
  <c r="I905" i="15"/>
  <c r="H905" i="15"/>
  <c r="L905" i="15"/>
  <c r="O905" i="15"/>
  <c r="N905" i="15"/>
  <c r="G905" i="15"/>
  <c r="F906" i="15"/>
  <c r="M905" i="15"/>
  <c r="Z905" i="8"/>
  <c r="V905" i="8"/>
  <c r="AA905" i="8"/>
  <c r="W905" i="8"/>
  <c r="AB905" i="8"/>
  <c r="Y905" i="8"/>
  <c r="I909" i="8"/>
  <c r="J908" i="8"/>
  <c r="N908" i="8"/>
  <c r="AG908" i="8" s="1"/>
  <c r="R909" i="17" s="1"/>
  <c r="T905" i="8"/>
  <c r="S906" i="8"/>
  <c r="U906" i="8" s="1"/>
  <c r="L906" i="15" l="1"/>
  <c r="G906" i="15"/>
  <c r="J906" i="15"/>
  <c r="F907" i="15"/>
  <c r="H906" i="15"/>
  <c r="O906" i="15"/>
  <c r="N906" i="15"/>
  <c r="M906" i="15"/>
  <c r="I906" i="15"/>
  <c r="W906" i="8"/>
  <c r="AB906" i="8"/>
  <c r="V906" i="8"/>
  <c r="Y906" i="8"/>
  <c r="AA906" i="8"/>
  <c r="Z906" i="8"/>
  <c r="I910" i="8"/>
  <c r="J909" i="8"/>
  <c r="N909" i="8"/>
  <c r="AG909" i="8" s="1"/>
  <c r="R910" i="17" s="1"/>
  <c r="S907" i="8"/>
  <c r="U907" i="8" s="1"/>
  <c r="T906" i="8"/>
  <c r="M907" i="15" l="1"/>
  <c r="G907" i="15"/>
  <c r="J907" i="15"/>
  <c r="N907" i="15"/>
  <c r="H907" i="15"/>
  <c r="O907" i="15"/>
  <c r="I907" i="15"/>
  <c r="L907" i="15"/>
  <c r="F908" i="15"/>
  <c r="Z907" i="8"/>
  <c r="Y907" i="8"/>
  <c r="V907" i="8"/>
  <c r="AA907" i="8"/>
  <c r="W907" i="8"/>
  <c r="AB907" i="8"/>
  <c r="I911" i="8"/>
  <c r="J910" i="8"/>
  <c r="N910" i="8"/>
  <c r="AG910" i="8" s="1"/>
  <c r="R911" i="17" s="1"/>
  <c r="T907" i="8"/>
  <c r="S908" i="8"/>
  <c r="U908" i="8" s="1"/>
  <c r="O908" i="15" l="1"/>
  <c r="J908" i="15"/>
  <c r="H908" i="15"/>
  <c r="F909" i="15"/>
  <c r="N908" i="15"/>
  <c r="I908" i="15"/>
  <c r="L908" i="15"/>
  <c r="M908" i="15"/>
  <c r="G908" i="15"/>
  <c r="W908" i="8"/>
  <c r="AB908" i="8"/>
  <c r="Y908" i="8"/>
  <c r="AA908" i="8"/>
  <c r="Z908" i="8"/>
  <c r="V908" i="8"/>
  <c r="I912" i="8"/>
  <c r="J911" i="8"/>
  <c r="N911" i="8"/>
  <c r="AG911" i="8" s="1"/>
  <c r="R912" i="17" s="1"/>
  <c r="T908" i="8"/>
  <c r="S909" i="8"/>
  <c r="U909" i="8" s="1"/>
  <c r="O909" i="15" l="1"/>
  <c r="G909" i="15"/>
  <c r="N909" i="15"/>
  <c r="L909" i="15"/>
  <c r="H909" i="15"/>
  <c r="I909" i="15"/>
  <c r="F910" i="15"/>
  <c r="J909" i="15"/>
  <c r="M909" i="15"/>
  <c r="Z909" i="8"/>
  <c r="V909" i="8"/>
  <c r="AA909" i="8"/>
  <c r="W909" i="8"/>
  <c r="AB909" i="8"/>
  <c r="Y909" i="8"/>
  <c r="I913" i="8"/>
  <c r="J912" i="8"/>
  <c r="N912" i="8"/>
  <c r="AG912" i="8" s="1"/>
  <c r="R913" i="17" s="1"/>
  <c r="T909" i="8"/>
  <c r="S910" i="8"/>
  <c r="U910" i="8" s="1"/>
  <c r="M910" i="15" l="1"/>
  <c r="G910" i="15"/>
  <c r="J910" i="15"/>
  <c r="I910" i="15"/>
  <c r="H910" i="15"/>
  <c r="N910" i="15"/>
  <c r="O910" i="15"/>
  <c r="F911" i="15"/>
  <c r="L910" i="15"/>
  <c r="W910" i="8"/>
  <c r="AB910" i="8"/>
  <c r="V910" i="8"/>
  <c r="Y910" i="8"/>
  <c r="AA910" i="8"/>
  <c r="Z910" i="8"/>
  <c r="I914" i="8"/>
  <c r="J913" i="8"/>
  <c r="N913" i="8"/>
  <c r="AG913" i="8" s="1"/>
  <c r="R914" i="17" s="1"/>
  <c r="T910" i="8"/>
  <c r="S911" i="8"/>
  <c r="U911" i="8" s="1"/>
  <c r="O911" i="15" l="1"/>
  <c r="G911" i="15"/>
  <c r="I911" i="15"/>
  <c r="J911" i="15"/>
  <c r="H911" i="15"/>
  <c r="L911" i="15"/>
  <c r="M911" i="15"/>
  <c r="N911" i="15"/>
  <c r="F912" i="15"/>
  <c r="Z911" i="8"/>
  <c r="V911" i="8"/>
  <c r="AA911" i="8"/>
  <c r="W911" i="8"/>
  <c r="AB911" i="8"/>
  <c r="Y911" i="8"/>
  <c r="I915" i="8"/>
  <c r="J914" i="8"/>
  <c r="N914" i="8"/>
  <c r="AG914" i="8" s="1"/>
  <c r="R915" i="17" s="1"/>
  <c r="T911" i="8"/>
  <c r="S912" i="8"/>
  <c r="U912" i="8" s="1"/>
  <c r="O912" i="15" l="1"/>
  <c r="N912" i="15"/>
  <c r="H912" i="15"/>
  <c r="J912" i="15"/>
  <c r="M912" i="15"/>
  <c r="L912" i="15"/>
  <c r="I912" i="15"/>
  <c r="F913" i="15"/>
  <c r="G912" i="15"/>
  <c r="W912" i="8"/>
  <c r="AB912" i="8"/>
  <c r="V912" i="8"/>
  <c r="Y912" i="8"/>
  <c r="AA912" i="8"/>
  <c r="Z912" i="8"/>
  <c r="I916" i="8"/>
  <c r="J915" i="8"/>
  <c r="N915" i="8"/>
  <c r="AG915" i="8" s="1"/>
  <c r="R916" i="17" s="1"/>
  <c r="T912" i="8"/>
  <c r="S913" i="8"/>
  <c r="U913" i="8" s="1"/>
  <c r="I913" i="15" l="1"/>
  <c r="G913" i="15"/>
  <c r="J913" i="15"/>
  <c r="N913" i="15"/>
  <c r="H913" i="15"/>
  <c r="O913" i="15"/>
  <c r="L913" i="15"/>
  <c r="M913" i="15"/>
  <c r="F914" i="15"/>
  <c r="Z913" i="8"/>
  <c r="Y913" i="8"/>
  <c r="V913" i="8"/>
  <c r="AA913" i="8"/>
  <c r="W913" i="8"/>
  <c r="AB913" i="8"/>
  <c r="I917" i="8"/>
  <c r="J916" i="8"/>
  <c r="N916" i="8"/>
  <c r="AG916" i="8" s="1"/>
  <c r="R917" i="17" s="1"/>
  <c r="T913" i="8"/>
  <c r="S914" i="8"/>
  <c r="U914" i="8" s="1"/>
  <c r="N914" i="15" l="1"/>
  <c r="G914" i="15"/>
  <c r="J914" i="15"/>
  <c r="L914" i="15"/>
  <c r="H914" i="15"/>
  <c r="M914" i="15"/>
  <c r="I914" i="15"/>
  <c r="F915" i="15"/>
  <c r="O914" i="15"/>
  <c r="W914" i="8"/>
  <c r="AB914" i="8"/>
  <c r="Y914" i="8"/>
  <c r="AA914" i="8"/>
  <c r="Z914" i="8"/>
  <c r="V914" i="8"/>
  <c r="I918" i="8"/>
  <c r="J917" i="8"/>
  <c r="N917" i="8"/>
  <c r="AG917" i="8" s="1"/>
  <c r="R918" i="17" s="1"/>
  <c r="T914" i="8"/>
  <c r="S915" i="8"/>
  <c r="U915" i="8" s="1"/>
  <c r="J915" i="15" l="1"/>
  <c r="G915" i="15"/>
  <c r="L915" i="15"/>
  <c r="M915" i="15"/>
  <c r="O915" i="15"/>
  <c r="H915" i="15"/>
  <c r="I915" i="15"/>
  <c r="F916" i="15"/>
  <c r="N915" i="15"/>
  <c r="Z915" i="8"/>
  <c r="Y915" i="8"/>
  <c r="V915" i="8"/>
  <c r="AA915" i="8"/>
  <c r="W915" i="8"/>
  <c r="AB915" i="8"/>
  <c r="I919" i="8"/>
  <c r="J918" i="8"/>
  <c r="N918" i="8"/>
  <c r="AG918" i="8" s="1"/>
  <c r="R919" i="17" s="1"/>
  <c r="T915" i="8"/>
  <c r="S916" i="8"/>
  <c r="U916" i="8" s="1"/>
  <c r="M916" i="15" l="1"/>
  <c r="G916" i="15"/>
  <c r="O916" i="15"/>
  <c r="J916" i="15"/>
  <c r="H916" i="15"/>
  <c r="F917" i="15"/>
  <c r="I916" i="15"/>
  <c r="L916" i="15"/>
  <c r="N916" i="15"/>
  <c r="W916" i="8"/>
  <c r="AB916" i="8"/>
  <c r="Y916" i="8"/>
  <c r="AA916" i="8"/>
  <c r="Z916" i="8"/>
  <c r="V916" i="8"/>
  <c r="I920" i="8"/>
  <c r="J919" i="8"/>
  <c r="N919" i="8"/>
  <c r="AG919" i="8" s="1"/>
  <c r="R920" i="17" s="1"/>
  <c r="S917" i="8"/>
  <c r="U917" i="8" s="1"/>
  <c r="T916" i="8"/>
  <c r="O917" i="15" l="1"/>
  <c r="G917" i="15"/>
  <c r="N917" i="15"/>
  <c r="I917" i="15"/>
  <c r="H917" i="15"/>
  <c r="F918" i="15"/>
  <c r="L917" i="15"/>
  <c r="J917" i="15"/>
  <c r="M917" i="15"/>
  <c r="Z917" i="8"/>
  <c r="Y917" i="8"/>
  <c r="V917" i="8"/>
  <c r="AA917" i="8"/>
  <c r="W917" i="8"/>
  <c r="AB917" i="8"/>
  <c r="I921" i="8"/>
  <c r="J920" i="8"/>
  <c r="N920" i="8"/>
  <c r="AG920" i="8" s="1"/>
  <c r="R921" i="17" s="1"/>
  <c r="T917" i="8"/>
  <c r="S918" i="8"/>
  <c r="U918" i="8" s="1"/>
  <c r="J918" i="15" l="1"/>
  <c r="G918" i="15"/>
  <c r="I918" i="15"/>
  <c r="L918" i="15"/>
  <c r="H918" i="15"/>
  <c r="O918" i="15"/>
  <c r="N918" i="15"/>
  <c r="M918" i="15"/>
  <c r="F919" i="15"/>
  <c r="W918" i="8"/>
  <c r="AB918" i="8"/>
  <c r="Y918" i="8"/>
  <c r="AA918" i="8"/>
  <c r="Z918" i="8"/>
  <c r="V918" i="8"/>
  <c r="I922" i="8"/>
  <c r="J921" i="8"/>
  <c r="N921" i="8"/>
  <c r="AG921" i="8" s="1"/>
  <c r="R922" i="17" s="1"/>
  <c r="T918" i="8"/>
  <c r="S919" i="8"/>
  <c r="U919" i="8" s="1"/>
  <c r="I919" i="15" l="1"/>
  <c r="G919" i="15"/>
  <c r="O919" i="15"/>
  <c r="M919" i="15"/>
  <c r="H919" i="15"/>
  <c r="N919" i="15"/>
  <c r="F920" i="15"/>
  <c r="L919" i="15"/>
  <c r="J919" i="15"/>
  <c r="Z919" i="8"/>
  <c r="Y919" i="8"/>
  <c r="V919" i="8"/>
  <c r="AA919" i="8"/>
  <c r="W919" i="8"/>
  <c r="AB919" i="8"/>
  <c r="I923" i="8"/>
  <c r="J922" i="8"/>
  <c r="N922" i="8"/>
  <c r="AG922" i="8" s="1"/>
  <c r="R923" i="17" s="1"/>
  <c r="T919" i="8"/>
  <c r="S920" i="8"/>
  <c r="U920" i="8" s="1"/>
  <c r="M920" i="15" l="1"/>
  <c r="G920" i="15"/>
  <c r="J920" i="15"/>
  <c r="I920" i="15"/>
  <c r="H920" i="15"/>
  <c r="F921" i="15"/>
  <c r="N920" i="15"/>
  <c r="L920" i="15"/>
  <c r="O920" i="15"/>
  <c r="W920" i="8"/>
  <c r="AB920" i="8"/>
  <c r="Y920" i="8"/>
  <c r="V920" i="8"/>
  <c r="Z920" i="8"/>
  <c r="AA920" i="8"/>
  <c r="I924" i="8"/>
  <c r="J923" i="8"/>
  <c r="N923" i="8"/>
  <c r="AG923" i="8" s="1"/>
  <c r="R924" i="17" s="1"/>
  <c r="S921" i="8"/>
  <c r="U921" i="8" s="1"/>
  <c r="T920" i="8"/>
  <c r="I921" i="15" l="1"/>
  <c r="G921" i="15"/>
  <c r="O921" i="15"/>
  <c r="L921" i="15"/>
  <c r="H921" i="15"/>
  <c r="M921" i="15"/>
  <c r="F922" i="15"/>
  <c r="J921" i="15"/>
  <c r="N921" i="15"/>
  <c r="Z921" i="8"/>
  <c r="Y921" i="8"/>
  <c r="V921" i="8"/>
  <c r="AA921" i="8"/>
  <c r="W921" i="8"/>
  <c r="AB921" i="8"/>
  <c r="I925" i="8"/>
  <c r="J924" i="8"/>
  <c r="N924" i="8"/>
  <c r="AG924" i="8" s="1"/>
  <c r="R925" i="17" s="1"/>
  <c r="T921" i="8"/>
  <c r="S922" i="8"/>
  <c r="U922" i="8" s="1"/>
  <c r="F923" i="15" l="1"/>
  <c r="G922" i="15"/>
  <c r="N922" i="15"/>
  <c r="M922" i="15"/>
  <c r="H922" i="15"/>
  <c r="O922" i="15"/>
  <c r="L922" i="15"/>
  <c r="I922" i="15"/>
  <c r="J922" i="15"/>
  <c r="W922" i="8"/>
  <c r="AB922" i="8"/>
  <c r="Y922" i="8"/>
  <c r="V922" i="8"/>
  <c r="Z922" i="8"/>
  <c r="AA922" i="8"/>
  <c r="I926" i="8"/>
  <c r="J925" i="8"/>
  <c r="N925" i="8"/>
  <c r="AG925" i="8" s="1"/>
  <c r="R926" i="17" s="1"/>
  <c r="T922" i="8"/>
  <c r="S923" i="8"/>
  <c r="U923" i="8" s="1"/>
  <c r="F924" i="15" l="1"/>
  <c r="G923" i="15"/>
  <c r="N923" i="15"/>
  <c r="J923" i="15"/>
  <c r="H923" i="15"/>
  <c r="M923" i="15"/>
  <c r="O923" i="15"/>
  <c r="I923" i="15"/>
  <c r="L923" i="15"/>
  <c r="Z923" i="8"/>
  <c r="Y923" i="8"/>
  <c r="V923" i="8"/>
  <c r="AA923" i="8"/>
  <c r="W923" i="8"/>
  <c r="AB923" i="8"/>
  <c r="I927" i="8"/>
  <c r="J926" i="8"/>
  <c r="N926" i="8"/>
  <c r="AG926" i="8" s="1"/>
  <c r="R927" i="17" s="1"/>
  <c r="T923" i="8"/>
  <c r="S924" i="8"/>
  <c r="U924" i="8" s="1"/>
  <c r="M924" i="15" l="1"/>
  <c r="G924" i="15"/>
  <c r="I924" i="15"/>
  <c r="J924" i="15"/>
  <c r="H924" i="15"/>
  <c r="O924" i="15"/>
  <c r="L924" i="15"/>
  <c r="F925" i="15"/>
  <c r="N924" i="15"/>
  <c r="W924" i="8"/>
  <c r="AB924" i="8"/>
  <c r="Y924" i="8"/>
  <c r="V924" i="8"/>
  <c r="Z924" i="8"/>
  <c r="AA924" i="8"/>
  <c r="I928" i="8"/>
  <c r="J927" i="8"/>
  <c r="N927" i="8"/>
  <c r="AG927" i="8" s="1"/>
  <c r="R928" i="17" s="1"/>
  <c r="S925" i="8"/>
  <c r="U925" i="8" s="1"/>
  <c r="T924" i="8"/>
  <c r="N925" i="15" l="1"/>
  <c r="G925" i="15"/>
  <c r="I925" i="15"/>
  <c r="F926" i="15"/>
  <c r="H925" i="15"/>
  <c r="L925" i="15"/>
  <c r="J925" i="15"/>
  <c r="M925" i="15"/>
  <c r="O925" i="15"/>
  <c r="Z925" i="8"/>
  <c r="Y925" i="8"/>
  <c r="V925" i="8"/>
  <c r="AA925" i="8"/>
  <c r="W925" i="8"/>
  <c r="AB925" i="8"/>
  <c r="I929" i="8"/>
  <c r="J928" i="8"/>
  <c r="N928" i="8"/>
  <c r="AG928" i="8" s="1"/>
  <c r="R929" i="17" s="1"/>
  <c r="T925" i="8"/>
  <c r="S926" i="8"/>
  <c r="U926" i="8" s="1"/>
  <c r="L926" i="15" l="1"/>
  <c r="G926" i="15"/>
  <c r="M926" i="15"/>
  <c r="J926" i="15"/>
  <c r="H926" i="15"/>
  <c r="I926" i="15"/>
  <c r="N926" i="15"/>
  <c r="O926" i="15"/>
  <c r="F927" i="15"/>
  <c r="W926" i="8"/>
  <c r="AB926" i="8"/>
  <c r="Y926" i="8"/>
  <c r="V926" i="8"/>
  <c r="Z926" i="8"/>
  <c r="AA926" i="8"/>
  <c r="I930" i="8"/>
  <c r="J929" i="8"/>
  <c r="N929" i="8"/>
  <c r="AG929" i="8" s="1"/>
  <c r="R930" i="17" s="1"/>
  <c r="T926" i="8"/>
  <c r="S927" i="8"/>
  <c r="U927" i="8" s="1"/>
  <c r="I927" i="15" l="1"/>
  <c r="G927" i="15"/>
  <c r="J927" i="15"/>
  <c r="L927" i="15"/>
  <c r="H927" i="15"/>
  <c r="O927" i="15"/>
  <c r="M927" i="15"/>
  <c r="N927" i="15"/>
  <c r="F928" i="15"/>
  <c r="Z927" i="8"/>
  <c r="Y927" i="8"/>
  <c r="V927" i="8"/>
  <c r="AA927" i="8"/>
  <c r="W927" i="8"/>
  <c r="AB927" i="8"/>
  <c r="I931" i="8"/>
  <c r="J930" i="8"/>
  <c r="N930" i="8"/>
  <c r="AG930" i="8" s="1"/>
  <c r="R931" i="17" s="1"/>
  <c r="T927" i="8"/>
  <c r="S928" i="8"/>
  <c r="U928" i="8" s="1"/>
  <c r="M928" i="15" l="1"/>
  <c r="G928" i="15"/>
  <c r="L928" i="15"/>
  <c r="N928" i="15"/>
  <c r="H928" i="15"/>
  <c r="F929" i="15"/>
  <c r="I928" i="15"/>
  <c r="J928" i="15"/>
  <c r="O928" i="15"/>
  <c r="W928" i="8"/>
  <c r="AB928" i="8"/>
  <c r="Y928" i="8"/>
  <c r="V928" i="8"/>
  <c r="Z928" i="8"/>
  <c r="AA928" i="8"/>
  <c r="I932" i="8"/>
  <c r="J931" i="8"/>
  <c r="N931" i="8"/>
  <c r="AG931" i="8" s="1"/>
  <c r="R932" i="17" s="1"/>
  <c r="T928" i="8"/>
  <c r="S929" i="8"/>
  <c r="U929" i="8" s="1"/>
  <c r="J929" i="15" l="1"/>
  <c r="G929" i="15"/>
  <c r="L929" i="15"/>
  <c r="N929" i="15"/>
  <c r="H929" i="15"/>
  <c r="O929" i="15"/>
  <c r="I929" i="15"/>
  <c r="F930" i="15"/>
  <c r="M929" i="15"/>
  <c r="Z929" i="8"/>
  <c r="Y929" i="8"/>
  <c r="V929" i="8"/>
  <c r="AA929" i="8"/>
  <c r="W929" i="8"/>
  <c r="AB929" i="8"/>
  <c r="I933" i="8"/>
  <c r="J932" i="8"/>
  <c r="N932" i="8"/>
  <c r="AG932" i="8" s="1"/>
  <c r="R933" i="17" s="1"/>
  <c r="T929" i="8"/>
  <c r="S930" i="8"/>
  <c r="U930" i="8" s="1"/>
  <c r="M930" i="15" l="1"/>
  <c r="G930" i="15"/>
  <c r="I930" i="15"/>
  <c r="O930" i="15"/>
  <c r="H930" i="15"/>
  <c r="F931" i="15"/>
  <c r="L930" i="15"/>
  <c r="J930" i="15"/>
  <c r="N930" i="15"/>
  <c r="W930" i="8"/>
  <c r="AB930" i="8"/>
  <c r="Y930" i="8"/>
  <c r="V930" i="8"/>
  <c r="Z930" i="8"/>
  <c r="AA930" i="8"/>
  <c r="I934" i="8"/>
  <c r="J933" i="8"/>
  <c r="N933" i="8"/>
  <c r="AG933" i="8" s="1"/>
  <c r="R934" i="17" s="1"/>
  <c r="T930" i="8"/>
  <c r="S931" i="8"/>
  <c r="U931" i="8" s="1"/>
  <c r="N931" i="15" l="1"/>
  <c r="G931" i="15"/>
  <c r="I931" i="15"/>
  <c r="J931" i="15"/>
  <c r="H931" i="15"/>
  <c r="F932" i="15"/>
  <c r="O931" i="15"/>
  <c r="L931" i="15"/>
  <c r="M931" i="15"/>
  <c r="Z931" i="8"/>
  <c r="Y931" i="8"/>
  <c r="V931" i="8"/>
  <c r="AA931" i="8"/>
  <c r="W931" i="8"/>
  <c r="AB931" i="8"/>
  <c r="I935" i="8"/>
  <c r="J934" i="8"/>
  <c r="N934" i="8"/>
  <c r="AG934" i="8" s="1"/>
  <c r="R935" i="17" s="1"/>
  <c r="T931" i="8"/>
  <c r="S932" i="8"/>
  <c r="U932" i="8" s="1"/>
  <c r="J932" i="15" l="1"/>
  <c r="G932" i="15"/>
  <c r="I932" i="15"/>
  <c r="L932" i="15"/>
  <c r="H932" i="15"/>
  <c r="F933" i="15"/>
  <c r="N932" i="15"/>
  <c r="M932" i="15"/>
  <c r="O932" i="15"/>
  <c r="W932" i="8"/>
  <c r="AB932" i="8"/>
  <c r="AA932" i="8"/>
  <c r="Y932" i="8"/>
  <c r="V932" i="8"/>
  <c r="Z932" i="8"/>
  <c r="I936" i="8"/>
  <c r="J935" i="8"/>
  <c r="N935" i="8"/>
  <c r="AG935" i="8" s="1"/>
  <c r="R936" i="17" s="1"/>
  <c r="T932" i="8"/>
  <c r="S933" i="8"/>
  <c r="U933" i="8" s="1"/>
  <c r="N933" i="15" l="1"/>
  <c r="G933" i="15"/>
  <c r="M933" i="15"/>
  <c r="I933" i="15"/>
  <c r="H933" i="15"/>
  <c r="F934" i="15"/>
  <c r="J933" i="15"/>
  <c r="L933" i="15"/>
  <c r="O933" i="15"/>
  <c r="Z933" i="8"/>
  <c r="V933" i="8"/>
  <c r="AA933" i="8"/>
  <c r="W933" i="8"/>
  <c r="AB933" i="8"/>
  <c r="Y933" i="8"/>
  <c r="I937" i="8"/>
  <c r="J936" i="8"/>
  <c r="N936" i="8"/>
  <c r="AG936" i="8" s="1"/>
  <c r="R937" i="17" s="1"/>
  <c r="T933" i="8"/>
  <c r="S934" i="8"/>
  <c r="U934" i="8" s="1"/>
  <c r="I934" i="15" l="1"/>
  <c r="G934" i="15"/>
  <c r="N934" i="15"/>
  <c r="O934" i="15"/>
  <c r="H934" i="15"/>
  <c r="F935" i="15"/>
  <c r="M934" i="15"/>
  <c r="L934" i="15"/>
  <c r="J934" i="15"/>
  <c r="W934" i="8"/>
  <c r="AB934" i="8"/>
  <c r="AA934" i="8"/>
  <c r="Y934" i="8"/>
  <c r="V934" i="8"/>
  <c r="Z934" i="8"/>
  <c r="I938" i="8"/>
  <c r="J937" i="8"/>
  <c r="N937" i="8"/>
  <c r="AG937" i="8" s="1"/>
  <c r="R938" i="17" s="1"/>
  <c r="T934" i="8"/>
  <c r="S935" i="8"/>
  <c r="U935" i="8" s="1"/>
  <c r="O935" i="15" l="1"/>
  <c r="M935" i="15"/>
  <c r="H935" i="15"/>
  <c r="N935" i="15"/>
  <c r="F936" i="15"/>
  <c r="I935" i="15"/>
  <c r="J935" i="15"/>
  <c r="L935" i="15"/>
  <c r="G935" i="15"/>
  <c r="Z935" i="8"/>
  <c r="V935" i="8"/>
  <c r="AA935" i="8"/>
  <c r="Y935" i="8"/>
  <c r="W935" i="8"/>
  <c r="AB935" i="8"/>
  <c r="I939" i="8"/>
  <c r="J938" i="8"/>
  <c r="N938" i="8"/>
  <c r="AG938" i="8" s="1"/>
  <c r="R939" i="17" s="1"/>
  <c r="T935" i="8"/>
  <c r="S936" i="8"/>
  <c r="U936" i="8" s="1"/>
  <c r="N936" i="15" l="1"/>
  <c r="G936" i="15"/>
  <c r="L936" i="15"/>
  <c r="O936" i="15"/>
  <c r="H936" i="15"/>
  <c r="M936" i="15"/>
  <c r="J936" i="15"/>
  <c r="I936" i="15"/>
  <c r="F937" i="15"/>
  <c r="W936" i="8"/>
  <c r="AB936" i="8"/>
  <c r="AA936" i="8"/>
  <c r="Y936" i="8"/>
  <c r="Z936" i="8"/>
  <c r="V936" i="8"/>
  <c r="I940" i="8"/>
  <c r="J939" i="8"/>
  <c r="N939" i="8"/>
  <c r="AG939" i="8" s="1"/>
  <c r="R940" i="17" s="1"/>
  <c r="T936" i="8"/>
  <c r="S937" i="8"/>
  <c r="U937" i="8" s="1"/>
  <c r="O937" i="15" l="1"/>
  <c r="G937" i="15"/>
  <c r="L937" i="15"/>
  <c r="M937" i="15"/>
  <c r="H937" i="15"/>
  <c r="F938" i="15"/>
  <c r="J937" i="15"/>
  <c r="N937" i="15"/>
  <c r="I937" i="15"/>
  <c r="Z937" i="8"/>
  <c r="V937" i="8"/>
  <c r="AA937" i="8"/>
  <c r="W937" i="8"/>
  <c r="AB937" i="8"/>
  <c r="Y937" i="8"/>
  <c r="I941" i="8"/>
  <c r="J940" i="8"/>
  <c r="N940" i="8"/>
  <c r="AG940" i="8" s="1"/>
  <c r="R941" i="17" s="1"/>
  <c r="T937" i="8"/>
  <c r="S938" i="8"/>
  <c r="U938" i="8" s="1"/>
  <c r="F939" i="15" l="1"/>
  <c r="G938" i="15"/>
  <c r="N938" i="15"/>
  <c r="M938" i="15"/>
  <c r="H938" i="15"/>
  <c r="O938" i="15"/>
  <c r="L938" i="15"/>
  <c r="J938" i="15"/>
  <c r="I938" i="15"/>
  <c r="W938" i="8"/>
  <c r="AB938" i="8"/>
  <c r="AA938" i="8"/>
  <c r="Y938" i="8"/>
  <c r="V938" i="8"/>
  <c r="Z938" i="8"/>
  <c r="I942" i="8"/>
  <c r="J941" i="8"/>
  <c r="N941" i="8"/>
  <c r="AG941" i="8" s="1"/>
  <c r="R942" i="17" s="1"/>
  <c r="T938" i="8"/>
  <c r="S939" i="8"/>
  <c r="U939" i="8" s="1"/>
  <c r="I939" i="15" l="1"/>
  <c r="G939" i="15"/>
  <c r="L939" i="15"/>
  <c r="F940" i="15"/>
  <c r="H939" i="15"/>
  <c r="O939" i="15"/>
  <c r="M939" i="15"/>
  <c r="J939" i="15"/>
  <c r="N939" i="15"/>
  <c r="Z939" i="8"/>
  <c r="V939" i="8"/>
  <c r="AA939" i="8"/>
  <c r="W939" i="8"/>
  <c r="AB939" i="8"/>
  <c r="Y939" i="8"/>
  <c r="I943" i="8"/>
  <c r="J942" i="8"/>
  <c r="N942" i="8"/>
  <c r="AG942" i="8" s="1"/>
  <c r="R943" i="17" s="1"/>
  <c r="T939" i="8"/>
  <c r="S940" i="8"/>
  <c r="U940" i="8" s="1"/>
  <c r="N940" i="15" l="1"/>
  <c r="G940" i="15"/>
  <c r="L940" i="15"/>
  <c r="I940" i="15"/>
  <c r="H940" i="15"/>
  <c r="F941" i="15"/>
  <c r="O940" i="15"/>
  <c r="M940" i="15"/>
  <c r="J940" i="15"/>
  <c r="W940" i="8"/>
  <c r="AB940" i="8"/>
  <c r="AA940" i="8"/>
  <c r="Y940" i="8"/>
  <c r="V940" i="8"/>
  <c r="Z940" i="8"/>
  <c r="I944" i="8"/>
  <c r="J943" i="8"/>
  <c r="N943" i="8"/>
  <c r="AG943" i="8" s="1"/>
  <c r="R944" i="17" s="1"/>
  <c r="T940" i="8"/>
  <c r="S941" i="8"/>
  <c r="U941" i="8" s="1"/>
  <c r="L941" i="15" l="1"/>
  <c r="G941" i="15"/>
  <c r="J941" i="15"/>
  <c r="I941" i="15"/>
  <c r="H941" i="15"/>
  <c r="O941" i="15"/>
  <c r="N941" i="15"/>
  <c r="M941" i="15"/>
  <c r="F942" i="15"/>
  <c r="Z941" i="8"/>
  <c r="V941" i="8"/>
  <c r="AA941" i="8"/>
  <c r="W941" i="8"/>
  <c r="AB941" i="8"/>
  <c r="Y941" i="8"/>
  <c r="I945" i="8"/>
  <c r="J944" i="8"/>
  <c r="N944" i="8"/>
  <c r="AG944" i="8" s="1"/>
  <c r="R945" i="17" s="1"/>
  <c r="T941" i="8"/>
  <c r="S942" i="8"/>
  <c r="U942" i="8" s="1"/>
  <c r="F943" i="15" l="1"/>
  <c r="G942" i="15"/>
  <c r="L942" i="15"/>
  <c r="I942" i="15"/>
  <c r="H942" i="15"/>
  <c r="M942" i="15"/>
  <c r="O942" i="15"/>
  <c r="N942" i="15"/>
  <c r="J942" i="15"/>
  <c r="W942" i="8"/>
  <c r="AB942" i="8"/>
  <c r="V942" i="8"/>
  <c r="Y942" i="8"/>
  <c r="AA942" i="8"/>
  <c r="Z942" i="8"/>
  <c r="I946" i="8"/>
  <c r="J945" i="8"/>
  <c r="N945" i="8"/>
  <c r="AG945" i="8" s="1"/>
  <c r="R946" i="17" s="1"/>
  <c r="T942" i="8"/>
  <c r="S943" i="8"/>
  <c r="U943" i="8" s="1"/>
  <c r="M943" i="15" l="1"/>
  <c r="G943" i="15"/>
  <c r="F944" i="15"/>
  <c r="L943" i="15"/>
  <c r="H943" i="15"/>
  <c r="J943" i="15"/>
  <c r="I943" i="15"/>
  <c r="O943" i="15"/>
  <c r="N943" i="15"/>
  <c r="Z943" i="8"/>
  <c r="V943" i="8"/>
  <c r="AA943" i="8"/>
  <c r="W943" i="8"/>
  <c r="AB943" i="8"/>
  <c r="Y943" i="8"/>
  <c r="I947" i="8"/>
  <c r="J946" i="8"/>
  <c r="N946" i="8"/>
  <c r="AG946" i="8" s="1"/>
  <c r="R947" i="17" s="1"/>
  <c r="T943" i="8"/>
  <c r="S944" i="8"/>
  <c r="U944" i="8" s="1"/>
  <c r="N944" i="15" l="1"/>
  <c r="G944" i="15"/>
  <c r="L944" i="15"/>
  <c r="O944" i="15"/>
  <c r="H944" i="15"/>
  <c r="F945" i="15"/>
  <c r="J944" i="15"/>
  <c r="M944" i="15"/>
  <c r="I944" i="15"/>
  <c r="W944" i="8"/>
  <c r="AB944" i="8"/>
  <c r="V944" i="8"/>
  <c r="Y944" i="8"/>
  <c r="AA944" i="8"/>
  <c r="Z944" i="8"/>
  <c r="I948" i="8"/>
  <c r="J947" i="8"/>
  <c r="N947" i="8"/>
  <c r="AG947" i="8" s="1"/>
  <c r="R948" i="17" s="1"/>
  <c r="T944" i="8"/>
  <c r="S945" i="8"/>
  <c r="U945" i="8" s="1"/>
  <c r="O945" i="15" l="1"/>
  <c r="G945" i="15"/>
  <c r="N945" i="15"/>
  <c r="M945" i="15"/>
  <c r="H945" i="15"/>
  <c r="F946" i="15"/>
  <c r="L945" i="15"/>
  <c r="I945" i="15"/>
  <c r="J945" i="15"/>
  <c r="Z945" i="8"/>
  <c r="V945" i="8"/>
  <c r="AA945" i="8"/>
  <c r="W945" i="8"/>
  <c r="AB945" i="8"/>
  <c r="Y945" i="8"/>
  <c r="I949" i="8"/>
  <c r="J948" i="8"/>
  <c r="N948" i="8"/>
  <c r="AG948" i="8" s="1"/>
  <c r="R949" i="17" s="1"/>
  <c r="T945" i="8"/>
  <c r="S946" i="8"/>
  <c r="U946" i="8" s="1"/>
  <c r="N946" i="15" l="1"/>
  <c r="G946" i="15"/>
  <c r="L946" i="15"/>
  <c r="J946" i="15"/>
  <c r="H946" i="15"/>
  <c r="M946" i="15"/>
  <c r="F947" i="15"/>
  <c r="I946" i="15"/>
  <c r="O946" i="15"/>
  <c r="W946" i="8"/>
  <c r="AB946" i="8"/>
  <c r="V946" i="8"/>
  <c r="Y946" i="8"/>
  <c r="AA946" i="8"/>
  <c r="Z946" i="8"/>
  <c r="I950" i="8"/>
  <c r="J949" i="8"/>
  <c r="N949" i="8"/>
  <c r="AG949" i="8" s="1"/>
  <c r="R950" i="17" s="1"/>
  <c r="T946" i="8"/>
  <c r="S947" i="8"/>
  <c r="U947" i="8" s="1"/>
  <c r="L947" i="15" l="1"/>
  <c r="G947" i="15"/>
  <c r="F948" i="15"/>
  <c r="M947" i="15"/>
  <c r="H947" i="15"/>
  <c r="J947" i="15"/>
  <c r="N947" i="15"/>
  <c r="O947" i="15"/>
  <c r="I947" i="15"/>
  <c r="Z947" i="8"/>
  <c r="Y947" i="8"/>
  <c r="V947" i="8"/>
  <c r="AA947" i="8"/>
  <c r="W947" i="8"/>
  <c r="AB947" i="8"/>
  <c r="I951" i="8"/>
  <c r="J950" i="8"/>
  <c r="N950" i="8"/>
  <c r="AG950" i="8" s="1"/>
  <c r="R951" i="17" s="1"/>
  <c r="T947" i="8"/>
  <c r="S948" i="8"/>
  <c r="U948" i="8" s="1"/>
  <c r="J948" i="15" l="1"/>
  <c r="G948" i="15"/>
  <c r="L948" i="15"/>
  <c r="I948" i="15"/>
  <c r="H948" i="15"/>
  <c r="F949" i="15"/>
  <c r="O948" i="15"/>
  <c r="M948" i="15"/>
  <c r="N948" i="15"/>
  <c r="W948" i="8"/>
  <c r="AB948" i="8"/>
  <c r="Y948" i="8"/>
  <c r="AA948" i="8"/>
  <c r="Z948" i="8"/>
  <c r="V948" i="8"/>
  <c r="I952" i="8"/>
  <c r="J951" i="8"/>
  <c r="N951" i="8"/>
  <c r="AG951" i="8" s="1"/>
  <c r="R952" i="17" s="1"/>
  <c r="T948" i="8"/>
  <c r="S949" i="8"/>
  <c r="U949" i="8" s="1"/>
  <c r="I949" i="15" l="1"/>
  <c r="G949" i="15"/>
  <c r="O949" i="15"/>
  <c r="N949" i="15"/>
  <c r="H949" i="15"/>
  <c r="M949" i="15"/>
  <c r="F950" i="15"/>
  <c r="L949" i="15"/>
  <c r="J949" i="15"/>
  <c r="Z949" i="8"/>
  <c r="Y949" i="8"/>
  <c r="V949" i="8"/>
  <c r="AA949" i="8"/>
  <c r="W949" i="8"/>
  <c r="AB949" i="8"/>
  <c r="I953" i="8"/>
  <c r="J952" i="8"/>
  <c r="N952" i="8"/>
  <c r="AG952" i="8" s="1"/>
  <c r="R953" i="17" s="1"/>
  <c r="T949" i="8"/>
  <c r="S950" i="8"/>
  <c r="U950" i="8" s="1"/>
  <c r="M950" i="15" l="1"/>
  <c r="G950" i="15"/>
  <c r="J950" i="15"/>
  <c r="N950" i="15"/>
  <c r="H950" i="15"/>
  <c r="F951" i="15"/>
  <c r="I950" i="15"/>
  <c r="L950" i="15"/>
  <c r="O950" i="15"/>
  <c r="W950" i="8"/>
  <c r="AB950" i="8"/>
  <c r="Y950" i="8"/>
  <c r="AA950" i="8"/>
  <c r="Z950" i="8"/>
  <c r="V950" i="8"/>
  <c r="I954" i="8"/>
  <c r="J953" i="8"/>
  <c r="N953" i="8"/>
  <c r="AG953" i="8" s="1"/>
  <c r="R954" i="17" s="1"/>
  <c r="T950" i="8"/>
  <c r="S951" i="8"/>
  <c r="U951" i="8" s="1"/>
  <c r="N951" i="15" l="1"/>
  <c r="G951" i="15"/>
  <c r="M951" i="15"/>
  <c r="F952" i="15"/>
  <c r="H951" i="15"/>
  <c r="L951" i="15"/>
  <c r="J951" i="15"/>
  <c r="O951" i="15"/>
  <c r="I951" i="15"/>
  <c r="Z951" i="8"/>
  <c r="Y951" i="8"/>
  <c r="V951" i="8"/>
  <c r="AA951" i="8"/>
  <c r="W951" i="8"/>
  <c r="AB951" i="8"/>
  <c r="I955" i="8"/>
  <c r="J954" i="8"/>
  <c r="N954" i="8"/>
  <c r="AG954" i="8" s="1"/>
  <c r="R955" i="17" s="1"/>
  <c r="T951" i="8"/>
  <c r="S952" i="8"/>
  <c r="U952" i="8" s="1"/>
  <c r="M952" i="15" l="1"/>
  <c r="G952" i="15"/>
  <c r="L952" i="15"/>
  <c r="I952" i="15"/>
  <c r="H952" i="15"/>
  <c r="N952" i="15"/>
  <c r="J952" i="15"/>
  <c r="F953" i="15"/>
  <c r="O952" i="15"/>
  <c r="W952" i="8"/>
  <c r="AB952" i="8"/>
  <c r="Y952" i="8"/>
  <c r="V952" i="8"/>
  <c r="Z952" i="8"/>
  <c r="AA952" i="8"/>
  <c r="I956" i="8"/>
  <c r="J955" i="8"/>
  <c r="N955" i="8"/>
  <c r="AG955" i="8" s="1"/>
  <c r="R956" i="17" s="1"/>
  <c r="T952" i="8"/>
  <c r="S953" i="8"/>
  <c r="U953" i="8" s="1"/>
  <c r="F954" i="15" l="1"/>
  <c r="G953" i="15"/>
  <c r="L953" i="15"/>
  <c r="J953" i="15"/>
  <c r="H953" i="15"/>
  <c r="I953" i="15"/>
  <c r="O953" i="15"/>
  <c r="N953" i="15"/>
  <c r="M953" i="15"/>
  <c r="Z953" i="8"/>
  <c r="Y953" i="8"/>
  <c r="V953" i="8"/>
  <c r="AA953" i="8"/>
  <c r="W953" i="8"/>
  <c r="AB953" i="8"/>
  <c r="I957" i="8"/>
  <c r="J956" i="8"/>
  <c r="N956" i="8"/>
  <c r="AG956" i="8" s="1"/>
  <c r="R957" i="17" s="1"/>
  <c r="T953" i="8"/>
  <c r="S954" i="8"/>
  <c r="U954" i="8" s="1"/>
  <c r="J954" i="15" l="1"/>
  <c r="G954" i="15"/>
  <c r="L954" i="15"/>
  <c r="O954" i="15"/>
  <c r="H954" i="15"/>
  <c r="F955" i="15"/>
  <c r="I954" i="15"/>
  <c r="M954" i="15"/>
  <c r="N954" i="15"/>
  <c r="W954" i="8"/>
  <c r="AB954" i="8"/>
  <c r="Y954" i="8"/>
  <c r="V954" i="8"/>
  <c r="Z954" i="8"/>
  <c r="AA954" i="8"/>
  <c r="I958" i="8"/>
  <c r="J957" i="8"/>
  <c r="N957" i="8"/>
  <c r="AG957" i="8" s="1"/>
  <c r="R958" i="17" s="1"/>
  <c r="T954" i="8"/>
  <c r="S955" i="8"/>
  <c r="U955" i="8" s="1"/>
  <c r="N955" i="15" l="1"/>
  <c r="G955" i="15"/>
  <c r="O955" i="15"/>
  <c r="I955" i="15"/>
  <c r="H955" i="15"/>
  <c r="L955" i="15"/>
  <c r="F956" i="15"/>
  <c r="M955" i="15"/>
  <c r="J955" i="15"/>
  <c r="Z955" i="8"/>
  <c r="Y955" i="8"/>
  <c r="V955" i="8"/>
  <c r="AA955" i="8"/>
  <c r="W955" i="8"/>
  <c r="AB955" i="8"/>
  <c r="I959" i="8"/>
  <c r="J958" i="8"/>
  <c r="N958" i="8"/>
  <c r="AG958" i="8" s="1"/>
  <c r="R959" i="17" s="1"/>
  <c r="T955" i="8"/>
  <c r="S956" i="8"/>
  <c r="U956" i="8" s="1"/>
  <c r="I956" i="15" l="1"/>
  <c r="G956" i="15"/>
  <c r="L956" i="15"/>
  <c r="J956" i="15"/>
  <c r="H956" i="15"/>
  <c r="M956" i="15"/>
  <c r="N956" i="15"/>
  <c r="F957" i="15"/>
  <c r="O956" i="15"/>
  <c r="W956" i="8"/>
  <c r="AB956" i="8"/>
  <c r="Y956" i="8"/>
  <c r="V956" i="8"/>
  <c r="Z956" i="8"/>
  <c r="AA956" i="8"/>
  <c r="I960" i="8"/>
  <c r="J959" i="8"/>
  <c r="N959" i="8"/>
  <c r="AG959" i="8" s="1"/>
  <c r="R960" i="17" s="1"/>
  <c r="T956" i="8"/>
  <c r="S957" i="8"/>
  <c r="U957" i="8" s="1"/>
  <c r="M957" i="15" l="1"/>
  <c r="G957" i="15"/>
  <c r="F958" i="15"/>
  <c r="L957" i="15"/>
  <c r="H957" i="15"/>
  <c r="J957" i="15"/>
  <c r="I957" i="15"/>
  <c r="O957" i="15"/>
  <c r="N957" i="15"/>
  <c r="Z957" i="8"/>
  <c r="Y957" i="8"/>
  <c r="V957" i="8"/>
  <c r="AA957" i="8"/>
  <c r="W957" i="8"/>
  <c r="AB957" i="8"/>
  <c r="I961" i="8"/>
  <c r="J960" i="8"/>
  <c r="N960" i="8"/>
  <c r="AG960" i="8" s="1"/>
  <c r="R961" i="17" s="1"/>
  <c r="S958" i="8"/>
  <c r="U958" i="8" s="1"/>
  <c r="T957" i="8"/>
  <c r="O958" i="15" l="1"/>
  <c r="G958" i="15"/>
  <c r="L958" i="15"/>
  <c r="F959" i="15"/>
  <c r="H958" i="15"/>
  <c r="I958" i="15"/>
  <c r="N958" i="15"/>
  <c r="M958" i="15"/>
  <c r="J958" i="15"/>
  <c r="W958" i="8"/>
  <c r="AB958" i="8"/>
  <c r="Y958" i="8"/>
  <c r="V958" i="8"/>
  <c r="Z958" i="8"/>
  <c r="AA958" i="8"/>
  <c r="I962" i="8"/>
  <c r="J961" i="8"/>
  <c r="N961" i="8"/>
  <c r="AG961" i="8" s="1"/>
  <c r="R962" i="17" s="1"/>
  <c r="S959" i="8"/>
  <c r="U959" i="8" s="1"/>
  <c r="T958" i="8"/>
  <c r="O959" i="15" l="1"/>
  <c r="G959" i="15"/>
  <c r="N959" i="15"/>
  <c r="M959" i="15"/>
  <c r="H959" i="15"/>
  <c r="F960" i="15"/>
  <c r="L959" i="15"/>
  <c r="I959" i="15"/>
  <c r="J959" i="15"/>
  <c r="Z959" i="8"/>
  <c r="Y959" i="8"/>
  <c r="V959" i="8"/>
  <c r="AA959" i="8"/>
  <c r="W959" i="8"/>
  <c r="AB959" i="8"/>
  <c r="I963" i="8"/>
  <c r="J962" i="8"/>
  <c r="N962" i="8"/>
  <c r="AG962" i="8" s="1"/>
  <c r="R963" i="17" s="1"/>
  <c r="T959" i="8"/>
  <c r="S960" i="8"/>
  <c r="U960" i="8" s="1"/>
  <c r="I960" i="15" l="1"/>
  <c r="G960" i="15"/>
  <c r="L960" i="15"/>
  <c r="N960" i="15"/>
  <c r="H960" i="15"/>
  <c r="F961" i="15"/>
  <c r="J960" i="15"/>
  <c r="M960" i="15"/>
  <c r="O960" i="15"/>
  <c r="W960" i="8"/>
  <c r="AB960" i="8"/>
  <c r="Y960" i="8"/>
  <c r="V960" i="8"/>
  <c r="Z960" i="8"/>
  <c r="AA960" i="8"/>
  <c r="I964" i="8"/>
  <c r="J963" i="8"/>
  <c r="N963" i="8"/>
  <c r="AG963" i="8" s="1"/>
  <c r="R964" i="17" s="1"/>
  <c r="T960" i="8"/>
  <c r="S961" i="8"/>
  <c r="U961" i="8" s="1"/>
  <c r="I961" i="15" l="1"/>
  <c r="G961" i="15"/>
  <c r="O961" i="15"/>
  <c r="N961" i="15"/>
  <c r="H961" i="15"/>
  <c r="M961" i="15"/>
  <c r="F962" i="15"/>
  <c r="L961" i="15"/>
  <c r="J961" i="15"/>
  <c r="Z961" i="8"/>
  <c r="Y961" i="8"/>
  <c r="V961" i="8"/>
  <c r="AA961" i="8"/>
  <c r="W961" i="8"/>
  <c r="AB961" i="8"/>
  <c r="I965" i="8"/>
  <c r="J964" i="8"/>
  <c r="N964" i="8"/>
  <c r="AG964" i="8" s="1"/>
  <c r="R965" i="17" s="1"/>
  <c r="T961" i="8"/>
  <c r="S962" i="8"/>
  <c r="U962" i="8" s="1"/>
  <c r="F963" i="15" l="1"/>
  <c r="G962" i="15"/>
  <c r="L962" i="15"/>
  <c r="I962" i="15"/>
  <c r="H962" i="15"/>
  <c r="M962" i="15"/>
  <c r="J962" i="15"/>
  <c r="N962" i="15"/>
  <c r="O962" i="15"/>
  <c r="W962" i="8"/>
  <c r="AB962" i="8"/>
  <c r="Y962" i="8"/>
  <c r="AA962" i="8"/>
  <c r="Z962" i="8"/>
  <c r="V962" i="8"/>
  <c r="I966" i="8"/>
  <c r="J965" i="8"/>
  <c r="N965" i="8"/>
  <c r="AG965" i="8" s="1"/>
  <c r="R966" i="17" s="1"/>
  <c r="T962" i="8"/>
  <c r="S963" i="8"/>
  <c r="U963" i="8" s="1"/>
  <c r="F964" i="15" l="1"/>
  <c r="G963" i="15"/>
  <c r="M963" i="15"/>
  <c r="J963" i="15"/>
  <c r="H963" i="15"/>
  <c r="N963" i="15"/>
  <c r="O963" i="15"/>
  <c r="I963" i="15"/>
  <c r="L963" i="15"/>
  <c r="Z963" i="8"/>
  <c r="Y963" i="8"/>
  <c r="V963" i="8"/>
  <c r="AA963" i="8"/>
  <c r="W963" i="8"/>
  <c r="AB963" i="8"/>
  <c r="I967" i="8"/>
  <c r="J966" i="8"/>
  <c r="N966" i="8"/>
  <c r="AG966" i="8" s="1"/>
  <c r="R967" i="17" s="1"/>
  <c r="S964" i="8"/>
  <c r="U964" i="8" s="1"/>
  <c r="T963" i="8"/>
  <c r="F965" i="15" l="1"/>
  <c r="G964" i="15"/>
  <c r="N964" i="15"/>
  <c r="M964" i="15"/>
  <c r="H964" i="15"/>
  <c r="J964" i="15"/>
  <c r="O964" i="15"/>
  <c r="L964" i="15"/>
  <c r="I964" i="15"/>
  <c r="W964" i="8"/>
  <c r="AB964" i="8"/>
  <c r="Y964" i="8"/>
  <c r="AA964" i="8"/>
  <c r="Z964" i="8"/>
  <c r="V964" i="8"/>
  <c r="I968" i="8"/>
  <c r="J967" i="8"/>
  <c r="N967" i="8"/>
  <c r="AG967" i="8" s="1"/>
  <c r="R968" i="17" s="1"/>
  <c r="S965" i="8"/>
  <c r="U965" i="8" s="1"/>
  <c r="T964" i="8"/>
  <c r="M965" i="15" l="1"/>
  <c r="G965" i="15"/>
  <c r="O965" i="15"/>
  <c r="L965" i="15"/>
  <c r="H965" i="15"/>
  <c r="F966" i="15"/>
  <c r="J965" i="15"/>
  <c r="I965" i="15"/>
  <c r="N965" i="15"/>
  <c r="Z965" i="8"/>
  <c r="Y965" i="8"/>
  <c r="V965" i="8"/>
  <c r="AA965" i="8"/>
  <c r="W965" i="8"/>
  <c r="AB965" i="8"/>
  <c r="I969" i="8"/>
  <c r="J968" i="8"/>
  <c r="N968" i="8"/>
  <c r="AG968" i="8" s="1"/>
  <c r="R969" i="17" s="1"/>
  <c r="T965" i="8"/>
  <c r="S966" i="8"/>
  <c r="U966" i="8" s="1"/>
  <c r="I966" i="15" l="1"/>
  <c r="G966" i="15"/>
  <c r="L966" i="15"/>
  <c r="O966" i="15"/>
  <c r="H966" i="15"/>
  <c r="M966" i="15"/>
  <c r="F967" i="15"/>
  <c r="N966" i="15"/>
  <c r="J966" i="15"/>
  <c r="W966" i="8"/>
  <c r="AB966" i="8"/>
  <c r="Y966" i="8"/>
  <c r="V966" i="8"/>
  <c r="Z966" i="8"/>
  <c r="AA966" i="8"/>
  <c r="I970" i="8"/>
  <c r="J969" i="8"/>
  <c r="N969" i="8"/>
  <c r="AG969" i="8" s="1"/>
  <c r="R970" i="17" s="1"/>
  <c r="T966" i="8"/>
  <c r="S967" i="8"/>
  <c r="U967" i="8" s="1"/>
  <c r="L967" i="15" l="1"/>
  <c r="G967" i="15"/>
  <c r="J967" i="15"/>
  <c r="I967" i="15"/>
  <c r="H967" i="15"/>
  <c r="O967" i="15"/>
  <c r="N967" i="15"/>
  <c r="M967" i="15"/>
  <c r="F968" i="15"/>
  <c r="Z967" i="8"/>
  <c r="Y967" i="8"/>
  <c r="V967" i="8"/>
  <c r="AA967" i="8"/>
  <c r="W967" i="8"/>
  <c r="AB967" i="8"/>
  <c r="I971" i="8"/>
  <c r="J970" i="8"/>
  <c r="N970" i="8"/>
  <c r="AG970" i="8" s="1"/>
  <c r="R971" i="17" s="1"/>
  <c r="T967" i="8"/>
  <c r="S968" i="8"/>
  <c r="U968" i="8" s="1"/>
  <c r="I968" i="15" l="1"/>
  <c r="G968" i="15"/>
  <c r="L968" i="15"/>
  <c r="J968" i="15"/>
  <c r="H968" i="15"/>
  <c r="F969" i="15"/>
  <c r="O968" i="15"/>
  <c r="M968" i="15"/>
  <c r="N968" i="15"/>
  <c r="W968" i="8"/>
  <c r="AB968" i="8"/>
  <c r="Y968" i="8"/>
  <c r="V968" i="8"/>
  <c r="Z968" i="8"/>
  <c r="AA968" i="8"/>
  <c r="I972" i="8"/>
  <c r="J971" i="8"/>
  <c r="N971" i="8"/>
  <c r="AG971" i="8" s="1"/>
  <c r="R972" i="17" s="1"/>
  <c r="T968" i="8"/>
  <c r="S969" i="8"/>
  <c r="U969" i="8" s="1"/>
  <c r="N969" i="15" l="1"/>
  <c r="G969" i="15"/>
  <c r="M969" i="15"/>
  <c r="F970" i="15"/>
  <c r="H969" i="15"/>
  <c r="L969" i="15"/>
  <c r="J969" i="15"/>
  <c r="I969" i="15"/>
  <c r="O969" i="15"/>
  <c r="Z969" i="8"/>
  <c r="Y969" i="8"/>
  <c r="V969" i="8"/>
  <c r="AA969" i="8"/>
  <c r="W969" i="8"/>
  <c r="AB969" i="8"/>
  <c r="I973" i="8"/>
  <c r="J972" i="8"/>
  <c r="N972" i="8"/>
  <c r="AG972" i="8" s="1"/>
  <c r="R973" i="17" s="1"/>
  <c r="S970" i="8"/>
  <c r="U970" i="8" s="1"/>
  <c r="T969" i="8"/>
  <c r="I970" i="15" l="1"/>
  <c r="G970" i="15"/>
  <c r="N970" i="15"/>
  <c r="F971" i="15"/>
  <c r="H970" i="15"/>
  <c r="J970" i="15"/>
  <c r="M970" i="15"/>
  <c r="L970" i="15"/>
  <c r="O970" i="15"/>
  <c r="W970" i="8"/>
  <c r="AB970" i="8"/>
  <c r="Y970" i="8"/>
  <c r="V970" i="8"/>
  <c r="Z970" i="8"/>
  <c r="AA970" i="8"/>
  <c r="I974" i="8"/>
  <c r="J973" i="8"/>
  <c r="N973" i="8"/>
  <c r="AG973" i="8" s="1"/>
  <c r="R974" i="17" s="1"/>
  <c r="S971" i="8"/>
  <c r="U971" i="8" s="1"/>
  <c r="T970" i="8"/>
  <c r="M971" i="15" l="1"/>
  <c r="G971" i="15"/>
  <c r="J971" i="15"/>
  <c r="N971" i="15"/>
  <c r="H971" i="15"/>
  <c r="O971" i="15"/>
  <c r="I971" i="15"/>
  <c r="L971" i="15"/>
  <c r="F972" i="15"/>
  <c r="Z971" i="8"/>
  <c r="Y971" i="8"/>
  <c r="V971" i="8"/>
  <c r="AA971" i="8"/>
  <c r="W971" i="8"/>
  <c r="AB971" i="8"/>
  <c r="I975" i="8"/>
  <c r="J974" i="8"/>
  <c r="N974" i="8"/>
  <c r="AG974" i="8" s="1"/>
  <c r="R975" i="17" s="1"/>
  <c r="T971" i="8"/>
  <c r="S972" i="8"/>
  <c r="U972" i="8" s="1"/>
  <c r="L972" i="15" l="1"/>
  <c r="G972" i="15"/>
  <c r="J972" i="15"/>
  <c r="I972" i="15"/>
  <c r="H972" i="15"/>
  <c r="F973" i="15"/>
  <c r="O972" i="15"/>
  <c r="M972" i="15"/>
  <c r="N972" i="15"/>
  <c r="W972" i="8"/>
  <c r="AB972" i="8"/>
  <c r="Y972" i="8"/>
  <c r="V972" i="8"/>
  <c r="Z972" i="8"/>
  <c r="AA972" i="8"/>
  <c r="I976" i="8"/>
  <c r="J975" i="8"/>
  <c r="N975" i="8"/>
  <c r="AG975" i="8" s="1"/>
  <c r="R976" i="17" s="1"/>
  <c r="T972" i="8"/>
  <c r="S973" i="8"/>
  <c r="U973" i="8" s="1"/>
  <c r="O973" i="15" l="1"/>
  <c r="G973" i="15"/>
  <c r="N973" i="15"/>
  <c r="M973" i="15"/>
  <c r="H973" i="15"/>
  <c r="L973" i="15"/>
  <c r="F974" i="15"/>
  <c r="J973" i="15"/>
  <c r="I973" i="15"/>
  <c r="Z973" i="8"/>
  <c r="Y973" i="8"/>
  <c r="V973" i="8"/>
  <c r="AA973" i="8"/>
  <c r="W973" i="8"/>
  <c r="AB973" i="8"/>
  <c r="I977" i="8"/>
  <c r="J976" i="8"/>
  <c r="N976" i="8"/>
  <c r="AG976" i="8" s="1"/>
  <c r="R977" i="17" s="1"/>
  <c r="S974" i="8"/>
  <c r="U974" i="8" s="1"/>
  <c r="T973" i="8"/>
  <c r="N974" i="15" l="1"/>
  <c r="I974" i="15"/>
  <c r="H974" i="15"/>
  <c r="J974" i="15"/>
  <c r="L974" i="15"/>
  <c r="M974" i="15"/>
  <c r="G974" i="15"/>
  <c r="F975" i="15"/>
  <c r="O974" i="15"/>
  <c r="W974" i="8"/>
  <c r="AB974" i="8"/>
  <c r="Y974" i="8"/>
  <c r="V974" i="8"/>
  <c r="Z974" i="8"/>
  <c r="AA974" i="8"/>
  <c r="I978" i="8"/>
  <c r="J977" i="8"/>
  <c r="N977" i="8"/>
  <c r="AG977" i="8" s="1"/>
  <c r="R978" i="17" s="1"/>
  <c r="S975" i="8"/>
  <c r="U975" i="8" s="1"/>
  <c r="T974" i="8"/>
  <c r="O975" i="15" l="1"/>
  <c r="G975" i="15"/>
  <c r="N975" i="15"/>
  <c r="J975" i="15"/>
  <c r="H975" i="15"/>
  <c r="I975" i="15"/>
  <c r="L975" i="15"/>
  <c r="F976" i="15"/>
  <c r="M975" i="15"/>
  <c r="Z975" i="8"/>
  <c r="Y975" i="8"/>
  <c r="V975" i="8"/>
  <c r="AA975" i="8"/>
  <c r="W975" i="8"/>
  <c r="AB975" i="8"/>
  <c r="I979" i="8"/>
  <c r="J978" i="8"/>
  <c r="N978" i="8"/>
  <c r="AG978" i="8" s="1"/>
  <c r="T975" i="8"/>
  <c r="S976" i="8"/>
  <c r="U976" i="8" s="1"/>
  <c r="J976" i="15" l="1"/>
  <c r="I976" i="15"/>
  <c r="H976" i="15"/>
  <c r="F977" i="15"/>
  <c r="O976" i="15"/>
  <c r="L976" i="15"/>
  <c r="N976" i="15"/>
  <c r="M976" i="15"/>
  <c r="G976" i="15"/>
  <c r="W976" i="8"/>
  <c r="AB976" i="8"/>
  <c r="Y976" i="8"/>
  <c r="V976" i="8"/>
  <c r="Z976" i="8"/>
  <c r="AA976" i="8"/>
  <c r="I980" i="8"/>
  <c r="J979" i="8"/>
  <c r="N979" i="8"/>
  <c r="AG979" i="8" s="1"/>
  <c r="T976" i="8"/>
  <c r="S977" i="8"/>
  <c r="U977" i="8" s="1"/>
  <c r="M977" i="15" l="1"/>
  <c r="G977" i="15"/>
  <c r="J977" i="15"/>
  <c r="I977" i="15"/>
  <c r="H977" i="15"/>
  <c r="O977" i="15"/>
  <c r="N977" i="15"/>
  <c r="L977" i="15"/>
  <c r="F978" i="15"/>
  <c r="Z977" i="8"/>
  <c r="Y977" i="8"/>
  <c r="V977" i="8"/>
  <c r="AA977" i="8"/>
  <c r="W977" i="8"/>
  <c r="AB977" i="8"/>
  <c r="I981" i="8"/>
  <c r="J980" i="8"/>
  <c r="N980" i="8"/>
  <c r="AG980" i="8" s="1"/>
  <c r="S978" i="8"/>
  <c r="U978" i="8" s="1"/>
  <c r="T977" i="8"/>
  <c r="J978" i="15" l="1"/>
  <c r="G978" i="15"/>
  <c r="L978" i="15"/>
  <c r="O978" i="15"/>
  <c r="H978" i="15"/>
  <c r="F979" i="15"/>
  <c r="I978" i="15"/>
  <c r="M978" i="15"/>
  <c r="N978" i="15"/>
  <c r="W978" i="8"/>
  <c r="AB978" i="8"/>
  <c r="Y978" i="8"/>
  <c r="V978" i="8"/>
  <c r="Z978" i="8"/>
  <c r="AA978" i="8"/>
  <c r="I982" i="8"/>
  <c r="J981" i="8"/>
  <c r="N981" i="8"/>
  <c r="AG981" i="8" s="1"/>
  <c r="S979" i="8"/>
  <c r="U979" i="8" s="1"/>
  <c r="T978" i="8"/>
  <c r="M979" i="15" l="1"/>
  <c r="G979" i="15"/>
  <c r="O979" i="15"/>
  <c r="I979" i="15"/>
  <c r="H979" i="15"/>
  <c r="L979" i="15"/>
  <c r="J979" i="15"/>
  <c r="N979" i="15"/>
  <c r="F980" i="15"/>
  <c r="Z979" i="8"/>
  <c r="Y979" i="8"/>
  <c r="V979" i="8"/>
  <c r="AA979" i="8"/>
  <c r="W979" i="8"/>
  <c r="AB979" i="8"/>
  <c r="I983" i="8"/>
  <c r="J982" i="8"/>
  <c r="N982" i="8"/>
  <c r="AG982" i="8" s="1"/>
  <c r="T979" i="8"/>
  <c r="S980" i="8"/>
  <c r="U980" i="8" s="1"/>
  <c r="F981" i="15" l="1"/>
  <c r="G980" i="15"/>
  <c r="L980" i="15"/>
  <c r="O980" i="15"/>
  <c r="H980" i="15"/>
  <c r="M980" i="15"/>
  <c r="N980" i="15"/>
  <c r="I980" i="15"/>
  <c r="J980" i="15"/>
  <c r="W980" i="8"/>
  <c r="AB980" i="8"/>
  <c r="Y980" i="8"/>
  <c r="V980" i="8"/>
  <c r="Z980" i="8"/>
  <c r="AA980" i="8"/>
  <c r="I984" i="8"/>
  <c r="J983" i="8"/>
  <c r="N983" i="8"/>
  <c r="AG983" i="8" s="1"/>
  <c r="T980" i="8"/>
  <c r="S981" i="8"/>
  <c r="U981" i="8" s="1"/>
  <c r="M981" i="15" l="1"/>
  <c r="G981" i="15"/>
  <c r="J981" i="15"/>
  <c r="I981" i="15"/>
  <c r="H981" i="15"/>
  <c r="O981" i="15"/>
  <c r="N981" i="15"/>
  <c r="L981" i="15"/>
  <c r="F982" i="15"/>
  <c r="Z981" i="8"/>
  <c r="Y981" i="8"/>
  <c r="V981" i="8"/>
  <c r="AA981" i="8"/>
  <c r="W981" i="8"/>
  <c r="AB981" i="8"/>
  <c r="I985" i="8"/>
  <c r="J984" i="8"/>
  <c r="N984" i="8"/>
  <c r="AG984" i="8" s="1"/>
  <c r="T981" i="8"/>
  <c r="S982" i="8"/>
  <c r="U982" i="8" s="1"/>
  <c r="I982" i="15" l="1"/>
  <c r="G982" i="15"/>
  <c r="L982" i="15"/>
  <c r="N982" i="15"/>
  <c r="H982" i="15"/>
  <c r="F983" i="15"/>
  <c r="J982" i="15"/>
  <c r="M982" i="15"/>
  <c r="O982" i="15"/>
  <c r="W982" i="8"/>
  <c r="AB982" i="8"/>
  <c r="Y982" i="8"/>
  <c r="V982" i="8"/>
  <c r="Z982" i="8"/>
  <c r="AA982" i="8"/>
  <c r="I986" i="8"/>
  <c r="J985" i="8"/>
  <c r="N985" i="8"/>
  <c r="AG985" i="8" s="1"/>
  <c r="S983" i="8"/>
  <c r="U983" i="8" s="1"/>
  <c r="T982" i="8"/>
  <c r="I983" i="15" l="1"/>
  <c r="G983" i="15"/>
  <c r="N983" i="15"/>
  <c r="M983" i="15"/>
  <c r="H983" i="15"/>
  <c r="O983" i="15"/>
  <c r="L983" i="15"/>
  <c r="F984" i="15"/>
  <c r="J983" i="15"/>
  <c r="Z983" i="8"/>
  <c r="Y983" i="8"/>
  <c r="V983" i="8"/>
  <c r="AA983" i="8"/>
  <c r="W983" i="8"/>
  <c r="AB983" i="8"/>
  <c r="I987" i="8"/>
  <c r="J986" i="8"/>
  <c r="N986" i="8"/>
  <c r="AG986" i="8" s="1"/>
  <c r="S984" i="8"/>
  <c r="U984" i="8" s="1"/>
  <c r="T983" i="8"/>
  <c r="N984" i="15" l="1"/>
  <c r="G984" i="15"/>
  <c r="I984" i="15"/>
  <c r="L984" i="15"/>
  <c r="H984" i="15"/>
  <c r="J984" i="15"/>
  <c r="F985" i="15"/>
  <c r="M984" i="15"/>
  <c r="O984" i="15"/>
  <c r="W984" i="8"/>
  <c r="AB984" i="8"/>
  <c r="Y984" i="8"/>
  <c r="V984" i="8"/>
  <c r="Z984" i="8"/>
  <c r="AA984" i="8"/>
  <c r="I988" i="8"/>
  <c r="J987" i="8"/>
  <c r="N987" i="8"/>
  <c r="AG987" i="8" s="1"/>
  <c r="T984" i="8"/>
  <c r="S985" i="8"/>
  <c r="U985" i="8" s="1"/>
  <c r="I985" i="15" l="1"/>
  <c r="G985" i="15"/>
  <c r="O985" i="15"/>
  <c r="N985" i="15"/>
  <c r="H985" i="15"/>
  <c r="M985" i="15"/>
  <c r="F986" i="15"/>
  <c r="L985" i="15"/>
  <c r="J985" i="15"/>
  <c r="Z985" i="8"/>
  <c r="Y985" i="8"/>
  <c r="V985" i="8"/>
  <c r="AA985" i="8"/>
  <c r="W985" i="8"/>
  <c r="AB985" i="8"/>
  <c r="I989" i="8"/>
  <c r="J988" i="8"/>
  <c r="N988" i="8"/>
  <c r="AG988" i="8" s="1"/>
  <c r="S986" i="8"/>
  <c r="U986" i="8" s="1"/>
  <c r="T985" i="8"/>
  <c r="L986" i="15" l="1"/>
  <c r="G986" i="15"/>
  <c r="N986" i="15"/>
  <c r="F987" i="15"/>
  <c r="H986" i="15"/>
  <c r="J986" i="15"/>
  <c r="O986" i="15"/>
  <c r="I986" i="15"/>
  <c r="M986" i="15"/>
  <c r="W986" i="8"/>
  <c r="AB986" i="8"/>
  <c r="Y986" i="8"/>
  <c r="V986" i="8"/>
  <c r="Z986" i="8"/>
  <c r="AA986" i="8"/>
  <c r="N989" i="8"/>
  <c r="AG989" i="8" s="1"/>
  <c r="I990" i="8"/>
  <c r="J989" i="8"/>
  <c r="T986" i="8"/>
  <c r="S987" i="8"/>
  <c r="U987" i="8" s="1"/>
  <c r="I987" i="15" l="1"/>
  <c r="G987" i="15"/>
  <c r="M987" i="15"/>
  <c r="F988" i="15"/>
  <c r="H987" i="15"/>
  <c r="L987" i="15"/>
  <c r="J987" i="15"/>
  <c r="N987" i="15"/>
  <c r="O987" i="15"/>
  <c r="Z987" i="8"/>
  <c r="Y987" i="8"/>
  <c r="V987" i="8"/>
  <c r="AA987" i="8"/>
  <c r="W987" i="8"/>
  <c r="AB987" i="8"/>
  <c r="N990" i="8"/>
  <c r="AG990" i="8" s="1"/>
  <c r="J990" i="8"/>
  <c r="I991" i="8"/>
  <c r="T987" i="8"/>
  <c r="S988" i="8"/>
  <c r="U988" i="8" s="1"/>
  <c r="L988" i="15" l="1"/>
  <c r="I988" i="15"/>
  <c r="H988" i="15"/>
  <c r="M988" i="15"/>
  <c r="O988" i="15"/>
  <c r="N988" i="15"/>
  <c r="J988" i="15"/>
  <c r="F989" i="15"/>
  <c r="G988" i="15"/>
  <c r="W988" i="8"/>
  <c r="AB988" i="8"/>
  <c r="Y988" i="8"/>
  <c r="V988" i="8"/>
  <c r="Z988" i="8"/>
  <c r="AA988" i="8"/>
  <c r="N991" i="8"/>
  <c r="AG991" i="8" s="1"/>
  <c r="I992" i="8"/>
  <c r="J991" i="8"/>
  <c r="T988" i="8"/>
  <c r="S989" i="8"/>
  <c r="U989" i="8" s="1"/>
  <c r="I989" i="15" l="1"/>
  <c r="G989" i="15"/>
  <c r="O989" i="15"/>
  <c r="N989" i="15"/>
  <c r="H989" i="15"/>
  <c r="L989" i="15"/>
  <c r="F990" i="15"/>
  <c r="M989" i="15"/>
  <c r="J989" i="15"/>
  <c r="Z989" i="8"/>
  <c r="V989" i="8"/>
  <c r="AA989" i="8"/>
  <c r="Y989" i="8"/>
  <c r="W989" i="8"/>
  <c r="AB989" i="8"/>
  <c r="N992" i="8"/>
  <c r="AG992" i="8" s="1"/>
  <c r="I993" i="8"/>
  <c r="J992" i="8"/>
  <c r="S990" i="8"/>
  <c r="U990" i="8" s="1"/>
  <c r="T989" i="8"/>
  <c r="N990" i="15" l="1"/>
  <c r="M990" i="15"/>
  <c r="H990" i="15"/>
  <c r="O990" i="15"/>
  <c r="J990" i="15"/>
  <c r="L990" i="15"/>
  <c r="I990" i="15"/>
  <c r="F991" i="15"/>
  <c r="G990" i="15"/>
  <c r="W990" i="8"/>
  <c r="AB990" i="8"/>
  <c r="V990" i="8"/>
  <c r="Y990" i="8"/>
  <c r="Z990" i="8"/>
  <c r="AA990" i="8"/>
  <c r="N993" i="8"/>
  <c r="AG993" i="8" s="1"/>
  <c r="J993" i="8"/>
  <c r="I994" i="8"/>
  <c r="S991" i="8"/>
  <c r="U991" i="8" s="1"/>
  <c r="T990" i="8"/>
  <c r="F992" i="15" l="1"/>
  <c r="G991" i="15"/>
  <c r="O991" i="15"/>
  <c r="N991" i="15"/>
  <c r="H991" i="15"/>
  <c r="L991" i="15"/>
  <c r="J991" i="15"/>
  <c r="I991" i="15"/>
  <c r="M991" i="15"/>
  <c r="T991" i="8"/>
  <c r="Z991" i="8"/>
  <c r="V991" i="8"/>
  <c r="AA991" i="8"/>
  <c r="Y991" i="8"/>
  <c r="W991" i="8"/>
  <c r="AB991" i="8"/>
  <c r="N994" i="8"/>
  <c r="AG994" i="8" s="1"/>
  <c r="J994" i="8"/>
  <c r="I995" i="8"/>
  <c r="S992" i="8"/>
  <c r="U992" i="8" s="1"/>
  <c r="I992" i="15" l="1"/>
  <c r="O992" i="15"/>
  <c r="N992" i="15"/>
  <c r="H992" i="15"/>
  <c r="F993" i="15"/>
  <c r="L992" i="15"/>
  <c r="M992" i="15"/>
  <c r="G992" i="15"/>
  <c r="J992" i="15"/>
  <c r="T992" i="8"/>
  <c r="W992" i="8"/>
  <c r="AB992" i="8"/>
  <c r="V992" i="8"/>
  <c r="Y992" i="8"/>
  <c r="Z992" i="8"/>
  <c r="AA992" i="8"/>
  <c r="N995" i="8"/>
  <c r="AG995" i="8" s="1"/>
  <c r="J995" i="8"/>
  <c r="I996" i="8"/>
  <c r="S993" i="8"/>
  <c r="U993" i="8" s="1"/>
  <c r="N993" i="15" l="1"/>
  <c r="F994" i="15"/>
  <c r="L993" i="15"/>
  <c r="M993" i="15"/>
  <c r="H993" i="15"/>
  <c r="I993" i="15"/>
  <c r="O993" i="15"/>
  <c r="G993" i="15"/>
  <c r="J993" i="15"/>
  <c r="T993" i="8"/>
  <c r="Z993" i="8"/>
  <c r="V993" i="8"/>
  <c r="AA993" i="8"/>
  <c r="Y993" i="8"/>
  <c r="W993" i="8"/>
  <c r="AB993" i="8"/>
  <c r="N996" i="8"/>
  <c r="AG996" i="8" s="1"/>
  <c r="I997" i="8"/>
  <c r="J996" i="8"/>
  <c r="S994" i="8"/>
  <c r="U994" i="8" s="1"/>
  <c r="O994" i="15" l="1"/>
  <c r="M994" i="15"/>
  <c r="F995" i="15"/>
  <c r="L994" i="15"/>
  <c r="I994" i="15"/>
  <c r="H994" i="15"/>
  <c r="N994" i="15"/>
  <c r="J994" i="15"/>
  <c r="G994" i="15"/>
  <c r="T994" i="8"/>
  <c r="W994" i="8"/>
  <c r="AB994" i="8"/>
  <c r="V994" i="8"/>
  <c r="Y994" i="8"/>
  <c r="Z994" i="8"/>
  <c r="AA994" i="8"/>
  <c r="N997" i="8"/>
  <c r="AG997" i="8" s="1"/>
  <c r="J997" i="8"/>
  <c r="I998" i="8"/>
  <c r="S995" i="8"/>
  <c r="U995" i="8" s="1"/>
  <c r="M995" i="15" l="1"/>
  <c r="F996" i="15"/>
  <c r="L995" i="15"/>
  <c r="G995" i="15"/>
  <c r="J995" i="15"/>
  <c r="N995" i="15"/>
  <c r="O995" i="15"/>
  <c r="I995" i="15"/>
  <c r="T995" i="8"/>
  <c r="Z995" i="8"/>
  <c r="V995" i="8"/>
  <c r="AA995" i="8"/>
  <c r="Y995" i="8"/>
  <c r="W995" i="8"/>
  <c r="AB995" i="8"/>
  <c r="N998" i="8"/>
  <c r="AG998" i="8" s="1"/>
  <c r="J998" i="8"/>
  <c r="I999" i="8"/>
  <c r="S996" i="8"/>
  <c r="U996" i="8" s="1"/>
  <c r="L996" i="15" l="1"/>
  <c r="M996" i="15"/>
  <c r="I996" i="15"/>
  <c r="F997" i="15"/>
  <c r="N996" i="15"/>
  <c r="J996" i="15"/>
  <c r="O996" i="15"/>
  <c r="G996" i="15"/>
  <c r="T996" i="8"/>
  <c r="W996" i="8"/>
  <c r="AB996" i="8"/>
  <c r="V996" i="8"/>
  <c r="Y996" i="8"/>
  <c r="Z996" i="8"/>
  <c r="AA996" i="8"/>
  <c r="N999" i="8"/>
  <c r="AG999" i="8" s="1"/>
  <c r="J999" i="8"/>
  <c r="I1000" i="8"/>
  <c r="S997" i="8"/>
  <c r="U997" i="8" s="1"/>
  <c r="G997" i="15" l="1"/>
  <c r="L997" i="15"/>
  <c r="I997" i="15"/>
  <c r="J997" i="15"/>
  <c r="O997" i="15"/>
  <c r="N997" i="15"/>
  <c r="M997" i="15"/>
  <c r="F998" i="15"/>
  <c r="T997" i="8"/>
  <c r="Z997" i="8"/>
  <c r="V997" i="8"/>
  <c r="AA997" i="8"/>
  <c r="Y997" i="8"/>
  <c r="W997" i="8"/>
  <c r="AB997" i="8"/>
  <c r="N1000" i="8"/>
  <c r="AG1000" i="8" s="1"/>
  <c r="I1001" i="8"/>
  <c r="J1000" i="8"/>
  <c r="S998" i="8"/>
  <c r="U998" i="8" s="1"/>
  <c r="J998" i="15" l="1"/>
  <c r="F999" i="15"/>
  <c r="L998" i="15"/>
  <c r="G998" i="15"/>
  <c r="O998" i="15"/>
  <c r="M998" i="15"/>
  <c r="I998" i="15"/>
  <c r="N998" i="15"/>
  <c r="T998" i="8"/>
  <c r="W998" i="8"/>
  <c r="AB998" i="8"/>
  <c r="V998" i="8"/>
  <c r="Y998" i="8"/>
  <c r="Z998" i="8"/>
  <c r="AA998" i="8"/>
  <c r="N1001" i="8"/>
  <c r="AG1001" i="8" s="1"/>
  <c r="I1002" i="8"/>
  <c r="J1001" i="8"/>
  <c r="S999" i="8"/>
  <c r="U999" i="8" s="1"/>
  <c r="G999" i="15" l="1"/>
  <c r="M999" i="15"/>
  <c r="O999" i="15"/>
  <c r="N999" i="15"/>
  <c r="L999" i="15"/>
  <c r="F1000" i="15"/>
  <c r="I999" i="15"/>
  <c r="J999" i="15"/>
  <c r="T999" i="8"/>
  <c r="Z999" i="8"/>
  <c r="V999" i="8"/>
  <c r="AA999" i="8"/>
  <c r="Y999" i="8"/>
  <c r="W999" i="8"/>
  <c r="AB999" i="8"/>
  <c r="N1002" i="8"/>
  <c r="AG1002" i="8" s="1"/>
  <c r="J1002" i="8"/>
  <c r="I1003" i="8"/>
  <c r="S1000" i="8"/>
  <c r="U1000" i="8" s="1"/>
  <c r="J1000" i="15" l="1"/>
  <c r="M1000" i="15"/>
  <c r="L1000" i="15"/>
  <c r="O1000" i="15"/>
  <c r="F1001" i="15"/>
  <c r="I1000" i="15"/>
  <c r="N1000" i="15"/>
  <c r="T1000" i="8"/>
  <c r="W1000" i="8"/>
  <c r="AB1000" i="8"/>
  <c r="V1000" i="8"/>
  <c r="Y1000" i="8"/>
  <c r="Z1000" i="8"/>
  <c r="AA1000" i="8"/>
  <c r="N1003" i="8"/>
  <c r="AG1003" i="8" s="1"/>
  <c r="I1004" i="8"/>
  <c r="J1003" i="8"/>
  <c r="S1001" i="8"/>
  <c r="U1001" i="8" s="1"/>
  <c r="O1001" i="15" l="1"/>
  <c r="N1001" i="15"/>
  <c r="L1001" i="15"/>
  <c r="F1002" i="15"/>
  <c r="J1001" i="15"/>
  <c r="I1001" i="15"/>
  <c r="M1001" i="15"/>
  <c r="T1001" i="8"/>
  <c r="Z1001" i="8"/>
  <c r="V1001" i="8"/>
  <c r="AA1001" i="8"/>
  <c r="Y1001" i="8"/>
  <c r="W1001" i="8"/>
  <c r="AB1001" i="8"/>
  <c r="N1004" i="8"/>
  <c r="AG1004" i="8" s="1"/>
  <c r="I1005" i="8"/>
  <c r="J1004" i="8"/>
  <c r="S1002" i="8"/>
  <c r="U1002" i="8" s="1"/>
  <c r="I1002" i="15" l="1"/>
  <c r="F1003" i="15"/>
  <c r="N1002" i="15"/>
  <c r="M1002" i="15"/>
  <c r="J1002" i="15"/>
  <c r="O1002" i="15"/>
  <c r="L1002" i="15"/>
  <c r="T1002" i="8"/>
  <c r="W1002" i="8"/>
  <c r="AB1002" i="8"/>
  <c r="V1002" i="8"/>
  <c r="Y1002" i="8"/>
  <c r="Z1002" i="8"/>
  <c r="AA1002" i="8"/>
  <c r="N1005" i="8"/>
  <c r="AG1005" i="8" s="1"/>
  <c r="J1005" i="8"/>
  <c r="I1006" i="8"/>
  <c r="S1003" i="8"/>
  <c r="U1003" i="8" s="1"/>
  <c r="F1004" i="15" l="1"/>
  <c r="M1003" i="15"/>
  <c r="J1003" i="15"/>
  <c r="N1003" i="15"/>
  <c r="O1003" i="15"/>
  <c r="I1003" i="15"/>
  <c r="L1003" i="15"/>
  <c r="T1003" i="8"/>
  <c r="Z1003" i="8"/>
  <c r="V1003" i="8"/>
  <c r="AA1003" i="8"/>
  <c r="Y1003" i="8"/>
  <c r="W1003" i="8"/>
  <c r="AB1003" i="8"/>
  <c r="N1006" i="8"/>
  <c r="AG1006" i="8" s="1"/>
  <c r="J1006" i="8"/>
  <c r="I1007" i="8"/>
  <c r="S1004" i="8"/>
  <c r="U1004" i="8" s="1"/>
  <c r="M1004" i="15" l="1"/>
  <c r="F1005" i="15"/>
  <c r="I1004" i="15"/>
  <c r="J1004" i="15"/>
  <c r="N1004" i="15"/>
  <c r="L1004" i="15"/>
  <c r="O1004" i="15"/>
  <c r="T1004" i="8"/>
  <c r="W1004" i="8"/>
  <c r="AB1004" i="8"/>
  <c r="V1004" i="8"/>
  <c r="Y1004" i="8"/>
  <c r="Z1004" i="8"/>
  <c r="AA1004" i="8"/>
  <c r="N1007" i="8"/>
  <c r="AG1007" i="8" s="1"/>
  <c r="J1007" i="8"/>
  <c r="I1008" i="8"/>
  <c r="S1005" i="8"/>
  <c r="U1005" i="8" s="1"/>
  <c r="O1005" i="15" l="1"/>
  <c r="N1005" i="15"/>
  <c r="L1005" i="15"/>
  <c r="F1006" i="15"/>
  <c r="M1005" i="15"/>
  <c r="J1005" i="15"/>
  <c r="I1005" i="15"/>
  <c r="T1005" i="8"/>
  <c r="Z1005" i="8"/>
  <c r="V1005" i="8"/>
  <c r="AA1005" i="8"/>
  <c r="Y1005" i="8"/>
  <c r="W1005" i="8"/>
  <c r="AB1005" i="8"/>
  <c r="N1008" i="8"/>
  <c r="AG1008" i="8" s="1"/>
  <c r="I1009" i="8"/>
  <c r="J1008" i="8"/>
  <c r="S1006" i="8"/>
  <c r="U1006" i="8" s="1"/>
  <c r="N1006" i="15" l="1"/>
  <c r="O1006" i="15"/>
  <c r="L1006" i="15"/>
  <c r="M1006" i="15"/>
  <c r="F1007" i="15"/>
  <c r="I1006" i="15"/>
  <c r="J1006" i="15"/>
  <c r="T1006" i="8"/>
  <c r="W1006" i="8"/>
  <c r="AB1006" i="8"/>
  <c r="Y1006" i="8"/>
  <c r="V1006" i="8"/>
  <c r="Z1006" i="8"/>
  <c r="AA1006" i="8"/>
  <c r="N1009" i="8"/>
  <c r="AG1009" i="8" s="1"/>
  <c r="I1010" i="8"/>
  <c r="J1009" i="8"/>
  <c r="S1007" i="8"/>
  <c r="U1007" i="8" s="1"/>
  <c r="L1007" i="15" l="1"/>
  <c r="M1007" i="15"/>
  <c r="J1007" i="15"/>
  <c r="I1007" i="15"/>
  <c r="F1008" i="15"/>
  <c r="O1007" i="15"/>
  <c r="N1007" i="15"/>
  <c r="T1007" i="8"/>
  <c r="Z1007" i="8"/>
  <c r="AA1007" i="8"/>
  <c r="V1007" i="8"/>
  <c r="Y1007" i="8"/>
  <c r="W1007" i="8"/>
  <c r="AB1007" i="8"/>
  <c r="N1010" i="8"/>
  <c r="AG1010" i="8" s="1"/>
  <c r="J1010" i="8"/>
  <c r="I1011" i="8"/>
  <c r="S1008" i="8"/>
  <c r="U1008" i="8" s="1"/>
  <c r="M1008" i="15" l="1"/>
  <c r="F1009" i="15"/>
  <c r="I1008" i="15"/>
  <c r="N1008" i="15"/>
  <c r="O1008" i="15"/>
  <c r="L1008" i="15"/>
  <c r="J1008" i="15"/>
  <c r="T1008" i="8"/>
  <c r="W1008" i="8"/>
  <c r="AB1008" i="8"/>
  <c r="V1008" i="8"/>
  <c r="Y1008" i="8"/>
  <c r="Z1008" i="8"/>
  <c r="AA1008" i="8"/>
  <c r="N1011" i="8"/>
  <c r="AG1011" i="8" s="1"/>
  <c r="I1012" i="8"/>
  <c r="J1011" i="8"/>
  <c r="S1009" i="8"/>
  <c r="U1009" i="8" s="1"/>
  <c r="O1009" i="15" l="1"/>
  <c r="N1009" i="15"/>
  <c r="L1009" i="15"/>
  <c r="F1010" i="15"/>
  <c r="M1009" i="15"/>
  <c r="J1009" i="15"/>
  <c r="I1009" i="15"/>
  <c r="T1009" i="8"/>
  <c r="Z1009" i="8"/>
  <c r="V1009" i="8"/>
  <c r="AA1009" i="8"/>
  <c r="Y1009" i="8"/>
  <c r="W1009" i="8"/>
  <c r="AB1009" i="8"/>
  <c r="N1012" i="8"/>
  <c r="AG1012" i="8" s="1"/>
  <c r="I1013" i="8"/>
  <c r="J1012" i="8"/>
  <c r="S1010" i="8"/>
  <c r="U1010" i="8" s="1"/>
  <c r="F1011" i="15" l="1"/>
  <c r="J1010" i="15"/>
  <c r="M1010" i="15"/>
  <c r="I1010" i="15"/>
  <c r="O1010" i="15"/>
  <c r="L1010" i="15"/>
  <c r="N1010" i="15"/>
  <c r="T1010" i="8"/>
  <c r="W1010" i="8"/>
  <c r="AB1010" i="8"/>
  <c r="V1010" i="8"/>
  <c r="Y1010" i="8"/>
  <c r="Z1010" i="8"/>
  <c r="AA1010" i="8"/>
  <c r="N1013" i="8"/>
  <c r="AG1013" i="8" s="1"/>
  <c r="J1013" i="8"/>
  <c r="I1014" i="8"/>
  <c r="S1011" i="8"/>
  <c r="U1011" i="8" s="1"/>
  <c r="O1011" i="15" l="1"/>
  <c r="I1011" i="15"/>
  <c r="L1011" i="15"/>
  <c r="F1012" i="15"/>
  <c r="M1011" i="15"/>
  <c r="J1011" i="15"/>
  <c r="N1011" i="15"/>
  <c r="T1011" i="8"/>
  <c r="Z1011" i="8"/>
  <c r="V1011" i="8"/>
  <c r="AA1011" i="8"/>
  <c r="Y1011" i="8"/>
  <c r="W1011" i="8"/>
  <c r="AB1011" i="8"/>
  <c r="N1014" i="8"/>
  <c r="AG1014" i="8" s="1"/>
  <c r="J1014" i="8"/>
  <c r="I1015" i="8"/>
  <c r="S1012" i="8"/>
  <c r="U1012" i="8" s="1"/>
  <c r="M1012" i="15" l="1"/>
  <c r="N1012" i="15"/>
  <c r="I1012" i="15"/>
  <c r="F1013" i="15"/>
  <c r="O1012" i="15"/>
  <c r="L1012" i="15"/>
  <c r="J1012" i="15"/>
  <c r="T1012" i="8"/>
  <c r="W1012" i="8"/>
  <c r="AB1012" i="8"/>
  <c r="Y1012" i="8"/>
  <c r="V1012" i="8"/>
  <c r="Z1012" i="8"/>
  <c r="AA1012" i="8"/>
  <c r="N1015" i="8"/>
  <c r="AG1015" i="8" s="1"/>
  <c r="J1015" i="8"/>
  <c r="I1016" i="8"/>
  <c r="S1013" i="8"/>
  <c r="U1013" i="8" s="1"/>
  <c r="M1013" i="15" l="1"/>
  <c r="F1014" i="15"/>
  <c r="L1013" i="15"/>
  <c r="J1013" i="15"/>
  <c r="I1013" i="15"/>
  <c r="O1013" i="15"/>
  <c r="N1013" i="15"/>
  <c r="T1013" i="8"/>
  <c r="Z1013" i="8"/>
  <c r="V1013" i="8"/>
  <c r="AA1013" i="8"/>
  <c r="Y1013" i="8"/>
  <c r="W1013" i="8"/>
  <c r="AB1013" i="8"/>
  <c r="N1016" i="8"/>
  <c r="AG1016" i="8" s="1"/>
  <c r="I1017" i="8"/>
  <c r="J1016" i="8"/>
  <c r="S1014" i="8"/>
  <c r="U1014" i="8" s="1"/>
  <c r="F1015" i="15" l="1"/>
  <c r="J1014" i="15"/>
  <c r="M1014" i="15"/>
  <c r="O1014" i="15"/>
  <c r="I1014" i="15"/>
  <c r="L1014" i="15"/>
  <c r="N1014" i="15"/>
  <c r="T1014" i="8"/>
  <c r="W1014" i="8"/>
  <c r="AB1014" i="8"/>
  <c r="Y1014" i="8"/>
  <c r="V1014" i="8"/>
  <c r="Z1014" i="8"/>
  <c r="AA1014" i="8"/>
  <c r="N1017" i="8"/>
  <c r="AG1017" i="8" s="1"/>
  <c r="J1017" i="8"/>
  <c r="I1018" i="8"/>
  <c r="S1015" i="8"/>
  <c r="U1015" i="8" s="1"/>
  <c r="J1015" i="15" l="1"/>
  <c r="I1015" i="15"/>
  <c r="O1015" i="15"/>
  <c r="N1015" i="15"/>
  <c r="M1015" i="15"/>
  <c r="F1016" i="15"/>
  <c r="L1015" i="15"/>
  <c r="T1015" i="8"/>
  <c r="Z1015" i="8"/>
  <c r="V1015" i="8"/>
  <c r="AA1015" i="8"/>
  <c r="Y1015" i="8"/>
  <c r="W1015" i="8"/>
  <c r="AB1015" i="8"/>
  <c r="N1018" i="8"/>
  <c r="AG1018" i="8" s="1"/>
  <c r="J1018" i="8"/>
  <c r="I1019" i="8"/>
  <c r="S1016" i="8"/>
  <c r="U1016" i="8" s="1"/>
  <c r="O1016" i="15" l="1"/>
  <c r="J1016" i="15"/>
  <c r="L1016" i="15"/>
  <c r="I1016" i="15"/>
  <c r="F1017" i="15"/>
  <c r="N1016" i="15"/>
  <c r="M1016" i="15"/>
  <c r="T1016" i="8"/>
  <c r="W1016" i="8"/>
  <c r="AB1016" i="8"/>
  <c r="Y1016" i="8"/>
  <c r="V1016" i="8"/>
  <c r="Z1016" i="8"/>
  <c r="AA1016" i="8"/>
  <c r="N1019" i="8"/>
  <c r="AG1019" i="8" s="1"/>
  <c r="J1019" i="8"/>
  <c r="I1020" i="8"/>
  <c r="S1017" i="8"/>
  <c r="U1017" i="8" s="1"/>
  <c r="L1017" i="15" l="1"/>
  <c r="F1018" i="15"/>
  <c r="M1017" i="15"/>
  <c r="J1017" i="15"/>
  <c r="I1017" i="15"/>
  <c r="O1017" i="15"/>
  <c r="N1017" i="15"/>
  <c r="T1017" i="8"/>
  <c r="Z1017" i="8"/>
  <c r="AA1017" i="8"/>
  <c r="Y1017" i="8"/>
  <c r="V1017" i="8"/>
  <c r="W1017" i="8"/>
  <c r="AB1017" i="8"/>
  <c r="N1020" i="8"/>
  <c r="AG1020" i="8" s="1"/>
  <c r="I1021" i="8"/>
  <c r="J1020" i="8"/>
  <c r="S1018" i="8"/>
  <c r="U1018" i="8" s="1"/>
  <c r="M1018" i="15" l="1"/>
  <c r="N1018" i="15"/>
  <c r="J1018" i="15"/>
  <c r="O1018" i="15"/>
  <c r="F1019" i="15"/>
  <c r="L1018" i="15"/>
  <c r="I1018" i="15"/>
  <c r="T1018" i="8"/>
  <c r="W1018" i="8"/>
  <c r="AB1018" i="8"/>
  <c r="Y1018" i="8"/>
  <c r="AA1018" i="8"/>
  <c r="V1018" i="8"/>
  <c r="Z1018" i="8"/>
  <c r="N1021" i="8"/>
  <c r="AG1021" i="8" s="1"/>
  <c r="I1022" i="8"/>
  <c r="J1021" i="8"/>
  <c r="S1019" i="8"/>
  <c r="U1019" i="8" s="1"/>
  <c r="O1019" i="15" l="1"/>
  <c r="I1019" i="15"/>
  <c r="L1019" i="15"/>
  <c r="F1020" i="15"/>
  <c r="M1019" i="15"/>
  <c r="J1019" i="15"/>
  <c r="N1019" i="15"/>
  <c r="T1019" i="8"/>
  <c r="Z1019" i="8"/>
  <c r="V1019" i="8"/>
  <c r="AA1019" i="8"/>
  <c r="W1019" i="8"/>
  <c r="AB1019" i="8"/>
  <c r="Y1019" i="8"/>
  <c r="N1022" i="8"/>
  <c r="AG1022" i="8" s="1"/>
  <c r="J1022" i="8"/>
  <c r="I1023" i="8"/>
  <c r="S1020" i="8"/>
  <c r="U1020" i="8" s="1"/>
  <c r="F1021" i="15" l="1"/>
  <c r="O1020" i="15"/>
  <c r="M1020" i="15"/>
  <c r="J1020" i="15"/>
  <c r="I1020" i="15"/>
  <c r="L1020" i="15"/>
  <c r="N1020" i="15"/>
  <c r="T1020" i="8"/>
  <c r="W1020" i="8"/>
  <c r="AB1020" i="8"/>
  <c r="Y1020" i="8"/>
  <c r="AA1020" i="8"/>
  <c r="V1020" i="8"/>
  <c r="Z1020" i="8"/>
  <c r="N1023" i="8"/>
  <c r="AG1023" i="8" s="1"/>
  <c r="I1024" i="8"/>
  <c r="J1023" i="8"/>
  <c r="S1021" i="8"/>
  <c r="U1021" i="8" s="1"/>
  <c r="O1021" i="15" l="1"/>
  <c r="N1021" i="15"/>
  <c r="M1021" i="15"/>
  <c r="F1022" i="15"/>
  <c r="L1021" i="15"/>
  <c r="J1021" i="15"/>
  <c r="I1021" i="15"/>
  <c r="T1021" i="8"/>
  <c r="Z1021" i="8"/>
  <c r="AA1021" i="8"/>
  <c r="V1021" i="8"/>
  <c r="W1021" i="8"/>
  <c r="AB1021" i="8"/>
  <c r="Y1021" i="8"/>
  <c r="N1024" i="8"/>
  <c r="AG1024" i="8" s="1"/>
  <c r="I1025" i="8"/>
  <c r="J1024" i="8"/>
  <c r="S1022" i="8"/>
  <c r="U1022" i="8" s="1"/>
  <c r="M1022" i="15" l="1"/>
  <c r="J1022" i="15"/>
  <c r="O1022" i="15"/>
  <c r="F1023" i="15"/>
  <c r="N1022" i="15"/>
  <c r="L1022" i="15"/>
  <c r="I1022" i="15"/>
  <c r="T1022" i="8"/>
  <c r="W1022" i="8"/>
  <c r="AB1022" i="8"/>
  <c r="AA1022" i="8"/>
  <c r="Y1022" i="8"/>
  <c r="V1022" i="8"/>
  <c r="Z1022" i="8"/>
  <c r="N1025" i="8"/>
  <c r="AG1025" i="8" s="1"/>
  <c r="J1025" i="8"/>
  <c r="I1026" i="8"/>
  <c r="S1023" i="8"/>
  <c r="U1023" i="8" s="1"/>
  <c r="M1023" i="15" l="1"/>
  <c r="F1024" i="15"/>
  <c r="L1023" i="15"/>
  <c r="J1023" i="15"/>
  <c r="I1023" i="15"/>
  <c r="O1023" i="15"/>
  <c r="N1023" i="15"/>
  <c r="T1023" i="8"/>
  <c r="Z1023" i="8"/>
  <c r="V1023" i="8"/>
  <c r="AA1023" i="8"/>
  <c r="W1023" i="8"/>
  <c r="AB1023" i="8"/>
  <c r="Y1023" i="8"/>
  <c r="N1026" i="8"/>
  <c r="AG1026" i="8" s="1"/>
  <c r="J1026" i="8"/>
  <c r="I1027" i="8"/>
  <c r="S1024" i="8"/>
  <c r="U1024" i="8" s="1"/>
  <c r="O1024" i="15" l="1"/>
  <c r="M1024" i="15"/>
  <c r="L1024" i="15"/>
  <c r="J1024" i="15"/>
  <c r="F1025" i="15"/>
  <c r="N1024" i="15"/>
  <c r="I1024" i="15"/>
  <c r="T1024" i="8"/>
  <c r="W1024" i="8"/>
  <c r="AB1024" i="8"/>
  <c r="Y1024" i="8"/>
  <c r="AA1024" i="8"/>
  <c r="V1024" i="8"/>
  <c r="Z1024" i="8"/>
  <c r="N1027" i="8"/>
  <c r="AG1027" i="8" s="1"/>
  <c r="J1027" i="8"/>
  <c r="I1028" i="8"/>
  <c r="S1025" i="8"/>
  <c r="U1025" i="8" s="1"/>
  <c r="I1025" i="15" l="1"/>
  <c r="F1026" i="15"/>
  <c r="T1025" i="8"/>
  <c r="Z1025" i="8"/>
  <c r="AA1025" i="8"/>
  <c r="V1025" i="8"/>
  <c r="W1025" i="8"/>
  <c r="AB1025" i="8"/>
  <c r="Y1025" i="8"/>
  <c r="N1028" i="8"/>
  <c r="AG1028" i="8" s="1"/>
  <c r="I1029" i="8"/>
  <c r="J1028" i="8"/>
  <c r="S1026" i="8"/>
  <c r="U1026" i="8" s="1"/>
  <c r="I1026" i="15" l="1"/>
  <c r="F1027" i="15"/>
  <c r="T1026" i="8"/>
  <c r="W1026" i="8"/>
  <c r="AB1026" i="8"/>
  <c r="Y1026" i="8"/>
  <c r="AA1026" i="8"/>
  <c r="V1026" i="8"/>
  <c r="Z1026" i="8"/>
  <c r="N1029" i="8"/>
  <c r="AG1029" i="8" s="1"/>
  <c r="I1030" i="8"/>
  <c r="J1029" i="8"/>
  <c r="S1027" i="8"/>
  <c r="U1027" i="8" s="1"/>
  <c r="F1028" i="15" l="1"/>
  <c r="I1027" i="15"/>
  <c r="T1027" i="8"/>
  <c r="Z1027" i="8"/>
  <c r="AA1027" i="8"/>
  <c r="V1027" i="8"/>
  <c r="W1027" i="8"/>
  <c r="AB1027" i="8"/>
  <c r="Y1027" i="8"/>
  <c r="N1030" i="8"/>
  <c r="AG1030" i="8" s="1"/>
  <c r="J1030" i="8"/>
  <c r="I1031" i="8"/>
  <c r="S1028" i="8"/>
  <c r="U1028" i="8" s="1"/>
  <c r="I1028" i="15" l="1"/>
  <c r="F1029" i="15"/>
  <c r="T1028" i="8"/>
  <c r="W1028" i="8"/>
  <c r="AB1028" i="8"/>
  <c r="Y1028" i="8"/>
  <c r="AA1028" i="8"/>
  <c r="V1028" i="8"/>
  <c r="Z1028" i="8"/>
  <c r="N1031" i="8"/>
  <c r="AG1031" i="8" s="1"/>
  <c r="I1032" i="8"/>
  <c r="J1031" i="8"/>
  <c r="S1029" i="8"/>
  <c r="U1029" i="8" s="1"/>
  <c r="F1030" i="15" l="1"/>
  <c r="I1029" i="15"/>
  <c r="T1029" i="8"/>
  <c r="Z1029" i="8"/>
  <c r="AA1029" i="8"/>
  <c r="V1029" i="8"/>
  <c r="Y1029" i="8"/>
  <c r="W1029" i="8"/>
  <c r="AB1029" i="8"/>
  <c r="N1032" i="8"/>
  <c r="AG1032" i="8" s="1"/>
  <c r="I1033" i="8"/>
  <c r="J1032" i="8"/>
  <c r="S1030" i="8"/>
  <c r="U1030" i="8" s="1"/>
  <c r="F1031" i="15" l="1"/>
  <c r="I1030" i="15"/>
  <c r="T1030" i="8"/>
  <c r="W1030" i="8"/>
  <c r="AB1030" i="8"/>
  <c r="Y1030" i="8"/>
  <c r="AA1030" i="8"/>
  <c r="Z1030" i="8"/>
  <c r="V1030" i="8"/>
  <c r="N1033" i="8"/>
  <c r="AG1033" i="8" s="1"/>
  <c r="J1033" i="8"/>
  <c r="I1034" i="8"/>
  <c r="S1031" i="8"/>
  <c r="U1031" i="8" s="1"/>
  <c r="F1032" i="15" l="1"/>
  <c r="I1031" i="15"/>
  <c r="T1031" i="8"/>
  <c r="Z1031" i="8"/>
  <c r="AA1031" i="8"/>
  <c r="V1031" i="8"/>
  <c r="Y1031" i="8"/>
  <c r="W1031" i="8"/>
  <c r="AB1031" i="8"/>
  <c r="N1034" i="8"/>
  <c r="AG1034" i="8" s="1"/>
  <c r="J1034" i="8"/>
  <c r="I1035" i="8"/>
  <c r="S1032" i="8"/>
  <c r="U1032" i="8" s="1"/>
  <c r="F1033" i="15" l="1"/>
  <c r="I1032" i="15"/>
  <c r="T1032" i="8"/>
  <c r="W1032" i="8"/>
  <c r="AB1032" i="8"/>
  <c r="Y1032" i="8"/>
  <c r="AA1032" i="8"/>
  <c r="Z1032" i="8"/>
  <c r="V1032" i="8"/>
  <c r="N1035" i="8"/>
  <c r="AG1035" i="8" s="1"/>
  <c r="J1035" i="8"/>
  <c r="I1036" i="8"/>
  <c r="S1033" i="8"/>
  <c r="U1033" i="8" s="1"/>
  <c r="F1034" i="15" l="1"/>
  <c r="I1033" i="15"/>
  <c r="T1033" i="8"/>
  <c r="Z1033" i="8"/>
  <c r="AA1033" i="8"/>
  <c r="V1033" i="8"/>
  <c r="Y1033" i="8"/>
  <c r="W1033" i="8"/>
  <c r="AB1033" i="8"/>
  <c r="N1036" i="8"/>
  <c r="AG1036" i="8" s="1"/>
  <c r="I1037" i="8"/>
  <c r="J1036" i="8"/>
  <c r="S1034" i="8"/>
  <c r="U1034" i="8" s="1"/>
  <c r="F1035" i="15" l="1"/>
  <c r="I1034" i="15"/>
  <c r="T1034" i="8"/>
  <c r="W1034" i="8"/>
  <c r="AB1034" i="8"/>
  <c r="AA1034" i="8"/>
  <c r="Y1034" i="8"/>
  <c r="Z1034" i="8"/>
  <c r="V1034" i="8"/>
  <c r="N1037" i="8"/>
  <c r="AG1037" i="8" s="1"/>
  <c r="I1038" i="8"/>
  <c r="J1037" i="8"/>
  <c r="S1035" i="8"/>
  <c r="U1035" i="8" s="1"/>
  <c r="I1035" i="15" l="1"/>
  <c r="F1036" i="15"/>
  <c r="T1035" i="8"/>
  <c r="Z1035" i="8"/>
  <c r="V1035" i="8"/>
  <c r="AA1035" i="8"/>
  <c r="W1035" i="8"/>
  <c r="AB1035" i="8"/>
  <c r="Y1035" i="8"/>
  <c r="N1038" i="8"/>
  <c r="AG1038" i="8" s="1"/>
  <c r="J1038" i="8"/>
  <c r="I1039" i="8"/>
  <c r="S1036" i="8"/>
  <c r="U1036" i="8" s="1"/>
  <c r="I1036" i="15" l="1"/>
  <c r="F1037" i="15"/>
  <c r="T1036" i="8"/>
  <c r="W1036" i="8"/>
  <c r="AB1036" i="8"/>
  <c r="Y1036" i="8"/>
  <c r="AA1036" i="8"/>
  <c r="V1036" i="8"/>
  <c r="Z1036" i="8"/>
  <c r="N1039" i="8"/>
  <c r="AG1039" i="8" s="1"/>
  <c r="J1039" i="8"/>
  <c r="I1040" i="8"/>
  <c r="S1037" i="8"/>
  <c r="U1037" i="8" s="1"/>
  <c r="F1038" i="15" l="1"/>
  <c r="I1037" i="15"/>
  <c r="T1037" i="8"/>
  <c r="Z1037" i="8"/>
  <c r="AA1037" i="8"/>
  <c r="Y1037" i="8"/>
  <c r="V1037" i="8"/>
  <c r="W1037" i="8"/>
  <c r="AB1037" i="8"/>
  <c r="N1040" i="8"/>
  <c r="AG1040" i="8" s="1"/>
  <c r="I1041" i="8"/>
  <c r="J1040" i="8"/>
  <c r="S1038" i="8"/>
  <c r="U1038" i="8" s="1"/>
  <c r="F1039" i="15" l="1"/>
  <c r="I1038" i="15"/>
  <c r="T1038" i="8"/>
  <c r="W1038" i="8"/>
  <c r="AB1038" i="8"/>
  <c r="Y1038" i="8"/>
  <c r="V1038" i="8"/>
  <c r="Z1038" i="8"/>
  <c r="AA1038" i="8"/>
  <c r="N1041" i="8"/>
  <c r="AG1041" i="8" s="1"/>
  <c r="J1041" i="8"/>
  <c r="I1042" i="8"/>
  <c r="S1039" i="8"/>
  <c r="U1039" i="8" s="1"/>
  <c r="F1040" i="15" l="1"/>
  <c r="I1039" i="15"/>
  <c r="T1039" i="8"/>
  <c r="Z1039" i="8"/>
  <c r="V1039" i="8"/>
  <c r="AA1039" i="8"/>
  <c r="Y1039" i="8"/>
  <c r="W1039" i="8"/>
  <c r="AB1039" i="8"/>
  <c r="N1042" i="8"/>
  <c r="AG1042" i="8" s="1"/>
  <c r="J1042" i="8"/>
  <c r="I1043" i="8"/>
  <c r="S1040" i="8"/>
  <c r="U1040" i="8" s="1"/>
  <c r="I1040" i="15" l="1"/>
  <c r="F1041" i="15"/>
  <c r="T1040" i="8"/>
  <c r="W1040" i="8"/>
  <c r="AB1040" i="8"/>
  <c r="Y1040" i="8"/>
  <c r="V1040" i="8"/>
  <c r="Z1040" i="8"/>
  <c r="AA1040" i="8"/>
  <c r="N1043" i="8"/>
  <c r="AG1043" i="8" s="1"/>
  <c r="J1043" i="8"/>
  <c r="S1041" i="8"/>
  <c r="U1041" i="8" s="1"/>
  <c r="F1042" i="15" l="1"/>
  <c r="I1041" i="15"/>
  <c r="T1041" i="8"/>
  <c r="Z1041" i="8"/>
  <c r="AA1041" i="8"/>
  <c r="V1041" i="8"/>
  <c r="Y1041" i="8"/>
  <c r="W1041" i="8"/>
  <c r="AB1041" i="8"/>
  <c r="S1042" i="8"/>
  <c r="U1042" i="8" s="1"/>
  <c r="I1042" i="15" l="1"/>
  <c r="F1043" i="15"/>
  <c r="T1042" i="8"/>
  <c r="W1042" i="8"/>
  <c r="AB1042" i="8"/>
  <c r="Y1042" i="8"/>
  <c r="V1042" i="8"/>
  <c r="Z1042" i="8"/>
  <c r="AA1042" i="8"/>
  <c r="S1043" i="8"/>
  <c r="U1043" i="8" s="1"/>
  <c r="I1043" i="15" l="1"/>
  <c r="T1043" i="8"/>
  <c r="Z1043" i="8"/>
  <c r="AA1043" i="8"/>
  <c r="V1043" i="8"/>
  <c r="Y1043" i="8"/>
  <c r="W1043" i="8"/>
  <c r="AB1043" i="8"/>
  <c r="I20" i="17"/>
</calcChain>
</file>

<file path=xl/sharedStrings.xml><?xml version="1.0" encoding="utf-8"?>
<sst xmlns="http://schemas.openxmlformats.org/spreadsheetml/2006/main" count="10570" uniqueCount="1227">
  <si>
    <t>Avd. Cataluña, nº 189 (frente Los Charros) 5'00 12'58 20'58 Opel Planta en Figueruelas</t>
  </si>
  <si>
    <t>Avd. Cataluña, nº 291 (frente CAF - Pd. Bus) 5'02 13'00 21'00 Avd. Real Zaragoza (nº 29 - Pd. Bus)</t>
  </si>
  <si>
    <t>Avd. Santa Isabel (frente Avd. de la Industria - Pd. Bus) 5'04 13'02 21'02 Avd. Santa Isabel (plaza Serrano - Pd. Bus)</t>
  </si>
  <si>
    <t>Avd. Santa Isabel, nº 84 (frente Plaza Serrano - Pd. Bus) 5'06 13'04 21'04 Avd. Santa Isabel (esq. Avd. Industria - Gasolinera/Pd. Bus)</t>
  </si>
  <si>
    <t>Avd. Real Zaragoza, nº 65 ( Pd. Bus Villamayor) 5'08 13'07 21'07 Avd. Cataluña (CAF - Pd. Bus)</t>
  </si>
  <si>
    <t>Opel Planta en Figueruelas 5'30 13'30 21'30 Avd. Cataluña, nº 189</t>
  </si>
  <si>
    <t>Balbino Orensanz (esq. Alfonso Zapater - Pd. Bus) 5'02 13'00 21'00 Opel Planta en Figueruelas</t>
  </si>
  <si>
    <t>Marqués de la Cadena (esq. Avd. La Jota - Pd. Bus) 5'03 13'01 21'01 Salvador Allende (frente nº 18)</t>
  </si>
  <si>
    <t>Marqués de la Cadena, (frente nº 57 Pd. Bus CAN) 5'04 13'03 21'03 Valle de Broto (frente Valle de Oza)</t>
  </si>
  <si>
    <t>Valle de Broto / esq. Valle Pineta (Bar La Parada) 5'06 13'06 21'06 Marques de la Cadena, nº 57 (Plaza Mozart - Pd. Bus)</t>
  </si>
  <si>
    <t>Salvador Allende, nº 18 5'07 13'07 21'07 Marques de la Cadena (frente esq. Avd. La Jota - Pd. Bus)</t>
  </si>
  <si>
    <t>Opel Planta en Figueruelas 5'30 13'30 21'30 Balbino Orensanz (frente esq. Alfonso Zapater)</t>
  </si>
  <si>
    <t>Echegaray y Caballero (esq. Puente de Hierro - Pd. Bus) 5'01 12'59 20'59 Opel Planta en Figueruelas</t>
  </si>
  <si>
    <t>Avd. Puente del Pilar (esq. A. Solans - Pd. Bus) 5'02 13'00 21'00 Avd. Cataluña (frente Felisa Galé)</t>
  </si>
  <si>
    <t>Avd. Cataluña (esq. Pº Longares - Pd. Bus) 5'04 13'02 21'02 Avd. Cataluña (frente Pº Longares)</t>
  </si>
  <si>
    <t>Avd. Cataluña, nº 126 (Pd. Bus) 5'06 13'04 21'04 Avd. Puente del Pilar (esq. C/ Jesús)</t>
  </si>
  <si>
    <t>Opel Planta en Figueruelas 5'30 13'30 21'30 Echegaray y Caballero (puente de Hierro)</t>
  </si>
  <si>
    <t>Sixto Celorrio (frente Valle Zuriza - Pd. Bus)</t>
  </si>
  <si>
    <t>5'03</t>
  </si>
  <si>
    <t>12'58</t>
  </si>
  <si>
    <t>20'58</t>
  </si>
  <si>
    <t>Opel Planta en Figueruelas</t>
  </si>
  <si>
    <t>San Juan de la Peña, nº 36 (Pd. Bus)</t>
  </si>
  <si>
    <t>5'04</t>
  </si>
  <si>
    <t>12'59</t>
  </si>
  <si>
    <t>20'59</t>
  </si>
  <si>
    <t>Majas de Goya, 15 (Pd. Bus - CAI)</t>
  </si>
  <si>
    <t>San Juan de la Peña (esq. José Luis Lacruz)</t>
  </si>
  <si>
    <t>5'05</t>
  </si>
  <si>
    <t>13'00</t>
  </si>
  <si>
    <t>21'00</t>
  </si>
  <si>
    <t>Avd. Academia Gral. Militar (frente nº 56)</t>
  </si>
  <si>
    <t>San Juan de la Peña, nº 182 ( Pd. Bus)</t>
  </si>
  <si>
    <t>5'06</t>
  </si>
  <si>
    <t>13'01</t>
  </si>
  <si>
    <t>21'01</t>
  </si>
  <si>
    <t>San Juan de la Peña, (frente nº 192 - Pd. Bus)</t>
  </si>
  <si>
    <t>Academia General Militar, 56 ( Pd. Bus)</t>
  </si>
  <si>
    <t>5'08</t>
  </si>
  <si>
    <t>13'03</t>
  </si>
  <si>
    <t>21'03</t>
  </si>
  <si>
    <t>San Juan de la Peña (frente José Luis Lacruz)</t>
  </si>
  <si>
    <t>5'10</t>
  </si>
  <si>
    <t>13'05</t>
  </si>
  <si>
    <t>21'05</t>
  </si>
  <si>
    <t>San Juan de la Peña, nº 29 (Pd. Bus)</t>
  </si>
  <si>
    <t>5'30</t>
  </si>
  <si>
    <t>13'30</t>
  </si>
  <si>
    <t>21'30</t>
  </si>
  <si>
    <t>Valle Zuriza, nº 26 (Pd. Bus)</t>
  </si>
  <si>
    <t>Salvador Allende, nº 85 ( Pd. Bus)</t>
  </si>
  <si>
    <t>5'00</t>
  </si>
  <si>
    <t>Salvador Allende, nº 67 ( Pd. Bus)</t>
  </si>
  <si>
    <t>5'01</t>
  </si>
  <si>
    <t>Pablo Picasso, nº 8 ( Pd. Bus)</t>
  </si>
  <si>
    <t>Pablo Picasso (esq. Salvador Allende - Pd. Bus)</t>
  </si>
  <si>
    <t>5'02</t>
  </si>
  <si>
    <t>Pablo Picasso (esq. María Zambrano - Pd. Bus</t>
  </si>
  <si>
    <t>13'02</t>
  </si>
  <si>
    <t>21'02</t>
  </si>
  <si>
    <t>María Zambrano (Pablo Iglesias - Pd. Bus)</t>
  </si>
  <si>
    <t>Gómez de Avellaneda (Margarita Xirgú - Pd. Bus)</t>
  </si>
  <si>
    <t>María Zambrano (esq. Pablo Iglesias - Pd. Bus)</t>
  </si>
  <si>
    <t>13'04</t>
  </si>
  <si>
    <t>21'04</t>
  </si>
  <si>
    <t>Luis Legaz, nº 24 (Edf. La Dehesa)</t>
  </si>
  <si>
    <t>13'06</t>
  </si>
  <si>
    <t>21'06</t>
  </si>
  <si>
    <t>5'07</t>
  </si>
  <si>
    <t>13'07</t>
  </si>
  <si>
    <t>21'07</t>
  </si>
  <si>
    <t>Salvador Allende (frente nº 67 - Pd. Bus)</t>
  </si>
  <si>
    <t>Salvador Allende (frente nº 85 - Pd. Bus)</t>
  </si>
  <si>
    <t>Pablo Ruiz Picasso (esq. Emilia Pardo Bazán)</t>
  </si>
  <si>
    <t>Gómez de Avellaneda (esq. Saiz de Otero - Pd. Bus)</t>
  </si>
  <si>
    <t>Gómez de Avellaneda, nº 23 (Pd. Bus)</t>
  </si>
  <si>
    <t>Cambio sentido M. Zambrano/G. Avellaneda (paso cebra)</t>
  </si>
  <si>
    <t>María Zambrano (León Felipe - Pd. Bus)</t>
  </si>
  <si>
    <t>María Zambrano (Pablo Neruda - Pd. Bus)</t>
  </si>
  <si>
    <t>Miguel Servet (frente nº 220 - Pd. Bus)</t>
  </si>
  <si>
    <t>4'58</t>
  </si>
  <si>
    <t>12'56</t>
  </si>
  <si>
    <t>20'56</t>
  </si>
  <si>
    <t>Miguel Servet, nº 101 (Pd. Bus)</t>
  </si>
  <si>
    <t>4'59</t>
  </si>
  <si>
    <t>12'57</t>
  </si>
  <si>
    <t>20'57</t>
  </si>
  <si>
    <t>Miguel Servet, nº 63-65 (Pd. Bus)</t>
  </si>
  <si>
    <t>Miguel Servet, nº 37-39 (Pd. Bus)</t>
  </si>
  <si>
    <t>Miguel Servet, nº 63-65 ((Pd. Bus)</t>
  </si>
  <si>
    <t>Compromiso de Caspe, nº 48 - Pd. Bus (esq. Doctor Iranzo)</t>
  </si>
  <si>
    <t>Salvador Minguijón, nº 10-12 (Pd. Bus)</t>
  </si>
  <si>
    <t>Salvador Minguijón, nº 58</t>
  </si>
  <si>
    <t>C/ Asalto (Museo Centro de Historia)</t>
  </si>
  <si>
    <t>Pº La Mina, nº 21 (Edif. Balmes - Pd. Bus)</t>
  </si>
  <si>
    <t>María Agustín (frente Museo Pablo Serrano)</t>
  </si>
  <si>
    <t>Constitución, nº 33 (Pd. Bus)</t>
  </si>
  <si>
    <t>Paseo Pamplona (frente C/ Bilbao - Pd. Bus)</t>
  </si>
  <si>
    <t>Paseo Pamplona, nº 2 ( Pd. Bus)</t>
  </si>
  <si>
    <t>Paseo Constitución nº 16 (Pd. Bus)</t>
  </si>
  <si>
    <t>María Agustín, nº 20 (Museo Pablo Serrano - Pd. Bus)</t>
  </si>
  <si>
    <t>Paseo La Mina (frente nº 21 - Pd. Bus)</t>
  </si>
  <si>
    <t>C/ Asalto (Edf. Trovador)</t>
  </si>
  <si>
    <t>Puerto Venecia: Calle Tiziano (esquina Paolo Veronese)</t>
  </si>
  <si>
    <t>4'53</t>
  </si>
  <si>
    <t>12'48</t>
  </si>
  <si>
    <t>20'48</t>
  </si>
  <si>
    <t>Cuarta Avenida, nº 23 ( Pd. Bus)</t>
  </si>
  <si>
    <t>4'55</t>
  </si>
  <si>
    <t>12'50</t>
  </si>
  <si>
    <t>20'50</t>
  </si>
  <si>
    <t>Avd. América (esq. C/ Pontevedra - Pd. Bus)</t>
  </si>
  <si>
    <t>4'57</t>
  </si>
  <si>
    <t>12'53</t>
  </si>
  <si>
    <t>20'53</t>
  </si>
  <si>
    <t>Avd. América, nº 11 (frente Plaza Canteras - Pd. Bus)</t>
  </si>
  <si>
    <t>12'54</t>
  </si>
  <si>
    <t>20'54</t>
  </si>
  <si>
    <t>Avd. América (esq. C/ Pontevedra - Pd. Bus))</t>
  </si>
  <si>
    <t>Paseo Cuellar, nº 29 (esq. Luis Sallenave - Pd. Bus)</t>
  </si>
  <si>
    <t>12'55</t>
  </si>
  <si>
    <t>20'55</t>
  </si>
  <si>
    <t>Avd. América, nº 11 (frente Plaza Canteras)</t>
  </si>
  <si>
    <t>Pº Sagasta, nº 51</t>
  </si>
  <si>
    <t>Avd. San José, 84 (Mercado Rosales - Pd. Bus)</t>
  </si>
  <si>
    <t>Avd. San José (esq. José Pellicer - Pd. Bus)</t>
  </si>
  <si>
    <t>Avenida San José, nº 200 (Pd. Bus)</t>
  </si>
  <si>
    <t>C/ Terrazas de Cuellar (Pd. Bus)</t>
  </si>
  <si>
    <t>Melilla (frente Escultor Salas)</t>
  </si>
  <si>
    <t>Zaragoza la Vieja (frente nº 5)</t>
  </si>
  <si>
    <t>Avd. Almozara, frente nº 7 ( Pd. Bus Ibercaja)</t>
  </si>
  <si>
    <t>Avd. Almozara, frente (frente C/ Bailén - Pd. Bus)</t>
  </si>
  <si>
    <t>Avd. Pablo Gargallo (esq. C/ Berna - Pd. Bus)</t>
  </si>
  <si>
    <t>Pablo Gargallo, nº 95 (Pd. Bus)</t>
  </si>
  <si>
    <t>Avd. Pablo Gargallo (esq. Puerta Sancho - Pd. Bus)</t>
  </si>
  <si>
    <t>5'09</t>
  </si>
  <si>
    <t>Pablo Gargallo, nº 77 Dpdo. (Pd. Bus)</t>
  </si>
  <si>
    <t>Avd. Puerta Sancho (esq. Autonomía)</t>
  </si>
  <si>
    <t>Pablo Gargallo (esq. C/ Reino)</t>
  </si>
  <si>
    <t>Pablo Gargallo, nº 11 (Pd. Bus)</t>
  </si>
  <si>
    <t>Avd. Madrid (esq. Plaza Huesca - Pd. Bus)</t>
  </si>
  <si>
    <t>Avd. Madrid, nº 142 (Calzados Kaymo)</t>
  </si>
  <si>
    <t>Avd. Madrid, (esq. Plaza Huesca - Pd. Bus)</t>
  </si>
  <si>
    <t>Avd. Madrid nº 218</t>
  </si>
  <si>
    <t>Conde Aranda, nº 6 (Escuelas Pías - Pd. Bus)</t>
  </si>
  <si>
    <t>Conde Aranda, nº 114</t>
  </si>
  <si>
    <t>Torres San Lamberto "Punto 0" (Pd. Bus)</t>
  </si>
  <si>
    <t>Avd. Madrid, nº 10-12 (Pd. Bus)</t>
  </si>
  <si>
    <t>Avd. Navarra, nº 183 (Pd. Bus)</t>
  </si>
  <si>
    <t>Avd. Navarra, nº 10 (Pd. Bus)</t>
  </si>
  <si>
    <t>Avd. Navarra, nº 71 (Pd. Bus)</t>
  </si>
  <si>
    <t>Avd. Navarra, nº 60 (Centro Cultural - Pd. Bus)</t>
  </si>
  <si>
    <t>Avd. Navarra (esq. Avd. Madrid)</t>
  </si>
  <si>
    <t>Avd. Navarra, (frente nº 183 - Pd. Bus )</t>
  </si>
  <si>
    <t>Avd. Madrid (frente Aljafería - Pd. Bus)</t>
  </si>
  <si>
    <t>13'10</t>
  </si>
  <si>
    <t>21'10</t>
  </si>
  <si>
    <t>Conde Aranda (frente 114)</t>
  </si>
  <si>
    <t>Conde Aranda (esq. César Augusto)</t>
  </si>
  <si>
    <t>Vía Ibérica, nº 67 (frente C/ Argualas)</t>
  </si>
  <si>
    <t>4'56</t>
  </si>
  <si>
    <t>Vía Ibérica, nº 17-23 (frente C/ Embarcadero)</t>
  </si>
  <si>
    <t>Vía Hispanidad (frente nº 132 - 2º paso de cebra)</t>
  </si>
  <si>
    <t>Vía Hispanidad, nº 16 (Gas. Casablanca - Pd. Bus)</t>
  </si>
  <si>
    <t>Vía Hispanidad (frente Escultor Palao)</t>
  </si>
  <si>
    <t>Vía Hispanidad (esq. Sainz de Varanda - Pd. Bus)</t>
  </si>
  <si>
    <t>Vía Hispanidad (frente C/ Villa de Andorra)</t>
  </si>
  <si>
    <t>Vía Hispanidad (esq. Gómez Laguna)</t>
  </si>
  <si>
    <t>Vía Hispanidad (esq. Gómez Laguna - Pd. Bus)</t>
  </si>
  <si>
    <t>Vía Hispanidad (esq. Duquesa Villahermosa)</t>
  </si>
  <si>
    <t>Vía Hispanidad (frente Avd. Sainz de Varanda)</t>
  </si>
  <si>
    <t>Vía Hispanidad, nº 102-104 (Pd. Bus)</t>
  </si>
  <si>
    <t>Vía Hispanidad (Gasolinera Casablanca - esq. C/ La Vía)</t>
  </si>
  <si>
    <t>Vía Hispanidad, nº 132</t>
  </si>
  <si>
    <t>Vía Ibérica nº 2 (frente Hospital Militar (Pd. Bus)</t>
  </si>
  <si>
    <t>Vía Ibérica (esq. Argualas - Pd. Bus)</t>
  </si>
  <si>
    <t>Antonio Leyva, 83 (Pd. Bus)</t>
  </si>
  <si>
    <t>Antonio Leyva, nº 65-67 (CAI)</t>
  </si>
  <si>
    <t>Alagón (Rotonda - Pd. Bus)</t>
  </si>
  <si>
    <t>Antonio Leyva, nº 9 (esq. Lope de Vega)</t>
  </si>
  <si>
    <t>Ctra. Logroño desvío Monzalbarba (rotonda Salgar)</t>
  </si>
  <si>
    <t>Ctra. Logroño desvío Monzalbarba (Pd. Bus)</t>
  </si>
  <si>
    <t>5'22</t>
  </si>
  <si>
    <t>13'22</t>
  </si>
  <si>
    <t>21'22</t>
  </si>
  <si>
    <t>Avda. Fca. Millán Serrano, 31-35 (frente C/M.A. Blanco)</t>
  </si>
  <si>
    <t>C/ Orión, nº 8 (Pd. Bus)</t>
  </si>
  <si>
    <t>Camino del Pilón, nº 135 (Pd. Bus)</t>
  </si>
  <si>
    <t>Lagos de Coronas, nº 39 (Pd. Bus)</t>
  </si>
  <si>
    <t>Lagos de Coronas ( nº 14 - Pd. Bus)</t>
  </si>
  <si>
    <t>Lagos de Coronas (frente nº 14 - Pd. Bus)</t>
  </si>
  <si>
    <t>Lagos de Coronas (frente nº 39 - Pd. Bus)</t>
  </si>
  <si>
    <t>Camino del Pilón, nº 122 (Bantierra - Pd. Bus)</t>
  </si>
  <si>
    <t>13'08</t>
  </si>
  <si>
    <t>21'08</t>
  </si>
  <si>
    <t>Avd. Cañones de Zaragoza (esq. Avd. El cierzo)</t>
  </si>
  <si>
    <t>4'46</t>
  </si>
  <si>
    <t>12'41</t>
  </si>
  <si>
    <t>20'43</t>
  </si>
  <si>
    <t>Paseo de Los Arqueros (esq. Peña Telera)</t>
  </si>
  <si>
    <t>4'47</t>
  </si>
  <si>
    <t>12'42</t>
  </si>
  <si>
    <t>C/ Salomón y la Reina de Saba, nº 36</t>
  </si>
  <si>
    <t>4'48</t>
  </si>
  <si>
    <t>12'43</t>
  </si>
  <si>
    <t>Avd. Casablanca (frente nº 26 - Telepizza)</t>
  </si>
  <si>
    <t>4'50</t>
  </si>
  <si>
    <t>12'45</t>
  </si>
  <si>
    <t>20'47</t>
  </si>
  <si>
    <t>C/ Viridiana, nº 26 (Pd. Bus)</t>
  </si>
  <si>
    <t>12'51</t>
  </si>
  <si>
    <t>Paseo de los Olvidados, nº 49 (Pd. Bus)</t>
  </si>
  <si>
    <t>12'52</t>
  </si>
  <si>
    <t>Paseo de los Olvidados, nº 23 (esq. Quimera del Oro)</t>
  </si>
  <si>
    <t>Cantando bajo la lluvia (esq. Manhattan)</t>
  </si>
  <si>
    <t>Cantando bajo la lluvia (esq. Lista de Schindler)</t>
  </si>
  <si>
    <t>Avd. Ilustración (esq. Tomás de Anzano - Pd. Bus)</t>
  </si>
  <si>
    <t>Avd. Ilustración, nº 32 (Pd. Bus esq. C/ Ibón)</t>
  </si>
  <si>
    <t>Maurice Ravel (esq. Isaac Albeniz)</t>
  </si>
  <si>
    <t>Cesáreo Alierta, nº 22 (Pd. Bus)</t>
  </si>
  <si>
    <t>Cº de las Torres (Pza. Dr. A.Schweitzer - Pd. Bus)</t>
  </si>
  <si>
    <t>Avenida Goya, nº 66 (Pd. Bus)</t>
  </si>
  <si>
    <t>C/ Santander, nº 4</t>
  </si>
  <si>
    <t>Plaza Roma (Mercadona)</t>
  </si>
  <si>
    <t>Duquesa Villahermosa (esq. Don Pedro de Luna)</t>
  </si>
  <si>
    <t>Plaza San Francisco (Kiosco Prensa - Pd. Bus)</t>
  </si>
  <si>
    <t>Condes de Aragón, nº 14 (Pd. Bus)</t>
  </si>
  <si>
    <t>Juan Carlos I, nº 39</t>
  </si>
  <si>
    <t>Juan Carlos I, nº 3</t>
  </si>
  <si>
    <t>Vía Univérsitas, nº 44 (Pd. Bus)</t>
  </si>
  <si>
    <t>Ctra. Logroño desvío Utebo (Pd. Bus)</t>
  </si>
  <si>
    <t>5'15</t>
  </si>
  <si>
    <t>13'15</t>
  </si>
  <si>
    <t>21'15</t>
  </si>
  <si>
    <t>Ctra. Logroño (Casetas: Chocolates Lacasa - Pd. Bus)</t>
  </si>
  <si>
    <t>5'16</t>
  </si>
  <si>
    <t>13'16</t>
  </si>
  <si>
    <t>21'16</t>
  </si>
  <si>
    <t>Casetas: (frente urbanización Alameda)</t>
  </si>
  <si>
    <t>Casetas: C/ Canteras (Pd. Bus)</t>
  </si>
  <si>
    <t>5'17</t>
  </si>
  <si>
    <t>13'17</t>
  </si>
  <si>
    <t>21'17</t>
  </si>
  <si>
    <t>Casetas (frente nº 52)</t>
  </si>
  <si>
    <t>Casetas: centro nº 14 (Pd. Bus)</t>
  </si>
  <si>
    <t>5'18</t>
  </si>
  <si>
    <t>13'18</t>
  </si>
  <si>
    <t>21'18</t>
  </si>
  <si>
    <t>Casetas: centro nº 7 (Pd. Bus)</t>
  </si>
  <si>
    <t>Casetas: centro nº 76 (Cuartel - Pd. Bus)</t>
  </si>
  <si>
    <t>5'19</t>
  </si>
  <si>
    <t>13'19</t>
  </si>
  <si>
    <t>21'19</t>
  </si>
  <si>
    <t>Casetas (frente C/ Canteras)</t>
  </si>
  <si>
    <t>Casetas: (urbanización Alameda)</t>
  </si>
  <si>
    <t>5'20</t>
  </si>
  <si>
    <t>13'20</t>
  </si>
  <si>
    <t>21'20</t>
  </si>
  <si>
    <t>Ctra. Logroño (Casetas: frente Chocolates Lacasa - Pd. Bus)</t>
  </si>
  <si>
    <t>,</t>
  </si>
  <si>
    <t>'</t>
  </si>
  <si>
    <t>largo</t>
  </si>
  <si>
    <t>Hora</t>
  </si>
  <si>
    <t>Minuto</t>
  </si>
  <si>
    <t>Hora/min</t>
  </si>
  <si>
    <t>Avd. Cataluña, nº 189 (frente Los Charros)</t>
  </si>
  <si>
    <t>Avd. Cataluña, nº 291 (frente CAF - Pd. Bus)</t>
  </si>
  <si>
    <t>Avd. Santa Isabel (frente Avd. de la Industria - Pd. Bus)</t>
  </si>
  <si>
    <t>Avd. Santa Isabel, nº 84 (frente Plaza Serrano - Pd. Bus)</t>
  </si>
  <si>
    <t>Avd. Real Zaragoza, nº 65 ( Pd. Bus Villamayor)</t>
  </si>
  <si>
    <t>Balbino Orensanz (esq. Alfonso Zapater - Pd. Bus)</t>
  </si>
  <si>
    <t>Marqués de la Cadena (esq. Avd. La Jota - Pd. Bus)</t>
  </si>
  <si>
    <t>Marqués de la Cadena, (frente nº 57 Pd. Bus CAN)</t>
  </si>
  <si>
    <t>Valle de Broto / esq. Valle Pineta (Bar La Parada)</t>
  </si>
  <si>
    <t>Salvador Allende, nº 18</t>
  </si>
  <si>
    <t>Echegaray y Caballero (esq. Puente de Hierro - Pd. Bus)</t>
  </si>
  <si>
    <t>Avd. Puente del Pilar (esq. A. Solans - Pd. Bus)</t>
  </si>
  <si>
    <t>Avd. Cataluña (esq. Pº Longares - Pd. Bus)</t>
  </si>
  <si>
    <t>Avd. Cataluña, nº 126 (Pd. Bus)</t>
  </si>
  <si>
    <t>Ruta 4/20</t>
  </si>
  <si>
    <t>Ruta 7/20</t>
  </si>
  <si>
    <t>Ruta 6/20</t>
  </si>
  <si>
    <t>Ruta 5/20</t>
  </si>
  <si>
    <t>Ruta 8/20</t>
  </si>
  <si>
    <t>Ruta 9/20</t>
  </si>
  <si>
    <t>Ruta 10/20</t>
  </si>
  <si>
    <t>Ruta 12/20</t>
  </si>
  <si>
    <t>Ruta 11/20</t>
  </si>
  <si>
    <t>Ruta 13/20</t>
  </si>
  <si>
    <t>Ruta 14/20</t>
  </si>
  <si>
    <t>Ruta 15/20</t>
  </si>
  <si>
    <t>6'52</t>
  </si>
  <si>
    <t>6'53</t>
  </si>
  <si>
    <t>Avd. Real Zaragoza (nº 29 - Pd. Bus)</t>
  </si>
  <si>
    <t>6'54</t>
  </si>
  <si>
    <t>Avd. Santa Isabel (plaza Serrano - Pd. Bus)</t>
  </si>
  <si>
    <t>6'56</t>
  </si>
  <si>
    <t>Avd. Santa Isabel (esq. Avd. Industria - Gasolinera/Pd. Bus)</t>
  </si>
  <si>
    <t>6'58</t>
  </si>
  <si>
    <t>Avd. Cataluña (CAF - Pd. Bus)</t>
  </si>
  <si>
    <t>7'00</t>
  </si>
  <si>
    <t>Avd. Cataluña, nº 189</t>
  </si>
  <si>
    <t>7'02</t>
  </si>
  <si>
    <t>Avd. Cataluña (frente Felisa Galé)</t>
  </si>
  <si>
    <t>7'04</t>
  </si>
  <si>
    <t>Avd. Cataluña (frente Pº Longares)</t>
  </si>
  <si>
    <t>7'07</t>
  </si>
  <si>
    <t>Avd. Puente del Pilar, nº 3 (Pd. Bus)</t>
  </si>
  <si>
    <t>7'30</t>
  </si>
  <si>
    <t>Echegaray y Caballero (puente de Hierro)</t>
  </si>
  <si>
    <t>6'51</t>
  </si>
  <si>
    <t>Valle de Broto (esq. Valle Pineta - Bar La Parada)</t>
  </si>
  <si>
    <t>Valle de Broto (Kasan - Pd. Bus CI2)</t>
  </si>
  <si>
    <t>7'03</t>
  </si>
  <si>
    <t>Valle de Broto (Kasan - Pd. Bus)</t>
  </si>
  <si>
    <t>7'05</t>
  </si>
  <si>
    <t>Valle de Broto (frente Valle de Oza)</t>
  </si>
  <si>
    <t>7'06</t>
  </si>
  <si>
    <t>Marques de la Cadena, nº 57 (Plaza Mozart - Pd. Bus)</t>
  </si>
  <si>
    <t>Marques de la Cadena (frente esq. Avd. La Jota - Pd. Bus)</t>
  </si>
  <si>
    <t>Balbino Orensanz (esq. Alfonso Zapater)</t>
  </si>
  <si>
    <t>6'55</t>
  </si>
  <si>
    <t>6'57</t>
  </si>
  <si>
    <t>Avd. Academia Gral.. Militar (frente nº 56)</t>
  </si>
  <si>
    <t>7'14</t>
  </si>
  <si>
    <t>6'59</t>
  </si>
  <si>
    <t>7'01</t>
  </si>
  <si>
    <t>7'20</t>
  </si>
  <si>
    <t>6'50</t>
  </si>
  <si>
    <t>Paseo Pamplona, nº 2 (Pd. Bus)</t>
  </si>
  <si>
    <t>Ctra. Logroño desvío Monzalbarba (rotonda Salgar - Pd. Bus)</t>
  </si>
  <si>
    <t>7'08</t>
  </si>
  <si>
    <t>7'10</t>
  </si>
  <si>
    <t>Vía Hispanidad (esq. Nuestra Sra. De los Angeles - Pd. Bus)</t>
  </si>
  <si>
    <t>Vía Hispanidad (Gasolinera Casablanca - es. C/ La Vía)</t>
  </si>
  <si>
    <t>Vía Ibérica nº 2 (frente Hospital Militar - Pd. Bus)</t>
  </si>
  <si>
    <t>Avda. Fca. Millán Serrano, 31-35 (frente C/ M.A. Blanco)</t>
  </si>
  <si>
    <t>C/ Alberto Magno, nº 21 (esq. Centro Civico)</t>
  </si>
  <si>
    <t>Camino del Pilón, nº 135 Pd. Bus)</t>
  </si>
  <si>
    <t>7'13</t>
  </si>
  <si>
    <t>7'15</t>
  </si>
  <si>
    <t>7'16</t>
  </si>
  <si>
    <t>6'46</t>
  </si>
  <si>
    <t>04'40</t>
  </si>
  <si>
    <t>12'31</t>
  </si>
  <si>
    <t>20'38</t>
  </si>
  <si>
    <t>06'38</t>
  </si>
  <si>
    <t>04'42</t>
  </si>
  <si>
    <t>12'33</t>
  </si>
  <si>
    <t>20'40</t>
  </si>
  <si>
    <t>06'40</t>
  </si>
  <si>
    <t>Alagón - rotonda (marquesina Bus)</t>
  </si>
  <si>
    <t>04'45</t>
  </si>
  <si>
    <t>12'36</t>
  </si>
  <si>
    <t>06'43</t>
  </si>
  <si>
    <t>Casetas (urbanización Alameda)</t>
  </si>
  <si>
    <t>Pº de Cuellar (esquina Vía San Fernando)</t>
  </si>
  <si>
    <t>04'47</t>
  </si>
  <si>
    <t>12'38</t>
  </si>
  <si>
    <t>20'45</t>
  </si>
  <si>
    <t>06'45</t>
  </si>
  <si>
    <t>Avenida San José (esq. C/ Bellavista - Pd. Bus)</t>
  </si>
  <si>
    <t>04'49</t>
  </si>
  <si>
    <t>12'40</t>
  </si>
  <si>
    <t>06'47</t>
  </si>
  <si>
    <t>Carretera de Logroño (frente desvío Utebo)</t>
  </si>
  <si>
    <t>Avenida Tenor Fleta, nº 115-117</t>
  </si>
  <si>
    <t>04'50</t>
  </si>
  <si>
    <t>06'48</t>
  </si>
  <si>
    <t>Carretera de Logroño (desvío Monzalbarba - Pd. Bus)</t>
  </si>
  <si>
    <t>Avenida Puente Virrey (esq. Pablo Remacha) - (Pd. Bus)</t>
  </si>
  <si>
    <t>04'51</t>
  </si>
  <si>
    <t>20'49</t>
  </si>
  <si>
    <t>06'49</t>
  </si>
  <si>
    <t>Carretera de Logroño (frente Torres de San Lamberto)</t>
  </si>
  <si>
    <t>Avenida San José (esq. Privilegio de la Unión)</t>
  </si>
  <si>
    <t>04'52</t>
  </si>
  <si>
    <t>06'50</t>
  </si>
  <si>
    <t>Avenida de Navarra, nº 183 (Pd. Bus)</t>
  </si>
  <si>
    <t>Avenida San José, nº 7</t>
  </si>
  <si>
    <t>04'53</t>
  </si>
  <si>
    <t>12'44</t>
  </si>
  <si>
    <t>20'51</t>
  </si>
  <si>
    <t>06'51</t>
  </si>
  <si>
    <t>Avenida de Navarra, nº 71 - (Pd. Bus)</t>
  </si>
  <si>
    <t>Camino Las Torres, nº 3</t>
  </si>
  <si>
    <t>04'54</t>
  </si>
  <si>
    <t>20'52</t>
  </si>
  <si>
    <t>06'52</t>
  </si>
  <si>
    <t>C/ Franco y López (esquina Duquesa Villahermosa)</t>
  </si>
  <si>
    <t>Camino Las Torres (frente Gasolinera - Pd Bus)</t>
  </si>
  <si>
    <t>04'55</t>
  </si>
  <si>
    <t>12'46</t>
  </si>
  <si>
    <t>06'53</t>
  </si>
  <si>
    <t>C/ Corona de Aragón, nº 51</t>
  </si>
  <si>
    <t>Marqués de la Cadena (esq. Velilla de Ebro - piscinas)</t>
  </si>
  <si>
    <t>04'56</t>
  </si>
  <si>
    <t>12'47</t>
  </si>
  <si>
    <t>06'54</t>
  </si>
  <si>
    <t>San Juan de la Cruz (esq. Fernando El Católico)</t>
  </si>
  <si>
    <t>Marqués de la Cadena (esq. Molino de las Armas)</t>
  </si>
  <si>
    <t>04'57</t>
  </si>
  <si>
    <t>06'55</t>
  </si>
  <si>
    <t>Pº Cuellar (frente Vía San Fernando)</t>
  </si>
  <si>
    <t>Valle de Broto (esq. Valle Pineta - Bar Sango 2)</t>
  </si>
  <si>
    <t>04'58</t>
  </si>
  <si>
    <t>06'57</t>
  </si>
  <si>
    <t>Pº Cuellar (esq. Pº Colón)</t>
  </si>
  <si>
    <t>Valle de Broto (frente Kasan - marquesina Bus)</t>
  </si>
  <si>
    <t>04'59</t>
  </si>
  <si>
    <t>06'59</t>
  </si>
  <si>
    <t>Valle de Broto (esq. Gómez Avellaneda - marquesina Bus)</t>
  </si>
  <si>
    <t>05'00</t>
  </si>
  <si>
    <t>07'00</t>
  </si>
  <si>
    <t>Plaza de Europa (esq. Pablo Gargallo - Pd. Bus)</t>
  </si>
  <si>
    <t>05'01</t>
  </si>
  <si>
    <t>07'01</t>
  </si>
  <si>
    <t>Avenida Puente Virrey (esq. Cesáreo Alierta) - (Pd. Bus)</t>
  </si>
  <si>
    <t>Avenida de Valencia, nº 8</t>
  </si>
  <si>
    <t>05'04</t>
  </si>
  <si>
    <t>07'04</t>
  </si>
  <si>
    <t>Avenida de Valencia, nº 46</t>
  </si>
  <si>
    <t>05'06</t>
  </si>
  <si>
    <t>07'06</t>
  </si>
  <si>
    <t>C/ Unceta (esq. Duquesa Villahermosa)</t>
  </si>
  <si>
    <t>05'08</t>
  </si>
  <si>
    <t>07'08</t>
  </si>
  <si>
    <t>Avenida de Navarra (Centro Cultural Delicias - Pd. Bus)</t>
  </si>
  <si>
    <t>05'11</t>
  </si>
  <si>
    <t>21'11</t>
  </si>
  <si>
    <t>07'11</t>
  </si>
  <si>
    <t>Avenida de Navarra (frente nº 183 - Pd. Bus)</t>
  </si>
  <si>
    <t>05'12</t>
  </si>
  <si>
    <t>13'11</t>
  </si>
  <si>
    <t>21'12</t>
  </si>
  <si>
    <t>07'12</t>
  </si>
  <si>
    <t>Marqués de la Cadena (esq. Velilla de Ebro - piscinas -Pd. Bus)</t>
  </si>
  <si>
    <t>05'15</t>
  </si>
  <si>
    <t>07'15</t>
  </si>
  <si>
    <t>05'18</t>
  </si>
  <si>
    <t>07'18</t>
  </si>
  <si>
    <t>Valle de Broto (esq. San Juan de la Peña)</t>
  </si>
  <si>
    <t>Carretera de Logroño (desvío Utebo - marquesina Bus)</t>
  </si>
  <si>
    <t>05'20</t>
  </si>
  <si>
    <t>07'20</t>
  </si>
  <si>
    <t>Casetas, nº 76 (marquesina Bus)</t>
  </si>
  <si>
    <t>05'27</t>
  </si>
  <si>
    <t>13'27</t>
  </si>
  <si>
    <t>21'27</t>
  </si>
  <si>
    <t>07'27</t>
  </si>
  <si>
    <t>05'28</t>
  </si>
  <si>
    <t>13'28</t>
  </si>
  <si>
    <t>21'28</t>
  </si>
  <si>
    <t>07'28</t>
  </si>
  <si>
    <t>05'33</t>
  </si>
  <si>
    <t>13'33</t>
  </si>
  <si>
    <t>21'33</t>
  </si>
  <si>
    <t>07'33</t>
  </si>
  <si>
    <t>05'40</t>
  </si>
  <si>
    <t>13'40</t>
  </si>
  <si>
    <t>21'40</t>
  </si>
  <si>
    <t>07'40</t>
  </si>
  <si>
    <t>05'10</t>
  </si>
  <si>
    <t>05'17</t>
  </si>
  <si>
    <t>05'19</t>
  </si>
  <si>
    <t>05'21</t>
  </si>
  <si>
    <t>13'12</t>
  </si>
  <si>
    <t>05'22</t>
  </si>
  <si>
    <t>13'13</t>
  </si>
  <si>
    <t>05'23</t>
  </si>
  <si>
    <t>13'14</t>
  </si>
  <si>
    <t>05'24</t>
  </si>
  <si>
    <t>05'25</t>
  </si>
  <si>
    <t>05'26</t>
  </si>
  <si>
    <t>13'21</t>
  </si>
  <si>
    <t>05'29</t>
  </si>
  <si>
    <t>13'23</t>
  </si>
  <si>
    <t>05'30</t>
  </si>
  <si>
    <t>13'24</t>
  </si>
  <si>
    <t>05'31</t>
  </si>
  <si>
    <t>05'34</t>
  </si>
  <si>
    <t>13'31</t>
  </si>
  <si>
    <t>05'36</t>
  </si>
  <si>
    <t>05'38</t>
  </si>
  <si>
    <t>13'35</t>
  </si>
  <si>
    <t>05'41</t>
  </si>
  <si>
    <t>05'42</t>
  </si>
  <si>
    <t>13'41</t>
  </si>
  <si>
    <t>05'45</t>
  </si>
  <si>
    <t>13'45</t>
  </si>
  <si>
    <t>05'48</t>
  </si>
  <si>
    <t>13'48</t>
  </si>
  <si>
    <t>05'50</t>
  </si>
  <si>
    <t>13'50</t>
  </si>
  <si>
    <t>05'57</t>
  </si>
  <si>
    <t>13'57</t>
  </si>
  <si>
    <t>05'58</t>
  </si>
  <si>
    <t>13'58</t>
  </si>
  <si>
    <t>06'03</t>
  </si>
  <si>
    <t>14'03</t>
  </si>
  <si>
    <t>06'10</t>
  </si>
  <si>
    <t>14'10</t>
  </si>
  <si>
    <t>4'43</t>
  </si>
  <si>
    <t>6'40</t>
  </si>
  <si>
    <t>4'44</t>
  </si>
  <si>
    <t>20'44</t>
  </si>
  <si>
    <t>6'41</t>
  </si>
  <si>
    <t>Luis Legaz (esq. Gómez Avellaneda)</t>
  </si>
  <si>
    <t>20'46</t>
  </si>
  <si>
    <t>6'43</t>
  </si>
  <si>
    <t>Gómez Avellaneda (esq. Saiz de otero - Pd. Bus)</t>
  </si>
  <si>
    <t>6'45</t>
  </si>
  <si>
    <t>Gómez Avellaneda, nº 23 (Pd. Bus)</t>
  </si>
  <si>
    <t>Avd. Cataluña, nº 189 (Los Charros)</t>
  </si>
  <si>
    <t>6'47</t>
  </si>
  <si>
    <t>Salvador Allende (esq. Valle de Broto)</t>
  </si>
  <si>
    <t>4'52</t>
  </si>
  <si>
    <t>12'49</t>
  </si>
  <si>
    <t>6'49</t>
  </si>
  <si>
    <t>San Juan de la Peña (esq. Alcalde Caballero)</t>
  </si>
  <si>
    <t>San Juan de la Peña ( Pd. Bus - Hierros alfonso)</t>
  </si>
  <si>
    <t>4'54</t>
  </si>
  <si>
    <t>San Juan de la Peña (frente Hierros Alfonso)</t>
  </si>
  <si>
    <t>Marqués de la Cadena (Plaza Mozart - Pd. Bus)</t>
  </si>
  <si>
    <t>Avd. Cataluña (esq. Felisa Galé)</t>
  </si>
  <si>
    <t>Salvador Allende (esq. Valle de Broto - Pd. Bus)</t>
  </si>
  <si>
    <t>Avd. Cataluña (frente nº 189 - Los Charros)</t>
  </si>
  <si>
    <t>Avd. Cataluña (frente CAF)</t>
  </si>
  <si>
    <t>María Zambrano (Ildefonso Manuel Gil - Pd. Bus)</t>
  </si>
  <si>
    <t>Avd. Santa Isabel (frente Avd. Industria)</t>
  </si>
  <si>
    <t>Avd. Santa Isabel (frente plaza Serrano - Pd. Bus)</t>
  </si>
  <si>
    <t>Avd. Real Zaragoza (frente nº 29 - Pd. Bus)</t>
  </si>
  <si>
    <t>Violante de Hungría, nº 7</t>
  </si>
  <si>
    <t>6'48</t>
  </si>
  <si>
    <t>C/ Pedro Cerbuna, nº 9 - Pd. Bus</t>
  </si>
  <si>
    <t>Casetas: urbanización Alameda</t>
  </si>
  <si>
    <t>Plaza Roma (mercadora)</t>
  </si>
  <si>
    <t>Puerta Sancho, nº 11 (esq. C/Bruselas Edif. D. Quijote)</t>
  </si>
  <si>
    <t>Casetas: (frente C/ Canteras)</t>
  </si>
  <si>
    <t>5'14</t>
  </si>
  <si>
    <t>21'14</t>
  </si>
  <si>
    <t>7'17</t>
  </si>
  <si>
    <t>C/ Rioja (rotonda frente estación del AVE)</t>
  </si>
  <si>
    <t>7'18</t>
  </si>
  <si>
    <t>Pablo Gargallo (esq. Puerta Sancho)</t>
  </si>
  <si>
    <t>7'19</t>
  </si>
  <si>
    <t>Plaza Roma (esq. C/ Escusura)</t>
  </si>
  <si>
    <t>Avd. Goya (esq. Baltasar Gracián)</t>
  </si>
  <si>
    <t>5'25</t>
  </si>
  <si>
    <t>13'25</t>
  </si>
  <si>
    <t>21'25</t>
  </si>
  <si>
    <t>7'25</t>
  </si>
  <si>
    <t>Violante de Hungría (frente nº 7 - Pd. Bus)</t>
  </si>
  <si>
    <t>4'45</t>
  </si>
  <si>
    <t>20'42</t>
  </si>
  <si>
    <t>Vía Hispanidad (frente Escultor Palao - Pd. Bus)</t>
  </si>
  <si>
    <t>Vía Hispanidad (frente Villa de Andorra - Pd. Bus)</t>
  </si>
  <si>
    <t>Vía Hispanidad (frente Sainz de Varanda)</t>
  </si>
  <si>
    <t>4'49</t>
  </si>
  <si>
    <t>Avd. San José (esq. C/ Bellavista - Pd. Bus)</t>
  </si>
  <si>
    <t>Avd. San José, nº 97 (Pd. Bus)</t>
  </si>
  <si>
    <t>Avd. San José, nº 3 (esq. Miguel Servet - Pd. Bus)</t>
  </si>
  <si>
    <t>Compromiso de Caspe, nº 76 (Pd. Bus)</t>
  </si>
  <si>
    <t>5'13</t>
  </si>
  <si>
    <t>5'23</t>
  </si>
  <si>
    <t>5'24</t>
  </si>
  <si>
    <t>5'26</t>
  </si>
  <si>
    <t>5'27</t>
  </si>
  <si>
    <t>5'28</t>
  </si>
  <si>
    <t>13'26</t>
  </si>
  <si>
    <t>5'29</t>
  </si>
  <si>
    <t>6'00</t>
  </si>
  <si>
    <t>14'00</t>
  </si>
  <si>
    <t>05'32</t>
  </si>
  <si>
    <t>13'34</t>
  </si>
  <si>
    <t>05'37</t>
  </si>
  <si>
    <t>05'44</t>
  </si>
  <si>
    <t>13'44</t>
  </si>
  <si>
    <t>05'47</t>
  </si>
  <si>
    <t>13'47</t>
  </si>
  <si>
    <t>05'49</t>
  </si>
  <si>
    <t>13'49</t>
  </si>
  <si>
    <t>05'55</t>
  </si>
  <si>
    <t>13'55</t>
  </si>
  <si>
    <t>06'00</t>
  </si>
  <si>
    <t>05'16</t>
  </si>
  <si>
    <t>Majas de Goya, 15</t>
  </si>
  <si>
    <t>Gómez Avellaneda (esq. Saiz de Otero - Pd. Bus)</t>
  </si>
  <si>
    <t>San Juan de la Peña (Pd. Bus Hierros Alfonso)</t>
  </si>
  <si>
    <t>San Juan de la Peña, nº 182 (Pd. Bus)</t>
  </si>
  <si>
    <t>Calle Ciudadano Kane (Pd. Bus) - (esq. C/ Los Pájaros)</t>
  </si>
  <si>
    <t>Paseo de los Olvidados, nº 7</t>
  </si>
  <si>
    <t>Vía Ibérica, nº 67 (frente C/ Argualas - Pd. Bus)</t>
  </si>
  <si>
    <t>Paseo de los Olvidados (frente nº 7 - Pd. Bus)</t>
  </si>
  <si>
    <t>Calle Ciudadano Kane (Pd. Bus) - esq. C/ Los Pájaros)</t>
  </si>
  <si>
    <t>Lista de Schindler (esq. Cantando bajo la lluvia)</t>
  </si>
  <si>
    <t>Ibón de Plan (esq. Camino Pilón)</t>
  </si>
  <si>
    <t>Ibón de Plan (frente Antonio Leyva)</t>
  </si>
  <si>
    <t>Ibón de Plan, nº 20 (Pd. Bus)</t>
  </si>
  <si>
    <t>Ibón de Plan, (esq. Cª Pilón)</t>
  </si>
  <si>
    <t>Rosales del Canal (rotonda esquina Tchaikovsky)</t>
  </si>
  <si>
    <t>Avd. Ilustración (esq. C/ Ibón)</t>
  </si>
  <si>
    <t>Avd. Ilustración (esq. Tomás de Anzano)</t>
  </si>
  <si>
    <t>Los siete Samuráis (Esq. Cantando bjo la lluvia)</t>
  </si>
  <si>
    <t>C/ Salomón y la Reina de Saba, (frente nº 36)</t>
  </si>
  <si>
    <t>P. Venecia: Calle Tiziano (esq. Paolo Veronese)</t>
  </si>
  <si>
    <t>Avenida San José, nº 97 (Pd. Bus)</t>
  </si>
  <si>
    <t>Compromiso Caspe, nº 48 - Pd. Bus (esq. Dr Iranzo)</t>
  </si>
  <si>
    <t>Vía Univérsitas, nº 15 (Pd. Bus)</t>
  </si>
  <si>
    <t>C/ Pedro Cerbuna, n º 9 - Pd. Bus</t>
  </si>
  <si>
    <t>Avd. Madrid (frente nº 218)</t>
  </si>
  <si>
    <t>Avd. Madrid (frente Calzados Kaymo)</t>
  </si>
  <si>
    <t>Avd. Madrid, frente Plaza Huesca (Pd. Bus)</t>
  </si>
  <si>
    <t>Plaza Roma (esq. C/ Escosura)</t>
  </si>
  <si>
    <t>Avd. Goya (esq. Cortes de Aragón - Pd. Bus)</t>
  </si>
  <si>
    <t>Vía Univérsitas (esq. C/ Santa María Reina)</t>
  </si>
  <si>
    <t>Sixto Celorrio (frente Valle Zuriza)</t>
  </si>
  <si>
    <t>Avd. Puente del Pilar (esq. C/ Jesús - Pd. Bus)</t>
  </si>
  <si>
    <t>4'51</t>
  </si>
  <si>
    <t>María Agustín, nº 67 (Pd. Bus)</t>
  </si>
  <si>
    <t>María Agustín, nº 62 (Pd. Bus)</t>
  </si>
  <si>
    <t>Avd. Puente del Pilar (esq. A. Solans Pd. Bus)</t>
  </si>
  <si>
    <t>7'09</t>
  </si>
  <si>
    <t>Avd. Pirineos (esq. Arquitecto Lafigera - Pd. Bus)</t>
  </si>
  <si>
    <t>12'01</t>
  </si>
  <si>
    <t>12'15</t>
  </si>
  <si>
    <t>Ruta 9/9</t>
  </si>
  <si>
    <t>Ruta 8/9</t>
  </si>
  <si>
    <t>Ruta 7/9</t>
  </si>
  <si>
    <t>Ruta 6/9</t>
  </si>
  <si>
    <t>Ruta 5/9</t>
  </si>
  <si>
    <t>Ruta 4/9</t>
  </si>
  <si>
    <t>Ruta 3/9</t>
  </si>
  <si>
    <t>Ruta 2/9</t>
  </si>
  <si>
    <t>Ruta 1/9</t>
  </si>
  <si>
    <t>Ruta 6/6</t>
  </si>
  <si>
    <t>Ruta (N)</t>
  </si>
  <si>
    <t>(N+1)</t>
  </si>
  <si>
    <t>(n+1)</t>
  </si>
  <si>
    <t>(Nn)</t>
  </si>
  <si>
    <t>Parada (n)</t>
  </si>
  <si>
    <t>Ruta 1/16</t>
  </si>
  <si>
    <t>Ruta 2/16</t>
  </si>
  <si>
    <t>Ruta 3/16</t>
  </si>
  <si>
    <t>Ruta 4/16</t>
  </si>
  <si>
    <t>Ruta 5/16</t>
  </si>
  <si>
    <t>Ruta 6/16</t>
  </si>
  <si>
    <t>Ruta 7/16</t>
  </si>
  <si>
    <t>Ruta 8/16</t>
  </si>
  <si>
    <t>Ruta 9/16</t>
  </si>
  <si>
    <t>Ruta 10/16</t>
  </si>
  <si>
    <t>Ruta 11/16</t>
  </si>
  <si>
    <t>Ruta 12/16</t>
  </si>
  <si>
    <t>Ruta 13/16</t>
  </si>
  <si>
    <t>Ruta 14/16</t>
  </si>
  <si>
    <t>Ruta</t>
  </si>
  <si>
    <t>Ruta 1/20</t>
  </si>
  <si>
    <t>Ruta 3/20</t>
  </si>
  <si>
    <t>Ruta 2/20</t>
  </si>
  <si>
    <t>Ruta 15/16</t>
  </si>
  <si>
    <t>Ruta 16/16</t>
  </si>
  <si>
    <t>Ruta 1/3</t>
  </si>
  <si>
    <t>Ruta 2/3</t>
  </si>
  <si>
    <t>Ruta 3/3</t>
  </si>
  <si>
    <t>Ruta 1/6</t>
  </si>
  <si>
    <t>Ruta 2/6</t>
  </si>
  <si>
    <t>Ruta 3/6</t>
  </si>
  <si>
    <t>Ruta 4/6</t>
  </si>
  <si>
    <t>Ruta 5/6</t>
  </si>
  <si>
    <t>Ruta 16/20</t>
  </si>
  <si>
    <t>Ruta 18/20</t>
  </si>
  <si>
    <t>Ruta 19/20</t>
  </si>
  <si>
    <t>Ruta 20/20</t>
  </si>
  <si>
    <t>Ruta 17/20</t>
  </si>
  <si>
    <t>Largo</t>
  </si>
  <si>
    <t>Espacio</t>
  </si>
  <si>
    <t>/</t>
  </si>
  <si>
    <t>Ruta 1/1D</t>
  </si>
  <si>
    <t>Ruta 1/3D</t>
  </si>
  <si>
    <t>Ruta 2/3D</t>
  </si>
  <si>
    <t>Ruta 3/3D</t>
  </si>
  <si>
    <t>ID</t>
  </si>
  <si>
    <t>Turno</t>
  </si>
  <si>
    <t>Folder</t>
  </si>
  <si>
    <t>1D</t>
  </si>
  <si>
    <t>3D</t>
  </si>
  <si>
    <t>x1</t>
  </si>
  <si>
    <t>x2</t>
  </si>
  <si>
    <t>x3</t>
  </si>
  <si>
    <t>x4</t>
  </si>
  <si>
    <t>vuelta</t>
  </si>
  <si>
    <t>Max:</t>
  </si>
  <si>
    <t>Parada</t>
  </si>
  <si>
    <t>no_tabulado</t>
  </si>
  <si>
    <t>AK</t>
  </si>
  <si>
    <t>Max</t>
  </si>
  <si>
    <t>pagina</t>
  </si>
  <si>
    <t>Nombre</t>
  </si>
  <si>
    <t>Ruta 1/1</t>
  </si>
  <si>
    <t>AE</t>
  </si>
  <si>
    <t>AF</t>
  </si>
  <si>
    <t>AG</t>
  </si>
  <si>
    <t>AH</t>
  </si>
  <si>
    <t>AI</t>
  </si>
  <si>
    <t>AJ</t>
  </si>
  <si>
    <t>AL</t>
  </si>
  <si>
    <t>AM</t>
  </si>
  <si>
    <t>AN</t>
  </si>
  <si>
    <t>AO</t>
  </si>
  <si>
    <t>AP</t>
  </si>
  <si>
    <t>ID_pagina</t>
  </si>
  <si>
    <t>Linea inicial</t>
  </si>
  <si>
    <t>ida</t>
  </si>
  <si>
    <t>parada</t>
  </si>
  <si>
    <t>stop_actual</t>
  </si>
  <si>
    <t>stops_totales</t>
  </si>
  <si>
    <t>last stop T/F</t>
  </si>
  <si>
    <t>Tot_Paradas Ida</t>
  </si>
  <si>
    <t>Tot_Paradas_vuelta</t>
  </si>
  <si>
    <t>Paradas
Ida</t>
  </si>
  <si>
    <t>Paradas
vuelta</t>
  </si>
  <si>
    <t>Tot_paradas</t>
  </si>
  <si>
    <t>total_ida</t>
  </si>
  <si>
    <t>total_vuelta</t>
  </si>
  <si>
    <t>Address 1</t>
  </si>
  <si>
    <t>Num</t>
  </si>
  <si>
    <t>City</t>
  </si>
  <si>
    <t>Province</t>
  </si>
  <si>
    <t>Latitude</t>
  </si>
  <si>
    <t>Longitude</t>
  </si>
  <si>
    <t>Comment</t>
  </si>
  <si>
    <t>Vía Hispanidad</t>
  </si>
  <si>
    <t>Zaragoza</t>
  </si>
  <si>
    <t>Zaragoza, España</t>
  </si>
  <si>
    <t>Esq. Gómez Laguna - Pd. Bus</t>
  </si>
  <si>
    <t>Esq. La Vía - Gasolinera Casablanca</t>
  </si>
  <si>
    <t>Avd. América</t>
  </si>
  <si>
    <t>Esq. Pontevedra - Pd. Bus</t>
  </si>
  <si>
    <t>Pº Cuellar</t>
  </si>
  <si>
    <t>Esq. Vía San Fernando</t>
  </si>
  <si>
    <t xml:space="preserve">Avd. San José </t>
  </si>
  <si>
    <t>Esq. Bellavista - Pd. Bus</t>
  </si>
  <si>
    <t>Avenida Tenor Fleta</t>
  </si>
  <si>
    <t>nº 115-117</t>
  </si>
  <si>
    <t xml:space="preserve">Avd. Puente Virrey </t>
  </si>
  <si>
    <t>Esq. Pablo Remacha - Pd. Bus</t>
  </si>
  <si>
    <t>Esq. Privilegio de la Unión</t>
  </si>
  <si>
    <t>nº 7</t>
  </si>
  <si>
    <t>Camino Las Torres</t>
  </si>
  <si>
    <t>nº 3</t>
  </si>
  <si>
    <t xml:space="preserve">Camino Las Torres </t>
  </si>
  <si>
    <t>Frente Gasolinera - Pd. Bus</t>
  </si>
  <si>
    <t xml:space="preserve">Marqués de la Cadena </t>
  </si>
  <si>
    <t>Esq. Velilla de Ebro - Piscinas -Pd. Bus</t>
  </si>
  <si>
    <t>Esq. Molino de las Armas</t>
  </si>
  <si>
    <t xml:space="preserve">Valle de Broto </t>
  </si>
  <si>
    <t>Esq. Valle Pineta - Bar Sango 2</t>
  </si>
  <si>
    <t>Frente Kasan - Pd. Bus</t>
  </si>
  <si>
    <t>Esq. Gómez Avellaneda - Pd. Bus</t>
  </si>
  <si>
    <t xml:space="preserve">Plaza de Europa </t>
  </si>
  <si>
    <t>Esq. Pablo Gargallo - Pd. Bus</t>
  </si>
  <si>
    <t>Avenida de Valencia</t>
  </si>
  <si>
    <t>nº 8</t>
  </si>
  <si>
    <t>nº 46</t>
  </si>
  <si>
    <t xml:space="preserve">Unceta </t>
  </si>
  <si>
    <t>Esq. Duquesa Villahermosa</t>
  </si>
  <si>
    <t xml:space="preserve">Avd. de de Navarra </t>
  </si>
  <si>
    <t>Centro Cultural Delicias - Pd. Bus</t>
  </si>
  <si>
    <t>Frente nº 183 - Pd. Bus</t>
  </si>
  <si>
    <t>Torres de San Lamberto</t>
  </si>
  <si>
    <t>Frente Torres de San Lamberto</t>
  </si>
  <si>
    <t>Ctra. Logroño</t>
  </si>
  <si>
    <t xml:space="preserve">Monzalbarba </t>
  </si>
  <si>
    <t>Desvío Monzalbarba - Pd. Bus (?)</t>
  </si>
  <si>
    <t xml:space="preserve">Utebo </t>
  </si>
  <si>
    <t>Desvío Utebo - Pd. Bus (?)</t>
  </si>
  <si>
    <t>Avenida de Logroño</t>
  </si>
  <si>
    <t xml:space="preserve"> nº 76</t>
  </si>
  <si>
    <t>Casetas</t>
  </si>
  <si>
    <t>Cuartel - Pd. Bus</t>
  </si>
  <si>
    <t>Urbanización Alameda</t>
  </si>
  <si>
    <t xml:space="preserve">Alagón </t>
  </si>
  <si>
    <t>Rotonda - Pd. Bus</t>
  </si>
  <si>
    <t>Pol. Ind Entrerrios</t>
  </si>
  <si>
    <t>Figueruelas</t>
  </si>
  <si>
    <t>Opel Puerta 5</t>
  </si>
  <si>
    <t>Frente Urbanización Alameda</t>
  </si>
  <si>
    <t xml:space="preserve">Ctra. Logroño </t>
  </si>
  <si>
    <t>Frente nº 52</t>
  </si>
  <si>
    <t>Frente desvío Utebo - Pd. Bus (?)</t>
  </si>
  <si>
    <t>Avenida de Navarra</t>
  </si>
  <si>
    <t>nº 183</t>
  </si>
  <si>
    <t>Pd. Bus</t>
  </si>
  <si>
    <t>nº 71</t>
  </si>
  <si>
    <t xml:space="preserve">Franco y López </t>
  </si>
  <si>
    <t>Corona de Aragón</t>
  </si>
  <si>
    <t>nº 51</t>
  </si>
  <si>
    <t xml:space="preserve">San Juan de la Cruz </t>
  </si>
  <si>
    <t>Esq. Fernando El Católico</t>
  </si>
  <si>
    <t xml:space="preserve">Pº Cuellar </t>
  </si>
  <si>
    <t>Frente Vía San Fernando</t>
  </si>
  <si>
    <t>Esq. Pº Colón</t>
  </si>
  <si>
    <t>Esq. Cesáreo Alierta - Pd. Bus</t>
  </si>
  <si>
    <t>Esq. San Juan de la Peña</t>
  </si>
  <si>
    <t xml:space="preserve">Vía Hispanidad </t>
  </si>
  <si>
    <t>Avd. Real Zaragoza</t>
  </si>
  <si>
    <t>nº 29</t>
  </si>
  <si>
    <t>nº 29 - Pd. Bus</t>
  </si>
  <si>
    <t xml:space="preserve">Avd. Santa Isabel </t>
  </si>
  <si>
    <t>Plaza Serrano Bergés - Pd. Bus</t>
  </si>
  <si>
    <t>Esq. Avd. Industria - Gasolinera - Pd. Bus</t>
  </si>
  <si>
    <t xml:space="preserve">Avd. Cataluña </t>
  </si>
  <si>
    <t>CAF - Pd. Bus (?)</t>
  </si>
  <si>
    <t>Avd. Cataluña</t>
  </si>
  <si>
    <t xml:space="preserve">nº 189 </t>
  </si>
  <si>
    <t>Los Charros</t>
  </si>
  <si>
    <t>103</t>
  </si>
  <si>
    <t>Frente Felisa Galé</t>
  </si>
  <si>
    <t>Marqués de la Cadena</t>
  </si>
  <si>
    <t>Frente nº 57 - Pd. Bus CAN</t>
  </si>
  <si>
    <t>Av. San Juan de la Peña</t>
  </si>
  <si>
    <t>nº 90</t>
  </si>
  <si>
    <t>Hierros Alfonso - Pd. Bus</t>
  </si>
  <si>
    <t>San Juan de la Peña</t>
  </si>
  <si>
    <t xml:space="preserve">nº 182 </t>
  </si>
  <si>
    <t>Salvador Allende</t>
  </si>
  <si>
    <t xml:space="preserve">nº 67 </t>
  </si>
  <si>
    <t xml:space="preserve">Salvador Allende </t>
  </si>
  <si>
    <t>Esq. Valle de Broto - Pd. Bus</t>
  </si>
  <si>
    <t xml:space="preserve">María Zambrano </t>
  </si>
  <si>
    <t>León Felipe - Pd. Bus</t>
  </si>
  <si>
    <t>Ildefonso Manuel Gil - Pd. Bus</t>
  </si>
  <si>
    <t>Esq. Pablo Iglesias - Pd. Bus</t>
  </si>
  <si>
    <t xml:space="preserve">Luis Legaz </t>
  </si>
  <si>
    <t>Esq. Gómez Avellaneda</t>
  </si>
  <si>
    <t xml:space="preserve">Gómez de Avellaneda </t>
  </si>
  <si>
    <t>Esq. Saiz de otero - Pd. Bus</t>
  </si>
  <si>
    <t>Gómez Avellaneda</t>
  </si>
  <si>
    <t xml:space="preserve">nº 23 </t>
  </si>
  <si>
    <t>Frente nº 67 - Pd. Bus</t>
  </si>
  <si>
    <t>Esq. Alcalde Caballero</t>
  </si>
  <si>
    <t>Frente Hierros Alfonso</t>
  </si>
  <si>
    <t xml:space="preserve">nº 57 </t>
  </si>
  <si>
    <t>Plaza Mozart - Pd. Bus (?)</t>
  </si>
  <si>
    <t>Esq. Felisa Galé</t>
  </si>
  <si>
    <t>Frente nº 189 - Los Charros</t>
  </si>
  <si>
    <t>Frente CAF (?)</t>
  </si>
  <si>
    <t>Frente Avd. Industria</t>
  </si>
  <si>
    <t>Frente Plaza Serrano Bergés - Pd. Bus</t>
  </si>
  <si>
    <t xml:space="preserve">Avd. Real Zaragoza </t>
  </si>
  <si>
    <t>Frente nº 29 - Pd. Bus</t>
  </si>
  <si>
    <t>Violante de Hungría</t>
  </si>
  <si>
    <t>Pedro Cerbuna</t>
  </si>
  <si>
    <t>nº 9</t>
  </si>
  <si>
    <t>Avenida Goya</t>
  </si>
  <si>
    <t xml:space="preserve">nº 66 </t>
  </si>
  <si>
    <t xml:space="preserve">Plaza Roma </t>
  </si>
  <si>
    <t>Mercadona</t>
  </si>
  <si>
    <t>Puerta Sancho</t>
  </si>
  <si>
    <t xml:space="preserve">nº 11 </t>
  </si>
  <si>
    <t>Esq. Bruselas - Edif. D. Quijote</t>
  </si>
  <si>
    <t>Avd. de Navarra</t>
  </si>
  <si>
    <t xml:space="preserve">nº 60 </t>
  </si>
  <si>
    <t>Centro Cultural - Pd. Bus</t>
  </si>
  <si>
    <t xml:space="preserve">Frente nº 183 - Pd. Bus </t>
  </si>
  <si>
    <t xml:space="preserve">Torres San Lamberto "Punto 0" </t>
  </si>
  <si>
    <t xml:space="preserve">Calle Canteras </t>
  </si>
  <si>
    <t>Frente Calle Canteras</t>
  </si>
  <si>
    <t>(?)</t>
  </si>
  <si>
    <t xml:space="preserve">nº 183 </t>
  </si>
  <si>
    <t xml:space="preserve">Rioja </t>
  </si>
  <si>
    <t>Rotonda Frente estación del AVE</t>
  </si>
  <si>
    <t xml:space="preserve">Avd. Pablo Gargallo </t>
  </si>
  <si>
    <t>Esq. Puerta Sancho</t>
  </si>
  <si>
    <t>Esq. Escusura</t>
  </si>
  <si>
    <t xml:space="preserve">Avd. Goya </t>
  </si>
  <si>
    <t>Esq. Baltasar Gracián</t>
  </si>
  <si>
    <t xml:space="preserve">Plaza San Francisco </t>
  </si>
  <si>
    <t>Kiosco Prensa - Pd. Bus</t>
  </si>
  <si>
    <t xml:space="preserve">Violante de Hungría </t>
  </si>
  <si>
    <t>Frente nº 7 - Pd. Bus</t>
  </si>
  <si>
    <t>Frente nº 132 - 2º paso de cebra</t>
  </si>
  <si>
    <t>Frente Escultor Palao - Pd. Bus</t>
  </si>
  <si>
    <t>Frente Villa de Andorra - Pd. Bus</t>
  </si>
  <si>
    <t>Frente Avd. Sainz de Varanda</t>
  </si>
  <si>
    <t>Frente Plaza Canteras - Pd. Bus</t>
  </si>
  <si>
    <t>Avd. San José</t>
  </si>
  <si>
    <t xml:space="preserve">nº 97 </t>
  </si>
  <si>
    <t xml:space="preserve">nº 3 </t>
  </si>
  <si>
    <t>Esq. Miguel Servet - Pd. Bus</t>
  </si>
  <si>
    <t>Compromiso de Caspe</t>
  </si>
  <si>
    <t>nº 48</t>
  </si>
  <si>
    <t xml:space="preserve">Esq. Doctor Iranzo - Pd. Bus </t>
  </si>
  <si>
    <t>nº 76</t>
  </si>
  <si>
    <t xml:space="preserve">nº 76 </t>
  </si>
  <si>
    <t>nº 103</t>
  </si>
  <si>
    <t xml:space="preserve">Avd. Pirineos </t>
  </si>
  <si>
    <t>Esq. José Atarés - Pd. Bus</t>
  </si>
  <si>
    <t>Esq. Saiz de Otero - Pd. Bus</t>
  </si>
  <si>
    <t>Esq. Arquitecto Lafigera - Pd. Bus</t>
  </si>
  <si>
    <t xml:space="preserve">Calle Ciudadano Kane </t>
  </si>
  <si>
    <t>Paseo de los Olvidados</t>
  </si>
  <si>
    <t>Vía Ibérica</t>
  </si>
  <si>
    <t>Frente Argualas - Pd. Bus</t>
  </si>
  <si>
    <t xml:space="preserve">nº 16 </t>
  </si>
  <si>
    <t>Gas. Casablanca - Pd. Bus</t>
  </si>
  <si>
    <t>Esq. Sainz de Varanda - Pd. Bus</t>
  </si>
  <si>
    <t xml:space="preserve">nº 102-104 </t>
  </si>
  <si>
    <t>nº 132</t>
  </si>
  <si>
    <t xml:space="preserve">Vía Ibérica </t>
  </si>
  <si>
    <t>Esq. Argualas - Pd. Bus</t>
  </si>
  <si>
    <t xml:space="preserve">Paseo de los Olvidados </t>
  </si>
  <si>
    <t>Esq. Los Pájaros - Pd. Bus</t>
  </si>
  <si>
    <t>Salomón y la Reina de Saba</t>
  </si>
  <si>
    <t>nº 36</t>
  </si>
  <si>
    <t xml:space="preserve">Avd. Ilustración </t>
  </si>
  <si>
    <t>Esq. Tomás de Anzano - Pd. Bus</t>
  </si>
  <si>
    <t>Avd. Ilustración</t>
  </si>
  <si>
    <t xml:space="preserve">nº 32 </t>
  </si>
  <si>
    <t>Esq. Ibón - Pd. Bus</t>
  </si>
  <si>
    <t xml:space="preserve">Maurice Ravel </t>
  </si>
  <si>
    <t>Esq. Isaac Albeniz</t>
  </si>
  <si>
    <t>Avda. Fca. Millán Serrano</t>
  </si>
  <si>
    <t xml:space="preserve">nº 31-35 </t>
  </si>
  <si>
    <t>Frente M.A. Blanco</t>
  </si>
  <si>
    <t>Orión</t>
  </si>
  <si>
    <t xml:space="preserve">nº 8 </t>
  </si>
  <si>
    <t>Ibón de Plan</t>
  </si>
  <si>
    <t xml:space="preserve">nº 20 </t>
  </si>
  <si>
    <t>Esq. Camino Pilón</t>
  </si>
  <si>
    <t xml:space="preserve">Ibón de Plan </t>
  </si>
  <si>
    <t>Frente Antonio Leyva</t>
  </si>
  <si>
    <t xml:space="preserve">Rosales del Canal </t>
  </si>
  <si>
    <t>Rotonda - Esq. Tchaikovsky</t>
  </si>
  <si>
    <t>Esq. Ibón</t>
  </si>
  <si>
    <t>Esq. Tomás de Anzano</t>
  </si>
  <si>
    <t>Frente nº 36</t>
  </si>
  <si>
    <t>Cuarta Avenida</t>
  </si>
  <si>
    <t xml:space="preserve">Avd. América </t>
  </si>
  <si>
    <t>Avenida San José</t>
  </si>
  <si>
    <t>Vía Univérsitas</t>
  </si>
  <si>
    <t xml:space="preserve">nº 15 </t>
  </si>
  <si>
    <t xml:space="preserve">Avd. Madrid </t>
  </si>
  <si>
    <t>Esq. Plaza Huesca - Pd. Bus</t>
  </si>
  <si>
    <t>Avd. Madrid</t>
  </si>
  <si>
    <t xml:space="preserve">nº 142 </t>
  </si>
  <si>
    <t>Calzados Kaymo</t>
  </si>
  <si>
    <t>nº 218</t>
  </si>
  <si>
    <t>Frente nº 218</t>
  </si>
  <si>
    <t>Frente Calzados Kaymo</t>
  </si>
  <si>
    <t>Frente Plaza Huesca - Pd. Bus</t>
  </si>
  <si>
    <t>Esq. Escosura</t>
  </si>
  <si>
    <t>Esq. Cortes de Aragón - Pd. Bus</t>
  </si>
  <si>
    <t xml:space="preserve">Vía Univérsitas </t>
  </si>
  <si>
    <t>Esq. Santa María Reina</t>
  </si>
  <si>
    <t xml:space="preserve">Avd. Puente del Pilar </t>
  </si>
  <si>
    <t>Esq. Jesús - Pd. Bus</t>
  </si>
  <si>
    <t xml:space="preserve">Asalto </t>
  </si>
  <si>
    <t>Museo Centro de Historia</t>
  </si>
  <si>
    <t>Pº La Mina</t>
  </si>
  <si>
    <t xml:space="preserve">nº 21 </t>
  </si>
  <si>
    <t>Edif. Balmes - Pd. Bus</t>
  </si>
  <si>
    <t>Paseo Pamplona</t>
  </si>
  <si>
    <t xml:space="preserve">nº 2 </t>
  </si>
  <si>
    <t>María Agustín</t>
  </si>
  <si>
    <t>Museo Pablo Serrano - Pd. Bus</t>
  </si>
  <si>
    <t xml:space="preserve">nº 62 </t>
  </si>
  <si>
    <t>Avd. Almozara</t>
  </si>
  <si>
    <t>Esq. Reino</t>
  </si>
  <si>
    <t xml:space="preserve">Paseo María Agustín </t>
  </si>
  <si>
    <t>Frente Museo Pablo Serrano</t>
  </si>
  <si>
    <t xml:space="preserve">Paseo Pamplona </t>
  </si>
  <si>
    <t>Frente Bilbao - Pd. Bus</t>
  </si>
  <si>
    <t xml:space="preserve">Paseo La Mina </t>
  </si>
  <si>
    <t>Frente nº 21 - Pd. Bus</t>
  </si>
  <si>
    <t>Edf. Trovador</t>
  </si>
  <si>
    <t>Esq. A. Solans - Pd. Bus</t>
  </si>
  <si>
    <t xml:space="preserve">Frente a los Charros </t>
  </si>
  <si>
    <t xml:space="preserve">nº 291 </t>
  </si>
  <si>
    <t>Frente CAF - Pd. Bus (?)</t>
  </si>
  <si>
    <t>Frente Avd. de la Industria - Pd. Bus</t>
  </si>
  <si>
    <t>Avd. Santa Isabel</t>
  </si>
  <si>
    <t xml:space="preserve">nº 84 </t>
  </si>
  <si>
    <t>Frente Plaza Serrano - Pd. Bus</t>
  </si>
  <si>
    <t xml:space="preserve">nº 65 </t>
  </si>
  <si>
    <t>Pd. Bus Villamayor</t>
  </si>
  <si>
    <t>CAF - Pd. Bus</t>
  </si>
  <si>
    <t>nº 189</t>
  </si>
  <si>
    <t xml:space="preserve">Balbino Orensanz </t>
  </si>
  <si>
    <t>Esq. Alfonso Zapater - Pd. Bus</t>
  </si>
  <si>
    <t>Esq. Avd. La Jota - Pd. Bus</t>
  </si>
  <si>
    <t>Esq. Valle Pineta - Bar La Pd.</t>
  </si>
  <si>
    <t>nº 18</t>
  </si>
  <si>
    <t>Frente nº 18</t>
  </si>
  <si>
    <t>Frente Valle de Oza</t>
  </si>
  <si>
    <t>Frente Esq. Avd. La Jota - Pd. Bus</t>
  </si>
  <si>
    <t>Frente Esq. Alfonso Zapater</t>
  </si>
  <si>
    <t xml:space="preserve">Echegaray y Caballero </t>
  </si>
  <si>
    <t>Esq. Puente de Hierro - Pd. Bus</t>
  </si>
  <si>
    <t>Esq. Pº Longares - Pd. Bus (?)</t>
  </si>
  <si>
    <t xml:space="preserve">nº 126 </t>
  </si>
  <si>
    <t>Frente Pº Longares</t>
  </si>
  <si>
    <t>Puente de Hierro (?)</t>
  </si>
  <si>
    <t xml:space="preserve">Sixto Celorrio </t>
  </si>
  <si>
    <t>Frente Valle Zuriza - Pd. Bus</t>
  </si>
  <si>
    <t xml:space="preserve">nº 36 </t>
  </si>
  <si>
    <t>Esq. José Luis Lacruz</t>
  </si>
  <si>
    <t>Academia General Militar</t>
  </si>
  <si>
    <t xml:space="preserve">nº 56 </t>
  </si>
  <si>
    <t xml:space="preserve"> Pd. Bus</t>
  </si>
  <si>
    <t>Majas de Goya</t>
  </si>
  <si>
    <t>CAI - Pd. Bus</t>
  </si>
  <si>
    <t xml:space="preserve">Avd. Academia Gral. Militar </t>
  </si>
  <si>
    <t>Frente nº 56</t>
  </si>
  <si>
    <t>Frente nº 192 - Pd. Bus</t>
  </si>
  <si>
    <t>Frente José Luis Lacruz</t>
  </si>
  <si>
    <t xml:space="preserve">nº 29 </t>
  </si>
  <si>
    <t>Valle Zuriza</t>
  </si>
  <si>
    <t xml:space="preserve">nº 26 </t>
  </si>
  <si>
    <t xml:space="preserve">nº 85 </t>
  </si>
  <si>
    <t xml:space="preserve">Pablo Picasso </t>
  </si>
  <si>
    <t>Esq. Salvador Allende - Pd. Bus</t>
  </si>
  <si>
    <t>Pablo Picasso</t>
  </si>
  <si>
    <t>Esq. María Zambrano - Pd. Bus</t>
  </si>
  <si>
    <t>Margarita Xirgú - Pd. Bus</t>
  </si>
  <si>
    <t>Luis Legaz</t>
  </si>
  <si>
    <t xml:space="preserve">nº 24 </t>
  </si>
  <si>
    <t>Edf. La Dehesa</t>
  </si>
  <si>
    <t xml:space="preserve"> nº 8 </t>
  </si>
  <si>
    <t>Frente nº 85 - Pd. Bus</t>
  </si>
  <si>
    <t xml:space="preserve">Pablo Ruiz Picasso </t>
  </si>
  <si>
    <t>Esq. Emilia Pardo Bazán</t>
  </si>
  <si>
    <t>Gómez de Avellaneda</t>
  </si>
  <si>
    <t>María  Zambrano</t>
  </si>
  <si>
    <t xml:space="preserve"> M. Zambrano/G. Avellaneda - Paso cebra (?)</t>
  </si>
  <si>
    <t>Pablo Neruda - Pd. Bus</t>
  </si>
  <si>
    <t xml:space="preserve">Miguel Servet </t>
  </si>
  <si>
    <t>Frente nº 220 - Pd. Bus</t>
  </si>
  <si>
    <t>Miguel Servet</t>
  </si>
  <si>
    <t xml:space="preserve">nº 101 </t>
  </si>
  <si>
    <t xml:space="preserve">nº 63-65 </t>
  </si>
  <si>
    <t xml:space="preserve">nº 37-39 </t>
  </si>
  <si>
    <t>Salvador Minguijón</t>
  </si>
  <si>
    <t xml:space="preserve">nº 10-12 </t>
  </si>
  <si>
    <t>nº 58</t>
  </si>
  <si>
    <t>Constitución</t>
  </si>
  <si>
    <t xml:space="preserve">nº 33 </t>
  </si>
  <si>
    <t>Paseo Constitución</t>
  </si>
  <si>
    <t xml:space="preserve">Calle Tiziano </t>
  </si>
  <si>
    <t>Esq. Paolo Veronese - Puerto Venecia</t>
  </si>
  <si>
    <t>Paseo Cuellar</t>
  </si>
  <si>
    <t>Esq. Luis Sallenave - Pd. Bus</t>
  </si>
  <si>
    <t>Pº Sagasta</t>
  </si>
  <si>
    <t>nº 84</t>
  </si>
  <si>
    <t>Mercado Rosales - Pd. Bus</t>
  </si>
  <si>
    <t>Esq. José Pellicer - Pd. Bus</t>
  </si>
  <si>
    <t xml:space="preserve">nº 200 </t>
  </si>
  <si>
    <t xml:space="preserve">Terrazas de Cuellar </t>
  </si>
  <si>
    <t xml:space="preserve">Melilla </t>
  </si>
  <si>
    <t>Frente Escultor Salas</t>
  </si>
  <si>
    <t xml:space="preserve">Zaragoza la Vieja </t>
  </si>
  <si>
    <t>Frente nº 5</t>
  </si>
  <si>
    <t xml:space="preserve"> Frente nº 7 - Ibercaja - Pd. Bus</t>
  </si>
  <si>
    <t>Frente Batalla de Bailén - Pd. Bus</t>
  </si>
  <si>
    <t>Esq. Berna - Pd. Bus</t>
  </si>
  <si>
    <t>Esq. Puerta Sancho - Pd. Bus</t>
  </si>
  <si>
    <t xml:space="preserve">Avd. Puerta Sancho </t>
  </si>
  <si>
    <t>Esq. Autonomía</t>
  </si>
  <si>
    <t>Pablo Gargallo</t>
  </si>
  <si>
    <t xml:space="preserve">nº 95 </t>
  </si>
  <si>
    <t xml:space="preserve">nº 77 Duplicado </t>
  </si>
  <si>
    <t>Conde Aranda</t>
  </si>
  <si>
    <t xml:space="preserve">nº 6 </t>
  </si>
  <si>
    <t>Escuelas Pías - Pd. Bus</t>
  </si>
  <si>
    <t>nº 114</t>
  </si>
  <si>
    <t xml:space="preserve">nº 10 </t>
  </si>
  <si>
    <t xml:space="preserve">nº 71 </t>
  </si>
  <si>
    <t xml:space="preserve">Avd. de Navarra </t>
  </si>
  <si>
    <t>Esq. Avd. Madrid</t>
  </si>
  <si>
    <t>Frente Aljafería - Pd. Bus</t>
  </si>
  <si>
    <t xml:space="preserve">Conde Aranda </t>
  </si>
  <si>
    <t>Frente nº 114</t>
  </si>
  <si>
    <t>Esq. César Augusto</t>
  </si>
  <si>
    <t xml:space="preserve">nº 17-23 </t>
  </si>
  <si>
    <t>Frente Embarcadero</t>
  </si>
  <si>
    <t>Frente Hospital Militar - Pd. Bus</t>
  </si>
  <si>
    <t>Antonio Leyva</t>
  </si>
  <si>
    <t xml:space="preserve">nº 83 </t>
  </si>
  <si>
    <t xml:space="preserve">nº 65-67 </t>
  </si>
  <si>
    <t>CAI</t>
  </si>
  <si>
    <t xml:space="preserve">nº 9 </t>
  </si>
  <si>
    <t>Esq. Lope de Vega</t>
  </si>
  <si>
    <t>Avda. Francisca Millán Serrano</t>
  </si>
  <si>
    <t>nº 31-35</t>
  </si>
  <si>
    <t>Lagos de Coronas</t>
  </si>
  <si>
    <t xml:space="preserve">nº 39 </t>
  </si>
  <si>
    <t xml:space="preserve">Lagos de Coronas </t>
  </si>
  <si>
    <t>Frente nº 14 - Pd. Bus</t>
  </si>
  <si>
    <t>Camino del Pilón</t>
  </si>
  <si>
    <t xml:space="preserve">nº 122 </t>
  </si>
  <si>
    <t>Bantierra - Pd. Bus</t>
  </si>
  <si>
    <t xml:space="preserve">nº 135 </t>
  </si>
  <si>
    <t xml:space="preserve"> nº 14 - Pd. Bus</t>
  </si>
  <si>
    <t>Frente nº 39 - Pd. Bus</t>
  </si>
  <si>
    <t xml:space="preserve">Avd. Cañones de Zaragoza </t>
  </si>
  <si>
    <t>Esq. Avd. El cierzo</t>
  </si>
  <si>
    <t xml:space="preserve">Paseo de Los Arqueros </t>
  </si>
  <si>
    <t>Esq. Peña Telera</t>
  </si>
  <si>
    <t xml:space="preserve">Avd. Casablanca </t>
  </si>
  <si>
    <t>Frente nº 26 - Telepizza</t>
  </si>
  <si>
    <t>Viridiana</t>
  </si>
  <si>
    <t xml:space="preserve">nº 49 </t>
  </si>
  <si>
    <t>Esq. Quimera del Oro</t>
  </si>
  <si>
    <t xml:space="preserve">Cantando bajo la lluvia </t>
  </si>
  <si>
    <t>Esq. Manhattan</t>
  </si>
  <si>
    <t>Esq. Lista de Schindler</t>
  </si>
  <si>
    <t>Cesáreo Alierta</t>
  </si>
  <si>
    <t xml:space="preserve">nº 22 </t>
  </si>
  <si>
    <t xml:space="preserve">Camino de las Torres </t>
  </si>
  <si>
    <t>Pza. Dr. A.Schweitzer - Pd. Bus</t>
  </si>
  <si>
    <t>Santander</t>
  </si>
  <si>
    <t>nº 4</t>
  </si>
  <si>
    <t xml:space="preserve">Duquesa Villahermosa </t>
  </si>
  <si>
    <t>Esq. Don Pedro de Luna</t>
  </si>
  <si>
    <t>Condes de Aragón</t>
  </si>
  <si>
    <t xml:space="preserve">nº 14 </t>
  </si>
  <si>
    <t>Juan Carlos I</t>
  </si>
  <si>
    <t>nº 39</t>
  </si>
  <si>
    <t xml:space="preserve">nº 44 </t>
  </si>
  <si>
    <t>Chocolates Lacasa - Pd. Bus (?)</t>
  </si>
  <si>
    <t xml:space="preserve"> nº 14</t>
  </si>
  <si>
    <t xml:space="preserve"> nº 7</t>
  </si>
  <si>
    <t>Esq. Pº Longares - Pd. Bus</t>
  </si>
  <si>
    <t>Frente a los Charros</t>
  </si>
  <si>
    <t>Avd. Puente del Pilar</t>
  </si>
  <si>
    <t>Kasan - Pd. Bus CI2</t>
  </si>
  <si>
    <t>nº 77 Duplicado</t>
  </si>
  <si>
    <t>Esq. Nuestra Sra. De los Angeles - Pd. Bus</t>
  </si>
  <si>
    <t>Alberto Magno</t>
  </si>
  <si>
    <t>Esq. Centro Civico</t>
  </si>
  <si>
    <t>nº 135</t>
  </si>
  <si>
    <t>12|20</t>
  </si>
  <si>
    <t>C/ Viridiana</t>
  </si>
  <si>
    <t>Avd. Cañones de Zaragoza</t>
  </si>
  <si>
    <t>Lista de Schindler</t>
  </si>
  <si>
    <t>esq. Cantando bajo la lluvia</t>
  </si>
  <si>
    <t>Esq. Cantando bjo la lluvia</t>
  </si>
  <si>
    <t>Los siete Samuráis</t>
  </si>
  <si>
    <t>P. Venecia: Calle Tiziano</t>
  </si>
  <si>
    <t>Esq. Paolo Veronese</t>
  </si>
  <si>
    <t>Sixto Celorrio</t>
  </si>
  <si>
    <t>Frente Valle Zuriza</t>
  </si>
  <si>
    <t xml:space="preserve">Calle Rioja </t>
  </si>
  <si>
    <t xml:space="preserve">Calle Asalto </t>
  </si>
  <si>
    <t>-0.9241188</t>
  </si>
  <si>
    <t>Frente nº 52 - Pd. Bus (?)</t>
  </si>
  <si>
    <t>Avd. De Navarra</t>
  </si>
  <si>
    <t>Gas. Casablanca - Esq. La Vía</t>
  </si>
  <si>
    <t>Frente nº 7 – Ibercaja – Pd. Bus</t>
  </si>
  <si>
    <t>Sort</t>
  </si>
  <si>
    <t>Name</t>
  </si>
  <si>
    <t>Address</t>
  </si>
  <si>
    <t>Cpop</t>
  </si>
  <si>
    <t>Cpopdate</t>
  </si>
  <si>
    <t>Lpop</t>
  </si>
  <si>
    <t>Lpopdate</t>
  </si>
  <si>
    <t>Path</t>
  </si>
  <si>
    <t>P.Width</t>
  </si>
  <si>
    <t>P.Color</t>
  </si>
  <si>
    <t>5</t>
  </si>
  <si>
    <t>ff5566ee</t>
  </si>
  <si>
    <t>ID_parada</t>
  </si>
  <si>
    <t>ID_Ruta</t>
  </si>
  <si>
    <t>ID_parada+ruta</t>
  </si>
  <si>
    <t>--</t>
  </si>
  <si>
    <t>None</t>
  </si>
  <si>
    <t>v.1.16.07</t>
  </si>
  <si>
    <t>File Path and Name:</t>
  </si>
  <si>
    <t>Kml Name:</t>
  </si>
  <si>
    <t>Keep Null ED Values:</t>
  </si>
  <si>
    <t>Screen Overlay:</t>
  </si>
  <si>
    <t>Extra Headings:</t>
  </si>
  <si>
    <t>GE's Path to Launch:</t>
  </si>
  <si>
    <t>Document LookAt:</t>
  </si>
  <si>
    <t>http://earth.google.com/images/art.gif</t>
  </si>
  <si>
    <t>0</t>
  </si>
  <si>
    <t>8.85;54;3800</t>
  </si>
  <si>
    <t>Last kml: 4 column, 54 row / name is in column 3</t>
  </si>
  <si>
    <t>Keep any cell in this row empty if the column is not needed in kml (except red ones - Name, Latitude, and Longitude are necessary fields for kml)</t>
  </si>
  <si>
    <t>x</t>
  </si>
  <si>
    <t>C:\User\BZ3J2Y\Test.kml</t>
  </si>
  <si>
    <t>Last kml: 4 column, 990 row / name is in column 3</t>
  </si>
  <si>
    <t>Rutas_1</t>
  </si>
  <si>
    <t>Rutas_3</t>
  </si>
  <si>
    <t>Rutas_Domingo_1</t>
  </si>
  <si>
    <t>Rutas_Domingo_3</t>
  </si>
  <si>
    <t>Rutas_6</t>
  </si>
  <si>
    <t>Rutas_Habituales_MTN</t>
  </si>
  <si>
    <t>Rutas_Habituales_Central</t>
  </si>
  <si>
    <t>Rutas_Servicio Especial</t>
  </si>
  <si>
    <t>Hora1</t>
  </si>
  <si>
    <t>Hora2</t>
  </si>
  <si>
    <t>Hora3</t>
  </si>
  <si>
    <t>Hora4</t>
  </si>
  <si>
    <t>Ida/vuelta</t>
  </si>
  <si>
    <t>Buses Opel Figueruelas</t>
  </si>
  <si>
    <t>Last kml: 4 column, 14 row / name is in column 3</t>
  </si>
  <si>
    <t>Shift</t>
  </si>
  <si>
    <t>Sentido</t>
  </si>
  <si>
    <t>H1</t>
  </si>
  <si>
    <t>H2</t>
  </si>
  <si>
    <t>H3</t>
  </si>
  <si>
    <t>H4</t>
  </si>
  <si>
    <t>1</t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</si>
  <si>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</si>
  <si>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</si>
  <si>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</si>
  <si>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</si>
  <si>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</si>
  <si>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</si>
  <si>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</si>
  <si>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</si>
  <si>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</si>
  <si>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</si>
  <si>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</si>
  <si>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</si>
  <si>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C:\User\BZ3J2Y\Tist.kml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</si>
</sst>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0"/>
    <numFmt numFmtId="165" formatCode="h:mm;@"/>
    <numFmt numFmtId="166" formatCode="0.00000000"/>
  </numFmts>
  <fonts count="14" x14ac:knownFonts="1">
    <font>
      <sz val="11"/>
      <color theme="1"/>
      <name val="Calibri"/>
      <family val="2"/>
      <scheme val="minor"/>
    </font>
    <font>
      <sz val="10"/>
      <name val="Arial"/>
    </font>
    <font>
      <sz val="10"/>
      <name val="Arial"/>
      <family val="2"/>
    </font>
    <font>
      <sz val="10"/>
      <name val="Arial Tur"/>
      <charset val="162"/>
    </font>
    <font>
      <sz val="10"/>
      <name val="Calibri"/>
      <family val="2"/>
      <charset val="1"/>
    </font>
    <font>
      <sz val="11"/>
      <name val="Calibri"/>
      <family val="2"/>
      <charset val="1"/>
    </font>
    <font>
      <sz val="10"/>
      <name val="Arial"/>
      <charset val="1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  <charset val="162"/>
    </font>
    <font>
      <sz val="10"/>
      <color indexed="9"/>
      <name val="Arial"/>
      <family val="2"/>
      <charset val="162"/>
    </font>
    <font>
      <sz val="10"/>
      <color theme="0"/>
      <name val="Arial"/>
      <family val="2"/>
      <charset val="162"/>
    </font>
    <font>
      <u/>
      <sz val="10"/>
      <color indexed="12"/>
      <name val="Arial Tur"/>
      <charset val="162"/>
    </font>
  </fonts>
  <fills count="2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ADA"/>
        <bgColor rgb="FFEBF1DE"/>
      </patternFill>
    </fill>
    <fill>
      <patternFill patternType="solid">
        <fgColor rgb="FFFCD5B5"/>
        <bgColor rgb="FFF2DCDB"/>
      </patternFill>
    </fill>
    <fill>
      <patternFill patternType="solid">
        <fgColor rgb="FFFAC090"/>
        <bgColor rgb="FFE6B9B8"/>
      </patternFill>
    </fill>
    <fill>
      <patternFill patternType="solid">
        <fgColor rgb="FFF2DCDB"/>
        <bgColor rgb="FFFDEADA"/>
      </patternFill>
    </fill>
    <fill>
      <patternFill patternType="solid">
        <fgColor rgb="FFE6B9B8"/>
        <bgColor rgb="FFFAC090"/>
      </patternFill>
    </fill>
    <fill>
      <patternFill patternType="solid">
        <fgColor rgb="FF948A54"/>
        <bgColor rgb="FF77933C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6C0A"/>
        <bgColor rgb="FFFF9900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FF9900"/>
      </patternFill>
    </fill>
    <fill>
      <patternFill patternType="solid">
        <fgColor rgb="FFFF00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</fills>
  <borders count="9">
    <border>
      <left/>
      <right/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0"/>
    <xf numFmtId="0" fontId="6" fillId="0" borderId="0"/>
    <xf numFmtId="0" fontId="13" fillId="0" borderId="0" applyNumberFormat="0" applyFill="0" applyBorder="0" applyAlignment="0" applyProtection="0">
      <alignment vertical="top"/>
      <protection locked="0"/>
    </xf>
  </cellStyleXfs>
  <cellXfs count="113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1" applyFont="1"/>
    <xf numFmtId="164" fontId="0" fillId="0" borderId="0" xfId="0" applyNumberFormat="1" applyAlignment="1">
      <alignment horizontal="center" vertical="center"/>
    </xf>
    <xf numFmtId="0" fontId="0" fillId="2" borderId="0" xfId="0" quotePrefix="1" applyFill="1"/>
    <xf numFmtId="0" fontId="0" fillId="3" borderId="0" xfId="0" applyFill="1"/>
    <xf numFmtId="164" fontId="0" fillId="3" borderId="0" xfId="0" applyNumberFormat="1" applyFill="1"/>
    <xf numFmtId="164" fontId="0" fillId="4" borderId="0" xfId="0" applyNumberFormat="1" applyFill="1"/>
    <xf numFmtId="0" fontId="0" fillId="2" borderId="0" xfId="0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0" borderId="0" xfId="1" applyFont="1" applyAlignment="1">
      <alignment horizontal="center"/>
    </xf>
    <xf numFmtId="0" fontId="2" fillId="0" borderId="0" xfId="1" applyFont="1" applyFill="1" applyAlignment="1">
      <alignment horizontal="center"/>
    </xf>
    <xf numFmtId="0" fontId="4" fillId="0" borderId="0" xfId="1" applyFont="1" applyAlignment="1">
      <alignment horizontal="center"/>
    </xf>
    <xf numFmtId="0" fontId="4" fillId="0" borderId="0" xfId="1" applyFont="1" applyFill="1" applyAlignment="1">
      <alignment horizontal="center"/>
    </xf>
    <xf numFmtId="0" fontId="4" fillId="5" borderId="0" xfId="1" applyFont="1" applyFill="1" applyAlignment="1">
      <alignment horizontal="center"/>
    </xf>
    <xf numFmtId="0" fontId="4" fillId="6" borderId="0" xfId="1" applyFont="1" applyFill="1" applyAlignment="1">
      <alignment horizontal="center"/>
    </xf>
    <xf numFmtId="0" fontId="4" fillId="7" borderId="0" xfId="1" applyFont="1" applyFill="1" applyAlignment="1">
      <alignment horizontal="center"/>
    </xf>
    <xf numFmtId="0" fontId="4" fillId="8" borderId="0" xfId="1" applyFont="1" applyFill="1" applyAlignment="1">
      <alignment horizontal="center"/>
    </xf>
    <xf numFmtId="0" fontId="4" fillId="9" borderId="0" xfId="1" applyFont="1" applyFill="1" applyAlignment="1">
      <alignment horizontal="center"/>
    </xf>
    <xf numFmtId="0" fontId="4" fillId="10" borderId="0" xfId="1" applyFont="1" applyFill="1" applyAlignment="1">
      <alignment horizontal="center"/>
    </xf>
    <xf numFmtId="164" fontId="0" fillId="4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3" borderId="0" xfId="0" applyNumberFormat="1" applyFill="1" applyAlignment="1">
      <alignment horizontal="center"/>
    </xf>
    <xf numFmtId="0" fontId="2" fillId="0" borderId="0" xfId="1" applyFont="1" applyAlignment="1">
      <alignment horizontal="center" vertical="center"/>
    </xf>
    <xf numFmtId="0" fontId="2" fillId="0" borderId="0" xfId="1" applyFont="1" applyAlignment="1">
      <alignment horizontal="left"/>
    </xf>
    <xf numFmtId="0" fontId="2" fillId="0" borderId="0" xfId="1" applyFont="1" applyFill="1" applyAlignment="1">
      <alignment horizontal="center" vertical="center"/>
    </xf>
    <xf numFmtId="0" fontId="0" fillId="11" borderId="0" xfId="0" applyFill="1"/>
    <xf numFmtId="0" fontId="5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2" fillId="12" borderId="0" xfId="1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11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Alignment="1">
      <alignment horizontal="center" wrapText="1"/>
    </xf>
    <xf numFmtId="0" fontId="0" fillId="0" borderId="0" xfId="3" applyFont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/>
    <xf numFmtId="0" fontId="2" fillId="14" borderId="0" xfId="1" applyFont="1" applyFill="1"/>
    <xf numFmtId="0" fontId="2" fillId="14" borderId="0" xfId="1" applyFont="1" applyFill="1" applyAlignment="1">
      <alignment horizontal="center"/>
    </xf>
    <xf numFmtId="0" fontId="7" fillId="11" borderId="0" xfId="0" applyFont="1" applyFill="1" applyAlignment="1">
      <alignment horizontal="center" vertical="center"/>
    </xf>
    <xf numFmtId="0" fontId="0" fillId="15" borderId="0" xfId="0" applyFill="1"/>
    <xf numFmtId="0" fontId="2" fillId="0" borderId="0" xfId="1" applyFont="1" applyFill="1"/>
    <xf numFmtId="166" fontId="2" fillId="0" borderId="0" xfId="1" applyNumberFormat="1" applyFont="1"/>
    <xf numFmtId="166" fontId="2" fillId="0" borderId="0" xfId="1" applyNumberFormat="1" applyFont="1" applyFill="1"/>
    <xf numFmtId="0" fontId="8" fillId="13" borderId="1" xfId="0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0" fontId="9" fillId="0" borderId="0" xfId="0" applyFont="1" applyFill="1"/>
    <xf numFmtId="0" fontId="2" fillId="11" borderId="0" xfId="1" applyFont="1" applyFill="1"/>
    <xf numFmtId="0" fontId="2" fillId="11" borderId="0" xfId="1" applyFont="1" applyFill="1" applyAlignment="1">
      <alignment horizontal="center"/>
    </xf>
    <xf numFmtId="0" fontId="0" fillId="0" borderId="0" xfId="0" applyFill="1" applyAlignment="1">
      <alignment horizontal="left"/>
    </xf>
    <xf numFmtId="0" fontId="0" fillId="11" borderId="0" xfId="0" applyFill="1" applyAlignment="1">
      <alignment horizontal="left"/>
    </xf>
    <xf numFmtId="49" fontId="10" fillId="0" borderId="4" xfId="0" applyNumberFormat="1" applyFont="1" applyFill="1" applyBorder="1" applyAlignment="1" applyProtection="1">
      <alignment horizontal="center" vertical="center"/>
      <protection locked="0"/>
    </xf>
    <xf numFmtId="0" fontId="10" fillId="0" borderId="4" xfId="0" applyNumberFormat="1" applyFont="1" applyFill="1" applyBorder="1" applyAlignment="1" applyProtection="1">
      <alignment horizontal="center" vertical="center"/>
    </xf>
    <xf numFmtId="49" fontId="10" fillId="0" borderId="4" xfId="0" applyNumberFormat="1" applyFont="1" applyFill="1" applyBorder="1" applyAlignment="1" applyProtection="1">
      <alignment horizontal="center" vertical="center"/>
    </xf>
    <xf numFmtId="49" fontId="10" fillId="0" borderId="4" xfId="0" applyNumberFormat="1" applyFont="1" applyBorder="1" applyAlignment="1" applyProtection="1">
      <alignment horizontal="center" vertical="center"/>
      <protection locked="0"/>
    </xf>
    <xf numFmtId="49" fontId="10" fillId="17" borderId="4" xfId="0" applyNumberFormat="1" applyFont="1" applyFill="1" applyBorder="1" applyProtection="1">
      <protection locked="0"/>
    </xf>
    <xf numFmtId="0" fontId="10" fillId="0" borderId="5" xfId="0" applyNumberFormat="1" applyFont="1" applyFill="1" applyBorder="1" applyAlignment="1" applyProtection="1">
      <alignment horizontal="center"/>
      <protection locked="0"/>
    </xf>
    <xf numFmtId="49" fontId="10" fillId="18" borderId="6" xfId="0" applyNumberFormat="1" applyFont="1" applyFill="1" applyBorder="1" applyProtection="1">
      <protection locked="0"/>
    </xf>
    <xf numFmtId="0" fontId="10" fillId="18" borderId="0" xfId="0" applyNumberFormat="1" applyFont="1" applyFill="1" applyProtection="1">
      <protection locked="0"/>
    </xf>
    <xf numFmtId="0" fontId="10" fillId="18" borderId="0" xfId="0" applyNumberFormat="1" applyFont="1" applyFill="1" applyAlignment="1" applyProtection="1">
      <alignment horizontal="center" vertical="center"/>
      <protection locked="0"/>
    </xf>
    <xf numFmtId="0" fontId="10" fillId="20" borderId="0" xfId="0" applyNumberFormat="1" applyFont="1" applyFill="1" applyProtection="1">
      <protection locked="0"/>
    </xf>
    <xf numFmtId="0" fontId="0" fillId="0" borderId="0" xfId="0" quotePrefix="1"/>
    <xf numFmtId="0" fontId="8" fillId="21" borderId="4" xfId="0" applyFont="1" applyFill="1" applyBorder="1" applyAlignment="1">
      <alignment horizontal="center" vertical="center"/>
    </xf>
    <xf numFmtId="0" fontId="0" fillId="0" borderId="0" xfId="0" applyNumberFormat="1"/>
    <xf numFmtId="0" fontId="11" fillId="22" borderId="5" xfId="2" applyNumberFormat="1" applyFont="1" applyFill="1" applyBorder="1" applyAlignment="1" applyProtection="1">
      <alignment horizontal="left"/>
    </xf>
    <xf numFmtId="49" fontId="10" fillId="0" borderId="0" xfId="2" applyNumberFormat="1" applyFont="1" applyProtection="1">
      <protection locked="0"/>
    </xf>
    <xf numFmtId="49" fontId="10" fillId="0" borderId="0" xfId="2" applyNumberFormat="1" applyFont="1" applyBorder="1" applyProtection="1">
      <protection locked="0"/>
    </xf>
    <xf numFmtId="0" fontId="10" fillId="0" borderId="0" xfId="2" applyNumberFormat="1" applyFont="1" applyBorder="1" applyAlignment="1" applyProtection="1">
      <alignment horizontal="center" vertical="center"/>
      <protection locked="0"/>
    </xf>
    <xf numFmtId="0" fontId="11" fillId="22" borderId="5" xfId="2" applyNumberFormat="1" applyFont="1" applyFill="1" applyBorder="1" applyProtection="1"/>
    <xf numFmtId="0" fontId="10" fillId="0" borderId="0" xfId="2" applyNumberFormat="1" applyFont="1" applyAlignment="1" applyProtection="1">
      <alignment horizontal="center" vertical="center"/>
      <protection locked="0"/>
    </xf>
    <xf numFmtId="0" fontId="3" fillId="0" borderId="0" xfId="2"/>
    <xf numFmtId="0" fontId="11" fillId="22" borderId="5" xfId="2" applyNumberFormat="1" applyFont="1" applyFill="1" applyBorder="1" applyAlignment="1" applyProtection="1">
      <alignment horizontal="center"/>
    </xf>
    <xf numFmtId="0" fontId="12" fillId="22" borderId="3" xfId="2" applyNumberFormat="1" applyFont="1" applyFill="1" applyBorder="1" applyAlignment="1" applyProtection="1">
      <alignment horizontal="left" vertical="center"/>
    </xf>
    <xf numFmtId="49" fontId="10" fillId="24" borderId="4" xfId="2" applyNumberFormat="1" applyFont="1" applyFill="1" applyBorder="1" applyAlignment="1" applyProtection="1">
      <alignment horizontal="center" vertical="center"/>
      <protection locked="0"/>
    </xf>
    <xf numFmtId="49" fontId="10" fillId="0" borderId="4" xfId="2" applyNumberFormat="1" applyFont="1" applyBorder="1" applyAlignment="1" applyProtection="1">
      <alignment horizontal="center" vertical="center"/>
      <protection locked="0"/>
    </xf>
    <xf numFmtId="49" fontId="10" fillId="0" borderId="4" xfId="2" applyNumberFormat="1" applyFont="1" applyFill="1" applyBorder="1" applyAlignment="1" applyProtection="1">
      <alignment horizontal="center" vertical="center"/>
      <protection locked="0"/>
    </xf>
    <xf numFmtId="0" fontId="10" fillId="18" borderId="0" xfId="2" applyNumberFormat="1" applyFont="1" applyFill="1" applyProtection="1">
      <protection locked="0"/>
    </xf>
    <xf numFmtId="0" fontId="10" fillId="15" borderId="0" xfId="2" applyNumberFormat="1" applyFont="1" applyFill="1" applyProtection="1">
      <protection locked="0"/>
    </xf>
    <xf numFmtId="0" fontId="10" fillId="0" borderId="0" xfId="2" applyNumberFormat="1" applyFont="1" applyProtection="1">
      <protection locked="0"/>
    </xf>
    <xf numFmtId="0" fontId="10" fillId="19" borderId="0" xfId="2" applyNumberFormat="1" applyFont="1" applyFill="1" applyProtection="1">
      <protection locked="0"/>
    </xf>
    <xf numFmtId="0" fontId="10" fillId="2" borderId="0" xfId="2" applyNumberFormat="1" applyFont="1" applyFill="1" applyProtection="1">
      <protection locked="0"/>
    </xf>
    <xf numFmtId="0" fontId="10" fillId="3" borderId="0" xfId="2" applyNumberFormat="1" applyFont="1" applyFill="1" applyProtection="1">
      <protection locked="0"/>
    </xf>
    <xf numFmtId="0" fontId="10" fillId="14" borderId="0" xfId="2" applyNumberFormat="1" applyFont="1" applyFill="1" applyProtection="1">
      <protection locked="0"/>
    </xf>
    <xf numFmtId="0" fontId="10" fillId="16" borderId="0" xfId="2" applyNumberFormat="1" applyFont="1" applyFill="1" applyProtection="1">
      <protection locked="0"/>
    </xf>
    <xf numFmtId="0" fontId="10" fillId="20" borderId="0" xfId="2" applyNumberFormat="1" applyFont="1" applyFill="1" applyProtection="1">
      <protection locked="0"/>
    </xf>
    <xf numFmtId="49" fontId="10" fillId="0" borderId="6" xfId="2" applyNumberFormat="1" applyFont="1" applyBorder="1" applyProtection="1">
      <protection locked="0"/>
    </xf>
    <xf numFmtId="0" fontId="10" fillId="0" borderId="5" xfId="2" applyNumberFormat="1" applyFont="1" applyBorder="1" applyAlignment="1" applyProtection="1">
      <alignment horizontal="center"/>
      <protection locked="0"/>
    </xf>
    <xf numFmtId="49" fontId="10" fillId="0" borderId="0" xfId="2" applyNumberFormat="1" applyFont="1" applyAlignment="1" applyProtection="1">
      <alignment horizontal="center"/>
      <protection locked="0"/>
    </xf>
    <xf numFmtId="0" fontId="10" fillId="0" borderId="0" xfId="2" applyNumberFormat="1" applyFont="1" applyAlignment="1" applyProtection="1">
      <alignment horizontal="center"/>
      <protection locked="0"/>
    </xf>
    <xf numFmtId="49" fontId="10" fillId="0" borderId="0" xfId="2" applyNumberFormat="1" applyFont="1" applyFill="1" applyProtection="1">
      <protection locked="0"/>
    </xf>
    <xf numFmtId="49" fontId="10" fillId="0" borderId="4" xfId="2" applyNumberFormat="1" applyFont="1" applyFill="1" applyBorder="1" applyProtection="1">
      <protection locked="0"/>
    </xf>
    <xf numFmtId="0" fontId="10" fillId="0" borderId="0" xfId="0" applyNumberFormat="1" applyFont="1" applyFill="1" applyProtection="1">
      <protection locked="0"/>
    </xf>
    <xf numFmtId="0" fontId="10" fillId="0" borderId="0" xfId="2" applyNumberFormat="1" applyFont="1" applyFill="1" applyProtection="1">
      <protection locked="0"/>
    </xf>
    <xf numFmtId="49" fontId="10" fillId="0" borderId="6" xfId="0" applyNumberFormat="1" applyFont="1" applyFill="1" applyBorder="1" applyProtection="1">
      <protection locked="0"/>
    </xf>
    <xf numFmtId="0" fontId="10" fillId="0" borderId="5" xfId="2" applyNumberFormat="1" applyFont="1" applyFill="1" applyBorder="1" applyAlignment="1" applyProtection="1">
      <alignment horizontal="center"/>
      <protection locked="0"/>
    </xf>
    <xf numFmtId="49" fontId="10" fillId="0" borderId="6" xfId="2" applyNumberFormat="1" applyFont="1" applyFill="1" applyBorder="1" applyProtection="1">
      <protection locked="0"/>
    </xf>
    <xf numFmtId="0" fontId="10" fillId="0" borderId="0" xfId="2" applyNumberFormat="1" applyFont="1" applyFill="1" applyAlignment="1" applyProtection="1">
      <alignment horizontal="center"/>
      <protection locked="0"/>
    </xf>
    <xf numFmtId="0" fontId="10" fillId="0" borderId="0" xfId="2" applyNumberFormat="1" applyFont="1" applyFill="1" applyAlignment="1" applyProtection="1">
      <alignment horizontal="center" vertical="center"/>
      <protection locked="0"/>
    </xf>
    <xf numFmtId="49" fontId="10" fillId="25" borderId="4" xfId="2" applyNumberFormat="1" applyFont="1" applyFill="1" applyBorder="1" applyAlignment="1" applyProtection="1">
      <alignment horizontal="center" vertical="center"/>
    </xf>
    <xf numFmtId="49" fontId="10" fillId="23" borderId="7" xfId="2" applyNumberFormat="1" applyFont="1" applyFill="1" applyBorder="1" applyAlignment="1" applyProtection="1">
      <alignment horizontal="center"/>
      <protection locked="0"/>
    </xf>
    <xf numFmtId="49" fontId="10" fillId="23" borderId="8" xfId="2" applyNumberFormat="1" applyFont="1" applyFill="1" applyBorder="1" applyAlignment="1" applyProtection="1">
      <protection locked="0"/>
    </xf>
    <xf numFmtId="49" fontId="10" fillId="23" borderId="8" xfId="2" applyNumberFormat="1" applyFont="1" applyFill="1" applyBorder="1" applyAlignment="1" applyProtection="1">
      <alignment horizontal="center"/>
      <protection locked="0"/>
    </xf>
    <xf numFmtId="49" fontId="10" fillId="23" borderId="7" xfId="2" applyNumberFormat="1" applyFont="1" applyFill="1" applyBorder="1" applyAlignment="1" applyProtection="1">
      <protection locked="0"/>
    </xf>
    <xf numFmtId="0" fontId="10" fillId="0" borderId="3" xfId="0" applyNumberFormat="1" applyFont="1" applyBorder="1" applyAlignment="1" applyProtection="1">
      <alignment horizontal="center" vertical="center"/>
      <protection locked="0"/>
    </xf>
    <xf numFmtId="49" fontId="10" fillId="26" borderId="4" xfId="0" applyNumberFormat="1" applyFont="1" applyFill="1" applyBorder="1" applyAlignment="1" applyProtection="1">
      <alignment horizontal="center" vertical="center"/>
      <protection locked="0"/>
    </xf>
  </cellXfs>
  <cellStyles count="5">
    <cellStyle name="Excel Built-in Explanatory Text" xfId="3"/>
    <cellStyle name="Hipervínculo 2" xfId="4"/>
    <cellStyle name="Normal" xfId="0" builtinId="0"/>
    <cellStyle name="Normal 2" xfId="1"/>
    <cellStyle name="Normal 3" xfId="2"/>
  </cellStyles>
  <dxfs count="8">
    <dxf>
      <font>
        <b val="0"/>
        <i val="0"/>
        <strike val="0"/>
        <outline val="0"/>
        <shadow val="0"/>
        <u val="none"/>
        <sz val="10"/>
        <color rgb="FFFFFFFF"/>
        <name val="Arial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  <border diagonalUp="0" diagonalDown="0">
        <left/>
        <right/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sz val="10"/>
        <color rgb="FFFFFFFF"/>
        <name val="Arial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  <border diagonalUp="0" diagonalDown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sz val="10"/>
        <color rgb="FFFFFFFF"/>
        <name val="Arial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  <border diagonalUp="0" diagonalDown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sz val="10"/>
        <color rgb="FFFFFFFF"/>
        <name val="Arial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  <border diagonalUp="0" diagonalDown="0">
        <left/>
        <right/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sz val="10"/>
        <color rgb="FFFFFFFF"/>
        <name val="Arial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  <border diagonalUp="0" diagonalDown="0">
        <left/>
        <right/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28575</xdr:rowOff>
        </xdr:from>
        <xdr:to>
          <xdr:col>2</xdr:col>
          <xdr:colOff>152400</xdr:colOff>
          <xdr:row>1</xdr:row>
          <xdr:rowOff>123825</xdr:rowOff>
        </xdr:to>
        <xdr:sp macro="" textlink="">
          <xdr:nvSpPr>
            <xdr:cNvPr id="13313" name="SomeInfo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28575</xdr:rowOff>
        </xdr:from>
        <xdr:to>
          <xdr:col>2</xdr:col>
          <xdr:colOff>1000125</xdr:colOff>
          <xdr:row>1</xdr:row>
          <xdr:rowOff>123825</xdr:rowOff>
        </xdr:to>
        <xdr:sp macro="" textlink="">
          <xdr:nvSpPr>
            <xdr:cNvPr id="13314" name="Create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S689"/>
  <sheetViews>
    <sheetView topLeftCell="AA139" zoomScale="85" zoomScaleNormal="85" workbookViewId="0">
      <selection activeCell="AK153" sqref="AK153:AT153"/>
    </sheetView>
  </sheetViews>
  <sheetFormatPr baseColWidth="10" defaultRowHeight="15" x14ac:dyDescent="0.25"/>
  <cols>
    <col min="1" max="1" width="54.42578125" style="13" bestFit="1" customWidth="1"/>
    <col min="2" max="4" width="9.42578125" bestFit="1" customWidth="1"/>
    <col min="5" max="5" width="5.42578125" bestFit="1" customWidth="1"/>
    <col min="6" max="6" width="5.140625" style="1" bestFit="1" customWidth="1"/>
    <col min="7" max="7" width="7.42578125" style="1" bestFit="1" customWidth="1"/>
    <col min="8" max="8" width="9.42578125" style="1" bestFit="1" customWidth="1"/>
    <col min="9" max="9" width="9.42578125" style="1" customWidth="1"/>
    <col min="10" max="10" width="9.42578125" style="6" bestFit="1" customWidth="1"/>
    <col min="11" max="13" width="4.7109375" style="3" customWidth="1"/>
    <col min="14" max="14" width="14.7109375" customWidth="1"/>
    <col min="15" max="15" width="9.42578125" style="3" bestFit="1" customWidth="1"/>
    <col min="16" max="18" width="9.42578125" style="3" customWidth="1"/>
    <col min="19" max="19" width="21.28515625" customWidth="1"/>
    <col min="20" max="20" width="4.5703125" style="14" customWidth="1"/>
    <col min="27" max="28" width="3.140625" style="14" bestFit="1" customWidth="1"/>
    <col min="29" max="29" width="5.140625" style="14" bestFit="1" customWidth="1"/>
    <col min="30" max="30" width="5.140625" style="3" customWidth="1"/>
    <col min="31" max="31" width="9.7109375" bestFit="1" customWidth="1"/>
    <col min="32" max="32" width="24.7109375" customWidth="1"/>
    <col min="33" max="36" width="9.42578125" style="3" customWidth="1"/>
    <col min="37" max="37" width="52.42578125" style="3" bestFit="1" customWidth="1"/>
    <col min="38" max="38" width="11.42578125" style="3"/>
    <col min="39" max="42" width="4.28515625" style="3" customWidth="1"/>
    <col min="43" max="43" width="5.7109375" style="3" bestFit="1" customWidth="1"/>
    <col min="44" max="44" width="7.5703125" style="3" bestFit="1" customWidth="1"/>
    <col min="45" max="45" width="4.28515625" style="3" customWidth="1"/>
  </cols>
  <sheetData>
    <row r="1" spans="1:45" x14ac:dyDescent="0.25">
      <c r="A1" s="13" t="s">
        <v>686</v>
      </c>
      <c r="B1" s="11"/>
      <c r="C1" s="11"/>
      <c r="D1" s="11"/>
      <c r="E1" s="8" t="s">
        <v>261</v>
      </c>
      <c r="F1" s="9" t="s">
        <v>262</v>
      </c>
      <c r="G1" s="9" t="s">
        <v>263</v>
      </c>
      <c r="H1" s="9" t="s">
        <v>264</v>
      </c>
      <c r="I1" s="10" t="s">
        <v>636</v>
      </c>
      <c r="J1" s="6" t="s">
        <v>637</v>
      </c>
      <c r="K1" s="12" t="s">
        <v>640</v>
      </c>
      <c r="L1" s="3" t="s">
        <v>638</v>
      </c>
      <c r="M1" s="3" t="s">
        <v>639</v>
      </c>
      <c r="AE1" s="5"/>
      <c r="AF1" s="5"/>
      <c r="AG1" s="15"/>
      <c r="AH1" s="15"/>
      <c r="AI1" s="15"/>
      <c r="AJ1" t="s">
        <v>691</v>
      </c>
      <c r="AK1">
        <f>MAX(AP:AP)</f>
        <v>149</v>
      </c>
      <c r="AL1" s="3" t="s">
        <v>697</v>
      </c>
      <c r="AM1" s="3" t="s">
        <v>655</v>
      </c>
      <c r="AN1" s="3" t="s">
        <v>682</v>
      </c>
      <c r="AO1" s="3" t="s">
        <v>692</v>
      </c>
      <c r="AP1" s="3" t="s">
        <v>681</v>
      </c>
      <c r="AQ1" s="3" t="s">
        <v>674</v>
      </c>
      <c r="AR1" s="3" t="s">
        <v>675</v>
      </c>
      <c r="AS1" s="3" t="s">
        <v>676</v>
      </c>
    </row>
    <row r="2" spans="1:45" x14ac:dyDescent="0.25">
      <c r="B2" s="7" t="s">
        <v>260</v>
      </c>
      <c r="C2" s="7" t="s">
        <v>259</v>
      </c>
      <c r="D2" s="7"/>
      <c r="J2" s="3"/>
      <c r="AA2" s="14">
        <v>0</v>
      </c>
      <c r="AD2" s="3">
        <v>1</v>
      </c>
      <c r="AE2" s="5"/>
      <c r="AF2" s="5"/>
      <c r="AG2" s="15" t="str">
        <f t="shared" ref="AG2:AG7" si="0">IFERROR(INDEX(O:O,MATCH($AC2,$M:$M,0)),"")</f>
        <v/>
      </c>
      <c r="AH2" s="15"/>
      <c r="AI2" s="15"/>
      <c r="AJ2" s="15"/>
      <c r="AK2"/>
    </row>
    <row r="3" spans="1:45" x14ac:dyDescent="0.25">
      <c r="A3" s="13" t="s">
        <v>641</v>
      </c>
      <c r="B3" t="e">
        <f t="shared" ref="B3" si="1">FIND($B$2,A3)</f>
        <v>#VALUE!</v>
      </c>
      <c r="C3" t="e">
        <f t="shared" ref="C3" si="2">FIND($C$2,A3)</f>
        <v>#VALUE!</v>
      </c>
      <c r="D3" t="e">
        <f>IFERROR(B3,C3)</f>
        <v>#VALUE!</v>
      </c>
      <c r="E3">
        <f>LEN(A3)</f>
        <v>9</v>
      </c>
      <c r="F3" s="1" t="str">
        <f>IFERROR(VALUE(LEFT($A3,$D3-1)),"")</f>
        <v/>
      </c>
      <c r="G3" s="1" t="str">
        <f>IFERROR(VALUE(RIGHT($A3,$E3-$D3)),"")</f>
        <v/>
      </c>
      <c r="H3" s="1" t="str">
        <f t="shared" ref="H3" si="3">TEXT(F3,"00")&amp;":"&amp;TEXT(G3,"00")</f>
        <v>:</v>
      </c>
      <c r="I3">
        <f>IFERROR(FIND("Ruta",A3),0)</f>
        <v>1</v>
      </c>
      <c r="J3" s="3">
        <f>I3+J2</f>
        <v>1</v>
      </c>
      <c r="K3" s="3">
        <f>IF(AND(ISNUMBER(G4)),1,0)</f>
        <v>0</v>
      </c>
      <c r="L3" s="3">
        <f>IF(I3=1,0,L2+K3+T3)</f>
        <v>0</v>
      </c>
      <c r="M3" s="3">
        <f>J3*100+L3</f>
        <v>100</v>
      </c>
      <c r="N3" t="str">
        <f>IF($J3,A3,IF(I3=1,A3,""))</f>
        <v>Ruta 1/16</v>
      </c>
      <c r="O3" s="3" t="str">
        <f>IF($K3,H4,"")</f>
        <v/>
      </c>
      <c r="S3" t="str">
        <f t="shared" ref="S3:S9" si="4">IF($K3,A5,IF(T3,A3,""))</f>
        <v/>
      </c>
      <c r="T3" s="14">
        <f>IF(AND(NOT(ISNUMBER(D2)),NOT(ISNUMBER(D3)),NOT(ISNUMBER(D4)),NOT(ISNUMBER(D5))),1,0)</f>
        <v>0</v>
      </c>
      <c r="AA3" s="14">
        <f>IF(AD2&lt;&gt;1,AA2,AA2+1)</f>
        <v>1</v>
      </c>
      <c r="AB3" s="14">
        <f t="shared" ref="AB3:AB7" si="5">IF(AA3&lt;&gt;AA2,0,AB2+1)</f>
        <v>0</v>
      </c>
      <c r="AC3" s="14">
        <f>AA3*100+AB3</f>
        <v>100</v>
      </c>
      <c r="AD3" s="28">
        <f t="shared" ref="AD3:AD66" si="6">IFERROR(IF(MATCH($AC3+1,$M:$M,0),0,1),1)</f>
        <v>0</v>
      </c>
      <c r="AE3" s="5" t="str">
        <f t="shared" ref="AE3:AE7" si="7">INDEX(N:N,MATCH($AA3,$J:$J,0))</f>
        <v>Ruta 1/16</v>
      </c>
      <c r="AF3" s="5" t="str">
        <f t="shared" ref="AF3:AF7" si="8">IFERROR(INDEX(N:N,MATCH($AC3,$M:$M,0)),"")</f>
        <v>Ruta 1/16</v>
      </c>
      <c r="AG3" s="15" t="str">
        <f t="shared" si="0"/>
        <v/>
      </c>
      <c r="AH3" s="15"/>
      <c r="AI3" s="15"/>
      <c r="AJ3" s="15"/>
      <c r="AK3" s="5" t="str">
        <f>IFERROR(INDEX(S:S,MATCH($AC3,$M:$M,0)),"")</f>
        <v/>
      </c>
      <c r="AL3" s="3">
        <f t="shared" ref="AL3:AL7" si="9">IF(AE3=AF3,1,0)</f>
        <v>1</v>
      </c>
      <c r="AM3" s="3" t="str">
        <f t="shared" ref="AM3:AM66" si="10">MID($AE3,$AR3+1,$AQ3-$AS3-1)</f>
        <v>1</v>
      </c>
      <c r="AN3" s="3" t="str">
        <f t="shared" ref="AN3:AN66" si="11">MID($AE3,$AS3+1,$AQ3-$AS3)</f>
        <v>16</v>
      </c>
      <c r="AO3" s="3">
        <f t="shared" ref="AO3:AO4" si="12">IF(AL3,0,AO2+1)</f>
        <v>0</v>
      </c>
      <c r="AP3" s="3">
        <v>0</v>
      </c>
      <c r="AQ3" s="30">
        <f t="shared" ref="AQ3:AQ7" si="13">LEN(AE3)</f>
        <v>9</v>
      </c>
      <c r="AR3" s="30">
        <f t="shared" ref="AR3:AR7" si="14">FIND(" ",AE3)</f>
        <v>5</v>
      </c>
      <c r="AS3" s="3">
        <f t="shared" ref="AS3:AS7" si="15">FIND("/",AE3)</f>
        <v>7</v>
      </c>
    </row>
    <row r="4" spans="1:45" x14ac:dyDescent="0.25">
      <c r="A4" s="13" t="s">
        <v>275</v>
      </c>
      <c r="B4" t="e">
        <f t="shared" ref="B4:B10" si="16">FIND($B$2,A4)</f>
        <v>#VALUE!</v>
      </c>
      <c r="C4" t="e">
        <f t="shared" ref="C4:C10" si="17">FIND($C$2,A4)</f>
        <v>#VALUE!</v>
      </c>
      <c r="D4" t="e">
        <f t="shared" ref="D4:D10" si="18">IFERROR(B4,C4)</f>
        <v>#VALUE!</v>
      </c>
      <c r="E4">
        <f t="shared" ref="E4:E10" si="19">LEN(A4)</f>
        <v>55</v>
      </c>
      <c r="F4" s="1" t="str">
        <f t="shared" ref="F4:F67" si="20">IFERROR(VALUE(LEFT($A4,$D4-1)),"")</f>
        <v/>
      </c>
      <c r="G4" s="1" t="str">
        <f t="shared" ref="G4:G67" si="21">IFERROR(VALUE(RIGHT($A4,$E4-$D4)),"")</f>
        <v/>
      </c>
      <c r="H4" s="1" t="str">
        <f t="shared" ref="H4:H10" si="22">TEXT(F4,"00")&amp;":"&amp;TEXT(G4,"00")</f>
        <v>:</v>
      </c>
      <c r="I4">
        <f>IFERROR(FIND("Ruta",A4),0)</f>
        <v>0</v>
      </c>
      <c r="J4" s="3">
        <f>I4+J3</f>
        <v>1</v>
      </c>
      <c r="K4" s="3">
        <f t="shared" ref="K4:K10" si="23">IF(AND(ISNUMBER(G5)),1,0)</f>
        <v>1</v>
      </c>
      <c r="L4" s="3">
        <f t="shared" ref="L4:L10" si="24">IF(I4=1,0,L3+K4+T4)</f>
        <v>1</v>
      </c>
      <c r="M4" s="3">
        <f t="shared" ref="M4:M10" si="25">J4*100+L4</f>
        <v>101</v>
      </c>
      <c r="N4" t="str">
        <f>IF($J4,A4,IF(I4=1,A4,""))</f>
        <v>Echegaray y Caballero (esq. Puente de Hierro - Pd. Bus)</v>
      </c>
      <c r="O4" s="3" t="str">
        <f t="shared" ref="O4:O10" si="26">IF($K4,H5,"")</f>
        <v>06:52</v>
      </c>
      <c r="S4" t="str">
        <f t="shared" si="4"/>
        <v>Opel Planta en Figueruelas</v>
      </c>
      <c r="T4" s="14">
        <f>IF(AND(NOT(ISNUMBER(D3)),NOT(ISNUMBER(D4)),NOT(ISNUMBER(D5)),NOT(ISNUMBER(D6))),1,0)</f>
        <v>0</v>
      </c>
      <c r="AA4" s="14">
        <f t="shared" ref="AA4:AA7" si="27">IF(AD3&lt;&gt;1,AA3,AA3+1)</f>
        <v>1</v>
      </c>
      <c r="AB4" s="14">
        <f t="shared" si="5"/>
        <v>1</v>
      </c>
      <c r="AC4" s="14">
        <f t="shared" ref="AC4:AC7" si="28">AA4*100+AB4</f>
        <v>101</v>
      </c>
      <c r="AD4" s="28">
        <f t="shared" si="6"/>
        <v>0</v>
      </c>
      <c r="AE4" s="5" t="str">
        <f t="shared" si="7"/>
        <v>Ruta 1/16</v>
      </c>
      <c r="AF4" s="5" t="str">
        <f t="shared" si="8"/>
        <v>Echegaray y Caballero (esq. Puente de Hierro - Pd. Bus)</v>
      </c>
      <c r="AG4" s="15" t="str">
        <f t="shared" si="0"/>
        <v>06:52</v>
      </c>
      <c r="AH4" s="15"/>
      <c r="AI4" s="15"/>
      <c r="AJ4" s="15"/>
      <c r="AK4" s="5" t="str">
        <f>IFERROR(INDEX(S:S,MATCH($AC4,$M:$M,0)),"")</f>
        <v>Opel Planta en Figueruelas</v>
      </c>
      <c r="AL4" s="3">
        <f t="shared" si="9"/>
        <v>0</v>
      </c>
      <c r="AM4" s="3" t="str">
        <f t="shared" si="10"/>
        <v>1</v>
      </c>
      <c r="AN4" s="3" t="str">
        <f t="shared" si="11"/>
        <v>16</v>
      </c>
      <c r="AO4" s="3">
        <f t="shared" si="12"/>
        <v>1</v>
      </c>
      <c r="AP4" s="3">
        <f>AP3+1</f>
        <v>1</v>
      </c>
      <c r="AQ4" s="30">
        <f t="shared" si="13"/>
        <v>9</v>
      </c>
      <c r="AR4" s="30">
        <f t="shared" si="14"/>
        <v>5</v>
      </c>
      <c r="AS4" s="3">
        <f t="shared" si="15"/>
        <v>7</v>
      </c>
    </row>
    <row r="5" spans="1:45" x14ac:dyDescent="0.25">
      <c r="A5" s="13" t="s">
        <v>291</v>
      </c>
      <c r="B5">
        <f t="shared" si="16"/>
        <v>2</v>
      </c>
      <c r="C5" t="e">
        <f t="shared" si="17"/>
        <v>#VALUE!</v>
      </c>
      <c r="D5">
        <f t="shared" si="18"/>
        <v>2</v>
      </c>
      <c r="E5">
        <f t="shared" si="19"/>
        <v>4</v>
      </c>
      <c r="F5" s="1">
        <f t="shared" si="20"/>
        <v>6</v>
      </c>
      <c r="G5" s="1">
        <f t="shared" si="21"/>
        <v>52</v>
      </c>
      <c r="H5" s="1" t="str">
        <f t="shared" si="22"/>
        <v>06:52</v>
      </c>
      <c r="I5">
        <f t="shared" ref="I5:I11" si="29">IFERROR(FIND("Ruta",A5),0)</f>
        <v>0</v>
      </c>
      <c r="J5" s="3">
        <f t="shared" ref="J5:J11" si="30">I5+J4</f>
        <v>1</v>
      </c>
      <c r="K5" s="3">
        <f t="shared" si="23"/>
        <v>0</v>
      </c>
      <c r="L5" s="3">
        <f t="shared" si="24"/>
        <v>1</v>
      </c>
      <c r="M5" s="3">
        <f t="shared" si="25"/>
        <v>101</v>
      </c>
      <c r="N5" t="str">
        <f t="shared" ref="N5:N11" si="31">IF($J5,A5,IF(I5=1,A5,""))</f>
        <v>6'52</v>
      </c>
      <c r="O5" s="3" t="str">
        <f t="shared" si="26"/>
        <v/>
      </c>
      <c r="S5" t="str">
        <f t="shared" si="4"/>
        <v/>
      </c>
      <c r="T5" s="14">
        <f t="shared" ref="T5:T11" si="32">IF(AND(NOT(ISNUMBER(D4)),NOT(ISNUMBER(D5)),NOT(ISNUMBER(D6)),NOT(ISNUMBER(D7))),1,0)</f>
        <v>0</v>
      </c>
      <c r="AA5" s="14">
        <f t="shared" si="27"/>
        <v>1</v>
      </c>
      <c r="AB5" s="14">
        <f t="shared" si="5"/>
        <v>2</v>
      </c>
      <c r="AC5" s="14">
        <f t="shared" si="28"/>
        <v>102</v>
      </c>
      <c r="AD5" s="28">
        <f t="shared" si="6"/>
        <v>0</v>
      </c>
      <c r="AE5" s="5" t="str">
        <f t="shared" si="7"/>
        <v>Ruta 1/16</v>
      </c>
      <c r="AF5" s="5" t="str">
        <f t="shared" si="8"/>
        <v>Avd. Puente del Pilar (esq. A. Solans - Pd. Bus)</v>
      </c>
      <c r="AG5" s="15" t="str">
        <f t="shared" si="0"/>
        <v>06:53</v>
      </c>
      <c r="AH5" s="15"/>
      <c r="AI5" s="15"/>
      <c r="AJ5" s="15"/>
      <c r="AK5" s="5" t="str">
        <f>IFERROR(INDEX(S:S,MATCH($AC5,$M:$M,0)),"")</f>
        <v>Avd. Real Zaragoza (nº 29 - Pd. Bus)</v>
      </c>
      <c r="AL5" s="3">
        <f t="shared" si="9"/>
        <v>0</v>
      </c>
      <c r="AM5" s="3" t="str">
        <f t="shared" si="10"/>
        <v>1</v>
      </c>
      <c r="AN5" s="3" t="str">
        <f t="shared" si="11"/>
        <v>16</v>
      </c>
      <c r="AO5" s="3">
        <f t="shared" ref="AO5:AO8" si="33">IF(AL5,0,AO4+1)</f>
        <v>2</v>
      </c>
      <c r="AP5" s="3">
        <f t="shared" ref="AP5:AP68" si="34">AP4+1</f>
        <v>2</v>
      </c>
      <c r="AQ5" s="30">
        <f t="shared" si="13"/>
        <v>9</v>
      </c>
      <c r="AR5" s="30">
        <f t="shared" si="14"/>
        <v>5</v>
      </c>
      <c r="AS5" s="3">
        <f t="shared" si="15"/>
        <v>7</v>
      </c>
    </row>
    <row r="6" spans="1:45" x14ac:dyDescent="0.25">
      <c r="A6" s="13" t="s">
        <v>21</v>
      </c>
      <c r="B6" t="e">
        <f t="shared" si="16"/>
        <v>#VALUE!</v>
      </c>
      <c r="C6" t="e">
        <f t="shared" si="17"/>
        <v>#VALUE!</v>
      </c>
      <c r="D6" t="e">
        <f t="shared" si="18"/>
        <v>#VALUE!</v>
      </c>
      <c r="E6">
        <f t="shared" si="19"/>
        <v>26</v>
      </c>
      <c r="F6" s="1" t="str">
        <f t="shared" si="20"/>
        <v/>
      </c>
      <c r="G6" s="1" t="str">
        <f t="shared" si="21"/>
        <v/>
      </c>
      <c r="H6" s="1" t="str">
        <f t="shared" si="22"/>
        <v>:</v>
      </c>
      <c r="I6">
        <f t="shared" si="29"/>
        <v>0</v>
      </c>
      <c r="J6" s="3">
        <f t="shared" si="30"/>
        <v>1</v>
      </c>
      <c r="K6" s="3">
        <f t="shared" si="23"/>
        <v>0</v>
      </c>
      <c r="L6" s="3">
        <f t="shared" si="24"/>
        <v>1</v>
      </c>
      <c r="M6" s="3">
        <f t="shared" si="25"/>
        <v>101</v>
      </c>
      <c r="N6" t="str">
        <f t="shared" si="31"/>
        <v>Opel Planta en Figueruelas</v>
      </c>
      <c r="O6" s="3" t="str">
        <f t="shared" si="26"/>
        <v/>
      </c>
      <c r="S6" t="str">
        <f t="shared" si="4"/>
        <v/>
      </c>
      <c r="T6" s="14">
        <f t="shared" si="32"/>
        <v>0</v>
      </c>
      <c r="AA6" s="14">
        <f t="shared" si="27"/>
        <v>1</v>
      </c>
      <c r="AB6" s="14">
        <f t="shared" si="5"/>
        <v>3</v>
      </c>
      <c r="AC6" s="14">
        <f t="shared" si="28"/>
        <v>103</v>
      </c>
      <c r="AD6" s="28">
        <f t="shared" si="6"/>
        <v>0</v>
      </c>
      <c r="AE6" s="5" t="str">
        <f t="shared" si="7"/>
        <v>Ruta 1/16</v>
      </c>
      <c r="AF6" s="5" t="str">
        <f t="shared" si="8"/>
        <v>Avd. Cataluña (esq. Pº Longares - Pd. Bus)</v>
      </c>
      <c r="AG6" s="15" t="str">
        <f t="shared" si="0"/>
        <v>06:54</v>
      </c>
      <c r="AH6" s="15"/>
      <c r="AI6" s="15"/>
      <c r="AJ6" s="15"/>
      <c r="AK6" s="5" t="str">
        <f>IFERROR(INDEX(S:S,MATCH($AC6,$M:$M,0)),"")</f>
        <v>Avd. Santa Isabel (plaza Serrano - Pd. Bus)</v>
      </c>
      <c r="AL6" s="3">
        <f t="shared" si="9"/>
        <v>0</v>
      </c>
      <c r="AM6" s="3" t="str">
        <f t="shared" si="10"/>
        <v>1</v>
      </c>
      <c r="AN6" s="3" t="str">
        <f t="shared" si="11"/>
        <v>16</v>
      </c>
      <c r="AO6" s="3">
        <f t="shared" si="33"/>
        <v>3</v>
      </c>
      <c r="AP6" s="3">
        <f t="shared" si="34"/>
        <v>3</v>
      </c>
      <c r="AQ6" s="30">
        <f t="shared" si="13"/>
        <v>9</v>
      </c>
      <c r="AR6" s="30">
        <f t="shared" si="14"/>
        <v>5</v>
      </c>
      <c r="AS6" s="3">
        <f t="shared" si="15"/>
        <v>7</v>
      </c>
    </row>
    <row r="7" spans="1:45" x14ac:dyDescent="0.25">
      <c r="A7" s="13" t="s">
        <v>276</v>
      </c>
      <c r="B7" t="e">
        <f t="shared" si="16"/>
        <v>#VALUE!</v>
      </c>
      <c r="C7" t="e">
        <f t="shared" si="17"/>
        <v>#VALUE!</v>
      </c>
      <c r="D7" t="e">
        <f t="shared" si="18"/>
        <v>#VALUE!</v>
      </c>
      <c r="E7">
        <f t="shared" si="19"/>
        <v>48</v>
      </c>
      <c r="F7" s="1" t="str">
        <f t="shared" si="20"/>
        <v/>
      </c>
      <c r="G7" s="1" t="str">
        <f t="shared" si="21"/>
        <v/>
      </c>
      <c r="H7" s="1" t="str">
        <f t="shared" si="22"/>
        <v>:</v>
      </c>
      <c r="I7">
        <f t="shared" si="29"/>
        <v>0</v>
      </c>
      <c r="J7" s="3">
        <f t="shared" si="30"/>
        <v>1</v>
      </c>
      <c r="K7" s="3">
        <f t="shared" si="23"/>
        <v>1</v>
      </c>
      <c r="L7" s="3">
        <f t="shared" si="24"/>
        <v>2</v>
      </c>
      <c r="M7" s="3">
        <f t="shared" si="25"/>
        <v>102</v>
      </c>
      <c r="N7" t="str">
        <f t="shared" si="31"/>
        <v>Avd. Puente del Pilar (esq. A. Solans - Pd. Bus)</v>
      </c>
      <c r="O7" s="3" t="str">
        <f t="shared" si="26"/>
        <v>06:53</v>
      </c>
      <c r="S7" t="str">
        <f t="shared" si="4"/>
        <v>Avd. Real Zaragoza (nº 29 - Pd. Bus)</v>
      </c>
      <c r="T7" s="14">
        <f t="shared" si="32"/>
        <v>0</v>
      </c>
      <c r="AA7" s="14">
        <f t="shared" si="27"/>
        <v>1</v>
      </c>
      <c r="AB7" s="14">
        <f t="shared" si="5"/>
        <v>4</v>
      </c>
      <c r="AC7" s="14">
        <f t="shared" si="28"/>
        <v>104</v>
      </c>
      <c r="AD7" s="28">
        <f t="shared" si="6"/>
        <v>0</v>
      </c>
      <c r="AE7" s="5" t="str">
        <f t="shared" si="7"/>
        <v>Ruta 1/16</v>
      </c>
      <c r="AF7" s="5" t="str">
        <f t="shared" si="8"/>
        <v>Avd. Cataluña, nº 126 (Pd. Bus)</v>
      </c>
      <c r="AG7" s="15" t="str">
        <f t="shared" si="0"/>
        <v>06:56</v>
      </c>
      <c r="AH7" s="15"/>
      <c r="AI7" s="15"/>
      <c r="AJ7" s="15"/>
      <c r="AK7" s="5" t="str">
        <f>IFERROR(INDEX(S:S,MATCH($AC7,$M:$M,0)),"")</f>
        <v>Avd. Santa Isabel (esq. Avd. Industria - Gasolinera/Pd. Bus)</v>
      </c>
      <c r="AL7" s="3">
        <f t="shared" si="9"/>
        <v>0</v>
      </c>
      <c r="AM7" s="3" t="str">
        <f t="shared" si="10"/>
        <v>1</v>
      </c>
      <c r="AN7" s="3" t="str">
        <f t="shared" si="11"/>
        <v>16</v>
      </c>
      <c r="AO7" s="3">
        <f t="shared" si="33"/>
        <v>4</v>
      </c>
      <c r="AP7" s="3">
        <f t="shared" si="34"/>
        <v>4</v>
      </c>
      <c r="AQ7" s="30">
        <f t="shared" si="13"/>
        <v>9</v>
      </c>
      <c r="AR7" s="30">
        <f t="shared" si="14"/>
        <v>5</v>
      </c>
      <c r="AS7" s="3">
        <f t="shared" si="15"/>
        <v>7</v>
      </c>
    </row>
    <row r="8" spans="1:45" x14ac:dyDescent="0.25">
      <c r="A8" s="13" t="s">
        <v>292</v>
      </c>
      <c r="B8">
        <f t="shared" si="16"/>
        <v>2</v>
      </c>
      <c r="C8" t="e">
        <f t="shared" si="17"/>
        <v>#VALUE!</v>
      </c>
      <c r="D8">
        <f t="shared" si="18"/>
        <v>2</v>
      </c>
      <c r="E8">
        <f t="shared" si="19"/>
        <v>4</v>
      </c>
      <c r="F8" s="1">
        <f t="shared" si="20"/>
        <v>6</v>
      </c>
      <c r="G8" s="1">
        <f t="shared" si="21"/>
        <v>53</v>
      </c>
      <c r="H8" s="1" t="str">
        <f t="shared" si="22"/>
        <v>06:53</v>
      </c>
      <c r="I8">
        <f t="shared" si="29"/>
        <v>0</v>
      </c>
      <c r="J8" s="3">
        <f t="shared" si="30"/>
        <v>1</v>
      </c>
      <c r="K8" s="3">
        <f t="shared" si="23"/>
        <v>0</v>
      </c>
      <c r="L8" s="3">
        <f t="shared" si="24"/>
        <v>2</v>
      </c>
      <c r="M8" s="3">
        <f t="shared" si="25"/>
        <v>102</v>
      </c>
      <c r="N8" t="str">
        <f t="shared" si="31"/>
        <v>6'53</v>
      </c>
      <c r="O8" s="3" t="str">
        <f t="shared" si="26"/>
        <v/>
      </c>
      <c r="S8" t="str">
        <f t="shared" si="4"/>
        <v/>
      </c>
      <c r="T8" s="14">
        <f t="shared" si="32"/>
        <v>0</v>
      </c>
      <c r="AA8" s="36">
        <f t="shared" ref="AA8:AA71" si="35">IF(AD7&lt;&gt;1,AA7,AA7+1)</f>
        <v>1</v>
      </c>
      <c r="AB8" s="36">
        <f t="shared" ref="AB8:AB71" si="36">IF(AA8&lt;&gt;AA7,0,AB7+1)</f>
        <v>5</v>
      </c>
      <c r="AC8" s="36">
        <f t="shared" ref="AC8:AC71" si="37">AA8*100+AB8</f>
        <v>105</v>
      </c>
      <c r="AD8" s="28">
        <f t="shared" si="6"/>
        <v>0</v>
      </c>
      <c r="AE8" s="5" t="str">
        <f t="shared" ref="AE8:AE71" si="38">INDEX(N:N,MATCH($AA8,$J:$J,0))</f>
        <v>Ruta 1/16</v>
      </c>
      <c r="AF8" s="5" t="str">
        <f t="shared" ref="AF8:AF71" si="39">IFERROR(INDEX(N:N,MATCH($AC8,$M:$M,0)),"")</f>
        <v>Avd. Cataluña, nº 189 (frente Los Charros)</v>
      </c>
      <c r="AG8" s="15" t="str">
        <f t="shared" ref="AG8:AG71" si="40">IFERROR(INDEX(O:O,MATCH($AC8,$M:$M,0)),"")</f>
        <v>06:58</v>
      </c>
      <c r="AH8" s="15"/>
      <c r="AI8" s="15"/>
      <c r="AJ8" s="15"/>
      <c r="AK8" s="5" t="str">
        <f t="shared" ref="AK8:AK71" si="41">IFERROR(INDEX(S:S,MATCH($AC8,$M:$M,0)),"")</f>
        <v>Avd. Cataluña (CAF - Pd. Bus)</v>
      </c>
      <c r="AL8" s="3">
        <f t="shared" ref="AL8:AL71" si="42">IF(AE8=AF8,1,0)</f>
        <v>0</v>
      </c>
      <c r="AM8" s="3" t="str">
        <f t="shared" si="10"/>
        <v>1</v>
      </c>
      <c r="AN8" s="3" t="str">
        <f t="shared" si="11"/>
        <v>16</v>
      </c>
      <c r="AO8" s="3">
        <f t="shared" si="33"/>
        <v>5</v>
      </c>
      <c r="AP8" s="3">
        <f t="shared" si="34"/>
        <v>5</v>
      </c>
      <c r="AQ8" s="30">
        <f t="shared" ref="AQ8:AQ71" si="43">LEN(AE8)</f>
        <v>9</v>
      </c>
      <c r="AR8" s="30">
        <f t="shared" ref="AR8:AR71" si="44">FIND(" ",AE8)</f>
        <v>5</v>
      </c>
      <c r="AS8" s="3">
        <f t="shared" ref="AS8:AS71" si="45">FIND("/",AE8)</f>
        <v>7</v>
      </c>
    </row>
    <row r="9" spans="1:45" x14ac:dyDescent="0.25">
      <c r="A9" s="13" t="s">
        <v>293</v>
      </c>
      <c r="B9" t="e">
        <f t="shared" si="16"/>
        <v>#VALUE!</v>
      </c>
      <c r="C9" t="e">
        <f t="shared" si="17"/>
        <v>#VALUE!</v>
      </c>
      <c r="D9" t="e">
        <f t="shared" si="18"/>
        <v>#VALUE!</v>
      </c>
      <c r="E9">
        <f t="shared" si="19"/>
        <v>36</v>
      </c>
      <c r="F9" s="1" t="str">
        <f t="shared" si="20"/>
        <v/>
      </c>
      <c r="G9" s="1" t="str">
        <f t="shared" si="21"/>
        <v/>
      </c>
      <c r="H9" s="1" t="str">
        <f t="shared" si="22"/>
        <v>:</v>
      </c>
      <c r="I9">
        <f t="shared" si="29"/>
        <v>0</v>
      </c>
      <c r="J9" s="3">
        <f t="shared" si="30"/>
        <v>1</v>
      </c>
      <c r="K9" s="3">
        <f t="shared" si="23"/>
        <v>0</v>
      </c>
      <c r="L9" s="3">
        <f t="shared" si="24"/>
        <v>2</v>
      </c>
      <c r="M9" s="3">
        <f t="shared" si="25"/>
        <v>102</v>
      </c>
      <c r="N9" t="str">
        <f t="shared" si="31"/>
        <v>Avd. Real Zaragoza (nº 29 - Pd. Bus)</v>
      </c>
      <c r="O9" s="3" t="str">
        <f t="shared" si="26"/>
        <v/>
      </c>
      <c r="S9" t="str">
        <f t="shared" si="4"/>
        <v/>
      </c>
      <c r="T9" s="14">
        <f t="shared" si="32"/>
        <v>0</v>
      </c>
      <c r="AA9" s="36">
        <f t="shared" si="35"/>
        <v>1</v>
      </c>
      <c r="AB9" s="36">
        <f t="shared" si="36"/>
        <v>6</v>
      </c>
      <c r="AC9" s="36">
        <f t="shared" si="37"/>
        <v>106</v>
      </c>
      <c r="AD9" s="28">
        <f t="shared" si="6"/>
        <v>0</v>
      </c>
      <c r="AE9" s="5" t="str">
        <f t="shared" si="38"/>
        <v>Ruta 1/16</v>
      </c>
      <c r="AF9" s="5" t="str">
        <f t="shared" si="39"/>
        <v>Avd. Cataluña, nº 291 (frente CAF - Pd. Bus)</v>
      </c>
      <c r="AG9" s="15" t="str">
        <f t="shared" si="40"/>
        <v>07:00</v>
      </c>
      <c r="AH9" s="15"/>
      <c r="AI9" s="15"/>
      <c r="AJ9" s="15"/>
      <c r="AK9" s="5" t="str">
        <f t="shared" si="41"/>
        <v>Avd. Cataluña, nº 189</v>
      </c>
      <c r="AL9" s="3">
        <f t="shared" si="42"/>
        <v>0</v>
      </c>
      <c r="AM9" s="3" t="str">
        <f t="shared" si="10"/>
        <v>1</v>
      </c>
      <c r="AN9" s="3" t="str">
        <f t="shared" si="11"/>
        <v>16</v>
      </c>
      <c r="AO9" s="3">
        <f t="shared" ref="AO9:AO72" si="46">IF(AL9,0,AO8+1)</f>
        <v>6</v>
      </c>
      <c r="AP9" s="3">
        <f t="shared" si="34"/>
        <v>6</v>
      </c>
      <c r="AQ9" s="30">
        <f t="shared" si="43"/>
        <v>9</v>
      </c>
      <c r="AR9" s="30">
        <f t="shared" si="44"/>
        <v>5</v>
      </c>
      <c r="AS9" s="3">
        <f t="shared" si="45"/>
        <v>7</v>
      </c>
    </row>
    <row r="10" spans="1:45" x14ac:dyDescent="0.25">
      <c r="A10" s="13" t="s">
        <v>277</v>
      </c>
      <c r="B10" t="e">
        <f t="shared" si="16"/>
        <v>#VALUE!</v>
      </c>
      <c r="C10" t="e">
        <f t="shared" si="17"/>
        <v>#VALUE!</v>
      </c>
      <c r="D10" t="e">
        <f t="shared" si="18"/>
        <v>#VALUE!</v>
      </c>
      <c r="E10">
        <f t="shared" si="19"/>
        <v>42</v>
      </c>
      <c r="F10" s="1" t="str">
        <f t="shared" si="20"/>
        <v/>
      </c>
      <c r="G10" s="1" t="str">
        <f t="shared" si="21"/>
        <v/>
      </c>
      <c r="H10" s="1" t="str">
        <f t="shared" si="22"/>
        <v>:</v>
      </c>
      <c r="I10">
        <f t="shared" si="29"/>
        <v>0</v>
      </c>
      <c r="J10" s="3">
        <f t="shared" si="30"/>
        <v>1</v>
      </c>
      <c r="K10" s="3">
        <f t="shared" si="23"/>
        <v>1</v>
      </c>
      <c r="L10" s="3">
        <f t="shared" si="24"/>
        <v>3</v>
      </c>
      <c r="M10" s="3">
        <f t="shared" si="25"/>
        <v>103</v>
      </c>
      <c r="N10" t="str">
        <f t="shared" si="31"/>
        <v>Avd. Cataluña (esq. Pº Longares - Pd. Bus)</v>
      </c>
      <c r="O10" s="3" t="str">
        <f t="shared" si="26"/>
        <v>06:54</v>
      </c>
      <c r="S10" t="str">
        <f t="shared" ref="S10:S73" si="47">IF($K10,A12,IF(T10,A10,""))</f>
        <v>Avd. Santa Isabel (plaza Serrano - Pd. Bus)</v>
      </c>
      <c r="T10" s="36">
        <f t="shared" si="32"/>
        <v>0</v>
      </c>
      <c r="AA10" s="36">
        <f t="shared" si="35"/>
        <v>1</v>
      </c>
      <c r="AB10" s="36">
        <f t="shared" si="36"/>
        <v>7</v>
      </c>
      <c r="AC10" s="36">
        <f t="shared" si="37"/>
        <v>107</v>
      </c>
      <c r="AD10" s="28">
        <f t="shared" si="6"/>
        <v>0</v>
      </c>
      <c r="AE10" s="5" t="str">
        <f t="shared" si="38"/>
        <v>Ruta 1/16</v>
      </c>
      <c r="AF10" s="5" t="str">
        <f t="shared" si="39"/>
        <v>Avd. Santa Isabel (frente Avd. de la Industria - Pd. Bus)</v>
      </c>
      <c r="AG10" s="15" t="str">
        <f t="shared" si="40"/>
        <v>07:02</v>
      </c>
      <c r="AH10" s="15"/>
      <c r="AI10" s="15"/>
      <c r="AJ10" s="15"/>
      <c r="AK10" s="5" t="str">
        <f t="shared" si="41"/>
        <v>Avd. Cataluña (frente Felisa Galé)</v>
      </c>
      <c r="AL10" s="3">
        <f t="shared" si="42"/>
        <v>0</v>
      </c>
      <c r="AM10" s="3" t="str">
        <f t="shared" si="10"/>
        <v>1</v>
      </c>
      <c r="AN10" s="3" t="str">
        <f t="shared" si="11"/>
        <v>16</v>
      </c>
      <c r="AO10" s="3">
        <f t="shared" si="46"/>
        <v>7</v>
      </c>
      <c r="AP10" s="3">
        <f t="shared" si="34"/>
        <v>7</v>
      </c>
      <c r="AQ10" s="30">
        <f t="shared" si="43"/>
        <v>9</v>
      </c>
      <c r="AR10" s="30">
        <f t="shared" si="44"/>
        <v>5</v>
      </c>
      <c r="AS10" s="3">
        <f t="shared" si="45"/>
        <v>7</v>
      </c>
    </row>
    <row r="11" spans="1:45" x14ac:dyDescent="0.25">
      <c r="A11" s="13" t="s">
        <v>294</v>
      </c>
      <c r="B11">
        <f t="shared" ref="B11:B74" si="48">FIND($B$2,A11)</f>
        <v>2</v>
      </c>
      <c r="C11" t="e">
        <f t="shared" ref="C11:C74" si="49">FIND($C$2,A11)</f>
        <v>#VALUE!</v>
      </c>
      <c r="D11">
        <f t="shared" ref="D11:D74" si="50">IFERROR(B11,C11)</f>
        <v>2</v>
      </c>
      <c r="E11">
        <f t="shared" ref="E11:E74" si="51">LEN(A11)</f>
        <v>4</v>
      </c>
      <c r="F11" s="1">
        <f t="shared" si="20"/>
        <v>6</v>
      </c>
      <c r="G11" s="1">
        <f t="shared" si="21"/>
        <v>54</v>
      </c>
      <c r="H11" s="1" t="str">
        <f t="shared" ref="H11:H74" si="52">TEXT(F11,"00")&amp;":"&amp;TEXT(G11,"00")</f>
        <v>06:54</v>
      </c>
      <c r="I11">
        <f t="shared" si="29"/>
        <v>0</v>
      </c>
      <c r="J11" s="3">
        <f t="shared" si="30"/>
        <v>1</v>
      </c>
      <c r="K11" s="3">
        <f t="shared" ref="K11:K74" si="53">IF(AND(ISNUMBER(G12)),1,0)</f>
        <v>0</v>
      </c>
      <c r="L11" s="3">
        <f t="shared" ref="L11:L74" si="54">IF(I11=1,0,L10+K11+T11)</f>
        <v>3</v>
      </c>
      <c r="M11" s="3">
        <f t="shared" ref="M11:M74" si="55">J11*100+L11</f>
        <v>103</v>
      </c>
      <c r="N11" t="str">
        <f t="shared" si="31"/>
        <v>6'54</v>
      </c>
      <c r="O11" s="3" t="str">
        <f t="shared" ref="O11:O74" si="56">IF($K11,H12,"")</f>
        <v/>
      </c>
      <c r="S11" t="str">
        <f t="shared" si="47"/>
        <v/>
      </c>
      <c r="T11" s="36">
        <f t="shared" si="32"/>
        <v>0</v>
      </c>
      <c r="AA11" s="36">
        <f t="shared" si="35"/>
        <v>1</v>
      </c>
      <c r="AB11" s="36">
        <f t="shared" si="36"/>
        <v>8</v>
      </c>
      <c r="AC11" s="36">
        <f t="shared" si="37"/>
        <v>108</v>
      </c>
      <c r="AD11" s="28">
        <f t="shared" si="6"/>
        <v>0</v>
      </c>
      <c r="AE11" s="5" t="str">
        <f t="shared" si="38"/>
        <v>Ruta 1/16</v>
      </c>
      <c r="AF11" s="5" t="str">
        <f t="shared" si="39"/>
        <v>Avd. Santa Isabel, nº 84 (frente Plaza Serrano - Pd. Bus)</v>
      </c>
      <c r="AG11" s="15" t="str">
        <f t="shared" si="40"/>
        <v>07:04</v>
      </c>
      <c r="AH11" s="15"/>
      <c r="AI11" s="15"/>
      <c r="AJ11" s="15"/>
      <c r="AK11" s="5" t="str">
        <f t="shared" si="41"/>
        <v>Avd. Cataluña (frente Pº Longares)</v>
      </c>
      <c r="AL11" s="3">
        <f t="shared" si="42"/>
        <v>0</v>
      </c>
      <c r="AM11" s="3" t="str">
        <f t="shared" si="10"/>
        <v>1</v>
      </c>
      <c r="AN11" s="3" t="str">
        <f t="shared" si="11"/>
        <v>16</v>
      </c>
      <c r="AO11" s="3">
        <f t="shared" si="46"/>
        <v>8</v>
      </c>
      <c r="AP11" s="3">
        <f t="shared" si="34"/>
        <v>8</v>
      </c>
      <c r="AQ11" s="30">
        <f t="shared" si="43"/>
        <v>9</v>
      </c>
      <c r="AR11" s="30">
        <f t="shared" si="44"/>
        <v>5</v>
      </c>
      <c r="AS11" s="3">
        <f t="shared" si="45"/>
        <v>7</v>
      </c>
    </row>
    <row r="12" spans="1:45" x14ac:dyDescent="0.25">
      <c r="A12" s="13" t="s">
        <v>295</v>
      </c>
      <c r="B12" t="e">
        <f t="shared" si="48"/>
        <v>#VALUE!</v>
      </c>
      <c r="C12" t="e">
        <f t="shared" si="49"/>
        <v>#VALUE!</v>
      </c>
      <c r="D12" t="e">
        <f t="shared" si="50"/>
        <v>#VALUE!</v>
      </c>
      <c r="E12">
        <f t="shared" si="51"/>
        <v>43</v>
      </c>
      <c r="F12" s="1" t="str">
        <f t="shared" si="20"/>
        <v/>
      </c>
      <c r="G12" s="1" t="str">
        <f t="shared" si="21"/>
        <v/>
      </c>
      <c r="H12" s="1" t="str">
        <f t="shared" si="52"/>
        <v>:</v>
      </c>
      <c r="I12">
        <f t="shared" ref="I12:I75" si="57">IFERROR(FIND("Ruta",A12),0)</f>
        <v>0</v>
      </c>
      <c r="J12" s="3">
        <f t="shared" ref="J12:J75" si="58">I12+J11</f>
        <v>1</v>
      </c>
      <c r="K12" s="3">
        <f t="shared" si="53"/>
        <v>0</v>
      </c>
      <c r="L12" s="3">
        <f t="shared" si="54"/>
        <v>3</v>
      </c>
      <c r="M12" s="3">
        <f t="shared" si="55"/>
        <v>103</v>
      </c>
      <c r="N12" t="str">
        <f t="shared" ref="N12:N75" si="59">IF($J12,A12,IF(I12=1,A12,""))</f>
        <v>Avd. Santa Isabel (plaza Serrano - Pd. Bus)</v>
      </c>
      <c r="O12" s="3" t="str">
        <f t="shared" si="56"/>
        <v/>
      </c>
      <c r="S12" t="str">
        <f t="shared" si="47"/>
        <v/>
      </c>
      <c r="T12" s="36">
        <f t="shared" ref="T12:T75" si="60">IF(AND(NOT(ISNUMBER(D11)),NOT(ISNUMBER(D12)),NOT(ISNUMBER(D13)),NOT(ISNUMBER(D14))),1,0)</f>
        <v>0</v>
      </c>
      <c r="AA12" s="36">
        <f t="shared" si="35"/>
        <v>1</v>
      </c>
      <c r="AB12" s="36">
        <f t="shared" si="36"/>
        <v>9</v>
      </c>
      <c r="AC12" s="36">
        <f t="shared" si="37"/>
        <v>109</v>
      </c>
      <c r="AD12" s="28">
        <f t="shared" si="6"/>
        <v>0</v>
      </c>
      <c r="AE12" s="5" t="str">
        <f t="shared" si="38"/>
        <v>Ruta 1/16</v>
      </c>
      <c r="AF12" s="5" t="str">
        <f t="shared" si="39"/>
        <v>Avd. Real Zaragoza, nº 65 ( Pd. Bus Villamayor)</v>
      </c>
      <c r="AG12" s="15" t="str">
        <f t="shared" si="40"/>
        <v>07:07</v>
      </c>
      <c r="AH12" s="15"/>
      <c r="AI12" s="15"/>
      <c r="AJ12" s="15"/>
      <c r="AK12" s="5" t="str">
        <f t="shared" si="41"/>
        <v>Avd. Puente del Pilar, nº 3 (Pd. Bus)</v>
      </c>
      <c r="AL12" s="3">
        <f t="shared" si="42"/>
        <v>0</v>
      </c>
      <c r="AM12" s="3" t="str">
        <f t="shared" si="10"/>
        <v>1</v>
      </c>
      <c r="AN12" s="3" t="str">
        <f t="shared" si="11"/>
        <v>16</v>
      </c>
      <c r="AO12" s="3">
        <f t="shared" si="46"/>
        <v>9</v>
      </c>
      <c r="AP12" s="3">
        <f t="shared" si="34"/>
        <v>9</v>
      </c>
      <c r="AQ12" s="30">
        <f t="shared" si="43"/>
        <v>9</v>
      </c>
      <c r="AR12" s="30">
        <f t="shared" si="44"/>
        <v>5</v>
      </c>
      <c r="AS12" s="3">
        <f t="shared" si="45"/>
        <v>7</v>
      </c>
    </row>
    <row r="13" spans="1:45" x14ac:dyDescent="0.25">
      <c r="A13" s="13" t="s">
        <v>278</v>
      </c>
      <c r="B13" t="e">
        <f t="shared" si="48"/>
        <v>#VALUE!</v>
      </c>
      <c r="C13">
        <f t="shared" si="49"/>
        <v>14</v>
      </c>
      <c r="D13">
        <f t="shared" si="50"/>
        <v>14</v>
      </c>
      <c r="E13">
        <f t="shared" si="51"/>
        <v>31</v>
      </c>
      <c r="F13" s="1" t="str">
        <f t="shared" si="20"/>
        <v/>
      </c>
      <c r="G13" s="1" t="str">
        <f t="shared" si="21"/>
        <v/>
      </c>
      <c r="H13" s="1" t="str">
        <f t="shared" si="52"/>
        <v>:</v>
      </c>
      <c r="I13">
        <f t="shared" si="57"/>
        <v>0</v>
      </c>
      <c r="J13" s="3">
        <f t="shared" si="58"/>
        <v>1</v>
      </c>
      <c r="K13" s="3">
        <f t="shared" si="53"/>
        <v>1</v>
      </c>
      <c r="L13" s="3">
        <f t="shared" si="54"/>
        <v>4</v>
      </c>
      <c r="M13" s="3">
        <f t="shared" si="55"/>
        <v>104</v>
      </c>
      <c r="N13" t="str">
        <f t="shared" si="59"/>
        <v>Avd. Cataluña, nº 126 (Pd. Bus)</v>
      </c>
      <c r="O13" s="3" t="str">
        <f t="shared" si="56"/>
        <v>06:56</v>
      </c>
      <c r="S13" t="str">
        <f t="shared" si="47"/>
        <v>Avd. Santa Isabel (esq. Avd. Industria - Gasolinera/Pd. Bus)</v>
      </c>
      <c r="T13" s="36">
        <f t="shared" si="60"/>
        <v>0</v>
      </c>
      <c r="AA13" s="36">
        <f t="shared" si="35"/>
        <v>1</v>
      </c>
      <c r="AB13" s="36">
        <f t="shared" si="36"/>
        <v>10</v>
      </c>
      <c r="AC13" s="36">
        <f t="shared" si="37"/>
        <v>110</v>
      </c>
      <c r="AD13" s="28">
        <f t="shared" si="6"/>
        <v>1</v>
      </c>
      <c r="AE13" s="5" t="str">
        <f t="shared" si="38"/>
        <v>Ruta 1/16</v>
      </c>
      <c r="AF13" s="5" t="str">
        <f t="shared" si="39"/>
        <v>Opel Planta en Figueruelas</v>
      </c>
      <c r="AG13" s="15" t="str">
        <f t="shared" si="40"/>
        <v>07:30</v>
      </c>
      <c r="AH13" s="15"/>
      <c r="AI13" s="15"/>
      <c r="AJ13" s="15"/>
      <c r="AK13" s="5" t="str">
        <f t="shared" si="41"/>
        <v>Echegaray y Caballero (puente de Hierro)</v>
      </c>
      <c r="AL13" s="3">
        <f t="shared" si="42"/>
        <v>0</v>
      </c>
      <c r="AM13" s="3" t="str">
        <f t="shared" si="10"/>
        <v>1</v>
      </c>
      <c r="AN13" s="3" t="str">
        <f t="shared" si="11"/>
        <v>16</v>
      </c>
      <c r="AO13" s="3">
        <f t="shared" si="46"/>
        <v>10</v>
      </c>
      <c r="AP13" s="3">
        <f t="shared" si="34"/>
        <v>10</v>
      </c>
      <c r="AQ13" s="30">
        <f t="shared" si="43"/>
        <v>9</v>
      </c>
      <c r="AR13" s="30">
        <f t="shared" si="44"/>
        <v>5</v>
      </c>
      <c r="AS13" s="3">
        <f t="shared" si="45"/>
        <v>7</v>
      </c>
    </row>
    <row r="14" spans="1:45" x14ac:dyDescent="0.25">
      <c r="A14" s="13" t="s">
        <v>296</v>
      </c>
      <c r="B14">
        <f t="shared" si="48"/>
        <v>2</v>
      </c>
      <c r="C14" t="e">
        <f t="shared" si="49"/>
        <v>#VALUE!</v>
      </c>
      <c r="D14">
        <f t="shared" si="50"/>
        <v>2</v>
      </c>
      <c r="E14">
        <f t="shared" si="51"/>
        <v>4</v>
      </c>
      <c r="F14" s="1">
        <f t="shared" si="20"/>
        <v>6</v>
      </c>
      <c r="G14" s="1">
        <f t="shared" si="21"/>
        <v>56</v>
      </c>
      <c r="H14" s="1" t="str">
        <f t="shared" si="52"/>
        <v>06:56</v>
      </c>
      <c r="I14">
        <f t="shared" si="57"/>
        <v>0</v>
      </c>
      <c r="J14" s="3">
        <f t="shared" si="58"/>
        <v>1</v>
      </c>
      <c r="K14" s="3">
        <f t="shared" si="53"/>
        <v>0</v>
      </c>
      <c r="L14" s="3">
        <f t="shared" si="54"/>
        <v>4</v>
      </c>
      <c r="M14" s="3">
        <f t="shared" si="55"/>
        <v>104</v>
      </c>
      <c r="N14" t="str">
        <f t="shared" si="59"/>
        <v>6'56</v>
      </c>
      <c r="O14" s="3" t="str">
        <f t="shared" si="56"/>
        <v/>
      </c>
      <c r="S14" t="str">
        <f t="shared" si="47"/>
        <v/>
      </c>
      <c r="T14" s="36">
        <f t="shared" si="60"/>
        <v>0</v>
      </c>
      <c r="AA14" s="36">
        <f t="shared" si="35"/>
        <v>2</v>
      </c>
      <c r="AB14" s="36">
        <f t="shared" si="36"/>
        <v>0</v>
      </c>
      <c r="AC14" s="36">
        <f t="shared" si="37"/>
        <v>200</v>
      </c>
      <c r="AD14" s="28">
        <f t="shared" si="6"/>
        <v>0</v>
      </c>
      <c r="AE14" s="5" t="str">
        <f t="shared" si="38"/>
        <v>Ruta 2/16</v>
      </c>
      <c r="AF14" s="5" t="str">
        <f t="shared" si="39"/>
        <v>Ruta 2/16</v>
      </c>
      <c r="AG14" s="15" t="str">
        <f t="shared" si="40"/>
        <v/>
      </c>
      <c r="AH14" s="15"/>
      <c r="AI14" s="15"/>
      <c r="AJ14" s="15"/>
      <c r="AK14" s="5" t="str">
        <f t="shared" si="41"/>
        <v/>
      </c>
      <c r="AL14" s="3">
        <f t="shared" si="42"/>
        <v>1</v>
      </c>
      <c r="AM14" s="3" t="str">
        <f t="shared" si="10"/>
        <v>2</v>
      </c>
      <c r="AN14" s="3" t="str">
        <f t="shared" si="11"/>
        <v>16</v>
      </c>
      <c r="AO14" s="3">
        <f t="shared" si="46"/>
        <v>0</v>
      </c>
      <c r="AP14" s="3">
        <f t="shared" si="34"/>
        <v>11</v>
      </c>
      <c r="AQ14" s="30">
        <f t="shared" si="43"/>
        <v>9</v>
      </c>
      <c r="AR14" s="30">
        <f t="shared" si="44"/>
        <v>5</v>
      </c>
      <c r="AS14" s="3">
        <f t="shared" si="45"/>
        <v>7</v>
      </c>
    </row>
    <row r="15" spans="1:45" x14ac:dyDescent="0.25">
      <c r="A15" s="13" t="s">
        <v>297</v>
      </c>
      <c r="B15" t="e">
        <f t="shared" si="48"/>
        <v>#VALUE!</v>
      </c>
      <c r="C15" t="e">
        <f t="shared" si="49"/>
        <v>#VALUE!</v>
      </c>
      <c r="D15" t="e">
        <f t="shared" si="50"/>
        <v>#VALUE!</v>
      </c>
      <c r="E15">
        <f t="shared" si="51"/>
        <v>60</v>
      </c>
      <c r="F15" s="1" t="str">
        <f t="shared" si="20"/>
        <v/>
      </c>
      <c r="G15" s="1" t="str">
        <f t="shared" si="21"/>
        <v/>
      </c>
      <c r="H15" s="1" t="str">
        <f t="shared" si="52"/>
        <v>:</v>
      </c>
      <c r="I15">
        <f t="shared" si="57"/>
        <v>0</v>
      </c>
      <c r="J15" s="3">
        <f t="shared" si="58"/>
        <v>1</v>
      </c>
      <c r="K15" s="3">
        <f t="shared" si="53"/>
        <v>0</v>
      </c>
      <c r="L15" s="3">
        <f t="shared" si="54"/>
        <v>4</v>
      </c>
      <c r="M15" s="3">
        <f t="shared" si="55"/>
        <v>104</v>
      </c>
      <c r="N15" t="str">
        <f t="shared" si="59"/>
        <v>Avd. Santa Isabel (esq. Avd. Industria - Gasolinera/Pd. Bus)</v>
      </c>
      <c r="O15" s="3" t="str">
        <f t="shared" si="56"/>
        <v/>
      </c>
      <c r="S15" t="str">
        <f t="shared" si="47"/>
        <v/>
      </c>
      <c r="T15" s="36">
        <f t="shared" si="60"/>
        <v>0</v>
      </c>
      <c r="AA15" s="36">
        <f t="shared" si="35"/>
        <v>2</v>
      </c>
      <c r="AB15" s="36">
        <f t="shared" si="36"/>
        <v>1</v>
      </c>
      <c r="AC15" s="36">
        <f t="shared" si="37"/>
        <v>201</v>
      </c>
      <c r="AD15" s="28">
        <f t="shared" si="6"/>
        <v>0</v>
      </c>
      <c r="AE15" s="5" t="str">
        <f t="shared" si="38"/>
        <v>Ruta 2/16</v>
      </c>
      <c r="AF15" s="5" t="str">
        <f t="shared" si="39"/>
        <v>Balbino Orensanz (esq. Alfonso Zapater - Pd. Bus)</v>
      </c>
      <c r="AG15" s="15" t="str">
        <f t="shared" si="40"/>
        <v>06:51</v>
      </c>
      <c r="AH15" s="15"/>
      <c r="AI15" s="15"/>
      <c r="AJ15" s="15"/>
      <c r="AK15" s="5" t="str">
        <f t="shared" si="41"/>
        <v>Opel Planta en Figueruelas</v>
      </c>
      <c r="AL15" s="3">
        <f t="shared" si="42"/>
        <v>0</v>
      </c>
      <c r="AM15" s="3" t="str">
        <f t="shared" si="10"/>
        <v>2</v>
      </c>
      <c r="AN15" s="3" t="str">
        <f t="shared" si="11"/>
        <v>16</v>
      </c>
      <c r="AO15" s="3">
        <f t="shared" si="46"/>
        <v>1</v>
      </c>
      <c r="AP15" s="3">
        <f t="shared" si="34"/>
        <v>12</v>
      </c>
      <c r="AQ15" s="30">
        <f t="shared" si="43"/>
        <v>9</v>
      </c>
      <c r="AR15" s="30">
        <f t="shared" si="44"/>
        <v>5</v>
      </c>
      <c r="AS15" s="3">
        <f t="shared" si="45"/>
        <v>7</v>
      </c>
    </row>
    <row r="16" spans="1:45" x14ac:dyDescent="0.25">
      <c r="A16" s="13" t="s">
        <v>265</v>
      </c>
      <c r="B16" t="e">
        <f t="shared" si="48"/>
        <v>#VALUE!</v>
      </c>
      <c r="C16">
        <f t="shared" si="49"/>
        <v>14</v>
      </c>
      <c r="D16">
        <f t="shared" si="50"/>
        <v>14</v>
      </c>
      <c r="E16">
        <f t="shared" si="51"/>
        <v>42</v>
      </c>
      <c r="F16" s="1" t="str">
        <f t="shared" si="20"/>
        <v/>
      </c>
      <c r="G16" s="1" t="str">
        <f t="shared" si="21"/>
        <v/>
      </c>
      <c r="H16" s="1" t="str">
        <f t="shared" si="52"/>
        <v>:</v>
      </c>
      <c r="I16">
        <f t="shared" si="57"/>
        <v>0</v>
      </c>
      <c r="J16" s="3">
        <f t="shared" si="58"/>
        <v>1</v>
      </c>
      <c r="K16" s="3">
        <f t="shared" si="53"/>
        <v>1</v>
      </c>
      <c r="L16" s="3">
        <f t="shared" si="54"/>
        <v>5</v>
      </c>
      <c r="M16" s="3">
        <f t="shared" si="55"/>
        <v>105</v>
      </c>
      <c r="N16" t="str">
        <f t="shared" si="59"/>
        <v>Avd. Cataluña, nº 189 (frente Los Charros)</v>
      </c>
      <c r="O16" s="3" t="str">
        <f t="shared" si="56"/>
        <v>06:58</v>
      </c>
      <c r="S16" t="str">
        <f t="shared" si="47"/>
        <v>Avd. Cataluña (CAF - Pd. Bus)</v>
      </c>
      <c r="T16" s="36">
        <f t="shared" si="60"/>
        <v>0</v>
      </c>
      <c r="AA16" s="36">
        <f t="shared" si="35"/>
        <v>2</v>
      </c>
      <c r="AB16" s="36">
        <f t="shared" si="36"/>
        <v>2</v>
      </c>
      <c r="AC16" s="36">
        <f t="shared" si="37"/>
        <v>202</v>
      </c>
      <c r="AD16" s="28">
        <f t="shared" si="6"/>
        <v>0</v>
      </c>
      <c r="AE16" s="5" t="str">
        <f t="shared" si="38"/>
        <v>Ruta 2/16</v>
      </c>
      <c r="AF16" s="5" t="str">
        <f t="shared" si="39"/>
        <v>Marqués de la Cadena (esq. Avd. La Jota - Pd. Bus)</v>
      </c>
      <c r="AG16" s="15" t="str">
        <f t="shared" si="40"/>
        <v>06:53</v>
      </c>
      <c r="AH16" s="15"/>
      <c r="AI16" s="15"/>
      <c r="AJ16" s="15"/>
      <c r="AK16" s="5" t="str">
        <f t="shared" si="41"/>
        <v>Avd. Pablo Gargallo (esq. C/ Berna - Pd. Bus)</v>
      </c>
      <c r="AL16" s="3">
        <f t="shared" si="42"/>
        <v>0</v>
      </c>
      <c r="AM16" s="3" t="str">
        <f t="shared" si="10"/>
        <v>2</v>
      </c>
      <c r="AN16" s="3" t="str">
        <f t="shared" si="11"/>
        <v>16</v>
      </c>
      <c r="AO16" s="3">
        <f t="shared" si="46"/>
        <v>2</v>
      </c>
      <c r="AP16" s="3">
        <f t="shared" si="34"/>
        <v>13</v>
      </c>
      <c r="AQ16" s="30">
        <f t="shared" si="43"/>
        <v>9</v>
      </c>
      <c r="AR16" s="30">
        <f t="shared" si="44"/>
        <v>5</v>
      </c>
      <c r="AS16" s="3">
        <f t="shared" si="45"/>
        <v>7</v>
      </c>
    </row>
    <row r="17" spans="1:45" x14ac:dyDescent="0.25">
      <c r="A17" s="13" t="s">
        <v>298</v>
      </c>
      <c r="B17">
        <f t="shared" si="48"/>
        <v>2</v>
      </c>
      <c r="C17" t="e">
        <f t="shared" si="49"/>
        <v>#VALUE!</v>
      </c>
      <c r="D17">
        <f t="shared" si="50"/>
        <v>2</v>
      </c>
      <c r="E17">
        <f t="shared" si="51"/>
        <v>4</v>
      </c>
      <c r="F17" s="1">
        <f t="shared" si="20"/>
        <v>6</v>
      </c>
      <c r="G17" s="1">
        <f t="shared" si="21"/>
        <v>58</v>
      </c>
      <c r="H17" s="1" t="str">
        <f t="shared" si="52"/>
        <v>06:58</v>
      </c>
      <c r="I17">
        <f t="shared" si="57"/>
        <v>0</v>
      </c>
      <c r="J17" s="3">
        <f t="shared" si="58"/>
        <v>1</v>
      </c>
      <c r="K17" s="3">
        <f t="shared" si="53"/>
        <v>0</v>
      </c>
      <c r="L17" s="3">
        <f t="shared" si="54"/>
        <v>5</v>
      </c>
      <c r="M17" s="3">
        <f t="shared" si="55"/>
        <v>105</v>
      </c>
      <c r="N17" t="str">
        <f t="shared" si="59"/>
        <v>6'58</v>
      </c>
      <c r="O17" s="3" t="str">
        <f t="shared" si="56"/>
        <v/>
      </c>
      <c r="S17" t="str">
        <f t="shared" si="47"/>
        <v/>
      </c>
      <c r="T17" s="36">
        <f t="shared" si="60"/>
        <v>0</v>
      </c>
      <c r="AA17" s="36">
        <f t="shared" si="35"/>
        <v>2</v>
      </c>
      <c r="AB17" s="36">
        <f t="shared" si="36"/>
        <v>3</v>
      </c>
      <c r="AC17" s="36">
        <f t="shared" si="37"/>
        <v>203</v>
      </c>
      <c r="AD17" s="28">
        <f t="shared" si="6"/>
        <v>0</v>
      </c>
      <c r="AE17" s="5" t="str">
        <f t="shared" si="38"/>
        <v>Ruta 2/16</v>
      </c>
      <c r="AF17" s="5" t="str">
        <f t="shared" si="39"/>
        <v>Marqués de la Cadena, (frente nº 57 Pd. Bus CAN)</v>
      </c>
      <c r="AG17" s="15" t="str">
        <f t="shared" si="40"/>
        <v>06:54</v>
      </c>
      <c r="AH17" s="15"/>
      <c r="AI17" s="15"/>
      <c r="AJ17" s="15"/>
      <c r="AK17" s="5" t="str">
        <f t="shared" si="41"/>
        <v>Pablo Gargallo, nº 95 (Pd. Bus)</v>
      </c>
      <c r="AL17" s="3">
        <f t="shared" si="42"/>
        <v>0</v>
      </c>
      <c r="AM17" s="3" t="str">
        <f t="shared" si="10"/>
        <v>2</v>
      </c>
      <c r="AN17" s="3" t="str">
        <f t="shared" si="11"/>
        <v>16</v>
      </c>
      <c r="AO17" s="3">
        <f t="shared" si="46"/>
        <v>3</v>
      </c>
      <c r="AP17" s="3">
        <f t="shared" si="34"/>
        <v>14</v>
      </c>
      <c r="AQ17" s="30">
        <f t="shared" si="43"/>
        <v>9</v>
      </c>
      <c r="AR17" s="30">
        <f t="shared" si="44"/>
        <v>5</v>
      </c>
      <c r="AS17" s="3">
        <f t="shared" si="45"/>
        <v>7</v>
      </c>
    </row>
    <row r="18" spans="1:45" x14ac:dyDescent="0.25">
      <c r="A18" s="13" t="s">
        <v>299</v>
      </c>
      <c r="B18" t="e">
        <f t="shared" si="48"/>
        <v>#VALUE!</v>
      </c>
      <c r="C18" t="e">
        <f t="shared" si="49"/>
        <v>#VALUE!</v>
      </c>
      <c r="D18" t="e">
        <f t="shared" si="50"/>
        <v>#VALUE!</v>
      </c>
      <c r="E18">
        <f t="shared" si="51"/>
        <v>29</v>
      </c>
      <c r="F18" s="1" t="str">
        <f t="shared" si="20"/>
        <v/>
      </c>
      <c r="G18" s="1" t="str">
        <f t="shared" si="21"/>
        <v/>
      </c>
      <c r="H18" s="1" t="str">
        <f t="shared" si="52"/>
        <v>:</v>
      </c>
      <c r="I18">
        <f t="shared" si="57"/>
        <v>0</v>
      </c>
      <c r="J18" s="3">
        <f t="shared" si="58"/>
        <v>1</v>
      </c>
      <c r="K18" s="3">
        <f t="shared" si="53"/>
        <v>0</v>
      </c>
      <c r="L18" s="3">
        <f t="shared" si="54"/>
        <v>5</v>
      </c>
      <c r="M18" s="3">
        <f t="shared" si="55"/>
        <v>105</v>
      </c>
      <c r="N18" t="str">
        <f t="shared" si="59"/>
        <v>Avd. Cataluña (CAF - Pd. Bus)</v>
      </c>
      <c r="O18" s="3" t="str">
        <f t="shared" si="56"/>
        <v/>
      </c>
      <c r="S18" t="str">
        <f t="shared" si="47"/>
        <v/>
      </c>
      <c r="T18" s="36">
        <f t="shared" si="60"/>
        <v>0</v>
      </c>
      <c r="AA18" s="36">
        <f t="shared" si="35"/>
        <v>2</v>
      </c>
      <c r="AB18" s="36">
        <f t="shared" si="36"/>
        <v>4</v>
      </c>
      <c r="AC18" s="36">
        <f t="shared" si="37"/>
        <v>204</v>
      </c>
      <c r="AD18" s="28">
        <f t="shared" si="6"/>
        <v>0</v>
      </c>
      <c r="AE18" s="5" t="str">
        <f t="shared" si="38"/>
        <v>Ruta 2/16</v>
      </c>
      <c r="AF18" s="5" t="str">
        <f t="shared" si="39"/>
        <v>Valle de Broto (esq. Valle Pineta - Bar La Parada)</v>
      </c>
      <c r="AG18" s="15" t="str">
        <f t="shared" si="40"/>
        <v>06:56</v>
      </c>
      <c r="AH18" s="15"/>
      <c r="AI18" s="15"/>
      <c r="AJ18" s="15"/>
      <c r="AK18" s="5" t="str">
        <f t="shared" si="41"/>
        <v>Pablo Gargallo, nº 77 Dpdo. (Pd. Bus)</v>
      </c>
      <c r="AL18" s="3">
        <f t="shared" si="42"/>
        <v>0</v>
      </c>
      <c r="AM18" s="3" t="str">
        <f t="shared" si="10"/>
        <v>2</v>
      </c>
      <c r="AN18" s="3" t="str">
        <f t="shared" si="11"/>
        <v>16</v>
      </c>
      <c r="AO18" s="3">
        <f t="shared" si="46"/>
        <v>4</v>
      </c>
      <c r="AP18" s="3">
        <f t="shared" si="34"/>
        <v>15</v>
      </c>
      <c r="AQ18" s="30">
        <f t="shared" si="43"/>
        <v>9</v>
      </c>
      <c r="AR18" s="30">
        <f t="shared" si="44"/>
        <v>5</v>
      </c>
      <c r="AS18" s="3">
        <f t="shared" si="45"/>
        <v>7</v>
      </c>
    </row>
    <row r="19" spans="1:45" x14ac:dyDescent="0.25">
      <c r="A19" s="13" t="s">
        <v>266</v>
      </c>
      <c r="B19" t="e">
        <f t="shared" si="48"/>
        <v>#VALUE!</v>
      </c>
      <c r="C19">
        <f t="shared" si="49"/>
        <v>14</v>
      </c>
      <c r="D19">
        <f t="shared" si="50"/>
        <v>14</v>
      </c>
      <c r="E19">
        <f t="shared" si="51"/>
        <v>44</v>
      </c>
      <c r="F19" s="1" t="str">
        <f t="shared" si="20"/>
        <v/>
      </c>
      <c r="G19" s="1" t="str">
        <f t="shared" si="21"/>
        <v/>
      </c>
      <c r="H19" s="1" t="str">
        <f t="shared" si="52"/>
        <v>:</v>
      </c>
      <c r="I19">
        <f t="shared" si="57"/>
        <v>0</v>
      </c>
      <c r="J19" s="3">
        <f t="shared" si="58"/>
        <v>1</v>
      </c>
      <c r="K19" s="3">
        <f t="shared" si="53"/>
        <v>1</v>
      </c>
      <c r="L19" s="3">
        <f t="shared" si="54"/>
        <v>6</v>
      </c>
      <c r="M19" s="3">
        <f t="shared" si="55"/>
        <v>106</v>
      </c>
      <c r="N19" t="str">
        <f t="shared" si="59"/>
        <v>Avd. Cataluña, nº 291 (frente CAF - Pd. Bus)</v>
      </c>
      <c r="O19" s="3" t="str">
        <f t="shared" si="56"/>
        <v>07:00</v>
      </c>
      <c r="S19" t="str">
        <f t="shared" si="47"/>
        <v>Avd. Cataluña, nº 189</v>
      </c>
      <c r="T19" s="36">
        <f t="shared" si="60"/>
        <v>0</v>
      </c>
      <c r="AA19" s="36">
        <f t="shared" si="35"/>
        <v>2</v>
      </c>
      <c r="AB19" s="36">
        <f t="shared" si="36"/>
        <v>5</v>
      </c>
      <c r="AC19" s="36">
        <f t="shared" si="37"/>
        <v>205</v>
      </c>
      <c r="AD19" s="28">
        <f t="shared" si="6"/>
        <v>0</v>
      </c>
      <c r="AE19" s="5" t="str">
        <f t="shared" si="38"/>
        <v>Ruta 2/16</v>
      </c>
      <c r="AF19" s="5" t="str">
        <f t="shared" si="39"/>
        <v>Valle de Broto (Kasan - Pd. Bus CI2)</v>
      </c>
      <c r="AG19" s="15" t="str">
        <f t="shared" si="40"/>
        <v>06:58</v>
      </c>
      <c r="AH19" s="15"/>
      <c r="AI19" s="15"/>
      <c r="AJ19" s="15"/>
      <c r="AK19" s="5" t="str">
        <f t="shared" si="41"/>
        <v>Pablo Gargallo (esq. C/ Reino)</v>
      </c>
      <c r="AL19" s="3">
        <f t="shared" si="42"/>
        <v>0</v>
      </c>
      <c r="AM19" s="3" t="str">
        <f t="shared" si="10"/>
        <v>2</v>
      </c>
      <c r="AN19" s="3" t="str">
        <f t="shared" si="11"/>
        <v>16</v>
      </c>
      <c r="AO19" s="3">
        <f t="shared" si="46"/>
        <v>5</v>
      </c>
      <c r="AP19" s="3">
        <f t="shared" si="34"/>
        <v>16</v>
      </c>
      <c r="AQ19" s="30">
        <f t="shared" si="43"/>
        <v>9</v>
      </c>
      <c r="AR19" s="30">
        <f t="shared" si="44"/>
        <v>5</v>
      </c>
      <c r="AS19" s="3">
        <f t="shared" si="45"/>
        <v>7</v>
      </c>
    </row>
    <row r="20" spans="1:45" x14ac:dyDescent="0.25">
      <c r="A20" s="13" t="s">
        <v>300</v>
      </c>
      <c r="B20">
        <f t="shared" si="48"/>
        <v>2</v>
      </c>
      <c r="C20" t="e">
        <f t="shared" si="49"/>
        <v>#VALUE!</v>
      </c>
      <c r="D20">
        <f t="shared" si="50"/>
        <v>2</v>
      </c>
      <c r="E20">
        <f t="shared" si="51"/>
        <v>4</v>
      </c>
      <c r="F20" s="1">
        <f t="shared" si="20"/>
        <v>7</v>
      </c>
      <c r="G20" s="1">
        <f t="shared" si="21"/>
        <v>0</v>
      </c>
      <c r="H20" s="1" t="str">
        <f t="shared" si="52"/>
        <v>07:00</v>
      </c>
      <c r="I20">
        <f t="shared" si="57"/>
        <v>0</v>
      </c>
      <c r="J20" s="3">
        <f t="shared" si="58"/>
        <v>1</v>
      </c>
      <c r="K20" s="3">
        <f t="shared" si="53"/>
        <v>0</v>
      </c>
      <c r="L20" s="3">
        <f t="shared" si="54"/>
        <v>6</v>
      </c>
      <c r="M20" s="3">
        <f t="shared" si="55"/>
        <v>106</v>
      </c>
      <c r="N20" t="str">
        <f t="shared" si="59"/>
        <v>7'00</v>
      </c>
      <c r="O20" s="3" t="str">
        <f t="shared" si="56"/>
        <v/>
      </c>
      <c r="S20" t="str">
        <f t="shared" si="47"/>
        <v/>
      </c>
      <c r="T20" s="36">
        <f t="shared" si="60"/>
        <v>0</v>
      </c>
      <c r="AA20" s="36">
        <f t="shared" si="35"/>
        <v>2</v>
      </c>
      <c r="AB20" s="36">
        <f t="shared" si="36"/>
        <v>6</v>
      </c>
      <c r="AC20" s="36">
        <f t="shared" si="37"/>
        <v>206</v>
      </c>
      <c r="AD20" s="28">
        <f t="shared" si="6"/>
        <v>0</v>
      </c>
      <c r="AE20" s="5" t="str">
        <f t="shared" si="38"/>
        <v>Ruta 2/16</v>
      </c>
      <c r="AF20" s="5" t="str">
        <f t="shared" si="39"/>
        <v>Avd. Almozara, frente nº 7 ( Pd. Bus Ibercaja)</v>
      </c>
      <c r="AG20" s="15" t="str">
        <f t="shared" si="40"/>
        <v>07:02</v>
      </c>
      <c r="AH20" s="15"/>
      <c r="AI20" s="15"/>
      <c r="AJ20" s="15"/>
      <c r="AK20" s="5" t="str">
        <f t="shared" si="41"/>
        <v>Pablo Gargallo, nº 11 (Pd. Bus)</v>
      </c>
      <c r="AL20" s="3">
        <f t="shared" si="42"/>
        <v>0</v>
      </c>
      <c r="AM20" s="3" t="str">
        <f t="shared" si="10"/>
        <v>2</v>
      </c>
      <c r="AN20" s="3" t="str">
        <f t="shared" si="11"/>
        <v>16</v>
      </c>
      <c r="AO20" s="3">
        <f t="shared" si="46"/>
        <v>6</v>
      </c>
      <c r="AP20" s="3">
        <f t="shared" si="34"/>
        <v>17</v>
      </c>
      <c r="AQ20" s="30">
        <f t="shared" si="43"/>
        <v>9</v>
      </c>
      <c r="AR20" s="30">
        <f t="shared" si="44"/>
        <v>5</v>
      </c>
      <c r="AS20" s="3">
        <f t="shared" si="45"/>
        <v>7</v>
      </c>
    </row>
    <row r="21" spans="1:45" x14ac:dyDescent="0.25">
      <c r="A21" s="13" t="s">
        <v>301</v>
      </c>
      <c r="B21" t="e">
        <f t="shared" si="48"/>
        <v>#VALUE!</v>
      </c>
      <c r="C21">
        <f t="shared" si="49"/>
        <v>14</v>
      </c>
      <c r="D21">
        <f t="shared" si="50"/>
        <v>14</v>
      </c>
      <c r="E21">
        <f t="shared" si="51"/>
        <v>21</v>
      </c>
      <c r="F21" s="1" t="str">
        <f t="shared" si="20"/>
        <v/>
      </c>
      <c r="G21" s="1" t="str">
        <f t="shared" si="21"/>
        <v/>
      </c>
      <c r="H21" s="1" t="str">
        <f t="shared" si="52"/>
        <v>:</v>
      </c>
      <c r="I21">
        <f t="shared" si="57"/>
        <v>0</v>
      </c>
      <c r="J21" s="3">
        <f t="shared" si="58"/>
        <v>1</v>
      </c>
      <c r="K21" s="3">
        <f t="shared" si="53"/>
        <v>0</v>
      </c>
      <c r="L21" s="3">
        <f t="shared" si="54"/>
        <v>6</v>
      </c>
      <c r="M21" s="3">
        <f t="shared" si="55"/>
        <v>106</v>
      </c>
      <c r="N21" t="str">
        <f t="shared" si="59"/>
        <v>Avd. Cataluña, nº 189</v>
      </c>
      <c r="O21" s="3" t="str">
        <f t="shared" si="56"/>
        <v/>
      </c>
      <c r="S21" t="str">
        <f t="shared" si="47"/>
        <v/>
      </c>
      <c r="T21" s="36">
        <f t="shared" si="60"/>
        <v>0</v>
      </c>
      <c r="AA21" s="36">
        <f t="shared" si="35"/>
        <v>2</v>
      </c>
      <c r="AB21" s="36">
        <f t="shared" si="36"/>
        <v>7</v>
      </c>
      <c r="AC21" s="36">
        <f t="shared" si="37"/>
        <v>207</v>
      </c>
      <c r="AD21" s="28">
        <f t="shared" si="6"/>
        <v>0</v>
      </c>
      <c r="AE21" s="5" t="str">
        <f t="shared" si="38"/>
        <v>Ruta 2/16</v>
      </c>
      <c r="AF21" s="5" t="str">
        <f t="shared" si="39"/>
        <v>Avd. Almozara, frente (frente C/ Bailén - Pd. Bus)</v>
      </c>
      <c r="AG21" s="15" t="str">
        <f t="shared" si="40"/>
        <v>07:03</v>
      </c>
      <c r="AH21" s="15"/>
      <c r="AI21" s="15"/>
      <c r="AJ21" s="15"/>
      <c r="AK21" s="5" t="str">
        <f t="shared" si="41"/>
        <v>Valle de Broto (Kasan - Pd. Bus)</v>
      </c>
      <c r="AL21" s="3">
        <f t="shared" si="42"/>
        <v>0</v>
      </c>
      <c r="AM21" s="3" t="str">
        <f t="shared" si="10"/>
        <v>2</v>
      </c>
      <c r="AN21" s="3" t="str">
        <f t="shared" si="11"/>
        <v>16</v>
      </c>
      <c r="AO21" s="3">
        <f t="shared" si="46"/>
        <v>7</v>
      </c>
      <c r="AP21" s="3">
        <f t="shared" si="34"/>
        <v>18</v>
      </c>
      <c r="AQ21" s="30">
        <f t="shared" si="43"/>
        <v>9</v>
      </c>
      <c r="AR21" s="30">
        <f t="shared" si="44"/>
        <v>5</v>
      </c>
      <c r="AS21" s="3">
        <f t="shared" si="45"/>
        <v>7</v>
      </c>
    </row>
    <row r="22" spans="1:45" x14ac:dyDescent="0.25">
      <c r="A22" s="13" t="s">
        <v>267</v>
      </c>
      <c r="B22" t="e">
        <f t="shared" si="48"/>
        <v>#VALUE!</v>
      </c>
      <c r="C22" t="e">
        <f t="shared" si="49"/>
        <v>#VALUE!</v>
      </c>
      <c r="D22" t="e">
        <f t="shared" si="50"/>
        <v>#VALUE!</v>
      </c>
      <c r="E22">
        <f t="shared" si="51"/>
        <v>57</v>
      </c>
      <c r="F22" s="1" t="str">
        <f t="shared" si="20"/>
        <v/>
      </c>
      <c r="G22" s="1" t="str">
        <f t="shared" si="21"/>
        <v/>
      </c>
      <c r="H22" s="1" t="str">
        <f t="shared" si="52"/>
        <v>:</v>
      </c>
      <c r="I22">
        <f t="shared" si="57"/>
        <v>0</v>
      </c>
      <c r="J22" s="3">
        <f t="shared" si="58"/>
        <v>1</v>
      </c>
      <c r="K22" s="3">
        <f t="shared" si="53"/>
        <v>1</v>
      </c>
      <c r="L22" s="3">
        <f t="shared" si="54"/>
        <v>7</v>
      </c>
      <c r="M22" s="3">
        <f t="shared" si="55"/>
        <v>107</v>
      </c>
      <c r="N22" t="str">
        <f t="shared" si="59"/>
        <v>Avd. Santa Isabel (frente Avd. de la Industria - Pd. Bus)</v>
      </c>
      <c r="O22" s="3" t="str">
        <f t="shared" si="56"/>
        <v>07:02</v>
      </c>
      <c r="S22" t="str">
        <f t="shared" si="47"/>
        <v>Avd. Cataluña (frente Felisa Galé)</v>
      </c>
      <c r="T22" s="36">
        <f t="shared" si="60"/>
        <v>0</v>
      </c>
      <c r="AA22" s="36">
        <f t="shared" si="35"/>
        <v>2</v>
      </c>
      <c r="AB22" s="36">
        <f t="shared" si="36"/>
        <v>8</v>
      </c>
      <c r="AC22" s="36">
        <f t="shared" si="37"/>
        <v>208</v>
      </c>
      <c r="AD22" s="28">
        <f t="shared" si="6"/>
        <v>0</v>
      </c>
      <c r="AE22" s="5" t="str">
        <f t="shared" si="38"/>
        <v>Ruta 2/16</v>
      </c>
      <c r="AF22" s="5" t="str">
        <f t="shared" si="39"/>
        <v>Avd. Pablo Gargallo (esq. C/ Berna - Pd. Bus)</v>
      </c>
      <c r="AG22" s="15" t="str">
        <f t="shared" si="40"/>
        <v>07:05</v>
      </c>
      <c r="AH22" s="15"/>
      <c r="AI22" s="15"/>
      <c r="AJ22" s="15"/>
      <c r="AK22" s="5" t="str">
        <f t="shared" si="41"/>
        <v>Valle de Broto (frente Valle de Oza)</v>
      </c>
      <c r="AL22" s="3">
        <f t="shared" si="42"/>
        <v>0</v>
      </c>
      <c r="AM22" s="3" t="str">
        <f t="shared" si="10"/>
        <v>2</v>
      </c>
      <c r="AN22" s="3" t="str">
        <f t="shared" si="11"/>
        <v>16</v>
      </c>
      <c r="AO22" s="3">
        <f t="shared" si="46"/>
        <v>8</v>
      </c>
      <c r="AP22" s="3">
        <f t="shared" si="34"/>
        <v>19</v>
      </c>
      <c r="AQ22" s="30">
        <f t="shared" si="43"/>
        <v>9</v>
      </c>
      <c r="AR22" s="30">
        <f t="shared" si="44"/>
        <v>5</v>
      </c>
      <c r="AS22" s="3">
        <f t="shared" si="45"/>
        <v>7</v>
      </c>
    </row>
    <row r="23" spans="1:45" x14ac:dyDescent="0.25">
      <c r="A23" s="13" t="s">
        <v>302</v>
      </c>
      <c r="B23">
        <f t="shared" si="48"/>
        <v>2</v>
      </c>
      <c r="C23" t="e">
        <f t="shared" si="49"/>
        <v>#VALUE!</v>
      </c>
      <c r="D23">
        <f t="shared" si="50"/>
        <v>2</v>
      </c>
      <c r="E23">
        <f t="shared" si="51"/>
        <v>4</v>
      </c>
      <c r="F23" s="1">
        <f t="shared" si="20"/>
        <v>7</v>
      </c>
      <c r="G23" s="1">
        <f t="shared" si="21"/>
        <v>2</v>
      </c>
      <c r="H23" s="1" t="str">
        <f t="shared" si="52"/>
        <v>07:02</v>
      </c>
      <c r="I23">
        <f t="shared" si="57"/>
        <v>0</v>
      </c>
      <c r="J23" s="3">
        <f t="shared" si="58"/>
        <v>1</v>
      </c>
      <c r="K23" s="3">
        <f t="shared" si="53"/>
        <v>0</v>
      </c>
      <c r="L23" s="3">
        <f t="shared" si="54"/>
        <v>7</v>
      </c>
      <c r="M23" s="3">
        <f t="shared" si="55"/>
        <v>107</v>
      </c>
      <c r="N23" t="str">
        <f t="shared" si="59"/>
        <v>7'02</v>
      </c>
      <c r="O23" s="3" t="str">
        <f t="shared" si="56"/>
        <v/>
      </c>
      <c r="S23" t="str">
        <f t="shared" si="47"/>
        <v/>
      </c>
      <c r="T23" s="36">
        <f t="shared" si="60"/>
        <v>0</v>
      </c>
      <c r="AA23" s="36">
        <f t="shared" si="35"/>
        <v>2</v>
      </c>
      <c r="AB23" s="36">
        <f t="shared" si="36"/>
        <v>9</v>
      </c>
      <c r="AC23" s="36">
        <f t="shared" si="37"/>
        <v>209</v>
      </c>
      <c r="AD23" s="28">
        <f t="shared" si="6"/>
        <v>0</v>
      </c>
      <c r="AE23" s="5" t="str">
        <f t="shared" si="38"/>
        <v>Ruta 2/16</v>
      </c>
      <c r="AF23" s="5" t="str">
        <f t="shared" si="39"/>
        <v>Avd. Pablo Gargallo (esq. Puerta Sancho - Pd. Bus)</v>
      </c>
      <c r="AG23" s="15" t="str">
        <f t="shared" si="40"/>
        <v>07:06</v>
      </c>
      <c r="AH23" s="15"/>
      <c r="AI23" s="15"/>
      <c r="AJ23" s="15"/>
      <c r="AK23" s="5" t="str">
        <f t="shared" si="41"/>
        <v>Marques de la Cadena, nº 57 (Plaza Mozart - Pd. Bus)</v>
      </c>
      <c r="AL23" s="3">
        <f t="shared" si="42"/>
        <v>0</v>
      </c>
      <c r="AM23" s="3" t="str">
        <f t="shared" si="10"/>
        <v>2</v>
      </c>
      <c r="AN23" s="3" t="str">
        <f t="shared" si="11"/>
        <v>16</v>
      </c>
      <c r="AO23" s="3">
        <f t="shared" si="46"/>
        <v>9</v>
      </c>
      <c r="AP23" s="3">
        <f t="shared" si="34"/>
        <v>20</v>
      </c>
      <c r="AQ23" s="30">
        <f t="shared" si="43"/>
        <v>9</v>
      </c>
      <c r="AR23" s="30">
        <f t="shared" si="44"/>
        <v>5</v>
      </c>
      <c r="AS23" s="3">
        <f t="shared" si="45"/>
        <v>7</v>
      </c>
    </row>
    <row r="24" spans="1:45" x14ac:dyDescent="0.25">
      <c r="A24" s="13" t="s">
        <v>303</v>
      </c>
      <c r="B24" t="e">
        <f t="shared" si="48"/>
        <v>#VALUE!</v>
      </c>
      <c r="C24" t="e">
        <f t="shared" si="49"/>
        <v>#VALUE!</v>
      </c>
      <c r="D24" t="e">
        <f t="shared" si="50"/>
        <v>#VALUE!</v>
      </c>
      <c r="E24">
        <f t="shared" si="51"/>
        <v>34</v>
      </c>
      <c r="F24" s="1" t="str">
        <f t="shared" si="20"/>
        <v/>
      </c>
      <c r="G24" s="1" t="str">
        <f t="shared" si="21"/>
        <v/>
      </c>
      <c r="H24" s="1" t="str">
        <f t="shared" si="52"/>
        <v>:</v>
      </c>
      <c r="I24">
        <f t="shared" si="57"/>
        <v>0</v>
      </c>
      <c r="J24" s="3">
        <f t="shared" si="58"/>
        <v>1</v>
      </c>
      <c r="K24" s="3">
        <f t="shared" si="53"/>
        <v>0</v>
      </c>
      <c r="L24" s="3">
        <f t="shared" si="54"/>
        <v>7</v>
      </c>
      <c r="M24" s="3">
        <f t="shared" si="55"/>
        <v>107</v>
      </c>
      <c r="N24" t="str">
        <f t="shared" si="59"/>
        <v>Avd. Cataluña (frente Felisa Galé)</v>
      </c>
      <c r="O24" s="3" t="str">
        <f t="shared" si="56"/>
        <v/>
      </c>
      <c r="S24" t="str">
        <f t="shared" si="47"/>
        <v/>
      </c>
      <c r="T24" s="36">
        <f t="shared" si="60"/>
        <v>0</v>
      </c>
      <c r="AA24" s="36">
        <f t="shared" si="35"/>
        <v>2</v>
      </c>
      <c r="AB24" s="36">
        <f t="shared" si="36"/>
        <v>10</v>
      </c>
      <c r="AC24" s="36">
        <f t="shared" si="37"/>
        <v>210</v>
      </c>
      <c r="AD24" s="28">
        <f t="shared" si="6"/>
        <v>0</v>
      </c>
      <c r="AE24" s="5" t="str">
        <f t="shared" si="38"/>
        <v>Ruta 2/16</v>
      </c>
      <c r="AF24" s="5" t="str">
        <f t="shared" si="39"/>
        <v>Avd. Puerta Sancho (esq. Autonomía)</v>
      </c>
      <c r="AG24" s="15" t="str">
        <f t="shared" si="40"/>
        <v>07:07</v>
      </c>
      <c r="AH24" s="15"/>
      <c r="AI24" s="15"/>
      <c r="AJ24" s="15"/>
      <c r="AK24" s="5" t="str">
        <f t="shared" si="41"/>
        <v>Marques de la Cadena (frente esq. Avd. La Jota - Pd. Bus)</v>
      </c>
      <c r="AL24" s="3">
        <f t="shared" si="42"/>
        <v>0</v>
      </c>
      <c r="AM24" s="3" t="str">
        <f t="shared" si="10"/>
        <v>2</v>
      </c>
      <c r="AN24" s="3" t="str">
        <f t="shared" si="11"/>
        <v>16</v>
      </c>
      <c r="AO24" s="3">
        <f t="shared" si="46"/>
        <v>10</v>
      </c>
      <c r="AP24" s="3">
        <f t="shared" si="34"/>
        <v>21</v>
      </c>
      <c r="AQ24" s="30">
        <f t="shared" si="43"/>
        <v>9</v>
      </c>
      <c r="AR24" s="30">
        <f t="shared" si="44"/>
        <v>5</v>
      </c>
      <c r="AS24" s="3">
        <f t="shared" si="45"/>
        <v>7</v>
      </c>
    </row>
    <row r="25" spans="1:45" x14ac:dyDescent="0.25">
      <c r="A25" s="13" t="s">
        <v>268</v>
      </c>
      <c r="B25" t="e">
        <f t="shared" si="48"/>
        <v>#VALUE!</v>
      </c>
      <c r="C25">
        <f t="shared" si="49"/>
        <v>18</v>
      </c>
      <c r="D25">
        <f t="shared" si="50"/>
        <v>18</v>
      </c>
      <c r="E25">
        <f t="shared" si="51"/>
        <v>57</v>
      </c>
      <c r="F25" s="1" t="str">
        <f t="shared" si="20"/>
        <v/>
      </c>
      <c r="G25" s="1" t="str">
        <f t="shared" si="21"/>
        <v/>
      </c>
      <c r="H25" s="1" t="str">
        <f t="shared" si="52"/>
        <v>:</v>
      </c>
      <c r="I25">
        <f t="shared" si="57"/>
        <v>0</v>
      </c>
      <c r="J25" s="3">
        <f t="shared" si="58"/>
        <v>1</v>
      </c>
      <c r="K25" s="3">
        <f t="shared" si="53"/>
        <v>1</v>
      </c>
      <c r="L25" s="3">
        <f t="shared" si="54"/>
        <v>8</v>
      </c>
      <c r="M25" s="3">
        <f t="shared" si="55"/>
        <v>108</v>
      </c>
      <c r="N25" t="str">
        <f t="shared" si="59"/>
        <v>Avd. Santa Isabel, nº 84 (frente Plaza Serrano - Pd. Bus)</v>
      </c>
      <c r="O25" s="3" t="str">
        <f t="shared" si="56"/>
        <v>07:04</v>
      </c>
      <c r="S25" t="str">
        <f t="shared" si="47"/>
        <v>Avd. Cataluña (frente Pº Longares)</v>
      </c>
      <c r="T25" s="36">
        <f t="shared" si="60"/>
        <v>0</v>
      </c>
      <c r="AA25" s="36">
        <f t="shared" si="35"/>
        <v>2</v>
      </c>
      <c r="AB25" s="36">
        <f t="shared" si="36"/>
        <v>11</v>
      </c>
      <c r="AC25" s="36">
        <f t="shared" si="37"/>
        <v>211</v>
      </c>
      <c r="AD25" s="28">
        <f t="shared" si="6"/>
        <v>1</v>
      </c>
      <c r="AE25" s="5" t="str">
        <f t="shared" si="38"/>
        <v>Ruta 2/16</v>
      </c>
      <c r="AF25" s="5" t="str">
        <f t="shared" si="39"/>
        <v>Opel Planta en Figueruelas</v>
      </c>
      <c r="AG25" s="15" t="str">
        <f t="shared" si="40"/>
        <v>07:30</v>
      </c>
      <c r="AH25" s="15"/>
      <c r="AI25" s="15"/>
      <c r="AJ25" s="15"/>
      <c r="AK25" s="5" t="str">
        <f t="shared" si="41"/>
        <v>Balbino Orensanz (esq. Alfonso Zapater)</v>
      </c>
      <c r="AL25" s="3">
        <f t="shared" si="42"/>
        <v>0</v>
      </c>
      <c r="AM25" s="3" t="str">
        <f t="shared" si="10"/>
        <v>2</v>
      </c>
      <c r="AN25" s="3" t="str">
        <f t="shared" si="11"/>
        <v>16</v>
      </c>
      <c r="AO25" s="3">
        <f t="shared" si="46"/>
        <v>11</v>
      </c>
      <c r="AP25" s="3">
        <f t="shared" si="34"/>
        <v>22</v>
      </c>
      <c r="AQ25" s="30">
        <f t="shared" si="43"/>
        <v>9</v>
      </c>
      <c r="AR25" s="30">
        <f t="shared" si="44"/>
        <v>5</v>
      </c>
      <c r="AS25" s="3">
        <f t="shared" si="45"/>
        <v>7</v>
      </c>
    </row>
    <row r="26" spans="1:45" x14ac:dyDescent="0.25">
      <c r="A26" s="13" t="s">
        <v>304</v>
      </c>
      <c r="B26">
        <f t="shared" si="48"/>
        <v>2</v>
      </c>
      <c r="C26" t="e">
        <f t="shared" si="49"/>
        <v>#VALUE!</v>
      </c>
      <c r="D26">
        <f t="shared" si="50"/>
        <v>2</v>
      </c>
      <c r="E26">
        <f t="shared" si="51"/>
        <v>4</v>
      </c>
      <c r="F26" s="1">
        <f t="shared" si="20"/>
        <v>7</v>
      </c>
      <c r="G26" s="1">
        <f t="shared" si="21"/>
        <v>4</v>
      </c>
      <c r="H26" s="1" t="str">
        <f t="shared" si="52"/>
        <v>07:04</v>
      </c>
      <c r="I26">
        <f t="shared" si="57"/>
        <v>0</v>
      </c>
      <c r="J26" s="3">
        <f t="shared" si="58"/>
        <v>1</v>
      </c>
      <c r="K26" s="3">
        <f t="shared" si="53"/>
        <v>0</v>
      </c>
      <c r="L26" s="3">
        <f t="shared" si="54"/>
        <v>8</v>
      </c>
      <c r="M26" s="3">
        <f t="shared" si="55"/>
        <v>108</v>
      </c>
      <c r="N26" t="str">
        <f t="shared" si="59"/>
        <v>7'04</v>
      </c>
      <c r="O26" s="3" t="str">
        <f t="shared" si="56"/>
        <v/>
      </c>
      <c r="S26" t="str">
        <f t="shared" si="47"/>
        <v/>
      </c>
      <c r="T26" s="36">
        <f t="shared" si="60"/>
        <v>0</v>
      </c>
      <c r="AA26" s="36">
        <f t="shared" si="35"/>
        <v>3</v>
      </c>
      <c r="AB26" s="36">
        <f t="shared" si="36"/>
        <v>0</v>
      </c>
      <c r="AC26" s="36">
        <f t="shared" si="37"/>
        <v>300</v>
      </c>
      <c r="AD26" s="28">
        <f t="shared" si="6"/>
        <v>0</v>
      </c>
      <c r="AE26" s="5" t="str">
        <f t="shared" si="38"/>
        <v>Ruta 3/16</v>
      </c>
      <c r="AF26" s="5" t="str">
        <f t="shared" si="39"/>
        <v>Ruta 3/16</v>
      </c>
      <c r="AG26" s="15" t="str">
        <f t="shared" si="40"/>
        <v/>
      </c>
      <c r="AH26" s="15"/>
      <c r="AI26" s="15"/>
      <c r="AJ26" s="15"/>
      <c r="AK26" s="5" t="str">
        <f t="shared" si="41"/>
        <v/>
      </c>
      <c r="AL26" s="3">
        <f t="shared" si="42"/>
        <v>1</v>
      </c>
      <c r="AM26" s="3" t="str">
        <f t="shared" si="10"/>
        <v>3</v>
      </c>
      <c r="AN26" s="3" t="str">
        <f t="shared" si="11"/>
        <v>16</v>
      </c>
      <c r="AO26" s="3">
        <f t="shared" si="46"/>
        <v>0</v>
      </c>
      <c r="AP26" s="3">
        <f t="shared" si="34"/>
        <v>23</v>
      </c>
      <c r="AQ26" s="30">
        <f t="shared" si="43"/>
        <v>9</v>
      </c>
      <c r="AR26" s="30">
        <f t="shared" si="44"/>
        <v>5</v>
      </c>
      <c r="AS26" s="3">
        <f t="shared" si="45"/>
        <v>7</v>
      </c>
    </row>
    <row r="27" spans="1:45" x14ac:dyDescent="0.25">
      <c r="A27" s="13" t="s">
        <v>305</v>
      </c>
      <c r="B27" t="e">
        <f t="shared" si="48"/>
        <v>#VALUE!</v>
      </c>
      <c r="C27" t="e">
        <f t="shared" si="49"/>
        <v>#VALUE!</v>
      </c>
      <c r="D27" t="e">
        <f t="shared" si="50"/>
        <v>#VALUE!</v>
      </c>
      <c r="E27">
        <f t="shared" si="51"/>
        <v>34</v>
      </c>
      <c r="F27" s="1" t="str">
        <f t="shared" si="20"/>
        <v/>
      </c>
      <c r="G27" s="1" t="str">
        <f t="shared" si="21"/>
        <v/>
      </c>
      <c r="H27" s="1" t="str">
        <f t="shared" si="52"/>
        <v>:</v>
      </c>
      <c r="I27">
        <f t="shared" si="57"/>
        <v>0</v>
      </c>
      <c r="J27" s="3">
        <f t="shared" si="58"/>
        <v>1</v>
      </c>
      <c r="K27" s="3">
        <f t="shared" si="53"/>
        <v>0</v>
      </c>
      <c r="L27" s="3">
        <f t="shared" si="54"/>
        <v>8</v>
      </c>
      <c r="M27" s="3">
        <f t="shared" si="55"/>
        <v>108</v>
      </c>
      <c r="N27" t="str">
        <f t="shared" si="59"/>
        <v>Avd. Cataluña (frente Pº Longares)</v>
      </c>
      <c r="O27" s="3" t="str">
        <f t="shared" si="56"/>
        <v/>
      </c>
      <c r="S27" t="str">
        <f t="shared" si="47"/>
        <v/>
      </c>
      <c r="T27" s="36">
        <f t="shared" si="60"/>
        <v>0</v>
      </c>
      <c r="AA27" s="36">
        <f t="shared" si="35"/>
        <v>3</v>
      </c>
      <c r="AB27" s="36">
        <f t="shared" si="36"/>
        <v>1</v>
      </c>
      <c r="AC27" s="36">
        <f t="shared" si="37"/>
        <v>301</v>
      </c>
      <c r="AD27" s="28">
        <f t="shared" si="6"/>
        <v>0</v>
      </c>
      <c r="AE27" s="5" t="str">
        <f t="shared" si="38"/>
        <v>Ruta 3/16</v>
      </c>
      <c r="AF27" s="5" t="str">
        <f t="shared" si="39"/>
        <v>Sixto Celorrio (frente Valle Zuriza - Pd. Bus)</v>
      </c>
      <c r="AG27" s="15" t="str">
        <f t="shared" si="40"/>
        <v>06:55</v>
      </c>
      <c r="AH27" s="15"/>
      <c r="AI27" s="15"/>
      <c r="AJ27" s="15"/>
      <c r="AK27" s="5" t="str">
        <f t="shared" si="41"/>
        <v>Opel Planta en Figueruelas</v>
      </c>
      <c r="AL27" s="3">
        <f t="shared" si="42"/>
        <v>0</v>
      </c>
      <c r="AM27" s="3" t="str">
        <f t="shared" si="10"/>
        <v>3</v>
      </c>
      <c r="AN27" s="3" t="str">
        <f t="shared" si="11"/>
        <v>16</v>
      </c>
      <c r="AO27" s="3">
        <f t="shared" si="46"/>
        <v>1</v>
      </c>
      <c r="AP27" s="3">
        <f t="shared" si="34"/>
        <v>24</v>
      </c>
      <c r="AQ27" s="30">
        <f t="shared" si="43"/>
        <v>9</v>
      </c>
      <c r="AR27" s="30">
        <f t="shared" si="44"/>
        <v>5</v>
      </c>
      <c r="AS27" s="3">
        <f t="shared" si="45"/>
        <v>7</v>
      </c>
    </row>
    <row r="28" spans="1:45" x14ac:dyDescent="0.25">
      <c r="A28" s="13" t="s">
        <v>269</v>
      </c>
      <c r="B28" t="e">
        <f t="shared" si="48"/>
        <v>#VALUE!</v>
      </c>
      <c r="C28">
        <f t="shared" si="49"/>
        <v>19</v>
      </c>
      <c r="D28">
        <f t="shared" si="50"/>
        <v>19</v>
      </c>
      <c r="E28">
        <f t="shared" si="51"/>
        <v>47</v>
      </c>
      <c r="F28" s="1" t="str">
        <f t="shared" si="20"/>
        <v/>
      </c>
      <c r="G28" s="1" t="str">
        <f t="shared" si="21"/>
        <v/>
      </c>
      <c r="H28" s="1" t="str">
        <f t="shared" si="52"/>
        <v>:</v>
      </c>
      <c r="I28">
        <f t="shared" si="57"/>
        <v>0</v>
      </c>
      <c r="J28" s="3">
        <f t="shared" si="58"/>
        <v>1</v>
      </c>
      <c r="K28" s="3">
        <f t="shared" si="53"/>
        <v>1</v>
      </c>
      <c r="L28" s="3">
        <f t="shared" si="54"/>
        <v>9</v>
      </c>
      <c r="M28" s="3">
        <f t="shared" si="55"/>
        <v>109</v>
      </c>
      <c r="N28" t="str">
        <f t="shared" si="59"/>
        <v>Avd. Real Zaragoza, nº 65 ( Pd. Bus Villamayor)</v>
      </c>
      <c r="O28" s="3" t="str">
        <f t="shared" si="56"/>
        <v>07:07</v>
      </c>
      <c r="S28" t="str">
        <f t="shared" si="47"/>
        <v>Avd. Puente del Pilar, nº 3 (Pd. Bus)</v>
      </c>
      <c r="T28" s="36">
        <f t="shared" si="60"/>
        <v>0</v>
      </c>
      <c r="AA28" s="36">
        <f t="shared" si="35"/>
        <v>3</v>
      </c>
      <c r="AB28" s="36">
        <f t="shared" si="36"/>
        <v>2</v>
      </c>
      <c r="AC28" s="36">
        <f t="shared" si="37"/>
        <v>302</v>
      </c>
      <c r="AD28" s="28">
        <f t="shared" si="6"/>
        <v>0</v>
      </c>
      <c r="AE28" s="5" t="str">
        <f t="shared" si="38"/>
        <v>Ruta 3/16</v>
      </c>
      <c r="AF28" s="5" t="str">
        <f t="shared" si="39"/>
        <v>San Juan de la Peña, nº 36 (Pd. Bus)</v>
      </c>
      <c r="AG28" s="15" t="str">
        <f t="shared" si="40"/>
        <v>06:56</v>
      </c>
      <c r="AH28" s="15"/>
      <c r="AI28" s="15"/>
      <c r="AJ28" s="15"/>
      <c r="AK28" s="5" t="str">
        <f t="shared" si="41"/>
        <v>Ctra. Logroño desvío Utebo (Pd. Bus)</v>
      </c>
      <c r="AL28" s="3">
        <f t="shared" si="42"/>
        <v>0</v>
      </c>
      <c r="AM28" s="3" t="str">
        <f t="shared" si="10"/>
        <v>3</v>
      </c>
      <c r="AN28" s="3" t="str">
        <f t="shared" si="11"/>
        <v>16</v>
      </c>
      <c r="AO28" s="3">
        <f t="shared" si="46"/>
        <v>2</v>
      </c>
      <c r="AP28" s="3">
        <f t="shared" si="34"/>
        <v>25</v>
      </c>
      <c r="AQ28" s="30">
        <f t="shared" si="43"/>
        <v>9</v>
      </c>
      <c r="AR28" s="30">
        <f t="shared" si="44"/>
        <v>5</v>
      </c>
      <c r="AS28" s="3">
        <f t="shared" si="45"/>
        <v>7</v>
      </c>
    </row>
    <row r="29" spans="1:45" x14ac:dyDescent="0.25">
      <c r="A29" s="13" t="s">
        <v>306</v>
      </c>
      <c r="B29">
        <f t="shared" si="48"/>
        <v>2</v>
      </c>
      <c r="C29" t="e">
        <f t="shared" si="49"/>
        <v>#VALUE!</v>
      </c>
      <c r="D29">
        <f t="shared" si="50"/>
        <v>2</v>
      </c>
      <c r="E29">
        <f t="shared" si="51"/>
        <v>4</v>
      </c>
      <c r="F29" s="1">
        <f t="shared" si="20"/>
        <v>7</v>
      </c>
      <c r="G29" s="1">
        <f t="shared" si="21"/>
        <v>7</v>
      </c>
      <c r="H29" s="1" t="str">
        <f t="shared" si="52"/>
        <v>07:07</v>
      </c>
      <c r="I29">
        <f t="shared" si="57"/>
        <v>0</v>
      </c>
      <c r="J29" s="3">
        <f t="shared" si="58"/>
        <v>1</v>
      </c>
      <c r="K29" s="3">
        <f t="shared" si="53"/>
        <v>0</v>
      </c>
      <c r="L29" s="3">
        <f t="shared" si="54"/>
        <v>9</v>
      </c>
      <c r="M29" s="3">
        <f t="shared" si="55"/>
        <v>109</v>
      </c>
      <c r="N29" t="str">
        <f t="shared" si="59"/>
        <v>7'07</v>
      </c>
      <c r="O29" s="3" t="str">
        <f t="shared" si="56"/>
        <v/>
      </c>
      <c r="S29" t="str">
        <f t="shared" si="47"/>
        <v/>
      </c>
      <c r="T29" s="36">
        <f t="shared" si="60"/>
        <v>0</v>
      </c>
      <c r="AA29" s="36">
        <f t="shared" si="35"/>
        <v>3</v>
      </c>
      <c r="AB29" s="36">
        <f t="shared" si="36"/>
        <v>3</v>
      </c>
      <c r="AC29" s="36">
        <f t="shared" si="37"/>
        <v>303</v>
      </c>
      <c r="AD29" s="28">
        <f t="shared" si="6"/>
        <v>0</v>
      </c>
      <c r="AE29" s="5" t="str">
        <f t="shared" si="38"/>
        <v>Ruta 3/16</v>
      </c>
      <c r="AF29" s="5" t="str">
        <f t="shared" si="39"/>
        <v>San Juan de la Peña (esq. José Luis Lacruz)</v>
      </c>
      <c r="AG29" s="15" t="str">
        <f t="shared" si="40"/>
        <v>06:57</v>
      </c>
      <c r="AH29" s="15"/>
      <c r="AI29" s="15"/>
      <c r="AJ29" s="15"/>
      <c r="AK29" s="5" t="str">
        <f t="shared" si="41"/>
        <v>Majas de Goya, 15 (Pd. Bus - CAI)</v>
      </c>
      <c r="AL29" s="3">
        <f t="shared" si="42"/>
        <v>0</v>
      </c>
      <c r="AM29" s="3" t="str">
        <f t="shared" si="10"/>
        <v>3</v>
      </c>
      <c r="AN29" s="3" t="str">
        <f t="shared" si="11"/>
        <v>16</v>
      </c>
      <c r="AO29" s="3">
        <f t="shared" si="46"/>
        <v>3</v>
      </c>
      <c r="AP29" s="3">
        <f t="shared" si="34"/>
        <v>26</v>
      </c>
      <c r="AQ29" s="30">
        <f t="shared" si="43"/>
        <v>9</v>
      </c>
      <c r="AR29" s="30">
        <f t="shared" si="44"/>
        <v>5</v>
      </c>
      <c r="AS29" s="3">
        <f t="shared" si="45"/>
        <v>7</v>
      </c>
    </row>
    <row r="30" spans="1:45" x14ac:dyDescent="0.25">
      <c r="A30" s="13" t="s">
        <v>307</v>
      </c>
      <c r="B30" t="e">
        <f t="shared" si="48"/>
        <v>#VALUE!</v>
      </c>
      <c r="C30">
        <f t="shared" si="49"/>
        <v>22</v>
      </c>
      <c r="D30">
        <f t="shared" si="50"/>
        <v>22</v>
      </c>
      <c r="E30">
        <f t="shared" si="51"/>
        <v>37</v>
      </c>
      <c r="F30" s="1" t="str">
        <f t="shared" si="20"/>
        <v/>
      </c>
      <c r="G30" s="1" t="str">
        <f t="shared" si="21"/>
        <v/>
      </c>
      <c r="H30" s="1" t="str">
        <f t="shared" si="52"/>
        <v>:</v>
      </c>
      <c r="I30">
        <f t="shared" si="57"/>
        <v>0</v>
      </c>
      <c r="J30" s="3">
        <f t="shared" si="58"/>
        <v>1</v>
      </c>
      <c r="K30" s="3">
        <f t="shared" si="53"/>
        <v>0</v>
      </c>
      <c r="L30" s="3">
        <f t="shared" si="54"/>
        <v>9</v>
      </c>
      <c r="M30" s="3">
        <f t="shared" si="55"/>
        <v>109</v>
      </c>
      <c r="N30" t="str">
        <f t="shared" si="59"/>
        <v>Avd. Puente del Pilar, nº 3 (Pd. Bus)</v>
      </c>
      <c r="O30" s="3" t="str">
        <f t="shared" si="56"/>
        <v/>
      </c>
      <c r="S30" t="str">
        <f t="shared" si="47"/>
        <v/>
      </c>
      <c r="T30" s="36">
        <f t="shared" si="60"/>
        <v>0</v>
      </c>
      <c r="AA30" s="36">
        <f t="shared" si="35"/>
        <v>3</v>
      </c>
      <c r="AB30" s="36">
        <f t="shared" si="36"/>
        <v>4</v>
      </c>
      <c r="AC30" s="36">
        <f t="shared" si="37"/>
        <v>304</v>
      </c>
      <c r="AD30" s="28">
        <f t="shared" si="6"/>
        <v>0</v>
      </c>
      <c r="AE30" s="5" t="str">
        <f t="shared" si="38"/>
        <v>Ruta 3/16</v>
      </c>
      <c r="AF30" s="5" t="str">
        <f t="shared" si="39"/>
        <v>San Juan de la Peña, nº 182 ( Pd. Bus)</v>
      </c>
      <c r="AG30" s="15" t="str">
        <f t="shared" si="40"/>
        <v>06:58</v>
      </c>
      <c r="AH30" s="15"/>
      <c r="AI30" s="15"/>
      <c r="AJ30" s="15"/>
      <c r="AK30" s="5" t="str">
        <f t="shared" si="41"/>
        <v>Avd. Academia Gral.. Militar (frente nº 56)</v>
      </c>
      <c r="AL30" s="3">
        <f t="shared" si="42"/>
        <v>0</v>
      </c>
      <c r="AM30" s="3" t="str">
        <f t="shared" si="10"/>
        <v>3</v>
      </c>
      <c r="AN30" s="3" t="str">
        <f t="shared" si="11"/>
        <v>16</v>
      </c>
      <c r="AO30" s="3">
        <f t="shared" si="46"/>
        <v>4</v>
      </c>
      <c r="AP30" s="3">
        <f t="shared" si="34"/>
        <v>27</v>
      </c>
      <c r="AQ30" s="30">
        <f t="shared" si="43"/>
        <v>9</v>
      </c>
      <c r="AR30" s="30">
        <f t="shared" si="44"/>
        <v>5</v>
      </c>
      <c r="AS30" s="3">
        <f t="shared" si="45"/>
        <v>7</v>
      </c>
    </row>
    <row r="31" spans="1:45" x14ac:dyDescent="0.25">
      <c r="A31" s="13" t="s">
        <v>21</v>
      </c>
      <c r="B31" t="e">
        <f t="shared" si="48"/>
        <v>#VALUE!</v>
      </c>
      <c r="C31" t="e">
        <f t="shared" si="49"/>
        <v>#VALUE!</v>
      </c>
      <c r="D31" t="e">
        <f t="shared" si="50"/>
        <v>#VALUE!</v>
      </c>
      <c r="E31">
        <f t="shared" si="51"/>
        <v>26</v>
      </c>
      <c r="F31" s="1" t="str">
        <f t="shared" si="20"/>
        <v/>
      </c>
      <c r="G31" s="1" t="str">
        <f t="shared" si="21"/>
        <v/>
      </c>
      <c r="H31" s="1" t="str">
        <f t="shared" si="52"/>
        <v>:</v>
      </c>
      <c r="I31">
        <f t="shared" si="57"/>
        <v>0</v>
      </c>
      <c r="J31" s="3">
        <f t="shared" si="58"/>
        <v>1</v>
      </c>
      <c r="K31" s="3">
        <f t="shared" si="53"/>
        <v>1</v>
      </c>
      <c r="L31" s="3">
        <f t="shared" si="54"/>
        <v>10</v>
      </c>
      <c r="M31" s="3">
        <f t="shared" si="55"/>
        <v>110</v>
      </c>
      <c r="N31" t="str">
        <f t="shared" si="59"/>
        <v>Opel Planta en Figueruelas</v>
      </c>
      <c r="O31" s="3" t="str">
        <f t="shared" si="56"/>
        <v>07:30</v>
      </c>
      <c r="S31" t="str">
        <f t="shared" si="47"/>
        <v>Echegaray y Caballero (puente de Hierro)</v>
      </c>
      <c r="T31" s="36">
        <f t="shared" si="60"/>
        <v>0</v>
      </c>
      <c r="AA31" s="36">
        <f t="shared" si="35"/>
        <v>3</v>
      </c>
      <c r="AB31" s="36">
        <f t="shared" si="36"/>
        <v>5</v>
      </c>
      <c r="AC31" s="36">
        <f t="shared" si="37"/>
        <v>305</v>
      </c>
      <c r="AD31" s="28">
        <f t="shared" si="6"/>
        <v>0</v>
      </c>
      <c r="AE31" s="5" t="str">
        <f t="shared" si="38"/>
        <v>Ruta 3/16</v>
      </c>
      <c r="AF31" s="5" t="str">
        <f t="shared" si="39"/>
        <v>Academia General Militar, 56 ( Pd. Bus)</v>
      </c>
      <c r="AG31" s="15" t="str">
        <f t="shared" si="40"/>
        <v>07:00</v>
      </c>
      <c r="AH31" s="15"/>
      <c r="AI31" s="15"/>
      <c r="AJ31" s="15"/>
      <c r="AK31" s="5" t="str">
        <f t="shared" si="41"/>
        <v>San Juan de la Peña, (frente nº 192 - Pd. Bus)</v>
      </c>
      <c r="AL31" s="3">
        <f t="shared" si="42"/>
        <v>0</v>
      </c>
      <c r="AM31" s="3" t="str">
        <f t="shared" si="10"/>
        <v>3</v>
      </c>
      <c r="AN31" s="3" t="str">
        <f t="shared" si="11"/>
        <v>16</v>
      </c>
      <c r="AO31" s="3">
        <f t="shared" si="46"/>
        <v>5</v>
      </c>
      <c r="AP31" s="3">
        <f t="shared" si="34"/>
        <v>28</v>
      </c>
      <c r="AQ31" s="30">
        <f t="shared" si="43"/>
        <v>9</v>
      </c>
      <c r="AR31" s="30">
        <f t="shared" si="44"/>
        <v>5</v>
      </c>
      <c r="AS31" s="3">
        <f t="shared" si="45"/>
        <v>7</v>
      </c>
    </row>
    <row r="32" spans="1:45" x14ac:dyDescent="0.25">
      <c r="A32" s="13" t="s">
        <v>308</v>
      </c>
      <c r="B32">
        <f t="shared" si="48"/>
        <v>2</v>
      </c>
      <c r="C32" t="e">
        <f t="shared" si="49"/>
        <v>#VALUE!</v>
      </c>
      <c r="D32">
        <f t="shared" si="50"/>
        <v>2</v>
      </c>
      <c r="E32">
        <f t="shared" si="51"/>
        <v>4</v>
      </c>
      <c r="F32" s="1">
        <f t="shared" si="20"/>
        <v>7</v>
      </c>
      <c r="G32" s="1">
        <f t="shared" si="21"/>
        <v>30</v>
      </c>
      <c r="H32" s="1" t="str">
        <f t="shared" si="52"/>
        <v>07:30</v>
      </c>
      <c r="I32">
        <f t="shared" si="57"/>
        <v>0</v>
      </c>
      <c r="J32" s="3">
        <f t="shared" si="58"/>
        <v>1</v>
      </c>
      <c r="K32" s="3">
        <f t="shared" si="53"/>
        <v>0</v>
      </c>
      <c r="L32" s="3">
        <f t="shared" si="54"/>
        <v>10</v>
      </c>
      <c r="M32" s="3">
        <f t="shared" si="55"/>
        <v>110</v>
      </c>
      <c r="N32" t="str">
        <f t="shared" si="59"/>
        <v>7'30</v>
      </c>
      <c r="O32" s="3" t="str">
        <f t="shared" si="56"/>
        <v/>
      </c>
      <c r="S32" t="str">
        <f t="shared" si="47"/>
        <v/>
      </c>
      <c r="T32" s="36">
        <f t="shared" si="60"/>
        <v>0</v>
      </c>
      <c r="AA32" s="36">
        <f t="shared" si="35"/>
        <v>3</v>
      </c>
      <c r="AB32" s="36">
        <f t="shared" si="36"/>
        <v>6</v>
      </c>
      <c r="AC32" s="36">
        <f t="shared" si="37"/>
        <v>306</v>
      </c>
      <c r="AD32" s="28">
        <f t="shared" si="6"/>
        <v>0</v>
      </c>
      <c r="AE32" s="5" t="str">
        <f t="shared" si="38"/>
        <v>Ruta 3/16</v>
      </c>
      <c r="AF32" s="5" t="str">
        <f t="shared" si="39"/>
        <v>Majas de Goya, 15 (Pd. Bus - CAI)</v>
      </c>
      <c r="AG32" s="15" t="str">
        <f t="shared" si="40"/>
        <v>07:02</v>
      </c>
      <c r="AH32" s="15"/>
      <c r="AI32" s="15"/>
      <c r="AJ32" s="15"/>
      <c r="AK32" s="5" t="str">
        <f t="shared" si="41"/>
        <v>San Juan de la Peña (frente José Luis Lacruz)</v>
      </c>
      <c r="AL32" s="3">
        <f t="shared" si="42"/>
        <v>0</v>
      </c>
      <c r="AM32" s="3" t="str">
        <f t="shared" si="10"/>
        <v>3</v>
      </c>
      <c r="AN32" s="3" t="str">
        <f t="shared" si="11"/>
        <v>16</v>
      </c>
      <c r="AO32" s="3">
        <f t="shared" si="46"/>
        <v>6</v>
      </c>
      <c r="AP32" s="3">
        <f t="shared" si="34"/>
        <v>29</v>
      </c>
      <c r="AQ32" s="30">
        <f t="shared" si="43"/>
        <v>9</v>
      </c>
      <c r="AR32" s="30">
        <f t="shared" si="44"/>
        <v>5</v>
      </c>
      <c r="AS32" s="3">
        <f t="shared" si="45"/>
        <v>7</v>
      </c>
    </row>
    <row r="33" spans="1:45" x14ac:dyDescent="0.25">
      <c r="A33" s="13" t="s">
        <v>309</v>
      </c>
      <c r="B33" t="e">
        <f t="shared" si="48"/>
        <v>#VALUE!</v>
      </c>
      <c r="C33" t="e">
        <f t="shared" si="49"/>
        <v>#VALUE!</v>
      </c>
      <c r="D33" t="e">
        <f t="shared" si="50"/>
        <v>#VALUE!</v>
      </c>
      <c r="E33">
        <f t="shared" si="51"/>
        <v>40</v>
      </c>
      <c r="F33" s="1" t="str">
        <f t="shared" si="20"/>
        <v/>
      </c>
      <c r="G33" s="1" t="str">
        <f t="shared" si="21"/>
        <v/>
      </c>
      <c r="H33" s="1" t="str">
        <f t="shared" si="52"/>
        <v>:</v>
      </c>
      <c r="I33">
        <f t="shared" si="57"/>
        <v>0</v>
      </c>
      <c r="J33" s="3">
        <f t="shared" si="58"/>
        <v>1</v>
      </c>
      <c r="K33" s="3">
        <f t="shared" si="53"/>
        <v>0</v>
      </c>
      <c r="L33" s="3">
        <f t="shared" si="54"/>
        <v>10</v>
      </c>
      <c r="M33" s="3">
        <f t="shared" si="55"/>
        <v>110</v>
      </c>
      <c r="N33" t="str">
        <f t="shared" si="59"/>
        <v>Echegaray y Caballero (puente de Hierro)</v>
      </c>
      <c r="O33" s="3" t="str">
        <f t="shared" si="56"/>
        <v/>
      </c>
      <c r="S33" t="str">
        <f t="shared" si="47"/>
        <v/>
      </c>
      <c r="T33" s="36">
        <f t="shared" si="60"/>
        <v>0</v>
      </c>
      <c r="AA33" s="36">
        <f t="shared" si="35"/>
        <v>3</v>
      </c>
      <c r="AB33" s="36">
        <f t="shared" si="36"/>
        <v>7</v>
      </c>
      <c r="AC33" s="36">
        <f t="shared" si="37"/>
        <v>307</v>
      </c>
      <c r="AD33" s="28">
        <f t="shared" si="6"/>
        <v>0</v>
      </c>
      <c r="AE33" s="5" t="str">
        <f t="shared" si="38"/>
        <v>Ruta 3/16</v>
      </c>
      <c r="AF33" s="5" t="str">
        <f t="shared" si="39"/>
        <v>Ctra. Logroño desvío Utebo (Pd. Bus)</v>
      </c>
      <c r="AG33" s="15" t="str">
        <f t="shared" si="40"/>
        <v>07:14</v>
      </c>
      <c r="AH33" s="15"/>
      <c r="AI33" s="15"/>
      <c r="AJ33" s="15"/>
      <c r="AK33" s="5" t="str">
        <f t="shared" si="41"/>
        <v>San Juan de la Peña, nº 29 (Pd. Bus)</v>
      </c>
      <c r="AL33" s="3">
        <f t="shared" si="42"/>
        <v>0</v>
      </c>
      <c r="AM33" s="3" t="str">
        <f t="shared" si="10"/>
        <v>3</v>
      </c>
      <c r="AN33" s="3" t="str">
        <f t="shared" si="11"/>
        <v>16</v>
      </c>
      <c r="AO33" s="3">
        <f t="shared" si="46"/>
        <v>7</v>
      </c>
      <c r="AP33" s="3">
        <f t="shared" si="34"/>
        <v>30</v>
      </c>
      <c r="AQ33" s="30">
        <f t="shared" si="43"/>
        <v>9</v>
      </c>
      <c r="AR33" s="30">
        <f t="shared" si="44"/>
        <v>5</v>
      </c>
      <c r="AS33" s="3">
        <f t="shared" si="45"/>
        <v>7</v>
      </c>
    </row>
    <row r="34" spans="1:45" x14ac:dyDescent="0.25">
      <c r="A34" s="13" t="s">
        <v>642</v>
      </c>
      <c r="B34" t="e">
        <f t="shared" si="48"/>
        <v>#VALUE!</v>
      </c>
      <c r="C34" t="e">
        <f t="shared" si="49"/>
        <v>#VALUE!</v>
      </c>
      <c r="D34" t="e">
        <f t="shared" si="50"/>
        <v>#VALUE!</v>
      </c>
      <c r="E34">
        <f t="shared" si="51"/>
        <v>9</v>
      </c>
      <c r="F34" s="1" t="str">
        <f t="shared" si="20"/>
        <v/>
      </c>
      <c r="G34" s="1" t="str">
        <f t="shared" si="21"/>
        <v/>
      </c>
      <c r="H34" s="1" t="str">
        <f t="shared" si="52"/>
        <v>:</v>
      </c>
      <c r="I34">
        <f t="shared" si="57"/>
        <v>1</v>
      </c>
      <c r="J34" s="3">
        <f t="shared" si="58"/>
        <v>2</v>
      </c>
      <c r="K34" s="3">
        <f t="shared" si="53"/>
        <v>0</v>
      </c>
      <c r="L34" s="3">
        <f t="shared" si="54"/>
        <v>0</v>
      </c>
      <c r="M34" s="3">
        <f t="shared" si="55"/>
        <v>200</v>
      </c>
      <c r="N34" t="str">
        <f t="shared" si="59"/>
        <v>Ruta 2/16</v>
      </c>
      <c r="O34" s="3" t="str">
        <f t="shared" si="56"/>
        <v/>
      </c>
      <c r="S34" t="str">
        <f t="shared" si="47"/>
        <v/>
      </c>
      <c r="T34" s="36">
        <f t="shared" si="60"/>
        <v>0</v>
      </c>
      <c r="AA34" s="36">
        <f t="shared" si="35"/>
        <v>3</v>
      </c>
      <c r="AB34" s="36">
        <f t="shared" si="36"/>
        <v>8</v>
      </c>
      <c r="AC34" s="36">
        <f t="shared" si="37"/>
        <v>308</v>
      </c>
      <c r="AD34" s="28">
        <f t="shared" si="6"/>
        <v>1</v>
      </c>
      <c r="AE34" s="5" t="str">
        <f t="shared" si="38"/>
        <v>Ruta 3/16</v>
      </c>
      <c r="AF34" s="5" t="str">
        <f t="shared" si="39"/>
        <v>Opel Planta en Figueruelas</v>
      </c>
      <c r="AG34" s="15" t="str">
        <f t="shared" si="40"/>
        <v>07:30</v>
      </c>
      <c r="AH34" s="15"/>
      <c r="AI34" s="15"/>
      <c r="AJ34" s="15"/>
      <c r="AK34" s="5" t="str">
        <f t="shared" si="41"/>
        <v>Valle Zuriza, nº 26 (Pd. Bus)</v>
      </c>
      <c r="AL34" s="3">
        <f t="shared" si="42"/>
        <v>0</v>
      </c>
      <c r="AM34" s="3" t="str">
        <f t="shared" si="10"/>
        <v>3</v>
      </c>
      <c r="AN34" s="3" t="str">
        <f t="shared" si="11"/>
        <v>16</v>
      </c>
      <c r="AO34" s="3">
        <f t="shared" si="46"/>
        <v>8</v>
      </c>
      <c r="AP34" s="3">
        <f t="shared" si="34"/>
        <v>31</v>
      </c>
      <c r="AQ34" s="30">
        <f t="shared" si="43"/>
        <v>9</v>
      </c>
      <c r="AR34" s="30">
        <f t="shared" si="44"/>
        <v>5</v>
      </c>
      <c r="AS34" s="3">
        <f t="shared" si="45"/>
        <v>7</v>
      </c>
    </row>
    <row r="35" spans="1:45" x14ac:dyDescent="0.25">
      <c r="A35" s="13" t="s">
        <v>270</v>
      </c>
      <c r="B35" t="e">
        <f t="shared" si="48"/>
        <v>#VALUE!</v>
      </c>
      <c r="C35" t="e">
        <f t="shared" si="49"/>
        <v>#VALUE!</v>
      </c>
      <c r="D35" t="e">
        <f t="shared" si="50"/>
        <v>#VALUE!</v>
      </c>
      <c r="E35">
        <f t="shared" si="51"/>
        <v>49</v>
      </c>
      <c r="F35" s="1" t="str">
        <f t="shared" si="20"/>
        <v/>
      </c>
      <c r="G35" s="1" t="str">
        <f t="shared" si="21"/>
        <v/>
      </c>
      <c r="H35" s="1" t="str">
        <f t="shared" si="52"/>
        <v>:</v>
      </c>
      <c r="I35">
        <f t="shared" si="57"/>
        <v>0</v>
      </c>
      <c r="J35" s="3">
        <f t="shared" si="58"/>
        <v>2</v>
      </c>
      <c r="K35" s="3">
        <f t="shared" si="53"/>
        <v>1</v>
      </c>
      <c r="L35" s="3">
        <f t="shared" si="54"/>
        <v>1</v>
      </c>
      <c r="M35" s="3">
        <f t="shared" si="55"/>
        <v>201</v>
      </c>
      <c r="N35" t="str">
        <f t="shared" si="59"/>
        <v>Balbino Orensanz (esq. Alfonso Zapater - Pd. Bus)</v>
      </c>
      <c r="O35" s="3" t="str">
        <f t="shared" si="56"/>
        <v>06:51</v>
      </c>
      <c r="S35" t="str">
        <f t="shared" si="47"/>
        <v>Opel Planta en Figueruelas</v>
      </c>
      <c r="T35" s="36">
        <f t="shared" si="60"/>
        <v>0</v>
      </c>
      <c r="AA35" s="36">
        <f t="shared" si="35"/>
        <v>4</v>
      </c>
      <c r="AB35" s="36">
        <f t="shared" si="36"/>
        <v>0</v>
      </c>
      <c r="AC35" s="36">
        <f t="shared" si="37"/>
        <v>400</v>
      </c>
      <c r="AD35" s="28">
        <f t="shared" si="6"/>
        <v>0</v>
      </c>
      <c r="AE35" s="5" t="str">
        <f t="shared" si="38"/>
        <v>Ruta 4/16</v>
      </c>
      <c r="AF35" s="5" t="str">
        <f t="shared" si="39"/>
        <v>Ruta 4/16</v>
      </c>
      <c r="AG35" s="15" t="str">
        <f t="shared" si="40"/>
        <v/>
      </c>
      <c r="AH35" s="15"/>
      <c r="AI35" s="15"/>
      <c r="AJ35" s="15"/>
      <c r="AK35" s="5" t="str">
        <f t="shared" si="41"/>
        <v/>
      </c>
      <c r="AL35" s="3">
        <f t="shared" si="42"/>
        <v>1</v>
      </c>
      <c r="AM35" s="3" t="str">
        <f t="shared" si="10"/>
        <v>4</v>
      </c>
      <c r="AN35" s="3" t="str">
        <f t="shared" si="11"/>
        <v>16</v>
      </c>
      <c r="AO35" s="3">
        <f t="shared" si="46"/>
        <v>0</v>
      </c>
      <c r="AP35" s="3">
        <f t="shared" si="34"/>
        <v>32</v>
      </c>
      <c r="AQ35" s="30">
        <f t="shared" si="43"/>
        <v>9</v>
      </c>
      <c r="AR35" s="30">
        <f t="shared" si="44"/>
        <v>5</v>
      </c>
      <c r="AS35" s="3">
        <f t="shared" si="45"/>
        <v>7</v>
      </c>
    </row>
    <row r="36" spans="1:45" x14ac:dyDescent="0.25">
      <c r="A36" s="13" t="s">
        <v>310</v>
      </c>
      <c r="B36">
        <f t="shared" si="48"/>
        <v>2</v>
      </c>
      <c r="C36" t="e">
        <f t="shared" si="49"/>
        <v>#VALUE!</v>
      </c>
      <c r="D36">
        <f t="shared" si="50"/>
        <v>2</v>
      </c>
      <c r="E36">
        <f t="shared" si="51"/>
        <v>4</v>
      </c>
      <c r="F36" s="1">
        <f t="shared" si="20"/>
        <v>6</v>
      </c>
      <c r="G36" s="1">
        <f t="shared" si="21"/>
        <v>51</v>
      </c>
      <c r="H36" s="1" t="str">
        <f t="shared" si="52"/>
        <v>06:51</v>
      </c>
      <c r="I36">
        <f t="shared" si="57"/>
        <v>0</v>
      </c>
      <c r="J36" s="3">
        <f t="shared" si="58"/>
        <v>2</v>
      </c>
      <c r="K36" s="3">
        <f t="shared" si="53"/>
        <v>0</v>
      </c>
      <c r="L36" s="3">
        <f t="shared" si="54"/>
        <v>1</v>
      </c>
      <c r="M36" s="3">
        <f t="shared" si="55"/>
        <v>201</v>
      </c>
      <c r="N36" t="str">
        <f t="shared" si="59"/>
        <v>6'51</v>
      </c>
      <c r="O36" s="3" t="str">
        <f t="shared" si="56"/>
        <v/>
      </c>
      <c r="S36" t="str">
        <f t="shared" si="47"/>
        <v/>
      </c>
      <c r="T36" s="36">
        <f t="shared" si="60"/>
        <v>0</v>
      </c>
      <c r="AA36" s="36">
        <f t="shared" si="35"/>
        <v>4</v>
      </c>
      <c r="AB36" s="36">
        <f t="shared" si="36"/>
        <v>1</v>
      </c>
      <c r="AC36" s="36">
        <f t="shared" si="37"/>
        <v>401</v>
      </c>
      <c r="AD36" s="28">
        <f t="shared" si="6"/>
        <v>0</v>
      </c>
      <c r="AE36" s="5" t="str">
        <f t="shared" si="38"/>
        <v>Ruta 4/16</v>
      </c>
      <c r="AF36" s="5" t="str">
        <f t="shared" si="39"/>
        <v>Salvador Allende, nº 85 ( Pd. Bus)</v>
      </c>
      <c r="AG36" s="15" t="str">
        <f t="shared" si="40"/>
        <v>06:59</v>
      </c>
      <c r="AH36" s="15"/>
      <c r="AI36" s="15"/>
      <c r="AJ36" s="15"/>
      <c r="AK36" s="5" t="str">
        <f t="shared" si="41"/>
        <v>Opel Planta en Figueruelas</v>
      </c>
      <c r="AL36" s="3">
        <f t="shared" si="42"/>
        <v>0</v>
      </c>
      <c r="AM36" s="3" t="str">
        <f t="shared" si="10"/>
        <v>4</v>
      </c>
      <c r="AN36" s="3" t="str">
        <f t="shared" si="11"/>
        <v>16</v>
      </c>
      <c r="AO36" s="3">
        <f t="shared" si="46"/>
        <v>1</v>
      </c>
      <c r="AP36" s="3">
        <f t="shared" si="34"/>
        <v>33</v>
      </c>
      <c r="AQ36" s="30">
        <f t="shared" si="43"/>
        <v>9</v>
      </c>
      <c r="AR36" s="30">
        <f t="shared" si="44"/>
        <v>5</v>
      </c>
      <c r="AS36" s="3">
        <f t="shared" si="45"/>
        <v>7</v>
      </c>
    </row>
    <row r="37" spans="1:45" x14ac:dyDescent="0.25">
      <c r="A37" s="13" t="s">
        <v>21</v>
      </c>
      <c r="B37" t="e">
        <f t="shared" si="48"/>
        <v>#VALUE!</v>
      </c>
      <c r="C37" t="e">
        <f t="shared" si="49"/>
        <v>#VALUE!</v>
      </c>
      <c r="D37" t="e">
        <f t="shared" si="50"/>
        <v>#VALUE!</v>
      </c>
      <c r="E37">
        <f t="shared" si="51"/>
        <v>26</v>
      </c>
      <c r="F37" s="1" t="str">
        <f t="shared" si="20"/>
        <v/>
      </c>
      <c r="G37" s="1" t="str">
        <f t="shared" si="21"/>
        <v/>
      </c>
      <c r="H37" s="1" t="str">
        <f t="shared" si="52"/>
        <v>:</v>
      </c>
      <c r="I37">
        <f t="shared" si="57"/>
        <v>0</v>
      </c>
      <c r="J37" s="3">
        <f t="shared" si="58"/>
        <v>2</v>
      </c>
      <c r="K37" s="3">
        <f t="shared" si="53"/>
        <v>0</v>
      </c>
      <c r="L37" s="3">
        <f t="shared" si="54"/>
        <v>1</v>
      </c>
      <c r="M37" s="3">
        <f t="shared" si="55"/>
        <v>201</v>
      </c>
      <c r="N37" t="str">
        <f t="shared" si="59"/>
        <v>Opel Planta en Figueruelas</v>
      </c>
      <c r="O37" s="3" t="str">
        <f t="shared" si="56"/>
        <v/>
      </c>
      <c r="S37" t="str">
        <f t="shared" si="47"/>
        <v/>
      </c>
      <c r="T37" s="36">
        <f t="shared" si="60"/>
        <v>0</v>
      </c>
      <c r="AA37" s="36">
        <f t="shared" si="35"/>
        <v>4</v>
      </c>
      <c r="AB37" s="36">
        <f t="shared" si="36"/>
        <v>2</v>
      </c>
      <c r="AC37" s="36">
        <f t="shared" si="37"/>
        <v>402</v>
      </c>
      <c r="AD37" s="28">
        <f t="shared" si="6"/>
        <v>0</v>
      </c>
      <c r="AE37" s="5" t="str">
        <f t="shared" si="38"/>
        <v>Ruta 4/16</v>
      </c>
      <c r="AF37" s="5" t="str">
        <f t="shared" si="39"/>
        <v>Salvador Allende, nº 67 ( Pd. Bus)</v>
      </c>
      <c r="AG37" s="15" t="str">
        <f t="shared" si="40"/>
        <v>07:00</v>
      </c>
      <c r="AH37" s="15"/>
      <c r="AI37" s="15"/>
      <c r="AJ37" s="15"/>
      <c r="AK37" s="5" t="str">
        <f t="shared" si="41"/>
        <v>Pablo Picasso, nº 8 ( Pd. Bus)</v>
      </c>
      <c r="AL37" s="3">
        <f t="shared" si="42"/>
        <v>0</v>
      </c>
      <c r="AM37" s="3" t="str">
        <f t="shared" si="10"/>
        <v>4</v>
      </c>
      <c r="AN37" s="3" t="str">
        <f t="shared" si="11"/>
        <v>16</v>
      </c>
      <c r="AO37" s="3">
        <f t="shared" si="46"/>
        <v>2</v>
      </c>
      <c r="AP37" s="3">
        <f t="shared" si="34"/>
        <v>34</v>
      </c>
      <c r="AQ37" s="30">
        <f t="shared" si="43"/>
        <v>9</v>
      </c>
      <c r="AR37" s="30">
        <f t="shared" si="44"/>
        <v>5</v>
      </c>
      <c r="AS37" s="3">
        <f t="shared" si="45"/>
        <v>7</v>
      </c>
    </row>
    <row r="38" spans="1:45" x14ac:dyDescent="0.25">
      <c r="A38" s="13" t="s">
        <v>271</v>
      </c>
      <c r="B38" t="e">
        <f t="shared" si="48"/>
        <v>#VALUE!</v>
      </c>
      <c r="C38" t="e">
        <f t="shared" si="49"/>
        <v>#VALUE!</v>
      </c>
      <c r="D38" t="e">
        <f t="shared" si="50"/>
        <v>#VALUE!</v>
      </c>
      <c r="E38">
        <f t="shared" si="51"/>
        <v>50</v>
      </c>
      <c r="F38" s="1" t="str">
        <f t="shared" si="20"/>
        <v/>
      </c>
      <c r="G38" s="1" t="str">
        <f t="shared" si="21"/>
        <v/>
      </c>
      <c r="H38" s="1" t="str">
        <f t="shared" si="52"/>
        <v>:</v>
      </c>
      <c r="I38">
        <f t="shared" si="57"/>
        <v>0</v>
      </c>
      <c r="J38" s="3">
        <f t="shared" si="58"/>
        <v>2</v>
      </c>
      <c r="K38" s="3">
        <f t="shared" si="53"/>
        <v>1</v>
      </c>
      <c r="L38" s="3">
        <f t="shared" si="54"/>
        <v>2</v>
      </c>
      <c r="M38" s="3">
        <f t="shared" si="55"/>
        <v>202</v>
      </c>
      <c r="N38" t="str">
        <f t="shared" si="59"/>
        <v>Marqués de la Cadena (esq. Avd. La Jota - Pd. Bus)</v>
      </c>
      <c r="O38" s="3" t="str">
        <f t="shared" si="56"/>
        <v>06:53</v>
      </c>
      <c r="S38" t="str">
        <f t="shared" si="47"/>
        <v>Avd. Pablo Gargallo (esq. C/ Berna - Pd. Bus)</v>
      </c>
      <c r="T38" s="36">
        <f t="shared" si="60"/>
        <v>0</v>
      </c>
      <c r="AA38" s="36">
        <f t="shared" si="35"/>
        <v>4</v>
      </c>
      <c r="AB38" s="36">
        <f t="shared" si="36"/>
        <v>3</v>
      </c>
      <c r="AC38" s="36">
        <f t="shared" si="37"/>
        <v>403</v>
      </c>
      <c r="AD38" s="28">
        <f t="shared" si="6"/>
        <v>0</v>
      </c>
      <c r="AE38" s="5" t="str">
        <f t="shared" si="38"/>
        <v>Ruta 4/16</v>
      </c>
      <c r="AF38" s="5" t="str">
        <f t="shared" si="39"/>
        <v>Pablo Picasso (esq. Salvador Allende - Pd. Bus)</v>
      </c>
      <c r="AG38" s="15" t="str">
        <f t="shared" si="40"/>
        <v>07:01</v>
      </c>
      <c r="AH38" s="15"/>
      <c r="AI38" s="15"/>
      <c r="AJ38" s="15"/>
      <c r="AK38" s="5" t="str">
        <f t="shared" si="41"/>
        <v>Pablo Picasso (esq. María Zambrano - Pd. Bus</v>
      </c>
      <c r="AL38" s="3">
        <f t="shared" si="42"/>
        <v>0</v>
      </c>
      <c r="AM38" s="3" t="str">
        <f t="shared" si="10"/>
        <v>4</v>
      </c>
      <c r="AN38" s="3" t="str">
        <f t="shared" si="11"/>
        <v>16</v>
      </c>
      <c r="AO38" s="3">
        <f t="shared" si="46"/>
        <v>3</v>
      </c>
      <c r="AP38" s="3">
        <f t="shared" si="34"/>
        <v>35</v>
      </c>
      <c r="AQ38" s="30">
        <f t="shared" si="43"/>
        <v>9</v>
      </c>
      <c r="AR38" s="30">
        <f t="shared" si="44"/>
        <v>5</v>
      </c>
      <c r="AS38" s="3">
        <f t="shared" si="45"/>
        <v>7</v>
      </c>
    </row>
    <row r="39" spans="1:45" x14ac:dyDescent="0.25">
      <c r="A39" s="13" t="s">
        <v>292</v>
      </c>
      <c r="B39">
        <f t="shared" si="48"/>
        <v>2</v>
      </c>
      <c r="C39" t="e">
        <f t="shared" si="49"/>
        <v>#VALUE!</v>
      </c>
      <c r="D39">
        <f t="shared" si="50"/>
        <v>2</v>
      </c>
      <c r="E39">
        <f t="shared" si="51"/>
        <v>4</v>
      </c>
      <c r="F39" s="1">
        <f t="shared" si="20"/>
        <v>6</v>
      </c>
      <c r="G39" s="1">
        <f t="shared" si="21"/>
        <v>53</v>
      </c>
      <c r="H39" s="1" t="str">
        <f t="shared" si="52"/>
        <v>06:53</v>
      </c>
      <c r="I39">
        <f t="shared" si="57"/>
        <v>0</v>
      </c>
      <c r="J39" s="3">
        <f t="shared" si="58"/>
        <v>2</v>
      </c>
      <c r="K39" s="3">
        <f t="shared" si="53"/>
        <v>0</v>
      </c>
      <c r="L39" s="3">
        <f t="shared" si="54"/>
        <v>2</v>
      </c>
      <c r="M39" s="3">
        <f t="shared" si="55"/>
        <v>202</v>
      </c>
      <c r="N39" t="str">
        <f t="shared" si="59"/>
        <v>6'53</v>
      </c>
      <c r="O39" s="3" t="str">
        <f t="shared" si="56"/>
        <v/>
      </c>
      <c r="S39" t="str">
        <f t="shared" si="47"/>
        <v/>
      </c>
      <c r="T39" s="36">
        <f t="shared" si="60"/>
        <v>0</v>
      </c>
      <c r="AA39" s="36">
        <f t="shared" si="35"/>
        <v>4</v>
      </c>
      <c r="AB39" s="36">
        <f t="shared" si="36"/>
        <v>4</v>
      </c>
      <c r="AC39" s="36">
        <f t="shared" si="37"/>
        <v>404</v>
      </c>
      <c r="AD39" s="28">
        <f t="shared" si="6"/>
        <v>0</v>
      </c>
      <c r="AE39" s="5" t="str">
        <f t="shared" si="38"/>
        <v>Ruta 4/16</v>
      </c>
      <c r="AF39" s="5" t="str">
        <f t="shared" si="39"/>
        <v>Pablo Picasso, nº 8 ( Pd. Bus)</v>
      </c>
      <c r="AG39" s="15" t="str">
        <f t="shared" si="40"/>
        <v>07:02</v>
      </c>
      <c r="AH39" s="15"/>
      <c r="AI39" s="15"/>
      <c r="AJ39" s="15"/>
      <c r="AK39" s="5" t="str">
        <f t="shared" si="41"/>
        <v>María Zambrano (Pablo Iglesias - Pd. Bus)</v>
      </c>
      <c r="AL39" s="3">
        <f t="shared" si="42"/>
        <v>0</v>
      </c>
      <c r="AM39" s="3" t="str">
        <f t="shared" si="10"/>
        <v>4</v>
      </c>
      <c r="AN39" s="3" t="str">
        <f t="shared" si="11"/>
        <v>16</v>
      </c>
      <c r="AO39" s="3">
        <f t="shared" si="46"/>
        <v>4</v>
      </c>
      <c r="AP39" s="3">
        <f t="shared" si="34"/>
        <v>36</v>
      </c>
      <c r="AQ39" s="30">
        <f t="shared" si="43"/>
        <v>9</v>
      </c>
      <c r="AR39" s="30">
        <f t="shared" si="44"/>
        <v>5</v>
      </c>
      <c r="AS39" s="3">
        <f t="shared" si="45"/>
        <v>7</v>
      </c>
    </row>
    <row r="40" spans="1:45" x14ac:dyDescent="0.25">
      <c r="A40" s="13" t="s">
        <v>132</v>
      </c>
      <c r="B40" t="e">
        <f t="shared" si="48"/>
        <v>#VALUE!</v>
      </c>
      <c r="C40" t="e">
        <f t="shared" si="49"/>
        <v>#VALUE!</v>
      </c>
      <c r="D40" t="e">
        <f t="shared" si="50"/>
        <v>#VALUE!</v>
      </c>
      <c r="E40">
        <f t="shared" si="51"/>
        <v>45</v>
      </c>
      <c r="F40" s="1" t="str">
        <f t="shared" si="20"/>
        <v/>
      </c>
      <c r="G40" s="1" t="str">
        <f t="shared" si="21"/>
        <v/>
      </c>
      <c r="H40" s="1" t="str">
        <f t="shared" si="52"/>
        <v>:</v>
      </c>
      <c r="I40">
        <f t="shared" si="57"/>
        <v>0</v>
      </c>
      <c r="J40" s="3">
        <f t="shared" si="58"/>
        <v>2</v>
      </c>
      <c r="K40" s="3">
        <f t="shared" si="53"/>
        <v>0</v>
      </c>
      <c r="L40" s="3">
        <f t="shared" si="54"/>
        <v>2</v>
      </c>
      <c r="M40" s="3">
        <f t="shared" si="55"/>
        <v>202</v>
      </c>
      <c r="N40" t="str">
        <f t="shared" si="59"/>
        <v>Avd. Pablo Gargallo (esq. C/ Berna - Pd. Bus)</v>
      </c>
      <c r="O40" s="3" t="str">
        <f t="shared" si="56"/>
        <v/>
      </c>
      <c r="S40" t="str">
        <f t="shared" si="47"/>
        <v/>
      </c>
      <c r="T40" s="36">
        <f t="shared" si="60"/>
        <v>0</v>
      </c>
      <c r="AA40" s="36">
        <f t="shared" si="35"/>
        <v>4</v>
      </c>
      <c r="AB40" s="36">
        <f t="shared" si="36"/>
        <v>5</v>
      </c>
      <c r="AC40" s="36">
        <f t="shared" si="37"/>
        <v>405</v>
      </c>
      <c r="AD40" s="28">
        <f t="shared" si="6"/>
        <v>0</v>
      </c>
      <c r="AE40" s="5" t="str">
        <f t="shared" si="38"/>
        <v>Ruta 4/16</v>
      </c>
      <c r="AF40" s="5" t="str">
        <f t="shared" si="39"/>
        <v>Pablo Picasso (esq. María Zambrano - Pd. Bus</v>
      </c>
      <c r="AG40" s="15" t="str">
        <f t="shared" si="40"/>
        <v>07:03</v>
      </c>
      <c r="AH40" s="15"/>
      <c r="AI40" s="15"/>
      <c r="AJ40" s="15"/>
      <c r="AK40" s="5" t="str">
        <f t="shared" si="41"/>
        <v>Gómez de Avellaneda (Margarita Xirgú - Pd. Bus)</v>
      </c>
      <c r="AL40" s="3">
        <f t="shared" si="42"/>
        <v>0</v>
      </c>
      <c r="AM40" s="3" t="str">
        <f t="shared" si="10"/>
        <v>4</v>
      </c>
      <c r="AN40" s="3" t="str">
        <f t="shared" si="11"/>
        <v>16</v>
      </c>
      <c r="AO40" s="3">
        <f t="shared" si="46"/>
        <v>5</v>
      </c>
      <c r="AP40" s="3">
        <f t="shared" si="34"/>
        <v>37</v>
      </c>
      <c r="AQ40" s="30">
        <f t="shared" si="43"/>
        <v>9</v>
      </c>
      <c r="AR40" s="30">
        <f t="shared" si="44"/>
        <v>5</v>
      </c>
      <c r="AS40" s="3">
        <f t="shared" si="45"/>
        <v>7</v>
      </c>
    </row>
    <row r="41" spans="1:45" x14ac:dyDescent="0.25">
      <c r="A41" s="13" t="s">
        <v>272</v>
      </c>
      <c r="B41" t="e">
        <f t="shared" si="48"/>
        <v>#VALUE!</v>
      </c>
      <c r="C41">
        <f t="shared" si="49"/>
        <v>21</v>
      </c>
      <c r="D41">
        <f t="shared" si="50"/>
        <v>21</v>
      </c>
      <c r="E41">
        <f t="shared" si="51"/>
        <v>48</v>
      </c>
      <c r="F41" s="1" t="str">
        <f t="shared" si="20"/>
        <v/>
      </c>
      <c r="G41" s="1" t="str">
        <f t="shared" si="21"/>
        <v/>
      </c>
      <c r="H41" s="1" t="str">
        <f t="shared" si="52"/>
        <v>:</v>
      </c>
      <c r="I41">
        <f t="shared" si="57"/>
        <v>0</v>
      </c>
      <c r="J41" s="3">
        <f t="shared" si="58"/>
        <v>2</v>
      </c>
      <c r="K41" s="3">
        <f t="shared" si="53"/>
        <v>1</v>
      </c>
      <c r="L41" s="3">
        <f t="shared" si="54"/>
        <v>3</v>
      </c>
      <c r="M41" s="3">
        <f t="shared" si="55"/>
        <v>203</v>
      </c>
      <c r="N41" t="str">
        <f t="shared" si="59"/>
        <v>Marqués de la Cadena, (frente nº 57 Pd. Bus CAN)</v>
      </c>
      <c r="O41" s="3" t="str">
        <f t="shared" si="56"/>
        <v>06:54</v>
      </c>
      <c r="S41" t="str">
        <f t="shared" si="47"/>
        <v>Pablo Gargallo, nº 95 (Pd. Bus)</v>
      </c>
      <c r="T41" s="36">
        <f t="shared" si="60"/>
        <v>0</v>
      </c>
      <c r="AA41" s="36">
        <f t="shared" si="35"/>
        <v>4</v>
      </c>
      <c r="AB41" s="36">
        <f t="shared" si="36"/>
        <v>6</v>
      </c>
      <c r="AC41" s="36">
        <f t="shared" si="37"/>
        <v>406</v>
      </c>
      <c r="AD41" s="28">
        <f t="shared" si="6"/>
        <v>0</v>
      </c>
      <c r="AE41" s="5" t="str">
        <f t="shared" si="38"/>
        <v>Ruta 4/16</v>
      </c>
      <c r="AF41" s="5" t="str">
        <f t="shared" si="39"/>
        <v>María Zambrano (esq. Pablo Iglesias - Pd. Bus)</v>
      </c>
      <c r="AG41" s="15" t="str">
        <f t="shared" si="40"/>
        <v>07:05</v>
      </c>
      <c r="AH41" s="15"/>
      <c r="AI41" s="15"/>
      <c r="AJ41" s="15"/>
      <c r="AK41" s="5" t="str">
        <f t="shared" si="41"/>
        <v>Pablo Picasso (esq. Salvador Allende - Pd. Bus)</v>
      </c>
      <c r="AL41" s="3">
        <f t="shared" si="42"/>
        <v>0</v>
      </c>
      <c r="AM41" s="3" t="str">
        <f t="shared" si="10"/>
        <v>4</v>
      </c>
      <c r="AN41" s="3" t="str">
        <f t="shared" si="11"/>
        <v>16</v>
      </c>
      <c r="AO41" s="3">
        <f t="shared" si="46"/>
        <v>6</v>
      </c>
      <c r="AP41" s="3">
        <f t="shared" si="34"/>
        <v>38</v>
      </c>
      <c r="AQ41" s="30">
        <f t="shared" si="43"/>
        <v>9</v>
      </c>
      <c r="AR41" s="30">
        <f t="shared" si="44"/>
        <v>5</v>
      </c>
      <c r="AS41" s="3">
        <f t="shared" si="45"/>
        <v>7</v>
      </c>
    </row>
    <row r="42" spans="1:45" x14ac:dyDescent="0.25">
      <c r="A42" s="13" t="s">
        <v>294</v>
      </c>
      <c r="B42">
        <f t="shared" si="48"/>
        <v>2</v>
      </c>
      <c r="C42" t="e">
        <f t="shared" si="49"/>
        <v>#VALUE!</v>
      </c>
      <c r="D42">
        <f t="shared" si="50"/>
        <v>2</v>
      </c>
      <c r="E42">
        <f t="shared" si="51"/>
        <v>4</v>
      </c>
      <c r="F42" s="1">
        <f t="shared" si="20"/>
        <v>6</v>
      </c>
      <c r="G42" s="1">
        <f t="shared" si="21"/>
        <v>54</v>
      </c>
      <c r="H42" s="1" t="str">
        <f t="shared" si="52"/>
        <v>06:54</v>
      </c>
      <c r="I42">
        <f t="shared" si="57"/>
        <v>0</v>
      </c>
      <c r="J42" s="3">
        <f t="shared" si="58"/>
        <v>2</v>
      </c>
      <c r="K42" s="3">
        <f t="shared" si="53"/>
        <v>0</v>
      </c>
      <c r="L42" s="3">
        <f t="shared" si="54"/>
        <v>3</v>
      </c>
      <c r="M42" s="3">
        <f t="shared" si="55"/>
        <v>203</v>
      </c>
      <c r="N42" t="str">
        <f t="shared" si="59"/>
        <v>6'54</v>
      </c>
      <c r="O42" s="3" t="str">
        <f t="shared" si="56"/>
        <v/>
      </c>
      <c r="S42" t="str">
        <f t="shared" si="47"/>
        <v/>
      </c>
      <c r="T42" s="36">
        <f t="shared" si="60"/>
        <v>0</v>
      </c>
      <c r="AA42" s="36">
        <f t="shared" si="35"/>
        <v>4</v>
      </c>
      <c r="AB42" s="36">
        <f t="shared" si="36"/>
        <v>7</v>
      </c>
      <c r="AC42" s="36">
        <f t="shared" si="37"/>
        <v>407</v>
      </c>
      <c r="AD42" s="28">
        <f t="shared" si="6"/>
        <v>0</v>
      </c>
      <c r="AE42" s="5" t="str">
        <f t="shared" si="38"/>
        <v>Ruta 4/16</v>
      </c>
      <c r="AF42" s="5" t="str">
        <f t="shared" si="39"/>
        <v>Gómez de Avellaneda (Margarita Xirgú - Pd. Bus)</v>
      </c>
      <c r="AG42" s="15" t="str">
        <f t="shared" si="40"/>
        <v>07:06</v>
      </c>
      <c r="AH42" s="15"/>
      <c r="AI42" s="15"/>
      <c r="AJ42" s="15"/>
      <c r="AK42" s="5" t="str">
        <f t="shared" si="41"/>
        <v>Salvador Allende (frente nº 67 - Pd. Bus)</v>
      </c>
      <c r="AL42" s="3">
        <f t="shared" si="42"/>
        <v>0</v>
      </c>
      <c r="AM42" s="3" t="str">
        <f t="shared" si="10"/>
        <v>4</v>
      </c>
      <c r="AN42" s="3" t="str">
        <f t="shared" si="11"/>
        <v>16</v>
      </c>
      <c r="AO42" s="3">
        <f t="shared" si="46"/>
        <v>7</v>
      </c>
      <c r="AP42" s="3">
        <f t="shared" si="34"/>
        <v>39</v>
      </c>
      <c r="AQ42" s="30">
        <f t="shared" si="43"/>
        <v>9</v>
      </c>
      <c r="AR42" s="30">
        <f t="shared" si="44"/>
        <v>5</v>
      </c>
      <c r="AS42" s="3">
        <f t="shared" si="45"/>
        <v>7</v>
      </c>
    </row>
    <row r="43" spans="1:45" x14ac:dyDescent="0.25">
      <c r="A43" s="13" t="s">
        <v>133</v>
      </c>
      <c r="B43" t="e">
        <f t="shared" si="48"/>
        <v>#VALUE!</v>
      </c>
      <c r="C43">
        <f t="shared" si="49"/>
        <v>15</v>
      </c>
      <c r="D43">
        <f t="shared" si="50"/>
        <v>15</v>
      </c>
      <c r="E43">
        <f t="shared" si="51"/>
        <v>31</v>
      </c>
      <c r="F43" s="1" t="str">
        <f t="shared" si="20"/>
        <v/>
      </c>
      <c r="G43" s="1" t="str">
        <f t="shared" si="21"/>
        <v/>
      </c>
      <c r="H43" s="1" t="str">
        <f t="shared" si="52"/>
        <v>:</v>
      </c>
      <c r="I43">
        <f t="shared" si="57"/>
        <v>0</v>
      </c>
      <c r="J43" s="3">
        <f t="shared" si="58"/>
        <v>2</v>
      </c>
      <c r="K43" s="3">
        <f t="shared" si="53"/>
        <v>0</v>
      </c>
      <c r="L43" s="3">
        <f t="shared" si="54"/>
        <v>3</v>
      </c>
      <c r="M43" s="3">
        <f t="shared" si="55"/>
        <v>203</v>
      </c>
      <c r="N43" t="str">
        <f t="shared" si="59"/>
        <v>Pablo Gargallo, nº 95 (Pd. Bus)</v>
      </c>
      <c r="O43" s="3" t="str">
        <f t="shared" si="56"/>
        <v/>
      </c>
      <c r="S43" t="str">
        <f t="shared" si="47"/>
        <v/>
      </c>
      <c r="T43" s="36">
        <f t="shared" si="60"/>
        <v>0</v>
      </c>
      <c r="AA43" s="36">
        <f t="shared" si="35"/>
        <v>4</v>
      </c>
      <c r="AB43" s="36">
        <f t="shared" si="36"/>
        <v>8</v>
      </c>
      <c r="AC43" s="36">
        <f t="shared" si="37"/>
        <v>408</v>
      </c>
      <c r="AD43" s="28">
        <f t="shared" si="6"/>
        <v>0</v>
      </c>
      <c r="AE43" s="5" t="str">
        <f t="shared" si="38"/>
        <v>Ruta 4/16</v>
      </c>
      <c r="AF43" s="5" t="str">
        <f t="shared" si="39"/>
        <v>Luis Legaz, nº 24 (Edf. La Dehesa)</v>
      </c>
      <c r="AG43" s="15" t="str">
        <f t="shared" si="40"/>
        <v>07:07</v>
      </c>
      <c r="AH43" s="15"/>
      <c r="AI43" s="15"/>
      <c r="AJ43" s="15"/>
      <c r="AK43" s="5" t="str">
        <f t="shared" si="41"/>
        <v>Salvador Allende (frente nº 85 - Pd. Bus)</v>
      </c>
      <c r="AL43" s="3">
        <f t="shared" si="42"/>
        <v>0</v>
      </c>
      <c r="AM43" s="3" t="str">
        <f t="shared" si="10"/>
        <v>4</v>
      </c>
      <c r="AN43" s="3" t="str">
        <f t="shared" si="11"/>
        <v>16</v>
      </c>
      <c r="AO43" s="3">
        <f t="shared" si="46"/>
        <v>8</v>
      </c>
      <c r="AP43" s="3">
        <f t="shared" si="34"/>
        <v>40</v>
      </c>
      <c r="AQ43" s="30">
        <f t="shared" si="43"/>
        <v>9</v>
      </c>
      <c r="AR43" s="30">
        <f t="shared" si="44"/>
        <v>5</v>
      </c>
      <c r="AS43" s="3">
        <f t="shared" si="45"/>
        <v>7</v>
      </c>
    </row>
    <row r="44" spans="1:45" x14ac:dyDescent="0.25">
      <c r="A44" s="13" t="s">
        <v>311</v>
      </c>
      <c r="B44" t="e">
        <f t="shared" si="48"/>
        <v>#VALUE!</v>
      </c>
      <c r="C44" t="e">
        <f t="shared" si="49"/>
        <v>#VALUE!</v>
      </c>
      <c r="D44" t="e">
        <f t="shared" si="50"/>
        <v>#VALUE!</v>
      </c>
      <c r="E44">
        <f t="shared" si="51"/>
        <v>50</v>
      </c>
      <c r="F44" s="1" t="str">
        <f t="shared" si="20"/>
        <v/>
      </c>
      <c r="G44" s="1" t="str">
        <f t="shared" si="21"/>
        <v/>
      </c>
      <c r="H44" s="1" t="str">
        <f t="shared" si="52"/>
        <v>:</v>
      </c>
      <c r="I44">
        <f t="shared" si="57"/>
        <v>0</v>
      </c>
      <c r="J44" s="3">
        <f t="shared" si="58"/>
        <v>2</v>
      </c>
      <c r="K44" s="3">
        <f t="shared" si="53"/>
        <v>1</v>
      </c>
      <c r="L44" s="3">
        <f t="shared" si="54"/>
        <v>4</v>
      </c>
      <c r="M44" s="3">
        <f t="shared" si="55"/>
        <v>204</v>
      </c>
      <c r="N44" t="str">
        <f t="shared" si="59"/>
        <v>Valle de Broto (esq. Valle Pineta - Bar La Parada)</v>
      </c>
      <c r="O44" s="3" t="str">
        <f t="shared" si="56"/>
        <v>06:56</v>
      </c>
      <c r="S44" t="str">
        <f t="shared" si="47"/>
        <v>Pablo Gargallo, nº 77 Dpdo. (Pd. Bus)</v>
      </c>
      <c r="T44" s="36">
        <f t="shared" si="60"/>
        <v>0</v>
      </c>
      <c r="AA44" s="36">
        <f t="shared" si="35"/>
        <v>4</v>
      </c>
      <c r="AB44" s="36">
        <f t="shared" si="36"/>
        <v>9</v>
      </c>
      <c r="AC44" s="36">
        <f t="shared" si="37"/>
        <v>409</v>
      </c>
      <c r="AD44" s="28">
        <f t="shared" si="6"/>
        <v>1</v>
      </c>
      <c r="AE44" s="5" t="str">
        <f t="shared" si="38"/>
        <v>Ruta 4/16</v>
      </c>
      <c r="AF44" s="5" t="str">
        <f t="shared" si="39"/>
        <v>Opel Planta en Figueruelas</v>
      </c>
      <c r="AG44" s="15" t="str">
        <f t="shared" si="40"/>
        <v>07:30</v>
      </c>
      <c r="AH44" s="15"/>
      <c r="AI44" s="15"/>
      <c r="AJ44" s="15"/>
      <c r="AK44" s="5" t="str">
        <f t="shared" si="41"/>
        <v>Salvador Allende, nº 85 ( Pd. Bus)</v>
      </c>
      <c r="AL44" s="3">
        <f t="shared" si="42"/>
        <v>0</v>
      </c>
      <c r="AM44" s="3" t="str">
        <f t="shared" si="10"/>
        <v>4</v>
      </c>
      <c r="AN44" s="3" t="str">
        <f t="shared" si="11"/>
        <v>16</v>
      </c>
      <c r="AO44" s="3">
        <f t="shared" si="46"/>
        <v>9</v>
      </c>
      <c r="AP44" s="3">
        <f t="shared" si="34"/>
        <v>41</v>
      </c>
      <c r="AQ44" s="30">
        <f t="shared" si="43"/>
        <v>9</v>
      </c>
      <c r="AR44" s="30">
        <f t="shared" si="44"/>
        <v>5</v>
      </c>
      <c r="AS44" s="3">
        <f t="shared" si="45"/>
        <v>7</v>
      </c>
    </row>
    <row r="45" spans="1:45" x14ac:dyDescent="0.25">
      <c r="A45" s="13" t="s">
        <v>296</v>
      </c>
      <c r="B45">
        <f t="shared" si="48"/>
        <v>2</v>
      </c>
      <c r="C45" t="e">
        <f t="shared" si="49"/>
        <v>#VALUE!</v>
      </c>
      <c r="D45">
        <f t="shared" si="50"/>
        <v>2</v>
      </c>
      <c r="E45">
        <f t="shared" si="51"/>
        <v>4</v>
      </c>
      <c r="F45" s="1">
        <f t="shared" si="20"/>
        <v>6</v>
      </c>
      <c r="G45" s="1">
        <f t="shared" si="21"/>
        <v>56</v>
      </c>
      <c r="H45" s="1" t="str">
        <f t="shared" si="52"/>
        <v>06:56</v>
      </c>
      <c r="I45">
        <f t="shared" si="57"/>
        <v>0</v>
      </c>
      <c r="J45" s="3">
        <f t="shared" si="58"/>
        <v>2</v>
      </c>
      <c r="K45" s="3">
        <f t="shared" si="53"/>
        <v>0</v>
      </c>
      <c r="L45" s="3">
        <f t="shared" si="54"/>
        <v>4</v>
      </c>
      <c r="M45" s="3">
        <f t="shared" si="55"/>
        <v>204</v>
      </c>
      <c r="N45" t="str">
        <f t="shared" si="59"/>
        <v>6'56</v>
      </c>
      <c r="O45" s="3" t="str">
        <f t="shared" si="56"/>
        <v/>
      </c>
      <c r="S45" t="str">
        <f t="shared" si="47"/>
        <v/>
      </c>
      <c r="T45" s="36">
        <f t="shared" si="60"/>
        <v>0</v>
      </c>
      <c r="AA45" s="36">
        <f t="shared" si="35"/>
        <v>5</v>
      </c>
      <c r="AB45" s="36">
        <f t="shared" si="36"/>
        <v>0</v>
      </c>
      <c r="AC45" s="36">
        <f t="shared" si="37"/>
        <v>500</v>
      </c>
      <c r="AD45" s="28">
        <f t="shared" si="6"/>
        <v>0</v>
      </c>
      <c r="AE45" s="5" t="str">
        <f t="shared" si="38"/>
        <v>Ruta 5/16</v>
      </c>
      <c r="AF45" s="5" t="str">
        <f t="shared" si="39"/>
        <v>Ruta 5/16</v>
      </c>
      <c r="AG45" s="15" t="str">
        <f t="shared" si="40"/>
        <v/>
      </c>
      <c r="AH45" s="15"/>
      <c r="AI45" s="15"/>
      <c r="AJ45" s="15"/>
      <c r="AK45" s="5" t="str">
        <f t="shared" si="41"/>
        <v/>
      </c>
      <c r="AL45" s="3">
        <f t="shared" si="42"/>
        <v>1</v>
      </c>
      <c r="AM45" s="3" t="str">
        <f t="shared" si="10"/>
        <v>5</v>
      </c>
      <c r="AN45" s="3" t="str">
        <f t="shared" si="11"/>
        <v>16</v>
      </c>
      <c r="AO45" s="3">
        <f t="shared" si="46"/>
        <v>0</v>
      </c>
      <c r="AP45" s="3">
        <f t="shared" si="34"/>
        <v>42</v>
      </c>
      <c r="AQ45" s="30">
        <f t="shared" si="43"/>
        <v>9</v>
      </c>
      <c r="AR45" s="30">
        <f t="shared" si="44"/>
        <v>5</v>
      </c>
      <c r="AS45" s="3">
        <f t="shared" si="45"/>
        <v>7</v>
      </c>
    </row>
    <row r="46" spans="1:45" x14ac:dyDescent="0.25">
      <c r="A46" s="13" t="s">
        <v>136</v>
      </c>
      <c r="B46" t="e">
        <f t="shared" si="48"/>
        <v>#VALUE!</v>
      </c>
      <c r="C46">
        <f t="shared" si="49"/>
        <v>15</v>
      </c>
      <c r="D46">
        <f t="shared" si="50"/>
        <v>15</v>
      </c>
      <c r="E46">
        <f t="shared" si="51"/>
        <v>37</v>
      </c>
      <c r="F46" s="1" t="str">
        <f t="shared" si="20"/>
        <v/>
      </c>
      <c r="G46" s="1" t="str">
        <f t="shared" si="21"/>
        <v/>
      </c>
      <c r="H46" s="1" t="str">
        <f t="shared" si="52"/>
        <v>:</v>
      </c>
      <c r="I46">
        <f t="shared" si="57"/>
        <v>0</v>
      </c>
      <c r="J46" s="3">
        <f t="shared" si="58"/>
        <v>2</v>
      </c>
      <c r="K46" s="3">
        <f t="shared" si="53"/>
        <v>0</v>
      </c>
      <c r="L46" s="3">
        <f t="shared" si="54"/>
        <v>4</v>
      </c>
      <c r="M46" s="3">
        <f t="shared" si="55"/>
        <v>204</v>
      </c>
      <c r="N46" t="str">
        <f t="shared" si="59"/>
        <v>Pablo Gargallo, nº 77 Dpdo. (Pd. Bus)</v>
      </c>
      <c r="O46" s="3" t="str">
        <f t="shared" si="56"/>
        <v/>
      </c>
      <c r="S46" t="str">
        <f t="shared" si="47"/>
        <v/>
      </c>
      <c r="T46" s="36">
        <f t="shared" si="60"/>
        <v>0</v>
      </c>
      <c r="AA46" s="36">
        <f t="shared" si="35"/>
        <v>5</v>
      </c>
      <c r="AB46" s="36">
        <f t="shared" si="36"/>
        <v>1</v>
      </c>
      <c r="AC46" s="36">
        <f t="shared" si="37"/>
        <v>501</v>
      </c>
      <c r="AD46" s="28">
        <f t="shared" si="6"/>
        <v>0</v>
      </c>
      <c r="AE46" s="5" t="str">
        <f t="shared" si="38"/>
        <v>Ruta 5/16</v>
      </c>
      <c r="AF46" s="5" t="str">
        <f t="shared" si="39"/>
        <v>Pablo Ruiz Picasso (esq. Emilia Pardo Bazán)</v>
      </c>
      <c r="AG46" s="15" t="str">
        <f t="shared" si="40"/>
        <v>07:00</v>
      </c>
      <c r="AH46" s="15"/>
      <c r="AI46" s="15"/>
      <c r="AJ46" s="15"/>
      <c r="AK46" s="5" t="str">
        <f t="shared" si="41"/>
        <v>Opel Planta en Figueruelas</v>
      </c>
      <c r="AL46" s="3">
        <f t="shared" si="42"/>
        <v>0</v>
      </c>
      <c r="AM46" s="3" t="str">
        <f t="shared" si="10"/>
        <v>5</v>
      </c>
      <c r="AN46" s="3" t="str">
        <f t="shared" si="11"/>
        <v>16</v>
      </c>
      <c r="AO46" s="3">
        <f t="shared" si="46"/>
        <v>1</v>
      </c>
      <c r="AP46" s="3">
        <f t="shared" si="34"/>
        <v>43</v>
      </c>
      <c r="AQ46" s="30">
        <f t="shared" si="43"/>
        <v>9</v>
      </c>
      <c r="AR46" s="30">
        <f t="shared" si="44"/>
        <v>5</v>
      </c>
      <c r="AS46" s="3">
        <f t="shared" si="45"/>
        <v>7</v>
      </c>
    </row>
    <row r="47" spans="1:45" x14ac:dyDescent="0.25">
      <c r="A47" s="13" t="s">
        <v>312</v>
      </c>
      <c r="B47" t="e">
        <f t="shared" si="48"/>
        <v>#VALUE!</v>
      </c>
      <c r="C47" t="e">
        <f t="shared" si="49"/>
        <v>#VALUE!</v>
      </c>
      <c r="D47" t="e">
        <f t="shared" si="50"/>
        <v>#VALUE!</v>
      </c>
      <c r="E47">
        <f t="shared" si="51"/>
        <v>36</v>
      </c>
      <c r="F47" s="1" t="str">
        <f t="shared" si="20"/>
        <v/>
      </c>
      <c r="G47" s="1" t="str">
        <f t="shared" si="21"/>
        <v/>
      </c>
      <c r="H47" s="1" t="str">
        <f t="shared" si="52"/>
        <v>:</v>
      </c>
      <c r="I47">
        <f t="shared" si="57"/>
        <v>0</v>
      </c>
      <c r="J47" s="3">
        <f t="shared" si="58"/>
        <v>2</v>
      </c>
      <c r="K47" s="3">
        <f t="shared" si="53"/>
        <v>1</v>
      </c>
      <c r="L47" s="3">
        <f t="shared" si="54"/>
        <v>5</v>
      </c>
      <c r="M47" s="3">
        <f t="shared" si="55"/>
        <v>205</v>
      </c>
      <c r="N47" t="str">
        <f t="shared" si="59"/>
        <v>Valle de Broto (Kasan - Pd. Bus CI2)</v>
      </c>
      <c r="O47" s="3" t="str">
        <f t="shared" si="56"/>
        <v>06:58</v>
      </c>
      <c r="S47" t="str">
        <f t="shared" si="47"/>
        <v>Pablo Gargallo (esq. C/ Reino)</v>
      </c>
      <c r="T47" s="36">
        <f t="shared" si="60"/>
        <v>0</v>
      </c>
      <c r="AA47" s="36">
        <f t="shared" si="35"/>
        <v>5</v>
      </c>
      <c r="AB47" s="36">
        <f t="shared" si="36"/>
        <v>2</v>
      </c>
      <c r="AC47" s="36">
        <f t="shared" si="37"/>
        <v>502</v>
      </c>
      <c r="AD47" s="28">
        <f t="shared" si="6"/>
        <v>0</v>
      </c>
      <c r="AE47" s="5" t="str">
        <f t="shared" si="38"/>
        <v>Ruta 5/16</v>
      </c>
      <c r="AF47" s="5" t="str">
        <f t="shared" si="39"/>
        <v>Gómez de Avellaneda (esq. Saiz de Otero - Pd. Bus)</v>
      </c>
      <c r="AG47" s="15" t="str">
        <f t="shared" si="40"/>
        <v>07:01</v>
      </c>
      <c r="AH47" s="15"/>
      <c r="AI47" s="15"/>
      <c r="AJ47" s="15"/>
      <c r="AK47" s="5" t="str">
        <f t="shared" si="41"/>
        <v>Pablo Ruiz Picasso (esq. Emilia Pardo Bazán)</v>
      </c>
      <c r="AL47" s="3">
        <f t="shared" si="42"/>
        <v>0</v>
      </c>
      <c r="AM47" s="3" t="str">
        <f t="shared" si="10"/>
        <v>5</v>
      </c>
      <c r="AN47" s="3" t="str">
        <f t="shared" si="11"/>
        <v>16</v>
      </c>
      <c r="AO47" s="3">
        <f t="shared" si="46"/>
        <v>2</v>
      </c>
      <c r="AP47" s="3">
        <f t="shared" si="34"/>
        <v>44</v>
      </c>
      <c r="AQ47" s="30">
        <f t="shared" si="43"/>
        <v>9</v>
      </c>
      <c r="AR47" s="30">
        <f t="shared" si="44"/>
        <v>5</v>
      </c>
      <c r="AS47" s="3">
        <f t="shared" si="45"/>
        <v>7</v>
      </c>
    </row>
    <row r="48" spans="1:45" x14ac:dyDescent="0.25">
      <c r="A48" s="13" t="s">
        <v>298</v>
      </c>
      <c r="B48">
        <f t="shared" si="48"/>
        <v>2</v>
      </c>
      <c r="C48" t="e">
        <f t="shared" si="49"/>
        <v>#VALUE!</v>
      </c>
      <c r="D48">
        <f t="shared" si="50"/>
        <v>2</v>
      </c>
      <c r="E48">
        <f t="shared" si="51"/>
        <v>4</v>
      </c>
      <c r="F48" s="1">
        <f t="shared" si="20"/>
        <v>6</v>
      </c>
      <c r="G48" s="1">
        <f t="shared" si="21"/>
        <v>58</v>
      </c>
      <c r="H48" s="1" t="str">
        <f t="shared" si="52"/>
        <v>06:58</v>
      </c>
      <c r="I48">
        <f t="shared" si="57"/>
        <v>0</v>
      </c>
      <c r="J48" s="3">
        <f t="shared" si="58"/>
        <v>2</v>
      </c>
      <c r="K48" s="3">
        <f t="shared" si="53"/>
        <v>0</v>
      </c>
      <c r="L48" s="3">
        <f t="shared" si="54"/>
        <v>5</v>
      </c>
      <c r="M48" s="3">
        <f t="shared" si="55"/>
        <v>205</v>
      </c>
      <c r="N48" t="str">
        <f t="shared" si="59"/>
        <v>6'58</v>
      </c>
      <c r="O48" s="3" t="str">
        <f t="shared" si="56"/>
        <v/>
      </c>
      <c r="S48" t="str">
        <f t="shared" si="47"/>
        <v/>
      </c>
      <c r="T48" s="36">
        <f t="shared" si="60"/>
        <v>0</v>
      </c>
      <c r="AA48" s="36">
        <f t="shared" si="35"/>
        <v>5</v>
      </c>
      <c r="AB48" s="36">
        <f t="shared" si="36"/>
        <v>3</v>
      </c>
      <c r="AC48" s="36">
        <f t="shared" si="37"/>
        <v>503</v>
      </c>
      <c r="AD48" s="28">
        <f t="shared" si="6"/>
        <v>0</v>
      </c>
      <c r="AE48" s="5" t="str">
        <f t="shared" si="38"/>
        <v>Ruta 5/16</v>
      </c>
      <c r="AF48" s="5" t="str">
        <f t="shared" si="39"/>
        <v>Gómez de Avellaneda, nº 23 (Pd. Bus)</v>
      </c>
      <c r="AG48" s="15" t="str">
        <f t="shared" si="40"/>
        <v>07:02</v>
      </c>
      <c r="AH48" s="15"/>
      <c r="AI48" s="15"/>
      <c r="AJ48" s="15"/>
      <c r="AK48" s="5" t="str">
        <f t="shared" si="41"/>
        <v>Gómez de Avellaneda (esq. Saiz de Otero - Pd. Bus)</v>
      </c>
      <c r="AL48" s="3">
        <f t="shared" si="42"/>
        <v>0</v>
      </c>
      <c r="AM48" s="3" t="str">
        <f t="shared" si="10"/>
        <v>5</v>
      </c>
      <c r="AN48" s="3" t="str">
        <f t="shared" si="11"/>
        <v>16</v>
      </c>
      <c r="AO48" s="3">
        <f t="shared" si="46"/>
        <v>3</v>
      </c>
      <c r="AP48" s="3">
        <f t="shared" si="34"/>
        <v>45</v>
      </c>
      <c r="AQ48" s="30">
        <f t="shared" si="43"/>
        <v>9</v>
      </c>
      <c r="AR48" s="30">
        <f t="shared" si="44"/>
        <v>5</v>
      </c>
      <c r="AS48" s="3">
        <f t="shared" si="45"/>
        <v>7</v>
      </c>
    </row>
    <row r="49" spans="1:45" x14ac:dyDescent="0.25">
      <c r="A49" s="13" t="s">
        <v>138</v>
      </c>
      <c r="B49" t="e">
        <f t="shared" si="48"/>
        <v>#VALUE!</v>
      </c>
      <c r="C49" t="e">
        <f t="shared" si="49"/>
        <v>#VALUE!</v>
      </c>
      <c r="D49" t="e">
        <f t="shared" si="50"/>
        <v>#VALUE!</v>
      </c>
      <c r="E49">
        <f t="shared" si="51"/>
        <v>30</v>
      </c>
      <c r="F49" s="1" t="str">
        <f t="shared" si="20"/>
        <v/>
      </c>
      <c r="G49" s="1" t="str">
        <f t="shared" si="21"/>
        <v/>
      </c>
      <c r="H49" s="1" t="str">
        <f t="shared" si="52"/>
        <v>:</v>
      </c>
      <c r="I49">
        <f t="shared" si="57"/>
        <v>0</v>
      </c>
      <c r="J49" s="3">
        <f t="shared" si="58"/>
        <v>2</v>
      </c>
      <c r="K49" s="3">
        <f t="shared" si="53"/>
        <v>0</v>
      </c>
      <c r="L49" s="3">
        <f t="shared" si="54"/>
        <v>5</v>
      </c>
      <c r="M49" s="3">
        <f t="shared" si="55"/>
        <v>205</v>
      </c>
      <c r="N49" t="str">
        <f t="shared" si="59"/>
        <v>Pablo Gargallo (esq. C/ Reino)</v>
      </c>
      <c r="O49" s="3" t="str">
        <f t="shared" si="56"/>
        <v/>
      </c>
      <c r="S49" t="str">
        <f t="shared" si="47"/>
        <v/>
      </c>
      <c r="T49" s="36">
        <f t="shared" si="60"/>
        <v>0</v>
      </c>
      <c r="AA49" s="36">
        <f t="shared" si="35"/>
        <v>5</v>
      </c>
      <c r="AB49" s="36">
        <f t="shared" si="36"/>
        <v>4</v>
      </c>
      <c r="AC49" s="36">
        <f t="shared" si="37"/>
        <v>504</v>
      </c>
      <c r="AD49" s="28">
        <f t="shared" si="6"/>
        <v>0</v>
      </c>
      <c r="AE49" s="5" t="str">
        <f t="shared" si="38"/>
        <v>Ruta 5/16</v>
      </c>
      <c r="AF49" s="5" t="str">
        <f t="shared" si="39"/>
        <v>Cambio sentido M. Zambrano/G. Avellaneda (paso cebra)</v>
      </c>
      <c r="AG49" s="15" t="str">
        <f t="shared" si="40"/>
        <v>07:03</v>
      </c>
      <c r="AH49" s="15"/>
      <c r="AI49" s="15"/>
      <c r="AJ49" s="15"/>
      <c r="AK49" s="5" t="str">
        <f t="shared" si="41"/>
        <v>Gómez de Avellaneda, nº 23 (Pd. Bus)</v>
      </c>
      <c r="AL49" s="3">
        <f t="shared" si="42"/>
        <v>0</v>
      </c>
      <c r="AM49" s="3" t="str">
        <f t="shared" si="10"/>
        <v>5</v>
      </c>
      <c r="AN49" s="3" t="str">
        <f t="shared" si="11"/>
        <v>16</v>
      </c>
      <c r="AO49" s="3">
        <f t="shared" si="46"/>
        <v>4</v>
      </c>
      <c r="AP49" s="3">
        <f t="shared" si="34"/>
        <v>46</v>
      </c>
      <c r="AQ49" s="30">
        <f t="shared" si="43"/>
        <v>9</v>
      </c>
      <c r="AR49" s="30">
        <f t="shared" si="44"/>
        <v>5</v>
      </c>
      <c r="AS49" s="3">
        <f t="shared" si="45"/>
        <v>7</v>
      </c>
    </row>
    <row r="50" spans="1:45" x14ac:dyDescent="0.25">
      <c r="A50" s="13" t="s">
        <v>130</v>
      </c>
      <c r="B50" t="e">
        <f t="shared" si="48"/>
        <v>#VALUE!</v>
      </c>
      <c r="C50">
        <f t="shared" si="49"/>
        <v>14</v>
      </c>
      <c r="D50">
        <f t="shared" si="50"/>
        <v>14</v>
      </c>
      <c r="E50">
        <f t="shared" si="51"/>
        <v>46</v>
      </c>
      <c r="F50" s="1" t="str">
        <f t="shared" si="20"/>
        <v/>
      </c>
      <c r="G50" s="1" t="str">
        <f t="shared" si="21"/>
        <v/>
      </c>
      <c r="H50" s="1" t="str">
        <f t="shared" si="52"/>
        <v>:</v>
      </c>
      <c r="I50">
        <f t="shared" si="57"/>
        <v>0</v>
      </c>
      <c r="J50" s="3">
        <f t="shared" si="58"/>
        <v>2</v>
      </c>
      <c r="K50" s="3">
        <f t="shared" si="53"/>
        <v>1</v>
      </c>
      <c r="L50" s="3">
        <f t="shared" si="54"/>
        <v>6</v>
      </c>
      <c r="M50" s="3">
        <f t="shared" si="55"/>
        <v>206</v>
      </c>
      <c r="N50" t="str">
        <f t="shared" si="59"/>
        <v>Avd. Almozara, frente nº 7 ( Pd. Bus Ibercaja)</v>
      </c>
      <c r="O50" s="3" t="str">
        <f t="shared" si="56"/>
        <v>07:02</v>
      </c>
      <c r="S50" t="str">
        <f t="shared" si="47"/>
        <v>Pablo Gargallo, nº 11 (Pd. Bus)</v>
      </c>
      <c r="T50" s="36">
        <f t="shared" si="60"/>
        <v>0</v>
      </c>
      <c r="AA50" s="36">
        <f t="shared" si="35"/>
        <v>5</v>
      </c>
      <c r="AB50" s="36">
        <f t="shared" si="36"/>
        <v>5</v>
      </c>
      <c r="AC50" s="36">
        <f t="shared" si="37"/>
        <v>505</v>
      </c>
      <c r="AD50" s="28">
        <f t="shared" si="6"/>
        <v>0</v>
      </c>
      <c r="AE50" s="5" t="str">
        <f t="shared" si="38"/>
        <v>Ruta 5/16</v>
      </c>
      <c r="AF50" s="5" t="str">
        <f t="shared" si="39"/>
        <v>María Zambrano (León Felipe - Pd. Bus)</v>
      </c>
      <c r="AG50" s="15" t="str">
        <f t="shared" si="40"/>
        <v>07:04</v>
      </c>
      <c r="AH50" s="15"/>
      <c r="AI50" s="15"/>
      <c r="AJ50" s="15"/>
      <c r="AK50" s="5" t="str">
        <f t="shared" si="41"/>
        <v>Cambio sentido M. Zambrano/G. Avellaneda (paso cebra)</v>
      </c>
      <c r="AL50" s="3">
        <f t="shared" si="42"/>
        <v>0</v>
      </c>
      <c r="AM50" s="3" t="str">
        <f t="shared" si="10"/>
        <v>5</v>
      </c>
      <c r="AN50" s="3" t="str">
        <f t="shared" si="11"/>
        <v>16</v>
      </c>
      <c r="AO50" s="3">
        <f t="shared" si="46"/>
        <v>5</v>
      </c>
      <c r="AP50" s="3">
        <f t="shared" si="34"/>
        <v>47</v>
      </c>
      <c r="AQ50" s="30">
        <f t="shared" si="43"/>
        <v>9</v>
      </c>
      <c r="AR50" s="30">
        <f t="shared" si="44"/>
        <v>5</v>
      </c>
      <c r="AS50" s="3">
        <f t="shared" si="45"/>
        <v>7</v>
      </c>
    </row>
    <row r="51" spans="1:45" x14ac:dyDescent="0.25">
      <c r="A51" s="13" t="s">
        <v>302</v>
      </c>
      <c r="B51">
        <f t="shared" si="48"/>
        <v>2</v>
      </c>
      <c r="C51" t="e">
        <f t="shared" si="49"/>
        <v>#VALUE!</v>
      </c>
      <c r="D51">
        <f t="shared" si="50"/>
        <v>2</v>
      </c>
      <c r="E51">
        <f t="shared" si="51"/>
        <v>4</v>
      </c>
      <c r="F51" s="1">
        <f t="shared" si="20"/>
        <v>7</v>
      </c>
      <c r="G51" s="1">
        <f t="shared" si="21"/>
        <v>2</v>
      </c>
      <c r="H51" s="1" t="str">
        <f t="shared" si="52"/>
        <v>07:02</v>
      </c>
      <c r="I51">
        <f t="shared" si="57"/>
        <v>0</v>
      </c>
      <c r="J51" s="3">
        <f t="shared" si="58"/>
        <v>2</v>
      </c>
      <c r="K51" s="3">
        <f t="shared" si="53"/>
        <v>0</v>
      </c>
      <c r="L51" s="3">
        <f t="shared" si="54"/>
        <v>6</v>
      </c>
      <c r="M51" s="3">
        <f t="shared" si="55"/>
        <v>206</v>
      </c>
      <c r="N51" t="str">
        <f t="shared" si="59"/>
        <v>7'02</v>
      </c>
      <c r="O51" s="3" t="str">
        <f t="shared" si="56"/>
        <v/>
      </c>
      <c r="S51" t="str">
        <f t="shared" si="47"/>
        <v/>
      </c>
      <c r="T51" s="36">
        <f t="shared" si="60"/>
        <v>0</v>
      </c>
      <c r="AA51" s="36">
        <f t="shared" si="35"/>
        <v>5</v>
      </c>
      <c r="AB51" s="36">
        <f t="shared" si="36"/>
        <v>6</v>
      </c>
      <c r="AC51" s="36">
        <f t="shared" si="37"/>
        <v>506</v>
      </c>
      <c r="AD51" s="28">
        <f t="shared" si="6"/>
        <v>0</v>
      </c>
      <c r="AE51" s="5" t="str">
        <f t="shared" si="38"/>
        <v>Ruta 5/16</v>
      </c>
      <c r="AF51" s="5" t="str">
        <f t="shared" si="39"/>
        <v>María Zambrano (Pablo Neruda - Pd. Bus)</v>
      </c>
      <c r="AG51" s="15" t="str">
        <f t="shared" si="40"/>
        <v>07:05</v>
      </c>
      <c r="AH51" s="15"/>
      <c r="AI51" s="15"/>
      <c r="AJ51" s="15"/>
      <c r="AK51" s="5" t="str">
        <f t="shared" si="41"/>
        <v>María Zambrano (León Felipe - Pd. Bus)</v>
      </c>
      <c r="AL51" s="3">
        <f t="shared" si="42"/>
        <v>0</v>
      </c>
      <c r="AM51" s="3" t="str">
        <f t="shared" si="10"/>
        <v>5</v>
      </c>
      <c r="AN51" s="3" t="str">
        <f t="shared" si="11"/>
        <v>16</v>
      </c>
      <c r="AO51" s="3">
        <f t="shared" si="46"/>
        <v>6</v>
      </c>
      <c r="AP51" s="3">
        <f t="shared" si="34"/>
        <v>48</v>
      </c>
      <c r="AQ51" s="30">
        <f t="shared" si="43"/>
        <v>9</v>
      </c>
      <c r="AR51" s="30">
        <f t="shared" si="44"/>
        <v>5</v>
      </c>
      <c r="AS51" s="3">
        <f t="shared" si="45"/>
        <v>7</v>
      </c>
    </row>
    <row r="52" spans="1:45" x14ac:dyDescent="0.25">
      <c r="A52" s="13" t="s">
        <v>139</v>
      </c>
      <c r="B52" t="e">
        <f t="shared" si="48"/>
        <v>#VALUE!</v>
      </c>
      <c r="C52">
        <f t="shared" si="49"/>
        <v>15</v>
      </c>
      <c r="D52">
        <f t="shared" si="50"/>
        <v>15</v>
      </c>
      <c r="E52">
        <f t="shared" si="51"/>
        <v>31</v>
      </c>
      <c r="F52" s="1" t="str">
        <f t="shared" si="20"/>
        <v/>
      </c>
      <c r="G52" s="1" t="str">
        <f t="shared" si="21"/>
        <v/>
      </c>
      <c r="H52" s="1" t="str">
        <f t="shared" si="52"/>
        <v>:</v>
      </c>
      <c r="I52">
        <f t="shared" si="57"/>
        <v>0</v>
      </c>
      <c r="J52" s="3">
        <f t="shared" si="58"/>
        <v>2</v>
      </c>
      <c r="K52" s="3">
        <f t="shared" si="53"/>
        <v>0</v>
      </c>
      <c r="L52" s="3">
        <f t="shared" si="54"/>
        <v>6</v>
      </c>
      <c r="M52" s="3">
        <f t="shared" si="55"/>
        <v>206</v>
      </c>
      <c r="N52" t="str">
        <f t="shared" si="59"/>
        <v>Pablo Gargallo, nº 11 (Pd. Bus)</v>
      </c>
      <c r="O52" s="3" t="str">
        <f t="shared" si="56"/>
        <v/>
      </c>
      <c r="S52" t="str">
        <f t="shared" si="47"/>
        <v/>
      </c>
      <c r="T52" s="36">
        <f t="shared" si="60"/>
        <v>0</v>
      </c>
      <c r="AA52" s="36">
        <f t="shared" si="35"/>
        <v>5</v>
      </c>
      <c r="AB52" s="36">
        <f t="shared" si="36"/>
        <v>7</v>
      </c>
      <c r="AC52" s="36">
        <f t="shared" si="37"/>
        <v>507</v>
      </c>
      <c r="AD52" s="28">
        <f t="shared" si="6"/>
        <v>0</v>
      </c>
      <c r="AE52" s="5" t="str">
        <f t="shared" si="38"/>
        <v>Ruta 5/16</v>
      </c>
      <c r="AF52" s="5" t="str">
        <f t="shared" si="39"/>
        <v>Opel Planta en Figueruelas</v>
      </c>
      <c r="AG52" s="15" t="str">
        <f t="shared" si="40"/>
        <v>07:30</v>
      </c>
      <c r="AH52" s="15"/>
      <c r="AI52" s="15"/>
      <c r="AJ52" s="15"/>
      <c r="AK52" s="5" t="str">
        <f t="shared" si="41"/>
        <v>María Zambrano (Pablo Neruda - Pd. Bus)</v>
      </c>
      <c r="AL52" s="3">
        <f t="shared" si="42"/>
        <v>0</v>
      </c>
      <c r="AM52" s="3" t="str">
        <f t="shared" si="10"/>
        <v>5</v>
      </c>
      <c r="AN52" s="3" t="str">
        <f t="shared" si="11"/>
        <v>16</v>
      </c>
      <c r="AO52" s="3">
        <f t="shared" si="46"/>
        <v>7</v>
      </c>
      <c r="AP52" s="3">
        <f t="shared" si="34"/>
        <v>49</v>
      </c>
      <c r="AQ52" s="30">
        <f t="shared" si="43"/>
        <v>9</v>
      </c>
      <c r="AR52" s="30">
        <f t="shared" si="44"/>
        <v>5</v>
      </c>
      <c r="AS52" s="3">
        <f t="shared" si="45"/>
        <v>7</v>
      </c>
    </row>
    <row r="53" spans="1:45" x14ac:dyDescent="0.25">
      <c r="A53" s="13" t="s">
        <v>131</v>
      </c>
      <c r="B53" t="e">
        <f t="shared" si="48"/>
        <v>#VALUE!</v>
      </c>
      <c r="C53">
        <f t="shared" si="49"/>
        <v>14</v>
      </c>
      <c r="D53">
        <f t="shared" si="50"/>
        <v>14</v>
      </c>
      <c r="E53">
        <f t="shared" si="51"/>
        <v>50</v>
      </c>
      <c r="F53" s="1" t="str">
        <f t="shared" si="20"/>
        <v/>
      </c>
      <c r="G53" s="1" t="str">
        <f t="shared" si="21"/>
        <v/>
      </c>
      <c r="H53" s="1" t="str">
        <f t="shared" si="52"/>
        <v>:</v>
      </c>
      <c r="I53">
        <f t="shared" si="57"/>
        <v>0</v>
      </c>
      <c r="J53" s="3">
        <f t="shared" si="58"/>
        <v>2</v>
      </c>
      <c r="K53" s="3">
        <f t="shared" si="53"/>
        <v>1</v>
      </c>
      <c r="L53" s="3">
        <f t="shared" si="54"/>
        <v>7</v>
      </c>
      <c r="M53" s="3">
        <f t="shared" si="55"/>
        <v>207</v>
      </c>
      <c r="N53" t="str">
        <f t="shared" si="59"/>
        <v>Avd. Almozara, frente (frente C/ Bailén - Pd. Bus)</v>
      </c>
      <c r="O53" s="3" t="str">
        <f t="shared" si="56"/>
        <v>07:03</v>
      </c>
      <c r="S53" t="str">
        <f t="shared" si="47"/>
        <v>Valle de Broto (Kasan - Pd. Bus)</v>
      </c>
      <c r="T53" s="36">
        <f t="shared" si="60"/>
        <v>0</v>
      </c>
      <c r="AA53" s="36">
        <f t="shared" si="35"/>
        <v>5</v>
      </c>
      <c r="AB53" s="36">
        <f t="shared" si="36"/>
        <v>8</v>
      </c>
      <c r="AC53" s="36">
        <f t="shared" si="37"/>
        <v>508</v>
      </c>
      <c r="AD53" s="28">
        <f t="shared" si="6"/>
        <v>1</v>
      </c>
      <c r="AE53" s="5" t="str">
        <f t="shared" si="38"/>
        <v>Ruta 5/16</v>
      </c>
      <c r="AF53" s="5" t="str">
        <f t="shared" si="39"/>
        <v>Pablo Ruiz Picasso (esq. Emilia Pardo Bazán)</v>
      </c>
      <c r="AG53" s="15" t="str">
        <f t="shared" si="40"/>
        <v/>
      </c>
      <c r="AH53" s="15"/>
      <c r="AI53" s="15"/>
      <c r="AJ53" s="15"/>
      <c r="AK53" s="5" t="str">
        <f t="shared" si="41"/>
        <v>Pablo Ruiz Picasso (esq. Emilia Pardo Bazán)</v>
      </c>
      <c r="AL53" s="3">
        <f t="shared" si="42"/>
        <v>0</v>
      </c>
      <c r="AM53" s="3" t="str">
        <f t="shared" si="10"/>
        <v>5</v>
      </c>
      <c r="AN53" s="3" t="str">
        <f t="shared" si="11"/>
        <v>16</v>
      </c>
      <c r="AO53" s="3">
        <f t="shared" si="46"/>
        <v>8</v>
      </c>
      <c r="AP53" s="3">
        <f t="shared" si="34"/>
        <v>50</v>
      </c>
      <c r="AQ53" s="30">
        <f t="shared" si="43"/>
        <v>9</v>
      </c>
      <c r="AR53" s="30">
        <f t="shared" si="44"/>
        <v>5</v>
      </c>
      <c r="AS53" s="3">
        <f t="shared" si="45"/>
        <v>7</v>
      </c>
    </row>
    <row r="54" spans="1:45" x14ac:dyDescent="0.25">
      <c r="A54" s="13" t="s">
        <v>313</v>
      </c>
      <c r="B54">
        <f t="shared" si="48"/>
        <v>2</v>
      </c>
      <c r="C54" t="e">
        <f t="shared" si="49"/>
        <v>#VALUE!</v>
      </c>
      <c r="D54">
        <f t="shared" si="50"/>
        <v>2</v>
      </c>
      <c r="E54">
        <f t="shared" si="51"/>
        <v>4</v>
      </c>
      <c r="F54" s="1">
        <f t="shared" si="20"/>
        <v>7</v>
      </c>
      <c r="G54" s="1">
        <f t="shared" si="21"/>
        <v>3</v>
      </c>
      <c r="H54" s="1" t="str">
        <f t="shared" si="52"/>
        <v>07:03</v>
      </c>
      <c r="I54">
        <f t="shared" si="57"/>
        <v>0</v>
      </c>
      <c r="J54" s="3">
        <f t="shared" si="58"/>
        <v>2</v>
      </c>
      <c r="K54" s="3">
        <f t="shared" si="53"/>
        <v>0</v>
      </c>
      <c r="L54" s="3">
        <f t="shared" si="54"/>
        <v>7</v>
      </c>
      <c r="M54" s="3">
        <f t="shared" si="55"/>
        <v>207</v>
      </c>
      <c r="N54" t="str">
        <f t="shared" si="59"/>
        <v>7'03</v>
      </c>
      <c r="O54" s="3" t="str">
        <f t="shared" si="56"/>
        <v/>
      </c>
      <c r="S54" t="str">
        <f t="shared" si="47"/>
        <v/>
      </c>
      <c r="T54" s="36">
        <f t="shared" si="60"/>
        <v>0</v>
      </c>
      <c r="AA54" s="36">
        <f t="shared" si="35"/>
        <v>6</v>
      </c>
      <c r="AB54" s="36">
        <f t="shared" si="36"/>
        <v>0</v>
      </c>
      <c r="AC54" s="36">
        <f t="shared" si="37"/>
        <v>600</v>
      </c>
      <c r="AD54" s="28">
        <f t="shared" si="6"/>
        <v>0</v>
      </c>
      <c r="AE54" s="5" t="str">
        <f t="shared" si="38"/>
        <v>Ruta 6/16</v>
      </c>
      <c r="AF54" s="5" t="str">
        <f t="shared" si="39"/>
        <v>Ruta 6/16</v>
      </c>
      <c r="AG54" s="15" t="str">
        <f t="shared" si="40"/>
        <v/>
      </c>
      <c r="AH54" s="15"/>
      <c r="AI54" s="15"/>
      <c r="AJ54" s="15"/>
      <c r="AK54" s="5" t="str">
        <f t="shared" si="41"/>
        <v/>
      </c>
      <c r="AL54" s="3">
        <f t="shared" si="42"/>
        <v>1</v>
      </c>
      <c r="AM54" s="3" t="str">
        <f t="shared" si="10"/>
        <v>6</v>
      </c>
      <c r="AN54" s="3" t="str">
        <f t="shared" si="11"/>
        <v>16</v>
      </c>
      <c r="AO54" s="3">
        <f t="shared" si="46"/>
        <v>0</v>
      </c>
      <c r="AP54" s="3">
        <f t="shared" si="34"/>
        <v>51</v>
      </c>
      <c r="AQ54" s="30">
        <f t="shared" si="43"/>
        <v>9</v>
      </c>
      <c r="AR54" s="30">
        <f t="shared" si="44"/>
        <v>5</v>
      </c>
      <c r="AS54" s="3">
        <f t="shared" si="45"/>
        <v>7</v>
      </c>
    </row>
    <row r="55" spans="1:45" x14ac:dyDescent="0.25">
      <c r="A55" s="13" t="s">
        <v>314</v>
      </c>
      <c r="B55" t="e">
        <f t="shared" si="48"/>
        <v>#VALUE!</v>
      </c>
      <c r="C55" t="e">
        <f t="shared" si="49"/>
        <v>#VALUE!</v>
      </c>
      <c r="D55" t="e">
        <f t="shared" si="50"/>
        <v>#VALUE!</v>
      </c>
      <c r="E55">
        <f t="shared" si="51"/>
        <v>32</v>
      </c>
      <c r="F55" s="1" t="str">
        <f t="shared" si="20"/>
        <v/>
      </c>
      <c r="G55" s="1" t="str">
        <f t="shared" si="21"/>
        <v/>
      </c>
      <c r="H55" s="1" t="str">
        <f t="shared" si="52"/>
        <v>:</v>
      </c>
      <c r="I55">
        <f t="shared" si="57"/>
        <v>0</v>
      </c>
      <c r="J55" s="3">
        <f t="shared" si="58"/>
        <v>2</v>
      </c>
      <c r="K55" s="3">
        <f t="shared" si="53"/>
        <v>0</v>
      </c>
      <c r="L55" s="3">
        <f t="shared" si="54"/>
        <v>7</v>
      </c>
      <c r="M55" s="3">
        <f t="shared" si="55"/>
        <v>207</v>
      </c>
      <c r="N55" t="str">
        <f t="shared" si="59"/>
        <v>Valle de Broto (Kasan - Pd. Bus)</v>
      </c>
      <c r="O55" s="3" t="str">
        <f t="shared" si="56"/>
        <v/>
      </c>
      <c r="S55" t="str">
        <f t="shared" si="47"/>
        <v/>
      </c>
      <c r="T55" s="36">
        <f t="shared" si="60"/>
        <v>0</v>
      </c>
      <c r="AA55" s="36">
        <f t="shared" si="35"/>
        <v>6</v>
      </c>
      <c r="AB55" s="36">
        <f t="shared" si="36"/>
        <v>1</v>
      </c>
      <c r="AC55" s="36">
        <f t="shared" si="37"/>
        <v>601</v>
      </c>
      <c r="AD55" s="28">
        <f t="shared" si="6"/>
        <v>0</v>
      </c>
      <c r="AE55" s="5" t="str">
        <f t="shared" si="38"/>
        <v>Ruta 6/16</v>
      </c>
      <c r="AF55" s="5" t="str">
        <f t="shared" si="39"/>
        <v>Miguel Servet (frente nº 220 - Pd. Bus)</v>
      </c>
      <c r="AG55" s="15" t="str">
        <f t="shared" si="40"/>
        <v>06:51</v>
      </c>
      <c r="AH55" s="15"/>
      <c r="AI55" s="15"/>
      <c r="AJ55" s="15"/>
      <c r="AK55" s="5" t="str">
        <f t="shared" si="41"/>
        <v>Opel Planta en Figueruelas</v>
      </c>
      <c r="AL55" s="3">
        <f t="shared" si="42"/>
        <v>0</v>
      </c>
      <c r="AM55" s="3" t="str">
        <f t="shared" si="10"/>
        <v>6</v>
      </c>
      <c r="AN55" s="3" t="str">
        <f t="shared" si="11"/>
        <v>16</v>
      </c>
      <c r="AO55" s="3">
        <f t="shared" si="46"/>
        <v>1</v>
      </c>
      <c r="AP55" s="3">
        <f t="shared" si="34"/>
        <v>52</v>
      </c>
      <c r="AQ55" s="30">
        <f t="shared" si="43"/>
        <v>9</v>
      </c>
      <c r="AR55" s="30">
        <f t="shared" si="44"/>
        <v>5</v>
      </c>
      <c r="AS55" s="3">
        <f t="shared" si="45"/>
        <v>7</v>
      </c>
    </row>
    <row r="56" spans="1:45" x14ac:dyDescent="0.25">
      <c r="A56" s="13" t="s">
        <v>132</v>
      </c>
      <c r="B56" t="e">
        <f t="shared" si="48"/>
        <v>#VALUE!</v>
      </c>
      <c r="C56" t="e">
        <f t="shared" si="49"/>
        <v>#VALUE!</v>
      </c>
      <c r="D56" t="e">
        <f t="shared" si="50"/>
        <v>#VALUE!</v>
      </c>
      <c r="E56">
        <f t="shared" si="51"/>
        <v>45</v>
      </c>
      <c r="F56" s="1" t="str">
        <f t="shared" si="20"/>
        <v/>
      </c>
      <c r="G56" s="1" t="str">
        <f t="shared" si="21"/>
        <v/>
      </c>
      <c r="H56" s="1" t="str">
        <f t="shared" si="52"/>
        <v>:</v>
      </c>
      <c r="I56">
        <f t="shared" si="57"/>
        <v>0</v>
      </c>
      <c r="J56" s="3">
        <f t="shared" si="58"/>
        <v>2</v>
      </c>
      <c r="K56" s="3">
        <f t="shared" si="53"/>
        <v>1</v>
      </c>
      <c r="L56" s="3">
        <f t="shared" si="54"/>
        <v>8</v>
      </c>
      <c r="M56" s="3">
        <f t="shared" si="55"/>
        <v>208</v>
      </c>
      <c r="N56" t="str">
        <f t="shared" si="59"/>
        <v>Avd. Pablo Gargallo (esq. C/ Berna - Pd. Bus)</v>
      </c>
      <c r="O56" s="3" t="str">
        <f t="shared" si="56"/>
        <v>07:05</v>
      </c>
      <c r="S56" t="str">
        <f t="shared" si="47"/>
        <v>Valle de Broto (frente Valle de Oza)</v>
      </c>
      <c r="T56" s="36">
        <f t="shared" si="60"/>
        <v>0</v>
      </c>
      <c r="AA56" s="36">
        <f t="shared" si="35"/>
        <v>6</v>
      </c>
      <c r="AB56" s="36">
        <f t="shared" si="36"/>
        <v>2</v>
      </c>
      <c r="AC56" s="36">
        <f t="shared" si="37"/>
        <v>602</v>
      </c>
      <c r="AD56" s="28">
        <f t="shared" si="6"/>
        <v>0</v>
      </c>
      <c r="AE56" s="5" t="str">
        <f t="shared" si="38"/>
        <v>Ruta 6/16</v>
      </c>
      <c r="AF56" s="5" t="str">
        <f t="shared" si="39"/>
        <v>Miguel Servet, nº 101 (Pd. Bus)</v>
      </c>
      <c r="AG56" s="15" t="str">
        <f t="shared" si="40"/>
        <v>06:52</v>
      </c>
      <c r="AH56" s="15"/>
      <c r="AI56" s="15"/>
      <c r="AJ56" s="15"/>
      <c r="AK56" s="5" t="str">
        <f t="shared" si="41"/>
        <v>Miguel Servet (frente nº 220 - Pd. Bus)</v>
      </c>
      <c r="AL56" s="3">
        <f t="shared" si="42"/>
        <v>0</v>
      </c>
      <c r="AM56" s="3" t="str">
        <f t="shared" si="10"/>
        <v>6</v>
      </c>
      <c r="AN56" s="3" t="str">
        <f t="shared" si="11"/>
        <v>16</v>
      </c>
      <c r="AO56" s="3">
        <f t="shared" si="46"/>
        <v>2</v>
      </c>
      <c r="AP56" s="3">
        <f t="shared" si="34"/>
        <v>53</v>
      </c>
      <c r="AQ56" s="30">
        <f t="shared" si="43"/>
        <v>9</v>
      </c>
      <c r="AR56" s="30">
        <f t="shared" si="44"/>
        <v>5</v>
      </c>
      <c r="AS56" s="3">
        <f t="shared" si="45"/>
        <v>7</v>
      </c>
    </row>
    <row r="57" spans="1:45" x14ac:dyDescent="0.25">
      <c r="A57" s="13" t="s">
        <v>315</v>
      </c>
      <c r="B57">
        <f t="shared" si="48"/>
        <v>2</v>
      </c>
      <c r="C57" t="e">
        <f t="shared" si="49"/>
        <v>#VALUE!</v>
      </c>
      <c r="D57">
        <f t="shared" si="50"/>
        <v>2</v>
      </c>
      <c r="E57">
        <f t="shared" si="51"/>
        <v>4</v>
      </c>
      <c r="F57" s="1">
        <f t="shared" si="20"/>
        <v>7</v>
      </c>
      <c r="G57" s="1">
        <f t="shared" si="21"/>
        <v>5</v>
      </c>
      <c r="H57" s="1" t="str">
        <f t="shared" si="52"/>
        <v>07:05</v>
      </c>
      <c r="I57">
        <f t="shared" si="57"/>
        <v>0</v>
      </c>
      <c r="J57" s="3">
        <f t="shared" si="58"/>
        <v>2</v>
      </c>
      <c r="K57" s="3">
        <f t="shared" si="53"/>
        <v>0</v>
      </c>
      <c r="L57" s="3">
        <f t="shared" si="54"/>
        <v>8</v>
      </c>
      <c r="M57" s="3">
        <f t="shared" si="55"/>
        <v>208</v>
      </c>
      <c r="N57" t="str">
        <f t="shared" si="59"/>
        <v>7'05</v>
      </c>
      <c r="O57" s="3" t="str">
        <f t="shared" si="56"/>
        <v/>
      </c>
      <c r="S57" t="str">
        <f t="shared" si="47"/>
        <v/>
      </c>
      <c r="T57" s="36">
        <f t="shared" si="60"/>
        <v>0</v>
      </c>
      <c r="AA57" s="36">
        <f t="shared" si="35"/>
        <v>6</v>
      </c>
      <c r="AB57" s="36">
        <f t="shared" si="36"/>
        <v>3</v>
      </c>
      <c r="AC57" s="36">
        <f t="shared" si="37"/>
        <v>603</v>
      </c>
      <c r="AD57" s="28">
        <f t="shared" si="6"/>
        <v>0</v>
      </c>
      <c r="AE57" s="5" t="str">
        <f t="shared" si="38"/>
        <v>Ruta 6/16</v>
      </c>
      <c r="AF57" s="5" t="str">
        <f t="shared" si="39"/>
        <v>Miguel Servet, nº 63-65 (Pd. Bus)</v>
      </c>
      <c r="AG57" s="15" t="str">
        <f t="shared" si="40"/>
        <v>06:53</v>
      </c>
      <c r="AH57" s="15"/>
      <c r="AI57" s="15"/>
      <c r="AJ57" s="15"/>
      <c r="AK57" s="5" t="str">
        <f t="shared" si="41"/>
        <v>Miguel Servet, nº 101 (Pd. Bus)</v>
      </c>
      <c r="AL57" s="3">
        <f t="shared" si="42"/>
        <v>0</v>
      </c>
      <c r="AM57" s="3" t="str">
        <f t="shared" si="10"/>
        <v>6</v>
      </c>
      <c r="AN57" s="3" t="str">
        <f t="shared" si="11"/>
        <v>16</v>
      </c>
      <c r="AO57" s="3">
        <f t="shared" si="46"/>
        <v>3</v>
      </c>
      <c r="AP57" s="3">
        <f t="shared" si="34"/>
        <v>54</v>
      </c>
      <c r="AQ57" s="30">
        <f t="shared" si="43"/>
        <v>9</v>
      </c>
      <c r="AR57" s="30">
        <f t="shared" si="44"/>
        <v>5</v>
      </c>
      <c r="AS57" s="3">
        <f t="shared" si="45"/>
        <v>7</v>
      </c>
    </row>
    <row r="58" spans="1:45" x14ac:dyDescent="0.25">
      <c r="A58" s="13" t="s">
        <v>316</v>
      </c>
      <c r="B58" t="e">
        <f t="shared" si="48"/>
        <v>#VALUE!</v>
      </c>
      <c r="C58" t="e">
        <f t="shared" si="49"/>
        <v>#VALUE!</v>
      </c>
      <c r="D58" t="e">
        <f t="shared" si="50"/>
        <v>#VALUE!</v>
      </c>
      <c r="E58">
        <f t="shared" si="51"/>
        <v>36</v>
      </c>
      <c r="F58" s="1" t="str">
        <f t="shared" si="20"/>
        <v/>
      </c>
      <c r="G58" s="1" t="str">
        <f t="shared" si="21"/>
        <v/>
      </c>
      <c r="H58" s="1" t="str">
        <f t="shared" si="52"/>
        <v>:</v>
      </c>
      <c r="I58">
        <f t="shared" si="57"/>
        <v>0</v>
      </c>
      <c r="J58" s="3">
        <f t="shared" si="58"/>
        <v>2</v>
      </c>
      <c r="K58" s="3">
        <f t="shared" si="53"/>
        <v>0</v>
      </c>
      <c r="L58" s="3">
        <f t="shared" si="54"/>
        <v>8</v>
      </c>
      <c r="M58" s="3">
        <f t="shared" si="55"/>
        <v>208</v>
      </c>
      <c r="N58" t="str">
        <f t="shared" si="59"/>
        <v>Valle de Broto (frente Valle de Oza)</v>
      </c>
      <c r="O58" s="3" t="str">
        <f t="shared" si="56"/>
        <v/>
      </c>
      <c r="S58" t="str">
        <f t="shared" si="47"/>
        <v/>
      </c>
      <c r="T58" s="36">
        <f t="shared" si="60"/>
        <v>0</v>
      </c>
      <c r="AA58" s="36">
        <f t="shared" si="35"/>
        <v>6</v>
      </c>
      <c r="AB58" s="36">
        <f t="shared" si="36"/>
        <v>4</v>
      </c>
      <c r="AC58" s="36">
        <f t="shared" si="37"/>
        <v>604</v>
      </c>
      <c r="AD58" s="28">
        <f t="shared" si="6"/>
        <v>0</v>
      </c>
      <c r="AE58" s="5" t="str">
        <f t="shared" si="38"/>
        <v>Ruta 6/16</v>
      </c>
      <c r="AF58" s="5" t="str">
        <f t="shared" si="39"/>
        <v>Miguel Servet, nº 37-39 (Pd. Bus)</v>
      </c>
      <c r="AG58" s="15" t="str">
        <f t="shared" si="40"/>
        <v>06:54</v>
      </c>
      <c r="AH58" s="15"/>
      <c r="AI58" s="15"/>
      <c r="AJ58" s="15"/>
      <c r="AK58" s="5" t="str">
        <f t="shared" si="41"/>
        <v>Miguel Servet, nº 63-65 (Pd. Bus)</v>
      </c>
      <c r="AL58" s="3">
        <f t="shared" si="42"/>
        <v>0</v>
      </c>
      <c r="AM58" s="3" t="str">
        <f t="shared" si="10"/>
        <v>6</v>
      </c>
      <c r="AN58" s="3" t="str">
        <f t="shared" si="11"/>
        <v>16</v>
      </c>
      <c r="AO58" s="3">
        <f t="shared" si="46"/>
        <v>4</v>
      </c>
      <c r="AP58" s="3">
        <f t="shared" si="34"/>
        <v>55</v>
      </c>
      <c r="AQ58" s="30">
        <f t="shared" si="43"/>
        <v>9</v>
      </c>
      <c r="AR58" s="30">
        <f t="shared" si="44"/>
        <v>5</v>
      </c>
      <c r="AS58" s="3">
        <f t="shared" si="45"/>
        <v>7</v>
      </c>
    </row>
    <row r="59" spans="1:45" x14ac:dyDescent="0.25">
      <c r="A59" s="13" t="s">
        <v>134</v>
      </c>
      <c r="B59" t="e">
        <f t="shared" si="48"/>
        <v>#VALUE!</v>
      </c>
      <c r="C59" t="e">
        <f t="shared" si="49"/>
        <v>#VALUE!</v>
      </c>
      <c r="D59" t="e">
        <f t="shared" si="50"/>
        <v>#VALUE!</v>
      </c>
      <c r="E59">
        <f t="shared" si="51"/>
        <v>50</v>
      </c>
      <c r="F59" s="1" t="str">
        <f t="shared" si="20"/>
        <v/>
      </c>
      <c r="G59" s="1" t="str">
        <f t="shared" si="21"/>
        <v/>
      </c>
      <c r="H59" s="1" t="str">
        <f t="shared" si="52"/>
        <v>:</v>
      </c>
      <c r="I59">
        <f t="shared" si="57"/>
        <v>0</v>
      </c>
      <c r="J59" s="3">
        <f t="shared" si="58"/>
        <v>2</v>
      </c>
      <c r="K59" s="3">
        <f t="shared" si="53"/>
        <v>1</v>
      </c>
      <c r="L59" s="3">
        <f t="shared" si="54"/>
        <v>9</v>
      </c>
      <c r="M59" s="3">
        <f t="shared" si="55"/>
        <v>209</v>
      </c>
      <c r="N59" t="str">
        <f t="shared" si="59"/>
        <v>Avd. Pablo Gargallo (esq. Puerta Sancho - Pd. Bus)</v>
      </c>
      <c r="O59" s="3" t="str">
        <f t="shared" si="56"/>
        <v>07:06</v>
      </c>
      <c r="S59" t="str">
        <f t="shared" si="47"/>
        <v>Marques de la Cadena, nº 57 (Plaza Mozart - Pd. Bus)</v>
      </c>
      <c r="T59" s="36">
        <f t="shared" si="60"/>
        <v>0</v>
      </c>
      <c r="AA59" s="36">
        <f t="shared" si="35"/>
        <v>6</v>
      </c>
      <c r="AB59" s="36">
        <f t="shared" si="36"/>
        <v>5</v>
      </c>
      <c r="AC59" s="36">
        <f t="shared" si="37"/>
        <v>605</v>
      </c>
      <c r="AD59" s="28">
        <f t="shared" si="6"/>
        <v>0</v>
      </c>
      <c r="AE59" s="5" t="str">
        <f t="shared" si="38"/>
        <v>Ruta 6/16</v>
      </c>
      <c r="AF59" s="5" t="str">
        <f t="shared" si="39"/>
        <v>Compromiso de Caspe, nº 48 - Pd. Bus (esq. Doctor Iranzo)</v>
      </c>
      <c r="AG59" s="15" t="str">
        <f t="shared" si="40"/>
        <v>06:56</v>
      </c>
      <c r="AH59" s="15"/>
      <c r="AI59" s="15"/>
      <c r="AJ59" s="15"/>
      <c r="AK59" s="5" t="str">
        <f t="shared" si="41"/>
        <v>Miguel Servet, nº 37-39 (Pd. Bus)</v>
      </c>
      <c r="AL59" s="3">
        <f t="shared" si="42"/>
        <v>0</v>
      </c>
      <c r="AM59" s="3" t="str">
        <f t="shared" si="10"/>
        <v>6</v>
      </c>
      <c r="AN59" s="3" t="str">
        <f t="shared" si="11"/>
        <v>16</v>
      </c>
      <c r="AO59" s="3">
        <f t="shared" si="46"/>
        <v>5</v>
      </c>
      <c r="AP59" s="3">
        <f t="shared" si="34"/>
        <v>56</v>
      </c>
      <c r="AQ59" s="30">
        <f t="shared" si="43"/>
        <v>9</v>
      </c>
      <c r="AR59" s="30">
        <f t="shared" si="44"/>
        <v>5</v>
      </c>
      <c r="AS59" s="3">
        <f t="shared" si="45"/>
        <v>7</v>
      </c>
    </row>
    <row r="60" spans="1:45" x14ac:dyDescent="0.25">
      <c r="A60" s="13" t="s">
        <v>317</v>
      </c>
      <c r="B60">
        <f t="shared" si="48"/>
        <v>2</v>
      </c>
      <c r="C60" t="e">
        <f t="shared" si="49"/>
        <v>#VALUE!</v>
      </c>
      <c r="D60">
        <f t="shared" si="50"/>
        <v>2</v>
      </c>
      <c r="E60">
        <f t="shared" si="51"/>
        <v>4</v>
      </c>
      <c r="F60" s="1">
        <f t="shared" si="20"/>
        <v>7</v>
      </c>
      <c r="G60" s="1">
        <f t="shared" si="21"/>
        <v>6</v>
      </c>
      <c r="H60" s="1" t="str">
        <f t="shared" si="52"/>
        <v>07:06</v>
      </c>
      <c r="I60">
        <f t="shared" si="57"/>
        <v>0</v>
      </c>
      <c r="J60" s="3">
        <f t="shared" si="58"/>
        <v>2</v>
      </c>
      <c r="K60" s="3">
        <f t="shared" si="53"/>
        <v>0</v>
      </c>
      <c r="L60" s="3">
        <f t="shared" si="54"/>
        <v>9</v>
      </c>
      <c r="M60" s="3">
        <f t="shared" si="55"/>
        <v>209</v>
      </c>
      <c r="N60" t="str">
        <f t="shared" si="59"/>
        <v>7'06</v>
      </c>
      <c r="O60" s="3" t="str">
        <f t="shared" si="56"/>
        <v/>
      </c>
      <c r="S60" t="str">
        <f t="shared" si="47"/>
        <v/>
      </c>
      <c r="T60" s="36">
        <f t="shared" si="60"/>
        <v>0</v>
      </c>
      <c r="AA60" s="36">
        <f t="shared" si="35"/>
        <v>6</v>
      </c>
      <c r="AB60" s="36">
        <f t="shared" si="36"/>
        <v>6</v>
      </c>
      <c r="AC60" s="36">
        <f t="shared" si="37"/>
        <v>606</v>
      </c>
      <c r="AD60" s="28">
        <f t="shared" si="6"/>
        <v>0</v>
      </c>
      <c r="AE60" s="5" t="str">
        <f t="shared" si="38"/>
        <v>Ruta 6/16</v>
      </c>
      <c r="AF60" s="5" t="str">
        <f t="shared" si="39"/>
        <v>Salvador Minguijón, nº 10-12 (Pd. Bus)</v>
      </c>
      <c r="AG60" s="15" t="str">
        <f t="shared" si="40"/>
        <v>06:58</v>
      </c>
      <c r="AH60" s="15"/>
      <c r="AI60" s="15"/>
      <c r="AJ60" s="15"/>
      <c r="AK60" s="5" t="str">
        <f t="shared" si="41"/>
        <v>Compromiso de Caspe, nº 48 - Pd. Bus (esq. Doctor Iranzo)</v>
      </c>
      <c r="AL60" s="3">
        <f t="shared" si="42"/>
        <v>0</v>
      </c>
      <c r="AM60" s="3" t="str">
        <f t="shared" si="10"/>
        <v>6</v>
      </c>
      <c r="AN60" s="3" t="str">
        <f t="shared" si="11"/>
        <v>16</v>
      </c>
      <c r="AO60" s="3">
        <f t="shared" si="46"/>
        <v>6</v>
      </c>
      <c r="AP60" s="3">
        <f t="shared" si="34"/>
        <v>57</v>
      </c>
      <c r="AQ60" s="30">
        <f t="shared" si="43"/>
        <v>9</v>
      </c>
      <c r="AR60" s="30">
        <f t="shared" si="44"/>
        <v>5</v>
      </c>
      <c r="AS60" s="3">
        <f t="shared" si="45"/>
        <v>7</v>
      </c>
    </row>
    <row r="61" spans="1:45" x14ac:dyDescent="0.25">
      <c r="A61" s="13" t="s">
        <v>318</v>
      </c>
      <c r="B61" t="e">
        <f t="shared" si="48"/>
        <v>#VALUE!</v>
      </c>
      <c r="C61">
        <f t="shared" si="49"/>
        <v>21</v>
      </c>
      <c r="D61">
        <f t="shared" si="50"/>
        <v>21</v>
      </c>
      <c r="E61">
        <f t="shared" si="51"/>
        <v>52</v>
      </c>
      <c r="F61" s="1" t="str">
        <f t="shared" si="20"/>
        <v/>
      </c>
      <c r="G61" s="1" t="str">
        <f t="shared" si="21"/>
        <v/>
      </c>
      <c r="H61" s="1" t="str">
        <f t="shared" si="52"/>
        <v>:</v>
      </c>
      <c r="I61">
        <f t="shared" si="57"/>
        <v>0</v>
      </c>
      <c r="J61" s="3">
        <f t="shared" si="58"/>
        <v>2</v>
      </c>
      <c r="K61" s="3">
        <f t="shared" si="53"/>
        <v>0</v>
      </c>
      <c r="L61" s="3">
        <f t="shared" si="54"/>
        <v>9</v>
      </c>
      <c r="M61" s="3">
        <f t="shared" si="55"/>
        <v>209</v>
      </c>
      <c r="N61" t="str">
        <f t="shared" si="59"/>
        <v>Marques de la Cadena, nº 57 (Plaza Mozart - Pd. Bus)</v>
      </c>
      <c r="O61" s="3" t="str">
        <f t="shared" si="56"/>
        <v/>
      </c>
      <c r="S61" t="str">
        <f t="shared" si="47"/>
        <v/>
      </c>
      <c r="T61" s="36">
        <f t="shared" si="60"/>
        <v>0</v>
      </c>
      <c r="AA61" s="36">
        <f t="shared" si="35"/>
        <v>6</v>
      </c>
      <c r="AB61" s="36">
        <f t="shared" si="36"/>
        <v>7</v>
      </c>
      <c r="AC61" s="36">
        <f t="shared" si="37"/>
        <v>607</v>
      </c>
      <c r="AD61" s="28">
        <f t="shared" si="6"/>
        <v>0</v>
      </c>
      <c r="AE61" s="5" t="str">
        <f t="shared" si="38"/>
        <v>Ruta 6/16</v>
      </c>
      <c r="AF61" s="5" t="str">
        <f t="shared" si="39"/>
        <v>Salvador Minguijón, nº 58</v>
      </c>
      <c r="AG61" s="15" t="str">
        <f t="shared" si="40"/>
        <v>06:59</v>
      </c>
      <c r="AH61" s="15"/>
      <c r="AI61" s="15"/>
      <c r="AJ61" s="15"/>
      <c r="AK61" s="5" t="str">
        <f t="shared" si="41"/>
        <v>Salvador Minguijón, nº 10-12 (Pd. Bus)</v>
      </c>
      <c r="AL61" s="3">
        <f t="shared" si="42"/>
        <v>0</v>
      </c>
      <c r="AM61" s="3" t="str">
        <f t="shared" si="10"/>
        <v>6</v>
      </c>
      <c r="AN61" s="3" t="str">
        <f t="shared" si="11"/>
        <v>16</v>
      </c>
      <c r="AO61" s="3">
        <f t="shared" si="46"/>
        <v>7</v>
      </c>
      <c r="AP61" s="3">
        <f t="shared" si="34"/>
        <v>58</v>
      </c>
      <c r="AQ61" s="30">
        <f t="shared" si="43"/>
        <v>9</v>
      </c>
      <c r="AR61" s="30">
        <f t="shared" si="44"/>
        <v>5</v>
      </c>
      <c r="AS61" s="3">
        <f t="shared" si="45"/>
        <v>7</v>
      </c>
    </row>
    <row r="62" spans="1:45" x14ac:dyDescent="0.25">
      <c r="A62" s="13" t="s">
        <v>137</v>
      </c>
      <c r="B62" t="e">
        <f t="shared" si="48"/>
        <v>#VALUE!</v>
      </c>
      <c r="C62" t="e">
        <f t="shared" si="49"/>
        <v>#VALUE!</v>
      </c>
      <c r="D62" t="e">
        <f t="shared" si="50"/>
        <v>#VALUE!</v>
      </c>
      <c r="E62">
        <f t="shared" si="51"/>
        <v>35</v>
      </c>
      <c r="F62" s="1" t="str">
        <f t="shared" si="20"/>
        <v/>
      </c>
      <c r="G62" s="1" t="str">
        <f t="shared" si="21"/>
        <v/>
      </c>
      <c r="H62" s="1" t="str">
        <f t="shared" si="52"/>
        <v>:</v>
      </c>
      <c r="I62">
        <f t="shared" si="57"/>
        <v>0</v>
      </c>
      <c r="J62" s="3">
        <f t="shared" si="58"/>
        <v>2</v>
      </c>
      <c r="K62" s="3">
        <f t="shared" si="53"/>
        <v>1</v>
      </c>
      <c r="L62" s="3">
        <f t="shared" si="54"/>
        <v>10</v>
      </c>
      <c r="M62" s="3">
        <f t="shared" si="55"/>
        <v>210</v>
      </c>
      <c r="N62" t="str">
        <f t="shared" si="59"/>
        <v>Avd. Puerta Sancho (esq. Autonomía)</v>
      </c>
      <c r="O62" s="3" t="str">
        <f t="shared" si="56"/>
        <v>07:07</v>
      </c>
      <c r="S62" t="str">
        <f t="shared" si="47"/>
        <v>Marques de la Cadena (frente esq. Avd. La Jota - Pd. Bus)</v>
      </c>
      <c r="T62" s="36">
        <f t="shared" si="60"/>
        <v>0</v>
      </c>
      <c r="AA62" s="36">
        <f t="shared" si="35"/>
        <v>6</v>
      </c>
      <c r="AB62" s="36">
        <f t="shared" si="36"/>
        <v>8</v>
      </c>
      <c r="AC62" s="36">
        <f t="shared" si="37"/>
        <v>608</v>
      </c>
      <c r="AD62" s="28">
        <f t="shared" si="6"/>
        <v>1</v>
      </c>
      <c r="AE62" s="5" t="str">
        <f t="shared" si="38"/>
        <v>Ruta 6/16</v>
      </c>
      <c r="AF62" s="5" t="str">
        <f t="shared" si="39"/>
        <v>Opel Planta en Figueruelas</v>
      </c>
      <c r="AG62" s="15" t="str">
        <f t="shared" si="40"/>
        <v>07:30</v>
      </c>
      <c r="AH62" s="15"/>
      <c r="AI62" s="15"/>
      <c r="AJ62" s="15"/>
      <c r="AK62" s="5" t="str">
        <f t="shared" si="41"/>
        <v>Salvador Minguijón, nº 58</v>
      </c>
      <c r="AL62" s="3">
        <f t="shared" si="42"/>
        <v>0</v>
      </c>
      <c r="AM62" s="3" t="str">
        <f t="shared" si="10"/>
        <v>6</v>
      </c>
      <c r="AN62" s="3" t="str">
        <f t="shared" si="11"/>
        <v>16</v>
      </c>
      <c r="AO62" s="3">
        <f t="shared" si="46"/>
        <v>8</v>
      </c>
      <c r="AP62" s="3">
        <f t="shared" si="34"/>
        <v>59</v>
      </c>
      <c r="AQ62" s="30">
        <f t="shared" si="43"/>
        <v>9</v>
      </c>
      <c r="AR62" s="30">
        <f t="shared" si="44"/>
        <v>5</v>
      </c>
      <c r="AS62" s="3">
        <f t="shared" si="45"/>
        <v>7</v>
      </c>
    </row>
    <row r="63" spans="1:45" x14ac:dyDescent="0.25">
      <c r="A63" s="13" t="s">
        <v>306</v>
      </c>
      <c r="B63">
        <f t="shared" si="48"/>
        <v>2</v>
      </c>
      <c r="C63" t="e">
        <f t="shared" si="49"/>
        <v>#VALUE!</v>
      </c>
      <c r="D63">
        <f t="shared" si="50"/>
        <v>2</v>
      </c>
      <c r="E63">
        <f t="shared" si="51"/>
        <v>4</v>
      </c>
      <c r="F63" s="1">
        <f t="shared" si="20"/>
        <v>7</v>
      </c>
      <c r="G63" s="1">
        <f t="shared" si="21"/>
        <v>7</v>
      </c>
      <c r="H63" s="1" t="str">
        <f t="shared" si="52"/>
        <v>07:07</v>
      </c>
      <c r="I63">
        <f t="shared" si="57"/>
        <v>0</v>
      </c>
      <c r="J63" s="3">
        <f t="shared" si="58"/>
        <v>2</v>
      </c>
      <c r="K63" s="3">
        <f t="shared" si="53"/>
        <v>0</v>
      </c>
      <c r="L63" s="3">
        <f t="shared" si="54"/>
        <v>10</v>
      </c>
      <c r="M63" s="3">
        <f t="shared" si="55"/>
        <v>210</v>
      </c>
      <c r="N63" t="str">
        <f t="shared" si="59"/>
        <v>7'07</v>
      </c>
      <c r="O63" s="3" t="str">
        <f t="shared" si="56"/>
        <v/>
      </c>
      <c r="S63" t="str">
        <f t="shared" si="47"/>
        <v/>
      </c>
      <c r="T63" s="36">
        <f t="shared" si="60"/>
        <v>0</v>
      </c>
      <c r="AA63" s="36">
        <f t="shared" si="35"/>
        <v>7</v>
      </c>
      <c r="AB63" s="36">
        <f t="shared" si="36"/>
        <v>0</v>
      </c>
      <c r="AC63" s="36">
        <f t="shared" si="37"/>
        <v>700</v>
      </c>
      <c r="AD63" s="28">
        <f t="shared" si="6"/>
        <v>0</v>
      </c>
      <c r="AE63" s="55" t="str">
        <f t="shared" si="38"/>
        <v>Ruta 7/16</v>
      </c>
      <c r="AF63" s="55" t="str">
        <f t="shared" si="39"/>
        <v>Ruta 7/16</v>
      </c>
      <c r="AG63" s="56" t="str">
        <f t="shared" si="40"/>
        <v/>
      </c>
      <c r="AH63" s="15"/>
      <c r="AI63" s="15"/>
      <c r="AJ63" s="15"/>
      <c r="AK63" s="5" t="str">
        <f t="shared" si="41"/>
        <v/>
      </c>
      <c r="AL63" s="3">
        <f t="shared" si="42"/>
        <v>1</v>
      </c>
      <c r="AM63" s="3" t="str">
        <f t="shared" si="10"/>
        <v>7</v>
      </c>
      <c r="AN63" s="3" t="str">
        <f t="shared" si="11"/>
        <v>16</v>
      </c>
      <c r="AO63" s="3">
        <f t="shared" si="46"/>
        <v>0</v>
      </c>
      <c r="AP63" s="3">
        <f t="shared" si="34"/>
        <v>60</v>
      </c>
      <c r="AQ63" s="30">
        <f t="shared" si="43"/>
        <v>9</v>
      </c>
      <c r="AR63" s="30">
        <f t="shared" si="44"/>
        <v>5</v>
      </c>
      <c r="AS63" s="3">
        <f t="shared" si="45"/>
        <v>7</v>
      </c>
    </row>
    <row r="64" spans="1:45" x14ac:dyDescent="0.25">
      <c r="A64" s="13" t="s">
        <v>319</v>
      </c>
      <c r="B64" t="e">
        <f t="shared" si="48"/>
        <v>#VALUE!</v>
      </c>
      <c r="C64" t="e">
        <f t="shared" si="49"/>
        <v>#VALUE!</v>
      </c>
      <c r="D64" t="e">
        <f t="shared" si="50"/>
        <v>#VALUE!</v>
      </c>
      <c r="E64">
        <f t="shared" si="51"/>
        <v>57</v>
      </c>
      <c r="F64" s="1" t="str">
        <f t="shared" si="20"/>
        <v/>
      </c>
      <c r="G64" s="1" t="str">
        <f t="shared" si="21"/>
        <v/>
      </c>
      <c r="H64" s="1" t="str">
        <f t="shared" si="52"/>
        <v>:</v>
      </c>
      <c r="I64">
        <f t="shared" si="57"/>
        <v>0</v>
      </c>
      <c r="J64" s="3">
        <f t="shared" si="58"/>
        <v>2</v>
      </c>
      <c r="K64" s="3">
        <f t="shared" si="53"/>
        <v>0</v>
      </c>
      <c r="L64" s="3">
        <f t="shared" si="54"/>
        <v>10</v>
      </c>
      <c r="M64" s="3">
        <f t="shared" si="55"/>
        <v>210</v>
      </c>
      <c r="N64" t="str">
        <f t="shared" si="59"/>
        <v>Marques de la Cadena (frente esq. Avd. La Jota - Pd. Bus)</v>
      </c>
      <c r="O64" s="3" t="str">
        <f t="shared" si="56"/>
        <v/>
      </c>
      <c r="S64" t="str">
        <f t="shared" si="47"/>
        <v/>
      </c>
      <c r="T64" s="36">
        <f t="shared" si="60"/>
        <v>0</v>
      </c>
      <c r="AA64" s="36">
        <f t="shared" si="35"/>
        <v>7</v>
      </c>
      <c r="AB64" s="36">
        <f t="shared" si="36"/>
        <v>1</v>
      </c>
      <c r="AC64" s="36">
        <f t="shared" si="37"/>
        <v>701</v>
      </c>
      <c r="AD64" s="28">
        <f t="shared" si="6"/>
        <v>0</v>
      </c>
      <c r="AE64" s="55" t="str">
        <f t="shared" si="38"/>
        <v>Ruta 7/16</v>
      </c>
      <c r="AF64" s="55" t="str">
        <f t="shared" si="39"/>
        <v>C/ Asalto (Museo Centro de Historia)</v>
      </c>
      <c r="AG64" s="56" t="str">
        <f t="shared" si="40"/>
        <v>06:58</v>
      </c>
      <c r="AH64" s="15"/>
      <c r="AI64" s="15"/>
      <c r="AJ64" s="15"/>
      <c r="AK64" s="5" t="str">
        <f t="shared" si="41"/>
        <v>Opel Planta en Figueruelas</v>
      </c>
      <c r="AL64" s="3">
        <f t="shared" si="42"/>
        <v>0</v>
      </c>
      <c r="AM64" s="3" t="str">
        <f t="shared" si="10"/>
        <v>7</v>
      </c>
      <c r="AN64" s="3" t="str">
        <f t="shared" si="11"/>
        <v>16</v>
      </c>
      <c r="AO64" s="3">
        <f t="shared" si="46"/>
        <v>1</v>
      </c>
      <c r="AP64" s="3">
        <f t="shared" si="34"/>
        <v>61</v>
      </c>
      <c r="AQ64" s="30">
        <f t="shared" si="43"/>
        <v>9</v>
      </c>
      <c r="AR64" s="30">
        <f t="shared" si="44"/>
        <v>5</v>
      </c>
      <c r="AS64" s="3">
        <f t="shared" si="45"/>
        <v>7</v>
      </c>
    </row>
    <row r="65" spans="1:45" x14ac:dyDescent="0.25">
      <c r="A65" s="13" t="s">
        <v>21</v>
      </c>
      <c r="B65" t="e">
        <f t="shared" si="48"/>
        <v>#VALUE!</v>
      </c>
      <c r="C65" t="e">
        <f t="shared" si="49"/>
        <v>#VALUE!</v>
      </c>
      <c r="D65" t="e">
        <f t="shared" si="50"/>
        <v>#VALUE!</v>
      </c>
      <c r="E65">
        <f t="shared" si="51"/>
        <v>26</v>
      </c>
      <c r="F65" s="1" t="str">
        <f t="shared" si="20"/>
        <v/>
      </c>
      <c r="G65" s="1" t="str">
        <f t="shared" si="21"/>
        <v/>
      </c>
      <c r="H65" s="1" t="str">
        <f t="shared" si="52"/>
        <v>:</v>
      </c>
      <c r="I65">
        <f t="shared" si="57"/>
        <v>0</v>
      </c>
      <c r="J65" s="3">
        <f t="shared" si="58"/>
        <v>2</v>
      </c>
      <c r="K65" s="3">
        <f t="shared" si="53"/>
        <v>1</v>
      </c>
      <c r="L65" s="3">
        <f t="shared" si="54"/>
        <v>11</v>
      </c>
      <c r="M65" s="3">
        <f t="shared" si="55"/>
        <v>211</v>
      </c>
      <c r="N65" t="str">
        <f t="shared" si="59"/>
        <v>Opel Planta en Figueruelas</v>
      </c>
      <c r="O65" s="3" t="str">
        <f t="shared" si="56"/>
        <v>07:30</v>
      </c>
      <c r="S65" t="str">
        <f t="shared" si="47"/>
        <v>Balbino Orensanz (esq. Alfonso Zapater)</v>
      </c>
      <c r="T65" s="36">
        <f t="shared" si="60"/>
        <v>0</v>
      </c>
      <c r="AA65" s="36">
        <f t="shared" si="35"/>
        <v>7</v>
      </c>
      <c r="AB65" s="36">
        <f t="shared" si="36"/>
        <v>2</v>
      </c>
      <c r="AC65" s="36">
        <f t="shared" si="37"/>
        <v>702</v>
      </c>
      <c r="AD65" s="28">
        <f t="shared" si="6"/>
        <v>0</v>
      </c>
      <c r="AE65" s="55" t="str">
        <f t="shared" si="38"/>
        <v>Ruta 7/16</v>
      </c>
      <c r="AF65" s="55" t="str">
        <f t="shared" si="39"/>
        <v>Pº La Mina, nº 21 (Edif. Balmes - Pd. Bus)</v>
      </c>
      <c r="AG65" s="56" t="str">
        <f t="shared" si="40"/>
        <v>07:00</v>
      </c>
      <c r="AH65" s="15"/>
      <c r="AI65" s="15"/>
      <c r="AJ65" s="15"/>
      <c r="AK65" s="5" t="str">
        <f t="shared" si="41"/>
        <v>Alagón (Rotonda - Pd. Bus)</v>
      </c>
      <c r="AL65" s="3">
        <f t="shared" si="42"/>
        <v>0</v>
      </c>
      <c r="AM65" s="3" t="str">
        <f t="shared" si="10"/>
        <v>7</v>
      </c>
      <c r="AN65" s="3" t="str">
        <f t="shared" si="11"/>
        <v>16</v>
      </c>
      <c r="AO65" s="3">
        <f t="shared" si="46"/>
        <v>2</v>
      </c>
      <c r="AP65" s="3">
        <f t="shared" si="34"/>
        <v>62</v>
      </c>
      <c r="AQ65" s="30">
        <f t="shared" si="43"/>
        <v>9</v>
      </c>
      <c r="AR65" s="30">
        <f t="shared" si="44"/>
        <v>5</v>
      </c>
      <c r="AS65" s="3">
        <f t="shared" si="45"/>
        <v>7</v>
      </c>
    </row>
    <row r="66" spans="1:45" x14ac:dyDescent="0.25">
      <c r="A66" s="13" t="s">
        <v>308</v>
      </c>
      <c r="B66">
        <f t="shared" si="48"/>
        <v>2</v>
      </c>
      <c r="C66" t="e">
        <f t="shared" si="49"/>
        <v>#VALUE!</v>
      </c>
      <c r="D66">
        <f t="shared" si="50"/>
        <v>2</v>
      </c>
      <c r="E66">
        <f t="shared" si="51"/>
        <v>4</v>
      </c>
      <c r="F66" s="1">
        <f t="shared" si="20"/>
        <v>7</v>
      </c>
      <c r="G66" s="1">
        <f t="shared" si="21"/>
        <v>30</v>
      </c>
      <c r="H66" s="1" t="str">
        <f t="shared" si="52"/>
        <v>07:30</v>
      </c>
      <c r="I66">
        <f t="shared" si="57"/>
        <v>0</v>
      </c>
      <c r="J66" s="3">
        <f t="shared" si="58"/>
        <v>2</v>
      </c>
      <c r="K66" s="3">
        <f t="shared" si="53"/>
        <v>0</v>
      </c>
      <c r="L66" s="3">
        <f t="shared" si="54"/>
        <v>11</v>
      </c>
      <c r="M66" s="3">
        <f t="shared" si="55"/>
        <v>211</v>
      </c>
      <c r="N66" t="str">
        <f t="shared" si="59"/>
        <v>7'30</v>
      </c>
      <c r="O66" s="3" t="str">
        <f t="shared" si="56"/>
        <v/>
      </c>
      <c r="S66" t="str">
        <f t="shared" si="47"/>
        <v/>
      </c>
      <c r="T66" s="36">
        <f t="shared" si="60"/>
        <v>0</v>
      </c>
      <c r="AA66" s="36">
        <f t="shared" si="35"/>
        <v>7</v>
      </c>
      <c r="AB66" s="36">
        <f t="shared" si="36"/>
        <v>3</v>
      </c>
      <c r="AC66" s="36">
        <f t="shared" si="37"/>
        <v>703</v>
      </c>
      <c r="AD66" s="28">
        <f t="shared" si="6"/>
        <v>0</v>
      </c>
      <c r="AE66" s="55" t="str">
        <f t="shared" si="38"/>
        <v>Ruta 7/16</v>
      </c>
      <c r="AF66" s="55" t="str">
        <f t="shared" si="39"/>
        <v>Constitución, nº 33 (Pd. Bus)</v>
      </c>
      <c r="AG66" s="56" t="str">
        <f t="shared" si="40"/>
        <v>07:01</v>
      </c>
      <c r="AH66" s="15"/>
      <c r="AI66" s="15"/>
      <c r="AJ66" s="15"/>
      <c r="AK66" s="5" t="str">
        <f t="shared" si="41"/>
        <v>María Agustín (frente Museo Pablo Serrano)</v>
      </c>
      <c r="AL66" s="3">
        <f t="shared" si="42"/>
        <v>0</v>
      </c>
      <c r="AM66" s="3" t="str">
        <f t="shared" si="10"/>
        <v>7</v>
      </c>
      <c r="AN66" s="3" t="str">
        <f t="shared" si="11"/>
        <v>16</v>
      </c>
      <c r="AO66" s="3">
        <f t="shared" si="46"/>
        <v>3</v>
      </c>
      <c r="AP66" s="3">
        <f t="shared" si="34"/>
        <v>63</v>
      </c>
      <c r="AQ66" s="30">
        <f t="shared" si="43"/>
        <v>9</v>
      </c>
      <c r="AR66" s="30">
        <f t="shared" si="44"/>
        <v>5</v>
      </c>
      <c r="AS66" s="3">
        <f t="shared" si="45"/>
        <v>7</v>
      </c>
    </row>
    <row r="67" spans="1:45" x14ac:dyDescent="0.25">
      <c r="A67" s="13" t="s">
        <v>320</v>
      </c>
      <c r="B67" t="e">
        <f t="shared" si="48"/>
        <v>#VALUE!</v>
      </c>
      <c r="C67" t="e">
        <f t="shared" si="49"/>
        <v>#VALUE!</v>
      </c>
      <c r="D67" t="e">
        <f t="shared" si="50"/>
        <v>#VALUE!</v>
      </c>
      <c r="E67">
        <f t="shared" si="51"/>
        <v>39</v>
      </c>
      <c r="F67" s="1" t="str">
        <f t="shared" si="20"/>
        <v/>
      </c>
      <c r="G67" s="1" t="str">
        <f t="shared" si="21"/>
        <v/>
      </c>
      <c r="H67" s="1" t="str">
        <f t="shared" si="52"/>
        <v>:</v>
      </c>
      <c r="I67">
        <f t="shared" si="57"/>
        <v>0</v>
      </c>
      <c r="J67" s="3">
        <f t="shared" si="58"/>
        <v>2</v>
      </c>
      <c r="K67" s="3">
        <f t="shared" si="53"/>
        <v>0</v>
      </c>
      <c r="L67" s="3">
        <f t="shared" si="54"/>
        <v>11</v>
      </c>
      <c r="M67" s="3">
        <f t="shared" si="55"/>
        <v>211</v>
      </c>
      <c r="N67" t="str">
        <f t="shared" si="59"/>
        <v>Balbino Orensanz (esq. Alfonso Zapater)</v>
      </c>
      <c r="O67" s="3" t="str">
        <f t="shared" si="56"/>
        <v/>
      </c>
      <c r="S67" t="str">
        <f t="shared" si="47"/>
        <v/>
      </c>
      <c r="T67" s="36">
        <f t="shared" si="60"/>
        <v>0</v>
      </c>
      <c r="AA67" s="36">
        <f t="shared" si="35"/>
        <v>7</v>
      </c>
      <c r="AB67" s="36">
        <f t="shared" si="36"/>
        <v>4</v>
      </c>
      <c r="AC67" s="36">
        <f t="shared" si="37"/>
        <v>704</v>
      </c>
      <c r="AD67" s="28">
        <f t="shared" ref="AD67:AD130" si="61">IFERROR(IF(MATCH($AC67+1,$M:$M,0),0,1),1)</f>
        <v>0</v>
      </c>
      <c r="AE67" s="55" t="str">
        <f t="shared" si="38"/>
        <v>Ruta 7/16</v>
      </c>
      <c r="AF67" s="55" t="str">
        <f t="shared" si="39"/>
        <v>María Agustín, nº 20 (Museo Pablo Serrano - Pd. Bus)</v>
      </c>
      <c r="AG67" s="56" t="str">
        <f t="shared" si="40"/>
        <v>07:04</v>
      </c>
      <c r="AH67" s="15"/>
      <c r="AI67" s="15"/>
      <c r="AJ67" s="15"/>
      <c r="AK67" s="5" t="str">
        <f t="shared" si="41"/>
        <v>Paseo Constitución nº 16 (Pd. Bus)</v>
      </c>
      <c r="AL67" s="3">
        <f t="shared" si="42"/>
        <v>0</v>
      </c>
      <c r="AM67" s="3" t="str">
        <f t="shared" ref="AM67:AM130" si="62">MID($AE67,$AR67+1,$AQ67-$AS67-1)</f>
        <v>7</v>
      </c>
      <c r="AN67" s="3" t="str">
        <f t="shared" ref="AN67:AN130" si="63">MID($AE67,$AS67+1,$AQ67-$AS67)</f>
        <v>16</v>
      </c>
      <c r="AO67" s="3">
        <f t="shared" si="46"/>
        <v>4</v>
      </c>
      <c r="AP67" s="3">
        <f t="shared" si="34"/>
        <v>64</v>
      </c>
      <c r="AQ67" s="30">
        <f t="shared" si="43"/>
        <v>9</v>
      </c>
      <c r="AR67" s="30">
        <f t="shared" si="44"/>
        <v>5</v>
      </c>
      <c r="AS67" s="3">
        <f t="shared" si="45"/>
        <v>7</v>
      </c>
    </row>
    <row r="68" spans="1:45" x14ac:dyDescent="0.25">
      <c r="A68" s="13" t="s">
        <v>643</v>
      </c>
      <c r="B68" t="e">
        <f t="shared" si="48"/>
        <v>#VALUE!</v>
      </c>
      <c r="C68" t="e">
        <f t="shared" si="49"/>
        <v>#VALUE!</v>
      </c>
      <c r="D68" t="e">
        <f t="shared" si="50"/>
        <v>#VALUE!</v>
      </c>
      <c r="E68">
        <f t="shared" si="51"/>
        <v>9</v>
      </c>
      <c r="F68" s="1" t="str">
        <f t="shared" ref="F68:F131" si="64">IFERROR(VALUE(LEFT($A68,$D68-1)),"")</f>
        <v/>
      </c>
      <c r="G68" s="1" t="str">
        <f t="shared" ref="G68:G131" si="65">IFERROR(VALUE(RIGHT($A68,$E68-$D68)),"")</f>
        <v/>
      </c>
      <c r="H68" s="1" t="str">
        <f t="shared" si="52"/>
        <v>:</v>
      </c>
      <c r="I68">
        <f t="shared" si="57"/>
        <v>1</v>
      </c>
      <c r="J68" s="3">
        <f t="shared" si="58"/>
        <v>3</v>
      </c>
      <c r="K68" s="3">
        <f t="shared" si="53"/>
        <v>0</v>
      </c>
      <c r="L68" s="3">
        <f t="shared" si="54"/>
        <v>0</v>
      </c>
      <c r="M68" s="3">
        <f t="shared" si="55"/>
        <v>300</v>
      </c>
      <c r="N68" t="str">
        <f t="shared" si="59"/>
        <v>Ruta 3/16</v>
      </c>
      <c r="O68" s="3" t="str">
        <f t="shared" si="56"/>
        <v/>
      </c>
      <c r="S68" t="str">
        <f t="shared" si="47"/>
        <v/>
      </c>
      <c r="T68" s="36">
        <f t="shared" si="60"/>
        <v>0</v>
      </c>
      <c r="AA68" s="36">
        <f t="shared" si="35"/>
        <v>7</v>
      </c>
      <c r="AB68" s="36">
        <f t="shared" si="36"/>
        <v>5</v>
      </c>
      <c r="AC68" s="36">
        <f t="shared" si="37"/>
        <v>705</v>
      </c>
      <c r="AD68" s="28">
        <f t="shared" si="61"/>
        <v>0</v>
      </c>
      <c r="AE68" s="55" t="str">
        <f t="shared" si="38"/>
        <v>Ruta 7/16</v>
      </c>
      <c r="AF68" s="55" t="str">
        <f t="shared" si="39"/>
        <v>Alagón (Rotonda - Pd. Bus)</v>
      </c>
      <c r="AG68" s="56" t="str">
        <f t="shared" si="40"/>
        <v>07:20</v>
      </c>
      <c r="AH68" s="15"/>
      <c r="AI68" s="15"/>
      <c r="AJ68" s="15"/>
      <c r="AK68" s="5" t="str">
        <f t="shared" si="41"/>
        <v>Paseo La Mina (frente nº 21 - Pd. Bus)</v>
      </c>
      <c r="AL68" s="3">
        <f t="shared" si="42"/>
        <v>0</v>
      </c>
      <c r="AM68" s="3" t="str">
        <f t="shared" si="62"/>
        <v>7</v>
      </c>
      <c r="AN68" s="3" t="str">
        <f t="shared" si="63"/>
        <v>16</v>
      </c>
      <c r="AO68" s="3">
        <f t="shared" si="46"/>
        <v>5</v>
      </c>
      <c r="AP68" s="3">
        <f t="shared" si="34"/>
        <v>65</v>
      </c>
      <c r="AQ68" s="30">
        <f t="shared" si="43"/>
        <v>9</v>
      </c>
      <c r="AR68" s="30">
        <f t="shared" si="44"/>
        <v>5</v>
      </c>
      <c r="AS68" s="3">
        <f t="shared" si="45"/>
        <v>7</v>
      </c>
    </row>
    <row r="69" spans="1:45" x14ac:dyDescent="0.25">
      <c r="A69" s="13" t="s">
        <v>17</v>
      </c>
      <c r="B69" t="e">
        <f t="shared" si="48"/>
        <v>#VALUE!</v>
      </c>
      <c r="C69" t="e">
        <f t="shared" si="49"/>
        <v>#VALUE!</v>
      </c>
      <c r="D69" t="e">
        <f t="shared" si="50"/>
        <v>#VALUE!</v>
      </c>
      <c r="E69">
        <f t="shared" si="51"/>
        <v>46</v>
      </c>
      <c r="F69" s="1" t="str">
        <f t="shared" si="64"/>
        <v/>
      </c>
      <c r="G69" s="1" t="str">
        <f t="shared" si="65"/>
        <v/>
      </c>
      <c r="H69" s="1" t="str">
        <f t="shared" si="52"/>
        <v>:</v>
      </c>
      <c r="I69">
        <f t="shared" si="57"/>
        <v>0</v>
      </c>
      <c r="J69" s="3">
        <f t="shared" si="58"/>
        <v>3</v>
      </c>
      <c r="K69" s="3">
        <f t="shared" si="53"/>
        <v>1</v>
      </c>
      <c r="L69" s="3">
        <f t="shared" si="54"/>
        <v>1</v>
      </c>
      <c r="M69" s="3">
        <f t="shared" si="55"/>
        <v>301</v>
      </c>
      <c r="N69" t="str">
        <f t="shared" si="59"/>
        <v>Sixto Celorrio (frente Valle Zuriza - Pd. Bus)</v>
      </c>
      <c r="O69" s="3" t="str">
        <f t="shared" si="56"/>
        <v>06:55</v>
      </c>
      <c r="S69" t="str">
        <f t="shared" si="47"/>
        <v>Opel Planta en Figueruelas</v>
      </c>
      <c r="T69" s="36">
        <f t="shared" si="60"/>
        <v>0</v>
      </c>
      <c r="AA69" s="36">
        <f t="shared" si="35"/>
        <v>7</v>
      </c>
      <c r="AB69" s="36">
        <f t="shared" si="36"/>
        <v>6</v>
      </c>
      <c r="AC69" s="36">
        <f t="shared" si="37"/>
        <v>706</v>
      </c>
      <c r="AD69" s="28">
        <f t="shared" si="61"/>
        <v>1</v>
      </c>
      <c r="AE69" s="55" t="str">
        <f t="shared" si="38"/>
        <v>Ruta 7/16</v>
      </c>
      <c r="AF69" s="55" t="str">
        <f t="shared" si="39"/>
        <v>Opel Planta en Figueruelas</v>
      </c>
      <c r="AG69" s="56" t="str">
        <f t="shared" si="40"/>
        <v>07:30</v>
      </c>
      <c r="AH69" s="15"/>
      <c r="AI69" s="15"/>
      <c r="AJ69" s="15"/>
      <c r="AK69" s="5" t="str">
        <f t="shared" si="41"/>
        <v>C/ Asalto (Edf. Trovador)</v>
      </c>
      <c r="AL69" s="3">
        <f t="shared" si="42"/>
        <v>0</v>
      </c>
      <c r="AM69" s="3" t="str">
        <f t="shared" si="62"/>
        <v>7</v>
      </c>
      <c r="AN69" s="3" t="str">
        <f t="shared" si="63"/>
        <v>16</v>
      </c>
      <c r="AO69" s="3">
        <f t="shared" si="46"/>
        <v>6</v>
      </c>
      <c r="AP69" s="3">
        <f t="shared" ref="AP69:AP132" si="66">AP68+1</f>
        <v>66</v>
      </c>
      <c r="AQ69" s="30">
        <f t="shared" si="43"/>
        <v>9</v>
      </c>
      <c r="AR69" s="30">
        <f t="shared" si="44"/>
        <v>5</v>
      </c>
      <c r="AS69" s="3">
        <f t="shared" si="45"/>
        <v>7</v>
      </c>
    </row>
    <row r="70" spans="1:45" x14ac:dyDescent="0.25">
      <c r="A70" s="13" t="s">
        <v>321</v>
      </c>
      <c r="B70">
        <f t="shared" si="48"/>
        <v>2</v>
      </c>
      <c r="C70" t="e">
        <f t="shared" si="49"/>
        <v>#VALUE!</v>
      </c>
      <c r="D70">
        <f t="shared" si="50"/>
        <v>2</v>
      </c>
      <c r="E70">
        <f t="shared" si="51"/>
        <v>4</v>
      </c>
      <c r="F70" s="1">
        <f t="shared" si="64"/>
        <v>6</v>
      </c>
      <c r="G70" s="1">
        <f t="shared" si="65"/>
        <v>55</v>
      </c>
      <c r="H70" s="1" t="str">
        <f t="shared" si="52"/>
        <v>06:55</v>
      </c>
      <c r="I70">
        <f t="shared" si="57"/>
        <v>0</v>
      </c>
      <c r="J70" s="3">
        <f t="shared" si="58"/>
        <v>3</v>
      </c>
      <c r="K70" s="3">
        <f t="shared" si="53"/>
        <v>0</v>
      </c>
      <c r="L70" s="3">
        <f t="shared" si="54"/>
        <v>1</v>
      </c>
      <c r="M70" s="3">
        <f t="shared" si="55"/>
        <v>301</v>
      </c>
      <c r="N70" t="str">
        <f t="shared" si="59"/>
        <v>6'55</v>
      </c>
      <c r="O70" s="3" t="str">
        <f t="shared" si="56"/>
        <v/>
      </c>
      <c r="S70" t="str">
        <f t="shared" si="47"/>
        <v/>
      </c>
      <c r="T70" s="36">
        <f t="shared" si="60"/>
        <v>0</v>
      </c>
      <c r="AA70" s="36">
        <f t="shared" si="35"/>
        <v>8</v>
      </c>
      <c r="AB70" s="36">
        <f t="shared" si="36"/>
        <v>0</v>
      </c>
      <c r="AC70" s="36">
        <f t="shared" si="37"/>
        <v>800</v>
      </c>
      <c r="AD70" s="28">
        <f t="shared" si="61"/>
        <v>0</v>
      </c>
      <c r="AE70" s="55" t="str">
        <f t="shared" si="38"/>
        <v>Ruta 8/16</v>
      </c>
      <c r="AF70" s="55" t="str">
        <f t="shared" si="39"/>
        <v>Ruta 8/16</v>
      </c>
      <c r="AG70" s="56" t="str">
        <f t="shared" si="40"/>
        <v/>
      </c>
      <c r="AH70" s="15"/>
      <c r="AI70" s="15"/>
      <c r="AJ70" s="15"/>
      <c r="AK70" s="5" t="str">
        <f t="shared" si="41"/>
        <v/>
      </c>
      <c r="AL70" s="3">
        <f t="shared" si="42"/>
        <v>1</v>
      </c>
      <c r="AM70" s="3" t="str">
        <f t="shared" si="62"/>
        <v>8</v>
      </c>
      <c r="AN70" s="3" t="str">
        <f t="shared" si="63"/>
        <v>16</v>
      </c>
      <c r="AO70" s="3">
        <f t="shared" si="46"/>
        <v>0</v>
      </c>
      <c r="AP70" s="3">
        <f t="shared" si="66"/>
        <v>67</v>
      </c>
      <c r="AQ70" s="30">
        <f t="shared" si="43"/>
        <v>9</v>
      </c>
      <c r="AR70" s="30">
        <f t="shared" si="44"/>
        <v>5</v>
      </c>
      <c r="AS70" s="3">
        <f t="shared" si="45"/>
        <v>7</v>
      </c>
    </row>
    <row r="71" spans="1:45" x14ac:dyDescent="0.25">
      <c r="A71" s="13" t="s">
        <v>21</v>
      </c>
      <c r="B71" t="e">
        <f t="shared" si="48"/>
        <v>#VALUE!</v>
      </c>
      <c r="C71" t="e">
        <f t="shared" si="49"/>
        <v>#VALUE!</v>
      </c>
      <c r="D71" t="e">
        <f t="shared" si="50"/>
        <v>#VALUE!</v>
      </c>
      <c r="E71">
        <f t="shared" si="51"/>
        <v>26</v>
      </c>
      <c r="F71" s="1" t="str">
        <f t="shared" si="64"/>
        <v/>
      </c>
      <c r="G71" s="1" t="str">
        <f t="shared" si="65"/>
        <v/>
      </c>
      <c r="H71" s="1" t="str">
        <f t="shared" si="52"/>
        <v>:</v>
      </c>
      <c r="I71">
        <f t="shared" si="57"/>
        <v>0</v>
      </c>
      <c r="J71" s="3">
        <f t="shared" si="58"/>
        <v>3</v>
      </c>
      <c r="K71" s="3">
        <f t="shared" si="53"/>
        <v>0</v>
      </c>
      <c r="L71" s="3">
        <f t="shared" si="54"/>
        <v>1</v>
      </c>
      <c r="M71" s="3">
        <f t="shared" si="55"/>
        <v>301</v>
      </c>
      <c r="N71" t="str">
        <f t="shared" si="59"/>
        <v>Opel Planta en Figueruelas</v>
      </c>
      <c r="O71" s="3" t="str">
        <f t="shared" si="56"/>
        <v/>
      </c>
      <c r="S71" t="str">
        <f t="shared" si="47"/>
        <v/>
      </c>
      <c r="T71" s="36">
        <f t="shared" si="60"/>
        <v>0</v>
      </c>
      <c r="AA71" s="36">
        <f t="shared" si="35"/>
        <v>8</v>
      </c>
      <c r="AB71" s="36">
        <f t="shared" si="36"/>
        <v>1</v>
      </c>
      <c r="AC71" s="36">
        <f t="shared" si="37"/>
        <v>801</v>
      </c>
      <c r="AD71" s="28">
        <f t="shared" si="61"/>
        <v>0</v>
      </c>
      <c r="AE71" s="55" t="str">
        <f t="shared" si="38"/>
        <v>Ruta 8/16</v>
      </c>
      <c r="AF71" s="55" t="str">
        <f t="shared" si="39"/>
        <v>Puerto Venecia: Calle Tiziano (esquina Paolo Veronese)</v>
      </c>
      <c r="AG71" s="56" t="str">
        <f t="shared" si="40"/>
        <v>06:50</v>
      </c>
      <c r="AH71" s="15"/>
      <c r="AI71" s="15"/>
      <c r="AJ71" s="15"/>
      <c r="AK71" s="5" t="str">
        <f t="shared" si="41"/>
        <v>Opel Planta en Figueruelas</v>
      </c>
      <c r="AL71" s="3">
        <f t="shared" si="42"/>
        <v>0</v>
      </c>
      <c r="AM71" s="3" t="str">
        <f t="shared" si="62"/>
        <v>8</v>
      </c>
      <c r="AN71" s="3" t="str">
        <f t="shared" si="63"/>
        <v>16</v>
      </c>
      <c r="AO71" s="3">
        <f t="shared" si="46"/>
        <v>1</v>
      </c>
      <c r="AP71" s="3">
        <f t="shared" si="66"/>
        <v>68</v>
      </c>
      <c r="AQ71" s="30">
        <f t="shared" si="43"/>
        <v>9</v>
      </c>
      <c r="AR71" s="30">
        <f t="shared" si="44"/>
        <v>5</v>
      </c>
      <c r="AS71" s="3">
        <f t="shared" si="45"/>
        <v>7</v>
      </c>
    </row>
    <row r="72" spans="1:45" x14ac:dyDescent="0.25">
      <c r="A72" s="13" t="s">
        <v>22</v>
      </c>
      <c r="B72" t="e">
        <f t="shared" si="48"/>
        <v>#VALUE!</v>
      </c>
      <c r="C72">
        <f t="shared" si="49"/>
        <v>20</v>
      </c>
      <c r="D72">
        <f t="shared" si="50"/>
        <v>20</v>
      </c>
      <c r="E72">
        <f t="shared" si="51"/>
        <v>36</v>
      </c>
      <c r="F72" s="1" t="str">
        <f t="shared" si="64"/>
        <v/>
      </c>
      <c r="G72" s="1" t="str">
        <f t="shared" si="65"/>
        <v/>
      </c>
      <c r="H72" s="1" t="str">
        <f t="shared" si="52"/>
        <v>:</v>
      </c>
      <c r="I72">
        <f t="shared" si="57"/>
        <v>0</v>
      </c>
      <c r="J72" s="3">
        <f t="shared" si="58"/>
        <v>3</v>
      </c>
      <c r="K72" s="3">
        <f t="shared" si="53"/>
        <v>1</v>
      </c>
      <c r="L72" s="3">
        <f t="shared" si="54"/>
        <v>2</v>
      </c>
      <c r="M72" s="3">
        <f t="shared" si="55"/>
        <v>302</v>
      </c>
      <c r="N72" t="str">
        <f t="shared" si="59"/>
        <v>San Juan de la Peña, nº 36 (Pd. Bus)</v>
      </c>
      <c r="O72" s="3" t="str">
        <f t="shared" si="56"/>
        <v>06:56</v>
      </c>
      <c r="S72" t="str">
        <f t="shared" si="47"/>
        <v>Ctra. Logroño desvío Utebo (Pd. Bus)</v>
      </c>
      <c r="T72" s="36">
        <f t="shared" si="60"/>
        <v>0</v>
      </c>
      <c r="AA72" s="36">
        <f t="shared" ref="AA72:AA135" si="67">IF(AD71&lt;&gt;1,AA71,AA71+1)</f>
        <v>8</v>
      </c>
      <c r="AB72" s="36">
        <f t="shared" ref="AB72:AB135" si="68">IF(AA72&lt;&gt;AA71,0,AB71+1)</f>
        <v>2</v>
      </c>
      <c r="AC72" s="36">
        <f t="shared" ref="AC72:AC135" si="69">AA72*100+AB72</f>
        <v>802</v>
      </c>
      <c r="AD72" s="28">
        <f t="shared" si="61"/>
        <v>0</v>
      </c>
      <c r="AE72" s="5" t="str">
        <f t="shared" ref="AE72:AE135" si="70">INDEX(N:N,MATCH($AA72,$J:$J,0))</f>
        <v>Ruta 8/16</v>
      </c>
      <c r="AF72" s="5" t="str">
        <f t="shared" ref="AF72:AF135" si="71">IFERROR(INDEX(N:N,MATCH($AC72,$M:$M,0)),"")</f>
        <v>Cuarta Avenida, nº 23 ( Pd. Bus)</v>
      </c>
      <c r="AG72" s="15" t="str">
        <f t="shared" ref="AG72:AG135" si="72">IFERROR(INDEX(O:O,MATCH($AC72,$M:$M,0)),"")</f>
        <v>06:52</v>
      </c>
      <c r="AH72" s="15"/>
      <c r="AI72" s="15"/>
      <c r="AJ72" s="15"/>
      <c r="AK72" s="5" t="str">
        <f t="shared" ref="AK72:AK135" si="73">IFERROR(INDEX(S:S,MATCH($AC72,$M:$M,0)),"")</f>
        <v>Puerto Venecia: Calle Tiziano (esquina Paolo Veronese)</v>
      </c>
      <c r="AL72" s="3">
        <f t="shared" ref="AL72:AL135" si="74">IF(AE72=AF72,1,0)</f>
        <v>0</v>
      </c>
      <c r="AM72" s="3" t="str">
        <f t="shared" si="62"/>
        <v>8</v>
      </c>
      <c r="AN72" s="3" t="str">
        <f t="shared" si="63"/>
        <v>16</v>
      </c>
      <c r="AO72" s="3">
        <f t="shared" si="46"/>
        <v>2</v>
      </c>
      <c r="AP72" s="3">
        <f t="shared" si="66"/>
        <v>69</v>
      </c>
      <c r="AQ72" s="30">
        <f t="shared" ref="AQ72:AQ135" si="75">LEN(AE72)</f>
        <v>9</v>
      </c>
      <c r="AR72" s="30">
        <f t="shared" ref="AR72:AR135" si="76">FIND(" ",AE72)</f>
        <v>5</v>
      </c>
      <c r="AS72" s="3">
        <f t="shared" ref="AS72:AS135" si="77">FIND("/",AE72)</f>
        <v>7</v>
      </c>
    </row>
    <row r="73" spans="1:45" x14ac:dyDescent="0.25">
      <c r="A73" s="13" t="s">
        <v>296</v>
      </c>
      <c r="B73">
        <f t="shared" si="48"/>
        <v>2</v>
      </c>
      <c r="C73" t="e">
        <f t="shared" si="49"/>
        <v>#VALUE!</v>
      </c>
      <c r="D73">
        <f t="shared" si="50"/>
        <v>2</v>
      </c>
      <c r="E73">
        <f t="shared" si="51"/>
        <v>4</v>
      </c>
      <c r="F73" s="1">
        <f t="shared" si="64"/>
        <v>6</v>
      </c>
      <c r="G73" s="1">
        <f t="shared" si="65"/>
        <v>56</v>
      </c>
      <c r="H73" s="1" t="str">
        <f t="shared" si="52"/>
        <v>06:56</v>
      </c>
      <c r="I73">
        <f t="shared" si="57"/>
        <v>0</v>
      </c>
      <c r="J73" s="3">
        <f t="shared" si="58"/>
        <v>3</v>
      </c>
      <c r="K73" s="3">
        <f t="shared" si="53"/>
        <v>0</v>
      </c>
      <c r="L73" s="3">
        <f t="shared" si="54"/>
        <v>2</v>
      </c>
      <c r="M73" s="3">
        <f t="shared" si="55"/>
        <v>302</v>
      </c>
      <c r="N73" t="str">
        <f t="shared" si="59"/>
        <v>6'56</v>
      </c>
      <c r="O73" s="3" t="str">
        <f t="shared" si="56"/>
        <v/>
      </c>
      <c r="S73" t="str">
        <f t="shared" si="47"/>
        <v/>
      </c>
      <c r="T73" s="36">
        <f t="shared" si="60"/>
        <v>0</v>
      </c>
      <c r="AA73" s="36">
        <f t="shared" si="67"/>
        <v>8</v>
      </c>
      <c r="AB73" s="36">
        <f t="shared" si="68"/>
        <v>3</v>
      </c>
      <c r="AC73" s="36">
        <f t="shared" si="69"/>
        <v>803</v>
      </c>
      <c r="AD73" s="28">
        <f t="shared" si="61"/>
        <v>0</v>
      </c>
      <c r="AE73" s="5" t="str">
        <f t="shared" si="70"/>
        <v>Ruta 8/16</v>
      </c>
      <c r="AF73" s="5" t="str">
        <f t="shared" si="71"/>
        <v>Avd. América (esq. C/ Pontevedra - Pd. Bus)</v>
      </c>
      <c r="AG73" s="15" t="str">
        <f t="shared" si="72"/>
        <v>06:55</v>
      </c>
      <c r="AH73" s="15"/>
      <c r="AI73" s="15"/>
      <c r="AJ73" s="15"/>
      <c r="AK73" s="5" t="str">
        <f t="shared" si="73"/>
        <v>Cuarta Avenida, nº 23 ( Pd. Bus)</v>
      </c>
      <c r="AL73" s="3">
        <f t="shared" si="74"/>
        <v>0</v>
      </c>
      <c r="AM73" s="3" t="str">
        <f t="shared" si="62"/>
        <v>8</v>
      </c>
      <c r="AN73" s="3" t="str">
        <f t="shared" si="63"/>
        <v>16</v>
      </c>
      <c r="AO73" s="3">
        <f t="shared" ref="AO73:AO136" si="78">IF(AL73,0,AO72+1)</f>
        <v>3</v>
      </c>
      <c r="AP73" s="3">
        <f t="shared" si="66"/>
        <v>70</v>
      </c>
      <c r="AQ73" s="30">
        <f t="shared" si="75"/>
        <v>9</v>
      </c>
      <c r="AR73" s="30">
        <f t="shared" si="76"/>
        <v>5</v>
      </c>
      <c r="AS73" s="3">
        <f t="shared" si="77"/>
        <v>7</v>
      </c>
    </row>
    <row r="74" spans="1:45" x14ac:dyDescent="0.25">
      <c r="A74" s="13" t="s">
        <v>230</v>
      </c>
      <c r="B74" t="e">
        <f t="shared" si="48"/>
        <v>#VALUE!</v>
      </c>
      <c r="C74" t="e">
        <f t="shared" si="49"/>
        <v>#VALUE!</v>
      </c>
      <c r="D74" t="e">
        <f t="shared" si="50"/>
        <v>#VALUE!</v>
      </c>
      <c r="E74">
        <f t="shared" si="51"/>
        <v>36</v>
      </c>
      <c r="F74" s="1" t="str">
        <f t="shared" si="64"/>
        <v/>
      </c>
      <c r="G74" s="1" t="str">
        <f t="shared" si="65"/>
        <v/>
      </c>
      <c r="H74" s="1" t="str">
        <f t="shared" si="52"/>
        <v>:</v>
      </c>
      <c r="I74">
        <f t="shared" si="57"/>
        <v>0</v>
      </c>
      <c r="J74" s="3">
        <f t="shared" si="58"/>
        <v>3</v>
      </c>
      <c r="K74" s="3">
        <f t="shared" si="53"/>
        <v>0</v>
      </c>
      <c r="L74" s="3">
        <f t="shared" si="54"/>
        <v>2</v>
      </c>
      <c r="M74" s="3">
        <f t="shared" si="55"/>
        <v>302</v>
      </c>
      <c r="N74" t="str">
        <f t="shared" si="59"/>
        <v>Ctra. Logroño desvío Utebo (Pd. Bus)</v>
      </c>
      <c r="O74" s="3" t="str">
        <f t="shared" si="56"/>
        <v/>
      </c>
      <c r="S74" t="str">
        <f t="shared" ref="S74:S137" si="79">IF($K74,A76,IF(T74,A74,""))</f>
        <v/>
      </c>
      <c r="T74" s="36">
        <f t="shared" si="60"/>
        <v>0</v>
      </c>
      <c r="AA74" s="36">
        <f t="shared" si="67"/>
        <v>8</v>
      </c>
      <c r="AB74" s="36">
        <f t="shared" si="68"/>
        <v>4</v>
      </c>
      <c r="AC74" s="36">
        <f t="shared" si="69"/>
        <v>804</v>
      </c>
      <c r="AD74" s="28">
        <f t="shared" si="61"/>
        <v>0</v>
      </c>
      <c r="AE74" s="5" t="str">
        <f t="shared" si="70"/>
        <v>Ruta 8/16</v>
      </c>
      <c r="AF74" s="5" t="str">
        <f t="shared" si="71"/>
        <v>Avd. América, nº 11 (frente Plaza Canteras - Pd. Bus)</v>
      </c>
      <c r="AG74" s="15" t="str">
        <f t="shared" si="72"/>
        <v>06:58</v>
      </c>
      <c r="AH74" s="15"/>
      <c r="AI74" s="15"/>
      <c r="AJ74" s="15"/>
      <c r="AK74" s="5" t="str">
        <f t="shared" si="73"/>
        <v>Avd. América (esq. C/ Pontevedra - Pd. Bus))</v>
      </c>
      <c r="AL74" s="3">
        <f t="shared" si="74"/>
        <v>0</v>
      </c>
      <c r="AM74" s="3" t="str">
        <f t="shared" si="62"/>
        <v>8</v>
      </c>
      <c r="AN74" s="3" t="str">
        <f t="shared" si="63"/>
        <v>16</v>
      </c>
      <c r="AO74" s="3">
        <f t="shared" si="78"/>
        <v>4</v>
      </c>
      <c r="AP74" s="3">
        <f t="shared" si="66"/>
        <v>71</v>
      </c>
      <c r="AQ74" s="30">
        <f t="shared" si="75"/>
        <v>9</v>
      </c>
      <c r="AR74" s="30">
        <f t="shared" si="76"/>
        <v>5</v>
      </c>
      <c r="AS74" s="3">
        <f t="shared" si="77"/>
        <v>7</v>
      </c>
    </row>
    <row r="75" spans="1:45" x14ac:dyDescent="0.25">
      <c r="A75" s="13" t="s">
        <v>27</v>
      </c>
      <c r="B75" t="e">
        <f t="shared" ref="B75:B138" si="80">FIND($B$2,A75)</f>
        <v>#VALUE!</v>
      </c>
      <c r="C75" t="e">
        <f t="shared" ref="C75:C138" si="81">FIND($C$2,A75)</f>
        <v>#VALUE!</v>
      </c>
      <c r="D75" t="e">
        <f t="shared" ref="D75:D138" si="82">IFERROR(B75,C75)</f>
        <v>#VALUE!</v>
      </c>
      <c r="E75">
        <f t="shared" ref="E75:E138" si="83">LEN(A75)</f>
        <v>43</v>
      </c>
      <c r="F75" s="1" t="str">
        <f t="shared" si="64"/>
        <v/>
      </c>
      <c r="G75" s="1" t="str">
        <f t="shared" si="65"/>
        <v/>
      </c>
      <c r="H75" s="1" t="str">
        <f t="shared" ref="H75:H138" si="84">TEXT(F75,"00")&amp;":"&amp;TEXT(G75,"00")</f>
        <v>:</v>
      </c>
      <c r="I75">
        <f t="shared" si="57"/>
        <v>0</v>
      </c>
      <c r="J75" s="3">
        <f t="shared" si="58"/>
        <v>3</v>
      </c>
      <c r="K75" s="3">
        <f t="shared" ref="K75:K138" si="85">IF(AND(ISNUMBER(G76)),1,0)</f>
        <v>1</v>
      </c>
      <c r="L75" s="3">
        <f t="shared" ref="L75:L138" si="86">IF(I75=1,0,L74+K75+T75)</f>
        <v>3</v>
      </c>
      <c r="M75" s="3">
        <f t="shared" ref="M75:M138" si="87">J75*100+L75</f>
        <v>303</v>
      </c>
      <c r="N75" t="str">
        <f t="shared" si="59"/>
        <v>San Juan de la Peña (esq. José Luis Lacruz)</v>
      </c>
      <c r="O75" s="3" t="str">
        <f t="shared" ref="O75:O138" si="88">IF($K75,H76,"")</f>
        <v>06:57</v>
      </c>
      <c r="S75" t="str">
        <f t="shared" si="79"/>
        <v>Majas de Goya, 15 (Pd. Bus - CAI)</v>
      </c>
      <c r="T75" s="36">
        <f t="shared" si="60"/>
        <v>0</v>
      </c>
      <c r="AA75" s="36">
        <f t="shared" si="67"/>
        <v>8</v>
      </c>
      <c r="AB75" s="36">
        <f t="shared" si="68"/>
        <v>5</v>
      </c>
      <c r="AC75" s="36">
        <f t="shared" si="69"/>
        <v>805</v>
      </c>
      <c r="AD75" s="28">
        <f t="shared" si="61"/>
        <v>0</v>
      </c>
      <c r="AE75" s="5" t="str">
        <f t="shared" si="70"/>
        <v>Ruta 8/16</v>
      </c>
      <c r="AF75" s="5" t="str">
        <f t="shared" si="71"/>
        <v>Paseo Cuellar, nº 29 (esq. Luis Sallenave - Pd. Bus)</v>
      </c>
      <c r="AG75" s="15" t="str">
        <f t="shared" si="72"/>
        <v>07:00</v>
      </c>
      <c r="AH75" s="15"/>
      <c r="AI75" s="15"/>
      <c r="AJ75" s="15"/>
      <c r="AK75" s="5" t="str">
        <f t="shared" si="73"/>
        <v>Avd. América, nº 11 (frente Plaza Canteras)</v>
      </c>
      <c r="AL75" s="3">
        <f t="shared" si="74"/>
        <v>0</v>
      </c>
      <c r="AM75" s="3" t="str">
        <f t="shared" si="62"/>
        <v>8</v>
      </c>
      <c r="AN75" s="3" t="str">
        <f t="shared" si="63"/>
        <v>16</v>
      </c>
      <c r="AO75" s="3">
        <f t="shared" si="78"/>
        <v>5</v>
      </c>
      <c r="AP75" s="3">
        <f t="shared" si="66"/>
        <v>72</v>
      </c>
      <c r="AQ75" s="30">
        <f t="shared" si="75"/>
        <v>9</v>
      </c>
      <c r="AR75" s="30">
        <f t="shared" si="76"/>
        <v>5</v>
      </c>
      <c r="AS75" s="3">
        <f t="shared" si="77"/>
        <v>7</v>
      </c>
    </row>
    <row r="76" spans="1:45" x14ac:dyDescent="0.25">
      <c r="A76" s="13" t="s">
        <v>322</v>
      </c>
      <c r="B76">
        <f t="shared" si="80"/>
        <v>2</v>
      </c>
      <c r="C76" t="e">
        <f t="shared" si="81"/>
        <v>#VALUE!</v>
      </c>
      <c r="D76">
        <f t="shared" si="82"/>
        <v>2</v>
      </c>
      <c r="E76">
        <f t="shared" si="83"/>
        <v>4</v>
      </c>
      <c r="F76" s="1">
        <f t="shared" si="64"/>
        <v>6</v>
      </c>
      <c r="G76" s="1">
        <f t="shared" si="65"/>
        <v>57</v>
      </c>
      <c r="H76" s="1" t="str">
        <f t="shared" si="84"/>
        <v>06:57</v>
      </c>
      <c r="I76">
        <f t="shared" ref="I76:I139" si="89">IFERROR(FIND("Ruta",A76),0)</f>
        <v>0</v>
      </c>
      <c r="J76" s="3">
        <f t="shared" ref="J76:J139" si="90">I76+J75</f>
        <v>3</v>
      </c>
      <c r="K76" s="3">
        <f t="shared" si="85"/>
        <v>0</v>
      </c>
      <c r="L76" s="3">
        <f t="shared" si="86"/>
        <v>3</v>
      </c>
      <c r="M76" s="3">
        <f t="shared" si="87"/>
        <v>303</v>
      </c>
      <c r="N76" t="str">
        <f t="shared" ref="N76:N139" si="91">IF($J76,A76,IF(I76=1,A76,""))</f>
        <v>6'57</v>
      </c>
      <c r="O76" s="3" t="str">
        <f t="shared" si="88"/>
        <v/>
      </c>
      <c r="S76" t="str">
        <f t="shared" si="79"/>
        <v/>
      </c>
      <c r="T76" s="36">
        <f t="shared" ref="T76:T139" si="92">IF(AND(NOT(ISNUMBER(D75)),NOT(ISNUMBER(D76)),NOT(ISNUMBER(D77)),NOT(ISNUMBER(D78))),1,0)</f>
        <v>0</v>
      </c>
      <c r="AA76" s="36">
        <f t="shared" si="67"/>
        <v>8</v>
      </c>
      <c r="AB76" s="36">
        <f t="shared" si="68"/>
        <v>6</v>
      </c>
      <c r="AC76" s="36">
        <f t="shared" si="69"/>
        <v>806</v>
      </c>
      <c r="AD76" s="28">
        <f t="shared" si="61"/>
        <v>0</v>
      </c>
      <c r="AE76" s="5" t="str">
        <f t="shared" si="70"/>
        <v>Ruta 8/16</v>
      </c>
      <c r="AF76" s="5" t="str">
        <f t="shared" si="71"/>
        <v>Pº Sagasta, nº 51</v>
      </c>
      <c r="AG76" s="15" t="str">
        <f t="shared" si="72"/>
        <v>07:03</v>
      </c>
      <c r="AH76" s="15"/>
      <c r="AI76" s="15"/>
      <c r="AJ76" s="15"/>
      <c r="AK76" s="5" t="str">
        <f t="shared" si="73"/>
        <v>Paseo Cuellar, nº 29 (esq. Luis Sallenave - Pd. Bus)</v>
      </c>
      <c r="AL76" s="3">
        <f t="shared" si="74"/>
        <v>0</v>
      </c>
      <c r="AM76" s="3" t="str">
        <f t="shared" si="62"/>
        <v>8</v>
      </c>
      <c r="AN76" s="3" t="str">
        <f t="shared" si="63"/>
        <v>16</v>
      </c>
      <c r="AO76" s="3">
        <f t="shared" si="78"/>
        <v>6</v>
      </c>
      <c r="AP76" s="3">
        <f t="shared" si="66"/>
        <v>73</v>
      </c>
      <c r="AQ76" s="30">
        <f t="shared" si="75"/>
        <v>9</v>
      </c>
      <c r="AR76" s="30">
        <f t="shared" si="76"/>
        <v>5</v>
      </c>
      <c r="AS76" s="3">
        <f t="shared" si="77"/>
        <v>7</v>
      </c>
    </row>
    <row r="77" spans="1:45" x14ac:dyDescent="0.25">
      <c r="A77" s="13" t="s">
        <v>26</v>
      </c>
      <c r="B77" t="e">
        <f t="shared" si="80"/>
        <v>#VALUE!</v>
      </c>
      <c r="C77">
        <f t="shared" si="81"/>
        <v>14</v>
      </c>
      <c r="D77">
        <f t="shared" si="82"/>
        <v>14</v>
      </c>
      <c r="E77">
        <f t="shared" si="83"/>
        <v>33</v>
      </c>
      <c r="F77" s="1" t="str">
        <f t="shared" si="64"/>
        <v/>
      </c>
      <c r="G77" s="1" t="str">
        <f t="shared" si="65"/>
        <v/>
      </c>
      <c r="H77" s="1" t="str">
        <f t="shared" si="84"/>
        <v>:</v>
      </c>
      <c r="I77">
        <f t="shared" si="89"/>
        <v>0</v>
      </c>
      <c r="J77" s="3">
        <f t="shared" si="90"/>
        <v>3</v>
      </c>
      <c r="K77" s="3">
        <f t="shared" si="85"/>
        <v>0</v>
      </c>
      <c r="L77" s="3">
        <f t="shared" si="86"/>
        <v>3</v>
      </c>
      <c r="M77" s="3">
        <f t="shared" si="87"/>
        <v>303</v>
      </c>
      <c r="N77" t="str">
        <f t="shared" si="91"/>
        <v>Majas de Goya, 15 (Pd. Bus - CAI)</v>
      </c>
      <c r="O77" s="3" t="str">
        <f t="shared" si="88"/>
        <v/>
      </c>
      <c r="S77" t="str">
        <f t="shared" si="79"/>
        <v/>
      </c>
      <c r="T77" s="36">
        <f t="shared" si="92"/>
        <v>0</v>
      </c>
      <c r="AA77" s="36">
        <f t="shared" si="67"/>
        <v>8</v>
      </c>
      <c r="AB77" s="36">
        <f t="shared" si="68"/>
        <v>7</v>
      </c>
      <c r="AC77" s="36">
        <f t="shared" si="69"/>
        <v>807</v>
      </c>
      <c r="AD77" s="28">
        <f t="shared" si="61"/>
        <v>1</v>
      </c>
      <c r="AE77" s="5" t="str">
        <f t="shared" si="70"/>
        <v>Ruta 8/16</v>
      </c>
      <c r="AF77" s="5" t="str">
        <f t="shared" si="71"/>
        <v>Opel Planta en Figueruelas</v>
      </c>
      <c r="AG77" s="15" t="str">
        <f t="shared" si="72"/>
        <v>07:30</v>
      </c>
      <c r="AH77" s="15"/>
      <c r="AI77" s="15"/>
      <c r="AJ77" s="15"/>
      <c r="AK77" s="5" t="str">
        <f t="shared" si="73"/>
        <v>Pº Sagasta, nº 51</v>
      </c>
      <c r="AL77" s="3">
        <f t="shared" si="74"/>
        <v>0</v>
      </c>
      <c r="AM77" s="3" t="str">
        <f t="shared" si="62"/>
        <v>8</v>
      </c>
      <c r="AN77" s="3" t="str">
        <f t="shared" si="63"/>
        <v>16</v>
      </c>
      <c r="AO77" s="3">
        <f t="shared" si="78"/>
        <v>7</v>
      </c>
      <c r="AP77" s="3">
        <f t="shared" si="66"/>
        <v>74</v>
      </c>
      <c r="AQ77" s="30">
        <f t="shared" si="75"/>
        <v>9</v>
      </c>
      <c r="AR77" s="30">
        <f t="shared" si="76"/>
        <v>5</v>
      </c>
      <c r="AS77" s="3">
        <f t="shared" si="77"/>
        <v>7</v>
      </c>
    </row>
    <row r="78" spans="1:45" x14ac:dyDescent="0.25">
      <c r="A78" s="13" t="s">
        <v>32</v>
      </c>
      <c r="B78" t="e">
        <f t="shared" si="80"/>
        <v>#VALUE!</v>
      </c>
      <c r="C78">
        <f t="shared" si="81"/>
        <v>20</v>
      </c>
      <c r="D78">
        <f t="shared" si="82"/>
        <v>20</v>
      </c>
      <c r="E78">
        <f t="shared" si="83"/>
        <v>38</v>
      </c>
      <c r="F78" s="1" t="str">
        <f t="shared" si="64"/>
        <v/>
      </c>
      <c r="G78" s="1" t="str">
        <f t="shared" si="65"/>
        <v/>
      </c>
      <c r="H78" s="1" t="str">
        <f t="shared" si="84"/>
        <v>:</v>
      </c>
      <c r="I78">
        <f t="shared" si="89"/>
        <v>0</v>
      </c>
      <c r="J78" s="3">
        <f t="shared" si="90"/>
        <v>3</v>
      </c>
      <c r="K78" s="3">
        <f t="shared" si="85"/>
        <v>1</v>
      </c>
      <c r="L78" s="3">
        <f t="shared" si="86"/>
        <v>4</v>
      </c>
      <c r="M78" s="3">
        <f t="shared" si="87"/>
        <v>304</v>
      </c>
      <c r="N78" t="str">
        <f t="shared" si="91"/>
        <v>San Juan de la Peña, nº 182 ( Pd. Bus)</v>
      </c>
      <c r="O78" s="3" t="str">
        <f t="shared" si="88"/>
        <v>06:58</v>
      </c>
      <c r="S78" t="str">
        <f t="shared" si="79"/>
        <v>Avd. Academia Gral.. Militar (frente nº 56)</v>
      </c>
      <c r="T78" s="36">
        <f t="shared" si="92"/>
        <v>0</v>
      </c>
      <c r="AA78" s="36">
        <f t="shared" si="67"/>
        <v>9</v>
      </c>
      <c r="AB78" s="36">
        <f t="shared" si="68"/>
        <v>0</v>
      </c>
      <c r="AC78" s="36">
        <f t="shared" si="69"/>
        <v>900</v>
      </c>
      <c r="AD78" s="28">
        <f t="shared" si="61"/>
        <v>0</v>
      </c>
      <c r="AE78" s="5" t="str">
        <f t="shared" si="70"/>
        <v>Ruta 9/16</v>
      </c>
      <c r="AF78" s="5" t="str">
        <f t="shared" si="71"/>
        <v>Ruta 9/16</v>
      </c>
      <c r="AG78" s="15" t="str">
        <f t="shared" si="72"/>
        <v/>
      </c>
      <c r="AH78" s="15"/>
      <c r="AI78" s="15"/>
      <c r="AJ78" s="15"/>
      <c r="AK78" s="5" t="str">
        <f t="shared" si="73"/>
        <v/>
      </c>
      <c r="AL78" s="3">
        <f t="shared" si="74"/>
        <v>1</v>
      </c>
      <c r="AM78" s="3" t="str">
        <f t="shared" si="62"/>
        <v>9</v>
      </c>
      <c r="AN78" s="3" t="str">
        <f t="shared" si="63"/>
        <v>16</v>
      </c>
      <c r="AO78" s="3">
        <f t="shared" si="78"/>
        <v>0</v>
      </c>
      <c r="AP78" s="3">
        <f t="shared" si="66"/>
        <v>75</v>
      </c>
      <c r="AQ78" s="30">
        <f t="shared" si="75"/>
        <v>9</v>
      </c>
      <c r="AR78" s="30">
        <f t="shared" si="76"/>
        <v>5</v>
      </c>
      <c r="AS78" s="3">
        <f t="shared" si="77"/>
        <v>7</v>
      </c>
    </row>
    <row r="79" spans="1:45" x14ac:dyDescent="0.25">
      <c r="A79" s="13" t="s">
        <v>298</v>
      </c>
      <c r="B79">
        <f t="shared" si="80"/>
        <v>2</v>
      </c>
      <c r="C79" t="e">
        <f t="shared" si="81"/>
        <v>#VALUE!</v>
      </c>
      <c r="D79">
        <f t="shared" si="82"/>
        <v>2</v>
      </c>
      <c r="E79">
        <f t="shared" si="83"/>
        <v>4</v>
      </c>
      <c r="F79" s="1">
        <f t="shared" si="64"/>
        <v>6</v>
      </c>
      <c r="G79" s="1">
        <f t="shared" si="65"/>
        <v>58</v>
      </c>
      <c r="H79" s="1" t="str">
        <f t="shared" si="84"/>
        <v>06:58</v>
      </c>
      <c r="I79">
        <f t="shared" si="89"/>
        <v>0</v>
      </c>
      <c r="J79" s="3">
        <f t="shared" si="90"/>
        <v>3</v>
      </c>
      <c r="K79" s="3">
        <f t="shared" si="85"/>
        <v>0</v>
      </c>
      <c r="L79" s="3">
        <f t="shared" si="86"/>
        <v>4</v>
      </c>
      <c r="M79" s="3">
        <f t="shared" si="87"/>
        <v>304</v>
      </c>
      <c r="N79" t="str">
        <f t="shared" si="91"/>
        <v>6'58</v>
      </c>
      <c r="O79" s="3" t="str">
        <f t="shared" si="88"/>
        <v/>
      </c>
      <c r="S79" t="str">
        <f t="shared" si="79"/>
        <v/>
      </c>
      <c r="T79" s="36">
        <f t="shared" si="92"/>
        <v>0</v>
      </c>
      <c r="AA79" s="36">
        <f t="shared" si="67"/>
        <v>9</v>
      </c>
      <c r="AB79" s="36">
        <f t="shared" si="68"/>
        <v>1</v>
      </c>
      <c r="AC79" s="36">
        <f t="shared" si="69"/>
        <v>901</v>
      </c>
      <c r="AD79" s="28">
        <f t="shared" si="61"/>
        <v>0</v>
      </c>
      <c r="AE79" s="5" t="str">
        <f t="shared" si="70"/>
        <v>Ruta 9/16</v>
      </c>
      <c r="AF79" s="5" t="str">
        <f t="shared" si="71"/>
        <v>Avd. San José, 84 (Mercado Rosales - Pd. Bus)</v>
      </c>
      <c r="AG79" s="15" t="str">
        <f t="shared" si="72"/>
        <v>06:52</v>
      </c>
      <c r="AH79" s="15"/>
      <c r="AI79" s="15"/>
      <c r="AJ79" s="15"/>
      <c r="AK79" s="5" t="str">
        <f t="shared" si="73"/>
        <v>Opel Planta en Figueruelas</v>
      </c>
      <c r="AL79" s="3">
        <f t="shared" si="74"/>
        <v>0</v>
      </c>
      <c r="AM79" s="3" t="str">
        <f t="shared" si="62"/>
        <v>9</v>
      </c>
      <c r="AN79" s="3" t="str">
        <f t="shared" si="63"/>
        <v>16</v>
      </c>
      <c r="AO79" s="3">
        <f t="shared" si="78"/>
        <v>1</v>
      </c>
      <c r="AP79" s="3">
        <f t="shared" si="66"/>
        <v>76</v>
      </c>
      <c r="AQ79" s="30">
        <f t="shared" si="75"/>
        <v>9</v>
      </c>
      <c r="AR79" s="30">
        <f t="shared" si="76"/>
        <v>5</v>
      </c>
      <c r="AS79" s="3">
        <f t="shared" si="77"/>
        <v>7</v>
      </c>
    </row>
    <row r="80" spans="1:45" x14ac:dyDescent="0.25">
      <c r="A80" s="13" t="s">
        <v>323</v>
      </c>
      <c r="B80" t="e">
        <f t="shared" si="80"/>
        <v>#VALUE!</v>
      </c>
      <c r="C80" t="e">
        <f t="shared" si="81"/>
        <v>#VALUE!</v>
      </c>
      <c r="D80" t="e">
        <f t="shared" si="82"/>
        <v>#VALUE!</v>
      </c>
      <c r="E80">
        <f t="shared" si="83"/>
        <v>43</v>
      </c>
      <c r="F80" s="1" t="str">
        <f t="shared" si="64"/>
        <v/>
      </c>
      <c r="G80" s="1" t="str">
        <f t="shared" si="65"/>
        <v/>
      </c>
      <c r="H80" s="1" t="str">
        <f t="shared" si="84"/>
        <v>:</v>
      </c>
      <c r="I80">
        <f t="shared" si="89"/>
        <v>0</v>
      </c>
      <c r="J80" s="3">
        <f t="shared" si="90"/>
        <v>3</v>
      </c>
      <c r="K80" s="3">
        <f t="shared" si="85"/>
        <v>0</v>
      </c>
      <c r="L80" s="3">
        <f t="shared" si="86"/>
        <v>4</v>
      </c>
      <c r="M80" s="3">
        <f t="shared" si="87"/>
        <v>304</v>
      </c>
      <c r="N80" t="str">
        <f t="shared" si="91"/>
        <v>Avd. Academia Gral.. Militar (frente nº 56)</v>
      </c>
      <c r="O80" s="3" t="str">
        <f t="shared" si="88"/>
        <v/>
      </c>
      <c r="S80" t="str">
        <f t="shared" si="79"/>
        <v/>
      </c>
      <c r="T80" s="36">
        <f t="shared" si="92"/>
        <v>0</v>
      </c>
      <c r="AA80" s="36">
        <f t="shared" si="67"/>
        <v>9</v>
      </c>
      <c r="AB80" s="36">
        <f t="shared" si="68"/>
        <v>2</v>
      </c>
      <c r="AC80" s="36">
        <f t="shared" si="69"/>
        <v>902</v>
      </c>
      <c r="AD80" s="28">
        <f t="shared" si="61"/>
        <v>0</v>
      </c>
      <c r="AE80" s="5" t="str">
        <f t="shared" si="70"/>
        <v>Ruta 9/16</v>
      </c>
      <c r="AF80" s="5" t="str">
        <f t="shared" si="71"/>
        <v>Avd. San José (esq. José Pellicer - Pd. Bus)</v>
      </c>
      <c r="AG80" s="15" t="str">
        <f t="shared" si="72"/>
        <v>06:53</v>
      </c>
      <c r="AH80" s="15"/>
      <c r="AI80" s="15"/>
      <c r="AJ80" s="15"/>
      <c r="AK80" s="5" t="str">
        <f t="shared" si="73"/>
        <v>Paseo Pamplona (frente C/ Bilbao - Pd. Bus)</v>
      </c>
      <c r="AL80" s="3">
        <f t="shared" si="74"/>
        <v>0</v>
      </c>
      <c r="AM80" s="3" t="str">
        <f t="shared" si="62"/>
        <v>9</v>
      </c>
      <c r="AN80" s="3" t="str">
        <f t="shared" si="63"/>
        <v>16</v>
      </c>
      <c r="AO80" s="3">
        <f t="shared" si="78"/>
        <v>2</v>
      </c>
      <c r="AP80" s="3">
        <f t="shared" si="66"/>
        <v>77</v>
      </c>
      <c r="AQ80" s="30">
        <f t="shared" si="75"/>
        <v>9</v>
      </c>
      <c r="AR80" s="30">
        <f t="shared" si="76"/>
        <v>5</v>
      </c>
      <c r="AS80" s="3">
        <f t="shared" si="77"/>
        <v>7</v>
      </c>
    </row>
    <row r="81" spans="1:45" x14ac:dyDescent="0.25">
      <c r="A81" s="13" t="s">
        <v>37</v>
      </c>
      <c r="B81" t="e">
        <f t="shared" si="80"/>
        <v>#VALUE!</v>
      </c>
      <c r="C81">
        <f t="shared" si="81"/>
        <v>25</v>
      </c>
      <c r="D81">
        <f t="shared" si="82"/>
        <v>25</v>
      </c>
      <c r="E81">
        <f t="shared" si="83"/>
        <v>39</v>
      </c>
      <c r="F81" s="1" t="str">
        <f t="shared" si="64"/>
        <v/>
      </c>
      <c r="G81" s="1" t="str">
        <f t="shared" si="65"/>
        <v/>
      </c>
      <c r="H81" s="1" t="str">
        <f t="shared" si="84"/>
        <v>:</v>
      </c>
      <c r="I81">
        <f t="shared" si="89"/>
        <v>0</v>
      </c>
      <c r="J81" s="3">
        <f t="shared" si="90"/>
        <v>3</v>
      </c>
      <c r="K81" s="3">
        <f t="shared" si="85"/>
        <v>1</v>
      </c>
      <c r="L81" s="3">
        <f t="shared" si="86"/>
        <v>5</v>
      </c>
      <c r="M81" s="3">
        <f t="shared" si="87"/>
        <v>305</v>
      </c>
      <c r="N81" t="str">
        <f t="shared" si="91"/>
        <v>Academia General Militar, 56 ( Pd. Bus)</v>
      </c>
      <c r="O81" s="3" t="str">
        <f t="shared" si="88"/>
        <v>07:00</v>
      </c>
      <c r="S81" t="str">
        <f t="shared" si="79"/>
        <v>San Juan de la Peña, (frente nº 192 - Pd. Bus)</v>
      </c>
      <c r="T81" s="36">
        <f t="shared" si="92"/>
        <v>0</v>
      </c>
      <c r="AA81" s="36">
        <f t="shared" si="67"/>
        <v>9</v>
      </c>
      <c r="AB81" s="36">
        <f t="shared" si="68"/>
        <v>3</v>
      </c>
      <c r="AC81" s="36">
        <f t="shared" si="69"/>
        <v>903</v>
      </c>
      <c r="AD81" s="28">
        <f t="shared" si="61"/>
        <v>0</v>
      </c>
      <c r="AE81" s="5" t="str">
        <f t="shared" si="70"/>
        <v>Ruta 9/16</v>
      </c>
      <c r="AF81" s="5" t="str">
        <f t="shared" si="71"/>
        <v>Avenida San José, nº 200 (Pd. Bus)</v>
      </c>
      <c r="AG81" s="15" t="str">
        <f t="shared" si="72"/>
        <v>06:54</v>
      </c>
      <c r="AH81" s="15"/>
      <c r="AI81" s="15"/>
      <c r="AJ81" s="15"/>
      <c r="AK81" s="5" t="str">
        <f t="shared" si="73"/>
        <v>Avd. San José, 84 (Mercado Rosales - Pd. Bus)</v>
      </c>
      <c r="AL81" s="3">
        <f t="shared" si="74"/>
        <v>0</v>
      </c>
      <c r="AM81" s="3" t="str">
        <f t="shared" si="62"/>
        <v>9</v>
      </c>
      <c r="AN81" s="3" t="str">
        <f t="shared" si="63"/>
        <v>16</v>
      </c>
      <c r="AO81" s="3">
        <f t="shared" si="78"/>
        <v>3</v>
      </c>
      <c r="AP81" s="3">
        <f t="shared" si="66"/>
        <v>78</v>
      </c>
      <c r="AQ81" s="30">
        <f t="shared" si="75"/>
        <v>9</v>
      </c>
      <c r="AR81" s="30">
        <f t="shared" si="76"/>
        <v>5</v>
      </c>
      <c r="AS81" s="3">
        <f t="shared" si="77"/>
        <v>7</v>
      </c>
    </row>
    <row r="82" spans="1:45" x14ac:dyDescent="0.25">
      <c r="A82" s="13" t="s">
        <v>300</v>
      </c>
      <c r="B82">
        <f t="shared" si="80"/>
        <v>2</v>
      </c>
      <c r="C82" t="e">
        <f t="shared" si="81"/>
        <v>#VALUE!</v>
      </c>
      <c r="D82">
        <f t="shared" si="82"/>
        <v>2</v>
      </c>
      <c r="E82">
        <f t="shared" si="83"/>
        <v>4</v>
      </c>
      <c r="F82" s="1">
        <f t="shared" si="64"/>
        <v>7</v>
      </c>
      <c r="G82" s="1">
        <f t="shared" si="65"/>
        <v>0</v>
      </c>
      <c r="H82" s="1" t="str">
        <f t="shared" si="84"/>
        <v>07:00</v>
      </c>
      <c r="I82">
        <f t="shared" si="89"/>
        <v>0</v>
      </c>
      <c r="J82" s="3">
        <f t="shared" si="90"/>
        <v>3</v>
      </c>
      <c r="K82" s="3">
        <f t="shared" si="85"/>
        <v>0</v>
      </c>
      <c r="L82" s="3">
        <f t="shared" si="86"/>
        <v>5</v>
      </c>
      <c r="M82" s="3">
        <f t="shared" si="87"/>
        <v>305</v>
      </c>
      <c r="N82" t="str">
        <f t="shared" si="91"/>
        <v>7'00</v>
      </c>
      <c r="O82" s="3" t="str">
        <f t="shared" si="88"/>
        <v/>
      </c>
      <c r="S82" t="str">
        <f t="shared" si="79"/>
        <v/>
      </c>
      <c r="T82" s="36">
        <f t="shared" si="92"/>
        <v>0</v>
      </c>
      <c r="AA82" s="36">
        <f t="shared" si="67"/>
        <v>9</v>
      </c>
      <c r="AB82" s="36">
        <f t="shared" si="68"/>
        <v>4</v>
      </c>
      <c r="AC82" s="36">
        <f t="shared" si="69"/>
        <v>904</v>
      </c>
      <c r="AD82" s="28">
        <f t="shared" si="61"/>
        <v>0</v>
      </c>
      <c r="AE82" s="5" t="str">
        <f t="shared" si="70"/>
        <v>Ruta 9/16</v>
      </c>
      <c r="AF82" s="5" t="str">
        <f t="shared" si="71"/>
        <v>C/ Terrazas de Cuellar (Pd. Bus)</v>
      </c>
      <c r="AG82" s="15" t="str">
        <f t="shared" si="72"/>
        <v>06:56</v>
      </c>
      <c r="AH82" s="15"/>
      <c r="AI82" s="15"/>
      <c r="AJ82" s="15"/>
      <c r="AK82" s="5" t="str">
        <f t="shared" si="73"/>
        <v>Avd. San José (esq. José Pellicer - Pd. Bus)</v>
      </c>
      <c r="AL82" s="3">
        <f t="shared" si="74"/>
        <v>0</v>
      </c>
      <c r="AM82" s="3" t="str">
        <f t="shared" si="62"/>
        <v>9</v>
      </c>
      <c r="AN82" s="3" t="str">
        <f t="shared" si="63"/>
        <v>16</v>
      </c>
      <c r="AO82" s="3">
        <f t="shared" si="78"/>
        <v>4</v>
      </c>
      <c r="AP82" s="3">
        <f t="shared" si="66"/>
        <v>79</v>
      </c>
      <c r="AQ82" s="30">
        <f t="shared" si="75"/>
        <v>9</v>
      </c>
      <c r="AR82" s="30">
        <f t="shared" si="76"/>
        <v>5</v>
      </c>
      <c r="AS82" s="3">
        <f t="shared" si="77"/>
        <v>7</v>
      </c>
    </row>
    <row r="83" spans="1:45" x14ac:dyDescent="0.25">
      <c r="A83" s="13" t="s">
        <v>36</v>
      </c>
      <c r="B83" t="e">
        <f t="shared" si="80"/>
        <v>#VALUE!</v>
      </c>
      <c r="C83">
        <f t="shared" si="81"/>
        <v>20</v>
      </c>
      <c r="D83">
        <f t="shared" si="82"/>
        <v>20</v>
      </c>
      <c r="E83">
        <f t="shared" si="83"/>
        <v>46</v>
      </c>
      <c r="F83" s="1" t="str">
        <f t="shared" si="64"/>
        <v/>
      </c>
      <c r="G83" s="1" t="str">
        <f t="shared" si="65"/>
        <v/>
      </c>
      <c r="H83" s="1" t="str">
        <f t="shared" si="84"/>
        <v>:</v>
      </c>
      <c r="I83">
        <f t="shared" si="89"/>
        <v>0</v>
      </c>
      <c r="J83" s="3">
        <f t="shared" si="90"/>
        <v>3</v>
      </c>
      <c r="K83" s="3">
        <f t="shared" si="85"/>
        <v>0</v>
      </c>
      <c r="L83" s="3">
        <f t="shared" si="86"/>
        <v>5</v>
      </c>
      <c r="M83" s="3">
        <f t="shared" si="87"/>
        <v>305</v>
      </c>
      <c r="N83" t="str">
        <f t="shared" si="91"/>
        <v>San Juan de la Peña, (frente nº 192 - Pd. Bus)</v>
      </c>
      <c r="O83" s="3" t="str">
        <f t="shared" si="88"/>
        <v/>
      </c>
      <c r="S83" t="str">
        <f t="shared" si="79"/>
        <v/>
      </c>
      <c r="T83" s="36">
        <f t="shared" si="92"/>
        <v>0</v>
      </c>
      <c r="AA83" s="36">
        <f t="shared" si="67"/>
        <v>9</v>
      </c>
      <c r="AB83" s="36">
        <f t="shared" si="68"/>
        <v>5</v>
      </c>
      <c r="AC83" s="36">
        <f t="shared" si="69"/>
        <v>905</v>
      </c>
      <c r="AD83" s="28">
        <f t="shared" si="61"/>
        <v>0</v>
      </c>
      <c r="AE83" s="5" t="str">
        <f t="shared" si="70"/>
        <v>Ruta 9/16</v>
      </c>
      <c r="AF83" s="5" t="str">
        <f t="shared" si="71"/>
        <v>Melilla (frente Escultor Salas)</v>
      </c>
      <c r="AG83" s="15" t="str">
        <f t="shared" si="72"/>
        <v>06:57</v>
      </c>
      <c r="AH83" s="15"/>
      <c r="AI83" s="15"/>
      <c r="AJ83" s="15"/>
      <c r="AK83" s="5" t="str">
        <f t="shared" si="73"/>
        <v>Avenida San José, nº 200 (Pd. Bus)</v>
      </c>
      <c r="AL83" s="3">
        <f t="shared" si="74"/>
        <v>0</v>
      </c>
      <c r="AM83" s="3" t="str">
        <f t="shared" si="62"/>
        <v>9</v>
      </c>
      <c r="AN83" s="3" t="str">
        <f t="shared" si="63"/>
        <v>16</v>
      </c>
      <c r="AO83" s="3">
        <f t="shared" si="78"/>
        <v>5</v>
      </c>
      <c r="AP83" s="3">
        <f t="shared" si="66"/>
        <v>80</v>
      </c>
      <c r="AQ83" s="30">
        <f t="shared" si="75"/>
        <v>9</v>
      </c>
      <c r="AR83" s="30">
        <f t="shared" si="76"/>
        <v>5</v>
      </c>
      <c r="AS83" s="3">
        <f t="shared" si="77"/>
        <v>7</v>
      </c>
    </row>
    <row r="84" spans="1:45" x14ac:dyDescent="0.25">
      <c r="A84" s="13" t="s">
        <v>26</v>
      </c>
      <c r="B84" t="e">
        <f t="shared" si="80"/>
        <v>#VALUE!</v>
      </c>
      <c r="C84">
        <f t="shared" si="81"/>
        <v>14</v>
      </c>
      <c r="D84">
        <f t="shared" si="82"/>
        <v>14</v>
      </c>
      <c r="E84">
        <f t="shared" si="83"/>
        <v>33</v>
      </c>
      <c r="F84" s="1" t="str">
        <f t="shared" si="64"/>
        <v/>
      </c>
      <c r="G84" s="1" t="str">
        <f t="shared" si="65"/>
        <v/>
      </c>
      <c r="H84" s="1" t="str">
        <f t="shared" si="84"/>
        <v>:</v>
      </c>
      <c r="I84">
        <f t="shared" si="89"/>
        <v>0</v>
      </c>
      <c r="J84" s="3">
        <f t="shared" si="90"/>
        <v>3</v>
      </c>
      <c r="K84" s="3">
        <f t="shared" si="85"/>
        <v>1</v>
      </c>
      <c r="L84" s="3">
        <f t="shared" si="86"/>
        <v>6</v>
      </c>
      <c r="M84" s="3">
        <f t="shared" si="87"/>
        <v>306</v>
      </c>
      <c r="N84" t="str">
        <f t="shared" si="91"/>
        <v>Majas de Goya, 15 (Pd. Bus - CAI)</v>
      </c>
      <c r="O84" s="3" t="str">
        <f t="shared" si="88"/>
        <v>07:02</v>
      </c>
      <c r="S84" t="str">
        <f t="shared" si="79"/>
        <v>San Juan de la Peña (frente José Luis Lacruz)</v>
      </c>
      <c r="T84" s="36">
        <f t="shared" si="92"/>
        <v>0</v>
      </c>
      <c r="AA84" s="36">
        <f t="shared" si="67"/>
        <v>9</v>
      </c>
      <c r="AB84" s="36">
        <f t="shared" si="68"/>
        <v>6</v>
      </c>
      <c r="AC84" s="36">
        <f t="shared" si="69"/>
        <v>906</v>
      </c>
      <c r="AD84" s="28">
        <f t="shared" si="61"/>
        <v>0</v>
      </c>
      <c r="AE84" s="5" t="str">
        <f t="shared" si="70"/>
        <v>Ruta 9/16</v>
      </c>
      <c r="AF84" s="5" t="str">
        <f t="shared" si="71"/>
        <v>Zaragoza la Vieja (frente nº 5)</v>
      </c>
      <c r="AG84" s="15" t="str">
        <f t="shared" si="72"/>
        <v>06:58</v>
      </c>
      <c r="AH84" s="15"/>
      <c r="AI84" s="15"/>
      <c r="AJ84" s="15"/>
      <c r="AK84" s="5" t="str">
        <f t="shared" si="73"/>
        <v>C/ Terrazas de Cuellar (Pd. Bus)</v>
      </c>
      <c r="AL84" s="3">
        <f t="shared" si="74"/>
        <v>0</v>
      </c>
      <c r="AM84" s="3" t="str">
        <f t="shared" si="62"/>
        <v>9</v>
      </c>
      <c r="AN84" s="3" t="str">
        <f t="shared" si="63"/>
        <v>16</v>
      </c>
      <c r="AO84" s="3">
        <f t="shared" si="78"/>
        <v>6</v>
      </c>
      <c r="AP84" s="3">
        <f t="shared" si="66"/>
        <v>81</v>
      </c>
      <c r="AQ84" s="30">
        <f t="shared" si="75"/>
        <v>9</v>
      </c>
      <c r="AR84" s="30">
        <f t="shared" si="76"/>
        <v>5</v>
      </c>
      <c r="AS84" s="3">
        <f t="shared" si="77"/>
        <v>7</v>
      </c>
    </row>
    <row r="85" spans="1:45" x14ac:dyDescent="0.25">
      <c r="A85" s="13" t="s">
        <v>302</v>
      </c>
      <c r="B85">
        <f t="shared" si="80"/>
        <v>2</v>
      </c>
      <c r="C85" t="e">
        <f t="shared" si="81"/>
        <v>#VALUE!</v>
      </c>
      <c r="D85">
        <f t="shared" si="82"/>
        <v>2</v>
      </c>
      <c r="E85">
        <f t="shared" si="83"/>
        <v>4</v>
      </c>
      <c r="F85" s="1">
        <f t="shared" si="64"/>
        <v>7</v>
      </c>
      <c r="G85" s="1">
        <f t="shared" si="65"/>
        <v>2</v>
      </c>
      <c r="H85" s="1" t="str">
        <f t="shared" si="84"/>
        <v>07:02</v>
      </c>
      <c r="I85">
        <f t="shared" si="89"/>
        <v>0</v>
      </c>
      <c r="J85" s="3">
        <f t="shared" si="90"/>
        <v>3</v>
      </c>
      <c r="K85" s="3">
        <f t="shared" si="85"/>
        <v>0</v>
      </c>
      <c r="L85" s="3">
        <f t="shared" si="86"/>
        <v>6</v>
      </c>
      <c r="M85" s="3">
        <f t="shared" si="87"/>
        <v>306</v>
      </c>
      <c r="N85" t="str">
        <f t="shared" si="91"/>
        <v>7'02</v>
      </c>
      <c r="O85" s="3" t="str">
        <f t="shared" si="88"/>
        <v/>
      </c>
      <c r="S85" t="str">
        <f t="shared" si="79"/>
        <v/>
      </c>
      <c r="T85" s="36">
        <f t="shared" si="92"/>
        <v>0</v>
      </c>
      <c r="AA85" s="36">
        <f t="shared" si="67"/>
        <v>9</v>
      </c>
      <c r="AB85" s="36">
        <f t="shared" si="68"/>
        <v>7</v>
      </c>
      <c r="AC85" s="36">
        <f t="shared" si="69"/>
        <v>907</v>
      </c>
      <c r="AD85" s="28">
        <f t="shared" si="61"/>
        <v>0</v>
      </c>
      <c r="AE85" s="5" t="str">
        <f t="shared" si="70"/>
        <v>Ruta 9/16</v>
      </c>
      <c r="AF85" s="5" t="str">
        <f t="shared" si="71"/>
        <v>Paseo Pamplona, nº 2 (Pd. Bus)</v>
      </c>
      <c r="AG85" s="15" t="str">
        <f t="shared" si="72"/>
        <v>07:02</v>
      </c>
      <c r="AH85" s="15"/>
      <c r="AI85" s="15"/>
      <c r="AJ85" s="15"/>
      <c r="AK85" s="5" t="str">
        <f t="shared" si="73"/>
        <v>Melilla (frente Escultor Salas)</v>
      </c>
      <c r="AL85" s="3">
        <f t="shared" si="74"/>
        <v>0</v>
      </c>
      <c r="AM85" s="3" t="str">
        <f t="shared" si="62"/>
        <v>9</v>
      </c>
      <c r="AN85" s="3" t="str">
        <f t="shared" si="63"/>
        <v>16</v>
      </c>
      <c r="AO85" s="3">
        <f t="shared" si="78"/>
        <v>7</v>
      </c>
      <c r="AP85" s="3">
        <f t="shared" si="66"/>
        <v>82</v>
      </c>
      <c r="AQ85" s="30">
        <f t="shared" si="75"/>
        <v>9</v>
      </c>
      <c r="AR85" s="30">
        <f t="shared" si="76"/>
        <v>5</v>
      </c>
      <c r="AS85" s="3">
        <f t="shared" si="77"/>
        <v>7</v>
      </c>
    </row>
    <row r="86" spans="1:45" x14ac:dyDescent="0.25">
      <c r="A86" s="13" t="s">
        <v>41</v>
      </c>
      <c r="B86" t="e">
        <f t="shared" si="80"/>
        <v>#VALUE!</v>
      </c>
      <c r="C86" t="e">
        <f t="shared" si="81"/>
        <v>#VALUE!</v>
      </c>
      <c r="D86" t="e">
        <f t="shared" si="82"/>
        <v>#VALUE!</v>
      </c>
      <c r="E86">
        <f t="shared" si="83"/>
        <v>45</v>
      </c>
      <c r="F86" s="1" t="str">
        <f t="shared" si="64"/>
        <v/>
      </c>
      <c r="G86" s="1" t="str">
        <f t="shared" si="65"/>
        <v/>
      </c>
      <c r="H86" s="1" t="str">
        <f t="shared" si="84"/>
        <v>:</v>
      </c>
      <c r="I86">
        <f t="shared" si="89"/>
        <v>0</v>
      </c>
      <c r="J86" s="3">
        <f t="shared" si="90"/>
        <v>3</v>
      </c>
      <c r="K86" s="3">
        <f t="shared" si="85"/>
        <v>0</v>
      </c>
      <c r="L86" s="3">
        <f t="shared" si="86"/>
        <v>6</v>
      </c>
      <c r="M86" s="3">
        <f t="shared" si="87"/>
        <v>306</v>
      </c>
      <c r="N86" t="str">
        <f t="shared" si="91"/>
        <v>San Juan de la Peña (frente José Luis Lacruz)</v>
      </c>
      <c r="O86" s="3" t="str">
        <f t="shared" si="88"/>
        <v/>
      </c>
      <c r="S86" t="str">
        <f t="shared" si="79"/>
        <v/>
      </c>
      <c r="T86" s="36">
        <f t="shared" si="92"/>
        <v>0</v>
      </c>
      <c r="AA86" s="36">
        <f t="shared" si="67"/>
        <v>9</v>
      </c>
      <c r="AB86" s="36">
        <f t="shared" si="68"/>
        <v>8</v>
      </c>
      <c r="AC86" s="36">
        <f t="shared" si="69"/>
        <v>908</v>
      </c>
      <c r="AD86" s="28">
        <f t="shared" si="61"/>
        <v>1</v>
      </c>
      <c r="AE86" s="5" t="str">
        <f t="shared" si="70"/>
        <v>Ruta 9/16</v>
      </c>
      <c r="AF86" s="5" t="str">
        <f t="shared" si="71"/>
        <v>Opel Planta en Figueruelas</v>
      </c>
      <c r="AG86" s="15" t="str">
        <f t="shared" si="72"/>
        <v>07:30</v>
      </c>
      <c r="AH86" s="15"/>
      <c r="AI86" s="15"/>
      <c r="AJ86" s="15"/>
      <c r="AK86" s="5" t="str">
        <f t="shared" si="73"/>
        <v>Zaragoza la Vieja (frente nº 5)</v>
      </c>
      <c r="AL86" s="3">
        <f t="shared" si="74"/>
        <v>0</v>
      </c>
      <c r="AM86" s="3" t="str">
        <f t="shared" si="62"/>
        <v>9</v>
      </c>
      <c r="AN86" s="3" t="str">
        <f t="shared" si="63"/>
        <v>16</v>
      </c>
      <c r="AO86" s="3">
        <f t="shared" si="78"/>
        <v>8</v>
      </c>
      <c r="AP86" s="3">
        <f t="shared" si="66"/>
        <v>83</v>
      </c>
      <c r="AQ86" s="30">
        <f t="shared" si="75"/>
        <v>9</v>
      </c>
      <c r="AR86" s="30">
        <f t="shared" si="76"/>
        <v>5</v>
      </c>
      <c r="AS86" s="3">
        <f t="shared" si="77"/>
        <v>7</v>
      </c>
    </row>
    <row r="87" spans="1:45" x14ac:dyDescent="0.25">
      <c r="A87" s="13" t="s">
        <v>230</v>
      </c>
      <c r="B87" t="e">
        <f t="shared" si="80"/>
        <v>#VALUE!</v>
      </c>
      <c r="C87" t="e">
        <f t="shared" si="81"/>
        <v>#VALUE!</v>
      </c>
      <c r="D87" t="e">
        <f t="shared" si="82"/>
        <v>#VALUE!</v>
      </c>
      <c r="E87">
        <f t="shared" si="83"/>
        <v>36</v>
      </c>
      <c r="F87" s="1" t="str">
        <f t="shared" si="64"/>
        <v/>
      </c>
      <c r="G87" s="1" t="str">
        <f t="shared" si="65"/>
        <v/>
      </c>
      <c r="H87" s="1" t="str">
        <f t="shared" si="84"/>
        <v>:</v>
      </c>
      <c r="I87">
        <f t="shared" si="89"/>
        <v>0</v>
      </c>
      <c r="J87" s="3">
        <f t="shared" si="90"/>
        <v>3</v>
      </c>
      <c r="K87" s="3">
        <f t="shared" si="85"/>
        <v>1</v>
      </c>
      <c r="L87" s="3">
        <f t="shared" si="86"/>
        <v>7</v>
      </c>
      <c r="M87" s="3">
        <f t="shared" si="87"/>
        <v>307</v>
      </c>
      <c r="N87" t="str">
        <f t="shared" si="91"/>
        <v>Ctra. Logroño desvío Utebo (Pd. Bus)</v>
      </c>
      <c r="O87" s="3" t="str">
        <f t="shared" si="88"/>
        <v>07:14</v>
      </c>
      <c r="S87" t="str">
        <f t="shared" si="79"/>
        <v>San Juan de la Peña, nº 29 (Pd. Bus)</v>
      </c>
      <c r="T87" s="36">
        <f t="shared" si="92"/>
        <v>0</v>
      </c>
      <c r="AA87" s="36">
        <f t="shared" si="67"/>
        <v>10</v>
      </c>
      <c r="AB87" s="36">
        <f t="shared" si="68"/>
        <v>0</v>
      </c>
      <c r="AC87" s="36">
        <f t="shared" si="69"/>
        <v>1000</v>
      </c>
      <c r="AD87" s="28">
        <f t="shared" si="61"/>
        <v>0</v>
      </c>
      <c r="AE87" s="5" t="str">
        <f t="shared" si="70"/>
        <v>Ruta 10/16</v>
      </c>
      <c r="AF87" s="5" t="str">
        <f t="shared" si="71"/>
        <v>Ruta 10/16</v>
      </c>
      <c r="AG87" s="15" t="str">
        <f t="shared" si="72"/>
        <v/>
      </c>
      <c r="AH87" s="15"/>
      <c r="AI87" s="15"/>
      <c r="AJ87" s="15"/>
      <c r="AK87" s="5" t="str">
        <f t="shared" si="73"/>
        <v/>
      </c>
      <c r="AL87" s="3">
        <f t="shared" si="74"/>
        <v>1</v>
      </c>
      <c r="AM87" s="3" t="str">
        <f t="shared" si="62"/>
        <v>1</v>
      </c>
      <c r="AN87" s="3" t="str">
        <f t="shared" si="63"/>
        <v>16</v>
      </c>
      <c r="AO87" s="3">
        <f t="shared" si="78"/>
        <v>0</v>
      </c>
      <c r="AP87" s="3">
        <f t="shared" si="66"/>
        <v>84</v>
      </c>
      <c r="AQ87" s="30">
        <f t="shared" si="75"/>
        <v>10</v>
      </c>
      <c r="AR87" s="30">
        <f t="shared" si="76"/>
        <v>5</v>
      </c>
      <c r="AS87" s="3">
        <f t="shared" si="77"/>
        <v>8</v>
      </c>
    </row>
    <row r="88" spans="1:45" x14ac:dyDescent="0.25">
      <c r="A88" s="13" t="s">
        <v>324</v>
      </c>
      <c r="B88">
        <f t="shared" si="80"/>
        <v>2</v>
      </c>
      <c r="C88" t="e">
        <f t="shared" si="81"/>
        <v>#VALUE!</v>
      </c>
      <c r="D88">
        <f t="shared" si="82"/>
        <v>2</v>
      </c>
      <c r="E88">
        <f t="shared" si="83"/>
        <v>4</v>
      </c>
      <c r="F88" s="1">
        <f t="shared" si="64"/>
        <v>7</v>
      </c>
      <c r="G88" s="1">
        <f t="shared" si="65"/>
        <v>14</v>
      </c>
      <c r="H88" s="1" t="str">
        <f t="shared" si="84"/>
        <v>07:14</v>
      </c>
      <c r="I88">
        <f t="shared" si="89"/>
        <v>0</v>
      </c>
      <c r="J88" s="3">
        <f t="shared" si="90"/>
        <v>3</v>
      </c>
      <c r="K88" s="3">
        <f t="shared" si="85"/>
        <v>0</v>
      </c>
      <c r="L88" s="3">
        <f t="shared" si="86"/>
        <v>7</v>
      </c>
      <c r="M88" s="3">
        <f t="shared" si="87"/>
        <v>307</v>
      </c>
      <c r="N88" t="str">
        <f t="shared" si="91"/>
        <v>7'14</v>
      </c>
      <c r="O88" s="3" t="str">
        <f t="shared" si="88"/>
        <v/>
      </c>
      <c r="S88" t="str">
        <f t="shared" si="79"/>
        <v/>
      </c>
      <c r="T88" s="36">
        <f t="shared" si="92"/>
        <v>0</v>
      </c>
      <c r="AA88" s="36">
        <f t="shared" si="67"/>
        <v>10</v>
      </c>
      <c r="AB88" s="36">
        <f t="shared" si="68"/>
        <v>1</v>
      </c>
      <c r="AC88" s="36">
        <f t="shared" si="69"/>
        <v>1001</v>
      </c>
      <c r="AD88" s="28">
        <f t="shared" si="61"/>
        <v>0</v>
      </c>
      <c r="AE88" s="5" t="str">
        <f t="shared" si="70"/>
        <v>Ruta 10/16</v>
      </c>
      <c r="AF88" s="5" t="str">
        <f t="shared" si="71"/>
        <v>Avd. Madrid (esq. Plaza Huesca - Pd. Bus)</v>
      </c>
      <c r="AG88" s="15" t="str">
        <f t="shared" si="72"/>
        <v>07:02</v>
      </c>
      <c r="AH88" s="15"/>
      <c r="AI88" s="15"/>
      <c r="AJ88" s="15"/>
      <c r="AK88" s="5" t="str">
        <f t="shared" si="73"/>
        <v>Opel Planta en Figueruelas</v>
      </c>
      <c r="AL88" s="3">
        <f t="shared" si="74"/>
        <v>0</v>
      </c>
      <c r="AM88" s="3" t="str">
        <f t="shared" si="62"/>
        <v>1</v>
      </c>
      <c r="AN88" s="3" t="str">
        <f t="shared" si="63"/>
        <v>16</v>
      </c>
      <c r="AO88" s="3">
        <f t="shared" si="78"/>
        <v>1</v>
      </c>
      <c r="AP88" s="3">
        <f t="shared" si="66"/>
        <v>85</v>
      </c>
      <c r="AQ88" s="30">
        <f t="shared" si="75"/>
        <v>10</v>
      </c>
      <c r="AR88" s="30">
        <f t="shared" si="76"/>
        <v>5</v>
      </c>
      <c r="AS88" s="3">
        <f t="shared" si="77"/>
        <v>8</v>
      </c>
    </row>
    <row r="89" spans="1:45" x14ac:dyDescent="0.25">
      <c r="A89" s="13" t="s">
        <v>45</v>
      </c>
      <c r="B89" t="e">
        <f t="shared" si="80"/>
        <v>#VALUE!</v>
      </c>
      <c r="C89">
        <f t="shared" si="81"/>
        <v>20</v>
      </c>
      <c r="D89">
        <f t="shared" si="82"/>
        <v>20</v>
      </c>
      <c r="E89">
        <f t="shared" si="83"/>
        <v>36</v>
      </c>
      <c r="F89" s="1" t="str">
        <f t="shared" si="64"/>
        <v/>
      </c>
      <c r="G89" s="1" t="str">
        <f t="shared" si="65"/>
        <v/>
      </c>
      <c r="H89" s="1" t="str">
        <f t="shared" si="84"/>
        <v>:</v>
      </c>
      <c r="I89">
        <f t="shared" si="89"/>
        <v>0</v>
      </c>
      <c r="J89" s="3">
        <f t="shared" si="90"/>
        <v>3</v>
      </c>
      <c r="K89" s="3">
        <f t="shared" si="85"/>
        <v>0</v>
      </c>
      <c r="L89" s="3">
        <f t="shared" si="86"/>
        <v>7</v>
      </c>
      <c r="M89" s="3">
        <f t="shared" si="87"/>
        <v>307</v>
      </c>
      <c r="N89" t="str">
        <f t="shared" si="91"/>
        <v>San Juan de la Peña, nº 29 (Pd. Bus)</v>
      </c>
      <c r="O89" s="3" t="str">
        <f t="shared" si="88"/>
        <v/>
      </c>
      <c r="S89" t="str">
        <f t="shared" si="79"/>
        <v/>
      </c>
      <c r="T89" s="36">
        <f t="shared" si="92"/>
        <v>0</v>
      </c>
      <c r="AA89" s="36">
        <f t="shared" si="67"/>
        <v>10</v>
      </c>
      <c r="AB89" s="36">
        <f t="shared" si="68"/>
        <v>2</v>
      </c>
      <c r="AC89" s="36">
        <f t="shared" si="69"/>
        <v>1002</v>
      </c>
      <c r="AD89" s="28">
        <f t="shared" si="61"/>
        <v>0</v>
      </c>
      <c r="AE89" s="5" t="str">
        <f t="shared" si="70"/>
        <v>Ruta 10/16</v>
      </c>
      <c r="AF89" s="5" t="str">
        <f t="shared" si="71"/>
        <v>Avd. Madrid, nº 142 (Calzados Kaymo)</v>
      </c>
      <c r="AG89" s="15" t="str">
        <f t="shared" si="72"/>
        <v>07:03</v>
      </c>
      <c r="AH89" s="15"/>
      <c r="AI89" s="15"/>
      <c r="AJ89" s="15"/>
      <c r="AK89" s="5" t="str">
        <f t="shared" si="73"/>
        <v>Avd. Madrid, (esq. Plaza Huesca - Pd. Bus)</v>
      </c>
      <c r="AL89" s="3">
        <f t="shared" si="74"/>
        <v>0</v>
      </c>
      <c r="AM89" s="3" t="str">
        <f t="shared" si="62"/>
        <v>1</v>
      </c>
      <c r="AN89" s="3" t="str">
        <f t="shared" si="63"/>
        <v>16</v>
      </c>
      <c r="AO89" s="3">
        <f t="shared" si="78"/>
        <v>2</v>
      </c>
      <c r="AP89" s="3">
        <f t="shared" si="66"/>
        <v>86</v>
      </c>
      <c r="AQ89" s="30">
        <f t="shared" si="75"/>
        <v>10</v>
      </c>
      <c r="AR89" s="30">
        <f t="shared" si="76"/>
        <v>5</v>
      </c>
      <c r="AS89" s="3">
        <f t="shared" si="77"/>
        <v>8</v>
      </c>
    </row>
    <row r="90" spans="1:45" x14ac:dyDescent="0.25">
      <c r="A90" s="13" t="s">
        <v>21</v>
      </c>
      <c r="B90" t="e">
        <f t="shared" si="80"/>
        <v>#VALUE!</v>
      </c>
      <c r="C90" t="e">
        <f t="shared" si="81"/>
        <v>#VALUE!</v>
      </c>
      <c r="D90" t="e">
        <f t="shared" si="82"/>
        <v>#VALUE!</v>
      </c>
      <c r="E90">
        <f t="shared" si="83"/>
        <v>26</v>
      </c>
      <c r="F90" s="1" t="str">
        <f t="shared" si="64"/>
        <v/>
      </c>
      <c r="G90" s="1" t="str">
        <f t="shared" si="65"/>
        <v/>
      </c>
      <c r="H90" s="1" t="str">
        <f t="shared" si="84"/>
        <v>:</v>
      </c>
      <c r="I90">
        <f t="shared" si="89"/>
        <v>0</v>
      </c>
      <c r="J90" s="3">
        <f t="shared" si="90"/>
        <v>3</v>
      </c>
      <c r="K90" s="3">
        <f t="shared" si="85"/>
        <v>1</v>
      </c>
      <c r="L90" s="3">
        <f t="shared" si="86"/>
        <v>8</v>
      </c>
      <c r="M90" s="3">
        <f t="shared" si="87"/>
        <v>308</v>
      </c>
      <c r="N90" t="str">
        <f t="shared" si="91"/>
        <v>Opel Planta en Figueruelas</v>
      </c>
      <c r="O90" s="3" t="str">
        <f t="shared" si="88"/>
        <v>07:30</v>
      </c>
      <c r="S90" t="str">
        <f t="shared" si="79"/>
        <v>Valle Zuriza, nº 26 (Pd. Bus)</v>
      </c>
      <c r="T90" s="36">
        <f t="shared" si="92"/>
        <v>0</v>
      </c>
      <c r="AA90" s="36">
        <f t="shared" si="67"/>
        <v>10</v>
      </c>
      <c r="AB90" s="36">
        <f t="shared" si="68"/>
        <v>3</v>
      </c>
      <c r="AC90" s="36">
        <f t="shared" si="69"/>
        <v>1003</v>
      </c>
      <c r="AD90" s="28">
        <f t="shared" si="61"/>
        <v>0</v>
      </c>
      <c r="AE90" s="5" t="str">
        <f t="shared" si="70"/>
        <v>Ruta 10/16</v>
      </c>
      <c r="AF90" s="5" t="str">
        <f t="shared" si="71"/>
        <v>Avd. Madrid nº 218</v>
      </c>
      <c r="AG90" s="15" t="str">
        <f t="shared" si="72"/>
        <v>07:04</v>
      </c>
      <c r="AH90" s="15"/>
      <c r="AI90" s="15"/>
      <c r="AJ90" s="15"/>
      <c r="AK90" s="5" t="str">
        <f t="shared" si="73"/>
        <v>Avd. Madrid, nº 142 (Calzados Kaymo)</v>
      </c>
      <c r="AL90" s="3">
        <f t="shared" si="74"/>
        <v>0</v>
      </c>
      <c r="AM90" s="3" t="str">
        <f t="shared" si="62"/>
        <v>1</v>
      </c>
      <c r="AN90" s="3" t="str">
        <f t="shared" si="63"/>
        <v>16</v>
      </c>
      <c r="AO90" s="3">
        <f t="shared" si="78"/>
        <v>3</v>
      </c>
      <c r="AP90" s="3">
        <f t="shared" si="66"/>
        <v>87</v>
      </c>
      <c r="AQ90" s="30">
        <f t="shared" si="75"/>
        <v>10</v>
      </c>
      <c r="AR90" s="30">
        <f t="shared" si="76"/>
        <v>5</v>
      </c>
      <c r="AS90" s="3">
        <f t="shared" si="77"/>
        <v>8</v>
      </c>
    </row>
    <row r="91" spans="1:45" x14ac:dyDescent="0.25">
      <c r="A91" s="13" t="s">
        <v>308</v>
      </c>
      <c r="B91">
        <f t="shared" si="80"/>
        <v>2</v>
      </c>
      <c r="C91" t="e">
        <f t="shared" si="81"/>
        <v>#VALUE!</v>
      </c>
      <c r="D91">
        <f t="shared" si="82"/>
        <v>2</v>
      </c>
      <c r="E91">
        <f t="shared" si="83"/>
        <v>4</v>
      </c>
      <c r="F91" s="1">
        <f t="shared" si="64"/>
        <v>7</v>
      </c>
      <c r="G91" s="1">
        <f t="shared" si="65"/>
        <v>30</v>
      </c>
      <c r="H91" s="1" t="str">
        <f t="shared" si="84"/>
        <v>07:30</v>
      </c>
      <c r="I91">
        <f t="shared" si="89"/>
        <v>0</v>
      </c>
      <c r="J91" s="3">
        <f t="shared" si="90"/>
        <v>3</v>
      </c>
      <c r="K91" s="3">
        <f t="shared" si="85"/>
        <v>0</v>
      </c>
      <c r="L91" s="3">
        <f t="shared" si="86"/>
        <v>8</v>
      </c>
      <c r="M91" s="3">
        <f t="shared" si="87"/>
        <v>308</v>
      </c>
      <c r="N91" t="str">
        <f t="shared" si="91"/>
        <v>7'30</v>
      </c>
      <c r="O91" s="3" t="str">
        <f t="shared" si="88"/>
        <v/>
      </c>
      <c r="S91" t="str">
        <f t="shared" si="79"/>
        <v/>
      </c>
      <c r="T91" s="36">
        <f t="shared" si="92"/>
        <v>0</v>
      </c>
      <c r="AA91" s="36">
        <f t="shared" si="67"/>
        <v>10</v>
      </c>
      <c r="AB91" s="36">
        <f t="shared" si="68"/>
        <v>4</v>
      </c>
      <c r="AC91" s="36">
        <f t="shared" si="69"/>
        <v>1004</v>
      </c>
      <c r="AD91" s="28">
        <f t="shared" si="61"/>
        <v>1</v>
      </c>
      <c r="AE91" s="5" t="str">
        <f t="shared" si="70"/>
        <v>Ruta 10/16</v>
      </c>
      <c r="AF91" s="5" t="str">
        <f t="shared" si="71"/>
        <v>Opel Planta en Figueruelas</v>
      </c>
      <c r="AG91" s="15" t="str">
        <f t="shared" si="72"/>
        <v>07:30</v>
      </c>
      <c r="AH91" s="15"/>
      <c r="AI91" s="15"/>
      <c r="AJ91" s="15"/>
      <c r="AK91" s="5" t="str">
        <f t="shared" si="73"/>
        <v>Avd. Madrid nº 218</v>
      </c>
      <c r="AL91" s="3">
        <f t="shared" si="74"/>
        <v>0</v>
      </c>
      <c r="AM91" s="3" t="str">
        <f t="shared" si="62"/>
        <v>1</v>
      </c>
      <c r="AN91" s="3" t="str">
        <f t="shared" si="63"/>
        <v>16</v>
      </c>
      <c r="AO91" s="3">
        <f t="shared" si="78"/>
        <v>4</v>
      </c>
      <c r="AP91" s="3">
        <f t="shared" si="66"/>
        <v>88</v>
      </c>
      <c r="AQ91" s="30">
        <f t="shared" si="75"/>
        <v>10</v>
      </c>
      <c r="AR91" s="30">
        <f t="shared" si="76"/>
        <v>5</v>
      </c>
      <c r="AS91" s="3">
        <f t="shared" si="77"/>
        <v>8</v>
      </c>
    </row>
    <row r="92" spans="1:45" x14ac:dyDescent="0.25">
      <c r="A92" s="13" t="s">
        <v>49</v>
      </c>
      <c r="B92" t="e">
        <f t="shared" si="80"/>
        <v>#VALUE!</v>
      </c>
      <c r="C92">
        <f t="shared" si="81"/>
        <v>13</v>
      </c>
      <c r="D92">
        <f t="shared" si="82"/>
        <v>13</v>
      </c>
      <c r="E92">
        <f t="shared" si="83"/>
        <v>29</v>
      </c>
      <c r="F92" s="1" t="str">
        <f t="shared" si="64"/>
        <v/>
      </c>
      <c r="G92" s="1" t="str">
        <f t="shared" si="65"/>
        <v/>
      </c>
      <c r="H92" s="1" t="str">
        <f t="shared" si="84"/>
        <v>:</v>
      </c>
      <c r="I92">
        <f t="shared" si="89"/>
        <v>0</v>
      </c>
      <c r="J92" s="3">
        <f t="shared" si="90"/>
        <v>3</v>
      </c>
      <c r="K92" s="3">
        <f t="shared" si="85"/>
        <v>0</v>
      </c>
      <c r="L92" s="3">
        <f t="shared" si="86"/>
        <v>8</v>
      </c>
      <c r="M92" s="3">
        <f t="shared" si="87"/>
        <v>308</v>
      </c>
      <c r="N92" t="str">
        <f t="shared" si="91"/>
        <v>Valle Zuriza, nº 26 (Pd. Bus)</v>
      </c>
      <c r="O92" s="3" t="str">
        <f t="shared" si="88"/>
        <v/>
      </c>
      <c r="S92" t="str">
        <f t="shared" si="79"/>
        <v/>
      </c>
      <c r="T92" s="36">
        <f t="shared" si="92"/>
        <v>0</v>
      </c>
      <c r="AA92" s="36">
        <f t="shared" si="67"/>
        <v>11</v>
      </c>
      <c r="AB92" s="36">
        <f t="shared" si="68"/>
        <v>0</v>
      </c>
      <c r="AC92" s="36">
        <f t="shared" si="69"/>
        <v>1100</v>
      </c>
      <c r="AD92" s="28">
        <f t="shared" si="61"/>
        <v>0</v>
      </c>
      <c r="AE92" s="5" t="str">
        <f t="shared" si="70"/>
        <v>Ruta 11/16</v>
      </c>
      <c r="AF92" s="5" t="str">
        <f t="shared" si="71"/>
        <v>Ruta 11/16</v>
      </c>
      <c r="AG92" s="15" t="str">
        <f t="shared" si="72"/>
        <v/>
      </c>
      <c r="AH92" s="15"/>
      <c r="AI92" s="15"/>
      <c r="AJ92" s="15"/>
      <c r="AK92" s="5" t="str">
        <f t="shared" si="73"/>
        <v/>
      </c>
      <c r="AL92" s="3">
        <f t="shared" si="74"/>
        <v>1</v>
      </c>
      <c r="AM92" s="3" t="str">
        <f t="shared" si="62"/>
        <v>1</v>
      </c>
      <c r="AN92" s="3" t="str">
        <f t="shared" si="63"/>
        <v>16</v>
      </c>
      <c r="AO92" s="3">
        <f t="shared" si="78"/>
        <v>0</v>
      </c>
      <c r="AP92" s="3">
        <f t="shared" si="66"/>
        <v>89</v>
      </c>
      <c r="AQ92" s="30">
        <f t="shared" si="75"/>
        <v>10</v>
      </c>
      <c r="AR92" s="30">
        <f t="shared" si="76"/>
        <v>5</v>
      </c>
      <c r="AS92" s="3">
        <f t="shared" si="77"/>
        <v>8</v>
      </c>
    </row>
    <row r="93" spans="1:45" x14ac:dyDescent="0.25">
      <c r="A93" s="13" t="s">
        <v>644</v>
      </c>
      <c r="B93" t="e">
        <f t="shared" si="80"/>
        <v>#VALUE!</v>
      </c>
      <c r="C93" t="e">
        <f t="shared" si="81"/>
        <v>#VALUE!</v>
      </c>
      <c r="D93" t="e">
        <f t="shared" si="82"/>
        <v>#VALUE!</v>
      </c>
      <c r="E93">
        <f t="shared" si="83"/>
        <v>9</v>
      </c>
      <c r="F93" s="1" t="str">
        <f t="shared" si="64"/>
        <v/>
      </c>
      <c r="G93" s="1" t="str">
        <f t="shared" si="65"/>
        <v/>
      </c>
      <c r="H93" s="1" t="str">
        <f t="shared" si="84"/>
        <v>:</v>
      </c>
      <c r="I93">
        <f t="shared" si="89"/>
        <v>1</v>
      </c>
      <c r="J93" s="3">
        <f t="shared" si="90"/>
        <v>4</v>
      </c>
      <c r="K93" s="3">
        <f t="shared" si="85"/>
        <v>0</v>
      </c>
      <c r="L93" s="3">
        <f t="shared" si="86"/>
        <v>0</v>
      </c>
      <c r="M93" s="3">
        <f t="shared" si="87"/>
        <v>400</v>
      </c>
      <c r="N93" t="str">
        <f t="shared" si="91"/>
        <v>Ruta 4/16</v>
      </c>
      <c r="O93" s="3" t="str">
        <f t="shared" si="88"/>
        <v/>
      </c>
      <c r="S93" t="str">
        <f t="shared" si="79"/>
        <v/>
      </c>
      <c r="T93" s="36">
        <f t="shared" si="92"/>
        <v>0</v>
      </c>
      <c r="AA93" s="36">
        <f t="shared" si="67"/>
        <v>11</v>
      </c>
      <c r="AB93" s="36">
        <f t="shared" si="68"/>
        <v>1</v>
      </c>
      <c r="AC93" s="36">
        <f t="shared" si="69"/>
        <v>1101</v>
      </c>
      <c r="AD93" s="28">
        <f t="shared" si="61"/>
        <v>0</v>
      </c>
      <c r="AE93" s="5" t="str">
        <f t="shared" si="70"/>
        <v>Ruta 11/16</v>
      </c>
      <c r="AF93" s="5" t="str">
        <f t="shared" si="71"/>
        <v>Conde Aranda, nº 6 (Escuelas Pías - Pd. Bus)</v>
      </c>
      <c r="AG93" s="15" t="str">
        <f t="shared" si="72"/>
        <v>06:56</v>
      </c>
      <c r="AH93" s="15"/>
      <c r="AI93" s="15"/>
      <c r="AJ93" s="15"/>
      <c r="AK93" s="5" t="str">
        <f t="shared" si="73"/>
        <v>Opel Planta en Figueruelas</v>
      </c>
      <c r="AL93" s="3">
        <f t="shared" si="74"/>
        <v>0</v>
      </c>
      <c r="AM93" s="3" t="str">
        <f t="shared" si="62"/>
        <v>1</v>
      </c>
      <c r="AN93" s="3" t="str">
        <f t="shared" si="63"/>
        <v>16</v>
      </c>
      <c r="AO93" s="3">
        <f t="shared" si="78"/>
        <v>1</v>
      </c>
      <c r="AP93" s="3">
        <f t="shared" si="66"/>
        <v>90</v>
      </c>
      <c r="AQ93" s="30">
        <f t="shared" si="75"/>
        <v>10</v>
      </c>
      <c r="AR93" s="30">
        <f t="shared" si="76"/>
        <v>5</v>
      </c>
      <c r="AS93" s="3">
        <f t="shared" si="77"/>
        <v>8</v>
      </c>
    </row>
    <row r="94" spans="1:45" x14ac:dyDescent="0.25">
      <c r="A94" s="13" t="s">
        <v>50</v>
      </c>
      <c r="B94" t="e">
        <f t="shared" si="80"/>
        <v>#VALUE!</v>
      </c>
      <c r="C94">
        <f t="shared" si="81"/>
        <v>17</v>
      </c>
      <c r="D94">
        <f t="shared" si="82"/>
        <v>17</v>
      </c>
      <c r="E94">
        <f t="shared" si="83"/>
        <v>34</v>
      </c>
      <c r="F94" s="1" t="str">
        <f t="shared" si="64"/>
        <v/>
      </c>
      <c r="G94" s="1" t="str">
        <f t="shared" si="65"/>
        <v/>
      </c>
      <c r="H94" s="1" t="str">
        <f t="shared" si="84"/>
        <v>:</v>
      </c>
      <c r="I94">
        <f t="shared" si="89"/>
        <v>0</v>
      </c>
      <c r="J94" s="3">
        <f t="shared" si="90"/>
        <v>4</v>
      </c>
      <c r="K94" s="3">
        <f t="shared" si="85"/>
        <v>1</v>
      </c>
      <c r="L94" s="3">
        <f t="shared" si="86"/>
        <v>1</v>
      </c>
      <c r="M94" s="3">
        <f t="shared" si="87"/>
        <v>401</v>
      </c>
      <c r="N94" t="str">
        <f t="shared" si="91"/>
        <v>Salvador Allende, nº 85 ( Pd. Bus)</v>
      </c>
      <c r="O94" s="3" t="str">
        <f t="shared" si="88"/>
        <v>06:59</v>
      </c>
      <c r="S94" t="str">
        <f t="shared" si="79"/>
        <v>Opel Planta en Figueruelas</v>
      </c>
      <c r="T94" s="36">
        <f t="shared" si="92"/>
        <v>0</v>
      </c>
      <c r="AA94" s="36">
        <f t="shared" si="67"/>
        <v>11</v>
      </c>
      <c r="AB94" s="36">
        <f t="shared" si="68"/>
        <v>2</v>
      </c>
      <c r="AC94" s="36">
        <f t="shared" si="69"/>
        <v>1102</v>
      </c>
      <c r="AD94" s="28">
        <f t="shared" si="61"/>
        <v>0</v>
      </c>
      <c r="AE94" s="5" t="str">
        <f t="shared" si="70"/>
        <v>Ruta 11/16</v>
      </c>
      <c r="AF94" s="5" t="str">
        <f t="shared" si="71"/>
        <v>Conde Aranda, nº 114</v>
      </c>
      <c r="AG94" s="15" t="str">
        <f t="shared" si="72"/>
        <v>06:57</v>
      </c>
      <c r="AH94" s="15"/>
      <c r="AI94" s="15"/>
      <c r="AJ94" s="15"/>
      <c r="AK94" s="5" t="str">
        <f t="shared" si="73"/>
        <v>Ctra. Logroño desvío Monzalbarba (rotonda Salgar - Pd. Bus)</v>
      </c>
      <c r="AL94" s="3">
        <f t="shared" si="74"/>
        <v>0</v>
      </c>
      <c r="AM94" s="3" t="str">
        <f t="shared" si="62"/>
        <v>1</v>
      </c>
      <c r="AN94" s="3" t="str">
        <f t="shared" si="63"/>
        <v>16</v>
      </c>
      <c r="AO94" s="3">
        <f t="shared" si="78"/>
        <v>2</v>
      </c>
      <c r="AP94" s="3">
        <f t="shared" si="66"/>
        <v>91</v>
      </c>
      <c r="AQ94" s="30">
        <f t="shared" si="75"/>
        <v>10</v>
      </c>
      <c r="AR94" s="30">
        <f t="shared" si="76"/>
        <v>5</v>
      </c>
      <c r="AS94" s="3">
        <f t="shared" si="77"/>
        <v>8</v>
      </c>
    </row>
    <row r="95" spans="1:45" x14ac:dyDescent="0.25">
      <c r="A95" s="13" t="s">
        <v>325</v>
      </c>
      <c r="B95">
        <f t="shared" si="80"/>
        <v>2</v>
      </c>
      <c r="C95" t="e">
        <f t="shared" si="81"/>
        <v>#VALUE!</v>
      </c>
      <c r="D95">
        <f t="shared" si="82"/>
        <v>2</v>
      </c>
      <c r="E95">
        <f t="shared" si="83"/>
        <v>4</v>
      </c>
      <c r="F95" s="1">
        <f t="shared" si="64"/>
        <v>6</v>
      </c>
      <c r="G95" s="1">
        <f t="shared" si="65"/>
        <v>59</v>
      </c>
      <c r="H95" s="1" t="str">
        <f t="shared" si="84"/>
        <v>06:59</v>
      </c>
      <c r="I95">
        <f t="shared" si="89"/>
        <v>0</v>
      </c>
      <c r="J95" s="3">
        <f t="shared" si="90"/>
        <v>4</v>
      </c>
      <c r="K95" s="3">
        <f t="shared" si="85"/>
        <v>0</v>
      </c>
      <c r="L95" s="3">
        <f t="shared" si="86"/>
        <v>1</v>
      </c>
      <c r="M95" s="3">
        <f t="shared" si="87"/>
        <v>401</v>
      </c>
      <c r="N95" t="str">
        <f t="shared" si="91"/>
        <v>6'59</v>
      </c>
      <c r="O95" s="3" t="str">
        <f t="shared" si="88"/>
        <v/>
      </c>
      <c r="S95" t="str">
        <f t="shared" si="79"/>
        <v/>
      </c>
      <c r="T95" s="36">
        <f t="shared" si="92"/>
        <v>0</v>
      </c>
      <c r="AA95" s="36">
        <f t="shared" si="67"/>
        <v>11</v>
      </c>
      <c r="AB95" s="36">
        <f t="shared" si="68"/>
        <v>3</v>
      </c>
      <c r="AC95" s="36">
        <f t="shared" si="69"/>
        <v>1103</v>
      </c>
      <c r="AD95" s="28">
        <f t="shared" si="61"/>
        <v>0</v>
      </c>
      <c r="AE95" s="5" t="str">
        <f t="shared" si="70"/>
        <v>Ruta 11/16</v>
      </c>
      <c r="AF95" s="5" t="str">
        <f t="shared" si="71"/>
        <v>Avd. Madrid, nº 10-12 (Pd. Bus)</v>
      </c>
      <c r="AG95" s="15" t="str">
        <f t="shared" si="72"/>
        <v>06:59</v>
      </c>
      <c r="AH95" s="15"/>
      <c r="AI95" s="15"/>
      <c r="AJ95" s="15"/>
      <c r="AK95" s="5" t="str">
        <f t="shared" si="73"/>
        <v>Torres San Lamberto "Punto 0" (Pd. Bus)</v>
      </c>
      <c r="AL95" s="3">
        <f t="shared" si="74"/>
        <v>0</v>
      </c>
      <c r="AM95" s="3" t="str">
        <f t="shared" si="62"/>
        <v>1</v>
      </c>
      <c r="AN95" s="3" t="str">
        <f t="shared" si="63"/>
        <v>16</v>
      </c>
      <c r="AO95" s="3">
        <f t="shared" si="78"/>
        <v>3</v>
      </c>
      <c r="AP95" s="3">
        <f t="shared" si="66"/>
        <v>92</v>
      </c>
      <c r="AQ95" s="30">
        <f t="shared" si="75"/>
        <v>10</v>
      </c>
      <c r="AR95" s="30">
        <f t="shared" si="76"/>
        <v>5</v>
      </c>
      <c r="AS95" s="3">
        <f t="shared" si="77"/>
        <v>8</v>
      </c>
    </row>
    <row r="96" spans="1:45" x14ac:dyDescent="0.25">
      <c r="A96" s="13" t="s">
        <v>21</v>
      </c>
      <c r="B96" t="e">
        <f t="shared" si="80"/>
        <v>#VALUE!</v>
      </c>
      <c r="C96" t="e">
        <f t="shared" si="81"/>
        <v>#VALUE!</v>
      </c>
      <c r="D96" t="e">
        <f t="shared" si="82"/>
        <v>#VALUE!</v>
      </c>
      <c r="E96">
        <f t="shared" si="83"/>
        <v>26</v>
      </c>
      <c r="F96" s="1" t="str">
        <f t="shared" si="64"/>
        <v/>
      </c>
      <c r="G96" s="1" t="str">
        <f t="shared" si="65"/>
        <v/>
      </c>
      <c r="H96" s="1" t="str">
        <f t="shared" si="84"/>
        <v>:</v>
      </c>
      <c r="I96">
        <f t="shared" si="89"/>
        <v>0</v>
      </c>
      <c r="J96" s="3">
        <f t="shared" si="90"/>
        <v>4</v>
      </c>
      <c r="K96" s="3">
        <f t="shared" si="85"/>
        <v>0</v>
      </c>
      <c r="L96" s="3">
        <f t="shared" si="86"/>
        <v>1</v>
      </c>
      <c r="M96" s="3">
        <f t="shared" si="87"/>
        <v>401</v>
      </c>
      <c r="N96" t="str">
        <f t="shared" si="91"/>
        <v>Opel Planta en Figueruelas</v>
      </c>
      <c r="O96" s="3" t="str">
        <f t="shared" si="88"/>
        <v/>
      </c>
      <c r="S96" t="str">
        <f t="shared" si="79"/>
        <v/>
      </c>
      <c r="T96" s="36">
        <f t="shared" si="92"/>
        <v>0</v>
      </c>
      <c r="AA96" s="36">
        <f t="shared" si="67"/>
        <v>11</v>
      </c>
      <c r="AB96" s="36">
        <f t="shared" si="68"/>
        <v>4</v>
      </c>
      <c r="AC96" s="36">
        <f t="shared" si="69"/>
        <v>1104</v>
      </c>
      <c r="AD96" s="28">
        <f t="shared" si="61"/>
        <v>0</v>
      </c>
      <c r="AE96" s="5" t="str">
        <f t="shared" si="70"/>
        <v>Ruta 11/16</v>
      </c>
      <c r="AF96" s="5" t="str">
        <f t="shared" si="71"/>
        <v>Avd. Navarra, nº 10 (Pd. Bus)</v>
      </c>
      <c r="AG96" s="15" t="str">
        <f t="shared" si="72"/>
        <v>07:01</v>
      </c>
      <c r="AH96" s="15"/>
      <c r="AI96" s="15"/>
      <c r="AJ96" s="15"/>
      <c r="AK96" s="5" t="str">
        <f t="shared" si="73"/>
        <v>Avd. Navarra, nº 183 (Pd. Bus)</v>
      </c>
      <c r="AL96" s="3">
        <f t="shared" si="74"/>
        <v>0</v>
      </c>
      <c r="AM96" s="3" t="str">
        <f t="shared" si="62"/>
        <v>1</v>
      </c>
      <c r="AN96" s="3" t="str">
        <f t="shared" si="63"/>
        <v>16</v>
      </c>
      <c r="AO96" s="3">
        <f t="shared" si="78"/>
        <v>4</v>
      </c>
      <c r="AP96" s="3">
        <f t="shared" si="66"/>
        <v>93</v>
      </c>
      <c r="AQ96" s="30">
        <f t="shared" si="75"/>
        <v>10</v>
      </c>
      <c r="AR96" s="30">
        <f t="shared" si="76"/>
        <v>5</v>
      </c>
      <c r="AS96" s="3">
        <f t="shared" si="77"/>
        <v>8</v>
      </c>
    </row>
    <row r="97" spans="1:45" x14ac:dyDescent="0.25">
      <c r="A97" s="13" t="s">
        <v>52</v>
      </c>
      <c r="B97" t="e">
        <f t="shared" si="80"/>
        <v>#VALUE!</v>
      </c>
      <c r="C97">
        <f t="shared" si="81"/>
        <v>17</v>
      </c>
      <c r="D97">
        <f t="shared" si="82"/>
        <v>17</v>
      </c>
      <c r="E97">
        <f t="shared" si="83"/>
        <v>34</v>
      </c>
      <c r="F97" s="1" t="str">
        <f t="shared" si="64"/>
        <v/>
      </c>
      <c r="G97" s="1" t="str">
        <f t="shared" si="65"/>
        <v/>
      </c>
      <c r="H97" s="1" t="str">
        <f t="shared" si="84"/>
        <v>:</v>
      </c>
      <c r="I97">
        <f t="shared" si="89"/>
        <v>0</v>
      </c>
      <c r="J97" s="3">
        <f t="shared" si="90"/>
        <v>4</v>
      </c>
      <c r="K97" s="3">
        <f t="shared" si="85"/>
        <v>1</v>
      </c>
      <c r="L97" s="3">
        <f t="shared" si="86"/>
        <v>2</v>
      </c>
      <c r="M97" s="3">
        <f t="shared" si="87"/>
        <v>402</v>
      </c>
      <c r="N97" t="str">
        <f t="shared" si="91"/>
        <v>Salvador Allende, nº 67 ( Pd. Bus)</v>
      </c>
      <c r="O97" s="3" t="str">
        <f t="shared" si="88"/>
        <v>07:00</v>
      </c>
      <c r="S97" t="str">
        <f t="shared" si="79"/>
        <v>Pablo Picasso, nº 8 ( Pd. Bus)</v>
      </c>
      <c r="T97" s="36">
        <f t="shared" si="92"/>
        <v>0</v>
      </c>
      <c r="AA97" s="36">
        <f t="shared" si="67"/>
        <v>11</v>
      </c>
      <c r="AB97" s="36">
        <f t="shared" si="68"/>
        <v>5</v>
      </c>
      <c r="AC97" s="36">
        <f t="shared" si="69"/>
        <v>1105</v>
      </c>
      <c r="AD97" s="28">
        <f t="shared" si="61"/>
        <v>0</v>
      </c>
      <c r="AE97" s="5" t="str">
        <f t="shared" si="70"/>
        <v>Ruta 11/16</v>
      </c>
      <c r="AF97" s="5" t="str">
        <f t="shared" si="71"/>
        <v>Avd. Navarra, nº 60 (Centro Cultural - Pd. Bus)</v>
      </c>
      <c r="AG97" s="15" t="str">
        <f t="shared" si="72"/>
        <v>07:03</v>
      </c>
      <c r="AH97" s="15"/>
      <c r="AI97" s="15"/>
      <c r="AJ97" s="15"/>
      <c r="AK97" s="5" t="str">
        <f t="shared" si="73"/>
        <v>Avd. Navarra, nº 71 (Pd. Bus)</v>
      </c>
      <c r="AL97" s="3">
        <f t="shared" si="74"/>
        <v>0</v>
      </c>
      <c r="AM97" s="3" t="str">
        <f t="shared" si="62"/>
        <v>1</v>
      </c>
      <c r="AN97" s="3" t="str">
        <f t="shared" si="63"/>
        <v>16</v>
      </c>
      <c r="AO97" s="3">
        <f t="shared" si="78"/>
        <v>5</v>
      </c>
      <c r="AP97" s="3">
        <f t="shared" si="66"/>
        <v>94</v>
      </c>
      <c r="AQ97" s="30">
        <f t="shared" si="75"/>
        <v>10</v>
      </c>
      <c r="AR97" s="30">
        <f t="shared" si="76"/>
        <v>5</v>
      </c>
      <c r="AS97" s="3">
        <f t="shared" si="77"/>
        <v>8</v>
      </c>
    </row>
    <row r="98" spans="1:45" x14ac:dyDescent="0.25">
      <c r="A98" s="13" t="s">
        <v>300</v>
      </c>
      <c r="B98">
        <f t="shared" si="80"/>
        <v>2</v>
      </c>
      <c r="C98" t="e">
        <f t="shared" si="81"/>
        <v>#VALUE!</v>
      </c>
      <c r="D98">
        <f t="shared" si="82"/>
        <v>2</v>
      </c>
      <c r="E98">
        <f t="shared" si="83"/>
        <v>4</v>
      </c>
      <c r="F98" s="1">
        <f t="shared" si="64"/>
        <v>7</v>
      </c>
      <c r="G98" s="1">
        <f t="shared" si="65"/>
        <v>0</v>
      </c>
      <c r="H98" s="1" t="str">
        <f t="shared" si="84"/>
        <v>07:00</v>
      </c>
      <c r="I98">
        <f t="shared" si="89"/>
        <v>0</v>
      </c>
      <c r="J98" s="3">
        <f t="shared" si="90"/>
        <v>4</v>
      </c>
      <c r="K98" s="3">
        <f t="shared" si="85"/>
        <v>0</v>
      </c>
      <c r="L98" s="3">
        <f t="shared" si="86"/>
        <v>2</v>
      </c>
      <c r="M98" s="3">
        <f t="shared" si="87"/>
        <v>402</v>
      </c>
      <c r="N98" t="str">
        <f t="shared" si="91"/>
        <v>7'00</v>
      </c>
      <c r="O98" s="3" t="str">
        <f t="shared" si="88"/>
        <v/>
      </c>
      <c r="S98" t="str">
        <f t="shared" si="79"/>
        <v/>
      </c>
      <c r="T98" s="36">
        <f t="shared" si="92"/>
        <v>0</v>
      </c>
      <c r="AA98" s="36">
        <f t="shared" si="67"/>
        <v>11</v>
      </c>
      <c r="AB98" s="36">
        <f t="shared" si="68"/>
        <v>6</v>
      </c>
      <c r="AC98" s="36">
        <f t="shared" si="69"/>
        <v>1106</v>
      </c>
      <c r="AD98" s="28">
        <f t="shared" si="61"/>
        <v>0</v>
      </c>
      <c r="AE98" s="5" t="str">
        <f t="shared" si="70"/>
        <v>Ruta 11/16</v>
      </c>
      <c r="AF98" s="5" t="str">
        <f t="shared" si="71"/>
        <v>Avd. Navarra, (frente nº 183 - Pd. Bus )</v>
      </c>
      <c r="AG98" s="15" t="str">
        <f t="shared" si="72"/>
        <v>07:05</v>
      </c>
      <c r="AH98" s="15"/>
      <c r="AI98" s="15"/>
      <c r="AJ98" s="15"/>
      <c r="AK98" s="5" t="str">
        <f t="shared" si="73"/>
        <v>Avd. Navarra (esq. Avd. Madrid)</v>
      </c>
      <c r="AL98" s="3">
        <f t="shared" si="74"/>
        <v>0</v>
      </c>
      <c r="AM98" s="3" t="str">
        <f t="shared" si="62"/>
        <v>1</v>
      </c>
      <c r="AN98" s="3" t="str">
        <f t="shared" si="63"/>
        <v>16</v>
      </c>
      <c r="AO98" s="3">
        <f t="shared" si="78"/>
        <v>6</v>
      </c>
      <c r="AP98" s="3">
        <f t="shared" si="66"/>
        <v>95</v>
      </c>
      <c r="AQ98" s="30">
        <f t="shared" si="75"/>
        <v>10</v>
      </c>
      <c r="AR98" s="30">
        <f t="shared" si="76"/>
        <v>5</v>
      </c>
      <c r="AS98" s="3">
        <f t="shared" si="77"/>
        <v>8</v>
      </c>
    </row>
    <row r="99" spans="1:45" x14ac:dyDescent="0.25">
      <c r="A99" s="13" t="s">
        <v>54</v>
      </c>
      <c r="B99" t="e">
        <f t="shared" si="80"/>
        <v>#VALUE!</v>
      </c>
      <c r="C99">
        <f t="shared" si="81"/>
        <v>14</v>
      </c>
      <c r="D99">
        <f t="shared" si="82"/>
        <v>14</v>
      </c>
      <c r="E99">
        <f t="shared" si="83"/>
        <v>30</v>
      </c>
      <c r="F99" s="1" t="str">
        <f t="shared" si="64"/>
        <v/>
      </c>
      <c r="G99" s="1" t="str">
        <f t="shared" si="65"/>
        <v/>
      </c>
      <c r="H99" s="1" t="str">
        <f t="shared" si="84"/>
        <v>:</v>
      </c>
      <c r="I99">
        <f t="shared" si="89"/>
        <v>0</v>
      </c>
      <c r="J99" s="3">
        <f t="shared" si="90"/>
        <v>4</v>
      </c>
      <c r="K99" s="3">
        <f t="shared" si="85"/>
        <v>0</v>
      </c>
      <c r="L99" s="3">
        <f t="shared" si="86"/>
        <v>2</v>
      </c>
      <c r="M99" s="3">
        <f t="shared" si="87"/>
        <v>402</v>
      </c>
      <c r="N99" t="str">
        <f t="shared" si="91"/>
        <v>Pablo Picasso, nº 8 ( Pd. Bus)</v>
      </c>
      <c r="O99" s="3" t="str">
        <f t="shared" si="88"/>
        <v/>
      </c>
      <c r="S99" t="str">
        <f t="shared" si="79"/>
        <v/>
      </c>
      <c r="T99" s="36">
        <f t="shared" si="92"/>
        <v>0</v>
      </c>
      <c r="AA99" s="36">
        <f t="shared" si="67"/>
        <v>11</v>
      </c>
      <c r="AB99" s="36">
        <f t="shared" si="68"/>
        <v>7</v>
      </c>
      <c r="AC99" s="36">
        <f t="shared" si="69"/>
        <v>1107</v>
      </c>
      <c r="AD99" s="28">
        <f t="shared" si="61"/>
        <v>0</v>
      </c>
      <c r="AE99" s="5" t="str">
        <f t="shared" si="70"/>
        <v>Ruta 11/16</v>
      </c>
      <c r="AF99" s="5" t="str">
        <f t="shared" si="71"/>
        <v>Torres San Lamberto "Punto 0" (Pd. Bus)</v>
      </c>
      <c r="AG99" s="15" t="str">
        <f t="shared" si="72"/>
        <v>07:08</v>
      </c>
      <c r="AH99" s="15"/>
      <c r="AI99" s="15"/>
      <c r="AJ99" s="15"/>
      <c r="AK99" s="5" t="str">
        <f t="shared" si="73"/>
        <v>Avd. Madrid (frente Aljafería - Pd. Bus)</v>
      </c>
      <c r="AL99" s="3">
        <f t="shared" si="74"/>
        <v>0</v>
      </c>
      <c r="AM99" s="3" t="str">
        <f t="shared" si="62"/>
        <v>1</v>
      </c>
      <c r="AN99" s="3" t="str">
        <f t="shared" si="63"/>
        <v>16</v>
      </c>
      <c r="AO99" s="3">
        <f t="shared" si="78"/>
        <v>7</v>
      </c>
      <c r="AP99" s="3">
        <f t="shared" si="66"/>
        <v>96</v>
      </c>
      <c r="AQ99" s="30">
        <f t="shared" si="75"/>
        <v>10</v>
      </c>
      <c r="AR99" s="30">
        <f t="shared" si="76"/>
        <v>5</v>
      </c>
      <c r="AS99" s="3">
        <f t="shared" si="77"/>
        <v>8</v>
      </c>
    </row>
    <row r="100" spans="1:45" x14ac:dyDescent="0.25">
      <c r="A100" s="13" t="s">
        <v>55</v>
      </c>
      <c r="B100" t="e">
        <f t="shared" si="80"/>
        <v>#VALUE!</v>
      </c>
      <c r="C100" t="e">
        <f t="shared" si="81"/>
        <v>#VALUE!</v>
      </c>
      <c r="D100" t="e">
        <f t="shared" si="82"/>
        <v>#VALUE!</v>
      </c>
      <c r="E100">
        <f t="shared" si="83"/>
        <v>47</v>
      </c>
      <c r="F100" s="1" t="str">
        <f t="shared" si="64"/>
        <v/>
      </c>
      <c r="G100" s="1" t="str">
        <f t="shared" si="65"/>
        <v/>
      </c>
      <c r="H100" s="1" t="str">
        <f t="shared" si="84"/>
        <v>:</v>
      </c>
      <c r="I100">
        <f t="shared" si="89"/>
        <v>0</v>
      </c>
      <c r="J100" s="3">
        <f t="shared" si="90"/>
        <v>4</v>
      </c>
      <c r="K100" s="3">
        <f t="shared" si="85"/>
        <v>1</v>
      </c>
      <c r="L100" s="3">
        <f t="shared" si="86"/>
        <v>3</v>
      </c>
      <c r="M100" s="3">
        <f t="shared" si="87"/>
        <v>403</v>
      </c>
      <c r="N100" t="str">
        <f t="shared" si="91"/>
        <v>Pablo Picasso (esq. Salvador Allende - Pd. Bus)</v>
      </c>
      <c r="O100" s="3" t="str">
        <f t="shared" si="88"/>
        <v>07:01</v>
      </c>
      <c r="S100" t="str">
        <f t="shared" si="79"/>
        <v>Pablo Picasso (esq. María Zambrano - Pd. Bus</v>
      </c>
      <c r="T100" s="36">
        <f t="shared" si="92"/>
        <v>0</v>
      </c>
      <c r="AA100" s="36">
        <f t="shared" si="67"/>
        <v>11</v>
      </c>
      <c r="AB100" s="36">
        <f t="shared" si="68"/>
        <v>8</v>
      </c>
      <c r="AC100" s="36">
        <f t="shared" si="69"/>
        <v>1108</v>
      </c>
      <c r="AD100" s="28">
        <f t="shared" si="61"/>
        <v>0</v>
      </c>
      <c r="AE100" s="5" t="str">
        <f t="shared" si="70"/>
        <v>Ruta 11/16</v>
      </c>
      <c r="AF100" s="5" t="str">
        <f t="shared" si="71"/>
        <v>Ctra. Logroño desvío Monzalbarba (Pd. Bus)</v>
      </c>
      <c r="AG100" s="15" t="str">
        <f t="shared" si="72"/>
        <v>07:10</v>
      </c>
      <c r="AH100" s="15"/>
      <c r="AI100" s="15"/>
      <c r="AJ100" s="15"/>
      <c r="AK100" s="5" t="str">
        <f t="shared" si="73"/>
        <v>Conde Aranda (frente 114)</v>
      </c>
      <c r="AL100" s="3">
        <f t="shared" si="74"/>
        <v>0</v>
      </c>
      <c r="AM100" s="3" t="str">
        <f t="shared" si="62"/>
        <v>1</v>
      </c>
      <c r="AN100" s="3" t="str">
        <f t="shared" si="63"/>
        <v>16</v>
      </c>
      <c r="AO100" s="3">
        <f t="shared" si="78"/>
        <v>8</v>
      </c>
      <c r="AP100" s="3">
        <f t="shared" si="66"/>
        <v>97</v>
      </c>
      <c r="AQ100" s="30">
        <f t="shared" si="75"/>
        <v>10</v>
      </c>
      <c r="AR100" s="30">
        <f t="shared" si="76"/>
        <v>5</v>
      </c>
      <c r="AS100" s="3">
        <f t="shared" si="77"/>
        <v>8</v>
      </c>
    </row>
    <row r="101" spans="1:45" x14ac:dyDescent="0.25">
      <c r="A101" s="13" t="s">
        <v>326</v>
      </c>
      <c r="B101">
        <f t="shared" si="80"/>
        <v>2</v>
      </c>
      <c r="C101" t="e">
        <f t="shared" si="81"/>
        <v>#VALUE!</v>
      </c>
      <c r="D101">
        <f t="shared" si="82"/>
        <v>2</v>
      </c>
      <c r="E101">
        <f t="shared" si="83"/>
        <v>4</v>
      </c>
      <c r="F101" s="1">
        <f t="shared" si="64"/>
        <v>7</v>
      </c>
      <c r="G101" s="1">
        <f t="shared" si="65"/>
        <v>1</v>
      </c>
      <c r="H101" s="1" t="str">
        <f t="shared" si="84"/>
        <v>07:01</v>
      </c>
      <c r="I101">
        <f t="shared" si="89"/>
        <v>0</v>
      </c>
      <c r="J101" s="3">
        <f t="shared" si="90"/>
        <v>4</v>
      </c>
      <c r="K101" s="3">
        <f t="shared" si="85"/>
        <v>0</v>
      </c>
      <c r="L101" s="3">
        <f t="shared" si="86"/>
        <v>3</v>
      </c>
      <c r="M101" s="3">
        <f t="shared" si="87"/>
        <v>403</v>
      </c>
      <c r="N101" t="str">
        <f t="shared" si="91"/>
        <v>7'01</v>
      </c>
      <c r="O101" s="3" t="str">
        <f t="shared" si="88"/>
        <v/>
      </c>
      <c r="S101" t="str">
        <f t="shared" si="79"/>
        <v/>
      </c>
      <c r="T101" s="36">
        <f t="shared" si="92"/>
        <v>0</v>
      </c>
      <c r="AA101" s="36">
        <f t="shared" si="67"/>
        <v>11</v>
      </c>
      <c r="AB101" s="36">
        <f t="shared" si="68"/>
        <v>9</v>
      </c>
      <c r="AC101" s="36">
        <f t="shared" si="69"/>
        <v>1109</v>
      </c>
      <c r="AD101" s="28">
        <f t="shared" si="61"/>
        <v>1</v>
      </c>
      <c r="AE101" s="5" t="str">
        <f t="shared" si="70"/>
        <v>Ruta 11/16</v>
      </c>
      <c r="AF101" s="5" t="str">
        <f t="shared" si="71"/>
        <v>Opel Planta en Figueruelas</v>
      </c>
      <c r="AG101" s="15" t="str">
        <f t="shared" si="72"/>
        <v>07:30</v>
      </c>
      <c r="AH101" s="15"/>
      <c r="AI101" s="15"/>
      <c r="AJ101" s="15"/>
      <c r="AK101" s="5" t="str">
        <f t="shared" si="73"/>
        <v>Conde Aranda (esq. César Augusto)</v>
      </c>
      <c r="AL101" s="3">
        <f t="shared" si="74"/>
        <v>0</v>
      </c>
      <c r="AM101" s="3" t="str">
        <f t="shared" si="62"/>
        <v>1</v>
      </c>
      <c r="AN101" s="3" t="str">
        <f t="shared" si="63"/>
        <v>16</v>
      </c>
      <c r="AO101" s="3">
        <f t="shared" si="78"/>
        <v>9</v>
      </c>
      <c r="AP101" s="3">
        <f t="shared" si="66"/>
        <v>98</v>
      </c>
      <c r="AQ101" s="30">
        <f t="shared" si="75"/>
        <v>10</v>
      </c>
      <c r="AR101" s="30">
        <f t="shared" si="76"/>
        <v>5</v>
      </c>
      <c r="AS101" s="3">
        <f t="shared" si="77"/>
        <v>8</v>
      </c>
    </row>
    <row r="102" spans="1:45" x14ac:dyDescent="0.25">
      <c r="A102" s="13" t="s">
        <v>57</v>
      </c>
      <c r="B102" t="e">
        <f t="shared" si="80"/>
        <v>#VALUE!</v>
      </c>
      <c r="C102" t="e">
        <f t="shared" si="81"/>
        <v>#VALUE!</v>
      </c>
      <c r="D102" t="e">
        <f t="shared" si="82"/>
        <v>#VALUE!</v>
      </c>
      <c r="E102">
        <f t="shared" si="83"/>
        <v>44</v>
      </c>
      <c r="F102" s="1" t="str">
        <f t="shared" si="64"/>
        <v/>
      </c>
      <c r="G102" s="1" t="str">
        <f t="shared" si="65"/>
        <v/>
      </c>
      <c r="H102" s="1" t="str">
        <f t="shared" si="84"/>
        <v>:</v>
      </c>
      <c r="I102">
        <f t="shared" si="89"/>
        <v>0</v>
      </c>
      <c r="J102" s="3">
        <f t="shared" si="90"/>
        <v>4</v>
      </c>
      <c r="K102" s="3">
        <f t="shared" si="85"/>
        <v>0</v>
      </c>
      <c r="L102" s="3">
        <f t="shared" si="86"/>
        <v>3</v>
      </c>
      <c r="M102" s="3">
        <f t="shared" si="87"/>
        <v>403</v>
      </c>
      <c r="N102" t="str">
        <f t="shared" si="91"/>
        <v>Pablo Picasso (esq. María Zambrano - Pd. Bus</v>
      </c>
      <c r="O102" s="3" t="str">
        <f t="shared" si="88"/>
        <v/>
      </c>
      <c r="S102" t="str">
        <f t="shared" si="79"/>
        <v/>
      </c>
      <c r="T102" s="36">
        <f t="shared" si="92"/>
        <v>0</v>
      </c>
      <c r="AA102" s="36">
        <f t="shared" si="67"/>
        <v>12</v>
      </c>
      <c r="AB102" s="36">
        <f t="shared" si="68"/>
        <v>0</v>
      </c>
      <c r="AC102" s="36">
        <f t="shared" si="69"/>
        <v>1200</v>
      </c>
      <c r="AD102" s="28">
        <f t="shared" si="61"/>
        <v>0</v>
      </c>
      <c r="AE102" s="5" t="str">
        <f t="shared" si="70"/>
        <v>Ruta 12/16</v>
      </c>
      <c r="AF102" s="5" t="str">
        <f t="shared" si="71"/>
        <v>Ruta 12/16</v>
      </c>
      <c r="AG102" s="15" t="str">
        <f t="shared" si="72"/>
        <v/>
      </c>
      <c r="AH102" s="15"/>
      <c r="AI102" s="15"/>
      <c r="AJ102" s="15"/>
      <c r="AK102" s="5" t="str">
        <f t="shared" si="73"/>
        <v/>
      </c>
      <c r="AL102" s="3">
        <f t="shared" si="74"/>
        <v>1</v>
      </c>
      <c r="AM102" s="3" t="str">
        <f t="shared" si="62"/>
        <v>1</v>
      </c>
      <c r="AN102" s="3" t="str">
        <f t="shared" si="63"/>
        <v>16</v>
      </c>
      <c r="AO102" s="3">
        <f t="shared" si="78"/>
        <v>0</v>
      </c>
      <c r="AP102" s="3">
        <f t="shared" si="66"/>
        <v>99</v>
      </c>
      <c r="AQ102" s="30">
        <f t="shared" si="75"/>
        <v>10</v>
      </c>
      <c r="AR102" s="30">
        <f t="shared" si="76"/>
        <v>5</v>
      </c>
      <c r="AS102" s="3">
        <f t="shared" si="77"/>
        <v>8</v>
      </c>
    </row>
    <row r="103" spans="1:45" x14ac:dyDescent="0.25">
      <c r="A103" s="13" t="s">
        <v>54</v>
      </c>
      <c r="B103" t="e">
        <f t="shared" si="80"/>
        <v>#VALUE!</v>
      </c>
      <c r="C103">
        <f t="shared" si="81"/>
        <v>14</v>
      </c>
      <c r="D103">
        <f t="shared" si="82"/>
        <v>14</v>
      </c>
      <c r="E103">
        <f t="shared" si="83"/>
        <v>30</v>
      </c>
      <c r="F103" s="1" t="str">
        <f t="shared" si="64"/>
        <v/>
      </c>
      <c r="G103" s="1" t="str">
        <f t="shared" si="65"/>
        <v/>
      </c>
      <c r="H103" s="1" t="str">
        <f t="shared" si="84"/>
        <v>:</v>
      </c>
      <c r="I103">
        <f t="shared" si="89"/>
        <v>0</v>
      </c>
      <c r="J103" s="3">
        <f t="shared" si="90"/>
        <v>4</v>
      </c>
      <c r="K103" s="3">
        <f t="shared" si="85"/>
        <v>1</v>
      </c>
      <c r="L103" s="3">
        <f t="shared" si="86"/>
        <v>4</v>
      </c>
      <c r="M103" s="3">
        <f t="shared" si="87"/>
        <v>404</v>
      </c>
      <c r="N103" t="str">
        <f t="shared" si="91"/>
        <v>Pablo Picasso, nº 8 ( Pd. Bus)</v>
      </c>
      <c r="O103" s="3" t="str">
        <f t="shared" si="88"/>
        <v>07:02</v>
      </c>
      <c r="S103" t="str">
        <f t="shared" si="79"/>
        <v>María Zambrano (Pablo Iglesias - Pd. Bus)</v>
      </c>
      <c r="T103" s="36">
        <f t="shared" si="92"/>
        <v>0</v>
      </c>
      <c r="AA103" s="36">
        <f t="shared" si="67"/>
        <v>12</v>
      </c>
      <c r="AB103" s="36">
        <f t="shared" si="68"/>
        <v>1</v>
      </c>
      <c r="AC103" s="36">
        <f t="shared" si="69"/>
        <v>1201</v>
      </c>
      <c r="AD103" s="28">
        <f t="shared" si="61"/>
        <v>0</v>
      </c>
      <c r="AE103" s="5" t="str">
        <f t="shared" si="70"/>
        <v>Ruta 12/16</v>
      </c>
      <c r="AF103" s="5" t="str">
        <f t="shared" si="71"/>
        <v>Vía Ibérica, nº 67 (frente C/ Argualas)</v>
      </c>
      <c r="AG103" s="15" t="str">
        <f t="shared" si="72"/>
        <v>06:53</v>
      </c>
      <c r="AH103" s="15"/>
      <c r="AI103" s="15"/>
      <c r="AJ103" s="15"/>
      <c r="AK103" s="5" t="str">
        <f t="shared" si="73"/>
        <v>Opel Planta en Figueruelas</v>
      </c>
      <c r="AL103" s="3">
        <f t="shared" si="74"/>
        <v>0</v>
      </c>
      <c r="AM103" s="3" t="str">
        <f t="shared" si="62"/>
        <v>1</v>
      </c>
      <c r="AN103" s="3" t="str">
        <f t="shared" si="63"/>
        <v>16</v>
      </c>
      <c r="AO103" s="3">
        <f t="shared" si="78"/>
        <v>1</v>
      </c>
      <c r="AP103" s="3">
        <f t="shared" si="66"/>
        <v>100</v>
      </c>
      <c r="AQ103" s="30">
        <f t="shared" si="75"/>
        <v>10</v>
      </c>
      <c r="AR103" s="30">
        <f t="shared" si="76"/>
        <v>5</v>
      </c>
      <c r="AS103" s="3">
        <f t="shared" si="77"/>
        <v>8</v>
      </c>
    </row>
    <row r="104" spans="1:45" x14ac:dyDescent="0.25">
      <c r="A104" s="13" t="s">
        <v>302</v>
      </c>
      <c r="B104">
        <f t="shared" si="80"/>
        <v>2</v>
      </c>
      <c r="C104" t="e">
        <f t="shared" si="81"/>
        <v>#VALUE!</v>
      </c>
      <c r="D104">
        <f t="shared" si="82"/>
        <v>2</v>
      </c>
      <c r="E104">
        <f t="shared" si="83"/>
        <v>4</v>
      </c>
      <c r="F104" s="1">
        <f t="shared" si="64"/>
        <v>7</v>
      </c>
      <c r="G104" s="1">
        <f t="shared" si="65"/>
        <v>2</v>
      </c>
      <c r="H104" s="1" t="str">
        <f t="shared" si="84"/>
        <v>07:02</v>
      </c>
      <c r="I104">
        <f t="shared" si="89"/>
        <v>0</v>
      </c>
      <c r="J104" s="3">
        <f t="shared" si="90"/>
        <v>4</v>
      </c>
      <c r="K104" s="3">
        <f t="shared" si="85"/>
        <v>0</v>
      </c>
      <c r="L104" s="3">
        <f t="shared" si="86"/>
        <v>4</v>
      </c>
      <c r="M104" s="3">
        <f t="shared" si="87"/>
        <v>404</v>
      </c>
      <c r="N104" t="str">
        <f t="shared" si="91"/>
        <v>7'02</v>
      </c>
      <c r="O104" s="3" t="str">
        <f t="shared" si="88"/>
        <v/>
      </c>
      <c r="S104" t="str">
        <f t="shared" si="79"/>
        <v/>
      </c>
      <c r="T104" s="36">
        <f t="shared" si="92"/>
        <v>0</v>
      </c>
      <c r="AA104" s="36">
        <f t="shared" si="67"/>
        <v>12</v>
      </c>
      <c r="AB104" s="36">
        <f t="shared" si="68"/>
        <v>2</v>
      </c>
      <c r="AC104" s="36">
        <f t="shared" si="69"/>
        <v>1202</v>
      </c>
      <c r="AD104" s="28">
        <f t="shared" si="61"/>
        <v>0</v>
      </c>
      <c r="AE104" s="5" t="str">
        <f t="shared" si="70"/>
        <v>Ruta 12/16</v>
      </c>
      <c r="AF104" s="5" t="str">
        <f t="shared" si="71"/>
        <v>Vía Ibérica, nº 17-23 (frente C/ Embarcadero)</v>
      </c>
      <c r="AG104" s="15" t="str">
        <f t="shared" si="72"/>
        <v>06:54</v>
      </c>
      <c r="AH104" s="15"/>
      <c r="AI104" s="15"/>
      <c r="AJ104" s="15"/>
      <c r="AK104" s="5" t="str">
        <f t="shared" si="73"/>
        <v>Vía Hispanidad (frente nº 132 - 2º paso de cebra)</v>
      </c>
      <c r="AL104" s="3">
        <f t="shared" si="74"/>
        <v>0</v>
      </c>
      <c r="AM104" s="3" t="str">
        <f t="shared" si="62"/>
        <v>1</v>
      </c>
      <c r="AN104" s="3" t="str">
        <f t="shared" si="63"/>
        <v>16</v>
      </c>
      <c r="AO104" s="3">
        <f t="shared" si="78"/>
        <v>2</v>
      </c>
      <c r="AP104" s="3">
        <f t="shared" si="66"/>
        <v>101</v>
      </c>
      <c r="AQ104" s="30">
        <f t="shared" si="75"/>
        <v>10</v>
      </c>
      <c r="AR104" s="30">
        <f t="shared" si="76"/>
        <v>5</v>
      </c>
      <c r="AS104" s="3">
        <f t="shared" si="77"/>
        <v>8</v>
      </c>
    </row>
    <row r="105" spans="1:45" x14ac:dyDescent="0.25">
      <c r="A105" s="13" t="s">
        <v>60</v>
      </c>
      <c r="B105" t="e">
        <f t="shared" si="80"/>
        <v>#VALUE!</v>
      </c>
      <c r="C105" t="e">
        <f t="shared" si="81"/>
        <v>#VALUE!</v>
      </c>
      <c r="D105" t="e">
        <f t="shared" si="82"/>
        <v>#VALUE!</v>
      </c>
      <c r="E105">
        <f t="shared" si="83"/>
        <v>41</v>
      </c>
      <c r="F105" s="1" t="str">
        <f t="shared" si="64"/>
        <v/>
      </c>
      <c r="G105" s="1" t="str">
        <f t="shared" si="65"/>
        <v/>
      </c>
      <c r="H105" s="1" t="str">
        <f t="shared" si="84"/>
        <v>:</v>
      </c>
      <c r="I105">
        <f t="shared" si="89"/>
        <v>0</v>
      </c>
      <c r="J105" s="3">
        <f t="shared" si="90"/>
        <v>4</v>
      </c>
      <c r="K105" s="3">
        <f t="shared" si="85"/>
        <v>0</v>
      </c>
      <c r="L105" s="3">
        <f t="shared" si="86"/>
        <v>4</v>
      </c>
      <c r="M105" s="3">
        <f t="shared" si="87"/>
        <v>404</v>
      </c>
      <c r="N105" t="str">
        <f t="shared" si="91"/>
        <v>María Zambrano (Pablo Iglesias - Pd. Bus)</v>
      </c>
      <c r="O105" s="3" t="str">
        <f t="shared" si="88"/>
        <v/>
      </c>
      <c r="S105" t="str">
        <f t="shared" si="79"/>
        <v/>
      </c>
      <c r="T105" s="36">
        <f t="shared" si="92"/>
        <v>0</v>
      </c>
      <c r="AA105" s="36">
        <f t="shared" si="67"/>
        <v>12</v>
      </c>
      <c r="AB105" s="36">
        <f t="shared" si="68"/>
        <v>3</v>
      </c>
      <c r="AC105" s="36">
        <f t="shared" si="69"/>
        <v>1203</v>
      </c>
      <c r="AD105" s="28">
        <f t="shared" si="61"/>
        <v>0</v>
      </c>
      <c r="AE105" s="5" t="str">
        <f t="shared" si="70"/>
        <v>Ruta 12/16</v>
      </c>
      <c r="AF105" s="5" t="str">
        <f t="shared" si="71"/>
        <v>Vía Hispanidad, nº 16 (Gas. Casablanca - Pd. Bus)</v>
      </c>
      <c r="AG105" s="15" t="str">
        <f t="shared" si="72"/>
        <v>06:58</v>
      </c>
      <c r="AH105" s="15"/>
      <c r="AI105" s="15"/>
      <c r="AJ105" s="15"/>
      <c r="AK105" s="5" t="str">
        <f t="shared" si="73"/>
        <v>Vía Hispanidad (frente Escultor Palao)</v>
      </c>
      <c r="AL105" s="3">
        <f t="shared" si="74"/>
        <v>0</v>
      </c>
      <c r="AM105" s="3" t="str">
        <f t="shared" si="62"/>
        <v>1</v>
      </c>
      <c r="AN105" s="3" t="str">
        <f t="shared" si="63"/>
        <v>16</v>
      </c>
      <c r="AO105" s="3">
        <f t="shared" si="78"/>
        <v>3</v>
      </c>
      <c r="AP105" s="3">
        <f t="shared" si="66"/>
        <v>102</v>
      </c>
      <c r="AQ105" s="30">
        <f t="shared" si="75"/>
        <v>10</v>
      </c>
      <c r="AR105" s="30">
        <f t="shared" si="76"/>
        <v>5</v>
      </c>
      <c r="AS105" s="3">
        <f t="shared" si="77"/>
        <v>8</v>
      </c>
    </row>
    <row r="106" spans="1:45" x14ac:dyDescent="0.25">
      <c r="A106" s="13" t="s">
        <v>57</v>
      </c>
      <c r="B106" t="e">
        <f t="shared" si="80"/>
        <v>#VALUE!</v>
      </c>
      <c r="C106" t="e">
        <f t="shared" si="81"/>
        <v>#VALUE!</v>
      </c>
      <c r="D106" t="e">
        <f t="shared" si="82"/>
        <v>#VALUE!</v>
      </c>
      <c r="E106">
        <f t="shared" si="83"/>
        <v>44</v>
      </c>
      <c r="F106" s="1" t="str">
        <f t="shared" si="64"/>
        <v/>
      </c>
      <c r="G106" s="1" t="str">
        <f t="shared" si="65"/>
        <v/>
      </c>
      <c r="H106" s="1" t="str">
        <f t="shared" si="84"/>
        <v>:</v>
      </c>
      <c r="I106">
        <f t="shared" si="89"/>
        <v>0</v>
      </c>
      <c r="J106" s="3">
        <f t="shared" si="90"/>
        <v>4</v>
      </c>
      <c r="K106" s="3">
        <f t="shared" si="85"/>
        <v>1</v>
      </c>
      <c r="L106" s="3">
        <f t="shared" si="86"/>
        <v>5</v>
      </c>
      <c r="M106" s="3">
        <f t="shared" si="87"/>
        <v>405</v>
      </c>
      <c r="N106" t="str">
        <f t="shared" si="91"/>
        <v>Pablo Picasso (esq. María Zambrano - Pd. Bus</v>
      </c>
      <c r="O106" s="3" t="str">
        <f t="shared" si="88"/>
        <v>07:03</v>
      </c>
      <c r="S106" t="str">
        <f t="shared" si="79"/>
        <v>Gómez de Avellaneda (Margarita Xirgú - Pd. Bus)</v>
      </c>
      <c r="T106" s="36">
        <f t="shared" si="92"/>
        <v>0</v>
      </c>
      <c r="AA106" s="36">
        <f t="shared" si="67"/>
        <v>12</v>
      </c>
      <c r="AB106" s="36">
        <f t="shared" si="68"/>
        <v>4</v>
      </c>
      <c r="AC106" s="36">
        <f t="shared" si="69"/>
        <v>1204</v>
      </c>
      <c r="AD106" s="28">
        <f t="shared" si="61"/>
        <v>0</v>
      </c>
      <c r="AE106" s="5" t="str">
        <f t="shared" si="70"/>
        <v>Ruta 12/16</v>
      </c>
      <c r="AF106" s="5" t="str">
        <f t="shared" si="71"/>
        <v>Vía Hispanidad (esq. Sainz de Varanda - Pd. Bus)</v>
      </c>
      <c r="AG106" s="15" t="str">
        <f t="shared" si="72"/>
        <v>07:00</v>
      </c>
      <c r="AH106" s="15"/>
      <c r="AI106" s="15"/>
      <c r="AJ106" s="15"/>
      <c r="AK106" s="5" t="str">
        <f t="shared" si="73"/>
        <v>Vía Hispanidad (esq. Nuestra Sra. De los Angeles - Pd. Bus)</v>
      </c>
      <c r="AL106" s="3">
        <f t="shared" si="74"/>
        <v>0</v>
      </c>
      <c r="AM106" s="3" t="str">
        <f t="shared" si="62"/>
        <v>1</v>
      </c>
      <c r="AN106" s="3" t="str">
        <f t="shared" si="63"/>
        <v>16</v>
      </c>
      <c r="AO106" s="3">
        <f t="shared" si="78"/>
        <v>4</v>
      </c>
      <c r="AP106" s="3">
        <f t="shared" si="66"/>
        <v>103</v>
      </c>
      <c r="AQ106" s="30">
        <f t="shared" si="75"/>
        <v>10</v>
      </c>
      <c r="AR106" s="30">
        <f t="shared" si="76"/>
        <v>5</v>
      </c>
      <c r="AS106" s="3">
        <f t="shared" si="77"/>
        <v>8</v>
      </c>
    </row>
    <row r="107" spans="1:45" x14ac:dyDescent="0.25">
      <c r="A107" s="13" t="s">
        <v>313</v>
      </c>
      <c r="B107">
        <f t="shared" si="80"/>
        <v>2</v>
      </c>
      <c r="C107" t="e">
        <f t="shared" si="81"/>
        <v>#VALUE!</v>
      </c>
      <c r="D107">
        <f t="shared" si="82"/>
        <v>2</v>
      </c>
      <c r="E107">
        <f t="shared" si="83"/>
        <v>4</v>
      </c>
      <c r="F107" s="1">
        <f t="shared" si="64"/>
        <v>7</v>
      </c>
      <c r="G107" s="1">
        <f t="shared" si="65"/>
        <v>3</v>
      </c>
      <c r="H107" s="1" t="str">
        <f t="shared" si="84"/>
        <v>07:03</v>
      </c>
      <c r="I107">
        <f t="shared" si="89"/>
        <v>0</v>
      </c>
      <c r="J107" s="3">
        <f t="shared" si="90"/>
        <v>4</v>
      </c>
      <c r="K107" s="3">
        <f t="shared" si="85"/>
        <v>0</v>
      </c>
      <c r="L107" s="3">
        <f t="shared" si="86"/>
        <v>5</v>
      </c>
      <c r="M107" s="3">
        <f t="shared" si="87"/>
        <v>405</v>
      </c>
      <c r="N107" t="str">
        <f t="shared" si="91"/>
        <v>7'03</v>
      </c>
      <c r="O107" s="3" t="str">
        <f t="shared" si="88"/>
        <v/>
      </c>
      <c r="S107" t="str">
        <f t="shared" si="79"/>
        <v/>
      </c>
      <c r="T107" s="36">
        <f t="shared" si="92"/>
        <v>0</v>
      </c>
      <c r="AA107" s="36">
        <f t="shared" si="67"/>
        <v>12</v>
      </c>
      <c r="AB107" s="36">
        <f t="shared" si="68"/>
        <v>5</v>
      </c>
      <c r="AC107" s="36">
        <f t="shared" si="69"/>
        <v>1205</v>
      </c>
      <c r="AD107" s="28">
        <f t="shared" si="61"/>
        <v>0</v>
      </c>
      <c r="AE107" s="5" t="str">
        <f t="shared" si="70"/>
        <v>Ruta 12/16</v>
      </c>
      <c r="AF107" s="5" t="str">
        <f t="shared" si="71"/>
        <v>Vía Hispanidad (esq. Gómez Laguna)</v>
      </c>
      <c r="AG107" s="15" t="str">
        <f t="shared" si="72"/>
        <v>07:02</v>
      </c>
      <c r="AH107" s="15"/>
      <c r="AI107" s="15"/>
      <c r="AJ107" s="15"/>
      <c r="AK107" s="5" t="str">
        <f t="shared" si="73"/>
        <v>Vía Hispanidad (esq. Gómez Laguna - Pd. Bus)</v>
      </c>
      <c r="AL107" s="3">
        <f t="shared" si="74"/>
        <v>0</v>
      </c>
      <c r="AM107" s="3" t="str">
        <f t="shared" si="62"/>
        <v>1</v>
      </c>
      <c r="AN107" s="3" t="str">
        <f t="shared" si="63"/>
        <v>16</v>
      </c>
      <c r="AO107" s="3">
        <f t="shared" si="78"/>
        <v>5</v>
      </c>
      <c r="AP107" s="3">
        <f t="shared" si="66"/>
        <v>104</v>
      </c>
      <c r="AQ107" s="30">
        <f t="shared" si="75"/>
        <v>10</v>
      </c>
      <c r="AR107" s="30">
        <f t="shared" si="76"/>
        <v>5</v>
      </c>
      <c r="AS107" s="3">
        <f t="shared" si="77"/>
        <v>8</v>
      </c>
    </row>
    <row r="108" spans="1:45" x14ac:dyDescent="0.25">
      <c r="A108" s="57" t="s">
        <v>61</v>
      </c>
      <c r="B108" t="e">
        <f t="shared" si="80"/>
        <v>#VALUE!</v>
      </c>
      <c r="C108" t="e">
        <f t="shared" si="81"/>
        <v>#VALUE!</v>
      </c>
      <c r="D108" t="e">
        <f t="shared" si="82"/>
        <v>#VALUE!</v>
      </c>
      <c r="E108">
        <f t="shared" si="83"/>
        <v>47</v>
      </c>
      <c r="F108" s="1" t="str">
        <f t="shared" si="64"/>
        <v/>
      </c>
      <c r="G108" s="1" t="str">
        <f t="shared" si="65"/>
        <v/>
      </c>
      <c r="H108" s="1" t="str">
        <f t="shared" si="84"/>
        <v>:</v>
      </c>
      <c r="I108">
        <f t="shared" si="89"/>
        <v>0</v>
      </c>
      <c r="J108" s="3">
        <f t="shared" si="90"/>
        <v>4</v>
      </c>
      <c r="K108" s="3">
        <f t="shared" si="85"/>
        <v>0</v>
      </c>
      <c r="L108" s="3">
        <f t="shared" si="86"/>
        <v>5</v>
      </c>
      <c r="M108" s="3">
        <f t="shared" si="87"/>
        <v>405</v>
      </c>
      <c r="N108" t="str">
        <f t="shared" si="91"/>
        <v>Gómez de Avellaneda (Margarita Xirgú - Pd. Bus)</v>
      </c>
      <c r="O108" s="3" t="str">
        <f t="shared" si="88"/>
        <v/>
      </c>
      <c r="S108" t="str">
        <f t="shared" si="79"/>
        <v/>
      </c>
      <c r="T108" s="36">
        <f t="shared" si="92"/>
        <v>0</v>
      </c>
      <c r="AA108" s="36">
        <f t="shared" si="67"/>
        <v>12</v>
      </c>
      <c r="AB108" s="36">
        <f t="shared" si="68"/>
        <v>6</v>
      </c>
      <c r="AC108" s="36">
        <f t="shared" si="69"/>
        <v>1206</v>
      </c>
      <c r="AD108" s="28">
        <f t="shared" si="61"/>
        <v>0</v>
      </c>
      <c r="AE108" s="5" t="str">
        <f t="shared" si="70"/>
        <v>Ruta 12/16</v>
      </c>
      <c r="AF108" s="5" t="str">
        <f t="shared" si="71"/>
        <v>Vía Hispanidad (esq. Duquesa Villahermosa)</v>
      </c>
      <c r="AG108" s="15" t="str">
        <f t="shared" si="72"/>
        <v>07:03</v>
      </c>
      <c r="AH108" s="15"/>
      <c r="AI108" s="15"/>
      <c r="AJ108" s="15"/>
      <c r="AK108" s="5" t="str">
        <f t="shared" si="73"/>
        <v>Vía Hispanidad (frente Avd. Sainz de Varanda)</v>
      </c>
      <c r="AL108" s="3">
        <f t="shared" si="74"/>
        <v>0</v>
      </c>
      <c r="AM108" s="3" t="str">
        <f t="shared" si="62"/>
        <v>1</v>
      </c>
      <c r="AN108" s="3" t="str">
        <f t="shared" si="63"/>
        <v>16</v>
      </c>
      <c r="AO108" s="3">
        <f t="shared" si="78"/>
        <v>6</v>
      </c>
      <c r="AP108" s="3">
        <f t="shared" si="66"/>
        <v>105</v>
      </c>
      <c r="AQ108" s="30">
        <f t="shared" si="75"/>
        <v>10</v>
      </c>
      <c r="AR108" s="30">
        <f t="shared" si="76"/>
        <v>5</v>
      </c>
      <c r="AS108" s="3">
        <f t="shared" si="77"/>
        <v>8</v>
      </c>
    </row>
    <row r="109" spans="1:45" x14ac:dyDescent="0.25">
      <c r="A109" s="57" t="s">
        <v>62</v>
      </c>
      <c r="B109" t="e">
        <f t="shared" si="80"/>
        <v>#VALUE!</v>
      </c>
      <c r="C109" t="e">
        <f t="shared" si="81"/>
        <v>#VALUE!</v>
      </c>
      <c r="D109" t="e">
        <f t="shared" si="82"/>
        <v>#VALUE!</v>
      </c>
      <c r="E109">
        <f t="shared" si="83"/>
        <v>46</v>
      </c>
      <c r="F109" s="1" t="str">
        <f t="shared" si="64"/>
        <v/>
      </c>
      <c r="G109" s="1" t="str">
        <f t="shared" si="65"/>
        <v/>
      </c>
      <c r="H109" s="1" t="str">
        <f t="shared" si="84"/>
        <v>:</v>
      </c>
      <c r="I109">
        <f t="shared" si="89"/>
        <v>0</v>
      </c>
      <c r="J109" s="3">
        <f t="shared" si="90"/>
        <v>4</v>
      </c>
      <c r="K109" s="3">
        <f t="shared" si="85"/>
        <v>1</v>
      </c>
      <c r="L109" s="3">
        <f t="shared" si="86"/>
        <v>6</v>
      </c>
      <c r="M109" s="3">
        <f t="shared" si="87"/>
        <v>406</v>
      </c>
      <c r="N109" t="str">
        <f t="shared" si="91"/>
        <v>María Zambrano (esq. Pablo Iglesias - Pd. Bus)</v>
      </c>
      <c r="O109" s="3" t="str">
        <f t="shared" si="88"/>
        <v>07:05</v>
      </c>
      <c r="S109" t="str">
        <f t="shared" si="79"/>
        <v>Pablo Picasso (esq. Salvador Allende - Pd. Bus)</v>
      </c>
      <c r="T109" s="36">
        <f t="shared" si="92"/>
        <v>0</v>
      </c>
      <c r="AA109" s="36">
        <f t="shared" si="67"/>
        <v>12</v>
      </c>
      <c r="AB109" s="36">
        <f t="shared" si="68"/>
        <v>7</v>
      </c>
      <c r="AC109" s="36">
        <f t="shared" si="69"/>
        <v>1207</v>
      </c>
      <c r="AD109" s="28">
        <f t="shared" si="61"/>
        <v>0</v>
      </c>
      <c r="AE109" s="5" t="str">
        <f t="shared" si="70"/>
        <v>Ruta 12/16</v>
      </c>
      <c r="AF109" s="5" t="str">
        <f t="shared" si="71"/>
        <v>Vía Hispanidad, nº 102-104 (Pd. Bus)</v>
      </c>
      <c r="AG109" s="15" t="str">
        <f t="shared" si="72"/>
        <v>07:05</v>
      </c>
      <c r="AH109" s="15"/>
      <c r="AI109" s="15"/>
      <c r="AJ109" s="15"/>
      <c r="AK109" s="5" t="str">
        <f t="shared" si="73"/>
        <v>Vía Hispanidad (Gasolinera Casablanca - es. C/ La Vía)</v>
      </c>
      <c r="AL109" s="3">
        <f t="shared" si="74"/>
        <v>0</v>
      </c>
      <c r="AM109" s="3" t="str">
        <f t="shared" si="62"/>
        <v>1</v>
      </c>
      <c r="AN109" s="3" t="str">
        <f t="shared" si="63"/>
        <v>16</v>
      </c>
      <c r="AO109" s="3">
        <f t="shared" si="78"/>
        <v>7</v>
      </c>
      <c r="AP109" s="3">
        <f t="shared" si="66"/>
        <v>106</v>
      </c>
      <c r="AQ109" s="30">
        <f t="shared" si="75"/>
        <v>10</v>
      </c>
      <c r="AR109" s="30">
        <f t="shared" si="76"/>
        <v>5</v>
      </c>
      <c r="AS109" s="3">
        <f t="shared" si="77"/>
        <v>8</v>
      </c>
    </row>
    <row r="110" spans="1:45" x14ac:dyDescent="0.25">
      <c r="A110" s="57" t="s">
        <v>315</v>
      </c>
      <c r="B110">
        <f t="shared" si="80"/>
        <v>2</v>
      </c>
      <c r="C110" t="e">
        <f t="shared" si="81"/>
        <v>#VALUE!</v>
      </c>
      <c r="D110">
        <f t="shared" si="82"/>
        <v>2</v>
      </c>
      <c r="E110">
        <f t="shared" si="83"/>
        <v>4</v>
      </c>
      <c r="F110" s="1">
        <f t="shared" si="64"/>
        <v>7</v>
      </c>
      <c r="G110" s="1">
        <f t="shared" si="65"/>
        <v>5</v>
      </c>
      <c r="H110" s="1" t="str">
        <f t="shared" si="84"/>
        <v>07:05</v>
      </c>
      <c r="I110">
        <f t="shared" si="89"/>
        <v>0</v>
      </c>
      <c r="J110" s="3">
        <f t="shared" si="90"/>
        <v>4</v>
      </c>
      <c r="K110" s="3">
        <f t="shared" si="85"/>
        <v>0</v>
      </c>
      <c r="L110" s="3">
        <f t="shared" si="86"/>
        <v>6</v>
      </c>
      <c r="M110" s="3">
        <f t="shared" si="87"/>
        <v>406</v>
      </c>
      <c r="N110" t="str">
        <f t="shared" si="91"/>
        <v>7'05</v>
      </c>
      <c r="O110" s="3" t="str">
        <f t="shared" si="88"/>
        <v/>
      </c>
      <c r="S110" t="str">
        <f t="shared" si="79"/>
        <v/>
      </c>
      <c r="T110" s="36">
        <f t="shared" si="92"/>
        <v>0</v>
      </c>
      <c r="AA110" s="36">
        <f t="shared" si="67"/>
        <v>12</v>
      </c>
      <c r="AB110" s="36">
        <f t="shared" si="68"/>
        <v>8</v>
      </c>
      <c r="AC110" s="36">
        <f t="shared" si="69"/>
        <v>1208</v>
      </c>
      <c r="AD110" s="28">
        <f t="shared" si="61"/>
        <v>0</v>
      </c>
      <c r="AE110" s="5" t="str">
        <f t="shared" si="70"/>
        <v>Ruta 12/16</v>
      </c>
      <c r="AF110" s="5" t="str">
        <f t="shared" si="71"/>
        <v>Vía Hispanidad, nº 132</v>
      </c>
      <c r="AG110" s="15" t="str">
        <f t="shared" si="72"/>
        <v>07:08</v>
      </c>
      <c r="AH110" s="15"/>
      <c r="AI110" s="15"/>
      <c r="AJ110" s="15"/>
      <c r="AK110" s="5" t="str">
        <f t="shared" si="73"/>
        <v>Vía Ibérica nº 2 (frente Hospital Militar - Pd. Bus)</v>
      </c>
      <c r="AL110" s="3">
        <f t="shared" si="74"/>
        <v>0</v>
      </c>
      <c r="AM110" s="3" t="str">
        <f t="shared" si="62"/>
        <v>1</v>
      </c>
      <c r="AN110" s="3" t="str">
        <f t="shared" si="63"/>
        <v>16</v>
      </c>
      <c r="AO110" s="3">
        <f t="shared" si="78"/>
        <v>8</v>
      </c>
      <c r="AP110" s="3">
        <f t="shared" si="66"/>
        <v>107</v>
      </c>
      <c r="AQ110" s="30">
        <f t="shared" si="75"/>
        <v>10</v>
      </c>
      <c r="AR110" s="30">
        <f t="shared" si="76"/>
        <v>5</v>
      </c>
      <c r="AS110" s="3">
        <f t="shared" si="77"/>
        <v>8</v>
      </c>
    </row>
    <row r="111" spans="1:45" x14ac:dyDescent="0.25">
      <c r="A111" s="57" t="s">
        <v>55</v>
      </c>
      <c r="B111" t="e">
        <f t="shared" si="80"/>
        <v>#VALUE!</v>
      </c>
      <c r="C111" t="e">
        <f t="shared" si="81"/>
        <v>#VALUE!</v>
      </c>
      <c r="D111" t="e">
        <f t="shared" si="82"/>
        <v>#VALUE!</v>
      </c>
      <c r="E111">
        <f t="shared" si="83"/>
        <v>47</v>
      </c>
      <c r="F111" s="1" t="str">
        <f t="shared" si="64"/>
        <v/>
      </c>
      <c r="G111" s="1" t="str">
        <f t="shared" si="65"/>
        <v/>
      </c>
      <c r="H111" s="1" t="str">
        <f t="shared" si="84"/>
        <v>:</v>
      </c>
      <c r="I111">
        <f t="shared" si="89"/>
        <v>0</v>
      </c>
      <c r="J111" s="3">
        <f t="shared" si="90"/>
        <v>4</v>
      </c>
      <c r="K111" s="3">
        <f t="shared" si="85"/>
        <v>0</v>
      </c>
      <c r="L111" s="3">
        <f t="shared" si="86"/>
        <v>6</v>
      </c>
      <c r="M111" s="3">
        <f t="shared" si="87"/>
        <v>406</v>
      </c>
      <c r="N111" t="str">
        <f t="shared" si="91"/>
        <v>Pablo Picasso (esq. Salvador Allende - Pd. Bus)</v>
      </c>
      <c r="O111" s="3" t="str">
        <f t="shared" si="88"/>
        <v/>
      </c>
      <c r="S111" t="str">
        <f t="shared" si="79"/>
        <v/>
      </c>
      <c r="T111" s="36">
        <f t="shared" si="92"/>
        <v>0</v>
      </c>
      <c r="AA111" s="36">
        <f t="shared" si="67"/>
        <v>12</v>
      </c>
      <c r="AB111" s="36">
        <f t="shared" si="68"/>
        <v>9</v>
      </c>
      <c r="AC111" s="36">
        <f t="shared" si="69"/>
        <v>1209</v>
      </c>
      <c r="AD111" s="28">
        <f t="shared" si="61"/>
        <v>1</v>
      </c>
      <c r="AE111" s="5" t="str">
        <f t="shared" si="70"/>
        <v>Ruta 12/16</v>
      </c>
      <c r="AF111" s="5" t="str">
        <f t="shared" si="71"/>
        <v>Opel Planta en Figueruelas</v>
      </c>
      <c r="AG111" s="15" t="str">
        <f t="shared" si="72"/>
        <v>07:30</v>
      </c>
      <c r="AH111" s="15"/>
      <c r="AI111" s="15"/>
      <c r="AJ111" s="15"/>
      <c r="AK111" s="5" t="str">
        <f t="shared" si="73"/>
        <v>Vía Ibérica (esq. Argualas - Pd. Bus)</v>
      </c>
      <c r="AL111" s="3">
        <f t="shared" si="74"/>
        <v>0</v>
      </c>
      <c r="AM111" s="3" t="str">
        <f t="shared" si="62"/>
        <v>1</v>
      </c>
      <c r="AN111" s="3" t="str">
        <f t="shared" si="63"/>
        <v>16</v>
      </c>
      <c r="AO111" s="3">
        <f t="shared" si="78"/>
        <v>9</v>
      </c>
      <c r="AP111" s="3">
        <f t="shared" si="66"/>
        <v>108</v>
      </c>
      <c r="AQ111" s="30">
        <f t="shared" si="75"/>
        <v>10</v>
      </c>
      <c r="AR111" s="30">
        <f t="shared" si="76"/>
        <v>5</v>
      </c>
      <c r="AS111" s="3">
        <f t="shared" si="77"/>
        <v>8</v>
      </c>
    </row>
    <row r="112" spans="1:45" x14ac:dyDescent="0.25">
      <c r="A112" s="57" t="s">
        <v>61</v>
      </c>
      <c r="B112" t="e">
        <f t="shared" si="80"/>
        <v>#VALUE!</v>
      </c>
      <c r="C112" t="e">
        <f t="shared" si="81"/>
        <v>#VALUE!</v>
      </c>
      <c r="D112" t="e">
        <f t="shared" si="82"/>
        <v>#VALUE!</v>
      </c>
      <c r="E112">
        <f t="shared" si="83"/>
        <v>47</v>
      </c>
      <c r="F112" s="1" t="str">
        <f t="shared" si="64"/>
        <v/>
      </c>
      <c r="G112" s="1" t="str">
        <f t="shared" si="65"/>
        <v/>
      </c>
      <c r="H112" s="1" t="str">
        <f t="shared" si="84"/>
        <v>:</v>
      </c>
      <c r="I112">
        <f t="shared" si="89"/>
        <v>0</v>
      </c>
      <c r="J112" s="3">
        <f t="shared" si="90"/>
        <v>4</v>
      </c>
      <c r="K112" s="3">
        <f t="shared" si="85"/>
        <v>1</v>
      </c>
      <c r="L112" s="3">
        <f t="shared" si="86"/>
        <v>7</v>
      </c>
      <c r="M112" s="3">
        <f t="shared" si="87"/>
        <v>407</v>
      </c>
      <c r="N112" t="str">
        <f t="shared" si="91"/>
        <v>Gómez de Avellaneda (Margarita Xirgú - Pd. Bus)</v>
      </c>
      <c r="O112" s="3" t="str">
        <f t="shared" si="88"/>
        <v>07:06</v>
      </c>
      <c r="S112" t="str">
        <f t="shared" si="79"/>
        <v>Salvador Allende (frente nº 67 - Pd. Bus)</v>
      </c>
      <c r="T112" s="36">
        <f t="shared" si="92"/>
        <v>0</v>
      </c>
      <c r="AA112" s="36">
        <f t="shared" si="67"/>
        <v>13</v>
      </c>
      <c r="AB112" s="36">
        <f t="shared" si="68"/>
        <v>0</v>
      </c>
      <c r="AC112" s="36">
        <f t="shared" si="69"/>
        <v>1300</v>
      </c>
      <c r="AD112" s="28">
        <f t="shared" si="61"/>
        <v>0</v>
      </c>
      <c r="AE112" s="5" t="str">
        <f t="shared" si="70"/>
        <v>Ruta 13/16</v>
      </c>
      <c r="AF112" s="5" t="str">
        <f t="shared" si="71"/>
        <v>Ruta 13/16</v>
      </c>
      <c r="AG112" s="15" t="str">
        <f t="shared" si="72"/>
        <v/>
      </c>
      <c r="AH112" s="15"/>
      <c r="AI112" s="15"/>
      <c r="AJ112" s="15"/>
      <c r="AK112" s="5" t="str">
        <f t="shared" si="73"/>
        <v/>
      </c>
      <c r="AL112" s="3">
        <f t="shared" si="74"/>
        <v>1</v>
      </c>
      <c r="AM112" s="3" t="str">
        <f t="shared" si="62"/>
        <v>1</v>
      </c>
      <c r="AN112" s="3" t="str">
        <f t="shared" si="63"/>
        <v>16</v>
      </c>
      <c r="AO112" s="3">
        <f t="shared" si="78"/>
        <v>0</v>
      </c>
      <c r="AP112" s="3">
        <f t="shared" si="66"/>
        <v>109</v>
      </c>
      <c r="AQ112" s="30">
        <f t="shared" si="75"/>
        <v>10</v>
      </c>
      <c r="AR112" s="30">
        <f t="shared" si="76"/>
        <v>5</v>
      </c>
      <c r="AS112" s="3">
        <f t="shared" si="77"/>
        <v>8</v>
      </c>
    </row>
    <row r="113" spans="1:45" x14ac:dyDescent="0.25">
      <c r="A113" s="57" t="s">
        <v>317</v>
      </c>
      <c r="B113">
        <f t="shared" si="80"/>
        <v>2</v>
      </c>
      <c r="C113" t="e">
        <f t="shared" si="81"/>
        <v>#VALUE!</v>
      </c>
      <c r="D113">
        <f t="shared" si="82"/>
        <v>2</v>
      </c>
      <c r="E113">
        <f t="shared" si="83"/>
        <v>4</v>
      </c>
      <c r="F113" s="1">
        <f t="shared" si="64"/>
        <v>7</v>
      </c>
      <c r="G113" s="1">
        <f t="shared" si="65"/>
        <v>6</v>
      </c>
      <c r="H113" s="1" t="str">
        <f t="shared" si="84"/>
        <v>07:06</v>
      </c>
      <c r="I113">
        <f t="shared" si="89"/>
        <v>0</v>
      </c>
      <c r="J113" s="3">
        <f t="shared" si="90"/>
        <v>4</v>
      </c>
      <c r="K113" s="3">
        <f t="shared" si="85"/>
        <v>0</v>
      </c>
      <c r="L113" s="3">
        <f t="shared" si="86"/>
        <v>7</v>
      </c>
      <c r="M113" s="3">
        <f t="shared" si="87"/>
        <v>407</v>
      </c>
      <c r="N113" t="str">
        <f t="shared" si="91"/>
        <v>7'06</v>
      </c>
      <c r="O113" s="3" t="str">
        <f t="shared" si="88"/>
        <v/>
      </c>
      <c r="S113" t="str">
        <f t="shared" si="79"/>
        <v/>
      </c>
      <c r="T113" s="36">
        <f t="shared" si="92"/>
        <v>0</v>
      </c>
      <c r="AA113" s="36">
        <f t="shared" si="67"/>
        <v>13</v>
      </c>
      <c r="AB113" s="36">
        <f t="shared" si="68"/>
        <v>1</v>
      </c>
      <c r="AC113" s="36">
        <f t="shared" si="69"/>
        <v>1301</v>
      </c>
      <c r="AD113" s="28">
        <f t="shared" si="61"/>
        <v>0</v>
      </c>
      <c r="AE113" s="5" t="str">
        <f t="shared" si="70"/>
        <v>Ruta 13/16</v>
      </c>
      <c r="AF113" s="5" t="str">
        <f t="shared" si="71"/>
        <v>Avda. Fca. Millán Serrano, 31-35 (frente C/ M.A. Blanco)</v>
      </c>
      <c r="AG113" s="15" t="str">
        <f t="shared" si="72"/>
        <v>06:55</v>
      </c>
      <c r="AH113" s="15"/>
      <c r="AI113" s="15"/>
      <c r="AJ113" s="15"/>
      <c r="AK113" s="5" t="str">
        <f t="shared" si="73"/>
        <v>Opel Planta en Figueruelas</v>
      </c>
      <c r="AL113" s="3">
        <f t="shared" si="74"/>
        <v>0</v>
      </c>
      <c r="AM113" s="3" t="str">
        <f t="shared" si="62"/>
        <v>1</v>
      </c>
      <c r="AN113" s="3" t="str">
        <f t="shared" si="63"/>
        <v>16</v>
      </c>
      <c r="AO113" s="3">
        <f t="shared" si="78"/>
        <v>1</v>
      </c>
      <c r="AP113" s="3">
        <f t="shared" si="66"/>
        <v>110</v>
      </c>
      <c r="AQ113" s="30">
        <f t="shared" si="75"/>
        <v>10</v>
      </c>
      <c r="AR113" s="30">
        <f t="shared" si="76"/>
        <v>5</v>
      </c>
      <c r="AS113" s="3">
        <f t="shared" si="77"/>
        <v>8</v>
      </c>
    </row>
    <row r="114" spans="1:45" x14ac:dyDescent="0.25">
      <c r="A114" s="57" t="s">
        <v>71</v>
      </c>
      <c r="B114" t="e">
        <f t="shared" si="80"/>
        <v>#VALUE!</v>
      </c>
      <c r="C114" t="e">
        <f t="shared" si="81"/>
        <v>#VALUE!</v>
      </c>
      <c r="D114" t="e">
        <f t="shared" si="82"/>
        <v>#VALUE!</v>
      </c>
      <c r="E114">
        <f t="shared" si="83"/>
        <v>41</v>
      </c>
      <c r="F114" s="1" t="str">
        <f t="shared" si="64"/>
        <v/>
      </c>
      <c r="G114" s="1" t="str">
        <f t="shared" si="65"/>
        <v/>
      </c>
      <c r="H114" s="1" t="str">
        <f t="shared" si="84"/>
        <v>:</v>
      </c>
      <c r="I114">
        <f t="shared" si="89"/>
        <v>0</v>
      </c>
      <c r="J114" s="3">
        <f t="shared" si="90"/>
        <v>4</v>
      </c>
      <c r="K114" s="3">
        <f t="shared" si="85"/>
        <v>0</v>
      </c>
      <c r="L114" s="3">
        <f t="shared" si="86"/>
        <v>7</v>
      </c>
      <c r="M114" s="3">
        <f t="shared" si="87"/>
        <v>407</v>
      </c>
      <c r="N114" t="str">
        <f t="shared" si="91"/>
        <v>Salvador Allende (frente nº 67 - Pd. Bus)</v>
      </c>
      <c r="O114" s="3" t="str">
        <f t="shared" si="88"/>
        <v/>
      </c>
      <c r="S114" t="str">
        <f t="shared" si="79"/>
        <v/>
      </c>
      <c r="T114" s="36">
        <f t="shared" si="92"/>
        <v>0</v>
      </c>
      <c r="AA114" s="36">
        <f t="shared" si="67"/>
        <v>13</v>
      </c>
      <c r="AB114" s="36">
        <f t="shared" si="68"/>
        <v>2</v>
      </c>
      <c r="AC114" s="36">
        <f t="shared" si="69"/>
        <v>1302</v>
      </c>
      <c r="AD114" s="28">
        <f t="shared" si="61"/>
        <v>0</v>
      </c>
      <c r="AE114" s="5" t="str">
        <f t="shared" si="70"/>
        <v>Ruta 13/16</v>
      </c>
      <c r="AF114" s="5" t="str">
        <f t="shared" si="71"/>
        <v>C/ Orión, nº 8 (Pd. Bus)</v>
      </c>
      <c r="AG114" s="15" t="str">
        <f t="shared" si="72"/>
        <v>06:56</v>
      </c>
      <c r="AH114" s="15"/>
      <c r="AI114" s="15"/>
      <c r="AJ114" s="15"/>
      <c r="AK114" s="5" t="str">
        <f t="shared" si="73"/>
        <v>Casetas: (frente urbanización Alameda)</v>
      </c>
      <c r="AL114" s="3">
        <f t="shared" si="74"/>
        <v>0</v>
      </c>
      <c r="AM114" s="3" t="str">
        <f t="shared" si="62"/>
        <v>1</v>
      </c>
      <c r="AN114" s="3" t="str">
        <f t="shared" si="63"/>
        <v>16</v>
      </c>
      <c r="AO114" s="3">
        <f t="shared" si="78"/>
        <v>2</v>
      </c>
      <c r="AP114" s="3">
        <f t="shared" si="66"/>
        <v>111</v>
      </c>
      <c r="AQ114" s="30">
        <f t="shared" si="75"/>
        <v>10</v>
      </c>
      <c r="AR114" s="30">
        <f t="shared" si="76"/>
        <v>5</v>
      </c>
      <c r="AS114" s="3">
        <f t="shared" si="77"/>
        <v>8</v>
      </c>
    </row>
    <row r="115" spans="1:45" x14ac:dyDescent="0.25">
      <c r="A115" s="57" t="s">
        <v>65</v>
      </c>
      <c r="B115" t="e">
        <f t="shared" si="80"/>
        <v>#VALUE!</v>
      </c>
      <c r="C115">
        <f t="shared" si="81"/>
        <v>11</v>
      </c>
      <c r="D115">
        <f t="shared" si="82"/>
        <v>11</v>
      </c>
      <c r="E115">
        <f t="shared" si="83"/>
        <v>34</v>
      </c>
      <c r="F115" s="1" t="str">
        <f t="shared" si="64"/>
        <v/>
      </c>
      <c r="G115" s="1" t="str">
        <f t="shared" si="65"/>
        <v/>
      </c>
      <c r="H115" s="1" t="str">
        <f t="shared" si="84"/>
        <v>:</v>
      </c>
      <c r="I115">
        <f t="shared" si="89"/>
        <v>0</v>
      </c>
      <c r="J115" s="3">
        <f t="shared" si="90"/>
        <v>4</v>
      </c>
      <c r="K115" s="3">
        <f t="shared" si="85"/>
        <v>1</v>
      </c>
      <c r="L115" s="3">
        <f t="shared" si="86"/>
        <v>8</v>
      </c>
      <c r="M115" s="3">
        <f t="shared" si="87"/>
        <v>408</v>
      </c>
      <c r="N115" t="str">
        <f t="shared" si="91"/>
        <v>Luis Legaz, nº 24 (Edf. La Dehesa)</v>
      </c>
      <c r="O115" s="3" t="str">
        <f t="shared" si="88"/>
        <v>07:07</v>
      </c>
      <c r="S115" t="str">
        <f t="shared" si="79"/>
        <v>Salvador Allende (frente nº 85 - Pd. Bus)</v>
      </c>
      <c r="T115" s="36">
        <f t="shared" si="92"/>
        <v>0</v>
      </c>
      <c r="AA115" s="36">
        <f t="shared" si="67"/>
        <v>13</v>
      </c>
      <c r="AB115" s="36">
        <f t="shared" si="68"/>
        <v>3</v>
      </c>
      <c r="AC115" s="36">
        <f t="shared" si="69"/>
        <v>1303</v>
      </c>
      <c r="AD115" s="28">
        <f t="shared" si="61"/>
        <v>0</v>
      </c>
      <c r="AE115" s="5" t="str">
        <f t="shared" si="70"/>
        <v>Ruta 13/16</v>
      </c>
      <c r="AF115" s="5" t="str">
        <f t="shared" si="71"/>
        <v>C/ Alberto Magno, nº 21 (esq. Centro Civico)</v>
      </c>
      <c r="AG115" s="15" t="str">
        <f t="shared" si="72"/>
        <v>06:58</v>
      </c>
      <c r="AH115" s="15"/>
      <c r="AI115" s="15"/>
      <c r="AJ115" s="15"/>
      <c r="AK115" s="5" t="str">
        <f t="shared" si="73"/>
        <v>Casetas (frente nº 52)</v>
      </c>
      <c r="AL115" s="3">
        <f t="shared" si="74"/>
        <v>0</v>
      </c>
      <c r="AM115" s="3" t="str">
        <f t="shared" si="62"/>
        <v>1</v>
      </c>
      <c r="AN115" s="3" t="str">
        <f t="shared" si="63"/>
        <v>16</v>
      </c>
      <c r="AO115" s="3">
        <f t="shared" si="78"/>
        <v>3</v>
      </c>
      <c r="AP115" s="3">
        <f t="shared" si="66"/>
        <v>112</v>
      </c>
      <c r="AQ115" s="30">
        <f t="shared" si="75"/>
        <v>10</v>
      </c>
      <c r="AR115" s="30">
        <f t="shared" si="76"/>
        <v>5</v>
      </c>
      <c r="AS115" s="3">
        <f t="shared" si="77"/>
        <v>8</v>
      </c>
    </row>
    <row r="116" spans="1:45" x14ac:dyDescent="0.25">
      <c r="A116" s="57" t="s">
        <v>306</v>
      </c>
      <c r="B116">
        <f t="shared" si="80"/>
        <v>2</v>
      </c>
      <c r="C116" t="e">
        <f t="shared" si="81"/>
        <v>#VALUE!</v>
      </c>
      <c r="D116">
        <f t="shared" si="82"/>
        <v>2</v>
      </c>
      <c r="E116">
        <f t="shared" si="83"/>
        <v>4</v>
      </c>
      <c r="F116" s="1">
        <f t="shared" si="64"/>
        <v>7</v>
      </c>
      <c r="G116" s="1">
        <f t="shared" si="65"/>
        <v>7</v>
      </c>
      <c r="H116" s="1" t="str">
        <f t="shared" si="84"/>
        <v>07:07</v>
      </c>
      <c r="I116">
        <f t="shared" si="89"/>
        <v>0</v>
      </c>
      <c r="J116" s="3">
        <f t="shared" si="90"/>
        <v>4</v>
      </c>
      <c r="K116" s="3">
        <f t="shared" si="85"/>
        <v>0</v>
      </c>
      <c r="L116" s="3">
        <f t="shared" si="86"/>
        <v>8</v>
      </c>
      <c r="M116" s="3">
        <f t="shared" si="87"/>
        <v>408</v>
      </c>
      <c r="N116" t="str">
        <f t="shared" si="91"/>
        <v>7'07</v>
      </c>
      <c r="O116" s="3" t="str">
        <f t="shared" si="88"/>
        <v/>
      </c>
      <c r="S116" t="str">
        <f t="shared" si="79"/>
        <v/>
      </c>
      <c r="T116" s="36">
        <f t="shared" si="92"/>
        <v>0</v>
      </c>
      <c r="AA116" s="36">
        <f t="shared" si="67"/>
        <v>13</v>
      </c>
      <c r="AB116" s="36">
        <f t="shared" si="68"/>
        <v>4</v>
      </c>
      <c r="AC116" s="36">
        <f t="shared" si="69"/>
        <v>1304</v>
      </c>
      <c r="AD116" s="28">
        <f t="shared" si="61"/>
        <v>0</v>
      </c>
      <c r="AE116" s="5" t="str">
        <f t="shared" si="70"/>
        <v>Ruta 13/16</v>
      </c>
      <c r="AF116" s="5" t="str">
        <f t="shared" si="71"/>
        <v>Lagos de Coronas, nº 39 (Pd. Bus)</v>
      </c>
      <c r="AG116" s="15" t="str">
        <f t="shared" si="72"/>
        <v>07:00</v>
      </c>
      <c r="AH116" s="15"/>
      <c r="AI116" s="15"/>
      <c r="AJ116" s="15"/>
      <c r="AK116" s="5" t="str">
        <f t="shared" si="73"/>
        <v>Casetas (frente C/ Canteras)</v>
      </c>
      <c r="AL116" s="3">
        <f t="shared" si="74"/>
        <v>0</v>
      </c>
      <c r="AM116" s="3" t="str">
        <f t="shared" si="62"/>
        <v>1</v>
      </c>
      <c r="AN116" s="3" t="str">
        <f t="shared" si="63"/>
        <v>16</v>
      </c>
      <c r="AO116" s="3">
        <f t="shared" si="78"/>
        <v>4</v>
      </c>
      <c r="AP116" s="3">
        <f t="shared" si="66"/>
        <v>113</v>
      </c>
      <c r="AQ116" s="30">
        <f t="shared" si="75"/>
        <v>10</v>
      </c>
      <c r="AR116" s="30">
        <f t="shared" si="76"/>
        <v>5</v>
      </c>
      <c r="AS116" s="3">
        <f t="shared" si="77"/>
        <v>8</v>
      </c>
    </row>
    <row r="117" spans="1:45" x14ac:dyDescent="0.25">
      <c r="A117" s="57" t="s">
        <v>72</v>
      </c>
      <c r="B117" t="e">
        <f t="shared" si="80"/>
        <v>#VALUE!</v>
      </c>
      <c r="C117" t="e">
        <f t="shared" si="81"/>
        <v>#VALUE!</v>
      </c>
      <c r="D117" t="e">
        <f t="shared" si="82"/>
        <v>#VALUE!</v>
      </c>
      <c r="E117">
        <f t="shared" si="83"/>
        <v>41</v>
      </c>
      <c r="F117" s="1" t="str">
        <f t="shared" si="64"/>
        <v/>
      </c>
      <c r="G117" s="1" t="str">
        <f t="shared" si="65"/>
        <v/>
      </c>
      <c r="H117" s="1" t="str">
        <f t="shared" si="84"/>
        <v>:</v>
      </c>
      <c r="I117">
        <f t="shared" si="89"/>
        <v>0</v>
      </c>
      <c r="J117" s="3">
        <f t="shared" si="90"/>
        <v>4</v>
      </c>
      <c r="K117" s="3">
        <f t="shared" si="85"/>
        <v>0</v>
      </c>
      <c r="L117" s="3">
        <f t="shared" si="86"/>
        <v>8</v>
      </c>
      <c r="M117" s="3">
        <f t="shared" si="87"/>
        <v>408</v>
      </c>
      <c r="N117" t="str">
        <f t="shared" si="91"/>
        <v>Salvador Allende (frente nº 85 - Pd. Bus)</v>
      </c>
      <c r="O117" s="3" t="str">
        <f t="shared" si="88"/>
        <v/>
      </c>
      <c r="S117" t="str">
        <f t="shared" si="79"/>
        <v/>
      </c>
      <c r="T117" s="36">
        <f t="shared" si="92"/>
        <v>0</v>
      </c>
      <c r="AA117" s="36">
        <f t="shared" si="67"/>
        <v>13</v>
      </c>
      <c r="AB117" s="36">
        <f t="shared" si="68"/>
        <v>5</v>
      </c>
      <c r="AC117" s="36">
        <f t="shared" si="69"/>
        <v>1305</v>
      </c>
      <c r="AD117" s="28">
        <f t="shared" si="61"/>
        <v>0</v>
      </c>
      <c r="AE117" s="5" t="str">
        <f t="shared" si="70"/>
        <v>Ruta 13/16</v>
      </c>
      <c r="AF117" s="5" t="str">
        <f t="shared" si="71"/>
        <v>Lagos de Coronas (frente nº 14 - Pd. Bus)</v>
      </c>
      <c r="AG117" s="15" t="str">
        <f t="shared" si="72"/>
        <v>07:01</v>
      </c>
      <c r="AH117" s="15"/>
      <c r="AI117" s="15"/>
      <c r="AJ117" s="15"/>
      <c r="AK117" s="5" t="str">
        <f t="shared" si="73"/>
        <v>Ctra. Logroño (Casetas: frente Chocolates Lacasa - Pd. Bus)</v>
      </c>
      <c r="AL117" s="3">
        <f t="shared" si="74"/>
        <v>0</v>
      </c>
      <c r="AM117" s="3" t="str">
        <f t="shared" si="62"/>
        <v>1</v>
      </c>
      <c r="AN117" s="3" t="str">
        <f t="shared" si="63"/>
        <v>16</v>
      </c>
      <c r="AO117" s="3">
        <f t="shared" si="78"/>
        <v>5</v>
      </c>
      <c r="AP117" s="3">
        <f t="shared" si="66"/>
        <v>114</v>
      </c>
      <c r="AQ117" s="30">
        <f t="shared" si="75"/>
        <v>10</v>
      </c>
      <c r="AR117" s="30">
        <f t="shared" si="76"/>
        <v>5</v>
      </c>
      <c r="AS117" s="3">
        <f t="shared" si="77"/>
        <v>8</v>
      </c>
    </row>
    <row r="118" spans="1:45" x14ac:dyDescent="0.25">
      <c r="A118" s="57" t="s">
        <v>21</v>
      </c>
      <c r="B118" t="e">
        <f t="shared" si="80"/>
        <v>#VALUE!</v>
      </c>
      <c r="C118" t="e">
        <f t="shared" si="81"/>
        <v>#VALUE!</v>
      </c>
      <c r="D118" t="e">
        <f t="shared" si="82"/>
        <v>#VALUE!</v>
      </c>
      <c r="E118">
        <f t="shared" si="83"/>
        <v>26</v>
      </c>
      <c r="F118" s="1" t="str">
        <f t="shared" si="64"/>
        <v/>
      </c>
      <c r="G118" s="1" t="str">
        <f t="shared" si="65"/>
        <v/>
      </c>
      <c r="H118" s="1" t="str">
        <f t="shared" si="84"/>
        <v>:</v>
      </c>
      <c r="I118">
        <f t="shared" si="89"/>
        <v>0</v>
      </c>
      <c r="J118" s="3">
        <f t="shared" si="90"/>
        <v>4</v>
      </c>
      <c r="K118" s="3">
        <f t="shared" si="85"/>
        <v>1</v>
      </c>
      <c r="L118" s="3">
        <f t="shared" si="86"/>
        <v>9</v>
      </c>
      <c r="M118" s="3">
        <f t="shared" si="87"/>
        <v>409</v>
      </c>
      <c r="N118" t="str">
        <f t="shared" si="91"/>
        <v>Opel Planta en Figueruelas</v>
      </c>
      <c r="O118" s="3" t="str">
        <f t="shared" si="88"/>
        <v>07:30</v>
      </c>
      <c r="S118" t="str">
        <f t="shared" si="79"/>
        <v>Salvador Allende, nº 85 ( Pd. Bus)</v>
      </c>
      <c r="T118" s="36">
        <f t="shared" si="92"/>
        <v>0</v>
      </c>
      <c r="AA118" s="36">
        <f t="shared" si="67"/>
        <v>13</v>
      </c>
      <c r="AB118" s="36">
        <f t="shared" si="68"/>
        <v>6</v>
      </c>
      <c r="AC118" s="36">
        <f t="shared" si="69"/>
        <v>1306</v>
      </c>
      <c r="AD118" s="28">
        <f t="shared" si="61"/>
        <v>0</v>
      </c>
      <c r="AE118" s="5" t="str">
        <f t="shared" si="70"/>
        <v>Ruta 13/16</v>
      </c>
      <c r="AF118" s="5" t="str">
        <f t="shared" si="71"/>
        <v>Camino del Pilón, nº 122 (Bantierra - Pd. Bus)</v>
      </c>
      <c r="AG118" s="15" t="str">
        <f t="shared" si="72"/>
        <v>07:04</v>
      </c>
      <c r="AH118" s="15"/>
      <c r="AI118" s="15"/>
      <c r="AJ118" s="15"/>
      <c r="AK118" s="5" t="str">
        <f t="shared" si="73"/>
        <v>Camino del Pilón, nº 135 Pd. Bus)</v>
      </c>
      <c r="AL118" s="3">
        <f t="shared" si="74"/>
        <v>0</v>
      </c>
      <c r="AM118" s="3" t="str">
        <f t="shared" si="62"/>
        <v>1</v>
      </c>
      <c r="AN118" s="3" t="str">
        <f t="shared" si="63"/>
        <v>16</v>
      </c>
      <c r="AO118" s="3">
        <f t="shared" si="78"/>
        <v>6</v>
      </c>
      <c r="AP118" s="3">
        <f t="shared" si="66"/>
        <v>115</v>
      </c>
      <c r="AQ118" s="30">
        <f t="shared" si="75"/>
        <v>10</v>
      </c>
      <c r="AR118" s="30">
        <f t="shared" si="76"/>
        <v>5</v>
      </c>
      <c r="AS118" s="3">
        <f t="shared" si="77"/>
        <v>8</v>
      </c>
    </row>
    <row r="119" spans="1:45" x14ac:dyDescent="0.25">
      <c r="A119" s="57" t="s">
        <v>308</v>
      </c>
      <c r="B119">
        <f t="shared" si="80"/>
        <v>2</v>
      </c>
      <c r="C119" t="e">
        <f t="shared" si="81"/>
        <v>#VALUE!</v>
      </c>
      <c r="D119">
        <f t="shared" si="82"/>
        <v>2</v>
      </c>
      <c r="E119">
        <f t="shared" si="83"/>
        <v>4</v>
      </c>
      <c r="F119" s="1">
        <f t="shared" si="64"/>
        <v>7</v>
      </c>
      <c r="G119" s="1">
        <f t="shared" si="65"/>
        <v>30</v>
      </c>
      <c r="H119" s="1" t="str">
        <f t="shared" si="84"/>
        <v>07:30</v>
      </c>
      <c r="I119">
        <f t="shared" si="89"/>
        <v>0</v>
      </c>
      <c r="J119" s="3">
        <f t="shared" si="90"/>
        <v>4</v>
      </c>
      <c r="K119" s="3">
        <f t="shared" si="85"/>
        <v>0</v>
      </c>
      <c r="L119" s="3">
        <f t="shared" si="86"/>
        <v>9</v>
      </c>
      <c r="M119" s="3">
        <f t="shared" si="87"/>
        <v>409</v>
      </c>
      <c r="N119" t="str">
        <f t="shared" si="91"/>
        <v>7'30</v>
      </c>
      <c r="O119" s="3" t="str">
        <f t="shared" si="88"/>
        <v/>
      </c>
      <c r="S119" t="str">
        <f t="shared" si="79"/>
        <v/>
      </c>
      <c r="T119" s="36">
        <f t="shared" si="92"/>
        <v>0</v>
      </c>
      <c r="AA119" s="36">
        <f t="shared" si="67"/>
        <v>13</v>
      </c>
      <c r="AB119" s="36">
        <f t="shared" si="68"/>
        <v>7</v>
      </c>
      <c r="AC119" s="36">
        <f t="shared" si="69"/>
        <v>1307</v>
      </c>
      <c r="AD119" s="28">
        <f t="shared" si="61"/>
        <v>0</v>
      </c>
      <c r="AE119" s="5" t="str">
        <f t="shared" si="70"/>
        <v>Ruta 13/16</v>
      </c>
      <c r="AF119" s="5" t="str">
        <f t="shared" si="71"/>
        <v>Ctra. Logroño (Casetas: Chocolates Lacasa - Pd. Bus)</v>
      </c>
      <c r="AG119" s="15" t="str">
        <f t="shared" si="72"/>
        <v>07:13</v>
      </c>
      <c r="AH119" s="15"/>
      <c r="AI119" s="15"/>
      <c r="AJ119" s="15"/>
      <c r="AK119" s="5" t="str">
        <f t="shared" si="73"/>
        <v>Lagos de Coronas ( nº 14 - Pd. Bus)</v>
      </c>
      <c r="AL119" s="3">
        <f t="shared" si="74"/>
        <v>0</v>
      </c>
      <c r="AM119" s="3" t="str">
        <f t="shared" si="62"/>
        <v>1</v>
      </c>
      <c r="AN119" s="3" t="str">
        <f t="shared" si="63"/>
        <v>16</v>
      </c>
      <c r="AO119" s="3">
        <f t="shared" si="78"/>
        <v>7</v>
      </c>
      <c r="AP119" s="3">
        <f t="shared" si="66"/>
        <v>116</v>
      </c>
      <c r="AQ119" s="30">
        <f t="shared" si="75"/>
        <v>10</v>
      </c>
      <c r="AR119" s="30">
        <f t="shared" si="76"/>
        <v>5</v>
      </c>
      <c r="AS119" s="3">
        <f t="shared" si="77"/>
        <v>8</v>
      </c>
    </row>
    <row r="120" spans="1:45" x14ac:dyDescent="0.25">
      <c r="A120" s="57" t="s">
        <v>50</v>
      </c>
      <c r="B120" t="e">
        <f t="shared" si="80"/>
        <v>#VALUE!</v>
      </c>
      <c r="C120">
        <f t="shared" si="81"/>
        <v>17</v>
      </c>
      <c r="D120">
        <f t="shared" si="82"/>
        <v>17</v>
      </c>
      <c r="E120">
        <f t="shared" si="83"/>
        <v>34</v>
      </c>
      <c r="F120" s="1" t="str">
        <f t="shared" si="64"/>
        <v/>
      </c>
      <c r="G120" s="1" t="str">
        <f t="shared" si="65"/>
        <v/>
      </c>
      <c r="H120" s="1" t="str">
        <f t="shared" si="84"/>
        <v>:</v>
      </c>
      <c r="I120">
        <f t="shared" si="89"/>
        <v>0</v>
      </c>
      <c r="J120" s="3">
        <f t="shared" si="90"/>
        <v>4</v>
      </c>
      <c r="K120" s="3">
        <f t="shared" si="85"/>
        <v>0</v>
      </c>
      <c r="L120" s="3">
        <f t="shared" si="86"/>
        <v>9</v>
      </c>
      <c r="M120" s="3">
        <f t="shared" si="87"/>
        <v>409</v>
      </c>
      <c r="N120" t="str">
        <f t="shared" si="91"/>
        <v>Salvador Allende, nº 85 ( Pd. Bus)</v>
      </c>
      <c r="O120" s="3" t="str">
        <f t="shared" si="88"/>
        <v/>
      </c>
      <c r="S120" t="str">
        <f t="shared" si="79"/>
        <v/>
      </c>
      <c r="T120" s="36">
        <f t="shared" si="92"/>
        <v>0</v>
      </c>
      <c r="AA120" s="36">
        <f t="shared" si="67"/>
        <v>13</v>
      </c>
      <c r="AB120" s="36">
        <f t="shared" si="68"/>
        <v>8</v>
      </c>
      <c r="AC120" s="36">
        <f t="shared" si="69"/>
        <v>1308</v>
      </c>
      <c r="AD120" s="28">
        <f t="shared" si="61"/>
        <v>0</v>
      </c>
      <c r="AE120" s="5" t="str">
        <f t="shared" si="70"/>
        <v>Ruta 13/16</v>
      </c>
      <c r="AF120" s="5" t="str">
        <f t="shared" si="71"/>
        <v>Casetas: C/ Canteras (Pd. Bus)</v>
      </c>
      <c r="AG120" s="15" t="str">
        <f t="shared" si="72"/>
        <v>07:14</v>
      </c>
      <c r="AH120" s="15"/>
      <c r="AI120" s="15"/>
      <c r="AJ120" s="15"/>
      <c r="AK120" s="5" t="str">
        <f t="shared" si="73"/>
        <v>Lagos de Coronas (frente nº 39 - Pd. Bus)</v>
      </c>
      <c r="AL120" s="3">
        <f t="shared" si="74"/>
        <v>0</v>
      </c>
      <c r="AM120" s="3" t="str">
        <f t="shared" si="62"/>
        <v>1</v>
      </c>
      <c r="AN120" s="3" t="str">
        <f t="shared" si="63"/>
        <v>16</v>
      </c>
      <c r="AO120" s="3">
        <f t="shared" si="78"/>
        <v>8</v>
      </c>
      <c r="AP120" s="3">
        <f t="shared" si="66"/>
        <v>117</v>
      </c>
      <c r="AQ120" s="30">
        <f t="shared" si="75"/>
        <v>10</v>
      </c>
      <c r="AR120" s="30">
        <f t="shared" si="76"/>
        <v>5</v>
      </c>
      <c r="AS120" s="3">
        <f t="shared" si="77"/>
        <v>8</v>
      </c>
    </row>
    <row r="121" spans="1:45" x14ac:dyDescent="0.25">
      <c r="A121" s="57" t="s">
        <v>645</v>
      </c>
      <c r="B121" t="e">
        <f t="shared" si="80"/>
        <v>#VALUE!</v>
      </c>
      <c r="C121" t="e">
        <f t="shared" si="81"/>
        <v>#VALUE!</v>
      </c>
      <c r="D121" t="e">
        <f t="shared" si="82"/>
        <v>#VALUE!</v>
      </c>
      <c r="E121">
        <f t="shared" si="83"/>
        <v>9</v>
      </c>
      <c r="F121" s="1" t="str">
        <f t="shared" si="64"/>
        <v/>
      </c>
      <c r="G121" s="1" t="str">
        <f t="shared" si="65"/>
        <v/>
      </c>
      <c r="H121" s="1" t="str">
        <f t="shared" si="84"/>
        <v>:</v>
      </c>
      <c r="I121">
        <f t="shared" si="89"/>
        <v>1</v>
      </c>
      <c r="J121" s="3">
        <f t="shared" si="90"/>
        <v>5</v>
      </c>
      <c r="K121" s="3">
        <f t="shared" si="85"/>
        <v>0</v>
      </c>
      <c r="L121" s="3">
        <f t="shared" si="86"/>
        <v>0</v>
      </c>
      <c r="M121" s="3">
        <f t="shared" si="87"/>
        <v>500</v>
      </c>
      <c r="N121" t="str">
        <f t="shared" si="91"/>
        <v>Ruta 5/16</v>
      </c>
      <c r="O121" s="3" t="str">
        <f t="shared" si="88"/>
        <v/>
      </c>
      <c r="S121" t="str">
        <f t="shared" si="79"/>
        <v/>
      </c>
      <c r="T121" s="36">
        <f t="shared" si="92"/>
        <v>0</v>
      </c>
      <c r="AA121" s="36">
        <f t="shared" si="67"/>
        <v>13</v>
      </c>
      <c r="AB121" s="36">
        <f t="shared" si="68"/>
        <v>9</v>
      </c>
      <c r="AC121" s="36">
        <f t="shared" si="69"/>
        <v>1309</v>
      </c>
      <c r="AD121" s="28">
        <f t="shared" si="61"/>
        <v>0</v>
      </c>
      <c r="AE121" s="5" t="str">
        <f t="shared" si="70"/>
        <v>Ruta 13/16</v>
      </c>
      <c r="AF121" s="5" t="str">
        <f t="shared" si="71"/>
        <v>Casetas: centro nº 76 (Cuartel - Pd. Bus)</v>
      </c>
      <c r="AG121" s="15" t="str">
        <f t="shared" si="72"/>
        <v>07:15</v>
      </c>
      <c r="AH121" s="15"/>
      <c r="AI121" s="15"/>
      <c r="AJ121" s="15"/>
      <c r="AK121" s="5" t="str">
        <f t="shared" si="73"/>
        <v>C/ Alberto Magno, nº 21 (esq. Centro Civico)</v>
      </c>
      <c r="AL121" s="3">
        <f t="shared" si="74"/>
        <v>0</v>
      </c>
      <c r="AM121" s="3" t="str">
        <f t="shared" si="62"/>
        <v>1</v>
      </c>
      <c r="AN121" s="3" t="str">
        <f t="shared" si="63"/>
        <v>16</v>
      </c>
      <c r="AO121" s="3">
        <f t="shared" si="78"/>
        <v>9</v>
      </c>
      <c r="AP121" s="3">
        <f t="shared" si="66"/>
        <v>118</v>
      </c>
      <c r="AQ121" s="30">
        <f t="shared" si="75"/>
        <v>10</v>
      </c>
      <c r="AR121" s="30">
        <f t="shared" si="76"/>
        <v>5</v>
      </c>
      <c r="AS121" s="3">
        <f t="shared" si="77"/>
        <v>8</v>
      </c>
    </row>
    <row r="122" spans="1:45" x14ac:dyDescent="0.25">
      <c r="A122" s="57" t="s">
        <v>73</v>
      </c>
      <c r="B122" t="e">
        <f t="shared" si="80"/>
        <v>#VALUE!</v>
      </c>
      <c r="C122" t="e">
        <f t="shared" si="81"/>
        <v>#VALUE!</v>
      </c>
      <c r="D122" t="e">
        <f t="shared" si="82"/>
        <v>#VALUE!</v>
      </c>
      <c r="E122">
        <f t="shared" si="83"/>
        <v>44</v>
      </c>
      <c r="F122" s="1" t="str">
        <f t="shared" si="64"/>
        <v/>
      </c>
      <c r="G122" s="1" t="str">
        <f t="shared" si="65"/>
        <v/>
      </c>
      <c r="H122" s="1" t="str">
        <f t="shared" si="84"/>
        <v>:</v>
      </c>
      <c r="I122">
        <f t="shared" si="89"/>
        <v>0</v>
      </c>
      <c r="J122" s="3">
        <f t="shared" si="90"/>
        <v>5</v>
      </c>
      <c r="K122" s="3">
        <f t="shared" si="85"/>
        <v>1</v>
      </c>
      <c r="L122" s="3">
        <f t="shared" si="86"/>
        <v>1</v>
      </c>
      <c r="M122" s="3">
        <f t="shared" si="87"/>
        <v>501</v>
      </c>
      <c r="N122" t="str">
        <f t="shared" si="91"/>
        <v>Pablo Ruiz Picasso (esq. Emilia Pardo Bazán)</v>
      </c>
      <c r="O122" s="3" t="str">
        <f t="shared" si="88"/>
        <v>07:00</v>
      </c>
      <c r="S122" t="str">
        <f t="shared" si="79"/>
        <v>Opel Planta en Figueruelas</v>
      </c>
      <c r="T122" s="36">
        <f t="shared" si="92"/>
        <v>0</v>
      </c>
      <c r="AA122" s="36">
        <f t="shared" si="67"/>
        <v>13</v>
      </c>
      <c r="AB122" s="36">
        <f t="shared" si="68"/>
        <v>10</v>
      </c>
      <c r="AC122" s="36">
        <f t="shared" si="69"/>
        <v>1310</v>
      </c>
      <c r="AD122" s="28">
        <f t="shared" si="61"/>
        <v>0</v>
      </c>
      <c r="AE122" s="5" t="str">
        <f t="shared" si="70"/>
        <v>Ruta 13/16</v>
      </c>
      <c r="AF122" s="5" t="str">
        <f t="shared" si="71"/>
        <v>Casetas: (urbanización Alameda)</v>
      </c>
      <c r="AG122" s="15" t="str">
        <f t="shared" si="72"/>
        <v>07:16</v>
      </c>
      <c r="AH122" s="15"/>
      <c r="AI122" s="15"/>
      <c r="AJ122" s="15"/>
      <c r="AK122" s="5" t="str">
        <f t="shared" si="73"/>
        <v>Avda. Fca. Millán Serrano, 31-35 (frente C/ M.A. Blanco)</v>
      </c>
      <c r="AL122" s="3">
        <f t="shared" si="74"/>
        <v>0</v>
      </c>
      <c r="AM122" s="3" t="str">
        <f t="shared" si="62"/>
        <v>1</v>
      </c>
      <c r="AN122" s="3" t="str">
        <f t="shared" si="63"/>
        <v>16</v>
      </c>
      <c r="AO122" s="3">
        <f t="shared" si="78"/>
        <v>10</v>
      </c>
      <c r="AP122" s="3">
        <f t="shared" si="66"/>
        <v>119</v>
      </c>
      <c r="AQ122" s="30">
        <f t="shared" si="75"/>
        <v>10</v>
      </c>
      <c r="AR122" s="30">
        <f t="shared" si="76"/>
        <v>5</v>
      </c>
      <c r="AS122" s="3">
        <f t="shared" si="77"/>
        <v>8</v>
      </c>
    </row>
    <row r="123" spans="1:45" x14ac:dyDescent="0.25">
      <c r="A123" s="57" t="s">
        <v>300</v>
      </c>
      <c r="B123">
        <f t="shared" si="80"/>
        <v>2</v>
      </c>
      <c r="C123" t="e">
        <f t="shared" si="81"/>
        <v>#VALUE!</v>
      </c>
      <c r="D123">
        <f t="shared" si="82"/>
        <v>2</v>
      </c>
      <c r="E123">
        <f t="shared" si="83"/>
        <v>4</v>
      </c>
      <c r="F123" s="1">
        <f t="shared" si="64"/>
        <v>7</v>
      </c>
      <c r="G123" s="1">
        <f t="shared" si="65"/>
        <v>0</v>
      </c>
      <c r="H123" s="1" t="str">
        <f t="shared" si="84"/>
        <v>07:00</v>
      </c>
      <c r="I123">
        <f t="shared" si="89"/>
        <v>0</v>
      </c>
      <c r="J123" s="3">
        <f t="shared" si="90"/>
        <v>5</v>
      </c>
      <c r="K123" s="3">
        <f t="shared" si="85"/>
        <v>0</v>
      </c>
      <c r="L123" s="3">
        <f t="shared" si="86"/>
        <v>1</v>
      </c>
      <c r="M123" s="3">
        <f t="shared" si="87"/>
        <v>501</v>
      </c>
      <c r="N123" t="str">
        <f t="shared" si="91"/>
        <v>7'00</v>
      </c>
      <c r="O123" s="3" t="str">
        <f t="shared" si="88"/>
        <v/>
      </c>
      <c r="S123" t="str">
        <f t="shared" si="79"/>
        <v/>
      </c>
      <c r="T123" s="36">
        <f t="shared" si="92"/>
        <v>0</v>
      </c>
      <c r="AA123" s="36">
        <f t="shared" si="67"/>
        <v>13</v>
      </c>
      <c r="AB123" s="36">
        <f t="shared" si="68"/>
        <v>11</v>
      </c>
      <c r="AC123" s="36">
        <f t="shared" si="69"/>
        <v>1311</v>
      </c>
      <c r="AD123" s="28">
        <f t="shared" si="61"/>
        <v>1</v>
      </c>
      <c r="AE123" s="5" t="str">
        <f t="shared" si="70"/>
        <v>Ruta 13/16</v>
      </c>
      <c r="AF123" s="5" t="str">
        <f t="shared" si="71"/>
        <v>Opel Planta en Figueruelas</v>
      </c>
      <c r="AG123" s="15" t="str">
        <f t="shared" si="72"/>
        <v>07:30</v>
      </c>
      <c r="AH123" s="15"/>
      <c r="AI123" s="15"/>
      <c r="AJ123" s="15"/>
      <c r="AK123" s="5" t="str">
        <f t="shared" si="73"/>
        <v>C/ Orión, nº 8 (Pd. Bus)</v>
      </c>
      <c r="AL123" s="3">
        <f t="shared" si="74"/>
        <v>0</v>
      </c>
      <c r="AM123" s="3" t="str">
        <f t="shared" si="62"/>
        <v>1</v>
      </c>
      <c r="AN123" s="3" t="str">
        <f t="shared" si="63"/>
        <v>16</v>
      </c>
      <c r="AO123" s="3">
        <f t="shared" si="78"/>
        <v>11</v>
      </c>
      <c r="AP123" s="3">
        <f t="shared" si="66"/>
        <v>120</v>
      </c>
      <c r="AQ123" s="30">
        <f t="shared" si="75"/>
        <v>10</v>
      </c>
      <c r="AR123" s="30">
        <f t="shared" si="76"/>
        <v>5</v>
      </c>
      <c r="AS123" s="3">
        <f t="shared" si="77"/>
        <v>8</v>
      </c>
    </row>
    <row r="124" spans="1:45" x14ac:dyDescent="0.25">
      <c r="A124" s="57" t="s">
        <v>21</v>
      </c>
      <c r="B124" t="e">
        <f t="shared" si="80"/>
        <v>#VALUE!</v>
      </c>
      <c r="C124" t="e">
        <f t="shared" si="81"/>
        <v>#VALUE!</v>
      </c>
      <c r="D124" t="e">
        <f t="shared" si="82"/>
        <v>#VALUE!</v>
      </c>
      <c r="E124">
        <f t="shared" si="83"/>
        <v>26</v>
      </c>
      <c r="F124" s="1" t="str">
        <f t="shared" si="64"/>
        <v/>
      </c>
      <c r="G124" s="1" t="str">
        <f t="shared" si="65"/>
        <v/>
      </c>
      <c r="H124" s="1" t="str">
        <f t="shared" si="84"/>
        <v>:</v>
      </c>
      <c r="I124">
        <f t="shared" si="89"/>
        <v>0</v>
      </c>
      <c r="J124" s="3">
        <f t="shared" si="90"/>
        <v>5</v>
      </c>
      <c r="K124" s="3">
        <f t="shared" si="85"/>
        <v>0</v>
      </c>
      <c r="L124" s="3">
        <f t="shared" si="86"/>
        <v>1</v>
      </c>
      <c r="M124" s="3">
        <f t="shared" si="87"/>
        <v>501</v>
      </c>
      <c r="N124" t="str">
        <f t="shared" si="91"/>
        <v>Opel Planta en Figueruelas</v>
      </c>
      <c r="O124" s="3" t="str">
        <f t="shared" si="88"/>
        <v/>
      </c>
      <c r="S124" t="str">
        <f t="shared" si="79"/>
        <v/>
      </c>
      <c r="T124" s="36">
        <f t="shared" si="92"/>
        <v>0</v>
      </c>
      <c r="AA124" s="36">
        <f t="shared" si="67"/>
        <v>14</v>
      </c>
      <c r="AB124" s="36">
        <f t="shared" si="68"/>
        <v>0</v>
      </c>
      <c r="AC124" s="36">
        <f t="shared" si="69"/>
        <v>1400</v>
      </c>
      <c r="AD124" s="28">
        <f t="shared" si="61"/>
        <v>0</v>
      </c>
      <c r="AE124" s="5" t="str">
        <f t="shared" si="70"/>
        <v>Ruta 14/16</v>
      </c>
      <c r="AF124" s="5" t="str">
        <f t="shared" si="71"/>
        <v>Ruta 14/16</v>
      </c>
      <c r="AG124" s="15" t="str">
        <f t="shared" si="72"/>
        <v/>
      </c>
      <c r="AH124" s="15"/>
      <c r="AI124" s="15"/>
      <c r="AJ124" s="15"/>
      <c r="AK124" s="5" t="str">
        <f t="shared" si="73"/>
        <v/>
      </c>
      <c r="AL124" s="3">
        <f t="shared" si="74"/>
        <v>1</v>
      </c>
      <c r="AM124" s="3" t="str">
        <f t="shared" si="62"/>
        <v>1</v>
      </c>
      <c r="AN124" s="3" t="str">
        <f t="shared" si="63"/>
        <v>16</v>
      </c>
      <c r="AO124" s="3">
        <f t="shared" si="78"/>
        <v>0</v>
      </c>
      <c r="AP124" s="3">
        <f t="shared" si="66"/>
        <v>121</v>
      </c>
      <c r="AQ124" s="30">
        <f t="shared" si="75"/>
        <v>10</v>
      </c>
      <c r="AR124" s="30">
        <f t="shared" si="76"/>
        <v>5</v>
      </c>
      <c r="AS124" s="3">
        <f t="shared" si="77"/>
        <v>8</v>
      </c>
    </row>
    <row r="125" spans="1:45" x14ac:dyDescent="0.25">
      <c r="A125" s="57" t="s">
        <v>74</v>
      </c>
      <c r="B125" t="e">
        <f t="shared" si="80"/>
        <v>#VALUE!</v>
      </c>
      <c r="C125" t="e">
        <f t="shared" si="81"/>
        <v>#VALUE!</v>
      </c>
      <c r="D125" t="e">
        <f t="shared" si="82"/>
        <v>#VALUE!</v>
      </c>
      <c r="E125">
        <f t="shared" si="83"/>
        <v>50</v>
      </c>
      <c r="F125" s="1" t="str">
        <f t="shared" si="64"/>
        <v/>
      </c>
      <c r="G125" s="1" t="str">
        <f t="shared" si="65"/>
        <v/>
      </c>
      <c r="H125" s="1" t="str">
        <f t="shared" si="84"/>
        <v>:</v>
      </c>
      <c r="I125">
        <f t="shared" si="89"/>
        <v>0</v>
      </c>
      <c r="J125" s="3">
        <f t="shared" si="90"/>
        <v>5</v>
      </c>
      <c r="K125" s="3">
        <f t="shared" si="85"/>
        <v>1</v>
      </c>
      <c r="L125" s="3">
        <f t="shared" si="86"/>
        <v>2</v>
      </c>
      <c r="M125" s="3">
        <f t="shared" si="87"/>
        <v>502</v>
      </c>
      <c r="N125" t="str">
        <f t="shared" si="91"/>
        <v>Gómez de Avellaneda (esq. Saiz de Otero - Pd. Bus)</v>
      </c>
      <c r="O125" s="3" t="str">
        <f t="shared" si="88"/>
        <v>07:01</v>
      </c>
      <c r="S125" t="str">
        <f t="shared" si="79"/>
        <v>Pablo Ruiz Picasso (esq. Emilia Pardo Bazán)</v>
      </c>
      <c r="T125" s="36">
        <f t="shared" si="92"/>
        <v>0</v>
      </c>
      <c r="AA125" s="36">
        <f t="shared" si="67"/>
        <v>14</v>
      </c>
      <c r="AB125" s="36">
        <f t="shared" si="68"/>
        <v>1</v>
      </c>
      <c r="AC125" s="36">
        <f t="shared" si="69"/>
        <v>1401</v>
      </c>
      <c r="AD125" s="28">
        <f t="shared" si="61"/>
        <v>0</v>
      </c>
      <c r="AE125" s="5" t="str">
        <f t="shared" si="70"/>
        <v>Ruta 14/16</v>
      </c>
      <c r="AF125" s="5" t="str">
        <f t="shared" si="71"/>
        <v>Cesáreo Alierta, nº 22 (Pd. Bus)</v>
      </c>
      <c r="AG125" s="15" t="str">
        <f t="shared" si="72"/>
        <v>06:55</v>
      </c>
      <c r="AH125" s="15"/>
      <c r="AI125" s="15"/>
      <c r="AJ125" s="15"/>
      <c r="AK125" s="5" t="str">
        <f t="shared" si="73"/>
        <v>Opel Planta en Figueruelas</v>
      </c>
      <c r="AL125" s="3">
        <f t="shared" si="74"/>
        <v>0</v>
      </c>
      <c r="AM125" s="3" t="str">
        <f t="shared" si="62"/>
        <v>1</v>
      </c>
      <c r="AN125" s="3" t="str">
        <f t="shared" si="63"/>
        <v>16</v>
      </c>
      <c r="AO125" s="3">
        <f t="shared" si="78"/>
        <v>1</v>
      </c>
      <c r="AP125" s="3">
        <f t="shared" si="66"/>
        <v>122</v>
      </c>
      <c r="AQ125" s="30">
        <f t="shared" si="75"/>
        <v>10</v>
      </c>
      <c r="AR125" s="30">
        <f t="shared" si="76"/>
        <v>5</v>
      </c>
      <c r="AS125" s="3">
        <f t="shared" si="77"/>
        <v>8</v>
      </c>
    </row>
    <row r="126" spans="1:45" x14ac:dyDescent="0.25">
      <c r="A126" s="57" t="s">
        <v>326</v>
      </c>
      <c r="B126">
        <f t="shared" si="80"/>
        <v>2</v>
      </c>
      <c r="C126" t="e">
        <f t="shared" si="81"/>
        <v>#VALUE!</v>
      </c>
      <c r="D126">
        <f t="shared" si="82"/>
        <v>2</v>
      </c>
      <c r="E126">
        <f t="shared" si="83"/>
        <v>4</v>
      </c>
      <c r="F126" s="1">
        <f t="shared" si="64"/>
        <v>7</v>
      </c>
      <c r="G126" s="1">
        <f t="shared" si="65"/>
        <v>1</v>
      </c>
      <c r="H126" s="1" t="str">
        <f t="shared" si="84"/>
        <v>07:01</v>
      </c>
      <c r="I126">
        <f t="shared" si="89"/>
        <v>0</v>
      </c>
      <c r="J126" s="3">
        <f t="shared" si="90"/>
        <v>5</v>
      </c>
      <c r="K126" s="3">
        <f t="shared" si="85"/>
        <v>0</v>
      </c>
      <c r="L126" s="3">
        <f t="shared" si="86"/>
        <v>2</v>
      </c>
      <c r="M126" s="3">
        <f t="shared" si="87"/>
        <v>502</v>
      </c>
      <c r="N126" t="str">
        <f t="shared" si="91"/>
        <v>7'01</v>
      </c>
      <c r="O126" s="3" t="str">
        <f t="shared" si="88"/>
        <v/>
      </c>
      <c r="S126" t="str">
        <f t="shared" si="79"/>
        <v/>
      </c>
      <c r="T126" s="36">
        <f t="shared" si="92"/>
        <v>0</v>
      </c>
      <c r="AA126" s="36">
        <f t="shared" si="67"/>
        <v>14</v>
      </c>
      <c r="AB126" s="36">
        <f t="shared" si="68"/>
        <v>2</v>
      </c>
      <c r="AC126" s="36">
        <f t="shared" si="69"/>
        <v>1402</v>
      </c>
      <c r="AD126" s="28">
        <f t="shared" si="61"/>
        <v>0</v>
      </c>
      <c r="AE126" s="5" t="str">
        <f t="shared" si="70"/>
        <v>Ruta 14/16</v>
      </c>
      <c r="AF126" s="5" t="str">
        <f t="shared" si="71"/>
        <v>Cº de las Torres (Pza. Dr. A.Schweitzer - Pd. Bus)</v>
      </c>
      <c r="AG126" s="15" t="str">
        <f t="shared" si="72"/>
        <v>06:57</v>
      </c>
      <c r="AH126" s="15"/>
      <c r="AI126" s="15"/>
      <c r="AJ126" s="15"/>
      <c r="AK126" s="5" t="str">
        <f t="shared" si="73"/>
        <v>Cesáreo Alierta, nº 22 (Pd. Bus)</v>
      </c>
      <c r="AL126" s="3">
        <f t="shared" si="74"/>
        <v>0</v>
      </c>
      <c r="AM126" s="3" t="str">
        <f t="shared" si="62"/>
        <v>1</v>
      </c>
      <c r="AN126" s="3" t="str">
        <f t="shared" si="63"/>
        <v>16</v>
      </c>
      <c r="AO126" s="3">
        <f t="shared" si="78"/>
        <v>2</v>
      </c>
      <c r="AP126" s="3">
        <f t="shared" si="66"/>
        <v>123</v>
      </c>
      <c r="AQ126" s="30">
        <f t="shared" si="75"/>
        <v>10</v>
      </c>
      <c r="AR126" s="30">
        <f t="shared" si="76"/>
        <v>5</v>
      </c>
      <c r="AS126" s="3">
        <f t="shared" si="77"/>
        <v>8</v>
      </c>
    </row>
    <row r="127" spans="1:45" x14ac:dyDescent="0.25">
      <c r="A127" s="57" t="s">
        <v>73</v>
      </c>
      <c r="B127" t="e">
        <f t="shared" si="80"/>
        <v>#VALUE!</v>
      </c>
      <c r="C127" t="e">
        <f t="shared" si="81"/>
        <v>#VALUE!</v>
      </c>
      <c r="D127" t="e">
        <f t="shared" si="82"/>
        <v>#VALUE!</v>
      </c>
      <c r="E127">
        <f t="shared" si="83"/>
        <v>44</v>
      </c>
      <c r="F127" s="1" t="str">
        <f t="shared" si="64"/>
        <v/>
      </c>
      <c r="G127" s="1" t="str">
        <f t="shared" si="65"/>
        <v/>
      </c>
      <c r="H127" s="1" t="str">
        <f t="shared" si="84"/>
        <v>:</v>
      </c>
      <c r="I127">
        <f t="shared" si="89"/>
        <v>0</v>
      </c>
      <c r="J127" s="3">
        <f t="shared" si="90"/>
        <v>5</v>
      </c>
      <c r="K127" s="3">
        <f t="shared" si="85"/>
        <v>0</v>
      </c>
      <c r="L127" s="3">
        <f t="shared" si="86"/>
        <v>2</v>
      </c>
      <c r="M127" s="3">
        <f t="shared" si="87"/>
        <v>502</v>
      </c>
      <c r="N127" t="str">
        <f t="shared" si="91"/>
        <v>Pablo Ruiz Picasso (esq. Emilia Pardo Bazán)</v>
      </c>
      <c r="O127" s="3" t="str">
        <f t="shared" si="88"/>
        <v/>
      </c>
      <c r="S127" t="str">
        <f t="shared" si="79"/>
        <v/>
      </c>
      <c r="T127" s="36">
        <f t="shared" si="92"/>
        <v>0</v>
      </c>
      <c r="AA127" s="36">
        <f t="shared" si="67"/>
        <v>14</v>
      </c>
      <c r="AB127" s="36">
        <f t="shared" si="68"/>
        <v>3</v>
      </c>
      <c r="AC127" s="36">
        <f t="shared" si="69"/>
        <v>1403</v>
      </c>
      <c r="AD127" s="28">
        <f t="shared" si="61"/>
        <v>0</v>
      </c>
      <c r="AE127" s="5" t="str">
        <f t="shared" si="70"/>
        <v>Ruta 14/16</v>
      </c>
      <c r="AF127" s="5" t="str">
        <f t="shared" si="71"/>
        <v>Avenida Goya, nº 66 (Pd. Bus)</v>
      </c>
      <c r="AG127" s="15" t="str">
        <f t="shared" si="72"/>
        <v>06:59</v>
      </c>
      <c r="AH127" s="15"/>
      <c r="AI127" s="15"/>
      <c r="AJ127" s="15"/>
      <c r="AK127" s="5" t="str">
        <f t="shared" si="73"/>
        <v>Cº de las Torres (Pza. Dr. A.Schweitzer - Pd. Bus)</v>
      </c>
      <c r="AL127" s="3">
        <f t="shared" si="74"/>
        <v>0</v>
      </c>
      <c r="AM127" s="3" t="str">
        <f t="shared" si="62"/>
        <v>1</v>
      </c>
      <c r="AN127" s="3" t="str">
        <f t="shared" si="63"/>
        <v>16</v>
      </c>
      <c r="AO127" s="3">
        <f t="shared" si="78"/>
        <v>3</v>
      </c>
      <c r="AP127" s="3">
        <f t="shared" si="66"/>
        <v>124</v>
      </c>
      <c r="AQ127" s="30">
        <f t="shared" si="75"/>
        <v>10</v>
      </c>
      <c r="AR127" s="30">
        <f t="shared" si="76"/>
        <v>5</v>
      </c>
      <c r="AS127" s="3">
        <f t="shared" si="77"/>
        <v>8</v>
      </c>
    </row>
    <row r="128" spans="1:45" x14ac:dyDescent="0.25">
      <c r="A128" s="57" t="s">
        <v>75</v>
      </c>
      <c r="B128" t="e">
        <f t="shared" si="80"/>
        <v>#VALUE!</v>
      </c>
      <c r="C128">
        <f t="shared" si="81"/>
        <v>20</v>
      </c>
      <c r="D128">
        <f t="shared" si="82"/>
        <v>20</v>
      </c>
      <c r="E128">
        <f t="shared" si="83"/>
        <v>36</v>
      </c>
      <c r="F128" s="1" t="str">
        <f t="shared" si="64"/>
        <v/>
      </c>
      <c r="G128" s="1" t="str">
        <f t="shared" si="65"/>
        <v/>
      </c>
      <c r="H128" s="1" t="str">
        <f t="shared" si="84"/>
        <v>:</v>
      </c>
      <c r="I128">
        <f t="shared" si="89"/>
        <v>0</v>
      </c>
      <c r="J128" s="3">
        <f t="shared" si="90"/>
        <v>5</v>
      </c>
      <c r="K128" s="3">
        <f t="shared" si="85"/>
        <v>1</v>
      </c>
      <c r="L128" s="3">
        <f t="shared" si="86"/>
        <v>3</v>
      </c>
      <c r="M128" s="3">
        <f t="shared" si="87"/>
        <v>503</v>
      </c>
      <c r="N128" t="str">
        <f t="shared" si="91"/>
        <v>Gómez de Avellaneda, nº 23 (Pd. Bus)</v>
      </c>
      <c r="O128" s="3" t="str">
        <f t="shared" si="88"/>
        <v>07:02</v>
      </c>
      <c r="S128" t="str">
        <f t="shared" si="79"/>
        <v>Gómez de Avellaneda (esq. Saiz de Otero - Pd. Bus)</v>
      </c>
      <c r="T128" s="36">
        <f t="shared" si="92"/>
        <v>0</v>
      </c>
      <c r="AA128" s="36">
        <f t="shared" si="67"/>
        <v>14</v>
      </c>
      <c r="AB128" s="36">
        <f t="shared" si="68"/>
        <v>4</v>
      </c>
      <c r="AC128" s="36">
        <f t="shared" si="69"/>
        <v>1404</v>
      </c>
      <c r="AD128" s="28">
        <f t="shared" si="61"/>
        <v>0</v>
      </c>
      <c r="AE128" s="5" t="str">
        <f t="shared" si="70"/>
        <v>Ruta 14/16</v>
      </c>
      <c r="AF128" s="5" t="str">
        <f t="shared" si="71"/>
        <v>C/ Santander, nº 4</v>
      </c>
      <c r="AG128" s="15" t="str">
        <f t="shared" si="72"/>
        <v>07:01</v>
      </c>
      <c r="AH128" s="15"/>
      <c r="AI128" s="15"/>
      <c r="AJ128" s="15"/>
      <c r="AK128" s="5" t="str">
        <f t="shared" si="73"/>
        <v>Avenida Goya, nº 66 (Pd. Bus)</v>
      </c>
      <c r="AL128" s="3">
        <f t="shared" si="74"/>
        <v>0</v>
      </c>
      <c r="AM128" s="3" t="str">
        <f t="shared" si="62"/>
        <v>1</v>
      </c>
      <c r="AN128" s="3" t="str">
        <f t="shared" si="63"/>
        <v>16</v>
      </c>
      <c r="AO128" s="3">
        <f t="shared" si="78"/>
        <v>4</v>
      </c>
      <c r="AP128" s="3">
        <f t="shared" si="66"/>
        <v>125</v>
      </c>
      <c r="AQ128" s="30">
        <f t="shared" si="75"/>
        <v>10</v>
      </c>
      <c r="AR128" s="30">
        <f t="shared" si="76"/>
        <v>5</v>
      </c>
      <c r="AS128" s="3">
        <f t="shared" si="77"/>
        <v>8</v>
      </c>
    </row>
    <row r="129" spans="1:45" x14ac:dyDescent="0.25">
      <c r="A129" s="57" t="s">
        <v>302</v>
      </c>
      <c r="B129">
        <f t="shared" si="80"/>
        <v>2</v>
      </c>
      <c r="C129" t="e">
        <f t="shared" si="81"/>
        <v>#VALUE!</v>
      </c>
      <c r="D129">
        <f t="shared" si="82"/>
        <v>2</v>
      </c>
      <c r="E129">
        <f t="shared" si="83"/>
        <v>4</v>
      </c>
      <c r="F129" s="1">
        <f t="shared" si="64"/>
        <v>7</v>
      </c>
      <c r="G129" s="1">
        <f t="shared" si="65"/>
        <v>2</v>
      </c>
      <c r="H129" s="1" t="str">
        <f t="shared" si="84"/>
        <v>07:02</v>
      </c>
      <c r="I129">
        <f t="shared" si="89"/>
        <v>0</v>
      </c>
      <c r="J129" s="3">
        <f t="shared" si="90"/>
        <v>5</v>
      </c>
      <c r="K129" s="3">
        <f t="shared" si="85"/>
        <v>0</v>
      </c>
      <c r="L129" s="3">
        <f t="shared" si="86"/>
        <v>3</v>
      </c>
      <c r="M129" s="3">
        <f t="shared" si="87"/>
        <v>503</v>
      </c>
      <c r="N129" t="str">
        <f t="shared" si="91"/>
        <v>7'02</v>
      </c>
      <c r="O129" s="3" t="str">
        <f t="shared" si="88"/>
        <v/>
      </c>
      <c r="S129" t="str">
        <f t="shared" si="79"/>
        <v/>
      </c>
      <c r="T129" s="36">
        <f t="shared" si="92"/>
        <v>0</v>
      </c>
      <c r="AA129" s="36">
        <f t="shared" si="67"/>
        <v>14</v>
      </c>
      <c r="AB129" s="36">
        <f t="shared" si="68"/>
        <v>5</v>
      </c>
      <c r="AC129" s="36">
        <f t="shared" si="69"/>
        <v>1405</v>
      </c>
      <c r="AD129" s="28">
        <f t="shared" si="61"/>
        <v>0</v>
      </c>
      <c r="AE129" s="5" t="str">
        <f t="shared" si="70"/>
        <v>Ruta 14/16</v>
      </c>
      <c r="AF129" s="5" t="str">
        <f t="shared" si="71"/>
        <v>Plaza Roma (Mercadona)</v>
      </c>
      <c r="AG129" s="15" t="str">
        <f t="shared" si="72"/>
        <v>07:02</v>
      </c>
      <c r="AH129" s="15"/>
      <c r="AI129" s="15"/>
      <c r="AJ129" s="15"/>
      <c r="AK129" s="5" t="str">
        <f t="shared" si="73"/>
        <v>C/ Santander, nº 4</v>
      </c>
      <c r="AL129" s="3">
        <f t="shared" si="74"/>
        <v>0</v>
      </c>
      <c r="AM129" s="3" t="str">
        <f t="shared" si="62"/>
        <v>1</v>
      </c>
      <c r="AN129" s="3" t="str">
        <f t="shared" si="63"/>
        <v>16</v>
      </c>
      <c r="AO129" s="3">
        <f t="shared" si="78"/>
        <v>5</v>
      </c>
      <c r="AP129" s="3">
        <f t="shared" si="66"/>
        <v>126</v>
      </c>
      <c r="AQ129" s="30">
        <f t="shared" si="75"/>
        <v>10</v>
      </c>
      <c r="AR129" s="30">
        <f t="shared" si="76"/>
        <v>5</v>
      </c>
      <c r="AS129" s="3">
        <f t="shared" si="77"/>
        <v>8</v>
      </c>
    </row>
    <row r="130" spans="1:45" x14ac:dyDescent="0.25">
      <c r="A130" s="57" t="s">
        <v>74</v>
      </c>
      <c r="B130" t="e">
        <f t="shared" si="80"/>
        <v>#VALUE!</v>
      </c>
      <c r="C130" t="e">
        <f t="shared" si="81"/>
        <v>#VALUE!</v>
      </c>
      <c r="D130" t="e">
        <f t="shared" si="82"/>
        <v>#VALUE!</v>
      </c>
      <c r="E130">
        <f t="shared" si="83"/>
        <v>50</v>
      </c>
      <c r="F130" s="1" t="str">
        <f t="shared" si="64"/>
        <v/>
      </c>
      <c r="G130" s="1" t="str">
        <f t="shared" si="65"/>
        <v/>
      </c>
      <c r="H130" s="1" t="str">
        <f t="shared" si="84"/>
        <v>:</v>
      </c>
      <c r="I130">
        <f t="shared" si="89"/>
        <v>0</v>
      </c>
      <c r="J130" s="3">
        <f t="shared" si="90"/>
        <v>5</v>
      </c>
      <c r="K130" s="3">
        <f t="shared" si="85"/>
        <v>0</v>
      </c>
      <c r="L130" s="3">
        <f t="shared" si="86"/>
        <v>3</v>
      </c>
      <c r="M130" s="3">
        <f t="shared" si="87"/>
        <v>503</v>
      </c>
      <c r="N130" t="str">
        <f t="shared" si="91"/>
        <v>Gómez de Avellaneda (esq. Saiz de Otero - Pd. Bus)</v>
      </c>
      <c r="O130" s="3" t="str">
        <f t="shared" si="88"/>
        <v/>
      </c>
      <c r="S130" t="str">
        <f t="shared" si="79"/>
        <v/>
      </c>
      <c r="T130" s="36">
        <f t="shared" si="92"/>
        <v>0</v>
      </c>
      <c r="AA130" s="36">
        <f t="shared" si="67"/>
        <v>14</v>
      </c>
      <c r="AB130" s="36">
        <f t="shared" si="68"/>
        <v>6</v>
      </c>
      <c r="AC130" s="36">
        <f t="shared" si="69"/>
        <v>1406</v>
      </c>
      <c r="AD130" s="28">
        <f t="shared" si="61"/>
        <v>0</v>
      </c>
      <c r="AE130" s="5" t="str">
        <f t="shared" si="70"/>
        <v>Ruta 14/16</v>
      </c>
      <c r="AF130" s="5" t="str">
        <f t="shared" si="71"/>
        <v>Duquesa Villahermosa (esq. Don Pedro de Luna)</v>
      </c>
      <c r="AG130" s="15" t="str">
        <f t="shared" si="72"/>
        <v>07:04</v>
      </c>
      <c r="AH130" s="15"/>
      <c r="AI130" s="15"/>
      <c r="AJ130" s="15"/>
      <c r="AK130" s="5" t="str">
        <f t="shared" si="73"/>
        <v>Plaza Roma (Mercadona)</v>
      </c>
      <c r="AL130" s="3">
        <f t="shared" si="74"/>
        <v>0</v>
      </c>
      <c r="AM130" s="3" t="str">
        <f t="shared" si="62"/>
        <v>1</v>
      </c>
      <c r="AN130" s="3" t="str">
        <f t="shared" si="63"/>
        <v>16</v>
      </c>
      <c r="AO130" s="3">
        <f t="shared" si="78"/>
        <v>6</v>
      </c>
      <c r="AP130" s="3">
        <f t="shared" si="66"/>
        <v>127</v>
      </c>
      <c r="AQ130" s="30">
        <f t="shared" si="75"/>
        <v>10</v>
      </c>
      <c r="AR130" s="30">
        <f t="shared" si="76"/>
        <v>5</v>
      </c>
      <c r="AS130" s="3">
        <f t="shared" si="77"/>
        <v>8</v>
      </c>
    </row>
    <row r="131" spans="1:45" x14ac:dyDescent="0.25">
      <c r="A131" s="57" t="s">
        <v>76</v>
      </c>
      <c r="B131" t="e">
        <f t="shared" si="80"/>
        <v>#VALUE!</v>
      </c>
      <c r="C131" t="e">
        <f t="shared" si="81"/>
        <v>#VALUE!</v>
      </c>
      <c r="D131" t="e">
        <f t="shared" si="82"/>
        <v>#VALUE!</v>
      </c>
      <c r="E131">
        <f t="shared" si="83"/>
        <v>53</v>
      </c>
      <c r="F131" s="1" t="str">
        <f t="shared" si="64"/>
        <v/>
      </c>
      <c r="G131" s="1" t="str">
        <f t="shared" si="65"/>
        <v/>
      </c>
      <c r="H131" s="1" t="str">
        <f t="shared" si="84"/>
        <v>:</v>
      </c>
      <c r="I131">
        <f t="shared" si="89"/>
        <v>0</v>
      </c>
      <c r="J131" s="3">
        <f t="shared" si="90"/>
        <v>5</v>
      </c>
      <c r="K131" s="3">
        <f t="shared" si="85"/>
        <v>1</v>
      </c>
      <c r="L131" s="3">
        <f t="shared" si="86"/>
        <v>4</v>
      </c>
      <c r="M131" s="3">
        <f t="shared" si="87"/>
        <v>504</v>
      </c>
      <c r="N131" t="str">
        <f t="shared" si="91"/>
        <v>Cambio sentido M. Zambrano/G. Avellaneda (paso cebra)</v>
      </c>
      <c r="O131" s="3" t="str">
        <f t="shared" si="88"/>
        <v>07:03</v>
      </c>
      <c r="S131" t="str">
        <f t="shared" si="79"/>
        <v>Gómez de Avellaneda, nº 23 (Pd. Bus)</v>
      </c>
      <c r="T131" s="36">
        <f t="shared" si="92"/>
        <v>0</v>
      </c>
      <c r="AA131" s="36">
        <f t="shared" si="67"/>
        <v>14</v>
      </c>
      <c r="AB131" s="36">
        <f t="shared" si="68"/>
        <v>7</v>
      </c>
      <c r="AC131" s="36">
        <f t="shared" si="69"/>
        <v>1407</v>
      </c>
      <c r="AD131" s="28">
        <f t="shared" ref="AD131:AD152" si="93">IFERROR(IF(MATCH($AC131+1,$M:$M,0),0,1),1)</f>
        <v>1</v>
      </c>
      <c r="AE131" s="5" t="str">
        <f t="shared" si="70"/>
        <v>Ruta 14/16</v>
      </c>
      <c r="AF131" s="5" t="str">
        <f t="shared" si="71"/>
        <v>Opel Planta en Figueruelas</v>
      </c>
      <c r="AG131" s="15" t="str">
        <f t="shared" si="72"/>
        <v>07:30</v>
      </c>
      <c r="AH131" s="15"/>
      <c r="AI131" s="15"/>
      <c r="AJ131" s="15"/>
      <c r="AK131" s="5" t="str">
        <f t="shared" si="73"/>
        <v>Duquesa Villahermosa (esq. Don Pedro de Luna)</v>
      </c>
      <c r="AL131" s="3">
        <f t="shared" si="74"/>
        <v>0</v>
      </c>
      <c r="AM131" s="3" t="str">
        <f t="shared" ref="AM131:AM152" si="94">MID($AE131,$AR131+1,$AQ131-$AS131-1)</f>
        <v>1</v>
      </c>
      <c r="AN131" s="3" t="str">
        <f t="shared" ref="AN131:AN152" si="95">MID($AE131,$AS131+1,$AQ131-$AS131)</f>
        <v>16</v>
      </c>
      <c r="AO131" s="3">
        <f t="shared" si="78"/>
        <v>7</v>
      </c>
      <c r="AP131" s="3">
        <f t="shared" si="66"/>
        <v>128</v>
      </c>
      <c r="AQ131" s="30">
        <f t="shared" si="75"/>
        <v>10</v>
      </c>
      <c r="AR131" s="30">
        <f t="shared" si="76"/>
        <v>5</v>
      </c>
      <c r="AS131" s="3">
        <f t="shared" si="77"/>
        <v>8</v>
      </c>
    </row>
    <row r="132" spans="1:45" x14ac:dyDescent="0.25">
      <c r="A132" s="57" t="s">
        <v>313</v>
      </c>
      <c r="B132">
        <f t="shared" si="80"/>
        <v>2</v>
      </c>
      <c r="C132" t="e">
        <f t="shared" si="81"/>
        <v>#VALUE!</v>
      </c>
      <c r="D132">
        <f t="shared" si="82"/>
        <v>2</v>
      </c>
      <c r="E132">
        <f t="shared" si="83"/>
        <v>4</v>
      </c>
      <c r="F132" s="1">
        <f t="shared" ref="F132:F195" si="96">IFERROR(VALUE(LEFT($A132,$D132-1)),"")</f>
        <v>7</v>
      </c>
      <c r="G132" s="1">
        <f t="shared" ref="G132:G195" si="97">IFERROR(VALUE(RIGHT($A132,$E132-$D132)),"")</f>
        <v>3</v>
      </c>
      <c r="H132" s="1" t="str">
        <f t="shared" si="84"/>
        <v>07:03</v>
      </c>
      <c r="I132">
        <f t="shared" si="89"/>
        <v>0</v>
      </c>
      <c r="J132" s="3">
        <f t="shared" si="90"/>
        <v>5</v>
      </c>
      <c r="K132" s="3">
        <f t="shared" si="85"/>
        <v>0</v>
      </c>
      <c r="L132" s="3">
        <f t="shared" si="86"/>
        <v>4</v>
      </c>
      <c r="M132" s="3">
        <f t="shared" si="87"/>
        <v>504</v>
      </c>
      <c r="N132" t="str">
        <f t="shared" si="91"/>
        <v>7'03</v>
      </c>
      <c r="O132" s="3" t="str">
        <f t="shared" si="88"/>
        <v/>
      </c>
      <c r="S132" t="str">
        <f t="shared" si="79"/>
        <v/>
      </c>
      <c r="T132" s="36">
        <f t="shared" si="92"/>
        <v>0</v>
      </c>
      <c r="AA132" s="36">
        <f t="shared" si="67"/>
        <v>15</v>
      </c>
      <c r="AB132" s="36">
        <f t="shared" si="68"/>
        <v>0</v>
      </c>
      <c r="AC132" s="36">
        <f t="shared" si="69"/>
        <v>1500</v>
      </c>
      <c r="AD132" s="28">
        <f t="shared" si="93"/>
        <v>0</v>
      </c>
      <c r="AE132" s="5" t="str">
        <f t="shared" si="70"/>
        <v>Ruta 15/16</v>
      </c>
      <c r="AF132" s="5" t="str">
        <f t="shared" si="71"/>
        <v>Ruta 15/16</v>
      </c>
      <c r="AG132" s="15" t="str">
        <f t="shared" si="72"/>
        <v/>
      </c>
      <c r="AH132" s="15"/>
      <c r="AI132" s="15"/>
      <c r="AJ132" s="15"/>
      <c r="AK132" s="5" t="str">
        <f t="shared" si="73"/>
        <v/>
      </c>
      <c r="AL132" s="3">
        <f t="shared" si="74"/>
        <v>1</v>
      </c>
      <c r="AM132" s="3" t="str">
        <f t="shared" si="94"/>
        <v>1</v>
      </c>
      <c r="AN132" s="3" t="str">
        <f t="shared" si="95"/>
        <v>16</v>
      </c>
      <c r="AO132" s="3">
        <f t="shared" si="78"/>
        <v>0</v>
      </c>
      <c r="AP132" s="3">
        <f t="shared" si="66"/>
        <v>129</v>
      </c>
      <c r="AQ132" s="30">
        <f t="shared" si="75"/>
        <v>10</v>
      </c>
      <c r="AR132" s="30">
        <f t="shared" si="76"/>
        <v>5</v>
      </c>
      <c r="AS132" s="3">
        <f t="shared" si="77"/>
        <v>8</v>
      </c>
    </row>
    <row r="133" spans="1:45" x14ac:dyDescent="0.25">
      <c r="A133" s="57" t="s">
        <v>75</v>
      </c>
      <c r="B133" t="e">
        <f t="shared" si="80"/>
        <v>#VALUE!</v>
      </c>
      <c r="C133">
        <f t="shared" si="81"/>
        <v>20</v>
      </c>
      <c r="D133">
        <f t="shared" si="82"/>
        <v>20</v>
      </c>
      <c r="E133">
        <f t="shared" si="83"/>
        <v>36</v>
      </c>
      <c r="F133" s="1" t="str">
        <f t="shared" si="96"/>
        <v/>
      </c>
      <c r="G133" s="1" t="str">
        <f t="shared" si="97"/>
        <v/>
      </c>
      <c r="H133" s="1" t="str">
        <f t="shared" si="84"/>
        <v>:</v>
      </c>
      <c r="I133">
        <f t="shared" si="89"/>
        <v>0</v>
      </c>
      <c r="J133" s="3">
        <f t="shared" si="90"/>
        <v>5</v>
      </c>
      <c r="K133" s="3">
        <f t="shared" si="85"/>
        <v>0</v>
      </c>
      <c r="L133" s="3">
        <f t="shared" si="86"/>
        <v>4</v>
      </c>
      <c r="M133" s="3">
        <f t="shared" si="87"/>
        <v>504</v>
      </c>
      <c r="N133" t="str">
        <f t="shared" si="91"/>
        <v>Gómez de Avellaneda, nº 23 (Pd. Bus)</v>
      </c>
      <c r="O133" s="3" t="str">
        <f t="shared" si="88"/>
        <v/>
      </c>
      <c r="S133" t="str">
        <f t="shared" si="79"/>
        <v/>
      </c>
      <c r="T133" s="36">
        <f t="shared" si="92"/>
        <v>0</v>
      </c>
      <c r="AA133" s="36">
        <f t="shared" si="67"/>
        <v>15</v>
      </c>
      <c r="AB133" s="36">
        <f t="shared" si="68"/>
        <v>1</v>
      </c>
      <c r="AC133" s="36">
        <f t="shared" si="69"/>
        <v>1501</v>
      </c>
      <c r="AD133" s="28">
        <f t="shared" si="93"/>
        <v>0</v>
      </c>
      <c r="AE133" s="5" t="str">
        <f t="shared" si="70"/>
        <v>Ruta 15/16</v>
      </c>
      <c r="AF133" s="5" t="str">
        <f t="shared" si="71"/>
        <v>Plaza San Francisco (Kiosco Prensa - Pd. Bus)</v>
      </c>
      <c r="AG133" s="15" t="str">
        <f t="shared" si="72"/>
        <v>06:55</v>
      </c>
      <c r="AH133" s="15"/>
      <c r="AI133" s="15"/>
      <c r="AJ133" s="15"/>
      <c r="AK133" s="5" t="str">
        <f t="shared" si="73"/>
        <v>Opel Planta en Figueruelas</v>
      </c>
      <c r="AL133" s="3">
        <f t="shared" si="74"/>
        <v>0</v>
      </c>
      <c r="AM133" s="3" t="str">
        <f t="shared" si="94"/>
        <v>1</v>
      </c>
      <c r="AN133" s="3" t="str">
        <f t="shared" si="95"/>
        <v>16</v>
      </c>
      <c r="AO133" s="3">
        <f t="shared" si="78"/>
        <v>1</v>
      </c>
      <c r="AP133" s="3">
        <f t="shared" ref="AP133:AP152" si="98">AP132+1</f>
        <v>130</v>
      </c>
      <c r="AQ133" s="30">
        <f t="shared" si="75"/>
        <v>10</v>
      </c>
      <c r="AR133" s="30">
        <f t="shared" si="76"/>
        <v>5</v>
      </c>
      <c r="AS133" s="3">
        <f t="shared" si="77"/>
        <v>8</v>
      </c>
    </row>
    <row r="134" spans="1:45" x14ac:dyDescent="0.25">
      <c r="A134" s="57" t="s">
        <v>77</v>
      </c>
      <c r="B134" t="e">
        <f t="shared" si="80"/>
        <v>#VALUE!</v>
      </c>
      <c r="C134" t="e">
        <f t="shared" si="81"/>
        <v>#VALUE!</v>
      </c>
      <c r="D134" t="e">
        <f t="shared" si="82"/>
        <v>#VALUE!</v>
      </c>
      <c r="E134">
        <f t="shared" si="83"/>
        <v>38</v>
      </c>
      <c r="F134" s="1" t="str">
        <f t="shared" si="96"/>
        <v/>
      </c>
      <c r="G134" s="1" t="str">
        <f t="shared" si="97"/>
        <v/>
      </c>
      <c r="H134" s="1" t="str">
        <f t="shared" si="84"/>
        <v>:</v>
      </c>
      <c r="I134">
        <f t="shared" si="89"/>
        <v>0</v>
      </c>
      <c r="J134" s="3">
        <f t="shared" si="90"/>
        <v>5</v>
      </c>
      <c r="K134" s="3">
        <f t="shared" si="85"/>
        <v>1</v>
      </c>
      <c r="L134" s="3">
        <f t="shared" si="86"/>
        <v>5</v>
      </c>
      <c r="M134" s="3">
        <f t="shared" si="87"/>
        <v>505</v>
      </c>
      <c r="N134" t="str">
        <f t="shared" si="91"/>
        <v>María Zambrano (León Felipe - Pd. Bus)</v>
      </c>
      <c r="O134" s="3" t="str">
        <f t="shared" si="88"/>
        <v>07:04</v>
      </c>
      <c r="S134" t="str">
        <f t="shared" si="79"/>
        <v>Cambio sentido M. Zambrano/G. Avellaneda (paso cebra)</v>
      </c>
      <c r="T134" s="36">
        <f t="shared" si="92"/>
        <v>0</v>
      </c>
      <c r="AA134" s="36">
        <f t="shared" si="67"/>
        <v>15</v>
      </c>
      <c r="AB134" s="36">
        <f t="shared" si="68"/>
        <v>2</v>
      </c>
      <c r="AC134" s="36">
        <f t="shared" si="69"/>
        <v>1502</v>
      </c>
      <c r="AD134" s="28">
        <f t="shared" si="93"/>
        <v>0</v>
      </c>
      <c r="AE134" s="5" t="str">
        <f t="shared" si="70"/>
        <v>Ruta 15/16</v>
      </c>
      <c r="AF134" s="5" t="str">
        <f t="shared" si="71"/>
        <v>Condes de Aragón, nº 14 (Pd. Bus)</v>
      </c>
      <c r="AG134" s="15" t="str">
        <f t="shared" si="72"/>
        <v>06:58</v>
      </c>
      <c r="AH134" s="15"/>
      <c r="AI134" s="15"/>
      <c r="AJ134" s="15"/>
      <c r="AK134" s="5" t="str">
        <f t="shared" si="73"/>
        <v>Plaza San Francisco (Kiosco Prensa - Pd. Bus)</v>
      </c>
      <c r="AL134" s="3">
        <f t="shared" si="74"/>
        <v>0</v>
      </c>
      <c r="AM134" s="3" t="str">
        <f t="shared" si="94"/>
        <v>1</v>
      </c>
      <c r="AN134" s="3" t="str">
        <f t="shared" si="95"/>
        <v>16</v>
      </c>
      <c r="AO134" s="3">
        <f t="shared" si="78"/>
        <v>2</v>
      </c>
      <c r="AP134" s="3">
        <f t="shared" si="98"/>
        <v>131</v>
      </c>
      <c r="AQ134" s="30">
        <f t="shared" si="75"/>
        <v>10</v>
      </c>
      <c r="AR134" s="30">
        <f t="shared" si="76"/>
        <v>5</v>
      </c>
      <c r="AS134" s="3">
        <f t="shared" si="77"/>
        <v>8</v>
      </c>
    </row>
    <row r="135" spans="1:45" x14ac:dyDescent="0.25">
      <c r="A135" s="57" t="s">
        <v>304</v>
      </c>
      <c r="B135">
        <f t="shared" si="80"/>
        <v>2</v>
      </c>
      <c r="C135" t="e">
        <f t="shared" si="81"/>
        <v>#VALUE!</v>
      </c>
      <c r="D135">
        <f t="shared" si="82"/>
        <v>2</v>
      </c>
      <c r="E135">
        <f t="shared" si="83"/>
        <v>4</v>
      </c>
      <c r="F135" s="1">
        <f t="shared" si="96"/>
        <v>7</v>
      </c>
      <c r="G135" s="1">
        <f t="shared" si="97"/>
        <v>4</v>
      </c>
      <c r="H135" s="1" t="str">
        <f t="shared" si="84"/>
        <v>07:04</v>
      </c>
      <c r="I135">
        <f t="shared" si="89"/>
        <v>0</v>
      </c>
      <c r="J135" s="3">
        <f t="shared" si="90"/>
        <v>5</v>
      </c>
      <c r="K135" s="3">
        <f t="shared" si="85"/>
        <v>0</v>
      </c>
      <c r="L135" s="3">
        <f t="shared" si="86"/>
        <v>5</v>
      </c>
      <c r="M135" s="3">
        <f t="shared" si="87"/>
        <v>505</v>
      </c>
      <c r="N135" t="str">
        <f t="shared" si="91"/>
        <v>7'04</v>
      </c>
      <c r="O135" s="3" t="str">
        <f t="shared" si="88"/>
        <v/>
      </c>
      <c r="S135" t="str">
        <f t="shared" si="79"/>
        <v/>
      </c>
      <c r="T135" s="36">
        <f t="shared" si="92"/>
        <v>0</v>
      </c>
      <c r="AA135" s="36">
        <f t="shared" si="67"/>
        <v>15</v>
      </c>
      <c r="AB135" s="36">
        <f t="shared" si="68"/>
        <v>3</v>
      </c>
      <c r="AC135" s="36">
        <f t="shared" si="69"/>
        <v>1503</v>
      </c>
      <c r="AD135" s="28">
        <f t="shared" si="93"/>
        <v>0</v>
      </c>
      <c r="AE135" s="5" t="str">
        <f t="shared" si="70"/>
        <v>Ruta 15/16</v>
      </c>
      <c r="AF135" s="5" t="str">
        <f t="shared" si="71"/>
        <v>Juan Carlos I, nº 39</v>
      </c>
      <c r="AG135" s="15" t="str">
        <f t="shared" si="72"/>
        <v>07:00</v>
      </c>
      <c r="AH135" s="15"/>
      <c r="AI135" s="15"/>
      <c r="AJ135" s="15"/>
      <c r="AK135" s="5" t="str">
        <f t="shared" si="73"/>
        <v>Condes de Aragón, nº 14 (Pd. Bus)</v>
      </c>
      <c r="AL135" s="3">
        <f t="shared" si="74"/>
        <v>0</v>
      </c>
      <c r="AM135" s="3" t="str">
        <f t="shared" si="94"/>
        <v>1</v>
      </c>
      <c r="AN135" s="3" t="str">
        <f t="shared" si="95"/>
        <v>16</v>
      </c>
      <c r="AO135" s="3">
        <f t="shared" si="78"/>
        <v>3</v>
      </c>
      <c r="AP135" s="3">
        <f t="shared" si="98"/>
        <v>132</v>
      </c>
      <c r="AQ135" s="30">
        <f t="shared" si="75"/>
        <v>10</v>
      </c>
      <c r="AR135" s="30">
        <f t="shared" si="76"/>
        <v>5</v>
      </c>
      <c r="AS135" s="3">
        <f t="shared" si="77"/>
        <v>8</v>
      </c>
    </row>
    <row r="136" spans="1:45" x14ac:dyDescent="0.25">
      <c r="A136" s="57" t="s">
        <v>76</v>
      </c>
      <c r="B136" t="e">
        <f t="shared" si="80"/>
        <v>#VALUE!</v>
      </c>
      <c r="C136" t="e">
        <f t="shared" si="81"/>
        <v>#VALUE!</v>
      </c>
      <c r="D136" t="e">
        <f t="shared" si="82"/>
        <v>#VALUE!</v>
      </c>
      <c r="E136">
        <f t="shared" si="83"/>
        <v>53</v>
      </c>
      <c r="F136" s="1" t="str">
        <f t="shared" si="96"/>
        <v/>
      </c>
      <c r="G136" s="1" t="str">
        <f t="shared" si="97"/>
        <v/>
      </c>
      <c r="H136" s="1" t="str">
        <f t="shared" si="84"/>
        <v>:</v>
      </c>
      <c r="I136">
        <f t="shared" si="89"/>
        <v>0</v>
      </c>
      <c r="J136" s="3">
        <f t="shared" si="90"/>
        <v>5</v>
      </c>
      <c r="K136" s="3">
        <f t="shared" si="85"/>
        <v>0</v>
      </c>
      <c r="L136" s="3">
        <f t="shared" si="86"/>
        <v>5</v>
      </c>
      <c r="M136" s="3">
        <f t="shared" si="87"/>
        <v>505</v>
      </c>
      <c r="N136" t="str">
        <f t="shared" si="91"/>
        <v>Cambio sentido M. Zambrano/G. Avellaneda (paso cebra)</v>
      </c>
      <c r="O136" s="3" t="str">
        <f t="shared" si="88"/>
        <v/>
      </c>
      <c r="S136" t="str">
        <f t="shared" si="79"/>
        <v/>
      </c>
      <c r="T136" s="36">
        <f t="shared" si="92"/>
        <v>0</v>
      </c>
      <c r="AA136" s="36">
        <f t="shared" ref="AA136:AA151" si="99">IF(AD135&lt;&gt;1,AA135,AA135+1)</f>
        <v>15</v>
      </c>
      <c r="AB136" s="36">
        <f t="shared" ref="AB136:AB151" si="100">IF(AA136&lt;&gt;AA135,0,AB135+1)</f>
        <v>4</v>
      </c>
      <c r="AC136" s="36">
        <f t="shared" ref="AC136:AC151" si="101">AA136*100+AB136</f>
        <v>1504</v>
      </c>
      <c r="AD136" s="28">
        <f t="shared" si="93"/>
        <v>0</v>
      </c>
      <c r="AE136" s="5" t="str">
        <f t="shared" ref="AE136:AE151" si="102">INDEX(N:N,MATCH($AA136,$J:$J,0))</f>
        <v>Ruta 15/16</v>
      </c>
      <c r="AF136" s="5" t="str">
        <f t="shared" ref="AF136:AF151" si="103">IFERROR(INDEX(N:N,MATCH($AC136,$M:$M,0)),"")</f>
        <v>Juan Carlos I, nº 3</v>
      </c>
      <c r="AG136" s="15" t="str">
        <f t="shared" ref="AG136:AG151" si="104">IFERROR(INDEX(O:O,MATCH($AC136,$M:$M,0)),"")</f>
        <v>07:02</v>
      </c>
      <c r="AH136" s="15"/>
      <c r="AI136" s="15"/>
      <c r="AJ136" s="15"/>
      <c r="AK136" s="5" t="str">
        <f t="shared" ref="AK136:AK151" si="105">IFERROR(INDEX(S:S,MATCH($AC136,$M:$M,0)),"")</f>
        <v>Juan Carlos I, nº 39</v>
      </c>
      <c r="AL136" s="3">
        <f t="shared" ref="AL136:AL151" si="106">IF(AE136=AF136,1,0)</f>
        <v>0</v>
      </c>
      <c r="AM136" s="3" t="str">
        <f t="shared" si="94"/>
        <v>1</v>
      </c>
      <c r="AN136" s="3" t="str">
        <f t="shared" si="95"/>
        <v>16</v>
      </c>
      <c r="AO136" s="3">
        <f t="shared" si="78"/>
        <v>4</v>
      </c>
      <c r="AP136" s="3">
        <f t="shared" si="98"/>
        <v>133</v>
      </c>
      <c r="AQ136" s="30">
        <f t="shared" ref="AQ136:AQ151" si="107">LEN(AE136)</f>
        <v>10</v>
      </c>
      <c r="AR136" s="30">
        <f t="shared" ref="AR136:AR151" si="108">FIND(" ",AE136)</f>
        <v>5</v>
      </c>
      <c r="AS136" s="3">
        <f t="shared" ref="AS136:AS151" si="109">FIND("/",AE136)</f>
        <v>8</v>
      </c>
    </row>
    <row r="137" spans="1:45" x14ac:dyDescent="0.25">
      <c r="A137" s="57" t="s">
        <v>78</v>
      </c>
      <c r="B137" t="e">
        <f t="shared" si="80"/>
        <v>#VALUE!</v>
      </c>
      <c r="C137" t="e">
        <f t="shared" si="81"/>
        <v>#VALUE!</v>
      </c>
      <c r="D137" t="e">
        <f t="shared" si="82"/>
        <v>#VALUE!</v>
      </c>
      <c r="E137">
        <f t="shared" si="83"/>
        <v>39</v>
      </c>
      <c r="F137" s="1" t="str">
        <f t="shared" si="96"/>
        <v/>
      </c>
      <c r="G137" s="1" t="str">
        <f t="shared" si="97"/>
        <v/>
      </c>
      <c r="H137" s="1" t="str">
        <f t="shared" si="84"/>
        <v>:</v>
      </c>
      <c r="I137">
        <f t="shared" si="89"/>
        <v>0</v>
      </c>
      <c r="J137" s="3">
        <f t="shared" si="90"/>
        <v>5</v>
      </c>
      <c r="K137" s="3">
        <f t="shared" si="85"/>
        <v>1</v>
      </c>
      <c r="L137" s="3">
        <f t="shared" si="86"/>
        <v>6</v>
      </c>
      <c r="M137" s="3">
        <f t="shared" si="87"/>
        <v>506</v>
      </c>
      <c r="N137" t="str">
        <f t="shared" si="91"/>
        <v>María Zambrano (Pablo Neruda - Pd. Bus)</v>
      </c>
      <c r="O137" s="3" t="str">
        <f t="shared" si="88"/>
        <v>07:05</v>
      </c>
      <c r="S137" t="str">
        <f t="shared" si="79"/>
        <v>María Zambrano (León Felipe - Pd. Bus)</v>
      </c>
      <c r="T137" s="36">
        <f t="shared" si="92"/>
        <v>0</v>
      </c>
      <c r="AA137" s="36">
        <f t="shared" si="99"/>
        <v>15</v>
      </c>
      <c r="AB137" s="36">
        <f t="shared" si="100"/>
        <v>5</v>
      </c>
      <c r="AC137" s="36">
        <f t="shared" si="101"/>
        <v>1505</v>
      </c>
      <c r="AD137" s="28">
        <f t="shared" si="93"/>
        <v>0</v>
      </c>
      <c r="AE137" s="5" t="str">
        <f t="shared" si="102"/>
        <v>Ruta 15/16</v>
      </c>
      <c r="AF137" s="5" t="str">
        <f t="shared" si="103"/>
        <v>Vía Univérsitas, nº 44 (Pd. Bus)</v>
      </c>
      <c r="AG137" s="15" t="str">
        <f t="shared" si="104"/>
        <v>07:04</v>
      </c>
      <c r="AH137" s="15"/>
      <c r="AI137" s="15"/>
      <c r="AJ137" s="15"/>
      <c r="AK137" s="5" t="str">
        <f t="shared" si="105"/>
        <v>Juan Carlos I, nº 3</v>
      </c>
      <c r="AL137" s="3">
        <f t="shared" si="106"/>
        <v>0</v>
      </c>
      <c r="AM137" s="3" t="str">
        <f t="shared" si="94"/>
        <v>1</v>
      </c>
      <c r="AN137" s="3" t="str">
        <f t="shared" si="95"/>
        <v>16</v>
      </c>
      <c r="AO137" s="3">
        <f t="shared" ref="AO137:AO151" si="110">IF(AL137,0,AO136+1)</f>
        <v>5</v>
      </c>
      <c r="AP137" s="3">
        <f t="shared" si="98"/>
        <v>134</v>
      </c>
      <c r="AQ137" s="30">
        <f t="shared" si="107"/>
        <v>10</v>
      </c>
      <c r="AR137" s="30">
        <f t="shared" si="108"/>
        <v>5</v>
      </c>
      <c r="AS137" s="3">
        <f t="shared" si="109"/>
        <v>8</v>
      </c>
    </row>
    <row r="138" spans="1:45" x14ac:dyDescent="0.25">
      <c r="A138" s="57" t="s">
        <v>315</v>
      </c>
      <c r="B138">
        <f t="shared" si="80"/>
        <v>2</v>
      </c>
      <c r="C138" t="e">
        <f t="shared" si="81"/>
        <v>#VALUE!</v>
      </c>
      <c r="D138">
        <f t="shared" si="82"/>
        <v>2</v>
      </c>
      <c r="E138">
        <f t="shared" si="83"/>
        <v>4</v>
      </c>
      <c r="F138" s="1">
        <f t="shared" si="96"/>
        <v>7</v>
      </c>
      <c r="G138" s="1">
        <f t="shared" si="97"/>
        <v>5</v>
      </c>
      <c r="H138" s="1" t="str">
        <f t="shared" si="84"/>
        <v>07:05</v>
      </c>
      <c r="I138">
        <f t="shared" si="89"/>
        <v>0</v>
      </c>
      <c r="J138" s="3">
        <f t="shared" si="90"/>
        <v>5</v>
      </c>
      <c r="K138" s="3">
        <f t="shared" si="85"/>
        <v>0</v>
      </c>
      <c r="L138" s="3">
        <f t="shared" si="86"/>
        <v>6</v>
      </c>
      <c r="M138" s="3">
        <f t="shared" si="87"/>
        <v>506</v>
      </c>
      <c r="N138" t="str">
        <f t="shared" si="91"/>
        <v>7'05</v>
      </c>
      <c r="O138" s="3" t="str">
        <f t="shared" si="88"/>
        <v/>
      </c>
      <c r="S138" t="str">
        <f t="shared" ref="S138:S179" si="111">IF($K138,A140,IF(T138,A138,""))</f>
        <v/>
      </c>
      <c r="T138" s="36">
        <f t="shared" si="92"/>
        <v>0</v>
      </c>
      <c r="AA138" s="36">
        <f t="shared" si="99"/>
        <v>15</v>
      </c>
      <c r="AB138" s="36">
        <f t="shared" si="100"/>
        <v>6</v>
      </c>
      <c r="AC138" s="36">
        <f t="shared" si="101"/>
        <v>1506</v>
      </c>
      <c r="AD138" s="28">
        <f t="shared" si="93"/>
        <v>1</v>
      </c>
      <c r="AE138" s="5" t="str">
        <f t="shared" si="102"/>
        <v>Ruta 15/16</v>
      </c>
      <c r="AF138" s="5" t="str">
        <f t="shared" si="103"/>
        <v>Opel Planta en Figueruelas</v>
      </c>
      <c r="AG138" s="15" t="str">
        <f t="shared" si="104"/>
        <v>07:30</v>
      </c>
      <c r="AH138" s="15"/>
      <c r="AI138" s="15"/>
      <c r="AJ138" s="15"/>
      <c r="AK138" s="5" t="str">
        <f t="shared" si="105"/>
        <v>Vía Univérsitas, nº 44 (Pd. Bus)</v>
      </c>
      <c r="AL138" s="3">
        <f t="shared" si="106"/>
        <v>0</v>
      </c>
      <c r="AM138" s="3" t="str">
        <f t="shared" si="94"/>
        <v>1</v>
      </c>
      <c r="AN138" s="3" t="str">
        <f t="shared" si="95"/>
        <v>16</v>
      </c>
      <c r="AO138" s="3">
        <f t="shared" si="110"/>
        <v>6</v>
      </c>
      <c r="AP138" s="3">
        <f t="shared" si="98"/>
        <v>135</v>
      </c>
      <c r="AQ138" s="30">
        <f t="shared" si="107"/>
        <v>10</v>
      </c>
      <c r="AR138" s="30">
        <f t="shared" si="108"/>
        <v>5</v>
      </c>
      <c r="AS138" s="3">
        <f t="shared" si="109"/>
        <v>8</v>
      </c>
    </row>
    <row r="139" spans="1:45" x14ac:dyDescent="0.25">
      <c r="A139" s="57" t="s">
        <v>77</v>
      </c>
      <c r="B139" t="e">
        <f t="shared" ref="B139:B179" si="112">FIND($B$2,A139)</f>
        <v>#VALUE!</v>
      </c>
      <c r="C139" t="e">
        <f t="shared" ref="C139:C179" si="113">FIND($C$2,A139)</f>
        <v>#VALUE!</v>
      </c>
      <c r="D139" t="e">
        <f t="shared" ref="D139:D179" si="114">IFERROR(B139,C139)</f>
        <v>#VALUE!</v>
      </c>
      <c r="E139">
        <f t="shared" ref="E139:E179" si="115">LEN(A139)</f>
        <v>38</v>
      </c>
      <c r="F139" s="1" t="str">
        <f t="shared" si="96"/>
        <v/>
      </c>
      <c r="G139" s="1" t="str">
        <f t="shared" si="97"/>
        <v/>
      </c>
      <c r="H139" s="1" t="str">
        <f t="shared" ref="H139:H179" si="116">TEXT(F139,"00")&amp;":"&amp;TEXT(G139,"00")</f>
        <v>:</v>
      </c>
      <c r="I139">
        <f t="shared" si="89"/>
        <v>0</v>
      </c>
      <c r="J139" s="3">
        <f t="shared" si="90"/>
        <v>5</v>
      </c>
      <c r="K139" s="3">
        <f t="shared" ref="K139:K179" si="117">IF(AND(ISNUMBER(G140)),1,0)</f>
        <v>0</v>
      </c>
      <c r="L139" s="3">
        <f t="shared" ref="L139:L179" si="118">IF(I139=1,0,L138+K139+T139)</f>
        <v>6</v>
      </c>
      <c r="M139" s="3">
        <f t="shared" ref="M139:M179" si="119">J139*100+L139</f>
        <v>506</v>
      </c>
      <c r="N139" t="str">
        <f t="shared" si="91"/>
        <v>María Zambrano (León Felipe - Pd. Bus)</v>
      </c>
      <c r="O139" s="3" t="str">
        <f t="shared" ref="O139:O179" si="120">IF($K139,H140,"")</f>
        <v/>
      </c>
      <c r="S139" t="str">
        <f t="shared" si="111"/>
        <v/>
      </c>
      <c r="T139" s="36">
        <f t="shared" si="92"/>
        <v>0</v>
      </c>
      <c r="AA139" s="36">
        <f t="shared" si="99"/>
        <v>16</v>
      </c>
      <c r="AB139" s="36">
        <f t="shared" si="100"/>
        <v>0</v>
      </c>
      <c r="AC139" s="36">
        <f t="shared" si="101"/>
        <v>1600</v>
      </c>
      <c r="AD139" s="28">
        <f t="shared" si="93"/>
        <v>0</v>
      </c>
      <c r="AE139" s="5" t="str">
        <f t="shared" si="102"/>
        <v>Ruta 16/16</v>
      </c>
      <c r="AF139" s="5" t="str">
        <f t="shared" si="103"/>
        <v>Ruta 16/16</v>
      </c>
      <c r="AG139" s="15" t="str">
        <f t="shared" si="104"/>
        <v/>
      </c>
      <c r="AH139" s="15"/>
      <c r="AI139" s="15"/>
      <c r="AJ139" s="15"/>
      <c r="AK139" s="5" t="str">
        <f t="shared" si="105"/>
        <v/>
      </c>
      <c r="AL139" s="3">
        <f t="shared" si="106"/>
        <v>1</v>
      </c>
      <c r="AM139" s="3" t="str">
        <f t="shared" si="94"/>
        <v>1</v>
      </c>
      <c r="AN139" s="3" t="str">
        <f t="shared" si="95"/>
        <v>16</v>
      </c>
      <c r="AO139" s="3">
        <f t="shared" si="110"/>
        <v>0</v>
      </c>
      <c r="AP139" s="3">
        <f t="shared" si="98"/>
        <v>136</v>
      </c>
      <c r="AQ139" s="30">
        <f t="shared" si="107"/>
        <v>10</v>
      </c>
      <c r="AR139" s="30">
        <f t="shared" si="108"/>
        <v>5</v>
      </c>
      <c r="AS139" s="3">
        <f t="shared" si="109"/>
        <v>8</v>
      </c>
    </row>
    <row r="140" spans="1:45" x14ac:dyDescent="0.25">
      <c r="A140" s="57" t="s">
        <v>21</v>
      </c>
      <c r="B140" t="e">
        <f t="shared" si="112"/>
        <v>#VALUE!</v>
      </c>
      <c r="C140" t="e">
        <f t="shared" si="113"/>
        <v>#VALUE!</v>
      </c>
      <c r="D140" t="e">
        <f t="shared" si="114"/>
        <v>#VALUE!</v>
      </c>
      <c r="E140">
        <f t="shared" si="115"/>
        <v>26</v>
      </c>
      <c r="F140" s="1" t="str">
        <f t="shared" si="96"/>
        <v/>
      </c>
      <c r="G140" s="1" t="str">
        <f t="shared" si="97"/>
        <v/>
      </c>
      <c r="H140" s="1" t="str">
        <f t="shared" si="116"/>
        <v>:</v>
      </c>
      <c r="I140">
        <f t="shared" ref="I140:I179" si="121">IFERROR(FIND("Ruta",A140),0)</f>
        <v>0</v>
      </c>
      <c r="J140" s="3">
        <f t="shared" ref="J140:J179" si="122">I140+J139</f>
        <v>5</v>
      </c>
      <c r="K140" s="3">
        <f t="shared" si="117"/>
        <v>1</v>
      </c>
      <c r="L140" s="3">
        <f t="shared" si="118"/>
        <v>7</v>
      </c>
      <c r="M140" s="3">
        <f t="shared" si="119"/>
        <v>507</v>
      </c>
      <c r="N140" t="str">
        <f t="shared" ref="N140:N179" si="123">IF($J140,A140,IF(I140=1,A140,""))</f>
        <v>Opel Planta en Figueruelas</v>
      </c>
      <c r="O140" s="3" t="str">
        <f t="shared" si="120"/>
        <v>07:30</v>
      </c>
      <c r="S140" t="str">
        <f t="shared" si="111"/>
        <v>María Zambrano (Pablo Neruda - Pd. Bus)</v>
      </c>
      <c r="T140" s="36">
        <f t="shared" ref="T140:T179" si="124">IF(AND(NOT(ISNUMBER(D139)),NOT(ISNUMBER(D140)),NOT(ISNUMBER(D141)),NOT(ISNUMBER(D142))),1,0)</f>
        <v>0</v>
      </c>
      <c r="AA140" s="36">
        <f t="shared" si="99"/>
        <v>16</v>
      </c>
      <c r="AB140" s="36">
        <f t="shared" si="100"/>
        <v>1</v>
      </c>
      <c r="AC140" s="36">
        <f t="shared" si="101"/>
        <v>1601</v>
      </c>
      <c r="AD140" s="28">
        <f t="shared" si="93"/>
        <v>0</v>
      </c>
      <c r="AE140" s="5" t="str">
        <f t="shared" si="102"/>
        <v>Ruta 16/16</v>
      </c>
      <c r="AF140" s="5" t="str">
        <f t="shared" si="103"/>
        <v>Avd. Cañones de Zaragoza (esq. Avd. El cierzo)</v>
      </c>
      <c r="AG140" s="15" t="str">
        <f t="shared" si="104"/>
        <v>06:42</v>
      </c>
      <c r="AH140" s="15"/>
      <c r="AI140" s="15"/>
      <c r="AJ140" s="15"/>
      <c r="AK140" s="5" t="str">
        <f t="shared" si="105"/>
        <v>Opel Planta en Figueruelas</v>
      </c>
      <c r="AL140" s="3">
        <f t="shared" si="106"/>
        <v>0</v>
      </c>
      <c r="AM140" s="3" t="str">
        <f t="shared" si="94"/>
        <v>1</v>
      </c>
      <c r="AN140" s="3" t="str">
        <f t="shared" si="95"/>
        <v>16</v>
      </c>
      <c r="AO140" s="3">
        <f t="shared" si="110"/>
        <v>1</v>
      </c>
      <c r="AP140" s="3">
        <f t="shared" si="98"/>
        <v>137</v>
      </c>
      <c r="AQ140" s="30">
        <f t="shared" si="107"/>
        <v>10</v>
      </c>
      <c r="AR140" s="30">
        <f t="shared" si="108"/>
        <v>5</v>
      </c>
      <c r="AS140" s="3">
        <f t="shared" si="109"/>
        <v>8</v>
      </c>
    </row>
    <row r="141" spans="1:45" x14ac:dyDescent="0.25">
      <c r="A141" s="57" t="s">
        <v>308</v>
      </c>
      <c r="B141">
        <f t="shared" si="112"/>
        <v>2</v>
      </c>
      <c r="C141" t="e">
        <f t="shared" si="113"/>
        <v>#VALUE!</v>
      </c>
      <c r="D141">
        <f t="shared" si="114"/>
        <v>2</v>
      </c>
      <c r="E141">
        <f t="shared" si="115"/>
        <v>4</v>
      </c>
      <c r="F141" s="1">
        <f t="shared" si="96"/>
        <v>7</v>
      </c>
      <c r="G141" s="1">
        <f t="shared" si="97"/>
        <v>30</v>
      </c>
      <c r="H141" s="1" t="str">
        <f t="shared" si="116"/>
        <v>07:30</v>
      </c>
      <c r="I141">
        <f t="shared" si="121"/>
        <v>0</v>
      </c>
      <c r="J141" s="3">
        <f t="shared" si="122"/>
        <v>5</v>
      </c>
      <c r="K141" s="3">
        <f t="shared" si="117"/>
        <v>0</v>
      </c>
      <c r="L141" s="3">
        <f t="shared" si="118"/>
        <v>7</v>
      </c>
      <c r="M141" s="3">
        <f t="shared" si="119"/>
        <v>507</v>
      </c>
      <c r="N141" t="str">
        <f t="shared" si="123"/>
        <v>7'30</v>
      </c>
      <c r="O141" s="3" t="str">
        <f t="shared" si="120"/>
        <v/>
      </c>
      <c r="S141" t="str">
        <f t="shared" si="111"/>
        <v/>
      </c>
      <c r="T141" s="36">
        <f t="shared" si="124"/>
        <v>0</v>
      </c>
      <c r="AA141" s="36">
        <f t="shared" si="99"/>
        <v>16</v>
      </c>
      <c r="AB141" s="36">
        <f t="shared" si="100"/>
        <v>2</v>
      </c>
      <c r="AC141" s="36">
        <f t="shared" si="101"/>
        <v>1602</v>
      </c>
      <c r="AD141" s="28">
        <f t="shared" si="93"/>
        <v>0</v>
      </c>
      <c r="AE141" s="5" t="str">
        <f t="shared" si="102"/>
        <v>Ruta 16/16</v>
      </c>
      <c r="AF141" s="5" t="str">
        <f t="shared" si="103"/>
        <v>Paseo de Los Arqueros (esq. Peña Telera)</v>
      </c>
      <c r="AG141" s="15" t="str">
        <f t="shared" si="104"/>
        <v>06:43</v>
      </c>
      <c r="AH141" s="15"/>
      <c r="AI141" s="15"/>
      <c r="AJ141" s="15"/>
      <c r="AK141" s="5" t="str">
        <f t="shared" si="105"/>
        <v>Avd. Cañones de Zaragoza (esq. Avd. El cierzo)</v>
      </c>
      <c r="AL141" s="3">
        <f t="shared" si="106"/>
        <v>0</v>
      </c>
      <c r="AM141" s="3" t="str">
        <f t="shared" si="94"/>
        <v>1</v>
      </c>
      <c r="AN141" s="3" t="str">
        <f t="shared" si="95"/>
        <v>16</v>
      </c>
      <c r="AO141" s="3">
        <f t="shared" si="110"/>
        <v>2</v>
      </c>
      <c r="AP141" s="3">
        <f t="shared" si="98"/>
        <v>138</v>
      </c>
      <c r="AQ141" s="30">
        <f t="shared" si="107"/>
        <v>10</v>
      </c>
      <c r="AR141" s="30">
        <f t="shared" si="108"/>
        <v>5</v>
      </c>
      <c r="AS141" s="3">
        <f t="shared" si="109"/>
        <v>8</v>
      </c>
    </row>
    <row r="142" spans="1:45" x14ac:dyDescent="0.25">
      <c r="A142" s="57" t="s">
        <v>78</v>
      </c>
      <c r="B142" t="e">
        <f t="shared" si="112"/>
        <v>#VALUE!</v>
      </c>
      <c r="C142" t="e">
        <f t="shared" si="113"/>
        <v>#VALUE!</v>
      </c>
      <c r="D142" t="e">
        <f t="shared" si="114"/>
        <v>#VALUE!</v>
      </c>
      <c r="E142">
        <f t="shared" si="115"/>
        <v>39</v>
      </c>
      <c r="F142" s="1" t="str">
        <f t="shared" si="96"/>
        <v/>
      </c>
      <c r="G142" s="1" t="str">
        <f t="shared" si="97"/>
        <v/>
      </c>
      <c r="H142" s="1" t="str">
        <f t="shared" si="116"/>
        <v>:</v>
      </c>
      <c r="I142">
        <f t="shared" si="121"/>
        <v>0</v>
      </c>
      <c r="J142" s="3">
        <f t="shared" si="122"/>
        <v>5</v>
      </c>
      <c r="K142" s="3">
        <f t="shared" si="117"/>
        <v>0</v>
      </c>
      <c r="L142" s="3">
        <f t="shared" si="118"/>
        <v>7</v>
      </c>
      <c r="M142" s="3">
        <f t="shared" si="119"/>
        <v>507</v>
      </c>
      <c r="N142" t="str">
        <f t="shared" si="123"/>
        <v>María Zambrano (Pablo Neruda - Pd. Bus)</v>
      </c>
      <c r="O142" s="3" t="str">
        <f t="shared" si="120"/>
        <v/>
      </c>
      <c r="S142" t="str">
        <f t="shared" si="111"/>
        <v/>
      </c>
      <c r="T142" s="36">
        <f t="shared" si="124"/>
        <v>0</v>
      </c>
      <c r="AA142" s="36">
        <f t="shared" si="99"/>
        <v>16</v>
      </c>
      <c r="AB142" s="36">
        <f t="shared" si="100"/>
        <v>3</v>
      </c>
      <c r="AC142" s="36">
        <f t="shared" si="101"/>
        <v>1603</v>
      </c>
      <c r="AD142" s="28">
        <f t="shared" si="93"/>
        <v>0</v>
      </c>
      <c r="AE142" s="5" t="str">
        <f t="shared" si="102"/>
        <v>Ruta 16/16</v>
      </c>
      <c r="AF142" s="5" t="str">
        <f t="shared" si="103"/>
        <v>C/ Salomón y la Reina de Saba, nº 36</v>
      </c>
      <c r="AG142" s="15" t="str">
        <f t="shared" si="104"/>
        <v>06:44</v>
      </c>
      <c r="AH142" s="15"/>
      <c r="AI142" s="15"/>
      <c r="AJ142" s="15"/>
      <c r="AK142" s="5" t="str">
        <f t="shared" si="105"/>
        <v>Paseo de Los Arqueros (esq. Peña Telera)</v>
      </c>
      <c r="AL142" s="3">
        <f t="shared" si="106"/>
        <v>0</v>
      </c>
      <c r="AM142" s="3" t="str">
        <f t="shared" si="94"/>
        <v>1</v>
      </c>
      <c r="AN142" s="3" t="str">
        <f t="shared" si="95"/>
        <v>16</v>
      </c>
      <c r="AO142" s="3">
        <f t="shared" si="110"/>
        <v>3</v>
      </c>
      <c r="AP142" s="3">
        <f t="shared" si="98"/>
        <v>139</v>
      </c>
      <c r="AQ142" s="30">
        <f t="shared" si="107"/>
        <v>10</v>
      </c>
      <c r="AR142" s="30">
        <f t="shared" si="108"/>
        <v>5</v>
      </c>
      <c r="AS142" s="3">
        <f t="shared" si="109"/>
        <v>8</v>
      </c>
    </row>
    <row r="143" spans="1:45" x14ac:dyDescent="0.25">
      <c r="A143" s="57" t="s">
        <v>73</v>
      </c>
      <c r="B143" t="e">
        <f t="shared" si="112"/>
        <v>#VALUE!</v>
      </c>
      <c r="C143" t="e">
        <f t="shared" si="113"/>
        <v>#VALUE!</v>
      </c>
      <c r="D143" t="e">
        <f t="shared" si="114"/>
        <v>#VALUE!</v>
      </c>
      <c r="E143">
        <f t="shared" si="115"/>
        <v>44</v>
      </c>
      <c r="F143" s="1" t="str">
        <f t="shared" si="96"/>
        <v/>
      </c>
      <c r="G143" s="1" t="str">
        <f t="shared" si="97"/>
        <v/>
      </c>
      <c r="H143" s="1" t="str">
        <f t="shared" si="116"/>
        <v>:</v>
      </c>
      <c r="I143">
        <f t="shared" si="121"/>
        <v>0</v>
      </c>
      <c r="J143" s="3">
        <f t="shared" si="122"/>
        <v>5</v>
      </c>
      <c r="K143" s="3">
        <f t="shared" si="117"/>
        <v>0</v>
      </c>
      <c r="L143" s="3">
        <f t="shared" si="118"/>
        <v>8</v>
      </c>
      <c r="M143" s="3">
        <f t="shared" si="119"/>
        <v>508</v>
      </c>
      <c r="N143" t="str">
        <f t="shared" si="123"/>
        <v>Pablo Ruiz Picasso (esq. Emilia Pardo Bazán)</v>
      </c>
      <c r="O143" s="3" t="str">
        <f t="shared" si="120"/>
        <v/>
      </c>
      <c r="S143" t="str">
        <f t="shared" si="111"/>
        <v>Pablo Ruiz Picasso (esq. Emilia Pardo Bazán)</v>
      </c>
      <c r="T143" s="36">
        <f t="shared" si="124"/>
        <v>1</v>
      </c>
      <c r="AA143" s="36">
        <f t="shared" si="99"/>
        <v>16</v>
      </c>
      <c r="AB143" s="36">
        <f t="shared" si="100"/>
        <v>4</v>
      </c>
      <c r="AC143" s="36">
        <f t="shared" si="101"/>
        <v>1604</v>
      </c>
      <c r="AD143" s="28">
        <f t="shared" si="93"/>
        <v>0</v>
      </c>
      <c r="AE143" s="5" t="str">
        <f t="shared" si="102"/>
        <v>Ruta 16/16</v>
      </c>
      <c r="AF143" s="5" t="str">
        <f t="shared" si="103"/>
        <v>Avd. Casablanca (frente nº 26 - Telepizza)</v>
      </c>
      <c r="AG143" s="15" t="str">
        <f t="shared" si="104"/>
        <v>06:46</v>
      </c>
      <c r="AH143" s="15"/>
      <c r="AI143" s="15"/>
      <c r="AJ143" s="15"/>
      <c r="AK143" s="5" t="str">
        <f t="shared" si="105"/>
        <v>C/ Salomón y la Reina de Saba, nº 36</v>
      </c>
      <c r="AL143" s="3">
        <f t="shared" si="106"/>
        <v>0</v>
      </c>
      <c r="AM143" s="3" t="str">
        <f t="shared" si="94"/>
        <v>1</v>
      </c>
      <c r="AN143" s="3" t="str">
        <f t="shared" si="95"/>
        <v>16</v>
      </c>
      <c r="AO143" s="3">
        <f t="shared" si="110"/>
        <v>4</v>
      </c>
      <c r="AP143" s="3">
        <f t="shared" si="98"/>
        <v>140</v>
      </c>
      <c r="AQ143" s="30">
        <f t="shared" si="107"/>
        <v>10</v>
      </c>
      <c r="AR143" s="30">
        <f t="shared" si="108"/>
        <v>5</v>
      </c>
      <c r="AS143" s="3">
        <f t="shared" si="109"/>
        <v>8</v>
      </c>
    </row>
    <row r="144" spans="1:45" x14ac:dyDescent="0.25">
      <c r="A144" s="57" t="s">
        <v>646</v>
      </c>
      <c r="B144" t="e">
        <f t="shared" si="112"/>
        <v>#VALUE!</v>
      </c>
      <c r="C144" t="e">
        <f t="shared" si="113"/>
        <v>#VALUE!</v>
      </c>
      <c r="D144" t="e">
        <f t="shared" si="114"/>
        <v>#VALUE!</v>
      </c>
      <c r="E144">
        <f t="shared" si="115"/>
        <v>9</v>
      </c>
      <c r="F144" s="1" t="str">
        <f t="shared" si="96"/>
        <v/>
      </c>
      <c r="G144" s="1" t="str">
        <f t="shared" si="97"/>
        <v/>
      </c>
      <c r="H144" s="1" t="str">
        <f t="shared" si="116"/>
        <v>:</v>
      </c>
      <c r="I144">
        <f t="shared" si="121"/>
        <v>1</v>
      </c>
      <c r="J144" s="3">
        <f t="shared" si="122"/>
        <v>6</v>
      </c>
      <c r="K144" s="3">
        <f t="shared" si="117"/>
        <v>0</v>
      </c>
      <c r="L144" s="3">
        <f t="shared" si="118"/>
        <v>0</v>
      </c>
      <c r="M144" s="3">
        <f t="shared" si="119"/>
        <v>600</v>
      </c>
      <c r="N144" t="str">
        <f t="shared" si="123"/>
        <v>Ruta 6/16</v>
      </c>
      <c r="O144" s="3" t="str">
        <f t="shared" si="120"/>
        <v/>
      </c>
      <c r="S144" t="str">
        <f t="shared" si="111"/>
        <v/>
      </c>
      <c r="T144" s="36">
        <f t="shared" si="124"/>
        <v>0</v>
      </c>
      <c r="AA144" s="36">
        <f t="shared" si="99"/>
        <v>16</v>
      </c>
      <c r="AB144" s="36">
        <f t="shared" si="100"/>
        <v>5</v>
      </c>
      <c r="AC144" s="36">
        <f t="shared" si="101"/>
        <v>1605</v>
      </c>
      <c r="AD144" s="28">
        <f t="shared" si="93"/>
        <v>0</v>
      </c>
      <c r="AE144" s="5" t="str">
        <f t="shared" si="102"/>
        <v>Ruta 16/16</v>
      </c>
      <c r="AF144" s="5" t="str">
        <f t="shared" si="103"/>
        <v>C/ Viridiana, nº 26 (Pd. Bus)</v>
      </c>
      <c r="AG144" s="15" t="str">
        <f t="shared" si="104"/>
        <v>06:52</v>
      </c>
      <c r="AH144" s="15"/>
      <c r="AI144" s="15"/>
      <c r="AJ144" s="15"/>
      <c r="AK144" s="5" t="str">
        <f t="shared" si="105"/>
        <v>Avd. Casablanca (frente nº 26 - Telepizza)</v>
      </c>
      <c r="AL144" s="3">
        <f t="shared" si="106"/>
        <v>0</v>
      </c>
      <c r="AM144" s="3" t="str">
        <f t="shared" si="94"/>
        <v>1</v>
      </c>
      <c r="AN144" s="3" t="str">
        <f t="shared" si="95"/>
        <v>16</v>
      </c>
      <c r="AO144" s="3">
        <f t="shared" si="110"/>
        <v>5</v>
      </c>
      <c r="AP144" s="3">
        <f t="shared" si="98"/>
        <v>141</v>
      </c>
      <c r="AQ144" s="30">
        <f t="shared" si="107"/>
        <v>10</v>
      </c>
      <c r="AR144" s="30">
        <f t="shared" si="108"/>
        <v>5</v>
      </c>
      <c r="AS144" s="3">
        <f t="shared" si="109"/>
        <v>8</v>
      </c>
    </row>
    <row r="145" spans="1:45" x14ac:dyDescent="0.25">
      <c r="A145" s="57" t="s">
        <v>79</v>
      </c>
      <c r="B145" t="e">
        <f t="shared" si="112"/>
        <v>#VALUE!</v>
      </c>
      <c r="C145" t="e">
        <f t="shared" si="113"/>
        <v>#VALUE!</v>
      </c>
      <c r="D145" t="e">
        <f t="shared" si="114"/>
        <v>#VALUE!</v>
      </c>
      <c r="E145">
        <f t="shared" si="115"/>
        <v>39</v>
      </c>
      <c r="F145" s="1" t="str">
        <f t="shared" si="96"/>
        <v/>
      </c>
      <c r="G145" s="1" t="str">
        <f t="shared" si="97"/>
        <v/>
      </c>
      <c r="H145" s="1" t="str">
        <f t="shared" si="116"/>
        <v>:</v>
      </c>
      <c r="I145">
        <f t="shared" si="121"/>
        <v>0</v>
      </c>
      <c r="J145" s="3">
        <f t="shared" si="122"/>
        <v>6</v>
      </c>
      <c r="K145" s="3">
        <f t="shared" si="117"/>
        <v>1</v>
      </c>
      <c r="L145" s="3">
        <f t="shared" si="118"/>
        <v>1</v>
      </c>
      <c r="M145" s="3">
        <f t="shared" si="119"/>
        <v>601</v>
      </c>
      <c r="N145" t="str">
        <f t="shared" si="123"/>
        <v>Miguel Servet (frente nº 220 - Pd. Bus)</v>
      </c>
      <c r="O145" s="3" t="str">
        <f t="shared" si="120"/>
        <v>06:51</v>
      </c>
      <c r="S145" t="str">
        <f t="shared" si="111"/>
        <v>Opel Planta en Figueruelas</v>
      </c>
      <c r="T145" s="36">
        <f t="shared" si="124"/>
        <v>0</v>
      </c>
      <c r="AA145" s="36">
        <f t="shared" si="99"/>
        <v>16</v>
      </c>
      <c r="AB145" s="36">
        <f t="shared" si="100"/>
        <v>6</v>
      </c>
      <c r="AC145" s="36">
        <f t="shared" si="101"/>
        <v>1606</v>
      </c>
      <c r="AD145" s="28">
        <f t="shared" si="93"/>
        <v>0</v>
      </c>
      <c r="AE145" s="5" t="str">
        <f t="shared" si="102"/>
        <v>Ruta 16/16</v>
      </c>
      <c r="AF145" s="5" t="str">
        <f t="shared" si="103"/>
        <v>Paseo de los Olvidados, nº 49 (Pd. Bus)</v>
      </c>
      <c r="AG145" s="15" t="str">
        <f t="shared" si="104"/>
        <v>06:53</v>
      </c>
      <c r="AH145" s="15"/>
      <c r="AI145" s="15"/>
      <c r="AJ145" s="15"/>
      <c r="AK145" s="5" t="str">
        <f t="shared" si="105"/>
        <v>C/ Viridiana, nº 26 (Pd. Bus)</v>
      </c>
      <c r="AL145" s="3">
        <f t="shared" si="106"/>
        <v>0</v>
      </c>
      <c r="AM145" s="3" t="str">
        <f t="shared" si="94"/>
        <v>1</v>
      </c>
      <c r="AN145" s="3" t="str">
        <f t="shared" si="95"/>
        <v>16</v>
      </c>
      <c r="AO145" s="3">
        <f t="shared" si="110"/>
        <v>6</v>
      </c>
      <c r="AP145" s="3">
        <f t="shared" si="98"/>
        <v>142</v>
      </c>
      <c r="AQ145" s="30">
        <f t="shared" si="107"/>
        <v>10</v>
      </c>
      <c r="AR145" s="30">
        <f t="shared" si="108"/>
        <v>5</v>
      </c>
      <c r="AS145" s="3">
        <f t="shared" si="109"/>
        <v>8</v>
      </c>
    </row>
    <row r="146" spans="1:45" x14ac:dyDescent="0.25">
      <c r="A146" s="57" t="s">
        <v>310</v>
      </c>
      <c r="B146">
        <f t="shared" si="112"/>
        <v>2</v>
      </c>
      <c r="C146" t="e">
        <f t="shared" si="113"/>
        <v>#VALUE!</v>
      </c>
      <c r="D146">
        <f t="shared" si="114"/>
        <v>2</v>
      </c>
      <c r="E146">
        <f t="shared" si="115"/>
        <v>4</v>
      </c>
      <c r="F146" s="1">
        <f t="shared" si="96"/>
        <v>6</v>
      </c>
      <c r="G146" s="1">
        <f t="shared" si="97"/>
        <v>51</v>
      </c>
      <c r="H146" s="1" t="str">
        <f t="shared" si="116"/>
        <v>06:51</v>
      </c>
      <c r="I146">
        <f t="shared" si="121"/>
        <v>0</v>
      </c>
      <c r="J146" s="3">
        <f t="shared" si="122"/>
        <v>6</v>
      </c>
      <c r="K146" s="3">
        <f t="shared" si="117"/>
        <v>0</v>
      </c>
      <c r="L146" s="3">
        <f t="shared" si="118"/>
        <v>1</v>
      </c>
      <c r="M146" s="3">
        <f t="shared" si="119"/>
        <v>601</v>
      </c>
      <c r="N146" t="str">
        <f t="shared" si="123"/>
        <v>6'51</v>
      </c>
      <c r="O146" s="3" t="str">
        <f t="shared" si="120"/>
        <v/>
      </c>
      <c r="S146" t="str">
        <f t="shared" si="111"/>
        <v/>
      </c>
      <c r="T146" s="36">
        <f t="shared" si="124"/>
        <v>0</v>
      </c>
      <c r="AA146" s="36">
        <f t="shared" si="99"/>
        <v>16</v>
      </c>
      <c r="AB146" s="36">
        <f t="shared" si="100"/>
        <v>7</v>
      </c>
      <c r="AC146" s="36">
        <f t="shared" si="101"/>
        <v>1607</v>
      </c>
      <c r="AD146" s="28">
        <f t="shared" si="93"/>
        <v>0</v>
      </c>
      <c r="AE146" s="5" t="str">
        <f t="shared" si="102"/>
        <v>Ruta 16/16</v>
      </c>
      <c r="AF146" s="5" t="str">
        <f t="shared" si="103"/>
        <v>Paseo de los Olvidados, nº 23 (esq. Quimera del Oro)</v>
      </c>
      <c r="AG146" s="15" t="str">
        <f t="shared" si="104"/>
        <v>06:54</v>
      </c>
      <c r="AH146" s="15"/>
      <c r="AI146" s="15"/>
      <c r="AJ146" s="15"/>
      <c r="AK146" s="5" t="str">
        <f t="shared" si="105"/>
        <v>Paseo de los Olvidados, nº 49 (Pd. Bus)</v>
      </c>
      <c r="AL146" s="3">
        <f t="shared" si="106"/>
        <v>0</v>
      </c>
      <c r="AM146" s="3" t="str">
        <f t="shared" si="94"/>
        <v>1</v>
      </c>
      <c r="AN146" s="3" t="str">
        <f t="shared" si="95"/>
        <v>16</v>
      </c>
      <c r="AO146" s="3">
        <f t="shared" si="110"/>
        <v>7</v>
      </c>
      <c r="AP146" s="3">
        <f t="shared" si="98"/>
        <v>143</v>
      </c>
      <c r="AQ146" s="30">
        <f t="shared" si="107"/>
        <v>10</v>
      </c>
      <c r="AR146" s="30">
        <f t="shared" si="108"/>
        <v>5</v>
      </c>
      <c r="AS146" s="3">
        <f t="shared" si="109"/>
        <v>8</v>
      </c>
    </row>
    <row r="147" spans="1:45" x14ac:dyDescent="0.25">
      <c r="A147" s="13" t="s">
        <v>21</v>
      </c>
      <c r="B147" t="e">
        <f t="shared" si="112"/>
        <v>#VALUE!</v>
      </c>
      <c r="C147" t="e">
        <f t="shared" si="113"/>
        <v>#VALUE!</v>
      </c>
      <c r="D147" t="e">
        <f t="shared" si="114"/>
        <v>#VALUE!</v>
      </c>
      <c r="E147">
        <f t="shared" si="115"/>
        <v>26</v>
      </c>
      <c r="F147" s="1" t="str">
        <f t="shared" si="96"/>
        <v/>
      </c>
      <c r="G147" s="1" t="str">
        <f t="shared" si="97"/>
        <v/>
      </c>
      <c r="H147" s="1" t="str">
        <f t="shared" si="116"/>
        <v>:</v>
      </c>
      <c r="I147">
        <f t="shared" si="121"/>
        <v>0</v>
      </c>
      <c r="J147" s="3">
        <f t="shared" si="122"/>
        <v>6</v>
      </c>
      <c r="K147" s="3">
        <f t="shared" si="117"/>
        <v>0</v>
      </c>
      <c r="L147" s="3">
        <f t="shared" si="118"/>
        <v>1</v>
      </c>
      <c r="M147" s="3">
        <f t="shared" si="119"/>
        <v>601</v>
      </c>
      <c r="N147" t="str">
        <f t="shared" si="123"/>
        <v>Opel Planta en Figueruelas</v>
      </c>
      <c r="O147" s="3" t="str">
        <f t="shared" si="120"/>
        <v/>
      </c>
      <c r="S147" t="str">
        <f t="shared" si="111"/>
        <v/>
      </c>
      <c r="T147" s="36">
        <f t="shared" si="124"/>
        <v>0</v>
      </c>
      <c r="AA147" s="36">
        <f t="shared" si="99"/>
        <v>16</v>
      </c>
      <c r="AB147" s="36">
        <f t="shared" si="100"/>
        <v>8</v>
      </c>
      <c r="AC147" s="36">
        <f t="shared" si="101"/>
        <v>1608</v>
      </c>
      <c r="AD147" s="28">
        <f t="shared" si="93"/>
        <v>0</v>
      </c>
      <c r="AE147" s="5" t="str">
        <f t="shared" si="102"/>
        <v>Ruta 16/16</v>
      </c>
      <c r="AF147" s="5" t="str">
        <f t="shared" si="103"/>
        <v>Cantando bajo la lluvia (esq. Manhattan)</v>
      </c>
      <c r="AG147" s="15" t="str">
        <f t="shared" si="104"/>
        <v>06:55</v>
      </c>
      <c r="AH147" s="15"/>
      <c r="AI147" s="15"/>
      <c r="AJ147" s="15"/>
      <c r="AK147" s="5" t="str">
        <f t="shared" si="105"/>
        <v>Paseo de los Olvidados, nº 23 (esq. Quimera del Oro)</v>
      </c>
      <c r="AL147" s="3">
        <f t="shared" si="106"/>
        <v>0</v>
      </c>
      <c r="AM147" s="3" t="str">
        <f t="shared" si="94"/>
        <v>1</v>
      </c>
      <c r="AN147" s="3" t="str">
        <f t="shared" si="95"/>
        <v>16</v>
      </c>
      <c r="AO147" s="3">
        <f t="shared" si="110"/>
        <v>8</v>
      </c>
      <c r="AP147" s="3">
        <f t="shared" si="98"/>
        <v>144</v>
      </c>
      <c r="AQ147" s="30">
        <f t="shared" si="107"/>
        <v>10</v>
      </c>
      <c r="AR147" s="30">
        <f t="shared" si="108"/>
        <v>5</v>
      </c>
      <c r="AS147" s="3">
        <f t="shared" si="109"/>
        <v>8</v>
      </c>
    </row>
    <row r="148" spans="1:45" x14ac:dyDescent="0.25">
      <c r="A148" s="13" t="s">
        <v>83</v>
      </c>
      <c r="B148" t="e">
        <f t="shared" si="112"/>
        <v>#VALUE!</v>
      </c>
      <c r="C148">
        <f t="shared" si="113"/>
        <v>14</v>
      </c>
      <c r="D148">
        <f t="shared" si="114"/>
        <v>14</v>
      </c>
      <c r="E148">
        <f t="shared" si="115"/>
        <v>31</v>
      </c>
      <c r="F148" s="1" t="str">
        <f t="shared" si="96"/>
        <v/>
      </c>
      <c r="G148" s="1" t="str">
        <f t="shared" si="97"/>
        <v/>
      </c>
      <c r="H148" s="1" t="str">
        <f t="shared" si="116"/>
        <v>:</v>
      </c>
      <c r="I148">
        <f t="shared" si="121"/>
        <v>0</v>
      </c>
      <c r="J148" s="3">
        <f t="shared" si="122"/>
        <v>6</v>
      </c>
      <c r="K148" s="3">
        <f t="shared" si="117"/>
        <v>1</v>
      </c>
      <c r="L148" s="3">
        <f t="shared" si="118"/>
        <v>2</v>
      </c>
      <c r="M148" s="3">
        <f t="shared" si="119"/>
        <v>602</v>
      </c>
      <c r="N148" t="str">
        <f t="shared" si="123"/>
        <v>Miguel Servet, nº 101 (Pd. Bus)</v>
      </c>
      <c r="O148" s="3" t="str">
        <f t="shared" si="120"/>
        <v>06:52</v>
      </c>
      <c r="S148" t="str">
        <f t="shared" si="111"/>
        <v>Miguel Servet (frente nº 220 - Pd. Bus)</v>
      </c>
      <c r="T148" s="36">
        <f t="shared" si="124"/>
        <v>0</v>
      </c>
      <c r="AA148" s="36">
        <f t="shared" si="99"/>
        <v>16</v>
      </c>
      <c r="AB148" s="36">
        <f t="shared" si="100"/>
        <v>9</v>
      </c>
      <c r="AC148" s="36">
        <f t="shared" si="101"/>
        <v>1609</v>
      </c>
      <c r="AD148" s="28">
        <f t="shared" si="93"/>
        <v>0</v>
      </c>
      <c r="AE148" s="5" t="str">
        <f t="shared" si="102"/>
        <v>Ruta 16/16</v>
      </c>
      <c r="AF148" s="5" t="str">
        <f t="shared" si="103"/>
        <v>Cantando bajo la lluvia (esq. Lista de Schindler)</v>
      </c>
      <c r="AG148" s="15" t="str">
        <f t="shared" si="104"/>
        <v>06:56</v>
      </c>
      <c r="AH148" s="15"/>
      <c r="AI148" s="15"/>
      <c r="AJ148" s="15"/>
      <c r="AK148" s="5" t="str">
        <f t="shared" si="105"/>
        <v>Cantando bajo la lluvia (esq. Manhattan)</v>
      </c>
      <c r="AL148" s="3">
        <f t="shared" si="106"/>
        <v>0</v>
      </c>
      <c r="AM148" s="3" t="str">
        <f t="shared" si="94"/>
        <v>1</v>
      </c>
      <c r="AN148" s="3" t="str">
        <f t="shared" si="95"/>
        <v>16</v>
      </c>
      <c r="AO148" s="3">
        <f t="shared" si="110"/>
        <v>9</v>
      </c>
      <c r="AP148" s="3">
        <f t="shared" si="98"/>
        <v>145</v>
      </c>
      <c r="AQ148" s="30">
        <f t="shared" si="107"/>
        <v>10</v>
      </c>
      <c r="AR148" s="30">
        <f t="shared" si="108"/>
        <v>5</v>
      </c>
      <c r="AS148" s="3">
        <f t="shared" si="109"/>
        <v>8</v>
      </c>
    </row>
    <row r="149" spans="1:45" x14ac:dyDescent="0.25">
      <c r="A149" s="13" t="s">
        <v>291</v>
      </c>
      <c r="B149">
        <f t="shared" si="112"/>
        <v>2</v>
      </c>
      <c r="C149" t="e">
        <f t="shared" si="113"/>
        <v>#VALUE!</v>
      </c>
      <c r="D149">
        <f t="shared" si="114"/>
        <v>2</v>
      </c>
      <c r="E149">
        <f t="shared" si="115"/>
        <v>4</v>
      </c>
      <c r="F149" s="1">
        <f t="shared" si="96"/>
        <v>6</v>
      </c>
      <c r="G149" s="1">
        <f t="shared" si="97"/>
        <v>52</v>
      </c>
      <c r="H149" s="1" t="str">
        <f t="shared" si="116"/>
        <v>06:52</v>
      </c>
      <c r="I149">
        <f t="shared" si="121"/>
        <v>0</v>
      </c>
      <c r="J149" s="3">
        <f t="shared" si="122"/>
        <v>6</v>
      </c>
      <c r="K149" s="3">
        <f t="shared" si="117"/>
        <v>0</v>
      </c>
      <c r="L149" s="3">
        <f t="shared" si="118"/>
        <v>2</v>
      </c>
      <c r="M149" s="3">
        <f t="shared" si="119"/>
        <v>602</v>
      </c>
      <c r="N149" t="str">
        <f t="shared" si="123"/>
        <v>6'52</v>
      </c>
      <c r="O149" s="3" t="str">
        <f t="shared" si="120"/>
        <v/>
      </c>
      <c r="S149" t="str">
        <f t="shared" si="111"/>
        <v/>
      </c>
      <c r="T149" s="36">
        <f t="shared" si="124"/>
        <v>0</v>
      </c>
      <c r="AA149" s="36">
        <f t="shared" si="99"/>
        <v>16</v>
      </c>
      <c r="AB149" s="36">
        <f t="shared" si="100"/>
        <v>10</v>
      </c>
      <c r="AC149" s="36">
        <f t="shared" si="101"/>
        <v>1610</v>
      </c>
      <c r="AD149" s="28">
        <f t="shared" si="93"/>
        <v>0</v>
      </c>
      <c r="AE149" s="5" t="str">
        <f t="shared" si="102"/>
        <v>Ruta 16/16</v>
      </c>
      <c r="AF149" s="5" t="str">
        <f t="shared" si="103"/>
        <v>Avd. Ilustración (esq. Tomás de Anzano - Pd. Bus)</v>
      </c>
      <c r="AG149" s="15" t="str">
        <f t="shared" si="104"/>
        <v>06:57</v>
      </c>
      <c r="AH149" s="15"/>
      <c r="AI149" s="15"/>
      <c r="AJ149" s="15"/>
      <c r="AK149" s="5" t="str">
        <f t="shared" si="105"/>
        <v>Cantando bajo la lluvia (esq. Lista de Schindler)</v>
      </c>
      <c r="AL149" s="3">
        <f t="shared" si="106"/>
        <v>0</v>
      </c>
      <c r="AM149" s="3" t="str">
        <f t="shared" si="94"/>
        <v>1</v>
      </c>
      <c r="AN149" s="3" t="str">
        <f t="shared" si="95"/>
        <v>16</v>
      </c>
      <c r="AO149" s="3">
        <f t="shared" si="110"/>
        <v>10</v>
      </c>
      <c r="AP149" s="3">
        <f t="shared" si="98"/>
        <v>146</v>
      </c>
      <c r="AQ149" s="30">
        <f t="shared" si="107"/>
        <v>10</v>
      </c>
      <c r="AR149" s="30">
        <f t="shared" si="108"/>
        <v>5</v>
      </c>
      <c r="AS149" s="3">
        <f t="shared" si="109"/>
        <v>8</v>
      </c>
    </row>
    <row r="150" spans="1:45" x14ac:dyDescent="0.25">
      <c r="A150" s="13" t="s">
        <v>79</v>
      </c>
      <c r="B150" t="e">
        <f t="shared" si="112"/>
        <v>#VALUE!</v>
      </c>
      <c r="C150" t="e">
        <f t="shared" si="113"/>
        <v>#VALUE!</v>
      </c>
      <c r="D150" t="e">
        <f t="shared" si="114"/>
        <v>#VALUE!</v>
      </c>
      <c r="E150">
        <f t="shared" si="115"/>
        <v>39</v>
      </c>
      <c r="F150" s="1" t="str">
        <f t="shared" si="96"/>
        <v/>
      </c>
      <c r="G150" s="1" t="str">
        <f t="shared" si="97"/>
        <v/>
      </c>
      <c r="H150" s="1" t="str">
        <f t="shared" si="116"/>
        <v>:</v>
      </c>
      <c r="I150">
        <f t="shared" si="121"/>
        <v>0</v>
      </c>
      <c r="J150" s="3">
        <f t="shared" si="122"/>
        <v>6</v>
      </c>
      <c r="K150" s="3">
        <f t="shared" si="117"/>
        <v>0</v>
      </c>
      <c r="L150" s="3">
        <f t="shared" si="118"/>
        <v>2</v>
      </c>
      <c r="M150" s="3">
        <f t="shared" si="119"/>
        <v>602</v>
      </c>
      <c r="N150" t="str">
        <f t="shared" si="123"/>
        <v>Miguel Servet (frente nº 220 - Pd. Bus)</v>
      </c>
      <c r="O150" s="3" t="str">
        <f t="shared" si="120"/>
        <v/>
      </c>
      <c r="S150" t="str">
        <f t="shared" si="111"/>
        <v/>
      </c>
      <c r="T150" s="36">
        <f t="shared" si="124"/>
        <v>0</v>
      </c>
      <c r="AA150" s="36">
        <f t="shared" si="99"/>
        <v>16</v>
      </c>
      <c r="AB150" s="36">
        <f t="shared" si="100"/>
        <v>11</v>
      </c>
      <c r="AC150" s="36">
        <f t="shared" si="101"/>
        <v>1611</v>
      </c>
      <c r="AD150" s="28">
        <f t="shared" si="93"/>
        <v>0</v>
      </c>
      <c r="AE150" s="5" t="str">
        <f t="shared" si="102"/>
        <v>Ruta 16/16</v>
      </c>
      <c r="AF150" s="5" t="str">
        <f t="shared" si="103"/>
        <v>Avd. Ilustración, nº 32 (Pd. Bus esq. C/ Ibón)</v>
      </c>
      <c r="AG150" s="15" t="str">
        <f t="shared" si="104"/>
        <v>06:58</v>
      </c>
      <c r="AH150" s="15"/>
      <c r="AI150" s="15"/>
      <c r="AJ150" s="15"/>
      <c r="AK150" s="5" t="str">
        <f t="shared" si="105"/>
        <v>Avd. Ilustración (esq. Tomás de Anzano - Pd. Bus)</v>
      </c>
      <c r="AL150" s="3">
        <f t="shared" si="106"/>
        <v>0</v>
      </c>
      <c r="AM150" s="3" t="str">
        <f t="shared" si="94"/>
        <v>1</v>
      </c>
      <c r="AN150" s="3" t="str">
        <f t="shared" si="95"/>
        <v>16</v>
      </c>
      <c r="AO150" s="3">
        <f t="shared" si="110"/>
        <v>11</v>
      </c>
      <c r="AP150" s="3">
        <f t="shared" si="98"/>
        <v>147</v>
      </c>
      <c r="AQ150" s="30">
        <f t="shared" si="107"/>
        <v>10</v>
      </c>
      <c r="AR150" s="30">
        <f t="shared" si="108"/>
        <v>5</v>
      </c>
      <c r="AS150" s="3">
        <f t="shared" si="109"/>
        <v>8</v>
      </c>
    </row>
    <row r="151" spans="1:45" x14ac:dyDescent="0.25">
      <c r="A151" s="13" t="s">
        <v>87</v>
      </c>
      <c r="B151" t="e">
        <f t="shared" si="112"/>
        <v>#VALUE!</v>
      </c>
      <c r="C151">
        <f t="shared" si="113"/>
        <v>14</v>
      </c>
      <c r="D151">
        <f t="shared" si="114"/>
        <v>14</v>
      </c>
      <c r="E151">
        <f t="shared" si="115"/>
        <v>33</v>
      </c>
      <c r="F151" s="1" t="str">
        <f t="shared" si="96"/>
        <v/>
      </c>
      <c r="G151" s="1" t="str">
        <f t="shared" si="97"/>
        <v/>
      </c>
      <c r="H151" s="1" t="str">
        <f t="shared" si="116"/>
        <v>:</v>
      </c>
      <c r="I151">
        <f t="shared" si="121"/>
        <v>0</v>
      </c>
      <c r="J151" s="3">
        <f t="shared" si="122"/>
        <v>6</v>
      </c>
      <c r="K151" s="3">
        <f t="shared" si="117"/>
        <v>1</v>
      </c>
      <c r="L151" s="3">
        <f t="shared" si="118"/>
        <v>3</v>
      </c>
      <c r="M151" s="3">
        <f t="shared" si="119"/>
        <v>603</v>
      </c>
      <c r="N151" t="str">
        <f t="shared" si="123"/>
        <v>Miguel Servet, nº 63-65 (Pd. Bus)</v>
      </c>
      <c r="O151" s="3" t="str">
        <f t="shared" si="120"/>
        <v>06:53</v>
      </c>
      <c r="S151" t="str">
        <f t="shared" si="111"/>
        <v>Miguel Servet, nº 101 (Pd. Bus)</v>
      </c>
      <c r="T151" s="36">
        <f t="shared" si="124"/>
        <v>0</v>
      </c>
      <c r="AA151" s="36">
        <f t="shared" si="99"/>
        <v>16</v>
      </c>
      <c r="AB151" s="36">
        <f t="shared" si="100"/>
        <v>12</v>
      </c>
      <c r="AC151" s="36">
        <f t="shared" si="101"/>
        <v>1612</v>
      </c>
      <c r="AD151" s="28">
        <f t="shared" si="93"/>
        <v>0</v>
      </c>
      <c r="AE151" s="5" t="str">
        <f t="shared" si="102"/>
        <v>Ruta 16/16</v>
      </c>
      <c r="AF151" s="5" t="str">
        <f t="shared" si="103"/>
        <v>Maurice Ravel (esq. Isaac Albeniz)</v>
      </c>
      <c r="AG151" s="15" t="str">
        <f t="shared" si="104"/>
        <v>06:59</v>
      </c>
      <c r="AH151" s="15"/>
      <c r="AI151" s="15"/>
      <c r="AJ151" s="15"/>
      <c r="AK151" s="5" t="str">
        <f t="shared" si="105"/>
        <v>Avd. Ilustración, nº 32 (Pd. Bus esq. C/ Ibón)</v>
      </c>
      <c r="AL151" s="3">
        <f t="shared" si="106"/>
        <v>0</v>
      </c>
      <c r="AM151" s="3" t="str">
        <f t="shared" si="94"/>
        <v>1</v>
      </c>
      <c r="AN151" s="3" t="str">
        <f t="shared" si="95"/>
        <v>16</v>
      </c>
      <c r="AO151" s="3">
        <f t="shared" si="110"/>
        <v>12</v>
      </c>
      <c r="AP151" s="3">
        <f t="shared" si="98"/>
        <v>148</v>
      </c>
      <c r="AQ151" s="30">
        <f t="shared" si="107"/>
        <v>10</v>
      </c>
      <c r="AR151" s="30">
        <f t="shared" si="108"/>
        <v>5</v>
      </c>
      <c r="AS151" s="3">
        <f t="shared" si="109"/>
        <v>8</v>
      </c>
    </row>
    <row r="152" spans="1:45" x14ac:dyDescent="0.25">
      <c r="A152" s="13" t="s">
        <v>292</v>
      </c>
      <c r="B152">
        <f t="shared" si="112"/>
        <v>2</v>
      </c>
      <c r="C152" t="e">
        <f t="shared" si="113"/>
        <v>#VALUE!</v>
      </c>
      <c r="D152">
        <f t="shared" si="114"/>
        <v>2</v>
      </c>
      <c r="E152">
        <f t="shared" si="115"/>
        <v>4</v>
      </c>
      <c r="F152" s="1">
        <f t="shared" si="96"/>
        <v>6</v>
      </c>
      <c r="G152" s="1">
        <f t="shared" si="97"/>
        <v>53</v>
      </c>
      <c r="H152" s="1" t="str">
        <f t="shared" si="116"/>
        <v>06:53</v>
      </c>
      <c r="I152">
        <f t="shared" si="121"/>
        <v>0</v>
      </c>
      <c r="J152" s="3">
        <f t="shared" si="122"/>
        <v>6</v>
      </c>
      <c r="K152" s="3">
        <f t="shared" si="117"/>
        <v>0</v>
      </c>
      <c r="L152" s="3">
        <f t="shared" si="118"/>
        <v>3</v>
      </c>
      <c r="M152" s="3">
        <f t="shared" si="119"/>
        <v>603</v>
      </c>
      <c r="N152" t="str">
        <f t="shared" si="123"/>
        <v>6'53</v>
      </c>
      <c r="O152" s="3" t="str">
        <f t="shared" si="120"/>
        <v/>
      </c>
      <c r="S152" t="str">
        <f t="shared" si="111"/>
        <v/>
      </c>
      <c r="T152" s="36">
        <f t="shared" si="124"/>
        <v>0</v>
      </c>
      <c r="AA152" s="36">
        <f t="shared" ref="AA152" si="125">IF(AD151&lt;&gt;1,AA151,AA151+1)</f>
        <v>16</v>
      </c>
      <c r="AB152" s="36">
        <f t="shared" ref="AB152" si="126">IF(AA152&lt;&gt;AA151,0,AB151+1)</f>
        <v>13</v>
      </c>
      <c r="AC152" s="36">
        <f t="shared" ref="AC152" si="127">AA152*100+AB152</f>
        <v>1613</v>
      </c>
      <c r="AD152" s="28">
        <f t="shared" si="93"/>
        <v>1</v>
      </c>
      <c r="AE152" s="5" t="str">
        <f t="shared" ref="AE152" si="128">INDEX(N:N,MATCH($AA152,$J:$J,0))</f>
        <v>Ruta 16/16</v>
      </c>
      <c r="AF152" s="5" t="str">
        <f t="shared" ref="AF152" si="129">IFERROR(INDEX(N:N,MATCH($AC152,$M:$M,0)),"")</f>
        <v>Opel Planta en Figueruelas</v>
      </c>
      <c r="AG152" s="15" t="str">
        <f t="shared" ref="AG152" si="130">IFERROR(INDEX(O:O,MATCH($AC152,$M:$M,0)),"")</f>
        <v>07:30</v>
      </c>
      <c r="AH152" s="15"/>
      <c r="AI152" s="15"/>
      <c r="AJ152" s="15"/>
      <c r="AK152" s="5" t="str">
        <f t="shared" ref="AK152" si="131">IFERROR(INDEX(S:S,MATCH($AC152,$M:$M,0)),"")</f>
        <v>Maurice Ravel (esq. Isaac Albeniz)</v>
      </c>
      <c r="AL152" s="3">
        <f t="shared" ref="AL152" si="132">IF(AE152=AF152,1,0)</f>
        <v>0</v>
      </c>
      <c r="AM152" s="3" t="str">
        <f t="shared" si="94"/>
        <v>1</v>
      </c>
      <c r="AN152" s="3" t="str">
        <f t="shared" si="95"/>
        <v>16</v>
      </c>
      <c r="AO152" s="3">
        <f t="shared" ref="AO152" si="133">IF(AL152,0,AO151+1)</f>
        <v>13</v>
      </c>
      <c r="AP152" s="3">
        <f t="shared" si="98"/>
        <v>149</v>
      </c>
      <c r="AQ152" s="30">
        <f t="shared" ref="AQ152" si="134">LEN(AE152)</f>
        <v>10</v>
      </c>
      <c r="AR152" s="30">
        <f t="shared" ref="AR152" si="135">FIND(" ",AE152)</f>
        <v>5</v>
      </c>
      <c r="AS152" s="3">
        <f t="shared" ref="AS152" si="136">FIND("/",AE152)</f>
        <v>8</v>
      </c>
    </row>
    <row r="153" spans="1:45" x14ac:dyDescent="0.25">
      <c r="A153" s="13" t="s">
        <v>83</v>
      </c>
      <c r="B153" t="e">
        <f t="shared" si="112"/>
        <v>#VALUE!</v>
      </c>
      <c r="C153">
        <f t="shared" si="113"/>
        <v>14</v>
      </c>
      <c r="D153">
        <f t="shared" si="114"/>
        <v>14</v>
      </c>
      <c r="E153">
        <f t="shared" si="115"/>
        <v>31</v>
      </c>
      <c r="F153" s="1" t="str">
        <f t="shared" si="96"/>
        <v/>
      </c>
      <c r="G153" s="1" t="str">
        <f t="shared" si="97"/>
        <v/>
      </c>
      <c r="H153" s="1" t="str">
        <f t="shared" si="116"/>
        <v>:</v>
      </c>
      <c r="I153">
        <f t="shared" si="121"/>
        <v>0</v>
      </c>
      <c r="J153" s="3">
        <f t="shared" si="122"/>
        <v>6</v>
      </c>
      <c r="K153" s="3">
        <f t="shared" si="117"/>
        <v>0</v>
      </c>
      <c r="L153" s="3">
        <f t="shared" si="118"/>
        <v>3</v>
      </c>
      <c r="M153" s="3">
        <f t="shared" si="119"/>
        <v>603</v>
      </c>
      <c r="N153" t="str">
        <f t="shared" si="123"/>
        <v>Miguel Servet, nº 101 (Pd. Bus)</v>
      </c>
      <c r="O153" s="3" t="str">
        <f t="shared" si="120"/>
        <v/>
      </c>
      <c r="S153" t="str">
        <f t="shared" si="111"/>
        <v/>
      </c>
      <c r="T153" s="36">
        <f t="shared" si="124"/>
        <v>0</v>
      </c>
      <c r="AA153" s="36"/>
      <c r="AB153" s="36"/>
      <c r="AC153" s="36"/>
      <c r="AD153" s="28"/>
      <c r="AE153" s="5"/>
      <c r="AF153" s="5"/>
      <c r="AG153" s="15"/>
      <c r="AH153" s="15"/>
      <c r="AI153" s="15"/>
      <c r="AJ153" s="15"/>
      <c r="AK153" s="5"/>
      <c r="AQ153" s="30"/>
      <c r="AR153" s="30"/>
    </row>
    <row r="154" spans="1:45" x14ac:dyDescent="0.25">
      <c r="A154" s="13" t="s">
        <v>88</v>
      </c>
      <c r="B154" t="e">
        <f t="shared" si="112"/>
        <v>#VALUE!</v>
      </c>
      <c r="C154">
        <f t="shared" si="113"/>
        <v>14</v>
      </c>
      <c r="D154">
        <f t="shared" si="114"/>
        <v>14</v>
      </c>
      <c r="E154">
        <f t="shared" si="115"/>
        <v>33</v>
      </c>
      <c r="F154" s="1" t="str">
        <f t="shared" si="96"/>
        <v/>
      </c>
      <c r="G154" s="1" t="str">
        <f t="shared" si="97"/>
        <v/>
      </c>
      <c r="H154" s="1" t="str">
        <f t="shared" si="116"/>
        <v>:</v>
      </c>
      <c r="I154">
        <f t="shared" si="121"/>
        <v>0</v>
      </c>
      <c r="J154" s="3">
        <f t="shared" si="122"/>
        <v>6</v>
      </c>
      <c r="K154" s="3">
        <f t="shared" si="117"/>
        <v>1</v>
      </c>
      <c r="L154" s="3">
        <f t="shared" si="118"/>
        <v>4</v>
      </c>
      <c r="M154" s="3">
        <f t="shared" si="119"/>
        <v>604</v>
      </c>
      <c r="N154" t="str">
        <f t="shared" si="123"/>
        <v>Miguel Servet, nº 37-39 (Pd. Bus)</v>
      </c>
      <c r="O154" s="3" t="str">
        <f t="shared" si="120"/>
        <v>06:54</v>
      </c>
      <c r="S154" t="str">
        <f t="shared" si="111"/>
        <v>Miguel Servet, nº 63-65 (Pd. Bus)</v>
      </c>
      <c r="T154" s="36">
        <f t="shared" si="124"/>
        <v>0</v>
      </c>
      <c r="AA154" s="36"/>
      <c r="AB154" s="36"/>
      <c r="AC154" s="36"/>
      <c r="AD154" s="28"/>
      <c r="AE154" s="5"/>
      <c r="AF154" s="5"/>
      <c r="AG154" s="15"/>
      <c r="AH154" s="15"/>
      <c r="AI154" s="15"/>
      <c r="AJ154" s="15"/>
      <c r="AK154" s="5"/>
      <c r="AQ154" s="30"/>
      <c r="AR154" s="30"/>
    </row>
    <row r="155" spans="1:45" x14ac:dyDescent="0.25">
      <c r="A155" s="13" t="s">
        <v>294</v>
      </c>
      <c r="B155">
        <f t="shared" si="112"/>
        <v>2</v>
      </c>
      <c r="C155" t="e">
        <f t="shared" si="113"/>
        <v>#VALUE!</v>
      </c>
      <c r="D155">
        <f t="shared" si="114"/>
        <v>2</v>
      </c>
      <c r="E155">
        <f t="shared" si="115"/>
        <v>4</v>
      </c>
      <c r="F155" s="1">
        <f t="shared" si="96"/>
        <v>6</v>
      </c>
      <c r="G155" s="1">
        <f t="shared" si="97"/>
        <v>54</v>
      </c>
      <c r="H155" s="1" t="str">
        <f t="shared" si="116"/>
        <v>06:54</v>
      </c>
      <c r="I155">
        <f t="shared" si="121"/>
        <v>0</v>
      </c>
      <c r="J155" s="3">
        <f t="shared" si="122"/>
        <v>6</v>
      </c>
      <c r="K155" s="3">
        <f t="shared" si="117"/>
        <v>0</v>
      </c>
      <c r="L155" s="3">
        <f t="shared" si="118"/>
        <v>4</v>
      </c>
      <c r="M155" s="3">
        <f t="shared" si="119"/>
        <v>604</v>
      </c>
      <c r="N155" t="str">
        <f t="shared" si="123"/>
        <v>6'54</v>
      </c>
      <c r="O155" s="3" t="str">
        <f t="shared" si="120"/>
        <v/>
      </c>
      <c r="S155" t="str">
        <f t="shared" si="111"/>
        <v/>
      </c>
      <c r="T155" s="36">
        <f t="shared" si="124"/>
        <v>0</v>
      </c>
      <c r="AD155" s="28"/>
      <c r="AE155" s="5"/>
      <c r="AF155" s="5"/>
      <c r="AG155" s="15"/>
      <c r="AH155" s="15"/>
      <c r="AI155" s="15"/>
      <c r="AJ155" s="15"/>
      <c r="AK155" s="5"/>
      <c r="AQ155" s="30"/>
      <c r="AR155" s="30"/>
    </row>
    <row r="156" spans="1:45" x14ac:dyDescent="0.25">
      <c r="A156" s="13" t="s">
        <v>87</v>
      </c>
      <c r="B156" t="e">
        <f t="shared" si="112"/>
        <v>#VALUE!</v>
      </c>
      <c r="C156">
        <f t="shared" si="113"/>
        <v>14</v>
      </c>
      <c r="D156">
        <f t="shared" si="114"/>
        <v>14</v>
      </c>
      <c r="E156">
        <f t="shared" si="115"/>
        <v>33</v>
      </c>
      <c r="F156" s="1" t="str">
        <f t="shared" si="96"/>
        <v/>
      </c>
      <c r="G156" s="1" t="str">
        <f t="shared" si="97"/>
        <v/>
      </c>
      <c r="H156" s="1" t="str">
        <f t="shared" si="116"/>
        <v>:</v>
      </c>
      <c r="I156">
        <f t="shared" si="121"/>
        <v>0</v>
      </c>
      <c r="J156" s="3">
        <f t="shared" si="122"/>
        <v>6</v>
      </c>
      <c r="K156" s="3">
        <f t="shared" si="117"/>
        <v>0</v>
      </c>
      <c r="L156" s="3">
        <f t="shared" si="118"/>
        <v>4</v>
      </c>
      <c r="M156" s="3">
        <f t="shared" si="119"/>
        <v>604</v>
      </c>
      <c r="N156" t="str">
        <f t="shared" si="123"/>
        <v>Miguel Servet, nº 63-65 (Pd. Bus)</v>
      </c>
      <c r="O156" s="3" t="str">
        <f t="shared" si="120"/>
        <v/>
      </c>
      <c r="S156" t="str">
        <f t="shared" si="111"/>
        <v/>
      </c>
      <c r="T156" s="36">
        <f t="shared" si="124"/>
        <v>0</v>
      </c>
      <c r="AD156" s="28"/>
      <c r="AE156" s="5"/>
      <c r="AF156" s="5"/>
      <c r="AG156" s="15"/>
      <c r="AH156" s="15"/>
      <c r="AI156" s="15"/>
      <c r="AJ156" s="15"/>
      <c r="AK156" s="5"/>
      <c r="AQ156" s="30"/>
      <c r="AR156" s="30"/>
    </row>
    <row r="157" spans="1:45" x14ac:dyDescent="0.25">
      <c r="A157" s="13" t="s">
        <v>90</v>
      </c>
      <c r="B157" t="e">
        <f t="shared" si="112"/>
        <v>#VALUE!</v>
      </c>
      <c r="C157">
        <f t="shared" si="113"/>
        <v>20</v>
      </c>
      <c r="D157">
        <f t="shared" si="114"/>
        <v>20</v>
      </c>
      <c r="E157">
        <f t="shared" si="115"/>
        <v>57</v>
      </c>
      <c r="F157" s="1" t="str">
        <f t="shared" si="96"/>
        <v/>
      </c>
      <c r="G157" s="1" t="str">
        <f t="shared" si="97"/>
        <v/>
      </c>
      <c r="H157" s="1" t="str">
        <f t="shared" si="116"/>
        <v>:</v>
      </c>
      <c r="I157">
        <f t="shared" si="121"/>
        <v>0</v>
      </c>
      <c r="J157" s="3">
        <f t="shared" si="122"/>
        <v>6</v>
      </c>
      <c r="K157" s="3">
        <f t="shared" si="117"/>
        <v>1</v>
      </c>
      <c r="L157" s="3">
        <f t="shared" si="118"/>
        <v>5</v>
      </c>
      <c r="M157" s="3">
        <f t="shared" si="119"/>
        <v>605</v>
      </c>
      <c r="N157" t="str">
        <f t="shared" si="123"/>
        <v>Compromiso de Caspe, nº 48 - Pd. Bus (esq. Doctor Iranzo)</v>
      </c>
      <c r="O157" s="3" t="str">
        <f t="shared" si="120"/>
        <v>06:56</v>
      </c>
      <c r="S157" t="str">
        <f t="shared" si="111"/>
        <v>Miguel Servet, nº 37-39 (Pd. Bus)</v>
      </c>
      <c r="T157" s="36">
        <f t="shared" si="124"/>
        <v>0</v>
      </c>
      <c r="AD157" s="28"/>
      <c r="AE157" s="5"/>
      <c r="AF157" s="5"/>
      <c r="AG157" s="15"/>
      <c r="AH157" s="15"/>
      <c r="AI157" s="15"/>
      <c r="AJ157" s="15"/>
      <c r="AK157" s="5"/>
      <c r="AQ157" s="30"/>
      <c r="AR157" s="30"/>
    </row>
    <row r="158" spans="1:45" x14ac:dyDescent="0.25">
      <c r="A158" s="13" t="s">
        <v>296</v>
      </c>
      <c r="B158">
        <f t="shared" si="112"/>
        <v>2</v>
      </c>
      <c r="C158" t="e">
        <f t="shared" si="113"/>
        <v>#VALUE!</v>
      </c>
      <c r="D158">
        <f t="shared" si="114"/>
        <v>2</v>
      </c>
      <c r="E158">
        <f t="shared" si="115"/>
        <v>4</v>
      </c>
      <c r="F158" s="1">
        <f t="shared" si="96"/>
        <v>6</v>
      </c>
      <c r="G158" s="1">
        <f t="shared" si="97"/>
        <v>56</v>
      </c>
      <c r="H158" s="1" t="str">
        <f t="shared" si="116"/>
        <v>06:56</v>
      </c>
      <c r="I158">
        <f t="shared" si="121"/>
        <v>0</v>
      </c>
      <c r="J158" s="3">
        <f t="shared" si="122"/>
        <v>6</v>
      </c>
      <c r="K158" s="3">
        <f t="shared" si="117"/>
        <v>0</v>
      </c>
      <c r="L158" s="3">
        <f t="shared" si="118"/>
        <v>5</v>
      </c>
      <c r="M158" s="3">
        <f t="shared" si="119"/>
        <v>605</v>
      </c>
      <c r="N158" t="str">
        <f t="shared" si="123"/>
        <v>6'56</v>
      </c>
      <c r="O158" s="3" t="str">
        <f t="shared" si="120"/>
        <v/>
      </c>
      <c r="S158" t="str">
        <f t="shared" si="111"/>
        <v/>
      </c>
      <c r="T158" s="36">
        <f t="shared" si="124"/>
        <v>0</v>
      </c>
      <c r="AD158" s="28"/>
      <c r="AE158" s="5"/>
      <c r="AF158" s="5"/>
      <c r="AG158" s="15"/>
      <c r="AH158" s="15"/>
      <c r="AI158" s="15"/>
      <c r="AJ158" s="15"/>
      <c r="AK158" s="5"/>
      <c r="AQ158" s="30"/>
      <c r="AR158" s="30"/>
    </row>
    <row r="159" spans="1:45" x14ac:dyDescent="0.25">
      <c r="A159" s="13" t="s">
        <v>88</v>
      </c>
      <c r="B159" t="e">
        <f t="shared" si="112"/>
        <v>#VALUE!</v>
      </c>
      <c r="C159">
        <f t="shared" si="113"/>
        <v>14</v>
      </c>
      <c r="D159">
        <f t="shared" si="114"/>
        <v>14</v>
      </c>
      <c r="E159">
        <f t="shared" si="115"/>
        <v>33</v>
      </c>
      <c r="F159" s="1" t="str">
        <f t="shared" si="96"/>
        <v/>
      </c>
      <c r="G159" s="1" t="str">
        <f t="shared" si="97"/>
        <v/>
      </c>
      <c r="H159" s="1" t="str">
        <f t="shared" si="116"/>
        <v>:</v>
      </c>
      <c r="I159">
        <f t="shared" si="121"/>
        <v>0</v>
      </c>
      <c r="J159" s="3">
        <f t="shared" si="122"/>
        <v>6</v>
      </c>
      <c r="K159" s="3">
        <f t="shared" si="117"/>
        <v>0</v>
      </c>
      <c r="L159" s="3">
        <f t="shared" si="118"/>
        <v>5</v>
      </c>
      <c r="M159" s="3">
        <f t="shared" si="119"/>
        <v>605</v>
      </c>
      <c r="N159" t="str">
        <f t="shared" si="123"/>
        <v>Miguel Servet, nº 37-39 (Pd. Bus)</v>
      </c>
      <c r="O159" s="3" t="str">
        <f t="shared" si="120"/>
        <v/>
      </c>
      <c r="S159" t="str">
        <f t="shared" si="111"/>
        <v/>
      </c>
      <c r="T159" s="36">
        <f t="shared" si="124"/>
        <v>0</v>
      </c>
      <c r="AD159" s="28"/>
      <c r="AE159" s="5"/>
      <c r="AF159" s="5"/>
      <c r="AG159" s="15"/>
      <c r="AH159" s="15"/>
      <c r="AI159" s="15"/>
      <c r="AJ159" s="15"/>
      <c r="AK159" s="5"/>
      <c r="AQ159" s="30"/>
      <c r="AR159" s="30"/>
    </row>
    <row r="160" spans="1:45" x14ac:dyDescent="0.25">
      <c r="A160" s="13" t="s">
        <v>91</v>
      </c>
      <c r="B160" t="e">
        <f t="shared" si="112"/>
        <v>#VALUE!</v>
      </c>
      <c r="C160">
        <f t="shared" si="113"/>
        <v>19</v>
      </c>
      <c r="D160">
        <f t="shared" si="114"/>
        <v>19</v>
      </c>
      <c r="E160">
        <f t="shared" si="115"/>
        <v>38</v>
      </c>
      <c r="F160" s="1" t="str">
        <f t="shared" si="96"/>
        <v/>
      </c>
      <c r="G160" s="1" t="str">
        <f t="shared" si="97"/>
        <v/>
      </c>
      <c r="H160" s="1" t="str">
        <f t="shared" si="116"/>
        <v>:</v>
      </c>
      <c r="I160">
        <f t="shared" si="121"/>
        <v>0</v>
      </c>
      <c r="J160" s="3">
        <f t="shared" si="122"/>
        <v>6</v>
      </c>
      <c r="K160" s="3">
        <f t="shared" si="117"/>
        <v>1</v>
      </c>
      <c r="L160" s="3">
        <f t="shared" si="118"/>
        <v>6</v>
      </c>
      <c r="M160" s="3">
        <f t="shared" si="119"/>
        <v>606</v>
      </c>
      <c r="N160" t="str">
        <f t="shared" si="123"/>
        <v>Salvador Minguijón, nº 10-12 (Pd. Bus)</v>
      </c>
      <c r="O160" s="3" t="str">
        <f t="shared" si="120"/>
        <v>06:58</v>
      </c>
      <c r="S160" t="str">
        <f t="shared" si="111"/>
        <v>Compromiso de Caspe, nº 48 - Pd. Bus (esq. Doctor Iranzo)</v>
      </c>
      <c r="T160" s="36">
        <f t="shared" si="124"/>
        <v>0</v>
      </c>
      <c r="AD160" s="28"/>
      <c r="AE160" s="5"/>
      <c r="AF160" s="5"/>
      <c r="AG160" s="15"/>
      <c r="AH160" s="15"/>
      <c r="AI160" s="15"/>
      <c r="AJ160" s="15"/>
      <c r="AK160" s="5"/>
      <c r="AQ160" s="30"/>
      <c r="AR160" s="30"/>
    </row>
    <row r="161" spans="1:44" x14ac:dyDescent="0.25">
      <c r="A161" s="13" t="s">
        <v>298</v>
      </c>
      <c r="B161">
        <f t="shared" si="112"/>
        <v>2</v>
      </c>
      <c r="C161" t="e">
        <f t="shared" si="113"/>
        <v>#VALUE!</v>
      </c>
      <c r="D161">
        <f t="shared" si="114"/>
        <v>2</v>
      </c>
      <c r="E161">
        <f t="shared" si="115"/>
        <v>4</v>
      </c>
      <c r="F161" s="1">
        <f t="shared" si="96"/>
        <v>6</v>
      </c>
      <c r="G161" s="1">
        <f t="shared" si="97"/>
        <v>58</v>
      </c>
      <c r="H161" s="1" t="str">
        <f t="shared" si="116"/>
        <v>06:58</v>
      </c>
      <c r="I161">
        <f t="shared" si="121"/>
        <v>0</v>
      </c>
      <c r="J161" s="3">
        <f t="shared" si="122"/>
        <v>6</v>
      </c>
      <c r="K161" s="3">
        <f t="shared" si="117"/>
        <v>0</v>
      </c>
      <c r="L161" s="3">
        <f t="shared" si="118"/>
        <v>6</v>
      </c>
      <c r="M161" s="3">
        <f t="shared" si="119"/>
        <v>606</v>
      </c>
      <c r="N161" t="str">
        <f t="shared" si="123"/>
        <v>6'58</v>
      </c>
      <c r="O161" s="3" t="str">
        <f t="shared" si="120"/>
        <v/>
      </c>
      <c r="S161" t="str">
        <f t="shared" si="111"/>
        <v/>
      </c>
      <c r="T161" s="36">
        <f t="shared" si="124"/>
        <v>0</v>
      </c>
      <c r="AD161" s="28"/>
      <c r="AE161" s="5"/>
      <c r="AF161" s="5"/>
      <c r="AG161" s="15"/>
      <c r="AH161" s="15"/>
      <c r="AI161" s="15"/>
      <c r="AJ161" s="15"/>
      <c r="AK161" s="5"/>
      <c r="AQ161" s="30"/>
      <c r="AR161" s="30"/>
    </row>
    <row r="162" spans="1:44" x14ac:dyDescent="0.25">
      <c r="A162" s="13" t="s">
        <v>90</v>
      </c>
      <c r="B162" t="e">
        <f t="shared" si="112"/>
        <v>#VALUE!</v>
      </c>
      <c r="C162">
        <f t="shared" si="113"/>
        <v>20</v>
      </c>
      <c r="D162">
        <f t="shared" si="114"/>
        <v>20</v>
      </c>
      <c r="E162">
        <f t="shared" si="115"/>
        <v>57</v>
      </c>
      <c r="F162" s="1" t="str">
        <f t="shared" si="96"/>
        <v/>
      </c>
      <c r="G162" s="1" t="str">
        <f t="shared" si="97"/>
        <v/>
      </c>
      <c r="H162" s="1" t="str">
        <f t="shared" si="116"/>
        <v>:</v>
      </c>
      <c r="I162">
        <f t="shared" si="121"/>
        <v>0</v>
      </c>
      <c r="J162" s="3">
        <f t="shared" si="122"/>
        <v>6</v>
      </c>
      <c r="K162" s="3">
        <f t="shared" si="117"/>
        <v>0</v>
      </c>
      <c r="L162" s="3">
        <f t="shared" si="118"/>
        <v>6</v>
      </c>
      <c r="M162" s="3">
        <f t="shared" si="119"/>
        <v>606</v>
      </c>
      <c r="N162" t="str">
        <f t="shared" si="123"/>
        <v>Compromiso de Caspe, nº 48 - Pd. Bus (esq. Doctor Iranzo)</v>
      </c>
      <c r="O162" s="3" t="str">
        <f t="shared" si="120"/>
        <v/>
      </c>
      <c r="S162" t="str">
        <f t="shared" si="111"/>
        <v/>
      </c>
      <c r="T162" s="36">
        <f t="shared" si="124"/>
        <v>0</v>
      </c>
      <c r="AD162" s="28"/>
      <c r="AE162" s="5"/>
      <c r="AF162" s="5"/>
      <c r="AG162" s="15"/>
      <c r="AH162" s="15"/>
      <c r="AI162" s="15"/>
      <c r="AJ162" s="15"/>
      <c r="AK162" s="5"/>
      <c r="AQ162" s="30"/>
      <c r="AR162" s="30"/>
    </row>
    <row r="163" spans="1:44" x14ac:dyDescent="0.25">
      <c r="A163" s="13" t="s">
        <v>92</v>
      </c>
      <c r="B163" t="e">
        <f t="shared" si="112"/>
        <v>#VALUE!</v>
      </c>
      <c r="C163">
        <f t="shared" si="113"/>
        <v>19</v>
      </c>
      <c r="D163">
        <f t="shared" si="114"/>
        <v>19</v>
      </c>
      <c r="E163">
        <f t="shared" si="115"/>
        <v>25</v>
      </c>
      <c r="F163" s="1" t="str">
        <f t="shared" si="96"/>
        <v/>
      </c>
      <c r="G163" s="1" t="str">
        <f t="shared" si="97"/>
        <v/>
      </c>
      <c r="H163" s="1" t="str">
        <f t="shared" si="116"/>
        <v>:</v>
      </c>
      <c r="I163">
        <f t="shared" si="121"/>
        <v>0</v>
      </c>
      <c r="J163" s="3">
        <f t="shared" si="122"/>
        <v>6</v>
      </c>
      <c r="K163" s="3">
        <f t="shared" si="117"/>
        <v>1</v>
      </c>
      <c r="L163" s="3">
        <f t="shared" si="118"/>
        <v>7</v>
      </c>
      <c r="M163" s="3">
        <f t="shared" si="119"/>
        <v>607</v>
      </c>
      <c r="N163" t="str">
        <f t="shared" si="123"/>
        <v>Salvador Minguijón, nº 58</v>
      </c>
      <c r="O163" s="3" t="str">
        <f t="shared" si="120"/>
        <v>06:59</v>
      </c>
      <c r="S163" t="str">
        <f t="shared" si="111"/>
        <v>Salvador Minguijón, nº 10-12 (Pd. Bus)</v>
      </c>
      <c r="T163" s="36">
        <f t="shared" si="124"/>
        <v>0</v>
      </c>
      <c r="AD163" s="28"/>
      <c r="AE163" s="5"/>
      <c r="AF163" s="5"/>
      <c r="AG163" s="15"/>
      <c r="AH163" s="15"/>
      <c r="AI163" s="15"/>
      <c r="AJ163" s="15"/>
      <c r="AK163" s="5"/>
      <c r="AQ163" s="30"/>
      <c r="AR163" s="30"/>
    </row>
    <row r="164" spans="1:44" x14ac:dyDescent="0.25">
      <c r="A164" s="13" t="s">
        <v>325</v>
      </c>
      <c r="B164">
        <f t="shared" si="112"/>
        <v>2</v>
      </c>
      <c r="C164" t="e">
        <f t="shared" si="113"/>
        <v>#VALUE!</v>
      </c>
      <c r="D164">
        <f t="shared" si="114"/>
        <v>2</v>
      </c>
      <c r="E164">
        <f t="shared" si="115"/>
        <v>4</v>
      </c>
      <c r="F164" s="1">
        <f t="shared" si="96"/>
        <v>6</v>
      </c>
      <c r="G164" s="1">
        <f t="shared" si="97"/>
        <v>59</v>
      </c>
      <c r="H164" s="1" t="str">
        <f t="shared" si="116"/>
        <v>06:59</v>
      </c>
      <c r="I164">
        <f t="shared" si="121"/>
        <v>0</v>
      </c>
      <c r="J164" s="3">
        <f t="shared" si="122"/>
        <v>6</v>
      </c>
      <c r="K164" s="3">
        <f t="shared" si="117"/>
        <v>0</v>
      </c>
      <c r="L164" s="3">
        <f t="shared" si="118"/>
        <v>7</v>
      </c>
      <c r="M164" s="3">
        <f t="shared" si="119"/>
        <v>607</v>
      </c>
      <c r="N164" t="str">
        <f t="shared" si="123"/>
        <v>6'59</v>
      </c>
      <c r="O164" s="3" t="str">
        <f t="shared" si="120"/>
        <v/>
      </c>
      <c r="S164" t="str">
        <f t="shared" si="111"/>
        <v/>
      </c>
      <c r="T164" s="36">
        <f t="shared" si="124"/>
        <v>0</v>
      </c>
      <c r="AD164" s="28"/>
      <c r="AE164" s="5"/>
      <c r="AF164" s="5"/>
      <c r="AG164" s="15"/>
      <c r="AH164" s="15"/>
      <c r="AI164" s="15"/>
      <c r="AJ164" s="15"/>
      <c r="AK164" s="5"/>
      <c r="AQ164" s="30"/>
      <c r="AR164" s="30"/>
    </row>
    <row r="165" spans="1:44" x14ac:dyDescent="0.25">
      <c r="A165" s="13" t="s">
        <v>91</v>
      </c>
      <c r="B165" t="e">
        <f t="shared" si="112"/>
        <v>#VALUE!</v>
      </c>
      <c r="C165">
        <f t="shared" si="113"/>
        <v>19</v>
      </c>
      <c r="D165">
        <f t="shared" si="114"/>
        <v>19</v>
      </c>
      <c r="E165">
        <f t="shared" si="115"/>
        <v>38</v>
      </c>
      <c r="F165" s="1" t="str">
        <f t="shared" si="96"/>
        <v/>
      </c>
      <c r="G165" s="1" t="str">
        <f t="shared" si="97"/>
        <v/>
      </c>
      <c r="H165" s="1" t="str">
        <f t="shared" si="116"/>
        <v>:</v>
      </c>
      <c r="I165">
        <f t="shared" si="121"/>
        <v>0</v>
      </c>
      <c r="J165" s="3">
        <f t="shared" si="122"/>
        <v>6</v>
      </c>
      <c r="K165" s="3">
        <f t="shared" si="117"/>
        <v>0</v>
      </c>
      <c r="L165" s="3">
        <f t="shared" si="118"/>
        <v>7</v>
      </c>
      <c r="M165" s="3">
        <f t="shared" si="119"/>
        <v>607</v>
      </c>
      <c r="N165" t="str">
        <f t="shared" si="123"/>
        <v>Salvador Minguijón, nº 10-12 (Pd. Bus)</v>
      </c>
      <c r="O165" s="3" t="str">
        <f t="shared" si="120"/>
        <v/>
      </c>
      <c r="S165" t="str">
        <f t="shared" si="111"/>
        <v/>
      </c>
      <c r="T165" s="36">
        <f t="shared" si="124"/>
        <v>0</v>
      </c>
      <c r="AD165" s="28"/>
      <c r="AE165" s="5"/>
      <c r="AF165" s="5"/>
      <c r="AG165" s="15"/>
      <c r="AH165" s="15"/>
      <c r="AI165" s="15"/>
      <c r="AJ165" s="15"/>
      <c r="AK165" s="5"/>
      <c r="AQ165" s="30"/>
      <c r="AR165" s="30"/>
    </row>
    <row r="166" spans="1:44" x14ac:dyDescent="0.25">
      <c r="A166" s="13" t="s">
        <v>21</v>
      </c>
      <c r="B166" t="e">
        <f t="shared" si="112"/>
        <v>#VALUE!</v>
      </c>
      <c r="C166" t="e">
        <f t="shared" si="113"/>
        <v>#VALUE!</v>
      </c>
      <c r="D166" t="e">
        <f t="shared" si="114"/>
        <v>#VALUE!</v>
      </c>
      <c r="E166">
        <f t="shared" si="115"/>
        <v>26</v>
      </c>
      <c r="F166" s="1" t="str">
        <f t="shared" si="96"/>
        <v/>
      </c>
      <c r="G166" s="1" t="str">
        <f t="shared" si="97"/>
        <v/>
      </c>
      <c r="H166" s="1" t="str">
        <f t="shared" si="116"/>
        <v>:</v>
      </c>
      <c r="I166">
        <f t="shared" si="121"/>
        <v>0</v>
      </c>
      <c r="J166" s="3">
        <f t="shared" si="122"/>
        <v>6</v>
      </c>
      <c r="K166" s="3">
        <f t="shared" si="117"/>
        <v>1</v>
      </c>
      <c r="L166" s="3">
        <f t="shared" si="118"/>
        <v>8</v>
      </c>
      <c r="M166" s="3">
        <f t="shared" si="119"/>
        <v>608</v>
      </c>
      <c r="N166" t="str">
        <f t="shared" si="123"/>
        <v>Opel Planta en Figueruelas</v>
      </c>
      <c r="O166" s="3" t="str">
        <f t="shared" si="120"/>
        <v>07:30</v>
      </c>
      <c r="S166" t="str">
        <f t="shared" si="111"/>
        <v>Salvador Minguijón, nº 58</v>
      </c>
      <c r="T166" s="36">
        <f t="shared" si="124"/>
        <v>0</v>
      </c>
      <c r="AD166" s="28"/>
      <c r="AE166" s="5"/>
      <c r="AF166" s="5"/>
      <c r="AG166" s="15"/>
      <c r="AH166" s="15"/>
      <c r="AI166" s="15"/>
      <c r="AJ166" s="15"/>
      <c r="AK166" s="5"/>
      <c r="AQ166" s="30"/>
      <c r="AR166" s="30"/>
    </row>
    <row r="167" spans="1:44" x14ac:dyDescent="0.25">
      <c r="A167" s="13" t="s">
        <v>308</v>
      </c>
      <c r="B167">
        <f t="shared" si="112"/>
        <v>2</v>
      </c>
      <c r="C167" t="e">
        <f t="shared" si="113"/>
        <v>#VALUE!</v>
      </c>
      <c r="D167">
        <f t="shared" si="114"/>
        <v>2</v>
      </c>
      <c r="E167">
        <f t="shared" si="115"/>
        <v>4</v>
      </c>
      <c r="F167" s="1">
        <f t="shared" si="96"/>
        <v>7</v>
      </c>
      <c r="G167" s="1">
        <f t="shared" si="97"/>
        <v>30</v>
      </c>
      <c r="H167" s="1" t="str">
        <f t="shared" si="116"/>
        <v>07:30</v>
      </c>
      <c r="I167">
        <f t="shared" si="121"/>
        <v>0</v>
      </c>
      <c r="J167" s="3">
        <f t="shared" si="122"/>
        <v>6</v>
      </c>
      <c r="K167" s="3">
        <f t="shared" si="117"/>
        <v>0</v>
      </c>
      <c r="L167" s="3">
        <f t="shared" si="118"/>
        <v>8</v>
      </c>
      <c r="M167" s="3">
        <f t="shared" si="119"/>
        <v>608</v>
      </c>
      <c r="N167" t="str">
        <f t="shared" si="123"/>
        <v>7'30</v>
      </c>
      <c r="O167" s="3" t="str">
        <f t="shared" si="120"/>
        <v/>
      </c>
      <c r="S167" t="str">
        <f t="shared" si="111"/>
        <v/>
      </c>
      <c r="T167" s="36">
        <f t="shared" si="124"/>
        <v>0</v>
      </c>
      <c r="AD167" s="28"/>
      <c r="AE167" s="5"/>
      <c r="AF167" s="5"/>
      <c r="AG167" s="15"/>
      <c r="AH167" s="15"/>
      <c r="AI167" s="15"/>
      <c r="AJ167" s="15"/>
      <c r="AK167" s="5"/>
      <c r="AQ167" s="30"/>
      <c r="AR167" s="30"/>
    </row>
    <row r="168" spans="1:44" x14ac:dyDescent="0.25">
      <c r="A168" s="13" t="s">
        <v>92</v>
      </c>
      <c r="B168" t="e">
        <f t="shared" si="112"/>
        <v>#VALUE!</v>
      </c>
      <c r="C168">
        <f t="shared" si="113"/>
        <v>19</v>
      </c>
      <c r="D168">
        <f t="shared" si="114"/>
        <v>19</v>
      </c>
      <c r="E168">
        <f t="shared" si="115"/>
        <v>25</v>
      </c>
      <c r="F168" s="1" t="str">
        <f t="shared" si="96"/>
        <v/>
      </c>
      <c r="G168" s="1" t="str">
        <f t="shared" si="97"/>
        <v/>
      </c>
      <c r="H168" s="1" t="str">
        <f t="shared" si="116"/>
        <v>:</v>
      </c>
      <c r="I168">
        <f t="shared" si="121"/>
        <v>0</v>
      </c>
      <c r="J168" s="3">
        <f t="shared" si="122"/>
        <v>6</v>
      </c>
      <c r="K168" s="3">
        <f t="shared" si="117"/>
        <v>0</v>
      </c>
      <c r="L168" s="3">
        <f t="shared" si="118"/>
        <v>8</v>
      </c>
      <c r="M168" s="3">
        <f t="shared" si="119"/>
        <v>608</v>
      </c>
      <c r="N168" t="str">
        <f t="shared" si="123"/>
        <v>Salvador Minguijón, nº 58</v>
      </c>
      <c r="O168" s="3" t="str">
        <f t="shared" si="120"/>
        <v/>
      </c>
      <c r="S168" t="str">
        <f t="shared" si="111"/>
        <v/>
      </c>
      <c r="T168" s="36">
        <f t="shared" si="124"/>
        <v>0</v>
      </c>
      <c r="AD168" s="28"/>
      <c r="AE168" s="5"/>
      <c r="AF168" s="5"/>
      <c r="AG168" s="15"/>
      <c r="AH168" s="15"/>
      <c r="AI168" s="15"/>
      <c r="AJ168" s="15"/>
      <c r="AK168" s="5"/>
      <c r="AQ168" s="30"/>
      <c r="AR168" s="30"/>
    </row>
    <row r="169" spans="1:44" x14ac:dyDescent="0.25">
      <c r="A169" s="13" t="s">
        <v>79</v>
      </c>
      <c r="B169" t="e">
        <f t="shared" si="112"/>
        <v>#VALUE!</v>
      </c>
      <c r="C169" t="e">
        <f t="shared" si="113"/>
        <v>#VALUE!</v>
      </c>
      <c r="D169" t="e">
        <f t="shared" si="114"/>
        <v>#VALUE!</v>
      </c>
      <c r="E169">
        <f t="shared" si="115"/>
        <v>39</v>
      </c>
      <c r="F169" s="1" t="str">
        <f t="shared" si="96"/>
        <v/>
      </c>
      <c r="G169" s="1" t="str">
        <f t="shared" si="97"/>
        <v/>
      </c>
      <c r="H169" s="1" t="str">
        <f t="shared" si="116"/>
        <v>:</v>
      </c>
      <c r="I169">
        <f t="shared" si="121"/>
        <v>0</v>
      </c>
      <c r="J169" s="3">
        <f t="shared" si="122"/>
        <v>6</v>
      </c>
      <c r="K169" s="3">
        <f t="shared" si="117"/>
        <v>0</v>
      </c>
      <c r="L169" s="3">
        <f t="shared" si="118"/>
        <v>8</v>
      </c>
      <c r="M169" s="3">
        <f t="shared" si="119"/>
        <v>608</v>
      </c>
      <c r="N169" t="str">
        <f t="shared" si="123"/>
        <v>Miguel Servet (frente nº 220 - Pd. Bus)</v>
      </c>
      <c r="O169" s="3" t="str">
        <f t="shared" si="120"/>
        <v/>
      </c>
      <c r="S169" t="str">
        <f t="shared" si="111"/>
        <v/>
      </c>
      <c r="T169" s="36">
        <f t="shared" si="124"/>
        <v>0</v>
      </c>
      <c r="AD169" s="28"/>
      <c r="AE169" s="5"/>
      <c r="AF169" s="5"/>
      <c r="AG169" s="15"/>
      <c r="AH169" s="15"/>
      <c r="AI169" s="15"/>
      <c r="AJ169" s="15"/>
      <c r="AK169" s="5"/>
      <c r="AQ169" s="30"/>
      <c r="AR169" s="30"/>
    </row>
    <row r="170" spans="1:44" x14ac:dyDescent="0.25">
      <c r="A170" s="58" t="s">
        <v>647</v>
      </c>
      <c r="B170" t="e">
        <f t="shared" si="112"/>
        <v>#VALUE!</v>
      </c>
      <c r="C170" t="e">
        <f t="shared" si="113"/>
        <v>#VALUE!</v>
      </c>
      <c r="D170" t="e">
        <f t="shared" si="114"/>
        <v>#VALUE!</v>
      </c>
      <c r="E170">
        <f t="shared" si="115"/>
        <v>9</v>
      </c>
      <c r="F170" s="1" t="str">
        <f t="shared" si="96"/>
        <v/>
      </c>
      <c r="G170" s="1" t="str">
        <f t="shared" si="97"/>
        <v/>
      </c>
      <c r="H170" s="1" t="str">
        <f t="shared" si="116"/>
        <v>:</v>
      </c>
      <c r="I170">
        <f t="shared" si="121"/>
        <v>1</v>
      </c>
      <c r="J170" s="3">
        <f t="shared" si="122"/>
        <v>7</v>
      </c>
      <c r="K170" s="3">
        <f t="shared" si="117"/>
        <v>0</v>
      </c>
      <c r="L170" s="3">
        <f t="shared" si="118"/>
        <v>0</v>
      </c>
      <c r="M170" s="3">
        <f t="shared" si="119"/>
        <v>700</v>
      </c>
      <c r="N170" t="str">
        <f t="shared" si="123"/>
        <v>Ruta 7/16</v>
      </c>
      <c r="O170" s="3" t="str">
        <f t="shared" si="120"/>
        <v/>
      </c>
      <c r="S170" t="str">
        <f t="shared" si="111"/>
        <v/>
      </c>
      <c r="T170" s="36">
        <f t="shared" si="124"/>
        <v>0</v>
      </c>
      <c r="AD170" s="28"/>
      <c r="AE170" s="5"/>
      <c r="AF170" s="5"/>
      <c r="AG170" s="15"/>
      <c r="AH170" s="15"/>
      <c r="AI170" s="15"/>
      <c r="AJ170" s="15"/>
      <c r="AK170" s="5"/>
      <c r="AQ170" s="30"/>
      <c r="AR170" s="30"/>
    </row>
    <row r="171" spans="1:44" x14ac:dyDescent="0.25">
      <c r="A171" s="58" t="s">
        <v>93</v>
      </c>
      <c r="B171" t="e">
        <f t="shared" si="112"/>
        <v>#VALUE!</v>
      </c>
      <c r="C171" t="e">
        <f t="shared" si="113"/>
        <v>#VALUE!</v>
      </c>
      <c r="D171" t="e">
        <f t="shared" si="114"/>
        <v>#VALUE!</v>
      </c>
      <c r="E171">
        <f t="shared" si="115"/>
        <v>36</v>
      </c>
      <c r="F171" s="1" t="str">
        <f t="shared" si="96"/>
        <v/>
      </c>
      <c r="G171" s="1" t="str">
        <f t="shared" si="97"/>
        <v/>
      </c>
      <c r="H171" s="1" t="str">
        <f t="shared" si="116"/>
        <v>:</v>
      </c>
      <c r="I171">
        <f t="shared" si="121"/>
        <v>0</v>
      </c>
      <c r="J171" s="3">
        <f t="shared" si="122"/>
        <v>7</v>
      </c>
      <c r="K171" s="3">
        <f t="shared" si="117"/>
        <v>1</v>
      </c>
      <c r="L171" s="3">
        <f t="shared" si="118"/>
        <v>1</v>
      </c>
      <c r="M171" s="3">
        <f t="shared" si="119"/>
        <v>701</v>
      </c>
      <c r="N171" t="str">
        <f t="shared" si="123"/>
        <v>C/ Asalto (Museo Centro de Historia)</v>
      </c>
      <c r="O171" s="3" t="str">
        <f t="shared" si="120"/>
        <v>06:58</v>
      </c>
      <c r="S171" t="str">
        <f t="shared" si="111"/>
        <v>Opel Planta en Figueruelas</v>
      </c>
      <c r="T171" s="36">
        <f t="shared" si="124"/>
        <v>0</v>
      </c>
      <c r="AD171" s="28"/>
      <c r="AE171" s="5"/>
      <c r="AF171" s="5"/>
      <c r="AG171" s="15"/>
      <c r="AH171" s="15"/>
      <c r="AI171" s="15"/>
      <c r="AJ171" s="15"/>
      <c r="AK171" s="5"/>
      <c r="AQ171" s="30"/>
      <c r="AR171" s="30"/>
    </row>
    <row r="172" spans="1:44" x14ac:dyDescent="0.25">
      <c r="A172" s="58" t="s">
        <v>298</v>
      </c>
      <c r="B172">
        <f t="shared" si="112"/>
        <v>2</v>
      </c>
      <c r="C172" t="e">
        <f t="shared" si="113"/>
        <v>#VALUE!</v>
      </c>
      <c r="D172">
        <f t="shared" si="114"/>
        <v>2</v>
      </c>
      <c r="E172">
        <f t="shared" si="115"/>
        <v>4</v>
      </c>
      <c r="F172" s="1">
        <f t="shared" si="96"/>
        <v>6</v>
      </c>
      <c r="G172" s="1">
        <f t="shared" si="97"/>
        <v>58</v>
      </c>
      <c r="H172" s="1" t="str">
        <f t="shared" si="116"/>
        <v>06:58</v>
      </c>
      <c r="I172">
        <f t="shared" si="121"/>
        <v>0</v>
      </c>
      <c r="J172" s="3">
        <f t="shared" si="122"/>
        <v>7</v>
      </c>
      <c r="K172" s="3">
        <f t="shared" si="117"/>
        <v>0</v>
      </c>
      <c r="L172" s="3">
        <f t="shared" si="118"/>
        <v>1</v>
      </c>
      <c r="M172" s="3">
        <f t="shared" si="119"/>
        <v>701</v>
      </c>
      <c r="N172" t="str">
        <f t="shared" si="123"/>
        <v>6'58</v>
      </c>
      <c r="O172" s="3" t="str">
        <f t="shared" si="120"/>
        <v/>
      </c>
      <c r="S172" t="str">
        <f t="shared" si="111"/>
        <v/>
      </c>
      <c r="T172" s="36">
        <f t="shared" si="124"/>
        <v>0</v>
      </c>
      <c r="AD172" s="28"/>
      <c r="AE172" s="5"/>
      <c r="AF172" s="5"/>
      <c r="AG172" s="15"/>
      <c r="AH172" s="15"/>
      <c r="AI172" s="15"/>
      <c r="AJ172" s="15"/>
      <c r="AK172" s="5"/>
      <c r="AQ172" s="30"/>
      <c r="AR172" s="30"/>
    </row>
    <row r="173" spans="1:44" x14ac:dyDescent="0.25">
      <c r="A173" s="58" t="s">
        <v>21</v>
      </c>
      <c r="B173" t="e">
        <f t="shared" si="112"/>
        <v>#VALUE!</v>
      </c>
      <c r="C173" t="e">
        <f t="shared" si="113"/>
        <v>#VALUE!</v>
      </c>
      <c r="D173" t="e">
        <f t="shared" si="114"/>
        <v>#VALUE!</v>
      </c>
      <c r="E173">
        <f t="shared" si="115"/>
        <v>26</v>
      </c>
      <c r="F173" s="1" t="str">
        <f t="shared" si="96"/>
        <v/>
      </c>
      <c r="G173" s="1" t="str">
        <f t="shared" si="97"/>
        <v/>
      </c>
      <c r="H173" s="1" t="str">
        <f t="shared" si="116"/>
        <v>:</v>
      </c>
      <c r="I173">
        <f t="shared" si="121"/>
        <v>0</v>
      </c>
      <c r="J173" s="3">
        <f t="shared" si="122"/>
        <v>7</v>
      </c>
      <c r="K173" s="3">
        <f t="shared" si="117"/>
        <v>0</v>
      </c>
      <c r="L173" s="3">
        <f t="shared" si="118"/>
        <v>1</v>
      </c>
      <c r="M173" s="3">
        <f t="shared" si="119"/>
        <v>701</v>
      </c>
      <c r="N173" t="str">
        <f t="shared" si="123"/>
        <v>Opel Planta en Figueruelas</v>
      </c>
      <c r="O173" s="3" t="str">
        <f t="shared" si="120"/>
        <v/>
      </c>
      <c r="S173" t="str">
        <f t="shared" si="111"/>
        <v/>
      </c>
      <c r="T173" s="36">
        <f t="shared" si="124"/>
        <v>0</v>
      </c>
      <c r="AD173" s="28"/>
      <c r="AE173" s="5"/>
      <c r="AF173" s="5"/>
      <c r="AG173" s="15"/>
      <c r="AH173" s="15"/>
      <c r="AI173" s="15"/>
      <c r="AJ173" s="15"/>
      <c r="AK173" s="5"/>
      <c r="AQ173" s="30"/>
      <c r="AR173" s="30"/>
    </row>
    <row r="174" spans="1:44" x14ac:dyDescent="0.25">
      <c r="A174" s="58" t="s">
        <v>94</v>
      </c>
      <c r="B174" t="e">
        <f t="shared" si="112"/>
        <v>#VALUE!</v>
      </c>
      <c r="C174">
        <f t="shared" si="113"/>
        <v>11</v>
      </c>
      <c r="D174">
        <f t="shared" si="114"/>
        <v>11</v>
      </c>
      <c r="E174">
        <f t="shared" si="115"/>
        <v>42</v>
      </c>
      <c r="F174" s="1" t="str">
        <f t="shared" si="96"/>
        <v/>
      </c>
      <c r="G174" s="1" t="str">
        <f t="shared" si="97"/>
        <v/>
      </c>
      <c r="H174" s="1" t="str">
        <f t="shared" si="116"/>
        <v>:</v>
      </c>
      <c r="I174">
        <f t="shared" si="121"/>
        <v>0</v>
      </c>
      <c r="J174" s="3">
        <f t="shared" si="122"/>
        <v>7</v>
      </c>
      <c r="K174" s="3">
        <f t="shared" si="117"/>
        <v>1</v>
      </c>
      <c r="L174" s="3">
        <f t="shared" si="118"/>
        <v>2</v>
      </c>
      <c r="M174" s="3">
        <f t="shared" si="119"/>
        <v>702</v>
      </c>
      <c r="N174" t="str">
        <f t="shared" si="123"/>
        <v>Pº La Mina, nº 21 (Edif. Balmes - Pd. Bus)</v>
      </c>
      <c r="O174" s="3" t="str">
        <f t="shared" si="120"/>
        <v>07:00</v>
      </c>
      <c r="S174" t="str">
        <f t="shared" si="111"/>
        <v>Alagón (Rotonda - Pd. Bus)</v>
      </c>
      <c r="T174" s="36">
        <f t="shared" si="124"/>
        <v>0</v>
      </c>
      <c r="AD174" s="28"/>
      <c r="AE174" s="5"/>
      <c r="AF174" s="5"/>
      <c r="AG174" s="15"/>
      <c r="AH174" s="15"/>
      <c r="AI174" s="15"/>
      <c r="AJ174" s="15"/>
      <c r="AK174" s="5"/>
      <c r="AQ174" s="30"/>
      <c r="AR174" s="30"/>
    </row>
    <row r="175" spans="1:44" x14ac:dyDescent="0.25">
      <c r="A175" s="58" t="s">
        <v>300</v>
      </c>
      <c r="B175">
        <f t="shared" si="112"/>
        <v>2</v>
      </c>
      <c r="C175" t="e">
        <f t="shared" si="113"/>
        <v>#VALUE!</v>
      </c>
      <c r="D175">
        <f t="shared" si="114"/>
        <v>2</v>
      </c>
      <c r="E175">
        <f t="shared" si="115"/>
        <v>4</v>
      </c>
      <c r="F175" s="1">
        <f t="shared" si="96"/>
        <v>7</v>
      </c>
      <c r="G175" s="1">
        <f t="shared" si="97"/>
        <v>0</v>
      </c>
      <c r="H175" s="1" t="str">
        <f t="shared" si="116"/>
        <v>07:00</v>
      </c>
      <c r="I175">
        <f t="shared" si="121"/>
        <v>0</v>
      </c>
      <c r="J175" s="3">
        <f t="shared" si="122"/>
        <v>7</v>
      </c>
      <c r="K175" s="3">
        <f t="shared" si="117"/>
        <v>0</v>
      </c>
      <c r="L175" s="3">
        <f t="shared" si="118"/>
        <v>2</v>
      </c>
      <c r="M175" s="3">
        <f t="shared" si="119"/>
        <v>702</v>
      </c>
      <c r="N175" t="str">
        <f t="shared" si="123"/>
        <v>7'00</v>
      </c>
      <c r="O175" s="3" t="str">
        <f t="shared" si="120"/>
        <v/>
      </c>
      <c r="S175" t="str">
        <f t="shared" si="111"/>
        <v/>
      </c>
      <c r="T175" s="36">
        <f t="shared" si="124"/>
        <v>0</v>
      </c>
      <c r="AD175" s="28"/>
      <c r="AE175" s="5"/>
      <c r="AF175" s="5"/>
      <c r="AG175" s="15"/>
      <c r="AH175" s="15"/>
      <c r="AI175" s="15"/>
      <c r="AJ175" s="15"/>
      <c r="AK175" s="5"/>
      <c r="AQ175" s="30"/>
      <c r="AR175" s="30"/>
    </row>
    <row r="176" spans="1:44" x14ac:dyDescent="0.25">
      <c r="A176" s="58" t="s">
        <v>178</v>
      </c>
      <c r="B176" t="e">
        <f t="shared" si="112"/>
        <v>#VALUE!</v>
      </c>
      <c r="C176" t="e">
        <f t="shared" si="113"/>
        <v>#VALUE!</v>
      </c>
      <c r="D176" t="e">
        <f t="shared" si="114"/>
        <v>#VALUE!</v>
      </c>
      <c r="E176">
        <f t="shared" si="115"/>
        <v>26</v>
      </c>
      <c r="F176" s="1" t="str">
        <f t="shared" si="96"/>
        <v/>
      </c>
      <c r="G176" s="1" t="str">
        <f t="shared" si="97"/>
        <v/>
      </c>
      <c r="H176" s="1" t="str">
        <f t="shared" si="116"/>
        <v>:</v>
      </c>
      <c r="I176">
        <f t="shared" si="121"/>
        <v>0</v>
      </c>
      <c r="J176" s="3">
        <f t="shared" si="122"/>
        <v>7</v>
      </c>
      <c r="K176" s="3">
        <f t="shared" si="117"/>
        <v>0</v>
      </c>
      <c r="L176" s="3">
        <f t="shared" si="118"/>
        <v>2</v>
      </c>
      <c r="M176" s="3">
        <f t="shared" si="119"/>
        <v>702</v>
      </c>
      <c r="N176" t="str">
        <f t="shared" si="123"/>
        <v>Alagón (Rotonda - Pd. Bus)</v>
      </c>
      <c r="O176" s="3" t="str">
        <f t="shared" si="120"/>
        <v/>
      </c>
      <c r="S176" t="str">
        <f t="shared" si="111"/>
        <v/>
      </c>
      <c r="T176" s="36">
        <f t="shared" si="124"/>
        <v>0</v>
      </c>
      <c r="AD176" s="28"/>
      <c r="AE176" s="5"/>
      <c r="AF176" s="5"/>
      <c r="AG176" s="15"/>
      <c r="AH176" s="15"/>
      <c r="AI176" s="15"/>
      <c r="AJ176" s="15"/>
      <c r="AK176" s="5"/>
      <c r="AQ176" s="30"/>
      <c r="AR176" s="30"/>
    </row>
    <row r="177" spans="1:44" x14ac:dyDescent="0.25">
      <c r="A177" s="58" t="s">
        <v>96</v>
      </c>
      <c r="B177" t="e">
        <f t="shared" si="112"/>
        <v>#VALUE!</v>
      </c>
      <c r="C177">
        <f t="shared" si="113"/>
        <v>13</v>
      </c>
      <c r="D177">
        <f t="shared" si="114"/>
        <v>13</v>
      </c>
      <c r="E177">
        <f t="shared" si="115"/>
        <v>29</v>
      </c>
      <c r="F177" s="1" t="str">
        <f t="shared" si="96"/>
        <v/>
      </c>
      <c r="G177" s="1" t="str">
        <f t="shared" si="97"/>
        <v/>
      </c>
      <c r="H177" s="1" t="str">
        <f t="shared" si="116"/>
        <v>:</v>
      </c>
      <c r="I177">
        <f t="shared" si="121"/>
        <v>0</v>
      </c>
      <c r="J177" s="3">
        <f t="shared" si="122"/>
        <v>7</v>
      </c>
      <c r="K177" s="3">
        <f t="shared" si="117"/>
        <v>1</v>
      </c>
      <c r="L177" s="3">
        <f t="shared" si="118"/>
        <v>3</v>
      </c>
      <c r="M177" s="3">
        <f t="shared" si="119"/>
        <v>703</v>
      </c>
      <c r="N177" t="str">
        <f t="shared" si="123"/>
        <v>Constitución, nº 33 (Pd. Bus)</v>
      </c>
      <c r="O177" s="3" t="str">
        <f t="shared" si="120"/>
        <v>07:01</v>
      </c>
      <c r="S177" t="str">
        <f t="shared" si="111"/>
        <v>María Agustín (frente Museo Pablo Serrano)</v>
      </c>
      <c r="T177" s="36">
        <f t="shared" si="124"/>
        <v>0</v>
      </c>
      <c r="AD177" s="28"/>
      <c r="AE177" s="5"/>
      <c r="AF177" s="5"/>
      <c r="AG177" s="15"/>
      <c r="AH177" s="15"/>
      <c r="AI177" s="15"/>
      <c r="AJ177" s="15"/>
      <c r="AK177" s="5"/>
      <c r="AQ177" s="30"/>
      <c r="AR177" s="30"/>
    </row>
    <row r="178" spans="1:44" x14ac:dyDescent="0.25">
      <c r="A178" s="58" t="s">
        <v>326</v>
      </c>
      <c r="B178">
        <f t="shared" si="112"/>
        <v>2</v>
      </c>
      <c r="C178" t="e">
        <f t="shared" si="113"/>
        <v>#VALUE!</v>
      </c>
      <c r="D178">
        <f t="shared" si="114"/>
        <v>2</v>
      </c>
      <c r="E178">
        <f t="shared" si="115"/>
        <v>4</v>
      </c>
      <c r="F178" s="1">
        <f t="shared" si="96"/>
        <v>7</v>
      </c>
      <c r="G178" s="1">
        <f t="shared" si="97"/>
        <v>1</v>
      </c>
      <c r="H178" s="1" t="str">
        <f t="shared" si="116"/>
        <v>07:01</v>
      </c>
      <c r="I178">
        <f t="shared" si="121"/>
        <v>0</v>
      </c>
      <c r="J178" s="3">
        <f t="shared" si="122"/>
        <v>7</v>
      </c>
      <c r="K178" s="3">
        <f t="shared" si="117"/>
        <v>0</v>
      </c>
      <c r="L178" s="3">
        <f t="shared" si="118"/>
        <v>3</v>
      </c>
      <c r="M178" s="3">
        <f t="shared" si="119"/>
        <v>703</v>
      </c>
      <c r="N178" t="str">
        <f t="shared" si="123"/>
        <v>7'01</v>
      </c>
      <c r="O178" s="3" t="str">
        <f t="shared" si="120"/>
        <v/>
      </c>
      <c r="S178" t="str">
        <f t="shared" si="111"/>
        <v/>
      </c>
      <c r="T178" s="36">
        <f t="shared" si="124"/>
        <v>0</v>
      </c>
      <c r="AD178" s="28"/>
      <c r="AE178" s="5"/>
      <c r="AF178" s="5"/>
      <c r="AG178" s="15"/>
      <c r="AH178" s="15"/>
      <c r="AI178" s="15"/>
      <c r="AJ178" s="15"/>
      <c r="AK178" s="5"/>
      <c r="AQ178" s="30"/>
      <c r="AR178" s="30"/>
    </row>
    <row r="179" spans="1:44" x14ac:dyDescent="0.25">
      <c r="A179" s="58" t="s">
        <v>95</v>
      </c>
      <c r="B179" t="e">
        <f t="shared" si="112"/>
        <v>#VALUE!</v>
      </c>
      <c r="C179" t="e">
        <f t="shared" si="113"/>
        <v>#VALUE!</v>
      </c>
      <c r="D179" t="e">
        <f t="shared" si="114"/>
        <v>#VALUE!</v>
      </c>
      <c r="E179">
        <f t="shared" si="115"/>
        <v>42</v>
      </c>
      <c r="F179" s="1" t="str">
        <f t="shared" si="96"/>
        <v/>
      </c>
      <c r="G179" s="1" t="str">
        <f t="shared" si="97"/>
        <v/>
      </c>
      <c r="H179" s="1" t="str">
        <f t="shared" si="116"/>
        <v>:</v>
      </c>
      <c r="I179">
        <f t="shared" si="121"/>
        <v>0</v>
      </c>
      <c r="J179" s="3">
        <f t="shared" si="122"/>
        <v>7</v>
      </c>
      <c r="K179" s="3">
        <f t="shared" si="117"/>
        <v>0</v>
      </c>
      <c r="L179" s="3">
        <f t="shared" si="118"/>
        <v>3</v>
      </c>
      <c r="M179" s="3">
        <f t="shared" si="119"/>
        <v>703</v>
      </c>
      <c r="N179" t="str">
        <f t="shared" si="123"/>
        <v>María Agustín (frente Museo Pablo Serrano)</v>
      </c>
      <c r="O179" s="3" t="str">
        <f t="shared" si="120"/>
        <v/>
      </c>
      <c r="S179" t="str">
        <f t="shared" si="111"/>
        <v/>
      </c>
      <c r="T179" s="36">
        <f t="shared" si="124"/>
        <v>0</v>
      </c>
      <c r="AD179" s="28"/>
      <c r="AE179" s="5"/>
      <c r="AF179" s="5"/>
      <c r="AG179" s="15"/>
      <c r="AH179" s="15"/>
      <c r="AI179" s="15"/>
      <c r="AJ179" s="15"/>
      <c r="AK179" s="5"/>
      <c r="AQ179" s="30"/>
      <c r="AR179" s="30"/>
    </row>
    <row r="180" spans="1:44" x14ac:dyDescent="0.25">
      <c r="A180" s="58" t="s">
        <v>100</v>
      </c>
      <c r="B180" t="e">
        <f t="shared" ref="B180:B243" si="137">FIND($B$2,A180)</f>
        <v>#VALUE!</v>
      </c>
      <c r="C180">
        <f t="shared" ref="C180:C243" si="138">FIND($C$2,A180)</f>
        <v>14</v>
      </c>
      <c r="D180">
        <f t="shared" ref="D180:D243" si="139">IFERROR(B180,C180)</f>
        <v>14</v>
      </c>
      <c r="E180">
        <f t="shared" ref="E180:E243" si="140">LEN(A180)</f>
        <v>52</v>
      </c>
      <c r="F180" s="1" t="str">
        <f t="shared" si="96"/>
        <v/>
      </c>
      <c r="G180" s="1" t="str">
        <f t="shared" si="97"/>
        <v/>
      </c>
      <c r="H180" s="1" t="str">
        <f t="shared" ref="H180:H243" si="141">TEXT(F180,"00")&amp;":"&amp;TEXT(G180,"00")</f>
        <v>:</v>
      </c>
      <c r="I180">
        <f t="shared" ref="I180:I243" si="142">IFERROR(FIND("Ruta",A180),0)</f>
        <v>0</v>
      </c>
      <c r="J180" s="3">
        <f t="shared" ref="J180:J243" si="143">I180+J179</f>
        <v>7</v>
      </c>
      <c r="K180" s="3">
        <f t="shared" ref="K180:K243" si="144">IF(AND(ISNUMBER(G181)),1,0)</f>
        <v>1</v>
      </c>
      <c r="L180" s="3">
        <f t="shared" ref="L180:L243" si="145">IF(I180=1,0,L179+K180+T180)</f>
        <v>4</v>
      </c>
      <c r="M180" s="3">
        <f t="shared" ref="M180:M243" si="146">J180*100+L180</f>
        <v>704</v>
      </c>
      <c r="N180" t="str">
        <f t="shared" ref="N180:N243" si="147">IF($J180,A180,IF(I180=1,A180,""))</f>
        <v>María Agustín, nº 20 (Museo Pablo Serrano - Pd. Bus)</v>
      </c>
      <c r="O180" s="3" t="str">
        <f t="shared" ref="O180:O243" si="148">IF($K180,H181,"")</f>
        <v>07:04</v>
      </c>
      <c r="S180" t="str">
        <f t="shared" ref="S180:S243" si="149">IF($K180,A182,IF(T180,A180,""))</f>
        <v>Paseo Constitución nº 16 (Pd. Bus)</v>
      </c>
      <c r="T180" s="36">
        <f t="shared" ref="T180:T243" si="150">IF(AND(NOT(ISNUMBER(D179)),NOT(ISNUMBER(D180)),NOT(ISNUMBER(D181)),NOT(ISNUMBER(D182))),1,0)</f>
        <v>0</v>
      </c>
      <c r="AD180" s="28"/>
      <c r="AE180" s="5"/>
      <c r="AF180" s="5"/>
      <c r="AG180" s="15"/>
      <c r="AH180" s="15"/>
      <c r="AI180" s="15"/>
      <c r="AJ180" s="15"/>
      <c r="AK180" s="5"/>
      <c r="AQ180" s="30"/>
      <c r="AR180" s="30"/>
    </row>
    <row r="181" spans="1:44" x14ac:dyDescent="0.25">
      <c r="A181" s="58" t="s">
        <v>304</v>
      </c>
      <c r="B181">
        <f t="shared" si="137"/>
        <v>2</v>
      </c>
      <c r="C181" t="e">
        <f t="shared" si="138"/>
        <v>#VALUE!</v>
      </c>
      <c r="D181">
        <f t="shared" si="139"/>
        <v>2</v>
      </c>
      <c r="E181">
        <f t="shared" si="140"/>
        <v>4</v>
      </c>
      <c r="F181" s="1">
        <f t="shared" si="96"/>
        <v>7</v>
      </c>
      <c r="G181" s="1">
        <f t="shared" si="97"/>
        <v>4</v>
      </c>
      <c r="H181" s="1" t="str">
        <f t="shared" si="141"/>
        <v>07:04</v>
      </c>
      <c r="I181">
        <f t="shared" si="142"/>
        <v>0</v>
      </c>
      <c r="J181" s="3">
        <f t="shared" si="143"/>
        <v>7</v>
      </c>
      <c r="K181" s="3">
        <f t="shared" si="144"/>
        <v>0</v>
      </c>
      <c r="L181" s="3">
        <f t="shared" si="145"/>
        <v>4</v>
      </c>
      <c r="M181" s="3">
        <f t="shared" si="146"/>
        <v>704</v>
      </c>
      <c r="N181" t="str">
        <f t="shared" si="147"/>
        <v>7'04</v>
      </c>
      <c r="O181" s="3" t="str">
        <f t="shared" si="148"/>
        <v/>
      </c>
      <c r="S181" t="str">
        <f t="shared" si="149"/>
        <v/>
      </c>
      <c r="T181" s="36">
        <f t="shared" si="150"/>
        <v>0</v>
      </c>
      <c r="AD181" s="28"/>
      <c r="AE181" s="5"/>
      <c r="AF181" s="5"/>
      <c r="AG181" s="15"/>
      <c r="AH181" s="15"/>
      <c r="AI181" s="15"/>
      <c r="AJ181" s="15"/>
      <c r="AK181" s="5"/>
      <c r="AQ181" s="30"/>
      <c r="AR181" s="30"/>
    </row>
    <row r="182" spans="1:44" x14ac:dyDescent="0.25">
      <c r="A182" s="58" t="s">
        <v>99</v>
      </c>
      <c r="B182" t="e">
        <f t="shared" si="137"/>
        <v>#VALUE!</v>
      </c>
      <c r="C182" t="e">
        <f t="shared" si="138"/>
        <v>#VALUE!</v>
      </c>
      <c r="D182" t="e">
        <f t="shared" si="139"/>
        <v>#VALUE!</v>
      </c>
      <c r="E182">
        <f t="shared" si="140"/>
        <v>34</v>
      </c>
      <c r="F182" s="1" t="str">
        <f t="shared" si="96"/>
        <v/>
      </c>
      <c r="G182" s="1" t="str">
        <f t="shared" si="97"/>
        <v/>
      </c>
      <c r="H182" s="1" t="str">
        <f t="shared" si="141"/>
        <v>:</v>
      </c>
      <c r="I182">
        <f t="shared" si="142"/>
        <v>0</v>
      </c>
      <c r="J182" s="3">
        <f t="shared" si="143"/>
        <v>7</v>
      </c>
      <c r="K182" s="3">
        <f t="shared" si="144"/>
        <v>0</v>
      </c>
      <c r="L182" s="3">
        <f t="shared" si="145"/>
        <v>4</v>
      </c>
      <c r="M182" s="3">
        <f t="shared" si="146"/>
        <v>704</v>
      </c>
      <c r="N182" t="str">
        <f t="shared" si="147"/>
        <v>Paseo Constitución nº 16 (Pd. Bus)</v>
      </c>
      <c r="O182" s="3" t="str">
        <f t="shared" si="148"/>
        <v/>
      </c>
      <c r="S182" t="str">
        <f t="shared" si="149"/>
        <v/>
      </c>
      <c r="T182" s="36">
        <f t="shared" si="150"/>
        <v>0</v>
      </c>
      <c r="AD182" s="28"/>
      <c r="AE182" s="5"/>
      <c r="AF182" s="5"/>
      <c r="AG182" s="15"/>
      <c r="AH182" s="15"/>
      <c r="AI182" s="15"/>
      <c r="AJ182" s="15"/>
      <c r="AK182" s="5"/>
      <c r="AQ182" s="30"/>
      <c r="AR182" s="30"/>
    </row>
    <row r="183" spans="1:44" x14ac:dyDescent="0.25">
      <c r="A183" s="58" t="s">
        <v>178</v>
      </c>
      <c r="B183" t="e">
        <f t="shared" si="137"/>
        <v>#VALUE!</v>
      </c>
      <c r="C183" t="e">
        <f t="shared" si="138"/>
        <v>#VALUE!</v>
      </c>
      <c r="D183" t="e">
        <f t="shared" si="139"/>
        <v>#VALUE!</v>
      </c>
      <c r="E183">
        <f t="shared" si="140"/>
        <v>26</v>
      </c>
      <c r="F183" s="1" t="str">
        <f t="shared" si="96"/>
        <v/>
      </c>
      <c r="G183" s="1" t="str">
        <f t="shared" si="97"/>
        <v/>
      </c>
      <c r="H183" s="1" t="str">
        <f t="shared" si="141"/>
        <v>:</v>
      </c>
      <c r="I183">
        <f t="shared" si="142"/>
        <v>0</v>
      </c>
      <c r="J183" s="3">
        <f t="shared" si="143"/>
        <v>7</v>
      </c>
      <c r="K183" s="3">
        <f t="shared" si="144"/>
        <v>1</v>
      </c>
      <c r="L183" s="3">
        <f t="shared" si="145"/>
        <v>5</v>
      </c>
      <c r="M183" s="3">
        <f t="shared" si="146"/>
        <v>705</v>
      </c>
      <c r="N183" t="str">
        <f t="shared" si="147"/>
        <v>Alagón (Rotonda - Pd. Bus)</v>
      </c>
      <c r="O183" s="3" t="str">
        <f t="shared" si="148"/>
        <v>07:20</v>
      </c>
      <c r="S183" t="str">
        <f t="shared" si="149"/>
        <v>Paseo La Mina (frente nº 21 - Pd. Bus)</v>
      </c>
      <c r="T183" s="36">
        <f t="shared" si="150"/>
        <v>0</v>
      </c>
      <c r="AD183" s="28"/>
      <c r="AE183" s="5"/>
      <c r="AF183" s="5"/>
      <c r="AG183" s="15"/>
      <c r="AH183" s="15"/>
      <c r="AI183" s="15"/>
      <c r="AJ183" s="15"/>
      <c r="AK183" s="5"/>
      <c r="AQ183" s="30"/>
      <c r="AR183" s="30"/>
    </row>
    <row r="184" spans="1:44" x14ac:dyDescent="0.25">
      <c r="A184" s="58" t="s">
        <v>327</v>
      </c>
      <c r="B184">
        <f t="shared" si="137"/>
        <v>2</v>
      </c>
      <c r="C184" t="e">
        <f t="shared" si="138"/>
        <v>#VALUE!</v>
      </c>
      <c r="D184">
        <f t="shared" si="139"/>
        <v>2</v>
      </c>
      <c r="E184">
        <f t="shared" si="140"/>
        <v>4</v>
      </c>
      <c r="F184" s="1">
        <f t="shared" si="96"/>
        <v>7</v>
      </c>
      <c r="G184" s="1">
        <f t="shared" si="97"/>
        <v>20</v>
      </c>
      <c r="H184" s="1" t="str">
        <f t="shared" si="141"/>
        <v>07:20</v>
      </c>
      <c r="I184">
        <f t="shared" si="142"/>
        <v>0</v>
      </c>
      <c r="J184" s="3">
        <f t="shared" si="143"/>
        <v>7</v>
      </c>
      <c r="K184" s="3">
        <f t="shared" si="144"/>
        <v>0</v>
      </c>
      <c r="L184" s="3">
        <f t="shared" si="145"/>
        <v>5</v>
      </c>
      <c r="M184" s="3">
        <f t="shared" si="146"/>
        <v>705</v>
      </c>
      <c r="N184" t="str">
        <f t="shared" si="147"/>
        <v>7'20</v>
      </c>
      <c r="O184" s="3" t="str">
        <f t="shared" si="148"/>
        <v/>
      </c>
      <c r="S184" t="str">
        <f t="shared" si="149"/>
        <v/>
      </c>
      <c r="T184" s="36">
        <f t="shared" si="150"/>
        <v>0</v>
      </c>
      <c r="AD184" s="28"/>
      <c r="AE184" s="5"/>
      <c r="AF184" s="5"/>
      <c r="AG184" s="15"/>
      <c r="AH184" s="15"/>
      <c r="AI184" s="15"/>
      <c r="AJ184" s="15"/>
      <c r="AK184" s="5"/>
      <c r="AQ184" s="30"/>
      <c r="AR184" s="30"/>
    </row>
    <row r="185" spans="1:44" x14ac:dyDescent="0.25">
      <c r="A185" s="58" t="s">
        <v>101</v>
      </c>
      <c r="B185" t="e">
        <f t="shared" si="137"/>
        <v>#VALUE!</v>
      </c>
      <c r="C185" t="e">
        <f t="shared" si="138"/>
        <v>#VALUE!</v>
      </c>
      <c r="D185" t="e">
        <f t="shared" si="139"/>
        <v>#VALUE!</v>
      </c>
      <c r="E185">
        <f t="shared" si="140"/>
        <v>38</v>
      </c>
      <c r="F185" s="1" t="str">
        <f t="shared" si="96"/>
        <v/>
      </c>
      <c r="G185" s="1" t="str">
        <f t="shared" si="97"/>
        <v/>
      </c>
      <c r="H185" s="1" t="str">
        <f t="shared" si="141"/>
        <v>:</v>
      </c>
      <c r="I185">
        <f t="shared" si="142"/>
        <v>0</v>
      </c>
      <c r="J185" s="3">
        <f t="shared" si="143"/>
        <v>7</v>
      </c>
      <c r="K185" s="3">
        <f t="shared" si="144"/>
        <v>0</v>
      </c>
      <c r="L185" s="3">
        <f t="shared" si="145"/>
        <v>5</v>
      </c>
      <c r="M185" s="3">
        <f t="shared" si="146"/>
        <v>705</v>
      </c>
      <c r="N185" t="str">
        <f t="shared" si="147"/>
        <v>Paseo La Mina (frente nº 21 - Pd. Bus)</v>
      </c>
      <c r="O185" s="3" t="str">
        <f t="shared" si="148"/>
        <v/>
      </c>
      <c r="S185" t="str">
        <f t="shared" si="149"/>
        <v/>
      </c>
      <c r="T185" s="36">
        <f t="shared" si="150"/>
        <v>0</v>
      </c>
      <c r="AD185" s="28"/>
      <c r="AE185" s="5"/>
      <c r="AF185" s="5"/>
      <c r="AG185" s="15"/>
      <c r="AH185" s="15"/>
      <c r="AI185" s="15"/>
      <c r="AJ185" s="15"/>
      <c r="AK185" s="5"/>
      <c r="AQ185" s="30"/>
      <c r="AR185" s="30"/>
    </row>
    <row r="186" spans="1:44" x14ac:dyDescent="0.25">
      <c r="A186" s="58" t="s">
        <v>21</v>
      </c>
      <c r="B186" t="e">
        <f t="shared" si="137"/>
        <v>#VALUE!</v>
      </c>
      <c r="C186" t="e">
        <f t="shared" si="138"/>
        <v>#VALUE!</v>
      </c>
      <c r="D186" t="e">
        <f t="shared" si="139"/>
        <v>#VALUE!</v>
      </c>
      <c r="E186">
        <f t="shared" si="140"/>
        <v>26</v>
      </c>
      <c r="F186" s="1" t="str">
        <f t="shared" si="96"/>
        <v/>
      </c>
      <c r="G186" s="1" t="str">
        <f t="shared" si="97"/>
        <v/>
      </c>
      <c r="H186" s="1" t="str">
        <f t="shared" si="141"/>
        <v>:</v>
      </c>
      <c r="I186">
        <f t="shared" si="142"/>
        <v>0</v>
      </c>
      <c r="J186" s="3">
        <f t="shared" si="143"/>
        <v>7</v>
      </c>
      <c r="K186" s="3">
        <f t="shared" si="144"/>
        <v>1</v>
      </c>
      <c r="L186" s="3">
        <f t="shared" si="145"/>
        <v>6</v>
      </c>
      <c r="M186" s="3">
        <f t="shared" si="146"/>
        <v>706</v>
      </c>
      <c r="N186" t="str">
        <f t="shared" si="147"/>
        <v>Opel Planta en Figueruelas</v>
      </c>
      <c r="O186" s="3" t="str">
        <f t="shared" si="148"/>
        <v>07:30</v>
      </c>
      <c r="S186" t="str">
        <f t="shared" si="149"/>
        <v>C/ Asalto (Edf. Trovador)</v>
      </c>
      <c r="T186" s="36">
        <f t="shared" si="150"/>
        <v>0</v>
      </c>
      <c r="AD186" s="28"/>
      <c r="AE186" s="5"/>
      <c r="AF186" s="5"/>
      <c r="AG186" s="15"/>
      <c r="AH186" s="15"/>
      <c r="AI186" s="15"/>
      <c r="AJ186" s="15"/>
      <c r="AK186" s="5"/>
      <c r="AQ186" s="30"/>
      <c r="AR186" s="30"/>
    </row>
    <row r="187" spans="1:44" x14ac:dyDescent="0.25">
      <c r="A187" s="58" t="s">
        <v>308</v>
      </c>
      <c r="B187">
        <f t="shared" si="137"/>
        <v>2</v>
      </c>
      <c r="C187" t="e">
        <f t="shared" si="138"/>
        <v>#VALUE!</v>
      </c>
      <c r="D187">
        <f t="shared" si="139"/>
        <v>2</v>
      </c>
      <c r="E187">
        <f t="shared" si="140"/>
        <v>4</v>
      </c>
      <c r="F187" s="1">
        <f t="shared" si="96"/>
        <v>7</v>
      </c>
      <c r="G187" s="1">
        <f t="shared" si="97"/>
        <v>30</v>
      </c>
      <c r="H187" s="1" t="str">
        <f t="shared" si="141"/>
        <v>07:30</v>
      </c>
      <c r="I187">
        <f t="shared" si="142"/>
        <v>0</v>
      </c>
      <c r="J187" s="3">
        <f t="shared" si="143"/>
        <v>7</v>
      </c>
      <c r="K187" s="3">
        <f t="shared" si="144"/>
        <v>0</v>
      </c>
      <c r="L187" s="3">
        <f t="shared" si="145"/>
        <v>6</v>
      </c>
      <c r="M187" s="3">
        <f t="shared" si="146"/>
        <v>706</v>
      </c>
      <c r="N187" t="str">
        <f t="shared" si="147"/>
        <v>7'30</v>
      </c>
      <c r="O187" s="3" t="str">
        <f t="shared" si="148"/>
        <v/>
      </c>
      <c r="S187" t="str">
        <f t="shared" si="149"/>
        <v/>
      </c>
      <c r="T187" s="36">
        <f t="shared" si="150"/>
        <v>0</v>
      </c>
      <c r="AD187" s="28"/>
      <c r="AE187" s="5"/>
      <c r="AF187" s="5"/>
      <c r="AG187" s="15"/>
      <c r="AH187" s="15"/>
      <c r="AI187" s="15"/>
      <c r="AJ187" s="15"/>
      <c r="AK187" s="5"/>
      <c r="AQ187" s="30"/>
      <c r="AR187" s="30"/>
    </row>
    <row r="188" spans="1:44" x14ac:dyDescent="0.25">
      <c r="A188" s="58" t="s">
        <v>102</v>
      </c>
      <c r="B188" t="e">
        <f t="shared" si="137"/>
        <v>#VALUE!</v>
      </c>
      <c r="C188" t="e">
        <f t="shared" si="138"/>
        <v>#VALUE!</v>
      </c>
      <c r="D188" t="e">
        <f t="shared" si="139"/>
        <v>#VALUE!</v>
      </c>
      <c r="E188">
        <f t="shared" si="140"/>
        <v>25</v>
      </c>
      <c r="F188" s="1" t="str">
        <f t="shared" si="96"/>
        <v/>
      </c>
      <c r="G188" s="1" t="str">
        <f t="shared" si="97"/>
        <v/>
      </c>
      <c r="H188" s="1" t="str">
        <f t="shared" si="141"/>
        <v>:</v>
      </c>
      <c r="I188">
        <f t="shared" si="142"/>
        <v>0</v>
      </c>
      <c r="J188" s="3">
        <f t="shared" si="143"/>
        <v>7</v>
      </c>
      <c r="K188" s="3">
        <f t="shared" si="144"/>
        <v>0</v>
      </c>
      <c r="L188" s="3">
        <f t="shared" si="145"/>
        <v>6</v>
      </c>
      <c r="M188" s="3">
        <f t="shared" si="146"/>
        <v>706</v>
      </c>
      <c r="N188" t="str">
        <f t="shared" si="147"/>
        <v>C/ Asalto (Edf. Trovador)</v>
      </c>
      <c r="O188" s="3" t="str">
        <f t="shared" si="148"/>
        <v/>
      </c>
      <c r="S188" t="str">
        <f t="shared" si="149"/>
        <v/>
      </c>
      <c r="T188" s="36">
        <f t="shared" si="150"/>
        <v>0</v>
      </c>
      <c r="AD188" s="28"/>
      <c r="AE188" s="5"/>
      <c r="AF188" s="5"/>
      <c r="AG188" s="15"/>
      <c r="AH188" s="15"/>
      <c r="AI188" s="15"/>
      <c r="AJ188" s="15"/>
      <c r="AK188" s="5"/>
      <c r="AQ188" s="30"/>
      <c r="AR188" s="30"/>
    </row>
    <row r="189" spans="1:44" x14ac:dyDescent="0.25">
      <c r="A189" s="13" t="s">
        <v>648</v>
      </c>
      <c r="B189" t="e">
        <f t="shared" si="137"/>
        <v>#VALUE!</v>
      </c>
      <c r="C189" t="e">
        <f t="shared" si="138"/>
        <v>#VALUE!</v>
      </c>
      <c r="D189" t="e">
        <f t="shared" si="139"/>
        <v>#VALUE!</v>
      </c>
      <c r="E189">
        <f t="shared" si="140"/>
        <v>9</v>
      </c>
      <c r="F189" s="1" t="str">
        <f t="shared" si="96"/>
        <v/>
      </c>
      <c r="G189" s="1" t="str">
        <f t="shared" si="97"/>
        <v/>
      </c>
      <c r="H189" s="1" t="str">
        <f t="shared" si="141"/>
        <v>:</v>
      </c>
      <c r="I189">
        <f t="shared" si="142"/>
        <v>1</v>
      </c>
      <c r="J189" s="3">
        <f t="shared" si="143"/>
        <v>8</v>
      </c>
      <c r="K189" s="3">
        <f t="shared" si="144"/>
        <v>0</v>
      </c>
      <c r="L189" s="3">
        <f t="shared" si="145"/>
        <v>0</v>
      </c>
      <c r="M189" s="3">
        <f t="shared" si="146"/>
        <v>800</v>
      </c>
      <c r="N189" t="str">
        <f t="shared" si="147"/>
        <v>Ruta 8/16</v>
      </c>
      <c r="O189" s="3" t="str">
        <f t="shared" si="148"/>
        <v/>
      </c>
      <c r="S189" t="str">
        <f t="shared" si="149"/>
        <v/>
      </c>
      <c r="T189" s="36">
        <f t="shared" si="150"/>
        <v>0</v>
      </c>
      <c r="AD189" s="28"/>
      <c r="AE189" s="5"/>
      <c r="AF189" s="5"/>
      <c r="AG189" s="15"/>
      <c r="AH189" s="15"/>
      <c r="AI189" s="15"/>
      <c r="AJ189" s="15"/>
      <c r="AK189" s="5"/>
      <c r="AQ189" s="30"/>
      <c r="AR189" s="30"/>
    </row>
    <row r="190" spans="1:44" x14ac:dyDescent="0.25">
      <c r="A190" s="13" t="s">
        <v>103</v>
      </c>
      <c r="B190" t="e">
        <f t="shared" si="137"/>
        <v>#VALUE!</v>
      </c>
      <c r="C190" t="e">
        <f t="shared" si="138"/>
        <v>#VALUE!</v>
      </c>
      <c r="D190" t="e">
        <f t="shared" si="139"/>
        <v>#VALUE!</v>
      </c>
      <c r="E190">
        <f t="shared" si="140"/>
        <v>54</v>
      </c>
      <c r="F190" s="1" t="str">
        <f t="shared" si="96"/>
        <v/>
      </c>
      <c r="G190" s="1" t="str">
        <f t="shared" si="97"/>
        <v/>
      </c>
      <c r="H190" s="1" t="str">
        <f t="shared" si="141"/>
        <v>:</v>
      </c>
      <c r="I190">
        <f t="shared" si="142"/>
        <v>0</v>
      </c>
      <c r="J190" s="3">
        <f t="shared" si="143"/>
        <v>8</v>
      </c>
      <c r="K190" s="3">
        <f t="shared" si="144"/>
        <v>1</v>
      </c>
      <c r="L190" s="3">
        <f t="shared" si="145"/>
        <v>1</v>
      </c>
      <c r="M190" s="3">
        <f t="shared" si="146"/>
        <v>801</v>
      </c>
      <c r="N190" t="str">
        <f t="shared" si="147"/>
        <v>Puerto Venecia: Calle Tiziano (esquina Paolo Veronese)</v>
      </c>
      <c r="O190" s="3" t="str">
        <f t="shared" si="148"/>
        <v>06:50</v>
      </c>
      <c r="S190" t="str">
        <f t="shared" si="149"/>
        <v>Opel Planta en Figueruelas</v>
      </c>
      <c r="T190" s="36">
        <f t="shared" si="150"/>
        <v>0</v>
      </c>
      <c r="AD190" s="28"/>
      <c r="AE190" s="5"/>
      <c r="AF190" s="5"/>
      <c r="AG190" s="15"/>
      <c r="AH190" s="15"/>
      <c r="AI190" s="15"/>
      <c r="AJ190" s="15"/>
      <c r="AK190" s="5"/>
      <c r="AQ190" s="30"/>
      <c r="AR190" s="30"/>
    </row>
    <row r="191" spans="1:44" x14ac:dyDescent="0.25">
      <c r="A191" s="13" t="s">
        <v>328</v>
      </c>
      <c r="B191">
        <f t="shared" si="137"/>
        <v>2</v>
      </c>
      <c r="C191" t="e">
        <f t="shared" si="138"/>
        <v>#VALUE!</v>
      </c>
      <c r="D191">
        <f t="shared" si="139"/>
        <v>2</v>
      </c>
      <c r="E191">
        <f t="shared" si="140"/>
        <v>4</v>
      </c>
      <c r="F191" s="1">
        <f t="shared" si="96"/>
        <v>6</v>
      </c>
      <c r="G191" s="1">
        <f t="shared" si="97"/>
        <v>50</v>
      </c>
      <c r="H191" s="1" t="str">
        <f t="shared" si="141"/>
        <v>06:50</v>
      </c>
      <c r="I191">
        <f t="shared" si="142"/>
        <v>0</v>
      </c>
      <c r="J191" s="3">
        <f t="shared" si="143"/>
        <v>8</v>
      </c>
      <c r="K191" s="3">
        <f t="shared" si="144"/>
        <v>0</v>
      </c>
      <c r="L191" s="3">
        <f t="shared" si="145"/>
        <v>1</v>
      </c>
      <c r="M191" s="3">
        <f t="shared" si="146"/>
        <v>801</v>
      </c>
      <c r="N191" t="str">
        <f t="shared" si="147"/>
        <v>6'50</v>
      </c>
      <c r="O191" s="3" t="str">
        <f t="shared" si="148"/>
        <v/>
      </c>
      <c r="S191" t="str">
        <f t="shared" si="149"/>
        <v/>
      </c>
      <c r="T191" s="36">
        <f t="shared" si="150"/>
        <v>0</v>
      </c>
      <c r="AD191" s="28"/>
      <c r="AE191" s="5"/>
      <c r="AF191" s="5"/>
      <c r="AG191" s="15"/>
      <c r="AH191" s="15"/>
      <c r="AI191" s="15"/>
      <c r="AJ191" s="15"/>
      <c r="AK191" s="5"/>
      <c r="AQ191" s="30"/>
      <c r="AR191" s="30"/>
    </row>
    <row r="192" spans="1:44" x14ac:dyDescent="0.25">
      <c r="A192" s="13" t="s">
        <v>21</v>
      </c>
      <c r="B192" t="e">
        <f t="shared" si="137"/>
        <v>#VALUE!</v>
      </c>
      <c r="C192" t="e">
        <f t="shared" si="138"/>
        <v>#VALUE!</v>
      </c>
      <c r="D192" t="e">
        <f t="shared" si="139"/>
        <v>#VALUE!</v>
      </c>
      <c r="E192">
        <f t="shared" si="140"/>
        <v>26</v>
      </c>
      <c r="F192" s="1" t="str">
        <f t="shared" si="96"/>
        <v/>
      </c>
      <c r="G192" s="1" t="str">
        <f t="shared" si="97"/>
        <v/>
      </c>
      <c r="H192" s="1" t="str">
        <f t="shared" si="141"/>
        <v>:</v>
      </c>
      <c r="I192">
        <f t="shared" si="142"/>
        <v>0</v>
      </c>
      <c r="J192" s="3">
        <f t="shared" si="143"/>
        <v>8</v>
      </c>
      <c r="K192" s="3">
        <f t="shared" si="144"/>
        <v>0</v>
      </c>
      <c r="L192" s="3">
        <f t="shared" si="145"/>
        <v>1</v>
      </c>
      <c r="M192" s="3">
        <f t="shared" si="146"/>
        <v>801</v>
      </c>
      <c r="N192" t="str">
        <f t="shared" si="147"/>
        <v>Opel Planta en Figueruelas</v>
      </c>
      <c r="O192" s="3" t="str">
        <f t="shared" si="148"/>
        <v/>
      </c>
      <c r="S192" t="str">
        <f t="shared" si="149"/>
        <v/>
      </c>
      <c r="T192" s="36">
        <f t="shared" si="150"/>
        <v>0</v>
      </c>
      <c r="AD192" s="28"/>
      <c r="AE192" s="5"/>
      <c r="AF192" s="5"/>
      <c r="AG192" s="15"/>
      <c r="AH192" s="15"/>
      <c r="AI192" s="15"/>
      <c r="AJ192" s="15"/>
      <c r="AK192" s="5"/>
      <c r="AQ192" s="30"/>
      <c r="AR192" s="30"/>
    </row>
    <row r="193" spans="1:44" x14ac:dyDescent="0.25">
      <c r="A193" s="13" t="s">
        <v>107</v>
      </c>
      <c r="B193" t="e">
        <f t="shared" si="137"/>
        <v>#VALUE!</v>
      </c>
      <c r="C193">
        <f t="shared" si="138"/>
        <v>15</v>
      </c>
      <c r="D193">
        <f t="shared" si="139"/>
        <v>15</v>
      </c>
      <c r="E193">
        <f t="shared" si="140"/>
        <v>32</v>
      </c>
      <c r="F193" s="1" t="str">
        <f t="shared" si="96"/>
        <v/>
      </c>
      <c r="G193" s="1" t="str">
        <f t="shared" si="97"/>
        <v/>
      </c>
      <c r="H193" s="1" t="str">
        <f t="shared" si="141"/>
        <v>:</v>
      </c>
      <c r="I193">
        <f t="shared" si="142"/>
        <v>0</v>
      </c>
      <c r="J193" s="3">
        <f t="shared" si="143"/>
        <v>8</v>
      </c>
      <c r="K193" s="3">
        <f t="shared" si="144"/>
        <v>1</v>
      </c>
      <c r="L193" s="3">
        <f t="shared" si="145"/>
        <v>2</v>
      </c>
      <c r="M193" s="3">
        <f t="shared" si="146"/>
        <v>802</v>
      </c>
      <c r="N193" t="str">
        <f t="shared" si="147"/>
        <v>Cuarta Avenida, nº 23 ( Pd. Bus)</v>
      </c>
      <c r="O193" s="3" t="str">
        <f t="shared" si="148"/>
        <v>06:52</v>
      </c>
      <c r="S193" t="str">
        <f t="shared" si="149"/>
        <v>Puerto Venecia: Calle Tiziano (esquina Paolo Veronese)</v>
      </c>
      <c r="T193" s="36">
        <f t="shared" si="150"/>
        <v>0</v>
      </c>
      <c r="AD193" s="28"/>
      <c r="AE193" s="5"/>
      <c r="AF193" s="5"/>
      <c r="AG193" s="15"/>
      <c r="AH193" s="15"/>
      <c r="AI193" s="15"/>
      <c r="AJ193" s="15"/>
      <c r="AK193" s="5"/>
      <c r="AQ193" s="30"/>
      <c r="AR193" s="30"/>
    </row>
    <row r="194" spans="1:44" x14ac:dyDescent="0.25">
      <c r="A194" s="13" t="s">
        <v>291</v>
      </c>
      <c r="B194">
        <f t="shared" si="137"/>
        <v>2</v>
      </c>
      <c r="C194" t="e">
        <f t="shared" si="138"/>
        <v>#VALUE!</v>
      </c>
      <c r="D194">
        <f t="shared" si="139"/>
        <v>2</v>
      </c>
      <c r="E194">
        <f t="shared" si="140"/>
        <v>4</v>
      </c>
      <c r="F194" s="1">
        <f t="shared" si="96"/>
        <v>6</v>
      </c>
      <c r="G194" s="1">
        <f t="shared" si="97"/>
        <v>52</v>
      </c>
      <c r="H194" s="1" t="str">
        <f t="shared" si="141"/>
        <v>06:52</v>
      </c>
      <c r="I194">
        <f t="shared" si="142"/>
        <v>0</v>
      </c>
      <c r="J194" s="3">
        <f t="shared" si="143"/>
        <v>8</v>
      </c>
      <c r="K194" s="3">
        <f t="shared" si="144"/>
        <v>0</v>
      </c>
      <c r="L194" s="3">
        <f t="shared" si="145"/>
        <v>2</v>
      </c>
      <c r="M194" s="3">
        <f t="shared" si="146"/>
        <v>802</v>
      </c>
      <c r="N194" t="str">
        <f t="shared" si="147"/>
        <v>6'52</v>
      </c>
      <c r="O194" s="3" t="str">
        <f t="shared" si="148"/>
        <v/>
      </c>
      <c r="S194" t="str">
        <f t="shared" si="149"/>
        <v/>
      </c>
      <c r="T194" s="36">
        <f t="shared" si="150"/>
        <v>0</v>
      </c>
      <c r="AD194" s="28"/>
      <c r="AE194" s="5"/>
      <c r="AF194" s="5"/>
      <c r="AG194" s="15"/>
      <c r="AH194" s="15"/>
      <c r="AI194" s="15"/>
      <c r="AJ194" s="15"/>
      <c r="AK194" s="5"/>
      <c r="AQ194" s="30"/>
      <c r="AR194" s="30"/>
    </row>
    <row r="195" spans="1:44" x14ac:dyDescent="0.25">
      <c r="A195" s="13" t="s">
        <v>103</v>
      </c>
      <c r="B195" t="e">
        <f t="shared" si="137"/>
        <v>#VALUE!</v>
      </c>
      <c r="C195" t="e">
        <f t="shared" si="138"/>
        <v>#VALUE!</v>
      </c>
      <c r="D195" t="e">
        <f t="shared" si="139"/>
        <v>#VALUE!</v>
      </c>
      <c r="E195">
        <f t="shared" si="140"/>
        <v>54</v>
      </c>
      <c r="F195" s="1" t="str">
        <f t="shared" si="96"/>
        <v/>
      </c>
      <c r="G195" s="1" t="str">
        <f t="shared" si="97"/>
        <v/>
      </c>
      <c r="H195" s="1" t="str">
        <f t="shared" si="141"/>
        <v>:</v>
      </c>
      <c r="I195">
        <f t="shared" si="142"/>
        <v>0</v>
      </c>
      <c r="J195" s="3">
        <f t="shared" si="143"/>
        <v>8</v>
      </c>
      <c r="K195" s="3">
        <f t="shared" si="144"/>
        <v>0</v>
      </c>
      <c r="L195" s="3">
        <f t="shared" si="145"/>
        <v>2</v>
      </c>
      <c r="M195" s="3">
        <f t="shared" si="146"/>
        <v>802</v>
      </c>
      <c r="N195" t="str">
        <f t="shared" si="147"/>
        <v>Puerto Venecia: Calle Tiziano (esquina Paolo Veronese)</v>
      </c>
      <c r="O195" s="3" t="str">
        <f t="shared" si="148"/>
        <v/>
      </c>
      <c r="S195" t="str">
        <f t="shared" si="149"/>
        <v/>
      </c>
      <c r="T195" s="36">
        <f t="shared" si="150"/>
        <v>0</v>
      </c>
      <c r="AD195" s="28"/>
      <c r="AE195" s="5"/>
      <c r="AF195" s="5"/>
      <c r="AG195" s="15"/>
      <c r="AH195" s="15"/>
      <c r="AI195" s="15"/>
      <c r="AJ195" s="15"/>
      <c r="AK195" s="5"/>
      <c r="AQ195" s="30"/>
      <c r="AR195" s="30"/>
    </row>
    <row r="196" spans="1:44" x14ac:dyDescent="0.25">
      <c r="A196" s="13" t="s">
        <v>111</v>
      </c>
      <c r="B196" t="e">
        <f t="shared" si="137"/>
        <v>#VALUE!</v>
      </c>
      <c r="C196" t="e">
        <f t="shared" si="138"/>
        <v>#VALUE!</v>
      </c>
      <c r="D196" t="e">
        <f t="shared" si="139"/>
        <v>#VALUE!</v>
      </c>
      <c r="E196">
        <f t="shared" si="140"/>
        <v>43</v>
      </c>
      <c r="F196" s="1" t="str">
        <f t="shared" ref="F196:F259" si="151">IFERROR(VALUE(LEFT($A196,$D196-1)),"")</f>
        <v/>
      </c>
      <c r="G196" s="1" t="str">
        <f t="shared" ref="G196:G259" si="152">IFERROR(VALUE(RIGHT($A196,$E196-$D196)),"")</f>
        <v/>
      </c>
      <c r="H196" s="1" t="str">
        <f t="shared" si="141"/>
        <v>:</v>
      </c>
      <c r="I196">
        <f t="shared" si="142"/>
        <v>0</v>
      </c>
      <c r="J196" s="3">
        <f t="shared" si="143"/>
        <v>8</v>
      </c>
      <c r="K196" s="3">
        <f t="shared" si="144"/>
        <v>1</v>
      </c>
      <c r="L196" s="3">
        <f t="shared" si="145"/>
        <v>3</v>
      </c>
      <c r="M196" s="3">
        <f t="shared" si="146"/>
        <v>803</v>
      </c>
      <c r="N196" t="str">
        <f t="shared" si="147"/>
        <v>Avd. América (esq. C/ Pontevedra - Pd. Bus)</v>
      </c>
      <c r="O196" s="3" t="str">
        <f t="shared" si="148"/>
        <v>06:55</v>
      </c>
      <c r="S196" t="str">
        <f t="shared" si="149"/>
        <v>Cuarta Avenida, nº 23 ( Pd. Bus)</v>
      </c>
      <c r="T196" s="36">
        <f t="shared" si="150"/>
        <v>0</v>
      </c>
      <c r="AD196" s="28"/>
      <c r="AE196" s="5"/>
      <c r="AF196" s="5"/>
      <c r="AG196" s="15"/>
      <c r="AH196" s="15"/>
      <c r="AI196" s="15"/>
      <c r="AJ196" s="15"/>
      <c r="AK196" s="5"/>
      <c r="AQ196" s="30"/>
      <c r="AR196" s="30"/>
    </row>
    <row r="197" spans="1:44" x14ac:dyDescent="0.25">
      <c r="A197" s="13" t="s">
        <v>321</v>
      </c>
      <c r="B197">
        <f t="shared" si="137"/>
        <v>2</v>
      </c>
      <c r="C197" t="e">
        <f t="shared" si="138"/>
        <v>#VALUE!</v>
      </c>
      <c r="D197">
        <f t="shared" si="139"/>
        <v>2</v>
      </c>
      <c r="E197">
        <f t="shared" si="140"/>
        <v>4</v>
      </c>
      <c r="F197" s="1">
        <f t="shared" si="151"/>
        <v>6</v>
      </c>
      <c r="G197" s="1">
        <f t="shared" si="152"/>
        <v>55</v>
      </c>
      <c r="H197" s="1" t="str">
        <f t="shared" si="141"/>
        <v>06:55</v>
      </c>
      <c r="I197">
        <f t="shared" si="142"/>
        <v>0</v>
      </c>
      <c r="J197" s="3">
        <f t="shared" si="143"/>
        <v>8</v>
      </c>
      <c r="K197" s="3">
        <f t="shared" si="144"/>
        <v>0</v>
      </c>
      <c r="L197" s="3">
        <f t="shared" si="145"/>
        <v>3</v>
      </c>
      <c r="M197" s="3">
        <f t="shared" si="146"/>
        <v>803</v>
      </c>
      <c r="N197" t="str">
        <f t="shared" si="147"/>
        <v>6'55</v>
      </c>
      <c r="O197" s="3" t="str">
        <f t="shared" si="148"/>
        <v/>
      </c>
      <c r="S197" t="str">
        <f t="shared" si="149"/>
        <v/>
      </c>
      <c r="T197" s="36">
        <f t="shared" si="150"/>
        <v>0</v>
      </c>
      <c r="AD197" s="28"/>
      <c r="AE197" s="5"/>
      <c r="AF197" s="5"/>
      <c r="AG197" s="15"/>
      <c r="AH197" s="15"/>
      <c r="AI197" s="15"/>
      <c r="AJ197" s="15"/>
      <c r="AK197" s="5"/>
      <c r="AQ197" s="30"/>
      <c r="AR197" s="30"/>
    </row>
    <row r="198" spans="1:44" x14ac:dyDescent="0.25">
      <c r="A198" s="13" t="s">
        <v>107</v>
      </c>
      <c r="B198" t="e">
        <f t="shared" si="137"/>
        <v>#VALUE!</v>
      </c>
      <c r="C198">
        <f t="shared" si="138"/>
        <v>15</v>
      </c>
      <c r="D198">
        <f t="shared" si="139"/>
        <v>15</v>
      </c>
      <c r="E198">
        <f t="shared" si="140"/>
        <v>32</v>
      </c>
      <c r="F198" s="1" t="str">
        <f t="shared" si="151"/>
        <v/>
      </c>
      <c r="G198" s="1" t="str">
        <f t="shared" si="152"/>
        <v/>
      </c>
      <c r="H198" s="1" t="str">
        <f t="shared" si="141"/>
        <v>:</v>
      </c>
      <c r="I198">
        <f t="shared" si="142"/>
        <v>0</v>
      </c>
      <c r="J198" s="3">
        <f t="shared" si="143"/>
        <v>8</v>
      </c>
      <c r="K198" s="3">
        <f t="shared" si="144"/>
        <v>0</v>
      </c>
      <c r="L198" s="3">
        <f t="shared" si="145"/>
        <v>3</v>
      </c>
      <c r="M198" s="3">
        <f t="shared" si="146"/>
        <v>803</v>
      </c>
      <c r="N198" t="str">
        <f t="shared" si="147"/>
        <v>Cuarta Avenida, nº 23 ( Pd. Bus)</v>
      </c>
      <c r="O198" s="3" t="str">
        <f t="shared" si="148"/>
        <v/>
      </c>
      <c r="S198" t="str">
        <f t="shared" si="149"/>
        <v/>
      </c>
      <c r="T198" s="36">
        <f t="shared" si="150"/>
        <v>0</v>
      </c>
      <c r="AD198" s="28"/>
      <c r="AE198" s="5"/>
      <c r="AF198" s="5"/>
      <c r="AG198" s="15"/>
      <c r="AH198" s="15"/>
      <c r="AI198" s="15"/>
      <c r="AJ198" s="15"/>
      <c r="AK198" s="5"/>
      <c r="AQ198" s="30"/>
      <c r="AR198" s="30"/>
    </row>
    <row r="199" spans="1:44" x14ac:dyDescent="0.25">
      <c r="A199" s="13" t="s">
        <v>115</v>
      </c>
      <c r="B199" t="e">
        <f t="shared" si="137"/>
        <v>#VALUE!</v>
      </c>
      <c r="C199">
        <f t="shared" si="138"/>
        <v>13</v>
      </c>
      <c r="D199">
        <f t="shared" si="139"/>
        <v>13</v>
      </c>
      <c r="E199">
        <f t="shared" si="140"/>
        <v>53</v>
      </c>
      <c r="F199" s="1" t="str">
        <f t="shared" si="151"/>
        <v/>
      </c>
      <c r="G199" s="1" t="str">
        <f t="shared" si="152"/>
        <v/>
      </c>
      <c r="H199" s="1" t="str">
        <f t="shared" si="141"/>
        <v>:</v>
      </c>
      <c r="I199">
        <f t="shared" si="142"/>
        <v>0</v>
      </c>
      <c r="J199" s="3">
        <f t="shared" si="143"/>
        <v>8</v>
      </c>
      <c r="K199" s="3">
        <f t="shared" si="144"/>
        <v>1</v>
      </c>
      <c r="L199" s="3">
        <f t="shared" si="145"/>
        <v>4</v>
      </c>
      <c r="M199" s="3">
        <f t="shared" si="146"/>
        <v>804</v>
      </c>
      <c r="N199" t="str">
        <f t="shared" si="147"/>
        <v>Avd. América, nº 11 (frente Plaza Canteras - Pd. Bus)</v>
      </c>
      <c r="O199" s="3" t="str">
        <f t="shared" si="148"/>
        <v>06:58</v>
      </c>
      <c r="S199" t="str">
        <f t="shared" si="149"/>
        <v>Avd. América (esq. C/ Pontevedra - Pd. Bus))</v>
      </c>
      <c r="T199" s="36">
        <f t="shared" si="150"/>
        <v>0</v>
      </c>
      <c r="AD199" s="28"/>
      <c r="AE199" s="5"/>
      <c r="AF199" s="5"/>
      <c r="AG199" s="15"/>
      <c r="AH199" s="15"/>
      <c r="AI199" s="15"/>
      <c r="AJ199" s="15"/>
      <c r="AK199" s="5"/>
      <c r="AQ199" s="30"/>
      <c r="AR199" s="30"/>
    </row>
    <row r="200" spans="1:44" x14ac:dyDescent="0.25">
      <c r="A200" s="13" t="s">
        <v>298</v>
      </c>
      <c r="B200">
        <f t="shared" si="137"/>
        <v>2</v>
      </c>
      <c r="C200" t="e">
        <f t="shared" si="138"/>
        <v>#VALUE!</v>
      </c>
      <c r="D200">
        <f t="shared" si="139"/>
        <v>2</v>
      </c>
      <c r="E200">
        <f t="shared" si="140"/>
        <v>4</v>
      </c>
      <c r="F200" s="1">
        <f t="shared" si="151"/>
        <v>6</v>
      </c>
      <c r="G200" s="1">
        <f t="shared" si="152"/>
        <v>58</v>
      </c>
      <c r="H200" s="1" t="str">
        <f t="shared" si="141"/>
        <v>06:58</v>
      </c>
      <c r="I200">
        <f t="shared" si="142"/>
        <v>0</v>
      </c>
      <c r="J200" s="3">
        <f t="shared" si="143"/>
        <v>8</v>
      </c>
      <c r="K200" s="3">
        <f t="shared" si="144"/>
        <v>0</v>
      </c>
      <c r="L200" s="3">
        <f t="shared" si="145"/>
        <v>4</v>
      </c>
      <c r="M200" s="3">
        <f t="shared" si="146"/>
        <v>804</v>
      </c>
      <c r="N200" t="str">
        <f t="shared" si="147"/>
        <v>6'58</v>
      </c>
      <c r="O200" s="3" t="str">
        <f t="shared" si="148"/>
        <v/>
      </c>
      <c r="S200" t="str">
        <f t="shared" si="149"/>
        <v/>
      </c>
      <c r="T200" s="36">
        <f t="shared" si="150"/>
        <v>0</v>
      </c>
      <c r="AD200" s="28"/>
      <c r="AE200" s="5"/>
      <c r="AF200" s="5"/>
      <c r="AG200" s="15"/>
      <c r="AH200" s="15"/>
      <c r="AI200" s="15"/>
      <c r="AJ200" s="15"/>
      <c r="AK200" s="5"/>
      <c r="AQ200" s="30"/>
      <c r="AR200" s="30"/>
    </row>
    <row r="201" spans="1:44" x14ac:dyDescent="0.25">
      <c r="A201" s="13" t="s">
        <v>118</v>
      </c>
      <c r="B201" t="e">
        <f t="shared" si="137"/>
        <v>#VALUE!</v>
      </c>
      <c r="C201" t="e">
        <f t="shared" si="138"/>
        <v>#VALUE!</v>
      </c>
      <c r="D201" t="e">
        <f t="shared" si="139"/>
        <v>#VALUE!</v>
      </c>
      <c r="E201">
        <f t="shared" si="140"/>
        <v>44</v>
      </c>
      <c r="F201" s="1" t="str">
        <f t="shared" si="151"/>
        <v/>
      </c>
      <c r="G201" s="1" t="str">
        <f t="shared" si="152"/>
        <v/>
      </c>
      <c r="H201" s="1" t="str">
        <f t="shared" si="141"/>
        <v>:</v>
      </c>
      <c r="I201">
        <f t="shared" si="142"/>
        <v>0</v>
      </c>
      <c r="J201" s="3">
        <f t="shared" si="143"/>
        <v>8</v>
      </c>
      <c r="K201" s="3">
        <f t="shared" si="144"/>
        <v>0</v>
      </c>
      <c r="L201" s="3">
        <f t="shared" si="145"/>
        <v>4</v>
      </c>
      <c r="M201" s="3">
        <f t="shared" si="146"/>
        <v>804</v>
      </c>
      <c r="N201" t="str">
        <f t="shared" si="147"/>
        <v>Avd. América (esq. C/ Pontevedra - Pd. Bus))</v>
      </c>
      <c r="O201" s="3" t="str">
        <f t="shared" si="148"/>
        <v/>
      </c>
      <c r="S201" t="str">
        <f t="shared" si="149"/>
        <v/>
      </c>
      <c r="T201" s="36">
        <f t="shared" si="150"/>
        <v>0</v>
      </c>
      <c r="AD201" s="28"/>
      <c r="AE201" s="5"/>
      <c r="AF201" s="5"/>
      <c r="AG201" s="15"/>
      <c r="AH201" s="15"/>
      <c r="AI201" s="15"/>
      <c r="AJ201" s="15"/>
      <c r="AK201" s="5"/>
      <c r="AQ201" s="30"/>
      <c r="AR201" s="30"/>
    </row>
    <row r="202" spans="1:44" x14ac:dyDescent="0.25">
      <c r="A202" s="13" t="s">
        <v>119</v>
      </c>
      <c r="B202" t="e">
        <f t="shared" si="137"/>
        <v>#VALUE!</v>
      </c>
      <c r="C202">
        <f t="shared" si="138"/>
        <v>14</v>
      </c>
      <c r="D202">
        <f t="shared" si="139"/>
        <v>14</v>
      </c>
      <c r="E202">
        <f t="shared" si="140"/>
        <v>52</v>
      </c>
      <c r="F202" s="1" t="str">
        <f t="shared" si="151"/>
        <v/>
      </c>
      <c r="G202" s="1" t="str">
        <f t="shared" si="152"/>
        <v/>
      </c>
      <c r="H202" s="1" t="str">
        <f t="shared" si="141"/>
        <v>:</v>
      </c>
      <c r="I202">
        <f t="shared" si="142"/>
        <v>0</v>
      </c>
      <c r="J202" s="3">
        <f t="shared" si="143"/>
        <v>8</v>
      </c>
      <c r="K202" s="3">
        <f t="shared" si="144"/>
        <v>1</v>
      </c>
      <c r="L202" s="3">
        <f t="shared" si="145"/>
        <v>5</v>
      </c>
      <c r="M202" s="3">
        <f t="shared" si="146"/>
        <v>805</v>
      </c>
      <c r="N202" t="str">
        <f t="shared" si="147"/>
        <v>Paseo Cuellar, nº 29 (esq. Luis Sallenave - Pd. Bus)</v>
      </c>
      <c r="O202" s="3" t="str">
        <f t="shared" si="148"/>
        <v>07:00</v>
      </c>
      <c r="S202" t="str">
        <f t="shared" si="149"/>
        <v>Avd. América, nº 11 (frente Plaza Canteras)</v>
      </c>
      <c r="T202" s="36">
        <f t="shared" si="150"/>
        <v>0</v>
      </c>
      <c r="AD202" s="28"/>
      <c r="AE202" s="5"/>
      <c r="AF202" s="5"/>
      <c r="AG202" s="15"/>
      <c r="AH202" s="15"/>
      <c r="AI202" s="15"/>
      <c r="AJ202" s="15"/>
      <c r="AK202" s="5"/>
      <c r="AQ202" s="30"/>
      <c r="AR202" s="30"/>
    </row>
    <row r="203" spans="1:44" x14ac:dyDescent="0.25">
      <c r="A203" s="13" t="s">
        <v>300</v>
      </c>
      <c r="B203">
        <f t="shared" si="137"/>
        <v>2</v>
      </c>
      <c r="C203" t="e">
        <f t="shared" si="138"/>
        <v>#VALUE!</v>
      </c>
      <c r="D203">
        <f t="shared" si="139"/>
        <v>2</v>
      </c>
      <c r="E203">
        <f t="shared" si="140"/>
        <v>4</v>
      </c>
      <c r="F203" s="1">
        <f t="shared" si="151"/>
        <v>7</v>
      </c>
      <c r="G203" s="1">
        <f t="shared" si="152"/>
        <v>0</v>
      </c>
      <c r="H203" s="1" t="str">
        <f t="shared" si="141"/>
        <v>07:00</v>
      </c>
      <c r="I203">
        <f t="shared" si="142"/>
        <v>0</v>
      </c>
      <c r="J203" s="3">
        <f t="shared" si="143"/>
        <v>8</v>
      </c>
      <c r="K203" s="3">
        <f t="shared" si="144"/>
        <v>0</v>
      </c>
      <c r="L203" s="3">
        <f t="shared" si="145"/>
        <v>5</v>
      </c>
      <c r="M203" s="3">
        <f t="shared" si="146"/>
        <v>805</v>
      </c>
      <c r="N203" t="str">
        <f t="shared" si="147"/>
        <v>7'00</v>
      </c>
      <c r="O203" s="3" t="str">
        <f t="shared" si="148"/>
        <v/>
      </c>
      <c r="S203" t="str">
        <f t="shared" si="149"/>
        <v/>
      </c>
      <c r="T203" s="36">
        <f t="shared" si="150"/>
        <v>0</v>
      </c>
      <c r="AD203" s="28"/>
      <c r="AE203" s="5"/>
      <c r="AF203" s="5"/>
      <c r="AG203" s="15"/>
      <c r="AH203" s="15"/>
      <c r="AI203" s="15"/>
      <c r="AJ203" s="15"/>
      <c r="AK203" s="5"/>
      <c r="AQ203" s="30"/>
      <c r="AR203" s="30"/>
    </row>
    <row r="204" spans="1:44" x14ac:dyDescent="0.25">
      <c r="A204" s="13" t="s">
        <v>122</v>
      </c>
      <c r="B204" t="e">
        <f t="shared" si="137"/>
        <v>#VALUE!</v>
      </c>
      <c r="C204">
        <f t="shared" si="138"/>
        <v>13</v>
      </c>
      <c r="D204">
        <f t="shared" si="139"/>
        <v>13</v>
      </c>
      <c r="E204">
        <f t="shared" si="140"/>
        <v>43</v>
      </c>
      <c r="F204" s="1" t="str">
        <f t="shared" si="151"/>
        <v/>
      </c>
      <c r="G204" s="1" t="str">
        <f t="shared" si="152"/>
        <v/>
      </c>
      <c r="H204" s="1" t="str">
        <f t="shared" si="141"/>
        <v>:</v>
      </c>
      <c r="I204">
        <f t="shared" si="142"/>
        <v>0</v>
      </c>
      <c r="J204" s="3">
        <f t="shared" si="143"/>
        <v>8</v>
      </c>
      <c r="K204" s="3">
        <f t="shared" si="144"/>
        <v>0</v>
      </c>
      <c r="L204" s="3">
        <f t="shared" si="145"/>
        <v>5</v>
      </c>
      <c r="M204" s="3">
        <f t="shared" si="146"/>
        <v>805</v>
      </c>
      <c r="N204" t="str">
        <f t="shared" si="147"/>
        <v>Avd. América, nº 11 (frente Plaza Canteras)</v>
      </c>
      <c r="O204" s="3" t="str">
        <f t="shared" si="148"/>
        <v/>
      </c>
      <c r="S204" t="str">
        <f t="shared" si="149"/>
        <v/>
      </c>
      <c r="T204" s="36">
        <f t="shared" si="150"/>
        <v>0</v>
      </c>
      <c r="AD204" s="28"/>
      <c r="AE204" s="5"/>
      <c r="AF204" s="5"/>
      <c r="AG204" s="15"/>
      <c r="AH204" s="15"/>
      <c r="AI204" s="15"/>
      <c r="AJ204" s="15"/>
      <c r="AK204" s="5"/>
    </row>
    <row r="205" spans="1:44" x14ac:dyDescent="0.25">
      <c r="A205" s="13" t="s">
        <v>123</v>
      </c>
      <c r="B205" t="e">
        <f t="shared" si="137"/>
        <v>#VALUE!</v>
      </c>
      <c r="C205">
        <f t="shared" si="138"/>
        <v>11</v>
      </c>
      <c r="D205">
        <f t="shared" si="139"/>
        <v>11</v>
      </c>
      <c r="E205">
        <f t="shared" si="140"/>
        <v>17</v>
      </c>
      <c r="F205" s="1" t="str">
        <f t="shared" si="151"/>
        <v/>
      </c>
      <c r="G205" s="1" t="str">
        <f t="shared" si="152"/>
        <v/>
      </c>
      <c r="H205" s="1" t="str">
        <f t="shared" si="141"/>
        <v>:</v>
      </c>
      <c r="I205">
        <f t="shared" si="142"/>
        <v>0</v>
      </c>
      <c r="J205" s="3">
        <f t="shared" si="143"/>
        <v>8</v>
      </c>
      <c r="K205" s="3">
        <f t="shared" si="144"/>
        <v>1</v>
      </c>
      <c r="L205" s="3">
        <f t="shared" si="145"/>
        <v>6</v>
      </c>
      <c r="M205" s="3">
        <f t="shared" si="146"/>
        <v>806</v>
      </c>
      <c r="N205" t="str">
        <f t="shared" si="147"/>
        <v>Pº Sagasta, nº 51</v>
      </c>
      <c r="O205" s="3" t="str">
        <f t="shared" si="148"/>
        <v>07:03</v>
      </c>
      <c r="S205" t="str">
        <f t="shared" si="149"/>
        <v>Paseo Cuellar, nº 29 (esq. Luis Sallenave - Pd. Bus)</v>
      </c>
      <c r="T205" s="36">
        <f t="shared" si="150"/>
        <v>0</v>
      </c>
      <c r="AE205" s="5"/>
      <c r="AF205" s="5"/>
      <c r="AG205" s="15"/>
      <c r="AH205" s="15"/>
      <c r="AI205" s="15"/>
      <c r="AJ205" s="15"/>
      <c r="AK205" s="5"/>
    </row>
    <row r="206" spans="1:44" x14ac:dyDescent="0.25">
      <c r="A206" s="13" t="s">
        <v>313</v>
      </c>
      <c r="B206">
        <f t="shared" si="137"/>
        <v>2</v>
      </c>
      <c r="C206" t="e">
        <f t="shared" si="138"/>
        <v>#VALUE!</v>
      </c>
      <c r="D206">
        <f t="shared" si="139"/>
        <v>2</v>
      </c>
      <c r="E206">
        <f t="shared" si="140"/>
        <v>4</v>
      </c>
      <c r="F206" s="1">
        <f t="shared" si="151"/>
        <v>7</v>
      </c>
      <c r="G206" s="1">
        <f t="shared" si="152"/>
        <v>3</v>
      </c>
      <c r="H206" s="1" t="str">
        <f t="shared" si="141"/>
        <v>07:03</v>
      </c>
      <c r="I206">
        <f t="shared" si="142"/>
        <v>0</v>
      </c>
      <c r="J206" s="3">
        <f t="shared" si="143"/>
        <v>8</v>
      </c>
      <c r="K206" s="3">
        <f t="shared" si="144"/>
        <v>0</v>
      </c>
      <c r="L206" s="3">
        <f t="shared" si="145"/>
        <v>6</v>
      </c>
      <c r="M206" s="3">
        <f t="shared" si="146"/>
        <v>806</v>
      </c>
      <c r="N206" t="str">
        <f t="shared" si="147"/>
        <v>7'03</v>
      </c>
      <c r="O206" s="3" t="str">
        <f t="shared" si="148"/>
        <v/>
      </c>
      <c r="S206" t="str">
        <f t="shared" si="149"/>
        <v/>
      </c>
      <c r="T206" s="36">
        <f t="shared" si="150"/>
        <v>0</v>
      </c>
      <c r="AE206" s="5"/>
      <c r="AF206" s="5"/>
      <c r="AG206" s="15"/>
      <c r="AH206" s="15"/>
      <c r="AI206" s="15"/>
      <c r="AJ206" s="15"/>
      <c r="AK206" s="5"/>
    </row>
    <row r="207" spans="1:44" x14ac:dyDescent="0.25">
      <c r="A207" s="13" t="s">
        <v>119</v>
      </c>
      <c r="B207" t="e">
        <f t="shared" si="137"/>
        <v>#VALUE!</v>
      </c>
      <c r="C207">
        <f t="shared" si="138"/>
        <v>14</v>
      </c>
      <c r="D207">
        <f t="shared" si="139"/>
        <v>14</v>
      </c>
      <c r="E207">
        <f t="shared" si="140"/>
        <v>52</v>
      </c>
      <c r="F207" s="1" t="str">
        <f t="shared" si="151"/>
        <v/>
      </c>
      <c r="G207" s="1" t="str">
        <f t="shared" si="152"/>
        <v/>
      </c>
      <c r="H207" s="1" t="str">
        <f t="shared" si="141"/>
        <v>:</v>
      </c>
      <c r="I207">
        <f t="shared" si="142"/>
        <v>0</v>
      </c>
      <c r="J207" s="3">
        <f t="shared" si="143"/>
        <v>8</v>
      </c>
      <c r="K207" s="3">
        <f t="shared" si="144"/>
        <v>0</v>
      </c>
      <c r="L207" s="3">
        <f t="shared" si="145"/>
        <v>6</v>
      </c>
      <c r="M207" s="3">
        <f t="shared" si="146"/>
        <v>806</v>
      </c>
      <c r="N207" t="str">
        <f t="shared" si="147"/>
        <v>Paseo Cuellar, nº 29 (esq. Luis Sallenave - Pd. Bus)</v>
      </c>
      <c r="O207" s="3" t="str">
        <f t="shared" si="148"/>
        <v/>
      </c>
      <c r="S207" t="str">
        <f t="shared" si="149"/>
        <v/>
      </c>
      <c r="T207" s="36">
        <f t="shared" si="150"/>
        <v>0</v>
      </c>
      <c r="AE207" s="5"/>
      <c r="AF207" s="5"/>
      <c r="AG207" s="15"/>
      <c r="AH207" s="15"/>
      <c r="AI207" s="15"/>
      <c r="AJ207" s="15"/>
      <c r="AK207" s="5"/>
    </row>
    <row r="208" spans="1:44" x14ac:dyDescent="0.25">
      <c r="A208" s="13" t="s">
        <v>21</v>
      </c>
      <c r="B208" t="e">
        <f t="shared" si="137"/>
        <v>#VALUE!</v>
      </c>
      <c r="C208" t="e">
        <f t="shared" si="138"/>
        <v>#VALUE!</v>
      </c>
      <c r="D208" t="e">
        <f t="shared" si="139"/>
        <v>#VALUE!</v>
      </c>
      <c r="E208">
        <f t="shared" si="140"/>
        <v>26</v>
      </c>
      <c r="F208" s="1" t="str">
        <f t="shared" si="151"/>
        <v/>
      </c>
      <c r="G208" s="1" t="str">
        <f t="shared" si="152"/>
        <v/>
      </c>
      <c r="H208" s="1" t="str">
        <f t="shared" si="141"/>
        <v>:</v>
      </c>
      <c r="I208">
        <f t="shared" si="142"/>
        <v>0</v>
      </c>
      <c r="J208" s="3">
        <f t="shared" si="143"/>
        <v>8</v>
      </c>
      <c r="K208" s="3">
        <f t="shared" si="144"/>
        <v>1</v>
      </c>
      <c r="L208" s="3">
        <f t="shared" si="145"/>
        <v>7</v>
      </c>
      <c r="M208" s="3">
        <f t="shared" si="146"/>
        <v>807</v>
      </c>
      <c r="N208" t="str">
        <f t="shared" si="147"/>
        <v>Opel Planta en Figueruelas</v>
      </c>
      <c r="O208" s="3" t="str">
        <f t="shared" si="148"/>
        <v>07:30</v>
      </c>
      <c r="S208" t="str">
        <f t="shared" si="149"/>
        <v>Pº Sagasta, nº 51</v>
      </c>
      <c r="T208" s="36">
        <f t="shared" si="150"/>
        <v>0</v>
      </c>
      <c r="AE208" s="5"/>
      <c r="AF208" s="5"/>
      <c r="AG208" s="15"/>
      <c r="AH208" s="15"/>
      <c r="AI208" s="15"/>
      <c r="AJ208" s="15"/>
      <c r="AK208" s="5"/>
    </row>
    <row r="209" spans="1:37" x14ac:dyDescent="0.25">
      <c r="A209" s="13" t="s">
        <v>308</v>
      </c>
      <c r="B209">
        <f t="shared" si="137"/>
        <v>2</v>
      </c>
      <c r="C209" t="e">
        <f t="shared" si="138"/>
        <v>#VALUE!</v>
      </c>
      <c r="D209">
        <f t="shared" si="139"/>
        <v>2</v>
      </c>
      <c r="E209">
        <f t="shared" si="140"/>
        <v>4</v>
      </c>
      <c r="F209" s="1">
        <f t="shared" si="151"/>
        <v>7</v>
      </c>
      <c r="G209" s="1">
        <f t="shared" si="152"/>
        <v>30</v>
      </c>
      <c r="H209" s="1" t="str">
        <f t="shared" si="141"/>
        <v>07:30</v>
      </c>
      <c r="I209">
        <f t="shared" si="142"/>
        <v>0</v>
      </c>
      <c r="J209" s="3">
        <f t="shared" si="143"/>
        <v>8</v>
      </c>
      <c r="K209" s="3">
        <f t="shared" si="144"/>
        <v>0</v>
      </c>
      <c r="L209" s="3">
        <f t="shared" si="145"/>
        <v>7</v>
      </c>
      <c r="M209" s="3">
        <f t="shared" si="146"/>
        <v>807</v>
      </c>
      <c r="N209" t="str">
        <f t="shared" si="147"/>
        <v>7'30</v>
      </c>
      <c r="O209" s="3" t="str">
        <f t="shared" si="148"/>
        <v/>
      </c>
      <c r="S209" t="str">
        <f t="shared" si="149"/>
        <v/>
      </c>
      <c r="T209" s="36">
        <f t="shared" si="150"/>
        <v>0</v>
      </c>
      <c r="AE209" s="5"/>
      <c r="AF209" s="5"/>
      <c r="AG209" s="15"/>
      <c r="AH209" s="15"/>
      <c r="AI209" s="15"/>
      <c r="AJ209" s="15"/>
      <c r="AK209" s="5"/>
    </row>
    <row r="210" spans="1:37" x14ac:dyDescent="0.25">
      <c r="A210" s="13" t="s">
        <v>123</v>
      </c>
      <c r="B210" t="e">
        <f t="shared" si="137"/>
        <v>#VALUE!</v>
      </c>
      <c r="C210">
        <f t="shared" si="138"/>
        <v>11</v>
      </c>
      <c r="D210">
        <f t="shared" si="139"/>
        <v>11</v>
      </c>
      <c r="E210">
        <f t="shared" si="140"/>
        <v>17</v>
      </c>
      <c r="F210" s="1" t="str">
        <f t="shared" si="151"/>
        <v/>
      </c>
      <c r="G210" s="1" t="str">
        <f t="shared" si="152"/>
        <v/>
      </c>
      <c r="H210" s="1" t="str">
        <f t="shared" si="141"/>
        <v>:</v>
      </c>
      <c r="I210">
        <f t="shared" si="142"/>
        <v>0</v>
      </c>
      <c r="J210" s="3">
        <f t="shared" si="143"/>
        <v>8</v>
      </c>
      <c r="K210" s="3">
        <f t="shared" si="144"/>
        <v>0</v>
      </c>
      <c r="L210" s="3">
        <f t="shared" si="145"/>
        <v>7</v>
      </c>
      <c r="M210" s="3">
        <f t="shared" si="146"/>
        <v>807</v>
      </c>
      <c r="N210" t="str">
        <f t="shared" si="147"/>
        <v>Pº Sagasta, nº 51</v>
      </c>
      <c r="O210" s="3" t="str">
        <f t="shared" si="148"/>
        <v/>
      </c>
      <c r="S210" t="str">
        <f t="shared" si="149"/>
        <v/>
      </c>
      <c r="T210" s="36">
        <f t="shared" si="150"/>
        <v>0</v>
      </c>
      <c r="AE210" s="5"/>
      <c r="AF210" s="5"/>
      <c r="AG210" s="15"/>
      <c r="AH210" s="15"/>
      <c r="AI210" s="15"/>
      <c r="AJ210" s="15"/>
      <c r="AK210" s="5"/>
    </row>
    <row r="211" spans="1:37" x14ac:dyDescent="0.25">
      <c r="A211" s="13" t="s">
        <v>649</v>
      </c>
      <c r="B211" t="e">
        <f t="shared" si="137"/>
        <v>#VALUE!</v>
      </c>
      <c r="C211" t="e">
        <f t="shared" si="138"/>
        <v>#VALUE!</v>
      </c>
      <c r="D211" t="e">
        <f t="shared" si="139"/>
        <v>#VALUE!</v>
      </c>
      <c r="E211">
        <f t="shared" si="140"/>
        <v>9</v>
      </c>
      <c r="F211" s="1" t="str">
        <f t="shared" si="151"/>
        <v/>
      </c>
      <c r="G211" s="1" t="str">
        <f t="shared" si="152"/>
        <v/>
      </c>
      <c r="H211" s="1" t="str">
        <f t="shared" si="141"/>
        <v>:</v>
      </c>
      <c r="I211">
        <f t="shared" si="142"/>
        <v>1</v>
      </c>
      <c r="J211" s="3">
        <f t="shared" si="143"/>
        <v>9</v>
      </c>
      <c r="K211" s="3">
        <f t="shared" si="144"/>
        <v>0</v>
      </c>
      <c r="L211" s="3">
        <f t="shared" si="145"/>
        <v>0</v>
      </c>
      <c r="M211" s="3">
        <f t="shared" si="146"/>
        <v>900</v>
      </c>
      <c r="N211" t="str">
        <f t="shared" si="147"/>
        <v>Ruta 9/16</v>
      </c>
      <c r="O211" s="3" t="str">
        <f t="shared" si="148"/>
        <v/>
      </c>
      <c r="S211" t="str">
        <f t="shared" si="149"/>
        <v/>
      </c>
      <c r="T211" s="36">
        <f t="shared" si="150"/>
        <v>0</v>
      </c>
      <c r="AE211" s="5"/>
      <c r="AF211" s="5"/>
      <c r="AG211" s="15"/>
      <c r="AH211" s="15"/>
      <c r="AI211" s="15"/>
      <c r="AJ211" s="15"/>
      <c r="AK211" s="5"/>
    </row>
    <row r="212" spans="1:37" x14ac:dyDescent="0.25">
      <c r="A212" s="13" t="s">
        <v>124</v>
      </c>
      <c r="B212" t="e">
        <f t="shared" si="137"/>
        <v>#VALUE!</v>
      </c>
      <c r="C212">
        <f t="shared" si="138"/>
        <v>14</v>
      </c>
      <c r="D212">
        <f t="shared" si="139"/>
        <v>14</v>
      </c>
      <c r="E212">
        <f t="shared" si="140"/>
        <v>45</v>
      </c>
      <c r="F212" s="1" t="str">
        <f t="shared" si="151"/>
        <v/>
      </c>
      <c r="G212" s="1" t="str">
        <f t="shared" si="152"/>
        <v/>
      </c>
      <c r="H212" s="1" t="str">
        <f t="shared" si="141"/>
        <v>:</v>
      </c>
      <c r="I212">
        <f t="shared" si="142"/>
        <v>0</v>
      </c>
      <c r="J212" s="3">
        <f t="shared" si="143"/>
        <v>9</v>
      </c>
      <c r="K212" s="3">
        <f t="shared" si="144"/>
        <v>1</v>
      </c>
      <c r="L212" s="3">
        <f t="shared" si="145"/>
        <v>1</v>
      </c>
      <c r="M212" s="3">
        <f t="shared" si="146"/>
        <v>901</v>
      </c>
      <c r="N212" t="str">
        <f t="shared" si="147"/>
        <v>Avd. San José, 84 (Mercado Rosales - Pd. Bus)</v>
      </c>
      <c r="O212" s="3" t="str">
        <f t="shared" si="148"/>
        <v>06:52</v>
      </c>
      <c r="S212" t="str">
        <f t="shared" si="149"/>
        <v>Opel Planta en Figueruelas</v>
      </c>
      <c r="T212" s="36">
        <f t="shared" si="150"/>
        <v>0</v>
      </c>
      <c r="AE212" s="5"/>
      <c r="AF212" s="5"/>
      <c r="AG212" s="15"/>
      <c r="AH212" s="15"/>
      <c r="AI212" s="15"/>
      <c r="AJ212" s="15"/>
      <c r="AK212" s="5"/>
    </row>
    <row r="213" spans="1:37" x14ac:dyDescent="0.25">
      <c r="A213" s="13" t="s">
        <v>291</v>
      </c>
      <c r="B213">
        <f t="shared" si="137"/>
        <v>2</v>
      </c>
      <c r="C213" t="e">
        <f t="shared" si="138"/>
        <v>#VALUE!</v>
      </c>
      <c r="D213">
        <f t="shared" si="139"/>
        <v>2</v>
      </c>
      <c r="E213">
        <f t="shared" si="140"/>
        <v>4</v>
      </c>
      <c r="F213" s="1">
        <f t="shared" si="151"/>
        <v>6</v>
      </c>
      <c r="G213" s="1">
        <f t="shared" si="152"/>
        <v>52</v>
      </c>
      <c r="H213" s="1" t="str">
        <f t="shared" si="141"/>
        <v>06:52</v>
      </c>
      <c r="I213">
        <f t="shared" si="142"/>
        <v>0</v>
      </c>
      <c r="J213" s="3">
        <f t="shared" si="143"/>
        <v>9</v>
      </c>
      <c r="K213" s="3">
        <f t="shared" si="144"/>
        <v>0</v>
      </c>
      <c r="L213" s="3">
        <f t="shared" si="145"/>
        <v>1</v>
      </c>
      <c r="M213" s="3">
        <f t="shared" si="146"/>
        <v>901</v>
      </c>
      <c r="N213" t="str">
        <f t="shared" si="147"/>
        <v>6'52</v>
      </c>
      <c r="O213" s="3" t="str">
        <f t="shared" si="148"/>
        <v/>
      </c>
      <c r="S213" t="str">
        <f t="shared" si="149"/>
        <v/>
      </c>
      <c r="T213" s="36">
        <f t="shared" si="150"/>
        <v>0</v>
      </c>
      <c r="AE213" s="5"/>
      <c r="AF213" s="5"/>
      <c r="AG213" s="15"/>
      <c r="AH213" s="15"/>
      <c r="AI213" s="15"/>
      <c r="AJ213" s="15"/>
      <c r="AK213" s="5"/>
    </row>
    <row r="214" spans="1:37" x14ac:dyDescent="0.25">
      <c r="A214" s="13" t="s">
        <v>21</v>
      </c>
      <c r="B214" t="e">
        <f t="shared" si="137"/>
        <v>#VALUE!</v>
      </c>
      <c r="C214" t="e">
        <f t="shared" si="138"/>
        <v>#VALUE!</v>
      </c>
      <c r="D214" t="e">
        <f t="shared" si="139"/>
        <v>#VALUE!</v>
      </c>
      <c r="E214">
        <f t="shared" si="140"/>
        <v>26</v>
      </c>
      <c r="F214" s="1" t="str">
        <f t="shared" si="151"/>
        <v/>
      </c>
      <c r="G214" s="1" t="str">
        <f t="shared" si="152"/>
        <v/>
      </c>
      <c r="H214" s="1" t="str">
        <f t="shared" si="141"/>
        <v>:</v>
      </c>
      <c r="I214">
        <f t="shared" si="142"/>
        <v>0</v>
      </c>
      <c r="J214" s="3">
        <f t="shared" si="143"/>
        <v>9</v>
      </c>
      <c r="K214" s="3">
        <f t="shared" si="144"/>
        <v>0</v>
      </c>
      <c r="L214" s="3">
        <f t="shared" si="145"/>
        <v>1</v>
      </c>
      <c r="M214" s="3">
        <f t="shared" si="146"/>
        <v>901</v>
      </c>
      <c r="N214" t="str">
        <f t="shared" si="147"/>
        <v>Opel Planta en Figueruelas</v>
      </c>
      <c r="O214" s="3" t="str">
        <f t="shared" si="148"/>
        <v/>
      </c>
      <c r="S214" t="str">
        <f t="shared" si="149"/>
        <v/>
      </c>
      <c r="T214" s="36">
        <f t="shared" si="150"/>
        <v>0</v>
      </c>
      <c r="AE214" s="5"/>
      <c r="AF214" s="5"/>
      <c r="AG214" s="15"/>
      <c r="AH214" s="15"/>
      <c r="AI214" s="15"/>
      <c r="AJ214" s="15"/>
      <c r="AK214" s="5"/>
    </row>
    <row r="215" spans="1:37" x14ac:dyDescent="0.25">
      <c r="A215" s="13" t="s">
        <v>125</v>
      </c>
      <c r="B215" t="e">
        <f t="shared" si="137"/>
        <v>#VALUE!</v>
      </c>
      <c r="C215" t="e">
        <f t="shared" si="138"/>
        <v>#VALUE!</v>
      </c>
      <c r="D215" t="e">
        <f t="shared" si="139"/>
        <v>#VALUE!</v>
      </c>
      <c r="E215">
        <f t="shared" si="140"/>
        <v>44</v>
      </c>
      <c r="F215" s="1" t="str">
        <f t="shared" si="151"/>
        <v/>
      </c>
      <c r="G215" s="1" t="str">
        <f t="shared" si="152"/>
        <v/>
      </c>
      <c r="H215" s="1" t="str">
        <f t="shared" si="141"/>
        <v>:</v>
      </c>
      <c r="I215">
        <f t="shared" si="142"/>
        <v>0</v>
      </c>
      <c r="J215" s="3">
        <f t="shared" si="143"/>
        <v>9</v>
      </c>
      <c r="K215" s="3">
        <f t="shared" si="144"/>
        <v>1</v>
      </c>
      <c r="L215" s="3">
        <f t="shared" si="145"/>
        <v>2</v>
      </c>
      <c r="M215" s="3">
        <f t="shared" si="146"/>
        <v>902</v>
      </c>
      <c r="N215" t="str">
        <f t="shared" si="147"/>
        <v>Avd. San José (esq. José Pellicer - Pd. Bus)</v>
      </c>
      <c r="O215" s="3" t="str">
        <f t="shared" si="148"/>
        <v>06:53</v>
      </c>
      <c r="S215" t="str">
        <f t="shared" si="149"/>
        <v>Paseo Pamplona (frente C/ Bilbao - Pd. Bus)</v>
      </c>
      <c r="T215" s="36">
        <f t="shared" si="150"/>
        <v>0</v>
      </c>
      <c r="AE215" s="5"/>
      <c r="AF215" s="5"/>
      <c r="AG215" s="15"/>
      <c r="AH215" s="15"/>
      <c r="AI215" s="15"/>
      <c r="AJ215" s="15"/>
      <c r="AK215" s="5"/>
    </row>
    <row r="216" spans="1:37" x14ac:dyDescent="0.25">
      <c r="A216" s="13" t="s">
        <v>292</v>
      </c>
      <c r="B216">
        <f t="shared" si="137"/>
        <v>2</v>
      </c>
      <c r="C216" t="e">
        <f t="shared" si="138"/>
        <v>#VALUE!</v>
      </c>
      <c r="D216">
        <f t="shared" si="139"/>
        <v>2</v>
      </c>
      <c r="E216">
        <f t="shared" si="140"/>
        <v>4</v>
      </c>
      <c r="F216" s="1">
        <f t="shared" si="151"/>
        <v>6</v>
      </c>
      <c r="G216" s="1">
        <f t="shared" si="152"/>
        <v>53</v>
      </c>
      <c r="H216" s="1" t="str">
        <f t="shared" si="141"/>
        <v>06:53</v>
      </c>
      <c r="I216">
        <f t="shared" si="142"/>
        <v>0</v>
      </c>
      <c r="J216" s="3">
        <f t="shared" si="143"/>
        <v>9</v>
      </c>
      <c r="K216" s="3">
        <f t="shared" si="144"/>
        <v>0</v>
      </c>
      <c r="L216" s="3">
        <f t="shared" si="145"/>
        <v>2</v>
      </c>
      <c r="M216" s="3">
        <f t="shared" si="146"/>
        <v>902</v>
      </c>
      <c r="N216" t="str">
        <f t="shared" si="147"/>
        <v>6'53</v>
      </c>
      <c r="O216" s="3" t="str">
        <f t="shared" si="148"/>
        <v/>
      </c>
      <c r="S216" t="str">
        <f t="shared" si="149"/>
        <v/>
      </c>
      <c r="T216" s="36">
        <f t="shared" si="150"/>
        <v>0</v>
      </c>
      <c r="AE216" s="5"/>
      <c r="AF216" s="5"/>
      <c r="AG216" s="15"/>
      <c r="AH216" s="15"/>
      <c r="AI216" s="15"/>
      <c r="AJ216" s="15"/>
      <c r="AK216" s="5"/>
    </row>
    <row r="217" spans="1:37" x14ac:dyDescent="0.25">
      <c r="A217" s="13" t="s">
        <v>97</v>
      </c>
      <c r="B217" t="e">
        <f t="shared" si="137"/>
        <v>#VALUE!</v>
      </c>
      <c r="C217" t="e">
        <f t="shared" si="138"/>
        <v>#VALUE!</v>
      </c>
      <c r="D217" t="e">
        <f t="shared" si="139"/>
        <v>#VALUE!</v>
      </c>
      <c r="E217">
        <f t="shared" si="140"/>
        <v>43</v>
      </c>
      <c r="F217" s="1" t="str">
        <f t="shared" si="151"/>
        <v/>
      </c>
      <c r="G217" s="1" t="str">
        <f t="shared" si="152"/>
        <v/>
      </c>
      <c r="H217" s="1" t="str">
        <f t="shared" si="141"/>
        <v>:</v>
      </c>
      <c r="I217">
        <f t="shared" si="142"/>
        <v>0</v>
      </c>
      <c r="J217" s="3">
        <f t="shared" si="143"/>
        <v>9</v>
      </c>
      <c r="K217" s="3">
        <f t="shared" si="144"/>
        <v>0</v>
      </c>
      <c r="L217" s="3">
        <f t="shared" si="145"/>
        <v>2</v>
      </c>
      <c r="M217" s="3">
        <f t="shared" si="146"/>
        <v>902</v>
      </c>
      <c r="N217" t="str">
        <f t="shared" si="147"/>
        <v>Paseo Pamplona (frente C/ Bilbao - Pd. Bus)</v>
      </c>
      <c r="O217" s="3" t="str">
        <f t="shared" si="148"/>
        <v/>
      </c>
      <c r="S217" t="str">
        <f t="shared" si="149"/>
        <v/>
      </c>
      <c r="T217" s="36">
        <f t="shared" si="150"/>
        <v>0</v>
      </c>
      <c r="AE217" s="5"/>
      <c r="AF217" s="5"/>
      <c r="AG217" s="15"/>
      <c r="AH217" s="15"/>
      <c r="AI217" s="15"/>
      <c r="AJ217" s="15"/>
      <c r="AK217" s="5"/>
    </row>
    <row r="218" spans="1:37" x14ac:dyDescent="0.25">
      <c r="A218" s="13" t="s">
        <v>126</v>
      </c>
      <c r="B218" t="e">
        <f t="shared" si="137"/>
        <v>#VALUE!</v>
      </c>
      <c r="C218">
        <f t="shared" si="138"/>
        <v>17</v>
      </c>
      <c r="D218">
        <f t="shared" si="139"/>
        <v>17</v>
      </c>
      <c r="E218">
        <f t="shared" si="140"/>
        <v>34</v>
      </c>
      <c r="F218" s="1" t="str">
        <f t="shared" si="151"/>
        <v/>
      </c>
      <c r="G218" s="1" t="str">
        <f t="shared" si="152"/>
        <v/>
      </c>
      <c r="H218" s="1" t="str">
        <f t="shared" si="141"/>
        <v>:</v>
      </c>
      <c r="I218">
        <f t="shared" si="142"/>
        <v>0</v>
      </c>
      <c r="J218" s="3">
        <f t="shared" si="143"/>
        <v>9</v>
      </c>
      <c r="K218" s="3">
        <f t="shared" si="144"/>
        <v>1</v>
      </c>
      <c r="L218" s="3">
        <f t="shared" si="145"/>
        <v>3</v>
      </c>
      <c r="M218" s="3">
        <f t="shared" si="146"/>
        <v>903</v>
      </c>
      <c r="N218" t="str">
        <f t="shared" si="147"/>
        <v>Avenida San José, nº 200 (Pd. Bus)</v>
      </c>
      <c r="O218" s="3" t="str">
        <f t="shared" si="148"/>
        <v>06:54</v>
      </c>
      <c r="S218" t="str">
        <f t="shared" si="149"/>
        <v>Avd. San José, 84 (Mercado Rosales - Pd. Bus)</v>
      </c>
      <c r="T218" s="36">
        <f t="shared" si="150"/>
        <v>0</v>
      </c>
      <c r="AE218" s="5"/>
      <c r="AF218" s="5"/>
      <c r="AG218" s="15"/>
      <c r="AH218" s="15"/>
      <c r="AI218" s="15"/>
      <c r="AJ218" s="15"/>
      <c r="AK218" s="5"/>
    </row>
    <row r="219" spans="1:37" x14ac:dyDescent="0.25">
      <c r="A219" s="13" t="s">
        <v>294</v>
      </c>
      <c r="B219">
        <f t="shared" si="137"/>
        <v>2</v>
      </c>
      <c r="C219" t="e">
        <f t="shared" si="138"/>
        <v>#VALUE!</v>
      </c>
      <c r="D219">
        <f t="shared" si="139"/>
        <v>2</v>
      </c>
      <c r="E219">
        <f t="shared" si="140"/>
        <v>4</v>
      </c>
      <c r="F219" s="1">
        <f t="shared" si="151"/>
        <v>6</v>
      </c>
      <c r="G219" s="1">
        <f t="shared" si="152"/>
        <v>54</v>
      </c>
      <c r="H219" s="1" t="str">
        <f t="shared" si="141"/>
        <v>06:54</v>
      </c>
      <c r="I219">
        <f t="shared" si="142"/>
        <v>0</v>
      </c>
      <c r="J219" s="3">
        <f t="shared" si="143"/>
        <v>9</v>
      </c>
      <c r="K219" s="3">
        <f t="shared" si="144"/>
        <v>0</v>
      </c>
      <c r="L219" s="3">
        <f t="shared" si="145"/>
        <v>3</v>
      </c>
      <c r="M219" s="3">
        <f t="shared" si="146"/>
        <v>903</v>
      </c>
      <c r="N219" t="str">
        <f t="shared" si="147"/>
        <v>6'54</v>
      </c>
      <c r="O219" s="3" t="str">
        <f t="shared" si="148"/>
        <v/>
      </c>
      <c r="S219" t="str">
        <f t="shared" si="149"/>
        <v/>
      </c>
      <c r="T219" s="36">
        <f t="shared" si="150"/>
        <v>0</v>
      </c>
      <c r="AE219" s="5"/>
      <c r="AF219" s="5"/>
      <c r="AG219" s="15"/>
      <c r="AH219" s="15"/>
      <c r="AI219" s="15"/>
      <c r="AJ219" s="15"/>
      <c r="AK219" s="5"/>
    </row>
    <row r="220" spans="1:37" x14ac:dyDescent="0.25">
      <c r="A220" s="13" t="s">
        <v>124</v>
      </c>
      <c r="B220" t="e">
        <f t="shared" si="137"/>
        <v>#VALUE!</v>
      </c>
      <c r="C220">
        <f t="shared" si="138"/>
        <v>14</v>
      </c>
      <c r="D220">
        <f t="shared" si="139"/>
        <v>14</v>
      </c>
      <c r="E220">
        <f t="shared" si="140"/>
        <v>45</v>
      </c>
      <c r="F220" s="1" t="str">
        <f t="shared" si="151"/>
        <v/>
      </c>
      <c r="G220" s="1" t="str">
        <f t="shared" si="152"/>
        <v/>
      </c>
      <c r="H220" s="1" t="str">
        <f t="shared" si="141"/>
        <v>:</v>
      </c>
      <c r="I220">
        <f t="shared" si="142"/>
        <v>0</v>
      </c>
      <c r="J220" s="3">
        <f t="shared" si="143"/>
        <v>9</v>
      </c>
      <c r="K220" s="3">
        <f t="shared" si="144"/>
        <v>0</v>
      </c>
      <c r="L220" s="3">
        <f t="shared" si="145"/>
        <v>3</v>
      </c>
      <c r="M220" s="3">
        <f t="shared" si="146"/>
        <v>903</v>
      </c>
      <c r="N220" t="str">
        <f t="shared" si="147"/>
        <v>Avd. San José, 84 (Mercado Rosales - Pd. Bus)</v>
      </c>
      <c r="O220" s="3" t="str">
        <f t="shared" si="148"/>
        <v/>
      </c>
      <c r="S220" t="str">
        <f t="shared" si="149"/>
        <v/>
      </c>
      <c r="T220" s="36">
        <f t="shared" si="150"/>
        <v>0</v>
      </c>
      <c r="AE220" s="5"/>
      <c r="AF220" s="5"/>
      <c r="AG220" s="15"/>
      <c r="AH220" s="15"/>
      <c r="AI220" s="15"/>
      <c r="AJ220" s="15"/>
      <c r="AK220" s="5"/>
    </row>
    <row r="221" spans="1:37" x14ac:dyDescent="0.25">
      <c r="A221" s="13" t="s">
        <v>127</v>
      </c>
      <c r="B221" t="e">
        <f t="shared" si="137"/>
        <v>#VALUE!</v>
      </c>
      <c r="C221" t="e">
        <f t="shared" si="138"/>
        <v>#VALUE!</v>
      </c>
      <c r="D221" t="e">
        <f t="shared" si="139"/>
        <v>#VALUE!</v>
      </c>
      <c r="E221">
        <f t="shared" si="140"/>
        <v>32</v>
      </c>
      <c r="F221" s="1" t="str">
        <f t="shared" si="151"/>
        <v/>
      </c>
      <c r="G221" s="1" t="str">
        <f t="shared" si="152"/>
        <v/>
      </c>
      <c r="H221" s="1" t="str">
        <f t="shared" si="141"/>
        <v>:</v>
      </c>
      <c r="I221">
        <f t="shared" si="142"/>
        <v>0</v>
      </c>
      <c r="J221" s="3">
        <f t="shared" si="143"/>
        <v>9</v>
      </c>
      <c r="K221" s="3">
        <f t="shared" si="144"/>
        <v>1</v>
      </c>
      <c r="L221" s="3">
        <f t="shared" si="145"/>
        <v>4</v>
      </c>
      <c r="M221" s="3">
        <f t="shared" si="146"/>
        <v>904</v>
      </c>
      <c r="N221" t="str">
        <f t="shared" si="147"/>
        <v>C/ Terrazas de Cuellar (Pd. Bus)</v>
      </c>
      <c r="O221" s="3" t="str">
        <f t="shared" si="148"/>
        <v>06:56</v>
      </c>
      <c r="S221" t="str">
        <f t="shared" si="149"/>
        <v>Avd. San José (esq. José Pellicer - Pd. Bus)</v>
      </c>
      <c r="T221" s="36">
        <f t="shared" si="150"/>
        <v>0</v>
      </c>
      <c r="AE221" s="5"/>
      <c r="AF221" s="5"/>
      <c r="AG221" s="15"/>
      <c r="AH221" s="15"/>
      <c r="AI221" s="15"/>
      <c r="AJ221" s="15"/>
      <c r="AK221" s="5"/>
    </row>
    <row r="222" spans="1:37" x14ac:dyDescent="0.25">
      <c r="A222" s="13" t="s">
        <v>296</v>
      </c>
      <c r="B222">
        <f t="shared" si="137"/>
        <v>2</v>
      </c>
      <c r="C222" t="e">
        <f t="shared" si="138"/>
        <v>#VALUE!</v>
      </c>
      <c r="D222">
        <f t="shared" si="139"/>
        <v>2</v>
      </c>
      <c r="E222">
        <f t="shared" si="140"/>
        <v>4</v>
      </c>
      <c r="F222" s="1">
        <f t="shared" si="151"/>
        <v>6</v>
      </c>
      <c r="G222" s="1">
        <f t="shared" si="152"/>
        <v>56</v>
      </c>
      <c r="H222" s="1" t="str">
        <f t="shared" si="141"/>
        <v>06:56</v>
      </c>
      <c r="I222">
        <f t="shared" si="142"/>
        <v>0</v>
      </c>
      <c r="J222" s="3">
        <f t="shared" si="143"/>
        <v>9</v>
      </c>
      <c r="K222" s="3">
        <f t="shared" si="144"/>
        <v>0</v>
      </c>
      <c r="L222" s="3">
        <f t="shared" si="145"/>
        <v>4</v>
      </c>
      <c r="M222" s="3">
        <f t="shared" si="146"/>
        <v>904</v>
      </c>
      <c r="N222" t="str">
        <f t="shared" si="147"/>
        <v>6'56</v>
      </c>
      <c r="O222" s="3" t="str">
        <f t="shared" si="148"/>
        <v/>
      </c>
      <c r="S222" t="str">
        <f t="shared" si="149"/>
        <v/>
      </c>
      <c r="T222" s="36">
        <f t="shared" si="150"/>
        <v>0</v>
      </c>
      <c r="AE222" s="5"/>
      <c r="AF222" s="5"/>
      <c r="AG222" s="15"/>
      <c r="AH222" s="15"/>
      <c r="AI222" s="15"/>
      <c r="AJ222" s="15"/>
      <c r="AK222" s="5"/>
    </row>
    <row r="223" spans="1:37" x14ac:dyDescent="0.25">
      <c r="A223" s="13" t="s">
        <v>125</v>
      </c>
      <c r="B223" t="e">
        <f t="shared" si="137"/>
        <v>#VALUE!</v>
      </c>
      <c r="C223" t="e">
        <f t="shared" si="138"/>
        <v>#VALUE!</v>
      </c>
      <c r="D223" t="e">
        <f t="shared" si="139"/>
        <v>#VALUE!</v>
      </c>
      <c r="E223">
        <f t="shared" si="140"/>
        <v>44</v>
      </c>
      <c r="F223" s="1" t="str">
        <f t="shared" si="151"/>
        <v/>
      </c>
      <c r="G223" s="1" t="str">
        <f t="shared" si="152"/>
        <v/>
      </c>
      <c r="H223" s="1" t="str">
        <f t="shared" si="141"/>
        <v>:</v>
      </c>
      <c r="I223">
        <f t="shared" si="142"/>
        <v>0</v>
      </c>
      <c r="J223" s="3">
        <f t="shared" si="143"/>
        <v>9</v>
      </c>
      <c r="K223" s="3">
        <f t="shared" si="144"/>
        <v>0</v>
      </c>
      <c r="L223" s="3">
        <f t="shared" si="145"/>
        <v>4</v>
      </c>
      <c r="M223" s="3">
        <f t="shared" si="146"/>
        <v>904</v>
      </c>
      <c r="N223" t="str">
        <f t="shared" si="147"/>
        <v>Avd. San José (esq. José Pellicer - Pd. Bus)</v>
      </c>
      <c r="O223" s="3" t="str">
        <f t="shared" si="148"/>
        <v/>
      </c>
      <c r="S223" t="str">
        <f t="shared" si="149"/>
        <v/>
      </c>
      <c r="T223" s="36">
        <f t="shared" si="150"/>
        <v>0</v>
      </c>
      <c r="AE223" s="5"/>
      <c r="AF223" s="5"/>
      <c r="AG223" s="15"/>
      <c r="AH223" s="15"/>
      <c r="AI223" s="15"/>
      <c r="AJ223" s="15"/>
      <c r="AK223" s="5"/>
    </row>
    <row r="224" spans="1:37" x14ac:dyDescent="0.25">
      <c r="A224" s="13" t="s">
        <v>128</v>
      </c>
      <c r="B224" t="e">
        <f t="shared" si="137"/>
        <v>#VALUE!</v>
      </c>
      <c r="C224" t="e">
        <f t="shared" si="138"/>
        <v>#VALUE!</v>
      </c>
      <c r="D224" t="e">
        <f t="shared" si="139"/>
        <v>#VALUE!</v>
      </c>
      <c r="E224">
        <f t="shared" si="140"/>
        <v>31</v>
      </c>
      <c r="F224" s="1" t="str">
        <f t="shared" si="151"/>
        <v/>
      </c>
      <c r="G224" s="1" t="str">
        <f t="shared" si="152"/>
        <v/>
      </c>
      <c r="H224" s="1" t="str">
        <f t="shared" si="141"/>
        <v>:</v>
      </c>
      <c r="I224">
        <f t="shared" si="142"/>
        <v>0</v>
      </c>
      <c r="J224" s="3">
        <f t="shared" si="143"/>
        <v>9</v>
      </c>
      <c r="K224" s="3">
        <f t="shared" si="144"/>
        <v>1</v>
      </c>
      <c r="L224" s="3">
        <f t="shared" si="145"/>
        <v>5</v>
      </c>
      <c r="M224" s="3">
        <f t="shared" si="146"/>
        <v>905</v>
      </c>
      <c r="N224" t="str">
        <f t="shared" si="147"/>
        <v>Melilla (frente Escultor Salas)</v>
      </c>
      <c r="O224" s="3" t="str">
        <f t="shared" si="148"/>
        <v>06:57</v>
      </c>
      <c r="S224" t="str">
        <f t="shared" si="149"/>
        <v>Avenida San José, nº 200 (Pd. Bus)</v>
      </c>
      <c r="T224" s="36">
        <f t="shared" si="150"/>
        <v>0</v>
      </c>
      <c r="AE224" s="5"/>
      <c r="AF224" s="5"/>
      <c r="AG224" s="15"/>
      <c r="AH224" s="15"/>
      <c r="AI224" s="15"/>
      <c r="AJ224" s="15"/>
      <c r="AK224" s="5"/>
    </row>
    <row r="225" spans="1:37" x14ac:dyDescent="0.25">
      <c r="A225" s="13" t="s">
        <v>322</v>
      </c>
      <c r="B225">
        <f t="shared" si="137"/>
        <v>2</v>
      </c>
      <c r="C225" t="e">
        <f t="shared" si="138"/>
        <v>#VALUE!</v>
      </c>
      <c r="D225">
        <f t="shared" si="139"/>
        <v>2</v>
      </c>
      <c r="E225">
        <f t="shared" si="140"/>
        <v>4</v>
      </c>
      <c r="F225" s="1">
        <f t="shared" si="151"/>
        <v>6</v>
      </c>
      <c r="G225" s="1">
        <f t="shared" si="152"/>
        <v>57</v>
      </c>
      <c r="H225" s="1" t="str">
        <f t="shared" si="141"/>
        <v>06:57</v>
      </c>
      <c r="I225">
        <f t="shared" si="142"/>
        <v>0</v>
      </c>
      <c r="J225" s="3">
        <f t="shared" si="143"/>
        <v>9</v>
      </c>
      <c r="K225" s="3">
        <f t="shared" si="144"/>
        <v>0</v>
      </c>
      <c r="L225" s="3">
        <f t="shared" si="145"/>
        <v>5</v>
      </c>
      <c r="M225" s="3">
        <f t="shared" si="146"/>
        <v>905</v>
      </c>
      <c r="N225" t="str">
        <f t="shared" si="147"/>
        <v>6'57</v>
      </c>
      <c r="O225" s="3" t="str">
        <f t="shared" si="148"/>
        <v/>
      </c>
      <c r="S225" t="str">
        <f t="shared" si="149"/>
        <v/>
      </c>
      <c r="T225" s="36">
        <f t="shared" si="150"/>
        <v>0</v>
      </c>
      <c r="AE225" s="5"/>
      <c r="AF225" s="5"/>
      <c r="AG225" s="15"/>
      <c r="AH225" s="15"/>
      <c r="AI225" s="15"/>
      <c r="AJ225" s="15"/>
      <c r="AK225" s="5"/>
    </row>
    <row r="226" spans="1:37" x14ac:dyDescent="0.25">
      <c r="A226" s="13" t="s">
        <v>126</v>
      </c>
      <c r="B226" t="e">
        <f t="shared" si="137"/>
        <v>#VALUE!</v>
      </c>
      <c r="C226">
        <f t="shared" si="138"/>
        <v>17</v>
      </c>
      <c r="D226">
        <f t="shared" si="139"/>
        <v>17</v>
      </c>
      <c r="E226">
        <f t="shared" si="140"/>
        <v>34</v>
      </c>
      <c r="F226" s="1" t="str">
        <f t="shared" si="151"/>
        <v/>
      </c>
      <c r="G226" s="1" t="str">
        <f t="shared" si="152"/>
        <v/>
      </c>
      <c r="H226" s="1" t="str">
        <f t="shared" si="141"/>
        <v>:</v>
      </c>
      <c r="I226">
        <f t="shared" si="142"/>
        <v>0</v>
      </c>
      <c r="J226" s="3">
        <f t="shared" si="143"/>
        <v>9</v>
      </c>
      <c r="K226" s="3">
        <f t="shared" si="144"/>
        <v>0</v>
      </c>
      <c r="L226" s="3">
        <f t="shared" si="145"/>
        <v>5</v>
      </c>
      <c r="M226" s="3">
        <f t="shared" si="146"/>
        <v>905</v>
      </c>
      <c r="N226" t="str">
        <f t="shared" si="147"/>
        <v>Avenida San José, nº 200 (Pd. Bus)</v>
      </c>
      <c r="O226" s="3" t="str">
        <f t="shared" si="148"/>
        <v/>
      </c>
      <c r="S226" t="str">
        <f t="shared" si="149"/>
        <v/>
      </c>
      <c r="T226" s="36">
        <f t="shared" si="150"/>
        <v>0</v>
      </c>
      <c r="AE226" s="5"/>
      <c r="AF226" s="5"/>
      <c r="AG226" s="15"/>
      <c r="AH226" s="15"/>
      <c r="AI226" s="15"/>
      <c r="AJ226" s="15"/>
      <c r="AK226" s="5"/>
    </row>
    <row r="227" spans="1:37" x14ac:dyDescent="0.25">
      <c r="A227" s="13" t="s">
        <v>129</v>
      </c>
      <c r="B227" t="e">
        <f t="shared" si="137"/>
        <v>#VALUE!</v>
      </c>
      <c r="C227" t="e">
        <f t="shared" si="138"/>
        <v>#VALUE!</v>
      </c>
      <c r="D227" t="e">
        <f t="shared" si="139"/>
        <v>#VALUE!</v>
      </c>
      <c r="E227">
        <f t="shared" si="140"/>
        <v>31</v>
      </c>
      <c r="F227" s="1" t="str">
        <f t="shared" si="151"/>
        <v/>
      </c>
      <c r="G227" s="1" t="str">
        <f t="shared" si="152"/>
        <v/>
      </c>
      <c r="H227" s="1" t="str">
        <f t="shared" si="141"/>
        <v>:</v>
      </c>
      <c r="I227">
        <f t="shared" si="142"/>
        <v>0</v>
      </c>
      <c r="J227" s="3">
        <f t="shared" si="143"/>
        <v>9</v>
      </c>
      <c r="K227" s="3">
        <f t="shared" si="144"/>
        <v>1</v>
      </c>
      <c r="L227" s="3">
        <f t="shared" si="145"/>
        <v>6</v>
      </c>
      <c r="M227" s="3">
        <f t="shared" si="146"/>
        <v>906</v>
      </c>
      <c r="N227" t="str">
        <f t="shared" si="147"/>
        <v>Zaragoza la Vieja (frente nº 5)</v>
      </c>
      <c r="O227" s="3" t="str">
        <f t="shared" si="148"/>
        <v>06:58</v>
      </c>
      <c r="S227" t="str">
        <f t="shared" si="149"/>
        <v>C/ Terrazas de Cuellar (Pd. Bus)</v>
      </c>
      <c r="T227" s="36">
        <f t="shared" si="150"/>
        <v>0</v>
      </c>
      <c r="AE227" s="5"/>
      <c r="AF227" s="5"/>
      <c r="AG227" s="15"/>
      <c r="AH227" s="15"/>
      <c r="AI227" s="15"/>
      <c r="AJ227" s="15"/>
      <c r="AK227" s="5"/>
    </row>
    <row r="228" spans="1:37" x14ac:dyDescent="0.25">
      <c r="A228" s="13" t="s">
        <v>298</v>
      </c>
      <c r="B228">
        <f t="shared" si="137"/>
        <v>2</v>
      </c>
      <c r="C228" t="e">
        <f t="shared" si="138"/>
        <v>#VALUE!</v>
      </c>
      <c r="D228">
        <f t="shared" si="139"/>
        <v>2</v>
      </c>
      <c r="E228">
        <f t="shared" si="140"/>
        <v>4</v>
      </c>
      <c r="F228" s="1">
        <f t="shared" si="151"/>
        <v>6</v>
      </c>
      <c r="G228" s="1">
        <f t="shared" si="152"/>
        <v>58</v>
      </c>
      <c r="H228" s="1" t="str">
        <f t="shared" si="141"/>
        <v>06:58</v>
      </c>
      <c r="I228">
        <f t="shared" si="142"/>
        <v>0</v>
      </c>
      <c r="J228" s="3">
        <f t="shared" si="143"/>
        <v>9</v>
      </c>
      <c r="K228" s="3">
        <f t="shared" si="144"/>
        <v>0</v>
      </c>
      <c r="L228" s="3">
        <f t="shared" si="145"/>
        <v>6</v>
      </c>
      <c r="M228" s="3">
        <f t="shared" si="146"/>
        <v>906</v>
      </c>
      <c r="N228" t="str">
        <f t="shared" si="147"/>
        <v>6'58</v>
      </c>
      <c r="O228" s="3" t="str">
        <f t="shared" si="148"/>
        <v/>
      </c>
      <c r="S228" t="str">
        <f t="shared" si="149"/>
        <v/>
      </c>
      <c r="T228" s="36">
        <f t="shared" si="150"/>
        <v>0</v>
      </c>
      <c r="AE228" s="5"/>
      <c r="AF228" s="5"/>
      <c r="AG228" s="15"/>
      <c r="AH228" s="15"/>
      <c r="AI228" s="15"/>
      <c r="AJ228" s="15"/>
      <c r="AK228" s="5"/>
    </row>
    <row r="229" spans="1:37" x14ac:dyDescent="0.25">
      <c r="A229" s="13" t="s">
        <v>127</v>
      </c>
      <c r="B229" t="e">
        <f t="shared" si="137"/>
        <v>#VALUE!</v>
      </c>
      <c r="C229" t="e">
        <f t="shared" si="138"/>
        <v>#VALUE!</v>
      </c>
      <c r="D229" t="e">
        <f t="shared" si="139"/>
        <v>#VALUE!</v>
      </c>
      <c r="E229">
        <f t="shared" si="140"/>
        <v>32</v>
      </c>
      <c r="F229" s="1" t="str">
        <f t="shared" si="151"/>
        <v/>
      </c>
      <c r="G229" s="1" t="str">
        <f t="shared" si="152"/>
        <v/>
      </c>
      <c r="H229" s="1" t="str">
        <f t="shared" si="141"/>
        <v>:</v>
      </c>
      <c r="I229">
        <f t="shared" si="142"/>
        <v>0</v>
      </c>
      <c r="J229" s="3">
        <f t="shared" si="143"/>
        <v>9</v>
      </c>
      <c r="K229" s="3">
        <f t="shared" si="144"/>
        <v>0</v>
      </c>
      <c r="L229" s="3">
        <f t="shared" si="145"/>
        <v>6</v>
      </c>
      <c r="M229" s="3">
        <f t="shared" si="146"/>
        <v>906</v>
      </c>
      <c r="N229" t="str">
        <f t="shared" si="147"/>
        <v>C/ Terrazas de Cuellar (Pd. Bus)</v>
      </c>
      <c r="O229" s="3" t="str">
        <f t="shared" si="148"/>
        <v/>
      </c>
      <c r="S229" t="str">
        <f t="shared" si="149"/>
        <v/>
      </c>
      <c r="T229" s="36">
        <f t="shared" si="150"/>
        <v>0</v>
      </c>
      <c r="AE229" s="5"/>
      <c r="AF229" s="5"/>
      <c r="AG229" s="15"/>
      <c r="AH229" s="15"/>
      <c r="AI229" s="15"/>
      <c r="AJ229" s="15"/>
      <c r="AK229" s="5"/>
    </row>
    <row r="230" spans="1:37" x14ac:dyDescent="0.25">
      <c r="A230" s="13" t="s">
        <v>329</v>
      </c>
      <c r="B230" t="e">
        <f t="shared" si="137"/>
        <v>#VALUE!</v>
      </c>
      <c r="C230">
        <f t="shared" si="138"/>
        <v>15</v>
      </c>
      <c r="D230">
        <f t="shared" si="139"/>
        <v>15</v>
      </c>
      <c r="E230">
        <f t="shared" si="140"/>
        <v>30</v>
      </c>
      <c r="F230" s="1" t="str">
        <f t="shared" si="151"/>
        <v/>
      </c>
      <c r="G230" s="1" t="str">
        <f t="shared" si="152"/>
        <v/>
      </c>
      <c r="H230" s="1" t="str">
        <f t="shared" si="141"/>
        <v>:</v>
      </c>
      <c r="I230">
        <f t="shared" si="142"/>
        <v>0</v>
      </c>
      <c r="J230" s="3">
        <f t="shared" si="143"/>
        <v>9</v>
      </c>
      <c r="K230" s="3">
        <f t="shared" si="144"/>
        <v>1</v>
      </c>
      <c r="L230" s="3">
        <f t="shared" si="145"/>
        <v>7</v>
      </c>
      <c r="M230" s="3">
        <f t="shared" si="146"/>
        <v>907</v>
      </c>
      <c r="N230" t="str">
        <f t="shared" si="147"/>
        <v>Paseo Pamplona, nº 2 (Pd. Bus)</v>
      </c>
      <c r="O230" s="3" t="str">
        <f t="shared" si="148"/>
        <v>07:02</v>
      </c>
      <c r="S230" t="str">
        <f t="shared" si="149"/>
        <v>Melilla (frente Escultor Salas)</v>
      </c>
      <c r="T230" s="36">
        <f t="shared" si="150"/>
        <v>0</v>
      </c>
      <c r="AE230" s="5"/>
      <c r="AF230" s="5"/>
      <c r="AG230" s="15"/>
      <c r="AH230" s="15"/>
      <c r="AI230" s="15"/>
      <c r="AJ230" s="15"/>
      <c r="AK230" s="5"/>
    </row>
    <row r="231" spans="1:37" x14ac:dyDescent="0.25">
      <c r="A231" s="13" t="s">
        <v>302</v>
      </c>
      <c r="B231">
        <f t="shared" si="137"/>
        <v>2</v>
      </c>
      <c r="C231" t="e">
        <f t="shared" si="138"/>
        <v>#VALUE!</v>
      </c>
      <c r="D231">
        <f t="shared" si="139"/>
        <v>2</v>
      </c>
      <c r="E231">
        <f t="shared" si="140"/>
        <v>4</v>
      </c>
      <c r="F231" s="1">
        <f t="shared" si="151"/>
        <v>7</v>
      </c>
      <c r="G231" s="1">
        <f t="shared" si="152"/>
        <v>2</v>
      </c>
      <c r="H231" s="1" t="str">
        <f t="shared" si="141"/>
        <v>07:02</v>
      </c>
      <c r="I231">
        <f t="shared" si="142"/>
        <v>0</v>
      </c>
      <c r="J231" s="3">
        <f t="shared" si="143"/>
        <v>9</v>
      </c>
      <c r="K231" s="3">
        <f t="shared" si="144"/>
        <v>0</v>
      </c>
      <c r="L231" s="3">
        <f t="shared" si="145"/>
        <v>7</v>
      </c>
      <c r="M231" s="3">
        <f t="shared" si="146"/>
        <v>907</v>
      </c>
      <c r="N231" t="str">
        <f t="shared" si="147"/>
        <v>7'02</v>
      </c>
      <c r="O231" s="3" t="str">
        <f t="shared" si="148"/>
        <v/>
      </c>
      <c r="S231" t="str">
        <f t="shared" si="149"/>
        <v/>
      </c>
      <c r="T231" s="36">
        <f t="shared" si="150"/>
        <v>0</v>
      </c>
      <c r="AE231" s="5"/>
      <c r="AF231" s="5"/>
      <c r="AG231" s="15"/>
      <c r="AH231" s="15"/>
      <c r="AI231" s="15"/>
      <c r="AJ231" s="15"/>
      <c r="AK231" s="5"/>
    </row>
    <row r="232" spans="1:37" x14ac:dyDescent="0.25">
      <c r="A232" s="13" t="s">
        <v>128</v>
      </c>
      <c r="B232" t="e">
        <f t="shared" si="137"/>
        <v>#VALUE!</v>
      </c>
      <c r="C232" t="e">
        <f t="shared" si="138"/>
        <v>#VALUE!</v>
      </c>
      <c r="D232" t="e">
        <f t="shared" si="139"/>
        <v>#VALUE!</v>
      </c>
      <c r="E232">
        <f t="shared" si="140"/>
        <v>31</v>
      </c>
      <c r="F232" s="1" t="str">
        <f t="shared" si="151"/>
        <v/>
      </c>
      <c r="G232" s="1" t="str">
        <f t="shared" si="152"/>
        <v/>
      </c>
      <c r="H232" s="1" t="str">
        <f t="shared" si="141"/>
        <v>:</v>
      </c>
      <c r="I232">
        <f t="shared" si="142"/>
        <v>0</v>
      </c>
      <c r="J232" s="3">
        <f t="shared" si="143"/>
        <v>9</v>
      </c>
      <c r="K232" s="3">
        <f t="shared" si="144"/>
        <v>0</v>
      </c>
      <c r="L232" s="3">
        <f t="shared" si="145"/>
        <v>7</v>
      </c>
      <c r="M232" s="3">
        <f t="shared" si="146"/>
        <v>907</v>
      </c>
      <c r="N232" t="str">
        <f t="shared" si="147"/>
        <v>Melilla (frente Escultor Salas)</v>
      </c>
      <c r="O232" s="3" t="str">
        <f t="shared" si="148"/>
        <v/>
      </c>
      <c r="S232" t="str">
        <f t="shared" si="149"/>
        <v/>
      </c>
      <c r="T232" s="36">
        <f t="shared" si="150"/>
        <v>0</v>
      </c>
      <c r="AE232" s="5"/>
      <c r="AF232" s="5"/>
      <c r="AG232" s="15"/>
      <c r="AH232" s="15"/>
      <c r="AI232" s="15"/>
      <c r="AJ232" s="15"/>
      <c r="AK232" s="5"/>
    </row>
    <row r="233" spans="1:37" x14ac:dyDescent="0.25">
      <c r="A233" s="13" t="s">
        <v>21</v>
      </c>
      <c r="B233" t="e">
        <f t="shared" si="137"/>
        <v>#VALUE!</v>
      </c>
      <c r="C233" t="e">
        <f t="shared" si="138"/>
        <v>#VALUE!</v>
      </c>
      <c r="D233" t="e">
        <f t="shared" si="139"/>
        <v>#VALUE!</v>
      </c>
      <c r="E233">
        <f t="shared" si="140"/>
        <v>26</v>
      </c>
      <c r="F233" s="1" t="str">
        <f t="shared" si="151"/>
        <v/>
      </c>
      <c r="G233" s="1" t="str">
        <f t="shared" si="152"/>
        <v/>
      </c>
      <c r="H233" s="1" t="str">
        <f t="shared" si="141"/>
        <v>:</v>
      </c>
      <c r="I233">
        <f t="shared" si="142"/>
        <v>0</v>
      </c>
      <c r="J233" s="3">
        <f t="shared" si="143"/>
        <v>9</v>
      </c>
      <c r="K233" s="3">
        <f t="shared" si="144"/>
        <v>1</v>
      </c>
      <c r="L233" s="3">
        <f t="shared" si="145"/>
        <v>8</v>
      </c>
      <c r="M233" s="3">
        <f t="shared" si="146"/>
        <v>908</v>
      </c>
      <c r="N233" t="str">
        <f t="shared" si="147"/>
        <v>Opel Planta en Figueruelas</v>
      </c>
      <c r="O233" s="3" t="str">
        <f t="shared" si="148"/>
        <v>07:30</v>
      </c>
      <c r="S233" t="str">
        <f t="shared" si="149"/>
        <v>Zaragoza la Vieja (frente nº 5)</v>
      </c>
      <c r="T233" s="36">
        <f t="shared" si="150"/>
        <v>0</v>
      </c>
      <c r="AE233" s="5"/>
      <c r="AF233" s="5"/>
      <c r="AG233" s="15"/>
      <c r="AH233" s="15"/>
      <c r="AI233" s="15"/>
      <c r="AJ233" s="15"/>
      <c r="AK233" s="5"/>
    </row>
    <row r="234" spans="1:37" x14ac:dyDescent="0.25">
      <c r="A234" s="13" t="s">
        <v>308</v>
      </c>
      <c r="B234">
        <f t="shared" si="137"/>
        <v>2</v>
      </c>
      <c r="C234" t="e">
        <f t="shared" si="138"/>
        <v>#VALUE!</v>
      </c>
      <c r="D234">
        <f t="shared" si="139"/>
        <v>2</v>
      </c>
      <c r="E234">
        <f t="shared" si="140"/>
        <v>4</v>
      </c>
      <c r="F234" s="1">
        <f t="shared" si="151"/>
        <v>7</v>
      </c>
      <c r="G234" s="1">
        <f t="shared" si="152"/>
        <v>30</v>
      </c>
      <c r="H234" s="1" t="str">
        <f t="shared" si="141"/>
        <v>07:30</v>
      </c>
      <c r="I234">
        <f t="shared" si="142"/>
        <v>0</v>
      </c>
      <c r="J234" s="3">
        <f t="shared" si="143"/>
        <v>9</v>
      </c>
      <c r="K234" s="3">
        <f t="shared" si="144"/>
        <v>0</v>
      </c>
      <c r="L234" s="3">
        <f t="shared" si="145"/>
        <v>8</v>
      </c>
      <c r="M234" s="3">
        <f t="shared" si="146"/>
        <v>908</v>
      </c>
      <c r="N234" t="str">
        <f t="shared" si="147"/>
        <v>7'30</v>
      </c>
      <c r="O234" s="3" t="str">
        <f t="shared" si="148"/>
        <v/>
      </c>
      <c r="S234" t="str">
        <f t="shared" si="149"/>
        <v/>
      </c>
      <c r="T234" s="36">
        <f t="shared" si="150"/>
        <v>0</v>
      </c>
      <c r="AE234" s="5"/>
      <c r="AF234" s="5"/>
      <c r="AG234" s="15"/>
      <c r="AH234" s="15"/>
      <c r="AI234" s="15"/>
      <c r="AJ234" s="15"/>
      <c r="AK234" s="5"/>
    </row>
    <row r="235" spans="1:37" x14ac:dyDescent="0.25">
      <c r="A235" s="13" t="s">
        <v>129</v>
      </c>
      <c r="B235" t="e">
        <f t="shared" si="137"/>
        <v>#VALUE!</v>
      </c>
      <c r="C235" t="e">
        <f t="shared" si="138"/>
        <v>#VALUE!</v>
      </c>
      <c r="D235" t="e">
        <f t="shared" si="139"/>
        <v>#VALUE!</v>
      </c>
      <c r="E235">
        <f t="shared" si="140"/>
        <v>31</v>
      </c>
      <c r="F235" s="1" t="str">
        <f t="shared" si="151"/>
        <v/>
      </c>
      <c r="G235" s="1" t="str">
        <f t="shared" si="152"/>
        <v/>
      </c>
      <c r="H235" s="1" t="str">
        <f t="shared" si="141"/>
        <v>:</v>
      </c>
      <c r="I235">
        <f t="shared" si="142"/>
        <v>0</v>
      </c>
      <c r="J235" s="3">
        <f t="shared" si="143"/>
        <v>9</v>
      </c>
      <c r="K235" s="3">
        <f t="shared" si="144"/>
        <v>0</v>
      </c>
      <c r="L235" s="3">
        <f t="shared" si="145"/>
        <v>8</v>
      </c>
      <c r="M235" s="3">
        <f t="shared" si="146"/>
        <v>908</v>
      </c>
      <c r="N235" t="str">
        <f t="shared" si="147"/>
        <v>Zaragoza la Vieja (frente nº 5)</v>
      </c>
      <c r="O235" s="3" t="str">
        <f t="shared" si="148"/>
        <v/>
      </c>
      <c r="S235" t="str">
        <f t="shared" si="149"/>
        <v/>
      </c>
      <c r="T235" s="36">
        <f t="shared" si="150"/>
        <v>0</v>
      </c>
      <c r="AE235" s="5"/>
      <c r="AF235" s="5"/>
      <c r="AG235" s="15"/>
      <c r="AH235" s="15"/>
      <c r="AI235" s="15"/>
      <c r="AJ235" s="15"/>
      <c r="AK235" s="5"/>
    </row>
    <row r="236" spans="1:37" x14ac:dyDescent="0.25">
      <c r="A236" s="13" t="s">
        <v>650</v>
      </c>
      <c r="B236" t="e">
        <f t="shared" si="137"/>
        <v>#VALUE!</v>
      </c>
      <c r="C236" t="e">
        <f t="shared" si="138"/>
        <v>#VALUE!</v>
      </c>
      <c r="D236" t="e">
        <f t="shared" si="139"/>
        <v>#VALUE!</v>
      </c>
      <c r="E236">
        <f t="shared" si="140"/>
        <v>10</v>
      </c>
      <c r="F236" s="1" t="str">
        <f t="shared" si="151"/>
        <v/>
      </c>
      <c r="G236" s="1" t="str">
        <f t="shared" si="152"/>
        <v/>
      </c>
      <c r="H236" s="1" t="str">
        <f t="shared" si="141"/>
        <v>:</v>
      </c>
      <c r="I236">
        <f t="shared" si="142"/>
        <v>1</v>
      </c>
      <c r="J236" s="3">
        <f t="shared" si="143"/>
        <v>10</v>
      </c>
      <c r="K236" s="3">
        <f t="shared" si="144"/>
        <v>0</v>
      </c>
      <c r="L236" s="3">
        <f t="shared" si="145"/>
        <v>0</v>
      </c>
      <c r="M236" s="3">
        <f t="shared" si="146"/>
        <v>1000</v>
      </c>
      <c r="N236" t="str">
        <f t="shared" si="147"/>
        <v>Ruta 10/16</v>
      </c>
      <c r="O236" s="3" t="str">
        <f t="shared" si="148"/>
        <v/>
      </c>
      <c r="S236" t="str">
        <f t="shared" si="149"/>
        <v/>
      </c>
      <c r="T236" s="36">
        <f t="shared" si="150"/>
        <v>0</v>
      </c>
      <c r="AE236" s="5"/>
      <c r="AF236" s="5"/>
      <c r="AG236" s="15"/>
      <c r="AH236" s="15"/>
      <c r="AI236" s="15"/>
      <c r="AJ236" s="15"/>
      <c r="AK236" s="5"/>
    </row>
    <row r="237" spans="1:37" x14ac:dyDescent="0.25">
      <c r="A237" s="13" t="s">
        <v>140</v>
      </c>
      <c r="B237" t="e">
        <f t="shared" si="137"/>
        <v>#VALUE!</v>
      </c>
      <c r="C237" t="e">
        <f t="shared" si="138"/>
        <v>#VALUE!</v>
      </c>
      <c r="D237" t="e">
        <f t="shared" si="139"/>
        <v>#VALUE!</v>
      </c>
      <c r="E237">
        <f t="shared" si="140"/>
        <v>41</v>
      </c>
      <c r="F237" s="1" t="str">
        <f t="shared" si="151"/>
        <v/>
      </c>
      <c r="G237" s="1" t="str">
        <f t="shared" si="152"/>
        <v/>
      </c>
      <c r="H237" s="1" t="str">
        <f t="shared" si="141"/>
        <v>:</v>
      </c>
      <c r="I237">
        <f t="shared" si="142"/>
        <v>0</v>
      </c>
      <c r="J237" s="3">
        <f t="shared" si="143"/>
        <v>10</v>
      </c>
      <c r="K237" s="3">
        <f t="shared" si="144"/>
        <v>1</v>
      </c>
      <c r="L237" s="3">
        <f t="shared" si="145"/>
        <v>1</v>
      </c>
      <c r="M237" s="3">
        <f t="shared" si="146"/>
        <v>1001</v>
      </c>
      <c r="N237" t="str">
        <f t="shared" si="147"/>
        <v>Avd. Madrid (esq. Plaza Huesca - Pd. Bus)</v>
      </c>
      <c r="O237" s="3" t="str">
        <f t="shared" si="148"/>
        <v>07:02</v>
      </c>
      <c r="S237" t="str">
        <f t="shared" si="149"/>
        <v>Opel Planta en Figueruelas</v>
      </c>
      <c r="T237" s="36">
        <f t="shared" si="150"/>
        <v>0</v>
      </c>
      <c r="AE237" s="5"/>
      <c r="AF237" s="5"/>
      <c r="AG237" s="15"/>
      <c r="AH237" s="15"/>
      <c r="AI237" s="15"/>
      <c r="AJ237" s="15"/>
      <c r="AK237" s="5"/>
    </row>
    <row r="238" spans="1:37" x14ac:dyDescent="0.25">
      <c r="A238" s="13" t="s">
        <v>302</v>
      </c>
      <c r="B238">
        <f t="shared" si="137"/>
        <v>2</v>
      </c>
      <c r="C238" t="e">
        <f t="shared" si="138"/>
        <v>#VALUE!</v>
      </c>
      <c r="D238">
        <f t="shared" si="139"/>
        <v>2</v>
      </c>
      <c r="E238">
        <f t="shared" si="140"/>
        <v>4</v>
      </c>
      <c r="F238" s="1">
        <f t="shared" si="151"/>
        <v>7</v>
      </c>
      <c r="G238" s="1">
        <f t="shared" si="152"/>
        <v>2</v>
      </c>
      <c r="H238" s="1" t="str">
        <f t="shared" si="141"/>
        <v>07:02</v>
      </c>
      <c r="I238">
        <f t="shared" si="142"/>
        <v>0</v>
      </c>
      <c r="J238" s="3">
        <f t="shared" si="143"/>
        <v>10</v>
      </c>
      <c r="K238" s="3">
        <f t="shared" si="144"/>
        <v>0</v>
      </c>
      <c r="L238" s="3">
        <f t="shared" si="145"/>
        <v>1</v>
      </c>
      <c r="M238" s="3">
        <f t="shared" si="146"/>
        <v>1001</v>
      </c>
      <c r="N238" t="str">
        <f t="shared" si="147"/>
        <v>7'02</v>
      </c>
      <c r="O238" s="3" t="str">
        <f t="shared" si="148"/>
        <v/>
      </c>
      <c r="S238" t="str">
        <f t="shared" si="149"/>
        <v/>
      </c>
      <c r="T238" s="36">
        <f t="shared" si="150"/>
        <v>0</v>
      </c>
      <c r="AE238" s="5"/>
      <c r="AF238" s="5"/>
      <c r="AG238" s="15"/>
      <c r="AH238" s="15"/>
      <c r="AI238" s="15"/>
      <c r="AJ238" s="15"/>
      <c r="AK238" s="5"/>
    </row>
    <row r="239" spans="1:37" x14ac:dyDescent="0.25">
      <c r="A239" s="13" t="s">
        <v>21</v>
      </c>
      <c r="B239" t="e">
        <f t="shared" si="137"/>
        <v>#VALUE!</v>
      </c>
      <c r="C239" t="e">
        <f t="shared" si="138"/>
        <v>#VALUE!</v>
      </c>
      <c r="D239" t="e">
        <f t="shared" si="139"/>
        <v>#VALUE!</v>
      </c>
      <c r="E239">
        <f t="shared" si="140"/>
        <v>26</v>
      </c>
      <c r="F239" s="1" t="str">
        <f t="shared" si="151"/>
        <v/>
      </c>
      <c r="G239" s="1" t="str">
        <f t="shared" si="152"/>
        <v/>
      </c>
      <c r="H239" s="1" t="str">
        <f t="shared" si="141"/>
        <v>:</v>
      </c>
      <c r="I239">
        <f t="shared" si="142"/>
        <v>0</v>
      </c>
      <c r="J239" s="3">
        <f t="shared" si="143"/>
        <v>10</v>
      </c>
      <c r="K239" s="3">
        <f t="shared" si="144"/>
        <v>0</v>
      </c>
      <c r="L239" s="3">
        <f t="shared" si="145"/>
        <v>1</v>
      </c>
      <c r="M239" s="3">
        <f t="shared" si="146"/>
        <v>1001</v>
      </c>
      <c r="N239" t="str">
        <f t="shared" si="147"/>
        <v>Opel Planta en Figueruelas</v>
      </c>
      <c r="O239" s="3" t="str">
        <f t="shared" si="148"/>
        <v/>
      </c>
      <c r="S239" t="str">
        <f t="shared" si="149"/>
        <v/>
      </c>
      <c r="T239" s="36">
        <f t="shared" si="150"/>
        <v>0</v>
      </c>
      <c r="AE239" s="5"/>
      <c r="AF239" s="5"/>
      <c r="AG239" s="15"/>
      <c r="AH239" s="15"/>
      <c r="AI239" s="15"/>
      <c r="AJ239" s="15"/>
      <c r="AK239" s="5"/>
    </row>
    <row r="240" spans="1:37" x14ac:dyDescent="0.25">
      <c r="A240" s="13" t="s">
        <v>141</v>
      </c>
      <c r="B240" t="e">
        <f t="shared" si="137"/>
        <v>#VALUE!</v>
      </c>
      <c r="C240">
        <f t="shared" si="138"/>
        <v>12</v>
      </c>
      <c r="D240">
        <f t="shared" si="139"/>
        <v>12</v>
      </c>
      <c r="E240">
        <f t="shared" si="140"/>
        <v>36</v>
      </c>
      <c r="F240" s="1" t="str">
        <f t="shared" si="151"/>
        <v/>
      </c>
      <c r="G240" s="1" t="str">
        <f t="shared" si="152"/>
        <v/>
      </c>
      <c r="H240" s="1" t="str">
        <f t="shared" si="141"/>
        <v>:</v>
      </c>
      <c r="I240">
        <f t="shared" si="142"/>
        <v>0</v>
      </c>
      <c r="J240" s="3">
        <f t="shared" si="143"/>
        <v>10</v>
      </c>
      <c r="K240" s="3">
        <f t="shared" si="144"/>
        <v>1</v>
      </c>
      <c r="L240" s="3">
        <f t="shared" si="145"/>
        <v>2</v>
      </c>
      <c r="M240" s="3">
        <f t="shared" si="146"/>
        <v>1002</v>
      </c>
      <c r="N240" t="str">
        <f t="shared" si="147"/>
        <v>Avd. Madrid, nº 142 (Calzados Kaymo)</v>
      </c>
      <c r="O240" s="3" t="str">
        <f t="shared" si="148"/>
        <v>07:03</v>
      </c>
      <c r="S240" t="str">
        <f t="shared" si="149"/>
        <v>Avd. Madrid, (esq. Plaza Huesca - Pd. Bus)</v>
      </c>
      <c r="T240" s="36">
        <f t="shared" si="150"/>
        <v>0</v>
      </c>
      <c r="AE240" s="5"/>
      <c r="AF240" s="5"/>
      <c r="AG240" s="15"/>
      <c r="AH240" s="15"/>
      <c r="AI240" s="15"/>
      <c r="AJ240" s="15"/>
      <c r="AK240" s="5"/>
    </row>
    <row r="241" spans="1:37" x14ac:dyDescent="0.25">
      <c r="A241" s="13" t="s">
        <v>313</v>
      </c>
      <c r="B241">
        <f t="shared" si="137"/>
        <v>2</v>
      </c>
      <c r="C241" t="e">
        <f t="shared" si="138"/>
        <v>#VALUE!</v>
      </c>
      <c r="D241">
        <f t="shared" si="139"/>
        <v>2</v>
      </c>
      <c r="E241">
        <f t="shared" si="140"/>
        <v>4</v>
      </c>
      <c r="F241" s="1">
        <f t="shared" si="151"/>
        <v>7</v>
      </c>
      <c r="G241" s="1">
        <f t="shared" si="152"/>
        <v>3</v>
      </c>
      <c r="H241" s="1" t="str">
        <f t="shared" si="141"/>
        <v>07:03</v>
      </c>
      <c r="I241">
        <f t="shared" si="142"/>
        <v>0</v>
      </c>
      <c r="J241" s="3">
        <f t="shared" si="143"/>
        <v>10</v>
      </c>
      <c r="K241" s="3">
        <f t="shared" si="144"/>
        <v>0</v>
      </c>
      <c r="L241" s="3">
        <f t="shared" si="145"/>
        <v>2</v>
      </c>
      <c r="M241" s="3">
        <f t="shared" si="146"/>
        <v>1002</v>
      </c>
      <c r="N241" t="str">
        <f t="shared" si="147"/>
        <v>7'03</v>
      </c>
      <c r="O241" s="3" t="str">
        <f t="shared" si="148"/>
        <v/>
      </c>
      <c r="S241" t="str">
        <f t="shared" si="149"/>
        <v/>
      </c>
      <c r="T241" s="36">
        <f t="shared" si="150"/>
        <v>0</v>
      </c>
      <c r="AE241" s="5"/>
      <c r="AF241" s="5"/>
      <c r="AG241" s="15"/>
      <c r="AH241" s="15"/>
      <c r="AI241" s="15"/>
      <c r="AJ241" s="15"/>
      <c r="AK241" s="5"/>
    </row>
    <row r="242" spans="1:37" x14ac:dyDescent="0.25">
      <c r="A242" s="13" t="s">
        <v>142</v>
      </c>
      <c r="B242" t="e">
        <f t="shared" si="137"/>
        <v>#VALUE!</v>
      </c>
      <c r="C242">
        <f t="shared" si="138"/>
        <v>12</v>
      </c>
      <c r="D242">
        <f t="shared" si="139"/>
        <v>12</v>
      </c>
      <c r="E242">
        <f t="shared" si="140"/>
        <v>42</v>
      </c>
      <c r="F242" s="1" t="str">
        <f t="shared" si="151"/>
        <v/>
      </c>
      <c r="G242" s="1" t="str">
        <f t="shared" si="152"/>
        <v/>
      </c>
      <c r="H242" s="1" t="str">
        <f t="shared" si="141"/>
        <v>:</v>
      </c>
      <c r="I242">
        <f t="shared" si="142"/>
        <v>0</v>
      </c>
      <c r="J242" s="3">
        <f t="shared" si="143"/>
        <v>10</v>
      </c>
      <c r="K242" s="3">
        <f t="shared" si="144"/>
        <v>0</v>
      </c>
      <c r="L242" s="3">
        <f t="shared" si="145"/>
        <v>2</v>
      </c>
      <c r="M242" s="3">
        <f t="shared" si="146"/>
        <v>1002</v>
      </c>
      <c r="N242" t="str">
        <f t="shared" si="147"/>
        <v>Avd. Madrid, (esq. Plaza Huesca - Pd. Bus)</v>
      </c>
      <c r="O242" s="3" t="str">
        <f t="shared" si="148"/>
        <v/>
      </c>
      <c r="S242" t="str">
        <f t="shared" si="149"/>
        <v/>
      </c>
      <c r="T242" s="36">
        <f t="shared" si="150"/>
        <v>0</v>
      </c>
      <c r="AE242" s="5"/>
      <c r="AF242" s="5"/>
      <c r="AG242" s="15"/>
      <c r="AH242" s="15"/>
      <c r="AI242" s="15"/>
      <c r="AJ242" s="15"/>
      <c r="AK242" s="5"/>
    </row>
    <row r="243" spans="1:37" x14ac:dyDescent="0.25">
      <c r="A243" s="13" t="s">
        <v>143</v>
      </c>
      <c r="B243" t="e">
        <f t="shared" si="137"/>
        <v>#VALUE!</v>
      </c>
      <c r="C243" t="e">
        <f t="shared" si="138"/>
        <v>#VALUE!</v>
      </c>
      <c r="D243" t="e">
        <f t="shared" si="139"/>
        <v>#VALUE!</v>
      </c>
      <c r="E243">
        <f t="shared" si="140"/>
        <v>18</v>
      </c>
      <c r="F243" s="1" t="str">
        <f t="shared" si="151"/>
        <v/>
      </c>
      <c r="G243" s="1" t="str">
        <f t="shared" si="152"/>
        <v/>
      </c>
      <c r="H243" s="1" t="str">
        <f t="shared" si="141"/>
        <v>:</v>
      </c>
      <c r="I243">
        <f t="shared" si="142"/>
        <v>0</v>
      </c>
      <c r="J243" s="3">
        <f t="shared" si="143"/>
        <v>10</v>
      </c>
      <c r="K243" s="3">
        <f t="shared" si="144"/>
        <v>1</v>
      </c>
      <c r="L243" s="3">
        <f t="shared" si="145"/>
        <v>3</v>
      </c>
      <c r="M243" s="3">
        <f t="shared" si="146"/>
        <v>1003</v>
      </c>
      <c r="N243" t="str">
        <f t="shared" si="147"/>
        <v>Avd. Madrid nº 218</v>
      </c>
      <c r="O243" s="3" t="str">
        <f t="shared" si="148"/>
        <v>07:04</v>
      </c>
      <c r="S243" t="str">
        <f t="shared" si="149"/>
        <v>Avd. Madrid, nº 142 (Calzados Kaymo)</v>
      </c>
      <c r="T243" s="36">
        <f t="shared" si="150"/>
        <v>0</v>
      </c>
      <c r="AE243" s="5"/>
      <c r="AF243" s="5"/>
      <c r="AG243" s="15"/>
      <c r="AH243" s="15"/>
      <c r="AI243" s="15"/>
      <c r="AJ243" s="15"/>
      <c r="AK243" s="5"/>
    </row>
    <row r="244" spans="1:37" x14ac:dyDescent="0.25">
      <c r="A244" s="13" t="s">
        <v>304</v>
      </c>
      <c r="B244">
        <f t="shared" ref="B244:B307" si="153">FIND($B$2,A244)</f>
        <v>2</v>
      </c>
      <c r="C244" t="e">
        <f t="shared" ref="C244:C307" si="154">FIND($C$2,A244)</f>
        <v>#VALUE!</v>
      </c>
      <c r="D244">
        <f t="shared" ref="D244:D307" si="155">IFERROR(B244,C244)</f>
        <v>2</v>
      </c>
      <c r="E244">
        <f t="shared" ref="E244:E307" si="156">LEN(A244)</f>
        <v>4</v>
      </c>
      <c r="F244" s="1">
        <f t="shared" si="151"/>
        <v>7</v>
      </c>
      <c r="G244" s="1">
        <f t="shared" si="152"/>
        <v>4</v>
      </c>
      <c r="H244" s="1" t="str">
        <f t="shared" ref="H244:H307" si="157">TEXT(F244,"00")&amp;":"&amp;TEXT(G244,"00")</f>
        <v>07:04</v>
      </c>
      <c r="I244">
        <f t="shared" ref="I244:I307" si="158">IFERROR(FIND("Ruta",A244),0)</f>
        <v>0</v>
      </c>
      <c r="J244" s="3">
        <f t="shared" ref="J244:J307" si="159">I244+J243</f>
        <v>10</v>
      </c>
      <c r="K244" s="3">
        <f t="shared" ref="K244:K307" si="160">IF(AND(ISNUMBER(G245)),1,0)</f>
        <v>0</v>
      </c>
      <c r="L244" s="3">
        <f t="shared" ref="L244:L307" si="161">IF(I244=1,0,L243+K244+T244)</f>
        <v>3</v>
      </c>
      <c r="M244" s="3">
        <f t="shared" ref="M244:M307" si="162">J244*100+L244</f>
        <v>1003</v>
      </c>
      <c r="N244" t="str">
        <f t="shared" ref="N244:N307" si="163">IF($J244,A244,IF(I244=1,A244,""))</f>
        <v>7'04</v>
      </c>
      <c r="O244" s="3" t="str">
        <f t="shared" ref="O244:O307" si="164">IF($K244,H245,"")</f>
        <v/>
      </c>
      <c r="S244" t="str">
        <f t="shared" ref="S244:S307" si="165">IF($K244,A246,IF(T244,A244,""))</f>
        <v/>
      </c>
      <c r="T244" s="36">
        <f t="shared" ref="T244:T307" si="166">IF(AND(NOT(ISNUMBER(D243)),NOT(ISNUMBER(D244)),NOT(ISNUMBER(D245)),NOT(ISNUMBER(D246))),1,0)</f>
        <v>0</v>
      </c>
      <c r="AE244" s="5"/>
      <c r="AF244" s="5"/>
      <c r="AG244" s="15"/>
      <c r="AH244" s="15"/>
      <c r="AI244" s="15"/>
      <c r="AJ244" s="15"/>
      <c r="AK244" s="5"/>
    </row>
    <row r="245" spans="1:37" x14ac:dyDescent="0.25">
      <c r="A245" s="13" t="s">
        <v>141</v>
      </c>
      <c r="B245" t="e">
        <f t="shared" si="153"/>
        <v>#VALUE!</v>
      </c>
      <c r="C245">
        <f t="shared" si="154"/>
        <v>12</v>
      </c>
      <c r="D245">
        <f t="shared" si="155"/>
        <v>12</v>
      </c>
      <c r="E245">
        <f t="shared" si="156"/>
        <v>36</v>
      </c>
      <c r="F245" s="1" t="str">
        <f t="shared" si="151"/>
        <v/>
      </c>
      <c r="G245" s="1" t="str">
        <f t="shared" si="152"/>
        <v/>
      </c>
      <c r="H245" s="1" t="str">
        <f t="shared" si="157"/>
        <v>:</v>
      </c>
      <c r="I245">
        <f t="shared" si="158"/>
        <v>0</v>
      </c>
      <c r="J245" s="3">
        <f t="shared" si="159"/>
        <v>10</v>
      </c>
      <c r="K245" s="3">
        <f t="shared" si="160"/>
        <v>0</v>
      </c>
      <c r="L245" s="3">
        <f t="shared" si="161"/>
        <v>3</v>
      </c>
      <c r="M245" s="3">
        <f t="shared" si="162"/>
        <v>1003</v>
      </c>
      <c r="N245" t="str">
        <f t="shared" si="163"/>
        <v>Avd. Madrid, nº 142 (Calzados Kaymo)</v>
      </c>
      <c r="O245" s="3" t="str">
        <f t="shared" si="164"/>
        <v/>
      </c>
      <c r="S245" t="str">
        <f t="shared" si="165"/>
        <v/>
      </c>
      <c r="T245" s="36">
        <f t="shared" si="166"/>
        <v>0</v>
      </c>
      <c r="AE245" s="5"/>
      <c r="AF245" s="5"/>
      <c r="AG245" s="15"/>
      <c r="AH245" s="15"/>
      <c r="AI245" s="15"/>
      <c r="AJ245" s="15"/>
      <c r="AK245" s="5"/>
    </row>
    <row r="246" spans="1:37" x14ac:dyDescent="0.25">
      <c r="A246" s="13" t="s">
        <v>21</v>
      </c>
      <c r="B246" t="e">
        <f t="shared" si="153"/>
        <v>#VALUE!</v>
      </c>
      <c r="C246" t="e">
        <f t="shared" si="154"/>
        <v>#VALUE!</v>
      </c>
      <c r="D246" t="e">
        <f t="shared" si="155"/>
        <v>#VALUE!</v>
      </c>
      <c r="E246">
        <f t="shared" si="156"/>
        <v>26</v>
      </c>
      <c r="F246" s="1" t="str">
        <f t="shared" si="151"/>
        <v/>
      </c>
      <c r="G246" s="1" t="str">
        <f t="shared" si="152"/>
        <v/>
      </c>
      <c r="H246" s="1" t="str">
        <f t="shared" si="157"/>
        <v>:</v>
      </c>
      <c r="I246">
        <f t="shared" si="158"/>
        <v>0</v>
      </c>
      <c r="J246" s="3">
        <f t="shared" si="159"/>
        <v>10</v>
      </c>
      <c r="K246" s="3">
        <f t="shared" si="160"/>
        <v>1</v>
      </c>
      <c r="L246" s="3">
        <f t="shared" si="161"/>
        <v>4</v>
      </c>
      <c r="M246" s="3">
        <f t="shared" si="162"/>
        <v>1004</v>
      </c>
      <c r="N246" t="str">
        <f t="shared" si="163"/>
        <v>Opel Planta en Figueruelas</v>
      </c>
      <c r="O246" s="3" t="str">
        <f t="shared" si="164"/>
        <v>07:30</v>
      </c>
      <c r="S246" t="str">
        <f t="shared" si="165"/>
        <v>Avd. Madrid nº 218</v>
      </c>
      <c r="T246" s="36">
        <f t="shared" si="166"/>
        <v>0</v>
      </c>
      <c r="AE246" s="5"/>
      <c r="AF246" s="5"/>
      <c r="AG246" s="15"/>
      <c r="AH246" s="15"/>
      <c r="AI246" s="15"/>
      <c r="AJ246" s="15"/>
      <c r="AK246" s="5"/>
    </row>
    <row r="247" spans="1:37" x14ac:dyDescent="0.25">
      <c r="A247" s="13" t="s">
        <v>308</v>
      </c>
      <c r="B247">
        <f t="shared" si="153"/>
        <v>2</v>
      </c>
      <c r="C247" t="e">
        <f t="shared" si="154"/>
        <v>#VALUE!</v>
      </c>
      <c r="D247">
        <f t="shared" si="155"/>
        <v>2</v>
      </c>
      <c r="E247">
        <f t="shared" si="156"/>
        <v>4</v>
      </c>
      <c r="F247" s="1">
        <f t="shared" si="151"/>
        <v>7</v>
      </c>
      <c r="G247" s="1">
        <f t="shared" si="152"/>
        <v>30</v>
      </c>
      <c r="H247" s="1" t="str">
        <f t="shared" si="157"/>
        <v>07:30</v>
      </c>
      <c r="I247">
        <f t="shared" si="158"/>
        <v>0</v>
      </c>
      <c r="J247" s="3">
        <f t="shared" si="159"/>
        <v>10</v>
      </c>
      <c r="K247" s="3">
        <f t="shared" si="160"/>
        <v>0</v>
      </c>
      <c r="L247" s="3">
        <f t="shared" si="161"/>
        <v>4</v>
      </c>
      <c r="M247" s="3">
        <f t="shared" si="162"/>
        <v>1004</v>
      </c>
      <c r="N247" t="str">
        <f t="shared" si="163"/>
        <v>7'30</v>
      </c>
      <c r="O247" s="3" t="str">
        <f t="shared" si="164"/>
        <v/>
      </c>
      <c r="S247" t="str">
        <f t="shared" si="165"/>
        <v/>
      </c>
      <c r="T247" s="36">
        <f t="shared" si="166"/>
        <v>0</v>
      </c>
      <c r="AE247" s="5"/>
      <c r="AF247" s="5"/>
      <c r="AG247" s="15"/>
      <c r="AH247" s="15"/>
      <c r="AI247" s="15"/>
      <c r="AJ247" s="15"/>
      <c r="AK247" s="5"/>
    </row>
    <row r="248" spans="1:37" x14ac:dyDescent="0.25">
      <c r="A248" s="13" t="s">
        <v>143</v>
      </c>
      <c r="B248" t="e">
        <f t="shared" si="153"/>
        <v>#VALUE!</v>
      </c>
      <c r="C248" t="e">
        <f t="shared" si="154"/>
        <v>#VALUE!</v>
      </c>
      <c r="D248" t="e">
        <f t="shared" si="155"/>
        <v>#VALUE!</v>
      </c>
      <c r="E248">
        <f t="shared" si="156"/>
        <v>18</v>
      </c>
      <c r="F248" s="1" t="str">
        <f t="shared" si="151"/>
        <v/>
      </c>
      <c r="G248" s="1" t="str">
        <f t="shared" si="152"/>
        <v/>
      </c>
      <c r="H248" s="1" t="str">
        <f t="shared" si="157"/>
        <v>:</v>
      </c>
      <c r="I248">
        <f t="shared" si="158"/>
        <v>0</v>
      </c>
      <c r="J248" s="3">
        <f t="shared" si="159"/>
        <v>10</v>
      </c>
      <c r="K248" s="3">
        <f t="shared" si="160"/>
        <v>0</v>
      </c>
      <c r="L248" s="3">
        <f t="shared" si="161"/>
        <v>4</v>
      </c>
      <c r="M248" s="3">
        <f t="shared" si="162"/>
        <v>1004</v>
      </c>
      <c r="N248" t="str">
        <f t="shared" si="163"/>
        <v>Avd. Madrid nº 218</v>
      </c>
      <c r="O248" s="3" t="str">
        <f t="shared" si="164"/>
        <v/>
      </c>
      <c r="S248" t="str">
        <f t="shared" si="165"/>
        <v/>
      </c>
      <c r="T248" s="36">
        <f t="shared" si="166"/>
        <v>0</v>
      </c>
      <c r="AE248" s="5"/>
      <c r="AF248" s="5"/>
      <c r="AG248" s="15"/>
      <c r="AH248" s="15"/>
      <c r="AI248" s="15"/>
      <c r="AJ248" s="15"/>
      <c r="AK248" s="5"/>
    </row>
    <row r="249" spans="1:37" x14ac:dyDescent="0.25">
      <c r="A249" s="13" t="s">
        <v>651</v>
      </c>
      <c r="B249" t="e">
        <f t="shared" si="153"/>
        <v>#VALUE!</v>
      </c>
      <c r="C249" t="e">
        <f t="shared" si="154"/>
        <v>#VALUE!</v>
      </c>
      <c r="D249" t="e">
        <f t="shared" si="155"/>
        <v>#VALUE!</v>
      </c>
      <c r="E249">
        <f t="shared" si="156"/>
        <v>10</v>
      </c>
      <c r="F249" s="1" t="str">
        <f t="shared" si="151"/>
        <v/>
      </c>
      <c r="G249" s="1" t="str">
        <f t="shared" si="152"/>
        <v/>
      </c>
      <c r="H249" s="1" t="str">
        <f t="shared" si="157"/>
        <v>:</v>
      </c>
      <c r="I249">
        <f t="shared" si="158"/>
        <v>1</v>
      </c>
      <c r="J249" s="3">
        <f t="shared" si="159"/>
        <v>11</v>
      </c>
      <c r="K249" s="3">
        <f t="shared" si="160"/>
        <v>0</v>
      </c>
      <c r="L249" s="3">
        <f t="shared" si="161"/>
        <v>0</v>
      </c>
      <c r="M249" s="3">
        <f t="shared" si="162"/>
        <v>1100</v>
      </c>
      <c r="N249" t="str">
        <f t="shared" si="163"/>
        <v>Ruta 11/16</v>
      </c>
      <c r="O249" s="3" t="str">
        <f t="shared" si="164"/>
        <v/>
      </c>
      <c r="S249" t="str">
        <f t="shared" si="165"/>
        <v/>
      </c>
      <c r="T249" s="36">
        <f t="shared" si="166"/>
        <v>0</v>
      </c>
      <c r="AE249" s="5"/>
      <c r="AF249" s="5"/>
      <c r="AG249" s="15"/>
      <c r="AH249" s="15"/>
      <c r="AI249" s="15"/>
      <c r="AJ249" s="15"/>
      <c r="AK249" s="5"/>
    </row>
    <row r="250" spans="1:37" x14ac:dyDescent="0.25">
      <c r="A250" s="13" t="s">
        <v>144</v>
      </c>
      <c r="B250" t="e">
        <f t="shared" si="153"/>
        <v>#VALUE!</v>
      </c>
      <c r="C250">
        <f t="shared" si="154"/>
        <v>13</v>
      </c>
      <c r="D250">
        <f t="shared" si="155"/>
        <v>13</v>
      </c>
      <c r="E250">
        <f t="shared" si="156"/>
        <v>44</v>
      </c>
      <c r="F250" s="1" t="str">
        <f t="shared" si="151"/>
        <v/>
      </c>
      <c r="G250" s="1" t="str">
        <f t="shared" si="152"/>
        <v/>
      </c>
      <c r="H250" s="1" t="str">
        <f t="shared" si="157"/>
        <v>:</v>
      </c>
      <c r="I250">
        <f t="shared" si="158"/>
        <v>0</v>
      </c>
      <c r="J250" s="3">
        <f t="shared" si="159"/>
        <v>11</v>
      </c>
      <c r="K250" s="3">
        <f t="shared" si="160"/>
        <v>1</v>
      </c>
      <c r="L250" s="3">
        <f t="shared" si="161"/>
        <v>1</v>
      </c>
      <c r="M250" s="3">
        <f t="shared" si="162"/>
        <v>1101</v>
      </c>
      <c r="N250" t="str">
        <f t="shared" si="163"/>
        <v>Conde Aranda, nº 6 (Escuelas Pías - Pd. Bus)</v>
      </c>
      <c r="O250" s="3" t="str">
        <f t="shared" si="164"/>
        <v>06:56</v>
      </c>
      <c r="S250" t="str">
        <f t="shared" si="165"/>
        <v>Opel Planta en Figueruelas</v>
      </c>
      <c r="T250" s="36">
        <f t="shared" si="166"/>
        <v>0</v>
      </c>
      <c r="AE250" s="5"/>
      <c r="AF250" s="5"/>
      <c r="AG250" s="15"/>
      <c r="AH250" s="15"/>
      <c r="AI250" s="15"/>
      <c r="AJ250" s="15"/>
      <c r="AK250" s="5"/>
    </row>
    <row r="251" spans="1:37" x14ac:dyDescent="0.25">
      <c r="A251" s="13" t="s">
        <v>296</v>
      </c>
      <c r="B251">
        <f t="shared" si="153"/>
        <v>2</v>
      </c>
      <c r="C251" t="e">
        <f t="shared" si="154"/>
        <v>#VALUE!</v>
      </c>
      <c r="D251">
        <f t="shared" si="155"/>
        <v>2</v>
      </c>
      <c r="E251">
        <f t="shared" si="156"/>
        <v>4</v>
      </c>
      <c r="F251" s="1">
        <f t="shared" si="151"/>
        <v>6</v>
      </c>
      <c r="G251" s="1">
        <f t="shared" si="152"/>
        <v>56</v>
      </c>
      <c r="H251" s="1" t="str">
        <f t="shared" si="157"/>
        <v>06:56</v>
      </c>
      <c r="I251">
        <f t="shared" si="158"/>
        <v>0</v>
      </c>
      <c r="J251" s="3">
        <f t="shared" si="159"/>
        <v>11</v>
      </c>
      <c r="K251" s="3">
        <f t="shared" si="160"/>
        <v>0</v>
      </c>
      <c r="L251" s="3">
        <f t="shared" si="161"/>
        <v>1</v>
      </c>
      <c r="M251" s="3">
        <f t="shared" si="162"/>
        <v>1101</v>
      </c>
      <c r="N251" t="str">
        <f t="shared" si="163"/>
        <v>6'56</v>
      </c>
      <c r="O251" s="3" t="str">
        <f t="shared" si="164"/>
        <v/>
      </c>
      <c r="S251" t="str">
        <f t="shared" si="165"/>
        <v/>
      </c>
      <c r="T251" s="36">
        <f t="shared" si="166"/>
        <v>0</v>
      </c>
      <c r="AE251" s="5"/>
      <c r="AF251" s="5"/>
      <c r="AG251" s="15"/>
      <c r="AH251" s="15"/>
      <c r="AI251" s="15"/>
      <c r="AJ251" s="15"/>
      <c r="AK251" s="5"/>
    </row>
    <row r="252" spans="1:37" x14ac:dyDescent="0.25">
      <c r="A252" s="13" t="s">
        <v>21</v>
      </c>
      <c r="B252" t="e">
        <f t="shared" si="153"/>
        <v>#VALUE!</v>
      </c>
      <c r="C252" t="e">
        <f t="shared" si="154"/>
        <v>#VALUE!</v>
      </c>
      <c r="D252" t="e">
        <f t="shared" si="155"/>
        <v>#VALUE!</v>
      </c>
      <c r="E252">
        <f t="shared" si="156"/>
        <v>26</v>
      </c>
      <c r="F252" s="1" t="str">
        <f t="shared" si="151"/>
        <v/>
      </c>
      <c r="G252" s="1" t="str">
        <f t="shared" si="152"/>
        <v/>
      </c>
      <c r="H252" s="1" t="str">
        <f t="shared" si="157"/>
        <v>:</v>
      </c>
      <c r="I252">
        <f t="shared" si="158"/>
        <v>0</v>
      </c>
      <c r="J252" s="3">
        <f t="shared" si="159"/>
        <v>11</v>
      </c>
      <c r="K252" s="3">
        <f t="shared" si="160"/>
        <v>0</v>
      </c>
      <c r="L252" s="3">
        <f t="shared" si="161"/>
        <v>1</v>
      </c>
      <c r="M252" s="3">
        <f t="shared" si="162"/>
        <v>1101</v>
      </c>
      <c r="N252" t="str">
        <f t="shared" si="163"/>
        <v>Opel Planta en Figueruelas</v>
      </c>
      <c r="O252" s="3" t="str">
        <f t="shared" si="164"/>
        <v/>
      </c>
      <c r="S252" t="str">
        <f t="shared" si="165"/>
        <v/>
      </c>
      <c r="T252" s="36">
        <f t="shared" si="166"/>
        <v>0</v>
      </c>
      <c r="AE252" s="5"/>
      <c r="AF252" s="5"/>
      <c r="AG252" s="15"/>
      <c r="AH252" s="15"/>
      <c r="AI252" s="15"/>
      <c r="AJ252" s="15"/>
      <c r="AK252" s="5"/>
    </row>
    <row r="253" spans="1:37" x14ac:dyDescent="0.25">
      <c r="A253" s="13" t="s">
        <v>145</v>
      </c>
      <c r="B253" t="e">
        <f t="shared" si="153"/>
        <v>#VALUE!</v>
      </c>
      <c r="C253">
        <f t="shared" si="154"/>
        <v>13</v>
      </c>
      <c r="D253">
        <f t="shared" si="155"/>
        <v>13</v>
      </c>
      <c r="E253">
        <f t="shared" si="156"/>
        <v>20</v>
      </c>
      <c r="F253" s="1" t="str">
        <f t="shared" si="151"/>
        <v/>
      </c>
      <c r="G253" s="1" t="str">
        <f t="shared" si="152"/>
        <v/>
      </c>
      <c r="H253" s="1" t="str">
        <f t="shared" si="157"/>
        <v>:</v>
      </c>
      <c r="I253">
        <f t="shared" si="158"/>
        <v>0</v>
      </c>
      <c r="J253" s="3">
        <f t="shared" si="159"/>
        <v>11</v>
      </c>
      <c r="K253" s="3">
        <f t="shared" si="160"/>
        <v>1</v>
      </c>
      <c r="L253" s="3">
        <f t="shared" si="161"/>
        <v>2</v>
      </c>
      <c r="M253" s="3">
        <f t="shared" si="162"/>
        <v>1102</v>
      </c>
      <c r="N253" t="str">
        <f t="shared" si="163"/>
        <v>Conde Aranda, nº 114</v>
      </c>
      <c r="O253" s="3" t="str">
        <f t="shared" si="164"/>
        <v>06:57</v>
      </c>
      <c r="S253" t="str">
        <f t="shared" si="165"/>
        <v>Ctra. Logroño desvío Monzalbarba (rotonda Salgar - Pd. Bus)</v>
      </c>
      <c r="T253" s="36">
        <f t="shared" si="166"/>
        <v>0</v>
      </c>
      <c r="AE253" s="5"/>
      <c r="AF253" s="5"/>
      <c r="AG253" s="15"/>
      <c r="AH253" s="15"/>
      <c r="AI253" s="15"/>
      <c r="AJ253" s="15"/>
      <c r="AK253" s="5"/>
    </row>
    <row r="254" spans="1:37" x14ac:dyDescent="0.25">
      <c r="A254" s="13" t="s">
        <v>322</v>
      </c>
      <c r="B254">
        <f t="shared" si="153"/>
        <v>2</v>
      </c>
      <c r="C254" t="e">
        <f t="shared" si="154"/>
        <v>#VALUE!</v>
      </c>
      <c r="D254">
        <f t="shared" si="155"/>
        <v>2</v>
      </c>
      <c r="E254">
        <f t="shared" si="156"/>
        <v>4</v>
      </c>
      <c r="F254" s="1">
        <f t="shared" si="151"/>
        <v>6</v>
      </c>
      <c r="G254" s="1">
        <f t="shared" si="152"/>
        <v>57</v>
      </c>
      <c r="H254" s="1" t="str">
        <f t="shared" si="157"/>
        <v>06:57</v>
      </c>
      <c r="I254">
        <f t="shared" si="158"/>
        <v>0</v>
      </c>
      <c r="J254" s="3">
        <f t="shared" si="159"/>
        <v>11</v>
      </c>
      <c r="K254" s="3">
        <f t="shared" si="160"/>
        <v>0</v>
      </c>
      <c r="L254" s="3">
        <f t="shared" si="161"/>
        <v>2</v>
      </c>
      <c r="M254" s="3">
        <f t="shared" si="162"/>
        <v>1102</v>
      </c>
      <c r="N254" t="str">
        <f t="shared" si="163"/>
        <v>6'57</v>
      </c>
      <c r="O254" s="3" t="str">
        <f t="shared" si="164"/>
        <v/>
      </c>
      <c r="S254" t="str">
        <f t="shared" si="165"/>
        <v/>
      </c>
      <c r="T254" s="36">
        <f t="shared" si="166"/>
        <v>0</v>
      </c>
      <c r="AE254" s="5"/>
      <c r="AF254" s="5"/>
      <c r="AG254" s="15"/>
      <c r="AH254" s="15"/>
      <c r="AI254" s="15"/>
      <c r="AJ254" s="15"/>
      <c r="AK254" s="5"/>
    </row>
    <row r="255" spans="1:37" x14ac:dyDescent="0.25">
      <c r="A255" s="13" t="s">
        <v>330</v>
      </c>
      <c r="B255" t="e">
        <f t="shared" si="153"/>
        <v>#VALUE!</v>
      </c>
      <c r="C255" t="e">
        <f t="shared" si="154"/>
        <v>#VALUE!</v>
      </c>
      <c r="D255" t="e">
        <f t="shared" si="155"/>
        <v>#VALUE!</v>
      </c>
      <c r="E255">
        <f t="shared" si="156"/>
        <v>59</v>
      </c>
      <c r="F255" s="1" t="str">
        <f t="shared" si="151"/>
        <v/>
      </c>
      <c r="G255" s="1" t="str">
        <f t="shared" si="152"/>
        <v/>
      </c>
      <c r="H255" s="1" t="str">
        <f t="shared" si="157"/>
        <v>:</v>
      </c>
      <c r="I255">
        <f t="shared" si="158"/>
        <v>0</v>
      </c>
      <c r="J255" s="3">
        <f t="shared" si="159"/>
        <v>11</v>
      </c>
      <c r="K255" s="3">
        <f t="shared" si="160"/>
        <v>0</v>
      </c>
      <c r="L255" s="3">
        <f t="shared" si="161"/>
        <v>2</v>
      </c>
      <c r="M255" s="3">
        <f t="shared" si="162"/>
        <v>1102</v>
      </c>
      <c r="N255" t="str">
        <f t="shared" si="163"/>
        <v>Ctra. Logroño desvío Monzalbarba (rotonda Salgar - Pd. Bus)</v>
      </c>
      <c r="O255" s="3" t="str">
        <f t="shared" si="164"/>
        <v/>
      </c>
      <c r="S255" t="str">
        <f t="shared" si="165"/>
        <v/>
      </c>
      <c r="T255" s="36">
        <f t="shared" si="166"/>
        <v>0</v>
      </c>
      <c r="AE255" s="5"/>
      <c r="AF255" s="5"/>
      <c r="AG255" s="15"/>
      <c r="AH255" s="15"/>
      <c r="AI255" s="15"/>
      <c r="AJ255" s="15"/>
      <c r="AK255" s="5"/>
    </row>
    <row r="256" spans="1:37" x14ac:dyDescent="0.25">
      <c r="A256" s="13" t="s">
        <v>147</v>
      </c>
      <c r="B256" t="e">
        <f t="shared" si="153"/>
        <v>#VALUE!</v>
      </c>
      <c r="C256">
        <f t="shared" si="154"/>
        <v>12</v>
      </c>
      <c r="D256">
        <f t="shared" si="155"/>
        <v>12</v>
      </c>
      <c r="E256">
        <f t="shared" si="156"/>
        <v>31</v>
      </c>
      <c r="F256" s="1" t="str">
        <f t="shared" si="151"/>
        <v/>
      </c>
      <c r="G256" s="1" t="str">
        <f t="shared" si="152"/>
        <v/>
      </c>
      <c r="H256" s="1" t="str">
        <f t="shared" si="157"/>
        <v>:</v>
      </c>
      <c r="I256">
        <f t="shared" si="158"/>
        <v>0</v>
      </c>
      <c r="J256" s="3">
        <f t="shared" si="159"/>
        <v>11</v>
      </c>
      <c r="K256" s="3">
        <f t="shared" si="160"/>
        <v>1</v>
      </c>
      <c r="L256" s="3">
        <f t="shared" si="161"/>
        <v>3</v>
      </c>
      <c r="M256" s="3">
        <f t="shared" si="162"/>
        <v>1103</v>
      </c>
      <c r="N256" t="str">
        <f t="shared" si="163"/>
        <v>Avd. Madrid, nº 10-12 (Pd. Bus)</v>
      </c>
      <c r="O256" s="3" t="str">
        <f t="shared" si="164"/>
        <v>06:59</v>
      </c>
      <c r="S256" t="str">
        <f t="shared" si="165"/>
        <v>Torres San Lamberto "Punto 0" (Pd. Bus)</v>
      </c>
      <c r="T256" s="36">
        <f t="shared" si="166"/>
        <v>0</v>
      </c>
      <c r="AE256" s="5"/>
      <c r="AF256" s="5"/>
      <c r="AG256" s="15"/>
      <c r="AH256" s="15"/>
      <c r="AI256" s="15"/>
      <c r="AJ256" s="15"/>
      <c r="AK256" s="5"/>
    </row>
    <row r="257" spans="1:37" x14ac:dyDescent="0.25">
      <c r="A257" s="13" t="s">
        <v>325</v>
      </c>
      <c r="B257">
        <f t="shared" si="153"/>
        <v>2</v>
      </c>
      <c r="C257" t="e">
        <f t="shared" si="154"/>
        <v>#VALUE!</v>
      </c>
      <c r="D257">
        <f t="shared" si="155"/>
        <v>2</v>
      </c>
      <c r="E257">
        <f t="shared" si="156"/>
        <v>4</v>
      </c>
      <c r="F257" s="1">
        <f t="shared" si="151"/>
        <v>6</v>
      </c>
      <c r="G257" s="1">
        <f t="shared" si="152"/>
        <v>59</v>
      </c>
      <c r="H257" s="1" t="str">
        <f t="shared" si="157"/>
        <v>06:59</v>
      </c>
      <c r="I257">
        <f t="shared" si="158"/>
        <v>0</v>
      </c>
      <c r="J257" s="3">
        <f t="shared" si="159"/>
        <v>11</v>
      </c>
      <c r="K257" s="3">
        <f t="shared" si="160"/>
        <v>0</v>
      </c>
      <c r="L257" s="3">
        <f t="shared" si="161"/>
        <v>3</v>
      </c>
      <c r="M257" s="3">
        <f t="shared" si="162"/>
        <v>1103</v>
      </c>
      <c r="N257" t="str">
        <f t="shared" si="163"/>
        <v>6'59</v>
      </c>
      <c r="O257" s="3" t="str">
        <f t="shared" si="164"/>
        <v/>
      </c>
      <c r="S257" t="str">
        <f t="shared" si="165"/>
        <v/>
      </c>
      <c r="T257" s="36">
        <f t="shared" si="166"/>
        <v>0</v>
      </c>
      <c r="AE257" s="5"/>
      <c r="AF257" s="5"/>
      <c r="AG257" s="15"/>
      <c r="AH257" s="15"/>
      <c r="AI257" s="15"/>
      <c r="AJ257" s="15"/>
      <c r="AK257" s="5"/>
    </row>
    <row r="258" spans="1:37" x14ac:dyDescent="0.25">
      <c r="A258" s="13" t="s">
        <v>146</v>
      </c>
      <c r="B258" t="e">
        <f t="shared" si="153"/>
        <v>#VALUE!</v>
      </c>
      <c r="C258" t="e">
        <f t="shared" si="154"/>
        <v>#VALUE!</v>
      </c>
      <c r="D258" t="e">
        <f t="shared" si="155"/>
        <v>#VALUE!</v>
      </c>
      <c r="E258">
        <f t="shared" si="156"/>
        <v>39</v>
      </c>
      <c r="F258" s="1" t="str">
        <f t="shared" si="151"/>
        <v/>
      </c>
      <c r="G258" s="1" t="str">
        <f t="shared" si="152"/>
        <v/>
      </c>
      <c r="H258" s="1" t="str">
        <f t="shared" si="157"/>
        <v>:</v>
      </c>
      <c r="I258">
        <f t="shared" si="158"/>
        <v>0</v>
      </c>
      <c r="J258" s="3">
        <f t="shared" si="159"/>
        <v>11</v>
      </c>
      <c r="K258" s="3">
        <f t="shared" si="160"/>
        <v>0</v>
      </c>
      <c r="L258" s="3">
        <f t="shared" si="161"/>
        <v>3</v>
      </c>
      <c r="M258" s="3">
        <f t="shared" si="162"/>
        <v>1103</v>
      </c>
      <c r="N258" t="str">
        <f t="shared" si="163"/>
        <v>Torres San Lamberto "Punto 0" (Pd. Bus)</v>
      </c>
      <c r="O258" s="3" t="str">
        <f t="shared" si="164"/>
        <v/>
      </c>
      <c r="S258" t="str">
        <f t="shared" si="165"/>
        <v/>
      </c>
      <c r="T258" s="36">
        <f t="shared" si="166"/>
        <v>0</v>
      </c>
      <c r="AE258" s="5"/>
      <c r="AF258" s="5"/>
      <c r="AG258" s="15"/>
      <c r="AH258" s="15"/>
      <c r="AI258" s="15"/>
      <c r="AJ258" s="15"/>
      <c r="AK258" s="5"/>
    </row>
    <row r="259" spans="1:37" x14ac:dyDescent="0.25">
      <c r="A259" s="13" t="s">
        <v>149</v>
      </c>
      <c r="B259" t="e">
        <f t="shared" si="153"/>
        <v>#VALUE!</v>
      </c>
      <c r="C259">
        <f t="shared" si="154"/>
        <v>13</v>
      </c>
      <c r="D259">
        <f t="shared" si="155"/>
        <v>13</v>
      </c>
      <c r="E259">
        <f t="shared" si="156"/>
        <v>29</v>
      </c>
      <c r="F259" s="1" t="str">
        <f t="shared" si="151"/>
        <v/>
      </c>
      <c r="G259" s="1" t="str">
        <f t="shared" si="152"/>
        <v/>
      </c>
      <c r="H259" s="1" t="str">
        <f t="shared" si="157"/>
        <v>:</v>
      </c>
      <c r="I259">
        <f t="shared" si="158"/>
        <v>0</v>
      </c>
      <c r="J259" s="3">
        <f t="shared" si="159"/>
        <v>11</v>
      </c>
      <c r="K259" s="3">
        <f t="shared" si="160"/>
        <v>1</v>
      </c>
      <c r="L259" s="3">
        <f t="shared" si="161"/>
        <v>4</v>
      </c>
      <c r="M259" s="3">
        <f t="shared" si="162"/>
        <v>1104</v>
      </c>
      <c r="N259" t="str">
        <f t="shared" si="163"/>
        <v>Avd. Navarra, nº 10 (Pd. Bus)</v>
      </c>
      <c r="O259" s="3" t="str">
        <f t="shared" si="164"/>
        <v>07:01</v>
      </c>
      <c r="S259" t="str">
        <f t="shared" si="165"/>
        <v>Avd. Navarra, nº 183 (Pd. Bus)</v>
      </c>
      <c r="T259" s="36">
        <f t="shared" si="166"/>
        <v>0</v>
      </c>
      <c r="AE259" s="5"/>
      <c r="AF259" s="5"/>
      <c r="AG259" s="15"/>
      <c r="AH259" s="15"/>
      <c r="AI259" s="15"/>
      <c r="AJ259" s="15"/>
      <c r="AK259" s="5"/>
    </row>
    <row r="260" spans="1:37" x14ac:dyDescent="0.25">
      <c r="A260" s="13" t="s">
        <v>326</v>
      </c>
      <c r="B260">
        <f t="shared" si="153"/>
        <v>2</v>
      </c>
      <c r="C260" t="e">
        <f t="shared" si="154"/>
        <v>#VALUE!</v>
      </c>
      <c r="D260">
        <f t="shared" si="155"/>
        <v>2</v>
      </c>
      <c r="E260">
        <f t="shared" si="156"/>
        <v>4</v>
      </c>
      <c r="F260" s="1">
        <f t="shared" ref="F260:F323" si="167">IFERROR(VALUE(LEFT($A260,$D260-1)),"")</f>
        <v>7</v>
      </c>
      <c r="G260" s="1">
        <f t="shared" ref="G260:G323" si="168">IFERROR(VALUE(RIGHT($A260,$E260-$D260)),"")</f>
        <v>1</v>
      </c>
      <c r="H260" s="1" t="str">
        <f t="shared" si="157"/>
        <v>07:01</v>
      </c>
      <c r="I260">
        <f t="shared" si="158"/>
        <v>0</v>
      </c>
      <c r="J260" s="3">
        <f t="shared" si="159"/>
        <v>11</v>
      </c>
      <c r="K260" s="3">
        <f t="shared" si="160"/>
        <v>0</v>
      </c>
      <c r="L260" s="3">
        <f t="shared" si="161"/>
        <v>4</v>
      </c>
      <c r="M260" s="3">
        <f t="shared" si="162"/>
        <v>1104</v>
      </c>
      <c r="N260" t="str">
        <f t="shared" si="163"/>
        <v>7'01</v>
      </c>
      <c r="O260" s="3" t="str">
        <f t="shared" si="164"/>
        <v/>
      </c>
      <c r="S260" t="str">
        <f t="shared" si="165"/>
        <v/>
      </c>
      <c r="T260" s="36">
        <f t="shared" si="166"/>
        <v>0</v>
      </c>
      <c r="AE260" s="5"/>
      <c r="AF260" s="5"/>
      <c r="AG260" s="15"/>
      <c r="AH260" s="15"/>
      <c r="AI260" s="15"/>
      <c r="AJ260" s="15"/>
      <c r="AK260" s="5"/>
    </row>
    <row r="261" spans="1:37" x14ac:dyDescent="0.25">
      <c r="A261" s="13" t="s">
        <v>148</v>
      </c>
      <c r="B261" t="e">
        <f t="shared" si="153"/>
        <v>#VALUE!</v>
      </c>
      <c r="C261">
        <f t="shared" si="154"/>
        <v>13</v>
      </c>
      <c r="D261">
        <f t="shared" si="155"/>
        <v>13</v>
      </c>
      <c r="E261">
        <f t="shared" si="156"/>
        <v>30</v>
      </c>
      <c r="F261" s="1" t="str">
        <f t="shared" si="167"/>
        <v/>
      </c>
      <c r="G261" s="1" t="str">
        <f t="shared" si="168"/>
        <v/>
      </c>
      <c r="H261" s="1" t="str">
        <f t="shared" si="157"/>
        <v>:</v>
      </c>
      <c r="I261">
        <f t="shared" si="158"/>
        <v>0</v>
      </c>
      <c r="J261" s="3">
        <f t="shared" si="159"/>
        <v>11</v>
      </c>
      <c r="K261" s="3">
        <f t="shared" si="160"/>
        <v>0</v>
      </c>
      <c r="L261" s="3">
        <f t="shared" si="161"/>
        <v>4</v>
      </c>
      <c r="M261" s="3">
        <f t="shared" si="162"/>
        <v>1104</v>
      </c>
      <c r="N261" t="str">
        <f t="shared" si="163"/>
        <v>Avd. Navarra, nº 183 (Pd. Bus)</v>
      </c>
      <c r="O261" s="3" t="str">
        <f t="shared" si="164"/>
        <v/>
      </c>
      <c r="S261" t="str">
        <f t="shared" si="165"/>
        <v/>
      </c>
      <c r="T261" s="36">
        <f t="shared" si="166"/>
        <v>0</v>
      </c>
      <c r="AE261" s="5"/>
      <c r="AF261" s="5"/>
      <c r="AG261" s="15"/>
      <c r="AH261" s="15"/>
      <c r="AI261" s="15"/>
      <c r="AJ261" s="15"/>
      <c r="AK261" s="5"/>
    </row>
    <row r="262" spans="1:37" x14ac:dyDescent="0.25">
      <c r="A262" s="13" t="s">
        <v>151</v>
      </c>
      <c r="B262" t="e">
        <f t="shared" si="153"/>
        <v>#VALUE!</v>
      </c>
      <c r="C262">
        <f t="shared" si="154"/>
        <v>13</v>
      </c>
      <c r="D262">
        <f t="shared" si="155"/>
        <v>13</v>
      </c>
      <c r="E262">
        <f t="shared" si="156"/>
        <v>47</v>
      </c>
      <c r="F262" s="1" t="str">
        <f t="shared" si="167"/>
        <v/>
      </c>
      <c r="G262" s="1" t="str">
        <f t="shared" si="168"/>
        <v/>
      </c>
      <c r="H262" s="1" t="str">
        <f t="shared" si="157"/>
        <v>:</v>
      </c>
      <c r="I262">
        <f t="shared" si="158"/>
        <v>0</v>
      </c>
      <c r="J262" s="3">
        <f t="shared" si="159"/>
        <v>11</v>
      </c>
      <c r="K262" s="3">
        <f t="shared" si="160"/>
        <v>1</v>
      </c>
      <c r="L262" s="3">
        <f t="shared" si="161"/>
        <v>5</v>
      </c>
      <c r="M262" s="3">
        <f t="shared" si="162"/>
        <v>1105</v>
      </c>
      <c r="N262" t="str">
        <f t="shared" si="163"/>
        <v>Avd. Navarra, nº 60 (Centro Cultural - Pd. Bus)</v>
      </c>
      <c r="O262" s="3" t="str">
        <f t="shared" si="164"/>
        <v>07:03</v>
      </c>
      <c r="S262" t="str">
        <f t="shared" si="165"/>
        <v>Avd. Navarra, nº 71 (Pd. Bus)</v>
      </c>
      <c r="T262" s="36">
        <f t="shared" si="166"/>
        <v>0</v>
      </c>
      <c r="AE262" s="5"/>
      <c r="AF262" s="5"/>
      <c r="AG262" s="15"/>
      <c r="AH262" s="15"/>
      <c r="AI262" s="15"/>
      <c r="AJ262" s="15"/>
      <c r="AK262" s="5"/>
    </row>
    <row r="263" spans="1:37" x14ac:dyDescent="0.25">
      <c r="A263" s="13" t="s">
        <v>313</v>
      </c>
      <c r="B263">
        <f t="shared" si="153"/>
        <v>2</v>
      </c>
      <c r="C263" t="e">
        <f t="shared" si="154"/>
        <v>#VALUE!</v>
      </c>
      <c r="D263">
        <f t="shared" si="155"/>
        <v>2</v>
      </c>
      <c r="E263">
        <f t="shared" si="156"/>
        <v>4</v>
      </c>
      <c r="F263" s="1">
        <f t="shared" si="167"/>
        <v>7</v>
      </c>
      <c r="G263" s="1">
        <f t="shared" si="168"/>
        <v>3</v>
      </c>
      <c r="H263" s="1" t="str">
        <f t="shared" si="157"/>
        <v>07:03</v>
      </c>
      <c r="I263">
        <f t="shared" si="158"/>
        <v>0</v>
      </c>
      <c r="J263" s="3">
        <f t="shared" si="159"/>
        <v>11</v>
      </c>
      <c r="K263" s="3">
        <f t="shared" si="160"/>
        <v>0</v>
      </c>
      <c r="L263" s="3">
        <f t="shared" si="161"/>
        <v>5</v>
      </c>
      <c r="M263" s="3">
        <f t="shared" si="162"/>
        <v>1105</v>
      </c>
      <c r="N263" t="str">
        <f t="shared" si="163"/>
        <v>7'03</v>
      </c>
      <c r="O263" s="3" t="str">
        <f t="shared" si="164"/>
        <v/>
      </c>
      <c r="S263" t="str">
        <f t="shared" si="165"/>
        <v/>
      </c>
      <c r="T263" s="36">
        <f t="shared" si="166"/>
        <v>0</v>
      </c>
      <c r="AE263" s="5"/>
      <c r="AF263" s="5"/>
      <c r="AG263" s="15"/>
      <c r="AH263" s="15"/>
      <c r="AI263" s="15"/>
      <c r="AJ263" s="15"/>
      <c r="AK263" s="5"/>
    </row>
    <row r="264" spans="1:37" x14ac:dyDescent="0.25">
      <c r="A264" s="13" t="s">
        <v>150</v>
      </c>
      <c r="B264" t="e">
        <f t="shared" si="153"/>
        <v>#VALUE!</v>
      </c>
      <c r="C264">
        <f t="shared" si="154"/>
        <v>13</v>
      </c>
      <c r="D264">
        <f t="shared" si="155"/>
        <v>13</v>
      </c>
      <c r="E264">
        <f t="shared" si="156"/>
        <v>29</v>
      </c>
      <c r="F264" s="1" t="str">
        <f t="shared" si="167"/>
        <v/>
      </c>
      <c r="G264" s="1" t="str">
        <f t="shared" si="168"/>
        <v/>
      </c>
      <c r="H264" s="1" t="str">
        <f t="shared" si="157"/>
        <v>:</v>
      </c>
      <c r="I264">
        <f t="shared" si="158"/>
        <v>0</v>
      </c>
      <c r="J264" s="3">
        <f t="shared" si="159"/>
        <v>11</v>
      </c>
      <c r="K264" s="3">
        <f t="shared" si="160"/>
        <v>0</v>
      </c>
      <c r="L264" s="3">
        <f t="shared" si="161"/>
        <v>5</v>
      </c>
      <c r="M264" s="3">
        <f t="shared" si="162"/>
        <v>1105</v>
      </c>
      <c r="N264" t="str">
        <f t="shared" si="163"/>
        <v>Avd. Navarra, nº 71 (Pd. Bus)</v>
      </c>
      <c r="O264" s="3" t="str">
        <f t="shared" si="164"/>
        <v/>
      </c>
      <c r="S264" t="str">
        <f t="shared" si="165"/>
        <v/>
      </c>
      <c r="T264" s="36">
        <f t="shared" si="166"/>
        <v>0</v>
      </c>
      <c r="AE264" s="5"/>
      <c r="AF264" s="5"/>
      <c r="AG264" s="15"/>
      <c r="AH264" s="15"/>
      <c r="AI264" s="15"/>
      <c r="AJ264" s="15"/>
      <c r="AK264" s="5"/>
    </row>
    <row r="265" spans="1:37" x14ac:dyDescent="0.25">
      <c r="A265" s="13" t="s">
        <v>153</v>
      </c>
      <c r="B265" t="e">
        <f t="shared" si="153"/>
        <v>#VALUE!</v>
      </c>
      <c r="C265">
        <f t="shared" si="154"/>
        <v>13</v>
      </c>
      <c r="D265">
        <f t="shared" si="155"/>
        <v>13</v>
      </c>
      <c r="E265">
        <f t="shared" si="156"/>
        <v>40</v>
      </c>
      <c r="F265" s="1" t="str">
        <f t="shared" si="167"/>
        <v/>
      </c>
      <c r="G265" s="1" t="str">
        <f t="shared" si="168"/>
        <v/>
      </c>
      <c r="H265" s="1" t="str">
        <f t="shared" si="157"/>
        <v>:</v>
      </c>
      <c r="I265">
        <f t="shared" si="158"/>
        <v>0</v>
      </c>
      <c r="J265" s="3">
        <f t="shared" si="159"/>
        <v>11</v>
      </c>
      <c r="K265" s="3">
        <f t="shared" si="160"/>
        <v>1</v>
      </c>
      <c r="L265" s="3">
        <f t="shared" si="161"/>
        <v>6</v>
      </c>
      <c r="M265" s="3">
        <f t="shared" si="162"/>
        <v>1106</v>
      </c>
      <c r="N265" t="str">
        <f t="shared" si="163"/>
        <v>Avd. Navarra, (frente nº 183 - Pd. Bus )</v>
      </c>
      <c r="O265" s="3" t="str">
        <f t="shared" si="164"/>
        <v>07:05</v>
      </c>
      <c r="S265" t="str">
        <f t="shared" si="165"/>
        <v>Avd. Navarra (esq. Avd. Madrid)</v>
      </c>
      <c r="T265" s="36">
        <f t="shared" si="166"/>
        <v>0</v>
      </c>
      <c r="AE265" s="5"/>
      <c r="AF265" s="5"/>
      <c r="AG265" s="15"/>
      <c r="AH265" s="15"/>
      <c r="AI265" s="15"/>
      <c r="AJ265" s="15"/>
      <c r="AK265" s="5"/>
    </row>
    <row r="266" spans="1:37" x14ac:dyDescent="0.25">
      <c r="A266" s="13" t="s">
        <v>315</v>
      </c>
      <c r="B266">
        <f t="shared" si="153"/>
        <v>2</v>
      </c>
      <c r="C266" t="e">
        <f t="shared" si="154"/>
        <v>#VALUE!</v>
      </c>
      <c r="D266">
        <f t="shared" si="155"/>
        <v>2</v>
      </c>
      <c r="E266">
        <f t="shared" si="156"/>
        <v>4</v>
      </c>
      <c r="F266" s="1">
        <f t="shared" si="167"/>
        <v>7</v>
      </c>
      <c r="G266" s="1">
        <f t="shared" si="168"/>
        <v>5</v>
      </c>
      <c r="H266" s="1" t="str">
        <f t="shared" si="157"/>
        <v>07:05</v>
      </c>
      <c r="I266">
        <f t="shared" si="158"/>
        <v>0</v>
      </c>
      <c r="J266" s="3">
        <f t="shared" si="159"/>
        <v>11</v>
      </c>
      <c r="K266" s="3">
        <f t="shared" si="160"/>
        <v>0</v>
      </c>
      <c r="L266" s="3">
        <f t="shared" si="161"/>
        <v>6</v>
      </c>
      <c r="M266" s="3">
        <f t="shared" si="162"/>
        <v>1106</v>
      </c>
      <c r="N266" t="str">
        <f t="shared" si="163"/>
        <v>7'05</v>
      </c>
      <c r="O266" s="3" t="str">
        <f t="shared" si="164"/>
        <v/>
      </c>
      <c r="S266" t="str">
        <f t="shared" si="165"/>
        <v/>
      </c>
      <c r="T266" s="36">
        <f t="shared" si="166"/>
        <v>0</v>
      </c>
      <c r="AE266" s="5"/>
      <c r="AF266" s="5"/>
      <c r="AG266" s="15"/>
      <c r="AH266" s="15"/>
      <c r="AI266" s="15"/>
      <c r="AJ266" s="15"/>
      <c r="AK266" s="5"/>
    </row>
    <row r="267" spans="1:37" x14ac:dyDescent="0.25">
      <c r="A267" s="13" t="s">
        <v>152</v>
      </c>
      <c r="B267" t="e">
        <f t="shared" si="153"/>
        <v>#VALUE!</v>
      </c>
      <c r="C267" t="e">
        <f t="shared" si="154"/>
        <v>#VALUE!</v>
      </c>
      <c r="D267" t="e">
        <f t="shared" si="155"/>
        <v>#VALUE!</v>
      </c>
      <c r="E267">
        <f t="shared" si="156"/>
        <v>31</v>
      </c>
      <c r="F267" s="1" t="str">
        <f t="shared" si="167"/>
        <v/>
      </c>
      <c r="G267" s="1" t="str">
        <f t="shared" si="168"/>
        <v/>
      </c>
      <c r="H267" s="1" t="str">
        <f t="shared" si="157"/>
        <v>:</v>
      </c>
      <c r="I267">
        <f t="shared" si="158"/>
        <v>0</v>
      </c>
      <c r="J267" s="3">
        <f t="shared" si="159"/>
        <v>11</v>
      </c>
      <c r="K267" s="3">
        <f t="shared" si="160"/>
        <v>0</v>
      </c>
      <c r="L267" s="3">
        <f t="shared" si="161"/>
        <v>6</v>
      </c>
      <c r="M267" s="3">
        <f t="shared" si="162"/>
        <v>1106</v>
      </c>
      <c r="N267" t="str">
        <f t="shared" si="163"/>
        <v>Avd. Navarra (esq. Avd. Madrid)</v>
      </c>
      <c r="O267" s="3" t="str">
        <f t="shared" si="164"/>
        <v/>
      </c>
      <c r="S267" t="str">
        <f t="shared" si="165"/>
        <v/>
      </c>
      <c r="T267" s="36">
        <f t="shared" si="166"/>
        <v>0</v>
      </c>
      <c r="AE267" s="5"/>
      <c r="AF267" s="5"/>
      <c r="AG267" s="15"/>
      <c r="AH267" s="15"/>
      <c r="AI267" s="15"/>
      <c r="AJ267" s="15"/>
      <c r="AK267" s="5"/>
    </row>
    <row r="268" spans="1:37" x14ac:dyDescent="0.25">
      <c r="A268" s="13" t="s">
        <v>146</v>
      </c>
      <c r="B268" t="e">
        <f t="shared" si="153"/>
        <v>#VALUE!</v>
      </c>
      <c r="C268" t="e">
        <f t="shared" si="154"/>
        <v>#VALUE!</v>
      </c>
      <c r="D268" t="e">
        <f t="shared" si="155"/>
        <v>#VALUE!</v>
      </c>
      <c r="E268">
        <f t="shared" si="156"/>
        <v>39</v>
      </c>
      <c r="F268" s="1" t="str">
        <f t="shared" si="167"/>
        <v/>
      </c>
      <c r="G268" s="1" t="str">
        <f t="shared" si="168"/>
        <v/>
      </c>
      <c r="H268" s="1" t="str">
        <f t="shared" si="157"/>
        <v>:</v>
      </c>
      <c r="I268">
        <f t="shared" si="158"/>
        <v>0</v>
      </c>
      <c r="J268" s="3">
        <f t="shared" si="159"/>
        <v>11</v>
      </c>
      <c r="K268" s="3">
        <f t="shared" si="160"/>
        <v>1</v>
      </c>
      <c r="L268" s="3">
        <f t="shared" si="161"/>
        <v>7</v>
      </c>
      <c r="M268" s="3">
        <f t="shared" si="162"/>
        <v>1107</v>
      </c>
      <c r="N268" t="str">
        <f t="shared" si="163"/>
        <v>Torres San Lamberto "Punto 0" (Pd. Bus)</v>
      </c>
      <c r="O268" s="3" t="str">
        <f t="shared" si="164"/>
        <v>07:08</v>
      </c>
      <c r="S268" t="str">
        <f t="shared" si="165"/>
        <v>Avd. Madrid (frente Aljafería - Pd. Bus)</v>
      </c>
      <c r="T268" s="36">
        <f t="shared" si="166"/>
        <v>0</v>
      </c>
      <c r="AE268" s="5"/>
      <c r="AF268" s="5"/>
      <c r="AG268" s="15"/>
      <c r="AH268" s="15"/>
      <c r="AI268" s="15"/>
      <c r="AJ268" s="15"/>
      <c r="AK268" s="5"/>
    </row>
    <row r="269" spans="1:37" x14ac:dyDescent="0.25">
      <c r="A269" s="13" t="s">
        <v>331</v>
      </c>
      <c r="B269">
        <f t="shared" si="153"/>
        <v>2</v>
      </c>
      <c r="C269" t="e">
        <f t="shared" si="154"/>
        <v>#VALUE!</v>
      </c>
      <c r="D269">
        <f t="shared" si="155"/>
        <v>2</v>
      </c>
      <c r="E269">
        <f t="shared" si="156"/>
        <v>4</v>
      </c>
      <c r="F269" s="1">
        <f t="shared" si="167"/>
        <v>7</v>
      </c>
      <c r="G269" s="1">
        <f t="shared" si="168"/>
        <v>8</v>
      </c>
      <c r="H269" s="1" t="str">
        <f t="shared" si="157"/>
        <v>07:08</v>
      </c>
      <c r="I269">
        <f t="shared" si="158"/>
        <v>0</v>
      </c>
      <c r="J269" s="3">
        <f t="shared" si="159"/>
        <v>11</v>
      </c>
      <c r="K269" s="3">
        <f t="shared" si="160"/>
        <v>0</v>
      </c>
      <c r="L269" s="3">
        <f t="shared" si="161"/>
        <v>7</v>
      </c>
      <c r="M269" s="3">
        <f t="shared" si="162"/>
        <v>1107</v>
      </c>
      <c r="N269" t="str">
        <f t="shared" si="163"/>
        <v>7'08</v>
      </c>
      <c r="O269" s="3" t="str">
        <f t="shared" si="164"/>
        <v/>
      </c>
      <c r="S269" t="str">
        <f t="shared" si="165"/>
        <v/>
      </c>
      <c r="T269" s="36">
        <f t="shared" si="166"/>
        <v>0</v>
      </c>
      <c r="AE269" s="5"/>
      <c r="AF269" s="5"/>
      <c r="AG269" s="15"/>
      <c r="AH269" s="15"/>
      <c r="AI269" s="15"/>
      <c r="AJ269" s="15"/>
      <c r="AK269" s="5"/>
    </row>
    <row r="270" spans="1:37" x14ac:dyDescent="0.25">
      <c r="A270" s="13" t="s">
        <v>154</v>
      </c>
      <c r="B270" t="e">
        <f t="shared" si="153"/>
        <v>#VALUE!</v>
      </c>
      <c r="C270" t="e">
        <f t="shared" si="154"/>
        <v>#VALUE!</v>
      </c>
      <c r="D270" t="e">
        <f t="shared" si="155"/>
        <v>#VALUE!</v>
      </c>
      <c r="E270">
        <f t="shared" si="156"/>
        <v>40</v>
      </c>
      <c r="F270" s="1" t="str">
        <f t="shared" si="167"/>
        <v/>
      </c>
      <c r="G270" s="1" t="str">
        <f t="shared" si="168"/>
        <v/>
      </c>
      <c r="H270" s="1" t="str">
        <f t="shared" si="157"/>
        <v>:</v>
      </c>
      <c r="I270">
        <f t="shared" si="158"/>
        <v>0</v>
      </c>
      <c r="J270" s="3">
        <f t="shared" si="159"/>
        <v>11</v>
      </c>
      <c r="K270" s="3">
        <f t="shared" si="160"/>
        <v>0</v>
      </c>
      <c r="L270" s="3">
        <f t="shared" si="161"/>
        <v>7</v>
      </c>
      <c r="M270" s="3">
        <f t="shared" si="162"/>
        <v>1107</v>
      </c>
      <c r="N270" t="str">
        <f t="shared" si="163"/>
        <v>Avd. Madrid (frente Aljafería - Pd. Bus)</v>
      </c>
      <c r="O270" s="3" t="str">
        <f t="shared" si="164"/>
        <v/>
      </c>
      <c r="S270" t="str">
        <f t="shared" si="165"/>
        <v/>
      </c>
      <c r="T270" s="36">
        <f t="shared" si="166"/>
        <v>0</v>
      </c>
      <c r="AE270" s="5"/>
      <c r="AF270" s="5"/>
      <c r="AG270" s="15"/>
      <c r="AH270" s="15"/>
      <c r="AI270" s="15"/>
      <c r="AJ270" s="15"/>
      <c r="AK270" s="5"/>
    </row>
    <row r="271" spans="1:37" x14ac:dyDescent="0.25">
      <c r="A271" s="13" t="s">
        <v>181</v>
      </c>
      <c r="B271" t="e">
        <f t="shared" si="153"/>
        <v>#VALUE!</v>
      </c>
      <c r="C271" t="e">
        <f t="shared" si="154"/>
        <v>#VALUE!</v>
      </c>
      <c r="D271" t="e">
        <f t="shared" si="155"/>
        <v>#VALUE!</v>
      </c>
      <c r="E271">
        <f t="shared" si="156"/>
        <v>42</v>
      </c>
      <c r="F271" s="1" t="str">
        <f t="shared" si="167"/>
        <v/>
      </c>
      <c r="G271" s="1" t="str">
        <f t="shared" si="168"/>
        <v/>
      </c>
      <c r="H271" s="1" t="str">
        <f t="shared" si="157"/>
        <v>:</v>
      </c>
      <c r="I271">
        <f t="shared" si="158"/>
        <v>0</v>
      </c>
      <c r="J271" s="3">
        <f t="shared" si="159"/>
        <v>11</v>
      </c>
      <c r="K271" s="3">
        <f t="shared" si="160"/>
        <v>1</v>
      </c>
      <c r="L271" s="3">
        <f t="shared" si="161"/>
        <v>8</v>
      </c>
      <c r="M271" s="3">
        <f t="shared" si="162"/>
        <v>1108</v>
      </c>
      <c r="N271" t="str">
        <f t="shared" si="163"/>
        <v>Ctra. Logroño desvío Monzalbarba (Pd. Bus)</v>
      </c>
      <c r="O271" s="3" t="str">
        <f t="shared" si="164"/>
        <v>07:10</v>
      </c>
      <c r="S271" t="str">
        <f t="shared" si="165"/>
        <v>Conde Aranda (frente 114)</v>
      </c>
      <c r="T271" s="36">
        <f t="shared" si="166"/>
        <v>0</v>
      </c>
      <c r="AE271" s="5"/>
      <c r="AF271" s="5"/>
      <c r="AG271" s="15"/>
      <c r="AH271" s="15"/>
      <c r="AI271" s="15"/>
      <c r="AJ271" s="15"/>
      <c r="AK271" s="5"/>
    </row>
    <row r="272" spans="1:37" x14ac:dyDescent="0.25">
      <c r="A272" s="13" t="s">
        <v>332</v>
      </c>
      <c r="B272">
        <f t="shared" si="153"/>
        <v>2</v>
      </c>
      <c r="C272" t="e">
        <f t="shared" si="154"/>
        <v>#VALUE!</v>
      </c>
      <c r="D272">
        <f t="shared" si="155"/>
        <v>2</v>
      </c>
      <c r="E272">
        <f t="shared" si="156"/>
        <v>4</v>
      </c>
      <c r="F272" s="1">
        <f t="shared" si="167"/>
        <v>7</v>
      </c>
      <c r="G272" s="1">
        <f t="shared" si="168"/>
        <v>10</v>
      </c>
      <c r="H272" s="1" t="str">
        <f t="shared" si="157"/>
        <v>07:10</v>
      </c>
      <c r="I272">
        <f t="shared" si="158"/>
        <v>0</v>
      </c>
      <c r="J272" s="3">
        <f t="shared" si="159"/>
        <v>11</v>
      </c>
      <c r="K272" s="3">
        <f t="shared" si="160"/>
        <v>0</v>
      </c>
      <c r="L272" s="3">
        <f t="shared" si="161"/>
        <v>8</v>
      </c>
      <c r="M272" s="3">
        <f t="shared" si="162"/>
        <v>1108</v>
      </c>
      <c r="N272" t="str">
        <f t="shared" si="163"/>
        <v>7'10</v>
      </c>
      <c r="O272" s="3" t="str">
        <f t="shared" si="164"/>
        <v/>
      </c>
      <c r="S272" t="str">
        <f t="shared" si="165"/>
        <v/>
      </c>
      <c r="T272" s="36">
        <f t="shared" si="166"/>
        <v>0</v>
      </c>
      <c r="AE272" s="5"/>
      <c r="AF272" s="5"/>
      <c r="AG272" s="15"/>
      <c r="AH272" s="15"/>
      <c r="AI272" s="15"/>
      <c r="AJ272" s="15"/>
      <c r="AK272" s="5"/>
    </row>
    <row r="273" spans="1:37" x14ac:dyDescent="0.25">
      <c r="A273" s="13" t="s">
        <v>157</v>
      </c>
      <c r="B273" t="e">
        <f t="shared" si="153"/>
        <v>#VALUE!</v>
      </c>
      <c r="C273" t="e">
        <f t="shared" si="154"/>
        <v>#VALUE!</v>
      </c>
      <c r="D273" t="e">
        <f t="shared" si="155"/>
        <v>#VALUE!</v>
      </c>
      <c r="E273">
        <f t="shared" si="156"/>
        <v>25</v>
      </c>
      <c r="F273" s="1" t="str">
        <f t="shared" si="167"/>
        <v/>
      </c>
      <c r="G273" s="1" t="str">
        <f t="shared" si="168"/>
        <v/>
      </c>
      <c r="H273" s="1" t="str">
        <f t="shared" si="157"/>
        <v>:</v>
      </c>
      <c r="I273">
        <f t="shared" si="158"/>
        <v>0</v>
      </c>
      <c r="J273" s="3">
        <f t="shared" si="159"/>
        <v>11</v>
      </c>
      <c r="K273" s="3">
        <f t="shared" si="160"/>
        <v>0</v>
      </c>
      <c r="L273" s="3">
        <f t="shared" si="161"/>
        <v>8</v>
      </c>
      <c r="M273" s="3">
        <f t="shared" si="162"/>
        <v>1108</v>
      </c>
      <c r="N273" t="str">
        <f t="shared" si="163"/>
        <v>Conde Aranda (frente 114)</v>
      </c>
      <c r="O273" s="3" t="str">
        <f t="shared" si="164"/>
        <v/>
      </c>
      <c r="S273" t="str">
        <f t="shared" si="165"/>
        <v/>
      </c>
      <c r="T273" s="36">
        <f t="shared" si="166"/>
        <v>0</v>
      </c>
      <c r="AE273" s="5"/>
      <c r="AF273" s="5"/>
      <c r="AG273" s="15"/>
      <c r="AH273" s="15"/>
      <c r="AI273" s="15"/>
      <c r="AJ273" s="15"/>
      <c r="AK273" s="5"/>
    </row>
    <row r="274" spans="1:37" x14ac:dyDescent="0.25">
      <c r="A274" s="13" t="s">
        <v>21</v>
      </c>
      <c r="B274" t="e">
        <f t="shared" si="153"/>
        <v>#VALUE!</v>
      </c>
      <c r="C274" t="e">
        <f t="shared" si="154"/>
        <v>#VALUE!</v>
      </c>
      <c r="D274" t="e">
        <f t="shared" si="155"/>
        <v>#VALUE!</v>
      </c>
      <c r="E274">
        <f t="shared" si="156"/>
        <v>26</v>
      </c>
      <c r="F274" s="1" t="str">
        <f t="shared" si="167"/>
        <v/>
      </c>
      <c r="G274" s="1" t="str">
        <f t="shared" si="168"/>
        <v/>
      </c>
      <c r="H274" s="1" t="str">
        <f t="shared" si="157"/>
        <v>:</v>
      </c>
      <c r="I274">
        <f t="shared" si="158"/>
        <v>0</v>
      </c>
      <c r="J274" s="3">
        <f t="shared" si="159"/>
        <v>11</v>
      </c>
      <c r="K274" s="3">
        <f t="shared" si="160"/>
        <v>1</v>
      </c>
      <c r="L274" s="3">
        <f t="shared" si="161"/>
        <v>9</v>
      </c>
      <c r="M274" s="3">
        <f t="shared" si="162"/>
        <v>1109</v>
      </c>
      <c r="N274" t="str">
        <f t="shared" si="163"/>
        <v>Opel Planta en Figueruelas</v>
      </c>
      <c r="O274" s="3" t="str">
        <f t="shared" si="164"/>
        <v>07:30</v>
      </c>
      <c r="S274" t="str">
        <f t="shared" si="165"/>
        <v>Conde Aranda (esq. César Augusto)</v>
      </c>
      <c r="T274" s="36">
        <f t="shared" si="166"/>
        <v>0</v>
      </c>
      <c r="AE274" s="5"/>
      <c r="AF274" s="5"/>
      <c r="AG274" s="15"/>
      <c r="AH274" s="15"/>
      <c r="AI274" s="15"/>
      <c r="AJ274" s="15"/>
      <c r="AK274" s="5"/>
    </row>
    <row r="275" spans="1:37" x14ac:dyDescent="0.25">
      <c r="A275" s="13" t="s">
        <v>308</v>
      </c>
      <c r="B275">
        <f t="shared" si="153"/>
        <v>2</v>
      </c>
      <c r="C275" t="e">
        <f t="shared" si="154"/>
        <v>#VALUE!</v>
      </c>
      <c r="D275">
        <f t="shared" si="155"/>
        <v>2</v>
      </c>
      <c r="E275">
        <f t="shared" si="156"/>
        <v>4</v>
      </c>
      <c r="F275" s="1">
        <f t="shared" si="167"/>
        <v>7</v>
      </c>
      <c r="G275" s="1">
        <f t="shared" si="168"/>
        <v>30</v>
      </c>
      <c r="H275" s="1" t="str">
        <f t="shared" si="157"/>
        <v>07:30</v>
      </c>
      <c r="I275">
        <f t="shared" si="158"/>
        <v>0</v>
      </c>
      <c r="J275" s="3">
        <f t="shared" si="159"/>
        <v>11</v>
      </c>
      <c r="K275" s="3">
        <f t="shared" si="160"/>
        <v>0</v>
      </c>
      <c r="L275" s="3">
        <f t="shared" si="161"/>
        <v>9</v>
      </c>
      <c r="M275" s="3">
        <f t="shared" si="162"/>
        <v>1109</v>
      </c>
      <c r="N275" t="str">
        <f t="shared" si="163"/>
        <v>7'30</v>
      </c>
      <c r="O275" s="3" t="str">
        <f t="shared" si="164"/>
        <v/>
      </c>
      <c r="S275" t="str">
        <f t="shared" si="165"/>
        <v/>
      </c>
      <c r="T275" s="36">
        <f t="shared" si="166"/>
        <v>0</v>
      </c>
      <c r="AE275" s="5"/>
      <c r="AF275" s="5"/>
      <c r="AG275" s="15"/>
      <c r="AH275" s="15"/>
      <c r="AI275" s="15"/>
      <c r="AJ275" s="15"/>
      <c r="AK275" s="5"/>
    </row>
    <row r="276" spans="1:37" x14ac:dyDescent="0.25">
      <c r="A276" s="13" t="s">
        <v>158</v>
      </c>
      <c r="B276" t="e">
        <f t="shared" si="153"/>
        <v>#VALUE!</v>
      </c>
      <c r="C276" t="e">
        <f t="shared" si="154"/>
        <v>#VALUE!</v>
      </c>
      <c r="D276" t="e">
        <f t="shared" si="155"/>
        <v>#VALUE!</v>
      </c>
      <c r="E276">
        <f t="shared" si="156"/>
        <v>33</v>
      </c>
      <c r="F276" s="1" t="str">
        <f t="shared" si="167"/>
        <v/>
      </c>
      <c r="G276" s="1" t="str">
        <f t="shared" si="168"/>
        <v/>
      </c>
      <c r="H276" s="1" t="str">
        <f t="shared" si="157"/>
        <v>:</v>
      </c>
      <c r="I276">
        <f t="shared" si="158"/>
        <v>0</v>
      </c>
      <c r="J276" s="3">
        <f t="shared" si="159"/>
        <v>11</v>
      </c>
      <c r="K276" s="3">
        <f t="shared" si="160"/>
        <v>0</v>
      </c>
      <c r="L276" s="3">
        <f t="shared" si="161"/>
        <v>9</v>
      </c>
      <c r="M276" s="3">
        <f t="shared" si="162"/>
        <v>1109</v>
      </c>
      <c r="N276" t="str">
        <f t="shared" si="163"/>
        <v>Conde Aranda (esq. César Augusto)</v>
      </c>
      <c r="O276" s="3" t="str">
        <f t="shared" si="164"/>
        <v/>
      </c>
      <c r="S276" t="str">
        <f t="shared" si="165"/>
        <v/>
      </c>
      <c r="T276" s="36">
        <f t="shared" si="166"/>
        <v>0</v>
      </c>
      <c r="AE276" s="5"/>
      <c r="AF276" s="5"/>
      <c r="AG276" s="15"/>
      <c r="AH276" s="15"/>
      <c r="AI276" s="15"/>
      <c r="AJ276" s="15"/>
      <c r="AK276" s="5"/>
    </row>
    <row r="277" spans="1:37" x14ac:dyDescent="0.25">
      <c r="A277" s="13" t="s">
        <v>652</v>
      </c>
      <c r="B277" t="e">
        <f t="shared" si="153"/>
        <v>#VALUE!</v>
      </c>
      <c r="C277" t="e">
        <f t="shared" si="154"/>
        <v>#VALUE!</v>
      </c>
      <c r="D277" t="e">
        <f t="shared" si="155"/>
        <v>#VALUE!</v>
      </c>
      <c r="E277">
        <f t="shared" si="156"/>
        <v>10</v>
      </c>
      <c r="F277" s="1" t="str">
        <f t="shared" si="167"/>
        <v/>
      </c>
      <c r="G277" s="1" t="str">
        <f t="shared" si="168"/>
        <v/>
      </c>
      <c r="H277" s="1" t="str">
        <f t="shared" si="157"/>
        <v>:</v>
      </c>
      <c r="I277">
        <f t="shared" si="158"/>
        <v>1</v>
      </c>
      <c r="J277" s="3">
        <f t="shared" si="159"/>
        <v>12</v>
      </c>
      <c r="K277" s="3">
        <f t="shared" si="160"/>
        <v>0</v>
      </c>
      <c r="L277" s="3">
        <f t="shared" si="161"/>
        <v>0</v>
      </c>
      <c r="M277" s="3">
        <f t="shared" si="162"/>
        <v>1200</v>
      </c>
      <c r="N277" t="str">
        <f t="shared" si="163"/>
        <v>Ruta 12/16</v>
      </c>
      <c r="O277" s="3" t="str">
        <f t="shared" si="164"/>
        <v/>
      </c>
      <c r="S277" t="str">
        <f t="shared" si="165"/>
        <v/>
      </c>
      <c r="T277" s="36">
        <f t="shared" si="166"/>
        <v>0</v>
      </c>
      <c r="AE277" s="5"/>
      <c r="AF277" s="5"/>
      <c r="AG277" s="15"/>
      <c r="AH277" s="15"/>
      <c r="AI277" s="15"/>
      <c r="AJ277" s="15"/>
      <c r="AK277" s="5"/>
    </row>
    <row r="278" spans="1:37" x14ac:dyDescent="0.25">
      <c r="A278" s="13" t="s">
        <v>159</v>
      </c>
      <c r="B278" t="e">
        <f t="shared" si="153"/>
        <v>#VALUE!</v>
      </c>
      <c r="C278">
        <f t="shared" si="154"/>
        <v>12</v>
      </c>
      <c r="D278">
        <f t="shared" si="155"/>
        <v>12</v>
      </c>
      <c r="E278">
        <f t="shared" si="156"/>
        <v>39</v>
      </c>
      <c r="F278" s="1" t="str">
        <f t="shared" si="167"/>
        <v/>
      </c>
      <c r="G278" s="1" t="str">
        <f t="shared" si="168"/>
        <v/>
      </c>
      <c r="H278" s="1" t="str">
        <f t="shared" si="157"/>
        <v>:</v>
      </c>
      <c r="I278">
        <f t="shared" si="158"/>
        <v>0</v>
      </c>
      <c r="J278" s="3">
        <f t="shared" si="159"/>
        <v>12</v>
      </c>
      <c r="K278" s="3">
        <f t="shared" si="160"/>
        <v>1</v>
      </c>
      <c r="L278" s="3">
        <f t="shared" si="161"/>
        <v>1</v>
      </c>
      <c r="M278" s="3">
        <f t="shared" si="162"/>
        <v>1201</v>
      </c>
      <c r="N278" t="str">
        <f t="shared" si="163"/>
        <v>Vía Ibérica, nº 67 (frente C/ Argualas)</v>
      </c>
      <c r="O278" s="3" t="str">
        <f t="shared" si="164"/>
        <v>06:53</v>
      </c>
      <c r="S278" t="str">
        <f t="shared" si="165"/>
        <v>Opel Planta en Figueruelas</v>
      </c>
      <c r="T278" s="36">
        <f t="shared" si="166"/>
        <v>0</v>
      </c>
      <c r="AE278" s="5"/>
      <c r="AF278" s="5"/>
      <c r="AG278" s="15"/>
      <c r="AH278" s="15"/>
      <c r="AI278" s="15"/>
      <c r="AJ278" s="15"/>
      <c r="AK278" s="5"/>
    </row>
    <row r="279" spans="1:37" x14ac:dyDescent="0.25">
      <c r="A279" s="13" t="s">
        <v>292</v>
      </c>
      <c r="B279">
        <f t="shared" si="153"/>
        <v>2</v>
      </c>
      <c r="C279" t="e">
        <f t="shared" si="154"/>
        <v>#VALUE!</v>
      </c>
      <c r="D279">
        <f t="shared" si="155"/>
        <v>2</v>
      </c>
      <c r="E279">
        <f t="shared" si="156"/>
        <v>4</v>
      </c>
      <c r="F279" s="1">
        <f t="shared" si="167"/>
        <v>6</v>
      </c>
      <c r="G279" s="1">
        <f t="shared" si="168"/>
        <v>53</v>
      </c>
      <c r="H279" s="1" t="str">
        <f t="shared" si="157"/>
        <v>06:53</v>
      </c>
      <c r="I279">
        <f t="shared" si="158"/>
        <v>0</v>
      </c>
      <c r="J279" s="3">
        <f t="shared" si="159"/>
        <v>12</v>
      </c>
      <c r="K279" s="3">
        <f t="shared" si="160"/>
        <v>0</v>
      </c>
      <c r="L279" s="3">
        <f t="shared" si="161"/>
        <v>1</v>
      </c>
      <c r="M279" s="3">
        <f t="shared" si="162"/>
        <v>1201</v>
      </c>
      <c r="N279" t="str">
        <f t="shared" si="163"/>
        <v>6'53</v>
      </c>
      <c r="O279" s="3" t="str">
        <f t="shared" si="164"/>
        <v/>
      </c>
      <c r="S279" t="str">
        <f t="shared" si="165"/>
        <v/>
      </c>
      <c r="T279" s="36">
        <f t="shared" si="166"/>
        <v>0</v>
      </c>
      <c r="AE279" s="5"/>
      <c r="AF279" s="5"/>
      <c r="AG279" s="15"/>
      <c r="AH279" s="15"/>
      <c r="AI279" s="15"/>
      <c r="AJ279" s="15"/>
      <c r="AK279" s="5"/>
    </row>
    <row r="280" spans="1:37" x14ac:dyDescent="0.25">
      <c r="A280" s="13" t="s">
        <v>21</v>
      </c>
      <c r="B280" t="e">
        <f t="shared" si="153"/>
        <v>#VALUE!</v>
      </c>
      <c r="C280" t="e">
        <f t="shared" si="154"/>
        <v>#VALUE!</v>
      </c>
      <c r="D280" t="e">
        <f t="shared" si="155"/>
        <v>#VALUE!</v>
      </c>
      <c r="E280">
        <f t="shared" si="156"/>
        <v>26</v>
      </c>
      <c r="F280" s="1" t="str">
        <f t="shared" si="167"/>
        <v/>
      </c>
      <c r="G280" s="1" t="str">
        <f t="shared" si="168"/>
        <v/>
      </c>
      <c r="H280" s="1" t="str">
        <f t="shared" si="157"/>
        <v>:</v>
      </c>
      <c r="I280">
        <f t="shared" si="158"/>
        <v>0</v>
      </c>
      <c r="J280" s="3">
        <f t="shared" si="159"/>
        <v>12</v>
      </c>
      <c r="K280" s="3">
        <f t="shared" si="160"/>
        <v>0</v>
      </c>
      <c r="L280" s="3">
        <f t="shared" si="161"/>
        <v>1</v>
      </c>
      <c r="M280" s="3">
        <f t="shared" si="162"/>
        <v>1201</v>
      </c>
      <c r="N280" t="str">
        <f t="shared" si="163"/>
        <v>Opel Planta en Figueruelas</v>
      </c>
      <c r="O280" s="3" t="str">
        <f t="shared" si="164"/>
        <v/>
      </c>
      <c r="S280" t="str">
        <f t="shared" si="165"/>
        <v/>
      </c>
      <c r="T280" s="36">
        <f t="shared" si="166"/>
        <v>0</v>
      </c>
      <c r="AE280" s="5"/>
      <c r="AF280" s="5"/>
      <c r="AG280" s="15"/>
      <c r="AH280" s="15"/>
      <c r="AI280" s="15"/>
      <c r="AJ280" s="15"/>
      <c r="AK280" s="5"/>
    </row>
    <row r="281" spans="1:37" x14ac:dyDescent="0.25">
      <c r="A281" s="13" t="s">
        <v>161</v>
      </c>
      <c r="B281" t="e">
        <f t="shared" si="153"/>
        <v>#VALUE!</v>
      </c>
      <c r="C281">
        <f t="shared" si="154"/>
        <v>12</v>
      </c>
      <c r="D281">
        <f t="shared" si="155"/>
        <v>12</v>
      </c>
      <c r="E281">
        <f t="shared" si="156"/>
        <v>45</v>
      </c>
      <c r="F281" s="1" t="str">
        <f t="shared" si="167"/>
        <v/>
      </c>
      <c r="G281" s="1" t="str">
        <f t="shared" si="168"/>
        <v/>
      </c>
      <c r="H281" s="1" t="str">
        <f t="shared" si="157"/>
        <v>:</v>
      </c>
      <c r="I281">
        <f t="shared" si="158"/>
        <v>0</v>
      </c>
      <c r="J281" s="3">
        <f t="shared" si="159"/>
        <v>12</v>
      </c>
      <c r="K281" s="3">
        <f t="shared" si="160"/>
        <v>1</v>
      </c>
      <c r="L281" s="3">
        <f t="shared" si="161"/>
        <v>2</v>
      </c>
      <c r="M281" s="3">
        <f t="shared" si="162"/>
        <v>1202</v>
      </c>
      <c r="N281" t="str">
        <f t="shared" si="163"/>
        <v>Vía Ibérica, nº 17-23 (frente C/ Embarcadero)</v>
      </c>
      <c r="O281" s="3" t="str">
        <f t="shared" si="164"/>
        <v>06:54</v>
      </c>
      <c r="S281" t="str">
        <f t="shared" si="165"/>
        <v>Vía Hispanidad (frente nº 132 - 2º paso de cebra)</v>
      </c>
      <c r="T281" s="36">
        <f t="shared" si="166"/>
        <v>0</v>
      </c>
      <c r="AE281" s="5"/>
      <c r="AF281" s="5"/>
      <c r="AG281" s="15"/>
      <c r="AH281" s="15"/>
      <c r="AI281" s="15"/>
      <c r="AJ281" s="15"/>
      <c r="AK281" s="5"/>
    </row>
    <row r="282" spans="1:37" x14ac:dyDescent="0.25">
      <c r="A282" s="13" t="s">
        <v>294</v>
      </c>
      <c r="B282">
        <f t="shared" si="153"/>
        <v>2</v>
      </c>
      <c r="C282" t="e">
        <f t="shared" si="154"/>
        <v>#VALUE!</v>
      </c>
      <c r="D282">
        <f t="shared" si="155"/>
        <v>2</v>
      </c>
      <c r="E282">
        <f t="shared" si="156"/>
        <v>4</v>
      </c>
      <c r="F282" s="1">
        <f t="shared" si="167"/>
        <v>6</v>
      </c>
      <c r="G282" s="1">
        <f t="shared" si="168"/>
        <v>54</v>
      </c>
      <c r="H282" s="1" t="str">
        <f t="shared" si="157"/>
        <v>06:54</v>
      </c>
      <c r="I282">
        <f t="shared" si="158"/>
        <v>0</v>
      </c>
      <c r="J282" s="3">
        <f t="shared" si="159"/>
        <v>12</v>
      </c>
      <c r="K282" s="3">
        <f t="shared" si="160"/>
        <v>0</v>
      </c>
      <c r="L282" s="3">
        <f t="shared" si="161"/>
        <v>2</v>
      </c>
      <c r="M282" s="3">
        <f t="shared" si="162"/>
        <v>1202</v>
      </c>
      <c r="N282" t="str">
        <f t="shared" si="163"/>
        <v>6'54</v>
      </c>
      <c r="O282" s="3" t="str">
        <f t="shared" si="164"/>
        <v/>
      </c>
      <c r="S282" t="str">
        <f t="shared" si="165"/>
        <v/>
      </c>
      <c r="T282" s="36">
        <f t="shared" si="166"/>
        <v>0</v>
      </c>
      <c r="AE282" s="5"/>
      <c r="AF282" s="5"/>
      <c r="AG282" s="15"/>
      <c r="AH282" s="15"/>
      <c r="AI282" s="15"/>
      <c r="AJ282" s="15"/>
      <c r="AK282" s="5"/>
    </row>
    <row r="283" spans="1:37" x14ac:dyDescent="0.25">
      <c r="A283" s="13" t="s">
        <v>162</v>
      </c>
      <c r="B283" t="e">
        <f t="shared" si="153"/>
        <v>#VALUE!</v>
      </c>
      <c r="C283" t="e">
        <f t="shared" si="154"/>
        <v>#VALUE!</v>
      </c>
      <c r="D283" t="e">
        <f t="shared" si="155"/>
        <v>#VALUE!</v>
      </c>
      <c r="E283">
        <f t="shared" si="156"/>
        <v>49</v>
      </c>
      <c r="F283" s="1" t="str">
        <f t="shared" si="167"/>
        <v/>
      </c>
      <c r="G283" s="1" t="str">
        <f t="shared" si="168"/>
        <v/>
      </c>
      <c r="H283" s="1" t="str">
        <f t="shared" si="157"/>
        <v>:</v>
      </c>
      <c r="I283">
        <f t="shared" si="158"/>
        <v>0</v>
      </c>
      <c r="J283" s="3">
        <f t="shared" si="159"/>
        <v>12</v>
      </c>
      <c r="K283" s="3">
        <f t="shared" si="160"/>
        <v>0</v>
      </c>
      <c r="L283" s="3">
        <f t="shared" si="161"/>
        <v>2</v>
      </c>
      <c r="M283" s="3">
        <f t="shared" si="162"/>
        <v>1202</v>
      </c>
      <c r="N283" t="str">
        <f t="shared" si="163"/>
        <v>Vía Hispanidad (frente nº 132 - 2º paso de cebra)</v>
      </c>
      <c r="O283" s="3" t="str">
        <f t="shared" si="164"/>
        <v/>
      </c>
      <c r="S283" t="str">
        <f t="shared" si="165"/>
        <v/>
      </c>
      <c r="T283" s="36">
        <f t="shared" si="166"/>
        <v>0</v>
      </c>
      <c r="AE283" s="5"/>
      <c r="AF283" s="5"/>
      <c r="AG283" s="15"/>
      <c r="AH283" s="15"/>
      <c r="AI283" s="15"/>
      <c r="AJ283" s="15"/>
      <c r="AK283" s="5"/>
    </row>
    <row r="284" spans="1:37" x14ac:dyDescent="0.25">
      <c r="A284" s="13" t="s">
        <v>163</v>
      </c>
      <c r="B284" t="e">
        <f t="shared" si="153"/>
        <v>#VALUE!</v>
      </c>
      <c r="C284">
        <f t="shared" si="154"/>
        <v>15</v>
      </c>
      <c r="D284">
        <f t="shared" si="155"/>
        <v>15</v>
      </c>
      <c r="E284">
        <f t="shared" si="156"/>
        <v>49</v>
      </c>
      <c r="F284" s="1" t="str">
        <f t="shared" si="167"/>
        <v/>
      </c>
      <c r="G284" s="1" t="str">
        <f t="shared" si="168"/>
        <v/>
      </c>
      <c r="H284" s="1" t="str">
        <f t="shared" si="157"/>
        <v>:</v>
      </c>
      <c r="I284">
        <f t="shared" si="158"/>
        <v>0</v>
      </c>
      <c r="J284" s="3">
        <f t="shared" si="159"/>
        <v>12</v>
      </c>
      <c r="K284" s="3">
        <f t="shared" si="160"/>
        <v>1</v>
      </c>
      <c r="L284" s="3">
        <f t="shared" si="161"/>
        <v>3</v>
      </c>
      <c r="M284" s="3">
        <f t="shared" si="162"/>
        <v>1203</v>
      </c>
      <c r="N284" t="str">
        <f t="shared" si="163"/>
        <v>Vía Hispanidad, nº 16 (Gas. Casablanca - Pd. Bus)</v>
      </c>
      <c r="O284" s="3" t="str">
        <f t="shared" si="164"/>
        <v>06:58</v>
      </c>
      <c r="S284" t="str">
        <f t="shared" si="165"/>
        <v>Vía Hispanidad (frente Escultor Palao)</v>
      </c>
      <c r="T284" s="36">
        <f t="shared" si="166"/>
        <v>0</v>
      </c>
      <c r="AE284" s="5"/>
      <c r="AF284" s="5"/>
      <c r="AG284" s="15"/>
      <c r="AH284" s="15"/>
      <c r="AI284" s="15"/>
      <c r="AJ284" s="15"/>
      <c r="AK284" s="5"/>
    </row>
    <row r="285" spans="1:37" x14ac:dyDescent="0.25">
      <c r="A285" s="13" t="s">
        <v>298</v>
      </c>
      <c r="B285">
        <f t="shared" si="153"/>
        <v>2</v>
      </c>
      <c r="C285" t="e">
        <f t="shared" si="154"/>
        <v>#VALUE!</v>
      </c>
      <c r="D285">
        <f t="shared" si="155"/>
        <v>2</v>
      </c>
      <c r="E285">
        <f t="shared" si="156"/>
        <v>4</v>
      </c>
      <c r="F285" s="1">
        <f t="shared" si="167"/>
        <v>6</v>
      </c>
      <c r="G285" s="1">
        <f t="shared" si="168"/>
        <v>58</v>
      </c>
      <c r="H285" s="1" t="str">
        <f t="shared" si="157"/>
        <v>06:58</v>
      </c>
      <c r="I285">
        <f t="shared" si="158"/>
        <v>0</v>
      </c>
      <c r="J285" s="3">
        <f t="shared" si="159"/>
        <v>12</v>
      </c>
      <c r="K285" s="3">
        <f t="shared" si="160"/>
        <v>0</v>
      </c>
      <c r="L285" s="3">
        <f t="shared" si="161"/>
        <v>3</v>
      </c>
      <c r="M285" s="3">
        <f t="shared" si="162"/>
        <v>1203</v>
      </c>
      <c r="N285" t="str">
        <f t="shared" si="163"/>
        <v>6'58</v>
      </c>
      <c r="O285" s="3" t="str">
        <f t="shared" si="164"/>
        <v/>
      </c>
      <c r="S285" t="str">
        <f t="shared" si="165"/>
        <v/>
      </c>
      <c r="T285" s="36">
        <f t="shared" si="166"/>
        <v>0</v>
      </c>
      <c r="AE285" s="5"/>
      <c r="AF285" s="5"/>
      <c r="AG285" s="15"/>
      <c r="AH285" s="15"/>
      <c r="AI285" s="15"/>
      <c r="AJ285" s="15"/>
      <c r="AK285" s="5"/>
    </row>
    <row r="286" spans="1:37" x14ac:dyDescent="0.25">
      <c r="A286" s="13" t="s">
        <v>164</v>
      </c>
      <c r="B286" t="e">
        <f t="shared" si="153"/>
        <v>#VALUE!</v>
      </c>
      <c r="C286" t="e">
        <f t="shared" si="154"/>
        <v>#VALUE!</v>
      </c>
      <c r="D286" t="e">
        <f t="shared" si="155"/>
        <v>#VALUE!</v>
      </c>
      <c r="E286">
        <f t="shared" si="156"/>
        <v>38</v>
      </c>
      <c r="F286" s="1" t="str">
        <f t="shared" si="167"/>
        <v/>
      </c>
      <c r="G286" s="1" t="str">
        <f t="shared" si="168"/>
        <v/>
      </c>
      <c r="H286" s="1" t="str">
        <f t="shared" si="157"/>
        <v>:</v>
      </c>
      <c r="I286">
        <f t="shared" si="158"/>
        <v>0</v>
      </c>
      <c r="J286" s="3">
        <f t="shared" si="159"/>
        <v>12</v>
      </c>
      <c r="K286" s="3">
        <f t="shared" si="160"/>
        <v>0</v>
      </c>
      <c r="L286" s="3">
        <f t="shared" si="161"/>
        <v>3</v>
      </c>
      <c r="M286" s="3">
        <f t="shared" si="162"/>
        <v>1203</v>
      </c>
      <c r="N286" t="str">
        <f t="shared" si="163"/>
        <v>Vía Hispanidad (frente Escultor Palao)</v>
      </c>
      <c r="O286" s="3" t="str">
        <f t="shared" si="164"/>
        <v/>
      </c>
      <c r="S286" t="str">
        <f t="shared" si="165"/>
        <v/>
      </c>
      <c r="T286" s="36">
        <f t="shared" si="166"/>
        <v>0</v>
      </c>
      <c r="AE286" s="5"/>
      <c r="AF286" s="5"/>
      <c r="AG286" s="15"/>
      <c r="AH286" s="15"/>
      <c r="AI286" s="15"/>
      <c r="AJ286" s="15"/>
      <c r="AK286" s="5"/>
    </row>
    <row r="287" spans="1:37" x14ac:dyDescent="0.25">
      <c r="A287" s="13" t="s">
        <v>165</v>
      </c>
      <c r="B287" t="e">
        <f t="shared" si="153"/>
        <v>#VALUE!</v>
      </c>
      <c r="C287" t="e">
        <f t="shared" si="154"/>
        <v>#VALUE!</v>
      </c>
      <c r="D287" t="e">
        <f t="shared" si="155"/>
        <v>#VALUE!</v>
      </c>
      <c r="E287">
        <f t="shared" si="156"/>
        <v>48</v>
      </c>
      <c r="F287" s="1" t="str">
        <f t="shared" si="167"/>
        <v/>
      </c>
      <c r="G287" s="1" t="str">
        <f t="shared" si="168"/>
        <v/>
      </c>
      <c r="H287" s="1" t="str">
        <f t="shared" si="157"/>
        <v>:</v>
      </c>
      <c r="I287">
        <f t="shared" si="158"/>
        <v>0</v>
      </c>
      <c r="J287" s="3">
        <f t="shared" si="159"/>
        <v>12</v>
      </c>
      <c r="K287" s="3">
        <f t="shared" si="160"/>
        <v>1</v>
      </c>
      <c r="L287" s="3">
        <f t="shared" si="161"/>
        <v>4</v>
      </c>
      <c r="M287" s="3">
        <f t="shared" si="162"/>
        <v>1204</v>
      </c>
      <c r="N287" t="str">
        <f t="shared" si="163"/>
        <v>Vía Hispanidad (esq. Sainz de Varanda - Pd. Bus)</v>
      </c>
      <c r="O287" s="3" t="str">
        <f t="shared" si="164"/>
        <v>07:00</v>
      </c>
      <c r="S287" t="str">
        <f t="shared" si="165"/>
        <v>Vía Hispanidad (esq. Nuestra Sra. De los Angeles - Pd. Bus)</v>
      </c>
      <c r="T287" s="36">
        <f t="shared" si="166"/>
        <v>0</v>
      </c>
      <c r="AE287" s="5"/>
      <c r="AF287" s="5"/>
      <c r="AG287" s="15"/>
      <c r="AH287" s="15"/>
      <c r="AI287" s="15"/>
      <c r="AJ287" s="15"/>
      <c r="AK287" s="5"/>
    </row>
    <row r="288" spans="1:37" x14ac:dyDescent="0.25">
      <c r="A288" s="13" t="s">
        <v>300</v>
      </c>
      <c r="B288">
        <f t="shared" si="153"/>
        <v>2</v>
      </c>
      <c r="C288" t="e">
        <f t="shared" si="154"/>
        <v>#VALUE!</v>
      </c>
      <c r="D288">
        <f t="shared" si="155"/>
        <v>2</v>
      </c>
      <c r="E288">
        <f t="shared" si="156"/>
        <v>4</v>
      </c>
      <c r="F288" s="1">
        <f t="shared" si="167"/>
        <v>7</v>
      </c>
      <c r="G288" s="1">
        <f t="shared" si="168"/>
        <v>0</v>
      </c>
      <c r="H288" s="1" t="str">
        <f t="shared" si="157"/>
        <v>07:00</v>
      </c>
      <c r="I288">
        <f t="shared" si="158"/>
        <v>0</v>
      </c>
      <c r="J288" s="3">
        <f t="shared" si="159"/>
        <v>12</v>
      </c>
      <c r="K288" s="3">
        <f t="shared" si="160"/>
        <v>0</v>
      </c>
      <c r="L288" s="3">
        <f t="shared" si="161"/>
        <v>4</v>
      </c>
      <c r="M288" s="3">
        <f t="shared" si="162"/>
        <v>1204</v>
      </c>
      <c r="N288" t="str">
        <f t="shared" si="163"/>
        <v>7'00</v>
      </c>
      <c r="O288" s="3" t="str">
        <f t="shared" si="164"/>
        <v/>
      </c>
      <c r="S288" t="str">
        <f t="shared" si="165"/>
        <v/>
      </c>
      <c r="T288" s="36">
        <f t="shared" si="166"/>
        <v>0</v>
      </c>
      <c r="AE288" s="5"/>
      <c r="AF288" s="5"/>
      <c r="AG288" s="15"/>
      <c r="AH288" s="15"/>
      <c r="AI288" s="15"/>
      <c r="AJ288" s="15"/>
      <c r="AK288" s="5"/>
    </row>
    <row r="289" spans="1:37" x14ac:dyDescent="0.25">
      <c r="A289" s="13" t="s">
        <v>333</v>
      </c>
      <c r="B289" t="e">
        <f t="shared" si="153"/>
        <v>#VALUE!</v>
      </c>
      <c r="C289" t="e">
        <f t="shared" si="154"/>
        <v>#VALUE!</v>
      </c>
      <c r="D289" t="e">
        <f t="shared" si="155"/>
        <v>#VALUE!</v>
      </c>
      <c r="E289">
        <f t="shared" si="156"/>
        <v>59</v>
      </c>
      <c r="F289" s="1" t="str">
        <f t="shared" si="167"/>
        <v/>
      </c>
      <c r="G289" s="1" t="str">
        <f t="shared" si="168"/>
        <v/>
      </c>
      <c r="H289" s="1" t="str">
        <f t="shared" si="157"/>
        <v>:</v>
      </c>
      <c r="I289">
        <f t="shared" si="158"/>
        <v>0</v>
      </c>
      <c r="J289" s="3">
        <f t="shared" si="159"/>
        <v>12</v>
      </c>
      <c r="K289" s="3">
        <f t="shared" si="160"/>
        <v>0</v>
      </c>
      <c r="L289" s="3">
        <f t="shared" si="161"/>
        <v>4</v>
      </c>
      <c r="M289" s="3">
        <f t="shared" si="162"/>
        <v>1204</v>
      </c>
      <c r="N289" t="str">
        <f t="shared" si="163"/>
        <v>Vía Hispanidad (esq. Nuestra Sra. De los Angeles - Pd. Bus)</v>
      </c>
      <c r="O289" s="3" t="str">
        <f t="shared" si="164"/>
        <v/>
      </c>
      <c r="S289" t="str">
        <f t="shared" si="165"/>
        <v/>
      </c>
      <c r="T289" s="36">
        <f t="shared" si="166"/>
        <v>0</v>
      </c>
      <c r="AE289" s="5"/>
      <c r="AF289" s="5"/>
      <c r="AG289" s="15"/>
      <c r="AH289" s="15"/>
      <c r="AI289" s="15"/>
      <c r="AJ289" s="15"/>
      <c r="AK289" s="5"/>
    </row>
    <row r="290" spans="1:37" x14ac:dyDescent="0.25">
      <c r="A290" s="13" t="s">
        <v>167</v>
      </c>
      <c r="B290" t="e">
        <f t="shared" si="153"/>
        <v>#VALUE!</v>
      </c>
      <c r="C290" t="e">
        <f t="shared" si="154"/>
        <v>#VALUE!</v>
      </c>
      <c r="D290" t="e">
        <f t="shared" si="155"/>
        <v>#VALUE!</v>
      </c>
      <c r="E290">
        <f t="shared" si="156"/>
        <v>34</v>
      </c>
      <c r="F290" s="1" t="str">
        <f t="shared" si="167"/>
        <v/>
      </c>
      <c r="G290" s="1" t="str">
        <f t="shared" si="168"/>
        <v/>
      </c>
      <c r="H290" s="1" t="str">
        <f t="shared" si="157"/>
        <v>:</v>
      </c>
      <c r="I290">
        <f t="shared" si="158"/>
        <v>0</v>
      </c>
      <c r="J290" s="3">
        <f t="shared" si="159"/>
        <v>12</v>
      </c>
      <c r="K290" s="3">
        <f t="shared" si="160"/>
        <v>1</v>
      </c>
      <c r="L290" s="3">
        <f t="shared" si="161"/>
        <v>5</v>
      </c>
      <c r="M290" s="3">
        <f t="shared" si="162"/>
        <v>1205</v>
      </c>
      <c r="N290" t="str">
        <f t="shared" si="163"/>
        <v>Vía Hispanidad (esq. Gómez Laguna)</v>
      </c>
      <c r="O290" s="3" t="str">
        <f t="shared" si="164"/>
        <v>07:02</v>
      </c>
      <c r="S290" t="str">
        <f t="shared" si="165"/>
        <v>Vía Hispanidad (esq. Gómez Laguna - Pd. Bus)</v>
      </c>
      <c r="T290" s="36">
        <f t="shared" si="166"/>
        <v>0</v>
      </c>
      <c r="AE290" s="5"/>
      <c r="AF290" s="5"/>
      <c r="AG290" s="15"/>
      <c r="AH290" s="15"/>
      <c r="AI290" s="15"/>
      <c r="AJ290" s="15"/>
      <c r="AK290" s="5"/>
    </row>
    <row r="291" spans="1:37" x14ac:dyDescent="0.25">
      <c r="A291" s="13" t="s">
        <v>302</v>
      </c>
      <c r="B291">
        <f t="shared" si="153"/>
        <v>2</v>
      </c>
      <c r="C291" t="e">
        <f t="shared" si="154"/>
        <v>#VALUE!</v>
      </c>
      <c r="D291">
        <f t="shared" si="155"/>
        <v>2</v>
      </c>
      <c r="E291">
        <f t="shared" si="156"/>
        <v>4</v>
      </c>
      <c r="F291" s="1">
        <f t="shared" si="167"/>
        <v>7</v>
      </c>
      <c r="G291" s="1">
        <f t="shared" si="168"/>
        <v>2</v>
      </c>
      <c r="H291" s="1" t="str">
        <f t="shared" si="157"/>
        <v>07:02</v>
      </c>
      <c r="I291">
        <f t="shared" si="158"/>
        <v>0</v>
      </c>
      <c r="J291" s="3">
        <f t="shared" si="159"/>
        <v>12</v>
      </c>
      <c r="K291" s="3">
        <f t="shared" si="160"/>
        <v>0</v>
      </c>
      <c r="L291" s="3">
        <f t="shared" si="161"/>
        <v>5</v>
      </c>
      <c r="M291" s="3">
        <f t="shared" si="162"/>
        <v>1205</v>
      </c>
      <c r="N291" t="str">
        <f t="shared" si="163"/>
        <v>7'02</v>
      </c>
      <c r="O291" s="3" t="str">
        <f t="shared" si="164"/>
        <v/>
      </c>
      <c r="S291" t="str">
        <f t="shared" si="165"/>
        <v/>
      </c>
      <c r="T291" s="36">
        <f t="shared" si="166"/>
        <v>0</v>
      </c>
      <c r="AE291" s="5"/>
      <c r="AF291" s="5"/>
      <c r="AG291" s="15"/>
      <c r="AH291" s="15"/>
      <c r="AI291" s="15"/>
      <c r="AJ291" s="15"/>
      <c r="AK291" s="5"/>
    </row>
    <row r="292" spans="1:37" x14ac:dyDescent="0.25">
      <c r="A292" s="13" t="s">
        <v>168</v>
      </c>
      <c r="B292" t="e">
        <f t="shared" si="153"/>
        <v>#VALUE!</v>
      </c>
      <c r="C292" t="e">
        <f t="shared" si="154"/>
        <v>#VALUE!</v>
      </c>
      <c r="D292" t="e">
        <f t="shared" si="155"/>
        <v>#VALUE!</v>
      </c>
      <c r="E292">
        <f t="shared" si="156"/>
        <v>44</v>
      </c>
      <c r="F292" s="1" t="str">
        <f t="shared" si="167"/>
        <v/>
      </c>
      <c r="G292" s="1" t="str">
        <f t="shared" si="168"/>
        <v/>
      </c>
      <c r="H292" s="1" t="str">
        <f t="shared" si="157"/>
        <v>:</v>
      </c>
      <c r="I292">
        <f t="shared" si="158"/>
        <v>0</v>
      </c>
      <c r="J292" s="3">
        <f t="shared" si="159"/>
        <v>12</v>
      </c>
      <c r="K292" s="3">
        <f t="shared" si="160"/>
        <v>0</v>
      </c>
      <c r="L292" s="3">
        <f t="shared" si="161"/>
        <v>5</v>
      </c>
      <c r="M292" s="3">
        <f t="shared" si="162"/>
        <v>1205</v>
      </c>
      <c r="N292" t="str">
        <f t="shared" si="163"/>
        <v>Vía Hispanidad (esq. Gómez Laguna - Pd. Bus)</v>
      </c>
      <c r="O292" s="3" t="str">
        <f t="shared" si="164"/>
        <v/>
      </c>
      <c r="S292" t="str">
        <f t="shared" si="165"/>
        <v/>
      </c>
      <c r="T292" s="36">
        <f t="shared" si="166"/>
        <v>0</v>
      </c>
      <c r="AE292" s="5"/>
      <c r="AF292" s="5"/>
      <c r="AG292" s="15"/>
      <c r="AH292" s="15"/>
      <c r="AI292" s="15"/>
      <c r="AJ292" s="15"/>
      <c r="AK292" s="5"/>
    </row>
    <row r="293" spans="1:37" x14ac:dyDescent="0.25">
      <c r="A293" s="13" t="s">
        <v>169</v>
      </c>
      <c r="B293" t="e">
        <f t="shared" si="153"/>
        <v>#VALUE!</v>
      </c>
      <c r="C293" t="e">
        <f t="shared" si="154"/>
        <v>#VALUE!</v>
      </c>
      <c r="D293" t="e">
        <f t="shared" si="155"/>
        <v>#VALUE!</v>
      </c>
      <c r="E293">
        <f t="shared" si="156"/>
        <v>42</v>
      </c>
      <c r="F293" s="1" t="str">
        <f t="shared" si="167"/>
        <v/>
      </c>
      <c r="G293" s="1" t="str">
        <f t="shared" si="168"/>
        <v/>
      </c>
      <c r="H293" s="1" t="str">
        <f t="shared" si="157"/>
        <v>:</v>
      </c>
      <c r="I293">
        <f t="shared" si="158"/>
        <v>0</v>
      </c>
      <c r="J293" s="3">
        <f t="shared" si="159"/>
        <v>12</v>
      </c>
      <c r="K293" s="3">
        <f t="shared" si="160"/>
        <v>1</v>
      </c>
      <c r="L293" s="3">
        <f t="shared" si="161"/>
        <v>6</v>
      </c>
      <c r="M293" s="3">
        <f t="shared" si="162"/>
        <v>1206</v>
      </c>
      <c r="N293" t="str">
        <f t="shared" si="163"/>
        <v>Vía Hispanidad (esq. Duquesa Villahermosa)</v>
      </c>
      <c r="O293" s="3" t="str">
        <f t="shared" si="164"/>
        <v>07:03</v>
      </c>
      <c r="S293" t="str">
        <f t="shared" si="165"/>
        <v>Vía Hispanidad (frente Avd. Sainz de Varanda)</v>
      </c>
      <c r="T293" s="36">
        <f t="shared" si="166"/>
        <v>0</v>
      </c>
      <c r="AE293" s="5"/>
      <c r="AF293" s="5"/>
      <c r="AG293" s="15"/>
      <c r="AH293" s="15"/>
      <c r="AI293" s="15"/>
      <c r="AJ293" s="15"/>
      <c r="AK293" s="5"/>
    </row>
    <row r="294" spans="1:37" x14ac:dyDescent="0.25">
      <c r="A294" s="13" t="s">
        <v>313</v>
      </c>
      <c r="B294">
        <f t="shared" si="153"/>
        <v>2</v>
      </c>
      <c r="C294" t="e">
        <f t="shared" si="154"/>
        <v>#VALUE!</v>
      </c>
      <c r="D294">
        <f t="shared" si="155"/>
        <v>2</v>
      </c>
      <c r="E294">
        <f t="shared" si="156"/>
        <v>4</v>
      </c>
      <c r="F294" s="1">
        <f t="shared" si="167"/>
        <v>7</v>
      </c>
      <c r="G294" s="1">
        <f t="shared" si="168"/>
        <v>3</v>
      </c>
      <c r="H294" s="1" t="str">
        <f t="shared" si="157"/>
        <v>07:03</v>
      </c>
      <c r="I294">
        <f t="shared" si="158"/>
        <v>0</v>
      </c>
      <c r="J294" s="3">
        <f t="shared" si="159"/>
        <v>12</v>
      </c>
      <c r="K294" s="3">
        <f t="shared" si="160"/>
        <v>0</v>
      </c>
      <c r="L294" s="3">
        <f t="shared" si="161"/>
        <v>6</v>
      </c>
      <c r="M294" s="3">
        <f t="shared" si="162"/>
        <v>1206</v>
      </c>
      <c r="N294" t="str">
        <f t="shared" si="163"/>
        <v>7'03</v>
      </c>
      <c r="O294" s="3" t="str">
        <f t="shared" si="164"/>
        <v/>
      </c>
      <c r="S294" t="str">
        <f t="shared" si="165"/>
        <v/>
      </c>
      <c r="T294" s="36">
        <f t="shared" si="166"/>
        <v>0</v>
      </c>
      <c r="AE294" s="5"/>
      <c r="AF294" s="5"/>
      <c r="AG294" s="15"/>
      <c r="AH294" s="15"/>
      <c r="AI294" s="15"/>
      <c r="AJ294" s="15"/>
      <c r="AK294" s="5"/>
    </row>
    <row r="295" spans="1:37" x14ac:dyDescent="0.25">
      <c r="A295" s="13" t="s">
        <v>170</v>
      </c>
      <c r="B295" t="e">
        <f t="shared" si="153"/>
        <v>#VALUE!</v>
      </c>
      <c r="C295" t="e">
        <f t="shared" si="154"/>
        <v>#VALUE!</v>
      </c>
      <c r="D295" t="e">
        <f t="shared" si="155"/>
        <v>#VALUE!</v>
      </c>
      <c r="E295">
        <f t="shared" si="156"/>
        <v>45</v>
      </c>
      <c r="F295" s="1" t="str">
        <f t="shared" si="167"/>
        <v/>
      </c>
      <c r="G295" s="1" t="str">
        <f t="shared" si="168"/>
        <v/>
      </c>
      <c r="H295" s="1" t="str">
        <f t="shared" si="157"/>
        <v>:</v>
      </c>
      <c r="I295">
        <f t="shared" si="158"/>
        <v>0</v>
      </c>
      <c r="J295" s="3">
        <f t="shared" si="159"/>
        <v>12</v>
      </c>
      <c r="K295" s="3">
        <f t="shared" si="160"/>
        <v>0</v>
      </c>
      <c r="L295" s="3">
        <f t="shared" si="161"/>
        <v>6</v>
      </c>
      <c r="M295" s="3">
        <f t="shared" si="162"/>
        <v>1206</v>
      </c>
      <c r="N295" t="str">
        <f t="shared" si="163"/>
        <v>Vía Hispanidad (frente Avd. Sainz de Varanda)</v>
      </c>
      <c r="O295" s="3" t="str">
        <f t="shared" si="164"/>
        <v/>
      </c>
      <c r="S295" t="str">
        <f t="shared" si="165"/>
        <v/>
      </c>
      <c r="T295" s="36">
        <f t="shared" si="166"/>
        <v>0</v>
      </c>
      <c r="AE295" s="5"/>
      <c r="AF295" s="5"/>
      <c r="AG295" s="15"/>
      <c r="AH295" s="15"/>
      <c r="AI295" s="15"/>
      <c r="AJ295" s="15"/>
      <c r="AK295" s="5"/>
    </row>
    <row r="296" spans="1:37" x14ac:dyDescent="0.25">
      <c r="A296" s="13" t="s">
        <v>171</v>
      </c>
      <c r="B296" t="e">
        <f t="shared" si="153"/>
        <v>#VALUE!</v>
      </c>
      <c r="C296">
        <f t="shared" si="154"/>
        <v>15</v>
      </c>
      <c r="D296">
        <f t="shared" si="155"/>
        <v>15</v>
      </c>
      <c r="E296">
        <f t="shared" si="156"/>
        <v>36</v>
      </c>
      <c r="F296" s="1" t="str">
        <f t="shared" si="167"/>
        <v/>
      </c>
      <c r="G296" s="1" t="str">
        <f t="shared" si="168"/>
        <v/>
      </c>
      <c r="H296" s="1" t="str">
        <f t="shared" si="157"/>
        <v>:</v>
      </c>
      <c r="I296">
        <f t="shared" si="158"/>
        <v>0</v>
      </c>
      <c r="J296" s="3">
        <f t="shared" si="159"/>
        <v>12</v>
      </c>
      <c r="K296" s="3">
        <f t="shared" si="160"/>
        <v>1</v>
      </c>
      <c r="L296" s="3">
        <f t="shared" si="161"/>
        <v>7</v>
      </c>
      <c r="M296" s="3">
        <f t="shared" si="162"/>
        <v>1207</v>
      </c>
      <c r="N296" t="str">
        <f t="shared" si="163"/>
        <v>Vía Hispanidad, nº 102-104 (Pd. Bus)</v>
      </c>
      <c r="O296" s="3" t="str">
        <f t="shared" si="164"/>
        <v>07:05</v>
      </c>
      <c r="S296" t="str">
        <f t="shared" si="165"/>
        <v>Vía Hispanidad (Gasolinera Casablanca - es. C/ La Vía)</v>
      </c>
      <c r="T296" s="36">
        <f t="shared" si="166"/>
        <v>0</v>
      </c>
      <c r="AE296" s="5"/>
      <c r="AF296" s="5"/>
      <c r="AG296" s="15"/>
      <c r="AH296" s="15"/>
      <c r="AI296" s="15"/>
      <c r="AJ296" s="15"/>
      <c r="AK296" s="5"/>
    </row>
    <row r="297" spans="1:37" x14ac:dyDescent="0.25">
      <c r="A297" s="13" t="s">
        <v>315</v>
      </c>
      <c r="B297">
        <f t="shared" si="153"/>
        <v>2</v>
      </c>
      <c r="C297" t="e">
        <f t="shared" si="154"/>
        <v>#VALUE!</v>
      </c>
      <c r="D297">
        <f t="shared" si="155"/>
        <v>2</v>
      </c>
      <c r="E297">
        <f t="shared" si="156"/>
        <v>4</v>
      </c>
      <c r="F297" s="1">
        <f t="shared" si="167"/>
        <v>7</v>
      </c>
      <c r="G297" s="1">
        <f t="shared" si="168"/>
        <v>5</v>
      </c>
      <c r="H297" s="1" t="str">
        <f t="shared" si="157"/>
        <v>07:05</v>
      </c>
      <c r="I297">
        <f t="shared" si="158"/>
        <v>0</v>
      </c>
      <c r="J297" s="3">
        <f t="shared" si="159"/>
        <v>12</v>
      </c>
      <c r="K297" s="3">
        <f t="shared" si="160"/>
        <v>0</v>
      </c>
      <c r="L297" s="3">
        <f t="shared" si="161"/>
        <v>7</v>
      </c>
      <c r="M297" s="3">
        <f t="shared" si="162"/>
        <v>1207</v>
      </c>
      <c r="N297" t="str">
        <f t="shared" si="163"/>
        <v>7'05</v>
      </c>
      <c r="O297" s="3" t="str">
        <f t="shared" si="164"/>
        <v/>
      </c>
      <c r="S297" t="str">
        <f t="shared" si="165"/>
        <v/>
      </c>
      <c r="T297" s="36">
        <f t="shared" si="166"/>
        <v>0</v>
      </c>
      <c r="AE297" s="5"/>
      <c r="AF297" s="5"/>
      <c r="AG297" s="15"/>
      <c r="AH297" s="15"/>
      <c r="AI297" s="15"/>
      <c r="AJ297" s="15"/>
      <c r="AK297" s="5"/>
    </row>
    <row r="298" spans="1:37" x14ac:dyDescent="0.25">
      <c r="A298" s="13" t="s">
        <v>334</v>
      </c>
      <c r="B298" t="e">
        <f t="shared" si="153"/>
        <v>#VALUE!</v>
      </c>
      <c r="C298" t="e">
        <f t="shared" si="154"/>
        <v>#VALUE!</v>
      </c>
      <c r="D298" t="e">
        <f t="shared" si="155"/>
        <v>#VALUE!</v>
      </c>
      <c r="E298">
        <f t="shared" si="156"/>
        <v>54</v>
      </c>
      <c r="F298" s="1" t="str">
        <f t="shared" si="167"/>
        <v/>
      </c>
      <c r="G298" s="1" t="str">
        <f t="shared" si="168"/>
        <v/>
      </c>
      <c r="H298" s="1" t="str">
        <f t="shared" si="157"/>
        <v>:</v>
      </c>
      <c r="I298">
        <f t="shared" si="158"/>
        <v>0</v>
      </c>
      <c r="J298" s="3">
        <f t="shared" si="159"/>
        <v>12</v>
      </c>
      <c r="K298" s="3">
        <f t="shared" si="160"/>
        <v>0</v>
      </c>
      <c r="L298" s="3">
        <f t="shared" si="161"/>
        <v>7</v>
      </c>
      <c r="M298" s="3">
        <f t="shared" si="162"/>
        <v>1207</v>
      </c>
      <c r="N298" t="str">
        <f t="shared" si="163"/>
        <v>Vía Hispanidad (Gasolinera Casablanca - es. C/ La Vía)</v>
      </c>
      <c r="O298" s="3" t="str">
        <f t="shared" si="164"/>
        <v/>
      </c>
      <c r="S298" t="str">
        <f t="shared" si="165"/>
        <v/>
      </c>
      <c r="T298" s="36">
        <f t="shared" si="166"/>
        <v>0</v>
      </c>
      <c r="AE298" s="5"/>
      <c r="AF298" s="5"/>
      <c r="AG298" s="15"/>
      <c r="AH298" s="15"/>
      <c r="AI298" s="15"/>
      <c r="AJ298" s="15"/>
      <c r="AK298" s="5"/>
    </row>
    <row r="299" spans="1:37" x14ac:dyDescent="0.25">
      <c r="A299" s="13" t="s">
        <v>173</v>
      </c>
      <c r="B299" t="e">
        <f t="shared" si="153"/>
        <v>#VALUE!</v>
      </c>
      <c r="C299">
        <f t="shared" si="154"/>
        <v>15</v>
      </c>
      <c r="D299">
        <f t="shared" si="155"/>
        <v>15</v>
      </c>
      <c r="E299">
        <f t="shared" si="156"/>
        <v>22</v>
      </c>
      <c r="F299" s="1" t="str">
        <f t="shared" si="167"/>
        <v/>
      </c>
      <c r="G299" s="1" t="str">
        <f t="shared" si="168"/>
        <v/>
      </c>
      <c r="H299" s="1" t="str">
        <f t="shared" si="157"/>
        <v>:</v>
      </c>
      <c r="I299">
        <f t="shared" si="158"/>
        <v>0</v>
      </c>
      <c r="J299" s="3">
        <f t="shared" si="159"/>
        <v>12</v>
      </c>
      <c r="K299" s="3">
        <f t="shared" si="160"/>
        <v>1</v>
      </c>
      <c r="L299" s="3">
        <f t="shared" si="161"/>
        <v>8</v>
      </c>
      <c r="M299" s="3">
        <f t="shared" si="162"/>
        <v>1208</v>
      </c>
      <c r="N299" t="str">
        <f t="shared" si="163"/>
        <v>Vía Hispanidad, nº 132</v>
      </c>
      <c r="O299" s="3" t="str">
        <f t="shared" si="164"/>
        <v>07:08</v>
      </c>
      <c r="S299" t="str">
        <f t="shared" si="165"/>
        <v>Vía Ibérica nº 2 (frente Hospital Militar - Pd. Bus)</v>
      </c>
      <c r="T299" s="36">
        <f t="shared" si="166"/>
        <v>0</v>
      </c>
      <c r="AE299" s="5"/>
      <c r="AF299" s="5"/>
      <c r="AG299" s="15"/>
      <c r="AH299" s="15"/>
      <c r="AI299" s="15"/>
      <c r="AJ299" s="15"/>
      <c r="AK299" s="5"/>
    </row>
    <row r="300" spans="1:37" x14ac:dyDescent="0.25">
      <c r="A300" s="13" t="s">
        <v>331</v>
      </c>
      <c r="B300">
        <f t="shared" si="153"/>
        <v>2</v>
      </c>
      <c r="C300" t="e">
        <f t="shared" si="154"/>
        <v>#VALUE!</v>
      </c>
      <c r="D300">
        <f t="shared" si="155"/>
        <v>2</v>
      </c>
      <c r="E300">
        <f t="shared" si="156"/>
        <v>4</v>
      </c>
      <c r="F300" s="1">
        <f t="shared" si="167"/>
        <v>7</v>
      </c>
      <c r="G300" s="1">
        <f t="shared" si="168"/>
        <v>8</v>
      </c>
      <c r="H300" s="1" t="str">
        <f t="shared" si="157"/>
        <v>07:08</v>
      </c>
      <c r="I300">
        <f t="shared" si="158"/>
        <v>0</v>
      </c>
      <c r="J300" s="3">
        <f t="shared" si="159"/>
        <v>12</v>
      </c>
      <c r="K300" s="3">
        <f t="shared" si="160"/>
        <v>0</v>
      </c>
      <c r="L300" s="3">
        <f t="shared" si="161"/>
        <v>8</v>
      </c>
      <c r="M300" s="3">
        <f t="shared" si="162"/>
        <v>1208</v>
      </c>
      <c r="N300" t="str">
        <f t="shared" si="163"/>
        <v>7'08</v>
      </c>
      <c r="O300" s="3" t="str">
        <f t="shared" si="164"/>
        <v/>
      </c>
      <c r="S300" t="str">
        <f t="shared" si="165"/>
        <v/>
      </c>
      <c r="T300" s="36">
        <f t="shared" si="166"/>
        <v>0</v>
      </c>
      <c r="AE300" s="5"/>
      <c r="AF300" s="5"/>
      <c r="AG300" s="15"/>
      <c r="AH300" s="15"/>
      <c r="AI300" s="15"/>
      <c r="AJ300" s="15"/>
      <c r="AK300" s="5"/>
    </row>
    <row r="301" spans="1:37" x14ac:dyDescent="0.25">
      <c r="A301" s="13" t="s">
        <v>335</v>
      </c>
      <c r="B301" t="e">
        <f t="shared" si="153"/>
        <v>#VALUE!</v>
      </c>
      <c r="C301" t="e">
        <f t="shared" si="154"/>
        <v>#VALUE!</v>
      </c>
      <c r="D301" t="e">
        <f t="shared" si="155"/>
        <v>#VALUE!</v>
      </c>
      <c r="E301">
        <f t="shared" si="156"/>
        <v>52</v>
      </c>
      <c r="F301" s="1" t="str">
        <f t="shared" si="167"/>
        <v/>
      </c>
      <c r="G301" s="1" t="str">
        <f t="shared" si="168"/>
        <v/>
      </c>
      <c r="H301" s="1" t="str">
        <f t="shared" si="157"/>
        <v>:</v>
      </c>
      <c r="I301">
        <f t="shared" si="158"/>
        <v>0</v>
      </c>
      <c r="J301" s="3">
        <f t="shared" si="159"/>
        <v>12</v>
      </c>
      <c r="K301" s="3">
        <f t="shared" si="160"/>
        <v>0</v>
      </c>
      <c r="L301" s="3">
        <f t="shared" si="161"/>
        <v>8</v>
      </c>
      <c r="M301" s="3">
        <f t="shared" si="162"/>
        <v>1208</v>
      </c>
      <c r="N301" t="str">
        <f t="shared" si="163"/>
        <v>Vía Ibérica nº 2 (frente Hospital Militar - Pd. Bus)</v>
      </c>
      <c r="O301" s="3" t="str">
        <f t="shared" si="164"/>
        <v/>
      </c>
      <c r="S301" t="str">
        <f t="shared" si="165"/>
        <v/>
      </c>
      <c r="T301" s="36">
        <f t="shared" si="166"/>
        <v>0</v>
      </c>
      <c r="AE301" s="5"/>
      <c r="AF301" s="5"/>
      <c r="AG301" s="15"/>
      <c r="AH301" s="15"/>
      <c r="AI301" s="15"/>
      <c r="AJ301" s="15"/>
      <c r="AK301" s="5"/>
    </row>
    <row r="302" spans="1:37" x14ac:dyDescent="0.25">
      <c r="A302" s="13" t="s">
        <v>21</v>
      </c>
      <c r="B302" t="e">
        <f t="shared" si="153"/>
        <v>#VALUE!</v>
      </c>
      <c r="C302" t="e">
        <f t="shared" si="154"/>
        <v>#VALUE!</v>
      </c>
      <c r="D302" t="e">
        <f t="shared" si="155"/>
        <v>#VALUE!</v>
      </c>
      <c r="E302">
        <f t="shared" si="156"/>
        <v>26</v>
      </c>
      <c r="F302" s="1" t="str">
        <f t="shared" si="167"/>
        <v/>
      </c>
      <c r="G302" s="1" t="str">
        <f t="shared" si="168"/>
        <v/>
      </c>
      <c r="H302" s="1" t="str">
        <f t="shared" si="157"/>
        <v>:</v>
      </c>
      <c r="I302">
        <f t="shared" si="158"/>
        <v>0</v>
      </c>
      <c r="J302" s="3">
        <f t="shared" si="159"/>
        <v>12</v>
      </c>
      <c r="K302" s="3">
        <f t="shared" si="160"/>
        <v>1</v>
      </c>
      <c r="L302" s="3">
        <f t="shared" si="161"/>
        <v>9</v>
      </c>
      <c r="M302" s="3">
        <f t="shared" si="162"/>
        <v>1209</v>
      </c>
      <c r="N302" t="str">
        <f t="shared" si="163"/>
        <v>Opel Planta en Figueruelas</v>
      </c>
      <c r="O302" s="3" t="str">
        <f t="shared" si="164"/>
        <v>07:30</v>
      </c>
      <c r="S302" t="str">
        <f t="shared" si="165"/>
        <v>Vía Ibérica (esq. Argualas - Pd. Bus)</v>
      </c>
      <c r="T302" s="36">
        <f t="shared" si="166"/>
        <v>0</v>
      </c>
      <c r="AE302" s="5"/>
      <c r="AF302" s="5"/>
      <c r="AG302" s="15"/>
      <c r="AH302" s="15"/>
      <c r="AI302" s="15"/>
      <c r="AJ302" s="15"/>
      <c r="AK302" s="5"/>
    </row>
    <row r="303" spans="1:37" x14ac:dyDescent="0.25">
      <c r="A303" s="13" t="s">
        <v>308</v>
      </c>
      <c r="B303">
        <f t="shared" si="153"/>
        <v>2</v>
      </c>
      <c r="C303" t="e">
        <f t="shared" si="154"/>
        <v>#VALUE!</v>
      </c>
      <c r="D303">
        <f t="shared" si="155"/>
        <v>2</v>
      </c>
      <c r="E303">
        <f t="shared" si="156"/>
        <v>4</v>
      </c>
      <c r="F303" s="1">
        <f t="shared" si="167"/>
        <v>7</v>
      </c>
      <c r="G303" s="1">
        <f t="shared" si="168"/>
        <v>30</v>
      </c>
      <c r="H303" s="1" t="str">
        <f t="shared" si="157"/>
        <v>07:30</v>
      </c>
      <c r="I303">
        <f t="shared" si="158"/>
        <v>0</v>
      </c>
      <c r="J303" s="3">
        <f t="shared" si="159"/>
        <v>12</v>
      </c>
      <c r="K303" s="3">
        <f t="shared" si="160"/>
        <v>0</v>
      </c>
      <c r="L303" s="3">
        <f t="shared" si="161"/>
        <v>9</v>
      </c>
      <c r="M303" s="3">
        <f t="shared" si="162"/>
        <v>1209</v>
      </c>
      <c r="N303" t="str">
        <f t="shared" si="163"/>
        <v>7'30</v>
      </c>
      <c r="O303" s="3" t="str">
        <f t="shared" si="164"/>
        <v/>
      </c>
      <c r="S303" t="str">
        <f t="shared" si="165"/>
        <v/>
      </c>
      <c r="T303" s="36">
        <f t="shared" si="166"/>
        <v>0</v>
      </c>
      <c r="AE303" s="5"/>
      <c r="AF303" s="5"/>
      <c r="AG303" s="15"/>
      <c r="AH303" s="15"/>
      <c r="AI303" s="15"/>
      <c r="AJ303" s="15"/>
      <c r="AK303" s="5"/>
    </row>
    <row r="304" spans="1:37" x14ac:dyDescent="0.25">
      <c r="A304" s="13" t="s">
        <v>175</v>
      </c>
      <c r="B304" t="e">
        <f t="shared" si="153"/>
        <v>#VALUE!</v>
      </c>
      <c r="C304" t="e">
        <f t="shared" si="154"/>
        <v>#VALUE!</v>
      </c>
      <c r="D304" t="e">
        <f t="shared" si="155"/>
        <v>#VALUE!</v>
      </c>
      <c r="E304">
        <f t="shared" si="156"/>
        <v>37</v>
      </c>
      <c r="F304" s="1" t="str">
        <f t="shared" si="167"/>
        <v/>
      </c>
      <c r="G304" s="1" t="str">
        <f t="shared" si="168"/>
        <v/>
      </c>
      <c r="H304" s="1" t="str">
        <f t="shared" si="157"/>
        <v>:</v>
      </c>
      <c r="I304">
        <f t="shared" si="158"/>
        <v>0</v>
      </c>
      <c r="J304" s="3">
        <f t="shared" si="159"/>
        <v>12</v>
      </c>
      <c r="K304" s="3">
        <f t="shared" si="160"/>
        <v>0</v>
      </c>
      <c r="L304" s="3">
        <f t="shared" si="161"/>
        <v>9</v>
      </c>
      <c r="M304" s="3">
        <f t="shared" si="162"/>
        <v>1209</v>
      </c>
      <c r="N304" t="str">
        <f t="shared" si="163"/>
        <v>Vía Ibérica (esq. Argualas - Pd. Bus)</v>
      </c>
      <c r="O304" s="3" t="str">
        <f t="shared" si="164"/>
        <v/>
      </c>
      <c r="S304" t="str">
        <f t="shared" si="165"/>
        <v/>
      </c>
      <c r="T304" s="36">
        <f t="shared" si="166"/>
        <v>0</v>
      </c>
      <c r="AE304" s="5"/>
      <c r="AF304" s="5"/>
      <c r="AG304" s="15"/>
      <c r="AH304" s="15"/>
      <c r="AI304" s="15"/>
      <c r="AJ304" s="15"/>
      <c r="AK304" s="5"/>
    </row>
    <row r="305" spans="1:37" x14ac:dyDescent="0.25">
      <c r="A305" s="13" t="s">
        <v>653</v>
      </c>
      <c r="B305" t="e">
        <f t="shared" si="153"/>
        <v>#VALUE!</v>
      </c>
      <c r="C305" t="e">
        <f t="shared" si="154"/>
        <v>#VALUE!</v>
      </c>
      <c r="D305" t="e">
        <f t="shared" si="155"/>
        <v>#VALUE!</v>
      </c>
      <c r="E305">
        <f t="shared" si="156"/>
        <v>10</v>
      </c>
      <c r="F305" s="1" t="str">
        <f t="shared" si="167"/>
        <v/>
      </c>
      <c r="G305" s="1" t="str">
        <f t="shared" si="168"/>
        <v/>
      </c>
      <c r="H305" s="1" t="str">
        <f t="shared" si="157"/>
        <v>:</v>
      </c>
      <c r="I305">
        <f t="shared" si="158"/>
        <v>1</v>
      </c>
      <c r="J305" s="3">
        <f t="shared" si="159"/>
        <v>13</v>
      </c>
      <c r="K305" s="3">
        <f t="shared" si="160"/>
        <v>0</v>
      </c>
      <c r="L305" s="3">
        <f t="shared" si="161"/>
        <v>0</v>
      </c>
      <c r="M305" s="3">
        <f t="shared" si="162"/>
        <v>1300</v>
      </c>
      <c r="N305" t="str">
        <f t="shared" si="163"/>
        <v>Ruta 13/16</v>
      </c>
      <c r="O305" s="3" t="str">
        <f t="shared" si="164"/>
        <v/>
      </c>
      <c r="S305" t="str">
        <f t="shared" si="165"/>
        <v/>
      </c>
      <c r="T305" s="36">
        <f t="shared" si="166"/>
        <v>0</v>
      </c>
      <c r="AE305" s="5"/>
      <c r="AF305" s="5"/>
      <c r="AG305" s="15"/>
      <c r="AH305" s="15"/>
      <c r="AI305" s="15"/>
      <c r="AJ305" s="15"/>
      <c r="AK305" s="5"/>
    </row>
    <row r="306" spans="1:37" x14ac:dyDescent="0.25">
      <c r="A306" s="13" t="s">
        <v>336</v>
      </c>
      <c r="B306" t="e">
        <f t="shared" si="153"/>
        <v>#VALUE!</v>
      </c>
      <c r="C306">
        <f t="shared" si="154"/>
        <v>26</v>
      </c>
      <c r="D306">
        <f t="shared" si="155"/>
        <v>26</v>
      </c>
      <c r="E306">
        <f t="shared" si="156"/>
        <v>56</v>
      </c>
      <c r="F306" s="1" t="str">
        <f t="shared" si="167"/>
        <v/>
      </c>
      <c r="G306" s="1" t="str">
        <f t="shared" si="168"/>
        <v/>
      </c>
      <c r="H306" s="1" t="str">
        <f t="shared" si="157"/>
        <v>:</v>
      </c>
      <c r="I306">
        <f t="shared" si="158"/>
        <v>0</v>
      </c>
      <c r="J306" s="3">
        <f t="shared" si="159"/>
        <v>13</v>
      </c>
      <c r="K306" s="3">
        <f t="shared" si="160"/>
        <v>1</v>
      </c>
      <c r="L306" s="3">
        <f t="shared" si="161"/>
        <v>1</v>
      </c>
      <c r="M306" s="3">
        <f t="shared" si="162"/>
        <v>1301</v>
      </c>
      <c r="N306" t="str">
        <f t="shared" si="163"/>
        <v>Avda. Fca. Millán Serrano, 31-35 (frente C/ M.A. Blanco)</v>
      </c>
      <c r="O306" s="3" t="str">
        <f t="shared" si="164"/>
        <v>06:55</v>
      </c>
      <c r="S306" t="str">
        <f t="shared" si="165"/>
        <v>Opel Planta en Figueruelas</v>
      </c>
      <c r="T306" s="36">
        <f t="shared" si="166"/>
        <v>0</v>
      </c>
      <c r="AE306" s="5"/>
      <c r="AF306" s="5"/>
      <c r="AG306" s="15"/>
      <c r="AH306" s="15"/>
      <c r="AI306" s="15"/>
      <c r="AJ306" s="15"/>
      <c r="AK306" s="5"/>
    </row>
    <row r="307" spans="1:37" x14ac:dyDescent="0.25">
      <c r="A307" s="13" t="s">
        <v>321</v>
      </c>
      <c r="B307">
        <f t="shared" si="153"/>
        <v>2</v>
      </c>
      <c r="C307" t="e">
        <f t="shared" si="154"/>
        <v>#VALUE!</v>
      </c>
      <c r="D307">
        <f t="shared" si="155"/>
        <v>2</v>
      </c>
      <c r="E307">
        <f t="shared" si="156"/>
        <v>4</v>
      </c>
      <c r="F307" s="1">
        <f t="shared" si="167"/>
        <v>6</v>
      </c>
      <c r="G307" s="1">
        <f t="shared" si="168"/>
        <v>55</v>
      </c>
      <c r="H307" s="1" t="str">
        <f t="shared" si="157"/>
        <v>06:55</v>
      </c>
      <c r="I307">
        <f t="shared" si="158"/>
        <v>0</v>
      </c>
      <c r="J307" s="3">
        <f t="shared" si="159"/>
        <v>13</v>
      </c>
      <c r="K307" s="3">
        <f t="shared" si="160"/>
        <v>0</v>
      </c>
      <c r="L307" s="3">
        <f t="shared" si="161"/>
        <v>1</v>
      </c>
      <c r="M307" s="3">
        <f t="shared" si="162"/>
        <v>1301</v>
      </c>
      <c r="N307" t="str">
        <f t="shared" si="163"/>
        <v>6'55</v>
      </c>
      <c r="O307" s="3" t="str">
        <f t="shared" si="164"/>
        <v/>
      </c>
      <c r="S307" t="str">
        <f t="shared" si="165"/>
        <v/>
      </c>
      <c r="T307" s="36">
        <f t="shared" si="166"/>
        <v>0</v>
      </c>
      <c r="AE307" s="5"/>
      <c r="AF307" s="5"/>
      <c r="AG307" s="15"/>
      <c r="AH307" s="15"/>
      <c r="AI307" s="15"/>
      <c r="AJ307" s="15"/>
      <c r="AK307" s="5"/>
    </row>
    <row r="308" spans="1:37" x14ac:dyDescent="0.25">
      <c r="A308" s="13" t="s">
        <v>21</v>
      </c>
      <c r="B308" t="e">
        <f t="shared" ref="B308:B371" si="169">FIND($B$2,A308)</f>
        <v>#VALUE!</v>
      </c>
      <c r="C308" t="e">
        <f t="shared" ref="C308:C371" si="170">FIND($C$2,A308)</f>
        <v>#VALUE!</v>
      </c>
      <c r="D308" t="e">
        <f t="shared" ref="D308:D371" si="171">IFERROR(B308,C308)</f>
        <v>#VALUE!</v>
      </c>
      <c r="E308">
        <f t="shared" ref="E308:E371" si="172">LEN(A308)</f>
        <v>26</v>
      </c>
      <c r="F308" s="1" t="str">
        <f t="shared" si="167"/>
        <v/>
      </c>
      <c r="G308" s="1" t="str">
        <f t="shared" si="168"/>
        <v/>
      </c>
      <c r="H308" s="1" t="str">
        <f t="shared" ref="H308:H371" si="173">TEXT(F308,"00")&amp;":"&amp;TEXT(G308,"00")</f>
        <v>:</v>
      </c>
      <c r="I308">
        <f t="shared" ref="I308:I371" si="174">IFERROR(FIND("Ruta",A308),0)</f>
        <v>0</v>
      </c>
      <c r="J308" s="3">
        <f t="shared" ref="J308:J371" si="175">I308+J307</f>
        <v>13</v>
      </c>
      <c r="K308" s="3">
        <f t="shared" ref="K308:K371" si="176">IF(AND(ISNUMBER(G309)),1,0)</f>
        <v>0</v>
      </c>
      <c r="L308" s="3">
        <f t="shared" ref="L308:L371" si="177">IF(I308=1,0,L307+K308+T308)</f>
        <v>1</v>
      </c>
      <c r="M308" s="3">
        <f t="shared" ref="M308:M371" si="178">J308*100+L308</f>
        <v>1301</v>
      </c>
      <c r="N308" t="str">
        <f t="shared" ref="N308:N371" si="179">IF($J308,A308,IF(I308=1,A308,""))</f>
        <v>Opel Planta en Figueruelas</v>
      </c>
      <c r="O308" s="3" t="str">
        <f t="shared" ref="O308:O371" si="180">IF($K308,H309,"")</f>
        <v/>
      </c>
      <c r="S308" t="str">
        <f t="shared" ref="S308:S371" si="181">IF($K308,A310,IF(T308,A308,""))</f>
        <v/>
      </c>
      <c r="T308" s="36">
        <f t="shared" ref="T308:T371" si="182">IF(AND(NOT(ISNUMBER(D307)),NOT(ISNUMBER(D308)),NOT(ISNUMBER(D309)),NOT(ISNUMBER(D310))),1,0)</f>
        <v>0</v>
      </c>
      <c r="AE308" s="5"/>
      <c r="AF308" s="5"/>
      <c r="AG308" s="15"/>
      <c r="AH308" s="15"/>
      <c r="AI308" s="15"/>
      <c r="AJ308" s="15"/>
      <c r="AK308" s="5"/>
    </row>
    <row r="309" spans="1:37" x14ac:dyDescent="0.25">
      <c r="A309" s="13" t="s">
        <v>186</v>
      </c>
      <c r="B309" t="e">
        <f t="shared" si="169"/>
        <v>#VALUE!</v>
      </c>
      <c r="C309">
        <f t="shared" si="170"/>
        <v>9</v>
      </c>
      <c r="D309">
        <f t="shared" si="171"/>
        <v>9</v>
      </c>
      <c r="E309">
        <f t="shared" si="172"/>
        <v>24</v>
      </c>
      <c r="F309" s="1" t="str">
        <f t="shared" si="167"/>
        <v/>
      </c>
      <c r="G309" s="1" t="str">
        <f t="shared" si="168"/>
        <v/>
      </c>
      <c r="H309" s="1" t="str">
        <f t="shared" si="173"/>
        <v>:</v>
      </c>
      <c r="I309">
        <f t="shared" si="174"/>
        <v>0</v>
      </c>
      <c r="J309" s="3">
        <f t="shared" si="175"/>
        <v>13</v>
      </c>
      <c r="K309" s="3">
        <f t="shared" si="176"/>
        <v>1</v>
      </c>
      <c r="L309" s="3">
        <f t="shared" si="177"/>
        <v>2</v>
      </c>
      <c r="M309" s="3">
        <f t="shared" si="178"/>
        <v>1302</v>
      </c>
      <c r="N309" t="str">
        <f t="shared" si="179"/>
        <v>C/ Orión, nº 8 (Pd. Bus)</v>
      </c>
      <c r="O309" s="3" t="str">
        <f t="shared" si="180"/>
        <v>06:56</v>
      </c>
      <c r="S309" t="str">
        <f t="shared" si="181"/>
        <v>Casetas: (frente urbanización Alameda)</v>
      </c>
      <c r="T309" s="36">
        <f t="shared" si="182"/>
        <v>0</v>
      </c>
      <c r="AE309" s="5"/>
      <c r="AF309" s="5"/>
      <c r="AG309" s="15"/>
      <c r="AH309" s="15"/>
      <c r="AI309" s="15"/>
      <c r="AJ309" s="15"/>
      <c r="AK309" s="5"/>
    </row>
    <row r="310" spans="1:37" x14ac:dyDescent="0.25">
      <c r="A310" s="13" t="s">
        <v>296</v>
      </c>
      <c r="B310">
        <f t="shared" si="169"/>
        <v>2</v>
      </c>
      <c r="C310" t="e">
        <f t="shared" si="170"/>
        <v>#VALUE!</v>
      </c>
      <c r="D310">
        <f t="shared" si="171"/>
        <v>2</v>
      </c>
      <c r="E310">
        <f t="shared" si="172"/>
        <v>4</v>
      </c>
      <c r="F310" s="1">
        <f t="shared" si="167"/>
        <v>6</v>
      </c>
      <c r="G310" s="1">
        <f t="shared" si="168"/>
        <v>56</v>
      </c>
      <c r="H310" s="1" t="str">
        <f t="shared" si="173"/>
        <v>06:56</v>
      </c>
      <c r="I310">
        <f t="shared" si="174"/>
        <v>0</v>
      </c>
      <c r="J310" s="3">
        <f t="shared" si="175"/>
        <v>13</v>
      </c>
      <c r="K310" s="3">
        <f t="shared" si="176"/>
        <v>0</v>
      </c>
      <c r="L310" s="3">
        <f t="shared" si="177"/>
        <v>2</v>
      </c>
      <c r="M310" s="3">
        <f t="shared" si="178"/>
        <v>1302</v>
      </c>
      <c r="N310" t="str">
        <f t="shared" si="179"/>
        <v>6'56</v>
      </c>
      <c r="O310" s="3" t="str">
        <f t="shared" si="180"/>
        <v/>
      </c>
      <c r="S310" t="str">
        <f t="shared" si="181"/>
        <v/>
      </c>
      <c r="T310" s="36">
        <f t="shared" si="182"/>
        <v>0</v>
      </c>
      <c r="AE310" s="5"/>
      <c r="AF310" s="5"/>
      <c r="AG310" s="15"/>
      <c r="AH310" s="15"/>
      <c r="AI310" s="15"/>
      <c r="AJ310" s="15"/>
      <c r="AK310" s="5"/>
    </row>
    <row r="311" spans="1:37" x14ac:dyDescent="0.25">
      <c r="A311" s="13" t="s">
        <v>238</v>
      </c>
      <c r="B311" t="e">
        <f t="shared" si="169"/>
        <v>#VALUE!</v>
      </c>
      <c r="C311" t="e">
        <f t="shared" si="170"/>
        <v>#VALUE!</v>
      </c>
      <c r="D311" t="e">
        <f t="shared" si="171"/>
        <v>#VALUE!</v>
      </c>
      <c r="E311">
        <f t="shared" si="172"/>
        <v>38</v>
      </c>
      <c r="F311" s="1" t="str">
        <f t="shared" si="167"/>
        <v/>
      </c>
      <c r="G311" s="1" t="str">
        <f t="shared" si="168"/>
        <v/>
      </c>
      <c r="H311" s="1" t="str">
        <f t="shared" si="173"/>
        <v>:</v>
      </c>
      <c r="I311">
        <f t="shared" si="174"/>
        <v>0</v>
      </c>
      <c r="J311" s="3">
        <f t="shared" si="175"/>
        <v>13</v>
      </c>
      <c r="K311" s="3">
        <f t="shared" si="176"/>
        <v>0</v>
      </c>
      <c r="L311" s="3">
        <f t="shared" si="177"/>
        <v>2</v>
      </c>
      <c r="M311" s="3">
        <f t="shared" si="178"/>
        <v>1302</v>
      </c>
      <c r="N311" t="str">
        <f t="shared" si="179"/>
        <v>Casetas: (frente urbanización Alameda)</v>
      </c>
      <c r="O311" s="3" t="str">
        <f t="shared" si="180"/>
        <v/>
      </c>
      <c r="S311" t="str">
        <f t="shared" si="181"/>
        <v/>
      </c>
      <c r="T311" s="36">
        <f t="shared" si="182"/>
        <v>0</v>
      </c>
      <c r="AE311" s="5"/>
      <c r="AF311" s="5"/>
      <c r="AG311" s="15"/>
      <c r="AH311" s="15"/>
      <c r="AI311" s="15"/>
      <c r="AJ311" s="15"/>
      <c r="AK311" s="5"/>
    </row>
    <row r="312" spans="1:37" x14ac:dyDescent="0.25">
      <c r="A312" s="13" t="s">
        <v>337</v>
      </c>
      <c r="B312" t="e">
        <f t="shared" si="169"/>
        <v>#VALUE!</v>
      </c>
      <c r="C312">
        <f t="shared" si="170"/>
        <v>17</v>
      </c>
      <c r="D312">
        <f t="shared" si="171"/>
        <v>17</v>
      </c>
      <c r="E312">
        <f t="shared" si="172"/>
        <v>44</v>
      </c>
      <c r="F312" s="1" t="str">
        <f t="shared" si="167"/>
        <v/>
      </c>
      <c r="G312" s="1" t="str">
        <f t="shared" si="168"/>
        <v/>
      </c>
      <c r="H312" s="1" t="str">
        <f t="shared" si="173"/>
        <v>:</v>
      </c>
      <c r="I312">
        <f t="shared" si="174"/>
        <v>0</v>
      </c>
      <c r="J312" s="3">
        <f t="shared" si="175"/>
        <v>13</v>
      </c>
      <c r="K312" s="3">
        <f t="shared" si="176"/>
        <v>1</v>
      </c>
      <c r="L312" s="3">
        <f t="shared" si="177"/>
        <v>3</v>
      </c>
      <c r="M312" s="3">
        <f t="shared" si="178"/>
        <v>1303</v>
      </c>
      <c r="N312" t="str">
        <f t="shared" si="179"/>
        <v>C/ Alberto Magno, nº 21 (esq. Centro Civico)</v>
      </c>
      <c r="O312" s="3" t="str">
        <f t="shared" si="180"/>
        <v>06:58</v>
      </c>
      <c r="S312" t="str">
        <f t="shared" si="181"/>
        <v>Casetas (frente nº 52)</v>
      </c>
      <c r="T312" s="36">
        <f t="shared" si="182"/>
        <v>0</v>
      </c>
      <c r="AE312" s="5"/>
      <c r="AF312" s="5"/>
      <c r="AG312" s="15"/>
      <c r="AH312" s="15"/>
      <c r="AI312" s="15"/>
      <c r="AJ312" s="15"/>
      <c r="AK312" s="5"/>
    </row>
    <row r="313" spans="1:37" x14ac:dyDescent="0.25">
      <c r="A313" s="13" t="s">
        <v>298</v>
      </c>
      <c r="B313">
        <f t="shared" si="169"/>
        <v>2</v>
      </c>
      <c r="C313" t="e">
        <f t="shared" si="170"/>
        <v>#VALUE!</v>
      </c>
      <c r="D313">
        <f t="shared" si="171"/>
        <v>2</v>
      </c>
      <c r="E313">
        <f t="shared" si="172"/>
        <v>4</v>
      </c>
      <c r="F313" s="1">
        <f t="shared" si="167"/>
        <v>6</v>
      </c>
      <c r="G313" s="1">
        <f t="shared" si="168"/>
        <v>58</v>
      </c>
      <c r="H313" s="1" t="str">
        <f t="shared" si="173"/>
        <v>06:58</v>
      </c>
      <c r="I313">
        <f t="shared" si="174"/>
        <v>0</v>
      </c>
      <c r="J313" s="3">
        <f t="shared" si="175"/>
        <v>13</v>
      </c>
      <c r="K313" s="3">
        <f t="shared" si="176"/>
        <v>0</v>
      </c>
      <c r="L313" s="3">
        <f t="shared" si="177"/>
        <v>3</v>
      </c>
      <c r="M313" s="3">
        <f t="shared" si="178"/>
        <v>1303</v>
      </c>
      <c r="N313" t="str">
        <f t="shared" si="179"/>
        <v>6'58</v>
      </c>
      <c r="O313" s="3" t="str">
        <f t="shared" si="180"/>
        <v/>
      </c>
      <c r="S313" t="str">
        <f t="shared" si="181"/>
        <v/>
      </c>
      <c r="T313" s="36">
        <f t="shared" si="182"/>
        <v>0</v>
      </c>
      <c r="AE313" s="5"/>
      <c r="AF313" s="5"/>
      <c r="AG313" s="15"/>
      <c r="AH313" s="15"/>
      <c r="AI313" s="15"/>
      <c r="AJ313" s="15"/>
      <c r="AK313" s="5"/>
    </row>
    <row r="314" spans="1:37" x14ac:dyDescent="0.25">
      <c r="A314" s="13" t="s">
        <v>243</v>
      </c>
      <c r="B314" t="e">
        <f t="shared" si="169"/>
        <v>#VALUE!</v>
      </c>
      <c r="C314" t="e">
        <f t="shared" si="170"/>
        <v>#VALUE!</v>
      </c>
      <c r="D314" t="e">
        <f t="shared" si="171"/>
        <v>#VALUE!</v>
      </c>
      <c r="E314">
        <f t="shared" si="172"/>
        <v>22</v>
      </c>
      <c r="F314" s="1" t="str">
        <f t="shared" si="167"/>
        <v/>
      </c>
      <c r="G314" s="1" t="str">
        <f t="shared" si="168"/>
        <v/>
      </c>
      <c r="H314" s="1" t="str">
        <f t="shared" si="173"/>
        <v>:</v>
      </c>
      <c r="I314">
        <f t="shared" si="174"/>
        <v>0</v>
      </c>
      <c r="J314" s="3">
        <f t="shared" si="175"/>
        <v>13</v>
      </c>
      <c r="K314" s="3">
        <f t="shared" si="176"/>
        <v>0</v>
      </c>
      <c r="L314" s="3">
        <f t="shared" si="177"/>
        <v>3</v>
      </c>
      <c r="M314" s="3">
        <f t="shared" si="178"/>
        <v>1303</v>
      </c>
      <c r="N314" t="str">
        <f t="shared" si="179"/>
        <v>Casetas (frente nº 52)</v>
      </c>
      <c r="O314" s="3" t="str">
        <f t="shared" si="180"/>
        <v/>
      </c>
      <c r="S314" t="str">
        <f t="shared" si="181"/>
        <v/>
      </c>
      <c r="T314" s="36">
        <f t="shared" si="182"/>
        <v>0</v>
      </c>
      <c r="AE314" s="5"/>
      <c r="AF314" s="5"/>
      <c r="AG314" s="15"/>
      <c r="AH314" s="15"/>
      <c r="AI314" s="15"/>
      <c r="AJ314" s="15"/>
      <c r="AK314" s="5"/>
    </row>
    <row r="315" spans="1:37" x14ac:dyDescent="0.25">
      <c r="A315" s="13" t="s">
        <v>188</v>
      </c>
      <c r="B315" t="e">
        <f t="shared" si="169"/>
        <v>#VALUE!</v>
      </c>
      <c r="C315">
        <f t="shared" si="170"/>
        <v>17</v>
      </c>
      <c r="D315">
        <f t="shared" si="171"/>
        <v>17</v>
      </c>
      <c r="E315">
        <f t="shared" si="172"/>
        <v>33</v>
      </c>
      <c r="F315" s="1" t="str">
        <f t="shared" si="167"/>
        <v/>
      </c>
      <c r="G315" s="1" t="str">
        <f t="shared" si="168"/>
        <v/>
      </c>
      <c r="H315" s="1" t="str">
        <f t="shared" si="173"/>
        <v>:</v>
      </c>
      <c r="I315">
        <f t="shared" si="174"/>
        <v>0</v>
      </c>
      <c r="J315" s="3">
        <f t="shared" si="175"/>
        <v>13</v>
      </c>
      <c r="K315" s="3">
        <f t="shared" si="176"/>
        <v>1</v>
      </c>
      <c r="L315" s="3">
        <f t="shared" si="177"/>
        <v>4</v>
      </c>
      <c r="M315" s="3">
        <f t="shared" si="178"/>
        <v>1304</v>
      </c>
      <c r="N315" t="str">
        <f t="shared" si="179"/>
        <v>Lagos de Coronas, nº 39 (Pd. Bus)</v>
      </c>
      <c r="O315" s="3" t="str">
        <f t="shared" si="180"/>
        <v>07:00</v>
      </c>
      <c r="S315" t="str">
        <f t="shared" si="181"/>
        <v>Casetas (frente C/ Canteras)</v>
      </c>
      <c r="T315" s="36">
        <f t="shared" si="182"/>
        <v>0</v>
      </c>
      <c r="AE315" s="5"/>
      <c r="AF315" s="5"/>
      <c r="AG315" s="15"/>
      <c r="AH315" s="15"/>
      <c r="AI315" s="15"/>
      <c r="AJ315" s="15"/>
      <c r="AK315" s="5"/>
    </row>
    <row r="316" spans="1:37" x14ac:dyDescent="0.25">
      <c r="A316" s="13" t="s">
        <v>300</v>
      </c>
      <c r="B316">
        <f t="shared" si="169"/>
        <v>2</v>
      </c>
      <c r="C316" t="e">
        <f t="shared" si="170"/>
        <v>#VALUE!</v>
      </c>
      <c r="D316">
        <f t="shared" si="171"/>
        <v>2</v>
      </c>
      <c r="E316">
        <f t="shared" si="172"/>
        <v>4</v>
      </c>
      <c r="F316" s="1">
        <f t="shared" si="167"/>
        <v>7</v>
      </c>
      <c r="G316" s="1">
        <f t="shared" si="168"/>
        <v>0</v>
      </c>
      <c r="H316" s="1" t="str">
        <f t="shared" si="173"/>
        <v>07:00</v>
      </c>
      <c r="I316">
        <f t="shared" si="174"/>
        <v>0</v>
      </c>
      <c r="J316" s="3">
        <f t="shared" si="175"/>
        <v>13</v>
      </c>
      <c r="K316" s="3">
        <f t="shared" si="176"/>
        <v>0</v>
      </c>
      <c r="L316" s="3">
        <f t="shared" si="177"/>
        <v>4</v>
      </c>
      <c r="M316" s="3">
        <f t="shared" si="178"/>
        <v>1304</v>
      </c>
      <c r="N316" t="str">
        <f t="shared" si="179"/>
        <v>7'00</v>
      </c>
      <c r="O316" s="3" t="str">
        <f t="shared" si="180"/>
        <v/>
      </c>
      <c r="S316" t="str">
        <f t="shared" si="181"/>
        <v/>
      </c>
      <c r="T316" s="36">
        <f t="shared" si="182"/>
        <v>0</v>
      </c>
      <c r="AE316" s="5"/>
      <c r="AF316" s="5"/>
      <c r="AG316" s="15"/>
      <c r="AH316" s="15"/>
      <c r="AI316" s="15"/>
      <c r="AJ316" s="15"/>
      <c r="AK316" s="5"/>
    </row>
    <row r="317" spans="1:37" x14ac:dyDescent="0.25">
      <c r="A317" s="13" t="s">
        <v>253</v>
      </c>
      <c r="B317" t="e">
        <f t="shared" si="169"/>
        <v>#VALUE!</v>
      </c>
      <c r="C317" t="e">
        <f t="shared" si="170"/>
        <v>#VALUE!</v>
      </c>
      <c r="D317" t="e">
        <f t="shared" si="171"/>
        <v>#VALUE!</v>
      </c>
      <c r="E317">
        <f t="shared" si="172"/>
        <v>28</v>
      </c>
      <c r="F317" s="1" t="str">
        <f t="shared" si="167"/>
        <v/>
      </c>
      <c r="G317" s="1" t="str">
        <f t="shared" si="168"/>
        <v/>
      </c>
      <c r="H317" s="1" t="str">
        <f t="shared" si="173"/>
        <v>:</v>
      </c>
      <c r="I317">
        <f t="shared" si="174"/>
        <v>0</v>
      </c>
      <c r="J317" s="3">
        <f t="shared" si="175"/>
        <v>13</v>
      </c>
      <c r="K317" s="3">
        <f t="shared" si="176"/>
        <v>0</v>
      </c>
      <c r="L317" s="3">
        <f t="shared" si="177"/>
        <v>4</v>
      </c>
      <c r="M317" s="3">
        <f t="shared" si="178"/>
        <v>1304</v>
      </c>
      <c r="N317" t="str">
        <f t="shared" si="179"/>
        <v>Casetas (frente C/ Canteras)</v>
      </c>
      <c r="O317" s="3" t="str">
        <f t="shared" si="180"/>
        <v/>
      </c>
      <c r="S317" t="str">
        <f t="shared" si="181"/>
        <v/>
      </c>
      <c r="T317" s="36">
        <f t="shared" si="182"/>
        <v>0</v>
      </c>
      <c r="AE317" s="5"/>
      <c r="AF317" s="5"/>
      <c r="AG317" s="15"/>
      <c r="AH317" s="15"/>
      <c r="AI317" s="15"/>
      <c r="AJ317" s="15"/>
      <c r="AK317" s="5"/>
    </row>
    <row r="318" spans="1:37" x14ac:dyDescent="0.25">
      <c r="A318" s="13" t="s">
        <v>190</v>
      </c>
      <c r="B318" t="e">
        <f t="shared" si="169"/>
        <v>#VALUE!</v>
      </c>
      <c r="C318" t="e">
        <f t="shared" si="170"/>
        <v>#VALUE!</v>
      </c>
      <c r="D318" t="e">
        <f t="shared" si="171"/>
        <v>#VALUE!</v>
      </c>
      <c r="E318">
        <f t="shared" si="172"/>
        <v>41</v>
      </c>
      <c r="F318" s="1" t="str">
        <f t="shared" si="167"/>
        <v/>
      </c>
      <c r="G318" s="1" t="str">
        <f t="shared" si="168"/>
        <v/>
      </c>
      <c r="H318" s="1" t="str">
        <f t="shared" si="173"/>
        <v>:</v>
      </c>
      <c r="I318">
        <f t="shared" si="174"/>
        <v>0</v>
      </c>
      <c r="J318" s="3">
        <f t="shared" si="175"/>
        <v>13</v>
      </c>
      <c r="K318" s="3">
        <f t="shared" si="176"/>
        <v>1</v>
      </c>
      <c r="L318" s="3">
        <f t="shared" si="177"/>
        <v>5</v>
      </c>
      <c r="M318" s="3">
        <f t="shared" si="178"/>
        <v>1305</v>
      </c>
      <c r="N318" t="str">
        <f t="shared" si="179"/>
        <v>Lagos de Coronas (frente nº 14 - Pd. Bus)</v>
      </c>
      <c r="O318" s="3" t="str">
        <f t="shared" si="180"/>
        <v>07:01</v>
      </c>
      <c r="S318" t="str">
        <f t="shared" si="181"/>
        <v>Ctra. Logroño (Casetas: frente Chocolates Lacasa - Pd. Bus)</v>
      </c>
      <c r="T318" s="36">
        <f t="shared" si="182"/>
        <v>0</v>
      </c>
      <c r="AE318" s="5"/>
      <c r="AF318" s="5"/>
      <c r="AG318" s="15"/>
      <c r="AH318" s="15"/>
      <c r="AI318" s="15"/>
      <c r="AJ318" s="15"/>
      <c r="AK318" s="5"/>
    </row>
    <row r="319" spans="1:37" x14ac:dyDescent="0.25">
      <c r="A319" s="13" t="s">
        <v>326</v>
      </c>
      <c r="B319">
        <f t="shared" si="169"/>
        <v>2</v>
      </c>
      <c r="C319" t="e">
        <f t="shared" si="170"/>
        <v>#VALUE!</v>
      </c>
      <c r="D319">
        <f t="shared" si="171"/>
        <v>2</v>
      </c>
      <c r="E319">
        <f t="shared" si="172"/>
        <v>4</v>
      </c>
      <c r="F319" s="1">
        <f t="shared" si="167"/>
        <v>7</v>
      </c>
      <c r="G319" s="1">
        <f t="shared" si="168"/>
        <v>1</v>
      </c>
      <c r="H319" s="1" t="str">
        <f t="shared" si="173"/>
        <v>07:01</v>
      </c>
      <c r="I319">
        <f t="shared" si="174"/>
        <v>0</v>
      </c>
      <c r="J319" s="3">
        <f t="shared" si="175"/>
        <v>13</v>
      </c>
      <c r="K319" s="3">
        <f t="shared" si="176"/>
        <v>0</v>
      </c>
      <c r="L319" s="3">
        <f t="shared" si="177"/>
        <v>5</v>
      </c>
      <c r="M319" s="3">
        <f t="shared" si="178"/>
        <v>1305</v>
      </c>
      <c r="N319" t="str">
        <f t="shared" si="179"/>
        <v>7'01</v>
      </c>
      <c r="O319" s="3" t="str">
        <f t="shared" si="180"/>
        <v/>
      </c>
      <c r="S319" t="str">
        <f t="shared" si="181"/>
        <v/>
      </c>
      <c r="T319" s="36">
        <f t="shared" si="182"/>
        <v>0</v>
      </c>
      <c r="AE319" s="5"/>
      <c r="AF319" s="5"/>
      <c r="AG319" s="15"/>
      <c r="AH319" s="15"/>
      <c r="AI319" s="15"/>
      <c r="AJ319" s="15"/>
      <c r="AK319" s="5"/>
    </row>
    <row r="320" spans="1:37" x14ac:dyDescent="0.25">
      <c r="A320" s="13" t="s">
        <v>258</v>
      </c>
      <c r="B320" t="e">
        <f t="shared" si="169"/>
        <v>#VALUE!</v>
      </c>
      <c r="C320" t="e">
        <f t="shared" si="170"/>
        <v>#VALUE!</v>
      </c>
      <c r="D320" t="e">
        <f t="shared" si="171"/>
        <v>#VALUE!</v>
      </c>
      <c r="E320">
        <f t="shared" si="172"/>
        <v>59</v>
      </c>
      <c r="F320" s="1" t="str">
        <f t="shared" si="167"/>
        <v/>
      </c>
      <c r="G320" s="1" t="str">
        <f t="shared" si="168"/>
        <v/>
      </c>
      <c r="H320" s="1" t="str">
        <f t="shared" si="173"/>
        <v>:</v>
      </c>
      <c r="I320">
        <f t="shared" si="174"/>
        <v>0</v>
      </c>
      <c r="J320" s="3">
        <f t="shared" si="175"/>
        <v>13</v>
      </c>
      <c r="K320" s="3">
        <f t="shared" si="176"/>
        <v>0</v>
      </c>
      <c r="L320" s="3">
        <f t="shared" si="177"/>
        <v>5</v>
      </c>
      <c r="M320" s="3">
        <f t="shared" si="178"/>
        <v>1305</v>
      </c>
      <c r="N320" t="str">
        <f t="shared" si="179"/>
        <v>Ctra. Logroño (Casetas: frente Chocolates Lacasa - Pd. Bus)</v>
      </c>
      <c r="O320" s="3" t="str">
        <f t="shared" si="180"/>
        <v/>
      </c>
      <c r="S320" t="str">
        <f t="shared" si="181"/>
        <v/>
      </c>
      <c r="T320" s="36">
        <f t="shared" si="182"/>
        <v>0</v>
      </c>
      <c r="AE320" s="5"/>
      <c r="AF320" s="5"/>
      <c r="AG320" s="15"/>
      <c r="AH320" s="15"/>
      <c r="AI320" s="15"/>
      <c r="AJ320" s="15"/>
      <c r="AK320" s="5"/>
    </row>
    <row r="321" spans="1:37" x14ac:dyDescent="0.25">
      <c r="A321" s="13" t="s">
        <v>192</v>
      </c>
      <c r="B321" t="e">
        <f t="shared" si="169"/>
        <v>#VALUE!</v>
      </c>
      <c r="C321">
        <f t="shared" si="170"/>
        <v>17</v>
      </c>
      <c r="D321">
        <f t="shared" si="171"/>
        <v>17</v>
      </c>
      <c r="E321">
        <f t="shared" si="172"/>
        <v>46</v>
      </c>
      <c r="F321" s="1" t="str">
        <f t="shared" si="167"/>
        <v/>
      </c>
      <c r="G321" s="1" t="str">
        <f t="shared" si="168"/>
        <v/>
      </c>
      <c r="H321" s="1" t="str">
        <f t="shared" si="173"/>
        <v>:</v>
      </c>
      <c r="I321">
        <f t="shared" si="174"/>
        <v>0</v>
      </c>
      <c r="J321" s="3">
        <f t="shared" si="175"/>
        <v>13</v>
      </c>
      <c r="K321" s="3">
        <f t="shared" si="176"/>
        <v>1</v>
      </c>
      <c r="L321" s="3">
        <f t="shared" si="177"/>
        <v>6</v>
      </c>
      <c r="M321" s="3">
        <f t="shared" si="178"/>
        <v>1306</v>
      </c>
      <c r="N321" t="str">
        <f t="shared" si="179"/>
        <v>Camino del Pilón, nº 122 (Bantierra - Pd. Bus)</v>
      </c>
      <c r="O321" s="3" t="str">
        <f t="shared" si="180"/>
        <v>07:04</v>
      </c>
      <c r="S321" t="str">
        <f t="shared" si="181"/>
        <v>Camino del Pilón, nº 135 Pd. Bus)</v>
      </c>
      <c r="T321" s="36">
        <f t="shared" si="182"/>
        <v>0</v>
      </c>
      <c r="AE321" s="5"/>
      <c r="AF321" s="5"/>
      <c r="AG321" s="15"/>
      <c r="AH321" s="15"/>
      <c r="AI321" s="15"/>
      <c r="AJ321" s="15"/>
      <c r="AK321" s="5"/>
    </row>
    <row r="322" spans="1:37" x14ac:dyDescent="0.25">
      <c r="A322" s="13" t="s">
        <v>304</v>
      </c>
      <c r="B322">
        <f t="shared" si="169"/>
        <v>2</v>
      </c>
      <c r="C322" t="e">
        <f t="shared" si="170"/>
        <v>#VALUE!</v>
      </c>
      <c r="D322">
        <f t="shared" si="171"/>
        <v>2</v>
      </c>
      <c r="E322">
        <f t="shared" si="172"/>
        <v>4</v>
      </c>
      <c r="F322" s="1">
        <f t="shared" si="167"/>
        <v>7</v>
      </c>
      <c r="G322" s="1">
        <f t="shared" si="168"/>
        <v>4</v>
      </c>
      <c r="H322" s="1" t="str">
        <f t="shared" si="173"/>
        <v>07:04</v>
      </c>
      <c r="I322">
        <f t="shared" si="174"/>
        <v>0</v>
      </c>
      <c r="J322" s="3">
        <f t="shared" si="175"/>
        <v>13</v>
      </c>
      <c r="K322" s="3">
        <f t="shared" si="176"/>
        <v>0</v>
      </c>
      <c r="L322" s="3">
        <f t="shared" si="177"/>
        <v>6</v>
      </c>
      <c r="M322" s="3">
        <f t="shared" si="178"/>
        <v>1306</v>
      </c>
      <c r="N322" t="str">
        <f t="shared" si="179"/>
        <v>7'04</v>
      </c>
      <c r="O322" s="3" t="str">
        <f t="shared" si="180"/>
        <v/>
      </c>
      <c r="S322" t="str">
        <f t="shared" si="181"/>
        <v/>
      </c>
      <c r="T322" s="36">
        <f t="shared" si="182"/>
        <v>0</v>
      </c>
      <c r="AE322" s="5"/>
      <c r="AF322" s="5"/>
      <c r="AG322" s="15"/>
      <c r="AH322" s="15"/>
      <c r="AI322" s="15"/>
      <c r="AJ322" s="15"/>
      <c r="AK322" s="5"/>
    </row>
    <row r="323" spans="1:37" x14ac:dyDescent="0.25">
      <c r="A323" s="13" t="s">
        <v>338</v>
      </c>
      <c r="B323" t="e">
        <f t="shared" si="169"/>
        <v>#VALUE!</v>
      </c>
      <c r="C323">
        <f t="shared" si="170"/>
        <v>17</v>
      </c>
      <c r="D323">
        <f t="shared" si="171"/>
        <v>17</v>
      </c>
      <c r="E323">
        <f t="shared" si="172"/>
        <v>33</v>
      </c>
      <c r="F323" s="1" t="str">
        <f t="shared" si="167"/>
        <v/>
      </c>
      <c r="G323" s="1" t="str">
        <f t="shared" si="168"/>
        <v/>
      </c>
      <c r="H323" s="1" t="str">
        <f t="shared" si="173"/>
        <v>:</v>
      </c>
      <c r="I323">
        <f t="shared" si="174"/>
        <v>0</v>
      </c>
      <c r="J323" s="3">
        <f t="shared" si="175"/>
        <v>13</v>
      </c>
      <c r="K323" s="3">
        <f t="shared" si="176"/>
        <v>0</v>
      </c>
      <c r="L323" s="3">
        <f t="shared" si="177"/>
        <v>6</v>
      </c>
      <c r="M323" s="3">
        <f t="shared" si="178"/>
        <v>1306</v>
      </c>
      <c r="N323" t="str">
        <f t="shared" si="179"/>
        <v>Camino del Pilón, nº 135 Pd. Bus)</v>
      </c>
      <c r="O323" s="3" t="str">
        <f t="shared" si="180"/>
        <v/>
      </c>
      <c r="S323" t="str">
        <f t="shared" si="181"/>
        <v/>
      </c>
      <c r="T323" s="36">
        <f t="shared" si="182"/>
        <v>0</v>
      </c>
      <c r="AE323" s="5"/>
      <c r="AF323" s="5"/>
      <c r="AG323" s="15"/>
      <c r="AH323" s="15"/>
      <c r="AI323" s="15"/>
      <c r="AJ323" s="15"/>
      <c r="AK323" s="5"/>
    </row>
    <row r="324" spans="1:37" x14ac:dyDescent="0.25">
      <c r="A324" s="13" t="s">
        <v>234</v>
      </c>
      <c r="B324" t="e">
        <f t="shared" si="169"/>
        <v>#VALUE!</v>
      </c>
      <c r="C324" t="e">
        <f t="shared" si="170"/>
        <v>#VALUE!</v>
      </c>
      <c r="D324" t="e">
        <f t="shared" si="171"/>
        <v>#VALUE!</v>
      </c>
      <c r="E324">
        <f t="shared" si="172"/>
        <v>52</v>
      </c>
      <c r="F324" s="1" t="str">
        <f t="shared" ref="F324:F387" si="183">IFERROR(VALUE(LEFT($A324,$D324-1)),"")</f>
        <v/>
      </c>
      <c r="G324" s="1" t="str">
        <f t="shared" ref="G324:G387" si="184">IFERROR(VALUE(RIGHT($A324,$E324-$D324)),"")</f>
        <v/>
      </c>
      <c r="H324" s="1" t="str">
        <f t="shared" si="173"/>
        <v>:</v>
      </c>
      <c r="I324">
        <f t="shared" si="174"/>
        <v>0</v>
      </c>
      <c r="J324" s="3">
        <f t="shared" si="175"/>
        <v>13</v>
      </c>
      <c r="K324" s="3">
        <f t="shared" si="176"/>
        <v>1</v>
      </c>
      <c r="L324" s="3">
        <f t="shared" si="177"/>
        <v>7</v>
      </c>
      <c r="M324" s="3">
        <f t="shared" si="178"/>
        <v>1307</v>
      </c>
      <c r="N324" t="str">
        <f t="shared" si="179"/>
        <v>Ctra. Logroño (Casetas: Chocolates Lacasa - Pd. Bus)</v>
      </c>
      <c r="O324" s="3" t="str">
        <f t="shared" si="180"/>
        <v>07:13</v>
      </c>
      <c r="S324" t="str">
        <f t="shared" si="181"/>
        <v>Lagos de Coronas ( nº 14 - Pd. Bus)</v>
      </c>
      <c r="T324" s="36">
        <f t="shared" si="182"/>
        <v>0</v>
      </c>
      <c r="AE324" s="5"/>
      <c r="AF324" s="5"/>
      <c r="AG324" s="15"/>
      <c r="AH324" s="15"/>
      <c r="AI324" s="15"/>
      <c r="AJ324" s="15"/>
      <c r="AK324" s="5"/>
    </row>
    <row r="325" spans="1:37" x14ac:dyDescent="0.25">
      <c r="A325" s="13" t="s">
        <v>339</v>
      </c>
      <c r="B325">
        <f t="shared" si="169"/>
        <v>2</v>
      </c>
      <c r="C325" t="e">
        <f t="shared" si="170"/>
        <v>#VALUE!</v>
      </c>
      <c r="D325">
        <f t="shared" si="171"/>
        <v>2</v>
      </c>
      <c r="E325">
        <f t="shared" si="172"/>
        <v>4</v>
      </c>
      <c r="F325" s="1">
        <f t="shared" si="183"/>
        <v>7</v>
      </c>
      <c r="G325" s="1">
        <f t="shared" si="184"/>
        <v>13</v>
      </c>
      <c r="H325" s="1" t="str">
        <f t="shared" si="173"/>
        <v>07:13</v>
      </c>
      <c r="I325">
        <f t="shared" si="174"/>
        <v>0</v>
      </c>
      <c r="J325" s="3">
        <f t="shared" si="175"/>
        <v>13</v>
      </c>
      <c r="K325" s="3">
        <f t="shared" si="176"/>
        <v>0</v>
      </c>
      <c r="L325" s="3">
        <f t="shared" si="177"/>
        <v>7</v>
      </c>
      <c r="M325" s="3">
        <f t="shared" si="178"/>
        <v>1307</v>
      </c>
      <c r="N325" t="str">
        <f t="shared" si="179"/>
        <v>7'13</v>
      </c>
      <c r="O325" s="3" t="str">
        <f t="shared" si="180"/>
        <v/>
      </c>
      <c r="S325" t="str">
        <f t="shared" si="181"/>
        <v/>
      </c>
      <c r="T325" s="36">
        <f t="shared" si="182"/>
        <v>0</v>
      </c>
      <c r="AE325" s="5"/>
      <c r="AF325" s="5"/>
      <c r="AG325" s="15"/>
      <c r="AH325" s="15"/>
      <c r="AI325" s="15"/>
      <c r="AJ325" s="15"/>
      <c r="AK325" s="5"/>
    </row>
    <row r="326" spans="1:37" x14ac:dyDescent="0.25">
      <c r="A326" s="13" t="s">
        <v>189</v>
      </c>
      <c r="B326" t="e">
        <f t="shared" si="169"/>
        <v>#VALUE!</v>
      </c>
      <c r="C326" t="e">
        <f t="shared" si="170"/>
        <v>#VALUE!</v>
      </c>
      <c r="D326" t="e">
        <f t="shared" si="171"/>
        <v>#VALUE!</v>
      </c>
      <c r="E326">
        <f t="shared" si="172"/>
        <v>35</v>
      </c>
      <c r="F326" s="1" t="str">
        <f t="shared" si="183"/>
        <v/>
      </c>
      <c r="G326" s="1" t="str">
        <f t="shared" si="184"/>
        <v/>
      </c>
      <c r="H326" s="1" t="str">
        <f t="shared" si="173"/>
        <v>:</v>
      </c>
      <c r="I326">
        <f t="shared" si="174"/>
        <v>0</v>
      </c>
      <c r="J326" s="3">
        <f t="shared" si="175"/>
        <v>13</v>
      </c>
      <c r="K326" s="3">
        <f t="shared" si="176"/>
        <v>0</v>
      </c>
      <c r="L326" s="3">
        <f t="shared" si="177"/>
        <v>7</v>
      </c>
      <c r="M326" s="3">
        <f t="shared" si="178"/>
        <v>1307</v>
      </c>
      <c r="N326" t="str">
        <f t="shared" si="179"/>
        <v>Lagos de Coronas ( nº 14 - Pd. Bus)</v>
      </c>
      <c r="O326" s="3" t="str">
        <f t="shared" si="180"/>
        <v/>
      </c>
      <c r="S326" t="str">
        <f t="shared" si="181"/>
        <v/>
      </c>
      <c r="T326" s="36">
        <f t="shared" si="182"/>
        <v>0</v>
      </c>
      <c r="AE326" s="5"/>
      <c r="AF326" s="5"/>
      <c r="AG326" s="15"/>
      <c r="AH326" s="15"/>
      <c r="AI326" s="15"/>
      <c r="AJ326" s="15"/>
      <c r="AK326" s="5"/>
    </row>
    <row r="327" spans="1:37" x14ac:dyDescent="0.25">
      <c r="A327" s="13" t="s">
        <v>239</v>
      </c>
      <c r="B327" t="e">
        <f t="shared" si="169"/>
        <v>#VALUE!</v>
      </c>
      <c r="C327" t="e">
        <f t="shared" si="170"/>
        <v>#VALUE!</v>
      </c>
      <c r="D327" t="e">
        <f t="shared" si="171"/>
        <v>#VALUE!</v>
      </c>
      <c r="E327">
        <f t="shared" si="172"/>
        <v>30</v>
      </c>
      <c r="F327" s="1" t="str">
        <f t="shared" si="183"/>
        <v/>
      </c>
      <c r="G327" s="1" t="str">
        <f t="shared" si="184"/>
        <v/>
      </c>
      <c r="H327" s="1" t="str">
        <f t="shared" si="173"/>
        <v>:</v>
      </c>
      <c r="I327">
        <f t="shared" si="174"/>
        <v>0</v>
      </c>
      <c r="J327" s="3">
        <f t="shared" si="175"/>
        <v>13</v>
      </c>
      <c r="K327" s="3">
        <f t="shared" si="176"/>
        <v>1</v>
      </c>
      <c r="L327" s="3">
        <f t="shared" si="177"/>
        <v>8</v>
      </c>
      <c r="M327" s="3">
        <f t="shared" si="178"/>
        <v>1308</v>
      </c>
      <c r="N327" t="str">
        <f t="shared" si="179"/>
        <v>Casetas: C/ Canteras (Pd. Bus)</v>
      </c>
      <c r="O327" s="3" t="str">
        <f t="shared" si="180"/>
        <v>07:14</v>
      </c>
      <c r="S327" t="str">
        <f t="shared" si="181"/>
        <v>Lagos de Coronas (frente nº 39 - Pd. Bus)</v>
      </c>
      <c r="T327" s="36">
        <f t="shared" si="182"/>
        <v>0</v>
      </c>
      <c r="AE327" s="5"/>
      <c r="AF327" s="5"/>
      <c r="AG327" s="15"/>
      <c r="AH327" s="15"/>
      <c r="AI327" s="15"/>
      <c r="AJ327" s="15"/>
      <c r="AK327" s="5"/>
    </row>
    <row r="328" spans="1:37" x14ac:dyDescent="0.25">
      <c r="A328" s="13" t="s">
        <v>324</v>
      </c>
      <c r="B328">
        <f t="shared" si="169"/>
        <v>2</v>
      </c>
      <c r="C328" t="e">
        <f t="shared" si="170"/>
        <v>#VALUE!</v>
      </c>
      <c r="D328">
        <f t="shared" si="171"/>
        <v>2</v>
      </c>
      <c r="E328">
        <f t="shared" si="172"/>
        <v>4</v>
      </c>
      <c r="F328" s="1">
        <f t="shared" si="183"/>
        <v>7</v>
      </c>
      <c r="G328" s="1">
        <f t="shared" si="184"/>
        <v>14</v>
      </c>
      <c r="H328" s="1" t="str">
        <f t="shared" si="173"/>
        <v>07:14</v>
      </c>
      <c r="I328">
        <f t="shared" si="174"/>
        <v>0</v>
      </c>
      <c r="J328" s="3">
        <f t="shared" si="175"/>
        <v>13</v>
      </c>
      <c r="K328" s="3">
        <f t="shared" si="176"/>
        <v>0</v>
      </c>
      <c r="L328" s="3">
        <f t="shared" si="177"/>
        <v>8</v>
      </c>
      <c r="M328" s="3">
        <f t="shared" si="178"/>
        <v>1308</v>
      </c>
      <c r="N328" t="str">
        <f t="shared" si="179"/>
        <v>7'14</v>
      </c>
      <c r="O328" s="3" t="str">
        <f t="shared" si="180"/>
        <v/>
      </c>
      <c r="S328" t="str">
        <f t="shared" si="181"/>
        <v/>
      </c>
      <c r="T328" s="36">
        <f t="shared" si="182"/>
        <v>0</v>
      </c>
      <c r="AE328" s="5"/>
      <c r="AF328" s="5"/>
      <c r="AG328" s="15"/>
      <c r="AH328" s="15"/>
      <c r="AI328" s="15"/>
      <c r="AJ328" s="15"/>
      <c r="AK328" s="5"/>
    </row>
    <row r="329" spans="1:37" x14ac:dyDescent="0.25">
      <c r="A329" s="13" t="s">
        <v>191</v>
      </c>
      <c r="B329" t="e">
        <f t="shared" si="169"/>
        <v>#VALUE!</v>
      </c>
      <c r="C329" t="e">
        <f t="shared" si="170"/>
        <v>#VALUE!</v>
      </c>
      <c r="D329" t="e">
        <f t="shared" si="171"/>
        <v>#VALUE!</v>
      </c>
      <c r="E329">
        <f t="shared" si="172"/>
        <v>41</v>
      </c>
      <c r="F329" s="1" t="str">
        <f t="shared" si="183"/>
        <v/>
      </c>
      <c r="G329" s="1" t="str">
        <f t="shared" si="184"/>
        <v/>
      </c>
      <c r="H329" s="1" t="str">
        <f t="shared" si="173"/>
        <v>:</v>
      </c>
      <c r="I329">
        <f t="shared" si="174"/>
        <v>0</v>
      </c>
      <c r="J329" s="3">
        <f t="shared" si="175"/>
        <v>13</v>
      </c>
      <c r="K329" s="3">
        <f t="shared" si="176"/>
        <v>0</v>
      </c>
      <c r="L329" s="3">
        <f t="shared" si="177"/>
        <v>8</v>
      </c>
      <c r="M329" s="3">
        <f t="shared" si="178"/>
        <v>1308</v>
      </c>
      <c r="N329" t="str">
        <f t="shared" si="179"/>
        <v>Lagos de Coronas (frente nº 39 - Pd. Bus)</v>
      </c>
      <c r="O329" s="3" t="str">
        <f t="shared" si="180"/>
        <v/>
      </c>
      <c r="S329" t="str">
        <f t="shared" si="181"/>
        <v/>
      </c>
      <c r="T329" s="36">
        <f t="shared" si="182"/>
        <v>0</v>
      </c>
      <c r="AE329" s="5"/>
      <c r="AF329" s="5"/>
      <c r="AG329" s="15"/>
      <c r="AH329" s="15"/>
      <c r="AI329" s="15"/>
      <c r="AJ329" s="15"/>
      <c r="AK329" s="5"/>
    </row>
    <row r="330" spans="1:37" x14ac:dyDescent="0.25">
      <c r="A330" s="13" t="s">
        <v>249</v>
      </c>
      <c r="B330" t="e">
        <f t="shared" si="169"/>
        <v>#VALUE!</v>
      </c>
      <c r="C330" t="e">
        <f t="shared" si="170"/>
        <v>#VALUE!</v>
      </c>
      <c r="D330" t="e">
        <f t="shared" si="171"/>
        <v>#VALUE!</v>
      </c>
      <c r="E330">
        <f t="shared" si="172"/>
        <v>41</v>
      </c>
      <c r="F330" s="1" t="str">
        <f t="shared" si="183"/>
        <v/>
      </c>
      <c r="G330" s="1" t="str">
        <f t="shared" si="184"/>
        <v/>
      </c>
      <c r="H330" s="1" t="str">
        <f t="shared" si="173"/>
        <v>:</v>
      </c>
      <c r="I330">
        <f t="shared" si="174"/>
        <v>0</v>
      </c>
      <c r="J330" s="3">
        <f t="shared" si="175"/>
        <v>13</v>
      </c>
      <c r="K330" s="3">
        <f t="shared" si="176"/>
        <v>1</v>
      </c>
      <c r="L330" s="3">
        <f t="shared" si="177"/>
        <v>9</v>
      </c>
      <c r="M330" s="3">
        <f t="shared" si="178"/>
        <v>1309</v>
      </c>
      <c r="N330" t="str">
        <f t="shared" si="179"/>
        <v>Casetas: centro nº 76 (Cuartel - Pd. Bus)</v>
      </c>
      <c r="O330" s="3" t="str">
        <f t="shared" si="180"/>
        <v>07:15</v>
      </c>
      <c r="S330" t="str">
        <f t="shared" si="181"/>
        <v>C/ Alberto Magno, nº 21 (esq. Centro Civico)</v>
      </c>
      <c r="T330" s="36">
        <f t="shared" si="182"/>
        <v>0</v>
      </c>
      <c r="AE330" s="5"/>
      <c r="AF330" s="5"/>
      <c r="AG330" s="15"/>
      <c r="AH330" s="15"/>
      <c r="AI330" s="15"/>
      <c r="AJ330" s="15"/>
      <c r="AK330" s="5"/>
    </row>
    <row r="331" spans="1:37" x14ac:dyDescent="0.25">
      <c r="A331" s="13" t="s">
        <v>340</v>
      </c>
      <c r="B331">
        <f t="shared" si="169"/>
        <v>2</v>
      </c>
      <c r="C331" t="e">
        <f t="shared" si="170"/>
        <v>#VALUE!</v>
      </c>
      <c r="D331">
        <f t="shared" si="171"/>
        <v>2</v>
      </c>
      <c r="E331">
        <f t="shared" si="172"/>
        <v>4</v>
      </c>
      <c r="F331" s="1">
        <f t="shared" si="183"/>
        <v>7</v>
      </c>
      <c r="G331" s="1">
        <f t="shared" si="184"/>
        <v>15</v>
      </c>
      <c r="H331" s="1" t="str">
        <f t="shared" si="173"/>
        <v>07:15</v>
      </c>
      <c r="I331">
        <f t="shared" si="174"/>
        <v>0</v>
      </c>
      <c r="J331" s="3">
        <f t="shared" si="175"/>
        <v>13</v>
      </c>
      <c r="K331" s="3">
        <f t="shared" si="176"/>
        <v>0</v>
      </c>
      <c r="L331" s="3">
        <f t="shared" si="177"/>
        <v>9</v>
      </c>
      <c r="M331" s="3">
        <f t="shared" si="178"/>
        <v>1309</v>
      </c>
      <c r="N331" t="str">
        <f t="shared" si="179"/>
        <v>7'15</v>
      </c>
      <c r="O331" s="3" t="str">
        <f t="shared" si="180"/>
        <v/>
      </c>
      <c r="S331" t="str">
        <f t="shared" si="181"/>
        <v/>
      </c>
      <c r="T331" s="36">
        <f t="shared" si="182"/>
        <v>0</v>
      </c>
      <c r="AE331" s="5"/>
      <c r="AF331" s="5"/>
      <c r="AG331" s="15"/>
      <c r="AH331" s="15"/>
      <c r="AI331" s="15"/>
      <c r="AJ331" s="15"/>
      <c r="AK331" s="5"/>
    </row>
    <row r="332" spans="1:37" x14ac:dyDescent="0.25">
      <c r="A332" s="13" t="s">
        <v>337</v>
      </c>
      <c r="B332" t="e">
        <f t="shared" si="169"/>
        <v>#VALUE!</v>
      </c>
      <c r="C332">
        <f t="shared" si="170"/>
        <v>17</v>
      </c>
      <c r="D332">
        <f t="shared" si="171"/>
        <v>17</v>
      </c>
      <c r="E332">
        <f t="shared" si="172"/>
        <v>44</v>
      </c>
      <c r="F332" s="1" t="str">
        <f t="shared" si="183"/>
        <v/>
      </c>
      <c r="G332" s="1" t="str">
        <f t="shared" si="184"/>
        <v/>
      </c>
      <c r="H332" s="1" t="str">
        <f t="shared" si="173"/>
        <v>:</v>
      </c>
      <c r="I332">
        <f t="shared" si="174"/>
        <v>0</v>
      </c>
      <c r="J332" s="3">
        <f t="shared" si="175"/>
        <v>13</v>
      </c>
      <c r="K332" s="3">
        <f t="shared" si="176"/>
        <v>0</v>
      </c>
      <c r="L332" s="3">
        <f t="shared" si="177"/>
        <v>9</v>
      </c>
      <c r="M332" s="3">
        <f t="shared" si="178"/>
        <v>1309</v>
      </c>
      <c r="N332" t="str">
        <f t="shared" si="179"/>
        <v>C/ Alberto Magno, nº 21 (esq. Centro Civico)</v>
      </c>
      <c r="O332" s="3" t="str">
        <f t="shared" si="180"/>
        <v/>
      </c>
      <c r="S332" t="str">
        <f t="shared" si="181"/>
        <v/>
      </c>
      <c r="T332" s="36">
        <f t="shared" si="182"/>
        <v>0</v>
      </c>
      <c r="AE332" s="5"/>
      <c r="AF332" s="5"/>
      <c r="AG332" s="15"/>
      <c r="AH332" s="15"/>
      <c r="AI332" s="15"/>
      <c r="AJ332" s="15"/>
      <c r="AK332" s="5"/>
    </row>
    <row r="333" spans="1:37" x14ac:dyDescent="0.25">
      <c r="A333" s="13" t="s">
        <v>254</v>
      </c>
      <c r="B333" t="e">
        <f t="shared" si="169"/>
        <v>#VALUE!</v>
      </c>
      <c r="C333" t="e">
        <f t="shared" si="170"/>
        <v>#VALUE!</v>
      </c>
      <c r="D333" t="e">
        <f t="shared" si="171"/>
        <v>#VALUE!</v>
      </c>
      <c r="E333">
        <f t="shared" si="172"/>
        <v>31</v>
      </c>
      <c r="F333" s="1" t="str">
        <f t="shared" si="183"/>
        <v/>
      </c>
      <c r="G333" s="1" t="str">
        <f t="shared" si="184"/>
        <v/>
      </c>
      <c r="H333" s="1" t="str">
        <f t="shared" si="173"/>
        <v>:</v>
      </c>
      <c r="I333">
        <f t="shared" si="174"/>
        <v>0</v>
      </c>
      <c r="J333" s="3">
        <f t="shared" si="175"/>
        <v>13</v>
      </c>
      <c r="K333" s="3">
        <f t="shared" si="176"/>
        <v>1</v>
      </c>
      <c r="L333" s="3">
        <f t="shared" si="177"/>
        <v>10</v>
      </c>
      <c r="M333" s="3">
        <f t="shared" si="178"/>
        <v>1310</v>
      </c>
      <c r="N333" t="str">
        <f t="shared" si="179"/>
        <v>Casetas: (urbanización Alameda)</v>
      </c>
      <c r="O333" s="3" t="str">
        <f t="shared" si="180"/>
        <v>07:16</v>
      </c>
      <c r="S333" t="str">
        <f t="shared" si="181"/>
        <v>Avda. Fca. Millán Serrano, 31-35 (frente C/ M.A. Blanco)</v>
      </c>
      <c r="T333" s="36">
        <f t="shared" si="182"/>
        <v>0</v>
      </c>
      <c r="AE333" s="5"/>
      <c r="AF333" s="5"/>
      <c r="AG333" s="15"/>
      <c r="AH333" s="15"/>
      <c r="AI333" s="15"/>
      <c r="AJ333" s="15"/>
      <c r="AK333" s="5"/>
    </row>
    <row r="334" spans="1:37" x14ac:dyDescent="0.25">
      <c r="A334" s="13" t="s">
        <v>341</v>
      </c>
      <c r="B334">
        <f t="shared" si="169"/>
        <v>2</v>
      </c>
      <c r="C334" t="e">
        <f t="shared" si="170"/>
        <v>#VALUE!</v>
      </c>
      <c r="D334">
        <f t="shared" si="171"/>
        <v>2</v>
      </c>
      <c r="E334">
        <f t="shared" si="172"/>
        <v>4</v>
      </c>
      <c r="F334" s="1">
        <f t="shared" si="183"/>
        <v>7</v>
      </c>
      <c r="G334" s="1">
        <f t="shared" si="184"/>
        <v>16</v>
      </c>
      <c r="H334" s="1" t="str">
        <f t="shared" si="173"/>
        <v>07:16</v>
      </c>
      <c r="I334">
        <f t="shared" si="174"/>
        <v>0</v>
      </c>
      <c r="J334" s="3">
        <f t="shared" si="175"/>
        <v>13</v>
      </c>
      <c r="K334" s="3">
        <f t="shared" si="176"/>
        <v>0</v>
      </c>
      <c r="L334" s="3">
        <f t="shared" si="177"/>
        <v>10</v>
      </c>
      <c r="M334" s="3">
        <f t="shared" si="178"/>
        <v>1310</v>
      </c>
      <c r="N334" t="str">
        <f t="shared" si="179"/>
        <v>7'16</v>
      </c>
      <c r="O334" s="3" t="str">
        <f t="shared" si="180"/>
        <v/>
      </c>
      <c r="S334" t="str">
        <f t="shared" si="181"/>
        <v/>
      </c>
      <c r="T334" s="36">
        <f t="shared" si="182"/>
        <v>0</v>
      </c>
      <c r="AE334" s="5"/>
      <c r="AF334" s="5"/>
      <c r="AG334" s="15"/>
      <c r="AH334" s="15"/>
      <c r="AI334" s="15"/>
      <c r="AJ334" s="15"/>
      <c r="AK334" s="5"/>
    </row>
    <row r="335" spans="1:37" x14ac:dyDescent="0.25">
      <c r="A335" s="13" t="s">
        <v>336</v>
      </c>
      <c r="B335" t="e">
        <f t="shared" si="169"/>
        <v>#VALUE!</v>
      </c>
      <c r="C335">
        <f t="shared" si="170"/>
        <v>26</v>
      </c>
      <c r="D335">
        <f t="shared" si="171"/>
        <v>26</v>
      </c>
      <c r="E335">
        <f t="shared" si="172"/>
        <v>56</v>
      </c>
      <c r="F335" s="1" t="str">
        <f t="shared" si="183"/>
        <v/>
      </c>
      <c r="G335" s="1" t="str">
        <f t="shared" si="184"/>
        <v/>
      </c>
      <c r="H335" s="1" t="str">
        <f t="shared" si="173"/>
        <v>:</v>
      </c>
      <c r="I335">
        <f t="shared" si="174"/>
        <v>0</v>
      </c>
      <c r="J335" s="3">
        <f t="shared" si="175"/>
        <v>13</v>
      </c>
      <c r="K335" s="3">
        <f t="shared" si="176"/>
        <v>0</v>
      </c>
      <c r="L335" s="3">
        <f t="shared" si="177"/>
        <v>10</v>
      </c>
      <c r="M335" s="3">
        <f t="shared" si="178"/>
        <v>1310</v>
      </c>
      <c r="N335" t="str">
        <f t="shared" si="179"/>
        <v>Avda. Fca. Millán Serrano, 31-35 (frente C/ M.A. Blanco)</v>
      </c>
      <c r="O335" s="3" t="str">
        <f t="shared" si="180"/>
        <v/>
      </c>
      <c r="S335" t="str">
        <f t="shared" si="181"/>
        <v/>
      </c>
      <c r="T335" s="36">
        <f t="shared" si="182"/>
        <v>0</v>
      </c>
      <c r="AE335" s="5"/>
      <c r="AF335" s="5"/>
      <c r="AG335" s="15"/>
      <c r="AH335" s="15"/>
      <c r="AI335" s="15"/>
      <c r="AJ335" s="15"/>
      <c r="AK335" s="5"/>
    </row>
    <row r="336" spans="1:37" x14ac:dyDescent="0.25">
      <c r="A336" s="13" t="s">
        <v>21</v>
      </c>
      <c r="B336" t="e">
        <f t="shared" si="169"/>
        <v>#VALUE!</v>
      </c>
      <c r="C336" t="e">
        <f t="shared" si="170"/>
        <v>#VALUE!</v>
      </c>
      <c r="D336" t="e">
        <f t="shared" si="171"/>
        <v>#VALUE!</v>
      </c>
      <c r="E336">
        <f t="shared" si="172"/>
        <v>26</v>
      </c>
      <c r="F336" s="1" t="str">
        <f t="shared" si="183"/>
        <v/>
      </c>
      <c r="G336" s="1" t="str">
        <f t="shared" si="184"/>
        <v/>
      </c>
      <c r="H336" s="1" t="str">
        <f t="shared" si="173"/>
        <v>:</v>
      </c>
      <c r="I336">
        <f t="shared" si="174"/>
        <v>0</v>
      </c>
      <c r="J336" s="3">
        <f t="shared" si="175"/>
        <v>13</v>
      </c>
      <c r="K336" s="3">
        <f t="shared" si="176"/>
        <v>1</v>
      </c>
      <c r="L336" s="3">
        <f t="shared" si="177"/>
        <v>11</v>
      </c>
      <c r="M336" s="3">
        <f t="shared" si="178"/>
        <v>1311</v>
      </c>
      <c r="N336" t="str">
        <f t="shared" si="179"/>
        <v>Opel Planta en Figueruelas</v>
      </c>
      <c r="O336" s="3" t="str">
        <f t="shared" si="180"/>
        <v>07:30</v>
      </c>
      <c r="S336" t="str">
        <f t="shared" si="181"/>
        <v>C/ Orión, nº 8 (Pd. Bus)</v>
      </c>
      <c r="T336" s="36">
        <f t="shared" si="182"/>
        <v>0</v>
      </c>
      <c r="AE336" s="5"/>
      <c r="AF336" s="5"/>
      <c r="AG336" s="15"/>
      <c r="AH336" s="15"/>
      <c r="AI336" s="15"/>
      <c r="AJ336" s="15"/>
      <c r="AK336" s="5"/>
    </row>
    <row r="337" spans="1:37" x14ac:dyDescent="0.25">
      <c r="A337" s="13" t="s">
        <v>308</v>
      </c>
      <c r="B337">
        <f t="shared" si="169"/>
        <v>2</v>
      </c>
      <c r="C337" t="e">
        <f t="shared" si="170"/>
        <v>#VALUE!</v>
      </c>
      <c r="D337">
        <f t="shared" si="171"/>
        <v>2</v>
      </c>
      <c r="E337">
        <f t="shared" si="172"/>
        <v>4</v>
      </c>
      <c r="F337" s="1">
        <f t="shared" si="183"/>
        <v>7</v>
      </c>
      <c r="G337" s="1">
        <f t="shared" si="184"/>
        <v>30</v>
      </c>
      <c r="H337" s="1" t="str">
        <f t="shared" si="173"/>
        <v>07:30</v>
      </c>
      <c r="I337">
        <f t="shared" si="174"/>
        <v>0</v>
      </c>
      <c r="J337" s="3">
        <f t="shared" si="175"/>
        <v>13</v>
      </c>
      <c r="K337" s="3">
        <f t="shared" si="176"/>
        <v>0</v>
      </c>
      <c r="L337" s="3">
        <f t="shared" si="177"/>
        <v>11</v>
      </c>
      <c r="M337" s="3">
        <f t="shared" si="178"/>
        <v>1311</v>
      </c>
      <c r="N337" t="str">
        <f t="shared" si="179"/>
        <v>7'30</v>
      </c>
      <c r="O337" s="3" t="str">
        <f t="shared" si="180"/>
        <v/>
      </c>
      <c r="S337" t="str">
        <f t="shared" si="181"/>
        <v/>
      </c>
      <c r="T337" s="36">
        <f t="shared" si="182"/>
        <v>0</v>
      </c>
      <c r="AE337" s="5"/>
      <c r="AF337" s="5"/>
      <c r="AG337" s="15"/>
      <c r="AH337" s="15"/>
      <c r="AI337" s="15"/>
      <c r="AJ337" s="15"/>
      <c r="AK337" s="5"/>
    </row>
    <row r="338" spans="1:37" x14ac:dyDescent="0.25">
      <c r="A338" s="13" t="s">
        <v>186</v>
      </c>
      <c r="B338" t="e">
        <f t="shared" si="169"/>
        <v>#VALUE!</v>
      </c>
      <c r="C338">
        <f t="shared" si="170"/>
        <v>9</v>
      </c>
      <c r="D338">
        <f t="shared" si="171"/>
        <v>9</v>
      </c>
      <c r="E338">
        <f t="shared" si="172"/>
        <v>24</v>
      </c>
      <c r="F338" s="1" t="str">
        <f t="shared" si="183"/>
        <v/>
      </c>
      <c r="G338" s="1" t="str">
        <f t="shared" si="184"/>
        <v/>
      </c>
      <c r="H338" s="1" t="str">
        <f t="shared" si="173"/>
        <v>:</v>
      </c>
      <c r="I338">
        <f t="shared" si="174"/>
        <v>0</v>
      </c>
      <c r="J338" s="3">
        <f t="shared" si="175"/>
        <v>13</v>
      </c>
      <c r="K338" s="3">
        <f t="shared" si="176"/>
        <v>0</v>
      </c>
      <c r="L338" s="3">
        <f t="shared" si="177"/>
        <v>11</v>
      </c>
      <c r="M338" s="3">
        <f t="shared" si="178"/>
        <v>1311</v>
      </c>
      <c r="N338" t="str">
        <f t="shared" si="179"/>
        <v>C/ Orión, nº 8 (Pd. Bus)</v>
      </c>
      <c r="O338" s="3" t="str">
        <f t="shared" si="180"/>
        <v/>
      </c>
      <c r="S338" t="str">
        <f t="shared" si="181"/>
        <v/>
      </c>
      <c r="T338" s="36">
        <f t="shared" si="182"/>
        <v>0</v>
      </c>
      <c r="AE338" s="5"/>
      <c r="AF338" s="5"/>
      <c r="AG338" s="15"/>
      <c r="AH338" s="15"/>
      <c r="AI338" s="15"/>
      <c r="AJ338" s="15"/>
      <c r="AK338" s="5"/>
    </row>
    <row r="339" spans="1:37" x14ac:dyDescent="0.25">
      <c r="A339" s="13" t="s">
        <v>654</v>
      </c>
      <c r="B339" t="e">
        <f t="shared" si="169"/>
        <v>#VALUE!</v>
      </c>
      <c r="C339" t="e">
        <f t="shared" si="170"/>
        <v>#VALUE!</v>
      </c>
      <c r="D339" t="e">
        <f t="shared" si="171"/>
        <v>#VALUE!</v>
      </c>
      <c r="E339">
        <f t="shared" si="172"/>
        <v>10</v>
      </c>
      <c r="F339" s="1" t="str">
        <f t="shared" si="183"/>
        <v/>
      </c>
      <c r="G339" s="1" t="str">
        <f t="shared" si="184"/>
        <v/>
      </c>
      <c r="H339" s="1" t="str">
        <f t="shared" si="173"/>
        <v>:</v>
      </c>
      <c r="I339">
        <f t="shared" si="174"/>
        <v>1</v>
      </c>
      <c r="J339" s="3">
        <f t="shared" si="175"/>
        <v>14</v>
      </c>
      <c r="K339" s="3">
        <f t="shared" si="176"/>
        <v>0</v>
      </c>
      <c r="L339" s="3">
        <f t="shared" si="177"/>
        <v>0</v>
      </c>
      <c r="M339" s="3">
        <f t="shared" si="178"/>
        <v>1400</v>
      </c>
      <c r="N339" t="str">
        <f t="shared" si="179"/>
        <v>Ruta 14/16</v>
      </c>
      <c r="O339" s="3" t="str">
        <f t="shared" si="180"/>
        <v/>
      </c>
      <c r="S339" t="str">
        <f t="shared" si="181"/>
        <v/>
      </c>
      <c r="T339" s="36">
        <f t="shared" si="182"/>
        <v>0</v>
      </c>
      <c r="AE339" s="5"/>
      <c r="AF339" s="5"/>
      <c r="AG339" s="15"/>
      <c r="AH339" s="15"/>
      <c r="AI339" s="15"/>
      <c r="AJ339" s="15"/>
      <c r="AK339" s="5"/>
    </row>
    <row r="340" spans="1:37" x14ac:dyDescent="0.25">
      <c r="A340" s="13" t="s">
        <v>219</v>
      </c>
      <c r="B340" t="e">
        <f t="shared" si="169"/>
        <v>#VALUE!</v>
      </c>
      <c r="C340">
        <f t="shared" si="170"/>
        <v>16</v>
      </c>
      <c r="D340">
        <f t="shared" si="171"/>
        <v>16</v>
      </c>
      <c r="E340">
        <f t="shared" si="172"/>
        <v>32</v>
      </c>
      <c r="F340" s="1" t="str">
        <f t="shared" si="183"/>
        <v/>
      </c>
      <c r="G340" s="1" t="str">
        <f t="shared" si="184"/>
        <v/>
      </c>
      <c r="H340" s="1" t="str">
        <f t="shared" si="173"/>
        <v>:</v>
      </c>
      <c r="I340">
        <f t="shared" si="174"/>
        <v>0</v>
      </c>
      <c r="J340" s="3">
        <f t="shared" si="175"/>
        <v>14</v>
      </c>
      <c r="K340" s="3">
        <f t="shared" si="176"/>
        <v>1</v>
      </c>
      <c r="L340" s="3">
        <f t="shared" si="177"/>
        <v>1</v>
      </c>
      <c r="M340" s="3">
        <f t="shared" si="178"/>
        <v>1401</v>
      </c>
      <c r="N340" t="str">
        <f t="shared" si="179"/>
        <v>Cesáreo Alierta, nº 22 (Pd. Bus)</v>
      </c>
      <c r="O340" s="3" t="str">
        <f t="shared" si="180"/>
        <v>06:55</v>
      </c>
      <c r="S340" t="str">
        <f t="shared" si="181"/>
        <v>Opel Planta en Figueruelas</v>
      </c>
      <c r="T340" s="36">
        <f t="shared" si="182"/>
        <v>0</v>
      </c>
      <c r="AE340" s="5"/>
      <c r="AF340" s="5"/>
      <c r="AG340" s="15"/>
      <c r="AH340" s="15"/>
      <c r="AI340" s="15"/>
      <c r="AJ340" s="15"/>
      <c r="AK340" s="5"/>
    </row>
    <row r="341" spans="1:37" x14ac:dyDescent="0.25">
      <c r="A341" s="13" t="s">
        <v>321</v>
      </c>
      <c r="B341">
        <f t="shared" si="169"/>
        <v>2</v>
      </c>
      <c r="C341" t="e">
        <f t="shared" si="170"/>
        <v>#VALUE!</v>
      </c>
      <c r="D341">
        <f t="shared" si="171"/>
        <v>2</v>
      </c>
      <c r="E341">
        <f t="shared" si="172"/>
        <v>4</v>
      </c>
      <c r="F341" s="1">
        <f t="shared" si="183"/>
        <v>6</v>
      </c>
      <c r="G341" s="1">
        <f t="shared" si="184"/>
        <v>55</v>
      </c>
      <c r="H341" s="1" t="str">
        <f t="shared" si="173"/>
        <v>06:55</v>
      </c>
      <c r="I341">
        <f t="shared" si="174"/>
        <v>0</v>
      </c>
      <c r="J341" s="3">
        <f t="shared" si="175"/>
        <v>14</v>
      </c>
      <c r="K341" s="3">
        <f t="shared" si="176"/>
        <v>0</v>
      </c>
      <c r="L341" s="3">
        <f t="shared" si="177"/>
        <v>1</v>
      </c>
      <c r="M341" s="3">
        <f t="shared" si="178"/>
        <v>1401</v>
      </c>
      <c r="N341" t="str">
        <f t="shared" si="179"/>
        <v>6'55</v>
      </c>
      <c r="O341" s="3" t="str">
        <f t="shared" si="180"/>
        <v/>
      </c>
      <c r="S341" t="str">
        <f t="shared" si="181"/>
        <v/>
      </c>
      <c r="T341" s="36">
        <f t="shared" si="182"/>
        <v>0</v>
      </c>
      <c r="AE341" s="5"/>
      <c r="AF341" s="5"/>
      <c r="AG341" s="15"/>
      <c r="AH341" s="15"/>
      <c r="AI341" s="15"/>
      <c r="AJ341" s="15"/>
      <c r="AK341" s="5"/>
    </row>
    <row r="342" spans="1:37" x14ac:dyDescent="0.25">
      <c r="A342" s="13" t="s">
        <v>21</v>
      </c>
      <c r="B342" t="e">
        <f t="shared" si="169"/>
        <v>#VALUE!</v>
      </c>
      <c r="C342" t="e">
        <f t="shared" si="170"/>
        <v>#VALUE!</v>
      </c>
      <c r="D342" t="e">
        <f t="shared" si="171"/>
        <v>#VALUE!</v>
      </c>
      <c r="E342">
        <f t="shared" si="172"/>
        <v>26</v>
      </c>
      <c r="F342" s="1" t="str">
        <f t="shared" si="183"/>
        <v/>
      </c>
      <c r="G342" s="1" t="str">
        <f t="shared" si="184"/>
        <v/>
      </c>
      <c r="H342" s="1" t="str">
        <f t="shared" si="173"/>
        <v>:</v>
      </c>
      <c r="I342">
        <f t="shared" si="174"/>
        <v>0</v>
      </c>
      <c r="J342" s="3">
        <f t="shared" si="175"/>
        <v>14</v>
      </c>
      <c r="K342" s="3">
        <f t="shared" si="176"/>
        <v>0</v>
      </c>
      <c r="L342" s="3">
        <f t="shared" si="177"/>
        <v>1</v>
      </c>
      <c r="M342" s="3">
        <f t="shared" si="178"/>
        <v>1401</v>
      </c>
      <c r="N342" t="str">
        <f t="shared" si="179"/>
        <v>Opel Planta en Figueruelas</v>
      </c>
      <c r="O342" s="3" t="str">
        <f t="shared" si="180"/>
        <v/>
      </c>
      <c r="S342" t="str">
        <f t="shared" si="181"/>
        <v/>
      </c>
      <c r="T342" s="36">
        <f t="shared" si="182"/>
        <v>0</v>
      </c>
      <c r="AE342" s="5"/>
      <c r="AF342" s="5"/>
      <c r="AG342" s="15"/>
      <c r="AH342" s="15"/>
      <c r="AI342" s="15"/>
      <c r="AJ342" s="15"/>
      <c r="AK342" s="5"/>
    </row>
    <row r="343" spans="1:37" x14ac:dyDescent="0.25">
      <c r="A343" s="13" t="s">
        <v>220</v>
      </c>
      <c r="B343" t="e">
        <f t="shared" si="169"/>
        <v>#VALUE!</v>
      </c>
      <c r="C343" t="e">
        <f t="shared" si="170"/>
        <v>#VALUE!</v>
      </c>
      <c r="D343" t="e">
        <f t="shared" si="171"/>
        <v>#VALUE!</v>
      </c>
      <c r="E343">
        <f t="shared" si="172"/>
        <v>50</v>
      </c>
      <c r="F343" s="1" t="str">
        <f t="shared" si="183"/>
        <v/>
      </c>
      <c r="G343" s="1" t="str">
        <f t="shared" si="184"/>
        <v/>
      </c>
      <c r="H343" s="1" t="str">
        <f t="shared" si="173"/>
        <v>:</v>
      </c>
      <c r="I343">
        <f t="shared" si="174"/>
        <v>0</v>
      </c>
      <c r="J343" s="3">
        <f t="shared" si="175"/>
        <v>14</v>
      </c>
      <c r="K343" s="3">
        <f t="shared" si="176"/>
        <v>1</v>
      </c>
      <c r="L343" s="3">
        <f t="shared" si="177"/>
        <v>2</v>
      </c>
      <c r="M343" s="3">
        <f t="shared" si="178"/>
        <v>1402</v>
      </c>
      <c r="N343" t="str">
        <f t="shared" si="179"/>
        <v>Cº de las Torres (Pza. Dr. A.Schweitzer - Pd. Bus)</v>
      </c>
      <c r="O343" s="3" t="str">
        <f t="shared" si="180"/>
        <v>06:57</v>
      </c>
      <c r="S343" t="str">
        <f t="shared" si="181"/>
        <v>Cesáreo Alierta, nº 22 (Pd. Bus)</v>
      </c>
      <c r="T343" s="36">
        <f t="shared" si="182"/>
        <v>0</v>
      </c>
      <c r="AE343" s="5"/>
      <c r="AF343" s="5"/>
      <c r="AG343" s="15"/>
      <c r="AH343" s="15"/>
      <c r="AI343" s="15"/>
      <c r="AJ343" s="15"/>
      <c r="AK343" s="5"/>
    </row>
    <row r="344" spans="1:37" x14ac:dyDescent="0.25">
      <c r="A344" s="13" t="s">
        <v>322</v>
      </c>
      <c r="B344">
        <f t="shared" si="169"/>
        <v>2</v>
      </c>
      <c r="C344" t="e">
        <f t="shared" si="170"/>
        <v>#VALUE!</v>
      </c>
      <c r="D344">
        <f t="shared" si="171"/>
        <v>2</v>
      </c>
      <c r="E344">
        <f t="shared" si="172"/>
        <v>4</v>
      </c>
      <c r="F344" s="1">
        <f t="shared" si="183"/>
        <v>6</v>
      </c>
      <c r="G344" s="1">
        <f t="shared" si="184"/>
        <v>57</v>
      </c>
      <c r="H344" s="1" t="str">
        <f t="shared" si="173"/>
        <v>06:57</v>
      </c>
      <c r="I344">
        <f t="shared" si="174"/>
        <v>0</v>
      </c>
      <c r="J344" s="3">
        <f t="shared" si="175"/>
        <v>14</v>
      </c>
      <c r="K344" s="3">
        <f t="shared" si="176"/>
        <v>0</v>
      </c>
      <c r="L344" s="3">
        <f t="shared" si="177"/>
        <v>2</v>
      </c>
      <c r="M344" s="3">
        <f t="shared" si="178"/>
        <v>1402</v>
      </c>
      <c r="N344" t="str">
        <f t="shared" si="179"/>
        <v>6'57</v>
      </c>
      <c r="O344" s="3" t="str">
        <f t="shared" si="180"/>
        <v/>
      </c>
      <c r="S344" t="str">
        <f t="shared" si="181"/>
        <v/>
      </c>
      <c r="T344" s="36">
        <f t="shared" si="182"/>
        <v>0</v>
      </c>
      <c r="AE344" s="5"/>
      <c r="AF344" s="5"/>
      <c r="AG344" s="15"/>
      <c r="AH344" s="15"/>
      <c r="AI344" s="15"/>
      <c r="AJ344" s="15"/>
      <c r="AK344" s="5"/>
    </row>
    <row r="345" spans="1:37" x14ac:dyDescent="0.25">
      <c r="A345" s="13" t="s">
        <v>219</v>
      </c>
      <c r="B345" t="e">
        <f t="shared" si="169"/>
        <v>#VALUE!</v>
      </c>
      <c r="C345">
        <f t="shared" si="170"/>
        <v>16</v>
      </c>
      <c r="D345">
        <f t="shared" si="171"/>
        <v>16</v>
      </c>
      <c r="E345">
        <f t="shared" si="172"/>
        <v>32</v>
      </c>
      <c r="F345" s="1" t="str">
        <f t="shared" si="183"/>
        <v/>
      </c>
      <c r="G345" s="1" t="str">
        <f t="shared" si="184"/>
        <v/>
      </c>
      <c r="H345" s="1" t="str">
        <f t="shared" si="173"/>
        <v>:</v>
      </c>
      <c r="I345">
        <f t="shared" si="174"/>
        <v>0</v>
      </c>
      <c r="J345" s="3">
        <f t="shared" si="175"/>
        <v>14</v>
      </c>
      <c r="K345" s="3">
        <f t="shared" si="176"/>
        <v>0</v>
      </c>
      <c r="L345" s="3">
        <f t="shared" si="177"/>
        <v>2</v>
      </c>
      <c r="M345" s="3">
        <f t="shared" si="178"/>
        <v>1402</v>
      </c>
      <c r="N345" t="str">
        <f t="shared" si="179"/>
        <v>Cesáreo Alierta, nº 22 (Pd. Bus)</v>
      </c>
      <c r="O345" s="3" t="str">
        <f t="shared" si="180"/>
        <v/>
      </c>
      <c r="S345" t="str">
        <f t="shared" si="181"/>
        <v/>
      </c>
      <c r="T345" s="36">
        <f t="shared" si="182"/>
        <v>0</v>
      </c>
      <c r="AE345" s="5"/>
      <c r="AF345" s="5"/>
      <c r="AG345" s="15"/>
      <c r="AH345" s="15"/>
      <c r="AI345" s="15"/>
      <c r="AJ345" s="15"/>
      <c r="AK345" s="5"/>
    </row>
    <row r="346" spans="1:37" x14ac:dyDescent="0.25">
      <c r="A346" s="13" t="s">
        <v>221</v>
      </c>
      <c r="B346" t="e">
        <f t="shared" si="169"/>
        <v>#VALUE!</v>
      </c>
      <c r="C346">
        <f t="shared" si="170"/>
        <v>13</v>
      </c>
      <c r="D346">
        <f t="shared" si="171"/>
        <v>13</v>
      </c>
      <c r="E346">
        <f t="shared" si="172"/>
        <v>29</v>
      </c>
      <c r="F346" s="1" t="str">
        <f t="shared" si="183"/>
        <v/>
      </c>
      <c r="G346" s="1" t="str">
        <f t="shared" si="184"/>
        <v/>
      </c>
      <c r="H346" s="1" t="str">
        <f t="shared" si="173"/>
        <v>:</v>
      </c>
      <c r="I346">
        <f t="shared" si="174"/>
        <v>0</v>
      </c>
      <c r="J346" s="3">
        <f t="shared" si="175"/>
        <v>14</v>
      </c>
      <c r="K346" s="3">
        <f t="shared" si="176"/>
        <v>1</v>
      </c>
      <c r="L346" s="3">
        <f t="shared" si="177"/>
        <v>3</v>
      </c>
      <c r="M346" s="3">
        <f t="shared" si="178"/>
        <v>1403</v>
      </c>
      <c r="N346" t="str">
        <f t="shared" si="179"/>
        <v>Avenida Goya, nº 66 (Pd. Bus)</v>
      </c>
      <c r="O346" s="3" t="str">
        <f t="shared" si="180"/>
        <v>06:59</v>
      </c>
      <c r="S346" t="str">
        <f t="shared" si="181"/>
        <v>Cº de las Torres (Pza. Dr. A.Schweitzer - Pd. Bus)</v>
      </c>
      <c r="T346" s="36">
        <f t="shared" si="182"/>
        <v>0</v>
      </c>
      <c r="AE346" s="5"/>
      <c r="AF346" s="5"/>
      <c r="AG346" s="15"/>
      <c r="AH346" s="15"/>
      <c r="AI346" s="15"/>
      <c r="AJ346" s="15"/>
      <c r="AK346" s="5"/>
    </row>
    <row r="347" spans="1:37" x14ac:dyDescent="0.25">
      <c r="A347" s="13" t="s">
        <v>325</v>
      </c>
      <c r="B347">
        <f t="shared" si="169"/>
        <v>2</v>
      </c>
      <c r="C347" t="e">
        <f t="shared" si="170"/>
        <v>#VALUE!</v>
      </c>
      <c r="D347">
        <f t="shared" si="171"/>
        <v>2</v>
      </c>
      <c r="E347">
        <f t="shared" si="172"/>
        <v>4</v>
      </c>
      <c r="F347" s="1">
        <f t="shared" si="183"/>
        <v>6</v>
      </c>
      <c r="G347" s="1">
        <f t="shared" si="184"/>
        <v>59</v>
      </c>
      <c r="H347" s="1" t="str">
        <f t="shared" si="173"/>
        <v>06:59</v>
      </c>
      <c r="I347">
        <f t="shared" si="174"/>
        <v>0</v>
      </c>
      <c r="J347" s="3">
        <f t="shared" si="175"/>
        <v>14</v>
      </c>
      <c r="K347" s="3">
        <f t="shared" si="176"/>
        <v>0</v>
      </c>
      <c r="L347" s="3">
        <f t="shared" si="177"/>
        <v>3</v>
      </c>
      <c r="M347" s="3">
        <f t="shared" si="178"/>
        <v>1403</v>
      </c>
      <c r="N347" t="str">
        <f t="shared" si="179"/>
        <v>6'59</v>
      </c>
      <c r="O347" s="3" t="str">
        <f t="shared" si="180"/>
        <v/>
      </c>
      <c r="S347" t="str">
        <f t="shared" si="181"/>
        <v/>
      </c>
      <c r="T347" s="36">
        <f t="shared" si="182"/>
        <v>0</v>
      </c>
      <c r="AE347" s="5"/>
      <c r="AF347" s="5"/>
      <c r="AG347" s="15"/>
      <c r="AH347" s="15"/>
      <c r="AI347" s="15"/>
      <c r="AJ347" s="15"/>
      <c r="AK347" s="5"/>
    </row>
    <row r="348" spans="1:37" x14ac:dyDescent="0.25">
      <c r="A348" s="13" t="s">
        <v>220</v>
      </c>
      <c r="B348" t="e">
        <f t="shared" si="169"/>
        <v>#VALUE!</v>
      </c>
      <c r="C348" t="e">
        <f t="shared" si="170"/>
        <v>#VALUE!</v>
      </c>
      <c r="D348" t="e">
        <f t="shared" si="171"/>
        <v>#VALUE!</v>
      </c>
      <c r="E348">
        <f t="shared" si="172"/>
        <v>50</v>
      </c>
      <c r="F348" s="1" t="str">
        <f t="shared" si="183"/>
        <v/>
      </c>
      <c r="G348" s="1" t="str">
        <f t="shared" si="184"/>
        <v/>
      </c>
      <c r="H348" s="1" t="str">
        <f t="shared" si="173"/>
        <v>:</v>
      </c>
      <c r="I348">
        <f t="shared" si="174"/>
        <v>0</v>
      </c>
      <c r="J348" s="3">
        <f t="shared" si="175"/>
        <v>14</v>
      </c>
      <c r="K348" s="3">
        <f t="shared" si="176"/>
        <v>0</v>
      </c>
      <c r="L348" s="3">
        <f t="shared" si="177"/>
        <v>3</v>
      </c>
      <c r="M348" s="3">
        <f t="shared" si="178"/>
        <v>1403</v>
      </c>
      <c r="N348" t="str">
        <f t="shared" si="179"/>
        <v>Cº de las Torres (Pza. Dr. A.Schweitzer - Pd. Bus)</v>
      </c>
      <c r="O348" s="3" t="str">
        <f t="shared" si="180"/>
        <v/>
      </c>
      <c r="S348" t="str">
        <f t="shared" si="181"/>
        <v/>
      </c>
      <c r="T348" s="36">
        <f t="shared" si="182"/>
        <v>0</v>
      </c>
      <c r="AE348" s="5"/>
      <c r="AF348" s="5"/>
      <c r="AG348" s="15"/>
      <c r="AH348" s="15"/>
      <c r="AI348" s="15"/>
      <c r="AJ348" s="15"/>
      <c r="AK348" s="5"/>
    </row>
    <row r="349" spans="1:37" x14ac:dyDescent="0.25">
      <c r="A349" s="13" t="s">
        <v>222</v>
      </c>
      <c r="B349" t="e">
        <f t="shared" si="169"/>
        <v>#VALUE!</v>
      </c>
      <c r="C349">
        <f t="shared" si="170"/>
        <v>13</v>
      </c>
      <c r="D349">
        <f t="shared" si="171"/>
        <v>13</v>
      </c>
      <c r="E349">
        <f t="shared" si="172"/>
        <v>18</v>
      </c>
      <c r="F349" s="1" t="str">
        <f t="shared" si="183"/>
        <v/>
      </c>
      <c r="G349" s="1" t="str">
        <f t="shared" si="184"/>
        <v/>
      </c>
      <c r="H349" s="1" t="str">
        <f t="shared" si="173"/>
        <v>:</v>
      </c>
      <c r="I349">
        <f t="shared" si="174"/>
        <v>0</v>
      </c>
      <c r="J349" s="3">
        <f t="shared" si="175"/>
        <v>14</v>
      </c>
      <c r="K349" s="3">
        <f t="shared" si="176"/>
        <v>1</v>
      </c>
      <c r="L349" s="3">
        <f t="shared" si="177"/>
        <v>4</v>
      </c>
      <c r="M349" s="3">
        <f t="shared" si="178"/>
        <v>1404</v>
      </c>
      <c r="N349" t="str">
        <f t="shared" si="179"/>
        <v>C/ Santander, nº 4</v>
      </c>
      <c r="O349" s="3" t="str">
        <f t="shared" si="180"/>
        <v>07:01</v>
      </c>
      <c r="S349" t="str">
        <f t="shared" si="181"/>
        <v>Avenida Goya, nº 66 (Pd. Bus)</v>
      </c>
      <c r="T349" s="36">
        <f t="shared" si="182"/>
        <v>0</v>
      </c>
      <c r="AE349" s="5"/>
      <c r="AF349" s="5"/>
      <c r="AG349" s="15"/>
      <c r="AH349" s="15"/>
      <c r="AI349" s="15"/>
      <c r="AJ349" s="15"/>
      <c r="AK349" s="5"/>
    </row>
    <row r="350" spans="1:37" x14ac:dyDescent="0.25">
      <c r="A350" s="13" t="s">
        <v>326</v>
      </c>
      <c r="B350">
        <f t="shared" si="169"/>
        <v>2</v>
      </c>
      <c r="C350" t="e">
        <f t="shared" si="170"/>
        <v>#VALUE!</v>
      </c>
      <c r="D350">
        <f t="shared" si="171"/>
        <v>2</v>
      </c>
      <c r="E350">
        <f t="shared" si="172"/>
        <v>4</v>
      </c>
      <c r="F350" s="1">
        <f t="shared" si="183"/>
        <v>7</v>
      </c>
      <c r="G350" s="1">
        <f t="shared" si="184"/>
        <v>1</v>
      </c>
      <c r="H350" s="1" t="str">
        <f t="shared" si="173"/>
        <v>07:01</v>
      </c>
      <c r="I350">
        <f t="shared" si="174"/>
        <v>0</v>
      </c>
      <c r="J350" s="3">
        <f t="shared" si="175"/>
        <v>14</v>
      </c>
      <c r="K350" s="3">
        <f t="shared" si="176"/>
        <v>0</v>
      </c>
      <c r="L350" s="3">
        <f t="shared" si="177"/>
        <v>4</v>
      </c>
      <c r="M350" s="3">
        <f t="shared" si="178"/>
        <v>1404</v>
      </c>
      <c r="N350" t="str">
        <f t="shared" si="179"/>
        <v>7'01</v>
      </c>
      <c r="O350" s="3" t="str">
        <f t="shared" si="180"/>
        <v/>
      </c>
      <c r="S350" t="str">
        <f t="shared" si="181"/>
        <v/>
      </c>
      <c r="T350" s="36">
        <f t="shared" si="182"/>
        <v>0</v>
      </c>
      <c r="AE350" s="5"/>
      <c r="AF350" s="5"/>
      <c r="AG350" s="15"/>
      <c r="AH350" s="15"/>
      <c r="AI350" s="15"/>
      <c r="AJ350" s="15"/>
      <c r="AK350" s="5"/>
    </row>
    <row r="351" spans="1:37" x14ac:dyDescent="0.25">
      <c r="A351" s="13" t="s">
        <v>221</v>
      </c>
      <c r="B351" t="e">
        <f t="shared" si="169"/>
        <v>#VALUE!</v>
      </c>
      <c r="C351">
        <f t="shared" si="170"/>
        <v>13</v>
      </c>
      <c r="D351">
        <f t="shared" si="171"/>
        <v>13</v>
      </c>
      <c r="E351">
        <f t="shared" si="172"/>
        <v>29</v>
      </c>
      <c r="F351" s="1" t="str">
        <f t="shared" si="183"/>
        <v/>
      </c>
      <c r="G351" s="1" t="str">
        <f t="shared" si="184"/>
        <v/>
      </c>
      <c r="H351" s="1" t="str">
        <f t="shared" si="173"/>
        <v>:</v>
      </c>
      <c r="I351">
        <f t="shared" si="174"/>
        <v>0</v>
      </c>
      <c r="J351" s="3">
        <f t="shared" si="175"/>
        <v>14</v>
      </c>
      <c r="K351" s="3">
        <f t="shared" si="176"/>
        <v>0</v>
      </c>
      <c r="L351" s="3">
        <f t="shared" si="177"/>
        <v>4</v>
      </c>
      <c r="M351" s="3">
        <f t="shared" si="178"/>
        <v>1404</v>
      </c>
      <c r="N351" t="str">
        <f t="shared" si="179"/>
        <v>Avenida Goya, nº 66 (Pd. Bus)</v>
      </c>
      <c r="O351" s="3" t="str">
        <f t="shared" si="180"/>
        <v/>
      </c>
      <c r="S351" t="str">
        <f t="shared" si="181"/>
        <v/>
      </c>
      <c r="T351" s="36">
        <f t="shared" si="182"/>
        <v>0</v>
      </c>
      <c r="AE351" s="5"/>
      <c r="AF351" s="5"/>
      <c r="AG351" s="15"/>
      <c r="AH351" s="15"/>
      <c r="AI351" s="15"/>
      <c r="AJ351" s="15"/>
      <c r="AK351" s="5"/>
    </row>
    <row r="352" spans="1:37" x14ac:dyDescent="0.25">
      <c r="A352" s="13" t="s">
        <v>223</v>
      </c>
      <c r="B352" t="e">
        <f t="shared" si="169"/>
        <v>#VALUE!</v>
      </c>
      <c r="C352" t="e">
        <f t="shared" si="170"/>
        <v>#VALUE!</v>
      </c>
      <c r="D352" t="e">
        <f t="shared" si="171"/>
        <v>#VALUE!</v>
      </c>
      <c r="E352">
        <f t="shared" si="172"/>
        <v>22</v>
      </c>
      <c r="F352" s="1" t="str">
        <f t="shared" si="183"/>
        <v/>
      </c>
      <c r="G352" s="1" t="str">
        <f t="shared" si="184"/>
        <v/>
      </c>
      <c r="H352" s="1" t="str">
        <f t="shared" si="173"/>
        <v>:</v>
      </c>
      <c r="I352">
        <f t="shared" si="174"/>
        <v>0</v>
      </c>
      <c r="J352" s="3">
        <f t="shared" si="175"/>
        <v>14</v>
      </c>
      <c r="K352" s="3">
        <f t="shared" si="176"/>
        <v>1</v>
      </c>
      <c r="L352" s="3">
        <f t="shared" si="177"/>
        <v>5</v>
      </c>
      <c r="M352" s="3">
        <f t="shared" si="178"/>
        <v>1405</v>
      </c>
      <c r="N352" t="str">
        <f t="shared" si="179"/>
        <v>Plaza Roma (Mercadona)</v>
      </c>
      <c r="O352" s="3" t="str">
        <f t="shared" si="180"/>
        <v>07:02</v>
      </c>
      <c r="S352" t="str">
        <f t="shared" si="181"/>
        <v>C/ Santander, nº 4</v>
      </c>
      <c r="T352" s="36">
        <f t="shared" si="182"/>
        <v>0</v>
      </c>
      <c r="AE352" s="5"/>
      <c r="AF352" s="5"/>
      <c r="AG352" s="15"/>
      <c r="AH352" s="15"/>
      <c r="AI352" s="15"/>
      <c r="AJ352" s="15"/>
      <c r="AK352" s="5"/>
    </row>
    <row r="353" spans="1:37" x14ac:dyDescent="0.25">
      <c r="A353" s="13" t="s">
        <v>302</v>
      </c>
      <c r="B353">
        <f t="shared" si="169"/>
        <v>2</v>
      </c>
      <c r="C353" t="e">
        <f t="shared" si="170"/>
        <v>#VALUE!</v>
      </c>
      <c r="D353">
        <f t="shared" si="171"/>
        <v>2</v>
      </c>
      <c r="E353">
        <f t="shared" si="172"/>
        <v>4</v>
      </c>
      <c r="F353" s="1">
        <f t="shared" si="183"/>
        <v>7</v>
      </c>
      <c r="G353" s="1">
        <f t="shared" si="184"/>
        <v>2</v>
      </c>
      <c r="H353" s="1" t="str">
        <f t="shared" si="173"/>
        <v>07:02</v>
      </c>
      <c r="I353">
        <f t="shared" si="174"/>
        <v>0</v>
      </c>
      <c r="J353" s="3">
        <f t="shared" si="175"/>
        <v>14</v>
      </c>
      <c r="K353" s="3">
        <f t="shared" si="176"/>
        <v>0</v>
      </c>
      <c r="L353" s="3">
        <f t="shared" si="177"/>
        <v>5</v>
      </c>
      <c r="M353" s="3">
        <f t="shared" si="178"/>
        <v>1405</v>
      </c>
      <c r="N353" t="str">
        <f t="shared" si="179"/>
        <v>7'02</v>
      </c>
      <c r="O353" s="3" t="str">
        <f t="shared" si="180"/>
        <v/>
      </c>
      <c r="S353" t="str">
        <f t="shared" si="181"/>
        <v/>
      </c>
      <c r="T353" s="36">
        <f t="shared" si="182"/>
        <v>0</v>
      </c>
      <c r="AE353" s="5"/>
      <c r="AF353" s="5"/>
      <c r="AG353" s="15"/>
      <c r="AH353" s="15"/>
      <c r="AI353" s="15"/>
      <c r="AJ353" s="15"/>
      <c r="AK353" s="5"/>
    </row>
    <row r="354" spans="1:37" x14ac:dyDescent="0.25">
      <c r="A354" s="13" t="s">
        <v>222</v>
      </c>
      <c r="B354" t="e">
        <f t="shared" si="169"/>
        <v>#VALUE!</v>
      </c>
      <c r="C354">
        <f t="shared" si="170"/>
        <v>13</v>
      </c>
      <c r="D354">
        <f t="shared" si="171"/>
        <v>13</v>
      </c>
      <c r="E354">
        <f t="shared" si="172"/>
        <v>18</v>
      </c>
      <c r="F354" s="1" t="str">
        <f t="shared" si="183"/>
        <v/>
      </c>
      <c r="G354" s="1" t="str">
        <f t="shared" si="184"/>
        <v/>
      </c>
      <c r="H354" s="1" t="str">
        <f t="shared" si="173"/>
        <v>:</v>
      </c>
      <c r="I354">
        <f t="shared" si="174"/>
        <v>0</v>
      </c>
      <c r="J354" s="3">
        <f t="shared" si="175"/>
        <v>14</v>
      </c>
      <c r="K354" s="3">
        <f t="shared" si="176"/>
        <v>0</v>
      </c>
      <c r="L354" s="3">
        <f t="shared" si="177"/>
        <v>5</v>
      </c>
      <c r="M354" s="3">
        <f t="shared" si="178"/>
        <v>1405</v>
      </c>
      <c r="N354" t="str">
        <f t="shared" si="179"/>
        <v>C/ Santander, nº 4</v>
      </c>
      <c r="O354" s="3" t="str">
        <f t="shared" si="180"/>
        <v/>
      </c>
      <c r="S354" t="str">
        <f t="shared" si="181"/>
        <v/>
      </c>
      <c r="T354" s="36">
        <f t="shared" si="182"/>
        <v>0</v>
      </c>
      <c r="AE354" s="5"/>
      <c r="AF354" s="5"/>
      <c r="AG354" s="15"/>
      <c r="AH354" s="15"/>
      <c r="AI354" s="15"/>
      <c r="AJ354" s="15"/>
      <c r="AK354" s="5"/>
    </row>
    <row r="355" spans="1:37" x14ac:dyDescent="0.25">
      <c r="A355" s="13" t="s">
        <v>224</v>
      </c>
      <c r="B355" t="e">
        <f t="shared" si="169"/>
        <v>#VALUE!</v>
      </c>
      <c r="C355" t="e">
        <f t="shared" si="170"/>
        <v>#VALUE!</v>
      </c>
      <c r="D355" t="e">
        <f t="shared" si="171"/>
        <v>#VALUE!</v>
      </c>
      <c r="E355">
        <f t="shared" si="172"/>
        <v>45</v>
      </c>
      <c r="F355" s="1" t="str">
        <f t="shared" si="183"/>
        <v/>
      </c>
      <c r="G355" s="1" t="str">
        <f t="shared" si="184"/>
        <v/>
      </c>
      <c r="H355" s="1" t="str">
        <f t="shared" si="173"/>
        <v>:</v>
      </c>
      <c r="I355">
        <f t="shared" si="174"/>
        <v>0</v>
      </c>
      <c r="J355" s="3">
        <f t="shared" si="175"/>
        <v>14</v>
      </c>
      <c r="K355" s="3">
        <f t="shared" si="176"/>
        <v>1</v>
      </c>
      <c r="L355" s="3">
        <f t="shared" si="177"/>
        <v>6</v>
      </c>
      <c r="M355" s="3">
        <f t="shared" si="178"/>
        <v>1406</v>
      </c>
      <c r="N355" t="str">
        <f t="shared" si="179"/>
        <v>Duquesa Villahermosa (esq. Don Pedro de Luna)</v>
      </c>
      <c r="O355" s="3" t="str">
        <f t="shared" si="180"/>
        <v>07:04</v>
      </c>
      <c r="S355" t="str">
        <f t="shared" si="181"/>
        <v>Plaza Roma (Mercadona)</v>
      </c>
      <c r="T355" s="36">
        <f t="shared" si="182"/>
        <v>0</v>
      </c>
      <c r="AE355" s="5"/>
      <c r="AF355" s="5"/>
      <c r="AG355" s="15"/>
      <c r="AH355" s="15"/>
      <c r="AI355" s="15"/>
      <c r="AJ355" s="15"/>
      <c r="AK355" s="5"/>
    </row>
    <row r="356" spans="1:37" x14ac:dyDescent="0.25">
      <c r="A356" s="13" t="s">
        <v>304</v>
      </c>
      <c r="B356">
        <f t="shared" si="169"/>
        <v>2</v>
      </c>
      <c r="C356" t="e">
        <f t="shared" si="170"/>
        <v>#VALUE!</v>
      </c>
      <c r="D356">
        <f t="shared" si="171"/>
        <v>2</v>
      </c>
      <c r="E356">
        <f t="shared" si="172"/>
        <v>4</v>
      </c>
      <c r="F356" s="1">
        <f t="shared" si="183"/>
        <v>7</v>
      </c>
      <c r="G356" s="1">
        <f t="shared" si="184"/>
        <v>4</v>
      </c>
      <c r="H356" s="1" t="str">
        <f t="shared" si="173"/>
        <v>07:04</v>
      </c>
      <c r="I356">
        <f t="shared" si="174"/>
        <v>0</v>
      </c>
      <c r="J356" s="3">
        <f t="shared" si="175"/>
        <v>14</v>
      </c>
      <c r="K356" s="3">
        <f t="shared" si="176"/>
        <v>0</v>
      </c>
      <c r="L356" s="3">
        <f t="shared" si="177"/>
        <v>6</v>
      </c>
      <c r="M356" s="3">
        <f t="shared" si="178"/>
        <v>1406</v>
      </c>
      <c r="N356" t="str">
        <f t="shared" si="179"/>
        <v>7'04</v>
      </c>
      <c r="O356" s="3" t="str">
        <f t="shared" si="180"/>
        <v/>
      </c>
      <c r="S356" t="str">
        <f t="shared" si="181"/>
        <v/>
      </c>
      <c r="T356" s="36">
        <f t="shared" si="182"/>
        <v>0</v>
      </c>
      <c r="AE356" s="5"/>
      <c r="AF356" s="5"/>
      <c r="AG356" s="15"/>
      <c r="AH356" s="15"/>
      <c r="AI356" s="15"/>
      <c r="AJ356" s="15"/>
      <c r="AK356" s="5"/>
    </row>
    <row r="357" spans="1:37" x14ac:dyDescent="0.25">
      <c r="A357" s="13" t="s">
        <v>223</v>
      </c>
      <c r="B357" t="e">
        <f t="shared" si="169"/>
        <v>#VALUE!</v>
      </c>
      <c r="C357" t="e">
        <f t="shared" si="170"/>
        <v>#VALUE!</v>
      </c>
      <c r="D357" t="e">
        <f t="shared" si="171"/>
        <v>#VALUE!</v>
      </c>
      <c r="E357">
        <f t="shared" si="172"/>
        <v>22</v>
      </c>
      <c r="F357" s="1" t="str">
        <f t="shared" si="183"/>
        <v/>
      </c>
      <c r="G357" s="1" t="str">
        <f t="shared" si="184"/>
        <v/>
      </c>
      <c r="H357" s="1" t="str">
        <f t="shared" si="173"/>
        <v>:</v>
      </c>
      <c r="I357">
        <f t="shared" si="174"/>
        <v>0</v>
      </c>
      <c r="J357" s="3">
        <f t="shared" si="175"/>
        <v>14</v>
      </c>
      <c r="K357" s="3">
        <f t="shared" si="176"/>
        <v>0</v>
      </c>
      <c r="L357" s="3">
        <f t="shared" si="177"/>
        <v>6</v>
      </c>
      <c r="M357" s="3">
        <f t="shared" si="178"/>
        <v>1406</v>
      </c>
      <c r="N357" t="str">
        <f t="shared" si="179"/>
        <v>Plaza Roma (Mercadona)</v>
      </c>
      <c r="O357" s="3" t="str">
        <f t="shared" si="180"/>
        <v/>
      </c>
      <c r="S357" t="str">
        <f t="shared" si="181"/>
        <v/>
      </c>
      <c r="T357" s="36">
        <f t="shared" si="182"/>
        <v>0</v>
      </c>
      <c r="AE357" s="5"/>
      <c r="AF357" s="5"/>
      <c r="AG357" s="15"/>
      <c r="AH357" s="15"/>
      <c r="AI357" s="15"/>
      <c r="AJ357" s="15"/>
      <c r="AK357" s="5"/>
    </row>
    <row r="358" spans="1:37" x14ac:dyDescent="0.25">
      <c r="A358" s="13" t="s">
        <v>21</v>
      </c>
      <c r="B358" t="e">
        <f t="shared" si="169"/>
        <v>#VALUE!</v>
      </c>
      <c r="C358" t="e">
        <f t="shared" si="170"/>
        <v>#VALUE!</v>
      </c>
      <c r="D358" t="e">
        <f t="shared" si="171"/>
        <v>#VALUE!</v>
      </c>
      <c r="E358">
        <f t="shared" si="172"/>
        <v>26</v>
      </c>
      <c r="F358" s="1" t="str">
        <f t="shared" si="183"/>
        <v/>
      </c>
      <c r="G358" s="1" t="str">
        <f t="shared" si="184"/>
        <v/>
      </c>
      <c r="H358" s="1" t="str">
        <f t="shared" si="173"/>
        <v>:</v>
      </c>
      <c r="I358">
        <f t="shared" si="174"/>
        <v>0</v>
      </c>
      <c r="J358" s="3">
        <f t="shared" si="175"/>
        <v>14</v>
      </c>
      <c r="K358" s="3">
        <f t="shared" si="176"/>
        <v>1</v>
      </c>
      <c r="L358" s="3">
        <f t="shared" si="177"/>
        <v>7</v>
      </c>
      <c r="M358" s="3">
        <f t="shared" si="178"/>
        <v>1407</v>
      </c>
      <c r="N358" t="str">
        <f t="shared" si="179"/>
        <v>Opel Planta en Figueruelas</v>
      </c>
      <c r="O358" s="3" t="str">
        <f t="shared" si="180"/>
        <v>07:30</v>
      </c>
      <c r="S358" t="str">
        <f t="shared" si="181"/>
        <v>Duquesa Villahermosa (esq. Don Pedro de Luna)</v>
      </c>
      <c r="T358" s="36">
        <f t="shared" si="182"/>
        <v>0</v>
      </c>
      <c r="AE358" s="5"/>
      <c r="AF358" s="5"/>
      <c r="AG358" s="15"/>
      <c r="AH358" s="15"/>
      <c r="AI358" s="15"/>
      <c r="AJ358" s="15"/>
      <c r="AK358" s="5"/>
    </row>
    <row r="359" spans="1:37" x14ac:dyDescent="0.25">
      <c r="A359" s="13" t="s">
        <v>308</v>
      </c>
      <c r="B359">
        <f t="shared" si="169"/>
        <v>2</v>
      </c>
      <c r="C359" t="e">
        <f t="shared" si="170"/>
        <v>#VALUE!</v>
      </c>
      <c r="D359">
        <f t="shared" si="171"/>
        <v>2</v>
      </c>
      <c r="E359">
        <f t="shared" si="172"/>
        <v>4</v>
      </c>
      <c r="F359" s="1">
        <f t="shared" si="183"/>
        <v>7</v>
      </c>
      <c r="G359" s="1">
        <f t="shared" si="184"/>
        <v>30</v>
      </c>
      <c r="H359" s="1" t="str">
        <f t="shared" si="173"/>
        <v>07:30</v>
      </c>
      <c r="I359">
        <f t="shared" si="174"/>
        <v>0</v>
      </c>
      <c r="J359" s="3">
        <f t="shared" si="175"/>
        <v>14</v>
      </c>
      <c r="K359" s="3">
        <f t="shared" si="176"/>
        <v>0</v>
      </c>
      <c r="L359" s="3">
        <f t="shared" si="177"/>
        <v>7</v>
      </c>
      <c r="M359" s="3">
        <f t="shared" si="178"/>
        <v>1407</v>
      </c>
      <c r="N359" t="str">
        <f t="shared" si="179"/>
        <v>7'30</v>
      </c>
      <c r="O359" s="3" t="str">
        <f t="shared" si="180"/>
        <v/>
      </c>
      <c r="S359" t="str">
        <f t="shared" si="181"/>
        <v/>
      </c>
      <c r="T359" s="36">
        <f t="shared" si="182"/>
        <v>0</v>
      </c>
      <c r="AE359" s="5"/>
      <c r="AF359" s="5"/>
      <c r="AG359" s="15"/>
      <c r="AH359" s="15"/>
      <c r="AI359" s="15"/>
      <c r="AJ359" s="15"/>
      <c r="AK359" s="5"/>
    </row>
    <row r="360" spans="1:37" x14ac:dyDescent="0.25">
      <c r="A360" s="13" t="s">
        <v>224</v>
      </c>
      <c r="B360" t="e">
        <f t="shared" si="169"/>
        <v>#VALUE!</v>
      </c>
      <c r="C360" t="e">
        <f t="shared" si="170"/>
        <v>#VALUE!</v>
      </c>
      <c r="D360" t="e">
        <f t="shared" si="171"/>
        <v>#VALUE!</v>
      </c>
      <c r="E360">
        <f t="shared" si="172"/>
        <v>45</v>
      </c>
      <c r="F360" s="1" t="str">
        <f t="shared" si="183"/>
        <v/>
      </c>
      <c r="G360" s="1" t="str">
        <f t="shared" si="184"/>
        <v/>
      </c>
      <c r="H360" s="1" t="str">
        <f t="shared" si="173"/>
        <v>:</v>
      </c>
      <c r="I360">
        <f t="shared" si="174"/>
        <v>0</v>
      </c>
      <c r="J360" s="3">
        <f t="shared" si="175"/>
        <v>14</v>
      </c>
      <c r="K360" s="3">
        <f t="shared" si="176"/>
        <v>0</v>
      </c>
      <c r="L360" s="3">
        <f t="shared" si="177"/>
        <v>7</v>
      </c>
      <c r="M360" s="3">
        <f t="shared" si="178"/>
        <v>1407</v>
      </c>
      <c r="N360" t="str">
        <f t="shared" si="179"/>
        <v>Duquesa Villahermosa (esq. Don Pedro de Luna)</v>
      </c>
      <c r="O360" s="3" t="str">
        <f t="shared" si="180"/>
        <v/>
      </c>
      <c r="S360" t="str">
        <f t="shared" si="181"/>
        <v/>
      </c>
      <c r="T360" s="36">
        <f t="shared" si="182"/>
        <v>0</v>
      </c>
      <c r="AE360" s="5"/>
      <c r="AF360" s="5"/>
      <c r="AG360" s="15"/>
      <c r="AH360" s="15"/>
      <c r="AI360" s="15"/>
      <c r="AJ360" s="15"/>
      <c r="AK360" s="5"/>
    </row>
    <row r="361" spans="1:37" x14ac:dyDescent="0.25">
      <c r="A361" s="13" t="s">
        <v>659</v>
      </c>
      <c r="B361" t="e">
        <f t="shared" si="169"/>
        <v>#VALUE!</v>
      </c>
      <c r="C361" t="e">
        <f t="shared" si="170"/>
        <v>#VALUE!</v>
      </c>
      <c r="D361" t="e">
        <f t="shared" si="171"/>
        <v>#VALUE!</v>
      </c>
      <c r="E361">
        <f t="shared" si="172"/>
        <v>10</v>
      </c>
      <c r="F361" s="1" t="str">
        <f t="shared" si="183"/>
        <v/>
      </c>
      <c r="G361" s="1" t="str">
        <f t="shared" si="184"/>
        <v/>
      </c>
      <c r="H361" s="1" t="str">
        <f t="shared" si="173"/>
        <v>:</v>
      </c>
      <c r="I361">
        <f t="shared" si="174"/>
        <v>1</v>
      </c>
      <c r="J361" s="3">
        <f t="shared" si="175"/>
        <v>15</v>
      </c>
      <c r="K361" s="3">
        <f t="shared" si="176"/>
        <v>0</v>
      </c>
      <c r="L361" s="3">
        <f t="shared" si="177"/>
        <v>0</v>
      </c>
      <c r="M361" s="3">
        <f t="shared" si="178"/>
        <v>1500</v>
      </c>
      <c r="N361" t="str">
        <f t="shared" si="179"/>
        <v>Ruta 15/16</v>
      </c>
      <c r="O361" s="3" t="str">
        <f t="shared" si="180"/>
        <v/>
      </c>
      <c r="S361" t="str">
        <f t="shared" si="181"/>
        <v/>
      </c>
      <c r="T361" s="36">
        <f t="shared" si="182"/>
        <v>0</v>
      </c>
      <c r="AE361" s="5"/>
      <c r="AF361" s="5"/>
      <c r="AG361" s="15"/>
      <c r="AH361" s="15"/>
      <c r="AI361" s="15"/>
      <c r="AJ361" s="15"/>
      <c r="AK361" s="5"/>
    </row>
    <row r="362" spans="1:37" x14ac:dyDescent="0.25">
      <c r="A362" s="13" t="s">
        <v>225</v>
      </c>
      <c r="B362" t="e">
        <f t="shared" si="169"/>
        <v>#VALUE!</v>
      </c>
      <c r="C362" t="e">
        <f t="shared" si="170"/>
        <v>#VALUE!</v>
      </c>
      <c r="D362" t="e">
        <f t="shared" si="171"/>
        <v>#VALUE!</v>
      </c>
      <c r="E362">
        <f t="shared" si="172"/>
        <v>45</v>
      </c>
      <c r="F362" s="1" t="str">
        <f t="shared" si="183"/>
        <v/>
      </c>
      <c r="G362" s="1" t="str">
        <f t="shared" si="184"/>
        <v/>
      </c>
      <c r="H362" s="1" t="str">
        <f t="shared" si="173"/>
        <v>:</v>
      </c>
      <c r="I362">
        <f t="shared" si="174"/>
        <v>0</v>
      </c>
      <c r="J362" s="3">
        <f t="shared" si="175"/>
        <v>15</v>
      </c>
      <c r="K362" s="3">
        <f t="shared" si="176"/>
        <v>1</v>
      </c>
      <c r="L362" s="3">
        <f t="shared" si="177"/>
        <v>1</v>
      </c>
      <c r="M362" s="3">
        <f t="shared" si="178"/>
        <v>1501</v>
      </c>
      <c r="N362" t="str">
        <f t="shared" si="179"/>
        <v>Plaza San Francisco (Kiosco Prensa - Pd. Bus)</v>
      </c>
      <c r="O362" s="3" t="str">
        <f t="shared" si="180"/>
        <v>06:55</v>
      </c>
      <c r="S362" t="str">
        <f t="shared" si="181"/>
        <v>Opel Planta en Figueruelas</v>
      </c>
      <c r="T362" s="36">
        <f t="shared" si="182"/>
        <v>0</v>
      </c>
      <c r="AE362" s="5"/>
      <c r="AF362" s="5"/>
      <c r="AG362" s="15"/>
      <c r="AH362" s="15"/>
      <c r="AI362" s="15"/>
      <c r="AJ362" s="15"/>
      <c r="AK362" s="5"/>
    </row>
    <row r="363" spans="1:37" x14ac:dyDescent="0.25">
      <c r="A363" s="13" t="s">
        <v>321</v>
      </c>
      <c r="B363">
        <f t="shared" si="169"/>
        <v>2</v>
      </c>
      <c r="C363" t="e">
        <f t="shared" si="170"/>
        <v>#VALUE!</v>
      </c>
      <c r="D363">
        <f t="shared" si="171"/>
        <v>2</v>
      </c>
      <c r="E363">
        <f t="shared" si="172"/>
        <v>4</v>
      </c>
      <c r="F363" s="1">
        <f t="shared" si="183"/>
        <v>6</v>
      </c>
      <c r="G363" s="1">
        <f t="shared" si="184"/>
        <v>55</v>
      </c>
      <c r="H363" s="1" t="str">
        <f t="shared" si="173"/>
        <v>06:55</v>
      </c>
      <c r="I363">
        <f t="shared" si="174"/>
        <v>0</v>
      </c>
      <c r="J363" s="3">
        <f t="shared" si="175"/>
        <v>15</v>
      </c>
      <c r="K363" s="3">
        <f t="shared" si="176"/>
        <v>0</v>
      </c>
      <c r="L363" s="3">
        <f t="shared" si="177"/>
        <v>1</v>
      </c>
      <c r="M363" s="3">
        <f t="shared" si="178"/>
        <v>1501</v>
      </c>
      <c r="N363" t="str">
        <f t="shared" si="179"/>
        <v>6'55</v>
      </c>
      <c r="O363" s="3" t="str">
        <f t="shared" si="180"/>
        <v/>
      </c>
      <c r="S363" t="str">
        <f t="shared" si="181"/>
        <v/>
      </c>
      <c r="T363" s="36">
        <f t="shared" si="182"/>
        <v>0</v>
      </c>
      <c r="AE363" s="5"/>
      <c r="AF363" s="5"/>
      <c r="AG363" s="15"/>
      <c r="AH363" s="15"/>
      <c r="AI363" s="15"/>
      <c r="AJ363" s="15"/>
      <c r="AK363" s="5"/>
    </row>
    <row r="364" spans="1:37" x14ac:dyDescent="0.25">
      <c r="A364" s="13" t="s">
        <v>21</v>
      </c>
      <c r="B364" t="e">
        <f t="shared" si="169"/>
        <v>#VALUE!</v>
      </c>
      <c r="C364" t="e">
        <f t="shared" si="170"/>
        <v>#VALUE!</v>
      </c>
      <c r="D364" t="e">
        <f t="shared" si="171"/>
        <v>#VALUE!</v>
      </c>
      <c r="E364">
        <f t="shared" si="172"/>
        <v>26</v>
      </c>
      <c r="F364" s="1" t="str">
        <f t="shared" si="183"/>
        <v/>
      </c>
      <c r="G364" s="1" t="str">
        <f t="shared" si="184"/>
        <v/>
      </c>
      <c r="H364" s="1" t="str">
        <f t="shared" si="173"/>
        <v>:</v>
      </c>
      <c r="I364">
        <f t="shared" si="174"/>
        <v>0</v>
      </c>
      <c r="J364" s="3">
        <f t="shared" si="175"/>
        <v>15</v>
      </c>
      <c r="K364" s="3">
        <f t="shared" si="176"/>
        <v>0</v>
      </c>
      <c r="L364" s="3">
        <f t="shared" si="177"/>
        <v>1</v>
      </c>
      <c r="M364" s="3">
        <f t="shared" si="178"/>
        <v>1501</v>
      </c>
      <c r="N364" t="str">
        <f t="shared" si="179"/>
        <v>Opel Planta en Figueruelas</v>
      </c>
      <c r="O364" s="3" t="str">
        <f t="shared" si="180"/>
        <v/>
      </c>
      <c r="S364" t="str">
        <f t="shared" si="181"/>
        <v/>
      </c>
      <c r="T364" s="36">
        <f t="shared" si="182"/>
        <v>0</v>
      </c>
      <c r="AE364" s="5"/>
      <c r="AF364" s="5"/>
      <c r="AG364" s="15"/>
      <c r="AH364" s="15"/>
      <c r="AI364" s="15"/>
      <c r="AJ364" s="15"/>
      <c r="AK364" s="5"/>
    </row>
    <row r="365" spans="1:37" x14ac:dyDescent="0.25">
      <c r="A365" s="13" t="s">
        <v>226</v>
      </c>
      <c r="B365" t="e">
        <f t="shared" si="169"/>
        <v>#VALUE!</v>
      </c>
      <c r="C365">
        <f t="shared" si="170"/>
        <v>17</v>
      </c>
      <c r="D365">
        <f t="shared" si="171"/>
        <v>17</v>
      </c>
      <c r="E365">
        <f t="shared" si="172"/>
        <v>33</v>
      </c>
      <c r="F365" s="1" t="str">
        <f t="shared" si="183"/>
        <v/>
      </c>
      <c r="G365" s="1" t="str">
        <f t="shared" si="184"/>
        <v/>
      </c>
      <c r="H365" s="1" t="str">
        <f t="shared" si="173"/>
        <v>:</v>
      </c>
      <c r="I365">
        <f t="shared" si="174"/>
        <v>0</v>
      </c>
      <c r="J365" s="3">
        <f t="shared" si="175"/>
        <v>15</v>
      </c>
      <c r="K365" s="3">
        <f t="shared" si="176"/>
        <v>1</v>
      </c>
      <c r="L365" s="3">
        <f t="shared" si="177"/>
        <v>2</v>
      </c>
      <c r="M365" s="3">
        <f t="shared" si="178"/>
        <v>1502</v>
      </c>
      <c r="N365" t="str">
        <f t="shared" si="179"/>
        <v>Condes de Aragón, nº 14 (Pd. Bus)</v>
      </c>
      <c r="O365" s="3" t="str">
        <f t="shared" si="180"/>
        <v>06:58</v>
      </c>
      <c r="S365" t="str">
        <f t="shared" si="181"/>
        <v>Plaza San Francisco (Kiosco Prensa - Pd. Bus)</v>
      </c>
      <c r="T365" s="36">
        <f t="shared" si="182"/>
        <v>0</v>
      </c>
      <c r="AE365" s="5"/>
      <c r="AF365" s="5"/>
      <c r="AG365" s="15"/>
      <c r="AH365" s="15"/>
      <c r="AI365" s="15"/>
      <c r="AJ365" s="15"/>
      <c r="AK365" s="5"/>
    </row>
    <row r="366" spans="1:37" x14ac:dyDescent="0.25">
      <c r="A366" s="13" t="s">
        <v>298</v>
      </c>
      <c r="B366">
        <f t="shared" si="169"/>
        <v>2</v>
      </c>
      <c r="C366" t="e">
        <f t="shared" si="170"/>
        <v>#VALUE!</v>
      </c>
      <c r="D366">
        <f t="shared" si="171"/>
        <v>2</v>
      </c>
      <c r="E366">
        <f t="shared" si="172"/>
        <v>4</v>
      </c>
      <c r="F366" s="1">
        <f t="shared" si="183"/>
        <v>6</v>
      </c>
      <c r="G366" s="1">
        <f t="shared" si="184"/>
        <v>58</v>
      </c>
      <c r="H366" s="1" t="str">
        <f t="shared" si="173"/>
        <v>06:58</v>
      </c>
      <c r="I366">
        <f t="shared" si="174"/>
        <v>0</v>
      </c>
      <c r="J366" s="3">
        <f t="shared" si="175"/>
        <v>15</v>
      </c>
      <c r="K366" s="3">
        <f t="shared" si="176"/>
        <v>0</v>
      </c>
      <c r="L366" s="3">
        <f t="shared" si="177"/>
        <v>2</v>
      </c>
      <c r="M366" s="3">
        <f t="shared" si="178"/>
        <v>1502</v>
      </c>
      <c r="N366" t="str">
        <f t="shared" si="179"/>
        <v>6'58</v>
      </c>
      <c r="O366" s="3" t="str">
        <f t="shared" si="180"/>
        <v/>
      </c>
      <c r="S366" t="str">
        <f t="shared" si="181"/>
        <v/>
      </c>
      <c r="T366" s="36">
        <f t="shared" si="182"/>
        <v>0</v>
      </c>
      <c r="AE366" s="5"/>
      <c r="AF366" s="5"/>
      <c r="AG366" s="15"/>
      <c r="AH366" s="15"/>
      <c r="AI366" s="15"/>
      <c r="AJ366" s="15"/>
      <c r="AK366" s="5"/>
    </row>
    <row r="367" spans="1:37" x14ac:dyDescent="0.25">
      <c r="A367" s="13" t="s">
        <v>225</v>
      </c>
      <c r="B367" t="e">
        <f t="shared" si="169"/>
        <v>#VALUE!</v>
      </c>
      <c r="C367" t="e">
        <f t="shared" si="170"/>
        <v>#VALUE!</v>
      </c>
      <c r="D367" t="e">
        <f t="shared" si="171"/>
        <v>#VALUE!</v>
      </c>
      <c r="E367">
        <f t="shared" si="172"/>
        <v>45</v>
      </c>
      <c r="F367" s="1" t="str">
        <f t="shared" si="183"/>
        <v/>
      </c>
      <c r="G367" s="1" t="str">
        <f t="shared" si="184"/>
        <v/>
      </c>
      <c r="H367" s="1" t="str">
        <f t="shared" si="173"/>
        <v>:</v>
      </c>
      <c r="I367">
        <f t="shared" si="174"/>
        <v>0</v>
      </c>
      <c r="J367" s="3">
        <f t="shared" si="175"/>
        <v>15</v>
      </c>
      <c r="K367" s="3">
        <f t="shared" si="176"/>
        <v>0</v>
      </c>
      <c r="L367" s="3">
        <f t="shared" si="177"/>
        <v>2</v>
      </c>
      <c r="M367" s="3">
        <f t="shared" si="178"/>
        <v>1502</v>
      </c>
      <c r="N367" t="str">
        <f t="shared" si="179"/>
        <v>Plaza San Francisco (Kiosco Prensa - Pd. Bus)</v>
      </c>
      <c r="O367" s="3" t="str">
        <f t="shared" si="180"/>
        <v/>
      </c>
      <c r="S367" t="str">
        <f t="shared" si="181"/>
        <v/>
      </c>
      <c r="T367" s="36">
        <f t="shared" si="182"/>
        <v>0</v>
      </c>
      <c r="AE367" s="5"/>
      <c r="AF367" s="5"/>
      <c r="AG367" s="15"/>
      <c r="AH367" s="15"/>
      <c r="AI367" s="15"/>
      <c r="AJ367" s="15"/>
      <c r="AK367" s="5"/>
    </row>
    <row r="368" spans="1:37" x14ac:dyDescent="0.25">
      <c r="A368" s="13" t="s">
        <v>227</v>
      </c>
      <c r="B368" t="e">
        <f t="shared" si="169"/>
        <v>#VALUE!</v>
      </c>
      <c r="C368">
        <f t="shared" si="170"/>
        <v>14</v>
      </c>
      <c r="D368">
        <f t="shared" si="171"/>
        <v>14</v>
      </c>
      <c r="E368">
        <f t="shared" si="172"/>
        <v>20</v>
      </c>
      <c r="F368" s="1" t="str">
        <f t="shared" si="183"/>
        <v/>
      </c>
      <c r="G368" s="1" t="str">
        <f t="shared" si="184"/>
        <v/>
      </c>
      <c r="H368" s="1" t="str">
        <f t="shared" si="173"/>
        <v>:</v>
      </c>
      <c r="I368">
        <f t="shared" si="174"/>
        <v>0</v>
      </c>
      <c r="J368" s="3">
        <f t="shared" si="175"/>
        <v>15</v>
      </c>
      <c r="K368" s="3">
        <f t="shared" si="176"/>
        <v>1</v>
      </c>
      <c r="L368" s="3">
        <f t="shared" si="177"/>
        <v>3</v>
      </c>
      <c r="M368" s="3">
        <f t="shared" si="178"/>
        <v>1503</v>
      </c>
      <c r="N368" t="str">
        <f t="shared" si="179"/>
        <v>Juan Carlos I, nº 39</v>
      </c>
      <c r="O368" s="3" t="str">
        <f t="shared" si="180"/>
        <v>07:00</v>
      </c>
      <c r="S368" t="str">
        <f t="shared" si="181"/>
        <v>Condes de Aragón, nº 14 (Pd. Bus)</v>
      </c>
      <c r="T368" s="36">
        <f t="shared" si="182"/>
        <v>0</v>
      </c>
      <c r="AE368" s="5"/>
      <c r="AF368" s="5"/>
      <c r="AG368" s="15"/>
      <c r="AH368" s="15"/>
      <c r="AI368" s="15"/>
      <c r="AJ368" s="15"/>
      <c r="AK368" s="5"/>
    </row>
    <row r="369" spans="1:37" x14ac:dyDescent="0.25">
      <c r="A369" s="13" t="s">
        <v>300</v>
      </c>
      <c r="B369">
        <f t="shared" si="169"/>
        <v>2</v>
      </c>
      <c r="C369" t="e">
        <f t="shared" si="170"/>
        <v>#VALUE!</v>
      </c>
      <c r="D369">
        <f t="shared" si="171"/>
        <v>2</v>
      </c>
      <c r="E369">
        <f t="shared" si="172"/>
        <v>4</v>
      </c>
      <c r="F369" s="1">
        <f t="shared" si="183"/>
        <v>7</v>
      </c>
      <c r="G369" s="1">
        <f t="shared" si="184"/>
        <v>0</v>
      </c>
      <c r="H369" s="1" t="str">
        <f t="shared" si="173"/>
        <v>07:00</v>
      </c>
      <c r="I369">
        <f t="shared" si="174"/>
        <v>0</v>
      </c>
      <c r="J369" s="3">
        <f t="shared" si="175"/>
        <v>15</v>
      </c>
      <c r="K369" s="3">
        <f t="shared" si="176"/>
        <v>0</v>
      </c>
      <c r="L369" s="3">
        <f t="shared" si="177"/>
        <v>3</v>
      </c>
      <c r="M369" s="3">
        <f t="shared" si="178"/>
        <v>1503</v>
      </c>
      <c r="N369" t="str">
        <f t="shared" si="179"/>
        <v>7'00</v>
      </c>
      <c r="O369" s="3" t="str">
        <f t="shared" si="180"/>
        <v/>
      </c>
      <c r="S369" t="str">
        <f t="shared" si="181"/>
        <v/>
      </c>
      <c r="T369" s="36">
        <f t="shared" si="182"/>
        <v>0</v>
      </c>
      <c r="AE369" s="5"/>
      <c r="AF369" s="5"/>
      <c r="AG369" s="15"/>
      <c r="AH369" s="15"/>
      <c r="AI369" s="15"/>
      <c r="AJ369" s="15"/>
      <c r="AK369" s="5"/>
    </row>
    <row r="370" spans="1:37" x14ac:dyDescent="0.25">
      <c r="A370" s="13" t="s">
        <v>226</v>
      </c>
      <c r="B370" t="e">
        <f t="shared" si="169"/>
        <v>#VALUE!</v>
      </c>
      <c r="C370">
        <f t="shared" si="170"/>
        <v>17</v>
      </c>
      <c r="D370">
        <f t="shared" si="171"/>
        <v>17</v>
      </c>
      <c r="E370">
        <f t="shared" si="172"/>
        <v>33</v>
      </c>
      <c r="F370" s="1" t="str">
        <f t="shared" si="183"/>
        <v/>
      </c>
      <c r="G370" s="1" t="str">
        <f t="shared" si="184"/>
        <v/>
      </c>
      <c r="H370" s="1" t="str">
        <f t="shared" si="173"/>
        <v>:</v>
      </c>
      <c r="I370">
        <f t="shared" si="174"/>
        <v>0</v>
      </c>
      <c r="J370" s="3">
        <f t="shared" si="175"/>
        <v>15</v>
      </c>
      <c r="K370" s="3">
        <f t="shared" si="176"/>
        <v>0</v>
      </c>
      <c r="L370" s="3">
        <f t="shared" si="177"/>
        <v>3</v>
      </c>
      <c r="M370" s="3">
        <f t="shared" si="178"/>
        <v>1503</v>
      </c>
      <c r="N370" t="str">
        <f t="shared" si="179"/>
        <v>Condes de Aragón, nº 14 (Pd. Bus)</v>
      </c>
      <c r="O370" s="3" t="str">
        <f t="shared" si="180"/>
        <v/>
      </c>
      <c r="S370" t="str">
        <f t="shared" si="181"/>
        <v/>
      </c>
      <c r="T370" s="36">
        <f t="shared" si="182"/>
        <v>0</v>
      </c>
      <c r="AE370" s="5"/>
      <c r="AF370" s="5"/>
      <c r="AG370" s="15"/>
      <c r="AH370" s="15"/>
      <c r="AI370" s="15"/>
      <c r="AJ370" s="15"/>
      <c r="AK370" s="5"/>
    </row>
    <row r="371" spans="1:37" x14ac:dyDescent="0.25">
      <c r="A371" s="13" t="s">
        <v>228</v>
      </c>
      <c r="B371" t="e">
        <f t="shared" si="169"/>
        <v>#VALUE!</v>
      </c>
      <c r="C371">
        <f t="shared" si="170"/>
        <v>14</v>
      </c>
      <c r="D371">
        <f t="shared" si="171"/>
        <v>14</v>
      </c>
      <c r="E371">
        <f t="shared" si="172"/>
        <v>19</v>
      </c>
      <c r="F371" s="1" t="str">
        <f t="shared" si="183"/>
        <v/>
      </c>
      <c r="G371" s="1" t="str">
        <f t="shared" si="184"/>
        <v/>
      </c>
      <c r="H371" s="1" t="str">
        <f t="shared" si="173"/>
        <v>:</v>
      </c>
      <c r="I371">
        <f t="shared" si="174"/>
        <v>0</v>
      </c>
      <c r="J371" s="3">
        <f t="shared" si="175"/>
        <v>15</v>
      </c>
      <c r="K371" s="3">
        <f t="shared" si="176"/>
        <v>1</v>
      </c>
      <c r="L371" s="3">
        <f t="shared" si="177"/>
        <v>4</v>
      </c>
      <c r="M371" s="3">
        <f t="shared" si="178"/>
        <v>1504</v>
      </c>
      <c r="N371" t="str">
        <f t="shared" si="179"/>
        <v>Juan Carlos I, nº 3</v>
      </c>
      <c r="O371" s="3" t="str">
        <f t="shared" si="180"/>
        <v>07:02</v>
      </c>
      <c r="S371" t="str">
        <f t="shared" si="181"/>
        <v>Juan Carlos I, nº 39</v>
      </c>
      <c r="T371" s="36">
        <f t="shared" si="182"/>
        <v>0</v>
      </c>
      <c r="AE371" s="5"/>
      <c r="AF371" s="5"/>
      <c r="AG371" s="15"/>
      <c r="AH371" s="15"/>
      <c r="AI371" s="15"/>
      <c r="AJ371" s="15"/>
      <c r="AK371" s="5"/>
    </row>
    <row r="372" spans="1:37" x14ac:dyDescent="0.25">
      <c r="A372" s="13" t="s">
        <v>302</v>
      </c>
      <c r="B372">
        <f t="shared" ref="B372:B413" si="185">FIND($B$2,A372)</f>
        <v>2</v>
      </c>
      <c r="C372" t="e">
        <f t="shared" ref="C372:C413" si="186">FIND($C$2,A372)</f>
        <v>#VALUE!</v>
      </c>
      <c r="D372">
        <f t="shared" ref="D372:D413" si="187">IFERROR(B372,C372)</f>
        <v>2</v>
      </c>
      <c r="E372">
        <f t="shared" ref="E372:E413" si="188">LEN(A372)</f>
        <v>4</v>
      </c>
      <c r="F372" s="1">
        <f t="shared" si="183"/>
        <v>7</v>
      </c>
      <c r="G372" s="1">
        <f t="shared" si="184"/>
        <v>2</v>
      </c>
      <c r="H372" s="1" t="str">
        <f t="shared" ref="H372:H413" si="189">TEXT(F372,"00")&amp;":"&amp;TEXT(G372,"00")</f>
        <v>07:02</v>
      </c>
      <c r="I372">
        <f t="shared" ref="I372:I413" si="190">IFERROR(FIND("Ruta",A372),0)</f>
        <v>0</v>
      </c>
      <c r="J372" s="3">
        <f t="shared" ref="J372:J413" si="191">I372+J371</f>
        <v>15</v>
      </c>
      <c r="K372" s="3">
        <f t="shared" ref="K372:K413" si="192">IF(AND(ISNUMBER(G373)),1,0)</f>
        <v>0</v>
      </c>
      <c r="L372" s="3">
        <f t="shared" ref="L372:L413" si="193">IF(I372=1,0,L371+K372+T372)</f>
        <v>4</v>
      </c>
      <c r="M372" s="3">
        <f t="shared" ref="M372:M413" si="194">J372*100+L372</f>
        <v>1504</v>
      </c>
      <c r="N372" t="str">
        <f t="shared" ref="N372:N413" si="195">IF($J372,A372,IF(I372=1,A372,""))</f>
        <v>7'02</v>
      </c>
      <c r="O372" s="3" t="str">
        <f t="shared" ref="O372:O413" si="196">IF($K372,H373,"")</f>
        <v/>
      </c>
      <c r="S372" t="str">
        <f t="shared" ref="S372:S413" si="197">IF($K372,A374,IF(T372,A372,""))</f>
        <v/>
      </c>
      <c r="T372" s="36">
        <f t="shared" ref="T372:T413" si="198">IF(AND(NOT(ISNUMBER(D371)),NOT(ISNUMBER(D372)),NOT(ISNUMBER(D373)),NOT(ISNUMBER(D374))),1,0)</f>
        <v>0</v>
      </c>
      <c r="AE372" s="5"/>
      <c r="AF372" s="5"/>
      <c r="AG372" s="15"/>
      <c r="AH372" s="15"/>
      <c r="AI372" s="15"/>
      <c r="AJ372" s="15"/>
      <c r="AK372" s="5"/>
    </row>
    <row r="373" spans="1:37" x14ac:dyDescent="0.25">
      <c r="A373" s="13" t="s">
        <v>227</v>
      </c>
      <c r="B373" t="e">
        <f t="shared" si="185"/>
        <v>#VALUE!</v>
      </c>
      <c r="C373">
        <f t="shared" si="186"/>
        <v>14</v>
      </c>
      <c r="D373">
        <f t="shared" si="187"/>
        <v>14</v>
      </c>
      <c r="E373">
        <f t="shared" si="188"/>
        <v>20</v>
      </c>
      <c r="F373" s="1" t="str">
        <f t="shared" si="183"/>
        <v/>
      </c>
      <c r="G373" s="1" t="str">
        <f t="shared" si="184"/>
        <v/>
      </c>
      <c r="H373" s="1" t="str">
        <f t="shared" si="189"/>
        <v>:</v>
      </c>
      <c r="I373">
        <f t="shared" si="190"/>
        <v>0</v>
      </c>
      <c r="J373" s="3">
        <f t="shared" si="191"/>
        <v>15</v>
      </c>
      <c r="K373" s="3">
        <f t="shared" si="192"/>
        <v>0</v>
      </c>
      <c r="L373" s="3">
        <f t="shared" si="193"/>
        <v>4</v>
      </c>
      <c r="M373" s="3">
        <f t="shared" si="194"/>
        <v>1504</v>
      </c>
      <c r="N373" t="str">
        <f t="shared" si="195"/>
        <v>Juan Carlos I, nº 39</v>
      </c>
      <c r="O373" s="3" t="str">
        <f t="shared" si="196"/>
        <v/>
      </c>
      <c r="S373" t="str">
        <f t="shared" si="197"/>
        <v/>
      </c>
      <c r="T373" s="36">
        <f t="shared" si="198"/>
        <v>0</v>
      </c>
      <c r="AE373" s="5"/>
      <c r="AF373" s="5"/>
      <c r="AG373" s="15"/>
      <c r="AH373" s="15"/>
      <c r="AI373" s="15"/>
      <c r="AJ373" s="15"/>
      <c r="AK373" s="5"/>
    </row>
    <row r="374" spans="1:37" x14ac:dyDescent="0.25">
      <c r="A374" s="13" t="s">
        <v>229</v>
      </c>
      <c r="B374" t="e">
        <f t="shared" si="185"/>
        <v>#VALUE!</v>
      </c>
      <c r="C374">
        <f t="shared" si="186"/>
        <v>16</v>
      </c>
      <c r="D374">
        <f t="shared" si="187"/>
        <v>16</v>
      </c>
      <c r="E374">
        <f t="shared" si="188"/>
        <v>32</v>
      </c>
      <c r="F374" s="1" t="str">
        <f t="shared" si="183"/>
        <v/>
      </c>
      <c r="G374" s="1" t="str">
        <f t="shared" si="184"/>
        <v/>
      </c>
      <c r="H374" s="1" t="str">
        <f t="shared" si="189"/>
        <v>:</v>
      </c>
      <c r="I374">
        <f t="shared" si="190"/>
        <v>0</v>
      </c>
      <c r="J374" s="3">
        <f t="shared" si="191"/>
        <v>15</v>
      </c>
      <c r="K374" s="3">
        <f t="shared" si="192"/>
        <v>1</v>
      </c>
      <c r="L374" s="3">
        <f t="shared" si="193"/>
        <v>5</v>
      </c>
      <c r="M374" s="3">
        <f t="shared" si="194"/>
        <v>1505</v>
      </c>
      <c r="N374" t="str">
        <f t="shared" si="195"/>
        <v>Vía Univérsitas, nº 44 (Pd. Bus)</v>
      </c>
      <c r="O374" s="3" t="str">
        <f t="shared" si="196"/>
        <v>07:04</v>
      </c>
      <c r="S374" t="str">
        <f t="shared" si="197"/>
        <v>Juan Carlos I, nº 3</v>
      </c>
      <c r="T374" s="36">
        <f t="shared" si="198"/>
        <v>0</v>
      </c>
      <c r="AE374" s="5"/>
      <c r="AF374" s="5"/>
      <c r="AG374" s="15"/>
      <c r="AH374" s="15"/>
      <c r="AI374" s="15"/>
      <c r="AJ374" s="15"/>
      <c r="AK374" s="5"/>
    </row>
    <row r="375" spans="1:37" x14ac:dyDescent="0.25">
      <c r="A375" s="13" t="s">
        <v>304</v>
      </c>
      <c r="B375">
        <f t="shared" si="185"/>
        <v>2</v>
      </c>
      <c r="C375" t="e">
        <f t="shared" si="186"/>
        <v>#VALUE!</v>
      </c>
      <c r="D375">
        <f t="shared" si="187"/>
        <v>2</v>
      </c>
      <c r="E375">
        <f t="shared" si="188"/>
        <v>4</v>
      </c>
      <c r="F375" s="1">
        <f t="shared" si="183"/>
        <v>7</v>
      </c>
      <c r="G375" s="1">
        <f t="shared" si="184"/>
        <v>4</v>
      </c>
      <c r="H375" s="1" t="str">
        <f t="shared" si="189"/>
        <v>07:04</v>
      </c>
      <c r="I375">
        <f t="shared" si="190"/>
        <v>0</v>
      </c>
      <c r="J375" s="3">
        <f t="shared" si="191"/>
        <v>15</v>
      </c>
      <c r="K375" s="3">
        <f t="shared" si="192"/>
        <v>0</v>
      </c>
      <c r="L375" s="3">
        <f t="shared" si="193"/>
        <v>5</v>
      </c>
      <c r="M375" s="3">
        <f t="shared" si="194"/>
        <v>1505</v>
      </c>
      <c r="N375" t="str">
        <f t="shared" si="195"/>
        <v>7'04</v>
      </c>
      <c r="O375" s="3" t="str">
        <f t="shared" si="196"/>
        <v/>
      </c>
      <c r="S375" t="str">
        <f t="shared" si="197"/>
        <v/>
      </c>
      <c r="T375" s="36">
        <f t="shared" si="198"/>
        <v>0</v>
      </c>
      <c r="AE375" s="5"/>
      <c r="AF375" s="5"/>
      <c r="AG375" s="15"/>
      <c r="AH375" s="15"/>
      <c r="AI375" s="15"/>
      <c r="AJ375" s="15"/>
      <c r="AK375" s="5"/>
    </row>
    <row r="376" spans="1:37" x14ac:dyDescent="0.25">
      <c r="A376" s="13" t="s">
        <v>228</v>
      </c>
      <c r="B376" t="e">
        <f t="shared" si="185"/>
        <v>#VALUE!</v>
      </c>
      <c r="C376">
        <f t="shared" si="186"/>
        <v>14</v>
      </c>
      <c r="D376">
        <f t="shared" si="187"/>
        <v>14</v>
      </c>
      <c r="E376">
        <f t="shared" si="188"/>
        <v>19</v>
      </c>
      <c r="F376" s="1" t="str">
        <f t="shared" si="183"/>
        <v/>
      </c>
      <c r="G376" s="1" t="str">
        <f t="shared" si="184"/>
        <v/>
      </c>
      <c r="H376" s="1" t="str">
        <f t="shared" si="189"/>
        <v>:</v>
      </c>
      <c r="I376">
        <f t="shared" si="190"/>
        <v>0</v>
      </c>
      <c r="J376" s="3">
        <f t="shared" si="191"/>
        <v>15</v>
      </c>
      <c r="K376" s="3">
        <f t="shared" si="192"/>
        <v>0</v>
      </c>
      <c r="L376" s="3">
        <f t="shared" si="193"/>
        <v>5</v>
      </c>
      <c r="M376" s="3">
        <f t="shared" si="194"/>
        <v>1505</v>
      </c>
      <c r="N376" t="str">
        <f t="shared" si="195"/>
        <v>Juan Carlos I, nº 3</v>
      </c>
      <c r="O376" s="3" t="str">
        <f t="shared" si="196"/>
        <v/>
      </c>
      <c r="S376" t="str">
        <f t="shared" si="197"/>
        <v/>
      </c>
      <c r="T376" s="36">
        <f t="shared" si="198"/>
        <v>0</v>
      </c>
      <c r="AE376" s="5"/>
      <c r="AF376" s="5"/>
      <c r="AG376" s="15"/>
      <c r="AH376" s="15"/>
      <c r="AI376" s="15"/>
      <c r="AJ376" s="15"/>
      <c r="AK376" s="5"/>
    </row>
    <row r="377" spans="1:37" x14ac:dyDescent="0.25">
      <c r="A377" s="13" t="s">
        <v>21</v>
      </c>
      <c r="B377" t="e">
        <f t="shared" si="185"/>
        <v>#VALUE!</v>
      </c>
      <c r="C377" t="e">
        <f t="shared" si="186"/>
        <v>#VALUE!</v>
      </c>
      <c r="D377" t="e">
        <f t="shared" si="187"/>
        <v>#VALUE!</v>
      </c>
      <c r="E377">
        <f t="shared" si="188"/>
        <v>26</v>
      </c>
      <c r="F377" s="1" t="str">
        <f t="shared" si="183"/>
        <v/>
      </c>
      <c r="G377" s="1" t="str">
        <f t="shared" si="184"/>
        <v/>
      </c>
      <c r="H377" s="1" t="str">
        <f t="shared" si="189"/>
        <v>:</v>
      </c>
      <c r="I377">
        <f t="shared" si="190"/>
        <v>0</v>
      </c>
      <c r="J377" s="3">
        <f t="shared" si="191"/>
        <v>15</v>
      </c>
      <c r="K377" s="3">
        <f t="shared" si="192"/>
        <v>1</v>
      </c>
      <c r="L377" s="3">
        <f t="shared" si="193"/>
        <v>6</v>
      </c>
      <c r="M377" s="3">
        <f t="shared" si="194"/>
        <v>1506</v>
      </c>
      <c r="N377" t="str">
        <f t="shared" si="195"/>
        <v>Opel Planta en Figueruelas</v>
      </c>
      <c r="O377" s="3" t="str">
        <f t="shared" si="196"/>
        <v>07:30</v>
      </c>
      <c r="S377" t="str">
        <f t="shared" si="197"/>
        <v>Vía Univérsitas, nº 44 (Pd. Bus)</v>
      </c>
      <c r="T377" s="36">
        <f t="shared" si="198"/>
        <v>0</v>
      </c>
      <c r="AE377" s="5"/>
      <c r="AF377" s="5"/>
      <c r="AG377" s="15"/>
      <c r="AH377" s="15"/>
      <c r="AI377" s="15"/>
      <c r="AJ377" s="15"/>
      <c r="AK377" s="5"/>
    </row>
    <row r="378" spans="1:37" x14ac:dyDescent="0.25">
      <c r="A378" s="13" t="s">
        <v>308</v>
      </c>
      <c r="B378">
        <f t="shared" si="185"/>
        <v>2</v>
      </c>
      <c r="C378" t="e">
        <f t="shared" si="186"/>
        <v>#VALUE!</v>
      </c>
      <c r="D378">
        <f t="shared" si="187"/>
        <v>2</v>
      </c>
      <c r="E378">
        <f t="shared" si="188"/>
        <v>4</v>
      </c>
      <c r="F378" s="1">
        <f t="shared" si="183"/>
        <v>7</v>
      </c>
      <c r="G378" s="1">
        <f t="shared" si="184"/>
        <v>30</v>
      </c>
      <c r="H378" s="1" t="str">
        <f t="shared" si="189"/>
        <v>07:30</v>
      </c>
      <c r="I378">
        <f t="shared" si="190"/>
        <v>0</v>
      </c>
      <c r="J378" s="3">
        <f t="shared" si="191"/>
        <v>15</v>
      </c>
      <c r="K378" s="3">
        <f t="shared" si="192"/>
        <v>0</v>
      </c>
      <c r="L378" s="3">
        <f t="shared" si="193"/>
        <v>6</v>
      </c>
      <c r="M378" s="3">
        <f t="shared" si="194"/>
        <v>1506</v>
      </c>
      <c r="N378" t="str">
        <f t="shared" si="195"/>
        <v>7'30</v>
      </c>
      <c r="O378" s="3" t="str">
        <f t="shared" si="196"/>
        <v/>
      </c>
      <c r="S378" t="str">
        <f t="shared" si="197"/>
        <v/>
      </c>
      <c r="T378" s="36">
        <f t="shared" si="198"/>
        <v>0</v>
      </c>
      <c r="AE378" s="5"/>
      <c r="AF378" s="5"/>
      <c r="AG378" s="15"/>
      <c r="AH378" s="15"/>
      <c r="AI378" s="15"/>
      <c r="AJ378" s="15"/>
      <c r="AK378" s="5"/>
    </row>
    <row r="379" spans="1:37" x14ac:dyDescent="0.25">
      <c r="A379" s="13" t="s">
        <v>229</v>
      </c>
      <c r="B379" t="e">
        <f t="shared" si="185"/>
        <v>#VALUE!</v>
      </c>
      <c r="C379">
        <f t="shared" si="186"/>
        <v>16</v>
      </c>
      <c r="D379">
        <f t="shared" si="187"/>
        <v>16</v>
      </c>
      <c r="E379">
        <f t="shared" si="188"/>
        <v>32</v>
      </c>
      <c r="F379" s="1" t="str">
        <f t="shared" si="183"/>
        <v/>
      </c>
      <c r="G379" s="1" t="str">
        <f t="shared" si="184"/>
        <v/>
      </c>
      <c r="H379" s="1" t="str">
        <f t="shared" si="189"/>
        <v>:</v>
      </c>
      <c r="I379">
        <f t="shared" si="190"/>
        <v>0</v>
      </c>
      <c r="J379" s="3">
        <f t="shared" si="191"/>
        <v>15</v>
      </c>
      <c r="K379" s="3">
        <f t="shared" si="192"/>
        <v>0</v>
      </c>
      <c r="L379" s="3">
        <f t="shared" si="193"/>
        <v>6</v>
      </c>
      <c r="M379" s="3">
        <f t="shared" si="194"/>
        <v>1506</v>
      </c>
      <c r="N379" t="str">
        <f t="shared" si="195"/>
        <v>Vía Univérsitas, nº 44 (Pd. Bus)</v>
      </c>
      <c r="O379" s="3" t="str">
        <f t="shared" si="196"/>
        <v/>
      </c>
      <c r="S379" t="str">
        <f t="shared" si="197"/>
        <v/>
      </c>
      <c r="T379" s="36">
        <f t="shared" si="198"/>
        <v>0</v>
      </c>
      <c r="AE379" s="5"/>
      <c r="AF379" s="5"/>
      <c r="AG379" s="15"/>
      <c r="AH379" s="15"/>
      <c r="AI379" s="15"/>
      <c r="AJ379" s="15"/>
      <c r="AK379" s="5"/>
    </row>
    <row r="380" spans="1:37" x14ac:dyDescent="0.25">
      <c r="A380" s="13" t="s">
        <v>660</v>
      </c>
      <c r="B380" t="e">
        <f t="shared" si="185"/>
        <v>#VALUE!</v>
      </c>
      <c r="C380" t="e">
        <f t="shared" si="186"/>
        <v>#VALUE!</v>
      </c>
      <c r="D380" t="e">
        <f t="shared" si="187"/>
        <v>#VALUE!</v>
      </c>
      <c r="E380">
        <f t="shared" si="188"/>
        <v>10</v>
      </c>
      <c r="F380" s="1" t="str">
        <f t="shared" si="183"/>
        <v/>
      </c>
      <c r="G380" s="1" t="str">
        <f t="shared" si="184"/>
        <v/>
      </c>
      <c r="H380" s="1" t="str">
        <f t="shared" si="189"/>
        <v>:</v>
      </c>
      <c r="I380">
        <f t="shared" si="190"/>
        <v>1</v>
      </c>
      <c r="J380" s="3">
        <f t="shared" si="191"/>
        <v>16</v>
      </c>
      <c r="K380" s="3">
        <f t="shared" si="192"/>
        <v>0</v>
      </c>
      <c r="L380" s="3">
        <f t="shared" si="193"/>
        <v>0</v>
      </c>
      <c r="M380" s="3">
        <f t="shared" si="194"/>
        <v>1600</v>
      </c>
      <c r="N380" t="str">
        <f t="shared" si="195"/>
        <v>Ruta 16/16</v>
      </c>
      <c r="O380" s="3" t="str">
        <f t="shared" si="196"/>
        <v/>
      </c>
      <c r="S380" t="str">
        <f t="shared" si="197"/>
        <v/>
      </c>
      <c r="T380" s="36">
        <f t="shared" si="198"/>
        <v>0</v>
      </c>
      <c r="AE380" s="5"/>
      <c r="AF380" s="5"/>
      <c r="AG380" s="15"/>
      <c r="AH380" s="15"/>
      <c r="AI380" s="15"/>
      <c r="AJ380" s="15"/>
      <c r="AK380" s="5"/>
    </row>
    <row r="381" spans="1:37" x14ac:dyDescent="0.25">
      <c r="A381" s="13" t="s">
        <v>195</v>
      </c>
      <c r="B381" t="e">
        <f t="shared" si="185"/>
        <v>#VALUE!</v>
      </c>
      <c r="C381" t="e">
        <f t="shared" si="186"/>
        <v>#VALUE!</v>
      </c>
      <c r="D381" t="e">
        <f t="shared" si="187"/>
        <v>#VALUE!</v>
      </c>
      <c r="E381">
        <f t="shared" si="188"/>
        <v>46</v>
      </c>
      <c r="F381" s="1" t="str">
        <f t="shared" si="183"/>
        <v/>
      </c>
      <c r="G381" s="1" t="str">
        <f t="shared" si="184"/>
        <v/>
      </c>
      <c r="H381" s="1" t="str">
        <f t="shared" si="189"/>
        <v>:</v>
      </c>
      <c r="I381">
        <f t="shared" si="190"/>
        <v>0</v>
      </c>
      <c r="J381" s="3">
        <f t="shared" si="191"/>
        <v>16</v>
      </c>
      <c r="K381" s="3">
        <f t="shared" si="192"/>
        <v>1</v>
      </c>
      <c r="L381" s="3">
        <f t="shared" si="193"/>
        <v>1</v>
      </c>
      <c r="M381" s="3">
        <f t="shared" si="194"/>
        <v>1601</v>
      </c>
      <c r="N381" t="str">
        <f t="shared" si="195"/>
        <v>Avd. Cañones de Zaragoza (esq. Avd. El cierzo)</v>
      </c>
      <c r="O381" s="3" t="str">
        <f t="shared" si="196"/>
        <v>06:42</v>
      </c>
      <c r="S381" t="str">
        <f t="shared" si="197"/>
        <v>Opel Planta en Figueruelas</v>
      </c>
      <c r="T381" s="36">
        <f t="shared" si="198"/>
        <v>0</v>
      </c>
      <c r="AE381" s="5"/>
      <c r="AF381" s="5"/>
      <c r="AG381" s="15"/>
      <c r="AH381" s="15"/>
      <c r="AI381" s="15"/>
      <c r="AJ381" s="15"/>
      <c r="AK381" s="5"/>
    </row>
    <row r="382" spans="1:37" x14ac:dyDescent="0.25">
      <c r="A382" s="13">
        <v>6.42</v>
      </c>
      <c r="B382" t="e">
        <f t="shared" si="185"/>
        <v>#VALUE!</v>
      </c>
      <c r="C382">
        <f t="shared" si="186"/>
        <v>2</v>
      </c>
      <c r="D382">
        <f t="shared" si="187"/>
        <v>2</v>
      </c>
      <c r="E382">
        <f t="shared" si="188"/>
        <v>4</v>
      </c>
      <c r="F382" s="1">
        <f t="shared" si="183"/>
        <v>6</v>
      </c>
      <c r="G382" s="1">
        <f t="shared" si="184"/>
        <v>42</v>
      </c>
      <c r="H382" s="1" t="str">
        <f t="shared" si="189"/>
        <v>06:42</v>
      </c>
      <c r="I382">
        <f t="shared" si="190"/>
        <v>0</v>
      </c>
      <c r="J382" s="3">
        <f t="shared" si="191"/>
        <v>16</v>
      </c>
      <c r="K382" s="3">
        <f t="shared" si="192"/>
        <v>0</v>
      </c>
      <c r="L382" s="3">
        <f t="shared" si="193"/>
        <v>1</v>
      </c>
      <c r="M382" s="3">
        <f t="shared" si="194"/>
        <v>1601</v>
      </c>
      <c r="N382">
        <f t="shared" si="195"/>
        <v>6.42</v>
      </c>
      <c r="O382" s="3" t="str">
        <f t="shared" si="196"/>
        <v/>
      </c>
      <c r="S382" t="str">
        <f t="shared" si="197"/>
        <v/>
      </c>
      <c r="T382" s="36">
        <f t="shared" si="198"/>
        <v>0</v>
      </c>
      <c r="AE382" s="5"/>
      <c r="AF382" s="5"/>
      <c r="AG382" s="15"/>
      <c r="AH382" s="15"/>
      <c r="AI382" s="15"/>
      <c r="AJ382" s="15"/>
      <c r="AK382" s="5"/>
    </row>
    <row r="383" spans="1:37" x14ac:dyDescent="0.25">
      <c r="A383" s="13" t="s">
        <v>21</v>
      </c>
      <c r="B383" t="e">
        <f t="shared" si="185"/>
        <v>#VALUE!</v>
      </c>
      <c r="C383" t="e">
        <f t="shared" si="186"/>
        <v>#VALUE!</v>
      </c>
      <c r="D383" t="e">
        <f t="shared" si="187"/>
        <v>#VALUE!</v>
      </c>
      <c r="E383">
        <f t="shared" si="188"/>
        <v>26</v>
      </c>
      <c r="F383" s="1" t="str">
        <f t="shared" si="183"/>
        <v/>
      </c>
      <c r="G383" s="1" t="str">
        <f t="shared" si="184"/>
        <v/>
      </c>
      <c r="H383" s="1" t="str">
        <f t="shared" si="189"/>
        <v>:</v>
      </c>
      <c r="I383">
        <f t="shared" si="190"/>
        <v>0</v>
      </c>
      <c r="J383" s="3">
        <f t="shared" si="191"/>
        <v>16</v>
      </c>
      <c r="K383" s="3">
        <f t="shared" si="192"/>
        <v>0</v>
      </c>
      <c r="L383" s="3">
        <f t="shared" si="193"/>
        <v>1</v>
      </c>
      <c r="M383" s="3">
        <f t="shared" si="194"/>
        <v>1601</v>
      </c>
      <c r="N383" t="str">
        <f t="shared" si="195"/>
        <v>Opel Planta en Figueruelas</v>
      </c>
      <c r="O383" s="3" t="str">
        <f t="shared" si="196"/>
        <v/>
      </c>
      <c r="S383" t="str">
        <f t="shared" si="197"/>
        <v/>
      </c>
      <c r="T383" s="36">
        <f t="shared" si="198"/>
        <v>0</v>
      </c>
      <c r="AE383" s="5"/>
      <c r="AF383" s="5"/>
      <c r="AG383" s="15"/>
      <c r="AH383" s="15"/>
      <c r="AI383" s="15"/>
      <c r="AJ383" s="15"/>
      <c r="AK383" s="5"/>
    </row>
    <row r="384" spans="1:37" x14ac:dyDescent="0.25">
      <c r="A384" s="13" t="s">
        <v>199</v>
      </c>
      <c r="B384" t="e">
        <f t="shared" si="185"/>
        <v>#VALUE!</v>
      </c>
      <c r="C384" t="e">
        <f t="shared" si="186"/>
        <v>#VALUE!</v>
      </c>
      <c r="D384" t="e">
        <f t="shared" si="187"/>
        <v>#VALUE!</v>
      </c>
      <c r="E384">
        <f t="shared" si="188"/>
        <v>40</v>
      </c>
      <c r="F384" s="1" t="str">
        <f t="shared" si="183"/>
        <v/>
      </c>
      <c r="G384" s="1" t="str">
        <f t="shared" si="184"/>
        <v/>
      </c>
      <c r="H384" s="1" t="str">
        <f t="shared" si="189"/>
        <v>:</v>
      </c>
      <c r="I384">
        <f t="shared" si="190"/>
        <v>0</v>
      </c>
      <c r="J384" s="3">
        <f t="shared" si="191"/>
        <v>16</v>
      </c>
      <c r="K384" s="3">
        <f t="shared" si="192"/>
        <v>1</v>
      </c>
      <c r="L384" s="3">
        <f t="shared" si="193"/>
        <v>2</v>
      </c>
      <c r="M384" s="3">
        <f t="shared" si="194"/>
        <v>1602</v>
      </c>
      <c r="N384" t="str">
        <f t="shared" si="195"/>
        <v>Paseo de Los Arqueros (esq. Peña Telera)</v>
      </c>
      <c r="O384" s="3" t="str">
        <f t="shared" si="196"/>
        <v>06:43</v>
      </c>
      <c r="S384" t="str">
        <f t="shared" si="197"/>
        <v>Avd. Cañones de Zaragoza (esq. Avd. El cierzo)</v>
      </c>
      <c r="T384" s="36">
        <f t="shared" si="198"/>
        <v>0</v>
      </c>
      <c r="AE384" s="5"/>
      <c r="AF384" s="5"/>
      <c r="AG384" s="15"/>
      <c r="AH384" s="15"/>
      <c r="AI384" s="15"/>
      <c r="AJ384" s="15"/>
      <c r="AK384" s="5"/>
    </row>
    <row r="385" spans="1:37" x14ac:dyDescent="0.25">
      <c r="A385" s="13">
        <v>6.43</v>
      </c>
      <c r="B385" t="e">
        <f t="shared" si="185"/>
        <v>#VALUE!</v>
      </c>
      <c r="C385">
        <f t="shared" si="186"/>
        <v>2</v>
      </c>
      <c r="D385">
        <f t="shared" si="187"/>
        <v>2</v>
      </c>
      <c r="E385">
        <f t="shared" si="188"/>
        <v>4</v>
      </c>
      <c r="F385" s="1">
        <f t="shared" si="183"/>
        <v>6</v>
      </c>
      <c r="G385" s="1">
        <f t="shared" si="184"/>
        <v>43</v>
      </c>
      <c r="H385" s="1" t="str">
        <f t="shared" si="189"/>
        <v>06:43</v>
      </c>
      <c r="I385">
        <f t="shared" si="190"/>
        <v>0</v>
      </c>
      <c r="J385" s="3">
        <f t="shared" si="191"/>
        <v>16</v>
      </c>
      <c r="K385" s="3">
        <f t="shared" si="192"/>
        <v>0</v>
      </c>
      <c r="L385" s="3">
        <f t="shared" si="193"/>
        <v>2</v>
      </c>
      <c r="M385" s="3">
        <f t="shared" si="194"/>
        <v>1602</v>
      </c>
      <c r="N385">
        <f t="shared" si="195"/>
        <v>6.43</v>
      </c>
      <c r="O385" s="3" t="str">
        <f t="shared" si="196"/>
        <v/>
      </c>
      <c r="S385" t="str">
        <f t="shared" si="197"/>
        <v/>
      </c>
      <c r="T385" s="36">
        <f t="shared" si="198"/>
        <v>0</v>
      </c>
      <c r="AE385" s="5"/>
      <c r="AF385" s="5"/>
      <c r="AG385" s="15"/>
      <c r="AH385" s="15"/>
      <c r="AI385" s="15"/>
      <c r="AJ385" s="15"/>
      <c r="AK385" s="5"/>
    </row>
    <row r="386" spans="1:37" x14ac:dyDescent="0.25">
      <c r="A386" s="13" t="s">
        <v>195</v>
      </c>
      <c r="B386" t="e">
        <f t="shared" si="185"/>
        <v>#VALUE!</v>
      </c>
      <c r="C386" t="e">
        <f t="shared" si="186"/>
        <v>#VALUE!</v>
      </c>
      <c r="D386" t="e">
        <f t="shared" si="187"/>
        <v>#VALUE!</v>
      </c>
      <c r="E386">
        <f t="shared" si="188"/>
        <v>46</v>
      </c>
      <c r="F386" s="1" t="str">
        <f t="shared" si="183"/>
        <v/>
      </c>
      <c r="G386" s="1" t="str">
        <f t="shared" si="184"/>
        <v/>
      </c>
      <c r="H386" s="1" t="str">
        <f t="shared" si="189"/>
        <v>:</v>
      </c>
      <c r="I386">
        <f t="shared" si="190"/>
        <v>0</v>
      </c>
      <c r="J386" s="3">
        <f t="shared" si="191"/>
        <v>16</v>
      </c>
      <c r="K386" s="3">
        <f t="shared" si="192"/>
        <v>0</v>
      </c>
      <c r="L386" s="3">
        <f t="shared" si="193"/>
        <v>2</v>
      </c>
      <c r="M386" s="3">
        <f t="shared" si="194"/>
        <v>1602</v>
      </c>
      <c r="N386" t="str">
        <f t="shared" si="195"/>
        <v>Avd. Cañones de Zaragoza (esq. Avd. El cierzo)</v>
      </c>
      <c r="O386" s="3" t="str">
        <f t="shared" si="196"/>
        <v/>
      </c>
      <c r="S386" t="str">
        <f t="shared" si="197"/>
        <v/>
      </c>
      <c r="T386" s="36">
        <f t="shared" si="198"/>
        <v>0</v>
      </c>
      <c r="AE386" s="5"/>
      <c r="AF386" s="5"/>
      <c r="AG386" s="15"/>
      <c r="AH386" s="15"/>
      <c r="AI386" s="15"/>
      <c r="AJ386" s="15"/>
      <c r="AK386" s="5"/>
    </row>
    <row r="387" spans="1:37" x14ac:dyDescent="0.25">
      <c r="A387" s="13" t="s">
        <v>202</v>
      </c>
      <c r="B387" t="e">
        <f t="shared" si="185"/>
        <v>#VALUE!</v>
      </c>
      <c r="C387">
        <f t="shared" si="186"/>
        <v>30</v>
      </c>
      <c r="D387">
        <f t="shared" si="187"/>
        <v>30</v>
      </c>
      <c r="E387">
        <f t="shared" si="188"/>
        <v>36</v>
      </c>
      <c r="F387" s="1" t="str">
        <f t="shared" si="183"/>
        <v/>
      </c>
      <c r="G387" s="1" t="str">
        <f t="shared" si="184"/>
        <v/>
      </c>
      <c r="H387" s="1" t="str">
        <f t="shared" si="189"/>
        <v>:</v>
      </c>
      <c r="I387">
        <f t="shared" si="190"/>
        <v>0</v>
      </c>
      <c r="J387" s="3">
        <f t="shared" si="191"/>
        <v>16</v>
      </c>
      <c r="K387" s="3">
        <f t="shared" si="192"/>
        <v>1</v>
      </c>
      <c r="L387" s="3">
        <f t="shared" si="193"/>
        <v>3</v>
      </c>
      <c r="M387" s="3">
        <f t="shared" si="194"/>
        <v>1603</v>
      </c>
      <c r="N387" t="str">
        <f t="shared" si="195"/>
        <v>C/ Salomón y la Reina de Saba, nº 36</v>
      </c>
      <c r="O387" s="3" t="str">
        <f t="shared" si="196"/>
        <v>06:44</v>
      </c>
      <c r="S387" t="str">
        <f t="shared" si="197"/>
        <v>Paseo de Los Arqueros (esq. Peña Telera)</v>
      </c>
      <c r="T387" s="36">
        <f t="shared" si="198"/>
        <v>0</v>
      </c>
      <c r="AE387" s="5"/>
      <c r="AF387" s="5"/>
      <c r="AG387" s="15"/>
      <c r="AH387" s="15"/>
      <c r="AI387" s="15"/>
      <c r="AJ387" s="15"/>
      <c r="AK387" s="5"/>
    </row>
    <row r="388" spans="1:37" x14ac:dyDescent="0.25">
      <c r="A388" s="13">
        <v>6.44</v>
      </c>
      <c r="B388" t="e">
        <f t="shared" si="185"/>
        <v>#VALUE!</v>
      </c>
      <c r="C388">
        <f t="shared" si="186"/>
        <v>2</v>
      </c>
      <c r="D388">
        <f t="shared" si="187"/>
        <v>2</v>
      </c>
      <c r="E388">
        <f t="shared" si="188"/>
        <v>4</v>
      </c>
      <c r="F388" s="1">
        <f t="shared" ref="F388:F419" si="199">IFERROR(VALUE(LEFT($A388,$D388-1)),"")</f>
        <v>6</v>
      </c>
      <c r="G388" s="1">
        <f t="shared" ref="G388:G419" si="200">IFERROR(VALUE(RIGHT($A388,$E388-$D388)),"")</f>
        <v>44</v>
      </c>
      <c r="H388" s="1" t="str">
        <f t="shared" si="189"/>
        <v>06:44</v>
      </c>
      <c r="I388">
        <f t="shared" si="190"/>
        <v>0</v>
      </c>
      <c r="J388" s="3">
        <f t="shared" si="191"/>
        <v>16</v>
      </c>
      <c r="K388" s="3">
        <f t="shared" si="192"/>
        <v>0</v>
      </c>
      <c r="L388" s="3">
        <f t="shared" si="193"/>
        <v>3</v>
      </c>
      <c r="M388" s="3">
        <f t="shared" si="194"/>
        <v>1603</v>
      </c>
      <c r="N388">
        <f t="shared" si="195"/>
        <v>6.44</v>
      </c>
      <c r="O388" s="3" t="str">
        <f t="shared" si="196"/>
        <v/>
      </c>
      <c r="S388" t="str">
        <f t="shared" si="197"/>
        <v/>
      </c>
      <c r="T388" s="36">
        <f t="shared" si="198"/>
        <v>0</v>
      </c>
      <c r="AE388" s="5"/>
      <c r="AF388" s="5"/>
      <c r="AG388" s="15"/>
      <c r="AH388" s="15"/>
      <c r="AI388" s="15"/>
      <c r="AJ388" s="15"/>
      <c r="AK388" s="5"/>
    </row>
    <row r="389" spans="1:37" x14ac:dyDescent="0.25">
      <c r="A389" s="13" t="s">
        <v>199</v>
      </c>
      <c r="B389" t="e">
        <f t="shared" si="185"/>
        <v>#VALUE!</v>
      </c>
      <c r="C389" t="e">
        <f t="shared" si="186"/>
        <v>#VALUE!</v>
      </c>
      <c r="D389" t="e">
        <f t="shared" si="187"/>
        <v>#VALUE!</v>
      </c>
      <c r="E389">
        <f t="shared" si="188"/>
        <v>40</v>
      </c>
      <c r="F389" s="1" t="str">
        <f t="shared" si="199"/>
        <v/>
      </c>
      <c r="G389" s="1" t="str">
        <f t="shared" si="200"/>
        <v/>
      </c>
      <c r="H389" s="1" t="str">
        <f t="shared" si="189"/>
        <v>:</v>
      </c>
      <c r="I389">
        <f t="shared" si="190"/>
        <v>0</v>
      </c>
      <c r="J389" s="3">
        <f t="shared" si="191"/>
        <v>16</v>
      </c>
      <c r="K389" s="3">
        <f t="shared" si="192"/>
        <v>0</v>
      </c>
      <c r="L389" s="3">
        <f t="shared" si="193"/>
        <v>3</v>
      </c>
      <c r="M389" s="3">
        <f t="shared" si="194"/>
        <v>1603</v>
      </c>
      <c r="N389" t="str">
        <f t="shared" si="195"/>
        <v>Paseo de Los Arqueros (esq. Peña Telera)</v>
      </c>
      <c r="O389" s="3" t="str">
        <f t="shared" si="196"/>
        <v/>
      </c>
      <c r="S389" t="str">
        <f t="shared" si="197"/>
        <v/>
      </c>
      <c r="T389" s="36">
        <f t="shared" si="198"/>
        <v>0</v>
      </c>
      <c r="AE389" s="5"/>
      <c r="AF389" s="5"/>
      <c r="AG389" s="15"/>
      <c r="AH389" s="15"/>
      <c r="AI389" s="15"/>
      <c r="AJ389" s="15"/>
      <c r="AK389" s="5"/>
    </row>
    <row r="390" spans="1:37" x14ac:dyDescent="0.25">
      <c r="A390" s="13" t="s">
        <v>205</v>
      </c>
      <c r="B390" t="e">
        <f t="shared" si="185"/>
        <v>#VALUE!</v>
      </c>
      <c r="C390" t="e">
        <f t="shared" si="186"/>
        <v>#VALUE!</v>
      </c>
      <c r="D390" t="e">
        <f t="shared" si="187"/>
        <v>#VALUE!</v>
      </c>
      <c r="E390">
        <f t="shared" si="188"/>
        <v>42</v>
      </c>
      <c r="F390" s="1" t="str">
        <f t="shared" si="199"/>
        <v/>
      </c>
      <c r="G390" s="1" t="str">
        <f t="shared" si="200"/>
        <v/>
      </c>
      <c r="H390" s="1" t="str">
        <f t="shared" si="189"/>
        <v>:</v>
      </c>
      <c r="I390">
        <f t="shared" si="190"/>
        <v>0</v>
      </c>
      <c r="J390" s="3">
        <f t="shared" si="191"/>
        <v>16</v>
      </c>
      <c r="K390" s="3">
        <f t="shared" si="192"/>
        <v>1</v>
      </c>
      <c r="L390" s="3">
        <f t="shared" si="193"/>
        <v>4</v>
      </c>
      <c r="M390" s="3">
        <f t="shared" si="194"/>
        <v>1604</v>
      </c>
      <c r="N390" t="str">
        <f t="shared" si="195"/>
        <v>Avd. Casablanca (frente nº 26 - Telepizza)</v>
      </c>
      <c r="O390" s="3" t="str">
        <f t="shared" si="196"/>
        <v>06:46</v>
      </c>
      <c r="S390" t="str">
        <f t="shared" si="197"/>
        <v>C/ Salomón y la Reina de Saba, nº 36</v>
      </c>
      <c r="T390" s="36">
        <f t="shared" si="198"/>
        <v>0</v>
      </c>
      <c r="AE390" s="5"/>
      <c r="AF390" s="5"/>
      <c r="AG390" s="15"/>
      <c r="AH390" s="15"/>
      <c r="AI390" s="15"/>
      <c r="AJ390" s="15"/>
      <c r="AK390" s="5"/>
    </row>
    <row r="391" spans="1:37" x14ac:dyDescent="0.25">
      <c r="A391" s="13" t="s">
        <v>342</v>
      </c>
      <c r="B391">
        <f t="shared" si="185"/>
        <v>2</v>
      </c>
      <c r="C391" t="e">
        <f t="shared" si="186"/>
        <v>#VALUE!</v>
      </c>
      <c r="D391">
        <f t="shared" si="187"/>
        <v>2</v>
      </c>
      <c r="E391">
        <f t="shared" si="188"/>
        <v>4</v>
      </c>
      <c r="F391" s="1">
        <f t="shared" si="199"/>
        <v>6</v>
      </c>
      <c r="G391" s="1">
        <f t="shared" si="200"/>
        <v>46</v>
      </c>
      <c r="H391" s="1" t="str">
        <f t="shared" si="189"/>
        <v>06:46</v>
      </c>
      <c r="I391">
        <f t="shared" si="190"/>
        <v>0</v>
      </c>
      <c r="J391" s="3">
        <f t="shared" si="191"/>
        <v>16</v>
      </c>
      <c r="K391" s="3">
        <f t="shared" si="192"/>
        <v>0</v>
      </c>
      <c r="L391" s="3">
        <f t="shared" si="193"/>
        <v>4</v>
      </c>
      <c r="M391" s="3">
        <f t="shared" si="194"/>
        <v>1604</v>
      </c>
      <c r="N391" t="str">
        <f t="shared" si="195"/>
        <v>6'46</v>
      </c>
      <c r="O391" s="3" t="str">
        <f t="shared" si="196"/>
        <v/>
      </c>
      <c r="S391" t="str">
        <f t="shared" si="197"/>
        <v/>
      </c>
      <c r="T391" s="36">
        <f t="shared" si="198"/>
        <v>0</v>
      </c>
      <c r="AE391" s="5"/>
      <c r="AF391" s="5"/>
      <c r="AG391" s="15"/>
      <c r="AH391" s="15"/>
      <c r="AI391" s="15"/>
      <c r="AJ391" s="15"/>
      <c r="AK391" s="5"/>
    </row>
    <row r="392" spans="1:37" x14ac:dyDescent="0.25">
      <c r="A392" s="13" t="s">
        <v>202</v>
      </c>
      <c r="B392" t="e">
        <f t="shared" si="185"/>
        <v>#VALUE!</v>
      </c>
      <c r="C392">
        <f t="shared" si="186"/>
        <v>30</v>
      </c>
      <c r="D392">
        <f t="shared" si="187"/>
        <v>30</v>
      </c>
      <c r="E392">
        <f t="shared" si="188"/>
        <v>36</v>
      </c>
      <c r="F392" s="1" t="str">
        <f t="shared" si="199"/>
        <v/>
      </c>
      <c r="G392" s="1" t="str">
        <f t="shared" si="200"/>
        <v/>
      </c>
      <c r="H392" s="1" t="str">
        <f t="shared" si="189"/>
        <v>:</v>
      </c>
      <c r="I392">
        <f t="shared" si="190"/>
        <v>0</v>
      </c>
      <c r="J392" s="3">
        <f t="shared" si="191"/>
        <v>16</v>
      </c>
      <c r="K392" s="3">
        <f t="shared" si="192"/>
        <v>0</v>
      </c>
      <c r="L392" s="3">
        <f t="shared" si="193"/>
        <v>4</v>
      </c>
      <c r="M392" s="3">
        <f t="shared" si="194"/>
        <v>1604</v>
      </c>
      <c r="N392" t="str">
        <f t="shared" si="195"/>
        <v>C/ Salomón y la Reina de Saba, nº 36</v>
      </c>
      <c r="O392" s="3" t="str">
        <f t="shared" si="196"/>
        <v/>
      </c>
      <c r="S392" t="str">
        <f t="shared" si="197"/>
        <v/>
      </c>
      <c r="T392" s="36">
        <f t="shared" si="198"/>
        <v>0</v>
      </c>
      <c r="AE392" s="5"/>
      <c r="AF392" s="5"/>
      <c r="AG392" s="15"/>
      <c r="AH392" s="15"/>
      <c r="AI392" s="15"/>
      <c r="AJ392" s="15"/>
      <c r="AK392" s="5"/>
    </row>
    <row r="393" spans="1:37" x14ac:dyDescent="0.25">
      <c r="A393" s="13" t="s">
        <v>209</v>
      </c>
      <c r="B393" t="e">
        <f t="shared" si="185"/>
        <v>#VALUE!</v>
      </c>
      <c r="C393">
        <f t="shared" si="186"/>
        <v>13</v>
      </c>
      <c r="D393">
        <f t="shared" si="187"/>
        <v>13</v>
      </c>
      <c r="E393">
        <f t="shared" si="188"/>
        <v>29</v>
      </c>
      <c r="F393" s="1" t="str">
        <f t="shared" si="199"/>
        <v/>
      </c>
      <c r="G393" s="1" t="str">
        <f t="shared" si="200"/>
        <v/>
      </c>
      <c r="H393" s="1" t="str">
        <f t="shared" si="189"/>
        <v>:</v>
      </c>
      <c r="I393">
        <f t="shared" si="190"/>
        <v>0</v>
      </c>
      <c r="J393" s="3">
        <f t="shared" si="191"/>
        <v>16</v>
      </c>
      <c r="K393" s="3">
        <f t="shared" si="192"/>
        <v>1</v>
      </c>
      <c r="L393" s="3">
        <f t="shared" si="193"/>
        <v>5</v>
      </c>
      <c r="M393" s="3">
        <f t="shared" si="194"/>
        <v>1605</v>
      </c>
      <c r="N393" t="str">
        <f t="shared" si="195"/>
        <v>C/ Viridiana, nº 26 (Pd. Bus)</v>
      </c>
      <c r="O393" s="3" t="str">
        <f t="shared" si="196"/>
        <v>06:52</v>
      </c>
      <c r="S393" t="str">
        <f t="shared" si="197"/>
        <v>Avd. Casablanca (frente nº 26 - Telepizza)</v>
      </c>
      <c r="T393" s="36">
        <f t="shared" si="198"/>
        <v>0</v>
      </c>
      <c r="AE393" s="5"/>
      <c r="AF393" s="5"/>
      <c r="AG393" s="15"/>
      <c r="AH393" s="15"/>
      <c r="AI393" s="15"/>
      <c r="AJ393" s="15"/>
      <c r="AK393" s="5"/>
    </row>
    <row r="394" spans="1:37" x14ac:dyDescent="0.25">
      <c r="A394" s="13" t="s">
        <v>291</v>
      </c>
      <c r="B394">
        <f t="shared" si="185"/>
        <v>2</v>
      </c>
      <c r="C394" t="e">
        <f t="shared" si="186"/>
        <v>#VALUE!</v>
      </c>
      <c r="D394">
        <f t="shared" si="187"/>
        <v>2</v>
      </c>
      <c r="E394">
        <f t="shared" si="188"/>
        <v>4</v>
      </c>
      <c r="F394" s="1">
        <f t="shared" si="199"/>
        <v>6</v>
      </c>
      <c r="G394" s="1">
        <f t="shared" si="200"/>
        <v>52</v>
      </c>
      <c r="H394" s="1" t="str">
        <f t="shared" si="189"/>
        <v>06:52</v>
      </c>
      <c r="I394">
        <f t="shared" si="190"/>
        <v>0</v>
      </c>
      <c r="J394" s="3">
        <f t="shared" si="191"/>
        <v>16</v>
      </c>
      <c r="K394" s="3">
        <f t="shared" si="192"/>
        <v>0</v>
      </c>
      <c r="L394" s="3">
        <f t="shared" si="193"/>
        <v>5</v>
      </c>
      <c r="M394" s="3">
        <f t="shared" si="194"/>
        <v>1605</v>
      </c>
      <c r="N394" t="str">
        <f t="shared" si="195"/>
        <v>6'52</v>
      </c>
      <c r="O394" s="3" t="str">
        <f t="shared" si="196"/>
        <v/>
      </c>
      <c r="S394" t="str">
        <f t="shared" si="197"/>
        <v/>
      </c>
      <c r="T394" s="36">
        <f t="shared" si="198"/>
        <v>0</v>
      </c>
      <c r="AE394" s="5"/>
      <c r="AF394" s="5"/>
      <c r="AG394" s="15"/>
      <c r="AH394" s="15"/>
      <c r="AI394" s="15"/>
      <c r="AJ394" s="15"/>
      <c r="AK394" s="5"/>
    </row>
    <row r="395" spans="1:37" x14ac:dyDescent="0.25">
      <c r="A395" s="13" t="s">
        <v>205</v>
      </c>
      <c r="B395" t="e">
        <f t="shared" si="185"/>
        <v>#VALUE!</v>
      </c>
      <c r="C395" t="e">
        <f t="shared" si="186"/>
        <v>#VALUE!</v>
      </c>
      <c r="D395" t="e">
        <f t="shared" si="187"/>
        <v>#VALUE!</v>
      </c>
      <c r="E395">
        <f t="shared" si="188"/>
        <v>42</v>
      </c>
      <c r="F395" s="1" t="str">
        <f t="shared" si="199"/>
        <v/>
      </c>
      <c r="G395" s="1" t="str">
        <f t="shared" si="200"/>
        <v/>
      </c>
      <c r="H395" s="1" t="str">
        <f t="shared" si="189"/>
        <v>:</v>
      </c>
      <c r="I395">
        <f t="shared" si="190"/>
        <v>0</v>
      </c>
      <c r="J395" s="3">
        <f t="shared" si="191"/>
        <v>16</v>
      </c>
      <c r="K395" s="3">
        <f t="shared" si="192"/>
        <v>0</v>
      </c>
      <c r="L395" s="3">
        <f t="shared" si="193"/>
        <v>5</v>
      </c>
      <c r="M395" s="3">
        <f t="shared" si="194"/>
        <v>1605</v>
      </c>
      <c r="N395" t="str">
        <f t="shared" si="195"/>
        <v>Avd. Casablanca (frente nº 26 - Telepizza)</v>
      </c>
      <c r="O395" s="3" t="str">
        <f t="shared" si="196"/>
        <v/>
      </c>
      <c r="S395" t="str">
        <f t="shared" si="197"/>
        <v/>
      </c>
      <c r="T395" s="36">
        <f t="shared" si="198"/>
        <v>0</v>
      </c>
      <c r="AE395" s="5"/>
      <c r="AF395" s="5"/>
      <c r="AG395" s="15"/>
      <c r="AH395" s="15"/>
      <c r="AI395" s="15"/>
      <c r="AJ395" s="15"/>
      <c r="AK395" s="5"/>
    </row>
    <row r="396" spans="1:37" x14ac:dyDescent="0.25">
      <c r="A396" s="13" t="s">
        <v>211</v>
      </c>
      <c r="B396" t="e">
        <f t="shared" si="185"/>
        <v>#VALUE!</v>
      </c>
      <c r="C396">
        <f t="shared" si="186"/>
        <v>23</v>
      </c>
      <c r="D396">
        <f t="shared" si="187"/>
        <v>23</v>
      </c>
      <c r="E396">
        <f t="shared" si="188"/>
        <v>39</v>
      </c>
      <c r="F396" s="1" t="str">
        <f t="shared" si="199"/>
        <v/>
      </c>
      <c r="G396" s="1" t="str">
        <f t="shared" si="200"/>
        <v/>
      </c>
      <c r="H396" s="1" t="str">
        <f t="shared" si="189"/>
        <v>:</v>
      </c>
      <c r="I396">
        <f t="shared" si="190"/>
        <v>0</v>
      </c>
      <c r="J396" s="3">
        <f t="shared" si="191"/>
        <v>16</v>
      </c>
      <c r="K396" s="3">
        <f t="shared" si="192"/>
        <v>1</v>
      </c>
      <c r="L396" s="3">
        <f t="shared" si="193"/>
        <v>6</v>
      </c>
      <c r="M396" s="3">
        <f t="shared" si="194"/>
        <v>1606</v>
      </c>
      <c r="N396" t="str">
        <f t="shared" si="195"/>
        <v>Paseo de los Olvidados, nº 49 (Pd. Bus)</v>
      </c>
      <c r="O396" s="3" t="str">
        <f t="shared" si="196"/>
        <v>06:53</v>
      </c>
      <c r="S396" t="str">
        <f t="shared" si="197"/>
        <v>C/ Viridiana, nº 26 (Pd. Bus)</v>
      </c>
      <c r="T396" s="36">
        <f t="shared" si="198"/>
        <v>0</v>
      </c>
      <c r="AE396" s="5"/>
      <c r="AF396" s="5"/>
      <c r="AG396" s="15"/>
      <c r="AH396" s="15"/>
      <c r="AI396" s="15"/>
      <c r="AJ396" s="15"/>
      <c r="AK396" s="5"/>
    </row>
    <row r="397" spans="1:37" x14ac:dyDescent="0.25">
      <c r="A397" s="13" t="s">
        <v>292</v>
      </c>
      <c r="B397">
        <f t="shared" si="185"/>
        <v>2</v>
      </c>
      <c r="C397" t="e">
        <f t="shared" si="186"/>
        <v>#VALUE!</v>
      </c>
      <c r="D397">
        <f t="shared" si="187"/>
        <v>2</v>
      </c>
      <c r="E397">
        <f t="shared" si="188"/>
        <v>4</v>
      </c>
      <c r="F397" s="1">
        <f t="shared" si="199"/>
        <v>6</v>
      </c>
      <c r="G397" s="1">
        <f t="shared" si="200"/>
        <v>53</v>
      </c>
      <c r="H397" s="1" t="str">
        <f t="shared" si="189"/>
        <v>06:53</v>
      </c>
      <c r="I397">
        <f t="shared" si="190"/>
        <v>0</v>
      </c>
      <c r="J397" s="3">
        <f t="shared" si="191"/>
        <v>16</v>
      </c>
      <c r="K397" s="3">
        <f t="shared" si="192"/>
        <v>0</v>
      </c>
      <c r="L397" s="3">
        <f t="shared" si="193"/>
        <v>6</v>
      </c>
      <c r="M397" s="3">
        <f t="shared" si="194"/>
        <v>1606</v>
      </c>
      <c r="N397" t="str">
        <f t="shared" si="195"/>
        <v>6'53</v>
      </c>
      <c r="O397" s="3" t="str">
        <f t="shared" si="196"/>
        <v/>
      </c>
      <c r="S397" t="str">
        <f t="shared" si="197"/>
        <v/>
      </c>
      <c r="T397" s="36">
        <f t="shared" si="198"/>
        <v>0</v>
      </c>
      <c r="AE397" s="5"/>
      <c r="AF397" s="5"/>
      <c r="AG397" s="15"/>
      <c r="AH397" s="15"/>
      <c r="AI397" s="15"/>
      <c r="AJ397" s="15"/>
      <c r="AK397" s="5"/>
    </row>
    <row r="398" spans="1:37" x14ac:dyDescent="0.25">
      <c r="A398" s="13" t="s">
        <v>209</v>
      </c>
      <c r="B398" t="e">
        <f t="shared" si="185"/>
        <v>#VALUE!</v>
      </c>
      <c r="C398">
        <f t="shared" si="186"/>
        <v>13</v>
      </c>
      <c r="D398">
        <f t="shared" si="187"/>
        <v>13</v>
      </c>
      <c r="E398">
        <f t="shared" si="188"/>
        <v>29</v>
      </c>
      <c r="F398" s="1" t="str">
        <f t="shared" si="199"/>
        <v/>
      </c>
      <c r="G398" s="1" t="str">
        <f t="shared" si="200"/>
        <v/>
      </c>
      <c r="H398" s="1" t="str">
        <f t="shared" si="189"/>
        <v>:</v>
      </c>
      <c r="I398">
        <f t="shared" si="190"/>
        <v>0</v>
      </c>
      <c r="J398" s="3">
        <f t="shared" si="191"/>
        <v>16</v>
      </c>
      <c r="K398" s="3">
        <f t="shared" si="192"/>
        <v>0</v>
      </c>
      <c r="L398" s="3">
        <f t="shared" si="193"/>
        <v>6</v>
      </c>
      <c r="M398" s="3">
        <f t="shared" si="194"/>
        <v>1606</v>
      </c>
      <c r="N398" t="str">
        <f t="shared" si="195"/>
        <v>C/ Viridiana, nº 26 (Pd. Bus)</v>
      </c>
      <c r="O398" s="3" t="str">
        <f t="shared" si="196"/>
        <v/>
      </c>
      <c r="S398" t="str">
        <f t="shared" si="197"/>
        <v/>
      </c>
      <c r="T398" s="36">
        <f t="shared" si="198"/>
        <v>0</v>
      </c>
      <c r="AE398" s="5"/>
      <c r="AF398" s="5"/>
      <c r="AG398" s="15"/>
      <c r="AH398" s="15"/>
      <c r="AI398" s="15"/>
      <c r="AJ398" s="15"/>
      <c r="AK398" s="5"/>
    </row>
    <row r="399" spans="1:37" x14ac:dyDescent="0.25">
      <c r="A399" s="13" t="s">
        <v>213</v>
      </c>
      <c r="B399" t="e">
        <f t="shared" si="185"/>
        <v>#VALUE!</v>
      </c>
      <c r="C399">
        <f t="shared" si="186"/>
        <v>23</v>
      </c>
      <c r="D399">
        <f t="shared" si="187"/>
        <v>23</v>
      </c>
      <c r="E399">
        <f t="shared" si="188"/>
        <v>52</v>
      </c>
      <c r="F399" s="1" t="str">
        <f t="shared" si="199"/>
        <v/>
      </c>
      <c r="G399" s="1" t="str">
        <f t="shared" si="200"/>
        <v/>
      </c>
      <c r="H399" s="1" t="str">
        <f t="shared" si="189"/>
        <v>:</v>
      </c>
      <c r="I399">
        <f t="shared" si="190"/>
        <v>0</v>
      </c>
      <c r="J399" s="3">
        <f t="shared" si="191"/>
        <v>16</v>
      </c>
      <c r="K399" s="3">
        <f t="shared" si="192"/>
        <v>1</v>
      </c>
      <c r="L399" s="3">
        <f t="shared" si="193"/>
        <v>7</v>
      </c>
      <c r="M399" s="3">
        <f t="shared" si="194"/>
        <v>1607</v>
      </c>
      <c r="N399" t="str">
        <f t="shared" si="195"/>
        <v>Paseo de los Olvidados, nº 23 (esq. Quimera del Oro)</v>
      </c>
      <c r="O399" s="3" t="str">
        <f t="shared" si="196"/>
        <v>06:54</v>
      </c>
      <c r="S399" t="str">
        <f t="shared" si="197"/>
        <v>Paseo de los Olvidados, nº 49 (Pd. Bus)</v>
      </c>
      <c r="T399" s="36">
        <f t="shared" si="198"/>
        <v>0</v>
      </c>
      <c r="AE399" s="5"/>
      <c r="AF399" s="5"/>
      <c r="AG399" s="15"/>
      <c r="AH399" s="15"/>
      <c r="AI399" s="15"/>
      <c r="AJ399" s="15"/>
      <c r="AK399" s="5"/>
    </row>
    <row r="400" spans="1:37" x14ac:dyDescent="0.25">
      <c r="A400" s="13" t="s">
        <v>294</v>
      </c>
      <c r="B400">
        <f t="shared" si="185"/>
        <v>2</v>
      </c>
      <c r="C400" t="e">
        <f t="shared" si="186"/>
        <v>#VALUE!</v>
      </c>
      <c r="D400">
        <f t="shared" si="187"/>
        <v>2</v>
      </c>
      <c r="E400">
        <f t="shared" si="188"/>
        <v>4</v>
      </c>
      <c r="F400" s="1">
        <f t="shared" si="199"/>
        <v>6</v>
      </c>
      <c r="G400" s="1">
        <f t="shared" si="200"/>
        <v>54</v>
      </c>
      <c r="H400" s="1" t="str">
        <f t="shared" si="189"/>
        <v>06:54</v>
      </c>
      <c r="I400">
        <f t="shared" si="190"/>
        <v>0</v>
      </c>
      <c r="J400" s="3">
        <f t="shared" si="191"/>
        <v>16</v>
      </c>
      <c r="K400" s="3">
        <f t="shared" si="192"/>
        <v>0</v>
      </c>
      <c r="L400" s="3">
        <f t="shared" si="193"/>
        <v>7</v>
      </c>
      <c r="M400" s="3">
        <f t="shared" si="194"/>
        <v>1607</v>
      </c>
      <c r="N400" t="str">
        <f t="shared" si="195"/>
        <v>6'54</v>
      </c>
      <c r="O400" s="3" t="str">
        <f t="shared" si="196"/>
        <v/>
      </c>
      <c r="S400" t="str">
        <f t="shared" si="197"/>
        <v/>
      </c>
      <c r="T400" s="36">
        <f t="shared" si="198"/>
        <v>0</v>
      </c>
      <c r="AE400" s="5"/>
      <c r="AF400" s="5"/>
      <c r="AG400" s="15"/>
      <c r="AH400" s="15"/>
      <c r="AI400" s="15"/>
      <c r="AJ400" s="15"/>
      <c r="AK400" s="5"/>
    </row>
    <row r="401" spans="1:37" x14ac:dyDescent="0.25">
      <c r="A401" s="13" t="s">
        <v>211</v>
      </c>
      <c r="B401" t="e">
        <f t="shared" si="185"/>
        <v>#VALUE!</v>
      </c>
      <c r="C401">
        <f t="shared" si="186"/>
        <v>23</v>
      </c>
      <c r="D401">
        <f t="shared" si="187"/>
        <v>23</v>
      </c>
      <c r="E401">
        <f t="shared" si="188"/>
        <v>39</v>
      </c>
      <c r="F401" s="1" t="str">
        <f t="shared" si="199"/>
        <v/>
      </c>
      <c r="G401" s="1" t="str">
        <f t="shared" si="200"/>
        <v/>
      </c>
      <c r="H401" s="1" t="str">
        <f t="shared" si="189"/>
        <v>:</v>
      </c>
      <c r="I401">
        <f t="shared" si="190"/>
        <v>0</v>
      </c>
      <c r="J401" s="3">
        <f t="shared" si="191"/>
        <v>16</v>
      </c>
      <c r="K401" s="3">
        <f t="shared" si="192"/>
        <v>0</v>
      </c>
      <c r="L401" s="3">
        <f t="shared" si="193"/>
        <v>7</v>
      </c>
      <c r="M401" s="3">
        <f t="shared" si="194"/>
        <v>1607</v>
      </c>
      <c r="N401" t="str">
        <f t="shared" si="195"/>
        <v>Paseo de los Olvidados, nº 49 (Pd. Bus)</v>
      </c>
      <c r="O401" s="3" t="str">
        <f t="shared" si="196"/>
        <v/>
      </c>
      <c r="S401" t="str">
        <f t="shared" si="197"/>
        <v/>
      </c>
      <c r="T401" s="36">
        <f t="shared" si="198"/>
        <v>0</v>
      </c>
      <c r="AE401" s="5"/>
      <c r="AF401" s="5"/>
      <c r="AG401" s="15"/>
      <c r="AH401" s="15"/>
      <c r="AI401" s="15"/>
      <c r="AJ401" s="15"/>
      <c r="AK401" s="5"/>
    </row>
    <row r="402" spans="1:37" x14ac:dyDescent="0.25">
      <c r="A402" s="13" t="s">
        <v>214</v>
      </c>
      <c r="B402" t="e">
        <f t="shared" si="185"/>
        <v>#VALUE!</v>
      </c>
      <c r="C402" t="e">
        <f t="shared" si="186"/>
        <v>#VALUE!</v>
      </c>
      <c r="D402" t="e">
        <f t="shared" si="187"/>
        <v>#VALUE!</v>
      </c>
      <c r="E402">
        <f t="shared" si="188"/>
        <v>40</v>
      </c>
      <c r="F402" s="1" t="str">
        <f t="shared" si="199"/>
        <v/>
      </c>
      <c r="G402" s="1" t="str">
        <f t="shared" si="200"/>
        <v/>
      </c>
      <c r="H402" s="1" t="str">
        <f t="shared" si="189"/>
        <v>:</v>
      </c>
      <c r="I402">
        <f t="shared" si="190"/>
        <v>0</v>
      </c>
      <c r="J402" s="3">
        <f t="shared" si="191"/>
        <v>16</v>
      </c>
      <c r="K402" s="3">
        <f t="shared" si="192"/>
        <v>1</v>
      </c>
      <c r="L402" s="3">
        <f t="shared" si="193"/>
        <v>8</v>
      </c>
      <c r="M402" s="3">
        <f t="shared" si="194"/>
        <v>1608</v>
      </c>
      <c r="N402" t="str">
        <f t="shared" si="195"/>
        <v>Cantando bajo la lluvia (esq. Manhattan)</v>
      </c>
      <c r="O402" s="3" t="str">
        <f t="shared" si="196"/>
        <v>06:55</v>
      </c>
      <c r="S402" t="str">
        <f t="shared" si="197"/>
        <v>Paseo de los Olvidados, nº 23 (esq. Quimera del Oro)</v>
      </c>
      <c r="T402" s="36">
        <f t="shared" si="198"/>
        <v>0</v>
      </c>
    </row>
    <row r="403" spans="1:37" x14ac:dyDescent="0.25">
      <c r="A403" s="13" t="s">
        <v>321</v>
      </c>
      <c r="B403">
        <f t="shared" si="185"/>
        <v>2</v>
      </c>
      <c r="C403" t="e">
        <f t="shared" si="186"/>
        <v>#VALUE!</v>
      </c>
      <c r="D403">
        <f t="shared" si="187"/>
        <v>2</v>
      </c>
      <c r="E403">
        <f t="shared" si="188"/>
        <v>4</v>
      </c>
      <c r="F403" s="1">
        <f t="shared" si="199"/>
        <v>6</v>
      </c>
      <c r="G403" s="1">
        <f t="shared" si="200"/>
        <v>55</v>
      </c>
      <c r="H403" s="1" t="str">
        <f t="shared" si="189"/>
        <v>06:55</v>
      </c>
      <c r="I403">
        <f t="shared" si="190"/>
        <v>0</v>
      </c>
      <c r="J403" s="3">
        <f t="shared" si="191"/>
        <v>16</v>
      </c>
      <c r="K403" s="3">
        <f t="shared" si="192"/>
        <v>0</v>
      </c>
      <c r="L403" s="3">
        <f t="shared" si="193"/>
        <v>8</v>
      </c>
      <c r="M403" s="3">
        <f t="shared" si="194"/>
        <v>1608</v>
      </c>
      <c r="N403" t="str">
        <f t="shared" si="195"/>
        <v>6'55</v>
      </c>
      <c r="O403" s="3" t="str">
        <f t="shared" si="196"/>
        <v/>
      </c>
      <c r="S403" t="str">
        <f t="shared" si="197"/>
        <v/>
      </c>
      <c r="T403" s="36">
        <f t="shared" si="198"/>
        <v>0</v>
      </c>
    </row>
    <row r="404" spans="1:37" x14ac:dyDescent="0.25">
      <c r="A404" s="13" t="s">
        <v>213</v>
      </c>
      <c r="B404" t="e">
        <f t="shared" si="185"/>
        <v>#VALUE!</v>
      </c>
      <c r="C404">
        <f t="shared" si="186"/>
        <v>23</v>
      </c>
      <c r="D404">
        <f t="shared" si="187"/>
        <v>23</v>
      </c>
      <c r="E404">
        <f t="shared" si="188"/>
        <v>52</v>
      </c>
      <c r="F404" s="1" t="str">
        <f t="shared" si="199"/>
        <v/>
      </c>
      <c r="G404" s="1" t="str">
        <f t="shared" si="200"/>
        <v/>
      </c>
      <c r="H404" s="1" t="str">
        <f t="shared" si="189"/>
        <v>:</v>
      </c>
      <c r="I404">
        <f t="shared" si="190"/>
        <v>0</v>
      </c>
      <c r="J404" s="3">
        <f t="shared" si="191"/>
        <v>16</v>
      </c>
      <c r="K404" s="3">
        <f t="shared" si="192"/>
        <v>0</v>
      </c>
      <c r="L404" s="3">
        <f t="shared" si="193"/>
        <v>8</v>
      </c>
      <c r="M404" s="3">
        <f t="shared" si="194"/>
        <v>1608</v>
      </c>
      <c r="N404" t="str">
        <f t="shared" si="195"/>
        <v>Paseo de los Olvidados, nº 23 (esq. Quimera del Oro)</v>
      </c>
      <c r="O404" s="3" t="str">
        <f t="shared" si="196"/>
        <v/>
      </c>
      <c r="S404" t="str">
        <f t="shared" si="197"/>
        <v/>
      </c>
      <c r="T404" s="36">
        <f t="shared" si="198"/>
        <v>0</v>
      </c>
    </row>
    <row r="405" spans="1:37" x14ac:dyDescent="0.25">
      <c r="A405" s="13" t="s">
        <v>215</v>
      </c>
      <c r="B405" t="e">
        <f t="shared" si="185"/>
        <v>#VALUE!</v>
      </c>
      <c r="C405" t="e">
        <f t="shared" si="186"/>
        <v>#VALUE!</v>
      </c>
      <c r="D405" t="e">
        <f t="shared" si="187"/>
        <v>#VALUE!</v>
      </c>
      <c r="E405">
        <f t="shared" si="188"/>
        <v>49</v>
      </c>
      <c r="F405" s="1" t="str">
        <f t="shared" si="199"/>
        <v/>
      </c>
      <c r="G405" s="1" t="str">
        <f t="shared" si="200"/>
        <v/>
      </c>
      <c r="H405" s="1" t="str">
        <f t="shared" si="189"/>
        <v>:</v>
      </c>
      <c r="I405">
        <f t="shared" si="190"/>
        <v>0</v>
      </c>
      <c r="J405" s="3">
        <f t="shared" si="191"/>
        <v>16</v>
      </c>
      <c r="K405" s="3">
        <f t="shared" si="192"/>
        <v>1</v>
      </c>
      <c r="L405" s="3">
        <f t="shared" si="193"/>
        <v>9</v>
      </c>
      <c r="M405" s="3">
        <f t="shared" si="194"/>
        <v>1609</v>
      </c>
      <c r="N405" t="str">
        <f t="shared" si="195"/>
        <v>Cantando bajo la lluvia (esq. Lista de Schindler)</v>
      </c>
      <c r="O405" s="3" t="str">
        <f t="shared" si="196"/>
        <v>06:56</v>
      </c>
      <c r="S405" t="str">
        <f t="shared" si="197"/>
        <v>Cantando bajo la lluvia (esq. Manhattan)</v>
      </c>
      <c r="T405" s="36">
        <f t="shared" si="198"/>
        <v>0</v>
      </c>
    </row>
    <row r="406" spans="1:37" x14ac:dyDescent="0.25">
      <c r="A406" s="13" t="s">
        <v>296</v>
      </c>
      <c r="B406">
        <f t="shared" si="185"/>
        <v>2</v>
      </c>
      <c r="C406" t="e">
        <f t="shared" si="186"/>
        <v>#VALUE!</v>
      </c>
      <c r="D406">
        <f t="shared" si="187"/>
        <v>2</v>
      </c>
      <c r="E406">
        <f t="shared" si="188"/>
        <v>4</v>
      </c>
      <c r="F406" s="1">
        <f t="shared" si="199"/>
        <v>6</v>
      </c>
      <c r="G406" s="1">
        <f t="shared" si="200"/>
        <v>56</v>
      </c>
      <c r="H406" s="1" t="str">
        <f t="shared" si="189"/>
        <v>06:56</v>
      </c>
      <c r="I406">
        <f t="shared" si="190"/>
        <v>0</v>
      </c>
      <c r="J406" s="3">
        <f t="shared" si="191"/>
        <v>16</v>
      </c>
      <c r="K406" s="3">
        <f t="shared" si="192"/>
        <v>0</v>
      </c>
      <c r="L406" s="3">
        <f t="shared" si="193"/>
        <v>9</v>
      </c>
      <c r="M406" s="3">
        <f t="shared" si="194"/>
        <v>1609</v>
      </c>
      <c r="N406" t="str">
        <f t="shared" si="195"/>
        <v>6'56</v>
      </c>
      <c r="O406" s="3" t="str">
        <f t="shared" si="196"/>
        <v/>
      </c>
      <c r="S406" t="str">
        <f t="shared" si="197"/>
        <v/>
      </c>
      <c r="T406" s="36">
        <f t="shared" si="198"/>
        <v>0</v>
      </c>
    </row>
    <row r="407" spans="1:37" x14ac:dyDescent="0.25">
      <c r="A407" s="13" t="s">
        <v>214</v>
      </c>
      <c r="B407" t="e">
        <f t="shared" si="185"/>
        <v>#VALUE!</v>
      </c>
      <c r="C407" t="e">
        <f t="shared" si="186"/>
        <v>#VALUE!</v>
      </c>
      <c r="D407" t="e">
        <f t="shared" si="187"/>
        <v>#VALUE!</v>
      </c>
      <c r="E407">
        <f t="shared" si="188"/>
        <v>40</v>
      </c>
      <c r="F407" s="1" t="str">
        <f t="shared" si="199"/>
        <v/>
      </c>
      <c r="G407" s="1" t="str">
        <f t="shared" si="200"/>
        <v/>
      </c>
      <c r="H407" s="1" t="str">
        <f t="shared" si="189"/>
        <v>:</v>
      </c>
      <c r="I407">
        <f t="shared" si="190"/>
        <v>0</v>
      </c>
      <c r="J407" s="3">
        <f t="shared" si="191"/>
        <v>16</v>
      </c>
      <c r="K407" s="3">
        <f t="shared" si="192"/>
        <v>0</v>
      </c>
      <c r="L407" s="3">
        <f t="shared" si="193"/>
        <v>9</v>
      </c>
      <c r="M407" s="3">
        <f t="shared" si="194"/>
        <v>1609</v>
      </c>
      <c r="N407" t="str">
        <f t="shared" si="195"/>
        <v>Cantando bajo la lluvia (esq. Manhattan)</v>
      </c>
      <c r="O407" s="3" t="str">
        <f t="shared" si="196"/>
        <v/>
      </c>
      <c r="S407" t="str">
        <f t="shared" si="197"/>
        <v/>
      </c>
      <c r="T407" s="36">
        <f t="shared" si="198"/>
        <v>0</v>
      </c>
    </row>
    <row r="408" spans="1:37" x14ac:dyDescent="0.25">
      <c r="A408" s="13" t="s">
        <v>216</v>
      </c>
      <c r="B408" t="e">
        <f t="shared" si="185"/>
        <v>#VALUE!</v>
      </c>
      <c r="C408" t="e">
        <f t="shared" si="186"/>
        <v>#VALUE!</v>
      </c>
      <c r="D408" t="e">
        <f t="shared" si="187"/>
        <v>#VALUE!</v>
      </c>
      <c r="E408">
        <f t="shared" si="188"/>
        <v>49</v>
      </c>
      <c r="F408" s="1" t="str">
        <f t="shared" si="199"/>
        <v/>
      </c>
      <c r="G408" s="1" t="str">
        <f t="shared" si="200"/>
        <v/>
      </c>
      <c r="H408" s="1" t="str">
        <f t="shared" si="189"/>
        <v>:</v>
      </c>
      <c r="I408">
        <f t="shared" si="190"/>
        <v>0</v>
      </c>
      <c r="J408" s="3">
        <f t="shared" si="191"/>
        <v>16</v>
      </c>
      <c r="K408" s="3">
        <f t="shared" si="192"/>
        <v>1</v>
      </c>
      <c r="L408" s="3">
        <f t="shared" si="193"/>
        <v>10</v>
      </c>
      <c r="M408" s="3">
        <f t="shared" si="194"/>
        <v>1610</v>
      </c>
      <c r="N408" t="str">
        <f t="shared" si="195"/>
        <v>Avd. Ilustración (esq. Tomás de Anzano - Pd. Bus)</v>
      </c>
      <c r="O408" s="3" t="str">
        <f t="shared" si="196"/>
        <v>06:57</v>
      </c>
      <c r="S408" t="str">
        <f t="shared" si="197"/>
        <v>Cantando bajo la lluvia (esq. Lista de Schindler)</v>
      </c>
      <c r="T408" s="36">
        <f t="shared" si="198"/>
        <v>0</v>
      </c>
    </row>
    <row r="409" spans="1:37" x14ac:dyDescent="0.25">
      <c r="A409" s="13" t="s">
        <v>322</v>
      </c>
      <c r="B409">
        <f t="shared" si="185"/>
        <v>2</v>
      </c>
      <c r="C409" t="e">
        <f t="shared" si="186"/>
        <v>#VALUE!</v>
      </c>
      <c r="D409">
        <f t="shared" si="187"/>
        <v>2</v>
      </c>
      <c r="E409">
        <f t="shared" si="188"/>
        <v>4</v>
      </c>
      <c r="F409" s="1">
        <f t="shared" si="199"/>
        <v>6</v>
      </c>
      <c r="G409" s="1">
        <f t="shared" si="200"/>
        <v>57</v>
      </c>
      <c r="H409" s="1" t="str">
        <f t="shared" si="189"/>
        <v>06:57</v>
      </c>
      <c r="I409">
        <f t="shared" si="190"/>
        <v>0</v>
      </c>
      <c r="J409" s="3">
        <f t="shared" si="191"/>
        <v>16</v>
      </c>
      <c r="K409" s="3">
        <f t="shared" si="192"/>
        <v>0</v>
      </c>
      <c r="L409" s="3">
        <f t="shared" si="193"/>
        <v>10</v>
      </c>
      <c r="M409" s="3">
        <f t="shared" si="194"/>
        <v>1610</v>
      </c>
      <c r="N409" t="str">
        <f t="shared" si="195"/>
        <v>6'57</v>
      </c>
      <c r="O409" s="3" t="str">
        <f t="shared" si="196"/>
        <v/>
      </c>
      <c r="S409" t="str">
        <f t="shared" si="197"/>
        <v/>
      </c>
      <c r="T409" s="36">
        <f t="shared" si="198"/>
        <v>0</v>
      </c>
    </row>
    <row r="410" spans="1:37" x14ac:dyDescent="0.25">
      <c r="A410" s="13" t="s">
        <v>215</v>
      </c>
      <c r="B410" t="e">
        <f t="shared" si="185"/>
        <v>#VALUE!</v>
      </c>
      <c r="C410" t="e">
        <f t="shared" si="186"/>
        <v>#VALUE!</v>
      </c>
      <c r="D410" t="e">
        <f t="shared" si="187"/>
        <v>#VALUE!</v>
      </c>
      <c r="E410">
        <f t="shared" si="188"/>
        <v>49</v>
      </c>
      <c r="F410" s="1" t="str">
        <f t="shared" si="199"/>
        <v/>
      </c>
      <c r="G410" s="1" t="str">
        <f t="shared" si="200"/>
        <v/>
      </c>
      <c r="H410" s="1" t="str">
        <f t="shared" si="189"/>
        <v>:</v>
      </c>
      <c r="I410">
        <f t="shared" si="190"/>
        <v>0</v>
      </c>
      <c r="J410" s="3">
        <f t="shared" si="191"/>
        <v>16</v>
      </c>
      <c r="K410" s="3">
        <f t="shared" si="192"/>
        <v>0</v>
      </c>
      <c r="L410" s="3">
        <f t="shared" si="193"/>
        <v>10</v>
      </c>
      <c r="M410" s="3">
        <f t="shared" si="194"/>
        <v>1610</v>
      </c>
      <c r="N410" t="str">
        <f t="shared" si="195"/>
        <v>Cantando bajo la lluvia (esq. Lista de Schindler)</v>
      </c>
      <c r="O410" s="3" t="str">
        <f t="shared" si="196"/>
        <v/>
      </c>
      <c r="S410" t="str">
        <f t="shared" si="197"/>
        <v/>
      </c>
      <c r="T410" s="36">
        <f t="shared" si="198"/>
        <v>0</v>
      </c>
    </row>
    <row r="411" spans="1:37" x14ac:dyDescent="0.25">
      <c r="A411" s="13" t="s">
        <v>217</v>
      </c>
      <c r="B411" t="e">
        <f t="shared" si="185"/>
        <v>#VALUE!</v>
      </c>
      <c r="C411">
        <f t="shared" si="186"/>
        <v>17</v>
      </c>
      <c r="D411">
        <f t="shared" si="187"/>
        <v>17</v>
      </c>
      <c r="E411">
        <f t="shared" si="188"/>
        <v>46</v>
      </c>
      <c r="F411" s="1" t="str">
        <f t="shared" si="199"/>
        <v/>
      </c>
      <c r="G411" s="1" t="str">
        <f t="shared" si="200"/>
        <v/>
      </c>
      <c r="H411" s="1" t="str">
        <f t="shared" si="189"/>
        <v>:</v>
      </c>
      <c r="I411">
        <f t="shared" si="190"/>
        <v>0</v>
      </c>
      <c r="J411" s="3">
        <f t="shared" si="191"/>
        <v>16</v>
      </c>
      <c r="K411" s="3">
        <f t="shared" si="192"/>
        <v>1</v>
      </c>
      <c r="L411" s="3">
        <f t="shared" si="193"/>
        <v>11</v>
      </c>
      <c r="M411" s="3">
        <f t="shared" si="194"/>
        <v>1611</v>
      </c>
      <c r="N411" t="str">
        <f t="shared" si="195"/>
        <v>Avd. Ilustración, nº 32 (Pd. Bus esq. C/ Ibón)</v>
      </c>
      <c r="O411" s="3" t="str">
        <f t="shared" si="196"/>
        <v>06:58</v>
      </c>
      <c r="S411" t="str">
        <f t="shared" si="197"/>
        <v>Avd. Ilustración (esq. Tomás de Anzano - Pd. Bus)</v>
      </c>
      <c r="T411" s="36">
        <f t="shared" si="198"/>
        <v>0</v>
      </c>
    </row>
    <row r="412" spans="1:37" x14ac:dyDescent="0.25">
      <c r="A412" s="13" t="s">
        <v>298</v>
      </c>
      <c r="B412">
        <f t="shared" si="185"/>
        <v>2</v>
      </c>
      <c r="C412" t="e">
        <f t="shared" si="186"/>
        <v>#VALUE!</v>
      </c>
      <c r="D412">
        <f t="shared" si="187"/>
        <v>2</v>
      </c>
      <c r="E412">
        <f t="shared" si="188"/>
        <v>4</v>
      </c>
      <c r="F412" s="1">
        <f t="shared" si="199"/>
        <v>6</v>
      </c>
      <c r="G412" s="1">
        <f t="shared" si="200"/>
        <v>58</v>
      </c>
      <c r="H412" s="1" t="str">
        <f t="shared" si="189"/>
        <v>06:58</v>
      </c>
      <c r="I412">
        <f t="shared" si="190"/>
        <v>0</v>
      </c>
      <c r="J412" s="3">
        <f t="shared" si="191"/>
        <v>16</v>
      </c>
      <c r="K412" s="3">
        <f t="shared" si="192"/>
        <v>0</v>
      </c>
      <c r="L412" s="3">
        <f t="shared" si="193"/>
        <v>11</v>
      </c>
      <c r="M412" s="3">
        <f t="shared" si="194"/>
        <v>1611</v>
      </c>
      <c r="N412" t="str">
        <f t="shared" si="195"/>
        <v>6'58</v>
      </c>
      <c r="O412" s="3" t="str">
        <f t="shared" si="196"/>
        <v/>
      </c>
      <c r="S412" t="str">
        <f t="shared" si="197"/>
        <v/>
      </c>
      <c r="T412" s="36">
        <f t="shared" si="198"/>
        <v>0</v>
      </c>
    </row>
    <row r="413" spans="1:37" x14ac:dyDescent="0.25">
      <c r="A413" s="13" t="s">
        <v>216</v>
      </c>
      <c r="B413" t="e">
        <f t="shared" si="185"/>
        <v>#VALUE!</v>
      </c>
      <c r="C413" t="e">
        <f t="shared" si="186"/>
        <v>#VALUE!</v>
      </c>
      <c r="D413" t="e">
        <f t="shared" si="187"/>
        <v>#VALUE!</v>
      </c>
      <c r="E413">
        <f t="shared" si="188"/>
        <v>49</v>
      </c>
      <c r="F413" s="1" t="str">
        <f t="shared" si="199"/>
        <v/>
      </c>
      <c r="G413" s="1" t="str">
        <f t="shared" si="200"/>
        <v/>
      </c>
      <c r="H413" s="1" t="str">
        <f t="shared" si="189"/>
        <v>:</v>
      </c>
      <c r="I413">
        <f t="shared" si="190"/>
        <v>0</v>
      </c>
      <c r="J413" s="3">
        <f t="shared" si="191"/>
        <v>16</v>
      </c>
      <c r="K413" s="3">
        <f t="shared" si="192"/>
        <v>0</v>
      </c>
      <c r="L413" s="3">
        <f t="shared" si="193"/>
        <v>11</v>
      </c>
      <c r="M413" s="3">
        <f t="shared" si="194"/>
        <v>1611</v>
      </c>
      <c r="N413" t="str">
        <f t="shared" si="195"/>
        <v>Avd. Ilustración (esq. Tomás de Anzano - Pd. Bus)</v>
      </c>
      <c r="O413" s="3" t="str">
        <f t="shared" si="196"/>
        <v/>
      </c>
      <c r="S413" t="str">
        <f t="shared" si="197"/>
        <v/>
      </c>
      <c r="T413" s="36">
        <f t="shared" si="198"/>
        <v>0</v>
      </c>
    </row>
    <row r="414" spans="1:37" x14ac:dyDescent="0.25">
      <c r="A414" s="13" t="s">
        <v>218</v>
      </c>
      <c r="B414" t="e">
        <f t="shared" ref="B414:B419" si="201">FIND($B$2,A414)</f>
        <v>#VALUE!</v>
      </c>
      <c r="C414" t="e">
        <f t="shared" ref="C414:C419" si="202">FIND($C$2,A414)</f>
        <v>#VALUE!</v>
      </c>
      <c r="D414" t="e">
        <f t="shared" ref="D414:D419" si="203">IFERROR(B414,C414)</f>
        <v>#VALUE!</v>
      </c>
      <c r="E414">
        <f t="shared" ref="E414:E419" si="204">LEN(A414)</f>
        <v>34</v>
      </c>
      <c r="F414" s="1" t="str">
        <f t="shared" si="199"/>
        <v/>
      </c>
      <c r="G414" s="1" t="str">
        <f t="shared" si="200"/>
        <v/>
      </c>
      <c r="H414" s="1" t="str">
        <f t="shared" ref="H414:H419" si="205">TEXT(F414,"00")&amp;":"&amp;TEXT(G414,"00")</f>
        <v>:</v>
      </c>
      <c r="I414">
        <f t="shared" ref="I414:I419" si="206">IFERROR(FIND("Ruta",A414),0)</f>
        <v>0</v>
      </c>
      <c r="J414" s="3">
        <f t="shared" ref="J414:J419" si="207">I414+J413</f>
        <v>16</v>
      </c>
      <c r="K414" s="3">
        <f t="shared" ref="K414:K419" si="208">IF(AND(ISNUMBER(G415)),1,0)</f>
        <v>1</v>
      </c>
      <c r="L414" s="3">
        <f t="shared" ref="L414:L419" si="209">IF(I414=1,0,L413+K414+T414)</f>
        <v>12</v>
      </c>
      <c r="M414" s="3">
        <f t="shared" ref="M414:M419" si="210">J414*100+L414</f>
        <v>1612</v>
      </c>
      <c r="N414" t="str">
        <f t="shared" ref="N414:N419" si="211">IF($J414,A414,IF(I414=1,A414,""))</f>
        <v>Maurice Ravel (esq. Isaac Albeniz)</v>
      </c>
      <c r="O414" s="3" t="str">
        <f t="shared" ref="O414:O419" si="212">IF($K414,H415,"")</f>
        <v>06:59</v>
      </c>
      <c r="S414" t="str">
        <f t="shared" ref="S414:S419" si="213">IF($K414,A416,IF(T414,A414,""))</f>
        <v>Avd. Ilustración, nº 32 (Pd. Bus esq. C/ Ibón)</v>
      </c>
      <c r="T414" s="36">
        <f t="shared" ref="T414:T423" si="214">IF(AND(NOT(ISNUMBER(D413)),NOT(ISNUMBER(D414)),NOT(ISNUMBER(D415)),NOT(ISNUMBER(D416))),1,0)</f>
        <v>0</v>
      </c>
    </row>
    <row r="415" spans="1:37" x14ac:dyDescent="0.25">
      <c r="A415" s="13" t="s">
        <v>325</v>
      </c>
      <c r="B415">
        <f t="shared" si="201"/>
        <v>2</v>
      </c>
      <c r="C415" t="e">
        <f t="shared" si="202"/>
        <v>#VALUE!</v>
      </c>
      <c r="D415">
        <f t="shared" si="203"/>
        <v>2</v>
      </c>
      <c r="E415">
        <f t="shared" si="204"/>
        <v>4</v>
      </c>
      <c r="F415" s="1">
        <f t="shared" si="199"/>
        <v>6</v>
      </c>
      <c r="G415" s="1">
        <f t="shared" si="200"/>
        <v>59</v>
      </c>
      <c r="H415" s="1" t="str">
        <f t="shared" si="205"/>
        <v>06:59</v>
      </c>
      <c r="I415">
        <f t="shared" si="206"/>
        <v>0</v>
      </c>
      <c r="J415" s="3">
        <f t="shared" si="207"/>
        <v>16</v>
      </c>
      <c r="K415" s="3">
        <f t="shared" si="208"/>
        <v>0</v>
      </c>
      <c r="L415" s="3">
        <f t="shared" si="209"/>
        <v>12</v>
      </c>
      <c r="M415" s="3">
        <f t="shared" si="210"/>
        <v>1612</v>
      </c>
      <c r="N415" t="str">
        <f t="shared" si="211"/>
        <v>6'59</v>
      </c>
      <c r="O415" s="3" t="str">
        <f t="shared" si="212"/>
        <v/>
      </c>
      <c r="S415" t="str">
        <f t="shared" si="213"/>
        <v/>
      </c>
      <c r="T415" s="36">
        <f t="shared" si="214"/>
        <v>0</v>
      </c>
    </row>
    <row r="416" spans="1:37" x14ac:dyDescent="0.25">
      <c r="A416" s="13" t="s">
        <v>217</v>
      </c>
      <c r="B416" t="e">
        <f t="shared" si="201"/>
        <v>#VALUE!</v>
      </c>
      <c r="C416">
        <f t="shared" si="202"/>
        <v>17</v>
      </c>
      <c r="D416">
        <f t="shared" si="203"/>
        <v>17</v>
      </c>
      <c r="E416">
        <f t="shared" si="204"/>
        <v>46</v>
      </c>
      <c r="F416" s="1" t="str">
        <f t="shared" si="199"/>
        <v/>
      </c>
      <c r="G416" s="1" t="str">
        <f t="shared" si="200"/>
        <v/>
      </c>
      <c r="H416" s="1" t="str">
        <f t="shared" si="205"/>
        <v>:</v>
      </c>
      <c r="I416">
        <f t="shared" si="206"/>
        <v>0</v>
      </c>
      <c r="J416" s="3">
        <f t="shared" si="207"/>
        <v>16</v>
      </c>
      <c r="K416" s="3">
        <f t="shared" si="208"/>
        <v>0</v>
      </c>
      <c r="L416" s="3">
        <f t="shared" si="209"/>
        <v>12</v>
      </c>
      <c r="M416" s="3">
        <f t="shared" si="210"/>
        <v>1612</v>
      </c>
      <c r="N416" t="str">
        <f t="shared" si="211"/>
        <v>Avd. Ilustración, nº 32 (Pd. Bus esq. C/ Ibón)</v>
      </c>
      <c r="O416" s="3" t="str">
        <f t="shared" si="212"/>
        <v/>
      </c>
      <c r="S416" t="str">
        <f t="shared" si="213"/>
        <v/>
      </c>
      <c r="T416" s="36">
        <f t="shared" si="214"/>
        <v>0</v>
      </c>
    </row>
    <row r="417" spans="1:20" x14ac:dyDescent="0.25">
      <c r="A417" s="13" t="s">
        <v>21</v>
      </c>
      <c r="B417" t="e">
        <f t="shared" si="201"/>
        <v>#VALUE!</v>
      </c>
      <c r="C417" t="e">
        <f t="shared" si="202"/>
        <v>#VALUE!</v>
      </c>
      <c r="D417" t="e">
        <f t="shared" si="203"/>
        <v>#VALUE!</v>
      </c>
      <c r="E417">
        <f t="shared" si="204"/>
        <v>26</v>
      </c>
      <c r="F417" s="1" t="str">
        <f t="shared" si="199"/>
        <v/>
      </c>
      <c r="G417" s="1" t="str">
        <f t="shared" si="200"/>
        <v/>
      </c>
      <c r="H417" s="1" t="str">
        <f t="shared" si="205"/>
        <v>:</v>
      </c>
      <c r="I417">
        <f t="shared" si="206"/>
        <v>0</v>
      </c>
      <c r="J417" s="3">
        <f t="shared" si="207"/>
        <v>16</v>
      </c>
      <c r="K417" s="3">
        <f t="shared" si="208"/>
        <v>1</v>
      </c>
      <c r="L417" s="3">
        <f t="shared" si="209"/>
        <v>13</v>
      </c>
      <c r="M417" s="3">
        <f t="shared" si="210"/>
        <v>1613</v>
      </c>
      <c r="N417" t="str">
        <f t="shared" si="211"/>
        <v>Opel Planta en Figueruelas</v>
      </c>
      <c r="O417" s="3" t="str">
        <f t="shared" si="212"/>
        <v>07:30</v>
      </c>
      <c r="S417" t="str">
        <f t="shared" si="213"/>
        <v>Maurice Ravel (esq. Isaac Albeniz)</v>
      </c>
      <c r="T417" s="36">
        <f t="shared" si="214"/>
        <v>0</v>
      </c>
    </row>
    <row r="418" spans="1:20" x14ac:dyDescent="0.25">
      <c r="A418" s="13" t="s">
        <v>308</v>
      </c>
      <c r="B418">
        <f t="shared" si="201"/>
        <v>2</v>
      </c>
      <c r="C418" t="e">
        <f t="shared" si="202"/>
        <v>#VALUE!</v>
      </c>
      <c r="D418">
        <f t="shared" si="203"/>
        <v>2</v>
      </c>
      <c r="E418">
        <f t="shared" si="204"/>
        <v>4</v>
      </c>
      <c r="F418" s="1">
        <f t="shared" si="199"/>
        <v>7</v>
      </c>
      <c r="G418" s="1">
        <f t="shared" si="200"/>
        <v>30</v>
      </c>
      <c r="H418" s="1" t="str">
        <f t="shared" si="205"/>
        <v>07:30</v>
      </c>
      <c r="I418">
        <f t="shared" si="206"/>
        <v>0</v>
      </c>
      <c r="J418" s="3">
        <f t="shared" si="207"/>
        <v>16</v>
      </c>
      <c r="K418" s="3">
        <f t="shared" si="208"/>
        <v>0</v>
      </c>
      <c r="L418" s="3">
        <f t="shared" si="209"/>
        <v>13</v>
      </c>
      <c r="M418" s="3">
        <f t="shared" si="210"/>
        <v>1613</v>
      </c>
      <c r="N418" t="str">
        <f t="shared" si="211"/>
        <v>7'30</v>
      </c>
      <c r="O418" s="3" t="str">
        <f t="shared" si="212"/>
        <v/>
      </c>
      <c r="S418" t="str">
        <f t="shared" si="213"/>
        <v/>
      </c>
      <c r="T418" s="36">
        <f t="shared" si="214"/>
        <v>0</v>
      </c>
    </row>
    <row r="419" spans="1:20" x14ac:dyDescent="0.25">
      <c r="A419" s="13" t="s">
        <v>218</v>
      </c>
      <c r="B419" t="e">
        <f t="shared" si="201"/>
        <v>#VALUE!</v>
      </c>
      <c r="C419" t="e">
        <f t="shared" si="202"/>
        <v>#VALUE!</v>
      </c>
      <c r="D419" t="e">
        <f t="shared" si="203"/>
        <v>#VALUE!</v>
      </c>
      <c r="E419">
        <f t="shared" si="204"/>
        <v>34</v>
      </c>
      <c r="F419" s="1" t="str">
        <f t="shared" si="199"/>
        <v/>
      </c>
      <c r="G419" s="1" t="str">
        <f t="shared" si="200"/>
        <v/>
      </c>
      <c r="H419" s="1" t="str">
        <f t="shared" si="205"/>
        <v>:</v>
      </c>
      <c r="I419">
        <f t="shared" si="206"/>
        <v>0</v>
      </c>
      <c r="J419" s="3">
        <f t="shared" si="207"/>
        <v>16</v>
      </c>
      <c r="K419" s="3">
        <f t="shared" si="208"/>
        <v>0</v>
      </c>
      <c r="L419" s="3">
        <f t="shared" si="209"/>
        <v>13</v>
      </c>
      <c r="M419" s="3">
        <f t="shared" si="210"/>
        <v>1613</v>
      </c>
      <c r="N419" t="str">
        <f t="shared" si="211"/>
        <v>Maurice Ravel (esq. Isaac Albeniz)</v>
      </c>
      <c r="O419" s="3" t="str">
        <f t="shared" si="212"/>
        <v/>
      </c>
      <c r="S419" t="str">
        <f t="shared" si="213"/>
        <v/>
      </c>
      <c r="T419" s="36">
        <f t="shared" si="214"/>
        <v>0</v>
      </c>
    </row>
    <row r="420" spans="1:20" x14ac:dyDescent="0.25">
      <c r="I420"/>
      <c r="J420" s="3"/>
      <c r="T420" s="36">
        <f t="shared" si="214"/>
        <v>1</v>
      </c>
    </row>
    <row r="421" spans="1:20" x14ac:dyDescent="0.25">
      <c r="I421"/>
      <c r="J421" s="3"/>
      <c r="T421" s="36">
        <f t="shared" si="214"/>
        <v>1</v>
      </c>
    </row>
    <row r="422" spans="1:20" x14ac:dyDescent="0.25">
      <c r="I422"/>
      <c r="J422" s="3"/>
      <c r="T422" s="36">
        <f t="shared" si="214"/>
        <v>1</v>
      </c>
    </row>
    <row r="423" spans="1:20" x14ac:dyDescent="0.25">
      <c r="I423"/>
      <c r="J423" s="3"/>
      <c r="T423" s="36">
        <f t="shared" si="214"/>
        <v>1</v>
      </c>
    </row>
    <row r="424" spans="1:20" x14ac:dyDescent="0.25">
      <c r="I424"/>
      <c r="J424" s="3"/>
      <c r="T424" s="36"/>
    </row>
    <row r="425" spans="1:20" x14ac:dyDescent="0.25">
      <c r="I425"/>
      <c r="J425" s="3"/>
      <c r="T425" s="36"/>
    </row>
    <row r="426" spans="1:20" x14ac:dyDescent="0.25">
      <c r="I426"/>
      <c r="J426" s="3"/>
      <c r="T426" s="36"/>
    </row>
    <row r="427" spans="1:20" x14ac:dyDescent="0.25">
      <c r="I427"/>
      <c r="J427" s="3"/>
      <c r="T427" s="36"/>
    </row>
    <row r="428" spans="1:20" x14ac:dyDescent="0.25">
      <c r="I428"/>
      <c r="J428" s="3"/>
      <c r="T428" s="36"/>
    </row>
    <row r="429" spans="1:20" x14ac:dyDescent="0.25">
      <c r="I429"/>
      <c r="J429" s="3"/>
      <c r="T429" s="36"/>
    </row>
    <row r="430" spans="1:20" x14ac:dyDescent="0.25">
      <c r="I430"/>
      <c r="J430" s="3"/>
      <c r="T430" s="36"/>
    </row>
    <row r="431" spans="1:20" x14ac:dyDescent="0.25">
      <c r="I431"/>
      <c r="J431" s="3"/>
      <c r="T431" s="36"/>
    </row>
    <row r="432" spans="1:20" x14ac:dyDescent="0.25">
      <c r="I432"/>
      <c r="J432" s="3"/>
      <c r="T432" s="36"/>
    </row>
    <row r="433" spans="9:20" x14ac:dyDescent="0.25">
      <c r="I433"/>
      <c r="J433" s="3"/>
      <c r="T433" s="36"/>
    </row>
    <row r="434" spans="9:20" x14ac:dyDescent="0.25">
      <c r="I434"/>
      <c r="J434" s="3"/>
      <c r="T434" s="36"/>
    </row>
    <row r="435" spans="9:20" x14ac:dyDescent="0.25">
      <c r="I435"/>
      <c r="J435" s="3"/>
      <c r="T435" s="36"/>
    </row>
    <row r="436" spans="9:20" x14ac:dyDescent="0.25">
      <c r="I436"/>
      <c r="J436" s="3"/>
      <c r="T436" s="36"/>
    </row>
    <row r="437" spans="9:20" x14ac:dyDescent="0.25">
      <c r="I437"/>
      <c r="J437" s="3"/>
      <c r="T437" s="36"/>
    </row>
    <row r="438" spans="9:20" x14ac:dyDescent="0.25">
      <c r="I438"/>
      <c r="J438" s="3"/>
      <c r="T438" s="36"/>
    </row>
    <row r="439" spans="9:20" x14ac:dyDescent="0.25">
      <c r="I439"/>
      <c r="J439" s="3"/>
      <c r="T439" s="36"/>
    </row>
    <row r="440" spans="9:20" x14ac:dyDescent="0.25">
      <c r="I440"/>
      <c r="J440" s="3"/>
      <c r="T440" s="36"/>
    </row>
    <row r="441" spans="9:20" x14ac:dyDescent="0.25">
      <c r="I441"/>
      <c r="J441" s="3"/>
      <c r="T441" s="36"/>
    </row>
    <row r="442" spans="9:20" x14ac:dyDescent="0.25">
      <c r="I442"/>
      <c r="J442" s="3"/>
      <c r="T442" s="36"/>
    </row>
    <row r="443" spans="9:20" x14ac:dyDescent="0.25">
      <c r="I443"/>
      <c r="J443" s="3"/>
      <c r="T443" s="36"/>
    </row>
    <row r="444" spans="9:20" x14ac:dyDescent="0.25">
      <c r="I444"/>
      <c r="J444" s="3"/>
      <c r="T444" s="36"/>
    </row>
    <row r="445" spans="9:20" x14ac:dyDescent="0.25">
      <c r="I445"/>
      <c r="J445" s="3"/>
      <c r="T445" s="36"/>
    </row>
    <row r="446" spans="9:20" x14ac:dyDescent="0.25">
      <c r="I446"/>
      <c r="J446" s="3"/>
      <c r="T446" s="36"/>
    </row>
    <row r="447" spans="9:20" x14ac:dyDescent="0.25">
      <c r="I447"/>
      <c r="J447" s="3"/>
      <c r="T447" s="36"/>
    </row>
    <row r="448" spans="9:20" x14ac:dyDescent="0.25">
      <c r="I448"/>
      <c r="J448" s="3"/>
      <c r="T448" s="36"/>
    </row>
    <row r="449" spans="9:20" x14ac:dyDescent="0.25">
      <c r="I449"/>
      <c r="J449" s="3"/>
      <c r="T449" s="36"/>
    </row>
    <row r="450" spans="9:20" x14ac:dyDescent="0.25">
      <c r="I450"/>
      <c r="J450" s="3"/>
      <c r="T450" s="36"/>
    </row>
    <row r="451" spans="9:20" x14ac:dyDescent="0.25">
      <c r="I451"/>
      <c r="J451" s="3"/>
      <c r="T451" s="36"/>
    </row>
    <row r="452" spans="9:20" x14ac:dyDescent="0.25">
      <c r="I452"/>
      <c r="J452" s="3"/>
      <c r="T452" s="36"/>
    </row>
    <row r="453" spans="9:20" x14ac:dyDescent="0.25">
      <c r="I453"/>
      <c r="J453" s="3"/>
      <c r="T453" s="36"/>
    </row>
    <row r="454" spans="9:20" x14ac:dyDescent="0.25">
      <c r="I454"/>
      <c r="J454" s="3"/>
      <c r="T454" s="36"/>
    </row>
    <row r="455" spans="9:20" x14ac:dyDescent="0.25">
      <c r="I455"/>
      <c r="J455" s="3"/>
      <c r="T455" s="36"/>
    </row>
    <row r="456" spans="9:20" x14ac:dyDescent="0.25">
      <c r="I456"/>
      <c r="J456" s="3"/>
      <c r="T456" s="36"/>
    </row>
    <row r="457" spans="9:20" x14ac:dyDescent="0.25">
      <c r="I457"/>
      <c r="J457" s="3"/>
      <c r="T457" s="36"/>
    </row>
    <row r="458" spans="9:20" x14ac:dyDescent="0.25">
      <c r="I458"/>
      <c r="J458" s="3"/>
      <c r="T458" s="36"/>
    </row>
    <row r="459" spans="9:20" x14ac:dyDescent="0.25">
      <c r="I459"/>
      <c r="J459" s="3"/>
      <c r="T459" s="36"/>
    </row>
    <row r="460" spans="9:20" x14ac:dyDescent="0.25">
      <c r="I460"/>
      <c r="J460" s="3"/>
      <c r="T460" s="36"/>
    </row>
    <row r="461" spans="9:20" x14ac:dyDescent="0.25">
      <c r="I461"/>
      <c r="J461" s="3"/>
      <c r="T461" s="36"/>
    </row>
    <row r="462" spans="9:20" x14ac:dyDescent="0.25">
      <c r="I462"/>
      <c r="J462" s="3"/>
      <c r="T462" s="36"/>
    </row>
    <row r="463" spans="9:20" x14ac:dyDescent="0.25">
      <c r="I463"/>
      <c r="J463" s="3"/>
      <c r="T463" s="36"/>
    </row>
    <row r="464" spans="9:20" x14ac:dyDescent="0.25">
      <c r="I464"/>
      <c r="J464" s="3"/>
      <c r="T464" s="36"/>
    </row>
    <row r="465" spans="9:20" x14ac:dyDescent="0.25">
      <c r="I465"/>
      <c r="J465" s="3"/>
      <c r="T465" s="36"/>
    </row>
    <row r="466" spans="9:20" x14ac:dyDescent="0.25">
      <c r="I466"/>
      <c r="J466" s="3"/>
      <c r="T466" s="36"/>
    </row>
    <row r="467" spans="9:20" x14ac:dyDescent="0.25">
      <c r="I467"/>
      <c r="J467" s="3"/>
      <c r="T467" s="36"/>
    </row>
    <row r="468" spans="9:20" x14ac:dyDescent="0.25">
      <c r="I468"/>
      <c r="J468" s="3"/>
      <c r="T468" s="36"/>
    </row>
    <row r="469" spans="9:20" x14ac:dyDescent="0.25">
      <c r="I469"/>
      <c r="J469" s="3"/>
      <c r="T469" s="36"/>
    </row>
    <row r="470" spans="9:20" x14ac:dyDescent="0.25">
      <c r="I470"/>
      <c r="J470" s="3"/>
      <c r="T470" s="36"/>
    </row>
    <row r="471" spans="9:20" x14ac:dyDescent="0.25">
      <c r="I471"/>
      <c r="J471" s="3"/>
      <c r="T471" s="36"/>
    </row>
    <row r="472" spans="9:20" x14ac:dyDescent="0.25">
      <c r="I472"/>
      <c r="J472" s="3"/>
      <c r="T472" s="36"/>
    </row>
    <row r="473" spans="9:20" x14ac:dyDescent="0.25">
      <c r="I473"/>
      <c r="J473" s="3"/>
      <c r="T473" s="36"/>
    </row>
    <row r="474" spans="9:20" x14ac:dyDescent="0.25">
      <c r="I474"/>
      <c r="J474" s="3"/>
      <c r="T474" s="36"/>
    </row>
    <row r="475" spans="9:20" x14ac:dyDescent="0.25">
      <c r="I475"/>
      <c r="J475" s="3"/>
      <c r="T475" s="36"/>
    </row>
    <row r="476" spans="9:20" x14ac:dyDescent="0.25">
      <c r="I476"/>
      <c r="J476" s="3"/>
      <c r="T476" s="36"/>
    </row>
    <row r="477" spans="9:20" x14ac:dyDescent="0.25">
      <c r="I477"/>
      <c r="J477" s="3"/>
      <c r="T477" s="36"/>
    </row>
    <row r="478" spans="9:20" x14ac:dyDescent="0.25">
      <c r="I478"/>
      <c r="J478" s="3"/>
      <c r="T478" s="36"/>
    </row>
    <row r="479" spans="9:20" x14ac:dyDescent="0.25">
      <c r="I479"/>
      <c r="J479" s="3"/>
      <c r="T479" s="36"/>
    </row>
    <row r="480" spans="9:20" x14ac:dyDescent="0.25">
      <c r="I480"/>
      <c r="J480" s="3"/>
      <c r="T480" s="36"/>
    </row>
    <row r="481" spans="9:20" x14ac:dyDescent="0.25">
      <c r="I481"/>
      <c r="J481" s="3"/>
      <c r="T481" s="36"/>
    </row>
    <row r="482" spans="9:20" x14ac:dyDescent="0.25">
      <c r="I482"/>
      <c r="J482" s="3"/>
      <c r="T482" s="36"/>
    </row>
    <row r="483" spans="9:20" x14ac:dyDescent="0.25">
      <c r="I483"/>
      <c r="J483" s="3"/>
      <c r="T483" s="36"/>
    </row>
    <row r="484" spans="9:20" x14ac:dyDescent="0.25">
      <c r="I484"/>
      <c r="J484" s="3"/>
      <c r="T484" s="36"/>
    </row>
    <row r="485" spans="9:20" x14ac:dyDescent="0.25">
      <c r="I485"/>
      <c r="J485" s="3"/>
      <c r="T485" s="36"/>
    </row>
    <row r="486" spans="9:20" x14ac:dyDescent="0.25">
      <c r="I486"/>
      <c r="J486" s="3"/>
      <c r="T486" s="36"/>
    </row>
    <row r="487" spans="9:20" x14ac:dyDescent="0.25">
      <c r="I487"/>
      <c r="J487" s="3"/>
      <c r="T487" s="36"/>
    </row>
    <row r="488" spans="9:20" x14ac:dyDescent="0.25">
      <c r="I488"/>
      <c r="J488" s="3"/>
      <c r="T488" s="36"/>
    </row>
    <row r="489" spans="9:20" x14ac:dyDescent="0.25">
      <c r="I489"/>
      <c r="J489" s="3"/>
      <c r="T489" s="36"/>
    </row>
    <row r="490" spans="9:20" x14ac:dyDescent="0.25">
      <c r="I490"/>
      <c r="J490" s="3"/>
      <c r="T490" s="36"/>
    </row>
    <row r="491" spans="9:20" x14ac:dyDescent="0.25">
      <c r="I491"/>
      <c r="J491" s="3"/>
      <c r="T491" s="36"/>
    </row>
    <row r="492" spans="9:20" x14ac:dyDescent="0.25">
      <c r="I492"/>
      <c r="J492" s="3"/>
      <c r="T492" s="36"/>
    </row>
    <row r="493" spans="9:20" x14ac:dyDescent="0.25">
      <c r="I493"/>
      <c r="J493" s="3"/>
      <c r="T493" s="36"/>
    </row>
    <row r="494" spans="9:20" x14ac:dyDescent="0.25">
      <c r="I494"/>
      <c r="J494" s="3"/>
      <c r="T494" s="36"/>
    </row>
    <row r="495" spans="9:20" x14ac:dyDescent="0.25">
      <c r="I495"/>
      <c r="J495" s="3"/>
      <c r="T495" s="36"/>
    </row>
    <row r="496" spans="9:20" x14ac:dyDescent="0.25">
      <c r="I496"/>
      <c r="J496" s="3"/>
      <c r="T496" s="36"/>
    </row>
    <row r="497" spans="9:20" x14ac:dyDescent="0.25">
      <c r="I497"/>
      <c r="J497" s="3"/>
      <c r="T497" s="36"/>
    </row>
    <row r="498" spans="9:20" x14ac:dyDescent="0.25">
      <c r="I498"/>
      <c r="J498" s="3"/>
      <c r="T498" s="36"/>
    </row>
    <row r="499" spans="9:20" x14ac:dyDescent="0.25">
      <c r="I499"/>
      <c r="J499" s="3"/>
      <c r="T499" s="36"/>
    </row>
    <row r="500" spans="9:20" x14ac:dyDescent="0.25">
      <c r="I500"/>
      <c r="J500" s="3"/>
      <c r="T500" s="36"/>
    </row>
    <row r="501" spans="9:20" x14ac:dyDescent="0.25">
      <c r="I501"/>
      <c r="J501" s="3"/>
      <c r="T501" s="36"/>
    </row>
    <row r="502" spans="9:20" x14ac:dyDescent="0.25">
      <c r="I502"/>
      <c r="J502" s="3"/>
      <c r="T502" s="36"/>
    </row>
    <row r="503" spans="9:20" x14ac:dyDescent="0.25">
      <c r="I503"/>
      <c r="J503" s="3"/>
      <c r="T503" s="36"/>
    </row>
    <row r="504" spans="9:20" x14ac:dyDescent="0.25">
      <c r="I504"/>
      <c r="J504" s="3"/>
      <c r="T504" s="36"/>
    </row>
    <row r="505" spans="9:20" x14ac:dyDescent="0.25">
      <c r="I505"/>
      <c r="J505" s="3"/>
      <c r="T505" s="36"/>
    </row>
    <row r="506" spans="9:20" x14ac:dyDescent="0.25">
      <c r="I506"/>
      <c r="J506" s="3"/>
      <c r="T506" s="36"/>
    </row>
    <row r="507" spans="9:20" x14ac:dyDescent="0.25">
      <c r="I507"/>
      <c r="J507" s="3"/>
      <c r="T507" s="36"/>
    </row>
    <row r="508" spans="9:20" x14ac:dyDescent="0.25">
      <c r="I508"/>
      <c r="J508" s="3"/>
      <c r="T508" s="36"/>
    </row>
    <row r="509" spans="9:20" x14ac:dyDescent="0.25">
      <c r="I509"/>
      <c r="J509" s="3"/>
      <c r="T509" s="36"/>
    </row>
    <row r="510" spans="9:20" x14ac:dyDescent="0.25">
      <c r="I510"/>
      <c r="J510" s="3"/>
      <c r="T510" s="36"/>
    </row>
    <row r="511" spans="9:20" x14ac:dyDescent="0.25">
      <c r="I511"/>
      <c r="J511" s="3"/>
      <c r="T511" s="36"/>
    </row>
    <row r="512" spans="9:20" x14ac:dyDescent="0.25">
      <c r="I512"/>
      <c r="J512" s="3"/>
      <c r="T512" s="36"/>
    </row>
    <row r="513" spans="9:20" x14ac:dyDescent="0.25">
      <c r="I513"/>
      <c r="J513" s="3"/>
      <c r="T513" s="36"/>
    </row>
    <row r="514" spans="9:20" x14ac:dyDescent="0.25">
      <c r="I514"/>
      <c r="J514" s="3"/>
      <c r="T514" s="36"/>
    </row>
    <row r="515" spans="9:20" x14ac:dyDescent="0.25">
      <c r="I515"/>
      <c r="J515" s="3"/>
      <c r="T515" s="36"/>
    </row>
    <row r="516" spans="9:20" x14ac:dyDescent="0.25">
      <c r="I516"/>
      <c r="J516" s="3"/>
      <c r="T516" s="36"/>
    </row>
    <row r="517" spans="9:20" x14ac:dyDescent="0.25">
      <c r="I517"/>
      <c r="J517" s="3"/>
      <c r="T517" s="36"/>
    </row>
    <row r="518" spans="9:20" x14ac:dyDescent="0.25">
      <c r="I518"/>
      <c r="J518" s="3"/>
      <c r="T518" s="36"/>
    </row>
    <row r="519" spans="9:20" x14ac:dyDescent="0.25">
      <c r="I519"/>
      <c r="J519" s="3"/>
      <c r="T519" s="36"/>
    </row>
    <row r="520" spans="9:20" x14ac:dyDescent="0.25">
      <c r="I520"/>
      <c r="J520" s="3"/>
      <c r="T520" s="36"/>
    </row>
    <row r="521" spans="9:20" x14ac:dyDescent="0.25">
      <c r="I521"/>
      <c r="J521" s="3"/>
      <c r="T521" s="36"/>
    </row>
    <row r="522" spans="9:20" x14ac:dyDescent="0.25">
      <c r="I522"/>
      <c r="J522" s="3"/>
      <c r="T522" s="36"/>
    </row>
    <row r="523" spans="9:20" x14ac:dyDescent="0.25">
      <c r="I523"/>
      <c r="J523" s="3"/>
      <c r="T523" s="36"/>
    </row>
    <row r="524" spans="9:20" x14ac:dyDescent="0.25">
      <c r="I524"/>
      <c r="J524" s="3"/>
      <c r="T524" s="36"/>
    </row>
    <row r="525" spans="9:20" x14ac:dyDescent="0.25">
      <c r="I525"/>
      <c r="J525" s="3"/>
      <c r="T525" s="36"/>
    </row>
    <row r="526" spans="9:20" x14ac:dyDescent="0.25">
      <c r="I526"/>
      <c r="J526" s="3"/>
      <c r="T526" s="36"/>
    </row>
    <row r="527" spans="9:20" x14ac:dyDescent="0.25">
      <c r="I527"/>
      <c r="J527" s="3"/>
      <c r="T527" s="36"/>
    </row>
    <row r="528" spans="9:20" x14ac:dyDescent="0.25">
      <c r="I528"/>
      <c r="J528" s="3"/>
      <c r="T528" s="36"/>
    </row>
    <row r="529" spans="9:20" x14ac:dyDescent="0.25">
      <c r="I529"/>
      <c r="J529" s="3"/>
      <c r="T529" s="36"/>
    </row>
    <row r="530" spans="9:20" x14ac:dyDescent="0.25">
      <c r="I530"/>
      <c r="J530" s="3"/>
      <c r="T530" s="36"/>
    </row>
    <row r="531" spans="9:20" x14ac:dyDescent="0.25">
      <c r="I531"/>
      <c r="J531" s="3"/>
      <c r="T531" s="36"/>
    </row>
    <row r="532" spans="9:20" x14ac:dyDescent="0.25">
      <c r="I532"/>
      <c r="J532" s="3"/>
      <c r="T532" s="36"/>
    </row>
    <row r="533" spans="9:20" x14ac:dyDescent="0.25">
      <c r="I533"/>
      <c r="J533" s="3"/>
      <c r="T533" s="36"/>
    </row>
    <row r="534" spans="9:20" x14ac:dyDescent="0.25">
      <c r="I534"/>
      <c r="J534" s="3"/>
      <c r="T534" s="36"/>
    </row>
    <row r="535" spans="9:20" x14ac:dyDescent="0.25">
      <c r="I535"/>
      <c r="J535" s="3"/>
      <c r="T535" s="36"/>
    </row>
    <row r="536" spans="9:20" x14ac:dyDescent="0.25">
      <c r="I536"/>
      <c r="J536" s="3"/>
      <c r="T536" s="36"/>
    </row>
    <row r="537" spans="9:20" x14ac:dyDescent="0.25">
      <c r="I537"/>
      <c r="J537" s="3"/>
      <c r="T537" s="36"/>
    </row>
    <row r="538" spans="9:20" x14ac:dyDescent="0.25">
      <c r="I538"/>
      <c r="J538" s="3"/>
      <c r="T538" s="36"/>
    </row>
    <row r="539" spans="9:20" x14ac:dyDescent="0.25">
      <c r="I539"/>
      <c r="J539" s="3"/>
      <c r="T539" s="36"/>
    </row>
    <row r="540" spans="9:20" x14ac:dyDescent="0.25">
      <c r="I540"/>
      <c r="J540" s="3"/>
      <c r="T540" s="36"/>
    </row>
    <row r="541" spans="9:20" x14ac:dyDescent="0.25">
      <c r="I541"/>
      <c r="J541" s="3"/>
      <c r="T541" s="36"/>
    </row>
    <row r="542" spans="9:20" x14ac:dyDescent="0.25">
      <c r="I542"/>
      <c r="J542" s="3"/>
      <c r="T542" s="36"/>
    </row>
    <row r="543" spans="9:20" x14ac:dyDescent="0.25">
      <c r="I543"/>
      <c r="J543" s="3"/>
      <c r="T543" s="36"/>
    </row>
    <row r="544" spans="9:20" x14ac:dyDescent="0.25">
      <c r="I544"/>
      <c r="J544" s="3"/>
      <c r="T544" s="36"/>
    </row>
    <row r="545" spans="9:20" x14ac:dyDescent="0.25">
      <c r="I545"/>
      <c r="J545" s="3"/>
      <c r="T545" s="36"/>
    </row>
    <row r="546" spans="9:20" x14ac:dyDescent="0.25">
      <c r="I546"/>
      <c r="J546" s="3"/>
      <c r="T546" s="36"/>
    </row>
    <row r="547" spans="9:20" x14ac:dyDescent="0.25">
      <c r="I547"/>
      <c r="J547" s="3"/>
      <c r="T547" s="36"/>
    </row>
    <row r="548" spans="9:20" x14ac:dyDescent="0.25">
      <c r="I548"/>
      <c r="J548" s="3"/>
      <c r="T548" s="36"/>
    </row>
    <row r="549" spans="9:20" x14ac:dyDescent="0.25">
      <c r="I549"/>
      <c r="J549" s="3"/>
      <c r="T549" s="36"/>
    </row>
    <row r="550" spans="9:20" x14ac:dyDescent="0.25">
      <c r="I550"/>
      <c r="J550" s="3"/>
      <c r="T550" s="36"/>
    </row>
    <row r="551" spans="9:20" x14ac:dyDescent="0.25">
      <c r="I551"/>
      <c r="J551" s="3"/>
      <c r="T551" s="36"/>
    </row>
    <row r="552" spans="9:20" x14ac:dyDescent="0.25">
      <c r="I552"/>
      <c r="J552" s="3"/>
      <c r="T552" s="36"/>
    </row>
    <row r="553" spans="9:20" x14ac:dyDescent="0.25">
      <c r="I553"/>
      <c r="J553" s="3"/>
      <c r="T553" s="36"/>
    </row>
    <row r="554" spans="9:20" x14ac:dyDescent="0.25">
      <c r="I554"/>
      <c r="J554" s="3"/>
      <c r="T554" s="36"/>
    </row>
    <row r="555" spans="9:20" x14ac:dyDescent="0.25">
      <c r="I555"/>
      <c r="J555" s="3"/>
      <c r="T555" s="36"/>
    </row>
    <row r="556" spans="9:20" x14ac:dyDescent="0.25">
      <c r="I556"/>
      <c r="J556" s="3"/>
      <c r="T556" s="36"/>
    </row>
    <row r="557" spans="9:20" x14ac:dyDescent="0.25">
      <c r="I557"/>
      <c r="J557" s="3"/>
      <c r="T557" s="36"/>
    </row>
    <row r="558" spans="9:20" x14ac:dyDescent="0.25">
      <c r="I558"/>
      <c r="J558" s="3"/>
      <c r="T558" s="36"/>
    </row>
    <row r="559" spans="9:20" x14ac:dyDescent="0.25">
      <c r="I559"/>
      <c r="J559" s="3"/>
      <c r="T559" s="36"/>
    </row>
    <row r="560" spans="9:20" x14ac:dyDescent="0.25">
      <c r="I560"/>
      <c r="J560" s="3"/>
      <c r="T560" s="36"/>
    </row>
    <row r="561" spans="9:20" x14ac:dyDescent="0.25">
      <c r="I561"/>
      <c r="J561" s="3"/>
      <c r="T561" s="36"/>
    </row>
    <row r="562" spans="9:20" x14ac:dyDescent="0.25">
      <c r="I562"/>
      <c r="J562" s="3"/>
      <c r="T562" s="36"/>
    </row>
    <row r="563" spans="9:20" x14ac:dyDescent="0.25">
      <c r="I563"/>
      <c r="J563" s="3"/>
      <c r="T563" s="36"/>
    </row>
    <row r="564" spans="9:20" x14ac:dyDescent="0.25">
      <c r="I564"/>
      <c r="J564" s="3"/>
      <c r="T564" s="36"/>
    </row>
    <row r="565" spans="9:20" x14ac:dyDescent="0.25">
      <c r="I565"/>
      <c r="J565" s="3"/>
      <c r="T565" s="36"/>
    </row>
    <row r="566" spans="9:20" x14ac:dyDescent="0.25">
      <c r="I566"/>
      <c r="J566" s="3"/>
      <c r="T566" s="36"/>
    </row>
    <row r="567" spans="9:20" x14ac:dyDescent="0.25">
      <c r="I567"/>
      <c r="J567" s="3"/>
      <c r="T567" s="36"/>
    </row>
    <row r="568" spans="9:20" x14ac:dyDescent="0.25">
      <c r="I568"/>
      <c r="J568" s="3"/>
      <c r="T568" s="36"/>
    </row>
    <row r="569" spans="9:20" x14ac:dyDescent="0.25">
      <c r="I569"/>
      <c r="J569" s="3"/>
      <c r="T569" s="36"/>
    </row>
    <row r="570" spans="9:20" x14ac:dyDescent="0.25">
      <c r="I570"/>
      <c r="J570" s="3"/>
      <c r="T570" s="36"/>
    </row>
    <row r="571" spans="9:20" x14ac:dyDescent="0.25">
      <c r="I571"/>
      <c r="J571" s="3"/>
      <c r="T571" s="36"/>
    </row>
    <row r="572" spans="9:20" x14ac:dyDescent="0.25">
      <c r="I572"/>
      <c r="J572" s="3"/>
      <c r="T572" s="36"/>
    </row>
    <row r="573" spans="9:20" x14ac:dyDescent="0.25">
      <c r="I573"/>
      <c r="J573" s="3"/>
      <c r="T573" s="36"/>
    </row>
    <row r="574" spans="9:20" x14ac:dyDescent="0.25">
      <c r="I574"/>
      <c r="J574" s="3"/>
      <c r="T574" s="36"/>
    </row>
    <row r="575" spans="9:20" x14ac:dyDescent="0.25">
      <c r="I575"/>
      <c r="J575" s="3"/>
      <c r="T575" s="36"/>
    </row>
    <row r="576" spans="9:20" x14ac:dyDescent="0.25">
      <c r="I576"/>
      <c r="J576" s="3"/>
      <c r="T576" s="36"/>
    </row>
    <row r="577" spans="9:20" x14ac:dyDescent="0.25">
      <c r="I577"/>
      <c r="J577" s="3"/>
      <c r="T577" s="36"/>
    </row>
    <row r="578" spans="9:20" x14ac:dyDescent="0.25">
      <c r="I578"/>
      <c r="J578" s="3"/>
      <c r="T578" s="36"/>
    </row>
    <row r="579" spans="9:20" x14ac:dyDescent="0.25">
      <c r="I579"/>
      <c r="J579" s="3"/>
      <c r="T579" s="36"/>
    </row>
    <row r="580" spans="9:20" x14ac:dyDescent="0.25">
      <c r="I580"/>
      <c r="J580" s="3"/>
      <c r="O580" s="3" t="str">
        <f t="shared" ref="O580:O608" si="215">IF($K580,H581,"")</f>
        <v/>
      </c>
      <c r="S580" t="str">
        <f t="shared" ref="S580:S611" si="216">IF($K580,A585,"")</f>
        <v/>
      </c>
    </row>
    <row r="581" spans="9:20" x14ac:dyDescent="0.25">
      <c r="I581"/>
      <c r="J581" s="3"/>
      <c r="O581" s="3" t="str">
        <f t="shared" si="215"/>
        <v/>
      </c>
      <c r="S581" t="str">
        <f t="shared" si="216"/>
        <v/>
      </c>
    </row>
    <row r="582" spans="9:20" x14ac:dyDescent="0.25">
      <c r="I582"/>
      <c r="J582" s="3"/>
      <c r="O582" s="3" t="str">
        <f t="shared" si="215"/>
        <v/>
      </c>
      <c r="S582" t="str">
        <f t="shared" si="216"/>
        <v/>
      </c>
    </row>
    <row r="583" spans="9:20" x14ac:dyDescent="0.25">
      <c r="I583"/>
      <c r="J583" s="3"/>
      <c r="O583" s="3" t="str">
        <f t="shared" si="215"/>
        <v/>
      </c>
      <c r="S583" t="str">
        <f t="shared" si="216"/>
        <v/>
      </c>
    </row>
    <row r="584" spans="9:20" x14ac:dyDescent="0.25">
      <c r="I584"/>
      <c r="J584" s="3"/>
      <c r="O584" s="3" t="str">
        <f t="shared" si="215"/>
        <v/>
      </c>
      <c r="S584" t="str">
        <f t="shared" si="216"/>
        <v/>
      </c>
    </row>
    <row r="585" spans="9:20" x14ac:dyDescent="0.25">
      <c r="I585"/>
      <c r="J585" s="3"/>
      <c r="O585" s="3" t="str">
        <f t="shared" si="215"/>
        <v/>
      </c>
      <c r="S585" t="str">
        <f t="shared" si="216"/>
        <v/>
      </c>
    </row>
    <row r="586" spans="9:20" x14ac:dyDescent="0.25">
      <c r="I586"/>
      <c r="J586" s="3"/>
      <c r="O586" s="3" t="str">
        <f t="shared" si="215"/>
        <v/>
      </c>
      <c r="S586" t="str">
        <f t="shared" si="216"/>
        <v/>
      </c>
    </row>
    <row r="587" spans="9:20" x14ac:dyDescent="0.25">
      <c r="I587"/>
      <c r="J587" s="3"/>
      <c r="O587" s="3" t="str">
        <f t="shared" si="215"/>
        <v/>
      </c>
      <c r="S587" t="str">
        <f t="shared" si="216"/>
        <v/>
      </c>
    </row>
    <row r="588" spans="9:20" x14ac:dyDescent="0.25">
      <c r="I588"/>
      <c r="J588" s="3"/>
      <c r="O588" s="3" t="str">
        <f t="shared" si="215"/>
        <v/>
      </c>
      <c r="S588" t="str">
        <f t="shared" si="216"/>
        <v/>
      </c>
    </row>
    <row r="589" spans="9:20" x14ac:dyDescent="0.25">
      <c r="I589"/>
      <c r="J589" s="3"/>
      <c r="O589" s="3" t="str">
        <f t="shared" si="215"/>
        <v/>
      </c>
      <c r="S589" t="str">
        <f t="shared" si="216"/>
        <v/>
      </c>
    </row>
    <row r="590" spans="9:20" x14ac:dyDescent="0.25">
      <c r="I590"/>
      <c r="J590" s="3"/>
      <c r="O590" s="3" t="str">
        <f t="shared" si="215"/>
        <v/>
      </c>
      <c r="S590" t="str">
        <f t="shared" si="216"/>
        <v/>
      </c>
    </row>
    <row r="591" spans="9:20" x14ac:dyDescent="0.25">
      <c r="I591"/>
      <c r="J591" s="3"/>
      <c r="O591" s="3" t="str">
        <f t="shared" si="215"/>
        <v/>
      </c>
      <c r="S591" t="str">
        <f t="shared" si="216"/>
        <v/>
      </c>
    </row>
    <row r="592" spans="9:20" x14ac:dyDescent="0.25">
      <c r="I592"/>
      <c r="J592" s="3"/>
      <c r="O592" s="3" t="str">
        <f t="shared" si="215"/>
        <v/>
      </c>
      <c r="S592" t="str">
        <f t="shared" si="216"/>
        <v/>
      </c>
    </row>
    <row r="593" spans="9:19" x14ac:dyDescent="0.25">
      <c r="I593"/>
      <c r="J593" s="3"/>
      <c r="O593" s="3" t="str">
        <f t="shared" si="215"/>
        <v/>
      </c>
      <c r="S593" t="str">
        <f t="shared" si="216"/>
        <v/>
      </c>
    </row>
    <row r="594" spans="9:19" x14ac:dyDescent="0.25">
      <c r="I594"/>
      <c r="J594" s="3"/>
      <c r="O594" s="3" t="str">
        <f t="shared" si="215"/>
        <v/>
      </c>
      <c r="S594" t="str">
        <f t="shared" si="216"/>
        <v/>
      </c>
    </row>
    <row r="595" spans="9:19" x14ac:dyDescent="0.25">
      <c r="I595"/>
      <c r="J595" s="3"/>
      <c r="O595" s="3" t="str">
        <f t="shared" si="215"/>
        <v/>
      </c>
      <c r="S595" t="str">
        <f t="shared" si="216"/>
        <v/>
      </c>
    </row>
    <row r="596" spans="9:19" x14ac:dyDescent="0.25">
      <c r="I596"/>
      <c r="J596" s="3"/>
      <c r="O596" s="3" t="str">
        <f t="shared" si="215"/>
        <v/>
      </c>
      <c r="S596" t="str">
        <f t="shared" si="216"/>
        <v/>
      </c>
    </row>
    <row r="597" spans="9:19" x14ac:dyDescent="0.25">
      <c r="I597"/>
      <c r="J597" s="3"/>
      <c r="O597" s="3" t="str">
        <f t="shared" si="215"/>
        <v/>
      </c>
      <c r="S597" t="str">
        <f t="shared" si="216"/>
        <v/>
      </c>
    </row>
    <row r="598" spans="9:19" x14ac:dyDescent="0.25">
      <c r="I598"/>
      <c r="J598" s="3"/>
      <c r="O598" s="3" t="str">
        <f t="shared" si="215"/>
        <v/>
      </c>
      <c r="S598" t="str">
        <f t="shared" si="216"/>
        <v/>
      </c>
    </row>
    <row r="599" spans="9:19" x14ac:dyDescent="0.25">
      <c r="I599"/>
      <c r="J599" s="3"/>
      <c r="O599" s="3" t="str">
        <f t="shared" si="215"/>
        <v/>
      </c>
      <c r="S599" t="str">
        <f t="shared" si="216"/>
        <v/>
      </c>
    </row>
    <row r="600" spans="9:19" x14ac:dyDescent="0.25">
      <c r="I600"/>
      <c r="J600" s="3"/>
      <c r="O600" s="3" t="str">
        <f t="shared" si="215"/>
        <v/>
      </c>
      <c r="S600" t="str">
        <f t="shared" si="216"/>
        <v/>
      </c>
    </row>
    <row r="601" spans="9:19" x14ac:dyDescent="0.25">
      <c r="I601"/>
      <c r="J601" s="3"/>
      <c r="O601" s="3" t="str">
        <f t="shared" si="215"/>
        <v/>
      </c>
      <c r="S601" t="str">
        <f t="shared" si="216"/>
        <v/>
      </c>
    </row>
    <row r="602" spans="9:19" x14ac:dyDescent="0.25">
      <c r="I602"/>
      <c r="J602" s="3"/>
      <c r="O602" s="3" t="str">
        <f t="shared" si="215"/>
        <v/>
      </c>
      <c r="S602" t="str">
        <f t="shared" si="216"/>
        <v/>
      </c>
    </row>
    <row r="603" spans="9:19" x14ac:dyDescent="0.25">
      <c r="I603"/>
      <c r="J603" s="3"/>
      <c r="O603" s="3" t="str">
        <f t="shared" si="215"/>
        <v/>
      </c>
      <c r="S603" t="str">
        <f t="shared" si="216"/>
        <v/>
      </c>
    </row>
    <row r="604" spans="9:19" x14ac:dyDescent="0.25">
      <c r="I604"/>
      <c r="J604" s="3"/>
      <c r="O604" s="3" t="str">
        <f t="shared" si="215"/>
        <v/>
      </c>
      <c r="S604" t="str">
        <f t="shared" si="216"/>
        <v/>
      </c>
    </row>
    <row r="605" spans="9:19" x14ac:dyDescent="0.25">
      <c r="I605"/>
      <c r="J605" s="3"/>
      <c r="O605" s="3" t="str">
        <f t="shared" si="215"/>
        <v/>
      </c>
      <c r="S605" t="str">
        <f t="shared" si="216"/>
        <v/>
      </c>
    </row>
    <row r="606" spans="9:19" x14ac:dyDescent="0.25">
      <c r="I606"/>
      <c r="J606" s="3"/>
      <c r="O606" s="3" t="str">
        <f t="shared" si="215"/>
        <v/>
      </c>
      <c r="S606" t="str">
        <f t="shared" si="216"/>
        <v/>
      </c>
    </row>
    <row r="607" spans="9:19" x14ac:dyDescent="0.25">
      <c r="I607"/>
      <c r="J607" s="3"/>
      <c r="O607" s="3" t="str">
        <f t="shared" si="215"/>
        <v/>
      </c>
      <c r="S607" t="str">
        <f t="shared" si="216"/>
        <v/>
      </c>
    </row>
    <row r="608" spans="9:19" x14ac:dyDescent="0.25">
      <c r="I608"/>
      <c r="J608" s="3"/>
      <c r="O608" s="3" t="str">
        <f t="shared" si="215"/>
        <v/>
      </c>
      <c r="S608" t="str">
        <f t="shared" si="216"/>
        <v/>
      </c>
    </row>
    <row r="609" spans="9:19" x14ac:dyDescent="0.25">
      <c r="I609"/>
      <c r="J609" s="3"/>
      <c r="O609" s="3" t="str">
        <f t="shared" ref="O609:O611" si="217">IF($K609,H610,"")</f>
        <v/>
      </c>
      <c r="S609" t="str">
        <f t="shared" si="216"/>
        <v/>
      </c>
    </row>
    <row r="610" spans="9:19" x14ac:dyDescent="0.25">
      <c r="I610"/>
      <c r="J610" s="3"/>
      <c r="O610" s="3" t="str">
        <f t="shared" si="217"/>
        <v/>
      </c>
      <c r="S610" t="str">
        <f t="shared" si="216"/>
        <v/>
      </c>
    </row>
    <row r="611" spans="9:19" x14ac:dyDescent="0.25">
      <c r="I611"/>
      <c r="J611" s="3"/>
      <c r="O611" s="3" t="str">
        <f t="shared" si="217"/>
        <v/>
      </c>
      <c r="S611" t="str">
        <f t="shared" si="216"/>
        <v/>
      </c>
    </row>
    <row r="612" spans="9:19" x14ac:dyDescent="0.25">
      <c r="I612"/>
      <c r="J612" s="3"/>
      <c r="O612" s="3" t="str">
        <f t="shared" ref="O612:O672" si="218">IF($K612,H613,"")</f>
        <v/>
      </c>
      <c r="S612" t="str">
        <f t="shared" ref="S612:S643" si="219">IF($K612,A617,"")</f>
        <v/>
      </c>
    </row>
    <row r="613" spans="9:19" x14ac:dyDescent="0.25">
      <c r="I613"/>
      <c r="J613" s="3"/>
      <c r="O613" s="3" t="str">
        <f t="shared" si="218"/>
        <v/>
      </c>
      <c r="S613" t="str">
        <f t="shared" si="219"/>
        <v/>
      </c>
    </row>
    <row r="614" spans="9:19" x14ac:dyDescent="0.25">
      <c r="I614"/>
      <c r="J614" s="3"/>
      <c r="O614" s="3" t="str">
        <f t="shared" si="218"/>
        <v/>
      </c>
      <c r="S614" t="str">
        <f t="shared" si="219"/>
        <v/>
      </c>
    </row>
    <row r="615" spans="9:19" x14ac:dyDescent="0.25">
      <c r="I615"/>
      <c r="J615" s="3"/>
      <c r="O615" s="3" t="str">
        <f t="shared" si="218"/>
        <v/>
      </c>
      <c r="S615" t="str">
        <f t="shared" si="219"/>
        <v/>
      </c>
    </row>
    <row r="616" spans="9:19" x14ac:dyDescent="0.25">
      <c r="I616"/>
      <c r="J616" s="3"/>
      <c r="O616" s="3" t="str">
        <f t="shared" si="218"/>
        <v/>
      </c>
      <c r="S616" t="str">
        <f t="shared" si="219"/>
        <v/>
      </c>
    </row>
    <row r="617" spans="9:19" x14ac:dyDescent="0.25">
      <c r="I617"/>
      <c r="J617" s="3"/>
      <c r="O617" s="3" t="str">
        <f t="shared" si="218"/>
        <v/>
      </c>
      <c r="S617" t="str">
        <f t="shared" si="219"/>
        <v/>
      </c>
    </row>
    <row r="618" spans="9:19" x14ac:dyDescent="0.25">
      <c r="I618"/>
      <c r="J618" s="3"/>
      <c r="O618" s="3" t="str">
        <f t="shared" si="218"/>
        <v/>
      </c>
      <c r="S618" t="str">
        <f t="shared" si="219"/>
        <v/>
      </c>
    </row>
    <row r="619" spans="9:19" x14ac:dyDescent="0.25">
      <c r="I619"/>
      <c r="J619" s="3"/>
      <c r="O619" s="3" t="str">
        <f t="shared" si="218"/>
        <v/>
      </c>
      <c r="S619" t="str">
        <f t="shared" si="219"/>
        <v/>
      </c>
    </row>
    <row r="620" spans="9:19" x14ac:dyDescent="0.25">
      <c r="I620"/>
      <c r="J620" s="3"/>
      <c r="O620" s="3" t="str">
        <f t="shared" si="218"/>
        <v/>
      </c>
      <c r="S620" t="str">
        <f t="shared" si="219"/>
        <v/>
      </c>
    </row>
    <row r="621" spans="9:19" x14ac:dyDescent="0.25">
      <c r="I621"/>
      <c r="J621" s="3"/>
      <c r="O621" s="3" t="str">
        <f t="shared" si="218"/>
        <v/>
      </c>
      <c r="S621" t="str">
        <f t="shared" si="219"/>
        <v/>
      </c>
    </row>
    <row r="622" spans="9:19" x14ac:dyDescent="0.25">
      <c r="I622"/>
      <c r="J622" s="3"/>
      <c r="O622" s="3" t="str">
        <f t="shared" si="218"/>
        <v/>
      </c>
      <c r="S622" t="str">
        <f t="shared" si="219"/>
        <v/>
      </c>
    </row>
    <row r="623" spans="9:19" x14ac:dyDescent="0.25">
      <c r="I623"/>
      <c r="J623" s="3"/>
      <c r="O623" s="3" t="str">
        <f t="shared" si="218"/>
        <v/>
      </c>
      <c r="S623" t="str">
        <f t="shared" si="219"/>
        <v/>
      </c>
    </row>
    <row r="624" spans="9:19" x14ac:dyDescent="0.25">
      <c r="I624"/>
      <c r="J624" s="3"/>
      <c r="O624" s="3" t="str">
        <f t="shared" si="218"/>
        <v/>
      </c>
      <c r="S624" t="str">
        <f t="shared" si="219"/>
        <v/>
      </c>
    </row>
    <row r="625" spans="9:19" x14ac:dyDescent="0.25">
      <c r="I625"/>
      <c r="J625" s="3"/>
      <c r="O625" s="3" t="str">
        <f t="shared" si="218"/>
        <v/>
      </c>
      <c r="S625" t="str">
        <f t="shared" si="219"/>
        <v/>
      </c>
    </row>
    <row r="626" spans="9:19" x14ac:dyDescent="0.25">
      <c r="I626"/>
      <c r="J626" s="3"/>
      <c r="O626" s="3" t="str">
        <f t="shared" si="218"/>
        <v/>
      </c>
      <c r="S626" t="str">
        <f t="shared" si="219"/>
        <v/>
      </c>
    </row>
    <row r="627" spans="9:19" x14ac:dyDescent="0.25">
      <c r="I627"/>
      <c r="J627" s="3"/>
      <c r="O627" s="3" t="str">
        <f t="shared" si="218"/>
        <v/>
      </c>
      <c r="S627" t="str">
        <f t="shared" si="219"/>
        <v/>
      </c>
    </row>
    <row r="628" spans="9:19" x14ac:dyDescent="0.25">
      <c r="I628"/>
      <c r="J628" s="3"/>
      <c r="O628" s="3" t="str">
        <f t="shared" si="218"/>
        <v/>
      </c>
      <c r="S628" t="str">
        <f t="shared" si="219"/>
        <v/>
      </c>
    </row>
    <row r="629" spans="9:19" x14ac:dyDescent="0.25">
      <c r="I629"/>
      <c r="J629" s="3"/>
      <c r="O629" s="3" t="str">
        <f t="shared" si="218"/>
        <v/>
      </c>
      <c r="S629" t="str">
        <f t="shared" si="219"/>
        <v/>
      </c>
    </row>
    <row r="630" spans="9:19" x14ac:dyDescent="0.25">
      <c r="I630"/>
      <c r="J630" s="3"/>
      <c r="O630" s="3" t="str">
        <f t="shared" si="218"/>
        <v/>
      </c>
      <c r="S630" t="str">
        <f t="shared" si="219"/>
        <v/>
      </c>
    </row>
    <row r="631" spans="9:19" x14ac:dyDescent="0.25">
      <c r="I631"/>
      <c r="J631" s="3"/>
      <c r="O631" s="3" t="str">
        <f t="shared" si="218"/>
        <v/>
      </c>
      <c r="S631" t="str">
        <f t="shared" si="219"/>
        <v/>
      </c>
    </row>
    <row r="632" spans="9:19" x14ac:dyDescent="0.25">
      <c r="I632"/>
      <c r="J632" s="3"/>
      <c r="O632" s="3" t="str">
        <f t="shared" si="218"/>
        <v/>
      </c>
      <c r="S632" t="str">
        <f t="shared" si="219"/>
        <v/>
      </c>
    </row>
    <row r="633" spans="9:19" x14ac:dyDescent="0.25">
      <c r="I633"/>
      <c r="J633" s="3"/>
      <c r="O633" s="3" t="str">
        <f t="shared" si="218"/>
        <v/>
      </c>
      <c r="S633" t="str">
        <f t="shared" si="219"/>
        <v/>
      </c>
    </row>
    <row r="634" spans="9:19" x14ac:dyDescent="0.25">
      <c r="I634"/>
      <c r="J634" s="3"/>
      <c r="O634" s="3" t="str">
        <f t="shared" si="218"/>
        <v/>
      </c>
      <c r="S634" t="str">
        <f t="shared" si="219"/>
        <v/>
      </c>
    </row>
    <row r="635" spans="9:19" x14ac:dyDescent="0.25">
      <c r="I635"/>
      <c r="J635" s="3"/>
      <c r="O635" s="3" t="str">
        <f t="shared" si="218"/>
        <v/>
      </c>
      <c r="S635" t="str">
        <f t="shared" si="219"/>
        <v/>
      </c>
    </row>
    <row r="636" spans="9:19" x14ac:dyDescent="0.25">
      <c r="I636"/>
      <c r="J636" s="3"/>
      <c r="O636" s="3" t="str">
        <f t="shared" si="218"/>
        <v/>
      </c>
      <c r="S636" t="str">
        <f t="shared" si="219"/>
        <v/>
      </c>
    </row>
    <row r="637" spans="9:19" x14ac:dyDescent="0.25">
      <c r="I637"/>
      <c r="J637" s="3"/>
      <c r="O637" s="3" t="str">
        <f t="shared" si="218"/>
        <v/>
      </c>
      <c r="S637" t="str">
        <f t="shared" si="219"/>
        <v/>
      </c>
    </row>
    <row r="638" spans="9:19" x14ac:dyDescent="0.25">
      <c r="I638"/>
      <c r="J638" s="3"/>
      <c r="O638" s="3" t="str">
        <f t="shared" si="218"/>
        <v/>
      </c>
      <c r="S638" t="str">
        <f t="shared" si="219"/>
        <v/>
      </c>
    </row>
    <row r="639" spans="9:19" x14ac:dyDescent="0.25">
      <c r="I639"/>
      <c r="J639" s="3"/>
      <c r="O639" s="3" t="str">
        <f t="shared" si="218"/>
        <v/>
      </c>
      <c r="S639" t="str">
        <f t="shared" si="219"/>
        <v/>
      </c>
    </row>
    <row r="640" spans="9:19" x14ac:dyDescent="0.25">
      <c r="I640"/>
      <c r="J640" s="3"/>
      <c r="O640" s="3" t="str">
        <f t="shared" si="218"/>
        <v/>
      </c>
      <c r="S640" t="str">
        <f t="shared" si="219"/>
        <v/>
      </c>
    </row>
    <row r="641" spans="9:19" x14ac:dyDescent="0.25">
      <c r="I641"/>
      <c r="J641" s="3"/>
      <c r="O641" s="3" t="str">
        <f t="shared" si="218"/>
        <v/>
      </c>
      <c r="S641" t="str">
        <f t="shared" si="219"/>
        <v/>
      </c>
    </row>
    <row r="642" spans="9:19" x14ac:dyDescent="0.25">
      <c r="I642"/>
      <c r="J642" s="3"/>
      <c r="O642" s="3" t="str">
        <f t="shared" si="218"/>
        <v/>
      </c>
      <c r="S642" t="str">
        <f t="shared" si="219"/>
        <v/>
      </c>
    </row>
    <row r="643" spans="9:19" x14ac:dyDescent="0.25">
      <c r="I643"/>
      <c r="J643" s="3"/>
      <c r="O643" s="3" t="str">
        <f t="shared" si="218"/>
        <v/>
      </c>
      <c r="S643" t="str">
        <f t="shared" si="219"/>
        <v/>
      </c>
    </row>
    <row r="644" spans="9:19" x14ac:dyDescent="0.25">
      <c r="I644"/>
      <c r="J644" s="3"/>
      <c r="O644" s="3" t="str">
        <f t="shared" si="218"/>
        <v/>
      </c>
      <c r="S644" t="str">
        <f t="shared" ref="S644:S675" si="220">IF($K644,A649,"")</f>
        <v/>
      </c>
    </row>
    <row r="645" spans="9:19" x14ac:dyDescent="0.25">
      <c r="I645"/>
      <c r="J645" s="3"/>
      <c r="O645" s="3" t="str">
        <f t="shared" si="218"/>
        <v/>
      </c>
      <c r="S645" t="str">
        <f t="shared" si="220"/>
        <v/>
      </c>
    </row>
    <row r="646" spans="9:19" x14ac:dyDescent="0.25">
      <c r="I646"/>
      <c r="J646" s="3"/>
      <c r="O646" s="3" t="str">
        <f t="shared" si="218"/>
        <v/>
      </c>
      <c r="S646" t="str">
        <f t="shared" si="220"/>
        <v/>
      </c>
    </row>
    <row r="647" spans="9:19" x14ac:dyDescent="0.25">
      <c r="I647"/>
      <c r="J647" s="3"/>
      <c r="O647" s="3" t="str">
        <f t="shared" si="218"/>
        <v/>
      </c>
      <c r="S647" t="str">
        <f t="shared" si="220"/>
        <v/>
      </c>
    </row>
    <row r="648" spans="9:19" x14ac:dyDescent="0.25">
      <c r="I648"/>
      <c r="J648" s="3"/>
      <c r="O648" s="3" t="str">
        <f t="shared" si="218"/>
        <v/>
      </c>
      <c r="S648" t="str">
        <f t="shared" si="220"/>
        <v/>
      </c>
    </row>
    <row r="649" spans="9:19" x14ac:dyDescent="0.25">
      <c r="I649"/>
      <c r="J649" s="3"/>
      <c r="O649" s="3" t="str">
        <f t="shared" si="218"/>
        <v/>
      </c>
      <c r="S649" t="str">
        <f t="shared" si="220"/>
        <v/>
      </c>
    </row>
    <row r="650" spans="9:19" x14ac:dyDescent="0.25">
      <c r="I650"/>
      <c r="J650" s="3"/>
      <c r="O650" s="3" t="str">
        <f t="shared" si="218"/>
        <v/>
      </c>
      <c r="S650" t="str">
        <f t="shared" si="220"/>
        <v/>
      </c>
    </row>
    <row r="651" spans="9:19" x14ac:dyDescent="0.25">
      <c r="I651"/>
      <c r="J651" s="3"/>
      <c r="O651" s="3" t="str">
        <f t="shared" si="218"/>
        <v/>
      </c>
      <c r="S651" t="str">
        <f t="shared" si="220"/>
        <v/>
      </c>
    </row>
    <row r="652" spans="9:19" x14ac:dyDescent="0.25">
      <c r="I652"/>
      <c r="J652" s="3"/>
      <c r="O652" s="3" t="str">
        <f t="shared" si="218"/>
        <v/>
      </c>
      <c r="S652" t="str">
        <f t="shared" si="220"/>
        <v/>
      </c>
    </row>
    <row r="653" spans="9:19" x14ac:dyDescent="0.25">
      <c r="I653"/>
      <c r="J653" s="3"/>
      <c r="O653" s="3" t="str">
        <f t="shared" si="218"/>
        <v/>
      </c>
      <c r="S653" t="str">
        <f t="shared" si="220"/>
        <v/>
      </c>
    </row>
    <row r="654" spans="9:19" x14ac:dyDescent="0.25">
      <c r="I654"/>
      <c r="J654" s="3"/>
      <c r="O654" s="3" t="str">
        <f t="shared" si="218"/>
        <v/>
      </c>
      <c r="S654" t="str">
        <f t="shared" si="220"/>
        <v/>
      </c>
    </row>
    <row r="655" spans="9:19" x14ac:dyDescent="0.25">
      <c r="I655"/>
      <c r="J655" s="3"/>
      <c r="O655" s="3" t="str">
        <f t="shared" si="218"/>
        <v/>
      </c>
      <c r="S655" t="str">
        <f t="shared" si="220"/>
        <v/>
      </c>
    </row>
    <row r="656" spans="9:19" x14ac:dyDescent="0.25">
      <c r="I656"/>
      <c r="J656" s="3"/>
      <c r="O656" s="3" t="str">
        <f t="shared" si="218"/>
        <v/>
      </c>
      <c r="S656" t="str">
        <f t="shared" si="220"/>
        <v/>
      </c>
    </row>
    <row r="657" spans="9:19" x14ac:dyDescent="0.25">
      <c r="I657"/>
      <c r="J657" s="3"/>
      <c r="O657" s="3" t="str">
        <f t="shared" si="218"/>
        <v/>
      </c>
      <c r="S657" t="str">
        <f t="shared" si="220"/>
        <v/>
      </c>
    </row>
    <row r="658" spans="9:19" x14ac:dyDescent="0.25">
      <c r="I658"/>
      <c r="J658" s="3"/>
      <c r="O658" s="3" t="str">
        <f t="shared" si="218"/>
        <v/>
      </c>
      <c r="S658" t="str">
        <f t="shared" si="220"/>
        <v/>
      </c>
    </row>
    <row r="659" spans="9:19" x14ac:dyDescent="0.25">
      <c r="I659"/>
      <c r="J659" s="3"/>
      <c r="O659" s="3" t="str">
        <f t="shared" si="218"/>
        <v/>
      </c>
      <c r="S659" t="str">
        <f t="shared" si="220"/>
        <v/>
      </c>
    </row>
    <row r="660" spans="9:19" x14ac:dyDescent="0.25">
      <c r="I660"/>
      <c r="J660" s="3"/>
      <c r="O660" s="3" t="str">
        <f t="shared" si="218"/>
        <v/>
      </c>
      <c r="S660" t="str">
        <f t="shared" si="220"/>
        <v/>
      </c>
    </row>
    <row r="661" spans="9:19" x14ac:dyDescent="0.25">
      <c r="I661"/>
      <c r="J661" s="3"/>
      <c r="O661" s="3" t="str">
        <f t="shared" si="218"/>
        <v/>
      </c>
      <c r="S661" t="str">
        <f t="shared" si="220"/>
        <v/>
      </c>
    </row>
    <row r="662" spans="9:19" x14ac:dyDescent="0.25">
      <c r="I662"/>
      <c r="J662" s="3"/>
      <c r="O662" s="3" t="str">
        <f t="shared" si="218"/>
        <v/>
      </c>
      <c r="S662" t="str">
        <f t="shared" si="220"/>
        <v/>
      </c>
    </row>
    <row r="663" spans="9:19" x14ac:dyDescent="0.25">
      <c r="I663"/>
      <c r="J663" s="3"/>
      <c r="O663" s="3" t="str">
        <f t="shared" si="218"/>
        <v/>
      </c>
      <c r="S663" t="str">
        <f t="shared" si="220"/>
        <v/>
      </c>
    </row>
    <row r="664" spans="9:19" x14ac:dyDescent="0.25">
      <c r="I664"/>
      <c r="J664" s="3"/>
      <c r="O664" s="3" t="str">
        <f t="shared" si="218"/>
        <v/>
      </c>
      <c r="S664" t="str">
        <f t="shared" si="220"/>
        <v/>
      </c>
    </row>
    <row r="665" spans="9:19" x14ac:dyDescent="0.25">
      <c r="I665"/>
      <c r="J665" s="3"/>
      <c r="O665" s="3" t="str">
        <f t="shared" si="218"/>
        <v/>
      </c>
      <c r="S665" t="str">
        <f t="shared" si="220"/>
        <v/>
      </c>
    </row>
    <row r="666" spans="9:19" x14ac:dyDescent="0.25">
      <c r="I666"/>
      <c r="J666" s="3"/>
      <c r="O666" s="3" t="str">
        <f t="shared" si="218"/>
        <v/>
      </c>
      <c r="S666" t="str">
        <f t="shared" si="220"/>
        <v/>
      </c>
    </row>
    <row r="667" spans="9:19" x14ac:dyDescent="0.25">
      <c r="I667"/>
      <c r="J667" s="3"/>
      <c r="O667" s="3" t="str">
        <f t="shared" si="218"/>
        <v/>
      </c>
      <c r="S667" t="str">
        <f t="shared" si="220"/>
        <v/>
      </c>
    </row>
    <row r="668" spans="9:19" x14ac:dyDescent="0.25">
      <c r="I668"/>
      <c r="J668" s="3"/>
      <c r="O668" s="3" t="str">
        <f t="shared" si="218"/>
        <v/>
      </c>
      <c r="S668" t="str">
        <f t="shared" si="220"/>
        <v/>
      </c>
    </row>
    <row r="669" spans="9:19" x14ac:dyDescent="0.25">
      <c r="I669"/>
      <c r="J669" s="3"/>
      <c r="O669" s="3" t="str">
        <f t="shared" si="218"/>
        <v/>
      </c>
      <c r="S669" t="str">
        <f t="shared" si="220"/>
        <v/>
      </c>
    </row>
    <row r="670" spans="9:19" x14ac:dyDescent="0.25">
      <c r="I670"/>
      <c r="J670" s="3"/>
      <c r="O670" s="3" t="str">
        <f t="shared" si="218"/>
        <v/>
      </c>
      <c r="S670" t="str">
        <f t="shared" si="220"/>
        <v/>
      </c>
    </row>
    <row r="671" spans="9:19" x14ac:dyDescent="0.25">
      <c r="I671"/>
      <c r="J671" s="3"/>
      <c r="O671" s="3" t="str">
        <f t="shared" si="218"/>
        <v/>
      </c>
      <c r="S671" t="str">
        <f t="shared" si="220"/>
        <v/>
      </c>
    </row>
    <row r="672" spans="9:19" x14ac:dyDescent="0.25">
      <c r="I672"/>
      <c r="J672" s="3"/>
      <c r="O672" s="3" t="str">
        <f t="shared" si="218"/>
        <v/>
      </c>
      <c r="S672" t="str">
        <f t="shared" si="220"/>
        <v/>
      </c>
    </row>
    <row r="673" spans="9:19" x14ac:dyDescent="0.25">
      <c r="I673"/>
      <c r="J673" s="3"/>
      <c r="O673" s="3" t="str">
        <f t="shared" ref="O673:O689" si="221">IF($K673,H674,"")</f>
        <v/>
      </c>
      <c r="S673" t="str">
        <f t="shared" si="220"/>
        <v/>
      </c>
    </row>
    <row r="674" spans="9:19" x14ac:dyDescent="0.25">
      <c r="I674"/>
      <c r="J674" s="3"/>
      <c r="O674" s="3" t="str">
        <f t="shared" si="221"/>
        <v/>
      </c>
      <c r="S674" t="str">
        <f t="shared" si="220"/>
        <v/>
      </c>
    </row>
    <row r="675" spans="9:19" x14ac:dyDescent="0.25">
      <c r="I675"/>
      <c r="J675" s="3"/>
      <c r="O675" s="3" t="str">
        <f t="shared" si="221"/>
        <v/>
      </c>
      <c r="S675" t="str">
        <f t="shared" si="220"/>
        <v/>
      </c>
    </row>
    <row r="676" spans="9:19" x14ac:dyDescent="0.25">
      <c r="I676"/>
      <c r="J676" s="3"/>
      <c r="O676" s="3" t="str">
        <f t="shared" si="221"/>
        <v/>
      </c>
      <c r="S676" t="str">
        <f t="shared" ref="S676:S689" si="222">IF($K676,A681,"")</f>
        <v/>
      </c>
    </row>
    <row r="677" spans="9:19" x14ac:dyDescent="0.25">
      <c r="I677"/>
      <c r="J677" s="3"/>
      <c r="O677" s="3" t="str">
        <f t="shared" si="221"/>
        <v/>
      </c>
      <c r="S677" t="str">
        <f t="shared" si="222"/>
        <v/>
      </c>
    </row>
    <row r="678" spans="9:19" x14ac:dyDescent="0.25">
      <c r="I678"/>
      <c r="J678" s="3"/>
      <c r="O678" s="3" t="str">
        <f t="shared" si="221"/>
        <v/>
      </c>
      <c r="S678" t="str">
        <f t="shared" si="222"/>
        <v/>
      </c>
    </row>
    <row r="679" spans="9:19" x14ac:dyDescent="0.25">
      <c r="I679"/>
      <c r="J679" s="3"/>
      <c r="O679" s="3" t="str">
        <f t="shared" si="221"/>
        <v/>
      </c>
      <c r="S679" t="str">
        <f t="shared" si="222"/>
        <v/>
      </c>
    </row>
    <row r="680" spans="9:19" x14ac:dyDescent="0.25">
      <c r="I680"/>
      <c r="J680" s="3"/>
      <c r="O680" s="3" t="str">
        <f t="shared" si="221"/>
        <v/>
      </c>
      <c r="S680" t="str">
        <f t="shared" si="222"/>
        <v/>
      </c>
    </row>
    <row r="681" spans="9:19" x14ac:dyDescent="0.25">
      <c r="I681"/>
      <c r="J681" s="3"/>
      <c r="O681" s="3" t="str">
        <f t="shared" si="221"/>
        <v/>
      </c>
      <c r="S681" t="str">
        <f t="shared" si="222"/>
        <v/>
      </c>
    </row>
    <row r="682" spans="9:19" x14ac:dyDescent="0.25">
      <c r="I682"/>
      <c r="J682" s="3"/>
      <c r="O682" s="3" t="str">
        <f t="shared" si="221"/>
        <v/>
      </c>
      <c r="S682" t="str">
        <f t="shared" si="222"/>
        <v/>
      </c>
    </row>
    <row r="683" spans="9:19" x14ac:dyDescent="0.25">
      <c r="I683"/>
      <c r="J683" s="3"/>
      <c r="O683" s="3" t="str">
        <f t="shared" si="221"/>
        <v/>
      </c>
      <c r="S683" t="str">
        <f t="shared" si="222"/>
        <v/>
      </c>
    </row>
    <row r="684" spans="9:19" x14ac:dyDescent="0.25">
      <c r="I684"/>
      <c r="J684" s="3"/>
      <c r="O684" s="3" t="str">
        <f t="shared" si="221"/>
        <v/>
      </c>
      <c r="S684" t="str">
        <f t="shared" si="222"/>
        <v/>
      </c>
    </row>
    <row r="685" spans="9:19" x14ac:dyDescent="0.25">
      <c r="I685"/>
      <c r="J685" s="3"/>
      <c r="O685" s="3" t="str">
        <f t="shared" si="221"/>
        <v/>
      </c>
      <c r="S685" t="str">
        <f t="shared" si="222"/>
        <v/>
      </c>
    </row>
    <row r="686" spans="9:19" x14ac:dyDescent="0.25">
      <c r="I686"/>
      <c r="J686" s="3"/>
      <c r="O686" s="3" t="str">
        <f t="shared" si="221"/>
        <v/>
      </c>
      <c r="S686" t="str">
        <f t="shared" si="222"/>
        <v/>
      </c>
    </row>
    <row r="687" spans="9:19" x14ac:dyDescent="0.25">
      <c r="I687"/>
      <c r="J687" s="3"/>
      <c r="O687" s="3" t="str">
        <f t="shared" si="221"/>
        <v/>
      </c>
      <c r="S687" t="str">
        <f t="shared" si="222"/>
        <v/>
      </c>
    </row>
    <row r="688" spans="9:19" x14ac:dyDescent="0.25">
      <c r="I688"/>
      <c r="J688" s="3"/>
      <c r="O688" s="3" t="str">
        <f t="shared" si="221"/>
        <v/>
      </c>
      <c r="S688" t="str">
        <f t="shared" si="222"/>
        <v/>
      </c>
    </row>
    <row r="689" spans="9:19" x14ac:dyDescent="0.25">
      <c r="I689"/>
      <c r="J689" s="3"/>
      <c r="O689" s="3" t="str">
        <f t="shared" si="221"/>
        <v/>
      </c>
      <c r="S689" t="str">
        <f t="shared" si="222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S401"/>
  <sheetViews>
    <sheetView topLeftCell="O35" zoomScale="85" zoomScaleNormal="85" workbookViewId="0">
      <selection activeCell="AE74" sqref="AE74"/>
    </sheetView>
  </sheetViews>
  <sheetFormatPr baseColWidth="10" defaultRowHeight="15" x14ac:dyDescent="0.25"/>
  <cols>
    <col min="1" max="1" width="56.5703125" bestFit="1" customWidth="1"/>
    <col min="2" max="4" width="9.42578125" customWidth="1"/>
    <col min="5" max="5" width="5.42578125" customWidth="1"/>
    <col min="6" max="6" width="5.140625" style="1" customWidth="1"/>
    <col min="7" max="8" width="9.42578125" style="1" customWidth="1"/>
    <col min="9" max="9" width="9.42578125" style="26" customWidth="1"/>
    <col min="10" max="10" width="9.42578125" style="6" customWidth="1"/>
    <col min="11" max="12" width="4.7109375" style="3" customWidth="1"/>
    <col min="13" max="13" width="9.42578125" style="3" customWidth="1"/>
    <col min="14" max="14" width="31.140625" customWidth="1"/>
    <col min="15" max="16" width="5.5703125" style="14" bestFit="1" customWidth="1"/>
    <col min="17" max="18" width="5.5703125" style="14" customWidth="1"/>
    <col min="19" max="19" width="41.85546875" customWidth="1"/>
    <col min="20" max="20" width="4" style="14" customWidth="1"/>
    <col min="27" max="28" width="3.140625" style="14" bestFit="1" customWidth="1"/>
    <col min="29" max="29" width="5.140625" style="14" bestFit="1" customWidth="1"/>
    <col min="30" max="30" width="5.140625" style="14" customWidth="1"/>
    <col min="31" max="31" width="9.7109375" bestFit="1" customWidth="1"/>
    <col min="32" max="32" width="24.7109375" customWidth="1"/>
    <col min="33" max="36" width="9.42578125" style="3" customWidth="1"/>
    <col min="37" max="37" width="52.42578125" style="3" bestFit="1" customWidth="1"/>
    <col min="39" max="40" width="4.28515625" style="14" customWidth="1"/>
    <col min="41" max="42" width="4.28515625" customWidth="1"/>
    <col min="43" max="43" width="5.7109375" style="14" bestFit="1" customWidth="1"/>
    <col min="44" max="44" width="7.5703125" style="14" bestFit="1" customWidth="1"/>
    <col min="45" max="45" width="4.28515625" style="14" customWidth="1"/>
  </cols>
  <sheetData>
    <row r="1" spans="1:45" x14ac:dyDescent="0.25">
      <c r="A1" t="s">
        <v>687</v>
      </c>
      <c r="B1" s="11"/>
      <c r="C1" s="11"/>
      <c r="D1" s="11"/>
      <c r="E1" s="8" t="s">
        <v>261</v>
      </c>
      <c r="F1" s="9" t="s">
        <v>262</v>
      </c>
      <c r="G1" s="9" t="s">
        <v>263</v>
      </c>
      <c r="H1" s="9" t="s">
        <v>264</v>
      </c>
      <c r="I1" s="25" t="s">
        <v>636</v>
      </c>
      <c r="J1" s="6" t="s">
        <v>637</v>
      </c>
      <c r="K1" s="3" t="s">
        <v>640</v>
      </c>
      <c r="L1" s="3" t="s">
        <v>638</v>
      </c>
      <c r="M1" s="3" t="s">
        <v>639</v>
      </c>
      <c r="AD1" s="3"/>
      <c r="AE1" s="5"/>
      <c r="AF1" s="5"/>
      <c r="AG1" s="15"/>
      <c r="AH1" s="15"/>
      <c r="AI1" s="15"/>
      <c r="AJ1" t="s">
        <v>691</v>
      </c>
      <c r="AK1">
        <f>MAX(AP:AP)</f>
        <v>76</v>
      </c>
      <c r="AL1" s="14" t="s">
        <v>697</v>
      </c>
      <c r="AM1" s="14" t="s">
        <v>655</v>
      </c>
      <c r="AN1" s="14" t="s">
        <v>682</v>
      </c>
      <c r="AO1" s="14" t="s">
        <v>692</v>
      </c>
      <c r="AP1" s="14" t="s">
        <v>681</v>
      </c>
      <c r="AQ1" s="14" t="s">
        <v>674</v>
      </c>
      <c r="AR1" s="14" t="s">
        <v>675</v>
      </c>
      <c r="AS1" s="14" t="s">
        <v>676</v>
      </c>
    </row>
    <row r="2" spans="1:45" x14ac:dyDescent="0.25">
      <c r="B2" s="7" t="s">
        <v>260</v>
      </c>
      <c r="C2" s="7" t="s">
        <v>259</v>
      </c>
      <c r="D2" s="7"/>
      <c r="J2" s="3"/>
      <c r="AA2" s="14">
        <v>0</v>
      </c>
      <c r="AD2" s="3">
        <v>1</v>
      </c>
      <c r="AE2" s="5"/>
      <c r="AF2" s="5"/>
      <c r="AG2" s="15" t="str">
        <f t="shared" ref="AG2:AG33" si="0">IFERROR(INDEX(O:O,MATCH($AC2,$M:$M,0)),"")</f>
        <v/>
      </c>
      <c r="AH2" s="15" t="str">
        <f t="shared" ref="AH2:AH33" si="1">IFERROR(INDEX(P:P,MATCH($AC2,$M:$M,0)),"")</f>
        <v/>
      </c>
      <c r="AI2" s="15"/>
      <c r="AJ2" s="15"/>
      <c r="AK2"/>
      <c r="AL2" s="14"/>
      <c r="AO2" s="14"/>
      <c r="AP2" s="14"/>
    </row>
    <row r="3" spans="1:45" x14ac:dyDescent="0.25">
      <c r="A3" t="s">
        <v>677</v>
      </c>
      <c r="B3" t="e">
        <f t="shared" ref="B3" si="2">FIND($B$2,A3)</f>
        <v>#VALUE!</v>
      </c>
      <c r="C3" t="e">
        <f>FIND($C$2,A3)</f>
        <v>#VALUE!</v>
      </c>
      <c r="D3" t="e">
        <f>IFERROR(B3,C3)</f>
        <v>#VALUE!</v>
      </c>
      <c r="E3">
        <f>LEN(A3)</f>
        <v>9</v>
      </c>
      <c r="F3" s="1" t="str">
        <f>IFERROR(VALUE(LEFT($A3,$D3-1)),"")</f>
        <v/>
      </c>
      <c r="G3" s="1" t="str">
        <f t="shared" ref="G3" si="3">IFERROR(IF(B3,IFERROR(VALUE(RIGHT($A3,$E3-$D3)),""),""),"")</f>
        <v/>
      </c>
      <c r="H3" s="1" t="str">
        <f t="shared" ref="H3" si="4">TEXT(F3,"00")&amp;":"&amp;TEXT(G3,"00")</f>
        <v>:</v>
      </c>
      <c r="I3" s="14">
        <f>IFERROR(FIND("Ruta",A3),0)</f>
        <v>1</v>
      </c>
      <c r="J3" s="3">
        <f>I3+J2</f>
        <v>1</v>
      </c>
      <c r="K3" s="3">
        <f t="shared" ref="K3:K66" si="5">IF(AND(ISNUMBER(G4),ISNUMBER(G5)),1,IF(T3,1,0))</f>
        <v>0</v>
      </c>
      <c r="L3" s="3">
        <f>IF(I3=1,0,L2+K3+T3)</f>
        <v>0</v>
      </c>
      <c r="M3" s="3">
        <f t="shared" ref="M3:M66" si="6">J3*100+L3</f>
        <v>100</v>
      </c>
      <c r="N3" t="str">
        <f>IF(T3,"",IF($K3,A3,IF(I3=1,A3,"")))</f>
        <v>Ruta 1/1D</v>
      </c>
      <c r="O3" s="14" t="str">
        <f t="shared" ref="O3:O66" si="7">IF($K3,H4,"")</f>
        <v/>
      </c>
      <c r="P3" s="14" t="str">
        <f t="shared" ref="P3:P66" si="8">IF($K3,H5,"")</f>
        <v/>
      </c>
      <c r="S3" t="str">
        <f t="shared" ref="S3:S66" si="9">IF(AND($K3,NOT(T3)),A6,IF(T3,A3,""))</f>
        <v/>
      </c>
      <c r="T3" s="14">
        <f t="shared" ref="T3:T66" si="10">IF(AND(NOT(ISNUMBER(D2)),NOT(ISNUMBER(D3)),NOT(ISNUMBER(D4)),NOT(ISNUMBER(D5))),1,0)</f>
        <v>0</v>
      </c>
      <c r="AA3" s="14">
        <f>IF(AD2&lt;&gt;1,AA2,AA2+1)</f>
        <v>1</v>
      </c>
      <c r="AB3" s="14">
        <f t="shared" ref="AB3" si="11">IF(AA3&lt;&gt;AA2,0,AB2+1)</f>
        <v>0</v>
      </c>
      <c r="AC3" s="14">
        <f>AA3*100+AB3</f>
        <v>100</v>
      </c>
      <c r="AD3" s="28">
        <f t="shared" ref="AD3:AD66" si="12">IFERROR(IF(MATCH($AC3+1,$M:$M,0),0,1),1)</f>
        <v>0</v>
      </c>
      <c r="AE3" s="5" t="str">
        <f t="shared" ref="AE3" si="13">INDEX(N:N,MATCH($AA3,$J:$J,0))</f>
        <v>Ruta 1/1D</v>
      </c>
      <c r="AF3" s="5" t="str">
        <f t="shared" ref="AF3" si="14">IFERROR(INDEX(N:N,MATCH($AC3,$M:$M,0)),"")</f>
        <v>Ruta 1/1D</v>
      </c>
      <c r="AG3" s="15" t="str">
        <f t="shared" si="0"/>
        <v/>
      </c>
      <c r="AH3" s="15" t="str">
        <f t="shared" si="1"/>
        <v/>
      </c>
      <c r="AI3" s="15"/>
      <c r="AJ3" s="15"/>
      <c r="AK3" s="5" t="str">
        <f t="shared" ref="AK3:AK34" si="15">IFERROR(INDEX(S:S,MATCH($AC3,$M:$M,0)),"")</f>
        <v/>
      </c>
      <c r="AL3">
        <f t="shared" ref="AL3:AL34" si="16">IF(AE3=AF3,1,0)</f>
        <v>1</v>
      </c>
      <c r="AM3" s="14" t="str">
        <f t="shared" ref="AM3:AM34" si="17">MID($AE3,$AR3+1,$AQ3-$AS3-1)</f>
        <v>1</v>
      </c>
      <c r="AN3" s="14" t="str">
        <f t="shared" ref="AN3:AN34" si="18">MID($AE3,$AS3+1,$AQ3-$AS3)</f>
        <v>1D</v>
      </c>
      <c r="AO3" s="14">
        <f t="shared" ref="AO3:AO4" si="19">IF(AL3,0,AO2+1)</f>
        <v>0</v>
      </c>
      <c r="AP3" s="14">
        <v>0</v>
      </c>
      <c r="AQ3" s="16">
        <f t="shared" ref="AQ3:AQ34" si="20">LEN(AE3)</f>
        <v>9</v>
      </c>
      <c r="AR3" s="16">
        <f t="shared" ref="AR3:AR34" si="21">FIND(" ",AE3)</f>
        <v>5</v>
      </c>
      <c r="AS3" s="14">
        <f t="shared" ref="AS3:AS34" si="22">FIND("/",AE3)</f>
        <v>7</v>
      </c>
    </row>
    <row r="4" spans="1:45" x14ac:dyDescent="0.25">
      <c r="A4" t="s">
        <v>168</v>
      </c>
      <c r="B4" t="e">
        <f t="shared" ref="B4:B67" si="23">FIND($B$2,A4)</f>
        <v>#VALUE!</v>
      </c>
      <c r="C4" t="e">
        <f t="shared" ref="C4:C67" si="24">FIND($C$2,A4)</f>
        <v>#VALUE!</v>
      </c>
      <c r="D4" t="e">
        <f t="shared" ref="D4:D67" si="25">IFERROR(B4,C4)</f>
        <v>#VALUE!</v>
      </c>
      <c r="E4">
        <f t="shared" ref="E4:E67" si="26">LEN(A4)</f>
        <v>44</v>
      </c>
      <c r="F4" s="1" t="str">
        <f t="shared" ref="F4:F67" si="27">IFERROR(VALUE(LEFT($A4,$D4-1)),"")</f>
        <v/>
      </c>
      <c r="G4" s="1" t="str">
        <f t="shared" ref="G4:G67" si="28">IFERROR(IF(B4,IFERROR(VALUE(RIGHT($A4,$E4-$D4)),""),""),"")</f>
        <v/>
      </c>
      <c r="H4" s="1" t="str">
        <f t="shared" ref="H4:H67" si="29">TEXT(F4,"00")&amp;":"&amp;TEXT(G4,"00")</f>
        <v>:</v>
      </c>
      <c r="I4" s="14">
        <f t="shared" ref="I4:I67" si="30">IFERROR(FIND("Ruta",A4),0)</f>
        <v>0</v>
      </c>
      <c r="J4" s="3">
        <f t="shared" ref="J4:J67" si="31">I4+J3</f>
        <v>1</v>
      </c>
      <c r="K4" s="3">
        <f t="shared" si="5"/>
        <v>1</v>
      </c>
      <c r="L4" s="3">
        <f t="shared" ref="L4:L67" si="32">IF(I4=1,0,L3+K4+T4)</f>
        <v>1</v>
      </c>
      <c r="M4" s="3">
        <f t="shared" si="6"/>
        <v>101</v>
      </c>
      <c r="N4" t="str">
        <f>IF(T4,"",IF($K4,A4,IF(I4=1,A4,"")))</f>
        <v>Vía Hispanidad (esq. Gómez Laguna - Pd. Bus)</v>
      </c>
      <c r="O4" s="14" t="str">
        <f t="shared" si="7"/>
        <v>05:10</v>
      </c>
      <c r="P4" s="14" t="str">
        <f t="shared" si="8"/>
        <v>13:01</v>
      </c>
      <c r="S4" t="str">
        <f t="shared" si="9"/>
        <v>Opel Planta en Figueruelas</v>
      </c>
      <c r="T4" s="14">
        <f t="shared" si="10"/>
        <v>0</v>
      </c>
      <c r="AA4" s="14">
        <f t="shared" ref="AA4:AA14" si="33">IF(AD3&lt;&gt;1,AA3,AA3+1)</f>
        <v>1</v>
      </c>
      <c r="AB4" s="14">
        <f t="shared" ref="AB4:AB14" si="34">IF(AA4&lt;&gt;AA3,0,AB3+1)</f>
        <v>1</v>
      </c>
      <c r="AC4" s="14">
        <f t="shared" ref="AC4:AC14" si="35">AA4*100+AB4</f>
        <v>101</v>
      </c>
      <c r="AD4" s="28">
        <f t="shared" si="12"/>
        <v>0</v>
      </c>
      <c r="AE4" s="5" t="str">
        <f t="shared" ref="AE4:AE14" si="36">INDEX(N:N,MATCH($AA4,$J:$J,0))</f>
        <v>Ruta 1/1D</v>
      </c>
      <c r="AF4" s="5" t="str">
        <f t="shared" ref="AF4:AF14" si="37">IFERROR(INDEX(N:N,MATCH($AC4,$M:$M,0)),"")</f>
        <v>Vía Hispanidad (esq. Gómez Laguna - Pd. Bus)</v>
      </c>
      <c r="AG4" s="15" t="str">
        <f t="shared" si="0"/>
        <v>05:10</v>
      </c>
      <c r="AH4" s="15" t="str">
        <f t="shared" si="1"/>
        <v>13:01</v>
      </c>
      <c r="AI4" s="15"/>
      <c r="AJ4" s="15"/>
      <c r="AK4" s="5" t="str">
        <f t="shared" si="15"/>
        <v>Opel Planta en Figueruelas</v>
      </c>
      <c r="AL4">
        <f t="shared" si="16"/>
        <v>0</v>
      </c>
      <c r="AM4" s="14" t="str">
        <f t="shared" si="17"/>
        <v>1</v>
      </c>
      <c r="AN4" s="14" t="str">
        <f t="shared" si="18"/>
        <v>1D</v>
      </c>
      <c r="AO4" s="14">
        <f t="shared" si="19"/>
        <v>1</v>
      </c>
      <c r="AP4" s="14">
        <f>AP3+1</f>
        <v>1</v>
      </c>
      <c r="AQ4" s="16">
        <f t="shared" si="20"/>
        <v>9</v>
      </c>
      <c r="AR4" s="16">
        <f t="shared" si="21"/>
        <v>5</v>
      </c>
      <c r="AS4" s="14">
        <f t="shared" si="22"/>
        <v>7</v>
      </c>
    </row>
    <row r="5" spans="1:45" x14ac:dyDescent="0.25">
      <c r="A5" t="s">
        <v>462</v>
      </c>
      <c r="B5">
        <f t="shared" si="23"/>
        <v>3</v>
      </c>
      <c r="C5" t="e">
        <f t="shared" si="24"/>
        <v>#VALUE!</v>
      </c>
      <c r="D5">
        <f t="shared" si="25"/>
        <v>3</v>
      </c>
      <c r="E5">
        <f t="shared" si="26"/>
        <v>5</v>
      </c>
      <c r="F5" s="1">
        <f t="shared" si="27"/>
        <v>5</v>
      </c>
      <c r="G5" s="1">
        <f t="shared" si="28"/>
        <v>10</v>
      </c>
      <c r="H5" s="1" t="str">
        <f t="shared" si="29"/>
        <v>05:10</v>
      </c>
      <c r="I5" s="14">
        <f t="shared" si="30"/>
        <v>0</v>
      </c>
      <c r="J5" s="3">
        <f t="shared" si="31"/>
        <v>1</v>
      </c>
      <c r="K5" s="3">
        <f t="shared" si="5"/>
        <v>0</v>
      </c>
      <c r="L5" s="3">
        <f t="shared" si="32"/>
        <v>1</v>
      </c>
      <c r="M5" s="3">
        <f t="shared" si="6"/>
        <v>101</v>
      </c>
      <c r="N5" t="str">
        <f t="shared" ref="N5:N66" si="38">IF(T5,"",IF($K5,A5,IF(I5=1,A5,"")))</f>
        <v/>
      </c>
      <c r="O5" s="14" t="str">
        <f t="shared" si="7"/>
        <v/>
      </c>
      <c r="P5" s="14" t="str">
        <f t="shared" si="8"/>
        <v/>
      </c>
      <c r="S5" t="str">
        <f t="shared" si="9"/>
        <v/>
      </c>
      <c r="T5" s="14">
        <f t="shared" si="10"/>
        <v>0</v>
      </c>
      <c r="AA5" s="14">
        <f t="shared" si="33"/>
        <v>1</v>
      </c>
      <c r="AB5" s="14">
        <f t="shared" si="34"/>
        <v>2</v>
      </c>
      <c r="AC5" s="14">
        <f t="shared" si="35"/>
        <v>102</v>
      </c>
      <c r="AD5" s="28">
        <f t="shared" si="12"/>
        <v>0</v>
      </c>
      <c r="AE5" s="5" t="str">
        <f t="shared" si="36"/>
        <v>Ruta 1/1D</v>
      </c>
      <c r="AF5" s="5" t="str">
        <f t="shared" si="37"/>
        <v>Vía Hispanidad (Gasolinera Casablanca - esq. C/ La Vía)</v>
      </c>
      <c r="AG5" s="15" t="str">
        <f t="shared" si="0"/>
        <v>05:12</v>
      </c>
      <c r="AH5" s="15" t="str">
        <f t="shared" si="1"/>
        <v>13:03</v>
      </c>
      <c r="AI5" s="15"/>
      <c r="AJ5" s="15"/>
      <c r="AK5" s="5" t="str">
        <f t="shared" si="15"/>
        <v>Alagón - rotonda (marquesina Bus)</v>
      </c>
      <c r="AL5">
        <f t="shared" si="16"/>
        <v>0</v>
      </c>
      <c r="AM5" s="14" t="str">
        <f t="shared" si="17"/>
        <v>1</v>
      </c>
      <c r="AN5" s="14" t="str">
        <f t="shared" si="18"/>
        <v>1D</v>
      </c>
      <c r="AO5" s="14">
        <f t="shared" ref="AO5:AO63" si="39">IF(AL5,0,AO4+1)</f>
        <v>2</v>
      </c>
      <c r="AP5" s="14">
        <f t="shared" ref="AP5:AP68" si="40">AP4+1</f>
        <v>2</v>
      </c>
      <c r="AQ5" s="16">
        <f t="shared" si="20"/>
        <v>9</v>
      </c>
      <c r="AR5" s="16">
        <f t="shared" si="21"/>
        <v>5</v>
      </c>
      <c r="AS5" s="14">
        <f t="shared" si="22"/>
        <v>7</v>
      </c>
    </row>
    <row r="6" spans="1:45" x14ac:dyDescent="0.25">
      <c r="A6" t="s">
        <v>34</v>
      </c>
      <c r="B6">
        <f t="shared" si="23"/>
        <v>3</v>
      </c>
      <c r="C6" t="e">
        <f t="shared" si="24"/>
        <v>#VALUE!</v>
      </c>
      <c r="D6">
        <f t="shared" si="25"/>
        <v>3</v>
      </c>
      <c r="E6">
        <f t="shared" si="26"/>
        <v>5</v>
      </c>
      <c r="F6" s="1">
        <f t="shared" si="27"/>
        <v>13</v>
      </c>
      <c r="G6" s="1">
        <f t="shared" si="28"/>
        <v>1</v>
      </c>
      <c r="H6" s="1" t="str">
        <f t="shared" si="29"/>
        <v>13:01</v>
      </c>
      <c r="I6" s="14">
        <f t="shared" si="30"/>
        <v>0</v>
      </c>
      <c r="J6" s="3">
        <f t="shared" si="31"/>
        <v>1</v>
      </c>
      <c r="K6" s="3">
        <f t="shared" si="5"/>
        <v>0</v>
      </c>
      <c r="L6" s="3">
        <f t="shared" si="32"/>
        <v>1</v>
      </c>
      <c r="M6" s="3">
        <f t="shared" si="6"/>
        <v>101</v>
      </c>
      <c r="N6" t="str">
        <f t="shared" si="38"/>
        <v/>
      </c>
      <c r="O6" s="14" t="str">
        <f t="shared" si="7"/>
        <v/>
      </c>
      <c r="P6" s="14" t="str">
        <f t="shared" si="8"/>
        <v/>
      </c>
      <c r="S6" t="str">
        <f t="shared" si="9"/>
        <v/>
      </c>
      <c r="T6" s="14">
        <f t="shared" si="10"/>
        <v>0</v>
      </c>
      <c r="AA6" s="14">
        <f t="shared" si="33"/>
        <v>1</v>
      </c>
      <c r="AB6" s="14">
        <f t="shared" si="34"/>
        <v>3</v>
      </c>
      <c r="AC6" s="14">
        <f t="shared" si="35"/>
        <v>103</v>
      </c>
      <c r="AD6" s="28">
        <f t="shared" si="12"/>
        <v>0</v>
      </c>
      <c r="AE6" s="5" t="str">
        <f t="shared" si="36"/>
        <v>Ruta 1/1D</v>
      </c>
      <c r="AF6" s="5" t="str">
        <f t="shared" si="37"/>
        <v>Avd. América (esq. C/ Pontevedra - Pd. Bus)</v>
      </c>
      <c r="AG6" s="15" t="str">
        <f t="shared" si="0"/>
        <v>05:15</v>
      </c>
      <c r="AH6" s="15" t="str">
        <f t="shared" si="1"/>
        <v>13:06</v>
      </c>
      <c r="AI6" s="15"/>
      <c r="AJ6" s="15"/>
      <c r="AK6" s="5" t="str">
        <f t="shared" si="15"/>
        <v>Casetas (urbanización Alameda)</v>
      </c>
      <c r="AL6">
        <f t="shared" si="16"/>
        <v>0</v>
      </c>
      <c r="AM6" s="14" t="str">
        <f t="shared" si="17"/>
        <v>1</v>
      </c>
      <c r="AN6" s="14" t="str">
        <f t="shared" si="18"/>
        <v>1D</v>
      </c>
      <c r="AO6" s="14">
        <f t="shared" si="39"/>
        <v>3</v>
      </c>
      <c r="AP6" s="14">
        <f t="shared" si="40"/>
        <v>3</v>
      </c>
      <c r="AQ6" s="16">
        <f t="shared" si="20"/>
        <v>9</v>
      </c>
      <c r="AR6" s="16">
        <f t="shared" si="21"/>
        <v>5</v>
      </c>
      <c r="AS6" s="14">
        <f t="shared" si="22"/>
        <v>7</v>
      </c>
    </row>
    <row r="7" spans="1:45" x14ac:dyDescent="0.25">
      <c r="A7" t="s">
        <v>21</v>
      </c>
      <c r="B7" t="e">
        <f t="shared" si="23"/>
        <v>#VALUE!</v>
      </c>
      <c r="C7" t="e">
        <f t="shared" si="24"/>
        <v>#VALUE!</v>
      </c>
      <c r="D7" t="e">
        <f t="shared" si="25"/>
        <v>#VALUE!</v>
      </c>
      <c r="E7">
        <f t="shared" si="26"/>
        <v>26</v>
      </c>
      <c r="F7" s="1" t="str">
        <f t="shared" si="27"/>
        <v/>
      </c>
      <c r="G7" s="1" t="str">
        <f t="shared" si="28"/>
        <v/>
      </c>
      <c r="H7" s="1" t="str">
        <f t="shared" si="29"/>
        <v>:</v>
      </c>
      <c r="I7" s="14">
        <f t="shared" si="30"/>
        <v>0</v>
      </c>
      <c r="J7" s="3">
        <f t="shared" si="31"/>
        <v>1</v>
      </c>
      <c r="K7" s="3">
        <f t="shared" si="5"/>
        <v>0</v>
      </c>
      <c r="L7" s="3">
        <f t="shared" si="32"/>
        <v>1</v>
      </c>
      <c r="M7" s="3">
        <f t="shared" si="6"/>
        <v>101</v>
      </c>
      <c r="N7" t="str">
        <f t="shared" si="38"/>
        <v/>
      </c>
      <c r="O7" s="14" t="str">
        <f t="shared" si="7"/>
        <v/>
      </c>
      <c r="P7" s="14" t="str">
        <f t="shared" si="8"/>
        <v/>
      </c>
      <c r="S7" t="str">
        <f t="shared" si="9"/>
        <v/>
      </c>
      <c r="T7" s="14">
        <f t="shared" si="10"/>
        <v>0</v>
      </c>
      <c r="AA7" s="14">
        <f t="shared" si="33"/>
        <v>1</v>
      </c>
      <c r="AB7" s="14">
        <f t="shared" si="34"/>
        <v>4</v>
      </c>
      <c r="AC7" s="14">
        <f t="shared" si="35"/>
        <v>104</v>
      </c>
      <c r="AD7" s="28">
        <f t="shared" si="12"/>
        <v>0</v>
      </c>
      <c r="AE7" s="5" t="str">
        <f t="shared" si="36"/>
        <v>Ruta 1/1D</v>
      </c>
      <c r="AF7" s="5" t="str">
        <f t="shared" si="37"/>
        <v>Pº de Cuellar (esquina Vía San Fernando)</v>
      </c>
      <c r="AG7" s="15" t="str">
        <f t="shared" si="0"/>
        <v>05:17</v>
      </c>
      <c r="AH7" s="15" t="str">
        <f t="shared" si="1"/>
        <v>13:08</v>
      </c>
      <c r="AI7" s="15"/>
      <c r="AJ7" s="15"/>
      <c r="AK7" s="5" t="str">
        <f t="shared" si="15"/>
        <v>Casetas (frente nº 52)</v>
      </c>
      <c r="AL7">
        <f t="shared" si="16"/>
        <v>0</v>
      </c>
      <c r="AM7" s="14" t="str">
        <f t="shared" si="17"/>
        <v>1</v>
      </c>
      <c r="AN7" s="14" t="str">
        <f t="shared" si="18"/>
        <v>1D</v>
      </c>
      <c r="AO7" s="14">
        <f t="shared" si="39"/>
        <v>4</v>
      </c>
      <c r="AP7" s="14">
        <f t="shared" si="40"/>
        <v>4</v>
      </c>
      <c r="AQ7" s="16">
        <f t="shared" si="20"/>
        <v>9</v>
      </c>
      <c r="AR7" s="16">
        <f t="shared" si="21"/>
        <v>5</v>
      </c>
      <c r="AS7" s="14">
        <f t="shared" si="22"/>
        <v>7</v>
      </c>
    </row>
    <row r="8" spans="1:45" x14ac:dyDescent="0.25">
      <c r="A8" t="s">
        <v>172</v>
      </c>
      <c r="B8" t="e">
        <f t="shared" si="23"/>
        <v>#VALUE!</v>
      </c>
      <c r="C8" t="e">
        <f t="shared" si="24"/>
        <v>#VALUE!</v>
      </c>
      <c r="D8" t="e">
        <f t="shared" si="25"/>
        <v>#VALUE!</v>
      </c>
      <c r="E8">
        <f t="shared" si="26"/>
        <v>55</v>
      </c>
      <c r="F8" s="1" t="str">
        <f t="shared" si="27"/>
        <v/>
      </c>
      <c r="G8" s="1" t="str">
        <f t="shared" si="28"/>
        <v/>
      </c>
      <c r="H8" s="1" t="str">
        <f t="shared" si="29"/>
        <v>:</v>
      </c>
      <c r="I8" s="14">
        <f t="shared" si="30"/>
        <v>0</v>
      </c>
      <c r="J8" s="3">
        <f t="shared" si="31"/>
        <v>1</v>
      </c>
      <c r="K8" s="3">
        <f t="shared" si="5"/>
        <v>1</v>
      </c>
      <c r="L8" s="3">
        <f t="shared" si="32"/>
        <v>2</v>
      </c>
      <c r="M8" s="3">
        <f t="shared" si="6"/>
        <v>102</v>
      </c>
      <c r="N8" t="str">
        <f t="shared" si="38"/>
        <v>Vía Hispanidad (Gasolinera Casablanca - esq. C/ La Vía)</v>
      </c>
      <c r="O8" s="14" t="str">
        <f t="shared" si="7"/>
        <v>05:12</v>
      </c>
      <c r="P8" s="14" t="str">
        <f t="shared" si="8"/>
        <v>13:03</v>
      </c>
      <c r="S8" t="str">
        <f t="shared" si="9"/>
        <v>Alagón - rotonda (marquesina Bus)</v>
      </c>
      <c r="T8" s="14">
        <f t="shared" si="10"/>
        <v>0</v>
      </c>
      <c r="AA8" s="14">
        <f t="shared" si="33"/>
        <v>1</v>
      </c>
      <c r="AB8" s="14">
        <f t="shared" si="34"/>
        <v>5</v>
      </c>
      <c r="AC8" s="14">
        <f t="shared" si="35"/>
        <v>105</v>
      </c>
      <c r="AD8" s="28">
        <f t="shared" si="12"/>
        <v>0</v>
      </c>
      <c r="AE8" s="5" t="str">
        <f t="shared" si="36"/>
        <v>Ruta 1/1D</v>
      </c>
      <c r="AF8" s="5" t="str">
        <f t="shared" si="37"/>
        <v>Avenida San José (esq. C/ Bellavista - Pd. Bus)</v>
      </c>
      <c r="AG8" s="15" t="str">
        <f t="shared" si="0"/>
        <v>05:19</v>
      </c>
      <c r="AH8" s="15" t="str">
        <f t="shared" si="1"/>
        <v>13:10</v>
      </c>
      <c r="AI8" s="15"/>
      <c r="AJ8" s="15"/>
      <c r="AK8" s="5" t="str">
        <f t="shared" si="15"/>
        <v>Carretera de Logroño (frente desvío Utebo)</v>
      </c>
      <c r="AL8">
        <f t="shared" si="16"/>
        <v>0</v>
      </c>
      <c r="AM8" s="14" t="str">
        <f t="shared" si="17"/>
        <v>1</v>
      </c>
      <c r="AN8" s="14" t="str">
        <f t="shared" si="18"/>
        <v>1D</v>
      </c>
      <c r="AO8" s="14">
        <f t="shared" si="39"/>
        <v>5</v>
      </c>
      <c r="AP8" s="14">
        <f t="shared" si="40"/>
        <v>5</v>
      </c>
      <c r="AQ8" s="16">
        <f t="shared" si="20"/>
        <v>9</v>
      </c>
      <c r="AR8" s="16">
        <f t="shared" si="21"/>
        <v>5</v>
      </c>
      <c r="AS8" s="14">
        <f t="shared" si="22"/>
        <v>7</v>
      </c>
    </row>
    <row r="9" spans="1:45" x14ac:dyDescent="0.25">
      <c r="A9" t="s">
        <v>432</v>
      </c>
      <c r="B9">
        <f t="shared" si="23"/>
        <v>3</v>
      </c>
      <c r="C9" t="e">
        <f t="shared" si="24"/>
        <v>#VALUE!</v>
      </c>
      <c r="D9">
        <f t="shared" si="25"/>
        <v>3</v>
      </c>
      <c r="E9">
        <f t="shared" si="26"/>
        <v>5</v>
      </c>
      <c r="F9" s="1">
        <f t="shared" si="27"/>
        <v>5</v>
      </c>
      <c r="G9" s="1">
        <f t="shared" si="28"/>
        <v>12</v>
      </c>
      <c r="H9" s="1" t="str">
        <f t="shared" si="29"/>
        <v>05:12</v>
      </c>
      <c r="I9" s="14">
        <f t="shared" si="30"/>
        <v>0</v>
      </c>
      <c r="J9" s="3">
        <f t="shared" si="31"/>
        <v>1</v>
      </c>
      <c r="K9" s="3">
        <f t="shared" si="5"/>
        <v>0</v>
      </c>
      <c r="L9" s="3">
        <f t="shared" si="32"/>
        <v>2</v>
      </c>
      <c r="M9" s="3">
        <f t="shared" si="6"/>
        <v>102</v>
      </c>
      <c r="N9" t="str">
        <f t="shared" si="38"/>
        <v/>
      </c>
      <c r="O9" s="14" t="str">
        <f t="shared" si="7"/>
        <v/>
      </c>
      <c r="P9" s="14" t="str">
        <f t="shared" si="8"/>
        <v/>
      </c>
      <c r="S9" t="str">
        <f t="shared" si="9"/>
        <v/>
      </c>
      <c r="T9" s="14">
        <f t="shared" si="10"/>
        <v>0</v>
      </c>
      <c r="AA9" s="14">
        <f t="shared" si="33"/>
        <v>1</v>
      </c>
      <c r="AB9" s="14">
        <f t="shared" si="34"/>
        <v>6</v>
      </c>
      <c r="AC9" s="14">
        <f t="shared" si="35"/>
        <v>106</v>
      </c>
      <c r="AD9" s="28">
        <f t="shared" si="12"/>
        <v>0</v>
      </c>
      <c r="AE9" s="5" t="str">
        <f t="shared" si="36"/>
        <v>Ruta 1/1D</v>
      </c>
      <c r="AF9" s="5" t="str">
        <f t="shared" si="37"/>
        <v>Avenida Tenor Fleta, nº 115-117</v>
      </c>
      <c r="AG9" s="15" t="str">
        <f t="shared" si="0"/>
        <v>05:20</v>
      </c>
      <c r="AH9" s="15" t="str">
        <f t="shared" si="1"/>
        <v>13:11</v>
      </c>
      <c r="AI9" s="15"/>
      <c r="AJ9" s="15"/>
      <c r="AK9" s="5" t="str">
        <f t="shared" si="15"/>
        <v>Carretera de Logroño (desvío Monzalbarba - Pd. Bus)</v>
      </c>
      <c r="AL9">
        <f t="shared" si="16"/>
        <v>0</v>
      </c>
      <c r="AM9" s="14" t="str">
        <f t="shared" si="17"/>
        <v>1</v>
      </c>
      <c r="AN9" s="14" t="str">
        <f t="shared" si="18"/>
        <v>1D</v>
      </c>
      <c r="AO9" s="14">
        <f t="shared" si="39"/>
        <v>6</v>
      </c>
      <c r="AP9" s="14">
        <f t="shared" si="40"/>
        <v>6</v>
      </c>
      <c r="AQ9" s="16">
        <f t="shared" si="20"/>
        <v>9</v>
      </c>
      <c r="AR9" s="16">
        <f t="shared" si="21"/>
        <v>5</v>
      </c>
      <c r="AS9" s="14">
        <f t="shared" si="22"/>
        <v>7</v>
      </c>
    </row>
    <row r="10" spans="1:45" x14ac:dyDescent="0.25">
      <c r="A10" t="s">
        <v>39</v>
      </c>
      <c r="B10">
        <f t="shared" si="23"/>
        <v>3</v>
      </c>
      <c r="C10" t="e">
        <f t="shared" si="24"/>
        <v>#VALUE!</v>
      </c>
      <c r="D10">
        <f t="shared" si="25"/>
        <v>3</v>
      </c>
      <c r="E10">
        <f t="shared" si="26"/>
        <v>5</v>
      </c>
      <c r="F10" s="1">
        <f t="shared" si="27"/>
        <v>13</v>
      </c>
      <c r="G10" s="1">
        <f t="shared" si="28"/>
        <v>3</v>
      </c>
      <c r="H10" s="1" t="str">
        <f t="shared" si="29"/>
        <v>13:03</v>
      </c>
      <c r="I10" s="14">
        <f t="shared" si="30"/>
        <v>0</v>
      </c>
      <c r="J10" s="3">
        <f t="shared" si="31"/>
        <v>1</v>
      </c>
      <c r="K10" s="3">
        <f t="shared" si="5"/>
        <v>0</v>
      </c>
      <c r="L10" s="3">
        <f t="shared" si="32"/>
        <v>2</v>
      </c>
      <c r="M10" s="3">
        <f t="shared" si="6"/>
        <v>102</v>
      </c>
      <c r="N10" t="str">
        <f t="shared" si="38"/>
        <v/>
      </c>
      <c r="O10" s="14" t="str">
        <f t="shared" si="7"/>
        <v/>
      </c>
      <c r="P10" s="14" t="str">
        <f t="shared" si="8"/>
        <v/>
      </c>
      <c r="S10" t="str">
        <f t="shared" si="9"/>
        <v/>
      </c>
      <c r="T10" s="14">
        <f t="shared" si="10"/>
        <v>0</v>
      </c>
      <c r="AA10" s="14">
        <f t="shared" si="33"/>
        <v>1</v>
      </c>
      <c r="AB10" s="14">
        <f t="shared" si="34"/>
        <v>7</v>
      </c>
      <c r="AC10" s="14">
        <f t="shared" si="35"/>
        <v>107</v>
      </c>
      <c r="AD10" s="28">
        <f t="shared" si="12"/>
        <v>0</v>
      </c>
      <c r="AE10" s="5" t="str">
        <f t="shared" si="36"/>
        <v>Ruta 1/1D</v>
      </c>
      <c r="AF10" s="5" t="str">
        <f t="shared" si="37"/>
        <v>Avenida Puente Virrey (esq. Pablo Remacha) - (Pd. Bus)</v>
      </c>
      <c r="AG10" s="15" t="str">
        <f t="shared" si="0"/>
        <v>05:21</v>
      </c>
      <c r="AH10" s="15" t="str">
        <f t="shared" si="1"/>
        <v>13:12</v>
      </c>
      <c r="AI10" s="15"/>
      <c r="AJ10" s="15"/>
      <c r="AK10" s="5" t="str">
        <f t="shared" si="15"/>
        <v>Carretera de Logroño (frente Torres de San Lamberto)</v>
      </c>
      <c r="AL10">
        <f t="shared" si="16"/>
        <v>0</v>
      </c>
      <c r="AM10" s="14" t="str">
        <f t="shared" si="17"/>
        <v>1</v>
      </c>
      <c r="AN10" s="14" t="str">
        <f t="shared" si="18"/>
        <v>1D</v>
      </c>
      <c r="AO10" s="14">
        <f t="shared" si="39"/>
        <v>7</v>
      </c>
      <c r="AP10" s="14">
        <f t="shared" si="40"/>
        <v>7</v>
      </c>
      <c r="AQ10" s="16">
        <f t="shared" si="20"/>
        <v>9</v>
      </c>
      <c r="AR10" s="16">
        <f t="shared" si="21"/>
        <v>5</v>
      </c>
      <c r="AS10" s="14">
        <f t="shared" si="22"/>
        <v>7</v>
      </c>
    </row>
    <row r="11" spans="1:45" x14ac:dyDescent="0.25">
      <c r="A11" t="s">
        <v>351</v>
      </c>
      <c r="B11" t="e">
        <f t="shared" si="23"/>
        <v>#VALUE!</v>
      </c>
      <c r="C11" t="e">
        <f t="shared" si="24"/>
        <v>#VALUE!</v>
      </c>
      <c r="D11" t="e">
        <f t="shared" si="25"/>
        <v>#VALUE!</v>
      </c>
      <c r="E11">
        <f t="shared" si="26"/>
        <v>33</v>
      </c>
      <c r="F11" s="1" t="str">
        <f t="shared" si="27"/>
        <v/>
      </c>
      <c r="G11" s="1" t="str">
        <f t="shared" si="28"/>
        <v/>
      </c>
      <c r="H11" s="1" t="str">
        <f t="shared" si="29"/>
        <v>:</v>
      </c>
      <c r="I11" s="14">
        <f t="shared" si="30"/>
        <v>0</v>
      </c>
      <c r="J11" s="3">
        <f t="shared" si="31"/>
        <v>1</v>
      </c>
      <c r="K11" s="3">
        <f t="shared" si="5"/>
        <v>0</v>
      </c>
      <c r="L11" s="3">
        <f t="shared" si="32"/>
        <v>2</v>
      </c>
      <c r="M11" s="3">
        <f t="shared" si="6"/>
        <v>102</v>
      </c>
      <c r="N11" t="str">
        <f t="shared" si="38"/>
        <v/>
      </c>
      <c r="O11" s="14" t="str">
        <f t="shared" si="7"/>
        <v/>
      </c>
      <c r="P11" s="14" t="str">
        <f t="shared" si="8"/>
        <v/>
      </c>
      <c r="S11" t="str">
        <f t="shared" si="9"/>
        <v/>
      </c>
      <c r="T11" s="14">
        <f t="shared" si="10"/>
        <v>0</v>
      </c>
      <c r="AA11" s="14">
        <f t="shared" si="33"/>
        <v>1</v>
      </c>
      <c r="AB11" s="14">
        <f t="shared" si="34"/>
        <v>8</v>
      </c>
      <c r="AC11" s="14">
        <f t="shared" si="35"/>
        <v>108</v>
      </c>
      <c r="AD11" s="28">
        <f t="shared" si="12"/>
        <v>0</v>
      </c>
      <c r="AE11" s="5" t="str">
        <f t="shared" si="36"/>
        <v>Ruta 1/1D</v>
      </c>
      <c r="AF11" s="5" t="str">
        <f t="shared" si="37"/>
        <v>Avenida San José (esq. Privilegio de la Unión)</v>
      </c>
      <c r="AG11" s="15" t="str">
        <f t="shared" si="0"/>
        <v>05:22</v>
      </c>
      <c r="AH11" s="15" t="str">
        <f t="shared" si="1"/>
        <v>13:13</v>
      </c>
      <c r="AI11" s="15"/>
      <c r="AJ11" s="15"/>
      <c r="AK11" s="5" t="str">
        <f t="shared" si="15"/>
        <v>Avenida de Navarra, nº 183 (Pd. Bus)</v>
      </c>
      <c r="AL11">
        <f t="shared" si="16"/>
        <v>0</v>
      </c>
      <c r="AM11" s="14" t="str">
        <f t="shared" si="17"/>
        <v>1</v>
      </c>
      <c r="AN11" s="14" t="str">
        <f t="shared" si="18"/>
        <v>1D</v>
      </c>
      <c r="AO11" s="14">
        <f t="shared" si="39"/>
        <v>8</v>
      </c>
      <c r="AP11" s="14">
        <f t="shared" si="40"/>
        <v>8</v>
      </c>
      <c r="AQ11" s="16">
        <f t="shared" si="20"/>
        <v>9</v>
      </c>
      <c r="AR11" s="16">
        <f t="shared" si="21"/>
        <v>5</v>
      </c>
      <c r="AS11" s="14">
        <f t="shared" si="22"/>
        <v>7</v>
      </c>
    </row>
    <row r="12" spans="1:45" x14ac:dyDescent="0.25">
      <c r="A12" t="s">
        <v>111</v>
      </c>
      <c r="B12" t="e">
        <f t="shared" si="23"/>
        <v>#VALUE!</v>
      </c>
      <c r="C12" t="e">
        <f t="shared" si="24"/>
        <v>#VALUE!</v>
      </c>
      <c r="D12" t="e">
        <f t="shared" si="25"/>
        <v>#VALUE!</v>
      </c>
      <c r="E12">
        <f t="shared" si="26"/>
        <v>43</v>
      </c>
      <c r="F12" s="1" t="str">
        <f t="shared" si="27"/>
        <v/>
      </c>
      <c r="G12" s="1" t="str">
        <f t="shared" si="28"/>
        <v/>
      </c>
      <c r="H12" s="1" t="str">
        <f t="shared" si="29"/>
        <v>:</v>
      </c>
      <c r="I12" s="14">
        <f t="shared" si="30"/>
        <v>0</v>
      </c>
      <c r="J12" s="3">
        <f t="shared" si="31"/>
        <v>1</v>
      </c>
      <c r="K12" s="3">
        <f t="shared" si="5"/>
        <v>1</v>
      </c>
      <c r="L12" s="3">
        <f t="shared" si="32"/>
        <v>3</v>
      </c>
      <c r="M12" s="3">
        <f t="shared" si="6"/>
        <v>103</v>
      </c>
      <c r="N12" t="str">
        <f t="shared" si="38"/>
        <v>Avd. América (esq. C/ Pontevedra - Pd. Bus)</v>
      </c>
      <c r="O12" s="14" t="str">
        <f t="shared" si="7"/>
        <v>05:15</v>
      </c>
      <c r="P12" s="14" t="str">
        <f t="shared" si="8"/>
        <v>13:06</v>
      </c>
      <c r="S12" t="str">
        <f t="shared" si="9"/>
        <v>Casetas (urbanización Alameda)</v>
      </c>
      <c r="T12" s="14">
        <f t="shared" si="10"/>
        <v>0</v>
      </c>
      <c r="AA12" s="14">
        <f t="shared" si="33"/>
        <v>1</v>
      </c>
      <c r="AB12" s="14">
        <f t="shared" si="34"/>
        <v>9</v>
      </c>
      <c r="AC12" s="14">
        <f t="shared" si="35"/>
        <v>109</v>
      </c>
      <c r="AD12" s="28">
        <f t="shared" si="12"/>
        <v>0</v>
      </c>
      <c r="AE12" s="5" t="str">
        <f t="shared" si="36"/>
        <v>Ruta 1/1D</v>
      </c>
      <c r="AF12" s="5" t="str">
        <f t="shared" si="37"/>
        <v>Avenida San José, nº 7</v>
      </c>
      <c r="AG12" s="15" t="str">
        <f t="shared" si="0"/>
        <v>05:23</v>
      </c>
      <c r="AH12" s="15" t="str">
        <f t="shared" si="1"/>
        <v>13:14</v>
      </c>
      <c r="AI12" s="15"/>
      <c r="AJ12" s="15"/>
      <c r="AK12" s="5" t="str">
        <f t="shared" si="15"/>
        <v>Avenida de Navarra, nº 71 - (Pd. Bus)</v>
      </c>
      <c r="AL12">
        <f t="shared" si="16"/>
        <v>0</v>
      </c>
      <c r="AM12" s="14" t="str">
        <f t="shared" si="17"/>
        <v>1</v>
      </c>
      <c r="AN12" s="14" t="str">
        <f t="shared" si="18"/>
        <v>1D</v>
      </c>
      <c r="AO12" s="14">
        <f t="shared" si="39"/>
        <v>9</v>
      </c>
      <c r="AP12" s="14">
        <f t="shared" si="40"/>
        <v>9</v>
      </c>
      <c r="AQ12" s="16">
        <f t="shared" si="20"/>
        <v>9</v>
      </c>
      <c r="AR12" s="16">
        <f t="shared" si="21"/>
        <v>5</v>
      </c>
      <c r="AS12" s="14">
        <f t="shared" si="22"/>
        <v>7</v>
      </c>
    </row>
    <row r="13" spans="1:45" x14ac:dyDescent="0.25">
      <c r="A13" t="s">
        <v>437</v>
      </c>
      <c r="B13">
        <f t="shared" si="23"/>
        <v>3</v>
      </c>
      <c r="C13" t="e">
        <f t="shared" si="24"/>
        <v>#VALUE!</v>
      </c>
      <c r="D13">
        <f t="shared" si="25"/>
        <v>3</v>
      </c>
      <c r="E13">
        <f t="shared" si="26"/>
        <v>5</v>
      </c>
      <c r="F13" s="1">
        <f t="shared" si="27"/>
        <v>5</v>
      </c>
      <c r="G13" s="1">
        <f t="shared" si="28"/>
        <v>15</v>
      </c>
      <c r="H13" s="1" t="str">
        <f t="shared" si="29"/>
        <v>05:15</v>
      </c>
      <c r="I13" s="14">
        <f t="shared" si="30"/>
        <v>0</v>
      </c>
      <c r="J13" s="3">
        <f t="shared" si="31"/>
        <v>1</v>
      </c>
      <c r="K13" s="3">
        <f t="shared" si="5"/>
        <v>0</v>
      </c>
      <c r="L13" s="3">
        <f t="shared" si="32"/>
        <v>3</v>
      </c>
      <c r="M13" s="3">
        <f t="shared" si="6"/>
        <v>103</v>
      </c>
      <c r="N13" t="str">
        <f t="shared" si="38"/>
        <v/>
      </c>
      <c r="O13" s="14" t="str">
        <f t="shared" si="7"/>
        <v/>
      </c>
      <c r="P13" s="14" t="str">
        <f t="shared" si="8"/>
        <v/>
      </c>
      <c r="S13" t="str">
        <f t="shared" si="9"/>
        <v/>
      </c>
      <c r="T13" s="14">
        <f t="shared" si="10"/>
        <v>0</v>
      </c>
      <c r="AA13" s="14">
        <f t="shared" si="33"/>
        <v>1</v>
      </c>
      <c r="AB13" s="14">
        <f t="shared" si="34"/>
        <v>10</v>
      </c>
      <c r="AC13" s="14">
        <f t="shared" si="35"/>
        <v>110</v>
      </c>
      <c r="AD13" s="28">
        <f t="shared" si="12"/>
        <v>0</v>
      </c>
      <c r="AE13" s="5" t="str">
        <f t="shared" si="36"/>
        <v>Ruta 1/1D</v>
      </c>
      <c r="AF13" s="5" t="str">
        <f t="shared" si="37"/>
        <v>Camino Las Torres, nº 3</v>
      </c>
      <c r="AG13" s="15" t="str">
        <f t="shared" si="0"/>
        <v>05:24</v>
      </c>
      <c r="AH13" s="15" t="str">
        <f t="shared" si="1"/>
        <v>13:15</v>
      </c>
      <c r="AI13" s="15"/>
      <c r="AJ13" s="15"/>
      <c r="AK13" s="5" t="str">
        <f t="shared" si="15"/>
        <v>C/ Franco y López (esquina Duquesa Villahermosa)</v>
      </c>
      <c r="AL13">
        <f t="shared" si="16"/>
        <v>0</v>
      </c>
      <c r="AM13" s="14" t="str">
        <f t="shared" si="17"/>
        <v>1</v>
      </c>
      <c r="AN13" s="14" t="str">
        <f t="shared" si="18"/>
        <v>1D</v>
      </c>
      <c r="AO13" s="14">
        <f t="shared" si="39"/>
        <v>10</v>
      </c>
      <c r="AP13" s="14">
        <f t="shared" si="40"/>
        <v>10</v>
      </c>
      <c r="AQ13" s="16">
        <f t="shared" si="20"/>
        <v>9</v>
      </c>
      <c r="AR13" s="16">
        <f t="shared" si="21"/>
        <v>5</v>
      </c>
      <c r="AS13" s="14">
        <f t="shared" si="22"/>
        <v>7</v>
      </c>
    </row>
    <row r="14" spans="1:45" x14ac:dyDescent="0.25">
      <c r="A14" t="s">
        <v>66</v>
      </c>
      <c r="B14">
        <f t="shared" si="23"/>
        <v>3</v>
      </c>
      <c r="C14" t="e">
        <f t="shared" si="24"/>
        <v>#VALUE!</v>
      </c>
      <c r="D14">
        <f t="shared" si="25"/>
        <v>3</v>
      </c>
      <c r="E14">
        <f t="shared" si="26"/>
        <v>5</v>
      </c>
      <c r="F14" s="1">
        <f t="shared" si="27"/>
        <v>13</v>
      </c>
      <c r="G14" s="1">
        <f t="shared" si="28"/>
        <v>6</v>
      </c>
      <c r="H14" s="1" t="str">
        <f t="shared" si="29"/>
        <v>13:06</v>
      </c>
      <c r="I14" s="14">
        <f t="shared" si="30"/>
        <v>0</v>
      </c>
      <c r="J14" s="3">
        <f t="shared" si="31"/>
        <v>1</v>
      </c>
      <c r="K14" s="3">
        <f t="shared" si="5"/>
        <v>0</v>
      </c>
      <c r="L14" s="3">
        <f t="shared" si="32"/>
        <v>3</v>
      </c>
      <c r="M14" s="3">
        <f t="shared" si="6"/>
        <v>103</v>
      </c>
      <c r="N14" t="str">
        <f t="shared" si="38"/>
        <v/>
      </c>
      <c r="O14" s="14" t="str">
        <f t="shared" si="7"/>
        <v/>
      </c>
      <c r="P14" s="14" t="str">
        <f t="shared" si="8"/>
        <v/>
      </c>
      <c r="S14" t="str">
        <f t="shared" si="9"/>
        <v/>
      </c>
      <c r="T14" s="14">
        <f t="shared" si="10"/>
        <v>0</v>
      </c>
      <c r="AA14" s="14">
        <f t="shared" si="33"/>
        <v>1</v>
      </c>
      <c r="AB14" s="14">
        <f t="shared" si="34"/>
        <v>11</v>
      </c>
      <c r="AC14" s="14">
        <f t="shared" si="35"/>
        <v>111</v>
      </c>
      <c r="AD14" s="28">
        <f t="shared" si="12"/>
        <v>0</v>
      </c>
      <c r="AE14" s="5" t="str">
        <f t="shared" si="36"/>
        <v>Ruta 1/1D</v>
      </c>
      <c r="AF14" s="5" t="str">
        <f t="shared" si="37"/>
        <v>Camino Las Torres (frente Gasolinera - Pd Bus)</v>
      </c>
      <c r="AG14" s="15" t="str">
        <f t="shared" si="0"/>
        <v>05:25</v>
      </c>
      <c r="AH14" s="15" t="str">
        <f t="shared" si="1"/>
        <v>13:16</v>
      </c>
      <c r="AI14" s="15"/>
      <c r="AJ14" s="15"/>
      <c r="AK14" s="5" t="str">
        <f t="shared" si="15"/>
        <v>C/ Corona de Aragón, nº 51</v>
      </c>
      <c r="AL14">
        <f t="shared" si="16"/>
        <v>0</v>
      </c>
      <c r="AM14" s="14" t="str">
        <f t="shared" si="17"/>
        <v>1</v>
      </c>
      <c r="AN14" s="14" t="str">
        <f t="shared" si="18"/>
        <v>1D</v>
      </c>
      <c r="AO14" s="14">
        <f t="shared" si="39"/>
        <v>11</v>
      </c>
      <c r="AP14" s="14">
        <f t="shared" si="40"/>
        <v>11</v>
      </c>
      <c r="AQ14" s="16">
        <f t="shared" si="20"/>
        <v>9</v>
      </c>
      <c r="AR14" s="16">
        <f t="shared" si="21"/>
        <v>5</v>
      </c>
      <c r="AS14" s="14">
        <f t="shared" si="22"/>
        <v>7</v>
      </c>
    </row>
    <row r="15" spans="1:45" x14ac:dyDescent="0.25">
      <c r="A15" t="s">
        <v>355</v>
      </c>
      <c r="B15" t="e">
        <f t="shared" si="23"/>
        <v>#VALUE!</v>
      </c>
      <c r="C15" t="e">
        <f t="shared" si="24"/>
        <v>#VALUE!</v>
      </c>
      <c r="D15" t="e">
        <f t="shared" si="25"/>
        <v>#VALUE!</v>
      </c>
      <c r="E15">
        <f t="shared" si="26"/>
        <v>30</v>
      </c>
      <c r="F15" s="1" t="str">
        <f t="shared" si="27"/>
        <v/>
      </c>
      <c r="G15" s="1" t="str">
        <f t="shared" si="28"/>
        <v/>
      </c>
      <c r="H15" s="1" t="str">
        <f t="shared" si="29"/>
        <v>:</v>
      </c>
      <c r="I15" s="14">
        <f t="shared" si="30"/>
        <v>0</v>
      </c>
      <c r="J15" s="3">
        <f t="shared" si="31"/>
        <v>1</v>
      </c>
      <c r="K15" s="3">
        <f t="shared" si="5"/>
        <v>0</v>
      </c>
      <c r="L15" s="3">
        <f t="shared" si="32"/>
        <v>3</v>
      </c>
      <c r="M15" s="3">
        <f t="shared" si="6"/>
        <v>103</v>
      </c>
      <c r="N15" t="str">
        <f t="shared" si="38"/>
        <v/>
      </c>
      <c r="O15" s="14" t="str">
        <f t="shared" si="7"/>
        <v/>
      </c>
      <c r="P15" s="14" t="str">
        <f t="shared" si="8"/>
        <v/>
      </c>
      <c r="S15" t="str">
        <f t="shared" si="9"/>
        <v/>
      </c>
      <c r="T15" s="14">
        <f t="shared" si="10"/>
        <v>0</v>
      </c>
      <c r="AA15" s="14">
        <f t="shared" ref="AA15:AA63" si="41">IF(AD14&lt;&gt;1,AA14,AA14+1)</f>
        <v>1</v>
      </c>
      <c r="AB15" s="14">
        <f t="shared" ref="AB15:AB63" si="42">IF(AA15&lt;&gt;AA14,0,AB14+1)</f>
        <v>12</v>
      </c>
      <c r="AC15" s="14">
        <f t="shared" ref="AC15:AC63" si="43">AA15*100+AB15</f>
        <v>112</v>
      </c>
      <c r="AD15" s="28">
        <f t="shared" si="12"/>
        <v>0</v>
      </c>
      <c r="AE15" s="5" t="str">
        <f t="shared" ref="AE15:AE63" si="44">INDEX(N:N,MATCH($AA15,$J:$J,0))</f>
        <v>Ruta 1/1D</v>
      </c>
      <c r="AF15" s="5" t="str">
        <f t="shared" ref="AF15:AF63" si="45">IFERROR(INDEX(N:N,MATCH($AC15,$M:$M,0)),"")</f>
        <v>Marqués de la Cadena (esq. Velilla de Ebro - piscinas)</v>
      </c>
      <c r="AG15" s="15" t="str">
        <f t="shared" si="0"/>
        <v>05:26</v>
      </c>
      <c r="AH15" s="15" t="str">
        <f t="shared" si="1"/>
        <v>13:17</v>
      </c>
      <c r="AI15" s="15"/>
      <c r="AJ15" s="15"/>
      <c r="AK15" s="5" t="str">
        <f t="shared" si="15"/>
        <v>San Juan de la Cruz (esq. Fernando El Católico)</v>
      </c>
      <c r="AL15">
        <f t="shared" si="16"/>
        <v>0</v>
      </c>
      <c r="AM15" s="14" t="str">
        <f t="shared" si="17"/>
        <v>1</v>
      </c>
      <c r="AN15" s="14" t="str">
        <f t="shared" si="18"/>
        <v>1D</v>
      </c>
      <c r="AO15" s="14">
        <f t="shared" si="39"/>
        <v>12</v>
      </c>
      <c r="AP15" s="14">
        <f t="shared" si="40"/>
        <v>12</v>
      </c>
      <c r="AQ15" s="16">
        <f t="shared" si="20"/>
        <v>9</v>
      </c>
      <c r="AR15" s="16">
        <f t="shared" si="21"/>
        <v>5</v>
      </c>
      <c r="AS15" s="14">
        <f t="shared" si="22"/>
        <v>7</v>
      </c>
    </row>
    <row r="16" spans="1:45" x14ac:dyDescent="0.25">
      <c r="A16" t="s">
        <v>356</v>
      </c>
      <c r="B16" t="e">
        <f t="shared" si="23"/>
        <v>#VALUE!</v>
      </c>
      <c r="C16" t="e">
        <f t="shared" si="24"/>
        <v>#VALUE!</v>
      </c>
      <c r="D16" t="e">
        <f t="shared" si="25"/>
        <v>#VALUE!</v>
      </c>
      <c r="E16">
        <f t="shared" si="26"/>
        <v>40</v>
      </c>
      <c r="F16" s="1" t="str">
        <f t="shared" si="27"/>
        <v/>
      </c>
      <c r="G16" s="1" t="str">
        <f t="shared" si="28"/>
        <v/>
      </c>
      <c r="H16" s="1" t="str">
        <f t="shared" si="29"/>
        <v>:</v>
      </c>
      <c r="I16" s="14">
        <f t="shared" si="30"/>
        <v>0</v>
      </c>
      <c r="J16" s="3">
        <f t="shared" si="31"/>
        <v>1</v>
      </c>
      <c r="K16" s="3">
        <f t="shared" si="5"/>
        <v>1</v>
      </c>
      <c r="L16" s="3">
        <f t="shared" si="32"/>
        <v>4</v>
      </c>
      <c r="M16" s="3">
        <f t="shared" si="6"/>
        <v>104</v>
      </c>
      <c r="N16" t="str">
        <f t="shared" si="38"/>
        <v>Pº de Cuellar (esquina Vía San Fernando)</v>
      </c>
      <c r="O16" s="14" t="str">
        <f t="shared" si="7"/>
        <v>05:17</v>
      </c>
      <c r="P16" s="14" t="str">
        <f t="shared" si="8"/>
        <v>13:08</v>
      </c>
      <c r="S16" t="str">
        <f t="shared" si="9"/>
        <v>Casetas (frente nº 52)</v>
      </c>
      <c r="T16" s="14">
        <f t="shared" si="10"/>
        <v>0</v>
      </c>
      <c r="AA16" s="14">
        <f t="shared" si="41"/>
        <v>1</v>
      </c>
      <c r="AB16" s="14">
        <f t="shared" si="42"/>
        <v>13</v>
      </c>
      <c r="AC16" s="14">
        <f t="shared" si="43"/>
        <v>113</v>
      </c>
      <c r="AD16" s="28">
        <f t="shared" si="12"/>
        <v>0</v>
      </c>
      <c r="AE16" s="5" t="str">
        <f t="shared" si="44"/>
        <v>Ruta 1/1D</v>
      </c>
      <c r="AF16" s="5" t="str">
        <f t="shared" si="45"/>
        <v>Marqués de la Cadena (esq. Molino de las Armas)</v>
      </c>
      <c r="AG16" s="15" t="str">
        <f t="shared" si="0"/>
        <v>05:27</v>
      </c>
      <c r="AH16" s="15" t="str">
        <f t="shared" si="1"/>
        <v>13:18</v>
      </c>
      <c r="AI16" s="15"/>
      <c r="AJ16" s="15"/>
      <c r="AK16" s="5" t="str">
        <f t="shared" si="15"/>
        <v>Pº Cuellar (frente Vía San Fernando)</v>
      </c>
      <c r="AL16">
        <f t="shared" si="16"/>
        <v>0</v>
      </c>
      <c r="AM16" s="14" t="str">
        <f t="shared" si="17"/>
        <v>1</v>
      </c>
      <c r="AN16" s="14" t="str">
        <f t="shared" si="18"/>
        <v>1D</v>
      </c>
      <c r="AO16" s="14">
        <f t="shared" si="39"/>
        <v>13</v>
      </c>
      <c r="AP16" s="14">
        <f t="shared" si="40"/>
        <v>13</v>
      </c>
      <c r="AQ16" s="16">
        <f t="shared" si="20"/>
        <v>9</v>
      </c>
      <c r="AR16" s="16">
        <f t="shared" si="21"/>
        <v>5</v>
      </c>
      <c r="AS16" s="14">
        <f t="shared" si="22"/>
        <v>7</v>
      </c>
    </row>
    <row r="17" spans="1:45" x14ac:dyDescent="0.25">
      <c r="A17" t="s">
        <v>463</v>
      </c>
      <c r="B17">
        <f t="shared" si="23"/>
        <v>3</v>
      </c>
      <c r="C17" t="e">
        <f t="shared" si="24"/>
        <v>#VALUE!</v>
      </c>
      <c r="D17">
        <f t="shared" si="25"/>
        <v>3</v>
      </c>
      <c r="E17">
        <f t="shared" si="26"/>
        <v>5</v>
      </c>
      <c r="F17" s="1">
        <f t="shared" si="27"/>
        <v>5</v>
      </c>
      <c r="G17" s="1">
        <f t="shared" si="28"/>
        <v>17</v>
      </c>
      <c r="H17" s="1" t="str">
        <f t="shared" si="29"/>
        <v>05:17</v>
      </c>
      <c r="I17" s="14">
        <f t="shared" si="30"/>
        <v>0</v>
      </c>
      <c r="J17" s="3">
        <f t="shared" si="31"/>
        <v>1</v>
      </c>
      <c r="K17" s="3">
        <f t="shared" si="5"/>
        <v>0</v>
      </c>
      <c r="L17" s="3">
        <f t="shared" si="32"/>
        <v>4</v>
      </c>
      <c r="M17" s="3">
        <f t="shared" si="6"/>
        <v>104</v>
      </c>
      <c r="N17" t="str">
        <f t="shared" si="38"/>
        <v/>
      </c>
      <c r="O17" s="14" t="str">
        <f t="shared" si="7"/>
        <v/>
      </c>
      <c r="P17" s="14" t="str">
        <f t="shared" si="8"/>
        <v/>
      </c>
      <c r="S17" t="str">
        <f t="shared" si="9"/>
        <v/>
      </c>
      <c r="T17" s="14">
        <f t="shared" si="10"/>
        <v>0</v>
      </c>
      <c r="AA17" s="14">
        <f t="shared" si="41"/>
        <v>1</v>
      </c>
      <c r="AB17" s="14">
        <f t="shared" si="42"/>
        <v>14</v>
      </c>
      <c r="AC17" s="14">
        <f t="shared" si="43"/>
        <v>114</v>
      </c>
      <c r="AD17" s="28">
        <f t="shared" si="12"/>
        <v>0</v>
      </c>
      <c r="AE17" s="5" t="str">
        <f t="shared" si="44"/>
        <v>Ruta 1/1D</v>
      </c>
      <c r="AF17" s="5" t="str">
        <f t="shared" si="45"/>
        <v>Valle de Broto (esq. Valle Pineta - Bar Sango 2)</v>
      </c>
      <c r="AG17" s="15" t="str">
        <f t="shared" si="0"/>
        <v>05:28</v>
      </c>
      <c r="AH17" s="15" t="str">
        <f t="shared" si="1"/>
        <v>13:21</v>
      </c>
      <c r="AI17" s="15"/>
      <c r="AJ17" s="15"/>
      <c r="AK17" s="5" t="str">
        <f t="shared" si="15"/>
        <v>Pº Cuellar (esq. Pº Colón)</v>
      </c>
      <c r="AL17">
        <f t="shared" si="16"/>
        <v>0</v>
      </c>
      <c r="AM17" s="14" t="str">
        <f t="shared" si="17"/>
        <v>1</v>
      </c>
      <c r="AN17" s="14" t="str">
        <f t="shared" si="18"/>
        <v>1D</v>
      </c>
      <c r="AO17" s="14">
        <f t="shared" si="39"/>
        <v>14</v>
      </c>
      <c r="AP17" s="14">
        <f t="shared" si="40"/>
        <v>14</v>
      </c>
      <c r="AQ17" s="16">
        <f t="shared" si="20"/>
        <v>9</v>
      </c>
      <c r="AR17" s="16">
        <f t="shared" si="21"/>
        <v>5</v>
      </c>
      <c r="AS17" s="14">
        <f t="shared" si="22"/>
        <v>7</v>
      </c>
    </row>
    <row r="18" spans="1:45" x14ac:dyDescent="0.25">
      <c r="A18" t="s">
        <v>193</v>
      </c>
      <c r="B18">
        <f t="shared" si="23"/>
        <v>3</v>
      </c>
      <c r="C18" t="e">
        <f t="shared" si="24"/>
        <v>#VALUE!</v>
      </c>
      <c r="D18">
        <f t="shared" si="25"/>
        <v>3</v>
      </c>
      <c r="E18">
        <f t="shared" si="26"/>
        <v>5</v>
      </c>
      <c r="F18" s="1">
        <f t="shared" si="27"/>
        <v>13</v>
      </c>
      <c r="G18" s="1">
        <f t="shared" si="28"/>
        <v>8</v>
      </c>
      <c r="H18" s="1" t="str">
        <f t="shared" si="29"/>
        <v>13:08</v>
      </c>
      <c r="I18" s="14">
        <f t="shared" si="30"/>
        <v>0</v>
      </c>
      <c r="J18" s="3">
        <f t="shared" si="31"/>
        <v>1</v>
      </c>
      <c r="K18" s="3">
        <f t="shared" si="5"/>
        <v>0</v>
      </c>
      <c r="L18" s="3">
        <f t="shared" si="32"/>
        <v>4</v>
      </c>
      <c r="M18" s="3">
        <f t="shared" si="6"/>
        <v>104</v>
      </c>
      <c r="N18" t="str">
        <f t="shared" si="38"/>
        <v/>
      </c>
      <c r="O18" s="14" t="str">
        <f t="shared" si="7"/>
        <v/>
      </c>
      <c r="P18" s="14" t="str">
        <f t="shared" si="8"/>
        <v/>
      </c>
      <c r="S18" t="str">
        <f t="shared" si="9"/>
        <v/>
      </c>
      <c r="T18" s="14">
        <f t="shared" si="10"/>
        <v>0</v>
      </c>
      <c r="AA18" s="14">
        <f t="shared" si="41"/>
        <v>1</v>
      </c>
      <c r="AB18" s="14">
        <f t="shared" si="42"/>
        <v>15</v>
      </c>
      <c r="AC18" s="14">
        <f t="shared" si="43"/>
        <v>115</v>
      </c>
      <c r="AD18" s="28">
        <f t="shared" si="12"/>
        <v>0</v>
      </c>
      <c r="AE18" s="5" t="str">
        <f t="shared" si="44"/>
        <v>Ruta 1/1D</v>
      </c>
      <c r="AF18" s="5" t="str">
        <f t="shared" si="45"/>
        <v>Valle de Broto (frente Kasan - marquesina Bus)</v>
      </c>
      <c r="AG18" s="15" t="str">
        <f t="shared" si="0"/>
        <v>05:29</v>
      </c>
      <c r="AH18" s="15" t="str">
        <f t="shared" si="1"/>
        <v>13:23</v>
      </c>
      <c r="AI18" s="15"/>
      <c r="AJ18" s="15"/>
      <c r="AK18" s="5" t="str">
        <f t="shared" si="15"/>
        <v>Avenida San José (esq. C/ Bellavista - Pd. Bus)</v>
      </c>
      <c r="AL18">
        <f t="shared" si="16"/>
        <v>0</v>
      </c>
      <c r="AM18" s="14" t="str">
        <f t="shared" si="17"/>
        <v>1</v>
      </c>
      <c r="AN18" s="14" t="str">
        <f t="shared" si="18"/>
        <v>1D</v>
      </c>
      <c r="AO18" s="14">
        <f t="shared" si="39"/>
        <v>15</v>
      </c>
      <c r="AP18" s="14">
        <f t="shared" si="40"/>
        <v>15</v>
      </c>
      <c r="AQ18" s="16">
        <f t="shared" si="20"/>
        <v>9</v>
      </c>
      <c r="AR18" s="16">
        <f t="shared" si="21"/>
        <v>5</v>
      </c>
      <c r="AS18" s="14">
        <f t="shared" si="22"/>
        <v>7</v>
      </c>
    </row>
    <row r="19" spans="1:45" x14ac:dyDescent="0.25">
      <c r="A19" t="s">
        <v>243</v>
      </c>
      <c r="B19" t="e">
        <f t="shared" si="23"/>
        <v>#VALUE!</v>
      </c>
      <c r="C19" t="e">
        <f t="shared" si="24"/>
        <v>#VALUE!</v>
      </c>
      <c r="D19" t="e">
        <f t="shared" si="25"/>
        <v>#VALUE!</v>
      </c>
      <c r="E19">
        <f t="shared" si="26"/>
        <v>22</v>
      </c>
      <c r="F19" s="1" t="str">
        <f t="shared" si="27"/>
        <v/>
      </c>
      <c r="G19" s="1" t="str">
        <f t="shared" si="28"/>
        <v/>
      </c>
      <c r="H19" s="1" t="str">
        <f t="shared" si="29"/>
        <v>:</v>
      </c>
      <c r="I19" s="14">
        <f t="shared" si="30"/>
        <v>0</v>
      </c>
      <c r="J19" s="3">
        <f t="shared" si="31"/>
        <v>1</v>
      </c>
      <c r="K19" s="3">
        <f t="shared" si="5"/>
        <v>0</v>
      </c>
      <c r="L19" s="3">
        <f t="shared" si="32"/>
        <v>4</v>
      </c>
      <c r="M19" s="3">
        <f t="shared" si="6"/>
        <v>104</v>
      </c>
      <c r="N19" t="str">
        <f t="shared" si="38"/>
        <v/>
      </c>
      <c r="O19" s="14" t="str">
        <f t="shared" si="7"/>
        <v/>
      </c>
      <c r="P19" s="14" t="str">
        <f t="shared" si="8"/>
        <v/>
      </c>
      <c r="S19" t="str">
        <f t="shared" si="9"/>
        <v/>
      </c>
      <c r="T19" s="14">
        <f t="shared" si="10"/>
        <v>0</v>
      </c>
      <c r="AA19" s="14">
        <f t="shared" si="41"/>
        <v>1</v>
      </c>
      <c r="AB19" s="14">
        <f t="shared" si="42"/>
        <v>16</v>
      </c>
      <c r="AC19" s="14">
        <f t="shared" si="43"/>
        <v>116</v>
      </c>
      <c r="AD19" s="28">
        <f t="shared" si="12"/>
        <v>0</v>
      </c>
      <c r="AE19" s="5" t="str">
        <f t="shared" si="44"/>
        <v>Ruta 1/1D</v>
      </c>
      <c r="AF19" s="5" t="str">
        <f t="shared" si="45"/>
        <v>Valle de Broto (esq. Gómez Avellaneda - marquesina Bus)</v>
      </c>
      <c r="AG19" s="15" t="str">
        <f t="shared" si="0"/>
        <v>05:30</v>
      </c>
      <c r="AH19" s="15" t="str">
        <f t="shared" si="1"/>
        <v>13:24</v>
      </c>
      <c r="AI19" s="15"/>
      <c r="AJ19" s="15"/>
      <c r="AK19" s="5" t="str">
        <f t="shared" si="15"/>
        <v>Avenida Tenor Fleta, nº 115-117</v>
      </c>
      <c r="AL19">
        <f t="shared" si="16"/>
        <v>0</v>
      </c>
      <c r="AM19" s="14" t="str">
        <f t="shared" si="17"/>
        <v>1</v>
      </c>
      <c r="AN19" s="14" t="str">
        <f t="shared" si="18"/>
        <v>1D</v>
      </c>
      <c r="AO19" s="14">
        <f t="shared" si="39"/>
        <v>16</v>
      </c>
      <c r="AP19" s="14">
        <f t="shared" si="40"/>
        <v>16</v>
      </c>
      <c r="AQ19" s="16">
        <f t="shared" si="20"/>
        <v>9</v>
      </c>
      <c r="AR19" s="16">
        <f t="shared" si="21"/>
        <v>5</v>
      </c>
      <c r="AS19" s="14">
        <f t="shared" si="22"/>
        <v>7</v>
      </c>
    </row>
    <row r="20" spans="1:45" x14ac:dyDescent="0.25">
      <c r="A20" t="s">
        <v>361</v>
      </c>
      <c r="B20" t="e">
        <f t="shared" si="23"/>
        <v>#VALUE!</v>
      </c>
      <c r="C20" t="e">
        <f t="shared" si="24"/>
        <v>#VALUE!</v>
      </c>
      <c r="D20" t="e">
        <f t="shared" si="25"/>
        <v>#VALUE!</v>
      </c>
      <c r="E20">
        <f t="shared" si="26"/>
        <v>47</v>
      </c>
      <c r="F20" s="1" t="str">
        <f t="shared" si="27"/>
        <v/>
      </c>
      <c r="G20" s="1" t="str">
        <f t="shared" si="28"/>
        <v/>
      </c>
      <c r="H20" s="1" t="str">
        <f t="shared" si="29"/>
        <v>:</v>
      </c>
      <c r="I20" s="14">
        <f t="shared" si="30"/>
        <v>0</v>
      </c>
      <c r="J20" s="3">
        <f t="shared" si="31"/>
        <v>1</v>
      </c>
      <c r="K20" s="3">
        <f t="shared" si="5"/>
        <v>1</v>
      </c>
      <c r="L20" s="3">
        <f t="shared" si="32"/>
        <v>5</v>
      </c>
      <c r="M20" s="3">
        <f t="shared" si="6"/>
        <v>105</v>
      </c>
      <c r="N20" t="str">
        <f t="shared" si="38"/>
        <v>Avenida San José (esq. C/ Bellavista - Pd. Bus)</v>
      </c>
      <c r="O20" s="14" t="str">
        <f t="shared" si="7"/>
        <v>05:19</v>
      </c>
      <c r="P20" s="14" t="str">
        <f t="shared" si="8"/>
        <v>13:10</v>
      </c>
      <c r="S20" t="str">
        <f t="shared" si="9"/>
        <v>Carretera de Logroño (frente desvío Utebo)</v>
      </c>
      <c r="T20" s="14">
        <f t="shared" si="10"/>
        <v>0</v>
      </c>
      <c r="AA20" s="14">
        <f t="shared" si="41"/>
        <v>1</v>
      </c>
      <c r="AB20" s="14">
        <f t="shared" si="42"/>
        <v>17</v>
      </c>
      <c r="AC20" s="14">
        <f t="shared" si="43"/>
        <v>117</v>
      </c>
      <c r="AD20" s="28">
        <f t="shared" si="12"/>
        <v>0</v>
      </c>
      <c r="AE20" s="5" t="str">
        <f t="shared" si="44"/>
        <v>Ruta 1/1D</v>
      </c>
      <c r="AF20" s="5" t="str">
        <f t="shared" si="45"/>
        <v>Plaza de Europa (esq. Pablo Gargallo - Pd. Bus)</v>
      </c>
      <c r="AG20" s="15" t="str">
        <f t="shared" si="0"/>
        <v>05:31</v>
      </c>
      <c r="AH20" s="15" t="str">
        <f t="shared" si="1"/>
        <v>13:27</v>
      </c>
      <c r="AI20" s="15"/>
      <c r="AJ20" s="15"/>
      <c r="AK20" s="5" t="str">
        <f t="shared" si="15"/>
        <v>Avenida Puente Virrey (esq. Cesáreo Alierta) - (Pd. Bus)</v>
      </c>
      <c r="AL20">
        <f t="shared" si="16"/>
        <v>0</v>
      </c>
      <c r="AM20" s="14" t="str">
        <f t="shared" si="17"/>
        <v>1</v>
      </c>
      <c r="AN20" s="14" t="str">
        <f t="shared" si="18"/>
        <v>1D</v>
      </c>
      <c r="AO20" s="14">
        <f t="shared" si="39"/>
        <v>17</v>
      </c>
      <c r="AP20" s="14">
        <f t="shared" si="40"/>
        <v>17</v>
      </c>
      <c r="AQ20" s="16">
        <f t="shared" si="20"/>
        <v>9</v>
      </c>
      <c r="AR20" s="16">
        <f t="shared" si="21"/>
        <v>5</v>
      </c>
      <c r="AS20" s="14">
        <f t="shared" si="22"/>
        <v>7</v>
      </c>
    </row>
    <row r="21" spans="1:45" x14ac:dyDescent="0.25">
      <c r="A21" t="s">
        <v>464</v>
      </c>
      <c r="B21">
        <f t="shared" si="23"/>
        <v>3</v>
      </c>
      <c r="C21" t="e">
        <f t="shared" si="24"/>
        <v>#VALUE!</v>
      </c>
      <c r="D21">
        <f t="shared" si="25"/>
        <v>3</v>
      </c>
      <c r="E21">
        <f t="shared" si="26"/>
        <v>5</v>
      </c>
      <c r="F21" s="1">
        <f t="shared" si="27"/>
        <v>5</v>
      </c>
      <c r="G21" s="1">
        <f t="shared" si="28"/>
        <v>19</v>
      </c>
      <c r="H21" s="1" t="str">
        <f t="shared" si="29"/>
        <v>05:19</v>
      </c>
      <c r="I21" s="14">
        <f t="shared" si="30"/>
        <v>0</v>
      </c>
      <c r="J21" s="3">
        <f t="shared" si="31"/>
        <v>1</v>
      </c>
      <c r="K21" s="3">
        <f t="shared" si="5"/>
        <v>0</v>
      </c>
      <c r="L21" s="3">
        <f t="shared" si="32"/>
        <v>5</v>
      </c>
      <c r="M21" s="3">
        <f t="shared" si="6"/>
        <v>105</v>
      </c>
      <c r="N21" t="str">
        <f t="shared" si="38"/>
        <v/>
      </c>
      <c r="O21" s="14" t="str">
        <f t="shared" si="7"/>
        <v/>
      </c>
      <c r="P21" s="14" t="str">
        <f t="shared" si="8"/>
        <v/>
      </c>
      <c r="S21" t="str">
        <f t="shared" si="9"/>
        <v/>
      </c>
      <c r="T21" s="14">
        <f t="shared" si="10"/>
        <v>0</v>
      </c>
      <c r="AA21" s="14">
        <f t="shared" si="41"/>
        <v>1</v>
      </c>
      <c r="AB21" s="14">
        <f t="shared" si="42"/>
        <v>18</v>
      </c>
      <c r="AC21" s="14">
        <f t="shared" si="43"/>
        <v>118</v>
      </c>
      <c r="AD21" s="28">
        <f t="shared" si="12"/>
        <v>0</v>
      </c>
      <c r="AE21" s="5" t="str">
        <f t="shared" si="44"/>
        <v>Ruta 1/1D</v>
      </c>
      <c r="AF21" s="5" t="str">
        <f t="shared" si="45"/>
        <v>Avenida de Valencia, nº 8</v>
      </c>
      <c r="AG21" s="15" t="str">
        <f t="shared" si="0"/>
        <v>05:34</v>
      </c>
      <c r="AH21" s="15" t="str">
        <f t="shared" si="1"/>
        <v>13:31</v>
      </c>
      <c r="AI21" s="15"/>
      <c r="AJ21" s="15"/>
      <c r="AK21" s="5" t="str">
        <f t="shared" si="15"/>
        <v>Avenida San José (esq. Privilegio de la Unión)</v>
      </c>
      <c r="AL21">
        <f t="shared" si="16"/>
        <v>0</v>
      </c>
      <c r="AM21" s="14" t="str">
        <f t="shared" si="17"/>
        <v>1</v>
      </c>
      <c r="AN21" s="14" t="str">
        <f t="shared" si="18"/>
        <v>1D</v>
      </c>
      <c r="AO21" s="14">
        <f t="shared" si="39"/>
        <v>18</v>
      </c>
      <c r="AP21" s="14">
        <f t="shared" si="40"/>
        <v>18</v>
      </c>
      <c r="AQ21" s="16">
        <f t="shared" si="20"/>
        <v>9</v>
      </c>
      <c r="AR21" s="16">
        <f t="shared" si="21"/>
        <v>5</v>
      </c>
      <c r="AS21" s="14">
        <f t="shared" si="22"/>
        <v>7</v>
      </c>
    </row>
    <row r="22" spans="1:45" x14ac:dyDescent="0.25">
      <c r="A22" t="s">
        <v>155</v>
      </c>
      <c r="B22">
        <f t="shared" si="23"/>
        <v>3</v>
      </c>
      <c r="C22" t="e">
        <f t="shared" si="24"/>
        <v>#VALUE!</v>
      </c>
      <c r="D22">
        <f t="shared" si="25"/>
        <v>3</v>
      </c>
      <c r="E22">
        <f t="shared" si="26"/>
        <v>5</v>
      </c>
      <c r="F22" s="1">
        <f t="shared" si="27"/>
        <v>13</v>
      </c>
      <c r="G22" s="1">
        <f t="shared" si="28"/>
        <v>10</v>
      </c>
      <c r="H22" s="1" t="str">
        <f t="shared" si="29"/>
        <v>13:10</v>
      </c>
      <c r="I22" s="14">
        <f t="shared" si="30"/>
        <v>0</v>
      </c>
      <c r="J22" s="3">
        <f t="shared" si="31"/>
        <v>1</v>
      </c>
      <c r="K22" s="3">
        <f t="shared" si="5"/>
        <v>0</v>
      </c>
      <c r="L22" s="3">
        <f t="shared" si="32"/>
        <v>5</v>
      </c>
      <c r="M22" s="3">
        <f t="shared" si="6"/>
        <v>105</v>
      </c>
      <c r="N22" t="str">
        <f t="shared" si="38"/>
        <v/>
      </c>
      <c r="O22" s="14" t="str">
        <f t="shared" si="7"/>
        <v/>
      </c>
      <c r="P22" s="14" t="str">
        <f t="shared" si="8"/>
        <v/>
      </c>
      <c r="S22" t="str">
        <f t="shared" si="9"/>
        <v/>
      </c>
      <c r="T22" s="14">
        <f t="shared" si="10"/>
        <v>0</v>
      </c>
      <c r="AA22" s="14">
        <f t="shared" si="41"/>
        <v>1</v>
      </c>
      <c r="AB22" s="14">
        <f t="shared" si="42"/>
        <v>19</v>
      </c>
      <c r="AC22" s="14">
        <f t="shared" si="43"/>
        <v>119</v>
      </c>
      <c r="AD22" s="28">
        <f t="shared" si="12"/>
        <v>0</v>
      </c>
      <c r="AE22" s="5" t="str">
        <f t="shared" si="44"/>
        <v>Ruta 1/1D</v>
      </c>
      <c r="AF22" s="5" t="str">
        <f t="shared" si="45"/>
        <v>Avenida de Valencia, nº 46</v>
      </c>
      <c r="AG22" s="15" t="str">
        <f t="shared" si="0"/>
        <v>05:36</v>
      </c>
      <c r="AH22" s="15" t="str">
        <f t="shared" si="1"/>
        <v>13:33</v>
      </c>
      <c r="AI22" s="15"/>
      <c r="AJ22" s="15"/>
      <c r="AK22" s="5" t="str">
        <f t="shared" si="15"/>
        <v>Avenida San José, nº 7</v>
      </c>
      <c r="AL22">
        <f t="shared" si="16"/>
        <v>0</v>
      </c>
      <c r="AM22" s="14" t="str">
        <f t="shared" si="17"/>
        <v>1</v>
      </c>
      <c r="AN22" s="14" t="str">
        <f t="shared" si="18"/>
        <v>1D</v>
      </c>
      <c r="AO22" s="14">
        <f t="shared" si="39"/>
        <v>19</v>
      </c>
      <c r="AP22" s="14">
        <f t="shared" si="40"/>
        <v>19</v>
      </c>
      <c r="AQ22" s="16">
        <f t="shared" si="20"/>
        <v>9</v>
      </c>
      <c r="AR22" s="16">
        <f t="shared" si="21"/>
        <v>5</v>
      </c>
      <c r="AS22" s="14">
        <f t="shared" si="22"/>
        <v>7</v>
      </c>
    </row>
    <row r="23" spans="1:45" x14ac:dyDescent="0.25">
      <c r="A23" t="s">
        <v>365</v>
      </c>
      <c r="B23" t="e">
        <f t="shared" si="23"/>
        <v>#VALUE!</v>
      </c>
      <c r="C23" t="e">
        <f t="shared" si="24"/>
        <v>#VALUE!</v>
      </c>
      <c r="D23" t="e">
        <f t="shared" si="25"/>
        <v>#VALUE!</v>
      </c>
      <c r="E23">
        <f t="shared" si="26"/>
        <v>42</v>
      </c>
      <c r="F23" s="1" t="str">
        <f t="shared" si="27"/>
        <v/>
      </c>
      <c r="G23" s="1" t="str">
        <f t="shared" si="28"/>
        <v/>
      </c>
      <c r="H23" s="1" t="str">
        <f t="shared" si="29"/>
        <v>:</v>
      </c>
      <c r="I23" s="14">
        <f t="shared" si="30"/>
        <v>0</v>
      </c>
      <c r="J23" s="3">
        <f t="shared" si="31"/>
        <v>1</v>
      </c>
      <c r="K23" s="3">
        <f t="shared" si="5"/>
        <v>0</v>
      </c>
      <c r="L23" s="3">
        <f t="shared" si="32"/>
        <v>5</v>
      </c>
      <c r="M23" s="3">
        <f t="shared" si="6"/>
        <v>105</v>
      </c>
      <c r="N23" t="str">
        <f t="shared" si="38"/>
        <v/>
      </c>
      <c r="O23" s="14" t="str">
        <f t="shared" si="7"/>
        <v/>
      </c>
      <c r="P23" s="14" t="str">
        <f t="shared" si="8"/>
        <v/>
      </c>
      <c r="S23" t="str">
        <f t="shared" si="9"/>
        <v/>
      </c>
      <c r="T23" s="14">
        <f t="shared" si="10"/>
        <v>0</v>
      </c>
      <c r="AA23" s="14">
        <f t="shared" si="41"/>
        <v>1</v>
      </c>
      <c r="AB23" s="14">
        <f t="shared" si="42"/>
        <v>20</v>
      </c>
      <c r="AC23" s="14">
        <f t="shared" si="43"/>
        <v>120</v>
      </c>
      <c r="AD23" s="28">
        <f t="shared" si="12"/>
        <v>0</v>
      </c>
      <c r="AE23" s="5" t="str">
        <f t="shared" si="44"/>
        <v>Ruta 1/1D</v>
      </c>
      <c r="AF23" s="5" t="str">
        <f t="shared" si="45"/>
        <v>C/ Unceta (esq. Duquesa Villahermosa)</v>
      </c>
      <c r="AG23" s="15" t="str">
        <f t="shared" si="0"/>
        <v>05:38</v>
      </c>
      <c r="AH23" s="15" t="str">
        <f t="shared" si="1"/>
        <v>13:35</v>
      </c>
      <c r="AI23" s="15"/>
      <c r="AJ23" s="15"/>
      <c r="AK23" s="5" t="str">
        <f t="shared" si="15"/>
        <v>Camino Las Torres, nº 3</v>
      </c>
      <c r="AL23">
        <f t="shared" si="16"/>
        <v>0</v>
      </c>
      <c r="AM23" s="14" t="str">
        <f t="shared" si="17"/>
        <v>1</v>
      </c>
      <c r="AN23" s="14" t="str">
        <f t="shared" si="18"/>
        <v>1D</v>
      </c>
      <c r="AO23" s="14">
        <f t="shared" si="39"/>
        <v>20</v>
      </c>
      <c r="AP23" s="14">
        <f t="shared" si="40"/>
        <v>20</v>
      </c>
      <c r="AQ23" s="16">
        <f t="shared" si="20"/>
        <v>9</v>
      </c>
      <c r="AR23" s="16">
        <f t="shared" si="21"/>
        <v>5</v>
      </c>
      <c r="AS23" s="14">
        <f t="shared" si="22"/>
        <v>7</v>
      </c>
    </row>
    <row r="24" spans="1:45" x14ac:dyDescent="0.25">
      <c r="A24" t="s">
        <v>366</v>
      </c>
      <c r="B24" t="e">
        <f t="shared" si="23"/>
        <v>#VALUE!</v>
      </c>
      <c r="C24">
        <f t="shared" si="24"/>
        <v>20</v>
      </c>
      <c r="D24">
        <f t="shared" si="25"/>
        <v>20</v>
      </c>
      <c r="E24">
        <f t="shared" si="26"/>
        <v>31</v>
      </c>
      <c r="F24" s="1" t="str">
        <f t="shared" si="27"/>
        <v/>
      </c>
      <c r="G24" s="1" t="str">
        <f t="shared" si="28"/>
        <v/>
      </c>
      <c r="H24" s="1" t="str">
        <f t="shared" si="29"/>
        <v>:</v>
      </c>
      <c r="I24" s="14">
        <f t="shared" si="30"/>
        <v>0</v>
      </c>
      <c r="J24" s="3">
        <f t="shared" si="31"/>
        <v>1</v>
      </c>
      <c r="K24" s="3">
        <f t="shared" si="5"/>
        <v>1</v>
      </c>
      <c r="L24" s="3">
        <f t="shared" si="32"/>
        <v>6</v>
      </c>
      <c r="M24" s="3">
        <f t="shared" si="6"/>
        <v>106</v>
      </c>
      <c r="N24" t="str">
        <f t="shared" si="38"/>
        <v>Avenida Tenor Fleta, nº 115-117</v>
      </c>
      <c r="O24" s="14" t="str">
        <f t="shared" si="7"/>
        <v>05:20</v>
      </c>
      <c r="P24" s="14" t="str">
        <f t="shared" si="8"/>
        <v>13:11</v>
      </c>
      <c r="S24" t="str">
        <f t="shared" si="9"/>
        <v>Carretera de Logroño (desvío Monzalbarba - Pd. Bus)</v>
      </c>
      <c r="T24" s="14">
        <f t="shared" si="10"/>
        <v>0</v>
      </c>
      <c r="AA24" s="14">
        <f t="shared" si="41"/>
        <v>1</v>
      </c>
      <c r="AB24" s="14">
        <f t="shared" si="42"/>
        <v>21</v>
      </c>
      <c r="AC24" s="14">
        <f t="shared" si="43"/>
        <v>121</v>
      </c>
      <c r="AD24" s="28">
        <f t="shared" si="12"/>
        <v>0</v>
      </c>
      <c r="AE24" s="5" t="str">
        <f t="shared" si="44"/>
        <v>Ruta 1/1D</v>
      </c>
      <c r="AF24" s="5" t="str">
        <f t="shared" si="45"/>
        <v>Avenida de Navarra (Centro Cultural Delicias - Pd. Bus)</v>
      </c>
      <c r="AG24" s="15" t="str">
        <f t="shared" si="0"/>
        <v>05:41</v>
      </c>
      <c r="AH24" s="15" t="str">
        <f t="shared" si="1"/>
        <v>13:40</v>
      </c>
      <c r="AI24" s="15"/>
      <c r="AJ24" s="15"/>
      <c r="AK24" s="5" t="str">
        <f t="shared" si="15"/>
        <v>Camino Las Torres (frente Gasolinera - Pd Bus)</v>
      </c>
      <c r="AL24">
        <f t="shared" si="16"/>
        <v>0</v>
      </c>
      <c r="AM24" s="14" t="str">
        <f t="shared" si="17"/>
        <v>1</v>
      </c>
      <c r="AN24" s="14" t="str">
        <f t="shared" si="18"/>
        <v>1D</v>
      </c>
      <c r="AO24" s="14">
        <f t="shared" si="39"/>
        <v>21</v>
      </c>
      <c r="AP24" s="14">
        <f t="shared" si="40"/>
        <v>21</v>
      </c>
      <c r="AQ24" s="16">
        <f t="shared" si="20"/>
        <v>9</v>
      </c>
      <c r="AR24" s="16">
        <f t="shared" si="21"/>
        <v>5</v>
      </c>
      <c r="AS24" s="14">
        <f t="shared" si="22"/>
        <v>7</v>
      </c>
    </row>
    <row r="25" spans="1:45" x14ac:dyDescent="0.25">
      <c r="A25" t="s">
        <v>443</v>
      </c>
      <c r="B25">
        <f t="shared" si="23"/>
        <v>3</v>
      </c>
      <c r="C25" t="e">
        <f t="shared" si="24"/>
        <v>#VALUE!</v>
      </c>
      <c r="D25">
        <f t="shared" si="25"/>
        <v>3</v>
      </c>
      <c r="E25">
        <f t="shared" si="26"/>
        <v>5</v>
      </c>
      <c r="F25" s="1">
        <f t="shared" si="27"/>
        <v>5</v>
      </c>
      <c r="G25" s="1">
        <f t="shared" si="28"/>
        <v>20</v>
      </c>
      <c r="H25" s="1" t="str">
        <f t="shared" si="29"/>
        <v>05:20</v>
      </c>
      <c r="I25" s="14">
        <f t="shared" si="30"/>
        <v>0</v>
      </c>
      <c r="J25" s="3">
        <f t="shared" si="31"/>
        <v>1</v>
      </c>
      <c r="K25" s="3">
        <f t="shared" si="5"/>
        <v>0</v>
      </c>
      <c r="L25" s="3">
        <f t="shared" si="32"/>
        <v>6</v>
      </c>
      <c r="M25" s="3">
        <f t="shared" si="6"/>
        <v>106</v>
      </c>
      <c r="N25" t="str">
        <f t="shared" si="38"/>
        <v/>
      </c>
      <c r="O25" s="14" t="str">
        <f t="shared" si="7"/>
        <v/>
      </c>
      <c r="P25" s="14" t="str">
        <f t="shared" si="8"/>
        <v/>
      </c>
      <c r="S25" t="str">
        <f t="shared" si="9"/>
        <v/>
      </c>
      <c r="T25" s="14">
        <f t="shared" si="10"/>
        <v>0</v>
      </c>
      <c r="AA25" s="14">
        <f t="shared" si="41"/>
        <v>1</v>
      </c>
      <c r="AB25" s="14">
        <f t="shared" si="42"/>
        <v>22</v>
      </c>
      <c r="AC25" s="14">
        <f t="shared" si="43"/>
        <v>122</v>
      </c>
      <c r="AD25" s="28">
        <f t="shared" si="12"/>
        <v>0</v>
      </c>
      <c r="AE25" s="5" t="str">
        <f t="shared" si="44"/>
        <v>Ruta 1/1D</v>
      </c>
      <c r="AF25" s="5" t="str">
        <f t="shared" si="45"/>
        <v>Avenida de Navarra (frente nº 183 - Pd. Bus)</v>
      </c>
      <c r="AG25" s="15" t="str">
        <f t="shared" si="0"/>
        <v>05:42</v>
      </c>
      <c r="AH25" s="15" t="str">
        <f t="shared" si="1"/>
        <v>13:41</v>
      </c>
      <c r="AI25" s="15"/>
      <c r="AJ25" s="15"/>
      <c r="AK25" s="5" t="str">
        <f t="shared" si="15"/>
        <v>Marqués de la Cadena (esq. Velilla de Ebro - piscinas -Pd. Bus)</v>
      </c>
      <c r="AL25">
        <f t="shared" si="16"/>
        <v>0</v>
      </c>
      <c r="AM25" s="14" t="str">
        <f t="shared" si="17"/>
        <v>1</v>
      </c>
      <c r="AN25" s="14" t="str">
        <f t="shared" si="18"/>
        <v>1D</v>
      </c>
      <c r="AO25" s="14">
        <f t="shared" si="39"/>
        <v>22</v>
      </c>
      <c r="AP25" s="14">
        <f t="shared" si="40"/>
        <v>22</v>
      </c>
      <c r="AQ25" s="16">
        <f t="shared" si="20"/>
        <v>9</v>
      </c>
      <c r="AR25" s="16">
        <f t="shared" si="21"/>
        <v>5</v>
      </c>
      <c r="AS25" s="14">
        <f t="shared" si="22"/>
        <v>7</v>
      </c>
    </row>
    <row r="26" spans="1:45" x14ac:dyDescent="0.25">
      <c r="A26" t="s">
        <v>433</v>
      </c>
      <c r="B26">
        <f t="shared" si="23"/>
        <v>3</v>
      </c>
      <c r="C26" t="e">
        <f t="shared" si="24"/>
        <v>#VALUE!</v>
      </c>
      <c r="D26">
        <f t="shared" si="25"/>
        <v>3</v>
      </c>
      <c r="E26">
        <f t="shared" si="26"/>
        <v>5</v>
      </c>
      <c r="F26" s="1">
        <f t="shared" si="27"/>
        <v>13</v>
      </c>
      <c r="G26" s="1">
        <f t="shared" si="28"/>
        <v>11</v>
      </c>
      <c r="H26" s="1" t="str">
        <f t="shared" si="29"/>
        <v>13:11</v>
      </c>
      <c r="I26" s="14">
        <f t="shared" si="30"/>
        <v>0</v>
      </c>
      <c r="J26" s="3">
        <f t="shared" si="31"/>
        <v>1</v>
      </c>
      <c r="K26" s="3">
        <f t="shared" si="5"/>
        <v>0</v>
      </c>
      <c r="L26" s="3">
        <f t="shared" si="32"/>
        <v>6</v>
      </c>
      <c r="M26" s="3">
        <f t="shared" si="6"/>
        <v>106</v>
      </c>
      <c r="N26" t="str">
        <f t="shared" si="38"/>
        <v/>
      </c>
      <c r="O26" s="14" t="str">
        <f t="shared" si="7"/>
        <v/>
      </c>
      <c r="P26" s="14" t="str">
        <f t="shared" si="8"/>
        <v/>
      </c>
      <c r="S26" t="str">
        <f t="shared" si="9"/>
        <v/>
      </c>
      <c r="T26" s="14">
        <f t="shared" si="10"/>
        <v>0</v>
      </c>
      <c r="AA26" s="14">
        <f t="shared" si="41"/>
        <v>1</v>
      </c>
      <c r="AB26" s="14">
        <f t="shared" si="42"/>
        <v>23</v>
      </c>
      <c r="AC26" s="14">
        <f t="shared" si="43"/>
        <v>123</v>
      </c>
      <c r="AD26" s="28">
        <f t="shared" si="12"/>
        <v>0</v>
      </c>
      <c r="AE26" s="5" t="str">
        <f t="shared" si="44"/>
        <v>Ruta 1/1D</v>
      </c>
      <c r="AF26" s="5" t="str">
        <f t="shared" si="45"/>
        <v>Carretera de Logroño (frente Torres de San Lamberto)</v>
      </c>
      <c r="AG26" s="15" t="str">
        <f t="shared" si="0"/>
        <v>05:45</v>
      </c>
      <c r="AH26" s="15" t="str">
        <f t="shared" si="1"/>
        <v>13:45</v>
      </c>
      <c r="AI26" s="15"/>
      <c r="AJ26" s="15"/>
      <c r="AK26" s="5" t="str">
        <f t="shared" si="15"/>
        <v>Marqués de la Cadena (esq. Molino de las Armas)</v>
      </c>
      <c r="AL26">
        <f t="shared" si="16"/>
        <v>0</v>
      </c>
      <c r="AM26" s="14" t="str">
        <f t="shared" si="17"/>
        <v>1</v>
      </c>
      <c r="AN26" s="14" t="str">
        <f t="shared" si="18"/>
        <v>1D</v>
      </c>
      <c r="AO26" s="14">
        <f t="shared" si="39"/>
        <v>23</v>
      </c>
      <c r="AP26" s="14">
        <f t="shared" si="40"/>
        <v>23</v>
      </c>
      <c r="AQ26" s="16">
        <f t="shared" si="20"/>
        <v>9</v>
      </c>
      <c r="AR26" s="16">
        <f t="shared" si="21"/>
        <v>5</v>
      </c>
      <c r="AS26" s="14">
        <f t="shared" si="22"/>
        <v>7</v>
      </c>
    </row>
    <row r="27" spans="1:45" x14ac:dyDescent="0.25">
      <c r="A27" t="s">
        <v>369</v>
      </c>
      <c r="B27" t="e">
        <f t="shared" si="23"/>
        <v>#VALUE!</v>
      </c>
      <c r="C27" t="e">
        <f t="shared" si="24"/>
        <v>#VALUE!</v>
      </c>
      <c r="D27" t="e">
        <f t="shared" si="25"/>
        <v>#VALUE!</v>
      </c>
      <c r="E27">
        <f t="shared" si="26"/>
        <v>51</v>
      </c>
      <c r="F27" s="1" t="str">
        <f t="shared" si="27"/>
        <v/>
      </c>
      <c r="G27" s="1" t="str">
        <f t="shared" si="28"/>
        <v/>
      </c>
      <c r="H27" s="1" t="str">
        <f t="shared" si="29"/>
        <v>:</v>
      </c>
      <c r="I27" s="14">
        <f t="shared" si="30"/>
        <v>0</v>
      </c>
      <c r="J27" s="3">
        <f t="shared" si="31"/>
        <v>1</v>
      </c>
      <c r="K27" s="3">
        <f t="shared" si="5"/>
        <v>0</v>
      </c>
      <c r="L27" s="3">
        <f t="shared" si="32"/>
        <v>6</v>
      </c>
      <c r="M27" s="3">
        <f t="shared" si="6"/>
        <v>106</v>
      </c>
      <c r="N27" t="str">
        <f t="shared" si="38"/>
        <v/>
      </c>
      <c r="O27" s="14" t="str">
        <f t="shared" si="7"/>
        <v/>
      </c>
      <c r="P27" s="14" t="str">
        <f t="shared" si="8"/>
        <v/>
      </c>
      <c r="S27" t="str">
        <f t="shared" si="9"/>
        <v/>
      </c>
      <c r="T27" s="14">
        <f t="shared" si="10"/>
        <v>0</v>
      </c>
      <c r="AA27" s="14">
        <f t="shared" si="41"/>
        <v>1</v>
      </c>
      <c r="AB27" s="14">
        <f t="shared" si="42"/>
        <v>24</v>
      </c>
      <c r="AC27" s="14">
        <f t="shared" si="43"/>
        <v>124</v>
      </c>
      <c r="AD27" s="28">
        <f t="shared" si="12"/>
        <v>0</v>
      </c>
      <c r="AE27" s="5" t="str">
        <f t="shared" si="44"/>
        <v>Ruta 1/1D</v>
      </c>
      <c r="AF27" s="5" t="str">
        <f t="shared" si="45"/>
        <v>Carretera de Logroño (desvío Monzalbarba - Pd. Bus)</v>
      </c>
      <c r="AG27" s="15" t="str">
        <f t="shared" si="0"/>
        <v>05:48</v>
      </c>
      <c r="AH27" s="15" t="str">
        <f t="shared" si="1"/>
        <v>13:48</v>
      </c>
      <c r="AI27" s="15"/>
      <c r="AJ27" s="15"/>
      <c r="AK27" s="5" t="str">
        <f t="shared" si="15"/>
        <v>Valle de Broto (esq. San Juan de la Peña)</v>
      </c>
      <c r="AL27">
        <f t="shared" si="16"/>
        <v>0</v>
      </c>
      <c r="AM27" s="14" t="str">
        <f t="shared" si="17"/>
        <v>1</v>
      </c>
      <c r="AN27" s="14" t="str">
        <f t="shared" si="18"/>
        <v>1D</v>
      </c>
      <c r="AO27" s="14">
        <f t="shared" si="39"/>
        <v>24</v>
      </c>
      <c r="AP27" s="14">
        <f t="shared" si="40"/>
        <v>24</v>
      </c>
      <c r="AQ27" s="16">
        <f t="shared" si="20"/>
        <v>9</v>
      </c>
      <c r="AR27" s="16">
        <f t="shared" si="21"/>
        <v>5</v>
      </c>
      <c r="AS27" s="14">
        <f t="shared" si="22"/>
        <v>7</v>
      </c>
    </row>
    <row r="28" spans="1:45" x14ac:dyDescent="0.25">
      <c r="A28" t="s">
        <v>370</v>
      </c>
      <c r="B28" t="e">
        <f t="shared" si="23"/>
        <v>#VALUE!</v>
      </c>
      <c r="C28" t="e">
        <f t="shared" si="24"/>
        <v>#VALUE!</v>
      </c>
      <c r="D28" t="e">
        <f t="shared" si="25"/>
        <v>#VALUE!</v>
      </c>
      <c r="E28">
        <f t="shared" si="26"/>
        <v>54</v>
      </c>
      <c r="F28" s="1" t="str">
        <f t="shared" si="27"/>
        <v/>
      </c>
      <c r="G28" s="1" t="str">
        <f t="shared" si="28"/>
        <v/>
      </c>
      <c r="H28" s="1" t="str">
        <f t="shared" si="29"/>
        <v>:</v>
      </c>
      <c r="I28" s="14">
        <f t="shared" si="30"/>
        <v>0</v>
      </c>
      <c r="J28" s="3">
        <f t="shared" si="31"/>
        <v>1</v>
      </c>
      <c r="K28" s="3">
        <f t="shared" si="5"/>
        <v>1</v>
      </c>
      <c r="L28" s="3">
        <f t="shared" si="32"/>
        <v>7</v>
      </c>
      <c r="M28" s="3">
        <f t="shared" si="6"/>
        <v>107</v>
      </c>
      <c r="N28" t="str">
        <f t="shared" si="38"/>
        <v>Avenida Puente Virrey (esq. Pablo Remacha) - (Pd. Bus)</v>
      </c>
      <c r="O28" s="14" t="str">
        <f t="shared" si="7"/>
        <v>05:21</v>
      </c>
      <c r="P28" s="14" t="str">
        <f t="shared" si="8"/>
        <v>13:12</v>
      </c>
      <c r="S28" t="str">
        <f t="shared" si="9"/>
        <v>Carretera de Logroño (frente Torres de San Lamberto)</v>
      </c>
      <c r="T28" s="14">
        <f t="shared" si="10"/>
        <v>0</v>
      </c>
      <c r="AA28" s="14">
        <f t="shared" si="41"/>
        <v>1</v>
      </c>
      <c r="AB28" s="14">
        <f t="shared" si="42"/>
        <v>25</v>
      </c>
      <c r="AC28" s="14">
        <f t="shared" si="43"/>
        <v>125</v>
      </c>
      <c r="AD28" s="28">
        <f t="shared" si="12"/>
        <v>0</v>
      </c>
      <c r="AE28" s="5" t="str">
        <f t="shared" si="44"/>
        <v>Ruta 1/1D</v>
      </c>
      <c r="AF28" s="5" t="str">
        <f t="shared" si="45"/>
        <v>Carretera de Logroño (desvío Utebo - marquesina Bus)</v>
      </c>
      <c r="AG28" s="15" t="str">
        <f t="shared" si="0"/>
        <v>05:50</v>
      </c>
      <c r="AH28" s="15" t="str">
        <f t="shared" si="1"/>
        <v>13:50</v>
      </c>
      <c r="AI28" s="15"/>
      <c r="AJ28" s="15"/>
      <c r="AK28" s="5" t="str">
        <f t="shared" si="15"/>
        <v>Valle de Broto (esq. Valle Pineta - Bar Sango 2)</v>
      </c>
      <c r="AL28">
        <f t="shared" si="16"/>
        <v>0</v>
      </c>
      <c r="AM28" s="14" t="str">
        <f t="shared" si="17"/>
        <v>1</v>
      </c>
      <c r="AN28" s="14" t="str">
        <f t="shared" si="18"/>
        <v>1D</v>
      </c>
      <c r="AO28" s="14">
        <f t="shared" si="39"/>
        <v>25</v>
      </c>
      <c r="AP28" s="14">
        <f t="shared" si="40"/>
        <v>25</v>
      </c>
      <c r="AQ28" s="16">
        <f t="shared" si="20"/>
        <v>9</v>
      </c>
      <c r="AR28" s="16">
        <f t="shared" si="21"/>
        <v>5</v>
      </c>
      <c r="AS28" s="14">
        <f t="shared" si="22"/>
        <v>7</v>
      </c>
    </row>
    <row r="29" spans="1:45" x14ac:dyDescent="0.25">
      <c r="A29" t="s">
        <v>465</v>
      </c>
      <c r="B29">
        <f t="shared" si="23"/>
        <v>3</v>
      </c>
      <c r="C29" t="e">
        <f t="shared" si="24"/>
        <v>#VALUE!</v>
      </c>
      <c r="D29">
        <f t="shared" si="25"/>
        <v>3</v>
      </c>
      <c r="E29">
        <f t="shared" si="26"/>
        <v>5</v>
      </c>
      <c r="F29" s="1">
        <f t="shared" si="27"/>
        <v>5</v>
      </c>
      <c r="G29" s="1">
        <f t="shared" si="28"/>
        <v>21</v>
      </c>
      <c r="H29" s="1" t="str">
        <f t="shared" si="29"/>
        <v>05:21</v>
      </c>
      <c r="I29" s="14">
        <f t="shared" si="30"/>
        <v>0</v>
      </c>
      <c r="J29" s="3">
        <f t="shared" si="31"/>
        <v>1</v>
      </c>
      <c r="K29" s="3">
        <f t="shared" si="5"/>
        <v>0</v>
      </c>
      <c r="L29" s="3">
        <f t="shared" si="32"/>
        <v>7</v>
      </c>
      <c r="M29" s="3">
        <f t="shared" si="6"/>
        <v>107</v>
      </c>
      <c r="N29" t="str">
        <f t="shared" si="38"/>
        <v/>
      </c>
      <c r="O29" s="14" t="str">
        <f t="shared" si="7"/>
        <v/>
      </c>
      <c r="P29" s="14" t="str">
        <f t="shared" si="8"/>
        <v/>
      </c>
      <c r="S29" t="str">
        <f t="shared" si="9"/>
        <v/>
      </c>
      <c r="T29" s="14">
        <f t="shared" si="10"/>
        <v>0</v>
      </c>
      <c r="AA29" s="14">
        <f t="shared" si="41"/>
        <v>1</v>
      </c>
      <c r="AB29" s="14">
        <f t="shared" si="42"/>
        <v>26</v>
      </c>
      <c r="AC29" s="14">
        <f t="shared" si="43"/>
        <v>126</v>
      </c>
      <c r="AD29" s="28">
        <f t="shared" si="12"/>
        <v>0</v>
      </c>
      <c r="AE29" s="5" t="str">
        <f t="shared" si="44"/>
        <v>Ruta 1/1D</v>
      </c>
      <c r="AF29" s="5" t="str">
        <f t="shared" si="45"/>
        <v>Casetas, nº 76 (marquesina Bus)</v>
      </c>
      <c r="AG29" s="15" t="str">
        <f t="shared" si="0"/>
        <v>05:57</v>
      </c>
      <c r="AH29" s="15" t="str">
        <f t="shared" si="1"/>
        <v>13:57</v>
      </c>
      <c r="AI29" s="15"/>
      <c r="AJ29" s="15"/>
      <c r="AK29" s="5" t="str">
        <f t="shared" si="15"/>
        <v>Valle de Broto (frente Kasan - marquesina Bus)</v>
      </c>
      <c r="AL29">
        <f t="shared" si="16"/>
        <v>0</v>
      </c>
      <c r="AM29" s="14" t="str">
        <f t="shared" si="17"/>
        <v>1</v>
      </c>
      <c r="AN29" s="14" t="str">
        <f t="shared" si="18"/>
        <v>1D</v>
      </c>
      <c r="AO29" s="14">
        <f t="shared" si="39"/>
        <v>26</v>
      </c>
      <c r="AP29" s="14">
        <f t="shared" si="40"/>
        <v>26</v>
      </c>
      <c r="AQ29" s="16">
        <f t="shared" si="20"/>
        <v>9</v>
      </c>
      <c r="AR29" s="16">
        <f t="shared" si="21"/>
        <v>5</v>
      </c>
      <c r="AS29" s="14">
        <f t="shared" si="22"/>
        <v>7</v>
      </c>
    </row>
    <row r="30" spans="1:45" x14ac:dyDescent="0.25">
      <c r="A30" t="s">
        <v>466</v>
      </c>
      <c r="B30">
        <f t="shared" si="23"/>
        <v>3</v>
      </c>
      <c r="C30" t="e">
        <f t="shared" si="24"/>
        <v>#VALUE!</v>
      </c>
      <c r="D30">
        <f t="shared" si="25"/>
        <v>3</v>
      </c>
      <c r="E30">
        <f t="shared" si="26"/>
        <v>5</v>
      </c>
      <c r="F30" s="1">
        <f t="shared" si="27"/>
        <v>13</v>
      </c>
      <c r="G30" s="1">
        <f t="shared" si="28"/>
        <v>12</v>
      </c>
      <c r="H30" s="1" t="str">
        <f t="shared" si="29"/>
        <v>13:12</v>
      </c>
      <c r="I30" s="14">
        <f t="shared" si="30"/>
        <v>0</v>
      </c>
      <c r="J30" s="3">
        <f t="shared" si="31"/>
        <v>1</v>
      </c>
      <c r="K30" s="3">
        <f t="shared" si="5"/>
        <v>0</v>
      </c>
      <c r="L30" s="3">
        <f t="shared" si="32"/>
        <v>7</v>
      </c>
      <c r="M30" s="3">
        <f t="shared" si="6"/>
        <v>107</v>
      </c>
      <c r="N30" t="str">
        <f t="shared" si="38"/>
        <v/>
      </c>
      <c r="O30" s="14" t="str">
        <f t="shared" si="7"/>
        <v/>
      </c>
      <c r="P30" s="14" t="str">
        <f t="shared" si="8"/>
        <v/>
      </c>
      <c r="S30" t="str">
        <f t="shared" si="9"/>
        <v/>
      </c>
      <c r="T30" s="14">
        <f t="shared" si="10"/>
        <v>0</v>
      </c>
      <c r="AA30" s="14">
        <f t="shared" si="41"/>
        <v>1</v>
      </c>
      <c r="AB30" s="14">
        <f t="shared" si="42"/>
        <v>27</v>
      </c>
      <c r="AC30" s="14">
        <f t="shared" si="43"/>
        <v>127</v>
      </c>
      <c r="AD30" s="28">
        <f t="shared" si="12"/>
        <v>0</v>
      </c>
      <c r="AE30" s="5" t="str">
        <f t="shared" si="44"/>
        <v>Ruta 1/1D</v>
      </c>
      <c r="AF30" s="5" t="str">
        <f t="shared" si="45"/>
        <v>Casetas (urbanización Alameda)</v>
      </c>
      <c r="AG30" s="15" t="str">
        <f t="shared" si="0"/>
        <v>05:58</v>
      </c>
      <c r="AH30" s="15" t="str">
        <f t="shared" si="1"/>
        <v>13:58</v>
      </c>
      <c r="AI30" s="15"/>
      <c r="AJ30" s="15"/>
      <c r="AK30" s="5" t="str">
        <f t="shared" si="15"/>
        <v>Valle de Broto (esq. Gómez Avellaneda - marquesina Bus)</v>
      </c>
      <c r="AL30">
        <f t="shared" si="16"/>
        <v>0</v>
      </c>
      <c r="AM30" s="14" t="str">
        <f t="shared" si="17"/>
        <v>1</v>
      </c>
      <c r="AN30" s="14" t="str">
        <f t="shared" si="18"/>
        <v>1D</v>
      </c>
      <c r="AO30" s="14">
        <f t="shared" si="39"/>
        <v>27</v>
      </c>
      <c r="AP30" s="14">
        <f t="shared" si="40"/>
        <v>27</v>
      </c>
      <c r="AQ30" s="16">
        <f t="shared" si="20"/>
        <v>9</v>
      </c>
      <c r="AR30" s="16">
        <f t="shared" si="21"/>
        <v>5</v>
      </c>
      <c r="AS30" s="14">
        <f t="shared" si="22"/>
        <v>7</v>
      </c>
    </row>
    <row r="31" spans="1:45" x14ac:dyDescent="0.25">
      <c r="A31" t="s">
        <v>374</v>
      </c>
      <c r="B31" t="e">
        <f t="shared" si="23"/>
        <v>#VALUE!</v>
      </c>
      <c r="C31" t="e">
        <f t="shared" si="24"/>
        <v>#VALUE!</v>
      </c>
      <c r="D31" t="e">
        <f t="shared" si="25"/>
        <v>#VALUE!</v>
      </c>
      <c r="E31">
        <f t="shared" si="26"/>
        <v>52</v>
      </c>
      <c r="F31" s="1" t="str">
        <f t="shared" si="27"/>
        <v/>
      </c>
      <c r="G31" s="1" t="str">
        <f t="shared" si="28"/>
        <v/>
      </c>
      <c r="H31" s="1" t="str">
        <f t="shared" si="29"/>
        <v>:</v>
      </c>
      <c r="I31" s="14">
        <f t="shared" si="30"/>
        <v>0</v>
      </c>
      <c r="J31" s="3">
        <f t="shared" si="31"/>
        <v>1</v>
      </c>
      <c r="K31" s="3">
        <f t="shared" si="5"/>
        <v>0</v>
      </c>
      <c r="L31" s="3">
        <f t="shared" si="32"/>
        <v>7</v>
      </c>
      <c r="M31" s="3">
        <f t="shared" si="6"/>
        <v>107</v>
      </c>
      <c r="N31" t="str">
        <f t="shared" si="38"/>
        <v/>
      </c>
      <c r="O31" s="14" t="str">
        <f t="shared" si="7"/>
        <v/>
      </c>
      <c r="P31" s="14" t="str">
        <f t="shared" si="8"/>
        <v/>
      </c>
      <c r="S31" t="str">
        <f t="shared" si="9"/>
        <v/>
      </c>
      <c r="T31" s="14">
        <f t="shared" si="10"/>
        <v>0</v>
      </c>
      <c r="AA31" s="14">
        <f t="shared" si="41"/>
        <v>1</v>
      </c>
      <c r="AB31" s="14">
        <f t="shared" si="42"/>
        <v>28</v>
      </c>
      <c r="AC31" s="14">
        <f t="shared" si="43"/>
        <v>128</v>
      </c>
      <c r="AD31" s="28">
        <f t="shared" si="12"/>
        <v>0</v>
      </c>
      <c r="AE31" s="5" t="str">
        <f t="shared" si="44"/>
        <v>Ruta 1/1D</v>
      </c>
      <c r="AF31" s="5" t="str">
        <f t="shared" si="45"/>
        <v>Alagón - rotonda (marquesina Bus)</v>
      </c>
      <c r="AG31" s="15" t="str">
        <f t="shared" si="0"/>
        <v>06:03</v>
      </c>
      <c r="AH31" s="15" t="str">
        <f t="shared" si="1"/>
        <v>14:03</v>
      </c>
      <c r="AI31" s="15"/>
      <c r="AJ31" s="15"/>
      <c r="AK31" s="5" t="str">
        <f t="shared" si="15"/>
        <v>Plaza de Europa (esq. Pablo Gargallo - Pd. Bus)</v>
      </c>
      <c r="AL31">
        <f t="shared" si="16"/>
        <v>0</v>
      </c>
      <c r="AM31" s="14" t="str">
        <f t="shared" si="17"/>
        <v>1</v>
      </c>
      <c r="AN31" s="14" t="str">
        <f t="shared" si="18"/>
        <v>1D</v>
      </c>
      <c r="AO31" s="14">
        <f t="shared" si="39"/>
        <v>28</v>
      </c>
      <c r="AP31" s="14">
        <f t="shared" si="40"/>
        <v>28</v>
      </c>
      <c r="AQ31" s="16">
        <f t="shared" si="20"/>
        <v>9</v>
      </c>
      <c r="AR31" s="16">
        <f t="shared" si="21"/>
        <v>5</v>
      </c>
      <c r="AS31" s="14">
        <f t="shared" si="22"/>
        <v>7</v>
      </c>
    </row>
    <row r="32" spans="1:45" x14ac:dyDescent="0.25">
      <c r="A32" t="s">
        <v>375</v>
      </c>
      <c r="B32" t="e">
        <f t="shared" si="23"/>
        <v>#VALUE!</v>
      </c>
      <c r="C32" t="e">
        <f t="shared" si="24"/>
        <v>#VALUE!</v>
      </c>
      <c r="D32" t="e">
        <f t="shared" si="25"/>
        <v>#VALUE!</v>
      </c>
      <c r="E32">
        <f t="shared" si="26"/>
        <v>46</v>
      </c>
      <c r="F32" s="1" t="str">
        <f t="shared" si="27"/>
        <v/>
      </c>
      <c r="G32" s="1" t="str">
        <f t="shared" si="28"/>
        <v/>
      </c>
      <c r="H32" s="1" t="str">
        <f t="shared" si="29"/>
        <v>:</v>
      </c>
      <c r="I32" s="14">
        <f t="shared" si="30"/>
        <v>0</v>
      </c>
      <c r="J32" s="3">
        <f t="shared" si="31"/>
        <v>1</v>
      </c>
      <c r="K32" s="3">
        <f t="shared" si="5"/>
        <v>1</v>
      </c>
      <c r="L32" s="3">
        <f t="shared" si="32"/>
        <v>8</v>
      </c>
      <c r="M32" s="3">
        <f t="shared" si="6"/>
        <v>108</v>
      </c>
      <c r="N32" t="str">
        <f t="shared" si="38"/>
        <v>Avenida San José (esq. Privilegio de la Unión)</v>
      </c>
      <c r="O32" s="14" t="str">
        <f t="shared" si="7"/>
        <v>05:22</v>
      </c>
      <c r="P32" s="14" t="str">
        <f t="shared" si="8"/>
        <v>13:13</v>
      </c>
      <c r="S32" t="str">
        <f t="shared" si="9"/>
        <v>Avenida de Navarra, nº 183 (Pd. Bus)</v>
      </c>
      <c r="T32" s="14">
        <f t="shared" si="10"/>
        <v>0</v>
      </c>
      <c r="AA32" s="14">
        <f t="shared" si="41"/>
        <v>1</v>
      </c>
      <c r="AB32" s="14">
        <f t="shared" si="42"/>
        <v>29</v>
      </c>
      <c r="AC32" s="14">
        <f t="shared" si="43"/>
        <v>129</v>
      </c>
      <c r="AD32" s="28">
        <f t="shared" si="12"/>
        <v>0</v>
      </c>
      <c r="AE32" s="5" t="str">
        <f t="shared" si="44"/>
        <v>Ruta 1/1D</v>
      </c>
      <c r="AF32" s="5" t="str">
        <f t="shared" si="45"/>
        <v>Opel Planta en Figueruelas</v>
      </c>
      <c r="AG32" s="15" t="str">
        <f t="shared" si="0"/>
        <v>06:10</v>
      </c>
      <c r="AH32" s="15" t="str">
        <f t="shared" si="1"/>
        <v>14:10</v>
      </c>
      <c r="AI32" s="15"/>
      <c r="AJ32" s="15"/>
      <c r="AK32" s="5" t="str">
        <f t="shared" si="15"/>
        <v>Vía Hispanidad (esq. Gómez Laguna - Pd. Bus)</v>
      </c>
      <c r="AL32">
        <f t="shared" si="16"/>
        <v>0</v>
      </c>
      <c r="AM32" s="14" t="str">
        <f t="shared" si="17"/>
        <v>1</v>
      </c>
      <c r="AN32" s="14" t="str">
        <f t="shared" si="18"/>
        <v>1D</v>
      </c>
      <c r="AO32" s="14">
        <f t="shared" si="39"/>
        <v>29</v>
      </c>
      <c r="AP32" s="14">
        <f t="shared" si="40"/>
        <v>29</v>
      </c>
      <c r="AQ32" s="16">
        <f t="shared" si="20"/>
        <v>9</v>
      </c>
      <c r="AR32" s="16">
        <f t="shared" si="21"/>
        <v>5</v>
      </c>
      <c r="AS32" s="14">
        <f t="shared" si="22"/>
        <v>7</v>
      </c>
    </row>
    <row r="33" spans="1:45" x14ac:dyDescent="0.25">
      <c r="A33" t="s">
        <v>467</v>
      </c>
      <c r="B33">
        <f t="shared" si="23"/>
        <v>3</v>
      </c>
      <c r="C33" t="e">
        <f t="shared" si="24"/>
        <v>#VALUE!</v>
      </c>
      <c r="D33">
        <f t="shared" si="25"/>
        <v>3</v>
      </c>
      <c r="E33">
        <f t="shared" si="26"/>
        <v>5</v>
      </c>
      <c r="F33" s="1">
        <f t="shared" si="27"/>
        <v>5</v>
      </c>
      <c r="G33" s="1">
        <f t="shared" si="28"/>
        <v>22</v>
      </c>
      <c r="H33" s="1" t="str">
        <f t="shared" si="29"/>
        <v>05:22</v>
      </c>
      <c r="I33" s="14">
        <f t="shared" si="30"/>
        <v>0</v>
      </c>
      <c r="J33" s="3">
        <f t="shared" si="31"/>
        <v>1</v>
      </c>
      <c r="K33" s="3">
        <f t="shared" si="5"/>
        <v>0</v>
      </c>
      <c r="L33" s="3">
        <f t="shared" si="32"/>
        <v>8</v>
      </c>
      <c r="M33" s="3">
        <f t="shared" si="6"/>
        <v>108</v>
      </c>
      <c r="N33" t="str">
        <f t="shared" si="38"/>
        <v/>
      </c>
      <c r="O33" s="14" t="str">
        <f t="shared" si="7"/>
        <v/>
      </c>
      <c r="P33" s="14" t="str">
        <f t="shared" si="8"/>
        <v/>
      </c>
      <c r="S33" t="str">
        <f t="shared" si="9"/>
        <v/>
      </c>
      <c r="T33" s="14">
        <f t="shared" si="10"/>
        <v>0</v>
      </c>
      <c r="AA33" s="14">
        <f t="shared" si="41"/>
        <v>1</v>
      </c>
      <c r="AB33" s="14">
        <f t="shared" si="42"/>
        <v>30</v>
      </c>
      <c r="AC33" s="14">
        <f t="shared" si="43"/>
        <v>130</v>
      </c>
      <c r="AD33" s="28">
        <f t="shared" si="12"/>
        <v>1</v>
      </c>
      <c r="AE33" s="5" t="str">
        <f t="shared" si="44"/>
        <v>Ruta 1/1D</v>
      </c>
      <c r="AF33" s="5" t="str">
        <f t="shared" si="45"/>
        <v/>
      </c>
      <c r="AG33" s="15" t="str">
        <f t="shared" si="0"/>
        <v/>
      </c>
      <c r="AH33" s="15" t="str">
        <f t="shared" si="1"/>
        <v/>
      </c>
      <c r="AI33" s="15"/>
      <c r="AJ33" s="15"/>
      <c r="AK33" s="5" t="str">
        <f t="shared" si="15"/>
        <v>Vía Hispanidad (Gasolinera Casablanca - esq. C/ La Vía)</v>
      </c>
      <c r="AL33">
        <f t="shared" si="16"/>
        <v>0</v>
      </c>
      <c r="AM33" s="14" t="str">
        <f t="shared" si="17"/>
        <v>1</v>
      </c>
      <c r="AN33" s="14" t="str">
        <f t="shared" si="18"/>
        <v>1D</v>
      </c>
      <c r="AO33" s="14">
        <f t="shared" si="39"/>
        <v>30</v>
      </c>
      <c r="AP33" s="14">
        <f t="shared" si="40"/>
        <v>30</v>
      </c>
      <c r="AQ33" s="16">
        <f t="shared" si="20"/>
        <v>9</v>
      </c>
      <c r="AR33" s="16">
        <f t="shared" si="21"/>
        <v>5</v>
      </c>
      <c r="AS33" s="14">
        <f t="shared" si="22"/>
        <v>7</v>
      </c>
    </row>
    <row r="34" spans="1:45" x14ac:dyDescent="0.25">
      <c r="A34" t="s">
        <v>468</v>
      </c>
      <c r="B34">
        <f t="shared" si="23"/>
        <v>3</v>
      </c>
      <c r="C34" t="e">
        <f t="shared" si="24"/>
        <v>#VALUE!</v>
      </c>
      <c r="D34">
        <f t="shared" si="25"/>
        <v>3</v>
      </c>
      <c r="E34">
        <f t="shared" si="26"/>
        <v>5</v>
      </c>
      <c r="F34" s="1">
        <f t="shared" si="27"/>
        <v>13</v>
      </c>
      <c r="G34" s="1">
        <f t="shared" si="28"/>
        <v>13</v>
      </c>
      <c r="H34" s="1" t="str">
        <f t="shared" si="29"/>
        <v>13:13</v>
      </c>
      <c r="I34" s="14">
        <f t="shared" si="30"/>
        <v>0</v>
      </c>
      <c r="J34" s="3">
        <f t="shared" si="31"/>
        <v>1</v>
      </c>
      <c r="K34" s="3">
        <f t="shared" si="5"/>
        <v>0</v>
      </c>
      <c r="L34" s="3">
        <f t="shared" si="32"/>
        <v>8</v>
      </c>
      <c r="M34" s="3">
        <f t="shared" si="6"/>
        <v>108</v>
      </c>
      <c r="N34" t="str">
        <f t="shared" si="38"/>
        <v/>
      </c>
      <c r="O34" s="14" t="str">
        <f t="shared" si="7"/>
        <v/>
      </c>
      <c r="P34" s="14" t="str">
        <f t="shared" si="8"/>
        <v/>
      </c>
      <c r="S34" t="str">
        <f t="shared" si="9"/>
        <v/>
      </c>
      <c r="T34" s="14">
        <f t="shared" si="10"/>
        <v>0</v>
      </c>
      <c r="AA34" s="14">
        <f t="shared" si="41"/>
        <v>2</v>
      </c>
      <c r="AB34" s="14">
        <f t="shared" si="42"/>
        <v>0</v>
      </c>
      <c r="AC34" s="14">
        <f t="shared" si="43"/>
        <v>200</v>
      </c>
      <c r="AD34" s="28">
        <f t="shared" si="12"/>
        <v>0</v>
      </c>
      <c r="AE34" s="5" t="str">
        <f t="shared" si="44"/>
        <v>Ruta 1/3D</v>
      </c>
      <c r="AF34" s="5" t="str">
        <f t="shared" si="45"/>
        <v>Ruta 1/3D</v>
      </c>
      <c r="AG34" s="15" t="str">
        <f t="shared" ref="AG34:AG63" si="46">IFERROR(INDEX(O:O,MATCH($AC34,$M:$M,0)),"")</f>
        <v/>
      </c>
      <c r="AH34" s="15" t="str">
        <f t="shared" ref="AH34:AH63" si="47">IFERROR(INDEX(P:P,MATCH($AC34,$M:$M,0)),"")</f>
        <v/>
      </c>
      <c r="AI34" s="15"/>
      <c r="AJ34" s="15"/>
      <c r="AK34" s="5" t="str">
        <f t="shared" si="15"/>
        <v/>
      </c>
      <c r="AL34">
        <f t="shared" si="16"/>
        <v>1</v>
      </c>
      <c r="AM34" s="14" t="str">
        <f t="shared" si="17"/>
        <v>1</v>
      </c>
      <c r="AN34" s="14" t="str">
        <f t="shared" si="18"/>
        <v>3D</v>
      </c>
      <c r="AO34" s="14">
        <f t="shared" si="39"/>
        <v>0</v>
      </c>
      <c r="AP34" s="14">
        <f t="shared" si="40"/>
        <v>31</v>
      </c>
      <c r="AQ34" s="16">
        <f t="shared" si="20"/>
        <v>9</v>
      </c>
      <c r="AR34" s="16">
        <f t="shared" si="21"/>
        <v>5</v>
      </c>
      <c r="AS34" s="14">
        <f t="shared" si="22"/>
        <v>7</v>
      </c>
    </row>
    <row r="35" spans="1:45" x14ac:dyDescent="0.25">
      <c r="A35" t="s">
        <v>378</v>
      </c>
      <c r="B35" t="e">
        <f t="shared" si="23"/>
        <v>#VALUE!</v>
      </c>
      <c r="C35">
        <f t="shared" si="24"/>
        <v>19</v>
      </c>
      <c r="D35">
        <f t="shared" si="25"/>
        <v>19</v>
      </c>
      <c r="E35">
        <f t="shared" si="26"/>
        <v>36</v>
      </c>
      <c r="F35" s="1" t="str">
        <f t="shared" si="27"/>
        <v/>
      </c>
      <c r="G35" s="1" t="str">
        <f t="shared" si="28"/>
        <v/>
      </c>
      <c r="H35" s="1" t="str">
        <f t="shared" si="29"/>
        <v>:</v>
      </c>
      <c r="I35" s="14">
        <f t="shared" si="30"/>
        <v>0</v>
      </c>
      <c r="J35" s="3">
        <f t="shared" si="31"/>
        <v>1</v>
      </c>
      <c r="K35" s="3">
        <f t="shared" si="5"/>
        <v>0</v>
      </c>
      <c r="L35" s="3">
        <f t="shared" si="32"/>
        <v>8</v>
      </c>
      <c r="M35" s="3">
        <f t="shared" si="6"/>
        <v>108</v>
      </c>
      <c r="N35" t="str">
        <f t="shared" si="38"/>
        <v/>
      </c>
      <c r="O35" s="14" t="str">
        <f t="shared" si="7"/>
        <v/>
      </c>
      <c r="P35" s="14" t="str">
        <f t="shared" si="8"/>
        <v/>
      </c>
      <c r="S35" t="str">
        <f t="shared" si="9"/>
        <v/>
      </c>
      <c r="T35" s="14">
        <f t="shared" si="10"/>
        <v>0</v>
      </c>
      <c r="AA35" s="14">
        <f t="shared" si="41"/>
        <v>2</v>
      </c>
      <c r="AB35" s="14">
        <f t="shared" si="42"/>
        <v>1</v>
      </c>
      <c r="AC35" s="14">
        <f t="shared" si="43"/>
        <v>201</v>
      </c>
      <c r="AD35" s="28">
        <f t="shared" si="12"/>
        <v>0</v>
      </c>
      <c r="AE35" s="5" t="str">
        <f t="shared" si="44"/>
        <v>Ruta 1/3D</v>
      </c>
      <c r="AF35" s="5" t="str">
        <f t="shared" si="45"/>
        <v>Avd. Real Zaragoza (nº 29 - Pd. Bus)</v>
      </c>
      <c r="AG35" s="15" t="str">
        <f t="shared" si="46"/>
        <v>05:13</v>
      </c>
      <c r="AH35" s="15" t="str">
        <f t="shared" si="47"/>
        <v>13:10</v>
      </c>
      <c r="AI35" s="15"/>
      <c r="AJ35" s="15"/>
      <c r="AK35" s="5" t="str">
        <f t="shared" ref="AK35:AK63" si="48">IFERROR(INDEX(S:S,MATCH($AC35,$M:$M,0)),"")</f>
        <v>Opel Planta en Figueruelas</v>
      </c>
      <c r="AL35">
        <f t="shared" ref="AL35:AL63" si="49">IF(AE35=AF35,1,0)</f>
        <v>0</v>
      </c>
      <c r="AM35" s="14" t="str">
        <f t="shared" ref="AM35:AM79" si="50">MID($AE35,$AR35+1,$AQ35-$AS35-1)</f>
        <v>1</v>
      </c>
      <c r="AN35" s="14" t="str">
        <f t="shared" ref="AN35:AN79" si="51">MID($AE35,$AS35+1,$AQ35-$AS35)</f>
        <v>3D</v>
      </c>
      <c r="AO35" s="14">
        <f t="shared" si="39"/>
        <v>1</v>
      </c>
      <c r="AP35" s="14">
        <f t="shared" si="40"/>
        <v>32</v>
      </c>
      <c r="AQ35" s="16">
        <f t="shared" ref="AQ35:AQ63" si="52">LEN(AE35)</f>
        <v>9</v>
      </c>
      <c r="AR35" s="16">
        <f t="shared" ref="AR35:AR63" si="53">FIND(" ",AE35)</f>
        <v>5</v>
      </c>
      <c r="AS35" s="14">
        <f t="shared" ref="AS35:AS63" si="54">FIND("/",AE35)</f>
        <v>7</v>
      </c>
    </row>
    <row r="36" spans="1:45" x14ac:dyDescent="0.25">
      <c r="A36" t="s">
        <v>379</v>
      </c>
      <c r="B36" t="e">
        <f t="shared" si="23"/>
        <v>#VALUE!</v>
      </c>
      <c r="C36">
        <f t="shared" si="24"/>
        <v>17</v>
      </c>
      <c r="D36">
        <f t="shared" si="25"/>
        <v>17</v>
      </c>
      <c r="E36">
        <f t="shared" si="26"/>
        <v>22</v>
      </c>
      <c r="F36" s="1" t="str">
        <f t="shared" si="27"/>
        <v/>
      </c>
      <c r="G36" s="1" t="str">
        <f t="shared" si="28"/>
        <v/>
      </c>
      <c r="H36" s="1" t="str">
        <f t="shared" si="29"/>
        <v>:</v>
      </c>
      <c r="I36" s="14">
        <f t="shared" si="30"/>
        <v>0</v>
      </c>
      <c r="J36" s="3">
        <f t="shared" si="31"/>
        <v>1</v>
      </c>
      <c r="K36" s="3">
        <f t="shared" si="5"/>
        <v>1</v>
      </c>
      <c r="L36" s="3">
        <f t="shared" si="32"/>
        <v>9</v>
      </c>
      <c r="M36" s="3">
        <f t="shared" si="6"/>
        <v>109</v>
      </c>
      <c r="N36" t="str">
        <f t="shared" si="38"/>
        <v>Avenida San José, nº 7</v>
      </c>
      <c r="O36" s="14" t="str">
        <f t="shared" si="7"/>
        <v>05:23</v>
      </c>
      <c r="P36" s="14" t="str">
        <f t="shared" si="8"/>
        <v>13:14</v>
      </c>
      <c r="S36" t="str">
        <f t="shared" si="9"/>
        <v>Avenida de Navarra, nº 71 - (Pd. Bus)</v>
      </c>
      <c r="T36" s="14">
        <f t="shared" si="10"/>
        <v>0</v>
      </c>
      <c r="AA36" s="14">
        <f t="shared" si="41"/>
        <v>2</v>
      </c>
      <c r="AB36" s="14">
        <f t="shared" si="42"/>
        <v>2</v>
      </c>
      <c r="AC36" s="14">
        <f t="shared" si="43"/>
        <v>202</v>
      </c>
      <c r="AD36" s="28">
        <f t="shared" si="12"/>
        <v>0</v>
      </c>
      <c r="AE36" s="5" t="str">
        <f t="shared" si="44"/>
        <v>Ruta 1/3D</v>
      </c>
      <c r="AF36" s="5" t="str">
        <f t="shared" si="45"/>
        <v>Avd. Santa Isabel (plaza Serrano - Pd. Bus)</v>
      </c>
      <c r="AG36" s="15" t="str">
        <f t="shared" si="46"/>
        <v>05:14</v>
      </c>
      <c r="AH36" s="15" t="str">
        <f t="shared" si="47"/>
        <v>13:11</v>
      </c>
      <c r="AI36" s="15"/>
      <c r="AJ36" s="15"/>
      <c r="AK36" s="5" t="str">
        <f t="shared" si="48"/>
        <v>Luis Legaz (esq. Gómez Avellaneda)</v>
      </c>
      <c r="AL36">
        <f t="shared" si="49"/>
        <v>0</v>
      </c>
      <c r="AM36" s="14" t="str">
        <f t="shared" si="50"/>
        <v>1</v>
      </c>
      <c r="AN36" s="14" t="str">
        <f t="shared" si="51"/>
        <v>3D</v>
      </c>
      <c r="AO36" s="14">
        <f t="shared" si="39"/>
        <v>2</v>
      </c>
      <c r="AP36" s="14">
        <f t="shared" si="40"/>
        <v>33</v>
      </c>
      <c r="AQ36" s="16">
        <f t="shared" si="52"/>
        <v>9</v>
      </c>
      <c r="AR36" s="16">
        <f t="shared" si="53"/>
        <v>5</v>
      </c>
      <c r="AS36" s="14">
        <f t="shared" si="54"/>
        <v>7</v>
      </c>
    </row>
    <row r="37" spans="1:45" x14ac:dyDescent="0.25">
      <c r="A37" t="s">
        <v>469</v>
      </c>
      <c r="B37">
        <f t="shared" si="23"/>
        <v>3</v>
      </c>
      <c r="C37" t="e">
        <f t="shared" si="24"/>
        <v>#VALUE!</v>
      </c>
      <c r="D37">
        <f t="shared" si="25"/>
        <v>3</v>
      </c>
      <c r="E37">
        <f t="shared" si="26"/>
        <v>5</v>
      </c>
      <c r="F37" s="1">
        <f t="shared" si="27"/>
        <v>5</v>
      </c>
      <c r="G37" s="1">
        <f t="shared" si="28"/>
        <v>23</v>
      </c>
      <c r="H37" s="1" t="str">
        <f t="shared" si="29"/>
        <v>05:23</v>
      </c>
      <c r="I37" s="14">
        <f t="shared" si="30"/>
        <v>0</v>
      </c>
      <c r="J37" s="3">
        <f t="shared" si="31"/>
        <v>1</v>
      </c>
      <c r="K37" s="3">
        <f t="shared" si="5"/>
        <v>0</v>
      </c>
      <c r="L37" s="3">
        <f t="shared" si="32"/>
        <v>9</v>
      </c>
      <c r="M37" s="3">
        <f t="shared" si="6"/>
        <v>109</v>
      </c>
      <c r="N37" t="str">
        <f t="shared" si="38"/>
        <v/>
      </c>
      <c r="O37" s="14" t="str">
        <f t="shared" si="7"/>
        <v/>
      </c>
      <c r="P37" s="14" t="str">
        <f t="shared" si="8"/>
        <v/>
      </c>
      <c r="S37" t="str">
        <f t="shared" si="9"/>
        <v/>
      </c>
      <c r="T37" s="14">
        <f t="shared" si="10"/>
        <v>0</v>
      </c>
      <c r="AA37" s="14">
        <f t="shared" si="41"/>
        <v>2</v>
      </c>
      <c r="AB37" s="14">
        <f t="shared" si="42"/>
        <v>3</v>
      </c>
      <c r="AC37" s="14">
        <f t="shared" si="43"/>
        <v>203</v>
      </c>
      <c r="AD37" s="28">
        <f t="shared" si="12"/>
        <v>0</v>
      </c>
      <c r="AE37" s="5" t="str">
        <f t="shared" si="44"/>
        <v>Ruta 1/3D</v>
      </c>
      <c r="AF37" s="5" t="str">
        <f t="shared" si="45"/>
        <v>Avd. Santa Isabel (esq. Avd. Industria - Gasolinera/Pd. Bus)</v>
      </c>
      <c r="AG37" s="15" t="str">
        <f t="shared" si="46"/>
        <v>05:16</v>
      </c>
      <c r="AH37" s="15" t="str">
        <f t="shared" si="47"/>
        <v>13:13</v>
      </c>
      <c r="AI37" s="15"/>
      <c r="AJ37" s="15"/>
      <c r="AK37" s="5" t="str">
        <f t="shared" si="48"/>
        <v>Gómez Avellaneda (esq. Saiz de otero - Pd. Bus)</v>
      </c>
      <c r="AL37">
        <f t="shared" si="49"/>
        <v>0</v>
      </c>
      <c r="AM37" s="14" t="str">
        <f t="shared" si="50"/>
        <v>1</v>
      </c>
      <c r="AN37" s="14" t="str">
        <f t="shared" si="51"/>
        <v>3D</v>
      </c>
      <c r="AO37" s="14">
        <f t="shared" si="39"/>
        <v>3</v>
      </c>
      <c r="AP37" s="14">
        <f t="shared" si="40"/>
        <v>34</v>
      </c>
      <c r="AQ37" s="16">
        <f t="shared" si="52"/>
        <v>9</v>
      </c>
      <c r="AR37" s="16">
        <f t="shared" si="53"/>
        <v>5</v>
      </c>
      <c r="AS37" s="14">
        <f t="shared" si="54"/>
        <v>7</v>
      </c>
    </row>
    <row r="38" spans="1:45" x14ac:dyDescent="0.25">
      <c r="A38" t="s">
        <v>470</v>
      </c>
      <c r="B38">
        <f t="shared" si="23"/>
        <v>3</v>
      </c>
      <c r="C38" t="e">
        <f t="shared" si="24"/>
        <v>#VALUE!</v>
      </c>
      <c r="D38">
        <f t="shared" si="25"/>
        <v>3</v>
      </c>
      <c r="E38">
        <f t="shared" si="26"/>
        <v>5</v>
      </c>
      <c r="F38" s="1">
        <f t="shared" si="27"/>
        <v>13</v>
      </c>
      <c r="G38" s="1">
        <f t="shared" si="28"/>
        <v>14</v>
      </c>
      <c r="H38" s="1" t="str">
        <f t="shared" si="29"/>
        <v>13:14</v>
      </c>
      <c r="I38" s="14">
        <f t="shared" si="30"/>
        <v>0</v>
      </c>
      <c r="J38" s="3">
        <f t="shared" si="31"/>
        <v>1</v>
      </c>
      <c r="K38" s="3">
        <f t="shared" si="5"/>
        <v>0</v>
      </c>
      <c r="L38" s="3">
        <f t="shared" si="32"/>
        <v>9</v>
      </c>
      <c r="M38" s="3">
        <f t="shared" si="6"/>
        <v>109</v>
      </c>
      <c r="N38" t="str">
        <f t="shared" si="38"/>
        <v/>
      </c>
      <c r="O38" s="14" t="str">
        <f t="shared" si="7"/>
        <v/>
      </c>
      <c r="P38" s="14" t="str">
        <f t="shared" si="8"/>
        <v/>
      </c>
      <c r="S38" t="str">
        <f t="shared" si="9"/>
        <v/>
      </c>
      <c r="T38" s="14">
        <f t="shared" si="10"/>
        <v>0</v>
      </c>
      <c r="AA38" s="14">
        <f t="shared" si="41"/>
        <v>2</v>
      </c>
      <c r="AB38" s="14">
        <f t="shared" si="42"/>
        <v>4</v>
      </c>
      <c r="AC38" s="14">
        <f t="shared" si="43"/>
        <v>204</v>
      </c>
      <c r="AD38" s="28">
        <f t="shared" si="12"/>
        <v>0</v>
      </c>
      <c r="AE38" s="5" t="str">
        <f t="shared" si="44"/>
        <v>Ruta 1/3D</v>
      </c>
      <c r="AF38" s="5" t="str">
        <f t="shared" si="45"/>
        <v>Avd. Cataluña (CAF - Pd. Bus)</v>
      </c>
      <c r="AG38" s="15" t="str">
        <f t="shared" si="46"/>
        <v>05:18</v>
      </c>
      <c r="AH38" s="15" t="str">
        <f t="shared" si="47"/>
        <v>13:15</v>
      </c>
      <c r="AI38" s="15"/>
      <c r="AJ38" s="15"/>
      <c r="AK38" s="5" t="str">
        <f t="shared" si="48"/>
        <v>Gómez Avellaneda, nº 23 (Pd. Bus)</v>
      </c>
      <c r="AL38">
        <f t="shared" si="49"/>
        <v>0</v>
      </c>
      <c r="AM38" s="14" t="str">
        <f t="shared" si="50"/>
        <v>1</v>
      </c>
      <c r="AN38" s="14" t="str">
        <f t="shared" si="51"/>
        <v>3D</v>
      </c>
      <c r="AO38" s="14">
        <f t="shared" si="39"/>
        <v>4</v>
      </c>
      <c r="AP38" s="14">
        <f t="shared" si="40"/>
        <v>35</v>
      </c>
      <c r="AQ38" s="16">
        <f t="shared" si="52"/>
        <v>9</v>
      </c>
      <c r="AR38" s="16">
        <f t="shared" si="53"/>
        <v>5</v>
      </c>
      <c r="AS38" s="14">
        <f t="shared" si="54"/>
        <v>7</v>
      </c>
    </row>
    <row r="39" spans="1:45" x14ac:dyDescent="0.25">
      <c r="A39" t="s">
        <v>384</v>
      </c>
      <c r="B39" t="e">
        <f t="shared" si="23"/>
        <v>#VALUE!</v>
      </c>
      <c r="C39">
        <f t="shared" si="24"/>
        <v>19</v>
      </c>
      <c r="D39">
        <f t="shared" si="25"/>
        <v>19</v>
      </c>
      <c r="E39">
        <f t="shared" si="26"/>
        <v>37</v>
      </c>
      <c r="F39" s="1" t="str">
        <f t="shared" si="27"/>
        <v/>
      </c>
      <c r="G39" s="1" t="str">
        <f t="shared" si="28"/>
        <v/>
      </c>
      <c r="H39" s="1" t="str">
        <f t="shared" si="29"/>
        <v>:</v>
      </c>
      <c r="I39" s="14">
        <f t="shared" si="30"/>
        <v>0</v>
      </c>
      <c r="J39" s="3">
        <f t="shared" si="31"/>
        <v>1</v>
      </c>
      <c r="K39" s="3">
        <f t="shared" si="5"/>
        <v>0</v>
      </c>
      <c r="L39" s="3">
        <f t="shared" si="32"/>
        <v>9</v>
      </c>
      <c r="M39" s="3">
        <f t="shared" si="6"/>
        <v>109</v>
      </c>
      <c r="N39" t="str">
        <f t="shared" si="38"/>
        <v/>
      </c>
      <c r="O39" s="14" t="str">
        <f t="shared" si="7"/>
        <v/>
      </c>
      <c r="P39" s="14" t="str">
        <f t="shared" si="8"/>
        <v/>
      </c>
      <c r="S39" t="str">
        <f t="shared" si="9"/>
        <v/>
      </c>
      <c r="T39" s="14">
        <f t="shared" si="10"/>
        <v>0</v>
      </c>
      <c r="AA39" s="14">
        <f t="shared" si="41"/>
        <v>2</v>
      </c>
      <c r="AB39" s="14">
        <f t="shared" si="42"/>
        <v>5</v>
      </c>
      <c r="AC39" s="14">
        <f t="shared" si="43"/>
        <v>205</v>
      </c>
      <c r="AD39" s="28">
        <f t="shared" si="12"/>
        <v>0</v>
      </c>
      <c r="AE39" s="5" t="str">
        <f t="shared" si="44"/>
        <v>Ruta 1/3D</v>
      </c>
      <c r="AF39" s="5" t="str">
        <f t="shared" si="45"/>
        <v>Avd. Cataluña, nº 189 (Los Charros)</v>
      </c>
      <c r="AG39" s="15" t="str">
        <f t="shared" si="46"/>
        <v>05:20</v>
      </c>
      <c r="AH39" s="15" t="str">
        <f t="shared" si="47"/>
        <v>13:17</v>
      </c>
      <c r="AI39" s="15"/>
      <c r="AJ39" s="15"/>
      <c r="AK39" s="5" t="str">
        <f t="shared" si="48"/>
        <v>Salvador Allende (esq. Valle de Broto)</v>
      </c>
      <c r="AL39">
        <f t="shared" si="49"/>
        <v>0</v>
      </c>
      <c r="AM39" s="14" t="str">
        <f t="shared" si="50"/>
        <v>1</v>
      </c>
      <c r="AN39" s="14" t="str">
        <f t="shared" si="51"/>
        <v>3D</v>
      </c>
      <c r="AO39" s="14">
        <f t="shared" si="39"/>
        <v>5</v>
      </c>
      <c r="AP39" s="14">
        <f t="shared" si="40"/>
        <v>36</v>
      </c>
      <c r="AQ39" s="16">
        <f t="shared" si="52"/>
        <v>9</v>
      </c>
      <c r="AR39" s="16">
        <f t="shared" si="53"/>
        <v>5</v>
      </c>
      <c r="AS39" s="14">
        <f t="shared" si="54"/>
        <v>7</v>
      </c>
    </row>
    <row r="40" spans="1:45" x14ac:dyDescent="0.25">
      <c r="A40" t="s">
        <v>385</v>
      </c>
      <c r="B40" t="e">
        <f t="shared" si="23"/>
        <v>#VALUE!</v>
      </c>
      <c r="C40">
        <f t="shared" si="24"/>
        <v>18</v>
      </c>
      <c r="D40">
        <f t="shared" si="25"/>
        <v>18</v>
      </c>
      <c r="E40">
        <f t="shared" si="26"/>
        <v>23</v>
      </c>
      <c r="F40" s="1" t="str">
        <f t="shared" si="27"/>
        <v/>
      </c>
      <c r="G40" s="1" t="str">
        <f t="shared" si="28"/>
        <v/>
      </c>
      <c r="H40" s="1" t="str">
        <f t="shared" si="29"/>
        <v>:</v>
      </c>
      <c r="I40" s="14">
        <f t="shared" si="30"/>
        <v>0</v>
      </c>
      <c r="J40" s="3">
        <f t="shared" si="31"/>
        <v>1</v>
      </c>
      <c r="K40" s="3">
        <f t="shared" si="5"/>
        <v>1</v>
      </c>
      <c r="L40" s="3">
        <f t="shared" si="32"/>
        <v>10</v>
      </c>
      <c r="M40" s="3">
        <f t="shared" si="6"/>
        <v>110</v>
      </c>
      <c r="N40" t="str">
        <f t="shared" si="38"/>
        <v>Camino Las Torres, nº 3</v>
      </c>
      <c r="O40" s="14" t="str">
        <f t="shared" si="7"/>
        <v>05:24</v>
      </c>
      <c r="P40" s="14" t="str">
        <f t="shared" si="8"/>
        <v>13:15</v>
      </c>
      <c r="S40" t="str">
        <f t="shared" si="9"/>
        <v>C/ Franco y López (esquina Duquesa Villahermosa)</v>
      </c>
      <c r="T40" s="14">
        <f t="shared" si="10"/>
        <v>0</v>
      </c>
      <c r="AA40" s="14">
        <f t="shared" si="41"/>
        <v>2</v>
      </c>
      <c r="AB40" s="14">
        <f t="shared" si="42"/>
        <v>6</v>
      </c>
      <c r="AC40" s="14">
        <f t="shared" si="43"/>
        <v>206</v>
      </c>
      <c r="AD40" s="28">
        <f t="shared" si="12"/>
        <v>0</v>
      </c>
      <c r="AE40" s="5" t="str">
        <f t="shared" si="44"/>
        <v>Ruta 1/3D</v>
      </c>
      <c r="AF40" s="5" t="str">
        <f t="shared" si="45"/>
        <v>Avd. Cataluña (frente Felisa Galé)</v>
      </c>
      <c r="AG40" s="15" t="str">
        <f t="shared" si="46"/>
        <v>05:22</v>
      </c>
      <c r="AH40" s="15" t="str">
        <f t="shared" si="47"/>
        <v>13:19</v>
      </c>
      <c r="AI40" s="15"/>
      <c r="AJ40" s="15"/>
      <c r="AK40" s="5" t="str">
        <f t="shared" si="48"/>
        <v>Salvador Allende (frente nº 67 - Pd. Bus)</v>
      </c>
      <c r="AL40">
        <f t="shared" si="49"/>
        <v>0</v>
      </c>
      <c r="AM40" s="14" t="str">
        <f t="shared" si="50"/>
        <v>1</v>
      </c>
      <c r="AN40" s="14" t="str">
        <f t="shared" si="51"/>
        <v>3D</v>
      </c>
      <c r="AO40" s="14">
        <f t="shared" si="39"/>
        <v>6</v>
      </c>
      <c r="AP40" s="14">
        <f t="shared" si="40"/>
        <v>37</v>
      </c>
      <c r="AQ40" s="16">
        <f t="shared" si="52"/>
        <v>9</v>
      </c>
      <c r="AR40" s="16">
        <f t="shared" si="53"/>
        <v>5</v>
      </c>
      <c r="AS40" s="14">
        <f t="shared" si="54"/>
        <v>7</v>
      </c>
    </row>
    <row r="41" spans="1:45" x14ac:dyDescent="0.25">
      <c r="A41" t="s">
        <v>471</v>
      </c>
      <c r="B41">
        <f t="shared" si="23"/>
        <v>3</v>
      </c>
      <c r="C41" t="e">
        <f t="shared" si="24"/>
        <v>#VALUE!</v>
      </c>
      <c r="D41">
        <f t="shared" si="25"/>
        <v>3</v>
      </c>
      <c r="E41">
        <f t="shared" si="26"/>
        <v>5</v>
      </c>
      <c r="F41" s="1">
        <f t="shared" si="27"/>
        <v>5</v>
      </c>
      <c r="G41" s="1">
        <f t="shared" si="28"/>
        <v>24</v>
      </c>
      <c r="H41" s="1" t="str">
        <f t="shared" si="29"/>
        <v>05:24</v>
      </c>
      <c r="I41" s="14">
        <f t="shared" si="30"/>
        <v>0</v>
      </c>
      <c r="J41" s="3">
        <f t="shared" si="31"/>
        <v>1</v>
      </c>
      <c r="K41" s="3">
        <f t="shared" si="5"/>
        <v>0</v>
      </c>
      <c r="L41" s="3">
        <f t="shared" si="32"/>
        <v>10</v>
      </c>
      <c r="M41" s="3">
        <f t="shared" si="6"/>
        <v>110</v>
      </c>
      <c r="N41" t="str">
        <f t="shared" si="38"/>
        <v/>
      </c>
      <c r="O41" s="14" t="str">
        <f t="shared" si="7"/>
        <v/>
      </c>
      <c r="P41" s="14" t="str">
        <f t="shared" si="8"/>
        <v/>
      </c>
      <c r="S41" t="str">
        <f t="shared" si="9"/>
        <v/>
      </c>
      <c r="T41" s="14">
        <f t="shared" si="10"/>
        <v>0</v>
      </c>
      <c r="AA41" s="14">
        <f t="shared" si="41"/>
        <v>2</v>
      </c>
      <c r="AB41" s="14">
        <f t="shared" si="42"/>
        <v>7</v>
      </c>
      <c r="AC41" s="14">
        <f t="shared" si="43"/>
        <v>207</v>
      </c>
      <c r="AD41" s="28">
        <f t="shared" si="12"/>
        <v>0</v>
      </c>
      <c r="AE41" s="5" t="str">
        <f t="shared" si="44"/>
        <v>Ruta 1/3D</v>
      </c>
      <c r="AF41" s="5" t="str">
        <f t="shared" si="45"/>
        <v>Marqués de la Cadena, (frente nº 57 Pd. Bus CAN)</v>
      </c>
      <c r="AG41" s="15" t="str">
        <f t="shared" si="46"/>
        <v>05:23</v>
      </c>
      <c r="AH41" s="15" t="str">
        <f t="shared" si="47"/>
        <v>13:21</v>
      </c>
      <c r="AI41" s="15"/>
      <c r="AJ41" s="15"/>
      <c r="AK41" s="5" t="str">
        <f t="shared" si="48"/>
        <v>San Juan de la Peña (esq. Alcalde Caballero)</v>
      </c>
      <c r="AL41">
        <f t="shared" si="49"/>
        <v>0</v>
      </c>
      <c r="AM41" s="14" t="str">
        <f t="shared" si="50"/>
        <v>1</v>
      </c>
      <c r="AN41" s="14" t="str">
        <f t="shared" si="51"/>
        <v>3D</v>
      </c>
      <c r="AO41" s="14">
        <f t="shared" si="39"/>
        <v>7</v>
      </c>
      <c r="AP41" s="14">
        <f t="shared" si="40"/>
        <v>38</v>
      </c>
      <c r="AQ41" s="16">
        <f t="shared" si="52"/>
        <v>9</v>
      </c>
      <c r="AR41" s="16">
        <f t="shared" si="53"/>
        <v>5</v>
      </c>
      <c r="AS41" s="14">
        <f t="shared" si="54"/>
        <v>7</v>
      </c>
    </row>
    <row r="42" spans="1:45" x14ac:dyDescent="0.25">
      <c r="A42" t="s">
        <v>232</v>
      </c>
      <c r="B42">
        <f t="shared" si="23"/>
        <v>3</v>
      </c>
      <c r="C42" t="e">
        <f t="shared" si="24"/>
        <v>#VALUE!</v>
      </c>
      <c r="D42">
        <f t="shared" si="25"/>
        <v>3</v>
      </c>
      <c r="E42">
        <f t="shared" si="26"/>
        <v>5</v>
      </c>
      <c r="F42" s="1">
        <f t="shared" si="27"/>
        <v>13</v>
      </c>
      <c r="G42" s="1">
        <f t="shared" si="28"/>
        <v>15</v>
      </c>
      <c r="H42" s="1" t="str">
        <f t="shared" si="29"/>
        <v>13:15</v>
      </c>
      <c r="I42" s="14">
        <f t="shared" si="30"/>
        <v>0</v>
      </c>
      <c r="J42" s="3">
        <f t="shared" si="31"/>
        <v>1</v>
      </c>
      <c r="K42" s="3">
        <f t="shared" si="5"/>
        <v>0</v>
      </c>
      <c r="L42" s="3">
        <f t="shared" si="32"/>
        <v>10</v>
      </c>
      <c r="M42" s="3">
        <f t="shared" si="6"/>
        <v>110</v>
      </c>
      <c r="N42" t="str">
        <f t="shared" si="38"/>
        <v/>
      </c>
      <c r="O42" s="14" t="str">
        <f t="shared" si="7"/>
        <v/>
      </c>
      <c r="P42" s="14" t="str">
        <f t="shared" si="8"/>
        <v/>
      </c>
      <c r="S42" t="str">
        <f t="shared" si="9"/>
        <v/>
      </c>
      <c r="T42" s="14">
        <f t="shared" si="10"/>
        <v>0</v>
      </c>
      <c r="AA42" s="14">
        <f t="shared" si="41"/>
        <v>2</v>
      </c>
      <c r="AB42" s="14">
        <f t="shared" si="42"/>
        <v>8</v>
      </c>
      <c r="AC42" s="14">
        <f t="shared" si="43"/>
        <v>208</v>
      </c>
      <c r="AD42" s="28">
        <f t="shared" si="12"/>
        <v>0</v>
      </c>
      <c r="AE42" s="5" t="str">
        <f t="shared" si="44"/>
        <v>Ruta 1/3D</v>
      </c>
      <c r="AF42" s="5" t="str">
        <f t="shared" si="45"/>
        <v>San Juan de la Peña ( Pd. Bus - Hierros alfonso)</v>
      </c>
      <c r="AG42" s="15" t="str">
        <f t="shared" si="46"/>
        <v>05:24</v>
      </c>
      <c r="AH42" s="15" t="str">
        <f t="shared" si="47"/>
        <v>13:22</v>
      </c>
      <c r="AI42" s="15"/>
      <c r="AJ42" s="15"/>
      <c r="AK42" s="5" t="str">
        <f t="shared" si="48"/>
        <v>San Juan de la Peña (frente Hierros Alfonso)</v>
      </c>
      <c r="AL42">
        <f t="shared" si="49"/>
        <v>0</v>
      </c>
      <c r="AM42" s="14" t="str">
        <f t="shared" si="50"/>
        <v>1</v>
      </c>
      <c r="AN42" s="14" t="str">
        <f t="shared" si="51"/>
        <v>3D</v>
      </c>
      <c r="AO42" s="14">
        <f t="shared" si="39"/>
        <v>8</v>
      </c>
      <c r="AP42" s="14">
        <f t="shared" si="40"/>
        <v>39</v>
      </c>
      <c r="AQ42" s="16">
        <f t="shared" si="52"/>
        <v>9</v>
      </c>
      <c r="AR42" s="16">
        <f t="shared" si="53"/>
        <v>5</v>
      </c>
      <c r="AS42" s="14">
        <f t="shared" si="54"/>
        <v>7</v>
      </c>
    </row>
    <row r="43" spans="1:45" x14ac:dyDescent="0.25">
      <c r="A43" t="s">
        <v>389</v>
      </c>
      <c r="B43" t="e">
        <f t="shared" si="23"/>
        <v>#VALUE!</v>
      </c>
      <c r="C43" t="e">
        <f t="shared" si="24"/>
        <v>#VALUE!</v>
      </c>
      <c r="D43" t="e">
        <f t="shared" si="25"/>
        <v>#VALUE!</v>
      </c>
      <c r="E43">
        <f t="shared" si="26"/>
        <v>48</v>
      </c>
      <c r="F43" s="1" t="str">
        <f t="shared" si="27"/>
        <v/>
      </c>
      <c r="G43" s="1" t="str">
        <f t="shared" si="28"/>
        <v/>
      </c>
      <c r="H43" s="1" t="str">
        <f t="shared" si="29"/>
        <v>:</v>
      </c>
      <c r="I43" s="14">
        <f t="shared" si="30"/>
        <v>0</v>
      </c>
      <c r="J43" s="3">
        <f t="shared" si="31"/>
        <v>1</v>
      </c>
      <c r="K43" s="3">
        <f t="shared" si="5"/>
        <v>0</v>
      </c>
      <c r="L43" s="3">
        <f t="shared" si="32"/>
        <v>10</v>
      </c>
      <c r="M43" s="3">
        <f t="shared" si="6"/>
        <v>110</v>
      </c>
      <c r="N43" t="str">
        <f t="shared" si="38"/>
        <v/>
      </c>
      <c r="O43" s="14" t="str">
        <f t="shared" si="7"/>
        <v/>
      </c>
      <c r="P43" s="14" t="str">
        <f t="shared" si="8"/>
        <v/>
      </c>
      <c r="S43" t="str">
        <f t="shared" si="9"/>
        <v/>
      </c>
      <c r="T43" s="14">
        <f t="shared" si="10"/>
        <v>0</v>
      </c>
      <c r="AA43" s="14">
        <f t="shared" si="41"/>
        <v>2</v>
      </c>
      <c r="AB43" s="14">
        <f t="shared" si="42"/>
        <v>9</v>
      </c>
      <c r="AC43" s="14">
        <f t="shared" si="43"/>
        <v>209</v>
      </c>
      <c r="AD43" s="28">
        <f t="shared" si="12"/>
        <v>0</v>
      </c>
      <c r="AE43" s="5" t="str">
        <f t="shared" si="44"/>
        <v>Ruta 1/3D</v>
      </c>
      <c r="AF43" s="5" t="str">
        <f t="shared" si="45"/>
        <v>San Juan de la Peña, nº 182 ( Pd. Bus)</v>
      </c>
      <c r="AG43" s="15" t="str">
        <f t="shared" si="46"/>
        <v>05:25</v>
      </c>
      <c r="AH43" s="15" t="str">
        <f t="shared" si="47"/>
        <v>13:23</v>
      </c>
      <c r="AI43" s="15"/>
      <c r="AJ43" s="15"/>
      <c r="AK43" s="5" t="str">
        <f t="shared" si="48"/>
        <v>Marqués de la Cadena (Plaza Mozart - Pd. Bus)</v>
      </c>
      <c r="AL43">
        <f t="shared" si="49"/>
        <v>0</v>
      </c>
      <c r="AM43" s="14" t="str">
        <f t="shared" si="50"/>
        <v>1</v>
      </c>
      <c r="AN43" s="14" t="str">
        <f t="shared" si="51"/>
        <v>3D</v>
      </c>
      <c r="AO43" s="14">
        <f t="shared" si="39"/>
        <v>9</v>
      </c>
      <c r="AP43" s="14">
        <f t="shared" si="40"/>
        <v>40</v>
      </c>
      <c r="AQ43" s="16">
        <f t="shared" si="52"/>
        <v>9</v>
      </c>
      <c r="AR43" s="16">
        <f t="shared" si="53"/>
        <v>5</v>
      </c>
      <c r="AS43" s="14">
        <f t="shared" si="54"/>
        <v>7</v>
      </c>
    </row>
    <row r="44" spans="1:45" x14ac:dyDescent="0.25">
      <c r="A44" t="s">
        <v>390</v>
      </c>
      <c r="B44" t="e">
        <f t="shared" si="23"/>
        <v>#VALUE!</v>
      </c>
      <c r="C44" t="e">
        <f t="shared" si="24"/>
        <v>#VALUE!</v>
      </c>
      <c r="D44" t="e">
        <f t="shared" si="25"/>
        <v>#VALUE!</v>
      </c>
      <c r="E44">
        <f t="shared" si="26"/>
        <v>46</v>
      </c>
      <c r="F44" s="1" t="str">
        <f t="shared" si="27"/>
        <v/>
      </c>
      <c r="G44" s="1" t="str">
        <f t="shared" si="28"/>
        <v/>
      </c>
      <c r="H44" s="1" t="str">
        <f t="shared" si="29"/>
        <v>:</v>
      </c>
      <c r="I44" s="14">
        <f t="shared" si="30"/>
        <v>0</v>
      </c>
      <c r="J44" s="3">
        <f t="shared" si="31"/>
        <v>1</v>
      </c>
      <c r="K44" s="3">
        <f t="shared" si="5"/>
        <v>1</v>
      </c>
      <c r="L44" s="3">
        <f t="shared" si="32"/>
        <v>11</v>
      </c>
      <c r="M44" s="3">
        <f t="shared" si="6"/>
        <v>111</v>
      </c>
      <c r="N44" t="str">
        <f t="shared" si="38"/>
        <v>Camino Las Torres (frente Gasolinera - Pd Bus)</v>
      </c>
      <c r="O44" s="14" t="str">
        <f t="shared" si="7"/>
        <v>05:25</v>
      </c>
      <c r="P44" s="14" t="str">
        <f t="shared" si="8"/>
        <v>13:16</v>
      </c>
      <c r="S44" t="str">
        <f t="shared" si="9"/>
        <v>C/ Corona de Aragón, nº 51</v>
      </c>
      <c r="T44" s="14">
        <f t="shared" si="10"/>
        <v>0</v>
      </c>
      <c r="AA44" s="14">
        <f t="shared" si="41"/>
        <v>2</v>
      </c>
      <c r="AB44" s="14">
        <f t="shared" si="42"/>
        <v>10</v>
      </c>
      <c r="AC44" s="14">
        <f t="shared" si="43"/>
        <v>210</v>
      </c>
      <c r="AD44" s="28">
        <f t="shared" si="12"/>
        <v>0</v>
      </c>
      <c r="AE44" s="5" t="str">
        <f t="shared" si="44"/>
        <v>Ruta 1/3D</v>
      </c>
      <c r="AF44" s="5" t="str">
        <f t="shared" si="45"/>
        <v>Salvador Allende, nº 67 ( Pd. Bus)</v>
      </c>
      <c r="AG44" s="15" t="str">
        <f t="shared" si="46"/>
        <v>05:26</v>
      </c>
      <c r="AH44" s="15" t="str">
        <f t="shared" si="47"/>
        <v>13:24</v>
      </c>
      <c r="AI44" s="15"/>
      <c r="AJ44" s="15"/>
      <c r="AK44" s="5" t="str">
        <f t="shared" si="48"/>
        <v>Avd. Cataluña (esq. Felisa Galé)</v>
      </c>
      <c r="AL44">
        <f t="shared" si="49"/>
        <v>0</v>
      </c>
      <c r="AM44" s="14" t="str">
        <f t="shared" si="50"/>
        <v>1</v>
      </c>
      <c r="AN44" s="14" t="str">
        <f t="shared" si="51"/>
        <v>3D</v>
      </c>
      <c r="AO44" s="14">
        <f t="shared" si="39"/>
        <v>10</v>
      </c>
      <c r="AP44" s="14">
        <f t="shared" si="40"/>
        <v>41</v>
      </c>
      <c r="AQ44" s="16">
        <f t="shared" si="52"/>
        <v>9</v>
      </c>
      <c r="AR44" s="16">
        <f t="shared" si="53"/>
        <v>5</v>
      </c>
      <c r="AS44" s="14">
        <f t="shared" si="54"/>
        <v>7</v>
      </c>
    </row>
    <row r="45" spans="1:45" x14ac:dyDescent="0.25">
      <c r="A45" t="s">
        <v>472</v>
      </c>
      <c r="B45">
        <f t="shared" si="23"/>
        <v>3</v>
      </c>
      <c r="C45" t="e">
        <f t="shared" si="24"/>
        <v>#VALUE!</v>
      </c>
      <c r="D45">
        <f t="shared" si="25"/>
        <v>3</v>
      </c>
      <c r="E45">
        <f t="shared" si="26"/>
        <v>5</v>
      </c>
      <c r="F45" s="1">
        <f t="shared" si="27"/>
        <v>5</v>
      </c>
      <c r="G45" s="1">
        <f t="shared" si="28"/>
        <v>25</v>
      </c>
      <c r="H45" s="1" t="str">
        <f t="shared" si="29"/>
        <v>05:25</v>
      </c>
      <c r="I45" s="14">
        <f t="shared" si="30"/>
        <v>0</v>
      </c>
      <c r="J45" s="3">
        <f t="shared" si="31"/>
        <v>1</v>
      </c>
      <c r="K45" s="3">
        <f t="shared" si="5"/>
        <v>0</v>
      </c>
      <c r="L45" s="3">
        <f t="shared" si="32"/>
        <v>11</v>
      </c>
      <c r="M45" s="3">
        <f t="shared" si="6"/>
        <v>111</v>
      </c>
      <c r="N45" t="str">
        <f t="shared" si="38"/>
        <v/>
      </c>
      <c r="O45" s="14" t="str">
        <f t="shared" si="7"/>
        <v/>
      </c>
      <c r="P45" s="14" t="str">
        <f t="shared" si="8"/>
        <v/>
      </c>
      <c r="S45" t="str">
        <f t="shared" si="9"/>
        <v/>
      </c>
      <c r="T45" s="14">
        <f t="shared" si="10"/>
        <v>0</v>
      </c>
      <c r="AA45" s="14">
        <f t="shared" si="41"/>
        <v>2</v>
      </c>
      <c r="AB45" s="14">
        <f t="shared" si="42"/>
        <v>11</v>
      </c>
      <c r="AC45" s="14">
        <f t="shared" si="43"/>
        <v>211</v>
      </c>
      <c r="AD45" s="28">
        <f t="shared" si="12"/>
        <v>0</v>
      </c>
      <c r="AE45" s="5" t="str">
        <f t="shared" si="44"/>
        <v>Ruta 1/3D</v>
      </c>
      <c r="AF45" s="5" t="str">
        <f t="shared" si="45"/>
        <v>Salvador Allende (esq. Valle de Broto - Pd. Bus)</v>
      </c>
      <c r="AG45" s="15" t="str">
        <f t="shared" si="46"/>
        <v>05:27</v>
      </c>
      <c r="AH45" s="15" t="str">
        <f t="shared" si="47"/>
        <v>13:25</v>
      </c>
      <c r="AI45" s="15"/>
      <c r="AJ45" s="15"/>
      <c r="AK45" s="5" t="str">
        <f t="shared" si="48"/>
        <v>Avd. Cataluña (frente nº 189 - Los Charros)</v>
      </c>
      <c r="AL45">
        <f t="shared" si="49"/>
        <v>0</v>
      </c>
      <c r="AM45" s="14" t="str">
        <f t="shared" si="50"/>
        <v>1</v>
      </c>
      <c r="AN45" s="14" t="str">
        <f t="shared" si="51"/>
        <v>3D</v>
      </c>
      <c r="AO45" s="14">
        <f t="shared" si="39"/>
        <v>11</v>
      </c>
      <c r="AP45" s="14">
        <f t="shared" si="40"/>
        <v>42</v>
      </c>
      <c r="AQ45" s="16">
        <f t="shared" si="52"/>
        <v>9</v>
      </c>
      <c r="AR45" s="16">
        <f t="shared" si="53"/>
        <v>5</v>
      </c>
      <c r="AS45" s="14">
        <f t="shared" si="54"/>
        <v>7</v>
      </c>
    </row>
    <row r="46" spans="1:45" x14ac:dyDescent="0.25">
      <c r="A46" t="s">
        <v>236</v>
      </c>
      <c r="B46">
        <f t="shared" si="23"/>
        <v>3</v>
      </c>
      <c r="C46" t="e">
        <f t="shared" si="24"/>
        <v>#VALUE!</v>
      </c>
      <c r="D46">
        <f t="shared" si="25"/>
        <v>3</v>
      </c>
      <c r="E46">
        <f t="shared" si="26"/>
        <v>5</v>
      </c>
      <c r="F46" s="1">
        <f t="shared" si="27"/>
        <v>13</v>
      </c>
      <c r="G46" s="1">
        <f t="shared" si="28"/>
        <v>16</v>
      </c>
      <c r="H46" s="1" t="str">
        <f t="shared" si="29"/>
        <v>13:16</v>
      </c>
      <c r="I46" s="14">
        <f t="shared" si="30"/>
        <v>0</v>
      </c>
      <c r="J46" s="3">
        <f t="shared" si="31"/>
        <v>1</v>
      </c>
      <c r="K46" s="3">
        <f t="shared" si="5"/>
        <v>0</v>
      </c>
      <c r="L46" s="3">
        <f t="shared" si="32"/>
        <v>11</v>
      </c>
      <c r="M46" s="3">
        <f t="shared" si="6"/>
        <v>111</v>
      </c>
      <c r="N46" t="str">
        <f t="shared" si="38"/>
        <v/>
      </c>
      <c r="O46" s="14" t="str">
        <f t="shared" si="7"/>
        <v/>
      </c>
      <c r="P46" s="14" t="str">
        <f t="shared" si="8"/>
        <v/>
      </c>
      <c r="S46" t="str">
        <f t="shared" si="9"/>
        <v/>
      </c>
      <c r="T46" s="14">
        <f t="shared" si="10"/>
        <v>0</v>
      </c>
      <c r="AA46" s="14">
        <f t="shared" si="41"/>
        <v>2</v>
      </c>
      <c r="AB46" s="14">
        <f t="shared" si="42"/>
        <v>12</v>
      </c>
      <c r="AC46" s="14">
        <f t="shared" si="43"/>
        <v>212</v>
      </c>
      <c r="AD46" s="28">
        <f t="shared" si="12"/>
        <v>0</v>
      </c>
      <c r="AE46" s="5" t="str">
        <f t="shared" si="44"/>
        <v>Ruta 1/3D</v>
      </c>
      <c r="AF46" s="5" t="str">
        <f t="shared" si="45"/>
        <v>María Zambrano (León Felipe - Pd. Bus)</v>
      </c>
      <c r="AG46" s="15" t="str">
        <f t="shared" si="46"/>
        <v>05:28</v>
      </c>
      <c r="AH46" s="15" t="str">
        <f t="shared" si="47"/>
        <v>13:26</v>
      </c>
      <c r="AI46" s="15"/>
      <c r="AJ46" s="15"/>
      <c r="AK46" s="5" t="str">
        <f t="shared" si="48"/>
        <v>Avd. Cataluña (frente CAF)</v>
      </c>
      <c r="AL46">
        <f t="shared" si="49"/>
        <v>0</v>
      </c>
      <c r="AM46" s="14" t="str">
        <f t="shared" si="50"/>
        <v>1</v>
      </c>
      <c r="AN46" s="14" t="str">
        <f t="shared" si="51"/>
        <v>3D</v>
      </c>
      <c r="AO46" s="14">
        <f t="shared" si="39"/>
        <v>12</v>
      </c>
      <c r="AP46" s="14">
        <f t="shared" si="40"/>
        <v>43</v>
      </c>
      <c r="AQ46" s="16">
        <f t="shared" si="52"/>
        <v>9</v>
      </c>
      <c r="AR46" s="16">
        <f t="shared" si="53"/>
        <v>5</v>
      </c>
      <c r="AS46" s="14">
        <f t="shared" si="54"/>
        <v>7</v>
      </c>
    </row>
    <row r="47" spans="1:45" x14ac:dyDescent="0.25">
      <c r="A47" t="s">
        <v>394</v>
      </c>
      <c r="B47" t="e">
        <f t="shared" si="23"/>
        <v>#VALUE!</v>
      </c>
      <c r="C47">
        <f t="shared" si="24"/>
        <v>20</v>
      </c>
      <c r="D47">
        <f t="shared" si="25"/>
        <v>20</v>
      </c>
      <c r="E47">
        <f t="shared" si="26"/>
        <v>26</v>
      </c>
      <c r="F47" s="1" t="str">
        <f t="shared" si="27"/>
        <v/>
      </c>
      <c r="G47" s="1" t="str">
        <f t="shared" si="28"/>
        <v/>
      </c>
      <c r="H47" s="1" t="str">
        <f t="shared" si="29"/>
        <v>:</v>
      </c>
      <c r="I47" s="14">
        <f t="shared" si="30"/>
        <v>0</v>
      </c>
      <c r="J47" s="3">
        <f t="shared" si="31"/>
        <v>1</v>
      </c>
      <c r="K47" s="3">
        <f t="shared" si="5"/>
        <v>0</v>
      </c>
      <c r="L47" s="3">
        <f t="shared" si="32"/>
        <v>11</v>
      </c>
      <c r="M47" s="3">
        <f t="shared" si="6"/>
        <v>111</v>
      </c>
      <c r="N47" t="str">
        <f t="shared" si="38"/>
        <v/>
      </c>
      <c r="O47" s="14" t="str">
        <f t="shared" si="7"/>
        <v/>
      </c>
      <c r="P47" s="14" t="str">
        <f t="shared" si="8"/>
        <v/>
      </c>
      <c r="S47" t="str">
        <f t="shared" si="9"/>
        <v/>
      </c>
      <c r="T47" s="14">
        <f t="shared" si="10"/>
        <v>0</v>
      </c>
      <c r="AA47" s="14">
        <f t="shared" si="41"/>
        <v>2</v>
      </c>
      <c r="AB47" s="14">
        <f t="shared" si="42"/>
        <v>13</v>
      </c>
      <c r="AC47" s="14">
        <f t="shared" si="43"/>
        <v>213</v>
      </c>
      <c r="AD47" s="28">
        <f t="shared" si="12"/>
        <v>0</v>
      </c>
      <c r="AE47" s="5" t="str">
        <f t="shared" si="44"/>
        <v>Ruta 1/3D</v>
      </c>
      <c r="AF47" s="5" t="str">
        <f t="shared" si="45"/>
        <v>María Zambrano (Ildefonso Manuel Gil - Pd. Bus)</v>
      </c>
      <c r="AG47" s="15" t="str">
        <f t="shared" si="46"/>
        <v>05:29</v>
      </c>
      <c r="AH47" s="15" t="str">
        <f t="shared" si="47"/>
        <v>13:27</v>
      </c>
      <c r="AI47" s="15"/>
      <c r="AJ47" s="15"/>
      <c r="AK47" s="5" t="str">
        <f t="shared" si="48"/>
        <v>Avd. Santa Isabel (frente Avd. Industria)</v>
      </c>
      <c r="AL47">
        <f t="shared" si="49"/>
        <v>0</v>
      </c>
      <c r="AM47" s="14" t="str">
        <f t="shared" si="50"/>
        <v>1</v>
      </c>
      <c r="AN47" s="14" t="str">
        <f t="shared" si="51"/>
        <v>3D</v>
      </c>
      <c r="AO47" s="14">
        <f t="shared" si="39"/>
        <v>13</v>
      </c>
      <c r="AP47" s="14">
        <f t="shared" si="40"/>
        <v>44</v>
      </c>
      <c r="AQ47" s="16">
        <f t="shared" si="52"/>
        <v>9</v>
      </c>
      <c r="AR47" s="16">
        <f t="shared" si="53"/>
        <v>5</v>
      </c>
      <c r="AS47" s="14">
        <f t="shared" si="54"/>
        <v>7</v>
      </c>
    </row>
    <row r="48" spans="1:45" x14ac:dyDescent="0.25">
      <c r="A48" t="s">
        <v>395</v>
      </c>
      <c r="B48" t="e">
        <f t="shared" si="23"/>
        <v>#VALUE!</v>
      </c>
      <c r="C48" t="e">
        <f t="shared" si="24"/>
        <v>#VALUE!</v>
      </c>
      <c r="D48" t="e">
        <f t="shared" si="25"/>
        <v>#VALUE!</v>
      </c>
      <c r="E48">
        <f t="shared" si="26"/>
        <v>54</v>
      </c>
      <c r="F48" s="1" t="str">
        <f t="shared" si="27"/>
        <v/>
      </c>
      <c r="G48" s="1" t="str">
        <f t="shared" si="28"/>
        <v/>
      </c>
      <c r="H48" s="1" t="str">
        <f t="shared" si="29"/>
        <v>:</v>
      </c>
      <c r="I48" s="14">
        <f t="shared" si="30"/>
        <v>0</v>
      </c>
      <c r="J48" s="3">
        <f t="shared" si="31"/>
        <v>1</v>
      </c>
      <c r="K48" s="3">
        <f t="shared" si="5"/>
        <v>1</v>
      </c>
      <c r="L48" s="3">
        <f t="shared" si="32"/>
        <v>12</v>
      </c>
      <c r="M48" s="3">
        <f t="shared" si="6"/>
        <v>112</v>
      </c>
      <c r="N48" t="str">
        <f t="shared" si="38"/>
        <v>Marqués de la Cadena (esq. Velilla de Ebro - piscinas)</v>
      </c>
      <c r="O48" s="14" t="str">
        <f t="shared" si="7"/>
        <v>05:26</v>
      </c>
      <c r="P48" s="14" t="str">
        <f t="shared" si="8"/>
        <v>13:17</v>
      </c>
      <c r="S48" t="str">
        <f t="shared" si="9"/>
        <v>San Juan de la Cruz (esq. Fernando El Católico)</v>
      </c>
      <c r="T48" s="14">
        <f t="shared" si="10"/>
        <v>0</v>
      </c>
      <c r="AA48" s="14">
        <f t="shared" si="41"/>
        <v>2</v>
      </c>
      <c r="AB48" s="14">
        <f t="shared" si="42"/>
        <v>14</v>
      </c>
      <c r="AC48" s="14">
        <f t="shared" si="43"/>
        <v>214</v>
      </c>
      <c r="AD48" s="28">
        <f t="shared" si="12"/>
        <v>0</v>
      </c>
      <c r="AE48" s="5" t="str">
        <f t="shared" si="44"/>
        <v>Ruta 1/3D</v>
      </c>
      <c r="AF48" s="5" t="str">
        <f t="shared" si="45"/>
        <v>María Zambrano (esq. Pablo Iglesias - Pd. Bus)</v>
      </c>
      <c r="AG48" s="15" t="str">
        <f t="shared" si="46"/>
        <v>05:30</v>
      </c>
      <c r="AH48" s="15" t="str">
        <f t="shared" si="47"/>
        <v>13:28</v>
      </c>
      <c r="AI48" s="15"/>
      <c r="AJ48" s="15"/>
      <c r="AK48" s="5" t="str">
        <f t="shared" si="48"/>
        <v>Avd. Santa Isabel (frente plaza Serrano - Pd. Bus)</v>
      </c>
      <c r="AL48">
        <f t="shared" si="49"/>
        <v>0</v>
      </c>
      <c r="AM48" s="14" t="str">
        <f t="shared" si="50"/>
        <v>1</v>
      </c>
      <c r="AN48" s="14" t="str">
        <f t="shared" si="51"/>
        <v>3D</v>
      </c>
      <c r="AO48" s="14">
        <f t="shared" si="39"/>
        <v>14</v>
      </c>
      <c r="AP48" s="14">
        <f t="shared" si="40"/>
        <v>45</v>
      </c>
      <c r="AQ48" s="16">
        <f t="shared" si="52"/>
        <v>9</v>
      </c>
      <c r="AR48" s="16">
        <f t="shared" si="53"/>
        <v>5</v>
      </c>
      <c r="AS48" s="14">
        <f t="shared" si="54"/>
        <v>7</v>
      </c>
    </row>
    <row r="49" spans="1:45" x14ac:dyDescent="0.25">
      <c r="A49" t="s">
        <v>473</v>
      </c>
      <c r="B49">
        <f t="shared" si="23"/>
        <v>3</v>
      </c>
      <c r="C49" t="e">
        <f t="shared" si="24"/>
        <v>#VALUE!</v>
      </c>
      <c r="D49">
        <f t="shared" si="25"/>
        <v>3</v>
      </c>
      <c r="E49">
        <f t="shared" si="26"/>
        <v>5</v>
      </c>
      <c r="F49" s="1">
        <f t="shared" si="27"/>
        <v>5</v>
      </c>
      <c r="G49" s="1">
        <f t="shared" si="28"/>
        <v>26</v>
      </c>
      <c r="H49" s="1" t="str">
        <f t="shared" si="29"/>
        <v>05:26</v>
      </c>
      <c r="I49" s="14">
        <f t="shared" si="30"/>
        <v>0</v>
      </c>
      <c r="J49" s="3">
        <f t="shared" si="31"/>
        <v>1</v>
      </c>
      <c r="K49" s="3">
        <f t="shared" si="5"/>
        <v>0</v>
      </c>
      <c r="L49" s="3">
        <f t="shared" si="32"/>
        <v>12</v>
      </c>
      <c r="M49" s="3">
        <f t="shared" si="6"/>
        <v>112</v>
      </c>
      <c r="N49" t="str">
        <f t="shared" si="38"/>
        <v/>
      </c>
      <c r="O49" s="14" t="str">
        <f t="shared" si="7"/>
        <v/>
      </c>
      <c r="P49" s="14" t="str">
        <f t="shared" si="8"/>
        <v/>
      </c>
      <c r="S49" t="str">
        <f t="shared" si="9"/>
        <v/>
      </c>
      <c r="T49" s="14">
        <f t="shared" si="10"/>
        <v>0</v>
      </c>
      <c r="AA49" s="14">
        <f t="shared" si="41"/>
        <v>2</v>
      </c>
      <c r="AB49" s="14">
        <f t="shared" si="42"/>
        <v>15</v>
      </c>
      <c r="AC49" s="14">
        <f t="shared" si="43"/>
        <v>215</v>
      </c>
      <c r="AD49" s="28">
        <f t="shared" si="12"/>
        <v>1</v>
      </c>
      <c r="AE49" s="5" t="str">
        <f t="shared" si="44"/>
        <v>Ruta 1/3D</v>
      </c>
      <c r="AF49" s="5" t="str">
        <f t="shared" si="45"/>
        <v>Opel Planta en Figueruelas</v>
      </c>
      <c r="AG49" s="15" t="str">
        <f t="shared" si="46"/>
        <v>06:00</v>
      </c>
      <c r="AH49" s="15" t="str">
        <f t="shared" si="47"/>
        <v>14:00</v>
      </c>
      <c r="AI49" s="15"/>
      <c r="AJ49" s="15"/>
      <c r="AK49" s="5" t="str">
        <f t="shared" si="48"/>
        <v>Avd. Real Zaragoza (frente nº 29 - Pd. Bus)</v>
      </c>
      <c r="AL49">
        <f t="shared" si="49"/>
        <v>0</v>
      </c>
      <c r="AM49" s="14" t="str">
        <f t="shared" si="50"/>
        <v>1</v>
      </c>
      <c r="AN49" s="14" t="str">
        <f t="shared" si="51"/>
        <v>3D</v>
      </c>
      <c r="AO49" s="14">
        <f t="shared" si="39"/>
        <v>15</v>
      </c>
      <c r="AP49" s="14">
        <f t="shared" si="40"/>
        <v>46</v>
      </c>
      <c r="AQ49" s="16">
        <f t="shared" si="52"/>
        <v>9</v>
      </c>
      <c r="AR49" s="16">
        <f t="shared" si="53"/>
        <v>5</v>
      </c>
      <c r="AS49" s="14">
        <f t="shared" si="54"/>
        <v>7</v>
      </c>
    </row>
    <row r="50" spans="1:45" x14ac:dyDescent="0.25">
      <c r="A50" t="s">
        <v>241</v>
      </c>
      <c r="B50">
        <f t="shared" si="23"/>
        <v>3</v>
      </c>
      <c r="C50" t="e">
        <f t="shared" si="24"/>
        <v>#VALUE!</v>
      </c>
      <c r="D50">
        <f t="shared" si="25"/>
        <v>3</v>
      </c>
      <c r="E50">
        <f t="shared" si="26"/>
        <v>5</v>
      </c>
      <c r="F50" s="1">
        <f t="shared" si="27"/>
        <v>13</v>
      </c>
      <c r="G50" s="1">
        <f t="shared" si="28"/>
        <v>17</v>
      </c>
      <c r="H50" s="1" t="str">
        <f t="shared" si="29"/>
        <v>13:17</v>
      </c>
      <c r="I50" s="14">
        <f t="shared" si="30"/>
        <v>0</v>
      </c>
      <c r="J50" s="3">
        <f t="shared" si="31"/>
        <v>1</v>
      </c>
      <c r="K50" s="3">
        <f t="shared" si="5"/>
        <v>0</v>
      </c>
      <c r="L50" s="3">
        <f t="shared" si="32"/>
        <v>12</v>
      </c>
      <c r="M50" s="3">
        <f t="shared" si="6"/>
        <v>112</v>
      </c>
      <c r="N50" t="str">
        <f t="shared" si="38"/>
        <v/>
      </c>
      <c r="O50" s="14" t="str">
        <f t="shared" si="7"/>
        <v/>
      </c>
      <c r="P50" s="14" t="str">
        <f t="shared" si="8"/>
        <v/>
      </c>
      <c r="S50" t="str">
        <f t="shared" si="9"/>
        <v/>
      </c>
      <c r="T50" s="14">
        <f t="shared" si="10"/>
        <v>0</v>
      </c>
      <c r="AA50" s="14">
        <f t="shared" si="41"/>
        <v>3</v>
      </c>
      <c r="AB50" s="14">
        <f t="shared" si="42"/>
        <v>0</v>
      </c>
      <c r="AC50" s="14">
        <f t="shared" si="43"/>
        <v>300</v>
      </c>
      <c r="AD50" s="28">
        <f t="shared" si="12"/>
        <v>0</v>
      </c>
      <c r="AE50" s="5" t="str">
        <f t="shared" si="44"/>
        <v>Ruta 2/3D</v>
      </c>
      <c r="AF50" s="5" t="str">
        <f t="shared" si="45"/>
        <v>Ruta 2/3D</v>
      </c>
      <c r="AG50" s="15" t="str">
        <f t="shared" si="46"/>
        <v/>
      </c>
      <c r="AH50" s="15" t="str">
        <f t="shared" si="47"/>
        <v/>
      </c>
      <c r="AI50" s="15"/>
      <c r="AJ50" s="15"/>
      <c r="AK50" s="5" t="str">
        <f t="shared" si="48"/>
        <v/>
      </c>
      <c r="AL50">
        <f t="shared" si="49"/>
        <v>1</v>
      </c>
      <c r="AM50" s="14" t="str">
        <f t="shared" si="50"/>
        <v>2</v>
      </c>
      <c r="AN50" s="14" t="str">
        <f t="shared" si="51"/>
        <v>3D</v>
      </c>
      <c r="AO50" s="14">
        <f t="shared" si="39"/>
        <v>0</v>
      </c>
      <c r="AP50" s="14">
        <f t="shared" si="40"/>
        <v>47</v>
      </c>
      <c r="AQ50" s="16">
        <f t="shared" si="52"/>
        <v>9</v>
      </c>
      <c r="AR50" s="16">
        <f t="shared" si="53"/>
        <v>5</v>
      </c>
      <c r="AS50" s="14">
        <f t="shared" si="54"/>
        <v>7</v>
      </c>
    </row>
    <row r="51" spans="1:45" x14ac:dyDescent="0.25">
      <c r="A51" t="s">
        <v>399</v>
      </c>
      <c r="B51" t="e">
        <f t="shared" si="23"/>
        <v>#VALUE!</v>
      </c>
      <c r="C51" t="e">
        <f t="shared" si="24"/>
        <v>#VALUE!</v>
      </c>
      <c r="D51" t="e">
        <f t="shared" si="25"/>
        <v>#VALUE!</v>
      </c>
      <c r="E51">
        <f t="shared" si="26"/>
        <v>47</v>
      </c>
      <c r="F51" s="1" t="str">
        <f t="shared" si="27"/>
        <v/>
      </c>
      <c r="G51" s="1" t="str">
        <f t="shared" si="28"/>
        <v/>
      </c>
      <c r="H51" s="1" t="str">
        <f t="shared" si="29"/>
        <v>:</v>
      </c>
      <c r="I51" s="14">
        <f t="shared" si="30"/>
        <v>0</v>
      </c>
      <c r="J51" s="3">
        <f t="shared" si="31"/>
        <v>1</v>
      </c>
      <c r="K51" s="3">
        <f t="shared" si="5"/>
        <v>0</v>
      </c>
      <c r="L51" s="3">
        <f t="shared" si="32"/>
        <v>12</v>
      </c>
      <c r="M51" s="3">
        <f t="shared" si="6"/>
        <v>112</v>
      </c>
      <c r="N51" t="str">
        <f t="shared" si="38"/>
        <v/>
      </c>
      <c r="O51" s="14" t="str">
        <f t="shared" si="7"/>
        <v/>
      </c>
      <c r="P51" s="14" t="str">
        <f t="shared" si="8"/>
        <v/>
      </c>
      <c r="S51" t="str">
        <f t="shared" si="9"/>
        <v/>
      </c>
      <c r="T51" s="14">
        <f t="shared" si="10"/>
        <v>0</v>
      </c>
      <c r="AA51" s="14">
        <f t="shared" si="41"/>
        <v>3</v>
      </c>
      <c r="AB51" s="14">
        <f t="shared" si="42"/>
        <v>1</v>
      </c>
      <c r="AC51" s="14">
        <f t="shared" si="43"/>
        <v>301</v>
      </c>
      <c r="AD51" s="28">
        <f t="shared" si="12"/>
        <v>0</v>
      </c>
      <c r="AE51" s="5" t="str">
        <f t="shared" si="44"/>
        <v>Ruta 2/3D</v>
      </c>
      <c r="AF51" s="5" t="str">
        <f t="shared" si="45"/>
        <v>Violante de Hungría, nº 7</v>
      </c>
      <c r="AG51" s="15" t="str">
        <f t="shared" si="46"/>
        <v>05:18</v>
      </c>
      <c r="AH51" s="15" t="str">
        <f t="shared" si="47"/>
        <v>13:16</v>
      </c>
      <c r="AI51" s="15"/>
      <c r="AJ51" s="15"/>
      <c r="AK51" s="5" t="str">
        <f t="shared" si="48"/>
        <v>Opel Planta en Figueruelas</v>
      </c>
      <c r="AL51">
        <f t="shared" si="49"/>
        <v>0</v>
      </c>
      <c r="AM51" s="14" t="str">
        <f t="shared" si="50"/>
        <v>2</v>
      </c>
      <c r="AN51" s="14" t="str">
        <f t="shared" si="51"/>
        <v>3D</v>
      </c>
      <c r="AO51" s="14">
        <f t="shared" si="39"/>
        <v>1</v>
      </c>
      <c r="AP51" s="14">
        <f t="shared" si="40"/>
        <v>48</v>
      </c>
      <c r="AQ51" s="16">
        <f t="shared" si="52"/>
        <v>9</v>
      </c>
      <c r="AR51" s="16">
        <f t="shared" si="53"/>
        <v>5</v>
      </c>
      <c r="AS51" s="14">
        <f t="shared" si="54"/>
        <v>7</v>
      </c>
    </row>
    <row r="52" spans="1:45" x14ac:dyDescent="0.25">
      <c r="A52" t="s">
        <v>400</v>
      </c>
      <c r="B52" t="e">
        <f t="shared" si="23"/>
        <v>#VALUE!</v>
      </c>
      <c r="C52" t="e">
        <f t="shared" si="24"/>
        <v>#VALUE!</v>
      </c>
      <c r="D52" t="e">
        <f t="shared" si="25"/>
        <v>#VALUE!</v>
      </c>
      <c r="E52">
        <f t="shared" si="26"/>
        <v>47</v>
      </c>
      <c r="F52" s="1" t="str">
        <f t="shared" si="27"/>
        <v/>
      </c>
      <c r="G52" s="1" t="str">
        <f t="shared" si="28"/>
        <v/>
      </c>
      <c r="H52" s="1" t="str">
        <f t="shared" si="29"/>
        <v>:</v>
      </c>
      <c r="I52" s="14">
        <f t="shared" si="30"/>
        <v>0</v>
      </c>
      <c r="J52" s="3">
        <f t="shared" si="31"/>
        <v>1</v>
      </c>
      <c r="K52" s="3">
        <f t="shared" si="5"/>
        <v>1</v>
      </c>
      <c r="L52" s="3">
        <f t="shared" si="32"/>
        <v>13</v>
      </c>
      <c r="M52" s="3">
        <f t="shared" si="6"/>
        <v>113</v>
      </c>
      <c r="N52" t="str">
        <f t="shared" si="38"/>
        <v>Marqués de la Cadena (esq. Molino de las Armas)</v>
      </c>
      <c r="O52" s="14" t="str">
        <f t="shared" si="7"/>
        <v>05:27</v>
      </c>
      <c r="P52" s="14" t="str">
        <f t="shared" si="8"/>
        <v>13:18</v>
      </c>
      <c r="S52" t="str">
        <f t="shared" si="9"/>
        <v>Pº Cuellar (frente Vía San Fernando)</v>
      </c>
      <c r="T52" s="14">
        <f t="shared" si="10"/>
        <v>0</v>
      </c>
      <c r="AA52" s="14">
        <f t="shared" si="41"/>
        <v>3</v>
      </c>
      <c r="AB52" s="14">
        <f t="shared" si="42"/>
        <v>2</v>
      </c>
      <c r="AC52" s="14">
        <f t="shared" si="43"/>
        <v>302</v>
      </c>
      <c r="AD52" s="28">
        <f t="shared" si="12"/>
        <v>0</v>
      </c>
      <c r="AE52" s="5" t="str">
        <f t="shared" si="44"/>
        <v>Ruta 2/3D</v>
      </c>
      <c r="AF52" s="5" t="str">
        <f t="shared" si="45"/>
        <v>C/ Pedro Cerbuna, nº 9 - Pd. Bus</v>
      </c>
      <c r="AG52" s="15" t="str">
        <f t="shared" si="46"/>
        <v>05:20</v>
      </c>
      <c r="AH52" s="15" t="str">
        <f t="shared" si="47"/>
        <v>13:18</v>
      </c>
      <c r="AI52" s="15"/>
      <c r="AJ52" s="15"/>
      <c r="AK52" s="5" t="str">
        <f t="shared" si="48"/>
        <v>Alagón (Rotonda - Pd. Bus)</v>
      </c>
      <c r="AL52">
        <f t="shared" si="49"/>
        <v>0</v>
      </c>
      <c r="AM52" s="14" t="str">
        <f t="shared" si="50"/>
        <v>2</v>
      </c>
      <c r="AN52" s="14" t="str">
        <f t="shared" si="51"/>
        <v>3D</v>
      </c>
      <c r="AO52" s="14">
        <f t="shared" si="39"/>
        <v>2</v>
      </c>
      <c r="AP52" s="14">
        <f t="shared" si="40"/>
        <v>49</v>
      </c>
      <c r="AQ52" s="16">
        <f t="shared" si="52"/>
        <v>9</v>
      </c>
      <c r="AR52" s="16">
        <f t="shared" si="53"/>
        <v>5</v>
      </c>
      <c r="AS52" s="14">
        <f t="shared" si="54"/>
        <v>7</v>
      </c>
    </row>
    <row r="53" spans="1:45" x14ac:dyDescent="0.25">
      <c r="A53" t="s">
        <v>446</v>
      </c>
      <c r="B53">
        <f t="shared" si="23"/>
        <v>3</v>
      </c>
      <c r="C53" t="e">
        <f t="shared" si="24"/>
        <v>#VALUE!</v>
      </c>
      <c r="D53">
        <f t="shared" si="25"/>
        <v>3</v>
      </c>
      <c r="E53">
        <f t="shared" si="26"/>
        <v>5</v>
      </c>
      <c r="F53" s="1">
        <f t="shared" si="27"/>
        <v>5</v>
      </c>
      <c r="G53" s="1">
        <f t="shared" si="28"/>
        <v>27</v>
      </c>
      <c r="H53" s="1" t="str">
        <f t="shared" si="29"/>
        <v>05:27</v>
      </c>
      <c r="I53" s="14">
        <f t="shared" si="30"/>
        <v>0</v>
      </c>
      <c r="J53" s="3">
        <f t="shared" si="31"/>
        <v>1</v>
      </c>
      <c r="K53" s="3">
        <f t="shared" si="5"/>
        <v>0</v>
      </c>
      <c r="L53" s="3">
        <f t="shared" si="32"/>
        <v>13</v>
      </c>
      <c r="M53" s="3">
        <f t="shared" si="6"/>
        <v>113</v>
      </c>
      <c r="N53" t="str">
        <f t="shared" si="38"/>
        <v/>
      </c>
      <c r="O53" s="14" t="str">
        <f t="shared" si="7"/>
        <v/>
      </c>
      <c r="P53" s="14" t="str">
        <f t="shared" si="8"/>
        <v/>
      </c>
      <c r="S53" t="str">
        <f t="shared" si="9"/>
        <v/>
      </c>
      <c r="T53" s="14">
        <f t="shared" si="10"/>
        <v>0</v>
      </c>
      <c r="AA53" s="14">
        <f t="shared" si="41"/>
        <v>3</v>
      </c>
      <c r="AB53" s="14">
        <f t="shared" si="42"/>
        <v>3</v>
      </c>
      <c r="AC53" s="14">
        <f t="shared" si="43"/>
        <v>303</v>
      </c>
      <c r="AD53" s="28">
        <f t="shared" si="12"/>
        <v>0</v>
      </c>
      <c r="AE53" s="5" t="str">
        <f t="shared" si="44"/>
        <v>Ruta 2/3D</v>
      </c>
      <c r="AF53" s="5" t="str">
        <f t="shared" si="45"/>
        <v>Avenida Goya, nº 66 (Pd. Bus)</v>
      </c>
      <c r="AG53" s="15" t="str">
        <f t="shared" si="46"/>
        <v>05:22</v>
      </c>
      <c r="AH53" s="15" t="str">
        <f t="shared" si="47"/>
        <v>13:20</v>
      </c>
      <c r="AI53" s="15"/>
      <c r="AJ53" s="15"/>
      <c r="AK53" s="5" t="str">
        <f t="shared" si="48"/>
        <v>Casetas: urbanización Alameda</v>
      </c>
      <c r="AL53">
        <f t="shared" si="49"/>
        <v>0</v>
      </c>
      <c r="AM53" s="14" t="str">
        <f t="shared" si="50"/>
        <v>2</v>
      </c>
      <c r="AN53" s="14" t="str">
        <f t="shared" si="51"/>
        <v>3D</v>
      </c>
      <c r="AO53" s="14">
        <f t="shared" si="39"/>
        <v>3</v>
      </c>
      <c r="AP53" s="14">
        <f t="shared" si="40"/>
        <v>50</v>
      </c>
      <c r="AQ53" s="16">
        <f t="shared" si="52"/>
        <v>9</v>
      </c>
      <c r="AR53" s="16">
        <f t="shared" si="53"/>
        <v>5</v>
      </c>
      <c r="AS53" s="14">
        <f t="shared" si="54"/>
        <v>7</v>
      </c>
    </row>
    <row r="54" spans="1:45" x14ac:dyDescent="0.25">
      <c r="A54" t="s">
        <v>246</v>
      </c>
      <c r="B54">
        <f t="shared" si="23"/>
        <v>3</v>
      </c>
      <c r="C54" t="e">
        <f t="shared" si="24"/>
        <v>#VALUE!</v>
      </c>
      <c r="D54">
        <f t="shared" si="25"/>
        <v>3</v>
      </c>
      <c r="E54">
        <f t="shared" si="26"/>
        <v>5</v>
      </c>
      <c r="F54" s="1">
        <f t="shared" si="27"/>
        <v>13</v>
      </c>
      <c r="G54" s="1">
        <f t="shared" si="28"/>
        <v>18</v>
      </c>
      <c r="H54" s="1" t="str">
        <f t="shared" si="29"/>
        <v>13:18</v>
      </c>
      <c r="I54" s="14">
        <f t="shared" si="30"/>
        <v>0</v>
      </c>
      <c r="J54" s="3">
        <f t="shared" si="31"/>
        <v>1</v>
      </c>
      <c r="K54" s="3">
        <f t="shared" si="5"/>
        <v>0</v>
      </c>
      <c r="L54" s="3">
        <f t="shared" si="32"/>
        <v>13</v>
      </c>
      <c r="M54" s="3">
        <f t="shared" si="6"/>
        <v>113</v>
      </c>
      <c r="N54" t="str">
        <f t="shared" si="38"/>
        <v/>
      </c>
      <c r="O54" s="14" t="str">
        <f t="shared" si="7"/>
        <v/>
      </c>
      <c r="P54" s="14" t="str">
        <f t="shared" si="8"/>
        <v/>
      </c>
      <c r="S54" t="str">
        <f t="shared" si="9"/>
        <v/>
      </c>
      <c r="T54" s="14">
        <f t="shared" si="10"/>
        <v>0</v>
      </c>
      <c r="AA54" s="14">
        <f t="shared" si="41"/>
        <v>3</v>
      </c>
      <c r="AB54" s="14">
        <f t="shared" si="42"/>
        <v>4</v>
      </c>
      <c r="AC54" s="14">
        <f t="shared" si="43"/>
        <v>304</v>
      </c>
      <c r="AD54" s="28">
        <f t="shared" si="12"/>
        <v>0</v>
      </c>
      <c r="AE54" s="5" t="str">
        <f t="shared" si="44"/>
        <v>Ruta 2/3D</v>
      </c>
      <c r="AF54" s="5" t="str">
        <f t="shared" si="45"/>
        <v>Plaza Roma (mercadora)</v>
      </c>
      <c r="AG54" s="15" t="str">
        <f t="shared" si="46"/>
        <v>05:25</v>
      </c>
      <c r="AH54" s="15" t="str">
        <f t="shared" si="47"/>
        <v>13:23</v>
      </c>
      <c r="AI54" s="15"/>
      <c r="AJ54" s="15"/>
      <c r="AK54" s="5" t="str">
        <f t="shared" si="48"/>
        <v>Casetas (frente nº 52)</v>
      </c>
      <c r="AL54">
        <f t="shared" si="49"/>
        <v>0</v>
      </c>
      <c r="AM54" s="14" t="str">
        <f t="shared" si="50"/>
        <v>2</v>
      </c>
      <c r="AN54" s="14" t="str">
        <f t="shared" si="51"/>
        <v>3D</v>
      </c>
      <c r="AO54" s="14">
        <f t="shared" si="39"/>
        <v>4</v>
      </c>
      <c r="AP54" s="14">
        <f t="shared" si="40"/>
        <v>51</v>
      </c>
      <c r="AQ54" s="16">
        <f t="shared" si="52"/>
        <v>9</v>
      </c>
      <c r="AR54" s="16">
        <f t="shared" si="53"/>
        <v>5</v>
      </c>
      <c r="AS54" s="14">
        <f t="shared" si="54"/>
        <v>7</v>
      </c>
    </row>
    <row r="55" spans="1:45" x14ac:dyDescent="0.25">
      <c r="A55" t="s">
        <v>403</v>
      </c>
      <c r="B55" t="e">
        <f t="shared" si="23"/>
        <v>#VALUE!</v>
      </c>
      <c r="C55" t="e">
        <f t="shared" si="24"/>
        <v>#VALUE!</v>
      </c>
      <c r="D55" t="e">
        <f t="shared" si="25"/>
        <v>#VALUE!</v>
      </c>
      <c r="E55">
        <f t="shared" si="26"/>
        <v>36</v>
      </c>
      <c r="F55" s="1" t="str">
        <f t="shared" si="27"/>
        <v/>
      </c>
      <c r="G55" s="1" t="str">
        <f t="shared" si="28"/>
        <v/>
      </c>
      <c r="H55" s="1" t="str">
        <f t="shared" si="29"/>
        <v>:</v>
      </c>
      <c r="I55" s="14">
        <f t="shared" si="30"/>
        <v>0</v>
      </c>
      <c r="J55" s="3">
        <f t="shared" si="31"/>
        <v>1</v>
      </c>
      <c r="K55" s="3">
        <f t="shared" si="5"/>
        <v>0</v>
      </c>
      <c r="L55" s="3">
        <f t="shared" si="32"/>
        <v>13</v>
      </c>
      <c r="M55" s="3">
        <f t="shared" si="6"/>
        <v>113</v>
      </c>
      <c r="N55" t="str">
        <f t="shared" si="38"/>
        <v/>
      </c>
      <c r="O55" s="14" t="str">
        <f t="shared" si="7"/>
        <v/>
      </c>
      <c r="P55" s="14" t="str">
        <f t="shared" si="8"/>
        <v/>
      </c>
      <c r="S55" t="str">
        <f t="shared" si="9"/>
        <v/>
      </c>
      <c r="T55" s="14">
        <f t="shared" si="10"/>
        <v>0</v>
      </c>
      <c r="AA55" s="14">
        <f t="shared" si="41"/>
        <v>3</v>
      </c>
      <c r="AB55" s="14">
        <f t="shared" si="42"/>
        <v>5</v>
      </c>
      <c r="AC55" s="14">
        <f t="shared" si="43"/>
        <v>305</v>
      </c>
      <c r="AD55" s="28">
        <f t="shared" si="12"/>
        <v>0</v>
      </c>
      <c r="AE55" s="5" t="str">
        <f t="shared" si="44"/>
        <v>Ruta 2/3D</v>
      </c>
      <c r="AF55" s="5" t="str">
        <f t="shared" si="45"/>
        <v>Puerta Sancho, nº 11 (esq. C/Bruselas Edif. D. Quijote)</v>
      </c>
      <c r="AG55" s="15" t="str">
        <f t="shared" si="46"/>
        <v>05:32</v>
      </c>
      <c r="AH55" s="15" t="str">
        <f t="shared" si="47"/>
        <v>13:30</v>
      </c>
      <c r="AI55" s="15"/>
      <c r="AJ55" s="15"/>
      <c r="AK55" s="5" t="str">
        <f t="shared" si="48"/>
        <v>Casetas: (frente C/ Canteras)</v>
      </c>
      <c r="AL55">
        <f t="shared" si="49"/>
        <v>0</v>
      </c>
      <c r="AM55" s="14" t="str">
        <f t="shared" si="50"/>
        <v>2</v>
      </c>
      <c r="AN55" s="14" t="str">
        <f t="shared" si="51"/>
        <v>3D</v>
      </c>
      <c r="AO55" s="14">
        <f t="shared" si="39"/>
        <v>5</v>
      </c>
      <c r="AP55" s="14">
        <f t="shared" si="40"/>
        <v>52</v>
      </c>
      <c r="AQ55" s="16">
        <f t="shared" si="52"/>
        <v>9</v>
      </c>
      <c r="AR55" s="16">
        <f t="shared" si="53"/>
        <v>5</v>
      </c>
      <c r="AS55" s="14">
        <f t="shared" si="54"/>
        <v>7</v>
      </c>
    </row>
    <row r="56" spans="1:45" x14ac:dyDescent="0.25">
      <c r="A56" t="s">
        <v>404</v>
      </c>
      <c r="B56" t="e">
        <f t="shared" si="23"/>
        <v>#VALUE!</v>
      </c>
      <c r="C56" t="e">
        <f t="shared" si="24"/>
        <v>#VALUE!</v>
      </c>
      <c r="D56" t="e">
        <f t="shared" si="25"/>
        <v>#VALUE!</v>
      </c>
      <c r="E56">
        <f t="shared" si="26"/>
        <v>48</v>
      </c>
      <c r="F56" s="1" t="str">
        <f t="shared" si="27"/>
        <v/>
      </c>
      <c r="G56" s="1" t="str">
        <f t="shared" si="28"/>
        <v/>
      </c>
      <c r="H56" s="1" t="str">
        <f t="shared" si="29"/>
        <v>:</v>
      </c>
      <c r="I56" s="14">
        <f t="shared" si="30"/>
        <v>0</v>
      </c>
      <c r="J56" s="3">
        <f t="shared" si="31"/>
        <v>1</v>
      </c>
      <c r="K56" s="3">
        <f t="shared" si="5"/>
        <v>1</v>
      </c>
      <c r="L56" s="3">
        <f t="shared" si="32"/>
        <v>14</v>
      </c>
      <c r="M56" s="3">
        <f t="shared" si="6"/>
        <v>114</v>
      </c>
      <c r="N56" t="str">
        <f t="shared" si="38"/>
        <v>Valle de Broto (esq. Valle Pineta - Bar Sango 2)</v>
      </c>
      <c r="O56" s="14" t="str">
        <f t="shared" si="7"/>
        <v>05:28</v>
      </c>
      <c r="P56" s="14" t="str">
        <f t="shared" si="8"/>
        <v>13:21</v>
      </c>
      <c r="S56" t="str">
        <f t="shared" si="9"/>
        <v>Pº Cuellar (esq. Pº Colón)</v>
      </c>
      <c r="T56" s="14">
        <f t="shared" si="10"/>
        <v>0</v>
      </c>
      <c r="AA56" s="14">
        <f t="shared" si="41"/>
        <v>3</v>
      </c>
      <c r="AB56" s="14">
        <f t="shared" si="42"/>
        <v>6</v>
      </c>
      <c r="AC56" s="14">
        <f t="shared" si="43"/>
        <v>306</v>
      </c>
      <c r="AD56" s="28">
        <f t="shared" si="12"/>
        <v>0</v>
      </c>
      <c r="AE56" s="5" t="str">
        <f t="shared" si="44"/>
        <v>Ruta 2/3D</v>
      </c>
      <c r="AF56" s="5" t="str">
        <f t="shared" si="45"/>
        <v>Avd. Navarra, nº 60 (Centro Cultural - Pd. Bus)</v>
      </c>
      <c r="AG56" s="15" t="str">
        <f t="shared" si="46"/>
        <v>05:36</v>
      </c>
      <c r="AH56" s="15" t="str">
        <f t="shared" si="47"/>
        <v>13:34</v>
      </c>
      <c r="AI56" s="15"/>
      <c r="AJ56" s="15"/>
      <c r="AK56" s="5" t="str">
        <f t="shared" si="48"/>
        <v>Ctra. Logroño desvío Utebo (Pd. Bus)</v>
      </c>
      <c r="AL56">
        <f t="shared" si="49"/>
        <v>0</v>
      </c>
      <c r="AM56" s="14" t="str">
        <f t="shared" si="50"/>
        <v>2</v>
      </c>
      <c r="AN56" s="14" t="str">
        <f t="shared" si="51"/>
        <v>3D</v>
      </c>
      <c r="AO56" s="14">
        <f t="shared" si="39"/>
        <v>6</v>
      </c>
      <c r="AP56" s="14">
        <f t="shared" si="40"/>
        <v>53</v>
      </c>
      <c r="AQ56" s="16">
        <f t="shared" si="52"/>
        <v>9</v>
      </c>
      <c r="AR56" s="16">
        <f t="shared" si="53"/>
        <v>5</v>
      </c>
      <c r="AS56" s="14">
        <f t="shared" si="54"/>
        <v>7</v>
      </c>
    </row>
    <row r="57" spans="1:45" x14ac:dyDescent="0.25">
      <c r="A57" t="s">
        <v>450</v>
      </c>
      <c r="B57">
        <f t="shared" si="23"/>
        <v>3</v>
      </c>
      <c r="C57" t="e">
        <f t="shared" si="24"/>
        <v>#VALUE!</v>
      </c>
      <c r="D57">
        <f t="shared" si="25"/>
        <v>3</v>
      </c>
      <c r="E57">
        <f t="shared" si="26"/>
        <v>5</v>
      </c>
      <c r="F57" s="1">
        <f t="shared" si="27"/>
        <v>5</v>
      </c>
      <c r="G57" s="1">
        <f t="shared" si="28"/>
        <v>28</v>
      </c>
      <c r="H57" s="1" t="str">
        <f t="shared" si="29"/>
        <v>05:28</v>
      </c>
      <c r="I57" s="14">
        <f t="shared" si="30"/>
        <v>0</v>
      </c>
      <c r="J57" s="3">
        <f t="shared" si="31"/>
        <v>1</v>
      </c>
      <c r="K57" s="3">
        <f t="shared" si="5"/>
        <v>0</v>
      </c>
      <c r="L57" s="3">
        <f t="shared" si="32"/>
        <v>14</v>
      </c>
      <c r="M57" s="3">
        <f t="shared" si="6"/>
        <v>114</v>
      </c>
      <c r="N57" t="str">
        <f t="shared" si="38"/>
        <v/>
      </c>
      <c r="O57" s="14" t="str">
        <f t="shared" si="7"/>
        <v/>
      </c>
      <c r="P57" s="14" t="str">
        <f t="shared" si="8"/>
        <v/>
      </c>
      <c r="S57" t="str">
        <f t="shared" si="9"/>
        <v/>
      </c>
      <c r="T57" s="14">
        <f t="shared" si="10"/>
        <v>0</v>
      </c>
      <c r="AA57" s="14">
        <f t="shared" si="41"/>
        <v>3</v>
      </c>
      <c r="AB57" s="14">
        <f t="shared" si="42"/>
        <v>7</v>
      </c>
      <c r="AC57" s="14">
        <f t="shared" si="43"/>
        <v>307</v>
      </c>
      <c r="AD57" s="28">
        <f t="shared" si="12"/>
        <v>0</v>
      </c>
      <c r="AE57" s="5" t="str">
        <f t="shared" si="44"/>
        <v>Ruta 2/3D</v>
      </c>
      <c r="AF57" s="5" t="str">
        <f t="shared" si="45"/>
        <v>Avd. Navarra, (frente nº 183 - Pd. Bus )</v>
      </c>
      <c r="AG57" s="15" t="str">
        <f t="shared" si="46"/>
        <v>05:37</v>
      </c>
      <c r="AH57" s="15" t="str">
        <f t="shared" si="47"/>
        <v>13:35</v>
      </c>
      <c r="AI57" s="15"/>
      <c r="AJ57" s="15"/>
      <c r="AK57" s="5" t="str">
        <f t="shared" si="48"/>
        <v>Ctra. Logroño desvío Monzalbarba (Pd. Bus)</v>
      </c>
      <c r="AL57">
        <f t="shared" si="49"/>
        <v>0</v>
      </c>
      <c r="AM57" s="14" t="str">
        <f t="shared" si="50"/>
        <v>2</v>
      </c>
      <c r="AN57" s="14" t="str">
        <f t="shared" si="51"/>
        <v>3D</v>
      </c>
      <c r="AO57" s="14">
        <f t="shared" si="39"/>
        <v>7</v>
      </c>
      <c r="AP57" s="14">
        <f t="shared" si="40"/>
        <v>54</v>
      </c>
      <c r="AQ57" s="16">
        <f t="shared" si="52"/>
        <v>9</v>
      </c>
      <c r="AR57" s="16">
        <f t="shared" si="53"/>
        <v>5</v>
      </c>
      <c r="AS57" s="14">
        <f t="shared" si="54"/>
        <v>7</v>
      </c>
    </row>
    <row r="58" spans="1:45" x14ac:dyDescent="0.25">
      <c r="A58" t="s">
        <v>474</v>
      </c>
      <c r="B58">
        <f t="shared" si="23"/>
        <v>3</v>
      </c>
      <c r="C58" t="e">
        <f t="shared" si="24"/>
        <v>#VALUE!</v>
      </c>
      <c r="D58">
        <f t="shared" si="25"/>
        <v>3</v>
      </c>
      <c r="E58">
        <f t="shared" si="26"/>
        <v>5</v>
      </c>
      <c r="F58" s="1">
        <f t="shared" si="27"/>
        <v>13</v>
      </c>
      <c r="G58" s="1">
        <f t="shared" si="28"/>
        <v>21</v>
      </c>
      <c r="H58" s="1" t="str">
        <f t="shared" si="29"/>
        <v>13:21</v>
      </c>
      <c r="I58" s="14">
        <f t="shared" si="30"/>
        <v>0</v>
      </c>
      <c r="J58" s="3">
        <f t="shared" si="31"/>
        <v>1</v>
      </c>
      <c r="K58" s="3">
        <f t="shared" si="5"/>
        <v>0</v>
      </c>
      <c r="L58" s="3">
        <f t="shared" si="32"/>
        <v>14</v>
      </c>
      <c r="M58" s="3">
        <f t="shared" si="6"/>
        <v>114</v>
      </c>
      <c r="N58" t="str">
        <f t="shared" si="38"/>
        <v/>
      </c>
      <c r="O58" s="14" t="str">
        <f t="shared" si="7"/>
        <v/>
      </c>
      <c r="P58" s="14" t="str">
        <f t="shared" si="8"/>
        <v/>
      </c>
      <c r="S58" t="str">
        <f t="shared" si="9"/>
        <v/>
      </c>
      <c r="T58" s="14">
        <f t="shared" si="10"/>
        <v>0</v>
      </c>
      <c r="AA58" s="14">
        <f t="shared" si="41"/>
        <v>3</v>
      </c>
      <c r="AB58" s="14">
        <f t="shared" si="42"/>
        <v>8</v>
      </c>
      <c r="AC58" s="14">
        <f t="shared" si="43"/>
        <v>308</v>
      </c>
      <c r="AD58" s="28">
        <f t="shared" si="12"/>
        <v>0</v>
      </c>
      <c r="AE58" s="5" t="str">
        <f t="shared" si="44"/>
        <v>Ruta 2/3D</v>
      </c>
      <c r="AF58" s="5" t="str">
        <f t="shared" si="45"/>
        <v>Torres San Lamberto "Punto 0" (Pd. Bus)</v>
      </c>
      <c r="AG58" s="15" t="str">
        <f t="shared" si="46"/>
        <v>05:40</v>
      </c>
      <c r="AH58" s="15" t="str">
        <f t="shared" si="47"/>
        <v>13:40</v>
      </c>
      <c r="AI58" s="15"/>
      <c r="AJ58" s="15"/>
      <c r="AK58" s="5" t="str">
        <f t="shared" si="48"/>
        <v>Torres San Lamberto "Punto 0" (Pd. Bus)</v>
      </c>
      <c r="AL58">
        <f t="shared" si="49"/>
        <v>0</v>
      </c>
      <c r="AM58" s="14" t="str">
        <f t="shared" si="50"/>
        <v>2</v>
      </c>
      <c r="AN58" s="14" t="str">
        <f t="shared" si="51"/>
        <v>3D</v>
      </c>
      <c r="AO58" s="14">
        <f t="shared" si="39"/>
        <v>8</v>
      </c>
      <c r="AP58" s="14">
        <f t="shared" si="40"/>
        <v>55</v>
      </c>
      <c r="AQ58" s="16">
        <f t="shared" si="52"/>
        <v>9</v>
      </c>
      <c r="AR58" s="16">
        <f t="shared" si="53"/>
        <v>5</v>
      </c>
      <c r="AS58" s="14">
        <f t="shared" si="54"/>
        <v>7</v>
      </c>
    </row>
    <row r="59" spans="1:45" x14ac:dyDescent="0.25">
      <c r="A59" t="s">
        <v>407</v>
      </c>
      <c r="B59" t="e">
        <f t="shared" si="23"/>
        <v>#VALUE!</v>
      </c>
      <c r="C59" t="e">
        <f t="shared" si="24"/>
        <v>#VALUE!</v>
      </c>
      <c r="D59" t="e">
        <f t="shared" si="25"/>
        <v>#VALUE!</v>
      </c>
      <c r="E59">
        <f t="shared" si="26"/>
        <v>26</v>
      </c>
      <c r="F59" s="1" t="str">
        <f t="shared" si="27"/>
        <v/>
      </c>
      <c r="G59" s="1" t="str">
        <f t="shared" si="28"/>
        <v/>
      </c>
      <c r="H59" s="1" t="str">
        <f t="shared" si="29"/>
        <v>:</v>
      </c>
      <c r="I59" s="14">
        <f t="shared" si="30"/>
        <v>0</v>
      </c>
      <c r="J59" s="3">
        <f t="shared" si="31"/>
        <v>1</v>
      </c>
      <c r="K59" s="3">
        <f t="shared" si="5"/>
        <v>0</v>
      </c>
      <c r="L59" s="3">
        <f t="shared" si="32"/>
        <v>14</v>
      </c>
      <c r="M59" s="3">
        <f t="shared" si="6"/>
        <v>114</v>
      </c>
      <c r="N59" t="str">
        <f t="shared" si="38"/>
        <v/>
      </c>
      <c r="O59" s="14" t="str">
        <f t="shared" si="7"/>
        <v/>
      </c>
      <c r="P59" s="14" t="str">
        <f t="shared" si="8"/>
        <v/>
      </c>
      <c r="S59" t="str">
        <f t="shared" si="9"/>
        <v/>
      </c>
      <c r="T59" s="14">
        <f t="shared" si="10"/>
        <v>0</v>
      </c>
      <c r="AA59" s="14">
        <f t="shared" si="41"/>
        <v>3</v>
      </c>
      <c r="AB59" s="14">
        <f t="shared" si="42"/>
        <v>9</v>
      </c>
      <c r="AC59" s="14">
        <f t="shared" si="43"/>
        <v>309</v>
      </c>
      <c r="AD59" s="28">
        <f t="shared" si="12"/>
        <v>0</v>
      </c>
      <c r="AE59" s="5" t="str">
        <f t="shared" si="44"/>
        <v>Ruta 2/3D</v>
      </c>
      <c r="AF59" s="5" t="str">
        <f t="shared" si="45"/>
        <v>Ctra. Logroño desvío Monzalbarba (Pd. Bus)</v>
      </c>
      <c r="AG59" s="15" t="str">
        <f t="shared" si="46"/>
        <v>05:44</v>
      </c>
      <c r="AH59" s="15" t="str">
        <f t="shared" si="47"/>
        <v>13:44</v>
      </c>
      <c r="AI59" s="15"/>
      <c r="AJ59" s="15"/>
      <c r="AK59" s="5" t="str">
        <f t="shared" si="48"/>
        <v>Avd. Navarra, nº 183 (Pd. Bus)</v>
      </c>
      <c r="AL59">
        <f t="shared" si="49"/>
        <v>0</v>
      </c>
      <c r="AM59" s="14" t="str">
        <f t="shared" si="50"/>
        <v>2</v>
      </c>
      <c r="AN59" s="14" t="str">
        <f t="shared" si="51"/>
        <v>3D</v>
      </c>
      <c r="AO59" s="14">
        <f t="shared" si="39"/>
        <v>9</v>
      </c>
      <c r="AP59" s="14">
        <f t="shared" si="40"/>
        <v>56</v>
      </c>
      <c r="AQ59" s="16">
        <f t="shared" si="52"/>
        <v>9</v>
      </c>
      <c r="AR59" s="16">
        <f t="shared" si="53"/>
        <v>5</v>
      </c>
      <c r="AS59" s="14">
        <f t="shared" si="54"/>
        <v>7</v>
      </c>
    </row>
    <row r="60" spans="1:45" x14ac:dyDescent="0.25">
      <c r="A60" t="s">
        <v>408</v>
      </c>
      <c r="B60" t="e">
        <f t="shared" si="23"/>
        <v>#VALUE!</v>
      </c>
      <c r="C60" t="e">
        <f t="shared" si="24"/>
        <v>#VALUE!</v>
      </c>
      <c r="D60" t="e">
        <f t="shared" si="25"/>
        <v>#VALUE!</v>
      </c>
      <c r="E60">
        <f t="shared" si="26"/>
        <v>46</v>
      </c>
      <c r="F60" s="1" t="str">
        <f t="shared" si="27"/>
        <v/>
      </c>
      <c r="G60" s="1" t="str">
        <f t="shared" si="28"/>
        <v/>
      </c>
      <c r="H60" s="1" t="str">
        <f t="shared" si="29"/>
        <v>:</v>
      </c>
      <c r="I60" s="14">
        <f t="shared" si="30"/>
        <v>0</v>
      </c>
      <c r="J60" s="3">
        <f t="shared" si="31"/>
        <v>1</v>
      </c>
      <c r="K60" s="3">
        <f t="shared" si="5"/>
        <v>1</v>
      </c>
      <c r="L60" s="3">
        <f t="shared" si="32"/>
        <v>15</v>
      </c>
      <c r="M60" s="3">
        <f t="shared" si="6"/>
        <v>115</v>
      </c>
      <c r="N60" t="str">
        <f t="shared" si="38"/>
        <v>Valle de Broto (frente Kasan - marquesina Bus)</v>
      </c>
      <c r="O60" s="14" t="str">
        <f t="shared" si="7"/>
        <v>05:29</v>
      </c>
      <c r="P60" s="14" t="str">
        <f t="shared" si="8"/>
        <v>13:23</v>
      </c>
      <c r="S60" t="str">
        <f t="shared" si="9"/>
        <v>Avenida San José (esq. C/ Bellavista - Pd. Bus)</v>
      </c>
      <c r="T60" s="14">
        <f t="shared" si="10"/>
        <v>0</v>
      </c>
      <c r="AA60" s="14">
        <f t="shared" si="41"/>
        <v>3</v>
      </c>
      <c r="AB60" s="14">
        <f t="shared" si="42"/>
        <v>10</v>
      </c>
      <c r="AC60" s="14">
        <f t="shared" si="43"/>
        <v>310</v>
      </c>
      <c r="AD60" s="28">
        <f t="shared" si="12"/>
        <v>0</v>
      </c>
      <c r="AE60" s="5" t="str">
        <f t="shared" si="44"/>
        <v>Ruta 2/3D</v>
      </c>
      <c r="AF60" s="5" t="str">
        <f t="shared" si="45"/>
        <v>Ctra. Logroño desvío Utebo (Pd. Bus)</v>
      </c>
      <c r="AG60" s="15" t="str">
        <f t="shared" si="46"/>
        <v>05:47</v>
      </c>
      <c r="AH60" s="15" t="str">
        <f t="shared" si="47"/>
        <v>13:47</v>
      </c>
      <c r="AI60" s="15"/>
      <c r="AJ60" s="15"/>
      <c r="AK60" s="5" t="str">
        <f t="shared" si="48"/>
        <v>C/ Rioja (rotonda frente estación del AVE)</v>
      </c>
      <c r="AL60">
        <f t="shared" si="49"/>
        <v>0</v>
      </c>
      <c r="AM60" s="14" t="str">
        <f t="shared" si="50"/>
        <v>2</v>
      </c>
      <c r="AN60" s="14" t="str">
        <f t="shared" si="51"/>
        <v>3D</v>
      </c>
      <c r="AO60" s="14">
        <f t="shared" si="39"/>
        <v>10</v>
      </c>
      <c r="AP60" s="14">
        <f t="shared" si="40"/>
        <v>57</v>
      </c>
      <c r="AQ60" s="16">
        <f t="shared" si="52"/>
        <v>9</v>
      </c>
      <c r="AR60" s="16">
        <f t="shared" si="53"/>
        <v>5</v>
      </c>
      <c r="AS60" s="14">
        <f t="shared" si="54"/>
        <v>7</v>
      </c>
    </row>
    <row r="61" spans="1:45" x14ac:dyDescent="0.25">
      <c r="A61" t="s">
        <v>475</v>
      </c>
      <c r="B61">
        <f t="shared" si="23"/>
        <v>3</v>
      </c>
      <c r="C61" t="e">
        <f t="shared" si="24"/>
        <v>#VALUE!</v>
      </c>
      <c r="D61">
        <f t="shared" si="25"/>
        <v>3</v>
      </c>
      <c r="E61">
        <f t="shared" si="26"/>
        <v>5</v>
      </c>
      <c r="F61" s="1">
        <f t="shared" si="27"/>
        <v>5</v>
      </c>
      <c r="G61" s="1">
        <f t="shared" si="28"/>
        <v>29</v>
      </c>
      <c r="H61" s="1" t="str">
        <f t="shared" si="29"/>
        <v>05:29</v>
      </c>
      <c r="I61" s="14">
        <f t="shared" si="30"/>
        <v>0</v>
      </c>
      <c r="J61" s="3">
        <f t="shared" si="31"/>
        <v>1</v>
      </c>
      <c r="K61" s="3">
        <f t="shared" si="5"/>
        <v>0</v>
      </c>
      <c r="L61" s="3">
        <f t="shared" si="32"/>
        <v>15</v>
      </c>
      <c r="M61" s="3">
        <f t="shared" si="6"/>
        <v>115</v>
      </c>
      <c r="N61" t="str">
        <f t="shared" si="38"/>
        <v/>
      </c>
      <c r="O61" s="14" t="str">
        <f t="shared" si="7"/>
        <v/>
      </c>
      <c r="P61" s="14" t="str">
        <f t="shared" si="8"/>
        <v/>
      </c>
      <c r="S61" t="str">
        <f t="shared" si="9"/>
        <v/>
      </c>
      <c r="T61" s="14">
        <f t="shared" si="10"/>
        <v>0</v>
      </c>
      <c r="AA61" s="14">
        <f t="shared" si="41"/>
        <v>3</v>
      </c>
      <c r="AB61" s="14">
        <f t="shared" si="42"/>
        <v>11</v>
      </c>
      <c r="AC61" s="14">
        <f t="shared" si="43"/>
        <v>311</v>
      </c>
      <c r="AD61" s="28">
        <f t="shared" si="12"/>
        <v>0</v>
      </c>
      <c r="AE61" s="5" t="str">
        <f t="shared" si="44"/>
        <v>Ruta 2/3D</v>
      </c>
      <c r="AF61" s="5" t="str">
        <f t="shared" si="45"/>
        <v>Casetas: C/ Canteras (Pd. Bus)</v>
      </c>
      <c r="AG61" s="15" t="str">
        <f t="shared" si="46"/>
        <v>05:48</v>
      </c>
      <c r="AH61" s="15" t="str">
        <f t="shared" si="47"/>
        <v>13:48</v>
      </c>
      <c r="AI61" s="15"/>
      <c r="AJ61" s="15"/>
      <c r="AK61" s="5" t="str">
        <f t="shared" si="48"/>
        <v>Pablo Gargallo (esq. Puerta Sancho)</v>
      </c>
      <c r="AL61">
        <f t="shared" si="49"/>
        <v>0</v>
      </c>
      <c r="AM61" s="14" t="str">
        <f t="shared" si="50"/>
        <v>2</v>
      </c>
      <c r="AN61" s="14" t="str">
        <f t="shared" si="51"/>
        <v>3D</v>
      </c>
      <c r="AO61" s="14">
        <f t="shared" si="39"/>
        <v>11</v>
      </c>
      <c r="AP61" s="14">
        <f t="shared" si="40"/>
        <v>58</v>
      </c>
      <c r="AQ61" s="16">
        <f t="shared" si="52"/>
        <v>9</v>
      </c>
      <c r="AR61" s="16">
        <f t="shared" si="53"/>
        <v>5</v>
      </c>
      <c r="AS61" s="14">
        <f t="shared" si="54"/>
        <v>7</v>
      </c>
    </row>
    <row r="62" spans="1:45" x14ac:dyDescent="0.25">
      <c r="A62" t="s">
        <v>476</v>
      </c>
      <c r="B62">
        <f t="shared" si="23"/>
        <v>3</v>
      </c>
      <c r="C62" t="e">
        <f t="shared" si="24"/>
        <v>#VALUE!</v>
      </c>
      <c r="D62">
        <f t="shared" si="25"/>
        <v>3</v>
      </c>
      <c r="E62">
        <f t="shared" si="26"/>
        <v>5</v>
      </c>
      <c r="F62" s="1">
        <f t="shared" si="27"/>
        <v>13</v>
      </c>
      <c r="G62" s="1">
        <f t="shared" si="28"/>
        <v>23</v>
      </c>
      <c r="H62" s="1" t="str">
        <f t="shared" si="29"/>
        <v>13:23</v>
      </c>
      <c r="I62" s="14">
        <f t="shared" si="30"/>
        <v>0</v>
      </c>
      <c r="J62" s="3">
        <f t="shared" si="31"/>
        <v>1</v>
      </c>
      <c r="K62" s="3">
        <f t="shared" si="5"/>
        <v>0</v>
      </c>
      <c r="L62" s="3">
        <f t="shared" si="32"/>
        <v>15</v>
      </c>
      <c r="M62" s="3">
        <f t="shared" si="6"/>
        <v>115</v>
      </c>
      <c r="N62" t="str">
        <f t="shared" si="38"/>
        <v/>
      </c>
      <c r="O62" s="14" t="str">
        <f t="shared" si="7"/>
        <v/>
      </c>
      <c r="P62" s="14" t="str">
        <f t="shared" si="8"/>
        <v/>
      </c>
      <c r="S62" t="str">
        <f t="shared" si="9"/>
        <v/>
      </c>
      <c r="T62" s="14">
        <f t="shared" si="10"/>
        <v>0</v>
      </c>
      <c r="AA62" s="14">
        <f t="shared" si="41"/>
        <v>3</v>
      </c>
      <c r="AB62" s="14">
        <f t="shared" si="42"/>
        <v>12</v>
      </c>
      <c r="AC62" s="14">
        <f t="shared" si="43"/>
        <v>312</v>
      </c>
      <c r="AD62" s="28">
        <f t="shared" si="12"/>
        <v>0</v>
      </c>
      <c r="AE62" s="5" t="str">
        <f t="shared" si="44"/>
        <v>Ruta 2/3D</v>
      </c>
      <c r="AF62" s="5" t="str">
        <f t="shared" si="45"/>
        <v>Casetas: centro nº 76 (Cuartel - Pd. Bus)</v>
      </c>
      <c r="AG62" s="15" t="str">
        <f t="shared" si="46"/>
        <v>05:49</v>
      </c>
      <c r="AH62" s="15" t="str">
        <f t="shared" si="47"/>
        <v>13:49</v>
      </c>
      <c r="AI62" s="15"/>
      <c r="AJ62" s="15"/>
      <c r="AK62" s="5" t="str">
        <f t="shared" si="48"/>
        <v>Plaza Roma (esq. C/ Escusura)</v>
      </c>
      <c r="AL62">
        <f t="shared" si="49"/>
        <v>0</v>
      </c>
      <c r="AM62" s="14" t="str">
        <f t="shared" si="50"/>
        <v>2</v>
      </c>
      <c r="AN62" s="14" t="str">
        <f t="shared" si="51"/>
        <v>3D</v>
      </c>
      <c r="AO62" s="14">
        <f t="shared" si="39"/>
        <v>12</v>
      </c>
      <c r="AP62" s="14">
        <f t="shared" si="40"/>
        <v>59</v>
      </c>
      <c r="AQ62" s="16">
        <f t="shared" si="52"/>
        <v>9</v>
      </c>
      <c r="AR62" s="16">
        <f t="shared" si="53"/>
        <v>5</v>
      </c>
      <c r="AS62" s="14">
        <f t="shared" si="54"/>
        <v>7</v>
      </c>
    </row>
    <row r="63" spans="1:45" x14ac:dyDescent="0.25">
      <c r="A63" t="s">
        <v>361</v>
      </c>
      <c r="B63" t="e">
        <f t="shared" si="23"/>
        <v>#VALUE!</v>
      </c>
      <c r="C63" t="e">
        <f t="shared" si="24"/>
        <v>#VALUE!</v>
      </c>
      <c r="D63" t="e">
        <f t="shared" si="25"/>
        <v>#VALUE!</v>
      </c>
      <c r="E63">
        <f t="shared" si="26"/>
        <v>47</v>
      </c>
      <c r="F63" s="1" t="str">
        <f t="shared" si="27"/>
        <v/>
      </c>
      <c r="G63" s="1" t="str">
        <f t="shared" si="28"/>
        <v/>
      </c>
      <c r="H63" s="1" t="str">
        <f t="shared" si="29"/>
        <v>:</v>
      </c>
      <c r="I63" s="14">
        <f t="shared" si="30"/>
        <v>0</v>
      </c>
      <c r="J63" s="3">
        <f t="shared" si="31"/>
        <v>1</v>
      </c>
      <c r="K63" s="3">
        <f t="shared" si="5"/>
        <v>0</v>
      </c>
      <c r="L63" s="3">
        <f t="shared" si="32"/>
        <v>15</v>
      </c>
      <c r="M63" s="3">
        <f t="shared" si="6"/>
        <v>115</v>
      </c>
      <c r="N63" t="str">
        <f t="shared" si="38"/>
        <v/>
      </c>
      <c r="O63" s="14" t="str">
        <f t="shared" si="7"/>
        <v/>
      </c>
      <c r="P63" s="14" t="str">
        <f t="shared" si="8"/>
        <v/>
      </c>
      <c r="S63" t="str">
        <f t="shared" si="9"/>
        <v/>
      </c>
      <c r="T63" s="14">
        <f t="shared" si="10"/>
        <v>0</v>
      </c>
      <c r="AA63" s="14">
        <f t="shared" si="41"/>
        <v>3</v>
      </c>
      <c r="AB63" s="14">
        <f t="shared" si="42"/>
        <v>13</v>
      </c>
      <c r="AC63" s="14">
        <f t="shared" si="43"/>
        <v>313</v>
      </c>
      <c r="AD63" s="28">
        <f t="shared" si="12"/>
        <v>0</v>
      </c>
      <c r="AE63" s="5" t="str">
        <f t="shared" si="44"/>
        <v>Ruta 2/3D</v>
      </c>
      <c r="AF63" s="5" t="str">
        <f t="shared" si="45"/>
        <v>Casetas: (urbanización Alameda)</v>
      </c>
      <c r="AG63" s="15" t="str">
        <f t="shared" si="46"/>
        <v>05:50</v>
      </c>
      <c r="AH63" s="15" t="str">
        <f t="shared" si="47"/>
        <v>13:50</v>
      </c>
      <c r="AI63" s="15"/>
      <c r="AJ63" s="15"/>
      <c r="AK63" s="5" t="str">
        <f t="shared" si="48"/>
        <v>Avd. Goya (esq. Baltasar Gracián)</v>
      </c>
      <c r="AL63">
        <f t="shared" si="49"/>
        <v>0</v>
      </c>
      <c r="AM63" s="14" t="str">
        <f t="shared" si="50"/>
        <v>2</v>
      </c>
      <c r="AN63" s="14" t="str">
        <f t="shared" si="51"/>
        <v>3D</v>
      </c>
      <c r="AO63" s="14">
        <f t="shared" si="39"/>
        <v>13</v>
      </c>
      <c r="AP63" s="14">
        <f t="shared" si="40"/>
        <v>60</v>
      </c>
      <c r="AQ63" s="16">
        <f t="shared" si="52"/>
        <v>9</v>
      </c>
      <c r="AR63" s="16">
        <f t="shared" si="53"/>
        <v>5</v>
      </c>
      <c r="AS63" s="14">
        <f t="shared" si="54"/>
        <v>7</v>
      </c>
    </row>
    <row r="64" spans="1:45" x14ac:dyDescent="0.25">
      <c r="A64" t="s">
        <v>411</v>
      </c>
      <c r="B64" t="e">
        <f t="shared" si="23"/>
        <v>#VALUE!</v>
      </c>
      <c r="C64" t="e">
        <f t="shared" si="24"/>
        <v>#VALUE!</v>
      </c>
      <c r="D64" t="e">
        <f t="shared" si="25"/>
        <v>#VALUE!</v>
      </c>
      <c r="E64">
        <f t="shared" si="26"/>
        <v>55</v>
      </c>
      <c r="F64" s="1" t="str">
        <f t="shared" si="27"/>
        <v/>
      </c>
      <c r="G64" s="1" t="str">
        <f t="shared" si="28"/>
        <v/>
      </c>
      <c r="H64" s="1" t="str">
        <f t="shared" si="29"/>
        <v>:</v>
      </c>
      <c r="I64" s="14">
        <f t="shared" si="30"/>
        <v>0</v>
      </c>
      <c r="J64" s="3">
        <f t="shared" si="31"/>
        <v>1</v>
      </c>
      <c r="K64" s="3">
        <f t="shared" si="5"/>
        <v>1</v>
      </c>
      <c r="L64" s="3">
        <f t="shared" si="32"/>
        <v>16</v>
      </c>
      <c r="M64" s="3">
        <f t="shared" si="6"/>
        <v>116</v>
      </c>
      <c r="N64" t="str">
        <f t="shared" si="38"/>
        <v>Valle de Broto (esq. Gómez Avellaneda - marquesina Bus)</v>
      </c>
      <c r="O64" s="14" t="str">
        <f t="shared" si="7"/>
        <v>05:30</v>
      </c>
      <c r="P64" s="14" t="str">
        <f t="shared" si="8"/>
        <v>13:24</v>
      </c>
      <c r="S64" t="str">
        <f t="shared" si="9"/>
        <v>Avenida Tenor Fleta, nº 115-117</v>
      </c>
      <c r="T64" s="14">
        <f t="shared" si="10"/>
        <v>0</v>
      </c>
      <c r="AA64" s="36">
        <f t="shared" ref="AA64:AA78" si="55">IF(AD63&lt;&gt;1,AA63,AA63+1)</f>
        <v>3</v>
      </c>
      <c r="AB64" s="36">
        <f t="shared" ref="AB64:AB78" si="56">IF(AA64&lt;&gt;AA63,0,AB63+1)</f>
        <v>14</v>
      </c>
      <c r="AC64" s="36">
        <f t="shared" ref="AC64:AC78" si="57">AA64*100+AB64</f>
        <v>314</v>
      </c>
      <c r="AD64" s="28">
        <f t="shared" si="12"/>
        <v>0</v>
      </c>
      <c r="AE64" s="5" t="str">
        <f t="shared" ref="AE64:AE78" si="58">INDEX(N:N,MATCH($AA64,$J:$J,0))</f>
        <v>Ruta 2/3D</v>
      </c>
      <c r="AF64" s="5" t="str">
        <f t="shared" ref="AF64:AF78" si="59">IFERROR(INDEX(N:N,MATCH($AC64,$M:$M,0)),"")</f>
        <v>Alagón (Rotonda - Pd. Bus)</v>
      </c>
      <c r="AG64" s="15" t="str">
        <f t="shared" ref="AG64:AG78" si="60">IFERROR(INDEX(O:O,MATCH($AC64,$M:$M,0)),"")</f>
        <v>05:55</v>
      </c>
      <c r="AH64" s="15" t="str">
        <f t="shared" ref="AH64:AH78" si="61">IFERROR(INDEX(P:P,MATCH($AC64,$M:$M,0)),"")</f>
        <v>13:55</v>
      </c>
      <c r="AI64" s="15"/>
      <c r="AJ64" s="15"/>
      <c r="AK64" s="5" t="str">
        <f t="shared" ref="AK64:AK78" si="62">IFERROR(INDEX(S:S,MATCH($AC64,$M:$M,0)),"")</f>
        <v>Plaza San Francisco (Kiosco Prensa - Pd. Bus)</v>
      </c>
      <c r="AL64">
        <f t="shared" ref="AL64:AL78" si="63">IF(AE64=AF64,1,0)</f>
        <v>0</v>
      </c>
      <c r="AM64" s="36" t="str">
        <f t="shared" si="50"/>
        <v>2</v>
      </c>
      <c r="AN64" s="36" t="str">
        <f t="shared" si="51"/>
        <v>3D</v>
      </c>
      <c r="AO64" s="36">
        <f t="shared" ref="AO64:AO78" si="64">IF(AL64,0,AO63+1)</f>
        <v>14</v>
      </c>
      <c r="AP64" s="36">
        <f t="shared" si="40"/>
        <v>61</v>
      </c>
      <c r="AQ64" s="16">
        <f t="shared" ref="AQ64:AQ78" si="65">LEN(AE64)</f>
        <v>9</v>
      </c>
      <c r="AR64" s="16">
        <f t="shared" ref="AR64:AR78" si="66">FIND(" ",AE64)</f>
        <v>5</v>
      </c>
      <c r="AS64" s="36">
        <f t="shared" ref="AS64:AS78" si="67">FIND("/",AE64)</f>
        <v>7</v>
      </c>
    </row>
    <row r="65" spans="1:45" x14ac:dyDescent="0.25">
      <c r="A65" t="s">
        <v>477</v>
      </c>
      <c r="B65">
        <f t="shared" si="23"/>
        <v>3</v>
      </c>
      <c r="C65" t="e">
        <f t="shared" si="24"/>
        <v>#VALUE!</v>
      </c>
      <c r="D65">
        <f t="shared" si="25"/>
        <v>3</v>
      </c>
      <c r="E65">
        <f t="shared" si="26"/>
        <v>5</v>
      </c>
      <c r="F65" s="1">
        <f t="shared" si="27"/>
        <v>5</v>
      </c>
      <c r="G65" s="1">
        <f t="shared" si="28"/>
        <v>30</v>
      </c>
      <c r="H65" s="1" t="str">
        <f t="shared" si="29"/>
        <v>05:30</v>
      </c>
      <c r="I65" s="14">
        <f t="shared" si="30"/>
        <v>0</v>
      </c>
      <c r="J65" s="3">
        <f t="shared" si="31"/>
        <v>1</v>
      </c>
      <c r="K65" s="3">
        <f t="shared" si="5"/>
        <v>0</v>
      </c>
      <c r="L65" s="3">
        <f t="shared" si="32"/>
        <v>16</v>
      </c>
      <c r="M65" s="3">
        <f t="shared" si="6"/>
        <v>116</v>
      </c>
      <c r="N65" t="str">
        <f t="shared" si="38"/>
        <v/>
      </c>
      <c r="O65" s="14" t="str">
        <f t="shared" si="7"/>
        <v/>
      </c>
      <c r="P65" s="14" t="str">
        <f t="shared" si="8"/>
        <v/>
      </c>
      <c r="S65" t="str">
        <f t="shared" si="9"/>
        <v/>
      </c>
      <c r="T65" s="14">
        <f t="shared" si="10"/>
        <v>0</v>
      </c>
      <c r="AA65" s="36">
        <f t="shared" si="55"/>
        <v>3</v>
      </c>
      <c r="AB65" s="36">
        <f t="shared" si="56"/>
        <v>15</v>
      </c>
      <c r="AC65" s="36">
        <f t="shared" si="57"/>
        <v>315</v>
      </c>
      <c r="AD65" s="28">
        <f t="shared" si="12"/>
        <v>1</v>
      </c>
      <c r="AE65" s="5" t="str">
        <f t="shared" si="58"/>
        <v>Ruta 2/3D</v>
      </c>
      <c r="AF65" s="5" t="str">
        <f t="shared" si="59"/>
        <v>Opel Planta en Figueruelas</v>
      </c>
      <c r="AG65" s="15" t="str">
        <f t="shared" si="60"/>
        <v>06:00</v>
      </c>
      <c r="AH65" s="15" t="str">
        <f t="shared" si="61"/>
        <v>14:00</v>
      </c>
      <c r="AI65" s="15"/>
      <c r="AJ65" s="15"/>
      <c r="AK65" s="5" t="str">
        <f t="shared" si="62"/>
        <v>Violante de Hungría (frente nº 7 - Pd. Bus)</v>
      </c>
      <c r="AL65">
        <f t="shared" si="63"/>
        <v>0</v>
      </c>
      <c r="AM65" s="36" t="str">
        <f t="shared" si="50"/>
        <v>2</v>
      </c>
      <c r="AN65" s="36" t="str">
        <f t="shared" si="51"/>
        <v>3D</v>
      </c>
      <c r="AO65" s="36">
        <f t="shared" si="64"/>
        <v>15</v>
      </c>
      <c r="AP65" s="36">
        <f t="shared" si="40"/>
        <v>62</v>
      </c>
      <c r="AQ65" s="16">
        <f t="shared" si="65"/>
        <v>9</v>
      </c>
      <c r="AR65" s="16">
        <f t="shared" si="66"/>
        <v>5</v>
      </c>
      <c r="AS65" s="36">
        <f t="shared" si="67"/>
        <v>7</v>
      </c>
    </row>
    <row r="66" spans="1:45" x14ac:dyDescent="0.25">
      <c r="A66" t="s">
        <v>478</v>
      </c>
      <c r="B66">
        <f t="shared" si="23"/>
        <v>3</v>
      </c>
      <c r="C66" t="e">
        <f t="shared" si="24"/>
        <v>#VALUE!</v>
      </c>
      <c r="D66">
        <f t="shared" si="25"/>
        <v>3</v>
      </c>
      <c r="E66">
        <f t="shared" si="26"/>
        <v>5</v>
      </c>
      <c r="F66" s="1">
        <f t="shared" si="27"/>
        <v>13</v>
      </c>
      <c r="G66" s="1">
        <f t="shared" si="28"/>
        <v>24</v>
      </c>
      <c r="H66" s="1" t="str">
        <f t="shared" si="29"/>
        <v>13:24</v>
      </c>
      <c r="I66" s="14">
        <f t="shared" si="30"/>
        <v>0</v>
      </c>
      <c r="J66" s="3">
        <f t="shared" si="31"/>
        <v>1</v>
      </c>
      <c r="K66" s="3">
        <f t="shared" si="5"/>
        <v>0</v>
      </c>
      <c r="L66" s="3">
        <f t="shared" si="32"/>
        <v>16</v>
      </c>
      <c r="M66" s="3">
        <f t="shared" si="6"/>
        <v>116</v>
      </c>
      <c r="N66" t="str">
        <f t="shared" si="38"/>
        <v/>
      </c>
      <c r="O66" s="14" t="str">
        <f t="shared" si="7"/>
        <v/>
      </c>
      <c r="P66" s="14" t="str">
        <f t="shared" si="8"/>
        <v/>
      </c>
      <c r="S66" t="str">
        <f t="shared" si="9"/>
        <v/>
      </c>
      <c r="T66" s="14">
        <f t="shared" si="10"/>
        <v>0</v>
      </c>
      <c r="AA66" s="36">
        <f t="shared" si="55"/>
        <v>4</v>
      </c>
      <c r="AB66" s="36">
        <f t="shared" si="56"/>
        <v>0</v>
      </c>
      <c r="AC66" s="36">
        <f t="shared" si="57"/>
        <v>400</v>
      </c>
      <c r="AD66" s="28">
        <f t="shared" si="12"/>
        <v>0</v>
      </c>
      <c r="AE66" s="5" t="str">
        <f t="shared" si="58"/>
        <v>Ruta 3/3D</v>
      </c>
      <c r="AF66" s="5" t="str">
        <f t="shared" si="59"/>
        <v>Ruta 3/3D</v>
      </c>
      <c r="AG66" s="15" t="str">
        <f t="shared" si="60"/>
        <v/>
      </c>
      <c r="AH66" s="15" t="str">
        <f t="shared" si="61"/>
        <v/>
      </c>
      <c r="AI66" s="15"/>
      <c r="AJ66" s="15"/>
      <c r="AK66" s="5" t="str">
        <f t="shared" si="62"/>
        <v/>
      </c>
      <c r="AL66">
        <f t="shared" si="63"/>
        <v>1</v>
      </c>
      <c r="AM66" s="36" t="str">
        <f t="shared" si="50"/>
        <v>3</v>
      </c>
      <c r="AN66" s="36" t="str">
        <f t="shared" si="51"/>
        <v>3D</v>
      </c>
      <c r="AO66" s="36">
        <f t="shared" si="64"/>
        <v>0</v>
      </c>
      <c r="AP66" s="36">
        <f t="shared" si="40"/>
        <v>63</v>
      </c>
      <c r="AQ66" s="16">
        <f t="shared" si="65"/>
        <v>9</v>
      </c>
      <c r="AR66" s="16">
        <f t="shared" si="66"/>
        <v>5</v>
      </c>
      <c r="AS66" s="36">
        <f t="shared" si="67"/>
        <v>7</v>
      </c>
    </row>
    <row r="67" spans="1:45" x14ac:dyDescent="0.25">
      <c r="A67" t="s">
        <v>366</v>
      </c>
      <c r="B67" t="e">
        <f t="shared" si="23"/>
        <v>#VALUE!</v>
      </c>
      <c r="C67">
        <f t="shared" si="24"/>
        <v>20</v>
      </c>
      <c r="D67">
        <f t="shared" si="25"/>
        <v>20</v>
      </c>
      <c r="E67">
        <f t="shared" si="26"/>
        <v>31</v>
      </c>
      <c r="F67" s="1" t="str">
        <f t="shared" si="27"/>
        <v/>
      </c>
      <c r="G67" s="1" t="str">
        <f t="shared" si="28"/>
        <v/>
      </c>
      <c r="H67" s="1" t="str">
        <f t="shared" si="29"/>
        <v>:</v>
      </c>
      <c r="I67" s="14">
        <f t="shared" si="30"/>
        <v>0</v>
      </c>
      <c r="J67" s="3">
        <f t="shared" si="31"/>
        <v>1</v>
      </c>
      <c r="K67" s="3">
        <f t="shared" ref="K67:K119" si="68">IF(AND(ISNUMBER(G68),ISNUMBER(G69)),1,IF(T67,1,0))</f>
        <v>0</v>
      </c>
      <c r="L67" s="3">
        <f t="shared" si="32"/>
        <v>16</v>
      </c>
      <c r="M67" s="3">
        <f t="shared" ref="M67:M119" si="69">J67*100+L67</f>
        <v>116</v>
      </c>
      <c r="N67" t="str">
        <f t="shared" ref="N67:N119" si="70">IF(T67,"",IF($K67,A67,IF(I67=1,A67,"")))</f>
        <v/>
      </c>
      <c r="O67" s="14" t="str">
        <f t="shared" ref="O67:O119" si="71">IF($K67,H68,"")</f>
        <v/>
      </c>
      <c r="P67" s="14" t="str">
        <f t="shared" ref="P67:P119" si="72">IF($K67,H69,"")</f>
        <v/>
      </c>
      <c r="S67" t="str">
        <f t="shared" ref="S67:S119" si="73">IF(AND($K67,NOT(T67)),A70,IF(T67,A67,""))</f>
        <v/>
      </c>
      <c r="T67" s="14">
        <f t="shared" ref="T67:T119" si="74">IF(AND(NOT(ISNUMBER(D66)),NOT(ISNUMBER(D67)),NOT(ISNUMBER(D68)),NOT(ISNUMBER(D69))),1,0)</f>
        <v>0</v>
      </c>
      <c r="AA67" s="36">
        <f t="shared" si="55"/>
        <v>4</v>
      </c>
      <c r="AB67" s="36">
        <f t="shared" si="56"/>
        <v>1</v>
      </c>
      <c r="AC67" s="36">
        <f t="shared" si="57"/>
        <v>401</v>
      </c>
      <c r="AD67" s="28">
        <f t="shared" ref="AD67:AD79" si="75">IFERROR(IF(MATCH($AC67+1,$M:$M,0),0,1),1)</f>
        <v>0</v>
      </c>
      <c r="AE67" s="5" t="str">
        <f t="shared" si="58"/>
        <v>Ruta 3/3D</v>
      </c>
      <c r="AF67" s="5" t="str">
        <f t="shared" si="59"/>
        <v>Vía Hispanidad (frente nº 132 - 2º paso de cebra)</v>
      </c>
      <c r="AG67" s="15" t="str">
        <f t="shared" si="60"/>
        <v>05:15</v>
      </c>
      <c r="AH67" s="15" t="str">
        <f t="shared" si="61"/>
        <v>13:12</v>
      </c>
      <c r="AI67" s="15"/>
      <c r="AJ67" s="15"/>
      <c r="AK67" s="5" t="str">
        <f t="shared" si="62"/>
        <v>Opel Planta en Figueruelas</v>
      </c>
      <c r="AL67">
        <f t="shared" si="63"/>
        <v>0</v>
      </c>
      <c r="AM67" s="36" t="str">
        <f t="shared" si="50"/>
        <v>3</v>
      </c>
      <c r="AN67" s="36" t="str">
        <f t="shared" si="51"/>
        <v>3D</v>
      </c>
      <c r="AO67" s="36">
        <f t="shared" si="64"/>
        <v>1</v>
      </c>
      <c r="AP67" s="36">
        <f t="shared" si="40"/>
        <v>64</v>
      </c>
      <c r="AQ67" s="16">
        <f t="shared" si="65"/>
        <v>9</v>
      </c>
      <c r="AR67" s="16">
        <f t="shared" si="66"/>
        <v>5</v>
      </c>
      <c r="AS67" s="36">
        <f t="shared" si="67"/>
        <v>7</v>
      </c>
    </row>
    <row r="68" spans="1:45" x14ac:dyDescent="0.25">
      <c r="A68" t="s">
        <v>414</v>
      </c>
      <c r="B68" t="e">
        <f t="shared" ref="B68:B131" si="76">FIND($B$2,A68)</f>
        <v>#VALUE!</v>
      </c>
      <c r="C68" t="e">
        <f t="shared" ref="C68:C131" si="77">FIND($C$2,A68)</f>
        <v>#VALUE!</v>
      </c>
      <c r="D68" t="e">
        <f t="shared" ref="D68:D131" si="78">IFERROR(B68,C68)</f>
        <v>#VALUE!</v>
      </c>
      <c r="E68">
        <f t="shared" ref="E68:E131" si="79">LEN(A68)</f>
        <v>47</v>
      </c>
      <c r="F68" s="1" t="str">
        <f t="shared" ref="F68:F131" si="80">IFERROR(VALUE(LEFT($A68,$D68-1)),"")</f>
        <v/>
      </c>
      <c r="G68" s="1" t="str">
        <f t="shared" ref="G68:G131" si="81">IFERROR(IF(B68,IFERROR(VALUE(RIGHT($A68,$E68-$D68)),""),""),"")</f>
        <v/>
      </c>
      <c r="H68" s="1" t="str">
        <f t="shared" ref="H68:H131" si="82">TEXT(F68,"00")&amp;":"&amp;TEXT(G68,"00")</f>
        <v>:</v>
      </c>
      <c r="I68" s="14">
        <f t="shared" ref="I68:I131" si="83">IFERROR(FIND("Ruta",A68),0)</f>
        <v>0</v>
      </c>
      <c r="J68" s="3">
        <f t="shared" ref="J68:J131" si="84">I68+J67</f>
        <v>1</v>
      </c>
      <c r="K68" s="3">
        <f t="shared" si="68"/>
        <v>1</v>
      </c>
      <c r="L68" s="3">
        <f t="shared" ref="L68:L131" si="85">IF(I68=1,0,L67+K68+T68)</f>
        <v>17</v>
      </c>
      <c r="M68" s="3">
        <f t="shared" si="69"/>
        <v>117</v>
      </c>
      <c r="N68" t="str">
        <f t="shared" si="70"/>
        <v>Plaza de Europa (esq. Pablo Gargallo - Pd. Bus)</v>
      </c>
      <c r="O68" s="14" t="str">
        <f t="shared" si="71"/>
        <v>05:31</v>
      </c>
      <c r="P68" s="14" t="str">
        <f t="shared" si="72"/>
        <v>13:27</v>
      </c>
      <c r="S68" t="str">
        <f t="shared" si="73"/>
        <v>Avenida Puente Virrey (esq. Cesáreo Alierta) - (Pd. Bus)</v>
      </c>
      <c r="T68" s="14">
        <f t="shared" si="74"/>
        <v>0</v>
      </c>
      <c r="AA68" s="36">
        <f t="shared" si="55"/>
        <v>4</v>
      </c>
      <c r="AB68" s="36">
        <f t="shared" si="56"/>
        <v>2</v>
      </c>
      <c r="AC68" s="36">
        <f t="shared" si="57"/>
        <v>402</v>
      </c>
      <c r="AD68" s="28">
        <f t="shared" si="75"/>
        <v>0</v>
      </c>
      <c r="AE68" s="5" t="str">
        <f t="shared" si="58"/>
        <v>Ruta 3/3D</v>
      </c>
      <c r="AF68" s="5" t="str">
        <f t="shared" si="59"/>
        <v>Vía Hispanidad (frente Escultor Palao - Pd. Bus)</v>
      </c>
      <c r="AG68" s="15" t="str">
        <f t="shared" si="60"/>
        <v>05:16</v>
      </c>
      <c r="AH68" s="15" t="str">
        <f t="shared" si="61"/>
        <v>13:13</v>
      </c>
      <c r="AI68" s="15"/>
      <c r="AJ68" s="15"/>
      <c r="AK68" s="5" t="str">
        <f t="shared" si="62"/>
        <v>Vía Hispanidad (frente nº 132 - 2º paso de cebra)</v>
      </c>
      <c r="AL68">
        <f t="shared" si="63"/>
        <v>0</v>
      </c>
      <c r="AM68" s="36" t="str">
        <f t="shared" si="50"/>
        <v>3</v>
      </c>
      <c r="AN68" s="36" t="str">
        <f t="shared" si="51"/>
        <v>3D</v>
      </c>
      <c r="AO68" s="36">
        <f t="shared" si="64"/>
        <v>2</v>
      </c>
      <c r="AP68" s="36">
        <f t="shared" si="40"/>
        <v>65</v>
      </c>
      <c r="AQ68" s="16">
        <f t="shared" si="65"/>
        <v>9</v>
      </c>
      <c r="AR68" s="16">
        <f t="shared" si="66"/>
        <v>5</v>
      </c>
      <c r="AS68" s="36">
        <f t="shared" si="67"/>
        <v>7</v>
      </c>
    </row>
    <row r="69" spans="1:45" x14ac:dyDescent="0.25">
      <c r="A69" t="s">
        <v>479</v>
      </c>
      <c r="B69">
        <f t="shared" si="76"/>
        <v>3</v>
      </c>
      <c r="C69" t="e">
        <f t="shared" si="77"/>
        <v>#VALUE!</v>
      </c>
      <c r="D69">
        <f t="shared" si="78"/>
        <v>3</v>
      </c>
      <c r="E69">
        <f t="shared" si="79"/>
        <v>5</v>
      </c>
      <c r="F69" s="1">
        <f t="shared" si="80"/>
        <v>5</v>
      </c>
      <c r="G69" s="1">
        <f t="shared" si="81"/>
        <v>31</v>
      </c>
      <c r="H69" s="1" t="str">
        <f t="shared" si="82"/>
        <v>05:31</v>
      </c>
      <c r="I69" s="14">
        <f t="shared" si="83"/>
        <v>0</v>
      </c>
      <c r="J69" s="3">
        <f t="shared" si="84"/>
        <v>1</v>
      </c>
      <c r="K69" s="3">
        <f t="shared" si="68"/>
        <v>0</v>
      </c>
      <c r="L69" s="3">
        <f t="shared" si="85"/>
        <v>17</v>
      </c>
      <c r="M69" s="3">
        <f t="shared" si="69"/>
        <v>117</v>
      </c>
      <c r="N69" t="str">
        <f t="shared" si="70"/>
        <v/>
      </c>
      <c r="O69" s="14" t="str">
        <f t="shared" si="71"/>
        <v/>
      </c>
      <c r="P69" s="14" t="str">
        <f t="shared" si="72"/>
        <v/>
      </c>
      <c r="S69" t="str">
        <f t="shared" si="73"/>
        <v/>
      </c>
      <c r="T69" s="14">
        <f t="shared" si="74"/>
        <v>0</v>
      </c>
      <c r="AA69" s="36">
        <f t="shared" si="55"/>
        <v>4</v>
      </c>
      <c r="AB69" s="36">
        <f t="shared" si="56"/>
        <v>3</v>
      </c>
      <c r="AC69" s="36">
        <f t="shared" si="57"/>
        <v>403</v>
      </c>
      <c r="AD69" s="28">
        <f t="shared" si="75"/>
        <v>0</v>
      </c>
      <c r="AE69" s="5" t="str">
        <f t="shared" si="58"/>
        <v>Ruta 3/3D</v>
      </c>
      <c r="AF69" s="5" t="str">
        <f t="shared" si="59"/>
        <v>Vía Hispanidad (frente Villa de Andorra - Pd. Bus)</v>
      </c>
      <c r="AG69" s="15" t="str">
        <f t="shared" si="60"/>
        <v>05:17</v>
      </c>
      <c r="AH69" s="15" t="str">
        <f t="shared" si="61"/>
        <v>13:14</v>
      </c>
      <c r="AI69" s="15"/>
      <c r="AJ69" s="15"/>
      <c r="AK69" s="5" t="str">
        <f t="shared" si="62"/>
        <v>Vía Hispanidad (frente Escultor Palao - Pd. Bus)</v>
      </c>
      <c r="AL69">
        <f t="shared" si="63"/>
        <v>0</v>
      </c>
      <c r="AM69" s="36" t="str">
        <f t="shared" si="50"/>
        <v>3</v>
      </c>
      <c r="AN69" s="36" t="str">
        <f t="shared" si="51"/>
        <v>3D</v>
      </c>
      <c r="AO69" s="36">
        <f t="shared" si="64"/>
        <v>3</v>
      </c>
      <c r="AP69" s="36">
        <f t="shared" ref="AP69:AP79" si="86">AP68+1</f>
        <v>66</v>
      </c>
      <c r="AQ69" s="16">
        <f t="shared" si="65"/>
        <v>9</v>
      </c>
      <c r="AR69" s="16">
        <f t="shared" si="66"/>
        <v>5</v>
      </c>
      <c r="AS69" s="36">
        <f t="shared" si="67"/>
        <v>7</v>
      </c>
    </row>
    <row r="70" spans="1:45" x14ac:dyDescent="0.25">
      <c r="A70" t="s">
        <v>447</v>
      </c>
      <c r="B70">
        <f t="shared" si="76"/>
        <v>3</v>
      </c>
      <c r="C70" t="e">
        <f t="shared" si="77"/>
        <v>#VALUE!</v>
      </c>
      <c r="D70">
        <f t="shared" si="78"/>
        <v>3</v>
      </c>
      <c r="E70">
        <f t="shared" si="79"/>
        <v>5</v>
      </c>
      <c r="F70" s="1">
        <f t="shared" si="80"/>
        <v>13</v>
      </c>
      <c r="G70" s="1">
        <f t="shared" si="81"/>
        <v>27</v>
      </c>
      <c r="H70" s="1" t="str">
        <f t="shared" si="82"/>
        <v>13:27</v>
      </c>
      <c r="I70" s="14">
        <f t="shared" si="83"/>
        <v>0</v>
      </c>
      <c r="J70" s="3">
        <f t="shared" si="84"/>
        <v>1</v>
      </c>
      <c r="K70" s="3">
        <f t="shared" si="68"/>
        <v>0</v>
      </c>
      <c r="L70" s="3">
        <f t="shared" si="85"/>
        <v>17</v>
      </c>
      <c r="M70" s="3">
        <f t="shared" si="69"/>
        <v>117</v>
      </c>
      <c r="N70" t="str">
        <f t="shared" si="70"/>
        <v/>
      </c>
      <c r="O70" s="14" t="str">
        <f t="shared" si="71"/>
        <v/>
      </c>
      <c r="P70" s="14" t="str">
        <f t="shared" si="72"/>
        <v/>
      </c>
      <c r="S70" t="str">
        <f t="shared" si="73"/>
        <v/>
      </c>
      <c r="T70" s="14">
        <f t="shared" si="74"/>
        <v>0</v>
      </c>
      <c r="AA70" s="36">
        <f t="shared" si="55"/>
        <v>4</v>
      </c>
      <c r="AB70" s="36">
        <f t="shared" si="56"/>
        <v>4</v>
      </c>
      <c r="AC70" s="36">
        <f t="shared" si="57"/>
        <v>404</v>
      </c>
      <c r="AD70" s="28">
        <f t="shared" si="75"/>
        <v>0</v>
      </c>
      <c r="AE70" s="5" t="str">
        <f t="shared" si="58"/>
        <v>Ruta 3/3D</v>
      </c>
      <c r="AF70" s="5" t="str">
        <f t="shared" si="59"/>
        <v>Vía Hispanidad (esq. Gómez Laguna - Pd. Bus)</v>
      </c>
      <c r="AG70" s="15" t="str">
        <f t="shared" si="60"/>
        <v>05:18</v>
      </c>
      <c r="AH70" s="15" t="str">
        <f t="shared" si="61"/>
        <v>13:15</v>
      </c>
      <c r="AI70" s="15"/>
      <c r="AJ70" s="15"/>
      <c r="AK70" s="5" t="str">
        <f t="shared" si="62"/>
        <v>Vía Hispanidad (frente Villa de Andorra - Pd. Bus)</v>
      </c>
      <c r="AL70">
        <f t="shared" si="63"/>
        <v>0</v>
      </c>
      <c r="AM70" s="36" t="str">
        <f t="shared" si="50"/>
        <v>3</v>
      </c>
      <c r="AN70" s="36" t="str">
        <f t="shared" si="51"/>
        <v>3D</v>
      </c>
      <c r="AO70" s="36">
        <f t="shared" si="64"/>
        <v>4</v>
      </c>
      <c r="AP70" s="36">
        <f t="shared" si="86"/>
        <v>67</v>
      </c>
      <c r="AQ70" s="16">
        <f t="shared" si="65"/>
        <v>9</v>
      </c>
      <c r="AR70" s="16">
        <f t="shared" si="66"/>
        <v>5</v>
      </c>
      <c r="AS70" s="36">
        <f t="shared" si="67"/>
        <v>7</v>
      </c>
    </row>
    <row r="71" spans="1:45" x14ac:dyDescent="0.25">
      <c r="A71" t="s">
        <v>417</v>
      </c>
      <c r="B71" t="e">
        <f t="shared" si="76"/>
        <v>#VALUE!</v>
      </c>
      <c r="C71" t="e">
        <f t="shared" si="77"/>
        <v>#VALUE!</v>
      </c>
      <c r="D71" t="e">
        <f t="shared" si="78"/>
        <v>#VALUE!</v>
      </c>
      <c r="E71">
        <f t="shared" si="79"/>
        <v>56</v>
      </c>
      <c r="F71" s="1" t="str">
        <f t="shared" si="80"/>
        <v/>
      </c>
      <c r="G71" s="1" t="str">
        <f t="shared" si="81"/>
        <v/>
      </c>
      <c r="H71" s="1" t="str">
        <f t="shared" si="82"/>
        <v>:</v>
      </c>
      <c r="I71" s="14">
        <f t="shared" si="83"/>
        <v>0</v>
      </c>
      <c r="J71" s="3">
        <f t="shared" si="84"/>
        <v>1</v>
      </c>
      <c r="K71" s="3">
        <f t="shared" si="68"/>
        <v>0</v>
      </c>
      <c r="L71" s="3">
        <f t="shared" si="85"/>
        <v>17</v>
      </c>
      <c r="M71" s="3">
        <f t="shared" si="69"/>
        <v>117</v>
      </c>
      <c r="N71" t="str">
        <f t="shared" si="70"/>
        <v/>
      </c>
      <c r="O71" s="14" t="str">
        <f t="shared" si="71"/>
        <v/>
      </c>
      <c r="P71" s="14" t="str">
        <f t="shared" si="72"/>
        <v/>
      </c>
      <c r="S71" t="str">
        <f t="shared" si="73"/>
        <v/>
      </c>
      <c r="T71" s="14">
        <f t="shared" si="74"/>
        <v>0</v>
      </c>
      <c r="AA71" s="36">
        <f t="shared" si="55"/>
        <v>4</v>
      </c>
      <c r="AB71" s="36">
        <f t="shared" si="56"/>
        <v>5</v>
      </c>
      <c r="AC71" s="36">
        <f t="shared" si="57"/>
        <v>405</v>
      </c>
      <c r="AD71" s="28">
        <f t="shared" si="75"/>
        <v>0</v>
      </c>
      <c r="AE71" s="5" t="str">
        <f t="shared" si="58"/>
        <v>Ruta 3/3D</v>
      </c>
      <c r="AF71" s="5" t="str">
        <f t="shared" si="59"/>
        <v>Vía Hispanidad (frente Sainz de Varanda)</v>
      </c>
      <c r="AG71" s="15" t="str">
        <f t="shared" si="60"/>
        <v>05:19</v>
      </c>
      <c r="AH71" s="15" t="str">
        <f t="shared" si="61"/>
        <v>13:16</v>
      </c>
      <c r="AI71" s="15"/>
      <c r="AJ71" s="15"/>
      <c r="AK71" s="5" t="str">
        <f t="shared" si="62"/>
        <v>Vía Hispanidad (esq. Gómez Laguna - Pd. Bus)</v>
      </c>
      <c r="AL71">
        <f t="shared" si="63"/>
        <v>0</v>
      </c>
      <c r="AM71" s="36" t="str">
        <f t="shared" si="50"/>
        <v>3</v>
      </c>
      <c r="AN71" s="36" t="str">
        <f t="shared" si="51"/>
        <v>3D</v>
      </c>
      <c r="AO71" s="36">
        <f t="shared" si="64"/>
        <v>5</v>
      </c>
      <c r="AP71" s="36">
        <f t="shared" si="86"/>
        <v>68</v>
      </c>
      <c r="AQ71" s="16">
        <f t="shared" si="65"/>
        <v>9</v>
      </c>
      <c r="AR71" s="16">
        <f t="shared" si="66"/>
        <v>5</v>
      </c>
      <c r="AS71" s="36">
        <f t="shared" si="67"/>
        <v>7</v>
      </c>
    </row>
    <row r="72" spans="1:45" x14ac:dyDescent="0.25">
      <c r="A72" t="s">
        <v>418</v>
      </c>
      <c r="B72" t="e">
        <f t="shared" si="76"/>
        <v>#VALUE!</v>
      </c>
      <c r="C72">
        <f t="shared" si="77"/>
        <v>20</v>
      </c>
      <c r="D72">
        <f t="shared" si="78"/>
        <v>20</v>
      </c>
      <c r="E72">
        <f t="shared" si="79"/>
        <v>25</v>
      </c>
      <c r="F72" s="1" t="str">
        <f t="shared" si="80"/>
        <v/>
      </c>
      <c r="G72" s="1" t="str">
        <f t="shared" si="81"/>
        <v/>
      </c>
      <c r="H72" s="1" t="str">
        <f t="shared" si="82"/>
        <v>:</v>
      </c>
      <c r="I72" s="14">
        <f t="shared" si="83"/>
        <v>0</v>
      </c>
      <c r="J72" s="3">
        <f t="shared" si="84"/>
        <v>1</v>
      </c>
      <c r="K72" s="3">
        <f t="shared" si="68"/>
        <v>1</v>
      </c>
      <c r="L72" s="3">
        <f t="shared" si="85"/>
        <v>18</v>
      </c>
      <c r="M72" s="3">
        <f t="shared" si="69"/>
        <v>118</v>
      </c>
      <c r="N72" t="str">
        <f t="shared" si="70"/>
        <v>Avenida de Valencia, nº 8</v>
      </c>
      <c r="O72" s="14" t="str">
        <f t="shared" si="71"/>
        <v>05:34</v>
      </c>
      <c r="P72" s="14" t="str">
        <f t="shared" si="72"/>
        <v>13:31</v>
      </c>
      <c r="S72" t="str">
        <f t="shared" si="73"/>
        <v>Avenida San José (esq. Privilegio de la Unión)</v>
      </c>
      <c r="T72" s="14">
        <f t="shared" si="74"/>
        <v>0</v>
      </c>
      <c r="AA72" s="36">
        <f t="shared" si="55"/>
        <v>4</v>
      </c>
      <c r="AB72" s="36">
        <f t="shared" si="56"/>
        <v>6</v>
      </c>
      <c r="AC72" s="36">
        <f t="shared" si="57"/>
        <v>406</v>
      </c>
      <c r="AD72" s="28">
        <f t="shared" si="75"/>
        <v>0</v>
      </c>
      <c r="AE72" s="5" t="str">
        <f t="shared" si="58"/>
        <v>Ruta 3/3D</v>
      </c>
      <c r="AF72" s="5" t="str">
        <f t="shared" si="59"/>
        <v>Vía Hispanidad (Gasolinera Casablanca - esq. C/ La Vía)</v>
      </c>
      <c r="AG72" s="15" t="str">
        <f t="shared" si="60"/>
        <v>05:20</v>
      </c>
      <c r="AH72" s="15" t="str">
        <f t="shared" si="61"/>
        <v>13:17</v>
      </c>
      <c r="AI72" s="15"/>
      <c r="AJ72" s="15"/>
      <c r="AK72" s="5" t="str">
        <f t="shared" si="62"/>
        <v>Vía Hispanidad (frente Sainz de Varanda)</v>
      </c>
      <c r="AL72">
        <f t="shared" si="63"/>
        <v>0</v>
      </c>
      <c r="AM72" s="36" t="str">
        <f t="shared" si="50"/>
        <v>3</v>
      </c>
      <c r="AN72" s="36" t="str">
        <f t="shared" si="51"/>
        <v>3D</v>
      </c>
      <c r="AO72" s="36">
        <f t="shared" si="64"/>
        <v>6</v>
      </c>
      <c r="AP72" s="36">
        <f t="shared" si="86"/>
        <v>69</v>
      </c>
      <c r="AQ72" s="16">
        <f t="shared" si="65"/>
        <v>9</v>
      </c>
      <c r="AR72" s="16">
        <f t="shared" si="66"/>
        <v>5</v>
      </c>
      <c r="AS72" s="36">
        <f t="shared" si="67"/>
        <v>7</v>
      </c>
    </row>
    <row r="73" spans="1:45" x14ac:dyDescent="0.25">
      <c r="A73" t="s">
        <v>480</v>
      </c>
      <c r="B73">
        <f t="shared" si="76"/>
        <v>3</v>
      </c>
      <c r="C73" t="e">
        <f t="shared" si="77"/>
        <v>#VALUE!</v>
      </c>
      <c r="D73">
        <f t="shared" si="78"/>
        <v>3</v>
      </c>
      <c r="E73">
        <f t="shared" si="79"/>
        <v>5</v>
      </c>
      <c r="F73" s="1">
        <f t="shared" si="80"/>
        <v>5</v>
      </c>
      <c r="G73" s="1">
        <f t="shared" si="81"/>
        <v>34</v>
      </c>
      <c r="H73" s="1" t="str">
        <f t="shared" si="82"/>
        <v>05:34</v>
      </c>
      <c r="I73" s="14">
        <f t="shared" si="83"/>
        <v>0</v>
      </c>
      <c r="J73" s="3">
        <f t="shared" si="84"/>
        <v>1</v>
      </c>
      <c r="K73" s="3">
        <f t="shared" si="68"/>
        <v>0</v>
      </c>
      <c r="L73" s="3">
        <f t="shared" si="85"/>
        <v>18</v>
      </c>
      <c r="M73" s="3">
        <f t="shared" si="69"/>
        <v>118</v>
      </c>
      <c r="N73" t="str">
        <f t="shared" si="70"/>
        <v/>
      </c>
      <c r="O73" s="14" t="str">
        <f t="shared" si="71"/>
        <v/>
      </c>
      <c r="P73" s="14" t="str">
        <f t="shared" si="72"/>
        <v/>
      </c>
      <c r="S73" t="str">
        <f t="shared" si="73"/>
        <v/>
      </c>
      <c r="T73" s="14">
        <f t="shared" si="74"/>
        <v>0</v>
      </c>
      <c r="AA73" s="36">
        <f t="shared" si="55"/>
        <v>4</v>
      </c>
      <c r="AB73" s="36">
        <f t="shared" si="56"/>
        <v>7</v>
      </c>
      <c r="AC73" s="36">
        <f t="shared" si="57"/>
        <v>407</v>
      </c>
      <c r="AD73" s="28">
        <f t="shared" si="75"/>
        <v>0</v>
      </c>
      <c r="AE73" s="5" t="str">
        <f>INDEX(N:N,MATCH($AA73,$J:$J,0))</f>
        <v>Ruta 3/3D</v>
      </c>
      <c r="AF73" s="5" t="str">
        <f t="shared" si="59"/>
        <v>Avd. América, nº 11 (frente Plaza Canteras - Pd. Bus)</v>
      </c>
      <c r="AG73" s="15" t="str">
        <f t="shared" si="60"/>
        <v>05:22</v>
      </c>
      <c r="AH73" s="15" t="str">
        <f t="shared" si="61"/>
        <v>13:19</v>
      </c>
      <c r="AI73" s="15"/>
      <c r="AJ73" s="15"/>
      <c r="AK73" s="5" t="str">
        <f t="shared" si="62"/>
        <v>Vía Hispanidad (Gasolinera Casablanca - esq. C/ La Vía)</v>
      </c>
      <c r="AL73">
        <f t="shared" si="63"/>
        <v>0</v>
      </c>
      <c r="AM73" s="36" t="str">
        <f t="shared" si="50"/>
        <v>3</v>
      </c>
      <c r="AN73" s="36" t="str">
        <f t="shared" si="51"/>
        <v>3D</v>
      </c>
      <c r="AO73" s="36">
        <f t="shared" si="64"/>
        <v>7</v>
      </c>
      <c r="AP73" s="36">
        <f t="shared" si="86"/>
        <v>70</v>
      </c>
      <c r="AQ73" s="16">
        <f t="shared" si="65"/>
        <v>9</v>
      </c>
      <c r="AR73" s="16">
        <f t="shared" si="66"/>
        <v>5</v>
      </c>
      <c r="AS73" s="36">
        <f t="shared" si="67"/>
        <v>7</v>
      </c>
    </row>
    <row r="74" spans="1:45" x14ac:dyDescent="0.25">
      <c r="A74" t="s">
        <v>481</v>
      </c>
      <c r="B74">
        <f t="shared" si="76"/>
        <v>3</v>
      </c>
      <c r="C74" t="e">
        <f t="shared" si="77"/>
        <v>#VALUE!</v>
      </c>
      <c r="D74">
        <f t="shared" si="78"/>
        <v>3</v>
      </c>
      <c r="E74">
        <f t="shared" si="79"/>
        <v>5</v>
      </c>
      <c r="F74" s="1">
        <f t="shared" si="80"/>
        <v>13</v>
      </c>
      <c r="G74" s="1">
        <f t="shared" si="81"/>
        <v>31</v>
      </c>
      <c r="H74" s="1" t="str">
        <f t="shared" si="82"/>
        <v>13:31</v>
      </c>
      <c r="I74" s="14">
        <f t="shared" si="83"/>
        <v>0</v>
      </c>
      <c r="J74" s="3">
        <f t="shared" si="84"/>
        <v>1</v>
      </c>
      <c r="K74" s="3">
        <f t="shared" si="68"/>
        <v>0</v>
      </c>
      <c r="L74" s="3">
        <f t="shared" si="85"/>
        <v>18</v>
      </c>
      <c r="M74" s="3">
        <f t="shared" si="69"/>
        <v>118</v>
      </c>
      <c r="N74" t="str">
        <f t="shared" si="70"/>
        <v/>
      </c>
      <c r="O74" s="14" t="str">
        <f t="shared" si="71"/>
        <v/>
      </c>
      <c r="P74" s="14" t="str">
        <f t="shared" si="72"/>
        <v/>
      </c>
      <c r="S74" t="str">
        <f t="shared" si="73"/>
        <v/>
      </c>
      <c r="T74" s="14">
        <f t="shared" si="74"/>
        <v>0</v>
      </c>
      <c r="AA74" s="36">
        <f t="shared" si="55"/>
        <v>4</v>
      </c>
      <c r="AB74" s="36">
        <f t="shared" si="56"/>
        <v>8</v>
      </c>
      <c r="AC74" s="36">
        <f t="shared" si="57"/>
        <v>408</v>
      </c>
      <c r="AD74" s="28">
        <f t="shared" si="75"/>
        <v>0</v>
      </c>
      <c r="AE74" s="5" t="str">
        <f t="shared" si="58"/>
        <v>Ruta 3/3D</v>
      </c>
      <c r="AF74" s="5" t="str">
        <f t="shared" si="59"/>
        <v>Avd. San José (esq. C/ Bellavista - Pd. Bus)</v>
      </c>
      <c r="AG74" s="15" t="str">
        <f t="shared" si="60"/>
        <v>05:25</v>
      </c>
      <c r="AH74" s="15" t="str">
        <f t="shared" si="61"/>
        <v>13:22</v>
      </c>
      <c r="AI74" s="15"/>
      <c r="AJ74" s="15"/>
      <c r="AK74" s="5" t="str">
        <f t="shared" si="62"/>
        <v>Avd. América, nº 11 (frente Plaza Canteras)</v>
      </c>
      <c r="AL74">
        <f t="shared" si="63"/>
        <v>0</v>
      </c>
      <c r="AM74" s="36" t="str">
        <f t="shared" si="50"/>
        <v>3</v>
      </c>
      <c r="AN74" s="36" t="str">
        <f t="shared" si="51"/>
        <v>3D</v>
      </c>
      <c r="AO74" s="36">
        <f t="shared" si="64"/>
        <v>8</v>
      </c>
      <c r="AP74" s="36">
        <f t="shared" si="86"/>
        <v>71</v>
      </c>
      <c r="AQ74" s="16">
        <f t="shared" si="65"/>
        <v>9</v>
      </c>
      <c r="AR74" s="16">
        <f t="shared" si="66"/>
        <v>5</v>
      </c>
      <c r="AS74" s="36">
        <f t="shared" si="67"/>
        <v>7</v>
      </c>
    </row>
    <row r="75" spans="1:45" x14ac:dyDescent="0.25">
      <c r="A75" t="s">
        <v>375</v>
      </c>
      <c r="B75" t="e">
        <f t="shared" si="76"/>
        <v>#VALUE!</v>
      </c>
      <c r="C75" t="e">
        <f t="shared" si="77"/>
        <v>#VALUE!</v>
      </c>
      <c r="D75" t="e">
        <f t="shared" si="78"/>
        <v>#VALUE!</v>
      </c>
      <c r="E75">
        <f t="shared" si="79"/>
        <v>46</v>
      </c>
      <c r="F75" s="1" t="str">
        <f t="shared" si="80"/>
        <v/>
      </c>
      <c r="G75" s="1" t="str">
        <f t="shared" si="81"/>
        <v/>
      </c>
      <c r="H75" s="1" t="str">
        <f t="shared" si="82"/>
        <v>:</v>
      </c>
      <c r="I75" s="14">
        <f t="shared" si="83"/>
        <v>0</v>
      </c>
      <c r="J75" s="3">
        <f t="shared" si="84"/>
        <v>1</v>
      </c>
      <c r="K75" s="3">
        <f t="shared" si="68"/>
        <v>0</v>
      </c>
      <c r="L75" s="3">
        <f t="shared" si="85"/>
        <v>18</v>
      </c>
      <c r="M75" s="3">
        <f t="shared" si="69"/>
        <v>118</v>
      </c>
      <c r="N75" t="str">
        <f t="shared" si="70"/>
        <v/>
      </c>
      <c r="O75" s="14" t="str">
        <f t="shared" si="71"/>
        <v/>
      </c>
      <c r="P75" s="14" t="str">
        <f t="shared" si="72"/>
        <v/>
      </c>
      <c r="S75" t="str">
        <f t="shared" si="73"/>
        <v/>
      </c>
      <c r="T75" s="14">
        <f t="shared" si="74"/>
        <v>0</v>
      </c>
      <c r="AA75" s="36">
        <f t="shared" si="55"/>
        <v>4</v>
      </c>
      <c r="AB75" s="36">
        <f t="shared" si="56"/>
        <v>9</v>
      </c>
      <c r="AC75" s="36">
        <f t="shared" si="57"/>
        <v>409</v>
      </c>
      <c r="AD75" s="28">
        <f t="shared" si="75"/>
        <v>0</v>
      </c>
      <c r="AE75" s="5" t="str">
        <f t="shared" si="58"/>
        <v>Ruta 3/3D</v>
      </c>
      <c r="AF75" s="5" t="str">
        <f t="shared" si="59"/>
        <v>Avd. San José, nº 97 (Pd. Bus)</v>
      </c>
      <c r="AG75" s="15" t="str">
        <f t="shared" si="60"/>
        <v>05:26</v>
      </c>
      <c r="AH75" s="15" t="str">
        <f t="shared" si="61"/>
        <v>13:23</v>
      </c>
      <c r="AI75" s="15"/>
      <c r="AJ75" s="15"/>
      <c r="AK75" s="5" t="str">
        <f t="shared" si="62"/>
        <v>Avd. San José (esq. C/ Bellavista - Pd. Bus)</v>
      </c>
      <c r="AL75">
        <f t="shared" si="63"/>
        <v>0</v>
      </c>
      <c r="AM75" s="36" t="str">
        <f t="shared" si="50"/>
        <v>3</v>
      </c>
      <c r="AN75" s="36" t="str">
        <f t="shared" si="51"/>
        <v>3D</v>
      </c>
      <c r="AO75" s="36">
        <f t="shared" si="64"/>
        <v>9</v>
      </c>
      <c r="AP75" s="36">
        <f t="shared" si="86"/>
        <v>72</v>
      </c>
      <c r="AQ75" s="16">
        <f t="shared" si="65"/>
        <v>9</v>
      </c>
      <c r="AR75" s="16">
        <f t="shared" si="66"/>
        <v>5</v>
      </c>
      <c r="AS75" s="36">
        <f t="shared" si="67"/>
        <v>7</v>
      </c>
    </row>
    <row r="76" spans="1:45" x14ac:dyDescent="0.25">
      <c r="A76" t="s">
        <v>421</v>
      </c>
      <c r="B76" t="e">
        <f t="shared" si="76"/>
        <v>#VALUE!</v>
      </c>
      <c r="C76">
        <f t="shared" si="77"/>
        <v>20</v>
      </c>
      <c r="D76">
        <f t="shared" si="78"/>
        <v>20</v>
      </c>
      <c r="E76">
        <f t="shared" si="79"/>
        <v>26</v>
      </c>
      <c r="F76" s="1" t="str">
        <f t="shared" si="80"/>
        <v/>
      </c>
      <c r="G76" s="1" t="str">
        <f t="shared" si="81"/>
        <v/>
      </c>
      <c r="H76" s="1" t="str">
        <f t="shared" si="82"/>
        <v>:</v>
      </c>
      <c r="I76" s="14">
        <f t="shared" si="83"/>
        <v>0</v>
      </c>
      <c r="J76" s="3">
        <f t="shared" si="84"/>
        <v>1</v>
      </c>
      <c r="K76" s="3">
        <f t="shared" si="68"/>
        <v>1</v>
      </c>
      <c r="L76" s="3">
        <f t="shared" si="85"/>
        <v>19</v>
      </c>
      <c r="M76" s="3">
        <f t="shared" si="69"/>
        <v>119</v>
      </c>
      <c r="N76" t="str">
        <f t="shared" si="70"/>
        <v>Avenida de Valencia, nº 46</v>
      </c>
      <c r="O76" s="14" t="str">
        <f t="shared" si="71"/>
        <v>05:36</v>
      </c>
      <c r="P76" s="14" t="str">
        <f t="shared" si="72"/>
        <v>13:33</v>
      </c>
      <c r="S76" t="str">
        <f t="shared" si="73"/>
        <v>Avenida San José, nº 7</v>
      </c>
      <c r="T76" s="14">
        <f t="shared" si="74"/>
        <v>0</v>
      </c>
      <c r="AA76" s="36">
        <f t="shared" si="55"/>
        <v>4</v>
      </c>
      <c r="AB76" s="36">
        <f t="shared" si="56"/>
        <v>10</v>
      </c>
      <c r="AC76" s="36">
        <f t="shared" si="57"/>
        <v>410</v>
      </c>
      <c r="AD76" s="28">
        <f t="shared" si="75"/>
        <v>0</v>
      </c>
      <c r="AE76" s="5" t="str">
        <f t="shared" si="58"/>
        <v>Ruta 3/3D</v>
      </c>
      <c r="AF76" s="5" t="str">
        <f t="shared" si="59"/>
        <v>Avd. San José, nº 3 (esq. Miguel Servet - Pd. Bus)</v>
      </c>
      <c r="AG76" s="15" t="str">
        <f t="shared" si="60"/>
        <v>05:27</v>
      </c>
      <c r="AH76" s="15" t="str">
        <f t="shared" si="61"/>
        <v>13:24</v>
      </c>
      <c r="AI76" s="15"/>
      <c r="AJ76" s="15"/>
      <c r="AK76" s="5" t="str">
        <f t="shared" si="62"/>
        <v>Avd. San José, nº 97 (Pd. Bus)</v>
      </c>
      <c r="AL76">
        <f t="shared" si="63"/>
        <v>0</v>
      </c>
      <c r="AM76" s="36" t="str">
        <f t="shared" si="50"/>
        <v>3</v>
      </c>
      <c r="AN76" s="36" t="str">
        <f t="shared" si="51"/>
        <v>3D</v>
      </c>
      <c r="AO76" s="36">
        <f t="shared" si="64"/>
        <v>10</v>
      </c>
      <c r="AP76" s="36">
        <f t="shared" si="86"/>
        <v>73</v>
      </c>
      <c r="AQ76" s="16">
        <f t="shared" si="65"/>
        <v>9</v>
      </c>
      <c r="AR76" s="16">
        <f t="shared" si="66"/>
        <v>5</v>
      </c>
      <c r="AS76" s="36">
        <f t="shared" si="67"/>
        <v>7</v>
      </c>
    </row>
    <row r="77" spans="1:45" x14ac:dyDescent="0.25">
      <c r="A77" t="s">
        <v>482</v>
      </c>
      <c r="B77">
        <f t="shared" si="76"/>
        <v>3</v>
      </c>
      <c r="C77" t="e">
        <f t="shared" si="77"/>
        <v>#VALUE!</v>
      </c>
      <c r="D77">
        <f t="shared" si="78"/>
        <v>3</v>
      </c>
      <c r="E77">
        <f t="shared" si="79"/>
        <v>5</v>
      </c>
      <c r="F77" s="1">
        <f t="shared" si="80"/>
        <v>5</v>
      </c>
      <c r="G77" s="1">
        <f t="shared" si="81"/>
        <v>36</v>
      </c>
      <c r="H77" s="1" t="str">
        <f t="shared" si="82"/>
        <v>05:36</v>
      </c>
      <c r="I77" s="14">
        <f t="shared" si="83"/>
        <v>0</v>
      </c>
      <c r="J77" s="3">
        <f t="shared" si="84"/>
        <v>1</v>
      </c>
      <c r="K77" s="3">
        <f t="shared" si="68"/>
        <v>0</v>
      </c>
      <c r="L77" s="3">
        <f t="shared" si="85"/>
        <v>19</v>
      </c>
      <c r="M77" s="3">
        <f t="shared" si="69"/>
        <v>119</v>
      </c>
      <c r="N77" t="str">
        <f t="shared" si="70"/>
        <v/>
      </c>
      <c r="O77" s="14" t="str">
        <f t="shared" si="71"/>
        <v/>
      </c>
      <c r="P77" s="14" t="str">
        <f t="shared" si="72"/>
        <v/>
      </c>
      <c r="S77" t="str">
        <f t="shared" si="73"/>
        <v/>
      </c>
      <c r="T77" s="14">
        <f t="shared" si="74"/>
        <v>0</v>
      </c>
      <c r="AA77" s="36">
        <f t="shared" si="55"/>
        <v>4</v>
      </c>
      <c r="AB77" s="36">
        <f t="shared" si="56"/>
        <v>11</v>
      </c>
      <c r="AC77" s="36">
        <f t="shared" si="57"/>
        <v>411</v>
      </c>
      <c r="AD77" s="28">
        <f t="shared" si="75"/>
        <v>0</v>
      </c>
      <c r="AE77" s="5" t="str">
        <f t="shared" si="58"/>
        <v>Ruta 3/3D</v>
      </c>
      <c r="AF77" s="5" t="str">
        <f t="shared" si="59"/>
        <v>Compromiso de Caspe, nº 48 - Pd. Bus (esq. Doctor Iranzo)</v>
      </c>
      <c r="AG77" s="15" t="str">
        <f t="shared" si="60"/>
        <v>05:28</v>
      </c>
      <c r="AH77" s="15" t="str">
        <f t="shared" si="61"/>
        <v>13:25</v>
      </c>
      <c r="AI77" s="15"/>
      <c r="AJ77" s="15"/>
      <c r="AK77" s="5" t="str">
        <f t="shared" si="62"/>
        <v>Avd. San José, nº 3 (esq. Miguel Servet - Pd. Bus)</v>
      </c>
      <c r="AL77">
        <f t="shared" si="63"/>
        <v>0</v>
      </c>
      <c r="AM77" s="36" t="str">
        <f t="shared" si="50"/>
        <v>3</v>
      </c>
      <c r="AN77" s="36" t="str">
        <f t="shared" si="51"/>
        <v>3D</v>
      </c>
      <c r="AO77" s="36">
        <f t="shared" si="64"/>
        <v>11</v>
      </c>
      <c r="AP77" s="36">
        <f t="shared" si="86"/>
        <v>74</v>
      </c>
      <c r="AQ77" s="16">
        <f t="shared" si="65"/>
        <v>9</v>
      </c>
      <c r="AR77" s="16">
        <f t="shared" si="66"/>
        <v>5</v>
      </c>
      <c r="AS77" s="36">
        <f t="shared" si="67"/>
        <v>7</v>
      </c>
    </row>
    <row r="78" spans="1:45" x14ac:dyDescent="0.25">
      <c r="A78" t="s">
        <v>455</v>
      </c>
      <c r="B78">
        <f t="shared" si="76"/>
        <v>3</v>
      </c>
      <c r="C78" t="e">
        <f t="shared" si="77"/>
        <v>#VALUE!</v>
      </c>
      <c r="D78">
        <f t="shared" si="78"/>
        <v>3</v>
      </c>
      <c r="E78">
        <f t="shared" si="79"/>
        <v>5</v>
      </c>
      <c r="F78" s="1">
        <f t="shared" si="80"/>
        <v>13</v>
      </c>
      <c r="G78" s="1">
        <f t="shared" si="81"/>
        <v>33</v>
      </c>
      <c r="H78" s="1" t="str">
        <f t="shared" si="82"/>
        <v>13:33</v>
      </c>
      <c r="I78" s="14">
        <f t="shared" si="83"/>
        <v>0</v>
      </c>
      <c r="J78" s="3">
        <f t="shared" si="84"/>
        <v>1</v>
      </c>
      <c r="K78" s="3">
        <f t="shared" si="68"/>
        <v>0</v>
      </c>
      <c r="L78" s="3">
        <f t="shared" si="85"/>
        <v>19</v>
      </c>
      <c r="M78" s="3">
        <f t="shared" si="69"/>
        <v>119</v>
      </c>
      <c r="N78" t="str">
        <f t="shared" si="70"/>
        <v/>
      </c>
      <c r="O78" s="14" t="str">
        <f t="shared" si="71"/>
        <v/>
      </c>
      <c r="P78" s="14" t="str">
        <f t="shared" si="72"/>
        <v/>
      </c>
      <c r="S78" t="str">
        <f t="shared" si="73"/>
        <v/>
      </c>
      <c r="T78" s="14">
        <f t="shared" si="74"/>
        <v>0</v>
      </c>
      <c r="AA78" s="36">
        <f t="shared" si="55"/>
        <v>4</v>
      </c>
      <c r="AB78" s="36">
        <f t="shared" si="56"/>
        <v>12</v>
      </c>
      <c r="AC78" s="36">
        <f t="shared" si="57"/>
        <v>412</v>
      </c>
      <c r="AD78" s="28">
        <f t="shared" si="75"/>
        <v>0</v>
      </c>
      <c r="AE78" s="5" t="str">
        <f t="shared" si="58"/>
        <v>Ruta 3/3D</v>
      </c>
      <c r="AF78" s="5" t="str">
        <f t="shared" si="59"/>
        <v>Compromiso de Caspe, nº 76 (Pd. Bus)</v>
      </c>
      <c r="AG78" s="15" t="str">
        <f t="shared" si="60"/>
        <v>05:30</v>
      </c>
      <c r="AH78" s="15" t="str">
        <f t="shared" si="61"/>
        <v>13:27</v>
      </c>
      <c r="AI78" s="15"/>
      <c r="AJ78" s="15"/>
      <c r="AK78" s="5" t="str">
        <f t="shared" si="62"/>
        <v>Compromiso de Caspe, nº 48 - Pd. Bus (esq. Doctor Iranzo)</v>
      </c>
      <c r="AL78">
        <f t="shared" si="63"/>
        <v>0</v>
      </c>
      <c r="AM78" s="36" t="str">
        <f t="shared" si="50"/>
        <v>3</v>
      </c>
      <c r="AN78" s="36" t="str">
        <f t="shared" si="51"/>
        <v>3D</v>
      </c>
      <c r="AO78" s="36">
        <f t="shared" si="64"/>
        <v>12</v>
      </c>
      <c r="AP78" s="36">
        <f t="shared" si="86"/>
        <v>75</v>
      </c>
      <c r="AQ78" s="16">
        <f t="shared" si="65"/>
        <v>9</v>
      </c>
      <c r="AR78" s="16">
        <f t="shared" si="66"/>
        <v>5</v>
      </c>
      <c r="AS78" s="36">
        <f t="shared" si="67"/>
        <v>7</v>
      </c>
    </row>
    <row r="79" spans="1:45" x14ac:dyDescent="0.25">
      <c r="A79" t="s">
        <v>379</v>
      </c>
      <c r="B79" t="e">
        <f t="shared" si="76"/>
        <v>#VALUE!</v>
      </c>
      <c r="C79">
        <f t="shared" si="77"/>
        <v>17</v>
      </c>
      <c r="D79">
        <f t="shared" si="78"/>
        <v>17</v>
      </c>
      <c r="E79">
        <f t="shared" si="79"/>
        <v>22</v>
      </c>
      <c r="F79" s="1" t="str">
        <f t="shared" si="80"/>
        <v/>
      </c>
      <c r="G79" s="1" t="str">
        <f t="shared" si="81"/>
        <v/>
      </c>
      <c r="H79" s="1" t="str">
        <f t="shared" si="82"/>
        <v>:</v>
      </c>
      <c r="I79" s="14">
        <f t="shared" si="83"/>
        <v>0</v>
      </c>
      <c r="J79" s="3">
        <f t="shared" si="84"/>
        <v>1</v>
      </c>
      <c r="K79" s="3">
        <f t="shared" si="68"/>
        <v>0</v>
      </c>
      <c r="L79" s="3">
        <f t="shared" si="85"/>
        <v>19</v>
      </c>
      <c r="M79" s="3">
        <f t="shared" si="69"/>
        <v>119</v>
      </c>
      <c r="N79" t="str">
        <f t="shared" si="70"/>
        <v/>
      </c>
      <c r="O79" s="14" t="str">
        <f t="shared" si="71"/>
        <v/>
      </c>
      <c r="P79" s="14" t="str">
        <f t="shared" si="72"/>
        <v/>
      </c>
      <c r="S79" t="str">
        <f t="shared" si="73"/>
        <v/>
      </c>
      <c r="T79" s="14">
        <f t="shared" si="74"/>
        <v>0</v>
      </c>
      <c r="AA79" s="36">
        <f t="shared" ref="AA79" si="87">IF(AD78&lt;&gt;1,AA78,AA78+1)</f>
        <v>4</v>
      </c>
      <c r="AB79" s="36">
        <f t="shared" ref="AB79" si="88">IF(AA79&lt;&gt;AA78,0,AB78+1)</f>
        <v>13</v>
      </c>
      <c r="AC79" s="36">
        <f t="shared" ref="AC79" si="89">AA79*100+AB79</f>
        <v>413</v>
      </c>
      <c r="AD79" s="28">
        <f t="shared" si="75"/>
        <v>1</v>
      </c>
      <c r="AE79" s="5" t="str">
        <f t="shared" ref="AE79" si="90">INDEX(N:N,MATCH($AA79,$J:$J,0))</f>
        <v>Ruta 3/3D</v>
      </c>
      <c r="AF79" s="5" t="str">
        <f t="shared" ref="AF79" si="91">IFERROR(INDEX(N:N,MATCH($AC79,$M:$M,0)),"")</f>
        <v>Opel Planta en Figueruelas</v>
      </c>
      <c r="AG79" s="15" t="str">
        <f t="shared" ref="AG79" si="92">IFERROR(INDEX(O:O,MATCH($AC79,$M:$M,0)),"")</f>
        <v>06:00</v>
      </c>
      <c r="AH79" s="15" t="str">
        <f t="shared" ref="AH79" si="93">IFERROR(INDEX(P:P,MATCH($AC79,$M:$M,0)),"")</f>
        <v>14:00</v>
      </c>
      <c r="AI79" s="15"/>
      <c r="AJ79" s="15"/>
      <c r="AK79" s="5" t="str">
        <f t="shared" ref="AK79" si="94">IFERROR(INDEX(S:S,MATCH($AC79,$M:$M,0)),"")</f>
        <v>Compromiso de Caspe, nº 76 (Pd. Bus)</v>
      </c>
      <c r="AL79">
        <f t="shared" ref="AL79" si="95">IF(AE79=AF79,1,0)</f>
        <v>0</v>
      </c>
      <c r="AM79" s="36" t="str">
        <f t="shared" si="50"/>
        <v>3</v>
      </c>
      <c r="AN79" s="36" t="str">
        <f t="shared" si="51"/>
        <v>3D</v>
      </c>
      <c r="AO79" s="36">
        <f t="shared" ref="AO79" si="96">IF(AL79,0,AO78+1)</f>
        <v>13</v>
      </c>
      <c r="AP79" s="36">
        <f t="shared" si="86"/>
        <v>76</v>
      </c>
      <c r="AQ79" s="16">
        <f t="shared" ref="AQ79" si="97">LEN(AE79)</f>
        <v>9</v>
      </c>
      <c r="AR79" s="16">
        <f t="shared" ref="AR79" si="98">FIND(" ",AE79)</f>
        <v>5</v>
      </c>
      <c r="AS79" s="36">
        <f t="shared" ref="AS79" si="99">FIND("/",AE79)</f>
        <v>7</v>
      </c>
    </row>
    <row r="80" spans="1:45" x14ac:dyDescent="0.25">
      <c r="A80" t="s">
        <v>424</v>
      </c>
      <c r="B80" t="e">
        <f t="shared" si="76"/>
        <v>#VALUE!</v>
      </c>
      <c r="C80" t="e">
        <f t="shared" si="77"/>
        <v>#VALUE!</v>
      </c>
      <c r="D80" t="e">
        <f t="shared" si="78"/>
        <v>#VALUE!</v>
      </c>
      <c r="E80">
        <f t="shared" si="79"/>
        <v>37</v>
      </c>
      <c r="F80" s="1" t="str">
        <f t="shared" si="80"/>
        <v/>
      </c>
      <c r="G80" s="1" t="str">
        <f t="shared" si="81"/>
        <v/>
      </c>
      <c r="H80" s="1" t="str">
        <f t="shared" si="82"/>
        <v>:</v>
      </c>
      <c r="I80" s="14">
        <f t="shared" si="83"/>
        <v>0</v>
      </c>
      <c r="J80" s="3">
        <f t="shared" si="84"/>
        <v>1</v>
      </c>
      <c r="K80" s="3">
        <f t="shared" si="68"/>
        <v>1</v>
      </c>
      <c r="L80" s="3">
        <f t="shared" si="85"/>
        <v>20</v>
      </c>
      <c r="M80" s="3">
        <f t="shared" si="69"/>
        <v>120</v>
      </c>
      <c r="N80" t="str">
        <f t="shared" si="70"/>
        <v>C/ Unceta (esq. Duquesa Villahermosa)</v>
      </c>
      <c r="O80" s="14" t="str">
        <f t="shared" si="71"/>
        <v>05:38</v>
      </c>
      <c r="P80" s="14" t="str">
        <f t="shared" si="72"/>
        <v>13:35</v>
      </c>
      <c r="S80" t="str">
        <f t="shared" si="73"/>
        <v>Camino Las Torres, nº 3</v>
      </c>
      <c r="T80" s="14">
        <f t="shared" si="74"/>
        <v>0</v>
      </c>
      <c r="AA80" s="36"/>
      <c r="AB80" s="36"/>
      <c r="AC80" s="36"/>
      <c r="AD80" s="28"/>
      <c r="AE80" s="5"/>
      <c r="AF80" s="5"/>
      <c r="AG80" s="15"/>
      <c r="AH80" s="15"/>
      <c r="AI80" s="15"/>
      <c r="AJ80" s="15"/>
      <c r="AK80" s="5"/>
      <c r="AM80" s="36"/>
      <c r="AN80" s="36"/>
      <c r="AO80" s="36"/>
      <c r="AP80" s="36"/>
      <c r="AQ80" s="16"/>
      <c r="AR80" s="16"/>
      <c r="AS80" s="36"/>
    </row>
    <row r="81" spans="1:45" x14ac:dyDescent="0.25">
      <c r="A81" t="s">
        <v>483</v>
      </c>
      <c r="B81">
        <f t="shared" si="76"/>
        <v>3</v>
      </c>
      <c r="C81" t="e">
        <f t="shared" si="77"/>
        <v>#VALUE!</v>
      </c>
      <c r="D81">
        <f t="shared" si="78"/>
        <v>3</v>
      </c>
      <c r="E81">
        <f t="shared" si="79"/>
        <v>5</v>
      </c>
      <c r="F81" s="1">
        <f t="shared" si="80"/>
        <v>5</v>
      </c>
      <c r="G81" s="1">
        <f t="shared" si="81"/>
        <v>38</v>
      </c>
      <c r="H81" s="1" t="str">
        <f t="shared" si="82"/>
        <v>05:38</v>
      </c>
      <c r="I81" s="14">
        <f t="shared" si="83"/>
        <v>0</v>
      </c>
      <c r="J81" s="3">
        <f t="shared" si="84"/>
        <v>1</v>
      </c>
      <c r="K81" s="3">
        <f t="shared" si="68"/>
        <v>0</v>
      </c>
      <c r="L81" s="3">
        <f t="shared" si="85"/>
        <v>20</v>
      </c>
      <c r="M81" s="3">
        <f t="shared" si="69"/>
        <v>120</v>
      </c>
      <c r="N81" t="str">
        <f t="shared" si="70"/>
        <v/>
      </c>
      <c r="O81" s="14" t="str">
        <f t="shared" si="71"/>
        <v/>
      </c>
      <c r="P81" s="14" t="str">
        <f t="shared" si="72"/>
        <v/>
      </c>
      <c r="S81" t="str">
        <f t="shared" si="73"/>
        <v/>
      </c>
      <c r="T81" s="14">
        <f t="shared" si="74"/>
        <v>0</v>
      </c>
      <c r="AA81" s="36"/>
      <c r="AB81" s="36"/>
      <c r="AC81" s="36"/>
      <c r="AD81" s="28"/>
      <c r="AE81" s="5"/>
      <c r="AF81" s="5"/>
      <c r="AG81" s="15"/>
      <c r="AH81" s="15"/>
      <c r="AI81" s="15"/>
      <c r="AJ81" s="15"/>
      <c r="AM81" s="36"/>
      <c r="AN81" s="36"/>
      <c r="AO81" s="36"/>
      <c r="AP81" s="36"/>
      <c r="AQ81" s="16"/>
      <c r="AR81" s="16"/>
      <c r="AS81" s="36"/>
    </row>
    <row r="82" spans="1:45" x14ac:dyDescent="0.25">
      <c r="A82" t="s">
        <v>484</v>
      </c>
      <c r="B82">
        <f t="shared" si="76"/>
        <v>3</v>
      </c>
      <c r="C82" t="e">
        <f t="shared" si="77"/>
        <v>#VALUE!</v>
      </c>
      <c r="D82">
        <f t="shared" si="78"/>
        <v>3</v>
      </c>
      <c r="E82">
        <f t="shared" si="79"/>
        <v>5</v>
      </c>
      <c r="F82" s="1">
        <f t="shared" si="80"/>
        <v>13</v>
      </c>
      <c r="G82" s="1">
        <f t="shared" si="81"/>
        <v>35</v>
      </c>
      <c r="H82" s="1" t="str">
        <f t="shared" si="82"/>
        <v>13:35</v>
      </c>
      <c r="I82" s="14">
        <f t="shared" si="83"/>
        <v>0</v>
      </c>
      <c r="J82" s="3">
        <f t="shared" si="84"/>
        <v>1</v>
      </c>
      <c r="K82" s="3">
        <f t="shared" si="68"/>
        <v>0</v>
      </c>
      <c r="L82" s="3">
        <f t="shared" si="85"/>
        <v>20</v>
      </c>
      <c r="M82" s="3">
        <f t="shared" si="69"/>
        <v>120</v>
      </c>
      <c r="N82" t="str">
        <f t="shared" si="70"/>
        <v/>
      </c>
      <c r="O82" s="14" t="str">
        <f t="shared" si="71"/>
        <v/>
      </c>
      <c r="P82" s="14" t="str">
        <f t="shared" si="72"/>
        <v/>
      </c>
      <c r="S82" t="str">
        <f t="shared" si="73"/>
        <v/>
      </c>
      <c r="T82" s="14">
        <f t="shared" si="74"/>
        <v>0</v>
      </c>
      <c r="AA82" s="36"/>
      <c r="AB82" s="36"/>
      <c r="AC82" s="36"/>
      <c r="AD82" s="28"/>
      <c r="AE82" s="5"/>
      <c r="AF82" s="5"/>
      <c r="AG82" s="15"/>
      <c r="AH82" s="15"/>
      <c r="AI82" s="15"/>
      <c r="AJ82" s="15"/>
      <c r="AK82" s="5"/>
      <c r="AM82" s="36"/>
      <c r="AN82" s="36"/>
      <c r="AO82" s="36"/>
      <c r="AP82" s="36"/>
      <c r="AQ82" s="16"/>
      <c r="AR82" s="16"/>
      <c r="AS82" s="36"/>
    </row>
    <row r="83" spans="1:45" x14ac:dyDescent="0.25">
      <c r="A83" t="s">
        <v>385</v>
      </c>
      <c r="B83" t="e">
        <f t="shared" si="76"/>
        <v>#VALUE!</v>
      </c>
      <c r="C83">
        <f t="shared" si="77"/>
        <v>18</v>
      </c>
      <c r="D83">
        <f t="shared" si="78"/>
        <v>18</v>
      </c>
      <c r="E83">
        <f t="shared" si="79"/>
        <v>23</v>
      </c>
      <c r="F83" s="1" t="str">
        <f t="shared" si="80"/>
        <v/>
      </c>
      <c r="G83" s="1" t="str">
        <f t="shared" si="81"/>
        <v/>
      </c>
      <c r="H83" s="1" t="str">
        <f t="shared" si="82"/>
        <v>:</v>
      </c>
      <c r="I83" s="14">
        <f t="shared" si="83"/>
        <v>0</v>
      </c>
      <c r="J83" s="3">
        <f t="shared" si="84"/>
        <v>1</v>
      </c>
      <c r="K83" s="3">
        <f t="shared" si="68"/>
        <v>0</v>
      </c>
      <c r="L83" s="3">
        <f t="shared" si="85"/>
        <v>20</v>
      </c>
      <c r="M83" s="3">
        <f t="shared" si="69"/>
        <v>120</v>
      </c>
      <c r="N83" t="str">
        <f t="shared" si="70"/>
        <v/>
      </c>
      <c r="O83" s="14" t="str">
        <f t="shared" si="71"/>
        <v/>
      </c>
      <c r="P83" s="14" t="str">
        <f t="shared" si="72"/>
        <v/>
      </c>
      <c r="S83" t="str">
        <f t="shared" si="73"/>
        <v/>
      </c>
      <c r="T83" s="14">
        <f t="shared" si="74"/>
        <v>0</v>
      </c>
      <c r="AA83" s="36"/>
      <c r="AB83" s="36"/>
      <c r="AC83" s="36"/>
      <c r="AD83" s="28"/>
      <c r="AE83" s="5"/>
      <c r="AF83" s="5"/>
      <c r="AG83" s="15"/>
      <c r="AH83" s="15"/>
      <c r="AI83" s="15"/>
      <c r="AJ83" s="15"/>
      <c r="AK83" s="5"/>
      <c r="AM83" s="36"/>
      <c r="AN83" s="36"/>
      <c r="AO83" s="36"/>
      <c r="AP83" s="36"/>
      <c r="AQ83" s="16"/>
      <c r="AR83" s="16"/>
      <c r="AS83" s="36"/>
    </row>
    <row r="84" spans="1:45" x14ac:dyDescent="0.25">
      <c r="A84" t="s">
        <v>427</v>
      </c>
      <c r="B84" t="e">
        <f t="shared" si="76"/>
        <v>#VALUE!</v>
      </c>
      <c r="C84" t="e">
        <f t="shared" si="77"/>
        <v>#VALUE!</v>
      </c>
      <c r="D84" t="e">
        <f t="shared" si="78"/>
        <v>#VALUE!</v>
      </c>
      <c r="E84">
        <f t="shared" si="79"/>
        <v>55</v>
      </c>
      <c r="F84" s="1" t="str">
        <f t="shared" si="80"/>
        <v/>
      </c>
      <c r="G84" s="1" t="str">
        <f t="shared" si="81"/>
        <v/>
      </c>
      <c r="H84" s="1" t="str">
        <f t="shared" si="82"/>
        <v>:</v>
      </c>
      <c r="I84" s="14">
        <f t="shared" si="83"/>
        <v>0</v>
      </c>
      <c r="J84" s="3">
        <f t="shared" si="84"/>
        <v>1</v>
      </c>
      <c r="K84" s="3">
        <f t="shared" si="68"/>
        <v>1</v>
      </c>
      <c r="L84" s="3">
        <f t="shared" si="85"/>
        <v>21</v>
      </c>
      <c r="M84" s="3">
        <f t="shared" si="69"/>
        <v>121</v>
      </c>
      <c r="N84" t="str">
        <f t="shared" si="70"/>
        <v>Avenida de Navarra (Centro Cultural Delicias - Pd. Bus)</v>
      </c>
      <c r="O84" s="14" t="str">
        <f t="shared" si="71"/>
        <v>05:41</v>
      </c>
      <c r="P84" s="14" t="str">
        <f t="shared" si="72"/>
        <v>13:40</v>
      </c>
      <c r="S84" t="str">
        <f t="shared" si="73"/>
        <v>Camino Las Torres (frente Gasolinera - Pd Bus)</v>
      </c>
      <c r="T84" s="14">
        <f t="shared" si="74"/>
        <v>0</v>
      </c>
      <c r="AE84" s="5"/>
      <c r="AF84" s="5"/>
      <c r="AG84" s="15"/>
      <c r="AH84" s="15"/>
      <c r="AI84" s="15"/>
      <c r="AJ84" s="15"/>
      <c r="AK84" s="5"/>
      <c r="AO84" s="14"/>
      <c r="AP84" s="14"/>
      <c r="AQ84" s="16"/>
      <c r="AR84" s="16"/>
    </row>
    <row r="85" spans="1:45" x14ac:dyDescent="0.25">
      <c r="A85" t="s">
        <v>485</v>
      </c>
      <c r="B85">
        <f t="shared" si="76"/>
        <v>3</v>
      </c>
      <c r="C85" t="e">
        <f t="shared" si="77"/>
        <v>#VALUE!</v>
      </c>
      <c r="D85">
        <f t="shared" si="78"/>
        <v>3</v>
      </c>
      <c r="E85">
        <f t="shared" si="79"/>
        <v>5</v>
      </c>
      <c r="F85" s="1">
        <f t="shared" si="80"/>
        <v>5</v>
      </c>
      <c r="G85" s="1">
        <f t="shared" si="81"/>
        <v>41</v>
      </c>
      <c r="H85" s="1" t="str">
        <f t="shared" si="82"/>
        <v>05:41</v>
      </c>
      <c r="I85" s="14">
        <f t="shared" si="83"/>
        <v>0</v>
      </c>
      <c r="J85" s="3">
        <f t="shared" si="84"/>
        <v>1</v>
      </c>
      <c r="K85" s="3">
        <f t="shared" si="68"/>
        <v>0</v>
      </c>
      <c r="L85" s="3">
        <f t="shared" si="85"/>
        <v>21</v>
      </c>
      <c r="M85" s="3">
        <f t="shared" si="69"/>
        <v>121</v>
      </c>
      <c r="N85" t="str">
        <f t="shared" si="70"/>
        <v/>
      </c>
      <c r="O85" s="14" t="str">
        <f t="shared" si="71"/>
        <v/>
      </c>
      <c r="P85" s="14" t="str">
        <f t="shared" si="72"/>
        <v/>
      </c>
      <c r="S85" t="str">
        <f t="shared" si="73"/>
        <v/>
      </c>
      <c r="T85" s="14">
        <f t="shared" si="74"/>
        <v>0</v>
      </c>
      <c r="AE85" s="5"/>
      <c r="AF85" s="5"/>
      <c r="AG85" s="15"/>
      <c r="AH85" s="15"/>
      <c r="AI85" s="15"/>
      <c r="AJ85" s="15"/>
      <c r="AK85" s="5"/>
      <c r="AO85" s="14"/>
      <c r="AP85" s="14"/>
      <c r="AQ85" s="16"/>
      <c r="AR85" s="16"/>
    </row>
    <row r="86" spans="1:45" x14ac:dyDescent="0.25">
      <c r="A86" t="s">
        <v>459</v>
      </c>
      <c r="B86">
        <f t="shared" si="76"/>
        <v>3</v>
      </c>
      <c r="C86" t="e">
        <f t="shared" si="77"/>
        <v>#VALUE!</v>
      </c>
      <c r="D86">
        <f t="shared" si="78"/>
        <v>3</v>
      </c>
      <c r="E86">
        <f t="shared" si="79"/>
        <v>5</v>
      </c>
      <c r="F86" s="1">
        <f t="shared" si="80"/>
        <v>13</v>
      </c>
      <c r="G86" s="1">
        <f t="shared" si="81"/>
        <v>40</v>
      </c>
      <c r="H86" s="1" t="str">
        <f t="shared" si="82"/>
        <v>13:40</v>
      </c>
      <c r="I86" s="14">
        <f t="shared" si="83"/>
        <v>0</v>
      </c>
      <c r="J86" s="3">
        <f t="shared" si="84"/>
        <v>1</v>
      </c>
      <c r="K86" s="3">
        <f t="shared" si="68"/>
        <v>0</v>
      </c>
      <c r="L86" s="3">
        <f t="shared" si="85"/>
        <v>21</v>
      </c>
      <c r="M86" s="3">
        <f t="shared" si="69"/>
        <v>121</v>
      </c>
      <c r="N86" t="str">
        <f t="shared" si="70"/>
        <v/>
      </c>
      <c r="O86" s="14" t="str">
        <f t="shared" si="71"/>
        <v/>
      </c>
      <c r="P86" s="14" t="str">
        <f t="shared" si="72"/>
        <v/>
      </c>
      <c r="S86" t="str">
        <f t="shared" si="73"/>
        <v/>
      </c>
      <c r="T86" s="14">
        <f t="shared" si="74"/>
        <v>0</v>
      </c>
      <c r="AE86" s="5"/>
      <c r="AF86" s="5"/>
      <c r="AG86" s="15"/>
      <c r="AH86" s="15"/>
      <c r="AI86" s="15"/>
      <c r="AJ86" s="15"/>
      <c r="AK86" s="5"/>
      <c r="AO86" s="14"/>
      <c r="AP86" s="14"/>
      <c r="AQ86" s="16"/>
      <c r="AR86" s="16"/>
    </row>
    <row r="87" spans="1:45" x14ac:dyDescent="0.25">
      <c r="A87" t="s">
        <v>390</v>
      </c>
      <c r="B87" t="e">
        <f t="shared" si="76"/>
        <v>#VALUE!</v>
      </c>
      <c r="C87" t="e">
        <f t="shared" si="77"/>
        <v>#VALUE!</v>
      </c>
      <c r="D87" t="e">
        <f t="shared" si="78"/>
        <v>#VALUE!</v>
      </c>
      <c r="E87">
        <f t="shared" si="79"/>
        <v>46</v>
      </c>
      <c r="F87" s="1" t="str">
        <f t="shared" si="80"/>
        <v/>
      </c>
      <c r="G87" s="1" t="str">
        <f t="shared" si="81"/>
        <v/>
      </c>
      <c r="H87" s="1" t="str">
        <f t="shared" si="82"/>
        <v>:</v>
      </c>
      <c r="I87" s="14">
        <f t="shared" si="83"/>
        <v>0</v>
      </c>
      <c r="J87" s="3">
        <f t="shared" si="84"/>
        <v>1</v>
      </c>
      <c r="K87" s="3">
        <f t="shared" si="68"/>
        <v>0</v>
      </c>
      <c r="L87" s="3">
        <f t="shared" si="85"/>
        <v>21</v>
      </c>
      <c r="M87" s="3">
        <f t="shared" si="69"/>
        <v>121</v>
      </c>
      <c r="N87" t="str">
        <f t="shared" si="70"/>
        <v/>
      </c>
      <c r="O87" s="14" t="str">
        <f t="shared" si="71"/>
        <v/>
      </c>
      <c r="P87" s="14" t="str">
        <f t="shared" si="72"/>
        <v/>
      </c>
      <c r="S87" t="str">
        <f t="shared" si="73"/>
        <v/>
      </c>
      <c r="T87" s="14">
        <f t="shared" si="74"/>
        <v>0</v>
      </c>
      <c r="AE87" s="5"/>
      <c r="AF87" s="5"/>
      <c r="AG87" s="15"/>
      <c r="AH87" s="15"/>
      <c r="AI87" s="15"/>
      <c r="AJ87" s="15"/>
      <c r="AK87" s="5"/>
      <c r="AO87" s="14"/>
      <c r="AP87" s="14"/>
      <c r="AQ87" s="16"/>
      <c r="AR87" s="16"/>
    </row>
    <row r="88" spans="1:45" x14ac:dyDescent="0.25">
      <c r="A88" t="s">
        <v>431</v>
      </c>
      <c r="B88" t="e">
        <f t="shared" si="76"/>
        <v>#VALUE!</v>
      </c>
      <c r="C88" t="e">
        <f t="shared" si="77"/>
        <v>#VALUE!</v>
      </c>
      <c r="D88" t="e">
        <f t="shared" si="78"/>
        <v>#VALUE!</v>
      </c>
      <c r="E88">
        <f t="shared" si="79"/>
        <v>44</v>
      </c>
      <c r="F88" s="1" t="str">
        <f t="shared" si="80"/>
        <v/>
      </c>
      <c r="G88" s="1" t="str">
        <f t="shared" si="81"/>
        <v/>
      </c>
      <c r="H88" s="1" t="str">
        <f t="shared" si="82"/>
        <v>:</v>
      </c>
      <c r="I88" s="14">
        <f t="shared" si="83"/>
        <v>0</v>
      </c>
      <c r="J88" s="3">
        <f t="shared" si="84"/>
        <v>1</v>
      </c>
      <c r="K88" s="3">
        <f t="shared" si="68"/>
        <v>1</v>
      </c>
      <c r="L88" s="3">
        <f t="shared" si="85"/>
        <v>22</v>
      </c>
      <c r="M88" s="3">
        <f t="shared" si="69"/>
        <v>122</v>
      </c>
      <c r="N88" t="str">
        <f t="shared" si="70"/>
        <v>Avenida de Navarra (frente nº 183 - Pd. Bus)</v>
      </c>
      <c r="O88" s="14" t="str">
        <f t="shared" si="71"/>
        <v>05:42</v>
      </c>
      <c r="P88" s="14" t="str">
        <f t="shared" si="72"/>
        <v>13:41</v>
      </c>
      <c r="S88" t="str">
        <f t="shared" si="73"/>
        <v>Marqués de la Cadena (esq. Velilla de Ebro - piscinas -Pd. Bus)</v>
      </c>
      <c r="T88" s="14">
        <f t="shared" si="74"/>
        <v>0</v>
      </c>
      <c r="AE88" s="5"/>
      <c r="AF88" s="5"/>
      <c r="AG88" s="15"/>
      <c r="AH88" s="15"/>
      <c r="AI88" s="15"/>
      <c r="AJ88" s="15"/>
      <c r="AK88" s="5"/>
      <c r="AO88" s="14"/>
      <c r="AP88" s="14"/>
      <c r="AQ88" s="16"/>
      <c r="AR88" s="16"/>
    </row>
    <row r="89" spans="1:45" x14ac:dyDescent="0.25">
      <c r="A89" t="s">
        <v>486</v>
      </c>
      <c r="B89">
        <f t="shared" si="76"/>
        <v>3</v>
      </c>
      <c r="C89" t="e">
        <f t="shared" si="77"/>
        <v>#VALUE!</v>
      </c>
      <c r="D89">
        <f t="shared" si="78"/>
        <v>3</v>
      </c>
      <c r="E89">
        <f t="shared" si="79"/>
        <v>5</v>
      </c>
      <c r="F89" s="1">
        <f t="shared" si="80"/>
        <v>5</v>
      </c>
      <c r="G89" s="1">
        <f t="shared" si="81"/>
        <v>42</v>
      </c>
      <c r="H89" s="1" t="str">
        <f t="shared" si="82"/>
        <v>05:42</v>
      </c>
      <c r="I89" s="14">
        <f t="shared" si="83"/>
        <v>0</v>
      </c>
      <c r="J89" s="3">
        <f t="shared" si="84"/>
        <v>1</v>
      </c>
      <c r="K89" s="3">
        <f t="shared" si="68"/>
        <v>0</v>
      </c>
      <c r="L89" s="3">
        <f t="shared" si="85"/>
        <v>22</v>
      </c>
      <c r="M89" s="3">
        <f t="shared" si="69"/>
        <v>122</v>
      </c>
      <c r="N89" t="str">
        <f t="shared" si="70"/>
        <v/>
      </c>
      <c r="O89" s="14" t="str">
        <f t="shared" si="71"/>
        <v/>
      </c>
      <c r="P89" s="14" t="str">
        <f t="shared" si="72"/>
        <v/>
      </c>
      <c r="S89" t="str">
        <f t="shared" si="73"/>
        <v/>
      </c>
      <c r="T89" s="14">
        <f t="shared" si="74"/>
        <v>0</v>
      </c>
      <c r="AE89" s="5"/>
      <c r="AF89" s="5"/>
      <c r="AG89" s="15"/>
      <c r="AH89" s="15"/>
      <c r="AI89" s="15"/>
      <c r="AJ89" s="15"/>
      <c r="AK89" s="5"/>
      <c r="AO89" s="14"/>
      <c r="AP89" s="14"/>
      <c r="AQ89" s="16"/>
      <c r="AR89" s="16"/>
    </row>
    <row r="90" spans="1:45" x14ac:dyDescent="0.25">
      <c r="A90" t="s">
        <v>487</v>
      </c>
      <c r="B90">
        <f t="shared" si="76"/>
        <v>3</v>
      </c>
      <c r="C90" t="e">
        <f t="shared" si="77"/>
        <v>#VALUE!</v>
      </c>
      <c r="D90">
        <f t="shared" si="78"/>
        <v>3</v>
      </c>
      <c r="E90">
        <f t="shared" si="79"/>
        <v>5</v>
      </c>
      <c r="F90" s="1">
        <f t="shared" si="80"/>
        <v>13</v>
      </c>
      <c r="G90" s="1">
        <f t="shared" si="81"/>
        <v>41</v>
      </c>
      <c r="H90" s="1" t="str">
        <f t="shared" si="82"/>
        <v>13:41</v>
      </c>
      <c r="I90" s="14">
        <f t="shared" si="83"/>
        <v>0</v>
      </c>
      <c r="J90" s="3">
        <f t="shared" si="84"/>
        <v>1</v>
      </c>
      <c r="K90" s="3">
        <f t="shared" si="68"/>
        <v>0</v>
      </c>
      <c r="L90" s="3">
        <f t="shared" si="85"/>
        <v>22</v>
      </c>
      <c r="M90" s="3">
        <f t="shared" si="69"/>
        <v>122</v>
      </c>
      <c r="N90" t="str">
        <f t="shared" si="70"/>
        <v/>
      </c>
      <c r="O90" s="14" t="str">
        <f t="shared" si="71"/>
        <v/>
      </c>
      <c r="P90" s="14" t="str">
        <f t="shared" si="72"/>
        <v/>
      </c>
      <c r="S90" t="str">
        <f t="shared" si="73"/>
        <v/>
      </c>
      <c r="T90" s="14">
        <f t="shared" si="74"/>
        <v>0</v>
      </c>
      <c r="AE90" s="5"/>
      <c r="AF90" s="5"/>
      <c r="AG90" s="15"/>
      <c r="AH90" s="15"/>
      <c r="AI90" s="15"/>
      <c r="AJ90" s="15"/>
      <c r="AK90" s="5"/>
      <c r="AO90" s="14"/>
      <c r="AP90" s="14"/>
      <c r="AQ90" s="16"/>
      <c r="AR90" s="16"/>
    </row>
    <row r="91" spans="1:45" x14ac:dyDescent="0.25">
      <c r="A91" t="s">
        <v>436</v>
      </c>
      <c r="B91" t="e">
        <f t="shared" si="76"/>
        <v>#VALUE!</v>
      </c>
      <c r="C91" t="e">
        <f t="shared" si="77"/>
        <v>#VALUE!</v>
      </c>
      <c r="D91" t="e">
        <f t="shared" si="78"/>
        <v>#VALUE!</v>
      </c>
      <c r="E91">
        <f t="shared" si="79"/>
        <v>63</v>
      </c>
      <c r="F91" s="1" t="str">
        <f t="shared" si="80"/>
        <v/>
      </c>
      <c r="G91" s="1" t="str">
        <f t="shared" si="81"/>
        <v/>
      </c>
      <c r="H91" s="1" t="str">
        <f t="shared" si="82"/>
        <v>:</v>
      </c>
      <c r="I91" s="14">
        <f t="shared" si="83"/>
        <v>0</v>
      </c>
      <c r="J91" s="3">
        <f t="shared" si="84"/>
        <v>1</v>
      </c>
      <c r="K91" s="3">
        <f t="shared" si="68"/>
        <v>0</v>
      </c>
      <c r="L91" s="3">
        <f t="shared" si="85"/>
        <v>22</v>
      </c>
      <c r="M91" s="3">
        <f t="shared" si="69"/>
        <v>122</v>
      </c>
      <c r="N91" t="str">
        <f t="shared" si="70"/>
        <v/>
      </c>
      <c r="O91" s="14" t="str">
        <f t="shared" si="71"/>
        <v/>
      </c>
      <c r="P91" s="14" t="str">
        <f t="shared" si="72"/>
        <v/>
      </c>
      <c r="S91" t="str">
        <f t="shared" si="73"/>
        <v/>
      </c>
      <c r="T91" s="14">
        <f t="shared" si="74"/>
        <v>0</v>
      </c>
      <c r="AE91" s="5"/>
      <c r="AF91" s="5"/>
      <c r="AG91" s="15"/>
      <c r="AH91" s="15"/>
      <c r="AI91" s="15"/>
      <c r="AJ91" s="15"/>
      <c r="AK91" s="5"/>
      <c r="AO91" s="14"/>
      <c r="AP91" s="14"/>
      <c r="AQ91" s="16"/>
      <c r="AR91" s="16"/>
    </row>
    <row r="92" spans="1:45" x14ac:dyDescent="0.25">
      <c r="A92" t="s">
        <v>374</v>
      </c>
      <c r="B92" t="e">
        <f t="shared" si="76"/>
        <v>#VALUE!</v>
      </c>
      <c r="C92" t="e">
        <f t="shared" si="77"/>
        <v>#VALUE!</v>
      </c>
      <c r="D92" t="e">
        <f t="shared" si="78"/>
        <v>#VALUE!</v>
      </c>
      <c r="E92">
        <f t="shared" si="79"/>
        <v>52</v>
      </c>
      <c r="F92" s="1" t="str">
        <f t="shared" si="80"/>
        <v/>
      </c>
      <c r="G92" s="1" t="str">
        <f t="shared" si="81"/>
        <v/>
      </c>
      <c r="H92" s="1" t="str">
        <f t="shared" si="82"/>
        <v>:</v>
      </c>
      <c r="I92" s="14">
        <f t="shared" si="83"/>
        <v>0</v>
      </c>
      <c r="J92" s="3">
        <f t="shared" si="84"/>
        <v>1</v>
      </c>
      <c r="K92" s="3">
        <f t="shared" si="68"/>
        <v>1</v>
      </c>
      <c r="L92" s="3">
        <f t="shared" si="85"/>
        <v>23</v>
      </c>
      <c r="M92" s="3">
        <f t="shared" si="69"/>
        <v>123</v>
      </c>
      <c r="N92" t="str">
        <f t="shared" si="70"/>
        <v>Carretera de Logroño (frente Torres de San Lamberto)</v>
      </c>
      <c r="O92" s="14" t="str">
        <f t="shared" si="71"/>
        <v>05:45</v>
      </c>
      <c r="P92" s="14" t="str">
        <f t="shared" si="72"/>
        <v>13:45</v>
      </c>
      <c r="S92" t="str">
        <f t="shared" si="73"/>
        <v>Marqués de la Cadena (esq. Molino de las Armas)</v>
      </c>
      <c r="T92" s="14">
        <f t="shared" si="74"/>
        <v>0</v>
      </c>
      <c r="AE92" s="5"/>
      <c r="AF92" s="5"/>
      <c r="AG92" s="15"/>
      <c r="AH92" s="15"/>
      <c r="AI92" s="15"/>
      <c r="AJ92" s="15"/>
      <c r="AK92" s="5"/>
      <c r="AO92" s="14"/>
      <c r="AP92" s="14"/>
      <c r="AQ92" s="16"/>
      <c r="AR92" s="16"/>
    </row>
    <row r="93" spans="1:45" x14ac:dyDescent="0.25">
      <c r="A93" t="s">
        <v>488</v>
      </c>
      <c r="B93">
        <f t="shared" si="76"/>
        <v>3</v>
      </c>
      <c r="C93" t="e">
        <f t="shared" si="77"/>
        <v>#VALUE!</v>
      </c>
      <c r="D93">
        <f t="shared" si="78"/>
        <v>3</v>
      </c>
      <c r="E93">
        <f t="shared" si="79"/>
        <v>5</v>
      </c>
      <c r="F93" s="1">
        <f t="shared" si="80"/>
        <v>5</v>
      </c>
      <c r="G93" s="1">
        <f t="shared" si="81"/>
        <v>45</v>
      </c>
      <c r="H93" s="1" t="str">
        <f t="shared" si="82"/>
        <v>05:45</v>
      </c>
      <c r="I93" s="14">
        <f t="shared" si="83"/>
        <v>0</v>
      </c>
      <c r="J93" s="3">
        <f t="shared" si="84"/>
        <v>1</v>
      </c>
      <c r="K93" s="3">
        <f t="shared" si="68"/>
        <v>0</v>
      </c>
      <c r="L93" s="3">
        <f t="shared" si="85"/>
        <v>23</v>
      </c>
      <c r="M93" s="3">
        <f t="shared" si="69"/>
        <v>123</v>
      </c>
      <c r="N93" t="str">
        <f t="shared" si="70"/>
        <v/>
      </c>
      <c r="O93" s="14" t="str">
        <f t="shared" si="71"/>
        <v/>
      </c>
      <c r="P93" s="14" t="str">
        <f t="shared" si="72"/>
        <v/>
      </c>
      <c r="S93" t="str">
        <f t="shared" si="73"/>
        <v/>
      </c>
      <c r="T93" s="14">
        <f t="shared" si="74"/>
        <v>0</v>
      </c>
      <c r="AE93" s="5"/>
      <c r="AF93" s="5"/>
      <c r="AG93" s="15"/>
      <c r="AH93" s="15"/>
      <c r="AI93" s="15"/>
      <c r="AJ93" s="15"/>
      <c r="AK93" s="5"/>
      <c r="AO93" s="14"/>
      <c r="AP93" s="14"/>
      <c r="AQ93" s="16"/>
      <c r="AR93" s="16"/>
    </row>
    <row r="94" spans="1:45" x14ac:dyDescent="0.25">
      <c r="A94" t="s">
        <v>489</v>
      </c>
      <c r="B94">
        <f t="shared" si="76"/>
        <v>3</v>
      </c>
      <c r="C94" t="e">
        <f t="shared" si="77"/>
        <v>#VALUE!</v>
      </c>
      <c r="D94">
        <f t="shared" si="78"/>
        <v>3</v>
      </c>
      <c r="E94">
        <f t="shared" si="79"/>
        <v>5</v>
      </c>
      <c r="F94" s="1">
        <f t="shared" si="80"/>
        <v>13</v>
      </c>
      <c r="G94" s="1">
        <f t="shared" si="81"/>
        <v>45</v>
      </c>
      <c r="H94" s="1" t="str">
        <f t="shared" si="82"/>
        <v>13:45</v>
      </c>
      <c r="I94" s="14">
        <f t="shared" si="83"/>
        <v>0</v>
      </c>
      <c r="J94" s="3">
        <f t="shared" si="84"/>
        <v>1</v>
      </c>
      <c r="K94" s="3">
        <f t="shared" si="68"/>
        <v>0</v>
      </c>
      <c r="L94" s="3">
        <f t="shared" si="85"/>
        <v>23</v>
      </c>
      <c r="M94" s="3">
        <f t="shared" si="69"/>
        <v>123</v>
      </c>
      <c r="N94" t="str">
        <f t="shared" si="70"/>
        <v/>
      </c>
      <c r="O94" s="14" t="str">
        <f t="shared" si="71"/>
        <v/>
      </c>
      <c r="P94" s="14" t="str">
        <f t="shared" si="72"/>
        <v/>
      </c>
      <c r="S94" t="str">
        <f t="shared" si="73"/>
        <v/>
      </c>
      <c r="T94" s="14">
        <f t="shared" si="74"/>
        <v>0</v>
      </c>
      <c r="AE94" s="5"/>
      <c r="AF94" s="5"/>
      <c r="AG94" s="15"/>
      <c r="AH94" s="15"/>
      <c r="AI94" s="15"/>
      <c r="AJ94" s="15"/>
      <c r="AK94" s="5"/>
      <c r="AO94" s="14"/>
      <c r="AP94" s="14"/>
      <c r="AQ94" s="16"/>
      <c r="AR94" s="16"/>
    </row>
    <row r="95" spans="1:45" x14ac:dyDescent="0.25">
      <c r="A95" t="s">
        <v>400</v>
      </c>
      <c r="B95" t="e">
        <f t="shared" si="76"/>
        <v>#VALUE!</v>
      </c>
      <c r="C95" t="e">
        <f t="shared" si="77"/>
        <v>#VALUE!</v>
      </c>
      <c r="D95" t="e">
        <f t="shared" si="78"/>
        <v>#VALUE!</v>
      </c>
      <c r="E95">
        <f t="shared" si="79"/>
        <v>47</v>
      </c>
      <c r="F95" s="1" t="str">
        <f t="shared" si="80"/>
        <v/>
      </c>
      <c r="G95" s="1" t="str">
        <f t="shared" si="81"/>
        <v/>
      </c>
      <c r="H95" s="1" t="str">
        <f t="shared" si="82"/>
        <v>:</v>
      </c>
      <c r="I95" s="14">
        <f t="shared" si="83"/>
        <v>0</v>
      </c>
      <c r="J95" s="3">
        <f t="shared" si="84"/>
        <v>1</v>
      </c>
      <c r="K95" s="3">
        <f t="shared" si="68"/>
        <v>0</v>
      </c>
      <c r="L95" s="3">
        <f t="shared" si="85"/>
        <v>23</v>
      </c>
      <c r="M95" s="3">
        <f t="shared" si="69"/>
        <v>123</v>
      </c>
      <c r="N95" t="str">
        <f t="shared" si="70"/>
        <v/>
      </c>
      <c r="O95" s="14" t="str">
        <f t="shared" si="71"/>
        <v/>
      </c>
      <c r="P95" s="14" t="str">
        <f t="shared" si="72"/>
        <v/>
      </c>
      <c r="S95" t="str">
        <f t="shared" si="73"/>
        <v/>
      </c>
      <c r="T95" s="14">
        <f t="shared" si="74"/>
        <v>0</v>
      </c>
      <c r="AE95" s="5"/>
      <c r="AF95" s="5"/>
      <c r="AG95" s="15"/>
      <c r="AH95" s="15"/>
      <c r="AI95" s="15"/>
      <c r="AJ95" s="15"/>
      <c r="AK95" s="5"/>
      <c r="AO95" s="14"/>
      <c r="AP95" s="14"/>
      <c r="AQ95" s="16"/>
      <c r="AR95" s="16"/>
    </row>
    <row r="96" spans="1:45" x14ac:dyDescent="0.25">
      <c r="A96" t="s">
        <v>369</v>
      </c>
      <c r="B96" t="e">
        <f t="shared" si="76"/>
        <v>#VALUE!</v>
      </c>
      <c r="C96" t="e">
        <f t="shared" si="77"/>
        <v>#VALUE!</v>
      </c>
      <c r="D96" t="e">
        <f t="shared" si="78"/>
        <v>#VALUE!</v>
      </c>
      <c r="E96">
        <f t="shared" si="79"/>
        <v>51</v>
      </c>
      <c r="F96" s="1" t="str">
        <f t="shared" si="80"/>
        <v/>
      </c>
      <c r="G96" s="1" t="str">
        <f t="shared" si="81"/>
        <v/>
      </c>
      <c r="H96" s="1" t="str">
        <f t="shared" si="82"/>
        <v>:</v>
      </c>
      <c r="I96" s="14">
        <f t="shared" si="83"/>
        <v>0</v>
      </c>
      <c r="J96" s="3">
        <f t="shared" si="84"/>
        <v>1</v>
      </c>
      <c r="K96" s="3">
        <f t="shared" si="68"/>
        <v>1</v>
      </c>
      <c r="L96" s="3">
        <f t="shared" si="85"/>
        <v>24</v>
      </c>
      <c r="M96" s="3">
        <f t="shared" si="69"/>
        <v>124</v>
      </c>
      <c r="N96" t="str">
        <f t="shared" si="70"/>
        <v>Carretera de Logroño (desvío Monzalbarba - Pd. Bus)</v>
      </c>
      <c r="O96" s="14" t="str">
        <f t="shared" si="71"/>
        <v>05:48</v>
      </c>
      <c r="P96" s="14" t="str">
        <f t="shared" si="72"/>
        <v>13:48</v>
      </c>
      <c r="S96" t="str">
        <f t="shared" si="73"/>
        <v>Valle de Broto (esq. San Juan de la Peña)</v>
      </c>
      <c r="T96" s="14">
        <f t="shared" si="74"/>
        <v>0</v>
      </c>
      <c r="AE96" s="5"/>
      <c r="AF96" s="5"/>
      <c r="AG96" s="15"/>
      <c r="AH96" s="15"/>
      <c r="AI96" s="15"/>
      <c r="AJ96" s="15"/>
      <c r="AK96" s="5"/>
      <c r="AO96" s="14"/>
      <c r="AP96" s="14"/>
      <c r="AQ96" s="16"/>
      <c r="AR96" s="16"/>
    </row>
    <row r="97" spans="1:44" x14ac:dyDescent="0.25">
      <c r="A97" t="s">
        <v>490</v>
      </c>
      <c r="B97">
        <f t="shared" si="76"/>
        <v>3</v>
      </c>
      <c r="C97" t="e">
        <f t="shared" si="77"/>
        <v>#VALUE!</v>
      </c>
      <c r="D97">
        <f t="shared" si="78"/>
        <v>3</v>
      </c>
      <c r="E97">
        <f t="shared" si="79"/>
        <v>5</v>
      </c>
      <c r="F97" s="1">
        <f t="shared" si="80"/>
        <v>5</v>
      </c>
      <c r="G97" s="1">
        <f t="shared" si="81"/>
        <v>48</v>
      </c>
      <c r="H97" s="1" t="str">
        <f t="shared" si="82"/>
        <v>05:48</v>
      </c>
      <c r="I97" s="14">
        <f t="shared" si="83"/>
        <v>0</v>
      </c>
      <c r="J97" s="3">
        <f t="shared" si="84"/>
        <v>1</v>
      </c>
      <c r="K97" s="3">
        <f t="shared" si="68"/>
        <v>0</v>
      </c>
      <c r="L97" s="3">
        <f t="shared" si="85"/>
        <v>24</v>
      </c>
      <c r="M97" s="3">
        <f t="shared" si="69"/>
        <v>124</v>
      </c>
      <c r="N97" t="str">
        <f t="shared" si="70"/>
        <v/>
      </c>
      <c r="O97" s="14" t="str">
        <f t="shared" si="71"/>
        <v/>
      </c>
      <c r="P97" s="14" t="str">
        <f t="shared" si="72"/>
        <v/>
      </c>
      <c r="S97" t="str">
        <f t="shared" si="73"/>
        <v/>
      </c>
      <c r="T97" s="14">
        <f t="shared" si="74"/>
        <v>0</v>
      </c>
      <c r="AE97" s="5"/>
      <c r="AF97" s="5"/>
      <c r="AG97" s="15"/>
      <c r="AH97" s="15"/>
      <c r="AI97" s="15"/>
      <c r="AJ97" s="15"/>
      <c r="AK97" s="5"/>
      <c r="AO97" s="14"/>
      <c r="AP97" s="14"/>
      <c r="AQ97" s="16"/>
      <c r="AR97" s="16"/>
    </row>
    <row r="98" spans="1:44" x14ac:dyDescent="0.25">
      <c r="A98" t="s">
        <v>491</v>
      </c>
      <c r="B98">
        <f t="shared" si="76"/>
        <v>3</v>
      </c>
      <c r="C98" t="e">
        <f t="shared" si="77"/>
        <v>#VALUE!</v>
      </c>
      <c r="D98">
        <f t="shared" si="78"/>
        <v>3</v>
      </c>
      <c r="E98">
        <f t="shared" si="79"/>
        <v>5</v>
      </c>
      <c r="F98" s="1">
        <f t="shared" si="80"/>
        <v>13</v>
      </c>
      <c r="G98" s="1">
        <f t="shared" si="81"/>
        <v>48</v>
      </c>
      <c r="H98" s="1" t="str">
        <f t="shared" si="82"/>
        <v>13:48</v>
      </c>
      <c r="I98" s="14">
        <f t="shared" si="83"/>
        <v>0</v>
      </c>
      <c r="J98" s="3">
        <f t="shared" si="84"/>
        <v>1</v>
      </c>
      <c r="K98" s="3">
        <f t="shared" si="68"/>
        <v>0</v>
      </c>
      <c r="L98" s="3">
        <f t="shared" si="85"/>
        <v>24</v>
      </c>
      <c r="M98" s="3">
        <f t="shared" si="69"/>
        <v>124</v>
      </c>
      <c r="N98" t="str">
        <f t="shared" si="70"/>
        <v/>
      </c>
      <c r="O98" s="14" t="str">
        <f t="shared" si="71"/>
        <v/>
      </c>
      <c r="P98" s="14" t="str">
        <f t="shared" si="72"/>
        <v/>
      </c>
      <c r="S98" t="str">
        <f t="shared" si="73"/>
        <v/>
      </c>
      <c r="T98" s="14">
        <f t="shared" si="74"/>
        <v>0</v>
      </c>
      <c r="AE98" s="5"/>
      <c r="AF98" s="5"/>
      <c r="AG98" s="15"/>
      <c r="AH98" s="15"/>
      <c r="AI98" s="15"/>
      <c r="AJ98" s="15"/>
      <c r="AK98" s="5"/>
      <c r="AO98" s="14"/>
      <c r="AP98" s="14"/>
      <c r="AQ98" s="16"/>
      <c r="AR98" s="16"/>
    </row>
    <row r="99" spans="1:44" x14ac:dyDescent="0.25">
      <c r="A99" t="s">
        <v>441</v>
      </c>
      <c r="B99" t="e">
        <f t="shared" si="76"/>
        <v>#VALUE!</v>
      </c>
      <c r="C99" t="e">
        <f t="shared" si="77"/>
        <v>#VALUE!</v>
      </c>
      <c r="D99" t="e">
        <f t="shared" si="78"/>
        <v>#VALUE!</v>
      </c>
      <c r="E99">
        <f t="shared" si="79"/>
        <v>41</v>
      </c>
      <c r="F99" s="1" t="str">
        <f t="shared" si="80"/>
        <v/>
      </c>
      <c r="G99" s="1" t="str">
        <f t="shared" si="81"/>
        <v/>
      </c>
      <c r="H99" s="1" t="str">
        <f t="shared" si="82"/>
        <v>:</v>
      </c>
      <c r="I99" s="14">
        <f t="shared" si="83"/>
        <v>0</v>
      </c>
      <c r="J99" s="3">
        <f t="shared" si="84"/>
        <v>1</v>
      </c>
      <c r="K99" s="3">
        <f t="shared" si="68"/>
        <v>0</v>
      </c>
      <c r="L99" s="3">
        <f t="shared" si="85"/>
        <v>24</v>
      </c>
      <c r="M99" s="3">
        <f t="shared" si="69"/>
        <v>124</v>
      </c>
      <c r="N99" t="str">
        <f t="shared" si="70"/>
        <v/>
      </c>
      <c r="O99" s="14" t="str">
        <f t="shared" si="71"/>
        <v/>
      </c>
      <c r="P99" s="14" t="str">
        <f t="shared" si="72"/>
        <v/>
      </c>
      <c r="S99" t="str">
        <f t="shared" si="73"/>
        <v/>
      </c>
      <c r="T99" s="14">
        <f t="shared" si="74"/>
        <v>0</v>
      </c>
      <c r="AE99" s="5"/>
      <c r="AF99" s="5"/>
      <c r="AG99" s="15"/>
      <c r="AH99" s="15"/>
      <c r="AI99" s="15"/>
      <c r="AJ99" s="15"/>
      <c r="AK99" s="5"/>
      <c r="AO99" s="14"/>
      <c r="AP99" s="14"/>
      <c r="AQ99" s="16"/>
      <c r="AR99" s="16"/>
    </row>
    <row r="100" spans="1:44" x14ac:dyDescent="0.25">
      <c r="A100" t="s">
        <v>442</v>
      </c>
      <c r="B100" t="e">
        <f t="shared" si="76"/>
        <v>#VALUE!</v>
      </c>
      <c r="C100" t="e">
        <f t="shared" si="77"/>
        <v>#VALUE!</v>
      </c>
      <c r="D100" t="e">
        <f t="shared" si="78"/>
        <v>#VALUE!</v>
      </c>
      <c r="E100">
        <f t="shared" si="79"/>
        <v>52</v>
      </c>
      <c r="F100" s="1" t="str">
        <f t="shared" si="80"/>
        <v/>
      </c>
      <c r="G100" s="1" t="str">
        <f t="shared" si="81"/>
        <v/>
      </c>
      <c r="H100" s="1" t="str">
        <f t="shared" si="82"/>
        <v>:</v>
      </c>
      <c r="I100" s="14">
        <f t="shared" si="83"/>
        <v>0</v>
      </c>
      <c r="J100" s="3">
        <f t="shared" si="84"/>
        <v>1</v>
      </c>
      <c r="K100" s="3">
        <f t="shared" si="68"/>
        <v>1</v>
      </c>
      <c r="L100" s="3">
        <f t="shared" si="85"/>
        <v>25</v>
      </c>
      <c r="M100" s="3">
        <f t="shared" si="69"/>
        <v>125</v>
      </c>
      <c r="N100" t="str">
        <f t="shared" si="70"/>
        <v>Carretera de Logroño (desvío Utebo - marquesina Bus)</v>
      </c>
      <c r="O100" s="14" t="str">
        <f t="shared" si="71"/>
        <v>05:50</v>
      </c>
      <c r="P100" s="14" t="str">
        <f t="shared" si="72"/>
        <v>13:50</v>
      </c>
      <c r="S100" t="str">
        <f t="shared" si="73"/>
        <v>Valle de Broto (esq. Valle Pineta - Bar Sango 2)</v>
      </c>
      <c r="T100" s="14">
        <f t="shared" si="74"/>
        <v>0</v>
      </c>
      <c r="AE100" s="5"/>
      <c r="AF100" s="5"/>
      <c r="AG100" s="15"/>
      <c r="AH100" s="15"/>
      <c r="AI100" s="15"/>
      <c r="AJ100" s="15"/>
      <c r="AK100" s="5"/>
      <c r="AO100" s="14"/>
      <c r="AP100" s="14"/>
      <c r="AQ100" s="16"/>
      <c r="AR100" s="16"/>
    </row>
    <row r="101" spans="1:44" x14ac:dyDescent="0.25">
      <c r="A101" t="s">
        <v>492</v>
      </c>
      <c r="B101">
        <f t="shared" si="76"/>
        <v>3</v>
      </c>
      <c r="C101" t="e">
        <f t="shared" si="77"/>
        <v>#VALUE!</v>
      </c>
      <c r="D101">
        <f t="shared" si="78"/>
        <v>3</v>
      </c>
      <c r="E101">
        <f t="shared" si="79"/>
        <v>5</v>
      </c>
      <c r="F101" s="1">
        <f t="shared" si="80"/>
        <v>5</v>
      </c>
      <c r="G101" s="1">
        <f t="shared" si="81"/>
        <v>50</v>
      </c>
      <c r="H101" s="1" t="str">
        <f t="shared" si="82"/>
        <v>05:50</v>
      </c>
      <c r="I101" s="14">
        <f t="shared" si="83"/>
        <v>0</v>
      </c>
      <c r="J101" s="3">
        <f t="shared" si="84"/>
        <v>1</v>
      </c>
      <c r="K101" s="3">
        <f t="shared" si="68"/>
        <v>0</v>
      </c>
      <c r="L101" s="3">
        <f t="shared" si="85"/>
        <v>25</v>
      </c>
      <c r="M101" s="3">
        <f t="shared" si="69"/>
        <v>125</v>
      </c>
      <c r="N101" t="str">
        <f t="shared" si="70"/>
        <v/>
      </c>
      <c r="O101" s="14" t="str">
        <f t="shared" si="71"/>
        <v/>
      </c>
      <c r="P101" s="14" t="str">
        <f t="shared" si="72"/>
        <v/>
      </c>
      <c r="S101" t="str">
        <f t="shared" si="73"/>
        <v/>
      </c>
      <c r="T101" s="14">
        <f t="shared" si="74"/>
        <v>0</v>
      </c>
      <c r="AE101" s="5"/>
      <c r="AF101" s="5"/>
      <c r="AG101" s="15"/>
      <c r="AH101" s="15"/>
      <c r="AI101" s="15"/>
      <c r="AJ101" s="15"/>
      <c r="AK101" s="5"/>
      <c r="AO101" s="14"/>
      <c r="AP101" s="14"/>
      <c r="AQ101" s="16"/>
      <c r="AR101" s="16"/>
    </row>
    <row r="102" spans="1:44" x14ac:dyDescent="0.25">
      <c r="A102" t="s">
        <v>493</v>
      </c>
      <c r="B102">
        <f t="shared" si="76"/>
        <v>3</v>
      </c>
      <c r="C102" t="e">
        <f t="shared" si="77"/>
        <v>#VALUE!</v>
      </c>
      <c r="D102">
        <f t="shared" si="78"/>
        <v>3</v>
      </c>
      <c r="E102">
        <f t="shared" si="79"/>
        <v>5</v>
      </c>
      <c r="F102" s="1">
        <f t="shared" si="80"/>
        <v>13</v>
      </c>
      <c r="G102" s="1">
        <f t="shared" si="81"/>
        <v>50</v>
      </c>
      <c r="H102" s="1" t="str">
        <f t="shared" si="82"/>
        <v>13:50</v>
      </c>
      <c r="I102" s="14">
        <f t="shared" si="83"/>
        <v>0</v>
      </c>
      <c r="J102" s="3">
        <f t="shared" si="84"/>
        <v>1</v>
      </c>
      <c r="K102" s="3">
        <f t="shared" si="68"/>
        <v>0</v>
      </c>
      <c r="L102" s="3">
        <f t="shared" si="85"/>
        <v>25</v>
      </c>
      <c r="M102" s="3">
        <f t="shared" si="69"/>
        <v>125</v>
      </c>
      <c r="N102" t="str">
        <f t="shared" si="70"/>
        <v/>
      </c>
      <c r="O102" s="14" t="str">
        <f t="shared" si="71"/>
        <v/>
      </c>
      <c r="P102" s="14" t="str">
        <f t="shared" si="72"/>
        <v/>
      </c>
      <c r="S102" t="str">
        <f t="shared" si="73"/>
        <v/>
      </c>
      <c r="T102" s="14">
        <f t="shared" si="74"/>
        <v>0</v>
      </c>
      <c r="AE102" s="5"/>
      <c r="AF102" s="5"/>
      <c r="AG102" s="15"/>
      <c r="AH102" s="15"/>
      <c r="AI102" s="15"/>
      <c r="AJ102" s="15"/>
      <c r="AK102" s="5"/>
      <c r="AO102" s="14"/>
      <c r="AP102" s="14"/>
      <c r="AQ102" s="16"/>
      <c r="AR102" s="16"/>
    </row>
    <row r="103" spans="1:44" x14ac:dyDescent="0.25">
      <c r="A103" t="s">
        <v>404</v>
      </c>
      <c r="B103" t="e">
        <f t="shared" si="76"/>
        <v>#VALUE!</v>
      </c>
      <c r="C103" t="e">
        <f t="shared" si="77"/>
        <v>#VALUE!</v>
      </c>
      <c r="D103" t="e">
        <f t="shared" si="78"/>
        <v>#VALUE!</v>
      </c>
      <c r="E103">
        <f t="shared" si="79"/>
        <v>48</v>
      </c>
      <c r="F103" s="1" t="str">
        <f t="shared" si="80"/>
        <v/>
      </c>
      <c r="G103" s="1" t="str">
        <f t="shared" si="81"/>
        <v/>
      </c>
      <c r="H103" s="1" t="str">
        <f t="shared" si="82"/>
        <v>:</v>
      </c>
      <c r="I103" s="14">
        <f t="shared" si="83"/>
        <v>0</v>
      </c>
      <c r="J103" s="3">
        <f t="shared" si="84"/>
        <v>1</v>
      </c>
      <c r="K103" s="3">
        <f t="shared" si="68"/>
        <v>0</v>
      </c>
      <c r="L103" s="3">
        <f t="shared" si="85"/>
        <v>25</v>
      </c>
      <c r="M103" s="3">
        <f t="shared" si="69"/>
        <v>125</v>
      </c>
      <c r="N103" t="str">
        <f t="shared" si="70"/>
        <v/>
      </c>
      <c r="O103" s="14" t="str">
        <f t="shared" si="71"/>
        <v/>
      </c>
      <c r="P103" s="14" t="str">
        <f t="shared" si="72"/>
        <v/>
      </c>
      <c r="S103" t="str">
        <f t="shared" si="73"/>
        <v/>
      </c>
      <c r="T103" s="14">
        <f t="shared" si="74"/>
        <v>0</v>
      </c>
      <c r="AE103" s="5"/>
      <c r="AF103" s="5"/>
      <c r="AG103" s="15"/>
      <c r="AH103" s="15"/>
      <c r="AI103" s="15"/>
      <c r="AJ103" s="15"/>
      <c r="AK103" s="5"/>
      <c r="AO103" s="14"/>
      <c r="AP103" s="14"/>
      <c r="AQ103" s="16"/>
      <c r="AR103" s="16"/>
    </row>
    <row r="104" spans="1:44" x14ac:dyDescent="0.25">
      <c r="A104" t="s">
        <v>445</v>
      </c>
      <c r="B104" t="e">
        <f t="shared" si="76"/>
        <v>#VALUE!</v>
      </c>
      <c r="C104">
        <f t="shared" si="77"/>
        <v>8</v>
      </c>
      <c r="D104">
        <f t="shared" si="78"/>
        <v>8</v>
      </c>
      <c r="E104">
        <f t="shared" si="79"/>
        <v>31</v>
      </c>
      <c r="F104" s="1" t="str">
        <f t="shared" si="80"/>
        <v/>
      </c>
      <c r="G104" s="1" t="str">
        <f t="shared" si="81"/>
        <v/>
      </c>
      <c r="H104" s="1" t="str">
        <f t="shared" si="82"/>
        <v>:</v>
      </c>
      <c r="I104" s="14">
        <f t="shared" si="83"/>
        <v>0</v>
      </c>
      <c r="J104" s="3">
        <f t="shared" si="84"/>
        <v>1</v>
      </c>
      <c r="K104" s="3">
        <f t="shared" si="68"/>
        <v>1</v>
      </c>
      <c r="L104" s="3">
        <f t="shared" si="85"/>
        <v>26</v>
      </c>
      <c r="M104" s="3">
        <f t="shared" si="69"/>
        <v>126</v>
      </c>
      <c r="N104" t="str">
        <f t="shared" si="70"/>
        <v>Casetas, nº 76 (marquesina Bus)</v>
      </c>
      <c r="O104" s="14" t="str">
        <f t="shared" si="71"/>
        <v>05:57</v>
      </c>
      <c r="P104" s="14" t="str">
        <f t="shared" si="72"/>
        <v>13:57</v>
      </c>
      <c r="S104" t="str">
        <f t="shared" si="73"/>
        <v>Valle de Broto (frente Kasan - marquesina Bus)</v>
      </c>
      <c r="T104" s="14">
        <f t="shared" si="74"/>
        <v>0</v>
      </c>
      <c r="AE104" s="5"/>
      <c r="AF104" s="5"/>
      <c r="AG104" s="15"/>
      <c r="AH104" s="15"/>
      <c r="AI104" s="15"/>
      <c r="AJ104" s="15"/>
      <c r="AK104" s="5"/>
      <c r="AO104" s="14"/>
      <c r="AP104" s="14"/>
      <c r="AQ104" s="16"/>
      <c r="AR104" s="16"/>
    </row>
    <row r="105" spans="1:44" x14ac:dyDescent="0.25">
      <c r="A105" t="s">
        <v>494</v>
      </c>
      <c r="B105">
        <f t="shared" si="76"/>
        <v>3</v>
      </c>
      <c r="C105" t="e">
        <f t="shared" si="77"/>
        <v>#VALUE!</v>
      </c>
      <c r="D105">
        <f t="shared" si="78"/>
        <v>3</v>
      </c>
      <c r="E105">
        <f t="shared" si="79"/>
        <v>5</v>
      </c>
      <c r="F105" s="1">
        <f t="shared" si="80"/>
        <v>5</v>
      </c>
      <c r="G105" s="1">
        <f t="shared" si="81"/>
        <v>57</v>
      </c>
      <c r="H105" s="1" t="str">
        <f t="shared" si="82"/>
        <v>05:57</v>
      </c>
      <c r="I105" s="14">
        <f t="shared" si="83"/>
        <v>0</v>
      </c>
      <c r="J105" s="3">
        <f t="shared" si="84"/>
        <v>1</v>
      </c>
      <c r="K105" s="3">
        <f t="shared" si="68"/>
        <v>0</v>
      </c>
      <c r="L105" s="3">
        <f t="shared" si="85"/>
        <v>26</v>
      </c>
      <c r="M105" s="3">
        <f t="shared" si="69"/>
        <v>126</v>
      </c>
      <c r="N105" t="str">
        <f t="shared" si="70"/>
        <v/>
      </c>
      <c r="O105" s="14" t="str">
        <f t="shared" si="71"/>
        <v/>
      </c>
      <c r="P105" s="14" t="str">
        <f t="shared" si="72"/>
        <v/>
      </c>
      <c r="S105" t="str">
        <f t="shared" si="73"/>
        <v/>
      </c>
      <c r="T105" s="14">
        <f t="shared" si="74"/>
        <v>0</v>
      </c>
      <c r="AE105" s="5"/>
      <c r="AF105" s="5"/>
      <c r="AG105" s="15"/>
      <c r="AH105" s="15"/>
      <c r="AI105" s="15"/>
      <c r="AJ105" s="15"/>
      <c r="AK105" s="5"/>
      <c r="AO105" s="14"/>
      <c r="AP105" s="14"/>
      <c r="AQ105" s="16"/>
      <c r="AR105" s="16"/>
    </row>
    <row r="106" spans="1:44" x14ac:dyDescent="0.25">
      <c r="A106" t="s">
        <v>495</v>
      </c>
      <c r="B106">
        <f t="shared" si="76"/>
        <v>3</v>
      </c>
      <c r="C106" t="e">
        <f t="shared" si="77"/>
        <v>#VALUE!</v>
      </c>
      <c r="D106">
        <f t="shared" si="78"/>
        <v>3</v>
      </c>
      <c r="E106">
        <f t="shared" si="79"/>
        <v>5</v>
      </c>
      <c r="F106" s="1">
        <f t="shared" si="80"/>
        <v>13</v>
      </c>
      <c r="G106" s="1">
        <f t="shared" si="81"/>
        <v>57</v>
      </c>
      <c r="H106" s="1" t="str">
        <f t="shared" si="82"/>
        <v>13:57</v>
      </c>
      <c r="I106" s="14">
        <f t="shared" si="83"/>
        <v>0</v>
      </c>
      <c r="J106" s="3">
        <f t="shared" si="84"/>
        <v>1</v>
      </c>
      <c r="K106" s="3">
        <f t="shared" si="68"/>
        <v>0</v>
      </c>
      <c r="L106" s="3">
        <f t="shared" si="85"/>
        <v>26</v>
      </c>
      <c r="M106" s="3">
        <f t="shared" si="69"/>
        <v>126</v>
      </c>
      <c r="N106" t="str">
        <f t="shared" si="70"/>
        <v/>
      </c>
      <c r="O106" s="14" t="str">
        <f t="shared" si="71"/>
        <v/>
      </c>
      <c r="P106" s="14" t="str">
        <f t="shared" si="72"/>
        <v/>
      </c>
      <c r="S106" t="str">
        <f t="shared" si="73"/>
        <v/>
      </c>
      <c r="T106" s="14">
        <f t="shared" si="74"/>
        <v>0</v>
      </c>
      <c r="AE106" s="5"/>
      <c r="AF106" s="5"/>
      <c r="AG106" s="15"/>
      <c r="AH106" s="15"/>
      <c r="AI106" s="15"/>
      <c r="AJ106" s="15"/>
      <c r="AK106" s="5"/>
      <c r="AO106" s="14"/>
      <c r="AP106" s="14"/>
      <c r="AQ106" s="16"/>
      <c r="AR106" s="16"/>
    </row>
    <row r="107" spans="1:44" x14ac:dyDescent="0.25">
      <c r="A107" t="s">
        <v>408</v>
      </c>
      <c r="B107" t="e">
        <f t="shared" si="76"/>
        <v>#VALUE!</v>
      </c>
      <c r="C107" t="e">
        <f t="shared" si="77"/>
        <v>#VALUE!</v>
      </c>
      <c r="D107" t="e">
        <f t="shared" si="78"/>
        <v>#VALUE!</v>
      </c>
      <c r="E107">
        <f t="shared" si="79"/>
        <v>46</v>
      </c>
      <c r="F107" s="1" t="str">
        <f t="shared" si="80"/>
        <v/>
      </c>
      <c r="G107" s="1" t="str">
        <f t="shared" si="81"/>
        <v/>
      </c>
      <c r="H107" s="1" t="str">
        <f t="shared" si="82"/>
        <v>:</v>
      </c>
      <c r="I107" s="14">
        <f t="shared" si="83"/>
        <v>0</v>
      </c>
      <c r="J107" s="3">
        <f t="shared" si="84"/>
        <v>1</v>
      </c>
      <c r="K107" s="3">
        <f t="shared" si="68"/>
        <v>0</v>
      </c>
      <c r="L107" s="3">
        <f t="shared" si="85"/>
        <v>26</v>
      </c>
      <c r="M107" s="3">
        <f t="shared" si="69"/>
        <v>126</v>
      </c>
      <c r="N107" t="str">
        <f t="shared" si="70"/>
        <v/>
      </c>
      <c r="O107" s="14" t="str">
        <f t="shared" si="71"/>
        <v/>
      </c>
      <c r="P107" s="14" t="str">
        <f t="shared" si="72"/>
        <v/>
      </c>
      <c r="S107" t="str">
        <f t="shared" si="73"/>
        <v/>
      </c>
      <c r="T107" s="14">
        <f t="shared" si="74"/>
        <v>0</v>
      </c>
      <c r="AE107" s="5"/>
      <c r="AF107" s="5"/>
      <c r="AG107" s="15"/>
      <c r="AH107" s="15"/>
      <c r="AI107" s="15"/>
      <c r="AJ107" s="15"/>
      <c r="AK107" s="5"/>
      <c r="AO107" s="14"/>
      <c r="AP107" s="14"/>
      <c r="AQ107" s="16"/>
      <c r="AR107" s="16"/>
    </row>
    <row r="108" spans="1:44" x14ac:dyDescent="0.25">
      <c r="A108" t="s">
        <v>355</v>
      </c>
      <c r="B108" t="e">
        <f t="shared" si="76"/>
        <v>#VALUE!</v>
      </c>
      <c r="C108" t="e">
        <f t="shared" si="77"/>
        <v>#VALUE!</v>
      </c>
      <c r="D108" t="e">
        <f t="shared" si="78"/>
        <v>#VALUE!</v>
      </c>
      <c r="E108">
        <f t="shared" si="79"/>
        <v>30</v>
      </c>
      <c r="F108" s="1" t="str">
        <f t="shared" si="80"/>
        <v/>
      </c>
      <c r="G108" s="1" t="str">
        <f t="shared" si="81"/>
        <v/>
      </c>
      <c r="H108" s="1" t="str">
        <f t="shared" si="82"/>
        <v>:</v>
      </c>
      <c r="I108" s="14">
        <f t="shared" si="83"/>
        <v>0</v>
      </c>
      <c r="J108" s="3">
        <f t="shared" si="84"/>
        <v>1</v>
      </c>
      <c r="K108" s="3">
        <f t="shared" si="68"/>
        <v>1</v>
      </c>
      <c r="L108" s="3">
        <f t="shared" si="85"/>
        <v>27</v>
      </c>
      <c r="M108" s="3">
        <f t="shared" si="69"/>
        <v>127</v>
      </c>
      <c r="N108" t="str">
        <f t="shared" si="70"/>
        <v>Casetas (urbanización Alameda)</v>
      </c>
      <c r="O108" s="14" t="str">
        <f t="shared" si="71"/>
        <v>05:58</v>
      </c>
      <c r="P108" s="14" t="str">
        <f t="shared" si="72"/>
        <v>13:58</v>
      </c>
      <c r="S108" t="str">
        <f t="shared" si="73"/>
        <v>Valle de Broto (esq. Gómez Avellaneda - marquesina Bus)</v>
      </c>
      <c r="T108" s="14">
        <f t="shared" si="74"/>
        <v>0</v>
      </c>
      <c r="AE108" s="5"/>
      <c r="AF108" s="5"/>
      <c r="AG108" s="15"/>
      <c r="AH108" s="15"/>
      <c r="AI108" s="15"/>
      <c r="AJ108" s="15"/>
      <c r="AK108" s="5"/>
      <c r="AO108" s="14"/>
      <c r="AP108" s="14"/>
      <c r="AQ108" s="16"/>
      <c r="AR108" s="16"/>
    </row>
    <row r="109" spans="1:44" x14ac:dyDescent="0.25">
      <c r="A109" t="s">
        <v>496</v>
      </c>
      <c r="B109">
        <f t="shared" si="76"/>
        <v>3</v>
      </c>
      <c r="C109" t="e">
        <f t="shared" si="77"/>
        <v>#VALUE!</v>
      </c>
      <c r="D109">
        <f t="shared" si="78"/>
        <v>3</v>
      </c>
      <c r="E109">
        <f t="shared" si="79"/>
        <v>5</v>
      </c>
      <c r="F109" s="1">
        <f t="shared" si="80"/>
        <v>5</v>
      </c>
      <c r="G109" s="1">
        <f t="shared" si="81"/>
        <v>58</v>
      </c>
      <c r="H109" s="1" t="str">
        <f t="shared" si="82"/>
        <v>05:58</v>
      </c>
      <c r="I109" s="14">
        <f t="shared" si="83"/>
        <v>0</v>
      </c>
      <c r="J109" s="3">
        <f t="shared" si="84"/>
        <v>1</v>
      </c>
      <c r="K109" s="3">
        <f t="shared" si="68"/>
        <v>0</v>
      </c>
      <c r="L109" s="3">
        <f t="shared" si="85"/>
        <v>27</v>
      </c>
      <c r="M109" s="3">
        <f t="shared" si="69"/>
        <v>127</v>
      </c>
      <c r="N109" t="str">
        <f t="shared" si="70"/>
        <v/>
      </c>
      <c r="O109" s="14" t="str">
        <f t="shared" si="71"/>
        <v/>
      </c>
      <c r="P109" s="14" t="str">
        <f t="shared" si="72"/>
        <v/>
      </c>
      <c r="S109" t="str">
        <f t="shared" si="73"/>
        <v/>
      </c>
      <c r="T109" s="14">
        <f t="shared" si="74"/>
        <v>0</v>
      </c>
      <c r="AE109" s="5"/>
      <c r="AF109" s="5"/>
      <c r="AG109" s="15"/>
      <c r="AH109" s="15"/>
      <c r="AI109" s="15"/>
      <c r="AJ109" s="15"/>
      <c r="AK109" s="5"/>
      <c r="AO109" s="14"/>
      <c r="AP109" s="14"/>
      <c r="AQ109" s="16"/>
      <c r="AR109" s="16"/>
    </row>
    <row r="110" spans="1:44" x14ac:dyDescent="0.25">
      <c r="A110" t="s">
        <v>497</v>
      </c>
      <c r="B110">
        <f t="shared" si="76"/>
        <v>3</v>
      </c>
      <c r="C110" t="e">
        <f t="shared" si="77"/>
        <v>#VALUE!</v>
      </c>
      <c r="D110">
        <f t="shared" si="78"/>
        <v>3</v>
      </c>
      <c r="E110">
        <f t="shared" si="79"/>
        <v>5</v>
      </c>
      <c r="F110" s="1">
        <f t="shared" si="80"/>
        <v>13</v>
      </c>
      <c r="G110" s="1">
        <f t="shared" si="81"/>
        <v>58</v>
      </c>
      <c r="H110" s="1" t="str">
        <f t="shared" si="82"/>
        <v>13:58</v>
      </c>
      <c r="I110" s="14">
        <f t="shared" si="83"/>
        <v>0</v>
      </c>
      <c r="J110" s="3">
        <f t="shared" si="84"/>
        <v>1</v>
      </c>
      <c r="K110" s="3">
        <f t="shared" si="68"/>
        <v>0</v>
      </c>
      <c r="L110" s="3">
        <f t="shared" si="85"/>
        <v>27</v>
      </c>
      <c r="M110" s="3">
        <f t="shared" si="69"/>
        <v>127</v>
      </c>
      <c r="N110" t="str">
        <f t="shared" si="70"/>
        <v/>
      </c>
      <c r="O110" s="14" t="str">
        <f t="shared" si="71"/>
        <v/>
      </c>
      <c r="P110" s="14" t="str">
        <f t="shared" si="72"/>
        <v/>
      </c>
      <c r="S110" t="str">
        <f t="shared" si="73"/>
        <v/>
      </c>
      <c r="T110" s="14">
        <f t="shared" si="74"/>
        <v>0</v>
      </c>
      <c r="AE110" s="5"/>
      <c r="AF110" s="5"/>
      <c r="AG110" s="15"/>
      <c r="AH110" s="15"/>
      <c r="AI110" s="15"/>
      <c r="AJ110" s="15"/>
      <c r="AK110" s="5"/>
      <c r="AO110" s="14"/>
      <c r="AP110" s="14"/>
      <c r="AQ110" s="16"/>
      <c r="AR110" s="16"/>
    </row>
    <row r="111" spans="1:44" x14ac:dyDescent="0.25">
      <c r="A111" t="s">
        <v>411</v>
      </c>
      <c r="B111" t="e">
        <f t="shared" si="76"/>
        <v>#VALUE!</v>
      </c>
      <c r="C111" t="e">
        <f t="shared" si="77"/>
        <v>#VALUE!</v>
      </c>
      <c r="D111" t="e">
        <f t="shared" si="78"/>
        <v>#VALUE!</v>
      </c>
      <c r="E111">
        <f t="shared" si="79"/>
        <v>55</v>
      </c>
      <c r="F111" s="1" t="str">
        <f t="shared" si="80"/>
        <v/>
      </c>
      <c r="G111" s="1" t="str">
        <f t="shared" si="81"/>
        <v/>
      </c>
      <c r="H111" s="1" t="str">
        <f t="shared" si="82"/>
        <v>:</v>
      </c>
      <c r="I111" s="14">
        <f t="shared" si="83"/>
        <v>0</v>
      </c>
      <c r="J111" s="3">
        <f t="shared" si="84"/>
        <v>1</v>
      </c>
      <c r="K111" s="3">
        <f t="shared" si="68"/>
        <v>0</v>
      </c>
      <c r="L111" s="3">
        <f t="shared" si="85"/>
        <v>27</v>
      </c>
      <c r="M111" s="3">
        <f t="shared" si="69"/>
        <v>127</v>
      </c>
      <c r="N111" t="str">
        <f t="shared" si="70"/>
        <v/>
      </c>
      <c r="O111" s="14" t="str">
        <f t="shared" si="71"/>
        <v/>
      </c>
      <c r="P111" s="14" t="str">
        <f t="shared" si="72"/>
        <v/>
      </c>
      <c r="S111" t="str">
        <f t="shared" si="73"/>
        <v/>
      </c>
      <c r="T111" s="14">
        <f t="shared" si="74"/>
        <v>0</v>
      </c>
      <c r="AE111" s="5"/>
      <c r="AF111" s="5"/>
      <c r="AG111" s="15"/>
      <c r="AH111" s="15"/>
      <c r="AI111" s="15"/>
      <c r="AJ111" s="15"/>
      <c r="AK111" s="5"/>
      <c r="AO111" s="14"/>
      <c r="AP111" s="14"/>
      <c r="AQ111" s="16"/>
      <c r="AR111" s="16"/>
    </row>
    <row r="112" spans="1:44" x14ac:dyDescent="0.25">
      <c r="A112" t="s">
        <v>351</v>
      </c>
      <c r="B112" t="e">
        <f t="shared" si="76"/>
        <v>#VALUE!</v>
      </c>
      <c r="C112" t="e">
        <f t="shared" si="77"/>
        <v>#VALUE!</v>
      </c>
      <c r="D112" t="e">
        <f t="shared" si="78"/>
        <v>#VALUE!</v>
      </c>
      <c r="E112">
        <f t="shared" si="79"/>
        <v>33</v>
      </c>
      <c r="F112" s="1" t="str">
        <f t="shared" si="80"/>
        <v/>
      </c>
      <c r="G112" s="1" t="str">
        <f t="shared" si="81"/>
        <v/>
      </c>
      <c r="H112" s="1" t="str">
        <f t="shared" si="82"/>
        <v>:</v>
      </c>
      <c r="I112" s="14">
        <f t="shared" si="83"/>
        <v>0</v>
      </c>
      <c r="J112" s="3">
        <f t="shared" si="84"/>
        <v>1</v>
      </c>
      <c r="K112" s="3">
        <f t="shared" si="68"/>
        <v>1</v>
      </c>
      <c r="L112" s="3">
        <f t="shared" si="85"/>
        <v>28</v>
      </c>
      <c r="M112" s="3">
        <f t="shared" si="69"/>
        <v>128</v>
      </c>
      <c r="N112" t="str">
        <f t="shared" si="70"/>
        <v>Alagón - rotonda (marquesina Bus)</v>
      </c>
      <c r="O112" s="14" t="str">
        <f t="shared" si="71"/>
        <v>06:03</v>
      </c>
      <c r="P112" s="14" t="str">
        <f t="shared" si="72"/>
        <v>14:03</v>
      </c>
      <c r="S112" t="str">
        <f t="shared" si="73"/>
        <v>Plaza de Europa (esq. Pablo Gargallo - Pd. Bus)</v>
      </c>
      <c r="T112" s="14">
        <f t="shared" si="74"/>
        <v>0</v>
      </c>
      <c r="AE112" s="5"/>
      <c r="AF112" s="5"/>
      <c r="AG112" s="15"/>
      <c r="AH112" s="15"/>
      <c r="AI112" s="15"/>
      <c r="AJ112" s="15"/>
      <c r="AK112" s="5"/>
      <c r="AO112" s="14"/>
      <c r="AP112" s="14"/>
      <c r="AQ112" s="16"/>
      <c r="AR112" s="16"/>
    </row>
    <row r="113" spans="1:44" x14ac:dyDescent="0.25">
      <c r="A113" t="s">
        <v>498</v>
      </c>
      <c r="B113">
        <f t="shared" si="76"/>
        <v>3</v>
      </c>
      <c r="C113" t="e">
        <f t="shared" si="77"/>
        <v>#VALUE!</v>
      </c>
      <c r="D113">
        <f t="shared" si="78"/>
        <v>3</v>
      </c>
      <c r="E113">
        <f t="shared" si="79"/>
        <v>5</v>
      </c>
      <c r="F113" s="1">
        <f t="shared" si="80"/>
        <v>6</v>
      </c>
      <c r="G113" s="1">
        <f t="shared" si="81"/>
        <v>3</v>
      </c>
      <c r="H113" s="1" t="str">
        <f t="shared" si="82"/>
        <v>06:03</v>
      </c>
      <c r="I113" s="14">
        <f t="shared" si="83"/>
        <v>0</v>
      </c>
      <c r="J113" s="3">
        <f t="shared" si="84"/>
        <v>1</v>
      </c>
      <c r="K113" s="3">
        <f t="shared" si="68"/>
        <v>0</v>
      </c>
      <c r="L113" s="3">
        <f t="shared" si="85"/>
        <v>28</v>
      </c>
      <c r="M113" s="3">
        <f t="shared" si="69"/>
        <v>128</v>
      </c>
      <c r="N113" t="str">
        <f t="shared" si="70"/>
        <v/>
      </c>
      <c r="O113" s="14" t="str">
        <f t="shared" si="71"/>
        <v/>
      </c>
      <c r="P113" s="14" t="str">
        <f t="shared" si="72"/>
        <v/>
      </c>
      <c r="S113" t="str">
        <f t="shared" si="73"/>
        <v/>
      </c>
      <c r="T113" s="14">
        <f t="shared" si="74"/>
        <v>0</v>
      </c>
      <c r="AE113" s="5"/>
      <c r="AF113" s="5"/>
      <c r="AG113" s="15"/>
      <c r="AH113" s="15"/>
      <c r="AI113" s="15"/>
      <c r="AJ113" s="15"/>
      <c r="AK113" s="5"/>
      <c r="AO113" s="14"/>
      <c r="AP113" s="14"/>
      <c r="AQ113" s="16"/>
      <c r="AR113" s="16"/>
    </row>
    <row r="114" spans="1:44" x14ac:dyDescent="0.25">
      <c r="A114" t="s">
        <v>499</v>
      </c>
      <c r="B114">
        <f t="shared" si="76"/>
        <v>3</v>
      </c>
      <c r="C114" t="e">
        <f t="shared" si="77"/>
        <v>#VALUE!</v>
      </c>
      <c r="D114">
        <f t="shared" si="78"/>
        <v>3</v>
      </c>
      <c r="E114">
        <f t="shared" si="79"/>
        <v>5</v>
      </c>
      <c r="F114" s="1">
        <f t="shared" si="80"/>
        <v>14</v>
      </c>
      <c r="G114" s="1">
        <f t="shared" si="81"/>
        <v>3</v>
      </c>
      <c r="H114" s="1" t="str">
        <f t="shared" si="82"/>
        <v>14:03</v>
      </c>
      <c r="I114" s="14">
        <f t="shared" si="83"/>
        <v>0</v>
      </c>
      <c r="J114" s="3">
        <f t="shared" si="84"/>
        <v>1</v>
      </c>
      <c r="K114" s="3">
        <f t="shared" si="68"/>
        <v>0</v>
      </c>
      <c r="L114" s="3">
        <f t="shared" si="85"/>
        <v>28</v>
      </c>
      <c r="M114" s="3">
        <f t="shared" si="69"/>
        <v>128</v>
      </c>
      <c r="N114" t="str">
        <f t="shared" si="70"/>
        <v/>
      </c>
      <c r="O114" s="14" t="str">
        <f t="shared" si="71"/>
        <v/>
      </c>
      <c r="P114" s="14" t="str">
        <f t="shared" si="72"/>
        <v/>
      </c>
      <c r="S114" t="str">
        <f t="shared" si="73"/>
        <v/>
      </c>
      <c r="T114" s="14">
        <f t="shared" si="74"/>
        <v>0</v>
      </c>
      <c r="AE114" s="5"/>
      <c r="AF114" s="5"/>
      <c r="AG114" s="15"/>
      <c r="AH114" s="15"/>
      <c r="AI114" s="15"/>
      <c r="AJ114" s="15"/>
      <c r="AK114" s="5"/>
      <c r="AO114" s="14"/>
      <c r="AP114" s="14"/>
      <c r="AQ114" s="16"/>
      <c r="AR114" s="16"/>
    </row>
    <row r="115" spans="1:44" x14ac:dyDescent="0.25">
      <c r="A115" t="s">
        <v>414</v>
      </c>
      <c r="B115" t="e">
        <f t="shared" si="76"/>
        <v>#VALUE!</v>
      </c>
      <c r="C115" t="e">
        <f t="shared" si="77"/>
        <v>#VALUE!</v>
      </c>
      <c r="D115" t="e">
        <f t="shared" si="78"/>
        <v>#VALUE!</v>
      </c>
      <c r="E115">
        <f t="shared" si="79"/>
        <v>47</v>
      </c>
      <c r="F115" s="1" t="str">
        <f t="shared" si="80"/>
        <v/>
      </c>
      <c r="G115" s="1" t="str">
        <f t="shared" si="81"/>
        <v/>
      </c>
      <c r="H115" s="1" t="str">
        <f t="shared" si="82"/>
        <v>:</v>
      </c>
      <c r="I115" s="14">
        <f t="shared" si="83"/>
        <v>0</v>
      </c>
      <c r="J115" s="3">
        <f t="shared" si="84"/>
        <v>1</v>
      </c>
      <c r="K115" s="3">
        <f t="shared" si="68"/>
        <v>0</v>
      </c>
      <c r="L115" s="3">
        <f t="shared" si="85"/>
        <v>28</v>
      </c>
      <c r="M115" s="3">
        <f t="shared" si="69"/>
        <v>128</v>
      </c>
      <c r="N115" t="str">
        <f t="shared" si="70"/>
        <v/>
      </c>
      <c r="O115" s="14" t="str">
        <f t="shared" si="71"/>
        <v/>
      </c>
      <c r="P115" s="14" t="str">
        <f t="shared" si="72"/>
        <v/>
      </c>
      <c r="S115" t="str">
        <f t="shared" si="73"/>
        <v/>
      </c>
      <c r="T115" s="14">
        <f t="shared" si="74"/>
        <v>0</v>
      </c>
      <c r="AE115" s="5"/>
      <c r="AF115" s="5"/>
      <c r="AG115" s="15"/>
      <c r="AH115" s="15"/>
      <c r="AI115" s="15"/>
      <c r="AJ115" s="15"/>
      <c r="AK115" s="5"/>
      <c r="AO115" s="14"/>
      <c r="AP115" s="14"/>
      <c r="AQ115" s="16"/>
      <c r="AR115" s="16"/>
    </row>
    <row r="116" spans="1:44" x14ac:dyDescent="0.25">
      <c r="A116" t="s">
        <v>21</v>
      </c>
      <c r="B116" t="e">
        <f t="shared" si="76"/>
        <v>#VALUE!</v>
      </c>
      <c r="C116" t="e">
        <f t="shared" si="77"/>
        <v>#VALUE!</v>
      </c>
      <c r="D116" t="e">
        <f t="shared" si="78"/>
        <v>#VALUE!</v>
      </c>
      <c r="E116">
        <f t="shared" si="79"/>
        <v>26</v>
      </c>
      <c r="F116" s="1" t="str">
        <f t="shared" si="80"/>
        <v/>
      </c>
      <c r="G116" s="1" t="str">
        <f t="shared" si="81"/>
        <v/>
      </c>
      <c r="H116" s="1" t="str">
        <f t="shared" si="82"/>
        <v>:</v>
      </c>
      <c r="I116" s="14">
        <f t="shared" si="83"/>
        <v>0</v>
      </c>
      <c r="J116" s="3">
        <f t="shared" si="84"/>
        <v>1</v>
      </c>
      <c r="K116" s="3">
        <f t="shared" si="68"/>
        <v>1</v>
      </c>
      <c r="L116" s="3">
        <f t="shared" si="85"/>
        <v>29</v>
      </c>
      <c r="M116" s="3">
        <f t="shared" si="69"/>
        <v>129</v>
      </c>
      <c r="N116" t="str">
        <f t="shared" si="70"/>
        <v>Opel Planta en Figueruelas</v>
      </c>
      <c r="O116" s="14" t="str">
        <f t="shared" si="71"/>
        <v>06:10</v>
      </c>
      <c r="P116" s="14" t="str">
        <f t="shared" si="72"/>
        <v>14:10</v>
      </c>
      <c r="S116" t="str">
        <f t="shared" si="73"/>
        <v>Vía Hispanidad (esq. Gómez Laguna - Pd. Bus)</v>
      </c>
      <c r="T116" s="14">
        <f t="shared" si="74"/>
        <v>0</v>
      </c>
      <c r="AE116" s="5"/>
      <c r="AF116" s="5"/>
      <c r="AG116" s="15"/>
      <c r="AH116" s="15"/>
      <c r="AI116" s="15"/>
      <c r="AJ116" s="15"/>
      <c r="AK116" s="5"/>
      <c r="AO116" s="14"/>
      <c r="AP116" s="14"/>
      <c r="AQ116" s="16"/>
      <c r="AR116" s="16"/>
    </row>
    <row r="117" spans="1:44" x14ac:dyDescent="0.25">
      <c r="A117" t="s">
        <v>500</v>
      </c>
      <c r="B117">
        <f t="shared" si="76"/>
        <v>3</v>
      </c>
      <c r="C117" t="e">
        <f t="shared" si="77"/>
        <v>#VALUE!</v>
      </c>
      <c r="D117">
        <f t="shared" si="78"/>
        <v>3</v>
      </c>
      <c r="E117">
        <f t="shared" si="79"/>
        <v>5</v>
      </c>
      <c r="F117" s="1">
        <f t="shared" si="80"/>
        <v>6</v>
      </c>
      <c r="G117" s="1">
        <f t="shared" si="81"/>
        <v>10</v>
      </c>
      <c r="H117" s="1" t="str">
        <f t="shared" si="82"/>
        <v>06:10</v>
      </c>
      <c r="I117" s="14">
        <f t="shared" si="83"/>
        <v>0</v>
      </c>
      <c r="J117" s="3">
        <f t="shared" si="84"/>
        <v>1</v>
      </c>
      <c r="K117" s="3">
        <f t="shared" si="68"/>
        <v>0</v>
      </c>
      <c r="L117" s="3">
        <f t="shared" si="85"/>
        <v>29</v>
      </c>
      <c r="M117" s="3">
        <f t="shared" si="69"/>
        <v>129</v>
      </c>
      <c r="N117" t="str">
        <f t="shared" si="70"/>
        <v/>
      </c>
      <c r="O117" s="14" t="str">
        <f t="shared" si="71"/>
        <v/>
      </c>
      <c r="P117" s="14" t="str">
        <f t="shared" si="72"/>
        <v/>
      </c>
      <c r="S117" t="str">
        <f t="shared" si="73"/>
        <v/>
      </c>
      <c r="T117" s="14">
        <f t="shared" si="74"/>
        <v>0</v>
      </c>
      <c r="AE117" s="5"/>
      <c r="AF117" s="5"/>
      <c r="AG117" s="15"/>
      <c r="AH117" s="15"/>
      <c r="AI117" s="15"/>
      <c r="AJ117" s="15"/>
      <c r="AK117" s="5"/>
      <c r="AO117" s="14"/>
      <c r="AP117" s="14"/>
      <c r="AQ117" s="16"/>
      <c r="AR117" s="16"/>
    </row>
    <row r="118" spans="1:44" x14ac:dyDescent="0.25">
      <c r="A118" t="s">
        <v>501</v>
      </c>
      <c r="B118">
        <f t="shared" si="76"/>
        <v>3</v>
      </c>
      <c r="C118" t="e">
        <f t="shared" si="77"/>
        <v>#VALUE!</v>
      </c>
      <c r="D118">
        <f t="shared" si="78"/>
        <v>3</v>
      </c>
      <c r="E118">
        <f t="shared" si="79"/>
        <v>5</v>
      </c>
      <c r="F118" s="1">
        <f t="shared" si="80"/>
        <v>14</v>
      </c>
      <c r="G118" s="1">
        <f t="shared" si="81"/>
        <v>10</v>
      </c>
      <c r="H118" s="1" t="str">
        <f t="shared" si="82"/>
        <v>14:10</v>
      </c>
      <c r="I118" s="14">
        <f t="shared" si="83"/>
        <v>0</v>
      </c>
      <c r="J118" s="3">
        <f t="shared" si="84"/>
        <v>1</v>
      </c>
      <c r="K118" s="3">
        <f t="shared" si="68"/>
        <v>0</v>
      </c>
      <c r="L118" s="3">
        <f t="shared" si="85"/>
        <v>29</v>
      </c>
      <c r="M118" s="3">
        <f t="shared" si="69"/>
        <v>129</v>
      </c>
      <c r="N118" t="str">
        <f t="shared" si="70"/>
        <v/>
      </c>
      <c r="O118" s="14" t="str">
        <f t="shared" si="71"/>
        <v/>
      </c>
      <c r="P118" s="14" t="str">
        <f t="shared" si="72"/>
        <v/>
      </c>
      <c r="S118" t="str">
        <f t="shared" si="73"/>
        <v/>
      </c>
      <c r="T118" s="14">
        <f t="shared" si="74"/>
        <v>0</v>
      </c>
      <c r="AE118" s="5"/>
      <c r="AF118" s="5"/>
      <c r="AG118" s="15"/>
      <c r="AH118" s="15"/>
      <c r="AI118" s="15"/>
      <c r="AJ118" s="15"/>
      <c r="AK118" s="5"/>
      <c r="AO118" s="14"/>
      <c r="AP118" s="14"/>
      <c r="AQ118" s="16"/>
      <c r="AR118" s="16"/>
    </row>
    <row r="119" spans="1:44" x14ac:dyDescent="0.25">
      <c r="A119" t="s">
        <v>168</v>
      </c>
      <c r="B119" t="e">
        <f t="shared" si="76"/>
        <v>#VALUE!</v>
      </c>
      <c r="C119" t="e">
        <f t="shared" si="77"/>
        <v>#VALUE!</v>
      </c>
      <c r="D119" t="e">
        <f t="shared" si="78"/>
        <v>#VALUE!</v>
      </c>
      <c r="E119">
        <f t="shared" si="79"/>
        <v>44</v>
      </c>
      <c r="F119" s="1" t="str">
        <f t="shared" si="80"/>
        <v/>
      </c>
      <c r="G119" s="1" t="str">
        <f t="shared" si="81"/>
        <v/>
      </c>
      <c r="H119" s="1" t="str">
        <f t="shared" si="82"/>
        <v>:</v>
      </c>
      <c r="I119" s="14">
        <f t="shared" si="83"/>
        <v>0</v>
      </c>
      <c r="J119" s="3">
        <f t="shared" si="84"/>
        <v>1</v>
      </c>
      <c r="K119" s="3">
        <f t="shared" si="68"/>
        <v>0</v>
      </c>
      <c r="L119" s="3">
        <f t="shared" si="85"/>
        <v>29</v>
      </c>
      <c r="M119" s="3">
        <f t="shared" si="69"/>
        <v>129</v>
      </c>
      <c r="N119" t="str">
        <f t="shared" si="70"/>
        <v/>
      </c>
      <c r="O119" s="14" t="str">
        <f t="shared" si="71"/>
        <v/>
      </c>
      <c r="P119" s="14" t="str">
        <f t="shared" si="72"/>
        <v/>
      </c>
      <c r="S119" t="str">
        <f t="shared" si="73"/>
        <v/>
      </c>
      <c r="T119" s="14">
        <f t="shared" si="74"/>
        <v>0</v>
      </c>
      <c r="AE119" s="5"/>
      <c r="AF119" s="5"/>
      <c r="AG119" s="15"/>
      <c r="AH119" s="15"/>
      <c r="AI119" s="15"/>
      <c r="AJ119" s="15"/>
      <c r="AK119" s="5"/>
      <c r="AO119" s="14"/>
      <c r="AP119" s="14"/>
      <c r="AQ119" s="16"/>
      <c r="AR119" s="16"/>
    </row>
    <row r="120" spans="1:44" x14ac:dyDescent="0.25">
      <c r="A120" t="s">
        <v>172</v>
      </c>
      <c r="B120" t="e">
        <f t="shared" si="76"/>
        <v>#VALUE!</v>
      </c>
      <c r="C120" t="e">
        <f t="shared" si="77"/>
        <v>#VALUE!</v>
      </c>
      <c r="D120" t="e">
        <f t="shared" si="78"/>
        <v>#VALUE!</v>
      </c>
      <c r="E120">
        <f t="shared" si="79"/>
        <v>55</v>
      </c>
      <c r="F120" s="1" t="str">
        <f t="shared" si="80"/>
        <v/>
      </c>
      <c r="G120" s="1" t="str">
        <f t="shared" si="81"/>
        <v/>
      </c>
      <c r="H120" s="1" t="str">
        <f t="shared" si="82"/>
        <v>:</v>
      </c>
      <c r="I120" s="14">
        <f t="shared" si="83"/>
        <v>0</v>
      </c>
      <c r="J120" s="3">
        <f t="shared" si="84"/>
        <v>1</v>
      </c>
      <c r="K120" s="46">
        <v>0</v>
      </c>
      <c r="L120" s="3">
        <f t="shared" si="85"/>
        <v>30</v>
      </c>
      <c r="M120" s="3">
        <f t="shared" ref="M120:M131" si="100">J120*100+L120</f>
        <v>130</v>
      </c>
      <c r="N120" t="str">
        <f t="shared" ref="N120:N181" si="101">IF(T120,"",IF($K120,A120,IF(I120=1,A120,"")))</f>
        <v/>
      </c>
      <c r="O120" s="14" t="str">
        <f t="shared" ref="O120:O131" si="102">IF($K120,H121,"")</f>
        <v/>
      </c>
      <c r="P120" s="14" t="str">
        <f t="shared" ref="P120:P131" si="103">IF($K120,H122,"")</f>
        <v/>
      </c>
      <c r="S120" t="str">
        <f>IF(AND($K120,NOT(T120)),A123,IF(T120,A120,""))</f>
        <v>Vía Hispanidad (Gasolinera Casablanca - esq. C/ La Vía)</v>
      </c>
      <c r="T120" s="14">
        <f t="shared" ref="T120:T147" si="104">IF(AND(NOT(ISNUMBER(D119)),NOT(ISNUMBER(D120)),NOT(ISNUMBER(D121)),NOT(ISNUMBER(D122))),1,0)</f>
        <v>1</v>
      </c>
      <c r="AE120" s="5"/>
      <c r="AF120" s="5"/>
      <c r="AG120" s="15"/>
      <c r="AH120" s="15"/>
      <c r="AI120" s="15"/>
      <c r="AJ120" s="15"/>
      <c r="AK120" s="5"/>
      <c r="AO120" s="14"/>
      <c r="AP120" s="14"/>
      <c r="AQ120" s="16"/>
      <c r="AR120" s="16"/>
    </row>
    <row r="121" spans="1:44" x14ac:dyDescent="0.25">
      <c r="A121" t="s">
        <v>678</v>
      </c>
      <c r="B121" t="e">
        <f t="shared" si="76"/>
        <v>#VALUE!</v>
      </c>
      <c r="C121" t="e">
        <f t="shared" si="77"/>
        <v>#VALUE!</v>
      </c>
      <c r="D121" t="e">
        <f t="shared" si="78"/>
        <v>#VALUE!</v>
      </c>
      <c r="E121">
        <f t="shared" si="79"/>
        <v>9</v>
      </c>
      <c r="F121" s="1" t="str">
        <f t="shared" si="80"/>
        <v/>
      </c>
      <c r="G121" s="1" t="str">
        <f t="shared" si="81"/>
        <v/>
      </c>
      <c r="H121" s="1" t="str">
        <f t="shared" si="82"/>
        <v>:</v>
      </c>
      <c r="I121" s="14">
        <f t="shared" si="83"/>
        <v>1</v>
      </c>
      <c r="J121" s="3">
        <f t="shared" si="84"/>
        <v>2</v>
      </c>
      <c r="K121" s="3">
        <f t="shared" ref="K121:K184" si="105">IF(AND(ISNUMBER(G122),ISNUMBER(G123)),1,IF(T121,1,0))</f>
        <v>0</v>
      </c>
      <c r="L121" s="3">
        <f t="shared" si="85"/>
        <v>0</v>
      </c>
      <c r="M121" s="3">
        <f t="shared" si="100"/>
        <v>200</v>
      </c>
      <c r="N121" t="str">
        <f t="shared" si="101"/>
        <v>Ruta 1/3D</v>
      </c>
      <c r="O121" s="14" t="str">
        <f t="shared" si="102"/>
        <v/>
      </c>
      <c r="P121" s="14" t="str">
        <f t="shared" si="103"/>
        <v/>
      </c>
      <c r="S121" t="str">
        <f t="shared" ref="S121:S184" si="106">IF(AND($K121,NOT(T121)),A124,IF(T121,A121,""))</f>
        <v/>
      </c>
      <c r="T121" s="14">
        <f t="shared" si="104"/>
        <v>0</v>
      </c>
      <c r="AE121" s="5"/>
      <c r="AF121" s="5"/>
      <c r="AG121" s="15"/>
      <c r="AH121" s="15"/>
      <c r="AI121" s="15"/>
      <c r="AJ121" s="15"/>
      <c r="AK121" s="5"/>
      <c r="AO121" s="14"/>
      <c r="AP121" s="14"/>
      <c r="AQ121" s="16"/>
      <c r="AR121" s="16"/>
    </row>
    <row r="122" spans="1:44" x14ac:dyDescent="0.25">
      <c r="A122" t="s">
        <v>293</v>
      </c>
      <c r="B122" t="e">
        <f t="shared" si="76"/>
        <v>#VALUE!</v>
      </c>
      <c r="C122" t="e">
        <f t="shared" si="77"/>
        <v>#VALUE!</v>
      </c>
      <c r="D122" t="e">
        <f t="shared" si="78"/>
        <v>#VALUE!</v>
      </c>
      <c r="E122">
        <f t="shared" si="79"/>
        <v>36</v>
      </c>
      <c r="F122" s="1" t="str">
        <f t="shared" si="80"/>
        <v/>
      </c>
      <c r="G122" s="1" t="str">
        <f t="shared" si="81"/>
        <v/>
      </c>
      <c r="H122" s="1" t="str">
        <f t="shared" si="82"/>
        <v>:</v>
      </c>
      <c r="I122" s="14">
        <f t="shared" si="83"/>
        <v>0</v>
      </c>
      <c r="J122" s="3">
        <f t="shared" si="84"/>
        <v>2</v>
      </c>
      <c r="K122" s="3">
        <f t="shared" si="105"/>
        <v>1</v>
      </c>
      <c r="L122" s="3">
        <f t="shared" si="85"/>
        <v>1</v>
      </c>
      <c r="M122" s="3">
        <f t="shared" si="100"/>
        <v>201</v>
      </c>
      <c r="N122" t="str">
        <f t="shared" si="101"/>
        <v>Avd. Real Zaragoza (nº 29 - Pd. Bus)</v>
      </c>
      <c r="O122" s="14" t="str">
        <f t="shared" si="102"/>
        <v>05:13</v>
      </c>
      <c r="P122" s="14" t="str">
        <f t="shared" si="103"/>
        <v>13:10</v>
      </c>
      <c r="S122" t="str">
        <f t="shared" si="106"/>
        <v>Opel Planta en Figueruelas</v>
      </c>
      <c r="T122" s="14">
        <f t="shared" si="104"/>
        <v>0</v>
      </c>
      <c r="AE122" s="5"/>
      <c r="AF122" s="5"/>
      <c r="AG122" s="15"/>
      <c r="AH122" s="15"/>
      <c r="AI122" s="15"/>
      <c r="AJ122" s="15"/>
      <c r="AK122" s="5"/>
      <c r="AO122" s="14"/>
      <c r="AP122" s="14"/>
      <c r="AQ122" s="16"/>
      <c r="AR122" s="16"/>
    </row>
    <row r="123" spans="1:44" x14ac:dyDescent="0.25">
      <c r="A123" t="s">
        <v>563</v>
      </c>
      <c r="B123">
        <f t="shared" si="76"/>
        <v>2</v>
      </c>
      <c r="C123" t="e">
        <f t="shared" si="77"/>
        <v>#VALUE!</v>
      </c>
      <c r="D123">
        <f t="shared" si="78"/>
        <v>2</v>
      </c>
      <c r="E123">
        <f t="shared" si="79"/>
        <v>4</v>
      </c>
      <c r="F123" s="1">
        <f t="shared" si="80"/>
        <v>5</v>
      </c>
      <c r="G123" s="1">
        <f t="shared" si="81"/>
        <v>13</v>
      </c>
      <c r="H123" s="1" t="str">
        <f t="shared" si="82"/>
        <v>05:13</v>
      </c>
      <c r="I123" s="14">
        <f t="shared" si="83"/>
        <v>0</v>
      </c>
      <c r="J123" s="3">
        <f t="shared" si="84"/>
        <v>2</v>
      </c>
      <c r="K123" s="3">
        <f t="shared" si="105"/>
        <v>0</v>
      </c>
      <c r="L123" s="3">
        <f t="shared" si="85"/>
        <v>1</v>
      </c>
      <c r="M123" s="3">
        <f t="shared" si="100"/>
        <v>201</v>
      </c>
      <c r="N123" t="str">
        <f t="shared" si="101"/>
        <v/>
      </c>
      <c r="O123" s="14" t="str">
        <f t="shared" si="102"/>
        <v/>
      </c>
      <c r="P123" s="14" t="str">
        <f t="shared" si="103"/>
        <v/>
      </c>
      <c r="S123" t="str">
        <f t="shared" si="106"/>
        <v/>
      </c>
      <c r="T123" s="14">
        <f t="shared" si="104"/>
        <v>0</v>
      </c>
      <c r="AE123" s="5"/>
      <c r="AF123" s="5"/>
      <c r="AG123" s="15"/>
      <c r="AH123" s="15"/>
      <c r="AI123" s="15"/>
      <c r="AJ123" s="15"/>
      <c r="AK123" s="5"/>
      <c r="AO123" s="14"/>
      <c r="AP123" s="14"/>
      <c r="AQ123" s="16"/>
      <c r="AR123" s="16"/>
    </row>
    <row r="124" spans="1:44" x14ac:dyDescent="0.25">
      <c r="A124" t="s">
        <v>155</v>
      </c>
      <c r="B124">
        <f t="shared" si="76"/>
        <v>3</v>
      </c>
      <c r="C124" t="e">
        <f t="shared" si="77"/>
        <v>#VALUE!</v>
      </c>
      <c r="D124">
        <f t="shared" si="78"/>
        <v>3</v>
      </c>
      <c r="E124">
        <f t="shared" si="79"/>
        <v>5</v>
      </c>
      <c r="F124" s="1">
        <f t="shared" si="80"/>
        <v>13</v>
      </c>
      <c r="G124" s="1">
        <f t="shared" si="81"/>
        <v>10</v>
      </c>
      <c r="H124" s="1" t="str">
        <f t="shared" si="82"/>
        <v>13:10</v>
      </c>
      <c r="I124" s="14">
        <f t="shared" si="83"/>
        <v>0</v>
      </c>
      <c r="J124" s="3">
        <f t="shared" si="84"/>
        <v>2</v>
      </c>
      <c r="K124" s="3">
        <f t="shared" si="105"/>
        <v>0</v>
      </c>
      <c r="L124" s="3">
        <f t="shared" si="85"/>
        <v>1</v>
      </c>
      <c r="M124" s="3">
        <f t="shared" si="100"/>
        <v>201</v>
      </c>
      <c r="N124" t="str">
        <f t="shared" si="101"/>
        <v/>
      </c>
      <c r="O124" s="14" t="str">
        <f t="shared" si="102"/>
        <v/>
      </c>
      <c r="P124" s="14" t="str">
        <f t="shared" si="103"/>
        <v/>
      </c>
      <c r="S124" t="str">
        <f t="shared" si="106"/>
        <v/>
      </c>
      <c r="T124" s="14">
        <f t="shared" si="104"/>
        <v>0</v>
      </c>
      <c r="AE124" s="5"/>
      <c r="AF124" s="5"/>
      <c r="AG124" s="15"/>
      <c r="AH124" s="15"/>
      <c r="AI124" s="15"/>
      <c r="AJ124" s="15"/>
      <c r="AK124" s="5"/>
      <c r="AO124" s="14"/>
      <c r="AP124" s="14"/>
      <c r="AQ124" s="16"/>
      <c r="AR124" s="16"/>
    </row>
    <row r="125" spans="1:44" x14ac:dyDescent="0.25">
      <c r="A125" t="s">
        <v>21</v>
      </c>
      <c r="B125" t="e">
        <f t="shared" si="76"/>
        <v>#VALUE!</v>
      </c>
      <c r="C125" t="e">
        <f t="shared" si="77"/>
        <v>#VALUE!</v>
      </c>
      <c r="D125" t="e">
        <f t="shared" si="78"/>
        <v>#VALUE!</v>
      </c>
      <c r="E125">
        <f t="shared" si="79"/>
        <v>26</v>
      </c>
      <c r="F125" s="1" t="str">
        <f t="shared" si="80"/>
        <v/>
      </c>
      <c r="G125" s="1" t="str">
        <f t="shared" si="81"/>
        <v/>
      </c>
      <c r="H125" s="1" t="str">
        <f t="shared" si="82"/>
        <v>:</v>
      </c>
      <c r="I125" s="14">
        <f t="shared" si="83"/>
        <v>0</v>
      </c>
      <c r="J125" s="3">
        <f t="shared" si="84"/>
        <v>2</v>
      </c>
      <c r="K125" s="3">
        <f t="shared" si="105"/>
        <v>0</v>
      </c>
      <c r="L125" s="3">
        <f t="shared" si="85"/>
        <v>1</v>
      </c>
      <c r="M125" s="3">
        <f t="shared" si="100"/>
        <v>201</v>
      </c>
      <c r="N125" t="str">
        <f t="shared" si="101"/>
        <v/>
      </c>
      <c r="O125" s="14" t="str">
        <f t="shared" si="102"/>
        <v/>
      </c>
      <c r="P125" s="14" t="str">
        <f t="shared" si="103"/>
        <v/>
      </c>
      <c r="S125" t="str">
        <f t="shared" si="106"/>
        <v/>
      </c>
      <c r="T125" s="14">
        <f t="shared" si="104"/>
        <v>0</v>
      </c>
      <c r="AE125" s="5"/>
      <c r="AF125" s="5"/>
      <c r="AG125" s="15"/>
      <c r="AH125" s="15"/>
      <c r="AI125" s="15"/>
      <c r="AJ125" s="15"/>
      <c r="AK125" s="5"/>
      <c r="AO125" s="14"/>
      <c r="AP125" s="14"/>
      <c r="AQ125" s="16"/>
      <c r="AR125" s="16"/>
    </row>
    <row r="126" spans="1:44" x14ac:dyDescent="0.25">
      <c r="A126" t="s">
        <v>295</v>
      </c>
      <c r="B126" t="e">
        <f t="shared" si="76"/>
        <v>#VALUE!</v>
      </c>
      <c r="C126" t="e">
        <f t="shared" si="77"/>
        <v>#VALUE!</v>
      </c>
      <c r="D126" t="e">
        <f t="shared" si="78"/>
        <v>#VALUE!</v>
      </c>
      <c r="E126">
        <f t="shared" si="79"/>
        <v>43</v>
      </c>
      <c r="F126" s="1" t="str">
        <f t="shared" si="80"/>
        <v/>
      </c>
      <c r="G126" s="1" t="str">
        <f t="shared" si="81"/>
        <v/>
      </c>
      <c r="H126" s="1" t="str">
        <f t="shared" si="82"/>
        <v>:</v>
      </c>
      <c r="I126" s="14">
        <f t="shared" si="83"/>
        <v>0</v>
      </c>
      <c r="J126" s="3">
        <f t="shared" si="84"/>
        <v>2</v>
      </c>
      <c r="K126" s="3">
        <f t="shared" si="105"/>
        <v>1</v>
      </c>
      <c r="L126" s="3">
        <f t="shared" si="85"/>
        <v>2</v>
      </c>
      <c r="M126" s="3">
        <f t="shared" si="100"/>
        <v>202</v>
      </c>
      <c r="N126" t="str">
        <f t="shared" si="101"/>
        <v>Avd. Santa Isabel (plaza Serrano - Pd. Bus)</v>
      </c>
      <c r="O126" s="14" t="str">
        <f t="shared" si="102"/>
        <v>05:14</v>
      </c>
      <c r="P126" s="14" t="str">
        <f t="shared" si="103"/>
        <v>13:11</v>
      </c>
      <c r="S126" t="str">
        <f t="shared" si="106"/>
        <v>Luis Legaz (esq. Gómez Avellaneda)</v>
      </c>
      <c r="T126" s="14">
        <f t="shared" si="104"/>
        <v>0</v>
      </c>
      <c r="AE126" s="5"/>
      <c r="AF126" s="5"/>
      <c r="AG126" s="15"/>
      <c r="AH126" s="15"/>
      <c r="AI126" s="15"/>
      <c r="AJ126" s="15"/>
      <c r="AK126" s="5"/>
      <c r="AO126" s="14"/>
      <c r="AP126" s="14"/>
      <c r="AQ126" s="16"/>
      <c r="AR126" s="16"/>
    </row>
    <row r="127" spans="1:44" x14ac:dyDescent="0.25">
      <c r="A127" t="s">
        <v>539</v>
      </c>
      <c r="B127">
        <f t="shared" si="76"/>
        <v>2</v>
      </c>
      <c r="C127" t="e">
        <f t="shared" si="77"/>
        <v>#VALUE!</v>
      </c>
      <c r="D127">
        <f t="shared" si="78"/>
        <v>2</v>
      </c>
      <c r="E127">
        <f t="shared" si="79"/>
        <v>4</v>
      </c>
      <c r="F127" s="1">
        <f t="shared" si="80"/>
        <v>5</v>
      </c>
      <c r="G127" s="1">
        <f t="shared" si="81"/>
        <v>14</v>
      </c>
      <c r="H127" s="1" t="str">
        <f t="shared" si="82"/>
        <v>05:14</v>
      </c>
      <c r="I127" s="14">
        <f t="shared" si="83"/>
        <v>0</v>
      </c>
      <c r="J127" s="3">
        <f t="shared" si="84"/>
        <v>2</v>
      </c>
      <c r="K127" s="3">
        <f t="shared" si="105"/>
        <v>0</v>
      </c>
      <c r="L127" s="3">
        <f t="shared" si="85"/>
        <v>2</v>
      </c>
      <c r="M127" s="3">
        <f t="shared" si="100"/>
        <v>202</v>
      </c>
      <c r="N127" t="str">
        <f t="shared" si="101"/>
        <v/>
      </c>
      <c r="O127" s="14" t="str">
        <f t="shared" si="102"/>
        <v/>
      </c>
      <c r="P127" s="14" t="str">
        <f t="shared" si="103"/>
        <v/>
      </c>
      <c r="S127" t="str">
        <f t="shared" si="106"/>
        <v/>
      </c>
      <c r="T127" s="14">
        <f t="shared" si="104"/>
        <v>0</v>
      </c>
      <c r="AE127" s="5"/>
      <c r="AF127" s="5"/>
      <c r="AG127" s="15"/>
      <c r="AH127" s="15"/>
      <c r="AI127" s="15"/>
      <c r="AJ127" s="15"/>
      <c r="AK127" s="5"/>
      <c r="AO127" s="14"/>
      <c r="AP127" s="14"/>
      <c r="AQ127" s="16"/>
      <c r="AR127" s="16"/>
    </row>
    <row r="128" spans="1:44" x14ac:dyDescent="0.25">
      <c r="A128" t="s">
        <v>433</v>
      </c>
      <c r="B128">
        <f t="shared" si="76"/>
        <v>3</v>
      </c>
      <c r="C128" t="e">
        <f t="shared" si="77"/>
        <v>#VALUE!</v>
      </c>
      <c r="D128">
        <f t="shared" si="78"/>
        <v>3</v>
      </c>
      <c r="E128">
        <f t="shared" si="79"/>
        <v>5</v>
      </c>
      <c r="F128" s="1">
        <f t="shared" si="80"/>
        <v>13</v>
      </c>
      <c r="G128" s="1">
        <f t="shared" si="81"/>
        <v>11</v>
      </c>
      <c r="H128" s="1" t="str">
        <f t="shared" si="82"/>
        <v>13:11</v>
      </c>
      <c r="I128" s="14">
        <f t="shared" si="83"/>
        <v>0</v>
      </c>
      <c r="J128" s="3">
        <f t="shared" si="84"/>
        <v>2</v>
      </c>
      <c r="K128" s="3">
        <f t="shared" si="105"/>
        <v>0</v>
      </c>
      <c r="L128" s="3">
        <f t="shared" si="85"/>
        <v>2</v>
      </c>
      <c r="M128" s="3">
        <f t="shared" si="100"/>
        <v>202</v>
      </c>
      <c r="N128" t="str">
        <f t="shared" si="101"/>
        <v/>
      </c>
      <c r="O128" s="14" t="str">
        <f t="shared" si="102"/>
        <v/>
      </c>
      <c r="P128" s="14" t="str">
        <f t="shared" si="103"/>
        <v/>
      </c>
      <c r="S128" t="str">
        <f t="shared" si="106"/>
        <v/>
      </c>
      <c r="T128" s="14">
        <f t="shared" si="104"/>
        <v>0</v>
      </c>
      <c r="AE128" s="5"/>
      <c r="AF128" s="5"/>
      <c r="AG128" s="15"/>
      <c r="AH128" s="15"/>
      <c r="AI128" s="15"/>
      <c r="AJ128" s="15"/>
      <c r="AK128" s="5"/>
      <c r="AO128" s="14"/>
      <c r="AP128" s="14"/>
      <c r="AQ128" s="16"/>
      <c r="AR128" s="16"/>
    </row>
    <row r="129" spans="1:44" x14ac:dyDescent="0.25">
      <c r="A129" t="s">
        <v>507</v>
      </c>
      <c r="B129" t="e">
        <f t="shared" si="76"/>
        <v>#VALUE!</v>
      </c>
      <c r="C129" t="e">
        <f t="shared" si="77"/>
        <v>#VALUE!</v>
      </c>
      <c r="D129" t="e">
        <f t="shared" si="78"/>
        <v>#VALUE!</v>
      </c>
      <c r="E129">
        <f t="shared" si="79"/>
        <v>34</v>
      </c>
      <c r="F129" s="1" t="str">
        <f t="shared" si="80"/>
        <v/>
      </c>
      <c r="G129" s="1" t="str">
        <f t="shared" si="81"/>
        <v/>
      </c>
      <c r="H129" s="1" t="str">
        <f t="shared" si="82"/>
        <v>:</v>
      </c>
      <c r="I129" s="14">
        <f t="shared" si="83"/>
        <v>0</v>
      </c>
      <c r="J129" s="3">
        <f t="shared" si="84"/>
        <v>2</v>
      </c>
      <c r="K129" s="3">
        <f t="shared" si="105"/>
        <v>0</v>
      </c>
      <c r="L129" s="3">
        <f t="shared" si="85"/>
        <v>2</v>
      </c>
      <c r="M129" s="3">
        <f t="shared" si="100"/>
        <v>202</v>
      </c>
      <c r="N129" t="str">
        <f t="shared" si="101"/>
        <v/>
      </c>
      <c r="O129" s="14" t="str">
        <f t="shared" si="102"/>
        <v/>
      </c>
      <c r="P129" s="14" t="str">
        <f t="shared" si="103"/>
        <v/>
      </c>
      <c r="S129" t="str">
        <f t="shared" si="106"/>
        <v/>
      </c>
      <c r="T129" s="14">
        <f t="shared" si="104"/>
        <v>0</v>
      </c>
      <c r="AE129" s="5"/>
      <c r="AF129" s="5"/>
      <c r="AG129" s="15"/>
      <c r="AH129" s="15"/>
      <c r="AI129" s="15"/>
      <c r="AJ129" s="15"/>
      <c r="AK129" s="5"/>
      <c r="AO129" s="14"/>
      <c r="AP129" s="14"/>
      <c r="AQ129" s="16"/>
      <c r="AR129" s="16"/>
    </row>
    <row r="130" spans="1:44" x14ac:dyDescent="0.25">
      <c r="A130" t="s">
        <v>297</v>
      </c>
      <c r="B130" t="e">
        <f t="shared" si="76"/>
        <v>#VALUE!</v>
      </c>
      <c r="C130" t="e">
        <f t="shared" si="77"/>
        <v>#VALUE!</v>
      </c>
      <c r="D130" t="e">
        <f t="shared" si="78"/>
        <v>#VALUE!</v>
      </c>
      <c r="E130">
        <f t="shared" si="79"/>
        <v>60</v>
      </c>
      <c r="F130" s="1" t="str">
        <f t="shared" si="80"/>
        <v/>
      </c>
      <c r="G130" s="1" t="str">
        <f t="shared" si="81"/>
        <v/>
      </c>
      <c r="H130" s="1" t="str">
        <f t="shared" si="82"/>
        <v>:</v>
      </c>
      <c r="I130" s="14">
        <f t="shared" si="83"/>
        <v>0</v>
      </c>
      <c r="J130" s="3">
        <f t="shared" si="84"/>
        <v>2</v>
      </c>
      <c r="K130" s="3">
        <f t="shared" si="105"/>
        <v>1</v>
      </c>
      <c r="L130" s="3">
        <f t="shared" si="85"/>
        <v>3</v>
      </c>
      <c r="M130" s="3">
        <f t="shared" si="100"/>
        <v>203</v>
      </c>
      <c r="N130" t="str">
        <f t="shared" si="101"/>
        <v>Avd. Santa Isabel (esq. Avd. Industria - Gasolinera/Pd. Bus)</v>
      </c>
      <c r="O130" s="14" t="str">
        <f t="shared" si="102"/>
        <v>05:16</v>
      </c>
      <c r="P130" s="14" t="str">
        <f t="shared" si="103"/>
        <v>13:13</v>
      </c>
      <c r="S130" t="str">
        <f t="shared" si="106"/>
        <v>Gómez Avellaneda (esq. Saiz de otero - Pd. Bus)</v>
      </c>
      <c r="T130" s="14">
        <f t="shared" si="104"/>
        <v>0</v>
      </c>
      <c r="AE130" s="5"/>
      <c r="AF130" s="5"/>
      <c r="AG130" s="15"/>
      <c r="AH130" s="15"/>
      <c r="AI130" s="15"/>
      <c r="AJ130" s="15"/>
      <c r="AK130" s="5"/>
      <c r="AO130" s="14"/>
      <c r="AP130" s="14"/>
      <c r="AQ130" s="16"/>
      <c r="AR130" s="16"/>
    </row>
    <row r="131" spans="1:44" x14ac:dyDescent="0.25">
      <c r="A131" t="s">
        <v>235</v>
      </c>
      <c r="B131">
        <f t="shared" si="76"/>
        <v>2</v>
      </c>
      <c r="C131" t="e">
        <f t="shared" si="77"/>
        <v>#VALUE!</v>
      </c>
      <c r="D131">
        <f t="shared" si="78"/>
        <v>2</v>
      </c>
      <c r="E131">
        <f t="shared" si="79"/>
        <v>4</v>
      </c>
      <c r="F131" s="1">
        <f t="shared" si="80"/>
        <v>5</v>
      </c>
      <c r="G131" s="1">
        <f t="shared" si="81"/>
        <v>16</v>
      </c>
      <c r="H131" s="1" t="str">
        <f t="shared" si="82"/>
        <v>05:16</v>
      </c>
      <c r="I131" s="14">
        <f t="shared" si="83"/>
        <v>0</v>
      </c>
      <c r="J131" s="3">
        <f t="shared" si="84"/>
        <v>2</v>
      </c>
      <c r="K131" s="3">
        <f t="shared" si="105"/>
        <v>0</v>
      </c>
      <c r="L131" s="3">
        <f t="shared" si="85"/>
        <v>3</v>
      </c>
      <c r="M131" s="3">
        <f t="shared" si="100"/>
        <v>203</v>
      </c>
      <c r="N131" t="str">
        <f t="shared" si="101"/>
        <v/>
      </c>
      <c r="O131" s="14" t="str">
        <f t="shared" si="102"/>
        <v/>
      </c>
      <c r="P131" s="14" t="str">
        <f t="shared" si="103"/>
        <v/>
      </c>
      <c r="S131" t="str">
        <f t="shared" si="106"/>
        <v/>
      </c>
      <c r="T131" s="14">
        <f t="shared" si="104"/>
        <v>0</v>
      </c>
      <c r="AE131" s="5"/>
      <c r="AF131" s="5"/>
      <c r="AG131" s="15"/>
      <c r="AH131" s="15"/>
      <c r="AI131" s="15"/>
      <c r="AJ131" s="15"/>
      <c r="AK131" s="5"/>
      <c r="AO131" s="14"/>
      <c r="AP131" s="14"/>
      <c r="AQ131" s="16"/>
      <c r="AR131" s="16"/>
    </row>
    <row r="132" spans="1:44" x14ac:dyDescent="0.25">
      <c r="A132" t="s">
        <v>468</v>
      </c>
      <c r="B132">
        <f t="shared" ref="B132:B195" si="107">FIND($B$2,A132)</f>
        <v>3</v>
      </c>
      <c r="C132" t="e">
        <f t="shared" ref="C132:C195" si="108">FIND($C$2,A132)</f>
        <v>#VALUE!</v>
      </c>
      <c r="D132">
        <f t="shared" ref="D132:D195" si="109">IFERROR(B132,C132)</f>
        <v>3</v>
      </c>
      <c r="E132">
        <f t="shared" ref="E132:E195" si="110">LEN(A132)</f>
        <v>5</v>
      </c>
      <c r="F132" s="1">
        <f t="shared" ref="F132:F195" si="111">IFERROR(VALUE(LEFT($A132,$D132-1)),"")</f>
        <v>13</v>
      </c>
      <c r="G132" s="1">
        <f t="shared" ref="G132:G195" si="112">IFERROR(IF(B132,IFERROR(VALUE(RIGHT($A132,$E132-$D132)),""),""),"")</f>
        <v>13</v>
      </c>
      <c r="H132" s="1" t="str">
        <f t="shared" ref="H132:H195" si="113">TEXT(F132,"00")&amp;":"&amp;TEXT(G132,"00")</f>
        <v>13:13</v>
      </c>
      <c r="I132" s="14">
        <f t="shared" ref="I132:I195" si="114">IFERROR(FIND("Ruta",A132),0)</f>
        <v>0</v>
      </c>
      <c r="J132" s="3">
        <f t="shared" ref="J132:J195" si="115">I132+J131</f>
        <v>2</v>
      </c>
      <c r="K132" s="3">
        <f t="shared" si="105"/>
        <v>0</v>
      </c>
      <c r="L132" s="3">
        <f t="shared" ref="L132:L195" si="116">IF(I132=1,0,L131+K132+T132)</f>
        <v>3</v>
      </c>
      <c r="M132" s="3">
        <f t="shared" ref="M132:M195" si="117">J132*100+L132</f>
        <v>203</v>
      </c>
      <c r="N132" t="str">
        <f t="shared" si="101"/>
        <v/>
      </c>
      <c r="O132" s="14" t="str">
        <f t="shared" ref="O132:O195" si="118">IF($K132,H133,"")</f>
        <v/>
      </c>
      <c r="P132" s="14" t="str">
        <f t="shared" ref="P132:P195" si="119">IF($K132,H134,"")</f>
        <v/>
      </c>
      <c r="S132" t="str">
        <f t="shared" si="106"/>
        <v/>
      </c>
      <c r="T132" s="14">
        <f t="shared" si="104"/>
        <v>0</v>
      </c>
      <c r="AE132" s="5"/>
      <c r="AF132" s="5"/>
      <c r="AG132" s="15"/>
      <c r="AH132" s="15"/>
      <c r="AI132" s="15"/>
      <c r="AJ132" s="15"/>
      <c r="AK132" s="5"/>
      <c r="AO132" s="14"/>
      <c r="AP132" s="14"/>
      <c r="AQ132" s="16"/>
      <c r="AR132" s="16"/>
    </row>
    <row r="133" spans="1:44" x14ac:dyDescent="0.25">
      <c r="A133" t="s">
        <v>510</v>
      </c>
      <c r="B133" t="e">
        <f t="shared" si="107"/>
        <v>#VALUE!</v>
      </c>
      <c r="C133" t="e">
        <f t="shared" si="108"/>
        <v>#VALUE!</v>
      </c>
      <c r="D133" t="e">
        <f t="shared" si="109"/>
        <v>#VALUE!</v>
      </c>
      <c r="E133">
        <f t="shared" si="110"/>
        <v>47</v>
      </c>
      <c r="F133" s="1" t="str">
        <f t="shared" si="111"/>
        <v/>
      </c>
      <c r="G133" s="1" t="str">
        <f t="shared" si="112"/>
        <v/>
      </c>
      <c r="H133" s="1" t="str">
        <f t="shared" si="113"/>
        <v>:</v>
      </c>
      <c r="I133" s="14">
        <f t="shared" si="114"/>
        <v>0</v>
      </c>
      <c r="J133" s="3">
        <f t="shared" si="115"/>
        <v>2</v>
      </c>
      <c r="K133" s="3">
        <f t="shared" si="105"/>
        <v>0</v>
      </c>
      <c r="L133" s="3">
        <f t="shared" si="116"/>
        <v>3</v>
      </c>
      <c r="M133" s="3">
        <f t="shared" si="117"/>
        <v>203</v>
      </c>
      <c r="N133" t="str">
        <f t="shared" si="101"/>
        <v/>
      </c>
      <c r="O133" s="14" t="str">
        <f t="shared" si="118"/>
        <v/>
      </c>
      <c r="P133" s="14" t="str">
        <f t="shared" si="119"/>
        <v/>
      </c>
      <c r="S133" t="str">
        <f t="shared" si="106"/>
        <v/>
      </c>
      <c r="T133" s="14">
        <f t="shared" si="104"/>
        <v>0</v>
      </c>
      <c r="AE133" s="5"/>
      <c r="AF133" s="5"/>
      <c r="AG133" s="15"/>
      <c r="AH133" s="15"/>
      <c r="AI133" s="15"/>
      <c r="AJ133" s="15"/>
      <c r="AK133" s="5"/>
      <c r="AO133" s="14"/>
      <c r="AP133" s="14"/>
      <c r="AQ133" s="16"/>
      <c r="AR133" s="16"/>
    </row>
    <row r="134" spans="1:44" x14ac:dyDescent="0.25">
      <c r="A134" t="s">
        <v>299</v>
      </c>
      <c r="B134" t="e">
        <f t="shared" si="107"/>
        <v>#VALUE!</v>
      </c>
      <c r="C134" t="e">
        <f t="shared" si="108"/>
        <v>#VALUE!</v>
      </c>
      <c r="D134" t="e">
        <f t="shared" si="109"/>
        <v>#VALUE!</v>
      </c>
      <c r="E134">
        <f t="shared" si="110"/>
        <v>29</v>
      </c>
      <c r="F134" s="1" t="str">
        <f t="shared" si="111"/>
        <v/>
      </c>
      <c r="G134" s="1" t="str">
        <f t="shared" si="112"/>
        <v/>
      </c>
      <c r="H134" s="1" t="str">
        <f t="shared" si="113"/>
        <v>:</v>
      </c>
      <c r="I134" s="14">
        <f t="shared" si="114"/>
        <v>0</v>
      </c>
      <c r="J134" s="3">
        <f t="shared" si="115"/>
        <v>2</v>
      </c>
      <c r="K134" s="3">
        <f t="shared" si="105"/>
        <v>1</v>
      </c>
      <c r="L134" s="3">
        <f t="shared" si="116"/>
        <v>4</v>
      </c>
      <c r="M134" s="3">
        <f t="shared" si="117"/>
        <v>204</v>
      </c>
      <c r="N134" t="str">
        <f t="shared" si="101"/>
        <v>Avd. Cataluña (CAF - Pd. Bus)</v>
      </c>
      <c r="O134" s="14" t="str">
        <f t="shared" si="118"/>
        <v>05:18</v>
      </c>
      <c r="P134" s="14" t="str">
        <f t="shared" si="119"/>
        <v>13:15</v>
      </c>
      <c r="S134" t="str">
        <f t="shared" si="106"/>
        <v>Gómez Avellaneda, nº 23 (Pd. Bus)</v>
      </c>
      <c r="T134" s="14">
        <f t="shared" si="104"/>
        <v>0</v>
      </c>
      <c r="AE134" s="5"/>
      <c r="AF134" s="5"/>
      <c r="AG134" s="15"/>
      <c r="AH134" s="15"/>
      <c r="AI134" s="15"/>
      <c r="AJ134" s="15"/>
      <c r="AK134" s="5"/>
      <c r="AO134" s="14"/>
      <c r="AP134" s="14"/>
      <c r="AQ134" s="16"/>
      <c r="AR134" s="16"/>
    </row>
    <row r="135" spans="1:44" x14ac:dyDescent="0.25">
      <c r="A135" t="s">
        <v>245</v>
      </c>
      <c r="B135">
        <f t="shared" si="107"/>
        <v>2</v>
      </c>
      <c r="C135" t="e">
        <f t="shared" si="108"/>
        <v>#VALUE!</v>
      </c>
      <c r="D135">
        <f t="shared" si="109"/>
        <v>2</v>
      </c>
      <c r="E135">
        <f t="shared" si="110"/>
        <v>4</v>
      </c>
      <c r="F135" s="1">
        <f t="shared" si="111"/>
        <v>5</v>
      </c>
      <c r="G135" s="1">
        <f t="shared" si="112"/>
        <v>18</v>
      </c>
      <c r="H135" s="1" t="str">
        <f t="shared" si="113"/>
        <v>05:18</v>
      </c>
      <c r="I135" s="14">
        <f t="shared" si="114"/>
        <v>0</v>
      </c>
      <c r="J135" s="3">
        <f t="shared" si="115"/>
        <v>2</v>
      </c>
      <c r="K135" s="3">
        <f t="shared" si="105"/>
        <v>0</v>
      </c>
      <c r="L135" s="3">
        <f t="shared" si="116"/>
        <v>4</v>
      </c>
      <c r="M135" s="3">
        <f t="shared" si="117"/>
        <v>204</v>
      </c>
      <c r="N135" t="str">
        <f t="shared" si="101"/>
        <v/>
      </c>
      <c r="O135" s="14" t="str">
        <f t="shared" si="118"/>
        <v/>
      </c>
      <c r="P135" s="14" t="str">
        <f t="shared" si="119"/>
        <v/>
      </c>
      <c r="S135" t="str">
        <f t="shared" si="106"/>
        <v/>
      </c>
      <c r="T135" s="14">
        <f t="shared" si="104"/>
        <v>0</v>
      </c>
      <c r="AE135" s="5"/>
      <c r="AF135" s="5"/>
      <c r="AG135" s="15"/>
      <c r="AH135" s="15"/>
      <c r="AI135" s="15"/>
      <c r="AJ135" s="15"/>
      <c r="AK135" s="5"/>
      <c r="AO135" s="14"/>
      <c r="AP135" s="14"/>
      <c r="AQ135" s="16"/>
      <c r="AR135" s="16"/>
    </row>
    <row r="136" spans="1:44" x14ac:dyDescent="0.25">
      <c r="A136" t="s">
        <v>232</v>
      </c>
      <c r="B136">
        <f t="shared" si="107"/>
        <v>3</v>
      </c>
      <c r="C136" t="e">
        <f t="shared" si="108"/>
        <v>#VALUE!</v>
      </c>
      <c r="D136">
        <f t="shared" si="109"/>
        <v>3</v>
      </c>
      <c r="E136">
        <f t="shared" si="110"/>
        <v>5</v>
      </c>
      <c r="F136" s="1">
        <f t="shared" si="111"/>
        <v>13</v>
      </c>
      <c r="G136" s="1">
        <f t="shared" si="112"/>
        <v>15</v>
      </c>
      <c r="H136" s="1" t="str">
        <f t="shared" si="113"/>
        <v>13:15</v>
      </c>
      <c r="I136" s="14">
        <f t="shared" si="114"/>
        <v>0</v>
      </c>
      <c r="J136" s="3">
        <f t="shared" si="115"/>
        <v>2</v>
      </c>
      <c r="K136" s="3">
        <f t="shared" si="105"/>
        <v>0</v>
      </c>
      <c r="L136" s="3">
        <f t="shared" si="116"/>
        <v>4</v>
      </c>
      <c r="M136" s="3">
        <f t="shared" si="117"/>
        <v>204</v>
      </c>
      <c r="N136" t="str">
        <f t="shared" si="101"/>
        <v/>
      </c>
      <c r="O136" s="14" t="str">
        <f t="shared" si="118"/>
        <v/>
      </c>
      <c r="P136" s="14" t="str">
        <f t="shared" si="119"/>
        <v/>
      </c>
      <c r="S136" t="str">
        <f t="shared" si="106"/>
        <v/>
      </c>
      <c r="T136" s="14">
        <f t="shared" si="104"/>
        <v>0</v>
      </c>
      <c r="AE136" s="5"/>
      <c r="AF136" s="5"/>
      <c r="AG136" s="15"/>
      <c r="AH136" s="15"/>
      <c r="AI136" s="15"/>
      <c r="AJ136" s="15"/>
      <c r="AK136" s="5"/>
      <c r="AO136" s="14"/>
      <c r="AP136" s="14"/>
      <c r="AQ136" s="16"/>
      <c r="AR136" s="16"/>
    </row>
    <row r="137" spans="1:44" x14ac:dyDescent="0.25">
      <c r="A137" t="s">
        <v>512</v>
      </c>
      <c r="B137" t="e">
        <f t="shared" si="107"/>
        <v>#VALUE!</v>
      </c>
      <c r="C137">
        <f t="shared" si="108"/>
        <v>17</v>
      </c>
      <c r="D137">
        <f t="shared" si="109"/>
        <v>17</v>
      </c>
      <c r="E137">
        <f t="shared" si="110"/>
        <v>33</v>
      </c>
      <c r="F137" s="1" t="str">
        <f t="shared" si="111"/>
        <v/>
      </c>
      <c r="G137" s="1" t="str">
        <f t="shared" si="112"/>
        <v/>
      </c>
      <c r="H137" s="1" t="str">
        <f t="shared" si="113"/>
        <v>:</v>
      </c>
      <c r="I137" s="14">
        <f t="shared" si="114"/>
        <v>0</v>
      </c>
      <c r="J137" s="3">
        <f t="shared" si="115"/>
        <v>2</v>
      </c>
      <c r="K137" s="3">
        <f t="shared" si="105"/>
        <v>0</v>
      </c>
      <c r="L137" s="3">
        <f t="shared" si="116"/>
        <v>4</v>
      </c>
      <c r="M137" s="3">
        <f t="shared" si="117"/>
        <v>204</v>
      </c>
      <c r="N137" t="str">
        <f t="shared" si="101"/>
        <v/>
      </c>
      <c r="O137" s="14" t="str">
        <f t="shared" si="118"/>
        <v/>
      </c>
      <c r="P137" s="14" t="str">
        <f t="shared" si="119"/>
        <v/>
      </c>
      <c r="S137" t="str">
        <f t="shared" si="106"/>
        <v/>
      </c>
      <c r="T137" s="14">
        <f t="shared" si="104"/>
        <v>0</v>
      </c>
      <c r="AE137" s="5"/>
      <c r="AF137" s="5"/>
      <c r="AG137" s="15"/>
      <c r="AH137" s="15"/>
      <c r="AI137" s="15"/>
      <c r="AJ137" s="15"/>
      <c r="AK137" s="5"/>
      <c r="AO137" s="14"/>
      <c r="AP137" s="14"/>
      <c r="AQ137" s="16"/>
      <c r="AR137" s="16"/>
    </row>
    <row r="138" spans="1:44" x14ac:dyDescent="0.25">
      <c r="A138" t="s">
        <v>513</v>
      </c>
      <c r="B138" t="e">
        <f t="shared" si="107"/>
        <v>#VALUE!</v>
      </c>
      <c r="C138">
        <f t="shared" si="108"/>
        <v>14</v>
      </c>
      <c r="D138">
        <f t="shared" si="109"/>
        <v>14</v>
      </c>
      <c r="E138">
        <f t="shared" si="110"/>
        <v>35</v>
      </c>
      <c r="F138" s="1" t="str">
        <f t="shared" si="111"/>
        <v/>
      </c>
      <c r="G138" s="1" t="str">
        <f t="shared" si="112"/>
        <v/>
      </c>
      <c r="H138" s="1" t="str">
        <f t="shared" si="113"/>
        <v>:</v>
      </c>
      <c r="I138" s="14">
        <f t="shared" si="114"/>
        <v>0</v>
      </c>
      <c r="J138" s="3">
        <f t="shared" si="115"/>
        <v>2</v>
      </c>
      <c r="K138" s="3">
        <f t="shared" si="105"/>
        <v>1</v>
      </c>
      <c r="L138" s="3">
        <f t="shared" si="116"/>
        <v>5</v>
      </c>
      <c r="M138" s="3">
        <f t="shared" si="117"/>
        <v>205</v>
      </c>
      <c r="N138" t="str">
        <f t="shared" si="101"/>
        <v>Avd. Cataluña, nº 189 (Los Charros)</v>
      </c>
      <c r="O138" s="14" t="str">
        <f t="shared" si="118"/>
        <v>05:20</v>
      </c>
      <c r="P138" s="14" t="str">
        <f t="shared" si="119"/>
        <v>13:17</v>
      </c>
      <c r="S138" t="str">
        <f t="shared" si="106"/>
        <v>Salvador Allende (esq. Valle de Broto)</v>
      </c>
      <c r="T138" s="14">
        <f t="shared" si="104"/>
        <v>0</v>
      </c>
      <c r="AE138" s="5"/>
      <c r="AF138" s="5"/>
      <c r="AG138" s="15"/>
      <c r="AH138" s="15"/>
      <c r="AI138" s="15"/>
      <c r="AJ138" s="15"/>
      <c r="AK138" s="5"/>
      <c r="AO138" s="14"/>
      <c r="AP138" s="14"/>
      <c r="AQ138" s="16"/>
      <c r="AR138" s="16"/>
    </row>
    <row r="139" spans="1:44" x14ac:dyDescent="0.25">
      <c r="A139" t="s">
        <v>255</v>
      </c>
      <c r="B139">
        <f t="shared" si="107"/>
        <v>2</v>
      </c>
      <c r="C139" t="e">
        <f t="shared" si="108"/>
        <v>#VALUE!</v>
      </c>
      <c r="D139">
        <f t="shared" si="109"/>
        <v>2</v>
      </c>
      <c r="E139">
        <f t="shared" si="110"/>
        <v>4</v>
      </c>
      <c r="F139" s="1">
        <f t="shared" si="111"/>
        <v>5</v>
      </c>
      <c r="G139" s="1">
        <f t="shared" si="112"/>
        <v>20</v>
      </c>
      <c r="H139" s="1" t="str">
        <f t="shared" si="113"/>
        <v>05:20</v>
      </c>
      <c r="I139" s="14">
        <f t="shared" si="114"/>
        <v>0</v>
      </c>
      <c r="J139" s="3">
        <f t="shared" si="115"/>
        <v>2</v>
      </c>
      <c r="K139" s="3">
        <f t="shared" si="105"/>
        <v>0</v>
      </c>
      <c r="L139" s="3">
        <f t="shared" si="116"/>
        <v>5</v>
      </c>
      <c r="M139" s="3">
        <f t="shared" si="117"/>
        <v>205</v>
      </c>
      <c r="N139" t="str">
        <f t="shared" si="101"/>
        <v/>
      </c>
      <c r="O139" s="14" t="str">
        <f t="shared" si="118"/>
        <v/>
      </c>
      <c r="P139" s="14" t="str">
        <f t="shared" si="119"/>
        <v/>
      </c>
      <c r="S139" t="str">
        <f t="shared" si="106"/>
        <v/>
      </c>
      <c r="T139" s="14">
        <f t="shared" si="104"/>
        <v>0</v>
      </c>
      <c r="AE139" s="5"/>
      <c r="AF139" s="5"/>
      <c r="AG139" s="15"/>
      <c r="AH139" s="15"/>
      <c r="AI139" s="15"/>
      <c r="AJ139" s="15"/>
      <c r="AK139" s="5"/>
      <c r="AO139" s="14"/>
      <c r="AP139" s="14"/>
      <c r="AQ139" s="16"/>
      <c r="AR139" s="16"/>
    </row>
    <row r="140" spans="1:44" x14ac:dyDescent="0.25">
      <c r="A140" t="s">
        <v>241</v>
      </c>
      <c r="B140">
        <f t="shared" si="107"/>
        <v>3</v>
      </c>
      <c r="C140" t="e">
        <f t="shared" si="108"/>
        <v>#VALUE!</v>
      </c>
      <c r="D140">
        <f t="shared" si="109"/>
        <v>3</v>
      </c>
      <c r="E140">
        <f t="shared" si="110"/>
        <v>5</v>
      </c>
      <c r="F140" s="1">
        <f t="shared" si="111"/>
        <v>13</v>
      </c>
      <c r="G140" s="1">
        <f t="shared" si="112"/>
        <v>17</v>
      </c>
      <c r="H140" s="1" t="str">
        <f t="shared" si="113"/>
        <v>13:17</v>
      </c>
      <c r="I140" s="14">
        <f t="shared" si="114"/>
        <v>0</v>
      </c>
      <c r="J140" s="3">
        <f t="shared" si="115"/>
        <v>2</v>
      </c>
      <c r="K140" s="3">
        <f t="shared" si="105"/>
        <v>0</v>
      </c>
      <c r="L140" s="3">
        <f t="shared" si="116"/>
        <v>5</v>
      </c>
      <c r="M140" s="3">
        <f t="shared" si="117"/>
        <v>205</v>
      </c>
      <c r="N140" t="str">
        <f t="shared" si="101"/>
        <v/>
      </c>
      <c r="O140" s="14" t="str">
        <f t="shared" si="118"/>
        <v/>
      </c>
      <c r="P140" s="14" t="str">
        <f t="shared" si="119"/>
        <v/>
      </c>
      <c r="S140" t="str">
        <f t="shared" si="106"/>
        <v/>
      </c>
      <c r="T140" s="14">
        <f t="shared" si="104"/>
        <v>0</v>
      </c>
      <c r="AE140" s="5"/>
      <c r="AF140" s="5"/>
      <c r="AG140" s="15"/>
      <c r="AH140" s="15"/>
      <c r="AI140" s="15"/>
      <c r="AJ140" s="15"/>
      <c r="AK140" s="5"/>
      <c r="AO140" s="14"/>
      <c r="AP140" s="14"/>
      <c r="AQ140" s="16"/>
      <c r="AR140" s="16"/>
    </row>
    <row r="141" spans="1:44" x14ac:dyDescent="0.25">
      <c r="A141" t="s">
        <v>515</v>
      </c>
      <c r="B141" t="e">
        <f t="shared" si="107"/>
        <v>#VALUE!</v>
      </c>
      <c r="C141" t="e">
        <f t="shared" si="108"/>
        <v>#VALUE!</v>
      </c>
      <c r="D141" t="e">
        <f t="shared" si="109"/>
        <v>#VALUE!</v>
      </c>
      <c r="E141">
        <f t="shared" si="110"/>
        <v>38</v>
      </c>
      <c r="F141" s="1" t="str">
        <f t="shared" si="111"/>
        <v/>
      </c>
      <c r="G141" s="1" t="str">
        <f t="shared" si="112"/>
        <v/>
      </c>
      <c r="H141" s="1" t="str">
        <f t="shared" si="113"/>
        <v>:</v>
      </c>
      <c r="I141" s="14">
        <f t="shared" si="114"/>
        <v>0</v>
      </c>
      <c r="J141" s="3">
        <f t="shared" si="115"/>
        <v>2</v>
      </c>
      <c r="K141" s="3">
        <f t="shared" si="105"/>
        <v>0</v>
      </c>
      <c r="L141" s="3">
        <f t="shared" si="116"/>
        <v>5</v>
      </c>
      <c r="M141" s="3">
        <f t="shared" si="117"/>
        <v>205</v>
      </c>
      <c r="N141" t="str">
        <f t="shared" si="101"/>
        <v/>
      </c>
      <c r="O141" s="14" t="str">
        <f t="shared" si="118"/>
        <v/>
      </c>
      <c r="P141" s="14" t="str">
        <f t="shared" si="119"/>
        <v/>
      </c>
      <c r="S141" t="str">
        <f t="shared" si="106"/>
        <v/>
      </c>
      <c r="T141" s="14">
        <f t="shared" si="104"/>
        <v>0</v>
      </c>
      <c r="AE141" s="5"/>
      <c r="AF141" s="5"/>
      <c r="AG141" s="15"/>
      <c r="AH141" s="15"/>
      <c r="AI141" s="15"/>
      <c r="AJ141" s="15"/>
      <c r="AK141" s="5"/>
      <c r="AO141" s="14"/>
      <c r="AP141" s="14"/>
      <c r="AQ141" s="16"/>
      <c r="AR141" s="16"/>
    </row>
    <row r="142" spans="1:44" x14ac:dyDescent="0.25">
      <c r="A142" t="s">
        <v>303</v>
      </c>
      <c r="B142" t="e">
        <f t="shared" si="107"/>
        <v>#VALUE!</v>
      </c>
      <c r="C142" t="e">
        <f t="shared" si="108"/>
        <v>#VALUE!</v>
      </c>
      <c r="D142" t="e">
        <f t="shared" si="109"/>
        <v>#VALUE!</v>
      </c>
      <c r="E142">
        <f t="shared" si="110"/>
        <v>34</v>
      </c>
      <c r="F142" s="1" t="str">
        <f t="shared" si="111"/>
        <v/>
      </c>
      <c r="G142" s="1" t="str">
        <f t="shared" si="112"/>
        <v/>
      </c>
      <c r="H142" s="1" t="str">
        <f t="shared" si="113"/>
        <v>:</v>
      </c>
      <c r="I142" s="14">
        <f t="shared" si="114"/>
        <v>0</v>
      </c>
      <c r="J142" s="3">
        <f t="shared" si="115"/>
        <v>2</v>
      </c>
      <c r="K142" s="3">
        <f t="shared" si="105"/>
        <v>1</v>
      </c>
      <c r="L142" s="3">
        <f t="shared" si="116"/>
        <v>6</v>
      </c>
      <c r="M142" s="3">
        <f t="shared" si="117"/>
        <v>206</v>
      </c>
      <c r="N142" t="str">
        <f t="shared" si="101"/>
        <v>Avd. Cataluña (frente Felisa Galé)</v>
      </c>
      <c r="O142" s="14" t="str">
        <f t="shared" si="118"/>
        <v>05:22</v>
      </c>
      <c r="P142" s="14" t="str">
        <f t="shared" si="119"/>
        <v>13:19</v>
      </c>
      <c r="S142" t="str">
        <f t="shared" si="106"/>
        <v>Salvador Allende (frente nº 67 - Pd. Bus)</v>
      </c>
      <c r="T142" s="14">
        <f t="shared" si="104"/>
        <v>0</v>
      </c>
      <c r="AE142" s="5"/>
      <c r="AF142" s="5"/>
      <c r="AG142" s="15"/>
      <c r="AH142" s="15"/>
      <c r="AI142" s="15"/>
      <c r="AJ142" s="15"/>
      <c r="AK142" s="5"/>
      <c r="AO142" s="14"/>
      <c r="AP142" s="14"/>
      <c r="AQ142" s="16"/>
      <c r="AR142" s="16"/>
    </row>
    <row r="143" spans="1:44" x14ac:dyDescent="0.25">
      <c r="A143" t="s">
        <v>182</v>
      </c>
      <c r="B143">
        <f t="shared" si="107"/>
        <v>2</v>
      </c>
      <c r="C143" t="e">
        <f t="shared" si="108"/>
        <v>#VALUE!</v>
      </c>
      <c r="D143">
        <f t="shared" si="109"/>
        <v>2</v>
      </c>
      <c r="E143">
        <f t="shared" si="110"/>
        <v>4</v>
      </c>
      <c r="F143" s="1">
        <f t="shared" si="111"/>
        <v>5</v>
      </c>
      <c r="G143" s="1">
        <f t="shared" si="112"/>
        <v>22</v>
      </c>
      <c r="H143" s="1" t="str">
        <f t="shared" si="113"/>
        <v>05:22</v>
      </c>
      <c r="I143" s="14">
        <f t="shared" si="114"/>
        <v>0</v>
      </c>
      <c r="J143" s="3">
        <f t="shared" si="115"/>
        <v>2</v>
      </c>
      <c r="K143" s="3">
        <f t="shared" si="105"/>
        <v>0</v>
      </c>
      <c r="L143" s="3">
        <f t="shared" si="116"/>
        <v>6</v>
      </c>
      <c r="M143" s="3">
        <f t="shared" si="117"/>
        <v>206</v>
      </c>
      <c r="N143" t="str">
        <f t="shared" si="101"/>
        <v/>
      </c>
      <c r="O143" s="14" t="str">
        <f t="shared" si="118"/>
        <v/>
      </c>
      <c r="P143" s="14" t="str">
        <f t="shared" si="119"/>
        <v/>
      </c>
      <c r="S143" t="str">
        <f t="shared" si="106"/>
        <v/>
      </c>
      <c r="T143" s="14">
        <f t="shared" si="104"/>
        <v>0</v>
      </c>
      <c r="AE143" s="5"/>
      <c r="AF143" s="5"/>
      <c r="AG143" s="15"/>
      <c r="AH143" s="15"/>
      <c r="AI143" s="15"/>
      <c r="AJ143" s="15"/>
      <c r="AK143" s="5"/>
      <c r="AO143" s="14"/>
      <c r="AP143" s="14"/>
      <c r="AQ143" s="16"/>
      <c r="AR143" s="16"/>
    </row>
    <row r="144" spans="1:44" x14ac:dyDescent="0.25">
      <c r="A144" t="s">
        <v>251</v>
      </c>
      <c r="B144">
        <f t="shared" si="107"/>
        <v>3</v>
      </c>
      <c r="C144" t="e">
        <f t="shared" si="108"/>
        <v>#VALUE!</v>
      </c>
      <c r="D144">
        <f t="shared" si="109"/>
        <v>3</v>
      </c>
      <c r="E144">
        <f t="shared" si="110"/>
        <v>5</v>
      </c>
      <c r="F144" s="1">
        <f t="shared" si="111"/>
        <v>13</v>
      </c>
      <c r="G144" s="1">
        <f t="shared" si="112"/>
        <v>19</v>
      </c>
      <c r="H144" s="1" t="str">
        <f t="shared" si="113"/>
        <v>13:19</v>
      </c>
      <c r="I144" s="14">
        <f t="shared" si="114"/>
        <v>0</v>
      </c>
      <c r="J144" s="3">
        <f t="shared" si="115"/>
        <v>2</v>
      </c>
      <c r="K144" s="3">
        <f t="shared" si="105"/>
        <v>0</v>
      </c>
      <c r="L144" s="3">
        <f t="shared" si="116"/>
        <v>6</v>
      </c>
      <c r="M144" s="3">
        <f t="shared" si="117"/>
        <v>206</v>
      </c>
      <c r="N144" t="str">
        <f t="shared" si="101"/>
        <v/>
      </c>
      <c r="O144" s="14" t="str">
        <f t="shared" si="118"/>
        <v/>
      </c>
      <c r="P144" s="14" t="str">
        <f t="shared" si="119"/>
        <v/>
      </c>
      <c r="S144" t="str">
        <f t="shared" si="106"/>
        <v/>
      </c>
      <c r="T144" s="14">
        <f t="shared" si="104"/>
        <v>0</v>
      </c>
      <c r="AE144" s="5"/>
      <c r="AF144" s="5"/>
      <c r="AG144" s="15"/>
      <c r="AH144" s="15"/>
      <c r="AI144" s="15"/>
      <c r="AJ144" s="15"/>
      <c r="AK144" s="5"/>
      <c r="AO144" s="14"/>
      <c r="AP144" s="14"/>
      <c r="AQ144" s="16"/>
      <c r="AR144" s="16"/>
    </row>
    <row r="145" spans="1:44" x14ac:dyDescent="0.25">
      <c r="A145" t="s">
        <v>71</v>
      </c>
      <c r="B145" t="e">
        <f t="shared" si="107"/>
        <v>#VALUE!</v>
      </c>
      <c r="C145" t="e">
        <f t="shared" si="108"/>
        <v>#VALUE!</v>
      </c>
      <c r="D145" t="e">
        <f t="shared" si="109"/>
        <v>#VALUE!</v>
      </c>
      <c r="E145">
        <f t="shared" si="110"/>
        <v>41</v>
      </c>
      <c r="F145" s="1" t="str">
        <f t="shared" si="111"/>
        <v/>
      </c>
      <c r="G145" s="1" t="str">
        <f t="shared" si="112"/>
        <v/>
      </c>
      <c r="H145" s="1" t="str">
        <f t="shared" si="113"/>
        <v>:</v>
      </c>
      <c r="I145" s="14">
        <f t="shared" si="114"/>
        <v>0</v>
      </c>
      <c r="J145" s="3">
        <f t="shared" si="115"/>
        <v>2</v>
      </c>
      <c r="K145" s="3">
        <f t="shared" si="105"/>
        <v>0</v>
      </c>
      <c r="L145" s="3">
        <f t="shared" si="116"/>
        <v>6</v>
      </c>
      <c r="M145" s="3">
        <f t="shared" si="117"/>
        <v>206</v>
      </c>
      <c r="N145" t="str">
        <f t="shared" si="101"/>
        <v/>
      </c>
      <c r="O145" s="14" t="str">
        <f t="shared" si="118"/>
        <v/>
      </c>
      <c r="P145" s="14" t="str">
        <f t="shared" si="119"/>
        <v/>
      </c>
      <c r="S145" t="str">
        <f t="shared" si="106"/>
        <v/>
      </c>
      <c r="T145" s="14">
        <f t="shared" si="104"/>
        <v>0</v>
      </c>
      <c r="AE145" s="5"/>
      <c r="AF145" s="5"/>
      <c r="AG145" s="15"/>
      <c r="AH145" s="15"/>
      <c r="AI145" s="15"/>
      <c r="AJ145" s="15"/>
      <c r="AK145" s="5"/>
      <c r="AO145" s="14"/>
      <c r="AP145" s="14"/>
      <c r="AQ145" s="16"/>
      <c r="AR145" s="16"/>
    </row>
    <row r="146" spans="1:44" x14ac:dyDescent="0.25">
      <c r="A146" t="s">
        <v>272</v>
      </c>
      <c r="B146" t="e">
        <f t="shared" si="107"/>
        <v>#VALUE!</v>
      </c>
      <c r="C146">
        <f t="shared" si="108"/>
        <v>21</v>
      </c>
      <c r="D146">
        <f t="shared" si="109"/>
        <v>21</v>
      </c>
      <c r="E146">
        <f t="shared" si="110"/>
        <v>48</v>
      </c>
      <c r="F146" s="1" t="str">
        <f t="shared" si="111"/>
        <v/>
      </c>
      <c r="G146" s="1" t="str">
        <f t="shared" si="112"/>
        <v/>
      </c>
      <c r="H146" s="1" t="str">
        <f t="shared" si="113"/>
        <v>:</v>
      </c>
      <c r="I146" s="14">
        <f t="shared" si="114"/>
        <v>0</v>
      </c>
      <c r="J146" s="3">
        <f t="shared" si="115"/>
        <v>2</v>
      </c>
      <c r="K146" s="3">
        <f t="shared" si="105"/>
        <v>1</v>
      </c>
      <c r="L146" s="3">
        <f t="shared" si="116"/>
        <v>7</v>
      </c>
      <c r="M146" s="3">
        <f t="shared" si="117"/>
        <v>207</v>
      </c>
      <c r="N146" t="str">
        <f t="shared" si="101"/>
        <v>Marqués de la Cadena, (frente nº 57 Pd. Bus CAN)</v>
      </c>
      <c r="O146" s="14" t="str">
        <f t="shared" si="118"/>
        <v>05:23</v>
      </c>
      <c r="P146" s="14" t="str">
        <f t="shared" si="119"/>
        <v>13:21</v>
      </c>
      <c r="S146" t="str">
        <f t="shared" si="106"/>
        <v>San Juan de la Peña (esq. Alcalde Caballero)</v>
      </c>
      <c r="T146" s="14">
        <f t="shared" si="104"/>
        <v>0</v>
      </c>
      <c r="AE146" s="5"/>
      <c r="AF146" s="5"/>
      <c r="AG146" s="15"/>
      <c r="AH146" s="15"/>
      <c r="AI146" s="15"/>
      <c r="AJ146" s="15"/>
      <c r="AK146" s="5"/>
      <c r="AO146" s="14"/>
      <c r="AP146" s="14"/>
      <c r="AQ146" s="16"/>
      <c r="AR146" s="16"/>
    </row>
    <row r="147" spans="1:44" x14ac:dyDescent="0.25">
      <c r="A147" t="s">
        <v>564</v>
      </c>
      <c r="B147">
        <f t="shared" si="107"/>
        <v>2</v>
      </c>
      <c r="C147" t="e">
        <f t="shared" si="108"/>
        <v>#VALUE!</v>
      </c>
      <c r="D147">
        <f t="shared" si="109"/>
        <v>2</v>
      </c>
      <c r="E147">
        <f t="shared" si="110"/>
        <v>4</v>
      </c>
      <c r="F147" s="1">
        <f t="shared" si="111"/>
        <v>5</v>
      </c>
      <c r="G147" s="1">
        <f t="shared" si="112"/>
        <v>23</v>
      </c>
      <c r="H147" s="1" t="str">
        <f t="shared" si="113"/>
        <v>05:23</v>
      </c>
      <c r="I147" s="14">
        <f t="shared" si="114"/>
        <v>0</v>
      </c>
      <c r="J147" s="3">
        <f t="shared" si="115"/>
        <v>2</v>
      </c>
      <c r="K147" s="3">
        <f t="shared" si="105"/>
        <v>0</v>
      </c>
      <c r="L147" s="3">
        <f t="shared" si="116"/>
        <v>7</v>
      </c>
      <c r="M147" s="3">
        <f t="shared" si="117"/>
        <v>207</v>
      </c>
      <c r="N147" t="str">
        <f t="shared" si="101"/>
        <v/>
      </c>
      <c r="O147" s="14" t="str">
        <f t="shared" si="118"/>
        <v/>
      </c>
      <c r="P147" s="14" t="str">
        <f t="shared" si="119"/>
        <v/>
      </c>
      <c r="S147" t="str">
        <f t="shared" si="106"/>
        <v/>
      </c>
      <c r="T147" s="14">
        <f t="shared" si="104"/>
        <v>0</v>
      </c>
      <c r="AE147" s="5"/>
      <c r="AF147" s="5"/>
      <c r="AG147" s="15"/>
      <c r="AH147" s="15"/>
      <c r="AI147" s="15"/>
      <c r="AJ147" s="15"/>
      <c r="AK147" s="5"/>
      <c r="AO147" s="14"/>
      <c r="AP147" s="14"/>
      <c r="AQ147" s="16"/>
      <c r="AR147" s="16"/>
    </row>
    <row r="148" spans="1:44" x14ac:dyDescent="0.25">
      <c r="A148" t="s">
        <v>474</v>
      </c>
      <c r="B148">
        <f t="shared" si="107"/>
        <v>3</v>
      </c>
      <c r="C148" t="e">
        <f t="shared" si="108"/>
        <v>#VALUE!</v>
      </c>
      <c r="D148">
        <f t="shared" si="109"/>
        <v>3</v>
      </c>
      <c r="E148">
        <f t="shared" si="110"/>
        <v>5</v>
      </c>
      <c r="F148" s="1">
        <f t="shared" si="111"/>
        <v>13</v>
      </c>
      <c r="G148" s="1">
        <f t="shared" si="112"/>
        <v>21</v>
      </c>
      <c r="H148" s="1" t="str">
        <f t="shared" si="113"/>
        <v>13:21</v>
      </c>
      <c r="I148" s="14">
        <f t="shared" si="114"/>
        <v>0</v>
      </c>
      <c r="J148" s="3">
        <f t="shared" si="115"/>
        <v>2</v>
      </c>
      <c r="K148" s="3">
        <f t="shared" si="105"/>
        <v>0</v>
      </c>
      <c r="L148" s="3">
        <f t="shared" si="116"/>
        <v>7</v>
      </c>
      <c r="M148" s="3">
        <f t="shared" si="117"/>
        <v>207</v>
      </c>
      <c r="N148" t="str">
        <f t="shared" si="101"/>
        <v/>
      </c>
      <c r="O148" s="14" t="str">
        <f t="shared" si="118"/>
        <v/>
      </c>
      <c r="P148" s="14" t="str">
        <f t="shared" si="119"/>
        <v/>
      </c>
      <c r="S148" t="str">
        <f t="shared" si="106"/>
        <v/>
      </c>
      <c r="T148" s="14">
        <f t="shared" ref="T148:T211" si="120">IF(AND(NOT(ISNUMBER(D147)),NOT(ISNUMBER(D148)),NOT(ISNUMBER(D149)),NOT(ISNUMBER(D150))),1,0)</f>
        <v>0</v>
      </c>
      <c r="AE148" s="5"/>
      <c r="AF148" s="5"/>
      <c r="AG148" s="15"/>
      <c r="AH148" s="15"/>
      <c r="AI148" s="15"/>
      <c r="AJ148" s="15"/>
      <c r="AK148" s="5"/>
      <c r="AO148" s="14"/>
      <c r="AP148" s="14"/>
      <c r="AQ148" s="16"/>
      <c r="AR148" s="16"/>
    </row>
    <row r="149" spans="1:44" x14ac:dyDescent="0.25">
      <c r="A149" t="s">
        <v>519</v>
      </c>
      <c r="B149" t="e">
        <f t="shared" si="107"/>
        <v>#VALUE!</v>
      </c>
      <c r="C149" t="e">
        <f t="shared" si="108"/>
        <v>#VALUE!</v>
      </c>
      <c r="D149" t="e">
        <f t="shared" si="109"/>
        <v>#VALUE!</v>
      </c>
      <c r="E149">
        <f t="shared" si="110"/>
        <v>44</v>
      </c>
      <c r="F149" s="1" t="str">
        <f t="shared" si="111"/>
        <v/>
      </c>
      <c r="G149" s="1" t="str">
        <f t="shared" si="112"/>
        <v/>
      </c>
      <c r="H149" s="1" t="str">
        <f t="shared" si="113"/>
        <v>:</v>
      </c>
      <c r="I149" s="14">
        <f t="shared" si="114"/>
        <v>0</v>
      </c>
      <c r="J149" s="3">
        <f t="shared" si="115"/>
        <v>2</v>
      </c>
      <c r="K149" s="3">
        <f t="shared" si="105"/>
        <v>0</v>
      </c>
      <c r="L149" s="3">
        <f t="shared" si="116"/>
        <v>7</v>
      </c>
      <c r="M149" s="3">
        <f t="shared" si="117"/>
        <v>207</v>
      </c>
      <c r="N149" t="str">
        <f t="shared" si="101"/>
        <v/>
      </c>
      <c r="O149" s="14" t="str">
        <f t="shared" si="118"/>
        <v/>
      </c>
      <c r="P149" s="14" t="str">
        <f t="shared" si="119"/>
        <v/>
      </c>
      <c r="S149" t="str">
        <f t="shared" si="106"/>
        <v/>
      </c>
      <c r="T149" s="14">
        <f t="shared" si="120"/>
        <v>0</v>
      </c>
      <c r="AE149" s="5"/>
      <c r="AF149" s="5"/>
      <c r="AG149" s="15"/>
      <c r="AH149" s="15"/>
      <c r="AI149" s="15"/>
      <c r="AJ149" s="15"/>
      <c r="AK149" s="5"/>
      <c r="AO149" s="14"/>
      <c r="AP149" s="14"/>
      <c r="AQ149" s="16"/>
      <c r="AR149" s="16"/>
    </row>
    <row r="150" spans="1:44" x14ac:dyDescent="0.25">
      <c r="A150" t="s">
        <v>520</v>
      </c>
      <c r="B150" t="e">
        <f t="shared" si="107"/>
        <v>#VALUE!</v>
      </c>
      <c r="C150" t="e">
        <f t="shared" si="108"/>
        <v>#VALUE!</v>
      </c>
      <c r="D150" t="e">
        <f t="shared" si="109"/>
        <v>#VALUE!</v>
      </c>
      <c r="E150">
        <f t="shared" si="110"/>
        <v>48</v>
      </c>
      <c r="F150" s="1" t="str">
        <f t="shared" si="111"/>
        <v/>
      </c>
      <c r="G150" s="1" t="str">
        <f t="shared" si="112"/>
        <v/>
      </c>
      <c r="H150" s="1" t="str">
        <f t="shared" si="113"/>
        <v>:</v>
      </c>
      <c r="I150" s="14">
        <f t="shared" si="114"/>
        <v>0</v>
      </c>
      <c r="J150" s="3">
        <f t="shared" si="115"/>
        <v>2</v>
      </c>
      <c r="K150" s="3">
        <f t="shared" si="105"/>
        <v>1</v>
      </c>
      <c r="L150" s="3">
        <f t="shared" si="116"/>
        <v>8</v>
      </c>
      <c r="M150" s="3">
        <f t="shared" si="117"/>
        <v>208</v>
      </c>
      <c r="N150" t="str">
        <f t="shared" si="101"/>
        <v>San Juan de la Peña ( Pd. Bus - Hierros alfonso)</v>
      </c>
      <c r="O150" s="14" t="str">
        <f t="shared" si="118"/>
        <v>05:24</v>
      </c>
      <c r="P150" s="14" t="str">
        <f t="shared" si="119"/>
        <v>13:22</v>
      </c>
      <c r="S150" t="str">
        <f t="shared" si="106"/>
        <v>San Juan de la Peña (frente Hierros Alfonso)</v>
      </c>
      <c r="T150" s="14">
        <f t="shared" si="120"/>
        <v>0</v>
      </c>
      <c r="AE150" s="5"/>
      <c r="AF150" s="5"/>
      <c r="AG150" s="15"/>
      <c r="AH150" s="15"/>
      <c r="AI150" s="15"/>
      <c r="AJ150" s="15"/>
      <c r="AK150" s="5"/>
      <c r="AO150" s="14"/>
      <c r="AP150" s="14"/>
      <c r="AQ150" s="16"/>
      <c r="AR150" s="16"/>
    </row>
    <row r="151" spans="1:44" x14ac:dyDescent="0.25">
      <c r="A151" t="s">
        <v>565</v>
      </c>
      <c r="B151">
        <f t="shared" si="107"/>
        <v>2</v>
      </c>
      <c r="C151" t="e">
        <f t="shared" si="108"/>
        <v>#VALUE!</v>
      </c>
      <c r="D151">
        <f t="shared" si="109"/>
        <v>2</v>
      </c>
      <c r="E151">
        <f t="shared" si="110"/>
        <v>4</v>
      </c>
      <c r="F151" s="1">
        <f t="shared" si="111"/>
        <v>5</v>
      </c>
      <c r="G151" s="1">
        <f t="shared" si="112"/>
        <v>24</v>
      </c>
      <c r="H151" s="1" t="str">
        <f t="shared" si="113"/>
        <v>05:24</v>
      </c>
      <c r="I151" s="14">
        <f t="shared" si="114"/>
        <v>0</v>
      </c>
      <c r="J151" s="3">
        <f t="shared" si="115"/>
        <v>2</v>
      </c>
      <c r="K151" s="3">
        <f t="shared" si="105"/>
        <v>0</v>
      </c>
      <c r="L151" s="3">
        <f t="shared" si="116"/>
        <v>8</v>
      </c>
      <c r="M151" s="3">
        <f t="shared" si="117"/>
        <v>208</v>
      </c>
      <c r="N151" t="str">
        <f t="shared" si="101"/>
        <v/>
      </c>
      <c r="O151" s="14" t="str">
        <f t="shared" si="118"/>
        <v/>
      </c>
      <c r="P151" s="14" t="str">
        <f t="shared" si="119"/>
        <v/>
      </c>
      <c r="S151" t="str">
        <f t="shared" si="106"/>
        <v/>
      </c>
      <c r="T151" s="14">
        <f t="shared" si="120"/>
        <v>0</v>
      </c>
      <c r="AE151" s="5"/>
      <c r="AF151" s="5"/>
      <c r="AG151" s="15"/>
      <c r="AH151" s="15"/>
      <c r="AI151" s="15"/>
      <c r="AJ151" s="15"/>
      <c r="AK151" s="5"/>
      <c r="AO151" s="14"/>
      <c r="AP151" s="14"/>
      <c r="AQ151" s="16"/>
      <c r="AR151" s="16"/>
    </row>
    <row r="152" spans="1:44" x14ac:dyDescent="0.25">
      <c r="A152" t="s">
        <v>183</v>
      </c>
      <c r="B152">
        <f t="shared" si="107"/>
        <v>3</v>
      </c>
      <c r="C152" t="e">
        <f t="shared" si="108"/>
        <v>#VALUE!</v>
      </c>
      <c r="D152">
        <f t="shared" si="109"/>
        <v>3</v>
      </c>
      <c r="E152">
        <f t="shared" si="110"/>
        <v>5</v>
      </c>
      <c r="F152" s="1">
        <f t="shared" si="111"/>
        <v>13</v>
      </c>
      <c r="G152" s="1">
        <f t="shared" si="112"/>
        <v>22</v>
      </c>
      <c r="H152" s="1" t="str">
        <f t="shared" si="113"/>
        <v>13:22</v>
      </c>
      <c r="I152" s="14">
        <f t="shared" si="114"/>
        <v>0</v>
      </c>
      <c r="J152" s="3">
        <f t="shared" si="115"/>
        <v>2</v>
      </c>
      <c r="K152" s="3">
        <f t="shared" si="105"/>
        <v>0</v>
      </c>
      <c r="L152" s="3">
        <f t="shared" si="116"/>
        <v>8</v>
      </c>
      <c r="M152" s="3">
        <f t="shared" si="117"/>
        <v>208</v>
      </c>
      <c r="N152" t="str">
        <f t="shared" si="101"/>
        <v/>
      </c>
      <c r="O152" s="14" t="str">
        <f t="shared" si="118"/>
        <v/>
      </c>
      <c r="P152" s="14" t="str">
        <f t="shared" si="119"/>
        <v/>
      </c>
      <c r="S152" t="str">
        <f t="shared" si="106"/>
        <v/>
      </c>
      <c r="T152" s="14">
        <f t="shared" si="120"/>
        <v>0</v>
      </c>
      <c r="AE152" s="5"/>
      <c r="AF152" s="5"/>
      <c r="AG152" s="15"/>
      <c r="AH152" s="15"/>
      <c r="AI152" s="15"/>
      <c r="AJ152" s="15"/>
      <c r="AK152" s="5"/>
      <c r="AO152" s="14"/>
      <c r="AP152" s="14"/>
      <c r="AQ152" s="16"/>
      <c r="AR152" s="16"/>
    </row>
    <row r="153" spans="1:44" x14ac:dyDescent="0.25">
      <c r="A153" t="s">
        <v>522</v>
      </c>
      <c r="B153" t="e">
        <f t="shared" si="107"/>
        <v>#VALUE!</v>
      </c>
      <c r="C153" t="e">
        <f t="shared" si="108"/>
        <v>#VALUE!</v>
      </c>
      <c r="D153" t="e">
        <f t="shared" si="109"/>
        <v>#VALUE!</v>
      </c>
      <c r="E153">
        <f t="shared" si="110"/>
        <v>44</v>
      </c>
      <c r="F153" s="1" t="str">
        <f t="shared" si="111"/>
        <v/>
      </c>
      <c r="G153" s="1" t="str">
        <f t="shared" si="112"/>
        <v/>
      </c>
      <c r="H153" s="1" t="str">
        <f t="shared" si="113"/>
        <v>:</v>
      </c>
      <c r="I153" s="14">
        <f t="shared" si="114"/>
        <v>0</v>
      </c>
      <c r="J153" s="3">
        <f t="shared" si="115"/>
        <v>2</v>
      </c>
      <c r="K153" s="3">
        <f t="shared" si="105"/>
        <v>0</v>
      </c>
      <c r="L153" s="3">
        <f t="shared" si="116"/>
        <v>8</v>
      </c>
      <c r="M153" s="3">
        <f t="shared" si="117"/>
        <v>208</v>
      </c>
      <c r="N153" t="str">
        <f t="shared" si="101"/>
        <v/>
      </c>
      <c r="O153" s="14" t="str">
        <f t="shared" si="118"/>
        <v/>
      </c>
      <c r="P153" s="14" t="str">
        <f t="shared" si="119"/>
        <v/>
      </c>
      <c r="S153" t="str">
        <f t="shared" si="106"/>
        <v/>
      </c>
      <c r="T153" s="14">
        <f t="shared" si="120"/>
        <v>0</v>
      </c>
      <c r="AE153" s="5"/>
      <c r="AF153" s="5"/>
      <c r="AG153" s="15"/>
      <c r="AH153" s="15"/>
      <c r="AI153" s="15"/>
      <c r="AJ153" s="15"/>
      <c r="AK153" s="5"/>
      <c r="AO153" s="14"/>
      <c r="AP153" s="14"/>
      <c r="AQ153" s="16"/>
      <c r="AR153" s="16"/>
    </row>
    <row r="154" spans="1:44" x14ac:dyDescent="0.25">
      <c r="A154" t="s">
        <v>32</v>
      </c>
      <c r="B154" t="e">
        <f t="shared" si="107"/>
        <v>#VALUE!</v>
      </c>
      <c r="C154">
        <f t="shared" si="108"/>
        <v>20</v>
      </c>
      <c r="D154">
        <f t="shared" si="109"/>
        <v>20</v>
      </c>
      <c r="E154">
        <f t="shared" si="110"/>
        <v>38</v>
      </c>
      <c r="F154" s="1" t="str">
        <f t="shared" si="111"/>
        <v/>
      </c>
      <c r="G154" s="1" t="str">
        <f t="shared" si="112"/>
        <v/>
      </c>
      <c r="H154" s="1" t="str">
        <f t="shared" si="113"/>
        <v>:</v>
      </c>
      <c r="I154" s="14">
        <f t="shared" si="114"/>
        <v>0</v>
      </c>
      <c r="J154" s="3">
        <f t="shared" si="115"/>
        <v>2</v>
      </c>
      <c r="K154" s="3">
        <f t="shared" si="105"/>
        <v>1</v>
      </c>
      <c r="L154" s="3">
        <f t="shared" si="116"/>
        <v>9</v>
      </c>
      <c r="M154" s="3">
        <f t="shared" si="117"/>
        <v>209</v>
      </c>
      <c r="N154" t="str">
        <f t="shared" si="101"/>
        <v>San Juan de la Peña, nº 182 ( Pd. Bus)</v>
      </c>
      <c r="O154" s="14" t="str">
        <f t="shared" si="118"/>
        <v>05:25</v>
      </c>
      <c r="P154" s="14" t="str">
        <f t="shared" si="119"/>
        <v>13:23</v>
      </c>
      <c r="S154" t="str">
        <f t="shared" si="106"/>
        <v>Marqués de la Cadena (Plaza Mozart - Pd. Bus)</v>
      </c>
      <c r="T154" s="14">
        <f t="shared" si="120"/>
        <v>0</v>
      </c>
      <c r="AE154" s="5"/>
      <c r="AF154" s="5"/>
      <c r="AG154" s="15"/>
      <c r="AH154" s="15"/>
      <c r="AI154" s="15"/>
      <c r="AJ154" s="15"/>
      <c r="AK154" s="5"/>
      <c r="AO154" s="14"/>
      <c r="AP154" s="14"/>
      <c r="AQ154" s="16"/>
      <c r="AR154" s="16"/>
    </row>
    <row r="155" spans="1:44" x14ac:dyDescent="0.25">
      <c r="A155" t="s">
        <v>548</v>
      </c>
      <c r="B155">
        <f t="shared" si="107"/>
        <v>2</v>
      </c>
      <c r="C155" t="e">
        <f t="shared" si="108"/>
        <v>#VALUE!</v>
      </c>
      <c r="D155">
        <f t="shared" si="109"/>
        <v>2</v>
      </c>
      <c r="E155">
        <f t="shared" si="110"/>
        <v>4</v>
      </c>
      <c r="F155" s="1">
        <f t="shared" si="111"/>
        <v>5</v>
      </c>
      <c r="G155" s="1">
        <f t="shared" si="112"/>
        <v>25</v>
      </c>
      <c r="H155" s="1" t="str">
        <f t="shared" si="113"/>
        <v>05:25</v>
      </c>
      <c r="I155" s="14">
        <f t="shared" si="114"/>
        <v>0</v>
      </c>
      <c r="J155" s="3">
        <f t="shared" si="115"/>
        <v>2</v>
      </c>
      <c r="K155" s="3">
        <f t="shared" si="105"/>
        <v>0</v>
      </c>
      <c r="L155" s="3">
        <f t="shared" si="116"/>
        <v>9</v>
      </c>
      <c r="M155" s="3">
        <f t="shared" si="117"/>
        <v>209</v>
      </c>
      <c r="N155" t="str">
        <f t="shared" si="101"/>
        <v/>
      </c>
      <c r="O155" s="14" t="str">
        <f t="shared" si="118"/>
        <v/>
      </c>
      <c r="P155" s="14" t="str">
        <f t="shared" si="119"/>
        <v/>
      </c>
      <c r="S155" t="str">
        <f t="shared" si="106"/>
        <v/>
      </c>
      <c r="T155" s="14">
        <f t="shared" si="120"/>
        <v>0</v>
      </c>
      <c r="AE155" s="5"/>
      <c r="AF155" s="5"/>
      <c r="AG155" s="15"/>
      <c r="AH155" s="15"/>
      <c r="AI155" s="15"/>
      <c r="AJ155" s="15"/>
      <c r="AK155" s="5"/>
      <c r="AO155" s="14"/>
      <c r="AP155" s="14"/>
      <c r="AQ155" s="16"/>
      <c r="AR155" s="16"/>
    </row>
    <row r="156" spans="1:44" x14ac:dyDescent="0.25">
      <c r="A156" t="s">
        <v>476</v>
      </c>
      <c r="B156">
        <f t="shared" si="107"/>
        <v>3</v>
      </c>
      <c r="C156" t="e">
        <f t="shared" si="108"/>
        <v>#VALUE!</v>
      </c>
      <c r="D156">
        <f t="shared" si="109"/>
        <v>3</v>
      </c>
      <c r="E156">
        <f t="shared" si="110"/>
        <v>5</v>
      </c>
      <c r="F156" s="1">
        <f t="shared" si="111"/>
        <v>13</v>
      </c>
      <c r="G156" s="1">
        <f t="shared" si="112"/>
        <v>23</v>
      </c>
      <c r="H156" s="1" t="str">
        <f t="shared" si="113"/>
        <v>13:23</v>
      </c>
      <c r="I156" s="14">
        <f t="shared" si="114"/>
        <v>0</v>
      </c>
      <c r="J156" s="3">
        <f t="shared" si="115"/>
        <v>2</v>
      </c>
      <c r="K156" s="3">
        <f t="shared" si="105"/>
        <v>0</v>
      </c>
      <c r="L156" s="3">
        <f t="shared" si="116"/>
        <v>9</v>
      </c>
      <c r="M156" s="3">
        <f t="shared" si="117"/>
        <v>209</v>
      </c>
      <c r="N156" t="str">
        <f t="shared" si="101"/>
        <v/>
      </c>
      <c r="O156" s="14" t="str">
        <f t="shared" si="118"/>
        <v/>
      </c>
      <c r="P156" s="14" t="str">
        <f t="shared" si="119"/>
        <v/>
      </c>
      <c r="S156" t="str">
        <f t="shared" si="106"/>
        <v/>
      </c>
      <c r="T156" s="14">
        <f t="shared" si="120"/>
        <v>0</v>
      </c>
      <c r="AE156" s="5"/>
      <c r="AF156" s="5"/>
      <c r="AG156" s="15"/>
      <c r="AH156" s="15"/>
      <c r="AI156" s="15"/>
      <c r="AJ156" s="15"/>
      <c r="AK156" s="5"/>
      <c r="AO156" s="14"/>
      <c r="AP156" s="14"/>
      <c r="AQ156" s="16"/>
      <c r="AR156" s="16"/>
    </row>
    <row r="157" spans="1:44" x14ac:dyDescent="0.25">
      <c r="A157" t="s">
        <v>523</v>
      </c>
      <c r="B157" t="e">
        <f t="shared" si="107"/>
        <v>#VALUE!</v>
      </c>
      <c r="C157" t="e">
        <f t="shared" si="108"/>
        <v>#VALUE!</v>
      </c>
      <c r="D157" t="e">
        <f t="shared" si="109"/>
        <v>#VALUE!</v>
      </c>
      <c r="E157">
        <f t="shared" si="110"/>
        <v>45</v>
      </c>
      <c r="F157" s="1" t="str">
        <f t="shared" si="111"/>
        <v/>
      </c>
      <c r="G157" s="1" t="str">
        <f t="shared" si="112"/>
        <v/>
      </c>
      <c r="H157" s="1" t="str">
        <f t="shared" si="113"/>
        <v>:</v>
      </c>
      <c r="I157" s="14">
        <f t="shared" si="114"/>
        <v>0</v>
      </c>
      <c r="J157" s="3">
        <f t="shared" si="115"/>
        <v>2</v>
      </c>
      <c r="K157" s="3">
        <f t="shared" si="105"/>
        <v>0</v>
      </c>
      <c r="L157" s="3">
        <f t="shared" si="116"/>
        <v>9</v>
      </c>
      <c r="M157" s="3">
        <f t="shared" si="117"/>
        <v>209</v>
      </c>
      <c r="N157" t="str">
        <f t="shared" si="101"/>
        <v/>
      </c>
      <c r="O157" s="14" t="str">
        <f t="shared" si="118"/>
        <v/>
      </c>
      <c r="P157" s="14" t="str">
        <f t="shared" si="119"/>
        <v/>
      </c>
      <c r="S157" t="str">
        <f t="shared" si="106"/>
        <v/>
      </c>
      <c r="T157" s="14">
        <f t="shared" si="120"/>
        <v>0</v>
      </c>
      <c r="AE157" s="5"/>
      <c r="AF157" s="5"/>
      <c r="AG157" s="15"/>
      <c r="AH157" s="15"/>
      <c r="AI157" s="15"/>
      <c r="AJ157" s="15"/>
      <c r="AK157" s="5"/>
      <c r="AO157" s="14"/>
      <c r="AP157" s="14"/>
      <c r="AQ157" s="16"/>
      <c r="AR157" s="16"/>
    </row>
    <row r="158" spans="1:44" x14ac:dyDescent="0.25">
      <c r="A158" t="s">
        <v>52</v>
      </c>
      <c r="B158" t="e">
        <f t="shared" si="107"/>
        <v>#VALUE!</v>
      </c>
      <c r="C158">
        <f t="shared" si="108"/>
        <v>17</v>
      </c>
      <c r="D158">
        <f t="shared" si="109"/>
        <v>17</v>
      </c>
      <c r="E158">
        <f t="shared" si="110"/>
        <v>34</v>
      </c>
      <c r="F158" s="1" t="str">
        <f t="shared" si="111"/>
        <v/>
      </c>
      <c r="G158" s="1" t="str">
        <f t="shared" si="112"/>
        <v/>
      </c>
      <c r="H158" s="1" t="str">
        <f t="shared" si="113"/>
        <v>:</v>
      </c>
      <c r="I158" s="14">
        <f t="shared" si="114"/>
        <v>0</v>
      </c>
      <c r="J158" s="3">
        <f t="shared" si="115"/>
        <v>2</v>
      </c>
      <c r="K158" s="3">
        <f t="shared" si="105"/>
        <v>1</v>
      </c>
      <c r="L158" s="3">
        <f t="shared" si="116"/>
        <v>10</v>
      </c>
      <c r="M158" s="3">
        <f t="shared" si="117"/>
        <v>210</v>
      </c>
      <c r="N158" t="str">
        <f t="shared" si="101"/>
        <v>Salvador Allende, nº 67 ( Pd. Bus)</v>
      </c>
      <c r="O158" s="14" t="str">
        <f t="shared" si="118"/>
        <v>05:26</v>
      </c>
      <c r="P158" s="14" t="str">
        <f t="shared" si="119"/>
        <v>13:24</v>
      </c>
      <c r="S158" t="str">
        <f t="shared" si="106"/>
        <v>Avd. Cataluña (esq. Felisa Galé)</v>
      </c>
      <c r="T158" s="14">
        <f t="shared" si="120"/>
        <v>0</v>
      </c>
      <c r="AE158" s="5"/>
      <c r="AF158" s="5"/>
      <c r="AG158" s="15"/>
      <c r="AH158" s="15"/>
      <c r="AI158" s="15"/>
      <c r="AJ158" s="15"/>
      <c r="AK158" s="5"/>
      <c r="AO158" s="14"/>
      <c r="AP158" s="14"/>
      <c r="AQ158" s="16"/>
      <c r="AR158" s="16"/>
    </row>
    <row r="159" spans="1:44" x14ac:dyDescent="0.25">
      <c r="A159" t="s">
        <v>566</v>
      </c>
      <c r="B159">
        <f t="shared" si="107"/>
        <v>2</v>
      </c>
      <c r="C159" t="e">
        <f t="shared" si="108"/>
        <v>#VALUE!</v>
      </c>
      <c r="D159">
        <f t="shared" si="109"/>
        <v>2</v>
      </c>
      <c r="E159">
        <f t="shared" si="110"/>
        <v>4</v>
      </c>
      <c r="F159" s="1">
        <f t="shared" si="111"/>
        <v>5</v>
      </c>
      <c r="G159" s="1">
        <f t="shared" si="112"/>
        <v>26</v>
      </c>
      <c r="H159" s="1" t="str">
        <f t="shared" si="113"/>
        <v>05:26</v>
      </c>
      <c r="I159" s="14">
        <f t="shared" si="114"/>
        <v>0</v>
      </c>
      <c r="J159" s="3">
        <f t="shared" si="115"/>
        <v>2</v>
      </c>
      <c r="K159" s="3">
        <f t="shared" si="105"/>
        <v>0</v>
      </c>
      <c r="L159" s="3">
        <f t="shared" si="116"/>
        <v>10</v>
      </c>
      <c r="M159" s="3">
        <f t="shared" si="117"/>
        <v>210</v>
      </c>
      <c r="N159" t="str">
        <f t="shared" si="101"/>
        <v/>
      </c>
      <c r="O159" s="14" t="str">
        <f t="shared" si="118"/>
        <v/>
      </c>
      <c r="P159" s="14" t="str">
        <f t="shared" si="119"/>
        <v/>
      </c>
      <c r="S159" t="str">
        <f t="shared" si="106"/>
        <v/>
      </c>
      <c r="T159" s="14">
        <f t="shared" si="120"/>
        <v>0</v>
      </c>
      <c r="AE159" s="5"/>
      <c r="AF159" s="5"/>
      <c r="AG159" s="15"/>
      <c r="AH159" s="15"/>
      <c r="AI159" s="15"/>
      <c r="AJ159" s="15"/>
      <c r="AK159" s="5"/>
      <c r="AO159" s="14"/>
      <c r="AP159" s="14"/>
      <c r="AQ159" s="16"/>
      <c r="AR159" s="16"/>
    </row>
    <row r="160" spans="1:44" x14ac:dyDescent="0.25">
      <c r="A160" t="s">
        <v>478</v>
      </c>
      <c r="B160">
        <f t="shared" si="107"/>
        <v>3</v>
      </c>
      <c r="C160" t="e">
        <f t="shared" si="108"/>
        <v>#VALUE!</v>
      </c>
      <c r="D160">
        <f t="shared" si="109"/>
        <v>3</v>
      </c>
      <c r="E160">
        <f t="shared" si="110"/>
        <v>5</v>
      </c>
      <c r="F160" s="1">
        <f t="shared" si="111"/>
        <v>13</v>
      </c>
      <c r="G160" s="1">
        <f t="shared" si="112"/>
        <v>24</v>
      </c>
      <c r="H160" s="1" t="str">
        <f t="shared" si="113"/>
        <v>13:24</v>
      </c>
      <c r="I160" s="14">
        <f t="shared" si="114"/>
        <v>0</v>
      </c>
      <c r="J160" s="3">
        <f t="shared" si="115"/>
        <v>2</v>
      </c>
      <c r="K160" s="3">
        <f t="shared" si="105"/>
        <v>0</v>
      </c>
      <c r="L160" s="3">
        <f t="shared" si="116"/>
        <v>10</v>
      </c>
      <c r="M160" s="3">
        <f t="shared" si="117"/>
        <v>210</v>
      </c>
      <c r="N160" t="str">
        <f t="shared" si="101"/>
        <v/>
      </c>
      <c r="O160" s="14" t="str">
        <f t="shared" si="118"/>
        <v/>
      </c>
      <c r="P160" s="14" t="str">
        <f t="shared" si="119"/>
        <v/>
      </c>
      <c r="S160" t="str">
        <f t="shared" si="106"/>
        <v/>
      </c>
      <c r="T160" s="14">
        <f t="shared" si="120"/>
        <v>0</v>
      </c>
      <c r="AE160" s="5"/>
      <c r="AF160" s="5"/>
      <c r="AG160" s="15"/>
      <c r="AH160" s="15"/>
      <c r="AI160" s="15"/>
      <c r="AJ160" s="15"/>
      <c r="AK160" s="5"/>
      <c r="AO160" s="14"/>
      <c r="AP160" s="14"/>
      <c r="AQ160" s="16"/>
      <c r="AR160" s="16"/>
    </row>
    <row r="161" spans="1:44" x14ac:dyDescent="0.25">
      <c r="A161" t="s">
        <v>524</v>
      </c>
      <c r="B161" t="e">
        <f t="shared" si="107"/>
        <v>#VALUE!</v>
      </c>
      <c r="C161" t="e">
        <f t="shared" si="108"/>
        <v>#VALUE!</v>
      </c>
      <c r="D161" t="e">
        <f t="shared" si="109"/>
        <v>#VALUE!</v>
      </c>
      <c r="E161">
        <f t="shared" si="110"/>
        <v>32</v>
      </c>
      <c r="F161" s="1" t="str">
        <f t="shared" si="111"/>
        <v/>
      </c>
      <c r="G161" s="1" t="str">
        <f t="shared" si="112"/>
        <v/>
      </c>
      <c r="H161" s="1" t="str">
        <f t="shared" si="113"/>
        <v>:</v>
      </c>
      <c r="I161" s="14">
        <f t="shared" si="114"/>
        <v>0</v>
      </c>
      <c r="J161" s="3">
        <f t="shared" si="115"/>
        <v>2</v>
      </c>
      <c r="K161" s="3">
        <f t="shared" si="105"/>
        <v>0</v>
      </c>
      <c r="L161" s="3">
        <f t="shared" si="116"/>
        <v>10</v>
      </c>
      <c r="M161" s="3">
        <f t="shared" si="117"/>
        <v>210</v>
      </c>
      <c r="N161" t="str">
        <f t="shared" si="101"/>
        <v/>
      </c>
      <c r="O161" s="14" t="str">
        <f t="shared" si="118"/>
        <v/>
      </c>
      <c r="P161" s="14" t="str">
        <f t="shared" si="119"/>
        <v/>
      </c>
      <c r="S161" t="str">
        <f t="shared" si="106"/>
        <v/>
      </c>
      <c r="T161" s="14">
        <f t="shared" si="120"/>
        <v>0</v>
      </c>
      <c r="AE161" s="5"/>
      <c r="AF161" s="5"/>
      <c r="AG161" s="15"/>
      <c r="AH161" s="15"/>
      <c r="AI161" s="15"/>
      <c r="AJ161" s="15"/>
      <c r="AK161" s="5"/>
      <c r="AO161" s="14"/>
      <c r="AP161" s="14"/>
      <c r="AQ161" s="16"/>
      <c r="AR161" s="16"/>
    </row>
    <row r="162" spans="1:44" x14ac:dyDescent="0.25">
      <c r="A162" t="s">
        <v>525</v>
      </c>
      <c r="B162" t="e">
        <f t="shared" si="107"/>
        <v>#VALUE!</v>
      </c>
      <c r="C162" t="e">
        <f t="shared" si="108"/>
        <v>#VALUE!</v>
      </c>
      <c r="D162" t="e">
        <f t="shared" si="109"/>
        <v>#VALUE!</v>
      </c>
      <c r="E162">
        <f t="shared" si="110"/>
        <v>48</v>
      </c>
      <c r="F162" s="1" t="str">
        <f t="shared" si="111"/>
        <v/>
      </c>
      <c r="G162" s="1" t="str">
        <f t="shared" si="112"/>
        <v/>
      </c>
      <c r="H162" s="1" t="str">
        <f t="shared" si="113"/>
        <v>:</v>
      </c>
      <c r="I162" s="14">
        <f t="shared" si="114"/>
        <v>0</v>
      </c>
      <c r="J162" s="3">
        <f t="shared" si="115"/>
        <v>2</v>
      </c>
      <c r="K162" s="3">
        <f t="shared" si="105"/>
        <v>1</v>
      </c>
      <c r="L162" s="3">
        <f t="shared" si="116"/>
        <v>11</v>
      </c>
      <c r="M162" s="3">
        <f t="shared" si="117"/>
        <v>211</v>
      </c>
      <c r="N162" t="str">
        <f t="shared" si="101"/>
        <v>Salvador Allende (esq. Valle de Broto - Pd. Bus)</v>
      </c>
      <c r="O162" s="14" t="str">
        <f t="shared" si="118"/>
        <v>05:27</v>
      </c>
      <c r="P162" s="14" t="str">
        <f t="shared" si="119"/>
        <v>13:25</v>
      </c>
      <c r="S162" t="str">
        <f t="shared" si="106"/>
        <v>Avd. Cataluña (frente nº 189 - Los Charros)</v>
      </c>
      <c r="T162" s="14">
        <f t="shared" si="120"/>
        <v>0</v>
      </c>
      <c r="AE162" s="5"/>
      <c r="AF162" s="5"/>
      <c r="AG162" s="15"/>
      <c r="AH162" s="15"/>
      <c r="AI162" s="15"/>
      <c r="AJ162" s="15"/>
      <c r="AK162" s="5"/>
      <c r="AO162" s="14"/>
      <c r="AP162" s="14"/>
      <c r="AQ162" s="16"/>
      <c r="AR162" s="16"/>
    </row>
    <row r="163" spans="1:44" x14ac:dyDescent="0.25">
      <c r="A163" t="s">
        <v>567</v>
      </c>
      <c r="B163">
        <f t="shared" si="107"/>
        <v>2</v>
      </c>
      <c r="C163" t="e">
        <f t="shared" si="108"/>
        <v>#VALUE!</v>
      </c>
      <c r="D163">
        <f t="shared" si="109"/>
        <v>2</v>
      </c>
      <c r="E163">
        <f t="shared" si="110"/>
        <v>4</v>
      </c>
      <c r="F163" s="1">
        <f t="shared" si="111"/>
        <v>5</v>
      </c>
      <c r="G163" s="1">
        <f t="shared" si="112"/>
        <v>27</v>
      </c>
      <c r="H163" s="1" t="str">
        <f t="shared" si="113"/>
        <v>05:27</v>
      </c>
      <c r="I163" s="14">
        <f t="shared" si="114"/>
        <v>0</v>
      </c>
      <c r="J163" s="3">
        <f t="shared" si="115"/>
        <v>2</v>
      </c>
      <c r="K163" s="3">
        <f t="shared" si="105"/>
        <v>0</v>
      </c>
      <c r="L163" s="3">
        <f t="shared" si="116"/>
        <v>11</v>
      </c>
      <c r="M163" s="3">
        <f t="shared" si="117"/>
        <v>211</v>
      </c>
      <c r="N163" t="str">
        <f t="shared" si="101"/>
        <v/>
      </c>
      <c r="O163" s="14" t="str">
        <f t="shared" si="118"/>
        <v/>
      </c>
      <c r="P163" s="14" t="str">
        <f t="shared" si="119"/>
        <v/>
      </c>
      <c r="S163" t="str">
        <f t="shared" si="106"/>
        <v/>
      </c>
      <c r="T163" s="14">
        <f t="shared" si="120"/>
        <v>0</v>
      </c>
      <c r="AE163" s="5"/>
      <c r="AF163" s="5"/>
      <c r="AG163" s="15"/>
      <c r="AH163" s="15"/>
      <c r="AI163" s="15"/>
      <c r="AJ163" s="15"/>
      <c r="AK163" s="5"/>
      <c r="AO163" s="14"/>
      <c r="AP163" s="14"/>
      <c r="AQ163" s="16"/>
      <c r="AR163" s="16"/>
    </row>
    <row r="164" spans="1:44" x14ac:dyDescent="0.25">
      <c r="A164" t="s">
        <v>549</v>
      </c>
      <c r="B164">
        <f t="shared" si="107"/>
        <v>3</v>
      </c>
      <c r="C164" t="e">
        <f t="shared" si="108"/>
        <v>#VALUE!</v>
      </c>
      <c r="D164">
        <f t="shared" si="109"/>
        <v>3</v>
      </c>
      <c r="E164">
        <f t="shared" si="110"/>
        <v>5</v>
      </c>
      <c r="F164" s="1">
        <f t="shared" si="111"/>
        <v>13</v>
      </c>
      <c r="G164" s="1">
        <f t="shared" si="112"/>
        <v>25</v>
      </c>
      <c r="H164" s="1" t="str">
        <f t="shared" si="113"/>
        <v>13:25</v>
      </c>
      <c r="I164" s="14">
        <f t="shared" si="114"/>
        <v>0</v>
      </c>
      <c r="J164" s="3">
        <f t="shared" si="115"/>
        <v>2</v>
      </c>
      <c r="K164" s="3">
        <f t="shared" si="105"/>
        <v>0</v>
      </c>
      <c r="L164" s="3">
        <f t="shared" si="116"/>
        <v>11</v>
      </c>
      <c r="M164" s="3">
        <f t="shared" si="117"/>
        <v>211</v>
      </c>
      <c r="N164" t="str">
        <f t="shared" si="101"/>
        <v/>
      </c>
      <c r="O164" s="14" t="str">
        <f t="shared" si="118"/>
        <v/>
      </c>
      <c r="P164" s="14" t="str">
        <f t="shared" si="119"/>
        <v/>
      </c>
      <c r="S164" t="str">
        <f t="shared" si="106"/>
        <v/>
      </c>
      <c r="T164" s="14">
        <f t="shared" si="120"/>
        <v>0</v>
      </c>
      <c r="AE164" s="5"/>
      <c r="AF164" s="5"/>
      <c r="AG164" s="15"/>
      <c r="AH164" s="15"/>
      <c r="AI164" s="15"/>
      <c r="AJ164" s="15"/>
      <c r="AK164" s="5"/>
      <c r="AO164" s="14"/>
      <c r="AP164" s="14"/>
      <c r="AQ164" s="16"/>
      <c r="AR164" s="16"/>
    </row>
    <row r="165" spans="1:44" x14ac:dyDescent="0.25">
      <c r="A165" t="s">
        <v>526</v>
      </c>
      <c r="B165" t="e">
        <f t="shared" si="107"/>
        <v>#VALUE!</v>
      </c>
      <c r="C165" t="e">
        <f t="shared" si="108"/>
        <v>#VALUE!</v>
      </c>
      <c r="D165" t="e">
        <f t="shared" si="109"/>
        <v>#VALUE!</v>
      </c>
      <c r="E165">
        <f t="shared" si="110"/>
        <v>43</v>
      </c>
      <c r="F165" s="1" t="str">
        <f t="shared" si="111"/>
        <v/>
      </c>
      <c r="G165" s="1" t="str">
        <f t="shared" si="112"/>
        <v/>
      </c>
      <c r="H165" s="1" t="str">
        <f t="shared" si="113"/>
        <v>:</v>
      </c>
      <c r="I165" s="14">
        <f t="shared" si="114"/>
        <v>0</v>
      </c>
      <c r="J165" s="3">
        <f t="shared" si="115"/>
        <v>2</v>
      </c>
      <c r="K165" s="3">
        <f t="shared" si="105"/>
        <v>0</v>
      </c>
      <c r="L165" s="3">
        <f t="shared" si="116"/>
        <v>11</v>
      </c>
      <c r="M165" s="3">
        <f t="shared" si="117"/>
        <v>211</v>
      </c>
      <c r="N165" t="str">
        <f t="shared" si="101"/>
        <v/>
      </c>
      <c r="O165" s="14" t="str">
        <f t="shared" si="118"/>
        <v/>
      </c>
      <c r="P165" s="14" t="str">
        <f t="shared" si="119"/>
        <v/>
      </c>
      <c r="S165" t="str">
        <f t="shared" si="106"/>
        <v/>
      </c>
      <c r="T165" s="14">
        <f t="shared" si="120"/>
        <v>0</v>
      </c>
      <c r="AE165" s="5"/>
      <c r="AF165" s="5"/>
      <c r="AG165" s="15"/>
      <c r="AH165" s="15"/>
      <c r="AI165" s="15"/>
      <c r="AJ165" s="15"/>
      <c r="AK165" s="5"/>
      <c r="AO165" s="14"/>
      <c r="AP165" s="14"/>
      <c r="AQ165" s="16"/>
      <c r="AR165" s="16"/>
    </row>
    <row r="166" spans="1:44" x14ac:dyDescent="0.25">
      <c r="A166" t="s">
        <v>77</v>
      </c>
      <c r="B166" t="e">
        <f t="shared" si="107"/>
        <v>#VALUE!</v>
      </c>
      <c r="C166" t="e">
        <f t="shared" si="108"/>
        <v>#VALUE!</v>
      </c>
      <c r="D166" t="e">
        <f t="shared" si="109"/>
        <v>#VALUE!</v>
      </c>
      <c r="E166">
        <f t="shared" si="110"/>
        <v>38</v>
      </c>
      <c r="F166" s="1" t="str">
        <f t="shared" si="111"/>
        <v/>
      </c>
      <c r="G166" s="1" t="str">
        <f t="shared" si="112"/>
        <v/>
      </c>
      <c r="H166" s="1" t="str">
        <f t="shared" si="113"/>
        <v>:</v>
      </c>
      <c r="I166" s="14">
        <f t="shared" si="114"/>
        <v>0</v>
      </c>
      <c r="J166" s="3">
        <f t="shared" si="115"/>
        <v>2</v>
      </c>
      <c r="K166" s="3">
        <f t="shared" si="105"/>
        <v>1</v>
      </c>
      <c r="L166" s="3">
        <f t="shared" si="116"/>
        <v>12</v>
      </c>
      <c r="M166" s="3">
        <f t="shared" si="117"/>
        <v>212</v>
      </c>
      <c r="N166" t="str">
        <f t="shared" si="101"/>
        <v>María Zambrano (León Felipe - Pd. Bus)</v>
      </c>
      <c r="O166" s="14" t="str">
        <f t="shared" si="118"/>
        <v>05:28</v>
      </c>
      <c r="P166" s="14" t="str">
        <f t="shared" si="119"/>
        <v>13:26</v>
      </c>
      <c r="S166" t="str">
        <f t="shared" si="106"/>
        <v>Avd. Cataluña (frente CAF)</v>
      </c>
      <c r="T166" s="14">
        <f t="shared" si="120"/>
        <v>0</v>
      </c>
      <c r="AE166" s="5"/>
      <c r="AF166" s="5"/>
      <c r="AG166" s="15"/>
      <c r="AH166" s="15"/>
      <c r="AI166" s="15"/>
      <c r="AJ166" s="15"/>
      <c r="AK166" s="5"/>
      <c r="AO166" s="14"/>
      <c r="AP166" s="14"/>
      <c r="AQ166" s="16"/>
      <c r="AR166" s="16"/>
    </row>
    <row r="167" spans="1:44" x14ac:dyDescent="0.25">
      <c r="A167" t="s">
        <v>568</v>
      </c>
      <c r="B167">
        <f t="shared" si="107"/>
        <v>2</v>
      </c>
      <c r="C167" t="e">
        <f t="shared" si="108"/>
        <v>#VALUE!</v>
      </c>
      <c r="D167">
        <f t="shared" si="109"/>
        <v>2</v>
      </c>
      <c r="E167">
        <f t="shared" si="110"/>
        <v>4</v>
      </c>
      <c r="F167" s="1">
        <f t="shared" si="111"/>
        <v>5</v>
      </c>
      <c r="G167" s="1">
        <f t="shared" si="112"/>
        <v>28</v>
      </c>
      <c r="H167" s="1" t="str">
        <f t="shared" si="113"/>
        <v>05:28</v>
      </c>
      <c r="I167" s="14">
        <f t="shared" si="114"/>
        <v>0</v>
      </c>
      <c r="J167" s="3">
        <f t="shared" si="115"/>
        <v>2</v>
      </c>
      <c r="K167" s="3">
        <f t="shared" si="105"/>
        <v>0</v>
      </c>
      <c r="L167" s="3">
        <f t="shared" si="116"/>
        <v>12</v>
      </c>
      <c r="M167" s="3">
        <f t="shared" si="117"/>
        <v>212</v>
      </c>
      <c r="N167" t="str">
        <f t="shared" si="101"/>
        <v/>
      </c>
      <c r="O167" s="14" t="str">
        <f t="shared" si="118"/>
        <v/>
      </c>
      <c r="P167" s="14" t="str">
        <f t="shared" si="119"/>
        <v/>
      </c>
      <c r="S167" t="str">
        <f t="shared" si="106"/>
        <v/>
      </c>
      <c r="T167" s="14">
        <f t="shared" si="120"/>
        <v>0</v>
      </c>
      <c r="AE167" s="5"/>
      <c r="AF167" s="5"/>
      <c r="AG167" s="15"/>
      <c r="AH167" s="15"/>
      <c r="AI167" s="15"/>
      <c r="AJ167" s="15"/>
      <c r="AK167" s="5"/>
      <c r="AO167" s="14"/>
      <c r="AP167" s="14"/>
      <c r="AQ167" s="16"/>
      <c r="AR167" s="16"/>
    </row>
    <row r="168" spans="1:44" x14ac:dyDescent="0.25">
      <c r="A168" t="s">
        <v>569</v>
      </c>
      <c r="B168">
        <f t="shared" si="107"/>
        <v>3</v>
      </c>
      <c r="C168" t="e">
        <f t="shared" si="108"/>
        <v>#VALUE!</v>
      </c>
      <c r="D168">
        <f t="shared" si="109"/>
        <v>3</v>
      </c>
      <c r="E168">
        <f t="shared" si="110"/>
        <v>5</v>
      </c>
      <c r="F168" s="1">
        <f t="shared" si="111"/>
        <v>13</v>
      </c>
      <c r="G168" s="1">
        <f t="shared" si="112"/>
        <v>26</v>
      </c>
      <c r="H168" s="1" t="str">
        <f t="shared" si="113"/>
        <v>13:26</v>
      </c>
      <c r="I168" s="14">
        <f t="shared" si="114"/>
        <v>0</v>
      </c>
      <c r="J168" s="3">
        <f t="shared" si="115"/>
        <v>2</v>
      </c>
      <c r="K168" s="3">
        <f t="shared" si="105"/>
        <v>0</v>
      </c>
      <c r="L168" s="3">
        <f t="shared" si="116"/>
        <v>12</v>
      </c>
      <c r="M168" s="3">
        <f t="shared" si="117"/>
        <v>212</v>
      </c>
      <c r="N168" t="str">
        <f t="shared" si="101"/>
        <v/>
      </c>
      <c r="O168" s="14" t="str">
        <f t="shared" si="118"/>
        <v/>
      </c>
      <c r="P168" s="14" t="str">
        <f t="shared" si="119"/>
        <v/>
      </c>
      <c r="S168" t="str">
        <f t="shared" si="106"/>
        <v/>
      </c>
      <c r="T168" s="14">
        <f t="shared" si="120"/>
        <v>0</v>
      </c>
      <c r="AE168" s="5"/>
      <c r="AF168" s="5"/>
      <c r="AG168" s="15"/>
      <c r="AH168" s="15"/>
      <c r="AI168" s="15"/>
      <c r="AJ168" s="15"/>
      <c r="AK168" s="5"/>
      <c r="AO168" s="14"/>
      <c r="AP168" s="14"/>
      <c r="AQ168" s="16"/>
      <c r="AR168" s="16"/>
    </row>
    <row r="169" spans="1:44" x14ac:dyDescent="0.25">
      <c r="A169" t="s">
        <v>527</v>
      </c>
      <c r="B169" t="e">
        <f t="shared" si="107"/>
        <v>#VALUE!</v>
      </c>
      <c r="C169" t="e">
        <f t="shared" si="108"/>
        <v>#VALUE!</v>
      </c>
      <c r="D169" t="e">
        <f t="shared" si="109"/>
        <v>#VALUE!</v>
      </c>
      <c r="E169">
        <f t="shared" si="110"/>
        <v>26</v>
      </c>
      <c r="F169" s="1" t="str">
        <f t="shared" si="111"/>
        <v/>
      </c>
      <c r="G169" s="1" t="str">
        <f t="shared" si="112"/>
        <v/>
      </c>
      <c r="H169" s="1" t="str">
        <f t="shared" si="113"/>
        <v>:</v>
      </c>
      <c r="I169" s="14">
        <f t="shared" si="114"/>
        <v>0</v>
      </c>
      <c r="J169" s="3">
        <f t="shared" si="115"/>
        <v>2</v>
      </c>
      <c r="K169" s="3">
        <f t="shared" si="105"/>
        <v>0</v>
      </c>
      <c r="L169" s="3">
        <f t="shared" si="116"/>
        <v>12</v>
      </c>
      <c r="M169" s="3">
        <f t="shared" si="117"/>
        <v>212</v>
      </c>
      <c r="N169" t="str">
        <f t="shared" si="101"/>
        <v/>
      </c>
      <c r="O169" s="14" t="str">
        <f t="shared" si="118"/>
        <v/>
      </c>
      <c r="P169" s="14" t="str">
        <f t="shared" si="119"/>
        <v/>
      </c>
      <c r="S169" t="str">
        <f t="shared" si="106"/>
        <v/>
      </c>
      <c r="T169" s="14">
        <f t="shared" si="120"/>
        <v>0</v>
      </c>
      <c r="AE169" s="5"/>
      <c r="AF169" s="5"/>
      <c r="AG169" s="15"/>
      <c r="AH169" s="15"/>
      <c r="AI169" s="15"/>
      <c r="AJ169" s="15"/>
      <c r="AK169" s="5"/>
      <c r="AO169" s="14"/>
      <c r="AP169" s="14"/>
      <c r="AQ169" s="16"/>
      <c r="AR169" s="16"/>
    </row>
    <row r="170" spans="1:44" x14ac:dyDescent="0.25">
      <c r="A170" t="s">
        <v>528</v>
      </c>
      <c r="B170" t="e">
        <f t="shared" si="107"/>
        <v>#VALUE!</v>
      </c>
      <c r="C170" t="e">
        <f t="shared" si="108"/>
        <v>#VALUE!</v>
      </c>
      <c r="D170" t="e">
        <f t="shared" si="109"/>
        <v>#VALUE!</v>
      </c>
      <c r="E170">
        <f t="shared" si="110"/>
        <v>47</v>
      </c>
      <c r="F170" s="1" t="str">
        <f t="shared" si="111"/>
        <v/>
      </c>
      <c r="G170" s="1" t="str">
        <f t="shared" si="112"/>
        <v/>
      </c>
      <c r="H170" s="1" t="str">
        <f t="shared" si="113"/>
        <v>:</v>
      </c>
      <c r="I170" s="14">
        <f t="shared" si="114"/>
        <v>0</v>
      </c>
      <c r="J170" s="3">
        <f t="shared" si="115"/>
        <v>2</v>
      </c>
      <c r="K170" s="3">
        <f t="shared" si="105"/>
        <v>1</v>
      </c>
      <c r="L170" s="3">
        <f t="shared" si="116"/>
        <v>13</v>
      </c>
      <c r="M170" s="3">
        <f t="shared" si="117"/>
        <v>213</v>
      </c>
      <c r="N170" t="str">
        <f t="shared" si="101"/>
        <v>María Zambrano (Ildefonso Manuel Gil - Pd. Bus)</v>
      </c>
      <c r="O170" s="14" t="str">
        <f t="shared" si="118"/>
        <v>05:29</v>
      </c>
      <c r="P170" s="14" t="str">
        <f t="shared" si="119"/>
        <v>13:27</v>
      </c>
      <c r="S170" t="str">
        <f t="shared" si="106"/>
        <v>Avd. Santa Isabel (frente Avd. Industria)</v>
      </c>
      <c r="T170" s="14">
        <f t="shared" si="120"/>
        <v>0</v>
      </c>
      <c r="AE170" s="5"/>
      <c r="AF170" s="5"/>
      <c r="AG170" s="15"/>
      <c r="AH170" s="15"/>
      <c r="AI170" s="15"/>
      <c r="AJ170" s="15"/>
      <c r="AK170" s="5"/>
      <c r="AO170" s="14"/>
      <c r="AP170" s="14"/>
      <c r="AQ170" s="16"/>
      <c r="AR170" s="16"/>
    </row>
    <row r="171" spans="1:44" x14ac:dyDescent="0.25">
      <c r="A171" t="s">
        <v>570</v>
      </c>
      <c r="B171">
        <f t="shared" si="107"/>
        <v>2</v>
      </c>
      <c r="C171" t="e">
        <f t="shared" si="108"/>
        <v>#VALUE!</v>
      </c>
      <c r="D171">
        <f t="shared" si="109"/>
        <v>2</v>
      </c>
      <c r="E171">
        <f t="shared" si="110"/>
        <v>4</v>
      </c>
      <c r="F171" s="1">
        <f t="shared" si="111"/>
        <v>5</v>
      </c>
      <c r="G171" s="1">
        <f t="shared" si="112"/>
        <v>29</v>
      </c>
      <c r="H171" s="1" t="str">
        <f t="shared" si="113"/>
        <v>05:29</v>
      </c>
      <c r="I171" s="14">
        <f t="shared" si="114"/>
        <v>0</v>
      </c>
      <c r="J171" s="3">
        <f t="shared" si="115"/>
        <v>2</v>
      </c>
      <c r="K171" s="3">
        <f t="shared" si="105"/>
        <v>0</v>
      </c>
      <c r="L171" s="3">
        <f t="shared" si="116"/>
        <v>13</v>
      </c>
      <c r="M171" s="3">
        <f t="shared" si="117"/>
        <v>213</v>
      </c>
      <c r="N171" t="str">
        <f t="shared" si="101"/>
        <v/>
      </c>
      <c r="O171" s="14" t="str">
        <f t="shared" si="118"/>
        <v/>
      </c>
      <c r="P171" s="14" t="str">
        <f t="shared" si="119"/>
        <v/>
      </c>
      <c r="S171" t="str">
        <f t="shared" si="106"/>
        <v/>
      </c>
      <c r="T171" s="14">
        <f t="shared" si="120"/>
        <v>0</v>
      </c>
      <c r="AE171" s="5"/>
      <c r="AF171" s="5"/>
      <c r="AG171" s="15"/>
      <c r="AH171" s="15"/>
      <c r="AI171" s="15"/>
      <c r="AJ171" s="15"/>
      <c r="AK171" s="5"/>
      <c r="AO171" s="14"/>
      <c r="AP171" s="14"/>
      <c r="AQ171" s="16"/>
      <c r="AR171" s="16"/>
    </row>
    <row r="172" spans="1:44" x14ac:dyDescent="0.25">
      <c r="A172" t="s">
        <v>447</v>
      </c>
      <c r="B172">
        <f t="shared" si="107"/>
        <v>3</v>
      </c>
      <c r="C172" t="e">
        <f t="shared" si="108"/>
        <v>#VALUE!</v>
      </c>
      <c r="D172">
        <f t="shared" si="109"/>
        <v>3</v>
      </c>
      <c r="E172">
        <f t="shared" si="110"/>
        <v>5</v>
      </c>
      <c r="F172" s="1">
        <f t="shared" si="111"/>
        <v>13</v>
      </c>
      <c r="G172" s="1">
        <f t="shared" si="112"/>
        <v>27</v>
      </c>
      <c r="H172" s="1" t="str">
        <f t="shared" si="113"/>
        <v>13:27</v>
      </c>
      <c r="I172" s="14">
        <f t="shared" si="114"/>
        <v>0</v>
      </c>
      <c r="J172" s="3">
        <f t="shared" si="115"/>
        <v>2</v>
      </c>
      <c r="K172" s="3">
        <f t="shared" si="105"/>
        <v>0</v>
      </c>
      <c r="L172" s="3">
        <f t="shared" si="116"/>
        <v>13</v>
      </c>
      <c r="M172" s="3">
        <f t="shared" si="117"/>
        <v>213</v>
      </c>
      <c r="N172" t="str">
        <f t="shared" si="101"/>
        <v/>
      </c>
      <c r="O172" s="14" t="str">
        <f t="shared" si="118"/>
        <v/>
      </c>
      <c r="P172" s="14" t="str">
        <f t="shared" si="119"/>
        <v/>
      </c>
      <c r="S172" t="str">
        <f t="shared" si="106"/>
        <v/>
      </c>
      <c r="T172" s="14">
        <f t="shared" si="120"/>
        <v>0</v>
      </c>
      <c r="AE172" s="5"/>
      <c r="AF172" s="5"/>
      <c r="AG172" s="15"/>
      <c r="AH172" s="15"/>
      <c r="AI172" s="15"/>
      <c r="AJ172" s="15"/>
      <c r="AK172" s="5"/>
      <c r="AO172" s="14"/>
      <c r="AP172" s="14"/>
      <c r="AQ172" s="16"/>
      <c r="AR172" s="16"/>
    </row>
    <row r="173" spans="1:44" x14ac:dyDescent="0.25">
      <c r="A173" t="s">
        <v>529</v>
      </c>
      <c r="B173" t="e">
        <f t="shared" si="107"/>
        <v>#VALUE!</v>
      </c>
      <c r="C173" t="e">
        <f t="shared" si="108"/>
        <v>#VALUE!</v>
      </c>
      <c r="D173" t="e">
        <f t="shared" si="109"/>
        <v>#VALUE!</v>
      </c>
      <c r="E173">
        <f t="shared" si="110"/>
        <v>41</v>
      </c>
      <c r="F173" s="1" t="str">
        <f t="shared" si="111"/>
        <v/>
      </c>
      <c r="G173" s="1" t="str">
        <f t="shared" si="112"/>
        <v/>
      </c>
      <c r="H173" s="1" t="str">
        <f t="shared" si="113"/>
        <v>:</v>
      </c>
      <c r="I173" s="14">
        <f t="shared" si="114"/>
        <v>0</v>
      </c>
      <c r="J173" s="3">
        <f t="shared" si="115"/>
        <v>2</v>
      </c>
      <c r="K173" s="3">
        <f t="shared" si="105"/>
        <v>0</v>
      </c>
      <c r="L173" s="3">
        <f t="shared" si="116"/>
        <v>13</v>
      </c>
      <c r="M173" s="3">
        <f t="shared" si="117"/>
        <v>213</v>
      </c>
      <c r="N173" t="str">
        <f t="shared" si="101"/>
        <v/>
      </c>
      <c r="O173" s="14" t="str">
        <f t="shared" si="118"/>
        <v/>
      </c>
      <c r="P173" s="14" t="str">
        <f t="shared" si="119"/>
        <v/>
      </c>
      <c r="S173" t="str">
        <f t="shared" si="106"/>
        <v/>
      </c>
      <c r="T173" s="14">
        <f t="shared" si="120"/>
        <v>0</v>
      </c>
      <c r="AE173" s="5"/>
      <c r="AF173" s="5"/>
      <c r="AG173" s="15"/>
      <c r="AH173" s="15"/>
      <c r="AI173" s="15"/>
      <c r="AJ173" s="15"/>
      <c r="AK173" s="5"/>
      <c r="AO173" s="14"/>
      <c r="AP173" s="14"/>
      <c r="AQ173" s="16"/>
      <c r="AR173" s="16"/>
    </row>
    <row r="174" spans="1:44" x14ac:dyDescent="0.25">
      <c r="A174" t="s">
        <v>62</v>
      </c>
      <c r="B174" t="e">
        <f t="shared" si="107"/>
        <v>#VALUE!</v>
      </c>
      <c r="C174" t="e">
        <f t="shared" si="108"/>
        <v>#VALUE!</v>
      </c>
      <c r="D174" t="e">
        <f t="shared" si="109"/>
        <v>#VALUE!</v>
      </c>
      <c r="E174">
        <f t="shared" si="110"/>
        <v>46</v>
      </c>
      <c r="F174" s="1" t="str">
        <f t="shared" si="111"/>
        <v/>
      </c>
      <c r="G174" s="1" t="str">
        <f t="shared" si="112"/>
        <v/>
      </c>
      <c r="H174" s="1" t="str">
        <f t="shared" si="113"/>
        <v>:</v>
      </c>
      <c r="I174" s="14">
        <f t="shared" si="114"/>
        <v>0</v>
      </c>
      <c r="J174" s="3">
        <f t="shared" si="115"/>
        <v>2</v>
      </c>
      <c r="K174" s="3">
        <f t="shared" si="105"/>
        <v>1</v>
      </c>
      <c r="L174" s="3">
        <f t="shared" si="116"/>
        <v>14</v>
      </c>
      <c r="M174" s="3">
        <f t="shared" si="117"/>
        <v>214</v>
      </c>
      <c r="N174" t="str">
        <f t="shared" si="101"/>
        <v>María Zambrano (esq. Pablo Iglesias - Pd. Bus)</v>
      </c>
      <c r="O174" s="14" t="str">
        <f t="shared" si="118"/>
        <v>05:30</v>
      </c>
      <c r="P174" s="14" t="str">
        <f t="shared" si="119"/>
        <v>13:28</v>
      </c>
      <c r="S174" t="str">
        <f t="shared" si="106"/>
        <v>Avd. Santa Isabel (frente plaza Serrano - Pd. Bus)</v>
      </c>
      <c r="T174" s="14">
        <f t="shared" si="120"/>
        <v>0</v>
      </c>
      <c r="AE174" s="5"/>
      <c r="AF174" s="5"/>
      <c r="AG174" s="15"/>
      <c r="AH174" s="15"/>
      <c r="AI174" s="15"/>
      <c r="AJ174" s="15"/>
      <c r="AK174" s="5"/>
      <c r="AO174" s="14"/>
      <c r="AP174" s="14"/>
      <c r="AQ174" s="16"/>
      <c r="AR174" s="16"/>
    </row>
    <row r="175" spans="1:44" x14ac:dyDescent="0.25">
      <c r="A175" t="s">
        <v>46</v>
      </c>
      <c r="B175">
        <f t="shared" si="107"/>
        <v>2</v>
      </c>
      <c r="C175" t="e">
        <f t="shared" si="108"/>
        <v>#VALUE!</v>
      </c>
      <c r="D175">
        <f t="shared" si="109"/>
        <v>2</v>
      </c>
      <c r="E175">
        <f t="shared" si="110"/>
        <v>4</v>
      </c>
      <c r="F175" s="1">
        <f t="shared" si="111"/>
        <v>5</v>
      </c>
      <c r="G175" s="1">
        <f t="shared" si="112"/>
        <v>30</v>
      </c>
      <c r="H175" s="1" t="str">
        <f t="shared" si="113"/>
        <v>05:30</v>
      </c>
      <c r="I175" s="14">
        <f t="shared" si="114"/>
        <v>0</v>
      </c>
      <c r="J175" s="3">
        <f t="shared" si="115"/>
        <v>2</v>
      </c>
      <c r="K175" s="3">
        <f t="shared" si="105"/>
        <v>0</v>
      </c>
      <c r="L175" s="3">
        <f t="shared" si="116"/>
        <v>14</v>
      </c>
      <c r="M175" s="3">
        <f t="shared" si="117"/>
        <v>214</v>
      </c>
      <c r="N175" t="str">
        <f t="shared" si="101"/>
        <v/>
      </c>
      <c r="O175" s="14" t="str">
        <f t="shared" si="118"/>
        <v/>
      </c>
      <c r="P175" s="14" t="str">
        <f t="shared" si="119"/>
        <v/>
      </c>
      <c r="S175" t="str">
        <f t="shared" si="106"/>
        <v/>
      </c>
      <c r="T175" s="14">
        <f t="shared" si="120"/>
        <v>0</v>
      </c>
      <c r="AE175" s="5"/>
      <c r="AF175" s="5"/>
      <c r="AG175" s="15"/>
      <c r="AH175" s="15"/>
      <c r="AI175" s="15"/>
      <c r="AJ175" s="15"/>
      <c r="AK175" s="5"/>
      <c r="AO175" s="14"/>
      <c r="AP175" s="14"/>
    </row>
    <row r="176" spans="1:44" x14ac:dyDescent="0.25">
      <c r="A176" t="s">
        <v>451</v>
      </c>
      <c r="B176">
        <f t="shared" si="107"/>
        <v>3</v>
      </c>
      <c r="C176" t="e">
        <f t="shared" si="108"/>
        <v>#VALUE!</v>
      </c>
      <c r="D176">
        <f t="shared" si="109"/>
        <v>3</v>
      </c>
      <c r="E176">
        <f t="shared" si="110"/>
        <v>5</v>
      </c>
      <c r="F176" s="1">
        <f t="shared" si="111"/>
        <v>13</v>
      </c>
      <c r="G176" s="1">
        <f t="shared" si="112"/>
        <v>28</v>
      </c>
      <c r="H176" s="1" t="str">
        <f t="shared" si="113"/>
        <v>13:28</v>
      </c>
      <c r="I176" s="14">
        <f t="shared" si="114"/>
        <v>0</v>
      </c>
      <c r="J176" s="3">
        <f t="shared" si="115"/>
        <v>2</v>
      </c>
      <c r="K176" s="3">
        <f t="shared" si="105"/>
        <v>0</v>
      </c>
      <c r="L176" s="3">
        <f t="shared" si="116"/>
        <v>14</v>
      </c>
      <c r="M176" s="3">
        <f t="shared" si="117"/>
        <v>214</v>
      </c>
      <c r="N176" t="str">
        <f t="shared" si="101"/>
        <v/>
      </c>
      <c r="O176" s="14" t="str">
        <f t="shared" si="118"/>
        <v/>
      </c>
      <c r="P176" s="14" t="str">
        <f t="shared" si="119"/>
        <v/>
      </c>
      <c r="S176" t="str">
        <f t="shared" si="106"/>
        <v/>
      </c>
      <c r="T176" s="14">
        <f t="shared" si="120"/>
        <v>0</v>
      </c>
      <c r="AE176" s="5"/>
      <c r="AF176" s="5"/>
      <c r="AG176" s="15"/>
      <c r="AH176" s="15"/>
      <c r="AI176" s="15"/>
      <c r="AJ176" s="15"/>
      <c r="AK176" s="5"/>
      <c r="AO176" s="14"/>
      <c r="AP176" s="14"/>
    </row>
    <row r="177" spans="1:42" x14ac:dyDescent="0.25">
      <c r="A177" t="s">
        <v>530</v>
      </c>
      <c r="B177" t="e">
        <f t="shared" si="107"/>
        <v>#VALUE!</v>
      </c>
      <c r="C177" t="e">
        <f t="shared" si="108"/>
        <v>#VALUE!</v>
      </c>
      <c r="D177" t="e">
        <f t="shared" si="109"/>
        <v>#VALUE!</v>
      </c>
      <c r="E177">
        <f t="shared" si="110"/>
        <v>50</v>
      </c>
      <c r="F177" s="1" t="str">
        <f t="shared" si="111"/>
        <v/>
      </c>
      <c r="G177" s="1" t="str">
        <f t="shared" si="112"/>
        <v/>
      </c>
      <c r="H177" s="1" t="str">
        <f t="shared" si="113"/>
        <v>:</v>
      </c>
      <c r="I177" s="14">
        <f t="shared" si="114"/>
        <v>0</v>
      </c>
      <c r="J177" s="3">
        <f t="shared" si="115"/>
        <v>2</v>
      </c>
      <c r="K177" s="3">
        <f t="shared" si="105"/>
        <v>0</v>
      </c>
      <c r="L177" s="3">
        <f t="shared" si="116"/>
        <v>14</v>
      </c>
      <c r="M177" s="3">
        <f t="shared" si="117"/>
        <v>214</v>
      </c>
      <c r="N177" t="str">
        <f t="shared" si="101"/>
        <v/>
      </c>
      <c r="O177" s="14" t="str">
        <f t="shared" si="118"/>
        <v/>
      </c>
      <c r="P177" s="14" t="str">
        <f t="shared" si="119"/>
        <v/>
      </c>
      <c r="S177" t="str">
        <f t="shared" si="106"/>
        <v/>
      </c>
      <c r="T177" s="14">
        <f t="shared" si="120"/>
        <v>0</v>
      </c>
      <c r="AE177" s="5"/>
      <c r="AF177" s="5"/>
      <c r="AG177" s="15"/>
      <c r="AH177" s="15"/>
      <c r="AI177" s="15"/>
      <c r="AJ177" s="15"/>
      <c r="AK177" s="5"/>
      <c r="AO177" s="14"/>
      <c r="AP177" s="14"/>
    </row>
    <row r="178" spans="1:42" x14ac:dyDescent="0.25">
      <c r="A178" t="s">
        <v>21</v>
      </c>
      <c r="B178" t="e">
        <f t="shared" si="107"/>
        <v>#VALUE!</v>
      </c>
      <c r="C178" t="e">
        <f t="shared" si="108"/>
        <v>#VALUE!</v>
      </c>
      <c r="D178" t="e">
        <f t="shared" si="109"/>
        <v>#VALUE!</v>
      </c>
      <c r="E178">
        <f t="shared" si="110"/>
        <v>26</v>
      </c>
      <c r="F178" s="1" t="str">
        <f t="shared" si="111"/>
        <v/>
      </c>
      <c r="G178" s="1" t="str">
        <f t="shared" si="112"/>
        <v/>
      </c>
      <c r="H178" s="1" t="str">
        <f t="shared" si="113"/>
        <v>:</v>
      </c>
      <c r="I178" s="14">
        <f t="shared" si="114"/>
        <v>0</v>
      </c>
      <c r="J178" s="3">
        <f t="shared" si="115"/>
        <v>2</v>
      </c>
      <c r="K178" s="3">
        <f t="shared" si="105"/>
        <v>1</v>
      </c>
      <c r="L178" s="3">
        <f t="shared" si="116"/>
        <v>15</v>
      </c>
      <c r="M178" s="3">
        <f t="shared" si="117"/>
        <v>215</v>
      </c>
      <c r="N178" t="str">
        <f t="shared" si="101"/>
        <v>Opel Planta en Figueruelas</v>
      </c>
      <c r="O178" s="14" t="str">
        <f t="shared" si="118"/>
        <v>06:00</v>
      </c>
      <c r="P178" s="14" t="str">
        <f t="shared" si="119"/>
        <v>14:00</v>
      </c>
      <c r="S178" t="str">
        <f t="shared" si="106"/>
        <v>Avd. Real Zaragoza (frente nº 29 - Pd. Bus)</v>
      </c>
      <c r="T178" s="14">
        <f t="shared" si="120"/>
        <v>0</v>
      </c>
      <c r="AE178" s="5"/>
      <c r="AF178" s="5"/>
      <c r="AG178" s="15"/>
      <c r="AH178" s="15"/>
      <c r="AI178" s="15"/>
      <c r="AJ178" s="15"/>
      <c r="AK178" s="5"/>
      <c r="AO178" s="14"/>
      <c r="AP178" s="14"/>
    </row>
    <row r="179" spans="1:42" x14ac:dyDescent="0.25">
      <c r="A179" t="s">
        <v>571</v>
      </c>
      <c r="B179">
        <f t="shared" si="107"/>
        <v>2</v>
      </c>
      <c r="C179" t="e">
        <f t="shared" si="108"/>
        <v>#VALUE!</v>
      </c>
      <c r="D179">
        <f t="shared" si="109"/>
        <v>2</v>
      </c>
      <c r="E179">
        <f t="shared" si="110"/>
        <v>4</v>
      </c>
      <c r="F179" s="1">
        <f t="shared" si="111"/>
        <v>6</v>
      </c>
      <c r="G179" s="1">
        <f t="shared" si="112"/>
        <v>0</v>
      </c>
      <c r="H179" s="1" t="str">
        <f t="shared" si="113"/>
        <v>06:00</v>
      </c>
      <c r="I179" s="14">
        <f t="shared" si="114"/>
        <v>0</v>
      </c>
      <c r="J179" s="3">
        <f t="shared" si="115"/>
        <v>2</v>
      </c>
      <c r="K179" s="3">
        <f t="shared" si="105"/>
        <v>0</v>
      </c>
      <c r="L179" s="3">
        <f t="shared" si="116"/>
        <v>15</v>
      </c>
      <c r="M179" s="3">
        <f t="shared" si="117"/>
        <v>215</v>
      </c>
      <c r="N179" t="str">
        <f t="shared" si="101"/>
        <v/>
      </c>
      <c r="O179" s="14" t="str">
        <f t="shared" si="118"/>
        <v/>
      </c>
      <c r="P179" s="14" t="str">
        <f t="shared" si="119"/>
        <v/>
      </c>
      <c r="S179" t="str">
        <f t="shared" si="106"/>
        <v/>
      </c>
      <c r="T179" s="14">
        <f t="shared" si="120"/>
        <v>0</v>
      </c>
      <c r="AE179" s="5"/>
      <c r="AF179" s="5"/>
      <c r="AG179" s="15"/>
      <c r="AH179" s="15"/>
      <c r="AI179" s="15"/>
      <c r="AJ179" s="15"/>
      <c r="AK179" s="5"/>
      <c r="AO179" s="14"/>
      <c r="AP179" s="14"/>
    </row>
    <row r="180" spans="1:42" x14ac:dyDescent="0.25">
      <c r="A180" t="s">
        <v>572</v>
      </c>
      <c r="B180">
        <f t="shared" si="107"/>
        <v>3</v>
      </c>
      <c r="C180" t="e">
        <f t="shared" si="108"/>
        <v>#VALUE!</v>
      </c>
      <c r="D180">
        <f t="shared" si="109"/>
        <v>3</v>
      </c>
      <c r="E180">
        <f t="shared" si="110"/>
        <v>5</v>
      </c>
      <c r="F180" s="1">
        <f t="shared" si="111"/>
        <v>14</v>
      </c>
      <c r="G180" s="1">
        <f t="shared" si="112"/>
        <v>0</v>
      </c>
      <c r="H180" s="1" t="str">
        <f t="shared" si="113"/>
        <v>14:00</v>
      </c>
      <c r="I180" s="14">
        <f t="shared" si="114"/>
        <v>0</v>
      </c>
      <c r="J180" s="3">
        <f t="shared" si="115"/>
        <v>2</v>
      </c>
      <c r="K180" s="3">
        <f t="shared" si="105"/>
        <v>0</v>
      </c>
      <c r="L180" s="3">
        <f t="shared" si="116"/>
        <v>15</v>
      </c>
      <c r="M180" s="3">
        <f t="shared" si="117"/>
        <v>215</v>
      </c>
      <c r="N180" t="str">
        <f t="shared" si="101"/>
        <v/>
      </c>
      <c r="O180" s="14" t="str">
        <f t="shared" si="118"/>
        <v/>
      </c>
      <c r="P180" s="14" t="str">
        <f t="shared" si="119"/>
        <v/>
      </c>
      <c r="S180" t="str">
        <f t="shared" si="106"/>
        <v/>
      </c>
      <c r="T180" s="14">
        <f t="shared" si="120"/>
        <v>0</v>
      </c>
      <c r="AE180" s="5"/>
      <c r="AF180" s="5"/>
      <c r="AG180" s="15"/>
      <c r="AH180" s="15"/>
      <c r="AI180" s="15"/>
      <c r="AJ180" s="15"/>
      <c r="AK180" s="5"/>
      <c r="AO180" s="14"/>
      <c r="AP180" s="14"/>
    </row>
    <row r="181" spans="1:42" x14ac:dyDescent="0.25">
      <c r="A181" t="s">
        <v>531</v>
      </c>
      <c r="B181" t="e">
        <f t="shared" si="107"/>
        <v>#VALUE!</v>
      </c>
      <c r="C181" t="e">
        <f t="shared" si="108"/>
        <v>#VALUE!</v>
      </c>
      <c r="D181" t="e">
        <f t="shared" si="109"/>
        <v>#VALUE!</v>
      </c>
      <c r="E181">
        <f t="shared" si="110"/>
        <v>43</v>
      </c>
      <c r="F181" s="1" t="str">
        <f t="shared" si="111"/>
        <v/>
      </c>
      <c r="G181" s="1" t="str">
        <f t="shared" si="112"/>
        <v/>
      </c>
      <c r="H181" s="1" t="str">
        <f t="shared" si="113"/>
        <v>:</v>
      </c>
      <c r="I181" s="14">
        <f t="shared" si="114"/>
        <v>0</v>
      </c>
      <c r="J181" s="3">
        <f t="shared" si="115"/>
        <v>2</v>
      </c>
      <c r="K181" s="3">
        <f t="shared" si="105"/>
        <v>0</v>
      </c>
      <c r="L181" s="3">
        <f t="shared" si="116"/>
        <v>15</v>
      </c>
      <c r="M181" s="3">
        <f t="shared" si="117"/>
        <v>215</v>
      </c>
      <c r="N181" t="str">
        <f t="shared" si="101"/>
        <v/>
      </c>
      <c r="O181" s="14" t="str">
        <f t="shared" si="118"/>
        <v/>
      </c>
      <c r="P181" s="14" t="str">
        <f t="shared" si="119"/>
        <v/>
      </c>
      <c r="S181" t="str">
        <f t="shared" si="106"/>
        <v/>
      </c>
      <c r="T181" s="14">
        <f t="shared" si="120"/>
        <v>0</v>
      </c>
      <c r="AE181" s="5"/>
      <c r="AF181" s="5"/>
      <c r="AG181" s="15"/>
      <c r="AH181" s="15"/>
      <c r="AI181" s="15"/>
      <c r="AJ181" s="15"/>
      <c r="AK181" s="5"/>
      <c r="AO181" s="14"/>
      <c r="AP181" s="14"/>
    </row>
    <row r="182" spans="1:42" x14ac:dyDescent="0.25">
      <c r="A182" t="s">
        <v>679</v>
      </c>
      <c r="B182" t="e">
        <f t="shared" si="107"/>
        <v>#VALUE!</v>
      </c>
      <c r="C182" t="e">
        <f t="shared" si="108"/>
        <v>#VALUE!</v>
      </c>
      <c r="D182" t="e">
        <f t="shared" si="109"/>
        <v>#VALUE!</v>
      </c>
      <c r="E182">
        <f t="shared" si="110"/>
        <v>9</v>
      </c>
      <c r="F182" s="1" t="str">
        <f t="shared" si="111"/>
        <v/>
      </c>
      <c r="G182" s="1" t="str">
        <f t="shared" si="112"/>
        <v/>
      </c>
      <c r="H182" s="1" t="str">
        <f t="shared" si="113"/>
        <v>:</v>
      </c>
      <c r="I182" s="14">
        <f t="shared" si="114"/>
        <v>1</v>
      </c>
      <c r="J182" s="3">
        <f t="shared" si="115"/>
        <v>3</v>
      </c>
      <c r="K182" s="3">
        <f t="shared" si="105"/>
        <v>0</v>
      </c>
      <c r="L182" s="3">
        <f t="shared" si="116"/>
        <v>0</v>
      </c>
      <c r="M182" s="3">
        <f t="shared" si="117"/>
        <v>300</v>
      </c>
      <c r="N182" t="str">
        <f t="shared" ref="N182:N245" si="121">IF(T182,"",IF($K182,A182,IF(I182=1,A182,"")))</f>
        <v>Ruta 2/3D</v>
      </c>
      <c r="O182" s="14" t="str">
        <f t="shared" si="118"/>
        <v/>
      </c>
      <c r="P182" s="14" t="str">
        <f t="shared" si="119"/>
        <v/>
      </c>
      <c r="S182" t="str">
        <f t="shared" si="106"/>
        <v/>
      </c>
      <c r="T182" s="14">
        <f t="shared" si="120"/>
        <v>0</v>
      </c>
      <c r="AE182" s="5"/>
      <c r="AF182" s="5"/>
      <c r="AG182" s="15"/>
      <c r="AH182" s="15"/>
      <c r="AI182" s="15"/>
      <c r="AJ182" s="15"/>
      <c r="AK182" s="5"/>
      <c r="AO182" s="14"/>
      <c r="AP182" s="14"/>
    </row>
    <row r="183" spans="1:42" x14ac:dyDescent="0.25">
      <c r="A183" t="s">
        <v>532</v>
      </c>
      <c r="B183" t="e">
        <f t="shared" si="107"/>
        <v>#VALUE!</v>
      </c>
      <c r="C183">
        <f t="shared" si="108"/>
        <v>20</v>
      </c>
      <c r="D183">
        <f t="shared" si="109"/>
        <v>20</v>
      </c>
      <c r="E183">
        <f t="shared" si="110"/>
        <v>25</v>
      </c>
      <c r="F183" s="1" t="str">
        <f t="shared" si="111"/>
        <v/>
      </c>
      <c r="G183" s="1" t="str">
        <f t="shared" si="112"/>
        <v/>
      </c>
      <c r="H183" s="1" t="str">
        <f t="shared" si="113"/>
        <v>:</v>
      </c>
      <c r="I183" s="14">
        <f t="shared" si="114"/>
        <v>0</v>
      </c>
      <c r="J183" s="3">
        <f t="shared" si="115"/>
        <v>3</v>
      </c>
      <c r="K183" s="3">
        <f t="shared" si="105"/>
        <v>1</v>
      </c>
      <c r="L183" s="3">
        <f t="shared" si="116"/>
        <v>1</v>
      </c>
      <c r="M183" s="3">
        <f t="shared" si="117"/>
        <v>301</v>
      </c>
      <c r="N183" t="str">
        <f t="shared" si="121"/>
        <v>Violante de Hungría, nº 7</v>
      </c>
      <c r="O183" s="14" t="str">
        <f t="shared" si="118"/>
        <v>05:18</v>
      </c>
      <c r="P183" s="14" t="str">
        <f t="shared" si="119"/>
        <v>13:16</v>
      </c>
      <c r="S183" t="str">
        <f t="shared" si="106"/>
        <v>Opel Planta en Figueruelas</v>
      </c>
      <c r="T183" s="14">
        <f t="shared" si="120"/>
        <v>0</v>
      </c>
      <c r="AE183" s="5"/>
      <c r="AF183" s="5"/>
      <c r="AG183" s="15"/>
      <c r="AH183" s="15"/>
      <c r="AI183" s="15"/>
      <c r="AJ183" s="15"/>
      <c r="AK183" s="5"/>
      <c r="AO183" s="14"/>
      <c r="AP183" s="14"/>
    </row>
    <row r="184" spans="1:42" x14ac:dyDescent="0.25">
      <c r="A184" t="s">
        <v>439</v>
      </c>
      <c r="B184">
        <f t="shared" si="107"/>
        <v>3</v>
      </c>
      <c r="C184" t="e">
        <f t="shared" si="108"/>
        <v>#VALUE!</v>
      </c>
      <c r="D184">
        <f t="shared" si="109"/>
        <v>3</v>
      </c>
      <c r="E184">
        <f t="shared" si="110"/>
        <v>5</v>
      </c>
      <c r="F184" s="1">
        <f t="shared" si="111"/>
        <v>5</v>
      </c>
      <c r="G184" s="1">
        <f t="shared" si="112"/>
        <v>18</v>
      </c>
      <c r="H184" s="1" t="str">
        <f t="shared" si="113"/>
        <v>05:18</v>
      </c>
      <c r="I184" s="14">
        <f t="shared" si="114"/>
        <v>0</v>
      </c>
      <c r="J184" s="3">
        <f t="shared" si="115"/>
        <v>3</v>
      </c>
      <c r="K184" s="3">
        <f t="shared" si="105"/>
        <v>0</v>
      </c>
      <c r="L184" s="3">
        <f t="shared" si="116"/>
        <v>1</v>
      </c>
      <c r="M184" s="3">
        <f t="shared" si="117"/>
        <v>301</v>
      </c>
      <c r="N184" t="str">
        <f t="shared" si="121"/>
        <v/>
      </c>
      <c r="O184" s="14" t="str">
        <f t="shared" si="118"/>
        <v/>
      </c>
      <c r="P184" s="14" t="str">
        <f t="shared" si="119"/>
        <v/>
      </c>
      <c r="S184" t="str">
        <f t="shared" si="106"/>
        <v/>
      </c>
      <c r="T184" s="14">
        <f t="shared" si="120"/>
        <v>0</v>
      </c>
      <c r="AE184" s="5"/>
      <c r="AF184" s="5"/>
      <c r="AG184" s="15"/>
      <c r="AH184" s="15"/>
      <c r="AI184" s="15"/>
      <c r="AJ184" s="15"/>
      <c r="AK184" s="5"/>
      <c r="AO184" s="14"/>
      <c r="AP184" s="14"/>
    </row>
    <row r="185" spans="1:42" x14ac:dyDescent="0.25">
      <c r="A185" t="s">
        <v>236</v>
      </c>
      <c r="B185">
        <f t="shared" si="107"/>
        <v>3</v>
      </c>
      <c r="C185" t="e">
        <f t="shared" si="108"/>
        <v>#VALUE!</v>
      </c>
      <c r="D185">
        <f t="shared" si="109"/>
        <v>3</v>
      </c>
      <c r="E185">
        <f t="shared" si="110"/>
        <v>5</v>
      </c>
      <c r="F185" s="1">
        <f t="shared" si="111"/>
        <v>13</v>
      </c>
      <c r="G185" s="1">
        <f t="shared" si="112"/>
        <v>16</v>
      </c>
      <c r="H185" s="1" t="str">
        <f t="shared" si="113"/>
        <v>13:16</v>
      </c>
      <c r="I185" s="14">
        <f t="shared" si="114"/>
        <v>0</v>
      </c>
      <c r="J185" s="3">
        <f t="shared" si="115"/>
        <v>3</v>
      </c>
      <c r="K185" s="3">
        <f t="shared" ref="K185:K248" si="122">IF(AND(ISNUMBER(G186),ISNUMBER(G187)),1,IF(T185,1,0))</f>
        <v>0</v>
      </c>
      <c r="L185" s="3">
        <f t="shared" si="116"/>
        <v>1</v>
      </c>
      <c r="M185" s="3">
        <f t="shared" si="117"/>
        <v>301</v>
      </c>
      <c r="N185" t="str">
        <f t="shared" si="121"/>
        <v/>
      </c>
      <c r="O185" s="14" t="str">
        <f t="shared" si="118"/>
        <v/>
      </c>
      <c r="P185" s="14" t="str">
        <f t="shared" si="119"/>
        <v/>
      </c>
      <c r="S185" t="str">
        <f t="shared" ref="S185:S248" si="123">IF(AND($K185,NOT(T185)),A188,IF(T185,A185,""))</f>
        <v/>
      </c>
      <c r="T185" s="14">
        <f t="shared" si="120"/>
        <v>0</v>
      </c>
      <c r="AE185" s="5"/>
      <c r="AF185" s="5"/>
      <c r="AG185" s="15"/>
      <c r="AH185" s="15"/>
      <c r="AI185" s="15"/>
      <c r="AJ185" s="15"/>
      <c r="AK185" s="5"/>
      <c r="AO185" s="14"/>
      <c r="AP185" s="14"/>
    </row>
    <row r="186" spans="1:42" x14ac:dyDescent="0.25">
      <c r="A186" t="s">
        <v>21</v>
      </c>
      <c r="B186" t="e">
        <f t="shared" si="107"/>
        <v>#VALUE!</v>
      </c>
      <c r="C186" t="e">
        <f t="shared" si="108"/>
        <v>#VALUE!</v>
      </c>
      <c r="D186" t="e">
        <f t="shared" si="109"/>
        <v>#VALUE!</v>
      </c>
      <c r="E186">
        <f t="shared" si="110"/>
        <v>26</v>
      </c>
      <c r="F186" s="1" t="str">
        <f t="shared" si="111"/>
        <v/>
      </c>
      <c r="G186" s="1" t="str">
        <f t="shared" si="112"/>
        <v/>
      </c>
      <c r="H186" s="1" t="str">
        <f t="shared" si="113"/>
        <v>:</v>
      </c>
      <c r="I186" s="14">
        <f t="shared" si="114"/>
        <v>0</v>
      </c>
      <c r="J186" s="3">
        <f t="shared" si="115"/>
        <v>3</v>
      </c>
      <c r="K186" s="3">
        <f t="shared" si="122"/>
        <v>0</v>
      </c>
      <c r="L186" s="3">
        <f t="shared" si="116"/>
        <v>1</v>
      </c>
      <c r="M186" s="3">
        <f t="shared" si="117"/>
        <v>301</v>
      </c>
      <c r="N186" t="str">
        <f t="shared" si="121"/>
        <v/>
      </c>
      <c r="O186" s="14" t="str">
        <f t="shared" si="118"/>
        <v/>
      </c>
      <c r="P186" s="14" t="str">
        <f t="shared" si="119"/>
        <v/>
      </c>
      <c r="S186" t="str">
        <f t="shared" si="123"/>
        <v/>
      </c>
      <c r="T186" s="14">
        <f t="shared" si="120"/>
        <v>0</v>
      </c>
      <c r="AE186" s="5"/>
      <c r="AF186" s="5"/>
      <c r="AG186" s="15"/>
      <c r="AH186" s="15"/>
      <c r="AI186" s="15"/>
      <c r="AJ186" s="15"/>
      <c r="AK186" s="5"/>
      <c r="AO186" s="14"/>
      <c r="AP186" s="14"/>
    </row>
    <row r="187" spans="1:42" x14ac:dyDescent="0.25">
      <c r="A187" t="s">
        <v>534</v>
      </c>
      <c r="B187" t="e">
        <f t="shared" si="107"/>
        <v>#VALUE!</v>
      </c>
      <c r="C187">
        <f t="shared" si="108"/>
        <v>17</v>
      </c>
      <c r="D187">
        <f t="shared" si="109"/>
        <v>17</v>
      </c>
      <c r="E187">
        <f t="shared" si="110"/>
        <v>32</v>
      </c>
      <c r="F187" s="1" t="str">
        <f t="shared" si="111"/>
        <v/>
      </c>
      <c r="G187" s="1" t="str">
        <f t="shared" si="112"/>
        <v/>
      </c>
      <c r="H187" s="1" t="str">
        <f t="shared" si="113"/>
        <v>:</v>
      </c>
      <c r="I187" s="14">
        <f t="shared" si="114"/>
        <v>0</v>
      </c>
      <c r="J187" s="3">
        <f t="shared" si="115"/>
        <v>3</v>
      </c>
      <c r="K187" s="3">
        <f t="shared" si="122"/>
        <v>1</v>
      </c>
      <c r="L187" s="3">
        <f t="shared" si="116"/>
        <v>2</v>
      </c>
      <c r="M187" s="3">
        <f t="shared" si="117"/>
        <v>302</v>
      </c>
      <c r="N187" t="str">
        <f t="shared" si="121"/>
        <v>C/ Pedro Cerbuna, nº 9 - Pd. Bus</v>
      </c>
      <c r="O187" s="14" t="str">
        <f t="shared" si="118"/>
        <v>05:20</v>
      </c>
      <c r="P187" s="14" t="str">
        <f t="shared" si="119"/>
        <v>13:18</v>
      </c>
      <c r="S187" t="str">
        <f t="shared" si="123"/>
        <v>Alagón (Rotonda - Pd. Bus)</v>
      </c>
      <c r="T187" s="14">
        <f t="shared" si="120"/>
        <v>0</v>
      </c>
      <c r="AE187" s="5"/>
      <c r="AF187" s="5"/>
      <c r="AG187" s="15"/>
      <c r="AH187" s="15"/>
      <c r="AI187" s="15"/>
      <c r="AJ187" s="15"/>
      <c r="AK187" s="5"/>
      <c r="AO187" s="14"/>
      <c r="AP187" s="14"/>
    </row>
    <row r="188" spans="1:42" x14ac:dyDescent="0.25">
      <c r="A188" t="s">
        <v>443</v>
      </c>
      <c r="B188">
        <f t="shared" si="107"/>
        <v>3</v>
      </c>
      <c r="C188" t="e">
        <f t="shared" si="108"/>
        <v>#VALUE!</v>
      </c>
      <c r="D188">
        <f t="shared" si="109"/>
        <v>3</v>
      </c>
      <c r="E188">
        <f t="shared" si="110"/>
        <v>5</v>
      </c>
      <c r="F188" s="1">
        <f t="shared" si="111"/>
        <v>5</v>
      </c>
      <c r="G188" s="1">
        <f t="shared" si="112"/>
        <v>20</v>
      </c>
      <c r="H188" s="1" t="str">
        <f t="shared" si="113"/>
        <v>05:20</v>
      </c>
      <c r="I188" s="14">
        <f t="shared" si="114"/>
        <v>0</v>
      </c>
      <c r="J188" s="3">
        <f t="shared" si="115"/>
        <v>3</v>
      </c>
      <c r="K188" s="3">
        <f t="shared" si="122"/>
        <v>0</v>
      </c>
      <c r="L188" s="3">
        <f t="shared" si="116"/>
        <v>2</v>
      </c>
      <c r="M188" s="3">
        <f t="shared" si="117"/>
        <v>302</v>
      </c>
      <c r="N188" t="str">
        <f t="shared" si="121"/>
        <v/>
      </c>
      <c r="O188" s="14" t="str">
        <f t="shared" si="118"/>
        <v/>
      </c>
      <c r="P188" s="14" t="str">
        <f t="shared" si="119"/>
        <v/>
      </c>
      <c r="S188" t="str">
        <f t="shared" si="123"/>
        <v/>
      </c>
      <c r="T188" s="14">
        <f t="shared" si="120"/>
        <v>0</v>
      </c>
      <c r="AE188" s="5"/>
      <c r="AF188" s="5"/>
      <c r="AG188" s="15"/>
      <c r="AH188" s="15"/>
      <c r="AI188" s="15"/>
      <c r="AJ188" s="15"/>
      <c r="AK188" s="5"/>
      <c r="AO188" s="14"/>
      <c r="AP188" s="14"/>
    </row>
    <row r="189" spans="1:42" x14ac:dyDescent="0.25">
      <c r="A189" t="s">
        <v>246</v>
      </c>
      <c r="B189">
        <f t="shared" si="107"/>
        <v>3</v>
      </c>
      <c r="C189" t="e">
        <f t="shared" si="108"/>
        <v>#VALUE!</v>
      </c>
      <c r="D189">
        <f t="shared" si="109"/>
        <v>3</v>
      </c>
      <c r="E189">
        <f t="shared" si="110"/>
        <v>5</v>
      </c>
      <c r="F189" s="1">
        <f t="shared" si="111"/>
        <v>13</v>
      </c>
      <c r="G189" s="1">
        <f t="shared" si="112"/>
        <v>18</v>
      </c>
      <c r="H189" s="1" t="str">
        <f t="shared" si="113"/>
        <v>13:18</v>
      </c>
      <c r="I189" s="14">
        <f t="shared" si="114"/>
        <v>0</v>
      </c>
      <c r="J189" s="3">
        <f t="shared" si="115"/>
        <v>3</v>
      </c>
      <c r="K189" s="3">
        <f t="shared" si="122"/>
        <v>0</v>
      </c>
      <c r="L189" s="3">
        <f t="shared" si="116"/>
        <v>2</v>
      </c>
      <c r="M189" s="3">
        <f t="shared" si="117"/>
        <v>302</v>
      </c>
      <c r="N189" t="str">
        <f t="shared" si="121"/>
        <v/>
      </c>
      <c r="O189" s="14" t="str">
        <f t="shared" si="118"/>
        <v/>
      </c>
      <c r="P189" s="14" t="str">
        <f t="shared" si="119"/>
        <v/>
      </c>
      <c r="S189" t="str">
        <f t="shared" si="123"/>
        <v/>
      </c>
      <c r="T189" s="14">
        <f t="shared" si="120"/>
        <v>0</v>
      </c>
      <c r="AE189" s="5"/>
      <c r="AF189" s="5"/>
      <c r="AG189" s="15"/>
      <c r="AH189" s="15"/>
      <c r="AI189" s="15"/>
      <c r="AJ189" s="15"/>
      <c r="AK189" s="5"/>
      <c r="AO189" s="14"/>
      <c r="AP189" s="14"/>
    </row>
    <row r="190" spans="1:42" x14ac:dyDescent="0.25">
      <c r="A190" t="s">
        <v>178</v>
      </c>
      <c r="B190" t="e">
        <f t="shared" si="107"/>
        <v>#VALUE!</v>
      </c>
      <c r="C190" t="e">
        <f t="shared" si="108"/>
        <v>#VALUE!</v>
      </c>
      <c r="D190" t="e">
        <f t="shared" si="109"/>
        <v>#VALUE!</v>
      </c>
      <c r="E190">
        <f t="shared" si="110"/>
        <v>26</v>
      </c>
      <c r="F190" s="1" t="str">
        <f t="shared" si="111"/>
        <v/>
      </c>
      <c r="G190" s="1" t="str">
        <f t="shared" si="112"/>
        <v/>
      </c>
      <c r="H190" s="1" t="str">
        <f t="shared" si="113"/>
        <v>:</v>
      </c>
      <c r="I190" s="14">
        <f t="shared" si="114"/>
        <v>0</v>
      </c>
      <c r="J190" s="3">
        <f t="shared" si="115"/>
        <v>3</v>
      </c>
      <c r="K190" s="3">
        <f t="shared" si="122"/>
        <v>0</v>
      </c>
      <c r="L190" s="3">
        <f t="shared" si="116"/>
        <v>2</v>
      </c>
      <c r="M190" s="3">
        <f t="shared" si="117"/>
        <v>302</v>
      </c>
      <c r="N190" t="str">
        <f t="shared" si="121"/>
        <v/>
      </c>
      <c r="O190" s="14" t="str">
        <f t="shared" si="118"/>
        <v/>
      </c>
      <c r="P190" s="14" t="str">
        <f t="shared" si="119"/>
        <v/>
      </c>
      <c r="S190" t="str">
        <f t="shared" si="123"/>
        <v/>
      </c>
      <c r="T190" s="14">
        <f t="shared" si="120"/>
        <v>0</v>
      </c>
      <c r="AE190" s="5"/>
      <c r="AF190" s="5"/>
      <c r="AG190" s="15"/>
      <c r="AH190" s="15"/>
      <c r="AI190" s="15"/>
      <c r="AJ190" s="15"/>
      <c r="AK190" s="5"/>
      <c r="AO190" s="14"/>
      <c r="AP190" s="14"/>
    </row>
    <row r="191" spans="1:42" x14ac:dyDescent="0.25">
      <c r="A191" t="s">
        <v>221</v>
      </c>
      <c r="B191" t="e">
        <f t="shared" si="107"/>
        <v>#VALUE!</v>
      </c>
      <c r="C191">
        <f t="shared" si="108"/>
        <v>13</v>
      </c>
      <c r="D191">
        <f t="shared" si="109"/>
        <v>13</v>
      </c>
      <c r="E191">
        <f t="shared" si="110"/>
        <v>29</v>
      </c>
      <c r="F191" s="1" t="str">
        <f t="shared" si="111"/>
        <v/>
      </c>
      <c r="G191" s="1" t="str">
        <f t="shared" si="112"/>
        <v/>
      </c>
      <c r="H191" s="1" t="str">
        <f t="shared" si="113"/>
        <v>:</v>
      </c>
      <c r="I191" s="14">
        <f t="shared" si="114"/>
        <v>0</v>
      </c>
      <c r="J191" s="3">
        <f t="shared" si="115"/>
        <v>3</v>
      </c>
      <c r="K191" s="3">
        <f t="shared" si="122"/>
        <v>1</v>
      </c>
      <c r="L191" s="3">
        <f t="shared" si="116"/>
        <v>3</v>
      </c>
      <c r="M191" s="3">
        <f t="shared" si="117"/>
        <v>303</v>
      </c>
      <c r="N191" t="str">
        <f t="shared" si="121"/>
        <v>Avenida Goya, nº 66 (Pd. Bus)</v>
      </c>
      <c r="O191" s="14" t="str">
        <f t="shared" si="118"/>
        <v>05:22</v>
      </c>
      <c r="P191" s="14" t="str">
        <f t="shared" si="119"/>
        <v>13:20</v>
      </c>
      <c r="S191" t="str">
        <f t="shared" si="123"/>
        <v>Casetas: urbanización Alameda</v>
      </c>
      <c r="T191" s="14">
        <f t="shared" si="120"/>
        <v>0</v>
      </c>
      <c r="AE191" s="5"/>
      <c r="AF191" s="5"/>
      <c r="AG191" s="15"/>
      <c r="AH191" s="15"/>
      <c r="AI191" s="15"/>
      <c r="AJ191" s="15"/>
      <c r="AK191" s="5"/>
      <c r="AO191" s="14"/>
      <c r="AP191" s="14"/>
    </row>
    <row r="192" spans="1:42" x14ac:dyDescent="0.25">
      <c r="A192" t="s">
        <v>467</v>
      </c>
      <c r="B192">
        <f t="shared" si="107"/>
        <v>3</v>
      </c>
      <c r="C192" t="e">
        <f t="shared" si="108"/>
        <v>#VALUE!</v>
      </c>
      <c r="D192">
        <f t="shared" si="109"/>
        <v>3</v>
      </c>
      <c r="E192">
        <f t="shared" si="110"/>
        <v>5</v>
      </c>
      <c r="F192" s="1">
        <f t="shared" si="111"/>
        <v>5</v>
      </c>
      <c r="G192" s="1">
        <f t="shared" si="112"/>
        <v>22</v>
      </c>
      <c r="H192" s="1" t="str">
        <f t="shared" si="113"/>
        <v>05:22</v>
      </c>
      <c r="I192" s="14">
        <f t="shared" si="114"/>
        <v>0</v>
      </c>
      <c r="J192" s="3">
        <f t="shared" si="115"/>
        <v>3</v>
      </c>
      <c r="K192" s="3">
        <f t="shared" si="122"/>
        <v>0</v>
      </c>
      <c r="L192" s="3">
        <f t="shared" si="116"/>
        <v>3</v>
      </c>
      <c r="M192" s="3">
        <f t="shared" si="117"/>
        <v>303</v>
      </c>
      <c r="N192" t="str">
        <f t="shared" si="121"/>
        <v/>
      </c>
      <c r="O192" s="14" t="str">
        <f t="shared" si="118"/>
        <v/>
      </c>
      <c r="P192" s="14" t="str">
        <f t="shared" si="119"/>
        <v/>
      </c>
      <c r="S192" t="str">
        <f t="shared" si="123"/>
        <v/>
      </c>
      <c r="T192" s="14">
        <f t="shared" si="120"/>
        <v>0</v>
      </c>
      <c r="AE192" s="5"/>
      <c r="AF192" s="5"/>
      <c r="AG192" s="15"/>
      <c r="AH192" s="15"/>
      <c r="AI192" s="15"/>
      <c r="AJ192" s="15"/>
      <c r="AK192" s="5"/>
      <c r="AO192" s="14"/>
      <c r="AP192" s="14"/>
    </row>
    <row r="193" spans="1:42" x14ac:dyDescent="0.25">
      <c r="A193" t="s">
        <v>256</v>
      </c>
      <c r="B193">
        <f t="shared" si="107"/>
        <v>3</v>
      </c>
      <c r="C193" t="e">
        <f t="shared" si="108"/>
        <v>#VALUE!</v>
      </c>
      <c r="D193">
        <f t="shared" si="109"/>
        <v>3</v>
      </c>
      <c r="E193">
        <f t="shared" si="110"/>
        <v>5</v>
      </c>
      <c r="F193" s="1">
        <f t="shared" si="111"/>
        <v>13</v>
      </c>
      <c r="G193" s="1">
        <f t="shared" si="112"/>
        <v>20</v>
      </c>
      <c r="H193" s="1" t="str">
        <f t="shared" si="113"/>
        <v>13:20</v>
      </c>
      <c r="I193" s="14">
        <f t="shared" si="114"/>
        <v>0</v>
      </c>
      <c r="J193" s="3">
        <f t="shared" si="115"/>
        <v>3</v>
      </c>
      <c r="K193" s="3">
        <f t="shared" si="122"/>
        <v>0</v>
      </c>
      <c r="L193" s="3">
        <f t="shared" si="116"/>
        <v>3</v>
      </c>
      <c r="M193" s="3">
        <f t="shared" si="117"/>
        <v>303</v>
      </c>
      <c r="N193" t="str">
        <f t="shared" si="121"/>
        <v/>
      </c>
      <c r="O193" s="14" t="str">
        <f t="shared" si="118"/>
        <v/>
      </c>
      <c r="P193" s="14" t="str">
        <f t="shared" si="119"/>
        <v/>
      </c>
      <c r="S193" t="str">
        <f t="shared" si="123"/>
        <v/>
      </c>
      <c r="T193" s="14">
        <f t="shared" si="120"/>
        <v>0</v>
      </c>
      <c r="AE193" s="5"/>
      <c r="AF193" s="5"/>
      <c r="AG193" s="15"/>
      <c r="AH193" s="15"/>
      <c r="AI193" s="15"/>
      <c r="AJ193" s="15"/>
      <c r="AK193" s="5"/>
      <c r="AO193" s="14"/>
      <c r="AP193" s="14"/>
    </row>
    <row r="194" spans="1:42" x14ac:dyDescent="0.25">
      <c r="A194" t="s">
        <v>535</v>
      </c>
      <c r="B194" t="e">
        <f t="shared" si="107"/>
        <v>#VALUE!</v>
      </c>
      <c r="C194" t="e">
        <f t="shared" si="108"/>
        <v>#VALUE!</v>
      </c>
      <c r="D194" t="e">
        <f t="shared" si="109"/>
        <v>#VALUE!</v>
      </c>
      <c r="E194">
        <f t="shared" si="110"/>
        <v>29</v>
      </c>
      <c r="F194" s="1" t="str">
        <f t="shared" si="111"/>
        <v/>
      </c>
      <c r="G194" s="1" t="str">
        <f t="shared" si="112"/>
        <v/>
      </c>
      <c r="H194" s="1" t="str">
        <f t="shared" si="113"/>
        <v>:</v>
      </c>
      <c r="I194" s="14">
        <f t="shared" si="114"/>
        <v>0</v>
      </c>
      <c r="J194" s="3">
        <f t="shared" si="115"/>
        <v>3</v>
      </c>
      <c r="K194" s="3">
        <f t="shared" si="122"/>
        <v>0</v>
      </c>
      <c r="L194" s="3">
        <f t="shared" si="116"/>
        <v>3</v>
      </c>
      <c r="M194" s="3">
        <f t="shared" si="117"/>
        <v>303</v>
      </c>
      <c r="N194" t="str">
        <f t="shared" si="121"/>
        <v/>
      </c>
      <c r="O194" s="14" t="str">
        <f t="shared" si="118"/>
        <v/>
      </c>
      <c r="P194" s="14" t="str">
        <f t="shared" si="119"/>
        <v/>
      </c>
      <c r="S194" t="str">
        <f t="shared" si="123"/>
        <v/>
      </c>
      <c r="T194" s="14">
        <f t="shared" si="120"/>
        <v>0</v>
      </c>
      <c r="AE194" s="5"/>
      <c r="AF194" s="5"/>
      <c r="AG194" s="15"/>
      <c r="AH194" s="15"/>
      <c r="AI194" s="15"/>
      <c r="AJ194" s="15"/>
      <c r="AK194" s="5"/>
      <c r="AO194" s="14"/>
      <c r="AP194" s="14"/>
    </row>
    <row r="195" spans="1:42" x14ac:dyDescent="0.25">
      <c r="A195" t="s">
        <v>536</v>
      </c>
      <c r="B195" t="e">
        <f t="shared" si="107"/>
        <v>#VALUE!</v>
      </c>
      <c r="C195" t="e">
        <f t="shared" si="108"/>
        <v>#VALUE!</v>
      </c>
      <c r="D195" t="e">
        <f t="shared" si="109"/>
        <v>#VALUE!</v>
      </c>
      <c r="E195">
        <f t="shared" si="110"/>
        <v>22</v>
      </c>
      <c r="F195" s="1" t="str">
        <f t="shared" si="111"/>
        <v/>
      </c>
      <c r="G195" s="1" t="str">
        <f t="shared" si="112"/>
        <v/>
      </c>
      <c r="H195" s="1" t="str">
        <f t="shared" si="113"/>
        <v>:</v>
      </c>
      <c r="I195" s="14">
        <f t="shared" si="114"/>
        <v>0</v>
      </c>
      <c r="J195" s="3">
        <f t="shared" si="115"/>
        <v>3</v>
      </c>
      <c r="K195" s="3">
        <f t="shared" si="122"/>
        <v>1</v>
      </c>
      <c r="L195" s="3">
        <f t="shared" si="116"/>
        <v>4</v>
      </c>
      <c r="M195" s="3">
        <f t="shared" si="117"/>
        <v>304</v>
      </c>
      <c r="N195" t="str">
        <f t="shared" si="121"/>
        <v>Plaza Roma (mercadora)</v>
      </c>
      <c r="O195" s="14" t="str">
        <f t="shared" si="118"/>
        <v>05:25</v>
      </c>
      <c r="P195" s="14" t="str">
        <f t="shared" si="119"/>
        <v>13:23</v>
      </c>
      <c r="S195" t="str">
        <f t="shared" si="123"/>
        <v>Casetas (frente nº 52)</v>
      </c>
      <c r="T195" s="14">
        <f t="shared" si="120"/>
        <v>0</v>
      </c>
      <c r="AE195" s="5"/>
      <c r="AF195" s="5"/>
      <c r="AG195" s="15"/>
      <c r="AH195" s="15"/>
      <c r="AI195" s="15"/>
      <c r="AJ195" s="15"/>
      <c r="AK195" s="5"/>
      <c r="AO195" s="14"/>
      <c r="AP195" s="14"/>
    </row>
    <row r="196" spans="1:42" x14ac:dyDescent="0.25">
      <c r="A196" t="s">
        <v>472</v>
      </c>
      <c r="B196">
        <f t="shared" ref="B196:B259" si="124">FIND($B$2,A196)</f>
        <v>3</v>
      </c>
      <c r="C196" t="e">
        <f t="shared" ref="C196:C259" si="125">FIND($C$2,A196)</f>
        <v>#VALUE!</v>
      </c>
      <c r="D196">
        <f t="shared" ref="D196:D259" si="126">IFERROR(B196,C196)</f>
        <v>3</v>
      </c>
      <c r="E196">
        <f t="shared" ref="E196:E259" si="127">LEN(A196)</f>
        <v>5</v>
      </c>
      <c r="F196" s="1">
        <f t="shared" ref="F196:F259" si="128">IFERROR(VALUE(LEFT($A196,$D196-1)),"")</f>
        <v>5</v>
      </c>
      <c r="G196" s="1">
        <f t="shared" ref="G196:G259" si="129">IFERROR(IF(B196,IFERROR(VALUE(RIGHT($A196,$E196-$D196)),""),""),"")</f>
        <v>25</v>
      </c>
      <c r="H196" s="1" t="str">
        <f t="shared" ref="H196:H259" si="130">TEXT(F196,"00")&amp;":"&amp;TEXT(G196,"00")</f>
        <v>05:25</v>
      </c>
      <c r="I196" s="14">
        <f t="shared" ref="I196:I259" si="131">IFERROR(FIND("Ruta",A196),0)</f>
        <v>0</v>
      </c>
      <c r="J196" s="3">
        <f t="shared" ref="J196:J259" si="132">I196+J195</f>
        <v>3</v>
      </c>
      <c r="K196" s="3">
        <f t="shared" si="122"/>
        <v>0</v>
      </c>
      <c r="L196" s="3">
        <f t="shared" ref="L196:L259" si="133">IF(I196=1,0,L195+K196+T196)</f>
        <v>4</v>
      </c>
      <c r="M196" s="3">
        <f t="shared" ref="M196:M259" si="134">J196*100+L196</f>
        <v>304</v>
      </c>
      <c r="N196" t="str">
        <f t="shared" si="121"/>
        <v/>
      </c>
      <c r="O196" s="14" t="str">
        <f t="shared" ref="O196:O259" si="135">IF($K196,H197,"")</f>
        <v/>
      </c>
      <c r="P196" s="14" t="str">
        <f t="shared" ref="P196:P259" si="136">IF($K196,H198,"")</f>
        <v/>
      </c>
      <c r="S196" t="str">
        <f t="shared" si="123"/>
        <v/>
      </c>
      <c r="T196" s="14">
        <f t="shared" si="120"/>
        <v>0</v>
      </c>
      <c r="AE196" s="5"/>
      <c r="AF196" s="5"/>
      <c r="AG196" s="15"/>
      <c r="AH196" s="15"/>
      <c r="AI196" s="15"/>
      <c r="AJ196" s="15"/>
      <c r="AK196" s="5"/>
      <c r="AO196" s="14"/>
      <c r="AP196" s="14"/>
    </row>
    <row r="197" spans="1:42" x14ac:dyDescent="0.25">
      <c r="A197" t="s">
        <v>476</v>
      </c>
      <c r="B197">
        <f t="shared" si="124"/>
        <v>3</v>
      </c>
      <c r="C197" t="e">
        <f t="shared" si="125"/>
        <v>#VALUE!</v>
      </c>
      <c r="D197">
        <f t="shared" si="126"/>
        <v>3</v>
      </c>
      <c r="E197">
        <f t="shared" si="127"/>
        <v>5</v>
      </c>
      <c r="F197" s="1">
        <f t="shared" si="128"/>
        <v>13</v>
      </c>
      <c r="G197" s="1">
        <f t="shared" si="129"/>
        <v>23</v>
      </c>
      <c r="H197" s="1" t="str">
        <f t="shared" si="130"/>
        <v>13:23</v>
      </c>
      <c r="I197" s="14">
        <f t="shared" si="131"/>
        <v>0</v>
      </c>
      <c r="J197" s="3">
        <f t="shared" si="132"/>
        <v>3</v>
      </c>
      <c r="K197" s="3">
        <f t="shared" si="122"/>
        <v>0</v>
      </c>
      <c r="L197" s="3">
        <f t="shared" si="133"/>
        <v>4</v>
      </c>
      <c r="M197" s="3">
        <f t="shared" si="134"/>
        <v>304</v>
      </c>
      <c r="N197" t="str">
        <f t="shared" si="121"/>
        <v/>
      </c>
      <c r="O197" s="14" t="str">
        <f t="shared" si="135"/>
        <v/>
      </c>
      <c r="P197" s="14" t="str">
        <f t="shared" si="136"/>
        <v/>
      </c>
      <c r="S197" t="str">
        <f t="shared" si="123"/>
        <v/>
      </c>
      <c r="T197" s="14">
        <f t="shared" si="120"/>
        <v>0</v>
      </c>
      <c r="AE197" s="5"/>
      <c r="AF197" s="5"/>
      <c r="AG197" s="15"/>
      <c r="AH197" s="15"/>
      <c r="AI197" s="15"/>
      <c r="AJ197" s="15"/>
      <c r="AK197" s="5"/>
      <c r="AO197" s="14"/>
      <c r="AP197" s="14"/>
    </row>
    <row r="198" spans="1:42" x14ac:dyDescent="0.25">
      <c r="A198" t="s">
        <v>243</v>
      </c>
      <c r="B198" t="e">
        <f t="shared" si="124"/>
        <v>#VALUE!</v>
      </c>
      <c r="C198" t="e">
        <f t="shared" si="125"/>
        <v>#VALUE!</v>
      </c>
      <c r="D198" t="e">
        <f t="shared" si="126"/>
        <v>#VALUE!</v>
      </c>
      <c r="E198">
        <f t="shared" si="127"/>
        <v>22</v>
      </c>
      <c r="F198" s="1" t="str">
        <f t="shared" si="128"/>
        <v/>
      </c>
      <c r="G198" s="1" t="str">
        <f t="shared" si="129"/>
        <v/>
      </c>
      <c r="H198" s="1" t="str">
        <f t="shared" si="130"/>
        <v>:</v>
      </c>
      <c r="I198" s="14">
        <f t="shared" si="131"/>
        <v>0</v>
      </c>
      <c r="J198" s="3">
        <f t="shared" si="132"/>
        <v>3</v>
      </c>
      <c r="K198" s="3">
        <f t="shared" si="122"/>
        <v>0</v>
      </c>
      <c r="L198" s="3">
        <f t="shared" si="133"/>
        <v>4</v>
      </c>
      <c r="M198" s="3">
        <f t="shared" si="134"/>
        <v>304</v>
      </c>
      <c r="N198" t="str">
        <f t="shared" si="121"/>
        <v/>
      </c>
      <c r="O198" s="14" t="str">
        <f t="shared" si="135"/>
        <v/>
      </c>
      <c r="P198" s="14" t="str">
        <f t="shared" si="136"/>
        <v/>
      </c>
      <c r="S198" t="str">
        <f t="shared" si="123"/>
        <v/>
      </c>
      <c r="T198" s="14">
        <f t="shared" si="120"/>
        <v>0</v>
      </c>
      <c r="AE198" s="5"/>
      <c r="AF198" s="5"/>
      <c r="AG198" s="15"/>
      <c r="AH198" s="15"/>
      <c r="AI198" s="15"/>
      <c r="AJ198" s="15"/>
      <c r="AK198" s="5"/>
      <c r="AO198" s="14"/>
      <c r="AP198" s="14"/>
    </row>
    <row r="199" spans="1:42" x14ac:dyDescent="0.25">
      <c r="A199" t="s">
        <v>537</v>
      </c>
      <c r="B199" t="e">
        <f t="shared" si="124"/>
        <v>#VALUE!</v>
      </c>
      <c r="C199">
        <f t="shared" si="125"/>
        <v>14</v>
      </c>
      <c r="D199">
        <f t="shared" si="126"/>
        <v>14</v>
      </c>
      <c r="E199">
        <f t="shared" si="127"/>
        <v>55</v>
      </c>
      <c r="F199" s="1" t="str">
        <f t="shared" si="128"/>
        <v/>
      </c>
      <c r="G199" s="1" t="str">
        <f t="shared" si="129"/>
        <v/>
      </c>
      <c r="H199" s="1" t="str">
        <f t="shared" si="130"/>
        <v>:</v>
      </c>
      <c r="I199" s="14">
        <f t="shared" si="131"/>
        <v>0</v>
      </c>
      <c r="J199" s="3">
        <f t="shared" si="132"/>
        <v>3</v>
      </c>
      <c r="K199" s="3">
        <f t="shared" si="122"/>
        <v>1</v>
      </c>
      <c r="L199" s="3">
        <f t="shared" si="133"/>
        <v>5</v>
      </c>
      <c r="M199" s="3">
        <f t="shared" si="134"/>
        <v>305</v>
      </c>
      <c r="N199" t="str">
        <f t="shared" si="121"/>
        <v>Puerta Sancho, nº 11 (esq. C/Bruselas Edif. D. Quijote)</v>
      </c>
      <c r="O199" s="14" t="str">
        <f t="shared" si="135"/>
        <v>05:32</v>
      </c>
      <c r="P199" s="14" t="str">
        <f t="shared" si="136"/>
        <v>13:30</v>
      </c>
      <c r="S199" t="str">
        <f t="shared" si="123"/>
        <v>Casetas: (frente C/ Canteras)</v>
      </c>
      <c r="T199" s="14">
        <f t="shared" si="120"/>
        <v>0</v>
      </c>
      <c r="AE199" s="5"/>
      <c r="AF199" s="5"/>
      <c r="AG199" s="15"/>
      <c r="AH199" s="15"/>
      <c r="AI199" s="15"/>
      <c r="AJ199" s="15"/>
      <c r="AK199" s="5"/>
      <c r="AO199" s="14"/>
      <c r="AP199" s="14"/>
    </row>
    <row r="200" spans="1:42" x14ac:dyDescent="0.25">
      <c r="A200" t="s">
        <v>573</v>
      </c>
      <c r="B200">
        <f t="shared" si="124"/>
        <v>3</v>
      </c>
      <c r="C200" t="e">
        <f t="shared" si="125"/>
        <v>#VALUE!</v>
      </c>
      <c r="D200">
        <f t="shared" si="126"/>
        <v>3</v>
      </c>
      <c r="E200">
        <f t="shared" si="127"/>
        <v>5</v>
      </c>
      <c r="F200" s="1">
        <f t="shared" si="128"/>
        <v>5</v>
      </c>
      <c r="G200" s="1">
        <f t="shared" si="129"/>
        <v>32</v>
      </c>
      <c r="H200" s="1" t="str">
        <f t="shared" si="130"/>
        <v>05:32</v>
      </c>
      <c r="I200" s="14">
        <f t="shared" si="131"/>
        <v>0</v>
      </c>
      <c r="J200" s="3">
        <f t="shared" si="132"/>
        <v>3</v>
      </c>
      <c r="K200" s="3">
        <f t="shared" si="122"/>
        <v>0</v>
      </c>
      <c r="L200" s="3">
        <f t="shared" si="133"/>
        <v>5</v>
      </c>
      <c r="M200" s="3">
        <f t="shared" si="134"/>
        <v>305</v>
      </c>
      <c r="N200" t="str">
        <f t="shared" si="121"/>
        <v/>
      </c>
      <c r="O200" s="14" t="str">
        <f t="shared" si="135"/>
        <v/>
      </c>
      <c r="P200" s="14" t="str">
        <f t="shared" si="136"/>
        <v/>
      </c>
      <c r="S200" t="str">
        <f t="shared" si="123"/>
        <v/>
      </c>
      <c r="T200" s="14">
        <f t="shared" si="120"/>
        <v>0</v>
      </c>
      <c r="AE200" s="5"/>
      <c r="AF200" s="5"/>
      <c r="AG200" s="15"/>
      <c r="AH200" s="15"/>
      <c r="AI200" s="15"/>
      <c r="AJ200" s="15"/>
      <c r="AK200" s="5"/>
      <c r="AO200" s="14"/>
      <c r="AP200" s="14"/>
    </row>
    <row r="201" spans="1:42" x14ac:dyDescent="0.25">
      <c r="A201" t="s">
        <v>47</v>
      </c>
      <c r="B201">
        <f t="shared" si="124"/>
        <v>3</v>
      </c>
      <c r="C201" t="e">
        <f t="shared" si="125"/>
        <v>#VALUE!</v>
      </c>
      <c r="D201">
        <f t="shared" si="126"/>
        <v>3</v>
      </c>
      <c r="E201">
        <f t="shared" si="127"/>
        <v>5</v>
      </c>
      <c r="F201" s="1">
        <f t="shared" si="128"/>
        <v>13</v>
      </c>
      <c r="G201" s="1">
        <f t="shared" si="129"/>
        <v>30</v>
      </c>
      <c r="H201" s="1" t="str">
        <f t="shared" si="130"/>
        <v>13:30</v>
      </c>
      <c r="I201" s="14">
        <f t="shared" si="131"/>
        <v>0</v>
      </c>
      <c r="J201" s="3">
        <f t="shared" si="132"/>
        <v>3</v>
      </c>
      <c r="K201" s="3">
        <f t="shared" si="122"/>
        <v>0</v>
      </c>
      <c r="L201" s="3">
        <f t="shared" si="133"/>
        <v>5</v>
      </c>
      <c r="M201" s="3">
        <f t="shared" si="134"/>
        <v>305</v>
      </c>
      <c r="N201" t="str">
        <f t="shared" si="121"/>
        <v/>
      </c>
      <c r="O201" s="14" t="str">
        <f t="shared" si="135"/>
        <v/>
      </c>
      <c r="P201" s="14" t="str">
        <f t="shared" si="136"/>
        <v/>
      </c>
      <c r="S201" t="str">
        <f t="shared" si="123"/>
        <v/>
      </c>
      <c r="T201" s="14">
        <f t="shared" si="120"/>
        <v>0</v>
      </c>
      <c r="AE201" s="5"/>
      <c r="AF201" s="5"/>
      <c r="AG201" s="15"/>
      <c r="AH201" s="15"/>
      <c r="AI201" s="15"/>
      <c r="AJ201" s="15"/>
      <c r="AK201" s="5"/>
      <c r="AO201" s="14"/>
      <c r="AP201" s="14"/>
    </row>
    <row r="202" spans="1:42" x14ac:dyDescent="0.25">
      <c r="A202" t="s">
        <v>538</v>
      </c>
      <c r="B202" t="e">
        <f t="shared" si="124"/>
        <v>#VALUE!</v>
      </c>
      <c r="C202" t="e">
        <f t="shared" si="125"/>
        <v>#VALUE!</v>
      </c>
      <c r="D202" t="e">
        <f t="shared" si="126"/>
        <v>#VALUE!</v>
      </c>
      <c r="E202">
        <f t="shared" si="127"/>
        <v>29</v>
      </c>
      <c r="F202" s="1" t="str">
        <f t="shared" si="128"/>
        <v/>
      </c>
      <c r="G202" s="1" t="str">
        <f t="shared" si="129"/>
        <v/>
      </c>
      <c r="H202" s="1" t="str">
        <f t="shared" si="130"/>
        <v>:</v>
      </c>
      <c r="I202" s="14">
        <f t="shared" si="131"/>
        <v>0</v>
      </c>
      <c r="J202" s="3">
        <f t="shared" si="132"/>
        <v>3</v>
      </c>
      <c r="K202" s="3">
        <f t="shared" si="122"/>
        <v>0</v>
      </c>
      <c r="L202" s="3">
        <f t="shared" si="133"/>
        <v>5</v>
      </c>
      <c r="M202" s="3">
        <f t="shared" si="134"/>
        <v>305</v>
      </c>
      <c r="N202" t="str">
        <f t="shared" si="121"/>
        <v/>
      </c>
      <c r="O202" s="14" t="str">
        <f t="shared" si="135"/>
        <v/>
      </c>
      <c r="P202" s="14" t="str">
        <f t="shared" si="136"/>
        <v/>
      </c>
      <c r="S202" t="str">
        <f t="shared" si="123"/>
        <v/>
      </c>
      <c r="T202" s="14">
        <f t="shared" si="120"/>
        <v>0</v>
      </c>
      <c r="AE202" s="5"/>
      <c r="AF202" s="5"/>
      <c r="AG202" s="15"/>
      <c r="AH202" s="15"/>
      <c r="AI202" s="15"/>
      <c r="AJ202" s="15"/>
      <c r="AK202" s="5"/>
      <c r="AO202" s="14"/>
      <c r="AP202" s="14"/>
    </row>
    <row r="203" spans="1:42" x14ac:dyDescent="0.25">
      <c r="A203" t="s">
        <v>151</v>
      </c>
      <c r="B203" t="e">
        <f t="shared" si="124"/>
        <v>#VALUE!</v>
      </c>
      <c r="C203">
        <f t="shared" si="125"/>
        <v>13</v>
      </c>
      <c r="D203">
        <f t="shared" si="126"/>
        <v>13</v>
      </c>
      <c r="E203">
        <f t="shared" si="127"/>
        <v>47</v>
      </c>
      <c r="F203" s="1" t="str">
        <f t="shared" si="128"/>
        <v/>
      </c>
      <c r="G203" s="1" t="str">
        <f t="shared" si="129"/>
        <v/>
      </c>
      <c r="H203" s="1" t="str">
        <f t="shared" si="130"/>
        <v>:</v>
      </c>
      <c r="I203" s="14">
        <f t="shared" si="131"/>
        <v>0</v>
      </c>
      <c r="J203" s="3">
        <f t="shared" si="132"/>
        <v>3</v>
      </c>
      <c r="K203" s="3">
        <f t="shared" si="122"/>
        <v>1</v>
      </c>
      <c r="L203" s="3">
        <f t="shared" si="133"/>
        <v>6</v>
      </c>
      <c r="M203" s="3">
        <f t="shared" si="134"/>
        <v>306</v>
      </c>
      <c r="N203" t="str">
        <f t="shared" si="121"/>
        <v>Avd. Navarra, nº 60 (Centro Cultural - Pd. Bus)</v>
      </c>
      <c r="O203" s="14" t="str">
        <f t="shared" si="135"/>
        <v>05:36</v>
      </c>
      <c r="P203" s="14" t="str">
        <f t="shared" si="136"/>
        <v>13:34</v>
      </c>
      <c r="S203" t="str">
        <f t="shared" si="123"/>
        <v>Ctra. Logroño desvío Utebo (Pd. Bus)</v>
      </c>
      <c r="T203" s="14">
        <f t="shared" si="120"/>
        <v>0</v>
      </c>
      <c r="AE203" s="5"/>
      <c r="AF203" s="5"/>
      <c r="AG203" s="15"/>
      <c r="AH203" s="15"/>
      <c r="AI203" s="15"/>
      <c r="AJ203" s="15"/>
      <c r="AK203" s="5"/>
      <c r="AO203" s="14"/>
      <c r="AP203" s="14"/>
    </row>
    <row r="204" spans="1:42" x14ac:dyDescent="0.25">
      <c r="A204" t="s">
        <v>482</v>
      </c>
      <c r="B204">
        <f t="shared" si="124"/>
        <v>3</v>
      </c>
      <c r="C204" t="e">
        <f t="shared" si="125"/>
        <v>#VALUE!</v>
      </c>
      <c r="D204">
        <f t="shared" si="126"/>
        <v>3</v>
      </c>
      <c r="E204">
        <f t="shared" si="127"/>
        <v>5</v>
      </c>
      <c r="F204" s="1">
        <f t="shared" si="128"/>
        <v>5</v>
      </c>
      <c r="G204" s="1">
        <f t="shared" si="129"/>
        <v>36</v>
      </c>
      <c r="H204" s="1" t="str">
        <f t="shared" si="130"/>
        <v>05:36</v>
      </c>
      <c r="I204" s="14">
        <f t="shared" si="131"/>
        <v>0</v>
      </c>
      <c r="J204" s="3">
        <f t="shared" si="132"/>
        <v>3</v>
      </c>
      <c r="K204" s="3">
        <f t="shared" si="122"/>
        <v>0</v>
      </c>
      <c r="L204" s="3">
        <f t="shared" si="133"/>
        <v>6</v>
      </c>
      <c r="M204" s="3">
        <f t="shared" si="134"/>
        <v>306</v>
      </c>
      <c r="N204" t="str">
        <f t="shared" si="121"/>
        <v/>
      </c>
      <c r="O204" s="14" t="str">
        <f t="shared" si="135"/>
        <v/>
      </c>
      <c r="P204" s="14" t="str">
        <f t="shared" si="136"/>
        <v/>
      </c>
      <c r="S204" t="str">
        <f t="shared" si="123"/>
        <v/>
      </c>
      <c r="T204" s="14">
        <f t="shared" si="120"/>
        <v>0</v>
      </c>
      <c r="AE204" s="5"/>
      <c r="AF204" s="5"/>
      <c r="AG204" s="15"/>
      <c r="AH204" s="15"/>
      <c r="AI204" s="15"/>
      <c r="AJ204" s="15"/>
      <c r="AK204" s="5"/>
      <c r="AO204" s="14"/>
      <c r="AP204" s="14"/>
    </row>
    <row r="205" spans="1:42" x14ac:dyDescent="0.25">
      <c r="A205" t="s">
        <v>574</v>
      </c>
      <c r="B205">
        <f t="shared" si="124"/>
        <v>3</v>
      </c>
      <c r="C205" t="e">
        <f t="shared" si="125"/>
        <v>#VALUE!</v>
      </c>
      <c r="D205">
        <f t="shared" si="126"/>
        <v>3</v>
      </c>
      <c r="E205">
        <f t="shared" si="127"/>
        <v>5</v>
      </c>
      <c r="F205" s="1">
        <f t="shared" si="128"/>
        <v>13</v>
      </c>
      <c r="G205" s="1">
        <f t="shared" si="129"/>
        <v>34</v>
      </c>
      <c r="H205" s="1" t="str">
        <f t="shared" si="130"/>
        <v>13:34</v>
      </c>
      <c r="I205" s="14">
        <f t="shared" si="131"/>
        <v>0</v>
      </c>
      <c r="J205" s="3">
        <f t="shared" si="132"/>
        <v>3</v>
      </c>
      <c r="K205" s="3">
        <f t="shared" si="122"/>
        <v>0</v>
      </c>
      <c r="L205" s="3">
        <f t="shared" si="133"/>
        <v>6</v>
      </c>
      <c r="M205" s="3">
        <f t="shared" si="134"/>
        <v>306</v>
      </c>
      <c r="N205" t="str">
        <f t="shared" si="121"/>
        <v/>
      </c>
      <c r="O205" s="14" t="str">
        <f t="shared" si="135"/>
        <v/>
      </c>
      <c r="P205" s="14" t="str">
        <f t="shared" si="136"/>
        <v/>
      </c>
      <c r="S205" t="str">
        <f t="shared" si="123"/>
        <v/>
      </c>
      <c r="T205" s="14">
        <f t="shared" si="120"/>
        <v>0</v>
      </c>
      <c r="AE205" s="5"/>
      <c r="AF205" s="5"/>
      <c r="AG205" s="15"/>
      <c r="AH205" s="15"/>
      <c r="AI205" s="15"/>
      <c r="AJ205" s="15"/>
      <c r="AK205" s="5"/>
    </row>
    <row r="206" spans="1:42" x14ac:dyDescent="0.25">
      <c r="A206" t="s">
        <v>230</v>
      </c>
      <c r="B206" t="e">
        <f t="shared" si="124"/>
        <v>#VALUE!</v>
      </c>
      <c r="C206" t="e">
        <f t="shared" si="125"/>
        <v>#VALUE!</v>
      </c>
      <c r="D206" t="e">
        <f t="shared" si="126"/>
        <v>#VALUE!</v>
      </c>
      <c r="E206">
        <f t="shared" si="127"/>
        <v>36</v>
      </c>
      <c r="F206" s="1" t="str">
        <f t="shared" si="128"/>
        <v/>
      </c>
      <c r="G206" s="1" t="str">
        <f t="shared" si="129"/>
        <v/>
      </c>
      <c r="H206" s="1" t="str">
        <f t="shared" si="130"/>
        <v>:</v>
      </c>
      <c r="I206" s="14">
        <f t="shared" si="131"/>
        <v>0</v>
      </c>
      <c r="J206" s="3">
        <f t="shared" si="132"/>
        <v>3</v>
      </c>
      <c r="K206" s="3">
        <f t="shared" si="122"/>
        <v>0</v>
      </c>
      <c r="L206" s="3">
        <f t="shared" si="133"/>
        <v>6</v>
      </c>
      <c r="M206" s="3">
        <f t="shared" si="134"/>
        <v>306</v>
      </c>
      <c r="N206" t="str">
        <f t="shared" si="121"/>
        <v/>
      </c>
      <c r="O206" s="14" t="str">
        <f t="shared" si="135"/>
        <v/>
      </c>
      <c r="P206" s="14" t="str">
        <f t="shared" si="136"/>
        <v/>
      </c>
      <c r="S206" t="str">
        <f t="shared" si="123"/>
        <v/>
      </c>
      <c r="T206" s="14">
        <f t="shared" si="120"/>
        <v>0</v>
      </c>
      <c r="AE206" s="5"/>
      <c r="AF206" s="5"/>
      <c r="AG206" s="15"/>
      <c r="AH206" s="15"/>
      <c r="AI206" s="15"/>
      <c r="AJ206" s="15"/>
      <c r="AK206" s="5"/>
    </row>
    <row r="207" spans="1:42" x14ac:dyDescent="0.25">
      <c r="A207" t="s">
        <v>153</v>
      </c>
      <c r="B207" t="e">
        <f t="shared" si="124"/>
        <v>#VALUE!</v>
      </c>
      <c r="C207">
        <f t="shared" si="125"/>
        <v>13</v>
      </c>
      <c r="D207">
        <f t="shared" si="126"/>
        <v>13</v>
      </c>
      <c r="E207">
        <f t="shared" si="127"/>
        <v>40</v>
      </c>
      <c r="F207" s="1" t="str">
        <f t="shared" si="128"/>
        <v/>
      </c>
      <c r="G207" s="1" t="str">
        <f t="shared" si="129"/>
        <v/>
      </c>
      <c r="H207" s="1" t="str">
        <f t="shared" si="130"/>
        <v>:</v>
      </c>
      <c r="I207" s="14">
        <f t="shared" si="131"/>
        <v>0</v>
      </c>
      <c r="J207" s="3">
        <f t="shared" si="132"/>
        <v>3</v>
      </c>
      <c r="K207" s="3">
        <f t="shared" si="122"/>
        <v>1</v>
      </c>
      <c r="L207" s="3">
        <f t="shared" si="133"/>
        <v>7</v>
      </c>
      <c r="M207" s="3">
        <f t="shared" si="134"/>
        <v>307</v>
      </c>
      <c r="N207" t="str">
        <f t="shared" si="121"/>
        <v>Avd. Navarra, (frente nº 183 - Pd. Bus )</v>
      </c>
      <c r="O207" s="14" t="str">
        <f t="shared" si="135"/>
        <v>05:37</v>
      </c>
      <c r="P207" s="14" t="str">
        <f t="shared" si="136"/>
        <v>13:35</v>
      </c>
      <c r="S207" t="str">
        <f t="shared" si="123"/>
        <v>Ctra. Logroño desvío Monzalbarba (Pd. Bus)</v>
      </c>
      <c r="T207" s="14">
        <f t="shared" si="120"/>
        <v>0</v>
      </c>
      <c r="AE207" s="5"/>
      <c r="AF207" s="5"/>
      <c r="AG207" s="15"/>
      <c r="AH207" s="15"/>
      <c r="AI207" s="15"/>
      <c r="AJ207" s="15"/>
      <c r="AK207" s="5"/>
    </row>
    <row r="208" spans="1:42" x14ac:dyDescent="0.25">
      <c r="A208" t="s">
        <v>575</v>
      </c>
      <c r="B208">
        <f t="shared" si="124"/>
        <v>3</v>
      </c>
      <c r="C208" t="e">
        <f t="shared" si="125"/>
        <v>#VALUE!</v>
      </c>
      <c r="D208">
        <f t="shared" si="126"/>
        <v>3</v>
      </c>
      <c r="E208">
        <f t="shared" si="127"/>
        <v>5</v>
      </c>
      <c r="F208" s="1">
        <f t="shared" si="128"/>
        <v>5</v>
      </c>
      <c r="G208" s="1">
        <f t="shared" si="129"/>
        <v>37</v>
      </c>
      <c r="H208" s="1" t="str">
        <f t="shared" si="130"/>
        <v>05:37</v>
      </c>
      <c r="I208" s="14">
        <f t="shared" si="131"/>
        <v>0</v>
      </c>
      <c r="J208" s="3">
        <f t="shared" si="132"/>
        <v>3</v>
      </c>
      <c r="K208" s="3">
        <f t="shared" si="122"/>
        <v>0</v>
      </c>
      <c r="L208" s="3">
        <f t="shared" si="133"/>
        <v>7</v>
      </c>
      <c r="M208" s="3">
        <f t="shared" si="134"/>
        <v>307</v>
      </c>
      <c r="N208" t="str">
        <f t="shared" si="121"/>
        <v/>
      </c>
      <c r="O208" s="14" t="str">
        <f t="shared" si="135"/>
        <v/>
      </c>
      <c r="P208" s="14" t="str">
        <f t="shared" si="136"/>
        <v/>
      </c>
      <c r="S208" t="str">
        <f t="shared" si="123"/>
        <v/>
      </c>
      <c r="T208" s="14">
        <f t="shared" si="120"/>
        <v>0</v>
      </c>
      <c r="AE208" s="5"/>
      <c r="AF208" s="5"/>
      <c r="AG208" s="15"/>
      <c r="AH208" s="15"/>
      <c r="AI208" s="15"/>
      <c r="AJ208" s="15"/>
      <c r="AK208" s="5"/>
    </row>
    <row r="209" spans="1:37" x14ac:dyDescent="0.25">
      <c r="A209" t="s">
        <v>484</v>
      </c>
      <c r="B209">
        <f t="shared" si="124"/>
        <v>3</v>
      </c>
      <c r="C209" t="e">
        <f t="shared" si="125"/>
        <v>#VALUE!</v>
      </c>
      <c r="D209">
        <f t="shared" si="126"/>
        <v>3</v>
      </c>
      <c r="E209">
        <f t="shared" si="127"/>
        <v>5</v>
      </c>
      <c r="F209" s="1">
        <f t="shared" si="128"/>
        <v>13</v>
      </c>
      <c r="G209" s="1">
        <f t="shared" si="129"/>
        <v>35</v>
      </c>
      <c r="H209" s="1" t="str">
        <f t="shared" si="130"/>
        <v>13:35</v>
      </c>
      <c r="I209" s="14">
        <f t="shared" si="131"/>
        <v>0</v>
      </c>
      <c r="J209" s="3">
        <f t="shared" si="132"/>
        <v>3</v>
      </c>
      <c r="K209" s="3">
        <f t="shared" si="122"/>
        <v>0</v>
      </c>
      <c r="L209" s="3">
        <f t="shared" si="133"/>
        <v>7</v>
      </c>
      <c r="M209" s="3">
        <f t="shared" si="134"/>
        <v>307</v>
      </c>
      <c r="N209" t="str">
        <f t="shared" si="121"/>
        <v/>
      </c>
      <c r="O209" s="14" t="str">
        <f t="shared" si="135"/>
        <v/>
      </c>
      <c r="P209" s="14" t="str">
        <f t="shared" si="136"/>
        <v/>
      </c>
      <c r="S209" t="str">
        <f t="shared" si="123"/>
        <v/>
      </c>
      <c r="T209" s="14">
        <f t="shared" si="120"/>
        <v>0</v>
      </c>
      <c r="AE209" s="5"/>
      <c r="AF209" s="5"/>
      <c r="AG209" s="15"/>
      <c r="AH209" s="15"/>
      <c r="AI209" s="15"/>
      <c r="AJ209" s="15"/>
      <c r="AK209" s="5"/>
    </row>
    <row r="210" spans="1:37" x14ac:dyDescent="0.25">
      <c r="A210" t="s">
        <v>181</v>
      </c>
      <c r="B210" t="e">
        <f t="shared" si="124"/>
        <v>#VALUE!</v>
      </c>
      <c r="C210" t="e">
        <f t="shared" si="125"/>
        <v>#VALUE!</v>
      </c>
      <c r="D210" t="e">
        <f t="shared" si="126"/>
        <v>#VALUE!</v>
      </c>
      <c r="E210">
        <f t="shared" si="127"/>
        <v>42</v>
      </c>
      <c r="F210" s="1" t="str">
        <f t="shared" si="128"/>
        <v/>
      </c>
      <c r="G210" s="1" t="str">
        <f t="shared" si="129"/>
        <v/>
      </c>
      <c r="H210" s="1" t="str">
        <f t="shared" si="130"/>
        <v>:</v>
      </c>
      <c r="I210" s="14">
        <f t="shared" si="131"/>
        <v>0</v>
      </c>
      <c r="J210" s="3">
        <f t="shared" si="132"/>
        <v>3</v>
      </c>
      <c r="K210" s="3">
        <f t="shared" si="122"/>
        <v>0</v>
      </c>
      <c r="L210" s="3">
        <f t="shared" si="133"/>
        <v>7</v>
      </c>
      <c r="M210" s="3">
        <f t="shared" si="134"/>
        <v>307</v>
      </c>
      <c r="N210" t="str">
        <f t="shared" si="121"/>
        <v/>
      </c>
      <c r="O210" s="14" t="str">
        <f t="shared" si="135"/>
        <v/>
      </c>
      <c r="P210" s="14" t="str">
        <f t="shared" si="136"/>
        <v/>
      </c>
      <c r="S210" t="str">
        <f t="shared" si="123"/>
        <v/>
      </c>
      <c r="T210" s="14">
        <f t="shared" si="120"/>
        <v>0</v>
      </c>
      <c r="AE210" s="5"/>
      <c r="AF210" s="5"/>
      <c r="AG210" s="15"/>
      <c r="AH210" s="15"/>
      <c r="AI210" s="15"/>
      <c r="AJ210" s="15"/>
      <c r="AK210" s="5"/>
    </row>
    <row r="211" spans="1:37" x14ac:dyDescent="0.25">
      <c r="A211" t="s">
        <v>146</v>
      </c>
      <c r="B211" t="e">
        <f t="shared" si="124"/>
        <v>#VALUE!</v>
      </c>
      <c r="C211" t="e">
        <f t="shared" si="125"/>
        <v>#VALUE!</v>
      </c>
      <c r="D211" t="e">
        <f t="shared" si="126"/>
        <v>#VALUE!</v>
      </c>
      <c r="E211">
        <f t="shared" si="127"/>
        <v>39</v>
      </c>
      <c r="F211" s="1" t="str">
        <f t="shared" si="128"/>
        <v/>
      </c>
      <c r="G211" s="1" t="str">
        <f t="shared" si="129"/>
        <v/>
      </c>
      <c r="H211" s="1" t="str">
        <f t="shared" si="130"/>
        <v>:</v>
      </c>
      <c r="I211" s="14">
        <f t="shared" si="131"/>
        <v>0</v>
      </c>
      <c r="J211" s="3">
        <f t="shared" si="132"/>
        <v>3</v>
      </c>
      <c r="K211" s="3">
        <f t="shared" si="122"/>
        <v>1</v>
      </c>
      <c r="L211" s="3">
        <f t="shared" si="133"/>
        <v>8</v>
      </c>
      <c r="M211" s="3">
        <f t="shared" si="134"/>
        <v>308</v>
      </c>
      <c r="N211" t="str">
        <f t="shared" si="121"/>
        <v>Torres San Lamberto "Punto 0" (Pd. Bus)</v>
      </c>
      <c r="O211" s="14" t="str">
        <f t="shared" si="135"/>
        <v>05:40</v>
      </c>
      <c r="P211" s="14" t="str">
        <f t="shared" si="136"/>
        <v>13:40</v>
      </c>
      <c r="S211" t="str">
        <f t="shared" si="123"/>
        <v>Torres San Lamberto "Punto 0" (Pd. Bus)</v>
      </c>
      <c r="T211" s="14">
        <f t="shared" si="120"/>
        <v>0</v>
      </c>
      <c r="AE211" s="5"/>
      <c r="AF211" s="5"/>
      <c r="AG211" s="15"/>
      <c r="AH211" s="15"/>
      <c r="AI211" s="15"/>
      <c r="AJ211" s="15"/>
      <c r="AK211" s="5"/>
    </row>
    <row r="212" spans="1:37" x14ac:dyDescent="0.25">
      <c r="A212" t="s">
        <v>458</v>
      </c>
      <c r="B212">
        <f t="shared" si="124"/>
        <v>3</v>
      </c>
      <c r="C212" t="e">
        <f t="shared" si="125"/>
        <v>#VALUE!</v>
      </c>
      <c r="D212">
        <f t="shared" si="126"/>
        <v>3</v>
      </c>
      <c r="E212">
        <f t="shared" si="127"/>
        <v>5</v>
      </c>
      <c r="F212" s="1">
        <f t="shared" si="128"/>
        <v>5</v>
      </c>
      <c r="G212" s="1">
        <f t="shared" si="129"/>
        <v>40</v>
      </c>
      <c r="H212" s="1" t="str">
        <f t="shared" si="130"/>
        <v>05:40</v>
      </c>
      <c r="I212" s="14">
        <f t="shared" si="131"/>
        <v>0</v>
      </c>
      <c r="J212" s="3">
        <f t="shared" si="132"/>
        <v>3</v>
      </c>
      <c r="K212" s="3">
        <f t="shared" si="122"/>
        <v>0</v>
      </c>
      <c r="L212" s="3">
        <f t="shared" si="133"/>
        <v>8</v>
      </c>
      <c r="M212" s="3">
        <f t="shared" si="134"/>
        <v>308</v>
      </c>
      <c r="N212" t="str">
        <f t="shared" si="121"/>
        <v/>
      </c>
      <c r="O212" s="14" t="str">
        <f t="shared" si="135"/>
        <v/>
      </c>
      <c r="P212" s="14" t="str">
        <f t="shared" si="136"/>
        <v/>
      </c>
      <c r="S212" t="str">
        <f t="shared" si="123"/>
        <v/>
      </c>
      <c r="T212" s="14">
        <f t="shared" ref="T212:T275" si="137">IF(AND(NOT(ISNUMBER(D211)),NOT(ISNUMBER(D212)),NOT(ISNUMBER(D213)),NOT(ISNUMBER(D214))),1,0)</f>
        <v>0</v>
      </c>
      <c r="AE212" s="5"/>
      <c r="AF212" s="5"/>
      <c r="AG212" s="15"/>
      <c r="AH212" s="15"/>
      <c r="AI212" s="15"/>
      <c r="AJ212" s="15"/>
      <c r="AK212" s="5"/>
    </row>
    <row r="213" spans="1:37" x14ac:dyDescent="0.25">
      <c r="A213" t="s">
        <v>459</v>
      </c>
      <c r="B213">
        <f t="shared" si="124"/>
        <v>3</v>
      </c>
      <c r="C213" t="e">
        <f t="shared" si="125"/>
        <v>#VALUE!</v>
      </c>
      <c r="D213">
        <f t="shared" si="126"/>
        <v>3</v>
      </c>
      <c r="E213">
        <f t="shared" si="127"/>
        <v>5</v>
      </c>
      <c r="F213" s="1">
        <f t="shared" si="128"/>
        <v>13</v>
      </c>
      <c r="G213" s="1">
        <f t="shared" si="129"/>
        <v>40</v>
      </c>
      <c r="H213" s="1" t="str">
        <f t="shared" si="130"/>
        <v>13:40</v>
      </c>
      <c r="I213" s="14">
        <f t="shared" si="131"/>
        <v>0</v>
      </c>
      <c r="J213" s="3">
        <f t="shared" si="132"/>
        <v>3</v>
      </c>
      <c r="K213" s="3">
        <f t="shared" si="122"/>
        <v>0</v>
      </c>
      <c r="L213" s="3">
        <f t="shared" si="133"/>
        <v>8</v>
      </c>
      <c r="M213" s="3">
        <f t="shared" si="134"/>
        <v>308</v>
      </c>
      <c r="N213" t="str">
        <f t="shared" si="121"/>
        <v/>
      </c>
      <c r="O213" s="14" t="str">
        <f t="shared" si="135"/>
        <v/>
      </c>
      <c r="P213" s="14" t="str">
        <f t="shared" si="136"/>
        <v/>
      </c>
      <c r="S213" t="str">
        <f t="shared" si="123"/>
        <v/>
      </c>
      <c r="T213" s="14">
        <f t="shared" si="137"/>
        <v>0</v>
      </c>
      <c r="AE213" s="5"/>
      <c r="AF213" s="5"/>
      <c r="AG213" s="15"/>
      <c r="AH213" s="15"/>
      <c r="AI213" s="15"/>
      <c r="AJ213" s="15"/>
      <c r="AK213" s="5"/>
    </row>
    <row r="214" spans="1:37" x14ac:dyDescent="0.25">
      <c r="A214" t="s">
        <v>146</v>
      </c>
      <c r="B214" t="e">
        <f t="shared" si="124"/>
        <v>#VALUE!</v>
      </c>
      <c r="C214" t="e">
        <f t="shared" si="125"/>
        <v>#VALUE!</v>
      </c>
      <c r="D214" t="e">
        <f t="shared" si="126"/>
        <v>#VALUE!</v>
      </c>
      <c r="E214">
        <f t="shared" si="127"/>
        <v>39</v>
      </c>
      <c r="F214" s="1" t="str">
        <f t="shared" si="128"/>
        <v/>
      </c>
      <c r="G214" s="1" t="str">
        <f t="shared" si="129"/>
        <v/>
      </c>
      <c r="H214" s="1" t="str">
        <f t="shared" si="130"/>
        <v>:</v>
      </c>
      <c r="I214" s="14">
        <f t="shared" si="131"/>
        <v>0</v>
      </c>
      <c r="J214" s="3">
        <f t="shared" si="132"/>
        <v>3</v>
      </c>
      <c r="K214" s="3">
        <f t="shared" si="122"/>
        <v>0</v>
      </c>
      <c r="L214" s="3">
        <f t="shared" si="133"/>
        <v>8</v>
      </c>
      <c r="M214" s="3">
        <f t="shared" si="134"/>
        <v>308</v>
      </c>
      <c r="N214" t="str">
        <f t="shared" si="121"/>
        <v/>
      </c>
      <c r="O214" s="14" t="str">
        <f t="shared" si="135"/>
        <v/>
      </c>
      <c r="P214" s="14" t="str">
        <f t="shared" si="136"/>
        <v/>
      </c>
      <c r="S214" t="str">
        <f t="shared" si="123"/>
        <v/>
      </c>
      <c r="T214" s="14">
        <f t="shared" si="137"/>
        <v>0</v>
      </c>
      <c r="AE214" s="5"/>
      <c r="AF214" s="5"/>
      <c r="AG214" s="15"/>
      <c r="AH214" s="15"/>
      <c r="AI214" s="15"/>
      <c r="AJ214" s="15"/>
      <c r="AK214" s="5"/>
    </row>
    <row r="215" spans="1:37" x14ac:dyDescent="0.25">
      <c r="A215" t="s">
        <v>181</v>
      </c>
      <c r="B215" t="e">
        <f t="shared" si="124"/>
        <v>#VALUE!</v>
      </c>
      <c r="C215" t="e">
        <f t="shared" si="125"/>
        <v>#VALUE!</v>
      </c>
      <c r="D215" t="e">
        <f t="shared" si="126"/>
        <v>#VALUE!</v>
      </c>
      <c r="E215">
        <f t="shared" si="127"/>
        <v>42</v>
      </c>
      <c r="F215" s="1" t="str">
        <f t="shared" si="128"/>
        <v/>
      </c>
      <c r="G215" s="1" t="str">
        <f t="shared" si="129"/>
        <v/>
      </c>
      <c r="H215" s="1" t="str">
        <f t="shared" si="130"/>
        <v>:</v>
      </c>
      <c r="I215" s="14">
        <f t="shared" si="131"/>
        <v>0</v>
      </c>
      <c r="J215" s="3">
        <f t="shared" si="132"/>
        <v>3</v>
      </c>
      <c r="K215" s="3">
        <f t="shared" si="122"/>
        <v>1</v>
      </c>
      <c r="L215" s="3">
        <f t="shared" si="133"/>
        <v>9</v>
      </c>
      <c r="M215" s="3">
        <f t="shared" si="134"/>
        <v>309</v>
      </c>
      <c r="N215" t="str">
        <f t="shared" si="121"/>
        <v>Ctra. Logroño desvío Monzalbarba (Pd. Bus)</v>
      </c>
      <c r="O215" s="14" t="str">
        <f t="shared" si="135"/>
        <v>05:44</v>
      </c>
      <c r="P215" s="14" t="str">
        <f t="shared" si="136"/>
        <v>13:44</v>
      </c>
      <c r="S215" t="str">
        <f t="shared" si="123"/>
        <v>Avd. Navarra, nº 183 (Pd. Bus)</v>
      </c>
      <c r="T215" s="14">
        <f t="shared" si="137"/>
        <v>0</v>
      </c>
      <c r="AE215" s="5"/>
      <c r="AF215" s="5"/>
      <c r="AG215" s="15"/>
      <c r="AH215" s="15"/>
      <c r="AI215" s="15"/>
      <c r="AJ215" s="15"/>
      <c r="AK215" s="5"/>
    </row>
    <row r="216" spans="1:37" x14ac:dyDescent="0.25">
      <c r="A216" t="s">
        <v>576</v>
      </c>
      <c r="B216">
        <f t="shared" si="124"/>
        <v>3</v>
      </c>
      <c r="C216" t="e">
        <f t="shared" si="125"/>
        <v>#VALUE!</v>
      </c>
      <c r="D216">
        <f t="shared" si="126"/>
        <v>3</v>
      </c>
      <c r="E216">
        <f t="shared" si="127"/>
        <v>5</v>
      </c>
      <c r="F216" s="1">
        <f t="shared" si="128"/>
        <v>5</v>
      </c>
      <c r="G216" s="1">
        <f t="shared" si="129"/>
        <v>44</v>
      </c>
      <c r="H216" s="1" t="str">
        <f t="shared" si="130"/>
        <v>05:44</v>
      </c>
      <c r="I216" s="14">
        <f t="shared" si="131"/>
        <v>0</v>
      </c>
      <c r="J216" s="3">
        <f t="shared" si="132"/>
        <v>3</v>
      </c>
      <c r="K216" s="3">
        <f t="shared" si="122"/>
        <v>0</v>
      </c>
      <c r="L216" s="3">
        <f t="shared" si="133"/>
        <v>9</v>
      </c>
      <c r="M216" s="3">
        <f t="shared" si="134"/>
        <v>309</v>
      </c>
      <c r="N216" t="str">
        <f t="shared" si="121"/>
        <v/>
      </c>
      <c r="O216" s="14" t="str">
        <f t="shared" si="135"/>
        <v/>
      </c>
      <c r="P216" s="14" t="str">
        <f t="shared" si="136"/>
        <v/>
      </c>
      <c r="S216" t="str">
        <f t="shared" si="123"/>
        <v/>
      </c>
      <c r="T216" s="14">
        <f t="shared" si="137"/>
        <v>0</v>
      </c>
      <c r="AE216" s="5"/>
      <c r="AF216" s="5"/>
      <c r="AG216" s="15"/>
      <c r="AH216" s="15"/>
      <c r="AI216" s="15"/>
      <c r="AJ216" s="15"/>
      <c r="AK216" s="5"/>
    </row>
    <row r="217" spans="1:37" x14ac:dyDescent="0.25">
      <c r="A217" t="s">
        <v>577</v>
      </c>
      <c r="B217">
        <f t="shared" si="124"/>
        <v>3</v>
      </c>
      <c r="C217" t="e">
        <f t="shared" si="125"/>
        <v>#VALUE!</v>
      </c>
      <c r="D217">
        <f t="shared" si="126"/>
        <v>3</v>
      </c>
      <c r="E217">
        <f t="shared" si="127"/>
        <v>5</v>
      </c>
      <c r="F217" s="1">
        <f t="shared" si="128"/>
        <v>13</v>
      </c>
      <c r="G217" s="1">
        <f t="shared" si="129"/>
        <v>44</v>
      </c>
      <c r="H217" s="1" t="str">
        <f t="shared" si="130"/>
        <v>13:44</v>
      </c>
      <c r="I217" s="14">
        <f t="shared" si="131"/>
        <v>0</v>
      </c>
      <c r="J217" s="3">
        <f t="shared" si="132"/>
        <v>3</v>
      </c>
      <c r="K217" s="3">
        <f t="shared" si="122"/>
        <v>0</v>
      </c>
      <c r="L217" s="3">
        <f t="shared" si="133"/>
        <v>9</v>
      </c>
      <c r="M217" s="3">
        <f t="shared" si="134"/>
        <v>309</v>
      </c>
      <c r="N217" t="str">
        <f t="shared" si="121"/>
        <v/>
      </c>
      <c r="O217" s="14" t="str">
        <f t="shared" si="135"/>
        <v/>
      </c>
      <c r="P217" s="14" t="str">
        <f t="shared" si="136"/>
        <v/>
      </c>
      <c r="S217" t="str">
        <f t="shared" si="123"/>
        <v/>
      </c>
      <c r="T217" s="14">
        <f t="shared" si="137"/>
        <v>0</v>
      </c>
      <c r="AE217" s="5"/>
      <c r="AF217" s="5"/>
      <c r="AG217" s="15"/>
      <c r="AH217" s="15"/>
      <c r="AI217" s="15"/>
      <c r="AJ217" s="15"/>
      <c r="AK217" s="5"/>
    </row>
    <row r="218" spans="1:37" x14ac:dyDescent="0.25">
      <c r="A218" t="s">
        <v>148</v>
      </c>
      <c r="B218" t="e">
        <f t="shared" si="124"/>
        <v>#VALUE!</v>
      </c>
      <c r="C218">
        <f t="shared" si="125"/>
        <v>13</v>
      </c>
      <c r="D218">
        <f t="shared" si="126"/>
        <v>13</v>
      </c>
      <c r="E218">
        <f t="shared" si="127"/>
        <v>30</v>
      </c>
      <c r="F218" s="1" t="str">
        <f t="shared" si="128"/>
        <v/>
      </c>
      <c r="G218" s="1" t="str">
        <f t="shared" si="129"/>
        <v/>
      </c>
      <c r="H218" s="1" t="str">
        <f t="shared" si="130"/>
        <v>:</v>
      </c>
      <c r="I218" s="14">
        <f t="shared" si="131"/>
        <v>0</v>
      </c>
      <c r="J218" s="3">
        <f t="shared" si="132"/>
        <v>3</v>
      </c>
      <c r="K218" s="3">
        <f t="shared" si="122"/>
        <v>0</v>
      </c>
      <c r="L218" s="3">
        <f t="shared" si="133"/>
        <v>9</v>
      </c>
      <c r="M218" s="3">
        <f t="shared" si="134"/>
        <v>309</v>
      </c>
      <c r="N218" t="str">
        <f t="shared" si="121"/>
        <v/>
      </c>
      <c r="O218" s="14" t="str">
        <f t="shared" si="135"/>
        <v/>
      </c>
      <c r="P218" s="14" t="str">
        <f t="shared" si="136"/>
        <v/>
      </c>
      <c r="S218" t="str">
        <f t="shared" si="123"/>
        <v/>
      </c>
      <c r="T218" s="14">
        <f t="shared" si="137"/>
        <v>0</v>
      </c>
      <c r="AE218" s="5"/>
      <c r="AF218" s="5"/>
      <c r="AG218" s="15"/>
      <c r="AH218" s="15"/>
      <c r="AI218" s="15"/>
      <c r="AJ218" s="15"/>
      <c r="AK218" s="5"/>
    </row>
    <row r="219" spans="1:37" x14ac:dyDescent="0.25">
      <c r="A219" t="s">
        <v>230</v>
      </c>
      <c r="B219" t="e">
        <f t="shared" si="124"/>
        <v>#VALUE!</v>
      </c>
      <c r="C219" t="e">
        <f t="shared" si="125"/>
        <v>#VALUE!</v>
      </c>
      <c r="D219" t="e">
        <f t="shared" si="126"/>
        <v>#VALUE!</v>
      </c>
      <c r="E219">
        <f t="shared" si="127"/>
        <v>36</v>
      </c>
      <c r="F219" s="1" t="str">
        <f t="shared" si="128"/>
        <v/>
      </c>
      <c r="G219" s="1" t="str">
        <f t="shared" si="129"/>
        <v/>
      </c>
      <c r="H219" s="1" t="str">
        <f t="shared" si="130"/>
        <v>:</v>
      </c>
      <c r="I219" s="14">
        <f t="shared" si="131"/>
        <v>0</v>
      </c>
      <c r="J219" s="3">
        <f t="shared" si="132"/>
        <v>3</v>
      </c>
      <c r="K219" s="3">
        <f t="shared" si="122"/>
        <v>1</v>
      </c>
      <c r="L219" s="3">
        <f t="shared" si="133"/>
        <v>10</v>
      </c>
      <c r="M219" s="3">
        <f t="shared" si="134"/>
        <v>310</v>
      </c>
      <c r="N219" t="str">
        <f t="shared" si="121"/>
        <v>Ctra. Logroño desvío Utebo (Pd. Bus)</v>
      </c>
      <c r="O219" s="14" t="str">
        <f t="shared" si="135"/>
        <v>05:47</v>
      </c>
      <c r="P219" s="14" t="str">
        <f t="shared" si="136"/>
        <v>13:47</v>
      </c>
      <c r="S219" t="str">
        <f t="shared" si="123"/>
        <v>C/ Rioja (rotonda frente estación del AVE)</v>
      </c>
      <c r="T219" s="14">
        <f t="shared" si="137"/>
        <v>0</v>
      </c>
      <c r="AE219" s="5"/>
      <c r="AF219" s="5"/>
      <c r="AG219" s="15"/>
      <c r="AH219" s="15"/>
      <c r="AI219" s="15"/>
      <c r="AJ219" s="15"/>
      <c r="AK219" s="5"/>
    </row>
    <row r="220" spans="1:37" x14ac:dyDescent="0.25">
      <c r="A220" t="s">
        <v>578</v>
      </c>
      <c r="B220">
        <f t="shared" si="124"/>
        <v>3</v>
      </c>
      <c r="C220" t="e">
        <f t="shared" si="125"/>
        <v>#VALUE!</v>
      </c>
      <c r="D220">
        <f t="shared" si="126"/>
        <v>3</v>
      </c>
      <c r="E220">
        <f t="shared" si="127"/>
        <v>5</v>
      </c>
      <c r="F220" s="1">
        <f t="shared" si="128"/>
        <v>5</v>
      </c>
      <c r="G220" s="1">
        <f t="shared" si="129"/>
        <v>47</v>
      </c>
      <c r="H220" s="1" t="str">
        <f t="shared" si="130"/>
        <v>05:47</v>
      </c>
      <c r="I220" s="14">
        <f t="shared" si="131"/>
        <v>0</v>
      </c>
      <c r="J220" s="3">
        <f t="shared" si="132"/>
        <v>3</v>
      </c>
      <c r="K220" s="3">
        <f t="shared" si="122"/>
        <v>0</v>
      </c>
      <c r="L220" s="3">
        <f t="shared" si="133"/>
        <v>10</v>
      </c>
      <c r="M220" s="3">
        <f t="shared" si="134"/>
        <v>310</v>
      </c>
      <c r="N220" t="str">
        <f t="shared" si="121"/>
        <v/>
      </c>
      <c r="O220" s="14" t="str">
        <f t="shared" si="135"/>
        <v/>
      </c>
      <c r="P220" s="14" t="str">
        <f t="shared" si="136"/>
        <v/>
      </c>
      <c r="S220" t="str">
        <f t="shared" si="123"/>
        <v/>
      </c>
      <c r="T220" s="14">
        <f t="shared" si="137"/>
        <v>0</v>
      </c>
      <c r="AE220" s="5"/>
      <c r="AF220" s="5"/>
      <c r="AG220" s="15"/>
      <c r="AH220" s="15"/>
      <c r="AI220" s="15"/>
      <c r="AJ220" s="15"/>
      <c r="AK220" s="5"/>
    </row>
    <row r="221" spans="1:37" x14ac:dyDescent="0.25">
      <c r="A221" t="s">
        <v>579</v>
      </c>
      <c r="B221">
        <f t="shared" si="124"/>
        <v>3</v>
      </c>
      <c r="C221" t="e">
        <f t="shared" si="125"/>
        <v>#VALUE!</v>
      </c>
      <c r="D221">
        <f t="shared" si="126"/>
        <v>3</v>
      </c>
      <c r="E221">
        <f t="shared" si="127"/>
        <v>5</v>
      </c>
      <c r="F221" s="1">
        <f t="shared" si="128"/>
        <v>13</v>
      </c>
      <c r="G221" s="1">
        <f t="shared" si="129"/>
        <v>47</v>
      </c>
      <c r="H221" s="1" t="str">
        <f t="shared" si="130"/>
        <v>13:47</v>
      </c>
      <c r="I221" s="14">
        <f t="shared" si="131"/>
        <v>0</v>
      </c>
      <c r="J221" s="3">
        <f t="shared" si="132"/>
        <v>3</v>
      </c>
      <c r="K221" s="3">
        <f t="shared" si="122"/>
        <v>0</v>
      </c>
      <c r="L221" s="3">
        <f t="shared" si="133"/>
        <v>10</v>
      </c>
      <c r="M221" s="3">
        <f t="shared" si="134"/>
        <v>310</v>
      </c>
      <c r="N221" t="str">
        <f t="shared" si="121"/>
        <v/>
      </c>
      <c r="O221" s="14" t="str">
        <f t="shared" si="135"/>
        <v/>
      </c>
      <c r="P221" s="14" t="str">
        <f t="shared" si="136"/>
        <v/>
      </c>
      <c r="S221" t="str">
        <f t="shared" si="123"/>
        <v/>
      </c>
      <c r="T221" s="14">
        <f t="shared" si="137"/>
        <v>0</v>
      </c>
      <c r="AE221" s="5"/>
      <c r="AF221" s="5"/>
      <c r="AG221" s="15"/>
      <c r="AH221" s="15"/>
      <c r="AI221" s="15"/>
      <c r="AJ221" s="15"/>
      <c r="AK221" s="5"/>
    </row>
    <row r="222" spans="1:37" x14ac:dyDescent="0.25">
      <c r="A222" t="s">
        <v>542</v>
      </c>
      <c r="B222" t="e">
        <f t="shared" si="124"/>
        <v>#VALUE!</v>
      </c>
      <c r="C222" t="e">
        <f t="shared" si="125"/>
        <v>#VALUE!</v>
      </c>
      <c r="D222" t="e">
        <f t="shared" si="126"/>
        <v>#VALUE!</v>
      </c>
      <c r="E222">
        <f t="shared" si="127"/>
        <v>42</v>
      </c>
      <c r="F222" s="1" t="str">
        <f t="shared" si="128"/>
        <v/>
      </c>
      <c r="G222" s="1" t="str">
        <f t="shared" si="129"/>
        <v/>
      </c>
      <c r="H222" s="1" t="str">
        <f t="shared" si="130"/>
        <v>:</v>
      </c>
      <c r="I222" s="14">
        <f t="shared" si="131"/>
        <v>0</v>
      </c>
      <c r="J222" s="3">
        <f t="shared" si="132"/>
        <v>3</v>
      </c>
      <c r="K222" s="3">
        <f t="shared" si="122"/>
        <v>0</v>
      </c>
      <c r="L222" s="3">
        <f t="shared" si="133"/>
        <v>10</v>
      </c>
      <c r="M222" s="3">
        <f t="shared" si="134"/>
        <v>310</v>
      </c>
      <c r="N222" t="str">
        <f t="shared" si="121"/>
        <v/>
      </c>
      <c r="O222" s="14" t="str">
        <f t="shared" si="135"/>
        <v/>
      </c>
      <c r="P222" s="14" t="str">
        <f t="shared" si="136"/>
        <v/>
      </c>
      <c r="S222" t="str">
        <f t="shared" si="123"/>
        <v/>
      </c>
      <c r="T222" s="14">
        <f t="shared" si="137"/>
        <v>0</v>
      </c>
      <c r="AE222" s="5"/>
      <c r="AF222" s="5"/>
      <c r="AG222" s="15"/>
      <c r="AH222" s="15"/>
      <c r="AI222" s="15"/>
      <c r="AJ222" s="15"/>
      <c r="AK222" s="5"/>
    </row>
    <row r="223" spans="1:37" x14ac:dyDescent="0.25">
      <c r="A223" t="s">
        <v>239</v>
      </c>
      <c r="B223" t="e">
        <f t="shared" si="124"/>
        <v>#VALUE!</v>
      </c>
      <c r="C223" t="e">
        <f t="shared" si="125"/>
        <v>#VALUE!</v>
      </c>
      <c r="D223" t="e">
        <f t="shared" si="126"/>
        <v>#VALUE!</v>
      </c>
      <c r="E223">
        <f t="shared" si="127"/>
        <v>30</v>
      </c>
      <c r="F223" s="1" t="str">
        <f t="shared" si="128"/>
        <v/>
      </c>
      <c r="G223" s="1" t="str">
        <f t="shared" si="129"/>
        <v/>
      </c>
      <c r="H223" s="1" t="str">
        <f t="shared" si="130"/>
        <v>:</v>
      </c>
      <c r="I223" s="14">
        <f t="shared" si="131"/>
        <v>0</v>
      </c>
      <c r="J223" s="3">
        <f t="shared" si="132"/>
        <v>3</v>
      </c>
      <c r="K223" s="3">
        <f t="shared" si="122"/>
        <v>1</v>
      </c>
      <c r="L223" s="3">
        <f t="shared" si="133"/>
        <v>11</v>
      </c>
      <c r="M223" s="3">
        <f t="shared" si="134"/>
        <v>311</v>
      </c>
      <c r="N223" t="str">
        <f t="shared" si="121"/>
        <v>Casetas: C/ Canteras (Pd. Bus)</v>
      </c>
      <c r="O223" s="14" t="str">
        <f t="shared" si="135"/>
        <v>05:48</v>
      </c>
      <c r="P223" s="14" t="str">
        <f t="shared" si="136"/>
        <v>13:48</v>
      </c>
      <c r="S223" t="str">
        <f t="shared" si="123"/>
        <v>Pablo Gargallo (esq. Puerta Sancho)</v>
      </c>
      <c r="T223" s="14">
        <f t="shared" si="137"/>
        <v>0</v>
      </c>
      <c r="AE223" s="5"/>
      <c r="AF223" s="5"/>
      <c r="AG223" s="15"/>
      <c r="AH223" s="15"/>
      <c r="AI223" s="15"/>
      <c r="AJ223" s="15"/>
      <c r="AK223" s="5"/>
    </row>
    <row r="224" spans="1:37" x14ac:dyDescent="0.25">
      <c r="A224" t="s">
        <v>490</v>
      </c>
      <c r="B224">
        <f t="shared" si="124"/>
        <v>3</v>
      </c>
      <c r="C224" t="e">
        <f t="shared" si="125"/>
        <v>#VALUE!</v>
      </c>
      <c r="D224">
        <f t="shared" si="126"/>
        <v>3</v>
      </c>
      <c r="E224">
        <f t="shared" si="127"/>
        <v>5</v>
      </c>
      <c r="F224" s="1">
        <f t="shared" si="128"/>
        <v>5</v>
      </c>
      <c r="G224" s="1">
        <f t="shared" si="129"/>
        <v>48</v>
      </c>
      <c r="H224" s="1" t="str">
        <f t="shared" si="130"/>
        <v>05:48</v>
      </c>
      <c r="I224" s="14">
        <f t="shared" si="131"/>
        <v>0</v>
      </c>
      <c r="J224" s="3">
        <f t="shared" si="132"/>
        <v>3</v>
      </c>
      <c r="K224" s="3">
        <f t="shared" si="122"/>
        <v>0</v>
      </c>
      <c r="L224" s="3">
        <f t="shared" si="133"/>
        <v>11</v>
      </c>
      <c r="M224" s="3">
        <f t="shared" si="134"/>
        <v>311</v>
      </c>
      <c r="N224" t="str">
        <f t="shared" si="121"/>
        <v/>
      </c>
      <c r="O224" s="14" t="str">
        <f t="shared" si="135"/>
        <v/>
      </c>
      <c r="P224" s="14" t="str">
        <f t="shared" si="136"/>
        <v/>
      </c>
      <c r="S224" t="str">
        <f t="shared" si="123"/>
        <v/>
      </c>
      <c r="T224" s="14">
        <f t="shared" si="137"/>
        <v>0</v>
      </c>
      <c r="AE224" s="5"/>
      <c r="AF224" s="5"/>
      <c r="AG224" s="15"/>
      <c r="AH224" s="15"/>
      <c r="AI224" s="15"/>
      <c r="AJ224" s="15"/>
      <c r="AK224" s="5"/>
    </row>
    <row r="225" spans="1:37" x14ac:dyDescent="0.25">
      <c r="A225" t="s">
        <v>491</v>
      </c>
      <c r="B225">
        <f t="shared" si="124"/>
        <v>3</v>
      </c>
      <c r="C225" t="e">
        <f t="shared" si="125"/>
        <v>#VALUE!</v>
      </c>
      <c r="D225">
        <f t="shared" si="126"/>
        <v>3</v>
      </c>
      <c r="E225">
        <f t="shared" si="127"/>
        <v>5</v>
      </c>
      <c r="F225" s="1">
        <f t="shared" si="128"/>
        <v>13</v>
      </c>
      <c r="G225" s="1">
        <f t="shared" si="129"/>
        <v>48</v>
      </c>
      <c r="H225" s="1" t="str">
        <f t="shared" si="130"/>
        <v>13:48</v>
      </c>
      <c r="I225" s="14">
        <f t="shared" si="131"/>
        <v>0</v>
      </c>
      <c r="J225" s="3">
        <f t="shared" si="132"/>
        <v>3</v>
      </c>
      <c r="K225" s="3">
        <f t="shared" si="122"/>
        <v>0</v>
      </c>
      <c r="L225" s="3">
        <f t="shared" si="133"/>
        <v>11</v>
      </c>
      <c r="M225" s="3">
        <f t="shared" si="134"/>
        <v>311</v>
      </c>
      <c r="N225" t="str">
        <f t="shared" si="121"/>
        <v/>
      </c>
      <c r="O225" s="14" t="str">
        <f t="shared" si="135"/>
        <v/>
      </c>
      <c r="P225" s="14" t="str">
        <f t="shared" si="136"/>
        <v/>
      </c>
      <c r="S225" t="str">
        <f t="shared" si="123"/>
        <v/>
      </c>
      <c r="T225" s="14">
        <f t="shared" si="137"/>
        <v>0</v>
      </c>
      <c r="AE225" s="5"/>
      <c r="AF225" s="5"/>
      <c r="AG225" s="15"/>
      <c r="AH225" s="15"/>
      <c r="AI225" s="15"/>
      <c r="AJ225" s="15"/>
      <c r="AK225" s="5"/>
    </row>
    <row r="226" spans="1:37" x14ac:dyDescent="0.25">
      <c r="A226" t="s">
        <v>544</v>
      </c>
      <c r="B226" t="e">
        <f t="shared" si="124"/>
        <v>#VALUE!</v>
      </c>
      <c r="C226" t="e">
        <f t="shared" si="125"/>
        <v>#VALUE!</v>
      </c>
      <c r="D226" t="e">
        <f t="shared" si="126"/>
        <v>#VALUE!</v>
      </c>
      <c r="E226">
        <f t="shared" si="127"/>
        <v>35</v>
      </c>
      <c r="F226" s="1" t="str">
        <f t="shared" si="128"/>
        <v/>
      </c>
      <c r="G226" s="1" t="str">
        <f t="shared" si="129"/>
        <v/>
      </c>
      <c r="H226" s="1" t="str">
        <f t="shared" si="130"/>
        <v>:</v>
      </c>
      <c r="I226" s="14">
        <f t="shared" si="131"/>
        <v>0</v>
      </c>
      <c r="J226" s="3">
        <f t="shared" si="132"/>
        <v>3</v>
      </c>
      <c r="K226" s="3">
        <f t="shared" si="122"/>
        <v>0</v>
      </c>
      <c r="L226" s="3">
        <f t="shared" si="133"/>
        <v>11</v>
      </c>
      <c r="M226" s="3">
        <f t="shared" si="134"/>
        <v>311</v>
      </c>
      <c r="N226" t="str">
        <f t="shared" si="121"/>
        <v/>
      </c>
      <c r="O226" s="14" t="str">
        <f t="shared" si="135"/>
        <v/>
      </c>
      <c r="P226" s="14" t="str">
        <f t="shared" si="136"/>
        <v/>
      </c>
      <c r="S226" t="str">
        <f t="shared" si="123"/>
        <v/>
      </c>
      <c r="T226" s="14">
        <f t="shared" si="137"/>
        <v>0</v>
      </c>
      <c r="AE226" s="5"/>
      <c r="AF226" s="5"/>
      <c r="AG226" s="15"/>
      <c r="AH226" s="15"/>
      <c r="AI226" s="15"/>
      <c r="AJ226" s="15"/>
      <c r="AK226" s="5"/>
    </row>
    <row r="227" spans="1:37" x14ac:dyDescent="0.25">
      <c r="A227" t="s">
        <v>249</v>
      </c>
      <c r="B227" t="e">
        <f t="shared" si="124"/>
        <v>#VALUE!</v>
      </c>
      <c r="C227" t="e">
        <f t="shared" si="125"/>
        <v>#VALUE!</v>
      </c>
      <c r="D227" t="e">
        <f t="shared" si="126"/>
        <v>#VALUE!</v>
      </c>
      <c r="E227">
        <f t="shared" si="127"/>
        <v>41</v>
      </c>
      <c r="F227" s="1" t="str">
        <f t="shared" si="128"/>
        <v/>
      </c>
      <c r="G227" s="1" t="str">
        <f t="shared" si="129"/>
        <v/>
      </c>
      <c r="H227" s="1" t="str">
        <f t="shared" si="130"/>
        <v>:</v>
      </c>
      <c r="I227" s="14">
        <f t="shared" si="131"/>
        <v>0</v>
      </c>
      <c r="J227" s="3">
        <f t="shared" si="132"/>
        <v>3</v>
      </c>
      <c r="K227" s="3">
        <f t="shared" si="122"/>
        <v>1</v>
      </c>
      <c r="L227" s="3">
        <f t="shared" si="133"/>
        <v>12</v>
      </c>
      <c r="M227" s="3">
        <f t="shared" si="134"/>
        <v>312</v>
      </c>
      <c r="N227" t="str">
        <f t="shared" si="121"/>
        <v>Casetas: centro nº 76 (Cuartel - Pd. Bus)</v>
      </c>
      <c r="O227" s="14" t="str">
        <f t="shared" si="135"/>
        <v>05:49</v>
      </c>
      <c r="P227" s="14" t="str">
        <f t="shared" si="136"/>
        <v>13:49</v>
      </c>
      <c r="S227" t="str">
        <f t="shared" si="123"/>
        <v>Plaza Roma (esq. C/ Escusura)</v>
      </c>
      <c r="T227" s="14">
        <f t="shared" si="137"/>
        <v>0</v>
      </c>
      <c r="AE227" s="5"/>
      <c r="AF227" s="5"/>
      <c r="AG227" s="15"/>
      <c r="AH227" s="15"/>
      <c r="AI227" s="15"/>
      <c r="AJ227" s="15"/>
      <c r="AK227" s="5"/>
    </row>
    <row r="228" spans="1:37" x14ac:dyDescent="0.25">
      <c r="A228" t="s">
        <v>580</v>
      </c>
      <c r="B228">
        <f t="shared" si="124"/>
        <v>3</v>
      </c>
      <c r="C228" t="e">
        <f t="shared" si="125"/>
        <v>#VALUE!</v>
      </c>
      <c r="D228">
        <f t="shared" si="126"/>
        <v>3</v>
      </c>
      <c r="E228">
        <f t="shared" si="127"/>
        <v>5</v>
      </c>
      <c r="F228" s="1">
        <f t="shared" si="128"/>
        <v>5</v>
      </c>
      <c r="G228" s="1">
        <f t="shared" si="129"/>
        <v>49</v>
      </c>
      <c r="H228" s="1" t="str">
        <f t="shared" si="130"/>
        <v>05:49</v>
      </c>
      <c r="I228" s="14">
        <f t="shared" si="131"/>
        <v>0</v>
      </c>
      <c r="J228" s="3">
        <f t="shared" si="132"/>
        <v>3</v>
      </c>
      <c r="K228" s="3">
        <f t="shared" si="122"/>
        <v>0</v>
      </c>
      <c r="L228" s="3">
        <f t="shared" si="133"/>
        <v>12</v>
      </c>
      <c r="M228" s="3">
        <f t="shared" si="134"/>
        <v>312</v>
      </c>
      <c r="N228" t="str">
        <f t="shared" si="121"/>
        <v/>
      </c>
      <c r="O228" s="14" t="str">
        <f t="shared" si="135"/>
        <v/>
      </c>
      <c r="P228" s="14" t="str">
        <f t="shared" si="136"/>
        <v/>
      </c>
      <c r="S228" t="str">
        <f t="shared" si="123"/>
        <v/>
      </c>
      <c r="T228" s="14">
        <f t="shared" si="137"/>
        <v>0</v>
      </c>
      <c r="AE228" s="5"/>
      <c r="AF228" s="5"/>
      <c r="AG228" s="15"/>
      <c r="AH228" s="15"/>
      <c r="AI228" s="15"/>
      <c r="AJ228" s="15"/>
      <c r="AK228" s="5"/>
    </row>
    <row r="229" spans="1:37" x14ac:dyDescent="0.25">
      <c r="A229" t="s">
        <v>581</v>
      </c>
      <c r="B229">
        <f t="shared" si="124"/>
        <v>3</v>
      </c>
      <c r="C229" t="e">
        <f t="shared" si="125"/>
        <v>#VALUE!</v>
      </c>
      <c r="D229">
        <f t="shared" si="126"/>
        <v>3</v>
      </c>
      <c r="E229">
        <f t="shared" si="127"/>
        <v>5</v>
      </c>
      <c r="F229" s="1">
        <f t="shared" si="128"/>
        <v>13</v>
      </c>
      <c r="G229" s="1">
        <f t="shared" si="129"/>
        <v>49</v>
      </c>
      <c r="H229" s="1" t="str">
        <f t="shared" si="130"/>
        <v>13:49</v>
      </c>
      <c r="I229" s="14">
        <f t="shared" si="131"/>
        <v>0</v>
      </c>
      <c r="J229" s="3">
        <f t="shared" si="132"/>
        <v>3</v>
      </c>
      <c r="K229" s="3">
        <f t="shared" si="122"/>
        <v>0</v>
      </c>
      <c r="L229" s="3">
        <f t="shared" si="133"/>
        <v>12</v>
      </c>
      <c r="M229" s="3">
        <f t="shared" si="134"/>
        <v>312</v>
      </c>
      <c r="N229" t="str">
        <f t="shared" si="121"/>
        <v/>
      </c>
      <c r="O229" s="14" t="str">
        <f t="shared" si="135"/>
        <v/>
      </c>
      <c r="P229" s="14" t="str">
        <f t="shared" si="136"/>
        <v/>
      </c>
      <c r="S229" t="str">
        <f t="shared" si="123"/>
        <v/>
      </c>
      <c r="T229" s="14">
        <f t="shared" si="137"/>
        <v>0</v>
      </c>
      <c r="AE229" s="5"/>
      <c r="AF229" s="5"/>
      <c r="AG229" s="15"/>
      <c r="AH229" s="15"/>
      <c r="AI229" s="15"/>
      <c r="AJ229" s="15"/>
      <c r="AK229" s="5"/>
    </row>
    <row r="230" spans="1:37" x14ac:dyDescent="0.25">
      <c r="A230" t="s">
        <v>546</v>
      </c>
      <c r="B230" t="e">
        <f t="shared" si="124"/>
        <v>#VALUE!</v>
      </c>
      <c r="C230" t="e">
        <f t="shared" si="125"/>
        <v>#VALUE!</v>
      </c>
      <c r="D230" t="e">
        <f t="shared" si="126"/>
        <v>#VALUE!</v>
      </c>
      <c r="E230">
        <f t="shared" si="127"/>
        <v>29</v>
      </c>
      <c r="F230" s="1" t="str">
        <f t="shared" si="128"/>
        <v/>
      </c>
      <c r="G230" s="1" t="str">
        <f t="shared" si="129"/>
        <v/>
      </c>
      <c r="H230" s="1" t="str">
        <f t="shared" si="130"/>
        <v>:</v>
      </c>
      <c r="I230" s="14">
        <f t="shared" si="131"/>
        <v>0</v>
      </c>
      <c r="J230" s="3">
        <f t="shared" si="132"/>
        <v>3</v>
      </c>
      <c r="K230" s="3">
        <f t="shared" si="122"/>
        <v>0</v>
      </c>
      <c r="L230" s="3">
        <f t="shared" si="133"/>
        <v>12</v>
      </c>
      <c r="M230" s="3">
        <f t="shared" si="134"/>
        <v>312</v>
      </c>
      <c r="N230" t="str">
        <f t="shared" si="121"/>
        <v/>
      </c>
      <c r="O230" s="14" t="str">
        <f t="shared" si="135"/>
        <v/>
      </c>
      <c r="P230" s="14" t="str">
        <f t="shared" si="136"/>
        <v/>
      </c>
      <c r="S230" t="str">
        <f t="shared" si="123"/>
        <v/>
      </c>
      <c r="T230" s="14">
        <f t="shared" si="137"/>
        <v>0</v>
      </c>
      <c r="AE230" s="5"/>
      <c r="AF230" s="5"/>
      <c r="AG230" s="15"/>
      <c r="AH230" s="15"/>
      <c r="AI230" s="15"/>
      <c r="AJ230" s="15"/>
      <c r="AK230" s="5"/>
    </row>
    <row r="231" spans="1:37" x14ac:dyDescent="0.25">
      <c r="A231" t="s">
        <v>254</v>
      </c>
      <c r="B231" t="e">
        <f t="shared" si="124"/>
        <v>#VALUE!</v>
      </c>
      <c r="C231" t="e">
        <f t="shared" si="125"/>
        <v>#VALUE!</v>
      </c>
      <c r="D231" t="e">
        <f t="shared" si="126"/>
        <v>#VALUE!</v>
      </c>
      <c r="E231">
        <f t="shared" si="127"/>
        <v>31</v>
      </c>
      <c r="F231" s="1" t="str">
        <f t="shared" si="128"/>
        <v/>
      </c>
      <c r="G231" s="1" t="str">
        <f t="shared" si="129"/>
        <v/>
      </c>
      <c r="H231" s="1" t="str">
        <f t="shared" si="130"/>
        <v>:</v>
      </c>
      <c r="I231" s="14">
        <f t="shared" si="131"/>
        <v>0</v>
      </c>
      <c r="J231" s="3">
        <f t="shared" si="132"/>
        <v>3</v>
      </c>
      <c r="K231" s="3">
        <f t="shared" si="122"/>
        <v>1</v>
      </c>
      <c r="L231" s="3">
        <f t="shared" si="133"/>
        <v>13</v>
      </c>
      <c r="M231" s="3">
        <f t="shared" si="134"/>
        <v>313</v>
      </c>
      <c r="N231" t="str">
        <f t="shared" si="121"/>
        <v>Casetas: (urbanización Alameda)</v>
      </c>
      <c r="O231" s="14" t="str">
        <f t="shared" si="135"/>
        <v>05:50</v>
      </c>
      <c r="P231" s="14" t="str">
        <f t="shared" si="136"/>
        <v>13:50</v>
      </c>
      <c r="S231" t="str">
        <f t="shared" si="123"/>
        <v>Avd. Goya (esq. Baltasar Gracián)</v>
      </c>
      <c r="T231" s="14">
        <f t="shared" si="137"/>
        <v>0</v>
      </c>
      <c r="AE231" s="5"/>
      <c r="AF231" s="5"/>
      <c r="AG231" s="15"/>
      <c r="AH231" s="15"/>
      <c r="AI231" s="15"/>
      <c r="AJ231" s="15"/>
      <c r="AK231" s="5"/>
    </row>
    <row r="232" spans="1:37" x14ac:dyDescent="0.25">
      <c r="A232" t="s">
        <v>492</v>
      </c>
      <c r="B232">
        <f t="shared" si="124"/>
        <v>3</v>
      </c>
      <c r="C232" t="e">
        <f t="shared" si="125"/>
        <v>#VALUE!</v>
      </c>
      <c r="D232">
        <f t="shared" si="126"/>
        <v>3</v>
      </c>
      <c r="E232">
        <f t="shared" si="127"/>
        <v>5</v>
      </c>
      <c r="F232" s="1">
        <f t="shared" si="128"/>
        <v>5</v>
      </c>
      <c r="G232" s="1">
        <f t="shared" si="129"/>
        <v>50</v>
      </c>
      <c r="H232" s="1" t="str">
        <f t="shared" si="130"/>
        <v>05:50</v>
      </c>
      <c r="I232" s="14">
        <f t="shared" si="131"/>
        <v>0</v>
      </c>
      <c r="J232" s="3">
        <f t="shared" si="132"/>
        <v>3</v>
      </c>
      <c r="K232" s="3">
        <f t="shared" si="122"/>
        <v>0</v>
      </c>
      <c r="L232" s="3">
        <f t="shared" si="133"/>
        <v>13</v>
      </c>
      <c r="M232" s="3">
        <f t="shared" si="134"/>
        <v>313</v>
      </c>
      <c r="N232" t="str">
        <f t="shared" si="121"/>
        <v/>
      </c>
      <c r="O232" s="14" t="str">
        <f t="shared" si="135"/>
        <v/>
      </c>
      <c r="P232" s="14" t="str">
        <f t="shared" si="136"/>
        <v/>
      </c>
      <c r="S232" t="str">
        <f t="shared" si="123"/>
        <v/>
      </c>
      <c r="T232" s="14">
        <f t="shared" si="137"/>
        <v>0</v>
      </c>
      <c r="AE232" s="5"/>
      <c r="AF232" s="5"/>
      <c r="AG232" s="15"/>
      <c r="AH232" s="15"/>
      <c r="AI232" s="15"/>
      <c r="AJ232" s="15"/>
      <c r="AK232" s="5"/>
    </row>
    <row r="233" spans="1:37" x14ac:dyDescent="0.25">
      <c r="A233" t="s">
        <v>493</v>
      </c>
      <c r="B233">
        <f t="shared" si="124"/>
        <v>3</v>
      </c>
      <c r="C233" t="e">
        <f t="shared" si="125"/>
        <v>#VALUE!</v>
      </c>
      <c r="D233">
        <f t="shared" si="126"/>
        <v>3</v>
      </c>
      <c r="E233">
        <f t="shared" si="127"/>
        <v>5</v>
      </c>
      <c r="F233" s="1">
        <f t="shared" si="128"/>
        <v>13</v>
      </c>
      <c r="G233" s="1">
        <f t="shared" si="129"/>
        <v>50</v>
      </c>
      <c r="H233" s="1" t="str">
        <f t="shared" si="130"/>
        <v>13:50</v>
      </c>
      <c r="I233" s="14">
        <f t="shared" si="131"/>
        <v>0</v>
      </c>
      <c r="J233" s="3">
        <f t="shared" si="132"/>
        <v>3</v>
      </c>
      <c r="K233" s="3">
        <f t="shared" si="122"/>
        <v>0</v>
      </c>
      <c r="L233" s="3">
        <f t="shared" si="133"/>
        <v>13</v>
      </c>
      <c r="M233" s="3">
        <f t="shared" si="134"/>
        <v>313</v>
      </c>
      <c r="N233" t="str">
        <f t="shared" si="121"/>
        <v/>
      </c>
      <c r="O233" s="14" t="str">
        <f t="shared" si="135"/>
        <v/>
      </c>
      <c r="P233" s="14" t="str">
        <f t="shared" si="136"/>
        <v/>
      </c>
      <c r="S233" t="str">
        <f t="shared" si="123"/>
        <v/>
      </c>
      <c r="T233" s="14">
        <f t="shared" si="137"/>
        <v>0</v>
      </c>
      <c r="AE233" s="5"/>
      <c r="AF233" s="5"/>
      <c r="AG233" s="15"/>
      <c r="AH233" s="15"/>
      <c r="AI233" s="15"/>
      <c r="AJ233" s="15"/>
      <c r="AK233" s="5"/>
    </row>
    <row r="234" spans="1:37" x14ac:dyDescent="0.25">
      <c r="A234" t="s">
        <v>547</v>
      </c>
      <c r="B234" t="e">
        <f t="shared" si="124"/>
        <v>#VALUE!</v>
      </c>
      <c r="C234" t="e">
        <f t="shared" si="125"/>
        <v>#VALUE!</v>
      </c>
      <c r="D234" t="e">
        <f t="shared" si="126"/>
        <v>#VALUE!</v>
      </c>
      <c r="E234">
        <f t="shared" si="127"/>
        <v>33</v>
      </c>
      <c r="F234" s="1" t="str">
        <f t="shared" si="128"/>
        <v/>
      </c>
      <c r="G234" s="1" t="str">
        <f t="shared" si="129"/>
        <v/>
      </c>
      <c r="H234" s="1" t="str">
        <f t="shared" si="130"/>
        <v>:</v>
      </c>
      <c r="I234" s="14">
        <f t="shared" si="131"/>
        <v>0</v>
      </c>
      <c r="J234" s="3">
        <f t="shared" si="132"/>
        <v>3</v>
      </c>
      <c r="K234" s="3">
        <f t="shared" si="122"/>
        <v>0</v>
      </c>
      <c r="L234" s="3">
        <f t="shared" si="133"/>
        <v>13</v>
      </c>
      <c r="M234" s="3">
        <f t="shared" si="134"/>
        <v>313</v>
      </c>
      <c r="N234" t="str">
        <f t="shared" si="121"/>
        <v/>
      </c>
      <c r="O234" s="14" t="str">
        <f t="shared" si="135"/>
        <v/>
      </c>
      <c r="P234" s="14" t="str">
        <f t="shared" si="136"/>
        <v/>
      </c>
      <c r="S234" t="str">
        <f t="shared" si="123"/>
        <v/>
      </c>
      <c r="T234" s="14">
        <f t="shared" si="137"/>
        <v>0</v>
      </c>
      <c r="AE234" s="5"/>
      <c r="AF234" s="5"/>
      <c r="AG234" s="15"/>
      <c r="AH234" s="15"/>
      <c r="AI234" s="15"/>
      <c r="AJ234" s="15"/>
      <c r="AK234" s="5"/>
    </row>
    <row r="235" spans="1:37" x14ac:dyDescent="0.25">
      <c r="A235" t="s">
        <v>178</v>
      </c>
      <c r="B235" t="e">
        <f t="shared" si="124"/>
        <v>#VALUE!</v>
      </c>
      <c r="C235" t="e">
        <f t="shared" si="125"/>
        <v>#VALUE!</v>
      </c>
      <c r="D235" t="e">
        <f t="shared" si="126"/>
        <v>#VALUE!</v>
      </c>
      <c r="E235">
        <f t="shared" si="127"/>
        <v>26</v>
      </c>
      <c r="F235" s="1" t="str">
        <f t="shared" si="128"/>
        <v/>
      </c>
      <c r="G235" s="1" t="str">
        <f t="shared" si="129"/>
        <v/>
      </c>
      <c r="H235" s="1" t="str">
        <f t="shared" si="130"/>
        <v>:</v>
      </c>
      <c r="I235" s="14">
        <f t="shared" si="131"/>
        <v>0</v>
      </c>
      <c r="J235" s="3">
        <f t="shared" si="132"/>
        <v>3</v>
      </c>
      <c r="K235" s="3">
        <f t="shared" si="122"/>
        <v>1</v>
      </c>
      <c r="L235" s="3">
        <f t="shared" si="133"/>
        <v>14</v>
      </c>
      <c r="M235" s="3">
        <f t="shared" si="134"/>
        <v>314</v>
      </c>
      <c r="N235" t="str">
        <f t="shared" si="121"/>
        <v>Alagón (Rotonda - Pd. Bus)</v>
      </c>
      <c r="O235" s="14" t="str">
        <f t="shared" si="135"/>
        <v>05:55</v>
      </c>
      <c r="P235" s="14" t="str">
        <f t="shared" si="136"/>
        <v>13:55</v>
      </c>
      <c r="S235" t="str">
        <f t="shared" si="123"/>
        <v>Plaza San Francisco (Kiosco Prensa - Pd. Bus)</v>
      </c>
      <c r="T235" s="14">
        <f t="shared" si="137"/>
        <v>0</v>
      </c>
      <c r="AE235" s="5"/>
      <c r="AF235" s="5"/>
      <c r="AG235" s="15"/>
      <c r="AH235" s="15"/>
      <c r="AI235" s="15"/>
      <c r="AJ235" s="15"/>
      <c r="AK235" s="5"/>
    </row>
    <row r="236" spans="1:37" x14ac:dyDescent="0.25">
      <c r="A236" t="s">
        <v>582</v>
      </c>
      <c r="B236">
        <f t="shared" si="124"/>
        <v>3</v>
      </c>
      <c r="C236" t="e">
        <f t="shared" si="125"/>
        <v>#VALUE!</v>
      </c>
      <c r="D236">
        <f t="shared" si="126"/>
        <v>3</v>
      </c>
      <c r="E236">
        <f t="shared" si="127"/>
        <v>5</v>
      </c>
      <c r="F236" s="1">
        <f t="shared" si="128"/>
        <v>5</v>
      </c>
      <c r="G236" s="1">
        <f t="shared" si="129"/>
        <v>55</v>
      </c>
      <c r="H236" s="1" t="str">
        <f t="shared" si="130"/>
        <v>05:55</v>
      </c>
      <c r="I236" s="14">
        <f t="shared" si="131"/>
        <v>0</v>
      </c>
      <c r="J236" s="3">
        <f t="shared" si="132"/>
        <v>3</v>
      </c>
      <c r="K236" s="3">
        <f t="shared" si="122"/>
        <v>0</v>
      </c>
      <c r="L236" s="3">
        <f t="shared" si="133"/>
        <v>14</v>
      </c>
      <c r="M236" s="3">
        <f t="shared" si="134"/>
        <v>314</v>
      </c>
      <c r="N236" t="str">
        <f t="shared" si="121"/>
        <v/>
      </c>
      <c r="O236" s="14" t="str">
        <f t="shared" si="135"/>
        <v/>
      </c>
      <c r="P236" s="14" t="str">
        <f t="shared" si="136"/>
        <v/>
      </c>
      <c r="S236" t="str">
        <f t="shared" si="123"/>
        <v/>
      </c>
      <c r="T236" s="14">
        <f t="shared" si="137"/>
        <v>0</v>
      </c>
      <c r="AE236" s="5"/>
      <c r="AF236" s="5"/>
      <c r="AG236" s="15"/>
      <c r="AH236" s="15"/>
      <c r="AI236" s="15"/>
      <c r="AJ236" s="15"/>
      <c r="AK236" s="5"/>
    </row>
    <row r="237" spans="1:37" x14ac:dyDescent="0.25">
      <c r="A237" t="s">
        <v>583</v>
      </c>
      <c r="B237">
        <f t="shared" si="124"/>
        <v>3</v>
      </c>
      <c r="C237" t="e">
        <f t="shared" si="125"/>
        <v>#VALUE!</v>
      </c>
      <c r="D237">
        <f t="shared" si="126"/>
        <v>3</v>
      </c>
      <c r="E237">
        <f t="shared" si="127"/>
        <v>5</v>
      </c>
      <c r="F237" s="1">
        <f t="shared" si="128"/>
        <v>13</v>
      </c>
      <c r="G237" s="1">
        <f t="shared" si="129"/>
        <v>55</v>
      </c>
      <c r="H237" s="1" t="str">
        <f t="shared" si="130"/>
        <v>13:55</v>
      </c>
      <c r="I237" s="14">
        <f t="shared" si="131"/>
        <v>0</v>
      </c>
      <c r="J237" s="3">
        <f t="shared" si="132"/>
        <v>3</v>
      </c>
      <c r="K237" s="3">
        <f t="shared" si="122"/>
        <v>0</v>
      </c>
      <c r="L237" s="3">
        <f t="shared" si="133"/>
        <v>14</v>
      </c>
      <c r="M237" s="3">
        <f t="shared" si="134"/>
        <v>314</v>
      </c>
      <c r="N237" t="str">
        <f t="shared" si="121"/>
        <v/>
      </c>
      <c r="O237" s="14" t="str">
        <f t="shared" si="135"/>
        <v/>
      </c>
      <c r="P237" s="14" t="str">
        <f t="shared" si="136"/>
        <v/>
      </c>
      <c r="S237" t="str">
        <f t="shared" si="123"/>
        <v/>
      </c>
      <c r="T237" s="14">
        <f t="shared" si="137"/>
        <v>0</v>
      </c>
      <c r="AE237" s="5"/>
      <c r="AF237" s="5"/>
      <c r="AG237" s="15"/>
      <c r="AH237" s="15"/>
      <c r="AI237" s="15"/>
      <c r="AJ237" s="15"/>
      <c r="AK237" s="5"/>
    </row>
    <row r="238" spans="1:37" x14ac:dyDescent="0.25">
      <c r="A238" t="s">
        <v>225</v>
      </c>
      <c r="B238" t="e">
        <f t="shared" si="124"/>
        <v>#VALUE!</v>
      </c>
      <c r="C238" t="e">
        <f t="shared" si="125"/>
        <v>#VALUE!</v>
      </c>
      <c r="D238" t="e">
        <f t="shared" si="126"/>
        <v>#VALUE!</v>
      </c>
      <c r="E238">
        <f t="shared" si="127"/>
        <v>45</v>
      </c>
      <c r="F238" s="1" t="str">
        <f t="shared" si="128"/>
        <v/>
      </c>
      <c r="G238" s="1" t="str">
        <f t="shared" si="129"/>
        <v/>
      </c>
      <c r="H238" s="1" t="str">
        <f t="shared" si="130"/>
        <v>:</v>
      </c>
      <c r="I238" s="14">
        <f t="shared" si="131"/>
        <v>0</v>
      </c>
      <c r="J238" s="3">
        <f t="shared" si="132"/>
        <v>3</v>
      </c>
      <c r="K238" s="3">
        <f t="shared" si="122"/>
        <v>0</v>
      </c>
      <c r="L238" s="3">
        <f t="shared" si="133"/>
        <v>14</v>
      </c>
      <c r="M238" s="3">
        <f t="shared" si="134"/>
        <v>314</v>
      </c>
      <c r="N238" t="str">
        <f t="shared" si="121"/>
        <v/>
      </c>
      <c r="O238" s="14" t="str">
        <f t="shared" si="135"/>
        <v/>
      </c>
      <c r="P238" s="14" t="str">
        <f t="shared" si="136"/>
        <v/>
      </c>
      <c r="S238" t="str">
        <f t="shared" si="123"/>
        <v/>
      </c>
      <c r="T238" s="14">
        <f t="shared" si="137"/>
        <v>0</v>
      </c>
      <c r="AE238" s="5"/>
      <c r="AF238" s="5"/>
      <c r="AG238" s="15"/>
      <c r="AH238" s="15"/>
      <c r="AI238" s="15"/>
      <c r="AJ238" s="15"/>
      <c r="AK238" s="5"/>
    </row>
    <row r="239" spans="1:37" x14ac:dyDescent="0.25">
      <c r="A239" t="s">
        <v>21</v>
      </c>
      <c r="B239" t="e">
        <f t="shared" si="124"/>
        <v>#VALUE!</v>
      </c>
      <c r="C239" t="e">
        <f t="shared" si="125"/>
        <v>#VALUE!</v>
      </c>
      <c r="D239" t="e">
        <f t="shared" si="126"/>
        <v>#VALUE!</v>
      </c>
      <c r="E239">
        <f t="shared" si="127"/>
        <v>26</v>
      </c>
      <c r="F239" s="1" t="str">
        <f t="shared" si="128"/>
        <v/>
      </c>
      <c r="G239" s="1" t="str">
        <f t="shared" si="129"/>
        <v/>
      </c>
      <c r="H239" s="1" t="str">
        <f t="shared" si="130"/>
        <v>:</v>
      </c>
      <c r="I239" s="14">
        <f t="shared" si="131"/>
        <v>0</v>
      </c>
      <c r="J239" s="3">
        <f t="shared" si="132"/>
        <v>3</v>
      </c>
      <c r="K239" s="3">
        <f t="shared" si="122"/>
        <v>1</v>
      </c>
      <c r="L239" s="3">
        <f t="shared" si="133"/>
        <v>15</v>
      </c>
      <c r="M239" s="3">
        <f t="shared" si="134"/>
        <v>315</v>
      </c>
      <c r="N239" t="str">
        <f t="shared" si="121"/>
        <v>Opel Planta en Figueruelas</v>
      </c>
      <c r="O239" s="14" t="str">
        <f t="shared" si="135"/>
        <v>06:00</v>
      </c>
      <c r="P239" s="14" t="str">
        <f t="shared" si="136"/>
        <v>14:00</v>
      </c>
      <c r="S239" t="str">
        <f t="shared" si="123"/>
        <v>Violante de Hungría (frente nº 7 - Pd. Bus)</v>
      </c>
      <c r="T239" s="14">
        <f t="shared" si="137"/>
        <v>0</v>
      </c>
      <c r="AE239" s="5"/>
      <c r="AF239" s="5"/>
      <c r="AG239" s="15"/>
      <c r="AH239" s="15"/>
      <c r="AI239" s="15"/>
      <c r="AJ239" s="15"/>
      <c r="AK239" s="5"/>
    </row>
    <row r="240" spans="1:37" x14ac:dyDescent="0.25">
      <c r="A240" t="s">
        <v>584</v>
      </c>
      <c r="B240">
        <f t="shared" si="124"/>
        <v>3</v>
      </c>
      <c r="C240" t="e">
        <f t="shared" si="125"/>
        <v>#VALUE!</v>
      </c>
      <c r="D240">
        <f t="shared" si="126"/>
        <v>3</v>
      </c>
      <c r="E240">
        <f t="shared" si="127"/>
        <v>5</v>
      </c>
      <c r="F240" s="1">
        <f t="shared" si="128"/>
        <v>6</v>
      </c>
      <c r="G240" s="1">
        <f t="shared" si="129"/>
        <v>0</v>
      </c>
      <c r="H240" s="1" t="str">
        <f t="shared" si="130"/>
        <v>06:00</v>
      </c>
      <c r="I240" s="14">
        <f t="shared" si="131"/>
        <v>0</v>
      </c>
      <c r="J240" s="3">
        <f t="shared" si="132"/>
        <v>3</v>
      </c>
      <c r="K240" s="3">
        <f t="shared" si="122"/>
        <v>0</v>
      </c>
      <c r="L240" s="3">
        <f t="shared" si="133"/>
        <v>15</v>
      </c>
      <c r="M240" s="3">
        <f t="shared" si="134"/>
        <v>315</v>
      </c>
      <c r="N240" t="str">
        <f t="shared" si="121"/>
        <v/>
      </c>
      <c r="O240" s="14" t="str">
        <f t="shared" si="135"/>
        <v/>
      </c>
      <c r="P240" s="14" t="str">
        <f t="shared" si="136"/>
        <v/>
      </c>
      <c r="S240" t="str">
        <f t="shared" si="123"/>
        <v/>
      </c>
      <c r="T240" s="14">
        <f t="shared" si="137"/>
        <v>0</v>
      </c>
      <c r="AE240" s="5"/>
      <c r="AF240" s="5"/>
      <c r="AG240" s="15"/>
      <c r="AH240" s="15"/>
      <c r="AI240" s="15"/>
      <c r="AJ240" s="15"/>
      <c r="AK240" s="5"/>
    </row>
    <row r="241" spans="1:37" x14ac:dyDescent="0.25">
      <c r="A241" t="s">
        <v>572</v>
      </c>
      <c r="B241">
        <f t="shared" si="124"/>
        <v>3</v>
      </c>
      <c r="C241" t="e">
        <f t="shared" si="125"/>
        <v>#VALUE!</v>
      </c>
      <c r="D241">
        <f t="shared" si="126"/>
        <v>3</v>
      </c>
      <c r="E241">
        <f t="shared" si="127"/>
        <v>5</v>
      </c>
      <c r="F241" s="1">
        <f t="shared" si="128"/>
        <v>14</v>
      </c>
      <c r="G241" s="1">
        <f t="shared" si="129"/>
        <v>0</v>
      </c>
      <c r="H241" s="1" t="str">
        <f t="shared" si="130"/>
        <v>14:00</v>
      </c>
      <c r="I241" s="14">
        <f t="shared" si="131"/>
        <v>0</v>
      </c>
      <c r="J241" s="3">
        <f t="shared" si="132"/>
        <v>3</v>
      </c>
      <c r="K241" s="3">
        <f t="shared" si="122"/>
        <v>0</v>
      </c>
      <c r="L241" s="3">
        <f t="shared" si="133"/>
        <v>15</v>
      </c>
      <c r="M241" s="3">
        <f t="shared" si="134"/>
        <v>315</v>
      </c>
      <c r="N241" t="str">
        <f t="shared" si="121"/>
        <v/>
      </c>
      <c r="O241" s="14" t="str">
        <f t="shared" si="135"/>
        <v/>
      </c>
      <c r="P241" s="14" t="str">
        <f t="shared" si="136"/>
        <v/>
      </c>
      <c r="S241" t="str">
        <f t="shared" si="123"/>
        <v/>
      </c>
      <c r="T241" s="14">
        <f t="shared" si="137"/>
        <v>0</v>
      </c>
      <c r="AE241" s="5"/>
      <c r="AF241" s="5"/>
      <c r="AG241" s="15"/>
      <c r="AH241" s="15"/>
      <c r="AI241" s="15"/>
      <c r="AJ241" s="15"/>
      <c r="AK241" s="5"/>
    </row>
    <row r="242" spans="1:37" x14ac:dyDescent="0.25">
      <c r="A242" t="s">
        <v>552</v>
      </c>
      <c r="B242" t="e">
        <f t="shared" si="124"/>
        <v>#VALUE!</v>
      </c>
      <c r="C242" t="e">
        <f t="shared" si="125"/>
        <v>#VALUE!</v>
      </c>
      <c r="D242" t="e">
        <f t="shared" si="126"/>
        <v>#VALUE!</v>
      </c>
      <c r="E242">
        <f t="shared" si="127"/>
        <v>43</v>
      </c>
      <c r="F242" s="1" t="str">
        <f t="shared" si="128"/>
        <v/>
      </c>
      <c r="G242" s="1" t="str">
        <f t="shared" si="129"/>
        <v/>
      </c>
      <c r="H242" s="1" t="str">
        <f t="shared" si="130"/>
        <v>:</v>
      </c>
      <c r="I242" s="14">
        <f t="shared" si="131"/>
        <v>0</v>
      </c>
      <c r="J242" s="3">
        <f t="shared" si="132"/>
        <v>3</v>
      </c>
      <c r="K242" s="3">
        <f t="shared" si="122"/>
        <v>0</v>
      </c>
      <c r="L242" s="3">
        <f t="shared" si="133"/>
        <v>15</v>
      </c>
      <c r="M242" s="3">
        <f t="shared" si="134"/>
        <v>315</v>
      </c>
      <c r="N242" t="str">
        <f t="shared" si="121"/>
        <v/>
      </c>
      <c r="O242" s="14" t="str">
        <f t="shared" si="135"/>
        <v/>
      </c>
      <c r="P242" s="14" t="str">
        <f t="shared" si="136"/>
        <v/>
      </c>
      <c r="S242" t="str">
        <f t="shared" si="123"/>
        <v/>
      </c>
      <c r="T242" s="14">
        <f t="shared" si="137"/>
        <v>0</v>
      </c>
      <c r="AE242" s="5"/>
      <c r="AF242" s="5"/>
      <c r="AG242" s="15"/>
      <c r="AH242" s="15"/>
      <c r="AI242" s="15"/>
      <c r="AJ242" s="15"/>
      <c r="AK242" s="5"/>
    </row>
    <row r="243" spans="1:37" x14ac:dyDescent="0.25">
      <c r="A243" t="s">
        <v>680</v>
      </c>
      <c r="B243" t="e">
        <f t="shared" si="124"/>
        <v>#VALUE!</v>
      </c>
      <c r="C243" t="e">
        <f t="shared" si="125"/>
        <v>#VALUE!</v>
      </c>
      <c r="D243" t="e">
        <f t="shared" si="126"/>
        <v>#VALUE!</v>
      </c>
      <c r="E243">
        <f t="shared" si="127"/>
        <v>9</v>
      </c>
      <c r="F243" s="1" t="str">
        <f t="shared" si="128"/>
        <v/>
      </c>
      <c r="G243" s="1" t="str">
        <f t="shared" si="129"/>
        <v/>
      </c>
      <c r="H243" s="1" t="str">
        <f t="shared" si="130"/>
        <v>:</v>
      </c>
      <c r="I243" s="14">
        <f t="shared" si="131"/>
        <v>1</v>
      </c>
      <c r="J243" s="3">
        <f t="shared" si="132"/>
        <v>4</v>
      </c>
      <c r="K243" s="3">
        <f t="shared" si="122"/>
        <v>0</v>
      </c>
      <c r="L243" s="3">
        <f t="shared" si="133"/>
        <v>0</v>
      </c>
      <c r="M243" s="3">
        <f t="shared" si="134"/>
        <v>400</v>
      </c>
      <c r="N243" t="str">
        <f t="shared" si="121"/>
        <v>Ruta 3/3D</v>
      </c>
      <c r="O243" s="14" t="str">
        <f t="shared" si="135"/>
        <v/>
      </c>
      <c r="P243" s="14" t="str">
        <f t="shared" si="136"/>
        <v/>
      </c>
      <c r="S243" t="str">
        <f t="shared" si="123"/>
        <v/>
      </c>
      <c r="T243" s="14">
        <f t="shared" si="137"/>
        <v>0</v>
      </c>
      <c r="AE243" s="5"/>
      <c r="AF243" s="5"/>
      <c r="AG243" s="15"/>
      <c r="AH243" s="15"/>
      <c r="AI243" s="15"/>
      <c r="AJ243" s="15"/>
      <c r="AK243" s="5"/>
    </row>
    <row r="244" spans="1:37" x14ac:dyDescent="0.25">
      <c r="A244" t="s">
        <v>162</v>
      </c>
      <c r="B244" t="e">
        <f t="shared" si="124"/>
        <v>#VALUE!</v>
      </c>
      <c r="C244" t="e">
        <f t="shared" si="125"/>
        <v>#VALUE!</v>
      </c>
      <c r="D244" t="e">
        <f t="shared" si="126"/>
        <v>#VALUE!</v>
      </c>
      <c r="E244">
        <f t="shared" si="127"/>
        <v>49</v>
      </c>
      <c r="F244" s="1" t="str">
        <f t="shared" si="128"/>
        <v/>
      </c>
      <c r="G244" s="1" t="str">
        <f t="shared" si="129"/>
        <v/>
      </c>
      <c r="H244" s="1" t="str">
        <f t="shared" si="130"/>
        <v>:</v>
      </c>
      <c r="I244" s="14">
        <f t="shared" si="131"/>
        <v>0</v>
      </c>
      <c r="J244" s="3">
        <f t="shared" si="132"/>
        <v>4</v>
      </c>
      <c r="K244" s="3">
        <f t="shared" si="122"/>
        <v>1</v>
      </c>
      <c r="L244" s="3">
        <f t="shared" si="133"/>
        <v>1</v>
      </c>
      <c r="M244" s="3">
        <f t="shared" si="134"/>
        <v>401</v>
      </c>
      <c r="N244" t="str">
        <f t="shared" si="121"/>
        <v>Vía Hispanidad (frente nº 132 - 2º paso de cebra)</v>
      </c>
      <c r="O244" s="14" t="str">
        <f t="shared" si="135"/>
        <v>05:15</v>
      </c>
      <c r="P244" s="14" t="str">
        <f t="shared" si="136"/>
        <v>13:12</v>
      </c>
      <c r="S244" t="str">
        <f t="shared" si="123"/>
        <v>Opel Planta en Figueruelas</v>
      </c>
      <c r="T244" s="14">
        <f t="shared" si="137"/>
        <v>0</v>
      </c>
      <c r="AE244" s="5"/>
      <c r="AF244" s="5"/>
      <c r="AG244" s="15"/>
      <c r="AH244" s="15"/>
      <c r="AI244" s="15"/>
      <c r="AJ244" s="15"/>
      <c r="AK244" s="5"/>
    </row>
    <row r="245" spans="1:37" x14ac:dyDescent="0.25">
      <c r="A245" t="s">
        <v>437</v>
      </c>
      <c r="B245">
        <f t="shared" si="124"/>
        <v>3</v>
      </c>
      <c r="C245" t="e">
        <f t="shared" si="125"/>
        <v>#VALUE!</v>
      </c>
      <c r="D245">
        <f t="shared" si="126"/>
        <v>3</v>
      </c>
      <c r="E245">
        <f t="shared" si="127"/>
        <v>5</v>
      </c>
      <c r="F245" s="1">
        <f t="shared" si="128"/>
        <v>5</v>
      </c>
      <c r="G245" s="1">
        <f t="shared" si="129"/>
        <v>15</v>
      </c>
      <c r="H245" s="1" t="str">
        <f t="shared" si="130"/>
        <v>05:15</v>
      </c>
      <c r="I245" s="14">
        <f t="shared" si="131"/>
        <v>0</v>
      </c>
      <c r="J245" s="3">
        <f t="shared" si="132"/>
        <v>4</v>
      </c>
      <c r="K245" s="3">
        <f t="shared" si="122"/>
        <v>0</v>
      </c>
      <c r="L245" s="3">
        <f t="shared" si="133"/>
        <v>1</v>
      </c>
      <c r="M245" s="3">
        <f t="shared" si="134"/>
        <v>401</v>
      </c>
      <c r="N245" t="str">
        <f t="shared" si="121"/>
        <v/>
      </c>
      <c r="O245" s="14" t="str">
        <f t="shared" si="135"/>
        <v/>
      </c>
      <c r="P245" s="14" t="str">
        <f t="shared" si="136"/>
        <v/>
      </c>
      <c r="S245" t="str">
        <f t="shared" si="123"/>
        <v/>
      </c>
      <c r="T245" s="14">
        <f t="shared" si="137"/>
        <v>0</v>
      </c>
      <c r="AE245" s="5"/>
      <c r="AF245" s="5"/>
      <c r="AG245" s="15"/>
      <c r="AH245" s="15"/>
      <c r="AI245" s="15"/>
      <c r="AJ245" s="15"/>
      <c r="AK245" s="5"/>
    </row>
    <row r="246" spans="1:37" x14ac:dyDescent="0.25">
      <c r="A246" t="s">
        <v>466</v>
      </c>
      <c r="B246">
        <f t="shared" si="124"/>
        <v>3</v>
      </c>
      <c r="C246" t="e">
        <f t="shared" si="125"/>
        <v>#VALUE!</v>
      </c>
      <c r="D246">
        <f t="shared" si="126"/>
        <v>3</v>
      </c>
      <c r="E246">
        <f t="shared" si="127"/>
        <v>5</v>
      </c>
      <c r="F246" s="1">
        <f t="shared" si="128"/>
        <v>13</v>
      </c>
      <c r="G246" s="1">
        <f t="shared" si="129"/>
        <v>12</v>
      </c>
      <c r="H246" s="1" t="str">
        <f t="shared" si="130"/>
        <v>13:12</v>
      </c>
      <c r="I246" s="14">
        <f t="shared" si="131"/>
        <v>0</v>
      </c>
      <c r="J246" s="3">
        <f t="shared" si="132"/>
        <v>4</v>
      </c>
      <c r="K246" s="3">
        <f t="shared" si="122"/>
        <v>0</v>
      </c>
      <c r="L246" s="3">
        <f t="shared" si="133"/>
        <v>1</v>
      </c>
      <c r="M246" s="3">
        <f t="shared" si="134"/>
        <v>401</v>
      </c>
      <c r="N246" t="str">
        <f t="shared" ref="N246:N280" si="138">IF(T246,"",IF($K246,A246,IF(I246=1,A246,"")))</f>
        <v/>
      </c>
      <c r="O246" s="14" t="str">
        <f t="shared" si="135"/>
        <v/>
      </c>
      <c r="P246" s="14" t="str">
        <f t="shared" si="136"/>
        <v/>
      </c>
      <c r="S246" t="str">
        <f t="shared" si="123"/>
        <v/>
      </c>
      <c r="T246" s="14">
        <f t="shared" si="137"/>
        <v>0</v>
      </c>
      <c r="AE246" s="5"/>
      <c r="AF246" s="5"/>
      <c r="AG246" s="15"/>
      <c r="AH246" s="15"/>
      <c r="AI246" s="15"/>
      <c r="AJ246" s="15"/>
      <c r="AK246" s="5"/>
    </row>
    <row r="247" spans="1:37" x14ac:dyDescent="0.25">
      <c r="A247" t="s">
        <v>21</v>
      </c>
      <c r="B247" t="e">
        <f t="shared" si="124"/>
        <v>#VALUE!</v>
      </c>
      <c r="C247" t="e">
        <f t="shared" si="125"/>
        <v>#VALUE!</v>
      </c>
      <c r="D247" t="e">
        <f t="shared" si="126"/>
        <v>#VALUE!</v>
      </c>
      <c r="E247">
        <f t="shared" si="127"/>
        <v>26</v>
      </c>
      <c r="F247" s="1" t="str">
        <f t="shared" si="128"/>
        <v/>
      </c>
      <c r="G247" s="1" t="str">
        <f t="shared" si="129"/>
        <v/>
      </c>
      <c r="H247" s="1" t="str">
        <f t="shared" si="130"/>
        <v>:</v>
      </c>
      <c r="I247" s="14">
        <f t="shared" si="131"/>
        <v>0</v>
      </c>
      <c r="J247" s="3">
        <f t="shared" si="132"/>
        <v>4</v>
      </c>
      <c r="K247" s="3">
        <f t="shared" si="122"/>
        <v>0</v>
      </c>
      <c r="L247" s="3">
        <f t="shared" si="133"/>
        <v>1</v>
      </c>
      <c r="M247" s="3">
        <f t="shared" si="134"/>
        <v>401</v>
      </c>
      <c r="N247" t="str">
        <f t="shared" si="138"/>
        <v/>
      </c>
      <c r="O247" s="14" t="str">
        <f t="shared" si="135"/>
        <v/>
      </c>
      <c r="P247" s="14" t="str">
        <f t="shared" si="136"/>
        <v/>
      </c>
      <c r="S247" t="str">
        <f t="shared" si="123"/>
        <v/>
      </c>
      <c r="T247" s="14">
        <f t="shared" si="137"/>
        <v>0</v>
      </c>
      <c r="AE247" s="5"/>
      <c r="AF247" s="5"/>
      <c r="AG247" s="15"/>
      <c r="AH247" s="15"/>
      <c r="AI247" s="15"/>
      <c r="AJ247" s="15"/>
      <c r="AK247" s="5"/>
    </row>
    <row r="248" spans="1:37" x14ac:dyDescent="0.25">
      <c r="A248" t="s">
        <v>555</v>
      </c>
      <c r="B248" t="e">
        <f t="shared" si="124"/>
        <v>#VALUE!</v>
      </c>
      <c r="C248" t="e">
        <f t="shared" si="125"/>
        <v>#VALUE!</v>
      </c>
      <c r="D248" t="e">
        <f t="shared" si="126"/>
        <v>#VALUE!</v>
      </c>
      <c r="E248">
        <f t="shared" si="127"/>
        <v>48</v>
      </c>
      <c r="F248" s="1" t="str">
        <f t="shared" si="128"/>
        <v/>
      </c>
      <c r="G248" s="1" t="str">
        <f t="shared" si="129"/>
        <v/>
      </c>
      <c r="H248" s="1" t="str">
        <f t="shared" si="130"/>
        <v>:</v>
      </c>
      <c r="I248" s="14">
        <f t="shared" si="131"/>
        <v>0</v>
      </c>
      <c r="J248" s="3">
        <f t="shared" si="132"/>
        <v>4</v>
      </c>
      <c r="K248" s="3">
        <f t="shared" si="122"/>
        <v>1</v>
      </c>
      <c r="L248" s="3">
        <f t="shared" si="133"/>
        <v>2</v>
      </c>
      <c r="M248" s="3">
        <f t="shared" si="134"/>
        <v>402</v>
      </c>
      <c r="N248" t="str">
        <f t="shared" si="138"/>
        <v>Vía Hispanidad (frente Escultor Palao - Pd. Bus)</v>
      </c>
      <c r="O248" s="14" t="str">
        <f t="shared" si="135"/>
        <v>05:16</v>
      </c>
      <c r="P248" s="14" t="str">
        <f t="shared" si="136"/>
        <v>13:13</v>
      </c>
      <c r="S248" t="str">
        <f t="shared" si="123"/>
        <v>Vía Hispanidad (frente nº 132 - 2º paso de cebra)</v>
      </c>
      <c r="T248" s="14">
        <f t="shared" si="137"/>
        <v>0</v>
      </c>
      <c r="AE248" s="5"/>
      <c r="AF248" s="5"/>
      <c r="AG248" s="15"/>
      <c r="AH248" s="15"/>
      <c r="AI248" s="15"/>
      <c r="AJ248" s="15"/>
      <c r="AK248" s="5"/>
    </row>
    <row r="249" spans="1:37" x14ac:dyDescent="0.25">
      <c r="A249" t="s">
        <v>585</v>
      </c>
      <c r="B249">
        <f t="shared" si="124"/>
        <v>3</v>
      </c>
      <c r="C249" t="e">
        <f t="shared" si="125"/>
        <v>#VALUE!</v>
      </c>
      <c r="D249">
        <f t="shared" si="126"/>
        <v>3</v>
      </c>
      <c r="E249">
        <f t="shared" si="127"/>
        <v>5</v>
      </c>
      <c r="F249" s="1">
        <f t="shared" si="128"/>
        <v>5</v>
      </c>
      <c r="G249" s="1">
        <f t="shared" si="129"/>
        <v>16</v>
      </c>
      <c r="H249" s="1" t="str">
        <f t="shared" si="130"/>
        <v>05:16</v>
      </c>
      <c r="I249" s="14">
        <f t="shared" si="131"/>
        <v>0</v>
      </c>
      <c r="J249" s="3">
        <f t="shared" si="132"/>
        <v>4</v>
      </c>
      <c r="K249" s="3">
        <f t="shared" ref="K249:K292" si="139">IF(AND(ISNUMBER(G250),ISNUMBER(G251)),1,IF(T249,1,0))</f>
        <v>0</v>
      </c>
      <c r="L249" s="3">
        <f t="shared" si="133"/>
        <v>2</v>
      </c>
      <c r="M249" s="3">
        <f t="shared" si="134"/>
        <v>402</v>
      </c>
      <c r="N249" t="str">
        <f t="shared" si="138"/>
        <v/>
      </c>
      <c r="O249" s="14" t="str">
        <f t="shared" si="135"/>
        <v/>
      </c>
      <c r="P249" s="14" t="str">
        <f t="shared" si="136"/>
        <v/>
      </c>
      <c r="S249" t="str">
        <f t="shared" ref="S249:S280" si="140">IF(AND($K249,NOT(T249)),A252,IF(T249,A249,""))</f>
        <v/>
      </c>
      <c r="T249" s="14">
        <f t="shared" si="137"/>
        <v>0</v>
      </c>
      <c r="AE249" s="5"/>
      <c r="AF249" s="5"/>
      <c r="AG249" s="15"/>
      <c r="AH249" s="15"/>
      <c r="AI249" s="15"/>
      <c r="AJ249" s="15"/>
      <c r="AK249" s="5"/>
    </row>
    <row r="250" spans="1:37" x14ac:dyDescent="0.25">
      <c r="A250" t="s">
        <v>468</v>
      </c>
      <c r="B250">
        <f t="shared" si="124"/>
        <v>3</v>
      </c>
      <c r="C250" t="e">
        <f t="shared" si="125"/>
        <v>#VALUE!</v>
      </c>
      <c r="D250">
        <f t="shared" si="126"/>
        <v>3</v>
      </c>
      <c r="E250">
        <f t="shared" si="127"/>
        <v>5</v>
      </c>
      <c r="F250" s="1">
        <f t="shared" si="128"/>
        <v>13</v>
      </c>
      <c r="G250" s="1">
        <f t="shared" si="129"/>
        <v>13</v>
      </c>
      <c r="H250" s="1" t="str">
        <f t="shared" si="130"/>
        <v>13:13</v>
      </c>
      <c r="I250" s="14">
        <f t="shared" si="131"/>
        <v>0</v>
      </c>
      <c r="J250" s="3">
        <f t="shared" si="132"/>
        <v>4</v>
      </c>
      <c r="K250" s="3">
        <f t="shared" si="139"/>
        <v>0</v>
      </c>
      <c r="L250" s="3">
        <f t="shared" si="133"/>
        <v>2</v>
      </c>
      <c r="M250" s="3">
        <f t="shared" si="134"/>
        <v>402</v>
      </c>
      <c r="N250" t="str">
        <f t="shared" si="138"/>
        <v/>
      </c>
      <c r="O250" s="14" t="str">
        <f t="shared" si="135"/>
        <v/>
      </c>
      <c r="P250" s="14" t="str">
        <f t="shared" si="136"/>
        <v/>
      </c>
      <c r="S250" t="str">
        <f t="shared" si="140"/>
        <v/>
      </c>
      <c r="T250" s="14">
        <f t="shared" si="137"/>
        <v>0</v>
      </c>
      <c r="AE250" s="5"/>
      <c r="AF250" s="5"/>
      <c r="AG250" s="15"/>
      <c r="AH250" s="15"/>
      <c r="AI250" s="15"/>
      <c r="AJ250" s="15"/>
      <c r="AK250" s="5"/>
    </row>
    <row r="251" spans="1:37" x14ac:dyDescent="0.25">
      <c r="A251" t="s">
        <v>162</v>
      </c>
      <c r="B251" t="e">
        <f t="shared" si="124"/>
        <v>#VALUE!</v>
      </c>
      <c r="C251" t="e">
        <f t="shared" si="125"/>
        <v>#VALUE!</v>
      </c>
      <c r="D251" t="e">
        <f t="shared" si="126"/>
        <v>#VALUE!</v>
      </c>
      <c r="E251">
        <f t="shared" si="127"/>
        <v>49</v>
      </c>
      <c r="F251" s="1" t="str">
        <f t="shared" si="128"/>
        <v/>
      </c>
      <c r="G251" s="1" t="str">
        <f t="shared" si="129"/>
        <v/>
      </c>
      <c r="H251" s="1" t="str">
        <f t="shared" si="130"/>
        <v>:</v>
      </c>
      <c r="I251" s="14">
        <f t="shared" si="131"/>
        <v>0</v>
      </c>
      <c r="J251" s="3">
        <f t="shared" si="132"/>
        <v>4</v>
      </c>
      <c r="K251" s="3">
        <f t="shared" si="139"/>
        <v>0</v>
      </c>
      <c r="L251" s="3">
        <f t="shared" si="133"/>
        <v>2</v>
      </c>
      <c r="M251" s="3">
        <f t="shared" si="134"/>
        <v>402</v>
      </c>
      <c r="N251" t="str">
        <f t="shared" si="138"/>
        <v/>
      </c>
      <c r="O251" s="14" t="str">
        <f t="shared" si="135"/>
        <v/>
      </c>
      <c r="P251" s="14" t="str">
        <f t="shared" si="136"/>
        <v/>
      </c>
      <c r="S251" t="str">
        <f t="shared" si="140"/>
        <v/>
      </c>
      <c r="T251" s="14">
        <f t="shared" si="137"/>
        <v>0</v>
      </c>
      <c r="AE251" s="5"/>
      <c r="AF251" s="5"/>
      <c r="AG251" s="15"/>
      <c r="AH251" s="15"/>
      <c r="AI251" s="15"/>
      <c r="AJ251" s="15"/>
      <c r="AK251" s="5"/>
    </row>
    <row r="252" spans="1:37" x14ac:dyDescent="0.25">
      <c r="A252" t="s">
        <v>556</v>
      </c>
      <c r="B252" t="e">
        <f t="shared" si="124"/>
        <v>#VALUE!</v>
      </c>
      <c r="C252" t="e">
        <f t="shared" si="125"/>
        <v>#VALUE!</v>
      </c>
      <c r="D252" t="e">
        <f t="shared" si="126"/>
        <v>#VALUE!</v>
      </c>
      <c r="E252">
        <f t="shared" si="127"/>
        <v>50</v>
      </c>
      <c r="F252" s="1" t="str">
        <f t="shared" si="128"/>
        <v/>
      </c>
      <c r="G252" s="1" t="str">
        <f t="shared" si="129"/>
        <v/>
      </c>
      <c r="H252" s="1" t="str">
        <f t="shared" si="130"/>
        <v>:</v>
      </c>
      <c r="I252" s="14">
        <f t="shared" si="131"/>
        <v>0</v>
      </c>
      <c r="J252" s="3">
        <f t="shared" si="132"/>
        <v>4</v>
      </c>
      <c r="K252" s="3">
        <f t="shared" si="139"/>
        <v>1</v>
      </c>
      <c r="L252" s="3">
        <f t="shared" si="133"/>
        <v>3</v>
      </c>
      <c r="M252" s="3">
        <f t="shared" si="134"/>
        <v>403</v>
      </c>
      <c r="N252" t="str">
        <f t="shared" si="138"/>
        <v>Vía Hispanidad (frente Villa de Andorra - Pd. Bus)</v>
      </c>
      <c r="O252" s="14" t="str">
        <f t="shared" si="135"/>
        <v>05:17</v>
      </c>
      <c r="P252" s="14" t="str">
        <f t="shared" si="136"/>
        <v>13:14</v>
      </c>
      <c r="S252" t="str">
        <f t="shared" si="140"/>
        <v>Vía Hispanidad (frente Escultor Palao - Pd. Bus)</v>
      </c>
      <c r="T252" s="14">
        <f t="shared" si="137"/>
        <v>0</v>
      </c>
      <c r="AE252" s="5"/>
      <c r="AF252" s="5"/>
      <c r="AG252" s="15"/>
      <c r="AH252" s="15"/>
      <c r="AI252" s="15"/>
      <c r="AJ252" s="15"/>
      <c r="AK252" s="5"/>
    </row>
    <row r="253" spans="1:37" x14ac:dyDescent="0.25">
      <c r="A253" t="s">
        <v>463</v>
      </c>
      <c r="B253">
        <f t="shared" si="124"/>
        <v>3</v>
      </c>
      <c r="C253" t="e">
        <f t="shared" si="125"/>
        <v>#VALUE!</v>
      </c>
      <c r="D253">
        <f t="shared" si="126"/>
        <v>3</v>
      </c>
      <c r="E253">
        <f t="shared" si="127"/>
        <v>5</v>
      </c>
      <c r="F253" s="1">
        <f t="shared" si="128"/>
        <v>5</v>
      </c>
      <c r="G253" s="1">
        <f t="shared" si="129"/>
        <v>17</v>
      </c>
      <c r="H253" s="1" t="str">
        <f t="shared" si="130"/>
        <v>05:17</v>
      </c>
      <c r="I253" s="14">
        <f t="shared" si="131"/>
        <v>0</v>
      </c>
      <c r="J253" s="3">
        <f t="shared" si="132"/>
        <v>4</v>
      </c>
      <c r="K253" s="3">
        <f t="shared" si="139"/>
        <v>0</v>
      </c>
      <c r="L253" s="3">
        <f t="shared" si="133"/>
        <v>3</v>
      </c>
      <c r="M253" s="3">
        <f t="shared" si="134"/>
        <v>403</v>
      </c>
      <c r="N253" t="str">
        <f t="shared" si="138"/>
        <v/>
      </c>
      <c r="O253" s="14" t="str">
        <f t="shared" si="135"/>
        <v/>
      </c>
      <c r="P253" s="14" t="str">
        <f t="shared" si="136"/>
        <v/>
      </c>
      <c r="S253" t="str">
        <f t="shared" si="140"/>
        <v/>
      </c>
      <c r="T253" s="14">
        <f t="shared" si="137"/>
        <v>0</v>
      </c>
      <c r="AE253" s="5"/>
      <c r="AF253" s="5"/>
      <c r="AG253" s="15"/>
      <c r="AH253" s="15"/>
      <c r="AI253" s="15"/>
      <c r="AJ253" s="15"/>
      <c r="AK253" s="5"/>
    </row>
    <row r="254" spans="1:37" x14ac:dyDescent="0.25">
      <c r="A254" t="s">
        <v>470</v>
      </c>
      <c r="B254">
        <f t="shared" si="124"/>
        <v>3</v>
      </c>
      <c r="C254" t="e">
        <f t="shared" si="125"/>
        <v>#VALUE!</v>
      </c>
      <c r="D254">
        <f t="shared" si="126"/>
        <v>3</v>
      </c>
      <c r="E254">
        <f t="shared" si="127"/>
        <v>5</v>
      </c>
      <c r="F254" s="1">
        <f t="shared" si="128"/>
        <v>13</v>
      </c>
      <c r="G254" s="1">
        <f t="shared" si="129"/>
        <v>14</v>
      </c>
      <c r="H254" s="1" t="str">
        <f t="shared" si="130"/>
        <v>13:14</v>
      </c>
      <c r="I254" s="14">
        <f t="shared" si="131"/>
        <v>0</v>
      </c>
      <c r="J254" s="3">
        <f t="shared" si="132"/>
        <v>4</v>
      </c>
      <c r="K254" s="3">
        <f t="shared" si="139"/>
        <v>0</v>
      </c>
      <c r="L254" s="3">
        <f t="shared" si="133"/>
        <v>3</v>
      </c>
      <c r="M254" s="3">
        <f t="shared" si="134"/>
        <v>403</v>
      </c>
      <c r="N254" t="str">
        <f t="shared" si="138"/>
        <v/>
      </c>
      <c r="O254" s="14" t="str">
        <f t="shared" si="135"/>
        <v/>
      </c>
      <c r="P254" s="14" t="str">
        <f t="shared" si="136"/>
        <v/>
      </c>
      <c r="S254" t="str">
        <f t="shared" si="140"/>
        <v/>
      </c>
      <c r="T254" s="14">
        <f t="shared" si="137"/>
        <v>0</v>
      </c>
      <c r="AE254" s="5"/>
      <c r="AF254" s="5"/>
      <c r="AG254" s="15"/>
      <c r="AH254" s="15"/>
      <c r="AI254" s="15"/>
      <c r="AJ254" s="15"/>
      <c r="AK254" s="5"/>
    </row>
    <row r="255" spans="1:37" x14ac:dyDescent="0.25">
      <c r="A255" t="s">
        <v>555</v>
      </c>
      <c r="B255" t="e">
        <f t="shared" si="124"/>
        <v>#VALUE!</v>
      </c>
      <c r="C255" t="e">
        <f t="shared" si="125"/>
        <v>#VALUE!</v>
      </c>
      <c r="D255" t="e">
        <f t="shared" si="126"/>
        <v>#VALUE!</v>
      </c>
      <c r="E255">
        <f t="shared" si="127"/>
        <v>48</v>
      </c>
      <c r="F255" s="1" t="str">
        <f t="shared" si="128"/>
        <v/>
      </c>
      <c r="G255" s="1" t="str">
        <f t="shared" si="129"/>
        <v/>
      </c>
      <c r="H255" s="1" t="str">
        <f t="shared" si="130"/>
        <v>:</v>
      </c>
      <c r="I255" s="14">
        <f t="shared" si="131"/>
        <v>0</v>
      </c>
      <c r="J255" s="3">
        <f t="shared" si="132"/>
        <v>4</v>
      </c>
      <c r="K255" s="3">
        <f t="shared" si="139"/>
        <v>0</v>
      </c>
      <c r="L255" s="3">
        <f t="shared" si="133"/>
        <v>3</v>
      </c>
      <c r="M255" s="3">
        <f t="shared" si="134"/>
        <v>403</v>
      </c>
      <c r="N255" t="str">
        <f t="shared" si="138"/>
        <v/>
      </c>
      <c r="O255" s="14" t="str">
        <f t="shared" si="135"/>
        <v/>
      </c>
      <c r="P255" s="14" t="str">
        <f t="shared" si="136"/>
        <v/>
      </c>
      <c r="S255" t="str">
        <f t="shared" si="140"/>
        <v/>
      </c>
      <c r="T255" s="14">
        <f t="shared" si="137"/>
        <v>0</v>
      </c>
      <c r="AE255" s="5"/>
      <c r="AF255" s="5"/>
      <c r="AG255" s="15"/>
      <c r="AH255" s="15"/>
      <c r="AI255" s="15"/>
      <c r="AJ255" s="15"/>
      <c r="AK255" s="5"/>
    </row>
    <row r="256" spans="1:37" x14ac:dyDescent="0.25">
      <c r="A256" t="s">
        <v>168</v>
      </c>
      <c r="B256" t="e">
        <f t="shared" si="124"/>
        <v>#VALUE!</v>
      </c>
      <c r="C256" t="e">
        <f t="shared" si="125"/>
        <v>#VALUE!</v>
      </c>
      <c r="D256" t="e">
        <f t="shared" si="126"/>
        <v>#VALUE!</v>
      </c>
      <c r="E256">
        <f t="shared" si="127"/>
        <v>44</v>
      </c>
      <c r="F256" s="1" t="str">
        <f t="shared" si="128"/>
        <v/>
      </c>
      <c r="G256" s="1" t="str">
        <f t="shared" si="129"/>
        <v/>
      </c>
      <c r="H256" s="1" t="str">
        <f t="shared" si="130"/>
        <v>:</v>
      </c>
      <c r="I256" s="14">
        <f t="shared" si="131"/>
        <v>0</v>
      </c>
      <c r="J256" s="3">
        <f t="shared" si="132"/>
        <v>4</v>
      </c>
      <c r="K256" s="3">
        <f t="shared" si="139"/>
        <v>1</v>
      </c>
      <c r="L256" s="3">
        <f t="shared" si="133"/>
        <v>4</v>
      </c>
      <c r="M256" s="3">
        <f t="shared" si="134"/>
        <v>404</v>
      </c>
      <c r="N256" t="str">
        <f t="shared" si="138"/>
        <v>Vía Hispanidad (esq. Gómez Laguna - Pd. Bus)</v>
      </c>
      <c r="O256" s="14" t="str">
        <f t="shared" si="135"/>
        <v>05:18</v>
      </c>
      <c r="P256" s="14" t="str">
        <f t="shared" si="136"/>
        <v>13:15</v>
      </c>
      <c r="S256" t="str">
        <f t="shared" si="140"/>
        <v>Vía Hispanidad (frente Villa de Andorra - Pd. Bus)</v>
      </c>
      <c r="T256" s="14">
        <f t="shared" si="137"/>
        <v>0</v>
      </c>
      <c r="AE256" s="5"/>
      <c r="AF256" s="5"/>
      <c r="AG256" s="15"/>
      <c r="AH256" s="15"/>
      <c r="AI256" s="15"/>
      <c r="AJ256" s="15"/>
      <c r="AK256" s="5"/>
    </row>
    <row r="257" spans="1:37" x14ac:dyDescent="0.25">
      <c r="A257" t="s">
        <v>439</v>
      </c>
      <c r="B257">
        <f t="shared" si="124"/>
        <v>3</v>
      </c>
      <c r="C257" t="e">
        <f t="shared" si="125"/>
        <v>#VALUE!</v>
      </c>
      <c r="D257">
        <f t="shared" si="126"/>
        <v>3</v>
      </c>
      <c r="E257">
        <f t="shared" si="127"/>
        <v>5</v>
      </c>
      <c r="F257" s="1">
        <f t="shared" si="128"/>
        <v>5</v>
      </c>
      <c r="G257" s="1">
        <f t="shared" si="129"/>
        <v>18</v>
      </c>
      <c r="H257" s="1" t="str">
        <f t="shared" si="130"/>
        <v>05:18</v>
      </c>
      <c r="I257" s="14">
        <f t="shared" si="131"/>
        <v>0</v>
      </c>
      <c r="J257" s="3">
        <f t="shared" si="132"/>
        <v>4</v>
      </c>
      <c r="K257" s="3">
        <f t="shared" si="139"/>
        <v>0</v>
      </c>
      <c r="L257" s="3">
        <f t="shared" si="133"/>
        <v>4</v>
      </c>
      <c r="M257" s="3">
        <f t="shared" si="134"/>
        <v>404</v>
      </c>
      <c r="N257" t="str">
        <f t="shared" si="138"/>
        <v/>
      </c>
      <c r="O257" s="14" t="str">
        <f t="shared" si="135"/>
        <v/>
      </c>
      <c r="P257" s="14" t="str">
        <f t="shared" si="136"/>
        <v/>
      </c>
      <c r="S257" t="str">
        <f t="shared" si="140"/>
        <v/>
      </c>
      <c r="T257" s="14">
        <f t="shared" si="137"/>
        <v>0</v>
      </c>
      <c r="AE257" s="5"/>
      <c r="AF257" s="5"/>
      <c r="AG257" s="15"/>
      <c r="AH257" s="15"/>
      <c r="AI257" s="15"/>
      <c r="AJ257" s="15"/>
      <c r="AK257" s="5"/>
    </row>
    <row r="258" spans="1:37" x14ac:dyDescent="0.25">
      <c r="A258" t="s">
        <v>232</v>
      </c>
      <c r="B258">
        <f t="shared" si="124"/>
        <v>3</v>
      </c>
      <c r="C258" t="e">
        <f t="shared" si="125"/>
        <v>#VALUE!</v>
      </c>
      <c r="D258">
        <f t="shared" si="126"/>
        <v>3</v>
      </c>
      <c r="E258">
        <f t="shared" si="127"/>
        <v>5</v>
      </c>
      <c r="F258" s="1">
        <f t="shared" si="128"/>
        <v>13</v>
      </c>
      <c r="G258" s="1">
        <f t="shared" si="129"/>
        <v>15</v>
      </c>
      <c r="H258" s="1" t="str">
        <f t="shared" si="130"/>
        <v>13:15</v>
      </c>
      <c r="I258" s="14">
        <f t="shared" si="131"/>
        <v>0</v>
      </c>
      <c r="J258" s="3">
        <f t="shared" si="132"/>
        <v>4</v>
      </c>
      <c r="K258" s="3">
        <f t="shared" si="139"/>
        <v>0</v>
      </c>
      <c r="L258" s="3">
        <f t="shared" si="133"/>
        <v>4</v>
      </c>
      <c r="M258" s="3">
        <f t="shared" si="134"/>
        <v>404</v>
      </c>
      <c r="N258" t="str">
        <f t="shared" si="138"/>
        <v/>
      </c>
      <c r="O258" s="14" t="str">
        <f t="shared" si="135"/>
        <v/>
      </c>
      <c r="P258" s="14" t="str">
        <f t="shared" si="136"/>
        <v/>
      </c>
      <c r="S258" t="str">
        <f t="shared" si="140"/>
        <v/>
      </c>
      <c r="T258" s="14">
        <f t="shared" si="137"/>
        <v>0</v>
      </c>
      <c r="AE258" s="5"/>
      <c r="AF258" s="5"/>
      <c r="AG258" s="15"/>
      <c r="AH258" s="15"/>
      <c r="AI258" s="15"/>
      <c r="AJ258" s="15"/>
      <c r="AK258" s="5"/>
    </row>
    <row r="259" spans="1:37" x14ac:dyDescent="0.25">
      <c r="A259" t="s">
        <v>556</v>
      </c>
      <c r="B259" t="e">
        <f t="shared" si="124"/>
        <v>#VALUE!</v>
      </c>
      <c r="C259" t="e">
        <f t="shared" si="125"/>
        <v>#VALUE!</v>
      </c>
      <c r="D259" t="e">
        <f t="shared" si="126"/>
        <v>#VALUE!</v>
      </c>
      <c r="E259">
        <f t="shared" si="127"/>
        <v>50</v>
      </c>
      <c r="F259" s="1" t="str">
        <f t="shared" si="128"/>
        <v/>
      </c>
      <c r="G259" s="1" t="str">
        <f t="shared" si="129"/>
        <v/>
      </c>
      <c r="H259" s="1" t="str">
        <f t="shared" si="130"/>
        <v>:</v>
      </c>
      <c r="I259" s="14">
        <f t="shared" si="131"/>
        <v>0</v>
      </c>
      <c r="J259" s="3">
        <f t="shared" si="132"/>
        <v>4</v>
      </c>
      <c r="K259" s="3">
        <f t="shared" si="139"/>
        <v>0</v>
      </c>
      <c r="L259" s="3">
        <f t="shared" si="133"/>
        <v>4</v>
      </c>
      <c r="M259" s="3">
        <f t="shared" si="134"/>
        <v>404</v>
      </c>
      <c r="N259" t="str">
        <f t="shared" si="138"/>
        <v/>
      </c>
      <c r="O259" s="14" t="str">
        <f t="shared" si="135"/>
        <v/>
      </c>
      <c r="P259" s="14" t="str">
        <f t="shared" si="136"/>
        <v/>
      </c>
      <c r="S259" t="str">
        <f t="shared" si="140"/>
        <v/>
      </c>
      <c r="T259" s="14">
        <f t="shared" si="137"/>
        <v>0</v>
      </c>
      <c r="AE259" s="5"/>
      <c r="AF259" s="5"/>
      <c r="AG259" s="15"/>
      <c r="AH259" s="15"/>
      <c r="AI259" s="15"/>
      <c r="AJ259" s="15"/>
      <c r="AK259" s="5"/>
    </row>
    <row r="260" spans="1:37" x14ac:dyDescent="0.25">
      <c r="A260" t="s">
        <v>557</v>
      </c>
      <c r="B260" t="e">
        <f t="shared" ref="B260:B281" si="141">FIND($B$2,A260)</f>
        <v>#VALUE!</v>
      </c>
      <c r="C260" t="e">
        <f t="shared" ref="C260:C281" si="142">FIND($C$2,A260)</f>
        <v>#VALUE!</v>
      </c>
      <c r="D260" t="e">
        <f t="shared" ref="D260:D281" si="143">IFERROR(B260,C260)</f>
        <v>#VALUE!</v>
      </c>
      <c r="E260">
        <f t="shared" ref="E260:E281" si="144">LEN(A260)</f>
        <v>40</v>
      </c>
      <c r="F260" s="1" t="str">
        <f t="shared" ref="F260:F295" si="145">IFERROR(VALUE(LEFT($A260,$D260-1)),"")</f>
        <v/>
      </c>
      <c r="G260" s="1" t="str">
        <f t="shared" ref="G260:G281" si="146">IFERROR(IF(B260,IFERROR(VALUE(RIGHT($A260,$E260-$D260)),""),""),"")</f>
        <v/>
      </c>
      <c r="H260" s="1" t="str">
        <f t="shared" ref="H260:H281" si="147">TEXT(F260,"00")&amp;":"&amp;TEXT(G260,"00")</f>
        <v>:</v>
      </c>
      <c r="I260" s="14">
        <f t="shared" ref="I260:I290" si="148">IFERROR(FIND("Ruta",A260),0)</f>
        <v>0</v>
      </c>
      <c r="J260" s="3">
        <f t="shared" ref="J260:J292" si="149">I260+J259</f>
        <v>4</v>
      </c>
      <c r="K260" s="3">
        <f t="shared" si="139"/>
        <v>1</v>
      </c>
      <c r="L260" s="3">
        <f t="shared" ref="L260:L292" si="150">IF(I260=1,0,L259+K260+T260)</f>
        <v>5</v>
      </c>
      <c r="M260" s="3">
        <f t="shared" ref="M260:M292" si="151">J260*100+L260</f>
        <v>405</v>
      </c>
      <c r="N260" t="str">
        <f t="shared" si="138"/>
        <v>Vía Hispanidad (frente Sainz de Varanda)</v>
      </c>
      <c r="O260" s="14" t="str">
        <f t="shared" ref="O260:O280" si="152">IF($K260,H261,"")</f>
        <v>05:19</v>
      </c>
      <c r="P260" s="14" t="str">
        <f t="shared" ref="P260:P280" si="153">IF($K260,H262,"")</f>
        <v>13:16</v>
      </c>
      <c r="S260" t="str">
        <f t="shared" si="140"/>
        <v>Vía Hispanidad (esq. Gómez Laguna - Pd. Bus)</v>
      </c>
      <c r="T260" s="14">
        <f t="shared" si="137"/>
        <v>0</v>
      </c>
      <c r="AE260" s="5"/>
      <c r="AF260" s="5"/>
      <c r="AG260" s="15"/>
      <c r="AH260" s="15"/>
      <c r="AI260" s="15"/>
      <c r="AJ260" s="15"/>
      <c r="AK260" s="5"/>
    </row>
    <row r="261" spans="1:37" x14ac:dyDescent="0.25">
      <c r="A261" t="s">
        <v>464</v>
      </c>
      <c r="B261">
        <f t="shared" si="141"/>
        <v>3</v>
      </c>
      <c r="C261" t="e">
        <f t="shared" si="142"/>
        <v>#VALUE!</v>
      </c>
      <c r="D261">
        <f t="shared" si="143"/>
        <v>3</v>
      </c>
      <c r="E261">
        <f t="shared" si="144"/>
        <v>5</v>
      </c>
      <c r="F261" s="1">
        <f t="shared" si="145"/>
        <v>5</v>
      </c>
      <c r="G261" s="1">
        <f t="shared" si="146"/>
        <v>19</v>
      </c>
      <c r="H261" s="1" t="str">
        <f t="shared" si="147"/>
        <v>05:19</v>
      </c>
      <c r="I261" s="14">
        <f t="shared" si="148"/>
        <v>0</v>
      </c>
      <c r="J261" s="3">
        <f t="shared" si="149"/>
        <v>4</v>
      </c>
      <c r="K261" s="3">
        <f t="shared" si="139"/>
        <v>0</v>
      </c>
      <c r="L261" s="3">
        <f t="shared" si="150"/>
        <v>5</v>
      </c>
      <c r="M261" s="3">
        <f t="shared" si="151"/>
        <v>405</v>
      </c>
      <c r="N261" t="str">
        <f t="shared" si="138"/>
        <v/>
      </c>
      <c r="O261" s="14" t="str">
        <f t="shared" si="152"/>
        <v/>
      </c>
      <c r="P261" s="14" t="str">
        <f t="shared" si="153"/>
        <v/>
      </c>
      <c r="S261" t="str">
        <f t="shared" si="140"/>
        <v/>
      </c>
      <c r="T261" s="14">
        <f t="shared" si="137"/>
        <v>0</v>
      </c>
      <c r="AE261" s="5"/>
      <c r="AF261" s="5"/>
      <c r="AG261" s="15"/>
      <c r="AH261" s="15"/>
      <c r="AI261" s="15"/>
      <c r="AJ261" s="15"/>
      <c r="AK261" s="5"/>
    </row>
    <row r="262" spans="1:37" x14ac:dyDescent="0.25">
      <c r="A262" t="s">
        <v>236</v>
      </c>
      <c r="B262">
        <f t="shared" si="141"/>
        <v>3</v>
      </c>
      <c r="C262" t="e">
        <f t="shared" si="142"/>
        <v>#VALUE!</v>
      </c>
      <c r="D262">
        <f t="shared" si="143"/>
        <v>3</v>
      </c>
      <c r="E262">
        <f t="shared" si="144"/>
        <v>5</v>
      </c>
      <c r="F262" s="1">
        <f t="shared" si="145"/>
        <v>13</v>
      </c>
      <c r="G262" s="1">
        <f t="shared" si="146"/>
        <v>16</v>
      </c>
      <c r="H262" s="1" t="str">
        <f t="shared" si="147"/>
        <v>13:16</v>
      </c>
      <c r="I262" s="14">
        <f t="shared" si="148"/>
        <v>0</v>
      </c>
      <c r="J262" s="3">
        <f t="shared" si="149"/>
        <v>4</v>
      </c>
      <c r="K262" s="3">
        <f t="shared" si="139"/>
        <v>0</v>
      </c>
      <c r="L262" s="3">
        <f t="shared" si="150"/>
        <v>5</v>
      </c>
      <c r="M262" s="3">
        <f t="shared" si="151"/>
        <v>405</v>
      </c>
      <c r="N262" t="str">
        <f t="shared" si="138"/>
        <v/>
      </c>
      <c r="O262" s="14" t="str">
        <f t="shared" si="152"/>
        <v/>
      </c>
      <c r="P262" s="14" t="str">
        <f t="shared" si="153"/>
        <v/>
      </c>
      <c r="S262" t="str">
        <f t="shared" si="140"/>
        <v/>
      </c>
      <c r="T262" s="14">
        <f t="shared" si="137"/>
        <v>0</v>
      </c>
      <c r="AE262" s="5"/>
      <c r="AF262" s="5"/>
      <c r="AG262" s="15"/>
      <c r="AH262" s="15"/>
      <c r="AI262" s="15"/>
      <c r="AJ262" s="15"/>
      <c r="AK262" s="5"/>
    </row>
    <row r="263" spans="1:37" x14ac:dyDescent="0.25">
      <c r="A263" t="s">
        <v>168</v>
      </c>
      <c r="B263" t="e">
        <f t="shared" si="141"/>
        <v>#VALUE!</v>
      </c>
      <c r="C263" t="e">
        <f t="shared" si="142"/>
        <v>#VALUE!</v>
      </c>
      <c r="D263" t="e">
        <f t="shared" si="143"/>
        <v>#VALUE!</v>
      </c>
      <c r="E263">
        <f t="shared" si="144"/>
        <v>44</v>
      </c>
      <c r="F263" s="1" t="str">
        <f t="shared" si="145"/>
        <v/>
      </c>
      <c r="G263" s="1" t="str">
        <f t="shared" si="146"/>
        <v/>
      </c>
      <c r="H263" s="1" t="str">
        <f t="shared" si="147"/>
        <v>:</v>
      </c>
      <c r="I263" s="14">
        <f t="shared" si="148"/>
        <v>0</v>
      </c>
      <c r="J263" s="3">
        <f t="shared" si="149"/>
        <v>4</v>
      </c>
      <c r="K263" s="3">
        <f t="shared" si="139"/>
        <v>0</v>
      </c>
      <c r="L263" s="3">
        <f t="shared" si="150"/>
        <v>5</v>
      </c>
      <c r="M263" s="3">
        <f t="shared" si="151"/>
        <v>405</v>
      </c>
      <c r="N263" t="str">
        <f t="shared" si="138"/>
        <v/>
      </c>
      <c r="O263" s="14" t="str">
        <f t="shared" si="152"/>
        <v/>
      </c>
      <c r="P263" s="14" t="str">
        <f t="shared" si="153"/>
        <v/>
      </c>
      <c r="S263" t="str">
        <f t="shared" si="140"/>
        <v/>
      </c>
      <c r="T263" s="14">
        <f t="shared" si="137"/>
        <v>0</v>
      </c>
      <c r="AE263" s="5"/>
      <c r="AF263" s="5"/>
      <c r="AG263" s="15"/>
      <c r="AH263" s="15"/>
      <c r="AI263" s="15"/>
      <c r="AJ263" s="15"/>
      <c r="AK263" s="5"/>
    </row>
    <row r="264" spans="1:37" x14ac:dyDescent="0.25">
      <c r="A264" t="s">
        <v>172</v>
      </c>
      <c r="B264" t="e">
        <f t="shared" si="141"/>
        <v>#VALUE!</v>
      </c>
      <c r="C264" t="e">
        <f t="shared" si="142"/>
        <v>#VALUE!</v>
      </c>
      <c r="D264" t="e">
        <f t="shared" si="143"/>
        <v>#VALUE!</v>
      </c>
      <c r="E264">
        <f t="shared" si="144"/>
        <v>55</v>
      </c>
      <c r="F264" s="1" t="str">
        <f t="shared" si="145"/>
        <v/>
      </c>
      <c r="G264" s="1" t="str">
        <f t="shared" si="146"/>
        <v/>
      </c>
      <c r="H264" s="1" t="str">
        <f t="shared" si="147"/>
        <v>:</v>
      </c>
      <c r="I264" s="14">
        <f t="shared" si="148"/>
        <v>0</v>
      </c>
      <c r="J264" s="3">
        <f t="shared" si="149"/>
        <v>4</v>
      </c>
      <c r="K264" s="3">
        <f t="shared" si="139"/>
        <v>1</v>
      </c>
      <c r="L264" s="3">
        <f t="shared" si="150"/>
        <v>6</v>
      </c>
      <c r="M264" s="3">
        <f t="shared" si="151"/>
        <v>406</v>
      </c>
      <c r="N264" t="str">
        <f t="shared" si="138"/>
        <v>Vía Hispanidad (Gasolinera Casablanca - esq. C/ La Vía)</v>
      </c>
      <c r="O264" s="14" t="str">
        <f t="shared" si="152"/>
        <v>05:20</v>
      </c>
      <c r="P264" s="14" t="str">
        <f t="shared" si="153"/>
        <v>13:17</v>
      </c>
      <c r="S264" t="str">
        <f t="shared" si="140"/>
        <v>Vía Hispanidad (frente Sainz de Varanda)</v>
      </c>
      <c r="T264" s="14">
        <f t="shared" si="137"/>
        <v>0</v>
      </c>
      <c r="AE264" s="5"/>
      <c r="AF264" s="5"/>
      <c r="AG264" s="15"/>
      <c r="AH264" s="15"/>
      <c r="AI264" s="15"/>
      <c r="AJ264" s="15"/>
      <c r="AK264" s="5"/>
    </row>
    <row r="265" spans="1:37" x14ac:dyDescent="0.25">
      <c r="A265" t="s">
        <v>443</v>
      </c>
      <c r="B265">
        <f t="shared" si="141"/>
        <v>3</v>
      </c>
      <c r="C265" t="e">
        <f t="shared" si="142"/>
        <v>#VALUE!</v>
      </c>
      <c r="D265">
        <f t="shared" si="143"/>
        <v>3</v>
      </c>
      <c r="E265">
        <f t="shared" si="144"/>
        <v>5</v>
      </c>
      <c r="F265" s="1">
        <f t="shared" si="145"/>
        <v>5</v>
      </c>
      <c r="G265" s="1">
        <f t="shared" si="146"/>
        <v>20</v>
      </c>
      <c r="H265" s="1" t="str">
        <f t="shared" si="147"/>
        <v>05:20</v>
      </c>
      <c r="I265" s="14">
        <f t="shared" si="148"/>
        <v>0</v>
      </c>
      <c r="J265" s="3">
        <f t="shared" si="149"/>
        <v>4</v>
      </c>
      <c r="K265" s="3">
        <f t="shared" si="139"/>
        <v>0</v>
      </c>
      <c r="L265" s="3">
        <f t="shared" si="150"/>
        <v>6</v>
      </c>
      <c r="M265" s="3">
        <f t="shared" si="151"/>
        <v>406</v>
      </c>
      <c r="N265" t="str">
        <f t="shared" si="138"/>
        <v/>
      </c>
      <c r="O265" s="14" t="str">
        <f t="shared" si="152"/>
        <v/>
      </c>
      <c r="P265" s="14" t="str">
        <f t="shared" si="153"/>
        <v/>
      </c>
      <c r="S265" t="str">
        <f t="shared" si="140"/>
        <v/>
      </c>
      <c r="T265" s="14">
        <f t="shared" si="137"/>
        <v>0</v>
      </c>
      <c r="AE265" s="5"/>
      <c r="AF265" s="5"/>
      <c r="AG265" s="15"/>
      <c r="AH265" s="15"/>
      <c r="AI265" s="15"/>
      <c r="AJ265" s="15"/>
      <c r="AK265" s="5"/>
    </row>
    <row r="266" spans="1:37" x14ac:dyDescent="0.25">
      <c r="A266" t="s">
        <v>241</v>
      </c>
      <c r="B266">
        <f t="shared" si="141"/>
        <v>3</v>
      </c>
      <c r="C266" t="e">
        <f t="shared" si="142"/>
        <v>#VALUE!</v>
      </c>
      <c r="D266">
        <f t="shared" si="143"/>
        <v>3</v>
      </c>
      <c r="E266">
        <f t="shared" si="144"/>
        <v>5</v>
      </c>
      <c r="F266" s="1">
        <f t="shared" si="145"/>
        <v>13</v>
      </c>
      <c r="G266" s="1">
        <f t="shared" si="146"/>
        <v>17</v>
      </c>
      <c r="H266" s="1" t="str">
        <f t="shared" si="147"/>
        <v>13:17</v>
      </c>
      <c r="I266" s="14">
        <f t="shared" si="148"/>
        <v>0</v>
      </c>
      <c r="J266" s="3">
        <f t="shared" si="149"/>
        <v>4</v>
      </c>
      <c r="K266" s="3">
        <f t="shared" si="139"/>
        <v>0</v>
      </c>
      <c r="L266" s="3">
        <f t="shared" si="150"/>
        <v>6</v>
      </c>
      <c r="M266" s="3">
        <f t="shared" si="151"/>
        <v>406</v>
      </c>
      <c r="N266" t="str">
        <f t="shared" si="138"/>
        <v/>
      </c>
      <c r="O266" s="14" t="str">
        <f t="shared" si="152"/>
        <v/>
      </c>
      <c r="P266" s="14" t="str">
        <f t="shared" si="153"/>
        <v/>
      </c>
      <c r="S266" t="str">
        <f t="shared" si="140"/>
        <v/>
      </c>
      <c r="T266" s="14">
        <f t="shared" si="137"/>
        <v>0</v>
      </c>
      <c r="AE266" s="5"/>
      <c r="AF266" s="5"/>
      <c r="AG266" s="15"/>
      <c r="AH266" s="15"/>
      <c r="AI266" s="15"/>
      <c r="AJ266" s="15"/>
      <c r="AK266" s="5"/>
    </row>
    <row r="267" spans="1:37" x14ac:dyDescent="0.25">
      <c r="A267" t="s">
        <v>557</v>
      </c>
      <c r="B267" t="e">
        <f t="shared" si="141"/>
        <v>#VALUE!</v>
      </c>
      <c r="C267" t="e">
        <f t="shared" si="142"/>
        <v>#VALUE!</v>
      </c>
      <c r="D267" t="e">
        <f t="shared" si="143"/>
        <v>#VALUE!</v>
      </c>
      <c r="E267">
        <f t="shared" si="144"/>
        <v>40</v>
      </c>
      <c r="F267" s="1" t="str">
        <f t="shared" si="145"/>
        <v/>
      </c>
      <c r="G267" s="1" t="str">
        <f t="shared" si="146"/>
        <v/>
      </c>
      <c r="H267" s="1" t="str">
        <f t="shared" si="147"/>
        <v>:</v>
      </c>
      <c r="I267" s="14">
        <f t="shared" si="148"/>
        <v>0</v>
      </c>
      <c r="J267" s="3">
        <f t="shared" si="149"/>
        <v>4</v>
      </c>
      <c r="K267" s="3">
        <f t="shared" si="139"/>
        <v>0</v>
      </c>
      <c r="L267" s="3">
        <f t="shared" si="150"/>
        <v>6</v>
      </c>
      <c r="M267" s="3">
        <f t="shared" si="151"/>
        <v>406</v>
      </c>
      <c r="N267" t="str">
        <f t="shared" si="138"/>
        <v/>
      </c>
      <c r="O267" s="14" t="str">
        <f t="shared" si="152"/>
        <v/>
      </c>
      <c r="P267" s="14" t="str">
        <f t="shared" si="153"/>
        <v/>
      </c>
      <c r="S267" t="str">
        <f t="shared" si="140"/>
        <v/>
      </c>
      <c r="T267" s="14">
        <f t="shared" si="137"/>
        <v>0</v>
      </c>
      <c r="AE267" s="5"/>
      <c r="AF267" s="5"/>
      <c r="AG267" s="15"/>
      <c r="AH267" s="15"/>
      <c r="AI267" s="15"/>
      <c r="AJ267" s="15"/>
      <c r="AK267" s="5"/>
    </row>
    <row r="268" spans="1:37" x14ac:dyDescent="0.25">
      <c r="A268" t="s">
        <v>115</v>
      </c>
      <c r="B268" t="e">
        <f t="shared" si="141"/>
        <v>#VALUE!</v>
      </c>
      <c r="C268">
        <f t="shared" si="142"/>
        <v>13</v>
      </c>
      <c r="D268">
        <f t="shared" si="143"/>
        <v>13</v>
      </c>
      <c r="E268">
        <f t="shared" si="144"/>
        <v>53</v>
      </c>
      <c r="F268" s="1" t="str">
        <f t="shared" si="145"/>
        <v/>
      </c>
      <c r="G268" s="1" t="str">
        <f t="shared" si="146"/>
        <v/>
      </c>
      <c r="H268" s="1" t="str">
        <f t="shared" si="147"/>
        <v>:</v>
      </c>
      <c r="I268" s="14">
        <f t="shared" si="148"/>
        <v>0</v>
      </c>
      <c r="J268" s="3">
        <f t="shared" si="149"/>
        <v>4</v>
      </c>
      <c r="K268" s="3">
        <f t="shared" si="139"/>
        <v>1</v>
      </c>
      <c r="L268" s="3">
        <f t="shared" si="150"/>
        <v>7</v>
      </c>
      <c r="M268" s="3">
        <f t="shared" si="151"/>
        <v>407</v>
      </c>
      <c r="N268" t="str">
        <f t="shared" si="138"/>
        <v>Avd. América, nº 11 (frente Plaza Canteras - Pd. Bus)</v>
      </c>
      <c r="O268" s="14" t="str">
        <f t="shared" si="152"/>
        <v>05:22</v>
      </c>
      <c r="P268" s="14" t="str">
        <f t="shared" si="153"/>
        <v>13:19</v>
      </c>
      <c r="S268" t="str">
        <f t="shared" si="140"/>
        <v>Vía Hispanidad (Gasolinera Casablanca - esq. C/ La Vía)</v>
      </c>
      <c r="T268" s="14">
        <f t="shared" si="137"/>
        <v>0</v>
      </c>
      <c r="AE268" s="5"/>
      <c r="AF268" s="5"/>
      <c r="AG268" s="15"/>
      <c r="AH268" s="15"/>
      <c r="AI268" s="15"/>
      <c r="AJ268" s="15"/>
      <c r="AK268" s="5"/>
    </row>
    <row r="269" spans="1:37" x14ac:dyDescent="0.25">
      <c r="A269" t="s">
        <v>467</v>
      </c>
      <c r="B269">
        <f t="shared" si="141"/>
        <v>3</v>
      </c>
      <c r="C269" t="e">
        <f t="shared" si="142"/>
        <v>#VALUE!</v>
      </c>
      <c r="D269">
        <f t="shared" si="143"/>
        <v>3</v>
      </c>
      <c r="E269">
        <f t="shared" si="144"/>
        <v>5</v>
      </c>
      <c r="F269" s="1">
        <f t="shared" si="145"/>
        <v>5</v>
      </c>
      <c r="G269" s="1">
        <f t="shared" si="146"/>
        <v>22</v>
      </c>
      <c r="H269" s="1" t="str">
        <f t="shared" si="147"/>
        <v>05:22</v>
      </c>
      <c r="I269" s="14">
        <f t="shared" si="148"/>
        <v>0</v>
      </c>
      <c r="J269" s="3">
        <f t="shared" si="149"/>
        <v>4</v>
      </c>
      <c r="K269" s="3">
        <f t="shared" si="139"/>
        <v>0</v>
      </c>
      <c r="L269" s="3">
        <f t="shared" si="150"/>
        <v>7</v>
      </c>
      <c r="M269" s="3">
        <f t="shared" si="151"/>
        <v>407</v>
      </c>
      <c r="N269" t="str">
        <f t="shared" si="138"/>
        <v/>
      </c>
      <c r="O269" s="14" t="str">
        <f t="shared" si="152"/>
        <v/>
      </c>
      <c r="P269" s="14" t="str">
        <f t="shared" si="153"/>
        <v/>
      </c>
      <c r="S269" t="str">
        <f t="shared" si="140"/>
        <v/>
      </c>
      <c r="T269" s="14">
        <f t="shared" si="137"/>
        <v>0</v>
      </c>
      <c r="AE269" s="5"/>
      <c r="AF269" s="5"/>
      <c r="AG269" s="15"/>
      <c r="AH269" s="15"/>
      <c r="AI269" s="15"/>
      <c r="AJ269" s="15"/>
      <c r="AK269" s="5"/>
    </row>
    <row r="270" spans="1:37" x14ac:dyDescent="0.25">
      <c r="A270" t="s">
        <v>251</v>
      </c>
      <c r="B270">
        <f t="shared" si="141"/>
        <v>3</v>
      </c>
      <c r="C270" t="e">
        <f t="shared" si="142"/>
        <v>#VALUE!</v>
      </c>
      <c r="D270">
        <f t="shared" si="143"/>
        <v>3</v>
      </c>
      <c r="E270">
        <f t="shared" si="144"/>
        <v>5</v>
      </c>
      <c r="F270" s="1">
        <f t="shared" si="145"/>
        <v>13</v>
      </c>
      <c r="G270" s="1">
        <f t="shared" si="146"/>
        <v>19</v>
      </c>
      <c r="H270" s="1" t="str">
        <f t="shared" si="147"/>
        <v>13:19</v>
      </c>
      <c r="I270" s="14">
        <f t="shared" si="148"/>
        <v>0</v>
      </c>
      <c r="J270" s="3">
        <f t="shared" si="149"/>
        <v>4</v>
      </c>
      <c r="K270" s="3">
        <f t="shared" si="139"/>
        <v>0</v>
      </c>
      <c r="L270" s="3">
        <f t="shared" si="150"/>
        <v>7</v>
      </c>
      <c r="M270" s="3">
        <f t="shared" si="151"/>
        <v>407</v>
      </c>
      <c r="N270" t="str">
        <f t="shared" si="138"/>
        <v/>
      </c>
      <c r="O270" s="14" t="str">
        <f t="shared" si="152"/>
        <v/>
      </c>
      <c r="P270" s="14" t="str">
        <f t="shared" si="153"/>
        <v/>
      </c>
      <c r="S270" t="str">
        <f t="shared" si="140"/>
        <v/>
      </c>
      <c r="T270" s="14">
        <f t="shared" si="137"/>
        <v>0</v>
      </c>
      <c r="AE270" s="5"/>
      <c r="AF270" s="5"/>
      <c r="AG270" s="15"/>
      <c r="AH270" s="15"/>
      <c r="AI270" s="15"/>
      <c r="AJ270" s="15"/>
      <c r="AK270" s="5"/>
    </row>
    <row r="271" spans="1:37" x14ac:dyDescent="0.25">
      <c r="A271" t="s">
        <v>172</v>
      </c>
      <c r="B271" t="e">
        <f t="shared" si="141"/>
        <v>#VALUE!</v>
      </c>
      <c r="C271" t="e">
        <f t="shared" si="142"/>
        <v>#VALUE!</v>
      </c>
      <c r="D271" t="e">
        <f t="shared" si="143"/>
        <v>#VALUE!</v>
      </c>
      <c r="E271">
        <f t="shared" si="144"/>
        <v>55</v>
      </c>
      <c r="F271" s="1" t="str">
        <f t="shared" si="145"/>
        <v/>
      </c>
      <c r="G271" s="1" t="str">
        <f t="shared" si="146"/>
        <v/>
      </c>
      <c r="H271" s="1" t="str">
        <f t="shared" si="147"/>
        <v>:</v>
      </c>
      <c r="I271" s="14">
        <f t="shared" si="148"/>
        <v>0</v>
      </c>
      <c r="J271" s="3">
        <f t="shared" si="149"/>
        <v>4</v>
      </c>
      <c r="K271" s="3">
        <f t="shared" si="139"/>
        <v>0</v>
      </c>
      <c r="L271" s="3">
        <f t="shared" si="150"/>
        <v>7</v>
      </c>
      <c r="M271" s="3">
        <f t="shared" si="151"/>
        <v>407</v>
      </c>
      <c r="N271" t="str">
        <f t="shared" si="138"/>
        <v/>
      </c>
      <c r="O271" s="14" t="str">
        <f t="shared" si="152"/>
        <v/>
      </c>
      <c r="P271" s="14" t="str">
        <f t="shared" si="153"/>
        <v/>
      </c>
      <c r="S271" t="str">
        <f t="shared" si="140"/>
        <v/>
      </c>
      <c r="T271" s="14">
        <f t="shared" si="137"/>
        <v>0</v>
      </c>
      <c r="AE271" s="5"/>
      <c r="AF271" s="5"/>
      <c r="AG271" s="15"/>
      <c r="AH271" s="15"/>
      <c r="AI271" s="15"/>
      <c r="AJ271" s="15"/>
      <c r="AK271" s="5"/>
    </row>
    <row r="272" spans="1:37" x14ac:dyDescent="0.25">
      <c r="A272" t="s">
        <v>559</v>
      </c>
      <c r="B272" t="e">
        <f t="shared" si="141"/>
        <v>#VALUE!</v>
      </c>
      <c r="C272" t="e">
        <f t="shared" si="142"/>
        <v>#VALUE!</v>
      </c>
      <c r="D272" t="e">
        <f t="shared" si="143"/>
        <v>#VALUE!</v>
      </c>
      <c r="E272">
        <f t="shared" si="144"/>
        <v>44</v>
      </c>
      <c r="F272" s="1" t="str">
        <f t="shared" si="145"/>
        <v/>
      </c>
      <c r="G272" s="1" t="str">
        <f t="shared" si="146"/>
        <v/>
      </c>
      <c r="H272" s="1" t="str">
        <f t="shared" si="147"/>
        <v>:</v>
      </c>
      <c r="I272" s="14">
        <f t="shared" si="148"/>
        <v>0</v>
      </c>
      <c r="J272" s="3">
        <f t="shared" si="149"/>
        <v>4</v>
      </c>
      <c r="K272" s="3">
        <f t="shared" si="139"/>
        <v>1</v>
      </c>
      <c r="L272" s="3">
        <f t="shared" si="150"/>
        <v>8</v>
      </c>
      <c r="M272" s="3">
        <f t="shared" si="151"/>
        <v>408</v>
      </c>
      <c r="N272" t="str">
        <f t="shared" si="138"/>
        <v>Avd. San José (esq. C/ Bellavista - Pd. Bus)</v>
      </c>
      <c r="O272" s="14" t="str">
        <f t="shared" si="152"/>
        <v>05:25</v>
      </c>
      <c r="P272" s="14" t="str">
        <f t="shared" si="153"/>
        <v>13:22</v>
      </c>
      <c r="S272" t="str">
        <f t="shared" si="140"/>
        <v>Avd. América, nº 11 (frente Plaza Canteras)</v>
      </c>
      <c r="T272" s="14">
        <f t="shared" si="137"/>
        <v>0</v>
      </c>
      <c r="AE272" s="5"/>
      <c r="AF272" s="5"/>
      <c r="AG272" s="15"/>
      <c r="AH272" s="15"/>
      <c r="AI272" s="15"/>
      <c r="AJ272" s="15"/>
      <c r="AK272" s="5"/>
    </row>
    <row r="273" spans="1:37" x14ac:dyDescent="0.25">
      <c r="A273" t="s">
        <v>472</v>
      </c>
      <c r="B273">
        <f t="shared" si="141"/>
        <v>3</v>
      </c>
      <c r="C273" t="e">
        <f t="shared" si="142"/>
        <v>#VALUE!</v>
      </c>
      <c r="D273">
        <f t="shared" si="143"/>
        <v>3</v>
      </c>
      <c r="E273">
        <f t="shared" si="144"/>
        <v>5</v>
      </c>
      <c r="F273" s="1">
        <f t="shared" si="145"/>
        <v>5</v>
      </c>
      <c r="G273" s="1">
        <f t="shared" si="146"/>
        <v>25</v>
      </c>
      <c r="H273" s="1" t="str">
        <f t="shared" si="147"/>
        <v>05:25</v>
      </c>
      <c r="I273" s="14">
        <f t="shared" si="148"/>
        <v>0</v>
      </c>
      <c r="J273" s="3">
        <f t="shared" si="149"/>
        <v>4</v>
      </c>
      <c r="K273" s="3">
        <f t="shared" si="139"/>
        <v>0</v>
      </c>
      <c r="L273" s="3">
        <f t="shared" si="150"/>
        <v>8</v>
      </c>
      <c r="M273" s="3">
        <f t="shared" si="151"/>
        <v>408</v>
      </c>
      <c r="N273" t="str">
        <f t="shared" si="138"/>
        <v/>
      </c>
      <c r="O273" s="14" t="str">
        <f t="shared" si="152"/>
        <v/>
      </c>
      <c r="P273" s="14" t="str">
        <f t="shared" si="153"/>
        <v/>
      </c>
      <c r="S273" t="str">
        <f t="shared" si="140"/>
        <v/>
      </c>
      <c r="T273" s="14">
        <f t="shared" si="137"/>
        <v>0</v>
      </c>
      <c r="AE273" s="5"/>
      <c r="AF273" s="5"/>
      <c r="AG273" s="15"/>
      <c r="AH273" s="15"/>
      <c r="AI273" s="15"/>
      <c r="AJ273" s="15"/>
      <c r="AK273" s="5"/>
    </row>
    <row r="274" spans="1:37" x14ac:dyDescent="0.25">
      <c r="A274" t="s">
        <v>183</v>
      </c>
      <c r="B274">
        <f t="shared" si="141"/>
        <v>3</v>
      </c>
      <c r="C274" t="e">
        <f t="shared" si="142"/>
        <v>#VALUE!</v>
      </c>
      <c r="D274">
        <f t="shared" si="143"/>
        <v>3</v>
      </c>
      <c r="E274">
        <f t="shared" si="144"/>
        <v>5</v>
      </c>
      <c r="F274" s="1">
        <f t="shared" si="145"/>
        <v>13</v>
      </c>
      <c r="G274" s="1">
        <f t="shared" si="146"/>
        <v>22</v>
      </c>
      <c r="H274" s="1" t="str">
        <f t="shared" si="147"/>
        <v>13:22</v>
      </c>
      <c r="I274" s="14">
        <f t="shared" si="148"/>
        <v>0</v>
      </c>
      <c r="J274" s="3">
        <f t="shared" si="149"/>
        <v>4</v>
      </c>
      <c r="K274" s="3">
        <f t="shared" si="139"/>
        <v>0</v>
      </c>
      <c r="L274" s="3">
        <f t="shared" si="150"/>
        <v>8</v>
      </c>
      <c r="M274" s="3">
        <f t="shared" si="151"/>
        <v>408</v>
      </c>
      <c r="N274" t="str">
        <f t="shared" si="138"/>
        <v/>
      </c>
      <c r="O274" s="14" t="str">
        <f t="shared" si="152"/>
        <v/>
      </c>
      <c r="P274" s="14" t="str">
        <f t="shared" si="153"/>
        <v/>
      </c>
      <c r="S274" t="str">
        <f t="shared" si="140"/>
        <v/>
      </c>
      <c r="T274" s="14">
        <f t="shared" si="137"/>
        <v>0</v>
      </c>
      <c r="AE274" s="5"/>
      <c r="AF274" s="5"/>
      <c r="AG274" s="15"/>
      <c r="AH274" s="15"/>
      <c r="AI274" s="15"/>
      <c r="AJ274" s="15"/>
      <c r="AK274" s="5"/>
    </row>
    <row r="275" spans="1:37" x14ac:dyDescent="0.25">
      <c r="A275" t="s">
        <v>122</v>
      </c>
      <c r="B275" t="e">
        <f t="shared" si="141"/>
        <v>#VALUE!</v>
      </c>
      <c r="C275">
        <f t="shared" si="142"/>
        <v>13</v>
      </c>
      <c r="D275">
        <f t="shared" si="143"/>
        <v>13</v>
      </c>
      <c r="E275">
        <f t="shared" si="144"/>
        <v>43</v>
      </c>
      <c r="F275" s="1" t="str">
        <f t="shared" si="145"/>
        <v/>
      </c>
      <c r="G275" s="1" t="str">
        <f t="shared" si="146"/>
        <v/>
      </c>
      <c r="H275" s="1" t="str">
        <f t="shared" si="147"/>
        <v>:</v>
      </c>
      <c r="I275" s="14">
        <f t="shared" si="148"/>
        <v>0</v>
      </c>
      <c r="J275" s="3">
        <f t="shared" si="149"/>
        <v>4</v>
      </c>
      <c r="K275" s="3">
        <f t="shared" si="139"/>
        <v>0</v>
      </c>
      <c r="L275" s="3">
        <f t="shared" si="150"/>
        <v>8</v>
      </c>
      <c r="M275" s="3">
        <f t="shared" si="151"/>
        <v>408</v>
      </c>
      <c r="N275" t="str">
        <f t="shared" si="138"/>
        <v/>
      </c>
      <c r="O275" s="14" t="str">
        <f t="shared" si="152"/>
        <v/>
      </c>
      <c r="P275" s="14" t="str">
        <f t="shared" si="153"/>
        <v/>
      </c>
      <c r="S275" t="str">
        <f t="shared" si="140"/>
        <v/>
      </c>
      <c r="T275" s="14">
        <f t="shared" si="137"/>
        <v>0</v>
      </c>
      <c r="AE275" s="5"/>
      <c r="AF275" s="5"/>
      <c r="AG275" s="15"/>
      <c r="AH275" s="15"/>
      <c r="AI275" s="15"/>
      <c r="AJ275" s="15"/>
      <c r="AK275" s="5"/>
    </row>
    <row r="276" spans="1:37" x14ac:dyDescent="0.25">
      <c r="A276" t="s">
        <v>560</v>
      </c>
      <c r="B276" t="e">
        <f t="shared" si="141"/>
        <v>#VALUE!</v>
      </c>
      <c r="C276">
        <f t="shared" si="142"/>
        <v>14</v>
      </c>
      <c r="D276">
        <f t="shared" si="143"/>
        <v>14</v>
      </c>
      <c r="E276">
        <f t="shared" si="144"/>
        <v>30</v>
      </c>
      <c r="F276" s="1" t="str">
        <f t="shared" si="145"/>
        <v/>
      </c>
      <c r="G276" s="1" t="str">
        <f t="shared" si="146"/>
        <v/>
      </c>
      <c r="H276" s="1" t="str">
        <f t="shared" si="147"/>
        <v>:</v>
      </c>
      <c r="I276" s="14">
        <f t="shared" si="148"/>
        <v>0</v>
      </c>
      <c r="J276" s="3">
        <f t="shared" si="149"/>
        <v>4</v>
      </c>
      <c r="K276" s="3">
        <f t="shared" si="139"/>
        <v>1</v>
      </c>
      <c r="L276" s="3">
        <f t="shared" si="150"/>
        <v>9</v>
      </c>
      <c r="M276" s="3">
        <f t="shared" si="151"/>
        <v>409</v>
      </c>
      <c r="N276" t="str">
        <f t="shared" si="138"/>
        <v>Avd. San José, nº 97 (Pd. Bus)</v>
      </c>
      <c r="O276" s="14" t="str">
        <f t="shared" si="152"/>
        <v>05:26</v>
      </c>
      <c r="P276" s="14" t="str">
        <f t="shared" si="153"/>
        <v>13:23</v>
      </c>
      <c r="S276" t="str">
        <f t="shared" si="140"/>
        <v>Avd. San José (esq. C/ Bellavista - Pd. Bus)</v>
      </c>
      <c r="T276" s="14">
        <f t="shared" ref="T276:T280" si="154">IF(AND(NOT(ISNUMBER(D275)),NOT(ISNUMBER(D276)),NOT(ISNUMBER(D277)),NOT(ISNUMBER(D278))),1,0)</f>
        <v>0</v>
      </c>
      <c r="AE276" s="5"/>
      <c r="AF276" s="5"/>
      <c r="AG276" s="15"/>
      <c r="AH276" s="15"/>
      <c r="AI276" s="15"/>
      <c r="AJ276" s="15"/>
      <c r="AK276" s="5"/>
    </row>
    <row r="277" spans="1:37" x14ac:dyDescent="0.25">
      <c r="A277" t="s">
        <v>473</v>
      </c>
      <c r="B277">
        <f t="shared" si="141"/>
        <v>3</v>
      </c>
      <c r="C277" t="e">
        <f t="shared" si="142"/>
        <v>#VALUE!</v>
      </c>
      <c r="D277">
        <f t="shared" si="143"/>
        <v>3</v>
      </c>
      <c r="E277">
        <f t="shared" si="144"/>
        <v>5</v>
      </c>
      <c r="F277" s="1">
        <f t="shared" si="145"/>
        <v>5</v>
      </c>
      <c r="G277" s="1">
        <f t="shared" si="146"/>
        <v>26</v>
      </c>
      <c r="H277" s="1" t="str">
        <f t="shared" si="147"/>
        <v>05:26</v>
      </c>
      <c r="I277" s="14">
        <f t="shared" si="148"/>
        <v>0</v>
      </c>
      <c r="J277" s="3">
        <f t="shared" si="149"/>
        <v>4</v>
      </c>
      <c r="K277" s="3">
        <f t="shared" si="139"/>
        <v>0</v>
      </c>
      <c r="L277" s="3">
        <f t="shared" si="150"/>
        <v>9</v>
      </c>
      <c r="M277" s="3">
        <f t="shared" si="151"/>
        <v>409</v>
      </c>
      <c r="N277" t="str">
        <f t="shared" si="138"/>
        <v/>
      </c>
      <c r="O277" s="14" t="str">
        <f t="shared" si="152"/>
        <v/>
      </c>
      <c r="P277" s="14" t="str">
        <f t="shared" si="153"/>
        <v/>
      </c>
      <c r="S277" t="str">
        <f t="shared" si="140"/>
        <v/>
      </c>
      <c r="T277" s="14">
        <f t="shared" si="154"/>
        <v>0</v>
      </c>
      <c r="AE277" s="5"/>
      <c r="AF277" s="5"/>
      <c r="AG277" s="15"/>
      <c r="AH277" s="15"/>
      <c r="AI277" s="15"/>
      <c r="AJ277" s="15"/>
      <c r="AK277" s="5"/>
    </row>
    <row r="278" spans="1:37" x14ac:dyDescent="0.25">
      <c r="A278" t="s">
        <v>476</v>
      </c>
      <c r="B278">
        <f t="shared" si="141"/>
        <v>3</v>
      </c>
      <c r="C278" t="e">
        <f t="shared" si="142"/>
        <v>#VALUE!</v>
      </c>
      <c r="D278">
        <f t="shared" si="143"/>
        <v>3</v>
      </c>
      <c r="E278">
        <f t="shared" si="144"/>
        <v>5</v>
      </c>
      <c r="F278" s="1">
        <f t="shared" si="145"/>
        <v>13</v>
      </c>
      <c r="G278" s="1">
        <f t="shared" si="146"/>
        <v>23</v>
      </c>
      <c r="H278" s="1" t="str">
        <f t="shared" si="147"/>
        <v>13:23</v>
      </c>
      <c r="I278" s="14">
        <f t="shared" si="148"/>
        <v>0</v>
      </c>
      <c r="J278" s="3">
        <f t="shared" si="149"/>
        <v>4</v>
      </c>
      <c r="K278" s="3">
        <f t="shared" si="139"/>
        <v>0</v>
      </c>
      <c r="L278" s="3">
        <f t="shared" si="150"/>
        <v>9</v>
      </c>
      <c r="M278" s="3">
        <f t="shared" si="151"/>
        <v>409</v>
      </c>
      <c r="N278" t="str">
        <f t="shared" si="138"/>
        <v/>
      </c>
      <c r="O278" s="14" t="str">
        <f t="shared" si="152"/>
        <v/>
      </c>
      <c r="P278" s="14" t="str">
        <f t="shared" si="153"/>
        <v/>
      </c>
      <c r="S278" t="str">
        <f t="shared" si="140"/>
        <v/>
      </c>
      <c r="T278" s="14">
        <f t="shared" si="154"/>
        <v>0</v>
      </c>
      <c r="AE278" s="5"/>
      <c r="AF278" s="5"/>
      <c r="AG278" s="15"/>
      <c r="AH278" s="15"/>
      <c r="AI278" s="15"/>
      <c r="AJ278" s="15"/>
      <c r="AK278" s="5"/>
    </row>
    <row r="279" spans="1:37" x14ac:dyDescent="0.25">
      <c r="A279" t="s">
        <v>559</v>
      </c>
      <c r="B279" t="e">
        <f t="shared" si="141"/>
        <v>#VALUE!</v>
      </c>
      <c r="C279" t="e">
        <f t="shared" si="142"/>
        <v>#VALUE!</v>
      </c>
      <c r="D279" t="e">
        <f t="shared" si="143"/>
        <v>#VALUE!</v>
      </c>
      <c r="E279">
        <f t="shared" si="144"/>
        <v>44</v>
      </c>
      <c r="F279" s="1" t="str">
        <f t="shared" si="145"/>
        <v/>
      </c>
      <c r="G279" s="1" t="str">
        <f t="shared" si="146"/>
        <v/>
      </c>
      <c r="H279" s="1" t="str">
        <f t="shared" si="147"/>
        <v>:</v>
      </c>
      <c r="I279" s="14">
        <f t="shared" si="148"/>
        <v>0</v>
      </c>
      <c r="J279" s="3">
        <f t="shared" si="149"/>
        <v>4</v>
      </c>
      <c r="K279" s="3">
        <f t="shared" si="139"/>
        <v>0</v>
      </c>
      <c r="L279" s="3">
        <f t="shared" si="150"/>
        <v>9</v>
      </c>
      <c r="M279" s="3">
        <f t="shared" si="151"/>
        <v>409</v>
      </c>
      <c r="N279" t="str">
        <f t="shared" si="138"/>
        <v/>
      </c>
      <c r="O279" s="14" t="str">
        <f t="shared" si="152"/>
        <v/>
      </c>
      <c r="P279" s="14" t="str">
        <f t="shared" si="153"/>
        <v/>
      </c>
      <c r="S279" t="str">
        <f t="shared" si="140"/>
        <v/>
      </c>
      <c r="T279" s="14">
        <f t="shared" si="154"/>
        <v>0</v>
      </c>
      <c r="AE279" s="5"/>
      <c r="AF279" s="5"/>
      <c r="AG279" s="15"/>
      <c r="AH279" s="15"/>
      <c r="AI279" s="15"/>
      <c r="AJ279" s="15"/>
      <c r="AK279" s="5"/>
    </row>
    <row r="280" spans="1:37" x14ac:dyDescent="0.25">
      <c r="A280" t="s">
        <v>561</v>
      </c>
      <c r="B280" t="e">
        <f t="shared" si="141"/>
        <v>#VALUE!</v>
      </c>
      <c r="C280">
        <f t="shared" si="142"/>
        <v>14</v>
      </c>
      <c r="D280">
        <f t="shared" si="143"/>
        <v>14</v>
      </c>
      <c r="E280">
        <f t="shared" si="144"/>
        <v>50</v>
      </c>
      <c r="F280" s="1" t="str">
        <f t="shared" si="145"/>
        <v/>
      </c>
      <c r="G280" s="1" t="str">
        <f t="shared" si="146"/>
        <v/>
      </c>
      <c r="H280" s="1" t="str">
        <f t="shared" si="147"/>
        <v>:</v>
      </c>
      <c r="I280" s="14">
        <f t="shared" si="148"/>
        <v>0</v>
      </c>
      <c r="J280" s="3">
        <f t="shared" si="149"/>
        <v>4</v>
      </c>
      <c r="K280" s="3">
        <f t="shared" si="139"/>
        <v>1</v>
      </c>
      <c r="L280" s="3">
        <f t="shared" si="150"/>
        <v>10</v>
      </c>
      <c r="M280" s="3">
        <f t="shared" si="151"/>
        <v>410</v>
      </c>
      <c r="N280" t="str">
        <f t="shared" si="138"/>
        <v>Avd. San José, nº 3 (esq. Miguel Servet - Pd. Bus)</v>
      </c>
      <c r="O280" s="14" t="str">
        <f t="shared" si="152"/>
        <v>05:27</v>
      </c>
      <c r="P280" s="14" t="str">
        <f t="shared" si="153"/>
        <v>13:24</v>
      </c>
      <c r="S280" t="str">
        <f t="shared" si="140"/>
        <v>Avd. San José, nº 97 (Pd. Bus)</v>
      </c>
      <c r="T280" s="14">
        <f t="shared" si="154"/>
        <v>0</v>
      </c>
      <c r="AE280" s="5"/>
      <c r="AF280" s="5"/>
      <c r="AG280" s="15"/>
      <c r="AH280" s="15"/>
      <c r="AI280" s="15"/>
      <c r="AJ280" s="15"/>
      <c r="AK280" s="5"/>
    </row>
    <row r="281" spans="1:37" x14ac:dyDescent="0.25">
      <c r="A281" t="s">
        <v>446</v>
      </c>
      <c r="B281">
        <f t="shared" si="141"/>
        <v>3</v>
      </c>
      <c r="C281" t="e">
        <f t="shared" si="142"/>
        <v>#VALUE!</v>
      </c>
      <c r="D281">
        <f t="shared" si="143"/>
        <v>3</v>
      </c>
      <c r="E281">
        <f t="shared" si="144"/>
        <v>5</v>
      </c>
      <c r="F281" s="1">
        <f t="shared" si="145"/>
        <v>5</v>
      </c>
      <c r="G281" s="1">
        <f t="shared" si="146"/>
        <v>27</v>
      </c>
      <c r="H281" s="1" t="str">
        <f t="shared" si="147"/>
        <v>05:27</v>
      </c>
      <c r="I281" s="14">
        <f t="shared" si="148"/>
        <v>0</v>
      </c>
      <c r="J281" s="3">
        <f t="shared" si="149"/>
        <v>4</v>
      </c>
      <c r="K281" s="3">
        <f t="shared" si="139"/>
        <v>0</v>
      </c>
      <c r="L281" s="3">
        <f t="shared" si="150"/>
        <v>10</v>
      </c>
      <c r="M281" s="3">
        <f t="shared" si="151"/>
        <v>410</v>
      </c>
      <c r="N281" t="str">
        <f t="shared" ref="N281:N295" si="155">IF(T281,"",IF($K281,A281,IF(I281=1,A281,"")))</f>
        <v/>
      </c>
      <c r="O281" s="36" t="str">
        <f t="shared" ref="O281:O295" si="156">IF($K281,H282,"")</f>
        <v/>
      </c>
      <c r="P281" s="36" t="str">
        <f t="shared" ref="P281:P295" si="157">IF($K281,H283,"")</f>
        <v/>
      </c>
      <c r="Q281" s="36"/>
      <c r="R281" s="36"/>
      <c r="S281" t="str">
        <f t="shared" ref="S281:S295" si="158">IF(AND($K281,NOT(T281)),A284,IF(T281,A281,""))</f>
        <v/>
      </c>
      <c r="T281" s="36">
        <f t="shared" ref="T281:T295" si="159">IF(AND(NOT(ISNUMBER(D280)),NOT(ISNUMBER(D281)),NOT(ISNUMBER(D282)),NOT(ISNUMBER(D283))),1,0)</f>
        <v>0</v>
      </c>
      <c r="AE281" s="5"/>
      <c r="AF281" s="5"/>
      <c r="AG281" s="15"/>
      <c r="AH281" s="15"/>
      <c r="AI281" s="15"/>
      <c r="AJ281" s="15"/>
      <c r="AK281" s="5"/>
    </row>
    <row r="282" spans="1:37" x14ac:dyDescent="0.25">
      <c r="A282" t="s">
        <v>478</v>
      </c>
      <c r="B282">
        <f t="shared" ref="B282:B295" si="160">FIND($B$2,A282)</f>
        <v>3</v>
      </c>
      <c r="C282" t="e">
        <f t="shared" ref="C282:C295" si="161">FIND($C$2,A282)</f>
        <v>#VALUE!</v>
      </c>
      <c r="D282">
        <f t="shared" ref="D282:D295" si="162">IFERROR(B282,C282)</f>
        <v>3</v>
      </c>
      <c r="E282">
        <f t="shared" ref="E282:E295" si="163">LEN(A282)</f>
        <v>5</v>
      </c>
      <c r="F282" s="1">
        <f t="shared" si="145"/>
        <v>13</v>
      </c>
      <c r="G282" s="1">
        <f t="shared" ref="G282:G295" si="164">IFERROR(IF(B282,IFERROR(VALUE(RIGHT($A282,$E282-$D282)),""),""),"")</f>
        <v>24</v>
      </c>
      <c r="H282" s="1" t="str">
        <f t="shared" ref="H282:H295" si="165">TEXT(F282,"00")&amp;":"&amp;TEXT(G282,"00")</f>
        <v>13:24</v>
      </c>
      <c r="I282" s="14">
        <f t="shared" si="148"/>
        <v>0</v>
      </c>
      <c r="J282" s="3">
        <f t="shared" si="149"/>
        <v>4</v>
      </c>
      <c r="K282" s="3">
        <f t="shared" si="139"/>
        <v>0</v>
      </c>
      <c r="L282" s="3">
        <f t="shared" si="150"/>
        <v>10</v>
      </c>
      <c r="M282" s="3">
        <f t="shared" si="151"/>
        <v>410</v>
      </c>
      <c r="N282" t="str">
        <f t="shared" si="155"/>
        <v/>
      </c>
      <c r="O282" s="36" t="str">
        <f t="shared" si="156"/>
        <v/>
      </c>
      <c r="P282" s="36" t="str">
        <f t="shared" si="157"/>
        <v/>
      </c>
      <c r="Q282" s="36"/>
      <c r="R282" s="36"/>
      <c r="S282" t="str">
        <f t="shared" si="158"/>
        <v/>
      </c>
      <c r="T282" s="36">
        <f t="shared" si="159"/>
        <v>0</v>
      </c>
      <c r="AE282" s="5"/>
      <c r="AF282" s="5"/>
      <c r="AG282" s="15"/>
      <c r="AH282" s="15"/>
      <c r="AI282" s="15"/>
      <c r="AJ282" s="15"/>
      <c r="AK282" s="5"/>
    </row>
    <row r="283" spans="1:37" x14ac:dyDescent="0.25">
      <c r="A283" t="s">
        <v>560</v>
      </c>
      <c r="B283" t="e">
        <f t="shared" si="160"/>
        <v>#VALUE!</v>
      </c>
      <c r="C283">
        <f t="shared" si="161"/>
        <v>14</v>
      </c>
      <c r="D283">
        <f t="shared" si="162"/>
        <v>14</v>
      </c>
      <c r="E283">
        <f t="shared" si="163"/>
        <v>30</v>
      </c>
      <c r="F283" s="1" t="str">
        <f t="shared" si="145"/>
        <v/>
      </c>
      <c r="G283" s="1" t="str">
        <f t="shared" si="164"/>
        <v/>
      </c>
      <c r="H283" s="1" t="str">
        <f t="shared" si="165"/>
        <v>:</v>
      </c>
      <c r="I283" s="14">
        <f t="shared" si="148"/>
        <v>0</v>
      </c>
      <c r="J283" s="3">
        <f t="shared" si="149"/>
        <v>4</v>
      </c>
      <c r="K283" s="3">
        <f t="shared" si="139"/>
        <v>0</v>
      </c>
      <c r="L283" s="3">
        <f t="shared" si="150"/>
        <v>10</v>
      </c>
      <c r="M283" s="3">
        <f t="shared" si="151"/>
        <v>410</v>
      </c>
      <c r="N283" t="str">
        <f t="shared" si="155"/>
        <v/>
      </c>
      <c r="O283" s="36" t="str">
        <f t="shared" si="156"/>
        <v/>
      </c>
      <c r="P283" s="36" t="str">
        <f t="shared" si="157"/>
        <v/>
      </c>
      <c r="Q283" s="36"/>
      <c r="R283" s="36"/>
      <c r="S283" t="str">
        <f t="shared" si="158"/>
        <v/>
      </c>
      <c r="T283" s="36">
        <f t="shared" si="159"/>
        <v>0</v>
      </c>
      <c r="AE283" s="5"/>
      <c r="AF283" s="5"/>
      <c r="AG283" s="15"/>
      <c r="AH283" s="15"/>
      <c r="AI283" s="15"/>
      <c r="AJ283" s="15"/>
      <c r="AK283" s="5"/>
    </row>
    <row r="284" spans="1:37" x14ac:dyDescent="0.25">
      <c r="A284" s="47" t="s">
        <v>90</v>
      </c>
      <c r="B284" t="e">
        <f t="shared" si="160"/>
        <v>#VALUE!</v>
      </c>
      <c r="C284">
        <f t="shared" si="161"/>
        <v>20</v>
      </c>
      <c r="D284">
        <f t="shared" si="162"/>
        <v>20</v>
      </c>
      <c r="E284">
        <f t="shared" si="163"/>
        <v>57</v>
      </c>
      <c r="F284" s="1" t="str">
        <f t="shared" si="145"/>
        <v/>
      </c>
      <c r="G284" s="1" t="str">
        <f t="shared" si="164"/>
        <v/>
      </c>
      <c r="H284" s="1" t="str">
        <f t="shared" si="165"/>
        <v>:</v>
      </c>
      <c r="I284" s="14">
        <f t="shared" si="148"/>
        <v>0</v>
      </c>
      <c r="J284" s="3">
        <f t="shared" si="149"/>
        <v>4</v>
      </c>
      <c r="K284" s="3">
        <f t="shared" si="139"/>
        <v>1</v>
      </c>
      <c r="L284" s="3">
        <f t="shared" si="150"/>
        <v>11</v>
      </c>
      <c r="M284" s="3">
        <f t="shared" si="151"/>
        <v>411</v>
      </c>
      <c r="N284" t="str">
        <f t="shared" si="155"/>
        <v>Compromiso de Caspe, nº 48 - Pd. Bus (esq. Doctor Iranzo)</v>
      </c>
      <c r="O284" s="36" t="str">
        <f t="shared" si="156"/>
        <v>05:28</v>
      </c>
      <c r="P284" s="36" t="str">
        <f t="shared" si="157"/>
        <v>13:25</v>
      </c>
      <c r="Q284" s="36"/>
      <c r="R284" s="36"/>
      <c r="S284" t="str">
        <f t="shared" si="158"/>
        <v>Avd. San José, nº 3 (esq. Miguel Servet - Pd. Bus)</v>
      </c>
      <c r="T284" s="36">
        <f t="shared" si="159"/>
        <v>0</v>
      </c>
      <c r="AE284" s="5"/>
      <c r="AF284" s="5"/>
      <c r="AG284" s="15"/>
      <c r="AH284" s="15"/>
      <c r="AI284" s="15"/>
      <c r="AJ284" s="15"/>
      <c r="AK284" s="5"/>
    </row>
    <row r="285" spans="1:37" x14ac:dyDescent="0.25">
      <c r="A285" t="s">
        <v>450</v>
      </c>
      <c r="B285">
        <f t="shared" si="160"/>
        <v>3</v>
      </c>
      <c r="C285" t="e">
        <f t="shared" si="161"/>
        <v>#VALUE!</v>
      </c>
      <c r="D285">
        <f t="shared" si="162"/>
        <v>3</v>
      </c>
      <c r="E285">
        <f t="shared" si="163"/>
        <v>5</v>
      </c>
      <c r="F285" s="1">
        <f t="shared" si="145"/>
        <v>5</v>
      </c>
      <c r="G285" s="1">
        <f t="shared" si="164"/>
        <v>28</v>
      </c>
      <c r="H285" s="1" t="str">
        <f t="shared" si="165"/>
        <v>05:28</v>
      </c>
      <c r="I285" s="14">
        <f t="shared" si="148"/>
        <v>0</v>
      </c>
      <c r="J285" s="3">
        <f t="shared" si="149"/>
        <v>4</v>
      </c>
      <c r="K285" s="3">
        <f t="shared" si="139"/>
        <v>0</v>
      </c>
      <c r="L285" s="3">
        <f t="shared" si="150"/>
        <v>11</v>
      </c>
      <c r="M285" s="3">
        <f t="shared" si="151"/>
        <v>411</v>
      </c>
      <c r="N285" t="str">
        <f t="shared" si="155"/>
        <v/>
      </c>
      <c r="O285" s="36" t="str">
        <f t="shared" si="156"/>
        <v/>
      </c>
      <c r="P285" s="36" t="str">
        <f t="shared" si="157"/>
        <v/>
      </c>
      <c r="Q285" s="36"/>
      <c r="R285" s="36"/>
      <c r="S285" t="str">
        <f t="shared" si="158"/>
        <v/>
      </c>
      <c r="T285" s="36">
        <f t="shared" si="159"/>
        <v>0</v>
      </c>
      <c r="AE285" s="5"/>
      <c r="AF285" s="5"/>
      <c r="AG285" s="15"/>
      <c r="AH285" s="15"/>
      <c r="AI285" s="15"/>
      <c r="AJ285" s="15"/>
      <c r="AK285" s="5"/>
    </row>
    <row r="286" spans="1:37" x14ac:dyDescent="0.25">
      <c r="A286" t="s">
        <v>549</v>
      </c>
      <c r="B286">
        <f t="shared" si="160"/>
        <v>3</v>
      </c>
      <c r="C286" t="e">
        <f t="shared" si="161"/>
        <v>#VALUE!</v>
      </c>
      <c r="D286">
        <f t="shared" si="162"/>
        <v>3</v>
      </c>
      <c r="E286">
        <f t="shared" si="163"/>
        <v>5</v>
      </c>
      <c r="F286" s="1">
        <f t="shared" si="145"/>
        <v>13</v>
      </c>
      <c r="G286" s="1">
        <f t="shared" si="164"/>
        <v>25</v>
      </c>
      <c r="H286" s="1" t="str">
        <f t="shared" si="165"/>
        <v>13:25</v>
      </c>
      <c r="I286" s="14">
        <f t="shared" si="148"/>
        <v>0</v>
      </c>
      <c r="J286" s="3">
        <f t="shared" si="149"/>
        <v>4</v>
      </c>
      <c r="K286" s="3">
        <f t="shared" si="139"/>
        <v>0</v>
      </c>
      <c r="L286" s="3">
        <f t="shared" si="150"/>
        <v>11</v>
      </c>
      <c r="M286" s="3">
        <f t="shared" si="151"/>
        <v>411</v>
      </c>
      <c r="N286" t="str">
        <f t="shared" si="155"/>
        <v/>
      </c>
      <c r="O286" s="36" t="str">
        <f t="shared" si="156"/>
        <v/>
      </c>
      <c r="P286" s="36" t="str">
        <f t="shared" si="157"/>
        <v/>
      </c>
      <c r="Q286" s="36"/>
      <c r="R286" s="36"/>
      <c r="S286" t="str">
        <f t="shared" si="158"/>
        <v/>
      </c>
      <c r="T286" s="36">
        <f t="shared" si="159"/>
        <v>0</v>
      </c>
      <c r="AE286" s="5"/>
      <c r="AF286" s="5"/>
      <c r="AG286" s="15"/>
      <c r="AH286" s="15"/>
      <c r="AI286" s="15"/>
      <c r="AJ286" s="15"/>
      <c r="AK286" s="5"/>
    </row>
    <row r="287" spans="1:37" x14ac:dyDescent="0.25">
      <c r="A287" s="47" t="s">
        <v>561</v>
      </c>
      <c r="B287" t="e">
        <f t="shared" si="160"/>
        <v>#VALUE!</v>
      </c>
      <c r="C287">
        <f t="shared" si="161"/>
        <v>14</v>
      </c>
      <c r="D287">
        <f t="shared" si="162"/>
        <v>14</v>
      </c>
      <c r="E287">
        <f t="shared" si="163"/>
        <v>50</v>
      </c>
      <c r="F287" s="1" t="str">
        <f t="shared" si="145"/>
        <v/>
      </c>
      <c r="G287" s="1" t="str">
        <f t="shared" si="164"/>
        <v/>
      </c>
      <c r="H287" s="1" t="str">
        <f t="shared" si="165"/>
        <v>:</v>
      </c>
      <c r="I287" s="14">
        <f t="shared" si="148"/>
        <v>0</v>
      </c>
      <c r="J287" s="3">
        <f t="shared" si="149"/>
        <v>4</v>
      </c>
      <c r="K287" s="3">
        <f t="shared" si="139"/>
        <v>0</v>
      </c>
      <c r="L287" s="3">
        <f t="shared" si="150"/>
        <v>11</v>
      </c>
      <c r="M287" s="3">
        <f t="shared" si="151"/>
        <v>411</v>
      </c>
      <c r="N287" t="str">
        <f t="shared" si="155"/>
        <v/>
      </c>
      <c r="O287" s="36" t="str">
        <f t="shared" si="156"/>
        <v/>
      </c>
      <c r="P287" s="36" t="str">
        <f t="shared" si="157"/>
        <v/>
      </c>
      <c r="Q287" s="36"/>
      <c r="R287" s="36"/>
      <c r="S287" t="str">
        <f t="shared" si="158"/>
        <v/>
      </c>
      <c r="T287" s="36">
        <f t="shared" si="159"/>
        <v>0</v>
      </c>
      <c r="AE287" s="5"/>
      <c r="AF287" s="5"/>
      <c r="AG287" s="15"/>
      <c r="AH287" s="15"/>
      <c r="AI287" s="15"/>
      <c r="AJ287" s="15"/>
      <c r="AK287" s="5"/>
    </row>
    <row r="288" spans="1:37" x14ac:dyDescent="0.25">
      <c r="A288" t="s">
        <v>562</v>
      </c>
      <c r="B288" t="e">
        <f t="shared" si="160"/>
        <v>#VALUE!</v>
      </c>
      <c r="C288">
        <f t="shared" si="161"/>
        <v>20</v>
      </c>
      <c r="D288">
        <f t="shared" si="162"/>
        <v>20</v>
      </c>
      <c r="E288">
        <f t="shared" si="163"/>
        <v>36</v>
      </c>
      <c r="F288" s="1" t="str">
        <f t="shared" si="145"/>
        <v/>
      </c>
      <c r="G288" s="1" t="str">
        <f t="shared" si="164"/>
        <v/>
      </c>
      <c r="H288" s="1" t="str">
        <f t="shared" si="165"/>
        <v>:</v>
      </c>
      <c r="I288" s="14">
        <f t="shared" si="148"/>
        <v>0</v>
      </c>
      <c r="J288" s="3">
        <f t="shared" si="149"/>
        <v>4</v>
      </c>
      <c r="K288" s="3">
        <f t="shared" si="139"/>
        <v>1</v>
      </c>
      <c r="L288" s="3">
        <f t="shared" si="150"/>
        <v>12</v>
      </c>
      <c r="M288" s="3">
        <f t="shared" si="151"/>
        <v>412</v>
      </c>
      <c r="N288" t="str">
        <f>IF(T288,"",IF($K288,A288,IF(I288=1,A288,"")))</f>
        <v>Compromiso de Caspe, nº 76 (Pd. Bus)</v>
      </c>
      <c r="O288" s="36" t="str">
        <f t="shared" si="156"/>
        <v>05:30</v>
      </c>
      <c r="P288" s="36" t="str">
        <f t="shared" si="157"/>
        <v>13:27</v>
      </c>
      <c r="Q288" s="36"/>
      <c r="R288" s="36"/>
      <c r="S288" t="str">
        <f t="shared" si="158"/>
        <v>Compromiso de Caspe, nº 48 - Pd. Bus (esq. Doctor Iranzo)</v>
      </c>
      <c r="T288" s="36">
        <f t="shared" si="159"/>
        <v>0</v>
      </c>
      <c r="AE288" s="5"/>
      <c r="AF288" s="5"/>
      <c r="AG288" s="15"/>
      <c r="AH288" s="15"/>
      <c r="AI288" s="15"/>
      <c r="AJ288" s="15"/>
      <c r="AK288" s="5"/>
    </row>
    <row r="289" spans="1:37" x14ac:dyDescent="0.25">
      <c r="A289" t="s">
        <v>477</v>
      </c>
      <c r="B289">
        <f t="shared" si="160"/>
        <v>3</v>
      </c>
      <c r="C289" t="e">
        <f t="shared" si="161"/>
        <v>#VALUE!</v>
      </c>
      <c r="D289">
        <f t="shared" si="162"/>
        <v>3</v>
      </c>
      <c r="E289">
        <f t="shared" si="163"/>
        <v>5</v>
      </c>
      <c r="F289" s="1">
        <f t="shared" si="145"/>
        <v>5</v>
      </c>
      <c r="G289" s="1">
        <f t="shared" si="164"/>
        <v>30</v>
      </c>
      <c r="H289" s="1" t="str">
        <f t="shared" si="165"/>
        <v>05:30</v>
      </c>
      <c r="I289" s="14">
        <f t="shared" si="148"/>
        <v>0</v>
      </c>
      <c r="J289" s="3">
        <f t="shared" si="149"/>
        <v>4</v>
      </c>
      <c r="K289" s="3">
        <f t="shared" si="139"/>
        <v>0</v>
      </c>
      <c r="L289" s="3">
        <f t="shared" si="150"/>
        <v>12</v>
      </c>
      <c r="M289" s="3">
        <f t="shared" si="151"/>
        <v>412</v>
      </c>
      <c r="N289" t="str">
        <f t="shared" si="155"/>
        <v/>
      </c>
      <c r="O289" s="36" t="str">
        <f t="shared" si="156"/>
        <v/>
      </c>
      <c r="P289" s="36" t="str">
        <f t="shared" si="157"/>
        <v/>
      </c>
      <c r="Q289" s="36"/>
      <c r="R289" s="36"/>
      <c r="S289" t="str">
        <f t="shared" si="158"/>
        <v/>
      </c>
      <c r="T289" s="36">
        <f t="shared" si="159"/>
        <v>0</v>
      </c>
      <c r="AE289" s="5"/>
      <c r="AF289" s="5"/>
      <c r="AG289" s="15"/>
      <c r="AH289" s="15"/>
      <c r="AI289" s="15"/>
      <c r="AJ289" s="15"/>
      <c r="AK289" s="5"/>
    </row>
    <row r="290" spans="1:37" x14ac:dyDescent="0.25">
      <c r="A290" t="s">
        <v>447</v>
      </c>
      <c r="B290">
        <f t="shared" si="160"/>
        <v>3</v>
      </c>
      <c r="C290" t="e">
        <f t="shared" si="161"/>
        <v>#VALUE!</v>
      </c>
      <c r="D290">
        <f t="shared" si="162"/>
        <v>3</v>
      </c>
      <c r="E290">
        <f t="shared" si="163"/>
        <v>5</v>
      </c>
      <c r="F290" s="1">
        <f t="shared" si="145"/>
        <v>13</v>
      </c>
      <c r="G290" s="1">
        <f t="shared" si="164"/>
        <v>27</v>
      </c>
      <c r="H290" s="1" t="str">
        <f t="shared" si="165"/>
        <v>13:27</v>
      </c>
      <c r="I290" s="14">
        <f t="shared" si="148"/>
        <v>0</v>
      </c>
      <c r="J290" s="3">
        <f t="shared" si="149"/>
        <v>4</v>
      </c>
      <c r="K290" s="3">
        <f t="shared" si="139"/>
        <v>0</v>
      </c>
      <c r="L290" s="3">
        <f t="shared" si="150"/>
        <v>12</v>
      </c>
      <c r="M290" s="3">
        <f t="shared" si="151"/>
        <v>412</v>
      </c>
      <c r="N290" t="str">
        <f t="shared" si="155"/>
        <v/>
      </c>
      <c r="O290" s="36" t="str">
        <f t="shared" si="156"/>
        <v/>
      </c>
      <c r="P290" s="36" t="str">
        <f t="shared" si="157"/>
        <v/>
      </c>
      <c r="Q290" s="36"/>
      <c r="R290" s="36"/>
      <c r="S290" t="str">
        <f t="shared" si="158"/>
        <v/>
      </c>
      <c r="T290" s="36">
        <f t="shared" si="159"/>
        <v>0</v>
      </c>
      <c r="AE290" s="5"/>
      <c r="AF290" s="5"/>
      <c r="AG290" s="15"/>
      <c r="AH290" s="15"/>
      <c r="AI290" s="15"/>
      <c r="AJ290" s="15"/>
      <c r="AK290" s="5"/>
    </row>
    <row r="291" spans="1:37" x14ac:dyDescent="0.25">
      <c r="A291" s="47" t="s">
        <v>90</v>
      </c>
      <c r="B291" t="e">
        <f t="shared" si="160"/>
        <v>#VALUE!</v>
      </c>
      <c r="C291">
        <f t="shared" si="161"/>
        <v>20</v>
      </c>
      <c r="D291">
        <f t="shared" si="162"/>
        <v>20</v>
      </c>
      <c r="E291">
        <f t="shared" si="163"/>
        <v>57</v>
      </c>
      <c r="F291" s="1" t="str">
        <f t="shared" si="145"/>
        <v/>
      </c>
      <c r="G291" s="1" t="str">
        <f t="shared" si="164"/>
        <v/>
      </c>
      <c r="H291" s="1" t="str">
        <f t="shared" si="165"/>
        <v>:</v>
      </c>
      <c r="I291" s="14">
        <f>IFERROR(FIND("Ruta",A292),0)</f>
        <v>0</v>
      </c>
      <c r="J291" s="3">
        <f t="shared" si="149"/>
        <v>4</v>
      </c>
      <c r="K291" s="3">
        <f>IF(AND(ISNUMBER(G292),ISNUMBER(G293)),1,IF(T291,1,0))</f>
        <v>0</v>
      </c>
      <c r="L291" s="3">
        <f t="shared" si="150"/>
        <v>12</v>
      </c>
      <c r="M291" s="3">
        <f t="shared" si="151"/>
        <v>412</v>
      </c>
      <c r="N291" t="str">
        <f>IF(T291,"",IF($K291,A291,IF(I291=1,A291,"")))</f>
        <v/>
      </c>
      <c r="O291" s="36" t="str">
        <f t="shared" si="156"/>
        <v/>
      </c>
      <c r="P291" s="36" t="str">
        <f t="shared" si="157"/>
        <v/>
      </c>
      <c r="Q291" s="36"/>
      <c r="R291" s="36"/>
      <c r="S291" t="str">
        <f t="shared" si="158"/>
        <v/>
      </c>
      <c r="T291" s="36">
        <f t="shared" si="159"/>
        <v>0</v>
      </c>
      <c r="AE291" s="5"/>
      <c r="AF291" s="5"/>
      <c r="AG291" s="15"/>
      <c r="AH291" s="15"/>
      <c r="AI291" s="15"/>
      <c r="AJ291" s="15"/>
      <c r="AK291" s="5"/>
    </row>
    <row r="292" spans="1:37" x14ac:dyDescent="0.25">
      <c r="A292" t="s">
        <v>21</v>
      </c>
      <c r="B292" t="e">
        <f t="shared" si="160"/>
        <v>#VALUE!</v>
      </c>
      <c r="C292" t="e">
        <f t="shared" si="161"/>
        <v>#VALUE!</v>
      </c>
      <c r="D292" t="e">
        <f t="shared" si="162"/>
        <v>#VALUE!</v>
      </c>
      <c r="E292">
        <f t="shared" si="163"/>
        <v>26</v>
      </c>
      <c r="F292" s="1" t="str">
        <f t="shared" si="145"/>
        <v/>
      </c>
      <c r="G292" s="1" t="str">
        <f t="shared" si="164"/>
        <v/>
      </c>
      <c r="H292" s="1" t="str">
        <f t="shared" si="165"/>
        <v>:</v>
      </c>
      <c r="I292" s="14">
        <f>IFERROR(FIND("Ruta",A293),0)</f>
        <v>0</v>
      </c>
      <c r="J292" s="3">
        <f t="shared" si="149"/>
        <v>4</v>
      </c>
      <c r="K292" s="3">
        <f t="shared" si="139"/>
        <v>1</v>
      </c>
      <c r="L292" s="3">
        <f t="shared" si="150"/>
        <v>13</v>
      </c>
      <c r="M292" s="3">
        <f t="shared" si="151"/>
        <v>413</v>
      </c>
      <c r="N292" t="str">
        <f t="shared" si="155"/>
        <v>Opel Planta en Figueruelas</v>
      </c>
      <c r="O292" s="36" t="str">
        <f t="shared" si="156"/>
        <v>06:00</v>
      </c>
      <c r="P292" s="36" t="str">
        <f t="shared" si="157"/>
        <v>14:00</v>
      </c>
      <c r="Q292" s="36"/>
      <c r="R292" s="36"/>
      <c r="S292" t="str">
        <f t="shared" si="158"/>
        <v>Compromiso de Caspe, nº 76 (Pd. Bus)</v>
      </c>
      <c r="T292" s="36">
        <f t="shared" si="159"/>
        <v>0</v>
      </c>
      <c r="AE292" s="5"/>
      <c r="AF292" s="5"/>
      <c r="AG292" s="15"/>
      <c r="AH292" s="15"/>
      <c r="AI292" s="15"/>
      <c r="AJ292" s="15"/>
      <c r="AK292" s="5"/>
    </row>
    <row r="293" spans="1:37" x14ac:dyDescent="0.25">
      <c r="A293" t="s">
        <v>584</v>
      </c>
      <c r="B293">
        <f t="shared" si="160"/>
        <v>3</v>
      </c>
      <c r="C293" t="e">
        <f t="shared" si="161"/>
        <v>#VALUE!</v>
      </c>
      <c r="D293">
        <f t="shared" si="162"/>
        <v>3</v>
      </c>
      <c r="E293">
        <f t="shared" si="163"/>
        <v>5</v>
      </c>
      <c r="F293" s="1">
        <f t="shared" si="145"/>
        <v>6</v>
      </c>
      <c r="G293" s="1">
        <f t="shared" si="164"/>
        <v>0</v>
      </c>
      <c r="H293" s="1" t="str">
        <f t="shared" si="165"/>
        <v>06:00</v>
      </c>
      <c r="I293" s="14">
        <f>IFERROR(FIND("Ruta",A294),0)</f>
        <v>0</v>
      </c>
      <c r="J293" s="3">
        <f t="shared" ref="J293:J295" si="166">I293+J292</f>
        <v>4</v>
      </c>
      <c r="K293" s="3">
        <f t="shared" ref="K293:K295" si="167">IF(AND(ISNUMBER(G294),ISNUMBER(G295)),1,IF(T293,1,0))</f>
        <v>0</v>
      </c>
      <c r="L293" s="3">
        <f t="shared" ref="L293:L295" si="168">IF(I293=1,0,L292+K293+T293)</f>
        <v>13</v>
      </c>
      <c r="M293" s="3">
        <f t="shared" ref="M293:M295" si="169">J293*100+L293</f>
        <v>413</v>
      </c>
      <c r="N293" t="str">
        <f t="shared" si="155"/>
        <v/>
      </c>
      <c r="O293" s="36" t="str">
        <f t="shared" si="156"/>
        <v/>
      </c>
      <c r="P293" s="36" t="str">
        <f t="shared" si="157"/>
        <v/>
      </c>
      <c r="Q293" s="36"/>
      <c r="R293" s="36"/>
      <c r="S293" t="str">
        <f t="shared" si="158"/>
        <v/>
      </c>
      <c r="T293" s="36">
        <f t="shared" si="159"/>
        <v>0</v>
      </c>
      <c r="AE293" s="5"/>
      <c r="AF293" s="5"/>
      <c r="AG293" s="15"/>
      <c r="AH293" s="15"/>
      <c r="AI293" s="15"/>
      <c r="AJ293" s="15"/>
      <c r="AK293" s="5"/>
    </row>
    <row r="294" spans="1:37" x14ac:dyDescent="0.25">
      <c r="A294" t="s">
        <v>572</v>
      </c>
      <c r="B294">
        <f t="shared" si="160"/>
        <v>3</v>
      </c>
      <c r="C294" t="e">
        <f t="shared" si="161"/>
        <v>#VALUE!</v>
      </c>
      <c r="D294">
        <f t="shared" si="162"/>
        <v>3</v>
      </c>
      <c r="E294">
        <f t="shared" si="163"/>
        <v>5</v>
      </c>
      <c r="F294" s="1">
        <f t="shared" si="145"/>
        <v>14</v>
      </c>
      <c r="G294" s="1">
        <f t="shared" si="164"/>
        <v>0</v>
      </c>
      <c r="H294" s="1" t="str">
        <f t="shared" si="165"/>
        <v>14:00</v>
      </c>
      <c r="I294" s="14">
        <f>IFERROR(FIND("Ruta",A295),0)</f>
        <v>0</v>
      </c>
      <c r="J294" s="3">
        <f t="shared" si="166"/>
        <v>4</v>
      </c>
      <c r="K294" s="3">
        <f t="shared" si="167"/>
        <v>0</v>
      </c>
      <c r="L294" s="3">
        <f t="shared" si="168"/>
        <v>13</v>
      </c>
      <c r="M294" s="3">
        <f t="shared" si="169"/>
        <v>413</v>
      </c>
      <c r="N294" t="str">
        <f t="shared" si="155"/>
        <v/>
      </c>
      <c r="O294" s="36" t="str">
        <f t="shared" si="156"/>
        <v/>
      </c>
      <c r="P294" s="36" t="str">
        <f t="shared" si="157"/>
        <v/>
      </c>
      <c r="Q294" s="36"/>
      <c r="R294" s="36"/>
      <c r="S294" t="str">
        <f t="shared" si="158"/>
        <v/>
      </c>
      <c r="T294" s="36">
        <f t="shared" si="159"/>
        <v>0</v>
      </c>
      <c r="AE294" s="5"/>
      <c r="AF294" s="5"/>
      <c r="AG294" s="15"/>
      <c r="AH294" s="15"/>
      <c r="AI294" s="15"/>
      <c r="AJ294" s="15"/>
      <c r="AK294" s="5"/>
    </row>
    <row r="295" spans="1:37" x14ac:dyDescent="0.25">
      <c r="A295" s="47" t="s">
        <v>562</v>
      </c>
      <c r="B295" t="e">
        <f t="shared" si="160"/>
        <v>#VALUE!</v>
      </c>
      <c r="C295">
        <f t="shared" si="161"/>
        <v>20</v>
      </c>
      <c r="D295">
        <f t="shared" si="162"/>
        <v>20</v>
      </c>
      <c r="E295">
        <f t="shared" si="163"/>
        <v>36</v>
      </c>
      <c r="F295" s="1" t="str">
        <f t="shared" si="145"/>
        <v/>
      </c>
      <c r="G295" s="1" t="str">
        <f t="shared" si="164"/>
        <v/>
      </c>
      <c r="H295" s="1" t="str">
        <f t="shared" si="165"/>
        <v>:</v>
      </c>
      <c r="J295" s="3">
        <f t="shared" si="166"/>
        <v>4</v>
      </c>
      <c r="K295" s="3">
        <f t="shared" si="167"/>
        <v>0</v>
      </c>
      <c r="L295" s="3">
        <f t="shared" si="168"/>
        <v>13</v>
      </c>
      <c r="M295" s="3">
        <f t="shared" si="169"/>
        <v>413</v>
      </c>
      <c r="N295" t="str">
        <f t="shared" si="155"/>
        <v/>
      </c>
      <c r="O295" s="36" t="str">
        <f t="shared" si="156"/>
        <v/>
      </c>
      <c r="P295" s="36" t="str">
        <f t="shared" si="157"/>
        <v/>
      </c>
      <c r="Q295" s="36"/>
      <c r="R295" s="36"/>
      <c r="S295" t="str">
        <f t="shared" si="158"/>
        <v/>
      </c>
      <c r="T295" s="36">
        <f t="shared" si="159"/>
        <v>0</v>
      </c>
      <c r="AE295" s="5"/>
      <c r="AF295" s="5"/>
      <c r="AG295" s="15"/>
      <c r="AH295" s="15"/>
      <c r="AI295" s="15"/>
      <c r="AJ295" s="15"/>
      <c r="AK295" s="5"/>
    </row>
    <row r="296" spans="1:37" x14ac:dyDescent="0.25">
      <c r="O296" s="36"/>
      <c r="P296" s="36"/>
      <c r="Q296" s="36"/>
      <c r="R296" s="36"/>
      <c r="T296" s="36"/>
      <c r="AE296" s="5"/>
      <c r="AF296" s="5"/>
      <c r="AG296" s="15"/>
      <c r="AH296" s="15"/>
      <c r="AI296" s="15"/>
      <c r="AJ296" s="15"/>
      <c r="AK296" s="5"/>
    </row>
    <row r="297" spans="1:37" x14ac:dyDescent="0.25">
      <c r="O297" s="36"/>
      <c r="P297" s="36"/>
      <c r="Q297" s="36"/>
      <c r="R297" s="36"/>
      <c r="T297" s="36"/>
      <c r="AE297" s="5"/>
      <c r="AF297" s="5"/>
      <c r="AG297" s="15"/>
      <c r="AH297" s="15"/>
      <c r="AI297" s="15"/>
      <c r="AJ297" s="15"/>
      <c r="AK297" s="5"/>
    </row>
    <row r="298" spans="1:37" x14ac:dyDescent="0.25">
      <c r="AE298" s="5"/>
      <c r="AF298" s="5"/>
      <c r="AG298" s="15"/>
      <c r="AH298" s="15"/>
      <c r="AI298" s="15"/>
      <c r="AJ298" s="15"/>
      <c r="AK298" s="5"/>
    </row>
    <row r="299" spans="1:37" x14ac:dyDescent="0.25">
      <c r="AE299" s="5"/>
      <c r="AF299" s="5"/>
      <c r="AG299" s="15"/>
      <c r="AH299" s="15"/>
      <c r="AI299" s="15"/>
      <c r="AJ299" s="15"/>
      <c r="AK299" s="5"/>
    </row>
    <row r="300" spans="1:37" x14ac:dyDescent="0.25">
      <c r="AE300" s="5"/>
      <c r="AF300" s="5"/>
      <c r="AG300" s="15"/>
      <c r="AH300" s="15"/>
      <c r="AI300" s="15"/>
      <c r="AJ300" s="15"/>
      <c r="AK300" s="5"/>
    </row>
    <row r="301" spans="1:37" x14ac:dyDescent="0.25">
      <c r="AE301" s="5"/>
      <c r="AF301" s="5"/>
      <c r="AG301" s="15"/>
      <c r="AH301" s="15"/>
      <c r="AI301" s="15"/>
      <c r="AJ301" s="15"/>
      <c r="AK301" s="5"/>
    </row>
    <row r="302" spans="1:37" x14ac:dyDescent="0.25">
      <c r="AE302" s="5"/>
      <c r="AF302" s="5"/>
      <c r="AG302" s="15"/>
      <c r="AH302" s="15"/>
      <c r="AI302" s="15"/>
      <c r="AJ302" s="15"/>
      <c r="AK302" s="5"/>
    </row>
    <row r="303" spans="1:37" x14ac:dyDescent="0.25">
      <c r="AE303" s="5"/>
      <c r="AF303" s="5"/>
      <c r="AG303" s="15"/>
      <c r="AH303" s="15"/>
      <c r="AI303" s="15"/>
      <c r="AJ303" s="15"/>
      <c r="AK303" s="5"/>
    </row>
    <row r="304" spans="1:37" x14ac:dyDescent="0.25">
      <c r="AE304" s="5"/>
      <c r="AF304" s="5"/>
      <c r="AG304" s="15"/>
      <c r="AH304" s="15"/>
      <c r="AI304" s="15"/>
      <c r="AJ304" s="15"/>
      <c r="AK304" s="5"/>
    </row>
    <row r="305" spans="31:37" x14ac:dyDescent="0.25">
      <c r="AE305" s="5"/>
      <c r="AF305" s="5"/>
      <c r="AG305" s="15"/>
      <c r="AH305" s="15"/>
      <c r="AI305" s="15"/>
      <c r="AJ305" s="15"/>
      <c r="AK305" s="5"/>
    </row>
    <row r="306" spans="31:37" x14ac:dyDescent="0.25">
      <c r="AE306" s="5"/>
      <c r="AF306" s="5"/>
      <c r="AG306" s="15"/>
      <c r="AH306" s="15"/>
      <c r="AI306" s="15"/>
      <c r="AJ306" s="15"/>
      <c r="AK306" s="5"/>
    </row>
    <row r="307" spans="31:37" x14ac:dyDescent="0.25">
      <c r="AE307" s="5"/>
      <c r="AF307" s="5"/>
      <c r="AG307" s="15"/>
      <c r="AH307" s="15"/>
      <c r="AI307" s="15"/>
      <c r="AJ307" s="15"/>
      <c r="AK307" s="5"/>
    </row>
    <row r="308" spans="31:37" x14ac:dyDescent="0.25">
      <c r="AE308" s="5"/>
      <c r="AF308" s="5"/>
      <c r="AG308" s="15"/>
      <c r="AH308" s="15"/>
      <c r="AI308" s="15"/>
      <c r="AJ308" s="15"/>
      <c r="AK308" s="5"/>
    </row>
    <row r="309" spans="31:37" x14ac:dyDescent="0.25">
      <c r="AE309" s="5"/>
      <c r="AF309" s="5"/>
      <c r="AG309" s="15"/>
      <c r="AH309" s="15"/>
      <c r="AI309" s="15"/>
      <c r="AJ309" s="15"/>
      <c r="AK309" s="5"/>
    </row>
    <row r="310" spans="31:37" x14ac:dyDescent="0.25">
      <c r="AE310" s="5"/>
      <c r="AF310" s="5"/>
      <c r="AG310" s="15"/>
      <c r="AH310" s="15"/>
      <c r="AI310" s="15"/>
      <c r="AJ310" s="15"/>
      <c r="AK310" s="5"/>
    </row>
    <row r="311" spans="31:37" x14ac:dyDescent="0.25">
      <c r="AE311" s="5"/>
      <c r="AF311" s="5"/>
      <c r="AG311" s="15"/>
      <c r="AH311" s="15"/>
      <c r="AI311" s="15"/>
      <c r="AJ311" s="15"/>
      <c r="AK311" s="5"/>
    </row>
    <row r="312" spans="31:37" x14ac:dyDescent="0.25">
      <c r="AE312" s="5"/>
      <c r="AF312" s="5"/>
      <c r="AG312" s="15"/>
      <c r="AH312" s="15"/>
      <c r="AI312" s="15"/>
      <c r="AJ312" s="15"/>
      <c r="AK312" s="5"/>
    </row>
    <row r="313" spans="31:37" x14ac:dyDescent="0.25">
      <c r="AE313" s="5"/>
      <c r="AF313" s="5"/>
      <c r="AG313" s="15"/>
      <c r="AH313" s="15"/>
      <c r="AI313" s="15"/>
      <c r="AJ313" s="15"/>
      <c r="AK313" s="5"/>
    </row>
    <row r="314" spans="31:37" x14ac:dyDescent="0.25">
      <c r="AE314" s="5"/>
      <c r="AF314" s="5"/>
      <c r="AG314" s="15"/>
      <c r="AH314" s="15"/>
      <c r="AI314" s="15"/>
      <c r="AJ314" s="15"/>
      <c r="AK314" s="5"/>
    </row>
    <row r="315" spans="31:37" x14ac:dyDescent="0.25">
      <c r="AE315" s="5"/>
      <c r="AF315" s="5"/>
      <c r="AG315" s="15"/>
      <c r="AH315" s="15"/>
      <c r="AI315" s="15"/>
      <c r="AJ315" s="15"/>
      <c r="AK315" s="5"/>
    </row>
    <row r="316" spans="31:37" x14ac:dyDescent="0.25">
      <c r="AE316" s="5"/>
      <c r="AF316" s="5"/>
      <c r="AG316" s="15"/>
      <c r="AH316" s="15"/>
      <c r="AI316" s="15"/>
      <c r="AJ316" s="15"/>
      <c r="AK316" s="5"/>
    </row>
    <row r="317" spans="31:37" x14ac:dyDescent="0.25">
      <c r="AE317" s="5"/>
      <c r="AF317" s="5"/>
      <c r="AG317" s="15"/>
      <c r="AH317" s="15"/>
      <c r="AI317" s="15"/>
      <c r="AJ317" s="15"/>
      <c r="AK317" s="5"/>
    </row>
    <row r="318" spans="31:37" x14ac:dyDescent="0.25">
      <c r="AE318" s="5"/>
      <c r="AF318" s="5"/>
      <c r="AG318" s="15"/>
      <c r="AH318" s="15"/>
      <c r="AI318" s="15"/>
      <c r="AJ318" s="15"/>
      <c r="AK318" s="5"/>
    </row>
    <row r="319" spans="31:37" x14ac:dyDescent="0.25">
      <c r="AE319" s="5"/>
      <c r="AF319" s="5"/>
      <c r="AG319" s="15"/>
      <c r="AH319" s="15"/>
      <c r="AI319" s="15"/>
      <c r="AJ319" s="15"/>
      <c r="AK319" s="5"/>
    </row>
    <row r="320" spans="31:37" x14ac:dyDescent="0.25">
      <c r="AE320" s="5"/>
      <c r="AF320" s="5"/>
      <c r="AG320" s="15"/>
      <c r="AH320" s="15"/>
      <c r="AI320" s="15"/>
      <c r="AJ320" s="15"/>
      <c r="AK320" s="5"/>
    </row>
    <row r="321" spans="31:37" x14ac:dyDescent="0.25">
      <c r="AE321" s="5"/>
      <c r="AF321" s="5"/>
      <c r="AG321" s="15"/>
      <c r="AH321" s="15"/>
      <c r="AI321" s="15"/>
      <c r="AJ321" s="15"/>
      <c r="AK321" s="5"/>
    </row>
    <row r="322" spans="31:37" x14ac:dyDescent="0.25">
      <c r="AE322" s="5"/>
      <c r="AF322" s="5"/>
      <c r="AG322" s="15"/>
      <c r="AH322" s="15"/>
      <c r="AI322" s="15"/>
      <c r="AJ322" s="15"/>
      <c r="AK322" s="5"/>
    </row>
    <row r="323" spans="31:37" x14ac:dyDescent="0.25">
      <c r="AE323" s="5"/>
      <c r="AF323" s="5"/>
      <c r="AG323" s="15"/>
      <c r="AH323" s="15"/>
      <c r="AI323" s="15"/>
      <c r="AJ323" s="15"/>
      <c r="AK323" s="5"/>
    </row>
    <row r="324" spans="31:37" x14ac:dyDescent="0.25">
      <c r="AE324" s="5"/>
      <c r="AF324" s="5"/>
      <c r="AG324" s="15"/>
      <c r="AH324" s="15"/>
      <c r="AI324" s="15"/>
      <c r="AJ324" s="15"/>
      <c r="AK324" s="5"/>
    </row>
    <row r="325" spans="31:37" x14ac:dyDescent="0.25">
      <c r="AE325" s="5"/>
      <c r="AF325" s="5"/>
      <c r="AG325" s="15"/>
      <c r="AH325" s="15"/>
      <c r="AI325" s="15"/>
      <c r="AJ325" s="15"/>
      <c r="AK325" s="5"/>
    </row>
    <row r="326" spans="31:37" x14ac:dyDescent="0.25">
      <c r="AE326" s="5"/>
      <c r="AF326" s="5"/>
      <c r="AG326" s="15"/>
      <c r="AH326" s="15"/>
      <c r="AI326" s="15"/>
      <c r="AJ326" s="15"/>
      <c r="AK326" s="5"/>
    </row>
    <row r="327" spans="31:37" x14ac:dyDescent="0.25">
      <c r="AE327" s="5"/>
      <c r="AF327" s="5"/>
      <c r="AG327" s="15"/>
      <c r="AH327" s="15"/>
      <c r="AI327" s="15"/>
      <c r="AJ327" s="15"/>
      <c r="AK327" s="5"/>
    </row>
    <row r="328" spans="31:37" x14ac:dyDescent="0.25">
      <c r="AE328" s="5"/>
      <c r="AF328" s="5"/>
      <c r="AG328" s="15"/>
      <c r="AH328" s="15"/>
      <c r="AI328" s="15"/>
      <c r="AJ328" s="15"/>
      <c r="AK328" s="5"/>
    </row>
    <row r="329" spans="31:37" x14ac:dyDescent="0.25">
      <c r="AE329" s="5"/>
      <c r="AF329" s="5"/>
      <c r="AG329" s="15"/>
      <c r="AH329" s="15"/>
      <c r="AI329" s="15"/>
      <c r="AJ329" s="15"/>
      <c r="AK329" s="5"/>
    </row>
    <row r="330" spans="31:37" x14ac:dyDescent="0.25">
      <c r="AE330" s="5"/>
      <c r="AF330" s="5"/>
      <c r="AG330" s="15"/>
      <c r="AH330" s="15"/>
      <c r="AI330" s="15"/>
      <c r="AJ330" s="15"/>
      <c r="AK330" s="5"/>
    </row>
    <row r="331" spans="31:37" x14ac:dyDescent="0.25">
      <c r="AE331" s="5"/>
      <c r="AF331" s="5"/>
      <c r="AG331" s="15"/>
      <c r="AH331" s="15"/>
      <c r="AI331" s="15"/>
      <c r="AJ331" s="15"/>
      <c r="AK331" s="5"/>
    </row>
    <row r="332" spans="31:37" x14ac:dyDescent="0.25">
      <c r="AE332" s="5"/>
      <c r="AF332" s="5"/>
      <c r="AG332" s="15"/>
      <c r="AH332" s="15"/>
      <c r="AI332" s="15"/>
      <c r="AJ332" s="15"/>
      <c r="AK332" s="5"/>
    </row>
    <row r="333" spans="31:37" x14ac:dyDescent="0.25">
      <c r="AE333" s="5"/>
      <c r="AF333" s="5"/>
      <c r="AG333" s="15"/>
      <c r="AH333" s="15"/>
      <c r="AI333" s="15"/>
      <c r="AJ333" s="15"/>
      <c r="AK333" s="5"/>
    </row>
    <row r="334" spans="31:37" x14ac:dyDescent="0.25">
      <c r="AE334" s="5"/>
      <c r="AF334" s="5"/>
      <c r="AG334" s="15"/>
      <c r="AH334" s="15"/>
      <c r="AI334" s="15"/>
      <c r="AJ334" s="15"/>
      <c r="AK334" s="5"/>
    </row>
    <row r="335" spans="31:37" x14ac:dyDescent="0.25">
      <c r="AE335" s="5"/>
      <c r="AF335" s="5"/>
      <c r="AG335" s="15"/>
      <c r="AH335" s="15"/>
      <c r="AI335" s="15"/>
      <c r="AJ335" s="15"/>
      <c r="AK335" s="5"/>
    </row>
    <row r="336" spans="31:37" x14ac:dyDescent="0.25">
      <c r="AE336" s="5"/>
      <c r="AF336" s="5"/>
      <c r="AG336" s="15"/>
      <c r="AH336" s="15"/>
      <c r="AI336" s="15"/>
      <c r="AJ336" s="15"/>
      <c r="AK336" s="5"/>
    </row>
    <row r="337" spans="31:37" x14ac:dyDescent="0.25">
      <c r="AE337" s="5"/>
      <c r="AF337" s="5"/>
      <c r="AG337" s="15"/>
      <c r="AH337" s="15"/>
      <c r="AI337" s="15"/>
      <c r="AJ337" s="15"/>
      <c r="AK337" s="5"/>
    </row>
    <row r="338" spans="31:37" x14ac:dyDescent="0.25">
      <c r="AE338" s="5"/>
      <c r="AF338" s="5"/>
      <c r="AG338" s="15"/>
      <c r="AH338" s="15"/>
      <c r="AI338" s="15"/>
      <c r="AJ338" s="15"/>
      <c r="AK338" s="5"/>
    </row>
    <row r="339" spans="31:37" x14ac:dyDescent="0.25">
      <c r="AE339" s="5"/>
      <c r="AF339" s="5"/>
      <c r="AG339" s="15"/>
      <c r="AH339" s="15"/>
      <c r="AI339" s="15"/>
      <c r="AJ339" s="15"/>
      <c r="AK339" s="5"/>
    </row>
    <row r="340" spans="31:37" x14ac:dyDescent="0.25">
      <c r="AE340" s="5"/>
      <c r="AF340" s="5"/>
      <c r="AG340" s="15"/>
      <c r="AH340" s="15"/>
      <c r="AI340" s="15"/>
      <c r="AJ340" s="15"/>
      <c r="AK340" s="5"/>
    </row>
    <row r="341" spans="31:37" x14ac:dyDescent="0.25">
      <c r="AE341" s="5"/>
      <c r="AF341" s="5"/>
      <c r="AG341" s="15"/>
      <c r="AH341" s="15"/>
      <c r="AI341" s="15"/>
      <c r="AJ341" s="15"/>
      <c r="AK341" s="5"/>
    </row>
    <row r="342" spans="31:37" x14ac:dyDescent="0.25">
      <c r="AE342" s="5"/>
      <c r="AF342" s="5"/>
      <c r="AG342" s="15"/>
      <c r="AH342" s="15"/>
      <c r="AI342" s="15"/>
      <c r="AJ342" s="15"/>
      <c r="AK342" s="5"/>
    </row>
    <row r="343" spans="31:37" x14ac:dyDescent="0.25">
      <c r="AE343" s="5"/>
      <c r="AF343" s="5"/>
      <c r="AG343" s="15"/>
      <c r="AH343" s="15"/>
      <c r="AI343" s="15"/>
      <c r="AJ343" s="15"/>
      <c r="AK343" s="5"/>
    </row>
    <row r="344" spans="31:37" x14ac:dyDescent="0.25">
      <c r="AE344" s="5"/>
      <c r="AF344" s="5"/>
      <c r="AG344" s="15"/>
      <c r="AH344" s="15"/>
      <c r="AI344" s="15"/>
      <c r="AJ344" s="15"/>
      <c r="AK344" s="5"/>
    </row>
    <row r="345" spans="31:37" x14ac:dyDescent="0.25">
      <c r="AE345" s="5"/>
      <c r="AF345" s="5"/>
      <c r="AG345" s="15"/>
      <c r="AH345" s="15"/>
      <c r="AI345" s="15"/>
      <c r="AJ345" s="15"/>
      <c r="AK345" s="5"/>
    </row>
    <row r="346" spans="31:37" x14ac:dyDescent="0.25">
      <c r="AE346" s="5"/>
      <c r="AF346" s="5"/>
      <c r="AG346" s="15"/>
      <c r="AH346" s="15"/>
      <c r="AI346" s="15"/>
      <c r="AJ346" s="15"/>
      <c r="AK346" s="5"/>
    </row>
    <row r="347" spans="31:37" x14ac:dyDescent="0.25">
      <c r="AE347" s="5"/>
      <c r="AF347" s="5"/>
      <c r="AG347" s="15"/>
      <c r="AH347" s="15"/>
      <c r="AI347" s="15"/>
      <c r="AJ347" s="15"/>
      <c r="AK347" s="5"/>
    </row>
    <row r="348" spans="31:37" x14ac:dyDescent="0.25">
      <c r="AE348" s="5"/>
      <c r="AF348" s="5"/>
      <c r="AG348" s="15"/>
      <c r="AH348" s="15"/>
      <c r="AI348" s="15"/>
      <c r="AJ348" s="15"/>
      <c r="AK348" s="5"/>
    </row>
    <row r="349" spans="31:37" x14ac:dyDescent="0.25">
      <c r="AE349" s="5"/>
      <c r="AF349" s="5"/>
      <c r="AG349" s="15"/>
      <c r="AH349" s="15"/>
      <c r="AI349" s="15"/>
      <c r="AJ349" s="15"/>
      <c r="AK349" s="5"/>
    </row>
    <row r="350" spans="31:37" x14ac:dyDescent="0.25">
      <c r="AE350" s="5"/>
      <c r="AF350" s="5"/>
      <c r="AG350" s="15"/>
      <c r="AH350" s="15"/>
      <c r="AI350" s="15"/>
      <c r="AJ350" s="15"/>
      <c r="AK350" s="5"/>
    </row>
    <row r="351" spans="31:37" x14ac:dyDescent="0.25">
      <c r="AE351" s="5"/>
      <c r="AF351" s="5"/>
      <c r="AG351" s="15"/>
      <c r="AH351" s="15"/>
      <c r="AI351" s="15"/>
      <c r="AJ351" s="15"/>
      <c r="AK351" s="5"/>
    </row>
    <row r="352" spans="31:37" x14ac:dyDescent="0.25">
      <c r="AE352" s="5"/>
      <c r="AF352" s="5"/>
      <c r="AG352" s="15"/>
      <c r="AH352" s="15"/>
      <c r="AI352" s="15"/>
      <c r="AJ352" s="15"/>
      <c r="AK352" s="5"/>
    </row>
    <row r="353" spans="31:37" x14ac:dyDescent="0.25">
      <c r="AE353" s="5"/>
      <c r="AF353" s="5"/>
      <c r="AG353" s="15"/>
      <c r="AH353" s="15"/>
      <c r="AI353" s="15"/>
      <c r="AJ353" s="15"/>
      <c r="AK353" s="5"/>
    </row>
    <row r="354" spans="31:37" x14ac:dyDescent="0.25">
      <c r="AE354" s="5"/>
      <c r="AF354" s="5"/>
      <c r="AG354" s="15"/>
      <c r="AH354" s="15"/>
      <c r="AI354" s="15"/>
      <c r="AJ354" s="15"/>
      <c r="AK354" s="5"/>
    </row>
    <row r="355" spans="31:37" x14ac:dyDescent="0.25">
      <c r="AE355" s="5"/>
      <c r="AF355" s="5"/>
      <c r="AG355" s="15"/>
      <c r="AH355" s="15"/>
      <c r="AI355" s="15"/>
      <c r="AJ355" s="15"/>
      <c r="AK355" s="5"/>
    </row>
    <row r="356" spans="31:37" x14ac:dyDescent="0.25">
      <c r="AE356" s="5"/>
      <c r="AF356" s="5"/>
      <c r="AG356" s="15"/>
      <c r="AH356" s="15"/>
      <c r="AI356" s="15"/>
      <c r="AJ356" s="15"/>
      <c r="AK356" s="5"/>
    </row>
    <row r="357" spans="31:37" x14ac:dyDescent="0.25">
      <c r="AE357" s="5"/>
      <c r="AF357" s="5"/>
      <c r="AG357" s="15"/>
      <c r="AH357" s="15"/>
      <c r="AI357" s="15"/>
      <c r="AJ357" s="15"/>
      <c r="AK357" s="5"/>
    </row>
    <row r="358" spans="31:37" x14ac:dyDescent="0.25">
      <c r="AE358" s="5"/>
      <c r="AF358" s="5"/>
      <c r="AG358" s="15"/>
      <c r="AH358" s="15"/>
      <c r="AI358" s="15"/>
      <c r="AJ358" s="15"/>
      <c r="AK358" s="5"/>
    </row>
    <row r="359" spans="31:37" x14ac:dyDescent="0.25">
      <c r="AE359" s="5"/>
      <c r="AF359" s="5"/>
      <c r="AG359" s="15"/>
      <c r="AH359" s="15"/>
      <c r="AI359" s="15"/>
      <c r="AJ359" s="15"/>
      <c r="AK359" s="5"/>
    </row>
    <row r="360" spans="31:37" x14ac:dyDescent="0.25">
      <c r="AE360" s="5"/>
      <c r="AF360" s="5"/>
      <c r="AG360" s="15"/>
      <c r="AH360" s="15"/>
      <c r="AI360" s="15"/>
      <c r="AJ360" s="15"/>
      <c r="AK360" s="5"/>
    </row>
    <row r="361" spans="31:37" x14ac:dyDescent="0.25">
      <c r="AE361" s="5"/>
      <c r="AF361" s="5"/>
      <c r="AG361" s="15"/>
      <c r="AH361" s="15"/>
      <c r="AI361" s="15"/>
      <c r="AJ361" s="15"/>
      <c r="AK361" s="5"/>
    </row>
    <row r="362" spans="31:37" x14ac:dyDescent="0.25">
      <c r="AE362" s="5"/>
      <c r="AF362" s="5"/>
      <c r="AG362" s="15"/>
      <c r="AH362" s="15"/>
      <c r="AI362" s="15"/>
      <c r="AJ362" s="15"/>
      <c r="AK362" s="5"/>
    </row>
    <row r="363" spans="31:37" x14ac:dyDescent="0.25">
      <c r="AE363" s="5"/>
      <c r="AF363" s="5"/>
      <c r="AG363" s="15"/>
      <c r="AH363" s="15"/>
      <c r="AI363" s="15"/>
      <c r="AJ363" s="15"/>
      <c r="AK363" s="5"/>
    </row>
    <row r="364" spans="31:37" x14ac:dyDescent="0.25">
      <c r="AE364" s="5"/>
      <c r="AF364" s="5"/>
      <c r="AG364" s="15"/>
      <c r="AH364" s="15"/>
      <c r="AI364" s="15"/>
      <c r="AJ364" s="15"/>
      <c r="AK364" s="5"/>
    </row>
    <row r="365" spans="31:37" x14ac:dyDescent="0.25">
      <c r="AE365" s="5"/>
      <c r="AF365" s="5"/>
      <c r="AG365" s="15"/>
      <c r="AH365" s="15"/>
      <c r="AI365" s="15"/>
      <c r="AJ365" s="15"/>
      <c r="AK365" s="5"/>
    </row>
    <row r="366" spans="31:37" x14ac:dyDescent="0.25">
      <c r="AE366" s="5"/>
      <c r="AF366" s="5"/>
      <c r="AG366" s="15"/>
      <c r="AH366" s="15"/>
      <c r="AI366" s="15"/>
      <c r="AJ366" s="15"/>
      <c r="AK366" s="5"/>
    </row>
    <row r="367" spans="31:37" x14ac:dyDescent="0.25">
      <c r="AE367" s="5"/>
      <c r="AF367" s="5"/>
      <c r="AG367" s="15"/>
      <c r="AH367" s="15"/>
      <c r="AI367" s="15"/>
      <c r="AJ367" s="15"/>
      <c r="AK367" s="5"/>
    </row>
    <row r="368" spans="31:37" x14ac:dyDescent="0.25">
      <c r="AE368" s="5"/>
      <c r="AF368" s="5"/>
      <c r="AG368" s="15"/>
      <c r="AH368" s="15"/>
      <c r="AI368" s="15"/>
      <c r="AJ368" s="15"/>
      <c r="AK368" s="5"/>
    </row>
    <row r="369" spans="31:37" x14ac:dyDescent="0.25">
      <c r="AE369" s="5"/>
      <c r="AF369" s="5"/>
      <c r="AG369" s="15"/>
      <c r="AH369" s="15"/>
      <c r="AI369" s="15"/>
      <c r="AJ369" s="15"/>
      <c r="AK369" s="5"/>
    </row>
    <row r="370" spans="31:37" x14ac:dyDescent="0.25">
      <c r="AE370" s="5"/>
      <c r="AF370" s="5"/>
      <c r="AG370" s="15"/>
      <c r="AH370" s="15"/>
      <c r="AI370" s="15"/>
      <c r="AJ370" s="15"/>
      <c r="AK370" s="5"/>
    </row>
    <row r="371" spans="31:37" x14ac:dyDescent="0.25">
      <c r="AE371" s="5"/>
      <c r="AF371" s="5"/>
      <c r="AG371" s="15"/>
      <c r="AH371" s="15"/>
      <c r="AI371" s="15"/>
      <c r="AJ371" s="15"/>
      <c r="AK371" s="5"/>
    </row>
    <row r="372" spans="31:37" x14ac:dyDescent="0.25">
      <c r="AE372" s="5"/>
      <c r="AF372" s="5"/>
      <c r="AG372" s="15"/>
      <c r="AH372" s="15"/>
      <c r="AI372" s="15"/>
      <c r="AJ372" s="15"/>
      <c r="AK372" s="5"/>
    </row>
    <row r="373" spans="31:37" x14ac:dyDescent="0.25">
      <c r="AE373" s="5"/>
      <c r="AF373" s="5"/>
      <c r="AG373" s="15"/>
      <c r="AH373" s="15"/>
      <c r="AI373" s="15"/>
      <c r="AJ373" s="15"/>
      <c r="AK373" s="5"/>
    </row>
    <row r="374" spans="31:37" x14ac:dyDescent="0.25">
      <c r="AE374" s="5"/>
      <c r="AF374" s="5"/>
      <c r="AG374" s="15"/>
      <c r="AH374" s="15"/>
      <c r="AI374" s="15"/>
      <c r="AJ374" s="15"/>
      <c r="AK374" s="5"/>
    </row>
    <row r="375" spans="31:37" x14ac:dyDescent="0.25">
      <c r="AE375" s="5"/>
      <c r="AF375" s="5"/>
      <c r="AG375" s="15"/>
      <c r="AH375" s="15"/>
      <c r="AI375" s="15"/>
      <c r="AJ375" s="15"/>
      <c r="AK375" s="5"/>
    </row>
    <row r="376" spans="31:37" x14ac:dyDescent="0.25">
      <c r="AE376" s="5"/>
      <c r="AF376" s="5"/>
      <c r="AG376" s="15"/>
      <c r="AH376" s="15"/>
      <c r="AI376" s="15"/>
      <c r="AJ376" s="15"/>
      <c r="AK376" s="5"/>
    </row>
    <row r="377" spans="31:37" x14ac:dyDescent="0.25">
      <c r="AE377" s="5"/>
      <c r="AF377" s="5"/>
      <c r="AG377" s="15"/>
      <c r="AH377" s="15"/>
      <c r="AI377" s="15"/>
      <c r="AJ377" s="15"/>
      <c r="AK377" s="5"/>
    </row>
    <row r="378" spans="31:37" x14ac:dyDescent="0.25">
      <c r="AE378" s="5"/>
      <c r="AF378" s="5"/>
      <c r="AG378" s="15"/>
      <c r="AH378" s="15"/>
      <c r="AI378" s="15"/>
      <c r="AJ378" s="15"/>
      <c r="AK378" s="5"/>
    </row>
    <row r="379" spans="31:37" x14ac:dyDescent="0.25">
      <c r="AE379" s="5"/>
      <c r="AF379" s="5"/>
      <c r="AG379" s="15"/>
      <c r="AH379" s="15"/>
      <c r="AI379" s="15"/>
      <c r="AJ379" s="15"/>
      <c r="AK379" s="5"/>
    </row>
    <row r="380" spans="31:37" x14ac:dyDescent="0.25">
      <c r="AE380" s="5"/>
      <c r="AF380" s="5"/>
      <c r="AG380" s="15"/>
      <c r="AH380" s="15"/>
      <c r="AI380" s="15"/>
      <c r="AJ380" s="15"/>
      <c r="AK380" s="5"/>
    </row>
    <row r="381" spans="31:37" x14ac:dyDescent="0.25">
      <c r="AE381" s="5"/>
      <c r="AF381" s="5"/>
      <c r="AG381" s="15"/>
      <c r="AH381" s="15"/>
      <c r="AI381" s="15"/>
      <c r="AJ381" s="15"/>
      <c r="AK381" s="5"/>
    </row>
    <row r="382" spans="31:37" x14ac:dyDescent="0.25">
      <c r="AE382" s="5"/>
      <c r="AF382" s="5"/>
      <c r="AG382" s="15"/>
      <c r="AH382" s="15"/>
      <c r="AI382" s="15"/>
      <c r="AJ382" s="15"/>
      <c r="AK382" s="5"/>
    </row>
    <row r="383" spans="31:37" x14ac:dyDescent="0.25">
      <c r="AE383" s="5"/>
      <c r="AF383" s="5"/>
      <c r="AG383" s="15"/>
      <c r="AH383" s="15"/>
      <c r="AI383" s="15"/>
      <c r="AJ383" s="15"/>
      <c r="AK383" s="5"/>
    </row>
    <row r="384" spans="31:37" x14ac:dyDescent="0.25">
      <c r="AE384" s="5"/>
      <c r="AF384" s="5"/>
      <c r="AG384" s="15"/>
      <c r="AH384" s="15"/>
      <c r="AI384" s="15"/>
      <c r="AJ384" s="15"/>
      <c r="AK384" s="5"/>
    </row>
    <row r="385" spans="31:37" x14ac:dyDescent="0.25">
      <c r="AE385" s="5"/>
      <c r="AF385" s="5"/>
      <c r="AG385" s="15"/>
      <c r="AH385" s="15"/>
      <c r="AI385" s="15"/>
      <c r="AJ385" s="15"/>
      <c r="AK385" s="5"/>
    </row>
    <row r="386" spans="31:37" x14ac:dyDescent="0.25">
      <c r="AE386" s="5"/>
      <c r="AF386" s="5"/>
      <c r="AG386" s="15"/>
      <c r="AH386" s="15"/>
      <c r="AI386" s="15"/>
      <c r="AJ386" s="15"/>
      <c r="AK386" s="5"/>
    </row>
    <row r="387" spans="31:37" x14ac:dyDescent="0.25">
      <c r="AE387" s="5"/>
      <c r="AF387" s="5"/>
      <c r="AG387" s="15"/>
      <c r="AH387" s="15"/>
      <c r="AI387" s="15"/>
      <c r="AJ387" s="15"/>
      <c r="AK387" s="5"/>
    </row>
    <row r="388" spans="31:37" x14ac:dyDescent="0.25">
      <c r="AE388" s="5"/>
      <c r="AF388" s="5"/>
      <c r="AG388" s="15"/>
      <c r="AH388" s="15"/>
      <c r="AI388" s="15"/>
      <c r="AJ388" s="15"/>
      <c r="AK388" s="5"/>
    </row>
    <row r="389" spans="31:37" x14ac:dyDescent="0.25">
      <c r="AE389" s="5"/>
      <c r="AF389" s="5"/>
      <c r="AG389" s="15"/>
      <c r="AH389" s="15"/>
      <c r="AI389" s="15"/>
      <c r="AJ389" s="15"/>
      <c r="AK389" s="5"/>
    </row>
    <row r="390" spans="31:37" x14ac:dyDescent="0.25">
      <c r="AE390" s="5"/>
      <c r="AF390" s="5"/>
      <c r="AG390" s="15"/>
      <c r="AH390" s="15"/>
      <c r="AI390" s="15"/>
      <c r="AJ390" s="15"/>
      <c r="AK390" s="5"/>
    </row>
    <row r="391" spans="31:37" x14ac:dyDescent="0.25">
      <c r="AE391" s="5"/>
      <c r="AF391" s="5"/>
      <c r="AG391" s="15"/>
      <c r="AH391" s="15"/>
      <c r="AI391" s="15"/>
      <c r="AJ391" s="15"/>
      <c r="AK391" s="5"/>
    </row>
    <row r="392" spans="31:37" x14ac:dyDescent="0.25">
      <c r="AE392" s="5"/>
      <c r="AF392" s="5"/>
      <c r="AG392" s="15"/>
      <c r="AH392" s="15"/>
      <c r="AI392" s="15"/>
      <c r="AJ392" s="15"/>
      <c r="AK392" s="5"/>
    </row>
    <row r="393" spans="31:37" x14ac:dyDescent="0.25">
      <c r="AE393" s="5"/>
      <c r="AF393" s="5"/>
      <c r="AG393" s="15"/>
      <c r="AH393" s="15"/>
      <c r="AI393" s="15"/>
      <c r="AJ393" s="15"/>
      <c r="AK393" s="5"/>
    </row>
    <row r="394" spans="31:37" x14ac:dyDescent="0.25">
      <c r="AE394" s="5"/>
      <c r="AF394" s="5"/>
      <c r="AG394" s="15"/>
      <c r="AH394" s="15"/>
      <c r="AI394" s="15"/>
      <c r="AJ394" s="15"/>
      <c r="AK394" s="5"/>
    </row>
    <row r="395" spans="31:37" x14ac:dyDescent="0.25">
      <c r="AE395" s="5"/>
      <c r="AF395" s="5"/>
      <c r="AG395" s="15"/>
      <c r="AH395" s="15"/>
      <c r="AI395" s="15"/>
      <c r="AJ395" s="15"/>
      <c r="AK395" s="5"/>
    </row>
    <row r="396" spans="31:37" x14ac:dyDescent="0.25">
      <c r="AE396" s="5"/>
      <c r="AF396" s="5"/>
      <c r="AG396" s="15"/>
      <c r="AH396" s="15"/>
      <c r="AI396" s="15"/>
      <c r="AJ396" s="15"/>
      <c r="AK396" s="5"/>
    </row>
    <row r="397" spans="31:37" x14ac:dyDescent="0.25">
      <c r="AE397" s="5"/>
      <c r="AF397" s="5"/>
      <c r="AG397" s="15"/>
      <c r="AH397" s="15"/>
      <c r="AI397" s="15"/>
      <c r="AJ397" s="15"/>
      <c r="AK397" s="5"/>
    </row>
    <row r="398" spans="31:37" x14ac:dyDescent="0.25">
      <c r="AE398" s="5"/>
      <c r="AF398" s="5"/>
      <c r="AG398" s="15"/>
      <c r="AH398" s="15"/>
      <c r="AI398" s="15"/>
      <c r="AJ398" s="15"/>
      <c r="AK398" s="5"/>
    </row>
    <row r="399" spans="31:37" x14ac:dyDescent="0.25">
      <c r="AE399" s="5"/>
      <c r="AF399" s="5"/>
      <c r="AG399" s="15"/>
      <c r="AH399" s="15"/>
      <c r="AI399" s="15"/>
      <c r="AJ399" s="15"/>
      <c r="AK399" s="5"/>
    </row>
    <row r="400" spans="31:37" x14ac:dyDescent="0.25">
      <c r="AE400" s="5"/>
      <c r="AF400" s="5"/>
      <c r="AG400" s="15"/>
      <c r="AH400" s="15"/>
      <c r="AI400" s="15"/>
      <c r="AJ400" s="15"/>
      <c r="AK400" s="5"/>
    </row>
    <row r="401" spans="31:37" x14ac:dyDescent="0.25">
      <c r="AE401" s="5"/>
      <c r="AF401" s="5"/>
      <c r="AG401" s="15"/>
      <c r="AH401" s="15"/>
      <c r="AI401" s="15"/>
      <c r="AJ401" s="15"/>
      <c r="AK401" s="5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S689"/>
  <sheetViews>
    <sheetView zoomScale="85" zoomScaleNormal="85" workbookViewId="0">
      <selection activeCell="L3" sqref="L3:L634"/>
    </sheetView>
  </sheetViews>
  <sheetFormatPr baseColWidth="10" defaultColWidth="9.140625" defaultRowHeight="15" x14ac:dyDescent="0.25"/>
  <cols>
    <col min="1" max="1" width="47.28515625" style="13" customWidth="1"/>
    <col min="2" max="4" width="9.42578125" bestFit="1" customWidth="1"/>
    <col min="5" max="5" width="5.42578125" bestFit="1" customWidth="1"/>
    <col min="6" max="6" width="5.140625" style="1" bestFit="1" customWidth="1"/>
    <col min="7" max="7" width="7.42578125" style="1" bestFit="1" customWidth="1"/>
    <col min="8" max="8" width="9.42578125" style="1" bestFit="1" customWidth="1"/>
    <col min="9" max="9" width="9.42578125" style="1" customWidth="1"/>
    <col min="10" max="10" width="4.7109375" style="6" customWidth="1"/>
    <col min="11" max="11" width="6" style="3" customWidth="1"/>
    <col min="12" max="13" width="4.7109375" style="3" customWidth="1"/>
    <col min="14" max="14" width="53" bestFit="1" customWidth="1"/>
    <col min="15" max="15" width="9.42578125" bestFit="1" customWidth="1"/>
    <col min="19" max="19" width="53.140625" bestFit="1" customWidth="1"/>
    <col min="20" max="20" width="3.42578125" style="14" customWidth="1"/>
    <col min="27" max="28" width="3.140625" style="14" bestFit="1" customWidth="1"/>
    <col min="29" max="29" width="5.140625" style="14" bestFit="1" customWidth="1"/>
    <col min="30" max="30" width="5.140625" style="14" customWidth="1"/>
    <col min="31" max="31" width="9.7109375" bestFit="1" customWidth="1"/>
    <col min="32" max="32" width="24.7109375" customWidth="1"/>
    <col min="33" max="36" width="9.42578125" style="3" customWidth="1"/>
    <col min="37" max="37" width="52.42578125" style="12" bestFit="1" customWidth="1"/>
    <col min="38" max="38" width="9.140625" style="14"/>
    <col min="39" max="40" width="4.28515625" style="14" customWidth="1"/>
    <col min="41" max="42" width="4.28515625" customWidth="1"/>
    <col min="43" max="43" width="5.7109375" style="14" bestFit="1" customWidth="1"/>
    <col min="44" max="44" width="7.5703125" style="14" bestFit="1" customWidth="1"/>
    <col min="45" max="45" width="4.28515625" style="14" customWidth="1"/>
  </cols>
  <sheetData>
    <row r="1" spans="1:45" x14ac:dyDescent="0.25">
      <c r="A1" s="13" t="s">
        <v>688</v>
      </c>
      <c r="B1" s="11"/>
      <c r="C1" s="11"/>
      <c r="D1" s="11"/>
      <c r="E1" s="8" t="s">
        <v>261</v>
      </c>
      <c r="F1" s="9" t="s">
        <v>262</v>
      </c>
      <c r="G1" s="9" t="s">
        <v>263</v>
      </c>
      <c r="H1" s="9" t="s">
        <v>264</v>
      </c>
      <c r="I1" s="10" t="s">
        <v>636</v>
      </c>
      <c r="J1" s="6" t="s">
        <v>637</v>
      </c>
      <c r="K1" s="3" t="s">
        <v>640</v>
      </c>
      <c r="L1" s="3" t="s">
        <v>638</v>
      </c>
      <c r="M1" s="3" t="s">
        <v>639</v>
      </c>
      <c r="O1" s="14"/>
      <c r="P1" s="14"/>
      <c r="Q1" s="14"/>
      <c r="R1" s="14"/>
      <c r="AD1" s="3"/>
      <c r="AE1" s="5"/>
      <c r="AF1" s="5"/>
      <c r="AG1" s="15"/>
      <c r="AH1" s="15"/>
      <c r="AI1" s="15"/>
      <c r="AJ1" t="s">
        <v>691</v>
      </c>
      <c r="AK1">
        <f>MAX(AP:AP)</f>
        <v>139</v>
      </c>
      <c r="AL1" s="14" t="s">
        <v>697</v>
      </c>
      <c r="AM1" s="14" t="s">
        <v>655</v>
      </c>
      <c r="AN1" s="14" t="s">
        <v>682</v>
      </c>
      <c r="AO1" s="14" t="s">
        <v>692</v>
      </c>
      <c r="AP1" s="14" t="s">
        <v>681</v>
      </c>
      <c r="AQ1" s="14" t="s">
        <v>674</v>
      </c>
      <c r="AR1" s="14" t="s">
        <v>675</v>
      </c>
      <c r="AS1" s="14" t="s">
        <v>676</v>
      </c>
    </row>
    <row r="2" spans="1:45" x14ac:dyDescent="0.25">
      <c r="B2" s="7" t="s">
        <v>260</v>
      </c>
      <c r="C2" s="7" t="s">
        <v>259</v>
      </c>
      <c r="D2" s="7"/>
      <c r="J2" s="3"/>
      <c r="O2" s="14"/>
      <c r="P2" s="14"/>
      <c r="Q2" s="14"/>
      <c r="R2" s="14"/>
      <c r="AA2" s="14">
        <v>0</v>
      </c>
      <c r="AD2" s="3">
        <v>1</v>
      </c>
      <c r="AE2" s="5"/>
      <c r="AF2" s="5"/>
      <c r="AG2" s="15"/>
      <c r="AH2" s="15"/>
      <c r="AI2" s="15"/>
      <c r="AJ2" s="15"/>
      <c r="AK2" s="29"/>
      <c r="AO2" s="14"/>
      <c r="AP2" s="14"/>
    </row>
    <row r="3" spans="1:45" x14ac:dyDescent="0.25">
      <c r="A3" s="13" t="s">
        <v>279</v>
      </c>
      <c r="B3" t="e">
        <f t="shared" ref="B3" si="0">FIND($B$2,A3)</f>
        <v>#VALUE!</v>
      </c>
      <c r="C3" t="e">
        <f t="shared" ref="C3" si="1">FIND($C$2,A3)</f>
        <v>#VALUE!</v>
      </c>
      <c r="D3" t="e">
        <f>IFERROR(B3,C3)</f>
        <v>#VALUE!</v>
      </c>
      <c r="E3">
        <f>LEN(A3)</f>
        <v>9</v>
      </c>
      <c r="F3" s="1" t="str">
        <f>IFERROR(VALUE(LEFT($A3,$D3-1)),"")</f>
        <v/>
      </c>
      <c r="G3" s="1" t="str">
        <f>IFERROR(VALUE(RIGHT($A3,$E3-$D3)),"")</f>
        <v/>
      </c>
      <c r="H3" s="1" t="str">
        <f t="shared" ref="H3" si="2">TEXT(F3,"00")&amp;":"&amp;TEXT(G3,"00")</f>
        <v>:</v>
      </c>
      <c r="I3">
        <f>IFERROR(FIND("Ruta",A3),0)</f>
        <v>1</v>
      </c>
      <c r="J3" s="3">
        <f>I3+J2</f>
        <v>1</v>
      </c>
      <c r="K3" s="3">
        <f t="shared" ref="K3:K66" si="3">IF(AND(ISNUMBER(G4),ISNUMBER(G5),ISNUMBER(G6)),1,IF(T3,1,0))</f>
        <v>0</v>
      </c>
      <c r="L3" s="3">
        <f>IF(I3=1,0,L2+K3+T3)</f>
        <v>0</v>
      </c>
      <c r="M3" s="3">
        <f t="shared" ref="M3:M66" si="4">J3*100+L3</f>
        <v>100</v>
      </c>
      <c r="N3" t="str">
        <f>IF(T3,"",IF($K3,A3,IF(I3=1,A3,"")))</f>
        <v>Ruta 4/20</v>
      </c>
      <c r="O3" s="14" t="str">
        <f t="shared" ref="O3:O9" si="5">IF($K3,H4,"")</f>
        <v/>
      </c>
      <c r="P3" s="14" t="str">
        <f t="shared" ref="P3:P9" si="6">IF($K3,H5,"")</f>
        <v/>
      </c>
      <c r="Q3" s="14"/>
      <c r="R3" s="14"/>
      <c r="S3" t="str">
        <f t="shared" ref="S3" si="7">IF(AND($K3,NOT(T3)),A6,IF(T3,A3,""))</f>
        <v/>
      </c>
      <c r="T3" s="14">
        <f t="shared" ref="T3:T9" si="8">IF(AND(NOT(ISNUMBER(D2)),NOT(ISNUMBER(D3)),NOT(ISNUMBER(D4)),NOT(ISNUMBER(D5))),1,0)</f>
        <v>0</v>
      </c>
      <c r="AA3" s="14">
        <f>IF(AD2&lt;&gt;1,AA2,AA2+1)</f>
        <v>1</v>
      </c>
      <c r="AB3" s="14">
        <f t="shared" ref="AB3" si="9">IF(AA3&lt;&gt;AA2,0,AB2+1)</f>
        <v>0</v>
      </c>
      <c r="AC3" s="14">
        <f>AA3*100+AB3</f>
        <v>100</v>
      </c>
      <c r="AD3" s="28">
        <f t="shared" ref="AD3:AD66" si="10">IFERROR(IF(MATCH($AC3+1,$M:$M,0),0,1),1)</f>
        <v>0</v>
      </c>
      <c r="AE3" s="5" t="str">
        <f t="shared" ref="AE3" si="11">INDEX(N:N,MATCH($AA3,$J:$J,0))</f>
        <v>Ruta 4/20</v>
      </c>
      <c r="AF3" s="5" t="str">
        <f t="shared" ref="AF3" si="12">IFERROR(INDEX(N:N,MATCH($AC3,$M:$M,0)),"")</f>
        <v>Ruta 4/20</v>
      </c>
      <c r="AG3" s="15" t="str">
        <f t="shared" ref="AG3:AG34" si="13">IFERROR(INDEX(O:O,MATCH($AC3,$M:$M,0)),"")</f>
        <v/>
      </c>
      <c r="AH3" s="15" t="str">
        <f t="shared" ref="AH3:AH34" si="14">IFERROR(INDEX(P:P,MATCH($AC3,$M:$M,0)),"")</f>
        <v/>
      </c>
      <c r="AI3" s="15">
        <f t="shared" ref="AI3:AI34" si="15">IFERROR(INDEX(Q:Q,MATCH($AC3,$M:$M,0)),"")</f>
        <v>0</v>
      </c>
      <c r="AJ3" s="15"/>
      <c r="AK3" s="29" t="str">
        <f t="shared" ref="AK3:AK34" si="16">IFERROR(INDEX(S:S,MATCH($AC3,$M:$M,0)),"")</f>
        <v/>
      </c>
      <c r="AL3" s="14">
        <f t="shared" ref="AL3:AL34" si="17">IF(AE3=AF3,1,0)</f>
        <v>1</v>
      </c>
      <c r="AM3" s="14" t="str">
        <f t="shared" ref="AM3:AM34" si="18">MID($AE3,$AR3+1,$AQ3-$AS3-1)</f>
        <v>4</v>
      </c>
      <c r="AN3" s="14" t="str">
        <f t="shared" ref="AN3:AN34" si="19">MID($AE3,$AS3+1,$AQ3-$AS3)</f>
        <v>20</v>
      </c>
      <c r="AO3" s="14">
        <f t="shared" ref="AO3:AO4" si="20">IF(AL3,0,AO2+1)</f>
        <v>0</v>
      </c>
      <c r="AP3" s="14">
        <v>0</v>
      </c>
      <c r="AQ3" s="16">
        <f t="shared" ref="AQ3:AQ34" si="21">LEN(AE3)</f>
        <v>9</v>
      </c>
      <c r="AR3" s="16">
        <f t="shared" ref="AR3:AR34" si="22">FIND(" ",AE3)</f>
        <v>5</v>
      </c>
      <c r="AS3" s="14">
        <f t="shared" ref="AS3:AS34" si="23">FIND("/",AE3)</f>
        <v>7</v>
      </c>
    </row>
    <row r="4" spans="1:45" x14ac:dyDescent="0.25">
      <c r="A4" s="13" t="s">
        <v>17</v>
      </c>
      <c r="B4" t="e">
        <f t="shared" ref="B4:B67" si="24">FIND($B$2,A4)</f>
        <v>#VALUE!</v>
      </c>
      <c r="C4" t="e">
        <f t="shared" ref="C4:C67" si="25">FIND($C$2,A4)</f>
        <v>#VALUE!</v>
      </c>
      <c r="D4" t="e">
        <f t="shared" ref="D4:D67" si="26">IFERROR(B4,C4)</f>
        <v>#VALUE!</v>
      </c>
      <c r="E4">
        <f t="shared" ref="E4:E67" si="27">LEN(A4)</f>
        <v>46</v>
      </c>
      <c r="F4" s="1" t="str">
        <f t="shared" ref="F4:F67" si="28">IFERROR(VALUE(LEFT($A4,$D4-1)),"")</f>
        <v/>
      </c>
      <c r="G4" s="1" t="str">
        <f t="shared" ref="G4:G67" si="29">IFERROR(VALUE(RIGHT($A4,$E4-$D4)),"")</f>
        <v/>
      </c>
      <c r="H4" s="1" t="str">
        <f t="shared" ref="H4:H67" si="30">TEXT(F4,"00")&amp;":"&amp;TEXT(G4,"00")</f>
        <v>:</v>
      </c>
      <c r="I4">
        <f t="shared" ref="I4:I5" si="31">IFERROR(FIND("Ruta",A4),0)</f>
        <v>0</v>
      </c>
      <c r="J4" s="3">
        <f t="shared" ref="J4:J5" si="32">I4+J3</f>
        <v>1</v>
      </c>
      <c r="K4" s="3">
        <f t="shared" si="3"/>
        <v>1</v>
      </c>
      <c r="L4" s="3">
        <f t="shared" ref="L4:L67" si="33">IF(I4=1,0,L3+K4+T4)</f>
        <v>1</v>
      </c>
      <c r="M4" s="3">
        <f t="shared" si="4"/>
        <v>101</v>
      </c>
      <c r="N4" t="str">
        <f>IF(T4,"",IF($K4,A4,IF(I4=1,A4,"")))</f>
        <v>Sixto Celorrio (frente Valle Zuriza - Pd. Bus)</v>
      </c>
      <c r="O4" s="14" t="str">
        <f t="shared" si="5"/>
        <v>05:03</v>
      </c>
      <c r="P4" s="14" t="str">
        <f t="shared" si="6"/>
        <v>12:58</v>
      </c>
      <c r="Q4" t="str">
        <f t="shared" ref="Q4:Q67" si="34">IF($K4,H7,"")</f>
        <v>20:58</v>
      </c>
      <c r="R4" s="14"/>
      <c r="S4" t="str">
        <f>IF(AND($K4,NOT(T4)),A8,IF(T4,A4,""))</f>
        <v>Opel Planta en Figueruelas</v>
      </c>
      <c r="T4" s="14">
        <f t="shared" si="8"/>
        <v>0</v>
      </c>
      <c r="AA4" s="14">
        <f t="shared" ref="AA4:AA67" si="35">IF(AD3&lt;&gt;1,AA3,AA3+1)</f>
        <v>1</v>
      </c>
      <c r="AB4" s="14">
        <f t="shared" ref="AB4:AB67" si="36">IF(AA4&lt;&gt;AA3,0,AB3+1)</f>
        <v>1</v>
      </c>
      <c r="AC4" s="14">
        <f t="shared" ref="AC4:AC67" si="37">AA4*100+AB4</f>
        <v>101</v>
      </c>
      <c r="AD4" s="28">
        <f t="shared" si="10"/>
        <v>0</v>
      </c>
      <c r="AE4" s="5" t="str">
        <f t="shared" ref="AE4:AE67" si="38">INDEX(N:N,MATCH($AA4,$J:$J,0))</f>
        <v>Ruta 4/20</v>
      </c>
      <c r="AF4" s="5" t="str">
        <f t="shared" ref="AF4:AF67" si="39">IFERROR(INDEX(N:N,MATCH($AC4,$M:$M,0)),"")</f>
        <v>Sixto Celorrio (frente Valle Zuriza - Pd. Bus)</v>
      </c>
      <c r="AG4" s="15" t="str">
        <f t="shared" si="13"/>
        <v>05:03</v>
      </c>
      <c r="AH4" s="15" t="str">
        <f t="shared" si="14"/>
        <v>12:58</v>
      </c>
      <c r="AI4" s="15" t="str">
        <f t="shared" si="15"/>
        <v>20:58</v>
      </c>
      <c r="AJ4" s="15"/>
      <c r="AK4" s="29" t="str">
        <f t="shared" si="16"/>
        <v>Opel Planta en Figueruelas</v>
      </c>
      <c r="AL4" s="14">
        <f t="shared" si="17"/>
        <v>0</v>
      </c>
      <c r="AM4" s="14" t="str">
        <f t="shared" si="18"/>
        <v>4</v>
      </c>
      <c r="AN4" s="14" t="str">
        <f t="shared" si="19"/>
        <v>20</v>
      </c>
      <c r="AO4" s="14">
        <f t="shared" si="20"/>
        <v>1</v>
      </c>
      <c r="AP4" s="14">
        <f>AP3+1</f>
        <v>1</v>
      </c>
      <c r="AQ4" s="16">
        <f t="shared" si="21"/>
        <v>9</v>
      </c>
      <c r="AR4" s="16">
        <f t="shared" si="22"/>
        <v>5</v>
      </c>
      <c r="AS4" s="14">
        <f t="shared" si="23"/>
        <v>7</v>
      </c>
    </row>
    <row r="5" spans="1:45" x14ac:dyDescent="0.25">
      <c r="A5" s="13" t="s">
        <v>18</v>
      </c>
      <c r="B5">
        <f t="shared" si="24"/>
        <v>2</v>
      </c>
      <c r="C5" t="e">
        <f t="shared" si="25"/>
        <v>#VALUE!</v>
      </c>
      <c r="D5">
        <f t="shared" si="26"/>
        <v>2</v>
      </c>
      <c r="E5">
        <f t="shared" si="27"/>
        <v>4</v>
      </c>
      <c r="F5" s="1">
        <f t="shared" si="28"/>
        <v>5</v>
      </c>
      <c r="G5" s="1">
        <f t="shared" si="29"/>
        <v>3</v>
      </c>
      <c r="H5" s="1" t="str">
        <f t="shared" si="30"/>
        <v>05:03</v>
      </c>
      <c r="I5">
        <f t="shared" si="31"/>
        <v>0</v>
      </c>
      <c r="J5" s="3">
        <f t="shared" si="32"/>
        <v>1</v>
      </c>
      <c r="K5" s="3">
        <f>IF(AND(ISNUMBER(G6),ISNUMBER(G7),ISNUMBER(G8)),1,IF(T5,1,0))</f>
        <v>0</v>
      </c>
      <c r="L5" s="3">
        <f t="shared" si="33"/>
        <v>1</v>
      </c>
      <c r="M5" s="3">
        <f t="shared" si="4"/>
        <v>101</v>
      </c>
      <c r="N5" t="str">
        <f t="shared" ref="N5:N6" si="40">IF(T5,"",IF($K5,A5,IF(I5=1,A5,"")))</f>
        <v/>
      </c>
      <c r="O5" s="14" t="str">
        <f t="shared" si="5"/>
        <v/>
      </c>
      <c r="P5" s="14" t="str">
        <f t="shared" si="6"/>
        <v/>
      </c>
      <c r="Q5" t="str">
        <f t="shared" si="34"/>
        <v/>
      </c>
      <c r="R5" s="14"/>
      <c r="S5" t="str">
        <f t="shared" ref="S5:S68" si="41">IF(AND($K5,NOT(T5)),A9,IF(T5,A5,""))</f>
        <v/>
      </c>
      <c r="T5" s="14">
        <f t="shared" si="8"/>
        <v>0</v>
      </c>
      <c r="AA5" s="14">
        <f t="shared" si="35"/>
        <v>1</v>
      </c>
      <c r="AB5" s="14">
        <f t="shared" si="36"/>
        <v>2</v>
      </c>
      <c r="AC5" s="14">
        <f t="shared" si="37"/>
        <v>102</v>
      </c>
      <c r="AD5" s="28">
        <f t="shared" si="10"/>
        <v>0</v>
      </c>
      <c r="AE5" s="5" t="str">
        <f t="shared" si="38"/>
        <v>Ruta 4/20</v>
      </c>
      <c r="AF5" s="5" t="str">
        <f t="shared" si="39"/>
        <v>San Juan de la Peña, nº 36 (Pd. Bus)</v>
      </c>
      <c r="AG5" s="15" t="str">
        <f t="shared" si="13"/>
        <v>05:04</v>
      </c>
      <c r="AH5" s="15" t="str">
        <f t="shared" si="14"/>
        <v>12:59</v>
      </c>
      <c r="AI5" s="15" t="str">
        <f t="shared" si="15"/>
        <v>20:59</v>
      </c>
      <c r="AJ5" s="15"/>
      <c r="AK5" s="29" t="str">
        <f t="shared" si="16"/>
        <v>Majas de Goya, 15 (Pd. Bus - CAI)</v>
      </c>
      <c r="AL5" s="14">
        <f t="shared" si="17"/>
        <v>0</v>
      </c>
      <c r="AM5" s="14" t="str">
        <f t="shared" si="18"/>
        <v>4</v>
      </c>
      <c r="AN5" s="14" t="str">
        <f t="shared" si="19"/>
        <v>20</v>
      </c>
      <c r="AO5" s="14">
        <f t="shared" ref="AO5:AO68" si="42">IF(AL5,0,AO4+1)</f>
        <v>2</v>
      </c>
      <c r="AP5" s="14">
        <f t="shared" ref="AP5:AP68" si="43">AP4+1</f>
        <v>2</v>
      </c>
      <c r="AQ5" s="16">
        <f t="shared" si="21"/>
        <v>9</v>
      </c>
      <c r="AR5" s="16">
        <f t="shared" si="22"/>
        <v>5</v>
      </c>
      <c r="AS5" s="14">
        <f t="shared" si="23"/>
        <v>7</v>
      </c>
    </row>
    <row r="6" spans="1:45" x14ac:dyDescent="0.25">
      <c r="A6" s="13" t="s">
        <v>19</v>
      </c>
      <c r="B6">
        <f t="shared" si="24"/>
        <v>3</v>
      </c>
      <c r="C6" t="e">
        <f t="shared" si="25"/>
        <v>#VALUE!</v>
      </c>
      <c r="D6">
        <f t="shared" si="26"/>
        <v>3</v>
      </c>
      <c r="E6">
        <f t="shared" si="27"/>
        <v>5</v>
      </c>
      <c r="F6" s="1">
        <f t="shared" si="28"/>
        <v>12</v>
      </c>
      <c r="G6" s="1">
        <f t="shared" si="29"/>
        <v>58</v>
      </c>
      <c r="H6" s="1" t="str">
        <f t="shared" si="30"/>
        <v>12:58</v>
      </c>
      <c r="I6">
        <f t="shared" ref="I6:I69" si="44">IFERROR(FIND("Ruta",A6),0)</f>
        <v>0</v>
      </c>
      <c r="J6" s="3">
        <f t="shared" ref="J6:J69" si="45">I6+J5</f>
        <v>1</v>
      </c>
      <c r="K6" s="3">
        <f t="shared" si="3"/>
        <v>0</v>
      </c>
      <c r="L6" s="3">
        <f t="shared" si="33"/>
        <v>1</v>
      </c>
      <c r="M6" s="3">
        <f t="shared" si="4"/>
        <v>101</v>
      </c>
      <c r="N6" t="str">
        <f t="shared" si="40"/>
        <v/>
      </c>
      <c r="O6" s="14" t="str">
        <f t="shared" si="5"/>
        <v/>
      </c>
      <c r="P6" s="14" t="str">
        <f t="shared" si="6"/>
        <v/>
      </c>
      <c r="Q6" t="str">
        <f t="shared" si="34"/>
        <v/>
      </c>
      <c r="R6" s="14"/>
      <c r="S6" t="str">
        <f t="shared" si="41"/>
        <v/>
      </c>
      <c r="T6" s="14">
        <f t="shared" si="8"/>
        <v>0</v>
      </c>
      <c r="AA6" s="14">
        <f t="shared" si="35"/>
        <v>1</v>
      </c>
      <c r="AB6" s="14">
        <f t="shared" si="36"/>
        <v>3</v>
      </c>
      <c r="AC6" s="14">
        <f t="shared" si="37"/>
        <v>103</v>
      </c>
      <c r="AD6" s="28">
        <f t="shared" si="10"/>
        <v>0</v>
      </c>
      <c r="AE6" s="5" t="str">
        <f t="shared" si="38"/>
        <v>Ruta 4/20</v>
      </c>
      <c r="AF6" s="5" t="str">
        <f t="shared" si="39"/>
        <v>San Juan de la Peña (esq. José Luis Lacruz)</v>
      </c>
      <c r="AG6" s="15" t="str">
        <f t="shared" si="13"/>
        <v>05:05</v>
      </c>
      <c r="AH6" s="15" t="str">
        <f t="shared" si="14"/>
        <v>13:00</v>
      </c>
      <c r="AI6" s="15" t="str">
        <f t="shared" si="15"/>
        <v>21:00</v>
      </c>
      <c r="AJ6" s="15"/>
      <c r="AK6" s="29" t="str">
        <f t="shared" si="16"/>
        <v>Avd. Academia Gral. Militar (frente nº 56)</v>
      </c>
      <c r="AL6" s="14">
        <f t="shared" si="17"/>
        <v>0</v>
      </c>
      <c r="AM6" s="14" t="str">
        <f t="shared" si="18"/>
        <v>4</v>
      </c>
      <c r="AN6" s="14" t="str">
        <f t="shared" si="19"/>
        <v>20</v>
      </c>
      <c r="AO6" s="14">
        <f t="shared" si="42"/>
        <v>3</v>
      </c>
      <c r="AP6" s="14">
        <f t="shared" si="43"/>
        <v>3</v>
      </c>
      <c r="AQ6" s="16">
        <f t="shared" si="21"/>
        <v>9</v>
      </c>
      <c r="AR6" s="16">
        <f t="shared" si="22"/>
        <v>5</v>
      </c>
      <c r="AS6" s="14">
        <f t="shared" si="23"/>
        <v>7</v>
      </c>
    </row>
    <row r="7" spans="1:45" x14ac:dyDescent="0.25">
      <c r="A7" s="13" t="s">
        <v>20</v>
      </c>
      <c r="B7">
        <f t="shared" si="24"/>
        <v>3</v>
      </c>
      <c r="C7" t="e">
        <f t="shared" si="25"/>
        <v>#VALUE!</v>
      </c>
      <c r="D7">
        <f t="shared" si="26"/>
        <v>3</v>
      </c>
      <c r="E7">
        <f t="shared" si="27"/>
        <v>5</v>
      </c>
      <c r="F7" s="1">
        <f t="shared" si="28"/>
        <v>20</v>
      </c>
      <c r="G7" s="1">
        <f t="shared" si="29"/>
        <v>58</v>
      </c>
      <c r="H7" s="1" t="str">
        <f t="shared" si="30"/>
        <v>20:58</v>
      </c>
      <c r="I7">
        <f t="shared" si="44"/>
        <v>0</v>
      </c>
      <c r="J7" s="3">
        <f t="shared" si="45"/>
        <v>1</v>
      </c>
      <c r="K7" s="3">
        <f t="shared" si="3"/>
        <v>0</v>
      </c>
      <c r="L7" s="3">
        <f t="shared" si="33"/>
        <v>1</v>
      </c>
      <c r="M7" s="3">
        <f t="shared" si="4"/>
        <v>101</v>
      </c>
      <c r="N7" t="str">
        <f t="shared" ref="N7:N11" si="46">IF(T7,"",IF($K7,A7,IF(I7=1,A7,"")))</f>
        <v/>
      </c>
      <c r="O7" s="14" t="str">
        <f t="shared" si="5"/>
        <v/>
      </c>
      <c r="P7" s="14" t="str">
        <f t="shared" si="6"/>
        <v/>
      </c>
      <c r="Q7" t="str">
        <f t="shared" si="34"/>
        <v/>
      </c>
      <c r="R7" s="14"/>
      <c r="S7" t="str">
        <f t="shared" si="41"/>
        <v/>
      </c>
      <c r="T7" s="14">
        <f t="shared" si="8"/>
        <v>0</v>
      </c>
      <c r="AA7" s="14">
        <f t="shared" si="35"/>
        <v>1</v>
      </c>
      <c r="AB7" s="14">
        <f t="shared" si="36"/>
        <v>4</v>
      </c>
      <c r="AC7" s="14">
        <f t="shared" si="37"/>
        <v>104</v>
      </c>
      <c r="AD7" s="28">
        <f t="shared" si="10"/>
        <v>0</v>
      </c>
      <c r="AE7" s="5" t="str">
        <f t="shared" si="38"/>
        <v>Ruta 4/20</v>
      </c>
      <c r="AF7" s="5" t="str">
        <f t="shared" si="39"/>
        <v>San Juan de la Peña, nº 182 ( Pd. Bus)</v>
      </c>
      <c r="AG7" s="15" t="str">
        <f t="shared" si="13"/>
        <v>05:06</v>
      </c>
      <c r="AH7" s="15" t="str">
        <f t="shared" si="14"/>
        <v>13:01</v>
      </c>
      <c r="AI7" s="15" t="str">
        <f t="shared" si="15"/>
        <v>21:01</v>
      </c>
      <c r="AJ7" s="15"/>
      <c r="AK7" s="29" t="str">
        <f t="shared" si="16"/>
        <v>San Juan de la Peña, (frente nº 192 - Pd. Bus)</v>
      </c>
      <c r="AL7" s="14">
        <f t="shared" si="17"/>
        <v>0</v>
      </c>
      <c r="AM7" s="14" t="str">
        <f t="shared" si="18"/>
        <v>4</v>
      </c>
      <c r="AN7" s="14" t="str">
        <f t="shared" si="19"/>
        <v>20</v>
      </c>
      <c r="AO7" s="14">
        <f t="shared" si="42"/>
        <v>4</v>
      </c>
      <c r="AP7" s="14">
        <f t="shared" si="43"/>
        <v>4</v>
      </c>
      <c r="AQ7" s="16">
        <f t="shared" si="21"/>
        <v>9</v>
      </c>
      <c r="AR7" s="16">
        <f t="shared" si="22"/>
        <v>5</v>
      </c>
      <c r="AS7" s="14">
        <f t="shared" si="23"/>
        <v>7</v>
      </c>
    </row>
    <row r="8" spans="1:45" x14ac:dyDescent="0.25">
      <c r="A8" s="13" t="s">
        <v>21</v>
      </c>
      <c r="B8" t="e">
        <f t="shared" si="24"/>
        <v>#VALUE!</v>
      </c>
      <c r="C8" t="e">
        <f t="shared" si="25"/>
        <v>#VALUE!</v>
      </c>
      <c r="D8" t="e">
        <f t="shared" si="26"/>
        <v>#VALUE!</v>
      </c>
      <c r="E8">
        <f t="shared" si="27"/>
        <v>26</v>
      </c>
      <c r="F8" s="1" t="str">
        <f t="shared" si="28"/>
        <v/>
      </c>
      <c r="G8" s="1" t="str">
        <f t="shared" si="29"/>
        <v/>
      </c>
      <c r="H8" s="1" t="str">
        <f t="shared" si="30"/>
        <v>:</v>
      </c>
      <c r="I8">
        <f t="shared" si="44"/>
        <v>0</v>
      </c>
      <c r="J8" s="3">
        <f t="shared" si="45"/>
        <v>1</v>
      </c>
      <c r="K8" s="3">
        <f t="shared" si="3"/>
        <v>0</v>
      </c>
      <c r="L8" s="3">
        <f t="shared" si="33"/>
        <v>1</v>
      </c>
      <c r="M8" s="3">
        <f t="shared" si="4"/>
        <v>101</v>
      </c>
      <c r="N8" t="str">
        <f t="shared" si="46"/>
        <v/>
      </c>
      <c r="O8" s="14" t="str">
        <f t="shared" si="5"/>
        <v/>
      </c>
      <c r="P8" s="14" t="str">
        <f t="shared" si="6"/>
        <v/>
      </c>
      <c r="Q8" t="str">
        <f t="shared" si="34"/>
        <v/>
      </c>
      <c r="R8" s="14"/>
      <c r="S8" t="str">
        <f t="shared" si="41"/>
        <v/>
      </c>
      <c r="T8" s="14">
        <f t="shared" si="8"/>
        <v>0</v>
      </c>
      <c r="AA8" s="14">
        <f t="shared" si="35"/>
        <v>1</v>
      </c>
      <c r="AB8" s="14">
        <f t="shared" si="36"/>
        <v>5</v>
      </c>
      <c r="AC8" s="14">
        <f t="shared" si="37"/>
        <v>105</v>
      </c>
      <c r="AD8" s="28">
        <f t="shared" si="10"/>
        <v>0</v>
      </c>
      <c r="AE8" s="5" t="str">
        <f t="shared" si="38"/>
        <v>Ruta 4/20</v>
      </c>
      <c r="AF8" s="5" t="str">
        <f t="shared" si="39"/>
        <v>Academia General Militar, 56 ( Pd. Bus)</v>
      </c>
      <c r="AG8" s="15" t="str">
        <f t="shared" si="13"/>
        <v>05:08</v>
      </c>
      <c r="AH8" s="15" t="str">
        <f t="shared" si="14"/>
        <v>13:03</v>
      </c>
      <c r="AI8" s="15" t="str">
        <f t="shared" si="15"/>
        <v>21:03</v>
      </c>
      <c r="AJ8" s="15"/>
      <c r="AK8" s="29" t="str">
        <f t="shared" si="16"/>
        <v>San Juan de la Peña (frente José Luis Lacruz)</v>
      </c>
      <c r="AL8" s="14">
        <f t="shared" si="17"/>
        <v>0</v>
      </c>
      <c r="AM8" s="14" t="str">
        <f t="shared" si="18"/>
        <v>4</v>
      </c>
      <c r="AN8" s="14" t="str">
        <f t="shared" si="19"/>
        <v>20</v>
      </c>
      <c r="AO8" s="14">
        <f t="shared" si="42"/>
        <v>5</v>
      </c>
      <c r="AP8" s="14">
        <f t="shared" si="43"/>
        <v>5</v>
      </c>
      <c r="AQ8" s="16">
        <f t="shared" si="21"/>
        <v>9</v>
      </c>
      <c r="AR8" s="16">
        <f t="shared" si="22"/>
        <v>5</v>
      </c>
      <c r="AS8" s="14">
        <f t="shared" si="23"/>
        <v>7</v>
      </c>
    </row>
    <row r="9" spans="1:45" x14ac:dyDescent="0.25">
      <c r="A9" s="13" t="s">
        <v>22</v>
      </c>
      <c r="B9" t="e">
        <f t="shared" si="24"/>
        <v>#VALUE!</v>
      </c>
      <c r="C9">
        <f t="shared" si="25"/>
        <v>20</v>
      </c>
      <c r="D9">
        <f t="shared" si="26"/>
        <v>20</v>
      </c>
      <c r="E9">
        <f t="shared" si="27"/>
        <v>36</v>
      </c>
      <c r="F9" s="1" t="str">
        <f t="shared" si="28"/>
        <v/>
      </c>
      <c r="G9" s="1" t="str">
        <f t="shared" si="29"/>
        <v/>
      </c>
      <c r="H9" s="1" t="str">
        <f t="shared" si="30"/>
        <v>:</v>
      </c>
      <c r="I9">
        <f t="shared" si="44"/>
        <v>0</v>
      </c>
      <c r="J9" s="3">
        <f t="shared" si="45"/>
        <v>1</v>
      </c>
      <c r="K9" s="3">
        <f t="shared" si="3"/>
        <v>1</v>
      </c>
      <c r="L9" s="3">
        <f t="shared" si="33"/>
        <v>2</v>
      </c>
      <c r="M9" s="3">
        <f t="shared" si="4"/>
        <v>102</v>
      </c>
      <c r="N9" t="str">
        <f t="shared" si="46"/>
        <v>San Juan de la Peña, nº 36 (Pd. Bus)</v>
      </c>
      <c r="O9" s="14" t="str">
        <f t="shared" si="5"/>
        <v>05:04</v>
      </c>
      <c r="P9" s="14" t="str">
        <f t="shared" si="6"/>
        <v>12:59</v>
      </c>
      <c r="Q9" t="str">
        <f t="shared" si="34"/>
        <v>20:59</v>
      </c>
      <c r="R9" s="14"/>
      <c r="S9" t="str">
        <f t="shared" si="41"/>
        <v>Majas de Goya, 15 (Pd. Bus - CAI)</v>
      </c>
      <c r="T9" s="14">
        <f t="shared" si="8"/>
        <v>0</v>
      </c>
      <c r="AA9" s="14">
        <f t="shared" si="35"/>
        <v>1</v>
      </c>
      <c r="AB9" s="14">
        <f t="shared" si="36"/>
        <v>6</v>
      </c>
      <c r="AC9" s="14">
        <f t="shared" si="37"/>
        <v>106</v>
      </c>
      <c r="AD9" s="28">
        <f t="shared" si="10"/>
        <v>0</v>
      </c>
      <c r="AE9" s="5" t="str">
        <f t="shared" si="38"/>
        <v>Ruta 4/20</v>
      </c>
      <c r="AF9" s="5" t="str">
        <f t="shared" si="39"/>
        <v>Majas de Goya, 15 (Pd. Bus - CAI)</v>
      </c>
      <c r="AG9" s="15" t="str">
        <f t="shared" si="13"/>
        <v>05:10</v>
      </c>
      <c r="AH9" s="15" t="str">
        <f t="shared" si="14"/>
        <v>13:05</v>
      </c>
      <c r="AI9" s="15" t="str">
        <f t="shared" si="15"/>
        <v>21:05</v>
      </c>
      <c r="AJ9" s="15"/>
      <c r="AK9" s="29" t="str">
        <f t="shared" si="16"/>
        <v>San Juan de la Peña, nº 29 (Pd. Bus)</v>
      </c>
      <c r="AL9" s="14">
        <f t="shared" si="17"/>
        <v>0</v>
      </c>
      <c r="AM9" s="14" t="str">
        <f t="shared" si="18"/>
        <v>4</v>
      </c>
      <c r="AN9" s="14" t="str">
        <f t="shared" si="19"/>
        <v>20</v>
      </c>
      <c r="AO9" s="14">
        <f t="shared" si="42"/>
        <v>6</v>
      </c>
      <c r="AP9" s="14">
        <f t="shared" si="43"/>
        <v>6</v>
      </c>
      <c r="AQ9" s="16">
        <f t="shared" si="21"/>
        <v>9</v>
      </c>
      <c r="AR9" s="16">
        <f t="shared" si="22"/>
        <v>5</v>
      </c>
      <c r="AS9" s="14">
        <f t="shared" si="23"/>
        <v>7</v>
      </c>
    </row>
    <row r="10" spans="1:45" x14ac:dyDescent="0.25">
      <c r="A10" s="13" t="s">
        <v>23</v>
      </c>
      <c r="B10">
        <f t="shared" si="24"/>
        <v>2</v>
      </c>
      <c r="C10" t="e">
        <f t="shared" si="25"/>
        <v>#VALUE!</v>
      </c>
      <c r="D10">
        <f t="shared" si="26"/>
        <v>2</v>
      </c>
      <c r="E10">
        <f t="shared" si="27"/>
        <v>4</v>
      </c>
      <c r="F10" s="1">
        <f t="shared" si="28"/>
        <v>5</v>
      </c>
      <c r="G10" s="1">
        <f t="shared" si="29"/>
        <v>4</v>
      </c>
      <c r="H10" s="1" t="str">
        <f t="shared" si="30"/>
        <v>05:04</v>
      </c>
      <c r="I10">
        <f t="shared" si="44"/>
        <v>0</v>
      </c>
      <c r="J10" s="3">
        <f t="shared" si="45"/>
        <v>1</v>
      </c>
      <c r="K10" s="3">
        <f t="shared" si="3"/>
        <v>0</v>
      </c>
      <c r="L10" s="3">
        <f t="shared" si="33"/>
        <v>2</v>
      </c>
      <c r="M10" s="3">
        <f t="shared" si="4"/>
        <v>102</v>
      </c>
      <c r="N10" t="str">
        <f t="shared" si="46"/>
        <v/>
      </c>
      <c r="O10" t="str">
        <f t="shared" ref="O10:O67" si="47">IF($K10,H11,"")</f>
        <v/>
      </c>
      <c r="P10" t="str">
        <f t="shared" ref="P10:P67" si="48">IF($K10,H12,"")</f>
        <v/>
      </c>
      <c r="Q10" t="str">
        <f t="shared" si="34"/>
        <v/>
      </c>
      <c r="S10" t="str">
        <f t="shared" si="41"/>
        <v/>
      </c>
      <c r="T10" s="14">
        <f t="shared" ref="T10:T69" si="49">IF(AND(NOT(ISNUMBER(D9)),NOT(ISNUMBER(D10)),NOT(ISNUMBER(D11)),NOT(ISNUMBER(D12))),1,0)</f>
        <v>0</v>
      </c>
      <c r="AA10" s="14">
        <f t="shared" si="35"/>
        <v>1</v>
      </c>
      <c r="AB10" s="14">
        <f t="shared" si="36"/>
        <v>7</v>
      </c>
      <c r="AC10" s="14">
        <f t="shared" si="37"/>
        <v>107</v>
      </c>
      <c r="AD10" s="28">
        <f t="shared" si="10"/>
        <v>1</v>
      </c>
      <c r="AE10" s="5" t="str">
        <f t="shared" si="38"/>
        <v>Ruta 4/20</v>
      </c>
      <c r="AF10" s="5" t="str">
        <f t="shared" si="39"/>
        <v>Opel Planta en Figueruelas</v>
      </c>
      <c r="AG10" s="15" t="str">
        <f t="shared" si="13"/>
        <v>05:30</v>
      </c>
      <c r="AH10" s="15" t="str">
        <f t="shared" si="14"/>
        <v>13:30</v>
      </c>
      <c r="AI10" s="15" t="str">
        <f t="shared" si="15"/>
        <v>21:30</v>
      </c>
      <c r="AJ10" s="15"/>
      <c r="AK10" s="29" t="str">
        <f t="shared" si="16"/>
        <v>Valle Zuriza, nº 26 (Pd. Bus)</v>
      </c>
      <c r="AL10" s="14">
        <f t="shared" si="17"/>
        <v>0</v>
      </c>
      <c r="AM10" s="14" t="str">
        <f t="shared" si="18"/>
        <v>4</v>
      </c>
      <c r="AN10" s="14" t="str">
        <f t="shared" si="19"/>
        <v>20</v>
      </c>
      <c r="AO10" s="14">
        <f t="shared" si="42"/>
        <v>7</v>
      </c>
      <c r="AP10" s="14">
        <f t="shared" si="43"/>
        <v>7</v>
      </c>
      <c r="AQ10" s="16">
        <f t="shared" si="21"/>
        <v>9</v>
      </c>
      <c r="AR10" s="16">
        <f t="shared" si="22"/>
        <v>5</v>
      </c>
      <c r="AS10" s="14">
        <f t="shared" si="23"/>
        <v>7</v>
      </c>
    </row>
    <row r="11" spans="1:45" x14ac:dyDescent="0.25">
      <c r="A11" s="13" t="s">
        <v>24</v>
      </c>
      <c r="B11">
        <f t="shared" si="24"/>
        <v>3</v>
      </c>
      <c r="C11" t="e">
        <f t="shared" si="25"/>
        <v>#VALUE!</v>
      </c>
      <c r="D11">
        <f t="shared" si="26"/>
        <v>3</v>
      </c>
      <c r="E11">
        <f t="shared" si="27"/>
        <v>5</v>
      </c>
      <c r="F11" s="1">
        <f t="shared" si="28"/>
        <v>12</v>
      </c>
      <c r="G11" s="1">
        <f t="shared" si="29"/>
        <v>59</v>
      </c>
      <c r="H11" s="1" t="str">
        <f t="shared" si="30"/>
        <v>12:59</v>
      </c>
      <c r="I11">
        <f t="shared" si="44"/>
        <v>0</v>
      </c>
      <c r="J11" s="3">
        <f t="shared" si="45"/>
        <v>1</v>
      </c>
      <c r="K11" s="3">
        <f t="shared" si="3"/>
        <v>0</v>
      </c>
      <c r="L11" s="3">
        <f t="shared" si="33"/>
        <v>2</v>
      </c>
      <c r="M11" s="3">
        <f t="shared" si="4"/>
        <v>102</v>
      </c>
      <c r="N11" t="str">
        <f t="shared" si="46"/>
        <v/>
      </c>
      <c r="O11" t="str">
        <f t="shared" si="47"/>
        <v/>
      </c>
      <c r="P11" t="str">
        <f t="shared" si="48"/>
        <v/>
      </c>
      <c r="Q11" t="str">
        <f t="shared" si="34"/>
        <v/>
      </c>
      <c r="S11" t="str">
        <f t="shared" si="41"/>
        <v/>
      </c>
      <c r="T11" s="14">
        <f t="shared" si="49"/>
        <v>0</v>
      </c>
      <c r="AA11" s="14">
        <f t="shared" si="35"/>
        <v>2</v>
      </c>
      <c r="AB11" s="14">
        <f t="shared" si="36"/>
        <v>0</v>
      </c>
      <c r="AC11" s="14">
        <f t="shared" si="37"/>
        <v>200</v>
      </c>
      <c r="AD11" s="28">
        <f t="shared" si="10"/>
        <v>0</v>
      </c>
      <c r="AE11" s="5" t="str">
        <f t="shared" si="38"/>
        <v>Ruta 5/20</v>
      </c>
      <c r="AF11" s="5" t="str">
        <f t="shared" si="39"/>
        <v>Ruta 5/20</v>
      </c>
      <c r="AG11" s="15" t="str">
        <f t="shared" si="13"/>
        <v/>
      </c>
      <c r="AH11" s="15" t="str">
        <f t="shared" si="14"/>
        <v/>
      </c>
      <c r="AI11" s="15" t="str">
        <f t="shared" si="15"/>
        <v/>
      </c>
      <c r="AJ11" s="15"/>
      <c r="AK11" s="29" t="str">
        <f t="shared" si="16"/>
        <v/>
      </c>
      <c r="AL11" s="14">
        <f t="shared" si="17"/>
        <v>1</v>
      </c>
      <c r="AM11" s="14" t="str">
        <f t="shared" si="18"/>
        <v>5</v>
      </c>
      <c r="AN11" s="14" t="str">
        <f t="shared" si="19"/>
        <v>20</v>
      </c>
      <c r="AO11" s="14">
        <f t="shared" si="42"/>
        <v>0</v>
      </c>
      <c r="AP11" s="14">
        <f t="shared" si="43"/>
        <v>8</v>
      </c>
      <c r="AQ11" s="16">
        <f t="shared" si="21"/>
        <v>9</v>
      </c>
      <c r="AR11" s="16">
        <f t="shared" si="22"/>
        <v>5</v>
      </c>
      <c r="AS11" s="14">
        <f t="shared" si="23"/>
        <v>7</v>
      </c>
    </row>
    <row r="12" spans="1:45" x14ac:dyDescent="0.25">
      <c r="A12" s="13" t="s">
        <v>25</v>
      </c>
      <c r="B12">
        <f t="shared" si="24"/>
        <v>3</v>
      </c>
      <c r="C12" t="e">
        <f t="shared" si="25"/>
        <v>#VALUE!</v>
      </c>
      <c r="D12">
        <f t="shared" si="26"/>
        <v>3</v>
      </c>
      <c r="E12">
        <f t="shared" si="27"/>
        <v>5</v>
      </c>
      <c r="F12" s="1">
        <f t="shared" si="28"/>
        <v>20</v>
      </c>
      <c r="G12" s="1">
        <f t="shared" si="29"/>
        <v>59</v>
      </c>
      <c r="H12" s="1" t="str">
        <f t="shared" si="30"/>
        <v>20:59</v>
      </c>
      <c r="I12">
        <f t="shared" si="44"/>
        <v>0</v>
      </c>
      <c r="J12" s="3">
        <f t="shared" si="45"/>
        <v>1</v>
      </c>
      <c r="K12" s="3">
        <f t="shared" si="3"/>
        <v>0</v>
      </c>
      <c r="L12" s="3">
        <f t="shared" si="33"/>
        <v>2</v>
      </c>
      <c r="M12" s="3">
        <f t="shared" si="4"/>
        <v>102</v>
      </c>
      <c r="N12" t="str">
        <f t="shared" ref="N12:N69" si="50">IF(T12,"",IF($K12,A12,IF(I12=1,A12,"")))</f>
        <v/>
      </c>
      <c r="O12" t="str">
        <f t="shared" si="47"/>
        <v/>
      </c>
      <c r="P12" t="str">
        <f t="shared" si="48"/>
        <v/>
      </c>
      <c r="Q12" t="str">
        <f t="shared" si="34"/>
        <v/>
      </c>
      <c r="S12" t="str">
        <f t="shared" si="41"/>
        <v/>
      </c>
      <c r="T12" s="14">
        <f t="shared" si="49"/>
        <v>0</v>
      </c>
      <c r="AA12" s="14">
        <f t="shared" si="35"/>
        <v>2</v>
      </c>
      <c r="AB12" s="14">
        <f t="shared" si="36"/>
        <v>1</v>
      </c>
      <c r="AC12" s="14">
        <f t="shared" si="37"/>
        <v>201</v>
      </c>
      <c r="AD12" s="28">
        <f t="shared" si="10"/>
        <v>0</v>
      </c>
      <c r="AE12" s="5" t="str">
        <f t="shared" si="38"/>
        <v>Ruta 5/20</v>
      </c>
      <c r="AF12" s="5" t="str">
        <f t="shared" si="39"/>
        <v>Salvador Allende, nº 85 ( Pd. Bus)</v>
      </c>
      <c r="AG12" s="15" t="str">
        <f t="shared" si="13"/>
        <v>05:00</v>
      </c>
      <c r="AH12" s="15" t="str">
        <f t="shared" si="14"/>
        <v>12:58</v>
      </c>
      <c r="AI12" s="15" t="str">
        <f t="shared" si="15"/>
        <v>20:58</v>
      </c>
      <c r="AJ12" s="15"/>
      <c r="AK12" s="29" t="str">
        <f t="shared" si="16"/>
        <v>Opel Planta en Figueruelas</v>
      </c>
      <c r="AL12" s="14">
        <f t="shared" si="17"/>
        <v>0</v>
      </c>
      <c r="AM12" s="14" t="str">
        <f t="shared" si="18"/>
        <v>5</v>
      </c>
      <c r="AN12" s="14" t="str">
        <f t="shared" si="19"/>
        <v>20</v>
      </c>
      <c r="AO12" s="14">
        <f t="shared" si="42"/>
        <v>1</v>
      </c>
      <c r="AP12" s="14">
        <f t="shared" si="43"/>
        <v>9</v>
      </c>
      <c r="AQ12" s="16">
        <f t="shared" si="21"/>
        <v>9</v>
      </c>
      <c r="AR12" s="16">
        <f t="shared" si="22"/>
        <v>5</v>
      </c>
      <c r="AS12" s="14">
        <f t="shared" si="23"/>
        <v>7</v>
      </c>
    </row>
    <row r="13" spans="1:45" x14ac:dyDescent="0.25">
      <c r="A13" s="13" t="s">
        <v>26</v>
      </c>
      <c r="B13" t="e">
        <f t="shared" si="24"/>
        <v>#VALUE!</v>
      </c>
      <c r="C13">
        <f t="shared" si="25"/>
        <v>14</v>
      </c>
      <c r="D13">
        <f t="shared" si="26"/>
        <v>14</v>
      </c>
      <c r="E13">
        <f t="shared" si="27"/>
        <v>33</v>
      </c>
      <c r="F13" s="1" t="str">
        <f t="shared" si="28"/>
        <v/>
      </c>
      <c r="G13" s="1" t="str">
        <f t="shared" si="29"/>
        <v/>
      </c>
      <c r="H13" s="1" t="str">
        <f t="shared" si="30"/>
        <v>:</v>
      </c>
      <c r="I13">
        <f t="shared" si="44"/>
        <v>0</v>
      </c>
      <c r="J13" s="3">
        <f t="shared" si="45"/>
        <v>1</v>
      </c>
      <c r="K13" s="3">
        <f t="shared" si="3"/>
        <v>0</v>
      </c>
      <c r="L13" s="3">
        <f t="shared" si="33"/>
        <v>2</v>
      </c>
      <c r="M13" s="3">
        <f t="shared" si="4"/>
        <v>102</v>
      </c>
      <c r="N13" t="str">
        <f t="shared" si="50"/>
        <v/>
      </c>
      <c r="O13" t="str">
        <f t="shared" si="47"/>
        <v/>
      </c>
      <c r="P13" t="str">
        <f t="shared" si="48"/>
        <v/>
      </c>
      <c r="Q13" t="str">
        <f t="shared" si="34"/>
        <v/>
      </c>
      <c r="S13" t="str">
        <f t="shared" si="41"/>
        <v/>
      </c>
      <c r="T13" s="14">
        <f t="shared" si="49"/>
        <v>0</v>
      </c>
      <c r="AA13" s="14">
        <f t="shared" si="35"/>
        <v>2</v>
      </c>
      <c r="AB13" s="14">
        <f t="shared" si="36"/>
        <v>2</v>
      </c>
      <c r="AC13" s="14">
        <f t="shared" si="37"/>
        <v>202</v>
      </c>
      <c r="AD13" s="28">
        <f t="shared" si="10"/>
        <v>0</v>
      </c>
      <c r="AE13" s="5" t="str">
        <f t="shared" si="38"/>
        <v>Ruta 5/20</v>
      </c>
      <c r="AF13" s="5" t="str">
        <f t="shared" si="39"/>
        <v>Salvador Allende, nº 67 ( Pd. Bus)</v>
      </c>
      <c r="AG13" s="15" t="str">
        <f t="shared" si="13"/>
        <v>05:01</v>
      </c>
      <c r="AH13" s="15" t="str">
        <f t="shared" si="14"/>
        <v>12:59</v>
      </c>
      <c r="AI13" s="15" t="str">
        <f t="shared" si="15"/>
        <v>20:59</v>
      </c>
      <c r="AJ13" s="15"/>
      <c r="AK13" s="29" t="str">
        <f t="shared" si="16"/>
        <v>Pablo Picasso, nº 8 ( Pd. Bus)</v>
      </c>
      <c r="AL13" s="14">
        <f t="shared" si="17"/>
        <v>0</v>
      </c>
      <c r="AM13" s="14" t="str">
        <f t="shared" si="18"/>
        <v>5</v>
      </c>
      <c r="AN13" s="14" t="str">
        <f t="shared" si="19"/>
        <v>20</v>
      </c>
      <c r="AO13" s="14">
        <f t="shared" si="42"/>
        <v>2</v>
      </c>
      <c r="AP13" s="14">
        <f t="shared" si="43"/>
        <v>10</v>
      </c>
      <c r="AQ13" s="16">
        <f t="shared" si="21"/>
        <v>9</v>
      </c>
      <c r="AR13" s="16">
        <f t="shared" si="22"/>
        <v>5</v>
      </c>
      <c r="AS13" s="14">
        <f t="shared" si="23"/>
        <v>7</v>
      </c>
    </row>
    <row r="14" spans="1:45" x14ac:dyDescent="0.25">
      <c r="A14" s="13" t="s">
        <v>27</v>
      </c>
      <c r="B14" t="e">
        <f t="shared" si="24"/>
        <v>#VALUE!</v>
      </c>
      <c r="C14" t="e">
        <f t="shared" si="25"/>
        <v>#VALUE!</v>
      </c>
      <c r="D14" t="e">
        <f t="shared" si="26"/>
        <v>#VALUE!</v>
      </c>
      <c r="E14">
        <f t="shared" si="27"/>
        <v>43</v>
      </c>
      <c r="F14" s="1" t="str">
        <f t="shared" si="28"/>
        <v/>
      </c>
      <c r="G14" s="1" t="str">
        <f t="shared" si="29"/>
        <v/>
      </c>
      <c r="H14" s="1" t="str">
        <f t="shared" si="30"/>
        <v>:</v>
      </c>
      <c r="I14">
        <f t="shared" si="44"/>
        <v>0</v>
      </c>
      <c r="J14" s="3">
        <f t="shared" si="45"/>
        <v>1</v>
      </c>
      <c r="K14" s="3">
        <f t="shared" si="3"/>
        <v>1</v>
      </c>
      <c r="L14" s="3">
        <f t="shared" si="33"/>
        <v>3</v>
      </c>
      <c r="M14" s="3">
        <f t="shared" si="4"/>
        <v>103</v>
      </c>
      <c r="N14" t="str">
        <f t="shared" si="50"/>
        <v>San Juan de la Peña (esq. José Luis Lacruz)</v>
      </c>
      <c r="O14" t="str">
        <f t="shared" si="47"/>
        <v>05:05</v>
      </c>
      <c r="P14" t="str">
        <f t="shared" si="48"/>
        <v>13:00</v>
      </c>
      <c r="Q14" t="str">
        <f t="shared" si="34"/>
        <v>21:00</v>
      </c>
      <c r="S14" t="str">
        <f t="shared" si="41"/>
        <v>Avd. Academia Gral. Militar (frente nº 56)</v>
      </c>
      <c r="T14" s="14">
        <f t="shared" si="49"/>
        <v>0</v>
      </c>
      <c r="AA14" s="14">
        <f t="shared" si="35"/>
        <v>2</v>
      </c>
      <c r="AB14" s="14">
        <f t="shared" si="36"/>
        <v>3</v>
      </c>
      <c r="AC14" s="14">
        <f t="shared" si="37"/>
        <v>203</v>
      </c>
      <c r="AD14" s="28">
        <f t="shared" si="10"/>
        <v>0</v>
      </c>
      <c r="AE14" s="5" t="str">
        <f t="shared" si="38"/>
        <v>Ruta 5/20</v>
      </c>
      <c r="AF14" s="5" t="str">
        <f t="shared" si="39"/>
        <v>Pablo Picasso (esq. Salvador Allende - Pd. Bus)</v>
      </c>
      <c r="AG14" s="15" t="str">
        <f t="shared" si="13"/>
        <v>05:02</v>
      </c>
      <c r="AH14" s="15" t="str">
        <f t="shared" si="14"/>
        <v>13:00</v>
      </c>
      <c r="AI14" s="15" t="str">
        <f t="shared" si="15"/>
        <v>21:00</v>
      </c>
      <c r="AJ14" s="15"/>
      <c r="AK14" s="29" t="str">
        <f t="shared" si="16"/>
        <v>Pablo Picasso (esq. María Zambrano - Pd. Bus</v>
      </c>
      <c r="AL14" s="14">
        <f t="shared" si="17"/>
        <v>0</v>
      </c>
      <c r="AM14" s="14" t="str">
        <f t="shared" si="18"/>
        <v>5</v>
      </c>
      <c r="AN14" s="14" t="str">
        <f t="shared" si="19"/>
        <v>20</v>
      </c>
      <c r="AO14" s="14">
        <f t="shared" si="42"/>
        <v>3</v>
      </c>
      <c r="AP14" s="14">
        <f t="shared" si="43"/>
        <v>11</v>
      </c>
      <c r="AQ14" s="16">
        <f t="shared" si="21"/>
        <v>9</v>
      </c>
      <c r="AR14" s="16">
        <f t="shared" si="22"/>
        <v>5</v>
      </c>
      <c r="AS14" s="14">
        <f t="shared" si="23"/>
        <v>7</v>
      </c>
    </row>
    <row r="15" spans="1:45" x14ac:dyDescent="0.25">
      <c r="A15" s="13" t="s">
        <v>28</v>
      </c>
      <c r="B15">
        <f t="shared" si="24"/>
        <v>2</v>
      </c>
      <c r="C15" t="e">
        <f t="shared" si="25"/>
        <v>#VALUE!</v>
      </c>
      <c r="D15">
        <f t="shared" si="26"/>
        <v>2</v>
      </c>
      <c r="E15">
        <f t="shared" si="27"/>
        <v>4</v>
      </c>
      <c r="F15" s="1">
        <f t="shared" si="28"/>
        <v>5</v>
      </c>
      <c r="G15" s="1">
        <f t="shared" si="29"/>
        <v>5</v>
      </c>
      <c r="H15" s="1" t="str">
        <f t="shared" si="30"/>
        <v>05:05</v>
      </c>
      <c r="I15">
        <f t="shared" si="44"/>
        <v>0</v>
      </c>
      <c r="J15" s="3">
        <f t="shared" si="45"/>
        <v>1</v>
      </c>
      <c r="K15" s="3">
        <f t="shared" si="3"/>
        <v>0</v>
      </c>
      <c r="L15" s="3">
        <f t="shared" si="33"/>
        <v>3</v>
      </c>
      <c r="M15" s="3">
        <f t="shared" si="4"/>
        <v>103</v>
      </c>
      <c r="N15" t="str">
        <f t="shared" si="50"/>
        <v/>
      </c>
      <c r="O15" t="str">
        <f t="shared" si="47"/>
        <v/>
      </c>
      <c r="P15" t="str">
        <f t="shared" si="48"/>
        <v/>
      </c>
      <c r="Q15" t="str">
        <f t="shared" si="34"/>
        <v/>
      </c>
      <c r="S15" t="str">
        <f t="shared" si="41"/>
        <v/>
      </c>
      <c r="T15" s="14">
        <f t="shared" si="49"/>
        <v>0</v>
      </c>
      <c r="AA15" s="14">
        <f t="shared" si="35"/>
        <v>2</v>
      </c>
      <c r="AB15" s="14">
        <f t="shared" si="36"/>
        <v>4</v>
      </c>
      <c r="AC15" s="14">
        <f t="shared" si="37"/>
        <v>204</v>
      </c>
      <c r="AD15" s="28">
        <f t="shared" si="10"/>
        <v>0</v>
      </c>
      <c r="AE15" s="5" t="str">
        <f t="shared" si="38"/>
        <v>Ruta 5/20</v>
      </c>
      <c r="AF15" s="5" t="str">
        <f t="shared" si="39"/>
        <v>Pablo Picasso, nº 8 ( Pd. Bus)</v>
      </c>
      <c r="AG15" s="15" t="str">
        <f t="shared" si="13"/>
        <v>05:03</v>
      </c>
      <c r="AH15" s="15" t="str">
        <f t="shared" si="14"/>
        <v>13:02</v>
      </c>
      <c r="AI15" s="15" t="str">
        <f t="shared" si="15"/>
        <v>21:02</v>
      </c>
      <c r="AJ15" s="15"/>
      <c r="AK15" s="29" t="str">
        <f t="shared" si="16"/>
        <v>María Zambrano (Pablo Iglesias - Pd. Bus)</v>
      </c>
      <c r="AL15" s="14">
        <f t="shared" si="17"/>
        <v>0</v>
      </c>
      <c r="AM15" s="14" t="str">
        <f t="shared" si="18"/>
        <v>5</v>
      </c>
      <c r="AN15" s="14" t="str">
        <f t="shared" si="19"/>
        <v>20</v>
      </c>
      <c r="AO15" s="14">
        <f t="shared" si="42"/>
        <v>4</v>
      </c>
      <c r="AP15" s="14">
        <f t="shared" si="43"/>
        <v>12</v>
      </c>
      <c r="AQ15" s="16">
        <f t="shared" si="21"/>
        <v>9</v>
      </c>
      <c r="AR15" s="16">
        <f t="shared" si="22"/>
        <v>5</v>
      </c>
      <c r="AS15" s="14">
        <f t="shared" si="23"/>
        <v>7</v>
      </c>
    </row>
    <row r="16" spans="1:45" x14ac:dyDescent="0.25">
      <c r="A16" s="13" t="s">
        <v>29</v>
      </c>
      <c r="B16">
        <f t="shared" si="24"/>
        <v>3</v>
      </c>
      <c r="C16" t="e">
        <f t="shared" si="25"/>
        <v>#VALUE!</v>
      </c>
      <c r="D16">
        <f t="shared" si="26"/>
        <v>3</v>
      </c>
      <c r="E16">
        <f t="shared" si="27"/>
        <v>5</v>
      </c>
      <c r="F16" s="1">
        <f t="shared" si="28"/>
        <v>13</v>
      </c>
      <c r="G16" s="1">
        <f t="shared" si="29"/>
        <v>0</v>
      </c>
      <c r="H16" s="1" t="str">
        <f t="shared" si="30"/>
        <v>13:00</v>
      </c>
      <c r="I16">
        <f t="shared" si="44"/>
        <v>0</v>
      </c>
      <c r="J16" s="3">
        <f t="shared" si="45"/>
        <v>1</v>
      </c>
      <c r="K16" s="3">
        <f t="shared" si="3"/>
        <v>0</v>
      </c>
      <c r="L16" s="3">
        <f t="shared" si="33"/>
        <v>3</v>
      </c>
      <c r="M16" s="3">
        <f t="shared" si="4"/>
        <v>103</v>
      </c>
      <c r="N16" t="str">
        <f t="shared" si="50"/>
        <v/>
      </c>
      <c r="O16" t="str">
        <f t="shared" si="47"/>
        <v/>
      </c>
      <c r="P16" t="str">
        <f t="shared" si="48"/>
        <v/>
      </c>
      <c r="Q16" t="str">
        <f t="shared" si="34"/>
        <v/>
      </c>
      <c r="S16" t="str">
        <f t="shared" si="41"/>
        <v/>
      </c>
      <c r="T16" s="14">
        <f t="shared" si="49"/>
        <v>0</v>
      </c>
      <c r="AA16" s="14">
        <f t="shared" si="35"/>
        <v>2</v>
      </c>
      <c r="AB16" s="14">
        <f t="shared" si="36"/>
        <v>5</v>
      </c>
      <c r="AC16" s="14">
        <f t="shared" si="37"/>
        <v>205</v>
      </c>
      <c r="AD16" s="28">
        <f t="shared" si="10"/>
        <v>0</v>
      </c>
      <c r="AE16" s="5" t="str">
        <f t="shared" si="38"/>
        <v>Ruta 5/20</v>
      </c>
      <c r="AF16" s="5" t="str">
        <f t="shared" si="39"/>
        <v>Pablo Picasso (esq. María Zambrano - Pd. Bus</v>
      </c>
      <c r="AG16" s="15" t="str">
        <f t="shared" si="13"/>
        <v>05:04</v>
      </c>
      <c r="AH16" s="15" t="str">
        <f t="shared" si="14"/>
        <v>13:03</v>
      </c>
      <c r="AI16" s="15" t="str">
        <f t="shared" si="15"/>
        <v>21:03</v>
      </c>
      <c r="AJ16" s="15"/>
      <c r="AK16" s="29" t="str">
        <f t="shared" si="16"/>
        <v>Gómez de Avellaneda (Margarita Xirgú - Pd. Bus)</v>
      </c>
      <c r="AL16" s="14">
        <f t="shared" si="17"/>
        <v>0</v>
      </c>
      <c r="AM16" s="14" t="str">
        <f t="shared" si="18"/>
        <v>5</v>
      </c>
      <c r="AN16" s="14" t="str">
        <f t="shared" si="19"/>
        <v>20</v>
      </c>
      <c r="AO16" s="14">
        <f t="shared" si="42"/>
        <v>5</v>
      </c>
      <c r="AP16" s="14">
        <f t="shared" si="43"/>
        <v>13</v>
      </c>
      <c r="AQ16" s="16">
        <f t="shared" si="21"/>
        <v>9</v>
      </c>
      <c r="AR16" s="16">
        <f t="shared" si="22"/>
        <v>5</v>
      </c>
      <c r="AS16" s="14">
        <f t="shared" si="23"/>
        <v>7</v>
      </c>
    </row>
    <row r="17" spans="1:45" x14ac:dyDescent="0.25">
      <c r="A17" s="13" t="s">
        <v>30</v>
      </c>
      <c r="B17">
        <f t="shared" si="24"/>
        <v>3</v>
      </c>
      <c r="C17" t="e">
        <f t="shared" si="25"/>
        <v>#VALUE!</v>
      </c>
      <c r="D17">
        <f t="shared" si="26"/>
        <v>3</v>
      </c>
      <c r="E17">
        <f t="shared" si="27"/>
        <v>5</v>
      </c>
      <c r="F17" s="1">
        <f t="shared" si="28"/>
        <v>21</v>
      </c>
      <c r="G17" s="1">
        <f t="shared" si="29"/>
        <v>0</v>
      </c>
      <c r="H17" s="1" t="str">
        <f t="shared" si="30"/>
        <v>21:00</v>
      </c>
      <c r="I17">
        <f t="shared" si="44"/>
        <v>0</v>
      </c>
      <c r="J17" s="3">
        <f t="shared" si="45"/>
        <v>1</v>
      </c>
      <c r="K17" s="3">
        <f t="shared" si="3"/>
        <v>0</v>
      </c>
      <c r="L17" s="3">
        <f t="shared" si="33"/>
        <v>3</v>
      </c>
      <c r="M17" s="3">
        <f t="shared" si="4"/>
        <v>103</v>
      </c>
      <c r="N17" t="str">
        <f t="shared" si="50"/>
        <v/>
      </c>
      <c r="O17" t="str">
        <f t="shared" si="47"/>
        <v/>
      </c>
      <c r="P17" t="str">
        <f t="shared" si="48"/>
        <v/>
      </c>
      <c r="Q17" t="str">
        <f t="shared" si="34"/>
        <v/>
      </c>
      <c r="S17" t="str">
        <f t="shared" si="41"/>
        <v/>
      </c>
      <c r="T17" s="14">
        <f t="shared" si="49"/>
        <v>0</v>
      </c>
      <c r="AA17" s="14">
        <f t="shared" si="35"/>
        <v>2</v>
      </c>
      <c r="AB17" s="14">
        <f t="shared" si="36"/>
        <v>6</v>
      </c>
      <c r="AC17" s="14">
        <f t="shared" si="37"/>
        <v>206</v>
      </c>
      <c r="AD17" s="28">
        <f t="shared" si="10"/>
        <v>0</v>
      </c>
      <c r="AE17" s="5" t="str">
        <f t="shared" si="38"/>
        <v>Ruta 5/20</v>
      </c>
      <c r="AF17" s="5" t="str">
        <f t="shared" si="39"/>
        <v>María Zambrano (esq. Pablo Iglesias - Pd. Bus)</v>
      </c>
      <c r="AG17" s="15" t="str">
        <f t="shared" si="13"/>
        <v>05:05</v>
      </c>
      <c r="AH17" s="15" t="str">
        <f t="shared" si="14"/>
        <v>13:04</v>
      </c>
      <c r="AI17" s="15" t="str">
        <f t="shared" si="15"/>
        <v>21:04</v>
      </c>
      <c r="AJ17" s="15"/>
      <c r="AK17" s="29" t="str">
        <f t="shared" si="16"/>
        <v>Luis Legaz, nº 24 (Edf. La Dehesa)</v>
      </c>
      <c r="AL17" s="14">
        <f t="shared" si="17"/>
        <v>0</v>
      </c>
      <c r="AM17" s="14" t="str">
        <f t="shared" si="18"/>
        <v>5</v>
      </c>
      <c r="AN17" s="14" t="str">
        <f t="shared" si="19"/>
        <v>20</v>
      </c>
      <c r="AO17" s="14">
        <f t="shared" si="42"/>
        <v>6</v>
      </c>
      <c r="AP17" s="14">
        <f t="shared" si="43"/>
        <v>14</v>
      </c>
      <c r="AQ17" s="16">
        <f t="shared" si="21"/>
        <v>9</v>
      </c>
      <c r="AR17" s="16">
        <f t="shared" si="22"/>
        <v>5</v>
      </c>
      <c r="AS17" s="14">
        <f t="shared" si="23"/>
        <v>7</v>
      </c>
    </row>
    <row r="18" spans="1:45" x14ac:dyDescent="0.25">
      <c r="A18" s="13" t="s">
        <v>31</v>
      </c>
      <c r="B18" t="e">
        <f t="shared" si="24"/>
        <v>#VALUE!</v>
      </c>
      <c r="C18" t="e">
        <f t="shared" si="25"/>
        <v>#VALUE!</v>
      </c>
      <c r="D18" t="e">
        <f t="shared" si="26"/>
        <v>#VALUE!</v>
      </c>
      <c r="E18">
        <f t="shared" si="27"/>
        <v>42</v>
      </c>
      <c r="F18" s="1" t="str">
        <f t="shared" si="28"/>
        <v/>
      </c>
      <c r="G18" s="1" t="str">
        <f t="shared" si="29"/>
        <v/>
      </c>
      <c r="H18" s="1" t="str">
        <f t="shared" si="30"/>
        <v>:</v>
      </c>
      <c r="I18">
        <f t="shared" si="44"/>
        <v>0</v>
      </c>
      <c r="J18" s="3">
        <f t="shared" si="45"/>
        <v>1</v>
      </c>
      <c r="K18" s="3">
        <f t="shared" si="3"/>
        <v>0</v>
      </c>
      <c r="L18" s="3">
        <f t="shared" si="33"/>
        <v>3</v>
      </c>
      <c r="M18" s="3">
        <f t="shared" si="4"/>
        <v>103</v>
      </c>
      <c r="N18" t="str">
        <f t="shared" si="50"/>
        <v/>
      </c>
      <c r="O18" t="str">
        <f t="shared" si="47"/>
        <v/>
      </c>
      <c r="P18" t="str">
        <f t="shared" si="48"/>
        <v/>
      </c>
      <c r="Q18" t="str">
        <f t="shared" si="34"/>
        <v/>
      </c>
      <c r="S18" t="str">
        <f t="shared" si="41"/>
        <v/>
      </c>
      <c r="T18" s="14">
        <f t="shared" si="49"/>
        <v>0</v>
      </c>
      <c r="AA18" s="14">
        <f t="shared" si="35"/>
        <v>2</v>
      </c>
      <c r="AB18" s="14">
        <f t="shared" si="36"/>
        <v>7</v>
      </c>
      <c r="AC18" s="14">
        <f t="shared" si="37"/>
        <v>207</v>
      </c>
      <c r="AD18" s="28">
        <f t="shared" si="10"/>
        <v>0</v>
      </c>
      <c r="AE18" s="5" t="str">
        <f t="shared" si="38"/>
        <v>Ruta 5/20</v>
      </c>
      <c r="AF18" s="5" t="str">
        <f t="shared" si="39"/>
        <v>Gómez de Avellaneda (Margarita Xirgú - Pd. Bus)</v>
      </c>
      <c r="AG18" s="15" t="str">
        <f t="shared" si="13"/>
        <v>05:06</v>
      </c>
      <c r="AH18" s="15" t="str">
        <f t="shared" si="14"/>
        <v>13:06</v>
      </c>
      <c r="AI18" s="15" t="str">
        <f t="shared" si="15"/>
        <v>21:06</v>
      </c>
      <c r="AJ18" s="15"/>
      <c r="AK18" s="29" t="str">
        <f t="shared" si="16"/>
        <v>Pablo Picasso (esq. Salvador Allende - Pd. Bus)</v>
      </c>
      <c r="AL18" s="14">
        <f t="shared" si="17"/>
        <v>0</v>
      </c>
      <c r="AM18" s="14" t="str">
        <f t="shared" si="18"/>
        <v>5</v>
      </c>
      <c r="AN18" s="14" t="str">
        <f t="shared" si="19"/>
        <v>20</v>
      </c>
      <c r="AO18" s="14">
        <f t="shared" si="42"/>
        <v>7</v>
      </c>
      <c r="AP18" s="14">
        <f t="shared" si="43"/>
        <v>15</v>
      </c>
      <c r="AQ18" s="16">
        <f t="shared" si="21"/>
        <v>9</v>
      </c>
      <c r="AR18" s="16">
        <f t="shared" si="22"/>
        <v>5</v>
      </c>
      <c r="AS18" s="14">
        <f t="shared" si="23"/>
        <v>7</v>
      </c>
    </row>
    <row r="19" spans="1:45" x14ac:dyDescent="0.25">
      <c r="A19" s="13" t="s">
        <v>32</v>
      </c>
      <c r="B19" t="e">
        <f t="shared" si="24"/>
        <v>#VALUE!</v>
      </c>
      <c r="C19">
        <f t="shared" si="25"/>
        <v>20</v>
      </c>
      <c r="D19">
        <f t="shared" si="26"/>
        <v>20</v>
      </c>
      <c r="E19">
        <f t="shared" si="27"/>
        <v>38</v>
      </c>
      <c r="F19" s="1" t="str">
        <f t="shared" si="28"/>
        <v/>
      </c>
      <c r="G19" s="1" t="str">
        <f t="shared" si="29"/>
        <v/>
      </c>
      <c r="H19" s="1" t="str">
        <f t="shared" si="30"/>
        <v>:</v>
      </c>
      <c r="I19">
        <f t="shared" si="44"/>
        <v>0</v>
      </c>
      <c r="J19" s="3">
        <f t="shared" si="45"/>
        <v>1</v>
      </c>
      <c r="K19" s="3">
        <f t="shared" si="3"/>
        <v>1</v>
      </c>
      <c r="L19" s="3">
        <f t="shared" si="33"/>
        <v>4</v>
      </c>
      <c r="M19" s="3">
        <f t="shared" si="4"/>
        <v>104</v>
      </c>
      <c r="N19" t="str">
        <f t="shared" si="50"/>
        <v>San Juan de la Peña, nº 182 ( Pd. Bus)</v>
      </c>
      <c r="O19" t="str">
        <f t="shared" si="47"/>
        <v>05:06</v>
      </c>
      <c r="P19" t="str">
        <f t="shared" si="48"/>
        <v>13:01</v>
      </c>
      <c r="Q19" t="str">
        <f t="shared" si="34"/>
        <v>21:01</v>
      </c>
      <c r="S19" t="str">
        <f t="shared" si="41"/>
        <v>San Juan de la Peña, (frente nº 192 - Pd. Bus)</v>
      </c>
      <c r="T19" s="14">
        <f t="shared" si="49"/>
        <v>0</v>
      </c>
      <c r="AA19" s="14">
        <f t="shared" si="35"/>
        <v>2</v>
      </c>
      <c r="AB19" s="14">
        <f t="shared" si="36"/>
        <v>8</v>
      </c>
      <c r="AC19" s="14">
        <f t="shared" si="37"/>
        <v>208</v>
      </c>
      <c r="AD19" s="28">
        <f t="shared" si="10"/>
        <v>0</v>
      </c>
      <c r="AE19" s="5" t="str">
        <f t="shared" si="38"/>
        <v>Ruta 5/20</v>
      </c>
      <c r="AF19" s="5" t="str">
        <f t="shared" si="39"/>
        <v>Luis Legaz, nº 24 (Edf. La Dehesa)</v>
      </c>
      <c r="AG19" s="15" t="str">
        <f t="shared" si="13"/>
        <v>05:07</v>
      </c>
      <c r="AH19" s="15" t="str">
        <f t="shared" si="14"/>
        <v>13:07</v>
      </c>
      <c r="AI19" s="15" t="str">
        <f t="shared" si="15"/>
        <v>21:07</v>
      </c>
      <c r="AJ19" s="15"/>
      <c r="AK19" s="29" t="str">
        <f t="shared" si="16"/>
        <v>Salvador Allende (frente nº 67 - Pd. Bus)</v>
      </c>
      <c r="AL19" s="14">
        <f t="shared" si="17"/>
        <v>0</v>
      </c>
      <c r="AM19" s="14" t="str">
        <f t="shared" si="18"/>
        <v>5</v>
      </c>
      <c r="AN19" s="14" t="str">
        <f t="shared" si="19"/>
        <v>20</v>
      </c>
      <c r="AO19" s="14">
        <f t="shared" si="42"/>
        <v>8</v>
      </c>
      <c r="AP19" s="14">
        <f t="shared" si="43"/>
        <v>16</v>
      </c>
      <c r="AQ19" s="16">
        <f t="shared" si="21"/>
        <v>9</v>
      </c>
      <c r="AR19" s="16">
        <f t="shared" si="22"/>
        <v>5</v>
      </c>
      <c r="AS19" s="14">
        <f t="shared" si="23"/>
        <v>7</v>
      </c>
    </row>
    <row r="20" spans="1:45" x14ac:dyDescent="0.25">
      <c r="A20" s="13" t="s">
        <v>33</v>
      </c>
      <c r="B20">
        <f t="shared" si="24"/>
        <v>2</v>
      </c>
      <c r="C20" t="e">
        <f t="shared" si="25"/>
        <v>#VALUE!</v>
      </c>
      <c r="D20">
        <f t="shared" si="26"/>
        <v>2</v>
      </c>
      <c r="E20">
        <f t="shared" si="27"/>
        <v>4</v>
      </c>
      <c r="F20" s="1">
        <f t="shared" si="28"/>
        <v>5</v>
      </c>
      <c r="G20" s="1">
        <f t="shared" si="29"/>
        <v>6</v>
      </c>
      <c r="H20" s="1" t="str">
        <f t="shared" si="30"/>
        <v>05:06</v>
      </c>
      <c r="I20">
        <f t="shared" si="44"/>
        <v>0</v>
      </c>
      <c r="J20" s="3">
        <f t="shared" si="45"/>
        <v>1</v>
      </c>
      <c r="K20" s="3">
        <f t="shared" si="3"/>
        <v>0</v>
      </c>
      <c r="L20" s="3">
        <f t="shared" si="33"/>
        <v>4</v>
      </c>
      <c r="M20" s="3">
        <f t="shared" si="4"/>
        <v>104</v>
      </c>
      <c r="N20" t="str">
        <f t="shared" si="50"/>
        <v/>
      </c>
      <c r="O20" t="str">
        <f t="shared" si="47"/>
        <v/>
      </c>
      <c r="P20" t="str">
        <f t="shared" si="48"/>
        <v/>
      </c>
      <c r="Q20" t="str">
        <f t="shared" si="34"/>
        <v/>
      </c>
      <c r="S20" t="str">
        <f t="shared" si="41"/>
        <v/>
      </c>
      <c r="T20" s="14">
        <f t="shared" si="49"/>
        <v>0</v>
      </c>
      <c r="AA20" s="14">
        <f t="shared" si="35"/>
        <v>2</v>
      </c>
      <c r="AB20" s="14">
        <f t="shared" si="36"/>
        <v>9</v>
      </c>
      <c r="AC20" s="14">
        <f t="shared" si="37"/>
        <v>209</v>
      </c>
      <c r="AD20" s="28">
        <f t="shared" si="10"/>
        <v>1</v>
      </c>
      <c r="AE20" s="5" t="str">
        <f t="shared" si="38"/>
        <v>Ruta 5/20</v>
      </c>
      <c r="AF20" s="5" t="str">
        <f t="shared" si="39"/>
        <v>Opel Planta en Figueruelas</v>
      </c>
      <c r="AG20" s="15" t="str">
        <f t="shared" si="13"/>
        <v>05:30</v>
      </c>
      <c r="AH20" s="15" t="str">
        <f t="shared" si="14"/>
        <v>13:30</v>
      </c>
      <c r="AI20" s="15" t="str">
        <f t="shared" si="15"/>
        <v>21:30</v>
      </c>
      <c r="AJ20" s="15"/>
      <c r="AK20" s="29" t="str">
        <f t="shared" si="16"/>
        <v>Salvador Allende (frente nº 85 - Pd. Bus)</v>
      </c>
      <c r="AL20" s="14">
        <f t="shared" si="17"/>
        <v>0</v>
      </c>
      <c r="AM20" s="14" t="str">
        <f t="shared" si="18"/>
        <v>5</v>
      </c>
      <c r="AN20" s="14" t="str">
        <f t="shared" si="19"/>
        <v>20</v>
      </c>
      <c r="AO20" s="14">
        <f t="shared" si="42"/>
        <v>9</v>
      </c>
      <c r="AP20" s="14">
        <f t="shared" si="43"/>
        <v>17</v>
      </c>
      <c r="AQ20" s="16">
        <f t="shared" si="21"/>
        <v>9</v>
      </c>
      <c r="AR20" s="16">
        <f t="shared" si="22"/>
        <v>5</v>
      </c>
      <c r="AS20" s="14">
        <f t="shared" si="23"/>
        <v>7</v>
      </c>
    </row>
    <row r="21" spans="1:45" x14ac:dyDescent="0.25">
      <c r="A21" s="13" t="s">
        <v>34</v>
      </c>
      <c r="B21">
        <f t="shared" si="24"/>
        <v>3</v>
      </c>
      <c r="C21" t="e">
        <f t="shared" si="25"/>
        <v>#VALUE!</v>
      </c>
      <c r="D21">
        <f t="shared" si="26"/>
        <v>3</v>
      </c>
      <c r="E21">
        <f t="shared" si="27"/>
        <v>5</v>
      </c>
      <c r="F21" s="1">
        <f t="shared" si="28"/>
        <v>13</v>
      </c>
      <c r="G21" s="1">
        <f t="shared" si="29"/>
        <v>1</v>
      </c>
      <c r="H21" s="1" t="str">
        <f t="shared" si="30"/>
        <v>13:01</v>
      </c>
      <c r="I21">
        <f t="shared" si="44"/>
        <v>0</v>
      </c>
      <c r="J21" s="3">
        <f t="shared" si="45"/>
        <v>1</v>
      </c>
      <c r="K21" s="3">
        <f t="shared" si="3"/>
        <v>0</v>
      </c>
      <c r="L21" s="3">
        <f t="shared" si="33"/>
        <v>4</v>
      </c>
      <c r="M21" s="3">
        <f t="shared" si="4"/>
        <v>104</v>
      </c>
      <c r="N21" t="str">
        <f t="shared" si="50"/>
        <v/>
      </c>
      <c r="O21" t="str">
        <f t="shared" si="47"/>
        <v/>
      </c>
      <c r="P21" t="str">
        <f t="shared" si="48"/>
        <v/>
      </c>
      <c r="Q21" t="str">
        <f t="shared" si="34"/>
        <v/>
      </c>
      <c r="S21" t="str">
        <f t="shared" si="41"/>
        <v/>
      </c>
      <c r="T21" s="14">
        <f t="shared" si="49"/>
        <v>0</v>
      </c>
      <c r="AA21" s="14">
        <f t="shared" si="35"/>
        <v>3</v>
      </c>
      <c r="AB21" s="14">
        <f t="shared" si="36"/>
        <v>0</v>
      </c>
      <c r="AC21" s="14">
        <f t="shared" si="37"/>
        <v>300</v>
      </c>
      <c r="AD21" s="28">
        <f t="shared" si="10"/>
        <v>0</v>
      </c>
      <c r="AE21" s="5" t="str">
        <f t="shared" si="38"/>
        <v>Ruta 6/20</v>
      </c>
      <c r="AF21" s="5" t="str">
        <f t="shared" si="39"/>
        <v>Ruta 6/20</v>
      </c>
      <c r="AG21" s="15" t="str">
        <f t="shared" si="13"/>
        <v/>
      </c>
      <c r="AH21" s="15" t="str">
        <f t="shared" si="14"/>
        <v/>
      </c>
      <c r="AI21" s="15" t="str">
        <f t="shared" si="15"/>
        <v/>
      </c>
      <c r="AJ21" s="15"/>
      <c r="AK21" s="29" t="str">
        <f t="shared" si="16"/>
        <v/>
      </c>
      <c r="AL21" s="14">
        <f t="shared" si="17"/>
        <v>1</v>
      </c>
      <c r="AM21" s="14" t="str">
        <f t="shared" si="18"/>
        <v>6</v>
      </c>
      <c r="AN21" s="14" t="str">
        <f t="shared" si="19"/>
        <v>20</v>
      </c>
      <c r="AO21" s="14">
        <f t="shared" si="42"/>
        <v>0</v>
      </c>
      <c r="AP21" s="14">
        <f t="shared" si="43"/>
        <v>18</v>
      </c>
      <c r="AQ21" s="16">
        <f t="shared" si="21"/>
        <v>9</v>
      </c>
      <c r="AR21" s="16">
        <f t="shared" si="22"/>
        <v>5</v>
      </c>
      <c r="AS21" s="14">
        <f t="shared" si="23"/>
        <v>7</v>
      </c>
    </row>
    <row r="22" spans="1:45" x14ac:dyDescent="0.25">
      <c r="A22" s="13" t="s">
        <v>35</v>
      </c>
      <c r="B22">
        <f t="shared" si="24"/>
        <v>3</v>
      </c>
      <c r="C22" t="e">
        <f t="shared" si="25"/>
        <v>#VALUE!</v>
      </c>
      <c r="D22">
        <f t="shared" si="26"/>
        <v>3</v>
      </c>
      <c r="E22">
        <f t="shared" si="27"/>
        <v>5</v>
      </c>
      <c r="F22" s="1">
        <f t="shared" si="28"/>
        <v>21</v>
      </c>
      <c r="G22" s="1">
        <f t="shared" si="29"/>
        <v>1</v>
      </c>
      <c r="H22" s="1" t="str">
        <f t="shared" si="30"/>
        <v>21:01</v>
      </c>
      <c r="I22">
        <f t="shared" si="44"/>
        <v>0</v>
      </c>
      <c r="J22" s="3">
        <f t="shared" si="45"/>
        <v>1</v>
      </c>
      <c r="K22" s="3">
        <f t="shared" si="3"/>
        <v>0</v>
      </c>
      <c r="L22" s="3">
        <f t="shared" si="33"/>
        <v>4</v>
      </c>
      <c r="M22" s="3">
        <f t="shared" si="4"/>
        <v>104</v>
      </c>
      <c r="N22" t="str">
        <f t="shared" si="50"/>
        <v/>
      </c>
      <c r="O22" t="str">
        <f t="shared" si="47"/>
        <v/>
      </c>
      <c r="P22" t="str">
        <f t="shared" si="48"/>
        <v/>
      </c>
      <c r="Q22" t="str">
        <f t="shared" si="34"/>
        <v/>
      </c>
      <c r="S22" t="str">
        <f t="shared" si="41"/>
        <v/>
      </c>
      <c r="T22" s="14">
        <f t="shared" si="49"/>
        <v>0</v>
      </c>
      <c r="AA22" s="14">
        <f t="shared" si="35"/>
        <v>3</v>
      </c>
      <c r="AB22" s="14">
        <f t="shared" si="36"/>
        <v>1</v>
      </c>
      <c r="AC22" s="14">
        <f t="shared" si="37"/>
        <v>301</v>
      </c>
      <c r="AD22" s="28">
        <f t="shared" si="10"/>
        <v>0</v>
      </c>
      <c r="AE22" s="5" t="str">
        <f t="shared" si="38"/>
        <v>Ruta 6/20</v>
      </c>
      <c r="AF22" s="5" t="str">
        <f t="shared" si="39"/>
        <v>Pablo Ruiz Picasso (esq. Emilia Pardo Bazán)</v>
      </c>
      <c r="AG22" s="15" t="str">
        <f t="shared" si="13"/>
        <v>05:00</v>
      </c>
      <c r="AH22" s="15" t="str">
        <f t="shared" si="14"/>
        <v>12:58</v>
      </c>
      <c r="AI22" s="15" t="str">
        <f t="shared" si="15"/>
        <v>20:58</v>
      </c>
      <c r="AJ22" s="15"/>
      <c r="AK22" s="29" t="str">
        <f t="shared" si="16"/>
        <v>Opel Planta en Figueruelas</v>
      </c>
      <c r="AL22" s="14">
        <f t="shared" si="17"/>
        <v>0</v>
      </c>
      <c r="AM22" s="14" t="str">
        <f t="shared" si="18"/>
        <v>6</v>
      </c>
      <c r="AN22" s="14" t="str">
        <f t="shared" si="19"/>
        <v>20</v>
      </c>
      <c r="AO22" s="14">
        <f t="shared" si="42"/>
        <v>1</v>
      </c>
      <c r="AP22" s="14">
        <f t="shared" si="43"/>
        <v>19</v>
      </c>
      <c r="AQ22" s="16">
        <f t="shared" si="21"/>
        <v>9</v>
      </c>
      <c r="AR22" s="16">
        <f t="shared" si="22"/>
        <v>5</v>
      </c>
      <c r="AS22" s="14">
        <f t="shared" si="23"/>
        <v>7</v>
      </c>
    </row>
    <row r="23" spans="1:45" x14ac:dyDescent="0.25">
      <c r="A23" s="13" t="s">
        <v>36</v>
      </c>
      <c r="B23" t="e">
        <f t="shared" si="24"/>
        <v>#VALUE!</v>
      </c>
      <c r="C23">
        <f t="shared" si="25"/>
        <v>20</v>
      </c>
      <c r="D23">
        <f t="shared" si="26"/>
        <v>20</v>
      </c>
      <c r="E23">
        <f t="shared" si="27"/>
        <v>46</v>
      </c>
      <c r="F23" s="1" t="str">
        <f t="shared" si="28"/>
        <v/>
      </c>
      <c r="G23" s="1" t="str">
        <f t="shared" si="29"/>
        <v/>
      </c>
      <c r="H23" s="1" t="str">
        <f t="shared" si="30"/>
        <v>:</v>
      </c>
      <c r="I23">
        <f t="shared" si="44"/>
        <v>0</v>
      </c>
      <c r="J23" s="3">
        <f t="shared" si="45"/>
        <v>1</v>
      </c>
      <c r="K23" s="3">
        <f t="shared" si="3"/>
        <v>0</v>
      </c>
      <c r="L23" s="3">
        <f t="shared" si="33"/>
        <v>4</v>
      </c>
      <c r="M23" s="3">
        <f t="shared" si="4"/>
        <v>104</v>
      </c>
      <c r="N23" t="str">
        <f t="shared" si="50"/>
        <v/>
      </c>
      <c r="O23" t="str">
        <f t="shared" si="47"/>
        <v/>
      </c>
      <c r="P23" t="str">
        <f t="shared" si="48"/>
        <v/>
      </c>
      <c r="Q23" t="str">
        <f t="shared" si="34"/>
        <v/>
      </c>
      <c r="S23" t="str">
        <f t="shared" si="41"/>
        <v/>
      </c>
      <c r="T23" s="14">
        <f t="shared" si="49"/>
        <v>0</v>
      </c>
      <c r="AA23" s="14">
        <f t="shared" si="35"/>
        <v>3</v>
      </c>
      <c r="AB23" s="14">
        <f t="shared" si="36"/>
        <v>2</v>
      </c>
      <c r="AC23" s="14">
        <f t="shared" si="37"/>
        <v>302</v>
      </c>
      <c r="AD23" s="28">
        <f t="shared" si="10"/>
        <v>0</v>
      </c>
      <c r="AE23" s="5" t="str">
        <f t="shared" si="38"/>
        <v>Ruta 6/20</v>
      </c>
      <c r="AF23" s="5" t="str">
        <f t="shared" si="39"/>
        <v>Gómez de Avellaneda (esq. Saiz de Otero - Pd. Bus)</v>
      </c>
      <c r="AG23" s="15" t="str">
        <f t="shared" si="13"/>
        <v>05:01</v>
      </c>
      <c r="AH23" s="15" t="str">
        <f t="shared" si="14"/>
        <v>12:59</v>
      </c>
      <c r="AI23" s="15" t="str">
        <f t="shared" si="15"/>
        <v>20:59</v>
      </c>
      <c r="AJ23" s="15"/>
      <c r="AK23" s="29" t="str">
        <f t="shared" si="16"/>
        <v>Pablo Ruiz Picasso (esq. Emilia Pardo Bazán)</v>
      </c>
      <c r="AL23" s="14">
        <f t="shared" si="17"/>
        <v>0</v>
      </c>
      <c r="AM23" s="14" t="str">
        <f t="shared" si="18"/>
        <v>6</v>
      </c>
      <c r="AN23" s="14" t="str">
        <f t="shared" si="19"/>
        <v>20</v>
      </c>
      <c r="AO23" s="14">
        <f t="shared" si="42"/>
        <v>2</v>
      </c>
      <c r="AP23" s="14">
        <f t="shared" si="43"/>
        <v>20</v>
      </c>
      <c r="AQ23" s="16">
        <f t="shared" si="21"/>
        <v>9</v>
      </c>
      <c r="AR23" s="16">
        <f t="shared" si="22"/>
        <v>5</v>
      </c>
      <c r="AS23" s="14">
        <f t="shared" si="23"/>
        <v>7</v>
      </c>
    </row>
    <row r="24" spans="1:45" x14ac:dyDescent="0.25">
      <c r="A24" s="13" t="s">
        <v>37</v>
      </c>
      <c r="B24" t="e">
        <f t="shared" si="24"/>
        <v>#VALUE!</v>
      </c>
      <c r="C24">
        <f t="shared" si="25"/>
        <v>25</v>
      </c>
      <c r="D24">
        <f t="shared" si="26"/>
        <v>25</v>
      </c>
      <c r="E24">
        <f t="shared" si="27"/>
        <v>39</v>
      </c>
      <c r="F24" s="1" t="str">
        <f t="shared" si="28"/>
        <v/>
      </c>
      <c r="G24" s="1" t="str">
        <f t="shared" si="29"/>
        <v/>
      </c>
      <c r="H24" s="1" t="str">
        <f t="shared" si="30"/>
        <v>:</v>
      </c>
      <c r="I24">
        <f t="shared" si="44"/>
        <v>0</v>
      </c>
      <c r="J24" s="3">
        <f t="shared" si="45"/>
        <v>1</v>
      </c>
      <c r="K24" s="3">
        <f t="shared" si="3"/>
        <v>1</v>
      </c>
      <c r="L24" s="3">
        <f t="shared" si="33"/>
        <v>5</v>
      </c>
      <c r="M24" s="3">
        <f t="shared" si="4"/>
        <v>105</v>
      </c>
      <c r="N24" t="str">
        <f t="shared" si="50"/>
        <v>Academia General Militar, 56 ( Pd. Bus)</v>
      </c>
      <c r="O24" t="str">
        <f t="shared" si="47"/>
        <v>05:08</v>
      </c>
      <c r="P24" t="str">
        <f t="shared" si="48"/>
        <v>13:03</v>
      </c>
      <c r="Q24" t="str">
        <f t="shared" si="34"/>
        <v>21:03</v>
      </c>
      <c r="S24" t="str">
        <f t="shared" si="41"/>
        <v>San Juan de la Peña (frente José Luis Lacruz)</v>
      </c>
      <c r="T24" s="14">
        <f t="shared" si="49"/>
        <v>0</v>
      </c>
      <c r="AA24" s="14">
        <f t="shared" si="35"/>
        <v>3</v>
      </c>
      <c r="AB24" s="14">
        <f t="shared" si="36"/>
        <v>3</v>
      </c>
      <c r="AC24" s="14">
        <f t="shared" si="37"/>
        <v>303</v>
      </c>
      <c r="AD24" s="28">
        <f t="shared" si="10"/>
        <v>0</v>
      </c>
      <c r="AE24" s="5" t="str">
        <f t="shared" si="38"/>
        <v>Ruta 6/20</v>
      </c>
      <c r="AF24" s="5" t="str">
        <f t="shared" si="39"/>
        <v>Gómez de Avellaneda, nº 23 (Pd. Bus)</v>
      </c>
      <c r="AG24" s="15" t="str">
        <f t="shared" si="13"/>
        <v>05:02</v>
      </c>
      <c r="AH24" s="15" t="str">
        <f t="shared" si="14"/>
        <v>13:00</v>
      </c>
      <c r="AI24" s="15" t="str">
        <f t="shared" si="15"/>
        <v>21:00</v>
      </c>
      <c r="AJ24" s="15"/>
      <c r="AK24" s="29" t="str">
        <f t="shared" si="16"/>
        <v>Gómez de Avellaneda (esq. Saiz de Otero - Pd. Bus)</v>
      </c>
      <c r="AL24" s="14">
        <f t="shared" si="17"/>
        <v>0</v>
      </c>
      <c r="AM24" s="14" t="str">
        <f t="shared" si="18"/>
        <v>6</v>
      </c>
      <c r="AN24" s="14" t="str">
        <f t="shared" si="19"/>
        <v>20</v>
      </c>
      <c r="AO24" s="14">
        <f t="shared" si="42"/>
        <v>3</v>
      </c>
      <c r="AP24" s="14">
        <f t="shared" si="43"/>
        <v>21</v>
      </c>
      <c r="AQ24" s="16">
        <f t="shared" si="21"/>
        <v>9</v>
      </c>
      <c r="AR24" s="16">
        <f t="shared" si="22"/>
        <v>5</v>
      </c>
      <c r="AS24" s="14">
        <f t="shared" si="23"/>
        <v>7</v>
      </c>
    </row>
    <row r="25" spans="1:45" x14ac:dyDescent="0.25">
      <c r="A25" s="13" t="s">
        <v>38</v>
      </c>
      <c r="B25">
        <f t="shared" si="24"/>
        <v>2</v>
      </c>
      <c r="C25" t="e">
        <f t="shared" si="25"/>
        <v>#VALUE!</v>
      </c>
      <c r="D25">
        <f t="shared" si="26"/>
        <v>2</v>
      </c>
      <c r="E25">
        <f t="shared" si="27"/>
        <v>4</v>
      </c>
      <c r="F25" s="1">
        <f t="shared" si="28"/>
        <v>5</v>
      </c>
      <c r="G25" s="1">
        <f t="shared" si="29"/>
        <v>8</v>
      </c>
      <c r="H25" s="1" t="str">
        <f t="shared" si="30"/>
        <v>05:08</v>
      </c>
      <c r="I25">
        <f t="shared" si="44"/>
        <v>0</v>
      </c>
      <c r="J25" s="3">
        <f t="shared" si="45"/>
        <v>1</v>
      </c>
      <c r="K25" s="3">
        <f t="shared" si="3"/>
        <v>0</v>
      </c>
      <c r="L25" s="3">
        <f t="shared" si="33"/>
        <v>5</v>
      </c>
      <c r="M25" s="3">
        <f t="shared" si="4"/>
        <v>105</v>
      </c>
      <c r="N25" t="str">
        <f t="shared" si="50"/>
        <v/>
      </c>
      <c r="O25" t="str">
        <f t="shared" si="47"/>
        <v/>
      </c>
      <c r="P25" t="str">
        <f t="shared" si="48"/>
        <v/>
      </c>
      <c r="Q25" t="str">
        <f t="shared" si="34"/>
        <v/>
      </c>
      <c r="S25" t="str">
        <f t="shared" si="41"/>
        <v/>
      </c>
      <c r="T25" s="14">
        <f t="shared" si="49"/>
        <v>0</v>
      </c>
      <c r="AA25" s="14">
        <f t="shared" si="35"/>
        <v>3</v>
      </c>
      <c r="AB25" s="14">
        <f t="shared" si="36"/>
        <v>4</v>
      </c>
      <c r="AC25" s="14">
        <f t="shared" si="37"/>
        <v>304</v>
      </c>
      <c r="AD25" s="28">
        <f t="shared" si="10"/>
        <v>0</v>
      </c>
      <c r="AE25" s="5" t="str">
        <f t="shared" si="38"/>
        <v>Ruta 6/20</v>
      </c>
      <c r="AF25" s="5" t="str">
        <f t="shared" si="39"/>
        <v>Cambio sentido M. Zambrano/G. Avellaneda (paso cebra)</v>
      </c>
      <c r="AG25" s="15" t="str">
        <f t="shared" si="13"/>
        <v>05:03</v>
      </c>
      <c r="AH25" s="15" t="str">
        <f t="shared" si="14"/>
        <v>13:01</v>
      </c>
      <c r="AI25" s="15" t="str">
        <f t="shared" si="15"/>
        <v>21:01</v>
      </c>
      <c r="AJ25" s="15"/>
      <c r="AK25" s="29" t="str">
        <f t="shared" si="16"/>
        <v>Gómez de Avellaneda, nº 23 (Pd. Bus)</v>
      </c>
      <c r="AL25" s="14">
        <f t="shared" si="17"/>
        <v>0</v>
      </c>
      <c r="AM25" s="14" t="str">
        <f t="shared" si="18"/>
        <v>6</v>
      </c>
      <c r="AN25" s="14" t="str">
        <f t="shared" si="19"/>
        <v>20</v>
      </c>
      <c r="AO25" s="14">
        <f t="shared" si="42"/>
        <v>4</v>
      </c>
      <c r="AP25" s="14">
        <f t="shared" si="43"/>
        <v>22</v>
      </c>
      <c r="AQ25" s="16">
        <f t="shared" si="21"/>
        <v>9</v>
      </c>
      <c r="AR25" s="16">
        <f t="shared" si="22"/>
        <v>5</v>
      </c>
      <c r="AS25" s="14">
        <f t="shared" si="23"/>
        <v>7</v>
      </c>
    </row>
    <row r="26" spans="1:45" x14ac:dyDescent="0.25">
      <c r="A26" s="13" t="s">
        <v>39</v>
      </c>
      <c r="B26">
        <f t="shared" si="24"/>
        <v>3</v>
      </c>
      <c r="C26" t="e">
        <f t="shared" si="25"/>
        <v>#VALUE!</v>
      </c>
      <c r="D26">
        <f t="shared" si="26"/>
        <v>3</v>
      </c>
      <c r="E26">
        <f t="shared" si="27"/>
        <v>5</v>
      </c>
      <c r="F26" s="1">
        <f t="shared" si="28"/>
        <v>13</v>
      </c>
      <c r="G26" s="1">
        <f t="shared" si="29"/>
        <v>3</v>
      </c>
      <c r="H26" s="1" t="str">
        <f t="shared" si="30"/>
        <v>13:03</v>
      </c>
      <c r="I26">
        <f t="shared" si="44"/>
        <v>0</v>
      </c>
      <c r="J26" s="3">
        <f t="shared" si="45"/>
        <v>1</v>
      </c>
      <c r="K26" s="3">
        <f t="shared" si="3"/>
        <v>0</v>
      </c>
      <c r="L26" s="3">
        <f t="shared" si="33"/>
        <v>5</v>
      </c>
      <c r="M26" s="3">
        <f t="shared" si="4"/>
        <v>105</v>
      </c>
      <c r="N26" t="str">
        <f t="shared" si="50"/>
        <v/>
      </c>
      <c r="O26" t="str">
        <f t="shared" si="47"/>
        <v/>
      </c>
      <c r="P26" t="str">
        <f t="shared" si="48"/>
        <v/>
      </c>
      <c r="Q26" t="str">
        <f t="shared" si="34"/>
        <v/>
      </c>
      <c r="S26" t="str">
        <f t="shared" si="41"/>
        <v/>
      </c>
      <c r="T26" s="14">
        <f t="shared" si="49"/>
        <v>0</v>
      </c>
      <c r="AA26" s="14">
        <f t="shared" si="35"/>
        <v>3</v>
      </c>
      <c r="AB26" s="14">
        <f t="shared" si="36"/>
        <v>5</v>
      </c>
      <c r="AC26" s="14">
        <f t="shared" si="37"/>
        <v>305</v>
      </c>
      <c r="AD26" s="28">
        <f t="shared" si="10"/>
        <v>0</v>
      </c>
      <c r="AE26" s="5" t="str">
        <f t="shared" si="38"/>
        <v>Ruta 6/20</v>
      </c>
      <c r="AF26" s="5" t="str">
        <f t="shared" si="39"/>
        <v>María Zambrano (León Felipe - Pd. Bus)</v>
      </c>
      <c r="AG26" s="15" t="str">
        <f t="shared" si="13"/>
        <v>05:04</v>
      </c>
      <c r="AH26" s="15" t="str">
        <f t="shared" si="14"/>
        <v>13:02</v>
      </c>
      <c r="AI26" s="15" t="str">
        <f t="shared" si="15"/>
        <v>21:02</v>
      </c>
      <c r="AJ26" s="15"/>
      <c r="AK26" s="29" t="str">
        <f t="shared" si="16"/>
        <v>Cambio sentido M. Zambrano/G. Avellaneda (paso cebra)</v>
      </c>
      <c r="AL26" s="14">
        <f t="shared" si="17"/>
        <v>0</v>
      </c>
      <c r="AM26" s="14" t="str">
        <f t="shared" si="18"/>
        <v>6</v>
      </c>
      <c r="AN26" s="14" t="str">
        <f t="shared" si="19"/>
        <v>20</v>
      </c>
      <c r="AO26" s="14">
        <f t="shared" si="42"/>
        <v>5</v>
      </c>
      <c r="AP26" s="14">
        <f t="shared" si="43"/>
        <v>23</v>
      </c>
      <c r="AQ26" s="16">
        <f t="shared" si="21"/>
        <v>9</v>
      </c>
      <c r="AR26" s="16">
        <f t="shared" si="22"/>
        <v>5</v>
      </c>
      <c r="AS26" s="14">
        <f t="shared" si="23"/>
        <v>7</v>
      </c>
    </row>
    <row r="27" spans="1:45" x14ac:dyDescent="0.25">
      <c r="A27" s="13" t="s">
        <v>40</v>
      </c>
      <c r="B27">
        <f t="shared" si="24"/>
        <v>3</v>
      </c>
      <c r="C27" t="e">
        <f t="shared" si="25"/>
        <v>#VALUE!</v>
      </c>
      <c r="D27">
        <f t="shared" si="26"/>
        <v>3</v>
      </c>
      <c r="E27">
        <f t="shared" si="27"/>
        <v>5</v>
      </c>
      <c r="F27" s="1">
        <f t="shared" si="28"/>
        <v>21</v>
      </c>
      <c r="G27" s="1">
        <f t="shared" si="29"/>
        <v>3</v>
      </c>
      <c r="H27" s="1" t="str">
        <f t="shared" si="30"/>
        <v>21:03</v>
      </c>
      <c r="I27">
        <f t="shared" si="44"/>
        <v>0</v>
      </c>
      <c r="J27" s="3">
        <f t="shared" si="45"/>
        <v>1</v>
      </c>
      <c r="K27" s="3">
        <f t="shared" si="3"/>
        <v>0</v>
      </c>
      <c r="L27" s="3">
        <f t="shared" si="33"/>
        <v>5</v>
      </c>
      <c r="M27" s="3">
        <f t="shared" si="4"/>
        <v>105</v>
      </c>
      <c r="N27" t="str">
        <f t="shared" si="50"/>
        <v/>
      </c>
      <c r="O27" t="str">
        <f t="shared" si="47"/>
        <v/>
      </c>
      <c r="P27" t="str">
        <f t="shared" si="48"/>
        <v/>
      </c>
      <c r="Q27" t="str">
        <f t="shared" si="34"/>
        <v/>
      </c>
      <c r="S27" t="str">
        <f t="shared" si="41"/>
        <v/>
      </c>
      <c r="T27" s="14">
        <f t="shared" si="49"/>
        <v>0</v>
      </c>
      <c r="AA27" s="14">
        <f t="shared" si="35"/>
        <v>3</v>
      </c>
      <c r="AB27" s="14">
        <f t="shared" si="36"/>
        <v>6</v>
      </c>
      <c r="AC27" s="14">
        <f t="shared" si="37"/>
        <v>306</v>
      </c>
      <c r="AD27" s="28">
        <f t="shared" si="10"/>
        <v>0</v>
      </c>
      <c r="AE27" s="5" t="str">
        <f t="shared" si="38"/>
        <v>Ruta 6/20</v>
      </c>
      <c r="AF27" s="5" t="str">
        <f t="shared" si="39"/>
        <v>María Zambrano (Pablo Neruda - Pd. Bus)</v>
      </c>
      <c r="AG27" s="15" t="str">
        <f t="shared" si="13"/>
        <v>05:05</v>
      </c>
      <c r="AH27" s="15" t="str">
        <f t="shared" si="14"/>
        <v>13:03</v>
      </c>
      <c r="AI27" s="15" t="str">
        <f t="shared" si="15"/>
        <v>21:03</v>
      </c>
      <c r="AJ27" s="15"/>
      <c r="AK27" s="29" t="str">
        <f t="shared" si="16"/>
        <v>María Zambrano (León Felipe - Pd. Bus)</v>
      </c>
      <c r="AL27" s="14">
        <f t="shared" si="17"/>
        <v>0</v>
      </c>
      <c r="AM27" s="14" t="str">
        <f t="shared" si="18"/>
        <v>6</v>
      </c>
      <c r="AN27" s="14" t="str">
        <f t="shared" si="19"/>
        <v>20</v>
      </c>
      <c r="AO27" s="14">
        <f t="shared" si="42"/>
        <v>6</v>
      </c>
      <c r="AP27" s="14">
        <f t="shared" si="43"/>
        <v>24</v>
      </c>
      <c r="AQ27" s="16">
        <f t="shared" si="21"/>
        <v>9</v>
      </c>
      <c r="AR27" s="16">
        <f t="shared" si="22"/>
        <v>5</v>
      </c>
      <c r="AS27" s="14">
        <f t="shared" si="23"/>
        <v>7</v>
      </c>
    </row>
    <row r="28" spans="1:45" x14ac:dyDescent="0.25">
      <c r="A28" s="13" t="s">
        <v>41</v>
      </c>
      <c r="B28" t="e">
        <f t="shared" si="24"/>
        <v>#VALUE!</v>
      </c>
      <c r="C28" t="e">
        <f t="shared" si="25"/>
        <v>#VALUE!</v>
      </c>
      <c r="D28" t="e">
        <f t="shared" si="26"/>
        <v>#VALUE!</v>
      </c>
      <c r="E28">
        <f t="shared" si="27"/>
        <v>45</v>
      </c>
      <c r="F28" s="1" t="str">
        <f t="shared" si="28"/>
        <v/>
      </c>
      <c r="G28" s="1" t="str">
        <f t="shared" si="29"/>
        <v/>
      </c>
      <c r="H28" s="1" t="str">
        <f t="shared" si="30"/>
        <v>:</v>
      </c>
      <c r="I28">
        <f t="shared" si="44"/>
        <v>0</v>
      </c>
      <c r="J28" s="3">
        <f t="shared" si="45"/>
        <v>1</v>
      </c>
      <c r="K28" s="3">
        <f t="shared" si="3"/>
        <v>0</v>
      </c>
      <c r="L28" s="3">
        <f t="shared" si="33"/>
        <v>5</v>
      </c>
      <c r="M28" s="3">
        <f t="shared" si="4"/>
        <v>105</v>
      </c>
      <c r="N28" t="str">
        <f t="shared" si="50"/>
        <v/>
      </c>
      <c r="O28" t="str">
        <f t="shared" si="47"/>
        <v/>
      </c>
      <c r="P28" t="str">
        <f t="shared" si="48"/>
        <v/>
      </c>
      <c r="Q28" t="str">
        <f t="shared" si="34"/>
        <v/>
      </c>
      <c r="S28" t="str">
        <f t="shared" si="41"/>
        <v/>
      </c>
      <c r="T28" s="14">
        <f t="shared" si="49"/>
        <v>0</v>
      </c>
      <c r="AA28" s="14">
        <f t="shared" si="35"/>
        <v>3</v>
      </c>
      <c r="AB28" s="14">
        <f t="shared" si="36"/>
        <v>7</v>
      </c>
      <c r="AC28" s="14">
        <f t="shared" si="37"/>
        <v>307</v>
      </c>
      <c r="AD28" s="28">
        <f t="shared" si="10"/>
        <v>1</v>
      </c>
      <c r="AE28" s="5" t="str">
        <f t="shared" si="38"/>
        <v>Ruta 6/20</v>
      </c>
      <c r="AF28" s="5" t="str">
        <f t="shared" si="39"/>
        <v>Opel Planta en Figueruelas</v>
      </c>
      <c r="AG28" s="15" t="str">
        <f t="shared" si="13"/>
        <v>05:30</v>
      </c>
      <c r="AH28" s="15" t="str">
        <f t="shared" si="14"/>
        <v>13:30</v>
      </c>
      <c r="AI28" s="15" t="str">
        <f t="shared" si="15"/>
        <v>21:30</v>
      </c>
      <c r="AJ28" s="15"/>
      <c r="AK28" s="29" t="str">
        <f t="shared" si="16"/>
        <v>María Zambrano (Pablo Neruda - Pd. Bus)</v>
      </c>
      <c r="AL28" s="14">
        <f t="shared" si="17"/>
        <v>0</v>
      </c>
      <c r="AM28" s="14" t="str">
        <f t="shared" si="18"/>
        <v>6</v>
      </c>
      <c r="AN28" s="14" t="str">
        <f t="shared" si="19"/>
        <v>20</v>
      </c>
      <c r="AO28" s="14">
        <f t="shared" si="42"/>
        <v>7</v>
      </c>
      <c r="AP28" s="14">
        <f t="shared" si="43"/>
        <v>25</v>
      </c>
      <c r="AQ28" s="16">
        <f t="shared" si="21"/>
        <v>9</v>
      </c>
      <c r="AR28" s="16">
        <f t="shared" si="22"/>
        <v>5</v>
      </c>
      <c r="AS28" s="14">
        <f t="shared" si="23"/>
        <v>7</v>
      </c>
    </row>
    <row r="29" spans="1:45" x14ac:dyDescent="0.25">
      <c r="A29" s="13" t="s">
        <v>26</v>
      </c>
      <c r="B29" t="e">
        <f t="shared" si="24"/>
        <v>#VALUE!</v>
      </c>
      <c r="C29">
        <f t="shared" si="25"/>
        <v>14</v>
      </c>
      <c r="D29">
        <f t="shared" si="26"/>
        <v>14</v>
      </c>
      <c r="E29">
        <f t="shared" si="27"/>
        <v>33</v>
      </c>
      <c r="F29" s="1" t="str">
        <f t="shared" si="28"/>
        <v/>
      </c>
      <c r="G29" s="1" t="str">
        <f t="shared" si="29"/>
        <v/>
      </c>
      <c r="H29" s="1" t="str">
        <f t="shared" si="30"/>
        <v>:</v>
      </c>
      <c r="I29">
        <f t="shared" si="44"/>
        <v>0</v>
      </c>
      <c r="J29" s="3">
        <f t="shared" si="45"/>
        <v>1</v>
      </c>
      <c r="K29" s="3">
        <f t="shared" si="3"/>
        <v>1</v>
      </c>
      <c r="L29" s="3">
        <f t="shared" si="33"/>
        <v>6</v>
      </c>
      <c r="M29" s="3">
        <f t="shared" si="4"/>
        <v>106</v>
      </c>
      <c r="N29" t="str">
        <f t="shared" si="50"/>
        <v>Majas de Goya, 15 (Pd. Bus - CAI)</v>
      </c>
      <c r="O29" t="str">
        <f t="shared" si="47"/>
        <v>05:10</v>
      </c>
      <c r="P29" t="str">
        <f t="shared" si="48"/>
        <v>13:05</v>
      </c>
      <c r="Q29" t="str">
        <f t="shared" si="34"/>
        <v>21:05</v>
      </c>
      <c r="S29" t="str">
        <f t="shared" si="41"/>
        <v>San Juan de la Peña, nº 29 (Pd. Bus)</v>
      </c>
      <c r="T29" s="14">
        <f t="shared" si="49"/>
        <v>0</v>
      </c>
      <c r="AA29" s="14">
        <f t="shared" si="35"/>
        <v>4</v>
      </c>
      <c r="AB29" s="14">
        <f t="shared" si="36"/>
        <v>0</v>
      </c>
      <c r="AC29" s="14">
        <f t="shared" si="37"/>
        <v>400</v>
      </c>
      <c r="AD29" s="28">
        <f t="shared" si="10"/>
        <v>0</v>
      </c>
      <c r="AE29" s="5" t="str">
        <f t="shared" si="38"/>
        <v>Ruta 7/20</v>
      </c>
      <c r="AF29" s="5" t="str">
        <f t="shared" si="39"/>
        <v>Ruta 7/20</v>
      </c>
      <c r="AG29" s="15" t="str">
        <f t="shared" si="13"/>
        <v/>
      </c>
      <c r="AH29" s="15" t="str">
        <f t="shared" si="14"/>
        <v/>
      </c>
      <c r="AI29" s="15" t="str">
        <f t="shared" si="15"/>
        <v/>
      </c>
      <c r="AJ29" s="15"/>
      <c r="AK29" s="29" t="str">
        <f t="shared" si="16"/>
        <v/>
      </c>
      <c r="AL29" s="14">
        <f t="shared" si="17"/>
        <v>1</v>
      </c>
      <c r="AM29" s="14" t="str">
        <f t="shared" si="18"/>
        <v>7</v>
      </c>
      <c r="AN29" s="14" t="str">
        <f t="shared" si="19"/>
        <v>20</v>
      </c>
      <c r="AO29" s="14">
        <f t="shared" si="42"/>
        <v>0</v>
      </c>
      <c r="AP29" s="14">
        <f t="shared" si="43"/>
        <v>26</v>
      </c>
      <c r="AQ29" s="16">
        <f t="shared" si="21"/>
        <v>9</v>
      </c>
      <c r="AR29" s="16">
        <f t="shared" si="22"/>
        <v>5</v>
      </c>
      <c r="AS29" s="14">
        <f t="shared" si="23"/>
        <v>7</v>
      </c>
    </row>
    <row r="30" spans="1:45" x14ac:dyDescent="0.25">
      <c r="A30" s="13" t="s">
        <v>42</v>
      </c>
      <c r="B30">
        <f t="shared" si="24"/>
        <v>2</v>
      </c>
      <c r="C30" t="e">
        <f t="shared" si="25"/>
        <v>#VALUE!</v>
      </c>
      <c r="D30">
        <f t="shared" si="26"/>
        <v>2</v>
      </c>
      <c r="E30">
        <f t="shared" si="27"/>
        <v>4</v>
      </c>
      <c r="F30" s="1">
        <f t="shared" si="28"/>
        <v>5</v>
      </c>
      <c r="G30" s="1">
        <f t="shared" si="29"/>
        <v>10</v>
      </c>
      <c r="H30" s="1" t="str">
        <f t="shared" si="30"/>
        <v>05:10</v>
      </c>
      <c r="I30">
        <f t="shared" si="44"/>
        <v>0</v>
      </c>
      <c r="J30" s="3">
        <f t="shared" si="45"/>
        <v>1</v>
      </c>
      <c r="K30" s="3">
        <f t="shared" si="3"/>
        <v>0</v>
      </c>
      <c r="L30" s="3">
        <f t="shared" si="33"/>
        <v>6</v>
      </c>
      <c r="M30" s="3">
        <f t="shared" si="4"/>
        <v>106</v>
      </c>
      <c r="N30" t="str">
        <f t="shared" si="50"/>
        <v/>
      </c>
      <c r="O30" t="str">
        <f t="shared" si="47"/>
        <v/>
      </c>
      <c r="P30" t="str">
        <f t="shared" si="48"/>
        <v/>
      </c>
      <c r="Q30" t="str">
        <f t="shared" si="34"/>
        <v/>
      </c>
      <c r="S30" t="str">
        <f t="shared" si="41"/>
        <v/>
      </c>
      <c r="T30" s="14">
        <f t="shared" si="49"/>
        <v>0</v>
      </c>
      <c r="AA30" s="14">
        <f t="shared" si="35"/>
        <v>4</v>
      </c>
      <c r="AB30" s="14">
        <f t="shared" si="36"/>
        <v>1</v>
      </c>
      <c r="AC30" s="14">
        <f t="shared" si="37"/>
        <v>401</v>
      </c>
      <c r="AD30" s="28">
        <f t="shared" si="10"/>
        <v>0</v>
      </c>
      <c r="AE30" s="5" t="str">
        <f t="shared" si="38"/>
        <v>Ruta 7/20</v>
      </c>
      <c r="AF30" s="5" t="str">
        <f t="shared" si="39"/>
        <v>Miguel Servet (frente nº 220 - Pd. Bus)</v>
      </c>
      <c r="AG30" s="15" t="str">
        <f t="shared" si="13"/>
        <v>04:58</v>
      </c>
      <c r="AH30" s="15" t="str">
        <f t="shared" si="14"/>
        <v>12:56</v>
      </c>
      <c r="AI30" s="15" t="str">
        <f t="shared" si="15"/>
        <v>20:56</v>
      </c>
      <c r="AJ30" s="15"/>
      <c r="AK30" s="29" t="str">
        <f t="shared" si="16"/>
        <v>Opel Planta en Figueruelas</v>
      </c>
      <c r="AL30" s="14">
        <f t="shared" si="17"/>
        <v>0</v>
      </c>
      <c r="AM30" s="14" t="str">
        <f t="shared" si="18"/>
        <v>7</v>
      </c>
      <c r="AN30" s="14" t="str">
        <f t="shared" si="19"/>
        <v>20</v>
      </c>
      <c r="AO30" s="14">
        <f t="shared" si="42"/>
        <v>1</v>
      </c>
      <c r="AP30" s="14">
        <f t="shared" si="43"/>
        <v>27</v>
      </c>
      <c r="AQ30" s="16">
        <f t="shared" si="21"/>
        <v>9</v>
      </c>
      <c r="AR30" s="16">
        <f t="shared" si="22"/>
        <v>5</v>
      </c>
      <c r="AS30" s="14">
        <f t="shared" si="23"/>
        <v>7</v>
      </c>
    </row>
    <row r="31" spans="1:45" x14ac:dyDescent="0.25">
      <c r="A31" s="13" t="s">
        <v>43</v>
      </c>
      <c r="B31">
        <f t="shared" si="24"/>
        <v>3</v>
      </c>
      <c r="C31" t="e">
        <f t="shared" si="25"/>
        <v>#VALUE!</v>
      </c>
      <c r="D31">
        <f t="shared" si="26"/>
        <v>3</v>
      </c>
      <c r="E31">
        <f t="shared" si="27"/>
        <v>5</v>
      </c>
      <c r="F31" s="1">
        <f t="shared" si="28"/>
        <v>13</v>
      </c>
      <c r="G31" s="1">
        <f t="shared" si="29"/>
        <v>5</v>
      </c>
      <c r="H31" s="1" t="str">
        <f t="shared" si="30"/>
        <v>13:05</v>
      </c>
      <c r="I31">
        <f t="shared" si="44"/>
        <v>0</v>
      </c>
      <c r="J31" s="3">
        <f t="shared" si="45"/>
        <v>1</v>
      </c>
      <c r="K31" s="3">
        <f t="shared" si="3"/>
        <v>0</v>
      </c>
      <c r="L31" s="3">
        <f t="shared" si="33"/>
        <v>6</v>
      </c>
      <c r="M31" s="3">
        <f t="shared" si="4"/>
        <v>106</v>
      </c>
      <c r="N31" t="str">
        <f t="shared" si="50"/>
        <v/>
      </c>
      <c r="O31" t="str">
        <f t="shared" si="47"/>
        <v/>
      </c>
      <c r="P31" t="str">
        <f t="shared" si="48"/>
        <v/>
      </c>
      <c r="Q31" t="str">
        <f t="shared" si="34"/>
        <v/>
      </c>
      <c r="S31" t="str">
        <f t="shared" si="41"/>
        <v/>
      </c>
      <c r="T31" s="14">
        <f t="shared" si="49"/>
        <v>0</v>
      </c>
      <c r="AA31" s="14">
        <f t="shared" si="35"/>
        <v>4</v>
      </c>
      <c r="AB31" s="14">
        <f t="shared" si="36"/>
        <v>2</v>
      </c>
      <c r="AC31" s="14">
        <f t="shared" si="37"/>
        <v>402</v>
      </c>
      <c r="AD31" s="28">
        <f t="shared" si="10"/>
        <v>0</v>
      </c>
      <c r="AE31" s="5" t="str">
        <f t="shared" si="38"/>
        <v>Ruta 7/20</v>
      </c>
      <c r="AF31" s="5" t="str">
        <f t="shared" si="39"/>
        <v>Miguel Servet, nº 101 (Pd. Bus)</v>
      </c>
      <c r="AG31" s="15" t="str">
        <f t="shared" si="13"/>
        <v>04:59</v>
      </c>
      <c r="AH31" s="15" t="str">
        <f t="shared" si="14"/>
        <v>12:57</v>
      </c>
      <c r="AI31" s="15" t="str">
        <f t="shared" si="15"/>
        <v>20:57</v>
      </c>
      <c r="AJ31" s="15"/>
      <c r="AK31" s="29" t="str">
        <f t="shared" si="16"/>
        <v>Miguel Servet (frente nº 220 - Pd. Bus)</v>
      </c>
      <c r="AL31" s="14">
        <f t="shared" si="17"/>
        <v>0</v>
      </c>
      <c r="AM31" s="14" t="str">
        <f t="shared" si="18"/>
        <v>7</v>
      </c>
      <c r="AN31" s="14" t="str">
        <f t="shared" si="19"/>
        <v>20</v>
      </c>
      <c r="AO31" s="14">
        <f t="shared" si="42"/>
        <v>2</v>
      </c>
      <c r="AP31" s="14">
        <f t="shared" si="43"/>
        <v>28</v>
      </c>
      <c r="AQ31" s="16">
        <f t="shared" si="21"/>
        <v>9</v>
      </c>
      <c r="AR31" s="16">
        <f t="shared" si="22"/>
        <v>5</v>
      </c>
      <c r="AS31" s="14">
        <f t="shared" si="23"/>
        <v>7</v>
      </c>
    </row>
    <row r="32" spans="1:45" x14ac:dyDescent="0.25">
      <c r="A32" s="13" t="s">
        <v>44</v>
      </c>
      <c r="B32">
        <f t="shared" si="24"/>
        <v>3</v>
      </c>
      <c r="C32" t="e">
        <f t="shared" si="25"/>
        <v>#VALUE!</v>
      </c>
      <c r="D32">
        <f t="shared" si="26"/>
        <v>3</v>
      </c>
      <c r="E32">
        <f t="shared" si="27"/>
        <v>5</v>
      </c>
      <c r="F32" s="1">
        <f t="shared" si="28"/>
        <v>21</v>
      </c>
      <c r="G32" s="1">
        <f t="shared" si="29"/>
        <v>5</v>
      </c>
      <c r="H32" s="1" t="str">
        <f t="shared" si="30"/>
        <v>21:05</v>
      </c>
      <c r="I32">
        <f t="shared" si="44"/>
        <v>0</v>
      </c>
      <c r="J32" s="3">
        <f t="shared" si="45"/>
        <v>1</v>
      </c>
      <c r="K32" s="3">
        <f t="shared" si="3"/>
        <v>0</v>
      </c>
      <c r="L32" s="3">
        <f t="shared" si="33"/>
        <v>6</v>
      </c>
      <c r="M32" s="3">
        <f t="shared" si="4"/>
        <v>106</v>
      </c>
      <c r="N32" t="str">
        <f t="shared" si="50"/>
        <v/>
      </c>
      <c r="O32" t="str">
        <f t="shared" si="47"/>
        <v/>
      </c>
      <c r="P32" t="str">
        <f t="shared" si="48"/>
        <v/>
      </c>
      <c r="Q32" t="str">
        <f t="shared" si="34"/>
        <v/>
      </c>
      <c r="S32" t="str">
        <f t="shared" si="41"/>
        <v/>
      </c>
      <c r="T32" s="14">
        <f t="shared" si="49"/>
        <v>0</v>
      </c>
      <c r="AA32" s="14">
        <f t="shared" si="35"/>
        <v>4</v>
      </c>
      <c r="AB32" s="14">
        <f t="shared" si="36"/>
        <v>3</v>
      </c>
      <c r="AC32" s="14">
        <f t="shared" si="37"/>
        <v>403</v>
      </c>
      <c r="AD32" s="28">
        <f t="shared" si="10"/>
        <v>0</v>
      </c>
      <c r="AE32" s="5" t="str">
        <f t="shared" si="38"/>
        <v>Ruta 7/20</v>
      </c>
      <c r="AF32" s="5" t="str">
        <f t="shared" si="39"/>
        <v>Miguel Servet, nº 63-65 (Pd. Bus)</v>
      </c>
      <c r="AG32" s="15" t="str">
        <f t="shared" si="13"/>
        <v>05:00</v>
      </c>
      <c r="AH32" s="15" t="str">
        <f t="shared" si="14"/>
        <v>12:58</v>
      </c>
      <c r="AI32" s="15" t="str">
        <f t="shared" si="15"/>
        <v>20:58</v>
      </c>
      <c r="AJ32" s="15"/>
      <c r="AK32" s="29" t="str">
        <f t="shared" si="16"/>
        <v>Miguel Servet, nº 101 (Pd. Bus)</v>
      </c>
      <c r="AL32" s="14">
        <f t="shared" si="17"/>
        <v>0</v>
      </c>
      <c r="AM32" s="14" t="str">
        <f t="shared" si="18"/>
        <v>7</v>
      </c>
      <c r="AN32" s="14" t="str">
        <f t="shared" si="19"/>
        <v>20</v>
      </c>
      <c r="AO32" s="14">
        <f t="shared" si="42"/>
        <v>3</v>
      </c>
      <c r="AP32" s="14">
        <f t="shared" si="43"/>
        <v>29</v>
      </c>
      <c r="AQ32" s="16">
        <f t="shared" si="21"/>
        <v>9</v>
      </c>
      <c r="AR32" s="16">
        <f t="shared" si="22"/>
        <v>5</v>
      </c>
      <c r="AS32" s="14">
        <f t="shared" si="23"/>
        <v>7</v>
      </c>
    </row>
    <row r="33" spans="1:45" x14ac:dyDescent="0.25">
      <c r="A33" s="13" t="s">
        <v>45</v>
      </c>
      <c r="B33" t="e">
        <f t="shared" si="24"/>
        <v>#VALUE!</v>
      </c>
      <c r="C33">
        <f t="shared" si="25"/>
        <v>20</v>
      </c>
      <c r="D33">
        <f t="shared" si="26"/>
        <v>20</v>
      </c>
      <c r="E33">
        <f t="shared" si="27"/>
        <v>36</v>
      </c>
      <c r="F33" s="1" t="str">
        <f t="shared" si="28"/>
        <v/>
      </c>
      <c r="G33" s="1" t="str">
        <f t="shared" si="29"/>
        <v/>
      </c>
      <c r="H33" s="1" t="str">
        <f t="shared" si="30"/>
        <v>:</v>
      </c>
      <c r="I33">
        <f t="shared" si="44"/>
        <v>0</v>
      </c>
      <c r="J33" s="3">
        <f t="shared" si="45"/>
        <v>1</v>
      </c>
      <c r="K33" s="3">
        <f t="shared" si="3"/>
        <v>0</v>
      </c>
      <c r="L33" s="3">
        <f t="shared" si="33"/>
        <v>6</v>
      </c>
      <c r="M33" s="3">
        <f t="shared" si="4"/>
        <v>106</v>
      </c>
      <c r="N33" t="str">
        <f t="shared" si="50"/>
        <v/>
      </c>
      <c r="O33" t="str">
        <f t="shared" si="47"/>
        <v/>
      </c>
      <c r="P33" t="str">
        <f t="shared" si="48"/>
        <v/>
      </c>
      <c r="Q33" t="str">
        <f t="shared" si="34"/>
        <v/>
      </c>
      <c r="S33" t="str">
        <f t="shared" si="41"/>
        <v/>
      </c>
      <c r="T33" s="14">
        <f t="shared" si="49"/>
        <v>0</v>
      </c>
      <c r="AA33" s="14">
        <f t="shared" si="35"/>
        <v>4</v>
      </c>
      <c r="AB33" s="14">
        <f t="shared" si="36"/>
        <v>4</v>
      </c>
      <c r="AC33" s="14">
        <f t="shared" si="37"/>
        <v>404</v>
      </c>
      <c r="AD33" s="28">
        <f t="shared" si="10"/>
        <v>0</v>
      </c>
      <c r="AE33" s="5" t="str">
        <f t="shared" si="38"/>
        <v>Ruta 7/20</v>
      </c>
      <c r="AF33" s="5" t="str">
        <f t="shared" si="39"/>
        <v>Miguel Servet, nº 37-39 (Pd. Bus)</v>
      </c>
      <c r="AG33" s="15" t="str">
        <f t="shared" si="13"/>
        <v>05:02</v>
      </c>
      <c r="AH33" s="15" t="str">
        <f t="shared" si="14"/>
        <v>13:00</v>
      </c>
      <c r="AI33" s="15" t="str">
        <f t="shared" si="15"/>
        <v>21:00</v>
      </c>
      <c r="AJ33" s="15"/>
      <c r="AK33" s="29" t="str">
        <f t="shared" si="16"/>
        <v>Miguel Servet, nº 63-65 ((Pd. Bus)</v>
      </c>
      <c r="AL33" s="14">
        <f t="shared" si="17"/>
        <v>0</v>
      </c>
      <c r="AM33" s="14" t="str">
        <f t="shared" si="18"/>
        <v>7</v>
      </c>
      <c r="AN33" s="14" t="str">
        <f t="shared" si="19"/>
        <v>20</v>
      </c>
      <c r="AO33" s="14">
        <f t="shared" si="42"/>
        <v>4</v>
      </c>
      <c r="AP33" s="14">
        <f t="shared" si="43"/>
        <v>30</v>
      </c>
      <c r="AQ33" s="16">
        <f t="shared" si="21"/>
        <v>9</v>
      </c>
      <c r="AR33" s="16">
        <f t="shared" si="22"/>
        <v>5</v>
      </c>
      <c r="AS33" s="14">
        <f t="shared" si="23"/>
        <v>7</v>
      </c>
    </row>
    <row r="34" spans="1:45" x14ac:dyDescent="0.25">
      <c r="A34" s="13" t="s">
        <v>21</v>
      </c>
      <c r="B34" t="e">
        <f t="shared" si="24"/>
        <v>#VALUE!</v>
      </c>
      <c r="C34" t="e">
        <f t="shared" si="25"/>
        <v>#VALUE!</v>
      </c>
      <c r="D34" t="e">
        <f t="shared" si="26"/>
        <v>#VALUE!</v>
      </c>
      <c r="E34">
        <f t="shared" si="27"/>
        <v>26</v>
      </c>
      <c r="F34" s="1" t="str">
        <f t="shared" si="28"/>
        <v/>
      </c>
      <c r="G34" s="1" t="str">
        <f t="shared" si="29"/>
        <v/>
      </c>
      <c r="H34" s="1" t="str">
        <f t="shared" si="30"/>
        <v>:</v>
      </c>
      <c r="I34">
        <f t="shared" si="44"/>
        <v>0</v>
      </c>
      <c r="J34" s="3">
        <f t="shared" si="45"/>
        <v>1</v>
      </c>
      <c r="K34" s="3">
        <f t="shared" si="3"/>
        <v>1</v>
      </c>
      <c r="L34" s="3">
        <f t="shared" si="33"/>
        <v>7</v>
      </c>
      <c r="M34" s="3">
        <f t="shared" si="4"/>
        <v>107</v>
      </c>
      <c r="N34" t="str">
        <f t="shared" si="50"/>
        <v>Opel Planta en Figueruelas</v>
      </c>
      <c r="O34" t="str">
        <f t="shared" si="47"/>
        <v>05:30</v>
      </c>
      <c r="P34" t="str">
        <f t="shared" si="48"/>
        <v>13:30</v>
      </c>
      <c r="Q34" t="str">
        <f t="shared" si="34"/>
        <v>21:30</v>
      </c>
      <c r="S34" t="str">
        <f t="shared" si="41"/>
        <v>Valle Zuriza, nº 26 (Pd. Bus)</v>
      </c>
      <c r="T34" s="14">
        <f t="shared" si="49"/>
        <v>0</v>
      </c>
      <c r="AA34" s="14">
        <f t="shared" si="35"/>
        <v>4</v>
      </c>
      <c r="AB34" s="14">
        <f t="shared" si="36"/>
        <v>5</v>
      </c>
      <c r="AC34" s="14">
        <f t="shared" si="37"/>
        <v>405</v>
      </c>
      <c r="AD34" s="28">
        <f t="shared" si="10"/>
        <v>0</v>
      </c>
      <c r="AE34" s="5" t="str">
        <f t="shared" si="38"/>
        <v>Ruta 7/20</v>
      </c>
      <c r="AF34" s="5" t="str">
        <f t="shared" si="39"/>
        <v>Compromiso de Caspe, nº 48 - Pd. Bus (esq. Doctor Iranzo)</v>
      </c>
      <c r="AG34" s="15" t="str">
        <f t="shared" si="13"/>
        <v>05:03</v>
      </c>
      <c r="AH34" s="15" t="str">
        <f t="shared" si="14"/>
        <v>13:01</v>
      </c>
      <c r="AI34" s="15" t="str">
        <f t="shared" si="15"/>
        <v>21:01</v>
      </c>
      <c r="AJ34" s="15"/>
      <c r="AK34" s="29" t="str">
        <f t="shared" si="16"/>
        <v>Miguel Servet, nº 37-39 (Pd. Bus)</v>
      </c>
      <c r="AL34" s="14">
        <f t="shared" si="17"/>
        <v>0</v>
      </c>
      <c r="AM34" s="14" t="str">
        <f t="shared" si="18"/>
        <v>7</v>
      </c>
      <c r="AN34" s="14" t="str">
        <f t="shared" si="19"/>
        <v>20</v>
      </c>
      <c r="AO34" s="14">
        <f t="shared" si="42"/>
        <v>5</v>
      </c>
      <c r="AP34" s="14">
        <f t="shared" si="43"/>
        <v>31</v>
      </c>
      <c r="AQ34" s="16">
        <f t="shared" si="21"/>
        <v>9</v>
      </c>
      <c r="AR34" s="16">
        <f t="shared" si="22"/>
        <v>5</v>
      </c>
      <c r="AS34" s="14">
        <f t="shared" si="23"/>
        <v>7</v>
      </c>
    </row>
    <row r="35" spans="1:45" x14ac:dyDescent="0.25">
      <c r="A35" s="13" t="s">
        <v>46</v>
      </c>
      <c r="B35">
        <f t="shared" si="24"/>
        <v>2</v>
      </c>
      <c r="C35" t="e">
        <f t="shared" si="25"/>
        <v>#VALUE!</v>
      </c>
      <c r="D35">
        <f t="shared" si="26"/>
        <v>2</v>
      </c>
      <c r="E35">
        <f t="shared" si="27"/>
        <v>4</v>
      </c>
      <c r="F35" s="1">
        <f t="shared" si="28"/>
        <v>5</v>
      </c>
      <c r="G35" s="1">
        <f t="shared" si="29"/>
        <v>30</v>
      </c>
      <c r="H35" s="1" t="str">
        <f t="shared" si="30"/>
        <v>05:30</v>
      </c>
      <c r="I35">
        <f t="shared" si="44"/>
        <v>0</v>
      </c>
      <c r="J35" s="3">
        <f t="shared" si="45"/>
        <v>1</v>
      </c>
      <c r="K35" s="3">
        <f t="shared" si="3"/>
        <v>0</v>
      </c>
      <c r="L35" s="3">
        <f t="shared" si="33"/>
        <v>7</v>
      </c>
      <c r="M35" s="3">
        <f t="shared" si="4"/>
        <v>107</v>
      </c>
      <c r="N35" t="str">
        <f t="shared" si="50"/>
        <v/>
      </c>
      <c r="O35" t="str">
        <f t="shared" si="47"/>
        <v/>
      </c>
      <c r="P35" t="str">
        <f t="shared" si="48"/>
        <v/>
      </c>
      <c r="Q35" t="str">
        <f t="shared" si="34"/>
        <v/>
      </c>
      <c r="S35" t="str">
        <f t="shared" si="41"/>
        <v/>
      </c>
      <c r="T35" s="14">
        <f t="shared" si="49"/>
        <v>0</v>
      </c>
      <c r="AA35" s="14">
        <f t="shared" si="35"/>
        <v>4</v>
      </c>
      <c r="AB35" s="14">
        <f t="shared" si="36"/>
        <v>6</v>
      </c>
      <c r="AC35" s="14">
        <f t="shared" si="37"/>
        <v>406</v>
      </c>
      <c r="AD35" s="28">
        <f t="shared" si="10"/>
        <v>0</v>
      </c>
      <c r="AE35" s="5" t="str">
        <f t="shared" si="38"/>
        <v>Ruta 7/20</v>
      </c>
      <c r="AF35" s="5" t="str">
        <f t="shared" si="39"/>
        <v>Salvador Minguijón, nº 10-12 (Pd. Bus)</v>
      </c>
      <c r="AG35" s="15" t="str">
        <f t="shared" ref="AG35:AG66" si="51">IFERROR(INDEX(O:O,MATCH($AC35,$M:$M,0)),"")</f>
        <v>05:04</v>
      </c>
      <c r="AH35" s="15" t="str">
        <f t="shared" ref="AH35:AH66" si="52">IFERROR(INDEX(P:P,MATCH($AC35,$M:$M,0)),"")</f>
        <v>13:02</v>
      </c>
      <c r="AI35" s="15" t="str">
        <f t="shared" ref="AI35:AI66" si="53">IFERROR(INDEX(Q:Q,MATCH($AC35,$M:$M,0)),"")</f>
        <v>21:02</v>
      </c>
      <c r="AJ35" s="15"/>
      <c r="AK35" s="29" t="str">
        <f t="shared" ref="AK35:AK66" si="54">IFERROR(INDEX(S:S,MATCH($AC35,$M:$M,0)),"")</f>
        <v>Compromiso de Caspe, nº 48 - Pd. Bus (esq. Doctor Iranzo)</v>
      </c>
      <c r="AL35" s="14">
        <f t="shared" ref="AL35:AL66" si="55">IF(AE35=AF35,1,0)</f>
        <v>0</v>
      </c>
      <c r="AM35" s="14" t="str">
        <f t="shared" ref="AM35:AM66" si="56">MID($AE35,$AR35+1,$AQ35-$AS35-1)</f>
        <v>7</v>
      </c>
      <c r="AN35" s="14" t="str">
        <f t="shared" ref="AN35:AN66" si="57">MID($AE35,$AS35+1,$AQ35-$AS35)</f>
        <v>20</v>
      </c>
      <c r="AO35" s="14">
        <f t="shared" si="42"/>
        <v>6</v>
      </c>
      <c r="AP35" s="14">
        <f t="shared" si="43"/>
        <v>32</v>
      </c>
      <c r="AQ35" s="16">
        <f t="shared" ref="AQ35:AQ66" si="58">LEN(AE35)</f>
        <v>9</v>
      </c>
      <c r="AR35" s="16">
        <f t="shared" ref="AR35:AR66" si="59">FIND(" ",AE35)</f>
        <v>5</v>
      </c>
      <c r="AS35" s="14">
        <f t="shared" ref="AS35:AS66" si="60">FIND("/",AE35)</f>
        <v>7</v>
      </c>
    </row>
    <row r="36" spans="1:45" x14ac:dyDescent="0.25">
      <c r="A36" s="13" t="s">
        <v>47</v>
      </c>
      <c r="B36">
        <f t="shared" si="24"/>
        <v>3</v>
      </c>
      <c r="C36" t="e">
        <f t="shared" si="25"/>
        <v>#VALUE!</v>
      </c>
      <c r="D36">
        <f t="shared" si="26"/>
        <v>3</v>
      </c>
      <c r="E36">
        <f t="shared" si="27"/>
        <v>5</v>
      </c>
      <c r="F36" s="1">
        <f t="shared" si="28"/>
        <v>13</v>
      </c>
      <c r="G36" s="1">
        <f t="shared" si="29"/>
        <v>30</v>
      </c>
      <c r="H36" s="1" t="str">
        <f t="shared" si="30"/>
        <v>13:30</v>
      </c>
      <c r="I36">
        <f t="shared" si="44"/>
        <v>0</v>
      </c>
      <c r="J36" s="3">
        <f t="shared" si="45"/>
        <v>1</v>
      </c>
      <c r="K36" s="3">
        <f t="shared" si="3"/>
        <v>0</v>
      </c>
      <c r="L36" s="3">
        <f t="shared" si="33"/>
        <v>7</v>
      </c>
      <c r="M36" s="3">
        <f t="shared" si="4"/>
        <v>107</v>
      </c>
      <c r="N36" t="str">
        <f t="shared" si="50"/>
        <v/>
      </c>
      <c r="O36" t="str">
        <f t="shared" si="47"/>
        <v/>
      </c>
      <c r="P36" t="str">
        <f t="shared" si="48"/>
        <v/>
      </c>
      <c r="Q36" t="str">
        <f t="shared" si="34"/>
        <v/>
      </c>
      <c r="S36" t="str">
        <f t="shared" si="41"/>
        <v/>
      </c>
      <c r="T36" s="14">
        <f t="shared" si="49"/>
        <v>0</v>
      </c>
      <c r="AA36" s="14">
        <f t="shared" si="35"/>
        <v>4</v>
      </c>
      <c r="AB36" s="14">
        <f t="shared" si="36"/>
        <v>7</v>
      </c>
      <c r="AC36" s="14">
        <f t="shared" si="37"/>
        <v>407</v>
      </c>
      <c r="AD36" s="28">
        <f t="shared" si="10"/>
        <v>0</v>
      </c>
      <c r="AE36" s="5" t="str">
        <f t="shared" si="38"/>
        <v>Ruta 7/20</v>
      </c>
      <c r="AF36" s="5" t="str">
        <f t="shared" si="39"/>
        <v>Salvador Minguijón, nº 58</v>
      </c>
      <c r="AG36" s="15" t="str">
        <f t="shared" si="51"/>
        <v>05:05</v>
      </c>
      <c r="AH36" s="15" t="str">
        <f t="shared" si="52"/>
        <v>13:03</v>
      </c>
      <c r="AI36" s="15" t="str">
        <f t="shared" si="53"/>
        <v>21:03</v>
      </c>
      <c r="AJ36" s="15"/>
      <c r="AK36" s="29" t="str">
        <f t="shared" si="54"/>
        <v>Salvador Minguijón, nº 10-12 (Pd. Bus)</v>
      </c>
      <c r="AL36" s="14">
        <f t="shared" si="55"/>
        <v>0</v>
      </c>
      <c r="AM36" s="14" t="str">
        <f t="shared" si="56"/>
        <v>7</v>
      </c>
      <c r="AN36" s="14" t="str">
        <f t="shared" si="57"/>
        <v>20</v>
      </c>
      <c r="AO36" s="14">
        <f t="shared" si="42"/>
        <v>7</v>
      </c>
      <c r="AP36" s="14">
        <f t="shared" si="43"/>
        <v>33</v>
      </c>
      <c r="AQ36" s="16">
        <f t="shared" si="58"/>
        <v>9</v>
      </c>
      <c r="AR36" s="16">
        <f t="shared" si="59"/>
        <v>5</v>
      </c>
      <c r="AS36" s="14">
        <f t="shared" si="60"/>
        <v>7</v>
      </c>
    </row>
    <row r="37" spans="1:45" x14ac:dyDescent="0.25">
      <c r="A37" s="13" t="s">
        <v>48</v>
      </c>
      <c r="B37">
        <f t="shared" si="24"/>
        <v>3</v>
      </c>
      <c r="C37" t="e">
        <f t="shared" si="25"/>
        <v>#VALUE!</v>
      </c>
      <c r="D37">
        <f t="shared" si="26"/>
        <v>3</v>
      </c>
      <c r="E37">
        <f t="shared" si="27"/>
        <v>5</v>
      </c>
      <c r="F37" s="1">
        <f t="shared" si="28"/>
        <v>21</v>
      </c>
      <c r="G37" s="1">
        <f t="shared" si="29"/>
        <v>30</v>
      </c>
      <c r="H37" s="1" t="str">
        <f t="shared" si="30"/>
        <v>21:30</v>
      </c>
      <c r="I37">
        <f t="shared" si="44"/>
        <v>0</v>
      </c>
      <c r="J37" s="3">
        <f t="shared" si="45"/>
        <v>1</v>
      </c>
      <c r="K37" s="3">
        <f t="shared" si="3"/>
        <v>0</v>
      </c>
      <c r="L37" s="3">
        <f t="shared" si="33"/>
        <v>7</v>
      </c>
      <c r="M37" s="3">
        <f t="shared" si="4"/>
        <v>107</v>
      </c>
      <c r="N37" t="str">
        <f t="shared" si="50"/>
        <v/>
      </c>
      <c r="O37" t="str">
        <f t="shared" si="47"/>
        <v/>
      </c>
      <c r="P37" t="str">
        <f t="shared" si="48"/>
        <v/>
      </c>
      <c r="Q37" t="str">
        <f t="shared" si="34"/>
        <v/>
      </c>
      <c r="S37" t="str">
        <f t="shared" si="41"/>
        <v/>
      </c>
      <c r="T37" s="14">
        <f t="shared" si="49"/>
        <v>0</v>
      </c>
      <c r="AA37" s="14">
        <f t="shared" si="35"/>
        <v>4</v>
      </c>
      <c r="AB37" s="14">
        <f t="shared" si="36"/>
        <v>8</v>
      </c>
      <c r="AC37" s="14">
        <f t="shared" si="37"/>
        <v>408</v>
      </c>
      <c r="AD37" s="28">
        <f t="shared" si="10"/>
        <v>1</v>
      </c>
      <c r="AE37" s="5" t="str">
        <f t="shared" si="38"/>
        <v>Ruta 7/20</v>
      </c>
      <c r="AF37" s="5" t="str">
        <f t="shared" si="39"/>
        <v>Opel Planta en Figueruelas</v>
      </c>
      <c r="AG37" s="15" t="str">
        <f t="shared" si="51"/>
        <v>05:30</v>
      </c>
      <c r="AH37" s="15" t="str">
        <f t="shared" si="52"/>
        <v>13:30</v>
      </c>
      <c r="AI37" s="15" t="str">
        <f t="shared" si="53"/>
        <v>21:30</v>
      </c>
      <c r="AJ37" s="15"/>
      <c r="AK37" s="29" t="str">
        <f t="shared" si="54"/>
        <v>Salvador Minguijón, nº 58</v>
      </c>
      <c r="AL37" s="14">
        <f t="shared" si="55"/>
        <v>0</v>
      </c>
      <c r="AM37" s="14" t="str">
        <f t="shared" si="56"/>
        <v>7</v>
      </c>
      <c r="AN37" s="14" t="str">
        <f t="shared" si="57"/>
        <v>20</v>
      </c>
      <c r="AO37" s="14">
        <f t="shared" si="42"/>
        <v>8</v>
      </c>
      <c r="AP37" s="14">
        <f t="shared" si="43"/>
        <v>34</v>
      </c>
      <c r="AQ37" s="16">
        <f t="shared" si="58"/>
        <v>9</v>
      </c>
      <c r="AR37" s="16">
        <f t="shared" si="59"/>
        <v>5</v>
      </c>
      <c r="AS37" s="14">
        <f t="shared" si="60"/>
        <v>7</v>
      </c>
    </row>
    <row r="38" spans="1:45" x14ac:dyDescent="0.25">
      <c r="A38" s="13" t="s">
        <v>49</v>
      </c>
      <c r="B38" t="e">
        <f t="shared" si="24"/>
        <v>#VALUE!</v>
      </c>
      <c r="C38">
        <f t="shared" si="25"/>
        <v>13</v>
      </c>
      <c r="D38">
        <f t="shared" si="26"/>
        <v>13</v>
      </c>
      <c r="E38">
        <f t="shared" si="27"/>
        <v>29</v>
      </c>
      <c r="F38" s="1" t="str">
        <f t="shared" si="28"/>
        <v/>
      </c>
      <c r="G38" s="1" t="str">
        <f t="shared" si="29"/>
        <v/>
      </c>
      <c r="H38" s="1" t="str">
        <f t="shared" si="30"/>
        <v>:</v>
      </c>
      <c r="I38">
        <f t="shared" si="44"/>
        <v>0</v>
      </c>
      <c r="J38" s="3">
        <f t="shared" si="45"/>
        <v>1</v>
      </c>
      <c r="K38" s="3">
        <f t="shared" si="3"/>
        <v>0</v>
      </c>
      <c r="L38" s="3">
        <f t="shared" si="33"/>
        <v>7</v>
      </c>
      <c r="M38" s="3">
        <f t="shared" si="4"/>
        <v>107</v>
      </c>
      <c r="N38" t="str">
        <f t="shared" si="50"/>
        <v/>
      </c>
      <c r="O38" t="str">
        <f t="shared" si="47"/>
        <v/>
      </c>
      <c r="P38" t="str">
        <f t="shared" si="48"/>
        <v/>
      </c>
      <c r="Q38" t="str">
        <f t="shared" si="34"/>
        <v/>
      </c>
      <c r="S38" t="str">
        <f t="shared" si="41"/>
        <v/>
      </c>
      <c r="T38" s="14">
        <f t="shared" si="49"/>
        <v>0</v>
      </c>
      <c r="AA38" s="14">
        <f t="shared" si="35"/>
        <v>5</v>
      </c>
      <c r="AB38" s="14">
        <f t="shared" si="36"/>
        <v>0</v>
      </c>
      <c r="AC38" s="14">
        <f t="shared" si="37"/>
        <v>500</v>
      </c>
      <c r="AD38" s="28">
        <f t="shared" si="10"/>
        <v>0</v>
      </c>
      <c r="AE38" s="5" t="str">
        <f t="shared" si="38"/>
        <v>Ruta 8/20</v>
      </c>
      <c r="AF38" s="5" t="str">
        <f t="shared" si="39"/>
        <v>Ruta 8/20</v>
      </c>
      <c r="AG38" s="15" t="str">
        <f t="shared" si="51"/>
        <v/>
      </c>
      <c r="AH38" s="15" t="str">
        <f t="shared" si="52"/>
        <v/>
      </c>
      <c r="AI38" s="15" t="str">
        <f t="shared" si="53"/>
        <v/>
      </c>
      <c r="AJ38" s="15"/>
      <c r="AK38" s="29" t="str">
        <f t="shared" si="54"/>
        <v/>
      </c>
      <c r="AL38" s="14">
        <f t="shared" si="55"/>
        <v>1</v>
      </c>
      <c r="AM38" s="14" t="str">
        <f t="shared" si="56"/>
        <v>8</v>
      </c>
      <c r="AN38" s="14" t="str">
        <f t="shared" si="57"/>
        <v>20</v>
      </c>
      <c r="AO38" s="14">
        <f t="shared" si="42"/>
        <v>0</v>
      </c>
      <c r="AP38" s="14">
        <f t="shared" si="43"/>
        <v>35</v>
      </c>
      <c r="AQ38" s="16">
        <f t="shared" si="58"/>
        <v>9</v>
      </c>
      <c r="AR38" s="16">
        <f t="shared" si="59"/>
        <v>5</v>
      </c>
      <c r="AS38" s="14">
        <f t="shared" si="60"/>
        <v>7</v>
      </c>
    </row>
    <row r="39" spans="1:45" x14ac:dyDescent="0.25">
      <c r="A39" s="13" t="s">
        <v>282</v>
      </c>
      <c r="B39" t="e">
        <f t="shared" si="24"/>
        <v>#VALUE!</v>
      </c>
      <c r="C39" t="e">
        <f t="shared" si="25"/>
        <v>#VALUE!</v>
      </c>
      <c r="D39" t="e">
        <f t="shared" si="26"/>
        <v>#VALUE!</v>
      </c>
      <c r="E39">
        <f t="shared" si="27"/>
        <v>9</v>
      </c>
      <c r="F39" s="1" t="str">
        <f t="shared" si="28"/>
        <v/>
      </c>
      <c r="G39" s="1" t="str">
        <f t="shared" si="29"/>
        <v/>
      </c>
      <c r="H39" s="1" t="str">
        <f t="shared" si="30"/>
        <v>:</v>
      </c>
      <c r="I39">
        <f t="shared" si="44"/>
        <v>1</v>
      </c>
      <c r="J39" s="3">
        <f t="shared" si="45"/>
        <v>2</v>
      </c>
      <c r="K39" s="3">
        <f t="shared" si="3"/>
        <v>0</v>
      </c>
      <c r="L39" s="3">
        <f t="shared" si="33"/>
        <v>0</v>
      </c>
      <c r="M39" s="3">
        <f t="shared" si="4"/>
        <v>200</v>
      </c>
      <c r="N39" t="str">
        <f t="shared" si="50"/>
        <v>Ruta 5/20</v>
      </c>
      <c r="O39" t="str">
        <f t="shared" si="47"/>
        <v/>
      </c>
      <c r="P39" t="str">
        <f t="shared" si="48"/>
        <v/>
      </c>
      <c r="Q39" t="str">
        <f t="shared" si="34"/>
        <v/>
      </c>
      <c r="S39" t="str">
        <f t="shared" si="41"/>
        <v/>
      </c>
      <c r="T39" s="14">
        <f t="shared" si="49"/>
        <v>0</v>
      </c>
      <c r="AA39" s="14">
        <f t="shared" si="35"/>
        <v>5</v>
      </c>
      <c r="AB39" s="14">
        <f t="shared" si="36"/>
        <v>1</v>
      </c>
      <c r="AC39" s="14">
        <f t="shared" si="37"/>
        <v>501</v>
      </c>
      <c r="AD39" s="28">
        <f t="shared" si="10"/>
        <v>0</v>
      </c>
      <c r="AE39" s="5" t="str">
        <f t="shared" si="38"/>
        <v>Ruta 8/20</v>
      </c>
      <c r="AF39" s="5" t="str">
        <f t="shared" si="39"/>
        <v>C/ Asalto (Museo Centro de Historia)</v>
      </c>
      <c r="AG39" s="15" t="str">
        <f t="shared" si="51"/>
        <v>05:03</v>
      </c>
      <c r="AH39" s="15" t="str">
        <f t="shared" si="52"/>
        <v>12:58</v>
      </c>
      <c r="AI39" s="15" t="str">
        <f t="shared" si="53"/>
        <v>20:58</v>
      </c>
      <c r="AJ39" s="15"/>
      <c r="AK39" s="29" t="str">
        <f t="shared" si="54"/>
        <v>Opel Planta en Figueruelas</v>
      </c>
      <c r="AL39" s="14">
        <f t="shared" si="55"/>
        <v>0</v>
      </c>
      <c r="AM39" s="14" t="str">
        <f t="shared" si="56"/>
        <v>8</v>
      </c>
      <c r="AN39" s="14" t="str">
        <f t="shared" si="57"/>
        <v>20</v>
      </c>
      <c r="AO39" s="14">
        <f t="shared" si="42"/>
        <v>1</v>
      </c>
      <c r="AP39" s="14">
        <f t="shared" si="43"/>
        <v>36</v>
      </c>
      <c r="AQ39" s="16">
        <f t="shared" si="58"/>
        <v>9</v>
      </c>
      <c r="AR39" s="16">
        <f t="shared" si="59"/>
        <v>5</v>
      </c>
      <c r="AS39" s="14">
        <f t="shared" si="60"/>
        <v>7</v>
      </c>
    </row>
    <row r="40" spans="1:45" x14ac:dyDescent="0.25">
      <c r="A40" s="13" t="s">
        <v>50</v>
      </c>
      <c r="B40" t="e">
        <f t="shared" si="24"/>
        <v>#VALUE!</v>
      </c>
      <c r="C40">
        <f t="shared" si="25"/>
        <v>17</v>
      </c>
      <c r="D40">
        <f t="shared" si="26"/>
        <v>17</v>
      </c>
      <c r="E40">
        <f t="shared" si="27"/>
        <v>34</v>
      </c>
      <c r="F40" s="1" t="str">
        <f t="shared" si="28"/>
        <v/>
      </c>
      <c r="G40" s="1" t="str">
        <f t="shared" si="29"/>
        <v/>
      </c>
      <c r="H40" s="1" t="str">
        <f t="shared" si="30"/>
        <v>:</v>
      </c>
      <c r="I40">
        <f t="shared" si="44"/>
        <v>0</v>
      </c>
      <c r="J40" s="3">
        <f t="shared" si="45"/>
        <v>2</v>
      </c>
      <c r="K40" s="3">
        <f t="shared" si="3"/>
        <v>1</v>
      </c>
      <c r="L40" s="3">
        <f t="shared" si="33"/>
        <v>1</v>
      </c>
      <c r="M40" s="3">
        <f t="shared" si="4"/>
        <v>201</v>
      </c>
      <c r="N40" t="str">
        <f t="shared" si="50"/>
        <v>Salvador Allende, nº 85 ( Pd. Bus)</v>
      </c>
      <c r="O40" t="str">
        <f t="shared" si="47"/>
        <v>05:00</v>
      </c>
      <c r="P40" t="str">
        <f t="shared" si="48"/>
        <v>12:58</v>
      </c>
      <c r="Q40" t="str">
        <f t="shared" si="34"/>
        <v>20:58</v>
      </c>
      <c r="S40" t="str">
        <f t="shared" si="41"/>
        <v>Opel Planta en Figueruelas</v>
      </c>
      <c r="T40" s="14">
        <f t="shared" si="49"/>
        <v>0</v>
      </c>
      <c r="AA40" s="14">
        <f t="shared" si="35"/>
        <v>5</v>
      </c>
      <c r="AB40" s="14">
        <f t="shared" si="36"/>
        <v>2</v>
      </c>
      <c r="AC40" s="14">
        <f t="shared" si="37"/>
        <v>502</v>
      </c>
      <c r="AD40" s="28">
        <f t="shared" si="10"/>
        <v>0</v>
      </c>
      <c r="AE40" s="5" t="str">
        <f t="shared" si="38"/>
        <v>Ruta 8/20</v>
      </c>
      <c r="AF40" s="5" t="str">
        <f t="shared" si="39"/>
        <v>Pº La Mina, nº 21 (Edif. Balmes - Pd. Bus)</v>
      </c>
      <c r="AG40" s="15" t="str">
        <f t="shared" si="51"/>
        <v>05:05</v>
      </c>
      <c r="AH40" s="15" t="str">
        <f t="shared" si="52"/>
        <v>13:00</v>
      </c>
      <c r="AI40" s="15" t="str">
        <f t="shared" si="53"/>
        <v>21:00</v>
      </c>
      <c r="AJ40" s="15"/>
      <c r="AK40" s="29" t="str">
        <f t="shared" si="54"/>
        <v>María Agustín (frente Museo Pablo Serrano)</v>
      </c>
      <c r="AL40" s="14">
        <f t="shared" si="55"/>
        <v>0</v>
      </c>
      <c r="AM40" s="14" t="str">
        <f t="shared" si="56"/>
        <v>8</v>
      </c>
      <c r="AN40" s="14" t="str">
        <f t="shared" si="57"/>
        <v>20</v>
      </c>
      <c r="AO40" s="14">
        <f t="shared" si="42"/>
        <v>2</v>
      </c>
      <c r="AP40" s="14">
        <f t="shared" si="43"/>
        <v>37</v>
      </c>
      <c r="AQ40" s="16">
        <f t="shared" si="58"/>
        <v>9</v>
      </c>
      <c r="AR40" s="16">
        <f t="shared" si="59"/>
        <v>5</v>
      </c>
      <c r="AS40" s="14">
        <f t="shared" si="60"/>
        <v>7</v>
      </c>
    </row>
    <row r="41" spans="1:45" x14ac:dyDescent="0.25">
      <c r="A41" s="13" t="s">
        <v>51</v>
      </c>
      <c r="B41">
        <f t="shared" si="24"/>
        <v>2</v>
      </c>
      <c r="C41" t="e">
        <f t="shared" si="25"/>
        <v>#VALUE!</v>
      </c>
      <c r="D41">
        <f t="shared" si="26"/>
        <v>2</v>
      </c>
      <c r="E41">
        <f t="shared" si="27"/>
        <v>4</v>
      </c>
      <c r="F41" s="1">
        <f t="shared" si="28"/>
        <v>5</v>
      </c>
      <c r="G41" s="1">
        <f t="shared" si="29"/>
        <v>0</v>
      </c>
      <c r="H41" s="1" t="str">
        <f t="shared" si="30"/>
        <v>05:00</v>
      </c>
      <c r="I41">
        <f t="shared" si="44"/>
        <v>0</v>
      </c>
      <c r="J41" s="3">
        <f t="shared" si="45"/>
        <v>2</v>
      </c>
      <c r="K41" s="3">
        <f t="shared" si="3"/>
        <v>0</v>
      </c>
      <c r="L41" s="3">
        <f t="shared" si="33"/>
        <v>1</v>
      </c>
      <c r="M41" s="3">
        <f t="shared" si="4"/>
        <v>201</v>
      </c>
      <c r="N41" t="str">
        <f t="shared" si="50"/>
        <v/>
      </c>
      <c r="O41" t="str">
        <f t="shared" si="47"/>
        <v/>
      </c>
      <c r="P41" t="str">
        <f t="shared" si="48"/>
        <v/>
      </c>
      <c r="Q41" t="str">
        <f t="shared" si="34"/>
        <v/>
      </c>
      <c r="S41" t="str">
        <f t="shared" si="41"/>
        <v/>
      </c>
      <c r="T41" s="14">
        <f t="shared" si="49"/>
        <v>0</v>
      </c>
      <c r="AA41" s="14">
        <f t="shared" si="35"/>
        <v>5</v>
      </c>
      <c r="AB41" s="14">
        <f t="shared" si="36"/>
        <v>3</v>
      </c>
      <c r="AC41" s="14">
        <f t="shared" si="37"/>
        <v>503</v>
      </c>
      <c r="AD41" s="28">
        <f t="shared" si="10"/>
        <v>0</v>
      </c>
      <c r="AE41" s="5" t="str">
        <f t="shared" si="38"/>
        <v>Ruta 8/20</v>
      </c>
      <c r="AF41" s="5" t="str">
        <f t="shared" si="39"/>
        <v>Constitución, nº 33 (Pd. Bus)</v>
      </c>
      <c r="AG41" s="15" t="str">
        <f t="shared" si="51"/>
        <v>05:06</v>
      </c>
      <c r="AH41" s="15" t="str">
        <f t="shared" si="52"/>
        <v>13:01</v>
      </c>
      <c r="AI41" s="15" t="str">
        <f t="shared" si="53"/>
        <v>21:01</v>
      </c>
      <c r="AJ41" s="15"/>
      <c r="AK41" s="29" t="str">
        <f t="shared" si="54"/>
        <v>Paseo Pamplona (frente C/ Bilbao - Pd. Bus)</v>
      </c>
      <c r="AL41" s="14">
        <f t="shared" si="55"/>
        <v>0</v>
      </c>
      <c r="AM41" s="14" t="str">
        <f t="shared" si="56"/>
        <v>8</v>
      </c>
      <c r="AN41" s="14" t="str">
        <f t="shared" si="57"/>
        <v>20</v>
      </c>
      <c r="AO41" s="14">
        <f t="shared" si="42"/>
        <v>3</v>
      </c>
      <c r="AP41" s="14">
        <f t="shared" si="43"/>
        <v>38</v>
      </c>
      <c r="AQ41" s="16">
        <f t="shared" si="58"/>
        <v>9</v>
      </c>
      <c r="AR41" s="16">
        <f t="shared" si="59"/>
        <v>5</v>
      </c>
      <c r="AS41" s="14">
        <f t="shared" si="60"/>
        <v>7</v>
      </c>
    </row>
    <row r="42" spans="1:45" x14ac:dyDescent="0.25">
      <c r="A42" s="13" t="s">
        <v>19</v>
      </c>
      <c r="B42">
        <f t="shared" si="24"/>
        <v>3</v>
      </c>
      <c r="C42" t="e">
        <f t="shared" si="25"/>
        <v>#VALUE!</v>
      </c>
      <c r="D42">
        <f t="shared" si="26"/>
        <v>3</v>
      </c>
      <c r="E42">
        <f t="shared" si="27"/>
        <v>5</v>
      </c>
      <c r="F42" s="1">
        <f t="shared" si="28"/>
        <v>12</v>
      </c>
      <c r="G42" s="1">
        <f t="shared" si="29"/>
        <v>58</v>
      </c>
      <c r="H42" s="1" t="str">
        <f t="shared" si="30"/>
        <v>12:58</v>
      </c>
      <c r="I42">
        <f t="shared" si="44"/>
        <v>0</v>
      </c>
      <c r="J42" s="3">
        <f t="shared" si="45"/>
        <v>2</v>
      </c>
      <c r="K42" s="3">
        <f t="shared" si="3"/>
        <v>0</v>
      </c>
      <c r="L42" s="3">
        <f t="shared" si="33"/>
        <v>1</v>
      </c>
      <c r="M42" s="3">
        <f t="shared" si="4"/>
        <v>201</v>
      </c>
      <c r="N42" t="str">
        <f t="shared" si="50"/>
        <v/>
      </c>
      <c r="O42" t="str">
        <f t="shared" si="47"/>
        <v/>
      </c>
      <c r="P42" t="str">
        <f t="shared" si="48"/>
        <v/>
      </c>
      <c r="Q42" t="str">
        <f t="shared" si="34"/>
        <v/>
      </c>
      <c r="S42" t="str">
        <f t="shared" si="41"/>
        <v/>
      </c>
      <c r="T42" s="14">
        <f t="shared" si="49"/>
        <v>0</v>
      </c>
      <c r="AA42" s="14">
        <f t="shared" si="35"/>
        <v>5</v>
      </c>
      <c r="AB42" s="14">
        <f t="shared" si="36"/>
        <v>4</v>
      </c>
      <c r="AC42" s="14">
        <f t="shared" si="37"/>
        <v>504</v>
      </c>
      <c r="AD42" s="28">
        <f t="shared" si="10"/>
        <v>0</v>
      </c>
      <c r="AE42" s="5" t="str">
        <f t="shared" si="38"/>
        <v>Ruta 8/20</v>
      </c>
      <c r="AF42" s="5" t="str">
        <f t="shared" si="39"/>
        <v>Paseo Pamplona, nº 2 ( Pd. Bus)</v>
      </c>
      <c r="AG42" s="15" t="str">
        <f t="shared" si="51"/>
        <v>05:08</v>
      </c>
      <c r="AH42" s="15" t="str">
        <f t="shared" si="52"/>
        <v>13:03</v>
      </c>
      <c r="AI42" s="15" t="str">
        <f t="shared" si="53"/>
        <v>21:03</v>
      </c>
      <c r="AJ42" s="15"/>
      <c r="AK42" s="29" t="str">
        <f t="shared" si="54"/>
        <v>Paseo Constitución nº 16 (Pd. Bus)</v>
      </c>
      <c r="AL42" s="14">
        <f t="shared" si="55"/>
        <v>0</v>
      </c>
      <c r="AM42" s="14" t="str">
        <f t="shared" si="56"/>
        <v>8</v>
      </c>
      <c r="AN42" s="14" t="str">
        <f t="shared" si="57"/>
        <v>20</v>
      </c>
      <c r="AO42" s="14">
        <f t="shared" si="42"/>
        <v>4</v>
      </c>
      <c r="AP42" s="14">
        <f t="shared" si="43"/>
        <v>39</v>
      </c>
      <c r="AQ42" s="16">
        <f t="shared" si="58"/>
        <v>9</v>
      </c>
      <c r="AR42" s="16">
        <f t="shared" si="59"/>
        <v>5</v>
      </c>
      <c r="AS42" s="14">
        <f t="shared" si="60"/>
        <v>7</v>
      </c>
    </row>
    <row r="43" spans="1:45" x14ac:dyDescent="0.25">
      <c r="A43" s="13" t="s">
        <v>20</v>
      </c>
      <c r="B43">
        <f t="shared" si="24"/>
        <v>3</v>
      </c>
      <c r="C43" t="e">
        <f t="shared" si="25"/>
        <v>#VALUE!</v>
      </c>
      <c r="D43">
        <f t="shared" si="26"/>
        <v>3</v>
      </c>
      <c r="E43">
        <f t="shared" si="27"/>
        <v>5</v>
      </c>
      <c r="F43" s="1">
        <f t="shared" si="28"/>
        <v>20</v>
      </c>
      <c r="G43" s="1">
        <f t="shared" si="29"/>
        <v>58</v>
      </c>
      <c r="H43" s="1" t="str">
        <f t="shared" si="30"/>
        <v>20:58</v>
      </c>
      <c r="I43">
        <f t="shared" si="44"/>
        <v>0</v>
      </c>
      <c r="J43" s="3">
        <f t="shared" si="45"/>
        <v>2</v>
      </c>
      <c r="K43" s="3">
        <f t="shared" si="3"/>
        <v>0</v>
      </c>
      <c r="L43" s="3">
        <f t="shared" si="33"/>
        <v>1</v>
      </c>
      <c r="M43" s="3">
        <f t="shared" si="4"/>
        <v>201</v>
      </c>
      <c r="N43" t="str">
        <f t="shared" si="50"/>
        <v/>
      </c>
      <c r="O43" t="str">
        <f t="shared" si="47"/>
        <v/>
      </c>
      <c r="P43" t="str">
        <f t="shared" si="48"/>
        <v/>
      </c>
      <c r="Q43" t="str">
        <f t="shared" si="34"/>
        <v/>
      </c>
      <c r="S43" t="str">
        <f t="shared" si="41"/>
        <v/>
      </c>
      <c r="T43" s="14">
        <f t="shared" si="49"/>
        <v>0</v>
      </c>
      <c r="AA43" s="14">
        <f t="shared" si="35"/>
        <v>5</v>
      </c>
      <c r="AB43" s="14">
        <f t="shared" si="36"/>
        <v>5</v>
      </c>
      <c r="AC43" s="14">
        <f t="shared" si="37"/>
        <v>505</v>
      </c>
      <c r="AD43" s="28">
        <f t="shared" si="10"/>
        <v>0</v>
      </c>
      <c r="AE43" s="5" t="str">
        <f t="shared" si="38"/>
        <v>Ruta 8/20</v>
      </c>
      <c r="AF43" s="5" t="str">
        <f t="shared" si="39"/>
        <v>María Agustín, nº 20 (Museo Pablo Serrano - Pd. Bus)</v>
      </c>
      <c r="AG43" s="15" t="str">
        <f t="shared" si="51"/>
        <v>05:10</v>
      </c>
      <c r="AH43" s="15" t="str">
        <f t="shared" si="52"/>
        <v>13:05</v>
      </c>
      <c r="AI43" s="15" t="str">
        <f t="shared" si="53"/>
        <v>21:05</v>
      </c>
      <c r="AJ43" s="15"/>
      <c r="AK43" s="29" t="str">
        <f t="shared" si="54"/>
        <v>Paseo La Mina (frente nº 21 - Pd. Bus)</v>
      </c>
      <c r="AL43" s="14">
        <f t="shared" si="55"/>
        <v>0</v>
      </c>
      <c r="AM43" s="14" t="str">
        <f t="shared" si="56"/>
        <v>8</v>
      </c>
      <c r="AN43" s="14" t="str">
        <f t="shared" si="57"/>
        <v>20</v>
      </c>
      <c r="AO43" s="14">
        <f t="shared" si="42"/>
        <v>5</v>
      </c>
      <c r="AP43" s="14">
        <f t="shared" si="43"/>
        <v>40</v>
      </c>
      <c r="AQ43" s="16">
        <f t="shared" si="58"/>
        <v>9</v>
      </c>
      <c r="AR43" s="16">
        <f t="shared" si="59"/>
        <v>5</v>
      </c>
      <c r="AS43" s="14">
        <f t="shared" si="60"/>
        <v>7</v>
      </c>
    </row>
    <row r="44" spans="1:45" x14ac:dyDescent="0.25">
      <c r="A44" s="13" t="s">
        <v>21</v>
      </c>
      <c r="B44" t="e">
        <f t="shared" si="24"/>
        <v>#VALUE!</v>
      </c>
      <c r="C44" t="e">
        <f t="shared" si="25"/>
        <v>#VALUE!</v>
      </c>
      <c r="D44" t="e">
        <f t="shared" si="26"/>
        <v>#VALUE!</v>
      </c>
      <c r="E44">
        <f t="shared" si="27"/>
        <v>26</v>
      </c>
      <c r="F44" s="1" t="str">
        <f t="shared" si="28"/>
        <v/>
      </c>
      <c r="G44" s="1" t="str">
        <f t="shared" si="29"/>
        <v/>
      </c>
      <c r="H44" s="1" t="str">
        <f t="shared" si="30"/>
        <v>:</v>
      </c>
      <c r="I44">
        <f t="shared" si="44"/>
        <v>0</v>
      </c>
      <c r="J44" s="3">
        <f t="shared" si="45"/>
        <v>2</v>
      </c>
      <c r="K44" s="3">
        <f t="shared" si="3"/>
        <v>0</v>
      </c>
      <c r="L44" s="3">
        <f t="shared" si="33"/>
        <v>1</v>
      </c>
      <c r="M44" s="3">
        <f t="shared" si="4"/>
        <v>201</v>
      </c>
      <c r="N44" t="str">
        <f t="shared" si="50"/>
        <v/>
      </c>
      <c r="O44" t="str">
        <f t="shared" si="47"/>
        <v/>
      </c>
      <c r="P44" t="str">
        <f t="shared" si="48"/>
        <v/>
      </c>
      <c r="Q44" t="str">
        <f t="shared" si="34"/>
        <v/>
      </c>
      <c r="S44" t="str">
        <f t="shared" si="41"/>
        <v/>
      </c>
      <c r="T44" s="14">
        <f t="shared" si="49"/>
        <v>0</v>
      </c>
      <c r="AA44" s="14">
        <f t="shared" si="35"/>
        <v>5</v>
      </c>
      <c r="AB44" s="14">
        <f t="shared" si="36"/>
        <v>6</v>
      </c>
      <c r="AC44" s="14">
        <f t="shared" si="37"/>
        <v>506</v>
      </c>
      <c r="AD44" s="28">
        <f t="shared" si="10"/>
        <v>1</v>
      </c>
      <c r="AE44" s="5" t="str">
        <f t="shared" si="38"/>
        <v>Ruta 8/20</v>
      </c>
      <c r="AF44" s="5" t="str">
        <f t="shared" si="39"/>
        <v>Opel Planta en Figueruelas</v>
      </c>
      <c r="AG44" s="15" t="str">
        <f t="shared" si="51"/>
        <v>05:30</v>
      </c>
      <c r="AH44" s="15" t="str">
        <f t="shared" si="52"/>
        <v>13:30</v>
      </c>
      <c r="AI44" s="15" t="str">
        <f t="shared" si="53"/>
        <v>21:30</v>
      </c>
      <c r="AJ44" s="15"/>
      <c r="AK44" s="29" t="str">
        <f t="shared" si="54"/>
        <v>C/ Asalto (Edf. Trovador)</v>
      </c>
      <c r="AL44" s="14">
        <f t="shared" si="55"/>
        <v>0</v>
      </c>
      <c r="AM44" s="14" t="str">
        <f t="shared" si="56"/>
        <v>8</v>
      </c>
      <c r="AN44" s="14" t="str">
        <f t="shared" si="57"/>
        <v>20</v>
      </c>
      <c r="AO44" s="14">
        <f t="shared" si="42"/>
        <v>6</v>
      </c>
      <c r="AP44" s="14">
        <f t="shared" si="43"/>
        <v>41</v>
      </c>
      <c r="AQ44" s="16">
        <f t="shared" si="58"/>
        <v>9</v>
      </c>
      <c r="AR44" s="16">
        <f t="shared" si="59"/>
        <v>5</v>
      </c>
      <c r="AS44" s="14">
        <f t="shared" si="60"/>
        <v>7</v>
      </c>
    </row>
    <row r="45" spans="1:45" x14ac:dyDescent="0.25">
      <c r="A45" s="13" t="s">
        <v>52</v>
      </c>
      <c r="B45" t="e">
        <f t="shared" si="24"/>
        <v>#VALUE!</v>
      </c>
      <c r="C45">
        <f t="shared" si="25"/>
        <v>17</v>
      </c>
      <c r="D45">
        <f t="shared" si="26"/>
        <v>17</v>
      </c>
      <c r="E45">
        <f t="shared" si="27"/>
        <v>34</v>
      </c>
      <c r="F45" s="1" t="str">
        <f t="shared" si="28"/>
        <v/>
      </c>
      <c r="G45" s="1" t="str">
        <f t="shared" si="29"/>
        <v/>
      </c>
      <c r="H45" s="1" t="str">
        <f t="shared" si="30"/>
        <v>:</v>
      </c>
      <c r="I45">
        <f t="shared" si="44"/>
        <v>0</v>
      </c>
      <c r="J45" s="3">
        <f t="shared" si="45"/>
        <v>2</v>
      </c>
      <c r="K45" s="3">
        <f t="shared" si="3"/>
        <v>1</v>
      </c>
      <c r="L45" s="3">
        <f t="shared" si="33"/>
        <v>2</v>
      </c>
      <c r="M45" s="3">
        <f t="shared" si="4"/>
        <v>202</v>
      </c>
      <c r="N45" t="str">
        <f t="shared" si="50"/>
        <v>Salvador Allende, nº 67 ( Pd. Bus)</v>
      </c>
      <c r="O45" t="str">
        <f t="shared" si="47"/>
        <v>05:01</v>
      </c>
      <c r="P45" t="str">
        <f t="shared" si="48"/>
        <v>12:59</v>
      </c>
      <c r="Q45" t="str">
        <f t="shared" si="34"/>
        <v>20:59</v>
      </c>
      <c r="S45" t="str">
        <f t="shared" si="41"/>
        <v>Pablo Picasso, nº 8 ( Pd. Bus)</v>
      </c>
      <c r="T45" s="14">
        <f t="shared" si="49"/>
        <v>0</v>
      </c>
      <c r="AA45" s="14">
        <f t="shared" si="35"/>
        <v>6</v>
      </c>
      <c r="AB45" s="14">
        <f t="shared" si="36"/>
        <v>0</v>
      </c>
      <c r="AC45" s="14">
        <f t="shared" si="37"/>
        <v>600</v>
      </c>
      <c r="AD45" s="28">
        <f t="shared" si="10"/>
        <v>0</v>
      </c>
      <c r="AE45" s="5" t="str">
        <f t="shared" si="38"/>
        <v>Ruta 9/20</v>
      </c>
      <c r="AF45" s="5" t="str">
        <f t="shared" si="39"/>
        <v>Ruta 9/20</v>
      </c>
      <c r="AG45" s="15" t="str">
        <f t="shared" si="51"/>
        <v/>
      </c>
      <c r="AH45" s="15" t="str">
        <f t="shared" si="52"/>
        <v/>
      </c>
      <c r="AI45" s="15" t="str">
        <f t="shared" si="53"/>
        <v/>
      </c>
      <c r="AJ45" s="15"/>
      <c r="AK45" s="29" t="str">
        <f t="shared" si="54"/>
        <v/>
      </c>
      <c r="AL45" s="14">
        <f t="shared" si="55"/>
        <v>1</v>
      </c>
      <c r="AM45" s="14" t="str">
        <f t="shared" si="56"/>
        <v>9</v>
      </c>
      <c r="AN45" s="14" t="str">
        <f t="shared" si="57"/>
        <v>20</v>
      </c>
      <c r="AO45" s="14">
        <f t="shared" si="42"/>
        <v>0</v>
      </c>
      <c r="AP45" s="14">
        <f t="shared" si="43"/>
        <v>42</v>
      </c>
      <c r="AQ45" s="16">
        <f t="shared" si="58"/>
        <v>9</v>
      </c>
      <c r="AR45" s="16">
        <f t="shared" si="59"/>
        <v>5</v>
      </c>
      <c r="AS45" s="14">
        <f t="shared" si="60"/>
        <v>7</v>
      </c>
    </row>
    <row r="46" spans="1:45" x14ac:dyDescent="0.25">
      <c r="A46" s="13" t="s">
        <v>53</v>
      </c>
      <c r="B46">
        <f t="shared" si="24"/>
        <v>2</v>
      </c>
      <c r="C46" t="e">
        <f t="shared" si="25"/>
        <v>#VALUE!</v>
      </c>
      <c r="D46">
        <f t="shared" si="26"/>
        <v>2</v>
      </c>
      <c r="E46">
        <f t="shared" si="27"/>
        <v>4</v>
      </c>
      <c r="F46" s="1">
        <f t="shared" si="28"/>
        <v>5</v>
      </c>
      <c r="G46" s="1">
        <f t="shared" si="29"/>
        <v>1</v>
      </c>
      <c r="H46" s="1" t="str">
        <f t="shared" si="30"/>
        <v>05:01</v>
      </c>
      <c r="I46">
        <f t="shared" si="44"/>
        <v>0</v>
      </c>
      <c r="J46" s="3">
        <f t="shared" si="45"/>
        <v>2</v>
      </c>
      <c r="K46" s="3">
        <f t="shared" si="3"/>
        <v>0</v>
      </c>
      <c r="L46" s="3">
        <f t="shared" si="33"/>
        <v>2</v>
      </c>
      <c r="M46" s="3">
        <f t="shared" si="4"/>
        <v>202</v>
      </c>
      <c r="N46" t="str">
        <f t="shared" si="50"/>
        <v/>
      </c>
      <c r="O46" t="str">
        <f t="shared" si="47"/>
        <v/>
      </c>
      <c r="P46" t="str">
        <f t="shared" si="48"/>
        <v/>
      </c>
      <c r="Q46" t="str">
        <f t="shared" si="34"/>
        <v/>
      </c>
      <c r="S46" t="str">
        <f t="shared" si="41"/>
        <v/>
      </c>
      <c r="T46" s="14">
        <f t="shared" si="49"/>
        <v>0</v>
      </c>
      <c r="AA46" s="14">
        <f t="shared" si="35"/>
        <v>6</v>
      </c>
      <c r="AB46" s="14">
        <f t="shared" si="36"/>
        <v>1</v>
      </c>
      <c r="AC46" s="14">
        <f t="shared" si="37"/>
        <v>601</v>
      </c>
      <c r="AD46" s="28">
        <f t="shared" si="10"/>
        <v>0</v>
      </c>
      <c r="AE46" s="5" t="str">
        <f t="shared" si="38"/>
        <v>Ruta 9/20</v>
      </c>
      <c r="AF46" s="5" t="str">
        <f t="shared" si="39"/>
        <v>Puerto Venecia: Calle Tiziano (esquina Paolo Veronese)</v>
      </c>
      <c r="AG46" s="15" t="str">
        <f t="shared" si="51"/>
        <v>04:53</v>
      </c>
      <c r="AH46" s="15" t="str">
        <f t="shared" si="52"/>
        <v>12:48</v>
      </c>
      <c r="AI46" s="15" t="str">
        <f t="shared" si="53"/>
        <v>20:48</v>
      </c>
      <c r="AJ46" s="15"/>
      <c r="AK46" s="29" t="str">
        <f t="shared" si="54"/>
        <v>Opel Planta en Figueruelas</v>
      </c>
      <c r="AL46" s="14">
        <f t="shared" si="55"/>
        <v>0</v>
      </c>
      <c r="AM46" s="14" t="str">
        <f t="shared" si="56"/>
        <v>9</v>
      </c>
      <c r="AN46" s="14" t="str">
        <f t="shared" si="57"/>
        <v>20</v>
      </c>
      <c r="AO46" s="14">
        <f t="shared" si="42"/>
        <v>1</v>
      </c>
      <c r="AP46" s="14">
        <f t="shared" si="43"/>
        <v>43</v>
      </c>
      <c r="AQ46" s="16">
        <f t="shared" si="58"/>
        <v>9</v>
      </c>
      <c r="AR46" s="16">
        <f t="shared" si="59"/>
        <v>5</v>
      </c>
      <c r="AS46" s="14">
        <f t="shared" si="60"/>
        <v>7</v>
      </c>
    </row>
    <row r="47" spans="1:45" x14ac:dyDescent="0.25">
      <c r="A47" s="13" t="s">
        <v>24</v>
      </c>
      <c r="B47">
        <f t="shared" si="24"/>
        <v>3</v>
      </c>
      <c r="C47" t="e">
        <f t="shared" si="25"/>
        <v>#VALUE!</v>
      </c>
      <c r="D47">
        <f t="shared" si="26"/>
        <v>3</v>
      </c>
      <c r="E47">
        <f t="shared" si="27"/>
        <v>5</v>
      </c>
      <c r="F47" s="1">
        <f t="shared" si="28"/>
        <v>12</v>
      </c>
      <c r="G47" s="1">
        <f t="shared" si="29"/>
        <v>59</v>
      </c>
      <c r="H47" s="1" t="str">
        <f t="shared" si="30"/>
        <v>12:59</v>
      </c>
      <c r="I47">
        <f t="shared" si="44"/>
        <v>0</v>
      </c>
      <c r="J47" s="3">
        <f t="shared" si="45"/>
        <v>2</v>
      </c>
      <c r="K47" s="3">
        <f t="shared" si="3"/>
        <v>0</v>
      </c>
      <c r="L47" s="3">
        <f t="shared" si="33"/>
        <v>2</v>
      </c>
      <c r="M47" s="3">
        <f t="shared" si="4"/>
        <v>202</v>
      </c>
      <c r="N47" t="str">
        <f t="shared" si="50"/>
        <v/>
      </c>
      <c r="O47" t="str">
        <f t="shared" si="47"/>
        <v/>
      </c>
      <c r="P47" t="str">
        <f t="shared" si="48"/>
        <v/>
      </c>
      <c r="Q47" t="str">
        <f t="shared" si="34"/>
        <v/>
      </c>
      <c r="S47" t="str">
        <f t="shared" si="41"/>
        <v/>
      </c>
      <c r="T47" s="14">
        <f t="shared" si="49"/>
        <v>0</v>
      </c>
      <c r="AA47" s="14">
        <f t="shared" si="35"/>
        <v>6</v>
      </c>
      <c r="AB47" s="14">
        <f t="shared" si="36"/>
        <v>2</v>
      </c>
      <c r="AC47" s="14">
        <f t="shared" si="37"/>
        <v>602</v>
      </c>
      <c r="AD47" s="28">
        <f t="shared" si="10"/>
        <v>0</v>
      </c>
      <c r="AE47" s="5" t="str">
        <f t="shared" si="38"/>
        <v>Ruta 9/20</v>
      </c>
      <c r="AF47" s="5" t="str">
        <f t="shared" si="39"/>
        <v>Cuarta Avenida, nº 23 ( Pd. Bus)</v>
      </c>
      <c r="AG47" s="15" t="str">
        <f t="shared" si="51"/>
        <v>04:55</v>
      </c>
      <c r="AH47" s="15" t="str">
        <f t="shared" si="52"/>
        <v>12:50</v>
      </c>
      <c r="AI47" s="15" t="str">
        <f t="shared" si="53"/>
        <v>20:50</v>
      </c>
      <c r="AJ47" s="15"/>
      <c r="AK47" s="29" t="str">
        <f t="shared" si="54"/>
        <v>Puerto Venecia: Calle Tiziano (esquina Paolo Veronese)</v>
      </c>
      <c r="AL47" s="14">
        <f t="shared" si="55"/>
        <v>0</v>
      </c>
      <c r="AM47" s="14" t="str">
        <f t="shared" si="56"/>
        <v>9</v>
      </c>
      <c r="AN47" s="14" t="str">
        <f t="shared" si="57"/>
        <v>20</v>
      </c>
      <c r="AO47" s="14">
        <f t="shared" si="42"/>
        <v>2</v>
      </c>
      <c r="AP47" s="14">
        <f t="shared" si="43"/>
        <v>44</v>
      </c>
      <c r="AQ47" s="16">
        <f t="shared" si="58"/>
        <v>9</v>
      </c>
      <c r="AR47" s="16">
        <f t="shared" si="59"/>
        <v>5</v>
      </c>
      <c r="AS47" s="14">
        <f t="shared" si="60"/>
        <v>7</v>
      </c>
    </row>
    <row r="48" spans="1:45" x14ac:dyDescent="0.25">
      <c r="A48" s="13" t="s">
        <v>25</v>
      </c>
      <c r="B48">
        <f t="shared" si="24"/>
        <v>3</v>
      </c>
      <c r="C48" t="e">
        <f t="shared" si="25"/>
        <v>#VALUE!</v>
      </c>
      <c r="D48">
        <f t="shared" si="26"/>
        <v>3</v>
      </c>
      <c r="E48">
        <f t="shared" si="27"/>
        <v>5</v>
      </c>
      <c r="F48" s="1">
        <f t="shared" si="28"/>
        <v>20</v>
      </c>
      <c r="G48" s="1">
        <f t="shared" si="29"/>
        <v>59</v>
      </c>
      <c r="H48" s="1" t="str">
        <f t="shared" si="30"/>
        <v>20:59</v>
      </c>
      <c r="I48">
        <f t="shared" si="44"/>
        <v>0</v>
      </c>
      <c r="J48" s="3">
        <f t="shared" si="45"/>
        <v>2</v>
      </c>
      <c r="K48" s="3">
        <f t="shared" si="3"/>
        <v>0</v>
      </c>
      <c r="L48" s="3">
        <f t="shared" si="33"/>
        <v>2</v>
      </c>
      <c r="M48" s="3">
        <f t="shared" si="4"/>
        <v>202</v>
      </c>
      <c r="N48" t="str">
        <f t="shared" si="50"/>
        <v/>
      </c>
      <c r="O48" t="str">
        <f t="shared" si="47"/>
        <v/>
      </c>
      <c r="P48" t="str">
        <f t="shared" si="48"/>
        <v/>
      </c>
      <c r="Q48" t="str">
        <f t="shared" si="34"/>
        <v/>
      </c>
      <c r="S48" t="str">
        <f t="shared" si="41"/>
        <v/>
      </c>
      <c r="T48" s="14">
        <f t="shared" si="49"/>
        <v>0</v>
      </c>
      <c r="AA48" s="14">
        <f t="shared" si="35"/>
        <v>6</v>
      </c>
      <c r="AB48" s="14">
        <f t="shared" si="36"/>
        <v>3</v>
      </c>
      <c r="AC48" s="14">
        <f t="shared" si="37"/>
        <v>603</v>
      </c>
      <c r="AD48" s="28">
        <f t="shared" si="10"/>
        <v>0</v>
      </c>
      <c r="AE48" s="5" t="str">
        <f t="shared" si="38"/>
        <v>Ruta 9/20</v>
      </c>
      <c r="AF48" s="5" t="str">
        <f t="shared" si="39"/>
        <v>Avd. América (esq. C/ Pontevedra - Pd. Bus)</v>
      </c>
      <c r="AG48" s="15" t="str">
        <f t="shared" si="51"/>
        <v>04:57</v>
      </c>
      <c r="AH48" s="15" t="str">
        <f t="shared" si="52"/>
        <v>12:53</v>
      </c>
      <c r="AI48" s="15" t="str">
        <f t="shared" si="53"/>
        <v>20:53</v>
      </c>
      <c r="AJ48" s="15"/>
      <c r="AK48" s="29" t="str">
        <f t="shared" si="54"/>
        <v>Cuarta Avenida, nº 23 ( Pd. Bus)</v>
      </c>
      <c r="AL48" s="14">
        <f t="shared" si="55"/>
        <v>0</v>
      </c>
      <c r="AM48" s="14" t="str">
        <f t="shared" si="56"/>
        <v>9</v>
      </c>
      <c r="AN48" s="14" t="str">
        <f t="shared" si="57"/>
        <v>20</v>
      </c>
      <c r="AO48" s="14">
        <f t="shared" si="42"/>
        <v>3</v>
      </c>
      <c r="AP48" s="14">
        <f t="shared" si="43"/>
        <v>45</v>
      </c>
      <c r="AQ48" s="16">
        <f t="shared" si="58"/>
        <v>9</v>
      </c>
      <c r="AR48" s="16">
        <f t="shared" si="59"/>
        <v>5</v>
      </c>
      <c r="AS48" s="14">
        <f t="shared" si="60"/>
        <v>7</v>
      </c>
    </row>
    <row r="49" spans="1:45" x14ac:dyDescent="0.25">
      <c r="A49" s="13" t="s">
        <v>54</v>
      </c>
      <c r="B49" t="e">
        <f t="shared" si="24"/>
        <v>#VALUE!</v>
      </c>
      <c r="C49">
        <f t="shared" si="25"/>
        <v>14</v>
      </c>
      <c r="D49">
        <f t="shared" si="26"/>
        <v>14</v>
      </c>
      <c r="E49">
        <f t="shared" si="27"/>
        <v>30</v>
      </c>
      <c r="F49" s="1" t="str">
        <f t="shared" si="28"/>
        <v/>
      </c>
      <c r="G49" s="1" t="str">
        <f t="shared" si="29"/>
        <v/>
      </c>
      <c r="H49" s="1" t="str">
        <f t="shared" si="30"/>
        <v>:</v>
      </c>
      <c r="I49">
        <f t="shared" si="44"/>
        <v>0</v>
      </c>
      <c r="J49" s="3">
        <f t="shared" si="45"/>
        <v>2</v>
      </c>
      <c r="K49" s="3">
        <f t="shared" si="3"/>
        <v>0</v>
      </c>
      <c r="L49" s="3">
        <f t="shared" si="33"/>
        <v>2</v>
      </c>
      <c r="M49" s="3">
        <f t="shared" si="4"/>
        <v>202</v>
      </c>
      <c r="N49" t="str">
        <f t="shared" si="50"/>
        <v/>
      </c>
      <c r="O49" t="str">
        <f t="shared" si="47"/>
        <v/>
      </c>
      <c r="P49" t="str">
        <f t="shared" si="48"/>
        <v/>
      </c>
      <c r="Q49" t="str">
        <f t="shared" si="34"/>
        <v/>
      </c>
      <c r="S49" t="str">
        <f t="shared" si="41"/>
        <v/>
      </c>
      <c r="T49" s="14">
        <f t="shared" si="49"/>
        <v>0</v>
      </c>
      <c r="AA49" s="14">
        <f t="shared" si="35"/>
        <v>6</v>
      </c>
      <c r="AB49" s="14">
        <f t="shared" si="36"/>
        <v>4</v>
      </c>
      <c r="AC49" s="14">
        <f t="shared" si="37"/>
        <v>604</v>
      </c>
      <c r="AD49" s="28">
        <f t="shared" si="10"/>
        <v>0</v>
      </c>
      <c r="AE49" s="5" t="str">
        <f t="shared" si="38"/>
        <v>Ruta 9/20</v>
      </c>
      <c r="AF49" s="5" t="str">
        <f t="shared" si="39"/>
        <v>Avd. América, nº 11 (frente Plaza Canteras - Pd. Bus)</v>
      </c>
      <c r="AG49" s="15" t="str">
        <f t="shared" si="51"/>
        <v>04:58</v>
      </c>
      <c r="AH49" s="15" t="str">
        <f t="shared" si="52"/>
        <v>12:54</v>
      </c>
      <c r="AI49" s="15" t="str">
        <f t="shared" si="53"/>
        <v>20:54</v>
      </c>
      <c r="AJ49" s="15"/>
      <c r="AK49" s="29" t="str">
        <f t="shared" si="54"/>
        <v>Avd. América (esq. C/ Pontevedra - Pd. Bus))</v>
      </c>
      <c r="AL49" s="14">
        <f t="shared" si="55"/>
        <v>0</v>
      </c>
      <c r="AM49" s="14" t="str">
        <f t="shared" si="56"/>
        <v>9</v>
      </c>
      <c r="AN49" s="14" t="str">
        <f t="shared" si="57"/>
        <v>20</v>
      </c>
      <c r="AO49" s="14">
        <f t="shared" si="42"/>
        <v>4</v>
      </c>
      <c r="AP49" s="14">
        <f t="shared" si="43"/>
        <v>46</v>
      </c>
      <c r="AQ49" s="16">
        <f t="shared" si="58"/>
        <v>9</v>
      </c>
      <c r="AR49" s="16">
        <f t="shared" si="59"/>
        <v>5</v>
      </c>
      <c r="AS49" s="14">
        <f t="shared" si="60"/>
        <v>7</v>
      </c>
    </row>
    <row r="50" spans="1:45" x14ac:dyDescent="0.25">
      <c r="A50" s="13" t="s">
        <v>55</v>
      </c>
      <c r="B50" t="e">
        <f t="shared" si="24"/>
        <v>#VALUE!</v>
      </c>
      <c r="C50" t="e">
        <f t="shared" si="25"/>
        <v>#VALUE!</v>
      </c>
      <c r="D50" t="e">
        <f t="shared" si="26"/>
        <v>#VALUE!</v>
      </c>
      <c r="E50">
        <f t="shared" si="27"/>
        <v>47</v>
      </c>
      <c r="F50" s="1" t="str">
        <f t="shared" si="28"/>
        <v/>
      </c>
      <c r="G50" s="1" t="str">
        <f t="shared" si="29"/>
        <v/>
      </c>
      <c r="H50" s="1" t="str">
        <f t="shared" si="30"/>
        <v>:</v>
      </c>
      <c r="I50">
        <f t="shared" si="44"/>
        <v>0</v>
      </c>
      <c r="J50" s="3">
        <f t="shared" si="45"/>
        <v>2</v>
      </c>
      <c r="K50" s="3">
        <f t="shared" si="3"/>
        <v>1</v>
      </c>
      <c r="L50" s="3">
        <f t="shared" si="33"/>
        <v>3</v>
      </c>
      <c r="M50" s="3">
        <f t="shared" si="4"/>
        <v>203</v>
      </c>
      <c r="N50" t="str">
        <f t="shared" si="50"/>
        <v>Pablo Picasso (esq. Salvador Allende - Pd. Bus)</v>
      </c>
      <c r="O50" t="str">
        <f t="shared" si="47"/>
        <v>05:02</v>
      </c>
      <c r="P50" t="str">
        <f t="shared" si="48"/>
        <v>13:00</v>
      </c>
      <c r="Q50" t="str">
        <f t="shared" si="34"/>
        <v>21:00</v>
      </c>
      <c r="S50" t="str">
        <f t="shared" si="41"/>
        <v>Pablo Picasso (esq. María Zambrano - Pd. Bus</v>
      </c>
      <c r="T50" s="14">
        <f t="shared" si="49"/>
        <v>0</v>
      </c>
      <c r="AA50" s="14">
        <f t="shared" si="35"/>
        <v>6</v>
      </c>
      <c r="AB50" s="14">
        <f t="shared" si="36"/>
        <v>5</v>
      </c>
      <c r="AC50" s="14">
        <f t="shared" si="37"/>
        <v>605</v>
      </c>
      <c r="AD50" s="28">
        <f t="shared" si="10"/>
        <v>0</v>
      </c>
      <c r="AE50" s="5" t="str">
        <f t="shared" si="38"/>
        <v>Ruta 9/20</v>
      </c>
      <c r="AF50" s="5" t="str">
        <f t="shared" si="39"/>
        <v>Paseo Cuellar, nº 29 (esq. Luis Sallenave - Pd. Bus)</v>
      </c>
      <c r="AG50" s="15" t="str">
        <f t="shared" si="51"/>
        <v>04:59</v>
      </c>
      <c r="AH50" s="15" t="str">
        <f t="shared" si="52"/>
        <v>12:55</v>
      </c>
      <c r="AI50" s="15" t="str">
        <f t="shared" si="53"/>
        <v>20:55</v>
      </c>
      <c r="AJ50" s="15"/>
      <c r="AK50" s="29" t="str">
        <f t="shared" si="54"/>
        <v>Avd. América, nº 11 (frente Plaza Canteras)</v>
      </c>
      <c r="AL50" s="14">
        <f t="shared" si="55"/>
        <v>0</v>
      </c>
      <c r="AM50" s="14" t="str">
        <f t="shared" si="56"/>
        <v>9</v>
      </c>
      <c r="AN50" s="14" t="str">
        <f t="shared" si="57"/>
        <v>20</v>
      </c>
      <c r="AO50" s="14">
        <f t="shared" si="42"/>
        <v>5</v>
      </c>
      <c r="AP50" s="14">
        <f t="shared" si="43"/>
        <v>47</v>
      </c>
      <c r="AQ50" s="16">
        <f t="shared" si="58"/>
        <v>9</v>
      </c>
      <c r="AR50" s="16">
        <f t="shared" si="59"/>
        <v>5</v>
      </c>
      <c r="AS50" s="14">
        <f t="shared" si="60"/>
        <v>7</v>
      </c>
    </row>
    <row r="51" spans="1:45" x14ac:dyDescent="0.25">
      <c r="A51" s="13" t="s">
        <v>56</v>
      </c>
      <c r="B51">
        <f t="shared" si="24"/>
        <v>2</v>
      </c>
      <c r="C51" t="e">
        <f t="shared" si="25"/>
        <v>#VALUE!</v>
      </c>
      <c r="D51">
        <f t="shared" si="26"/>
        <v>2</v>
      </c>
      <c r="E51">
        <f t="shared" si="27"/>
        <v>4</v>
      </c>
      <c r="F51" s="1">
        <f t="shared" si="28"/>
        <v>5</v>
      </c>
      <c r="G51" s="1">
        <f t="shared" si="29"/>
        <v>2</v>
      </c>
      <c r="H51" s="1" t="str">
        <f t="shared" si="30"/>
        <v>05:02</v>
      </c>
      <c r="I51">
        <f t="shared" si="44"/>
        <v>0</v>
      </c>
      <c r="J51" s="3">
        <f t="shared" si="45"/>
        <v>2</v>
      </c>
      <c r="K51" s="3">
        <f t="shared" si="3"/>
        <v>0</v>
      </c>
      <c r="L51" s="3">
        <f t="shared" si="33"/>
        <v>3</v>
      </c>
      <c r="M51" s="3">
        <f t="shared" si="4"/>
        <v>203</v>
      </c>
      <c r="N51" t="str">
        <f t="shared" si="50"/>
        <v/>
      </c>
      <c r="O51" t="str">
        <f t="shared" si="47"/>
        <v/>
      </c>
      <c r="P51" t="str">
        <f t="shared" si="48"/>
        <v/>
      </c>
      <c r="Q51" t="str">
        <f t="shared" si="34"/>
        <v/>
      </c>
      <c r="S51" t="str">
        <f t="shared" si="41"/>
        <v/>
      </c>
      <c r="T51" s="14">
        <f t="shared" si="49"/>
        <v>0</v>
      </c>
      <c r="AA51" s="14">
        <f t="shared" si="35"/>
        <v>6</v>
      </c>
      <c r="AB51" s="14">
        <f t="shared" si="36"/>
        <v>6</v>
      </c>
      <c r="AC51" s="14">
        <f t="shared" si="37"/>
        <v>606</v>
      </c>
      <c r="AD51" s="28">
        <f t="shared" si="10"/>
        <v>0</v>
      </c>
      <c r="AE51" s="5" t="str">
        <f t="shared" si="38"/>
        <v>Ruta 9/20</v>
      </c>
      <c r="AF51" s="5" t="str">
        <f t="shared" si="39"/>
        <v>Pº Sagasta, nº 51</v>
      </c>
      <c r="AG51" s="15" t="str">
        <f t="shared" si="51"/>
        <v>05:00</v>
      </c>
      <c r="AH51" s="15" t="str">
        <f t="shared" si="52"/>
        <v>12:56</v>
      </c>
      <c r="AI51" s="15" t="str">
        <f t="shared" si="53"/>
        <v>20:56</v>
      </c>
      <c r="AJ51" s="15"/>
      <c r="AK51" s="29" t="str">
        <f t="shared" si="54"/>
        <v>Paseo Cuellar, nº 29 (esq. Luis Sallenave - Pd. Bus)</v>
      </c>
      <c r="AL51" s="14">
        <f t="shared" si="55"/>
        <v>0</v>
      </c>
      <c r="AM51" s="14" t="str">
        <f t="shared" si="56"/>
        <v>9</v>
      </c>
      <c r="AN51" s="14" t="str">
        <f t="shared" si="57"/>
        <v>20</v>
      </c>
      <c r="AO51" s="14">
        <f t="shared" si="42"/>
        <v>6</v>
      </c>
      <c r="AP51" s="14">
        <f t="shared" si="43"/>
        <v>48</v>
      </c>
      <c r="AQ51" s="16">
        <f t="shared" si="58"/>
        <v>9</v>
      </c>
      <c r="AR51" s="16">
        <f t="shared" si="59"/>
        <v>5</v>
      </c>
      <c r="AS51" s="14">
        <f t="shared" si="60"/>
        <v>7</v>
      </c>
    </row>
    <row r="52" spans="1:45" x14ac:dyDescent="0.25">
      <c r="A52" s="13" t="s">
        <v>29</v>
      </c>
      <c r="B52">
        <f t="shared" si="24"/>
        <v>3</v>
      </c>
      <c r="C52" t="e">
        <f t="shared" si="25"/>
        <v>#VALUE!</v>
      </c>
      <c r="D52">
        <f t="shared" si="26"/>
        <v>3</v>
      </c>
      <c r="E52">
        <f t="shared" si="27"/>
        <v>5</v>
      </c>
      <c r="F52" s="1">
        <f t="shared" si="28"/>
        <v>13</v>
      </c>
      <c r="G52" s="1">
        <f t="shared" si="29"/>
        <v>0</v>
      </c>
      <c r="H52" s="1" t="str">
        <f t="shared" si="30"/>
        <v>13:00</v>
      </c>
      <c r="I52">
        <f t="shared" si="44"/>
        <v>0</v>
      </c>
      <c r="J52" s="3">
        <f t="shared" si="45"/>
        <v>2</v>
      </c>
      <c r="K52" s="3">
        <f t="shared" si="3"/>
        <v>0</v>
      </c>
      <c r="L52" s="3">
        <f t="shared" si="33"/>
        <v>3</v>
      </c>
      <c r="M52" s="3">
        <f t="shared" si="4"/>
        <v>203</v>
      </c>
      <c r="N52" t="str">
        <f t="shared" si="50"/>
        <v/>
      </c>
      <c r="O52" t="str">
        <f t="shared" si="47"/>
        <v/>
      </c>
      <c r="P52" t="str">
        <f t="shared" si="48"/>
        <v/>
      </c>
      <c r="Q52" t="str">
        <f t="shared" si="34"/>
        <v/>
      </c>
      <c r="S52" t="str">
        <f t="shared" si="41"/>
        <v/>
      </c>
      <c r="T52" s="14">
        <f t="shared" si="49"/>
        <v>0</v>
      </c>
      <c r="AA52" s="14">
        <f t="shared" si="35"/>
        <v>6</v>
      </c>
      <c r="AB52" s="14">
        <f t="shared" si="36"/>
        <v>7</v>
      </c>
      <c r="AC52" s="14">
        <f t="shared" si="37"/>
        <v>607</v>
      </c>
      <c r="AD52" s="28">
        <f t="shared" si="10"/>
        <v>1</v>
      </c>
      <c r="AE52" s="5" t="str">
        <f t="shared" si="38"/>
        <v>Ruta 9/20</v>
      </c>
      <c r="AF52" s="5" t="str">
        <f t="shared" si="39"/>
        <v>Opel Planta en Figueruelas</v>
      </c>
      <c r="AG52" s="15" t="str">
        <f t="shared" si="51"/>
        <v>05:30</v>
      </c>
      <c r="AH52" s="15" t="str">
        <f t="shared" si="52"/>
        <v>13:30</v>
      </c>
      <c r="AI52" s="15" t="str">
        <f t="shared" si="53"/>
        <v>21:30</v>
      </c>
      <c r="AJ52" s="15"/>
      <c r="AK52" s="29" t="str">
        <f t="shared" si="54"/>
        <v>Pº Sagasta, nº 51</v>
      </c>
      <c r="AL52" s="14">
        <f t="shared" si="55"/>
        <v>0</v>
      </c>
      <c r="AM52" s="14" t="str">
        <f t="shared" si="56"/>
        <v>9</v>
      </c>
      <c r="AN52" s="14" t="str">
        <f t="shared" si="57"/>
        <v>20</v>
      </c>
      <c r="AO52" s="14">
        <f t="shared" si="42"/>
        <v>7</v>
      </c>
      <c r="AP52" s="14">
        <f t="shared" si="43"/>
        <v>49</v>
      </c>
      <c r="AQ52" s="16">
        <f t="shared" si="58"/>
        <v>9</v>
      </c>
      <c r="AR52" s="16">
        <f t="shared" si="59"/>
        <v>5</v>
      </c>
      <c r="AS52" s="14">
        <f t="shared" si="60"/>
        <v>7</v>
      </c>
    </row>
    <row r="53" spans="1:45" x14ac:dyDescent="0.25">
      <c r="A53" s="13" t="s">
        <v>30</v>
      </c>
      <c r="B53">
        <f t="shared" si="24"/>
        <v>3</v>
      </c>
      <c r="C53" t="e">
        <f t="shared" si="25"/>
        <v>#VALUE!</v>
      </c>
      <c r="D53">
        <f t="shared" si="26"/>
        <v>3</v>
      </c>
      <c r="E53">
        <f t="shared" si="27"/>
        <v>5</v>
      </c>
      <c r="F53" s="1">
        <f t="shared" si="28"/>
        <v>21</v>
      </c>
      <c r="G53" s="1">
        <f t="shared" si="29"/>
        <v>0</v>
      </c>
      <c r="H53" s="1" t="str">
        <f t="shared" si="30"/>
        <v>21:00</v>
      </c>
      <c r="I53">
        <f t="shared" si="44"/>
        <v>0</v>
      </c>
      <c r="J53" s="3">
        <f t="shared" si="45"/>
        <v>2</v>
      </c>
      <c r="K53" s="3">
        <f t="shared" si="3"/>
        <v>0</v>
      </c>
      <c r="L53" s="3">
        <f t="shared" si="33"/>
        <v>3</v>
      </c>
      <c r="M53" s="3">
        <f t="shared" si="4"/>
        <v>203</v>
      </c>
      <c r="N53" t="str">
        <f t="shared" si="50"/>
        <v/>
      </c>
      <c r="O53" t="str">
        <f t="shared" si="47"/>
        <v/>
      </c>
      <c r="P53" t="str">
        <f t="shared" si="48"/>
        <v/>
      </c>
      <c r="Q53" t="str">
        <f t="shared" si="34"/>
        <v/>
      </c>
      <c r="S53" t="str">
        <f t="shared" si="41"/>
        <v/>
      </c>
      <c r="T53" s="14">
        <f t="shared" si="49"/>
        <v>0</v>
      </c>
      <c r="AA53" s="14">
        <f t="shared" si="35"/>
        <v>7</v>
      </c>
      <c r="AB53" s="14">
        <f t="shared" si="36"/>
        <v>0</v>
      </c>
      <c r="AC53" s="14">
        <f t="shared" si="37"/>
        <v>700</v>
      </c>
      <c r="AD53" s="28">
        <f t="shared" si="10"/>
        <v>0</v>
      </c>
      <c r="AE53" s="5" t="str">
        <f t="shared" si="38"/>
        <v>Ruta 10/20</v>
      </c>
      <c r="AF53" s="5" t="str">
        <f t="shared" si="39"/>
        <v>Ruta 10/20</v>
      </c>
      <c r="AG53" s="15" t="str">
        <f t="shared" si="51"/>
        <v/>
      </c>
      <c r="AH53" s="15" t="str">
        <f t="shared" si="52"/>
        <v/>
      </c>
      <c r="AI53" s="15" t="str">
        <f t="shared" si="53"/>
        <v/>
      </c>
      <c r="AJ53" s="15"/>
      <c r="AK53" s="29" t="str">
        <f t="shared" si="54"/>
        <v/>
      </c>
      <c r="AL53" s="14">
        <f t="shared" si="55"/>
        <v>1</v>
      </c>
      <c r="AM53" s="14" t="str">
        <f t="shared" si="56"/>
        <v>1</v>
      </c>
      <c r="AN53" s="14" t="str">
        <f t="shared" si="57"/>
        <v>20</v>
      </c>
      <c r="AO53" s="14">
        <f t="shared" si="42"/>
        <v>0</v>
      </c>
      <c r="AP53" s="14">
        <f t="shared" si="43"/>
        <v>50</v>
      </c>
      <c r="AQ53" s="16">
        <f t="shared" si="58"/>
        <v>10</v>
      </c>
      <c r="AR53" s="16">
        <f t="shared" si="59"/>
        <v>5</v>
      </c>
      <c r="AS53" s="14">
        <f t="shared" si="60"/>
        <v>8</v>
      </c>
    </row>
    <row r="54" spans="1:45" x14ac:dyDescent="0.25">
      <c r="A54" s="13" t="s">
        <v>57</v>
      </c>
      <c r="B54" t="e">
        <f t="shared" si="24"/>
        <v>#VALUE!</v>
      </c>
      <c r="C54" t="e">
        <f t="shared" si="25"/>
        <v>#VALUE!</v>
      </c>
      <c r="D54" t="e">
        <f t="shared" si="26"/>
        <v>#VALUE!</v>
      </c>
      <c r="E54">
        <f t="shared" si="27"/>
        <v>44</v>
      </c>
      <c r="F54" s="1" t="str">
        <f t="shared" si="28"/>
        <v/>
      </c>
      <c r="G54" s="1" t="str">
        <f t="shared" si="29"/>
        <v/>
      </c>
      <c r="H54" s="1" t="str">
        <f t="shared" si="30"/>
        <v>:</v>
      </c>
      <c r="I54">
        <f t="shared" si="44"/>
        <v>0</v>
      </c>
      <c r="J54" s="3">
        <f t="shared" si="45"/>
        <v>2</v>
      </c>
      <c r="K54" s="3">
        <f t="shared" si="3"/>
        <v>0</v>
      </c>
      <c r="L54" s="3">
        <f t="shared" si="33"/>
        <v>3</v>
      </c>
      <c r="M54" s="3">
        <f t="shared" si="4"/>
        <v>203</v>
      </c>
      <c r="N54" t="str">
        <f t="shared" si="50"/>
        <v/>
      </c>
      <c r="O54" t="str">
        <f t="shared" si="47"/>
        <v/>
      </c>
      <c r="P54" t="str">
        <f t="shared" si="48"/>
        <v/>
      </c>
      <c r="Q54" t="str">
        <f t="shared" si="34"/>
        <v/>
      </c>
      <c r="S54" t="str">
        <f t="shared" si="41"/>
        <v/>
      </c>
      <c r="T54" s="14">
        <f t="shared" si="49"/>
        <v>0</v>
      </c>
      <c r="AA54" s="14">
        <f t="shared" si="35"/>
        <v>7</v>
      </c>
      <c r="AB54" s="14">
        <f t="shared" si="36"/>
        <v>1</v>
      </c>
      <c r="AC54" s="14">
        <f t="shared" si="37"/>
        <v>701</v>
      </c>
      <c r="AD54" s="28">
        <f t="shared" si="10"/>
        <v>0</v>
      </c>
      <c r="AE54" s="5" t="str">
        <f t="shared" si="38"/>
        <v>Ruta 10/20</v>
      </c>
      <c r="AF54" s="5" t="str">
        <f t="shared" si="39"/>
        <v>Avd. San José, 84 (Mercado Rosales - Pd. Bus)</v>
      </c>
      <c r="AG54" s="15" t="str">
        <f t="shared" si="51"/>
        <v>04:58</v>
      </c>
      <c r="AH54" s="15" t="str">
        <f t="shared" si="52"/>
        <v>12:53</v>
      </c>
      <c r="AI54" s="15" t="str">
        <f t="shared" si="53"/>
        <v>20:53</v>
      </c>
      <c r="AJ54" s="15"/>
      <c r="AK54" s="29" t="str">
        <f t="shared" si="54"/>
        <v>Opel Planta en Figueruelas</v>
      </c>
      <c r="AL54" s="14">
        <f t="shared" si="55"/>
        <v>0</v>
      </c>
      <c r="AM54" s="14" t="str">
        <f t="shared" si="56"/>
        <v>1</v>
      </c>
      <c r="AN54" s="14" t="str">
        <f t="shared" si="57"/>
        <v>20</v>
      </c>
      <c r="AO54" s="14">
        <f t="shared" si="42"/>
        <v>1</v>
      </c>
      <c r="AP54" s="14">
        <f t="shared" si="43"/>
        <v>51</v>
      </c>
      <c r="AQ54" s="16">
        <f t="shared" si="58"/>
        <v>10</v>
      </c>
      <c r="AR54" s="16">
        <f t="shared" si="59"/>
        <v>5</v>
      </c>
      <c r="AS54" s="14">
        <f t="shared" si="60"/>
        <v>8</v>
      </c>
    </row>
    <row r="55" spans="1:45" x14ac:dyDescent="0.25">
      <c r="A55" s="13" t="s">
        <v>54</v>
      </c>
      <c r="B55" t="e">
        <f t="shared" si="24"/>
        <v>#VALUE!</v>
      </c>
      <c r="C55">
        <f t="shared" si="25"/>
        <v>14</v>
      </c>
      <c r="D55">
        <f t="shared" si="26"/>
        <v>14</v>
      </c>
      <c r="E55">
        <f t="shared" si="27"/>
        <v>30</v>
      </c>
      <c r="F55" s="1" t="str">
        <f t="shared" si="28"/>
        <v/>
      </c>
      <c r="G55" s="1" t="str">
        <f t="shared" si="29"/>
        <v/>
      </c>
      <c r="H55" s="1" t="str">
        <f t="shared" si="30"/>
        <v>:</v>
      </c>
      <c r="I55">
        <f t="shared" si="44"/>
        <v>0</v>
      </c>
      <c r="J55" s="3">
        <f t="shared" si="45"/>
        <v>2</v>
      </c>
      <c r="K55" s="3">
        <f t="shared" si="3"/>
        <v>1</v>
      </c>
      <c r="L55" s="3">
        <f t="shared" si="33"/>
        <v>4</v>
      </c>
      <c r="M55" s="3">
        <f t="shared" si="4"/>
        <v>204</v>
      </c>
      <c r="N55" t="str">
        <f t="shared" si="50"/>
        <v>Pablo Picasso, nº 8 ( Pd. Bus)</v>
      </c>
      <c r="O55" t="str">
        <f t="shared" si="47"/>
        <v>05:03</v>
      </c>
      <c r="P55" t="str">
        <f t="shared" si="48"/>
        <v>13:02</v>
      </c>
      <c r="Q55" t="str">
        <f t="shared" si="34"/>
        <v>21:02</v>
      </c>
      <c r="S55" t="str">
        <f t="shared" si="41"/>
        <v>María Zambrano (Pablo Iglesias - Pd. Bus)</v>
      </c>
      <c r="T55" s="14">
        <f t="shared" si="49"/>
        <v>0</v>
      </c>
      <c r="AA55" s="14">
        <f t="shared" si="35"/>
        <v>7</v>
      </c>
      <c r="AB55" s="14">
        <f t="shared" si="36"/>
        <v>2</v>
      </c>
      <c r="AC55" s="14">
        <f t="shared" si="37"/>
        <v>702</v>
      </c>
      <c r="AD55" s="28">
        <f t="shared" si="10"/>
        <v>0</v>
      </c>
      <c r="AE55" s="5" t="str">
        <f t="shared" si="38"/>
        <v>Ruta 10/20</v>
      </c>
      <c r="AF55" s="5" t="str">
        <f t="shared" si="39"/>
        <v>Avd. San José (esq. José Pellicer - Pd. Bus)</v>
      </c>
      <c r="AG55" s="15" t="str">
        <f t="shared" si="51"/>
        <v>04:59</v>
      </c>
      <c r="AH55" s="15" t="str">
        <f t="shared" si="52"/>
        <v>12:54</v>
      </c>
      <c r="AI55" s="15" t="str">
        <f t="shared" si="53"/>
        <v>20:54</v>
      </c>
      <c r="AJ55" s="15"/>
      <c r="AK55" s="29" t="str">
        <f t="shared" si="54"/>
        <v>Avd. San José, 84 (Mercado Rosales - Pd. Bus)</v>
      </c>
      <c r="AL55" s="14">
        <f t="shared" si="55"/>
        <v>0</v>
      </c>
      <c r="AM55" s="14" t="str">
        <f t="shared" si="56"/>
        <v>1</v>
      </c>
      <c r="AN55" s="14" t="str">
        <f t="shared" si="57"/>
        <v>20</v>
      </c>
      <c r="AO55" s="14">
        <f t="shared" si="42"/>
        <v>2</v>
      </c>
      <c r="AP55" s="14">
        <f t="shared" si="43"/>
        <v>52</v>
      </c>
      <c r="AQ55" s="16">
        <f t="shared" si="58"/>
        <v>10</v>
      </c>
      <c r="AR55" s="16">
        <f t="shared" si="59"/>
        <v>5</v>
      </c>
      <c r="AS55" s="14">
        <f t="shared" si="60"/>
        <v>8</v>
      </c>
    </row>
    <row r="56" spans="1:45" x14ac:dyDescent="0.25">
      <c r="A56" s="13" t="s">
        <v>18</v>
      </c>
      <c r="B56">
        <f t="shared" si="24"/>
        <v>2</v>
      </c>
      <c r="C56" t="e">
        <f t="shared" si="25"/>
        <v>#VALUE!</v>
      </c>
      <c r="D56">
        <f t="shared" si="26"/>
        <v>2</v>
      </c>
      <c r="E56">
        <f t="shared" si="27"/>
        <v>4</v>
      </c>
      <c r="F56" s="1">
        <f t="shared" si="28"/>
        <v>5</v>
      </c>
      <c r="G56" s="1">
        <f t="shared" si="29"/>
        <v>3</v>
      </c>
      <c r="H56" s="1" t="str">
        <f t="shared" si="30"/>
        <v>05:03</v>
      </c>
      <c r="I56">
        <f t="shared" si="44"/>
        <v>0</v>
      </c>
      <c r="J56" s="3">
        <f t="shared" si="45"/>
        <v>2</v>
      </c>
      <c r="K56" s="3">
        <f t="shared" si="3"/>
        <v>0</v>
      </c>
      <c r="L56" s="3">
        <f t="shared" si="33"/>
        <v>4</v>
      </c>
      <c r="M56" s="3">
        <f t="shared" si="4"/>
        <v>204</v>
      </c>
      <c r="N56" t="str">
        <f t="shared" si="50"/>
        <v/>
      </c>
      <c r="O56" t="str">
        <f t="shared" si="47"/>
        <v/>
      </c>
      <c r="P56" t="str">
        <f t="shared" si="48"/>
        <v/>
      </c>
      <c r="Q56" t="str">
        <f t="shared" si="34"/>
        <v/>
      </c>
      <c r="S56" t="str">
        <f t="shared" si="41"/>
        <v/>
      </c>
      <c r="T56" s="14">
        <f t="shared" si="49"/>
        <v>0</v>
      </c>
      <c r="AA56" s="14">
        <f t="shared" si="35"/>
        <v>7</v>
      </c>
      <c r="AB56" s="14">
        <f t="shared" si="36"/>
        <v>3</v>
      </c>
      <c r="AC56" s="14">
        <f t="shared" si="37"/>
        <v>703</v>
      </c>
      <c r="AD56" s="28">
        <f t="shared" si="10"/>
        <v>0</v>
      </c>
      <c r="AE56" s="5" t="str">
        <f t="shared" si="38"/>
        <v>Ruta 10/20</v>
      </c>
      <c r="AF56" s="5" t="str">
        <f t="shared" si="39"/>
        <v>Avenida San José, nº 200 (Pd. Bus)</v>
      </c>
      <c r="AG56" s="15" t="str">
        <f t="shared" si="51"/>
        <v>05:00</v>
      </c>
      <c r="AH56" s="15" t="str">
        <f t="shared" si="52"/>
        <v>12:55</v>
      </c>
      <c r="AI56" s="15" t="str">
        <f t="shared" si="53"/>
        <v>20:55</v>
      </c>
      <c r="AJ56" s="15"/>
      <c r="AK56" s="29" t="str">
        <f t="shared" si="54"/>
        <v>Avd. San José (esq. José Pellicer - Pd. Bus)</v>
      </c>
      <c r="AL56" s="14">
        <f t="shared" si="55"/>
        <v>0</v>
      </c>
      <c r="AM56" s="14" t="str">
        <f t="shared" si="56"/>
        <v>1</v>
      </c>
      <c r="AN56" s="14" t="str">
        <f t="shared" si="57"/>
        <v>20</v>
      </c>
      <c r="AO56" s="14">
        <f t="shared" si="42"/>
        <v>3</v>
      </c>
      <c r="AP56" s="14">
        <f t="shared" si="43"/>
        <v>53</v>
      </c>
      <c r="AQ56" s="16">
        <f t="shared" si="58"/>
        <v>10</v>
      </c>
      <c r="AR56" s="16">
        <f t="shared" si="59"/>
        <v>5</v>
      </c>
      <c r="AS56" s="14">
        <f t="shared" si="60"/>
        <v>8</v>
      </c>
    </row>
    <row r="57" spans="1:45" x14ac:dyDescent="0.25">
      <c r="A57" s="13" t="s">
        <v>58</v>
      </c>
      <c r="B57">
        <f t="shared" si="24"/>
        <v>3</v>
      </c>
      <c r="C57" t="e">
        <f t="shared" si="25"/>
        <v>#VALUE!</v>
      </c>
      <c r="D57">
        <f t="shared" si="26"/>
        <v>3</v>
      </c>
      <c r="E57">
        <f t="shared" si="27"/>
        <v>5</v>
      </c>
      <c r="F57" s="1">
        <f t="shared" si="28"/>
        <v>13</v>
      </c>
      <c r="G57" s="1">
        <f t="shared" si="29"/>
        <v>2</v>
      </c>
      <c r="H57" s="1" t="str">
        <f t="shared" si="30"/>
        <v>13:02</v>
      </c>
      <c r="I57">
        <f t="shared" si="44"/>
        <v>0</v>
      </c>
      <c r="J57" s="3">
        <f t="shared" si="45"/>
        <v>2</v>
      </c>
      <c r="K57" s="3">
        <f t="shared" si="3"/>
        <v>0</v>
      </c>
      <c r="L57" s="3">
        <f t="shared" si="33"/>
        <v>4</v>
      </c>
      <c r="M57" s="3">
        <f t="shared" si="4"/>
        <v>204</v>
      </c>
      <c r="N57" t="str">
        <f t="shared" si="50"/>
        <v/>
      </c>
      <c r="O57" t="str">
        <f t="shared" si="47"/>
        <v/>
      </c>
      <c r="P57" t="str">
        <f t="shared" si="48"/>
        <v/>
      </c>
      <c r="Q57" t="str">
        <f t="shared" si="34"/>
        <v/>
      </c>
      <c r="S57" t="str">
        <f t="shared" si="41"/>
        <v/>
      </c>
      <c r="T57" s="14">
        <f t="shared" si="49"/>
        <v>0</v>
      </c>
      <c r="AA57" s="14">
        <f t="shared" si="35"/>
        <v>7</v>
      </c>
      <c r="AB57" s="14">
        <f t="shared" si="36"/>
        <v>4</v>
      </c>
      <c r="AC57" s="14">
        <f t="shared" si="37"/>
        <v>704</v>
      </c>
      <c r="AD57" s="28">
        <f t="shared" si="10"/>
        <v>0</v>
      </c>
      <c r="AE57" s="5" t="str">
        <f t="shared" si="38"/>
        <v>Ruta 10/20</v>
      </c>
      <c r="AF57" s="5" t="str">
        <f t="shared" si="39"/>
        <v>C/ Terrazas de Cuellar (Pd. Bus)</v>
      </c>
      <c r="AG57" s="15" t="str">
        <f t="shared" si="51"/>
        <v>05:02</v>
      </c>
      <c r="AH57" s="15" t="str">
        <f t="shared" si="52"/>
        <v>12:57</v>
      </c>
      <c r="AI57" s="15" t="str">
        <f t="shared" si="53"/>
        <v>20:57</v>
      </c>
      <c r="AJ57" s="15"/>
      <c r="AK57" s="29" t="str">
        <f t="shared" si="54"/>
        <v>Avenida San José, nº 200 (Pd. Bus)</v>
      </c>
      <c r="AL57" s="14">
        <f t="shared" si="55"/>
        <v>0</v>
      </c>
      <c r="AM57" s="14" t="str">
        <f t="shared" si="56"/>
        <v>1</v>
      </c>
      <c r="AN57" s="14" t="str">
        <f t="shared" si="57"/>
        <v>20</v>
      </c>
      <c r="AO57" s="14">
        <f t="shared" si="42"/>
        <v>4</v>
      </c>
      <c r="AP57" s="14">
        <f t="shared" si="43"/>
        <v>54</v>
      </c>
      <c r="AQ57" s="16">
        <f t="shared" si="58"/>
        <v>10</v>
      </c>
      <c r="AR57" s="16">
        <f t="shared" si="59"/>
        <v>5</v>
      </c>
      <c r="AS57" s="14">
        <f t="shared" si="60"/>
        <v>8</v>
      </c>
    </row>
    <row r="58" spans="1:45" x14ac:dyDescent="0.25">
      <c r="A58" s="13" t="s">
        <v>59</v>
      </c>
      <c r="B58">
        <f t="shared" si="24"/>
        <v>3</v>
      </c>
      <c r="C58" t="e">
        <f t="shared" si="25"/>
        <v>#VALUE!</v>
      </c>
      <c r="D58">
        <f t="shared" si="26"/>
        <v>3</v>
      </c>
      <c r="E58">
        <f t="shared" si="27"/>
        <v>5</v>
      </c>
      <c r="F58" s="1">
        <f t="shared" si="28"/>
        <v>21</v>
      </c>
      <c r="G58" s="1">
        <f t="shared" si="29"/>
        <v>2</v>
      </c>
      <c r="H58" s="1" t="str">
        <f t="shared" si="30"/>
        <v>21:02</v>
      </c>
      <c r="I58">
        <f t="shared" si="44"/>
        <v>0</v>
      </c>
      <c r="J58" s="3">
        <f t="shared" si="45"/>
        <v>2</v>
      </c>
      <c r="K58" s="3">
        <f t="shared" si="3"/>
        <v>0</v>
      </c>
      <c r="L58" s="3">
        <f t="shared" si="33"/>
        <v>4</v>
      </c>
      <c r="M58" s="3">
        <f t="shared" si="4"/>
        <v>204</v>
      </c>
      <c r="N58" t="str">
        <f t="shared" si="50"/>
        <v/>
      </c>
      <c r="O58" t="str">
        <f t="shared" si="47"/>
        <v/>
      </c>
      <c r="P58" t="str">
        <f t="shared" si="48"/>
        <v/>
      </c>
      <c r="Q58" t="str">
        <f t="shared" si="34"/>
        <v/>
      </c>
      <c r="S58" t="str">
        <f t="shared" si="41"/>
        <v/>
      </c>
      <c r="T58" s="14">
        <f t="shared" si="49"/>
        <v>0</v>
      </c>
      <c r="AA58" s="14">
        <f t="shared" si="35"/>
        <v>7</v>
      </c>
      <c r="AB58" s="14">
        <f t="shared" si="36"/>
        <v>5</v>
      </c>
      <c r="AC58" s="14">
        <f t="shared" si="37"/>
        <v>705</v>
      </c>
      <c r="AD58" s="28">
        <f t="shared" si="10"/>
        <v>0</v>
      </c>
      <c r="AE58" s="5" t="str">
        <f t="shared" si="38"/>
        <v>Ruta 10/20</v>
      </c>
      <c r="AF58" s="5" t="str">
        <f t="shared" si="39"/>
        <v>Melilla (frente Escultor Salas)</v>
      </c>
      <c r="AG58" s="15" t="str">
        <f t="shared" si="51"/>
        <v>05:03</v>
      </c>
      <c r="AH58" s="15" t="str">
        <f t="shared" si="52"/>
        <v>12:58</v>
      </c>
      <c r="AI58" s="15" t="str">
        <f t="shared" si="53"/>
        <v>20:58</v>
      </c>
      <c r="AJ58" s="15"/>
      <c r="AK58" s="29" t="str">
        <f t="shared" si="54"/>
        <v>C/ Terrazas de Cuellar (Pd. Bus)</v>
      </c>
      <c r="AL58" s="14">
        <f t="shared" si="55"/>
        <v>0</v>
      </c>
      <c r="AM58" s="14" t="str">
        <f t="shared" si="56"/>
        <v>1</v>
      </c>
      <c r="AN58" s="14" t="str">
        <f t="shared" si="57"/>
        <v>20</v>
      </c>
      <c r="AO58" s="14">
        <f t="shared" si="42"/>
        <v>5</v>
      </c>
      <c r="AP58" s="14">
        <f t="shared" si="43"/>
        <v>55</v>
      </c>
      <c r="AQ58" s="16">
        <f t="shared" si="58"/>
        <v>10</v>
      </c>
      <c r="AR58" s="16">
        <f t="shared" si="59"/>
        <v>5</v>
      </c>
      <c r="AS58" s="14">
        <f t="shared" si="60"/>
        <v>8</v>
      </c>
    </row>
    <row r="59" spans="1:45" x14ac:dyDescent="0.25">
      <c r="A59" s="13" t="s">
        <v>60</v>
      </c>
      <c r="B59" t="e">
        <f t="shared" si="24"/>
        <v>#VALUE!</v>
      </c>
      <c r="C59" t="e">
        <f t="shared" si="25"/>
        <v>#VALUE!</v>
      </c>
      <c r="D59" t="e">
        <f t="shared" si="26"/>
        <v>#VALUE!</v>
      </c>
      <c r="E59">
        <f t="shared" si="27"/>
        <v>41</v>
      </c>
      <c r="F59" s="1" t="str">
        <f t="shared" si="28"/>
        <v/>
      </c>
      <c r="G59" s="1" t="str">
        <f t="shared" si="29"/>
        <v/>
      </c>
      <c r="H59" s="1" t="str">
        <f t="shared" si="30"/>
        <v>:</v>
      </c>
      <c r="I59">
        <f t="shared" si="44"/>
        <v>0</v>
      </c>
      <c r="J59" s="3">
        <f t="shared" si="45"/>
        <v>2</v>
      </c>
      <c r="K59" s="3">
        <f t="shared" si="3"/>
        <v>0</v>
      </c>
      <c r="L59" s="3">
        <f t="shared" si="33"/>
        <v>4</v>
      </c>
      <c r="M59" s="3">
        <f t="shared" si="4"/>
        <v>204</v>
      </c>
      <c r="N59" t="str">
        <f t="shared" si="50"/>
        <v/>
      </c>
      <c r="O59" t="str">
        <f t="shared" si="47"/>
        <v/>
      </c>
      <c r="P59" t="str">
        <f t="shared" si="48"/>
        <v/>
      </c>
      <c r="Q59" t="str">
        <f t="shared" si="34"/>
        <v/>
      </c>
      <c r="S59" t="str">
        <f t="shared" si="41"/>
        <v/>
      </c>
      <c r="T59" s="14">
        <f t="shared" si="49"/>
        <v>0</v>
      </c>
      <c r="AA59" s="14">
        <f t="shared" si="35"/>
        <v>7</v>
      </c>
      <c r="AB59" s="14">
        <f t="shared" si="36"/>
        <v>6</v>
      </c>
      <c r="AC59" s="14">
        <f t="shared" si="37"/>
        <v>706</v>
      </c>
      <c r="AD59" s="28">
        <f t="shared" si="10"/>
        <v>0</v>
      </c>
      <c r="AE59" s="5" t="str">
        <f t="shared" si="38"/>
        <v>Ruta 10/20</v>
      </c>
      <c r="AF59" s="5" t="str">
        <f t="shared" si="39"/>
        <v>Zaragoza la Vieja (frente nº 5)</v>
      </c>
      <c r="AG59" s="15" t="str">
        <f t="shared" si="51"/>
        <v>05:04</v>
      </c>
      <c r="AH59" s="15" t="str">
        <f t="shared" si="52"/>
        <v>12:59</v>
      </c>
      <c r="AI59" s="15" t="str">
        <f t="shared" si="53"/>
        <v>20:59</v>
      </c>
      <c r="AJ59" s="15"/>
      <c r="AK59" s="29" t="str">
        <f t="shared" si="54"/>
        <v>Melilla (frente Escultor Salas)</v>
      </c>
      <c r="AL59" s="14">
        <f t="shared" si="55"/>
        <v>0</v>
      </c>
      <c r="AM59" s="14" t="str">
        <f t="shared" si="56"/>
        <v>1</v>
      </c>
      <c r="AN59" s="14" t="str">
        <f t="shared" si="57"/>
        <v>20</v>
      </c>
      <c r="AO59" s="14">
        <f t="shared" si="42"/>
        <v>6</v>
      </c>
      <c r="AP59" s="14">
        <f t="shared" si="43"/>
        <v>56</v>
      </c>
      <c r="AQ59" s="16">
        <f t="shared" si="58"/>
        <v>10</v>
      </c>
      <c r="AR59" s="16">
        <f t="shared" si="59"/>
        <v>5</v>
      </c>
      <c r="AS59" s="14">
        <f t="shared" si="60"/>
        <v>8</v>
      </c>
    </row>
    <row r="60" spans="1:45" x14ac:dyDescent="0.25">
      <c r="A60" s="13" t="s">
        <v>57</v>
      </c>
      <c r="B60" t="e">
        <f t="shared" si="24"/>
        <v>#VALUE!</v>
      </c>
      <c r="C60" t="e">
        <f t="shared" si="25"/>
        <v>#VALUE!</v>
      </c>
      <c r="D60" t="e">
        <f t="shared" si="26"/>
        <v>#VALUE!</v>
      </c>
      <c r="E60">
        <f t="shared" si="27"/>
        <v>44</v>
      </c>
      <c r="F60" s="1" t="str">
        <f t="shared" si="28"/>
        <v/>
      </c>
      <c r="G60" s="1" t="str">
        <f t="shared" si="29"/>
        <v/>
      </c>
      <c r="H60" s="1" t="str">
        <f t="shared" si="30"/>
        <v>:</v>
      </c>
      <c r="I60">
        <f t="shared" si="44"/>
        <v>0</v>
      </c>
      <c r="J60" s="3">
        <f t="shared" si="45"/>
        <v>2</v>
      </c>
      <c r="K60" s="3">
        <f t="shared" si="3"/>
        <v>1</v>
      </c>
      <c r="L60" s="3">
        <f t="shared" si="33"/>
        <v>5</v>
      </c>
      <c r="M60" s="3">
        <f t="shared" si="4"/>
        <v>205</v>
      </c>
      <c r="N60" t="str">
        <f t="shared" si="50"/>
        <v>Pablo Picasso (esq. María Zambrano - Pd. Bus</v>
      </c>
      <c r="O60" t="str">
        <f t="shared" si="47"/>
        <v>05:04</v>
      </c>
      <c r="P60" t="str">
        <f t="shared" si="48"/>
        <v>13:03</v>
      </c>
      <c r="Q60" t="str">
        <f t="shared" si="34"/>
        <v>21:03</v>
      </c>
      <c r="S60" t="str">
        <f t="shared" si="41"/>
        <v>Gómez de Avellaneda (Margarita Xirgú - Pd. Bus)</v>
      </c>
      <c r="T60" s="14">
        <f t="shared" si="49"/>
        <v>0</v>
      </c>
      <c r="AA60" s="14">
        <f t="shared" si="35"/>
        <v>7</v>
      </c>
      <c r="AB60" s="14">
        <f t="shared" si="36"/>
        <v>7</v>
      </c>
      <c r="AC60" s="14">
        <f t="shared" si="37"/>
        <v>707</v>
      </c>
      <c r="AD60" s="28">
        <f t="shared" si="10"/>
        <v>1</v>
      </c>
      <c r="AE60" s="5" t="str">
        <f t="shared" si="38"/>
        <v>Ruta 10/20</v>
      </c>
      <c r="AF60" s="5" t="str">
        <f t="shared" si="39"/>
        <v>Opel Planta en Figueruelas</v>
      </c>
      <c r="AG60" s="15" t="str">
        <f t="shared" si="51"/>
        <v>05:30</v>
      </c>
      <c r="AH60" s="15" t="str">
        <f t="shared" si="52"/>
        <v>13:30</v>
      </c>
      <c r="AI60" s="15" t="str">
        <f t="shared" si="53"/>
        <v>21:30</v>
      </c>
      <c r="AJ60" s="15"/>
      <c r="AK60" s="29" t="str">
        <f t="shared" si="54"/>
        <v>Zaragoza la Vieja (frente nº 5)</v>
      </c>
      <c r="AL60" s="14">
        <f t="shared" si="55"/>
        <v>0</v>
      </c>
      <c r="AM60" s="14" t="str">
        <f t="shared" si="56"/>
        <v>1</v>
      </c>
      <c r="AN60" s="14" t="str">
        <f t="shared" si="57"/>
        <v>20</v>
      </c>
      <c r="AO60" s="14">
        <f t="shared" si="42"/>
        <v>7</v>
      </c>
      <c r="AP60" s="14">
        <f t="shared" si="43"/>
        <v>57</v>
      </c>
      <c r="AQ60" s="16">
        <f t="shared" si="58"/>
        <v>10</v>
      </c>
      <c r="AR60" s="16">
        <f t="shared" si="59"/>
        <v>5</v>
      </c>
      <c r="AS60" s="14">
        <f t="shared" si="60"/>
        <v>8</v>
      </c>
    </row>
    <row r="61" spans="1:45" x14ac:dyDescent="0.25">
      <c r="A61" s="13" t="s">
        <v>23</v>
      </c>
      <c r="B61">
        <f t="shared" si="24"/>
        <v>2</v>
      </c>
      <c r="C61" t="e">
        <f t="shared" si="25"/>
        <v>#VALUE!</v>
      </c>
      <c r="D61">
        <f t="shared" si="26"/>
        <v>2</v>
      </c>
      <c r="E61">
        <f t="shared" si="27"/>
        <v>4</v>
      </c>
      <c r="F61" s="1">
        <f t="shared" si="28"/>
        <v>5</v>
      </c>
      <c r="G61" s="1">
        <f t="shared" si="29"/>
        <v>4</v>
      </c>
      <c r="H61" s="1" t="str">
        <f t="shared" si="30"/>
        <v>05:04</v>
      </c>
      <c r="I61">
        <f t="shared" si="44"/>
        <v>0</v>
      </c>
      <c r="J61" s="3">
        <f t="shared" si="45"/>
        <v>2</v>
      </c>
      <c r="K61" s="3">
        <f t="shared" si="3"/>
        <v>0</v>
      </c>
      <c r="L61" s="3">
        <f t="shared" si="33"/>
        <v>5</v>
      </c>
      <c r="M61" s="3">
        <f t="shared" si="4"/>
        <v>205</v>
      </c>
      <c r="N61" t="str">
        <f t="shared" si="50"/>
        <v/>
      </c>
      <c r="O61" t="str">
        <f t="shared" si="47"/>
        <v/>
      </c>
      <c r="P61" t="str">
        <f t="shared" si="48"/>
        <v/>
      </c>
      <c r="Q61" t="str">
        <f t="shared" si="34"/>
        <v/>
      </c>
      <c r="S61" t="str">
        <f t="shared" si="41"/>
        <v/>
      </c>
      <c r="T61" s="14">
        <f t="shared" si="49"/>
        <v>0</v>
      </c>
      <c r="AA61" s="14">
        <f t="shared" si="35"/>
        <v>8</v>
      </c>
      <c r="AB61" s="14">
        <f t="shared" si="36"/>
        <v>0</v>
      </c>
      <c r="AC61" s="14">
        <f t="shared" si="37"/>
        <v>800</v>
      </c>
      <c r="AD61" s="28">
        <f t="shared" si="10"/>
        <v>0</v>
      </c>
      <c r="AE61" s="5" t="str">
        <f t="shared" si="38"/>
        <v>Ruta 11/20</v>
      </c>
      <c r="AF61" s="5" t="str">
        <f t="shared" si="39"/>
        <v>Ruta 11/20</v>
      </c>
      <c r="AG61" s="15" t="str">
        <f t="shared" si="51"/>
        <v/>
      </c>
      <c r="AH61" s="15" t="str">
        <f t="shared" si="52"/>
        <v/>
      </c>
      <c r="AI61" s="15" t="str">
        <f t="shared" si="53"/>
        <v/>
      </c>
      <c r="AJ61" s="15"/>
      <c r="AK61" s="29" t="str">
        <f t="shared" si="54"/>
        <v/>
      </c>
      <c r="AL61" s="14">
        <f t="shared" si="55"/>
        <v>1</v>
      </c>
      <c r="AM61" s="14" t="str">
        <f t="shared" si="56"/>
        <v>1</v>
      </c>
      <c r="AN61" s="14" t="str">
        <f t="shared" si="57"/>
        <v>20</v>
      </c>
      <c r="AO61" s="14">
        <f t="shared" si="42"/>
        <v>0</v>
      </c>
      <c r="AP61" s="14">
        <f t="shared" si="43"/>
        <v>58</v>
      </c>
      <c r="AQ61" s="16">
        <f t="shared" si="58"/>
        <v>10</v>
      </c>
      <c r="AR61" s="16">
        <f t="shared" si="59"/>
        <v>5</v>
      </c>
      <c r="AS61" s="14">
        <f t="shared" si="60"/>
        <v>8</v>
      </c>
    </row>
    <row r="62" spans="1:45" x14ac:dyDescent="0.25">
      <c r="A62" s="13" t="s">
        <v>39</v>
      </c>
      <c r="B62">
        <f t="shared" si="24"/>
        <v>3</v>
      </c>
      <c r="C62" t="e">
        <f t="shared" si="25"/>
        <v>#VALUE!</v>
      </c>
      <c r="D62">
        <f t="shared" si="26"/>
        <v>3</v>
      </c>
      <c r="E62">
        <f t="shared" si="27"/>
        <v>5</v>
      </c>
      <c r="F62" s="1">
        <f t="shared" si="28"/>
        <v>13</v>
      </c>
      <c r="G62" s="1">
        <f t="shared" si="29"/>
        <v>3</v>
      </c>
      <c r="H62" s="1" t="str">
        <f t="shared" si="30"/>
        <v>13:03</v>
      </c>
      <c r="I62">
        <f t="shared" si="44"/>
        <v>0</v>
      </c>
      <c r="J62" s="3">
        <f t="shared" si="45"/>
        <v>2</v>
      </c>
      <c r="K62" s="3">
        <f t="shared" si="3"/>
        <v>0</v>
      </c>
      <c r="L62" s="3">
        <f t="shared" si="33"/>
        <v>5</v>
      </c>
      <c r="M62" s="3">
        <f t="shared" si="4"/>
        <v>205</v>
      </c>
      <c r="N62" t="str">
        <f t="shared" si="50"/>
        <v/>
      </c>
      <c r="O62" t="str">
        <f t="shared" si="47"/>
        <v/>
      </c>
      <c r="P62" t="str">
        <f t="shared" si="48"/>
        <v/>
      </c>
      <c r="Q62" t="str">
        <f t="shared" si="34"/>
        <v/>
      </c>
      <c r="S62" t="str">
        <f t="shared" si="41"/>
        <v/>
      </c>
      <c r="T62" s="14">
        <f t="shared" si="49"/>
        <v>0</v>
      </c>
      <c r="AA62" s="14">
        <f t="shared" si="35"/>
        <v>8</v>
      </c>
      <c r="AB62" s="14">
        <f t="shared" si="36"/>
        <v>1</v>
      </c>
      <c r="AC62" s="14">
        <f t="shared" si="37"/>
        <v>801</v>
      </c>
      <c r="AD62" s="28">
        <f t="shared" si="10"/>
        <v>0</v>
      </c>
      <c r="AE62" s="5" t="str">
        <f t="shared" si="38"/>
        <v>Ruta 11/20</v>
      </c>
      <c r="AF62" s="5" t="str">
        <f t="shared" si="39"/>
        <v>Avd. Almozara, frente nº 7 ( Pd. Bus Ibercaja)</v>
      </c>
      <c r="AG62" s="15" t="str">
        <f t="shared" si="51"/>
        <v>05:05</v>
      </c>
      <c r="AH62" s="15" t="str">
        <f t="shared" si="52"/>
        <v>13:00</v>
      </c>
      <c r="AI62" s="15" t="str">
        <f t="shared" si="53"/>
        <v>21:00</v>
      </c>
      <c r="AJ62" s="15"/>
      <c r="AK62" s="29" t="str">
        <f t="shared" si="54"/>
        <v>Opel Planta en Figueruelas</v>
      </c>
      <c r="AL62" s="14">
        <f t="shared" si="55"/>
        <v>0</v>
      </c>
      <c r="AM62" s="14" t="str">
        <f t="shared" si="56"/>
        <v>1</v>
      </c>
      <c r="AN62" s="14" t="str">
        <f t="shared" si="57"/>
        <v>20</v>
      </c>
      <c r="AO62" s="14">
        <f t="shared" si="42"/>
        <v>1</v>
      </c>
      <c r="AP62" s="14">
        <f t="shared" si="43"/>
        <v>59</v>
      </c>
      <c r="AQ62" s="16">
        <f t="shared" si="58"/>
        <v>10</v>
      </c>
      <c r="AR62" s="16">
        <f t="shared" si="59"/>
        <v>5</v>
      </c>
      <c r="AS62" s="14">
        <f t="shared" si="60"/>
        <v>8</v>
      </c>
    </row>
    <row r="63" spans="1:45" x14ac:dyDescent="0.25">
      <c r="A63" s="13" t="s">
        <v>40</v>
      </c>
      <c r="B63">
        <f t="shared" si="24"/>
        <v>3</v>
      </c>
      <c r="C63" t="e">
        <f t="shared" si="25"/>
        <v>#VALUE!</v>
      </c>
      <c r="D63">
        <f t="shared" si="26"/>
        <v>3</v>
      </c>
      <c r="E63">
        <f t="shared" si="27"/>
        <v>5</v>
      </c>
      <c r="F63" s="1">
        <f t="shared" si="28"/>
        <v>21</v>
      </c>
      <c r="G63" s="1">
        <f t="shared" si="29"/>
        <v>3</v>
      </c>
      <c r="H63" s="1" t="str">
        <f t="shared" si="30"/>
        <v>21:03</v>
      </c>
      <c r="I63">
        <f t="shared" si="44"/>
        <v>0</v>
      </c>
      <c r="J63" s="3">
        <f t="shared" si="45"/>
        <v>2</v>
      </c>
      <c r="K63" s="3">
        <f t="shared" si="3"/>
        <v>0</v>
      </c>
      <c r="L63" s="3">
        <f t="shared" si="33"/>
        <v>5</v>
      </c>
      <c r="M63" s="3">
        <f t="shared" si="4"/>
        <v>205</v>
      </c>
      <c r="N63" t="str">
        <f t="shared" si="50"/>
        <v/>
      </c>
      <c r="O63" t="str">
        <f t="shared" si="47"/>
        <v/>
      </c>
      <c r="P63" t="str">
        <f t="shared" si="48"/>
        <v/>
      </c>
      <c r="Q63" t="str">
        <f t="shared" si="34"/>
        <v/>
      </c>
      <c r="S63" t="str">
        <f t="shared" si="41"/>
        <v/>
      </c>
      <c r="T63" s="14">
        <f t="shared" si="49"/>
        <v>0</v>
      </c>
      <c r="AA63" s="14">
        <f t="shared" si="35"/>
        <v>8</v>
      </c>
      <c r="AB63" s="14">
        <f t="shared" si="36"/>
        <v>2</v>
      </c>
      <c r="AC63" s="14">
        <f t="shared" si="37"/>
        <v>802</v>
      </c>
      <c r="AD63" s="28">
        <f t="shared" si="10"/>
        <v>0</v>
      </c>
      <c r="AE63" s="5" t="str">
        <f t="shared" si="38"/>
        <v>Ruta 11/20</v>
      </c>
      <c r="AF63" s="5" t="str">
        <f t="shared" si="39"/>
        <v>Avd. Almozara, frente (frente C/ Bailén - Pd. Bus)</v>
      </c>
      <c r="AG63" s="15" t="str">
        <f t="shared" si="51"/>
        <v>05:06</v>
      </c>
      <c r="AH63" s="15" t="str">
        <f t="shared" si="52"/>
        <v>13:01</v>
      </c>
      <c r="AI63" s="15" t="str">
        <f t="shared" si="53"/>
        <v>21:01</v>
      </c>
      <c r="AJ63" s="15"/>
      <c r="AK63" s="29" t="str">
        <f t="shared" si="54"/>
        <v>Avd. Pablo Gargallo (esq. C/ Berna - Pd. Bus)</v>
      </c>
      <c r="AL63" s="14">
        <f t="shared" si="55"/>
        <v>0</v>
      </c>
      <c r="AM63" s="14" t="str">
        <f t="shared" si="56"/>
        <v>1</v>
      </c>
      <c r="AN63" s="14" t="str">
        <f t="shared" si="57"/>
        <v>20</v>
      </c>
      <c r="AO63" s="14">
        <f t="shared" si="42"/>
        <v>2</v>
      </c>
      <c r="AP63" s="14">
        <f t="shared" si="43"/>
        <v>60</v>
      </c>
      <c r="AQ63" s="16">
        <f t="shared" si="58"/>
        <v>10</v>
      </c>
      <c r="AR63" s="16">
        <f t="shared" si="59"/>
        <v>5</v>
      </c>
      <c r="AS63" s="14">
        <f t="shared" si="60"/>
        <v>8</v>
      </c>
    </row>
    <row r="64" spans="1:45" x14ac:dyDescent="0.25">
      <c r="A64" s="13" t="s">
        <v>61</v>
      </c>
      <c r="B64" t="e">
        <f t="shared" si="24"/>
        <v>#VALUE!</v>
      </c>
      <c r="C64" t="e">
        <f t="shared" si="25"/>
        <v>#VALUE!</v>
      </c>
      <c r="D64" t="e">
        <f t="shared" si="26"/>
        <v>#VALUE!</v>
      </c>
      <c r="E64">
        <f t="shared" si="27"/>
        <v>47</v>
      </c>
      <c r="F64" s="1" t="str">
        <f t="shared" si="28"/>
        <v/>
      </c>
      <c r="G64" s="1" t="str">
        <f t="shared" si="29"/>
        <v/>
      </c>
      <c r="H64" s="1" t="str">
        <f t="shared" si="30"/>
        <v>:</v>
      </c>
      <c r="I64">
        <f t="shared" si="44"/>
        <v>0</v>
      </c>
      <c r="J64" s="3">
        <f t="shared" si="45"/>
        <v>2</v>
      </c>
      <c r="K64" s="3">
        <f t="shared" si="3"/>
        <v>0</v>
      </c>
      <c r="L64" s="3">
        <f t="shared" si="33"/>
        <v>5</v>
      </c>
      <c r="M64" s="3">
        <f t="shared" si="4"/>
        <v>205</v>
      </c>
      <c r="N64" t="str">
        <f t="shared" si="50"/>
        <v/>
      </c>
      <c r="O64" t="str">
        <f t="shared" si="47"/>
        <v/>
      </c>
      <c r="P64" t="str">
        <f t="shared" si="48"/>
        <v/>
      </c>
      <c r="Q64" t="str">
        <f t="shared" si="34"/>
        <v/>
      </c>
      <c r="S64" t="str">
        <f t="shared" si="41"/>
        <v/>
      </c>
      <c r="T64" s="14">
        <f t="shared" si="49"/>
        <v>0</v>
      </c>
      <c r="AA64" s="14">
        <f t="shared" si="35"/>
        <v>8</v>
      </c>
      <c r="AB64" s="14">
        <f t="shared" si="36"/>
        <v>3</v>
      </c>
      <c r="AC64" s="14">
        <f t="shared" si="37"/>
        <v>803</v>
      </c>
      <c r="AD64" s="28">
        <f t="shared" si="10"/>
        <v>0</v>
      </c>
      <c r="AE64" s="5" t="str">
        <f t="shared" si="38"/>
        <v>Ruta 11/20</v>
      </c>
      <c r="AF64" s="5" t="str">
        <f t="shared" si="39"/>
        <v>Avd. Pablo Gargallo (esq. C/ Berna - Pd. Bus)</v>
      </c>
      <c r="AG64" s="15" t="str">
        <f t="shared" si="51"/>
        <v>05:08</v>
      </c>
      <c r="AH64" s="15" t="str">
        <f t="shared" si="52"/>
        <v>13:03</v>
      </c>
      <c r="AI64" s="15" t="str">
        <f t="shared" si="53"/>
        <v>21:03</v>
      </c>
      <c r="AJ64" s="15"/>
      <c r="AK64" s="29" t="str">
        <f t="shared" si="54"/>
        <v>Pablo Gargallo, nº 95 (Pd. Bus)</v>
      </c>
      <c r="AL64" s="14">
        <f t="shared" si="55"/>
        <v>0</v>
      </c>
      <c r="AM64" s="14" t="str">
        <f t="shared" si="56"/>
        <v>1</v>
      </c>
      <c r="AN64" s="14" t="str">
        <f t="shared" si="57"/>
        <v>20</v>
      </c>
      <c r="AO64" s="14">
        <f t="shared" si="42"/>
        <v>3</v>
      </c>
      <c r="AP64" s="14">
        <f t="shared" si="43"/>
        <v>61</v>
      </c>
      <c r="AQ64" s="16">
        <f t="shared" si="58"/>
        <v>10</v>
      </c>
      <c r="AR64" s="16">
        <f t="shared" si="59"/>
        <v>5</v>
      </c>
      <c r="AS64" s="14">
        <f t="shared" si="60"/>
        <v>8</v>
      </c>
    </row>
    <row r="65" spans="1:45" x14ac:dyDescent="0.25">
      <c r="A65" s="13" t="s">
        <v>62</v>
      </c>
      <c r="B65" t="e">
        <f t="shared" si="24"/>
        <v>#VALUE!</v>
      </c>
      <c r="C65" t="e">
        <f t="shared" si="25"/>
        <v>#VALUE!</v>
      </c>
      <c r="D65" t="e">
        <f t="shared" si="26"/>
        <v>#VALUE!</v>
      </c>
      <c r="E65">
        <f t="shared" si="27"/>
        <v>46</v>
      </c>
      <c r="F65" s="1" t="str">
        <f t="shared" si="28"/>
        <v/>
      </c>
      <c r="G65" s="1" t="str">
        <f t="shared" si="29"/>
        <v/>
      </c>
      <c r="H65" s="1" t="str">
        <f t="shared" si="30"/>
        <v>:</v>
      </c>
      <c r="I65">
        <f t="shared" si="44"/>
        <v>0</v>
      </c>
      <c r="J65" s="3">
        <f t="shared" si="45"/>
        <v>2</v>
      </c>
      <c r="K65" s="3">
        <f t="shared" si="3"/>
        <v>1</v>
      </c>
      <c r="L65" s="3">
        <f t="shared" si="33"/>
        <v>6</v>
      </c>
      <c r="M65" s="3">
        <f t="shared" si="4"/>
        <v>206</v>
      </c>
      <c r="N65" t="str">
        <f t="shared" si="50"/>
        <v>María Zambrano (esq. Pablo Iglesias - Pd. Bus)</v>
      </c>
      <c r="O65" t="str">
        <f t="shared" si="47"/>
        <v>05:05</v>
      </c>
      <c r="P65" t="str">
        <f t="shared" si="48"/>
        <v>13:04</v>
      </c>
      <c r="Q65" t="str">
        <f t="shared" si="34"/>
        <v>21:04</v>
      </c>
      <c r="S65" t="str">
        <f t="shared" si="41"/>
        <v>Luis Legaz, nº 24 (Edf. La Dehesa)</v>
      </c>
      <c r="T65" s="14">
        <f t="shared" si="49"/>
        <v>0</v>
      </c>
      <c r="AA65" s="14">
        <f t="shared" si="35"/>
        <v>8</v>
      </c>
      <c r="AB65" s="14">
        <f t="shared" si="36"/>
        <v>4</v>
      </c>
      <c r="AC65" s="14">
        <f t="shared" si="37"/>
        <v>804</v>
      </c>
      <c r="AD65" s="28">
        <f t="shared" si="10"/>
        <v>0</v>
      </c>
      <c r="AE65" s="5" t="str">
        <f t="shared" si="38"/>
        <v>Ruta 11/20</v>
      </c>
      <c r="AF65" s="5" t="str">
        <f t="shared" si="39"/>
        <v>Avd. Pablo Gargallo (esq. Puerta Sancho - Pd. Bus)</v>
      </c>
      <c r="AG65" s="15" t="str">
        <f t="shared" si="51"/>
        <v>05:09</v>
      </c>
      <c r="AH65" s="15" t="str">
        <f t="shared" si="52"/>
        <v>13:04</v>
      </c>
      <c r="AI65" s="15" t="str">
        <f t="shared" si="53"/>
        <v>21:04</v>
      </c>
      <c r="AJ65" s="15"/>
      <c r="AK65" s="29" t="str">
        <f t="shared" si="54"/>
        <v>Pablo Gargallo, nº 77 Dpdo. (Pd. Bus)</v>
      </c>
      <c r="AL65" s="14">
        <f t="shared" si="55"/>
        <v>0</v>
      </c>
      <c r="AM65" s="14" t="str">
        <f t="shared" si="56"/>
        <v>1</v>
      </c>
      <c r="AN65" s="14" t="str">
        <f t="shared" si="57"/>
        <v>20</v>
      </c>
      <c r="AO65" s="14">
        <f t="shared" si="42"/>
        <v>4</v>
      </c>
      <c r="AP65" s="14">
        <f t="shared" si="43"/>
        <v>62</v>
      </c>
      <c r="AQ65" s="16">
        <f t="shared" si="58"/>
        <v>10</v>
      </c>
      <c r="AR65" s="16">
        <f t="shared" si="59"/>
        <v>5</v>
      </c>
      <c r="AS65" s="14">
        <f t="shared" si="60"/>
        <v>8</v>
      </c>
    </row>
    <row r="66" spans="1:45" x14ac:dyDescent="0.25">
      <c r="A66" s="13" t="s">
        <v>28</v>
      </c>
      <c r="B66">
        <f t="shared" si="24"/>
        <v>2</v>
      </c>
      <c r="C66" t="e">
        <f t="shared" si="25"/>
        <v>#VALUE!</v>
      </c>
      <c r="D66">
        <f t="shared" si="26"/>
        <v>2</v>
      </c>
      <c r="E66">
        <f t="shared" si="27"/>
        <v>4</v>
      </c>
      <c r="F66" s="1">
        <f t="shared" si="28"/>
        <v>5</v>
      </c>
      <c r="G66" s="1">
        <f t="shared" si="29"/>
        <v>5</v>
      </c>
      <c r="H66" s="1" t="str">
        <f t="shared" si="30"/>
        <v>05:05</v>
      </c>
      <c r="I66">
        <f t="shared" si="44"/>
        <v>0</v>
      </c>
      <c r="J66" s="3">
        <f t="shared" si="45"/>
        <v>2</v>
      </c>
      <c r="K66" s="3">
        <f t="shared" si="3"/>
        <v>0</v>
      </c>
      <c r="L66" s="3">
        <f t="shared" si="33"/>
        <v>6</v>
      </c>
      <c r="M66" s="3">
        <f t="shared" si="4"/>
        <v>206</v>
      </c>
      <c r="N66" t="str">
        <f t="shared" si="50"/>
        <v/>
      </c>
      <c r="O66" t="str">
        <f t="shared" si="47"/>
        <v/>
      </c>
      <c r="P66" t="str">
        <f t="shared" si="48"/>
        <v/>
      </c>
      <c r="Q66" t="str">
        <f t="shared" si="34"/>
        <v/>
      </c>
      <c r="S66" t="str">
        <f t="shared" si="41"/>
        <v/>
      </c>
      <c r="T66" s="14">
        <f t="shared" si="49"/>
        <v>0</v>
      </c>
      <c r="AA66" s="14">
        <f t="shared" si="35"/>
        <v>8</v>
      </c>
      <c r="AB66" s="14">
        <f t="shared" si="36"/>
        <v>5</v>
      </c>
      <c r="AC66" s="14">
        <f t="shared" si="37"/>
        <v>805</v>
      </c>
      <c r="AD66" s="28">
        <f t="shared" si="10"/>
        <v>0</v>
      </c>
      <c r="AE66" s="5" t="str">
        <f t="shared" si="38"/>
        <v>Ruta 11/20</v>
      </c>
      <c r="AF66" s="5" t="str">
        <f t="shared" si="39"/>
        <v>Avd. Puerta Sancho (esq. Autonomía)</v>
      </c>
      <c r="AG66" s="15" t="str">
        <f t="shared" si="51"/>
        <v>05:10</v>
      </c>
      <c r="AH66" s="15" t="str">
        <f t="shared" si="52"/>
        <v>13:05</v>
      </c>
      <c r="AI66" s="15" t="str">
        <f t="shared" si="53"/>
        <v>21:05</v>
      </c>
      <c r="AJ66" s="15"/>
      <c r="AK66" s="29" t="str">
        <f t="shared" si="54"/>
        <v>Pablo Gargallo (esq. C/ Reino)</v>
      </c>
      <c r="AL66" s="14">
        <f t="shared" si="55"/>
        <v>0</v>
      </c>
      <c r="AM66" s="14" t="str">
        <f t="shared" si="56"/>
        <v>1</v>
      </c>
      <c r="AN66" s="14" t="str">
        <f t="shared" si="57"/>
        <v>20</v>
      </c>
      <c r="AO66" s="14">
        <f t="shared" si="42"/>
        <v>5</v>
      </c>
      <c r="AP66" s="14">
        <f t="shared" si="43"/>
        <v>63</v>
      </c>
      <c r="AQ66" s="16">
        <f t="shared" si="58"/>
        <v>10</v>
      </c>
      <c r="AR66" s="16">
        <f t="shared" si="59"/>
        <v>5</v>
      </c>
      <c r="AS66" s="14">
        <f t="shared" si="60"/>
        <v>8</v>
      </c>
    </row>
    <row r="67" spans="1:45" x14ac:dyDescent="0.25">
      <c r="A67" s="13" t="s">
        <v>63</v>
      </c>
      <c r="B67">
        <f t="shared" si="24"/>
        <v>3</v>
      </c>
      <c r="C67" t="e">
        <f t="shared" si="25"/>
        <v>#VALUE!</v>
      </c>
      <c r="D67">
        <f t="shared" si="26"/>
        <v>3</v>
      </c>
      <c r="E67">
        <f t="shared" si="27"/>
        <v>5</v>
      </c>
      <c r="F67" s="1">
        <f t="shared" si="28"/>
        <v>13</v>
      </c>
      <c r="G67" s="1">
        <f t="shared" si="29"/>
        <v>4</v>
      </c>
      <c r="H67" s="1" t="str">
        <f t="shared" si="30"/>
        <v>13:04</v>
      </c>
      <c r="I67">
        <f t="shared" si="44"/>
        <v>0</v>
      </c>
      <c r="J67" s="3">
        <f t="shared" si="45"/>
        <v>2</v>
      </c>
      <c r="K67" s="3">
        <f t="shared" ref="K67:K130" si="61">IF(AND(ISNUMBER(G68),ISNUMBER(G69),ISNUMBER(G70)),1,IF(T67,1,0))</f>
        <v>0</v>
      </c>
      <c r="L67" s="3">
        <f t="shared" si="33"/>
        <v>6</v>
      </c>
      <c r="M67" s="3">
        <f t="shared" ref="M67:M130" si="62">J67*100+L67</f>
        <v>206</v>
      </c>
      <c r="N67" t="str">
        <f t="shared" si="50"/>
        <v/>
      </c>
      <c r="O67" t="str">
        <f t="shared" si="47"/>
        <v/>
      </c>
      <c r="P67" t="str">
        <f t="shared" si="48"/>
        <v/>
      </c>
      <c r="Q67" t="str">
        <f t="shared" si="34"/>
        <v/>
      </c>
      <c r="S67" t="str">
        <f t="shared" si="41"/>
        <v/>
      </c>
      <c r="T67" s="14">
        <f t="shared" si="49"/>
        <v>0</v>
      </c>
      <c r="AA67" s="14">
        <f t="shared" si="35"/>
        <v>8</v>
      </c>
      <c r="AB67" s="14">
        <f t="shared" si="36"/>
        <v>6</v>
      </c>
      <c r="AC67" s="14">
        <f t="shared" si="37"/>
        <v>806</v>
      </c>
      <c r="AD67" s="28">
        <f t="shared" ref="AD67:AD130" si="63">IFERROR(IF(MATCH($AC67+1,$M:$M,0),0,1),1)</f>
        <v>1</v>
      </c>
      <c r="AE67" s="5" t="str">
        <f t="shared" si="38"/>
        <v>Ruta 11/20</v>
      </c>
      <c r="AF67" s="5" t="str">
        <f t="shared" si="39"/>
        <v>Opel Planta en Figueruelas</v>
      </c>
      <c r="AG67" s="15" t="str">
        <f t="shared" ref="AG67:AG98" si="64">IFERROR(INDEX(O:O,MATCH($AC67,$M:$M,0)),"")</f>
        <v>05:30</v>
      </c>
      <c r="AH67" s="15" t="str">
        <f t="shared" ref="AH67:AH98" si="65">IFERROR(INDEX(P:P,MATCH($AC67,$M:$M,0)),"")</f>
        <v>13:30</v>
      </c>
      <c r="AI67" s="15" t="str">
        <f t="shared" ref="AI67:AI98" si="66">IFERROR(INDEX(Q:Q,MATCH($AC67,$M:$M,0)),"")</f>
        <v>21:30</v>
      </c>
      <c r="AJ67" s="15"/>
      <c r="AK67" s="29" t="str">
        <f t="shared" ref="AK67:AK98" si="67">IFERROR(INDEX(S:S,MATCH($AC67,$M:$M,0)),"")</f>
        <v>Pablo Gargallo, nº 11 (Pd. Bus)</v>
      </c>
      <c r="AL67" s="14">
        <f t="shared" ref="AL67:AL98" si="68">IF(AE67=AF67,1,0)</f>
        <v>0</v>
      </c>
      <c r="AM67" s="14" t="str">
        <f t="shared" ref="AM67:AM98" si="69">MID($AE67,$AR67+1,$AQ67-$AS67-1)</f>
        <v>1</v>
      </c>
      <c r="AN67" s="14" t="str">
        <f t="shared" ref="AN67:AN98" si="70">MID($AE67,$AS67+1,$AQ67-$AS67)</f>
        <v>20</v>
      </c>
      <c r="AO67" s="14">
        <f t="shared" si="42"/>
        <v>6</v>
      </c>
      <c r="AP67" s="14">
        <f t="shared" si="43"/>
        <v>64</v>
      </c>
      <c r="AQ67" s="16">
        <f t="shared" ref="AQ67:AQ98" si="71">LEN(AE67)</f>
        <v>10</v>
      </c>
      <c r="AR67" s="16">
        <f t="shared" ref="AR67:AR98" si="72">FIND(" ",AE67)</f>
        <v>5</v>
      </c>
      <c r="AS67" s="14">
        <f t="shared" ref="AS67:AS98" si="73">FIND("/",AE67)</f>
        <v>8</v>
      </c>
    </row>
    <row r="68" spans="1:45" x14ac:dyDescent="0.25">
      <c r="A68" s="13" t="s">
        <v>64</v>
      </c>
      <c r="B68">
        <f t="shared" ref="B68:B131" si="74">FIND($B$2,A68)</f>
        <v>3</v>
      </c>
      <c r="C68" t="e">
        <f t="shared" ref="C68:C131" si="75">FIND($C$2,A68)</f>
        <v>#VALUE!</v>
      </c>
      <c r="D68">
        <f t="shared" ref="D68:D131" si="76">IFERROR(B68,C68)</f>
        <v>3</v>
      </c>
      <c r="E68">
        <f t="shared" ref="E68:E131" si="77">LEN(A68)</f>
        <v>5</v>
      </c>
      <c r="F68" s="1">
        <f t="shared" ref="F68:F131" si="78">IFERROR(VALUE(LEFT($A68,$D68-1)),"")</f>
        <v>21</v>
      </c>
      <c r="G68" s="1">
        <f t="shared" ref="G68:G131" si="79">IFERROR(VALUE(RIGHT($A68,$E68-$D68)),"")</f>
        <v>4</v>
      </c>
      <c r="H68" s="1" t="str">
        <f t="shared" ref="H68:H131" si="80">TEXT(F68,"00")&amp;":"&amp;TEXT(G68,"00")</f>
        <v>21:04</v>
      </c>
      <c r="I68">
        <f t="shared" si="44"/>
        <v>0</v>
      </c>
      <c r="J68" s="3">
        <f t="shared" si="45"/>
        <v>2</v>
      </c>
      <c r="K68" s="3">
        <f t="shared" si="61"/>
        <v>0</v>
      </c>
      <c r="L68" s="3">
        <f t="shared" ref="L68:L131" si="81">IF(I68=1,0,L67+K68+T68)</f>
        <v>6</v>
      </c>
      <c r="M68" s="3">
        <f t="shared" si="62"/>
        <v>206</v>
      </c>
      <c r="N68" t="str">
        <f t="shared" si="50"/>
        <v/>
      </c>
      <c r="O68" t="str">
        <f t="shared" ref="O68:O131" si="82">IF($K68,H69,"")</f>
        <v/>
      </c>
      <c r="P68" t="str">
        <f t="shared" ref="P68:P131" si="83">IF($K68,H70,"")</f>
        <v/>
      </c>
      <c r="Q68" t="str">
        <f t="shared" ref="Q68:Q131" si="84">IF($K68,H71,"")</f>
        <v/>
      </c>
      <c r="S68" t="str">
        <f t="shared" si="41"/>
        <v/>
      </c>
      <c r="T68" s="14">
        <f t="shared" si="49"/>
        <v>0</v>
      </c>
      <c r="AA68" s="14">
        <f t="shared" ref="AA68:AA131" si="85">IF(AD67&lt;&gt;1,AA67,AA67+1)</f>
        <v>9</v>
      </c>
      <c r="AB68" s="14">
        <f t="shared" ref="AB68:AB131" si="86">IF(AA68&lt;&gt;AA67,0,AB67+1)</f>
        <v>0</v>
      </c>
      <c r="AC68" s="14">
        <f t="shared" ref="AC68:AC131" si="87">AA68*100+AB68</f>
        <v>900</v>
      </c>
      <c r="AD68" s="28">
        <f t="shared" si="63"/>
        <v>0</v>
      </c>
      <c r="AE68" s="5" t="str">
        <f t="shared" ref="AE68:AE131" si="88">INDEX(N:N,MATCH($AA68,$J:$J,0))</f>
        <v>Ruta 12/20</v>
      </c>
      <c r="AF68" s="5" t="str">
        <f t="shared" ref="AF68:AF131" si="89">IFERROR(INDEX(N:N,MATCH($AC68,$M:$M,0)),"")</f>
        <v>Ruta 12/20</v>
      </c>
      <c r="AG68" s="15" t="str">
        <f t="shared" si="64"/>
        <v/>
      </c>
      <c r="AH68" s="15" t="str">
        <f t="shared" si="65"/>
        <v/>
      </c>
      <c r="AI68" s="15" t="str">
        <f t="shared" si="66"/>
        <v/>
      </c>
      <c r="AJ68" s="15"/>
      <c r="AK68" s="29" t="str">
        <f t="shared" si="67"/>
        <v/>
      </c>
      <c r="AL68" s="14">
        <f t="shared" si="68"/>
        <v>1</v>
      </c>
      <c r="AM68" s="14" t="str">
        <f t="shared" si="69"/>
        <v>1</v>
      </c>
      <c r="AN68" s="14" t="str">
        <f t="shared" si="70"/>
        <v>20</v>
      </c>
      <c r="AO68" s="14">
        <f t="shared" si="42"/>
        <v>0</v>
      </c>
      <c r="AP68" s="14">
        <f t="shared" si="43"/>
        <v>65</v>
      </c>
      <c r="AQ68" s="16">
        <f t="shared" si="71"/>
        <v>10</v>
      </c>
      <c r="AR68" s="16">
        <f t="shared" si="72"/>
        <v>5</v>
      </c>
      <c r="AS68" s="14">
        <f t="shared" si="73"/>
        <v>8</v>
      </c>
    </row>
    <row r="69" spans="1:45" x14ac:dyDescent="0.25">
      <c r="A69" s="13" t="s">
        <v>65</v>
      </c>
      <c r="B69" t="e">
        <f t="shared" si="74"/>
        <v>#VALUE!</v>
      </c>
      <c r="C69">
        <f t="shared" si="75"/>
        <v>11</v>
      </c>
      <c r="D69">
        <f t="shared" si="76"/>
        <v>11</v>
      </c>
      <c r="E69">
        <f t="shared" si="77"/>
        <v>34</v>
      </c>
      <c r="F69" s="1" t="str">
        <f t="shared" si="78"/>
        <v/>
      </c>
      <c r="G69" s="1" t="str">
        <f t="shared" si="79"/>
        <v/>
      </c>
      <c r="H69" s="1" t="str">
        <f t="shared" si="80"/>
        <v>:</v>
      </c>
      <c r="I69">
        <f t="shared" si="44"/>
        <v>0</v>
      </c>
      <c r="J69" s="3">
        <f t="shared" si="45"/>
        <v>2</v>
      </c>
      <c r="K69" s="3">
        <f t="shared" si="61"/>
        <v>0</v>
      </c>
      <c r="L69" s="3">
        <f t="shared" si="81"/>
        <v>6</v>
      </c>
      <c r="M69" s="3">
        <f t="shared" si="62"/>
        <v>206</v>
      </c>
      <c r="N69" t="str">
        <f t="shared" si="50"/>
        <v/>
      </c>
      <c r="O69" t="str">
        <f t="shared" si="82"/>
        <v/>
      </c>
      <c r="P69" t="str">
        <f t="shared" si="83"/>
        <v/>
      </c>
      <c r="Q69" t="str">
        <f t="shared" si="84"/>
        <v/>
      </c>
      <c r="S69" t="str">
        <f t="shared" ref="S69:S132" si="90">IF(AND($K69,NOT(T69)),A73,IF(T69,A69,""))</f>
        <v/>
      </c>
      <c r="T69" s="14">
        <f t="shared" si="49"/>
        <v>0</v>
      </c>
      <c r="AA69" s="14">
        <f t="shared" si="85"/>
        <v>9</v>
      </c>
      <c r="AB69" s="14">
        <f t="shared" si="86"/>
        <v>1</v>
      </c>
      <c r="AC69" s="14">
        <f t="shared" si="87"/>
        <v>901</v>
      </c>
      <c r="AD69" s="28">
        <f t="shared" si="63"/>
        <v>0</v>
      </c>
      <c r="AE69" s="5" t="str">
        <f t="shared" si="88"/>
        <v>Ruta 12/20</v>
      </c>
      <c r="AF69" s="5" t="str">
        <f t="shared" si="89"/>
        <v>Avd. Madrid (esq. Plaza Huesca - Pd. Bus)</v>
      </c>
      <c r="AG69" s="15" t="str">
        <f t="shared" si="64"/>
        <v>05:05</v>
      </c>
      <c r="AH69" s="15" t="str">
        <f t="shared" si="65"/>
        <v>13:00</v>
      </c>
      <c r="AI69" s="15" t="str">
        <f t="shared" si="66"/>
        <v>21:00</v>
      </c>
      <c r="AJ69" s="15"/>
      <c r="AK69" s="29" t="str">
        <f t="shared" si="67"/>
        <v>Opel Planta en Figueruelas</v>
      </c>
      <c r="AL69" s="14">
        <f t="shared" si="68"/>
        <v>0</v>
      </c>
      <c r="AM69" s="14" t="str">
        <f t="shared" si="69"/>
        <v>1</v>
      </c>
      <c r="AN69" s="14" t="str">
        <f t="shared" si="70"/>
        <v>20</v>
      </c>
      <c r="AO69" s="14">
        <f t="shared" ref="AO69:AO132" si="91">IF(AL69,0,AO68+1)</f>
        <v>1</v>
      </c>
      <c r="AP69" s="14">
        <f t="shared" ref="AP69:AP132" si="92">AP68+1</f>
        <v>66</v>
      </c>
      <c r="AQ69" s="16">
        <f t="shared" si="71"/>
        <v>10</v>
      </c>
      <c r="AR69" s="16">
        <f t="shared" si="72"/>
        <v>5</v>
      </c>
      <c r="AS69" s="14">
        <f t="shared" si="73"/>
        <v>8</v>
      </c>
    </row>
    <row r="70" spans="1:45" x14ac:dyDescent="0.25">
      <c r="A70" s="13" t="s">
        <v>61</v>
      </c>
      <c r="B70" t="e">
        <f t="shared" si="74"/>
        <v>#VALUE!</v>
      </c>
      <c r="C70" t="e">
        <f t="shared" si="75"/>
        <v>#VALUE!</v>
      </c>
      <c r="D70" t="e">
        <f t="shared" si="76"/>
        <v>#VALUE!</v>
      </c>
      <c r="E70">
        <f t="shared" si="77"/>
        <v>47</v>
      </c>
      <c r="F70" s="1" t="str">
        <f t="shared" si="78"/>
        <v/>
      </c>
      <c r="G70" s="1" t="str">
        <f t="shared" si="79"/>
        <v/>
      </c>
      <c r="H70" s="1" t="str">
        <f t="shared" si="80"/>
        <v>:</v>
      </c>
      <c r="I70">
        <f t="shared" ref="I70:I133" si="93">IFERROR(FIND("Ruta",A70),0)</f>
        <v>0</v>
      </c>
      <c r="J70" s="3">
        <f t="shared" ref="J70:J133" si="94">I70+J69</f>
        <v>2</v>
      </c>
      <c r="K70" s="3">
        <f t="shared" si="61"/>
        <v>1</v>
      </c>
      <c r="L70" s="3">
        <f t="shared" si="81"/>
        <v>7</v>
      </c>
      <c r="M70" s="3">
        <f t="shared" si="62"/>
        <v>207</v>
      </c>
      <c r="N70" t="str">
        <f t="shared" ref="N70:N133" si="95">IF(T70,"",IF($K70,A70,IF(I70=1,A70,"")))</f>
        <v>Gómez de Avellaneda (Margarita Xirgú - Pd. Bus)</v>
      </c>
      <c r="O70" t="str">
        <f t="shared" si="82"/>
        <v>05:06</v>
      </c>
      <c r="P70" t="str">
        <f t="shared" si="83"/>
        <v>13:06</v>
      </c>
      <c r="Q70" t="str">
        <f t="shared" si="84"/>
        <v>21:06</v>
      </c>
      <c r="S70" t="str">
        <f t="shared" si="90"/>
        <v>Pablo Picasso (esq. Salvador Allende - Pd. Bus)</v>
      </c>
      <c r="T70" s="14">
        <f t="shared" ref="T70:T133" si="96">IF(AND(NOT(ISNUMBER(D69)),NOT(ISNUMBER(D70)),NOT(ISNUMBER(D71)),NOT(ISNUMBER(D72))),1,0)</f>
        <v>0</v>
      </c>
      <c r="AA70" s="14">
        <f t="shared" si="85"/>
        <v>9</v>
      </c>
      <c r="AB70" s="14">
        <f t="shared" si="86"/>
        <v>2</v>
      </c>
      <c r="AC70" s="14">
        <f t="shared" si="87"/>
        <v>902</v>
      </c>
      <c r="AD70" s="28">
        <f t="shared" si="63"/>
        <v>0</v>
      </c>
      <c r="AE70" s="5" t="str">
        <f t="shared" si="88"/>
        <v>Ruta 12/20</v>
      </c>
      <c r="AF70" s="5" t="str">
        <f t="shared" si="89"/>
        <v>Avd. Madrid, nº 142 (Calzados Kaymo)</v>
      </c>
      <c r="AG70" s="15" t="str">
        <f t="shared" si="64"/>
        <v>05:06</v>
      </c>
      <c r="AH70" s="15" t="str">
        <f t="shared" si="65"/>
        <v>13:01</v>
      </c>
      <c r="AI70" s="15" t="str">
        <f t="shared" si="66"/>
        <v>21:01</v>
      </c>
      <c r="AJ70" s="15"/>
      <c r="AK70" s="29" t="str">
        <f t="shared" si="67"/>
        <v>Avd. Madrid, (esq. Plaza Huesca - Pd. Bus)</v>
      </c>
      <c r="AL70" s="14">
        <f t="shared" si="68"/>
        <v>0</v>
      </c>
      <c r="AM70" s="14" t="str">
        <f t="shared" si="69"/>
        <v>1</v>
      </c>
      <c r="AN70" s="14" t="str">
        <f t="shared" si="70"/>
        <v>20</v>
      </c>
      <c r="AO70" s="14">
        <f t="shared" si="91"/>
        <v>2</v>
      </c>
      <c r="AP70" s="14">
        <f t="shared" si="92"/>
        <v>67</v>
      </c>
      <c r="AQ70" s="16">
        <f t="shared" si="71"/>
        <v>10</v>
      </c>
      <c r="AR70" s="16">
        <f t="shared" si="72"/>
        <v>5</v>
      </c>
      <c r="AS70" s="14">
        <f t="shared" si="73"/>
        <v>8</v>
      </c>
    </row>
    <row r="71" spans="1:45" x14ac:dyDescent="0.25">
      <c r="A71" s="13" t="s">
        <v>33</v>
      </c>
      <c r="B71">
        <f t="shared" si="74"/>
        <v>2</v>
      </c>
      <c r="C71" t="e">
        <f t="shared" si="75"/>
        <v>#VALUE!</v>
      </c>
      <c r="D71">
        <f t="shared" si="76"/>
        <v>2</v>
      </c>
      <c r="E71">
        <f t="shared" si="77"/>
        <v>4</v>
      </c>
      <c r="F71" s="1">
        <f t="shared" si="78"/>
        <v>5</v>
      </c>
      <c r="G71" s="1">
        <f t="shared" si="79"/>
        <v>6</v>
      </c>
      <c r="H71" s="1" t="str">
        <f t="shared" si="80"/>
        <v>05:06</v>
      </c>
      <c r="I71">
        <f t="shared" si="93"/>
        <v>0</v>
      </c>
      <c r="J71" s="3">
        <f t="shared" si="94"/>
        <v>2</v>
      </c>
      <c r="K71" s="3">
        <f t="shared" si="61"/>
        <v>0</v>
      </c>
      <c r="L71" s="3">
        <f t="shared" si="81"/>
        <v>7</v>
      </c>
      <c r="M71" s="3">
        <f t="shared" si="62"/>
        <v>207</v>
      </c>
      <c r="N71" t="str">
        <f t="shared" si="95"/>
        <v/>
      </c>
      <c r="O71" t="str">
        <f t="shared" si="82"/>
        <v/>
      </c>
      <c r="P71" t="str">
        <f t="shared" si="83"/>
        <v/>
      </c>
      <c r="Q71" t="str">
        <f t="shared" si="84"/>
        <v/>
      </c>
      <c r="S71" t="str">
        <f t="shared" si="90"/>
        <v/>
      </c>
      <c r="T71" s="14">
        <f t="shared" si="96"/>
        <v>0</v>
      </c>
      <c r="AA71" s="14">
        <f t="shared" si="85"/>
        <v>9</v>
      </c>
      <c r="AB71" s="14">
        <f t="shared" si="86"/>
        <v>3</v>
      </c>
      <c r="AC71" s="14">
        <f t="shared" si="87"/>
        <v>903</v>
      </c>
      <c r="AD71" s="28">
        <f t="shared" si="63"/>
        <v>0</v>
      </c>
      <c r="AE71" s="5" t="str">
        <f t="shared" si="88"/>
        <v>Ruta 12/20</v>
      </c>
      <c r="AF71" s="5" t="str">
        <f t="shared" si="89"/>
        <v>Avd. Madrid nº 218</v>
      </c>
      <c r="AG71" s="15" t="str">
        <f t="shared" si="64"/>
        <v>05:07</v>
      </c>
      <c r="AH71" s="15" t="str">
        <f t="shared" si="65"/>
        <v>13:02</v>
      </c>
      <c r="AI71" s="15" t="str">
        <f t="shared" si="66"/>
        <v>21:02</v>
      </c>
      <c r="AJ71" s="15"/>
      <c r="AK71" s="29" t="str">
        <f t="shared" si="67"/>
        <v>Avd. Madrid, nº 142 (Calzados Kaymo)</v>
      </c>
      <c r="AL71" s="14">
        <f t="shared" si="68"/>
        <v>0</v>
      </c>
      <c r="AM71" s="14" t="str">
        <f t="shared" si="69"/>
        <v>1</v>
      </c>
      <c r="AN71" s="14" t="str">
        <f t="shared" si="70"/>
        <v>20</v>
      </c>
      <c r="AO71" s="14">
        <f t="shared" si="91"/>
        <v>3</v>
      </c>
      <c r="AP71" s="14">
        <f t="shared" si="92"/>
        <v>68</v>
      </c>
      <c r="AQ71" s="16">
        <f t="shared" si="71"/>
        <v>10</v>
      </c>
      <c r="AR71" s="16">
        <f t="shared" si="72"/>
        <v>5</v>
      </c>
      <c r="AS71" s="14">
        <f t="shared" si="73"/>
        <v>8</v>
      </c>
    </row>
    <row r="72" spans="1:45" x14ac:dyDescent="0.25">
      <c r="A72" s="13" t="s">
        <v>66</v>
      </c>
      <c r="B72">
        <f t="shared" si="74"/>
        <v>3</v>
      </c>
      <c r="C72" t="e">
        <f t="shared" si="75"/>
        <v>#VALUE!</v>
      </c>
      <c r="D72">
        <f t="shared" si="76"/>
        <v>3</v>
      </c>
      <c r="E72">
        <f t="shared" si="77"/>
        <v>5</v>
      </c>
      <c r="F72" s="1">
        <f t="shared" si="78"/>
        <v>13</v>
      </c>
      <c r="G72" s="1">
        <f t="shared" si="79"/>
        <v>6</v>
      </c>
      <c r="H72" s="1" t="str">
        <f t="shared" si="80"/>
        <v>13:06</v>
      </c>
      <c r="I72">
        <f t="shared" si="93"/>
        <v>0</v>
      </c>
      <c r="J72" s="3">
        <f t="shared" si="94"/>
        <v>2</v>
      </c>
      <c r="K72" s="3">
        <f t="shared" si="61"/>
        <v>0</v>
      </c>
      <c r="L72" s="3">
        <f t="shared" si="81"/>
        <v>7</v>
      </c>
      <c r="M72" s="3">
        <f t="shared" si="62"/>
        <v>207</v>
      </c>
      <c r="N72" t="str">
        <f t="shared" si="95"/>
        <v/>
      </c>
      <c r="O72" t="str">
        <f t="shared" si="82"/>
        <v/>
      </c>
      <c r="P72" t="str">
        <f t="shared" si="83"/>
        <v/>
      </c>
      <c r="Q72" t="str">
        <f t="shared" si="84"/>
        <v/>
      </c>
      <c r="S72" t="str">
        <f t="shared" si="90"/>
        <v/>
      </c>
      <c r="T72" s="14">
        <f t="shared" si="96"/>
        <v>0</v>
      </c>
      <c r="AA72" s="14">
        <f t="shared" si="85"/>
        <v>9</v>
      </c>
      <c r="AB72" s="14">
        <f t="shared" si="86"/>
        <v>4</v>
      </c>
      <c r="AC72" s="14">
        <f t="shared" si="87"/>
        <v>904</v>
      </c>
      <c r="AD72" s="28">
        <f t="shared" si="63"/>
        <v>1</v>
      </c>
      <c r="AE72" s="5" t="str">
        <f t="shared" si="88"/>
        <v>Ruta 12/20</v>
      </c>
      <c r="AF72" s="5" t="str">
        <f t="shared" si="89"/>
        <v>Opel Planta en Figueruelas</v>
      </c>
      <c r="AG72" s="15" t="str">
        <f t="shared" si="64"/>
        <v>05:30</v>
      </c>
      <c r="AH72" s="15" t="str">
        <f t="shared" si="65"/>
        <v>13:30</v>
      </c>
      <c r="AI72" s="15" t="str">
        <f t="shared" si="66"/>
        <v>21:30</v>
      </c>
      <c r="AJ72" s="15"/>
      <c r="AK72" s="29" t="str">
        <f t="shared" si="67"/>
        <v>Avd. Madrid nº 218</v>
      </c>
      <c r="AL72" s="14">
        <f t="shared" si="68"/>
        <v>0</v>
      </c>
      <c r="AM72" s="14" t="str">
        <f t="shared" si="69"/>
        <v>1</v>
      </c>
      <c r="AN72" s="14" t="str">
        <f t="shared" si="70"/>
        <v>20</v>
      </c>
      <c r="AO72" s="14">
        <f t="shared" si="91"/>
        <v>4</v>
      </c>
      <c r="AP72" s="14">
        <f t="shared" si="92"/>
        <v>69</v>
      </c>
      <c r="AQ72" s="16">
        <f t="shared" si="71"/>
        <v>10</v>
      </c>
      <c r="AR72" s="16">
        <f t="shared" si="72"/>
        <v>5</v>
      </c>
      <c r="AS72" s="14">
        <f t="shared" si="73"/>
        <v>8</v>
      </c>
    </row>
    <row r="73" spans="1:45" x14ac:dyDescent="0.25">
      <c r="A73" s="13" t="s">
        <v>67</v>
      </c>
      <c r="B73">
        <f t="shared" si="74"/>
        <v>3</v>
      </c>
      <c r="C73" t="e">
        <f t="shared" si="75"/>
        <v>#VALUE!</v>
      </c>
      <c r="D73">
        <f t="shared" si="76"/>
        <v>3</v>
      </c>
      <c r="E73">
        <f t="shared" si="77"/>
        <v>5</v>
      </c>
      <c r="F73" s="1">
        <f t="shared" si="78"/>
        <v>21</v>
      </c>
      <c r="G73" s="1">
        <f t="shared" si="79"/>
        <v>6</v>
      </c>
      <c r="H73" s="1" t="str">
        <f t="shared" si="80"/>
        <v>21:06</v>
      </c>
      <c r="I73">
        <f t="shared" si="93"/>
        <v>0</v>
      </c>
      <c r="J73" s="3">
        <f t="shared" si="94"/>
        <v>2</v>
      </c>
      <c r="K73" s="3">
        <f t="shared" si="61"/>
        <v>0</v>
      </c>
      <c r="L73" s="3">
        <f t="shared" si="81"/>
        <v>7</v>
      </c>
      <c r="M73" s="3">
        <f t="shared" si="62"/>
        <v>207</v>
      </c>
      <c r="N73" t="str">
        <f t="shared" si="95"/>
        <v/>
      </c>
      <c r="O73" t="str">
        <f t="shared" si="82"/>
        <v/>
      </c>
      <c r="P73" t="str">
        <f t="shared" si="83"/>
        <v/>
      </c>
      <c r="Q73" t="str">
        <f t="shared" si="84"/>
        <v/>
      </c>
      <c r="S73" t="str">
        <f t="shared" si="90"/>
        <v/>
      </c>
      <c r="T73" s="14">
        <f t="shared" si="96"/>
        <v>0</v>
      </c>
      <c r="AA73" s="14">
        <f t="shared" si="85"/>
        <v>10</v>
      </c>
      <c r="AB73" s="14">
        <f t="shared" si="86"/>
        <v>0</v>
      </c>
      <c r="AC73" s="14">
        <f t="shared" si="87"/>
        <v>1000</v>
      </c>
      <c r="AD73" s="28">
        <f t="shared" si="63"/>
        <v>0</v>
      </c>
      <c r="AE73" s="5" t="str">
        <f t="shared" si="88"/>
        <v>Ruta 13/20</v>
      </c>
      <c r="AF73" s="5" t="str">
        <f t="shared" si="89"/>
        <v>Ruta 13/20</v>
      </c>
      <c r="AG73" s="15" t="str">
        <f t="shared" si="64"/>
        <v/>
      </c>
      <c r="AH73" s="15" t="str">
        <f t="shared" si="65"/>
        <v/>
      </c>
      <c r="AI73" s="15" t="str">
        <f t="shared" si="66"/>
        <v/>
      </c>
      <c r="AJ73" s="15"/>
      <c r="AK73" s="29" t="str">
        <f t="shared" si="67"/>
        <v/>
      </c>
      <c r="AL73" s="14">
        <f t="shared" si="68"/>
        <v>1</v>
      </c>
      <c r="AM73" s="14" t="str">
        <f t="shared" si="69"/>
        <v>1</v>
      </c>
      <c r="AN73" s="14" t="str">
        <f t="shared" si="70"/>
        <v>20</v>
      </c>
      <c r="AO73" s="14">
        <f t="shared" si="91"/>
        <v>0</v>
      </c>
      <c r="AP73" s="14">
        <f t="shared" si="92"/>
        <v>70</v>
      </c>
      <c r="AQ73" s="16">
        <f t="shared" si="71"/>
        <v>10</v>
      </c>
      <c r="AR73" s="16">
        <f t="shared" si="72"/>
        <v>5</v>
      </c>
      <c r="AS73" s="14">
        <f t="shared" si="73"/>
        <v>8</v>
      </c>
    </row>
    <row r="74" spans="1:45" x14ac:dyDescent="0.25">
      <c r="A74" s="13" t="s">
        <v>55</v>
      </c>
      <c r="B74" t="e">
        <f t="shared" si="74"/>
        <v>#VALUE!</v>
      </c>
      <c r="C74" t="e">
        <f t="shared" si="75"/>
        <v>#VALUE!</v>
      </c>
      <c r="D74" t="e">
        <f t="shared" si="76"/>
        <v>#VALUE!</v>
      </c>
      <c r="E74">
        <f t="shared" si="77"/>
        <v>47</v>
      </c>
      <c r="F74" s="1" t="str">
        <f t="shared" si="78"/>
        <v/>
      </c>
      <c r="G74" s="1" t="str">
        <f t="shared" si="79"/>
        <v/>
      </c>
      <c r="H74" s="1" t="str">
        <f t="shared" si="80"/>
        <v>:</v>
      </c>
      <c r="I74">
        <f t="shared" si="93"/>
        <v>0</v>
      </c>
      <c r="J74" s="3">
        <f t="shared" si="94"/>
        <v>2</v>
      </c>
      <c r="K74" s="3">
        <f t="shared" si="61"/>
        <v>0</v>
      </c>
      <c r="L74" s="3">
        <f t="shared" si="81"/>
        <v>7</v>
      </c>
      <c r="M74" s="3">
        <f t="shared" si="62"/>
        <v>207</v>
      </c>
      <c r="N74" t="str">
        <f t="shared" si="95"/>
        <v/>
      </c>
      <c r="O74" t="str">
        <f t="shared" si="82"/>
        <v/>
      </c>
      <c r="P74" t="str">
        <f t="shared" si="83"/>
        <v/>
      </c>
      <c r="Q74" t="str">
        <f t="shared" si="84"/>
        <v/>
      </c>
      <c r="S74" t="str">
        <f t="shared" si="90"/>
        <v/>
      </c>
      <c r="T74" s="14">
        <f t="shared" si="96"/>
        <v>0</v>
      </c>
      <c r="AA74" s="14">
        <f t="shared" si="85"/>
        <v>10</v>
      </c>
      <c r="AB74" s="14">
        <f t="shared" si="86"/>
        <v>1</v>
      </c>
      <c r="AC74" s="14">
        <f t="shared" si="87"/>
        <v>1001</v>
      </c>
      <c r="AD74" s="28">
        <f t="shared" si="63"/>
        <v>0</v>
      </c>
      <c r="AE74" s="5" t="str">
        <f t="shared" si="88"/>
        <v>Ruta 13/20</v>
      </c>
      <c r="AF74" s="5" t="str">
        <f t="shared" si="89"/>
        <v>Conde Aranda, nº 6 (Escuelas Pías - Pd. Bus)</v>
      </c>
      <c r="AG74" s="15" t="str">
        <f t="shared" si="64"/>
        <v>05:00</v>
      </c>
      <c r="AH74" s="15" t="str">
        <f t="shared" si="65"/>
        <v>13:00</v>
      </c>
      <c r="AI74" s="15" t="str">
        <f t="shared" si="66"/>
        <v>21:00</v>
      </c>
      <c r="AJ74" s="15"/>
      <c r="AK74" s="29" t="str">
        <f t="shared" si="67"/>
        <v>Opel Planta en Figueruelas</v>
      </c>
      <c r="AL74" s="14">
        <f t="shared" si="68"/>
        <v>0</v>
      </c>
      <c r="AM74" s="14" t="str">
        <f t="shared" si="69"/>
        <v>1</v>
      </c>
      <c r="AN74" s="14" t="str">
        <f t="shared" si="70"/>
        <v>20</v>
      </c>
      <c r="AO74" s="14">
        <f t="shared" si="91"/>
        <v>1</v>
      </c>
      <c r="AP74" s="14">
        <f t="shared" si="92"/>
        <v>71</v>
      </c>
      <c r="AQ74" s="16">
        <f t="shared" si="71"/>
        <v>10</v>
      </c>
      <c r="AR74" s="16">
        <f t="shared" si="72"/>
        <v>5</v>
      </c>
      <c r="AS74" s="14">
        <f t="shared" si="73"/>
        <v>8</v>
      </c>
    </row>
    <row r="75" spans="1:45" x14ac:dyDescent="0.25">
      <c r="A75" s="13" t="s">
        <v>65</v>
      </c>
      <c r="B75" t="e">
        <f t="shared" si="74"/>
        <v>#VALUE!</v>
      </c>
      <c r="C75">
        <f t="shared" si="75"/>
        <v>11</v>
      </c>
      <c r="D75">
        <f t="shared" si="76"/>
        <v>11</v>
      </c>
      <c r="E75">
        <f t="shared" si="77"/>
        <v>34</v>
      </c>
      <c r="F75" s="1" t="str">
        <f t="shared" si="78"/>
        <v/>
      </c>
      <c r="G75" s="1" t="str">
        <f t="shared" si="79"/>
        <v/>
      </c>
      <c r="H75" s="1" t="str">
        <f t="shared" si="80"/>
        <v>:</v>
      </c>
      <c r="I75">
        <f t="shared" si="93"/>
        <v>0</v>
      </c>
      <c r="J75" s="3">
        <f t="shared" si="94"/>
        <v>2</v>
      </c>
      <c r="K75" s="3">
        <f t="shared" si="61"/>
        <v>1</v>
      </c>
      <c r="L75" s="3">
        <f t="shared" si="81"/>
        <v>8</v>
      </c>
      <c r="M75" s="3">
        <f t="shared" si="62"/>
        <v>208</v>
      </c>
      <c r="N75" t="str">
        <f t="shared" si="95"/>
        <v>Luis Legaz, nº 24 (Edf. La Dehesa)</v>
      </c>
      <c r="O75" t="str">
        <f t="shared" si="82"/>
        <v>05:07</v>
      </c>
      <c r="P75" t="str">
        <f t="shared" si="83"/>
        <v>13:07</v>
      </c>
      <c r="Q75" t="str">
        <f t="shared" si="84"/>
        <v>21:07</v>
      </c>
      <c r="S75" t="str">
        <f t="shared" si="90"/>
        <v>Salvador Allende (frente nº 67 - Pd. Bus)</v>
      </c>
      <c r="T75" s="14">
        <f t="shared" si="96"/>
        <v>0</v>
      </c>
      <c r="AA75" s="14">
        <f t="shared" si="85"/>
        <v>10</v>
      </c>
      <c r="AB75" s="14">
        <f t="shared" si="86"/>
        <v>2</v>
      </c>
      <c r="AC75" s="14">
        <f t="shared" si="87"/>
        <v>1002</v>
      </c>
      <c r="AD75" s="28">
        <f t="shared" si="63"/>
        <v>0</v>
      </c>
      <c r="AE75" s="5" t="str">
        <f t="shared" si="88"/>
        <v>Ruta 13/20</v>
      </c>
      <c r="AF75" s="5" t="str">
        <f t="shared" si="89"/>
        <v>Conde Aranda, nº 114</v>
      </c>
      <c r="AG75" s="15" t="str">
        <f t="shared" si="64"/>
        <v>05:01</v>
      </c>
      <c r="AH75" s="15" t="str">
        <f t="shared" si="65"/>
        <v>13:01</v>
      </c>
      <c r="AI75" s="15" t="str">
        <f t="shared" si="66"/>
        <v>21:01</v>
      </c>
      <c r="AJ75" s="15"/>
      <c r="AK75" s="29" t="str">
        <f t="shared" si="67"/>
        <v>Torres San Lamberto "Punto 0" (Pd. Bus)</v>
      </c>
      <c r="AL75" s="14">
        <f t="shared" si="68"/>
        <v>0</v>
      </c>
      <c r="AM75" s="14" t="str">
        <f t="shared" si="69"/>
        <v>1</v>
      </c>
      <c r="AN75" s="14" t="str">
        <f t="shared" si="70"/>
        <v>20</v>
      </c>
      <c r="AO75" s="14">
        <f t="shared" si="91"/>
        <v>2</v>
      </c>
      <c r="AP75" s="14">
        <f t="shared" si="92"/>
        <v>72</v>
      </c>
      <c r="AQ75" s="16">
        <f t="shared" si="71"/>
        <v>10</v>
      </c>
      <c r="AR75" s="16">
        <f t="shared" si="72"/>
        <v>5</v>
      </c>
      <c r="AS75" s="14">
        <f t="shared" si="73"/>
        <v>8</v>
      </c>
    </row>
    <row r="76" spans="1:45" x14ac:dyDescent="0.25">
      <c r="A76" s="13" t="s">
        <v>68</v>
      </c>
      <c r="B76">
        <f t="shared" si="74"/>
        <v>2</v>
      </c>
      <c r="C76" t="e">
        <f t="shared" si="75"/>
        <v>#VALUE!</v>
      </c>
      <c r="D76">
        <f t="shared" si="76"/>
        <v>2</v>
      </c>
      <c r="E76">
        <f t="shared" si="77"/>
        <v>4</v>
      </c>
      <c r="F76" s="1">
        <f t="shared" si="78"/>
        <v>5</v>
      </c>
      <c r="G76" s="1">
        <f t="shared" si="79"/>
        <v>7</v>
      </c>
      <c r="H76" s="1" t="str">
        <f t="shared" si="80"/>
        <v>05:07</v>
      </c>
      <c r="I76">
        <f t="shared" si="93"/>
        <v>0</v>
      </c>
      <c r="J76" s="3">
        <f t="shared" si="94"/>
        <v>2</v>
      </c>
      <c r="K76" s="3">
        <f t="shared" si="61"/>
        <v>0</v>
      </c>
      <c r="L76" s="3">
        <f t="shared" si="81"/>
        <v>8</v>
      </c>
      <c r="M76" s="3">
        <f t="shared" si="62"/>
        <v>208</v>
      </c>
      <c r="N76" t="str">
        <f t="shared" si="95"/>
        <v/>
      </c>
      <c r="O76" t="str">
        <f t="shared" si="82"/>
        <v/>
      </c>
      <c r="P76" t="str">
        <f t="shared" si="83"/>
        <v/>
      </c>
      <c r="Q76" t="str">
        <f t="shared" si="84"/>
        <v/>
      </c>
      <c r="S76" t="str">
        <f t="shared" si="90"/>
        <v/>
      </c>
      <c r="T76" s="14">
        <f t="shared" si="96"/>
        <v>0</v>
      </c>
      <c r="AA76" s="14">
        <f t="shared" si="85"/>
        <v>10</v>
      </c>
      <c r="AB76" s="14">
        <f t="shared" si="86"/>
        <v>3</v>
      </c>
      <c r="AC76" s="14">
        <f t="shared" si="87"/>
        <v>1003</v>
      </c>
      <c r="AD76" s="28">
        <f t="shared" si="63"/>
        <v>0</v>
      </c>
      <c r="AE76" s="5" t="str">
        <f t="shared" si="88"/>
        <v>Ruta 13/20</v>
      </c>
      <c r="AF76" s="5" t="str">
        <f t="shared" si="89"/>
        <v>Avd. Madrid, nº 10-12 (Pd. Bus)</v>
      </c>
      <c r="AG76" s="15" t="str">
        <f t="shared" si="64"/>
        <v>05:02</v>
      </c>
      <c r="AH76" s="15" t="str">
        <f t="shared" si="65"/>
        <v>13:02</v>
      </c>
      <c r="AI76" s="15" t="str">
        <f t="shared" si="66"/>
        <v>21:02</v>
      </c>
      <c r="AJ76" s="15"/>
      <c r="AK76" s="29" t="str">
        <f t="shared" si="67"/>
        <v>Avd. Navarra, nº 183 (Pd. Bus)</v>
      </c>
      <c r="AL76" s="14">
        <f t="shared" si="68"/>
        <v>0</v>
      </c>
      <c r="AM76" s="14" t="str">
        <f t="shared" si="69"/>
        <v>1</v>
      </c>
      <c r="AN76" s="14" t="str">
        <f t="shared" si="70"/>
        <v>20</v>
      </c>
      <c r="AO76" s="14">
        <f t="shared" si="91"/>
        <v>3</v>
      </c>
      <c r="AP76" s="14">
        <f t="shared" si="92"/>
        <v>73</v>
      </c>
      <c r="AQ76" s="16">
        <f t="shared" si="71"/>
        <v>10</v>
      </c>
      <c r="AR76" s="16">
        <f t="shared" si="72"/>
        <v>5</v>
      </c>
      <c r="AS76" s="14">
        <f t="shared" si="73"/>
        <v>8</v>
      </c>
    </row>
    <row r="77" spans="1:45" x14ac:dyDescent="0.25">
      <c r="A77" s="13" t="s">
        <v>69</v>
      </c>
      <c r="B77">
        <f t="shared" si="74"/>
        <v>3</v>
      </c>
      <c r="C77" t="e">
        <f t="shared" si="75"/>
        <v>#VALUE!</v>
      </c>
      <c r="D77">
        <f t="shared" si="76"/>
        <v>3</v>
      </c>
      <c r="E77">
        <f t="shared" si="77"/>
        <v>5</v>
      </c>
      <c r="F77" s="1">
        <f t="shared" si="78"/>
        <v>13</v>
      </c>
      <c r="G77" s="1">
        <f t="shared" si="79"/>
        <v>7</v>
      </c>
      <c r="H77" s="1" t="str">
        <f t="shared" si="80"/>
        <v>13:07</v>
      </c>
      <c r="I77">
        <f t="shared" si="93"/>
        <v>0</v>
      </c>
      <c r="J77" s="3">
        <f t="shared" si="94"/>
        <v>2</v>
      </c>
      <c r="K77" s="3">
        <f t="shared" si="61"/>
        <v>0</v>
      </c>
      <c r="L77" s="3">
        <f t="shared" si="81"/>
        <v>8</v>
      </c>
      <c r="M77" s="3">
        <f t="shared" si="62"/>
        <v>208</v>
      </c>
      <c r="N77" t="str">
        <f t="shared" si="95"/>
        <v/>
      </c>
      <c r="O77" t="str">
        <f t="shared" si="82"/>
        <v/>
      </c>
      <c r="P77" t="str">
        <f t="shared" si="83"/>
        <v/>
      </c>
      <c r="Q77" t="str">
        <f t="shared" si="84"/>
        <v/>
      </c>
      <c r="S77" t="str">
        <f t="shared" si="90"/>
        <v/>
      </c>
      <c r="T77" s="14">
        <f t="shared" si="96"/>
        <v>0</v>
      </c>
      <c r="AA77" s="14">
        <f t="shared" si="85"/>
        <v>10</v>
      </c>
      <c r="AB77" s="14">
        <f t="shared" si="86"/>
        <v>4</v>
      </c>
      <c r="AC77" s="14">
        <f t="shared" si="87"/>
        <v>1004</v>
      </c>
      <c r="AD77" s="28">
        <f t="shared" si="63"/>
        <v>0</v>
      </c>
      <c r="AE77" s="5" t="str">
        <f t="shared" si="88"/>
        <v>Ruta 13/20</v>
      </c>
      <c r="AF77" s="5" t="str">
        <f t="shared" si="89"/>
        <v>Avd. Navarra, nº 10 (Pd. Bus)</v>
      </c>
      <c r="AG77" s="15" t="str">
        <f t="shared" si="64"/>
        <v>05:04</v>
      </c>
      <c r="AH77" s="15" t="str">
        <f t="shared" si="65"/>
        <v>13:04</v>
      </c>
      <c r="AI77" s="15" t="str">
        <f t="shared" si="66"/>
        <v>21:04</v>
      </c>
      <c r="AJ77" s="15"/>
      <c r="AK77" s="29" t="str">
        <f t="shared" si="67"/>
        <v>Avd. Navarra, nº 71 (Pd. Bus)</v>
      </c>
      <c r="AL77" s="14">
        <f t="shared" si="68"/>
        <v>0</v>
      </c>
      <c r="AM77" s="14" t="str">
        <f t="shared" si="69"/>
        <v>1</v>
      </c>
      <c r="AN77" s="14" t="str">
        <f t="shared" si="70"/>
        <v>20</v>
      </c>
      <c r="AO77" s="14">
        <f t="shared" si="91"/>
        <v>4</v>
      </c>
      <c r="AP77" s="14">
        <f t="shared" si="92"/>
        <v>74</v>
      </c>
      <c r="AQ77" s="16">
        <f t="shared" si="71"/>
        <v>10</v>
      </c>
      <c r="AR77" s="16">
        <f t="shared" si="72"/>
        <v>5</v>
      </c>
      <c r="AS77" s="14">
        <f t="shared" si="73"/>
        <v>8</v>
      </c>
    </row>
    <row r="78" spans="1:45" x14ac:dyDescent="0.25">
      <c r="A78" s="13" t="s">
        <v>70</v>
      </c>
      <c r="B78">
        <f t="shared" si="74"/>
        <v>3</v>
      </c>
      <c r="C78" t="e">
        <f t="shared" si="75"/>
        <v>#VALUE!</v>
      </c>
      <c r="D78">
        <f t="shared" si="76"/>
        <v>3</v>
      </c>
      <c r="E78">
        <f t="shared" si="77"/>
        <v>5</v>
      </c>
      <c r="F78" s="1">
        <f t="shared" si="78"/>
        <v>21</v>
      </c>
      <c r="G78" s="1">
        <f t="shared" si="79"/>
        <v>7</v>
      </c>
      <c r="H78" s="1" t="str">
        <f t="shared" si="80"/>
        <v>21:07</v>
      </c>
      <c r="I78">
        <f t="shared" si="93"/>
        <v>0</v>
      </c>
      <c r="J78" s="3">
        <f t="shared" si="94"/>
        <v>2</v>
      </c>
      <c r="K78" s="3">
        <f t="shared" si="61"/>
        <v>0</v>
      </c>
      <c r="L78" s="3">
        <f t="shared" si="81"/>
        <v>8</v>
      </c>
      <c r="M78" s="3">
        <f t="shared" si="62"/>
        <v>208</v>
      </c>
      <c r="N78" t="str">
        <f t="shared" si="95"/>
        <v/>
      </c>
      <c r="O78" t="str">
        <f t="shared" si="82"/>
        <v/>
      </c>
      <c r="P78" t="str">
        <f t="shared" si="83"/>
        <v/>
      </c>
      <c r="Q78" t="str">
        <f t="shared" si="84"/>
        <v/>
      </c>
      <c r="S78" t="str">
        <f t="shared" si="90"/>
        <v/>
      </c>
      <c r="T78" s="14">
        <f t="shared" si="96"/>
        <v>0</v>
      </c>
      <c r="AA78" s="14">
        <f t="shared" si="85"/>
        <v>10</v>
      </c>
      <c r="AB78" s="14">
        <f t="shared" si="86"/>
        <v>5</v>
      </c>
      <c r="AC78" s="14">
        <f t="shared" si="87"/>
        <v>1005</v>
      </c>
      <c r="AD78" s="28">
        <f t="shared" si="63"/>
        <v>0</v>
      </c>
      <c r="AE78" s="5" t="str">
        <f t="shared" si="88"/>
        <v>Ruta 13/20</v>
      </c>
      <c r="AF78" s="5" t="str">
        <f t="shared" si="89"/>
        <v>Avd. Navarra, nº 60 (Centro Cultural - Pd. Bus)</v>
      </c>
      <c r="AG78" s="15" t="str">
        <f t="shared" si="64"/>
        <v>05:05</v>
      </c>
      <c r="AH78" s="15" t="str">
        <f t="shared" si="65"/>
        <v>13:05</v>
      </c>
      <c r="AI78" s="15" t="str">
        <f t="shared" si="66"/>
        <v>21:05</v>
      </c>
      <c r="AJ78" s="15"/>
      <c r="AK78" s="29" t="str">
        <f t="shared" si="67"/>
        <v>Avd. Navarra (esq. Avd. Madrid)</v>
      </c>
      <c r="AL78" s="14">
        <f t="shared" si="68"/>
        <v>0</v>
      </c>
      <c r="AM78" s="14" t="str">
        <f t="shared" si="69"/>
        <v>1</v>
      </c>
      <c r="AN78" s="14" t="str">
        <f t="shared" si="70"/>
        <v>20</v>
      </c>
      <c r="AO78" s="14">
        <f t="shared" si="91"/>
        <v>5</v>
      </c>
      <c r="AP78" s="14">
        <f t="shared" si="92"/>
        <v>75</v>
      </c>
      <c r="AQ78" s="16">
        <f t="shared" si="71"/>
        <v>10</v>
      </c>
      <c r="AR78" s="16">
        <f t="shared" si="72"/>
        <v>5</v>
      </c>
      <c r="AS78" s="14">
        <f t="shared" si="73"/>
        <v>8</v>
      </c>
    </row>
    <row r="79" spans="1:45" x14ac:dyDescent="0.25">
      <c r="A79" s="13" t="s">
        <v>71</v>
      </c>
      <c r="B79" t="e">
        <f t="shared" si="74"/>
        <v>#VALUE!</v>
      </c>
      <c r="C79" t="e">
        <f t="shared" si="75"/>
        <v>#VALUE!</v>
      </c>
      <c r="D79" t="e">
        <f t="shared" si="76"/>
        <v>#VALUE!</v>
      </c>
      <c r="E79">
        <f t="shared" si="77"/>
        <v>41</v>
      </c>
      <c r="F79" s="1" t="str">
        <f t="shared" si="78"/>
        <v/>
      </c>
      <c r="G79" s="1" t="str">
        <f t="shared" si="79"/>
        <v/>
      </c>
      <c r="H79" s="1" t="str">
        <f t="shared" si="80"/>
        <v>:</v>
      </c>
      <c r="I79">
        <f t="shared" si="93"/>
        <v>0</v>
      </c>
      <c r="J79" s="3">
        <f t="shared" si="94"/>
        <v>2</v>
      </c>
      <c r="K79" s="3">
        <f t="shared" si="61"/>
        <v>0</v>
      </c>
      <c r="L79" s="3">
        <f t="shared" si="81"/>
        <v>8</v>
      </c>
      <c r="M79" s="3">
        <f t="shared" si="62"/>
        <v>208</v>
      </c>
      <c r="N79" t="str">
        <f t="shared" si="95"/>
        <v/>
      </c>
      <c r="O79" t="str">
        <f t="shared" si="82"/>
        <v/>
      </c>
      <c r="P79" t="str">
        <f t="shared" si="83"/>
        <v/>
      </c>
      <c r="Q79" t="str">
        <f t="shared" si="84"/>
        <v/>
      </c>
      <c r="S79" t="str">
        <f t="shared" si="90"/>
        <v/>
      </c>
      <c r="T79" s="14">
        <f t="shared" si="96"/>
        <v>0</v>
      </c>
      <c r="AA79" s="14">
        <f t="shared" si="85"/>
        <v>10</v>
      </c>
      <c r="AB79" s="14">
        <f t="shared" si="86"/>
        <v>6</v>
      </c>
      <c r="AC79" s="14">
        <f t="shared" si="87"/>
        <v>1006</v>
      </c>
      <c r="AD79" s="28">
        <f t="shared" si="63"/>
        <v>0</v>
      </c>
      <c r="AE79" s="5" t="str">
        <f t="shared" si="88"/>
        <v>Ruta 13/20</v>
      </c>
      <c r="AF79" s="5" t="str">
        <f t="shared" si="89"/>
        <v>Avd. Navarra, (frente nº 183 - Pd. Bus )</v>
      </c>
      <c r="AG79" s="15" t="str">
        <f t="shared" si="64"/>
        <v>05:06</v>
      </c>
      <c r="AH79" s="15" t="str">
        <f t="shared" si="65"/>
        <v>13:06</v>
      </c>
      <c r="AI79" s="15" t="str">
        <f t="shared" si="66"/>
        <v>21:06</v>
      </c>
      <c r="AJ79" s="15"/>
      <c r="AK79" s="29" t="str">
        <f t="shared" si="67"/>
        <v>Avd. Madrid (frente Aljafería - Pd. Bus)</v>
      </c>
      <c r="AL79" s="14">
        <f t="shared" si="68"/>
        <v>0</v>
      </c>
      <c r="AM79" s="14" t="str">
        <f t="shared" si="69"/>
        <v>1</v>
      </c>
      <c r="AN79" s="14" t="str">
        <f t="shared" si="70"/>
        <v>20</v>
      </c>
      <c r="AO79" s="14">
        <f t="shared" si="91"/>
        <v>6</v>
      </c>
      <c r="AP79" s="14">
        <f t="shared" si="92"/>
        <v>76</v>
      </c>
      <c r="AQ79" s="16">
        <f t="shared" si="71"/>
        <v>10</v>
      </c>
      <c r="AR79" s="16">
        <f t="shared" si="72"/>
        <v>5</v>
      </c>
      <c r="AS79" s="14">
        <f t="shared" si="73"/>
        <v>8</v>
      </c>
    </row>
    <row r="80" spans="1:45" x14ac:dyDescent="0.25">
      <c r="A80" s="13" t="s">
        <v>21</v>
      </c>
      <c r="B80" t="e">
        <f t="shared" si="74"/>
        <v>#VALUE!</v>
      </c>
      <c r="C80" t="e">
        <f t="shared" si="75"/>
        <v>#VALUE!</v>
      </c>
      <c r="D80" t="e">
        <f t="shared" si="76"/>
        <v>#VALUE!</v>
      </c>
      <c r="E80">
        <f t="shared" si="77"/>
        <v>26</v>
      </c>
      <c r="F80" s="1" t="str">
        <f t="shared" si="78"/>
        <v/>
      </c>
      <c r="G80" s="1" t="str">
        <f t="shared" si="79"/>
        <v/>
      </c>
      <c r="H80" s="1" t="str">
        <f t="shared" si="80"/>
        <v>:</v>
      </c>
      <c r="I80">
        <f t="shared" si="93"/>
        <v>0</v>
      </c>
      <c r="J80" s="3">
        <f t="shared" si="94"/>
        <v>2</v>
      </c>
      <c r="K80" s="3">
        <f t="shared" si="61"/>
        <v>1</v>
      </c>
      <c r="L80" s="3">
        <f t="shared" si="81"/>
        <v>9</v>
      </c>
      <c r="M80" s="3">
        <f t="shared" si="62"/>
        <v>209</v>
      </c>
      <c r="N80" t="str">
        <f t="shared" si="95"/>
        <v>Opel Planta en Figueruelas</v>
      </c>
      <c r="O80" t="str">
        <f t="shared" si="82"/>
        <v>05:30</v>
      </c>
      <c r="P80" t="str">
        <f t="shared" si="83"/>
        <v>13:30</v>
      </c>
      <c r="Q80" t="str">
        <f t="shared" si="84"/>
        <v>21:30</v>
      </c>
      <c r="S80" t="str">
        <f t="shared" si="90"/>
        <v>Salvador Allende (frente nº 85 - Pd. Bus)</v>
      </c>
      <c r="T80" s="14">
        <f t="shared" si="96"/>
        <v>0</v>
      </c>
      <c r="AA80" s="14">
        <f t="shared" si="85"/>
        <v>10</v>
      </c>
      <c r="AB80" s="14">
        <f t="shared" si="86"/>
        <v>7</v>
      </c>
      <c r="AC80" s="14">
        <f t="shared" si="87"/>
        <v>1007</v>
      </c>
      <c r="AD80" s="28">
        <f t="shared" si="63"/>
        <v>0</v>
      </c>
      <c r="AE80" s="5" t="str">
        <f t="shared" si="88"/>
        <v>Ruta 13/20</v>
      </c>
      <c r="AF80" s="5" t="str">
        <f t="shared" si="89"/>
        <v>Torres San Lamberto "Punto 0" (Pd. Bus)</v>
      </c>
      <c r="AG80" s="15" t="str">
        <f t="shared" si="64"/>
        <v>05:10</v>
      </c>
      <c r="AH80" s="15" t="str">
        <f t="shared" si="65"/>
        <v>13:10</v>
      </c>
      <c r="AI80" s="15" t="str">
        <f t="shared" si="66"/>
        <v>21:10</v>
      </c>
      <c r="AJ80" s="15"/>
      <c r="AK80" s="29" t="str">
        <f t="shared" si="67"/>
        <v>Conde Aranda (frente 114)</v>
      </c>
      <c r="AL80" s="14">
        <f t="shared" si="68"/>
        <v>0</v>
      </c>
      <c r="AM80" s="14" t="str">
        <f t="shared" si="69"/>
        <v>1</v>
      </c>
      <c r="AN80" s="14" t="str">
        <f t="shared" si="70"/>
        <v>20</v>
      </c>
      <c r="AO80" s="14">
        <f t="shared" si="91"/>
        <v>7</v>
      </c>
      <c r="AP80" s="14">
        <f t="shared" si="92"/>
        <v>77</v>
      </c>
      <c r="AQ80" s="16">
        <f t="shared" si="71"/>
        <v>10</v>
      </c>
      <c r="AR80" s="16">
        <f t="shared" si="72"/>
        <v>5</v>
      </c>
      <c r="AS80" s="14">
        <f t="shared" si="73"/>
        <v>8</v>
      </c>
    </row>
    <row r="81" spans="1:45" x14ac:dyDescent="0.25">
      <c r="A81" s="13" t="s">
        <v>46</v>
      </c>
      <c r="B81">
        <f t="shared" si="74"/>
        <v>2</v>
      </c>
      <c r="C81" t="e">
        <f t="shared" si="75"/>
        <v>#VALUE!</v>
      </c>
      <c r="D81">
        <f t="shared" si="76"/>
        <v>2</v>
      </c>
      <c r="E81">
        <f t="shared" si="77"/>
        <v>4</v>
      </c>
      <c r="F81" s="1">
        <f t="shared" si="78"/>
        <v>5</v>
      </c>
      <c r="G81" s="1">
        <f t="shared" si="79"/>
        <v>30</v>
      </c>
      <c r="H81" s="1" t="str">
        <f t="shared" si="80"/>
        <v>05:30</v>
      </c>
      <c r="I81">
        <f t="shared" si="93"/>
        <v>0</v>
      </c>
      <c r="J81" s="3">
        <f t="shared" si="94"/>
        <v>2</v>
      </c>
      <c r="K81" s="3">
        <f t="shared" si="61"/>
        <v>0</v>
      </c>
      <c r="L81" s="3">
        <f t="shared" si="81"/>
        <v>9</v>
      </c>
      <c r="M81" s="3">
        <f t="shared" si="62"/>
        <v>209</v>
      </c>
      <c r="N81" t="str">
        <f t="shared" si="95"/>
        <v/>
      </c>
      <c r="O81" t="str">
        <f t="shared" si="82"/>
        <v/>
      </c>
      <c r="P81" t="str">
        <f t="shared" si="83"/>
        <v/>
      </c>
      <c r="Q81" t="str">
        <f t="shared" si="84"/>
        <v/>
      </c>
      <c r="S81" t="str">
        <f t="shared" si="90"/>
        <v/>
      </c>
      <c r="T81" s="14">
        <f t="shared" si="96"/>
        <v>0</v>
      </c>
      <c r="AA81" s="14">
        <f t="shared" si="85"/>
        <v>10</v>
      </c>
      <c r="AB81" s="14">
        <f t="shared" si="86"/>
        <v>8</v>
      </c>
      <c r="AC81" s="14">
        <f t="shared" si="87"/>
        <v>1008</v>
      </c>
      <c r="AD81" s="28">
        <f t="shared" si="63"/>
        <v>1</v>
      </c>
      <c r="AE81" s="5" t="str">
        <f t="shared" si="88"/>
        <v>Ruta 13/20</v>
      </c>
      <c r="AF81" s="5" t="str">
        <f t="shared" si="89"/>
        <v>Opel Planta en Figueruelas</v>
      </c>
      <c r="AG81" s="15" t="str">
        <f t="shared" si="64"/>
        <v>05:30</v>
      </c>
      <c r="AH81" s="15" t="str">
        <f t="shared" si="65"/>
        <v>13:30</v>
      </c>
      <c r="AI81" s="15" t="str">
        <f t="shared" si="66"/>
        <v>21:30</v>
      </c>
      <c r="AJ81" s="15"/>
      <c r="AK81" s="29" t="str">
        <f t="shared" si="67"/>
        <v>Conde Aranda (esq. César Augusto)</v>
      </c>
      <c r="AL81" s="14">
        <f t="shared" si="68"/>
        <v>0</v>
      </c>
      <c r="AM81" s="14" t="str">
        <f t="shared" si="69"/>
        <v>1</v>
      </c>
      <c r="AN81" s="14" t="str">
        <f t="shared" si="70"/>
        <v>20</v>
      </c>
      <c r="AO81" s="14">
        <f t="shared" si="91"/>
        <v>8</v>
      </c>
      <c r="AP81" s="14">
        <f t="shared" si="92"/>
        <v>78</v>
      </c>
      <c r="AQ81" s="16">
        <f t="shared" si="71"/>
        <v>10</v>
      </c>
      <c r="AR81" s="16">
        <f t="shared" si="72"/>
        <v>5</v>
      </c>
      <c r="AS81" s="14">
        <f t="shared" si="73"/>
        <v>8</v>
      </c>
    </row>
    <row r="82" spans="1:45" x14ac:dyDescent="0.25">
      <c r="A82" s="13" t="s">
        <v>47</v>
      </c>
      <c r="B82">
        <f t="shared" si="74"/>
        <v>3</v>
      </c>
      <c r="C82" t="e">
        <f t="shared" si="75"/>
        <v>#VALUE!</v>
      </c>
      <c r="D82">
        <f t="shared" si="76"/>
        <v>3</v>
      </c>
      <c r="E82">
        <f t="shared" si="77"/>
        <v>5</v>
      </c>
      <c r="F82" s="1">
        <f t="shared" si="78"/>
        <v>13</v>
      </c>
      <c r="G82" s="1">
        <f t="shared" si="79"/>
        <v>30</v>
      </c>
      <c r="H82" s="1" t="str">
        <f t="shared" si="80"/>
        <v>13:30</v>
      </c>
      <c r="I82">
        <f t="shared" si="93"/>
        <v>0</v>
      </c>
      <c r="J82" s="3">
        <f t="shared" si="94"/>
        <v>2</v>
      </c>
      <c r="K82" s="3">
        <f t="shared" si="61"/>
        <v>0</v>
      </c>
      <c r="L82" s="3">
        <f t="shared" si="81"/>
        <v>9</v>
      </c>
      <c r="M82" s="3">
        <f t="shared" si="62"/>
        <v>209</v>
      </c>
      <c r="N82" t="str">
        <f t="shared" si="95"/>
        <v/>
      </c>
      <c r="O82" t="str">
        <f t="shared" si="82"/>
        <v/>
      </c>
      <c r="P82" t="str">
        <f t="shared" si="83"/>
        <v/>
      </c>
      <c r="Q82" t="str">
        <f t="shared" si="84"/>
        <v/>
      </c>
      <c r="S82" t="str">
        <f t="shared" si="90"/>
        <v/>
      </c>
      <c r="T82" s="14">
        <f t="shared" si="96"/>
        <v>0</v>
      </c>
      <c r="AA82" s="14">
        <f t="shared" si="85"/>
        <v>11</v>
      </c>
      <c r="AB82" s="14">
        <f t="shared" si="86"/>
        <v>0</v>
      </c>
      <c r="AC82" s="14">
        <f t="shared" si="87"/>
        <v>1100</v>
      </c>
      <c r="AD82" s="28">
        <f t="shared" si="63"/>
        <v>0</v>
      </c>
      <c r="AE82" s="5" t="str">
        <f t="shared" si="88"/>
        <v>Ruta 14/20</v>
      </c>
      <c r="AF82" s="5" t="str">
        <f t="shared" si="89"/>
        <v>Ruta 14/20</v>
      </c>
      <c r="AG82" s="15" t="str">
        <f t="shared" si="64"/>
        <v/>
      </c>
      <c r="AH82" s="15" t="str">
        <f t="shared" si="65"/>
        <v/>
      </c>
      <c r="AI82" s="15" t="str">
        <f t="shared" si="66"/>
        <v/>
      </c>
      <c r="AJ82" s="15"/>
      <c r="AK82" s="29" t="str">
        <f t="shared" si="67"/>
        <v/>
      </c>
      <c r="AL82" s="14">
        <f t="shared" si="68"/>
        <v>1</v>
      </c>
      <c r="AM82" s="14" t="str">
        <f t="shared" si="69"/>
        <v>1</v>
      </c>
      <c r="AN82" s="14" t="str">
        <f t="shared" si="70"/>
        <v>20</v>
      </c>
      <c r="AO82" s="14">
        <f t="shared" si="91"/>
        <v>0</v>
      </c>
      <c r="AP82" s="14">
        <f t="shared" si="92"/>
        <v>79</v>
      </c>
      <c r="AQ82" s="16">
        <f t="shared" si="71"/>
        <v>10</v>
      </c>
      <c r="AR82" s="16">
        <f t="shared" si="72"/>
        <v>5</v>
      </c>
      <c r="AS82" s="14">
        <f t="shared" si="73"/>
        <v>8</v>
      </c>
    </row>
    <row r="83" spans="1:45" x14ac:dyDescent="0.25">
      <c r="A83" s="13" t="s">
        <v>48</v>
      </c>
      <c r="B83">
        <f t="shared" si="74"/>
        <v>3</v>
      </c>
      <c r="C83" t="e">
        <f t="shared" si="75"/>
        <v>#VALUE!</v>
      </c>
      <c r="D83">
        <f t="shared" si="76"/>
        <v>3</v>
      </c>
      <c r="E83">
        <f t="shared" si="77"/>
        <v>5</v>
      </c>
      <c r="F83" s="1">
        <f t="shared" si="78"/>
        <v>21</v>
      </c>
      <c r="G83" s="1">
        <f t="shared" si="79"/>
        <v>30</v>
      </c>
      <c r="H83" s="1" t="str">
        <f t="shared" si="80"/>
        <v>21:30</v>
      </c>
      <c r="I83">
        <f t="shared" si="93"/>
        <v>0</v>
      </c>
      <c r="J83" s="3">
        <f t="shared" si="94"/>
        <v>2</v>
      </c>
      <c r="K83" s="3">
        <f t="shared" si="61"/>
        <v>0</v>
      </c>
      <c r="L83" s="3">
        <f t="shared" si="81"/>
        <v>9</v>
      </c>
      <c r="M83" s="3">
        <f t="shared" si="62"/>
        <v>209</v>
      </c>
      <c r="N83" t="str">
        <f t="shared" si="95"/>
        <v/>
      </c>
      <c r="O83" t="str">
        <f t="shared" si="82"/>
        <v/>
      </c>
      <c r="P83" t="str">
        <f t="shared" si="83"/>
        <v/>
      </c>
      <c r="Q83" t="str">
        <f t="shared" si="84"/>
        <v/>
      </c>
      <c r="S83" t="str">
        <f t="shared" si="90"/>
        <v/>
      </c>
      <c r="T83" s="14">
        <f t="shared" si="96"/>
        <v>0</v>
      </c>
      <c r="AA83" s="14">
        <f t="shared" si="85"/>
        <v>11</v>
      </c>
      <c r="AB83" s="14">
        <f t="shared" si="86"/>
        <v>1</v>
      </c>
      <c r="AC83" s="14">
        <f t="shared" si="87"/>
        <v>1101</v>
      </c>
      <c r="AD83" s="28">
        <f t="shared" si="63"/>
        <v>0</v>
      </c>
      <c r="AE83" s="5" t="str">
        <f t="shared" si="88"/>
        <v>Ruta 14/20</v>
      </c>
      <c r="AF83" s="5" t="str">
        <f t="shared" si="89"/>
        <v>Vía Ibérica, nº 67 (frente C/ Argualas)</v>
      </c>
      <c r="AG83" s="15" t="str">
        <f t="shared" si="64"/>
        <v>04:56</v>
      </c>
      <c r="AH83" s="15" t="str">
        <f t="shared" si="65"/>
        <v>12:54</v>
      </c>
      <c r="AI83" s="15" t="str">
        <f t="shared" si="66"/>
        <v>20:54</v>
      </c>
      <c r="AJ83" s="15"/>
      <c r="AK83" s="29" t="str">
        <f t="shared" si="67"/>
        <v>Opel Planta en Figueruelas</v>
      </c>
      <c r="AL83" s="14">
        <f t="shared" si="68"/>
        <v>0</v>
      </c>
      <c r="AM83" s="14" t="str">
        <f t="shared" si="69"/>
        <v>1</v>
      </c>
      <c r="AN83" s="14" t="str">
        <f t="shared" si="70"/>
        <v>20</v>
      </c>
      <c r="AO83" s="14">
        <f t="shared" si="91"/>
        <v>1</v>
      </c>
      <c r="AP83" s="14">
        <f t="shared" si="92"/>
        <v>80</v>
      </c>
      <c r="AQ83" s="16">
        <f t="shared" si="71"/>
        <v>10</v>
      </c>
      <c r="AR83" s="16">
        <f t="shared" si="72"/>
        <v>5</v>
      </c>
      <c r="AS83" s="14">
        <f t="shared" si="73"/>
        <v>8</v>
      </c>
    </row>
    <row r="84" spans="1:45" x14ac:dyDescent="0.25">
      <c r="A84" s="13" t="s">
        <v>72</v>
      </c>
      <c r="B84" t="e">
        <f t="shared" si="74"/>
        <v>#VALUE!</v>
      </c>
      <c r="C84" t="e">
        <f t="shared" si="75"/>
        <v>#VALUE!</v>
      </c>
      <c r="D84" t="e">
        <f t="shared" si="76"/>
        <v>#VALUE!</v>
      </c>
      <c r="E84">
        <f t="shared" si="77"/>
        <v>41</v>
      </c>
      <c r="F84" s="1" t="str">
        <f t="shared" si="78"/>
        <v/>
      </c>
      <c r="G84" s="1" t="str">
        <f t="shared" si="79"/>
        <v/>
      </c>
      <c r="H84" s="1" t="str">
        <f t="shared" si="80"/>
        <v>:</v>
      </c>
      <c r="I84">
        <f t="shared" si="93"/>
        <v>0</v>
      </c>
      <c r="J84" s="3">
        <f t="shared" si="94"/>
        <v>2</v>
      </c>
      <c r="K84" s="3">
        <f t="shared" si="61"/>
        <v>0</v>
      </c>
      <c r="L84" s="3">
        <f t="shared" si="81"/>
        <v>9</v>
      </c>
      <c r="M84" s="3">
        <f t="shared" si="62"/>
        <v>209</v>
      </c>
      <c r="N84" t="str">
        <f t="shared" si="95"/>
        <v/>
      </c>
      <c r="O84" t="str">
        <f t="shared" si="82"/>
        <v/>
      </c>
      <c r="P84" t="str">
        <f t="shared" si="83"/>
        <v/>
      </c>
      <c r="Q84" t="str">
        <f t="shared" si="84"/>
        <v/>
      </c>
      <c r="S84" t="str">
        <f t="shared" si="90"/>
        <v/>
      </c>
      <c r="T84" s="14">
        <f t="shared" si="96"/>
        <v>0</v>
      </c>
      <c r="AA84" s="14">
        <f t="shared" si="85"/>
        <v>11</v>
      </c>
      <c r="AB84" s="14">
        <f t="shared" si="86"/>
        <v>2</v>
      </c>
      <c r="AC84" s="14">
        <f t="shared" si="87"/>
        <v>1102</v>
      </c>
      <c r="AD84" s="28">
        <f t="shared" si="63"/>
        <v>0</v>
      </c>
      <c r="AE84" s="5" t="str">
        <f t="shared" si="88"/>
        <v>Ruta 14/20</v>
      </c>
      <c r="AF84" s="5" t="str">
        <f t="shared" si="89"/>
        <v>Vía Ibérica, nº 17-23 (frente C/ Embarcadero)</v>
      </c>
      <c r="AG84" s="15" t="str">
        <f t="shared" si="64"/>
        <v>04:57</v>
      </c>
      <c r="AH84" s="15" t="str">
        <f t="shared" si="65"/>
        <v>12:55</v>
      </c>
      <c r="AI84" s="15" t="str">
        <f t="shared" si="66"/>
        <v>20:55</v>
      </c>
      <c r="AJ84" s="15"/>
      <c r="AK84" s="29" t="str">
        <f t="shared" si="67"/>
        <v>Vía Hispanidad (frente nº 132 - 2º paso de cebra)</v>
      </c>
      <c r="AL84" s="14">
        <f t="shared" si="68"/>
        <v>0</v>
      </c>
      <c r="AM84" s="14" t="str">
        <f t="shared" si="69"/>
        <v>1</v>
      </c>
      <c r="AN84" s="14" t="str">
        <f t="shared" si="70"/>
        <v>20</v>
      </c>
      <c r="AO84" s="14">
        <f t="shared" si="91"/>
        <v>2</v>
      </c>
      <c r="AP84" s="14">
        <f t="shared" si="92"/>
        <v>81</v>
      </c>
      <c r="AQ84" s="16">
        <f t="shared" si="71"/>
        <v>10</v>
      </c>
      <c r="AR84" s="16">
        <f t="shared" si="72"/>
        <v>5</v>
      </c>
      <c r="AS84" s="14">
        <f t="shared" si="73"/>
        <v>8</v>
      </c>
    </row>
    <row r="85" spans="1:45" x14ac:dyDescent="0.25">
      <c r="A85" s="13" t="s">
        <v>281</v>
      </c>
      <c r="B85" t="e">
        <f t="shared" si="74"/>
        <v>#VALUE!</v>
      </c>
      <c r="C85" t="e">
        <f t="shared" si="75"/>
        <v>#VALUE!</v>
      </c>
      <c r="D85" t="e">
        <f t="shared" si="76"/>
        <v>#VALUE!</v>
      </c>
      <c r="E85">
        <f t="shared" si="77"/>
        <v>9</v>
      </c>
      <c r="F85" s="1" t="str">
        <f t="shared" si="78"/>
        <v/>
      </c>
      <c r="G85" s="1" t="str">
        <f t="shared" si="79"/>
        <v/>
      </c>
      <c r="H85" s="1" t="str">
        <f t="shared" si="80"/>
        <v>:</v>
      </c>
      <c r="I85">
        <f t="shared" si="93"/>
        <v>1</v>
      </c>
      <c r="J85" s="3">
        <f t="shared" si="94"/>
        <v>3</v>
      </c>
      <c r="K85" s="3">
        <f t="shared" si="61"/>
        <v>0</v>
      </c>
      <c r="L85" s="3">
        <f t="shared" si="81"/>
        <v>0</v>
      </c>
      <c r="M85" s="3">
        <f t="shared" si="62"/>
        <v>300</v>
      </c>
      <c r="N85" t="str">
        <f t="shared" si="95"/>
        <v>Ruta 6/20</v>
      </c>
      <c r="O85" t="str">
        <f t="shared" si="82"/>
        <v/>
      </c>
      <c r="P85" t="str">
        <f t="shared" si="83"/>
        <v/>
      </c>
      <c r="Q85" t="str">
        <f t="shared" si="84"/>
        <v/>
      </c>
      <c r="S85" t="str">
        <f t="shared" si="90"/>
        <v/>
      </c>
      <c r="T85" s="14">
        <f t="shared" si="96"/>
        <v>0</v>
      </c>
      <c r="AA85" s="14">
        <f t="shared" si="85"/>
        <v>11</v>
      </c>
      <c r="AB85" s="14">
        <f t="shared" si="86"/>
        <v>3</v>
      </c>
      <c r="AC85" s="14">
        <f t="shared" si="87"/>
        <v>1103</v>
      </c>
      <c r="AD85" s="28">
        <f t="shared" si="63"/>
        <v>0</v>
      </c>
      <c r="AE85" s="5" t="str">
        <f t="shared" si="88"/>
        <v>Ruta 14/20</v>
      </c>
      <c r="AF85" s="5" t="str">
        <f t="shared" si="89"/>
        <v>Vía Hispanidad, nº 16 (Gas. Casablanca - Pd. Bus)</v>
      </c>
      <c r="AG85" s="15" t="str">
        <f t="shared" si="64"/>
        <v>04:59</v>
      </c>
      <c r="AH85" s="15" t="str">
        <f t="shared" si="65"/>
        <v>12:57</v>
      </c>
      <c r="AI85" s="15" t="str">
        <f t="shared" si="66"/>
        <v>20:57</v>
      </c>
      <c r="AJ85" s="15"/>
      <c r="AK85" s="29" t="str">
        <f t="shared" si="67"/>
        <v>Vía Hispanidad (frente Escultor Palao)</v>
      </c>
      <c r="AL85" s="14">
        <f t="shared" si="68"/>
        <v>0</v>
      </c>
      <c r="AM85" s="14" t="str">
        <f t="shared" si="69"/>
        <v>1</v>
      </c>
      <c r="AN85" s="14" t="str">
        <f t="shared" si="70"/>
        <v>20</v>
      </c>
      <c r="AO85" s="14">
        <f t="shared" si="91"/>
        <v>3</v>
      </c>
      <c r="AP85" s="14">
        <f t="shared" si="92"/>
        <v>82</v>
      </c>
      <c r="AQ85" s="16">
        <f t="shared" si="71"/>
        <v>10</v>
      </c>
      <c r="AR85" s="16">
        <f t="shared" si="72"/>
        <v>5</v>
      </c>
      <c r="AS85" s="14">
        <f t="shared" si="73"/>
        <v>8</v>
      </c>
    </row>
    <row r="86" spans="1:45" x14ac:dyDescent="0.25">
      <c r="A86" s="13" t="s">
        <v>73</v>
      </c>
      <c r="B86" t="e">
        <f t="shared" si="74"/>
        <v>#VALUE!</v>
      </c>
      <c r="C86" t="e">
        <f t="shared" si="75"/>
        <v>#VALUE!</v>
      </c>
      <c r="D86" t="e">
        <f t="shared" si="76"/>
        <v>#VALUE!</v>
      </c>
      <c r="E86">
        <f t="shared" si="77"/>
        <v>44</v>
      </c>
      <c r="F86" s="1" t="str">
        <f t="shared" si="78"/>
        <v/>
      </c>
      <c r="G86" s="1" t="str">
        <f t="shared" si="79"/>
        <v/>
      </c>
      <c r="H86" s="1" t="str">
        <f t="shared" si="80"/>
        <v>:</v>
      </c>
      <c r="I86">
        <f t="shared" si="93"/>
        <v>0</v>
      </c>
      <c r="J86" s="3">
        <f t="shared" si="94"/>
        <v>3</v>
      </c>
      <c r="K86" s="3">
        <f t="shared" si="61"/>
        <v>1</v>
      </c>
      <c r="L86" s="3">
        <f t="shared" si="81"/>
        <v>1</v>
      </c>
      <c r="M86" s="3">
        <f t="shared" si="62"/>
        <v>301</v>
      </c>
      <c r="N86" t="str">
        <f t="shared" si="95"/>
        <v>Pablo Ruiz Picasso (esq. Emilia Pardo Bazán)</v>
      </c>
      <c r="O86" t="str">
        <f t="shared" si="82"/>
        <v>05:00</v>
      </c>
      <c r="P86" t="str">
        <f t="shared" si="83"/>
        <v>12:58</v>
      </c>
      <c r="Q86" t="str">
        <f t="shared" si="84"/>
        <v>20:58</v>
      </c>
      <c r="S86" t="str">
        <f t="shared" si="90"/>
        <v>Opel Planta en Figueruelas</v>
      </c>
      <c r="T86" s="14">
        <f t="shared" si="96"/>
        <v>0</v>
      </c>
      <c r="AA86" s="14">
        <f t="shared" si="85"/>
        <v>11</v>
      </c>
      <c r="AB86" s="14">
        <f t="shared" si="86"/>
        <v>4</v>
      </c>
      <c r="AC86" s="14">
        <f t="shared" si="87"/>
        <v>1104</v>
      </c>
      <c r="AD86" s="28">
        <f t="shared" si="63"/>
        <v>0</v>
      </c>
      <c r="AE86" s="5" t="str">
        <f t="shared" si="88"/>
        <v>Ruta 14/20</v>
      </c>
      <c r="AF86" s="5" t="str">
        <f t="shared" si="89"/>
        <v>Vía Hispanidad (esq. Sainz de Varanda - Pd. Bus)</v>
      </c>
      <c r="AG86" s="15" t="str">
        <f t="shared" si="64"/>
        <v>05:00</v>
      </c>
      <c r="AH86" s="15" t="str">
        <f t="shared" si="65"/>
        <v>12:58</v>
      </c>
      <c r="AI86" s="15" t="str">
        <f t="shared" si="66"/>
        <v>20:58</v>
      </c>
      <c r="AJ86" s="15"/>
      <c r="AK86" s="29" t="str">
        <f t="shared" si="67"/>
        <v>Vía Hispanidad (frente C/ Villa de Andorra)</v>
      </c>
      <c r="AL86" s="14">
        <f t="shared" si="68"/>
        <v>0</v>
      </c>
      <c r="AM86" s="14" t="str">
        <f t="shared" si="69"/>
        <v>1</v>
      </c>
      <c r="AN86" s="14" t="str">
        <f t="shared" si="70"/>
        <v>20</v>
      </c>
      <c r="AO86" s="14">
        <f t="shared" si="91"/>
        <v>4</v>
      </c>
      <c r="AP86" s="14">
        <f t="shared" si="92"/>
        <v>83</v>
      </c>
      <c r="AQ86" s="16">
        <f t="shared" si="71"/>
        <v>10</v>
      </c>
      <c r="AR86" s="16">
        <f t="shared" si="72"/>
        <v>5</v>
      </c>
      <c r="AS86" s="14">
        <f t="shared" si="73"/>
        <v>8</v>
      </c>
    </row>
    <row r="87" spans="1:45" x14ac:dyDescent="0.25">
      <c r="A87" s="13" t="s">
        <v>51</v>
      </c>
      <c r="B87">
        <f t="shared" si="74"/>
        <v>2</v>
      </c>
      <c r="C87" t="e">
        <f t="shared" si="75"/>
        <v>#VALUE!</v>
      </c>
      <c r="D87">
        <f t="shared" si="76"/>
        <v>2</v>
      </c>
      <c r="E87">
        <f t="shared" si="77"/>
        <v>4</v>
      </c>
      <c r="F87" s="1">
        <f t="shared" si="78"/>
        <v>5</v>
      </c>
      <c r="G87" s="1">
        <f t="shared" si="79"/>
        <v>0</v>
      </c>
      <c r="H87" s="1" t="str">
        <f t="shared" si="80"/>
        <v>05:00</v>
      </c>
      <c r="I87">
        <f t="shared" si="93"/>
        <v>0</v>
      </c>
      <c r="J87" s="3">
        <f t="shared" si="94"/>
        <v>3</v>
      </c>
      <c r="K87" s="3">
        <f t="shared" si="61"/>
        <v>0</v>
      </c>
      <c r="L87" s="3">
        <f t="shared" si="81"/>
        <v>1</v>
      </c>
      <c r="M87" s="3">
        <f t="shared" si="62"/>
        <v>301</v>
      </c>
      <c r="N87" t="str">
        <f t="shared" si="95"/>
        <v/>
      </c>
      <c r="O87" t="str">
        <f t="shared" si="82"/>
        <v/>
      </c>
      <c r="P87" t="str">
        <f t="shared" si="83"/>
        <v/>
      </c>
      <c r="Q87" t="str">
        <f t="shared" si="84"/>
        <v/>
      </c>
      <c r="S87" t="str">
        <f t="shared" si="90"/>
        <v/>
      </c>
      <c r="T87" s="14">
        <f t="shared" si="96"/>
        <v>0</v>
      </c>
      <c r="AA87" s="14">
        <f t="shared" si="85"/>
        <v>11</v>
      </c>
      <c r="AB87" s="14">
        <f t="shared" si="86"/>
        <v>5</v>
      </c>
      <c r="AC87" s="14">
        <f t="shared" si="87"/>
        <v>1105</v>
      </c>
      <c r="AD87" s="28">
        <f t="shared" si="63"/>
        <v>0</v>
      </c>
      <c r="AE87" s="5" t="str">
        <f t="shared" si="88"/>
        <v>Ruta 14/20</v>
      </c>
      <c r="AF87" s="5" t="str">
        <f t="shared" si="89"/>
        <v>Vía Hispanidad (esq. Gómez Laguna)</v>
      </c>
      <c r="AG87" s="15" t="str">
        <f t="shared" si="64"/>
        <v>05:01</v>
      </c>
      <c r="AH87" s="15" t="str">
        <f t="shared" si="65"/>
        <v>12:59</v>
      </c>
      <c r="AI87" s="15" t="str">
        <f t="shared" si="66"/>
        <v>20:59</v>
      </c>
      <c r="AJ87" s="15"/>
      <c r="AK87" s="29" t="str">
        <f t="shared" si="67"/>
        <v>Vía Hispanidad (esq. Gómez Laguna - Pd. Bus)</v>
      </c>
      <c r="AL87" s="14">
        <f t="shared" si="68"/>
        <v>0</v>
      </c>
      <c r="AM87" s="14" t="str">
        <f t="shared" si="69"/>
        <v>1</v>
      </c>
      <c r="AN87" s="14" t="str">
        <f t="shared" si="70"/>
        <v>20</v>
      </c>
      <c r="AO87" s="14">
        <f t="shared" si="91"/>
        <v>5</v>
      </c>
      <c r="AP87" s="14">
        <f t="shared" si="92"/>
        <v>84</v>
      </c>
      <c r="AQ87" s="16">
        <f t="shared" si="71"/>
        <v>10</v>
      </c>
      <c r="AR87" s="16">
        <f t="shared" si="72"/>
        <v>5</v>
      </c>
      <c r="AS87" s="14">
        <f t="shared" si="73"/>
        <v>8</v>
      </c>
    </row>
    <row r="88" spans="1:45" x14ac:dyDescent="0.25">
      <c r="A88" s="13" t="s">
        <v>19</v>
      </c>
      <c r="B88">
        <f t="shared" si="74"/>
        <v>3</v>
      </c>
      <c r="C88" t="e">
        <f t="shared" si="75"/>
        <v>#VALUE!</v>
      </c>
      <c r="D88">
        <f t="shared" si="76"/>
        <v>3</v>
      </c>
      <c r="E88">
        <f t="shared" si="77"/>
        <v>5</v>
      </c>
      <c r="F88" s="1">
        <f t="shared" si="78"/>
        <v>12</v>
      </c>
      <c r="G88" s="1">
        <f t="shared" si="79"/>
        <v>58</v>
      </c>
      <c r="H88" s="1" t="str">
        <f t="shared" si="80"/>
        <v>12:58</v>
      </c>
      <c r="I88">
        <f t="shared" si="93"/>
        <v>0</v>
      </c>
      <c r="J88" s="3">
        <f t="shared" si="94"/>
        <v>3</v>
      </c>
      <c r="K88" s="3">
        <f t="shared" si="61"/>
        <v>0</v>
      </c>
      <c r="L88" s="3">
        <f t="shared" si="81"/>
        <v>1</v>
      </c>
      <c r="M88" s="3">
        <f t="shared" si="62"/>
        <v>301</v>
      </c>
      <c r="N88" t="str">
        <f t="shared" si="95"/>
        <v/>
      </c>
      <c r="O88" t="str">
        <f t="shared" si="82"/>
        <v/>
      </c>
      <c r="P88" t="str">
        <f t="shared" si="83"/>
        <v/>
      </c>
      <c r="Q88" t="str">
        <f t="shared" si="84"/>
        <v/>
      </c>
      <c r="S88" t="str">
        <f t="shared" si="90"/>
        <v/>
      </c>
      <c r="T88" s="14">
        <f t="shared" si="96"/>
        <v>0</v>
      </c>
      <c r="AA88" s="14">
        <f t="shared" si="85"/>
        <v>11</v>
      </c>
      <c r="AB88" s="14">
        <f t="shared" si="86"/>
        <v>6</v>
      </c>
      <c r="AC88" s="14">
        <f t="shared" si="87"/>
        <v>1106</v>
      </c>
      <c r="AD88" s="28">
        <f t="shared" si="63"/>
        <v>0</v>
      </c>
      <c r="AE88" s="5" t="str">
        <f t="shared" si="88"/>
        <v>Ruta 14/20</v>
      </c>
      <c r="AF88" s="5" t="str">
        <f t="shared" si="89"/>
        <v>Vía Hispanidad (esq. Duquesa Villahermosa)</v>
      </c>
      <c r="AG88" s="15" t="str">
        <f t="shared" si="64"/>
        <v>05:02</v>
      </c>
      <c r="AH88" s="15" t="str">
        <f t="shared" si="65"/>
        <v>13:00</v>
      </c>
      <c r="AI88" s="15" t="str">
        <f t="shared" si="66"/>
        <v>21:00</v>
      </c>
      <c r="AJ88" s="15"/>
      <c r="AK88" s="29" t="str">
        <f t="shared" si="67"/>
        <v>Vía Hispanidad (frente Avd. Sainz de Varanda)</v>
      </c>
      <c r="AL88" s="14">
        <f t="shared" si="68"/>
        <v>0</v>
      </c>
      <c r="AM88" s="14" t="str">
        <f t="shared" si="69"/>
        <v>1</v>
      </c>
      <c r="AN88" s="14" t="str">
        <f t="shared" si="70"/>
        <v>20</v>
      </c>
      <c r="AO88" s="14">
        <f t="shared" si="91"/>
        <v>6</v>
      </c>
      <c r="AP88" s="14">
        <f t="shared" si="92"/>
        <v>85</v>
      </c>
      <c r="AQ88" s="16">
        <f t="shared" si="71"/>
        <v>10</v>
      </c>
      <c r="AR88" s="16">
        <f t="shared" si="72"/>
        <v>5</v>
      </c>
      <c r="AS88" s="14">
        <f t="shared" si="73"/>
        <v>8</v>
      </c>
    </row>
    <row r="89" spans="1:45" x14ac:dyDescent="0.25">
      <c r="A89" s="13" t="s">
        <v>20</v>
      </c>
      <c r="B89">
        <f t="shared" si="74"/>
        <v>3</v>
      </c>
      <c r="C89" t="e">
        <f t="shared" si="75"/>
        <v>#VALUE!</v>
      </c>
      <c r="D89">
        <f t="shared" si="76"/>
        <v>3</v>
      </c>
      <c r="E89">
        <f t="shared" si="77"/>
        <v>5</v>
      </c>
      <c r="F89" s="1">
        <f t="shared" si="78"/>
        <v>20</v>
      </c>
      <c r="G89" s="1">
        <f t="shared" si="79"/>
        <v>58</v>
      </c>
      <c r="H89" s="1" t="str">
        <f t="shared" si="80"/>
        <v>20:58</v>
      </c>
      <c r="I89">
        <f t="shared" si="93"/>
        <v>0</v>
      </c>
      <c r="J89" s="3">
        <f t="shared" si="94"/>
        <v>3</v>
      </c>
      <c r="K89" s="3">
        <f t="shared" si="61"/>
        <v>0</v>
      </c>
      <c r="L89" s="3">
        <f t="shared" si="81"/>
        <v>1</v>
      </c>
      <c r="M89" s="3">
        <f t="shared" si="62"/>
        <v>301</v>
      </c>
      <c r="N89" t="str">
        <f t="shared" si="95"/>
        <v/>
      </c>
      <c r="O89" t="str">
        <f t="shared" si="82"/>
        <v/>
      </c>
      <c r="P89" t="str">
        <f t="shared" si="83"/>
        <v/>
      </c>
      <c r="Q89" t="str">
        <f t="shared" si="84"/>
        <v/>
      </c>
      <c r="S89" t="str">
        <f t="shared" si="90"/>
        <v/>
      </c>
      <c r="T89" s="14">
        <f t="shared" si="96"/>
        <v>0</v>
      </c>
      <c r="AA89" s="14">
        <f t="shared" si="85"/>
        <v>11</v>
      </c>
      <c r="AB89" s="14">
        <f t="shared" si="86"/>
        <v>7</v>
      </c>
      <c r="AC89" s="14">
        <f t="shared" si="87"/>
        <v>1107</v>
      </c>
      <c r="AD89" s="28">
        <f t="shared" si="63"/>
        <v>0</v>
      </c>
      <c r="AE89" s="5" t="str">
        <f t="shared" si="88"/>
        <v>Ruta 14/20</v>
      </c>
      <c r="AF89" s="5" t="str">
        <f t="shared" si="89"/>
        <v>Vía Hispanidad, nº 102-104 (Pd. Bus)</v>
      </c>
      <c r="AG89" s="15" t="str">
        <f t="shared" si="64"/>
        <v>05:03</v>
      </c>
      <c r="AH89" s="15" t="str">
        <f t="shared" si="65"/>
        <v>13:01</v>
      </c>
      <c r="AI89" s="15" t="str">
        <f t="shared" si="66"/>
        <v>21:01</v>
      </c>
      <c r="AJ89" s="15"/>
      <c r="AK89" s="29" t="str">
        <f t="shared" si="67"/>
        <v>Vía Hispanidad (Gasolinera Casablanca - esq. C/ La Vía)</v>
      </c>
      <c r="AL89" s="14">
        <f t="shared" si="68"/>
        <v>0</v>
      </c>
      <c r="AM89" s="14" t="str">
        <f t="shared" si="69"/>
        <v>1</v>
      </c>
      <c r="AN89" s="14" t="str">
        <f t="shared" si="70"/>
        <v>20</v>
      </c>
      <c r="AO89" s="14">
        <f t="shared" si="91"/>
        <v>7</v>
      </c>
      <c r="AP89" s="14">
        <f t="shared" si="92"/>
        <v>86</v>
      </c>
      <c r="AQ89" s="16">
        <f t="shared" si="71"/>
        <v>10</v>
      </c>
      <c r="AR89" s="16">
        <f t="shared" si="72"/>
        <v>5</v>
      </c>
      <c r="AS89" s="14">
        <f t="shared" si="73"/>
        <v>8</v>
      </c>
    </row>
    <row r="90" spans="1:45" x14ac:dyDescent="0.25">
      <c r="A90" s="13" t="s">
        <v>21</v>
      </c>
      <c r="B90" t="e">
        <f t="shared" si="74"/>
        <v>#VALUE!</v>
      </c>
      <c r="C90" t="e">
        <f t="shared" si="75"/>
        <v>#VALUE!</v>
      </c>
      <c r="D90" t="e">
        <f t="shared" si="76"/>
        <v>#VALUE!</v>
      </c>
      <c r="E90">
        <f t="shared" si="77"/>
        <v>26</v>
      </c>
      <c r="F90" s="1" t="str">
        <f t="shared" si="78"/>
        <v/>
      </c>
      <c r="G90" s="1" t="str">
        <f t="shared" si="79"/>
        <v/>
      </c>
      <c r="H90" s="1" t="str">
        <f t="shared" si="80"/>
        <v>:</v>
      </c>
      <c r="I90">
        <f t="shared" si="93"/>
        <v>0</v>
      </c>
      <c r="J90" s="3">
        <f t="shared" si="94"/>
        <v>3</v>
      </c>
      <c r="K90" s="3">
        <f t="shared" si="61"/>
        <v>0</v>
      </c>
      <c r="L90" s="3">
        <f t="shared" si="81"/>
        <v>1</v>
      </c>
      <c r="M90" s="3">
        <f t="shared" si="62"/>
        <v>301</v>
      </c>
      <c r="N90" t="str">
        <f t="shared" si="95"/>
        <v/>
      </c>
      <c r="O90" t="str">
        <f t="shared" si="82"/>
        <v/>
      </c>
      <c r="P90" t="str">
        <f t="shared" si="83"/>
        <v/>
      </c>
      <c r="Q90" t="str">
        <f t="shared" si="84"/>
        <v/>
      </c>
      <c r="S90" t="str">
        <f t="shared" si="90"/>
        <v/>
      </c>
      <c r="T90" s="14">
        <f t="shared" si="96"/>
        <v>0</v>
      </c>
      <c r="AA90" s="14">
        <f t="shared" si="85"/>
        <v>11</v>
      </c>
      <c r="AB90" s="14">
        <f t="shared" si="86"/>
        <v>8</v>
      </c>
      <c r="AC90" s="14">
        <f t="shared" si="87"/>
        <v>1108</v>
      </c>
      <c r="AD90" s="28">
        <f t="shared" si="63"/>
        <v>0</v>
      </c>
      <c r="AE90" s="5" t="str">
        <f t="shared" si="88"/>
        <v>Ruta 14/20</v>
      </c>
      <c r="AF90" s="5" t="str">
        <f t="shared" si="89"/>
        <v>Vía Hispanidad, nº 132</v>
      </c>
      <c r="AG90" s="15" t="str">
        <f t="shared" si="64"/>
        <v>05:06</v>
      </c>
      <c r="AH90" s="15" t="str">
        <f t="shared" si="65"/>
        <v>13:03</v>
      </c>
      <c r="AI90" s="15" t="str">
        <f t="shared" si="66"/>
        <v>21:03</v>
      </c>
      <c r="AJ90" s="15"/>
      <c r="AK90" s="29" t="str">
        <f t="shared" si="67"/>
        <v>Vía Ibérica nº 2 (frente Hospital Militar (Pd. Bus)</v>
      </c>
      <c r="AL90" s="14">
        <f t="shared" si="68"/>
        <v>0</v>
      </c>
      <c r="AM90" s="14" t="str">
        <f t="shared" si="69"/>
        <v>1</v>
      </c>
      <c r="AN90" s="14" t="str">
        <f t="shared" si="70"/>
        <v>20</v>
      </c>
      <c r="AO90" s="14">
        <f t="shared" si="91"/>
        <v>8</v>
      </c>
      <c r="AP90" s="14">
        <f t="shared" si="92"/>
        <v>87</v>
      </c>
      <c r="AQ90" s="16">
        <f t="shared" si="71"/>
        <v>10</v>
      </c>
      <c r="AR90" s="16">
        <f t="shared" si="72"/>
        <v>5</v>
      </c>
      <c r="AS90" s="14">
        <f t="shared" si="73"/>
        <v>8</v>
      </c>
    </row>
    <row r="91" spans="1:45" x14ac:dyDescent="0.25">
      <c r="A91" s="13" t="s">
        <v>74</v>
      </c>
      <c r="B91" t="e">
        <f t="shared" si="74"/>
        <v>#VALUE!</v>
      </c>
      <c r="C91" t="e">
        <f t="shared" si="75"/>
        <v>#VALUE!</v>
      </c>
      <c r="D91" t="e">
        <f t="shared" si="76"/>
        <v>#VALUE!</v>
      </c>
      <c r="E91">
        <f t="shared" si="77"/>
        <v>50</v>
      </c>
      <c r="F91" s="1" t="str">
        <f t="shared" si="78"/>
        <v/>
      </c>
      <c r="G91" s="1" t="str">
        <f t="shared" si="79"/>
        <v/>
      </c>
      <c r="H91" s="1" t="str">
        <f t="shared" si="80"/>
        <v>:</v>
      </c>
      <c r="I91">
        <f t="shared" si="93"/>
        <v>0</v>
      </c>
      <c r="J91" s="3">
        <f t="shared" si="94"/>
        <v>3</v>
      </c>
      <c r="K91" s="3">
        <f t="shared" si="61"/>
        <v>1</v>
      </c>
      <c r="L91" s="3">
        <f t="shared" si="81"/>
        <v>2</v>
      </c>
      <c r="M91" s="3">
        <f t="shared" si="62"/>
        <v>302</v>
      </c>
      <c r="N91" t="str">
        <f t="shared" si="95"/>
        <v>Gómez de Avellaneda (esq. Saiz de Otero - Pd. Bus)</v>
      </c>
      <c r="O91" t="str">
        <f t="shared" si="82"/>
        <v>05:01</v>
      </c>
      <c r="P91" t="str">
        <f t="shared" si="83"/>
        <v>12:59</v>
      </c>
      <c r="Q91" t="str">
        <f t="shared" si="84"/>
        <v>20:59</v>
      </c>
      <c r="S91" t="str">
        <f t="shared" si="90"/>
        <v>Pablo Ruiz Picasso (esq. Emilia Pardo Bazán)</v>
      </c>
      <c r="T91" s="14">
        <f t="shared" si="96"/>
        <v>0</v>
      </c>
      <c r="AA91" s="14">
        <f t="shared" si="85"/>
        <v>11</v>
      </c>
      <c r="AB91" s="14">
        <f t="shared" si="86"/>
        <v>9</v>
      </c>
      <c r="AC91" s="14">
        <f t="shared" si="87"/>
        <v>1109</v>
      </c>
      <c r="AD91" s="28">
        <f t="shared" si="63"/>
        <v>1</v>
      </c>
      <c r="AE91" s="5" t="str">
        <f t="shared" si="88"/>
        <v>Ruta 14/20</v>
      </c>
      <c r="AF91" s="5" t="str">
        <f t="shared" si="89"/>
        <v>Opel Planta en Figueruelas</v>
      </c>
      <c r="AG91" s="15" t="str">
        <f t="shared" si="64"/>
        <v>05:30</v>
      </c>
      <c r="AH91" s="15" t="str">
        <f t="shared" si="65"/>
        <v>13:30</v>
      </c>
      <c r="AI91" s="15" t="str">
        <f t="shared" si="66"/>
        <v>21:30</v>
      </c>
      <c r="AJ91" s="15"/>
      <c r="AK91" s="29" t="str">
        <f t="shared" si="67"/>
        <v>Vía Ibérica (esq. Argualas - Pd. Bus)</v>
      </c>
      <c r="AL91" s="14">
        <f t="shared" si="68"/>
        <v>0</v>
      </c>
      <c r="AM91" s="14" t="str">
        <f t="shared" si="69"/>
        <v>1</v>
      </c>
      <c r="AN91" s="14" t="str">
        <f t="shared" si="70"/>
        <v>20</v>
      </c>
      <c r="AO91" s="14">
        <f t="shared" si="91"/>
        <v>9</v>
      </c>
      <c r="AP91" s="14">
        <f t="shared" si="92"/>
        <v>88</v>
      </c>
      <c r="AQ91" s="16">
        <f t="shared" si="71"/>
        <v>10</v>
      </c>
      <c r="AR91" s="16">
        <f t="shared" si="72"/>
        <v>5</v>
      </c>
      <c r="AS91" s="14">
        <f t="shared" si="73"/>
        <v>8</v>
      </c>
    </row>
    <row r="92" spans="1:45" x14ac:dyDescent="0.25">
      <c r="A92" s="13" t="s">
        <v>53</v>
      </c>
      <c r="B92">
        <f t="shared" si="74"/>
        <v>2</v>
      </c>
      <c r="C92" t="e">
        <f t="shared" si="75"/>
        <v>#VALUE!</v>
      </c>
      <c r="D92">
        <f t="shared" si="76"/>
        <v>2</v>
      </c>
      <c r="E92">
        <f t="shared" si="77"/>
        <v>4</v>
      </c>
      <c r="F92" s="1">
        <f t="shared" si="78"/>
        <v>5</v>
      </c>
      <c r="G92" s="1">
        <f t="shared" si="79"/>
        <v>1</v>
      </c>
      <c r="H92" s="1" t="str">
        <f t="shared" si="80"/>
        <v>05:01</v>
      </c>
      <c r="I92">
        <f t="shared" si="93"/>
        <v>0</v>
      </c>
      <c r="J92" s="3">
        <f t="shared" si="94"/>
        <v>3</v>
      </c>
      <c r="K92" s="3">
        <f t="shared" si="61"/>
        <v>0</v>
      </c>
      <c r="L92" s="3">
        <f t="shared" si="81"/>
        <v>2</v>
      </c>
      <c r="M92" s="3">
        <f t="shared" si="62"/>
        <v>302</v>
      </c>
      <c r="N92" t="str">
        <f t="shared" si="95"/>
        <v/>
      </c>
      <c r="O92" t="str">
        <f t="shared" si="82"/>
        <v/>
      </c>
      <c r="P92" t="str">
        <f t="shared" si="83"/>
        <v/>
      </c>
      <c r="Q92" t="str">
        <f t="shared" si="84"/>
        <v/>
      </c>
      <c r="S92" t="str">
        <f t="shared" si="90"/>
        <v/>
      </c>
      <c r="T92" s="14">
        <f t="shared" si="96"/>
        <v>0</v>
      </c>
      <c r="AA92" s="14">
        <f t="shared" si="85"/>
        <v>12</v>
      </c>
      <c r="AB92" s="14">
        <f t="shared" si="86"/>
        <v>0</v>
      </c>
      <c r="AC92" s="14">
        <f t="shared" si="87"/>
        <v>1200</v>
      </c>
      <c r="AD92" s="28">
        <f t="shared" si="63"/>
        <v>0</v>
      </c>
      <c r="AE92" s="5" t="str">
        <f t="shared" si="88"/>
        <v>Ruta 15/20</v>
      </c>
      <c r="AF92" s="5" t="str">
        <f t="shared" si="89"/>
        <v>Ruta 15/20</v>
      </c>
      <c r="AG92" s="15" t="str">
        <f t="shared" si="64"/>
        <v/>
      </c>
      <c r="AH92" s="15" t="str">
        <f t="shared" si="65"/>
        <v/>
      </c>
      <c r="AI92" s="15" t="str">
        <f t="shared" si="66"/>
        <v/>
      </c>
      <c r="AJ92" s="15"/>
      <c r="AK92" s="29" t="str">
        <f t="shared" si="67"/>
        <v/>
      </c>
      <c r="AL92" s="14">
        <f t="shared" si="68"/>
        <v>1</v>
      </c>
      <c r="AM92" s="14" t="str">
        <f t="shared" si="69"/>
        <v>1</v>
      </c>
      <c r="AN92" s="14" t="str">
        <f t="shared" si="70"/>
        <v>20</v>
      </c>
      <c r="AO92" s="14">
        <f t="shared" si="91"/>
        <v>0</v>
      </c>
      <c r="AP92" s="14">
        <f t="shared" si="92"/>
        <v>89</v>
      </c>
      <c r="AQ92" s="16">
        <f t="shared" si="71"/>
        <v>10</v>
      </c>
      <c r="AR92" s="16">
        <f t="shared" si="72"/>
        <v>5</v>
      </c>
      <c r="AS92" s="14">
        <f t="shared" si="73"/>
        <v>8</v>
      </c>
    </row>
    <row r="93" spans="1:45" x14ac:dyDescent="0.25">
      <c r="A93" s="13" t="s">
        <v>24</v>
      </c>
      <c r="B93">
        <f t="shared" si="74"/>
        <v>3</v>
      </c>
      <c r="C93" t="e">
        <f t="shared" si="75"/>
        <v>#VALUE!</v>
      </c>
      <c r="D93">
        <f t="shared" si="76"/>
        <v>3</v>
      </c>
      <c r="E93">
        <f t="shared" si="77"/>
        <v>5</v>
      </c>
      <c r="F93" s="1">
        <f t="shared" si="78"/>
        <v>12</v>
      </c>
      <c r="G93" s="1">
        <f t="shared" si="79"/>
        <v>59</v>
      </c>
      <c r="H93" s="1" t="str">
        <f t="shared" si="80"/>
        <v>12:59</v>
      </c>
      <c r="I93">
        <f t="shared" si="93"/>
        <v>0</v>
      </c>
      <c r="J93" s="3">
        <f t="shared" si="94"/>
        <v>3</v>
      </c>
      <c r="K93" s="3">
        <f t="shared" si="61"/>
        <v>0</v>
      </c>
      <c r="L93" s="3">
        <f t="shared" si="81"/>
        <v>2</v>
      </c>
      <c r="M93" s="3">
        <f t="shared" si="62"/>
        <v>302</v>
      </c>
      <c r="N93" t="str">
        <f t="shared" si="95"/>
        <v/>
      </c>
      <c r="O93" t="str">
        <f t="shared" si="82"/>
        <v/>
      </c>
      <c r="P93" t="str">
        <f t="shared" si="83"/>
        <v/>
      </c>
      <c r="Q93" t="str">
        <f t="shared" si="84"/>
        <v/>
      </c>
      <c r="S93" t="str">
        <f t="shared" si="90"/>
        <v/>
      </c>
      <c r="T93" s="14">
        <f t="shared" si="96"/>
        <v>0</v>
      </c>
      <c r="AA93" s="14">
        <f t="shared" si="85"/>
        <v>12</v>
      </c>
      <c r="AB93" s="14">
        <f t="shared" si="86"/>
        <v>1</v>
      </c>
      <c r="AC93" s="14">
        <f t="shared" si="87"/>
        <v>1201</v>
      </c>
      <c r="AD93" s="28">
        <f t="shared" si="63"/>
        <v>0</v>
      </c>
      <c r="AE93" s="5" t="str">
        <f t="shared" si="88"/>
        <v>Ruta 15/20</v>
      </c>
      <c r="AF93" s="5" t="str">
        <f t="shared" si="89"/>
        <v>Antonio Leyva, 83 (Pd. Bus)</v>
      </c>
      <c r="AG93" s="15" t="str">
        <f t="shared" si="64"/>
        <v>05:00</v>
      </c>
      <c r="AH93" s="15" t="str">
        <f t="shared" si="65"/>
        <v>13:00</v>
      </c>
      <c r="AI93" s="15" t="str">
        <f t="shared" si="66"/>
        <v>21:00</v>
      </c>
      <c r="AJ93" s="15"/>
      <c r="AK93" s="29" t="str">
        <f t="shared" si="67"/>
        <v>Opel Planta en Figueruelas</v>
      </c>
      <c r="AL93" s="14">
        <f t="shared" si="68"/>
        <v>0</v>
      </c>
      <c r="AM93" s="14" t="str">
        <f t="shared" si="69"/>
        <v>1</v>
      </c>
      <c r="AN93" s="14" t="str">
        <f t="shared" si="70"/>
        <v>20</v>
      </c>
      <c r="AO93" s="14">
        <f t="shared" si="91"/>
        <v>1</v>
      </c>
      <c r="AP93" s="14">
        <f t="shared" si="92"/>
        <v>90</v>
      </c>
      <c r="AQ93" s="16">
        <f t="shared" si="71"/>
        <v>10</v>
      </c>
      <c r="AR93" s="16">
        <f t="shared" si="72"/>
        <v>5</v>
      </c>
      <c r="AS93" s="14">
        <f t="shared" si="73"/>
        <v>8</v>
      </c>
    </row>
    <row r="94" spans="1:45" x14ac:dyDescent="0.25">
      <c r="A94" s="13" t="s">
        <v>25</v>
      </c>
      <c r="B94">
        <f t="shared" si="74"/>
        <v>3</v>
      </c>
      <c r="C94" t="e">
        <f t="shared" si="75"/>
        <v>#VALUE!</v>
      </c>
      <c r="D94">
        <f t="shared" si="76"/>
        <v>3</v>
      </c>
      <c r="E94">
        <f t="shared" si="77"/>
        <v>5</v>
      </c>
      <c r="F94" s="1">
        <f t="shared" si="78"/>
        <v>20</v>
      </c>
      <c r="G94" s="1">
        <f t="shared" si="79"/>
        <v>59</v>
      </c>
      <c r="H94" s="1" t="str">
        <f t="shared" si="80"/>
        <v>20:59</v>
      </c>
      <c r="I94">
        <f t="shared" si="93"/>
        <v>0</v>
      </c>
      <c r="J94" s="3">
        <f t="shared" si="94"/>
        <v>3</v>
      </c>
      <c r="K94" s="3">
        <f t="shared" si="61"/>
        <v>0</v>
      </c>
      <c r="L94" s="3">
        <f t="shared" si="81"/>
        <v>2</v>
      </c>
      <c r="M94" s="3">
        <f t="shared" si="62"/>
        <v>302</v>
      </c>
      <c r="N94" t="str">
        <f t="shared" si="95"/>
        <v/>
      </c>
      <c r="O94" t="str">
        <f t="shared" si="82"/>
        <v/>
      </c>
      <c r="P94" t="str">
        <f t="shared" si="83"/>
        <v/>
      </c>
      <c r="Q94" t="str">
        <f t="shared" si="84"/>
        <v/>
      </c>
      <c r="S94" t="str">
        <f t="shared" si="90"/>
        <v/>
      </c>
      <c r="T94" s="14">
        <f t="shared" si="96"/>
        <v>0</v>
      </c>
      <c r="AA94" s="14">
        <f t="shared" si="85"/>
        <v>12</v>
      </c>
      <c r="AB94" s="14">
        <f t="shared" si="86"/>
        <v>2</v>
      </c>
      <c r="AC94" s="14">
        <f t="shared" si="87"/>
        <v>1202</v>
      </c>
      <c r="AD94" s="28">
        <f t="shared" si="63"/>
        <v>0</v>
      </c>
      <c r="AE94" s="5" t="str">
        <f t="shared" si="88"/>
        <v>Ruta 15/20</v>
      </c>
      <c r="AF94" s="5" t="str">
        <f t="shared" si="89"/>
        <v>Antonio Leyva, nº 65-67 (CAI)</v>
      </c>
      <c r="AG94" s="15" t="str">
        <f t="shared" si="64"/>
        <v>05:01</v>
      </c>
      <c r="AH94" s="15" t="str">
        <f t="shared" si="65"/>
        <v>13:01</v>
      </c>
      <c r="AI94" s="15" t="str">
        <f t="shared" si="66"/>
        <v>21:01</v>
      </c>
      <c r="AJ94" s="15"/>
      <c r="AK94" s="29" t="str">
        <f t="shared" si="67"/>
        <v>Alagón (Rotonda - Pd. Bus)</v>
      </c>
      <c r="AL94" s="14">
        <f t="shared" si="68"/>
        <v>0</v>
      </c>
      <c r="AM94" s="14" t="str">
        <f t="shared" si="69"/>
        <v>1</v>
      </c>
      <c r="AN94" s="14" t="str">
        <f t="shared" si="70"/>
        <v>20</v>
      </c>
      <c r="AO94" s="14">
        <f t="shared" si="91"/>
        <v>2</v>
      </c>
      <c r="AP94" s="14">
        <f t="shared" si="92"/>
        <v>91</v>
      </c>
      <c r="AQ94" s="16">
        <f t="shared" si="71"/>
        <v>10</v>
      </c>
      <c r="AR94" s="16">
        <f t="shared" si="72"/>
        <v>5</v>
      </c>
      <c r="AS94" s="14">
        <f t="shared" si="73"/>
        <v>8</v>
      </c>
    </row>
    <row r="95" spans="1:45" x14ac:dyDescent="0.25">
      <c r="A95" s="13" t="s">
        <v>73</v>
      </c>
      <c r="B95" t="e">
        <f t="shared" si="74"/>
        <v>#VALUE!</v>
      </c>
      <c r="C95" t="e">
        <f t="shared" si="75"/>
        <v>#VALUE!</v>
      </c>
      <c r="D95" t="e">
        <f t="shared" si="76"/>
        <v>#VALUE!</v>
      </c>
      <c r="E95">
        <f t="shared" si="77"/>
        <v>44</v>
      </c>
      <c r="F95" s="1" t="str">
        <f t="shared" si="78"/>
        <v/>
      </c>
      <c r="G95" s="1" t="str">
        <f t="shared" si="79"/>
        <v/>
      </c>
      <c r="H95" s="1" t="str">
        <f t="shared" si="80"/>
        <v>:</v>
      </c>
      <c r="I95">
        <f t="shared" si="93"/>
        <v>0</v>
      </c>
      <c r="J95" s="3">
        <f t="shared" si="94"/>
        <v>3</v>
      </c>
      <c r="K95" s="3">
        <f t="shared" si="61"/>
        <v>0</v>
      </c>
      <c r="L95" s="3">
        <f t="shared" si="81"/>
        <v>2</v>
      </c>
      <c r="M95" s="3">
        <f t="shared" si="62"/>
        <v>302</v>
      </c>
      <c r="N95" t="str">
        <f t="shared" si="95"/>
        <v/>
      </c>
      <c r="O95" t="str">
        <f t="shared" si="82"/>
        <v/>
      </c>
      <c r="P95" t="str">
        <f t="shared" si="83"/>
        <v/>
      </c>
      <c r="Q95" t="str">
        <f t="shared" si="84"/>
        <v/>
      </c>
      <c r="S95" t="str">
        <f t="shared" si="90"/>
        <v/>
      </c>
      <c r="T95" s="14">
        <f t="shared" si="96"/>
        <v>0</v>
      </c>
      <c r="AA95" s="14">
        <f t="shared" si="85"/>
        <v>12</v>
      </c>
      <c r="AB95" s="14">
        <f t="shared" si="86"/>
        <v>3</v>
      </c>
      <c r="AC95" s="14">
        <f t="shared" si="87"/>
        <v>1203</v>
      </c>
      <c r="AD95" s="28">
        <f t="shared" si="63"/>
        <v>0</v>
      </c>
      <c r="AE95" s="5" t="str">
        <f t="shared" si="88"/>
        <v>Ruta 15/20</v>
      </c>
      <c r="AF95" s="5" t="str">
        <f t="shared" si="89"/>
        <v>Antonio Leyva, nº 9 (esq. Lope de Vega)</v>
      </c>
      <c r="AG95" s="15" t="str">
        <f t="shared" si="64"/>
        <v>05:02</v>
      </c>
      <c r="AH95" s="15" t="str">
        <f t="shared" si="65"/>
        <v>13:02</v>
      </c>
      <c r="AI95" s="15" t="str">
        <f t="shared" si="66"/>
        <v>21:02</v>
      </c>
      <c r="AJ95" s="15"/>
      <c r="AK95" s="29" t="str">
        <f t="shared" si="67"/>
        <v>Ctra. Logroño desvío Monzalbarba (rotonda Salgar)</v>
      </c>
      <c r="AL95" s="14">
        <f t="shared" si="68"/>
        <v>0</v>
      </c>
      <c r="AM95" s="14" t="str">
        <f t="shared" si="69"/>
        <v>1</v>
      </c>
      <c r="AN95" s="14" t="str">
        <f t="shared" si="70"/>
        <v>20</v>
      </c>
      <c r="AO95" s="14">
        <f t="shared" si="91"/>
        <v>3</v>
      </c>
      <c r="AP95" s="14">
        <f t="shared" si="92"/>
        <v>92</v>
      </c>
      <c r="AQ95" s="16">
        <f t="shared" si="71"/>
        <v>10</v>
      </c>
      <c r="AR95" s="16">
        <f t="shared" si="72"/>
        <v>5</v>
      </c>
      <c r="AS95" s="14">
        <f t="shared" si="73"/>
        <v>8</v>
      </c>
    </row>
    <row r="96" spans="1:45" x14ac:dyDescent="0.25">
      <c r="A96" s="13" t="s">
        <v>75</v>
      </c>
      <c r="B96" t="e">
        <f t="shared" si="74"/>
        <v>#VALUE!</v>
      </c>
      <c r="C96">
        <f t="shared" si="75"/>
        <v>20</v>
      </c>
      <c r="D96">
        <f t="shared" si="76"/>
        <v>20</v>
      </c>
      <c r="E96">
        <f t="shared" si="77"/>
        <v>36</v>
      </c>
      <c r="F96" s="1" t="str">
        <f t="shared" si="78"/>
        <v/>
      </c>
      <c r="G96" s="1" t="str">
        <f t="shared" si="79"/>
        <v/>
      </c>
      <c r="H96" s="1" t="str">
        <f t="shared" si="80"/>
        <v>:</v>
      </c>
      <c r="I96">
        <f t="shared" si="93"/>
        <v>0</v>
      </c>
      <c r="J96" s="3">
        <f t="shared" si="94"/>
        <v>3</v>
      </c>
      <c r="K96" s="3">
        <f t="shared" si="61"/>
        <v>1</v>
      </c>
      <c r="L96" s="3">
        <f t="shared" si="81"/>
        <v>3</v>
      </c>
      <c r="M96" s="3">
        <f t="shared" si="62"/>
        <v>303</v>
      </c>
      <c r="N96" t="str">
        <f t="shared" si="95"/>
        <v>Gómez de Avellaneda, nº 23 (Pd. Bus)</v>
      </c>
      <c r="O96" t="str">
        <f t="shared" si="82"/>
        <v>05:02</v>
      </c>
      <c r="P96" t="str">
        <f t="shared" si="83"/>
        <v>13:00</v>
      </c>
      <c r="Q96" t="str">
        <f t="shared" si="84"/>
        <v>21:00</v>
      </c>
      <c r="S96" t="str">
        <f t="shared" si="90"/>
        <v>Gómez de Avellaneda (esq. Saiz de Otero - Pd. Bus)</v>
      </c>
      <c r="T96" s="14">
        <f t="shared" si="96"/>
        <v>0</v>
      </c>
      <c r="AA96" s="14">
        <f t="shared" si="85"/>
        <v>12</v>
      </c>
      <c r="AB96" s="14">
        <f t="shared" si="86"/>
        <v>4</v>
      </c>
      <c r="AC96" s="14">
        <f t="shared" si="87"/>
        <v>1204</v>
      </c>
      <c r="AD96" s="28">
        <f t="shared" si="63"/>
        <v>0</v>
      </c>
      <c r="AE96" s="5" t="str">
        <f t="shared" si="88"/>
        <v>Ruta 15/20</v>
      </c>
      <c r="AF96" s="5" t="str">
        <f t="shared" si="89"/>
        <v>Ctra. Logroño desvío Monzalbarba (Pd. Bus)</v>
      </c>
      <c r="AG96" s="15" t="str">
        <f t="shared" si="64"/>
        <v>05:10</v>
      </c>
      <c r="AH96" s="15" t="str">
        <f t="shared" si="65"/>
        <v>13:10</v>
      </c>
      <c r="AI96" s="15" t="str">
        <f t="shared" si="66"/>
        <v>21:10</v>
      </c>
      <c r="AJ96" s="15"/>
      <c r="AK96" s="29" t="str">
        <f t="shared" si="67"/>
        <v>Antonio Leyva, 83 (Pd. Bus)</v>
      </c>
      <c r="AL96" s="14">
        <f t="shared" si="68"/>
        <v>0</v>
      </c>
      <c r="AM96" s="14" t="str">
        <f t="shared" si="69"/>
        <v>1</v>
      </c>
      <c r="AN96" s="14" t="str">
        <f t="shared" si="70"/>
        <v>20</v>
      </c>
      <c r="AO96" s="14">
        <f t="shared" si="91"/>
        <v>4</v>
      </c>
      <c r="AP96" s="14">
        <f t="shared" si="92"/>
        <v>93</v>
      </c>
      <c r="AQ96" s="16">
        <f t="shared" si="71"/>
        <v>10</v>
      </c>
      <c r="AR96" s="16">
        <f t="shared" si="72"/>
        <v>5</v>
      </c>
      <c r="AS96" s="14">
        <f t="shared" si="73"/>
        <v>8</v>
      </c>
    </row>
    <row r="97" spans="1:45" x14ac:dyDescent="0.25">
      <c r="A97" s="13" t="s">
        <v>56</v>
      </c>
      <c r="B97">
        <f t="shared" si="74"/>
        <v>2</v>
      </c>
      <c r="C97" t="e">
        <f t="shared" si="75"/>
        <v>#VALUE!</v>
      </c>
      <c r="D97">
        <f t="shared" si="76"/>
        <v>2</v>
      </c>
      <c r="E97">
        <f t="shared" si="77"/>
        <v>4</v>
      </c>
      <c r="F97" s="1">
        <f t="shared" si="78"/>
        <v>5</v>
      </c>
      <c r="G97" s="1">
        <f t="shared" si="79"/>
        <v>2</v>
      </c>
      <c r="H97" s="1" t="str">
        <f t="shared" si="80"/>
        <v>05:02</v>
      </c>
      <c r="I97">
        <f t="shared" si="93"/>
        <v>0</v>
      </c>
      <c r="J97" s="3">
        <f t="shared" si="94"/>
        <v>3</v>
      </c>
      <c r="K97" s="3">
        <f t="shared" si="61"/>
        <v>0</v>
      </c>
      <c r="L97" s="3">
        <f t="shared" si="81"/>
        <v>3</v>
      </c>
      <c r="M97" s="3">
        <f t="shared" si="62"/>
        <v>303</v>
      </c>
      <c r="N97" t="str">
        <f t="shared" si="95"/>
        <v/>
      </c>
      <c r="O97" t="str">
        <f t="shared" si="82"/>
        <v/>
      </c>
      <c r="P97" t="str">
        <f t="shared" si="83"/>
        <v/>
      </c>
      <c r="Q97" t="str">
        <f t="shared" si="84"/>
        <v/>
      </c>
      <c r="S97" t="str">
        <f t="shared" si="90"/>
        <v/>
      </c>
      <c r="T97" s="14">
        <f t="shared" si="96"/>
        <v>0</v>
      </c>
      <c r="AA97" s="14">
        <f t="shared" si="85"/>
        <v>12</v>
      </c>
      <c r="AB97" s="14">
        <f t="shared" si="86"/>
        <v>5</v>
      </c>
      <c r="AC97" s="14">
        <f t="shared" si="87"/>
        <v>1205</v>
      </c>
      <c r="AD97" s="28">
        <f t="shared" si="63"/>
        <v>0</v>
      </c>
      <c r="AE97" s="5" t="str">
        <f t="shared" si="88"/>
        <v>Ruta 15/20</v>
      </c>
      <c r="AF97" s="5" t="str">
        <f t="shared" si="89"/>
        <v>Alagón (Rotonda - Pd. Bus)</v>
      </c>
      <c r="AG97" s="15" t="str">
        <f t="shared" si="64"/>
        <v>05:22</v>
      </c>
      <c r="AH97" s="15" t="str">
        <f t="shared" si="65"/>
        <v>13:22</v>
      </c>
      <c r="AI97" s="15" t="str">
        <f t="shared" si="66"/>
        <v>21:22</v>
      </c>
      <c r="AJ97" s="15"/>
      <c r="AK97" s="29" t="str">
        <f t="shared" si="67"/>
        <v>Antonio Leyva, nº 65-67 (CAI)</v>
      </c>
      <c r="AL97" s="14">
        <f t="shared" si="68"/>
        <v>0</v>
      </c>
      <c r="AM97" s="14" t="str">
        <f t="shared" si="69"/>
        <v>1</v>
      </c>
      <c r="AN97" s="14" t="str">
        <f t="shared" si="70"/>
        <v>20</v>
      </c>
      <c r="AO97" s="14">
        <f t="shared" si="91"/>
        <v>5</v>
      </c>
      <c r="AP97" s="14">
        <f t="shared" si="92"/>
        <v>94</v>
      </c>
      <c r="AQ97" s="16">
        <f t="shared" si="71"/>
        <v>10</v>
      </c>
      <c r="AR97" s="16">
        <f t="shared" si="72"/>
        <v>5</v>
      </c>
      <c r="AS97" s="14">
        <f t="shared" si="73"/>
        <v>8</v>
      </c>
    </row>
    <row r="98" spans="1:45" x14ac:dyDescent="0.25">
      <c r="A98" s="13" t="s">
        <v>29</v>
      </c>
      <c r="B98">
        <f t="shared" si="74"/>
        <v>3</v>
      </c>
      <c r="C98" t="e">
        <f t="shared" si="75"/>
        <v>#VALUE!</v>
      </c>
      <c r="D98">
        <f t="shared" si="76"/>
        <v>3</v>
      </c>
      <c r="E98">
        <f t="shared" si="77"/>
        <v>5</v>
      </c>
      <c r="F98" s="1">
        <f t="shared" si="78"/>
        <v>13</v>
      </c>
      <c r="G98" s="1">
        <f t="shared" si="79"/>
        <v>0</v>
      </c>
      <c r="H98" s="1" t="str">
        <f t="shared" si="80"/>
        <v>13:00</v>
      </c>
      <c r="I98">
        <f t="shared" si="93"/>
        <v>0</v>
      </c>
      <c r="J98" s="3">
        <f t="shared" si="94"/>
        <v>3</v>
      </c>
      <c r="K98" s="3">
        <f t="shared" si="61"/>
        <v>0</v>
      </c>
      <c r="L98" s="3">
        <f t="shared" si="81"/>
        <v>3</v>
      </c>
      <c r="M98" s="3">
        <f t="shared" si="62"/>
        <v>303</v>
      </c>
      <c r="N98" t="str">
        <f t="shared" si="95"/>
        <v/>
      </c>
      <c r="O98" t="str">
        <f t="shared" si="82"/>
        <v/>
      </c>
      <c r="P98" t="str">
        <f t="shared" si="83"/>
        <v/>
      </c>
      <c r="Q98" t="str">
        <f t="shared" si="84"/>
        <v/>
      </c>
      <c r="S98" t="str">
        <f t="shared" si="90"/>
        <v/>
      </c>
      <c r="T98" s="14">
        <f t="shared" si="96"/>
        <v>0</v>
      </c>
      <c r="AA98" s="14">
        <f t="shared" si="85"/>
        <v>12</v>
      </c>
      <c r="AB98" s="14">
        <f t="shared" si="86"/>
        <v>6</v>
      </c>
      <c r="AC98" s="14">
        <f t="shared" si="87"/>
        <v>1206</v>
      </c>
      <c r="AD98" s="28">
        <f t="shared" si="63"/>
        <v>1</v>
      </c>
      <c r="AE98" s="5" t="str">
        <f t="shared" si="88"/>
        <v>Ruta 15/20</v>
      </c>
      <c r="AF98" s="5" t="str">
        <f t="shared" si="89"/>
        <v>Opel Planta en Figueruelas</v>
      </c>
      <c r="AG98" s="15" t="str">
        <f t="shared" si="64"/>
        <v>05:30</v>
      </c>
      <c r="AH98" s="15" t="str">
        <f t="shared" si="65"/>
        <v>13:30</v>
      </c>
      <c r="AI98" s="15" t="str">
        <f t="shared" si="66"/>
        <v>21:30</v>
      </c>
      <c r="AJ98" s="15"/>
      <c r="AK98" s="29" t="str">
        <f t="shared" si="67"/>
        <v>Antonio Leyva, nº 9 (esq. Lope de Vega)</v>
      </c>
      <c r="AL98" s="14">
        <f t="shared" si="68"/>
        <v>0</v>
      </c>
      <c r="AM98" s="14" t="str">
        <f t="shared" si="69"/>
        <v>1</v>
      </c>
      <c r="AN98" s="14" t="str">
        <f t="shared" si="70"/>
        <v>20</v>
      </c>
      <c r="AO98" s="14">
        <f t="shared" si="91"/>
        <v>6</v>
      </c>
      <c r="AP98" s="14">
        <f t="shared" si="92"/>
        <v>95</v>
      </c>
      <c r="AQ98" s="16">
        <f t="shared" si="71"/>
        <v>10</v>
      </c>
      <c r="AR98" s="16">
        <f t="shared" si="72"/>
        <v>5</v>
      </c>
      <c r="AS98" s="14">
        <f t="shared" si="73"/>
        <v>8</v>
      </c>
    </row>
    <row r="99" spans="1:45" x14ac:dyDescent="0.25">
      <c r="A99" s="13" t="s">
        <v>30</v>
      </c>
      <c r="B99">
        <f t="shared" si="74"/>
        <v>3</v>
      </c>
      <c r="C99" t="e">
        <f t="shared" si="75"/>
        <v>#VALUE!</v>
      </c>
      <c r="D99">
        <f t="shared" si="76"/>
        <v>3</v>
      </c>
      <c r="E99">
        <f t="shared" si="77"/>
        <v>5</v>
      </c>
      <c r="F99" s="1">
        <f t="shared" si="78"/>
        <v>21</v>
      </c>
      <c r="G99" s="1">
        <f t="shared" si="79"/>
        <v>0</v>
      </c>
      <c r="H99" s="1" t="str">
        <f t="shared" si="80"/>
        <v>21:00</v>
      </c>
      <c r="I99">
        <f t="shared" si="93"/>
        <v>0</v>
      </c>
      <c r="J99" s="3">
        <f t="shared" si="94"/>
        <v>3</v>
      </c>
      <c r="K99" s="3">
        <f t="shared" si="61"/>
        <v>0</v>
      </c>
      <c r="L99" s="3">
        <f t="shared" si="81"/>
        <v>3</v>
      </c>
      <c r="M99" s="3">
        <f t="shared" si="62"/>
        <v>303</v>
      </c>
      <c r="N99" t="str">
        <f t="shared" si="95"/>
        <v/>
      </c>
      <c r="O99" t="str">
        <f t="shared" si="82"/>
        <v/>
      </c>
      <c r="P99" t="str">
        <f t="shared" si="83"/>
        <v/>
      </c>
      <c r="Q99" t="str">
        <f t="shared" si="84"/>
        <v/>
      </c>
      <c r="S99" t="str">
        <f t="shared" si="90"/>
        <v/>
      </c>
      <c r="T99" s="14">
        <f t="shared" si="96"/>
        <v>0</v>
      </c>
      <c r="AA99" s="14">
        <f t="shared" si="85"/>
        <v>13</v>
      </c>
      <c r="AB99" s="14">
        <f t="shared" si="86"/>
        <v>0</v>
      </c>
      <c r="AC99" s="14">
        <f t="shared" si="87"/>
        <v>1300</v>
      </c>
      <c r="AD99" s="28">
        <f t="shared" si="63"/>
        <v>0</v>
      </c>
      <c r="AE99" s="5" t="str">
        <f t="shared" si="88"/>
        <v>Ruta 16/20</v>
      </c>
      <c r="AF99" s="5" t="str">
        <f t="shared" si="89"/>
        <v>Ruta 16/20</v>
      </c>
      <c r="AG99" s="15" t="str">
        <f t="shared" ref="AG99:AG130" si="97">IFERROR(INDEX(O:O,MATCH($AC99,$M:$M,0)),"")</f>
        <v/>
      </c>
      <c r="AH99" s="15" t="str">
        <f t="shared" ref="AH99:AH130" si="98">IFERROR(INDEX(P:P,MATCH($AC99,$M:$M,0)),"")</f>
        <v/>
      </c>
      <c r="AI99" s="15" t="str">
        <f t="shared" ref="AI99:AI130" si="99">IFERROR(INDEX(Q:Q,MATCH($AC99,$M:$M,0)),"")</f>
        <v/>
      </c>
      <c r="AJ99" s="15"/>
      <c r="AK99" s="29" t="str">
        <f t="shared" ref="AK99:AK130" si="100">IFERROR(INDEX(S:S,MATCH($AC99,$M:$M,0)),"")</f>
        <v/>
      </c>
      <c r="AL99" s="14">
        <f t="shared" ref="AL99:AL130" si="101">IF(AE99=AF99,1,0)</f>
        <v>1</v>
      </c>
      <c r="AM99" s="14" t="str">
        <f t="shared" ref="AM99:AM130" si="102">MID($AE99,$AR99+1,$AQ99-$AS99-1)</f>
        <v>1</v>
      </c>
      <c r="AN99" s="14" t="str">
        <f t="shared" ref="AN99:AN130" si="103">MID($AE99,$AS99+1,$AQ99-$AS99)</f>
        <v>20</v>
      </c>
      <c r="AO99" s="14">
        <f t="shared" si="91"/>
        <v>0</v>
      </c>
      <c r="AP99" s="14">
        <f t="shared" si="92"/>
        <v>96</v>
      </c>
      <c r="AQ99" s="16">
        <f t="shared" ref="AQ99:AQ132" si="104">LEN(AE99)</f>
        <v>10</v>
      </c>
      <c r="AR99" s="16">
        <f t="shared" ref="AR99:AR132" si="105">FIND(" ",AE99)</f>
        <v>5</v>
      </c>
      <c r="AS99" s="14">
        <f t="shared" ref="AS99:AS132" si="106">FIND("/",AE99)</f>
        <v>8</v>
      </c>
    </row>
    <row r="100" spans="1:45" x14ac:dyDescent="0.25">
      <c r="A100" s="13" t="s">
        <v>74</v>
      </c>
      <c r="B100" t="e">
        <f t="shared" si="74"/>
        <v>#VALUE!</v>
      </c>
      <c r="C100" t="e">
        <f t="shared" si="75"/>
        <v>#VALUE!</v>
      </c>
      <c r="D100" t="e">
        <f t="shared" si="76"/>
        <v>#VALUE!</v>
      </c>
      <c r="E100">
        <f t="shared" si="77"/>
        <v>50</v>
      </c>
      <c r="F100" s="1" t="str">
        <f t="shared" si="78"/>
        <v/>
      </c>
      <c r="G100" s="1" t="str">
        <f t="shared" si="79"/>
        <v/>
      </c>
      <c r="H100" s="1" t="str">
        <f t="shared" si="80"/>
        <v>:</v>
      </c>
      <c r="I100">
        <f t="shared" si="93"/>
        <v>0</v>
      </c>
      <c r="J100" s="3">
        <f t="shared" si="94"/>
        <v>3</v>
      </c>
      <c r="K100" s="3">
        <f t="shared" si="61"/>
        <v>0</v>
      </c>
      <c r="L100" s="3">
        <f t="shared" si="81"/>
        <v>3</v>
      </c>
      <c r="M100" s="3">
        <f t="shared" si="62"/>
        <v>303</v>
      </c>
      <c r="N100" t="str">
        <f t="shared" si="95"/>
        <v/>
      </c>
      <c r="O100" t="str">
        <f t="shared" si="82"/>
        <v/>
      </c>
      <c r="P100" t="str">
        <f t="shared" si="83"/>
        <v/>
      </c>
      <c r="Q100" t="str">
        <f t="shared" si="84"/>
        <v/>
      </c>
      <c r="S100" t="str">
        <f t="shared" si="90"/>
        <v/>
      </c>
      <c r="T100" s="14">
        <f t="shared" si="96"/>
        <v>0</v>
      </c>
      <c r="AA100" s="14">
        <f t="shared" si="85"/>
        <v>13</v>
      </c>
      <c r="AB100" s="14">
        <f t="shared" si="86"/>
        <v>1</v>
      </c>
      <c r="AC100" s="14">
        <f t="shared" si="87"/>
        <v>1301</v>
      </c>
      <c r="AD100" s="28">
        <f t="shared" si="63"/>
        <v>0</v>
      </c>
      <c r="AE100" s="5" t="str">
        <f t="shared" si="88"/>
        <v>Ruta 16/20</v>
      </c>
      <c r="AF100" s="5" t="str">
        <f t="shared" si="89"/>
        <v>Avda. Fca. Millán Serrano, 31-35 (frente C/M.A. Blanco)</v>
      </c>
      <c r="AG100" s="15" t="str">
        <f t="shared" si="97"/>
        <v>05:02</v>
      </c>
      <c r="AH100" s="15" t="str">
        <f t="shared" si="98"/>
        <v>13:00</v>
      </c>
      <c r="AI100" s="15" t="str">
        <f t="shared" si="99"/>
        <v>21:00</v>
      </c>
      <c r="AJ100" s="15"/>
      <c r="AK100" s="29" t="str">
        <f t="shared" si="100"/>
        <v>Opel Planta en Figueruelas</v>
      </c>
      <c r="AL100" s="14">
        <f t="shared" si="101"/>
        <v>0</v>
      </c>
      <c r="AM100" s="14" t="str">
        <f t="shared" si="102"/>
        <v>1</v>
      </c>
      <c r="AN100" s="14" t="str">
        <f t="shared" si="103"/>
        <v>20</v>
      </c>
      <c r="AO100" s="14">
        <f t="shared" si="91"/>
        <v>1</v>
      </c>
      <c r="AP100" s="14">
        <f t="shared" si="92"/>
        <v>97</v>
      </c>
      <c r="AQ100" s="16">
        <f t="shared" si="104"/>
        <v>10</v>
      </c>
      <c r="AR100" s="16">
        <f t="shared" si="105"/>
        <v>5</v>
      </c>
      <c r="AS100" s="14">
        <f t="shared" si="106"/>
        <v>8</v>
      </c>
    </row>
    <row r="101" spans="1:45" x14ac:dyDescent="0.25">
      <c r="A101" s="13" t="s">
        <v>76</v>
      </c>
      <c r="B101" t="e">
        <f t="shared" si="74"/>
        <v>#VALUE!</v>
      </c>
      <c r="C101" t="e">
        <f t="shared" si="75"/>
        <v>#VALUE!</v>
      </c>
      <c r="D101" t="e">
        <f t="shared" si="76"/>
        <v>#VALUE!</v>
      </c>
      <c r="E101">
        <f t="shared" si="77"/>
        <v>53</v>
      </c>
      <c r="F101" s="1" t="str">
        <f t="shared" si="78"/>
        <v/>
      </c>
      <c r="G101" s="1" t="str">
        <f t="shared" si="79"/>
        <v/>
      </c>
      <c r="H101" s="1" t="str">
        <f t="shared" si="80"/>
        <v>:</v>
      </c>
      <c r="I101">
        <f t="shared" si="93"/>
        <v>0</v>
      </c>
      <c r="J101" s="3">
        <f t="shared" si="94"/>
        <v>3</v>
      </c>
      <c r="K101" s="3">
        <f t="shared" si="61"/>
        <v>1</v>
      </c>
      <c r="L101" s="3">
        <f t="shared" si="81"/>
        <v>4</v>
      </c>
      <c r="M101" s="3">
        <f t="shared" si="62"/>
        <v>304</v>
      </c>
      <c r="N101" t="str">
        <f t="shared" si="95"/>
        <v>Cambio sentido M. Zambrano/G. Avellaneda (paso cebra)</v>
      </c>
      <c r="O101" t="str">
        <f t="shared" si="82"/>
        <v>05:03</v>
      </c>
      <c r="P101" t="str">
        <f t="shared" si="83"/>
        <v>13:01</v>
      </c>
      <c r="Q101" t="str">
        <f t="shared" si="84"/>
        <v>21:01</v>
      </c>
      <c r="S101" t="str">
        <f t="shared" si="90"/>
        <v>Gómez de Avellaneda, nº 23 (Pd. Bus)</v>
      </c>
      <c r="T101" s="14">
        <f t="shared" si="96"/>
        <v>0</v>
      </c>
      <c r="AA101" s="14">
        <f t="shared" si="85"/>
        <v>13</v>
      </c>
      <c r="AB101" s="14">
        <f t="shared" si="86"/>
        <v>2</v>
      </c>
      <c r="AC101" s="14">
        <f t="shared" si="87"/>
        <v>1302</v>
      </c>
      <c r="AD101" s="28">
        <f t="shared" si="63"/>
        <v>0</v>
      </c>
      <c r="AE101" s="5" t="str">
        <f t="shared" si="88"/>
        <v>Ruta 16/20</v>
      </c>
      <c r="AF101" s="5" t="str">
        <f t="shared" si="89"/>
        <v>C/ Orión, nº 8 (Pd. Bus)</v>
      </c>
      <c r="AG101" s="15" t="str">
        <f t="shared" si="97"/>
        <v>05:03</v>
      </c>
      <c r="AH101" s="15" t="str">
        <f t="shared" si="98"/>
        <v>13:01</v>
      </c>
      <c r="AI101" s="15" t="str">
        <f t="shared" si="99"/>
        <v>21:01</v>
      </c>
      <c r="AJ101" s="15"/>
      <c r="AK101" s="29" t="str">
        <f t="shared" si="100"/>
        <v>Camino del Pilón, nº 135 (Pd. Bus)</v>
      </c>
      <c r="AL101" s="14">
        <f t="shared" si="101"/>
        <v>0</v>
      </c>
      <c r="AM101" s="14" t="str">
        <f t="shared" si="102"/>
        <v>1</v>
      </c>
      <c r="AN101" s="14" t="str">
        <f t="shared" si="103"/>
        <v>20</v>
      </c>
      <c r="AO101" s="14">
        <f t="shared" si="91"/>
        <v>2</v>
      </c>
      <c r="AP101" s="14">
        <f t="shared" si="92"/>
        <v>98</v>
      </c>
      <c r="AQ101" s="16">
        <f t="shared" si="104"/>
        <v>10</v>
      </c>
      <c r="AR101" s="16">
        <f t="shared" si="105"/>
        <v>5</v>
      </c>
      <c r="AS101" s="14">
        <f t="shared" si="106"/>
        <v>8</v>
      </c>
    </row>
    <row r="102" spans="1:45" x14ac:dyDescent="0.25">
      <c r="A102" s="13" t="s">
        <v>18</v>
      </c>
      <c r="B102">
        <f t="shared" si="74"/>
        <v>2</v>
      </c>
      <c r="C102" t="e">
        <f t="shared" si="75"/>
        <v>#VALUE!</v>
      </c>
      <c r="D102">
        <f t="shared" si="76"/>
        <v>2</v>
      </c>
      <c r="E102">
        <f t="shared" si="77"/>
        <v>4</v>
      </c>
      <c r="F102" s="1">
        <f t="shared" si="78"/>
        <v>5</v>
      </c>
      <c r="G102" s="1">
        <f t="shared" si="79"/>
        <v>3</v>
      </c>
      <c r="H102" s="1" t="str">
        <f t="shared" si="80"/>
        <v>05:03</v>
      </c>
      <c r="I102">
        <f t="shared" si="93"/>
        <v>0</v>
      </c>
      <c r="J102" s="3">
        <f t="shared" si="94"/>
        <v>3</v>
      </c>
      <c r="K102" s="3">
        <f t="shared" si="61"/>
        <v>0</v>
      </c>
      <c r="L102" s="3">
        <f t="shared" si="81"/>
        <v>4</v>
      </c>
      <c r="M102" s="3">
        <f t="shared" si="62"/>
        <v>304</v>
      </c>
      <c r="N102" t="str">
        <f t="shared" si="95"/>
        <v/>
      </c>
      <c r="O102" t="str">
        <f t="shared" si="82"/>
        <v/>
      </c>
      <c r="P102" t="str">
        <f t="shared" si="83"/>
        <v/>
      </c>
      <c r="Q102" t="str">
        <f t="shared" si="84"/>
        <v/>
      </c>
      <c r="S102" t="str">
        <f t="shared" si="90"/>
        <v/>
      </c>
      <c r="T102" s="14">
        <f t="shared" si="96"/>
        <v>0</v>
      </c>
      <c r="AA102" s="14">
        <f t="shared" si="85"/>
        <v>13</v>
      </c>
      <c r="AB102" s="14">
        <f t="shared" si="86"/>
        <v>3</v>
      </c>
      <c r="AC102" s="14">
        <f t="shared" si="87"/>
        <v>1303</v>
      </c>
      <c r="AD102" s="28">
        <f t="shared" si="63"/>
        <v>0</v>
      </c>
      <c r="AE102" s="5" t="str">
        <f t="shared" si="88"/>
        <v>Ruta 16/20</v>
      </c>
      <c r="AF102" s="5" t="str">
        <f t="shared" si="89"/>
        <v>Lagos de Coronas, nº 39 (Pd. Bus)</v>
      </c>
      <c r="AG102" s="15" t="str">
        <f t="shared" si="97"/>
        <v>05:06</v>
      </c>
      <c r="AH102" s="15" t="str">
        <f t="shared" si="98"/>
        <v>13:04</v>
      </c>
      <c r="AI102" s="15" t="str">
        <f t="shared" si="99"/>
        <v>21:04</v>
      </c>
      <c r="AJ102" s="15"/>
      <c r="AK102" s="29" t="str">
        <f t="shared" si="100"/>
        <v>Lagos de Coronas ( nº 14 - Pd. Bus)</v>
      </c>
      <c r="AL102" s="14">
        <f t="shared" si="101"/>
        <v>0</v>
      </c>
      <c r="AM102" s="14" t="str">
        <f t="shared" si="102"/>
        <v>1</v>
      </c>
      <c r="AN102" s="14" t="str">
        <f t="shared" si="103"/>
        <v>20</v>
      </c>
      <c r="AO102" s="14">
        <f t="shared" si="91"/>
        <v>3</v>
      </c>
      <c r="AP102" s="14">
        <f t="shared" si="92"/>
        <v>99</v>
      </c>
      <c r="AQ102" s="16">
        <f t="shared" si="104"/>
        <v>10</v>
      </c>
      <c r="AR102" s="16">
        <f t="shared" si="105"/>
        <v>5</v>
      </c>
      <c r="AS102" s="14">
        <f t="shared" si="106"/>
        <v>8</v>
      </c>
    </row>
    <row r="103" spans="1:45" x14ac:dyDescent="0.25">
      <c r="A103" s="13" t="s">
        <v>34</v>
      </c>
      <c r="B103">
        <f t="shared" si="74"/>
        <v>3</v>
      </c>
      <c r="C103" t="e">
        <f t="shared" si="75"/>
        <v>#VALUE!</v>
      </c>
      <c r="D103">
        <f t="shared" si="76"/>
        <v>3</v>
      </c>
      <c r="E103">
        <f t="shared" si="77"/>
        <v>5</v>
      </c>
      <c r="F103" s="1">
        <f t="shared" si="78"/>
        <v>13</v>
      </c>
      <c r="G103" s="1">
        <f t="shared" si="79"/>
        <v>1</v>
      </c>
      <c r="H103" s="1" t="str">
        <f t="shared" si="80"/>
        <v>13:01</v>
      </c>
      <c r="I103">
        <f t="shared" si="93"/>
        <v>0</v>
      </c>
      <c r="J103" s="3">
        <f t="shared" si="94"/>
        <v>3</v>
      </c>
      <c r="K103" s="3">
        <f t="shared" si="61"/>
        <v>0</v>
      </c>
      <c r="L103" s="3">
        <f t="shared" si="81"/>
        <v>4</v>
      </c>
      <c r="M103" s="3">
        <f t="shared" si="62"/>
        <v>304</v>
      </c>
      <c r="N103" t="str">
        <f t="shared" si="95"/>
        <v/>
      </c>
      <c r="O103" t="str">
        <f t="shared" si="82"/>
        <v/>
      </c>
      <c r="P103" t="str">
        <f t="shared" si="83"/>
        <v/>
      </c>
      <c r="Q103" t="str">
        <f t="shared" si="84"/>
        <v/>
      </c>
      <c r="S103" t="str">
        <f t="shared" si="90"/>
        <v/>
      </c>
      <c r="T103" s="14">
        <f t="shared" si="96"/>
        <v>0</v>
      </c>
      <c r="AA103" s="14">
        <f t="shared" si="85"/>
        <v>13</v>
      </c>
      <c r="AB103" s="14">
        <f t="shared" si="86"/>
        <v>4</v>
      </c>
      <c r="AC103" s="14">
        <f t="shared" si="87"/>
        <v>1304</v>
      </c>
      <c r="AD103" s="28">
        <f t="shared" si="63"/>
        <v>0</v>
      </c>
      <c r="AE103" s="5" t="str">
        <f t="shared" si="88"/>
        <v>Ruta 16/20</v>
      </c>
      <c r="AF103" s="5" t="str">
        <f t="shared" si="89"/>
        <v>Lagos de Coronas (frente nº 14 - Pd. Bus)</v>
      </c>
      <c r="AG103" s="15" t="str">
        <f t="shared" si="97"/>
        <v>05:07</v>
      </c>
      <c r="AH103" s="15" t="str">
        <f t="shared" si="98"/>
        <v>13:05</v>
      </c>
      <c r="AI103" s="15" t="str">
        <f t="shared" si="99"/>
        <v>21:05</v>
      </c>
      <c r="AJ103" s="15"/>
      <c r="AK103" s="29" t="str">
        <f t="shared" si="100"/>
        <v>Lagos de Coronas (frente nº 39 - Pd. Bus)</v>
      </c>
      <c r="AL103" s="14">
        <f t="shared" si="101"/>
        <v>0</v>
      </c>
      <c r="AM103" s="14" t="str">
        <f t="shared" si="102"/>
        <v>1</v>
      </c>
      <c r="AN103" s="14" t="str">
        <f t="shared" si="103"/>
        <v>20</v>
      </c>
      <c r="AO103" s="14">
        <f t="shared" si="91"/>
        <v>4</v>
      </c>
      <c r="AP103" s="14">
        <f t="shared" si="92"/>
        <v>100</v>
      </c>
      <c r="AQ103" s="16">
        <f t="shared" si="104"/>
        <v>10</v>
      </c>
      <c r="AR103" s="16">
        <f t="shared" si="105"/>
        <v>5</v>
      </c>
      <c r="AS103" s="14">
        <f t="shared" si="106"/>
        <v>8</v>
      </c>
    </row>
    <row r="104" spans="1:45" x14ac:dyDescent="0.25">
      <c r="A104" s="13" t="s">
        <v>35</v>
      </c>
      <c r="B104">
        <f t="shared" si="74"/>
        <v>3</v>
      </c>
      <c r="C104" t="e">
        <f t="shared" si="75"/>
        <v>#VALUE!</v>
      </c>
      <c r="D104">
        <f t="shared" si="76"/>
        <v>3</v>
      </c>
      <c r="E104">
        <f t="shared" si="77"/>
        <v>5</v>
      </c>
      <c r="F104" s="1">
        <f t="shared" si="78"/>
        <v>21</v>
      </c>
      <c r="G104" s="1">
        <f t="shared" si="79"/>
        <v>1</v>
      </c>
      <c r="H104" s="1" t="str">
        <f t="shared" si="80"/>
        <v>21:01</v>
      </c>
      <c r="I104">
        <f t="shared" si="93"/>
        <v>0</v>
      </c>
      <c r="J104" s="3">
        <f t="shared" si="94"/>
        <v>3</v>
      </c>
      <c r="K104" s="3">
        <f t="shared" si="61"/>
        <v>0</v>
      </c>
      <c r="L104" s="3">
        <f t="shared" si="81"/>
        <v>4</v>
      </c>
      <c r="M104" s="3">
        <f t="shared" si="62"/>
        <v>304</v>
      </c>
      <c r="N104" t="str">
        <f t="shared" si="95"/>
        <v/>
      </c>
      <c r="O104" t="str">
        <f t="shared" si="82"/>
        <v/>
      </c>
      <c r="P104" t="str">
        <f t="shared" si="83"/>
        <v/>
      </c>
      <c r="Q104" t="str">
        <f t="shared" si="84"/>
        <v/>
      </c>
      <c r="S104" t="str">
        <f t="shared" si="90"/>
        <v/>
      </c>
      <c r="T104" s="14">
        <f t="shared" si="96"/>
        <v>0</v>
      </c>
      <c r="AA104" s="14">
        <f t="shared" si="85"/>
        <v>13</v>
      </c>
      <c r="AB104" s="14">
        <f t="shared" si="86"/>
        <v>5</v>
      </c>
      <c r="AC104" s="14">
        <f t="shared" si="87"/>
        <v>1305</v>
      </c>
      <c r="AD104" s="28">
        <f t="shared" si="63"/>
        <v>0</v>
      </c>
      <c r="AE104" s="5" t="str">
        <f t="shared" si="88"/>
        <v>Ruta 16/20</v>
      </c>
      <c r="AF104" s="5" t="str">
        <f t="shared" si="89"/>
        <v>Camino del Pilón, nº 122 (Bantierra - Pd. Bus)</v>
      </c>
      <c r="AG104" s="15" t="str">
        <f t="shared" si="97"/>
        <v>05:10</v>
      </c>
      <c r="AH104" s="15" t="str">
        <f t="shared" si="98"/>
        <v>13:08</v>
      </c>
      <c r="AI104" s="15" t="str">
        <f t="shared" si="99"/>
        <v>21:08</v>
      </c>
      <c r="AJ104" s="15"/>
      <c r="AK104" s="29" t="str">
        <f t="shared" si="100"/>
        <v>Avda. Fca. Millán Serrano, 31-35 (frente C/M.A. Blanco)</v>
      </c>
      <c r="AL104" s="14">
        <f t="shared" si="101"/>
        <v>0</v>
      </c>
      <c r="AM104" s="14" t="str">
        <f t="shared" si="102"/>
        <v>1</v>
      </c>
      <c r="AN104" s="14" t="str">
        <f t="shared" si="103"/>
        <v>20</v>
      </c>
      <c r="AO104" s="14">
        <f t="shared" si="91"/>
        <v>5</v>
      </c>
      <c r="AP104" s="14">
        <f t="shared" si="92"/>
        <v>101</v>
      </c>
      <c r="AQ104" s="16">
        <f t="shared" si="104"/>
        <v>10</v>
      </c>
      <c r="AR104" s="16">
        <f t="shared" si="105"/>
        <v>5</v>
      </c>
      <c r="AS104" s="14">
        <f t="shared" si="106"/>
        <v>8</v>
      </c>
    </row>
    <row r="105" spans="1:45" x14ac:dyDescent="0.25">
      <c r="A105" s="13" t="s">
        <v>75</v>
      </c>
      <c r="B105" t="e">
        <f t="shared" si="74"/>
        <v>#VALUE!</v>
      </c>
      <c r="C105">
        <f t="shared" si="75"/>
        <v>20</v>
      </c>
      <c r="D105">
        <f t="shared" si="76"/>
        <v>20</v>
      </c>
      <c r="E105">
        <f t="shared" si="77"/>
        <v>36</v>
      </c>
      <c r="F105" s="1" t="str">
        <f t="shared" si="78"/>
        <v/>
      </c>
      <c r="G105" s="1" t="str">
        <f t="shared" si="79"/>
        <v/>
      </c>
      <c r="H105" s="1" t="str">
        <f t="shared" si="80"/>
        <v>:</v>
      </c>
      <c r="I105">
        <f t="shared" si="93"/>
        <v>0</v>
      </c>
      <c r="J105" s="3">
        <f t="shared" si="94"/>
        <v>3</v>
      </c>
      <c r="K105" s="3">
        <f t="shared" si="61"/>
        <v>0</v>
      </c>
      <c r="L105" s="3">
        <f t="shared" si="81"/>
        <v>4</v>
      </c>
      <c r="M105" s="3">
        <f t="shared" si="62"/>
        <v>304</v>
      </c>
      <c r="N105" t="str">
        <f t="shared" si="95"/>
        <v/>
      </c>
      <c r="O105" t="str">
        <f t="shared" si="82"/>
        <v/>
      </c>
      <c r="P105" t="str">
        <f t="shared" si="83"/>
        <v/>
      </c>
      <c r="Q105" t="str">
        <f t="shared" si="84"/>
        <v/>
      </c>
      <c r="S105" t="str">
        <f t="shared" si="90"/>
        <v/>
      </c>
      <c r="T105" s="14">
        <f t="shared" si="96"/>
        <v>0</v>
      </c>
      <c r="AA105" s="14">
        <f t="shared" si="85"/>
        <v>13</v>
      </c>
      <c r="AB105" s="14">
        <f t="shared" si="86"/>
        <v>6</v>
      </c>
      <c r="AC105" s="14">
        <f t="shared" si="87"/>
        <v>1306</v>
      </c>
      <c r="AD105" s="28">
        <f t="shared" si="63"/>
        <v>1</v>
      </c>
      <c r="AE105" s="5" t="str">
        <f t="shared" si="88"/>
        <v>Ruta 16/20</v>
      </c>
      <c r="AF105" s="5" t="str">
        <f t="shared" si="89"/>
        <v>Opel Planta en Figueruelas</v>
      </c>
      <c r="AG105" s="15" t="str">
        <f t="shared" si="97"/>
        <v>05:30</v>
      </c>
      <c r="AH105" s="15" t="str">
        <f t="shared" si="98"/>
        <v>13:30</v>
      </c>
      <c r="AI105" s="15" t="str">
        <f t="shared" si="99"/>
        <v>21:30</v>
      </c>
      <c r="AJ105" s="15"/>
      <c r="AK105" s="29" t="str">
        <f t="shared" si="100"/>
        <v>C/ Orión, nº 8 (Pd. Bus)</v>
      </c>
      <c r="AL105" s="14">
        <f t="shared" si="101"/>
        <v>0</v>
      </c>
      <c r="AM105" s="14" t="str">
        <f t="shared" si="102"/>
        <v>1</v>
      </c>
      <c r="AN105" s="14" t="str">
        <f t="shared" si="103"/>
        <v>20</v>
      </c>
      <c r="AO105" s="14">
        <f t="shared" si="91"/>
        <v>6</v>
      </c>
      <c r="AP105" s="14">
        <f t="shared" si="92"/>
        <v>102</v>
      </c>
      <c r="AQ105" s="16">
        <f t="shared" si="104"/>
        <v>10</v>
      </c>
      <c r="AR105" s="16">
        <f t="shared" si="105"/>
        <v>5</v>
      </c>
      <c r="AS105" s="14">
        <f t="shared" si="106"/>
        <v>8</v>
      </c>
    </row>
    <row r="106" spans="1:45" x14ac:dyDescent="0.25">
      <c r="A106" s="13" t="s">
        <v>77</v>
      </c>
      <c r="B106" t="e">
        <f t="shared" si="74"/>
        <v>#VALUE!</v>
      </c>
      <c r="C106" t="e">
        <f t="shared" si="75"/>
        <v>#VALUE!</v>
      </c>
      <c r="D106" t="e">
        <f t="shared" si="76"/>
        <v>#VALUE!</v>
      </c>
      <c r="E106">
        <f t="shared" si="77"/>
        <v>38</v>
      </c>
      <c r="F106" s="1" t="str">
        <f t="shared" si="78"/>
        <v/>
      </c>
      <c r="G106" s="1" t="str">
        <f t="shared" si="79"/>
        <v/>
      </c>
      <c r="H106" s="1" t="str">
        <f t="shared" si="80"/>
        <v>:</v>
      </c>
      <c r="I106">
        <f t="shared" si="93"/>
        <v>0</v>
      </c>
      <c r="J106" s="3">
        <f t="shared" si="94"/>
        <v>3</v>
      </c>
      <c r="K106" s="3">
        <f t="shared" si="61"/>
        <v>1</v>
      </c>
      <c r="L106" s="3">
        <f t="shared" si="81"/>
        <v>5</v>
      </c>
      <c r="M106" s="3">
        <f t="shared" si="62"/>
        <v>305</v>
      </c>
      <c r="N106" t="str">
        <f t="shared" si="95"/>
        <v>María Zambrano (León Felipe - Pd. Bus)</v>
      </c>
      <c r="O106" t="str">
        <f t="shared" si="82"/>
        <v>05:04</v>
      </c>
      <c r="P106" t="str">
        <f t="shared" si="83"/>
        <v>13:02</v>
      </c>
      <c r="Q106" t="str">
        <f t="shared" si="84"/>
        <v>21:02</v>
      </c>
      <c r="S106" t="str">
        <f t="shared" si="90"/>
        <v>Cambio sentido M. Zambrano/G. Avellaneda (paso cebra)</v>
      </c>
      <c r="T106" s="14">
        <f t="shared" si="96"/>
        <v>0</v>
      </c>
      <c r="AA106" s="14">
        <f t="shared" si="85"/>
        <v>14</v>
      </c>
      <c r="AB106" s="14">
        <f t="shared" si="86"/>
        <v>0</v>
      </c>
      <c r="AC106" s="14">
        <f t="shared" si="87"/>
        <v>1400</v>
      </c>
      <c r="AD106" s="28">
        <f t="shared" si="63"/>
        <v>0</v>
      </c>
      <c r="AE106" s="5" t="str">
        <f t="shared" si="88"/>
        <v>Ruta 17/20</v>
      </c>
      <c r="AF106" s="5" t="str">
        <f t="shared" si="89"/>
        <v>Ruta 17/20</v>
      </c>
      <c r="AG106" s="15" t="str">
        <f t="shared" si="97"/>
        <v/>
      </c>
      <c r="AH106" s="15" t="str">
        <f t="shared" si="98"/>
        <v/>
      </c>
      <c r="AI106" s="15" t="str">
        <f t="shared" si="99"/>
        <v/>
      </c>
      <c r="AJ106" s="15"/>
      <c r="AK106" s="29" t="str">
        <f t="shared" si="100"/>
        <v/>
      </c>
      <c r="AL106" s="14">
        <f t="shared" si="101"/>
        <v>1</v>
      </c>
      <c r="AM106" s="14" t="str">
        <f t="shared" si="102"/>
        <v>1</v>
      </c>
      <c r="AN106" s="14" t="str">
        <f t="shared" si="103"/>
        <v>20</v>
      </c>
      <c r="AO106" s="14">
        <f t="shared" si="91"/>
        <v>0</v>
      </c>
      <c r="AP106" s="14">
        <f t="shared" si="92"/>
        <v>103</v>
      </c>
      <c r="AQ106" s="16">
        <f t="shared" si="104"/>
        <v>10</v>
      </c>
      <c r="AR106" s="16">
        <f t="shared" si="105"/>
        <v>5</v>
      </c>
      <c r="AS106" s="14">
        <f t="shared" si="106"/>
        <v>8</v>
      </c>
    </row>
    <row r="107" spans="1:45" x14ac:dyDescent="0.25">
      <c r="A107" s="13" t="s">
        <v>23</v>
      </c>
      <c r="B107">
        <f t="shared" si="74"/>
        <v>2</v>
      </c>
      <c r="C107" t="e">
        <f t="shared" si="75"/>
        <v>#VALUE!</v>
      </c>
      <c r="D107">
        <f t="shared" si="76"/>
        <v>2</v>
      </c>
      <c r="E107">
        <f t="shared" si="77"/>
        <v>4</v>
      </c>
      <c r="F107" s="1">
        <f t="shared" si="78"/>
        <v>5</v>
      </c>
      <c r="G107" s="1">
        <f t="shared" si="79"/>
        <v>4</v>
      </c>
      <c r="H107" s="1" t="str">
        <f t="shared" si="80"/>
        <v>05:04</v>
      </c>
      <c r="I107">
        <f t="shared" si="93"/>
        <v>0</v>
      </c>
      <c r="J107" s="3">
        <f t="shared" si="94"/>
        <v>3</v>
      </c>
      <c r="K107" s="3">
        <f t="shared" si="61"/>
        <v>0</v>
      </c>
      <c r="L107" s="3">
        <f t="shared" si="81"/>
        <v>5</v>
      </c>
      <c r="M107" s="3">
        <f t="shared" si="62"/>
        <v>305</v>
      </c>
      <c r="N107" t="str">
        <f t="shared" si="95"/>
        <v/>
      </c>
      <c r="O107" t="str">
        <f t="shared" si="82"/>
        <v/>
      </c>
      <c r="P107" t="str">
        <f t="shared" si="83"/>
        <v/>
      </c>
      <c r="Q107" t="str">
        <f t="shared" si="84"/>
        <v/>
      </c>
      <c r="S107" t="str">
        <f t="shared" si="90"/>
        <v/>
      </c>
      <c r="T107" s="14">
        <f t="shared" si="96"/>
        <v>0</v>
      </c>
      <c r="AA107" s="14">
        <f t="shared" si="85"/>
        <v>14</v>
      </c>
      <c r="AB107" s="14">
        <f t="shared" si="86"/>
        <v>1</v>
      </c>
      <c r="AC107" s="14">
        <f t="shared" si="87"/>
        <v>1401</v>
      </c>
      <c r="AD107" s="28">
        <f t="shared" si="63"/>
        <v>0</v>
      </c>
      <c r="AE107" s="5" t="str">
        <f t="shared" si="88"/>
        <v>Ruta 17/20</v>
      </c>
      <c r="AF107" s="5" t="str">
        <f t="shared" si="89"/>
        <v>Avd. Cañones de Zaragoza (esq. Avd. El cierzo)</v>
      </c>
      <c r="AG107" s="15" t="str">
        <f t="shared" si="97"/>
        <v>04:46</v>
      </c>
      <c r="AH107" s="15" t="str">
        <f t="shared" si="98"/>
        <v>12:41</v>
      </c>
      <c r="AI107" s="15" t="str">
        <f t="shared" si="99"/>
        <v>20:43</v>
      </c>
      <c r="AJ107" s="15"/>
      <c r="AK107" s="29" t="str">
        <f t="shared" si="100"/>
        <v>Opel Planta en Figueruelas</v>
      </c>
      <c r="AL107" s="14">
        <f t="shared" si="101"/>
        <v>0</v>
      </c>
      <c r="AM107" s="14" t="str">
        <f t="shared" si="102"/>
        <v>1</v>
      </c>
      <c r="AN107" s="14" t="str">
        <f t="shared" si="103"/>
        <v>20</v>
      </c>
      <c r="AO107" s="14">
        <f t="shared" si="91"/>
        <v>1</v>
      </c>
      <c r="AP107" s="14">
        <f t="shared" si="92"/>
        <v>104</v>
      </c>
      <c r="AQ107" s="16">
        <f t="shared" si="104"/>
        <v>10</v>
      </c>
      <c r="AR107" s="16">
        <f t="shared" si="105"/>
        <v>5</v>
      </c>
      <c r="AS107" s="14">
        <f t="shared" si="106"/>
        <v>8</v>
      </c>
    </row>
    <row r="108" spans="1:45" x14ac:dyDescent="0.25">
      <c r="A108" s="13" t="s">
        <v>58</v>
      </c>
      <c r="B108">
        <f t="shared" si="74"/>
        <v>3</v>
      </c>
      <c r="C108" t="e">
        <f t="shared" si="75"/>
        <v>#VALUE!</v>
      </c>
      <c r="D108">
        <f t="shared" si="76"/>
        <v>3</v>
      </c>
      <c r="E108">
        <f t="shared" si="77"/>
        <v>5</v>
      </c>
      <c r="F108" s="1">
        <f t="shared" si="78"/>
        <v>13</v>
      </c>
      <c r="G108" s="1">
        <f t="shared" si="79"/>
        <v>2</v>
      </c>
      <c r="H108" s="1" t="str">
        <f t="shared" si="80"/>
        <v>13:02</v>
      </c>
      <c r="I108">
        <f t="shared" si="93"/>
        <v>0</v>
      </c>
      <c r="J108" s="3">
        <f t="shared" si="94"/>
        <v>3</v>
      </c>
      <c r="K108" s="3">
        <f t="shared" si="61"/>
        <v>0</v>
      </c>
      <c r="L108" s="3">
        <f t="shared" si="81"/>
        <v>5</v>
      </c>
      <c r="M108" s="3">
        <f t="shared" si="62"/>
        <v>305</v>
      </c>
      <c r="N108" t="str">
        <f t="shared" si="95"/>
        <v/>
      </c>
      <c r="O108" t="str">
        <f t="shared" si="82"/>
        <v/>
      </c>
      <c r="P108" t="str">
        <f t="shared" si="83"/>
        <v/>
      </c>
      <c r="Q108" t="str">
        <f t="shared" si="84"/>
        <v/>
      </c>
      <c r="S108" t="str">
        <f t="shared" si="90"/>
        <v/>
      </c>
      <c r="T108" s="14">
        <f t="shared" si="96"/>
        <v>0</v>
      </c>
      <c r="AA108" s="14">
        <f t="shared" si="85"/>
        <v>14</v>
      </c>
      <c r="AB108" s="14">
        <f t="shared" si="86"/>
        <v>2</v>
      </c>
      <c r="AC108" s="14">
        <f t="shared" si="87"/>
        <v>1402</v>
      </c>
      <c r="AD108" s="28">
        <f t="shared" si="63"/>
        <v>0</v>
      </c>
      <c r="AE108" s="5" t="str">
        <f t="shared" si="88"/>
        <v>Ruta 17/20</v>
      </c>
      <c r="AF108" s="5" t="str">
        <f t="shared" si="89"/>
        <v>Paseo de Los Arqueros (esq. Peña Telera)</v>
      </c>
      <c r="AG108" s="15" t="str">
        <f t="shared" si="97"/>
        <v>04:47</v>
      </c>
      <c r="AH108" s="15" t="str">
        <f t="shared" si="98"/>
        <v>12:42</v>
      </c>
      <c r="AI108" s="15" t="str">
        <f t="shared" si="99"/>
        <v>20:44</v>
      </c>
      <c r="AJ108" s="15"/>
      <c r="AK108" s="29" t="str">
        <f t="shared" si="100"/>
        <v>Avd. Cañones de Zaragoza (esq. Avd. El cierzo)</v>
      </c>
      <c r="AL108" s="14">
        <f t="shared" si="101"/>
        <v>0</v>
      </c>
      <c r="AM108" s="14" t="str">
        <f t="shared" si="102"/>
        <v>1</v>
      </c>
      <c r="AN108" s="14" t="str">
        <f t="shared" si="103"/>
        <v>20</v>
      </c>
      <c r="AO108" s="14">
        <f t="shared" si="91"/>
        <v>2</v>
      </c>
      <c r="AP108" s="14">
        <f t="shared" si="92"/>
        <v>105</v>
      </c>
      <c r="AQ108" s="16">
        <f t="shared" si="104"/>
        <v>10</v>
      </c>
      <c r="AR108" s="16">
        <f t="shared" si="105"/>
        <v>5</v>
      </c>
      <c r="AS108" s="14">
        <f t="shared" si="106"/>
        <v>8</v>
      </c>
    </row>
    <row r="109" spans="1:45" x14ac:dyDescent="0.25">
      <c r="A109" s="13" t="s">
        <v>59</v>
      </c>
      <c r="B109">
        <f t="shared" si="74"/>
        <v>3</v>
      </c>
      <c r="C109" t="e">
        <f t="shared" si="75"/>
        <v>#VALUE!</v>
      </c>
      <c r="D109">
        <f t="shared" si="76"/>
        <v>3</v>
      </c>
      <c r="E109">
        <f t="shared" si="77"/>
        <v>5</v>
      </c>
      <c r="F109" s="1">
        <f t="shared" si="78"/>
        <v>21</v>
      </c>
      <c r="G109" s="1">
        <f t="shared" si="79"/>
        <v>2</v>
      </c>
      <c r="H109" s="1" t="str">
        <f t="shared" si="80"/>
        <v>21:02</v>
      </c>
      <c r="I109">
        <f t="shared" si="93"/>
        <v>0</v>
      </c>
      <c r="J109" s="3">
        <f t="shared" si="94"/>
        <v>3</v>
      </c>
      <c r="K109" s="3">
        <f t="shared" si="61"/>
        <v>0</v>
      </c>
      <c r="L109" s="3">
        <f t="shared" si="81"/>
        <v>5</v>
      </c>
      <c r="M109" s="3">
        <f t="shared" si="62"/>
        <v>305</v>
      </c>
      <c r="N109" t="str">
        <f t="shared" si="95"/>
        <v/>
      </c>
      <c r="O109" t="str">
        <f t="shared" si="82"/>
        <v/>
      </c>
      <c r="P109" t="str">
        <f t="shared" si="83"/>
        <v/>
      </c>
      <c r="Q109" t="str">
        <f t="shared" si="84"/>
        <v/>
      </c>
      <c r="S109" t="str">
        <f t="shared" si="90"/>
        <v/>
      </c>
      <c r="T109" s="14">
        <f t="shared" si="96"/>
        <v>0</v>
      </c>
      <c r="AA109" s="14">
        <f t="shared" si="85"/>
        <v>14</v>
      </c>
      <c r="AB109" s="14">
        <f t="shared" si="86"/>
        <v>3</v>
      </c>
      <c r="AC109" s="14">
        <f t="shared" si="87"/>
        <v>1403</v>
      </c>
      <c r="AD109" s="28">
        <f t="shared" si="63"/>
        <v>0</v>
      </c>
      <c r="AE109" s="5" t="str">
        <f t="shared" si="88"/>
        <v>Ruta 17/20</v>
      </c>
      <c r="AF109" s="5" t="str">
        <f t="shared" si="89"/>
        <v>C/ Salomón y la Reina de Saba, nº 36</v>
      </c>
      <c r="AG109" s="15" t="str">
        <f t="shared" si="97"/>
        <v>04:48</v>
      </c>
      <c r="AH109" s="15" t="str">
        <f t="shared" si="98"/>
        <v>12:43</v>
      </c>
      <c r="AI109" s="15" t="str">
        <f t="shared" si="99"/>
        <v>20:45</v>
      </c>
      <c r="AJ109" s="15"/>
      <c r="AK109" s="29" t="str">
        <f t="shared" si="100"/>
        <v>Paseo de Los Arqueros (esq. Peña Telera)</v>
      </c>
      <c r="AL109" s="14">
        <f t="shared" si="101"/>
        <v>0</v>
      </c>
      <c r="AM109" s="14" t="str">
        <f t="shared" si="102"/>
        <v>1</v>
      </c>
      <c r="AN109" s="14" t="str">
        <f t="shared" si="103"/>
        <v>20</v>
      </c>
      <c r="AO109" s="14">
        <f t="shared" si="91"/>
        <v>3</v>
      </c>
      <c r="AP109" s="14">
        <f t="shared" si="92"/>
        <v>106</v>
      </c>
      <c r="AQ109" s="16">
        <f t="shared" si="104"/>
        <v>10</v>
      </c>
      <c r="AR109" s="16">
        <f t="shared" si="105"/>
        <v>5</v>
      </c>
      <c r="AS109" s="14">
        <f t="shared" si="106"/>
        <v>8</v>
      </c>
    </row>
    <row r="110" spans="1:45" x14ac:dyDescent="0.25">
      <c r="A110" s="13" t="s">
        <v>76</v>
      </c>
      <c r="B110" t="e">
        <f t="shared" si="74"/>
        <v>#VALUE!</v>
      </c>
      <c r="C110" t="e">
        <f t="shared" si="75"/>
        <v>#VALUE!</v>
      </c>
      <c r="D110" t="e">
        <f t="shared" si="76"/>
        <v>#VALUE!</v>
      </c>
      <c r="E110">
        <f t="shared" si="77"/>
        <v>53</v>
      </c>
      <c r="F110" s="1" t="str">
        <f t="shared" si="78"/>
        <v/>
      </c>
      <c r="G110" s="1" t="str">
        <f t="shared" si="79"/>
        <v/>
      </c>
      <c r="H110" s="1" t="str">
        <f t="shared" si="80"/>
        <v>:</v>
      </c>
      <c r="I110">
        <f t="shared" si="93"/>
        <v>0</v>
      </c>
      <c r="J110" s="3">
        <f t="shared" si="94"/>
        <v>3</v>
      </c>
      <c r="K110" s="3">
        <f t="shared" si="61"/>
        <v>0</v>
      </c>
      <c r="L110" s="3">
        <f t="shared" si="81"/>
        <v>5</v>
      </c>
      <c r="M110" s="3">
        <f t="shared" si="62"/>
        <v>305</v>
      </c>
      <c r="N110" t="str">
        <f t="shared" si="95"/>
        <v/>
      </c>
      <c r="O110" t="str">
        <f t="shared" si="82"/>
        <v/>
      </c>
      <c r="P110" t="str">
        <f t="shared" si="83"/>
        <v/>
      </c>
      <c r="Q110" t="str">
        <f t="shared" si="84"/>
        <v/>
      </c>
      <c r="S110" t="str">
        <f t="shared" si="90"/>
        <v/>
      </c>
      <c r="T110" s="14">
        <f t="shared" si="96"/>
        <v>0</v>
      </c>
      <c r="AA110" s="14">
        <f t="shared" si="85"/>
        <v>14</v>
      </c>
      <c r="AB110" s="14">
        <f t="shared" si="86"/>
        <v>4</v>
      </c>
      <c r="AC110" s="14">
        <f t="shared" si="87"/>
        <v>1404</v>
      </c>
      <c r="AD110" s="28">
        <f t="shared" si="63"/>
        <v>0</v>
      </c>
      <c r="AE110" s="5" t="str">
        <f t="shared" si="88"/>
        <v>Ruta 17/20</v>
      </c>
      <c r="AF110" s="5" t="str">
        <f t="shared" si="89"/>
        <v>Avd. Casablanca (frente nº 26 - Telepizza)</v>
      </c>
      <c r="AG110" s="15" t="str">
        <f t="shared" si="97"/>
        <v>04:50</v>
      </c>
      <c r="AH110" s="15" t="str">
        <f t="shared" si="98"/>
        <v>12:45</v>
      </c>
      <c r="AI110" s="15" t="str">
        <f t="shared" si="99"/>
        <v>20:47</v>
      </c>
      <c r="AJ110" s="15"/>
      <c r="AK110" s="29" t="str">
        <f t="shared" si="100"/>
        <v>C/ Salomón y la Reina de Saba, nº 36</v>
      </c>
      <c r="AL110" s="14">
        <f t="shared" si="101"/>
        <v>0</v>
      </c>
      <c r="AM110" s="14" t="str">
        <f t="shared" si="102"/>
        <v>1</v>
      </c>
      <c r="AN110" s="14" t="str">
        <f t="shared" si="103"/>
        <v>20</v>
      </c>
      <c r="AO110" s="14">
        <f t="shared" si="91"/>
        <v>4</v>
      </c>
      <c r="AP110" s="14">
        <f t="shared" si="92"/>
        <v>107</v>
      </c>
      <c r="AQ110" s="16">
        <f t="shared" si="104"/>
        <v>10</v>
      </c>
      <c r="AR110" s="16">
        <f t="shared" si="105"/>
        <v>5</v>
      </c>
      <c r="AS110" s="14">
        <f t="shared" si="106"/>
        <v>8</v>
      </c>
    </row>
    <row r="111" spans="1:45" x14ac:dyDescent="0.25">
      <c r="A111" s="13" t="s">
        <v>78</v>
      </c>
      <c r="B111" t="e">
        <f t="shared" si="74"/>
        <v>#VALUE!</v>
      </c>
      <c r="C111" t="e">
        <f t="shared" si="75"/>
        <v>#VALUE!</v>
      </c>
      <c r="D111" t="e">
        <f t="shared" si="76"/>
        <v>#VALUE!</v>
      </c>
      <c r="E111">
        <f t="shared" si="77"/>
        <v>39</v>
      </c>
      <c r="F111" s="1" t="str">
        <f t="shared" si="78"/>
        <v/>
      </c>
      <c r="G111" s="1" t="str">
        <f t="shared" si="79"/>
        <v/>
      </c>
      <c r="H111" s="1" t="str">
        <f t="shared" si="80"/>
        <v>:</v>
      </c>
      <c r="I111">
        <f t="shared" si="93"/>
        <v>0</v>
      </c>
      <c r="J111" s="3">
        <f t="shared" si="94"/>
        <v>3</v>
      </c>
      <c r="K111" s="3">
        <f t="shared" si="61"/>
        <v>1</v>
      </c>
      <c r="L111" s="3">
        <f t="shared" si="81"/>
        <v>6</v>
      </c>
      <c r="M111" s="3">
        <f t="shared" si="62"/>
        <v>306</v>
      </c>
      <c r="N111" t="str">
        <f t="shared" si="95"/>
        <v>María Zambrano (Pablo Neruda - Pd. Bus)</v>
      </c>
      <c r="O111" t="str">
        <f t="shared" si="82"/>
        <v>05:05</v>
      </c>
      <c r="P111" t="str">
        <f t="shared" si="83"/>
        <v>13:03</v>
      </c>
      <c r="Q111" t="str">
        <f t="shared" si="84"/>
        <v>21:03</v>
      </c>
      <c r="S111" t="str">
        <f t="shared" si="90"/>
        <v>María Zambrano (León Felipe - Pd. Bus)</v>
      </c>
      <c r="T111" s="14">
        <f t="shared" si="96"/>
        <v>0</v>
      </c>
      <c r="AA111" s="14">
        <f t="shared" si="85"/>
        <v>14</v>
      </c>
      <c r="AB111" s="14">
        <f t="shared" si="86"/>
        <v>5</v>
      </c>
      <c r="AC111" s="14">
        <f t="shared" si="87"/>
        <v>1405</v>
      </c>
      <c r="AD111" s="28">
        <f t="shared" si="63"/>
        <v>0</v>
      </c>
      <c r="AE111" s="5" t="str">
        <f t="shared" si="88"/>
        <v>Ruta 17/20</v>
      </c>
      <c r="AF111" s="5" t="str">
        <f t="shared" si="89"/>
        <v>C/ Viridiana, nº 26 (Pd. Bus)</v>
      </c>
      <c r="AG111" s="15" t="str">
        <f t="shared" si="97"/>
        <v>04:56</v>
      </c>
      <c r="AH111" s="15" t="str">
        <f t="shared" si="98"/>
        <v>12:51</v>
      </c>
      <c r="AI111" s="15" t="str">
        <f t="shared" si="99"/>
        <v>20:53</v>
      </c>
      <c r="AJ111" s="15"/>
      <c r="AK111" s="29" t="str">
        <f t="shared" si="100"/>
        <v>Avd. Casablanca (frente nº 26 - Telepizza)</v>
      </c>
      <c r="AL111" s="14">
        <f t="shared" si="101"/>
        <v>0</v>
      </c>
      <c r="AM111" s="14" t="str">
        <f t="shared" si="102"/>
        <v>1</v>
      </c>
      <c r="AN111" s="14" t="str">
        <f t="shared" si="103"/>
        <v>20</v>
      </c>
      <c r="AO111" s="14">
        <f t="shared" si="91"/>
        <v>5</v>
      </c>
      <c r="AP111" s="14">
        <f t="shared" si="92"/>
        <v>108</v>
      </c>
      <c r="AQ111" s="16">
        <f t="shared" si="104"/>
        <v>10</v>
      </c>
      <c r="AR111" s="16">
        <f t="shared" si="105"/>
        <v>5</v>
      </c>
      <c r="AS111" s="14">
        <f t="shared" si="106"/>
        <v>8</v>
      </c>
    </row>
    <row r="112" spans="1:45" x14ac:dyDescent="0.25">
      <c r="A112" s="13" t="s">
        <v>28</v>
      </c>
      <c r="B112">
        <f t="shared" si="74"/>
        <v>2</v>
      </c>
      <c r="C112" t="e">
        <f t="shared" si="75"/>
        <v>#VALUE!</v>
      </c>
      <c r="D112">
        <f t="shared" si="76"/>
        <v>2</v>
      </c>
      <c r="E112">
        <f t="shared" si="77"/>
        <v>4</v>
      </c>
      <c r="F112" s="1">
        <f t="shared" si="78"/>
        <v>5</v>
      </c>
      <c r="G112" s="1">
        <f t="shared" si="79"/>
        <v>5</v>
      </c>
      <c r="H112" s="1" t="str">
        <f t="shared" si="80"/>
        <v>05:05</v>
      </c>
      <c r="I112">
        <f t="shared" si="93"/>
        <v>0</v>
      </c>
      <c r="J112" s="3">
        <f t="shared" si="94"/>
        <v>3</v>
      </c>
      <c r="K112" s="3">
        <f t="shared" si="61"/>
        <v>0</v>
      </c>
      <c r="L112" s="3">
        <f t="shared" si="81"/>
        <v>6</v>
      </c>
      <c r="M112" s="3">
        <f t="shared" si="62"/>
        <v>306</v>
      </c>
      <c r="N112" t="str">
        <f t="shared" si="95"/>
        <v/>
      </c>
      <c r="O112" t="str">
        <f t="shared" si="82"/>
        <v/>
      </c>
      <c r="P112" t="str">
        <f t="shared" si="83"/>
        <v/>
      </c>
      <c r="Q112" t="str">
        <f t="shared" si="84"/>
        <v/>
      </c>
      <c r="S112" t="str">
        <f t="shared" si="90"/>
        <v/>
      </c>
      <c r="T112" s="14">
        <f t="shared" si="96"/>
        <v>0</v>
      </c>
      <c r="AA112" s="14">
        <f t="shared" si="85"/>
        <v>14</v>
      </c>
      <c r="AB112" s="14">
        <f t="shared" si="86"/>
        <v>6</v>
      </c>
      <c r="AC112" s="14">
        <f t="shared" si="87"/>
        <v>1406</v>
      </c>
      <c r="AD112" s="28">
        <f t="shared" si="63"/>
        <v>0</v>
      </c>
      <c r="AE112" s="5" t="str">
        <f t="shared" si="88"/>
        <v>Ruta 17/20</v>
      </c>
      <c r="AF112" s="5" t="str">
        <f t="shared" si="89"/>
        <v>Paseo de los Olvidados, nº 49 (Pd. Bus)</v>
      </c>
      <c r="AG112" s="15" t="str">
        <f t="shared" si="97"/>
        <v>04:57</v>
      </c>
      <c r="AH112" s="15" t="str">
        <f t="shared" si="98"/>
        <v>12:52</v>
      </c>
      <c r="AI112" s="15" t="str">
        <f t="shared" si="99"/>
        <v>20:54</v>
      </c>
      <c r="AJ112" s="15"/>
      <c r="AK112" s="29" t="str">
        <f t="shared" si="100"/>
        <v>C/ Viridiana, nº 26 (Pd. Bus)</v>
      </c>
      <c r="AL112" s="14">
        <f t="shared" si="101"/>
        <v>0</v>
      </c>
      <c r="AM112" s="14" t="str">
        <f t="shared" si="102"/>
        <v>1</v>
      </c>
      <c r="AN112" s="14" t="str">
        <f t="shared" si="103"/>
        <v>20</v>
      </c>
      <c r="AO112" s="14">
        <f t="shared" si="91"/>
        <v>6</v>
      </c>
      <c r="AP112" s="14">
        <f t="shared" si="92"/>
        <v>109</v>
      </c>
      <c r="AQ112" s="16">
        <f t="shared" si="104"/>
        <v>10</v>
      </c>
      <c r="AR112" s="16">
        <f t="shared" si="105"/>
        <v>5</v>
      </c>
      <c r="AS112" s="14">
        <f t="shared" si="106"/>
        <v>8</v>
      </c>
    </row>
    <row r="113" spans="1:45" x14ac:dyDescent="0.25">
      <c r="A113" s="13" t="s">
        <v>39</v>
      </c>
      <c r="B113">
        <f t="shared" si="74"/>
        <v>3</v>
      </c>
      <c r="C113" t="e">
        <f t="shared" si="75"/>
        <v>#VALUE!</v>
      </c>
      <c r="D113">
        <f t="shared" si="76"/>
        <v>3</v>
      </c>
      <c r="E113">
        <f t="shared" si="77"/>
        <v>5</v>
      </c>
      <c r="F113" s="1">
        <f t="shared" si="78"/>
        <v>13</v>
      </c>
      <c r="G113" s="1">
        <f t="shared" si="79"/>
        <v>3</v>
      </c>
      <c r="H113" s="1" t="str">
        <f t="shared" si="80"/>
        <v>13:03</v>
      </c>
      <c r="I113">
        <f t="shared" si="93"/>
        <v>0</v>
      </c>
      <c r="J113" s="3">
        <f t="shared" si="94"/>
        <v>3</v>
      </c>
      <c r="K113" s="3">
        <f t="shared" si="61"/>
        <v>0</v>
      </c>
      <c r="L113" s="3">
        <f t="shared" si="81"/>
        <v>6</v>
      </c>
      <c r="M113" s="3">
        <f t="shared" si="62"/>
        <v>306</v>
      </c>
      <c r="N113" t="str">
        <f t="shared" si="95"/>
        <v/>
      </c>
      <c r="O113" t="str">
        <f t="shared" si="82"/>
        <v/>
      </c>
      <c r="P113" t="str">
        <f t="shared" si="83"/>
        <v/>
      </c>
      <c r="Q113" t="str">
        <f t="shared" si="84"/>
        <v/>
      </c>
      <c r="S113" t="str">
        <f t="shared" si="90"/>
        <v/>
      </c>
      <c r="T113" s="14">
        <f t="shared" si="96"/>
        <v>0</v>
      </c>
      <c r="AA113" s="14">
        <f t="shared" si="85"/>
        <v>14</v>
      </c>
      <c r="AB113" s="14">
        <f t="shared" si="86"/>
        <v>7</v>
      </c>
      <c r="AC113" s="14">
        <f t="shared" si="87"/>
        <v>1407</v>
      </c>
      <c r="AD113" s="28">
        <f t="shared" si="63"/>
        <v>0</v>
      </c>
      <c r="AE113" s="5" t="str">
        <f t="shared" si="88"/>
        <v>Ruta 17/20</v>
      </c>
      <c r="AF113" s="5" t="str">
        <f t="shared" si="89"/>
        <v>Paseo de los Olvidados, nº 23 (esq. Quimera del Oro)</v>
      </c>
      <c r="AG113" s="15" t="str">
        <f t="shared" si="97"/>
        <v>04:58</v>
      </c>
      <c r="AH113" s="15" t="str">
        <f t="shared" si="98"/>
        <v>12:53</v>
      </c>
      <c r="AI113" s="15" t="str">
        <f t="shared" si="99"/>
        <v>20:55</v>
      </c>
      <c r="AJ113" s="15"/>
      <c r="AK113" s="29" t="str">
        <f t="shared" si="100"/>
        <v>Paseo de los Olvidados, nº 49 (Pd. Bus)</v>
      </c>
      <c r="AL113" s="14">
        <f t="shared" si="101"/>
        <v>0</v>
      </c>
      <c r="AM113" s="14" t="str">
        <f t="shared" si="102"/>
        <v>1</v>
      </c>
      <c r="AN113" s="14" t="str">
        <f t="shared" si="103"/>
        <v>20</v>
      </c>
      <c r="AO113" s="14">
        <f t="shared" si="91"/>
        <v>7</v>
      </c>
      <c r="AP113" s="14">
        <f t="shared" si="92"/>
        <v>110</v>
      </c>
      <c r="AQ113" s="16">
        <f t="shared" si="104"/>
        <v>10</v>
      </c>
      <c r="AR113" s="16">
        <f t="shared" si="105"/>
        <v>5</v>
      </c>
      <c r="AS113" s="14">
        <f t="shared" si="106"/>
        <v>8</v>
      </c>
    </row>
    <row r="114" spans="1:45" x14ac:dyDescent="0.25">
      <c r="A114" s="13" t="s">
        <v>40</v>
      </c>
      <c r="B114">
        <f t="shared" si="74"/>
        <v>3</v>
      </c>
      <c r="C114" t="e">
        <f t="shared" si="75"/>
        <v>#VALUE!</v>
      </c>
      <c r="D114">
        <f t="shared" si="76"/>
        <v>3</v>
      </c>
      <c r="E114">
        <f t="shared" si="77"/>
        <v>5</v>
      </c>
      <c r="F114" s="1">
        <f t="shared" si="78"/>
        <v>21</v>
      </c>
      <c r="G114" s="1">
        <f t="shared" si="79"/>
        <v>3</v>
      </c>
      <c r="H114" s="1" t="str">
        <f t="shared" si="80"/>
        <v>21:03</v>
      </c>
      <c r="I114">
        <f t="shared" si="93"/>
        <v>0</v>
      </c>
      <c r="J114" s="3">
        <f t="shared" si="94"/>
        <v>3</v>
      </c>
      <c r="K114" s="3">
        <f t="shared" si="61"/>
        <v>0</v>
      </c>
      <c r="L114" s="3">
        <f t="shared" si="81"/>
        <v>6</v>
      </c>
      <c r="M114" s="3">
        <f t="shared" si="62"/>
        <v>306</v>
      </c>
      <c r="N114" t="str">
        <f t="shared" si="95"/>
        <v/>
      </c>
      <c r="O114" t="str">
        <f t="shared" si="82"/>
        <v/>
      </c>
      <c r="P114" t="str">
        <f t="shared" si="83"/>
        <v/>
      </c>
      <c r="Q114" t="str">
        <f t="shared" si="84"/>
        <v/>
      </c>
      <c r="S114" t="str">
        <f t="shared" si="90"/>
        <v/>
      </c>
      <c r="T114" s="14">
        <f t="shared" si="96"/>
        <v>0</v>
      </c>
      <c r="AA114" s="14">
        <f t="shared" si="85"/>
        <v>14</v>
      </c>
      <c r="AB114" s="14">
        <f t="shared" si="86"/>
        <v>8</v>
      </c>
      <c r="AC114" s="14">
        <f t="shared" si="87"/>
        <v>1408</v>
      </c>
      <c r="AD114" s="28">
        <f t="shared" si="63"/>
        <v>0</v>
      </c>
      <c r="AE114" s="5" t="str">
        <f t="shared" si="88"/>
        <v>Ruta 17/20</v>
      </c>
      <c r="AF114" s="5" t="str">
        <f t="shared" si="89"/>
        <v>Cantando bajo la lluvia (esq. Manhattan)</v>
      </c>
      <c r="AG114" s="15" t="str">
        <f t="shared" si="97"/>
        <v>04:59</v>
      </c>
      <c r="AH114" s="15" t="str">
        <f t="shared" si="98"/>
        <v>12:54</v>
      </c>
      <c r="AI114" s="15" t="str">
        <f t="shared" si="99"/>
        <v>20:56</v>
      </c>
      <c r="AJ114" s="15"/>
      <c r="AK114" s="29" t="str">
        <f t="shared" si="100"/>
        <v>Paseo de los Olvidados, nº 23 (esq. Quimera del Oro)</v>
      </c>
      <c r="AL114" s="14">
        <f t="shared" si="101"/>
        <v>0</v>
      </c>
      <c r="AM114" s="14" t="str">
        <f t="shared" si="102"/>
        <v>1</v>
      </c>
      <c r="AN114" s="14" t="str">
        <f t="shared" si="103"/>
        <v>20</v>
      </c>
      <c r="AO114" s="14">
        <f t="shared" si="91"/>
        <v>8</v>
      </c>
      <c r="AP114" s="14">
        <f t="shared" si="92"/>
        <v>111</v>
      </c>
      <c r="AQ114" s="16">
        <f t="shared" si="104"/>
        <v>10</v>
      </c>
      <c r="AR114" s="16">
        <f t="shared" si="105"/>
        <v>5</v>
      </c>
      <c r="AS114" s="14">
        <f t="shared" si="106"/>
        <v>8</v>
      </c>
    </row>
    <row r="115" spans="1:45" x14ac:dyDescent="0.25">
      <c r="A115" s="13" t="s">
        <v>77</v>
      </c>
      <c r="B115" t="e">
        <f t="shared" si="74"/>
        <v>#VALUE!</v>
      </c>
      <c r="C115" t="e">
        <f t="shared" si="75"/>
        <v>#VALUE!</v>
      </c>
      <c r="D115" t="e">
        <f t="shared" si="76"/>
        <v>#VALUE!</v>
      </c>
      <c r="E115">
        <f t="shared" si="77"/>
        <v>38</v>
      </c>
      <c r="F115" s="1" t="str">
        <f t="shared" si="78"/>
        <v/>
      </c>
      <c r="G115" s="1" t="str">
        <f t="shared" si="79"/>
        <v/>
      </c>
      <c r="H115" s="1" t="str">
        <f t="shared" si="80"/>
        <v>:</v>
      </c>
      <c r="I115">
        <f t="shared" si="93"/>
        <v>0</v>
      </c>
      <c r="J115" s="3">
        <f t="shared" si="94"/>
        <v>3</v>
      </c>
      <c r="K115" s="3">
        <f t="shared" si="61"/>
        <v>0</v>
      </c>
      <c r="L115" s="3">
        <f t="shared" si="81"/>
        <v>6</v>
      </c>
      <c r="M115" s="3">
        <f t="shared" si="62"/>
        <v>306</v>
      </c>
      <c r="N115" t="str">
        <f t="shared" si="95"/>
        <v/>
      </c>
      <c r="O115" t="str">
        <f t="shared" si="82"/>
        <v/>
      </c>
      <c r="P115" t="str">
        <f t="shared" si="83"/>
        <v/>
      </c>
      <c r="Q115" t="str">
        <f t="shared" si="84"/>
        <v/>
      </c>
      <c r="S115" t="str">
        <f t="shared" si="90"/>
        <v/>
      </c>
      <c r="T115" s="14">
        <f t="shared" si="96"/>
        <v>0</v>
      </c>
      <c r="AA115" s="14">
        <f t="shared" si="85"/>
        <v>14</v>
      </c>
      <c r="AB115" s="14">
        <f t="shared" si="86"/>
        <v>9</v>
      </c>
      <c r="AC115" s="14">
        <f t="shared" si="87"/>
        <v>1409</v>
      </c>
      <c r="AD115" s="28">
        <f t="shared" si="63"/>
        <v>0</v>
      </c>
      <c r="AE115" s="5" t="str">
        <f t="shared" si="88"/>
        <v>Ruta 17/20</v>
      </c>
      <c r="AF115" s="5" t="str">
        <f t="shared" si="89"/>
        <v>Cantando bajo la lluvia (esq. Lista de Schindler)</v>
      </c>
      <c r="AG115" s="15" t="str">
        <f t="shared" si="97"/>
        <v>05:00</v>
      </c>
      <c r="AH115" s="15" t="str">
        <f t="shared" si="98"/>
        <v>12:55</v>
      </c>
      <c r="AI115" s="15" t="str">
        <f t="shared" si="99"/>
        <v>20:57</v>
      </c>
      <c r="AJ115" s="15"/>
      <c r="AK115" s="29" t="str">
        <f t="shared" si="100"/>
        <v>Cantando bajo la lluvia (esq. Manhattan)</v>
      </c>
      <c r="AL115" s="14">
        <f t="shared" si="101"/>
        <v>0</v>
      </c>
      <c r="AM115" s="14" t="str">
        <f t="shared" si="102"/>
        <v>1</v>
      </c>
      <c r="AN115" s="14" t="str">
        <f t="shared" si="103"/>
        <v>20</v>
      </c>
      <c r="AO115" s="14">
        <f t="shared" si="91"/>
        <v>9</v>
      </c>
      <c r="AP115" s="14">
        <f t="shared" si="92"/>
        <v>112</v>
      </c>
      <c r="AQ115" s="16">
        <f t="shared" si="104"/>
        <v>10</v>
      </c>
      <c r="AR115" s="16">
        <f t="shared" si="105"/>
        <v>5</v>
      </c>
      <c r="AS115" s="14">
        <f t="shared" si="106"/>
        <v>8</v>
      </c>
    </row>
    <row r="116" spans="1:45" x14ac:dyDescent="0.25">
      <c r="A116" s="13" t="s">
        <v>21</v>
      </c>
      <c r="B116" t="e">
        <f t="shared" si="74"/>
        <v>#VALUE!</v>
      </c>
      <c r="C116" t="e">
        <f t="shared" si="75"/>
        <v>#VALUE!</v>
      </c>
      <c r="D116" t="e">
        <f t="shared" si="76"/>
        <v>#VALUE!</v>
      </c>
      <c r="E116">
        <f t="shared" si="77"/>
        <v>26</v>
      </c>
      <c r="F116" s="1" t="str">
        <f t="shared" si="78"/>
        <v/>
      </c>
      <c r="G116" s="1" t="str">
        <f t="shared" si="79"/>
        <v/>
      </c>
      <c r="H116" s="1" t="str">
        <f t="shared" si="80"/>
        <v>:</v>
      </c>
      <c r="I116">
        <f t="shared" si="93"/>
        <v>0</v>
      </c>
      <c r="J116" s="3">
        <f t="shared" si="94"/>
        <v>3</v>
      </c>
      <c r="K116" s="3">
        <f t="shared" si="61"/>
        <v>1</v>
      </c>
      <c r="L116" s="3">
        <f t="shared" si="81"/>
        <v>7</v>
      </c>
      <c r="M116" s="3">
        <f t="shared" si="62"/>
        <v>307</v>
      </c>
      <c r="N116" t="str">
        <f t="shared" si="95"/>
        <v>Opel Planta en Figueruelas</v>
      </c>
      <c r="O116" t="str">
        <f t="shared" si="82"/>
        <v>05:30</v>
      </c>
      <c r="P116" t="str">
        <f t="shared" si="83"/>
        <v>13:30</v>
      </c>
      <c r="Q116" t="str">
        <f t="shared" si="84"/>
        <v>21:30</v>
      </c>
      <c r="S116" t="str">
        <f t="shared" si="90"/>
        <v>María Zambrano (Pablo Neruda - Pd. Bus)</v>
      </c>
      <c r="T116" s="14">
        <f t="shared" si="96"/>
        <v>0</v>
      </c>
      <c r="AA116" s="14">
        <f t="shared" si="85"/>
        <v>14</v>
      </c>
      <c r="AB116" s="14">
        <f t="shared" si="86"/>
        <v>10</v>
      </c>
      <c r="AC116" s="14">
        <f t="shared" si="87"/>
        <v>1410</v>
      </c>
      <c r="AD116" s="28">
        <f t="shared" si="63"/>
        <v>0</v>
      </c>
      <c r="AE116" s="5" t="str">
        <f t="shared" si="88"/>
        <v>Ruta 17/20</v>
      </c>
      <c r="AF116" s="5" t="str">
        <f t="shared" si="89"/>
        <v>Avd. Ilustración (esq. Tomás de Anzano - Pd. Bus)</v>
      </c>
      <c r="AG116" s="15" t="str">
        <f t="shared" si="97"/>
        <v>05:01</v>
      </c>
      <c r="AH116" s="15" t="str">
        <f t="shared" si="98"/>
        <v>12:56</v>
      </c>
      <c r="AI116" s="15" t="str">
        <f t="shared" si="99"/>
        <v>20:58</v>
      </c>
      <c r="AJ116" s="15"/>
      <c r="AK116" s="29" t="str">
        <f t="shared" si="100"/>
        <v>Cantando bajo la lluvia (esq. Lista de Schindler)</v>
      </c>
      <c r="AL116" s="14">
        <f t="shared" si="101"/>
        <v>0</v>
      </c>
      <c r="AM116" s="14" t="str">
        <f t="shared" si="102"/>
        <v>1</v>
      </c>
      <c r="AN116" s="14" t="str">
        <f t="shared" si="103"/>
        <v>20</v>
      </c>
      <c r="AO116" s="14">
        <f t="shared" si="91"/>
        <v>10</v>
      </c>
      <c r="AP116" s="14">
        <f t="shared" si="92"/>
        <v>113</v>
      </c>
      <c r="AQ116" s="16">
        <f t="shared" si="104"/>
        <v>10</v>
      </c>
      <c r="AR116" s="16">
        <f t="shared" si="105"/>
        <v>5</v>
      </c>
      <c r="AS116" s="14">
        <f t="shared" si="106"/>
        <v>8</v>
      </c>
    </row>
    <row r="117" spans="1:45" x14ac:dyDescent="0.25">
      <c r="A117" s="13" t="s">
        <v>46</v>
      </c>
      <c r="B117">
        <f t="shared" si="74"/>
        <v>2</v>
      </c>
      <c r="C117" t="e">
        <f t="shared" si="75"/>
        <v>#VALUE!</v>
      </c>
      <c r="D117">
        <f t="shared" si="76"/>
        <v>2</v>
      </c>
      <c r="E117">
        <f t="shared" si="77"/>
        <v>4</v>
      </c>
      <c r="F117" s="1">
        <f t="shared" si="78"/>
        <v>5</v>
      </c>
      <c r="G117" s="1">
        <f t="shared" si="79"/>
        <v>30</v>
      </c>
      <c r="H117" s="1" t="str">
        <f t="shared" si="80"/>
        <v>05:30</v>
      </c>
      <c r="I117">
        <f t="shared" si="93"/>
        <v>0</v>
      </c>
      <c r="J117" s="3">
        <f t="shared" si="94"/>
        <v>3</v>
      </c>
      <c r="K117" s="3">
        <f t="shared" si="61"/>
        <v>0</v>
      </c>
      <c r="L117" s="3">
        <f t="shared" si="81"/>
        <v>7</v>
      </c>
      <c r="M117" s="3">
        <f t="shared" si="62"/>
        <v>307</v>
      </c>
      <c r="N117" t="str">
        <f t="shared" si="95"/>
        <v/>
      </c>
      <c r="O117" t="str">
        <f t="shared" si="82"/>
        <v/>
      </c>
      <c r="P117" t="str">
        <f t="shared" si="83"/>
        <v/>
      </c>
      <c r="Q117" t="str">
        <f t="shared" si="84"/>
        <v/>
      </c>
      <c r="S117" t="str">
        <f t="shared" si="90"/>
        <v/>
      </c>
      <c r="T117" s="14">
        <f t="shared" si="96"/>
        <v>0</v>
      </c>
      <c r="AA117" s="14">
        <f t="shared" si="85"/>
        <v>14</v>
      </c>
      <c r="AB117" s="14">
        <f t="shared" si="86"/>
        <v>11</v>
      </c>
      <c r="AC117" s="14">
        <f t="shared" si="87"/>
        <v>1411</v>
      </c>
      <c r="AD117" s="28">
        <f t="shared" si="63"/>
        <v>0</v>
      </c>
      <c r="AE117" s="5" t="str">
        <f t="shared" si="88"/>
        <v>Ruta 17/20</v>
      </c>
      <c r="AF117" s="5" t="str">
        <f t="shared" si="89"/>
        <v>Avd. Ilustración, nº 32 (Pd. Bus esq. C/ Ibón)</v>
      </c>
      <c r="AG117" s="15" t="str">
        <f t="shared" si="97"/>
        <v>05:02</v>
      </c>
      <c r="AH117" s="15" t="str">
        <f t="shared" si="98"/>
        <v>12:57</v>
      </c>
      <c r="AI117" s="15" t="str">
        <f t="shared" si="99"/>
        <v>20:59</v>
      </c>
      <c r="AJ117" s="15"/>
      <c r="AK117" s="29" t="str">
        <f t="shared" si="100"/>
        <v>Avd. Ilustración (esq. Tomás de Anzano - Pd. Bus)</v>
      </c>
      <c r="AL117" s="14">
        <f t="shared" si="101"/>
        <v>0</v>
      </c>
      <c r="AM117" s="14" t="str">
        <f t="shared" si="102"/>
        <v>1</v>
      </c>
      <c r="AN117" s="14" t="str">
        <f t="shared" si="103"/>
        <v>20</v>
      </c>
      <c r="AO117" s="14">
        <f t="shared" si="91"/>
        <v>11</v>
      </c>
      <c r="AP117" s="14">
        <f t="shared" si="92"/>
        <v>114</v>
      </c>
      <c r="AQ117" s="16">
        <f t="shared" si="104"/>
        <v>10</v>
      </c>
      <c r="AR117" s="16">
        <f t="shared" si="105"/>
        <v>5</v>
      </c>
      <c r="AS117" s="14">
        <f t="shared" si="106"/>
        <v>8</v>
      </c>
    </row>
    <row r="118" spans="1:45" x14ac:dyDescent="0.25">
      <c r="A118" s="13" t="s">
        <v>47</v>
      </c>
      <c r="B118">
        <f t="shared" si="74"/>
        <v>3</v>
      </c>
      <c r="C118" t="e">
        <f t="shared" si="75"/>
        <v>#VALUE!</v>
      </c>
      <c r="D118">
        <f t="shared" si="76"/>
        <v>3</v>
      </c>
      <c r="E118">
        <f t="shared" si="77"/>
        <v>5</v>
      </c>
      <c r="F118" s="1">
        <f t="shared" si="78"/>
        <v>13</v>
      </c>
      <c r="G118" s="1">
        <f t="shared" si="79"/>
        <v>30</v>
      </c>
      <c r="H118" s="1" t="str">
        <f t="shared" si="80"/>
        <v>13:30</v>
      </c>
      <c r="I118">
        <f t="shared" si="93"/>
        <v>0</v>
      </c>
      <c r="J118" s="3">
        <f t="shared" si="94"/>
        <v>3</v>
      </c>
      <c r="K118" s="3">
        <f t="shared" si="61"/>
        <v>0</v>
      </c>
      <c r="L118" s="3">
        <f t="shared" si="81"/>
        <v>7</v>
      </c>
      <c r="M118" s="3">
        <f t="shared" si="62"/>
        <v>307</v>
      </c>
      <c r="N118" t="str">
        <f t="shared" si="95"/>
        <v/>
      </c>
      <c r="O118" t="str">
        <f t="shared" si="82"/>
        <v/>
      </c>
      <c r="P118" t="str">
        <f t="shared" si="83"/>
        <v/>
      </c>
      <c r="Q118" t="str">
        <f t="shared" si="84"/>
        <v/>
      </c>
      <c r="S118" t="str">
        <f t="shared" si="90"/>
        <v/>
      </c>
      <c r="T118" s="14">
        <f t="shared" si="96"/>
        <v>0</v>
      </c>
      <c r="AA118" s="14">
        <f t="shared" si="85"/>
        <v>14</v>
      </c>
      <c r="AB118" s="14">
        <f t="shared" si="86"/>
        <v>12</v>
      </c>
      <c r="AC118" s="14">
        <f t="shared" si="87"/>
        <v>1412</v>
      </c>
      <c r="AD118" s="28">
        <f t="shared" si="63"/>
        <v>0</v>
      </c>
      <c r="AE118" s="5" t="str">
        <f t="shared" si="88"/>
        <v>Ruta 17/20</v>
      </c>
      <c r="AF118" s="5" t="str">
        <f t="shared" si="89"/>
        <v>Maurice Ravel (esq. Isaac Albeniz)</v>
      </c>
      <c r="AG118" s="15" t="str">
        <f t="shared" si="97"/>
        <v>05:03</v>
      </c>
      <c r="AH118" s="15" t="str">
        <f t="shared" si="98"/>
        <v>12:58</v>
      </c>
      <c r="AI118" s="15" t="str">
        <f t="shared" si="99"/>
        <v>21:00</v>
      </c>
      <c r="AJ118" s="15"/>
      <c r="AK118" s="29" t="str">
        <f t="shared" si="100"/>
        <v>Avd. Ilustración, nº 32 (Pd. Bus esq. C/ Ibón)</v>
      </c>
      <c r="AL118" s="14">
        <f t="shared" si="101"/>
        <v>0</v>
      </c>
      <c r="AM118" s="14" t="str">
        <f t="shared" si="102"/>
        <v>1</v>
      </c>
      <c r="AN118" s="14" t="str">
        <f t="shared" si="103"/>
        <v>20</v>
      </c>
      <c r="AO118" s="14">
        <f t="shared" si="91"/>
        <v>12</v>
      </c>
      <c r="AP118" s="14">
        <f t="shared" si="92"/>
        <v>115</v>
      </c>
      <c r="AQ118" s="16">
        <f t="shared" si="104"/>
        <v>10</v>
      </c>
      <c r="AR118" s="16">
        <f t="shared" si="105"/>
        <v>5</v>
      </c>
      <c r="AS118" s="14">
        <f t="shared" si="106"/>
        <v>8</v>
      </c>
    </row>
    <row r="119" spans="1:45" x14ac:dyDescent="0.25">
      <c r="A119" s="13" t="s">
        <v>48</v>
      </c>
      <c r="B119">
        <f t="shared" si="74"/>
        <v>3</v>
      </c>
      <c r="C119" t="e">
        <f t="shared" si="75"/>
        <v>#VALUE!</v>
      </c>
      <c r="D119">
        <f t="shared" si="76"/>
        <v>3</v>
      </c>
      <c r="E119">
        <f t="shared" si="77"/>
        <v>5</v>
      </c>
      <c r="F119" s="1">
        <f t="shared" si="78"/>
        <v>21</v>
      </c>
      <c r="G119" s="1">
        <f t="shared" si="79"/>
        <v>30</v>
      </c>
      <c r="H119" s="1" t="str">
        <f t="shared" si="80"/>
        <v>21:30</v>
      </c>
      <c r="I119">
        <f t="shared" si="93"/>
        <v>0</v>
      </c>
      <c r="J119" s="3">
        <f t="shared" si="94"/>
        <v>3</v>
      </c>
      <c r="K119" s="3">
        <f t="shared" si="61"/>
        <v>0</v>
      </c>
      <c r="L119" s="3">
        <f t="shared" si="81"/>
        <v>7</v>
      </c>
      <c r="M119" s="3">
        <f t="shared" si="62"/>
        <v>307</v>
      </c>
      <c r="N119" t="str">
        <f t="shared" si="95"/>
        <v/>
      </c>
      <c r="O119" t="str">
        <f t="shared" si="82"/>
        <v/>
      </c>
      <c r="P119" t="str">
        <f t="shared" si="83"/>
        <v/>
      </c>
      <c r="Q119" t="str">
        <f t="shared" si="84"/>
        <v/>
      </c>
      <c r="S119" t="str">
        <f t="shared" si="90"/>
        <v/>
      </c>
      <c r="T119" s="14">
        <f t="shared" si="96"/>
        <v>0</v>
      </c>
      <c r="AA119" s="14">
        <f t="shared" si="85"/>
        <v>14</v>
      </c>
      <c r="AB119" s="14">
        <f t="shared" si="86"/>
        <v>13</v>
      </c>
      <c r="AC119" s="14">
        <f t="shared" si="87"/>
        <v>1413</v>
      </c>
      <c r="AD119" s="28">
        <f t="shared" si="63"/>
        <v>1</v>
      </c>
      <c r="AE119" s="5" t="str">
        <f t="shared" si="88"/>
        <v>Ruta 17/20</v>
      </c>
      <c r="AF119" s="5" t="str">
        <f t="shared" si="89"/>
        <v>Opel Planta en Figueruelas</v>
      </c>
      <c r="AG119" s="15" t="str">
        <f t="shared" si="97"/>
        <v>05:30</v>
      </c>
      <c r="AH119" s="15" t="str">
        <f t="shared" si="98"/>
        <v>13:30</v>
      </c>
      <c r="AI119" s="15" t="str">
        <f t="shared" si="99"/>
        <v>21:30</v>
      </c>
      <c r="AJ119" s="15"/>
      <c r="AK119" s="29" t="str">
        <f t="shared" si="100"/>
        <v>Maurice Ravel (esq. Isaac Albeniz)</v>
      </c>
      <c r="AL119" s="14">
        <f t="shared" si="101"/>
        <v>0</v>
      </c>
      <c r="AM119" s="14" t="str">
        <f t="shared" si="102"/>
        <v>1</v>
      </c>
      <c r="AN119" s="14" t="str">
        <f t="shared" si="103"/>
        <v>20</v>
      </c>
      <c r="AO119" s="14">
        <f t="shared" si="91"/>
        <v>13</v>
      </c>
      <c r="AP119" s="14">
        <f t="shared" si="92"/>
        <v>116</v>
      </c>
      <c r="AQ119" s="16">
        <f t="shared" si="104"/>
        <v>10</v>
      </c>
      <c r="AR119" s="16">
        <f t="shared" si="105"/>
        <v>5</v>
      </c>
      <c r="AS119" s="14">
        <f t="shared" si="106"/>
        <v>8</v>
      </c>
    </row>
    <row r="120" spans="1:45" x14ac:dyDescent="0.25">
      <c r="A120" s="13" t="s">
        <v>78</v>
      </c>
      <c r="B120" t="e">
        <f t="shared" si="74"/>
        <v>#VALUE!</v>
      </c>
      <c r="C120" t="e">
        <f t="shared" si="75"/>
        <v>#VALUE!</v>
      </c>
      <c r="D120" t="e">
        <f t="shared" si="76"/>
        <v>#VALUE!</v>
      </c>
      <c r="E120">
        <f t="shared" si="77"/>
        <v>39</v>
      </c>
      <c r="F120" s="1" t="str">
        <f t="shared" si="78"/>
        <v/>
      </c>
      <c r="G120" s="1" t="str">
        <f t="shared" si="79"/>
        <v/>
      </c>
      <c r="H120" s="1" t="str">
        <f t="shared" si="80"/>
        <v>:</v>
      </c>
      <c r="I120">
        <f t="shared" si="93"/>
        <v>0</v>
      </c>
      <c r="J120" s="3">
        <f t="shared" si="94"/>
        <v>3</v>
      </c>
      <c r="K120" s="3">
        <f t="shared" si="61"/>
        <v>0</v>
      </c>
      <c r="L120" s="3">
        <f t="shared" si="81"/>
        <v>7</v>
      </c>
      <c r="M120" s="3">
        <f t="shared" si="62"/>
        <v>307</v>
      </c>
      <c r="N120" t="str">
        <f t="shared" si="95"/>
        <v/>
      </c>
      <c r="O120" t="str">
        <f t="shared" si="82"/>
        <v/>
      </c>
      <c r="P120" t="str">
        <f t="shared" si="83"/>
        <v/>
      </c>
      <c r="Q120" t="str">
        <f t="shared" si="84"/>
        <v/>
      </c>
      <c r="S120" t="str">
        <f t="shared" si="90"/>
        <v/>
      </c>
      <c r="T120" s="14">
        <f t="shared" si="96"/>
        <v>0</v>
      </c>
      <c r="AA120" s="14">
        <f t="shared" si="85"/>
        <v>15</v>
      </c>
      <c r="AB120" s="14">
        <f t="shared" si="86"/>
        <v>0</v>
      </c>
      <c r="AC120" s="14">
        <f t="shared" si="87"/>
        <v>1500</v>
      </c>
      <c r="AD120" s="28">
        <f t="shared" si="63"/>
        <v>0</v>
      </c>
      <c r="AE120" s="5" t="str">
        <f t="shared" si="88"/>
        <v>Ruta 18/20</v>
      </c>
      <c r="AF120" s="5" t="str">
        <f t="shared" si="89"/>
        <v>Ruta 18/20</v>
      </c>
      <c r="AG120" s="15" t="str">
        <f t="shared" si="97"/>
        <v/>
      </c>
      <c r="AH120" s="15" t="str">
        <f t="shared" si="98"/>
        <v/>
      </c>
      <c r="AI120" s="15" t="str">
        <f t="shared" si="99"/>
        <v/>
      </c>
      <c r="AJ120" s="15"/>
      <c r="AK120" s="29" t="str">
        <f t="shared" si="100"/>
        <v/>
      </c>
      <c r="AL120" s="14">
        <f t="shared" si="101"/>
        <v>1</v>
      </c>
      <c r="AM120" s="14" t="str">
        <f t="shared" si="102"/>
        <v>1</v>
      </c>
      <c r="AN120" s="14" t="str">
        <f t="shared" si="103"/>
        <v>20</v>
      </c>
      <c r="AO120" s="14">
        <f t="shared" si="91"/>
        <v>0</v>
      </c>
      <c r="AP120" s="14">
        <f t="shared" si="92"/>
        <v>117</v>
      </c>
      <c r="AQ120" s="16">
        <f t="shared" si="104"/>
        <v>10</v>
      </c>
      <c r="AR120" s="16">
        <f t="shared" si="105"/>
        <v>5</v>
      </c>
      <c r="AS120" s="14">
        <f t="shared" si="106"/>
        <v>8</v>
      </c>
    </row>
    <row r="121" spans="1:45" x14ac:dyDescent="0.25">
      <c r="A121" s="13" t="s">
        <v>280</v>
      </c>
      <c r="B121" t="e">
        <f t="shared" si="74"/>
        <v>#VALUE!</v>
      </c>
      <c r="C121" t="e">
        <f t="shared" si="75"/>
        <v>#VALUE!</v>
      </c>
      <c r="D121" t="e">
        <f t="shared" si="76"/>
        <v>#VALUE!</v>
      </c>
      <c r="E121">
        <f t="shared" si="77"/>
        <v>9</v>
      </c>
      <c r="F121" s="1" t="str">
        <f t="shared" si="78"/>
        <v/>
      </c>
      <c r="G121" s="1" t="str">
        <f t="shared" si="79"/>
        <v/>
      </c>
      <c r="H121" s="1" t="str">
        <f t="shared" si="80"/>
        <v>:</v>
      </c>
      <c r="I121">
        <f t="shared" si="93"/>
        <v>1</v>
      </c>
      <c r="J121" s="3">
        <f t="shared" si="94"/>
        <v>4</v>
      </c>
      <c r="K121" s="3">
        <f t="shared" si="61"/>
        <v>0</v>
      </c>
      <c r="L121" s="3">
        <f t="shared" si="81"/>
        <v>0</v>
      </c>
      <c r="M121" s="3">
        <f t="shared" si="62"/>
        <v>400</v>
      </c>
      <c r="N121" t="str">
        <f t="shared" si="95"/>
        <v>Ruta 7/20</v>
      </c>
      <c r="O121" t="str">
        <f t="shared" si="82"/>
        <v/>
      </c>
      <c r="P121" t="str">
        <f t="shared" si="83"/>
        <v/>
      </c>
      <c r="Q121" t="str">
        <f t="shared" si="84"/>
        <v/>
      </c>
      <c r="S121" t="str">
        <f t="shared" si="90"/>
        <v/>
      </c>
      <c r="T121" s="14">
        <f t="shared" si="96"/>
        <v>0</v>
      </c>
      <c r="AA121" s="14">
        <f t="shared" si="85"/>
        <v>15</v>
      </c>
      <c r="AB121" s="14">
        <f t="shared" si="86"/>
        <v>1</v>
      </c>
      <c r="AC121" s="14">
        <f t="shared" si="87"/>
        <v>1501</v>
      </c>
      <c r="AD121" s="28">
        <f t="shared" si="63"/>
        <v>0</v>
      </c>
      <c r="AE121" s="5" t="str">
        <f t="shared" si="88"/>
        <v>Ruta 18/20</v>
      </c>
      <c r="AF121" s="5" t="str">
        <f t="shared" si="89"/>
        <v>Cesáreo Alierta, nº 22 (Pd. Bus)</v>
      </c>
      <c r="AG121" s="15" t="str">
        <f t="shared" si="97"/>
        <v>04:58</v>
      </c>
      <c r="AH121" s="15" t="str">
        <f t="shared" si="98"/>
        <v>12:55</v>
      </c>
      <c r="AI121" s="15" t="str">
        <f t="shared" si="99"/>
        <v>20:55</v>
      </c>
      <c r="AJ121" s="15"/>
      <c r="AK121" s="29" t="str">
        <f t="shared" si="100"/>
        <v>Opel Planta en Figueruelas</v>
      </c>
      <c r="AL121" s="14">
        <f t="shared" si="101"/>
        <v>0</v>
      </c>
      <c r="AM121" s="14" t="str">
        <f t="shared" si="102"/>
        <v>1</v>
      </c>
      <c r="AN121" s="14" t="str">
        <f t="shared" si="103"/>
        <v>20</v>
      </c>
      <c r="AO121" s="14">
        <f t="shared" si="91"/>
        <v>1</v>
      </c>
      <c r="AP121" s="14">
        <f t="shared" si="92"/>
        <v>118</v>
      </c>
      <c r="AQ121" s="16">
        <f t="shared" si="104"/>
        <v>10</v>
      </c>
      <c r="AR121" s="16">
        <f t="shared" si="105"/>
        <v>5</v>
      </c>
      <c r="AS121" s="14">
        <f t="shared" si="106"/>
        <v>8</v>
      </c>
    </row>
    <row r="122" spans="1:45" x14ac:dyDescent="0.25">
      <c r="A122" s="13" t="s">
        <v>79</v>
      </c>
      <c r="B122" t="e">
        <f t="shared" si="74"/>
        <v>#VALUE!</v>
      </c>
      <c r="C122" t="e">
        <f t="shared" si="75"/>
        <v>#VALUE!</v>
      </c>
      <c r="D122" t="e">
        <f t="shared" si="76"/>
        <v>#VALUE!</v>
      </c>
      <c r="E122">
        <f t="shared" si="77"/>
        <v>39</v>
      </c>
      <c r="F122" s="1" t="str">
        <f t="shared" si="78"/>
        <v/>
      </c>
      <c r="G122" s="1" t="str">
        <f t="shared" si="79"/>
        <v/>
      </c>
      <c r="H122" s="1" t="str">
        <f t="shared" si="80"/>
        <v>:</v>
      </c>
      <c r="I122">
        <f t="shared" si="93"/>
        <v>0</v>
      </c>
      <c r="J122" s="3">
        <f t="shared" si="94"/>
        <v>4</v>
      </c>
      <c r="K122" s="3">
        <f t="shared" si="61"/>
        <v>1</v>
      </c>
      <c r="L122" s="3">
        <f t="shared" si="81"/>
        <v>1</v>
      </c>
      <c r="M122" s="3">
        <f t="shared" si="62"/>
        <v>401</v>
      </c>
      <c r="N122" t="str">
        <f t="shared" si="95"/>
        <v>Miguel Servet (frente nº 220 - Pd. Bus)</v>
      </c>
      <c r="O122" t="str">
        <f t="shared" si="82"/>
        <v>04:58</v>
      </c>
      <c r="P122" t="str">
        <f t="shared" si="83"/>
        <v>12:56</v>
      </c>
      <c r="Q122" t="str">
        <f t="shared" si="84"/>
        <v>20:56</v>
      </c>
      <c r="S122" t="str">
        <f t="shared" si="90"/>
        <v>Opel Planta en Figueruelas</v>
      </c>
      <c r="T122" s="14">
        <f t="shared" si="96"/>
        <v>0</v>
      </c>
      <c r="AA122" s="14">
        <f t="shared" si="85"/>
        <v>15</v>
      </c>
      <c r="AB122" s="14">
        <f t="shared" si="86"/>
        <v>2</v>
      </c>
      <c r="AC122" s="14">
        <f t="shared" si="87"/>
        <v>1502</v>
      </c>
      <c r="AD122" s="28">
        <f t="shared" si="63"/>
        <v>0</v>
      </c>
      <c r="AE122" s="5" t="str">
        <f t="shared" si="88"/>
        <v>Ruta 18/20</v>
      </c>
      <c r="AF122" s="5" t="str">
        <f t="shared" si="89"/>
        <v>Cº de las Torres (Pza. Dr. A.Schweitzer - Pd. Bus)</v>
      </c>
      <c r="AG122" s="15" t="str">
        <f t="shared" si="97"/>
        <v>05:00</v>
      </c>
      <c r="AH122" s="15" t="str">
        <f t="shared" si="98"/>
        <v>12:57</v>
      </c>
      <c r="AI122" s="15" t="str">
        <f t="shared" si="99"/>
        <v>20:57</v>
      </c>
      <c r="AJ122" s="15"/>
      <c r="AK122" s="29" t="str">
        <f t="shared" si="100"/>
        <v>Cesáreo Alierta, nº 22 (Pd. Bus)</v>
      </c>
      <c r="AL122" s="14">
        <f t="shared" si="101"/>
        <v>0</v>
      </c>
      <c r="AM122" s="14" t="str">
        <f t="shared" si="102"/>
        <v>1</v>
      </c>
      <c r="AN122" s="14" t="str">
        <f t="shared" si="103"/>
        <v>20</v>
      </c>
      <c r="AO122" s="14">
        <f t="shared" si="91"/>
        <v>2</v>
      </c>
      <c r="AP122" s="14">
        <f t="shared" si="92"/>
        <v>119</v>
      </c>
      <c r="AQ122" s="16">
        <f t="shared" si="104"/>
        <v>10</v>
      </c>
      <c r="AR122" s="16">
        <f t="shared" si="105"/>
        <v>5</v>
      </c>
      <c r="AS122" s="14">
        <f t="shared" si="106"/>
        <v>8</v>
      </c>
    </row>
    <row r="123" spans="1:45" x14ac:dyDescent="0.25">
      <c r="A123" s="13" t="s">
        <v>80</v>
      </c>
      <c r="B123">
        <f t="shared" si="74"/>
        <v>2</v>
      </c>
      <c r="C123" t="e">
        <f t="shared" si="75"/>
        <v>#VALUE!</v>
      </c>
      <c r="D123">
        <f t="shared" si="76"/>
        <v>2</v>
      </c>
      <c r="E123">
        <f t="shared" si="77"/>
        <v>4</v>
      </c>
      <c r="F123" s="1">
        <f t="shared" si="78"/>
        <v>4</v>
      </c>
      <c r="G123" s="1">
        <f t="shared" si="79"/>
        <v>58</v>
      </c>
      <c r="H123" s="1" t="str">
        <f t="shared" si="80"/>
        <v>04:58</v>
      </c>
      <c r="I123">
        <f t="shared" si="93"/>
        <v>0</v>
      </c>
      <c r="J123" s="3">
        <f t="shared" si="94"/>
        <v>4</v>
      </c>
      <c r="K123" s="3">
        <f t="shared" si="61"/>
        <v>0</v>
      </c>
      <c r="L123" s="3">
        <f t="shared" si="81"/>
        <v>1</v>
      </c>
      <c r="M123" s="3">
        <f t="shared" si="62"/>
        <v>401</v>
      </c>
      <c r="N123" t="str">
        <f t="shared" si="95"/>
        <v/>
      </c>
      <c r="O123" t="str">
        <f t="shared" si="82"/>
        <v/>
      </c>
      <c r="P123" t="str">
        <f t="shared" si="83"/>
        <v/>
      </c>
      <c r="Q123" t="str">
        <f t="shared" si="84"/>
        <v/>
      </c>
      <c r="S123" t="str">
        <f t="shared" si="90"/>
        <v/>
      </c>
      <c r="T123" s="14">
        <f t="shared" si="96"/>
        <v>0</v>
      </c>
      <c r="AA123" s="14">
        <f t="shared" si="85"/>
        <v>15</v>
      </c>
      <c r="AB123" s="14">
        <f t="shared" si="86"/>
        <v>3</v>
      </c>
      <c r="AC123" s="14">
        <f t="shared" si="87"/>
        <v>1503</v>
      </c>
      <c r="AD123" s="28">
        <f t="shared" si="63"/>
        <v>0</v>
      </c>
      <c r="AE123" s="5" t="str">
        <f t="shared" si="88"/>
        <v>Ruta 18/20</v>
      </c>
      <c r="AF123" s="5" t="str">
        <f t="shared" si="89"/>
        <v>Avenida Goya, nº 66 (Pd. Bus)</v>
      </c>
      <c r="AG123" s="15" t="str">
        <f t="shared" si="97"/>
        <v>05:02</v>
      </c>
      <c r="AH123" s="15" t="str">
        <f t="shared" si="98"/>
        <v>12:59</v>
      </c>
      <c r="AI123" s="15" t="str">
        <f t="shared" si="99"/>
        <v>20:59</v>
      </c>
      <c r="AJ123" s="15"/>
      <c r="AK123" s="29" t="str">
        <f t="shared" si="100"/>
        <v>Cº de las Torres (Pza. Dr. A.Schweitzer - Pd. Bus)</v>
      </c>
      <c r="AL123" s="14">
        <f t="shared" si="101"/>
        <v>0</v>
      </c>
      <c r="AM123" s="14" t="str">
        <f t="shared" si="102"/>
        <v>1</v>
      </c>
      <c r="AN123" s="14" t="str">
        <f t="shared" si="103"/>
        <v>20</v>
      </c>
      <c r="AO123" s="14">
        <f t="shared" si="91"/>
        <v>3</v>
      </c>
      <c r="AP123" s="14">
        <f t="shared" si="92"/>
        <v>120</v>
      </c>
      <c r="AQ123" s="16">
        <f t="shared" si="104"/>
        <v>10</v>
      </c>
      <c r="AR123" s="16">
        <f t="shared" si="105"/>
        <v>5</v>
      </c>
      <c r="AS123" s="14">
        <f t="shared" si="106"/>
        <v>8</v>
      </c>
    </row>
    <row r="124" spans="1:45" x14ac:dyDescent="0.25">
      <c r="A124" s="13" t="s">
        <v>81</v>
      </c>
      <c r="B124">
        <f t="shared" si="74"/>
        <v>3</v>
      </c>
      <c r="C124" t="e">
        <f t="shared" si="75"/>
        <v>#VALUE!</v>
      </c>
      <c r="D124">
        <f t="shared" si="76"/>
        <v>3</v>
      </c>
      <c r="E124">
        <f t="shared" si="77"/>
        <v>5</v>
      </c>
      <c r="F124" s="1">
        <f t="shared" si="78"/>
        <v>12</v>
      </c>
      <c r="G124" s="1">
        <f t="shared" si="79"/>
        <v>56</v>
      </c>
      <c r="H124" s="1" t="str">
        <f t="shared" si="80"/>
        <v>12:56</v>
      </c>
      <c r="I124">
        <f t="shared" si="93"/>
        <v>0</v>
      </c>
      <c r="J124" s="3">
        <f t="shared" si="94"/>
        <v>4</v>
      </c>
      <c r="K124" s="3">
        <f t="shared" si="61"/>
        <v>0</v>
      </c>
      <c r="L124" s="3">
        <f t="shared" si="81"/>
        <v>1</v>
      </c>
      <c r="M124" s="3">
        <f t="shared" si="62"/>
        <v>401</v>
      </c>
      <c r="N124" t="str">
        <f t="shared" si="95"/>
        <v/>
      </c>
      <c r="O124" t="str">
        <f t="shared" si="82"/>
        <v/>
      </c>
      <c r="P124" t="str">
        <f t="shared" si="83"/>
        <v/>
      </c>
      <c r="Q124" t="str">
        <f t="shared" si="84"/>
        <v/>
      </c>
      <c r="S124" t="str">
        <f t="shared" si="90"/>
        <v/>
      </c>
      <c r="T124" s="14">
        <f t="shared" si="96"/>
        <v>0</v>
      </c>
      <c r="AA124" s="14">
        <f t="shared" si="85"/>
        <v>15</v>
      </c>
      <c r="AB124" s="14">
        <f t="shared" si="86"/>
        <v>4</v>
      </c>
      <c r="AC124" s="14">
        <f t="shared" si="87"/>
        <v>1504</v>
      </c>
      <c r="AD124" s="28">
        <f t="shared" si="63"/>
        <v>0</v>
      </c>
      <c r="AE124" s="5" t="str">
        <f t="shared" si="88"/>
        <v>Ruta 18/20</v>
      </c>
      <c r="AF124" s="5" t="str">
        <f t="shared" si="89"/>
        <v>C/ Santander, nº 4</v>
      </c>
      <c r="AG124" s="15" t="str">
        <f t="shared" si="97"/>
        <v>05:04</v>
      </c>
      <c r="AH124" s="15" t="str">
        <f t="shared" si="98"/>
        <v>13:01</v>
      </c>
      <c r="AI124" s="15" t="str">
        <f t="shared" si="99"/>
        <v>21:01</v>
      </c>
      <c r="AJ124" s="15"/>
      <c r="AK124" s="29" t="str">
        <f t="shared" si="100"/>
        <v>Avenida Goya, nº 66 (Pd. Bus)</v>
      </c>
      <c r="AL124" s="14">
        <f t="shared" si="101"/>
        <v>0</v>
      </c>
      <c r="AM124" s="14" t="str">
        <f t="shared" si="102"/>
        <v>1</v>
      </c>
      <c r="AN124" s="14" t="str">
        <f t="shared" si="103"/>
        <v>20</v>
      </c>
      <c r="AO124" s="14">
        <f t="shared" si="91"/>
        <v>4</v>
      </c>
      <c r="AP124" s="14">
        <f t="shared" si="92"/>
        <v>121</v>
      </c>
      <c r="AQ124" s="16">
        <f t="shared" si="104"/>
        <v>10</v>
      </c>
      <c r="AR124" s="16">
        <f t="shared" si="105"/>
        <v>5</v>
      </c>
      <c r="AS124" s="14">
        <f t="shared" si="106"/>
        <v>8</v>
      </c>
    </row>
    <row r="125" spans="1:45" x14ac:dyDescent="0.25">
      <c r="A125" s="13" t="s">
        <v>82</v>
      </c>
      <c r="B125">
        <f t="shared" si="74"/>
        <v>3</v>
      </c>
      <c r="C125" t="e">
        <f t="shared" si="75"/>
        <v>#VALUE!</v>
      </c>
      <c r="D125">
        <f t="shared" si="76"/>
        <v>3</v>
      </c>
      <c r="E125">
        <f t="shared" si="77"/>
        <v>5</v>
      </c>
      <c r="F125" s="1">
        <f t="shared" si="78"/>
        <v>20</v>
      </c>
      <c r="G125" s="1">
        <f t="shared" si="79"/>
        <v>56</v>
      </c>
      <c r="H125" s="1" t="str">
        <f t="shared" si="80"/>
        <v>20:56</v>
      </c>
      <c r="I125">
        <f t="shared" si="93"/>
        <v>0</v>
      </c>
      <c r="J125" s="3">
        <f t="shared" si="94"/>
        <v>4</v>
      </c>
      <c r="K125" s="3">
        <f t="shared" si="61"/>
        <v>0</v>
      </c>
      <c r="L125" s="3">
        <f t="shared" si="81"/>
        <v>1</v>
      </c>
      <c r="M125" s="3">
        <f t="shared" si="62"/>
        <v>401</v>
      </c>
      <c r="N125" t="str">
        <f t="shared" si="95"/>
        <v/>
      </c>
      <c r="O125" t="str">
        <f t="shared" si="82"/>
        <v/>
      </c>
      <c r="P125" t="str">
        <f t="shared" si="83"/>
        <v/>
      </c>
      <c r="Q125" t="str">
        <f t="shared" si="84"/>
        <v/>
      </c>
      <c r="S125" t="str">
        <f t="shared" si="90"/>
        <v/>
      </c>
      <c r="T125" s="14">
        <f t="shared" si="96"/>
        <v>0</v>
      </c>
      <c r="AA125" s="14">
        <f t="shared" si="85"/>
        <v>15</v>
      </c>
      <c r="AB125" s="14">
        <f t="shared" si="86"/>
        <v>5</v>
      </c>
      <c r="AC125" s="14">
        <f t="shared" si="87"/>
        <v>1505</v>
      </c>
      <c r="AD125" s="28">
        <f t="shared" si="63"/>
        <v>0</v>
      </c>
      <c r="AE125" s="5" t="str">
        <f t="shared" si="88"/>
        <v>Ruta 18/20</v>
      </c>
      <c r="AF125" s="5" t="str">
        <f t="shared" si="89"/>
        <v>Plaza Roma (Mercadona)</v>
      </c>
      <c r="AG125" s="15" t="str">
        <f t="shared" si="97"/>
        <v>05:05</v>
      </c>
      <c r="AH125" s="15" t="str">
        <f t="shared" si="98"/>
        <v>13:02</v>
      </c>
      <c r="AI125" s="15" t="str">
        <f t="shared" si="99"/>
        <v>21:02</v>
      </c>
      <c r="AJ125" s="15"/>
      <c r="AK125" s="29" t="str">
        <f t="shared" si="100"/>
        <v>C/ Santander, nº 4</v>
      </c>
      <c r="AL125" s="14">
        <f t="shared" si="101"/>
        <v>0</v>
      </c>
      <c r="AM125" s="14" t="str">
        <f t="shared" si="102"/>
        <v>1</v>
      </c>
      <c r="AN125" s="14" t="str">
        <f t="shared" si="103"/>
        <v>20</v>
      </c>
      <c r="AO125" s="14">
        <f t="shared" si="91"/>
        <v>5</v>
      </c>
      <c r="AP125" s="14">
        <f t="shared" si="92"/>
        <v>122</v>
      </c>
      <c r="AQ125" s="16">
        <f t="shared" si="104"/>
        <v>10</v>
      </c>
      <c r="AR125" s="16">
        <f t="shared" si="105"/>
        <v>5</v>
      </c>
      <c r="AS125" s="14">
        <f t="shared" si="106"/>
        <v>8</v>
      </c>
    </row>
    <row r="126" spans="1:45" x14ac:dyDescent="0.25">
      <c r="A126" s="13" t="s">
        <v>21</v>
      </c>
      <c r="B126" t="e">
        <f t="shared" si="74"/>
        <v>#VALUE!</v>
      </c>
      <c r="C126" t="e">
        <f t="shared" si="75"/>
        <v>#VALUE!</v>
      </c>
      <c r="D126" t="e">
        <f t="shared" si="76"/>
        <v>#VALUE!</v>
      </c>
      <c r="E126">
        <f t="shared" si="77"/>
        <v>26</v>
      </c>
      <c r="F126" s="1" t="str">
        <f t="shared" si="78"/>
        <v/>
      </c>
      <c r="G126" s="1" t="str">
        <f t="shared" si="79"/>
        <v/>
      </c>
      <c r="H126" s="1" t="str">
        <f t="shared" si="80"/>
        <v>:</v>
      </c>
      <c r="I126">
        <f t="shared" si="93"/>
        <v>0</v>
      </c>
      <c r="J126" s="3">
        <f t="shared" si="94"/>
        <v>4</v>
      </c>
      <c r="K126" s="3">
        <f t="shared" si="61"/>
        <v>0</v>
      </c>
      <c r="L126" s="3">
        <f t="shared" si="81"/>
        <v>1</v>
      </c>
      <c r="M126" s="3">
        <f t="shared" si="62"/>
        <v>401</v>
      </c>
      <c r="N126" t="str">
        <f t="shared" si="95"/>
        <v/>
      </c>
      <c r="O126" t="str">
        <f t="shared" si="82"/>
        <v/>
      </c>
      <c r="P126" t="str">
        <f t="shared" si="83"/>
        <v/>
      </c>
      <c r="Q126" t="str">
        <f t="shared" si="84"/>
        <v/>
      </c>
      <c r="S126" t="str">
        <f t="shared" si="90"/>
        <v/>
      </c>
      <c r="T126" s="14">
        <f t="shared" si="96"/>
        <v>0</v>
      </c>
      <c r="AA126" s="14">
        <f t="shared" si="85"/>
        <v>15</v>
      </c>
      <c r="AB126" s="14">
        <f t="shared" si="86"/>
        <v>6</v>
      </c>
      <c r="AC126" s="14">
        <f t="shared" si="87"/>
        <v>1506</v>
      </c>
      <c r="AD126" s="28">
        <f t="shared" si="63"/>
        <v>0</v>
      </c>
      <c r="AE126" s="5" t="str">
        <f t="shared" si="88"/>
        <v>Ruta 18/20</v>
      </c>
      <c r="AF126" s="5" t="str">
        <f t="shared" si="89"/>
        <v>Duquesa Villahermosa (esq. Don Pedro de Luna)</v>
      </c>
      <c r="AG126" s="15" t="str">
        <f t="shared" si="97"/>
        <v>05:07</v>
      </c>
      <c r="AH126" s="15" t="str">
        <f t="shared" si="98"/>
        <v>13:04</v>
      </c>
      <c r="AI126" s="15" t="str">
        <f t="shared" si="99"/>
        <v>21:04</v>
      </c>
      <c r="AJ126" s="15"/>
      <c r="AK126" s="29" t="str">
        <f t="shared" si="100"/>
        <v>Plaza Roma (Mercadona)</v>
      </c>
      <c r="AL126" s="14">
        <f t="shared" si="101"/>
        <v>0</v>
      </c>
      <c r="AM126" s="14" t="str">
        <f t="shared" si="102"/>
        <v>1</v>
      </c>
      <c r="AN126" s="14" t="str">
        <f t="shared" si="103"/>
        <v>20</v>
      </c>
      <c r="AO126" s="14">
        <f t="shared" si="91"/>
        <v>6</v>
      </c>
      <c r="AP126" s="14">
        <f t="shared" si="92"/>
        <v>123</v>
      </c>
      <c r="AQ126" s="16">
        <f t="shared" si="104"/>
        <v>10</v>
      </c>
      <c r="AR126" s="16">
        <f t="shared" si="105"/>
        <v>5</v>
      </c>
      <c r="AS126" s="14">
        <f t="shared" si="106"/>
        <v>8</v>
      </c>
    </row>
    <row r="127" spans="1:45" x14ac:dyDescent="0.25">
      <c r="A127" s="13" t="s">
        <v>83</v>
      </c>
      <c r="B127" t="e">
        <f t="shared" si="74"/>
        <v>#VALUE!</v>
      </c>
      <c r="C127">
        <f t="shared" si="75"/>
        <v>14</v>
      </c>
      <c r="D127">
        <f t="shared" si="76"/>
        <v>14</v>
      </c>
      <c r="E127">
        <f t="shared" si="77"/>
        <v>31</v>
      </c>
      <c r="F127" s="1" t="str">
        <f t="shared" si="78"/>
        <v/>
      </c>
      <c r="G127" s="1" t="str">
        <f t="shared" si="79"/>
        <v/>
      </c>
      <c r="H127" s="1" t="str">
        <f t="shared" si="80"/>
        <v>:</v>
      </c>
      <c r="I127">
        <f t="shared" si="93"/>
        <v>0</v>
      </c>
      <c r="J127" s="3">
        <f t="shared" si="94"/>
        <v>4</v>
      </c>
      <c r="K127" s="3">
        <f t="shared" si="61"/>
        <v>1</v>
      </c>
      <c r="L127" s="3">
        <f t="shared" si="81"/>
        <v>2</v>
      </c>
      <c r="M127" s="3">
        <f t="shared" si="62"/>
        <v>402</v>
      </c>
      <c r="N127" t="str">
        <f t="shared" si="95"/>
        <v>Miguel Servet, nº 101 (Pd. Bus)</v>
      </c>
      <c r="O127" t="str">
        <f t="shared" si="82"/>
        <v>04:59</v>
      </c>
      <c r="P127" t="str">
        <f t="shared" si="83"/>
        <v>12:57</v>
      </c>
      <c r="Q127" t="str">
        <f t="shared" si="84"/>
        <v>20:57</v>
      </c>
      <c r="S127" t="str">
        <f t="shared" si="90"/>
        <v>Miguel Servet (frente nº 220 - Pd. Bus)</v>
      </c>
      <c r="T127" s="14">
        <f t="shared" si="96"/>
        <v>0</v>
      </c>
      <c r="AA127" s="14">
        <f t="shared" si="85"/>
        <v>15</v>
      </c>
      <c r="AB127" s="14">
        <f t="shared" si="86"/>
        <v>7</v>
      </c>
      <c r="AC127" s="14">
        <f t="shared" si="87"/>
        <v>1507</v>
      </c>
      <c r="AD127" s="28">
        <f t="shared" si="63"/>
        <v>1</v>
      </c>
      <c r="AE127" s="5" t="str">
        <f t="shared" si="88"/>
        <v>Ruta 18/20</v>
      </c>
      <c r="AF127" s="5" t="str">
        <f t="shared" si="89"/>
        <v>Opel Planta en Figueruelas</v>
      </c>
      <c r="AG127" s="15" t="str">
        <f t="shared" si="97"/>
        <v>05:30</v>
      </c>
      <c r="AH127" s="15" t="str">
        <f t="shared" si="98"/>
        <v>13:30</v>
      </c>
      <c r="AI127" s="15" t="str">
        <f t="shared" si="99"/>
        <v>21:30</v>
      </c>
      <c r="AJ127" s="15"/>
      <c r="AK127" s="29" t="str">
        <f t="shared" si="100"/>
        <v>Duquesa Villahermosa (esq. Don Pedro de Luna)</v>
      </c>
      <c r="AL127" s="14">
        <f t="shared" si="101"/>
        <v>0</v>
      </c>
      <c r="AM127" s="14" t="str">
        <f t="shared" si="102"/>
        <v>1</v>
      </c>
      <c r="AN127" s="14" t="str">
        <f t="shared" si="103"/>
        <v>20</v>
      </c>
      <c r="AO127" s="14">
        <f t="shared" si="91"/>
        <v>7</v>
      </c>
      <c r="AP127" s="14">
        <f t="shared" si="92"/>
        <v>124</v>
      </c>
      <c r="AQ127" s="16">
        <f t="shared" si="104"/>
        <v>10</v>
      </c>
      <c r="AR127" s="16">
        <f t="shared" si="105"/>
        <v>5</v>
      </c>
      <c r="AS127" s="14">
        <f t="shared" si="106"/>
        <v>8</v>
      </c>
    </row>
    <row r="128" spans="1:45" x14ac:dyDescent="0.25">
      <c r="A128" s="13" t="s">
        <v>84</v>
      </c>
      <c r="B128">
        <f t="shared" si="74"/>
        <v>2</v>
      </c>
      <c r="C128" t="e">
        <f t="shared" si="75"/>
        <v>#VALUE!</v>
      </c>
      <c r="D128">
        <f t="shared" si="76"/>
        <v>2</v>
      </c>
      <c r="E128">
        <f t="shared" si="77"/>
        <v>4</v>
      </c>
      <c r="F128" s="1">
        <f t="shared" si="78"/>
        <v>4</v>
      </c>
      <c r="G128" s="1">
        <f t="shared" si="79"/>
        <v>59</v>
      </c>
      <c r="H128" s="1" t="str">
        <f t="shared" si="80"/>
        <v>04:59</v>
      </c>
      <c r="I128">
        <f t="shared" si="93"/>
        <v>0</v>
      </c>
      <c r="J128" s="3">
        <f t="shared" si="94"/>
        <v>4</v>
      </c>
      <c r="K128" s="3">
        <f t="shared" si="61"/>
        <v>0</v>
      </c>
      <c r="L128" s="3">
        <f t="shared" si="81"/>
        <v>2</v>
      </c>
      <c r="M128" s="3">
        <f t="shared" si="62"/>
        <v>402</v>
      </c>
      <c r="N128" t="str">
        <f t="shared" si="95"/>
        <v/>
      </c>
      <c r="O128" t="str">
        <f t="shared" si="82"/>
        <v/>
      </c>
      <c r="P128" t="str">
        <f t="shared" si="83"/>
        <v/>
      </c>
      <c r="Q128" t="str">
        <f t="shared" si="84"/>
        <v/>
      </c>
      <c r="S128" t="str">
        <f t="shared" si="90"/>
        <v/>
      </c>
      <c r="T128" s="14">
        <f t="shared" si="96"/>
        <v>0</v>
      </c>
      <c r="AA128" s="14">
        <f t="shared" si="85"/>
        <v>16</v>
      </c>
      <c r="AB128" s="14">
        <f t="shared" si="86"/>
        <v>0</v>
      </c>
      <c r="AC128" s="14">
        <f t="shared" si="87"/>
        <v>1600</v>
      </c>
      <c r="AD128" s="28">
        <f t="shared" si="63"/>
        <v>0</v>
      </c>
      <c r="AE128" s="5" t="str">
        <f t="shared" si="88"/>
        <v>Ruta 19/20</v>
      </c>
      <c r="AF128" s="5" t="str">
        <f t="shared" si="89"/>
        <v>Ruta 19/20</v>
      </c>
      <c r="AG128" s="15" t="str">
        <f t="shared" si="97"/>
        <v/>
      </c>
      <c r="AH128" s="15" t="str">
        <f t="shared" si="98"/>
        <v/>
      </c>
      <c r="AI128" s="15" t="str">
        <f t="shared" si="99"/>
        <v/>
      </c>
      <c r="AJ128" s="15"/>
      <c r="AK128" s="29" t="str">
        <f t="shared" si="100"/>
        <v/>
      </c>
      <c r="AL128" s="14">
        <f t="shared" si="101"/>
        <v>1</v>
      </c>
      <c r="AM128" s="14" t="str">
        <f t="shared" si="102"/>
        <v>1</v>
      </c>
      <c r="AN128" s="14" t="str">
        <f t="shared" si="103"/>
        <v>20</v>
      </c>
      <c r="AO128" s="14">
        <f t="shared" si="91"/>
        <v>0</v>
      </c>
      <c r="AP128" s="14">
        <f t="shared" si="92"/>
        <v>125</v>
      </c>
      <c r="AQ128" s="16">
        <f t="shared" si="104"/>
        <v>10</v>
      </c>
      <c r="AR128" s="16">
        <f t="shared" si="105"/>
        <v>5</v>
      </c>
      <c r="AS128" s="14">
        <f t="shared" si="106"/>
        <v>8</v>
      </c>
    </row>
    <row r="129" spans="1:45" x14ac:dyDescent="0.25">
      <c r="A129" s="13" t="s">
        <v>85</v>
      </c>
      <c r="B129">
        <f t="shared" si="74"/>
        <v>3</v>
      </c>
      <c r="C129" t="e">
        <f t="shared" si="75"/>
        <v>#VALUE!</v>
      </c>
      <c r="D129">
        <f t="shared" si="76"/>
        <v>3</v>
      </c>
      <c r="E129">
        <f t="shared" si="77"/>
        <v>5</v>
      </c>
      <c r="F129" s="1">
        <f t="shared" si="78"/>
        <v>12</v>
      </c>
      <c r="G129" s="1">
        <f t="shared" si="79"/>
        <v>57</v>
      </c>
      <c r="H129" s="1" t="str">
        <f t="shared" si="80"/>
        <v>12:57</v>
      </c>
      <c r="I129">
        <f t="shared" si="93"/>
        <v>0</v>
      </c>
      <c r="J129" s="3">
        <f t="shared" si="94"/>
        <v>4</v>
      </c>
      <c r="K129" s="3">
        <f t="shared" si="61"/>
        <v>0</v>
      </c>
      <c r="L129" s="3">
        <f t="shared" si="81"/>
        <v>2</v>
      </c>
      <c r="M129" s="3">
        <f t="shared" si="62"/>
        <v>402</v>
      </c>
      <c r="N129" t="str">
        <f t="shared" si="95"/>
        <v/>
      </c>
      <c r="O129" t="str">
        <f t="shared" si="82"/>
        <v/>
      </c>
      <c r="P129" t="str">
        <f t="shared" si="83"/>
        <v/>
      </c>
      <c r="Q129" t="str">
        <f t="shared" si="84"/>
        <v/>
      </c>
      <c r="S129" t="str">
        <f t="shared" si="90"/>
        <v/>
      </c>
      <c r="T129" s="14">
        <f t="shared" si="96"/>
        <v>0</v>
      </c>
      <c r="AA129" s="14">
        <f t="shared" si="85"/>
        <v>16</v>
      </c>
      <c r="AB129" s="14">
        <f t="shared" si="86"/>
        <v>1</v>
      </c>
      <c r="AC129" s="14">
        <f t="shared" si="87"/>
        <v>1601</v>
      </c>
      <c r="AD129" s="28">
        <f t="shared" si="63"/>
        <v>0</v>
      </c>
      <c r="AE129" s="5" t="str">
        <f t="shared" si="88"/>
        <v>Ruta 19/20</v>
      </c>
      <c r="AF129" s="5" t="str">
        <f t="shared" si="89"/>
        <v>Plaza San Francisco (Kiosco Prensa - Pd. Bus)</v>
      </c>
      <c r="AG129" s="15" t="str">
        <f t="shared" si="97"/>
        <v>04:57</v>
      </c>
      <c r="AH129" s="15" t="str">
        <f t="shared" si="98"/>
        <v>12:55</v>
      </c>
      <c r="AI129" s="15" t="str">
        <f t="shared" si="99"/>
        <v>20:55</v>
      </c>
      <c r="AJ129" s="15"/>
      <c r="AK129" s="29" t="str">
        <f t="shared" si="100"/>
        <v>Opel Planta en Figueruelas</v>
      </c>
      <c r="AL129" s="14">
        <f t="shared" si="101"/>
        <v>0</v>
      </c>
      <c r="AM129" s="14" t="str">
        <f t="shared" si="102"/>
        <v>1</v>
      </c>
      <c r="AN129" s="14" t="str">
        <f t="shared" si="103"/>
        <v>20</v>
      </c>
      <c r="AO129" s="14">
        <f t="shared" si="91"/>
        <v>1</v>
      </c>
      <c r="AP129" s="14">
        <f t="shared" si="92"/>
        <v>126</v>
      </c>
      <c r="AQ129" s="16">
        <f t="shared" si="104"/>
        <v>10</v>
      </c>
      <c r="AR129" s="16">
        <f t="shared" si="105"/>
        <v>5</v>
      </c>
      <c r="AS129" s="14">
        <f t="shared" si="106"/>
        <v>8</v>
      </c>
    </row>
    <row r="130" spans="1:45" x14ac:dyDescent="0.25">
      <c r="A130" s="13" t="s">
        <v>86</v>
      </c>
      <c r="B130">
        <f t="shared" si="74"/>
        <v>3</v>
      </c>
      <c r="C130" t="e">
        <f t="shared" si="75"/>
        <v>#VALUE!</v>
      </c>
      <c r="D130">
        <f t="shared" si="76"/>
        <v>3</v>
      </c>
      <c r="E130">
        <f t="shared" si="77"/>
        <v>5</v>
      </c>
      <c r="F130" s="1">
        <f t="shared" si="78"/>
        <v>20</v>
      </c>
      <c r="G130" s="1">
        <f t="shared" si="79"/>
        <v>57</v>
      </c>
      <c r="H130" s="1" t="str">
        <f t="shared" si="80"/>
        <v>20:57</v>
      </c>
      <c r="I130">
        <f t="shared" si="93"/>
        <v>0</v>
      </c>
      <c r="J130" s="3">
        <f t="shared" si="94"/>
        <v>4</v>
      </c>
      <c r="K130" s="3">
        <f t="shared" si="61"/>
        <v>0</v>
      </c>
      <c r="L130" s="3">
        <f t="shared" si="81"/>
        <v>2</v>
      </c>
      <c r="M130" s="3">
        <f t="shared" si="62"/>
        <v>402</v>
      </c>
      <c r="N130" t="str">
        <f t="shared" si="95"/>
        <v/>
      </c>
      <c r="O130" t="str">
        <f t="shared" si="82"/>
        <v/>
      </c>
      <c r="P130" t="str">
        <f t="shared" si="83"/>
        <v/>
      </c>
      <c r="Q130" t="str">
        <f t="shared" si="84"/>
        <v/>
      </c>
      <c r="S130" t="str">
        <f t="shared" si="90"/>
        <v/>
      </c>
      <c r="T130" s="14">
        <f t="shared" si="96"/>
        <v>0</v>
      </c>
      <c r="AA130" s="14">
        <f t="shared" si="85"/>
        <v>16</v>
      </c>
      <c r="AB130" s="14">
        <f t="shared" si="86"/>
        <v>2</v>
      </c>
      <c r="AC130" s="14">
        <f t="shared" si="87"/>
        <v>1602</v>
      </c>
      <c r="AD130" s="28">
        <f t="shared" si="63"/>
        <v>0</v>
      </c>
      <c r="AE130" s="5" t="str">
        <f t="shared" si="88"/>
        <v>Ruta 19/20</v>
      </c>
      <c r="AF130" s="5" t="str">
        <f t="shared" si="89"/>
        <v>Condes de Aragón, nº 14 (Pd. Bus)</v>
      </c>
      <c r="AG130" s="15" t="str">
        <f t="shared" si="97"/>
        <v>05:00</v>
      </c>
      <c r="AH130" s="15" t="str">
        <f t="shared" si="98"/>
        <v>12:58</v>
      </c>
      <c r="AI130" s="15" t="str">
        <f t="shared" si="99"/>
        <v>20:58</v>
      </c>
      <c r="AJ130" s="15"/>
      <c r="AK130" s="29" t="str">
        <f t="shared" si="100"/>
        <v>Plaza San Francisco (Kiosco Prensa - Pd. Bus)</v>
      </c>
      <c r="AL130" s="14">
        <f t="shared" si="101"/>
        <v>0</v>
      </c>
      <c r="AM130" s="14" t="str">
        <f t="shared" si="102"/>
        <v>1</v>
      </c>
      <c r="AN130" s="14" t="str">
        <f t="shared" si="103"/>
        <v>20</v>
      </c>
      <c r="AO130" s="14">
        <f t="shared" si="91"/>
        <v>2</v>
      </c>
      <c r="AP130" s="14">
        <f t="shared" si="92"/>
        <v>127</v>
      </c>
      <c r="AQ130" s="16">
        <f t="shared" si="104"/>
        <v>10</v>
      </c>
      <c r="AR130" s="16">
        <f t="shared" si="105"/>
        <v>5</v>
      </c>
      <c r="AS130" s="14">
        <f t="shared" si="106"/>
        <v>8</v>
      </c>
    </row>
    <row r="131" spans="1:45" x14ac:dyDescent="0.25">
      <c r="A131" s="13" t="s">
        <v>79</v>
      </c>
      <c r="B131" t="e">
        <f t="shared" si="74"/>
        <v>#VALUE!</v>
      </c>
      <c r="C131" t="e">
        <f t="shared" si="75"/>
        <v>#VALUE!</v>
      </c>
      <c r="D131" t="e">
        <f t="shared" si="76"/>
        <v>#VALUE!</v>
      </c>
      <c r="E131">
        <f t="shared" si="77"/>
        <v>39</v>
      </c>
      <c r="F131" s="1" t="str">
        <f t="shared" si="78"/>
        <v/>
      </c>
      <c r="G131" s="1" t="str">
        <f t="shared" si="79"/>
        <v/>
      </c>
      <c r="H131" s="1" t="str">
        <f t="shared" si="80"/>
        <v>:</v>
      </c>
      <c r="I131">
        <f t="shared" si="93"/>
        <v>0</v>
      </c>
      <c r="J131" s="3">
        <f t="shared" si="94"/>
        <v>4</v>
      </c>
      <c r="K131" s="3">
        <f t="shared" ref="K131:K194" si="107">IF(AND(ISNUMBER(G132),ISNUMBER(G133),ISNUMBER(G134)),1,IF(T131,1,0))</f>
        <v>0</v>
      </c>
      <c r="L131" s="3">
        <f t="shared" si="81"/>
        <v>2</v>
      </c>
      <c r="M131" s="3">
        <f t="shared" ref="M131:M194" si="108">J131*100+L131</f>
        <v>402</v>
      </c>
      <c r="N131" t="str">
        <f t="shared" si="95"/>
        <v/>
      </c>
      <c r="O131" t="str">
        <f t="shared" si="82"/>
        <v/>
      </c>
      <c r="P131" t="str">
        <f t="shared" si="83"/>
        <v/>
      </c>
      <c r="Q131" t="str">
        <f t="shared" si="84"/>
        <v/>
      </c>
      <c r="S131" t="str">
        <f t="shared" si="90"/>
        <v/>
      </c>
      <c r="T131" s="14">
        <f t="shared" si="96"/>
        <v>0</v>
      </c>
      <c r="AA131" s="14">
        <f t="shared" si="85"/>
        <v>16</v>
      </c>
      <c r="AB131" s="14">
        <f t="shared" si="86"/>
        <v>3</v>
      </c>
      <c r="AC131" s="14">
        <f t="shared" si="87"/>
        <v>1603</v>
      </c>
      <c r="AD131" s="28">
        <f t="shared" ref="AD131:AD142" si="109">IFERROR(IF(MATCH($AC131+1,$M:$M,0),0,1),1)</f>
        <v>0</v>
      </c>
      <c r="AE131" s="5" t="str">
        <f t="shared" si="88"/>
        <v>Ruta 19/20</v>
      </c>
      <c r="AF131" s="5" t="str">
        <f t="shared" si="89"/>
        <v>Juan Carlos I, nº 39</v>
      </c>
      <c r="AG131" s="15" t="str">
        <f t="shared" ref="AG131:AG159" si="110">IFERROR(INDEX(O:O,MATCH($AC131,$M:$M,0)),"")</f>
        <v>05:02</v>
      </c>
      <c r="AH131" s="15" t="str">
        <f t="shared" ref="AH131:AH159" si="111">IFERROR(INDEX(P:P,MATCH($AC131,$M:$M,0)),"")</f>
        <v>13:00</v>
      </c>
      <c r="AI131" s="15" t="str">
        <f t="shared" ref="AI131:AI159" si="112">IFERROR(INDEX(Q:Q,MATCH($AC131,$M:$M,0)),"")</f>
        <v>21:00</v>
      </c>
      <c r="AJ131" s="15"/>
      <c r="AK131" s="29" t="str">
        <f t="shared" ref="AK131:AK159" si="113">IFERROR(INDEX(S:S,MATCH($AC131,$M:$M,0)),"")</f>
        <v>Condes de Aragón, nº 14 (Pd. Bus)</v>
      </c>
      <c r="AL131" s="14">
        <f t="shared" ref="AL131:AL142" si="114">IF(AE131=AF131,1,0)</f>
        <v>0</v>
      </c>
      <c r="AM131" s="14" t="str">
        <f t="shared" ref="AM131:AM142" si="115">MID($AE131,$AR131+1,$AQ131-$AS131-1)</f>
        <v>1</v>
      </c>
      <c r="AN131" s="14" t="str">
        <f t="shared" ref="AN131:AN142" si="116">MID($AE131,$AS131+1,$AQ131-$AS131)</f>
        <v>20</v>
      </c>
      <c r="AO131" s="14">
        <f t="shared" si="91"/>
        <v>3</v>
      </c>
      <c r="AP131" s="14">
        <f t="shared" si="92"/>
        <v>128</v>
      </c>
      <c r="AQ131" s="16">
        <f t="shared" si="104"/>
        <v>10</v>
      </c>
      <c r="AR131" s="16">
        <f t="shared" si="105"/>
        <v>5</v>
      </c>
      <c r="AS131" s="14">
        <f t="shared" si="106"/>
        <v>8</v>
      </c>
    </row>
    <row r="132" spans="1:45" x14ac:dyDescent="0.25">
      <c r="A132" s="13" t="s">
        <v>87</v>
      </c>
      <c r="B132" t="e">
        <f t="shared" ref="B132:B195" si="117">FIND($B$2,A132)</f>
        <v>#VALUE!</v>
      </c>
      <c r="C132">
        <f t="shared" ref="C132:C195" si="118">FIND($C$2,A132)</f>
        <v>14</v>
      </c>
      <c r="D132">
        <f t="shared" ref="D132:D195" si="119">IFERROR(B132,C132)</f>
        <v>14</v>
      </c>
      <c r="E132">
        <f t="shared" ref="E132:E195" si="120">LEN(A132)</f>
        <v>33</v>
      </c>
      <c r="F132" s="1" t="str">
        <f t="shared" ref="F132:F195" si="121">IFERROR(VALUE(LEFT($A132,$D132-1)),"")</f>
        <v/>
      </c>
      <c r="G132" s="1" t="str">
        <f t="shared" ref="G132:G195" si="122">IFERROR(VALUE(RIGHT($A132,$E132-$D132)),"")</f>
        <v/>
      </c>
      <c r="H132" s="1" t="str">
        <f t="shared" ref="H132:H195" si="123">TEXT(F132,"00")&amp;":"&amp;TEXT(G132,"00")</f>
        <v>:</v>
      </c>
      <c r="I132">
        <f t="shared" si="93"/>
        <v>0</v>
      </c>
      <c r="J132" s="3">
        <f t="shared" si="94"/>
        <v>4</v>
      </c>
      <c r="K132" s="3">
        <f t="shared" si="107"/>
        <v>1</v>
      </c>
      <c r="L132" s="3">
        <f t="shared" ref="L132:L195" si="124">IF(I132=1,0,L131+K132+T132)</f>
        <v>3</v>
      </c>
      <c r="M132" s="3">
        <f t="shared" si="108"/>
        <v>403</v>
      </c>
      <c r="N132" t="str">
        <f t="shared" si="95"/>
        <v>Miguel Servet, nº 63-65 (Pd. Bus)</v>
      </c>
      <c r="O132" t="str">
        <f t="shared" ref="O132:O195" si="125">IF($K132,H133,"")</f>
        <v>05:00</v>
      </c>
      <c r="P132" t="str">
        <f t="shared" ref="P132:P195" si="126">IF($K132,H134,"")</f>
        <v>12:58</v>
      </c>
      <c r="Q132" t="str">
        <f t="shared" ref="Q132:Q195" si="127">IF($K132,H135,"")</f>
        <v>20:58</v>
      </c>
      <c r="S132" t="str">
        <f t="shared" si="90"/>
        <v>Miguel Servet, nº 101 (Pd. Bus)</v>
      </c>
      <c r="T132" s="14">
        <f t="shared" si="96"/>
        <v>0</v>
      </c>
      <c r="AA132" s="14">
        <f t="shared" ref="AA132:AA142" si="128">IF(AD131&lt;&gt;1,AA131,AA131+1)</f>
        <v>16</v>
      </c>
      <c r="AB132" s="14">
        <f t="shared" ref="AB132:AB142" si="129">IF(AA132&lt;&gt;AA131,0,AB131+1)</f>
        <v>4</v>
      </c>
      <c r="AC132" s="14">
        <f t="shared" ref="AC132:AC142" si="130">AA132*100+AB132</f>
        <v>1604</v>
      </c>
      <c r="AD132" s="28">
        <f t="shared" si="109"/>
        <v>0</v>
      </c>
      <c r="AE132" s="5" t="str">
        <f t="shared" ref="AE132:AE142" si="131">INDEX(N:N,MATCH($AA132,$J:$J,0))</f>
        <v>Ruta 19/20</v>
      </c>
      <c r="AF132" s="5" t="str">
        <f t="shared" ref="AF132:AF142" si="132">IFERROR(INDEX(N:N,MATCH($AC132,$M:$M,0)),"")</f>
        <v>Juan Carlos I, nº 3</v>
      </c>
      <c r="AG132" s="15" t="str">
        <f t="shared" si="110"/>
        <v>05:04</v>
      </c>
      <c r="AH132" s="15" t="str">
        <f t="shared" si="111"/>
        <v>13:02</v>
      </c>
      <c r="AI132" s="15" t="str">
        <f t="shared" si="112"/>
        <v>21:02</v>
      </c>
      <c r="AJ132" s="15"/>
      <c r="AK132" s="29" t="str">
        <f t="shared" si="113"/>
        <v>Juan Carlos I, nº 39</v>
      </c>
      <c r="AL132" s="14">
        <f t="shared" si="114"/>
        <v>0</v>
      </c>
      <c r="AM132" s="14" t="str">
        <f t="shared" si="115"/>
        <v>1</v>
      </c>
      <c r="AN132" s="14" t="str">
        <f t="shared" si="116"/>
        <v>20</v>
      </c>
      <c r="AO132" s="14">
        <f t="shared" si="91"/>
        <v>4</v>
      </c>
      <c r="AP132" s="14">
        <f t="shared" si="92"/>
        <v>129</v>
      </c>
      <c r="AQ132" s="16">
        <f t="shared" si="104"/>
        <v>10</v>
      </c>
      <c r="AR132" s="16">
        <f t="shared" si="105"/>
        <v>5</v>
      </c>
      <c r="AS132" s="14">
        <f t="shared" si="106"/>
        <v>8</v>
      </c>
    </row>
    <row r="133" spans="1:45" x14ac:dyDescent="0.25">
      <c r="A133" s="13" t="s">
        <v>51</v>
      </c>
      <c r="B133">
        <f t="shared" si="117"/>
        <v>2</v>
      </c>
      <c r="C133" t="e">
        <f t="shared" si="118"/>
        <v>#VALUE!</v>
      </c>
      <c r="D133">
        <f t="shared" si="119"/>
        <v>2</v>
      </c>
      <c r="E133">
        <f t="shared" si="120"/>
        <v>4</v>
      </c>
      <c r="F133" s="1">
        <f t="shared" si="121"/>
        <v>5</v>
      </c>
      <c r="G133" s="1">
        <f t="shared" si="122"/>
        <v>0</v>
      </c>
      <c r="H133" s="1" t="str">
        <f t="shared" si="123"/>
        <v>05:00</v>
      </c>
      <c r="I133">
        <f t="shared" si="93"/>
        <v>0</v>
      </c>
      <c r="J133" s="3">
        <f t="shared" si="94"/>
        <v>4</v>
      </c>
      <c r="K133" s="3">
        <f t="shared" si="107"/>
        <v>0</v>
      </c>
      <c r="L133" s="3">
        <f t="shared" si="124"/>
        <v>3</v>
      </c>
      <c r="M133" s="3">
        <f t="shared" si="108"/>
        <v>403</v>
      </c>
      <c r="N133" t="str">
        <f t="shared" si="95"/>
        <v/>
      </c>
      <c r="O133" t="str">
        <f t="shared" si="125"/>
        <v/>
      </c>
      <c r="P133" t="str">
        <f t="shared" si="126"/>
        <v/>
      </c>
      <c r="Q133" t="str">
        <f t="shared" si="127"/>
        <v/>
      </c>
      <c r="S133" t="str">
        <f t="shared" ref="S133:S196" si="133">IF(AND($K133,NOT(T133)),A137,IF(T133,A133,""))</f>
        <v/>
      </c>
      <c r="T133" s="14">
        <f t="shared" si="96"/>
        <v>0</v>
      </c>
      <c r="AA133" s="14">
        <f t="shared" si="128"/>
        <v>16</v>
      </c>
      <c r="AB133" s="14">
        <f t="shared" si="129"/>
        <v>5</v>
      </c>
      <c r="AC133" s="14">
        <f t="shared" si="130"/>
        <v>1605</v>
      </c>
      <c r="AD133" s="28">
        <f t="shared" si="109"/>
        <v>0</v>
      </c>
      <c r="AE133" s="5" t="str">
        <f t="shared" si="131"/>
        <v>Ruta 19/20</v>
      </c>
      <c r="AF133" s="5" t="str">
        <f t="shared" si="132"/>
        <v>Vía Univérsitas, nº 44 (Pd. Bus)</v>
      </c>
      <c r="AG133" s="15" t="str">
        <f t="shared" si="110"/>
        <v>05:06</v>
      </c>
      <c r="AH133" s="15" t="str">
        <f t="shared" si="111"/>
        <v>13:04</v>
      </c>
      <c r="AI133" s="15" t="str">
        <f t="shared" si="112"/>
        <v>21:04</v>
      </c>
      <c r="AJ133" s="15"/>
      <c r="AK133" s="29" t="str">
        <f t="shared" si="113"/>
        <v>Juan Carlos I, nº 3</v>
      </c>
      <c r="AL133" s="14">
        <f t="shared" si="114"/>
        <v>0</v>
      </c>
      <c r="AM133" s="14" t="str">
        <f t="shared" si="115"/>
        <v>1</v>
      </c>
      <c r="AN133" s="14" t="str">
        <f t="shared" si="116"/>
        <v>20</v>
      </c>
      <c r="AO133" s="14">
        <f t="shared" ref="AO133:AO142" si="134">IF(AL133,0,AO132+1)</f>
        <v>5</v>
      </c>
      <c r="AP133" s="14">
        <f t="shared" ref="AP133:AP142" si="135">AP132+1</f>
        <v>130</v>
      </c>
      <c r="AQ133" s="16">
        <f t="shared" ref="AQ133:AQ142" si="136">LEN(AE133)</f>
        <v>10</v>
      </c>
      <c r="AR133" s="16">
        <f t="shared" ref="AR133:AR142" si="137">FIND(" ",AE133)</f>
        <v>5</v>
      </c>
      <c r="AS133" s="14">
        <f t="shared" ref="AS133:AS142" si="138">FIND("/",AE133)</f>
        <v>8</v>
      </c>
    </row>
    <row r="134" spans="1:45" x14ac:dyDescent="0.25">
      <c r="A134" s="13" t="s">
        <v>19</v>
      </c>
      <c r="B134">
        <f t="shared" si="117"/>
        <v>3</v>
      </c>
      <c r="C134" t="e">
        <f t="shared" si="118"/>
        <v>#VALUE!</v>
      </c>
      <c r="D134">
        <f t="shared" si="119"/>
        <v>3</v>
      </c>
      <c r="E134">
        <f t="shared" si="120"/>
        <v>5</v>
      </c>
      <c r="F134" s="1">
        <f t="shared" si="121"/>
        <v>12</v>
      </c>
      <c r="G134" s="1">
        <f t="shared" si="122"/>
        <v>58</v>
      </c>
      <c r="H134" s="1" t="str">
        <f t="shared" si="123"/>
        <v>12:58</v>
      </c>
      <c r="I134">
        <f t="shared" ref="I134:I197" si="139">IFERROR(FIND("Ruta",A134),0)</f>
        <v>0</v>
      </c>
      <c r="J134" s="3">
        <f t="shared" ref="J134:J197" si="140">I134+J133</f>
        <v>4</v>
      </c>
      <c r="K134" s="3">
        <f t="shared" si="107"/>
        <v>0</v>
      </c>
      <c r="L134" s="3">
        <f t="shared" si="124"/>
        <v>3</v>
      </c>
      <c r="M134" s="3">
        <f t="shared" si="108"/>
        <v>403</v>
      </c>
      <c r="N134" t="str">
        <f t="shared" ref="N134:N197" si="141">IF(T134,"",IF($K134,A134,IF(I134=1,A134,"")))</f>
        <v/>
      </c>
      <c r="O134" t="str">
        <f t="shared" si="125"/>
        <v/>
      </c>
      <c r="P134" t="str">
        <f t="shared" si="126"/>
        <v/>
      </c>
      <c r="Q134" t="str">
        <f t="shared" si="127"/>
        <v/>
      </c>
      <c r="S134" t="str">
        <f t="shared" si="133"/>
        <v/>
      </c>
      <c r="T134" s="14">
        <f t="shared" ref="T134:T197" si="142">IF(AND(NOT(ISNUMBER(D133)),NOT(ISNUMBER(D134)),NOT(ISNUMBER(D135)),NOT(ISNUMBER(D136))),1,0)</f>
        <v>0</v>
      </c>
      <c r="AA134" s="14">
        <f t="shared" si="128"/>
        <v>16</v>
      </c>
      <c r="AB134" s="14">
        <f t="shared" si="129"/>
        <v>6</v>
      </c>
      <c r="AC134" s="14">
        <f t="shared" si="130"/>
        <v>1606</v>
      </c>
      <c r="AD134" s="28">
        <f t="shared" si="109"/>
        <v>1</v>
      </c>
      <c r="AE134" s="5" t="str">
        <f t="shared" si="131"/>
        <v>Ruta 19/20</v>
      </c>
      <c r="AF134" s="5" t="str">
        <f t="shared" si="132"/>
        <v>Opel Planta en Figueruelas</v>
      </c>
      <c r="AG134" s="15" t="str">
        <f t="shared" si="110"/>
        <v>05:30</v>
      </c>
      <c r="AH134" s="15" t="str">
        <f t="shared" si="111"/>
        <v>13:30</v>
      </c>
      <c r="AI134" s="15" t="str">
        <f t="shared" si="112"/>
        <v>21:30</v>
      </c>
      <c r="AJ134" s="15"/>
      <c r="AK134" s="29" t="str">
        <f t="shared" si="113"/>
        <v>Vía Univérsitas, nº 44 (Pd. Bus)</v>
      </c>
      <c r="AL134" s="14">
        <f t="shared" si="114"/>
        <v>0</v>
      </c>
      <c r="AM134" s="14" t="str">
        <f t="shared" si="115"/>
        <v>1</v>
      </c>
      <c r="AN134" s="14" t="str">
        <f t="shared" si="116"/>
        <v>20</v>
      </c>
      <c r="AO134" s="14">
        <f t="shared" si="134"/>
        <v>6</v>
      </c>
      <c r="AP134" s="14">
        <f t="shared" si="135"/>
        <v>131</v>
      </c>
      <c r="AQ134" s="16">
        <f t="shared" si="136"/>
        <v>10</v>
      </c>
      <c r="AR134" s="16">
        <f t="shared" si="137"/>
        <v>5</v>
      </c>
      <c r="AS134" s="14">
        <f t="shared" si="138"/>
        <v>8</v>
      </c>
    </row>
    <row r="135" spans="1:45" x14ac:dyDescent="0.25">
      <c r="A135" s="13" t="s">
        <v>20</v>
      </c>
      <c r="B135">
        <f t="shared" si="117"/>
        <v>3</v>
      </c>
      <c r="C135" t="e">
        <f t="shared" si="118"/>
        <v>#VALUE!</v>
      </c>
      <c r="D135">
        <f t="shared" si="119"/>
        <v>3</v>
      </c>
      <c r="E135">
        <f t="shared" si="120"/>
        <v>5</v>
      </c>
      <c r="F135" s="1">
        <f t="shared" si="121"/>
        <v>20</v>
      </c>
      <c r="G135" s="1">
        <f t="shared" si="122"/>
        <v>58</v>
      </c>
      <c r="H135" s="1" t="str">
        <f t="shared" si="123"/>
        <v>20:58</v>
      </c>
      <c r="I135">
        <f t="shared" si="139"/>
        <v>0</v>
      </c>
      <c r="J135" s="3">
        <f t="shared" si="140"/>
        <v>4</v>
      </c>
      <c r="K135" s="3">
        <f t="shared" si="107"/>
        <v>0</v>
      </c>
      <c r="L135" s="3">
        <f t="shared" si="124"/>
        <v>3</v>
      </c>
      <c r="M135" s="3">
        <f t="shared" si="108"/>
        <v>403</v>
      </c>
      <c r="N135" t="str">
        <f t="shared" si="141"/>
        <v/>
      </c>
      <c r="O135" t="str">
        <f t="shared" si="125"/>
        <v/>
      </c>
      <c r="P135" t="str">
        <f t="shared" si="126"/>
        <v/>
      </c>
      <c r="Q135" t="str">
        <f t="shared" si="127"/>
        <v/>
      </c>
      <c r="S135" t="str">
        <f t="shared" si="133"/>
        <v/>
      </c>
      <c r="T135" s="14">
        <f t="shared" si="142"/>
        <v>0</v>
      </c>
      <c r="AA135" s="14">
        <f t="shared" si="128"/>
        <v>17</v>
      </c>
      <c r="AB135" s="14">
        <f t="shared" si="129"/>
        <v>0</v>
      </c>
      <c r="AC135" s="14">
        <f t="shared" si="130"/>
        <v>1700</v>
      </c>
      <c r="AD135" s="28">
        <f t="shared" si="109"/>
        <v>0</v>
      </c>
      <c r="AE135" s="5" t="str">
        <f t="shared" si="131"/>
        <v>Ruta 20/20</v>
      </c>
      <c r="AF135" s="5" t="str">
        <f t="shared" si="132"/>
        <v>Ruta 20/20</v>
      </c>
      <c r="AG135" s="15" t="str">
        <f t="shared" si="110"/>
        <v/>
      </c>
      <c r="AH135" s="15" t="str">
        <f t="shared" si="111"/>
        <v/>
      </c>
      <c r="AI135" s="15" t="str">
        <f t="shared" si="112"/>
        <v/>
      </c>
      <c r="AJ135" s="15"/>
      <c r="AK135" s="29" t="str">
        <f t="shared" si="113"/>
        <v/>
      </c>
      <c r="AL135" s="14">
        <f t="shared" si="114"/>
        <v>1</v>
      </c>
      <c r="AM135" s="14" t="str">
        <f t="shared" si="115"/>
        <v>2</v>
      </c>
      <c r="AN135" s="14" t="str">
        <f t="shared" si="116"/>
        <v>20</v>
      </c>
      <c r="AO135" s="14">
        <f t="shared" si="134"/>
        <v>0</v>
      </c>
      <c r="AP135" s="14">
        <f t="shared" si="135"/>
        <v>132</v>
      </c>
      <c r="AQ135" s="16">
        <f t="shared" si="136"/>
        <v>10</v>
      </c>
      <c r="AR135" s="16">
        <f t="shared" si="137"/>
        <v>5</v>
      </c>
      <c r="AS135" s="14">
        <f t="shared" si="138"/>
        <v>8</v>
      </c>
    </row>
    <row r="136" spans="1:45" x14ac:dyDescent="0.25">
      <c r="A136" s="13" t="s">
        <v>83</v>
      </c>
      <c r="B136" t="e">
        <f t="shared" si="117"/>
        <v>#VALUE!</v>
      </c>
      <c r="C136">
        <f t="shared" si="118"/>
        <v>14</v>
      </c>
      <c r="D136">
        <f t="shared" si="119"/>
        <v>14</v>
      </c>
      <c r="E136">
        <f t="shared" si="120"/>
        <v>31</v>
      </c>
      <c r="F136" s="1" t="str">
        <f t="shared" si="121"/>
        <v/>
      </c>
      <c r="G136" s="1" t="str">
        <f t="shared" si="122"/>
        <v/>
      </c>
      <c r="H136" s="1" t="str">
        <f t="shared" si="123"/>
        <v>:</v>
      </c>
      <c r="I136">
        <f t="shared" si="139"/>
        <v>0</v>
      </c>
      <c r="J136" s="3">
        <f t="shared" si="140"/>
        <v>4</v>
      </c>
      <c r="K136" s="3">
        <f t="shared" si="107"/>
        <v>0</v>
      </c>
      <c r="L136" s="3">
        <f t="shared" si="124"/>
        <v>3</v>
      </c>
      <c r="M136" s="3">
        <f t="shared" si="108"/>
        <v>403</v>
      </c>
      <c r="N136" t="str">
        <f t="shared" si="141"/>
        <v/>
      </c>
      <c r="O136" t="str">
        <f t="shared" si="125"/>
        <v/>
      </c>
      <c r="P136" t="str">
        <f t="shared" si="126"/>
        <v/>
      </c>
      <c r="Q136" t="str">
        <f t="shared" si="127"/>
        <v/>
      </c>
      <c r="S136" t="str">
        <f t="shared" si="133"/>
        <v/>
      </c>
      <c r="T136" s="14">
        <f t="shared" si="142"/>
        <v>0</v>
      </c>
      <c r="AA136" s="14">
        <f t="shared" si="128"/>
        <v>17</v>
      </c>
      <c r="AB136" s="14">
        <f t="shared" si="129"/>
        <v>1</v>
      </c>
      <c r="AC136" s="14">
        <f t="shared" si="130"/>
        <v>1701</v>
      </c>
      <c r="AD136" s="28">
        <f t="shared" si="109"/>
        <v>0</v>
      </c>
      <c r="AE136" s="5" t="str">
        <f t="shared" si="131"/>
        <v>Ruta 20/20</v>
      </c>
      <c r="AF136" s="5" t="str">
        <f t="shared" si="132"/>
        <v>Ctra. Logroño desvío Utebo (Pd. Bus)</v>
      </c>
      <c r="AG136" s="15" t="str">
        <f t="shared" si="110"/>
        <v>05:15</v>
      </c>
      <c r="AH136" s="15" t="str">
        <f t="shared" si="111"/>
        <v>13:15</v>
      </c>
      <c r="AI136" s="15" t="str">
        <f t="shared" si="112"/>
        <v>21:15</v>
      </c>
      <c r="AJ136" s="15"/>
      <c r="AK136" s="29" t="str">
        <f t="shared" si="113"/>
        <v>Opel Planta en Figueruelas</v>
      </c>
      <c r="AL136" s="14">
        <f t="shared" si="114"/>
        <v>0</v>
      </c>
      <c r="AM136" s="14" t="str">
        <f t="shared" si="115"/>
        <v>2</v>
      </c>
      <c r="AN136" s="14" t="str">
        <f t="shared" si="116"/>
        <v>20</v>
      </c>
      <c r="AO136" s="14">
        <f t="shared" si="134"/>
        <v>1</v>
      </c>
      <c r="AP136" s="14">
        <f t="shared" si="135"/>
        <v>133</v>
      </c>
      <c r="AQ136" s="16">
        <f t="shared" si="136"/>
        <v>10</v>
      </c>
      <c r="AR136" s="16">
        <f t="shared" si="137"/>
        <v>5</v>
      </c>
      <c r="AS136" s="14">
        <f t="shared" si="138"/>
        <v>8</v>
      </c>
    </row>
    <row r="137" spans="1:45" x14ac:dyDescent="0.25">
      <c r="A137" s="13" t="s">
        <v>88</v>
      </c>
      <c r="B137" t="e">
        <f t="shared" si="117"/>
        <v>#VALUE!</v>
      </c>
      <c r="C137">
        <f t="shared" si="118"/>
        <v>14</v>
      </c>
      <c r="D137">
        <f t="shared" si="119"/>
        <v>14</v>
      </c>
      <c r="E137">
        <f t="shared" si="120"/>
        <v>33</v>
      </c>
      <c r="F137" s="1" t="str">
        <f t="shared" si="121"/>
        <v/>
      </c>
      <c r="G137" s="1" t="str">
        <f t="shared" si="122"/>
        <v/>
      </c>
      <c r="H137" s="1" t="str">
        <f t="shared" si="123"/>
        <v>:</v>
      </c>
      <c r="I137">
        <f t="shared" si="139"/>
        <v>0</v>
      </c>
      <c r="J137" s="3">
        <f t="shared" si="140"/>
        <v>4</v>
      </c>
      <c r="K137" s="3">
        <f t="shared" si="107"/>
        <v>1</v>
      </c>
      <c r="L137" s="3">
        <f t="shared" si="124"/>
        <v>4</v>
      </c>
      <c r="M137" s="3">
        <f t="shared" si="108"/>
        <v>404</v>
      </c>
      <c r="N137" t="str">
        <f t="shared" si="141"/>
        <v>Miguel Servet, nº 37-39 (Pd. Bus)</v>
      </c>
      <c r="O137" t="str">
        <f t="shared" si="125"/>
        <v>05:02</v>
      </c>
      <c r="P137" t="str">
        <f t="shared" si="126"/>
        <v>13:00</v>
      </c>
      <c r="Q137" t="str">
        <f t="shared" si="127"/>
        <v>21:00</v>
      </c>
      <c r="S137" t="str">
        <f t="shared" si="133"/>
        <v>Miguel Servet, nº 63-65 ((Pd. Bus)</v>
      </c>
      <c r="T137" s="14">
        <f t="shared" si="142"/>
        <v>0</v>
      </c>
      <c r="AA137" s="14">
        <f t="shared" si="128"/>
        <v>17</v>
      </c>
      <c r="AB137" s="14">
        <f t="shared" si="129"/>
        <v>2</v>
      </c>
      <c r="AC137" s="14">
        <f t="shared" si="130"/>
        <v>1702</v>
      </c>
      <c r="AD137" s="28">
        <f t="shared" si="109"/>
        <v>0</v>
      </c>
      <c r="AE137" s="5" t="str">
        <f t="shared" si="131"/>
        <v>Ruta 20/20</v>
      </c>
      <c r="AF137" s="5" t="str">
        <f t="shared" si="132"/>
        <v>Ctra. Logroño (Casetas: Chocolates Lacasa - Pd. Bus)</v>
      </c>
      <c r="AG137" s="15" t="str">
        <f t="shared" si="110"/>
        <v>05:16</v>
      </c>
      <c r="AH137" s="15" t="str">
        <f t="shared" si="111"/>
        <v>13:16</v>
      </c>
      <c r="AI137" s="15" t="str">
        <f t="shared" si="112"/>
        <v>21:16</v>
      </c>
      <c r="AJ137" s="15"/>
      <c r="AK137" s="29" t="str">
        <f t="shared" si="113"/>
        <v>Casetas: (frente urbanización Alameda)</v>
      </c>
      <c r="AL137" s="14">
        <f t="shared" si="114"/>
        <v>0</v>
      </c>
      <c r="AM137" s="14" t="str">
        <f t="shared" si="115"/>
        <v>2</v>
      </c>
      <c r="AN137" s="14" t="str">
        <f t="shared" si="116"/>
        <v>20</v>
      </c>
      <c r="AO137" s="14">
        <f t="shared" si="134"/>
        <v>2</v>
      </c>
      <c r="AP137" s="14">
        <f t="shared" si="135"/>
        <v>134</v>
      </c>
      <c r="AQ137" s="16">
        <f t="shared" si="136"/>
        <v>10</v>
      </c>
      <c r="AR137" s="16">
        <f t="shared" si="137"/>
        <v>5</v>
      </c>
      <c r="AS137" s="14">
        <f t="shared" si="138"/>
        <v>8</v>
      </c>
    </row>
    <row r="138" spans="1:45" x14ac:dyDescent="0.25">
      <c r="A138" s="13" t="s">
        <v>56</v>
      </c>
      <c r="B138">
        <f t="shared" si="117"/>
        <v>2</v>
      </c>
      <c r="C138" t="e">
        <f t="shared" si="118"/>
        <v>#VALUE!</v>
      </c>
      <c r="D138">
        <f t="shared" si="119"/>
        <v>2</v>
      </c>
      <c r="E138">
        <f t="shared" si="120"/>
        <v>4</v>
      </c>
      <c r="F138" s="1">
        <f t="shared" si="121"/>
        <v>5</v>
      </c>
      <c r="G138" s="1">
        <f t="shared" si="122"/>
        <v>2</v>
      </c>
      <c r="H138" s="1" t="str">
        <f t="shared" si="123"/>
        <v>05:02</v>
      </c>
      <c r="I138">
        <f t="shared" si="139"/>
        <v>0</v>
      </c>
      <c r="J138" s="3">
        <f t="shared" si="140"/>
        <v>4</v>
      </c>
      <c r="K138" s="3">
        <f t="shared" si="107"/>
        <v>0</v>
      </c>
      <c r="L138" s="3">
        <f t="shared" si="124"/>
        <v>4</v>
      </c>
      <c r="M138" s="3">
        <f t="shared" si="108"/>
        <v>404</v>
      </c>
      <c r="N138" t="str">
        <f t="shared" si="141"/>
        <v/>
      </c>
      <c r="O138" t="str">
        <f t="shared" si="125"/>
        <v/>
      </c>
      <c r="P138" t="str">
        <f t="shared" si="126"/>
        <v/>
      </c>
      <c r="Q138" t="str">
        <f t="shared" si="127"/>
        <v/>
      </c>
      <c r="S138" t="str">
        <f t="shared" si="133"/>
        <v/>
      </c>
      <c r="T138" s="14">
        <f t="shared" si="142"/>
        <v>0</v>
      </c>
      <c r="AA138" s="14">
        <f t="shared" si="128"/>
        <v>17</v>
      </c>
      <c r="AB138" s="14">
        <f t="shared" si="129"/>
        <v>3</v>
      </c>
      <c r="AC138" s="14">
        <f t="shared" si="130"/>
        <v>1703</v>
      </c>
      <c r="AD138" s="28">
        <f t="shared" si="109"/>
        <v>0</v>
      </c>
      <c r="AE138" s="5" t="str">
        <f t="shared" si="131"/>
        <v>Ruta 20/20</v>
      </c>
      <c r="AF138" s="5" t="str">
        <f t="shared" si="132"/>
        <v>Casetas: C/ Canteras (Pd. Bus)</v>
      </c>
      <c r="AG138" s="15" t="str">
        <f t="shared" si="110"/>
        <v>05:17</v>
      </c>
      <c r="AH138" s="15" t="str">
        <f t="shared" si="111"/>
        <v>13:17</v>
      </c>
      <c r="AI138" s="15" t="str">
        <f t="shared" si="112"/>
        <v>21:17</v>
      </c>
      <c r="AJ138" s="15"/>
      <c r="AK138" s="29" t="str">
        <f t="shared" si="113"/>
        <v>Casetas (frente nº 52)</v>
      </c>
      <c r="AL138" s="14">
        <f t="shared" si="114"/>
        <v>0</v>
      </c>
      <c r="AM138" s="14" t="str">
        <f t="shared" si="115"/>
        <v>2</v>
      </c>
      <c r="AN138" s="14" t="str">
        <f t="shared" si="116"/>
        <v>20</v>
      </c>
      <c r="AO138" s="14">
        <f t="shared" si="134"/>
        <v>3</v>
      </c>
      <c r="AP138" s="14">
        <f t="shared" si="135"/>
        <v>135</v>
      </c>
      <c r="AQ138" s="16">
        <f t="shared" si="136"/>
        <v>10</v>
      </c>
      <c r="AR138" s="16">
        <f t="shared" si="137"/>
        <v>5</v>
      </c>
      <c r="AS138" s="14">
        <f t="shared" si="138"/>
        <v>8</v>
      </c>
    </row>
    <row r="139" spans="1:45" x14ac:dyDescent="0.25">
      <c r="A139" s="13" t="s">
        <v>29</v>
      </c>
      <c r="B139">
        <f t="shared" si="117"/>
        <v>3</v>
      </c>
      <c r="C139" t="e">
        <f t="shared" si="118"/>
        <v>#VALUE!</v>
      </c>
      <c r="D139">
        <f t="shared" si="119"/>
        <v>3</v>
      </c>
      <c r="E139">
        <f t="shared" si="120"/>
        <v>5</v>
      </c>
      <c r="F139" s="1">
        <f t="shared" si="121"/>
        <v>13</v>
      </c>
      <c r="G139" s="1">
        <f t="shared" si="122"/>
        <v>0</v>
      </c>
      <c r="H139" s="1" t="str">
        <f t="shared" si="123"/>
        <v>13:00</v>
      </c>
      <c r="I139">
        <f t="shared" si="139"/>
        <v>0</v>
      </c>
      <c r="J139" s="3">
        <f t="shared" si="140"/>
        <v>4</v>
      </c>
      <c r="K139" s="3">
        <f t="shared" si="107"/>
        <v>0</v>
      </c>
      <c r="L139" s="3">
        <f t="shared" si="124"/>
        <v>4</v>
      </c>
      <c r="M139" s="3">
        <f t="shared" si="108"/>
        <v>404</v>
      </c>
      <c r="N139" t="str">
        <f t="shared" si="141"/>
        <v/>
      </c>
      <c r="O139" t="str">
        <f t="shared" si="125"/>
        <v/>
      </c>
      <c r="P139" t="str">
        <f t="shared" si="126"/>
        <v/>
      </c>
      <c r="Q139" t="str">
        <f t="shared" si="127"/>
        <v/>
      </c>
      <c r="S139" t="str">
        <f t="shared" si="133"/>
        <v/>
      </c>
      <c r="T139" s="14">
        <f t="shared" si="142"/>
        <v>0</v>
      </c>
      <c r="AA139" s="14">
        <f t="shared" si="128"/>
        <v>17</v>
      </c>
      <c r="AB139" s="14">
        <f t="shared" si="129"/>
        <v>4</v>
      </c>
      <c r="AC139" s="14">
        <f t="shared" si="130"/>
        <v>1704</v>
      </c>
      <c r="AD139" s="28">
        <f t="shared" si="109"/>
        <v>0</v>
      </c>
      <c r="AE139" s="5" t="str">
        <f t="shared" si="131"/>
        <v>Ruta 20/20</v>
      </c>
      <c r="AF139" s="5" t="str">
        <f t="shared" si="132"/>
        <v>Casetas: centro nº 14 (Pd. Bus)</v>
      </c>
      <c r="AG139" s="15" t="str">
        <f t="shared" si="110"/>
        <v>05:18</v>
      </c>
      <c r="AH139" s="15" t="str">
        <f t="shared" si="111"/>
        <v>13:18</v>
      </c>
      <c r="AI139" s="15" t="str">
        <f t="shared" si="112"/>
        <v>21:18</v>
      </c>
      <c r="AJ139" s="15"/>
      <c r="AK139" s="29" t="str">
        <f t="shared" si="113"/>
        <v>Casetas: centro nº 7 (Pd. Bus)</v>
      </c>
      <c r="AL139" s="14">
        <f t="shared" si="114"/>
        <v>0</v>
      </c>
      <c r="AM139" s="14" t="str">
        <f t="shared" si="115"/>
        <v>2</v>
      </c>
      <c r="AN139" s="14" t="str">
        <f t="shared" si="116"/>
        <v>20</v>
      </c>
      <c r="AO139" s="14">
        <f t="shared" si="134"/>
        <v>4</v>
      </c>
      <c r="AP139" s="14">
        <f t="shared" si="135"/>
        <v>136</v>
      </c>
      <c r="AQ139" s="16">
        <f t="shared" si="136"/>
        <v>10</v>
      </c>
      <c r="AR139" s="16">
        <f t="shared" si="137"/>
        <v>5</v>
      </c>
      <c r="AS139" s="14">
        <f t="shared" si="138"/>
        <v>8</v>
      </c>
    </row>
    <row r="140" spans="1:45" x14ac:dyDescent="0.25">
      <c r="A140" s="13" t="s">
        <v>30</v>
      </c>
      <c r="B140">
        <f t="shared" si="117"/>
        <v>3</v>
      </c>
      <c r="C140" t="e">
        <f t="shared" si="118"/>
        <v>#VALUE!</v>
      </c>
      <c r="D140">
        <f t="shared" si="119"/>
        <v>3</v>
      </c>
      <c r="E140">
        <f t="shared" si="120"/>
        <v>5</v>
      </c>
      <c r="F140" s="1">
        <f t="shared" si="121"/>
        <v>21</v>
      </c>
      <c r="G140" s="1">
        <f t="shared" si="122"/>
        <v>0</v>
      </c>
      <c r="H140" s="1" t="str">
        <f t="shared" si="123"/>
        <v>21:00</v>
      </c>
      <c r="I140">
        <f t="shared" si="139"/>
        <v>0</v>
      </c>
      <c r="J140" s="3">
        <f t="shared" si="140"/>
        <v>4</v>
      </c>
      <c r="K140" s="3">
        <f t="shared" si="107"/>
        <v>0</v>
      </c>
      <c r="L140" s="3">
        <f t="shared" si="124"/>
        <v>4</v>
      </c>
      <c r="M140" s="3">
        <f t="shared" si="108"/>
        <v>404</v>
      </c>
      <c r="N140" t="str">
        <f t="shared" si="141"/>
        <v/>
      </c>
      <c r="O140" t="str">
        <f t="shared" si="125"/>
        <v/>
      </c>
      <c r="P140" t="str">
        <f t="shared" si="126"/>
        <v/>
      </c>
      <c r="Q140" t="str">
        <f t="shared" si="127"/>
        <v/>
      </c>
      <c r="S140" t="str">
        <f t="shared" si="133"/>
        <v/>
      </c>
      <c r="T140" s="14">
        <f t="shared" si="142"/>
        <v>0</v>
      </c>
      <c r="AA140" s="14">
        <f t="shared" si="128"/>
        <v>17</v>
      </c>
      <c r="AB140" s="14">
        <f t="shared" si="129"/>
        <v>5</v>
      </c>
      <c r="AC140" s="14">
        <f t="shared" si="130"/>
        <v>1705</v>
      </c>
      <c r="AD140" s="28">
        <f t="shared" si="109"/>
        <v>0</v>
      </c>
      <c r="AE140" s="5" t="str">
        <f t="shared" si="131"/>
        <v>Ruta 20/20</v>
      </c>
      <c r="AF140" s="5" t="str">
        <f t="shared" si="132"/>
        <v>Casetas: centro nº 76 (Cuartel - Pd. Bus)</v>
      </c>
      <c r="AG140" s="15" t="str">
        <f t="shared" si="110"/>
        <v>05:19</v>
      </c>
      <c r="AH140" s="15" t="str">
        <f t="shared" si="111"/>
        <v>13:19</v>
      </c>
      <c r="AI140" s="15" t="str">
        <f t="shared" si="112"/>
        <v>21:19</v>
      </c>
      <c r="AJ140" s="15"/>
      <c r="AK140" s="29" t="str">
        <f t="shared" si="113"/>
        <v>Casetas (frente C/ Canteras)</v>
      </c>
      <c r="AL140" s="14">
        <f t="shared" si="114"/>
        <v>0</v>
      </c>
      <c r="AM140" s="14" t="str">
        <f t="shared" si="115"/>
        <v>2</v>
      </c>
      <c r="AN140" s="14" t="str">
        <f t="shared" si="116"/>
        <v>20</v>
      </c>
      <c r="AO140" s="14">
        <f t="shared" si="134"/>
        <v>5</v>
      </c>
      <c r="AP140" s="14">
        <f t="shared" si="135"/>
        <v>137</v>
      </c>
      <c r="AQ140" s="16">
        <f t="shared" si="136"/>
        <v>10</v>
      </c>
      <c r="AR140" s="16">
        <f t="shared" si="137"/>
        <v>5</v>
      </c>
      <c r="AS140" s="14">
        <f t="shared" si="138"/>
        <v>8</v>
      </c>
    </row>
    <row r="141" spans="1:45" x14ac:dyDescent="0.25">
      <c r="A141" s="13" t="s">
        <v>89</v>
      </c>
      <c r="B141" t="e">
        <f t="shared" si="117"/>
        <v>#VALUE!</v>
      </c>
      <c r="C141">
        <f t="shared" si="118"/>
        <v>14</v>
      </c>
      <c r="D141">
        <f t="shared" si="119"/>
        <v>14</v>
      </c>
      <c r="E141">
        <f t="shared" si="120"/>
        <v>34</v>
      </c>
      <c r="F141" s="1" t="str">
        <f t="shared" si="121"/>
        <v/>
      </c>
      <c r="G141" s="1" t="str">
        <f t="shared" si="122"/>
        <v/>
      </c>
      <c r="H141" s="1" t="str">
        <f t="shared" si="123"/>
        <v>:</v>
      </c>
      <c r="I141">
        <f t="shared" si="139"/>
        <v>0</v>
      </c>
      <c r="J141" s="3">
        <f t="shared" si="140"/>
        <v>4</v>
      </c>
      <c r="K141" s="3">
        <f t="shared" si="107"/>
        <v>0</v>
      </c>
      <c r="L141" s="3">
        <f t="shared" si="124"/>
        <v>4</v>
      </c>
      <c r="M141" s="3">
        <f t="shared" si="108"/>
        <v>404</v>
      </c>
      <c r="N141" t="str">
        <f t="shared" si="141"/>
        <v/>
      </c>
      <c r="O141" t="str">
        <f t="shared" si="125"/>
        <v/>
      </c>
      <c r="P141" t="str">
        <f t="shared" si="126"/>
        <v/>
      </c>
      <c r="Q141" t="str">
        <f t="shared" si="127"/>
        <v/>
      </c>
      <c r="S141" t="str">
        <f t="shared" si="133"/>
        <v/>
      </c>
      <c r="T141" s="14">
        <f t="shared" si="142"/>
        <v>0</v>
      </c>
      <c r="AA141" s="14">
        <f t="shared" si="128"/>
        <v>17</v>
      </c>
      <c r="AB141" s="14">
        <f t="shared" si="129"/>
        <v>6</v>
      </c>
      <c r="AC141" s="14">
        <f t="shared" si="130"/>
        <v>1706</v>
      </c>
      <c r="AD141" s="28">
        <f t="shared" si="109"/>
        <v>0</v>
      </c>
      <c r="AE141" s="5" t="str">
        <f t="shared" si="131"/>
        <v>Ruta 20/20</v>
      </c>
      <c r="AF141" s="5" t="str">
        <f t="shared" si="132"/>
        <v>Casetas: (urbanización Alameda)</v>
      </c>
      <c r="AG141" s="15" t="str">
        <f t="shared" si="110"/>
        <v>05:20</v>
      </c>
      <c r="AH141" s="15" t="str">
        <f t="shared" si="111"/>
        <v>13:20</v>
      </c>
      <c r="AI141" s="15" t="str">
        <f t="shared" si="112"/>
        <v>21:20</v>
      </c>
      <c r="AJ141" s="15"/>
      <c r="AK141" s="29" t="str">
        <f t="shared" si="113"/>
        <v>Ctra. Logroño (Casetas: frente Chocolates Lacasa - Pd. Bus)</v>
      </c>
      <c r="AL141" s="14">
        <f t="shared" si="114"/>
        <v>0</v>
      </c>
      <c r="AM141" s="14" t="str">
        <f t="shared" si="115"/>
        <v>2</v>
      </c>
      <c r="AN141" s="14" t="str">
        <f t="shared" si="116"/>
        <v>20</v>
      </c>
      <c r="AO141" s="14">
        <f t="shared" si="134"/>
        <v>6</v>
      </c>
      <c r="AP141" s="14">
        <f t="shared" si="135"/>
        <v>138</v>
      </c>
      <c r="AQ141" s="16">
        <f t="shared" si="136"/>
        <v>10</v>
      </c>
      <c r="AR141" s="16">
        <f t="shared" si="137"/>
        <v>5</v>
      </c>
      <c r="AS141" s="14">
        <f t="shared" si="138"/>
        <v>8</v>
      </c>
    </row>
    <row r="142" spans="1:45" x14ac:dyDescent="0.25">
      <c r="A142" s="13" t="s">
        <v>90</v>
      </c>
      <c r="B142" t="e">
        <f t="shared" si="117"/>
        <v>#VALUE!</v>
      </c>
      <c r="C142">
        <f t="shared" si="118"/>
        <v>20</v>
      </c>
      <c r="D142">
        <f t="shared" si="119"/>
        <v>20</v>
      </c>
      <c r="E142">
        <f t="shared" si="120"/>
        <v>57</v>
      </c>
      <c r="F142" s="1" t="str">
        <f t="shared" si="121"/>
        <v/>
      </c>
      <c r="G142" s="1" t="str">
        <f t="shared" si="122"/>
        <v/>
      </c>
      <c r="H142" s="1" t="str">
        <f t="shared" si="123"/>
        <v>:</v>
      </c>
      <c r="I142">
        <f t="shared" si="139"/>
        <v>0</v>
      </c>
      <c r="J142" s="3">
        <f t="shared" si="140"/>
        <v>4</v>
      </c>
      <c r="K142" s="3">
        <f t="shared" si="107"/>
        <v>1</v>
      </c>
      <c r="L142" s="3">
        <f t="shared" si="124"/>
        <v>5</v>
      </c>
      <c r="M142" s="3">
        <f t="shared" si="108"/>
        <v>405</v>
      </c>
      <c r="N142" t="str">
        <f t="shared" si="141"/>
        <v>Compromiso de Caspe, nº 48 - Pd. Bus (esq. Doctor Iranzo)</v>
      </c>
      <c r="O142" t="str">
        <f t="shared" si="125"/>
        <v>05:03</v>
      </c>
      <c r="P142" t="str">
        <f t="shared" si="126"/>
        <v>13:01</v>
      </c>
      <c r="Q142" t="str">
        <f t="shared" si="127"/>
        <v>21:01</v>
      </c>
      <c r="S142" t="str">
        <f t="shared" si="133"/>
        <v>Miguel Servet, nº 37-39 (Pd. Bus)</v>
      </c>
      <c r="T142" s="14">
        <f t="shared" si="142"/>
        <v>0</v>
      </c>
      <c r="AA142" s="14">
        <f t="shared" si="128"/>
        <v>17</v>
      </c>
      <c r="AB142" s="14">
        <f t="shared" si="129"/>
        <v>7</v>
      </c>
      <c r="AC142" s="14">
        <f t="shared" si="130"/>
        <v>1707</v>
      </c>
      <c r="AD142" s="28">
        <f t="shared" si="109"/>
        <v>1</v>
      </c>
      <c r="AE142" s="5" t="str">
        <f t="shared" si="131"/>
        <v>Ruta 20/20</v>
      </c>
      <c r="AF142" s="5" t="str">
        <f t="shared" si="132"/>
        <v>Opel Planta en Figueruelas</v>
      </c>
      <c r="AG142" s="15" t="str">
        <f t="shared" si="110"/>
        <v>05:30</v>
      </c>
      <c r="AH142" s="15" t="str">
        <f t="shared" si="111"/>
        <v>13:30</v>
      </c>
      <c r="AI142" s="15" t="str">
        <f t="shared" si="112"/>
        <v>21:30</v>
      </c>
      <c r="AJ142" s="15"/>
      <c r="AK142" s="29" t="str">
        <f t="shared" si="113"/>
        <v>Ctra. Logroño desvío Utebo (Pd. Bus)</v>
      </c>
      <c r="AL142" s="14">
        <f t="shared" si="114"/>
        <v>0</v>
      </c>
      <c r="AM142" s="14" t="str">
        <f t="shared" si="115"/>
        <v>2</v>
      </c>
      <c r="AN142" s="14" t="str">
        <f t="shared" si="116"/>
        <v>20</v>
      </c>
      <c r="AO142" s="14">
        <f t="shared" si="134"/>
        <v>7</v>
      </c>
      <c r="AP142" s="14">
        <f t="shared" si="135"/>
        <v>139</v>
      </c>
      <c r="AQ142" s="16">
        <f t="shared" si="136"/>
        <v>10</v>
      </c>
      <c r="AR142" s="16">
        <f t="shared" si="137"/>
        <v>5</v>
      </c>
      <c r="AS142" s="14">
        <f t="shared" si="138"/>
        <v>8</v>
      </c>
    </row>
    <row r="143" spans="1:45" x14ac:dyDescent="0.25">
      <c r="A143" s="13" t="s">
        <v>18</v>
      </c>
      <c r="B143">
        <f t="shared" si="117"/>
        <v>2</v>
      </c>
      <c r="C143" t="e">
        <f t="shared" si="118"/>
        <v>#VALUE!</v>
      </c>
      <c r="D143">
        <f t="shared" si="119"/>
        <v>2</v>
      </c>
      <c r="E143">
        <f t="shared" si="120"/>
        <v>4</v>
      </c>
      <c r="F143" s="1">
        <f t="shared" si="121"/>
        <v>5</v>
      </c>
      <c r="G143" s="1">
        <f t="shared" si="122"/>
        <v>3</v>
      </c>
      <c r="H143" s="1" t="str">
        <f t="shared" si="123"/>
        <v>05:03</v>
      </c>
      <c r="I143">
        <f t="shared" si="139"/>
        <v>0</v>
      </c>
      <c r="J143" s="3">
        <f t="shared" si="140"/>
        <v>4</v>
      </c>
      <c r="K143" s="3">
        <f t="shared" si="107"/>
        <v>0</v>
      </c>
      <c r="L143" s="3">
        <f t="shared" si="124"/>
        <v>5</v>
      </c>
      <c r="M143" s="3">
        <f t="shared" si="108"/>
        <v>405</v>
      </c>
      <c r="N143" t="str">
        <f t="shared" si="141"/>
        <v/>
      </c>
      <c r="O143" t="str">
        <f t="shared" si="125"/>
        <v/>
      </c>
      <c r="P143" t="str">
        <f t="shared" si="126"/>
        <v/>
      </c>
      <c r="Q143" t="str">
        <f t="shared" si="127"/>
        <v/>
      </c>
      <c r="S143" t="str">
        <f t="shared" si="133"/>
        <v/>
      </c>
      <c r="T143" s="14">
        <f t="shared" si="142"/>
        <v>0</v>
      </c>
      <c r="AD143" s="28"/>
      <c r="AE143" s="5"/>
      <c r="AF143" s="5"/>
      <c r="AG143" s="15" t="str">
        <f t="shared" si="110"/>
        <v/>
      </c>
      <c r="AH143" s="15" t="str">
        <f t="shared" si="111"/>
        <v/>
      </c>
      <c r="AI143" s="15" t="str">
        <f t="shared" si="112"/>
        <v/>
      </c>
      <c r="AJ143" s="15"/>
      <c r="AK143" s="29" t="str">
        <f t="shared" si="113"/>
        <v/>
      </c>
      <c r="AO143" s="14"/>
      <c r="AP143" s="14"/>
      <c r="AQ143" s="16"/>
      <c r="AR143" s="16"/>
    </row>
    <row r="144" spans="1:45" x14ac:dyDescent="0.25">
      <c r="A144" s="13" t="s">
        <v>34</v>
      </c>
      <c r="B144">
        <f t="shared" si="117"/>
        <v>3</v>
      </c>
      <c r="C144" t="e">
        <f t="shared" si="118"/>
        <v>#VALUE!</v>
      </c>
      <c r="D144">
        <f t="shared" si="119"/>
        <v>3</v>
      </c>
      <c r="E144">
        <f t="shared" si="120"/>
        <v>5</v>
      </c>
      <c r="F144" s="1">
        <f t="shared" si="121"/>
        <v>13</v>
      </c>
      <c r="G144" s="1">
        <f t="shared" si="122"/>
        <v>1</v>
      </c>
      <c r="H144" s="1" t="str">
        <f t="shared" si="123"/>
        <v>13:01</v>
      </c>
      <c r="I144">
        <f t="shared" si="139"/>
        <v>0</v>
      </c>
      <c r="J144" s="3">
        <f t="shared" si="140"/>
        <v>4</v>
      </c>
      <c r="K144" s="3">
        <f t="shared" si="107"/>
        <v>0</v>
      </c>
      <c r="L144" s="3">
        <f t="shared" si="124"/>
        <v>5</v>
      </c>
      <c r="M144" s="3">
        <f t="shared" si="108"/>
        <v>405</v>
      </c>
      <c r="N144" t="str">
        <f t="shared" si="141"/>
        <v/>
      </c>
      <c r="O144" t="str">
        <f t="shared" si="125"/>
        <v/>
      </c>
      <c r="P144" t="str">
        <f t="shared" si="126"/>
        <v/>
      </c>
      <c r="Q144" t="str">
        <f t="shared" si="127"/>
        <v/>
      </c>
      <c r="S144" t="str">
        <f t="shared" si="133"/>
        <v/>
      </c>
      <c r="T144" s="14">
        <f t="shared" si="142"/>
        <v>0</v>
      </c>
      <c r="AD144" s="28"/>
      <c r="AE144" s="5"/>
      <c r="AF144" s="5"/>
      <c r="AG144" s="15" t="str">
        <f t="shared" si="110"/>
        <v/>
      </c>
      <c r="AH144" s="15" t="str">
        <f t="shared" si="111"/>
        <v/>
      </c>
      <c r="AI144" s="15" t="str">
        <f t="shared" si="112"/>
        <v/>
      </c>
      <c r="AJ144" s="15"/>
      <c r="AK144" s="29" t="str">
        <f t="shared" si="113"/>
        <v/>
      </c>
      <c r="AO144" s="14"/>
      <c r="AP144" s="14"/>
      <c r="AQ144" s="16"/>
      <c r="AR144" s="16"/>
    </row>
    <row r="145" spans="1:44" x14ac:dyDescent="0.25">
      <c r="A145" s="13" t="s">
        <v>35</v>
      </c>
      <c r="B145">
        <f t="shared" si="117"/>
        <v>3</v>
      </c>
      <c r="C145" t="e">
        <f t="shared" si="118"/>
        <v>#VALUE!</v>
      </c>
      <c r="D145">
        <f t="shared" si="119"/>
        <v>3</v>
      </c>
      <c r="E145">
        <f t="shared" si="120"/>
        <v>5</v>
      </c>
      <c r="F145" s="1">
        <f t="shared" si="121"/>
        <v>21</v>
      </c>
      <c r="G145" s="1">
        <f t="shared" si="122"/>
        <v>1</v>
      </c>
      <c r="H145" s="1" t="str">
        <f t="shared" si="123"/>
        <v>21:01</v>
      </c>
      <c r="I145">
        <f t="shared" si="139"/>
        <v>0</v>
      </c>
      <c r="J145" s="3">
        <f t="shared" si="140"/>
        <v>4</v>
      </c>
      <c r="K145" s="3">
        <f t="shared" si="107"/>
        <v>0</v>
      </c>
      <c r="L145" s="3">
        <f t="shared" si="124"/>
        <v>5</v>
      </c>
      <c r="M145" s="3">
        <f t="shared" si="108"/>
        <v>405</v>
      </c>
      <c r="N145" t="str">
        <f t="shared" si="141"/>
        <v/>
      </c>
      <c r="O145" t="str">
        <f t="shared" si="125"/>
        <v/>
      </c>
      <c r="P145" t="str">
        <f t="shared" si="126"/>
        <v/>
      </c>
      <c r="Q145" t="str">
        <f t="shared" si="127"/>
        <v/>
      </c>
      <c r="S145" t="str">
        <f t="shared" si="133"/>
        <v/>
      </c>
      <c r="T145" s="14">
        <f t="shared" si="142"/>
        <v>0</v>
      </c>
      <c r="AD145" s="28"/>
      <c r="AE145" s="5"/>
      <c r="AF145" s="5"/>
      <c r="AG145" s="15" t="str">
        <f t="shared" si="110"/>
        <v/>
      </c>
      <c r="AH145" s="15" t="str">
        <f t="shared" si="111"/>
        <v/>
      </c>
      <c r="AI145" s="15" t="str">
        <f t="shared" si="112"/>
        <v/>
      </c>
      <c r="AJ145" s="15"/>
      <c r="AK145" s="29" t="str">
        <f t="shared" si="113"/>
        <v/>
      </c>
      <c r="AO145" s="14"/>
      <c r="AP145" s="14"/>
      <c r="AQ145" s="16"/>
      <c r="AR145" s="16"/>
    </row>
    <row r="146" spans="1:44" x14ac:dyDescent="0.25">
      <c r="A146" s="13" t="s">
        <v>88</v>
      </c>
      <c r="B146" t="e">
        <f t="shared" si="117"/>
        <v>#VALUE!</v>
      </c>
      <c r="C146">
        <f t="shared" si="118"/>
        <v>14</v>
      </c>
      <c r="D146">
        <f t="shared" si="119"/>
        <v>14</v>
      </c>
      <c r="E146">
        <f t="shared" si="120"/>
        <v>33</v>
      </c>
      <c r="F146" s="1" t="str">
        <f t="shared" si="121"/>
        <v/>
      </c>
      <c r="G146" s="1" t="str">
        <f t="shared" si="122"/>
        <v/>
      </c>
      <c r="H146" s="1" t="str">
        <f t="shared" si="123"/>
        <v>:</v>
      </c>
      <c r="I146">
        <f t="shared" si="139"/>
        <v>0</v>
      </c>
      <c r="J146" s="3">
        <f t="shared" si="140"/>
        <v>4</v>
      </c>
      <c r="K146" s="3">
        <f t="shared" si="107"/>
        <v>0</v>
      </c>
      <c r="L146" s="3">
        <f t="shared" si="124"/>
        <v>5</v>
      </c>
      <c r="M146" s="3">
        <f t="shared" si="108"/>
        <v>405</v>
      </c>
      <c r="N146" t="str">
        <f t="shared" si="141"/>
        <v/>
      </c>
      <c r="O146" t="str">
        <f t="shared" si="125"/>
        <v/>
      </c>
      <c r="P146" t="str">
        <f t="shared" si="126"/>
        <v/>
      </c>
      <c r="Q146" t="str">
        <f t="shared" si="127"/>
        <v/>
      </c>
      <c r="S146" t="str">
        <f t="shared" si="133"/>
        <v/>
      </c>
      <c r="T146" s="14">
        <f t="shared" si="142"/>
        <v>0</v>
      </c>
      <c r="AD146" s="28"/>
      <c r="AE146" s="5"/>
      <c r="AF146" s="5"/>
      <c r="AG146" s="15" t="str">
        <f t="shared" si="110"/>
        <v/>
      </c>
      <c r="AH146" s="15" t="str">
        <f t="shared" si="111"/>
        <v/>
      </c>
      <c r="AI146" s="15" t="str">
        <f t="shared" si="112"/>
        <v/>
      </c>
      <c r="AJ146" s="15"/>
      <c r="AK146" s="29" t="str">
        <f t="shared" si="113"/>
        <v/>
      </c>
      <c r="AO146" s="14"/>
      <c r="AP146" s="14"/>
      <c r="AQ146" s="16"/>
      <c r="AR146" s="16"/>
    </row>
    <row r="147" spans="1:44" x14ac:dyDescent="0.25">
      <c r="A147" s="13" t="s">
        <v>91</v>
      </c>
      <c r="B147" t="e">
        <f t="shared" si="117"/>
        <v>#VALUE!</v>
      </c>
      <c r="C147">
        <f t="shared" si="118"/>
        <v>19</v>
      </c>
      <c r="D147">
        <f t="shared" si="119"/>
        <v>19</v>
      </c>
      <c r="E147">
        <f t="shared" si="120"/>
        <v>38</v>
      </c>
      <c r="F147" s="1" t="str">
        <f t="shared" si="121"/>
        <v/>
      </c>
      <c r="G147" s="1" t="str">
        <f t="shared" si="122"/>
        <v/>
      </c>
      <c r="H147" s="1" t="str">
        <f t="shared" si="123"/>
        <v>:</v>
      </c>
      <c r="I147">
        <f t="shared" si="139"/>
        <v>0</v>
      </c>
      <c r="J147" s="3">
        <f t="shared" si="140"/>
        <v>4</v>
      </c>
      <c r="K147" s="3">
        <f t="shared" si="107"/>
        <v>1</v>
      </c>
      <c r="L147" s="3">
        <f t="shared" si="124"/>
        <v>6</v>
      </c>
      <c r="M147" s="3">
        <f t="shared" si="108"/>
        <v>406</v>
      </c>
      <c r="N147" t="str">
        <f t="shared" si="141"/>
        <v>Salvador Minguijón, nº 10-12 (Pd. Bus)</v>
      </c>
      <c r="O147" t="str">
        <f t="shared" si="125"/>
        <v>05:04</v>
      </c>
      <c r="P147" t="str">
        <f t="shared" si="126"/>
        <v>13:02</v>
      </c>
      <c r="Q147" t="str">
        <f t="shared" si="127"/>
        <v>21:02</v>
      </c>
      <c r="S147" t="str">
        <f t="shared" si="133"/>
        <v>Compromiso de Caspe, nº 48 - Pd. Bus (esq. Doctor Iranzo)</v>
      </c>
      <c r="T147" s="14">
        <f t="shared" si="142"/>
        <v>0</v>
      </c>
      <c r="AD147" s="28"/>
      <c r="AE147" s="5"/>
      <c r="AF147" s="5"/>
      <c r="AG147" s="15" t="str">
        <f t="shared" si="110"/>
        <v/>
      </c>
      <c r="AH147" s="15" t="str">
        <f t="shared" si="111"/>
        <v/>
      </c>
      <c r="AI147" s="15" t="str">
        <f t="shared" si="112"/>
        <v/>
      </c>
      <c r="AJ147" s="15"/>
      <c r="AK147" s="29" t="str">
        <f t="shared" si="113"/>
        <v/>
      </c>
      <c r="AO147" s="14"/>
      <c r="AP147" s="14"/>
      <c r="AQ147" s="16"/>
      <c r="AR147" s="16"/>
    </row>
    <row r="148" spans="1:44" x14ac:dyDescent="0.25">
      <c r="A148" s="13" t="s">
        <v>23</v>
      </c>
      <c r="B148">
        <f t="shared" si="117"/>
        <v>2</v>
      </c>
      <c r="C148" t="e">
        <f t="shared" si="118"/>
        <v>#VALUE!</v>
      </c>
      <c r="D148">
        <f t="shared" si="119"/>
        <v>2</v>
      </c>
      <c r="E148">
        <f t="shared" si="120"/>
        <v>4</v>
      </c>
      <c r="F148" s="1">
        <f t="shared" si="121"/>
        <v>5</v>
      </c>
      <c r="G148" s="1">
        <f t="shared" si="122"/>
        <v>4</v>
      </c>
      <c r="H148" s="1" t="str">
        <f t="shared" si="123"/>
        <v>05:04</v>
      </c>
      <c r="I148">
        <f t="shared" si="139"/>
        <v>0</v>
      </c>
      <c r="J148" s="3">
        <f t="shared" si="140"/>
        <v>4</v>
      </c>
      <c r="K148" s="3">
        <f t="shared" si="107"/>
        <v>0</v>
      </c>
      <c r="L148" s="3">
        <f t="shared" si="124"/>
        <v>6</v>
      </c>
      <c r="M148" s="3">
        <f t="shared" si="108"/>
        <v>406</v>
      </c>
      <c r="N148" t="str">
        <f t="shared" si="141"/>
        <v/>
      </c>
      <c r="O148" t="str">
        <f t="shared" si="125"/>
        <v/>
      </c>
      <c r="P148" t="str">
        <f t="shared" si="126"/>
        <v/>
      </c>
      <c r="Q148" t="str">
        <f t="shared" si="127"/>
        <v/>
      </c>
      <c r="S148" t="str">
        <f t="shared" si="133"/>
        <v/>
      </c>
      <c r="T148" s="14">
        <f t="shared" si="142"/>
        <v>0</v>
      </c>
      <c r="AD148" s="28"/>
      <c r="AE148" s="5"/>
      <c r="AF148" s="5"/>
      <c r="AG148" s="15" t="str">
        <f t="shared" si="110"/>
        <v/>
      </c>
      <c r="AH148" s="15" t="str">
        <f t="shared" si="111"/>
        <v/>
      </c>
      <c r="AI148" s="15" t="str">
        <f t="shared" si="112"/>
        <v/>
      </c>
      <c r="AJ148" s="15"/>
      <c r="AK148" s="29" t="str">
        <f t="shared" si="113"/>
        <v/>
      </c>
      <c r="AO148" s="14"/>
      <c r="AP148" s="14"/>
      <c r="AQ148" s="16"/>
      <c r="AR148" s="16"/>
    </row>
    <row r="149" spans="1:44" x14ac:dyDescent="0.25">
      <c r="A149" s="13" t="s">
        <v>58</v>
      </c>
      <c r="B149">
        <f t="shared" si="117"/>
        <v>3</v>
      </c>
      <c r="C149" t="e">
        <f t="shared" si="118"/>
        <v>#VALUE!</v>
      </c>
      <c r="D149">
        <f t="shared" si="119"/>
        <v>3</v>
      </c>
      <c r="E149">
        <f t="shared" si="120"/>
        <v>5</v>
      </c>
      <c r="F149" s="1">
        <f t="shared" si="121"/>
        <v>13</v>
      </c>
      <c r="G149" s="1">
        <f t="shared" si="122"/>
        <v>2</v>
      </c>
      <c r="H149" s="1" t="str">
        <f t="shared" si="123"/>
        <v>13:02</v>
      </c>
      <c r="I149">
        <f t="shared" si="139"/>
        <v>0</v>
      </c>
      <c r="J149" s="3">
        <f t="shared" si="140"/>
        <v>4</v>
      </c>
      <c r="K149" s="3">
        <f t="shared" si="107"/>
        <v>0</v>
      </c>
      <c r="L149" s="3">
        <f t="shared" si="124"/>
        <v>6</v>
      </c>
      <c r="M149" s="3">
        <f t="shared" si="108"/>
        <v>406</v>
      </c>
      <c r="N149" t="str">
        <f t="shared" si="141"/>
        <v/>
      </c>
      <c r="O149" t="str">
        <f t="shared" si="125"/>
        <v/>
      </c>
      <c r="P149" t="str">
        <f t="shared" si="126"/>
        <v/>
      </c>
      <c r="Q149" t="str">
        <f t="shared" si="127"/>
        <v/>
      </c>
      <c r="S149" t="str">
        <f t="shared" si="133"/>
        <v/>
      </c>
      <c r="T149" s="14">
        <f t="shared" si="142"/>
        <v>0</v>
      </c>
      <c r="AD149" s="28"/>
      <c r="AE149" s="5"/>
      <c r="AF149" s="5"/>
      <c r="AG149" s="15" t="str">
        <f t="shared" si="110"/>
        <v/>
      </c>
      <c r="AH149" s="15" t="str">
        <f t="shared" si="111"/>
        <v/>
      </c>
      <c r="AI149" s="15" t="str">
        <f t="shared" si="112"/>
        <v/>
      </c>
      <c r="AJ149" s="15"/>
      <c r="AK149" s="29" t="str">
        <f t="shared" si="113"/>
        <v/>
      </c>
      <c r="AO149" s="14"/>
      <c r="AP149" s="14"/>
      <c r="AQ149" s="16"/>
      <c r="AR149" s="16"/>
    </row>
    <row r="150" spans="1:44" x14ac:dyDescent="0.25">
      <c r="A150" s="13" t="s">
        <v>59</v>
      </c>
      <c r="B150">
        <f t="shared" si="117"/>
        <v>3</v>
      </c>
      <c r="C150" t="e">
        <f t="shared" si="118"/>
        <v>#VALUE!</v>
      </c>
      <c r="D150">
        <f t="shared" si="119"/>
        <v>3</v>
      </c>
      <c r="E150">
        <f t="shared" si="120"/>
        <v>5</v>
      </c>
      <c r="F150" s="1">
        <f t="shared" si="121"/>
        <v>21</v>
      </c>
      <c r="G150" s="1">
        <f t="shared" si="122"/>
        <v>2</v>
      </c>
      <c r="H150" s="1" t="str">
        <f t="shared" si="123"/>
        <v>21:02</v>
      </c>
      <c r="I150">
        <f t="shared" si="139"/>
        <v>0</v>
      </c>
      <c r="J150" s="3">
        <f t="shared" si="140"/>
        <v>4</v>
      </c>
      <c r="K150" s="3">
        <f t="shared" si="107"/>
        <v>0</v>
      </c>
      <c r="L150" s="3">
        <f t="shared" si="124"/>
        <v>6</v>
      </c>
      <c r="M150" s="3">
        <f t="shared" si="108"/>
        <v>406</v>
      </c>
      <c r="N150" t="str">
        <f t="shared" si="141"/>
        <v/>
      </c>
      <c r="O150" t="str">
        <f t="shared" si="125"/>
        <v/>
      </c>
      <c r="P150" t="str">
        <f t="shared" si="126"/>
        <v/>
      </c>
      <c r="Q150" t="str">
        <f t="shared" si="127"/>
        <v/>
      </c>
      <c r="S150" t="str">
        <f t="shared" si="133"/>
        <v/>
      </c>
      <c r="T150" s="14">
        <f t="shared" si="142"/>
        <v>0</v>
      </c>
      <c r="AD150" s="28"/>
      <c r="AE150" s="5"/>
      <c r="AF150" s="5"/>
      <c r="AG150" s="15" t="str">
        <f t="shared" si="110"/>
        <v/>
      </c>
      <c r="AH150" s="15" t="str">
        <f t="shared" si="111"/>
        <v/>
      </c>
      <c r="AI150" s="15" t="str">
        <f t="shared" si="112"/>
        <v/>
      </c>
      <c r="AJ150" s="15"/>
      <c r="AK150" s="29" t="str">
        <f t="shared" si="113"/>
        <v/>
      </c>
      <c r="AO150" s="14"/>
      <c r="AP150" s="14"/>
      <c r="AQ150" s="16"/>
      <c r="AR150" s="16"/>
    </row>
    <row r="151" spans="1:44" x14ac:dyDescent="0.25">
      <c r="A151" s="13" t="s">
        <v>90</v>
      </c>
      <c r="B151" t="e">
        <f t="shared" si="117"/>
        <v>#VALUE!</v>
      </c>
      <c r="C151">
        <f t="shared" si="118"/>
        <v>20</v>
      </c>
      <c r="D151">
        <f t="shared" si="119"/>
        <v>20</v>
      </c>
      <c r="E151">
        <f t="shared" si="120"/>
        <v>57</v>
      </c>
      <c r="F151" s="1" t="str">
        <f t="shared" si="121"/>
        <v/>
      </c>
      <c r="G151" s="1" t="str">
        <f t="shared" si="122"/>
        <v/>
      </c>
      <c r="H151" s="1" t="str">
        <f t="shared" si="123"/>
        <v>:</v>
      </c>
      <c r="I151">
        <f t="shared" si="139"/>
        <v>0</v>
      </c>
      <c r="J151" s="3">
        <f t="shared" si="140"/>
        <v>4</v>
      </c>
      <c r="K151" s="3">
        <f t="shared" si="107"/>
        <v>0</v>
      </c>
      <c r="L151" s="3">
        <f t="shared" si="124"/>
        <v>6</v>
      </c>
      <c r="M151" s="3">
        <f t="shared" si="108"/>
        <v>406</v>
      </c>
      <c r="N151" t="str">
        <f t="shared" si="141"/>
        <v/>
      </c>
      <c r="O151" t="str">
        <f t="shared" si="125"/>
        <v/>
      </c>
      <c r="P151" t="str">
        <f t="shared" si="126"/>
        <v/>
      </c>
      <c r="Q151" t="str">
        <f t="shared" si="127"/>
        <v/>
      </c>
      <c r="S151" t="str">
        <f t="shared" si="133"/>
        <v/>
      </c>
      <c r="T151" s="14">
        <f t="shared" si="142"/>
        <v>0</v>
      </c>
      <c r="AD151" s="28"/>
      <c r="AE151" s="5"/>
      <c r="AF151" s="5"/>
      <c r="AG151" s="15" t="str">
        <f t="shared" si="110"/>
        <v/>
      </c>
      <c r="AH151" s="15" t="str">
        <f t="shared" si="111"/>
        <v/>
      </c>
      <c r="AI151" s="15" t="str">
        <f t="shared" si="112"/>
        <v/>
      </c>
      <c r="AJ151" s="15"/>
      <c r="AK151" s="29" t="str">
        <f t="shared" si="113"/>
        <v/>
      </c>
      <c r="AO151" s="14"/>
      <c r="AP151" s="14"/>
      <c r="AQ151" s="16"/>
      <c r="AR151" s="16"/>
    </row>
    <row r="152" spans="1:44" x14ac:dyDescent="0.25">
      <c r="A152" s="13" t="s">
        <v>92</v>
      </c>
      <c r="B152" t="e">
        <f t="shared" si="117"/>
        <v>#VALUE!</v>
      </c>
      <c r="C152">
        <f t="shared" si="118"/>
        <v>19</v>
      </c>
      <c r="D152">
        <f t="shared" si="119"/>
        <v>19</v>
      </c>
      <c r="E152">
        <f t="shared" si="120"/>
        <v>25</v>
      </c>
      <c r="F152" s="1" t="str">
        <f t="shared" si="121"/>
        <v/>
      </c>
      <c r="G152" s="1" t="str">
        <f t="shared" si="122"/>
        <v/>
      </c>
      <c r="H152" s="1" t="str">
        <f t="shared" si="123"/>
        <v>:</v>
      </c>
      <c r="I152">
        <f t="shared" si="139"/>
        <v>0</v>
      </c>
      <c r="J152" s="3">
        <f t="shared" si="140"/>
        <v>4</v>
      </c>
      <c r="K152" s="3">
        <f t="shared" si="107"/>
        <v>1</v>
      </c>
      <c r="L152" s="3">
        <f t="shared" si="124"/>
        <v>7</v>
      </c>
      <c r="M152" s="3">
        <f t="shared" si="108"/>
        <v>407</v>
      </c>
      <c r="N152" t="str">
        <f t="shared" si="141"/>
        <v>Salvador Minguijón, nº 58</v>
      </c>
      <c r="O152" t="str">
        <f t="shared" si="125"/>
        <v>05:05</v>
      </c>
      <c r="P152" t="str">
        <f t="shared" si="126"/>
        <v>13:03</v>
      </c>
      <c r="Q152" t="str">
        <f t="shared" si="127"/>
        <v>21:03</v>
      </c>
      <c r="S152" t="str">
        <f t="shared" si="133"/>
        <v>Salvador Minguijón, nº 10-12 (Pd. Bus)</v>
      </c>
      <c r="T152" s="14">
        <f t="shared" si="142"/>
        <v>0</v>
      </c>
      <c r="AD152" s="28"/>
      <c r="AE152" s="5"/>
      <c r="AF152" s="5"/>
      <c r="AG152" s="15" t="str">
        <f t="shared" si="110"/>
        <v/>
      </c>
      <c r="AH152" s="15" t="str">
        <f t="shared" si="111"/>
        <v/>
      </c>
      <c r="AI152" s="15" t="str">
        <f t="shared" si="112"/>
        <v/>
      </c>
      <c r="AJ152" s="15"/>
      <c r="AK152" s="29" t="str">
        <f t="shared" si="113"/>
        <v/>
      </c>
      <c r="AO152" s="14"/>
      <c r="AP152" s="14"/>
      <c r="AQ152" s="16"/>
      <c r="AR152" s="16"/>
    </row>
    <row r="153" spans="1:44" x14ac:dyDescent="0.25">
      <c r="A153" s="13" t="s">
        <v>28</v>
      </c>
      <c r="B153">
        <f t="shared" si="117"/>
        <v>2</v>
      </c>
      <c r="C153" t="e">
        <f t="shared" si="118"/>
        <v>#VALUE!</v>
      </c>
      <c r="D153">
        <f t="shared" si="119"/>
        <v>2</v>
      </c>
      <c r="E153">
        <f t="shared" si="120"/>
        <v>4</v>
      </c>
      <c r="F153" s="1">
        <f t="shared" si="121"/>
        <v>5</v>
      </c>
      <c r="G153" s="1">
        <f t="shared" si="122"/>
        <v>5</v>
      </c>
      <c r="H153" s="1" t="str">
        <f t="shared" si="123"/>
        <v>05:05</v>
      </c>
      <c r="I153">
        <f t="shared" si="139"/>
        <v>0</v>
      </c>
      <c r="J153" s="3">
        <f t="shared" si="140"/>
        <v>4</v>
      </c>
      <c r="K153" s="3">
        <f t="shared" si="107"/>
        <v>0</v>
      </c>
      <c r="L153" s="3">
        <f t="shared" si="124"/>
        <v>7</v>
      </c>
      <c r="M153" s="3">
        <f t="shared" si="108"/>
        <v>407</v>
      </c>
      <c r="N153" t="str">
        <f t="shared" si="141"/>
        <v/>
      </c>
      <c r="O153" t="str">
        <f t="shared" si="125"/>
        <v/>
      </c>
      <c r="P153" t="str">
        <f t="shared" si="126"/>
        <v/>
      </c>
      <c r="Q153" t="str">
        <f t="shared" si="127"/>
        <v/>
      </c>
      <c r="S153" t="str">
        <f t="shared" si="133"/>
        <v/>
      </c>
      <c r="T153" s="14">
        <f t="shared" si="142"/>
        <v>0</v>
      </c>
      <c r="AD153" s="28"/>
      <c r="AE153" s="5"/>
      <c r="AF153" s="5"/>
      <c r="AG153" s="15" t="str">
        <f t="shared" si="110"/>
        <v/>
      </c>
      <c r="AH153" s="15" t="str">
        <f t="shared" si="111"/>
        <v/>
      </c>
      <c r="AI153" s="15" t="str">
        <f t="shared" si="112"/>
        <v/>
      </c>
      <c r="AJ153" s="15"/>
      <c r="AK153" s="29" t="str">
        <f t="shared" si="113"/>
        <v/>
      </c>
      <c r="AO153" s="14"/>
      <c r="AP153" s="14"/>
      <c r="AQ153" s="16"/>
      <c r="AR153" s="16"/>
    </row>
    <row r="154" spans="1:44" x14ac:dyDescent="0.25">
      <c r="A154" s="13" t="s">
        <v>39</v>
      </c>
      <c r="B154">
        <f t="shared" si="117"/>
        <v>3</v>
      </c>
      <c r="C154" t="e">
        <f t="shared" si="118"/>
        <v>#VALUE!</v>
      </c>
      <c r="D154">
        <f t="shared" si="119"/>
        <v>3</v>
      </c>
      <c r="E154">
        <f t="shared" si="120"/>
        <v>5</v>
      </c>
      <c r="F154" s="1">
        <f t="shared" si="121"/>
        <v>13</v>
      </c>
      <c r="G154" s="1">
        <f t="shared" si="122"/>
        <v>3</v>
      </c>
      <c r="H154" s="1" t="str">
        <f t="shared" si="123"/>
        <v>13:03</v>
      </c>
      <c r="I154">
        <f t="shared" si="139"/>
        <v>0</v>
      </c>
      <c r="J154" s="3">
        <f t="shared" si="140"/>
        <v>4</v>
      </c>
      <c r="K154" s="3">
        <f t="shared" si="107"/>
        <v>0</v>
      </c>
      <c r="L154" s="3">
        <f t="shared" si="124"/>
        <v>7</v>
      </c>
      <c r="M154" s="3">
        <f t="shared" si="108"/>
        <v>407</v>
      </c>
      <c r="N154" t="str">
        <f t="shared" si="141"/>
        <v/>
      </c>
      <c r="O154" t="str">
        <f t="shared" si="125"/>
        <v/>
      </c>
      <c r="P154" t="str">
        <f t="shared" si="126"/>
        <v/>
      </c>
      <c r="Q154" t="str">
        <f t="shared" si="127"/>
        <v/>
      </c>
      <c r="S154" t="str">
        <f t="shared" si="133"/>
        <v/>
      </c>
      <c r="T154" s="14">
        <f t="shared" si="142"/>
        <v>0</v>
      </c>
      <c r="AD154" s="28"/>
      <c r="AE154" s="5"/>
      <c r="AF154" s="5"/>
      <c r="AG154" s="15" t="str">
        <f t="shared" si="110"/>
        <v/>
      </c>
      <c r="AH154" s="15" t="str">
        <f t="shared" si="111"/>
        <v/>
      </c>
      <c r="AI154" s="15" t="str">
        <f t="shared" si="112"/>
        <v/>
      </c>
      <c r="AJ154" s="15"/>
      <c r="AK154" s="29" t="str">
        <f t="shared" si="113"/>
        <v/>
      </c>
      <c r="AO154" s="14"/>
      <c r="AP154" s="14"/>
      <c r="AQ154" s="16"/>
      <c r="AR154" s="16"/>
    </row>
    <row r="155" spans="1:44" x14ac:dyDescent="0.25">
      <c r="A155" s="13" t="s">
        <v>40</v>
      </c>
      <c r="B155">
        <f t="shared" si="117"/>
        <v>3</v>
      </c>
      <c r="C155" t="e">
        <f t="shared" si="118"/>
        <v>#VALUE!</v>
      </c>
      <c r="D155">
        <f t="shared" si="119"/>
        <v>3</v>
      </c>
      <c r="E155">
        <f t="shared" si="120"/>
        <v>5</v>
      </c>
      <c r="F155" s="1">
        <f t="shared" si="121"/>
        <v>21</v>
      </c>
      <c r="G155" s="1">
        <f t="shared" si="122"/>
        <v>3</v>
      </c>
      <c r="H155" s="1" t="str">
        <f t="shared" si="123"/>
        <v>21:03</v>
      </c>
      <c r="I155">
        <f t="shared" si="139"/>
        <v>0</v>
      </c>
      <c r="J155" s="3">
        <f t="shared" si="140"/>
        <v>4</v>
      </c>
      <c r="K155" s="3">
        <f t="shared" si="107"/>
        <v>0</v>
      </c>
      <c r="L155" s="3">
        <f t="shared" si="124"/>
        <v>7</v>
      </c>
      <c r="M155" s="3">
        <f t="shared" si="108"/>
        <v>407</v>
      </c>
      <c r="N155" t="str">
        <f t="shared" si="141"/>
        <v/>
      </c>
      <c r="O155" t="str">
        <f t="shared" si="125"/>
        <v/>
      </c>
      <c r="P155" t="str">
        <f t="shared" si="126"/>
        <v/>
      </c>
      <c r="Q155" t="str">
        <f t="shared" si="127"/>
        <v/>
      </c>
      <c r="S155" t="str">
        <f t="shared" si="133"/>
        <v/>
      </c>
      <c r="T155" s="14">
        <f t="shared" si="142"/>
        <v>0</v>
      </c>
      <c r="AD155" s="28"/>
      <c r="AE155" s="5"/>
      <c r="AF155" s="5"/>
      <c r="AG155" s="15" t="str">
        <f t="shared" si="110"/>
        <v/>
      </c>
      <c r="AH155" s="15" t="str">
        <f t="shared" si="111"/>
        <v/>
      </c>
      <c r="AI155" s="15" t="str">
        <f t="shared" si="112"/>
        <v/>
      </c>
      <c r="AJ155" s="15"/>
      <c r="AK155" s="29" t="str">
        <f t="shared" si="113"/>
        <v/>
      </c>
      <c r="AO155" s="14"/>
      <c r="AP155" s="14"/>
      <c r="AQ155" s="16"/>
      <c r="AR155" s="16"/>
    </row>
    <row r="156" spans="1:44" x14ac:dyDescent="0.25">
      <c r="A156" s="13" t="s">
        <v>91</v>
      </c>
      <c r="B156" t="e">
        <f t="shared" si="117"/>
        <v>#VALUE!</v>
      </c>
      <c r="C156">
        <f t="shared" si="118"/>
        <v>19</v>
      </c>
      <c r="D156">
        <f t="shared" si="119"/>
        <v>19</v>
      </c>
      <c r="E156">
        <f t="shared" si="120"/>
        <v>38</v>
      </c>
      <c r="F156" s="1" t="str">
        <f t="shared" si="121"/>
        <v/>
      </c>
      <c r="G156" s="1" t="str">
        <f t="shared" si="122"/>
        <v/>
      </c>
      <c r="H156" s="1" t="str">
        <f t="shared" si="123"/>
        <v>:</v>
      </c>
      <c r="I156">
        <f t="shared" si="139"/>
        <v>0</v>
      </c>
      <c r="J156" s="3">
        <f t="shared" si="140"/>
        <v>4</v>
      </c>
      <c r="K156" s="3">
        <f t="shared" si="107"/>
        <v>0</v>
      </c>
      <c r="L156" s="3">
        <f t="shared" si="124"/>
        <v>7</v>
      </c>
      <c r="M156" s="3">
        <f t="shared" si="108"/>
        <v>407</v>
      </c>
      <c r="N156" t="str">
        <f t="shared" si="141"/>
        <v/>
      </c>
      <c r="O156" t="str">
        <f t="shared" si="125"/>
        <v/>
      </c>
      <c r="P156" t="str">
        <f t="shared" si="126"/>
        <v/>
      </c>
      <c r="Q156" t="str">
        <f t="shared" si="127"/>
        <v/>
      </c>
      <c r="S156" t="str">
        <f t="shared" si="133"/>
        <v/>
      </c>
      <c r="T156" s="14">
        <f t="shared" si="142"/>
        <v>0</v>
      </c>
      <c r="AD156" s="28"/>
      <c r="AE156" s="5"/>
      <c r="AF156" s="5"/>
      <c r="AG156" s="15" t="str">
        <f t="shared" si="110"/>
        <v/>
      </c>
      <c r="AH156" s="15" t="str">
        <f t="shared" si="111"/>
        <v/>
      </c>
      <c r="AI156" s="15" t="str">
        <f t="shared" si="112"/>
        <v/>
      </c>
      <c r="AJ156" s="15"/>
      <c r="AK156" s="29" t="str">
        <f t="shared" si="113"/>
        <v/>
      </c>
      <c r="AO156" s="14"/>
      <c r="AP156" s="14"/>
      <c r="AQ156" s="16"/>
      <c r="AR156" s="16"/>
    </row>
    <row r="157" spans="1:44" x14ac:dyDescent="0.25">
      <c r="A157" s="13" t="s">
        <v>21</v>
      </c>
      <c r="B157" t="e">
        <f t="shared" si="117"/>
        <v>#VALUE!</v>
      </c>
      <c r="C157" t="e">
        <f t="shared" si="118"/>
        <v>#VALUE!</v>
      </c>
      <c r="D157" t="e">
        <f t="shared" si="119"/>
        <v>#VALUE!</v>
      </c>
      <c r="E157">
        <f t="shared" si="120"/>
        <v>26</v>
      </c>
      <c r="F157" s="1" t="str">
        <f t="shared" si="121"/>
        <v/>
      </c>
      <c r="G157" s="1" t="str">
        <f t="shared" si="122"/>
        <v/>
      </c>
      <c r="H157" s="1" t="str">
        <f t="shared" si="123"/>
        <v>:</v>
      </c>
      <c r="I157">
        <f t="shared" si="139"/>
        <v>0</v>
      </c>
      <c r="J157" s="3">
        <f t="shared" si="140"/>
        <v>4</v>
      </c>
      <c r="K157" s="3">
        <f t="shared" si="107"/>
        <v>1</v>
      </c>
      <c r="L157" s="3">
        <f t="shared" si="124"/>
        <v>8</v>
      </c>
      <c r="M157" s="3">
        <f t="shared" si="108"/>
        <v>408</v>
      </c>
      <c r="N157" t="str">
        <f t="shared" si="141"/>
        <v>Opel Planta en Figueruelas</v>
      </c>
      <c r="O157" t="str">
        <f t="shared" si="125"/>
        <v>05:30</v>
      </c>
      <c r="P157" t="str">
        <f t="shared" si="126"/>
        <v>13:30</v>
      </c>
      <c r="Q157" t="str">
        <f t="shared" si="127"/>
        <v>21:30</v>
      </c>
      <c r="S157" t="str">
        <f t="shared" si="133"/>
        <v>Salvador Minguijón, nº 58</v>
      </c>
      <c r="T157" s="14">
        <f t="shared" si="142"/>
        <v>0</v>
      </c>
      <c r="AD157" s="28"/>
      <c r="AE157" s="5"/>
      <c r="AF157" s="5"/>
      <c r="AG157" s="15" t="str">
        <f t="shared" si="110"/>
        <v/>
      </c>
      <c r="AH157" s="15" t="str">
        <f t="shared" si="111"/>
        <v/>
      </c>
      <c r="AI157" s="15" t="str">
        <f t="shared" si="112"/>
        <v/>
      </c>
      <c r="AJ157" s="15"/>
      <c r="AK157" s="29" t="str">
        <f t="shared" si="113"/>
        <v/>
      </c>
      <c r="AO157" s="14"/>
      <c r="AP157" s="14"/>
      <c r="AQ157" s="16"/>
      <c r="AR157" s="16"/>
    </row>
    <row r="158" spans="1:44" x14ac:dyDescent="0.25">
      <c r="A158" s="13" t="s">
        <v>46</v>
      </c>
      <c r="B158">
        <f t="shared" si="117"/>
        <v>2</v>
      </c>
      <c r="C158" t="e">
        <f t="shared" si="118"/>
        <v>#VALUE!</v>
      </c>
      <c r="D158">
        <f t="shared" si="119"/>
        <v>2</v>
      </c>
      <c r="E158">
        <f t="shared" si="120"/>
        <v>4</v>
      </c>
      <c r="F158" s="1">
        <f t="shared" si="121"/>
        <v>5</v>
      </c>
      <c r="G158" s="1">
        <f t="shared" si="122"/>
        <v>30</v>
      </c>
      <c r="H158" s="1" t="str">
        <f t="shared" si="123"/>
        <v>05:30</v>
      </c>
      <c r="I158">
        <f t="shared" si="139"/>
        <v>0</v>
      </c>
      <c r="J158" s="3">
        <f t="shared" si="140"/>
        <v>4</v>
      </c>
      <c r="K158" s="3">
        <f t="shared" si="107"/>
        <v>0</v>
      </c>
      <c r="L158" s="3">
        <f t="shared" si="124"/>
        <v>8</v>
      </c>
      <c r="M158" s="3">
        <f t="shared" si="108"/>
        <v>408</v>
      </c>
      <c r="N158" t="str">
        <f t="shared" si="141"/>
        <v/>
      </c>
      <c r="O158" t="str">
        <f t="shared" si="125"/>
        <v/>
      </c>
      <c r="P158" t="str">
        <f t="shared" si="126"/>
        <v/>
      </c>
      <c r="Q158" t="str">
        <f t="shared" si="127"/>
        <v/>
      </c>
      <c r="S158" t="str">
        <f t="shared" si="133"/>
        <v/>
      </c>
      <c r="T158" s="14">
        <f t="shared" si="142"/>
        <v>0</v>
      </c>
      <c r="AD158" s="28"/>
      <c r="AE158" s="5"/>
      <c r="AF158" s="5"/>
      <c r="AG158" s="15" t="str">
        <f t="shared" si="110"/>
        <v/>
      </c>
      <c r="AH158" s="15" t="str">
        <f t="shared" si="111"/>
        <v/>
      </c>
      <c r="AI158" s="15" t="str">
        <f t="shared" si="112"/>
        <v/>
      </c>
      <c r="AJ158" s="15"/>
      <c r="AK158" s="29" t="str">
        <f t="shared" si="113"/>
        <v/>
      </c>
      <c r="AO158" s="14"/>
      <c r="AP158" s="14"/>
      <c r="AQ158" s="16"/>
      <c r="AR158" s="16"/>
    </row>
    <row r="159" spans="1:44" x14ac:dyDescent="0.25">
      <c r="A159" s="13" t="s">
        <v>47</v>
      </c>
      <c r="B159">
        <f t="shared" si="117"/>
        <v>3</v>
      </c>
      <c r="C159" t="e">
        <f t="shared" si="118"/>
        <v>#VALUE!</v>
      </c>
      <c r="D159">
        <f t="shared" si="119"/>
        <v>3</v>
      </c>
      <c r="E159">
        <f t="shared" si="120"/>
        <v>5</v>
      </c>
      <c r="F159" s="1">
        <f t="shared" si="121"/>
        <v>13</v>
      </c>
      <c r="G159" s="1">
        <f t="shared" si="122"/>
        <v>30</v>
      </c>
      <c r="H159" s="1" t="str">
        <f t="shared" si="123"/>
        <v>13:30</v>
      </c>
      <c r="I159">
        <f t="shared" si="139"/>
        <v>0</v>
      </c>
      <c r="J159" s="3">
        <f t="shared" si="140"/>
        <v>4</v>
      </c>
      <c r="K159" s="3">
        <f t="shared" si="107"/>
        <v>0</v>
      </c>
      <c r="L159" s="3">
        <f t="shared" si="124"/>
        <v>8</v>
      </c>
      <c r="M159" s="3">
        <f t="shared" si="108"/>
        <v>408</v>
      </c>
      <c r="N159" t="str">
        <f t="shared" si="141"/>
        <v/>
      </c>
      <c r="O159" t="str">
        <f t="shared" si="125"/>
        <v/>
      </c>
      <c r="P159" t="str">
        <f t="shared" si="126"/>
        <v/>
      </c>
      <c r="Q159" t="str">
        <f t="shared" si="127"/>
        <v/>
      </c>
      <c r="S159" t="str">
        <f t="shared" si="133"/>
        <v/>
      </c>
      <c r="T159" s="14">
        <f t="shared" si="142"/>
        <v>0</v>
      </c>
      <c r="AD159" s="28"/>
      <c r="AE159" s="5"/>
      <c r="AF159" s="5"/>
      <c r="AG159" s="15" t="str">
        <f t="shared" si="110"/>
        <v/>
      </c>
      <c r="AH159" s="15" t="str">
        <f t="shared" si="111"/>
        <v/>
      </c>
      <c r="AI159" s="15" t="str">
        <f t="shared" si="112"/>
        <v/>
      </c>
      <c r="AJ159" s="15"/>
      <c r="AK159" s="29" t="str">
        <f t="shared" si="113"/>
        <v/>
      </c>
      <c r="AO159" s="14"/>
      <c r="AP159" s="14"/>
      <c r="AQ159" s="16"/>
      <c r="AR159" s="16"/>
    </row>
    <row r="160" spans="1:44" x14ac:dyDescent="0.25">
      <c r="A160" s="13" t="s">
        <v>48</v>
      </c>
      <c r="B160">
        <f t="shared" si="117"/>
        <v>3</v>
      </c>
      <c r="C160" t="e">
        <f t="shared" si="118"/>
        <v>#VALUE!</v>
      </c>
      <c r="D160">
        <f t="shared" si="119"/>
        <v>3</v>
      </c>
      <c r="E160">
        <f t="shared" si="120"/>
        <v>5</v>
      </c>
      <c r="F160" s="1">
        <f t="shared" si="121"/>
        <v>21</v>
      </c>
      <c r="G160" s="1">
        <f t="shared" si="122"/>
        <v>30</v>
      </c>
      <c r="H160" s="1" t="str">
        <f t="shared" si="123"/>
        <v>21:30</v>
      </c>
      <c r="I160">
        <f t="shared" si="139"/>
        <v>0</v>
      </c>
      <c r="J160" s="3">
        <f t="shared" si="140"/>
        <v>4</v>
      </c>
      <c r="K160" s="3">
        <f t="shared" si="107"/>
        <v>0</v>
      </c>
      <c r="L160" s="3">
        <f t="shared" si="124"/>
        <v>8</v>
      </c>
      <c r="M160" s="3">
        <f t="shared" si="108"/>
        <v>408</v>
      </c>
      <c r="N160" t="str">
        <f t="shared" si="141"/>
        <v/>
      </c>
      <c r="O160" t="str">
        <f t="shared" si="125"/>
        <v/>
      </c>
      <c r="P160" t="str">
        <f t="shared" si="126"/>
        <v/>
      </c>
      <c r="Q160" t="str">
        <f t="shared" si="127"/>
        <v/>
      </c>
      <c r="S160" t="str">
        <f t="shared" si="133"/>
        <v/>
      </c>
      <c r="T160" s="14">
        <f t="shared" si="142"/>
        <v>0</v>
      </c>
      <c r="AE160" s="5"/>
      <c r="AF160" s="5"/>
      <c r="AG160" s="15"/>
      <c r="AH160" s="15"/>
      <c r="AI160" s="15"/>
      <c r="AJ160" s="15"/>
      <c r="AK160" s="29"/>
      <c r="AO160" s="14"/>
      <c r="AP160" s="14"/>
      <c r="AQ160" s="16"/>
      <c r="AR160" s="16"/>
    </row>
    <row r="161" spans="1:44" x14ac:dyDescent="0.25">
      <c r="A161" s="13" t="s">
        <v>92</v>
      </c>
      <c r="B161" t="e">
        <f t="shared" si="117"/>
        <v>#VALUE!</v>
      </c>
      <c r="C161">
        <f t="shared" si="118"/>
        <v>19</v>
      </c>
      <c r="D161">
        <f t="shared" si="119"/>
        <v>19</v>
      </c>
      <c r="E161">
        <f t="shared" si="120"/>
        <v>25</v>
      </c>
      <c r="F161" s="1" t="str">
        <f t="shared" si="121"/>
        <v/>
      </c>
      <c r="G161" s="1" t="str">
        <f t="shared" si="122"/>
        <v/>
      </c>
      <c r="H161" s="1" t="str">
        <f t="shared" si="123"/>
        <v>:</v>
      </c>
      <c r="I161">
        <f t="shared" si="139"/>
        <v>0</v>
      </c>
      <c r="J161" s="3">
        <f t="shared" si="140"/>
        <v>4</v>
      </c>
      <c r="K161" s="3">
        <f t="shared" si="107"/>
        <v>0</v>
      </c>
      <c r="L161" s="3">
        <f t="shared" si="124"/>
        <v>8</v>
      </c>
      <c r="M161" s="3">
        <f t="shared" si="108"/>
        <v>408</v>
      </c>
      <c r="N161" t="str">
        <f t="shared" si="141"/>
        <v/>
      </c>
      <c r="O161" t="str">
        <f t="shared" si="125"/>
        <v/>
      </c>
      <c r="P161" t="str">
        <f t="shared" si="126"/>
        <v/>
      </c>
      <c r="Q161" t="str">
        <f t="shared" si="127"/>
        <v/>
      </c>
      <c r="S161" t="str">
        <f t="shared" si="133"/>
        <v/>
      </c>
      <c r="T161" s="14">
        <f t="shared" si="142"/>
        <v>0</v>
      </c>
      <c r="AE161" s="5"/>
      <c r="AF161" s="5"/>
      <c r="AG161" s="15"/>
      <c r="AH161" s="15"/>
      <c r="AI161" s="15"/>
      <c r="AJ161" s="15"/>
      <c r="AK161" s="29"/>
      <c r="AO161" s="14"/>
      <c r="AP161" s="14"/>
      <c r="AQ161" s="16"/>
      <c r="AR161" s="16"/>
    </row>
    <row r="162" spans="1:44" x14ac:dyDescent="0.25">
      <c r="A162" s="13" t="s">
        <v>283</v>
      </c>
      <c r="B162" t="e">
        <f t="shared" si="117"/>
        <v>#VALUE!</v>
      </c>
      <c r="C162" t="e">
        <f t="shared" si="118"/>
        <v>#VALUE!</v>
      </c>
      <c r="D162" t="e">
        <f t="shared" si="119"/>
        <v>#VALUE!</v>
      </c>
      <c r="E162">
        <f t="shared" si="120"/>
        <v>9</v>
      </c>
      <c r="F162" s="1" t="str">
        <f t="shared" si="121"/>
        <v/>
      </c>
      <c r="G162" s="1" t="str">
        <f t="shared" si="122"/>
        <v/>
      </c>
      <c r="H162" s="1" t="str">
        <f t="shared" si="123"/>
        <v>:</v>
      </c>
      <c r="I162">
        <f t="shared" si="139"/>
        <v>1</v>
      </c>
      <c r="J162" s="3">
        <f t="shared" si="140"/>
        <v>5</v>
      </c>
      <c r="K162" s="3">
        <f t="shared" si="107"/>
        <v>0</v>
      </c>
      <c r="L162" s="3">
        <f t="shared" si="124"/>
        <v>0</v>
      </c>
      <c r="M162" s="3">
        <f t="shared" si="108"/>
        <v>500</v>
      </c>
      <c r="N162" t="str">
        <f t="shared" si="141"/>
        <v>Ruta 8/20</v>
      </c>
      <c r="O162" t="str">
        <f t="shared" si="125"/>
        <v/>
      </c>
      <c r="P162" t="str">
        <f t="shared" si="126"/>
        <v/>
      </c>
      <c r="Q162" t="str">
        <f t="shared" si="127"/>
        <v/>
      </c>
      <c r="S162" t="str">
        <f t="shared" si="133"/>
        <v/>
      </c>
      <c r="T162" s="14">
        <f t="shared" si="142"/>
        <v>0</v>
      </c>
      <c r="AE162" s="5"/>
      <c r="AF162" s="5"/>
      <c r="AG162" s="15"/>
      <c r="AH162" s="15"/>
      <c r="AI162" s="15"/>
      <c r="AJ162" s="15"/>
      <c r="AK162" s="29"/>
      <c r="AO162" s="14"/>
      <c r="AP162" s="14"/>
      <c r="AQ162" s="16"/>
      <c r="AR162" s="16"/>
    </row>
    <row r="163" spans="1:44" x14ac:dyDescent="0.25">
      <c r="A163" s="13" t="s">
        <v>93</v>
      </c>
      <c r="B163" t="e">
        <f t="shared" si="117"/>
        <v>#VALUE!</v>
      </c>
      <c r="C163" t="e">
        <f t="shared" si="118"/>
        <v>#VALUE!</v>
      </c>
      <c r="D163" t="e">
        <f t="shared" si="119"/>
        <v>#VALUE!</v>
      </c>
      <c r="E163">
        <f t="shared" si="120"/>
        <v>36</v>
      </c>
      <c r="F163" s="1" t="str">
        <f t="shared" si="121"/>
        <v/>
      </c>
      <c r="G163" s="1" t="str">
        <f t="shared" si="122"/>
        <v/>
      </c>
      <c r="H163" s="1" t="str">
        <f t="shared" si="123"/>
        <v>:</v>
      </c>
      <c r="I163">
        <f t="shared" si="139"/>
        <v>0</v>
      </c>
      <c r="J163" s="3">
        <f t="shared" si="140"/>
        <v>5</v>
      </c>
      <c r="K163" s="3">
        <f t="shared" si="107"/>
        <v>1</v>
      </c>
      <c r="L163" s="3">
        <f t="shared" si="124"/>
        <v>1</v>
      </c>
      <c r="M163" s="3">
        <f t="shared" si="108"/>
        <v>501</v>
      </c>
      <c r="N163" t="str">
        <f t="shared" si="141"/>
        <v>C/ Asalto (Museo Centro de Historia)</v>
      </c>
      <c r="O163" t="str">
        <f t="shared" si="125"/>
        <v>05:03</v>
      </c>
      <c r="P163" t="str">
        <f t="shared" si="126"/>
        <v>12:58</v>
      </c>
      <c r="Q163" t="str">
        <f t="shared" si="127"/>
        <v>20:58</v>
      </c>
      <c r="S163" t="str">
        <f t="shared" si="133"/>
        <v>Opel Planta en Figueruelas</v>
      </c>
      <c r="T163" s="14">
        <f t="shared" si="142"/>
        <v>0</v>
      </c>
      <c r="AE163" s="5"/>
      <c r="AF163" s="5"/>
      <c r="AG163" s="15"/>
      <c r="AH163" s="15"/>
      <c r="AI163" s="15"/>
      <c r="AJ163" s="15"/>
      <c r="AK163" s="29"/>
      <c r="AO163" s="14"/>
      <c r="AP163" s="14"/>
      <c r="AQ163" s="16"/>
      <c r="AR163" s="16"/>
    </row>
    <row r="164" spans="1:44" x14ac:dyDescent="0.25">
      <c r="A164" s="13" t="s">
        <v>18</v>
      </c>
      <c r="B164">
        <f t="shared" si="117"/>
        <v>2</v>
      </c>
      <c r="C164" t="e">
        <f t="shared" si="118"/>
        <v>#VALUE!</v>
      </c>
      <c r="D164">
        <f t="shared" si="119"/>
        <v>2</v>
      </c>
      <c r="E164">
        <f t="shared" si="120"/>
        <v>4</v>
      </c>
      <c r="F164" s="1">
        <f t="shared" si="121"/>
        <v>5</v>
      </c>
      <c r="G164" s="1">
        <f t="shared" si="122"/>
        <v>3</v>
      </c>
      <c r="H164" s="1" t="str">
        <f t="shared" si="123"/>
        <v>05:03</v>
      </c>
      <c r="I164">
        <f t="shared" si="139"/>
        <v>0</v>
      </c>
      <c r="J164" s="3">
        <f t="shared" si="140"/>
        <v>5</v>
      </c>
      <c r="K164" s="3">
        <f t="shared" si="107"/>
        <v>0</v>
      </c>
      <c r="L164" s="3">
        <f t="shared" si="124"/>
        <v>1</v>
      </c>
      <c r="M164" s="3">
        <f t="shared" si="108"/>
        <v>501</v>
      </c>
      <c r="N164" t="str">
        <f t="shared" si="141"/>
        <v/>
      </c>
      <c r="O164" t="str">
        <f t="shared" si="125"/>
        <v/>
      </c>
      <c r="P164" t="str">
        <f t="shared" si="126"/>
        <v/>
      </c>
      <c r="Q164" t="str">
        <f t="shared" si="127"/>
        <v/>
      </c>
      <c r="S164" t="str">
        <f t="shared" si="133"/>
        <v/>
      </c>
      <c r="T164" s="14">
        <f t="shared" si="142"/>
        <v>0</v>
      </c>
      <c r="AE164" s="5"/>
      <c r="AF164" s="5"/>
      <c r="AG164" s="15"/>
      <c r="AH164" s="15"/>
      <c r="AI164" s="15"/>
      <c r="AJ164" s="15"/>
      <c r="AK164" s="29"/>
      <c r="AO164" s="14"/>
      <c r="AP164" s="14"/>
      <c r="AQ164" s="16"/>
      <c r="AR164" s="16"/>
    </row>
    <row r="165" spans="1:44" x14ac:dyDescent="0.25">
      <c r="A165" s="13" t="s">
        <v>19</v>
      </c>
      <c r="B165">
        <f t="shared" si="117"/>
        <v>3</v>
      </c>
      <c r="C165" t="e">
        <f t="shared" si="118"/>
        <v>#VALUE!</v>
      </c>
      <c r="D165">
        <f t="shared" si="119"/>
        <v>3</v>
      </c>
      <c r="E165">
        <f t="shared" si="120"/>
        <v>5</v>
      </c>
      <c r="F165" s="1">
        <f t="shared" si="121"/>
        <v>12</v>
      </c>
      <c r="G165" s="1">
        <f t="shared" si="122"/>
        <v>58</v>
      </c>
      <c r="H165" s="1" t="str">
        <f t="shared" si="123"/>
        <v>12:58</v>
      </c>
      <c r="I165">
        <f t="shared" si="139"/>
        <v>0</v>
      </c>
      <c r="J165" s="3">
        <f t="shared" si="140"/>
        <v>5</v>
      </c>
      <c r="K165" s="3">
        <f t="shared" si="107"/>
        <v>0</v>
      </c>
      <c r="L165" s="3">
        <f t="shared" si="124"/>
        <v>1</v>
      </c>
      <c r="M165" s="3">
        <f t="shared" si="108"/>
        <v>501</v>
      </c>
      <c r="N165" t="str">
        <f t="shared" si="141"/>
        <v/>
      </c>
      <c r="O165" t="str">
        <f t="shared" si="125"/>
        <v/>
      </c>
      <c r="P165" t="str">
        <f t="shared" si="126"/>
        <v/>
      </c>
      <c r="Q165" t="str">
        <f t="shared" si="127"/>
        <v/>
      </c>
      <c r="S165" t="str">
        <f t="shared" si="133"/>
        <v/>
      </c>
      <c r="T165" s="14">
        <f t="shared" si="142"/>
        <v>0</v>
      </c>
      <c r="AE165" s="5"/>
      <c r="AF165" s="5"/>
      <c r="AG165" s="15"/>
      <c r="AH165" s="15"/>
      <c r="AI165" s="15"/>
      <c r="AJ165" s="15"/>
      <c r="AK165" s="29"/>
      <c r="AO165" s="14"/>
      <c r="AP165" s="14"/>
      <c r="AQ165" s="16"/>
      <c r="AR165" s="16"/>
    </row>
    <row r="166" spans="1:44" x14ac:dyDescent="0.25">
      <c r="A166" s="13" t="s">
        <v>20</v>
      </c>
      <c r="B166">
        <f t="shared" si="117"/>
        <v>3</v>
      </c>
      <c r="C166" t="e">
        <f t="shared" si="118"/>
        <v>#VALUE!</v>
      </c>
      <c r="D166">
        <f t="shared" si="119"/>
        <v>3</v>
      </c>
      <c r="E166">
        <f t="shared" si="120"/>
        <v>5</v>
      </c>
      <c r="F166" s="1">
        <f t="shared" si="121"/>
        <v>20</v>
      </c>
      <c r="G166" s="1">
        <f t="shared" si="122"/>
        <v>58</v>
      </c>
      <c r="H166" s="1" t="str">
        <f t="shared" si="123"/>
        <v>20:58</v>
      </c>
      <c r="I166">
        <f t="shared" si="139"/>
        <v>0</v>
      </c>
      <c r="J166" s="3">
        <f t="shared" si="140"/>
        <v>5</v>
      </c>
      <c r="K166" s="3">
        <f t="shared" si="107"/>
        <v>0</v>
      </c>
      <c r="L166" s="3">
        <f t="shared" si="124"/>
        <v>1</v>
      </c>
      <c r="M166" s="3">
        <f t="shared" si="108"/>
        <v>501</v>
      </c>
      <c r="N166" t="str">
        <f t="shared" si="141"/>
        <v/>
      </c>
      <c r="O166" t="str">
        <f t="shared" si="125"/>
        <v/>
      </c>
      <c r="P166" t="str">
        <f t="shared" si="126"/>
        <v/>
      </c>
      <c r="Q166" t="str">
        <f t="shared" si="127"/>
        <v/>
      </c>
      <c r="S166" t="str">
        <f t="shared" si="133"/>
        <v/>
      </c>
      <c r="T166" s="14">
        <f t="shared" si="142"/>
        <v>0</v>
      </c>
      <c r="AE166" s="5"/>
      <c r="AF166" s="5"/>
      <c r="AG166" s="15"/>
      <c r="AH166" s="15"/>
      <c r="AI166" s="15"/>
      <c r="AJ166" s="15"/>
      <c r="AK166" s="29"/>
      <c r="AO166" s="14"/>
      <c r="AP166" s="14"/>
      <c r="AQ166" s="16"/>
      <c r="AR166" s="16"/>
    </row>
    <row r="167" spans="1:44" x14ac:dyDescent="0.25">
      <c r="A167" s="13" t="s">
        <v>21</v>
      </c>
      <c r="B167" t="e">
        <f t="shared" si="117"/>
        <v>#VALUE!</v>
      </c>
      <c r="C167" t="e">
        <f t="shared" si="118"/>
        <v>#VALUE!</v>
      </c>
      <c r="D167" t="e">
        <f t="shared" si="119"/>
        <v>#VALUE!</v>
      </c>
      <c r="E167">
        <f t="shared" si="120"/>
        <v>26</v>
      </c>
      <c r="F167" s="1" t="str">
        <f t="shared" si="121"/>
        <v/>
      </c>
      <c r="G167" s="1" t="str">
        <f t="shared" si="122"/>
        <v/>
      </c>
      <c r="H167" s="1" t="str">
        <f t="shared" si="123"/>
        <v>:</v>
      </c>
      <c r="I167">
        <f t="shared" si="139"/>
        <v>0</v>
      </c>
      <c r="J167" s="3">
        <f t="shared" si="140"/>
        <v>5</v>
      </c>
      <c r="K167" s="3">
        <f t="shared" si="107"/>
        <v>0</v>
      </c>
      <c r="L167" s="3">
        <f t="shared" si="124"/>
        <v>1</v>
      </c>
      <c r="M167" s="3">
        <f t="shared" si="108"/>
        <v>501</v>
      </c>
      <c r="N167" t="str">
        <f t="shared" si="141"/>
        <v/>
      </c>
      <c r="O167" t="str">
        <f t="shared" si="125"/>
        <v/>
      </c>
      <c r="P167" t="str">
        <f t="shared" si="126"/>
        <v/>
      </c>
      <c r="Q167" t="str">
        <f t="shared" si="127"/>
        <v/>
      </c>
      <c r="S167" t="str">
        <f t="shared" si="133"/>
        <v/>
      </c>
      <c r="T167" s="14">
        <f t="shared" si="142"/>
        <v>0</v>
      </c>
      <c r="AE167" s="5"/>
      <c r="AF167" s="5"/>
      <c r="AG167" s="15"/>
      <c r="AH167" s="15"/>
      <c r="AI167" s="15"/>
      <c r="AJ167" s="15"/>
      <c r="AK167" s="29"/>
      <c r="AO167" s="14"/>
      <c r="AP167" s="14"/>
      <c r="AQ167" s="16"/>
      <c r="AR167" s="16"/>
    </row>
    <row r="168" spans="1:44" x14ac:dyDescent="0.25">
      <c r="A168" s="13" t="s">
        <v>94</v>
      </c>
      <c r="B168" t="e">
        <f t="shared" si="117"/>
        <v>#VALUE!</v>
      </c>
      <c r="C168">
        <f t="shared" si="118"/>
        <v>11</v>
      </c>
      <c r="D168">
        <f t="shared" si="119"/>
        <v>11</v>
      </c>
      <c r="E168">
        <f t="shared" si="120"/>
        <v>42</v>
      </c>
      <c r="F168" s="1" t="str">
        <f t="shared" si="121"/>
        <v/>
      </c>
      <c r="G168" s="1" t="str">
        <f t="shared" si="122"/>
        <v/>
      </c>
      <c r="H168" s="1" t="str">
        <f t="shared" si="123"/>
        <v>:</v>
      </c>
      <c r="I168">
        <f t="shared" si="139"/>
        <v>0</v>
      </c>
      <c r="J168" s="3">
        <f t="shared" si="140"/>
        <v>5</v>
      </c>
      <c r="K168" s="3">
        <f t="shared" si="107"/>
        <v>1</v>
      </c>
      <c r="L168" s="3">
        <f t="shared" si="124"/>
        <v>2</v>
      </c>
      <c r="M168" s="3">
        <f t="shared" si="108"/>
        <v>502</v>
      </c>
      <c r="N168" t="str">
        <f t="shared" si="141"/>
        <v>Pº La Mina, nº 21 (Edif. Balmes - Pd. Bus)</v>
      </c>
      <c r="O168" t="str">
        <f t="shared" si="125"/>
        <v>05:05</v>
      </c>
      <c r="P168" t="str">
        <f t="shared" si="126"/>
        <v>13:00</v>
      </c>
      <c r="Q168" t="str">
        <f t="shared" si="127"/>
        <v>21:00</v>
      </c>
      <c r="S168" t="str">
        <f t="shared" si="133"/>
        <v>María Agustín (frente Museo Pablo Serrano)</v>
      </c>
      <c r="T168" s="14">
        <f t="shared" si="142"/>
        <v>0</v>
      </c>
      <c r="AE168" s="5"/>
      <c r="AF168" s="5"/>
      <c r="AG168" s="15"/>
      <c r="AH168" s="15"/>
      <c r="AI168" s="15"/>
      <c r="AJ168" s="15"/>
      <c r="AK168" s="29"/>
      <c r="AO168" s="14"/>
      <c r="AP168" s="14"/>
      <c r="AQ168" s="16"/>
      <c r="AR168" s="16"/>
    </row>
    <row r="169" spans="1:44" x14ac:dyDescent="0.25">
      <c r="A169" s="13" t="s">
        <v>28</v>
      </c>
      <c r="B169">
        <f t="shared" si="117"/>
        <v>2</v>
      </c>
      <c r="C169" t="e">
        <f t="shared" si="118"/>
        <v>#VALUE!</v>
      </c>
      <c r="D169">
        <f t="shared" si="119"/>
        <v>2</v>
      </c>
      <c r="E169">
        <f t="shared" si="120"/>
        <v>4</v>
      </c>
      <c r="F169" s="1">
        <f t="shared" si="121"/>
        <v>5</v>
      </c>
      <c r="G169" s="1">
        <f t="shared" si="122"/>
        <v>5</v>
      </c>
      <c r="H169" s="1" t="str">
        <f t="shared" si="123"/>
        <v>05:05</v>
      </c>
      <c r="I169">
        <f t="shared" si="139"/>
        <v>0</v>
      </c>
      <c r="J169" s="3">
        <f t="shared" si="140"/>
        <v>5</v>
      </c>
      <c r="K169" s="3">
        <f t="shared" si="107"/>
        <v>0</v>
      </c>
      <c r="L169" s="3">
        <f t="shared" si="124"/>
        <v>2</v>
      </c>
      <c r="M169" s="3">
        <f t="shared" si="108"/>
        <v>502</v>
      </c>
      <c r="N169" t="str">
        <f t="shared" si="141"/>
        <v/>
      </c>
      <c r="O169" t="str">
        <f t="shared" si="125"/>
        <v/>
      </c>
      <c r="P169" t="str">
        <f t="shared" si="126"/>
        <v/>
      </c>
      <c r="Q169" t="str">
        <f t="shared" si="127"/>
        <v/>
      </c>
      <c r="S169" t="str">
        <f t="shared" si="133"/>
        <v/>
      </c>
      <c r="T169" s="14">
        <f t="shared" si="142"/>
        <v>0</v>
      </c>
      <c r="AE169" s="5"/>
      <c r="AF169" s="5"/>
      <c r="AG169" s="15"/>
      <c r="AH169" s="15"/>
      <c r="AI169" s="15"/>
      <c r="AJ169" s="15"/>
      <c r="AK169" s="29"/>
      <c r="AO169" s="14"/>
      <c r="AP169" s="14"/>
      <c r="AQ169" s="16"/>
      <c r="AR169" s="16"/>
    </row>
    <row r="170" spans="1:44" x14ac:dyDescent="0.25">
      <c r="A170" s="13" t="s">
        <v>29</v>
      </c>
      <c r="B170">
        <f t="shared" si="117"/>
        <v>3</v>
      </c>
      <c r="C170" t="e">
        <f t="shared" si="118"/>
        <v>#VALUE!</v>
      </c>
      <c r="D170">
        <f t="shared" si="119"/>
        <v>3</v>
      </c>
      <c r="E170">
        <f t="shared" si="120"/>
        <v>5</v>
      </c>
      <c r="F170" s="1">
        <f t="shared" si="121"/>
        <v>13</v>
      </c>
      <c r="G170" s="1">
        <f t="shared" si="122"/>
        <v>0</v>
      </c>
      <c r="H170" s="1" t="str">
        <f t="shared" si="123"/>
        <v>13:00</v>
      </c>
      <c r="I170">
        <f t="shared" si="139"/>
        <v>0</v>
      </c>
      <c r="J170" s="3">
        <f t="shared" si="140"/>
        <v>5</v>
      </c>
      <c r="K170" s="3">
        <f t="shared" si="107"/>
        <v>0</v>
      </c>
      <c r="L170" s="3">
        <f t="shared" si="124"/>
        <v>2</v>
      </c>
      <c r="M170" s="3">
        <f t="shared" si="108"/>
        <v>502</v>
      </c>
      <c r="N170" t="str">
        <f t="shared" si="141"/>
        <v/>
      </c>
      <c r="O170" t="str">
        <f t="shared" si="125"/>
        <v/>
      </c>
      <c r="P170" t="str">
        <f t="shared" si="126"/>
        <v/>
      </c>
      <c r="Q170" t="str">
        <f t="shared" si="127"/>
        <v/>
      </c>
      <c r="S170" t="str">
        <f t="shared" si="133"/>
        <v/>
      </c>
      <c r="T170" s="14">
        <f t="shared" si="142"/>
        <v>0</v>
      </c>
      <c r="AE170" s="5"/>
      <c r="AF170" s="5"/>
      <c r="AG170" s="15"/>
      <c r="AH170" s="15"/>
      <c r="AI170" s="15"/>
      <c r="AJ170" s="15"/>
      <c r="AK170" s="29"/>
      <c r="AO170" s="14"/>
      <c r="AP170" s="14"/>
      <c r="AQ170" s="16"/>
      <c r="AR170" s="16"/>
    </row>
    <row r="171" spans="1:44" x14ac:dyDescent="0.25">
      <c r="A171" s="13" t="s">
        <v>30</v>
      </c>
      <c r="B171">
        <f t="shared" si="117"/>
        <v>3</v>
      </c>
      <c r="C171" t="e">
        <f t="shared" si="118"/>
        <v>#VALUE!</v>
      </c>
      <c r="D171">
        <f t="shared" si="119"/>
        <v>3</v>
      </c>
      <c r="E171">
        <f t="shared" si="120"/>
        <v>5</v>
      </c>
      <c r="F171" s="1">
        <f t="shared" si="121"/>
        <v>21</v>
      </c>
      <c r="G171" s="1">
        <f t="shared" si="122"/>
        <v>0</v>
      </c>
      <c r="H171" s="1" t="str">
        <f t="shared" si="123"/>
        <v>21:00</v>
      </c>
      <c r="I171">
        <f t="shared" si="139"/>
        <v>0</v>
      </c>
      <c r="J171" s="3">
        <f t="shared" si="140"/>
        <v>5</v>
      </c>
      <c r="K171" s="3">
        <f t="shared" si="107"/>
        <v>0</v>
      </c>
      <c r="L171" s="3">
        <f t="shared" si="124"/>
        <v>2</v>
      </c>
      <c r="M171" s="3">
        <f t="shared" si="108"/>
        <v>502</v>
      </c>
      <c r="N171" t="str">
        <f t="shared" si="141"/>
        <v/>
      </c>
      <c r="O171" t="str">
        <f t="shared" si="125"/>
        <v/>
      </c>
      <c r="P171" t="str">
        <f t="shared" si="126"/>
        <v/>
      </c>
      <c r="Q171" t="str">
        <f t="shared" si="127"/>
        <v/>
      </c>
      <c r="S171" t="str">
        <f t="shared" si="133"/>
        <v/>
      </c>
      <c r="T171" s="14">
        <f t="shared" si="142"/>
        <v>0</v>
      </c>
      <c r="AE171" s="5"/>
      <c r="AF171" s="5"/>
      <c r="AG171" s="15"/>
      <c r="AH171" s="15"/>
      <c r="AI171" s="15"/>
      <c r="AJ171" s="15"/>
      <c r="AK171" s="29"/>
      <c r="AO171" s="14"/>
      <c r="AP171" s="14"/>
      <c r="AQ171" s="16"/>
      <c r="AR171" s="16"/>
    </row>
    <row r="172" spans="1:44" x14ac:dyDescent="0.25">
      <c r="A172" s="13" t="s">
        <v>95</v>
      </c>
      <c r="B172" t="e">
        <f t="shared" si="117"/>
        <v>#VALUE!</v>
      </c>
      <c r="C172" t="e">
        <f t="shared" si="118"/>
        <v>#VALUE!</v>
      </c>
      <c r="D172" t="e">
        <f t="shared" si="119"/>
        <v>#VALUE!</v>
      </c>
      <c r="E172">
        <f t="shared" si="120"/>
        <v>42</v>
      </c>
      <c r="F172" s="1" t="str">
        <f t="shared" si="121"/>
        <v/>
      </c>
      <c r="G172" s="1" t="str">
        <f t="shared" si="122"/>
        <v/>
      </c>
      <c r="H172" s="1" t="str">
        <f t="shared" si="123"/>
        <v>:</v>
      </c>
      <c r="I172">
        <f t="shared" si="139"/>
        <v>0</v>
      </c>
      <c r="J172" s="3">
        <f t="shared" si="140"/>
        <v>5</v>
      </c>
      <c r="K172" s="3">
        <f t="shared" si="107"/>
        <v>0</v>
      </c>
      <c r="L172" s="3">
        <f t="shared" si="124"/>
        <v>2</v>
      </c>
      <c r="M172" s="3">
        <f t="shared" si="108"/>
        <v>502</v>
      </c>
      <c r="N172" t="str">
        <f t="shared" si="141"/>
        <v/>
      </c>
      <c r="O172" t="str">
        <f t="shared" si="125"/>
        <v/>
      </c>
      <c r="P172" t="str">
        <f t="shared" si="126"/>
        <v/>
      </c>
      <c r="Q172" t="str">
        <f t="shared" si="127"/>
        <v/>
      </c>
      <c r="S172" t="str">
        <f t="shared" si="133"/>
        <v/>
      </c>
      <c r="T172" s="14">
        <f t="shared" si="142"/>
        <v>0</v>
      </c>
      <c r="AE172" s="5"/>
      <c r="AF172" s="5"/>
      <c r="AG172" s="15"/>
      <c r="AH172" s="15"/>
      <c r="AI172" s="15"/>
      <c r="AJ172" s="15"/>
      <c r="AK172" s="29"/>
      <c r="AO172" s="14"/>
      <c r="AP172" s="14"/>
      <c r="AQ172" s="16"/>
      <c r="AR172" s="16"/>
    </row>
    <row r="173" spans="1:44" x14ac:dyDescent="0.25">
      <c r="A173" s="13" t="s">
        <v>96</v>
      </c>
      <c r="B173" t="e">
        <f t="shared" si="117"/>
        <v>#VALUE!</v>
      </c>
      <c r="C173">
        <f t="shared" si="118"/>
        <v>13</v>
      </c>
      <c r="D173">
        <f t="shared" si="119"/>
        <v>13</v>
      </c>
      <c r="E173">
        <f t="shared" si="120"/>
        <v>29</v>
      </c>
      <c r="F173" s="1" t="str">
        <f t="shared" si="121"/>
        <v/>
      </c>
      <c r="G173" s="1" t="str">
        <f t="shared" si="122"/>
        <v/>
      </c>
      <c r="H173" s="1" t="str">
        <f t="shared" si="123"/>
        <v>:</v>
      </c>
      <c r="I173">
        <f t="shared" si="139"/>
        <v>0</v>
      </c>
      <c r="J173" s="3">
        <f t="shared" si="140"/>
        <v>5</v>
      </c>
      <c r="K173" s="3">
        <f t="shared" si="107"/>
        <v>1</v>
      </c>
      <c r="L173" s="3">
        <f t="shared" si="124"/>
        <v>3</v>
      </c>
      <c r="M173" s="3">
        <f t="shared" si="108"/>
        <v>503</v>
      </c>
      <c r="N173" t="str">
        <f t="shared" si="141"/>
        <v>Constitución, nº 33 (Pd. Bus)</v>
      </c>
      <c r="O173" t="str">
        <f t="shared" si="125"/>
        <v>05:06</v>
      </c>
      <c r="P173" t="str">
        <f t="shared" si="126"/>
        <v>13:01</v>
      </c>
      <c r="Q173" t="str">
        <f t="shared" si="127"/>
        <v>21:01</v>
      </c>
      <c r="S173" t="str">
        <f t="shared" si="133"/>
        <v>Paseo Pamplona (frente C/ Bilbao - Pd. Bus)</v>
      </c>
      <c r="T173" s="14">
        <f t="shared" si="142"/>
        <v>0</v>
      </c>
      <c r="AE173" s="5"/>
      <c r="AF173" s="5"/>
      <c r="AG173" s="15"/>
      <c r="AH173" s="15"/>
      <c r="AI173" s="15"/>
      <c r="AJ173" s="15"/>
      <c r="AK173" s="29"/>
      <c r="AO173" s="14"/>
      <c r="AP173" s="14"/>
      <c r="AQ173" s="16"/>
      <c r="AR173" s="16"/>
    </row>
    <row r="174" spans="1:44" x14ac:dyDescent="0.25">
      <c r="A174" s="13" t="s">
        <v>33</v>
      </c>
      <c r="B174">
        <f t="shared" si="117"/>
        <v>2</v>
      </c>
      <c r="C174" t="e">
        <f t="shared" si="118"/>
        <v>#VALUE!</v>
      </c>
      <c r="D174">
        <f t="shared" si="119"/>
        <v>2</v>
      </c>
      <c r="E174">
        <f t="shared" si="120"/>
        <v>4</v>
      </c>
      <c r="F174" s="1">
        <f t="shared" si="121"/>
        <v>5</v>
      </c>
      <c r="G174" s="1">
        <f t="shared" si="122"/>
        <v>6</v>
      </c>
      <c r="H174" s="1" t="str">
        <f t="shared" si="123"/>
        <v>05:06</v>
      </c>
      <c r="I174">
        <f t="shared" si="139"/>
        <v>0</v>
      </c>
      <c r="J174" s="3">
        <f t="shared" si="140"/>
        <v>5</v>
      </c>
      <c r="K174" s="3">
        <f t="shared" si="107"/>
        <v>0</v>
      </c>
      <c r="L174" s="3">
        <f t="shared" si="124"/>
        <v>3</v>
      </c>
      <c r="M174" s="3">
        <f t="shared" si="108"/>
        <v>503</v>
      </c>
      <c r="N174" t="str">
        <f t="shared" si="141"/>
        <v/>
      </c>
      <c r="O174" t="str">
        <f t="shared" si="125"/>
        <v/>
      </c>
      <c r="P174" t="str">
        <f t="shared" si="126"/>
        <v/>
      </c>
      <c r="Q174" t="str">
        <f t="shared" si="127"/>
        <v/>
      </c>
      <c r="S174" t="str">
        <f t="shared" si="133"/>
        <v/>
      </c>
      <c r="T174" s="14">
        <f t="shared" si="142"/>
        <v>0</v>
      </c>
      <c r="AE174" s="5"/>
      <c r="AF174" s="5"/>
      <c r="AG174" s="15"/>
      <c r="AH174" s="15"/>
      <c r="AI174" s="15"/>
      <c r="AJ174" s="15"/>
      <c r="AK174" s="29"/>
      <c r="AO174" s="14"/>
      <c r="AP174" s="14"/>
      <c r="AQ174" s="16"/>
      <c r="AR174" s="16"/>
    </row>
    <row r="175" spans="1:44" x14ac:dyDescent="0.25">
      <c r="A175" s="13" t="s">
        <v>34</v>
      </c>
      <c r="B175">
        <f t="shared" si="117"/>
        <v>3</v>
      </c>
      <c r="C175" t="e">
        <f t="shared" si="118"/>
        <v>#VALUE!</v>
      </c>
      <c r="D175">
        <f t="shared" si="119"/>
        <v>3</v>
      </c>
      <c r="E175">
        <f t="shared" si="120"/>
        <v>5</v>
      </c>
      <c r="F175" s="1">
        <f t="shared" si="121"/>
        <v>13</v>
      </c>
      <c r="G175" s="1">
        <f t="shared" si="122"/>
        <v>1</v>
      </c>
      <c r="H175" s="1" t="str">
        <f t="shared" si="123"/>
        <v>13:01</v>
      </c>
      <c r="I175">
        <f t="shared" si="139"/>
        <v>0</v>
      </c>
      <c r="J175" s="3">
        <f t="shared" si="140"/>
        <v>5</v>
      </c>
      <c r="K175" s="3">
        <f t="shared" si="107"/>
        <v>0</v>
      </c>
      <c r="L175" s="3">
        <f t="shared" si="124"/>
        <v>3</v>
      </c>
      <c r="M175" s="3">
        <f t="shared" si="108"/>
        <v>503</v>
      </c>
      <c r="N175" t="str">
        <f t="shared" si="141"/>
        <v/>
      </c>
      <c r="O175" t="str">
        <f t="shared" si="125"/>
        <v/>
      </c>
      <c r="P175" t="str">
        <f t="shared" si="126"/>
        <v/>
      </c>
      <c r="Q175" t="str">
        <f t="shared" si="127"/>
        <v/>
      </c>
      <c r="S175" t="str">
        <f t="shared" si="133"/>
        <v/>
      </c>
      <c r="T175" s="14">
        <f t="shared" si="142"/>
        <v>0</v>
      </c>
      <c r="AE175" s="5"/>
      <c r="AF175" s="5"/>
      <c r="AG175" s="15"/>
      <c r="AH175" s="15"/>
      <c r="AI175" s="15"/>
      <c r="AJ175" s="15"/>
      <c r="AK175" s="29"/>
      <c r="AO175" s="14"/>
      <c r="AP175" s="14"/>
    </row>
    <row r="176" spans="1:44" x14ac:dyDescent="0.25">
      <c r="A176" s="13" t="s">
        <v>35</v>
      </c>
      <c r="B176">
        <f t="shared" si="117"/>
        <v>3</v>
      </c>
      <c r="C176" t="e">
        <f t="shared" si="118"/>
        <v>#VALUE!</v>
      </c>
      <c r="D176">
        <f t="shared" si="119"/>
        <v>3</v>
      </c>
      <c r="E176">
        <f t="shared" si="120"/>
        <v>5</v>
      </c>
      <c r="F176" s="1">
        <f t="shared" si="121"/>
        <v>21</v>
      </c>
      <c r="G176" s="1">
        <f t="shared" si="122"/>
        <v>1</v>
      </c>
      <c r="H176" s="1" t="str">
        <f t="shared" si="123"/>
        <v>21:01</v>
      </c>
      <c r="I176">
        <f t="shared" si="139"/>
        <v>0</v>
      </c>
      <c r="J176" s="3">
        <f t="shared" si="140"/>
        <v>5</v>
      </c>
      <c r="K176" s="3">
        <f t="shared" si="107"/>
        <v>0</v>
      </c>
      <c r="L176" s="3">
        <f t="shared" si="124"/>
        <v>3</v>
      </c>
      <c r="M176" s="3">
        <f t="shared" si="108"/>
        <v>503</v>
      </c>
      <c r="N176" t="str">
        <f t="shared" si="141"/>
        <v/>
      </c>
      <c r="O176" t="str">
        <f t="shared" si="125"/>
        <v/>
      </c>
      <c r="P176" t="str">
        <f t="shared" si="126"/>
        <v/>
      </c>
      <c r="Q176" t="str">
        <f t="shared" si="127"/>
        <v/>
      </c>
      <c r="S176" t="str">
        <f t="shared" si="133"/>
        <v/>
      </c>
      <c r="T176" s="14">
        <f t="shared" si="142"/>
        <v>0</v>
      </c>
      <c r="AE176" s="5"/>
      <c r="AF176" s="5"/>
      <c r="AG176" s="15"/>
      <c r="AH176" s="15"/>
      <c r="AI176" s="15"/>
      <c r="AJ176" s="15"/>
      <c r="AK176" s="29"/>
      <c r="AO176" s="14"/>
      <c r="AP176" s="14"/>
    </row>
    <row r="177" spans="1:42" x14ac:dyDescent="0.25">
      <c r="A177" s="13" t="s">
        <v>97</v>
      </c>
      <c r="B177" t="e">
        <f t="shared" si="117"/>
        <v>#VALUE!</v>
      </c>
      <c r="C177" t="e">
        <f t="shared" si="118"/>
        <v>#VALUE!</v>
      </c>
      <c r="D177" t="e">
        <f t="shared" si="119"/>
        <v>#VALUE!</v>
      </c>
      <c r="E177">
        <f t="shared" si="120"/>
        <v>43</v>
      </c>
      <c r="F177" s="1" t="str">
        <f t="shared" si="121"/>
        <v/>
      </c>
      <c r="G177" s="1" t="str">
        <f t="shared" si="122"/>
        <v/>
      </c>
      <c r="H177" s="1" t="str">
        <f t="shared" si="123"/>
        <v>:</v>
      </c>
      <c r="I177">
        <f t="shared" si="139"/>
        <v>0</v>
      </c>
      <c r="J177" s="3">
        <f t="shared" si="140"/>
        <v>5</v>
      </c>
      <c r="K177" s="3">
        <f t="shared" si="107"/>
        <v>0</v>
      </c>
      <c r="L177" s="3">
        <f t="shared" si="124"/>
        <v>3</v>
      </c>
      <c r="M177" s="3">
        <f t="shared" si="108"/>
        <v>503</v>
      </c>
      <c r="N177" t="str">
        <f t="shared" si="141"/>
        <v/>
      </c>
      <c r="O177" t="str">
        <f t="shared" si="125"/>
        <v/>
      </c>
      <c r="P177" t="str">
        <f t="shared" si="126"/>
        <v/>
      </c>
      <c r="Q177" t="str">
        <f t="shared" si="127"/>
        <v/>
      </c>
      <c r="S177" t="str">
        <f t="shared" si="133"/>
        <v/>
      </c>
      <c r="T177" s="14">
        <f t="shared" si="142"/>
        <v>0</v>
      </c>
      <c r="AE177" s="5"/>
      <c r="AF177" s="5"/>
      <c r="AG177" s="15"/>
      <c r="AH177" s="15"/>
      <c r="AI177" s="15"/>
      <c r="AJ177" s="15"/>
      <c r="AK177" s="29"/>
      <c r="AO177" s="14"/>
      <c r="AP177" s="14"/>
    </row>
    <row r="178" spans="1:42" x14ac:dyDescent="0.25">
      <c r="A178" s="13" t="s">
        <v>98</v>
      </c>
      <c r="B178" t="e">
        <f t="shared" si="117"/>
        <v>#VALUE!</v>
      </c>
      <c r="C178">
        <f t="shared" si="118"/>
        <v>15</v>
      </c>
      <c r="D178">
        <f t="shared" si="119"/>
        <v>15</v>
      </c>
      <c r="E178">
        <f t="shared" si="120"/>
        <v>31</v>
      </c>
      <c r="F178" s="1" t="str">
        <f t="shared" si="121"/>
        <v/>
      </c>
      <c r="G178" s="1" t="str">
        <f t="shared" si="122"/>
        <v/>
      </c>
      <c r="H178" s="1" t="str">
        <f t="shared" si="123"/>
        <v>:</v>
      </c>
      <c r="I178">
        <f t="shared" si="139"/>
        <v>0</v>
      </c>
      <c r="J178" s="3">
        <f t="shared" si="140"/>
        <v>5</v>
      </c>
      <c r="K178" s="3">
        <f t="shared" si="107"/>
        <v>1</v>
      </c>
      <c r="L178" s="3">
        <f t="shared" si="124"/>
        <v>4</v>
      </c>
      <c r="M178" s="3">
        <f t="shared" si="108"/>
        <v>504</v>
      </c>
      <c r="N178" t="str">
        <f t="shared" si="141"/>
        <v>Paseo Pamplona, nº 2 ( Pd. Bus)</v>
      </c>
      <c r="O178" t="str">
        <f t="shared" si="125"/>
        <v>05:08</v>
      </c>
      <c r="P178" t="str">
        <f t="shared" si="126"/>
        <v>13:03</v>
      </c>
      <c r="Q178" t="str">
        <f t="shared" si="127"/>
        <v>21:03</v>
      </c>
      <c r="S178" t="str">
        <f t="shared" si="133"/>
        <v>Paseo Constitución nº 16 (Pd. Bus)</v>
      </c>
      <c r="T178" s="14">
        <f t="shared" si="142"/>
        <v>0</v>
      </c>
      <c r="AE178" s="5"/>
      <c r="AF178" s="5"/>
      <c r="AG178" s="15"/>
      <c r="AH178" s="15"/>
      <c r="AI178" s="15"/>
      <c r="AJ178" s="15"/>
      <c r="AK178" s="29"/>
      <c r="AO178" s="14"/>
      <c r="AP178" s="14"/>
    </row>
    <row r="179" spans="1:42" x14ac:dyDescent="0.25">
      <c r="A179" s="13" t="s">
        <v>38</v>
      </c>
      <c r="B179">
        <f t="shared" si="117"/>
        <v>2</v>
      </c>
      <c r="C179" t="e">
        <f t="shared" si="118"/>
        <v>#VALUE!</v>
      </c>
      <c r="D179">
        <f t="shared" si="119"/>
        <v>2</v>
      </c>
      <c r="E179">
        <f t="shared" si="120"/>
        <v>4</v>
      </c>
      <c r="F179" s="1">
        <f t="shared" si="121"/>
        <v>5</v>
      </c>
      <c r="G179" s="1">
        <f t="shared" si="122"/>
        <v>8</v>
      </c>
      <c r="H179" s="1" t="str">
        <f t="shared" si="123"/>
        <v>05:08</v>
      </c>
      <c r="I179">
        <f t="shared" si="139"/>
        <v>0</v>
      </c>
      <c r="J179" s="3">
        <f t="shared" si="140"/>
        <v>5</v>
      </c>
      <c r="K179" s="3">
        <f t="shared" si="107"/>
        <v>0</v>
      </c>
      <c r="L179" s="3">
        <f t="shared" si="124"/>
        <v>4</v>
      </c>
      <c r="M179" s="3">
        <f t="shared" si="108"/>
        <v>504</v>
      </c>
      <c r="N179" t="str">
        <f t="shared" si="141"/>
        <v/>
      </c>
      <c r="O179" t="str">
        <f t="shared" si="125"/>
        <v/>
      </c>
      <c r="P179" t="str">
        <f t="shared" si="126"/>
        <v/>
      </c>
      <c r="Q179" t="str">
        <f t="shared" si="127"/>
        <v/>
      </c>
      <c r="S179" t="str">
        <f t="shared" si="133"/>
        <v/>
      </c>
      <c r="T179" s="14">
        <f t="shared" si="142"/>
        <v>0</v>
      </c>
      <c r="AE179" s="5"/>
      <c r="AF179" s="5"/>
      <c r="AG179" s="15"/>
      <c r="AH179" s="15"/>
      <c r="AI179" s="15"/>
      <c r="AJ179" s="15"/>
      <c r="AK179" s="29"/>
      <c r="AO179" s="14"/>
      <c r="AP179" s="14"/>
    </row>
    <row r="180" spans="1:42" x14ac:dyDescent="0.25">
      <c r="A180" s="13" t="s">
        <v>39</v>
      </c>
      <c r="B180">
        <f t="shared" si="117"/>
        <v>3</v>
      </c>
      <c r="C180" t="e">
        <f t="shared" si="118"/>
        <v>#VALUE!</v>
      </c>
      <c r="D180">
        <f t="shared" si="119"/>
        <v>3</v>
      </c>
      <c r="E180">
        <f t="shared" si="120"/>
        <v>5</v>
      </c>
      <c r="F180" s="1">
        <f t="shared" si="121"/>
        <v>13</v>
      </c>
      <c r="G180" s="1">
        <f t="shared" si="122"/>
        <v>3</v>
      </c>
      <c r="H180" s="1" t="str">
        <f t="shared" si="123"/>
        <v>13:03</v>
      </c>
      <c r="I180">
        <f t="shared" si="139"/>
        <v>0</v>
      </c>
      <c r="J180" s="3">
        <f t="shared" si="140"/>
        <v>5</v>
      </c>
      <c r="K180" s="3">
        <f t="shared" si="107"/>
        <v>0</v>
      </c>
      <c r="L180" s="3">
        <f t="shared" si="124"/>
        <v>4</v>
      </c>
      <c r="M180" s="3">
        <f t="shared" si="108"/>
        <v>504</v>
      </c>
      <c r="N180" t="str">
        <f t="shared" si="141"/>
        <v/>
      </c>
      <c r="O180" t="str">
        <f t="shared" si="125"/>
        <v/>
      </c>
      <c r="P180" t="str">
        <f t="shared" si="126"/>
        <v/>
      </c>
      <c r="Q180" t="str">
        <f t="shared" si="127"/>
        <v/>
      </c>
      <c r="S180" t="str">
        <f t="shared" si="133"/>
        <v/>
      </c>
      <c r="T180" s="14">
        <f t="shared" si="142"/>
        <v>0</v>
      </c>
      <c r="AE180" s="5"/>
      <c r="AF180" s="5"/>
      <c r="AG180" s="15"/>
      <c r="AH180" s="15"/>
      <c r="AI180" s="15"/>
      <c r="AJ180" s="15"/>
      <c r="AK180" s="29"/>
      <c r="AO180" s="14"/>
      <c r="AP180" s="14"/>
    </row>
    <row r="181" spans="1:42" x14ac:dyDescent="0.25">
      <c r="A181" s="13" t="s">
        <v>40</v>
      </c>
      <c r="B181">
        <f t="shared" si="117"/>
        <v>3</v>
      </c>
      <c r="C181" t="e">
        <f t="shared" si="118"/>
        <v>#VALUE!</v>
      </c>
      <c r="D181">
        <f t="shared" si="119"/>
        <v>3</v>
      </c>
      <c r="E181">
        <f t="shared" si="120"/>
        <v>5</v>
      </c>
      <c r="F181" s="1">
        <f t="shared" si="121"/>
        <v>21</v>
      </c>
      <c r="G181" s="1">
        <f t="shared" si="122"/>
        <v>3</v>
      </c>
      <c r="H181" s="1" t="str">
        <f t="shared" si="123"/>
        <v>21:03</v>
      </c>
      <c r="I181">
        <f t="shared" si="139"/>
        <v>0</v>
      </c>
      <c r="J181" s="3">
        <f t="shared" si="140"/>
        <v>5</v>
      </c>
      <c r="K181" s="3">
        <f t="shared" si="107"/>
        <v>0</v>
      </c>
      <c r="L181" s="3">
        <f t="shared" si="124"/>
        <v>4</v>
      </c>
      <c r="M181" s="3">
        <f t="shared" si="108"/>
        <v>504</v>
      </c>
      <c r="N181" t="str">
        <f t="shared" si="141"/>
        <v/>
      </c>
      <c r="O181" t="str">
        <f t="shared" si="125"/>
        <v/>
      </c>
      <c r="P181" t="str">
        <f t="shared" si="126"/>
        <v/>
      </c>
      <c r="Q181" t="str">
        <f t="shared" si="127"/>
        <v/>
      </c>
      <c r="S181" t="str">
        <f t="shared" si="133"/>
        <v/>
      </c>
      <c r="T181" s="14">
        <f t="shared" si="142"/>
        <v>0</v>
      </c>
      <c r="AE181" s="5"/>
      <c r="AF181" s="5"/>
      <c r="AG181" s="15"/>
      <c r="AH181" s="15"/>
      <c r="AI181" s="15"/>
      <c r="AJ181" s="15"/>
      <c r="AK181" s="29"/>
      <c r="AO181" s="14"/>
      <c r="AP181" s="14"/>
    </row>
    <row r="182" spans="1:42" x14ac:dyDescent="0.25">
      <c r="A182" s="13" t="s">
        <v>99</v>
      </c>
      <c r="B182" t="e">
        <f t="shared" si="117"/>
        <v>#VALUE!</v>
      </c>
      <c r="C182" t="e">
        <f t="shared" si="118"/>
        <v>#VALUE!</v>
      </c>
      <c r="D182" t="e">
        <f t="shared" si="119"/>
        <v>#VALUE!</v>
      </c>
      <c r="E182">
        <f t="shared" si="120"/>
        <v>34</v>
      </c>
      <c r="F182" s="1" t="str">
        <f t="shared" si="121"/>
        <v/>
      </c>
      <c r="G182" s="1" t="str">
        <f t="shared" si="122"/>
        <v/>
      </c>
      <c r="H182" s="1" t="str">
        <f t="shared" si="123"/>
        <v>:</v>
      </c>
      <c r="I182">
        <f t="shared" si="139"/>
        <v>0</v>
      </c>
      <c r="J182" s="3">
        <f t="shared" si="140"/>
        <v>5</v>
      </c>
      <c r="K182" s="3">
        <f t="shared" si="107"/>
        <v>0</v>
      </c>
      <c r="L182" s="3">
        <f t="shared" si="124"/>
        <v>4</v>
      </c>
      <c r="M182" s="3">
        <f t="shared" si="108"/>
        <v>504</v>
      </c>
      <c r="N182" t="str">
        <f t="shared" si="141"/>
        <v/>
      </c>
      <c r="O182" t="str">
        <f t="shared" si="125"/>
        <v/>
      </c>
      <c r="P182" t="str">
        <f t="shared" si="126"/>
        <v/>
      </c>
      <c r="Q182" t="str">
        <f t="shared" si="127"/>
        <v/>
      </c>
      <c r="S182" t="str">
        <f t="shared" si="133"/>
        <v/>
      </c>
      <c r="T182" s="14">
        <f t="shared" si="142"/>
        <v>0</v>
      </c>
      <c r="AE182" s="5"/>
      <c r="AF182" s="5"/>
      <c r="AG182" s="15"/>
      <c r="AH182" s="15"/>
      <c r="AI182" s="15"/>
      <c r="AJ182" s="15"/>
      <c r="AK182" s="29"/>
      <c r="AO182" s="14"/>
      <c r="AP182" s="14"/>
    </row>
    <row r="183" spans="1:42" x14ac:dyDescent="0.25">
      <c r="A183" s="13" t="s">
        <v>100</v>
      </c>
      <c r="B183" t="e">
        <f t="shared" si="117"/>
        <v>#VALUE!</v>
      </c>
      <c r="C183">
        <f t="shared" si="118"/>
        <v>14</v>
      </c>
      <c r="D183">
        <f t="shared" si="119"/>
        <v>14</v>
      </c>
      <c r="E183">
        <f t="shared" si="120"/>
        <v>52</v>
      </c>
      <c r="F183" s="1" t="str">
        <f t="shared" si="121"/>
        <v/>
      </c>
      <c r="G183" s="1" t="str">
        <f t="shared" si="122"/>
        <v/>
      </c>
      <c r="H183" s="1" t="str">
        <f t="shared" si="123"/>
        <v>:</v>
      </c>
      <c r="I183">
        <f t="shared" si="139"/>
        <v>0</v>
      </c>
      <c r="J183" s="3">
        <f t="shared" si="140"/>
        <v>5</v>
      </c>
      <c r="K183" s="3">
        <f t="shared" si="107"/>
        <v>1</v>
      </c>
      <c r="L183" s="3">
        <f t="shared" si="124"/>
        <v>5</v>
      </c>
      <c r="M183" s="3">
        <f t="shared" si="108"/>
        <v>505</v>
      </c>
      <c r="N183" t="str">
        <f t="shared" si="141"/>
        <v>María Agustín, nº 20 (Museo Pablo Serrano - Pd. Bus)</v>
      </c>
      <c r="O183" t="str">
        <f t="shared" si="125"/>
        <v>05:10</v>
      </c>
      <c r="P183" t="str">
        <f t="shared" si="126"/>
        <v>13:05</v>
      </c>
      <c r="Q183" t="str">
        <f t="shared" si="127"/>
        <v>21:05</v>
      </c>
      <c r="S183" t="str">
        <f t="shared" si="133"/>
        <v>Paseo La Mina (frente nº 21 - Pd. Bus)</v>
      </c>
      <c r="T183" s="14">
        <f t="shared" si="142"/>
        <v>0</v>
      </c>
      <c r="AE183" s="5"/>
      <c r="AF183" s="5"/>
      <c r="AG183" s="15"/>
      <c r="AH183" s="15"/>
      <c r="AI183" s="15"/>
      <c r="AJ183" s="15"/>
      <c r="AK183" s="29"/>
      <c r="AO183" s="14"/>
      <c r="AP183" s="14"/>
    </row>
    <row r="184" spans="1:42" x14ac:dyDescent="0.25">
      <c r="A184" s="13" t="s">
        <v>42</v>
      </c>
      <c r="B184">
        <f t="shared" si="117"/>
        <v>2</v>
      </c>
      <c r="C184" t="e">
        <f t="shared" si="118"/>
        <v>#VALUE!</v>
      </c>
      <c r="D184">
        <f t="shared" si="119"/>
        <v>2</v>
      </c>
      <c r="E184">
        <f t="shared" si="120"/>
        <v>4</v>
      </c>
      <c r="F184" s="1">
        <f t="shared" si="121"/>
        <v>5</v>
      </c>
      <c r="G184" s="1">
        <f t="shared" si="122"/>
        <v>10</v>
      </c>
      <c r="H184" s="1" t="str">
        <f t="shared" si="123"/>
        <v>05:10</v>
      </c>
      <c r="I184">
        <f t="shared" si="139"/>
        <v>0</v>
      </c>
      <c r="J184" s="3">
        <f t="shared" si="140"/>
        <v>5</v>
      </c>
      <c r="K184" s="3">
        <f t="shared" si="107"/>
        <v>0</v>
      </c>
      <c r="L184" s="3">
        <f t="shared" si="124"/>
        <v>5</v>
      </c>
      <c r="M184" s="3">
        <f t="shared" si="108"/>
        <v>505</v>
      </c>
      <c r="N184" t="str">
        <f t="shared" si="141"/>
        <v/>
      </c>
      <c r="O184" t="str">
        <f t="shared" si="125"/>
        <v/>
      </c>
      <c r="P184" t="str">
        <f t="shared" si="126"/>
        <v/>
      </c>
      <c r="Q184" t="str">
        <f t="shared" si="127"/>
        <v/>
      </c>
      <c r="S184" t="str">
        <f t="shared" si="133"/>
        <v/>
      </c>
      <c r="T184" s="14">
        <f t="shared" si="142"/>
        <v>0</v>
      </c>
      <c r="AE184" s="5"/>
      <c r="AF184" s="5"/>
      <c r="AG184" s="15"/>
      <c r="AH184" s="15"/>
      <c r="AI184" s="15"/>
      <c r="AJ184" s="15"/>
      <c r="AK184" s="29"/>
      <c r="AO184" s="14"/>
      <c r="AP184" s="14"/>
    </row>
    <row r="185" spans="1:42" x14ac:dyDescent="0.25">
      <c r="A185" s="13" t="s">
        <v>43</v>
      </c>
      <c r="B185">
        <f t="shared" si="117"/>
        <v>3</v>
      </c>
      <c r="C185" t="e">
        <f t="shared" si="118"/>
        <v>#VALUE!</v>
      </c>
      <c r="D185">
        <f t="shared" si="119"/>
        <v>3</v>
      </c>
      <c r="E185">
        <f t="shared" si="120"/>
        <v>5</v>
      </c>
      <c r="F185" s="1">
        <f t="shared" si="121"/>
        <v>13</v>
      </c>
      <c r="G185" s="1">
        <f t="shared" si="122"/>
        <v>5</v>
      </c>
      <c r="H185" s="1" t="str">
        <f t="shared" si="123"/>
        <v>13:05</v>
      </c>
      <c r="I185">
        <f t="shared" si="139"/>
        <v>0</v>
      </c>
      <c r="J185" s="3">
        <f t="shared" si="140"/>
        <v>5</v>
      </c>
      <c r="K185" s="3">
        <f t="shared" si="107"/>
        <v>0</v>
      </c>
      <c r="L185" s="3">
        <f t="shared" si="124"/>
        <v>5</v>
      </c>
      <c r="M185" s="3">
        <f t="shared" si="108"/>
        <v>505</v>
      </c>
      <c r="N185" t="str">
        <f t="shared" si="141"/>
        <v/>
      </c>
      <c r="O185" t="str">
        <f t="shared" si="125"/>
        <v/>
      </c>
      <c r="P185" t="str">
        <f t="shared" si="126"/>
        <v/>
      </c>
      <c r="Q185" t="str">
        <f t="shared" si="127"/>
        <v/>
      </c>
      <c r="S185" t="str">
        <f t="shared" si="133"/>
        <v/>
      </c>
      <c r="T185" s="14">
        <f t="shared" si="142"/>
        <v>0</v>
      </c>
      <c r="AE185" s="5"/>
      <c r="AF185" s="5"/>
      <c r="AG185" s="15"/>
      <c r="AH185" s="15"/>
      <c r="AI185" s="15"/>
      <c r="AJ185" s="15"/>
      <c r="AK185" s="29"/>
      <c r="AO185" s="14"/>
      <c r="AP185" s="14"/>
    </row>
    <row r="186" spans="1:42" x14ac:dyDescent="0.25">
      <c r="A186" s="13" t="s">
        <v>44</v>
      </c>
      <c r="B186">
        <f t="shared" si="117"/>
        <v>3</v>
      </c>
      <c r="C186" t="e">
        <f t="shared" si="118"/>
        <v>#VALUE!</v>
      </c>
      <c r="D186">
        <f t="shared" si="119"/>
        <v>3</v>
      </c>
      <c r="E186">
        <f t="shared" si="120"/>
        <v>5</v>
      </c>
      <c r="F186" s="1">
        <f t="shared" si="121"/>
        <v>21</v>
      </c>
      <c r="G186" s="1">
        <f t="shared" si="122"/>
        <v>5</v>
      </c>
      <c r="H186" s="1" t="str">
        <f t="shared" si="123"/>
        <v>21:05</v>
      </c>
      <c r="I186">
        <f t="shared" si="139"/>
        <v>0</v>
      </c>
      <c r="J186" s="3">
        <f t="shared" si="140"/>
        <v>5</v>
      </c>
      <c r="K186" s="3">
        <f t="shared" si="107"/>
        <v>0</v>
      </c>
      <c r="L186" s="3">
        <f t="shared" si="124"/>
        <v>5</v>
      </c>
      <c r="M186" s="3">
        <f t="shared" si="108"/>
        <v>505</v>
      </c>
      <c r="N186" t="str">
        <f t="shared" si="141"/>
        <v/>
      </c>
      <c r="O186" t="str">
        <f t="shared" si="125"/>
        <v/>
      </c>
      <c r="P186" t="str">
        <f t="shared" si="126"/>
        <v/>
      </c>
      <c r="Q186" t="str">
        <f t="shared" si="127"/>
        <v/>
      </c>
      <c r="S186" t="str">
        <f t="shared" si="133"/>
        <v/>
      </c>
      <c r="T186" s="14">
        <f t="shared" si="142"/>
        <v>0</v>
      </c>
      <c r="AE186" s="5"/>
      <c r="AF186" s="5"/>
      <c r="AG186" s="15"/>
      <c r="AH186" s="15"/>
      <c r="AI186" s="15"/>
      <c r="AJ186" s="15"/>
      <c r="AK186" s="29"/>
      <c r="AO186" s="14"/>
      <c r="AP186" s="14"/>
    </row>
    <row r="187" spans="1:42" x14ac:dyDescent="0.25">
      <c r="A187" s="13" t="s">
        <v>101</v>
      </c>
      <c r="B187" t="e">
        <f t="shared" si="117"/>
        <v>#VALUE!</v>
      </c>
      <c r="C187" t="e">
        <f t="shared" si="118"/>
        <v>#VALUE!</v>
      </c>
      <c r="D187" t="e">
        <f t="shared" si="119"/>
        <v>#VALUE!</v>
      </c>
      <c r="E187">
        <f t="shared" si="120"/>
        <v>38</v>
      </c>
      <c r="F187" s="1" t="str">
        <f t="shared" si="121"/>
        <v/>
      </c>
      <c r="G187" s="1" t="str">
        <f t="shared" si="122"/>
        <v/>
      </c>
      <c r="H187" s="1" t="str">
        <f t="shared" si="123"/>
        <v>:</v>
      </c>
      <c r="I187">
        <f t="shared" si="139"/>
        <v>0</v>
      </c>
      <c r="J187" s="3">
        <f t="shared" si="140"/>
        <v>5</v>
      </c>
      <c r="K187" s="3">
        <f t="shared" si="107"/>
        <v>0</v>
      </c>
      <c r="L187" s="3">
        <f t="shared" si="124"/>
        <v>5</v>
      </c>
      <c r="M187" s="3">
        <f t="shared" si="108"/>
        <v>505</v>
      </c>
      <c r="N187" t="str">
        <f t="shared" si="141"/>
        <v/>
      </c>
      <c r="O187" t="str">
        <f t="shared" si="125"/>
        <v/>
      </c>
      <c r="P187" t="str">
        <f t="shared" si="126"/>
        <v/>
      </c>
      <c r="Q187" t="str">
        <f t="shared" si="127"/>
        <v/>
      </c>
      <c r="S187" t="str">
        <f t="shared" si="133"/>
        <v/>
      </c>
      <c r="T187" s="14">
        <f t="shared" si="142"/>
        <v>0</v>
      </c>
      <c r="AE187" s="5"/>
      <c r="AF187" s="5"/>
      <c r="AG187" s="15"/>
      <c r="AH187" s="15"/>
      <c r="AI187" s="15"/>
      <c r="AJ187" s="15"/>
      <c r="AK187" s="29"/>
      <c r="AO187" s="14"/>
      <c r="AP187" s="14"/>
    </row>
    <row r="188" spans="1:42" x14ac:dyDescent="0.25">
      <c r="A188" s="13" t="s">
        <v>21</v>
      </c>
      <c r="B188" t="e">
        <f t="shared" si="117"/>
        <v>#VALUE!</v>
      </c>
      <c r="C188" t="e">
        <f t="shared" si="118"/>
        <v>#VALUE!</v>
      </c>
      <c r="D188" t="e">
        <f t="shared" si="119"/>
        <v>#VALUE!</v>
      </c>
      <c r="E188">
        <f t="shared" si="120"/>
        <v>26</v>
      </c>
      <c r="F188" s="1" t="str">
        <f t="shared" si="121"/>
        <v/>
      </c>
      <c r="G188" s="1" t="str">
        <f t="shared" si="122"/>
        <v/>
      </c>
      <c r="H188" s="1" t="str">
        <f t="shared" si="123"/>
        <v>:</v>
      </c>
      <c r="I188">
        <f t="shared" si="139"/>
        <v>0</v>
      </c>
      <c r="J188" s="3">
        <f t="shared" si="140"/>
        <v>5</v>
      </c>
      <c r="K188" s="3">
        <f t="shared" si="107"/>
        <v>1</v>
      </c>
      <c r="L188" s="3">
        <f t="shared" si="124"/>
        <v>6</v>
      </c>
      <c r="M188" s="3">
        <f t="shared" si="108"/>
        <v>506</v>
      </c>
      <c r="N188" t="str">
        <f t="shared" si="141"/>
        <v>Opel Planta en Figueruelas</v>
      </c>
      <c r="O188" t="str">
        <f t="shared" si="125"/>
        <v>05:30</v>
      </c>
      <c r="P188" t="str">
        <f t="shared" si="126"/>
        <v>13:30</v>
      </c>
      <c r="Q188" t="str">
        <f t="shared" si="127"/>
        <v>21:30</v>
      </c>
      <c r="S188" t="str">
        <f t="shared" si="133"/>
        <v>C/ Asalto (Edf. Trovador)</v>
      </c>
      <c r="T188" s="14">
        <f t="shared" si="142"/>
        <v>0</v>
      </c>
      <c r="AE188" s="5"/>
      <c r="AF188" s="5"/>
      <c r="AG188" s="15"/>
      <c r="AH188" s="15"/>
      <c r="AI188" s="15"/>
      <c r="AJ188" s="15"/>
      <c r="AK188" s="29"/>
      <c r="AO188" s="14"/>
      <c r="AP188" s="14"/>
    </row>
    <row r="189" spans="1:42" x14ac:dyDescent="0.25">
      <c r="A189" s="13" t="s">
        <v>46</v>
      </c>
      <c r="B189">
        <f t="shared" si="117"/>
        <v>2</v>
      </c>
      <c r="C189" t="e">
        <f t="shared" si="118"/>
        <v>#VALUE!</v>
      </c>
      <c r="D189">
        <f t="shared" si="119"/>
        <v>2</v>
      </c>
      <c r="E189">
        <f t="shared" si="120"/>
        <v>4</v>
      </c>
      <c r="F189" s="1">
        <f t="shared" si="121"/>
        <v>5</v>
      </c>
      <c r="G189" s="1">
        <f t="shared" si="122"/>
        <v>30</v>
      </c>
      <c r="H189" s="1" t="str">
        <f t="shared" si="123"/>
        <v>05:30</v>
      </c>
      <c r="I189">
        <f t="shared" si="139"/>
        <v>0</v>
      </c>
      <c r="J189" s="3">
        <f t="shared" si="140"/>
        <v>5</v>
      </c>
      <c r="K189" s="3">
        <f t="shared" si="107"/>
        <v>0</v>
      </c>
      <c r="L189" s="3">
        <f t="shared" si="124"/>
        <v>6</v>
      </c>
      <c r="M189" s="3">
        <f t="shared" si="108"/>
        <v>506</v>
      </c>
      <c r="N189" t="str">
        <f t="shared" si="141"/>
        <v/>
      </c>
      <c r="O189" t="str">
        <f t="shared" si="125"/>
        <v/>
      </c>
      <c r="P189" t="str">
        <f t="shared" si="126"/>
        <v/>
      </c>
      <c r="Q189" t="str">
        <f t="shared" si="127"/>
        <v/>
      </c>
      <c r="S189" t="str">
        <f t="shared" si="133"/>
        <v/>
      </c>
      <c r="T189" s="14">
        <f t="shared" si="142"/>
        <v>0</v>
      </c>
      <c r="AE189" s="5"/>
      <c r="AF189" s="5"/>
      <c r="AG189" s="15"/>
      <c r="AH189" s="15"/>
      <c r="AI189" s="15"/>
      <c r="AJ189" s="15"/>
      <c r="AK189" s="29"/>
      <c r="AO189" s="14"/>
      <c r="AP189" s="14"/>
    </row>
    <row r="190" spans="1:42" x14ac:dyDescent="0.25">
      <c r="A190" s="13" t="s">
        <v>47</v>
      </c>
      <c r="B190">
        <f t="shared" si="117"/>
        <v>3</v>
      </c>
      <c r="C190" t="e">
        <f t="shared" si="118"/>
        <v>#VALUE!</v>
      </c>
      <c r="D190">
        <f t="shared" si="119"/>
        <v>3</v>
      </c>
      <c r="E190">
        <f t="shared" si="120"/>
        <v>5</v>
      </c>
      <c r="F190" s="1">
        <f t="shared" si="121"/>
        <v>13</v>
      </c>
      <c r="G190" s="1">
        <f t="shared" si="122"/>
        <v>30</v>
      </c>
      <c r="H190" s="1" t="str">
        <f t="shared" si="123"/>
        <v>13:30</v>
      </c>
      <c r="I190">
        <f t="shared" si="139"/>
        <v>0</v>
      </c>
      <c r="J190" s="3">
        <f t="shared" si="140"/>
        <v>5</v>
      </c>
      <c r="K190" s="3">
        <f t="shared" si="107"/>
        <v>0</v>
      </c>
      <c r="L190" s="3">
        <f t="shared" si="124"/>
        <v>6</v>
      </c>
      <c r="M190" s="3">
        <f t="shared" si="108"/>
        <v>506</v>
      </c>
      <c r="N190" t="str">
        <f t="shared" si="141"/>
        <v/>
      </c>
      <c r="O190" t="str">
        <f t="shared" si="125"/>
        <v/>
      </c>
      <c r="P190" t="str">
        <f t="shared" si="126"/>
        <v/>
      </c>
      <c r="Q190" t="str">
        <f t="shared" si="127"/>
        <v/>
      </c>
      <c r="S190" t="str">
        <f t="shared" si="133"/>
        <v/>
      </c>
      <c r="T190" s="14">
        <f t="shared" si="142"/>
        <v>0</v>
      </c>
      <c r="AE190" s="5"/>
      <c r="AF190" s="5"/>
      <c r="AG190" s="15"/>
      <c r="AH190" s="15"/>
      <c r="AI190" s="15"/>
      <c r="AJ190" s="15"/>
      <c r="AK190" s="29"/>
      <c r="AO190" s="14"/>
      <c r="AP190" s="14"/>
    </row>
    <row r="191" spans="1:42" x14ac:dyDescent="0.25">
      <c r="A191" s="13" t="s">
        <v>48</v>
      </c>
      <c r="B191">
        <f t="shared" si="117"/>
        <v>3</v>
      </c>
      <c r="C191" t="e">
        <f t="shared" si="118"/>
        <v>#VALUE!</v>
      </c>
      <c r="D191">
        <f t="shared" si="119"/>
        <v>3</v>
      </c>
      <c r="E191">
        <f t="shared" si="120"/>
        <v>5</v>
      </c>
      <c r="F191" s="1">
        <f t="shared" si="121"/>
        <v>21</v>
      </c>
      <c r="G191" s="1">
        <f t="shared" si="122"/>
        <v>30</v>
      </c>
      <c r="H191" s="1" t="str">
        <f t="shared" si="123"/>
        <v>21:30</v>
      </c>
      <c r="I191">
        <f t="shared" si="139"/>
        <v>0</v>
      </c>
      <c r="J191" s="3">
        <f t="shared" si="140"/>
        <v>5</v>
      </c>
      <c r="K191" s="3">
        <f t="shared" si="107"/>
        <v>0</v>
      </c>
      <c r="L191" s="3">
        <f t="shared" si="124"/>
        <v>6</v>
      </c>
      <c r="M191" s="3">
        <f t="shared" si="108"/>
        <v>506</v>
      </c>
      <c r="N191" t="str">
        <f t="shared" si="141"/>
        <v/>
      </c>
      <c r="O191" t="str">
        <f t="shared" si="125"/>
        <v/>
      </c>
      <c r="P191" t="str">
        <f t="shared" si="126"/>
        <v/>
      </c>
      <c r="Q191" t="str">
        <f t="shared" si="127"/>
        <v/>
      </c>
      <c r="S191" t="str">
        <f t="shared" si="133"/>
        <v/>
      </c>
      <c r="T191" s="14">
        <f t="shared" si="142"/>
        <v>0</v>
      </c>
      <c r="AE191" s="5"/>
      <c r="AF191" s="5"/>
      <c r="AG191" s="15"/>
      <c r="AH191" s="15"/>
      <c r="AI191" s="15"/>
      <c r="AJ191" s="15"/>
      <c r="AK191" s="29"/>
      <c r="AO191" s="14"/>
      <c r="AP191" s="14"/>
    </row>
    <row r="192" spans="1:42" x14ac:dyDescent="0.25">
      <c r="A192" s="13" t="s">
        <v>102</v>
      </c>
      <c r="B192" t="e">
        <f t="shared" si="117"/>
        <v>#VALUE!</v>
      </c>
      <c r="C192" t="e">
        <f t="shared" si="118"/>
        <v>#VALUE!</v>
      </c>
      <c r="D192" t="e">
        <f t="shared" si="119"/>
        <v>#VALUE!</v>
      </c>
      <c r="E192">
        <f t="shared" si="120"/>
        <v>25</v>
      </c>
      <c r="F192" s="1" t="str">
        <f t="shared" si="121"/>
        <v/>
      </c>
      <c r="G192" s="1" t="str">
        <f t="shared" si="122"/>
        <v/>
      </c>
      <c r="H192" s="1" t="str">
        <f t="shared" si="123"/>
        <v>:</v>
      </c>
      <c r="I192">
        <f t="shared" si="139"/>
        <v>0</v>
      </c>
      <c r="J192" s="3">
        <f t="shared" si="140"/>
        <v>5</v>
      </c>
      <c r="K192" s="3">
        <f t="shared" si="107"/>
        <v>0</v>
      </c>
      <c r="L192" s="3">
        <f t="shared" si="124"/>
        <v>6</v>
      </c>
      <c r="M192" s="3">
        <f t="shared" si="108"/>
        <v>506</v>
      </c>
      <c r="N192" t="str">
        <f t="shared" si="141"/>
        <v/>
      </c>
      <c r="O192" t="str">
        <f t="shared" si="125"/>
        <v/>
      </c>
      <c r="P192" t="str">
        <f t="shared" si="126"/>
        <v/>
      </c>
      <c r="Q192" t="str">
        <f t="shared" si="127"/>
        <v/>
      </c>
      <c r="S192" t="str">
        <f t="shared" si="133"/>
        <v/>
      </c>
      <c r="T192" s="14">
        <f t="shared" si="142"/>
        <v>0</v>
      </c>
      <c r="AE192" s="5"/>
      <c r="AF192" s="5"/>
      <c r="AG192" s="15"/>
      <c r="AH192" s="15"/>
      <c r="AI192" s="15"/>
      <c r="AJ192" s="15"/>
      <c r="AK192" s="29"/>
      <c r="AO192" s="14"/>
      <c r="AP192" s="14"/>
    </row>
    <row r="193" spans="1:42" x14ac:dyDescent="0.25">
      <c r="A193" s="13" t="s">
        <v>284</v>
      </c>
      <c r="B193" t="e">
        <f t="shared" si="117"/>
        <v>#VALUE!</v>
      </c>
      <c r="C193" t="e">
        <f t="shared" si="118"/>
        <v>#VALUE!</v>
      </c>
      <c r="D193" t="e">
        <f t="shared" si="119"/>
        <v>#VALUE!</v>
      </c>
      <c r="E193">
        <f t="shared" si="120"/>
        <v>9</v>
      </c>
      <c r="F193" s="1" t="str">
        <f t="shared" si="121"/>
        <v/>
      </c>
      <c r="G193" s="1" t="str">
        <f t="shared" si="122"/>
        <v/>
      </c>
      <c r="H193" s="1" t="str">
        <f t="shared" si="123"/>
        <v>:</v>
      </c>
      <c r="I193">
        <f t="shared" si="139"/>
        <v>1</v>
      </c>
      <c r="J193" s="3">
        <f t="shared" si="140"/>
        <v>6</v>
      </c>
      <c r="K193" s="3">
        <f t="shared" si="107"/>
        <v>0</v>
      </c>
      <c r="L193" s="3">
        <f t="shared" si="124"/>
        <v>0</v>
      </c>
      <c r="M193" s="3">
        <f t="shared" si="108"/>
        <v>600</v>
      </c>
      <c r="N193" t="str">
        <f t="shared" si="141"/>
        <v>Ruta 9/20</v>
      </c>
      <c r="O193" t="str">
        <f t="shared" si="125"/>
        <v/>
      </c>
      <c r="P193" t="str">
        <f t="shared" si="126"/>
        <v/>
      </c>
      <c r="Q193" t="str">
        <f t="shared" si="127"/>
        <v/>
      </c>
      <c r="S193" t="str">
        <f t="shared" si="133"/>
        <v/>
      </c>
      <c r="T193" s="14">
        <f t="shared" si="142"/>
        <v>0</v>
      </c>
      <c r="AE193" s="5"/>
      <c r="AF193" s="5"/>
      <c r="AG193" s="15"/>
      <c r="AH193" s="15"/>
      <c r="AI193" s="15"/>
      <c r="AJ193" s="15"/>
      <c r="AK193" s="29"/>
      <c r="AO193" s="14"/>
      <c r="AP193" s="14"/>
    </row>
    <row r="194" spans="1:42" x14ac:dyDescent="0.25">
      <c r="A194" s="13" t="s">
        <v>103</v>
      </c>
      <c r="B194" t="e">
        <f t="shared" si="117"/>
        <v>#VALUE!</v>
      </c>
      <c r="C194" t="e">
        <f t="shared" si="118"/>
        <v>#VALUE!</v>
      </c>
      <c r="D194" t="e">
        <f t="shared" si="119"/>
        <v>#VALUE!</v>
      </c>
      <c r="E194">
        <f t="shared" si="120"/>
        <v>54</v>
      </c>
      <c r="F194" s="1" t="str">
        <f t="shared" si="121"/>
        <v/>
      </c>
      <c r="G194" s="1" t="str">
        <f t="shared" si="122"/>
        <v/>
      </c>
      <c r="H194" s="1" t="str">
        <f t="shared" si="123"/>
        <v>:</v>
      </c>
      <c r="I194">
        <f t="shared" si="139"/>
        <v>0</v>
      </c>
      <c r="J194" s="3">
        <f t="shared" si="140"/>
        <v>6</v>
      </c>
      <c r="K194" s="3">
        <f t="shared" si="107"/>
        <v>1</v>
      </c>
      <c r="L194" s="3">
        <f t="shared" si="124"/>
        <v>1</v>
      </c>
      <c r="M194" s="3">
        <f t="shared" si="108"/>
        <v>601</v>
      </c>
      <c r="N194" t="str">
        <f t="shared" si="141"/>
        <v>Puerto Venecia: Calle Tiziano (esquina Paolo Veronese)</v>
      </c>
      <c r="O194" t="str">
        <f t="shared" si="125"/>
        <v>04:53</v>
      </c>
      <c r="P194" t="str">
        <f t="shared" si="126"/>
        <v>12:48</v>
      </c>
      <c r="Q194" t="str">
        <f t="shared" si="127"/>
        <v>20:48</v>
      </c>
      <c r="S194" t="str">
        <f t="shared" si="133"/>
        <v>Opel Planta en Figueruelas</v>
      </c>
      <c r="T194" s="14">
        <f t="shared" si="142"/>
        <v>0</v>
      </c>
      <c r="AE194" s="5"/>
      <c r="AF194" s="5"/>
      <c r="AG194" s="15"/>
      <c r="AH194" s="15"/>
      <c r="AI194" s="15"/>
      <c r="AJ194" s="15"/>
      <c r="AK194" s="29"/>
      <c r="AO194" s="14"/>
      <c r="AP194" s="14"/>
    </row>
    <row r="195" spans="1:42" x14ac:dyDescent="0.25">
      <c r="A195" s="13" t="s">
        <v>104</v>
      </c>
      <c r="B195">
        <f t="shared" si="117"/>
        <v>2</v>
      </c>
      <c r="C195" t="e">
        <f t="shared" si="118"/>
        <v>#VALUE!</v>
      </c>
      <c r="D195">
        <f t="shared" si="119"/>
        <v>2</v>
      </c>
      <c r="E195">
        <f t="shared" si="120"/>
        <v>4</v>
      </c>
      <c r="F195" s="1">
        <f t="shared" si="121"/>
        <v>4</v>
      </c>
      <c r="G195" s="1">
        <f t="shared" si="122"/>
        <v>53</v>
      </c>
      <c r="H195" s="1" t="str">
        <f t="shared" si="123"/>
        <v>04:53</v>
      </c>
      <c r="I195">
        <f t="shared" si="139"/>
        <v>0</v>
      </c>
      <c r="J195" s="3">
        <f t="shared" si="140"/>
        <v>6</v>
      </c>
      <c r="K195" s="3">
        <f t="shared" ref="K195:K258" si="143">IF(AND(ISNUMBER(G196),ISNUMBER(G197),ISNUMBER(G198)),1,IF(T195,1,0))</f>
        <v>0</v>
      </c>
      <c r="L195" s="3">
        <f t="shared" si="124"/>
        <v>1</v>
      </c>
      <c r="M195" s="3">
        <f t="shared" ref="M195:M258" si="144">J195*100+L195</f>
        <v>601</v>
      </c>
      <c r="N195" t="str">
        <f t="shared" si="141"/>
        <v/>
      </c>
      <c r="O195" t="str">
        <f t="shared" si="125"/>
        <v/>
      </c>
      <c r="P195" t="str">
        <f t="shared" si="126"/>
        <v/>
      </c>
      <c r="Q195" t="str">
        <f t="shared" si="127"/>
        <v/>
      </c>
      <c r="S195" t="str">
        <f t="shared" si="133"/>
        <v/>
      </c>
      <c r="T195" s="14">
        <f t="shared" si="142"/>
        <v>0</v>
      </c>
      <c r="AE195" s="5"/>
      <c r="AF195" s="5"/>
      <c r="AG195" s="15"/>
      <c r="AH195" s="15"/>
      <c r="AI195" s="15"/>
      <c r="AJ195" s="15"/>
      <c r="AK195" s="29"/>
      <c r="AO195" s="14"/>
      <c r="AP195" s="14"/>
    </row>
    <row r="196" spans="1:42" x14ac:dyDescent="0.25">
      <c r="A196" s="13" t="s">
        <v>105</v>
      </c>
      <c r="B196">
        <f t="shared" ref="B196:B259" si="145">FIND($B$2,A196)</f>
        <v>3</v>
      </c>
      <c r="C196" t="e">
        <f t="shared" ref="C196:C259" si="146">FIND($C$2,A196)</f>
        <v>#VALUE!</v>
      </c>
      <c r="D196">
        <f t="shared" ref="D196:D259" si="147">IFERROR(B196,C196)</f>
        <v>3</v>
      </c>
      <c r="E196">
        <f t="shared" ref="E196:E259" si="148">LEN(A196)</f>
        <v>5</v>
      </c>
      <c r="F196" s="1">
        <f t="shared" ref="F196:F259" si="149">IFERROR(VALUE(LEFT($A196,$D196-1)),"")</f>
        <v>12</v>
      </c>
      <c r="G196" s="1">
        <f t="shared" ref="G196:G259" si="150">IFERROR(VALUE(RIGHT($A196,$E196-$D196)),"")</f>
        <v>48</v>
      </c>
      <c r="H196" s="1" t="str">
        <f t="shared" ref="H196:H259" si="151">TEXT(F196,"00")&amp;":"&amp;TEXT(G196,"00")</f>
        <v>12:48</v>
      </c>
      <c r="I196">
        <f t="shared" si="139"/>
        <v>0</v>
      </c>
      <c r="J196" s="3">
        <f t="shared" si="140"/>
        <v>6</v>
      </c>
      <c r="K196" s="3">
        <f t="shared" si="143"/>
        <v>0</v>
      </c>
      <c r="L196" s="3">
        <f t="shared" ref="L196:L259" si="152">IF(I196=1,0,L195+K196+T196)</f>
        <v>1</v>
      </c>
      <c r="M196" s="3">
        <f t="shared" si="144"/>
        <v>601</v>
      </c>
      <c r="N196" t="str">
        <f t="shared" si="141"/>
        <v/>
      </c>
      <c r="O196" t="str">
        <f t="shared" ref="O196:O259" si="153">IF($K196,H197,"")</f>
        <v/>
      </c>
      <c r="P196" t="str">
        <f t="shared" ref="P196:P259" si="154">IF($K196,H198,"")</f>
        <v/>
      </c>
      <c r="Q196" t="str">
        <f t="shared" ref="Q196:Q259" si="155">IF($K196,H199,"")</f>
        <v/>
      </c>
      <c r="S196" t="str">
        <f t="shared" si="133"/>
        <v/>
      </c>
      <c r="T196" s="14">
        <f t="shared" si="142"/>
        <v>0</v>
      </c>
      <c r="AE196" s="5"/>
      <c r="AF196" s="5"/>
      <c r="AG196" s="15"/>
      <c r="AH196" s="15"/>
      <c r="AI196" s="15"/>
      <c r="AJ196" s="15"/>
      <c r="AK196" s="29"/>
      <c r="AO196" s="14"/>
      <c r="AP196" s="14"/>
    </row>
    <row r="197" spans="1:42" x14ac:dyDescent="0.25">
      <c r="A197" s="13" t="s">
        <v>106</v>
      </c>
      <c r="B197">
        <f t="shared" si="145"/>
        <v>3</v>
      </c>
      <c r="C197" t="e">
        <f t="shared" si="146"/>
        <v>#VALUE!</v>
      </c>
      <c r="D197">
        <f t="shared" si="147"/>
        <v>3</v>
      </c>
      <c r="E197">
        <f t="shared" si="148"/>
        <v>5</v>
      </c>
      <c r="F197" s="1">
        <f t="shared" si="149"/>
        <v>20</v>
      </c>
      <c r="G197" s="1">
        <f t="shared" si="150"/>
        <v>48</v>
      </c>
      <c r="H197" s="1" t="str">
        <f t="shared" si="151"/>
        <v>20:48</v>
      </c>
      <c r="I197">
        <f t="shared" si="139"/>
        <v>0</v>
      </c>
      <c r="J197" s="3">
        <f t="shared" si="140"/>
        <v>6</v>
      </c>
      <c r="K197" s="3">
        <f t="shared" si="143"/>
        <v>0</v>
      </c>
      <c r="L197" s="3">
        <f t="shared" si="152"/>
        <v>1</v>
      </c>
      <c r="M197" s="3">
        <f t="shared" si="144"/>
        <v>601</v>
      </c>
      <c r="N197" t="str">
        <f t="shared" si="141"/>
        <v/>
      </c>
      <c r="O197" t="str">
        <f t="shared" si="153"/>
        <v/>
      </c>
      <c r="P197" t="str">
        <f t="shared" si="154"/>
        <v/>
      </c>
      <c r="Q197" t="str">
        <f t="shared" si="155"/>
        <v/>
      </c>
      <c r="S197" t="str">
        <f t="shared" ref="S197:S260" si="156">IF(AND($K197,NOT(T197)),A201,IF(T197,A197,""))</f>
        <v/>
      </c>
      <c r="T197" s="14">
        <f t="shared" si="142"/>
        <v>0</v>
      </c>
      <c r="AE197" s="5"/>
      <c r="AF197" s="5"/>
      <c r="AG197" s="15"/>
      <c r="AH197" s="15"/>
      <c r="AI197" s="15"/>
      <c r="AJ197" s="15"/>
      <c r="AK197" s="29"/>
      <c r="AO197" s="14"/>
      <c r="AP197" s="14"/>
    </row>
    <row r="198" spans="1:42" x14ac:dyDescent="0.25">
      <c r="A198" s="13" t="s">
        <v>21</v>
      </c>
      <c r="B198" t="e">
        <f t="shared" si="145"/>
        <v>#VALUE!</v>
      </c>
      <c r="C198" t="e">
        <f t="shared" si="146"/>
        <v>#VALUE!</v>
      </c>
      <c r="D198" t="e">
        <f t="shared" si="147"/>
        <v>#VALUE!</v>
      </c>
      <c r="E198">
        <f t="shared" si="148"/>
        <v>26</v>
      </c>
      <c r="F198" s="1" t="str">
        <f t="shared" si="149"/>
        <v/>
      </c>
      <c r="G198" s="1" t="str">
        <f t="shared" si="150"/>
        <v/>
      </c>
      <c r="H198" s="1" t="str">
        <f t="shared" si="151"/>
        <v>:</v>
      </c>
      <c r="I198">
        <f t="shared" ref="I198:I261" si="157">IFERROR(FIND("Ruta",A198),0)</f>
        <v>0</v>
      </c>
      <c r="J198" s="3">
        <f t="shared" ref="J198:J261" si="158">I198+J197</f>
        <v>6</v>
      </c>
      <c r="K198" s="3">
        <f t="shared" si="143"/>
        <v>0</v>
      </c>
      <c r="L198" s="3">
        <f t="shared" si="152"/>
        <v>1</v>
      </c>
      <c r="M198" s="3">
        <f t="shared" si="144"/>
        <v>601</v>
      </c>
      <c r="N198" t="str">
        <f t="shared" ref="N198:N261" si="159">IF(T198,"",IF($K198,A198,IF(I198=1,A198,"")))</f>
        <v/>
      </c>
      <c r="O198" t="str">
        <f t="shared" si="153"/>
        <v/>
      </c>
      <c r="P198" t="str">
        <f t="shared" si="154"/>
        <v/>
      </c>
      <c r="Q198" t="str">
        <f t="shared" si="155"/>
        <v/>
      </c>
      <c r="S198" t="str">
        <f t="shared" si="156"/>
        <v/>
      </c>
      <c r="T198" s="14">
        <f t="shared" ref="T198:T261" si="160">IF(AND(NOT(ISNUMBER(D197)),NOT(ISNUMBER(D198)),NOT(ISNUMBER(D199)),NOT(ISNUMBER(D200))),1,0)</f>
        <v>0</v>
      </c>
      <c r="AE198" s="5"/>
      <c r="AF198" s="5"/>
      <c r="AG198" s="15"/>
      <c r="AH198" s="15"/>
      <c r="AI198" s="15"/>
      <c r="AJ198" s="15"/>
      <c r="AK198" s="29"/>
      <c r="AO198" s="14"/>
      <c r="AP198" s="14"/>
    </row>
    <row r="199" spans="1:42" x14ac:dyDescent="0.25">
      <c r="A199" s="13" t="s">
        <v>107</v>
      </c>
      <c r="B199" t="e">
        <f t="shared" si="145"/>
        <v>#VALUE!</v>
      </c>
      <c r="C199">
        <f t="shared" si="146"/>
        <v>15</v>
      </c>
      <c r="D199">
        <f t="shared" si="147"/>
        <v>15</v>
      </c>
      <c r="E199">
        <f t="shared" si="148"/>
        <v>32</v>
      </c>
      <c r="F199" s="1" t="str">
        <f t="shared" si="149"/>
        <v/>
      </c>
      <c r="G199" s="1" t="str">
        <f t="shared" si="150"/>
        <v/>
      </c>
      <c r="H199" s="1" t="str">
        <f t="shared" si="151"/>
        <v>:</v>
      </c>
      <c r="I199">
        <f t="shared" si="157"/>
        <v>0</v>
      </c>
      <c r="J199" s="3">
        <f t="shared" si="158"/>
        <v>6</v>
      </c>
      <c r="K199" s="3">
        <f t="shared" si="143"/>
        <v>1</v>
      </c>
      <c r="L199" s="3">
        <f t="shared" si="152"/>
        <v>2</v>
      </c>
      <c r="M199" s="3">
        <f t="shared" si="144"/>
        <v>602</v>
      </c>
      <c r="N199" t="str">
        <f t="shared" si="159"/>
        <v>Cuarta Avenida, nº 23 ( Pd. Bus)</v>
      </c>
      <c r="O199" t="str">
        <f t="shared" si="153"/>
        <v>04:55</v>
      </c>
      <c r="P199" t="str">
        <f t="shared" si="154"/>
        <v>12:50</v>
      </c>
      <c r="Q199" t="str">
        <f t="shared" si="155"/>
        <v>20:50</v>
      </c>
      <c r="S199" t="str">
        <f t="shared" si="156"/>
        <v>Puerto Venecia: Calle Tiziano (esquina Paolo Veronese)</v>
      </c>
      <c r="T199" s="14">
        <f t="shared" si="160"/>
        <v>0</v>
      </c>
      <c r="AE199" s="5"/>
      <c r="AF199" s="5"/>
      <c r="AG199" s="15"/>
      <c r="AH199" s="15"/>
      <c r="AI199" s="15"/>
      <c r="AJ199" s="15"/>
      <c r="AK199" s="29"/>
      <c r="AO199" s="14"/>
      <c r="AP199" s="14"/>
    </row>
    <row r="200" spans="1:42" x14ac:dyDescent="0.25">
      <c r="A200" s="13" t="s">
        <v>108</v>
      </c>
      <c r="B200">
        <f t="shared" si="145"/>
        <v>2</v>
      </c>
      <c r="C200" t="e">
        <f t="shared" si="146"/>
        <v>#VALUE!</v>
      </c>
      <c r="D200">
        <f t="shared" si="147"/>
        <v>2</v>
      </c>
      <c r="E200">
        <f t="shared" si="148"/>
        <v>4</v>
      </c>
      <c r="F200" s="1">
        <f t="shared" si="149"/>
        <v>4</v>
      </c>
      <c r="G200" s="1">
        <f t="shared" si="150"/>
        <v>55</v>
      </c>
      <c r="H200" s="1" t="str">
        <f t="shared" si="151"/>
        <v>04:55</v>
      </c>
      <c r="I200">
        <f t="shared" si="157"/>
        <v>0</v>
      </c>
      <c r="J200" s="3">
        <f t="shared" si="158"/>
        <v>6</v>
      </c>
      <c r="K200" s="3">
        <f t="shared" si="143"/>
        <v>0</v>
      </c>
      <c r="L200" s="3">
        <f t="shared" si="152"/>
        <v>2</v>
      </c>
      <c r="M200" s="3">
        <f t="shared" si="144"/>
        <v>602</v>
      </c>
      <c r="N200" t="str">
        <f t="shared" si="159"/>
        <v/>
      </c>
      <c r="O200" t="str">
        <f t="shared" si="153"/>
        <v/>
      </c>
      <c r="P200" t="str">
        <f t="shared" si="154"/>
        <v/>
      </c>
      <c r="Q200" t="str">
        <f t="shared" si="155"/>
        <v/>
      </c>
      <c r="S200" t="str">
        <f t="shared" si="156"/>
        <v/>
      </c>
      <c r="T200" s="14">
        <f t="shared" si="160"/>
        <v>0</v>
      </c>
      <c r="AE200" s="5"/>
      <c r="AF200" s="5"/>
      <c r="AG200" s="15"/>
      <c r="AH200" s="15"/>
      <c r="AI200" s="15"/>
      <c r="AJ200" s="15"/>
      <c r="AK200" s="29"/>
      <c r="AO200" s="14"/>
      <c r="AP200" s="14"/>
    </row>
    <row r="201" spans="1:42" x14ac:dyDescent="0.25">
      <c r="A201" s="13" t="s">
        <v>109</v>
      </c>
      <c r="B201">
        <f t="shared" si="145"/>
        <v>3</v>
      </c>
      <c r="C201" t="e">
        <f t="shared" si="146"/>
        <v>#VALUE!</v>
      </c>
      <c r="D201">
        <f t="shared" si="147"/>
        <v>3</v>
      </c>
      <c r="E201">
        <f t="shared" si="148"/>
        <v>5</v>
      </c>
      <c r="F201" s="1">
        <f t="shared" si="149"/>
        <v>12</v>
      </c>
      <c r="G201" s="1">
        <f t="shared" si="150"/>
        <v>50</v>
      </c>
      <c r="H201" s="1" t="str">
        <f t="shared" si="151"/>
        <v>12:50</v>
      </c>
      <c r="I201">
        <f t="shared" si="157"/>
        <v>0</v>
      </c>
      <c r="J201" s="3">
        <f t="shared" si="158"/>
        <v>6</v>
      </c>
      <c r="K201" s="3">
        <f t="shared" si="143"/>
        <v>0</v>
      </c>
      <c r="L201" s="3">
        <f t="shared" si="152"/>
        <v>2</v>
      </c>
      <c r="M201" s="3">
        <f t="shared" si="144"/>
        <v>602</v>
      </c>
      <c r="N201" t="str">
        <f t="shared" si="159"/>
        <v/>
      </c>
      <c r="O201" t="str">
        <f t="shared" si="153"/>
        <v/>
      </c>
      <c r="P201" t="str">
        <f t="shared" si="154"/>
        <v/>
      </c>
      <c r="Q201" t="str">
        <f t="shared" si="155"/>
        <v/>
      </c>
      <c r="S201" t="str">
        <f t="shared" si="156"/>
        <v/>
      </c>
      <c r="T201" s="14">
        <f t="shared" si="160"/>
        <v>0</v>
      </c>
      <c r="AE201" s="5"/>
      <c r="AF201" s="5"/>
      <c r="AG201" s="15"/>
      <c r="AH201" s="15"/>
      <c r="AI201" s="15"/>
      <c r="AJ201" s="15"/>
      <c r="AK201" s="29"/>
      <c r="AO201" s="14"/>
      <c r="AP201" s="14"/>
    </row>
    <row r="202" spans="1:42" x14ac:dyDescent="0.25">
      <c r="A202" s="13" t="s">
        <v>110</v>
      </c>
      <c r="B202">
        <f t="shared" si="145"/>
        <v>3</v>
      </c>
      <c r="C202" t="e">
        <f t="shared" si="146"/>
        <v>#VALUE!</v>
      </c>
      <c r="D202">
        <f t="shared" si="147"/>
        <v>3</v>
      </c>
      <c r="E202">
        <f t="shared" si="148"/>
        <v>5</v>
      </c>
      <c r="F202" s="1">
        <f t="shared" si="149"/>
        <v>20</v>
      </c>
      <c r="G202" s="1">
        <f t="shared" si="150"/>
        <v>50</v>
      </c>
      <c r="H202" s="1" t="str">
        <f t="shared" si="151"/>
        <v>20:50</v>
      </c>
      <c r="I202">
        <f t="shared" si="157"/>
        <v>0</v>
      </c>
      <c r="J202" s="3">
        <f t="shared" si="158"/>
        <v>6</v>
      </c>
      <c r="K202" s="3">
        <f t="shared" si="143"/>
        <v>0</v>
      </c>
      <c r="L202" s="3">
        <f t="shared" si="152"/>
        <v>2</v>
      </c>
      <c r="M202" s="3">
        <f t="shared" si="144"/>
        <v>602</v>
      </c>
      <c r="N202" t="str">
        <f t="shared" si="159"/>
        <v/>
      </c>
      <c r="O202" t="str">
        <f t="shared" si="153"/>
        <v/>
      </c>
      <c r="P202" t="str">
        <f t="shared" si="154"/>
        <v/>
      </c>
      <c r="Q202" t="str">
        <f t="shared" si="155"/>
        <v/>
      </c>
      <c r="S202" t="str">
        <f t="shared" si="156"/>
        <v/>
      </c>
      <c r="T202" s="14">
        <f t="shared" si="160"/>
        <v>0</v>
      </c>
      <c r="AE202" s="5"/>
      <c r="AF202" s="5"/>
      <c r="AG202" s="15"/>
      <c r="AH202" s="15"/>
      <c r="AI202" s="15"/>
      <c r="AJ202" s="15"/>
      <c r="AK202" s="29"/>
      <c r="AO202" s="14"/>
      <c r="AP202" s="14"/>
    </row>
    <row r="203" spans="1:42" x14ac:dyDescent="0.25">
      <c r="A203" s="13" t="s">
        <v>103</v>
      </c>
      <c r="B203" t="e">
        <f t="shared" si="145"/>
        <v>#VALUE!</v>
      </c>
      <c r="C203" t="e">
        <f t="shared" si="146"/>
        <v>#VALUE!</v>
      </c>
      <c r="D203" t="e">
        <f t="shared" si="147"/>
        <v>#VALUE!</v>
      </c>
      <c r="E203">
        <f t="shared" si="148"/>
        <v>54</v>
      </c>
      <c r="F203" s="1" t="str">
        <f t="shared" si="149"/>
        <v/>
      </c>
      <c r="G203" s="1" t="str">
        <f t="shared" si="150"/>
        <v/>
      </c>
      <c r="H203" s="1" t="str">
        <f t="shared" si="151"/>
        <v>:</v>
      </c>
      <c r="I203">
        <f t="shared" si="157"/>
        <v>0</v>
      </c>
      <c r="J203" s="3">
        <f t="shared" si="158"/>
        <v>6</v>
      </c>
      <c r="K203" s="3">
        <f t="shared" si="143"/>
        <v>0</v>
      </c>
      <c r="L203" s="3">
        <f t="shared" si="152"/>
        <v>2</v>
      </c>
      <c r="M203" s="3">
        <f t="shared" si="144"/>
        <v>602</v>
      </c>
      <c r="N203" t="str">
        <f t="shared" si="159"/>
        <v/>
      </c>
      <c r="O203" t="str">
        <f t="shared" si="153"/>
        <v/>
      </c>
      <c r="P203" t="str">
        <f t="shared" si="154"/>
        <v/>
      </c>
      <c r="Q203" t="str">
        <f t="shared" si="155"/>
        <v/>
      </c>
      <c r="S203" t="str">
        <f t="shared" si="156"/>
        <v/>
      </c>
      <c r="T203" s="14">
        <f t="shared" si="160"/>
        <v>0</v>
      </c>
      <c r="AE203" s="5"/>
      <c r="AF203" s="5"/>
      <c r="AG203" s="15"/>
      <c r="AH203" s="15"/>
      <c r="AI203" s="15"/>
      <c r="AJ203" s="15"/>
      <c r="AK203" s="29"/>
      <c r="AO203" s="14"/>
      <c r="AP203" s="14"/>
    </row>
    <row r="204" spans="1:42" x14ac:dyDescent="0.25">
      <c r="A204" s="13" t="s">
        <v>111</v>
      </c>
      <c r="B204" t="e">
        <f t="shared" si="145"/>
        <v>#VALUE!</v>
      </c>
      <c r="C204" t="e">
        <f t="shared" si="146"/>
        <v>#VALUE!</v>
      </c>
      <c r="D204" t="e">
        <f t="shared" si="147"/>
        <v>#VALUE!</v>
      </c>
      <c r="E204">
        <f t="shared" si="148"/>
        <v>43</v>
      </c>
      <c r="F204" s="1" t="str">
        <f t="shared" si="149"/>
        <v/>
      </c>
      <c r="G204" s="1" t="str">
        <f t="shared" si="150"/>
        <v/>
      </c>
      <c r="H204" s="1" t="str">
        <f t="shared" si="151"/>
        <v>:</v>
      </c>
      <c r="I204">
        <f t="shared" si="157"/>
        <v>0</v>
      </c>
      <c r="J204" s="3">
        <f t="shared" si="158"/>
        <v>6</v>
      </c>
      <c r="K204" s="3">
        <f t="shared" si="143"/>
        <v>1</v>
      </c>
      <c r="L204" s="3">
        <f t="shared" si="152"/>
        <v>3</v>
      </c>
      <c r="M204" s="3">
        <f t="shared" si="144"/>
        <v>603</v>
      </c>
      <c r="N204" t="str">
        <f t="shared" si="159"/>
        <v>Avd. América (esq. C/ Pontevedra - Pd. Bus)</v>
      </c>
      <c r="O204" t="str">
        <f t="shared" si="153"/>
        <v>04:57</v>
      </c>
      <c r="P204" t="str">
        <f t="shared" si="154"/>
        <v>12:53</v>
      </c>
      <c r="Q204" t="str">
        <f t="shared" si="155"/>
        <v>20:53</v>
      </c>
      <c r="S204" t="str">
        <f t="shared" si="156"/>
        <v>Cuarta Avenida, nº 23 ( Pd. Bus)</v>
      </c>
      <c r="T204" s="14">
        <f t="shared" si="160"/>
        <v>0</v>
      </c>
      <c r="AE204" s="5"/>
      <c r="AF204" s="5"/>
      <c r="AG204" s="15"/>
      <c r="AH204" s="15"/>
      <c r="AI204" s="15"/>
      <c r="AJ204" s="15"/>
      <c r="AK204" s="29"/>
      <c r="AO204" s="14"/>
      <c r="AP204" s="14"/>
    </row>
    <row r="205" spans="1:42" x14ac:dyDescent="0.25">
      <c r="A205" s="13" t="s">
        <v>112</v>
      </c>
      <c r="B205">
        <f t="shared" si="145"/>
        <v>2</v>
      </c>
      <c r="C205" t="e">
        <f t="shared" si="146"/>
        <v>#VALUE!</v>
      </c>
      <c r="D205">
        <f t="shared" si="147"/>
        <v>2</v>
      </c>
      <c r="E205">
        <f t="shared" si="148"/>
        <v>4</v>
      </c>
      <c r="F205" s="1">
        <f t="shared" si="149"/>
        <v>4</v>
      </c>
      <c r="G205" s="1">
        <f t="shared" si="150"/>
        <v>57</v>
      </c>
      <c r="H205" s="1" t="str">
        <f t="shared" si="151"/>
        <v>04:57</v>
      </c>
      <c r="I205">
        <f t="shared" si="157"/>
        <v>0</v>
      </c>
      <c r="J205" s="3">
        <f t="shared" si="158"/>
        <v>6</v>
      </c>
      <c r="K205" s="3">
        <f t="shared" si="143"/>
        <v>0</v>
      </c>
      <c r="L205" s="3">
        <f t="shared" si="152"/>
        <v>3</v>
      </c>
      <c r="M205" s="3">
        <f t="shared" si="144"/>
        <v>603</v>
      </c>
      <c r="N205" t="str">
        <f t="shared" si="159"/>
        <v/>
      </c>
      <c r="O205" t="str">
        <f t="shared" si="153"/>
        <v/>
      </c>
      <c r="P205" t="str">
        <f t="shared" si="154"/>
        <v/>
      </c>
      <c r="Q205" t="str">
        <f t="shared" si="155"/>
        <v/>
      </c>
      <c r="S205" t="str">
        <f t="shared" si="156"/>
        <v/>
      </c>
      <c r="T205" s="14">
        <f t="shared" si="160"/>
        <v>0</v>
      </c>
      <c r="AE205" s="5"/>
      <c r="AF205" s="5"/>
      <c r="AG205" s="15"/>
      <c r="AH205" s="15"/>
      <c r="AI205" s="15"/>
      <c r="AJ205" s="15"/>
      <c r="AK205" s="29"/>
    </row>
    <row r="206" spans="1:42" x14ac:dyDescent="0.25">
      <c r="A206" s="13" t="s">
        <v>113</v>
      </c>
      <c r="B206">
        <f t="shared" si="145"/>
        <v>3</v>
      </c>
      <c r="C206" t="e">
        <f t="shared" si="146"/>
        <v>#VALUE!</v>
      </c>
      <c r="D206">
        <f t="shared" si="147"/>
        <v>3</v>
      </c>
      <c r="E206">
        <f t="shared" si="148"/>
        <v>5</v>
      </c>
      <c r="F206" s="1">
        <f t="shared" si="149"/>
        <v>12</v>
      </c>
      <c r="G206" s="1">
        <f t="shared" si="150"/>
        <v>53</v>
      </c>
      <c r="H206" s="1" t="str">
        <f t="shared" si="151"/>
        <v>12:53</v>
      </c>
      <c r="I206">
        <f t="shared" si="157"/>
        <v>0</v>
      </c>
      <c r="J206" s="3">
        <f t="shared" si="158"/>
        <v>6</v>
      </c>
      <c r="K206" s="3">
        <f t="shared" si="143"/>
        <v>0</v>
      </c>
      <c r="L206" s="3">
        <f t="shared" si="152"/>
        <v>3</v>
      </c>
      <c r="M206" s="3">
        <f t="shared" si="144"/>
        <v>603</v>
      </c>
      <c r="N206" t="str">
        <f t="shared" si="159"/>
        <v/>
      </c>
      <c r="O206" t="str">
        <f t="shared" si="153"/>
        <v/>
      </c>
      <c r="P206" t="str">
        <f t="shared" si="154"/>
        <v/>
      </c>
      <c r="Q206" t="str">
        <f t="shared" si="155"/>
        <v/>
      </c>
      <c r="S206" t="str">
        <f t="shared" si="156"/>
        <v/>
      </c>
      <c r="T206" s="14">
        <f t="shared" si="160"/>
        <v>0</v>
      </c>
      <c r="AE206" s="5"/>
      <c r="AF206" s="5"/>
      <c r="AG206" s="15"/>
      <c r="AH206" s="15"/>
      <c r="AI206" s="15"/>
      <c r="AJ206" s="15"/>
      <c r="AK206" s="29"/>
    </row>
    <row r="207" spans="1:42" x14ac:dyDescent="0.25">
      <c r="A207" s="13" t="s">
        <v>114</v>
      </c>
      <c r="B207">
        <f t="shared" si="145"/>
        <v>3</v>
      </c>
      <c r="C207" t="e">
        <f t="shared" si="146"/>
        <v>#VALUE!</v>
      </c>
      <c r="D207">
        <f t="shared" si="147"/>
        <v>3</v>
      </c>
      <c r="E207">
        <f t="shared" si="148"/>
        <v>5</v>
      </c>
      <c r="F207" s="1">
        <f t="shared" si="149"/>
        <v>20</v>
      </c>
      <c r="G207" s="1">
        <f t="shared" si="150"/>
        <v>53</v>
      </c>
      <c r="H207" s="1" t="str">
        <f t="shared" si="151"/>
        <v>20:53</v>
      </c>
      <c r="I207">
        <f t="shared" si="157"/>
        <v>0</v>
      </c>
      <c r="J207" s="3">
        <f t="shared" si="158"/>
        <v>6</v>
      </c>
      <c r="K207" s="3">
        <f t="shared" si="143"/>
        <v>0</v>
      </c>
      <c r="L207" s="3">
        <f t="shared" si="152"/>
        <v>3</v>
      </c>
      <c r="M207" s="3">
        <f t="shared" si="144"/>
        <v>603</v>
      </c>
      <c r="N207" t="str">
        <f t="shared" si="159"/>
        <v/>
      </c>
      <c r="O207" t="str">
        <f t="shared" si="153"/>
        <v/>
      </c>
      <c r="P207" t="str">
        <f t="shared" si="154"/>
        <v/>
      </c>
      <c r="Q207" t="str">
        <f t="shared" si="155"/>
        <v/>
      </c>
      <c r="S207" t="str">
        <f t="shared" si="156"/>
        <v/>
      </c>
      <c r="T207" s="14">
        <f t="shared" si="160"/>
        <v>0</v>
      </c>
      <c r="AE207" s="5"/>
      <c r="AF207" s="5"/>
      <c r="AG207" s="15"/>
      <c r="AH207" s="15"/>
      <c r="AI207" s="15"/>
      <c r="AJ207" s="15"/>
      <c r="AK207" s="29"/>
    </row>
    <row r="208" spans="1:42" x14ac:dyDescent="0.25">
      <c r="A208" s="13" t="s">
        <v>107</v>
      </c>
      <c r="B208" t="e">
        <f t="shared" si="145"/>
        <v>#VALUE!</v>
      </c>
      <c r="C208">
        <f t="shared" si="146"/>
        <v>15</v>
      </c>
      <c r="D208">
        <f t="shared" si="147"/>
        <v>15</v>
      </c>
      <c r="E208">
        <f t="shared" si="148"/>
        <v>32</v>
      </c>
      <c r="F208" s="1" t="str">
        <f t="shared" si="149"/>
        <v/>
      </c>
      <c r="G208" s="1" t="str">
        <f t="shared" si="150"/>
        <v/>
      </c>
      <c r="H208" s="1" t="str">
        <f t="shared" si="151"/>
        <v>:</v>
      </c>
      <c r="I208">
        <f t="shared" si="157"/>
        <v>0</v>
      </c>
      <c r="J208" s="3">
        <f t="shared" si="158"/>
        <v>6</v>
      </c>
      <c r="K208" s="3">
        <f t="shared" si="143"/>
        <v>0</v>
      </c>
      <c r="L208" s="3">
        <f t="shared" si="152"/>
        <v>3</v>
      </c>
      <c r="M208" s="3">
        <f t="shared" si="144"/>
        <v>603</v>
      </c>
      <c r="N208" t="str">
        <f t="shared" si="159"/>
        <v/>
      </c>
      <c r="O208" t="str">
        <f t="shared" si="153"/>
        <v/>
      </c>
      <c r="P208" t="str">
        <f t="shared" si="154"/>
        <v/>
      </c>
      <c r="Q208" t="str">
        <f t="shared" si="155"/>
        <v/>
      </c>
      <c r="S208" t="str">
        <f t="shared" si="156"/>
        <v/>
      </c>
      <c r="T208" s="14">
        <f t="shared" si="160"/>
        <v>0</v>
      </c>
      <c r="AE208" s="5"/>
      <c r="AF208" s="5"/>
      <c r="AG208" s="15"/>
      <c r="AH208" s="15"/>
      <c r="AI208" s="15"/>
      <c r="AJ208" s="15"/>
      <c r="AK208" s="29"/>
    </row>
    <row r="209" spans="1:37" x14ac:dyDescent="0.25">
      <c r="A209" s="13" t="s">
        <v>115</v>
      </c>
      <c r="B209" t="e">
        <f t="shared" si="145"/>
        <v>#VALUE!</v>
      </c>
      <c r="C209">
        <f t="shared" si="146"/>
        <v>13</v>
      </c>
      <c r="D209">
        <f t="shared" si="147"/>
        <v>13</v>
      </c>
      <c r="E209">
        <f t="shared" si="148"/>
        <v>53</v>
      </c>
      <c r="F209" s="1" t="str">
        <f t="shared" si="149"/>
        <v/>
      </c>
      <c r="G209" s="1" t="str">
        <f t="shared" si="150"/>
        <v/>
      </c>
      <c r="H209" s="1" t="str">
        <f t="shared" si="151"/>
        <v>:</v>
      </c>
      <c r="I209">
        <f t="shared" si="157"/>
        <v>0</v>
      </c>
      <c r="J209" s="3">
        <f t="shared" si="158"/>
        <v>6</v>
      </c>
      <c r="K209" s="3">
        <f t="shared" si="143"/>
        <v>1</v>
      </c>
      <c r="L209" s="3">
        <f t="shared" si="152"/>
        <v>4</v>
      </c>
      <c r="M209" s="3">
        <f t="shared" si="144"/>
        <v>604</v>
      </c>
      <c r="N209" t="str">
        <f t="shared" si="159"/>
        <v>Avd. América, nº 11 (frente Plaza Canteras - Pd. Bus)</v>
      </c>
      <c r="O209" t="str">
        <f t="shared" si="153"/>
        <v>04:58</v>
      </c>
      <c r="P209" t="str">
        <f t="shared" si="154"/>
        <v>12:54</v>
      </c>
      <c r="Q209" t="str">
        <f t="shared" si="155"/>
        <v>20:54</v>
      </c>
      <c r="S209" t="str">
        <f t="shared" si="156"/>
        <v>Avd. América (esq. C/ Pontevedra - Pd. Bus))</v>
      </c>
      <c r="T209" s="14">
        <f t="shared" si="160"/>
        <v>0</v>
      </c>
      <c r="AE209" s="5"/>
      <c r="AF209" s="5"/>
      <c r="AG209" s="15"/>
      <c r="AH209" s="15"/>
      <c r="AI209" s="15"/>
      <c r="AJ209" s="15"/>
      <c r="AK209" s="29"/>
    </row>
    <row r="210" spans="1:37" x14ac:dyDescent="0.25">
      <c r="A210" s="13" t="s">
        <v>80</v>
      </c>
      <c r="B210">
        <f t="shared" si="145"/>
        <v>2</v>
      </c>
      <c r="C210" t="e">
        <f t="shared" si="146"/>
        <v>#VALUE!</v>
      </c>
      <c r="D210">
        <f t="shared" si="147"/>
        <v>2</v>
      </c>
      <c r="E210">
        <f t="shared" si="148"/>
        <v>4</v>
      </c>
      <c r="F210" s="1">
        <f t="shared" si="149"/>
        <v>4</v>
      </c>
      <c r="G210" s="1">
        <f t="shared" si="150"/>
        <v>58</v>
      </c>
      <c r="H210" s="1" t="str">
        <f t="shared" si="151"/>
        <v>04:58</v>
      </c>
      <c r="I210">
        <f t="shared" si="157"/>
        <v>0</v>
      </c>
      <c r="J210" s="3">
        <f t="shared" si="158"/>
        <v>6</v>
      </c>
      <c r="K210" s="3">
        <f t="shared" si="143"/>
        <v>0</v>
      </c>
      <c r="L210" s="3">
        <f t="shared" si="152"/>
        <v>4</v>
      </c>
      <c r="M210" s="3">
        <f t="shared" si="144"/>
        <v>604</v>
      </c>
      <c r="N210" t="str">
        <f t="shared" si="159"/>
        <v/>
      </c>
      <c r="O210" t="str">
        <f t="shared" si="153"/>
        <v/>
      </c>
      <c r="P210" t="str">
        <f t="shared" si="154"/>
        <v/>
      </c>
      <c r="Q210" t="str">
        <f t="shared" si="155"/>
        <v/>
      </c>
      <c r="S210" t="str">
        <f t="shared" si="156"/>
        <v/>
      </c>
      <c r="T210" s="14">
        <f t="shared" si="160"/>
        <v>0</v>
      </c>
      <c r="AE210" s="5"/>
      <c r="AF210" s="5"/>
      <c r="AG210" s="15"/>
      <c r="AH210" s="15"/>
      <c r="AI210" s="15"/>
      <c r="AJ210" s="15"/>
      <c r="AK210" s="29"/>
    </row>
    <row r="211" spans="1:37" x14ac:dyDescent="0.25">
      <c r="A211" s="13" t="s">
        <v>116</v>
      </c>
      <c r="B211">
        <f t="shared" si="145"/>
        <v>3</v>
      </c>
      <c r="C211" t="e">
        <f t="shared" si="146"/>
        <v>#VALUE!</v>
      </c>
      <c r="D211">
        <f t="shared" si="147"/>
        <v>3</v>
      </c>
      <c r="E211">
        <f t="shared" si="148"/>
        <v>5</v>
      </c>
      <c r="F211" s="1">
        <f t="shared" si="149"/>
        <v>12</v>
      </c>
      <c r="G211" s="1">
        <f t="shared" si="150"/>
        <v>54</v>
      </c>
      <c r="H211" s="1" t="str">
        <f t="shared" si="151"/>
        <v>12:54</v>
      </c>
      <c r="I211">
        <f t="shared" si="157"/>
        <v>0</v>
      </c>
      <c r="J211" s="3">
        <f t="shared" si="158"/>
        <v>6</v>
      </c>
      <c r="K211" s="3">
        <f t="shared" si="143"/>
        <v>0</v>
      </c>
      <c r="L211" s="3">
        <f t="shared" si="152"/>
        <v>4</v>
      </c>
      <c r="M211" s="3">
        <f t="shared" si="144"/>
        <v>604</v>
      </c>
      <c r="N211" t="str">
        <f t="shared" si="159"/>
        <v/>
      </c>
      <c r="O211" t="str">
        <f t="shared" si="153"/>
        <v/>
      </c>
      <c r="P211" t="str">
        <f t="shared" si="154"/>
        <v/>
      </c>
      <c r="Q211" t="str">
        <f t="shared" si="155"/>
        <v/>
      </c>
      <c r="S211" t="str">
        <f t="shared" si="156"/>
        <v/>
      </c>
      <c r="T211" s="14">
        <f t="shared" si="160"/>
        <v>0</v>
      </c>
      <c r="AE211" s="5"/>
      <c r="AF211" s="5"/>
      <c r="AG211" s="15"/>
      <c r="AH211" s="15"/>
      <c r="AI211" s="15"/>
      <c r="AJ211" s="15"/>
      <c r="AK211" s="29"/>
    </row>
    <row r="212" spans="1:37" x14ac:dyDescent="0.25">
      <c r="A212" s="13" t="s">
        <v>117</v>
      </c>
      <c r="B212">
        <f t="shared" si="145"/>
        <v>3</v>
      </c>
      <c r="C212" t="e">
        <f t="shared" si="146"/>
        <v>#VALUE!</v>
      </c>
      <c r="D212">
        <f t="shared" si="147"/>
        <v>3</v>
      </c>
      <c r="E212">
        <f t="shared" si="148"/>
        <v>5</v>
      </c>
      <c r="F212" s="1">
        <f t="shared" si="149"/>
        <v>20</v>
      </c>
      <c r="G212" s="1">
        <f t="shared" si="150"/>
        <v>54</v>
      </c>
      <c r="H212" s="1" t="str">
        <f t="shared" si="151"/>
        <v>20:54</v>
      </c>
      <c r="I212">
        <f t="shared" si="157"/>
        <v>0</v>
      </c>
      <c r="J212" s="3">
        <f t="shared" si="158"/>
        <v>6</v>
      </c>
      <c r="K212" s="3">
        <f t="shared" si="143"/>
        <v>0</v>
      </c>
      <c r="L212" s="3">
        <f t="shared" si="152"/>
        <v>4</v>
      </c>
      <c r="M212" s="3">
        <f t="shared" si="144"/>
        <v>604</v>
      </c>
      <c r="N212" t="str">
        <f t="shared" si="159"/>
        <v/>
      </c>
      <c r="O212" t="str">
        <f t="shared" si="153"/>
        <v/>
      </c>
      <c r="P212" t="str">
        <f t="shared" si="154"/>
        <v/>
      </c>
      <c r="Q212" t="str">
        <f t="shared" si="155"/>
        <v/>
      </c>
      <c r="S212" t="str">
        <f t="shared" si="156"/>
        <v/>
      </c>
      <c r="T212" s="14">
        <f t="shared" si="160"/>
        <v>0</v>
      </c>
      <c r="AE212" s="5"/>
      <c r="AF212" s="5"/>
      <c r="AG212" s="15"/>
      <c r="AH212" s="15"/>
      <c r="AI212" s="15"/>
      <c r="AJ212" s="15"/>
      <c r="AK212" s="29"/>
    </row>
    <row r="213" spans="1:37" x14ac:dyDescent="0.25">
      <c r="A213" s="13" t="s">
        <v>118</v>
      </c>
      <c r="B213" t="e">
        <f t="shared" si="145"/>
        <v>#VALUE!</v>
      </c>
      <c r="C213" t="e">
        <f t="shared" si="146"/>
        <v>#VALUE!</v>
      </c>
      <c r="D213" t="e">
        <f t="shared" si="147"/>
        <v>#VALUE!</v>
      </c>
      <c r="E213">
        <f t="shared" si="148"/>
        <v>44</v>
      </c>
      <c r="F213" s="1" t="str">
        <f t="shared" si="149"/>
        <v/>
      </c>
      <c r="G213" s="1" t="str">
        <f t="shared" si="150"/>
        <v/>
      </c>
      <c r="H213" s="1" t="str">
        <f t="shared" si="151"/>
        <v>:</v>
      </c>
      <c r="I213">
        <f t="shared" si="157"/>
        <v>0</v>
      </c>
      <c r="J213" s="3">
        <f t="shared" si="158"/>
        <v>6</v>
      </c>
      <c r="K213" s="3">
        <f t="shared" si="143"/>
        <v>0</v>
      </c>
      <c r="L213" s="3">
        <f t="shared" si="152"/>
        <v>4</v>
      </c>
      <c r="M213" s="3">
        <f t="shared" si="144"/>
        <v>604</v>
      </c>
      <c r="N213" t="str">
        <f t="shared" si="159"/>
        <v/>
      </c>
      <c r="O213" t="str">
        <f t="shared" si="153"/>
        <v/>
      </c>
      <c r="P213" t="str">
        <f t="shared" si="154"/>
        <v/>
      </c>
      <c r="Q213" t="str">
        <f t="shared" si="155"/>
        <v/>
      </c>
      <c r="S213" t="str">
        <f t="shared" si="156"/>
        <v/>
      </c>
      <c r="T213" s="14">
        <f t="shared" si="160"/>
        <v>0</v>
      </c>
      <c r="AE213" s="5"/>
      <c r="AF213" s="5"/>
      <c r="AG213" s="15"/>
      <c r="AH213" s="15"/>
      <c r="AI213" s="15"/>
      <c r="AJ213" s="15"/>
      <c r="AK213" s="29"/>
    </row>
    <row r="214" spans="1:37" x14ac:dyDescent="0.25">
      <c r="A214" s="13" t="s">
        <v>119</v>
      </c>
      <c r="B214" t="e">
        <f t="shared" si="145"/>
        <v>#VALUE!</v>
      </c>
      <c r="C214">
        <f t="shared" si="146"/>
        <v>14</v>
      </c>
      <c r="D214">
        <f t="shared" si="147"/>
        <v>14</v>
      </c>
      <c r="E214">
        <f t="shared" si="148"/>
        <v>52</v>
      </c>
      <c r="F214" s="1" t="str">
        <f t="shared" si="149"/>
        <v/>
      </c>
      <c r="G214" s="1" t="str">
        <f t="shared" si="150"/>
        <v/>
      </c>
      <c r="H214" s="1" t="str">
        <f t="shared" si="151"/>
        <v>:</v>
      </c>
      <c r="I214">
        <f t="shared" si="157"/>
        <v>0</v>
      </c>
      <c r="J214" s="3">
        <f t="shared" si="158"/>
        <v>6</v>
      </c>
      <c r="K214" s="3">
        <f t="shared" si="143"/>
        <v>1</v>
      </c>
      <c r="L214" s="3">
        <f t="shared" si="152"/>
        <v>5</v>
      </c>
      <c r="M214" s="3">
        <f t="shared" si="144"/>
        <v>605</v>
      </c>
      <c r="N214" t="str">
        <f t="shared" si="159"/>
        <v>Paseo Cuellar, nº 29 (esq. Luis Sallenave - Pd. Bus)</v>
      </c>
      <c r="O214" t="str">
        <f t="shared" si="153"/>
        <v>04:59</v>
      </c>
      <c r="P214" t="str">
        <f t="shared" si="154"/>
        <v>12:55</v>
      </c>
      <c r="Q214" t="str">
        <f t="shared" si="155"/>
        <v>20:55</v>
      </c>
      <c r="S214" t="str">
        <f t="shared" si="156"/>
        <v>Avd. América, nº 11 (frente Plaza Canteras)</v>
      </c>
      <c r="T214" s="14">
        <f t="shared" si="160"/>
        <v>0</v>
      </c>
      <c r="AE214" s="5"/>
      <c r="AF214" s="5"/>
      <c r="AG214" s="15"/>
      <c r="AH214" s="15"/>
      <c r="AI214" s="15"/>
      <c r="AJ214" s="15"/>
      <c r="AK214" s="29"/>
    </row>
    <row r="215" spans="1:37" x14ac:dyDescent="0.25">
      <c r="A215" s="13" t="s">
        <v>84</v>
      </c>
      <c r="B215">
        <f t="shared" si="145"/>
        <v>2</v>
      </c>
      <c r="C215" t="e">
        <f t="shared" si="146"/>
        <v>#VALUE!</v>
      </c>
      <c r="D215">
        <f t="shared" si="147"/>
        <v>2</v>
      </c>
      <c r="E215">
        <f t="shared" si="148"/>
        <v>4</v>
      </c>
      <c r="F215" s="1">
        <f t="shared" si="149"/>
        <v>4</v>
      </c>
      <c r="G215" s="1">
        <f t="shared" si="150"/>
        <v>59</v>
      </c>
      <c r="H215" s="1" t="str">
        <f t="shared" si="151"/>
        <v>04:59</v>
      </c>
      <c r="I215">
        <f t="shared" si="157"/>
        <v>0</v>
      </c>
      <c r="J215" s="3">
        <f t="shared" si="158"/>
        <v>6</v>
      </c>
      <c r="K215" s="3">
        <f t="shared" si="143"/>
        <v>0</v>
      </c>
      <c r="L215" s="3">
        <f t="shared" si="152"/>
        <v>5</v>
      </c>
      <c r="M215" s="3">
        <f t="shared" si="144"/>
        <v>605</v>
      </c>
      <c r="N215" t="str">
        <f t="shared" si="159"/>
        <v/>
      </c>
      <c r="O215" t="str">
        <f t="shared" si="153"/>
        <v/>
      </c>
      <c r="P215" t="str">
        <f t="shared" si="154"/>
        <v/>
      </c>
      <c r="Q215" t="str">
        <f t="shared" si="155"/>
        <v/>
      </c>
      <c r="S215" t="str">
        <f t="shared" si="156"/>
        <v/>
      </c>
      <c r="T215" s="14">
        <f t="shared" si="160"/>
        <v>0</v>
      </c>
      <c r="AE215" s="5"/>
      <c r="AF215" s="5"/>
      <c r="AG215" s="15"/>
      <c r="AH215" s="15"/>
      <c r="AI215" s="15"/>
      <c r="AJ215" s="15"/>
      <c r="AK215" s="29"/>
    </row>
    <row r="216" spans="1:37" x14ac:dyDescent="0.25">
      <c r="A216" s="13" t="s">
        <v>120</v>
      </c>
      <c r="B216">
        <f t="shared" si="145"/>
        <v>3</v>
      </c>
      <c r="C216" t="e">
        <f t="shared" si="146"/>
        <v>#VALUE!</v>
      </c>
      <c r="D216">
        <f t="shared" si="147"/>
        <v>3</v>
      </c>
      <c r="E216">
        <f t="shared" si="148"/>
        <v>5</v>
      </c>
      <c r="F216" s="1">
        <f t="shared" si="149"/>
        <v>12</v>
      </c>
      <c r="G216" s="1">
        <f t="shared" si="150"/>
        <v>55</v>
      </c>
      <c r="H216" s="1" t="str">
        <f t="shared" si="151"/>
        <v>12:55</v>
      </c>
      <c r="I216">
        <f t="shared" si="157"/>
        <v>0</v>
      </c>
      <c r="J216" s="3">
        <f t="shared" si="158"/>
        <v>6</v>
      </c>
      <c r="K216" s="3">
        <f t="shared" si="143"/>
        <v>0</v>
      </c>
      <c r="L216" s="3">
        <f t="shared" si="152"/>
        <v>5</v>
      </c>
      <c r="M216" s="3">
        <f t="shared" si="144"/>
        <v>605</v>
      </c>
      <c r="N216" t="str">
        <f t="shared" si="159"/>
        <v/>
      </c>
      <c r="O216" t="str">
        <f t="shared" si="153"/>
        <v/>
      </c>
      <c r="P216" t="str">
        <f t="shared" si="154"/>
        <v/>
      </c>
      <c r="Q216" t="str">
        <f t="shared" si="155"/>
        <v/>
      </c>
      <c r="S216" t="str">
        <f t="shared" si="156"/>
        <v/>
      </c>
      <c r="T216" s="14">
        <f t="shared" si="160"/>
        <v>0</v>
      </c>
      <c r="AE216" s="5"/>
      <c r="AF216" s="5"/>
      <c r="AG216" s="15"/>
      <c r="AH216" s="15"/>
      <c r="AI216" s="15"/>
      <c r="AJ216" s="15"/>
      <c r="AK216" s="29"/>
    </row>
    <row r="217" spans="1:37" x14ac:dyDescent="0.25">
      <c r="A217" s="13" t="s">
        <v>121</v>
      </c>
      <c r="B217">
        <f t="shared" si="145"/>
        <v>3</v>
      </c>
      <c r="C217" t="e">
        <f t="shared" si="146"/>
        <v>#VALUE!</v>
      </c>
      <c r="D217">
        <f t="shared" si="147"/>
        <v>3</v>
      </c>
      <c r="E217">
        <f t="shared" si="148"/>
        <v>5</v>
      </c>
      <c r="F217" s="1">
        <f t="shared" si="149"/>
        <v>20</v>
      </c>
      <c r="G217" s="1">
        <f t="shared" si="150"/>
        <v>55</v>
      </c>
      <c r="H217" s="1" t="str">
        <f t="shared" si="151"/>
        <v>20:55</v>
      </c>
      <c r="I217">
        <f t="shared" si="157"/>
        <v>0</v>
      </c>
      <c r="J217" s="3">
        <f t="shared" si="158"/>
        <v>6</v>
      </c>
      <c r="K217" s="3">
        <f t="shared" si="143"/>
        <v>0</v>
      </c>
      <c r="L217" s="3">
        <f t="shared" si="152"/>
        <v>5</v>
      </c>
      <c r="M217" s="3">
        <f t="shared" si="144"/>
        <v>605</v>
      </c>
      <c r="N217" t="str">
        <f t="shared" si="159"/>
        <v/>
      </c>
      <c r="O217" t="str">
        <f t="shared" si="153"/>
        <v/>
      </c>
      <c r="P217" t="str">
        <f t="shared" si="154"/>
        <v/>
      </c>
      <c r="Q217" t="str">
        <f t="shared" si="155"/>
        <v/>
      </c>
      <c r="S217" t="str">
        <f t="shared" si="156"/>
        <v/>
      </c>
      <c r="T217" s="14">
        <f t="shared" si="160"/>
        <v>0</v>
      </c>
      <c r="AE217" s="5"/>
      <c r="AF217" s="5"/>
      <c r="AG217" s="15"/>
      <c r="AH217" s="15"/>
      <c r="AI217" s="15"/>
      <c r="AJ217" s="15"/>
      <c r="AK217" s="29"/>
    </row>
    <row r="218" spans="1:37" x14ac:dyDescent="0.25">
      <c r="A218" s="13" t="s">
        <v>122</v>
      </c>
      <c r="B218" t="e">
        <f t="shared" si="145"/>
        <v>#VALUE!</v>
      </c>
      <c r="C218">
        <f t="shared" si="146"/>
        <v>13</v>
      </c>
      <c r="D218">
        <f t="shared" si="147"/>
        <v>13</v>
      </c>
      <c r="E218">
        <f t="shared" si="148"/>
        <v>43</v>
      </c>
      <c r="F218" s="1" t="str">
        <f t="shared" si="149"/>
        <v/>
      </c>
      <c r="G218" s="1" t="str">
        <f t="shared" si="150"/>
        <v/>
      </c>
      <c r="H218" s="1" t="str">
        <f t="shared" si="151"/>
        <v>:</v>
      </c>
      <c r="I218">
        <f t="shared" si="157"/>
        <v>0</v>
      </c>
      <c r="J218" s="3">
        <f t="shared" si="158"/>
        <v>6</v>
      </c>
      <c r="K218" s="3">
        <f t="shared" si="143"/>
        <v>0</v>
      </c>
      <c r="L218" s="3">
        <f t="shared" si="152"/>
        <v>5</v>
      </c>
      <c r="M218" s="3">
        <f t="shared" si="144"/>
        <v>605</v>
      </c>
      <c r="N218" t="str">
        <f t="shared" si="159"/>
        <v/>
      </c>
      <c r="O218" t="str">
        <f t="shared" si="153"/>
        <v/>
      </c>
      <c r="P218" t="str">
        <f t="shared" si="154"/>
        <v/>
      </c>
      <c r="Q218" t="str">
        <f t="shared" si="155"/>
        <v/>
      </c>
      <c r="S218" t="str">
        <f t="shared" si="156"/>
        <v/>
      </c>
      <c r="T218" s="14">
        <f t="shared" si="160"/>
        <v>0</v>
      </c>
      <c r="AE218" s="5"/>
      <c r="AF218" s="5"/>
      <c r="AG218" s="15"/>
      <c r="AH218" s="15"/>
      <c r="AI218" s="15"/>
      <c r="AJ218" s="15"/>
      <c r="AK218" s="29"/>
    </row>
    <row r="219" spans="1:37" x14ac:dyDescent="0.25">
      <c r="A219" s="13" t="s">
        <v>123</v>
      </c>
      <c r="B219" t="e">
        <f t="shared" si="145"/>
        <v>#VALUE!</v>
      </c>
      <c r="C219">
        <f t="shared" si="146"/>
        <v>11</v>
      </c>
      <c r="D219">
        <f t="shared" si="147"/>
        <v>11</v>
      </c>
      <c r="E219">
        <f t="shared" si="148"/>
        <v>17</v>
      </c>
      <c r="F219" s="1" t="str">
        <f t="shared" si="149"/>
        <v/>
      </c>
      <c r="G219" s="1" t="str">
        <f t="shared" si="150"/>
        <v/>
      </c>
      <c r="H219" s="1" t="str">
        <f t="shared" si="151"/>
        <v>:</v>
      </c>
      <c r="I219">
        <f t="shared" si="157"/>
        <v>0</v>
      </c>
      <c r="J219" s="3">
        <f t="shared" si="158"/>
        <v>6</v>
      </c>
      <c r="K219" s="3">
        <f t="shared" si="143"/>
        <v>1</v>
      </c>
      <c r="L219" s="3">
        <f t="shared" si="152"/>
        <v>6</v>
      </c>
      <c r="M219" s="3">
        <f t="shared" si="144"/>
        <v>606</v>
      </c>
      <c r="N219" t="str">
        <f t="shared" si="159"/>
        <v>Pº Sagasta, nº 51</v>
      </c>
      <c r="O219" t="str">
        <f t="shared" si="153"/>
        <v>05:00</v>
      </c>
      <c r="P219" t="str">
        <f t="shared" si="154"/>
        <v>12:56</v>
      </c>
      <c r="Q219" t="str">
        <f t="shared" si="155"/>
        <v>20:56</v>
      </c>
      <c r="S219" t="str">
        <f t="shared" si="156"/>
        <v>Paseo Cuellar, nº 29 (esq. Luis Sallenave - Pd. Bus)</v>
      </c>
      <c r="T219" s="14">
        <f t="shared" si="160"/>
        <v>0</v>
      </c>
      <c r="AE219" s="5"/>
      <c r="AF219" s="5"/>
      <c r="AG219" s="15"/>
      <c r="AH219" s="15"/>
      <c r="AI219" s="15"/>
      <c r="AJ219" s="15"/>
      <c r="AK219" s="29"/>
    </row>
    <row r="220" spans="1:37" x14ac:dyDescent="0.25">
      <c r="A220" s="13" t="s">
        <v>51</v>
      </c>
      <c r="B220">
        <f t="shared" si="145"/>
        <v>2</v>
      </c>
      <c r="C220" t="e">
        <f t="shared" si="146"/>
        <v>#VALUE!</v>
      </c>
      <c r="D220">
        <f t="shared" si="147"/>
        <v>2</v>
      </c>
      <c r="E220">
        <f t="shared" si="148"/>
        <v>4</v>
      </c>
      <c r="F220" s="1">
        <f t="shared" si="149"/>
        <v>5</v>
      </c>
      <c r="G220" s="1">
        <f t="shared" si="150"/>
        <v>0</v>
      </c>
      <c r="H220" s="1" t="str">
        <f t="shared" si="151"/>
        <v>05:00</v>
      </c>
      <c r="I220">
        <f t="shared" si="157"/>
        <v>0</v>
      </c>
      <c r="J220" s="3">
        <f t="shared" si="158"/>
        <v>6</v>
      </c>
      <c r="K220" s="3">
        <f t="shared" si="143"/>
        <v>0</v>
      </c>
      <c r="L220" s="3">
        <f t="shared" si="152"/>
        <v>6</v>
      </c>
      <c r="M220" s="3">
        <f t="shared" si="144"/>
        <v>606</v>
      </c>
      <c r="N220" t="str">
        <f t="shared" si="159"/>
        <v/>
      </c>
      <c r="O220" t="str">
        <f t="shared" si="153"/>
        <v/>
      </c>
      <c r="P220" t="str">
        <f t="shared" si="154"/>
        <v/>
      </c>
      <c r="Q220" t="str">
        <f t="shared" si="155"/>
        <v/>
      </c>
      <c r="S220" t="str">
        <f t="shared" si="156"/>
        <v/>
      </c>
      <c r="T220" s="14">
        <f t="shared" si="160"/>
        <v>0</v>
      </c>
      <c r="AE220" s="5"/>
      <c r="AF220" s="5"/>
      <c r="AG220" s="15"/>
      <c r="AH220" s="15"/>
      <c r="AI220" s="15"/>
      <c r="AJ220" s="15"/>
      <c r="AK220" s="29"/>
    </row>
    <row r="221" spans="1:37" x14ac:dyDescent="0.25">
      <c r="A221" s="13" t="s">
        <v>81</v>
      </c>
      <c r="B221">
        <f t="shared" si="145"/>
        <v>3</v>
      </c>
      <c r="C221" t="e">
        <f t="shared" si="146"/>
        <v>#VALUE!</v>
      </c>
      <c r="D221">
        <f t="shared" si="147"/>
        <v>3</v>
      </c>
      <c r="E221">
        <f t="shared" si="148"/>
        <v>5</v>
      </c>
      <c r="F221" s="1">
        <f t="shared" si="149"/>
        <v>12</v>
      </c>
      <c r="G221" s="1">
        <f t="shared" si="150"/>
        <v>56</v>
      </c>
      <c r="H221" s="1" t="str">
        <f t="shared" si="151"/>
        <v>12:56</v>
      </c>
      <c r="I221">
        <f t="shared" si="157"/>
        <v>0</v>
      </c>
      <c r="J221" s="3">
        <f t="shared" si="158"/>
        <v>6</v>
      </c>
      <c r="K221" s="3">
        <f t="shared" si="143"/>
        <v>0</v>
      </c>
      <c r="L221" s="3">
        <f t="shared" si="152"/>
        <v>6</v>
      </c>
      <c r="M221" s="3">
        <f t="shared" si="144"/>
        <v>606</v>
      </c>
      <c r="N221" t="str">
        <f t="shared" si="159"/>
        <v/>
      </c>
      <c r="O221" t="str">
        <f t="shared" si="153"/>
        <v/>
      </c>
      <c r="P221" t="str">
        <f t="shared" si="154"/>
        <v/>
      </c>
      <c r="Q221" t="str">
        <f t="shared" si="155"/>
        <v/>
      </c>
      <c r="S221" t="str">
        <f t="shared" si="156"/>
        <v/>
      </c>
      <c r="T221" s="14">
        <f t="shared" si="160"/>
        <v>0</v>
      </c>
      <c r="AE221" s="5"/>
      <c r="AF221" s="5"/>
      <c r="AG221" s="15"/>
      <c r="AH221" s="15"/>
      <c r="AI221" s="15"/>
      <c r="AJ221" s="15"/>
      <c r="AK221" s="29"/>
    </row>
    <row r="222" spans="1:37" x14ac:dyDescent="0.25">
      <c r="A222" s="13" t="s">
        <v>82</v>
      </c>
      <c r="B222">
        <f t="shared" si="145"/>
        <v>3</v>
      </c>
      <c r="C222" t="e">
        <f t="shared" si="146"/>
        <v>#VALUE!</v>
      </c>
      <c r="D222">
        <f t="shared" si="147"/>
        <v>3</v>
      </c>
      <c r="E222">
        <f t="shared" si="148"/>
        <v>5</v>
      </c>
      <c r="F222" s="1">
        <f t="shared" si="149"/>
        <v>20</v>
      </c>
      <c r="G222" s="1">
        <f t="shared" si="150"/>
        <v>56</v>
      </c>
      <c r="H222" s="1" t="str">
        <f t="shared" si="151"/>
        <v>20:56</v>
      </c>
      <c r="I222">
        <f t="shared" si="157"/>
        <v>0</v>
      </c>
      <c r="J222" s="3">
        <f t="shared" si="158"/>
        <v>6</v>
      </c>
      <c r="K222" s="3">
        <f t="shared" si="143"/>
        <v>0</v>
      </c>
      <c r="L222" s="3">
        <f t="shared" si="152"/>
        <v>6</v>
      </c>
      <c r="M222" s="3">
        <f t="shared" si="144"/>
        <v>606</v>
      </c>
      <c r="N222" t="str">
        <f t="shared" si="159"/>
        <v/>
      </c>
      <c r="O222" t="str">
        <f t="shared" si="153"/>
        <v/>
      </c>
      <c r="P222" t="str">
        <f t="shared" si="154"/>
        <v/>
      </c>
      <c r="Q222" t="str">
        <f t="shared" si="155"/>
        <v/>
      </c>
      <c r="S222" t="str">
        <f t="shared" si="156"/>
        <v/>
      </c>
      <c r="T222" s="14">
        <f t="shared" si="160"/>
        <v>0</v>
      </c>
      <c r="AE222" s="5"/>
      <c r="AF222" s="5"/>
      <c r="AG222" s="15"/>
      <c r="AH222" s="15"/>
      <c r="AI222" s="15"/>
      <c r="AJ222" s="15"/>
      <c r="AK222" s="29"/>
    </row>
    <row r="223" spans="1:37" x14ac:dyDescent="0.25">
      <c r="A223" s="13" t="s">
        <v>119</v>
      </c>
      <c r="B223" t="e">
        <f t="shared" si="145"/>
        <v>#VALUE!</v>
      </c>
      <c r="C223">
        <f t="shared" si="146"/>
        <v>14</v>
      </c>
      <c r="D223">
        <f t="shared" si="147"/>
        <v>14</v>
      </c>
      <c r="E223">
        <f t="shared" si="148"/>
        <v>52</v>
      </c>
      <c r="F223" s="1" t="str">
        <f t="shared" si="149"/>
        <v/>
      </c>
      <c r="G223" s="1" t="str">
        <f t="shared" si="150"/>
        <v/>
      </c>
      <c r="H223" s="1" t="str">
        <f t="shared" si="151"/>
        <v>:</v>
      </c>
      <c r="I223">
        <f t="shared" si="157"/>
        <v>0</v>
      </c>
      <c r="J223" s="3">
        <f t="shared" si="158"/>
        <v>6</v>
      </c>
      <c r="K223" s="3">
        <f t="shared" si="143"/>
        <v>0</v>
      </c>
      <c r="L223" s="3">
        <f t="shared" si="152"/>
        <v>6</v>
      </c>
      <c r="M223" s="3">
        <f t="shared" si="144"/>
        <v>606</v>
      </c>
      <c r="N223" t="str">
        <f t="shared" si="159"/>
        <v/>
      </c>
      <c r="O223" t="str">
        <f t="shared" si="153"/>
        <v/>
      </c>
      <c r="P223" t="str">
        <f t="shared" si="154"/>
        <v/>
      </c>
      <c r="Q223" t="str">
        <f t="shared" si="155"/>
        <v/>
      </c>
      <c r="S223" t="str">
        <f t="shared" si="156"/>
        <v/>
      </c>
      <c r="T223" s="14">
        <f t="shared" si="160"/>
        <v>0</v>
      </c>
      <c r="AE223" s="5"/>
      <c r="AF223" s="5"/>
      <c r="AG223" s="15"/>
      <c r="AH223" s="15"/>
      <c r="AI223" s="15"/>
      <c r="AJ223" s="15"/>
      <c r="AK223" s="29"/>
    </row>
    <row r="224" spans="1:37" x14ac:dyDescent="0.25">
      <c r="A224" s="13" t="s">
        <v>21</v>
      </c>
      <c r="B224" t="e">
        <f t="shared" si="145"/>
        <v>#VALUE!</v>
      </c>
      <c r="C224" t="e">
        <f t="shared" si="146"/>
        <v>#VALUE!</v>
      </c>
      <c r="D224" t="e">
        <f t="shared" si="147"/>
        <v>#VALUE!</v>
      </c>
      <c r="E224">
        <f t="shared" si="148"/>
        <v>26</v>
      </c>
      <c r="F224" s="1" t="str">
        <f t="shared" si="149"/>
        <v/>
      </c>
      <c r="G224" s="1" t="str">
        <f t="shared" si="150"/>
        <v/>
      </c>
      <c r="H224" s="1" t="str">
        <f t="shared" si="151"/>
        <v>:</v>
      </c>
      <c r="I224">
        <f t="shared" si="157"/>
        <v>0</v>
      </c>
      <c r="J224" s="3">
        <f t="shared" si="158"/>
        <v>6</v>
      </c>
      <c r="K224" s="3">
        <f t="shared" si="143"/>
        <v>1</v>
      </c>
      <c r="L224" s="3">
        <f t="shared" si="152"/>
        <v>7</v>
      </c>
      <c r="M224" s="3">
        <f t="shared" si="144"/>
        <v>607</v>
      </c>
      <c r="N224" t="str">
        <f t="shared" si="159"/>
        <v>Opel Planta en Figueruelas</v>
      </c>
      <c r="O224" t="str">
        <f t="shared" si="153"/>
        <v>05:30</v>
      </c>
      <c r="P224" t="str">
        <f t="shared" si="154"/>
        <v>13:30</v>
      </c>
      <c r="Q224" t="str">
        <f t="shared" si="155"/>
        <v>21:30</v>
      </c>
      <c r="S224" t="str">
        <f t="shared" si="156"/>
        <v>Pº Sagasta, nº 51</v>
      </c>
      <c r="T224" s="14">
        <f t="shared" si="160"/>
        <v>0</v>
      </c>
      <c r="AE224" s="5"/>
      <c r="AF224" s="5"/>
      <c r="AG224" s="15"/>
      <c r="AH224" s="15"/>
      <c r="AI224" s="15"/>
      <c r="AJ224" s="15"/>
      <c r="AK224" s="29"/>
    </row>
    <row r="225" spans="1:37" x14ac:dyDescent="0.25">
      <c r="A225" s="13" t="s">
        <v>46</v>
      </c>
      <c r="B225">
        <f t="shared" si="145"/>
        <v>2</v>
      </c>
      <c r="C225" t="e">
        <f t="shared" si="146"/>
        <v>#VALUE!</v>
      </c>
      <c r="D225">
        <f t="shared" si="147"/>
        <v>2</v>
      </c>
      <c r="E225">
        <f t="shared" si="148"/>
        <v>4</v>
      </c>
      <c r="F225" s="1">
        <f t="shared" si="149"/>
        <v>5</v>
      </c>
      <c r="G225" s="1">
        <f t="shared" si="150"/>
        <v>30</v>
      </c>
      <c r="H225" s="1" t="str">
        <f t="shared" si="151"/>
        <v>05:30</v>
      </c>
      <c r="I225">
        <f t="shared" si="157"/>
        <v>0</v>
      </c>
      <c r="J225" s="3">
        <f t="shared" si="158"/>
        <v>6</v>
      </c>
      <c r="K225" s="3">
        <f t="shared" si="143"/>
        <v>0</v>
      </c>
      <c r="L225" s="3">
        <f t="shared" si="152"/>
        <v>7</v>
      </c>
      <c r="M225" s="3">
        <f t="shared" si="144"/>
        <v>607</v>
      </c>
      <c r="N225" t="str">
        <f t="shared" si="159"/>
        <v/>
      </c>
      <c r="O225" t="str">
        <f t="shared" si="153"/>
        <v/>
      </c>
      <c r="P225" t="str">
        <f t="shared" si="154"/>
        <v/>
      </c>
      <c r="Q225" t="str">
        <f t="shared" si="155"/>
        <v/>
      </c>
      <c r="S225" t="str">
        <f t="shared" si="156"/>
        <v/>
      </c>
      <c r="T225" s="14">
        <f t="shared" si="160"/>
        <v>0</v>
      </c>
      <c r="AE225" s="5"/>
      <c r="AF225" s="5"/>
      <c r="AG225" s="15"/>
      <c r="AH225" s="15"/>
      <c r="AI225" s="15"/>
      <c r="AJ225" s="15"/>
      <c r="AK225" s="29"/>
    </row>
    <row r="226" spans="1:37" x14ac:dyDescent="0.25">
      <c r="A226" s="13" t="s">
        <v>47</v>
      </c>
      <c r="B226">
        <f t="shared" si="145"/>
        <v>3</v>
      </c>
      <c r="C226" t="e">
        <f t="shared" si="146"/>
        <v>#VALUE!</v>
      </c>
      <c r="D226">
        <f t="shared" si="147"/>
        <v>3</v>
      </c>
      <c r="E226">
        <f t="shared" si="148"/>
        <v>5</v>
      </c>
      <c r="F226" s="1">
        <f t="shared" si="149"/>
        <v>13</v>
      </c>
      <c r="G226" s="1">
        <f t="shared" si="150"/>
        <v>30</v>
      </c>
      <c r="H226" s="1" t="str">
        <f t="shared" si="151"/>
        <v>13:30</v>
      </c>
      <c r="I226">
        <f t="shared" si="157"/>
        <v>0</v>
      </c>
      <c r="J226" s="3">
        <f t="shared" si="158"/>
        <v>6</v>
      </c>
      <c r="K226" s="3">
        <f t="shared" si="143"/>
        <v>0</v>
      </c>
      <c r="L226" s="3">
        <f t="shared" si="152"/>
        <v>7</v>
      </c>
      <c r="M226" s="3">
        <f t="shared" si="144"/>
        <v>607</v>
      </c>
      <c r="N226" t="str">
        <f t="shared" si="159"/>
        <v/>
      </c>
      <c r="O226" t="str">
        <f t="shared" si="153"/>
        <v/>
      </c>
      <c r="P226" t="str">
        <f t="shared" si="154"/>
        <v/>
      </c>
      <c r="Q226" t="str">
        <f t="shared" si="155"/>
        <v/>
      </c>
      <c r="S226" t="str">
        <f t="shared" si="156"/>
        <v/>
      </c>
      <c r="T226" s="14">
        <f t="shared" si="160"/>
        <v>0</v>
      </c>
      <c r="AE226" s="5"/>
      <c r="AF226" s="5"/>
      <c r="AG226" s="15"/>
      <c r="AH226" s="15"/>
      <c r="AI226" s="15"/>
      <c r="AJ226" s="15"/>
      <c r="AK226" s="29"/>
    </row>
    <row r="227" spans="1:37" x14ac:dyDescent="0.25">
      <c r="A227" s="13" t="s">
        <v>48</v>
      </c>
      <c r="B227">
        <f t="shared" si="145"/>
        <v>3</v>
      </c>
      <c r="C227" t="e">
        <f t="shared" si="146"/>
        <v>#VALUE!</v>
      </c>
      <c r="D227">
        <f t="shared" si="147"/>
        <v>3</v>
      </c>
      <c r="E227">
        <f t="shared" si="148"/>
        <v>5</v>
      </c>
      <c r="F227" s="1">
        <f t="shared" si="149"/>
        <v>21</v>
      </c>
      <c r="G227" s="1">
        <f t="shared" si="150"/>
        <v>30</v>
      </c>
      <c r="H227" s="1" t="str">
        <f t="shared" si="151"/>
        <v>21:30</v>
      </c>
      <c r="I227">
        <f t="shared" si="157"/>
        <v>0</v>
      </c>
      <c r="J227" s="3">
        <f t="shared" si="158"/>
        <v>6</v>
      </c>
      <c r="K227" s="3">
        <f t="shared" si="143"/>
        <v>0</v>
      </c>
      <c r="L227" s="3">
        <f t="shared" si="152"/>
        <v>7</v>
      </c>
      <c r="M227" s="3">
        <f t="shared" si="144"/>
        <v>607</v>
      </c>
      <c r="N227" t="str">
        <f t="shared" si="159"/>
        <v/>
      </c>
      <c r="O227" t="str">
        <f t="shared" si="153"/>
        <v/>
      </c>
      <c r="P227" t="str">
        <f t="shared" si="154"/>
        <v/>
      </c>
      <c r="Q227" t="str">
        <f t="shared" si="155"/>
        <v/>
      </c>
      <c r="S227" t="str">
        <f t="shared" si="156"/>
        <v/>
      </c>
      <c r="T227" s="14">
        <f t="shared" si="160"/>
        <v>0</v>
      </c>
      <c r="AE227" s="5"/>
      <c r="AF227" s="5"/>
      <c r="AG227" s="15"/>
      <c r="AH227" s="15"/>
      <c r="AI227" s="15"/>
      <c r="AJ227" s="15"/>
      <c r="AK227" s="29"/>
    </row>
    <row r="228" spans="1:37" x14ac:dyDescent="0.25">
      <c r="A228" s="13" t="s">
        <v>123</v>
      </c>
      <c r="B228" t="e">
        <f t="shared" si="145"/>
        <v>#VALUE!</v>
      </c>
      <c r="C228">
        <f t="shared" si="146"/>
        <v>11</v>
      </c>
      <c r="D228">
        <f t="shared" si="147"/>
        <v>11</v>
      </c>
      <c r="E228">
        <f t="shared" si="148"/>
        <v>17</v>
      </c>
      <c r="F228" s="1" t="str">
        <f t="shared" si="149"/>
        <v/>
      </c>
      <c r="G228" s="1" t="str">
        <f t="shared" si="150"/>
        <v/>
      </c>
      <c r="H228" s="1" t="str">
        <f t="shared" si="151"/>
        <v>:</v>
      </c>
      <c r="I228">
        <f t="shared" si="157"/>
        <v>0</v>
      </c>
      <c r="J228" s="3">
        <f t="shared" si="158"/>
        <v>6</v>
      </c>
      <c r="K228" s="3">
        <f t="shared" si="143"/>
        <v>0</v>
      </c>
      <c r="L228" s="3">
        <f t="shared" si="152"/>
        <v>7</v>
      </c>
      <c r="M228" s="3">
        <f t="shared" si="144"/>
        <v>607</v>
      </c>
      <c r="N228" t="str">
        <f t="shared" si="159"/>
        <v/>
      </c>
      <c r="O228" t="str">
        <f t="shared" si="153"/>
        <v/>
      </c>
      <c r="P228" t="str">
        <f t="shared" si="154"/>
        <v/>
      </c>
      <c r="Q228" t="str">
        <f t="shared" si="155"/>
        <v/>
      </c>
      <c r="S228" t="str">
        <f t="shared" si="156"/>
        <v/>
      </c>
      <c r="T228" s="14">
        <f t="shared" si="160"/>
        <v>0</v>
      </c>
      <c r="AE228" s="5"/>
      <c r="AF228" s="5"/>
      <c r="AG228" s="15"/>
      <c r="AH228" s="15"/>
      <c r="AI228" s="15"/>
      <c r="AJ228" s="15"/>
      <c r="AK228" s="29"/>
    </row>
    <row r="229" spans="1:37" x14ac:dyDescent="0.25">
      <c r="A229" s="13" t="s">
        <v>285</v>
      </c>
      <c r="B229" t="e">
        <f t="shared" si="145"/>
        <v>#VALUE!</v>
      </c>
      <c r="C229" t="e">
        <f t="shared" si="146"/>
        <v>#VALUE!</v>
      </c>
      <c r="D229" t="e">
        <f t="shared" si="147"/>
        <v>#VALUE!</v>
      </c>
      <c r="E229">
        <f t="shared" si="148"/>
        <v>10</v>
      </c>
      <c r="F229" s="1" t="str">
        <f t="shared" si="149"/>
        <v/>
      </c>
      <c r="G229" s="1" t="str">
        <f t="shared" si="150"/>
        <v/>
      </c>
      <c r="H229" s="1" t="str">
        <f t="shared" si="151"/>
        <v>:</v>
      </c>
      <c r="I229">
        <f t="shared" si="157"/>
        <v>1</v>
      </c>
      <c r="J229" s="3">
        <f t="shared" si="158"/>
        <v>7</v>
      </c>
      <c r="K229" s="3">
        <f t="shared" si="143"/>
        <v>0</v>
      </c>
      <c r="L229" s="3">
        <f t="shared" si="152"/>
        <v>0</v>
      </c>
      <c r="M229" s="3">
        <f t="shared" si="144"/>
        <v>700</v>
      </c>
      <c r="N229" t="str">
        <f t="shared" si="159"/>
        <v>Ruta 10/20</v>
      </c>
      <c r="O229" t="str">
        <f t="shared" si="153"/>
        <v/>
      </c>
      <c r="P229" t="str">
        <f t="shared" si="154"/>
        <v/>
      </c>
      <c r="Q229" t="str">
        <f t="shared" si="155"/>
        <v/>
      </c>
      <c r="S229" t="str">
        <f t="shared" si="156"/>
        <v/>
      </c>
      <c r="T229" s="14">
        <f t="shared" si="160"/>
        <v>0</v>
      </c>
      <c r="AE229" s="5"/>
      <c r="AF229" s="5"/>
      <c r="AG229" s="15"/>
      <c r="AH229" s="15"/>
      <c r="AI229" s="15"/>
      <c r="AJ229" s="15"/>
      <c r="AK229" s="29"/>
    </row>
    <row r="230" spans="1:37" x14ac:dyDescent="0.25">
      <c r="A230" s="13" t="s">
        <v>124</v>
      </c>
      <c r="B230" t="e">
        <f t="shared" si="145"/>
        <v>#VALUE!</v>
      </c>
      <c r="C230">
        <f t="shared" si="146"/>
        <v>14</v>
      </c>
      <c r="D230">
        <f t="shared" si="147"/>
        <v>14</v>
      </c>
      <c r="E230">
        <f t="shared" si="148"/>
        <v>45</v>
      </c>
      <c r="F230" s="1" t="str">
        <f t="shared" si="149"/>
        <v/>
      </c>
      <c r="G230" s="1" t="str">
        <f t="shared" si="150"/>
        <v/>
      </c>
      <c r="H230" s="1" t="str">
        <f t="shared" si="151"/>
        <v>:</v>
      </c>
      <c r="I230">
        <f t="shared" si="157"/>
        <v>0</v>
      </c>
      <c r="J230" s="3">
        <f t="shared" si="158"/>
        <v>7</v>
      </c>
      <c r="K230" s="3">
        <f t="shared" si="143"/>
        <v>1</v>
      </c>
      <c r="L230" s="3">
        <f t="shared" si="152"/>
        <v>1</v>
      </c>
      <c r="M230" s="3">
        <f t="shared" si="144"/>
        <v>701</v>
      </c>
      <c r="N230" t="str">
        <f t="shared" si="159"/>
        <v>Avd. San José, 84 (Mercado Rosales - Pd. Bus)</v>
      </c>
      <c r="O230" t="str">
        <f t="shared" si="153"/>
        <v>04:58</v>
      </c>
      <c r="P230" t="str">
        <f t="shared" si="154"/>
        <v>12:53</v>
      </c>
      <c r="Q230" t="str">
        <f t="shared" si="155"/>
        <v>20:53</v>
      </c>
      <c r="S230" t="str">
        <f t="shared" si="156"/>
        <v>Opel Planta en Figueruelas</v>
      </c>
      <c r="T230" s="14">
        <f t="shared" si="160"/>
        <v>0</v>
      </c>
      <c r="AE230" s="5"/>
      <c r="AF230" s="5"/>
      <c r="AG230" s="15"/>
      <c r="AH230" s="15"/>
      <c r="AI230" s="15"/>
      <c r="AJ230" s="15"/>
      <c r="AK230" s="29"/>
    </row>
    <row r="231" spans="1:37" x14ac:dyDescent="0.25">
      <c r="A231" s="13" t="s">
        <v>80</v>
      </c>
      <c r="B231">
        <f t="shared" si="145"/>
        <v>2</v>
      </c>
      <c r="C231" t="e">
        <f t="shared" si="146"/>
        <v>#VALUE!</v>
      </c>
      <c r="D231">
        <f t="shared" si="147"/>
        <v>2</v>
      </c>
      <c r="E231">
        <f t="shared" si="148"/>
        <v>4</v>
      </c>
      <c r="F231" s="1">
        <f t="shared" si="149"/>
        <v>4</v>
      </c>
      <c r="G231" s="1">
        <f t="shared" si="150"/>
        <v>58</v>
      </c>
      <c r="H231" s="1" t="str">
        <f t="shared" si="151"/>
        <v>04:58</v>
      </c>
      <c r="I231">
        <f t="shared" si="157"/>
        <v>0</v>
      </c>
      <c r="J231" s="3">
        <f t="shared" si="158"/>
        <v>7</v>
      </c>
      <c r="K231" s="3">
        <f t="shared" si="143"/>
        <v>0</v>
      </c>
      <c r="L231" s="3">
        <f t="shared" si="152"/>
        <v>1</v>
      </c>
      <c r="M231" s="3">
        <f t="shared" si="144"/>
        <v>701</v>
      </c>
      <c r="N231" t="str">
        <f t="shared" si="159"/>
        <v/>
      </c>
      <c r="O231" t="str">
        <f t="shared" si="153"/>
        <v/>
      </c>
      <c r="P231" t="str">
        <f t="shared" si="154"/>
        <v/>
      </c>
      <c r="Q231" t="str">
        <f t="shared" si="155"/>
        <v/>
      </c>
      <c r="S231" t="str">
        <f t="shared" si="156"/>
        <v/>
      </c>
      <c r="T231" s="14">
        <f t="shared" si="160"/>
        <v>0</v>
      </c>
      <c r="AE231" s="5"/>
      <c r="AF231" s="5"/>
      <c r="AG231" s="15"/>
      <c r="AH231" s="15"/>
      <c r="AI231" s="15"/>
      <c r="AJ231" s="15"/>
      <c r="AK231" s="29"/>
    </row>
    <row r="232" spans="1:37" x14ac:dyDescent="0.25">
      <c r="A232" s="13" t="s">
        <v>113</v>
      </c>
      <c r="B232">
        <f t="shared" si="145"/>
        <v>3</v>
      </c>
      <c r="C232" t="e">
        <f t="shared" si="146"/>
        <v>#VALUE!</v>
      </c>
      <c r="D232">
        <f t="shared" si="147"/>
        <v>3</v>
      </c>
      <c r="E232">
        <f t="shared" si="148"/>
        <v>5</v>
      </c>
      <c r="F232" s="1">
        <f t="shared" si="149"/>
        <v>12</v>
      </c>
      <c r="G232" s="1">
        <f t="shared" si="150"/>
        <v>53</v>
      </c>
      <c r="H232" s="1" t="str">
        <f t="shared" si="151"/>
        <v>12:53</v>
      </c>
      <c r="I232">
        <f t="shared" si="157"/>
        <v>0</v>
      </c>
      <c r="J232" s="3">
        <f t="shared" si="158"/>
        <v>7</v>
      </c>
      <c r="K232" s="3">
        <f t="shared" si="143"/>
        <v>0</v>
      </c>
      <c r="L232" s="3">
        <f t="shared" si="152"/>
        <v>1</v>
      </c>
      <c r="M232" s="3">
        <f t="shared" si="144"/>
        <v>701</v>
      </c>
      <c r="N232" t="str">
        <f t="shared" si="159"/>
        <v/>
      </c>
      <c r="O232" t="str">
        <f t="shared" si="153"/>
        <v/>
      </c>
      <c r="P232" t="str">
        <f t="shared" si="154"/>
        <v/>
      </c>
      <c r="Q232" t="str">
        <f t="shared" si="155"/>
        <v/>
      </c>
      <c r="S232" t="str">
        <f t="shared" si="156"/>
        <v/>
      </c>
      <c r="T232" s="14">
        <f t="shared" si="160"/>
        <v>0</v>
      </c>
      <c r="AE232" s="5"/>
      <c r="AF232" s="5"/>
      <c r="AG232" s="15"/>
      <c r="AH232" s="15"/>
      <c r="AI232" s="15"/>
      <c r="AJ232" s="15"/>
      <c r="AK232" s="29"/>
    </row>
    <row r="233" spans="1:37" x14ac:dyDescent="0.25">
      <c r="A233" s="13" t="s">
        <v>114</v>
      </c>
      <c r="B233">
        <f t="shared" si="145"/>
        <v>3</v>
      </c>
      <c r="C233" t="e">
        <f t="shared" si="146"/>
        <v>#VALUE!</v>
      </c>
      <c r="D233">
        <f t="shared" si="147"/>
        <v>3</v>
      </c>
      <c r="E233">
        <f t="shared" si="148"/>
        <v>5</v>
      </c>
      <c r="F233" s="1">
        <f t="shared" si="149"/>
        <v>20</v>
      </c>
      <c r="G233" s="1">
        <f t="shared" si="150"/>
        <v>53</v>
      </c>
      <c r="H233" s="1" t="str">
        <f t="shared" si="151"/>
        <v>20:53</v>
      </c>
      <c r="I233">
        <f t="shared" si="157"/>
        <v>0</v>
      </c>
      <c r="J233" s="3">
        <f t="shared" si="158"/>
        <v>7</v>
      </c>
      <c r="K233" s="3">
        <f t="shared" si="143"/>
        <v>0</v>
      </c>
      <c r="L233" s="3">
        <f t="shared" si="152"/>
        <v>1</v>
      </c>
      <c r="M233" s="3">
        <f t="shared" si="144"/>
        <v>701</v>
      </c>
      <c r="N233" t="str">
        <f t="shared" si="159"/>
        <v/>
      </c>
      <c r="O233" t="str">
        <f t="shared" si="153"/>
        <v/>
      </c>
      <c r="P233" t="str">
        <f t="shared" si="154"/>
        <v/>
      </c>
      <c r="Q233" t="str">
        <f t="shared" si="155"/>
        <v/>
      </c>
      <c r="S233" t="str">
        <f t="shared" si="156"/>
        <v/>
      </c>
      <c r="T233" s="14">
        <f t="shared" si="160"/>
        <v>0</v>
      </c>
      <c r="AE233" s="5"/>
      <c r="AF233" s="5"/>
      <c r="AG233" s="15"/>
      <c r="AH233" s="15"/>
      <c r="AI233" s="15"/>
      <c r="AJ233" s="15"/>
      <c r="AK233" s="29"/>
    </row>
    <row r="234" spans="1:37" x14ac:dyDescent="0.25">
      <c r="A234" s="13" t="s">
        <v>21</v>
      </c>
      <c r="B234" t="e">
        <f t="shared" si="145"/>
        <v>#VALUE!</v>
      </c>
      <c r="C234" t="e">
        <f t="shared" si="146"/>
        <v>#VALUE!</v>
      </c>
      <c r="D234" t="e">
        <f t="shared" si="147"/>
        <v>#VALUE!</v>
      </c>
      <c r="E234">
        <f t="shared" si="148"/>
        <v>26</v>
      </c>
      <c r="F234" s="1" t="str">
        <f t="shared" si="149"/>
        <v/>
      </c>
      <c r="G234" s="1" t="str">
        <f t="shared" si="150"/>
        <v/>
      </c>
      <c r="H234" s="1" t="str">
        <f t="shared" si="151"/>
        <v>:</v>
      </c>
      <c r="I234">
        <f t="shared" si="157"/>
        <v>0</v>
      </c>
      <c r="J234" s="3">
        <f t="shared" si="158"/>
        <v>7</v>
      </c>
      <c r="K234" s="3">
        <f t="shared" si="143"/>
        <v>0</v>
      </c>
      <c r="L234" s="3">
        <f t="shared" si="152"/>
        <v>1</v>
      </c>
      <c r="M234" s="3">
        <f t="shared" si="144"/>
        <v>701</v>
      </c>
      <c r="N234" t="str">
        <f t="shared" si="159"/>
        <v/>
      </c>
      <c r="O234" t="str">
        <f t="shared" si="153"/>
        <v/>
      </c>
      <c r="P234" t="str">
        <f t="shared" si="154"/>
        <v/>
      </c>
      <c r="Q234" t="str">
        <f t="shared" si="155"/>
        <v/>
      </c>
      <c r="S234" t="str">
        <f t="shared" si="156"/>
        <v/>
      </c>
      <c r="T234" s="14">
        <f t="shared" si="160"/>
        <v>0</v>
      </c>
      <c r="AE234" s="5"/>
      <c r="AF234" s="5"/>
      <c r="AG234" s="15"/>
      <c r="AH234" s="15"/>
      <c r="AI234" s="15"/>
      <c r="AJ234" s="15"/>
      <c r="AK234" s="29"/>
    </row>
    <row r="235" spans="1:37" x14ac:dyDescent="0.25">
      <c r="A235" s="13" t="s">
        <v>125</v>
      </c>
      <c r="B235" t="e">
        <f t="shared" si="145"/>
        <v>#VALUE!</v>
      </c>
      <c r="C235" t="e">
        <f t="shared" si="146"/>
        <v>#VALUE!</v>
      </c>
      <c r="D235" t="e">
        <f t="shared" si="147"/>
        <v>#VALUE!</v>
      </c>
      <c r="E235">
        <f t="shared" si="148"/>
        <v>44</v>
      </c>
      <c r="F235" s="1" t="str">
        <f t="shared" si="149"/>
        <v/>
      </c>
      <c r="G235" s="1" t="str">
        <f t="shared" si="150"/>
        <v/>
      </c>
      <c r="H235" s="1" t="str">
        <f t="shared" si="151"/>
        <v>:</v>
      </c>
      <c r="I235">
        <f t="shared" si="157"/>
        <v>0</v>
      </c>
      <c r="J235" s="3">
        <f t="shared" si="158"/>
        <v>7</v>
      </c>
      <c r="K235" s="3">
        <f t="shared" si="143"/>
        <v>1</v>
      </c>
      <c r="L235" s="3">
        <f t="shared" si="152"/>
        <v>2</v>
      </c>
      <c r="M235" s="3">
        <f t="shared" si="144"/>
        <v>702</v>
      </c>
      <c r="N235" t="str">
        <f t="shared" si="159"/>
        <v>Avd. San José (esq. José Pellicer - Pd. Bus)</v>
      </c>
      <c r="O235" t="str">
        <f t="shared" si="153"/>
        <v>04:59</v>
      </c>
      <c r="P235" t="str">
        <f t="shared" si="154"/>
        <v>12:54</v>
      </c>
      <c r="Q235" t="str">
        <f t="shared" si="155"/>
        <v>20:54</v>
      </c>
      <c r="S235" t="str">
        <f t="shared" si="156"/>
        <v>Avd. San José, 84 (Mercado Rosales - Pd. Bus)</v>
      </c>
      <c r="T235" s="14">
        <f t="shared" si="160"/>
        <v>0</v>
      </c>
      <c r="AE235" s="5"/>
      <c r="AF235" s="5"/>
      <c r="AG235" s="15"/>
      <c r="AH235" s="15"/>
      <c r="AI235" s="15"/>
      <c r="AJ235" s="15"/>
      <c r="AK235" s="29"/>
    </row>
    <row r="236" spans="1:37" x14ac:dyDescent="0.25">
      <c r="A236" s="13" t="s">
        <v>84</v>
      </c>
      <c r="B236">
        <f t="shared" si="145"/>
        <v>2</v>
      </c>
      <c r="C236" t="e">
        <f t="shared" si="146"/>
        <v>#VALUE!</v>
      </c>
      <c r="D236">
        <f t="shared" si="147"/>
        <v>2</v>
      </c>
      <c r="E236">
        <f t="shared" si="148"/>
        <v>4</v>
      </c>
      <c r="F236" s="1">
        <f t="shared" si="149"/>
        <v>4</v>
      </c>
      <c r="G236" s="1">
        <f t="shared" si="150"/>
        <v>59</v>
      </c>
      <c r="H236" s="1" t="str">
        <f t="shared" si="151"/>
        <v>04:59</v>
      </c>
      <c r="I236">
        <f t="shared" si="157"/>
        <v>0</v>
      </c>
      <c r="J236" s="3">
        <f t="shared" si="158"/>
        <v>7</v>
      </c>
      <c r="K236" s="3">
        <f t="shared" si="143"/>
        <v>0</v>
      </c>
      <c r="L236" s="3">
        <f t="shared" si="152"/>
        <v>2</v>
      </c>
      <c r="M236" s="3">
        <f t="shared" si="144"/>
        <v>702</v>
      </c>
      <c r="N236" t="str">
        <f t="shared" si="159"/>
        <v/>
      </c>
      <c r="O236" t="str">
        <f t="shared" si="153"/>
        <v/>
      </c>
      <c r="P236" t="str">
        <f t="shared" si="154"/>
        <v/>
      </c>
      <c r="Q236" t="str">
        <f t="shared" si="155"/>
        <v/>
      </c>
      <c r="S236" t="str">
        <f t="shared" si="156"/>
        <v/>
      </c>
      <c r="T236" s="14">
        <f t="shared" si="160"/>
        <v>0</v>
      </c>
      <c r="AE236" s="5"/>
      <c r="AF236" s="5"/>
      <c r="AG236" s="15"/>
      <c r="AH236" s="15"/>
      <c r="AI236" s="15"/>
      <c r="AJ236" s="15"/>
      <c r="AK236" s="29"/>
    </row>
    <row r="237" spans="1:37" x14ac:dyDescent="0.25">
      <c r="A237" s="13" t="s">
        <v>116</v>
      </c>
      <c r="B237">
        <f t="shared" si="145"/>
        <v>3</v>
      </c>
      <c r="C237" t="e">
        <f t="shared" si="146"/>
        <v>#VALUE!</v>
      </c>
      <c r="D237">
        <f t="shared" si="147"/>
        <v>3</v>
      </c>
      <c r="E237">
        <f t="shared" si="148"/>
        <v>5</v>
      </c>
      <c r="F237" s="1">
        <f t="shared" si="149"/>
        <v>12</v>
      </c>
      <c r="G237" s="1">
        <f t="shared" si="150"/>
        <v>54</v>
      </c>
      <c r="H237" s="1" t="str">
        <f t="shared" si="151"/>
        <v>12:54</v>
      </c>
      <c r="I237">
        <f t="shared" si="157"/>
        <v>0</v>
      </c>
      <c r="J237" s="3">
        <f t="shared" si="158"/>
        <v>7</v>
      </c>
      <c r="K237" s="3">
        <f t="shared" si="143"/>
        <v>0</v>
      </c>
      <c r="L237" s="3">
        <f t="shared" si="152"/>
        <v>2</v>
      </c>
      <c r="M237" s="3">
        <f t="shared" si="144"/>
        <v>702</v>
      </c>
      <c r="N237" t="str">
        <f t="shared" si="159"/>
        <v/>
      </c>
      <c r="O237" t="str">
        <f t="shared" si="153"/>
        <v/>
      </c>
      <c r="P237" t="str">
        <f t="shared" si="154"/>
        <v/>
      </c>
      <c r="Q237" t="str">
        <f t="shared" si="155"/>
        <v/>
      </c>
      <c r="S237" t="str">
        <f t="shared" si="156"/>
        <v/>
      </c>
      <c r="T237" s="14">
        <f t="shared" si="160"/>
        <v>0</v>
      </c>
      <c r="AE237" s="5"/>
      <c r="AF237" s="5"/>
      <c r="AG237" s="15"/>
      <c r="AH237" s="15"/>
      <c r="AI237" s="15"/>
      <c r="AJ237" s="15"/>
      <c r="AK237" s="29"/>
    </row>
    <row r="238" spans="1:37" x14ac:dyDescent="0.25">
      <c r="A238" s="13" t="s">
        <v>117</v>
      </c>
      <c r="B238">
        <f t="shared" si="145"/>
        <v>3</v>
      </c>
      <c r="C238" t="e">
        <f t="shared" si="146"/>
        <v>#VALUE!</v>
      </c>
      <c r="D238">
        <f t="shared" si="147"/>
        <v>3</v>
      </c>
      <c r="E238">
        <f t="shared" si="148"/>
        <v>5</v>
      </c>
      <c r="F238" s="1">
        <f t="shared" si="149"/>
        <v>20</v>
      </c>
      <c r="G238" s="1">
        <f t="shared" si="150"/>
        <v>54</v>
      </c>
      <c r="H238" s="1" t="str">
        <f t="shared" si="151"/>
        <v>20:54</v>
      </c>
      <c r="I238">
        <f t="shared" si="157"/>
        <v>0</v>
      </c>
      <c r="J238" s="3">
        <f t="shared" si="158"/>
        <v>7</v>
      </c>
      <c r="K238" s="3">
        <f t="shared" si="143"/>
        <v>0</v>
      </c>
      <c r="L238" s="3">
        <f t="shared" si="152"/>
        <v>2</v>
      </c>
      <c r="M238" s="3">
        <f t="shared" si="144"/>
        <v>702</v>
      </c>
      <c r="N238" t="str">
        <f t="shared" si="159"/>
        <v/>
      </c>
      <c r="O238" t="str">
        <f t="shared" si="153"/>
        <v/>
      </c>
      <c r="P238" t="str">
        <f t="shared" si="154"/>
        <v/>
      </c>
      <c r="Q238" t="str">
        <f t="shared" si="155"/>
        <v/>
      </c>
      <c r="S238" t="str">
        <f t="shared" si="156"/>
        <v/>
      </c>
      <c r="T238" s="14">
        <f t="shared" si="160"/>
        <v>0</v>
      </c>
      <c r="AE238" s="5"/>
      <c r="AF238" s="5"/>
      <c r="AG238" s="15"/>
      <c r="AH238" s="15"/>
      <c r="AI238" s="15"/>
      <c r="AJ238" s="15"/>
      <c r="AK238" s="29"/>
    </row>
    <row r="239" spans="1:37" x14ac:dyDescent="0.25">
      <c r="A239" s="13" t="s">
        <v>124</v>
      </c>
      <c r="B239" t="e">
        <f t="shared" si="145"/>
        <v>#VALUE!</v>
      </c>
      <c r="C239">
        <f t="shared" si="146"/>
        <v>14</v>
      </c>
      <c r="D239">
        <f t="shared" si="147"/>
        <v>14</v>
      </c>
      <c r="E239">
        <f t="shared" si="148"/>
        <v>45</v>
      </c>
      <c r="F239" s="1" t="str">
        <f t="shared" si="149"/>
        <v/>
      </c>
      <c r="G239" s="1" t="str">
        <f t="shared" si="150"/>
        <v/>
      </c>
      <c r="H239" s="1" t="str">
        <f t="shared" si="151"/>
        <v>:</v>
      </c>
      <c r="I239">
        <f t="shared" si="157"/>
        <v>0</v>
      </c>
      <c r="J239" s="3">
        <f t="shared" si="158"/>
        <v>7</v>
      </c>
      <c r="K239" s="3">
        <f t="shared" si="143"/>
        <v>0</v>
      </c>
      <c r="L239" s="3">
        <f t="shared" si="152"/>
        <v>2</v>
      </c>
      <c r="M239" s="3">
        <f t="shared" si="144"/>
        <v>702</v>
      </c>
      <c r="N239" t="str">
        <f t="shared" si="159"/>
        <v/>
      </c>
      <c r="O239" t="str">
        <f t="shared" si="153"/>
        <v/>
      </c>
      <c r="P239" t="str">
        <f t="shared" si="154"/>
        <v/>
      </c>
      <c r="Q239" t="str">
        <f t="shared" si="155"/>
        <v/>
      </c>
      <c r="S239" t="str">
        <f t="shared" si="156"/>
        <v/>
      </c>
      <c r="T239" s="14">
        <f t="shared" si="160"/>
        <v>0</v>
      </c>
      <c r="AE239" s="5"/>
      <c r="AF239" s="5"/>
      <c r="AG239" s="15"/>
      <c r="AH239" s="15"/>
      <c r="AI239" s="15"/>
      <c r="AJ239" s="15"/>
      <c r="AK239" s="29"/>
    </row>
    <row r="240" spans="1:37" x14ac:dyDescent="0.25">
      <c r="A240" s="13" t="s">
        <v>126</v>
      </c>
      <c r="B240" t="e">
        <f t="shared" si="145"/>
        <v>#VALUE!</v>
      </c>
      <c r="C240">
        <f t="shared" si="146"/>
        <v>17</v>
      </c>
      <c r="D240">
        <f t="shared" si="147"/>
        <v>17</v>
      </c>
      <c r="E240">
        <f t="shared" si="148"/>
        <v>34</v>
      </c>
      <c r="F240" s="1" t="str">
        <f t="shared" si="149"/>
        <v/>
      </c>
      <c r="G240" s="1" t="str">
        <f t="shared" si="150"/>
        <v/>
      </c>
      <c r="H240" s="1" t="str">
        <f t="shared" si="151"/>
        <v>:</v>
      </c>
      <c r="I240">
        <f t="shared" si="157"/>
        <v>0</v>
      </c>
      <c r="J240" s="3">
        <f t="shared" si="158"/>
        <v>7</v>
      </c>
      <c r="K240" s="3">
        <f t="shared" si="143"/>
        <v>1</v>
      </c>
      <c r="L240" s="3">
        <f t="shared" si="152"/>
        <v>3</v>
      </c>
      <c r="M240" s="3">
        <f t="shared" si="144"/>
        <v>703</v>
      </c>
      <c r="N240" t="str">
        <f t="shared" si="159"/>
        <v>Avenida San José, nº 200 (Pd. Bus)</v>
      </c>
      <c r="O240" t="str">
        <f t="shared" si="153"/>
        <v>05:00</v>
      </c>
      <c r="P240" t="str">
        <f t="shared" si="154"/>
        <v>12:55</v>
      </c>
      <c r="Q240" t="str">
        <f t="shared" si="155"/>
        <v>20:55</v>
      </c>
      <c r="S240" t="str">
        <f t="shared" si="156"/>
        <v>Avd. San José (esq. José Pellicer - Pd. Bus)</v>
      </c>
      <c r="T240" s="14">
        <f t="shared" si="160"/>
        <v>0</v>
      </c>
      <c r="AE240" s="5"/>
      <c r="AF240" s="5"/>
      <c r="AG240" s="15"/>
      <c r="AH240" s="15"/>
      <c r="AI240" s="15"/>
      <c r="AJ240" s="15"/>
      <c r="AK240" s="29"/>
    </row>
    <row r="241" spans="1:37" x14ac:dyDescent="0.25">
      <c r="A241" s="13" t="s">
        <v>51</v>
      </c>
      <c r="B241">
        <f t="shared" si="145"/>
        <v>2</v>
      </c>
      <c r="C241" t="e">
        <f t="shared" si="146"/>
        <v>#VALUE!</v>
      </c>
      <c r="D241">
        <f t="shared" si="147"/>
        <v>2</v>
      </c>
      <c r="E241">
        <f t="shared" si="148"/>
        <v>4</v>
      </c>
      <c r="F241" s="1">
        <f t="shared" si="149"/>
        <v>5</v>
      </c>
      <c r="G241" s="1">
        <f t="shared" si="150"/>
        <v>0</v>
      </c>
      <c r="H241" s="1" t="str">
        <f t="shared" si="151"/>
        <v>05:00</v>
      </c>
      <c r="I241">
        <f t="shared" si="157"/>
        <v>0</v>
      </c>
      <c r="J241" s="3">
        <f t="shared" si="158"/>
        <v>7</v>
      </c>
      <c r="K241" s="3">
        <f t="shared" si="143"/>
        <v>0</v>
      </c>
      <c r="L241" s="3">
        <f t="shared" si="152"/>
        <v>3</v>
      </c>
      <c r="M241" s="3">
        <f t="shared" si="144"/>
        <v>703</v>
      </c>
      <c r="N241" t="str">
        <f t="shared" si="159"/>
        <v/>
      </c>
      <c r="O241" t="str">
        <f t="shared" si="153"/>
        <v/>
      </c>
      <c r="P241" t="str">
        <f t="shared" si="154"/>
        <v/>
      </c>
      <c r="Q241" t="str">
        <f t="shared" si="155"/>
        <v/>
      </c>
      <c r="S241" t="str">
        <f t="shared" si="156"/>
        <v/>
      </c>
      <c r="T241" s="14">
        <f t="shared" si="160"/>
        <v>0</v>
      </c>
      <c r="AE241" s="5"/>
      <c r="AF241" s="5"/>
      <c r="AG241" s="15"/>
      <c r="AH241" s="15"/>
      <c r="AI241" s="15"/>
      <c r="AJ241" s="15"/>
      <c r="AK241" s="29"/>
    </row>
    <row r="242" spans="1:37" x14ac:dyDescent="0.25">
      <c r="A242" s="13" t="s">
        <v>120</v>
      </c>
      <c r="B242">
        <f t="shared" si="145"/>
        <v>3</v>
      </c>
      <c r="C242" t="e">
        <f t="shared" si="146"/>
        <v>#VALUE!</v>
      </c>
      <c r="D242">
        <f t="shared" si="147"/>
        <v>3</v>
      </c>
      <c r="E242">
        <f t="shared" si="148"/>
        <v>5</v>
      </c>
      <c r="F242" s="1">
        <f t="shared" si="149"/>
        <v>12</v>
      </c>
      <c r="G242" s="1">
        <f t="shared" si="150"/>
        <v>55</v>
      </c>
      <c r="H242" s="1" t="str">
        <f t="shared" si="151"/>
        <v>12:55</v>
      </c>
      <c r="I242">
        <f t="shared" si="157"/>
        <v>0</v>
      </c>
      <c r="J242" s="3">
        <f t="shared" si="158"/>
        <v>7</v>
      </c>
      <c r="K242" s="3">
        <f t="shared" si="143"/>
        <v>0</v>
      </c>
      <c r="L242" s="3">
        <f t="shared" si="152"/>
        <v>3</v>
      </c>
      <c r="M242" s="3">
        <f t="shared" si="144"/>
        <v>703</v>
      </c>
      <c r="N242" t="str">
        <f t="shared" si="159"/>
        <v/>
      </c>
      <c r="O242" t="str">
        <f t="shared" si="153"/>
        <v/>
      </c>
      <c r="P242" t="str">
        <f t="shared" si="154"/>
        <v/>
      </c>
      <c r="Q242" t="str">
        <f t="shared" si="155"/>
        <v/>
      </c>
      <c r="S242" t="str">
        <f t="shared" si="156"/>
        <v/>
      </c>
      <c r="T242" s="14">
        <f t="shared" si="160"/>
        <v>0</v>
      </c>
      <c r="AE242" s="5"/>
      <c r="AF242" s="5"/>
      <c r="AG242" s="15"/>
      <c r="AH242" s="15"/>
      <c r="AI242" s="15"/>
      <c r="AJ242" s="15"/>
      <c r="AK242" s="29"/>
    </row>
    <row r="243" spans="1:37" x14ac:dyDescent="0.25">
      <c r="A243" s="13" t="s">
        <v>121</v>
      </c>
      <c r="B243">
        <f t="shared" si="145"/>
        <v>3</v>
      </c>
      <c r="C243" t="e">
        <f t="shared" si="146"/>
        <v>#VALUE!</v>
      </c>
      <c r="D243">
        <f t="shared" si="147"/>
        <v>3</v>
      </c>
      <c r="E243">
        <f t="shared" si="148"/>
        <v>5</v>
      </c>
      <c r="F243" s="1">
        <f t="shared" si="149"/>
        <v>20</v>
      </c>
      <c r="G243" s="1">
        <f t="shared" si="150"/>
        <v>55</v>
      </c>
      <c r="H243" s="1" t="str">
        <f t="shared" si="151"/>
        <v>20:55</v>
      </c>
      <c r="I243">
        <f t="shared" si="157"/>
        <v>0</v>
      </c>
      <c r="J243" s="3">
        <f t="shared" si="158"/>
        <v>7</v>
      </c>
      <c r="K243" s="3">
        <f t="shared" si="143"/>
        <v>0</v>
      </c>
      <c r="L243" s="3">
        <f t="shared" si="152"/>
        <v>3</v>
      </c>
      <c r="M243" s="3">
        <f t="shared" si="144"/>
        <v>703</v>
      </c>
      <c r="N243" t="str">
        <f t="shared" si="159"/>
        <v/>
      </c>
      <c r="O243" t="str">
        <f t="shared" si="153"/>
        <v/>
      </c>
      <c r="P243" t="str">
        <f t="shared" si="154"/>
        <v/>
      </c>
      <c r="Q243" t="str">
        <f t="shared" si="155"/>
        <v/>
      </c>
      <c r="S243" t="str">
        <f t="shared" si="156"/>
        <v/>
      </c>
      <c r="T243" s="14">
        <f t="shared" si="160"/>
        <v>0</v>
      </c>
      <c r="AE243" s="5"/>
      <c r="AF243" s="5"/>
      <c r="AG243" s="15"/>
      <c r="AH243" s="15"/>
      <c r="AI243" s="15"/>
      <c r="AJ243" s="15"/>
      <c r="AK243" s="29"/>
    </row>
    <row r="244" spans="1:37" x14ac:dyDescent="0.25">
      <c r="A244" s="13" t="s">
        <v>125</v>
      </c>
      <c r="B244" t="e">
        <f t="shared" si="145"/>
        <v>#VALUE!</v>
      </c>
      <c r="C244" t="e">
        <f t="shared" si="146"/>
        <v>#VALUE!</v>
      </c>
      <c r="D244" t="e">
        <f t="shared" si="147"/>
        <v>#VALUE!</v>
      </c>
      <c r="E244">
        <f t="shared" si="148"/>
        <v>44</v>
      </c>
      <c r="F244" s="1" t="str">
        <f t="shared" si="149"/>
        <v/>
      </c>
      <c r="G244" s="1" t="str">
        <f t="shared" si="150"/>
        <v/>
      </c>
      <c r="H244" s="1" t="str">
        <f t="shared" si="151"/>
        <v>:</v>
      </c>
      <c r="I244">
        <f t="shared" si="157"/>
        <v>0</v>
      </c>
      <c r="J244" s="3">
        <f t="shared" si="158"/>
        <v>7</v>
      </c>
      <c r="K244" s="3">
        <f t="shared" si="143"/>
        <v>0</v>
      </c>
      <c r="L244" s="3">
        <f t="shared" si="152"/>
        <v>3</v>
      </c>
      <c r="M244" s="3">
        <f t="shared" si="144"/>
        <v>703</v>
      </c>
      <c r="N244" t="str">
        <f t="shared" si="159"/>
        <v/>
      </c>
      <c r="O244" t="str">
        <f t="shared" si="153"/>
        <v/>
      </c>
      <c r="P244" t="str">
        <f t="shared" si="154"/>
        <v/>
      </c>
      <c r="Q244" t="str">
        <f t="shared" si="155"/>
        <v/>
      </c>
      <c r="S244" t="str">
        <f t="shared" si="156"/>
        <v/>
      </c>
      <c r="T244" s="14">
        <f t="shared" si="160"/>
        <v>0</v>
      </c>
      <c r="AE244" s="5"/>
      <c r="AF244" s="5"/>
      <c r="AG244" s="15"/>
      <c r="AH244" s="15"/>
      <c r="AI244" s="15"/>
      <c r="AJ244" s="15"/>
      <c r="AK244" s="29"/>
    </row>
    <row r="245" spans="1:37" x14ac:dyDescent="0.25">
      <c r="A245" s="13" t="s">
        <v>127</v>
      </c>
      <c r="B245" t="e">
        <f t="shared" si="145"/>
        <v>#VALUE!</v>
      </c>
      <c r="C245" t="e">
        <f t="shared" si="146"/>
        <v>#VALUE!</v>
      </c>
      <c r="D245" t="e">
        <f t="shared" si="147"/>
        <v>#VALUE!</v>
      </c>
      <c r="E245">
        <f t="shared" si="148"/>
        <v>32</v>
      </c>
      <c r="F245" s="1" t="str">
        <f t="shared" si="149"/>
        <v/>
      </c>
      <c r="G245" s="1" t="str">
        <f t="shared" si="150"/>
        <v/>
      </c>
      <c r="H245" s="1" t="str">
        <f t="shared" si="151"/>
        <v>:</v>
      </c>
      <c r="I245">
        <f t="shared" si="157"/>
        <v>0</v>
      </c>
      <c r="J245" s="3">
        <f t="shared" si="158"/>
        <v>7</v>
      </c>
      <c r="K245" s="3">
        <f t="shared" si="143"/>
        <v>1</v>
      </c>
      <c r="L245" s="3">
        <f t="shared" si="152"/>
        <v>4</v>
      </c>
      <c r="M245" s="3">
        <f t="shared" si="144"/>
        <v>704</v>
      </c>
      <c r="N245" t="str">
        <f t="shared" si="159"/>
        <v>C/ Terrazas de Cuellar (Pd. Bus)</v>
      </c>
      <c r="O245" t="str">
        <f t="shared" si="153"/>
        <v>05:02</v>
      </c>
      <c r="P245" t="str">
        <f t="shared" si="154"/>
        <v>12:57</v>
      </c>
      <c r="Q245" t="str">
        <f t="shared" si="155"/>
        <v>20:57</v>
      </c>
      <c r="S245" t="str">
        <f t="shared" si="156"/>
        <v>Avenida San José, nº 200 (Pd. Bus)</v>
      </c>
      <c r="T245" s="14">
        <f t="shared" si="160"/>
        <v>0</v>
      </c>
      <c r="AE245" s="5"/>
      <c r="AF245" s="5"/>
      <c r="AG245" s="15"/>
      <c r="AH245" s="15"/>
      <c r="AI245" s="15"/>
      <c r="AJ245" s="15"/>
      <c r="AK245" s="29"/>
    </row>
    <row r="246" spans="1:37" x14ac:dyDescent="0.25">
      <c r="A246" s="13" t="s">
        <v>56</v>
      </c>
      <c r="B246">
        <f t="shared" si="145"/>
        <v>2</v>
      </c>
      <c r="C246" t="e">
        <f t="shared" si="146"/>
        <v>#VALUE!</v>
      </c>
      <c r="D246">
        <f t="shared" si="147"/>
        <v>2</v>
      </c>
      <c r="E246">
        <f t="shared" si="148"/>
        <v>4</v>
      </c>
      <c r="F246" s="1">
        <f t="shared" si="149"/>
        <v>5</v>
      </c>
      <c r="G246" s="1">
        <f t="shared" si="150"/>
        <v>2</v>
      </c>
      <c r="H246" s="1" t="str">
        <f t="shared" si="151"/>
        <v>05:02</v>
      </c>
      <c r="I246">
        <f t="shared" si="157"/>
        <v>0</v>
      </c>
      <c r="J246" s="3">
        <f t="shared" si="158"/>
        <v>7</v>
      </c>
      <c r="K246" s="3">
        <f t="shared" si="143"/>
        <v>0</v>
      </c>
      <c r="L246" s="3">
        <f t="shared" si="152"/>
        <v>4</v>
      </c>
      <c r="M246" s="3">
        <f t="shared" si="144"/>
        <v>704</v>
      </c>
      <c r="N246" t="str">
        <f t="shared" si="159"/>
        <v/>
      </c>
      <c r="O246" t="str">
        <f t="shared" si="153"/>
        <v/>
      </c>
      <c r="P246" t="str">
        <f t="shared" si="154"/>
        <v/>
      </c>
      <c r="Q246" t="str">
        <f t="shared" si="155"/>
        <v/>
      </c>
      <c r="S246" t="str">
        <f t="shared" si="156"/>
        <v/>
      </c>
      <c r="T246" s="14">
        <f t="shared" si="160"/>
        <v>0</v>
      </c>
      <c r="AE246" s="5"/>
      <c r="AF246" s="5"/>
      <c r="AG246" s="15"/>
      <c r="AH246" s="15"/>
      <c r="AI246" s="15"/>
      <c r="AJ246" s="15"/>
      <c r="AK246" s="29"/>
    </row>
    <row r="247" spans="1:37" x14ac:dyDescent="0.25">
      <c r="A247" s="13" t="s">
        <v>85</v>
      </c>
      <c r="B247">
        <f t="shared" si="145"/>
        <v>3</v>
      </c>
      <c r="C247" t="e">
        <f t="shared" si="146"/>
        <v>#VALUE!</v>
      </c>
      <c r="D247">
        <f t="shared" si="147"/>
        <v>3</v>
      </c>
      <c r="E247">
        <f t="shared" si="148"/>
        <v>5</v>
      </c>
      <c r="F247" s="1">
        <f t="shared" si="149"/>
        <v>12</v>
      </c>
      <c r="G247" s="1">
        <f t="shared" si="150"/>
        <v>57</v>
      </c>
      <c r="H247" s="1" t="str">
        <f t="shared" si="151"/>
        <v>12:57</v>
      </c>
      <c r="I247">
        <f t="shared" si="157"/>
        <v>0</v>
      </c>
      <c r="J247" s="3">
        <f t="shared" si="158"/>
        <v>7</v>
      </c>
      <c r="K247" s="3">
        <f t="shared" si="143"/>
        <v>0</v>
      </c>
      <c r="L247" s="3">
        <f t="shared" si="152"/>
        <v>4</v>
      </c>
      <c r="M247" s="3">
        <f t="shared" si="144"/>
        <v>704</v>
      </c>
      <c r="N247" t="str">
        <f t="shared" si="159"/>
        <v/>
      </c>
      <c r="O247" t="str">
        <f t="shared" si="153"/>
        <v/>
      </c>
      <c r="P247" t="str">
        <f t="shared" si="154"/>
        <v/>
      </c>
      <c r="Q247" t="str">
        <f t="shared" si="155"/>
        <v/>
      </c>
      <c r="S247" t="str">
        <f t="shared" si="156"/>
        <v/>
      </c>
      <c r="T247" s="14">
        <f t="shared" si="160"/>
        <v>0</v>
      </c>
      <c r="AE247" s="5"/>
      <c r="AF247" s="5"/>
      <c r="AG247" s="15"/>
      <c r="AH247" s="15"/>
      <c r="AI247" s="15"/>
      <c r="AJ247" s="15"/>
      <c r="AK247" s="29"/>
    </row>
    <row r="248" spans="1:37" x14ac:dyDescent="0.25">
      <c r="A248" s="13" t="s">
        <v>86</v>
      </c>
      <c r="B248">
        <f t="shared" si="145"/>
        <v>3</v>
      </c>
      <c r="C248" t="e">
        <f t="shared" si="146"/>
        <v>#VALUE!</v>
      </c>
      <c r="D248">
        <f t="shared" si="147"/>
        <v>3</v>
      </c>
      <c r="E248">
        <f t="shared" si="148"/>
        <v>5</v>
      </c>
      <c r="F248" s="1">
        <f t="shared" si="149"/>
        <v>20</v>
      </c>
      <c r="G248" s="1">
        <f t="shared" si="150"/>
        <v>57</v>
      </c>
      <c r="H248" s="1" t="str">
        <f t="shared" si="151"/>
        <v>20:57</v>
      </c>
      <c r="I248">
        <f t="shared" si="157"/>
        <v>0</v>
      </c>
      <c r="J248" s="3">
        <f t="shared" si="158"/>
        <v>7</v>
      </c>
      <c r="K248" s="3">
        <f t="shared" si="143"/>
        <v>0</v>
      </c>
      <c r="L248" s="3">
        <f t="shared" si="152"/>
        <v>4</v>
      </c>
      <c r="M248" s="3">
        <f t="shared" si="144"/>
        <v>704</v>
      </c>
      <c r="N248" t="str">
        <f t="shared" si="159"/>
        <v/>
      </c>
      <c r="O248" t="str">
        <f t="shared" si="153"/>
        <v/>
      </c>
      <c r="P248" t="str">
        <f t="shared" si="154"/>
        <v/>
      </c>
      <c r="Q248" t="str">
        <f t="shared" si="155"/>
        <v/>
      </c>
      <c r="S248" t="str">
        <f t="shared" si="156"/>
        <v/>
      </c>
      <c r="T248" s="14">
        <f t="shared" si="160"/>
        <v>0</v>
      </c>
      <c r="AE248" s="5"/>
      <c r="AF248" s="5"/>
      <c r="AG248" s="15"/>
      <c r="AH248" s="15"/>
      <c r="AI248" s="15"/>
      <c r="AJ248" s="15"/>
      <c r="AK248" s="29"/>
    </row>
    <row r="249" spans="1:37" x14ac:dyDescent="0.25">
      <c r="A249" s="13" t="s">
        <v>126</v>
      </c>
      <c r="B249" t="e">
        <f t="shared" si="145"/>
        <v>#VALUE!</v>
      </c>
      <c r="C249">
        <f t="shared" si="146"/>
        <v>17</v>
      </c>
      <c r="D249">
        <f t="shared" si="147"/>
        <v>17</v>
      </c>
      <c r="E249">
        <f t="shared" si="148"/>
        <v>34</v>
      </c>
      <c r="F249" s="1" t="str">
        <f t="shared" si="149"/>
        <v/>
      </c>
      <c r="G249" s="1" t="str">
        <f t="shared" si="150"/>
        <v/>
      </c>
      <c r="H249" s="1" t="str">
        <f t="shared" si="151"/>
        <v>:</v>
      </c>
      <c r="I249">
        <f t="shared" si="157"/>
        <v>0</v>
      </c>
      <c r="J249" s="3">
        <f t="shared" si="158"/>
        <v>7</v>
      </c>
      <c r="K249" s="3">
        <f t="shared" si="143"/>
        <v>0</v>
      </c>
      <c r="L249" s="3">
        <f t="shared" si="152"/>
        <v>4</v>
      </c>
      <c r="M249" s="3">
        <f t="shared" si="144"/>
        <v>704</v>
      </c>
      <c r="N249" t="str">
        <f t="shared" si="159"/>
        <v/>
      </c>
      <c r="O249" t="str">
        <f t="shared" si="153"/>
        <v/>
      </c>
      <c r="P249" t="str">
        <f t="shared" si="154"/>
        <v/>
      </c>
      <c r="Q249" t="str">
        <f t="shared" si="155"/>
        <v/>
      </c>
      <c r="S249" t="str">
        <f t="shared" si="156"/>
        <v/>
      </c>
      <c r="T249" s="14">
        <f t="shared" si="160"/>
        <v>0</v>
      </c>
      <c r="AE249" s="5"/>
      <c r="AF249" s="5"/>
      <c r="AG249" s="15"/>
      <c r="AH249" s="15"/>
      <c r="AI249" s="15"/>
      <c r="AJ249" s="15"/>
      <c r="AK249" s="29"/>
    </row>
    <row r="250" spans="1:37" x14ac:dyDescent="0.25">
      <c r="A250" s="13" t="s">
        <v>128</v>
      </c>
      <c r="B250" t="e">
        <f t="shared" si="145"/>
        <v>#VALUE!</v>
      </c>
      <c r="C250" t="e">
        <f t="shared" si="146"/>
        <v>#VALUE!</v>
      </c>
      <c r="D250" t="e">
        <f t="shared" si="147"/>
        <v>#VALUE!</v>
      </c>
      <c r="E250">
        <f t="shared" si="148"/>
        <v>31</v>
      </c>
      <c r="F250" s="1" t="str">
        <f t="shared" si="149"/>
        <v/>
      </c>
      <c r="G250" s="1" t="str">
        <f t="shared" si="150"/>
        <v/>
      </c>
      <c r="H250" s="1" t="str">
        <f t="shared" si="151"/>
        <v>:</v>
      </c>
      <c r="I250">
        <f t="shared" si="157"/>
        <v>0</v>
      </c>
      <c r="J250" s="3">
        <f t="shared" si="158"/>
        <v>7</v>
      </c>
      <c r="K250" s="3">
        <f t="shared" si="143"/>
        <v>1</v>
      </c>
      <c r="L250" s="3">
        <f t="shared" si="152"/>
        <v>5</v>
      </c>
      <c r="M250" s="3">
        <f t="shared" si="144"/>
        <v>705</v>
      </c>
      <c r="N250" t="str">
        <f t="shared" si="159"/>
        <v>Melilla (frente Escultor Salas)</v>
      </c>
      <c r="O250" t="str">
        <f t="shared" si="153"/>
        <v>05:03</v>
      </c>
      <c r="P250" t="str">
        <f t="shared" si="154"/>
        <v>12:58</v>
      </c>
      <c r="Q250" t="str">
        <f t="shared" si="155"/>
        <v>20:58</v>
      </c>
      <c r="S250" t="str">
        <f t="shared" si="156"/>
        <v>C/ Terrazas de Cuellar (Pd. Bus)</v>
      </c>
      <c r="T250" s="14">
        <f t="shared" si="160"/>
        <v>0</v>
      </c>
      <c r="AE250" s="5"/>
      <c r="AF250" s="5"/>
      <c r="AG250" s="15"/>
      <c r="AH250" s="15"/>
      <c r="AI250" s="15"/>
      <c r="AJ250" s="15"/>
      <c r="AK250" s="29"/>
    </row>
    <row r="251" spans="1:37" x14ac:dyDescent="0.25">
      <c r="A251" s="13" t="s">
        <v>18</v>
      </c>
      <c r="B251">
        <f t="shared" si="145"/>
        <v>2</v>
      </c>
      <c r="C251" t="e">
        <f t="shared" si="146"/>
        <v>#VALUE!</v>
      </c>
      <c r="D251">
        <f t="shared" si="147"/>
        <v>2</v>
      </c>
      <c r="E251">
        <f t="shared" si="148"/>
        <v>4</v>
      </c>
      <c r="F251" s="1">
        <f t="shared" si="149"/>
        <v>5</v>
      </c>
      <c r="G251" s="1">
        <f t="shared" si="150"/>
        <v>3</v>
      </c>
      <c r="H251" s="1" t="str">
        <f t="shared" si="151"/>
        <v>05:03</v>
      </c>
      <c r="I251">
        <f t="shared" si="157"/>
        <v>0</v>
      </c>
      <c r="J251" s="3">
        <f t="shared" si="158"/>
        <v>7</v>
      </c>
      <c r="K251" s="3">
        <f t="shared" si="143"/>
        <v>0</v>
      </c>
      <c r="L251" s="3">
        <f t="shared" si="152"/>
        <v>5</v>
      </c>
      <c r="M251" s="3">
        <f t="shared" si="144"/>
        <v>705</v>
      </c>
      <c r="N251" t="str">
        <f t="shared" si="159"/>
        <v/>
      </c>
      <c r="O251" t="str">
        <f t="shared" si="153"/>
        <v/>
      </c>
      <c r="P251" t="str">
        <f t="shared" si="154"/>
        <v/>
      </c>
      <c r="Q251" t="str">
        <f t="shared" si="155"/>
        <v/>
      </c>
      <c r="S251" t="str">
        <f t="shared" si="156"/>
        <v/>
      </c>
      <c r="T251" s="14">
        <f t="shared" si="160"/>
        <v>0</v>
      </c>
      <c r="AE251" s="5"/>
      <c r="AF251" s="5"/>
      <c r="AG251" s="15"/>
      <c r="AH251" s="15"/>
      <c r="AI251" s="15"/>
      <c r="AJ251" s="15"/>
      <c r="AK251" s="29"/>
    </row>
    <row r="252" spans="1:37" x14ac:dyDescent="0.25">
      <c r="A252" s="13" t="s">
        <v>19</v>
      </c>
      <c r="B252">
        <f t="shared" si="145"/>
        <v>3</v>
      </c>
      <c r="C252" t="e">
        <f t="shared" si="146"/>
        <v>#VALUE!</v>
      </c>
      <c r="D252">
        <f t="shared" si="147"/>
        <v>3</v>
      </c>
      <c r="E252">
        <f t="shared" si="148"/>
        <v>5</v>
      </c>
      <c r="F252" s="1">
        <f t="shared" si="149"/>
        <v>12</v>
      </c>
      <c r="G252" s="1">
        <f t="shared" si="150"/>
        <v>58</v>
      </c>
      <c r="H252" s="1" t="str">
        <f t="shared" si="151"/>
        <v>12:58</v>
      </c>
      <c r="I252">
        <f t="shared" si="157"/>
        <v>0</v>
      </c>
      <c r="J252" s="3">
        <f t="shared" si="158"/>
        <v>7</v>
      </c>
      <c r="K252" s="3">
        <f t="shared" si="143"/>
        <v>0</v>
      </c>
      <c r="L252" s="3">
        <f t="shared" si="152"/>
        <v>5</v>
      </c>
      <c r="M252" s="3">
        <f t="shared" si="144"/>
        <v>705</v>
      </c>
      <c r="N252" t="str">
        <f t="shared" si="159"/>
        <v/>
      </c>
      <c r="O252" t="str">
        <f t="shared" si="153"/>
        <v/>
      </c>
      <c r="P252" t="str">
        <f t="shared" si="154"/>
        <v/>
      </c>
      <c r="Q252" t="str">
        <f t="shared" si="155"/>
        <v/>
      </c>
      <c r="S252" t="str">
        <f t="shared" si="156"/>
        <v/>
      </c>
      <c r="T252" s="14">
        <f t="shared" si="160"/>
        <v>0</v>
      </c>
      <c r="AE252" s="5"/>
      <c r="AF252" s="5"/>
      <c r="AG252" s="15"/>
      <c r="AH252" s="15"/>
      <c r="AI252" s="15"/>
      <c r="AJ252" s="15"/>
      <c r="AK252" s="29"/>
    </row>
    <row r="253" spans="1:37" x14ac:dyDescent="0.25">
      <c r="A253" s="13" t="s">
        <v>20</v>
      </c>
      <c r="B253">
        <f t="shared" si="145"/>
        <v>3</v>
      </c>
      <c r="C253" t="e">
        <f t="shared" si="146"/>
        <v>#VALUE!</v>
      </c>
      <c r="D253">
        <f t="shared" si="147"/>
        <v>3</v>
      </c>
      <c r="E253">
        <f t="shared" si="148"/>
        <v>5</v>
      </c>
      <c r="F253" s="1">
        <f t="shared" si="149"/>
        <v>20</v>
      </c>
      <c r="G253" s="1">
        <f t="shared" si="150"/>
        <v>58</v>
      </c>
      <c r="H253" s="1" t="str">
        <f t="shared" si="151"/>
        <v>20:58</v>
      </c>
      <c r="I253">
        <f t="shared" si="157"/>
        <v>0</v>
      </c>
      <c r="J253" s="3">
        <f t="shared" si="158"/>
        <v>7</v>
      </c>
      <c r="K253" s="3">
        <f t="shared" si="143"/>
        <v>0</v>
      </c>
      <c r="L253" s="3">
        <f t="shared" si="152"/>
        <v>5</v>
      </c>
      <c r="M253" s="3">
        <f t="shared" si="144"/>
        <v>705</v>
      </c>
      <c r="N253" t="str">
        <f t="shared" si="159"/>
        <v/>
      </c>
      <c r="O253" t="str">
        <f t="shared" si="153"/>
        <v/>
      </c>
      <c r="P253" t="str">
        <f t="shared" si="154"/>
        <v/>
      </c>
      <c r="Q253" t="str">
        <f t="shared" si="155"/>
        <v/>
      </c>
      <c r="S253" t="str">
        <f t="shared" si="156"/>
        <v/>
      </c>
      <c r="T253" s="14">
        <f t="shared" si="160"/>
        <v>0</v>
      </c>
      <c r="AE253" s="5"/>
      <c r="AF253" s="5"/>
      <c r="AG253" s="15"/>
      <c r="AH253" s="15"/>
      <c r="AI253" s="15"/>
      <c r="AJ253" s="15"/>
      <c r="AK253" s="29"/>
    </row>
    <row r="254" spans="1:37" x14ac:dyDescent="0.25">
      <c r="A254" s="13" t="s">
        <v>127</v>
      </c>
      <c r="B254" t="e">
        <f t="shared" si="145"/>
        <v>#VALUE!</v>
      </c>
      <c r="C254" t="e">
        <f t="shared" si="146"/>
        <v>#VALUE!</v>
      </c>
      <c r="D254" t="e">
        <f t="shared" si="147"/>
        <v>#VALUE!</v>
      </c>
      <c r="E254">
        <f t="shared" si="148"/>
        <v>32</v>
      </c>
      <c r="F254" s="1" t="str">
        <f t="shared" si="149"/>
        <v/>
      </c>
      <c r="G254" s="1" t="str">
        <f t="shared" si="150"/>
        <v/>
      </c>
      <c r="H254" s="1" t="str">
        <f t="shared" si="151"/>
        <v>:</v>
      </c>
      <c r="I254">
        <f t="shared" si="157"/>
        <v>0</v>
      </c>
      <c r="J254" s="3">
        <f t="shared" si="158"/>
        <v>7</v>
      </c>
      <c r="K254" s="3">
        <f t="shared" si="143"/>
        <v>0</v>
      </c>
      <c r="L254" s="3">
        <f t="shared" si="152"/>
        <v>5</v>
      </c>
      <c r="M254" s="3">
        <f t="shared" si="144"/>
        <v>705</v>
      </c>
      <c r="N254" t="str">
        <f t="shared" si="159"/>
        <v/>
      </c>
      <c r="O254" t="str">
        <f t="shared" si="153"/>
        <v/>
      </c>
      <c r="P254" t="str">
        <f t="shared" si="154"/>
        <v/>
      </c>
      <c r="Q254" t="str">
        <f t="shared" si="155"/>
        <v/>
      </c>
      <c r="S254" t="str">
        <f t="shared" si="156"/>
        <v/>
      </c>
      <c r="T254" s="14">
        <f t="shared" si="160"/>
        <v>0</v>
      </c>
      <c r="AE254" s="5"/>
      <c r="AF254" s="5"/>
      <c r="AG254" s="15"/>
      <c r="AH254" s="15"/>
      <c r="AI254" s="15"/>
      <c r="AJ254" s="15"/>
      <c r="AK254" s="29"/>
    </row>
    <row r="255" spans="1:37" x14ac:dyDescent="0.25">
      <c r="A255" s="13" t="s">
        <v>129</v>
      </c>
      <c r="B255" t="e">
        <f t="shared" si="145"/>
        <v>#VALUE!</v>
      </c>
      <c r="C255" t="e">
        <f t="shared" si="146"/>
        <v>#VALUE!</v>
      </c>
      <c r="D255" t="e">
        <f t="shared" si="147"/>
        <v>#VALUE!</v>
      </c>
      <c r="E255">
        <f t="shared" si="148"/>
        <v>31</v>
      </c>
      <c r="F255" s="1" t="str">
        <f t="shared" si="149"/>
        <v/>
      </c>
      <c r="G255" s="1" t="str">
        <f t="shared" si="150"/>
        <v/>
      </c>
      <c r="H255" s="1" t="str">
        <f t="shared" si="151"/>
        <v>:</v>
      </c>
      <c r="I255">
        <f t="shared" si="157"/>
        <v>0</v>
      </c>
      <c r="J255" s="3">
        <f t="shared" si="158"/>
        <v>7</v>
      </c>
      <c r="K255" s="3">
        <f t="shared" si="143"/>
        <v>1</v>
      </c>
      <c r="L255" s="3">
        <f t="shared" si="152"/>
        <v>6</v>
      </c>
      <c r="M255" s="3">
        <f t="shared" si="144"/>
        <v>706</v>
      </c>
      <c r="N255" t="str">
        <f t="shared" si="159"/>
        <v>Zaragoza la Vieja (frente nº 5)</v>
      </c>
      <c r="O255" t="str">
        <f t="shared" si="153"/>
        <v>05:04</v>
      </c>
      <c r="P255" t="str">
        <f t="shared" si="154"/>
        <v>12:59</v>
      </c>
      <c r="Q255" t="str">
        <f t="shared" si="155"/>
        <v>20:59</v>
      </c>
      <c r="S255" t="str">
        <f t="shared" si="156"/>
        <v>Melilla (frente Escultor Salas)</v>
      </c>
      <c r="T255" s="14">
        <f t="shared" si="160"/>
        <v>0</v>
      </c>
      <c r="AE255" s="5"/>
      <c r="AF255" s="5"/>
      <c r="AG255" s="15"/>
      <c r="AH255" s="15"/>
      <c r="AI255" s="15"/>
      <c r="AJ255" s="15"/>
      <c r="AK255" s="29"/>
    </row>
    <row r="256" spans="1:37" x14ac:dyDescent="0.25">
      <c r="A256" s="13" t="s">
        <v>23</v>
      </c>
      <c r="B256">
        <f t="shared" si="145"/>
        <v>2</v>
      </c>
      <c r="C256" t="e">
        <f t="shared" si="146"/>
        <v>#VALUE!</v>
      </c>
      <c r="D256">
        <f t="shared" si="147"/>
        <v>2</v>
      </c>
      <c r="E256">
        <f t="shared" si="148"/>
        <v>4</v>
      </c>
      <c r="F256" s="1">
        <f t="shared" si="149"/>
        <v>5</v>
      </c>
      <c r="G256" s="1">
        <f t="shared" si="150"/>
        <v>4</v>
      </c>
      <c r="H256" s="1" t="str">
        <f t="shared" si="151"/>
        <v>05:04</v>
      </c>
      <c r="I256">
        <f t="shared" si="157"/>
        <v>0</v>
      </c>
      <c r="J256" s="3">
        <f t="shared" si="158"/>
        <v>7</v>
      </c>
      <c r="K256" s="3">
        <f t="shared" si="143"/>
        <v>0</v>
      </c>
      <c r="L256" s="3">
        <f t="shared" si="152"/>
        <v>6</v>
      </c>
      <c r="M256" s="3">
        <f t="shared" si="144"/>
        <v>706</v>
      </c>
      <c r="N256" t="str">
        <f t="shared" si="159"/>
        <v/>
      </c>
      <c r="O256" t="str">
        <f t="shared" si="153"/>
        <v/>
      </c>
      <c r="P256" t="str">
        <f t="shared" si="154"/>
        <v/>
      </c>
      <c r="Q256" t="str">
        <f t="shared" si="155"/>
        <v/>
      </c>
      <c r="S256" t="str">
        <f t="shared" si="156"/>
        <v/>
      </c>
      <c r="T256" s="14">
        <f t="shared" si="160"/>
        <v>0</v>
      </c>
      <c r="AE256" s="5"/>
      <c r="AF256" s="5"/>
      <c r="AG256" s="15"/>
      <c r="AH256" s="15"/>
      <c r="AI256" s="15"/>
      <c r="AJ256" s="15"/>
      <c r="AK256" s="29"/>
    </row>
    <row r="257" spans="1:37" x14ac:dyDescent="0.25">
      <c r="A257" s="13" t="s">
        <v>24</v>
      </c>
      <c r="B257">
        <f t="shared" si="145"/>
        <v>3</v>
      </c>
      <c r="C257" t="e">
        <f t="shared" si="146"/>
        <v>#VALUE!</v>
      </c>
      <c r="D257">
        <f t="shared" si="147"/>
        <v>3</v>
      </c>
      <c r="E257">
        <f t="shared" si="148"/>
        <v>5</v>
      </c>
      <c r="F257" s="1">
        <f t="shared" si="149"/>
        <v>12</v>
      </c>
      <c r="G257" s="1">
        <f t="shared" si="150"/>
        <v>59</v>
      </c>
      <c r="H257" s="1" t="str">
        <f t="shared" si="151"/>
        <v>12:59</v>
      </c>
      <c r="I257">
        <f t="shared" si="157"/>
        <v>0</v>
      </c>
      <c r="J257" s="3">
        <f t="shared" si="158"/>
        <v>7</v>
      </c>
      <c r="K257" s="3">
        <f t="shared" si="143"/>
        <v>0</v>
      </c>
      <c r="L257" s="3">
        <f t="shared" si="152"/>
        <v>6</v>
      </c>
      <c r="M257" s="3">
        <f t="shared" si="144"/>
        <v>706</v>
      </c>
      <c r="N257" t="str">
        <f t="shared" si="159"/>
        <v/>
      </c>
      <c r="O257" t="str">
        <f t="shared" si="153"/>
        <v/>
      </c>
      <c r="P257" t="str">
        <f t="shared" si="154"/>
        <v/>
      </c>
      <c r="Q257" t="str">
        <f t="shared" si="155"/>
        <v/>
      </c>
      <c r="S257" t="str">
        <f t="shared" si="156"/>
        <v/>
      </c>
      <c r="T257" s="14">
        <f t="shared" si="160"/>
        <v>0</v>
      </c>
      <c r="AE257" s="5"/>
      <c r="AF257" s="5"/>
      <c r="AG257" s="15"/>
      <c r="AH257" s="15"/>
      <c r="AI257" s="15"/>
      <c r="AJ257" s="15"/>
      <c r="AK257" s="29"/>
    </row>
    <row r="258" spans="1:37" x14ac:dyDescent="0.25">
      <c r="A258" s="13" t="s">
        <v>25</v>
      </c>
      <c r="B258">
        <f t="shared" si="145"/>
        <v>3</v>
      </c>
      <c r="C258" t="e">
        <f t="shared" si="146"/>
        <v>#VALUE!</v>
      </c>
      <c r="D258">
        <f t="shared" si="147"/>
        <v>3</v>
      </c>
      <c r="E258">
        <f t="shared" si="148"/>
        <v>5</v>
      </c>
      <c r="F258" s="1">
        <f t="shared" si="149"/>
        <v>20</v>
      </c>
      <c r="G258" s="1">
        <f t="shared" si="150"/>
        <v>59</v>
      </c>
      <c r="H258" s="1" t="str">
        <f t="shared" si="151"/>
        <v>20:59</v>
      </c>
      <c r="I258">
        <f t="shared" si="157"/>
        <v>0</v>
      </c>
      <c r="J258" s="3">
        <f t="shared" si="158"/>
        <v>7</v>
      </c>
      <c r="K258" s="3">
        <f t="shared" si="143"/>
        <v>0</v>
      </c>
      <c r="L258" s="3">
        <f t="shared" si="152"/>
        <v>6</v>
      </c>
      <c r="M258" s="3">
        <f t="shared" si="144"/>
        <v>706</v>
      </c>
      <c r="N258" t="str">
        <f t="shared" si="159"/>
        <v/>
      </c>
      <c r="O258" t="str">
        <f t="shared" si="153"/>
        <v/>
      </c>
      <c r="P258" t="str">
        <f t="shared" si="154"/>
        <v/>
      </c>
      <c r="Q258" t="str">
        <f t="shared" si="155"/>
        <v/>
      </c>
      <c r="S258" t="str">
        <f t="shared" si="156"/>
        <v/>
      </c>
      <c r="T258" s="14">
        <f t="shared" si="160"/>
        <v>0</v>
      </c>
      <c r="AE258" s="5"/>
      <c r="AF258" s="5"/>
      <c r="AG258" s="15"/>
      <c r="AH258" s="15"/>
      <c r="AI258" s="15"/>
      <c r="AJ258" s="15"/>
      <c r="AK258" s="29"/>
    </row>
    <row r="259" spans="1:37" x14ac:dyDescent="0.25">
      <c r="A259" s="13" t="s">
        <v>128</v>
      </c>
      <c r="B259" t="e">
        <f t="shared" si="145"/>
        <v>#VALUE!</v>
      </c>
      <c r="C259" t="e">
        <f t="shared" si="146"/>
        <v>#VALUE!</v>
      </c>
      <c r="D259" t="e">
        <f t="shared" si="147"/>
        <v>#VALUE!</v>
      </c>
      <c r="E259">
        <f t="shared" si="148"/>
        <v>31</v>
      </c>
      <c r="F259" s="1" t="str">
        <f t="shared" si="149"/>
        <v/>
      </c>
      <c r="G259" s="1" t="str">
        <f t="shared" si="150"/>
        <v/>
      </c>
      <c r="H259" s="1" t="str">
        <f t="shared" si="151"/>
        <v>:</v>
      </c>
      <c r="I259">
        <f t="shared" si="157"/>
        <v>0</v>
      </c>
      <c r="J259" s="3">
        <f t="shared" si="158"/>
        <v>7</v>
      </c>
      <c r="K259" s="3">
        <f t="shared" ref="K259:K322" si="161">IF(AND(ISNUMBER(G260),ISNUMBER(G261),ISNUMBER(G262)),1,IF(T259,1,0))</f>
        <v>0</v>
      </c>
      <c r="L259" s="3">
        <f t="shared" si="152"/>
        <v>6</v>
      </c>
      <c r="M259" s="3">
        <f t="shared" ref="M259:M322" si="162">J259*100+L259</f>
        <v>706</v>
      </c>
      <c r="N259" t="str">
        <f t="shared" si="159"/>
        <v/>
      </c>
      <c r="O259" t="str">
        <f t="shared" si="153"/>
        <v/>
      </c>
      <c r="P259" t="str">
        <f t="shared" si="154"/>
        <v/>
      </c>
      <c r="Q259" t="str">
        <f t="shared" si="155"/>
        <v/>
      </c>
      <c r="S259" t="str">
        <f t="shared" si="156"/>
        <v/>
      </c>
      <c r="T259" s="14">
        <f t="shared" si="160"/>
        <v>0</v>
      </c>
      <c r="AE259" s="5"/>
      <c r="AF259" s="5"/>
      <c r="AG259" s="15"/>
      <c r="AH259" s="15"/>
      <c r="AI259" s="15"/>
      <c r="AJ259" s="15"/>
      <c r="AK259" s="29"/>
    </row>
    <row r="260" spans="1:37" x14ac:dyDescent="0.25">
      <c r="A260" s="13" t="s">
        <v>21</v>
      </c>
      <c r="B260" t="e">
        <f t="shared" ref="B260:B323" si="163">FIND($B$2,A260)</f>
        <v>#VALUE!</v>
      </c>
      <c r="C260" t="e">
        <f t="shared" ref="C260:C323" si="164">FIND($C$2,A260)</f>
        <v>#VALUE!</v>
      </c>
      <c r="D260" t="e">
        <f t="shared" ref="D260:D323" si="165">IFERROR(B260,C260)</f>
        <v>#VALUE!</v>
      </c>
      <c r="E260">
        <f t="shared" ref="E260:E323" si="166">LEN(A260)</f>
        <v>26</v>
      </c>
      <c r="F260" s="1" t="str">
        <f t="shared" ref="F260:F323" si="167">IFERROR(VALUE(LEFT($A260,$D260-1)),"")</f>
        <v/>
      </c>
      <c r="G260" s="1" t="str">
        <f t="shared" ref="G260:G323" si="168">IFERROR(VALUE(RIGHT($A260,$E260-$D260)),"")</f>
        <v/>
      </c>
      <c r="H260" s="1" t="str">
        <f t="shared" ref="H260:H323" si="169">TEXT(F260,"00")&amp;":"&amp;TEXT(G260,"00")</f>
        <v>:</v>
      </c>
      <c r="I260">
        <f t="shared" si="157"/>
        <v>0</v>
      </c>
      <c r="J260" s="3">
        <f t="shared" si="158"/>
        <v>7</v>
      </c>
      <c r="K260" s="3">
        <f t="shared" si="161"/>
        <v>1</v>
      </c>
      <c r="L260" s="3">
        <f t="shared" ref="L260:L323" si="170">IF(I260=1,0,L259+K260+T260)</f>
        <v>7</v>
      </c>
      <c r="M260" s="3">
        <f t="shared" si="162"/>
        <v>707</v>
      </c>
      <c r="N260" t="str">
        <f t="shared" si="159"/>
        <v>Opel Planta en Figueruelas</v>
      </c>
      <c r="O260" t="str">
        <f t="shared" ref="O260:O323" si="171">IF($K260,H261,"")</f>
        <v>05:30</v>
      </c>
      <c r="P260" t="str">
        <f t="shared" ref="P260:P323" si="172">IF($K260,H262,"")</f>
        <v>13:30</v>
      </c>
      <c r="Q260" t="str">
        <f t="shared" ref="Q260:Q323" si="173">IF($K260,H263,"")</f>
        <v>21:30</v>
      </c>
      <c r="S260" t="str">
        <f t="shared" si="156"/>
        <v>Zaragoza la Vieja (frente nº 5)</v>
      </c>
      <c r="T260" s="14">
        <f t="shared" si="160"/>
        <v>0</v>
      </c>
      <c r="AE260" s="5"/>
      <c r="AF260" s="5"/>
      <c r="AG260" s="15"/>
      <c r="AH260" s="15"/>
      <c r="AI260" s="15"/>
      <c r="AJ260" s="15"/>
      <c r="AK260" s="29"/>
    </row>
    <row r="261" spans="1:37" x14ac:dyDescent="0.25">
      <c r="A261" s="13" t="s">
        <v>46</v>
      </c>
      <c r="B261">
        <f t="shared" si="163"/>
        <v>2</v>
      </c>
      <c r="C261" t="e">
        <f t="shared" si="164"/>
        <v>#VALUE!</v>
      </c>
      <c r="D261">
        <f t="shared" si="165"/>
        <v>2</v>
      </c>
      <c r="E261">
        <f t="shared" si="166"/>
        <v>4</v>
      </c>
      <c r="F261" s="1">
        <f t="shared" si="167"/>
        <v>5</v>
      </c>
      <c r="G261" s="1">
        <f t="shared" si="168"/>
        <v>30</v>
      </c>
      <c r="H261" s="1" t="str">
        <f t="shared" si="169"/>
        <v>05:30</v>
      </c>
      <c r="I261">
        <f t="shared" si="157"/>
        <v>0</v>
      </c>
      <c r="J261" s="3">
        <f t="shared" si="158"/>
        <v>7</v>
      </c>
      <c r="K261" s="3">
        <f t="shared" si="161"/>
        <v>0</v>
      </c>
      <c r="L261" s="3">
        <f t="shared" si="170"/>
        <v>7</v>
      </c>
      <c r="M261" s="3">
        <f t="shared" si="162"/>
        <v>707</v>
      </c>
      <c r="N261" t="str">
        <f t="shared" si="159"/>
        <v/>
      </c>
      <c r="O261" t="str">
        <f t="shared" si="171"/>
        <v/>
      </c>
      <c r="P261" t="str">
        <f t="shared" si="172"/>
        <v/>
      </c>
      <c r="Q261" t="str">
        <f t="shared" si="173"/>
        <v/>
      </c>
      <c r="S261" t="str">
        <f t="shared" ref="S261:S324" si="174">IF(AND($K261,NOT(T261)),A265,IF(T261,A261,""))</f>
        <v/>
      </c>
      <c r="T261" s="14">
        <f t="shared" si="160"/>
        <v>0</v>
      </c>
      <c r="AE261" s="5"/>
      <c r="AF261" s="5"/>
      <c r="AG261" s="15"/>
      <c r="AH261" s="15"/>
      <c r="AI261" s="15"/>
      <c r="AJ261" s="15"/>
      <c r="AK261" s="29"/>
    </row>
    <row r="262" spans="1:37" x14ac:dyDescent="0.25">
      <c r="A262" s="13" t="s">
        <v>47</v>
      </c>
      <c r="B262">
        <f t="shared" si="163"/>
        <v>3</v>
      </c>
      <c r="C262" t="e">
        <f t="shared" si="164"/>
        <v>#VALUE!</v>
      </c>
      <c r="D262">
        <f t="shared" si="165"/>
        <v>3</v>
      </c>
      <c r="E262">
        <f t="shared" si="166"/>
        <v>5</v>
      </c>
      <c r="F262" s="1">
        <f t="shared" si="167"/>
        <v>13</v>
      </c>
      <c r="G262" s="1">
        <f t="shared" si="168"/>
        <v>30</v>
      </c>
      <c r="H262" s="1" t="str">
        <f t="shared" si="169"/>
        <v>13:30</v>
      </c>
      <c r="I262">
        <f t="shared" ref="I262:I325" si="175">IFERROR(FIND("Ruta",A262),0)</f>
        <v>0</v>
      </c>
      <c r="J262" s="3">
        <f t="shared" ref="J262:J325" si="176">I262+J261</f>
        <v>7</v>
      </c>
      <c r="K262" s="3">
        <f t="shared" si="161"/>
        <v>0</v>
      </c>
      <c r="L262" s="3">
        <f t="shared" si="170"/>
        <v>7</v>
      </c>
      <c r="M262" s="3">
        <f t="shared" si="162"/>
        <v>707</v>
      </c>
      <c r="N262" t="str">
        <f t="shared" ref="N262:N325" si="177">IF(T262,"",IF($K262,A262,IF(I262=1,A262,"")))</f>
        <v/>
      </c>
      <c r="O262" t="str">
        <f t="shared" si="171"/>
        <v/>
      </c>
      <c r="P262" t="str">
        <f t="shared" si="172"/>
        <v/>
      </c>
      <c r="Q262" t="str">
        <f t="shared" si="173"/>
        <v/>
      </c>
      <c r="S262" t="str">
        <f t="shared" si="174"/>
        <v/>
      </c>
      <c r="T262" s="14">
        <f t="shared" ref="T262:T325" si="178">IF(AND(NOT(ISNUMBER(D261)),NOT(ISNUMBER(D262)),NOT(ISNUMBER(D263)),NOT(ISNUMBER(D264))),1,0)</f>
        <v>0</v>
      </c>
      <c r="AE262" s="5"/>
      <c r="AF262" s="5"/>
      <c r="AG262" s="15"/>
      <c r="AH262" s="15"/>
      <c r="AI262" s="15"/>
      <c r="AJ262" s="15"/>
      <c r="AK262" s="29"/>
    </row>
    <row r="263" spans="1:37" x14ac:dyDescent="0.25">
      <c r="A263" s="13" t="s">
        <v>48</v>
      </c>
      <c r="B263">
        <f t="shared" si="163"/>
        <v>3</v>
      </c>
      <c r="C263" t="e">
        <f t="shared" si="164"/>
        <v>#VALUE!</v>
      </c>
      <c r="D263">
        <f t="shared" si="165"/>
        <v>3</v>
      </c>
      <c r="E263">
        <f t="shared" si="166"/>
        <v>5</v>
      </c>
      <c r="F263" s="1">
        <f t="shared" si="167"/>
        <v>21</v>
      </c>
      <c r="G263" s="1">
        <f t="shared" si="168"/>
        <v>30</v>
      </c>
      <c r="H263" s="1" t="str">
        <f t="shared" si="169"/>
        <v>21:30</v>
      </c>
      <c r="I263">
        <f t="shared" si="175"/>
        <v>0</v>
      </c>
      <c r="J263" s="3">
        <f t="shared" si="176"/>
        <v>7</v>
      </c>
      <c r="K263" s="3">
        <f t="shared" si="161"/>
        <v>0</v>
      </c>
      <c r="L263" s="3">
        <f t="shared" si="170"/>
        <v>7</v>
      </c>
      <c r="M263" s="3">
        <f t="shared" si="162"/>
        <v>707</v>
      </c>
      <c r="N263" t="str">
        <f t="shared" si="177"/>
        <v/>
      </c>
      <c r="O263" t="str">
        <f t="shared" si="171"/>
        <v/>
      </c>
      <c r="P263" t="str">
        <f t="shared" si="172"/>
        <v/>
      </c>
      <c r="Q263" t="str">
        <f t="shared" si="173"/>
        <v/>
      </c>
      <c r="S263" t="str">
        <f t="shared" si="174"/>
        <v/>
      </c>
      <c r="T263" s="14">
        <f t="shared" si="178"/>
        <v>0</v>
      </c>
      <c r="AE263" s="5"/>
      <c r="AF263" s="5"/>
      <c r="AG263" s="15"/>
      <c r="AH263" s="15"/>
      <c r="AI263" s="15"/>
      <c r="AJ263" s="15"/>
      <c r="AK263" s="29"/>
    </row>
    <row r="264" spans="1:37" x14ac:dyDescent="0.25">
      <c r="A264" s="13" t="s">
        <v>129</v>
      </c>
      <c r="B264" t="e">
        <f t="shared" si="163"/>
        <v>#VALUE!</v>
      </c>
      <c r="C264" t="e">
        <f t="shared" si="164"/>
        <v>#VALUE!</v>
      </c>
      <c r="D264" t="e">
        <f t="shared" si="165"/>
        <v>#VALUE!</v>
      </c>
      <c r="E264">
        <f t="shared" si="166"/>
        <v>31</v>
      </c>
      <c r="F264" s="1" t="str">
        <f t="shared" si="167"/>
        <v/>
      </c>
      <c r="G264" s="1" t="str">
        <f t="shared" si="168"/>
        <v/>
      </c>
      <c r="H264" s="1" t="str">
        <f t="shared" si="169"/>
        <v>:</v>
      </c>
      <c r="I264">
        <f t="shared" si="175"/>
        <v>0</v>
      </c>
      <c r="J264" s="3">
        <f t="shared" si="176"/>
        <v>7</v>
      </c>
      <c r="K264" s="3">
        <f t="shared" si="161"/>
        <v>0</v>
      </c>
      <c r="L264" s="3">
        <f t="shared" si="170"/>
        <v>7</v>
      </c>
      <c r="M264" s="3">
        <f t="shared" si="162"/>
        <v>707</v>
      </c>
      <c r="N264" t="str">
        <f t="shared" si="177"/>
        <v/>
      </c>
      <c r="O264" t="str">
        <f t="shared" si="171"/>
        <v/>
      </c>
      <c r="P264" t="str">
        <f t="shared" si="172"/>
        <v/>
      </c>
      <c r="Q264" t="str">
        <f t="shared" si="173"/>
        <v/>
      </c>
      <c r="S264" t="str">
        <f t="shared" si="174"/>
        <v/>
      </c>
      <c r="T264" s="14">
        <f t="shared" si="178"/>
        <v>0</v>
      </c>
      <c r="AE264" s="5"/>
      <c r="AF264" s="5"/>
      <c r="AG264" s="15"/>
      <c r="AH264" s="15"/>
      <c r="AI264" s="15"/>
      <c r="AJ264" s="15"/>
      <c r="AK264" s="29"/>
    </row>
    <row r="265" spans="1:37" x14ac:dyDescent="0.25">
      <c r="A265" s="13" t="s">
        <v>287</v>
      </c>
      <c r="B265" t="e">
        <f t="shared" si="163"/>
        <v>#VALUE!</v>
      </c>
      <c r="C265" t="e">
        <f t="shared" si="164"/>
        <v>#VALUE!</v>
      </c>
      <c r="D265" t="e">
        <f t="shared" si="165"/>
        <v>#VALUE!</v>
      </c>
      <c r="E265">
        <f t="shared" si="166"/>
        <v>10</v>
      </c>
      <c r="F265" s="1" t="str">
        <f t="shared" si="167"/>
        <v/>
      </c>
      <c r="G265" s="1" t="str">
        <f t="shared" si="168"/>
        <v/>
      </c>
      <c r="H265" s="1" t="str">
        <f t="shared" si="169"/>
        <v>:</v>
      </c>
      <c r="I265">
        <f t="shared" si="175"/>
        <v>1</v>
      </c>
      <c r="J265" s="3">
        <f t="shared" si="176"/>
        <v>8</v>
      </c>
      <c r="K265" s="3">
        <f t="shared" si="161"/>
        <v>0</v>
      </c>
      <c r="L265" s="3">
        <f t="shared" si="170"/>
        <v>0</v>
      </c>
      <c r="M265" s="3">
        <f t="shared" si="162"/>
        <v>800</v>
      </c>
      <c r="N265" t="str">
        <f t="shared" si="177"/>
        <v>Ruta 11/20</v>
      </c>
      <c r="O265" t="str">
        <f t="shared" si="171"/>
        <v/>
      </c>
      <c r="P265" t="str">
        <f t="shared" si="172"/>
        <v/>
      </c>
      <c r="Q265" t="str">
        <f t="shared" si="173"/>
        <v/>
      </c>
      <c r="S265" t="str">
        <f t="shared" si="174"/>
        <v/>
      </c>
      <c r="T265" s="14">
        <f t="shared" si="178"/>
        <v>0</v>
      </c>
      <c r="AE265" s="5"/>
      <c r="AF265" s="5"/>
      <c r="AG265" s="15"/>
      <c r="AH265" s="15"/>
      <c r="AI265" s="15"/>
      <c r="AJ265" s="15"/>
      <c r="AK265" s="29"/>
    </row>
    <row r="266" spans="1:37" x14ac:dyDescent="0.25">
      <c r="A266" s="13" t="s">
        <v>130</v>
      </c>
      <c r="B266" t="e">
        <f t="shared" si="163"/>
        <v>#VALUE!</v>
      </c>
      <c r="C266">
        <f t="shared" si="164"/>
        <v>14</v>
      </c>
      <c r="D266">
        <f t="shared" si="165"/>
        <v>14</v>
      </c>
      <c r="E266">
        <f t="shared" si="166"/>
        <v>46</v>
      </c>
      <c r="F266" s="1" t="str">
        <f t="shared" si="167"/>
        <v/>
      </c>
      <c r="G266" s="1" t="str">
        <f t="shared" si="168"/>
        <v/>
      </c>
      <c r="H266" s="1" t="str">
        <f t="shared" si="169"/>
        <v>:</v>
      </c>
      <c r="I266">
        <f t="shared" si="175"/>
        <v>0</v>
      </c>
      <c r="J266" s="3">
        <f t="shared" si="176"/>
        <v>8</v>
      </c>
      <c r="K266" s="3">
        <f t="shared" si="161"/>
        <v>1</v>
      </c>
      <c r="L266" s="3">
        <f t="shared" si="170"/>
        <v>1</v>
      </c>
      <c r="M266" s="3">
        <f t="shared" si="162"/>
        <v>801</v>
      </c>
      <c r="N266" t="str">
        <f t="shared" si="177"/>
        <v>Avd. Almozara, frente nº 7 ( Pd. Bus Ibercaja)</v>
      </c>
      <c r="O266" t="str">
        <f t="shared" si="171"/>
        <v>05:05</v>
      </c>
      <c r="P266" t="str">
        <f t="shared" si="172"/>
        <v>13:00</v>
      </c>
      <c r="Q266" t="str">
        <f t="shared" si="173"/>
        <v>21:00</v>
      </c>
      <c r="S266" t="str">
        <f t="shared" si="174"/>
        <v>Opel Planta en Figueruelas</v>
      </c>
      <c r="T266" s="14">
        <f t="shared" si="178"/>
        <v>0</v>
      </c>
      <c r="AE266" s="5"/>
      <c r="AF266" s="5"/>
      <c r="AG266" s="15"/>
      <c r="AH266" s="15"/>
      <c r="AI266" s="15"/>
      <c r="AJ266" s="15"/>
      <c r="AK266" s="29"/>
    </row>
    <row r="267" spans="1:37" x14ac:dyDescent="0.25">
      <c r="A267" s="13" t="s">
        <v>28</v>
      </c>
      <c r="B267">
        <f t="shared" si="163"/>
        <v>2</v>
      </c>
      <c r="C267" t="e">
        <f t="shared" si="164"/>
        <v>#VALUE!</v>
      </c>
      <c r="D267">
        <f t="shared" si="165"/>
        <v>2</v>
      </c>
      <c r="E267">
        <f t="shared" si="166"/>
        <v>4</v>
      </c>
      <c r="F267" s="1">
        <f t="shared" si="167"/>
        <v>5</v>
      </c>
      <c r="G267" s="1">
        <f t="shared" si="168"/>
        <v>5</v>
      </c>
      <c r="H267" s="1" t="str">
        <f t="shared" si="169"/>
        <v>05:05</v>
      </c>
      <c r="I267">
        <f t="shared" si="175"/>
        <v>0</v>
      </c>
      <c r="J267" s="3">
        <f t="shared" si="176"/>
        <v>8</v>
      </c>
      <c r="K267" s="3">
        <f t="shared" si="161"/>
        <v>0</v>
      </c>
      <c r="L267" s="3">
        <f t="shared" si="170"/>
        <v>1</v>
      </c>
      <c r="M267" s="3">
        <f t="shared" si="162"/>
        <v>801</v>
      </c>
      <c r="N267" t="str">
        <f t="shared" si="177"/>
        <v/>
      </c>
      <c r="O267" t="str">
        <f t="shared" si="171"/>
        <v/>
      </c>
      <c r="P267" t="str">
        <f t="shared" si="172"/>
        <v/>
      </c>
      <c r="Q267" t="str">
        <f t="shared" si="173"/>
        <v/>
      </c>
      <c r="S267" t="str">
        <f t="shared" si="174"/>
        <v/>
      </c>
      <c r="T267" s="14">
        <f t="shared" si="178"/>
        <v>0</v>
      </c>
      <c r="AE267" s="5"/>
      <c r="AF267" s="5"/>
      <c r="AG267" s="15"/>
      <c r="AH267" s="15"/>
      <c r="AI267" s="15"/>
      <c r="AJ267" s="15"/>
      <c r="AK267" s="29"/>
    </row>
    <row r="268" spans="1:37" x14ac:dyDescent="0.25">
      <c r="A268" s="13" t="s">
        <v>29</v>
      </c>
      <c r="B268">
        <f t="shared" si="163"/>
        <v>3</v>
      </c>
      <c r="C268" t="e">
        <f t="shared" si="164"/>
        <v>#VALUE!</v>
      </c>
      <c r="D268">
        <f t="shared" si="165"/>
        <v>3</v>
      </c>
      <c r="E268">
        <f t="shared" si="166"/>
        <v>5</v>
      </c>
      <c r="F268" s="1">
        <f t="shared" si="167"/>
        <v>13</v>
      </c>
      <c r="G268" s="1">
        <f t="shared" si="168"/>
        <v>0</v>
      </c>
      <c r="H268" s="1" t="str">
        <f t="shared" si="169"/>
        <v>13:00</v>
      </c>
      <c r="I268">
        <f t="shared" si="175"/>
        <v>0</v>
      </c>
      <c r="J268" s="3">
        <f t="shared" si="176"/>
        <v>8</v>
      </c>
      <c r="K268" s="3">
        <f t="shared" si="161"/>
        <v>0</v>
      </c>
      <c r="L268" s="3">
        <f t="shared" si="170"/>
        <v>1</v>
      </c>
      <c r="M268" s="3">
        <f t="shared" si="162"/>
        <v>801</v>
      </c>
      <c r="N268" t="str">
        <f t="shared" si="177"/>
        <v/>
      </c>
      <c r="O268" t="str">
        <f t="shared" si="171"/>
        <v/>
      </c>
      <c r="P268" t="str">
        <f t="shared" si="172"/>
        <v/>
      </c>
      <c r="Q268" t="str">
        <f t="shared" si="173"/>
        <v/>
      </c>
      <c r="S268" t="str">
        <f t="shared" si="174"/>
        <v/>
      </c>
      <c r="T268" s="14">
        <f t="shared" si="178"/>
        <v>0</v>
      </c>
      <c r="AE268" s="5"/>
      <c r="AF268" s="5"/>
      <c r="AG268" s="15"/>
      <c r="AH268" s="15"/>
      <c r="AI268" s="15"/>
      <c r="AJ268" s="15"/>
      <c r="AK268" s="29"/>
    </row>
    <row r="269" spans="1:37" x14ac:dyDescent="0.25">
      <c r="A269" s="13" t="s">
        <v>30</v>
      </c>
      <c r="B269">
        <f t="shared" si="163"/>
        <v>3</v>
      </c>
      <c r="C269" t="e">
        <f t="shared" si="164"/>
        <v>#VALUE!</v>
      </c>
      <c r="D269">
        <f t="shared" si="165"/>
        <v>3</v>
      </c>
      <c r="E269">
        <f t="shared" si="166"/>
        <v>5</v>
      </c>
      <c r="F269" s="1">
        <f t="shared" si="167"/>
        <v>21</v>
      </c>
      <c r="G269" s="1">
        <f t="shared" si="168"/>
        <v>0</v>
      </c>
      <c r="H269" s="1" t="str">
        <f t="shared" si="169"/>
        <v>21:00</v>
      </c>
      <c r="I269">
        <f t="shared" si="175"/>
        <v>0</v>
      </c>
      <c r="J269" s="3">
        <f t="shared" si="176"/>
        <v>8</v>
      </c>
      <c r="K269" s="3">
        <f t="shared" si="161"/>
        <v>0</v>
      </c>
      <c r="L269" s="3">
        <f t="shared" si="170"/>
        <v>1</v>
      </c>
      <c r="M269" s="3">
        <f t="shared" si="162"/>
        <v>801</v>
      </c>
      <c r="N269" t="str">
        <f t="shared" si="177"/>
        <v/>
      </c>
      <c r="O269" t="str">
        <f t="shared" si="171"/>
        <v/>
      </c>
      <c r="P269" t="str">
        <f t="shared" si="172"/>
        <v/>
      </c>
      <c r="Q269" t="str">
        <f t="shared" si="173"/>
        <v/>
      </c>
      <c r="S269" t="str">
        <f t="shared" si="174"/>
        <v/>
      </c>
      <c r="T269" s="14">
        <f t="shared" si="178"/>
        <v>0</v>
      </c>
      <c r="AE269" s="5"/>
      <c r="AF269" s="5"/>
      <c r="AG269" s="15"/>
      <c r="AH269" s="15"/>
      <c r="AI269" s="15"/>
      <c r="AJ269" s="15"/>
      <c r="AK269" s="29"/>
    </row>
    <row r="270" spans="1:37" x14ac:dyDescent="0.25">
      <c r="A270" s="13" t="s">
        <v>21</v>
      </c>
      <c r="B270" t="e">
        <f t="shared" si="163"/>
        <v>#VALUE!</v>
      </c>
      <c r="C270" t="e">
        <f t="shared" si="164"/>
        <v>#VALUE!</v>
      </c>
      <c r="D270" t="e">
        <f t="shared" si="165"/>
        <v>#VALUE!</v>
      </c>
      <c r="E270">
        <f t="shared" si="166"/>
        <v>26</v>
      </c>
      <c r="F270" s="1" t="str">
        <f t="shared" si="167"/>
        <v/>
      </c>
      <c r="G270" s="1" t="str">
        <f t="shared" si="168"/>
        <v/>
      </c>
      <c r="H270" s="1" t="str">
        <f t="shared" si="169"/>
        <v>:</v>
      </c>
      <c r="I270">
        <f t="shared" si="175"/>
        <v>0</v>
      </c>
      <c r="J270" s="3">
        <f t="shared" si="176"/>
        <v>8</v>
      </c>
      <c r="K270" s="3">
        <f t="shared" si="161"/>
        <v>0</v>
      </c>
      <c r="L270" s="3">
        <f t="shared" si="170"/>
        <v>1</v>
      </c>
      <c r="M270" s="3">
        <f t="shared" si="162"/>
        <v>801</v>
      </c>
      <c r="N270" t="str">
        <f t="shared" si="177"/>
        <v/>
      </c>
      <c r="O270" t="str">
        <f t="shared" si="171"/>
        <v/>
      </c>
      <c r="P270" t="str">
        <f t="shared" si="172"/>
        <v/>
      </c>
      <c r="Q270" t="str">
        <f t="shared" si="173"/>
        <v/>
      </c>
      <c r="S270" t="str">
        <f t="shared" si="174"/>
        <v/>
      </c>
      <c r="T270" s="14">
        <f t="shared" si="178"/>
        <v>0</v>
      </c>
      <c r="AE270" s="5"/>
      <c r="AF270" s="5"/>
      <c r="AG270" s="15"/>
      <c r="AH270" s="15"/>
      <c r="AI270" s="15"/>
      <c r="AJ270" s="15"/>
      <c r="AK270" s="29"/>
    </row>
    <row r="271" spans="1:37" x14ac:dyDescent="0.25">
      <c r="A271" s="13" t="s">
        <v>131</v>
      </c>
      <c r="B271" t="e">
        <f t="shared" si="163"/>
        <v>#VALUE!</v>
      </c>
      <c r="C271">
        <f t="shared" si="164"/>
        <v>14</v>
      </c>
      <c r="D271">
        <f t="shared" si="165"/>
        <v>14</v>
      </c>
      <c r="E271">
        <f t="shared" si="166"/>
        <v>50</v>
      </c>
      <c r="F271" s="1" t="str">
        <f t="shared" si="167"/>
        <v/>
      </c>
      <c r="G271" s="1" t="str">
        <f t="shared" si="168"/>
        <v/>
      </c>
      <c r="H271" s="1" t="str">
        <f t="shared" si="169"/>
        <v>:</v>
      </c>
      <c r="I271">
        <f t="shared" si="175"/>
        <v>0</v>
      </c>
      <c r="J271" s="3">
        <f t="shared" si="176"/>
        <v>8</v>
      </c>
      <c r="K271" s="3">
        <f t="shared" si="161"/>
        <v>1</v>
      </c>
      <c r="L271" s="3">
        <f t="shared" si="170"/>
        <v>2</v>
      </c>
      <c r="M271" s="3">
        <f t="shared" si="162"/>
        <v>802</v>
      </c>
      <c r="N271" t="str">
        <f t="shared" si="177"/>
        <v>Avd. Almozara, frente (frente C/ Bailén - Pd. Bus)</v>
      </c>
      <c r="O271" t="str">
        <f t="shared" si="171"/>
        <v>05:06</v>
      </c>
      <c r="P271" t="str">
        <f t="shared" si="172"/>
        <v>13:01</v>
      </c>
      <c r="Q271" t="str">
        <f t="shared" si="173"/>
        <v>21:01</v>
      </c>
      <c r="S271" t="str">
        <f t="shared" si="174"/>
        <v>Avd. Pablo Gargallo (esq. C/ Berna - Pd. Bus)</v>
      </c>
      <c r="T271" s="14">
        <f t="shared" si="178"/>
        <v>0</v>
      </c>
      <c r="AE271" s="5"/>
      <c r="AF271" s="5"/>
      <c r="AG271" s="15"/>
      <c r="AH271" s="15"/>
      <c r="AI271" s="15"/>
      <c r="AJ271" s="15"/>
      <c r="AK271" s="29"/>
    </row>
    <row r="272" spans="1:37" x14ac:dyDescent="0.25">
      <c r="A272" s="13" t="s">
        <v>33</v>
      </c>
      <c r="B272">
        <f t="shared" si="163"/>
        <v>2</v>
      </c>
      <c r="C272" t="e">
        <f t="shared" si="164"/>
        <v>#VALUE!</v>
      </c>
      <c r="D272">
        <f t="shared" si="165"/>
        <v>2</v>
      </c>
      <c r="E272">
        <f t="shared" si="166"/>
        <v>4</v>
      </c>
      <c r="F272" s="1">
        <f t="shared" si="167"/>
        <v>5</v>
      </c>
      <c r="G272" s="1">
        <f t="shared" si="168"/>
        <v>6</v>
      </c>
      <c r="H272" s="1" t="str">
        <f t="shared" si="169"/>
        <v>05:06</v>
      </c>
      <c r="I272">
        <f t="shared" si="175"/>
        <v>0</v>
      </c>
      <c r="J272" s="3">
        <f t="shared" si="176"/>
        <v>8</v>
      </c>
      <c r="K272" s="3">
        <f t="shared" si="161"/>
        <v>0</v>
      </c>
      <c r="L272" s="3">
        <f t="shared" si="170"/>
        <v>2</v>
      </c>
      <c r="M272" s="3">
        <f t="shared" si="162"/>
        <v>802</v>
      </c>
      <c r="N272" t="str">
        <f t="shared" si="177"/>
        <v/>
      </c>
      <c r="O272" t="str">
        <f t="shared" si="171"/>
        <v/>
      </c>
      <c r="P272" t="str">
        <f t="shared" si="172"/>
        <v/>
      </c>
      <c r="Q272" t="str">
        <f t="shared" si="173"/>
        <v/>
      </c>
      <c r="S272" t="str">
        <f t="shared" si="174"/>
        <v/>
      </c>
      <c r="T272" s="14">
        <f t="shared" si="178"/>
        <v>0</v>
      </c>
      <c r="AE272" s="5"/>
      <c r="AF272" s="5"/>
      <c r="AG272" s="15"/>
      <c r="AH272" s="15"/>
      <c r="AI272" s="15"/>
      <c r="AJ272" s="15"/>
      <c r="AK272" s="29"/>
    </row>
    <row r="273" spans="1:37" x14ac:dyDescent="0.25">
      <c r="A273" s="13" t="s">
        <v>34</v>
      </c>
      <c r="B273">
        <f t="shared" si="163"/>
        <v>3</v>
      </c>
      <c r="C273" t="e">
        <f t="shared" si="164"/>
        <v>#VALUE!</v>
      </c>
      <c r="D273">
        <f t="shared" si="165"/>
        <v>3</v>
      </c>
      <c r="E273">
        <f t="shared" si="166"/>
        <v>5</v>
      </c>
      <c r="F273" s="1">
        <f t="shared" si="167"/>
        <v>13</v>
      </c>
      <c r="G273" s="1">
        <f t="shared" si="168"/>
        <v>1</v>
      </c>
      <c r="H273" s="1" t="str">
        <f t="shared" si="169"/>
        <v>13:01</v>
      </c>
      <c r="I273">
        <f t="shared" si="175"/>
        <v>0</v>
      </c>
      <c r="J273" s="3">
        <f t="shared" si="176"/>
        <v>8</v>
      </c>
      <c r="K273" s="3">
        <f t="shared" si="161"/>
        <v>0</v>
      </c>
      <c r="L273" s="3">
        <f t="shared" si="170"/>
        <v>2</v>
      </c>
      <c r="M273" s="3">
        <f t="shared" si="162"/>
        <v>802</v>
      </c>
      <c r="N273" t="str">
        <f t="shared" si="177"/>
        <v/>
      </c>
      <c r="O273" t="str">
        <f t="shared" si="171"/>
        <v/>
      </c>
      <c r="P273" t="str">
        <f t="shared" si="172"/>
        <v/>
      </c>
      <c r="Q273" t="str">
        <f t="shared" si="173"/>
        <v/>
      </c>
      <c r="S273" t="str">
        <f t="shared" si="174"/>
        <v/>
      </c>
      <c r="T273" s="14">
        <f t="shared" si="178"/>
        <v>0</v>
      </c>
      <c r="AE273" s="5"/>
      <c r="AF273" s="5"/>
      <c r="AG273" s="15"/>
      <c r="AH273" s="15"/>
      <c r="AI273" s="15"/>
      <c r="AJ273" s="15"/>
      <c r="AK273" s="29"/>
    </row>
    <row r="274" spans="1:37" x14ac:dyDescent="0.25">
      <c r="A274" s="13" t="s">
        <v>35</v>
      </c>
      <c r="B274">
        <f t="shared" si="163"/>
        <v>3</v>
      </c>
      <c r="C274" t="e">
        <f t="shared" si="164"/>
        <v>#VALUE!</v>
      </c>
      <c r="D274">
        <f t="shared" si="165"/>
        <v>3</v>
      </c>
      <c r="E274">
        <f t="shared" si="166"/>
        <v>5</v>
      </c>
      <c r="F274" s="1">
        <f t="shared" si="167"/>
        <v>21</v>
      </c>
      <c r="G274" s="1">
        <f t="shared" si="168"/>
        <v>1</v>
      </c>
      <c r="H274" s="1" t="str">
        <f t="shared" si="169"/>
        <v>21:01</v>
      </c>
      <c r="I274">
        <f t="shared" si="175"/>
        <v>0</v>
      </c>
      <c r="J274" s="3">
        <f t="shared" si="176"/>
        <v>8</v>
      </c>
      <c r="K274" s="3">
        <f t="shared" si="161"/>
        <v>0</v>
      </c>
      <c r="L274" s="3">
        <f t="shared" si="170"/>
        <v>2</v>
      </c>
      <c r="M274" s="3">
        <f t="shared" si="162"/>
        <v>802</v>
      </c>
      <c r="N274" t="str">
        <f t="shared" si="177"/>
        <v/>
      </c>
      <c r="O274" t="str">
        <f t="shared" si="171"/>
        <v/>
      </c>
      <c r="P274" t="str">
        <f t="shared" si="172"/>
        <v/>
      </c>
      <c r="Q274" t="str">
        <f t="shared" si="173"/>
        <v/>
      </c>
      <c r="S274" t="str">
        <f t="shared" si="174"/>
        <v/>
      </c>
      <c r="T274" s="14">
        <f t="shared" si="178"/>
        <v>0</v>
      </c>
      <c r="AE274" s="5"/>
      <c r="AF274" s="5"/>
      <c r="AG274" s="15"/>
      <c r="AH274" s="15"/>
      <c r="AI274" s="15"/>
      <c r="AJ274" s="15"/>
      <c r="AK274" s="29"/>
    </row>
    <row r="275" spans="1:37" x14ac:dyDescent="0.25">
      <c r="A275" s="13" t="s">
        <v>132</v>
      </c>
      <c r="B275" t="e">
        <f t="shared" si="163"/>
        <v>#VALUE!</v>
      </c>
      <c r="C275" t="e">
        <f t="shared" si="164"/>
        <v>#VALUE!</v>
      </c>
      <c r="D275" t="e">
        <f t="shared" si="165"/>
        <v>#VALUE!</v>
      </c>
      <c r="E275">
        <f t="shared" si="166"/>
        <v>45</v>
      </c>
      <c r="F275" s="1" t="str">
        <f t="shared" si="167"/>
        <v/>
      </c>
      <c r="G275" s="1" t="str">
        <f t="shared" si="168"/>
        <v/>
      </c>
      <c r="H275" s="1" t="str">
        <f t="shared" si="169"/>
        <v>:</v>
      </c>
      <c r="I275">
        <f t="shared" si="175"/>
        <v>0</v>
      </c>
      <c r="J275" s="3">
        <f t="shared" si="176"/>
        <v>8</v>
      </c>
      <c r="K275" s="3">
        <f t="shared" si="161"/>
        <v>0</v>
      </c>
      <c r="L275" s="3">
        <f t="shared" si="170"/>
        <v>2</v>
      </c>
      <c r="M275" s="3">
        <f t="shared" si="162"/>
        <v>802</v>
      </c>
      <c r="N275" t="str">
        <f t="shared" si="177"/>
        <v/>
      </c>
      <c r="O275" t="str">
        <f t="shared" si="171"/>
        <v/>
      </c>
      <c r="P275" t="str">
        <f t="shared" si="172"/>
        <v/>
      </c>
      <c r="Q275" t="str">
        <f t="shared" si="173"/>
        <v/>
      </c>
      <c r="S275" t="str">
        <f t="shared" si="174"/>
        <v/>
      </c>
      <c r="T275" s="14">
        <f t="shared" si="178"/>
        <v>0</v>
      </c>
      <c r="AE275" s="5"/>
      <c r="AF275" s="5"/>
      <c r="AG275" s="15"/>
      <c r="AH275" s="15"/>
      <c r="AI275" s="15"/>
      <c r="AJ275" s="15"/>
      <c r="AK275" s="29"/>
    </row>
    <row r="276" spans="1:37" x14ac:dyDescent="0.25">
      <c r="A276" s="13" t="s">
        <v>132</v>
      </c>
      <c r="B276" t="e">
        <f t="shared" si="163"/>
        <v>#VALUE!</v>
      </c>
      <c r="C276" t="e">
        <f t="shared" si="164"/>
        <v>#VALUE!</v>
      </c>
      <c r="D276" t="e">
        <f t="shared" si="165"/>
        <v>#VALUE!</v>
      </c>
      <c r="E276">
        <f t="shared" si="166"/>
        <v>45</v>
      </c>
      <c r="F276" s="1" t="str">
        <f t="shared" si="167"/>
        <v/>
      </c>
      <c r="G276" s="1" t="str">
        <f t="shared" si="168"/>
        <v/>
      </c>
      <c r="H276" s="1" t="str">
        <f t="shared" si="169"/>
        <v>:</v>
      </c>
      <c r="I276">
        <f t="shared" si="175"/>
        <v>0</v>
      </c>
      <c r="J276" s="3">
        <f t="shared" si="176"/>
        <v>8</v>
      </c>
      <c r="K276" s="3">
        <f t="shared" si="161"/>
        <v>1</v>
      </c>
      <c r="L276" s="3">
        <f t="shared" si="170"/>
        <v>3</v>
      </c>
      <c r="M276" s="3">
        <f t="shared" si="162"/>
        <v>803</v>
      </c>
      <c r="N276" t="str">
        <f t="shared" si="177"/>
        <v>Avd. Pablo Gargallo (esq. C/ Berna - Pd. Bus)</v>
      </c>
      <c r="O276" t="str">
        <f t="shared" si="171"/>
        <v>05:08</v>
      </c>
      <c r="P276" t="str">
        <f t="shared" si="172"/>
        <v>13:03</v>
      </c>
      <c r="Q276" t="str">
        <f t="shared" si="173"/>
        <v>21:03</v>
      </c>
      <c r="S276" t="str">
        <f t="shared" si="174"/>
        <v>Pablo Gargallo, nº 95 (Pd. Bus)</v>
      </c>
      <c r="T276" s="14">
        <f t="shared" si="178"/>
        <v>0</v>
      </c>
      <c r="AE276" s="5"/>
      <c r="AF276" s="5"/>
      <c r="AG276" s="15"/>
      <c r="AH276" s="15"/>
      <c r="AI276" s="15"/>
      <c r="AJ276" s="15"/>
      <c r="AK276" s="29"/>
    </row>
    <row r="277" spans="1:37" x14ac:dyDescent="0.25">
      <c r="A277" s="13" t="s">
        <v>38</v>
      </c>
      <c r="B277">
        <f t="shared" si="163"/>
        <v>2</v>
      </c>
      <c r="C277" t="e">
        <f t="shared" si="164"/>
        <v>#VALUE!</v>
      </c>
      <c r="D277">
        <f t="shared" si="165"/>
        <v>2</v>
      </c>
      <c r="E277">
        <f t="shared" si="166"/>
        <v>4</v>
      </c>
      <c r="F277" s="1">
        <f t="shared" si="167"/>
        <v>5</v>
      </c>
      <c r="G277" s="1">
        <f t="shared" si="168"/>
        <v>8</v>
      </c>
      <c r="H277" s="1" t="str">
        <f t="shared" si="169"/>
        <v>05:08</v>
      </c>
      <c r="I277">
        <f t="shared" si="175"/>
        <v>0</v>
      </c>
      <c r="J277" s="3">
        <f t="shared" si="176"/>
        <v>8</v>
      </c>
      <c r="K277" s="3">
        <f t="shared" si="161"/>
        <v>0</v>
      </c>
      <c r="L277" s="3">
        <f t="shared" si="170"/>
        <v>3</v>
      </c>
      <c r="M277" s="3">
        <f t="shared" si="162"/>
        <v>803</v>
      </c>
      <c r="N277" t="str">
        <f t="shared" si="177"/>
        <v/>
      </c>
      <c r="O277" t="str">
        <f t="shared" si="171"/>
        <v/>
      </c>
      <c r="P277" t="str">
        <f t="shared" si="172"/>
        <v/>
      </c>
      <c r="Q277" t="str">
        <f t="shared" si="173"/>
        <v/>
      </c>
      <c r="S277" t="str">
        <f t="shared" si="174"/>
        <v/>
      </c>
      <c r="T277" s="14">
        <f t="shared" si="178"/>
        <v>0</v>
      </c>
      <c r="AE277" s="5"/>
      <c r="AF277" s="5"/>
      <c r="AG277" s="15"/>
      <c r="AH277" s="15"/>
      <c r="AI277" s="15"/>
      <c r="AJ277" s="15"/>
      <c r="AK277" s="29"/>
    </row>
    <row r="278" spans="1:37" x14ac:dyDescent="0.25">
      <c r="A278" s="13" t="s">
        <v>39</v>
      </c>
      <c r="B278">
        <f t="shared" si="163"/>
        <v>3</v>
      </c>
      <c r="C278" t="e">
        <f t="shared" si="164"/>
        <v>#VALUE!</v>
      </c>
      <c r="D278">
        <f t="shared" si="165"/>
        <v>3</v>
      </c>
      <c r="E278">
        <f t="shared" si="166"/>
        <v>5</v>
      </c>
      <c r="F278" s="1">
        <f t="shared" si="167"/>
        <v>13</v>
      </c>
      <c r="G278" s="1">
        <f t="shared" si="168"/>
        <v>3</v>
      </c>
      <c r="H278" s="1" t="str">
        <f t="shared" si="169"/>
        <v>13:03</v>
      </c>
      <c r="I278">
        <f t="shared" si="175"/>
        <v>0</v>
      </c>
      <c r="J278" s="3">
        <f t="shared" si="176"/>
        <v>8</v>
      </c>
      <c r="K278" s="3">
        <f t="shared" si="161"/>
        <v>0</v>
      </c>
      <c r="L278" s="3">
        <f t="shared" si="170"/>
        <v>3</v>
      </c>
      <c r="M278" s="3">
        <f t="shared" si="162"/>
        <v>803</v>
      </c>
      <c r="N278" t="str">
        <f t="shared" si="177"/>
        <v/>
      </c>
      <c r="O278" t="str">
        <f t="shared" si="171"/>
        <v/>
      </c>
      <c r="P278" t="str">
        <f t="shared" si="172"/>
        <v/>
      </c>
      <c r="Q278" t="str">
        <f t="shared" si="173"/>
        <v/>
      </c>
      <c r="S278" t="str">
        <f t="shared" si="174"/>
        <v/>
      </c>
      <c r="T278" s="14">
        <f t="shared" si="178"/>
        <v>0</v>
      </c>
      <c r="AE278" s="5"/>
      <c r="AF278" s="5"/>
      <c r="AG278" s="15"/>
      <c r="AH278" s="15"/>
      <c r="AI278" s="15"/>
      <c r="AJ278" s="15"/>
      <c r="AK278" s="29"/>
    </row>
    <row r="279" spans="1:37" x14ac:dyDescent="0.25">
      <c r="A279" s="13" t="s">
        <v>40</v>
      </c>
      <c r="B279">
        <f t="shared" si="163"/>
        <v>3</v>
      </c>
      <c r="C279" t="e">
        <f t="shared" si="164"/>
        <v>#VALUE!</v>
      </c>
      <c r="D279">
        <f t="shared" si="165"/>
        <v>3</v>
      </c>
      <c r="E279">
        <f t="shared" si="166"/>
        <v>5</v>
      </c>
      <c r="F279" s="1">
        <f t="shared" si="167"/>
        <v>21</v>
      </c>
      <c r="G279" s="1">
        <f t="shared" si="168"/>
        <v>3</v>
      </c>
      <c r="H279" s="1" t="str">
        <f t="shared" si="169"/>
        <v>21:03</v>
      </c>
      <c r="I279">
        <f t="shared" si="175"/>
        <v>0</v>
      </c>
      <c r="J279" s="3">
        <f t="shared" si="176"/>
        <v>8</v>
      </c>
      <c r="K279" s="3">
        <f t="shared" si="161"/>
        <v>0</v>
      </c>
      <c r="L279" s="3">
        <f t="shared" si="170"/>
        <v>3</v>
      </c>
      <c r="M279" s="3">
        <f t="shared" si="162"/>
        <v>803</v>
      </c>
      <c r="N279" t="str">
        <f t="shared" si="177"/>
        <v/>
      </c>
      <c r="O279" t="str">
        <f t="shared" si="171"/>
        <v/>
      </c>
      <c r="P279" t="str">
        <f t="shared" si="172"/>
        <v/>
      </c>
      <c r="Q279" t="str">
        <f t="shared" si="173"/>
        <v/>
      </c>
      <c r="S279" t="str">
        <f t="shared" si="174"/>
        <v/>
      </c>
      <c r="T279" s="14">
        <f t="shared" si="178"/>
        <v>0</v>
      </c>
      <c r="AE279" s="5"/>
      <c r="AF279" s="5"/>
      <c r="AG279" s="15"/>
      <c r="AH279" s="15"/>
      <c r="AI279" s="15"/>
      <c r="AJ279" s="15"/>
      <c r="AK279" s="29"/>
    </row>
    <row r="280" spans="1:37" x14ac:dyDescent="0.25">
      <c r="A280" s="13" t="s">
        <v>133</v>
      </c>
      <c r="B280" t="e">
        <f t="shared" si="163"/>
        <v>#VALUE!</v>
      </c>
      <c r="C280">
        <f t="shared" si="164"/>
        <v>15</v>
      </c>
      <c r="D280">
        <f t="shared" si="165"/>
        <v>15</v>
      </c>
      <c r="E280">
        <f t="shared" si="166"/>
        <v>31</v>
      </c>
      <c r="F280" s="1" t="str">
        <f t="shared" si="167"/>
        <v/>
      </c>
      <c r="G280" s="1" t="str">
        <f t="shared" si="168"/>
        <v/>
      </c>
      <c r="H280" s="1" t="str">
        <f t="shared" si="169"/>
        <v>:</v>
      </c>
      <c r="I280">
        <f t="shared" si="175"/>
        <v>0</v>
      </c>
      <c r="J280" s="3">
        <f t="shared" si="176"/>
        <v>8</v>
      </c>
      <c r="K280" s="3">
        <f t="shared" si="161"/>
        <v>0</v>
      </c>
      <c r="L280" s="3">
        <f t="shared" si="170"/>
        <v>3</v>
      </c>
      <c r="M280" s="3">
        <f t="shared" si="162"/>
        <v>803</v>
      </c>
      <c r="N280" t="str">
        <f t="shared" si="177"/>
        <v/>
      </c>
      <c r="O280" t="str">
        <f t="shared" si="171"/>
        <v/>
      </c>
      <c r="P280" t="str">
        <f t="shared" si="172"/>
        <v/>
      </c>
      <c r="Q280" t="str">
        <f t="shared" si="173"/>
        <v/>
      </c>
      <c r="S280" t="str">
        <f t="shared" si="174"/>
        <v/>
      </c>
      <c r="T280" s="14">
        <f t="shared" si="178"/>
        <v>0</v>
      </c>
      <c r="AE280" s="5"/>
      <c r="AF280" s="5"/>
      <c r="AG280" s="15"/>
      <c r="AH280" s="15"/>
      <c r="AI280" s="15"/>
      <c r="AJ280" s="15"/>
      <c r="AK280" s="29"/>
    </row>
    <row r="281" spans="1:37" x14ac:dyDescent="0.25">
      <c r="A281" s="13" t="s">
        <v>134</v>
      </c>
      <c r="B281" t="e">
        <f t="shared" si="163"/>
        <v>#VALUE!</v>
      </c>
      <c r="C281" t="e">
        <f t="shared" si="164"/>
        <v>#VALUE!</v>
      </c>
      <c r="D281" t="e">
        <f t="shared" si="165"/>
        <v>#VALUE!</v>
      </c>
      <c r="E281">
        <f t="shared" si="166"/>
        <v>50</v>
      </c>
      <c r="F281" s="1" t="str">
        <f t="shared" si="167"/>
        <v/>
      </c>
      <c r="G281" s="1" t="str">
        <f t="shared" si="168"/>
        <v/>
      </c>
      <c r="H281" s="1" t="str">
        <f t="shared" si="169"/>
        <v>:</v>
      </c>
      <c r="I281">
        <f t="shared" si="175"/>
        <v>0</v>
      </c>
      <c r="J281" s="3">
        <f t="shared" si="176"/>
        <v>8</v>
      </c>
      <c r="K281" s="3">
        <f t="shared" si="161"/>
        <v>1</v>
      </c>
      <c r="L281" s="3">
        <f t="shared" si="170"/>
        <v>4</v>
      </c>
      <c r="M281" s="3">
        <f t="shared" si="162"/>
        <v>804</v>
      </c>
      <c r="N281" t="str">
        <f t="shared" si="177"/>
        <v>Avd. Pablo Gargallo (esq. Puerta Sancho - Pd. Bus)</v>
      </c>
      <c r="O281" t="str">
        <f t="shared" si="171"/>
        <v>05:09</v>
      </c>
      <c r="P281" t="str">
        <f t="shared" si="172"/>
        <v>13:04</v>
      </c>
      <c r="Q281" t="str">
        <f t="shared" si="173"/>
        <v>21:04</v>
      </c>
      <c r="S281" t="str">
        <f t="shared" si="174"/>
        <v>Pablo Gargallo, nº 77 Dpdo. (Pd. Bus)</v>
      </c>
      <c r="T281" s="14">
        <f t="shared" si="178"/>
        <v>0</v>
      </c>
      <c r="AE281" s="5"/>
      <c r="AF281" s="5"/>
      <c r="AG281" s="15"/>
      <c r="AH281" s="15"/>
      <c r="AI281" s="15"/>
      <c r="AJ281" s="15"/>
      <c r="AK281" s="29"/>
    </row>
    <row r="282" spans="1:37" x14ac:dyDescent="0.25">
      <c r="A282" s="13" t="s">
        <v>135</v>
      </c>
      <c r="B282">
        <f t="shared" si="163"/>
        <v>2</v>
      </c>
      <c r="C282" t="e">
        <f t="shared" si="164"/>
        <v>#VALUE!</v>
      </c>
      <c r="D282">
        <f t="shared" si="165"/>
        <v>2</v>
      </c>
      <c r="E282">
        <f t="shared" si="166"/>
        <v>4</v>
      </c>
      <c r="F282" s="1">
        <f t="shared" si="167"/>
        <v>5</v>
      </c>
      <c r="G282" s="1">
        <f t="shared" si="168"/>
        <v>9</v>
      </c>
      <c r="H282" s="1" t="str">
        <f t="shared" si="169"/>
        <v>05:09</v>
      </c>
      <c r="I282">
        <f t="shared" si="175"/>
        <v>0</v>
      </c>
      <c r="J282" s="3">
        <f t="shared" si="176"/>
        <v>8</v>
      </c>
      <c r="K282" s="3">
        <f t="shared" si="161"/>
        <v>0</v>
      </c>
      <c r="L282" s="3">
        <f t="shared" si="170"/>
        <v>4</v>
      </c>
      <c r="M282" s="3">
        <f t="shared" si="162"/>
        <v>804</v>
      </c>
      <c r="N282" t="str">
        <f t="shared" si="177"/>
        <v/>
      </c>
      <c r="O282" t="str">
        <f t="shared" si="171"/>
        <v/>
      </c>
      <c r="P282" t="str">
        <f t="shared" si="172"/>
        <v/>
      </c>
      <c r="Q282" t="str">
        <f t="shared" si="173"/>
        <v/>
      </c>
      <c r="S282" t="str">
        <f t="shared" si="174"/>
        <v/>
      </c>
      <c r="T282" s="14">
        <f t="shared" si="178"/>
        <v>0</v>
      </c>
      <c r="AE282" s="5"/>
      <c r="AF282" s="5"/>
      <c r="AG282" s="15"/>
      <c r="AH282" s="15"/>
      <c r="AI282" s="15"/>
      <c r="AJ282" s="15"/>
      <c r="AK282" s="29"/>
    </row>
    <row r="283" spans="1:37" x14ac:dyDescent="0.25">
      <c r="A283" s="13" t="s">
        <v>63</v>
      </c>
      <c r="B283">
        <f t="shared" si="163"/>
        <v>3</v>
      </c>
      <c r="C283" t="e">
        <f t="shared" si="164"/>
        <v>#VALUE!</v>
      </c>
      <c r="D283">
        <f t="shared" si="165"/>
        <v>3</v>
      </c>
      <c r="E283">
        <f t="shared" si="166"/>
        <v>5</v>
      </c>
      <c r="F283" s="1">
        <f t="shared" si="167"/>
        <v>13</v>
      </c>
      <c r="G283" s="1">
        <f t="shared" si="168"/>
        <v>4</v>
      </c>
      <c r="H283" s="1" t="str">
        <f t="shared" si="169"/>
        <v>13:04</v>
      </c>
      <c r="I283">
        <f t="shared" si="175"/>
        <v>0</v>
      </c>
      <c r="J283" s="3">
        <f t="shared" si="176"/>
        <v>8</v>
      </c>
      <c r="K283" s="3">
        <f t="shared" si="161"/>
        <v>0</v>
      </c>
      <c r="L283" s="3">
        <f t="shared" si="170"/>
        <v>4</v>
      </c>
      <c r="M283" s="3">
        <f t="shared" si="162"/>
        <v>804</v>
      </c>
      <c r="N283" t="str">
        <f t="shared" si="177"/>
        <v/>
      </c>
      <c r="O283" t="str">
        <f t="shared" si="171"/>
        <v/>
      </c>
      <c r="P283" t="str">
        <f t="shared" si="172"/>
        <v/>
      </c>
      <c r="Q283" t="str">
        <f t="shared" si="173"/>
        <v/>
      </c>
      <c r="S283" t="str">
        <f t="shared" si="174"/>
        <v/>
      </c>
      <c r="T283" s="14">
        <f t="shared" si="178"/>
        <v>0</v>
      </c>
      <c r="AE283" s="5"/>
      <c r="AF283" s="5"/>
      <c r="AG283" s="15"/>
      <c r="AH283" s="15"/>
      <c r="AI283" s="15"/>
      <c r="AJ283" s="15"/>
      <c r="AK283" s="29"/>
    </row>
    <row r="284" spans="1:37" x14ac:dyDescent="0.25">
      <c r="A284" s="13" t="s">
        <v>64</v>
      </c>
      <c r="B284">
        <f t="shared" si="163"/>
        <v>3</v>
      </c>
      <c r="C284" t="e">
        <f t="shared" si="164"/>
        <v>#VALUE!</v>
      </c>
      <c r="D284">
        <f t="shared" si="165"/>
        <v>3</v>
      </c>
      <c r="E284">
        <f t="shared" si="166"/>
        <v>5</v>
      </c>
      <c r="F284" s="1">
        <f t="shared" si="167"/>
        <v>21</v>
      </c>
      <c r="G284" s="1">
        <f t="shared" si="168"/>
        <v>4</v>
      </c>
      <c r="H284" s="1" t="str">
        <f t="shared" si="169"/>
        <v>21:04</v>
      </c>
      <c r="I284">
        <f t="shared" si="175"/>
        <v>0</v>
      </c>
      <c r="J284" s="3">
        <f t="shared" si="176"/>
        <v>8</v>
      </c>
      <c r="K284" s="3">
        <f t="shared" si="161"/>
        <v>0</v>
      </c>
      <c r="L284" s="3">
        <f t="shared" si="170"/>
        <v>4</v>
      </c>
      <c r="M284" s="3">
        <f t="shared" si="162"/>
        <v>804</v>
      </c>
      <c r="N284" t="str">
        <f t="shared" si="177"/>
        <v/>
      </c>
      <c r="O284" t="str">
        <f t="shared" si="171"/>
        <v/>
      </c>
      <c r="P284" t="str">
        <f t="shared" si="172"/>
        <v/>
      </c>
      <c r="Q284" t="str">
        <f t="shared" si="173"/>
        <v/>
      </c>
      <c r="S284" t="str">
        <f t="shared" si="174"/>
        <v/>
      </c>
      <c r="T284" s="14">
        <f t="shared" si="178"/>
        <v>0</v>
      </c>
      <c r="AE284" s="5"/>
      <c r="AF284" s="5"/>
      <c r="AG284" s="15"/>
      <c r="AH284" s="15"/>
      <c r="AI284" s="15"/>
      <c r="AJ284" s="15"/>
      <c r="AK284" s="29"/>
    </row>
    <row r="285" spans="1:37" x14ac:dyDescent="0.25">
      <c r="A285" s="13" t="s">
        <v>136</v>
      </c>
      <c r="B285" t="e">
        <f t="shared" si="163"/>
        <v>#VALUE!</v>
      </c>
      <c r="C285">
        <f t="shared" si="164"/>
        <v>15</v>
      </c>
      <c r="D285">
        <f t="shared" si="165"/>
        <v>15</v>
      </c>
      <c r="E285">
        <f t="shared" si="166"/>
        <v>37</v>
      </c>
      <c r="F285" s="1" t="str">
        <f t="shared" si="167"/>
        <v/>
      </c>
      <c r="G285" s="1" t="str">
        <f t="shared" si="168"/>
        <v/>
      </c>
      <c r="H285" s="1" t="str">
        <f t="shared" si="169"/>
        <v>:</v>
      </c>
      <c r="I285">
        <f t="shared" si="175"/>
        <v>0</v>
      </c>
      <c r="J285" s="3">
        <f t="shared" si="176"/>
        <v>8</v>
      </c>
      <c r="K285" s="3">
        <f t="shared" si="161"/>
        <v>0</v>
      </c>
      <c r="L285" s="3">
        <f t="shared" si="170"/>
        <v>4</v>
      </c>
      <c r="M285" s="3">
        <f t="shared" si="162"/>
        <v>804</v>
      </c>
      <c r="N285" t="str">
        <f t="shared" si="177"/>
        <v/>
      </c>
      <c r="O285" t="str">
        <f t="shared" si="171"/>
        <v/>
      </c>
      <c r="P285" t="str">
        <f t="shared" si="172"/>
        <v/>
      </c>
      <c r="Q285" t="str">
        <f t="shared" si="173"/>
        <v/>
      </c>
      <c r="S285" t="str">
        <f t="shared" si="174"/>
        <v/>
      </c>
      <c r="T285" s="14">
        <f t="shared" si="178"/>
        <v>0</v>
      </c>
      <c r="AE285" s="5"/>
      <c r="AF285" s="5"/>
      <c r="AG285" s="15"/>
      <c r="AH285" s="15"/>
      <c r="AI285" s="15"/>
      <c r="AJ285" s="15"/>
      <c r="AK285" s="29"/>
    </row>
    <row r="286" spans="1:37" x14ac:dyDescent="0.25">
      <c r="A286" s="13" t="s">
        <v>137</v>
      </c>
      <c r="B286" t="e">
        <f t="shared" si="163"/>
        <v>#VALUE!</v>
      </c>
      <c r="C286" t="e">
        <f t="shared" si="164"/>
        <v>#VALUE!</v>
      </c>
      <c r="D286" t="e">
        <f t="shared" si="165"/>
        <v>#VALUE!</v>
      </c>
      <c r="E286">
        <f t="shared" si="166"/>
        <v>35</v>
      </c>
      <c r="F286" s="1" t="str">
        <f t="shared" si="167"/>
        <v/>
      </c>
      <c r="G286" s="1" t="str">
        <f t="shared" si="168"/>
        <v/>
      </c>
      <c r="H286" s="1" t="str">
        <f t="shared" si="169"/>
        <v>:</v>
      </c>
      <c r="I286">
        <f t="shared" si="175"/>
        <v>0</v>
      </c>
      <c r="J286" s="3">
        <f t="shared" si="176"/>
        <v>8</v>
      </c>
      <c r="K286" s="3">
        <f t="shared" si="161"/>
        <v>1</v>
      </c>
      <c r="L286" s="3">
        <f t="shared" si="170"/>
        <v>5</v>
      </c>
      <c r="M286" s="3">
        <f t="shared" si="162"/>
        <v>805</v>
      </c>
      <c r="N286" t="str">
        <f t="shared" si="177"/>
        <v>Avd. Puerta Sancho (esq. Autonomía)</v>
      </c>
      <c r="O286" t="str">
        <f t="shared" si="171"/>
        <v>05:10</v>
      </c>
      <c r="P286" t="str">
        <f t="shared" si="172"/>
        <v>13:05</v>
      </c>
      <c r="Q286" t="str">
        <f t="shared" si="173"/>
        <v>21:05</v>
      </c>
      <c r="S286" t="str">
        <f t="shared" si="174"/>
        <v>Pablo Gargallo (esq. C/ Reino)</v>
      </c>
      <c r="T286" s="14">
        <f t="shared" si="178"/>
        <v>0</v>
      </c>
      <c r="AE286" s="5"/>
      <c r="AF286" s="5"/>
      <c r="AG286" s="15"/>
      <c r="AH286" s="15"/>
      <c r="AI286" s="15"/>
      <c r="AJ286" s="15"/>
      <c r="AK286" s="29"/>
    </row>
    <row r="287" spans="1:37" x14ac:dyDescent="0.25">
      <c r="A287" s="13" t="s">
        <v>42</v>
      </c>
      <c r="B287">
        <f t="shared" si="163"/>
        <v>2</v>
      </c>
      <c r="C287" t="e">
        <f t="shared" si="164"/>
        <v>#VALUE!</v>
      </c>
      <c r="D287">
        <f t="shared" si="165"/>
        <v>2</v>
      </c>
      <c r="E287">
        <f t="shared" si="166"/>
        <v>4</v>
      </c>
      <c r="F287" s="1">
        <f t="shared" si="167"/>
        <v>5</v>
      </c>
      <c r="G287" s="1">
        <f t="shared" si="168"/>
        <v>10</v>
      </c>
      <c r="H287" s="1" t="str">
        <f t="shared" si="169"/>
        <v>05:10</v>
      </c>
      <c r="I287">
        <f t="shared" si="175"/>
        <v>0</v>
      </c>
      <c r="J287" s="3">
        <f t="shared" si="176"/>
        <v>8</v>
      </c>
      <c r="K287" s="3">
        <f t="shared" si="161"/>
        <v>0</v>
      </c>
      <c r="L287" s="3">
        <f t="shared" si="170"/>
        <v>5</v>
      </c>
      <c r="M287" s="3">
        <f t="shared" si="162"/>
        <v>805</v>
      </c>
      <c r="N287" t="str">
        <f t="shared" si="177"/>
        <v/>
      </c>
      <c r="O287" t="str">
        <f t="shared" si="171"/>
        <v/>
      </c>
      <c r="P287" t="str">
        <f t="shared" si="172"/>
        <v/>
      </c>
      <c r="Q287" t="str">
        <f t="shared" si="173"/>
        <v/>
      </c>
      <c r="S287" t="str">
        <f t="shared" si="174"/>
        <v/>
      </c>
      <c r="T287" s="14">
        <f t="shared" si="178"/>
        <v>0</v>
      </c>
      <c r="AE287" s="5"/>
      <c r="AF287" s="5"/>
      <c r="AG287" s="15"/>
      <c r="AH287" s="15"/>
      <c r="AI287" s="15"/>
      <c r="AJ287" s="15"/>
      <c r="AK287" s="29"/>
    </row>
    <row r="288" spans="1:37" x14ac:dyDescent="0.25">
      <c r="A288" s="13" t="s">
        <v>43</v>
      </c>
      <c r="B288">
        <f t="shared" si="163"/>
        <v>3</v>
      </c>
      <c r="C288" t="e">
        <f t="shared" si="164"/>
        <v>#VALUE!</v>
      </c>
      <c r="D288">
        <f t="shared" si="165"/>
        <v>3</v>
      </c>
      <c r="E288">
        <f t="shared" si="166"/>
        <v>5</v>
      </c>
      <c r="F288" s="1">
        <f t="shared" si="167"/>
        <v>13</v>
      </c>
      <c r="G288" s="1">
        <f t="shared" si="168"/>
        <v>5</v>
      </c>
      <c r="H288" s="1" t="str">
        <f t="shared" si="169"/>
        <v>13:05</v>
      </c>
      <c r="I288">
        <f t="shared" si="175"/>
        <v>0</v>
      </c>
      <c r="J288" s="3">
        <f t="shared" si="176"/>
        <v>8</v>
      </c>
      <c r="K288" s="3">
        <f t="shared" si="161"/>
        <v>0</v>
      </c>
      <c r="L288" s="3">
        <f t="shared" si="170"/>
        <v>5</v>
      </c>
      <c r="M288" s="3">
        <f t="shared" si="162"/>
        <v>805</v>
      </c>
      <c r="N288" t="str">
        <f t="shared" si="177"/>
        <v/>
      </c>
      <c r="O288" t="str">
        <f t="shared" si="171"/>
        <v/>
      </c>
      <c r="P288" t="str">
        <f t="shared" si="172"/>
        <v/>
      </c>
      <c r="Q288" t="str">
        <f t="shared" si="173"/>
        <v/>
      </c>
      <c r="S288" t="str">
        <f t="shared" si="174"/>
        <v/>
      </c>
      <c r="T288" s="14">
        <f t="shared" si="178"/>
        <v>0</v>
      </c>
      <c r="AE288" s="5"/>
      <c r="AF288" s="5"/>
      <c r="AG288" s="15"/>
      <c r="AH288" s="15"/>
      <c r="AI288" s="15"/>
      <c r="AJ288" s="15"/>
      <c r="AK288" s="29"/>
    </row>
    <row r="289" spans="1:37" x14ac:dyDescent="0.25">
      <c r="A289" s="13" t="s">
        <v>44</v>
      </c>
      <c r="B289">
        <f t="shared" si="163"/>
        <v>3</v>
      </c>
      <c r="C289" t="e">
        <f t="shared" si="164"/>
        <v>#VALUE!</v>
      </c>
      <c r="D289">
        <f t="shared" si="165"/>
        <v>3</v>
      </c>
      <c r="E289">
        <f t="shared" si="166"/>
        <v>5</v>
      </c>
      <c r="F289" s="1">
        <f t="shared" si="167"/>
        <v>21</v>
      </c>
      <c r="G289" s="1">
        <f t="shared" si="168"/>
        <v>5</v>
      </c>
      <c r="H289" s="1" t="str">
        <f t="shared" si="169"/>
        <v>21:05</v>
      </c>
      <c r="I289">
        <f t="shared" si="175"/>
        <v>0</v>
      </c>
      <c r="J289" s="3">
        <f t="shared" si="176"/>
        <v>8</v>
      </c>
      <c r="K289" s="3">
        <f t="shared" si="161"/>
        <v>0</v>
      </c>
      <c r="L289" s="3">
        <f t="shared" si="170"/>
        <v>5</v>
      </c>
      <c r="M289" s="3">
        <f t="shared" si="162"/>
        <v>805</v>
      </c>
      <c r="N289" t="str">
        <f t="shared" si="177"/>
        <v/>
      </c>
      <c r="O289" t="str">
        <f t="shared" si="171"/>
        <v/>
      </c>
      <c r="P289" t="str">
        <f t="shared" si="172"/>
        <v/>
      </c>
      <c r="Q289" t="str">
        <f t="shared" si="173"/>
        <v/>
      </c>
      <c r="S289" t="str">
        <f t="shared" si="174"/>
        <v/>
      </c>
      <c r="T289" s="14">
        <f t="shared" si="178"/>
        <v>0</v>
      </c>
      <c r="AE289" s="5"/>
      <c r="AF289" s="5"/>
      <c r="AG289" s="15"/>
      <c r="AH289" s="15"/>
      <c r="AI289" s="15"/>
      <c r="AJ289" s="15"/>
      <c r="AK289" s="29"/>
    </row>
    <row r="290" spans="1:37" x14ac:dyDescent="0.25">
      <c r="A290" s="13" t="s">
        <v>138</v>
      </c>
      <c r="B290" t="e">
        <f t="shared" si="163"/>
        <v>#VALUE!</v>
      </c>
      <c r="C290" t="e">
        <f t="shared" si="164"/>
        <v>#VALUE!</v>
      </c>
      <c r="D290" t="e">
        <f t="shared" si="165"/>
        <v>#VALUE!</v>
      </c>
      <c r="E290">
        <f t="shared" si="166"/>
        <v>30</v>
      </c>
      <c r="F290" s="1" t="str">
        <f t="shared" si="167"/>
        <v/>
      </c>
      <c r="G290" s="1" t="str">
        <f t="shared" si="168"/>
        <v/>
      </c>
      <c r="H290" s="1" t="str">
        <f t="shared" si="169"/>
        <v>:</v>
      </c>
      <c r="I290">
        <f t="shared" si="175"/>
        <v>0</v>
      </c>
      <c r="J290" s="3">
        <f t="shared" si="176"/>
        <v>8</v>
      </c>
      <c r="K290" s="3">
        <f t="shared" si="161"/>
        <v>0</v>
      </c>
      <c r="L290" s="3">
        <f t="shared" si="170"/>
        <v>5</v>
      </c>
      <c r="M290" s="3">
        <f t="shared" si="162"/>
        <v>805</v>
      </c>
      <c r="N290" t="str">
        <f t="shared" si="177"/>
        <v/>
      </c>
      <c r="O290" t="str">
        <f t="shared" si="171"/>
        <v/>
      </c>
      <c r="P290" t="str">
        <f t="shared" si="172"/>
        <v/>
      </c>
      <c r="Q290" t="str">
        <f t="shared" si="173"/>
        <v/>
      </c>
      <c r="S290" t="str">
        <f t="shared" si="174"/>
        <v/>
      </c>
      <c r="T290" s="14">
        <f t="shared" si="178"/>
        <v>0</v>
      </c>
      <c r="AE290" s="5"/>
      <c r="AF290" s="5"/>
      <c r="AG290" s="15"/>
      <c r="AH290" s="15"/>
      <c r="AI290" s="15"/>
      <c r="AJ290" s="15"/>
      <c r="AK290" s="29"/>
    </row>
    <row r="291" spans="1:37" x14ac:dyDescent="0.25">
      <c r="A291" s="13" t="s">
        <v>21</v>
      </c>
      <c r="B291" t="e">
        <f t="shared" si="163"/>
        <v>#VALUE!</v>
      </c>
      <c r="C291" t="e">
        <f t="shared" si="164"/>
        <v>#VALUE!</v>
      </c>
      <c r="D291" t="e">
        <f t="shared" si="165"/>
        <v>#VALUE!</v>
      </c>
      <c r="E291">
        <f t="shared" si="166"/>
        <v>26</v>
      </c>
      <c r="F291" s="1" t="str">
        <f t="shared" si="167"/>
        <v/>
      </c>
      <c r="G291" s="1" t="str">
        <f t="shared" si="168"/>
        <v/>
      </c>
      <c r="H291" s="1" t="str">
        <f t="shared" si="169"/>
        <v>:</v>
      </c>
      <c r="I291">
        <f t="shared" si="175"/>
        <v>0</v>
      </c>
      <c r="J291" s="3">
        <f t="shared" si="176"/>
        <v>8</v>
      </c>
      <c r="K291" s="3">
        <f t="shared" si="161"/>
        <v>1</v>
      </c>
      <c r="L291" s="3">
        <f t="shared" si="170"/>
        <v>6</v>
      </c>
      <c r="M291" s="3">
        <f t="shared" si="162"/>
        <v>806</v>
      </c>
      <c r="N291" t="str">
        <f t="shared" si="177"/>
        <v>Opel Planta en Figueruelas</v>
      </c>
      <c r="O291" t="str">
        <f t="shared" si="171"/>
        <v>05:30</v>
      </c>
      <c r="P291" t="str">
        <f t="shared" si="172"/>
        <v>13:30</v>
      </c>
      <c r="Q291" t="str">
        <f t="shared" si="173"/>
        <v>21:30</v>
      </c>
      <c r="S291" t="str">
        <f t="shared" si="174"/>
        <v>Pablo Gargallo, nº 11 (Pd. Bus)</v>
      </c>
      <c r="T291" s="14">
        <f t="shared" si="178"/>
        <v>0</v>
      </c>
      <c r="AE291" s="5"/>
      <c r="AF291" s="5"/>
      <c r="AG291" s="15"/>
      <c r="AH291" s="15"/>
      <c r="AI291" s="15"/>
      <c r="AJ291" s="15"/>
      <c r="AK291" s="29"/>
    </row>
    <row r="292" spans="1:37" x14ac:dyDescent="0.25">
      <c r="A292" s="13" t="s">
        <v>46</v>
      </c>
      <c r="B292">
        <f t="shared" si="163"/>
        <v>2</v>
      </c>
      <c r="C292" t="e">
        <f t="shared" si="164"/>
        <v>#VALUE!</v>
      </c>
      <c r="D292">
        <f t="shared" si="165"/>
        <v>2</v>
      </c>
      <c r="E292">
        <f t="shared" si="166"/>
        <v>4</v>
      </c>
      <c r="F292" s="1">
        <f t="shared" si="167"/>
        <v>5</v>
      </c>
      <c r="G292" s="1">
        <f t="shared" si="168"/>
        <v>30</v>
      </c>
      <c r="H292" s="1" t="str">
        <f t="shared" si="169"/>
        <v>05:30</v>
      </c>
      <c r="I292">
        <f t="shared" si="175"/>
        <v>0</v>
      </c>
      <c r="J292" s="3">
        <f t="shared" si="176"/>
        <v>8</v>
      </c>
      <c r="K292" s="3">
        <f t="shared" si="161"/>
        <v>0</v>
      </c>
      <c r="L292" s="3">
        <f t="shared" si="170"/>
        <v>6</v>
      </c>
      <c r="M292" s="3">
        <f t="shared" si="162"/>
        <v>806</v>
      </c>
      <c r="N292" t="str">
        <f t="shared" si="177"/>
        <v/>
      </c>
      <c r="O292" t="str">
        <f t="shared" si="171"/>
        <v/>
      </c>
      <c r="P292" t="str">
        <f t="shared" si="172"/>
        <v/>
      </c>
      <c r="Q292" t="str">
        <f t="shared" si="173"/>
        <v/>
      </c>
      <c r="S292" t="str">
        <f t="shared" si="174"/>
        <v/>
      </c>
      <c r="T292" s="14">
        <f t="shared" si="178"/>
        <v>0</v>
      </c>
      <c r="AE292" s="5"/>
      <c r="AF292" s="5"/>
      <c r="AG292" s="15"/>
      <c r="AH292" s="15"/>
      <c r="AI292" s="15"/>
      <c r="AJ292" s="15"/>
      <c r="AK292" s="29"/>
    </row>
    <row r="293" spans="1:37" x14ac:dyDescent="0.25">
      <c r="A293" s="13" t="s">
        <v>47</v>
      </c>
      <c r="B293">
        <f t="shared" si="163"/>
        <v>3</v>
      </c>
      <c r="C293" t="e">
        <f t="shared" si="164"/>
        <v>#VALUE!</v>
      </c>
      <c r="D293">
        <f t="shared" si="165"/>
        <v>3</v>
      </c>
      <c r="E293">
        <f t="shared" si="166"/>
        <v>5</v>
      </c>
      <c r="F293" s="1">
        <f t="shared" si="167"/>
        <v>13</v>
      </c>
      <c r="G293" s="1">
        <f t="shared" si="168"/>
        <v>30</v>
      </c>
      <c r="H293" s="1" t="str">
        <f t="shared" si="169"/>
        <v>13:30</v>
      </c>
      <c r="I293">
        <f t="shared" si="175"/>
        <v>0</v>
      </c>
      <c r="J293" s="3">
        <f t="shared" si="176"/>
        <v>8</v>
      </c>
      <c r="K293" s="3">
        <f t="shared" si="161"/>
        <v>0</v>
      </c>
      <c r="L293" s="3">
        <f t="shared" si="170"/>
        <v>6</v>
      </c>
      <c r="M293" s="3">
        <f t="shared" si="162"/>
        <v>806</v>
      </c>
      <c r="N293" t="str">
        <f t="shared" si="177"/>
        <v/>
      </c>
      <c r="O293" t="str">
        <f t="shared" si="171"/>
        <v/>
      </c>
      <c r="P293" t="str">
        <f t="shared" si="172"/>
        <v/>
      </c>
      <c r="Q293" t="str">
        <f t="shared" si="173"/>
        <v/>
      </c>
      <c r="S293" t="str">
        <f t="shared" si="174"/>
        <v/>
      </c>
      <c r="T293" s="14">
        <f t="shared" si="178"/>
        <v>0</v>
      </c>
      <c r="AE293" s="5"/>
      <c r="AF293" s="5"/>
      <c r="AG293" s="15"/>
      <c r="AH293" s="15"/>
      <c r="AI293" s="15"/>
      <c r="AJ293" s="15"/>
      <c r="AK293" s="29"/>
    </row>
    <row r="294" spans="1:37" x14ac:dyDescent="0.25">
      <c r="A294" s="13" t="s">
        <v>48</v>
      </c>
      <c r="B294">
        <f t="shared" si="163"/>
        <v>3</v>
      </c>
      <c r="C294" t="e">
        <f t="shared" si="164"/>
        <v>#VALUE!</v>
      </c>
      <c r="D294">
        <f t="shared" si="165"/>
        <v>3</v>
      </c>
      <c r="E294">
        <f t="shared" si="166"/>
        <v>5</v>
      </c>
      <c r="F294" s="1">
        <f t="shared" si="167"/>
        <v>21</v>
      </c>
      <c r="G294" s="1">
        <f t="shared" si="168"/>
        <v>30</v>
      </c>
      <c r="H294" s="1" t="str">
        <f t="shared" si="169"/>
        <v>21:30</v>
      </c>
      <c r="I294">
        <f t="shared" si="175"/>
        <v>0</v>
      </c>
      <c r="J294" s="3">
        <f t="shared" si="176"/>
        <v>8</v>
      </c>
      <c r="K294" s="3">
        <f t="shared" si="161"/>
        <v>0</v>
      </c>
      <c r="L294" s="3">
        <f t="shared" si="170"/>
        <v>6</v>
      </c>
      <c r="M294" s="3">
        <f t="shared" si="162"/>
        <v>806</v>
      </c>
      <c r="N294" t="str">
        <f t="shared" si="177"/>
        <v/>
      </c>
      <c r="O294" t="str">
        <f t="shared" si="171"/>
        <v/>
      </c>
      <c r="P294" t="str">
        <f t="shared" si="172"/>
        <v/>
      </c>
      <c r="Q294" t="str">
        <f t="shared" si="173"/>
        <v/>
      </c>
      <c r="S294" t="str">
        <f t="shared" si="174"/>
        <v/>
      </c>
      <c r="T294" s="14">
        <f t="shared" si="178"/>
        <v>0</v>
      </c>
      <c r="AE294" s="5"/>
      <c r="AF294" s="5"/>
      <c r="AG294" s="15"/>
      <c r="AH294" s="15"/>
      <c r="AI294" s="15"/>
      <c r="AJ294" s="15"/>
      <c r="AK294" s="29"/>
    </row>
    <row r="295" spans="1:37" x14ac:dyDescent="0.25">
      <c r="A295" s="13" t="s">
        <v>139</v>
      </c>
      <c r="B295" t="e">
        <f t="shared" si="163"/>
        <v>#VALUE!</v>
      </c>
      <c r="C295">
        <f t="shared" si="164"/>
        <v>15</v>
      </c>
      <c r="D295">
        <f t="shared" si="165"/>
        <v>15</v>
      </c>
      <c r="E295">
        <f t="shared" si="166"/>
        <v>31</v>
      </c>
      <c r="F295" s="1" t="str">
        <f t="shared" si="167"/>
        <v/>
      </c>
      <c r="G295" s="1" t="str">
        <f t="shared" si="168"/>
        <v/>
      </c>
      <c r="H295" s="1" t="str">
        <f t="shared" si="169"/>
        <v>:</v>
      </c>
      <c r="I295">
        <f t="shared" si="175"/>
        <v>0</v>
      </c>
      <c r="J295" s="3">
        <f t="shared" si="176"/>
        <v>8</v>
      </c>
      <c r="K295" s="3">
        <f t="shared" si="161"/>
        <v>0</v>
      </c>
      <c r="L295" s="3">
        <f t="shared" si="170"/>
        <v>6</v>
      </c>
      <c r="M295" s="3">
        <f t="shared" si="162"/>
        <v>806</v>
      </c>
      <c r="N295" t="str">
        <f t="shared" si="177"/>
        <v/>
      </c>
      <c r="O295" t="str">
        <f t="shared" si="171"/>
        <v/>
      </c>
      <c r="P295" t="str">
        <f t="shared" si="172"/>
        <v/>
      </c>
      <c r="Q295" t="str">
        <f t="shared" si="173"/>
        <v/>
      </c>
      <c r="S295" t="str">
        <f t="shared" si="174"/>
        <v/>
      </c>
      <c r="T295" s="14">
        <f t="shared" si="178"/>
        <v>0</v>
      </c>
      <c r="AE295" s="5"/>
      <c r="AF295" s="5"/>
      <c r="AG295" s="15"/>
      <c r="AH295" s="15"/>
      <c r="AI295" s="15"/>
      <c r="AJ295" s="15"/>
      <c r="AK295" s="29"/>
    </row>
    <row r="296" spans="1:37" x14ac:dyDescent="0.25">
      <c r="A296" s="13" t="s">
        <v>286</v>
      </c>
      <c r="B296" t="e">
        <f t="shared" si="163"/>
        <v>#VALUE!</v>
      </c>
      <c r="C296" t="e">
        <f t="shared" si="164"/>
        <v>#VALUE!</v>
      </c>
      <c r="D296" t="e">
        <f t="shared" si="165"/>
        <v>#VALUE!</v>
      </c>
      <c r="E296">
        <f t="shared" si="166"/>
        <v>10</v>
      </c>
      <c r="F296" s="1" t="str">
        <f t="shared" si="167"/>
        <v/>
      </c>
      <c r="G296" s="1" t="str">
        <f t="shared" si="168"/>
        <v/>
      </c>
      <c r="H296" s="1" t="str">
        <f t="shared" si="169"/>
        <v>:</v>
      </c>
      <c r="I296">
        <f t="shared" si="175"/>
        <v>1</v>
      </c>
      <c r="J296" s="3">
        <f t="shared" si="176"/>
        <v>9</v>
      </c>
      <c r="K296" s="3">
        <f t="shared" si="161"/>
        <v>0</v>
      </c>
      <c r="L296" s="3">
        <f t="shared" si="170"/>
        <v>0</v>
      </c>
      <c r="M296" s="3">
        <f t="shared" si="162"/>
        <v>900</v>
      </c>
      <c r="N296" t="str">
        <f t="shared" si="177"/>
        <v>Ruta 12/20</v>
      </c>
      <c r="O296" t="str">
        <f t="shared" si="171"/>
        <v/>
      </c>
      <c r="P296" t="str">
        <f t="shared" si="172"/>
        <v/>
      </c>
      <c r="Q296" t="str">
        <f t="shared" si="173"/>
        <v/>
      </c>
      <c r="S296" t="str">
        <f t="shared" si="174"/>
        <v/>
      </c>
      <c r="T296" s="14">
        <f t="shared" si="178"/>
        <v>0</v>
      </c>
      <c r="AE296" s="5"/>
      <c r="AF296" s="5"/>
      <c r="AG296" s="15"/>
      <c r="AH296" s="15"/>
      <c r="AI296" s="15"/>
      <c r="AJ296" s="15"/>
      <c r="AK296" s="29"/>
    </row>
    <row r="297" spans="1:37" x14ac:dyDescent="0.25">
      <c r="A297" s="13" t="s">
        <v>140</v>
      </c>
      <c r="B297" t="e">
        <f t="shared" si="163"/>
        <v>#VALUE!</v>
      </c>
      <c r="C297" t="e">
        <f t="shared" si="164"/>
        <v>#VALUE!</v>
      </c>
      <c r="D297" t="e">
        <f t="shared" si="165"/>
        <v>#VALUE!</v>
      </c>
      <c r="E297">
        <f t="shared" si="166"/>
        <v>41</v>
      </c>
      <c r="F297" s="1" t="str">
        <f t="shared" si="167"/>
        <v/>
      </c>
      <c r="G297" s="1" t="str">
        <f t="shared" si="168"/>
        <v/>
      </c>
      <c r="H297" s="1" t="str">
        <f t="shared" si="169"/>
        <v>:</v>
      </c>
      <c r="I297">
        <f t="shared" si="175"/>
        <v>0</v>
      </c>
      <c r="J297" s="3">
        <f t="shared" si="176"/>
        <v>9</v>
      </c>
      <c r="K297" s="3">
        <f t="shared" si="161"/>
        <v>1</v>
      </c>
      <c r="L297" s="3">
        <f t="shared" si="170"/>
        <v>1</v>
      </c>
      <c r="M297" s="3">
        <f t="shared" si="162"/>
        <v>901</v>
      </c>
      <c r="N297" t="str">
        <f t="shared" si="177"/>
        <v>Avd. Madrid (esq. Plaza Huesca - Pd. Bus)</v>
      </c>
      <c r="O297" t="str">
        <f t="shared" si="171"/>
        <v>05:05</v>
      </c>
      <c r="P297" t="str">
        <f t="shared" si="172"/>
        <v>13:00</v>
      </c>
      <c r="Q297" t="str">
        <f t="shared" si="173"/>
        <v>21:00</v>
      </c>
      <c r="S297" t="str">
        <f t="shared" si="174"/>
        <v>Opel Planta en Figueruelas</v>
      </c>
      <c r="T297" s="14">
        <f t="shared" si="178"/>
        <v>0</v>
      </c>
      <c r="AE297" s="5"/>
      <c r="AF297" s="5"/>
      <c r="AG297" s="15"/>
      <c r="AH297" s="15"/>
      <c r="AI297" s="15"/>
      <c r="AJ297" s="15"/>
      <c r="AK297" s="29"/>
    </row>
    <row r="298" spans="1:37" x14ac:dyDescent="0.25">
      <c r="A298" s="13" t="s">
        <v>28</v>
      </c>
      <c r="B298">
        <f t="shared" si="163"/>
        <v>2</v>
      </c>
      <c r="C298" t="e">
        <f t="shared" si="164"/>
        <v>#VALUE!</v>
      </c>
      <c r="D298">
        <f t="shared" si="165"/>
        <v>2</v>
      </c>
      <c r="E298">
        <f t="shared" si="166"/>
        <v>4</v>
      </c>
      <c r="F298" s="1">
        <f t="shared" si="167"/>
        <v>5</v>
      </c>
      <c r="G298" s="1">
        <f t="shared" si="168"/>
        <v>5</v>
      </c>
      <c r="H298" s="1" t="str">
        <f t="shared" si="169"/>
        <v>05:05</v>
      </c>
      <c r="I298">
        <f t="shared" si="175"/>
        <v>0</v>
      </c>
      <c r="J298" s="3">
        <f t="shared" si="176"/>
        <v>9</v>
      </c>
      <c r="K298" s="3">
        <f t="shared" si="161"/>
        <v>0</v>
      </c>
      <c r="L298" s="3">
        <f t="shared" si="170"/>
        <v>1</v>
      </c>
      <c r="M298" s="3">
        <f t="shared" si="162"/>
        <v>901</v>
      </c>
      <c r="N298" t="str">
        <f t="shared" si="177"/>
        <v/>
      </c>
      <c r="O298" t="str">
        <f t="shared" si="171"/>
        <v/>
      </c>
      <c r="P298" t="str">
        <f t="shared" si="172"/>
        <v/>
      </c>
      <c r="Q298" t="str">
        <f t="shared" si="173"/>
        <v/>
      </c>
      <c r="S298" t="str">
        <f t="shared" si="174"/>
        <v/>
      </c>
      <c r="T298" s="14">
        <f t="shared" si="178"/>
        <v>0</v>
      </c>
      <c r="AE298" s="5"/>
      <c r="AF298" s="5"/>
      <c r="AG298" s="15"/>
      <c r="AH298" s="15"/>
      <c r="AI298" s="15"/>
      <c r="AJ298" s="15"/>
      <c r="AK298" s="29"/>
    </row>
    <row r="299" spans="1:37" x14ac:dyDescent="0.25">
      <c r="A299" s="13" t="s">
        <v>29</v>
      </c>
      <c r="B299">
        <f t="shared" si="163"/>
        <v>3</v>
      </c>
      <c r="C299" t="e">
        <f t="shared" si="164"/>
        <v>#VALUE!</v>
      </c>
      <c r="D299">
        <f t="shared" si="165"/>
        <v>3</v>
      </c>
      <c r="E299">
        <f t="shared" si="166"/>
        <v>5</v>
      </c>
      <c r="F299" s="1">
        <f t="shared" si="167"/>
        <v>13</v>
      </c>
      <c r="G299" s="1">
        <f t="shared" si="168"/>
        <v>0</v>
      </c>
      <c r="H299" s="1" t="str">
        <f t="shared" si="169"/>
        <v>13:00</v>
      </c>
      <c r="I299">
        <f t="shared" si="175"/>
        <v>0</v>
      </c>
      <c r="J299" s="3">
        <f t="shared" si="176"/>
        <v>9</v>
      </c>
      <c r="K299" s="3">
        <f t="shared" si="161"/>
        <v>0</v>
      </c>
      <c r="L299" s="3">
        <f t="shared" si="170"/>
        <v>1</v>
      </c>
      <c r="M299" s="3">
        <f t="shared" si="162"/>
        <v>901</v>
      </c>
      <c r="N299" t="str">
        <f t="shared" si="177"/>
        <v/>
      </c>
      <c r="O299" t="str">
        <f t="shared" si="171"/>
        <v/>
      </c>
      <c r="P299" t="str">
        <f t="shared" si="172"/>
        <v/>
      </c>
      <c r="Q299" t="str">
        <f t="shared" si="173"/>
        <v/>
      </c>
      <c r="S299" t="str">
        <f t="shared" si="174"/>
        <v/>
      </c>
      <c r="T299" s="14">
        <f t="shared" si="178"/>
        <v>0</v>
      </c>
      <c r="AE299" s="5"/>
      <c r="AF299" s="5"/>
      <c r="AG299" s="15"/>
      <c r="AH299" s="15"/>
      <c r="AI299" s="15"/>
      <c r="AJ299" s="15"/>
      <c r="AK299" s="29"/>
    </row>
    <row r="300" spans="1:37" x14ac:dyDescent="0.25">
      <c r="A300" s="13" t="s">
        <v>30</v>
      </c>
      <c r="B300">
        <f t="shared" si="163"/>
        <v>3</v>
      </c>
      <c r="C300" t="e">
        <f t="shared" si="164"/>
        <v>#VALUE!</v>
      </c>
      <c r="D300">
        <f t="shared" si="165"/>
        <v>3</v>
      </c>
      <c r="E300">
        <f t="shared" si="166"/>
        <v>5</v>
      </c>
      <c r="F300" s="1">
        <f t="shared" si="167"/>
        <v>21</v>
      </c>
      <c r="G300" s="1">
        <f t="shared" si="168"/>
        <v>0</v>
      </c>
      <c r="H300" s="1" t="str">
        <f t="shared" si="169"/>
        <v>21:00</v>
      </c>
      <c r="I300">
        <f t="shared" si="175"/>
        <v>0</v>
      </c>
      <c r="J300" s="3">
        <f t="shared" si="176"/>
        <v>9</v>
      </c>
      <c r="K300" s="3">
        <f t="shared" si="161"/>
        <v>0</v>
      </c>
      <c r="L300" s="3">
        <f t="shared" si="170"/>
        <v>1</v>
      </c>
      <c r="M300" s="3">
        <f t="shared" si="162"/>
        <v>901</v>
      </c>
      <c r="N300" t="str">
        <f t="shared" si="177"/>
        <v/>
      </c>
      <c r="O300" t="str">
        <f t="shared" si="171"/>
        <v/>
      </c>
      <c r="P300" t="str">
        <f t="shared" si="172"/>
        <v/>
      </c>
      <c r="Q300" t="str">
        <f t="shared" si="173"/>
        <v/>
      </c>
      <c r="S300" t="str">
        <f t="shared" si="174"/>
        <v/>
      </c>
      <c r="T300" s="14">
        <f t="shared" si="178"/>
        <v>0</v>
      </c>
      <c r="AE300" s="5"/>
      <c r="AF300" s="5"/>
      <c r="AG300" s="15"/>
      <c r="AH300" s="15"/>
      <c r="AI300" s="15"/>
      <c r="AJ300" s="15"/>
      <c r="AK300" s="29"/>
    </row>
    <row r="301" spans="1:37" x14ac:dyDescent="0.25">
      <c r="A301" s="13" t="s">
        <v>21</v>
      </c>
      <c r="B301" t="e">
        <f t="shared" si="163"/>
        <v>#VALUE!</v>
      </c>
      <c r="C301" t="e">
        <f t="shared" si="164"/>
        <v>#VALUE!</v>
      </c>
      <c r="D301" t="e">
        <f t="shared" si="165"/>
        <v>#VALUE!</v>
      </c>
      <c r="E301">
        <f t="shared" si="166"/>
        <v>26</v>
      </c>
      <c r="F301" s="1" t="str">
        <f t="shared" si="167"/>
        <v/>
      </c>
      <c r="G301" s="1" t="str">
        <f t="shared" si="168"/>
        <v/>
      </c>
      <c r="H301" s="1" t="str">
        <f t="shared" si="169"/>
        <v>:</v>
      </c>
      <c r="I301">
        <f t="shared" si="175"/>
        <v>0</v>
      </c>
      <c r="J301" s="3">
        <f t="shared" si="176"/>
        <v>9</v>
      </c>
      <c r="K301" s="3">
        <f t="shared" si="161"/>
        <v>0</v>
      </c>
      <c r="L301" s="3">
        <f t="shared" si="170"/>
        <v>1</v>
      </c>
      <c r="M301" s="3">
        <f t="shared" si="162"/>
        <v>901</v>
      </c>
      <c r="N301" t="str">
        <f t="shared" si="177"/>
        <v/>
      </c>
      <c r="O301" t="str">
        <f t="shared" si="171"/>
        <v/>
      </c>
      <c r="P301" t="str">
        <f t="shared" si="172"/>
        <v/>
      </c>
      <c r="Q301" t="str">
        <f t="shared" si="173"/>
        <v/>
      </c>
      <c r="S301" t="str">
        <f t="shared" si="174"/>
        <v/>
      </c>
      <c r="T301" s="14">
        <f t="shared" si="178"/>
        <v>0</v>
      </c>
      <c r="AE301" s="5"/>
      <c r="AF301" s="5"/>
      <c r="AG301" s="15"/>
      <c r="AH301" s="15"/>
      <c r="AI301" s="15"/>
      <c r="AJ301" s="15"/>
      <c r="AK301" s="29"/>
    </row>
    <row r="302" spans="1:37" x14ac:dyDescent="0.25">
      <c r="A302" s="13" t="s">
        <v>141</v>
      </c>
      <c r="B302" t="e">
        <f t="shared" si="163"/>
        <v>#VALUE!</v>
      </c>
      <c r="C302">
        <f t="shared" si="164"/>
        <v>12</v>
      </c>
      <c r="D302">
        <f t="shared" si="165"/>
        <v>12</v>
      </c>
      <c r="E302">
        <f t="shared" si="166"/>
        <v>36</v>
      </c>
      <c r="F302" s="1" t="str">
        <f t="shared" si="167"/>
        <v/>
      </c>
      <c r="G302" s="1" t="str">
        <f t="shared" si="168"/>
        <v/>
      </c>
      <c r="H302" s="1" t="str">
        <f t="shared" si="169"/>
        <v>:</v>
      </c>
      <c r="I302">
        <f t="shared" si="175"/>
        <v>0</v>
      </c>
      <c r="J302" s="3">
        <f t="shared" si="176"/>
        <v>9</v>
      </c>
      <c r="K302" s="3">
        <f t="shared" si="161"/>
        <v>1</v>
      </c>
      <c r="L302" s="3">
        <f t="shared" si="170"/>
        <v>2</v>
      </c>
      <c r="M302" s="3">
        <f t="shared" si="162"/>
        <v>902</v>
      </c>
      <c r="N302" t="str">
        <f t="shared" si="177"/>
        <v>Avd. Madrid, nº 142 (Calzados Kaymo)</v>
      </c>
      <c r="O302" t="str">
        <f t="shared" si="171"/>
        <v>05:06</v>
      </c>
      <c r="P302" t="str">
        <f t="shared" si="172"/>
        <v>13:01</v>
      </c>
      <c r="Q302" t="str">
        <f t="shared" si="173"/>
        <v>21:01</v>
      </c>
      <c r="S302" t="str">
        <f t="shared" si="174"/>
        <v>Avd. Madrid, (esq. Plaza Huesca - Pd. Bus)</v>
      </c>
      <c r="T302" s="14">
        <f t="shared" si="178"/>
        <v>0</v>
      </c>
      <c r="AE302" s="5"/>
      <c r="AF302" s="5"/>
      <c r="AG302" s="15"/>
      <c r="AH302" s="15"/>
      <c r="AI302" s="15"/>
      <c r="AJ302" s="15"/>
      <c r="AK302" s="29"/>
    </row>
    <row r="303" spans="1:37" x14ac:dyDescent="0.25">
      <c r="A303" s="13" t="s">
        <v>33</v>
      </c>
      <c r="B303">
        <f t="shared" si="163"/>
        <v>2</v>
      </c>
      <c r="C303" t="e">
        <f t="shared" si="164"/>
        <v>#VALUE!</v>
      </c>
      <c r="D303">
        <f t="shared" si="165"/>
        <v>2</v>
      </c>
      <c r="E303">
        <f t="shared" si="166"/>
        <v>4</v>
      </c>
      <c r="F303" s="1">
        <f t="shared" si="167"/>
        <v>5</v>
      </c>
      <c r="G303" s="1">
        <f t="shared" si="168"/>
        <v>6</v>
      </c>
      <c r="H303" s="1" t="str">
        <f t="shared" si="169"/>
        <v>05:06</v>
      </c>
      <c r="I303">
        <f t="shared" si="175"/>
        <v>0</v>
      </c>
      <c r="J303" s="3">
        <f t="shared" si="176"/>
        <v>9</v>
      </c>
      <c r="K303" s="3">
        <f t="shared" si="161"/>
        <v>0</v>
      </c>
      <c r="L303" s="3">
        <f t="shared" si="170"/>
        <v>2</v>
      </c>
      <c r="M303" s="3">
        <f t="shared" si="162"/>
        <v>902</v>
      </c>
      <c r="N303" t="str">
        <f t="shared" si="177"/>
        <v/>
      </c>
      <c r="O303" t="str">
        <f t="shared" si="171"/>
        <v/>
      </c>
      <c r="P303" t="str">
        <f t="shared" si="172"/>
        <v/>
      </c>
      <c r="Q303" t="str">
        <f t="shared" si="173"/>
        <v/>
      </c>
      <c r="S303" t="str">
        <f t="shared" si="174"/>
        <v/>
      </c>
      <c r="T303" s="14">
        <f t="shared" si="178"/>
        <v>0</v>
      </c>
      <c r="AE303" s="5"/>
      <c r="AF303" s="5"/>
      <c r="AG303" s="15"/>
      <c r="AH303" s="15"/>
      <c r="AI303" s="15"/>
      <c r="AJ303" s="15"/>
      <c r="AK303" s="29"/>
    </row>
    <row r="304" spans="1:37" x14ac:dyDescent="0.25">
      <c r="A304" s="13" t="s">
        <v>34</v>
      </c>
      <c r="B304">
        <f t="shared" si="163"/>
        <v>3</v>
      </c>
      <c r="C304" t="e">
        <f t="shared" si="164"/>
        <v>#VALUE!</v>
      </c>
      <c r="D304">
        <f t="shared" si="165"/>
        <v>3</v>
      </c>
      <c r="E304">
        <f t="shared" si="166"/>
        <v>5</v>
      </c>
      <c r="F304" s="1">
        <f t="shared" si="167"/>
        <v>13</v>
      </c>
      <c r="G304" s="1">
        <f t="shared" si="168"/>
        <v>1</v>
      </c>
      <c r="H304" s="1" t="str">
        <f t="shared" si="169"/>
        <v>13:01</v>
      </c>
      <c r="I304">
        <f t="shared" si="175"/>
        <v>0</v>
      </c>
      <c r="J304" s="3">
        <f t="shared" si="176"/>
        <v>9</v>
      </c>
      <c r="K304" s="3">
        <f t="shared" si="161"/>
        <v>0</v>
      </c>
      <c r="L304" s="3">
        <f t="shared" si="170"/>
        <v>2</v>
      </c>
      <c r="M304" s="3">
        <f t="shared" si="162"/>
        <v>902</v>
      </c>
      <c r="N304" t="str">
        <f t="shared" si="177"/>
        <v/>
      </c>
      <c r="O304" t="str">
        <f t="shared" si="171"/>
        <v/>
      </c>
      <c r="P304" t="str">
        <f t="shared" si="172"/>
        <v/>
      </c>
      <c r="Q304" t="str">
        <f t="shared" si="173"/>
        <v/>
      </c>
      <c r="S304" t="str">
        <f t="shared" si="174"/>
        <v/>
      </c>
      <c r="T304" s="14">
        <f t="shared" si="178"/>
        <v>0</v>
      </c>
      <c r="AE304" s="5"/>
      <c r="AF304" s="5"/>
      <c r="AG304" s="15"/>
      <c r="AH304" s="15"/>
      <c r="AI304" s="15"/>
      <c r="AJ304" s="15"/>
      <c r="AK304" s="29"/>
    </row>
    <row r="305" spans="1:37" x14ac:dyDescent="0.25">
      <c r="A305" s="13" t="s">
        <v>35</v>
      </c>
      <c r="B305">
        <f t="shared" si="163"/>
        <v>3</v>
      </c>
      <c r="C305" t="e">
        <f t="shared" si="164"/>
        <v>#VALUE!</v>
      </c>
      <c r="D305">
        <f t="shared" si="165"/>
        <v>3</v>
      </c>
      <c r="E305">
        <f t="shared" si="166"/>
        <v>5</v>
      </c>
      <c r="F305" s="1">
        <f t="shared" si="167"/>
        <v>21</v>
      </c>
      <c r="G305" s="1">
        <f t="shared" si="168"/>
        <v>1</v>
      </c>
      <c r="H305" s="1" t="str">
        <f t="shared" si="169"/>
        <v>21:01</v>
      </c>
      <c r="I305">
        <f t="shared" si="175"/>
        <v>0</v>
      </c>
      <c r="J305" s="3">
        <f t="shared" si="176"/>
        <v>9</v>
      </c>
      <c r="K305" s="3">
        <f t="shared" si="161"/>
        <v>0</v>
      </c>
      <c r="L305" s="3">
        <f t="shared" si="170"/>
        <v>2</v>
      </c>
      <c r="M305" s="3">
        <f t="shared" si="162"/>
        <v>902</v>
      </c>
      <c r="N305" t="str">
        <f t="shared" si="177"/>
        <v/>
      </c>
      <c r="O305" t="str">
        <f t="shared" si="171"/>
        <v/>
      </c>
      <c r="P305" t="str">
        <f t="shared" si="172"/>
        <v/>
      </c>
      <c r="Q305" t="str">
        <f t="shared" si="173"/>
        <v/>
      </c>
      <c r="S305" t="str">
        <f t="shared" si="174"/>
        <v/>
      </c>
      <c r="T305" s="14">
        <f t="shared" si="178"/>
        <v>0</v>
      </c>
      <c r="AE305" s="5"/>
      <c r="AF305" s="5"/>
      <c r="AG305" s="15"/>
      <c r="AH305" s="15"/>
      <c r="AI305" s="15"/>
      <c r="AJ305" s="15"/>
      <c r="AK305" s="29"/>
    </row>
    <row r="306" spans="1:37" x14ac:dyDescent="0.25">
      <c r="A306" s="13" t="s">
        <v>142</v>
      </c>
      <c r="B306" t="e">
        <f t="shared" si="163"/>
        <v>#VALUE!</v>
      </c>
      <c r="C306">
        <f t="shared" si="164"/>
        <v>12</v>
      </c>
      <c r="D306">
        <f t="shared" si="165"/>
        <v>12</v>
      </c>
      <c r="E306">
        <f t="shared" si="166"/>
        <v>42</v>
      </c>
      <c r="F306" s="1" t="str">
        <f t="shared" si="167"/>
        <v/>
      </c>
      <c r="G306" s="1" t="str">
        <f t="shared" si="168"/>
        <v/>
      </c>
      <c r="H306" s="1" t="str">
        <f t="shared" si="169"/>
        <v>:</v>
      </c>
      <c r="I306">
        <f t="shared" si="175"/>
        <v>0</v>
      </c>
      <c r="J306" s="3">
        <f t="shared" si="176"/>
        <v>9</v>
      </c>
      <c r="K306" s="3">
        <f t="shared" si="161"/>
        <v>0</v>
      </c>
      <c r="L306" s="3">
        <f t="shared" si="170"/>
        <v>2</v>
      </c>
      <c r="M306" s="3">
        <f t="shared" si="162"/>
        <v>902</v>
      </c>
      <c r="N306" t="str">
        <f t="shared" si="177"/>
        <v/>
      </c>
      <c r="O306" t="str">
        <f t="shared" si="171"/>
        <v/>
      </c>
      <c r="P306" t="str">
        <f t="shared" si="172"/>
        <v/>
      </c>
      <c r="Q306" t="str">
        <f t="shared" si="173"/>
        <v/>
      </c>
      <c r="S306" t="str">
        <f t="shared" si="174"/>
        <v/>
      </c>
      <c r="T306" s="14">
        <f t="shared" si="178"/>
        <v>0</v>
      </c>
      <c r="AE306" s="5"/>
      <c r="AF306" s="5"/>
      <c r="AG306" s="15"/>
      <c r="AH306" s="15"/>
      <c r="AI306" s="15"/>
      <c r="AJ306" s="15"/>
      <c r="AK306" s="29"/>
    </row>
    <row r="307" spans="1:37" x14ac:dyDescent="0.25">
      <c r="A307" s="13" t="s">
        <v>143</v>
      </c>
      <c r="B307" t="e">
        <f t="shared" si="163"/>
        <v>#VALUE!</v>
      </c>
      <c r="C307" t="e">
        <f t="shared" si="164"/>
        <v>#VALUE!</v>
      </c>
      <c r="D307" t="e">
        <f t="shared" si="165"/>
        <v>#VALUE!</v>
      </c>
      <c r="E307">
        <f t="shared" si="166"/>
        <v>18</v>
      </c>
      <c r="F307" s="1" t="str">
        <f t="shared" si="167"/>
        <v/>
      </c>
      <c r="G307" s="1" t="str">
        <f t="shared" si="168"/>
        <v/>
      </c>
      <c r="H307" s="1" t="str">
        <f t="shared" si="169"/>
        <v>:</v>
      </c>
      <c r="I307">
        <f t="shared" si="175"/>
        <v>0</v>
      </c>
      <c r="J307" s="3">
        <f t="shared" si="176"/>
        <v>9</v>
      </c>
      <c r="K307" s="3">
        <f t="shared" si="161"/>
        <v>1</v>
      </c>
      <c r="L307" s="3">
        <f t="shared" si="170"/>
        <v>3</v>
      </c>
      <c r="M307" s="3">
        <f t="shared" si="162"/>
        <v>903</v>
      </c>
      <c r="N307" t="str">
        <f t="shared" si="177"/>
        <v>Avd. Madrid nº 218</v>
      </c>
      <c r="O307" t="str">
        <f t="shared" si="171"/>
        <v>05:07</v>
      </c>
      <c r="P307" t="str">
        <f t="shared" si="172"/>
        <v>13:02</v>
      </c>
      <c r="Q307" t="str">
        <f t="shared" si="173"/>
        <v>21:02</v>
      </c>
      <c r="S307" t="str">
        <f t="shared" si="174"/>
        <v>Avd. Madrid, nº 142 (Calzados Kaymo)</v>
      </c>
      <c r="T307" s="14">
        <f t="shared" si="178"/>
        <v>0</v>
      </c>
      <c r="AE307" s="5"/>
      <c r="AF307" s="5"/>
      <c r="AG307" s="15"/>
      <c r="AH307" s="15"/>
      <c r="AI307" s="15"/>
      <c r="AJ307" s="15"/>
      <c r="AK307" s="29"/>
    </row>
    <row r="308" spans="1:37" x14ac:dyDescent="0.25">
      <c r="A308" s="13" t="s">
        <v>68</v>
      </c>
      <c r="B308">
        <f t="shared" si="163"/>
        <v>2</v>
      </c>
      <c r="C308" t="e">
        <f t="shared" si="164"/>
        <v>#VALUE!</v>
      </c>
      <c r="D308">
        <f t="shared" si="165"/>
        <v>2</v>
      </c>
      <c r="E308">
        <f t="shared" si="166"/>
        <v>4</v>
      </c>
      <c r="F308" s="1">
        <f t="shared" si="167"/>
        <v>5</v>
      </c>
      <c r="G308" s="1">
        <f t="shared" si="168"/>
        <v>7</v>
      </c>
      <c r="H308" s="1" t="str">
        <f t="shared" si="169"/>
        <v>05:07</v>
      </c>
      <c r="I308">
        <f t="shared" si="175"/>
        <v>0</v>
      </c>
      <c r="J308" s="3">
        <f t="shared" si="176"/>
        <v>9</v>
      </c>
      <c r="K308" s="3">
        <f t="shared" si="161"/>
        <v>0</v>
      </c>
      <c r="L308" s="3">
        <f t="shared" si="170"/>
        <v>3</v>
      </c>
      <c r="M308" s="3">
        <f t="shared" si="162"/>
        <v>903</v>
      </c>
      <c r="N308" t="str">
        <f t="shared" si="177"/>
        <v/>
      </c>
      <c r="O308" t="str">
        <f t="shared" si="171"/>
        <v/>
      </c>
      <c r="P308" t="str">
        <f t="shared" si="172"/>
        <v/>
      </c>
      <c r="Q308" t="str">
        <f t="shared" si="173"/>
        <v/>
      </c>
      <c r="S308" t="str">
        <f t="shared" si="174"/>
        <v/>
      </c>
      <c r="T308" s="14">
        <f t="shared" si="178"/>
        <v>0</v>
      </c>
      <c r="AE308" s="5"/>
      <c r="AF308" s="5"/>
      <c r="AG308" s="15"/>
      <c r="AH308" s="15"/>
      <c r="AI308" s="15"/>
      <c r="AJ308" s="15"/>
      <c r="AK308" s="29"/>
    </row>
    <row r="309" spans="1:37" x14ac:dyDescent="0.25">
      <c r="A309" s="13" t="s">
        <v>58</v>
      </c>
      <c r="B309">
        <f t="shared" si="163"/>
        <v>3</v>
      </c>
      <c r="C309" t="e">
        <f t="shared" si="164"/>
        <v>#VALUE!</v>
      </c>
      <c r="D309">
        <f t="shared" si="165"/>
        <v>3</v>
      </c>
      <c r="E309">
        <f t="shared" si="166"/>
        <v>5</v>
      </c>
      <c r="F309" s="1">
        <f t="shared" si="167"/>
        <v>13</v>
      </c>
      <c r="G309" s="1">
        <f t="shared" si="168"/>
        <v>2</v>
      </c>
      <c r="H309" s="1" t="str">
        <f t="shared" si="169"/>
        <v>13:02</v>
      </c>
      <c r="I309">
        <f t="shared" si="175"/>
        <v>0</v>
      </c>
      <c r="J309" s="3">
        <f t="shared" si="176"/>
        <v>9</v>
      </c>
      <c r="K309" s="3">
        <f t="shared" si="161"/>
        <v>0</v>
      </c>
      <c r="L309" s="3">
        <f t="shared" si="170"/>
        <v>3</v>
      </c>
      <c r="M309" s="3">
        <f t="shared" si="162"/>
        <v>903</v>
      </c>
      <c r="N309" t="str">
        <f t="shared" si="177"/>
        <v/>
      </c>
      <c r="O309" t="str">
        <f t="shared" si="171"/>
        <v/>
      </c>
      <c r="P309" t="str">
        <f t="shared" si="172"/>
        <v/>
      </c>
      <c r="Q309" t="str">
        <f t="shared" si="173"/>
        <v/>
      </c>
      <c r="S309" t="str">
        <f t="shared" si="174"/>
        <v/>
      </c>
      <c r="T309" s="14">
        <f t="shared" si="178"/>
        <v>0</v>
      </c>
      <c r="AE309" s="5"/>
      <c r="AF309" s="5"/>
      <c r="AG309" s="15"/>
      <c r="AH309" s="15"/>
      <c r="AI309" s="15"/>
      <c r="AJ309" s="15"/>
      <c r="AK309" s="29"/>
    </row>
    <row r="310" spans="1:37" x14ac:dyDescent="0.25">
      <c r="A310" s="13" t="s">
        <v>59</v>
      </c>
      <c r="B310">
        <f t="shared" si="163"/>
        <v>3</v>
      </c>
      <c r="C310" t="e">
        <f t="shared" si="164"/>
        <v>#VALUE!</v>
      </c>
      <c r="D310">
        <f t="shared" si="165"/>
        <v>3</v>
      </c>
      <c r="E310">
        <f t="shared" si="166"/>
        <v>5</v>
      </c>
      <c r="F310" s="1">
        <f t="shared" si="167"/>
        <v>21</v>
      </c>
      <c r="G310" s="1">
        <f t="shared" si="168"/>
        <v>2</v>
      </c>
      <c r="H310" s="1" t="str">
        <f t="shared" si="169"/>
        <v>21:02</v>
      </c>
      <c r="I310">
        <f t="shared" si="175"/>
        <v>0</v>
      </c>
      <c r="J310" s="3">
        <f t="shared" si="176"/>
        <v>9</v>
      </c>
      <c r="K310" s="3">
        <f t="shared" si="161"/>
        <v>0</v>
      </c>
      <c r="L310" s="3">
        <f t="shared" si="170"/>
        <v>3</v>
      </c>
      <c r="M310" s="3">
        <f t="shared" si="162"/>
        <v>903</v>
      </c>
      <c r="N310" t="str">
        <f t="shared" si="177"/>
        <v/>
      </c>
      <c r="O310" t="str">
        <f t="shared" si="171"/>
        <v/>
      </c>
      <c r="P310" t="str">
        <f t="shared" si="172"/>
        <v/>
      </c>
      <c r="Q310" t="str">
        <f t="shared" si="173"/>
        <v/>
      </c>
      <c r="S310" t="str">
        <f t="shared" si="174"/>
        <v/>
      </c>
      <c r="T310" s="14">
        <f t="shared" si="178"/>
        <v>0</v>
      </c>
      <c r="AE310" s="5"/>
      <c r="AF310" s="5"/>
      <c r="AG310" s="15"/>
      <c r="AH310" s="15"/>
      <c r="AI310" s="15"/>
      <c r="AJ310" s="15"/>
      <c r="AK310" s="29"/>
    </row>
    <row r="311" spans="1:37" x14ac:dyDescent="0.25">
      <c r="A311" s="13" t="s">
        <v>141</v>
      </c>
      <c r="B311" t="e">
        <f t="shared" si="163"/>
        <v>#VALUE!</v>
      </c>
      <c r="C311">
        <f t="shared" si="164"/>
        <v>12</v>
      </c>
      <c r="D311">
        <f t="shared" si="165"/>
        <v>12</v>
      </c>
      <c r="E311">
        <f t="shared" si="166"/>
        <v>36</v>
      </c>
      <c r="F311" s="1" t="str">
        <f t="shared" si="167"/>
        <v/>
      </c>
      <c r="G311" s="1" t="str">
        <f t="shared" si="168"/>
        <v/>
      </c>
      <c r="H311" s="1" t="str">
        <f t="shared" si="169"/>
        <v>:</v>
      </c>
      <c r="I311">
        <f t="shared" si="175"/>
        <v>0</v>
      </c>
      <c r="J311" s="3">
        <f t="shared" si="176"/>
        <v>9</v>
      </c>
      <c r="K311" s="3">
        <f t="shared" si="161"/>
        <v>0</v>
      </c>
      <c r="L311" s="3">
        <f t="shared" si="170"/>
        <v>3</v>
      </c>
      <c r="M311" s="3">
        <f t="shared" si="162"/>
        <v>903</v>
      </c>
      <c r="N311" t="str">
        <f t="shared" si="177"/>
        <v/>
      </c>
      <c r="O311" t="str">
        <f t="shared" si="171"/>
        <v/>
      </c>
      <c r="P311" t="str">
        <f t="shared" si="172"/>
        <v/>
      </c>
      <c r="Q311" t="str">
        <f t="shared" si="173"/>
        <v/>
      </c>
      <c r="S311" t="str">
        <f t="shared" si="174"/>
        <v/>
      </c>
      <c r="T311" s="14">
        <f t="shared" si="178"/>
        <v>0</v>
      </c>
      <c r="AE311" s="5"/>
      <c r="AF311" s="5"/>
      <c r="AG311" s="15"/>
      <c r="AH311" s="15"/>
      <c r="AI311" s="15"/>
      <c r="AJ311" s="15"/>
      <c r="AK311" s="29"/>
    </row>
    <row r="312" spans="1:37" x14ac:dyDescent="0.25">
      <c r="A312" s="13" t="s">
        <v>21</v>
      </c>
      <c r="B312" t="e">
        <f t="shared" si="163"/>
        <v>#VALUE!</v>
      </c>
      <c r="C312" t="e">
        <f t="shared" si="164"/>
        <v>#VALUE!</v>
      </c>
      <c r="D312" t="e">
        <f t="shared" si="165"/>
        <v>#VALUE!</v>
      </c>
      <c r="E312">
        <f t="shared" si="166"/>
        <v>26</v>
      </c>
      <c r="F312" s="1" t="str">
        <f t="shared" si="167"/>
        <v/>
      </c>
      <c r="G312" s="1" t="str">
        <f t="shared" si="168"/>
        <v/>
      </c>
      <c r="H312" s="1" t="str">
        <f t="shared" si="169"/>
        <v>:</v>
      </c>
      <c r="I312">
        <f t="shared" si="175"/>
        <v>0</v>
      </c>
      <c r="J312" s="3">
        <f t="shared" si="176"/>
        <v>9</v>
      </c>
      <c r="K312" s="3">
        <f t="shared" si="161"/>
        <v>1</v>
      </c>
      <c r="L312" s="3">
        <f t="shared" si="170"/>
        <v>4</v>
      </c>
      <c r="M312" s="3">
        <f t="shared" si="162"/>
        <v>904</v>
      </c>
      <c r="N312" t="str">
        <f t="shared" si="177"/>
        <v>Opel Planta en Figueruelas</v>
      </c>
      <c r="O312" t="str">
        <f t="shared" si="171"/>
        <v>05:30</v>
      </c>
      <c r="P312" t="str">
        <f t="shared" si="172"/>
        <v>13:30</v>
      </c>
      <c r="Q312" t="str">
        <f t="shared" si="173"/>
        <v>21:30</v>
      </c>
      <c r="S312" t="str">
        <f t="shared" si="174"/>
        <v>Avd. Madrid nº 218</v>
      </c>
      <c r="T312" s="14">
        <f t="shared" si="178"/>
        <v>0</v>
      </c>
      <c r="AE312" s="5"/>
      <c r="AF312" s="5"/>
      <c r="AG312" s="15"/>
      <c r="AH312" s="15"/>
      <c r="AI312" s="15"/>
      <c r="AJ312" s="15"/>
      <c r="AK312" s="29"/>
    </row>
    <row r="313" spans="1:37" x14ac:dyDescent="0.25">
      <c r="A313" s="13" t="s">
        <v>46</v>
      </c>
      <c r="B313">
        <f t="shared" si="163"/>
        <v>2</v>
      </c>
      <c r="C313" t="e">
        <f t="shared" si="164"/>
        <v>#VALUE!</v>
      </c>
      <c r="D313">
        <f t="shared" si="165"/>
        <v>2</v>
      </c>
      <c r="E313">
        <f t="shared" si="166"/>
        <v>4</v>
      </c>
      <c r="F313" s="1">
        <f t="shared" si="167"/>
        <v>5</v>
      </c>
      <c r="G313" s="1">
        <f t="shared" si="168"/>
        <v>30</v>
      </c>
      <c r="H313" s="1" t="str">
        <f t="shared" si="169"/>
        <v>05:30</v>
      </c>
      <c r="I313">
        <f t="shared" si="175"/>
        <v>0</v>
      </c>
      <c r="J313" s="3">
        <f t="shared" si="176"/>
        <v>9</v>
      </c>
      <c r="K313" s="3">
        <f t="shared" si="161"/>
        <v>0</v>
      </c>
      <c r="L313" s="3">
        <f t="shared" si="170"/>
        <v>4</v>
      </c>
      <c r="M313" s="3">
        <f t="shared" si="162"/>
        <v>904</v>
      </c>
      <c r="N313" t="str">
        <f t="shared" si="177"/>
        <v/>
      </c>
      <c r="O313" t="str">
        <f t="shared" si="171"/>
        <v/>
      </c>
      <c r="P313" t="str">
        <f t="shared" si="172"/>
        <v/>
      </c>
      <c r="Q313" t="str">
        <f t="shared" si="173"/>
        <v/>
      </c>
      <c r="S313" t="str">
        <f t="shared" si="174"/>
        <v/>
      </c>
      <c r="T313" s="14">
        <f t="shared" si="178"/>
        <v>0</v>
      </c>
      <c r="AE313" s="5"/>
      <c r="AF313" s="5"/>
      <c r="AG313" s="15"/>
      <c r="AH313" s="15"/>
      <c r="AI313" s="15"/>
      <c r="AJ313" s="15"/>
      <c r="AK313" s="29"/>
    </row>
    <row r="314" spans="1:37" x14ac:dyDescent="0.25">
      <c r="A314" s="13" t="s">
        <v>47</v>
      </c>
      <c r="B314">
        <f t="shared" si="163"/>
        <v>3</v>
      </c>
      <c r="C314" t="e">
        <f t="shared" si="164"/>
        <v>#VALUE!</v>
      </c>
      <c r="D314">
        <f t="shared" si="165"/>
        <v>3</v>
      </c>
      <c r="E314">
        <f t="shared" si="166"/>
        <v>5</v>
      </c>
      <c r="F314" s="1">
        <f t="shared" si="167"/>
        <v>13</v>
      </c>
      <c r="G314" s="1">
        <f t="shared" si="168"/>
        <v>30</v>
      </c>
      <c r="H314" s="1" t="str">
        <f t="shared" si="169"/>
        <v>13:30</v>
      </c>
      <c r="I314">
        <f t="shared" si="175"/>
        <v>0</v>
      </c>
      <c r="J314" s="3">
        <f t="shared" si="176"/>
        <v>9</v>
      </c>
      <c r="K314" s="3">
        <f t="shared" si="161"/>
        <v>0</v>
      </c>
      <c r="L314" s="3">
        <f t="shared" si="170"/>
        <v>4</v>
      </c>
      <c r="M314" s="3">
        <f t="shared" si="162"/>
        <v>904</v>
      </c>
      <c r="N314" t="str">
        <f t="shared" si="177"/>
        <v/>
      </c>
      <c r="O314" t="str">
        <f t="shared" si="171"/>
        <v/>
      </c>
      <c r="P314" t="str">
        <f t="shared" si="172"/>
        <v/>
      </c>
      <c r="Q314" t="str">
        <f t="shared" si="173"/>
        <v/>
      </c>
      <c r="S314" t="str">
        <f t="shared" si="174"/>
        <v/>
      </c>
      <c r="T314" s="14">
        <f t="shared" si="178"/>
        <v>0</v>
      </c>
      <c r="AE314" s="5"/>
      <c r="AF314" s="5"/>
      <c r="AG314" s="15"/>
      <c r="AH314" s="15"/>
      <c r="AI314" s="15"/>
      <c r="AJ314" s="15"/>
      <c r="AK314" s="29"/>
    </row>
    <row r="315" spans="1:37" x14ac:dyDescent="0.25">
      <c r="A315" s="13" t="s">
        <v>48</v>
      </c>
      <c r="B315">
        <f t="shared" si="163"/>
        <v>3</v>
      </c>
      <c r="C315" t="e">
        <f t="shared" si="164"/>
        <v>#VALUE!</v>
      </c>
      <c r="D315">
        <f t="shared" si="165"/>
        <v>3</v>
      </c>
      <c r="E315">
        <f t="shared" si="166"/>
        <v>5</v>
      </c>
      <c r="F315" s="1">
        <f t="shared" si="167"/>
        <v>21</v>
      </c>
      <c r="G315" s="1">
        <f t="shared" si="168"/>
        <v>30</v>
      </c>
      <c r="H315" s="1" t="str">
        <f t="shared" si="169"/>
        <v>21:30</v>
      </c>
      <c r="I315">
        <f t="shared" si="175"/>
        <v>0</v>
      </c>
      <c r="J315" s="3">
        <f t="shared" si="176"/>
        <v>9</v>
      </c>
      <c r="K315" s="3">
        <f t="shared" si="161"/>
        <v>0</v>
      </c>
      <c r="L315" s="3">
        <f t="shared" si="170"/>
        <v>4</v>
      </c>
      <c r="M315" s="3">
        <f t="shared" si="162"/>
        <v>904</v>
      </c>
      <c r="N315" t="str">
        <f t="shared" si="177"/>
        <v/>
      </c>
      <c r="O315" t="str">
        <f t="shared" si="171"/>
        <v/>
      </c>
      <c r="P315" t="str">
        <f t="shared" si="172"/>
        <v/>
      </c>
      <c r="Q315" t="str">
        <f t="shared" si="173"/>
        <v/>
      </c>
      <c r="S315" t="str">
        <f t="shared" si="174"/>
        <v/>
      </c>
      <c r="T315" s="14">
        <f t="shared" si="178"/>
        <v>0</v>
      </c>
      <c r="AE315" s="5"/>
      <c r="AF315" s="5"/>
      <c r="AG315" s="15"/>
      <c r="AH315" s="15"/>
      <c r="AI315" s="15"/>
      <c r="AJ315" s="15"/>
      <c r="AK315" s="29"/>
    </row>
    <row r="316" spans="1:37" x14ac:dyDescent="0.25">
      <c r="A316" s="13" t="s">
        <v>143</v>
      </c>
      <c r="B316" t="e">
        <f t="shared" si="163"/>
        <v>#VALUE!</v>
      </c>
      <c r="C316" t="e">
        <f t="shared" si="164"/>
        <v>#VALUE!</v>
      </c>
      <c r="D316" t="e">
        <f t="shared" si="165"/>
        <v>#VALUE!</v>
      </c>
      <c r="E316">
        <f t="shared" si="166"/>
        <v>18</v>
      </c>
      <c r="F316" s="1" t="str">
        <f t="shared" si="167"/>
        <v/>
      </c>
      <c r="G316" s="1" t="str">
        <f t="shared" si="168"/>
        <v/>
      </c>
      <c r="H316" s="1" t="str">
        <f t="shared" si="169"/>
        <v>:</v>
      </c>
      <c r="I316">
        <f t="shared" si="175"/>
        <v>0</v>
      </c>
      <c r="J316" s="3">
        <f t="shared" si="176"/>
        <v>9</v>
      </c>
      <c r="K316" s="3">
        <f t="shared" si="161"/>
        <v>0</v>
      </c>
      <c r="L316" s="3">
        <f t="shared" si="170"/>
        <v>4</v>
      </c>
      <c r="M316" s="3">
        <f t="shared" si="162"/>
        <v>904</v>
      </c>
      <c r="N316" t="str">
        <f t="shared" si="177"/>
        <v/>
      </c>
      <c r="O316" t="str">
        <f t="shared" si="171"/>
        <v/>
      </c>
      <c r="P316" t="str">
        <f t="shared" si="172"/>
        <v/>
      </c>
      <c r="Q316" t="str">
        <f t="shared" si="173"/>
        <v/>
      </c>
      <c r="S316" t="str">
        <f t="shared" si="174"/>
        <v/>
      </c>
      <c r="T316" s="14">
        <f t="shared" si="178"/>
        <v>0</v>
      </c>
      <c r="AE316" s="5"/>
      <c r="AF316" s="5"/>
      <c r="AG316" s="15"/>
      <c r="AH316" s="15"/>
      <c r="AI316" s="15"/>
      <c r="AJ316" s="15"/>
      <c r="AK316" s="29"/>
    </row>
    <row r="317" spans="1:37" x14ac:dyDescent="0.25">
      <c r="A317" s="13" t="s">
        <v>288</v>
      </c>
      <c r="B317" t="e">
        <f t="shared" si="163"/>
        <v>#VALUE!</v>
      </c>
      <c r="C317" t="e">
        <f t="shared" si="164"/>
        <v>#VALUE!</v>
      </c>
      <c r="D317" t="e">
        <f t="shared" si="165"/>
        <v>#VALUE!</v>
      </c>
      <c r="E317">
        <f t="shared" si="166"/>
        <v>10</v>
      </c>
      <c r="F317" s="1" t="str">
        <f t="shared" si="167"/>
        <v/>
      </c>
      <c r="G317" s="1" t="str">
        <f t="shared" si="168"/>
        <v/>
      </c>
      <c r="H317" s="1" t="str">
        <f t="shared" si="169"/>
        <v>:</v>
      </c>
      <c r="I317">
        <f t="shared" si="175"/>
        <v>1</v>
      </c>
      <c r="J317" s="3">
        <f t="shared" si="176"/>
        <v>10</v>
      </c>
      <c r="K317" s="3">
        <f t="shared" si="161"/>
        <v>0</v>
      </c>
      <c r="L317" s="3">
        <f t="shared" si="170"/>
        <v>0</v>
      </c>
      <c r="M317" s="3">
        <f t="shared" si="162"/>
        <v>1000</v>
      </c>
      <c r="N317" t="str">
        <f t="shared" si="177"/>
        <v>Ruta 13/20</v>
      </c>
      <c r="O317" t="str">
        <f t="shared" si="171"/>
        <v/>
      </c>
      <c r="P317" t="str">
        <f t="shared" si="172"/>
        <v/>
      </c>
      <c r="Q317" t="str">
        <f t="shared" si="173"/>
        <v/>
      </c>
      <c r="S317" t="str">
        <f t="shared" si="174"/>
        <v/>
      </c>
      <c r="T317" s="14">
        <f t="shared" si="178"/>
        <v>0</v>
      </c>
      <c r="AE317" s="5"/>
      <c r="AF317" s="5"/>
      <c r="AG317" s="15"/>
      <c r="AH317" s="15"/>
      <c r="AI317" s="15"/>
      <c r="AJ317" s="15"/>
      <c r="AK317" s="29"/>
    </row>
    <row r="318" spans="1:37" x14ac:dyDescent="0.25">
      <c r="A318" s="13" t="s">
        <v>144</v>
      </c>
      <c r="B318" t="e">
        <f t="shared" si="163"/>
        <v>#VALUE!</v>
      </c>
      <c r="C318">
        <f t="shared" si="164"/>
        <v>13</v>
      </c>
      <c r="D318">
        <f t="shared" si="165"/>
        <v>13</v>
      </c>
      <c r="E318">
        <f t="shared" si="166"/>
        <v>44</v>
      </c>
      <c r="F318" s="1" t="str">
        <f t="shared" si="167"/>
        <v/>
      </c>
      <c r="G318" s="1" t="str">
        <f t="shared" si="168"/>
        <v/>
      </c>
      <c r="H318" s="1" t="str">
        <f t="shared" si="169"/>
        <v>:</v>
      </c>
      <c r="I318">
        <f t="shared" si="175"/>
        <v>0</v>
      </c>
      <c r="J318" s="3">
        <f t="shared" si="176"/>
        <v>10</v>
      </c>
      <c r="K318" s="3">
        <f t="shared" si="161"/>
        <v>1</v>
      </c>
      <c r="L318" s="3">
        <f t="shared" si="170"/>
        <v>1</v>
      </c>
      <c r="M318" s="3">
        <f t="shared" si="162"/>
        <v>1001</v>
      </c>
      <c r="N318" t="str">
        <f t="shared" si="177"/>
        <v>Conde Aranda, nº 6 (Escuelas Pías - Pd. Bus)</v>
      </c>
      <c r="O318" t="str">
        <f t="shared" si="171"/>
        <v>05:00</v>
      </c>
      <c r="P318" t="str">
        <f t="shared" si="172"/>
        <v>13:00</v>
      </c>
      <c r="Q318" t="str">
        <f t="shared" si="173"/>
        <v>21:00</v>
      </c>
      <c r="S318" t="str">
        <f t="shared" si="174"/>
        <v>Opel Planta en Figueruelas</v>
      </c>
      <c r="T318" s="14">
        <f t="shared" si="178"/>
        <v>0</v>
      </c>
      <c r="AE318" s="5"/>
      <c r="AF318" s="5"/>
      <c r="AG318" s="15"/>
      <c r="AH318" s="15"/>
      <c r="AI318" s="15"/>
      <c r="AJ318" s="15"/>
      <c r="AK318" s="29"/>
    </row>
    <row r="319" spans="1:37" x14ac:dyDescent="0.25">
      <c r="A319" s="13" t="s">
        <v>51</v>
      </c>
      <c r="B319">
        <f t="shared" si="163"/>
        <v>2</v>
      </c>
      <c r="C319" t="e">
        <f t="shared" si="164"/>
        <v>#VALUE!</v>
      </c>
      <c r="D319">
        <f t="shared" si="165"/>
        <v>2</v>
      </c>
      <c r="E319">
        <f t="shared" si="166"/>
        <v>4</v>
      </c>
      <c r="F319" s="1">
        <f t="shared" si="167"/>
        <v>5</v>
      </c>
      <c r="G319" s="1">
        <f t="shared" si="168"/>
        <v>0</v>
      </c>
      <c r="H319" s="1" t="str">
        <f t="shared" si="169"/>
        <v>05:00</v>
      </c>
      <c r="I319">
        <f t="shared" si="175"/>
        <v>0</v>
      </c>
      <c r="J319" s="3">
        <f t="shared" si="176"/>
        <v>10</v>
      </c>
      <c r="K319" s="3">
        <f t="shared" si="161"/>
        <v>0</v>
      </c>
      <c r="L319" s="3">
        <f t="shared" si="170"/>
        <v>1</v>
      </c>
      <c r="M319" s="3">
        <f t="shared" si="162"/>
        <v>1001</v>
      </c>
      <c r="N319" t="str">
        <f t="shared" si="177"/>
        <v/>
      </c>
      <c r="O319" t="str">
        <f t="shared" si="171"/>
        <v/>
      </c>
      <c r="P319" t="str">
        <f t="shared" si="172"/>
        <v/>
      </c>
      <c r="Q319" t="str">
        <f t="shared" si="173"/>
        <v/>
      </c>
      <c r="S319" t="str">
        <f t="shared" si="174"/>
        <v/>
      </c>
      <c r="T319" s="14">
        <f t="shared" si="178"/>
        <v>0</v>
      </c>
      <c r="AE319" s="5"/>
      <c r="AF319" s="5"/>
      <c r="AG319" s="15"/>
      <c r="AH319" s="15"/>
      <c r="AI319" s="15"/>
      <c r="AJ319" s="15"/>
      <c r="AK319" s="29"/>
    </row>
    <row r="320" spans="1:37" x14ac:dyDescent="0.25">
      <c r="A320" s="13" t="s">
        <v>29</v>
      </c>
      <c r="B320">
        <f t="shared" si="163"/>
        <v>3</v>
      </c>
      <c r="C320" t="e">
        <f t="shared" si="164"/>
        <v>#VALUE!</v>
      </c>
      <c r="D320">
        <f t="shared" si="165"/>
        <v>3</v>
      </c>
      <c r="E320">
        <f t="shared" si="166"/>
        <v>5</v>
      </c>
      <c r="F320" s="1">
        <f t="shared" si="167"/>
        <v>13</v>
      </c>
      <c r="G320" s="1">
        <f t="shared" si="168"/>
        <v>0</v>
      </c>
      <c r="H320" s="1" t="str">
        <f t="shared" si="169"/>
        <v>13:00</v>
      </c>
      <c r="I320">
        <f t="shared" si="175"/>
        <v>0</v>
      </c>
      <c r="J320" s="3">
        <f t="shared" si="176"/>
        <v>10</v>
      </c>
      <c r="K320" s="3">
        <f t="shared" si="161"/>
        <v>0</v>
      </c>
      <c r="L320" s="3">
        <f t="shared" si="170"/>
        <v>1</v>
      </c>
      <c r="M320" s="3">
        <f t="shared" si="162"/>
        <v>1001</v>
      </c>
      <c r="N320" t="str">
        <f t="shared" si="177"/>
        <v/>
      </c>
      <c r="O320" t="str">
        <f t="shared" si="171"/>
        <v/>
      </c>
      <c r="P320" t="str">
        <f t="shared" si="172"/>
        <v/>
      </c>
      <c r="Q320" t="str">
        <f t="shared" si="173"/>
        <v/>
      </c>
      <c r="S320" t="str">
        <f t="shared" si="174"/>
        <v/>
      </c>
      <c r="T320" s="14">
        <f t="shared" si="178"/>
        <v>0</v>
      </c>
      <c r="AE320" s="5"/>
      <c r="AF320" s="5"/>
      <c r="AG320" s="15"/>
      <c r="AH320" s="15"/>
      <c r="AI320" s="15"/>
      <c r="AJ320" s="15"/>
      <c r="AK320" s="29"/>
    </row>
    <row r="321" spans="1:37" x14ac:dyDescent="0.25">
      <c r="A321" s="13" t="s">
        <v>30</v>
      </c>
      <c r="B321">
        <f t="shared" si="163"/>
        <v>3</v>
      </c>
      <c r="C321" t="e">
        <f t="shared" si="164"/>
        <v>#VALUE!</v>
      </c>
      <c r="D321">
        <f t="shared" si="165"/>
        <v>3</v>
      </c>
      <c r="E321">
        <f t="shared" si="166"/>
        <v>5</v>
      </c>
      <c r="F321" s="1">
        <f t="shared" si="167"/>
        <v>21</v>
      </c>
      <c r="G321" s="1">
        <f t="shared" si="168"/>
        <v>0</v>
      </c>
      <c r="H321" s="1" t="str">
        <f t="shared" si="169"/>
        <v>21:00</v>
      </c>
      <c r="I321">
        <f t="shared" si="175"/>
        <v>0</v>
      </c>
      <c r="J321" s="3">
        <f t="shared" si="176"/>
        <v>10</v>
      </c>
      <c r="K321" s="3">
        <f t="shared" si="161"/>
        <v>0</v>
      </c>
      <c r="L321" s="3">
        <f t="shared" si="170"/>
        <v>1</v>
      </c>
      <c r="M321" s="3">
        <f t="shared" si="162"/>
        <v>1001</v>
      </c>
      <c r="N321" t="str">
        <f t="shared" si="177"/>
        <v/>
      </c>
      <c r="O321" t="str">
        <f t="shared" si="171"/>
        <v/>
      </c>
      <c r="P321" t="str">
        <f t="shared" si="172"/>
        <v/>
      </c>
      <c r="Q321" t="str">
        <f t="shared" si="173"/>
        <v/>
      </c>
      <c r="S321" t="str">
        <f t="shared" si="174"/>
        <v/>
      </c>
      <c r="T321" s="14">
        <f t="shared" si="178"/>
        <v>0</v>
      </c>
      <c r="AE321" s="5"/>
      <c r="AF321" s="5"/>
      <c r="AG321" s="15"/>
      <c r="AH321" s="15"/>
      <c r="AI321" s="15"/>
      <c r="AJ321" s="15"/>
      <c r="AK321" s="29"/>
    </row>
    <row r="322" spans="1:37" x14ac:dyDescent="0.25">
      <c r="A322" s="13" t="s">
        <v>21</v>
      </c>
      <c r="B322" t="e">
        <f t="shared" si="163"/>
        <v>#VALUE!</v>
      </c>
      <c r="C322" t="e">
        <f t="shared" si="164"/>
        <v>#VALUE!</v>
      </c>
      <c r="D322" t="e">
        <f t="shared" si="165"/>
        <v>#VALUE!</v>
      </c>
      <c r="E322">
        <f t="shared" si="166"/>
        <v>26</v>
      </c>
      <c r="F322" s="1" t="str">
        <f t="shared" si="167"/>
        <v/>
      </c>
      <c r="G322" s="1" t="str">
        <f t="shared" si="168"/>
        <v/>
      </c>
      <c r="H322" s="1" t="str">
        <f t="shared" si="169"/>
        <v>:</v>
      </c>
      <c r="I322">
        <f t="shared" si="175"/>
        <v>0</v>
      </c>
      <c r="J322" s="3">
        <f t="shared" si="176"/>
        <v>10</v>
      </c>
      <c r="K322" s="3">
        <f t="shared" si="161"/>
        <v>0</v>
      </c>
      <c r="L322" s="3">
        <f t="shared" si="170"/>
        <v>1</v>
      </c>
      <c r="M322" s="3">
        <f t="shared" si="162"/>
        <v>1001</v>
      </c>
      <c r="N322" t="str">
        <f t="shared" si="177"/>
        <v/>
      </c>
      <c r="O322" t="str">
        <f t="shared" si="171"/>
        <v/>
      </c>
      <c r="P322" t="str">
        <f t="shared" si="172"/>
        <v/>
      </c>
      <c r="Q322" t="str">
        <f t="shared" si="173"/>
        <v/>
      </c>
      <c r="S322" t="str">
        <f t="shared" si="174"/>
        <v/>
      </c>
      <c r="T322" s="14">
        <f t="shared" si="178"/>
        <v>0</v>
      </c>
      <c r="AE322" s="5"/>
      <c r="AF322" s="5"/>
      <c r="AG322" s="15"/>
      <c r="AH322" s="15"/>
      <c r="AI322" s="15"/>
      <c r="AJ322" s="15"/>
      <c r="AK322" s="29"/>
    </row>
    <row r="323" spans="1:37" x14ac:dyDescent="0.25">
      <c r="A323" s="13" t="s">
        <v>145</v>
      </c>
      <c r="B323" t="e">
        <f t="shared" si="163"/>
        <v>#VALUE!</v>
      </c>
      <c r="C323">
        <f t="shared" si="164"/>
        <v>13</v>
      </c>
      <c r="D323">
        <f t="shared" si="165"/>
        <v>13</v>
      </c>
      <c r="E323">
        <f t="shared" si="166"/>
        <v>20</v>
      </c>
      <c r="F323" s="1" t="str">
        <f t="shared" si="167"/>
        <v/>
      </c>
      <c r="G323" s="1" t="str">
        <f t="shared" si="168"/>
        <v/>
      </c>
      <c r="H323" s="1" t="str">
        <f t="shared" si="169"/>
        <v>:</v>
      </c>
      <c r="I323">
        <f t="shared" si="175"/>
        <v>0</v>
      </c>
      <c r="J323" s="3">
        <f t="shared" si="176"/>
        <v>10</v>
      </c>
      <c r="K323" s="3">
        <f t="shared" ref="K323:K386" si="179">IF(AND(ISNUMBER(G324),ISNUMBER(G325),ISNUMBER(G326)),1,IF(T323,1,0))</f>
        <v>1</v>
      </c>
      <c r="L323" s="3">
        <f t="shared" si="170"/>
        <v>2</v>
      </c>
      <c r="M323" s="3">
        <f t="shared" ref="M323:M386" si="180">J323*100+L323</f>
        <v>1002</v>
      </c>
      <c r="N323" t="str">
        <f t="shared" si="177"/>
        <v>Conde Aranda, nº 114</v>
      </c>
      <c r="O323" t="str">
        <f t="shared" si="171"/>
        <v>05:01</v>
      </c>
      <c r="P323" t="str">
        <f t="shared" si="172"/>
        <v>13:01</v>
      </c>
      <c r="Q323" t="str">
        <f t="shared" si="173"/>
        <v>21:01</v>
      </c>
      <c r="S323" t="str">
        <f t="shared" si="174"/>
        <v>Torres San Lamberto "Punto 0" (Pd. Bus)</v>
      </c>
      <c r="T323" s="14">
        <f t="shared" si="178"/>
        <v>0</v>
      </c>
      <c r="AE323" s="5"/>
      <c r="AF323" s="5"/>
      <c r="AG323" s="15"/>
      <c r="AH323" s="15"/>
      <c r="AI323" s="15"/>
      <c r="AJ323" s="15"/>
      <c r="AK323" s="29"/>
    </row>
    <row r="324" spans="1:37" x14ac:dyDescent="0.25">
      <c r="A324" s="13" t="s">
        <v>53</v>
      </c>
      <c r="B324">
        <f t="shared" ref="B324:B387" si="181">FIND($B$2,A324)</f>
        <v>2</v>
      </c>
      <c r="C324" t="e">
        <f t="shared" ref="C324:C387" si="182">FIND($C$2,A324)</f>
        <v>#VALUE!</v>
      </c>
      <c r="D324">
        <f t="shared" ref="D324:D387" si="183">IFERROR(B324,C324)</f>
        <v>2</v>
      </c>
      <c r="E324">
        <f t="shared" ref="E324:E387" si="184">LEN(A324)</f>
        <v>4</v>
      </c>
      <c r="F324" s="1">
        <f t="shared" ref="F324:F387" si="185">IFERROR(VALUE(LEFT($A324,$D324-1)),"")</f>
        <v>5</v>
      </c>
      <c r="G324" s="1">
        <f t="shared" ref="G324:G387" si="186">IFERROR(VALUE(RIGHT($A324,$E324-$D324)),"")</f>
        <v>1</v>
      </c>
      <c r="H324" s="1" t="str">
        <f t="shared" ref="H324:H387" si="187">TEXT(F324,"00")&amp;":"&amp;TEXT(G324,"00")</f>
        <v>05:01</v>
      </c>
      <c r="I324">
        <f t="shared" si="175"/>
        <v>0</v>
      </c>
      <c r="J324" s="3">
        <f t="shared" si="176"/>
        <v>10</v>
      </c>
      <c r="K324" s="3">
        <f t="shared" si="179"/>
        <v>0</v>
      </c>
      <c r="L324" s="3">
        <f t="shared" ref="L324:L387" si="188">IF(I324=1,0,L323+K324+T324)</f>
        <v>2</v>
      </c>
      <c r="M324" s="3">
        <f t="shared" si="180"/>
        <v>1002</v>
      </c>
      <c r="N324" t="str">
        <f t="shared" si="177"/>
        <v/>
      </c>
      <c r="O324" t="str">
        <f t="shared" ref="O324:O387" si="189">IF($K324,H325,"")</f>
        <v/>
      </c>
      <c r="P324" t="str">
        <f t="shared" ref="P324:P387" si="190">IF($K324,H326,"")</f>
        <v/>
      </c>
      <c r="Q324" t="str">
        <f t="shared" ref="Q324:Q387" si="191">IF($K324,H327,"")</f>
        <v/>
      </c>
      <c r="S324" t="str">
        <f t="shared" si="174"/>
        <v/>
      </c>
      <c r="T324" s="14">
        <f t="shared" si="178"/>
        <v>0</v>
      </c>
      <c r="AE324" s="5"/>
      <c r="AF324" s="5"/>
      <c r="AG324" s="15"/>
      <c r="AH324" s="15"/>
      <c r="AI324" s="15"/>
      <c r="AJ324" s="15"/>
      <c r="AK324" s="29"/>
    </row>
    <row r="325" spans="1:37" x14ac:dyDescent="0.25">
      <c r="A325" s="13" t="s">
        <v>34</v>
      </c>
      <c r="B325">
        <f t="shared" si="181"/>
        <v>3</v>
      </c>
      <c r="C325" t="e">
        <f t="shared" si="182"/>
        <v>#VALUE!</v>
      </c>
      <c r="D325">
        <f t="shared" si="183"/>
        <v>3</v>
      </c>
      <c r="E325">
        <f t="shared" si="184"/>
        <v>5</v>
      </c>
      <c r="F325" s="1">
        <f t="shared" si="185"/>
        <v>13</v>
      </c>
      <c r="G325" s="1">
        <f t="shared" si="186"/>
        <v>1</v>
      </c>
      <c r="H325" s="1" t="str">
        <f t="shared" si="187"/>
        <v>13:01</v>
      </c>
      <c r="I325">
        <f t="shared" si="175"/>
        <v>0</v>
      </c>
      <c r="J325" s="3">
        <f t="shared" si="176"/>
        <v>10</v>
      </c>
      <c r="K325" s="3">
        <f t="shared" si="179"/>
        <v>0</v>
      </c>
      <c r="L325" s="3">
        <f t="shared" si="188"/>
        <v>2</v>
      </c>
      <c r="M325" s="3">
        <f t="shared" si="180"/>
        <v>1002</v>
      </c>
      <c r="N325" t="str">
        <f t="shared" si="177"/>
        <v/>
      </c>
      <c r="O325" t="str">
        <f t="shared" si="189"/>
        <v/>
      </c>
      <c r="P325" t="str">
        <f t="shared" si="190"/>
        <v/>
      </c>
      <c r="Q325" t="str">
        <f t="shared" si="191"/>
        <v/>
      </c>
      <c r="S325" t="str">
        <f t="shared" ref="S325:S388" si="192">IF(AND($K325,NOT(T325)),A329,IF(T325,A325,""))</f>
        <v/>
      </c>
      <c r="T325" s="14">
        <f t="shared" si="178"/>
        <v>0</v>
      </c>
      <c r="AE325" s="5"/>
      <c r="AF325" s="5"/>
      <c r="AG325" s="15"/>
      <c r="AH325" s="15"/>
      <c r="AI325" s="15"/>
      <c r="AJ325" s="15"/>
      <c r="AK325" s="29"/>
    </row>
    <row r="326" spans="1:37" x14ac:dyDescent="0.25">
      <c r="A326" s="13" t="s">
        <v>35</v>
      </c>
      <c r="B326">
        <f t="shared" si="181"/>
        <v>3</v>
      </c>
      <c r="C326" t="e">
        <f t="shared" si="182"/>
        <v>#VALUE!</v>
      </c>
      <c r="D326">
        <f t="shared" si="183"/>
        <v>3</v>
      </c>
      <c r="E326">
        <f t="shared" si="184"/>
        <v>5</v>
      </c>
      <c r="F326" s="1">
        <f t="shared" si="185"/>
        <v>21</v>
      </c>
      <c r="G326" s="1">
        <f t="shared" si="186"/>
        <v>1</v>
      </c>
      <c r="H326" s="1" t="str">
        <f t="shared" si="187"/>
        <v>21:01</v>
      </c>
      <c r="I326">
        <f t="shared" ref="I326:I389" si="193">IFERROR(FIND("Ruta",A326),0)</f>
        <v>0</v>
      </c>
      <c r="J326" s="3">
        <f t="shared" ref="J326:J389" si="194">I326+J325</f>
        <v>10</v>
      </c>
      <c r="K326" s="3">
        <f t="shared" si="179"/>
        <v>0</v>
      </c>
      <c r="L326" s="3">
        <f t="shared" si="188"/>
        <v>2</v>
      </c>
      <c r="M326" s="3">
        <f t="shared" si="180"/>
        <v>1002</v>
      </c>
      <c r="N326" t="str">
        <f t="shared" ref="N326:N389" si="195">IF(T326,"",IF($K326,A326,IF(I326=1,A326,"")))</f>
        <v/>
      </c>
      <c r="O326" t="str">
        <f t="shared" si="189"/>
        <v/>
      </c>
      <c r="P326" t="str">
        <f t="shared" si="190"/>
        <v/>
      </c>
      <c r="Q326" t="str">
        <f t="shared" si="191"/>
        <v/>
      </c>
      <c r="S326" t="str">
        <f t="shared" si="192"/>
        <v/>
      </c>
      <c r="T326" s="14">
        <f t="shared" ref="T326:T389" si="196">IF(AND(NOT(ISNUMBER(D325)),NOT(ISNUMBER(D326)),NOT(ISNUMBER(D327)),NOT(ISNUMBER(D328))),1,0)</f>
        <v>0</v>
      </c>
      <c r="AE326" s="5"/>
      <c r="AF326" s="5"/>
      <c r="AG326" s="15"/>
      <c r="AH326" s="15"/>
      <c r="AI326" s="15"/>
      <c r="AJ326" s="15"/>
      <c r="AK326" s="29"/>
    </row>
    <row r="327" spans="1:37" x14ac:dyDescent="0.25">
      <c r="A327" s="13" t="s">
        <v>146</v>
      </c>
      <c r="B327" t="e">
        <f t="shared" si="181"/>
        <v>#VALUE!</v>
      </c>
      <c r="C327" t="e">
        <f t="shared" si="182"/>
        <v>#VALUE!</v>
      </c>
      <c r="D327" t="e">
        <f t="shared" si="183"/>
        <v>#VALUE!</v>
      </c>
      <c r="E327">
        <f t="shared" si="184"/>
        <v>39</v>
      </c>
      <c r="F327" s="1" t="str">
        <f t="shared" si="185"/>
        <v/>
      </c>
      <c r="G327" s="1" t="str">
        <f t="shared" si="186"/>
        <v/>
      </c>
      <c r="H327" s="1" t="str">
        <f t="shared" si="187"/>
        <v>:</v>
      </c>
      <c r="I327">
        <f t="shared" si="193"/>
        <v>0</v>
      </c>
      <c r="J327" s="3">
        <f t="shared" si="194"/>
        <v>10</v>
      </c>
      <c r="K327" s="3">
        <f t="shared" si="179"/>
        <v>0</v>
      </c>
      <c r="L327" s="3">
        <f t="shared" si="188"/>
        <v>2</v>
      </c>
      <c r="M327" s="3">
        <f t="shared" si="180"/>
        <v>1002</v>
      </c>
      <c r="N327" t="str">
        <f t="shared" si="195"/>
        <v/>
      </c>
      <c r="O327" t="str">
        <f t="shared" si="189"/>
        <v/>
      </c>
      <c r="P327" t="str">
        <f t="shared" si="190"/>
        <v/>
      </c>
      <c r="Q327" t="str">
        <f t="shared" si="191"/>
        <v/>
      </c>
      <c r="S327" t="str">
        <f t="shared" si="192"/>
        <v/>
      </c>
      <c r="T327" s="14">
        <f t="shared" si="196"/>
        <v>0</v>
      </c>
      <c r="AE327" s="5"/>
      <c r="AF327" s="5"/>
      <c r="AG327" s="15"/>
      <c r="AH327" s="15"/>
      <c r="AI327" s="15"/>
      <c r="AJ327" s="15"/>
      <c r="AK327" s="29"/>
    </row>
    <row r="328" spans="1:37" x14ac:dyDescent="0.25">
      <c r="A328" s="13" t="s">
        <v>147</v>
      </c>
      <c r="B328" t="e">
        <f t="shared" si="181"/>
        <v>#VALUE!</v>
      </c>
      <c r="C328">
        <f t="shared" si="182"/>
        <v>12</v>
      </c>
      <c r="D328">
        <f t="shared" si="183"/>
        <v>12</v>
      </c>
      <c r="E328">
        <f t="shared" si="184"/>
        <v>31</v>
      </c>
      <c r="F328" s="1" t="str">
        <f t="shared" si="185"/>
        <v/>
      </c>
      <c r="G328" s="1" t="str">
        <f t="shared" si="186"/>
        <v/>
      </c>
      <c r="H328" s="1" t="str">
        <f t="shared" si="187"/>
        <v>:</v>
      </c>
      <c r="I328">
        <f t="shared" si="193"/>
        <v>0</v>
      </c>
      <c r="J328" s="3">
        <f t="shared" si="194"/>
        <v>10</v>
      </c>
      <c r="K328" s="3">
        <f t="shared" si="179"/>
        <v>1</v>
      </c>
      <c r="L328" s="3">
        <f t="shared" si="188"/>
        <v>3</v>
      </c>
      <c r="M328" s="3">
        <f t="shared" si="180"/>
        <v>1003</v>
      </c>
      <c r="N328" t="str">
        <f t="shared" si="195"/>
        <v>Avd. Madrid, nº 10-12 (Pd. Bus)</v>
      </c>
      <c r="O328" t="str">
        <f t="shared" si="189"/>
        <v>05:02</v>
      </c>
      <c r="P328" t="str">
        <f t="shared" si="190"/>
        <v>13:02</v>
      </c>
      <c r="Q328" t="str">
        <f t="shared" si="191"/>
        <v>21:02</v>
      </c>
      <c r="S328" t="str">
        <f t="shared" si="192"/>
        <v>Avd. Navarra, nº 183 (Pd. Bus)</v>
      </c>
      <c r="T328" s="14">
        <f t="shared" si="196"/>
        <v>0</v>
      </c>
      <c r="AE328" s="5"/>
      <c r="AF328" s="5"/>
      <c r="AG328" s="15"/>
      <c r="AH328" s="15"/>
      <c r="AI328" s="15"/>
      <c r="AJ328" s="15"/>
      <c r="AK328" s="29"/>
    </row>
    <row r="329" spans="1:37" x14ac:dyDescent="0.25">
      <c r="A329" s="13" t="s">
        <v>56</v>
      </c>
      <c r="B329">
        <f t="shared" si="181"/>
        <v>2</v>
      </c>
      <c r="C329" t="e">
        <f t="shared" si="182"/>
        <v>#VALUE!</v>
      </c>
      <c r="D329">
        <f t="shared" si="183"/>
        <v>2</v>
      </c>
      <c r="E329">
        <f t="shared" si="184"/>
        <v>4</v>
      </c>
      <c r="F329" s="1">
        <f t="shared" si="185"/>
        <v>5</v>
      </c>
      <c r="G329" s="1">
        <f t="shared" si="186"/>
        <v>2</v>
      </c>
      <c r="H329" s="1" t="str">
        <f t="shared" si="187"/>
        <v>05:02</v>
      </c>
      <c r="I329">
        <f t="shared" si="193"/>
        <v>0</v>
      </c>
      <c r="J329" s="3">
        <f t="shared" si="194"/>
        <v>10</v>
      </c>
      <c r="K329" s="3">
        <f t="shared" si="179"/>
        <v>0</v>
      </c>
      <c r="L329" s="3">
        <f t="shared" si="188"/>
        <v>3</v>
      </c>
      <c r="M329" s="3">
        <f t="shared" si="180"/>
        <v>1003</v>
      </c>
      <c r="N329" t="str">
        <f t="shared" si="195"/>
        <v/>
      </c>
      <c r="O329" t="str">
        <f t="shared" si="189"/>
        <v/>
      </c>
      <c r="P329" t="str">
        <f t="shared" si="190"/>
        <v/>
      </c>
      <c r="Q329" t="str">
        <f t="shared" si="191"/>
        <v/>
      </c>
      <c r="S329" t="str">
        <f t="shared" si="192"/>
        <v/>
      </c>
      <c r="T329" s="14">
        <f t="shared" si="196"/>
        <v>0</v>
      </c>
      <c r="AE329" s="5"/>
      <c r="AF329" s="5"/>
      <c r="AG329" s="15"/>
      <c r="AH329" s="15"/>
      <c r="AI329" s="15"/>
      <c r="AJ329" s="15"/>
      <c r="AK329" s="29"/>
    </row>
    <row r="330" spans="1:37" x14ac:dyDescent="0.25">
      <c r="A330" s="13" t="s">
        <v>58</v>
      </c>
      <c r="B330">
        <f t="shared" si="181"/>
        <v>3</v>
      </c>
      <c r="C330" t="e">
        <f t="shared" si="182"/>
        <v>#VALUE!</v>
      </c>
      <c r="D330">
        <f t="shared" si="183"/>
        <v>3</v>
      </c>
      <c r="E330">
        <f t="shared" si="184"/>
        <v>5</v>
      </c>
      <c r="F330" s="1">
        <f t="shared" si="185"/>
        <v>13</v>
      </c>
      <c r="G330" s="1">
        <f t="shared" si="186"/>
        <v>2</v>
      </c>
      <c r="H330" s="1" t="str">
        <f t="shared" si="187"/>
        <v>13:02</v>
      </c>
      <c r="I330">
        <f t="shared" si="193"/>
        <v>0</v>
      </c>
      <c r="J330" s="3">
        <f t="shared" si="194"/>
        <v>10</v>
      </c>
      <c r="K330" s="3">
        <f t="shared" si="179"/>
        <v>0</v>
      </c>
      <c r="L330" s="3">
        <f t="shared" si="188"/>
        <v>3</v>
      </c>
      <c r="M330" s="3">
        <f t="shared" si="180"/>
        <v>1003</v>
      </c>
      <c r="N330" t="str">
        <f t="shared" si="195"/>
        <v/>
      </c>
      <c r="O330" t="str">
        <f t="shared" si="189"/>
        <v/>
      </c>
      <c r="P330" t="str">
        <f t="shared" si="190"/>
        <v/>
      </c>
      <c r="Q330" t="str">
        <f t="shared" si="191"/>
        <v/>
      </c>
      <c r="S330" t="str">
        <f t="shared" si="192"/>
        <v/>
      </c>
      <c r="T330" s="14">
        <f t="shared" si="196"/>
        <v>0</v>
      </c>
      <c r="AE330" s="5"/>
      <c r="AF330" s="5"/>
      <c r="AG330" s="15"/>
      <c r="AH330" s="15"/>
      <c r="AI330" s="15"/>
      <c r="AJ330" s="15"/>
      <c r="AK330" s="29"/>
    </row>
    <row r="331" spans="1:37" x14ac:dyDescent="0.25">
      <c r="A331" s="13" t="s">
        <v>59</v>
      </c>
      <c r="B331">
        <f t="shared" si="181"/>
        <v>3</v>
      </c>
      <c r="C331" t="e">
        <f t="shared" si="182"/>
        <v>#VALUE!</v>
      </c>
      <c r="D331">
        <f t="shared" si="183"/>
        <v>3</v>
      </c>
      <c r="E331">
        <f t="shared" si="184"/>
        <v>5</v>
      </c>
      <c r="F331" s="1">
        <f t="shared" si="185"/>
        <v>21</v>
      </c>
      <c r="G331" s="1">
        <f t="shared" si="186"/>
        <v>2</v>
      </c>
      <c r="H331" s="1" t="str">
        <f t="shared" si="187"/>
        <v>21:02</v>
      </c>
      <c r="I331">
        <f t="shared" si="193"/>
        <v>0</v>
      </c>
      <c r="J331" s="3">
        <f t="shared" si="194"/>
        <v>10</v>
      </c>
      <c r="K331" s="3">
        <f t="shared" si="179"/>
        <v>0</v>
      </c>
      <c r="L331" s="3">
        <f t="shared" si="188"/>
        <v>3</v>
      </c>
      <c r="M331" s="3">
        <f t="shared" si="180"/>
        <v>1003</v>
      </c>
      <c r="N331" t="str">
        <f t="shared" si="195"/>
        <v/>
      </c>
      <c r="O331" t="str">
        <f t="shared" si="189"/>
        <v/>
      </c>
      <c r="P331" t="str">
        <f t="shared" si="190"/>
        <v/>
      </c>
      <c r="Q331" t="str">
        <f t="shared" si="191"/>
        <v/>
      </c>
      <c r="S331" t="str">
        <f t="shared" si="192"/>
        <v/>
      </c>
      <c r="T331" s="14">
        <f t="shared" si="196"/>
        <v>0</v>
      </c>
      <c r="AE331" s="5"/>
      <c r="AF331" s="5"/>
      <c r="AG331" s="15"/>
      <c r="AH331" s="15"/>
      <c r="AI331" s="15"/>
      <c r="AJ331" s="15"/>
      <c r="AK331" s="29"/>
    </row>
    <row r="332" spans="1:37" x14ac:dyDescent="0.25">
      <c r="A332" s="13" t="s">
        <v>148</v>
      </c>
      <c r="B332" t="e">
        <f t="shared" si="181"/>
        <v>#VALUE!</v>
      </c>
      <c r="C332">
        <f t="shared" si="182"/>
        <v>13</v>
      </c>
      <c r="D332">
        <f t="shared" si="183"/>
        <v>13</v>
      </c>
      <c r="E332">
        <f t="shared" si="184"/>
        <v>30</v>
      </c>
      <c r="F332" s="1" t="str">
        <f t="shared" si="185"/>
        <v/>
      </c>
      <c r="G332" s="1" t="str">
        <f t="shared" si="186"/>
        <v/>
      </c>
      <c r="H332" s="1" t="str">
        <f t="shared" si="187"/>
        <v>:</v>
      </c>
      <c r="I332">
        <f t="shared" si="193"/>
        <v>0</v>
      </c>
      <c r="J332" s="3">
        <f t="shared" si="194"/>
        <v>10</v>
      </c>
      <c r="K332" s="3">
        <f t="shared" si="179"/>
        <v>0</v>
      </c>
      <c r="L332" s="3">
        <f t="shared" si="188"/>
        <v>3</v>
      </c>
      <c r="M332" s="3">
        <f t="shared" si="180"/>
        <v>1003</v>
      </c>
      <c r="N332" t="str">
        <f t="shared" si="195"/>
        <v/>
      </c>
      <c r="O332" t="str">
        <f t="shared" si="189"/>
        <v/>
      </c>
      <c r="P332" t="str">
        <f t="shared" si="190"/>
        <v/>
      </c>
      <c r="Q332" t="str">
        <f t="shared" si="191"/>
        <v/>
      </c>
      <c r="S332" t="str">
        <f t="shared" si="192"/>
        <v/>
      </c>
      <c r="T332" s="14">
        <f t="shared" si="196"/>
        <v>0</v>
      </c>
      <c r="AE332" s="5"/>
      <c r="AF332" s="5"/>
      <c r="AG332" s="15"/>
      <c r="AH332" s="15"/>
      <c r="AI332" s="15"/>
      <c r="AJ332" s="15"/>
      <c r="AK332" s="29"/>
    </row>
    <row r="333" spans="1:37" x14ac:dyDescent="0.25">
      <c r="A333" s="13" t="s">
        <v>149</v>
      </c>
      <c r="B333" t="e">
        <f t="shared" si="181"/>
        <v>#VALUE!</v>
      </c>
      <c r="C333">
        <f t="shared" si="182"/>
        <v>13</v>
      </c>
      <c r="D333">
        <f t="shared" si="183"/>
        <v>13</v>
      </c>
      <c r="E333">
        <f t="shared" si="184"/>
        <v>29</v>
      </c>
      <c r="F333" s="1" t="str">
        <f t="shared" si="185"/>
        <v/>
      </c>
      <c r="G333" s="1" t="str">
        <f t="shared" si="186"/>
        <v/>
      </c>
      <c r="H333" s="1" t="str">
        <f t="shared" si="187"/>
        <v>:</v>
      </c>
      <c r="I333">
        <f t="shared" si="193"/>
        <v>0</v>
      </c>
      <c r="J333" s="3">
        <f t="shared" si="194"/>
        <v>10</v>
      </c>
      <c r="K333" s="3">
        <f t="shared" si="179"/>
        <v>1</v>
      </c>
      <c r="L333" s="3">
        <f t="shared" si="188"/>
        <v>4</v>
      </c>
      <c r="M333" s="3">
        <f t="shared" si="180"/>
        <v>1004</v>
      </c>
      <c r="N333" t="str">
        <f t="shared" si="195"/>
        <v>Avd. Navarra, nº 10 (Pd. Bus)</v>
      </c>
      <c r="O333" t="str">
        <f t="shared" si="189"/>
        <v>05:04</v>
      </c>
      <c r="P333" t="str">
        <f t="shared" si="190"/>
        <v>13:04</v>
      </c>
      <c r="Q333" t="str">
        <f t="shared" si="191"/>
        <v>21:04</v>
      </c>
      <c r="S333" t="str">
        <f t="shared" si="192"/>
        <v>Avd. Navarra, nº 71 (Pd. Bus)</v>
      </c>
      <c r="T333" s="14">
        <f t="shared" si="196"/>
        <v>0</v>
      </c>
      <c r="AE333" s="5"/>
      <c r="AF333" s="5"/>
      <c r="AG333" s="15"/>
      <c r="AH333" s="15"/>
      <c r="AI333" s="15"/>
      <c r="AJ333" s="15"/>
      <c r="AK333" s="29"/>
    </row>
    <row r="334" spans="1:37" x14ac:dyDescent="0.25">
      <c r="A334" s="13" t="s">
        <v>23</v>
      </c>
      <c r="B334">
        <f t="shared" si="181"/>
        <v>2</v>
      </c>
      <c r="C334" t="e">
        <f t="shared" si="182"/>
        <v>#VALUE!</v>
      </c>
      <c r="D334">
        <f t="shared" si="183"/>
        <v>2</v>
      </c>
      <c r="E334">
        <f t="shared" si="184"/>
        <v>4</v>
      </c>
      <c r="F334" s="1">
        <f t="shared" si="185"/>
        <v>5</v>
      </c>
      <c r="G334" s="1">
        <f t="shared" si="186"/>
        <v>4</v>
      </c>
      <c r="H334" s="1" t="str">
        <f t="shared" si="187"/>
        <v>05:04</v>
      </c>
      <c r="I334">
        <f t="shared" si="193"/>
        <v>0</v>
      </c>
      <c r="J334" s="3">
        <f t="shared" si="194"/>
        <v>10</v>
      </c>
      <c r="K334" s="3">
        <f t="shared" si="179"/>
        <v>0</v>
      </c>
      <c r="L334" s="3">
        <f t="shared" si="188"/>
        <v>4</v>
      </c>
      <c r="M334" s="3">
        <f t="shared" si="180"/>
        <v>1004</v>
      </c>
      <c r="N334" t="str">
        <f t="shared" si="195"/>
        <v/>
      </c>
      <c r="O334" t="str">
        <f t="shared" si="189"/>
        <v/>
      </c>
      <c r="P334" t="str">
        <f t="shared" si="190"/>
        <v/>
      </c>
      <c r="Q334" t="str">
        <f t="shared" si="191"/>
        <v/>
      </c>
      <c r="S334" t="str">
        <f t="shared" si="192"/>
        <v/>
      </c>
      <c r="T334" s="14">
        <f t="shared" si="196"/>
        <v>0</v>
      </c>
      <c r="AE334" s="5"/>
      <c r="AF334" s="5"/>
      <c r="AG334" s="15"/>
      <c r="AH334" s="15"/>
      <c r="AI334" s="15"/>
      <c r="AJ334" s="15"/>
      <c r="AK334" s="29"/>
    </row>
    <row r="335" spans="1:37" x14ac:dyDescent="0.25">
      <c r="A335" s="13" t="s">
        <v>63</v>
      </c>
      <c r="B335">
        <f t="shared" si="181"/>
        <v>3</v>
      </c>
      <c r="C335" t="e">
        <f t="shared" si="182"/>
        <v>#VALUE!</v>
      </c>
      <c r="D335">
        <f t="shared" si="183"/>
        <v>3</v>
      </c>
      <c r="E335">
        <f t="shared" si="184"/>
        <v>5</v>
      </c>
      <c r="F335" s="1">
        <f t="shared" si="185"/>
        <v>13</v>
      </c>
      <c r="G335" s="1">
        <f t="shared" si="186"/>
        <v>4</v>
      </c>
      <c r="H335" s="1" t="str">
        <f t="shared" si="187"/>
        <v>13:04</v>
      </c>
      <c r="I335">
        <f t="shared" si="193"/>
        <v>0</v>
      </c>
      <c r="J335" s="3">
        <f t="shared" si="194"/>
        <v>10</v>
      </c>
      <c r="K335" s="3">
        <f t="shared" si="179"/>
        <v>0</v>
      </c>
      <c r="L335" s="3">
        <f t="shared" si="188"/>
        <v>4</v>
      </c>
      <c r="M335" s="3">
        <f t="shared" si="180"/>
        <v>1004</v>
      </c>
      <c r="N335" t="str">
        <f t="shared" si="195"/>
        <v/>
      </c>
      <c r="O335" t="str">
        <f t="shared" si="189"/>
        <v/>
      </c>
      <c r="P335" t="str">
        <f t="shared" si="190"/>
        <v/>
      </c>
      <c r="Q335" t="str">
        <f t="shared" si="191"/>
        <v/>
      </c>
      <c r="S335" t="str">
        <f t="shared" si="192"/>
        <v/>
      </c>
      <c r="T335" s="14">
        <f t="shared" si="196"/>
        <v>0</v>
      </c>
      <c r="AE335" s="5"/>
      <c r="AF335" s="5"/>
      <c r="AG335" s="15"/>
      <c r="AH335" s="15"/>
      <c r="AI335" s="15"/>
      <c r="AJ335" s="15"/>
      <c r="AK335" s="29"/>
    </row>
    <row r="336" spans="1:37" x14ac:dyDescent="0.25">
      <c r="A336" s="13" t="s">
        <v>64</v>
      </c>
      <c r="B336">
        <f t="shared" si="181"/>
        <v>3</v>
      </c>
      <c r="C336" t="e">
        <f t="shared" si="182"/>
        <v>#VALUE!</v>
      </c>
      <c r="D336">
        <f t="shared" si="183"/>
        <v>3</v>
      </c>
      <c r="E336">
        <f t="shared" si="184"/>
        <v>5</v>
      </c>
      <c r="F336" s="1">
        <f t="shared" si="185"/>
        <v>21</v>
      </c>
      <c r="G336" s="1">
        <f t="shared" si="186"/>
        <v>4</v>
      </c>
      <c r="H336" s="1" t="str">
        <f t="shared" si="187"/>
        <v>21:04</v>
      </c>
      <c r="I336">
        <f t="shared" si="193"/>
        <v>0</v>
      </c>
      <c r="J336" s="3">
        <f t="shared" si="194"/>
        <v>10</v>
      </c>
      <c r="K336" s="3">
        <f t="shared" si="179"/>
        <v>0</v>
      </c>
      <c r="L336" s="3">
        <f t="shared" si="188"/>
        <v>4</v>
      </c>
      <c r="M336" s="3">
        <f t="shared" si="180"/>
        <v>1004</v>
      </c>
      <c r="N336" t="str">
        <f t="shared" si="195"/>
        <v/>
      </c>
      <c r="O336" t="str">
        <f t="shared" si="189"/>
        <v/>
      </c>
      <c r="P336" t="str">
        <f t="shared" si="190"/>
        <v/>
      </c>
      <c r="Q336" t="str">
        <f t="shared" si="191"/>
        <v/>
      </c>
      <c r="S336" t="str">
        <f t="shared" si="192"/>
        <v/>
      </c>
      <c r="T336" s="14">
        <f t="shared" si="196"/>
        <v>0</v>
      </c>
      <c r="AE336" s="5"/>
      <c r="AF336" s="5"/>
      <c r="AG336" s="15"/>
      <c r="AH336" s="15"/>
      <c r="AI336" s="15"/>
      <c r="AJ336" s="15"/>
      <c r="AK336" s="29"/>
    </row>
    <row r="337" spans="1:37" x14ac:dyDescent="0.25">
      <c r="A337" s="13" t="s">
        <v>150</v>
      </c>
      <c r="B337" t="e">
        <f t="shared" si="181"/>
        <v>#VALUE!</v>
      </c>
      <c r="C337">
        <f t="shared" si="182"/>
        <v>13</v>
      </c>
      <c r="D337">
        <f t="shared" si="183"/>
        <v>13</v>
      </c>
      <c r="E337">
        <f t="shared" si="184"/>
        <v>29</v>
      </c>
      <c r="F337" s="1" t="str">
        <f t="shared" si="185"/>
        <v/>
      </c>
      <c r="G337" s="1" t="str">
        <f t="shared" si="186"/>
        <v/>
      </c>
      <c r="H337" s="1" t="str">
        <f t="shared" si="187"/>
        <v>:</v>
      </c>
      <c r="I337">
        <f t="shared" si="193"/>
        <v>0</v>
      </c>
      <c r="J337" s="3">
        <f t="shared" si="194"/>
        <v>10</v>
      </c>
      <c r="K337" s="3">
        <f t="shared" si="179"/>
        <v>0</v>
      </c>
      <c r="L337" s="3">
        <f t="shared" si="188"/>
        <v>4</v>
      </c>
      <c r="M337" s="3">
        <f t="shared" si="180"/>
        <v>1004</v>
      </c>
      <c r="N337" t="str">
        <f t="shared" si="195"/>
        <v/>
      </c>
      <c r="O337" t="str">
        <f t="shared" si="189"/>
        <v/>
      </c>
      <c r="P337" t="str">
        <f t="shared" si="190"/>
        <v/>
      </c>
      <c r="Q337" t="str">
        <f t="shared" si="191"/>
        <v/>
      </c>
      <c r="S337" t="str">
        <f t="shared" si="192"/>
        <v/>
      </c>
      <c r="T337" s="14">
        <f t="shared" si="196"/>
        <v>0</v>
      </c>
      <c r="AE337" s="5"/>
      <c r="AF337" s="5"/>
      <c r="AG337" s="15"/>
      <c r="AH337" s="15"/>
      <c r="AI337" s="15"/>
      <c r="AJ337" s="15"/>
      <c r="AK337" s="29"/>
    </row>
    <row r="338" spans="1:37" x14ac:dyDescent="0.25">
      <c r="A338" s="13" t="s">
        <v>151</v>
      </c>
      <c r="B338" t="e">
        <f t="shared" si="181"/>
        <v>#VALUE!</v>
      </c>
      <c r="C338">
        <f t="shared" si="182"/>
        <v>13</v>
      </c>
      <c r="D338">
        <f t="shared" si="183"/>
        <v>13</v>
      </c>
      <c r="E338">
        <f t="shared" si="184"/>
        <v>47</v>
      </c>
      <c r="F338" s="1" t="str">
        <f t="shared" si="185"/>
        <v/>
      </c>
      <c r="G338" s="1" t="str">
        <f t="shared" si="186"/>
        <v/>
      </c>
      <c r="H338" s="1" t="str">
        <f t="shared" si="187"/>
        <v>:</v>
      </c>
      <c r="I338">
        <f t="shared" si="193"/>
        <v>0</v>
      </c>
      <c r="J338" s="3">
        <f t="shared" si="194"/>
        <v>10</v>
      </c>
      <c r="K338" s="3">
        <f t="shared" si="179"/>
        <v>1</v>
      </c>
      <c r="L338" s="3">
        <f t="shared" si="188"/>
        <v>5</v>
      </c>
      <c r="M338" s="3">
        <f t="shared" si="180"/>
        <v>1005</v>
      </c>
      <c r="N338" t="str">
        <f t="shared" si="195"/>
        <v>Avd. Navarra, nº 60 (Centro Cultural - Pd. Bus)</v>
      </c>
      <c r="O338" t="str">
        <f t="shared" si="189"/>
        <v>05:05</v>
      </c>
      <c r="P338" t="str">
        <f t="shared" si="190"/>
        <v>13:05</v>
      </c>
      <c r="Q338" t="str">
        <f t="shared" si="191"/>
        <v>21:05</v>
      </c>
      <c r="S338" t="str">
        <f t="shared" si="192"/>
        <v>Avd. Navarra (esq. Avd. Madrid)</v>
      </c>
      <c r="T338" s="14">
        <f t="shared" si="196"/>
        <v>0</v>
      </c>
      <c r="AE338" s="5"/>
      <c r="AF338" s="5"/>
      <c r="AG338" s="15"/>
      <c r="AH338" s="15"/>
      <c r="AI338" s="15"/>
      <c r="AJ338" s="15"/>
      <c r="AK338" s="29"/>
    </row>
    <row r="339" spans="1:37" x14ac:dyDescent="0.25">
      <c r="A339" s="13" t="s">
        <v>28</v>
      </c>
      <c r="B339">
        <f t="shared" si="181"/>
        <v>2</v>
      </c>
      <c r="C339" t="e">
        <f t="shared" si="182"/>
        <v>#VALUE!</v>
      </c>
      <c r="D339">
        <f t="shared" si="183"/>
        <v>2</v>
      </c>
      <c r="E339">
        <f t="shared" si="184"/>
        <v>4</v>
      </c>
      <c r="F339" s="1">
        <f t="shared" si="185"/>
        <v>5</v>
      </c>
      <c r="G339" s="1">
        <f t="shared" si="186"/>
        <v>5</v>
      </c>
      <c r="H339" s="1" t="str">
        <f t="shared" si="187"/>
        <v>05:05</v>
      </c>
      <c r="I339">
        <f t="shared" si="193"/>
        <v>0</v>
      </c>
      <c r="J339" s="3">
        <f t="shared" si="194"/>
        <v>10</v>
      </c>
      <c r="K339" s="3">
        <f t="shared" si="179"/>
        <v>0</v>
      </c>
      <c r="L339" s="3">
        <f t="shared" si="188"/>
        <v>5</v>
      </c>
      <c r="M339" s="3">
        <f t="shared" si="180"/>
        <v>1005</v>
      </c>
      <c r="N339" t="str">
        <f t="shared" si="195"/>
        <v/>
      </c>
      <c r="O339" t="str">
        <f t="shared" si="189"/>
        <v/>
      </c>
      <c r="P339" t="str">
        <f t="shared" si="190"/>
        <v/>
      </c>
      <c r="Q339" t="str">
        <f t="shared" si="191"/>
        <v/>
      </c>
      <c r="S339" t="str">
        <f t="shared" si="192"/>
        <v/>
      </c>
      <c r="T339" s="14">
        <f t="shared" si="196"/>
        <v>0</v>
      </c>
      <c r="AE339" s="5"/>
      <c r="AF339" s="5"/>
      <c r="AG339" s="15"/>
      <c r="AH339" s="15"/>
      <c r="AI339" s="15"/>
      <c r="AJ339" s="15"/>
      <c r="AK339" s="29"/>
    </row>
    <row r="340" spans="1:37" x14ac:dyDescent="0.25">
      <c r="A340" s="13" t="s">
        <v>43</v>
      </c>
      <c r="B340">
        <f t="shared" si="181"/>
        <v>3</v>
      </c>
      <c r="C340" t="e">
        <f t="shared" si="182"/>
        <v>#VALUE!</v>
      </c>
      <c r="D340">
        <f t="shared" si="183"/>
        <v>3</v>
      </c>
      <c r="E340">
        <f t="shared" si="184"/>
        <v>5</v>
      </c>
      <c r="F340" s="1">
        <f t="shared" si="185"/>
        <v>13</v>
      </c>
      <c r="G340" s="1">
        <f t="shared" si="186"/>
        <v>5</v>
      </c>
      <c r="H340" s="1" t="str">
        <f t="shared" si="187"/>
        <v>13:05</v>
      </c>
      <c r="I340">
        <f t="shared" si="193"/>
        <v>0</v>
      </c>
      <c r="J340" s="3">
        <f t="shared" si="194"/>
        <v>10</v>
      </c>
      <c r="K340" s="3">
        <f t="shared" si="179"/>
        <v>0</v>
      </c>
      <c r="L340" s="3">
        <f t="shared" si="188"/>
        <v>5</v>
      </c>
      <c r="M340" s="3">
        <f t="shared" si="180"/>
        <v>1005</v>
      </c>
      <c r="N340" t="str">
        <f t="shared" si="195"/>
        <v/>
      </c>
      <c r="O340" t="str">
        <f t="shared" si="189"/>
        <v/>
      </c>
      <c r="P340" t="str">
        <f t="shared" si="190"/>
        <v/>
      </c>
      <c r="Q340" t="str">
        <f t="shared" si="191"/>
        <v/>
      </c>
      <c r="S340" t="str">
        <f t="shared" si="192"/>
        <v/>
      </c>
      <c r="T340" s="14">
        <f t="shared" si="196"/>
        <v>0</v>
      </c>
      <c r="AE340" s="5"/>
      <c r="AF340" s="5"/>
      <c r="AG340" s="15"/>
      <c r="AH340" s="15"/>
      <c r="AI340" s="15"/>
      <c r="AJ340" s="15"/>
      <c r="AK340" s="29"/>
    </row>
    <row r="341" spans="1:37" x14ac:dyDescent="0.25">
      <c r="A341" s="13" t="s">
        <v>44</v>
      </c>
      <c r="B341">
        <f t="shared" si="181"/>
        <v>3</v>
      </c>
      <c r="C341" t="e">
        <f t="shared" si="182"/>
        <v>#VALUE!</v>
      </c>
      <c r="D341">
        <f t="shared" si="183"/>
        <v>3</v>
      </c>
      <c r="E341">
        <f t="shared" si="184"/>
        <v>5</v>
      </c>
      <c r="F341" s="1">
        <f t="shared" si="185"/>
        <v>21</v>
      </c>
      <c r="G341" s="1">
        <f t="shared" si="186"/>
        <v>5</v>
      </c>
      <c r="H341" s="1" t="str">
        <f t="shared" si="187"/>
        <v>21:05</v>
      </c>
      <c r="I341">
        <f t="shared" si="193"/>
        <v>0</v>
      </c>
      <c r="J341" s="3">
        <f t="shared" si="194"/>
        <v>10</v>
      </c>
      <c r="K341" s="3">
        <f t="shared" si="179"/>
        <v>0</v>
      </c>
      <c r="L341" s="3">
        <f t="shared" si="188"/>
        <v>5</v>
      </c>
      <c r="M341" s="3">
        <f t="shared" si="180"/>
        <v>1005</v>
      </c>
      <c r="N341" t="str">
        <f t="shared" si="195"/>
        <v/>
      </c>
      <c r="O341" t="str">
        <f t="shared" si="189"/>
        <v/>
      </c>
      <c r="P341" t="str">
        <f t="shared" si="190"/>
        <v/>
      </c>
      <c r="Q341" t="str">
        <f t="shared" si="191"/>
        <v/>
      </c>
      <c r="S341" t="str">
        <f t="shared" si="192"/>
        <v/>
      </c>
      <c r="T341" s="14">
        <f t="shared" si="196"/>
        <v>0</v>
      </c>
      <c r="AE341" s="5"/>
      <c r="AF341" s="5"/>
      <c r="AG341" s="15"/>
      <c r="AH341" s="15"/>
      <c r="AI341" s="15"/>
      <c r="AJ341" s="15"/>
      <c r="AK341" s="29"/>
    </row>
    <row r="342" spans="1:37" x14ac:dyDescent="0.25">
      <c r="A342" s="13" t="s">
        <v>152</v>
      </c>
      <c r="B342" t="e">
        <f t="shared" si="181"/>
        <v>#VALUE!</v>
      </c>
      <c r="C342" t="e">
        <f t="shared" si="182"/>
        <v>#VALUE!</v>
      </c>
      <c r="D342" t="e">
        <f t="shared" si="183"/>
        <v>#VALUE!</v>
      </c>
      <c r="E342">
        <f t="shared" si="184"/>
        <v>31</v>
      </c>
      <c r="F342" s="1" t="str">
        <f t="shared" si="185"/>
        <v/>
      </c>
      <c r="G342" s="1" t="str">
        <f t="shared" si="186"/>
        <v/>
      </c>
      <c r="H342" s="1" t="str">
        <f t="shared" si="187"/>
        <v>:</v>
      </c>
      <c r="I342">
        <f t="shared" si="193"/>
        <v>0</v>
      </c>
      <c r="J342" s="3">
        <f t="shared" si="194"/>
        <v>10</v>
      </c>
      <c r="K342" s="3">
        <f t="shared" si="179"/>
        <v>0</v>
      </c>
      <c r="L342" s="3">
        <f t="shared" si="188"/>
        <v>5</v>
      </c>
      <c r="M342" s="3">
        <f t="shared" si="180"/>
        <v>1005</v>
      </c>
      <c r="N342" t="str">
        <f t="shared" si="195"/>
        <v/>
      </c>
      <c r="O342" t="str">
        <f t="shared" si="189"/>
        <v/>
      </c>
      <c r="P342" t="str">
        <f t="shared" si="190"/>
        <v/>
      </c>
      <c r="Q342" t="str">
        <f t="shared" si="191"/>
        <v/>
      </c>
      <c r="S342" t="str">
        <f t="shared" si="192"/>
        <v/>
      </c>
      <c r="T342" s="14">
        <f t="shared" si="196"/>
        <v>0</v>
      </c>
      <c r="AE342" s="5"/>
      <c r="AF342" s="5"/>
      <c r="AG342" s="15"/>
      <c r="AH342" s="15"/>
      <c r="AI342" s="15"/>
      <c r="AJ342" s="15"/>
      <c r="AK342" s="29"/>
    </row>
    <row r="343" spans="1:37" x14ac:dyDescent="0.25">
      <c r="A343" s="13" t="s">
        <v>153</v>
      </c>
      <c r="B343" t="e">
        <f t="shared" si="181"/>
        <v>#VALUE!</v>
      </c>
      <c r="C343">
        <f t="shared" si="182"/>
        <v>13</v>
      </c>
      <c r="D343">
        <f t="shared" si="183"/>
        <v>13</v>
      </c>
      <c r="E343">
        <f t="shared" si="184"/>
        <v>40</v>
      </c>
      <c r="F343" s="1" t="str">
        <f t="shared" si="185"/>
        <v/>
      </c>
      <c r="G343" s="1" t="str">
        <f t="shared" si="186"/>
        <v/>
      </c>
      <c r="H343" s="1" t="str">
        <f t="shared" si="187"/>
        <v>:</v>
      </c>
      <c r="I343">
        <f t="shared" si="193"/>
        <v>0</v>
      </c>
      <c r="J343" s="3">
        <f t="shared" si="194"/>
        <v>10</v>
      </c>
      <c r="K343" s="3">
        <f t="shared" si="179"/>
        <v>1</v>
      </c>
      <c r="L343" s="3">
        <f t="shared" si="188"/>
        <v>6</v>
      </c>
      <c r="M343" s="3">
        <f t="shared" si="180"/>
        <v>1006</v>
      </c>
      <c r="N343" t="str">
        <f t="shared" si="195"/>
        <v>Avd. Navarra, (frente nº 183 - Pd. Bus )</v>
      </c>
      <c r="O343" t="str">
        <f t="shared" si="189"/>
        <v>05:06</v>
      </c>
      <c r="P343" t="str">
        <f t="shared" si="190"/>
        <v>13:06</v>
      </c>
      <c r="Q343" t="str">
        <f t="shared" si="191"/>
        <v>21:06</v>
      </c>
      <c r="S343" t="str">
        <f t="shared" si="192"/>
        <v>Avd. Madrid (frente Aljafería - Pd. Bus)</v>
      </c>
      <c r="T343" s="14">
        <f t="shared" si="196"/>
        <v>0</v>
      </c>
      <c r="AE343" s="5"/>
      <c r="AF343" s="5"/>
      <c r="AG343" s="15"/>
      <c r="AH343" s="15"/>
      <c r="AI343" s="15"/>
      <c r="AJ343" s="15"/>
      <c r="AK343" s="29"/>
    </row>
    <row r="344" spans="1:37" x14ac:dyDescent="0.25">
      <c r="A344" s="13" t="s">
        <v>33</v>
      </c>
      <c r="B344">
        <f t="shared" si="181"/>
        <v>2</v>
      </c>
      <c r="C344" t="e">
        <f t="shared" si="182"/>
        <v>#VALUE!</v>
      </c>
      <c r="D344">
        <f t="shared" si="183"/>
        <v>2</v>
      </c>
      <c r="E344">
        <f t="shared" si="184"/>
        <v>4</v>
      </c>
      <c r="F344" s="1">
        <f t="shared" si="185"/>
        <v>5</v>
      </c>
      <c r="G344" s="1">
        <f t="shared" si="186"/>
        <v>6</v>
      </c>
      <c r="H344" s="1" t="str">
        <f t="shared" si="187"/>
        <v>05:06</v>
      </c>
      <c r="I344">
        <f t="shared" si="193"/>
        <v>0</v>
      </c>
      <c r="J344" s="3">
        <f t="shared" si="194"/>
        <v>10</v>
      </c>
      <c r="K344" s="3">
        <f t="shared" si="179"/>
        <v>0</v>
      </c>
      <c r="L344" s="3">
        <f t="shared" si="188"/>
        <v>6</v>
      </c>
      <c r="M344" s="3">
        <f t="shared" si="180"/>
        <v>1006</v>
      </c>
      <c r="N344" t="str">
        <f t="shared" si="195"/>
        <v/>
      </c>
      <c r="O344" t="str">
        <f t="shared" si="189"/>
        <v/>
      </c>
      <c r="P344" t="str">
        <f t="shared" si="190"/>
        <v/>
      </c>
      <c r="Q344" t="str">
        <f t="shared" si="191"/>
        <v/>
      </c>
      <c r="S344" t="str">
        <f t="shared" si="192"/>
        <v/>
      </c>
      <c r="T344" s="14">
        <f t="shared" si="196"/>
        <v>0</v>
      </c>
      <c r="AE344" s="5"/>
      <c r="AF344" s="5"/>
      <c r="AG344" s="15"/>
      <c r="AH344" s="15"/>
      <c r="AI344" s="15"/>
      <c r="AJ344" s="15"/>
      <c r="AK344" s="29"/>
    </row>
    <row r="345" spans="1:37" x14ac:dyDescent="0.25">
      <c r="A345" s="13" t="s">
        <v>66</v>
      </c>
      <c r="B345">
        <f t="shared" si="181"/>
        <v>3</v>
      </c>
      <c r="C345" t="e">
        <f t="shared" si="182"/>
        <v>#VALUE!</v>
      </c>
      <c r="D345">
        <f t="shared" si="183"/>
        <v>3</v>
      </c>
      <c r="E345">
        <f t="shared" si="184"/>
        <v>5</v>
      </c>
      <c r="F345" s="1">
        <f t="shared" si="185"/>
        <v>13</v>
      </c>
      <c r="G345" s="1">
        <f t="shared" si="186"/>
        <v>6</v>
      </c>
      <c r="H345" s="1" t="str">
        <f t="shared" si="187"/>
        <v>13:06</v>
      </c>
      <c r="I345">
        <f t="shared" si="193"/>
        <v>0</v>
      </c>
      <c r="J345" s="3">
        <f t="shared" si="194"/>
        <v>10</v>
      </c>
      <c r="K345" s="3">
        <f t="shared" si="179"/>
        <v>0</v>
      </c>
      <c r="L345" s="3">
        <f t="shared" si="188"/>
        <v>6</v>
      </c>
      <c r="M345" s="3">
        <f t="shared" si="180"/>
        <v>1006</v>
      </c>
      <c r="N345" t="str">
        <f t="shared" si="195"/>
        <v/>
      </c>
      <c r="O345" t="str">
        <f t="shared" si="189"/>
        <v/>
      </c>
      <c r="P345" t="str">
        <f t="shared" si="190"/>
        <v/>
      </c>
      <c r="Q345" t="str">
        <f t="shared" si="191"/>
        <v/>
      </c>
      <c r="S345" t="str">
        <f t="shared" si="192"/>
        <v/>
      </c>
      <c r="T345" s="14">
        <f t="shared" si="196"/>
        <v>0</v>
      </c>
      <c r="AE345" s="5"/>
      <c r="AF345" s="5"/>
      <c r="AG345" s="15"/>
      <c r="AH345" s="15"/>
      <c r="AI345" s="15"/>
      <c r="AJ345" s="15"/>
      <c r="AK345" s="29"/>
    </row>
    <row r="346" spans="1:37" x14ac:dyDescent="0.25">
      <c r="A346" s="13" t="s">
        <v>67</v>
      </c>
      <c r="B346">
        <f t="shared" si="181"/>
        <v>3</v>
      </c>
      <c r="C346" t="e">
        <f t="shared" si="182"/>
        <v>#VALUE!</v>
      </c>
      <c r="D346">
        <f t="shared" si="183"/>
        <v>3</v>
      </c>
      <c r="E346">
        <f t="shared" si="184"/>
        <v>5</v>
      </c>
      <c r="F346" s="1">
        <f t="shared" si="185"/>
        <v>21</v>
      </c>
      <c r="G346" s="1">
        <f t="shared" si="186"/>
        <v>6</v>
      </c>
      <c r="H346" s="1" t="str">
        <f t="shared" si="187"/>
        <v>21:06</v>
      </c>
      <c r="I346">
        <f t="shared" si="193"/>
        <v>0</v>
      </c>
      <c r="J346" s="3">
        <f t="shared" si="194"/>
        <v>10</v>
      </c>
      <c r="K346" s="3">
        <f t="shared" si="179"/>
        <v>0</v>
      </c>
      <c r="L346" s="3">
        <f t="shared" si="188"/>
        <v>6</v>
      </c>
      <c r="M346" s="3">
        <f t="shared" si="180"/>
        <v>1006</v>
      </c>
      <c r="N346" t="str">
        <f t="shared" si="195"/>
        <v/>
      </c>
      <c r="O346" t="str">
        <f t="shared" si="189"/>
        <v/>
      </c>
      <c r="P346" t="str">
        <f t="shared" si="190"/>
        <v/>
      </c>
      <c r="Q346" t="str">
        <f t="shared" si="191"/>
        <v/>
      </c>
      <c r="S346" t="str">
        <f t="shared" si="192"/>
        <v/>
      </c>
      <c r="T346" s="14">
        <f t="shared" si="196"/>
        <v>0</v>
      </c>
      <c r="AE346" s="5"/>
      <c r="AF346" s="5"/>
      <c r="AG346" s="15"/>
      <c r="AH346" s="15"/>
      <c r="AI346" s="15"/>
      <c r="AJ346" s="15"/>
      <c r="AK346" s="29"/>
    </row>
    <row r="347" spans="1:37" x14ac:dyDescent="0.25">
      <c r="A347" s="13" t="s">
        <v>154</v>
      </c>
      <c r="B347" t="e">
        <f t="shared" si="181"/>
        <v>#VALUE!</v>
      </c>
      <c r="C347" t="e">
        <f t="shared" si="182"/>
        <v>#VALUE!</v>
      </c>
      <c r="D347" t="e">
        <f t="shared" si="183"/>
        <v>#VALUE!</v>
      </c>
      <c r="E347">
        <f t="shared" si="184"/>
        <v>40</v>
      </c>
      <c r="F347" s="1" t="str">
        <f t="shared" si="185"/>
        <v/>
      </c>
      <c r="G347" s="1" t="str">
        <f t="shared" si="186"/>
        <v/>
      </c>
      <c r="H347" s="1" t="str">
        <f t="shared" si="187"/>
        <v>:</v>
      </c>
      <c r="I347">
        <f t="shared" si="193"/>
        <v>0</v>
      </c>
      <c r="J347" s="3">
        <f t="shared" si="194"/>
        <v>10</v>
      </c>
      <c r="K347" s="3">
        <f t="shared" si="179"/>
        <v>0</v>
      </c>
      <c r="L347" s="3">
        <f t="shared" si="188"/>
        <v>6</v>
      </c>
      <c r="M347" s="3">
        <f t="shared" si="180"/>
        <v>1006</v>
      </c>
      <c r="N347" t="str">
        <f t="shared" si="195"/>
        <v/>
      </c>
      <c r="O347" t="str">
        <f t="shared" si="189"/>
        <v/>
      </c>
      <c r="P347" t="str">
        <f t="shared" si="190"/>
        <v/>
      </c>
      <c r="Q347" t="str">
        <f t="shared" si="191"/>
        <v/>
      </c>
      <c r="S347" t="str">
        <f t="shared" si="192"/>
        <v/>
      </c>
      <c r="T347" s="14">
        <f t="shared" si="196"/>
        <v>0</v>
      </c>
      <c r="AE347" s="5"/>
      <c r="AF347" s="5"/>
      <c r="AG347" s="15"/>
      <c r="AH347" s="15"/>
      <c r="AI347" s="15"/>
      <c r="AJ347" s="15"/>
      <c r="AK347" s="29"/>
    </row>
    <row r="348" spans="1:37" x14ac:dyDescent="0.25">
      <c r="A348" s="13" t="s">
        <v>146</v>
      </c>
      <c r="B348" t="e">
        <f t="shared" si="181"/>
        <v>#VALUE!</v>
      </c>
      <c r="C348" t="e">
        <f t="shared" si="182"/>
        <v>#VALUE!</v>
      </c>
      <c r="D348" t="e">
        <f t="shared" si="183"/>
        <v>#VALUE!</v>
      </c>
      <c r="E348">
        <f t="shared" si="184"/>
        <v>39</v>
      </c>
      <c r="F348" s="1" t="str">
        <f t="shared" si="185"/>
        <v/>
      </c>
      <c r="G348" s="1" t="str">
        <f t="shared" si="186"/>
        <v/>
      </c>
      <c r="H348" s="1" t="str">
        <f t="shared" si="187"/>
        <v>:</v>
      </c>
      <c r="I348">
        <f t="shared" si="193"/>
        <v>0</v>
      </c>
      <c r="J348" s="3">
        <f t="shared" si="194"/>
        <v>10</v>
      </c>
      <c r="K348" s="3">
        <f t="shared" si="179"/>
        <v>1</v>
      </c>
      <c r="L348" s="3">
        <f t="shared" si="188"/>
        <v>7</v>
      </c>
      <c r="M348" s="3">
        <f t="shared" si="180"/>
        <v>1007</v>
      </c>
      <c r="N348" t="str">
        <f t="shared" si="195"/>
        <v>Torres San Lamberto "Punto 0" (Pd. Bus)</v>
      </c>
      <c r="O348" t="str">
        <f t="shared" si="189"/>
        <v>05:10</v>
      </c>
      <c r="P348" t="str">
        <f t="shared" si="190"/>
        <v>13:10</v>
      </c>
      <c r="Q348" t="str">
        <f t="shared" si="191"/>
        <v>21:10</v>
      </c>
      <c r="S348" t="str">
        <f t="shared" si="192"/>
        <v>Conde Aranda (frente 114)</v>
      </c>
      <c r="T348" s="14">
        <f t="shared" si="196"/>
        <v>0</v>
      </c>
      <c r="AE348" s="5"/>
      <c r="AF348" s="5"/>
      <c r="AG348" s="15"/>
      <c r="AH348" s="15"/>
      <c r="AI348" s="15"/>
      <c r="AJ348" s="15"/>
      <c r="AK348" s="29"/>
    </row>
    <row r="349" spans="1:37" x14ac:dyDescent="0.25">
      <c r="A349" s="13" t="s">
        <v>42</v>
      </c>
      <c r="B349">
        <f t="shared" si="181"/>
        <v>2</v>
      </c>
      <c r="C349" t="e">
        <f t="shared" si="182"/>
        <v>#VALUE!</v>
      </c>
      <c r="D349">
        <f t="shared" si="183"/>
        <v>2</v>
      </c>
      <c r="E349">
        <f t="shared" si="184"/>
        <v>4</v>
      </c>
      <c r="F349" s="1">
        <f t="shared" si="185"/>
        <v>5</v>
      </c>
      <c r="G349" s="1">
        <f t="shared" si="186"/>
        <v>10</v>
      </c>
      <c r="H349" s="1" t="str">
        <f t="shared" si="187"/>
        <v>05:10</v>
      </c>
      <c r="I349">
        <f t="shared" si="193"/>
        <v>0</v>
      </c>
      <c r="J349" s="3">
        <f t="shared" si="194"/>
        <v>10</v>
      </c>
      <c r="K349" s="3">
        <f t="shared" si="179"/>
        <v>0</v>
      </c>
      <c r="L349" s="3">
        <f t="shared" si="188"/>
        <v>7</v>
      </c>
      <c r="M349" s="3">
        <f t="shared" si="180"/>
        <v>1007</v>
      </c>
      <c r="N349" t="str">
        <f t="shared" si="195"/>
        <v/>
      </c>
      <c r="O349" t="str">
        <f t="shared" si="189"/>
        <v/>
      </c>
      <c r="P349" t="str">
        <f t="shared" si="190"/>
        <v/>
      </c>
      <c r="Q349" t="str">
        <f t="shared" si="191"/>
        <v/>
      </c>
      <c r="S349" t="str">
        <f t="shared" si="192"/>
        <v/>
      </c>
      <c r="T349" s="14">
        <f t="shared" si="196"/>
        <v>0</v>
      </c>
      <c r="AE349" s="5"/>
      <c r="AF349" s="5"/>
      <c r="AG349" s="15"/>
      <c r="AH349" s="15"/>
      <c r="AI349" s="15"/>
      <c r="AJ349" s="15"/>
      <c r="AK349" s="29"/>
    </row>
    <row r="350" spans="1:37" x14ac:dyDescent="0.25">
      <c r="A350" s="13" t="s">
        <v>155</v>
      </c>
      <c r="B350">
        <f t="shared" si="181"/>
        <v>3</v>
      </c>
      <c r="C350" t="e">
        <f t="shared" si="182"/>
        <v>#VALUE!</v>
      </c>
      <c r="D350">
        <f t="shared" si="183"/>
        <v>3</v>
      </c>
      <c r="E350">
        <f t="shared" si="184"/>
        <v>5</v>
      </c>
      <c r="F350" s="1">
        <f t="shared" si="185"/>
        <v>13</v>
      </c>
      <c r="G350" s="1">
        <f t="shared" si="186"/>
        <v>10</v>
      </c>
      <c r="H350" s="1" t="str">
        <f t="shared" si="187"/>
        <v>13:10</v>
      </c>
      <c r="I350">
        <f t="shared" si="193"/>
        <v>0</v>
      </c>
      <c r="J350" s="3">
        <f t="shared" si="194"/>
        <v>10</v>
      </c>
      <c r="K350" s="3">
        <f t="shared" si="179"/>
        <v>0</v>
      </c>
      <c r="L350" s="3">
        <f t="shared" si="188"/>
        <v>7</v>
      </c>
      <c r="M350" s="3">
        <f t="shared" si="180"/>
        <v>1007</v>
      </c>
      <c r="N350" t="str">
        <f t="shared" si="195"/>
        <v/>
      </c>
      <c r="O350" t="str">
        <f t="shared" si="189"/>
        <v/>
      </c>
      <c r="P350" t="str">
        <f t="shared" si="190"/>
        <v/>
      </c>
      <c r="Q350" t="str">
        <f t="shared" si="191"/>
        <v/>
      </c>
      <c r="S350" t="str">
        <f t="shared" si="192"/>
        <v/>
      </c>
      <c r="T350" s="14">
        <f t="shared" si="196"/>
        <v>0</v>
      </c>
      <c r="AE350" s="5"/>
      <c r="AF350" s="5"/>
      <c r="AG350" s="15"/>
      <c r="AH350" s="15"/>
      <c r="AI350" s="15"/>
      <c r="AJ350" s="15"/>
      <c r="AK350" s="29"/>
    </row>
    <row r="351" spans="1:37" x14ac:dyDescent="0.25">
      <c r="A351" s="13" t="s">
        <v>156</v>
      </c>
      <c r="B351">
        <f t="shared" si="181"/>
        <v>3</v>
      </c>
      <c r="C351" t="e">
        <f t="shared" si="182"/>
        <v>#VALUE!</v>
      </c>
      <c r="D351">
        <f t="shared" si="183"/>
        <v>3</v>
      </c>
      <c r="E351">
        <f t="shared" si="184"/>
        <v>5</v>
      </c>
      <c r="F351" s="1">
        <f t="shared" si="185"/>
        <v>21</v>
      </c>
      <c r="G351" s="1">
        <f t="shared" si="186"/>
        <v>10</v>
      </c>
      <c r="H351" s="1" t="str">
        <f t="shared" si="187"/>
        <v>21:10</v>
      </c>
      <c r="I351">
        <f t="shared" si="193"/>
        <v>0</v>
      </c>
      <c r="J351" s="3">
        <f t="shared" si="194"/>
        <v>10</v>
      </c>
      <c r="K351" s="3">
        <f t="shared" si="179"/>
        <v>0</v>
      </c>
      <c r="L351" s="3">
        <f t="shared" si="188"/>
        <v>7</v>
      </c>
      <c r="M351" s="3">
        <f t="shared" si="180"/>
        <v>1007</v>
      </c>
      <c r="N351" t="str">
        <f t="shared" si="195"/>
        <v/>
      </c>
      <c r="O351" t="str">
        <f t="shared" si="189"/>
        <v/>
      </c>
      <c r="P351" t="str">
        <f t="shared" si="190"/>
        <v/>
      </c>
      <c r="Q351" t="str">
        <f t="shared" si="191"/>
        <v/>
      </c>
      <c r="S351" t="str">
        <f t="shared" si="192"/>
        <v/>
      </c>
      <c r="T351" s="14">
        <f t="shared" si="196"/>
        <v>0</v>
      </c>
      <c r="AE351" s="5"/>
      <c r="AF351" s="5"/>
      <c r="AG351" s="15"/>
      <c r="AH351" s="15"/>
      <c r="AI351" s="15"/>
      <c r="AJ351" s="15"/>
      <c r="AK351" s="29"/>
    </row>
    <row r="352" spans="1:37" x14ac:dyDescent="0.25">
      <c r="A352" s="13" t="s">
        <v>157</v>
      </c>
      <c r="B352" t="e">
        <f t="shared" si="181"/>
        <v>#VALUE!</v>
      </c>
      <c r="C352" t="e">
        <f t="shared" si="182"/>
        <v>#VALUE!</v>
      </c>
      <c r="D352" t="e">
        <f t="shared" si="183"/>
        <v>#VALUE!</v>
      </c>
      <c r="E352">
        <f t="shared" si="184"/>
        <v>25</v>
      </c>
      <c r="F352" s="1" t="str">
        <f t="shared" si="185"/>
        <v/>
      </c>
      <c r="G352" s="1" t="str">
        <f t="shared" si="186"/>
        <v/>
      </c>
      <c r="H352" s="1" t="str">
        <f t="shared" si="187"/>
        <v>:</v>
      </c>
      <c r="I352">
        <f t="shared" si="193"/>
        <v>0</v>
      </c>
      <c r="J352" s="3">
        <f t="shared" si="194"/>
        <v>10</v>
      </c>
      <c r="K352" s="3">
        <f t="shared" si="179"/>
        <v>0</v>
      </c>
      <c r="L352" s="3">
        <f t="shared" si="188"/>
        <v>7</v>
      </c>
      <c r="M352" s="3">
        <f t="shared" si="180"/>
        <v>1007</v>
      </c>
      <c r="N352" t="str">
        <f t="shared" si="195"/>
        <v/>
      </c>
      <c r="O352" t="str">
        <f t="shared" si="189"/>
        <v/>
      </c>
      <c r="P352" t="str">
        <f t="shared" si="190"/>
        <v/>
      </c>
      <c r="Q352" t="str">
        <f t="shared" si="191"/>
        <v/>
      </c>
      <c r="S352" t="str">
        <f t="shared" si="192"/>
        <v/>
      </c>
      <c r="T352" s="14">
        <f t="shared" si="196"/>
        <v>0</v>
      </c>
      <c r="AE352" s="5"/>
      <c r="AF352" s="5"/>
      <c r="AG352" s="15"/>
      <c r="AH352" s="15"/>
      <c r="AI352" s="15"/>
      <c r="AJ352" s="15"/>
      <c r="AK352" s="29"/>
    </row>
    <row r="353" spans="1:37" x14ac:dyDescent="0.25">
      <c r="A353" s="13" t="s">
        <v>21</v>
      </c>
      <c r="B353" t="e">
        <f t="shared" si="181"/>
        <v>#VALUE!</v>
      </c>
      <c r="C353" t="e">
        <f t="shared" si="182"/>
        <v>#VALUE!</v>
      </c>
      <c r="D353" t="e">
        <f t="shared" si="183"/>
        <v>#VALUE!</v>
      </c>
      <c r="E353">
        <f t="shared" si="184"/>
        <v>26</v>
      </c>
      <c r="F353" s="1" t="str">
        <f t="shared" si="185"/>
        <v/>
      </c>
      <c r="G353" s="1" t="str">
        <f t="shared" si="186"/>
        <v/>
      </c>
      <c r="H353" s="1" t="str">
        <f t="shared" si="187"/>
        <v>:</v>
      </c>
      <c r="I353">
        <f t="shared" si="193"/>
        <v>0</v>
      </c>
      <c r="J353" s="3">
        <f t="shared" si="194"/>
        <v>10</v>
      </c>
      <c r="K353" s="3">
        <f t="shared" si="179"/>
        <v>1</v>
      </c>
      <c r="L353" s="3">
        <f t="shared" si="188"/>
        <v>8</v>
      </c>
      <c r="M353" s="3">
        <f t="shared" si="180"/>
        <v>1008</v>
      </c>
      <c r="N353" t="str">
        <f t="shared" si="195"/>
        <v>Opel Planta en Figueruelas</v>
      </c>
      <c r="O353" t="str">
        <f t="shared" si="189"/>
        <v>05:30</v>
      </c>
      <c r="P353" t="str">
        <f t="shared" si="190"/>
        <v>13:30</v>
      </c>
      <c r="Q353" t="str">
        <f t="shared" si="191"/>
        <v>21:30</v>
      </c>
      <c r="S353" t="str">
        <f t="shared" si="192"/>
        <v>Conde Aranda (esq. César Augusto)</v>
      </c>
      <c r="T353" s="14">
        <f t="shared" si="196"/>
        <v>0</v>
      </c>
      <c r="AE353" s="5"/>
      <c r="AF353" s="5"/>
      <c r="AG353" s="15"/>
      <c r="AH353" s="15"/>
      <c r="AI353" s="15"/>
      <c r="AJ353" s="15"/>
      <c r="AK353" s="29"/>
    </row>
    <row r="354" spans="1:37" x14ac:dyDescent="0.25">
      <c r="A354" s="13" t="s">
        <v>46</v>
      </c>
      <c r="B354">
        <f t="shared" si="181"/>
        <v>2</v>
      </c>
      <c r="C354" t="e">
        <f t="shared" si="182"/>
        <v>#VALUE!</v>
      </c>
      <c r="D354">
        <f t="shared" si="183"/>
        <v>2</v>
      </c>
      <c r="E354">
        <f t="shared" si="184"/>
        <v>4</v>
      </c>
      <c r="F354" s="1">
        <f t="shared" si="185"/>
        <v>5</v>
      </c>
      <c r="G354" s="1">
        <f t="shared" si="186"/>
        <v>30</v>
      </c>
      <c r="H354" s="1" t="str">
        <f t="shared" si="187"/>
        <v>05:30</v>
      </c>
      <c r="I354">
        <f t="shared" si="193"/>
        <v>0</v>
      </c>
      <c r="J354" s="3">
        <f t="shared" si="194"/>
        <v>10</v>
      </c>
      <c r="K354" s="3">
        <f t="shared" si="179"/>
        <v>0</v>
      </c>
      <c r="L354" s="3">
        <f t="shared" si="188"/>
        <v>8</v>
      </c>
      <c r="M354" s="3">
        <f t="shared" si="180"/>
        <v>1008</v>
      </c>
      <c r="N354" t="str">
        <f t="shared" si="195"/>
        <v/>
      </c>
      <c r="O354" t="str">
        <f t="shared" si="189"/>
        <v/>
      </c>
      <c r="P354" t="str">
        <f t="shared" si="190"/>
        <v/>
      </c>
      <c r="Q354" t="str">
        <f t="shared" si="191"/>
        <v/>
      </c>
      <c r="S354" t="str">
        <f t="shared" si="192"/>
        <v/>
      </c>
      <c r="T354" s="14">
        <f t="shared" si="196"/>
        <v>0</v>
      </c>
      <c r="AE354" s="5"/>
      <c r="AF354" s="5"/>
      <c r="AG354" s="15"/>
      <c r="AH354" s="15"/>
      <c r="AI354" s="15"/>
      <c r="AJ354" s="15"/>
      <c r="AK354" s="29"/>
    </row>
    <row r="355" spans="1:37" x14ac:dyDescent="0.25">
      <c r="A355" s="13" t="s">
        <v>47</v>
      </c>
      <c r="B355">
        <f t="shared" si="181"/>
        <v>3</v>
      </c>
      <c r="C355" t="e">
        <f t="shared" si="182"/>
        <v>#VALUE!</v>
      </c>
      <c r="D355">
        <f t="shared" si="183"/>
        <v>3</v>
      </c>
      <c r="E355">
        <f t="shared" si="184"/>
        <v>5</v>
      </c>
      <c r="F355" s="1">
        <f t="shared" si="185"/>
        <v>13</v>
      </c>
      <c r="G355" s="1">
        <f t="shared" si="186"/>
        <v>30</v>
      </c>
      <c r="H355" s="1" t="str">
        <f t="shared" si="187"/>
        <v>13:30</v>
      </c>
      <c r="I355">
        <f t="shared" si="193"/>
        <v>0</v>
      </c>
      <c r="J355" s="3">
        <f t="shared" si="194"/>
        <v>10</v>
      </c>
      <c r="K355" s="3">
        <f t="shared" si="179"/>
        <v>0</v>
      </c>
      <c r="L355" s="3">
        <f t="shared" si="188"/>
        <v>8</v>
      </c>
      <c r="M355" s="3">
        <f t="shared" si="180"/>
        <v>1008</v>
      </c>
      <c r="N355" t="str">
        <f t="shared" si="195"/>
        <v/>
      </c>
      <c r="O355" t="str">
        <f t="shared" si="189"/>
        <v/>
      </c>
      <c r="P355" t="str">
        <f t="shared" si="190"/>
        <v/>
      </c>
      <c r="Q355" t="str">
        <f t="shared" si="191"/>
        <v/>
      </c>
      <c r="S355" t="str">
        <f t="shared" si="192"/>
        <v/>
      </c>
      <c r="T355" s="14">
        <f t="shared" si="196"/>
        <v>0</v>
      </c>
      <c r="AE355" s="5"/>
      <c r="AF355" s="5"/>
      <c r="AG355" s="15"/>
      <c r="AH355" s="15"/>
      <c r="AI355" s="15"/>
      <c r="AJ355" s="15"/>
      <c r="AK355" s="29"/>
    </row>
    <row r="356" spans="1:37" x14ac:dyDescent="0.25">
      <c r="A356" s="13" t="s">
        <v>48</v>
      </c>
      <c r="B356">
        <f t="shared" si="181"/>
        <v>3</v>
      </c>
      <c r="C356" t="e">
        <f t="shared" si="182"/>
        <v>#VALUE!</v>
      </c>
      <c r="D356">
        <f t="shared" si="183"/>
        <v>3</v>
      </c>
      <c r="E356">
        <f t="shared" si="184"/>
        <v>5</v>
      </c>
      <c r="F356" s="1">
        <f t="shared" si="185"/>
        <v>21</v>
      </c>
      <c r="G356" s="1">
        <f t="shared" si="186"/>
        <v>30</v>
      </c>
      <c r="H356" s="1" t="str">
        <f t="shared" si="187"/>
        <v>21:30</v>
      </c>
      <c r="I356">
        <f t="shared" si="193"/>
        <v>0</v>
      </c>
      <c r="J356" s="3">
        <f t="shared" si="194"/>
        <v>10</v>
      </c>
      <c r="K356" s="3">
        <f t="shared" si="179"/>
        <v>0</v>
      </c>
      <c r="L356" s="3">
        <f t="shared" si="188"/>
        <v>8</v>
      </c>
      <c r="M356" s="3">
        <f t="shared" si="180"/>
        <v>1008</v>
      </c>
      <c r="N356" t="str">
        <f t="shared" si="195"/>
        <v/>
      </c>
      <c r="O356" t="str">
        <f t="shared" si="189"/>
        <v/>
      </c>
      <c r="P356" t="str">
        <f t="shared" si="190"/>
        <v/>
      </c>
      <c r="Q356" t="str">
        <f t="shared" si="191"/>
        <v/>
      </c>
      <c r="S356" t="str">
        <f t="shared" si="192"/>
        <v/>
      </c>
      <c r="T356" s="14">
        <f t="shared" si="196"/>
        <v>0</v>
      </c>
      <c r="AE356" s="5"/>
      <c r="AF356" s="5"/>
      <c r="AG356" s="15"/>
      <c r="AH356" s="15"/>
      <c r="AI356" s="15"/>
      <c r="AJ356" s="15"/>
      <c r="AK356" s="29"/>
    </row>
    <row r="357" spans="1:37" x14ac:dyDescent="0.25">
      <c r="A357" s="13" t="s">
        <v>158</v>
      </c>
      <c r="B357" t="e">
        <f t="shared" si="181"/>
        <v>#VALUE!</v>
      </c>
      <c r="C357" t="e">
        <f t="shared" si="182"/>
        <v>#VALUE!</v>
      </c>
      <c r="D357" t="e">
        <f t="shared" si="183"/>
        <v>#VALUE!</v>
      </c>
      <c r="E357">
        <f t="shared" si="184"/>
        <v>33</v>
      </c>
      <c r="F357" s="1" t="str">
        <f t="shared" si="185"/>
        <v/>
      </c>
      <c r="G357" s="1" t="str">
        <f t="shared" si="186"/>
        <v/>
      </c>
      <c r="H357" s="1" t="str">
        <f t="shared" si="187"/>
        <v>:</v>
      </c>
      <c r="I357">
        <f t="shared" si="193"/>
        <v>0</v>
      </c>
      <c r="J357" s="3">
        <f t="shared" si="194"/>
        <v>10</v>
      </c>
      <c r="K357" s="3">
        <f t="shared" si="179"/>
        <v>0</v>
      </c>
      <c r="L357" s="3">
        <f t="shared" si="188"/>
        <v>8</v>
      </c>
      <c r="M357" s="3">
        <f t="shared" si="180"/>
        <v>1008</v>
      </c>
      <c r="N357" t="str">
        <f t="shared" si="195"/>
        <v/>
      </c>
      <c r="O357" t="str">
        <f t="shared" si="189"/>
        <v/>
      </c>
      <c r="P357" t="str">
        <f t="shared" si="190"/>
        <v/>
      </c>
      <c r="Q357" t="str">
        <f t="shared" si="191"/>
        <v/>
      </c>
      <c r="S357" t="str">
        <f t="shared" si="192"/>
        <v/>
      </c>
      <c r="T357" s="14">
        <f t="shared" si="196"/>
        <v>0</v>
      </c>
      <c r="AE357" s="5"/>
      <c r="AF357" s="5"/>
      <c r="AG357" s="15"/>
      <c r="AH357" s="15"/>
      <c r="AI357" s="15"/>
      <c r="AJ357" s="15"/>
      <c r="AK357" s="29"/>
    </row>
    <row r="358" spans="1:37" x14ac:dyDescent="0.25">
      <c r="A358" s="13" t="s">
        <v>289</v>
      </c>
      <c r="B358" t="e">
        <f t="shared" si="181"/>
        <v>#VALUE!</v>
      </c>
      <c r="C358" t="e">
        <f t="shared" si="182"/>
        <v>#VALUE!</v>
      </c>
      <c r="D358" t="e">
        <f t="shared" si="183"/>
        <v>#VALUE!</v>
      </c>
      <c r="E358">
        <f t="shared" si="184"/>
        <v>10</v>
      </c>
      <c r="F358" s="1" t="str">
        <f t="shared" si="185"/>
        <v/>
      </c>
      <c r="G358" s="1" t="str">
        <f t="shared" si="186"/>
        <v/>
      </c>
      <c r="H358" s="1" t="str">
        <f t="shared" si="187"/>
        <v>:</v>
      </c>
      <c r="I358">
        <f t="shared" si="193"/>
        <v>1</v>
      </c>
      <c r="J358" s="3">
        <f t="shared" si="194"/>
        <v>11</v>
      </c>
      <c r="K358" s="3">
        <f t="shared" si="179"/>
        <v>0</v>
      </c>
      <c r="L358" s="3">
        <f t="shared" si="188"/>
        <v>0</v>
      </c>
      <c r="M358" s="3">
        <f t="shared" si="180"/>
        <v>1100</v>
      </c>
      <c r="N358" t="str">
        <f t="shared" si="195"/>
        <v>Ruta 14/20</v>
      </c>
      <c r="O358" t="str">
        <f t="shared" si="189"/>
        <v/>
      </c>
      <c r="P358" t="str">
        <f t="shared" si="190"/>
        <v/>
      </c>
      <c r="Q358" t="str">
        <f t="shared" si="191"/>
        <v/>
      </c>
      <c r="S358" t="str">
        <f t="shared" si="192"/>
        <v/>
      </c>
      <c r="T358" s="14">
        <f t="shared" si="196"/>
        <v>0</v>
      </c>
      <c r="AE358" s="5"/>
      <c r="AF358" s="5"/>
      <c r="AG358" s="15"/>
      <c r="AH358" s="15"/>
      <c r="AI358" s="15"/>
      <c r="AJ358" s="15"/>
      <c r="AK358" s="29"/>
    </row>
    <row r="359" spans="1:37" x14ac:dyDescent="0.25">
      <c r="A359" s="13" t="s">
        <v>159</v>
      </c>
      <c r="B359" t="e">
        <f t="shared" si="181"/>
        <v>#VALUE!</v>
      </c>
      <c r="C359">
        <f t="shared" si="182"/>
        <v>12</v>
      </c>
      <c r="D359">
        <f t="shared" si="183"/>
        <v>12</v>
      </c>
      <c r="E359">
        <f t="shared" si="184"/>
        <v>39</v>
      </c>
      <c r="F359" s="1" t="str">
        <f t="shared" si="185"/>
        <v/>
      </c>
      <c r="G359" s="1" t="str">
        <f t="shared" si="186"/>
        <v/>
      </c>
      <c r="H359" s="1" t="str">
        <f t="shared" si="187"/>
        <v>:</v>
      </c>
      <c r="I359">
        <f t="shared" si="193"/>
        <v>0</v>
      </c>
      <c r="J359" s="3">
        <f t="shared" si="194"/>
        <v>11</v>
      </c>
      <c r="K359" s="3">
        <f t="shared" si="179"/>
        <v>1</v>
      </c>
      <c r="L359" s="3">
        <f t="shared" si="188"/>
        <v>1</v>
      </c>
      <c r="M359" s="3">
        <f t="shared" si="180"/>
        <v>1101</v>
      </c>
      <c r="N359" t="str">
        <f t="shared" si="195"/>
        <v>Vía Ibérica, nº 67 (frente C/ Argualas)</v>
      </c>
      <c r="O359" t="str">
        <f t="shared" si="189"/>
        <v>04:56</v>
      </c>
      <c r="P359" t="str">
        <f t="shared" si="190"/>
        <v>12:54</v>
      </c>
      <c r="Q359" t="str">
        <f t="shared" si="191"/>
        <v>20:54</v>
      </c>
      <c r="S359" t="str">
        <f t="shared" si="192"/>
        <v>Opel Planta en Figueruelas</v>
      </c>
      <c r="T359" s="14">
        <f t="shared" si="196"/>
        <v>0</v>
      </c>
      <c r="AE359" s="5"/>
      <c r="AF359" s="5"/>
      <c r="AG359" s="15"/>
      <c r="AH359" s="15"/>
      <c r="AI359" s="15"/>
      <c r="AJ359" s="15"/>
      <c r="AK359" s="29"/>
    </row>
    <row r="360" spans="1:37" x14ac:dyDescent="0.25">
      <c r="A360" s="13" t="s">
        <v>160</v>
      </c>
      <c r="B360">
        <f t="shared" si="181"/>
        <v>2</v>
      </c>
      <c r="C360" t="e">
        <f t="shared" si="182"/>
        <v>#VALUE!</v>
      </c>
      <c r="D360">
        <f t="shared" si="183"/>
        <v>2</v>
      </c>
      <c r="E360">
        <f t="shared" si="184"/>
        <v>4</v>
      </c>
      <c r="F360" s="1">
        <f t="shared" si="185"/>
        <v>4</v>
      </c>
      <c r="G360" s="1">
        <f t="shared" si="186"/>
        <v>56</v>
      </c>
      <c r="H360" s="1" t="str">
        <f t="shared" si="187"/>
        <v>04:56</v>
      </c>
      <c r="I360">
        <f t="shared" si="193"/>
        <v>0</v>
      </c>
      <c r="J360" s="3">
        <f t="shared" si="194"/>
        <v>11</v>
      </c>
      <c r="K360" s="3">
        <f t="shared" si="179"/>
        <v>0</v>
      </c>
      <c r="L360" s="3">
        <f t="shared" si="188"/>
        <v>1</v>
      </c>
      <c r="M360" s="3">
        <f t="shared" si="180"/>
        <v>1101</v>
      </c>
      <c r="N360" t="str">
        <f t="shared" si="195"/>
        <v/>
      </c>
      <c r="O360" t="str">
        <f t="shared" si="189"/>
        <v/>
      </c>
      <c r="P360" t="str">
        <f t="shared" si="190"/>
        <v/>
      </c>
      <c r="Q360" t="str">
        <f t="shared" si="191"/>
        <v/>
      </c>
      <c r="S360" t="str">
        <f t="shared" si="192"/>
        <v/>
      </c>
      <c r="T360" s="14">
        <f t="shared" si="196"/>
        <v>0</v>
      </c>
      <c r="AE360" s="5"/>
      <c r="AF360" s="5"/>
      <c r="AG360" s="15"/>
      <c r="AH360" s="15"/>
      <c r="AI360" s="15"/>
      <c r="AJ360" s="15"/>
      <c r="AK360" s="29"/>
    </row>
    <row r="361" spans="1:37" x14ac:dyDescent="0.25">
      <c r="A361" s="13" t="s">
        <v>116</v>
      </c>
      <c r="B361">
        <f t="shared" si="181"/>
        <v>3</v>
      </c>
      <c r="C361" t="e">
        <f t="shared" si="182"/>
        <v>#VALUE!</v>
      </c>
      <c r="D361">
        <f t="shared" si="183"/>
        <v>3</v>
      </c>
      <c r="E361">
        <f t="shared" si="184"/>
        <v>5</v>
      </c>
      <c r="F361" s="1">
        <f t="shared" si="185"/>
        <v>12</v>
      </c>
      <c r="G361" s="1">
        <f t="shared" si="186"/>
        <v>54</v>
      </c>
      <c r="H361" s="1" t="str">
        <f t="shared" si="187"/>
        <v>12:54</v>
      </c>
      <c r="I361">
        <f t="shared" si="193"/>
        <v>0</v>
      </c>
      <c r="J361" s="3">
        <f t="shared" si="194"/>
        <v>11</v>
      </c>
      <c r="K361" s="3">
        <f t="shared" si="179"/>
        <v>0</v>
      </c>
      <c r="L361" s="3">
        <f t="shared" si="188"/>
        <v>1</v>
      </c>
      <c r="M361" s="3">
        <f t="shared" si="180"/>
        <v>1101</v>
      </c>
      <c r="N361" t="str">
        <f t="shared" si="195"/>
        <v/>
      </c>
      <c r="O361" t="str">
        <f t="shared" si="189"/>
        <v/>
      </c>
      <c r="P361" t="str">
        <f t="shared" si="190"/>
        <v/>
      </c>
      <c r="Q361" t="str">
        <f t="shared" si="191"/>
        <v/>
      </c>
      <c r="S361" t="str">
        <f t="shared" si="192"/>
        <v/>
      </c>
      <c r="T361" s="14">
        <f t="shared" si="196"/>
        <v>0</v>
      </c>
      <c r="AE361" s="5"/>
      <c r="AF361" s="5"/>
      <c r="AG361" s="15"/>
      <c r="AH361" s="15"/>
      <c r="AI361" s="15"/>
      <c r="AJ361" s="15"/>
      <c r="AK361" s="29"/>
    </row>
    <row r="362" spans="1:37" x14ac:dyDescent="0.25">
      <c r="A362" s="13" t="s">
        <v>117</v>
      </c>
      <c r="B362">
        <f t="shared" si="181"/>
        <v>3</v>
      </c>
      <c r="C362" t="e">
        <f t="shared" si="182"/>
        <v>#VALUE!</v>
      </c>
      <c r="D362">
        <f t="shared" si="183"/>
        <v>3</v>
      </c>
      <c r="E362">
        <f t="shared" si="184"/>
        <v>5</v>
      </c>
      <c r="F362" s="1">
        <f t="shared" si="185"/>
        <v>20</v>
      </c>
      <c r="G362" s="1">
        <f t="shared" si="186"/>
        <v>54</v>
      </c>
      <c r="H362" s="1" t="str">
        <f t="shared" si="187"/>
        <v>20:54</v>
      </c>
      <c r="I362">
        <f t="shared" si="193"/>
        <v>0</v>
      </c>
      <c r="J362" s="3">
        <f t="shared" si="194"/>
        <v>11</v>
      </c>
      <c r="K362" s="3">
        <f t="shared" si="179"/>
        <v>0</v>
      </c>
      <c r="L362" s="3">
        <f t="shared" si="188"/>
        <v>1</v>
      </c>
      <c r="M362" s="3">
        <f t="shared" si="180"/>
        <v>1101</v>
      </c>
      <c r="N362" t="str">
        <f t="shared" si="195"/>
        <v/>
      </c>
      <c r="O362" t="str">
        <f t="shared" si="189"/>
        <v/>
      </c>
      <c r="P362" t="str">
        <f t="shared" si="190"/>
        <v/>
      </c>
      <c r="Q362" t="str">
        <f t="shared" si="191"/>
        <v/>
      </c>
      <c r="S362" t="str">
        <f t="shared" si="192"/>
        <v/>
      </c>
      <c r="T362" s="14">
        <f t="shared" si="196"/>
        <v>0</v>
      </c>
      <c r="AE362" s="5"/>
      <c r="AF362" s="5"/>
      <c r="AG362" s="15"/>
      <c r="AH362" s="15"/>
      <c r="AI362" s="15"/>
      <c r="AJ362" s="15"/>
      <c r="AK362" s="29"/>
    </row>
    <row r="363" spans="1:37" x14ac:dyDescent="0.25">
      <c r="A363" s="13" t="s">
        <v>21</v>
      </c>
      <c r="B363" t="e">
        <f t="shared" si="181"/>
        <v>#VALUE!</v>
      </c>
      <c r="C363" t="e">
        <f t="shared" si="182"/>
        <v>#VALUE!</v>
      </c>
      <c r="D363" t="e">
        <f t="shared" si="183"/>
        <v>#VALUE!</v>
      </c>
      <c r="E363">
        <f t="shared" si="184"/>
        <v>26</v>
      </c>
      <c r="F363" s="1" t="str">
        <f t="shared" si="185"/>
        <v/>
      </c>
      <c r="G363" s="1" t="str">
        <f t="shared" si="186"/>
        <v/>
      </c>
      <c r="H363" s="1" t="str">
        <f t="shared" si="187"/>
        <v>:</v>
      </c>
      <c r="I363">
        <f t="shared" si="193"/>
        <v>0</v>
      </c>
      <c r="J363" s="3">
        <f t="shared" si="194"/>
        <v>11</v>
      </c>
      <c r="K363" s="3">
        <f t="shared" si="179"/>
        <v>0</v>
      </c>
      <c r="L363" s="3">
        <f t="shared" si="188"/>
        <v>1</v>
      </c>
      <c r="M363" s="3">
        <f t="shared" si="180"/>
        <v>1101</v>
      </c>
      <c r="N363" t="str">
        <f t="shared" si="195"/>
        <v/>
      </c>
      <c r="O363" t="str">
        <f t="shared" si="189"/>
        <v/>
      </c>
      <c r="P363" t="str">
        <f t="shared" si="190"/>
        <v/>
      </c>
      <c r="Q363" t="str">
        <f t="shared" si="191"/>
        <v/>
      </c>
      <c r="S363" t="str">
        <f t="shared" si="192"/>
        <v/>
      </c>
      <c r="T363" s="14">
        <f t="shared" si="196"/>
        <v>0</v>
      </c>
      <c r="AE363" s="5"/>
      <c r="AF363" s="5"/>
      <c r="AG363" s="15"/>
      <c r="AH363" s="15"/>
      <c r="AI363" s="15"/>
      <c r="AJ363" s="15"/>
      <c r="AK363" s="29"/>
    </row>
    <row r="364" spans="1:37" x14ac:dyDescent="0.25">
      <c r="A364" s="13" t="s">
        <v>161</v>
      </c>
      <c r="B364" t="e">
        <f t="shared" si="181"/>
        <v>#VALUE!</v>
      </c>
      <c r="C364">
        <f t="shared" si="182"/>
        <v>12</v>
      </c>
      <c r="D364">
        <f t="shared" si="183"/>
        <v>12</v>
      </c>
      <c r="E364">
        <f t="shared" si="184"/>
        <v>45</v>
      </c>
      <c r="F364" s="1" t="str">
        <f t="shared" si="185"/>
        <v/>
      </c>
      <c r="G364" s="1" t="str">
        <f t="shared" si="186"/>
        <v/>
      </c>
      <c r="H364" s="1" t="str">
        <f t="shared" si="187"/>
        <v>:</v>
      </c>
      <c r="I364">
        <f t="shared" si="193"/>
        <v>0</v>
      </c>
      <c r="J364" s="3">
        <f t="shared" si="194"/>
        <v>11</v>
      </c>
      <c r="K364" s="3">
        <f t="shared" si="179"/>
        <v>1</v>
      </c>
      <c r="L364" s="3">
        <f t="shared" si="188"/>
        <v>2</v>
      </c>
      <c r="M364" s="3">
        <f t="shared" si="180"/>
        <v>1102</v>
      </c>
      <c r="N364" t="str">
        <f t="shared" si="195"/>
        <v>Vía Ibérica, nº 17-23 (frente C/ Embarcadero)</v>
      </c>
      <c r="O364" t="str">
        <f t="shared" si="189"/>
        <v>04:57</v>
      </c>
      <c r="P364" t="str">
        <f t="shared" si="190"/>
        <v>12:55</v>
      </c>
      <c r="Q364" t="str">
        <f t="shared" si="191"/>
        <v>20:55</v>
      </c>
      <c r="S364" t="str">
        <f t="shared" si="192"/>
        <v>Vía Hispanidad (frente nº 132 - 2º paso de cebra)</v>
      </c>
      <c r="T364" s="14">
        <f t="shared" si="196"/>
        <v>0</v>
      </c>
      <c r="AE364" s="5"/>
      <c r="AF364" s="5"/>
      <c r="AG364" s="15"/>
      <c r="AH364" s="15"/>
      <c r="AI364" s="15"/>
      <c r="AJ364" s="15"/>
      <c r="AK364" s="29"/>
    </row>
    <row r="365" spans="1:37" x14ac:dyDescent="0.25">
      <c r="A365" s="13" t="s">
        <v>112</v>
      </c>
      <c r="B365">
        <f t="shared" si="181"/>
        <v>2</v>
      </c>
      <c r="C365" t="e">
        <f t="shared" si="182"/>
        <v>#VALUE!</v>
      </c>
      <c r="D365">
        <f t="shared" si="183"/>
        <v>2</v>
      </c>
      <c r="E365">
        <f t="shared" si="184"/>
        <v>4</v>
      </c>
      <c r="F365" s="1">
        <f t="shared" si="185"/>
        <v>4</v>
      </c>
      <c r="G365" s="1">
        <f t="shared" si="186"/>
        <v>57</v>
      </c>
      <c r="H365" s="1" t="str">
        <f t="shared" si="187"/>
        <v>04:57</v>
      </c>
      <c r="I365">
        <f t="shared" si="193"/>
        <v>0</v>
      </c>
      <c r="J365" s="3">
        <f t="shared" si="194"/>
        <v>11</v>
      </c>
      <c r="K365" s="3">
        <f t="shared" si="179"/>
        <v>0</v>
      </c>
      <c r="L365" s="3">
        <f t="shared" si="188"/>
        <v>2</v>
      </c>
      <c r="M365" s="3">
        <f t="shared" si="180"/>
        <v>1102</v>
      </c>
      <c r="N365" t="str">
        <f t="shared" si="195"/>
        <v/>
      </c>
      <c r="O365" t="str">
        <f t="shared" si="189"/>
        <v/>
      </c>
      <c r="P365" t="str">
        <f t="shared" si="190"/>
        <v/>
      </c>
      <c r="Q365" t="str">
        <f t="shared" si="191"/>
        <v/>
      </c>
      <c r="S365" t="str">
        <f t="shared" si="192"/>
        <v/>
      </c>
      <c r="T365" s="14">
        <f t="shared" si="196"/>
        <v>0</v>
      </c>
      <c r="AE365" s="5"/>
      <c r="AF365" s="5"/>
      <c r="AG365" s="15"/>
      <c r="AH365" s="15"/>
      <c r="AI365" s="15"/>
      <c r="AJ365" s="15"/>
      <c r="AK365" s="29"/>
    </row>
    <row r="366" spans="1:37" x14ac:dyDescent="0.25">
      <c r="A366" s="13" t="s">
        <v>120</v>
      </c>
      <c r="B366">
        <f t="shared" si="181"/>
        <v>3</v>
      </c>
      <c r="C366" t="e">
        <f t="shared" si="182"/>
        <v>#VALUE!</v>
      </c>
      <c r="D366">
        <f t="shared" si="183"/>
        <v>3</v>
      </c>
      <c r="E366">
        <f t="shared" si="184"/>
        <v>5</v>
      </c>
      <c r="F366" s="1">
        <f t="shared" si="185"/>
        <v>12</v>
      </c>
      <c r="G366" s="1">
        <f t="shared" si="186"/>
        <v>55</v>
      </c>
      <c r="H366" s="1" t="str">
        <f t="shared" si="187"/>
        <v>12:55</v>
      </c>
      <c r="I366">
        <f t="shared" si="193"/>
        <v>0</v>
      </c>
      <c r="J366" s="3">
        <f t="shared" si="194"/>
        <v>11</v>
      </c>
      <c r="K366" s="3">
        <f t="shared" si="179"/>
        <v>0</v>
      </c>
      <c r="L366" s="3">
        <f t="shared" si="188"/>
        <v>2</v>
      </c>
      <c r="M366" s="3">
        <f t="shared" si="180"/>
        <v>1102</v>
      </c>
      <c r="N366" t="str">
        <f t="shared" si="195"/>
        <v/>
      </c>
      <c r="O366" t="str">
        <f t="shared" si="189"/>
        <v/>
      </c>
      <c r="P366" t="str">
        <f t="shared" si="190"/>
        <v/>
      </c>
      <c r="Q366" t="str">
        <f t="shared" si="191"/>
        <v/>
      </c>
      <c r="S366" t="str">
        <f t="shared" si="192"/>
        <v/>
      </c>
      <c r="T366" s="14">
        <f t="shared" si="196"/>
        <v>0</v>
      </c>
      <c r="AE366" s="5"/>
      <c r="AF366" s="5"/>
      <c r="AG366" s="15"/>
      <c r="AH366" s="15"/>
      <c r="AI366" s="15"/>
      <c r="AJ366" s="15"/>
      <c r="AK366" s="29"/>
    </row>
    <row r="367" spans="1:37" x14ac:dyDescent="0.25">
      <c r="A367" s="13" t="s">
        <v>121</v>
      </c>
      <c r="B367">
        <f t="shared" si="181"/>
        <v>3</v>
      </c>
      <c r="C367" t="e">
        <f t="shared" si="182"/>
        <v>#VALUE!</v>
      </c>
      <c r="D367">
        <f t="shared" si="183"/>
        <v>3</v>
      </c>
      <c r="E367">
        <f t="shared" si="184"/>
        <v>5</v>
      </c>
      <c r="F367" s="1">
        <f t="shared" si="185"/>
        <v>20</v>
      </c>
      <c r="G367" s="1">
        <f t="shared" si="186"/>
        <v>55</v>
      </c>
      <c r="H367" s="1" t="str">
        <f t="shared" si="187"/>
        <v>20:55</v>
      </c>
      <c r="I367">
        <f t="shared" si="193"/>
        <v>0</v>
      </c>
      <c r="J367" s="3">
        <f t="shared" si="194"/>
        <v>11</v>
      </c>
      <c r="K367" s="3">
        <f t="shared" si="179"/>
        <v>0</v>
      </c>
      <c r="L367" s="3">
        <f t="shared" si="188"/>
        <v>2</v>
      </c>
      <c r="M367" s="3">
        <f t="shared" si="180"/>
        <v>1102</v>
      </c>
      <c r="N367" t="str">
        <f t="shared" si="195"/>
        <v/>
      </c>
      <c r="O367" t="str">
        <f t="shared" si="189"/>
        <v/>
      </c>
      <c r="P367" t="str">
        <f t="shared" si="190"/>
        <v/>
      </c>
      <c r="Q367" t="str">
        <f t="shared" si="191"/>
        <v/>
      </c>
      <c r="S367" t="str">
        <f t="shared" si="192"/>
        <v/>
      </c>
      <c r="T367" s="14">
        <f t="shared" si="196"/>
        <v>0</v>
      </c>
      <c r="AE367" s="5"/>
      <c r="AF367" s="5"/>
      <c r="AG367" s="15"/>
      <c r="AH367" s="15"/>
      <c r="AI367" s="15"/>
      <c r="AJ367" s="15"/>
      <c r="AK367" s="29"/>
    </row>
    <row r="368" spans="1:37" x14ac:dyDescent="0.25">
      <c r="A368" s="13" t="s">
        <v>162</v>
      </c>
      <c r="B368" t="e">
        <f t="shared" si="181"/>
        <v>#VALUE!</v>
      </c>
      <c r="C368" t="e">
        <f t="shared" si="182"/>
        <v>#VALUE!</v>
      </c>
      <c r="D368" t="e">
        <f t="shared" si="183"/>
        <v>#VALUE!</v>
      </c>
      <c r="E368">
        <f t="shared" si="184"/>
        <v>49</v>
      </c>
      <c r="F368" s="1" t="str">
        <f t="shared" si="185"/>
        <v/>
      </c>
      <c r="G368" s="1" t="str">
        <f t="shared" si="186"/>
        <v/>
      </c>
      <c r="H368" s="1" t="str">
        <f t="shared" si="187"/>
        <v>:</v>
      </c>
      <c r="I368">
        <f t="shared" si="193"/>
        <v>0</v>
      </c>
      <c r="J368" s="3">
        <f t="shared" si="194"/>
        <v>11</v>
      </c>
      <c r="K368" s="3">
        <f t="shared" si="179"/>
        <v>0</v>
      </c>
      <c r="L368" s="3">
        <f t="shared" si="188"/>
        <v>2</v>
      </c>
      <c r="M368" s="3">
        <f t="shared" si="180"/>
        <v>1102</v>
      </c>
      <c r="N368" t="str">
        <f t="shared" si="195"/>
        <v/>
      </c>
      <c r="O368" t="str">
        <f t="shared" si="189"/>
        <v/>
      </c>
      <c r="P368" t="str">
        <f t="shared" si="190"/>
        <v/>
      </c>
      <c r="Q368" t="str">
        <f t="shared" si="191"/>
        <v/>
      </c>
      <c r="S368" t="str">
        <f t="shared" si="192"/>
        <v/>
      </c>
      <c r="T368" s="14">
        <f t="shared" si="196"/>
        <v>0</v>
      </c>
      <c r="AE368" s="5"/>
      <c r="AF368" s="5"/>
      <c r="AG368" s="15"/>
      <c r="AH368" s="15"/>
      <c r="AI368" s="15"/>
      <c r="AJ368" s="15"/>
      <c r="AK368" s="29"/>
    </row>
    <row r="369" spans="1:37" x14ac:dyDescent="0.25">
      <c r="A369" s="13" t="s">
        <v>163</v>
      </c>
      <c r="B369" t="e">
        <f t="shared" si="181"/>
        <v>#VALUE!</v>
      </c>
      <c r="C369">
        <f t="shared" si="182"/>
        <v>15</v>
      </c>
      <c r="D369">
        <f t="shared" si="183"/>
        <v>15</v>
      </c>
      <c r="E369">
        <f t="shared" si="184"/>
        <v>49</v>
      </c>
      <c r="F369" s="1" t="str">
        <f t="shared" si="185"/>
        <v/>
      </c>
      <c r="G369" s="1" t="str">
        <f t="shared" si="186"/>
        <v/>
      </c>
      <c r="H369" s="1" t="str">
        <f t="shared" si="187"/>
        <v>:</v>
      </c>
      <c r="I369">
        <f t="shared" si="193"/>
        <v>0</v>
      </c>
      <c r="J369" s="3">
        <f t="shared" si="194"/>
        <v>11</v>
      </c>
      <c r="K369" s="3">
        <f t="shared" si="179"/>
        <v>1</v>
      </c>
      <c r="L369" s="3">
        <f t="shared" si="188"/>
        <v>3</v>
      </c>
      <c r="M369" s="3">
        <f t="shared" si="180"/>
        <v>1103</v>
      </c>
      <c r="N369" t="str">
        <f t="shared" si="195"/>
        <v>Vía Hispanidad, nº 16 (Gas. Casablanca - Pd. Bus)</v>
      </c>
      <c r="O369" t="str">
        <f t="shared" si="189"/>
        <v>04:59</v>
      </c>
      <c r="P369" t="str">
        <f t="shared" si="190"/>
        <v>12:57</v>
      </c>
      <c r="Q369" t="str">
        <f t="shared" si="191"/>
        <v>20:57</v>
      </c>
      <c r="S369" t="str">
        <f t="shared" si="192"/>
        <v>Vía Hispanidad (frente Escultor Palao)</v>
      </c>
      <c r="T369" s="14">
        <f t="shared" si="196"/>
        <v>0</v>
      </c>
      <c r="AE369" s="5"/>
      <c r="AF369" s="5"/>
      <c r="AG369" s="15"/>
      <c r="AH369" s="15"/>
      <c r="AI369" s="15"/>
      <c r="AJ369" s="15"/>
      <c r="AK369" s="29"/>
    </row>
    <row r="370" spans="1:37" x14ac:dyDescent="0.25">
      <c r="A370" s="13" t="s">
        <v>84</v>
      </c>
      <c r="B370">
        <f t="shared" si="181"/>
        <v>2</v>
      </c>
      <c r="C370" t="e">
        <f t="shared" si="182"/>
        <v>#VALUE!</v>
      </c>
      <c r="D370">
        <f t="shared" si="183"/>
        <v>2</v>
      </c>
      <c r="E370">
        <f t="shared" si="184"/>
        <v>4</v>
      </c>
      <c r="F370" s="1">
        <f t="shared" si="185"/>
        <v>4</v>
      </c>
      <c r="G370" s="1">
        <f t="shared" si="186"/>
        <v>59</v>
      </c>
      <c r="H370" s="1" t="str">
        <f t="shared" si="187"/>
        <v>04:59</v>
      </c>
      <c r="I370">
        <f t="shared" si="193"/>
        <v>0</v>
      </c>
      <c r="J370" s="3">
        <f t="shared" si="194"/>
        <v>11</v>
      </c>
      <c r="K370" s="3">
        <f t="shared" si="179"/>
        <v>0</v>
      </c>
      <c r="L370" s="3">
        <f t="shared" si="188"/>
        <v>3</v>
      </c>
      <c r="M370" s="3">
        <f t="shared" si="180"/>
        <v>1103</v>
      </c>
      <c r="N370" t="str">
        <f t="shared" si="195"/>
        <v/>
      </c>
      <c r="O370" t="str">
        <f t="shared" si="189"/>
        <v/>
      </c>
      <c r="P370" t="str">
        <f t="shared" si="190"/>
        <v/>
      </c>
      <c r="Q370" t="str">
        <f t="shared" si="191"/>
        <v/>
      </c>
      <c r="S370" t="str">
        <f t="shared" si="192"/>
        <v/>
      </c>
      <c r="T370" s="14">
        <f t="shared" si="196"/>
        <v>0</v>
      </c>
      <c r="AE370" s="5"/>
      <c r="AF370" s="5"/>
      <c r="AG370" s="15"/>
      <c r="AH370" s="15"/>
      <c r="AI370" s="15"/>
      <c r="AJ370" s="15"/>
      <c r="AK370" s="29"/>
    </row>
    <row r="371" spans="1:37" x14ac:dyDescent="0.25">
      <c r="A371" s="13" t="s">
        <v>85</v>
      </c>
      <c r="B371">
        <f t="shared" si="181"/>
        <v>3</v>
      </c>
      <c r="C371" t="e">
        <f t="shared" si="182"/>
        <v>#VALUE!</v>
      </c>
      <c r="D371">
        <f t="shared" si="183"/>
        <v>3</v>
      </c>
      <c r="E371">
        <f t="shared" si="184"/>
        <v>5</v>
      </c>
      <c r="F371" s="1">
        <f t="shared" si="185"/>
        <v>12</v>
      </c>
      <c r="G371" s="1">
        <f t="shared" si="186"/>
        <v>57</v>
      </c>
      <c r="H371" s="1" t="str">
        <f t="shared" si="187"/>
        <v>12:57</v>
      </c>
      <c r="I371">
        <f t="shared" si="193"/>
        <v>0</v>
      </c>
      <c r="J371" s="3">
        <f t="shared" si="194"/>
        <v>11</v>
      </c>
      <c r="K371" s="3">
        <f t="shared" si="179"/>
        <v>0</v>
      </c>
      <c r="L371" s="3">
        <f t="shared" si="188"/>
        <v>3</v>
      </c>
      <c r="M371" s="3">
        <f t="shared" si="180"/>
        <v>1103</v>
      </c>
      <c r="N371" t="str">
        <f t="shared" si="195"/>
        <v/>
      </c>
      <c r="O371" t="str">
        <f t="shared" si="189"/>
        <v/>
      </c>
      <c r="P371" t="str">
        <f t="shared" si="190"/>
        <v/>
      </c>
      <c r="Q371" t="str">
        <f t="shared" si="191"/>
        <v/>
      </c>
      <c r="S371" t="str">
        <f t="shared" si="192"/>
        <v/>
      </c>
      <c r="T371" s="14">
        <f t="shared" si="196"/>
        <v>0</v>
      </c>
      <c r="AE371" s="5"/>
      <c r="AF371" s="5"/>
      <c r="AG371" s="15"/>
      <c r="AH371" s="15"/>
      <c r="AI371" s="15"/>
      <c r="AJ371" s="15"/>
      <c r="AK371" s="29"/>
    </row>
    <row r="372" spans="1:37" x14ac:dyDescent="0.25">
      <c r="A372" s="13" t="s">
        <v>86</v>
      </c>
      <c r="B372">
        <f t="shared" si="181"/>
        <v>3</v>
      </c>
      <c r="C372" t="e">
        <f t="shared" si="182"/>
        <v>#VALUE!</v>
      </c>
      <c r="D372">
        <f t="shared" si="183"/>
        <v>3</v>
      </c>
      <c r="E372">
        <f t="shared" si="184"/>
        <v>5</v>
      </c>
      <c r="F372" s="1">
        <f t="shared" si="185"/>
        <v>20</v>
      </c>
      <c r="G372" s="1">
        <f t="shared" si="186"/>
        <v>57</v>
      </c>
      <c r="H372" s="1" t="str">
        <f t="shared" si="187"/>
        <v>20:57</v>
      </c>
      <c r="I372">
        <f t="shared" si="193"/>
        <v>0</v>
      </c>
      <c r="J372" s="3">
        <f t="shared" si="194"/>
        <v>11</v>
      </c>
      <c r="K372" s="3">
        <f t="shared" si="179"/>
        <v>0</v>
      </c>
      <c r="L372" s="3">
        <f t="shared" si="188"/>
        <v>3</v>
      </c>
      <c r="M372" s="3">
        <f t="shared" si="180"/>
        <v>1103</v>
      </c>
      <c r="N372" t="str">
        <f t="shared" si="195"/>
        <v/>
      </c>
      <c r="O372" t="str">
        <f t="shared" si="189"/>
        <v/>
      </c>
      <c r="P372" t="str">
        <f t="shared" si="190"/>
        <v/>
      </c>
      <c r="Q372" t="str">
        <f t="shared" si="191"/>
        <v/>
      </c>
      <c r="S372" t="str">
        <f t="shared" si="192"/>
        <v/>
      </c>
      <c r="T372" s="14">
        <f t="shared" si="196"/>
        <v>0</v>
      </c>
      <c r="AE372" s="5"/>
      <c r="AF372" s="5"/>
      <c r="AG372" s="15"/>
      <c r="AH372" s="15"/>
      <c r="AI372" s="15"/>
      <c r="AJ372" s="15"/>
      <c r="AK372" s="29"/>
    </row>
    <row r="373" spans="1:37" x14ac:dyDescent="0.25">
      <c r="A373" s="13" t="s">
        <v>164</v>
      </c>
      <c r="B373" t="e">
        <f t="shared" si="181"/>
        <v>#VALUE!</v>
      </c>
      <c r="C373" t="e">
        <f t="shared" si="182"/>
        <v>#VALUE!</v>
      </c>
      <c r="D373" t="e">
        <f t="shared" si="183"/>
        <v>#VALUE!</v>
      </c>
      <c r="E373">
        <f t="shared" si="184"/>
        <v>38</v>
      </c>
      <c r="F373" s="1" t="str">
        <f t="shared" si="185"/>
        <v/>
      </c>
      <c r="G373" s="1" t="str">
        <f t="shared" si="186"/>
        <v/>
      </c>
      <c r="H373" s="1" t="str">
        <f t="shared" si="187"/>
        <v>:</v>
      </c>
      <c r="I373">
        <f t="shared" si="193"/>
        <v>0</v>
      </c>
      <c r="J373" s="3">
        <f t="shared" si="194"/>
        <v>11</v>
      </c>
      <c r="K373" s="3">
        <f t="shared" si="179"/>
        <v>0</v>
      </c>
      <c r="L373" s="3">
        <f t="shared" si="188"/>
        <v>3</v>
      </c>
      <c r="M373" s="3">
        <f t="shared" si="180"/>
        <v>1103</v>
      </c>
      <c r="N373" t="str">
        <f t="shared" si="195"/>
        <v/>
      </c>
      <c r="O373" t="str">
        <f t="shared" si="189"/>
        <v/>
      </c>
      <c r="P373" t="str">
        <f t="shared" si="190"/>
        <v/>
      </c>
      <c r="Q373" t="str">
        <f t="shared" si="191"/>
        <v/>
      </c>
      <c r="S373" t="str">
        <f t="shared" si="192"/>
        <v/>
      </c>
      <c r="T373" s="14">
        <f t="shared" si="196"/>
        <v>0</v>
      </c>
      <c r="AE373" s="5"/>
      <c r="AF373" s="5"/>
      <c r="AG373" s="15"/>
      <c r="AH373" s="15"/>
      <c r="AI373" s="15"/>
      <c r="AJ373" s="15"/>
      <c r="AK373" s="29"/>
    </row>
    <row r="374" spans="1:37" x14ac:dyDescent="0.25">
      <c r="A374" s="13" t="s">
        <v>165</v>
      </c>
      <c r="B374" t="e">
        <f t="shared" si="181"/>
        <v>#VALUE!</v>
      </c>
      <c r="C374" t="e">
        <f t="shared" si="182"/>
        <v>#VALUE!</v>
      </c>
      <c r="D374" t="e">
        <f t="shared" si="183"/>
        <v>#VALUE!</v>
      </c>
      <c r="E374">
        <f t="shared" si="184"/>
        <v>48</v>
      </c>
      <c r="F374" s="1" t="str">
        <f t="shared" si="185"/>
        <v/>
      </c>
      <c r="G374" s="1" t="str">
        <f t="shared" si="186"/>
        <v/>
      </c>
      <c r="H374" s="1" t="str">
        <f t="shared" si="187"/>
        <v>:</v>
      </c>
      <c r="I374">
        <f t="shared" si="193"/>
        <v>0</v>
      </c>
      <c r="J374" s="3">
        <f t="shared" si="194"/>
        <v>11</v>
      </c>
      <c r="K374" s="3">
        <f t="shared" si="179"/>
        <v>1</v>
      </c>
      <c r="L374" s="3">
        <f t="shared" si="188"/>
        <v>4</v>
      </c>
      <c r="M374" s="3">
        <f t="shared" si="180"/>
        <v>1104</v>
      </c>
      <c r="N374" t="str">
        <f t="shared" si="195"/>
        <v>Vía Hispanidad (esq. Sainz de Varanda - Pd. Bus)</v>
      </c>
      <c r="O374" t="str">
        <f t="shared" si="189"/>
        <v>05:00</v>
      </c>
      <c r="P374" t="str">
        <f t="shared" si="190"/>
        <v>12:58</v>
      </c>
      <c r="Q374" t="str">
        <f t="shared" si="191"/>
        <v>20:58</v>
      </c>
      <c r="S374" t="str">
        <f t="shared" si="192"/>
        <v>Vía Hispanidad (frente C/ Villa de Andorra)</v>
      </c>
      <c r="T374" s="14">
        <f t="shared" si="196"/>
        <v>0</v>
      </c>
      <c r="AE374" s="5"/>
      <c r="AF374" s="5"/>
      <c r="AG374" s="15"/>
      <c r="AH374" s="15"/>
      <c r="AI374" s="15"/>
      <c r="AJ374" s="15"/>
      <c r="AK374" s="29"/>
    </row>
    <row r="375" spans="1:37" x14ac:dyDescent="0.25">
      <c r="A375" s="13" t="s">
        <v>51</v>
      </c>
      <c r="B375">
        <f t="shared" si="181"/>
        <v>2</v>
      </c>
      <c r="C375" t="e">
        <f t="shared" si="182"/>
        <v>#VALUE!</v>
      </c>
      <c r="D375">
        <f t="shared" si="183"/>
        <v>2</v>
      </c>
      <c r="E375">
        <f t="shared" si="184"/>
        <v>4</v>
      </c>
      <c r="F375" s="1">
        <f t="shared" si="185"/>
        <v>5</v>
      </c>
      <c r="G375" s="1">
        <f t="shared" si="186"/>
        <v>0</v>
      </c>
      <c r="H375" s="1" t="str">
        <f t="shared" si="187"/>
        <v>05:00</v>
      </c>
      <c r="I375">
        <f t="shared" si="193"/>
        <v>0</v>
      </c>
      <c r="J375" s="3">
        <f t="shared" si="194"/>
        <v>11</v>
      </c>
      <c r="K375" s="3">
        <f t="shared" si="179"/>
        <v>0</v>
      </c>
      <c r="L375" s="3">
        <f t="shared" si="188"/>
        <v>4</v>
      </c>
      <c r="M375" s="3">
        <f t="shared" si="180"/>
        <v>1104</v>
      </c>
      <c r="N375" t="str">
        <f t="shared" si="195"/>
        <v/>
      </c>
      <c r="O375" t="str">
        <f t="shared" si="189"/>
        <v/>
      </c>
      <c r="P375" t="str">
        <f t="shared" si="190"/>
        <v/>
      </c>
      <c r="Q375" t="str">
        <f t="shared" si="191"/>
        <v/>
      </c>
      <c r="S375" t="str">
        <f t="shared" si="192"/>
        <v/>
      </c>
      <c r="T375" s="14">
        <f t="shared" si="196"/>
        <v>0</v>
      </c>
      <c r="AE375" s="5"/>
      <c r="AF375" s="5"/>
      <c r="AG375" s="15"/>
      <c r="AH375" s="15"/>
      <c r="AI375" s="15"/>
      <c r="AJ375" s="15"/>
      <c r="AK375" s="29"/>
    </row>
    <row r="376" spans="1:37" x14ac:dyDescent="0.25">
      <c r="A376" s="13" t="s">
        <v>19</v>
      </c>
      <c r="B376">
        <f t="shared" si="181"/>
        <v>3</v>
      </c>
      <c r="C376" t="e">
        <f t="shared" si="182"/>
        <v>#VALUE!</v>
      </c>
      <c r="D376">
        <f t="shared" si="183"/>
        <v>3</v>
      </c>
      <c r="E376">
        <f t="shared" si="184"/>
        <v>5</v>
      </c>
      <c r="F376" s="1">
        <f t="shared" si="185"/>
        <v>12</v>
      </c>
      <c r="G376" s="1">
        <f t="shared" si="186"/>
        <v>58</v>
      </c>
      <c r="H376" s="1" t="str">
        <f t="shared" si="187"/>
        <v>12:58</v>
      </c>
      <c r="I376">
        <f t="shared" si="193"/>
        <v>0</v>
      </c>
      <c r="J376" s="3">
        <f t="shared" si="194"/>
        <v>11</v>
      </c>
      <c r="K376" s="3">
        <f t="shared" si="179"/>
        <v>0</v>
      </c>
      <c r="L376" s="3">
        <f t="shared" si="188"/>
        <v>4</v>
      </c>
      <c r="M376" s="3">
        <f t="shared" si="180"/>
        <v>1104</v>
      </c>
      <c r="N376" t="str">
        <f t="shared" si="195"/>
        <v/>
      </c>
      <c r="O376" t="str">
        <f t="shared" si="189"/>
        <v/>
      </c>
      <c r="P376" t="str">
        <f t="shared" si="190"/>
        <v/>
      </c>
      <c r="Q376" t="str">
        <f t="shared" si="191"/>
        <v/>
      </c>
      <c r="S376" t="str">
        <f t="shared" si="192"/>
        <v/>
      </c>
      <c r="T376" s="14">
        <f t="shared" si="196"/>
        <v>0</v>
      </c>
      <c r="AE376" s="5"/>
      <c r="AF376" s="5"/>
      <c r="AG376" s="15"/>
      <c r="AH376" s="15"/>
      <c r="AI376" s="15"/>
      <c r="AJ376" s="15"/>
      <c r="AK376" s="29"/>
    </row>
    <row r="377" spans="1:37" x14ac:dyDescent="0.25">
      <c r="A377" s="13" t="s">
        <v>20</v>
      </c>
      <c r="B377">
        <f t="shared" si="181"/>
        <v>3</v>
      </c>
      <c r="C377" t="e">
        <f t="shared" si="182"/>
        <v>#VALUE!</v>
      </c>
      <c r="D377">
        <f t="shared" si="183"/>
        <v>3</v>
      </c>
      <c r="E377">
        <f t="shared" si="184"/>
        <v>5</v>
      </c>
      <c r="F377" s="1">
        <f t="shared" si="185"/>
        <v>20</v>
      </c>
      <c r="G377" s="1">
        <f t="shared" si="186"/>
        <v>58</v>
      </c>
      <c r="H377" s="1" t="str">
        <f t="shared" si="187"/>
        <v>20:58</v>
      </c>
      <c r="I377">
        <f t="shared" si="193"/>
        <v>0</v>
      </c>
      <c r="J377" s="3">
        <f t="shared" si="194"/>
        <v>11</v>
      </c>
      <c r="K377" s="3">
        <f t="shared" si="179"/>
        <v>0</v>
      </c>
      <c r="L377" s="3">
        <f t="shared" si="188"/>
        <v>4</v>
      </c>
      <c r="M377" s="3">
        <f t="shared" si="180"/>
        <v>1104</v>
      </c>
      <c r="N377" t="str">
        <f t="shared" si="195"/>
        <v/>
      </c>
      <c r="O377" t="str">
        <f t="shared" si="189"/>
        <v/>
      </c>
      <c r="P377" t="str">
        <f t="shared" si="190"/>
        <v/>
      </c>
      <c r="Q377" t="str">
        <f t="shared" si="191"/>
        <v/>
      </c>
      <c r="S377" t="str">
        <f t="shared" si="192"/>
        <v/>
      </c>
      <c r="T377" s="14">
        <f t="shared" si="196"/>
        <v>0</v>
      </c>
      <c r="AE377" s="5"/>
      <c r="AF377" s="5"/>
      <c r="AG377" s="15"/>
      <c r="AH377" s="15"/>
      <c r="AI377" s="15"/>
      <c r="AJ377" s="15"/>
      <c r="AK377" s="29"/>
    </row>
    <row r="378" spans="1:37" x14ac:dyDescent="0.25">
      <c r="A378" s="13" t="s">
        <v>166</v>
      </c>
      <c r="B378" t="e">
        <f t="shared" si="181"/>
        <v>#VALUE!</v>
      </c>
      <c r="C378" t="e">
        <f t="shared" si="182"/>
        <v>#VALUE!</v>
      </c>
      <c r="D378" t="e">
        <f t="shared" si="183"/>
        <v>#VALUE!</v>
      </c>
      <c r="E378">
        <f t="shared" si="184"/>
        <v>43</v>
      </c>
      <c r="F378" s="1" t="str">
        <f t="shared" si="185"/>
        <v/>
      </c>
      <c r="G378" s="1" t="str">
        <f t="shared" si="186"/>
        <v/>
      </c>
      <c r="H378" s="1" t="str">
        <f t="shared" si="187"/>
        <v>:</v>
      </c>
      <c r="I378">
        <f t="shared" si="193"/>
        <v>0</v>
      </c>
      <c r="J378" s="3">
        <f t="shared" si="194"/>
        <v>11</v>
      </c>
      <c r="K378" s="3">
        <f t="shared" si="179"/>
        <v>0</v>
      </c>
      <c r="L378" s="3">
        <f t="shared" si="188"/>
        <v>4</v>
      </c>
      <c r="M378" s="3">
        <f t="shared" si="180"/>
        <v>1104</v>
      </c>
      <c r="N378" t="str">
        <f t="shared" si="195"/>
        <v/>
      </c>
      <c r="O378" t="str">
        <f t="shared" si="189"/>
        <v/>
      </c>
      <c r="P378" t="str">
        <f t="shared" si="190"/>
        <v/>
      </c>
      <c r="Q378" t="str">
        <f t="shared" si="191"/>
        <v/>
      </c>
      <c r="S378" t="str">
        <f t="shared" si="192"/>
        <v/>
      </c>
      <c r="T378" s="14">
        <f t="shared" si="196"/>
        <v>0</v>
      </c>
      <c r="AE378" s="5"/>
      <c r="AF378" s="5"/>
      <c r="AG378" s="15"/>
      <c r="AH378" s="15"/>
      <c r="AI378" s="15"/>
      <c r="AJ378" s="15"/>
      <c r="AK378" s="29"/>
    </row>
    <row r="379" spans="1:37" x14ac:dyDescent="0.25">
      <c r="A379" s="13" t="s">
        <v>167</v>
      </c>
      <c r="B379" t="e">
        <f t="shared" si="181"/>
        <v>#VALUE!</v>
      </c>
      <c r="C379" t="e">
        <f t="shared" si="182"/>
        <v>#VALUE!</v>
      </c>
      <c r="D379" t="e">
        <f t="shared" si="183"/>
        <v>#VALUE!</v>
      </c>
      <c r="E379">
        <f t="shared" si="184"/>
        <v>34</v>
      </c>
      <c r="F379" s="1" t="str">
        <f t="shared" si="185"/>
        <v/>
      </c>
      <c r="G379" s="1" t="str">
        <f t="shared" si="186"/>
        <v/>
      </c>
      <c r="H379" s="1" t="str">
        <f t="shared" si="187"/>
        <v>:</v>
      </c>
      <c r="I379">
        <f t="shared" si="193"/>
        <v>0</v>
      </c>
      <c r="J379" s="3">
        <f t="shared" si="194"/>
        <v>11</v>
      </c>
      <c r="K379" s="3">
        <f t="shared" si="179"/>
        <v>1</v>
      </c>
      <c r="L379" s="3">
        <f t="shared" si="188"/>
        <v>5</v>
      </c>
      <c r="M379" s="3">
        <f t="shared" si="180"/>
        <v>1105</v>
      </c>
      <c r="N379" t="str">
        <f t="shared" si="195"/>
        <v>Vía Hispanidad (esq. Gómez Laguna)</v>
      </c>
      <c r="O379" t="str">
        <f t="shared" si="189"/>
        <v>05:01</v>
      </c>
      <c r="P379" t="str">
        <f t="shared" si="190"/>
        <v>12:59</v>
      </c>
      <c r="Q379" t="str">
        <f t="shared" si="191"/>
        <v>20:59</v>
      </c>
      <c r="S379" t="str">
        <f t="shared" si="192"/>
        <v>Vía Hispanidad (esq. Gómez Laguna - Pd. Bus)</v>
      </c>
      <c r="T379" s="14">
        <f t="shared" si="196"/>
        <v>0</v>
      </c>
      <c r="AE379" s="5"/>
      <c r="AF379" s="5"/>
      <c r="AG379" s="15"/>
      <c r="AH379" s="15"/>
      <c r="AI379" s="15"/>
      <c r="AJ379" s="15"/>
      <c r="AK379" s="29"/>
    </row>
    <row r="380" spans="1:37" x14ac:dyDescent="0.25">
      <c r="A380" s="13" t="s">
        <v>53</v>
      </c>
      <c r="B380">
        <f t="shared" si="181"/>
        <v>2</v>
      </c>
      <c r="C380" t="e">
        <f t="shared" si="182"/>
        <v>#VALUE!</v>
      </c>
      <c r="D380">
        <f t="shared" si="183"/>
        <v>2</v>
      </c>
      <c r="E380">
        <f t="shared" si="184"/>
        <v>4</v>
      </c>
      <c r="F380" s="1">
        <f t="shared" si="185"/>
        <v>5</v>
      </c>
      <c r="G380" s="1">
        <f t="shared" si="186"/>
        <v>1</v>
      </c>
      <c r="H380" s="1" t="str">
        <f t="shared" si="187"/>
        <v>05:01</v>
      </c>
      <c r="I380">
        <f t="shared" si="193"/>
        <v>0</v>
      </c>
      <c r="J380" s="3">
        <f t="shared" si="194"/>
        <v>11</v>
      </c>
      <c r="K380" s="3">
        <f t="shared" si="179"/>
        <v>0</v>
      </c>
      <c r="L380" s="3">
        <f t="shared" si="188"/>
        <v>5</v>
      </c>
      <c r="M380" s="3">
        <f t="shared" si="180"/>
        <v>1105</v>
      </c>
      <c r="N380" t="str">
        <f t="shared" si="195"/>
        <v/>
      </c>
      <c r="O380" t="str">
        <f t="shared" si="189"/>
        <v/>
      </c>
      <c r="P380" t="str">
        <f t="shared" si="190"/>
        <v/>
      </c>
      <c r="Q380" t="str">
        <f t="shared" si="191"/>
        <v/>
      </c>
      <c r="S380" t="str">
        <f t="shared" si="192"/>
        <v/>
      </c>
      <c r="T380" s="14">
        <f t="shared" si="196"/>
        <v>0</v>
      </c>
      <c r="AE380" s="5"/>
      <c r="AF380" s="5"/>
      <c r="AG380" s="15"/>
      <c r="AH380" s="15"/>
      <c r="AI380" s="15"/>
      <c r="AJ380" s="15"/>
      <c r="AK380" s="29"/>
    </row>
    <row r="381" spans="1:37" x14ac:dyDescent="0.25">
      <c r="A381" s="13" t="s">
        <v>24</v>
      </c>
      <c r="B381">
        <f t="shared" si="181"/>
        <v>3</v>
      </c>
      <c r="C381" t="e">
        <f t="shared" si="182"/>
        <v>#VALUE!</v>
      </c>
      <c r="D381">
        <f t="shared" si="183"/>
        <v>3</v>
      </c>
      <c r="E381">
        <f t="shared" si="184"/>
        <v>5</v>
      </c>
      <c r="F381" s="1">
        <f t="shared" si="185"/>
        <v>12</v>
      </c>
      <c r="G381" s="1">
        <f t="shared" si="186"/>
        <v>59</v>
      </c>
      <c r="H381" s="1" t="str">
        <f t="shared" si="187"/>
        <v>12:59</v>
      </c>
      <c r="I381">
        <f t="shared" si="193"/>
        <v>0</v>
      </c>
      <c r="J381" s="3">
        <f t="shared" si="194"/>
        <v>11</v>
      </c>
      <c r="K381" s="3">
        <f t="shared" si="179"/>
        <v>0</v>
      </c>
      <c r="L381" s="3">
        <f t="shared" si="188"/>
        <v>5</v>
      </c>
      <c r="M381" s="3">
        <f t="shared" si="180"/>
        <v>1105</v>
      </c>
      <c r="N381" t="str">
        <f t="shared" si="195"/>
        <v/>
      </c>
      <c r="O381" t="str">
        <f t="shared" si="189"/>
        <v/>
      </c>
      <c r="P381" t="str">
        <f t="shared" si="190"/>
        <v/>
      </c>
      <c r="Q381" t="str">
        <f t="shared" si="191"/>
        <v/>
      </c>
      <c r="S381" t="str">
        <f t="shared" si="192"/>
        <v/>
      </c>
      <c r="T381" s="14">
        <f t="shared" si="196"/>
        <v>0</v>
      </c>
      <c r="AE381" s="5"/>
      <c r="AF381" s="5"/>
      <c r="AG381" s="15"/>
      <c r="AH381" s="15"/>
      <c r="AI381" s="15"/>
      <c r="AJ381" s="15"/>
      <c r="AK381" s="29"/>
    </row>
    <row r="382" spans="1:37" x14ac:dyDescent="0.25">
      <c r="A382" s="13" t="s">
        <v>25</v>
      </c>
      <c r="B382">
        <f t="shared" si="181"/>
        <v>3</v>
      </c>
      <c r="C382" t="e">
        <f t="shared" si="182"/>
        <v>#VALUE!</v>
      </c>
      <c r="D382">
        <f t="shared" si="183"/>
        <v>3</v>
      </c>
      <c r="E382">
        <f t="shared" si="184"/>
        <v>5</v>
      </c>
      <c r="F382" s="1">
        <f t="shared" si="185"/>
        <v>20</v>
      </c>
      <c r="G382" s="1">
        <f t="shared" si="186"/>
        <v>59</v>
      </c>
      <c r="H382" s="1" t="str">
        <f t="shared" si="187"/>
        <v>20:59</v>
      </c>
      <c r="I382">
        <f t="shared" si="193"/>
        <v>0</v>
      </c>
      <c r="J382" s="3">
        <f t="shared" si="194"/>
        <v>11</v>
      </c>
      <c r="K382" s="3">
        <f t="shared" si="179"/>
        <v>0</v>
      </c>
      <c r="L382" s="3">
        <f t="shared" si="188"/>
        <v>5</v>
      </c>
      <c r="M382" s="3">
        <f t="shared" si="180"/>
        <v>1105</v>
      </c>
      <c r="N382" t="str">
        <f t="shared" si="195"/>
        <v/>
      </c>
      <c r="O382" t="str">
        <f t="shared" si="189"/>
        <v/>
      </c>
      <c r="P382" t="str">
        <f t="shared" si="190"/>
        <v/>
      </c>
      <c r="Q382" t="str">
        <f t="shared" si="191"/>
        <v/>
      </c>
      <c r="S382" t="str">
        <f t="shared" si="192"/>
        <v/>
      </c>
      <c r="T382" s="14">
        <f t="shared" si="196"/>
        <v>0</v>
      </c>
      <c r="AE382" s="5"/>
      <c r="AF382" s="5"/>
      <c r="AG382" s="15"/>
      <c r="AH382" s="15"/>
      <c r="AI382" s="15"/>
      <c r="AJ382" s="15"/>
      <c r="AK382" s="29"/>
    </row>
    <row r="383" spans="1:37" x14ac:dyDescent="0.25">
      <c r="A383" s="13" t="s">
        <v>168</v>
      </c>
      <c r="B383" t="e">
        <f t="shared" si="181"/>
        <v>#VALUE!</v>
      </c>
      <c r="C383" t="e">
        <f t="shared" si="182"/>
        <v>#VALUE!</v>
      </c>
      <c r="D383" t="e">
        <f t="shared" si="183"/>
        <v>#VALUE!</v>
      </c>
      <c r="E383">
        <f t="shared" si="184"/>
        <v>44</v>
      </c>
      <c r="F383" s="1" t="str">
        <f t="shared" si="185"/>
        <v/>
      </c>
      <c r="G383" s="1" t="str">
        <f t="shared" si="186"/>
        <v/>
      </c>
      <c r="H383" s="1" t="str">
        <f t="shared" si="187"/>
        <v>:</v>
      </c>
      <c r="I383">
        <f t="shared" si="193"/>
        <v>0</v>
      </c>
      <c r="J383" s="3">
        <f t="shared" si="194"/>
        <v>11</v>
      </c>
      <c r="K383" s="3">
        <f t="shared" si="179"/>
        <v>0</v>
      </c>
      <c r="L383" s="3">
        <f t="shared" si="188"/>
        <v>5</v>
      </c>
      <c r="M383" s="3">
        <f t="shared" si="180"/>
        <v>1105</v>
      </c>
      <c r="N383" t="str">
        <f t="shared" si="195"/>
        <v/>
      </c>
      <c r="O383" t="str">
        <f t="shared" si="189"/>
        <v/>
      </c>
      <c r="P383" t="str">
        <f t="shared" si="190"/>
        <v/>
      </c>
      <c r="Q383" t="str">
        <f t="shared" si="191"/>
        <v/>
      </c>
      <c r="S383" t="str">
        <f t="shared" si="192"/>
        <v/>
      </c>
      <c r="T383" s="14">
        <f t="shared" si="196"/>
        <v>0</v>
      </c>
      <c r="AE383" s="5"/>
      <c r="AF383" s="5"/>
      <c r="AG383" s="15"/>
      <c r="AH383" s="15"/>
      <c r="AI383" s="15"/>
      <c r="AJ383" s="15"/>
      <c r="AK383" s="29"/>
    </row>
    <row r="384" spans="1:37" x14ac:dyDescent="0.25">
      <c r="A384" s="13" t="s">
        <v>169</v>
      </c>
      <c r="B384" t="e">
        <f t="shared" si="181"/>
        <v>#VALUE!</v>
      </c>
      <c r="C384" t="e">
        <f t="shared" si="182"/>
        <v>#VALUE!</v>
      </c>
      <c r="D384" t="e">
        <f t="shared" si="183"/>
        <v>#VALUE!</v>
      </c>
      <c r="E384">
        <f t="shared" si="184"/>
        <v>42</v>
      </c>
      <c r="F384" s="1" t="str">
        <f t="shared" si="185"/>
        <v/>
      </c>
      <c r="G384" s="1" t="str">
        <f t="shared" si="186"/>
        <v/>
      </c>
      <c r="H384" s="1" t="str">
        <f t="shared" si="187"/>
        <v>:</v>
      </c>
      <c r="I384">
        <f t="shared" si="193"/>
        <v>0</v>
      </c>
      <c r="J384" s="3">
        <f t="shared" si="194"/>
        <v>11</v>
      </c>
      <c r="K384" s="3">
        <f t="shared" si="179"/>
        <v>1</v>
      </c>
      <c r="L384" s="3">
        <f t="shared" si="188"/>
        <v>6</v>
      </c>
      <c r="M384" s="3">
        <f t="shared" si="180"/>
        <v>1106</v>
      </c>
      <c r="N384" t="str">
        <f t="shared" si="195"/>
        <v>Vía Hispanidad (esq. Duquesa Villahermosa)</v>
      </c>
      <c r="O384" t="str">
        <f t="shared" si="189"/>
        <v>05:02</v>
      </c>
      <c r="P384" t="str">
        <f t="shared" si="190"/>
        <v>13:00</v>
      </c>
      <c r="Q384" t="str">
        <f t="shared" si="191"/>
        <v>21:00</v>
      </c>
      <c r="S384" t="str">
        <f t="shared" si="192"/>
        <v>Vía Hispanidad (frente Avd. Sainz de Varanda)</v>
      </c>
      <c r="T384" s="14">
        <f t="shared" si="196"/>
        <v>0</v>
      </c>
      <c r="AE384" s="5"/>
      <c r="AF384" s="5"/>
      <c r="AG384" s="15"/>
      <c r="AH384" s="15"/>
      <c r="AI384" s="15"/>
      <c r="AJ384" s="15"/>
      <c r="AK384" s="29"/>
    </row>
    <row r="385" spans="1:37" x14ac:dyDescent="0.25">
      <c r="A385" s="13" t="s">
        <v>56</v>
      </c>
      <c r="B385">
        <f t="shared" si="181"/>
        <v>2</v>
      </c>
      <c r="C385" t="e">
        <f t="shared" si="182"/>
        <v>#VALUE!</v>
      </c>
      <c r="D385">
        <f t="shared" si="183"/>
        <v>2</v>
      </c>
      <c r="E385">
        <f t="shared" si="184"/>
        <v>4</v>
      </c>
      <c r="F385" s="1">
        <f t="shared" si="185"/>
        <v>5</v>
      </c>
      <c r="G385" s="1">
        <f t="shared" si="186"/>
        <v>2</v>
      </c>
      <c r="H385" s="1" t="str">
        <f t="shared" si="187"/>
        <v>05:02</v>
      </c>
      <c r="I385">
        <f t="shared" si="193"/>
        <v>0</v>
      </c>
      <c r="J385" s="3">
        <f t="shared" si="194"/>
        <v>11</v>
      </c>
      <c r="K385" s="3">
        <f t="shared" si="179"/>
        <v>0</v>
      </c>
      <c r="L385" s="3">
        <f t="shared" si="188"/>
        <v>6</v>
      </c>
      <c r="M385" s="3">
        <f t="shared" si="180"/>
        <v>1106</v>
      </c>
      <c r="N385" t="str">
        <f t="shared" si="195"/>
        <v/>
      </c>
      <c r="O385" t="str">
        <f t="shared" si="189"/>
        <v/>
      </c>
      <c r="P385" t="str">
        <f t="shared" si="190"/>
        <v/>
      </c>
      <c r="Q385" t="str">
        <f t="shared" si="191"/>
        <v/>
      </c>
      <c r="S385" t="str">
        <f t="shared" si="192"/>
        <v/>
      </c>
      <c r="T385" s="14">
        <f t="shared" si="196"/>
        <v>0</v>
      </c>
      <c r="AE385" s="5"/>
      <c r="AF385" s="5"/>
      <c r="AG385" s="15"/>
      <c r="AH385" s="15"/>
      <c r="AI385" s="15"/>
      <c r="AJ385" s="15"/>
      <c r="AK385" s="29"/>
    </row>
    <row r="386" spans="1:37" x14ac:dyDescent="0.25">
      <c r="A386" s="13" t="s">
        <v>29</v>
      </c>
      <c r="B386">
        <f t="shared" si="181"/>
        <v>3</v>
      </c>
      <c r="C386" t="e">
        <f t="shared" si="182"/>
        <v>#VALUE!</v>
      </c>
      <c r="D386">
        <f t="shared" si="183"/>
        <v>3</v>
      </c>
      <c r="E386">
        <f t="shared" si="184"/>
        <v>5</v>
      </c>
      <c r="F386" s="1">
        <f t="shared" si="185"/>
        <v>13</v>
      </c>
      <c r="G386" s="1">
        <f t="shared" si="186"/>
        <v>0</v>
      </c>
      <c r="H386" s="1" t="str">
        <f t="shared" si="187"/>
        <v>13:00</v>
      </c>
      <c r="I386">
        <f t="shared" si="193"/>
        <v>0</v>
      </c>
      <c r="J386" s="3">
        <f t="shared" si="194"/>
        <v>11</v>
      </c>
      <c r="K386" s="3">
        <f t="shared" si="179"/>
        <v>0</v>
      </c>
      <c r="L386" s="3">
        <f t="shared" si="188"/>
        <v>6</v>
      </c>
      <c r="M386" s="3">
        <f t="shared" si="180"/>
        <v>1106</v>
      </c>
      <c r="N386" t="str">
        <f t="shared" si="195"/>
        <v/>
      </c>
      <c r="O386" t="str">
        <f t="shared" si="189"/>
        <v/>
      </c>
      <c r="P386" t="str">
        <f t="shared" si="190"/>
        <v/>
      </c>
      <c r="Q386" t="str">
        <f t="shared" si="191"/>
        <v/>
      </c>
      <c r="S386" t="str">
        <f t="shared" si="192"/>
        <v/>
      </c>
      <c r="T386" s="14">
        <f t="shared" si="196"/>
        <v>0</v>
      </c>
      <c r="AE386" s="5"/>
      <c r="AF386" s="5"/>
      <c r="AG386" s="15"/>
      <c r="AH386" s="15"/>
      <c r="AI386" s="15"/>
      <c r="AJ386" s="15"/>
      <c r="AK386" s="29"/>
    </row>
    <row r="387" spans="1:37" x14ac:dyDescent="0.25">
      <c r="A387" s="13" t="s">
        <v>30</v>
      </c>
      <c r="B387">
        <f t="shared" si="181"/>
        <v>3</v>
      </c>
      <c r="C387" t="e">
        <f t="shared" si="182"/>
        <v>#VALUE!</v>
      </c>
      <c r="D387">
        <f t="shared" si="183"/>
        <v>3</v>
      </c>
      <c r="E387">
        <f t="shared" si="184"/>
        <v>5</v>
      </c>
      <c r="F387" s="1">
        <f t="shared" si="185"/>
        <v>21</v>
      </c>
      <c r="G387" s="1">
        <f t="shared" si="186"/>
        <v>0</v>
      </c>
      <c r="H387" s="1" t="str">
        <f t="shared" si="187"/>
        <v>21:00</v>
      </c>
      <c r="I387">
        <f t="shared" si="193"/>
        <v>0</v>
      </c>
      <c r="J387" s="3">
        <f t="shared" si="194"/>
        <v>11</v>
      </c>
      <c r="K387" s="3">
        <f t="shared" ref="K387:K450" si="197">IF(AND(ISNUMBER(G388),ISNUMBER(G389),ISNUMBER(G390)),1,IF(T387,1,0))</f>
        <v>0</v>
      </c>
      <c r="L387" s="3">
        <f t="shared" si="188"/>
        <v>6</v>
      </c>
      <c r="M387" s="3">
        <f t="shared" ref="M387:M450" si="198">J387*100+L387</f>
        <v>1106</v>
      </c>
      <c r="N387" t="str">
        <f t="shared" si="195"/>
        <v/>
      </c>
      <c r="O387" t="str">
        <f t="shared" si="189"/>
        <v/>
      </c>
      <c r="P387" t="str">
        <f t="shared" si="190"/>
        <v/>
      </c>
      <c r="Q387" t="str">
        <f t="shared" si="191"/>
        <v/>
      </c>
      <c r="S387" t="str">
        <f t="shared" si="192"/>
        <v/>
      </c>
      <c r="T387" s="14">
        <f t="shared" si="196"/>
        <v>0</v>
      </c>
      <c r="AE387" s="5"/>
      <c r="AF387" s="5"/>
      <c r="AG387" s="15"/>
      <c r="AH387" s="15"/>
      <c r="AI387" s="15"/>
      <c r="AJ387" s="15"/>
      <c r="AK387" s="29"/>
    </row>
    <row r="388" spans="1:37" x14ac:dyDescent="0.25">
      <c r="A388" s="13" t="s">
        <v>170</v>
      </c>
      <c r="B388" t="e">
        <f t="shared" ref="B388:B451" si="199">FIND($B$2,A388)</f>
        <v>#VALUE!</v>
      </c>
      <c r="C388" t="e">
        <f t="shared" ref="C388:C451" si="200">FIND($C$2,A388)</f>
        <v>#VALUE!</v>
      </c>
      <c r="D388" t="e">
        <f t="shared" ref="D388:D451" si="201">IFERROR(B388,C388)</f>
        <v>#VALUE!</v>
      </c>
      <c r="E388">
        <f t="shared" ref="E388:E451" si="202">LEN(A388)</f>
        <v>45</v>
      </c>
      <c r="F388" s="1" t="str">
        <f t="shared" ref="F388:F451" si="203">IFERROR(VALUE(LEFT($A388,$D388-1)),"")</f>
        <v/>
      </c>
      <c r="G388" s="1" t="str">
        <f t="shared" ref="G388:G451" si="204">IFERROR(VALUE(RIGHT($A388,$E388-$D388)),"")</f>
        <v/>
      </c>
      <c r="H388" s="1" t="str">
        <f t="shared" ref="H388:H451" si="205">TEXT(F388,"00")&amp;":"&amp;TEXT(G388,"00")</f>
        <v>:</v>
      </c>
      <c r="I388">
        <f t="shared" si="193"/>
        <v>0</v>
      </c>
      <c r="J388" s="3">
        <f t="shared" si="194"/>
        <v>11</v>
      </c>
      <c r="K388" s="3">
        <f t="shared" si="197"/>
        <v>0</v>
      </c>
      <c r="L388" s="3">
        <f t="shared" ref="L388:L451" si="206">IF(I388=1,0,L387+K388+T388)</f>
        <v>6</v>
      </c>
      <c r="M388" s="3">
        <f t="shared" si="198"/>
        <v>1106</v>
      </c>
      <c r="N388" t="str">
        <f t="shared" si="195"/>
        <v/>
      </c>
      <c r="O388" t="str">
        <f t="shared" ref="O388:O451" si="207">IF($K388,H389,"")</f>
        <v/>
      </c>
      <c r="P388" t="str">
        <f t="shared" ref="P388:P451" si="208">IF($K388,H390,"")</f>
        <v/>
      </c>
      <c r="Q388" t="str">
        <f t="shared" ref="Q388:Q451" si="209">IF($K388,H391,"")</f>
        <v/>
      </c>
      <c r="S388" t="str">
        <f t="shared" si="192"/>
        <v/>
      </c>
      <c r="T388" s="14">
        <f t="shared" si="196"/>
        <v>0</v>
      </c>
      <c r="AE388" s="5"/>
      <c r="AF388" s="5"/>
      <c r="AG388" s="15"/>
      <c r="AH388" s="15"/>
      <c r="AI388" s="15"/>
      <c r="AJ388" s="15"/>
      <c r="AK388" s="29"/>
    </row>
    <row r="389" spans="1:37" x14ac:dyDescent="0.25">
      <c r="A389" s="13" t="s">
        <v>171</v>
      </c>
      <c r="B389" t="e">
        <f t="shared" si="199"/>
        <v>#VALUE!</v>
      </c>
      <c r="C389">
        <f t="shared" si="200"/>
        <v>15</v>
      </c>
      <c r="D389">
        <f t="shared" si="201"/>
        <v>15</v>
      </c>
      <c r="E389">
        <f t="shared" si="202"/>
        <v>36</v>
      </c>
      <c r="F389" s="1" t="str">
        <f t="shared" si="203"/>
        <v/>
      </c>
      <c r="G389" s="1" t="str">
        <f t="shared" si="204"/>
        <v/>
      </c>
      <c r="H389" s="1" t="str">
        <f t="shared" si="205"/>
        <v>:</v>
      </c>
      <c r="I389">
        <f t="shared" si="193"/>
        <v>0</v>
      </c>
      <c r="J389" s="3">
        <f t="shared" si="194"/>
        <v>11</v>
      </c>
      <c r="K389" s="3">
        <f t="shared" si="197"/>
        <v>1</v>
      </c>
      <c r="L389" s="3">
        <f t="shared" si="206"/>
        <v>7</v>
      </c>
      <c r="M389" s="3">
        <f t="shared" si="198"/>
        <v>1107</v>
      </c>
      <c r="N389" t="str">
        <f t="shared" si="195"/>
        <v>Vía Hispanidad, nº 102-104 (Pd. Bus)</v>
      </c>
      <c r="O389" t="str">
        <f t="shared" si="207"/>
        <v>05:03</v>
      </c>
      <c r="P389" t="str">
        <f t="shared" si="208"/>
        <v>13:01</v>
      </c>
      <c r="Q389" t="str">
        <f t="shared" si="209"/>
        <v>21:01</v>
      </c>
      <c r="S389" t="str">
        <f t="shared" ref="S389:S452" si="210">IF(AND($K389,NOT(T389)),A393,IF(T389,A389,""))</f>
        <v>Vía Hispanidad (Gasolinera Casablanca - esq. C/ La Vía)</v>
      </c>
      <c r="T389" s="14">
        <f t="shared" si="196"/>
        <v>0</v>
      </c>
      <c r="AE389" s="5"/>
      <c r="AF389" s="5"/>
      <c r="AG389" s="15"/>
      <c r="AH389" s="15"/>
      <c r="AI389" s="15"/>
      <c r="AJ389" s="15"/>
      <c r="AK389" s="29"/>
    </row>
    <row r="390" spans="1:37" x14ac:dyDescent="0.25">
      <c r="A390" s="13" t="s">
        <v>18</v>
      </c>
      <c r="B390">
        <f t="shared" si="199"/>
        <v>2</v>
      </c>
      <c r="C390" t="e">
        <f t="shared" si="200"/>
        <v>#VALUE!</v>
      </c>
      <c r="D390">
        <f t="shared" si="201"/>
        <v>2</v>
      </c>
      <c r="E390">
        <f t="shared" si="202"/>
        <v>4</v>
      </c>
      <c r="F390" s="1">
        <f t="shared" si="203"/>
        <v>5</v>
      </c>
      <c r="G390" s="1">
        <f t="shared" si="204"/>
        <v>3</v>
      </c>
      <c r="H390" s="1" t="str">
        <f t="shared" si="205"/>
        <v>05:03</v>
      </c>
      <c r="I390">
        <f t="shared" ref="I390:I453" si="211">IFERROR(FIND("Ruta",A390),0)</f>
        <v>0</v>
      </c>
      <c r="J390" s="3">
        <f t="shared" ref="J390:J453" si="212">I390+J389</f>
        <v>11</v>
      </c>
      <c r="K390" s="3">
        <f t="shared" si="197"/>
        <v>0</v>
      </c>
      <c r="L390" s="3">
        <f t="shared" si="206"/>
        <v>7</v>
      </c>
      <c r="M390" s="3">
        <f t="shared" si="198"/>
        <v>1107</v>
      </c>
      <c r="N390" t="str">
        <f t="shared" ref="N390:N453" si="213">IF(T390,"",IF($K390,A390,IF(I390=1,A390,"")))</f>
        <v/>
      </c>
      <c r="O390" t="str">
        <f t="shared" si="207"/>
        <v/>
      </c>
      <c r="P390" t="str">
        <f t="shared" si="208"/>
        <v/>
      </c>
      <c r="Q390" t="str">
        <f t="shared" si="209"/>
        <v/>
      </c>
      <c r="S390" t="str">
        <f t="shared" si="210"/>
        <v/>
      </c>
      <c r="T390" s="14">
        <f t="shared" ref="T390:T453" si="214">IF(AND(NOT(ISNUMBER(D389)),NOT(ISNUMBER(D390)),NOT(ISNUMBER(D391)),NOT(ISNUMBER(D392))),1,0)</f>
        <v>0</v>
      </c>
      <c r="AE390" s="5"/>
      <c r="AF390" s="5"/>
      <c r="AG390" s="15"/>
      <c r="AH390" s="15"/>
      <c r="AI390" s="15"/>
      <c r="AJ390" s="15"/>
      <c r="AK390" s="29"/>
    </row>
    <row r="391" spans="1:37" x14ac:dyDescent="0.25">
      <c r="A391" s="13" t="s">
        <v>34</v>
      </c>
      <c r="B391">
        <f t="shared" si="199"/>
        <v>3</v>
      </c>
      <c r="C391" t="e">
        <f t="shared" si="200"/>
        <v>#VALUE!</v>
      </c>
      <c r="D391">
        <f t="shared" si="201"/>
        <v>3</v>
      </c>
      <c r="E391">
        <f t="shared" si="202"/>
        <v>5</v>
      </c>
      <c r="F391" s="1">
        <f t="shared" si="203"/>
        <v>13</v>
      </c>
      <c r="G391" s="1">
        <f t="shared" si="204"/>
        <v>1</v>
      </c>
      <c r="H391" s="1" t="str">
        <f t="shared" si="205"/>
        <v>13:01</v>
      </c>
      <c r="I391">
        <f t="shared" si="211"/>
        <v>0</v>
      </c>
      <c r="J391" s="3">
        <f t="shared" si="212"/>
        <v>11</v>
      </c>
      <c r="K391" s="3">
        <f t="shared" si="197"/>
        <v>0</v>
      </c>
      <c r="L391" s="3">
        <f t="shared" si="206"/>
        <v>7</v>
      </c>
      <c r="M391" s="3">
        <f t="shared" si="198"/>
        <v>1107</v>
      </c>
      <c r="N391" t="str">
        <f t="shared" si="213"/>
        <v/>
      </c>
      <c r="O391" t="str">
        <f t="shared" si="207"/>
        <v/>
      </c>
      <c r="P391" t="str">
        <f t="shared" si="208"/>
        <v/>
      </c>
      <c r="Q391" t="str">
        <f t="shared" si="209"/>
        <v/>
      </c>
      <c r="S391" t="str">
        <f t="shared" si="210"/>
        <v/>
      </c>
      <c r="T391" s="14">
        <f t="shared" si="214"/>
        <v>0</v>
      </c>
      <c r="AE391" s="5"/>
      <c r="AF391" s="5"/>
      <c r="AG391" s="15"/>
      <c r="AH391" s="15"/>
      <c r="AI391" s="15"/>
      <c r="AJ391" s="15"/>
      <c r="AK391" s="29"/>
    </row>
    <row r="392" spans="1:37" x14ac:dyDescent="0.25">
      <c r="A392" s="13" t="s">
        <v>35</v>
      </c>
      <c r="B392">
        <f t="shared" si="199"/>
        <v>3</v>
      </c>
      <c r="C392" t="e">
        <f t="shared" si="200"/>
        <v>#VALUE!</v>
      </c>
      <c r="D392">
        <f t="shared" si="201"/>
        <v>3</v>
      </c>
      <c r="E392">
        <f t="shared" si="202"/>
        <v>5</v>
      </c>
      <c r="F392" s="1">
        <f t="shared" si="203"/>
        <v>21</v>
      </c>
      <c r="G392" s="1">
        <f t="shared" si="204"/>
        <v>1</v>
      </c>
      <c r="H392" s="1" t="str">
        <f t="shared" si="205"/>
        <v>21:01</v>
      </c>
      <c r="I392">
        <f t="shared" si="211"/>
        <v>0</v>
      </c>
      <c r="J392" s="3">
        <f t="shared" si="212"/>
        <v>11</v>
      </c>
      <c r="K392" s="3">
        <f t="shared" si="197"/>
        <v>0</v>
      </c>
      <c r="L392" s="3">
        <f t="shared" si="206"/>
        <v>7</v>
      </c>
      <c r="M392" s="3">
        <f t="shared" si="198"/>
        <v>1107</v>
      </c>
      <c r="N392" t="str">
        <f t="shared" si="213"/>
        <v/>
      </c>
      <c r="O392" t="str">
        <f t="shared" si="207"/>
        <v/>
      </c>
      <c r="P392" t="str">
        <f t="shared" si="208"/>
        <v/>
      </c>
      <c r="Q392" t="str">
        <f t="shared" si="209"/>
        <v/>
      </c>
      <c r="S392" t="str">
        <f t="shared" si="210"/>
        <v/>
      </c>
      <c r="T392" s="14">
        <f t="shared" si="214"/>
        <v>0</v>
      </c>
      <c r="AE392" s="5"/>
      <c r="AF392" s="5"/>
      <c r="AG392" s="15"/>
      <c r="AH392" s="15"/>
      <c r="AI392" s="15"/>
      <c r="AJ392" s="15"/>
      <c r="AK392" s="29"/>
    </row>
    <row r="393" spans="1:37" x14ac:dyDescent="0.25">
      <c r="A393" s="13" t="s">
        <v>172</v>
      </c>
      <c r="B393" t="e">
        <f t="shared" si="199"/>
        <v>#VALUE!</v>
      </c>
      <c r="C393" t="e">
        <f t="shared" si="200"/>
        <v>#VALUE!</v>
      </c>
      <c r="D393" t="e">
        <f t="shared" si="201"/>
        <v>#VALUE!</v>
      </c>
      <c r="E393">
        <f t="shared" si="202"/>
        <v>55</v>
      </c>
      <c r="F393" s="1" t="str">
        <f t="shared" si="203"/>
        <v/>
      </c>
      <c r="G393" s="1" t="str">
        <f t="shared" si="204"/>
        <v/>
      </c>
      <c r="H393" s="1" t="str">
        <f t="shared" si="205"/>
        <v>:</v>
      </c>
      <c r="I393">
        <f t="shared" si="211"/>
        <v>0</v>
      </c>
      <c r="J393" s="3">
        <f t="shared" si="212"/>
        <v>11</v>
      </c>
      <c r="K393" s="3">
        <f t="shared" si="197"/>
        <v>0</v>
      </c>
      <c r="L393" s="3">
        <f t="shared" si="206"/>
        <v>7</v>
      </c>
      <c r="M393" s="3">
        <f t="shared" si="198"/>
        <v>1107</v>
      </c>
      <c r="N393" t="str">
        <f t="shared" si="213"/>
        <v/>
      </c>
      <c r="O393" t="str">
        <f t="shared" si="207"/>
        <v/>
      </c>
      <c r="P393" t="str">
        <f t="shared" si="208"/>
        <v/>
      </c>
      <c r="Q393" t="str">
        <f t="shared" si="209"/>
        <v/>
      </c>
      <c r="S393" t="str">
        <f t="shared" si="210"/>
        <v/>
      </c>
      <c r="T393" s="14">
        <f t="shared" si="214"/>
        <v>0</v>
      </c>
      <c r="AE393" s="5"/>
      <c r="AF393" s="5"/>
      <c r="AG393" s="15"/>
      <c r="AH393" s="15"/>
      <c r="AI393" s="15"/>
      <c r="AJ393" s="15"/>
      <c r="AK393" s="29"/>
    </row>
    <row r="394" spans="1:37" x14ac:dyDescent="0.25">
      <c r="A394" s="13" t="s">
        <v>173</v>
      </c>
      <c r="B394" t="e">
        <f t="shared" si="199"/>
        <v>#VALUE!</v>
      </c>
      <c r="C394">
        <f t="shared" si="200"/>
        <v>15</v>
      </c>
      <c r="D394">
        <f t="shared" si="201"/>
        <v>15</v>
      </c>
      <c r="E394">
        <f t="shared" si="202"/>
        <v>22</v>
      </c>
      <c r="F394" s="1" t="str">
        <f t="shared" si="203"/>
        <v/>
      </c>
      <c r="G394" s="1" t="str">
        <f t="shared" si="204"/>
        <v/>
      </c>
      <c r="H394" s="1" t="str">
        <f t="shared" si="205"/>
        <v>:</v>
      </c>
      <c r="I394">
        <f t="shared" si="211"/>
        <v>0</v>
      </c>
      <c r="J394" s="3">
        <f t="shared" si="212"/>
        <v>11</v>
      </c>
      <c r="K394" s="3">
        <f t="shared" si="197"/>
        <v>1</v>
      </c>
      <c r="L394" s="3">
        <f t="shared" si="206"/>
        <v>8</v>
      </c>
      <c r="M394" s="3">
        <f t="shared" si="198"/>
        <v>1108</v>
      </c>
      <c r="N394" t="str">
        <f t="shared" si="213"/>
        <v>Vía Hispanidad, nº 132</v>
      </c>
      <c r="O394" t="str">
        <f t="shared" si="207"/>
        <v>05:06</v>
      </c>
      <c r="P394" t="str">
        <f t="shared" si="208"/>
        <v>13:03</v>
      </c>
      <c r="Q394" t="str">
        <f t="shared" si="209"/>
        <v>21:03</v>
      </c>
      <c r="S394" t="str">
        <f t="shared" si="210"/>
        <v>Vía Ibérica nº 2 (frente Hospital Militar (Pd. Bus)</v>
      </c>
      <c r="T394" s="14">
        <f t="shared" si="214"/>
        <v>0</v>
      </c>
      <c r="AE394" s="5"/>
      <c r="AF394" s="5"/>
      <c r="AG394" s="15"/>
      <c r="AH394" s="15"/>
      <c r="AI394" s="15"/>
      <c r="AJ394" s="15"/>
      <c r="AK394" s="29"/>
    </row>
    <row r="395" spans="1:37" x14ac:dyDescent="0.25">
      <c r="A395" s="13" t="s">
        <v>33</v>
      </c>
      <c r="B395">
        <f t="shared" si="199"/>
        <v>2</v>
      </c>
      <c r="C395" t="e">
        <f t="shared" si="200"/>
        <v>#VALUE!</v>
      </c>
      <c r="D395">
        <f t="shared" si="201"/>
        <v>2</v>
      </c>
      <c r="E395">
        <f t="shared" si="202"/>
        <v>4</v>
      </c>
      <c r="F395" s="1">
        <f t="shared" si="203"/>
        <v>5</v>
      </c>
      <c r="G395" s="1">
        <f t="shared" si="204"/>
        <v>6</v>
      </c>
      <c r="H395" s="1" t="str">
        <f t="shared" si="205"/>
        <v>05:06</v>
      </c>
      <c r="I395">
        <f t="shared" si="211"/>
        <v>0</v>
      </c>
      <c r="J395" s="3">
        <f t="shared" si="212"/>
        <v>11</v>
      </c>
      <c r="K395" s="3">
        <f t="shared" si="197"/>
        <v>0</v>
      </c>
      <c r="L395" s="3">
        <f t="shared" si="206"/>
        <v>8</v>
      </c>
      <c r="M395" s="3">
        <f t="shared" si="198"/>
        <v>1108</v>
      </c>
      <c r="N395" t="str">
        <f t="shared" si="213"/>
        <v/>
      </c>
      <c r="O395" t="str">
        <f t="shared" si="207"/>
        <v/>
      </c>
      <c r="P395" t="str">
        <f t="shared" si="208"/>
        <v/>
      </c>
      <c r="Q395" t="str">
        <f t="shared" si="209"/>
        <v/>
      </c>
      <c r="S395" t="str">
        <f t="shared" si="210"/>
        <v/>
      </c>
      <c r="T395" s="14">
        <f t="shared" si="214"/>
        <v>0</v>
      </c>
      <c r="AE395" s="5"/>
      <c r="AF395" s="5"/>
      <c r="AG395" s="15"/>
      <c r="AH395" s="15"/>
      <c r="AI395" s="15"/>
      <c r="AJ395" s="15"/>
      <c r="AK395" s="29"/>
    </row>
    <row r="396" spans="1:37" x14ac:dyDescent="0.25">
      <c r="A396" s="13" t="s">
        <v>39</v>
      </c>
      <c r="B396">
        <f t="shared" si="199"/>
        <v>3</v>
      </c>
      <c r="C396" t="e">
        <f t="shared" si="200"/>
        <v>#VALUE!</v>
      </c>
      <c r="D396">
        <f t="shared" si="201"/>
        <v>3</v>
      </c>
      <c r="E396">
        <f t="shared" si="202"/>
        <v>5</v>
      </c>
      <c r="F396" s="1">
        <f t="shared" si="203"/>
        <v>13</v>
      </c>
      <c r="G396" s="1">
        <f t="shared" si="204"/>
        <v>3</v>
      </c>
      <c r="H396" s="1" t="str">
        <f t="shared" si="205"/>
        <v>13:03</v>
      </c>
      <c r="I396">
        <f t="shared" si="211"/>
        <v>0</v>
      </c>
      <c r="J396" s="3">
        <f t="shared" si="212"/>
        <v>11</v>
      </c>
      <c r="K396" s="3">
        <f t="shared" si="197"/>
        <v>0</v>
      </c>
      <c r="L396" s="3">
        <f t="shared" si="206"/>
        <v>8</v>
      </c>
      <c r="M396" s="3">
        <f t="shared" si="198"/>
        <v>1108</v>
      </c>
      <c r="N396" t="str">
        <f t="shared" si="213"/>
        <v/>
      </c>
      <c r="O396" t="str">
        <f t="shared" si="207"/>
        <v/>
      </c>
      <c r="P396" t="str">
        <f t="shared" si="208"/>
        <v/>
      </c>
      <c r="Q396" t="str">
        <f t="shared" si="209"/>
        <v/>
      </c>
      <c r="S396" t="str">
        <f t="shared" si="210"/>
        <v/>
      </c>
      <c r="T396" s="14">
        <f t="shared" si="214"/>
        <v>0</v>
      </c>
      <c r="AE396" s="5"/>
      <c r="AF396" s="5"/>
      <c r="AG396" s="15"/>
      <c r="AH396" s="15"/>
      <c r="AI396" s="15"/>
      <c r="AJ396" s="15"/>
      <c r="AK396" s="29"/>
    </row>
    <row r="397" spans="1:37" x14ac:dyDescent="0.25">
      <c r="A397" s="13" t="s">
        <v>40</v>
      </c>
      <c r="B397">
        <f t="shared" si="199"/>
        <v>3</v>
      </c>
      <c r="C397" t="e">
        <f t="shared" si="200"/>
        <v>#VALUE!</v>
      </c>
      <c r="D397">
        <f t="shared" si="201"/>
        <v>3</v>
      </c>
      <c r="E397">
        <f t="shared" si="202"/>
        <v>5</v>
      </c>
      <c r="F397" s="1">
        <f t="shared" si="203"/>
        <v>21</v>
      </c>
      <c r="G397" s="1">
        <f t="shared" si="204"/>
        <v>3</v>
      </c>
      <c r="H397" s="1" t="str">
        <f t="shared" si="205"/>
        <v>21:03</v>
      </c>
      <c r="I397">
        <f t="shared" si="211"/>
        <v>0</v>
      </c>
      <c r="J397" s="3">
        <f t="shared" si="212"/>
        <v>11</v>
      </c>
      <c r="K397" s="3">
        <f t="shared" si="197"/>
        <v>0</v>
      </c>
      <c r="L397" s="3">
        <f t="shared" si="206"/>
        <v>8</v>
      </c>
      <c r="M397" s="3">
        <f t="shared" si="198"/>
        <v>1108</v>
      </c>
      <c r="N397" t="str">
        <f t="shared" si="213"/>
        <v/>
      </c>
      <c r="O397" t="str">
        <f t="shared" si="207"/>
        <v/>
      </c>
      <c r="P397" t="str">
        <f t="shared" si="208"/>
        <v/>
      </c>
      <c r="Q397" t="str">
        <f t="shared" si="209"/>
        <v/>
      </c>
      <c r="S397" t="str">
        <f t="shared" si="210"/>
        <v/>
      </c>
      <c r="T397" s="14">
        <f t="shared" si="214"/>
        <v>0</v>
      </c>
      <c r="AE397" s="5"/>
      <c r="AF397" s="5"/>
      <c r="AG397" s="15"/>
      <c r="AH397" s="15"/>
      <c r="AI397" s="15"/>
      <c r="AJ397" s="15"/>
      <c r="AK397" s="29"/>
    </row>
    <row r="398" spans="1:37" x14ac:dyDescent="0.25">
      <c r="A398" s="13" t="s">
        <v>174</v>
      </c>
      <c r="B398" t="e">
        <f t="shared" si="199"/>
        <v>#VALUE!</v>
      </c>
      <c r="C398" t="e">
        <f t="shared" si="200"/>
        <v>#VALUE!</v>
      </c>
      <c r="D398" t="e">
        <f t="shared" si="201"/>
        <v>#VALUE!</v>
      </c>
      <c r="E398">
        <f t="shared" si="202"/>
        <v>51</v>
      </c>
      <c r="F398" s="1" t="str">
        <f t="shared" si="203"/>
        <v/>
      </c>
      <c r="G398" s="1" t="str">
        <f t="shared" si="204"/>
        <v/>
      </c>
      <c r="H398" s="1" t="str">
        <f t="shared" si="205"/>
        <v>:</v>
      </c>
      <c r="I398">
        <f t="shared" si="211"/>
        <v>0</v>
      </c>
      <c r="J398" s="3">
        <f t="shared" si="212"/>
        <v>11</v>
      </c>
      <c r="K398" s="3">
        <f t="shared" si="197"/>
        <v>0</v>
      </c>
      <c r="L398" s="3">
        <f t="shared" si="206"/>
        <v>8</v>
      </c>
      <c r="M398" s="3">
        <f t="shared" si="198"/>
        <v>1108</v>
      </c>
      <c r="N398" t="str">
        <f t="shared" si="213"/>
        <v/>
      </c>
      <c r="O398" t="str">
        <f t="shared" si="207"/>
        <v/>
      </c>
      <c r="P398" t="str">
        <f t="shared" si="208"/>
        <v/>
      </c>
      <c r="Q398" t="str">
        <f t="shared" si="209"/>
        <v/>
      </c>
      <c r="S398" t="str">
        <f t="shared" si="210"/>
        <v/>
      </c>
      <c r="T398" s="14">
        <f t="shared" si="214"/>
        <v>0</v>
      </c>
      <c r="AE398" s="5"/>
      <c r="AF398" s="5"/>
      <c r="AG398" s="15"/>
      <c r="AH398" s="15"/>
      <c r="AI398" s="15"/>
      <c r="AJ398" s="15"/>
      <c r="AK398" s="29"/>
    </row>
    <row r="399" spans="1:37" x14ac:dyDescent="0.25">
      <c r="A399" s="13" t="s">
        <v>21</v>
      </c>
      <c r="B399" t="e">
        <f t="shared" si="199"/>
        <v>#VALUE!</v>
      </c>
      <c r="C399" t="e">
        <f t="shared" si="200"/>
        <v>#VALUE!</v>
      </c>
      <c r="D399" t="e">
        <f t="shared" si="201"/>
        <v>#VALUE!</v>
      </c>
      <c r="E399">
        <f t="shared" si="202"/>
        <v>26</v>
      </c>
      <c r="F399" s="1" t="str">
        <f t="shared" si="203"/>
        <v/>
      </c>
      <c r="G399" s="1" t="str">
        <f t="shared" si="204"/>
        <v/>
      </c>
      <c r="H399" s="1" t="str">
        <f t="shared" si="205"/>
        <v>:</v>
      </c>
      <c r="I399">
        <f t="shared" si="211"/>
        <v>0</v>
      </c>
      <c r="J399" s="3">
        <f t="shared" si="212"/>
        <v>11</v>
      </c>
      <c r="K399" s="3">
        <f t="shared" si="197"/>
        <v>1</v>
      </c>
      <c r="L399" s="3">
        <f t="shared" si="206"/>
        <v>9</v>
      </c>
      <c r="M399" s="3">
        <f t="shared" si="198"/>
        <v>1109</v>
      </c>
      <c r="N399" t="str">
        <f t="shared" si="213"/>
        <v>Opel Planta en Figueruelas</v>
      </c>
      <c r="O399" t="str">
        <f t="shared" si="207"/>
        <v>05:30</v>
      </c>
      <c r="P399" t="str">
        <f t="shared" si="208"/>
        <v>13:30</v>
      </c>
      <c r="Q399" t="str">
        <f t="shared" si="209"/>
        <v>21:30</v>
      </c>
      <c r="S399" t="str">
        <f t="shared" si="210"/>
        <v>Vía Ibérica (esq. Argualas - Pd. Bus)</v>
      </c>
      <c r="T399" s="14">
        <f t="shared" si="214"/>
        <v>0</v>
      </c>
      <c r="AE399" s="5"/>
      <c r="AF399" s="5"/>
      <c r="AG399" s="15"/>
      <c r="AH399" s="15"/>
      <c r="AI399" s="15"/>
      <c r="AJ399" s="15"/>
      <c r="AK399" s="29"/>
    </row>
    <row r="400" spans="1:37" x14ac:dyDescent="0.25">
      <c r="A400" s="13" t="s">
        <v>46</v>
      </c>
      <c r="B400">
        <f t="shared" si="199"/>
        <v>2</v>
      </c>
      <c r="C400" t="e">
        <f t="shared" si="200"/>
        <v>#VALUE!</v>
      </c>
      <c r="D400">
        <f t="shared" si="201"/>
        <v>2</v>
      </c>
      <c r="E400">
        <f t="shared" si="202"/>
        <v>4</v>
      </c>
      <c r="F400" s="1">
        <f t="shared" si="203"/>
        <v>5</v>
      </c>
      <c r="G400" s="1">
        <f t="shared" si="204"/>
        <v>30</v>
      </c>
      <c r="H400" s="1" t="str">
        <f t="shared" si="205"/>
        <v>05:30</v>
      </c>
      <c r="I400">
        <f t="shared" si="211"/>
        <v>0</v>
      </c>
      <c r="J400" s="3">
        <f t="shared" si="212"/>
        <v>11</v>
      </c>
      <c r="K400" s="3">
        <f t="shared" si="197"/>
        <v>0</v>
      </c>
      <c r="L400" s="3">
        <f t="shared" si="206"/>
        <v>9</v>
      </c>
      <c r="M400" s="3">
        <f t="shared" si="198"/>
        <v>1109</v>
      </c>
      <c r="N400" t="str">
        <f t="shared" si="213"/>
        <v/>
      </c>
      <c r="O400" t="str">
        <f t="shared" si="207"/>
        <v/>
      </c>
      <c r="P400" t="str">
        <f t="shared" si="208"/>
        <v/>
      </c>
      <c r="Q400" t="str">
        <f t="shared" si="209"/>
        <v/>
      </c>
      <c r="S400" t="str">
        <f t="shared" si="210"/>
        <v/>
      </c>
      <c r="T400" s="14">
        <f t="shared" si="214"/>
        <v>0</v>
      </c>
      <c r="AE400" s="5"/>
      <c r="AF400" s="5"/>
      <c r="AG400" s="15"/>
      <c r="AH400" s="15"/>
      <c r="AI400" s="15"/>
      <c r="AJ400" s="15"/>
      <c r="AK400" s="29"/>
    </row>
    <row r="401" spans="1:37" x14ac:dyDescent="0.25">
      <c r="A401" s="13" t="s">
        <v>47</v>
      </c>
      <c r="B401">
        <f t="shared" si="199"/>
        <v>3</v>
      </c>
      <c r="C401" t="e">
        <f t="shared" si="200"/>
        <v>#VALUE!</v>
      </c>
      <c r="D401">
        <f t="shared" si="201"/>
        <v>3</v>
      </c>
      <c r="E401">
        <f t="shared" si="202"/>
        <v>5</v>
      </c>
      <c r="F401" s="1">
        <f t="shared" si="203"/>
        <v>13</v>
      </c>
      <c r="G401" s="1">
        <f t="shared" si="204"/>
        <v>30</v>
      </c>
      <c r="H401" s="1" t="str">
        <f t="shared" si="205"/>
        <v>13:30</v>
      </c>
      <c r="I401">
        <f t="shared" si="211"/>
        <v>0</v>
      </c>
      <c r="J401" s="3">
        <f t="shared" si="212"/>
        <v>11</v>
      </c>
      <c r="K401" s="3">
        <f t="shared" si="197"/>
        <v>0</v>
      </c>
      <c r="L401" s="3">
        <f t="shared" si="206"/>
        <v>9</v>
      </c>
      <c r="M401" s="3">
        <f t="shared" si="198"/>
        <v>1109</v>
      </c>
      <c r="N401" t="str">
        <f t="shared" si="213"/>
        <v/>
      </c>
      <c r="O401" t="str">
        <f t="shared" si="207"/>
        <v/>
      </c>
      <c r="P401" t="str">
        <f t="shared" si="208"/>
        <v/>
      </c>
      <c r="Q401" t="str">
        <f t="shared" si="209"/>
        <v/>
      </c>
      <c r="S401" t="str">
        <f t="shared" si="210"/>
        <v/>
      </c>
      <c r="T401" s="14">
        <f t="shared" si="214"/>
        <v>0</v>
      </c>
      <c r="AE401" s="5"/>
      <c r="AF401" s="5"/>
      <c r="AG401" s="15"/>
      <c r="AH401" s="15"/>
      <c r="AI401" s="15"/>
      <c r="AJ401" s="15"/>
      <c r="AK401" s="29"/>
    </row>
    <row r="402" spans="1:37" x14ac:dyDescent="0.25">
      <c r="A402" s="13" t="s">
        <v>48</v>
      </c>
      <c r="B402">
        <f t="shared" si="199"/>
        <v>3</v>
      </c>
      <c r="C402" t="e">
        <f t="shared" si="200"/>
        <v>#VALUE!</v>
      </c>
      <c r="D402">
        <f t="shared" si="201"/>
        <v>3</v>
      </c>
      <c r="E402">
        <f t="shared" si="202"/>
        <v>5</v>
      </c>
      <c r="F402" s="1">
        <f t="shared" si="203"/>
        <v>21</v>
      </c>
      <c r="G402" s="1">
        <f t="shared" si="204"/>
        <v>30</v>
      </c>
      <c r="H402" s="1" t="str">
        <f t="shared" si="205"/>
        <v>21:30</v>
      </c>
      <c r="I402">
        <f t="shared" si="211"/>
        <v>0</v>
      </c>
      <c r="J402" s="3">
        <f t="shared" si="212"/>
        <v>11</v>
      </c>
      <c r="K402" s="3">
        <f t="shared" si="197"/>
        <v>0</v>
      </c>
      <c r="L402" s="3">
        <f t="shared" si="206"/>
        <v>9</v>
      </c>
      <c r="M402" s="3">
        <f t="shared" si="198"/>
        <v>1109</v>
      </c>
      <c r="N402" t="str">
        <f t="shared" si="213"/>
        <v/>
      </c>
      <c r="O402" t="str">
        <f t="shared" si="207"/>
        <v/>
      </c>
      <c r="P402" t="str">
        <f t="shared" si="208"/>
        <v/>
      </c>
      <c r="Q402" t="str">
        <f t="shared" si="209"/>
        <v/>
      </c>
      <c r="S402" t="str">
        <f t="shared" si="210"/>
        <v/>
      </c>
      <c r="T402" s="14">
        <f t="shared" si="214"/>
        <v>0</v>
      </c>
    </row>
    <row r="403" spans="1:37" x14ac:dyDescent="0.25">
      <c r="A403" s="13" t="s">
        <v>175</v>
      </c>
      <c r="B403" t="e">
        <f t="shared" si="199"/>
        <v>#VALUE!</v>
      </c>
      <c r="C403" t="e">
        <f t="shared" si="200"/>
        <v>#VALUE!</v>
      </c>
      <c r="D403" t="e">
        <f t="shared" si="201"/>
        <v>#VALUE!</v>
      </c>
      <c r="E403">
        <f t="shared" si="202"/>
        <v>37</v>
      </c>
      <c r="F403" s="1" t="str">
        <f t="shared" si="203"/>
        <v/>
      </c>
      <c r="G403" s="1" t="str">
        <f t="shared" si="204"/>
        <v/>
      </c>
      <c r="H403" s="1" t="str">
        <f t="shared" si="205"/>
        <v>:</v>
      </c>
      <c r="I403">
        <f t="shared" si="211"/>
        <v>0</v>
      </c>
      <c r="J403" s="3">
        <f t="shared" si="212"/>
        <v>11</v>
      </c>
      <c r="K403" s="3">
        <f t="shared" si="197"/>
        <v>0</v>
      </c>
      <c r="L403" s="3">
        <f t="shared" si="206"/>
        <v>9</v>
      </c>
      <c r="M403" s="3">
        <f t="shared" si="198"/>
        <v>1109</v>
      </c>
      <c r="N403" t="str">
        <f t="shared" si="213"/>
        <v/>
      </c>
      <c r="O403" t="str">
        <f t="shared" si="207"/>
        <v/>
      </c>
      <c r="P403" t="str">
        <f t="shared" si="208"/>
        <v/>
      </c>
      <c r="Q403" t="str">
        <f t="shared" si="209"/>
        <v/>
      </c>
      <c r="S403" t="str">
        <f t="shared" si="210"/>
        <v/>
      </c>
      <c r="T403" s="14">
        <f t="shared" si="214"/>
        <v>0</v>
      </c>
    </row>
    <row r="404" spans="1:37" x14ac:dyDescent="0.25">
      <c r="A404" s="13" t="s">
        <v>290</v>
      </c>
      <c r="B404" t="e">
        <f t="shared" si="199"/>
        <v>#VALUE!</v>
      </c>
      <c r="C404" t="e">
        <f t="shared" si="200"/>
        <v>#VALUE!</v>
      </c>
      <c r="D404" t="e">
        <f t="shared" si="201"/>
        <v>#VALUE!</v>
      </c>
      <c r="E404">
        <f t="shared" si="202"/>
        <v>10</v>
      </c>
      <c r="F404" s="1" t="str">
        <f t="shared" si="203"/>
        <v/>
      </c>
      <c r="G404" s="1" t="str">
        <f t="shared" si="204"/>
        <v/>
      </c>
      <c r="H404" s="1" t="str">
        <f t="shared" si="205"/>
        <v>:</v>
      </c>
      <c r="I404">
        <f t="shared" si="211"/>
        <v>1</v>
      </c>
      <c r="J404" s="3">
        <f t="shared" si="212"/>
        <v>12</v>
      </c>
      <c r="K404" s="3">
        <f t="shared" si="197"/>
        <v>0</v>
      </c>
      <c r="L404" s="3">
        <f t="shared" si="206"/>
        <v>0</v>
      </c>
      <c r="M404" s="3">
        <f t="shared" si="198"/>
        <v>1200</v>
      </c>
      <c r="N404" t="str">
        <f t="shared" si="213"/>
        <v>Ruta 15/20</v>
      </c>
      <c r="O404" t="str">
        <f t="shared" si="207"/>
        <v/>
      </c>
      <c r="P404" t="str">
        <f t="shared" si="208"/>
        <v/>
      </c>
      <c r="Q404" t="str">
        <f t="shared" si="209"/>
        <v/>
      </c>
      <c r="S404" t="str">
        <f t="shared" si="210"/>
        <v/>
      </c>
      <c r="T404" s="14">
        <f t="shared" si="214"/>
        <v>0</v>
      </c>
    </row>
    <row r="405" spans="1:37" x14ac:dyDescent="0.25">
      <c r="A405" s="13" t="s">
        <v>176</v>
      </c>
      <c r="B405" t="e">
        <f t="shared" si="199"/>
        <v>#VALUE!</v>
      </c>
      <c r="C405">
        <f t="shared" si="200"/>
        <v>14</v>
      </c>
      <c r="D405">
        <f t="shared" si="201"/>
        <v>14</v>
      </c>
      <c r="E405">
        <f t="shared" si="202"/>
        <v>27</v>
      </c>
      <c r="F405" s="1" t="str">
        <f t="shared" si="203"/>
        <v/>
      </c>
      <c r="G405" s="1" t="str">
        <f t="shared" si="204"/>
        <v/>
      </c>
      <c r="H405" s="1" t="str">
        <f t="shared" si="205"/>
        <v>:</v>
      </c>
      <c r="I405">
        <f t="shared" si="211"/>
        <v>0</v>
      </c>
      <c r="J405" s="3">
        <f t="shared" si="212"/>
        <v>12</v>
      </c>
      <c r="K405" s="3">
        <f t="shared" si="197"/>
        <v>1</v>
      </c>
      <c r="L405" s="3">
        <f t="shared" si="206"/>
        <v>1</v>
      </c>
      <c r="M405" s="3">
        <f t="shared" si="198"/>
        <v>1201</v>
      </c>
      <c r="N405" t="str">
        <f t="shared" si="213"/>
        <v>Antonio Leyva, 83 (Pd. Bus)</v>
      </c>
      <c r="O405" t="str">
        <f t="shared" si="207"/>
        <v>05:00</v>
      </c>
      <c r="P405" t="str">
        <f t="shared" si="208"/>
        <v>13:00</v>
      </c>
      <c r="Q405" t="str">
        <f t="shared" si="209"/>
        <v>21:00</v>
      </c>
      <c r="S405" t="str">
        <f t="shared" si="210"/>
        <v>Opel Planta en Figueruelas</v>
      </c>
      <c r="T405" s="14">
        <f t="shared" si="214"/>
        <v>0</v>
      </c>
    </row>
    <row r="406" spans="1:37" x14ac:dyDescent="0.25">
      <c r="A406" s="13" t="s">
        <v>51</v>
      </c>
      <c r="B406">
        <f t="shared" si="199"/>
        <v>2</v>
      </c>
      <c r="C406" t="e">
        <f t="shared" si="200"/>
        <v>#VALUE!</v>
      </c>
      <c r="D406">
        <f t="shared" si="201"/>
        <v>2</v>
      </c>
      <c r="E406">
        <f t="shared" si="202"/>
        <v>4</v>
      </c>
      <c r="F406" s="1">
        <f t="shared" si="203"/>
        <v>5</v>
      </c>
      <c r="G406" s="1">
        <f t="shared" si="204"/>
        <v>0</v>
      </c>
      <c r="H406" s="1" t="str">
        <f t="shared" si="205"/>
        <v>05:00</v>
      </c>
      <c r="I406">
        <f t="shared" si="211"/>
        <v>0</v>
      </c>
      <c r="J406" s="3">
        <f t="shared" si="212"/>
        <v>12</v>
      </c>
      <c r="K406" s="3">
        <f t="shared" si="197"/>
        <v>0</v>
      </c>
      <c r="L406" s="3">
        <f t="shared" si="206"/>
        <v>1</v>
      </c>
      <c r="M406" s="3">
        <f t="shared" si="198"/>
        <v>1201</v>
      </c>
      <c r="N406" t="str">
        <f t="shared" si="213"/>
        <v/>
      </c>
      <c r="O406" t="str">
        <f t="shared" si="207"/>
        <v/>
      </c>
      <c r="P406" t="str">
        <f t="shared" si="208"/>
        <v/>
      </c>
      <c r="Q406" t="str">
        <f t="shared" si="209"/>
        <v/>
      </c>
      <c r="S406" t="str">
        <f t="shared" si="210"/>
        <v/>
      </c>
      <c r="T406" s="14">
        <f t="shared" si="214"/>
        <v>0</v>
      </c>
    </row>
    <row r="407" spans="1:37" x14ac:dyDescent="0.25">
      <c r="A407" s="13" t="s">
        <v>29</v>
      </c>
      <c r="B407">
        <f t="shared" si="199"/>
        <v>3</v>
      </c>
      <c r="C407" t="e">
        <f t="shared" si="200"/>
        <v>#VALUE!</v>
      </c>
      <c r="D407">
        <f t="shared" si="201"/>
        <v>3</v>
      </c>
      <c r="E407">
        <f t="shared" si="202"/>
        <v>5</v>
      </c>
      <c r="F407" s="1">
        <f t="shared" si="203"/>
        <v>13</v>
      </c>
      <c r="G407" s="1">
        <f t="shared" si="204"/>
        <v>0</v>
      </c>
      <c r="H407" s="1" t="str">
        <f t="shared" si="205"/>
        <v>13:00</v>
      </c>
      <c r="I407">
        <f t="shared" si="211"/>
        <v>0</v>
      </c>
      <c r="J407" s="3">
        <f t="shared" si="212"/>
        <v>12</v>
      </c>
      <c r="K407" s="3">
        <f t="shared" si="197"/>
        <v>0</v>
      </c>
      <c r="L407" s="3">
        <f t="shared" si="206"/>
        <v>1</v>
      </c>
      <c r="M407" s="3">
        <f t="shared" si="198"/>
        <v>1201</v>
      </c>
      <c r="N407" t="str">
        <f t="shared" si="213"/>
        <v/>
      </c>
      <c r="O407" t="str">
        <f t="shared" si="207"/>
        <v/>
      </c>
      <c r="P407" t="str">
        <f t="shared" si="208"/>
        <v/>
      </c>
      <c r="Q407" t="str">
        <f t="shared" si="209"/>
        <v/>
      </c>
      <c r="S407" t="str">
        <f t="shared" si="210"/>
        <v/>
      </c>
      <c r="T407" s="14">
        <f t="shared" si="214"/>
        <v>0</v>
      </c>
    </row>
    <row r="408" spans="1:37" x14ac:dyDescent="0.25">
      <c r="A408" s="13" t="s">
        <v>30</v>
      </c>
      <c r="B408">
        <f t="shared" si="199"/>
        <v>3</v>
      </c>
      <c r="C408" t="e">
        <f t="shared" si="200"/>
        <v>#VALUE!</v>
      </c>
      <c r="D408">
        <f t="shared" si="201"/>
        <v>3</v>
      </c>
      <c r="E408">
        <f t="shared" si="202"/>
        <v>5</v>
      </c>
      <c r="F408" s="1">
        <f t="shared" si="203"/>
        <v>21</v>
      </c>
      <c r="G408" s="1">
        <f t="shared" si="204"/>
        <v>0</v>
      </c>
      <c r="H408" s="1" t="str">
        <f t="shared" si="205"/>
        <v>21:00</v>
      </c>
      <c r="I408">
        <f t="shared" si="211"/>
        <v>0</v>
      </c>
      <c r="J408" s="3">
        <f t="shared" si="212"/>
        <v>12</v>
      </c>
      <c r="K408" s="3">
        <f t="shared" si="197"/>
        <v>0</v>
      </c>
      <c r="L408" s="3">
        <f t="shared" si="206"/>
        <v>1</v>
      </c>
      <c r="M408" s="3">
        <f t="shared" si="198"/>
        <v>1201</v>
      </c>
      <c r="N408" t="str">
        <f t="shared" si="213"/>
        <v/>
      </c>
      <c r="O408" t="str">
        <f t="shared" si="207"/>
        <v/>
      </c>
      <c r="P408" t="str">
        <f t="shared" si="208"/>
        <v/>
      </c>
      <c r="Q408" t="str">
        <f t="shared" si="209"/>
        <v/>
      </c>
      <c r="S408" t="str">
        <f t="shared" si="210"/>
        <v/>
      </c>
      <c r="T408" s="14">
        <f t="shared" si="214"/>
        <v>0</v>
      </c>
    </row>
    <row r="409" spans="1:37" x14ac:dyDescent="0.25">
      <c r="A409" s="13" t="s">
        <v>21</v>
      </c>
      <c r="B409" t="e">
        <f t="shared" si="199"/>
        <v>#VALUE!</v>
      </c>
      <c r="C409" t="e">
        <f t="shared" si="200"/>
        <v>#VALUE!</v>
      </c>
      <c r="D409" t="e">
        <f t="shared" si="201"/>
        <v>#VALUE!</v>
      </c>
      <c r="E409">
        <f t="shared" si="202"/>
        <v>26</v>
      </c>
      <c r="F409" s="1" t="str">
        <f t="shared" si="203"/>
        <v/>
      </c>
      <c r="G409" s="1" t="str">
        <f t="shared" si="204"/>
        <v/>
      </c>
      <c r="H409" s="1" t="str">
        <f t="shared" si="205"/>
        <v>:</v>
      </c>
      <c r="I409">
        <f t="shared" si="211"/>
        <v>0</v>
      </c>
      <c r="J409" s="3">
        <f t="shared" si="212"/>
        <v>12</v>
      </c>
      <c r="K409" s="3">
        <f t="shared" si="197"/>
        <v>0</v>
      </c>
      <c r="L409" s="3">
        <f t="shared" si="206"/>
        <v>1</v>
      </c>
      <c r="M409" s="3">
        <f t="shared" si="198"/>
        <v>1201</v>
      </c>
      <c r="N409" t="str">
        <f t="shared" si="213"/>
        <v/>
      </c>
      <c r="O409" t="str">
        <f t="shared" si="207"/>
        <v/>
      </c>
      <c r="P409" t="str">
        <f t="shared" si="208"/>
        <v/>
      </c>
      <c r="Q409" t="str">
        <f t="shared" si="209"/>
        <v/>
      </c>
      <c r="S409" t="str">
        <f t="shared" si="210"/>
        <v/>
      </c>
      <c r="T409" s="14">
        <f t="shared" si="214"/>
        <v>0</v>
      </c>
    </row>
    <row r="410" spans="1:37" x14ac:dyDescent="0.25">
      <c r="A410" s="13" t="s">
        <v>177</v>
      </c>
      <c r="B410" t="e">
        <f t="shared" si="199"/>
        <v>#VALUE!</v>
      </c>
      <c r="C410">
        <f t="shared" si="200"/>
        <v>14</v>
      </c>
      <c r="D410">
        <f t="shared" si="201"/>
        <v>14</v>
      </c>
      <c r="E410">
        <f t="shared" si="202"/>
        <v>29</v>
      </c>
      <c r="F410" s="1" t="str">
        <f t="shared" si="203"/>
        <v/>
      </c>
      <c r="G410" s="1" t="str">
        <f t="shared" si="204"/>
        <v/>
      </c>
      <c r="H410" s="1" t="str">
        <f t="shared" si="205"/>
        <v>:</v>
      </c>
      <c r="I410">
        <f t="shared" si="211"/>
        <v>0</v>
      </c>
      <c r="J410" s="3">
        <f t="shared" si="212"/>
        <v>12</v>
      </c>
      <c r="K410" s="3">
        <f t="shared" si="197"/>
        <v>1</v>
      </c>
      <c r="L410" s="3">
        <f t="shared" si="206"/>
        <v>2</v>
      </c>
      <c r="M410" s="3">
        <f t="shared" si="198"/>
        <v>1202</v>
      </c>
      <c r="N410" t="str">
        <f t="shared" si="213"/>
        <v>Antonio Leyva, nº 65-67 (CAI)</v>
      </c>
      <c r="O410" t="str">
        <f t="shared" si="207"/>
        <v>05:01</v>
      </c>
      <c r="P410" t="str">
        <f t="shared" si="208"/>
        <v>13:01</v>
      </c>
      <c r="Q410" t="str">
        <f t="shared" si="209"/>
        <v>21:01</v>
      </c>
      <c r="S410" t="str">
        <f t="shared" si="210"/>
        <v>Alagón (Rotonda - Pd. Bus)</v>
      </c>
      <c r="T410" s="14">
        <f t="shared" si="214"/>
        <v>0</v>
      </c>
    </row>
    <row r="411" spans="1:37" x14ac:dyDescent="0.25">
      <c r="A411" s="13" t="s">
        <v>53</v>
      </c>
      <c r="B411">
        <f t="shared" si="199"/>
        <v>2</v>
      </c>
      <c r="C411" t="e">
        <f t="shared" si="200"/>
        <v>#VALUE!</v>
      </c>
      <c r="D411">
        <f t="shared" si="201"/>
        <v>2</v>
      </c>
      <c r="E411">
        <f t="shared" si="202"/>
        <v>4</v>
      </c>
      <c r="F411" s="1">
        <f t="shared" si="203"/>
        <v>5</v>
      </c>
      <c r="G411" s="1">
        <f t="shared" si="204"/>
        <v>1</v>
      </c>
      <c r="H411" s="1" t="str">
        <f t="shared" si="205"/>
        <v>05:01</v>
      </c>
      <c r="I411">
        <f t="shared" si="211"/>
        <v>0</v>
      </c>
      <c r="J411" s="3">
        <f t="shared" si="212"/>
        <v>12</v>
      </c>
      <c r="K411" s="3">
        <f t="shared" si="197"/>
        <v>0</v>
      </c>
      <c r="L411" s="3">
        <f t="shared" si="206"/>
        <v>2</v>
      </c>
      <c r="M411" s="3">
        <f t="shared" si="198"/>
        <v>1202</v>
      </c>
      <c r="N411" t="str">
        <f t="shared" si="213"/>
        <v/>
      </c>
      <c r="O411" t="str">
        <f t="shared" si="207"/>
        <v/>
      </c>
      <c r="P411" t="str">
        <f t="shared" si="208"/>
        <v/>
      </c>
      <c r="Q411" t="str">
        <f t="shared" si="209"/>
        <v/>
      </c>
      <c r="S411" t="str">
        <f t="shared" si="210"/>
        <v/>
      </c>
      <c r="T411" s="14">
        <f t="shared" si="214"/>
        <v>0</v>
      </c>
    </row>
    <row r="412" spans="1:37" x14ac:dyDescent="0.25">
      <c r="A412" s="13" t="s">
        <v>34</v>
      </c>
      <c r="B412">
        <f t="shared" si="199"/>
        <v>3</v>
      </c>
      <c r="C412" t="e">
        <f t="shared" si="200"/>
        <v>#VALUE!</v>
      </c>
      <c r="D412">
        <f t="shared" si="201"/>
        <v>3</v>
      </c>
      <c r="E412">
        <f t="shared" si="202"/>
        <v>5</v>
      </c>
      <c r="F412" s="1">
        <f t="shared" si="203"/>
        <v>13</v>
      </c>
      <c r="G412" s="1">
        <f t="shared" si="204"/>
        <v>1</v>
      </c>
      <c r="H412" s="1" t="str">
        <f t="shared" si="205"/>
        <v>13:01</v>
      </c>
      <c r="I412">
        <f t="shared" si="211"/>
        <v>0</v>
      </c>
      <c r="J412" s="3">
        <f t="shared" si="212"/>
        <v>12</v>
      </c>
      <c r="K412" s="3">
        <f t="shared" si="197"/>
        <v>0</v>
      </c>
      <c r="L412" s="3">
        <f t="shared" si="206"/>
        <v>2</v>
      </c>
      <c r="M412" s="3">
        <f t="shared" si="198"/>
        <v>1202</v>
      </c>
      <c r="N412" t="str">
        <f t="shared" si="213"/>
        <v/>
      </c>
      <c r="O412" t="str">
        <f t="shared" si="207"/>
        <v/>
      </c>
      <c r="P412" t="str">
        <f t="shared" si="208"/>
        <v/>
      </c>
      <c r="Q412" t="str">
        <f t="shared" si="209"/>
        <v/>
      </c>
      <c r="S412" t="str">
        <f t="shared" si="210"/>
        <v/>
      </c>
      <c r="T412" s="14">
        <f t="shared" si="214"/>
        <v>0</v>
      </c>
    </row>
    <row r="413" spans="1:37" x14ac:dyDescent="0.25">
      <c r="A413" s="13" t="s">
        <v>35</v>
      </c>
      <c r="B413">
        <f t="shared" si="199"/>
        <v>3</v>
      </c>
      <c r="C413" t="e">
        <f t="shared" si="200"/>
        <v>#VALUE!</v>
      </c>
      <c r="D413">
        <f t="shared" si="201"/>
        <v>3</v>
      </c>
      <c r="E413">
        <f t="shared" si="202"/>
        <v>5</v>
      </c>
      <c r="F413" s="1">
        <f t="shared" si="203"/>
        <v>21</v>
      </c>
      <c r="G413" s="1">
        <f t="shared" si="204"/>
        <v>1</v>
      </c>
      <c r="H413" s="1" t="str">
        <f t="shared" si="205"/>
        <v>21:01</v>
      </c>
      <c r="I413">
        <f t="shared" si="211"/>
        <v>0</v>
      </c>
      <c r="J413" s="3">
        <f t="shared" si="212"/>
        <v>12</v>
      </c>
      <c r="K413" s="3">
        <f t="shared" si="197"/>
        <v>0</v>
      </c>
      <c r="L413" s="3">
        <f t="shared" si="206"/>
        <v>2</v>
      </c>
      <c r="M413" s="3">
        <f t="shared" si="198"/>
        <v>1202</v>
      </c>
      <c r="N413" t="str">
        <f t="shared" si="213"/>
        <v/>
      </c>
      <c r="O413" t="str">
        <f t="shared" si="207"/>
        <v/>
      </c>
      <c r="P413" t="str">
        <f t="shared" si="208"/>
        <v/>
      </c>
      <c r="Q413" t="str">
        <f t="shared" si="209"/>
        <v/>
      </c>
      <c r="S413" t="str">
        <f t="shared" si="210"/>
        <v/>
      </c>
      <c r="T413" s="14">
        <f t="shared" si="214"/>
        <v>0</v>
      </c>
    </row>
    <row r="414" spans="1:37" x14ac:dyDescent="0.25">
      <c r="A414" s="13" t="s">
        <v>178</v>
      </c>
      <c r="B414" t="e">
        <f t="shared" si="199"/>
        <v>#VALUE!</v>
      </c>
      <c r="C414" t="e">
        <f t="shared" si="200"/>
        <v>#VALUE!</v>
      </c>
      <c r="D414" t="e">
        <f t="shared" si="201"/>
        <v>#VALUE!</v>
      </c>
      <c r="E414">
        <f t="shared" si="202"/>
        <v>26</v>
      </c>
      <c r="F414" s="1" t="str">
        <f t="shared" si="203"/>
        <v/>
      </c>
      <c r="G414" s="1" t="str">
        <f t="shared" si="204"/>
        <v/>
      </c>
      <c r="H414" s="1" t="str">
        <f t="shared" si="205"/>
        <v>:</v>
      </c>
      <c r="I414">
        <f t="shared" si="211"/>
        <v>0</v>
      </c>
      <c r="J414" s="3">
        <f t="shared" si="212"/>
        <v>12</v>
      </c>
      <c r="K414" s="3">
        <f t="shared" si="197"/>
        <v>0</v>
      </c>
      <c r="L414" s="3">
        <f t="shared" si="206"/>
        <v>2</v>
      </c>
      <c r="M414" s="3">
        <f t="shared" si="198"/>
        <v>1202</v>
      </c>
      <c r="N414" t="str">
        <f t="shared" si="213"/>
        <v/>
      </c>
      <c r="O414" t="str">
        <f t="shared" si="207"/>
        <v/>
      </c>
      <c r="P414" t="str">
        <f t="shared" si="208"/>
        <v/>
      </c>
      <c r="Q414" t="str">
        <f t="shared" si="209"/>
        <v/>
      </c>
      <c r="S414" t="str">
        <f t="shared" si="210"/>
        <v/>
      </c>
      <c r="T414" s="14">
        <f t="shared" si="214"/>
        <v>0</v>
      </c>
    </row>
    <row r="415" spans="1:37" x14ac:dyDescent="0.25">
      <c r="A415" s="13" t="s">
        <v>179</v>
      </c>
      <c r="B415" t="e">
        <f t="shared" si="199"/>
        <v>#VALUE!</v>
      </c>
      <c r="C415">
        <f t="shared" si="200"/>
        <v>14</v>
      </c>
      <c r="D415">
        <f t="shared" si="201"/>
        <v>14</v>
      </c>
      <c r="E415">
        <f t="shared" si="202"/>
        <v>39</v>
      </c>
      <c r="F415" s="1" t="str">
        <f t="shared" si="203"/>
        <v/>
      </c>
      <c r="G415" s="1" t="str">
        <f t="shared" si="204"/>
        <v/>
      </c>
      <c r="H415" s="1" t="str">
        <f t="shared" si="205"/>
        <v>:</v>
      </c>
      <c r="I415">
        <f t="shared" si="211"/>
        <v>0</v>
      </c>
      <c r="J415" s="3">
        <f t="shared" si="212"/>
        <v>12</v>
      </c>
      <c r="K415" s="3">
        <f t="shared" si="197"/>
        <v>1</v>
      </c>
      <c r="L415" s="3">
        <f t="shared" si="206"/>
        <v>3</v>
      </c>
      <c r="M415" s="3">
        <f t="shared" si="198"/>
        <v>1203</v>
      </c>
      <c r="N415" t="str">
        <f t="shared" si="213"/>
        <v>Antonio Leyva, nº 9 (esq. Lope de Vega)</v>
      </c>
      <c r="O415" t="str">
        <f t="shared" si="207"/>
        <v>05:02</v>
      </c>
      <c r="P415" t="str">
        <f t="shared" si="208"/>
        <v>13:02</v>
      </c>
      <c r="Q415" t="str">
        <f t="shared" si="209"/>
        <v>21:02</v>
      </c>
      <c r="S415" t="str">
        <f t="shared" si="210"/>
        <v>Ctra. Logroño desvío Monzalbarba (rotonda Salgar)</v>
      </c>
      <c r="T415" s="14">
        <f t="shared" si="214"/>
        <v>0</v>
      </c>
    </row>
    <row r="416" spans="1:37" x14ac:dyDescent="0.25">
      <c r="A416" s="13" t="s">
        <v>56</v>
      </c>
      <c r="B416">
        <f t="shared" si="199"/>
        <v>2</v>
      </c>
      <c r="C416" t="e">
        <f t="shared" si="200"/>
        <v>#VALUE!</v>
      </c>
      <c r="D416">
        <f t="shared" si="201"/>
        <v>2</v>
      </c>
      <c r="E416">
        <f t="shared" si="202"/>
        <v>4</v>
      </c>
      <c r="F416" s="1">
        <f t="shared" si="203"/>
        <v>5</v>
      </c>
      <c r="G416" s="1">
        <f t="shared" si="204"/>
        <v>2</v>
      </c>
      <c r="H416" s="1" t="str">
        <f t="shared" si="205"/>
        <v>05:02</v>
      </c>
      <c r="I416">
        <f t="shared" si="211"/>
        <v>0</v>
      </c>
      <c r="J416" s="3">
        <f t="shared" si="212"/>
        <v>12</v>
      </c>
      <c r="K416" s="3">
        <f t="shared" si="197"/>
        <v>0</v>
      </c>
      <c r="L416" s="3">
        <f t="shared" si="206"/>
        <v>3</v>
      </c>
      <c r="M416" s="3">
        <f t="shared" si="198"/>
        <v>1203</v>
      </c>
      <c r="N416" t="str">
        <f t="shared" si="213"/>
        <v/>
      </c>
      <c r="O416" t="str">
        <f t="shared" si="207"/>
        <v/>
      </c>
      <c r="P416" t="str">
        <f t="shared" si="208"/>
        <v/>
      </c>
      <c r="Q416" t="str">
        <f t="shared" si="209"/>
        <v/>
      </c>
      <c r="S416" t="str">
        <f t="shared" si="210"/>
        <v/>
      </c>
      <c r="T416" s="14">
        <f t="shared" si="214"/>
        <v>0</v>
      </c>
    </row>
    <row r="417" spans="1:20" x14ac:dyDescent="0.25">
      <c r="A417" s="13" t="s">
        <v>58</v>
      </c>
      <c r="B417">
        <f t="shared" si="199"/>
        <v>3</v>
      </c>
      <c r="C417" t="e">
        <f t="shared" si="200"/>
        <v>#VALUE!</v>
      </c>
      <c r="D417">
        <f t="shared" si="201"/>
        <v>3</v>
      </c>
      <c r="E417">
        <f t="shared" si="202"/>
        <v>5</v>
      </c>
      <c r="F417" s="1">
        <f t="shared" si="203"/>
        <v>13</v>
      </c>
      <c r="G417" s="1">
        <f t="shared" si="204"/>
        <v>2</v>
      </c>
      <c r="H417" s="1" t="str">
        <f t="shared" si="205"/>
        <v>13:02</v>
      </c>
      <c r="I417">
        <f t="shared" si="211"/>
        <v>0</v>
      </c>
      <c r="J417" s="3">
        <f t="shared" si="212"/>
        <v>12</v>
      </c>
      <c r="K417" s="3">
        <f t="shared" si="197"/>
        <v>0</v>
      </c>
      <c r="L417" s="3">
        <f t="shared" si="206"/>
        <v>3</v>
      </c>
      <c r="M417" s="3">
        <f t="shared" si="198"/>
        <v>1203</v>
      </c>
      <c r="N417" t="str">
        <f t="shared" si="213"/>
        <v/>
      </c>
      <c r="O417" t="str">
        <f t="shared" si="207"/>
        <v/>
      </c>
      <c r="P417" t="str">
        <f t="shared" si="208"/>
        <v/>
      </c>
      <c r="Q417" t="str">
        <f t="shared" si="209"/>
        <v/>
      </c>
      <c r="S417" t="str">
        <f t="shared" si="210"/>
        <v/>
      </c>
      <c r="T417" s="14">
        <f t="shared" si="214"/>
        <v>0</v>
      </c>
    </row>
    <row r="418" spans="1:20" x14ac:dyDescent="0.25">
      <c r="A418" s="13" t="s">
        <v>59</v>
      </c>
      <c r="B418">
        <f t="shared" si="199"/>
        <v>3</v>
      </c>
      <c r="C418" t="e">
        <f t="shared" si="200"/>
        <v>#VALUE!</v>
      </c>
      <c r="D418">
        <f t="shared" si="201"/>
        <v>3</v>
      </c>
      <c r="E418">
        <f t="shared" si="202"/>
        <v>5</v>
      </c>
      <c r="F418" s="1">
        <f t="shared" si="203"/>
        <v>21</v>
      </c>
      <c r="G418" s="1">
        <f t="shared" si="204"/>
        <v>2</v>
      </c>
      <c r="H418" s="1" t="str">
        <f t="shared" si="205"/>
        <v>21:02</v>
      </c>
      <c r="I418">
        <f t="shared" si="211"/>
        <v>0</v>
      </c>
      <c r="J418" s="3">
        <f t="shared" si="212"/>
        <v>12</v>
      </c>
      <c r="K418" s="3">
        <f t="shared" si="197"/>
        <v>0</v>
      </c>
      <c r="L418" s="3">
        <f t="shared" si="206"/>
        <v>3</v>
      </c>
      <c r="M418" s="3">
        <f t="shared" si="198"/>
        <v>1203</v>
      </c>
      <c r="N418" t="str">
        <f t="shared" si="213"/>
        <v/>
      </c>
      <c r="O418" t="str">
        <f t="shared" si="207"/>
        <v/>
      </c>
      <c r="P418" t="str">
        <f t="shared" si="208"/>
        <v/>
      </c>
      <c r="Q418" t="str">
        <f t="shared" si="209"/>
        <v/>
      </c>
      <c r="S418" t="str">
        <f t="shared" si="210"/>
        <v/>
      </c>
      <c r="T418" s="14">
        <f t="shared" si="214"/>
        <v>0</v>
      </c>
    </row>
    <row r="419" spans="1:20" x14ac:dyDescent="0.25">
      <c r="A419" s="13" t="s">
        <v>180</v>
      </c>
      <c r="B419" t="e">
        <f t="shared" si="199"/>
        <v>#VALUE!</v>
      </c>
      <c r="C419" t="e">
        <f t="shared" si="200"/>
        <v>#VALUE!</v>
      </c>
      <c r="D419" t="e">
        <f t="shared" si="201"/>
        <v>#VALUE!</v>
      </c>
      <c r="E419">
        <f t="shared" si="202"/>
        <v>49</v>
      </c>
      <c r="F419" s="1" t="str">
        <f t="shared" si="203"/>
        <v/>
      </c>
      <c r="G419" s="1" t="str">
        <f t="shared" si="204"/>
        <v/>
      </c>
      <c r="H419" s="1" t="str">
        <f t="shared" si="205"/>
        <v>:</v>
      </c>
      <c r="I419">
        <f t="shared" si="211"/>
        <v>0</v>
      </c>
      <c r="J419" s="3">
        <f t="shared" si="212"/>
        <v>12</v>
      </c>
      <c r="K419" s="3">
        <f t="shared" si="197"/>
        <v>0</v>
      </c>
      <c r="L419" s="3">
        <f t="shared" si="206"/>
        <v>3</v>
      </c>
      <c r="M419" s="3">
        <f t="shared" si="198"/>
        <v>1203</v>
      </c>
      <c r="N419" t="str">
        <f t="shared" si="213"/>
        <v/>
      </c>
      <c r="O419" t="str">
        <f t="shared" si="207"/>
        <v/>
      </c>
      <c r="P419" t="str">
        <f t="shared" si="208"/>
        <v/>
      </c>
      <c r="Q419" t="str">
        <f t="shared" si="209"/>
        <v/>
      </c>
      <c r="S419" t="str">
        <f t="shared" si="210"/>
        <v/>
      </c>
      <c r="T419" s="14">
        <f t="shared" si="214"/>
        <v>0</v>
      </c>
    </row>
    <row r="420" spans="1:20" x14ac:dyDescent="0.25">
      <c r="A420" s="13" t="s">
        <v>181</v>
      </c>
      <c r="B420" t="e">
        <f t="shared" si="199"/>
        <v>#VALUE!</v>
      </c>
      <c r="C420" t="e">
        <f t="shared" si="200"/>
        <v>#VALUE!</v>
      </c>
      <c r="D420" t="e">
        <f t="shared" si="201"/>
        <v>#VALUE!</v>
      </c>
      <c r="E420">
        <f t="shared" si="202"/>
        <v>42</v>
      </c>
      <c r="F420" s="1" t="str">
        <f t="shared" si="203"/>
        <v/>
      </c>
      <c r="G420" s="1" t="str">
        <f t="shared" si="204"/>
        <v/>
      </c>
      <c r="H420" s="1" t="str">
        <f t="shared" si="205"/>
        <v>:</v>
      </c>
      <c r="I420">
        <f t="shared" si="211"/>
        <v>0</v>
      </c>
      <c r="J420" s="3">
        <f t="shared" si="212"/>
        <v>12</v>
      </c>
      <c r="K420" s="3">
        <f t="shared" si="197"/>
        <v>1</v>
      </c>
      <c r="L420" s="3">
        <f t="shared" si="206"/>
        <v>4</v>
      </c>
      <c r="M420" s="3">
        <f t="shared" si="198"/>
        <v>1204</v>
      </c>
      <c r="N420" t="str">
        <f t="shared" si="213"/>
        <v>Ctra. Logroño desvío Monzalbarba (Pd. Bus)</v>
      </c>
      <c r="O420" t="str">
        <f t="shared" si="207"/>
        <v>05:10</v>
      </c>
      <c r="P420" t="str">
        <f t="shared" si="208"/>
        <v>13:10</v>
      </c>
      <c r="Q420" t="str">
        <f t="shared" si="209"/>
        <v>21:10</v>
      </c>
      <c r="S420" t="str">
        <f t="shared" si="210"/>
        <v>Antonio Leyva, 83 (Pd. Bus)</v>
      </c>
      <c r="T420" s="14">
        <f t="shared" si="214"/>
        <v>0</v>
      </c>
    </row>
    <row r="421" spans="1:20" x14ac:dyDescent="0.25">
      <c r="A421" s="13" t="s">
        <v>42</v>
      </c>
      <c r="B421">
        <f t="shared" si="199"/>
        <v>2</v>
      </c>
      <c r="C421" t="e">
        <f t="shared" si="200"/>
        <v>#VALUE!</v>
      </c>
      <c r="D421">
        <f t="shared" si="201"/>
        <v>2</v>
      </c>
      <c r="E421">
        <f t="shared" si="202"/>
        <v>4</v>
      </c>
      <c r="F421" s="1">
        <f t="shared" si="203"/>
        <v>5</v>
      </c>
      <c r="G421" s="1">
        <f t="shared" si="204"/>
        <v>10</v>
      </c>
      <c r="H421" s="1" t="str">
        <f t="shared" si="205"/>
        <v>05:10</v>
      </c>
      <c r="I421">
        <f t="shared" si="211"/>
        <v>0</v>
      </c>
      <c r="J421" s="3">
        <f t="shared" si="212"/>
        <v>12</v>
      </c>
      <c r="K421" s="3">
        <f t="shared" si="197"/>
        <v>0</v>
      </c>
      <c r="L421" s="3">
        <f t="shared" si="206"/>
        <v>4</v>
      </c>
      <c r="M421" s="3">
        <f t="shared" si="198"/>
        <v>1204</v>
      </c>
      <c r="N421" t="str">
        <f t="shared" si="213"/>
        <v/>
      </c>
      <c r="O421" t="str">
        <f t="shared" si="207"/>
        <v/>
      </c>
      <c r="P421" t="str">
        <f t="shared" si="208"/>
        <v/>
      </c>
      <c r="Q421" t="str">
        <f t="shared" si="209"/>
        <v/>
      </c>
      <c r="S421" t="str">
        <f t="shared" si="210"/>
        <v/>
      </c>
      <c r="T421" s="14">
        <f t="shared" si="214"/>
        <v>0</v>
      </c>
    </row>
    <row r="422" spans="1:20" x14ac:dyDescent="0.25">
      <c r="A422" s="13" t="s">
        <v>155</v>
      </c>
      <c r="B422">
        <f t="shared" si="199"/>
        <v>3</v>
      </c>
      <c r="C422" t="e">
        <f t="shared" si="200"/>
        <v>#VALUE!</v>
      </c>
      <c r="D422">
        <f t="shared" si="201"/>
        <v>3</v>
      </c>
      <c r="E422">
        <f t="shared" si="202"/>
        <v>5</v>
      </c>
      <c r="F422" s="1">
        <f t="shared" si="203"/>
        <v>13</v>
      </c>
      <c r="G422" s="1">
        <f t="shared" si="204"/>
        <v>10</v>
      </c>
      <c r="H422" s="1" t="str">
        <f t="shared" si="205"/>
        <v>13:10</v>
      </c>
      <c r="I422">
        <f t="shared" si="211"/>
        <v>0</v>
      </c>
      <c r="J422" s="3">
        <f t="shared" si="212"/>
        <v>12</v>
      </c>
      <c r="K422" s="3">
        <f t="shared" si="197"/>
        <v>0</v>
      </c>
      <c r="L422" s="3">
        <f t="shared" si="206"/>
        <v>4</v>
      </c>
      <c r="M422" s="3">
        <f t="shared" si="198"/>
        <v>1204</v>
      </c>
      <c r="N422" t="str">
        <f t="shared" si="213"/>
        <v/>
      </c>
      <c r="O422" t="str">
        <f t="shared" si="207"/>
        <v/>
      </c>
      <c r="P422" t="str">
        <f t="shared" si="208"/>
        <v/>
      </c>
      <c r="Q422" t="str">
        <f t="shared" si="209"/>
        <v/>
      </c>
      <c r="S422" t="str">
        <f t="shared" si="210"/>
        <v/>
      </c>
      <c r="T422" s="14">
        <f t="shared" si="214"/>
        <v>0</v>
      </c>
    </row>
    <row r="423" spans="1:20" x14ac:dyDescent="0.25">
      <c r="A423" s="13" t="s">
        <v>156</v>
      </c>
      <c r="B423">
        <f t="shared" si="199"/>
        <v>3</v>
      </c>
      <c r="C423" t="e">
        <f t="shared" si="200"/>
        <v>#VALUE!</v>
      </c>
      <c r="D423">
        <f t="shared" si="201"/>
        <v>3</v>
      </c>
      <c r="E423">
        <f t="shared" si="202"/>
        <v>5</v>
      </c>
      <c r="F423" s="1">
        <f t="shared" si="203"/>
        <v>21</v>
      </c>
      <c r="G423" s="1">
        <f t="shared" si="204"/>
        <v>10</v>
      </c>
      <c r="H423" s="1" t="str">
        <f t="shared" si="205"/>
        <v>21:10</v>
      </c>
      <c r="I423">
        <f t="shared" si="211"/>
        <v>0</v>
      </c>
      <c r="J423" s="3">
        <f t="shared" si="212"/>
        <v>12</v>
      </c>
      <c r="K423" s="3">
        <f t="shared" si="197"/>
        <v>0</v>
      </c>
      <c r="L423" s="3">
        <f t="shared" si="206"/>
        <v>4</v>
      </c>
      <c r="M423" s="3">
        <f t="shared" si="198"/>
        <v>1204</v>
      </c>
      <c r="N423" t="str">
        <f t="shared" si="213"/>
        <v/>
      </c>
      <c r="O423" t="str">
        <f t="shared" si="207"/>
        <v/>
      </c>
      <c r="P423" t="str">
        <f t="shared" si="208"/>
        <v/>
      </c>
      <c r="Q423" t="str">
        <f t="shared" si="209"/>
        <v/>
      </c>
      <c r="S423" t="str">
        <f t="shared" si="210"/>
        <v/>
      </c>
      <c r="T423" s="14">
        <f t="shared" si="214"/>
        <v>0</v>
      </c>
    </row>
    <row r="424" spans="1:20" x14ac:dyDescent="0.25">
      <c r="A424" s="13" t="s">
        <v>176</v>
      </c>
      <c r="B424" t="e">
        <f t="shared" si="199"/>
        <v>#VALUE!</v>
      </c>
      <c r="C424">
        <f t="shared" si="200"/>
        <v>14</v>
      </c>
      <c r="D424">
        <f t="shared" si="201"/>
        <v>14</v>
      </c>
      <c r="E424">
        <f t="shared" si="202"/>
        <v>27</v>
      </c>
      <c r="F424" s="1" t="str">
        <f t="shared" si="203"/>
        <v/>
      </c>
      <c r="G424" s="1" t="str">
        <f t="shared" si="204"/>
        <v/>
      </c>
      <c r="H424" s="1" t="str">
        <f t="shared" si="205"/>
        <v>:</v>
      </c>
      <c r="I424">
        <f t="shared" si="211"/>
        <v>0</v>
      </c>
      <c r="J424" s="3">
        <f t="shared" si="212"/>
        <v>12</v>
      </c>
      <c r="K424" s="3">
        <f t="shared" si="197"/>
        <v>0</v>
      </c>
      <c r="L424" s="3">
        <f t="shared" si="206"/>
        <v>4</v>
      </c>
      <c r="M424" s="3">
        <f t="shared" si="198"/>
        <v>1204</v>
      </c>
      <c r="N424" t="str">
        <f t="shared" si="213"/>
        <v/>
      </c>
      <c r="O424" t="str">
        <f t="shared" si="207"/>
        <v/>
      </c>
      <c r="P424" t="str">
        <f t="shared" si="208"/>
        <v/>
      </c>
      <c r="Q424" t="str">
        <f t="shared" si="209"/>
        <v/>
      </c>
      <c r="S424" t="str">
        <f t="shared" si="210"/>
        <v/>
      </c>
      <c r="T424" s="14">
        <f t="shared" si="214"/>
        <v>0</v>
      </c>
    </row>
    <row r="425" spans="1:20" x14ac:dyDescent="0.25">
      <c r="A425" s="13" t="s">
        <v>178</v>
      </c>
      <c r="B425" t="e">
        <f t="shared" si="199"/>
        <v>#VALUE!</v>
      </c>
      <c r="C425" t="e">
        <f t="shared" si="200"/>
        <v>#VALUE!</v>
      </c>
      <c r="D425" t="e">
        <f t="shared" si="201"/>
        <v>#VALUE!</v>
      </c>
      <c r="E425">
        <f t="shared" si="202"/>
        <v>26</v>
      </c>
      <c r="F425" s="1" t="str">
        <f t="shared" si="203"/>
        <v/>
      </c>
      <c r="G425" s="1" t="str">
        <f t="shared" si="204"/>
        <v/>
      </c>
      <c r="H425" s="1" t="str">
        <f t="shared" si="205"/>
        <v>:</v>
      </c>
      <c r="I425">
        <f t="shared" si="211"/>
        <v>0</v>
      </c>
      <c r="J425" s="3">
        <f t="shared" si="212"/>
        <v>12</v>
      </c>
      <c r="K425" s="3">
        <f t="shared" si="197"/>
        <v>1</v>
      </c>
      <c r="L425" s="3">
        <f t="shared" si="206"/>
        <v>5</v>
      </c>
      <c r="M425" s="3">
        <f t="shared" si="198"/>
        <v>1205</v>
      </c>
      <c r="N425" t="str">
        <f t="shared" si="213"/>
        <v>Alagón (Rotonda - Pd. Bus)</v>
      </c>
      <c r="O425" t="str">
        <f t="shared" si="207"/>
        <v>05:22</v>
      </c>
      <c r="P425" t="str">
        <f t="shared" si="208"/>
        <v>13:22</v>
      </c>
      <c r="Q425" t="str">
        <f t="shared" si="209"/>
        <v>21:22</v>
      </c>
      <c r="S425" t="str">
        <f t="shared" si="210"/>
        <v>Antonio Leyva, nº 65-67 (CAI)</v>
      </c>
      <c r="T425" s="14">
        <f t="shared" si="214"/>
        <v>0</v>
      </c>
    </row>
    <row r="426" spans="1:20" x14ac:dyDescent="0.25">
      <c r="A426" s="13" t="s">
        <v>182</v>
      </c>
      <c r="B426">
        <f t="shared" si="199"/>
        <v>2</v>
      </c>
      <c r="C426" t="e">
        <f t="shared" si="200"/>
        <v>#VALUE!</v>
      </c>
      <c r="D426">
        <f t="shared" si="201"/>
        <v>2</v>
      </c>
      <c r="E426">
        <f t="shared" si="202"/>
        <v>4</v>
      </c>
      <c r="F426" s="1">
        <f t="shared" si="203"/>
        <v>5</v>
      </c>
      <c r="G426" s="1">
        <f t="shared" si="204"/>
        <v>22</v>
      </c>
      <c r="H426" s="1" t="str">
        <f t="shared" si="205"/>
        <v>05:22</v>
      </c>
      <c r="I426">
        <f t="shared" si="211"/>
        <v>0</v>
      </c>
      <c r="J426" s="3">
        <f t="shared" si="212"/>
        <v>12</v>
      </c>
      <c r="K426" s="3">
        <f t="shared" si="197"/>
        <v>0</v>
      </c>
      <c r="L426" s="3">
        <f t="shared" si="206"/>
        <v>5</v>
      </c>
      <c r="M426" s="3">
        <f t="shared" si="198"/>
        <v>1205</v>
      </c>
      <c r="N426" t="str">
        <f t="shared" si="213"/>
        <v/>
      </c>
      <c r="O426" t="str">
        <f t="shared" si="207"/>
        <v/>
      </c>
      <c r="P426" t="str">
        <f t="shared" si="208"/>
        <v/>
      </c>
      <c r="Q426" t="str">
        <f t="shared" si="209"/>
        <v/>
      </c>
      <c r="S426" t="str">
        <f t="shared" si="210"/>
        <v/>
      </c>
      <c r="T426" s="14">
        <f t="shared" si="214"/>
        <v>0</v>
      </c>
    </row>
    <row r="427" spans="1:20" x14ac:dyDescent="0.25">
      <c r="A427" s="13" t="s">
        <v>183</v>
      </c>
      <c r="B427">
        <f t="shared" si="199"/>
        <v>3</v>
      </c>
      <c r="C427" t="e">
        <f t="shared" si="200"/>
        <v>#VALUE!</v>
      </c>
      <c r="D427">
        <f t="shared" si="201"/>
        <v>3</v>
      </c>
      <c r="E427">
        <f t="shared" si="202"/>
        <v>5</v>
      </c>
      <c r="F427" s="1">
        <f t="shared" si="203"/>
        <v>13</v>
      </c>
      <c r="G427" s="1">
        <f t="shared" si="204"/>
        <v>22</v>
      </c>
      <c r="H427" s="1" t="str">
        <f t="shared" si="205"/>
        <v>13:22</v>
      </c>
      <c r="I427">
        <f t="shared" si="211"/>
        <v>0</v>
      </c>
      <c r="J427" s="3">
        <f t="shared" si="212"/>
        <v>12</v>
      </c>
      <c r="K427" s="3">
        <f t="shared" si="197"/>
        <v>0</v>
      </c>
      <c r="L427" s="3">
        <f t="shared" si="206"/>
        <v>5</v>
      </c>
      <c r="M427" s="3">
        <f t="shared" si="198"/>
        <v>1205</v>
      </c>
      <c r="N427" t="str">
        <f t="shared" si="213"/>
        <v/>
      </c>
      <c r="O427" t="str">
        <f t="shared" si="207"/>
        <v/>
      </c>
      <c r="P427" t="str">
        <f t="shared" si="208"/>
        <v/>
      </c>
      <c r="Q427" t="str">
        <f t="shared" si="209"/>
        <v/>
      </c>
      <c r="S427" t="str">
        <f t="shared" si="210"/>
        <v/>
      </c>
      <c r="T427" s="14">
        <f t="shared" si="214"/>
        <v>0</v>
      </c>
    </row>
    <row r="428" spans="1:20" x14ac:dyDescent="0.25">
      <c r="A428" s="13" t="s">
        <v>184</v>
      </c>
      <c r="B428">
        <f t="shared" si="199"/>
        <v>3</v>
      </c>
      <c r="C428" t="e">
        <f t="shared" si="200"/>
        <v>#VALUE!</v>
      </c>
      <c r="D428">
        <f t="shared" si="201"/>
        <v>3</v>
      </c>
      <c r="E428">
        <f t="shared" si="202"/>
        <v>5</v>
      </c>
      <c r="F428" s="1">
        <f t="shared" si="203"/>
        <v>21</v>
      </c>
      <c r="G428" s="1">
        <f t="shared" si="204"/>
        <v>22</v>
      </c>
      <c r="H428" s="1" t="str">
        <f t="shared" si="205"/>
        <v>21:22</v>
      </c>
      <c r="I428">
        <f t="shared" si="211"/>
        <v>0</v>
      </c>
      <c r="J428" s="3">
        <f t="shared" si="212"/>
        <v>12</v>
      </c>
      <c r="K428" s="3">
        <f t="shared" si="197"/>
        <v>0</v>
      </c>
      <c r="L428" s="3">
        <f t="shared" si="206"/>
        <v>5</v>
      </c>
      <c r="M428" s="3">
        <f t="shared" si="198"/>
        <v>1205</v>
      </c>
      <c r="N428" t="str">
        <f t="shared" si="213"/>
        <v/>
      </c>
      <c r="O428" t="str">
        <f t="shared" si="207"/>
        <v/>
      </c>
      <c r="P428" t="str">
        <f t="shared" si="208"/>
        <v/>
      </c>
      <c r="Q428" t="str">
        <f t="shared" si="209"/>
        <v/>
      </c>
      <c r="S428" t="str">
        <f t="shared" si="210"/>
        <v/>
      </c>
      <c r="T428" s="14">
        <f t="shared" si="214"/>
        <v>0</v>
      </c>
    </row>
    <row r="429" spans="1:20" x14ac:dyDescent="0.25">
      <c r="A429" s="13" t="s">
        <v>177</v>
      </c>
      <c r="B429" t="e">
        <f t="shared" si="199"/>
        <v>#VALUE!</v>
      </c>
      <c r="C429">
        <f t="shared" si="200"/>
        <v>14</v>
      </c>
      <c r="D429">
        <f t="shared" si="201"/>
        <v>14</v>
      </c>
      <c r="E429">
        <f t="shared" si="202"/>
        <v>29</v>
      </c>
      <c r="F429" s="1" t="str">
        <f t="shared" si="203"/>
        <v/>
      </c>
      <c r="G429" s="1" t="str">
        <f t="shared" si="204"/>
        <v/>
      </c>
      <c r="H429" s="1" t="str">
        <f t="shared" si="205"/>
        <v>:</v>
      </c>
      <c r="I429">
        <f t="shared" si="211"/>
        <v>0</v>
      </c>
      <c r="J429" s="3">
        <f t="shared" si="212"/>
        <v>12</v>
      </c>
      <c r="K429" s="3">
        <f t="shared" si="197"/>
        <v>0</v>
      </c>
      <c r="L429" s="3">
        <f t="shared" si="206"/>
        <v>5</v>
      </c>
      <c r="M429" s="3">
        <f t="shared" si="198"/>
        <v>1205</v>
      </c>
      <c r="N429" t="str">
        <f t="shared" si="213"/>
        <v/>
      </c>
      <c r="O429" t="str">
        <f t="shared" si="207"/>
        <v/>
      </c>
      <c r="P429" t="str">
        <f t="shared" si="208"/>
        <v/>
      </c>
      <c r="Q429" t="str">
        <f t="shared" si="209"/>
        <v/>
      </c>
      <c r="S429" t="str">
        <f t="shared" si="210"/>
        <v/>
      </c>
      <c r="T429" s="14">
        <f t="shared" si="214"/>
        <v>0</v>
      </c>
    </row>
    <row r="430" spans="1:20" x14ac:dyDescent="0.25">
      <c r="A430" s="13" t="s">
        <v>21</v>
      </c>
      <c r="B430" t="e">
        <f t="shared" si="199"/>
        <v>#VALUE!</v>
      </c>
      <c r="C430" t="e">
        <f t="shared" si="200"/>
        <v>#VALUE!</v>
      </c>
      <c r="D430" t="e">
        <f t="shared" si="201"/>
        <v>#VALUE!</v>
      </c>
      <c r="E430">
        <f t="shared" si="202"/>
        <v>26</v>
      </c>
      <c r="F430" s="1" t="str">
        <f t="shared" si="203"/>
        <v/>
      </c>
      <c r="G430" s="1" t="str">
        <f t="shared" si="204"/>
        <v/>
      </c>
      <c r="H430" s="1" t="str">
        <f t="shared" si="205"/>
        <v>:</v>
      </c>
      <c r="I430">
        <f t="shared" si="211"/>
        <v>0</v>
      </c>
      <c r="J430" s="3">
        <f t="shared" si="212"/>
        <v>12</v>
      </c>
      <c r="K430" s="3">
        <f t="shared" si="197"/>
        <v>1</v>
      </c>
      <c r="L430" s="3">
        <f t="shared" si="206"/>
        <v>6</v>
      </c>
      <c r="M430" s="3">
        <f t="shared" si="198"/>
        <v>1206</v>
      </c>
      <c r="N430" t="str">
        <f t="shared" si="213"/>
        <v>Opel Planta en Figueruelas</v>
      </c>
      <c r="O430" t="str">
        <f t="shared" si="207"/>
        <v>05:30</v>
      </c>
      <c r="P430" t="str">
        <f t="shared" si="208"/>
        <v>13:30</v>
      </c>
      <c r="Q430" t="str">
        <f t="shared" si="209"/>
        <v>21:30</v>
      </c>
      <c r="S430" t="str">
        <f t="shared" si="210"/>
        <v>Antonio Leyva, nº 9 (esq. Lope de Vega)</v>
      </c>
      <c r="T430" s="14">
        <f t="shared" si="214"/>
        <v>0</v>
      </c>
    </row>
    <row r="431" spans="1:20" x14ac:dyDescent="0.25">
      <c r="A431" s="13" t="s">
        <v>46</v>
      </c>
      <c r="B431">
        <f t="shared" si="199"/>
        <v>2</v>
      </c>
      <c r="C431" t="e">
        <f t="shared" si="200"/>
        <v>#VALUE!</v>
      </c>
      <c r="D431">
        <f t="shared" si="201"/>
        <v>2</v>
      </c>
      <c r="E431">
        <f t="shared" si="202"/>
        <v>4</v>
      </c>
      <c r="F431" s="1">
        <f t="shared" si="203"/>
        <v>5</v>
      </c>
      <c r="G431" s="1">
        <f t="shared" si="204"/>
        <v>30</v>
      </c>
      <c r="H431" s="1" t="str">
        <f t="shared" si="205"/>
        <v>05:30</v>
      </c>
      <c r="I431">
        <f t="shared" si="211"/>
        <v>0</v>
      </c>
      <c r="J431" s="3">
        <f t="shared" si="212"/>
        <v>12</v>
      </c>
      <c r="K431" s="3">
        <f t="shared" si="197"/>
        <v>0</v>
      </c>
      <c r="L431" s="3">
        <f t="shared" si="206"/>
        <v>6</v>
      </c>
      <c r="M431" s="3">
        <f t="shared" si="198"/>
        <v>1206</v>
      </c>
      <c r="N431" t="str">
        <f t="shared" si="213"/>
        <v/>
      </c>
      <c r="O431" t="str">
        <f t="shared" si="207"/>
        <v/>
      </c>
      <c r="P431" t="str">
        <f t="shared" si="208"/>
        <v/>
      </c>
      <c r="Q431" t="str">
        <f t="shared" si="209"/>
        <v/>
      </c>
      <c r="S431" t="str">
        <f t="shared" si="210"/>
        <v/>
      </c>
      <c r="T431" s="14">
        <f t="shared" si="214"/>
        <v>0</v>
      </c>
    </row>
    <row r="432" spans="1:20" x14ac:dyDescent="0.25">
      <c r="A432" s="13" t="s">
        <v>47</v>
      </c>
      <c r="B432">
        <f t="shared" si="199"/>
        <v>3</v>
      </c>
      <c r="C432" t="e">
        <f t="shared" si="200"/>
        <v>#VALUE!</v>
      </c>
      <c r="D432">
        <f t="shared" si="201"/>
        <v>3</v>
      </c>
      <c r="E432">
        <f t="shared" si="202"/>
        <v>5</v>
      </c>
      <c r="F432" s="1">
        <f t="shared" si="203"/>
        <v>13</v>
      </c>
      <c r="G432" s="1">
        <f t="shared" si="204"/>
        <v>30</v>
      </c>
      <c r="H432" s="1" t="str">
        <f t="shared" si="205"/>
        <v>13:30</v>
      </c>
      <c r="I432">
        <f t="shared" si="211"/>
        <v>0</v>
      </c>
      <c r="J432" s="3">
        <f t="shared" si="212"/>
        <v>12</v>
      </c>
      <c r="K432" s="3">
        <f t="shared" si="197"/>
        <v>0</v>
      </c>
      <c r="L432" s="3">
        <f t="shared" si="206"/>
        <v>6</v>
      </c>
      <c r="M432" s="3">
        <f t="shared" si="198"/>
        <v>1206</v>
      </c>
      <c r="N432" t="str">
        <f t="shared" si="213"/>
        <v/>
      </c>
      <c r="O432" t="str">
        <f t="shared" si="207"/>
        <v/>
      </c>
      <c r="P432" t="str">
        <f t="shared" si="208"/>
        <v/>
      </c>
      <c r="Q432" t="str">
        <f t="shared" si="209"/>
        <v/>
      </c>
      <c r="S432" t="str">
        <f t="shared" si="210"/>
        <v/>
      </c>
      <c r="T432" s="14">
        <f t="shared" si="214"/>
        <v>0</v>
      </c>
    </row>
    <row r="433" spans="1:20" x14ac:dyDescent="0.25">
      <c r="A433" s="13" t="s">
        <v>48</v>
      </c>
      <c r="B433">
        <f t="shared" si="199"/>
        <v>3</v>
      </c>
      <c r="C433" t="e">
        <f t="shared" si="200"/>
        <v>#VALUE!</v>
      </c>
      <c r="D433">
        <f t="shared" si="201"/>
        <v>3</v>
      </c>
      <c r="E433">
        <f t="shared" si="202"/>
        <v>5</v>
      </c>
      <c r="F433" s="1">
        <f t="shared" si="203"/>
        <v>21</v>
      </c>
      <c r="G433" s="1">
        <f t="shared" si="204"/>
        <v>30</v>
      </c>
      <c r="H433" s="1" t="str">
        <f t="shared" si="205"/>
        <v>21:30</v>
      </c>
      <c r="I433">
        <f t="shared" si="211"/>
        <v>0</v>
      </c>
      <c r="J433" s="3">
        <f t="shared" si="212"/>
        <v>12</v>
      </c>
      <c r="K433" s="3">
        <f t="shared" si="197"/>
        <v>0</v>
      </c>
      <c r="L433" s="3">
        <f t="shared" si="206"/>
        <v>6</v>
      </c>
      <c r="M433" s="3">
        <f t="shared" si="198"/>
        <v>1206</v>
      </c>
      <c r="N433" t="str">
        <f t="shared" si="213"/>
        <v/>
      </c>
      <c r="O433" t="str">
        <f t="shared" si="207"/>
        <v/>
      </c>
      <c r="P433" t="str">
        <f t="shared" si="208"/>
        <v/>
      </c>
      <c r="Q433" t="str">
        <f t="shared" si="209"/>
        <v/>
      </c>
      <c r="S433" t="str">
        <f t="shared" si="210"/>
        <v/>
      </c>
      <c r="T433" s="14">
        <f t="shared" si="214"/>
        <v>0</v>
      </c>
    </row>
    <row r="434" spans="1:20" x14ac:dyDescent="0.25">
      <c r="A434" s="13" t="s">
        <v>179</v>
      </c>
      <c r="B434" t="e">
        <f t="shared" si="199"/>
        <v>#VALUE!</v>
      </c>
      <c r="C434">
        <f t="shared" si="200"/>
        <v>14</v>
      </c>
      <c r="D434">
        <f t="shared" si="201"/>
        <v>14</v>
      </c>
      <c r="E434">
        <f t="shared" si="202"/>
        <v>39</v>
      </c>
      <c r="F434" s="1" t="str">
        <f t="shared" si="203"/>
        <v/>
      </c>
      <c r="G434" s="1" t="str">
        <f t="shared" si="204"/>
        <v/>
      </c>
      <c r="H434" s="1" t="str">
        <f t="shared" si="205"/>
        <v>:</v>
      </c>
      <c r="I434">
        <f t="shared" si="211"/>
        <v>0</v>
      </c>
      <c r="J434" s="3">
        <f t="shared" si="212"/>
        <v>12</v>
      </c>
      <c r="K434" s="3">
        <f t="shared" si="197"/>
        <v>0</v>
      </c>
      <c r="L434" s="3">
        <f t="shared" si="206"/>
        <v>6</v>
      </c>
      <c r="M434" s="3">
        <f t="shared" si="198"/>
        <v>1206</v>
      </c>
      <c r="N434" t="str">
        <f t="shared" si="213"/>
        <v/>
      </c>
      <c r="O434" t="str">
        <f t="shared" si="207"/>
        <v/>
      </c>
      <c r="P434" t="str">
        <f t="shared" si="208"/>
        <v/>
      </c>
      <c r="Q434" t="str">
        <f t="shared" si="209"/>
        <v/>
      </c>
      <c r="S434" t="str">
        <f t="shared" si="210"/>
        <v/>
      </c>
      <c r="T434" s="14">
        <f t="shared" si="214"/>
        <v>0</v>
      </c>
    </row>
    <row r="435" spans="1:20" x14ac:dyDescent="0.25">
      <c r="A435" s="13" t="s">
        <v>669</v>
      </c>
      <c r="B435" t="e">
        <f t="shared" si="199"/>
        <v>#VALUE!</v>
      </c>
      <c r="C435" t="e">
        <f t="shared" si="200"/>
        <v>#VALUE!</v>
      </c>
      <c r="D435" t="e">
        <f t="shared" si="201"/>
        <v>#VALUE!</v>
      </c>
      <c r="E435">
        <f t="shared" si="202"/>
        <v>10</v>
      </c>
      <c r="F435" s="1" t="str">
        <f t="shared" si="203"/>
        <v/>
      </c>
      <c r="G435" s="1" t="str">
        <f t="shared" si="204"/>
        <v/>
      </c>
      <c r="H435" s="1" t="str">
        <f t="shared" si="205"/>
        <v>:</v>
      </c>
      <c r="I435">
        <f t="shared" si="211"/>
        <v>1</v>
      </c>
      <c r="J435" s="3">
        <f t="shared" si="212"/>
        <v>13</v>
      </c>
      <c r="K435" s="3">
        <f t="shared" si="197"/>
        <v>0</v>
      </c>
      <c r="L435" s="3">
        <f t="shared" si="206"/>
        <v>0</v>
      </c>
      <c r="M435" s="3">
        <f t="shared" si="198"/>
        <v>1300</v>
      </c>
      <c r="N435" t="str">
        <f t="shared" si="213"/>
        <v>Ruta 16/20</v>
      </c>
      <c r="O435" t="str">
        <f t="shared" si="207"/>
        <v/>
      </c>
      <c r="P435" t="str">
        <f t="shared" si="208"/>
        <v/>
      </c>
      <c r="Q435" t="str">
        <f t="shared" si="209"/>
        <v/>
      </c>
      <c r="S435" t="str">
        <f t="shared" si="210"/>
        <v/>
      </c>
      <c r="T435" s="14">
        <f t="shared" si="214"/>
        <v>0</v>
      </c>
    </row>
    <row r="436" spans="1:20" x14ac:dyDescent="0.25">
      <c r="A436" s="13" t="s">
        <v>185</v>
      </c>
      <c r="B436" t="e">
        <f t="shared" si="199"/>
        <v>#VALUE!</v>
      </c>
      <c r="C436">
        <f t="shared" si="200"/>
        <v>26</v>
      </c>
      <c r="D436">
        <f t="shared" si="201"/>
        <v>26</v>
      </c>
      <c r="E436">
        <f t="shared" si="202"/>
        <v>55</v>
      </c>
      <c r="F436" s="1" t="str">
        <f t="shared" si="203"/>
        <v/>
      </c>
      <c r="G436" s="1" t="str">
        <f t="shared" si="204"/>
        <v/>
      </c>
      <c r="H436" s="1" t="str">
        <f t="shared" si="205"/>
        <v>:</v>
      </c>
      <c r="I436">
        <f t="shared" si="211"/>
        <v>0</v>
      </c>
      <c r="J436" s="3">
        <f t="shared" si="212"/>
        <v>13</v>
      </c>
      <c r="K436" s="3">
        <f t="shared" si="197"/>
        <v>1</v>
      </c>
      <c r="L436" s="3">
        <f t="shared" si="206"/>
        <v>1</v>
      </c>
      <c r="M436" s="3">
        <f t="shared" si="198"/>
        <v>1301</v>
      </c>
      <c r="N436" t="str">
        <f t="shared" si="213"/>
        <v>Avda. Fca. Millán Serrano, 31-35 (frente C/M.A. Blanco)</v>
      </c>
      <c r="O436" t="str">
        <f t="shared" si="207"/>
        <v>05:02</v>
      </c>
      <c r="P436" t="str">
        <f t="shared" si="208"/>
        <v>13:00</v>
      </c>
      <c r="Q436" t="str">
        <f t="shared" si="209"/>
        <v>21:00</v>
      </c>
      <c r="S436" t="str">
        <f t="shared" si="210"/>
        <v>Opel Planta en Figueruelas</v>
      </c>
      <c r="T436" s="14">
        <f t="shared" si="214"/>
        <v>0</v>
      </c>
    </row>
    <row r="437" spans="1:20" x14ac:dyDescent="0.25">
      <c r="A437" s="13" t="s">
        <v>56</v>
      </c>
      <c r="B437">
        <f t="shared" si="199"/>
        <v>2</v>
      </c>
      <c r="C437" t="e">
        <f t="shared" si="200"/>
        <v>#VALUE!</v>
      </c>
      <c r="D437">
        <f t="shared" si="201"/>
        <v>2</v>
      </c>
      <c r="E437">
        <f t="shared" si="202"/>
        <v>4</v>
      </c>
      <c r="F437" s="1">
        <f t="shared" si="203"/>
        <v>5</v>
      </c>
      <c r="G437" s="1">
        <f t="shared" si="204"/>
        <v>2</v>
      </c>
      <c r="H437" s="1" t="str">
        <f t="shared" si="205"/>
        <v>05:02</v>
      </c>
      <c r="I437">
        <f t="shared" si="211"/>
        <v>0</v>
      </c>
      <c r="J437" s="3">
        <f t="shared" si="212"/>
        <v>13</v>
      </c>
      <c r="K437" s="3">
        <f t="shared" si="197"/>
        <v>0</v>
      </c>
      <c r="L437" s="3">
        <f t="shared" si="206"/>
        <v>1</v>
      </c>
      <c r="M437" s="3">
        <f t="shared" si="198"/>
        <v>1301</v>
      </c>
      <c r="N437" t="str">
        <f t="shared" si="213"/>
        <v/>
      </c>
      <c r="O437" t="str">
        <f t="shared" si="207"/>
        <v/>
      </c>
      <c r="P437" t="str">
        <f t="shared" si="208"/>
        <v/>
      </c>
      <c r="Q437" t="str">
        <f t="shared" si="209"/>
        <v/>
      </c>
      <c r="S437" t="str">
        <f t="shared" si="210"/>
        <v/>
      </c>
      <c r="T437" s="14">
        <f t="shared" si="214"/>
        <v>0</v>
      </c>
    </row>
    <row r="438" spans="1:20" x14ac:dyDescent="0.25">
      <c r="A438" s="13" t="s">
        <v>29</v>
      </c>
      <c r="B438">
        <f t="shared" si="199"/>
        <v>3</v>
      </c>
      <c r="C438" t="e">
        <f t="shared" si="200"/>
        <v>#VALUE!</v>
      </c>
      <c r="D438">
        <f t="shared" si="201"/>
        <v>3</v>
      </c>
      <c r="E438">
        <f t="shared" si="202"/>
        <v>5</v>
      </c>
      <c r="F438" s="1">
        <f t="shared" si="203"/>
        <v>13</v>
      </c>
      <c r="G438" s="1">
        <f t="shared" si="204"/>
        <v>0</v>
      </c>
      <c r="H438" s="1" t="str">
        <f t="shared" si="205"/>
        <v>13:00</v>
      </c>
      <c r="I438">
        <f t="shared" si="211"/>
        <v>0</v>
      </c>
      <c r="J438" s="3">
        <f t="shared" si="212"/>
        <v>13</v>
      </c>
      <c r="K438" s="3">
        <f t="shared" si="197"/>
        <v>0</v>
      </c>
      <c r="L438" s="3">
        <f t="shared" si="206"/>
        <v>1</v>
      </c>
      <c r="M438" s="3">
        <f t="shared" si="198"/>
        <v>1301</v>
      </c>
      <c r="N438" t="str">
        <f t="shared" si="213"/>
        <v/>
      </c>
      <c r="O438" t="str">
        <f t="shared" si="207"/>
        <v/>
      </c>
      <c r="P438" t="str">
        <f t="shared" si="208"/>
        <v/>
      </c>
      <c r="Q438" t="str">
        <f t="shared" si="209"/>
        <v/>
      </c>
      <c r="S438" t="str">
        <f t="shared" si="210"/>
        <v/>
      </c>
      <c r="T438" s="14">
        <f t="shared" si="214"/>
        <v>0</v>
      </c>
    </row>
    <row r="439" spans="1:20" x14ac:dyDescent="0.25">
      <c r="A439" s="13" t="s">
        <v>30</v>
      </c>
      <c r="B439">
        <f t="shared" si="199"/>
        <v>3</v>
      </c>
      <c r="C439" t="e">
        <f t="shared" si="200"/>
        <v>#VALUE!</v>
      </c>
      <c r="D439">
        <f t="shared" si="201"/>
        <v>3</v>
      </c>
      <c r="E439">
        <f t="shared" si="202"/>
        <v>5</v>
      </c>
      <c r="F439" s="1">
        <f t="shared" si="203"/>
        <v>21</v>
      </c>
      <c r="G439" s="1">
        <f t="shared" si="204"/>
        <v>0</v>
      </c>
      <c r="H439" s="1" t="str">
        <f t="shared" si="205"/>
        <v>21:00</v>
      </c>
      <c r="I439">
        <f t="shared" si="211"/>
        <v>0</v>
      </c>
      <c r="J439" s="3">
        <f t="shared" si="212"/>
        <v>13</v>
      </c>
      <c r="K439" s="3">
        <f t="shared" si="197"/>
        <v>0</v>
      </c>
      <c r="L439" s="3">
        <f t="shared" si="206"/>
        <v>1</v>
      </c>
      <c r="M439" s="3">
        <f t="shared" si="198"/>
        <v>1301</v>
      </c>
      <c r="N439" t="str">
        <f t="shared" si="213"/>
        <v/>
      </c>
      <c r="O439" t="str">
        <f t="shared" si="207"/>
        <v/>
      </c>
      <c r="P439" t="str">
        <f t="shared" si="208"/>
        <v/>
      </c>
      <c r="Q439" t="str">
        <f t="shared" si="209"/>
        <v/>
      </c>
      <c r="S439" t="str">
        <f t="shared" si="210"/>
        <v/>
      </c>
      <c r="T439" s="14">
        <f t="shared" si="214"/>
        <v>0</v>
      </c>
    </row>
    <row r="440" spans="1:20" x14ac:dyDescent="0.25">
      <c r="A440" s="13" t="s">
        <v>21</v>
      </c>
      <c r="B440" t="e">
        <f t="shared" si="199"/>
        <v>#VALUE!</v>
      </c>
      <c r="C440" t="e">
        <f t="shared" si="200"/>
        <v>#VALUE!</v>
      </c>
      <c r="D440" t="e">
        <f t="shared" si="201"/>
        <v>#VALUE!</v>
      </c>
      <c r="E440">
        <f t="shared" si="202"/>
        <v>26</v>
      </c>
      <c r="F440" s="1" t="str">
        <f t="shared" si="203"/>
        <v/>
      </c>
      <c r="G440" s="1" t="str">
        <f t="shared" si="204"/>
        <v/>
      </c>
      <c r="H440" s="1" t="str">
        <f t="shared" si="205"/>
        <v>:</v>
      </c>
      <c r="I440">
        <f t="shared" si="211"/>
        <v>0</v>
      </c>
      <c r="J440" s="3">
        <f t="shared" si="212"/>
        <v>13</v>
      </c>
      <c r="K440" s="3">
        <f t="shared" si="197"/>
        <v>0</v>
      </c>
      <c r="L440" s="3">
        <f t="shared" si="206"/>
        <v>1</v>
      </c>
      <c r="M440" s="3">
        <f t="shared" si="198"/>
        <v>1301</v>
      </c>
      <c r="N440" t="str">
        <f t="shared" si="213"/>
        <v/>
      </c>
      <c r="O440" t="str">
        <f t="shared" si="207"/>
        <v/>
      </c>
      <c r="P440" t="str">
        <f t="shared" si="208"/>
        <v/>
      </c>
      <c r="Q440" t="str">
        <f t="shared" si="209"/>
        <v/>
      </c>
      <c r="S440" t="str">
        <f t="shared" si="210"/>
        <v/>
      </c>
      <c r="T440" s="14">
        <f t="shared" si="214"/>
        <v>0</v>
      </c>
    </row>
    <row r="441" spans="1:20" x14ac:dyDescent="0.25">
      <c r="A441" s="13" t="s">
        <v>186</v>
      </c>
      <c r="B441" t="e">
        <f t="shared" si="199"/>
        <v>#VALUE!</v>
      </c>
      <c r="C441">
        <f t="shared" si="200"/>
        <v>9</v>
      </c>
      <c r="D441">
        <f t="shared" si="201"/>
        <v>9</v>
      </c>
      <c r="E441">
        <f t="shared" si="202"/>
        <v>24</v>
      </c>
      <c r="F441" s="1" t="str">
        <f t="shared" si="203"/>
        <v/>
      </c>
      <c r="G441" s="1" t="str">
        <f t="shared" si="204"/>
        <v/>
      </c>
      <c r="H441" s="1" t="str">
        <f t="shared" si="205"/>
        <v>:</v>
      </c>
      <c r="I441">
        <f t="shared" si="211"/>
        <v>0</v>
      </c>
      <c r="J441" s="3">
        <f t="shared" si="212"/>
        <v>13</v>
      </c>
      <c r="K441" s="3">
        <f t="shared" si="197"/>
        <v>1</v>
      </c>
      <c r="L441" s="3">
        <f t="shared" si="206"/>
        <v>2</v>
      </c>
      <c r="M441" s="3">
        <f t="shared" si="198"/>
        <v>1302</v>
      </c>
      <c r="N441" t="str">
        <f t="shared" si="213"/>
        <v>C/ Orión, nº 8 (Pd. Bus)</v>
      </c>
      <c r="O441" t="str">
        <f t="shared" si="207"/>
        <v>05:03</v>
      </c>
      <c r="P441" t="str">
        <f t="shared" si="208"/>
        <v>13:01</v>
      </c>
      <c r="Q441" t="str">
        <f t="shared" si="209"/>
        <v>21:01</v>
      </c>
      <c r="S441" t="str">
        <f t="shared" si="210"/>
        <v>Camino del Pilón, nº 135 (Pd. Bus)</v>
      </c>
      <c r="T441" s="14">
        <f t="shared" si="214"/>
        <v>0</v>
      </c>
    </row>
    <row r="442" spans="1:20" x14ac:dyDescent="0.25">
      <c r="A442" s="13" t="s">
        <v>18</v>
      </c>
      <c r="B442">
        <f t="shared" si="199"/>
        <v>2</v>
      </c>
      <c r="C442" t="e">
        <f t="shared" si="200"/>
        <v>#VALUE!</v>
      </c>
      <c r="D442">
        <f t="shared" si="201"/>
        <v>2</v>
      </c>
      <c r="E442">
        <f t="shared" si="202"/>
        <v>4</v>
      </c>
      <c r="F442" s="1">
        <f t="shared" si="203"/>
        <v>5</v>
      </c>
      <c r="G442" s="1">
        <f t="shared" si="204"/>
        <v>3</v>
      </c>
      <c r="H442" s="1" t="str">
        <f t="shared" si="205"/>
        <v>05:03</v>
      </c>
      <c r="I442">
        <f t="shared" si="211"/>
        <v>0</v>
      </c>
      <c r="J442" s="3">
        <f t="shared" si="212"/>
        <v>13</v>
      </c>
      <c r="K442" s="3">
        <f t="shared" si="197"/>
        <v>0</v>
      </c>
      <c r="L442" s="3">
        <f t="shared" si="206"/>
        <v>2</v>
      </c>
      <c r="M442" s="3">
        <f t="shared" si="198"/>
        <v>1302</v>
      </c>
      <c r="N442" t="str">
        <f t="shared" si="213"/>
        <v/>
      </c>
      <c r="O442" t="str">
        <f t="shared" si="207"/>
        <v/>
      </c>
      <c r="P442" t="str">
        <f t="shared" si="208"/>
        <v/>
      </c>
      <c r="Q442" t="str">
        <f t="shared" si="209"/>
        <v/>
      </c>
      <c r="S442" t="str">
        <f t="shared" si="210"/>
        <v/>
      </c>
      <c r="T442" s="14">
        <f t="shared" si="214"/>
        <v>0</v>
      </c>
    </row>
    <row r="443" spans="1:20" x14ac:dyDescent="0.25">
      <c r="A443" s="13" t="s">
        <v>34</v>
      </c>
      <c r="B443">
        <f t="shared" si="199"/>
        <v>3</v>
      </c>
      <c r="C443" t="e">
        <f t="shared" si="200"/>
        <v>#VALUE!</v>
      </c>
      <c r="D443">
        <f t="shared" si="201"/>
        <v>3</v>
      </c>
      <c r="E443">
        <f t="shared" si="202"/>
        <v>5</v>
      </c>
      <c r="F443" s="1">
        <f t="shared" si="203"/>
        <v>13</v>
      </c>
      <c r="G443" s="1">
        <f t="shared" si="204"/>
        <v>1</v>
      </c>
      <c r="H443" s="1" t="str">
        <f t="shared" si="205"/>
        <v>13:01</v>
      </c>
      <c r="I443">
        <f t="shared" si="211"/>
        <v>0</v>
      </c>
      <c r="J443" s="3">
        <f t="shared" si="212"/>
        <v>13</v>
      </c>
      <c r="K443" s="3">
        <f t="shared" si="197"/>
        <v>0</v>
      </c>
      <c r="L443" s="3">
        <f t="shared" si="206"/>
        <v>2</v>
      </c>
      <c r="M443" s="3">
        <f t="shared" si="198"/>
        <v>1302</v>
      </c>
      <c r="N443" t="str">
        <f t="shared" si="213"/>
        <v/>
      </c>
      <c r="O443" t="str">
        <f t="shared" si="207"/>
        <v/>
      </c>
      <c r="P443" t="str">
        <f t="shared" si="208"/>
        <v/>
      </c>
      <c r="Q443" t="str">
        <f t="shared" si="209"/>
        <v/>
      </c>
      <c r="S443" t="str">
        <f t="shared" si="210"/>
        <v/>
      </c>
      <c r="T443" s="14">
        <f t="shared" si="214"/>
        <v>0</v>
      </c>
    </row>
    <row r="444" spans="1:20" x14ac:dyDescent="0.25">
      <c r="A444" s="13" t="s">
        <v>35</v>
      </c>
      <c r="B444">
        <f t="shared" si="199"/>
        <v>3</v>
      </c>
      <c r="C444" t="e">
        <f t="shared" si="200"/>
        <v>#VALUE!</v>
      </c>
      <c r="D444">
        <f t="shared" si="201"/>
        <v>3</v>
      </c>
      <c r="E444">
        <f t="shared" si="202"/>
        <v>5</v>
      </c>
      <c r="F444" s="1">
        <f t="shared" si="203"/>
        <v>21</v>
      </c>
      <c r="G444" s="1">
        <f t="shared" si="204"/>
        <v>1</v>
      </c>
      <c r="H444" s="1" t="str">
        <f t="shared" si="205"/>
        <v>21:01</v>
      </c>
      <c r="I444">
        <f t="shared" si="211"/>
        <v>0</v>
      </c>
      <c r="J444" s="3">
        <f t="shared" si="212"/>
        <v>13</v>
      </c>
      <c r="K444" s="3">
        <f t="shared" si="197"/>
        <v>0</v>
      </c>
      <c r="L444" s="3">
        <f t="shared" si="206"/>
        <v>2</v>
      </c>
      <c r="M444" s="3">
        <f t="shared" si="198"/>
        <v>1302</v>
      </c>
      <c r="N444" t="str">
        <f t="shared" si="213"/>
        <v/>
      </c>
      <c r="O444" t="str">
        <f t="shared" si="207"/>
        <v/>
      </c>
      <c r="P444" t="str">
        <f t="shared" si="208"/>
        <v/>
      </c>
      <c r="Q444" t="str">
        <f t="shared" si="209"/>
        <v/>
      </c>
      <c r="S444" t="str">
        <f t="shared" si="210"/>
        <v/>
      </c>
      <c r="T444" s="14">
        <f t="shared" si="214"/>
        <v>0</v>
      </c>
    </row>
    <row r="445" spans="1:20" x14ac:dyDescent="0.25">
      <c r="A445" s="13" t="s">
        <v>187</v>
      </c>
      <c r="B445" t="e">
        <f t="shared" si="199"/>
        <v>#VALUE!</v>
      </c>
      <c r="C445">
        <f t="shared" si="200"/>
        <v>17</v>
      </c>
      <c r="D445">
        <f t="shared" si="201"/>
        <v>17</v>
      </c>
      <c r="E445">
        <f t="shared" si="202"/>
        <v>34</v>
      </c>
      <c r="F445" s="1" t="str">
        <f t="shared" si="203"/>
        <v/>
      </c>
      <c r="G445" s="1" t="str">
        <f t="shared" si="204"/>
        <v/>
      </c>
      <c r="H445" s="1" t="str">
        <f t="shared" si="205"/>
        <v>:</v>
      </c>
      <c r="I445">
        <f t="shared" si="211"/>
        <v>0</v>
      </c>
      <c r="J445" s="3">
        <f t="shared" si="212"/>
        <v>13</v>
      </c>
      <c r="K445" s="3">
        <f t="shared" si="197"/>
        <v>0</v>
      </c>
      <c r="L445" s="3">
        <f t="shared" si="206"/>
        <v>2</v>
      </c>
      <c r="M445" s="3">
        <f t="shared" si="198"/>
        <v>1302</v>
      </c>
      <c r="N445" t="str">
        <f t="shared" si="213"/>
        <v/>
      </c>
      <c r="O445" t="str">
        <f t="shared" si="207"/>
        <v/>
      </c>
      <c r="P445" t="str">
        <f t="shared" si="208"/>
        <v/>
      </c>
      <c r="Q445" t="str">
        <f t="shared" si="209"/>
        <v/>
      </c>
      <c r="S445" t="str">
        <f t="shared" si="210"/>
        <v/>
      </c>
      <c r="T445" s="14">
        <f t="shared" si="214"/>
        <v>0</v>
      </c>
    </row>
    <row r="446" spans="1:20" x14ac:dyDescent="0.25">
      <c r="A446" s="13" t="s">
        <v>188</v>
      </c>
      <c r="B446" t="e">
        <f t="shared" si="199"/>
        <v>#VALUE!</v>
      </c>
      <c r="C446">
        <f t="shared" si="200"/>
        <v>17</v>
      </c>
      <c r="D446">
        <f t="shared" si="201"/>
        <v>17</v>
      </c>
      <c r="E446">
        <f t="shared" si="202"/>
        <v>33</v>
      </c>
      <c r="F446" s="1" t="str">
        <f t="shared" si="203"/>
        <v/>
      </c>
      <c r="G446" s="1" t="str">
        <f t="shared" si="204"/>
        <v/>
      </c>
      <c r="H446" s="1" t="str">
        <f t="shared" si="205"/>
        <v>:</v>
      </c>
      <c r="I446">
        <f t="shared" si="211"/>
        <v>0</v>
      </c>
      <c r="J446" s="3">
        <f t="shared" si="212"/>
        <v>13</v>
      </c>
      <c r="K446" s="3">
        <f t="shared" si="197"/>
        <v>1</v>
      </c>
      <c r="L446" s="3">
        <f t="shared" si="206"/>
        <v>3</v>
      </c>
      <c r="M446" s="3">
        <f t="shared" si="198"/>
        <v>1303</v>
      </c>
      <c r="N446" t="str">
        <f t="shared" si="213"/>
        <v>Lagos de Coronas, nº 39 (Pd. Bus)</v>
      </c>
      <c r="O446" t="str">
        <f t="shared" si="207"/>
        <v>05:06</v>
      </c>
      <c r="P446" t="str">
        <f t="shared" si="208"/>
        <v>13:04</v>
      </c>
      <c r="Q446" t="str">
        <f t="shared" si="209"/>
        <v>21:04</v>
      </c>
      <c r="S446" t="str">
        <f t="shared" si="210"/>
        <v>Lagos de Coronas ( nº 14 - Pd. Bus)</v>
      </c>
      <c r="T446" s="14">
        <f t="shared" si="214"/>
        <v>0</v>
      </c>
    </row>
    <row r="447" spans="1:20" x14ac:dyDescent="0.25">
      <c r="A447" s="13" t="s">
        <v>33</v>
      </c>
      <c r="B447">
        <f t="shared" si="199"/>
        <v>2</v>
      </c>
      <c r="C447" t="e">
        <f t="shared" si="200"/>
        <v>#VALUE!</v>
      </c>
      <c r="D447">
        <f t="shared" si="201"/>
        <v>2</v>
      </c>
      <c r="E447">
        <f t="shared" si="202"/>
        <v>4</v>
      </c>
      <c r="F447" s="1">
        <f t="shared" si="203"/>
        <v>5</v>
      </c>
      <c r="G447" s="1">
        <f t="shared" si="204"/>
        <v>6</v>
      </c>
      <c r="H447" s="1" t="str">
        <f t="shared" si="205"/>
        <v>05:06</v>
      </c>
      <c r="I447">
        <f t="shared" si="211"/>
        <v>0</v>
      </c>
      <c r="J447" s="3">
        <f t="shared" si="212"/>
        <v>13</v>
      </c>
      <c r="K447" s="3">
        <f t="shared" si="197"/>
        <v>0</v>
      </c>
      <c r="L447" s="3">
        <f t="shared" si="206"/>
        <v>3</v>
      </c>
      <c r="M447" s="3">
        <f t="shared" si="198"/>
        <v>1303</v>
      </c>
      <c r="N447" t="str">
        <f t="shared" si="213"/>
        <v/>
      </c>
      <c r="O447" t="str">
        <f t="shared" si="207"/>
        <v/>
      </c>
      <c r="P447" t="str">
        <f t="shared" si="208"/>
        <v/>
      </c>
      <c r="Q447" t="str">
        <f t="shared" si="209"/>
        <v/>
      </c>
      <c r="S447" t="str">
        <f t="shared" si="210"/>
        <v/>
      </c>
      <c r="T447" s="14">
        <f t="shared" si="214"/>
        <v>0</v>
      </c>
    </row>
    <row r="448" spans="1:20" x14ac:dyDescent="0.25">
      <c r="A448" s="13" t="s">
        <v>63</v>
      </c>
      <c r="B448">
        <f t="shared" si="199"/>
        <v>3</v>
      </c>
      <c r="C448" t="e">
        <f t="shared" si="200"/>
        <v>#VALUE!</v>
      </c>
      <c r="D448">
        <f t="shared" si="201"/>
        <v>3</v>
      </c>
      <c r="E448">
        <f t="shared" si="202"/>
        <v>5</v>
      </c>
      <c r="F448" s="1">
        <f t="shared" si="203"/>
        <v>13</v>
      </c>
      <c r="G448" s="1">
        <f t="shared" si="204"/>
        <v>4</v>
      </c>
      <c r="H448" s="1" t="str">
        <f t="shared" si="205"/>
        <v>13:04</v>
      </c>
      <c r="I448">
        <f t="shared" si="211"/>
        <v>0</v>
      </c>
      <c r="J448" s="3">
        <f t="shared" si="212"/>
        <v>13</v>
      </c>
      <c r="K448" s="3">
        <f t="shared" si="197"/>
        <v>0</v>
      </c>
      <c r="L448" s="3">
        <f t="shared" si="206"/>
        <v>3</v>
      </c>
      <c r="M448" s="3">
        <f t="shared" si="198"/>
        <v>1303</v>
      </c>
      <c r="N448" t="str">
        <f t="shared" si="213"/>
        <v/>
      </c>
      <c r="O448" t="str">
        <f t="shared" si="207"/>
        <v/>
      </c>
      <c r="P448" t="str">
        <f t="shared" si="208"/>
        <v/>
      </c>
      <c r="Q448" t="str">
        <f t="shared" si="209"/>
        <v/>
      </c>
      <c r="S448" t="str">
        <f t="shared" si="210"/>
        <v/>
      </c>
      <c r="T448" s="14">
        <f t="shared" si="214"/>
        <v>0</v>
      </c>
    </row>
    <row r="449" spans="1:20" x14ac:dyDescent="0.25">
      <c r="A449" s="13" t="s">
        <v>64</v>
      </c>
      <c r="B449">
        <f t="shared" si="199"/>
        <v>3</v>
      </c>
      <c r="C449" t="e">
        <f t="shared" si="200"/>
        <v>#VALUE!</v>
      </c>
      <c r="D449">
        <f t="shared" si="201"/>
        <v>3</v>
      </c>
      <c r="E449">
        <f t="shared" si="202"/>
        <v>5</v>
      </c>
      <c r="F449" s="1">
        <f t="shared" si="203"/>
        <v>21</v>
      </c>
      <c r="G449" s="1">
        <f t="shared" si="204"/>
        <v>4</v>
      </c>
      <c r="H449" s="1" t="str">
        <f t="shared" si="205"/>
        <v>21:04</v>
      </c>
      <c r="I449">
        <f t="shared" si="211"/>
        <v>0</v>
      </c>
      <c r="J449" s="3">
        <f t="shared" si="212"/>
        <v>13</v>
      </c>
      <c r="K449" s="3">
        <f t="shared" si="197"/>
        <v>0</v>
      </c>
      <c r="L449" s="3">
        <f t="shared" si="206"/>
        <v>3</v>
      </c>
      <c r="M449" s="3">
        <f t="shared" si="198"/>
        <v>1303</v>
      </c>
      <c r="N449" t="str">
        <f t="shared" si="213"/>
        <v/>
      </c>
      <c r="O449" t="str">
        <f t="shared" si="207"/>
        <v/>
      </c>
      <c r="P449" t="str">
        <f t="shared" si="208"/>
        <v/>
      </c>
      <c r="Q449" t="str">
        <f t="shared" si="209"/>
        <v/>
      </c>
      <c r="S449" t="str">
        <f t="shared" si="210"/>
        <v/>
      </c>
      <c r="T449" s="14">
        <f t="shared" si="214"/>
        <v>0</v>
      </c>
    </row>
    <row r="450" spans="1:20" x14ac:dyDescent="0.25">
      <c r="A450" s="13" t="s">
        <v>189</v>
      </c>
      <c r="B450" t="e">
        <f t="shared" si="199"/>
        <v>#VALUE!</v>
      </c>
      <c r="C450" t="e">
        <f t="shared" si="200"/>
        <v>#VALUE!</v>
      </c>
      <c r="D450" t="e">
        <f t="shared" si="201"/>
        <v>#VALUE!</v>
      </c>
      <c r="E450">
        <f t="shared" si="202"/>
        <v>35</v>
      </c>
      <c r="F450" s="1" t="str">
        <f t="shared" si="203"/>
        <v/>
      </c>
      <c r="G450" s="1" t="str">
        <f t="shared" si="204"/>
        <v/>
      </c>
      <c r="H450" s="1" t="str">
        <f t="shared" si="205"/>
        <v>:</v>
      </c>
      <c r="I450">
        <f t="shared" si="211"/>
        <v>0</v>
      </c>
      <c r="J450" s="3">
        <f t="shared" si="212"/>
        <v>13</v>
      </c>
      <c r="K450" s="3">
        <f t="shared" si="197"/>
        <v>0</v>
      </c>
      <c r="L450" s="3">
        <f t="shared" si="206"/>
        <v>3</v>
      </c>
      <c r="M450" s="3">
        <f t="shared" si="198"/>
        <v>1303</v>
      </c>
      <c r="N450" t="str">
        <f t="shared" si="213"/>
        <v/>
      </c>
      <c r="O450" t="str">
        <f t="shared" si="207"/>
        <v/>
      </c>
      <c r="P450" t="str">
        <f t="shared" si="208"/>
        <v/>
      </c>
      <c r="Q450" t="str">
        <f t="shared" si="209"/>
        <v/>
      </c>
      <c r="S450" t="str">
        <f t="shared" si="210"/>
        <v/>
      </c>
      <c r="T450" s="14">
        <f t="shared" si="214"/>
        <v>0</v>
      </c>
    </row>
    <row r="451" spans="1:20" x14ac:dyDescent="0.25">
      <c r="A451" s="13" t="s">
        <v>190</v>
      </c>
      <c r="B451" t="e">
        <f t="shared" si="199"/>
        <v>#VALUE!</v>
      </c>
      <c r="C451" t="e">
        <f t="shared" si="200"/>
        <v>#VALUE!</v>
      </c>
      <c r="D451" t="e">
        <f t="shared" si="201"/>
        <v>#VALUE!</v>
      </c>
      <c r="E451">
        <f t="shared" si="202"/>
        <v>41</v>
      </c>
      <c r="F451" s="1" t="str">
        <f t="shared" si="203"/>
        <v/>
      </c>
      <c r="G451" s="1" t="str">
        <f t="shared" si="204"/>
        <v/>
      </c>
      <c r="H451" s="1" t="str">
        <f t="shared" si="205"/>
        <v>:</v>
      </c>
      <c r="I451">
        <f t="shared" si="211"/>
        <v>0</v>
      </c>
      <c r="J451" s="3">
        <f t="shared" si="212"/>
        <v>13</v>
      </c>
      <c r="K451" s="3">
        <f t="shared" ref="K451:K514" si="215">IF(AND(ISNUMBER(G452),ISNUMBER(G453),ISNUMBER(G454)),1,IF(T451,1,0))</f>
        <v>1</v>
      </c>
      <c r="L451" s="3">
        <f t="shared" si="206"/>
        <v>4</v>
      </c>
      <c r="M451" s="3">
        <f t="shared" ref="M451:M514" si="216">J451*100+L451</f>
        <v>1304</v>
      </c>
      <c r="N451" t="str">
        <f t="shared" si="213"/>
        <v>Lagos de Coronas (frente nº 14 - Pd. Bus)</v>
      </c>
      <c r="O451" t="str">
        <f t="shared" si="207"/>
        <v>05:07</v>
      </c>
      <c r="P451" t="str">
        <f t="shared" si="208"/>
        <v>13:05</v>
      </c>
      <c r="Q451" t="str">
        <f t="shared" si="209"/>
        <v>21:05</v>
      </c>
      <c r="S451" t="str">
        <f t="shared" si="210"/>
        <v>Lagos de Coronas (frente nº 39 - Pd. Bus)</v>
      </c>
      <c r="T451" s="14">
        <f t="shared" si="214"/>
        <v>0</v>
      </c>
    </row>
    <row r="452" spans="1:20" x14ac:dyDescent="0.25">
      <c r="A452" s="13" t="s">
        <v>68</v>
      </c>
      <c r="B452">
        <f t="shared" ref="B452:B515" si="217">FIND($B$2,A452)</f>
        <v>2</v>
      </c>
      <c r="C452" t="e">
        <f t="shared" ref="C452:C515" si="218">FIND($C$2,A452)</f>
        <v>#VALUE!</v>
      </c>
      <c r="D452">
        <f t="shared" ref="D452:D515" si="219">IFERROR(B452,C452)</f>
        <v>2</v>
      </c>
      <c r="E452">
        <f t="shared" ref="E452:E515" si="220">LEN(A452)</f>
        <v>4</v>
      </c>
      <c r="F452" s="1">
        <f t="shared" ref="F452:F515" si="221">IFERROR(VALUE(LEFT($A452,$D452-1)),"")</f>
        <v>5</v>
      </c>
      <c r="G452" s="1">
        <f t="shared" ref="G452:G515" si="222">IFERROR(VALUE(RIGHT($A452,$E452-$D452)),"")</f>
        <v>7</v>
      </c>
      <c r="H452" s="1" t="str">
        <f t="shared" ref="H452:H515" si="223">TEXT(F452,"00")&amp;":"&amp;TEXT(G452,"00")</f>
        <v>05:07</v>
      </c>
      <c r="I452">
        <f t="shared" si="211"/>
        <v>0</v>
      </c>
      <c r="J452" s="3">
        <f t="shared" si="212"/>
        <v>13</v>
      </c>
      <c r="K452" s="3">
        <f t="shared" si="215"/>
        <v>0</v>
      </c>
      <c r="L452" s="3">
        <f t="shared" ref="L452:L515" si="224">IF(I452=1,0,L451+K452+T452)</f>
        <v>4</v>
      </c>
      <c r="M452" s="3">
        <f t="shared" si="216"/>
        <v>1304</v>
      </c>
      <c r="N452" t="str">
        <f t="shared" si="213"/>
        <v/>
      </c>
      <c r="O452" t="str">
        <f t="shared" ref="O452:O515" si="225">IF($K452,H453,"")</f>
        <v/>
      </c>
      <c r="P452" t="str">
        <f t="shared" ref="P452:P515" si="226">IF($K452,H454,"")</f>
        <v/>
      </c>
      <c r="Q452" t="str">
        <f t="shared" ref="Q452:Q515" si="227">IF($K452,H455,"")</f>
        <v/>
      </c>
      <c r="S452" t="str">
        <f t="shared" si="210"/>
        <v/>
      </c>
      <c r="T452" s="14">
        <f t="shared" si="214"/>
        <v>0</v>
      </c>
    </row>
    <row r="453" spans="1:20" x14ac:dyDescent="0.25">
      <c r="A453" s="13" t="s">
        <v>43</v>
      </c>
      <c r="B453">
        <f t="shared" si="217"/>
        <v>3</v>
      </c>
      <c r="C453" t="e">
        <f t="shared" si="218"/>
        <v>#VALUE!</v>
      </c>
      <c r="D453">
        <f t="shared" si="219"/>
        <v>3</v>
      </c>
      <c r="E453">
        <f t="shared" si="220"/>
        <v>5</v>
      </c>
      <c r="F453" s="1">
        <f t="shared" si="221"/>
        <v>13</v>
      </c>
      <c r="G453" s="1">
        <f t="shared" si="222"/>
        <v>5</v>
      </c>
      <c r="H453" s="1" t="str">
        <f t="shared" si="223"/>
        <v>13:05</v>
      </c>
      <c r="I453">
        <f t="shared" si="211"/>
        <v>0</v>
      </c>
      <c r="J453" s="3">
        <f t="shared" si="212"/>
        <v>13</v>
      </c>
      <c r="K453" s="3">
        <f t="shared" si="215"/>
        <v>0</v>
      </c>
      <c r="L453" s="3">
        <f t="shared" si="224"/>
        <v>4</v>
      </c>
      <c r="M453" s="3">
        <f t="shared" si="216"/>
        <v>1304</v>
      </c>
      <c r="N453" t="str">
        <f t="shared" si="213"/>
        <v/>
      </c>
      <c r="O453" t="str">
        <f t="shared" si="225"/>
        <v/>
      </c>
      <c r="P453" t="str">
        <f t="shared" si="226"/>
        <v/>
      </c>
      <c r="Q453" t="str">
        <f t="shared" si="227"/>
        <v/>
      </c>
      <c r="S453" t="str">
        <f t="shared" ref="S453:S516" si="228">IF(AND($K453,NOT(T453)),A457,IF(T453,A453,""))</f>
        <v/>
      </c>
      <c r="T453" s="14">
        <f t="shared" si="214"/>
        <v>0</v>
      </c>
    </row>
    <row r="454" spans="1:20" x14ac:dyDescent="0.25">
      <c r="A454" s="13" t="s">
        <v>44</v>
      </c>
      <c r="B454">
        <f t="shared" si="217"/>
        <v>3</v>
      </c>
      <c r="C454" t="e">
        <f t="shared" si="218"/>
        <v>#VALUE!</v>
      </c>
      <c r="D454">
        <f t="shared" si="219"/>
        <v>3</v>
      </c>
      <c r="E454">
        <f t="shared" si="220"/>
        <v>5</v>
      </c>
      <c r="F454" s="1">
        <f t="shared" si="221"/>
        <v>21</v>
      </c>
      <c r="G454" s="1">
        <f t="shared" si="222"/>
        <v>5</v>
      </c>
      <c r="H454" s="1" t="str">
        <f t="shared" si="223"/>
        <v>21:05</v>
      </c>
      <c r="I454">
        <f t="shared" ref="I454:I517" si="229">IFERROR(FIND("Ruta",A454),0)</f>
        <v>0</v>
      </c>
      <c r="J454" s="3">
        <f t="shared" ref="J454:J517" si="230">I454+J453</f>
        <v>13</v>
      </c>
      <c r="K454" s="3">
        <f t="shared" si="215"/>
        <v>0</v>
      </c>
      <c r="L454" s="3">
        <f t="shared" si="224"/>
        <v>4</v>
      </c>
      <c r="M454" s="3">
        <f t="shared" si="216"/>
        <v>1304</v>
      </c>
      <c r="N454" t="str">
        <f t="shared" ref="N454:N517" si="231">IF(T454,"",IF($K454,A454,IF(I454=1,A454,"")))</f>
        <v/>
      </c>
      <c r="O454" t="str">
        <f t="shared" si="225"/>
        <v/>
      </c>
      <c r="P454" t="str">
        <f t="shared" si="226"/>
        <v/>
      </c>
      <c r="Q454" t="str">
        <f t="shared" si="227"/>
        <v/>
      </c>
      <c r="S454" t="str">
        <f t="shared" si="228"/>
        <v/>
      </c>
      <c r="T454" s="14">
        <f t="shared" ref="T454:T517" si="232">IF(AND(NOT(ISNUMBER(D453)),NOT(ISNUMBER(D454)),NOT(ISNUMBER(D455)),NOT(ISNUMBER(D456))),1,0)</f>
        <v>0</v>
      </c>
    </row>
    <row r="455" spans="1:20" x14ac:dyDescent="0.25">
      <c r="A455" s="13" t="s">
        <v>191</v>
      </c>
      <c r="B455" t="e">
        <f t="shared" si="217"/>
        <v>#VALUE!</v>
      </c>
      <c r="C455" t="e">
        <f t="shared" si="218"/>
        <v>#VALUE!</v>
      </c>
      <c r="D455" t="e">
        <f t="shared" si="219"/>
        <v>#VALUE!</v>
      </c>
      <c r="E455">
        <f t="shared" si="220"/>
        <v>41</v>
      </c>
      <c r="F455" s="1" t="str">
        <f t="shared" si="221"/>
        <v/>
      </c>
      <c r="G455" s="1" t="str">
        <f t="shared" si="222"/>
        <v/>
      </c>
      <c r="H455" s="1" t="str">
        <f t="shared" si="223"/>
        <v>:</v>
      </c>
      <c r="I455">
        <f t="shared" si="229"/>
        <v>0</v>
      </c>
      <c r="J455" s="3">
        <f t="shared" si="230"/>
        <v>13</v>
      </c>
      <c r="K455" s="3">
        <f t="shared" si="215"/>
        <v>0</v>
      </c>
      <c r="L455" s="3">
        <f t="shared" si="224"/>
        <v>4</v>
      </c>
      <c r="M455" s="3">
        <f t="shared" si="216"/>
        <v>1304</v>
      </c>
      <c r="N455" t="str">
        <f t="shared" si="231"/>
        <v/>
      </c>
      <c r="O455" t="str">
        <f t="shared" si="225"/>
        <v/>
      </c>
      <c r="P455" t="str">
        <f t="shared" si="226"/>
        <v/>
      </c>
      <c r="Q455" t="str">
        <f t="shared" si="227"/>
        <v/>
      </c>
      <c r="S455" t="str">
        <f t="shared" si="228"/>
        <v/>
      </c>
      <c r="T455" s="14">
        <f t="shared" si="232"/>
        <v>0</v>
      </c>
    </row>
    <row r="456" spans="1:20" x14ac:dyDescent="0.25">
      <c r="A456" s="13" t="s">
        <v>192</v>
      </c>
      <c r="B456" t="e">
        <f t="shared" si="217"/>
        <v>#VALUE!</v>
      </c>
      <c r="C456">
        <f t="shared" si="218"/>
        <v>17</v>
      </c>
      <c r="D456">
        <f t="shared" si="219"/>
        <v>17</v>
      </c>
      <c r="E456">
        <f t="shared" si="220"/>
        <v>46</v>
      </c>
      <c r="F456" s="1" t="str">
        <f t="shared" si="221"/>
        <v/>
      </c>
      <c r="G456" s="1" t="str">
        <f t="shared" si="222"/>
        <v/>
      </c>
      <c r="H456" s="1" t="str">
        <f t="shared" si="223"/>
        <v>:</v>
      </c>
      <c r="I456">
        <f t="shared" si="229"/>
        <v>0</v>
      </c>
      <c r="J456" s="3">
        <f t="shared" si="230"/>
        <v>13</v>
      </c>
      <c r="K456" s="3">
        <f t="shared" si="215"/>
        <v>1</v>
      </c>
      <c r="L456" s="3">
        <f t="shared" si="224"/>
        <v>5</v>
      </c>
      <c r="M456" s="3">
        <f t="shared" si="216"/>
        <v>1305</v>
      </c>
      <c r="N456" t="str">
        <f t="shared" si="231"/>
        <v>Camino del Pilón, nº 122 (Bantierra - Pd. Bus)</v>
      </c>
      <c r="O456" t="str">
        <f t="shared" si="225"/>
        <v>05:10</v>
      </c>
      <c r="P456" t="str">
        <f t="shared" si="226"/>
        <v>13:08</v>
      </c>
      <c r="Q456" t="str">
        <f t="shared" si="227"/>
        <v>21:08</v>
      </c>
      <c r="S456" t="str">
        <f t="shared" si="228"/>
        <v>Avda. Fca. Millán Serrano, 31-35 (frente C/M.A. Blanco)</v>
      </c>
      <c r="T456" s="14">
        <f t="shared" si="232"/>
        <v>0</v>
      </c>
    </row>
    <row r="457" spans="1:20" x14ac:dyDescent="0.25">
      <c r="A457" s="13" t="s">
        <v>42</v>
      </c>
      <c r="B457">
        <f t="shared" si="217"/>
        <v>2</v>
      </c>
      <c r="C457" t="e">
        <f t="shared" si="218"/>
        <v>#VALUE!</v>
      </c>
      <c r="D457">
        <f t="shared" si="219"/>
        <v>2</v>
      </c>
      <c r="E457">
        <f t="shared" si="220"/>
        <v>4</v>
      </c>
      <c r="F457" s="1">
        <f t="shared" si="221"/>
        <v>5</v>
      </c>
      <c r="G457" s="1">
        <f t="shared" si="222"/>
        <v>10</v>
      </c>
      <c r="H457" s="1" t="str">
        <f t="shared" si="223"/>
        <v>05:10</v>
      </c>
      <c r="I457">
        <f t="shared" si="229"/>
        <v>0</v>
      </c>
      <c r="J457" s="3">
        <f t="shared" si="230"/>
        <v>13</v>
      </c>
      <c r="K457" s="3">
        <f t="shared" si="215"/>
        <v>0</v>
      </c>
      <c r="L457" s="3">
        <f t="shared" si="224"/>
        <v>5</v>
      </c>
      <c r="M457" s="3">
        <f t="shared" si="216"/>
        <v>1305</v>
      </c>
      <c r="N457" t="str">
        <f t="shared" si="231"/>
        <v/>
      </c>
      <c r="O457" t="str">
        <f t="shared" si="225"/>
        <v/>
      </c>
      <c r="P457" t="str">
        <f t="shared" si="226"/>
        <v/>
      </c>
      <c r="Q457" t="str">
        <f t="shared" si="227"/>
        <v/>
      </c>
      <c r="S457" t="str">
        <f t="shared" si="228"/>
        <v/>
      </c>
      <c r="T457" s="14">
        <f t="shared" si="232"/>
        <v>0</v>
      </c>
    </row>
    <row r="458" spans="1:20" x14ac:dyDescent="0.25">
      <c r="A458" s="13" t="s">
        <v>193</v>
      </c>
      <c r="B458">
        <f t="shared" si="217"/>
        <v>3</v>
      </c>
      <c r="C458" t="e">
        <f t="shared" si="218"/>
        <v>#VALUE!</v>
      </c>
      <c r="D458">
        <f t="shared" si="219"/>
        <v>3</v>
      </c>
      <c r="E458">
        <f t="shared" si="220"/>
        <v>5</v>
      </c>
      <c r="F458" s="1">
        <f t="shared" si="221"/>
        <v>13</v>
      </c>
      <c r="G458" s="1">
        <f t="shared" si="222"/>
        <v>8</v>
      </c>
      <c r="H458" s="1" t="str">
        <f t="shared" si="223"/>
        <v>13:08</v>
      </c>
      <c r="I458">
        <f t="shared" si="229"/>
        <v>0</v>
      </c>
      <c r="J458" s="3">
        <f t="shared" si="230"/>
        <v>13</v>
      </c>
      <c r="K458" s="3">
        <f t="shared" si="215"/>
        <v>0</v>
      </c>
      <c r="L458" s="3">
        <f t="shared" si="224"/>
        <v>5</v>
      </c>
      <c r="M458" s="3">
        <f t="shared" si="216"/>
        <v>1305</v>
      </c>
      <c r="N458" t="str">
        <f t="shared" si="231"/>
        <v/>
      </c>
      <c r="O458" t="str">
        <f t="shared" si="225"/>
        <v/>
      </c>
      <c r="P458" t="str">
        <f t="shared" si="226"/>
        <v/>
      </c>
      <c r="Q458" t="str">
        <f t="shared" si="227"/>
        <v/>
      </c>
      <c r="S458" t="str">
        <f t="shared" si="228"/>
        <v/>
      </c>
      <c r="T458" s="14">
        <f t="shared" si="232"/>
        <v>0</v>
      </c>
    </row>
    <row r="459" spans="1:20" x14ac:dyDescent="0.25">
      <c r="A459" s="13" t="s">
        <v>194</v>
      </c>
      <c r="B459">
        <f t="shared" si="217"/>
        <v>3</v>
      </c>
      <c r="C459" t="e">
        <f t="shared" si="218"/>
        <v>#VALUE!</v>
      </c>
      <c r="D459">
        <f t="shared" si="219"/>
        <v>3</v>
      </c>
      <c r="E459">
        <f t="shared" si="220"/>
        <v>5</v>
      </c>
      <c r="F459" s="1">
        <f t="shared" si="221"/>
        <v>21</v>
      </c>
      <c r="G459" s="1">
        <f t="shared" si="222"/>
        <v>8</v>
      </c>
      <c r="H459" s="1" t="str">
        <f t="shared" si="223"/>
        <v>21:08</v>
      </c>
      <c r="I459">
        <f t="shared" si="229"/>
        <v>0</v>
      </c>
      <c r="J459" s="3">
        <f t="shared" si="230"/>
        <v>13</v>
      </c>
      <c r="K459" s="3">
        <f t="shared" si="215"/>
        <v>0</v>
      </c>
      <c r="L459" s="3">
        <f t="shared" si="224"/>
        <v>5</v>
      </c>
      <c r="M459" s="3">
        <f t="shared" si="216"/>
        <v>1305</v>
      </c>
      <c r="N459" t="str">
        <f t="shared" si="231"/>
        <v/>
      </c>
      <c r="O459" t="str">
        <f t="shared" si="225"/>
        <v/>
      </c>
      <c r="P459" t="str">
        <f t="shared" si="226"/>
        <v/>
      </c>
      <c r="Q459" t="str">
        <f t="shared" si="227"/>
        <v/>
      </c>
      <c r="S459" t="str">
        <f t="shared" si="228"/>
        <v/>
      </c>
      <c r="T459" s="14">
        <f t="shared" si="232"/>
        <v>0</v>
      </c>
    </row>
    <row r="460" spans="1:20" x14ac:dyDescent="0.25">
      <c r="A460" s="13" t="s">
        <v>185</v>
      </c>
      <c r="B460" t="e">
        <f t="shared" si="217"/>
        <v>#VALUE!</v>
      </c>
      <c r="C460">
        <f t="shared" si="218"/>
        <v>26</v>
      </c>
      <c r="D460">
        <f t="shared" si="219"/>
        <v>26</v>
      </c>
      <c r="E460">
        <f t="shared" si="220"/>
        <v>55</v>
      </c>
      <c r="F460" s="1" t="str">
        <f t="shared" si="221"/>
        <v/>
      </c>
      <c r="G460" s="1" t="str">
        <f t="shared" si="222"/>
        <v/>
      </c>
      <c r="H460" s="1" t="str">
        <f t="shared" si="223"/>
        <v>:</v>
      </c>
      <c r="I460">
        <f t="shared" si="229"/>
        <v>0</v>
      </c>
      <c r="J460" s="3">
        <f t="shared" si="230"/>
        <v>13</v>
      </c>
      <c r="K460" s="3">
        <f t="shared" si="215"/>
        <v>0</v>
      </c>
      <c r="L460" s="3">
        <f t="shared" si="224"/>
        <v>5</v>
      </c>
      <c r="M460" s="3">
        <f t="shared" si="216"/>
        <v>1305</v>
      </c>
      <c r="N460" t="str">
        <f t="shared" si="231"/>
        <v/>
      </c>
      <c r="O460" t="str">
        <f t="shared" si="225"/>
        <v/>
      </c>
      <c r="P460" t="str">
        <f t="shared" si="226"/>
        <v/>
      </c>
      <c r="Q460" t="str">
        <f t="shared" si="227"/>
        <v/>
      </c>
      <c r="S460" t="str">
        <f t="shared" si="228"/>
        <v/>
      </c>
      <c r="T460" s="14">
        <f t="shared" si="232"/>
        <v>0</v>
      </c>
    </row>
    <row r="461" spans="1:20" x14ac:dyDescent="0.25">
      <c r="A461" s="13" t="s">
        <v>21</v>
      </c>
      <c r="B461" t="e">
        <f t="shared" si="217"/>
        <v>#VALUE!</v>
      </c>
      <c r="C461" t="e">
        <f t="shared" si="218"/>
        <v>#VALUE!</v>
      </c>
      <c r="D461" t="e">
        <f t="shared" si="219"/>
        <v>#VALUE!</v>
      </c>
      <c r="E461">
        <f t="shared" si="220"/>
        <v>26</v>
      </c>
      <c r="F461" s="1" t="str">
        <f t="shared" si="221"/>
        <v/>
      </c>
      <c r="G461" s="1" t="str">
        <f t="shared" si="222"/>
        <v/>
      </c>
      <c r="H461" s="1" t="str">
        <f t="shared" si="223"/>
        <v>:</v>
      </c>
      <c r="I461">
        <f t="shared" si="229"/>
        <v>0</v>
      </c>
      <c r="J461" s="3">
        <f t="shared" si="230"/>
        <v>13</v>
      </c>
      <c r="K461" s="3">
        <f t="shared" si="215"/>
        <v>1</v>
      </c>
      <c r="L461" s="3">
        <f t="shared" si="224"/>
        <v>6</v>
      </c>
      <c r="M461" s="3">
        <f t="shared" si="216"/>
        <v>1306</v>
      </c>
      <c r="N461" t="str">
        <f t="shared" si="231"/>
        <v>Opel Planta en Figueruelas</v>
      </c>
      <c r="O461" t="str">
        <f t="shared" si="225"/>
        <v>05:30</v>
      </c>
      <c r="P461" t="str">
        <f t="shared" si="226"/>
        <v>13:30</v>
      </c>
      <c r="Q461" t="str">
        <f t="shared" si="227"/>
        <v>21:30</v>
      </c>
      <c r="S461" t="str">
        <f t="shared" si="228"/>
        <v>C/ Orión, nº 8 (Pd. Bus)</v>
      </c>
      <c r="T461" s="14">
        <f t="shared" si="232"/>
        <v>0</v>
      </c>
    </row>
    <row r="462" spans="1:20" x14ac:dyDescent="0.25">
      <c r="A462" s="13" t="s">
        <v>46</v>
      </c>
      <c r="B462">
        <f t="shared" si="217"/>
        <v>2</v>
      </c>
      <c r="C462" t="e">
        <f t="shared" si="218"/>
        <v>#VALUE!</v>
      </c>
      <c r="D462">
        <f t="shared" si="219"/>
        <v>2</v>
      </c>
      <c r="E462">
        <f t="shared" si="220"/>
        <v>4</v>
      </c>
      <c r="F462" s="1">
        <f t="shared" si="221"/>
        <v>5</v>
      </c>
      <c r="G462" s="1">
        <f t="shared" si="222"/>
        <v>30</v>
      </c>
      <c r="H462" s="1" t="str">
        <f t="shared" si="223"/>
        <v>05:30</v>
      </c>
      <c r="I462">
        <f t="shared" si="229"/>
        <v>0</v>
      </c>
      <c r="J462" s="3">
        <f t="shared" si="230"/>
        <v>13</v>
      </c>
      <c r="K462" s="3">
        <f t="shared" si="215"/>
        <v>0</v>
      </c>
      <c r="L462" s="3">
        <f t="shared" si="224"/>
        <v>6</v>
      </c>
      <c r="M462" s="3">
        <f t="shared" si="216"/>
        <v>1306</v>
      </c>
      <c r="N462" t="str">
        <f t="shared" si="231"/>
        <v/>
      </c>
      <c r="O462" t="str">
        <f t="shared" si="225"/>
        <v/>
      </c>
      <c r="P462" t="str">
        <f t="shared" si="226"/>
        <v/>
      </c>
      <c r="Q462" t="str">
        <f t="shared" si="227"/>
        <v/>
      </c>
      <c r="S462" t="str">
        <f t="shared" si="228"/>
        <v/>
      </c>
      <c r="T462" s="14">
        <f t="shared" si="232"/>
        <v>0</v>
      </c>
    </row>
    <row r="463" spans="1:20" x14ac:dyDescent="0.25">
      <c r="A463" s="13" t="s">
        <v>47</v>
      </c>
      <c r="B463">
        <f t="shared" si="217"/>
        <v>3</v>
      </c>
      <c r="C463" t="e">
        <f t="shared" si="218"/>
        <v>#VALUE!</v>
      </c>
      <c r="D463">
        <f t="shared" si="219"/>
        <v>3</v>
      </c>
      <c r="E463">
        <f t="shared" si="220"/>
        <v>5</v>
      </c>
      <c r="F463" s="1">
        <f t="shared" si="221"/>
        <v>13</v>
      </c>
      <c r="G463" s="1">
        <f t="shared" si="222"/>
        <v>30</v>
      </c>
      <c r="H463" s="1" t="str">
        <f t="shared" si="223"/>
        <v>13:30</v>
      </c>
      <c r="I463">
        <f t="shared" si="229"/>
        <v>0</v>
      </c>
      <c r="J463" s="3">
        <f t="shared" si="230"/>
        <v>13</v>
      </c>
      <c r="K463" s="3">
        <f t="shared" si="215"/>
        <v>0</v>
      </c>
      <c r="L463" s="3">
        <f t="shared" si="224"/>
        <v>6</v>
      </c>
      <c r="M463" s="3">
        <f t="shared" si="216"/>
        <v>1306</v>
      </c>
      <c r="N463" t="str">
        <f t="shared" si="231"/>
        <v/>
      </c>
      <c r="O463" t="str">
        <f t="shared" si="225"/>
        <v/>
      </c>
      <c r="P463" t="str">
        <f t="shared" si="226"/>
        <v/>
      </c>
      <c r="Q463" t="str">
        <f t="shared" si="227"/>
        <v/>
      </c>
      <c r="S463" t="str">
        <f t="shared" si="228"/>
        <v/>
      </c>
      <c r="T463" s="14">
        <f t="shared" si="232"/>
        <v>0</v>
      </c>
    </row>
    <row r="464" spans="1:20" x14ac:dyDescent="0.25">
      <c r="A464" s="13" t="s">
        <v>48</v>
      </c>
      <c r="B464">
        <f t="shared" si="217"/>
        <v>3</v>
      </c>
      <c r="C464" t="e">
        <f t="shared" si="218"/>
        <v>#VALUE!</v>
      </c>
      <c r="D464">
        <f t="shared" si="219"/>
        <v>3</v>
      </c>
      <c r="E464">
        <f t="shared" si="220"/>
        <v>5</v>
      </c>
      <c r="F464" s="1">
        <f t="shared" si="221"/>
        <v>21</v>
      </c>
      <c r="G464" s="1">
        <f t="shared" si="222"/>
        <v>30</v>
      </c>
      <c r="H464" s="1" t="str">
        <f t="shared" si="223"/>
        <v>21:30</v>
      </c>
      <c r="I464">
        <f t="shared" si="229"/>
        <v>0</v>
      </c>
      <c r="J464" s="3">
        <f t="shared" si="230"/>
        <v>13</v>
      </c>
      <c r="K464" s="3">
        <f t="shared" si="215"/>
        <v>0</v>
      </c>
      <c r="L464" s="3">
        <f t="shared" si="224"/>
        <v>6</v>
      </c>
      <c r="M464" s="3">
        <f t="shared" si="216"/>
        <v>1306</v>
      </c>
      <c r="N464" t="str">
        <f t="shared" si="231"/>
        <v/>
      </c>
      <c r="O464" t="str">
        <f t="shared" si="225"/>
        <v/>
      </c>
      <c r="P464" t="str">
        <f t="shared" si="226"/>
        <v/>
      </c>
      <c r="Q464" t="str">
        <f t="shared" si="227"/>
        <v/>
      </c>
      <c r="S464" t="str">
        <f t="shared" si="228"/>
        <v/>
      </c>
      <c r="T464" s="14">
        <f t="shared" si="232"/>
        <v>0</v>
      </c>
    </row>
    <row r="465" spans="1:20" x14ac:dyDescent="0.25">
      <c r="A465" s="13" t="s">
        <v>186</v>
      </c>
      <c r="B465" t="e">
        <f t="shared" si="217"/>
        <v>#VALUE!</v>
      </c>
      <c r="C465">
        <f t="shared" si="218"/>
        <v>9</v>
      </c>
      <c r="D465">
        <f t="shared" si="219"/>
        <v>9</v>
      </c>
      <c r="E465">
        <f t="shared" si="220"/>
        <v>24</v>
      </c>
      <c r="F465" s="1" t="str">
        <f t="shared" si="221"/>
        <v/>
      </c>
      <c r="G465" s="1" t="str">
        <f t="shared" si="222"/>
        <v/>
      </c>
      <c r="H465" s="1" t="str">
        <f t="shared" si="223"/>
        <v>:</v>
      </c>
      <c r="I465">
        <f t="shared" si="229"/>
        <v>0</v>
      </c>
      <c r="J465" s="3">
        <f t="shared" si="230"/>
        <v>13</v>
      </c>
      <c r="K465" s="3">
        <f t="shared" si="215"/>
        <v>0</v>
      </c>
      <c r="L465" s="3">
        <f t="shared" si="224"/>
        <v>6</v>
      </c>
      <c r="M465" s="3">
        <f t="shared" si="216"/>
        <v>1306</v>
      </c>
      <c r="N465" t="str">
        <f t="shared" si="231"/>
        <v/>
      </c>
      <c r="O465" t="str">
        <f t="shared" si="225"/>
        <v/>
      </c>
      <c r="P465" t="str">
        <f t="shared" si="226"/>
        <v/>
      </c>
      <c r="Q465" t="str">
        <f t="shared" si="227"/>
        <v/>
      </c>
      <c r="S465" t="str">
        <f t="shared" si="228"/>
        <v/>
      </c>
      <c r="T465" s="14">
        <f t="shared" si="232"/>
        <v>0</v>
      </c>
    </row>
    <row r="466" spans="1:20" x14ac:dyDescent="0.25">
      <c r="A466" s="13" t="s">
        <v>673</v>
      </c>
      <c r="B466" t="e">
        <f t="shared" si="217"/>
        <v>#VALUE!</v>
      </c>
      <c r="C466" t="e">
        <f t="shared" si="218"/>
        <v>#VALUE!</v>
      </c>
      <c r="D466" t="e">
        <f t="shared" si="219"/>
        <v>#VALUE!</v>
      </c>
      <c r="E466">
        <f t="shared" si="220"/>
        <v>10</v>
      </c>
      <c r="F466" s="1" t="str">
        <f t="shared" si="221"/>
        <v/>
      </c>
      <c r="G466" s="1" t="str">
        <f t="shared" si="222"/>
        <v/>
      </c>
      <c r="H466" s="1" t="str">
        <f t="shared" si="223"/>
        <v>:</v>
      </c>
      <c r="I466">
        <f t="shared" si="229"/>
        <v>1</v>
      </c>
      <c r="J466" s="3">
        <f t="shared" si="230"/>
        <v>14</v>
      </c>
      <c r="K466" s="3">
        <f t="shared" si="215"/>
        <v>0</v>
      </c>
      <c r="L466" s="3">
        <f t="shared" si="224"/>
        <v>0</v>
      </c>
      <c r="M466" s="3">
        <f t="shared" si="216"/>
        <v>1400</v>
      </c>
      <c r="N466" t="str">
        <f t="shared" si="231"/>
        <v>Ruta 17/20</v>
      </c>
      <c r="O466" t="str">
        <f t="shared" si="225"/>
        <v/>
      </c>
      <c r="P466" t="str">
        <f t="shared" si="226"/>
        <v/>
      </c>
      <c r="Q466" t="str">
        <f t="shared" si="227"/>
        <v/>
      </c>
      <c r="S466" t="str">
        <f t="shared" si="228"/>
        <v/>
      </c>
      <c r="T466" s="14">
        <f t="shared" si="232"/>
        <v>0</v>
      </c>
    </row>
    <row r="467" spans="1:20" x14ac:dyDescent="0.25">
      <c r="A467" s="13" t="s">
        <v>195</v>
      </c>
      <c r="B467" t="e">
        <f t="shared" si="217"/>
        <v>#VALUE!</v>
      </c>
      <c r="C467" t="e">
        <f t="shared" si="218"/>
        <v>#VALUE!</v>
      </c>
      <c r="D467" t="e">
        <f t="shared" si="219"/>
        <v>#VALUE!</v>
      </c>
      <c r="E467">
        <f t="shared" si="220"/>
        <v>46</v>
      </c>
      <c r="F467" s="1" t="str">
        <f t="shared" si="221"/>
        <v/>
      </c>
      <c r="G467" s="1" t="str">
        <f t="shared" si="222"/>
        <v/>
      </c>
      <c r="H467" s="1" t="str">
        <f t="shared" si="223"/>
        <v>:</v>
      </c>
      <c r="I467">
        <f t="shared" si="229"/>
        <v>0</v>
      </c>
      <c r="J467" s="3">
        <f t="shared" si="230"/>
        <v>14</v>
      </c>
      <c r="K467" s="3">
        <f t="shared" si="215"/>
        <v>1</v>
      </c>
      <c r="L467" s="3">
        <f t="shared" si="224"/>
        <v>1</v>
      </c>
      <c r="M467" s="3">
        <f t="shared" si="216"/>
        <v>1401</v>
      </c>
      <c r="N467" t="str">
        <f t="shared" si="231"/>
        <v>Avd. Cañones de Zaragoza (esq. Avd. El cierzo)</v>
      </c>
      <c r="O467" t="str">
        <f t="shared" si="225"/>
        <v>04:46</v>
      </c>
      <c r="P467" t="str">
        <f t="shared" si="226"/>
        <v>12:41</v>
      </c>
      <c r="Q467" t="str">
        <f t="shared" si="227"/>
        <v>20:43</v>
      </c>
      <c r="S467" t="str">
        <f t="shared" si="228"/>
        <v>Opel Planta en Figueruelas</v>
      </c>
      <c r="T467" s="14">
        <f t="shared" si="232"/>
        <v>0</v>
      </c>
    </row>
    <row r="468" spans="1:20" x14ac:dyDescent="0.25">
      <c r="A468" s="13" t="s">
        <v>196</v>
      </c>
      <c r="B468">
        <f t="shared" si="217"/>
        <v>2</v>
      </c>
      <c r="C468" t="e">
        <f t="shared" si="218"/>
        <v>#VALUE!</v>
      </c>
      <c r="D468">
        <f t="shared" si="219"/>
        <v>2</v>
      </c>
      <c r="E468">
        <f t="shared" si="220"/>
        <v>4</v>
      </c>
      <c r="F468" s="1">
        <f t="shared" si="221"/>
        <v>4</v>
      </c>
      <c r="G468" s="1">
        <f t="shared" si="222"/>
        <v>46</v>
      </c>
      <c r="H468" s="1" t="str">
        <f t="shared" si="223"/>
        <v>04:46</v>
      </c>
      <c r="I468">
        <f t="shared" si="229"/>
        <v>0</v>
      </c>
      <c r="J468" s="3">
        <f t="shared" si="230"/>
        <v>14</v>
      </c>
      <c r="K468" s="3">
        <f t="shared" si="215"/>
        <v>0</v>
      </c>
      <c r="L468" s="3">
        <f t="shared" si="224"/>
        <v>1</v>
      </c>
      <c r="M468" s="3">
        <f t="shared" si="216"/>
        <v>1401</v>
      </c>
      <c r="N468" t="str">
        <f t="shared" si="231"/>
        <v/>
      </c>
      <c r="O468" t="str">
        <f t="shared" si="225"/>
        <v/>
      </c>
      <c r="P468" t="str">
        <f t="shared" si="226"/>
        <v/>
      </c>
      <c r="Q468" t="str">
        <f t="shared" si="227"/>
        <v/>
      </c>
      <c r="S468" t="str">
        <f t="shared" si="228"/>
        <v/>
      </c>
      <c r="T468" s="14">
        <f t="shared" si="232"/>
        <v>0</v>
      </c>
    </row>
    <row r="469" spans="1:20" x14ac:dyDescent="0.25">
      <c r="A469" s="13" t="s">
        <v>197</v>
      </c>
      <c r="B469">
        <f t="shared" si="217"/>
        <v>3</v>
      </c>
      <c r="C469" t="e">
        <f t="shared" si="218"/>
        <v>#VALUE!</v>
      </c>
      <c r="D469">
        <f t="shared" si="219"/>
        <v>3</v>
      </c>
      <c r="E469">
        <f t="shared" si="220"/>
        <v>5</v>
      </c>
      <c r="F469" s="1">
        <f t="shared" si="221"/>
        <v>12</v>
      </c>
      <c r="G469" s="1">
        <f t="shared" si="222"/>
        <v>41</v>
      </c>
      <c r="H469" s="1" t="str">
        <f t="shared" si="223"/>
        <v>12:41</v>
      </c>
      <c r="I469">
        <f t="shared" si="229"/>
        <v>0</v>
      </c>
      <c r="J469" s="3">
        <f t="shared" si="230"/>
        <v>14</v>
      </c>
      <c r="K469" s="3">
        <f t="shared" si="215"/>
        <v>0</v>
      </c>
      <c r="L469" s="3">
        <f t="shared" si="224"/>
        <v>1</v>
      </c>
      <c r="M469" s="3">
        <f t="shared" si="216"/>
        <v>1401</v>
      </c>
      <c r="N469" t="str">
        <f t="shared" si="231"/>
        <v/>
      </c>
      <c r="O469" t="str">
        <f t="shared" si="225"/>
        <v/>
      </c>
      <c r="P469" t="str">
        <f t="shared" si="226"/>
        <v/>
      </c>
      <c r="Q469" t="str">
        <f t="shared" si="227"/>
        <v/>
      </c>
      <c r="S469" t="str">
        <f t="shared" si="228"/>
        <v/>
      </c>
      <c r="T469" s="14">
        <f t="shared" si="232"/>
        <v>0</v>
      </c>
    </row>
    <row r="470" spans="1:20" x14ac:dyDescent="0.25">
      <c r="A470" s="13" t="s">
        <v>198</v>
      </c>
      <c r="B470">
        <f t="shared" si="217"/>
        <v>3</v>
      </c>
      <c r="C470" t="e">
        <f t="shared" si="218"/>
        <v>#VALUE!</v>
      </c>
      <c r="D470">
        <f t="shared" si="219"/>
        <v>3</v>
      </c>
      <c r="E470">
        <f t="shared" si="220"/>
        <v>5</v>
      </c>
      <c r="F470" s="1">
        <f t="shared" si="221"/>
        <v>20</v>
      </c>
      <c r="G470" s="1">
        <f t="shared" si="222"/>
        <v>43</v>
      </c>
      <c r="H470" s="1" t="str">
        <f t="shared" si="223"/>
        <v>20:43</v>
      </c>
      <c r="I470">
        <f t="shared" si="229"/>
        <v>0</v>
      </c>
      <c r="J470" s="3">
        <f t="shared" si="230"/>
        <v>14</v>
      </c>
      <c r="K470" s="3">
        <f t="shared" si="215"/>
        <v>0</v>
      </c>
      <c r="L470" s="3">
        <f t="shared" si="224"/>
        <v>1</v>
      </c>
      <c r="M470" s="3">
        <f t="shared" si="216"/>
        <v>1401</v>
      </c>
      <c r="N470" t="str">
        <f t="shared" si="231"/>
        <v/>
      </c>
      <c r="O470" t="str">
        <f t="shared" si="225"/>
        <v/>
      </c>
      <c r="P470" t="str">
        <f t="shared" si="226"/>
        <v/>
      </c>
      <c r="Q470" t="str">
        <f t="shared" si="227"/>
        <v/>
      </c>
      <c r="S470" t="str">
        <f t="shared" si="228"/>
        <v/>
      </c>
      <c r="T470" s="14">
        <f t="shared" si="232"/>
        <v>0</v>
      </c>
    </row>
    <row r="471" spans="1:20" x14ac:dyDescent="0.25">
      <c r="A471" s="13" t="s">
        <v>21</v>
      </c>
      <c r="B471" t="e">
        <f t="shared" si="217"/>
        <v>#VALUE!</v>
      </c>
      <c r="C471" t="e">
        <f t="shared" si="218"/>
        <v>#VALUE!</v>
      </c>
      <c r="D471" t="e">
        <f t="shared" si="219"/>
        <v>#VALUE!</v>
      </c>
      <c r="E471">
        <f t="shared" si="220"/>
        <v>26</v>
      </c>
      <c r="F471" s="1" t="str">
        <f t="shared" si="221"/>
        <v/>
      </c>
      <c r="G471" s="1" t="str">
        <f t="shared" si="222"/>
        <v/>
      </c>
      <c r="H471" s="1" t="str">
        <f t="shared" si="223"/>
        <v>:</v>
      </c>
      <c r="I471">
        <f t="shared" si="229"/>
        <v>0</v>
      </c>
      <c r="J471" s="3">
        <f t="shared" si="230"/>
        <v>14</v>
      </c>
      <c r="K471" s="3">
        <f t="shared" si="215"/>
        <v>0</v>
      </c>
      <c r="L471" s="3">
        <f t="shared" si="224"/>
        <v>1</v>
      </c>
      <c r="M471" s="3">
        <f t="shared" si="216"/>
        <v>1401</v>
      </c>
      <c r="N471" t="str">
        <f t="shared" si="231"/>
        <v/>
      </c>
      <c r="O471" t="str">
        <f t="shared" si="225"/>
        <v/>
      </c>
      <c r="P471" t="str">
        <f t="shared" si="226"/>
        <v/>
      </c>
      <c r="Q471" t="str">
        <f t="shared" si="227"/>
        <v/>
      </c>
      <c r="S471" t="str">
        <f t="shared" si="228"/>
        <v/>
      </c>
      <c r="T471" s="14">
        <f t="shared" si="232"/>
        <v>0</v>
      </c>
    </row>
    <row r="472" spans="1:20" x14ac:dyDescent="0.25">
      <c r="A472" s="13" t="s">
        <v>199</v>
      </c>
      <c r="B472" t="e">
        <f t="shared" si="217"/>
        <v>#VALUE!</v>
      </c>
      <c r="C472" t="e">
        <f t="shared" si="218"/>
        <v>#VALUE!</v>
      </c>
      <c r="D472" t="e">
        <f t="shared" si="219"/>
        <v>#VALUE!</v>
      </c>
      <c r="E472">
        <f t="shared" si="220"/>
        <v>40</v>
      </c>
      <c r="F472" s="1" t="str">
        <f t="shared" si="221"/>
        <v/>
      </c>
      <c r="G472" s="1" t="str">
        <f t="shared" si="222"/>
        <v/>
      </c>
      <c r="H472" s="1" t="str">
        <f t="shared" si="223"/>
        <v>:</v>
      </c>
      <c r="I472">
        <f t="shared" si="229"/>
        <v>0</v>
      </c>
      <c r="J472" s="3">
        <f t="shared" si="230"/>
        <v>14</v>
      </c>
      <c r="K472" s="3">
        <f t="shared" si="215"/>
        <v>1</v>
      </c>
      <c r="L472" s="3">
        <f t="shared" si="224"/>
        <v>2</v>
      </c>
      <c r="M472" s="3">
        <f t="shared" si="216"/>
        <v>1402</v>
      </c>
      <c r="N472" t="str">
        <f t="shared" si="231"/>
        <v>Paseo de Los Arqueros (esq. Peña Telera)</v>
      </c>
      <c r="O472" t="str">
        <f t="shared" si="225"/>
        <v>04:47</v>
      </c>
      <c r="P472" t="str">
        <f t="shared" si="226"/>
        <v>12:42</v>
      </c>
      <c r="Q472" t="str">
        <f t="shared" si="227"/>
        <v>20:44</v>
      </c>
      <c r="S472" t="str">
        <f t="shared" si="228"/>
        <v>Avd. Cañones de Zaragoza (esq. Avd. El cierzo)</v>
      </c>
      <c r="T472" s="14">
        <f t="shared" si="232"/>
        <v>0</v>
      </c>
    </row>
    <row r="473" spans="1:20" x14ac:dyDescent="0.25">
      <c r="A473" s="13" t="s">
        <v>200</v>
      </c>
      <c r="B473">
        <f t="shared" si="217"/>
        <v>2</v>
      </c>
      <c r="C473" t="e">
        <f t="shared" si="218"/>
        <v>#VALUE!</v>
      </c>
      <c r="D473">
        <f t="shared" si="219"/>
        <v>2</v>
      </c>
      <c r="E473">
        <f t="shared" si="220"/>
        <v>4</v>
      </c>
      <c r="F473" s="1">
        <f t="shared" si="221"/>
        <v>4</v>
      </c>
      <c r="G473" s="1">
        <f t="shared" si="222"/>
        <v>47</v>
      </c>
      <c r="H473" s="1" t="str">
        <f t="shared" si="223"/>
        <v>04:47</v>
      </c>
      <c r="I473">
        <f t="shared" si="229"/>
        <v>0</v>
      </c>
      <c r="J473" s="3">
        <f t="shared" si="230"/>
        <v>14</v>
      </c>
      <c r="K473" s="3">
        <f t="shared" si="215"/>
        <v>0</v>
      </c>
      <c r="L473" s="3">
        <f t="shared" si="224"/>
        <v>2</v>
      </c>
      <c r="M473" s="3">
        <f t="shared" si="216"/>
        <v>1402</v>
      </c>
      <c r="N473" t="str">
        <f t="shared" si="231"/>
        <v/>
      </c>
      <c r="O473" t="str">
        <f t="shared" si="225"/>
        <v/>
      </c>
      <c r="P473" t="str">
        <f t="shared" si="226"/>
        <v/>
      </c>
      <c r="Q473" t="str">
        <f t="shared" si="227"/>
        <v/>
      </c>
      <c r="S473" t="str">
        <f t="shared" si="228"/>
        <v/>
      </c>
      <c r="T473" s="14">
        <f t="shared" si="232"/>
        <v>0</v>
      </c>
    </row>
    <row r="474" spans="1:20" x14ac:dyDescent="0.25">
      <c r="A474" s="13" t="s">
        <v>201</v>
      </c>
      <c r="B474">
        <f t="shared" si="217"/>
        <v>3</v>
      </c>
      <c r="C474" t="e">
        <f t="shared" si="218"/>
        <v>#VALUE!</v>
      </c>
      <c r="D474">
        <f t="shared" si="219"/>
        <v>3</v>
      </c>
      <c r="E474">
        <f t="shared" si="220"/>
        <v>5</v>
      </c>
      <c r="F474" s="1">
        <f t="shared" si="221"/>
        <v>12</v>
      </c>
      <c r="G474" s="1">
        <f t="shared" si="222"/>
        <v>42</v>
      </c>
      <c r="H474" s="1" t="str">
        <f t="shared" si="223"/>
        <v>12:42</v>
      </c>
      <c r="I474">
        <f t="shared" si="229"/>
        <v>0</v>
      </c>
      <c r="J474" s="3">
        <f t="shared" si="230"/>
        <v>14</v>
      </c>
      <c r="K474" s="3">
        <f t="shared" si="215"/>
        <v>0</v>
      </c>
      <c r="L474" s="3">
        <f t="shared" si="224"/>
        <v>2</v>
      </c>
      <c r="M474" s="3">
        <f t="shared" si="216"/>
        <v>1402</v>
      </c>
      <c r="N474" t="str">
        <f t="shared" si="231"/>
        <v/>
      </c>
      <c r="O474" t="str">
        <f t="shared" si="225"/>
        <v/>
      </c>
      <c r="P474" t="str">
        <f t="shared" si="226"/>
        <v/>
      </c>
      <c r="Q474" t="str">
        <f t="shared" si="227"/>
        <v/>
      </c>
      <c r="S474" t="str">
        <f t="shared" si="228"/>
        <v/>
      </c>
      <c r="T474" s="14">
        <f t="shared" si="232"/>
        <v>0</v>
      </c>
    </row>
    <row r="475" spans="1:20" x14ac:dyDescent="0.25">
      <c r="A475" s="13">
        <v>20.440000000000001</v>
      </c>
      <c r="B475" t="e">
        <f t="shared" si="217"/>
        <v>#VALUE!</v>
      </c>
      <c r="C475">
        <f t="shared" si="218"/>
        <v>3</v>
      </c>
      <c r="D475">
        <f t="shared" si="219"/>
        <v>3</v>
      </c>
      <c r="E475">
        <f t="shared" si="220"/>
        <v>5</v>
      </c>
      <c r="F475" s="1">
        <f t="shared" si="221"/>
        <v>20</v>
      </c>
      <c r="G475" s="1">
        <f t="shared" si="222"/>
        <v>44</v>
      </c>
      <c r="H475" s="1" t="str">
        <f t="shared" si="223"/>
        <v>20:44</v>
      </c>
      <c r="I475">
        <f t="shared" si="229"/>
        <v>0</v>
      </c>
      <c r="J475" s="3">
        <f t="shared" si="230"/>
        <v>14</v>
      </c>
      <c r="K475" s="3">
        <f t="shared" si="215"/>
        <v>0</v>
      </c>
      <c r="L475" s="3">
        <f t="shared" si="224"/>
        <v>2</v>
      </c>
      <c r="M475" s="3">
        <f t="shared" si="216"/>
        <v>1402</v>
      </c>
      <c r="N475" t="str">
        <f t="shared" si="231"/>
        <v/>
      </c>
      <c r="O475" t="str">
        <f t="shared" si="225"/>
        <v/>
      </c>
      <c r="P475" t="str">
        <f t="shared" si="226"/>
        <v/>
      </c>
      <c r="Q475" t="str">
        <f t="shared" si="227"/>
        <v/>
      </c>
      <c r="S475" t="str">
        <f t="shared" si="228"/>
        <v/>
      </c>
      <c r="T475" s="14">
        <f t="shared" si="232"/>
        <v>0</v>
      </c>
    </row>
    <row r="476" spans="1:20" x14ac:dyDescent="0.25">
      <c r="A476" s="13" t="s">
        <v>195</v>
      </c>
      <c r="B476" t="e">
        <f t="shared" si="217"/>
        <v>#VALUE!</v>
      </c>
      <c r="C476" t="e">
        <f t="shared" si="218"/>
        <v>#VALUE!</v>
      </c>
      <c r="D476" t="e">
        <f t="shared" si="219"/>
        <v>#VALUE!</v>
      </c>
      <c r="E476">
        <f t="shared" si="220"/>
        <v>46</v>
      </c>
      <c r="F476" s="1" t="str">
        <f t="shared" si="221"/>
        <v/>
      </c>
      <c r="G476" s="1" t="str">
        <f t="shared" si="222"/>
        <v/>
      </c>
      <c r="H476" s="1" t="str">
        <f t="shared" si="223"/>
        <v>:</v>
      </c>
      <c r="I476">
        <f t="shared" si="229"/>
        <v>0</v>
      </c>
      <c r="J476" s="3">
        <f t="shared" si="230"/>
        <v>14</v>
      </c>
      <c r="K476" s="3">
        <f t="shared" si="215"/>
        <v>0</v>
      </c>
      <c r="L476" s="3">
        <f t="shared" si="224"/>
        <v>2</v>
      </c>
      <c r="M476" s="3">
        <f t="shared" si="216"/>
        <v>1402</v>
      </c>
      <c r="N476" t="str">
        <f t="shared" si="231"/>
        <v/>
      </c>
      <c r="O476" t="str">
        <f t="shared" si="225"/>
        <v/>
      </c>
      <c r="P476" t="str">
        <f t="shared" si="226"/>
        <v/>
      </c>
      <c r="Q476" t="str">
        <f t="shared" si="227"/>
        <v/>
      </c>
      <c r="S476" t="str">
        <f t="shared" si="228"/>
        <v/>
      </c>
      <c r="T476" s="14">
        <f t="shared" si="232"/>
        <v>0</v>
      </c>
    </row>
    <row r="477" spans="1:20" x14ac:dyDescent="0.25">
      <c r="A477" s="13" t="s">
        <v>202</v>
      </c>
      <c r="B477" t="e">
        <f t="shared" si="217"/>
        <v>#VALUE!</v>
      </c>
      <c r="C477">
        <f t="shared" si="218"/>
        <v>30</v>
      </c>
      <c r="D477">
        <f t="shared" si="219"/>
        <v>30</v>
      </c>
      <c r="E477">
        <f t="shared" si="220"/>
        <v>36</v>
      </c>
      <c r="F477" s="1" t="str">
        <f t="shared" si="221"/>
        <v/>
      </c>
      <c r="G477" s="1" t="str">
        <f t="shared" si="222"/>
        <v/>
      </c>
      <c r="H477" s="1" t="str">
        <f t="shared" si="223"/>
        <v>:</v>
      </c>
      <c r="I477">
        <f t="shared" si="229"/>
        <v>0</v>
      </c>
      <c r="J477" s="3">
        <f t="shared" si="230"/>
        <v>14</v>
      </c>
      <c r="K477" s="3">
        <f t="shared" si="215"/>
        <v>1</v>
      </c>
      <c r="L477" s="3">
        <f t="shared" si="224"/>
        <v>3</v>
      </c>
      <c r="M477" s="3">
        <f t="shared" si="216"/>
        <v>1403</v>
      </c>
      <c r="N477" t="str">
        <f t="shared" si="231"/>
        <v>C/ Salomón y la Reina de Saba, nº 36</v>
      </c>
      <c r="O477" t="str">
        <f t="shared" si="225"/>
        <v>04:48</v>
      </c>
      <c r="P477" t="str">
        <f t="shared" si="226"/>
        <v>12:43</v>
      </c>
      <c r="Q477" t="str">
        <f t="shared" si="227"/>
        <v>20:45</v>
      </c>
      <c r="S477" t="str">
        <f t="shared" si="228"/>
        <v>Paseo de Los Arqueros (esq. Peña Telera)</v>
      </c>
      <c r="T477" s="14">
        <f t="shared" si="232"/>
        <v>0</v>
      </c>
    </row>
    <row r="478" spans="1:20" x14ac:dyDescent="0.25">
      <c r="A478" s="13" t="s">
        <v>203</v>
      </c>
      <c r="B478">
        <f t="shared" si="217"/>
        <v>2</v>
      </c>
      <c r="C478" t="e">
        <f t="shared" si="218"/>
        <v>#VALUE!</v>
      </c>
      <c r="D478">
        <f t="shared" si="219"/>
        <v>2</v>
      </c>
      <c r="E478">
        <f t="shared" si="220"/>
        <v>4</v>
      </c>
      <c r="F478" s="1">
        <f t="shared" si="221"/>
        <v>4</v>
      </c>
      <c r="G478" s="1">
        <f t="shared" si="222"/>
        <v>48</v>
      </c>
      <c r="H478" s="1" t="str">
        <f t="shared" si="223"/>
        <v>04:48</v>
      </c>
      <c r="I478">
        <f t="shared" si="229"/>
        <v>0</v>
      </c>
      <c r="J478" s="3">
        <f t="shared" si="230"/>
        <v>14</v>
      </c>
      <c r="K478" s="3">
        <f t="shared" si="215"/>
        <v>0</v>
      </c>
      <c r="L478" s="3">
        <f t="shared" si="224"/>
        <v>3</v>
      </c>
      <c r="M478" s="3">
        <f t="shared" si="216"/>
        <v>1403</v>
      </c>
      <c r="N478" t="str">
        <f t="shared" si="231"/>
        <v/>
      </c>
      <c r="O478" t="str">
        <f t="shared" si="225"/>
        <v/>
      </c>
      <c r="P478" t="str">
        <f t="shared" si="226"/>
        <v/>
      </c>
      <c r="Q478" t="str">
        <f t="shared" si="227"/>
        <v/>
      </c>
      <c r="S478" t="str">
        <f t="shared" si="228"/>
        <v/>
      </c>
      <c r="T478" s="14">
        <f t="shared" si="232"/>
        <v>0</v>
      </c>
    </row>
    <row r="479" spans="1:20" x14ac:dyDescent="0.25">
      <c r="A479" s="13" t="s">
        <v>204</v>
      </c>
      <c r="B479">
        <f t="shared" si="217"/>
        <v>3</v>
      </c>
      <c r="C479" t="e">
        <f t="shared" si="218"/>
        <v>#VALUE!</v>
      </c>
      <c r="D479">
        <f t="shared" si="219"/>
        <v>3</v>
      </c>
      <c r="E479">
        <f t="shared" si="220"/>
        <v>5</v>
      </c>
      <c r="F479" s="1">
        <f t="shared" si="221"/>
        <v>12</v>
      </c>
      <c r="G479" s="1">
        <f t="shared" si="222"/>
        <v>43</v>
      </c>
      <c r="H479" s="1" t="str">
        <f t="shared" si="223"/>
        <v>12:43</v>
      </c>
      <c r="I479">
        <f t="shared" si="229"/>
        <v>0</v>
      </c>
      <c r="J479" s="3">
        <f t="shared" si="230"/>
        <v>14</v>
      </c>
      <c r="K479" s="3">
        <f t="shared" si="215"/>
        <v>0</v>
      </c>
      <c r="L479" s="3">
        <f t="shared" si="224"/>
        <v>3</v>
      </c>
      <c r="M479" s="3">
        <f t="shared" si="216"/>
        <v>1403</v>
      </c>
      <c r="N479" t="str">
        <f t="shared" si="231"/>
        <v/>
      </c>
      <c r="O479" t="str">
        <f t="shared" si="225"/>
        <v/>
      </c>
      <c r="P479" t="str">
        <f t="shared" si="226"/>
        <v/>
      </c>
      <c r="Q479" t="str">
        <f t="shared" si="227"/>
        <v/>
      </c>
      <c r="S479" t="str">
        <f t="shared" si="228"/>
        <v/>
      </c>
      <c r="T479" s="14">
        <f t="shared" si="232"/>
        <v>0</v>
      </c>
    </row>
    <row r="480" spans="1:20" x14ac:dyDescent="0.25">
      <c r="A480" s="13">
        <v>20.45</v>
      </c>
      <c r="B480" t="e">
        <f t="shared" si="217"/>
        <v>#VALUE!</v>
      </c>
      <c r="C480">
        <f t="shared" si="218"/>
        <v>3</v>
      </c>
      <c r="D480">
        <f t="shared" si="219"/>
        <v>3</v>
      </c>
      <c r="E480">
        <f t="shared" si="220"/>
        <v>5</v>
      </c>
      <c r="F480" s="1">
        <f t="shared" si="221"/>
        <v>20</v>
      </c>
      <c r="G480" s="1">
        <f t="shared" si="222"/>
        <v>45</v>
      </c>
      <c r="H480" s="1" t="str">
        <f t="shared" si="223"/>
        <v>20:45</v>
      </c>
      <c r="I480">
        <f t="shared" si="229"/>
        <v>0</v>
      </c>
      <c r="J480" s="3">
        <f t="shared" si="230"/>
        <v>14</v>
      </c>
      <c r="K480" s="3">
        <f t="shared" si="215"/>
        <v>0</v>
      </c>
      <c r="L480" s="3">
        <f t="shared" si="224"/>
        <v>3</v>
      </c>
      <c r="M480" s="3">
        <f t="shared" si="216"/>
        <v>1403</v>
      </c>
      <c r="N480" t="str">
        <f t="shared" si="231"/>
        <v/>
      </c>
      <c r="O480" t="str">
        <f t="shared" si="225"/>
        <v/>
      </c>
      <c r="P480" t="str">
        <f t="shared" si="226"/>
        <v/>
      </c>
      <c r="Q480" t="str">
        <f t="shared" si="227"/>
        <v/>
      </c>
      <c r="S480" t="str">
        <f t="shared" si="228"/>
        <v/>
      </c>
      <c r="T480" s="14">
        <f t="shared" si="232"/>
        <v>0</v>
      </c>
    </row>
    <row r="481" spans="1:20" x14ac:dyDescent="0.25">
      <c r="A481" s="13" t="s">
        <v>199</v>
      </c>
      <c r="B481" t="e">
        <f t="shared" si="217"/>
        <v>#VALUE!</v>
      </c>
      <c r="C481" t="e">
        <f t="shared" si="218"/>
        <v>#VALUE!</v>
      </c>
      <c r="D481" t="e">
        <f t="shared" si="219"/>
        <v>#VALUE!</v>
      </c>
      <c r="E481">
        <f t="shared" si="220"/>
        <v>40</v>
      </c>
      <c r="F481" s="1" t="str">
        <f t="shared" si="221"/>
        <v/>
      </c>
      <c r="G481" s="1" t="str">
        <f t="shared" si="222"/>
        <v/>
      </c>
      <c r="H481" s="1" t="str">
        <f t="shared" si="223"/>
        <v>:</v>
      </c>
      <c r="I481">
        <f t="shared" si="229"/>
        <v>0</v>
      </c>
      <c r="J481" s="3">
        <f t="shared" si="230"/>
        <v>14</v>
      </c>
      <c r="K481" s="3">
        <f t="shared" si="215"/>
        <v>0</v>
      </c>
      <c r="L481" s="3">
        <f t="shared" si="224"/>
        <v>3</v>
      </c>
      <c r="M481" s="3">
        <f t="shared" si="216"/>
        <v>1403</v>
      </c>
      <c r="N481" t="str">
        <f t="shared" si="231"/>
        <v/>
      </c>
      <c r="O481" t="str">
        <f t="shared" si="225"/>
        <v/>
      </c>
      <c r="P481" t="str">
        <f t="shared" si="226"/>
        <v/>
      </c>
      <c r="Q481" t="str">
        <f t="shared" si="227"/>
        <v/>
      </c>
      <c r="S481" t="str">
        <f t="shared" si="228"/>
        <v/>
      </c>
      <c r="T481" s="14">
        <f t="shared" si="232"/>
        <v>0</v>
      </c>
    </row>
    <row r="482" spans="1:20" x14ac:dyDescent="0.25">
      <c r="A482" s="13" t="s">
        <v>205</v>
      </c>
      <c r="B482" t="e">
        <f t="shared" si="217"/>
        <v>#VALUE!</v>
      </c>
      <c r="C482" t="e">
        <f t="shared" si="218"/>
        <v>#VALUE!</v>
      </c>
      <c r="D482" t="e">
        <f t="shared" si="219"/>
        <v>#VALUE!</v>
      </c>
      <c r="E482">
        <f t="shared" si="220"/>
        <v>42</v>
      </c>
      <c r="F482" s="1" t="str">
        <f t="shared" si="221"/>
        <v/>
      </c>
      <c r="G482" s="1" t="str">
        <f t="shared" si="222"/>
        <v/>
      </c>
      <c r="H482" s="1" t="str">
        <f t="shared" si="223"/>
        <v>:</v>
      </c>
      <c r="I482">
        <f t="shared" si="229"/>
        <v>0</v>
      </c>
      <c r="J482" s="3">
        <f t="shared" si="230"/>
        <v>14</v>
      </c>
      <c r="K482" s="3">
        <f t="shared" si="215"/>
        <v>1</v>
      </c>
      <c r="L482" s="3">
        <f t="shared" si="224"/>
        <v>4</v>
      </c>
      <c r="M482" s="3">
        <f t="shared" si="216"/>
        <v>1404</v>
      </c>
      <c r="N482" t="str">
        <f t="shared" si="231"/>
        <v>Avd. Casablanca (frente nº 26 - Telepizza)</v>
      </c>
      <c r="O482" t="str">
        <f t="shared" si="225"/>
        <v>04:50</v>
      </c>
      <c r="P482" t="str">
        <f t="shared" si="226"/>
        <v>12:45</v>
      </c>
      <c r="Q482" t="str">
        <f t="shared" si="227"/>
        <v>20:47</v>
      </c>
      <c r="S482" t="str">
        <f t="shared" si="228"/>
        <v>C/ Salomón y la Reina de Saba, nº 36</v>
      </c>
      <c r="T482" s="14">
        <f t="shared" si="232"/>
        <v>0</v>
      </c>
    </row>
    <row r="483" spans="1:20" x14ac:dyDescent="0.25">
      <c r="A483" s="13" t="s">
        <v>206</v>
      </c>
      <c r="B483">
        <f t="shared" si="217"/>
        <v>2</v>
      </c>
      <c r="C483" t="e">
        <f t="shared" si="218"/>
        <v>#VALUE!</v>
      </c>
      <c r="D483">
        <f t="shared" si="219"/>
        <v>2</v>
      </c>
      <c r="E483">
        <f t="shared" si="220"/>
        <v>4</v>
      </c>
      <c r="F483" s="1">
        <f t="shared" si="221"/>
        <v>4</v>
      </c>
      <c r="G483" s="1">
        <f t="shared" si="222"/>
        <v>50</v>
      </c>
      <c r="H483" s="1" t="str">
        <f t="shared" si="223"/>
        <v>04:50</v>
      </c>
      <c r="I483">
        <f t="shared" si="229"/>
        <v>0</v>
      </c>
      <c r="J483" s="3">
        <f t="shared" si="230"/>
        <v>14</v>
      </c>
      <c r="K483" s="3">
        <f t="shared" si="215"/>
        <v>0</v>
      </c>
      <c r="L483" s="3">
        <f t="shared" si="224"/>
        <v>4</v>
      </c>
      <c r="M483" s="3">
        <f t="shared" si="216"/>
        <v>1404</v>
      </c>
      <c r="N483" t="str">
        <f t="shared" si="231"/>
        <v/>
      </c>
      <c r="O483" t="str">
        <f t="shared" si="225"/>
        <v/>
      </c>
      <c r="P483" t="str">
        <f t="shared" si="226"/>
        <v/>
      </c>
      <c r="Q483" t="str">
        <f t="shared" si="227"/>
        <v/>
      </c>
      <c r="S483" t="str">
        <f t="shared" si="228"/>
        <v/>
      </c>
      <c r="T483" s="14">
        <f t="shared" si="232"/>
        <v>0</v>
      </c>
    </row>
    <row r="484" spans="1:20" x14ac:dyDescent="0.25">
      <c r="A484" s="13" t="s">
        <v>207</v>
      </c>
      <c r="B484">
        <f t="shared" si="217"/>
        <v>3</v>
      </c>
      <c r="C484" t="e">
        <f t="shared" si="218"/>
        <v>#VALUE!</v>
      </c>
      <c r="D484">
        <f t="shared" si="219"/>
        <v>3</v>
      </c>
      <c r="E484">
        <f t="shared" si="220"/>
        <v>5</v>
      </c>
      <c r="F484" s="1">
        <f t="shared" si="221"/>
        <v>12</v>
      </c>
      <c r="G484" s="1">
        <f t="shared" si="222"/>
        <v>45</v>
      </c>
      <c r="H484" s="1" t="str">
        <f t="shared" si="223"/>
        <v>12:45</v>
      </c>
      <c r="I484">
        <f t="shared" si="229"/>
        <v>0</v>
      </c>
      <c r="J484" s="3">
        <f t="shared" si="230"/>
        <v>14</v>
      </c>
      <c r="K484" s="3">
        <f t="shared" si="215"/>
        <v>0</v>
      </c>
      <c r="L484" s="3">
        <f t="shared" si="224"/>
        <v>4</v>
      </c>
      <c r="M484" s="3">
        <f t="shared" si="216"/>
        <v>1404</v>
      </c>
      <c r="N484" t="str">
        <f t="shared" si="231"/>
        <v/>
      </c>
      <c r="O484" t="str">
        <f t="shared" si="225"/>
        <v/>
      </c>
      <c r="P484" t="str">
        <f t="shared" si="226"/>
        <v/>
      </c>
      <c r="Q484" t="str">
        <f t="shared" si="227"/>
        <v/>
      </c>
      <c r="S484" t="str">
        <f t="shared" si="228"/>
        <v/>
      </c>
      <c r="T484" s="14">
        <f t="shared" si="232"/>
        <v>0</v>
      </c>
    </row>
    <row r="485" spans="1:20" x14ac:dyDescent="0.25">
      <c r="A485" s="13" t="s">
        <v>208</v>
      </c>
      <c r="B485">
        <f t="shared" si="217"/>
        <v>3</v>
      </c>
      <c r="C485" t="e">
        <f t="shared" si="218"/>
        <v>#VALUE!</v>
      </c>
      <c r="D485">
        <f t="shared" si="219"/>
        <v>3</v>
      </c>
      <c r="E485">
        <f t="shared" si="220"/>
        <v>5</v>
      </c>
      <c r="F485" s="1">
        <f t="shared" si="221"/>
        <v>20</v>
      </c>
      <c r="G485" s="1">
        <f t="shared" si="222"/>
        <v>47</v>
      </c>
      <c r="H485" s="1" t="str">
        <f t="shared" si="223"/>
        <v>20:47</v>
      </c>
      <c r="I485">
        <f t="shared" si="229"/>
        <v>0</v>
      </c>
      <c r="J485" s="3">
        <f t="shared" si="230"/>
        <v>14</v>
      </c>
      <c r="K485" s="3">
        <f t="shared" si="215"/>
        <v>0</v>
      </c>
      <c r="L485" s="3">
        <f t="shared" si="224"/>
        <v>4</v>
      </c>
      <c r="M485" s="3">
        <f t="shared" si="216"/>
        <v>1404</v>
      </c>
      <c r="N485" t="str">
        <f t="shared" si="231"/>
        <v/>
      </c>
      <c r="O485" t="str">
        <f t="shared" si="225"/>
        <v/>
      </c>
      <c r="P485" t="str">
        <f t="shared" si="226"/>
        <v/>
      </c>
      <c r="Q485" t="str">
        <f t="shared" si="227"/>
        <v/>
      </c>
      <c r="S485" t="str">
        <f t="shared" si="228"/>
        <v/>
      </c>
      <c r="T485" s="14">
        <f t="shared" si="232"/>
        <v>0</v>
      </c>
    </row>
    <row r="486" spans="1:20" x14ac:dyDescent="0.25">
      <c r="A486" s="13" t="s">
        <v>202</v>
      </c>
      <c r="B486" t="e">
        <f t="shared" si="217"/>
        <v>#VALUE!</v>
      </c>
      <c r="C486">
        <f t="shared" si="218"/>
        <v>30</v>
      </c>
      <c r="D486">
        <f t="shared" si="219"/>
        <v>30</v>
      </c>
      <c r="E486">
        <f t="shared" si="220"/>
        <v>36</v>
      </c>
      <c r="F486" s="1" t="str">
        <f t="shared" si="221"/>
        <v/>
      </c>
      <c r="G486" s="1" t="str">
        <f t="shared" si="222"/>
        <v/>
      </c>
      <c r="H486" s="1" t="str">
        <f t="shared" si="223"/>
        <v>:</v>
      </c>
      <c r="I486">
        <f t="shared" si="229"/>
        <v>0</v>
      </c>
      <c r="J486" s="3">
        <f t="shared" si="230"/>
        <v>14</v>
      </c>
      <c r="K486" s="3">
        <f t="shared" si="215"/>
        <v>0</v>
      </c>
      <c r="L486" s="3">
        <f t="shared" si="224"/>
        <v>4</v>
      </c>
      <c r="M486" s="3">
        <f t="shared" si="216"/>
        <v>1404</v>
      </c>
      <c r="N486" t="str">
        <f t="shared" si="231"/>
        <v/>
      </c>
      <c r="O486" t="str">
        <f t="shared" si="225"/>
        <v/>
      </c>
      <c r="P486" t="str">
        <f t="shared" si="226"/>
        <v/>
      </c>
      <c r="Q486" t="str">
        <f t="shared" si="227"/>
        <v/>
      </c>
      <c r="S486" t="str">
        <f t="shared" si="228"/>
        <v/>
      </c>
      <c r="T486" s="14">
        <f t="shared" si="232"/>
        <v>0</v>
      </c>
    </row>
    <row r="487" spans="1:20" x14ac:dyDescent="0.25">
      <c r="A487" s="13" t="s">
        <v>209</v>
      </c>
      <c r="B487" t="e">
        <f t="shared" si="217"/>
        <v>#VALUE!</v>
      </c>
      <c r="C487">
        <f t="shared" si="218"/>
        <v>13</v>
      </c>
      <c r="D487">
        <f t="shared" si="219"/>
        <v>13</v>
      </c>
      <c r="E487">
        <f t="shared" si="220"/>
        <v>29</v>
      </c>
      <c r="F487" s="1" t="str">
        <f t="shared" si="221"/>
        <v/>
      </c>
      <c r="G487" s="1" t="str">
        <f t="shared" si="222"/>
        <v/>
      </c>
      <c r="H487" s="1" t="str">
        <f t="shared" si="223"/>
        <v>:</v>
      </c>
      <c r="I487">
        <f t="shared" si="229"/>
        <v>0</v>
      </c>
      <c r="J487" s="3">
        <f t="shared" si="230"/>
        <v>14</v>
      </c>
      <c r="K487" s="3">
        <f t="shared" si="215"/>
        <v>1</v>
      </c>
      <c r="L487" s="3">
        <f t="shared" si="224"/>
        <v>5</v>
      </c>
      <c r="M487" s="3">
        <f t="shared" si="216"/>
        <v>1405</v>
      </c>
      <c r="N487" t="str">
        <f t="shared" si="231"/>
        <v>C/ Viridiana, nº 26 (Pd. Bus)</v>
      </c>
      <c r="O487" t="str">
        <f t="shared" si="225"/>
        <v>04:56</v>
      </c>
      <c r="P487" t="str">
        <f t="shared" si="226"/>
        <v>12:51</v>
      </c>
      <c r="Q487" t="str">
        <f t="shared" si="227"/>
        <v>20:53</v>
      </c>
      <c r="S487" t="str">
        <f t="shared" si="228"/>
        <v>Avd. Casablanca (frente nº 26 - Telepizza)</v>
      </c>
      <c r="T487" s="14">
        <f t="shared" si="232"/>
        <v>0</v>
      </c>
    </row>
    <row r="488" spans="1:20" x14ac:dyDescent="0.25">
      <c r="A488" s="13" t="s">
        <v>160</v>
      </c>
      <c r="B488">
        <f t="shared" si="217"/>
        <v>2</v>
      </c>
      <c r="C488" t="e">
        <f t="shared" si="218"/>
        <v>#VALUE!</v>
      </c>
      <c r="D488">
        <f t="shared" si="219"/>
        <v>2</v>
      </c>
      <c r="E488">
        <f t="shared" si="220"/>
        <v>4</v>
      </c>
      <c r="F488" s="1">
        <f t="shared" si="221"/>
        <v>4</v>
      </c>
      <c r="G488" s="1">
        <f t="shared" si="222"/>
        <v>56</v>
      </c>
      <c r="H488" s="1" t="str">
        <f t="shared" si="223"/>
        <v>04:56</v>
      </c>
      <c r="I488">
        <f t="shared" si="229"/>
        <v>0</v>
      </c>
      <c r="J488" s="3">
        <f t="shared" si="230"/>
        <v>14</v>
      </c>
      <c r="K488" s="3">
        <f t="shared" si="215"/>
        <v>0</v>
      </c>
      <c r="L488" s="3">
        <f t="shared" si="224"/>
        <v>5</v>
      </c>
      <c r="M488" s="3">
        <f t="shared" si="216"/>
        <v>1405</v>
      </c>
      <c r="N488" t="str">
        <f t="shared" si="231"/>
        <v/>
      </c>
      <c r="O488" t="str">
        <f t="shared" si="225"/>
        <v/>
      </c>
      <c r="P488" t="str">
        <f t="shared" si="226"/>
        <v/>
      </c>
      <c r="Q488" t="str">
        <f t="shared" si="227"/>
        <v/>
      </c>
      <c r="S488" t="str">
        <f t="shared" si="228"/>
        <v/>
      </c>
      <c r="T488" s="14">
        <f t="shared" si="232"/>
        <v>0</v>
      </c>
    </row>
    <row r="489" spans="1:20" x14ac:dyDescent="0.25">
      <c r="A489" s="13" t="s">
        <v>210</v>
      </c>
      <c r="B489">
        <f t="shared" si="217"/>
        <v>3</v>
      </c>
      <c r="C489" t="e">
        <f t="shared" si="218"/>
        <v>#VALUE!</v>
      </c>
      <c r="D489">
        <f t="shared" si="219"/>
        <v>3</v>
      </c>
      <c r="E489">
        <f t="shared" si="220"/>
        <v>5</v>
      </c>
      <c r="F489" s="1">
        <f t="shared" si="221"/>
        <v>12</v>
      </c>
      <c r="G489" s="1">
        <f t="shared" si="222"/>
        <v>51</v>
      </c>
      <c r="H489" s="1" t="str">
        <f t="shared" si="223"/>
        <v>12:51</v>
      </c>
      <c r="I489">
        <f t="shared" si="229"/>
        <v>0</v>
      </c>
      <c r="J489" s="3">
        <f t="shared" si="230"/>
        <v>14</v>
      </c>
      <c r="K489" s="3">
        <f t="shared" si="215"/>
        <v>0</v>
      </c>
      <c r="L489" s="3">
        <f t="shared" si="224"/>
        <v>5</v>
      </c>
      <c r="M489" s="3">
        <f t="shared" si="216"/>
        <v>1405</v>
      </c>
      <c r="N489" t="str">
        <f t="shared" si="231"/>
        <v/>
      </c>
      <c r="O489" t="str">
        <f t="shared" si="225"/>
        <v/>
      </c>
      <c r="P489" t="str">
        <f t="shared" si="226"/>
        <v/>
      </c>
      <c r="Q489" t="str">
        <f t="shared" si="227"/>
        <v/>
      </c>
      <c r="S489" t="str">
        <f t="shared" si="228"/>
        <v/>
      </c>
      <c r="T489" s="14">
        <f t="shared" si="232"/>
        <v>0</v>
      </c>
    </row>
    <row r="490" spans="1:20" x14ac:dyDescent="0.25">
      <c r="A490" s="13" t="s">
        <v>114</v>
      </c>
      <c r="B490">
        <f t="shared" si="217"/>
        <v>3</v>
      </c>
      <c r="C490" t="e">
        <f t="shared" si="218"/>
        <v>#VALUE!</v>
      </c>
      <c r="D490">
        <f t="shared" si="219"/>
        <v>3</v>
      </c>
      <c r="E490">
        <f t="shared" si="220"/>
        <v>5</v>
      </c>
      <c r="F490" s="1">
        <f t="shared" si="221"/>
        <v>20</v>
      </c>
      <c r="G490" s="1">
        <f t="shared" si="222"/>
        <v>53</v>
      </c>
      <c r="H490" s="1" t="str">
        <f t="shared" si="223"/>
        <v>20:53</v>
      </c>
      <c r="I490">
        <f t="shared" si="229"/>
        <v>0</v>
      </c>
      <c r="J490" s="3">
        <f t="shared" si="230"/>
        <v>14</v>
      </c>
      <c r="K490" s="3">
        <f t="shared" si="215"/>
        <v>0</v>
      </c>
      <c r="L490" s="3">
        <f t="shared" si="224"/>
        <v>5</v>
      </c>
      <c r="M490" s="3">
        <f t="shared" si="216"/>
        <v>1405</v>
      </c>
      <c r="N490" t="str">
        <f t="shared" si="231"/>
        <v/>
      </c>
      <c r="O490" t="str">
        <f t="shared" si="225"/>
        <v/>
      </c>
      <c r="P490" t="str">
        <f t="shared" si="226"/>
        <v/>
      </c>
      <c r="Q490" t="str">
        <f t="shared" si="227"/>
        <v/>
      </c>
      <c r="S490" t="str">
        <f t="shared" si="228"/>
        <v/>
      </c>
      <c r="T490" s="14">
        <f t="shared" si="232"/>
        <v>0</v>
      </c>
    </row>
    <row r="491" spans="1:20" x14ac:dyDescent="0.25">
      <c r="A491" s="13" t="s">
        <v>205</v>
      </c>
      <c r="B491" t="e">
        <f t="shared" si="217"/>
        <v>#VALUE!</v>
      </c>
      <c r="C491" t="e">
        <f t="shared" si="218"/>
        <v>#VALUE!</v>
      </c>
      <c r="D491" t="e">
        <f t="shared" si="219"/>
        <v>#VALUE!</v>
      </c>
      <c r="E491">
        <f t="shared" si="220"/>
        <v>42</v>
      </c>
      <c r="F491" s="1" t="str">
        <f t="shared" si="221"/>
        <v/>
      </c>
      <c r="G491" s="1" t="str">
        <f t="shared" si="222"/>
        <v/>
      </c>
      <c r="H491" s="1" t="str">
        <f t="shared" si="223"/>
        <v>:</v>
      </c>
      <c r="I491">
        <f t="shared" si="229"/>
        <v>0</v>
      </c>
      <c r="J491" s="3">
        <f t="shared" si="230"/>
        <v>14</v>
      </c>
      <c r="K491" s="3">
        <f t="shared" si="215"/>
        <v>0</v>
      </c>
      <c r="L491" s="3">
        <f t="shared" si="224"/>
        <v>5</v>
      </c>
      <c r="M491" s="3">
        <f t="shared" si="216"/>
        <v>1405</v>
      </c>
      <c r="N491" t="str">
        <f t="shared" si="231"/>
        <v/>
      </c>
      <c r="O491" t="str">
        <f t="shared" si="225"/>
        <v/>
      </c>
      <c r="P491" t="str">
        <f t="shared" si="226"/>
        <v/>
      </c>
      <c r="Q491" t="str">
        <f t="shared" si="227"/>
        <v/>
      </c>
      <c r="S491" t="str">
        <f t="shared" si="228"/>
        <v/>
      </c>
      <c r="T491" s="14">
        <f t="shared" si="232"/>
        <v>0</v>
      </c>
    </row>
    <row r="492" spans="1:20" x14ac:dyDescent="0.25">
      <c r="A492" s="13" t="s">
        <v>211</v>
      </c>
      <c r="B492" t="e">
        <f t="shared" si="217"/>
        <v>#VALUE!</v>
      </c>
      <c r="C492">
        <f t="shared" si="218"/>
        <v>23</v>
      </c>
      <c r="D492">
        <f t="shared" si="219"/>
        <v>23</v>
      </c>
      <c r="E492">
        <f t="shared" si="220"/>
        <v>39</v>
      </c>
      <c r="F492" s="1" t="str">
        <f t="shared" si="221"/>
        <v/>
      </c>
      <c r="G492" s="1" t="str">
        <f t="shared" si="222"/>
        <v/>
      </c>
      <c r="H492" s="1" t="str">
        <f t="shared" si="223"/>
        <v>:</v>
      </c>
      <c r="I492">
        <f t="shared" si="229"/>
        <v>0</v>
      </c>
      <c r="J492" s="3">
        <f t="shared" si="230"/>
        <v>14</v>
      </c>
      <c r="K492" s="3">
        <f t="shared" si="215"/>
        <v>1</v>
      </c>
      <c r="L492" s="3">
        <f t="shared" si="224"/>
        <v>6</v>
      </c>
      <c r="M492" s="3">
        <f t="shared" si="216"/>
        <v>1406</v>
      </c>
      <c r="N492" t="str">
        <f t="shared" si="231"/>
        <v>Paseo de los Olvidados, nº 49 (Pd. Bus)</v>
      </c>
      <c r="O492" t="str">
        <f t="shared" si="225"/>
        <v>04:57</v>
      </c>
      <c r="P492" t="str">
        <f t="shared" si="226"/>
        <v>12:52</v>
      </c>
      <c r="Q492" t="str">
        <f t="shared" si="227"/>
        <v>20:54</v>
      </c>
      <c r="S492" t="str">
        <f t="shared" si="228"/>
        <v>C/ Viridiana, nº 26 (Pd. Bus)</v>
      </c>
      <c r="T492" s="14">
        <f t="shared" si="232"/>
        <v>0</v>
      </c>
    </row>
    <row r="493" spans="1:20" x14ac:dyDescent="0.25">
      <c r="A493" s="13" t="s">
        <v>112</v>
      </c>
      <c r="B493">
        <f t="shared" si="217"/>
        <v>2</v>
      </c>
      <c r="C493" t="e">
        <f t="shared" si="218"/>
        <v>#VALUE!</v>
      </c>
      <c r="D493">
        <f t="shared" si="219"/>
        <v>2</v>
      </c>
      <c r="E493">
        <f t="shared" si="220"/>
        <v>4</v>
      </c>
      <c r="F493" s="1">
        <f t="shared" si="221"/>
        <v>4</v>
      </c>
      <c r="G493" s="1">
        <f t="shared" si="222"/>
        <v>57</v>
      </c>
      <c r="H493" s="1" t="str">
        <f t="shared" si="223"/>
        <v>04:57</v>
      </c>
      <c r="I493">
        <f t="shared" si="229"/>
        <v>0</v>
      </c>
      <c r="J493" s="3">
        <f t="shared" si="230"/>
        <v>14</v>
      </c>
      <c r="K493" s="3">
        <f t="shared" si="215"/>
        <v>0</v>
      </c>
      <c r="L493" s="3">
        <f t="shared" si="224"/>
        <v>6</v>
      </c>
      <c r="M493" s="3">
        <f t="shared" si="216"/>
        <v>1406</v>
      </c>
      <c r="N493" t="str">
        <f t="shared" si="231"/>
        <v/>
      </c>
      <c r="O493" t="str">
        <f t="shared" si="225"/>
        <v/>
      </c>
      <c r="P493" t="str">
        <f t="shared" si="226"/>
        <v/>
      </c>
      <c r="Q493" t="str">
        <f t="shared" si="227"/>
        <v/>
      </c>
      <c r="S493" t="str">
        <f t="shared" si="228"/>
        <v/>
      </c>
      <c r="T493" s="14">
        <f t="shared" si="232"/>
        <v>0</v>
      </c>
    </row>
    <row r="494" spans="1:20" x14ac:dyDescent="0.25">
      <c r="A494" s="13" t="s">
        <v>212</v>
      </c>
      <c r="B494">
        <f t="shared" si="217"/>
        <v>3</v>
      </c>
      <c r="C494" t="e">
        <f t="shared" si="218"/>
        <v>#VALUE!</v>
      </c>
      <c r="D494">
        <f t="shared" si="219"/>
        <v>3</v>
      </c>
      <c r="E494">
        <f t="shared" si="220"/>
        <v>5</v>
      </c>
      <c r="F494" s="1">
        <f t="shared" si="221"/>
        <v>12</v>
      </c>
      <c r="G494" s="1">
        <f t="shared" si="222"/>
        <v>52</v>
      </c>
      <c r="H494" s="1" t="str">
        <f t="shared" si="223"/>
        <v>12:52</v>
      </c>
      <c r="I494">
        <f t="shared" si="229"/>
        <v>0</v>
      </c>
      <c r="J494" s="3">
        <f t="shared" si="230"/>
        <v>14</v>
      </c>
      <c r="K494" s="3">
        <f t="shared" si="215"/>
        <v>0</v>
      </c>
      <c r="L494" s="3">
        <f t="shared" si="224"/>
        <v>6</v>
      </c>
      <c r="M494" s="3">
        <f t="shared" si="216"/>
        <v>1406</v>
      </c>
      <c r="N494" t="str">
        <f t="shared" si="231"/>
        <v/>
      </c>
      <c r="O494" t="str">
        <f t="shared" si="225"/>
        <v/>
      </c>
      <c r="P494" t="str">
        <f t="shared" si="226"/>
        <v/>
      </c>
      <c r="Q494" t="str">
        <f t="shared" si="227"/>
        <v/>
      </c>
      <c r="S494" t="str">
        <f t="shared" si="228"/>
        <v/>
      </c>
      <c r="T494" s="14">
        <f t="shared" si="232"/>
        <v>0</v>
      </c>
    </row>
    <row r="495" spans="1:20" x14ac:dyDescent="0.25">
      <c r="A495" s="13" t="s">
        <v>117</v>
      </c>
      <c r="B495">
        <f t="shared" si="217"/>
        <v>3</v>
      </c>
      <c r="C495" t="e">
        <f t="shared" si="218"/>
        <v>#VALUE!</v>
      </c>
      <c r="D495">
        <f t="shared" si="219"/>
        <v>3</v>
      </c>
      <c r="E495">
        <f t="shared" si="220"/>
        <v>5</v>
      </c>
      <c r="F495" s="1">
        <f t="shared" si="221"/>
        <v>20</v>
      </c>
      <c r="G495" s="1">
        <f t="shared" si="222"/>
        <v>54</v>
      </c>
      <c r="H495" s="1" t="str">
        <f t="shared" si="223"/>
        <v>20:54</v>
      </c>
      <c r="I495">
        <f t="shared" si="229"/>
        <v>0</v>
      </c>
      <c r="J495" s="3">
        <f t="shared" si="230"/>
        <v>14</v>
      </c>
      <c r="K495" s="3">
        <f t="shared" si="215"/>
        <v>0</v>
      </c>
      <c r="L495" s="3">
        <f t="shared" si="224"/>
        <v>6</v>
      </c>
      <c r="M495" s="3">
        <f t="shared" si="216"/>
        <v>1406</v>
      </c>
      <c r="N495" t="str">
        <f t="shared" si="231"/>
        <v/>
      </c>
      <c r="O495" t="str">
        <f t="shared" si="225"/>
        <v/>
      </c>
      <c r="P495" t="str">
        <f t="shared" si="226"/>
        <v/>
      </c>
      <c r="Q495" t="str">
        <f t="shared" si="227"/>
        <v/>
      </c>
      <c r="S495" t="str">
        <f t="shared" si="228"/>
        <v/>
      </c>
      <c r="T495" s="14">
        <f t="shared" si="232"/>
        <v>0</v>
      </c>
    </row>
    <row r="496" spans="1:20" x14ac:dyDescent="0.25">
      <c r="A496" s="13" t="s">
        <v>209</v>
      </c>
      <c r="B496" t="e">
        <f t="shared" si="217"/>
        <v>#VALUE!</v>
      </c>
      <c r="C496">
        <f t="shared" si="218"/>
        <v>13</v>
      </c>
      <c r="D496">
        <f t="shared" si="219"/>
        <v>13</v>
      </c>
      <c r="E496">
        <f t="shared" si="220"/>
        <v>29</v>
      </c>
      <c r="F496" s="1" t="str">
        <f t="shared" si="221"/>
        <v/>
      </c>
      <c r="G496" s="1" t="str">
        <f t="shared" si="222"/>
        <v/>
      </c>
      <c r="H496" s="1" t="str">
        <f t="shared" si="223"/>
        <v>:</v>
      </c>
      <c r="I496">
        <f t="shared" si="229"/>
        <v>0</v>
      </c>
      <c r="J496" s="3">
        <f t="shared" si="230"/>
        <v>14</v>
      </c>
      <c r="K496" s="3">
        <f t="shared" si="215"/>
        <v>0</v>
      </c>
      <c r="L496" s="3">
        <f t="shared" si="224"/>
        <v>6</v>
      </c>
      <c r="M496" s="3">
        <f t="shared" si="216"/>
        <v>1406</v>
      </c>
      <c r="N496" t="str">
        <f t="shared" si="231"/>
        <v/>
      </c>
      <c r="O496" t="str">
        <f t="shared" si="225"/>
        <v/>
      </c>
      <c r="P496" t="str">
        <f t="shared" si="226"/>
        <v/>
      </c>
      <c r="Q496" t="str">
        <f t="shared" si="227"/>
        <v/>
      </c>
      <c r="S496" t="str">
        <f t="shared" si="228"/>
        <v/>
      </c>
      <c r="T496" s="14">
        <f t="shared" si="232"/>
        <v>0</v>
      </c>
    </row>
    <row r="497" spans="1:20" x14ac:dyDescent="0.25">
      <c r="A497" s="13" t="s">
        <v>213</v>
      </c>
      <c r="B497" t="e">
        <f t="shared" si="217"/>
        <v>#VALUE!</v>
      </c>
      <c r="C497">
        <f t="shared" si="218"/>
        <v>23</v>
      </c>
      <c r="D497">
        <f t="shared" si="219"/>
        <v>23</v>
      </c>
      <c r="E497">
        <f t="shared" si="220"/>
        <v>52</v>
      </c>
      <c r="F497" s="1" t="str">
        <f t="shared" si="221"/>
        <v/>
      </c>
      <c r="G497" s="1" t="str">
        <f t="shared" si="222"/>
        <v/>
      </c>
      <c r="H497" s="1" t="str">
        <f t="shared" si="223"/>
        <v>:</v>
      </c>
      <c r="I497">
        <f t="shared" si="229"/>
        <v>0</v>
      </c>
      <c r="J497" s="3">
        <f t="shared" si="230"/>
        <v>14</v>
      </c>
      <c r="K497" s="3">
        <f t="shared" si="215"/>
        <v>1</v>
      </c>
      <c r="L497" s="3">
        <f t="shared" si="224"/>
        <v>7</v>
      </c>
      <c r="M497" s="3">
        <f t="shared" si="216"/>
        <v>1407</v>
      </c>
      <c r="N497" t="str">
        <f t="shared" si="231"/>
        <v>Paseo de los Olvidados, nº 23 (esq. Quimera del Oro)</v>
      </c>
      <c r="O497" t="str">
        <f t="shared" si="225"/>
        <v>04:58</v>
      </c>
      <c r="P497" t="str">
        <f t="shared" si="226"/>
        <v>12:53</v>
      </c>
      <c r="Q497" t="str">
        <f t="shared" si="227"/>
        <v>20:55</v>
      </c>
      <c r="S497" t="str">
        <f t="shared" si="228"/>
        <v>Paseo de los Olvidados, nº 49 (Pd. Bus)</v>
      </c>
      <c r="T497" s="14">
        <f t="shared" si="232"/>
        <v>0</v>
      </c>
    </row>
    <row r="498" spans="1:20" x14ac:dyDescent="0.25">
      <c r="A498" s="13" t="s">
        <v>80</v>
      </c>
      <c r="B498">
        <f t="shared" si="217"/>
        <v>2</v>
      </c>
      <c r="C498" t="e">
        <f t="shared" si="218"/>
        <v>#VALUE!</v>
      </c>
      <c r="D498">
        <f t="shared" si="219"/>
        <v>2</v>
      </c>
      <c r="E498">
        <f t="shared" si="220"/>
        <v>4</v>
      </c>
      <c r="F498" s="1">
        <f t="shared" si="221"/>
        <v>4</v>
      </c>
      <c r="G498" s="1">
        <f t="shared" si="222"/>
        <v>58</v>
      </c>
      <c r="H498" s="1" t="str">
        <f t="shared" si="223"/>
        <v>04:58</v>
      </c>
      <c r="I498">
        <f t="shared" si="229"/>
        <v>0</v>
      </c>
      <c r="J498" s="3">
        <f t="shared" si="230"/>
        <v>14</v>
      </c>
      <c r="K498" s="3">
        <f t="shared" si="215"/>
        <v>0</v>
      </c>
      <c r="L498" s="3">
        <f t="shared" si="224"/>
        <v>7</v>
      </c>
      <c r="M498" s="3">
        <f t="shared" si="216"/>
        <v>1407</v>
      </c>
      <c r="N498" t="str">
        <f t="shared" si="231"/>
        <v/>
      </c>
      <c r="O498" t="str">
        <f t="shared" si="225"/>
        <v/>
      </c>
      <c r="P498" t="str">
        <f t="shared" si="226"/>
        <v/>
      </c>
      <c r="Q498" t="str">
        <f t="shared" si="227"/>
        <v/>
      </c>
      <c r="S498" t="str">
        <f t="shared" si="228"/>
        <v/>
      </c>
      <c r="T498" s="14">
        <f t="shared" si="232"/>
        <v>0</v>
      </c>
    </row>
    <row r="499" spans="1:20" x14ac:dyDescent="0.25">
      <c r="A499" s="13" t="s">
        <v>113</v>
      </c>
      <c r="B499">
        <f t="shared" si="217"/>
        <v>3</v>
      </c>
      <c r="C499" t="e">
        <f t="shared" si="218"/>
        <v>#VALUE!</v>
      </c>
      <c r="D499">
        <f t="shared" si="219"/>
        <v>3</v>
      </c>
      <c r="E499">
        <f t="shared" si="220"/>
        <v>5</v>
      </c>
      <c r="F499" s="1">
        <f t="shared" si="221"/>
        <v>12</v>
      </c>
      <c r="G499" s="1">
        <f t="shared" si="222"/>
        <v>53</v>
      </c>
      <c r="H499" s="1" t="str">
        <f t="shared" si="223"/>
        <v>12:53</v>
      </c>
      <c r="I499">
        <f t="shared" si="229"/>
        <v>0</v>
      </c>
      <c r="J499" s="3">
        <f t="shared" si="230"/>
        <v>14</v>
      </c>
      <c r="K499" s="3">
        <f t="shared" si="215"/>
        <v>0</v>
      </c>
      <c r="L499" s="3">
        <f t="shared" si="224"/>
        <v>7</v>
      </c>
      <c r="M499" s="3">
        <f t="shared" si="216"/>
        <v>1407</v>
      </c>
      <c r="N499" t="str">
        <f t="shared" si="231"/>
        <v/>
      </c>
      <c r="O499" t="str">
        <f t="shared" si="225"/>
        <v/>
      </c>
      <c r="P499" t="str">
        <f t="shared" si="226"/>
        <v/>
      </c>
      <c r="Q499" t="str">
        <f t="shared" si="227"/>
        <v/>
      </c>
      <c r="S499" t="str">
        <f t="shared" si="228"/>
        <v/>
      </c>
      <c r="T499" s="14">
        <f t="shared" si="232"/>
        <v>0</v>
      </c>
    </row>
    <row r="500" spans="1:20" x14ac:dyDescent="0.25">
      <c r="A500" s="13" t="s">
        <v>121</v>
      </c>
      <c r="B500">
        <f t="shared" si="217"/>
        <v>3</v>
      </c>
      <c r="C500" t="e">
        <f t="shared" si="218"/>
        <v>#VALUE!</v>
      </c>
      <c r="D500">
        <f t="shared" si="219"/>
        <v>3</v>
      </c>
      <c r="E500">
        <f t="shared" si="220"/>
        <v>5</v>
      </c>
      <c r="F500" s="1">
        <f t="shared" si="221"/>
        <v>20</v>
      </c>
      <c r="G500" s="1">
        <f t="shared" si="222"/>
        <v>55</v>
      </c>
      <c r="H500" s="1" t="str">
        <f t="shared" si="223"/>
        <v>20:55</v>
      </c>
      <c r="I500">
        <f t="shared" si="229"/>
        <v>0</v>
      </c>
      <c r="J500" s="3">
        <f t="shared" si="230"/>
        <v>14</v>
      </c>
      <c r="K500" s="3">
        <f t="shared" si="215"/>
        <v>0</v>
      </c>
      <c r="L500" s="3">
        <f t="shared" si="224"/>
        <v>7</v>
      </c>
      <c r="M500" s="3">
        <f t="shared" si="216"/>
        <v>1407</v>
      </c>
      <c r="N500" t="str">
        <f t="shared" si="231"/>
        <v/>
      </c>
      <c r="O500" t="str">
        <f t="shared" si="225"/>
        <v/>
      </c>
      <c r="P500" t="str">
        <f t="shared" si="226"/>
        <v/>
      </c>
      <c r="Q500" t="str">
        <f t="shared" si="227"/>
        <v/>
      </c>
      <c r="S500" t="str">
        <f t="shared" si="228"/>
        <v/>
      </c>
      <c r="T500" s="14">
        <f t="shared" si="232"/>
        <v>0</v>
      </c>
    </row>
    <row r="501" spans="1:20" x14ac:dyDescent="0.25">
      <c r="A501" s="13" t="s">
        <v>211</v>
      </c>
      <c r="B501" t="e">
        <f t="shared" si="217"/>
        <v>#VALUE!</v>
      </c>
      <c r="C501">
        <f t="shared" si="218"/>
        <v>23</v>
      </c>
      <c r="D501">
        <f t="shared" si="219"/>
        <v>23</v>
      </c>
      <c r="E501">
        <f t="shared" si="220"/>
        <v>39</v>
      </c>
      <c r="F501" s="1" t="str">
        <f t="shared" si="221"/>
        <v/>
      </c>
      <c r="G501" s="1" t="str">
        <f t="shared" si="222"/>
        <v/>
      </c>
      <c r="H501" s="1" t="str">
        <f t="shared" si="223"/>
        <v>:</v>
      </c>
      <c r="I501">
        <f t="shared" si="229"/>
        <v>0</v>
      </c>
      <c r="J501" s="3">
        <f t="shared" si="230"/>
        <v>14</v>
      </c>
      <c r="K501" s="3">
        <f t="shared" si="215"/>
        <v>0</v>
      </c>
      <c r="L501" s="3">
        <f t="shared" si="224"/>
        <v>7</v>
      </c>
      <c r="M501" s="3">
        <f t="shared" si="216"/>
        <v>1407</v>
      </c>
      <c r="N501" t="str">
        <f t="shared" si="231"/>
        <v/>
      </c>
      <c r="O501" t="str">
        <f t="shared" si="225"/>
        <v/>
      </c>
      <c r="P501" t="str">
        <f t="shared" si="226"/>
        <v/>
      </c>
      <c r="Q501" t="str">
        <f t="shared" si="227"/>
        <v/>
      </c>
      <c r="S501" t="str">
        <f t="shared" si="228"/>
        <v/>
      </c>
      <c r="T501" s="14">
        <f t="shared" si="232"/>
        <v>0</v>
      </c>
    </row>
    <row r="502" spans="1:20" x14ac:dyDescent="0.25">
      <c r="A502" s="13" t="s">
        <v>214</v>
      </c>
      <c r="B502" t="e">
        <f t="shared" si="217"/>
        <v>#VALUE!</v>
      </c>
      <c r="C502" t="e">
        <f t="shared" si="218"/>
        <v>#VALUE!</v>
      </c>
      <c r="D502" t="e">
        <f t="shared" si="219"/>
        <v>#VALUE!</v>
      </c>
      <c r="E502">
        <f t="shared" si="220"/>
        <v>40</v>
      </c>
      <c r="F502" s="1" t="str">
        <f t="shared" si="221"/>
        <v/>
      </c>
      <c r="G502" s="1" t="str">
        <f t="shared" si="222"/>
        <v/>
      </c>
      <c r="H502" s="1" t="str">
        <f t="shared" si="223"/>
        <v>:</v>
      </c>
      <c r="I502">
        <f t="shared" si="229"/>
        <v>0</v>
      </c>
      <c r="J502" s="3">
        <f t="shared" si="230"/>
        <v>14</v>
      </c>
      <c r="K502" s="3">
        <f t="shared" si="215"/>
        <v>1</v>
      </c>
      <c r="L502" s="3">
        <f t="shared" si="224"/>
        <v>8</v>
      </c>
      <c r="M502" s="3">
        <f t="shared" si="216"/>
        <v>1408</v>
      </c>
      <c r="N502" t="str">
        <f t="shared" si="231"/>
        <v>Cantando bajo la lluvia (esq. Manhattan)</v>
      </c>
      <c r="O502" t="str">
        <f t="shared" si="225"/>
        <v>04:59</v>
      </c>
      <c r="P502" t="str">
        <f t="shared" si="226"/>
        <v>12:54</v>
      </c>
      <c r="Q502" t="str">
        <f t="shared" si="227"/>
        <v>20:56</v>
      </c>
      <c r="S502" t="str">
        <f t="shared" si="228"/>
        <v>Paseo de los Olvidados, nº 23 (esq. Quimera del Oro)</v>
      </c>
      <c r="T502" s="14">
        <f t="shared" si="232"/>
        <v>0</v>
      </c>
    </row>
    <row r="503" spans="1:20" x14ac:dyDescent="0.25">
      <c r="A503" s="13" t="s">
        <v>84</v>
      </c>
      <c r="B503">
        <f t="shared" si="217"/>
        <v>2</v>
      </c>
      <c r="C503" t="e">
        <f t="shared" si="218"/>
        <v>#VALUE!</v>
      </c>
      <c r="D503">
        <f t="shared" si="219"/>
        <v>2</v>
      </c>
      <c r="E503">
        <f t="shared" si="220"/>
        <v>4</v>
      </c>
      <c r="F503" s="1">
        <f t="shared" si="221"/>
        <v>4</v>
      </c>
      <c r="G503" s="1">
        <f t="shared" si="222"/>
        <v>59</v>
      </c>
      <c r="H503" s="1" t="str">
        <f t="shared" si="223"/>
        <v>04:59</v>
      </c>
      <c r="I503">
        <f t="shared" si="229"/>
        <v>0</v>
      </c>
      <c r="J503" s="3">
        <f t="shared" si="230"/>
        <v>14</v>
      </c>
      <c r="K503" s="3">
        <f t="shared" si="215"/>
        <v>0</v>
      </c>
      <c r="L503" s="3">
        <f t="shared" si="224"/>
        <v>8</v>
      </c>
      <c r="M503" s="3">
        <f t="shared" si="216"/>
        <v>1408</v>
      </c>
      <c r="N503" t="str">
        <f t="shared" si="231"/>
        <v/>
      </c>
      <c r="O503" t="str">
        <f t="shared" si="225"/>
        <v/>
      </c>
      <c r="P503" t="str">
        <f t="shared" si="226"/>
        <v/>
      </c>
      <c r="Q503" t="str">
        <f t="shared" si="227"/>
        <v/>
      </c>
      <c r="S503" t="str">
        <f t="shared" si="228"/>
        <v/>
      </c>
      <c r="T503" s="14">
        <f t="shared" si="232"/>
        <v>0</v>
      </c>
    </row>
    <row r="504" spans="1:20" x14ac:dyDescent="0.25">
      <c r="A504" s="13" t="s">
        <v>116</v>
      </c>
      <c r="B504">
        <f t="shared" si="217"/>
        <v>3</v>
      </c>
      <c r="C504" t="e">
        <f t="shared" si="218"/>
        <v>#VALUE!</v>
      </c>
      <c r="D504">
        <f t="shared" si="219"/>
        <v>3</v>
      </c>
      <c r="E504">
        <f t="shared" si="220"/>
        <v>5</v>
      </c>
      <c r="F504" s="1">
        <f t="shared" si="221"/>
        <v>12</v>
      </c>
      <c r="G504" s="1">
        <f t="shared" si="222"/>
        <v>54</v>
      </c>
      <c r="H504" s="1" t="str">
        <f t="shared" si="223"/>
        <v>12:54</v>
      </c>
      <c r="I504">
        <f t="shared" si="229"/>
        <v>0</v>
      </c>
      <c r="J504" s="3">
        <f t="shared" si="230"/>
        <v>14</v>
      </c>
      <c r="K504" s="3">
        <f t="shared" si="215"/>
        <v>0</v>
      </c>
      <c r="L504" s="3">
        <f t="shared" si="224"/>
        <v>8</v>
      </c>
      <c r="M504" s="3">
        <f t="shared" si="216"/>
        <v>1408</v>
      </c>
      <c r="N504" t="str">
        <f t="shared" si="231"/>
        <v/>
      </c>
      <c r="O504" t="str">
        <f t="shared" si="225"/>
        <v/>
      </c>
      <c r="P504" t="str">
        <f t="shared" si="226"/>
        <v/>
      </c>
      <c r="Q504" t="str">
        <f t="shared" si="227"/>
        <v/>
      </c>
      <c r="S504" t="str">
        <f t="shared" si="228"/>
        <v/>
      </c>
      <c r="T504" s="14">
        <f t="shared" si="232"/>
        <v>0</v>
      </c>
    </row>
    <row r="505" spans="1:20" x14ac:dyDescent="0.25">
      <c r="A505" s="13" t="s">
        <v>82</v>
      </c>
      <c r="B505">
        <f t="shared" si="217"/>
        <v>3</v>
      </c>
      <c r="C505" t="e">
        <f t="shared" si="218"/>
        <v>#VALUE!</v>
      </c>
      <c r="D505">
        <f t="shared" si="219"/>
        <v>3</v>
      </c>
      <c r="E505">
        <f t="shared" si="220"/>
        <v>5</v>
      </c>
      <c r="F505" s="1">
        <f t="shared" si="221"/>
        <v>20</v>
      </c>
      <c r="G505" s="1">
        <f t="shared" si="222"/>
        <v>56</v>
      </c>
      <c r="H505" s="1" t="str">
        <f t="shared" si="223"/>
        <v>20:56</v>
      </c>
      <c r="I505">
        <f t="shared" si="229"/>
        <v>0</v>
      </c>
      <c r="J505" s="3">
        <f t="shared" si="230"/>
        <v>14</v>
      </c>
      <c r="K505" s="3">
        <f t="shared" si="215"/>
        <v>0</v>
      </c>
      <c r="L505" s="3">
        <f t="shared" si="224"/>
        <v>8</v>
      </c>
      <c r="M505" s="3">
        <f t="shared" si="216"/>
        <v>1408</v>
      </c>
      <c r="N505" t="str">
        <f t="shared" si="231"/>
        <v/>
      </c>
      <c r="O505" t="str">
        <f t="shared" si="225"/>
        <v/>
      </c>
      <c r="P505" t="str">
        <f t="shared" si="226"/>
        <v/>
      </c>
      <c r="Q505" t="str">
        <f t="shared" si="227"/>
        <v/>
      </c>
      <c r="S505" t="str">
        <f t="shared" si="228"/>
        <v/>
      </c>
      <c r="T505" s="14">
        <f t="shared" si="232"/>
        <v>0</v>
      </c>
    </row>
    <row r="506" spans="1:20" x14ac:dyDescent="0.25">
      <c r="A506" s="13" t="s">
        <v>213</v>
      </c>
      <c r="B506" t="e">
        <f t="shared" si="217"/>
        <v>#VALUE!</v>
      </c>
      <c r="C506">
        <f t="shared" si="218"/>
        <v>23</v>
      </c>
      <c r="D506">
        <f t="shared" si="219"/>
        <v>23</v>
      </c>
      <c r="E506">
        <f t="shared" si="220"/>
        <v>52</v>
      </c>
      <c r="F506" s="1" t="str">
        <f t="shared" si="221"/>
        <v/>
      </c>
      <c r="G506" s="1" t="str">
        <f t="shared" si="222"/>
        <v/>
      </c>
      <c r="H506" s="1" t="str">
        <f t="shared" si="223"/>
        <v>:</v>
      </c>
      <c r="I506">
        <f t="shared" si="229"/>
        <v>0</v>
      </c>
      <c r="J506" s="3">
        <f t="shared" si="230"/>
        <v>14</v>
      </c>
      <c r="K506" s="3">
        <f t="shared" si="215"/>
        <v>0</v>
      </c>
      <c r="L506" s="3">
        <f t="shared" si="224"/>
        <v>8</v>
      </c>
      <c r="M506" s="3">
        <f t="shared" si="216"/>
        <v>1408</v>
      </c>
      <c r="N506" t="str">
        <f t="shared" si="231"/>
        <v/>
      </c>
      <c r="O506" t="str">
        <f t="shared" si="225"/>
        <v/>
      </c>
      <c r="P506" t="str">
        <f t="shared" si="226"/>
        <v/>
      </c>
      <c r="Q506" t="str">
        <f t="shared" si="227"/>
        <v/>
      </c>
      <c r="S506" t="str">
        <f t="shared" si="228"/>
        <v/>
      </c>
      <c r="T506" s="14">
        <f t="shared" si="232"/>
        <v>0</v>
      </c>
    </row>
    <row r="507" spans="1:20" x14ac:dyDescent="0.25">
      <c r="A507" s="13" t="s">
        <v>215</v>
      </c>
      <c r="B507" t="e">
        <f t="shared" si="217"/>
        <v>#VALUE!</v>
      </c>
      <c r="C507" t="e">
        <f t="shared" si="218"/>
        <v>#VALUE!</v>
      </c>
      <c r="D507" t="e">
        <f t="shared" si="219"/>
        <v>#VALUE!</v>
      </c>
      <c r="E507">
        <f t="shared" si="220"/>
        <v>49</v>
      </c>
      <c r="F507" s="1" t="str">
        <f t="shared" si="221"/>
        <v/>
      </c>
      <c r="G507" s="1" t="str">
        <f t="shared" si="222"/>
        <v/>
      </c>
      <c r="H507" s="1" t="str">
        <f t="shared" si="223"/>
        <v>:</v>
      </c>
      <c r="I507">
        <f t="shared" si="229"/>
        <v>0</v>
      </c>
      <c r="J507" s="3">
        <f t="shared" si="230"/>
        <v>14</v>
      </c>
      <c r="K507" s="3">
        <f t="shared" si="215"/>
        <v>1</v>
      </c>
      <c r="L507" s="3">
        <f t="shared" si="224"/>
        <v>9</v>
      </c>
      <c r="M507" s="3">
        <f t="shared" si="216"/>
        <v>1409</v>
      </c>
      <c r="N507" t="str">
        <f t="shared" si="231"/>
        <v>Cantando bajo la lluvia (esq. Lista de Schindler)</v>
      </c>
      <c r="O507" t="str">
        <f t="shared" si="225"/>
        <v>05:00</v>
      </c>
      <c r="P507" t="str">
        <f t="shared" si="226"/>
        <v>12:55</v>
      </c>
      <c r="Q507" t="str">
        <f t="shared" si="227"/>
        <v>20:57</v>
      </c>
      <c r="S507" t="str">
        <f t="shared" si="228"/>
        <v>Cantando bajo la lluvia (esq. Manhattan)</v>
      </c>
      <c r="T507" s="14">
        <f t="shared" si="232"/>
        <v>0</v>
      </c>
    </row>
    <row r="508" spans="1:20" x14ac:dyDescent="0.25">
      <c r="A508" s="13" t="s">
        <v>51</v>
      </c>
      <c r="B508">
        <f t="shared" si="217"/>
        <v>2</v>
      </c>
      <c r="C508" t="e">
        <f t="shared" si="218"/>
        <v>#VALUE!</v>
      </c>
      <c r="D508">
        <f t="shared" si="219"/>
        <v>2</v>
      </c>
      <c r="E508">
        <f t="shared" si="220"/>
        <v>4</v>
      </c>
      <c r="F508" s="1">
        <f t="shared" si="221"/>
        <v>5</v>
      </c>
      <c r="G508" s="1">
        <f t="shared" si="222"/>
        <v>0</v>
      </c>
      <c r="H508" s="1" t="str">
        <f t="shared" si="223"/>
        <v>05:00</v>
      </c>
      <c r="I508">
        <f t="shared" si="229"/>
        <v>0</v>
      </c>
      <c r="J508" s="3">
        <f t="shared" si="230"/>
        <v>14</v>
      </c>
      <c r="K508" s="3">
        <f t="shared" si="215"/>
        <v>0</v>
      </c>
      <c r="L508" s="3">
        <f t="shared" si="224"/>
        <v>9</v>
      </c>
      <c r="M508" s="3">
        <f t="shared" si="216"/>
        <v>1409</v>
      </c>
      <c r="N508" t="str">
        <f t="shared" si="231"/>
        <v/>
      </c>
      <c r="O508" t="str">
        <f t="shared" si="225"/>
        <v/>
      </c>
      <c r="P508" t="str">
        <f t="shared" si="226"/>
        <v/>
      </c>
      <c r="Q508" t="str">
        <f t="shared" si="227"/>
        <v/>
      </c>
      <c r="S508" t="str">
        <f t="shared" si="228"/>
        <v/>
      </c>
      <c r="T508" s="14">
        <f t="shared" si="232"/>
        <v>0</v>
      </c>
    </row>
    <row r="509" spans="1:20" x14ac:dyDescent="0.25">
      <c r="A509" s="13" t="s">
        <v>120</v>
      </c>
      <c r="B509">
        <f t="shared" si="217"/>
        <v>3</v>
      </c>
      <c r="C509" t="e">
        <f t="shared" si="218"/>
        <v>#VALUE!</v>
      </c>
      <c r="D509">
        <f t="shared" si="219"/>
        <v>3</v>
      </c>
      <c r="E509">
        <f t="shared" si="220"/>
        <v>5</v>
      </c>
      <c r="F509" s="1">
        <f t="shared" si="221"/>
        <v>12</v>
      </c>
      <c r="G509" s="1">
        <f t="shared" si="222"/>
        <v>55</v>
      </c>
      <c r="H509" s="1" t="str">
        <f t="shared" si="223"/>
        <v>12:55</v>
      </c>
      <c r="I509">
        <f t="shared" si="229"/>
        <v>0</v>
      </c>
      <c r="J509" s="3">
        <f t="shared" si="230"/>
        <v>14</v>
      </c>
      <c r="K509" s="3">
        <f t="shared" si="215"/>
        <v>0</v>
      </c>
      <c r="L509" s="3">
        <f t="shared" si="224"/>
        <v>9</v>
      </c>
      <c r="M509" s="3">
        <f t="shared" si="216"/>
        <v>1409</v>
      </c>
      <c r="N509" t="str">
        <f t="shared" si="231"/>
        <v/>
      </c>
      <c r="O509" t="str">
        <f t="shared" si="225"/>
        <v/>
      </c>
      <c r="P509" t="str">
        <f t="shared" si="226"/>
        <v/>
      </c>
      <c r="Q509" t="str">
        <f t="shared" si="227"/>
        <v/>
      </c>
      <c r="S509" t="str">
        <f t="shared" si="228"/>
        <v/>
      </c>
      <c r="T509" s="14">
        <f t="shared" si="232"/>
        <v>0</v>
      </c>
    </row>
    <row r="510" spans="1:20" x14ac:dyDescent="0.25">
      <c r="A510" s="13" t="s">
        <v>86</v>
      </c>
      <c r="B510">
        <f t="shared" si="217"/>
        <v>3</v>
      </c>
      <c r="C510" t="e">
        <f t="shared" si="218"/>
        <v>#VALUE!</v>
      </c>
      <c r="D510">
        <f t="shared" si="219"/>
        <v>3</v>
      </c>
      <c r="E510">
        <f t="shared" si="220"/>
        <v>5</v>
      </c>
      <c r="F510" s="1">
        <f t="shared" si="221"/>
        <v>20</v>
      </c>
      <c r="G510" s="1">
        <f t="shared" si="222"/>
        <v>57</v>
      </c>
      <c r="H510" s="1" t="str">
        <f t="shared" si="223"/>
        <v>20:57</v>
      </c>
      <c r="I510">
        <f t="shared" si="229"/>
        <v>0</v>
      </c>
      <c r="J510" s="3">
        <f t="shared" si="230"/>
        <v>14</v>
      </c>
      <c r="K510" s="3">
        <f t="shared" si="215"/>
        <v>0</v>
      </c>
      <c r="L510" s="3">
        <f t="shared" si="224"/>
        <v>9</v>
      </c>
      <c r="M510" s="3">
        <f t="shared" si="216"/>
        <v>1409</v>
      </c>
      <c r="N510" t="str">
        <f t="shared" si="231"/>
        <v/>
      </c>
      <c r="O510" t="str">
        <f t="shared" si="225"/>
        <v/>
      </c>
      <c r="P510" t="str">
        <f t="shared" si="226"/>
        <v/>
      </c>
      <c r="Q510" t="str">
        <f t="shared" si="227"/>
        <v/>
      </c>
      <c r="S510" t="str">
        <f t="shared" si="228"/>
        <v/>
      </c>
      <c r="T510" s="14">
        <f t="shared" si="232"/>
        <v>0</v>
      </c>
    </row>
    <row r="511" spans="1:20" x14ac:dyDescent="0.25">
      <c r="A511" s="13" t="s">
        <v>214</v>
      </c>
      <c r="B511" t="e">
        <f t="shared" si="217"/>
        <v>#VALUE!</v>
      </c>
      <c r="C511" t="e">
        <f t="shared" si="218"/>
        <v>#VALUE!</v>
      </c>
      <c r="D511" t="e">
        <f t="shared" si="219"/>
        <v>#VALUE!</v>
      </c>
      <c r="E511">
        <f t="shared" si="220"/>
        <v>40</v>
      </c>
      <c r="F511" s="1" t="str">
        <f t="shared" si="221"/>
        <v/>
      </c>
      <c r="G511" s="1" t="str">
        <f t="shared" si="222"/>
        <v/>
      </c>
      <c r="H511" s="1" t="str">
        <f t="shared" si="223"/>
        <v>:</v>
      </c>
      <c r="I511">
        <f t="shared" si="229"/>
        <v>0</v>
      </c>
      <c r="J511" s="3">
        <f t="shared" si="230"/>
        <v>14</v>
      </c>
      <c r="K511" s="3">
        <f t="shared" si="215"/>
        <v>0</v>
      </c>
      <c r="L511" s="3">
        <f t="shared" si="224"/>
        <v>9</v>
      </c>
      <c r="M511" s="3">
        <f t="shared" si="216"/>
        <v>1409</v>
      </c>
      <c r="N511" t="str">
        <f t="shared" si="231"/>
        <v/>
      </c>
      <c r="O511" t="str">
        <f t="shared" si="225"/>
        <v/>
      </c>
      <c r="P511" t="str">
        <f t="shared" si="226"/>
        <v/>
      </c>
      <c r="Q511" t="str">
        <f t="shared" si="227"/>
        <v/>
      </c>
      <c r="S511" t="str">
        <f t="shared" si="228"/>
        <v/>
      </c>
      <c r="T511" s="14">
        <f t="shared" si="232"/>
        <v>0</v>
      </c>
    </row>
    <row r="512" spans="1:20" x14ac:dyDescent="0.25">
      <c r="A512" s="13" t="s">
        <v>216</v>
      </c>
      <c r="B512" t="e">
        <f t="shared" si="217"/>
        <v>#VALUE!</v>
      </c>
      <c r="C512" t="e">
        <f t="shared" si="218"/>
        <v>#VALUE!</v>
      </c>
      <c r="D512" t="e">
        <f t="shared" si="219"/>
        <v>#VALUE!</v>
      </c>
      <c r="E512">
        <f t="shared" si="220"/>
        <v>49</v>
      </c>
      <c r="F512" s="1" t="str">
        <f t="shared" si="221"/>
        <v/>
      </c>
      <c r="G512" s="1" t="str">
        <f t="shared" si="222"/>
        <v/>
      </c>
      <c r="H512" s="1" t="str">
        <f t="shared" si="223"/>
        <v>:</v>
      </c>
      <c r="I512">
        <f t="shared" si="229"/>
        <v>0</v>
      </c>
      <c r="J512" s="3">
        <f t="shared" si="230"/>
        <v>14</v>
      </c>
      <c r="K512" s="3">
        <f t="shared" si="215"/>
        <v>1</v>
      </c>
      <c r="L512" s="3">
        <f t="shared" si="224"/>
        <v>10</v>
      </c>
      <c r="M512" s="3">
        <f t="shared" si="216"/>
        <v>1410</v>
      </c>
      <c r="N512" t="str">
        <f t="shared" si="231"/>
        <v>Avd. Ilustración (esq. Tomás de Anzano - Pd. Bus)</v>
      </c>
      <c r="O512" t="str">
        <f t="shared" si="225"/>
        <v>05:01</v>
      </c>
      <c r="P512" t="str">
        <f t="shared" si="226"/>
        <v>12:56</v>
      </c>
      <c r="Q512" t="str">
        <f t="shared" si="227"/>
        <v>20:58</v>
      </c>
      <c r="S512" t="str">
        <f t="shared" si="228"/>
        <v>Cantando bajo la lluvia (esq. Lista de Schindler)</v>
      </c>
      <c r="T512" s="14">
        <f t="shared" si="232"/>
        <v>0</v>
      </c>
    </row>
    <row r="513" spans="1:20" x14ac:dyDescent="0.25">
      <c r="A513" s="13" t="s">
        <v>53</v>
      </c>
      <c r="B513">
        <f t="shared" si="217"/>
        <v>2</v>
      </c>
      <c r="C513" t="e">
        <f t="shared" si="218"/>
        <v>#VALUE!</v>
      </c>
      <c r="D513">
        <f t="shared" si="219"/>
        <v>2</v>
      </c>
      <c r="E513">
        <f t="shared" si="220"/>
        <v>4</v>
      </c>
      <c r="F513" s="1">
        <f t="shared" si="221"/>
        <v>5</v>
      </c>
      <c r="G513" s="1">
        <f t="shared" si="222"/>
        <v>1</v>
      </c>
      <c r="H513" s="1" t="str">
        <f t="shared" si="223"/>
        <v>05:01</v>
      </c>
      <c r="I513">
        <f t="shared" si="229"/>
        <v>0</v>
      </c>
      <c r="J513" s="3">
        <f t="shared" si="230"/>
        <v>14</v>
      </c>
      <c r="K513" s="3">
        <f t="shared" si="215"/>
        <v>0</v>
      </c>
      <c r="L513" s="3">
        <f t="shared" si="224"/>
        <v>10</v>
      </c>
      <c r="M513" s="3">
        <f t="shared" si="216"/>
        <v>1410</v>
      </c>
      <c r="N513" t="str">
        <f t="shared" si="231"/>
        <v/>
      </c>
      <c r="O513" t="str">
        <f t="shared" si="225"/>
        <v/>
      </c>
      <c r="P513" t="str">
        <f t="shared" si="226"/>
        <v/>
      </c>
      <c r="Q513" t="str">
        <f t="shared" si="227"/>
        <v/>
      </c>
      <c r="S513" t="str">
        <f t="shared" si="228"/>
        <v/>
      </c>
      <c r="T513" s="14">
        <f t="shared" si="232"/>
        <v>0</v>
      </c>
    </row>
    <row r="514" spans="1:20" x14ac:dyDescent="0.25">
      <c r="A514" s="13" t="s">
        <v>81</v>
      </c>
      <c r="B514">
        <f t="shared" si="217"/>
        <v>3</v>
      </c>
      <c r="C514" t="e">
        <f t="shared" si="218"/>
        <v>#VALUE!</v>
      </c>
      <c r="D514">
        <f t="shared" si="219"/>
        <v>3</v>
      </c>
      <c r="E514">
        <f t="shared" si="220"/>
        <v>5</v>
      </c>
      <c r="F514" s="1">
        <f t="shared" si="221"/>
        <v>12</v>
      </c>
      <c r="G514" s="1">
        <f t="shared" si="222"/>
        <v>56</v>
      </c>
      <c r="H514" s="1" t="str">
        <f t="shared" si="223"/>
        <v>12:56</v>
      </c>
      <c r="I514">
        <f t="shared" si="229"/>
        <v>0</v>
      </c>
      <c r="J514" s="3">
        <f t="shared" si="230"/>
        <v>14</v>
      </c>
      <c r="K514" s="3">
        <f t="shared" si="215"/>
        <v>0</v>
      </c>
      <c r="L514" s="3">
        <f t="shared" si="224"/>
        <v>10</v>
      </c>
      <c r="M514" s="3">
        <f t="shared" si="216"/>
        <v>1410</v>
      </c>
      <c r="N514" t="str">
        <f t="shared" si="231"/>
        <v/>
      </c>
      <c r="O514" t="str">
        <f t="shared" si="225"/>
        <v/>
      </c>
      <c r="P514" t="str">
        <f t="shared" si="226"/>
        <v/>
      </c>
      <c r="Q514" t="str">
        <f t="shared" si="227"/>
        <v/>
      </c>
      <c r="S514" t="str">
        <f t="shared" si="228"/>
        <v/>
      </c>
      <c r="T514" s="14">
        <f t="shared" si="232"/>
        <v>0</v>
      </c>
    </row>
    <row r="515" spans="1:20" x14ac:dyDescent="0.25">
      <c r="A515" s="13" t="s">
        <v>20</v>
      </c>
      <c r="B515">
        <f t="shared" si="217"/>
        <v>3</v>
      </c>
      <c r="C515" t="e">
        <f t="shared" si="218"/>
        <v>#VALUE!</v>
      </c>
      <c r="D515">
        <f t="shared" si="219"/>
        <v>3</v>
      </c>
      <c r="E515">
        <f t="shared" si="220"/>
        <v>5</v>
      </c>
      <c r="F515" s="1">
        <f t="shared" si="221"/>
        <v>20</v>
      </c>
      <c r="G515" s="1">
        <f t="shared" si="222"/>
        <v>58</v>
      </c>
      <c r="H515" s="1" t="str">
        <f t="shared" si="223"/>
        <v>20:58</v>
      </c>
      <c r="I515">
        <f t="shared" si="229"/>
        <v>0</v>
      </c>
      <c r="J515" s="3">
        <f t="shared" si="230"/>
        <v>14</v>
      </c>
      <c r="K515" s="3">
        <f t="shared" ref="K515:K578" si="233">IF(AND(ISNUMBER(G516),ISNUMBER(G517),ISNUMBER(G518)),1,IF(T515,1,0))</f>
        <v>0</v>
      </c>
      <c r="L515" s="3">
        <f t="shared" si="224"/>
        <v>10</v>
      </c>
      <c r="M515" s="3">
        <f t="shared" ref="M515:M578" si="234">J515*100+L515</f>
        <v>1410</v>
      </c>
      <c r="N515" t="str">
        <f t="shared" si="231"/>
        <v/>
      </c>
      <c r="O515" t="str">
        <f t="shared" si="225"/>
        <v/>
      </c>
      <c r="P515" t="str">
        <f t="shared" si="226"/>
        <v/>
      </c>
      <c r="Q515" t="str">
        <f t="shared" si="227"/>
        <v/>
      </c>
      <c r="S515" t="str">
        <f t="shared" si="228"/>
        <v/>
      </c>
      <c r="T515" s="14">
        <f t="shared" si="232"/>
        <v>0</v>
      </c>
    </row>
    <row r="516" spans="1:20" x14ac:dyDescent="0.25">
      <c r="A516" s="13" t="s">
        <v>215</v>
      </c>
      <c r="B516" t="e">
        <f t="shared" ref="B516:B579" si="235">FIND($B$2,A516)</f>
        <v>#VALUE!</v>
      </c>
      <c r="C516" t="e">
        <f t="shared" ref="C516:C579" si="236">FIND($C$2,A516)</f>
        <v>#VALUE!</v>
      </c>
      <c r="D516" t="e">
        <f t="shared" ref="D516:D579" si="237">IFERROR(B516,C516)</f>
        <v>#VALUE!</v>
      </c>
      <c r="E516">
        <f t="shared" ref="E516:E579" si="238">LEN(A516)</f>
        <v>49</v>
      </c>
      <c r="F516" s="1" t="str">
        <f t="shared" ref="F516:F579" si="239">IFERROR(VALUE(LEFT($A516,$D516-1)),"")</f>
        <v/>
      </c>
      <c r="G516" s="1" t="str">
        <f t="shared" ref="G516:G579" si="240">IFERROR(VALUE(RIGHT($A516,$E516-$D516)),"")</f>
        <v/>
      </c>
      <c r="H516" s="1" t="str">
        <f t="shared" ref="H516:H579" si="241">TEXT(F516,"00")&amp;":"&amp;TEXT(G516,"00")</f>
        <v>:</v>
      </c>
      <c r="I516">
        <f t="shared" si="229"/>
        <v>0</v>
      </c>
      <c r="J516" s="3">
        <f t="shared" si="230"/>
        <v>14</v>
      </c>
      <c r="K516" s="3">
        <f t="shared" si="233"/>
        <v>0</v>
      </c>
      <c r="L516" s="3">
        <f t="shared" ref="L516:L579" si="242">IF(I516=1,0,L515+K516+T516)</f>
        <v>10</v>
      </c>
      <c r="M516" s="3">
        <f t="shared" si="234"/>
        <v>1410</v>
      </c>
      <c r="N516" t="str">
        <f t="shared" si="231"/>
        <v/>
      </c>
      <c r="O516" t="str">
        <f t="shared" ref="O516:O579" si="243">IF($K516,H517,"")</f>
        <v/>
      </c>
      <c r="P516" t="str">
        <f t="shared" ref="P516:P579" si="244">IF($K516,H518,"")</f>
        <v/>
      </c>
      <c r="Q516" t="str">
        <f t="shared" ref="Q516:Q579" si="245">IF($K516,H519,"")</f>
        <v/>
      </c>
      <c r="S516" t="str">
        <f t="shared" si="228"/>
        <v/>
      </c>
      <c r="T516" s="14">
        <f t="shared" si="232"/>
        <v>0</v>
      </c>
    </row>
    <row r="517" spans="1:20" x14ac:dyDescent="0.25">
      <c r="A517" s="13" t="s">
        <v>217</v>
      </c>
      <c r="B517" t="e">
        <f t="shared" si="235"/>
        <v>#VALUE!</v>
      </c>
      <c r="C517">
        <f t="shared" si="236"/>
        <v>17</v>
      </c>
      <c r="D517">
        <f t="shared" si="237"/>
        <v>17</v>
      </c>
      <c r="E517">
        <f t="shared" si="238"/>
        <v>46</v>
      </c>
      <c r="F517" s="1" t="str">
        <f t="shared" si="239"/>
        <v/>
      </c>
      <c r="G517" s="1" t="str">
        <f t="shared" si="240"/>
        <v/>
      </c>
      <c r="H517" s="1" t="str">
        <f t="shared" si="241"/>
        <v>:</v>
      </c>
      <c r="I517">
        <f t="shared" si="229"/>
        <v>0</v>
      </c>
      <c r="J517" s="3">
        <f t="shared" si="230"/>
        <v>14</v>
      </c>
      <c r="K517" s="3">
        <f t="shared" si="233"/>
        <v>1</v>
      </c>
      <c r="L517" s="3">
        <f t="shared" si="242"/>
        <v>11</v>
      </c>
      <c r="M517" s="3">
        <f t="shared" si="234"/>
        <v>1411</v>
      </c>
      <c r="N517" t="str">
        <f t="shared" si="231"/>
        <v>Avd. Ilustración, nº 32 (Pd. Bus esq. C/ Ibón)</v>
      </c>
      <c r="O517" t="str">
        <f t="shared" si="243"/>
        <v>05:02</v>
      </c>
      <c r="P517" t="str">
        <f t="shared" si="244"/>
        <v>12:57</v>
      </c>
      <c r="Q517" t="str">
        <f t="shared" si="245"/>
        <v>20:59</v>
      </c>
      <c r="S517" t="str">
        <f t="shared" ref="S517:S580" si="246">IF(AND($K517,NOT(T517)),A521,IF(T517,A517,""))</f>
        <v>Avd. Ilustración (esq. Tomás de Anzano - Pd. Bus)</v>
      </c>
      <c r="T517" s="14">
        <f t="shared" si="232"/>
        <v>0</v>
      </c>
    </row>
    <row r="518" spans="1:20" x14ac:dyDescent="0.25">
      <c r="A518" s="13" t="s">
        <v>56</v>
      </c>
      <c r="B518">
        <f t="shared" si="235"/>
        <v>2</v>
      </c>
      <c r="C518" t="e">
        <f t="shared" si="236"/>
        <v>#VALUE!</v>
      </c>
      <c r="D518">
        <f t="shared" si="237"/>
        <v>2</v>
      </c>
      <c r="E518">
        <f t="shared" si="238"/>
        <v>4</v>
      </c>
      <c r="F518" s="1">
        <f t="shared" si="239"/>
        <v>5</v>
      </c>
      <c r="G518" s="1">
        <f t="shared" si="240"/>
        <v>2</v>
      </c>
      <c r="H518" s="1" t="str">
        <f t="shared" si="241"/>
        <v>05:02</v>
      </c>
      <c r="I518">
        <f t="shared" ref="I518:I581" si="247">IFERROR(FIND("Ruta",A518),0)</f>
        <v>0</v>
      </c>
      <c r="J518" s="3">
        <f t="shared" ref="J518:J581" si="248">I518+J517</f>
        <v>14</v>
      </c>
      <c r="K518" s="3">
        <f t="shared" si="233"/>
        <v>0</v>
      </c>
      <c r="L518" s="3">
        <f t="shared" si="242"/>
        <v>11</v>
      </c>
      <c r="M518" s="3">
        <f t="shared" si="234"/>
        <v>1411</v>
      </c>
      <c r="N518" t="str">
        <f t="shared" ref="N518:N581" si="249">IF(T518,"",IF($K518,A518,IF(I518=1,A518,"")))</f>
        <v/>
      </c>
      <c r="O518" t="str">
        <f t="shared" si="243"/>
        <v/>
      </c>
      <c r="P518" t="str">
        <f t="shared" si="244"/>
        <v/>
      </c>
      <c r="Q518" t="str">
        <f t="shared" si="245"/>
        <v/>
      </c>
      <c r="S518" t="str">
        <f t="shared" si="246"/>
        <v/>
      </c>
      <c r="T518" s="14">
        <f t="shared" ref="T518:T581" si="250">IF(AND(NOT(ISNUMBER(D517)),NOT(ISNUMBER(D518)),NOT(ISNUMBER(D519)),NOT(ISNUMBER(D520))),1,0)</f>
        <v>0</v>
      </c>
    </row>
    <row r="519" spans="1:20" x14ac:dyDescent="0.25">
      <c r="A519" s="13" t="s">
        <v>85</v>
      </c>
      <c r="B519">
        <f t="shared" si="235"/>
        <v>3</v>
      </c>
      <c r="C519" t="e">
        <f t="shared" si="236"/>
        <v>#VALUE!</v>
      </c>
      <c r="D519">
        <f t="shared" si="237"/>
        <v>3</v>
      </c>
      <c r="E519">
        <f t="shared" si="238"/>
        <v>5</v>
      </c>
      <c r="F519" s="1">
        <f t="shared" si="239"/>
        <v>12</v>
      </c>
      <c r="G519" s="1">
        <f t="shared" si="240"/>
        <v>57</v>
      </c>
      <c r="H519" s="1" t="str">
        <f t="shared" si="241"/>
        <v>12:57</v>
      </c>
      <c r="I519">
        <f t="shared" si="247"/>
        <v>0</v>
      </c>
      <c r="J519" s="3">
        <f t="shared" si="248"/>
        <v>14</v>
      </c>
      <c r="K519" s="3">
        <f t="shared" si="233"/>
        <v>0</v>
      </c>
      <c r="L519" s="3">
        <f t="shared" si="242"/>
        <v>11</v>
      </c>
      <c r="M519" s="3">
        <f t="shared" si="234"/>
        <v>1411</v>
      </c>
      <c r="N519" t="str">
        <f t="shared" si="249"/>
        <v/>
      </c>
      <c r="O519" t="str">
        <f t="shared" si="243"/>
        <v/>
      </c>
      <c r="P519" t="str">
        <f t="shared" si="244"/>
        <v/>
      </c>
      <c r="Q519" t="str">
        <f t="shared" si="245"/>
        <v/>
      </c>
      <c r="S519" t="str">
        <f t="shared" si="246"/>
        <v/>
      </c>
      <c r="T519" s="14">
        <f t="shared" si="250"/>
        <v>0</v>
      </c>
    </row>
    <row r="520" spans="1:20" x14ac:dyDescent="0.25">
      <c r="A520" s="13" t="s">
        <v>25</v>
      </c>
      <c r="B520">
        <f t="shared" si="235"/>
        <v>3</v>
      </c>
      <c r="C520" t="e">
        <f t="shared" si="236"/>
        <v>#VALUE!</v>
      </c>
      <c r="D520">
        <f t="shared" si="237"/>
        <v>3</v>
      </c>
      <c r="E520">
        <f t="shared" si="238"/>
        <v>5</v>
      </c>
      <c r="F520" s="1">
        <f t="shared" si="239"/>
        <v>20</v>
      </c>
      <c r="G520" s="1">
        <f t="shared" si="240"/>
        <v>59</v>
      </c>
      <c r="H520" s="1" t="str">
        <f t="shared" si="241"/>
        <v>20:59</v>
      </c>
      <c r="I520">
        <f t="shared" si="247"/>
        <v>0</v>
      </c>
      <c r="J520" s="3">
        <f t="shared" si="248"/>
        <v>14</v>
      </c>
      <c r="K520" s="3">
        <f t="shared" si="233"/>
        <v>0</v>
      </c>
      <c r="L520" s="3">
        <f t="shared" si="242"/>
        <v>11</v>
      </c>
      <c r="M520" s="3">
        <f t="shared" si="234"/>
        <v>1411</v>
      </c>
      <c r="N520" t="str">
        <f t="shared" si="249"/>
        <v/>
      </c>
      <c r="O520" t="str">
        <f t="shared" si="243"/>
        <v/>
      </c>
      <c r="P520" t="str">
        <f t="shared" si="244"/>
        <v/>
      </c>
      <c r="Q520" t="str">
        <f t="shared" si="245"/>
        <v/>
      </c>
      <c r="S520" t="str">
        <f t="shared" si="246"/>
        <v/>
      </c>
      <c r="T520" s="14">
        <f t="shared" si="250"/>
        <v>0</v>
      </c>
    </row>
    <row r="521" spans="1:20" x14ac:dyDescent="0.25">
      <c r="A521" s="13" t="s">
        <v>216</v>
      </c>
      <c r="B521" t="e">
        <f t="shared" si="235"/>
        <v>#VALUE!</v>
      </c>
      <c r="C521" t="e">
        <f t="shared" si="236"/>
        <v>#VALUE!</v>
      </c>
      <c r="D521" t="e">
        <f t="shared" si="237"/>
        <v>#VALUE!</v>
      </c>
      <c r="E521">
        <f t="shared" si="238"/>
        <v>49</v>
      </c>
      <c r="F521" s="1" t="str">
        <f t="shared" si="239"/>
        <v/>
      </c>
      <c r="G521" s="1" t="str">
        <f t="shared" si="240"/>
        <v/>
      </c>
      <c r="H521" s="1" t="str">
        <f t="shared" si="241"/>
        <v>:</v>
      </c>
      <c r="I521">
        <f t="shared" si="247"/>
        <v>0</v>
      </c>
      <c r="J521" s="3">
        <f t="shared" si="248"/>
        <v>14</v>
      </c>
      <c r="K521" s="3">
        <f t="shared" si="233"/>
        <v>0</v>
      </c>
      <c r="L521" s="3">
        <f t="shared" si="242"/>
        <v>11</v>
      </c>
      <c r="M521" s="3">
        <f t="shared" si="234"/>
        <v>1411</v>
      </c>
      <c r="N521" t="str">
        <f t="shared" si="249"/>
        <v/>
      </c>
      <c r="O521" t="str">
        <f t="shared" si="243"/>
        <v/>
      </c>
      <c r="P521" t="str">
        <f t="shared" si="244"/>
        <v/>
      </c>
      <c r="Q521" t="str">
        <f t="shared" si="245"/>
        <v/>
      </c>
      <c r="S521" t="str">
        <f t="shared" si="246"/>
        <v/>
      </c>
      <c r="T521" s="14">
        <f t="shared" si="250"/>
        <v>0</v>
      </c>
    </row>
    <row r="522" spans="1:20" x14ac:dyDescent="0.25">
      <c r="A522" s="13" t="s">
        <v>218</v>
      </c>
      <c r="B522" t="e">
        <f t="shared" si="235"/>
        <v>#VALUE!</v>
      </c>
      <c r="C522" t="e">
        <f t="shared" si="236"/>
        <v>#VALUE!</v>
      </c>
      <c r="D522" t="e">
        <f t="shared" si="237"/>
        <v>#VALUE!</v>
      </c>
      <c r="E522">
        <f t="shared" si="238"/>
        <v>34</v>
      </c>
      <c r="F522" s="1" t="str">
        <f t="shared" si="239"/>
        <v/>
      </c>
      <c r="G522" s="1" t="str">
        <f t="shared" si="240"/>
        <v/>
      </c>
      <c r="H522" s="1" t="str">
        <f t="shared" si="241"/>
        <v>:</v>
      </c>
      <c r="I522">
        <f t="shared" si="247"/>
        <v>0</v>
      </c>
      <c r="J522" s="3">
        <f t="shared" si="248"/>
        <v>14</v>
      </c>
      <c r="K522" s="3">
        <f t="shared" si="233"/>
        <v>1</v>
      </c>
      <c r="L522" s="3">
        <f t="shared" si="242"/>
        <v>12</v>
      </c>
      <c r="M522" s="3">
        <f t="shared" si="234"/>
        <v>1412</v>
      </c>
      <c r="N522" t="str">
        <f t="shared" si="249"/>
        <v>Maurice Ravel (esq. Isaac Albeniz)</v>
      </c>
      <c r="O522" t="str">
        <f t="shared" si="243"/>
        <v>05:03</v>
      </c>
      <c r="P522" t="str">
        <f t="shared" si="244"/>
        <v>12:58</v>
      </c>
      <c r="Q522" t="str">
        <f t="shared" si="245"/>
        <v>21:00</v>
      </c>
      <c r="S522" t="str">
        <f t="shared" si="246"/>
        <v>Avd. Ilustración, nº 32 (Pd. Bus esq. C/ Ibón)</v>
      </c>
      <c r="T522" s="14">
        <f t="shared" si="250"/>
        <v>0</v>
      </c>
    </row>
    <row r="523" spans="1:20" x14ac:dyDescent="0.25">
      <c r="A523" s="13" t="s">
        <v>18</v>
      </c>
      <c r="B523">
        <f t="shared" si="235"/>
        <v>2</v>
      </c>
      <c r="C523" t="e">
        <f t="shared" si="236"/>
        <v>#VALUE!</v>
      </c>
      <c r="D523">
        <f t="shared" si="237"/>
        <v>2</v>
      </c>
      <c r="E523">
        <f t="shared" si="238"/>
        <v>4</v>
      </c>
      <c r="F523" s="1">
        <f t="shared" si="239"/>
        <v>5</v>
      </c>
      <c r="G523" s="1">
        <f t="shared" si="240"/>
        <v>3</v>
      </c>
      <c r="H523" s="1" t="str">
        <f t="shared" si="241"/>
        <v>05:03</v>
      </c>
      <c r="I523">
        <f t="shared" si="247"/>
        <v>0</v>
      </c>
      <c r="J523" s="3">
        <f t="shared" si="248"/>
        <v>14</v>
      </c>
      <c r="K523" s="3">
        <f t="shared" si="233"/>
        <v>0</v>
      </c>
      <c r="L523" s="3">
        <f t="shared" si="242"/>
        <v>12</v>
      </c>
      <c r="M523" s="3">
        <f t="shared" si="234"/>
        <v>1412</v>
      </c>
      <c r="N523" t="str">
        <f t="shared" si="249"/>
        <v/>
      </c>
      <c r="O523" t="str">
        <f t="shared" si="243"/>
        <v/>
      </c>
      <c r="P523" t="str">
        <f t="shared" si="244"/>
        <v/>
      </c>
      <c r="Q523" t="str">
        <f t="shared" si="245"/>
        <v/>
      </c>
      <c r="S523" t="str">
        <f t="shared" si="246"/>
        <v/>
      </c>
      <c r="T523" s="14">
        <f t="shared" si="250"/>
        <v>0</v>
      </c>
    </row>
    <row r="524" spans="1:20" x14ac:dyDescent="0.25">
      <c r="A524" s="13" t="s">
        <v>19</v>
      </c>
      <c r="B524">
        <f t="shared" si="235"/>
        <v>3</v>
      </c>
      <c r="C524" t="e">
        <f t="shared" si="236"/>
        <v>#VALUE!</v>
      </c>
      <c r="D524">
        <f t="shared" si="237"/>
        <v>3</v>
      </c>
      <c r="E524">
        <f t="shared" si="238"/>
        <v>5</v>
      </c>
      <c r="F524" s="1">
        <f t="shared" si="239"/>
        <v>12</v>
      </c>
      <c r="G524" s="1">
        <f t="shared" si="240"/>
        <v>58</v>
      </c>
      <c r="H524" s="1" t="str">
        <f t="shared" si="241"/>
        <v>12:58</v>
      </c>
      <c r="I524">
        <f t="shared" si="247"/>
        <v>0</v>
      </c>
      <c r="J524" s="3">
        <f t="shared" si="248"/>
        <v>14</v>
      </c>
      <c r="K524" s="3">
        <f t="shared" si="233"/>
        <v>0</v>
      </c>
      <c r="L524" s="3">
        <f t="shared" si="242"/>
        <v>12</v>
      </c>
      <c r="M524" s="3">
        <f t="shared" si="234"/>
        <v>1412</v>
      </c>
      <c r="N524" t="str">
        <f t="shared" si="249"/>
        <v/>
      </c>
      <c r="O524" t="str">
        <f t="shared" si="243"/>
        <v/>
      </c>
      <c r="P524" t="str">
        <f t="shared" si="244"/>
        <v/>
      </c>
      <c r="Q524" t="str">
        <f t="shared" si="245"/>
        <v/>
      </c>
      <c r="S524" t="str">
        <f t="shared" si="246"/>
        <v/>
      </c>
      <c r="T524" s="14">
        <f t="shared" si="250"/>
        <v>0</v>
      </c>
    </row>
    <row r="525" spans="1:20" x14ac:dyDescent="0.25">
      <c r="A525" s="13" t="s">
        <v>30</v>
      </c>
      <c r="B525">
        <f t="shared" si="235"/>
        <v>3</v>
      </c>
      <c r="C525" t="e">
        <f t="shared" si="236"/>
        <v>#VALUE!</v>
      </c>
      <c r="D525">
        <f t="shared" si="237"/>
        <v>3</v>
      </c>
      <c r="E525">
        <f t="shared" si="238"/>
        <v>5</v>
      </c>
      <c r="F525" s="1">
        <f t="shared" si="239"/>
        <v>21</v>
      </c>
      <c r="G525" s="1">
        <f t="shared" si="240"/>
        <v>0</v>
      </c>
      <c r="H525" s="1" t="str">
        <f t="shared" si="241"/>
        <v>21:00</v>
      </c>
      <c r="I525">
        <f t="shared" si="247"/>
        <v>0</v>
      </c>
      <c r="J525" s="3">
        <f t="shared" si="248"/>
        <v>14</v>
      </c>
      <c r="K525" s="3">
        <f t="shared" si="233"/>
        <v>0</v>
      </c>
      <c r="L525" s="3">
        <f t="shared" si="242"/>
        <v>12</v>
      </c>
      <c r="M525" s="3">
        <f t="shared" si="234"/>
        <v>1412</v>
      </c>
      <c r="N525" t="str">
        <f t="shared" si="249"/>
        <v/>
      </c>
      <c r="O525" t="str">
        <f t="shared" si="243"/>
        <v/>
      </c>
      <c r="P525" t="str">
        <f t="shared" si="244"/>
        <v/>
      </c>
      <c r="Q525" t="str">
        <f t="shared" si="245"/>
        <v/>
      </c>
      <c r="S525" t="str">
        <f t="shared" si="246"/>
        <v/>
      </c>
      <c r="T525" s="14">
        <f t="shared" si="250"/>
        <v>0</v>
      </c>
    </row>
    <row r="526" spans="1:20" x14ac:dyDescent="0.25">
      <c r="A526" s="13" t="s">
        <v>217</v>
      </c>
      <c r="B526" t="e">
        <f t="shared" si="235"/>
        <v>#VALUE!</v>
      </c>
      <c r="C526">
        <f t="shared" si="236"/>
        <v>17</v>
      </c>
      <c r="D526">
        <f t="shared" si="237"/>
        <v>17</v>
      </c>
      <c r="E526">
        <f t="shared" si="238"/>
        <v>46</v>
      </c>
      <c r="F526" s="1" t="str">
        <f t="shared" si="239"/>
        <v/>
      </c>
      <c r="G526" s="1" t="str">
        <f t="shared" si="240"/>
        <v/>
      </c>
      <c r="H526" s="1" t="str">
        <f t="shared" si="241"/>
        <v>:</v>
      </c>
      <c r="I526">
        <f t="shared" si="247"/>
        <v>0</v>
      </c>
      <c r="J526" s="3">
        <f t="shared" si="248"/>
        <v>14</v>
      </c>
      <c r="K526" s="3">
        <f t="shared" si="233"/>
        <v>0</v>
      </c>
      <c r="L526" s="3">
        <f t="shared" si="242"/>
        <v>12</v>
      </c>
      <c r="M526" s="3">
        <f t="shared" si="234"/>
        <v>1412</v>
      </c>
      <c r="N526" t="str">
        <f t="shared" si="249"/>
        <v/>
      </c>
      <c r="O526" t="str">
        <f t="shared" si="243"/>
        <v/>
      </c>
      <c r="P526" t="str">
        <f t="shared" si="244"/>
        <v/>
      </c>
      <c r="Q526" t="str">
        <f t="shared" si="245"/>
        <v/>
      </c>
      <c r="S526" t="str">
        <f t="shared" si="246"/>
        <v/>
      </c>
      <c r="T526" s="14">
        <f t="shared" si="250"/>
        <v>0</v>
      </c>
    </row>
    <row r="527" spans="1:20" x14ac:dyDescent="0.25">
      <c r="A527" s="13" t="s">
        <v>21</v>
      </c>
      <c r="B527" t="e">
        <f t="shared" si="235"/>
        <v>#VALUE!</v>
      </c>
      <c r="C527" t="e">
        <f t="shared" si="236"/>
        <v>#VALUE!</v>
      </c>
      <c r="D527" t="e">
        <f t="shared" si="237"/>
        <v>#VALUE!</v>
      </c>
      <c r="E527">
        <f t="shared" si="238"/>
        <v>26</v>
      </c>
      <c r="F527" s="1" t="str">
        <f t="shared" si="239"/>
        <v/>
      </c>
      <c r="G527" s="1" t="str">
        <f t="shared" si="240"/>
        <v/>
      </c>
      <c r="H527" s="1" t="str">
        <f t="shared" si="241"/>
        <v>:</v>
      </c>
      <c r="I527">
        <f t="shared" si="247"/>
        <v>0</v>
      </c>
      <c r="J527" s="3">
        <f t="shared" si="248"/>
        <v>14</v>
      </c>
      <c r="K527" s="3">
        <f t="shared" si="233"/>
        <v>1</v>
      </c>
      <c r="L527" s="3">
        <f t="shared" si="242"/>
        <v>13</v>
      </c>
      <c r="M527" s="3">
        <f t="shared" si="234"/>
        <v>1413</v>
      </c>
      <c r="N527" t="str">
        <f t="shared" si="249"/>
        <v>Opel Planta en Figueruelas</v>
      </c>
      <c r="O527" t="str">
        <f t="shared" si="243"/>
        <v>05:30</v>
      </c>
      <c r="P527" t="str">
        <f t="shared" si="244"/>
        <v>13:30</v>
      </c>
      <c r="Q527" t="str">
        <f t="shared" si="245"/>
        <v>21:30</v>
      </c>
      <c r="S527" t="str">
        <f t="shared" si="246"/>
        <v>Maurice Ravel (esq. Isaac Albeniz)</v>
      </c>
      <c r="T527" s="14">
        <f t="shared" si="250"/>
        <v>0</v>
      </c>
    </row>
    <row r="528" spans="1:20" x14ac:dyDescent="0.25">
      <c r="A528" s="13" t="s">
        <v>46</v>
      </c>
      <c r="B528">
        <f t="shared" si="235"/>
        <v>2</v>
      </c>
      <c r="C528" t="e">
        <f t="shared" si="236"/>
        <v>#VALUE!</v>
      </c>
      <c r="D528">
        <f t="shared" si="237"/>
        <v>2</v>
      </c>
      <c r="E528">
        <f t="shared" si="238"/>
        <v>4</v>
      </c>
      <c r="F528" s="1">
        <f t="shared" si="239"/>
        <v>5</v>
      </c>
      <c r="G528" s="1">
        <f t="shared" si="240"/>
        <v>30</v>
      </c>
      <c r="H528" s="1" t="str">
        <f t="shared" si="241"/>
        <v>05:30</v>
      </c>
      <c r="I528">
        <f t="shared" si="247"/>
        <v>0</v>
      </c>
      <c r="J528" s="3">
        <f t="shared" si="248"/>
        <v>14</v>
      </c>
      <c r="K528" s="3">
        <f t="shared" si="233"/>
        <v>0</v>
      </c>
      <c r="L528" s="3">
        <f t="shared" si="242"/>
        <v>13</v>
      </c>
      <c r="M528" s="3">
        <f t="shared" si="234"/>
        <v>1413</v>
      </c>
      <c r="N528" t="str">
        <f t="shared" si="249"/>
        <v/>
      </c>
      <c r="O528" t="str">
        <f t="shared" si="243"/>
        <v/>
      </c>
      <c r="P528" t="str">
        <f t="shared" si="244"/>
        <v/>
      </c>
      <c r="Q528" t="str">
        <f t="shared" si="245"/>
        <v/>
      </c>
      <c r="S528" t="str">
        <f t="shared" si="246"/>
        <v/>
      </c>
      <c r="T528" s="14">
        <f t="shared" si="250"/>
        <v>0</v>
      </c>
    </row>
    <row r="529" spans="1:20" x14ac:dyDescent="0.25">
      <c r="A529" s="13" t="s">
        <v>47</v>
      </c>
      <c r="B529">
        <f t="shared" si="235"/>
        <v>3</v>
      </c>
      <c r="C529" t="e">
        <f t="shared" si="236"/>
        <v>#VALUE!</v>
      </c>
      <c r="D529">
        <f t="shared" si="237"/>
        <v>3</v>
      </c>
      <c r="E529">
        <f t="shared" si="238"/>
        <v>5</v>
      </c>
      <c r="F529" s="1">
        <f t="shared" si="239"/>
        <v>13</v>
      </c>
      <c r="G529" s="1">
        <f t="shared" si="240"/>
        <v>30</v>
      </c>
      <c r="H529" s="1" t="str">
        <f t="shared" si="241"/>
        <v>13:30</v>
      </c>
      <c r="I529">
        <f t="shared" si="247"/>
        <v>0</v>
      </c>
      <c r="J529" s="3">
        <f t="shared" si="248"/>
        <v>14</v>
      </c>
      <c r="K529" s="3">
        <f t="shared" si="233"/>
        <v>0</v>
      </c>
      <c r="L529" s="3">
        <f t="shared" si="242"/>
        <v>13</v>
      </c>
      <c r="M529" s="3">
        <f t="shared" si="234"/>
        <v>1413</v>
      </c>
      <c r="N529" t="str">
        <f t="shared" si="249"/>
        <v/>
      </c>
      <c r="O529" t="str">
        <f t="shared" si="243"/>
        <v/>
      </c>
      <c r="P529" t="str">
        <f t="shared" si="244"/>
        <v/>
      </c>
      <c r="Q529" t="str">
        <f t="shared" si="245"/>
        <v/>
      </c>
      <c r="S529" t="str">
        <f t="shared" si="246"/>
        <v/>
      </c>
      <c r="T529" s="14">
        <f t="shared" si="250"/>
        <v>0</v>
      </c>
    </row>
    <row r="530" spans="1:20" x14ac:dyDescent="0.25">
      <c r="A530" s="13" t="s">
        <v>48</v>
      </c>
      <c r="B530">
        <f t="shared" si="235"/>
        <v>3</v>
      </c>
      <c r="C530" t="e">
        <f t="shared" si="236"/>
        <v>#VALUE!</v>
      </c>
      <c r="D530">
        <f t="shared" si="237"/>
        <v>3</v>
      </c>
      <c r="E530">
        <f t="shared" si="238"/>
        <v>5</v>
      </c>
      <c r="F530" s="1">
        <f t="shared" si="239"/>
        <v>21</v>
      </c>
      <c r="G530" s="1">
        <f t="shared" si="240"/>
        <v>30</v>
      </c>
      <c r="H530" s="1" t="str">
        <f t="shared" si="241"/>
        <v>21:30</v>
      </c>
      <c r="I530">
        <f t="shared" si="247"/>
        <v>0</v>
      </c>
      <c r="J530" s="3">
        <f t="shared" si="248"/>
        <v>14</v>
      </c>
      <c r="K530" s="3">
        <f t="shared" si="233"/>
        <v>0</v>
      </c>
      <c r="L530" s="3">
        <f t="shared" si="242"/>
        <v>13</v>
      </c>
      <c r="M530" s="3">
        <f t="shared" si="234"/>
        <v>1413</v>
      </c>
      <c r="N530" t="str">
        <f t="shared" si="249"/>
        <v/>
      </c>
      <c r="O530" t="str">
        <f t="shared" si="243"/>
        <v/>
      </c>
      <c r="P530" t="str">
        <f t="shared" si="244"/>
        <v/>
      </c>
      <c r="Q530" t="str">
        <f t="shared" si="245"/>
        <v/>
      </c>
      <c r="S530" t="str">
        <f t="shared" si="246"/>
        <v/>
      </c>
      <c r="T530" s="14">
        <f t="shared" si="250"/>
        <v>0</v>
      </c>
    </row>
    <row r="531" spans="1:20" x14ac:dyDescent="0.25">
      <c r="A531" s="13" t="s">
        <v>218</v>
      </c>
      <c r="B531" t="e">
        <f t="shared" si="235"/>
        <v>#VALUE!</v>
      </c>
      <c r="C531" t="e">
        <f t="shared" si="236"/>
        <v>#VALUE!</v>
      </c>
      <c r="D531" t="e">
        <f t="shared" si="237"/>
        <v>#VALUE!</v>
      </c>
      <c r="E531">
        <f t="shared" si="238"/>
        <v>34</v>
      </c>
      <c r="F531" s="1" t="str">
        <f t="shared" si="239"/>
        <v/>
      </c>
      <c r="G531" s="1" t="str">
        <f t="shared" si="240"/>
        <v/>
      </c>
      <c r="H531" s="1" t="str">
        <f t="shared" si="241"/>
        <v>:</v>
      </c>
      <c r="I531">
        <f t="shared" si="247"/>
        <v>0</v>
      </c>
      <c r="J531" s="3">
        <f t="shared" si="248"/>
        <v>14</v>
      </c>
      <c r="K531" s="3">
        <f t="shared" si="233"/>
        <v>0</v>
      </c>
      <c r="L531" s="3">
        <f t="shared" si="242"/>
        <v>13</v>
      </c>
      <c r="M531" s="3">
        <f t="shared" si="234"/>
        <v>1413</v>
      </c>
      <c r="N531" t="str">
        <f t="shared" si="249"/>
        <v/>
      </c>
      <c r="O531" t="str">
        <f t="shared" si="243"/>
        <v/>
      </c>
      <c r="P531" t="str">
        <f t="shared" si="244"/>
        <v/>
      </c>
      <c r="Q531" t="str">
        <f t="shared" si="245"/>
        <v/>
      </c>
      <c r="S531" t="str">
        <f t="shared" si="246"/>
        <v/>
      </c>
      <c r="T531" s="14">
        <f t="shared" si="250"/>
        <v>0</v>
      </c>
    </row>
    <row r="532" spans="1:20" x14ac:dyDescent="0.25">
      <c r="A532" s="13" t="s">
        <v>670</v>
      </c>
      <c r="B532" t="e">
        <f t="shared" si="235"/>
        <v>#VALUE!</v>
      </c>
      <c r="C532" t="e">
        <f t="shared" si="236"/>
        <v>#VALUE!</v>
      </c>
      <c r="D532" t="e">
        <f t="shared" si="237"/>
        <v>#VALUE!</v>
      </c>
      <c r="E532">
        <f t="shared" si="238"/>
        <v>10</v>
      </c>
      <c r="F532" s="1" t="str">
        <f t="shared" si="239"/>
        <v/>
      </c>
      <c r="G532" s="1" t="str">
        <f t="shared" si="240"/>
        <v/>
      </c>
      <c r="H532" s="1" t="str">
        <f t="shared" si="241"/>
        <v>:</v>
      </c>
      <c r="I532">
        <f t="shared" si="247"/>
        <v>1</v>
      </c>
      <c r="J532" s="3">
        <f t="shared" si="248"/>
        <v>15</v>
      </c>
      <c r="K532" s="3">
        <f t="shared" si="233"/>
        <v>0</v>
      </c>
      <c r="L532" s="3">
        <f t="shared" si="242"/>
        <v>0</v>
      </c>
      <c r="M532" s="3">
        <f t="shared" si="234"/>
        <v>1500</v>
      </c>
      <c r="N532" t="str">
        <f t="shared" si="249"/>
        <v>Ruta 18/20</v>
      </c>
      <c r="O532" t="str">
        <f t="shared" si="243"/>
        <v/>
      </c>
      <c r="P532" t="str">
        <f t="shared" si="244"/>
        <v/>
      </c>
      <c r="Q532" t="str">
        <f t="shared" si="245"/>
        <v/>
      </c>
      <c r="S532" t="str">
        <f t="shared" si="246"/>
        <v/>
      </c>
      <c r="T532" s="14">
        <f t="shared" si="250"/>
        <v>0</v>
      </c>
    </row>
    <row r="533" spans="1:20" x14ac:dyDescent="0.25">
      <c r="A533" s="13" t="s">
        <v>219</v>
      </c>
      <c r="B533" t="e">
        <f t="shared" si="235"/>
        <v>#VALUE!</v>
      </c>
      <c r="C533">
        <f t="shared" si="236"/>
        <v>16</v>
      </c>
      <c r="D533">
        <f t="shared" si="237"/>
        <v>16</v>
      </c>
      <c r="E533">
        <f t="shared" si="238"/>
        <v>32</v>
      </c>
      <c r="F533" s="1" t="str">
        <f t="shared" si="239"/>
        <v/>
      </c>
      <c r="G533" s="1" t="str">
        <f t="shared" si="240"/>
        <v/>
      </c>
      <c r="H533" s="1" t="str">
        <f t="shared" si="241"/>
        <v>:</v>
      </c>
      <c r="I533">
        <f t="shared" si="247"/>
        <v>0</v>
      </c>
      <c r="J533" s="3">
        <f t="shared" si="248"/>
        <v>15</v>
      </c>
      <c r="K533" s="3">
        <f t="shared" si="233"/>
        <v>1</v>
      </c>
      <c r="L533" s="3">
        <f t="shared" si="242"/>
        <v>1</v>
      </c>
      <c r="M533" s="3">
        <f t="shared" si="234"/>
        <v>1501</v>
      </c>
      <c r="N533" t="str">
        <f t="shared" si="249"/>
        <v>Cesáreo Alierta, nº 22 (Pd. Bus)</v>
      </c>
      <c r="O533" t="str">
        <f t="shared" si="243"/>
        <v>04:58</v>
      </c>
      <c r="P533" t="str">
        <f t="shared" si="244"/>
        <v>12:55</v>
      </c>
      <c r="Q533" t="str">
        <f t="shared" si="245"/>
        <v>20:55</v>
      </c>
      <c r="S533" t="str">
        <f t="shared" si="246"/>
        <v>Opel Planta en Figueruelas</v>
      </c>
      <c r="T533" s="14">
        <f t="shared" si="250"/>
        <v>0</v>
      </c>
    </row>
    <row r="534" spans="1:20" x14ac:dyDescent="0.25">
      <c r="A534" s="13" t="s">
        <v>80</v>
      </c>
      <c r="B534">
        <f t="shared" si="235"/>
        <v>2</v>
      </c>
      <c r="C534" t="e">
        <f t="shared" si="236"/>
        <v>#VALUE!</v>
      </c>
      <c r="D534">
        <f t="shared" si="237"/>
        <v>2</v>
      </c>
      <c r="E534">
        <f t="shared" si="238"/>
        <v>4</v>
      </c>
      <c r="F534" s="1">
        <f t="shared" si="239"/>
        <v>4</v>
      </c>
      <c r="G534" s="1">
        <f t="shared" si="240"/>
        <v>58</v>
      </c>
      <c r="H534" s="1" t="str">
        <f t="shared" si="241"/>
        <v>04:58</v>
      </c>
      <c r="I534">
        <f t="shared" si="247"/>
        <v>0</v>
      </c>
      <c r="J534" s="3">
        <f t="shared" si="248"/>
        <v>15</v>
      </c>
      <c r="K534" s="3">
        <f t="shared" si="233"/>
        <v>0</v>
      </c>
      <c r="L534" s="3">
        <f t="shared" si="242"/>
        <v>1</v>
      </c>
      <c r="M534" s="3">
        <f t="shared" si="234"/>
        <v>1501</v>
      </c>
      <c r="N534" t="str">
        <f t="shared" si="249"/>
        <v/>
      </c>
      <c r="O534" t="str">
        <f t="shared" si="243"/>
        <v/>
      </c>
      <c r="P534" t="str">
        <f t="shared" si="244"/>
        <v/>
      </c>
      <c r="Q534" t="str">
        <f t="shared" si="245"/>
        <v/>
      </c>
      <c r="S534" t="str">
        <f t="shared" si="246"/>
        <v/>
      </c>
      <c r="T534" s="14">
        <f t="shared" si="250"/>
        <v>0</v>
      </c>
    </row>
    <row r="535" spans="1:20" x14ac:dyDescent="0.25">
      <c r="A535" s="13" t="s">
        <v>120</v>
      </c>
      <c r="B535">
        <f t="shared" si="235"/>
        <v>3</v>
      </c>
      <c r="C535" t="e">
        <f t="shared" si="236"/>
        <v>#VALUE!</v>
      </c>
      <c r="D535">
        <f t="shared" si="237"/>
        <v>3</v>
      </c>
      <c r="E535">
        <f t="shared" si="238"/>
        <v>5</v>
      </c>
      <c r="F535" s="1">
        <f t="shared" si="239"/>
        <v>12</v>
      </c>
      <c r="G535" s="1">
        <f t="shared" si="240"/>
        <v>55</v>
      </c>
      <c r="H535" s="1" t="str">
        <f t="shared" si="241"/>
        <v>12:55</v>
      </c>
      <c r="I535">
        <f t="shared" si="247"/>
        <v>0</v>
      </c>
      <c r="J535" s="3">
        <f t="shared" si="248"/>
        <v>15</v>
      </c>
      <c r="K535" s="3">
        <f t="shared" si="233"/>
        <v>0</v>
      </c>
      <c r="L535" s="3">
        <f t="shared" si="242"/>
        <v>1</v>
      </c>
      <c r="M535" s="3">
        <f t="shared" si="234"/>
        <v>1501</v>
      </c>
      <c r="N535" t="str">
        <f t="shared" si="249"/>
        <v/>
      </c>
      <c r="O535" t="str">
        <f t="shared" si="243"/>
        <v/>
      </c>
      <c r="P535" t="str">
        <f t="shared" si="244"/>
        <v/>
      </c>
      <c r="Q535" t="str">
        <f t="shared" si="245"/>
        <v/>
      </c>
      <c r="S535" t="str">
        <f t="shared" si="246"/>
        <v/>
      </c>
      <c r="T535" s="14">
        <f t="shared" si="250"/>
        <v>0</v>
      </c>
    </row>
    <row r="536" spans="1:20" x14ac:dyDescent="0.25">
      <c r="A536" s="13" t="s">
        <v>121</v>
      </c>
      <c r="B536">
        <f t="shared" si="235"/>
        <v>3</v>
      </c>
      <c r="C536" t="e">
        <f t="shared" si="236"/>
        <v>#VALUE!</v>
      </c>
      <c r="D536">
        <f t="shared" si="237"/>
        <v>3</v>
      </c>
      <c r="E536">
        <f t="shared" si="238"/>
        <v>5</v>
      </c>
      <c r="F536" s="1">
        <f t="shared" si="239"/>
        <v>20</v>
      </c>
      <c r="G536" s="1">
        <f t="shared" si="240"/>
        <v>55</v>
      </c>
      <c r="H536" s="1" t="str">
        <f t="shared" si="241"/>
        <v>20:55</v>
      </c>
      <c r="I536">
        <f t="shared" si="247"/>
        <v>0</v>
      </c>
      <c r="J536" s="3">
        <f t="shared" si="248"/>
        <v>15</v>
      </c>
      <c r="K536" s="3">
        <f t="shared" si="233"/>
        <v>0</v>
      </c>
      <c r="L536" s="3">
        <f t="shared" si="242"/>
        <v>1</v>
      </c>
      <c r="M536" s="3">
        <f t="shared" si="234"/>
        <v>1501</v>
      </c>
      <c r="N536" t="str">
        <f t="shared" si="249"/>
        <v/>
      </c>
      <c r="O536" t="str">
        <f t="shared" si="243"/>
        <v/>
      </c>
      <c r="P536" t="str">
        <f t="shared" si="244"/>
        <v/>
      </c>
      <c r="Q536" t="str">
        <f t="shared" si="245"/>
        <v/>
      </c>
      <c r="S536" t="str">
        <f t="shared" si="246"/>
        <v/>
      </c>
      <c r="T536" s="14">
        <f t="shared" si="250"/>
        <v>0</v>
      </c>
    </row>
    <row r="537" spans="1:20" x14ac:dyDescent="0.25">
      <c r="A537" s="13" t="s">
        <v>21</v>
      </c>
      <c r="B537" t="e">
        <f t="shared" si="235"/>
        <v>#VALUE!</v>
      </c>
      <c r="C537" t="e">
        <f t="shared" si="236"/>
        <v>#VALUE!</v>
      </c>
      <c r="D537" t="e">
        <f t="shared" si="237"/>
        <v>#VALUE!</v>
      </c>
      <c r="E537">
        <f t="shared" si="238"/>
        <v>26</v>
      </c>
      <c r="F537" s="1" t="str">
        <f t="shared" si="239"/>
        <v/>
      </c>
      <c r="G537" s="1" t="str">
        <f t="shared" si="240"/>
        <v/>
      </c>
      <c r="H537" s="1" t="str">
        <f t="shared" si="241"/>
        <v>:</v>
      </c>
      <c r="I537">
        <f t="shared" si="247"/>
        <v>0</v>
      </c>
      <c r="J537" s="3">
        <f t="shared" si="248"/>
        <v>15</v>
      </c>
      <c r="K537" s="3">
        <f t="shared" si="233"/>
        <v>0</v>
      </c>
      <c r="L537" s="3">
        <f t="shared" si="242"/>
        <v>1</v>
      </c>
      <c r="M537" s="3">
        <f t="shared" si="234"/>
        <v>1501</v>
      </c>
      <c r="N537" t="str">
        <f t="shared" si="249"/>
        <v/>
      </c>
      <c r="O537" t="str">
        <f t="shared" si="243"/>
        <v/>
      </c>
      <c r="P537" t="str">
        <f t="shared" si="244"/>
        <v/>
      </c>
      <c r="Q537" t="str">
        <f t="shared" si="245"/>
        <v/>
      </c>
      <c r="S537" t="str">
        <f t="shared" si="246"/>
        <v/>
      </c>
      <c r="T537" s="14">
        <f t="shared" si="250"/>
        <v>0</v>
      </c>
    </row>
    <row r="538" spans="1:20" x14ac:dyDescent="0.25">
      <c r="A538" s="13" t="s">
        <v>220</v>
      </c>
      <c r="B538" t="e">
        <f t="shared" si="235"/>
        <v>#VALUE!</v>
      </c>
      <c r="C538" t="e">
        <f t="shared" si="236"/>
        <v>#VALUE!</v>
      </c>
      <c r="D538" t="e">
        <f t="shared" si="237"/>
        <v>#VALUE!</v>
      </c>
      <c r="E538">
        <f t="shared" si="238"/>
        <v>50</v>
      </c>
      <c r="F538" s="1" t="str">
        <f t="shared" si="239"/>
        <v/>
      </c>
      <c r="G538" s="1" t="str">
        <f t="shared" si="240"/>
        <v/>
      </c>
      <c r="H538" s="1" t="str">
        <f t="shared" si="241"/>
        <v>:</v>
      </c>
      <c r="I538">
        <f t="shared" si="247"/>
        <v>0</v>
      </c>
      <c r="J538" s="3">
        <f t="shared" si="248"/>
        <v>15</v>
      </c>
      <c r="K538" s="3">
        <f t="shared" si="233"/>
        <v>1</v>
      </c>
      <c r="L538" s="3">
        <f t="shared" si="242"/>
        <v>2</v>
      </c>
      <c r="M538" s="3">
        <f t="shared" si="234"/>
        <v>1502</v>
      </c>
      <c r="N538" t="str">
        <f t="shared" si="249"/>
        <v>Cº de las Torres (Pza. Dr. A.Schweitzer - Pd. Bus)</v>
      </c>
      <c r="O538" t="str">
        <f t="shared" si="243"/>
        <v>05:00</v>
      </c>
      <c r="P538" t="str">
        <f t="shared" si="244"/>
        <v>12:57</v>
      </c>
      <c r="Q538" t="str">
        <f t="shared" si="245"/>
        <v>20:57</v>
      </c>
      <c r="S538" t="str">
        <f t="shared" si="246"/>
        <v>Cesáreo Alierta, nº 22 (Pd. Bus)</v>
      </c>
      <c r="T538" s="14">
        <f t="shared" si="250"/>
        <v>0</v>
      </c>
    </row>
    <row r="539" spans="1:20" x14ac:dyDescent="0.25">
      <c r="A539" s="13" t="s">
        <v>51</v>
      </c>
      <c r="B539">
        <f t="shared" si="235"/>
        <v>2</v>
      </c>
      <c r="C539" t="e">
        <f t="shared" si="236"/>
        <v>#VALUE!</v>
      </c>
      <c r="D539">
        <f t="shared" si="237"/>
        <v>2</v>
      </c>
      <c r="E539">
        <f t="shared" si="238"/>
        <v>4</v>
      </c>
      <c r="F539" s="1">
        <f t="shared" si="239"/>
        <v>5</v>
      </c>
      <c r="G539" s="1">
        <f t="shared" si="240"/>
        <v>0</v>
      </c>
      <c r="H539" s="1" t="str">
        <f t="shared" si="241"/>
        <v>05:00</v>
      </c>
      <c r="I539">
        <f t="shared" si="247"/>
        <v>0</v>
      </c>
      <c r="J539" s="3">
        <f t="shared" si="248"/>
        <v>15</v>
      </c>
      <c r="K539" s="3">
        <f t="shared" si="233"/>
        <v>0</v>
      </c>
      <c r="L539" s="3">
        <f t="shared" si="242"/>
        <v>2</v>
      </c>
      <c r="M539" s="3">
        <f t="shared" si="234"/>
        <v>1502</v>
      </c>
      <c r="N539" t="str">
        <f t="shared" si="249"/>
        <v/>
      </c>
      <c r="O539" t="str">
        <f t="shared" si="243"/>
        <v/>
      </c>
      <c r="P539" t="str">
        <f t="shared" si="244"/>
        <v/>
      </c>
      <c r="Q539" t="str">
        <f t="shared" si="245"/>
        <v/>
      </c>
      <c r="S539" t="str">
        <f t="shared" si="246"/>
        <v/>
      </c>
      <c r="T539" s="14">
        <f t="shared" si="250"/>
        <v>0</v>
      </c>
    </row>
    <row r="540" spans="1:20" x14ac:dyDescent="0.25">
      <c r="A540" s="13" t="s">
        <v>85</v>
      </c>
      <c r="B540">
        <f t="shared" si="235"/>
        <v>3</v>
      </c>
      <c r="C540" t="e">
        <f t="shared" si="236"/>
        <v>#VALUE!</v>
      </c>
      <c r="D540">
        <f t="shared" si="237"/>
        <v>3</v>
      </c>
      <c r="E540">
        <f t="shared" si="238"/>
        <v>5</v>
      </c>
      <c r="F540" s="1">
        <f t="shared" si="239"/>
        <v>12</v>
      </c>
      <c r="G540" s="1">
        <f t="shared" si="240"/>
        <v>57</v>
      </c>
      <c r="H540" s="1" t="str">
        <f t="shared" si="241"/>
        <v>12:57</v>
      </c>
      <c r="I540">
        <f t="shared" si="247"/>
        <v>0</v>
      </c>
      <c r="J540" s="3">
        <f t="shared" si="248"/>
        <v>15</v>
      </c>
      <c r="K540" s="3">
        <f t="shared" si="233"/>
        <v>0</v>
      </c>
      <c r="L540" s="3">
        <f t="shared" si="242"/>
        <v>2</v>
      </c>
      <c r="M540" s="3">
        <f t="shared" si="234"/>
        <v>1502</v>
      </c>
      <c r="N540" t="str">
        <f t="shared" si="249"/>
        <v/>
      </c>
      <c r="O540" t="str">
        <f t="shared" si="243"/>
        <v/>
      </c>
      <c r="P540" t="str">
        <f t="shared" si="244"/>
        <v/>
      </c>
      <c r="Q540" t="str">
        <f t="shared" si="245"/>
        <v/>
      </c>
      <c r="S540" t="str">
        <f t="shared" si="246"/>
        <v/>
      </c>
      <c r="T540" s="14">
        <f t="shared" si="250"/>
        <v>0</v>
      </c>
    </row>
    <row r="541" spans="1:20" x14ac:dyDescent="0.25">
      <c r="A541" s="13" t="s">
        <v>86</v>
      </c>
      <c r="B541">
        <f t="shared" si="235"/>
        <v>3</v>
      </c>
      <c r="C541" t="e">
        <f t="shared" si="236"/>
        <v>#VALUE!</v>
      </c>
      <c r="D541">
        <f t="shared" si="237"/>
        <v>3</v>
      </c>
      <c r="E541">
        <f t="shared" si="238"/>
        <v>5</v>
      </c>
      <c r="F541" s="1">
        <f t="shared" si="239"/>
        <v>20</v>
      </c>
      <c r="G541" s="1">
        <f t="shared" si="240"/>
        <v>57</v>
      </c>
      <c r="H541" s="1" t="str">
        <f t="shared" si="241"/>
        <v>20:57</v>
      </c>
      <c r="I541">
        <f t="shared" si="247"/>
        <v>0</v>
      </c>
      <c r="J541" s="3">
        <f t="shared" si="248"/>
        <v>15</v>
      </c>
      <c r="K541" s="3">
        <f t="shared" si="233"/>
        <v>0</v>
      </c>
      <c r="L541" s="3">
        <f t="shared" si="242"/>
        <v>2</v>
      </c>
      <c r="M541" s="3">
        <f t="shared" si="234"/>
        <v>1502</v>
      </c>
      <c r="N541" t="str">
        <f t="shared" si="249"/>
        <v/>
      </c>
      <c r="O541" t="str">
        <f t="shared" si="243"/>
        <v/>
      </c>
      <c r="P541" t="str">
        <f t="shared" si="244"/>
        <v/>
      </c>
      <c r="Q541" t="str">
        <f t="shared" si="245"/>
        <v/>
      </c>
      <c r="S541" t="str">
        <f t="shared" si="246"/>
        <v/>
      </c>
      <c r="T541" s="14">
        <f t="shared" si="250"/>
        <v>0</v>
      </c>
    </row>
    <row r="542" spans="1:20" x14ac:dyDescent="0.25">
      <c r="A542" s="13" t="s">
        <v>219</v>
      </c>
      <c r="B542" t="e">
        <f t="shared" si="235"/>
        <v>#VALUE!</v>
      </c>
      <c r="C542">
        <f t="shared" si="236"/>
        <v>16</v>
      </c>
      <c r="D542">
        <f t="shared" si="237"/>
        <v>16</v>
      </c>
      <c r="E542">
        <f t="shared" si="238"/>
        <v>32</v>
      </c>
      <c r="F542" s="1" t="str">
        <f t="shared" si="239"/>
        <v/>
      </c>
      <c r="G542" s="1" t="str">
        <f t="shared" si="240"/>
        <v/>
      </c>
      <c r="H542" s="1" t="str">
        <f t="shared" si="241"/>
        <v>:</v>
      </c>
      <c r="I542">
        <f t="shared" si="247"/>
        <v>0</v>
      </c>
      <c r="J542" s="3">
        <f t="shared" si="248"/>
        <v>15</v>
      </c>
      <c r="K542" s="3">
        <f t="shared" si="233"/>
        <v>0</v>
      </c>
      <c r="L542" s="3">
        <f t="shared" si="242"/>
        <v>2</v>
      </c>
      <c r="M542" s="3">
        <f t="shared" si="234"/>
        <v>1502</v>
      </c>
      <c r="N542" t="str">
        <f t="shared" si="249"/>
        <v/>
      </c>
      <c r="O542" t="str">
        <f t="shared" si="243"/>
        <v/>
      </c>
      <c r="P542" t="str">
        <f t="shared" si="244"/>
        <v/>
      </c>
      <c r="Q542" t="str">
        <f t="shared" si="245"/>
        <v/>
      </c>
      <c r="S542" t="str">
        <f t="shared" si="246"/>
        <v/>
      </c>
      <c r="T542" s="14">
        <f t="shared" si="250"/>
        <v>0</v>
      </c>
    </row>
    <row r="543" spans="1:20" x14ac:dyDescent="0.25">
      <c r="A543" s="13" t="s">
        <v>221</v>
      </c>
      <c r="B543" t="e">
        <f t="shared" si="235"/>
        <v>#VALUE!</v>
      </c>
      <c r="C543">
        <f t="shared" si="236"/>
        <v>13</v>
      </c>
      <c r="D543">
        <f t="shared" si="237"/>
        <v>13</v>
      </c>
      <c r="E543">
        <f t="shared" si="238"/>
        <v>29</v>
      </c>
      <c r="F543" s="1" t="str">
        <f t="shared" si="239"/>
        <v/>
      </c>
      <c r="G543" s="1" t="str">
        <f t="shared" si="240"/>
        <v/>
      </c>
      <c r="H543" s="1" t="str">
        <f t="shared" si="241"/>
        <v>:</v>
      </c>
      <c r="I543">
        <f t="shared" si="247"/>
        <v>0</v>
      </c>
      <c r="J543" s="3">
        <f t="shared" si="248"/>
        <v>15</v>
      </c>
      <c r="K543" s="3">
        <f t="shared" si="233"/>
        <v>1</v>
      </c>
      <c r="L543" s="3">
        <f t="shared" si="242"/>
        <v>3</v>
      </c>
      <c r="M543" s="3">
        <f t="shared" si="234"/>
        <v>1503</v>
      </c>
      <c r="N543" t="str">
        <f t="shared" si="249"/>
        <v>Avenida Goya, nº 66 (Pd. Bus)</v>
      </c>
      <c r="O543" t="str">
        <f t="shared" si="243"/>
        <v>05:02</v>
      </c>
      <c r="P543" t="str">
        <f t="shared" si="244"/>
        <v>12:59</v>
      </c>
      <c r="Q543" t="str">
        <f t="shared" si="245"/>
        <v>20:59</v>
      </c>
      <c r="S543" t="str">
        <f t="shared" si="246"/>
        <v>Cº de las Torres (Pza. Dr. A.Schweitzer - Pd. Bus)</v>
      </c>
      <c r="T543" s="14">
        <f t="shared" si="250"/>
        <v>0</v>
      </c>
    </row>
    <row r="544" spans="1:20" x14ac:dyDescent="0.25">
      <c r="A544" s="13" t="s">
        <v>56</v>
      </c>
      <c r="B544">
        <f t="shared" si="235"/>
        <v>2</v>
      </c>
      <c r="C544" t="e">
        <f t="shared" si="236"/>
        <v>#VALUE!</v>
      </c>
      <c r="D544">
        <f t="shared" si="237"/>
        <v>2</v>
      </c>
      <c r="E544">
        <f t="shared" si="238"/>
        <v>4</v>
      </c>
      <c r="F544" s="1">
        <f t="shared" si="239"/>
        <v>5</v>
      </c>
      <c r="G544" s="1">
        <f t="shared" si="240"/>
        <v>2</v>
      </c>
      <c r="H544" s="1" t="str">
        <f t="shared" si="241"/>
        <v>05:02</v>
      </c>
      <c r="I544">
        <f t="shared" si="247"/>
        <v>0</v>
      </c>
      <c r="J544" s="3">
        <f t="shared" si="248"/>
        <v>15</v>
      </c>
      <c r="K544" s="3">
        <f t="shared" si="233"/>
        <v>0</v>
      </c>
      <c r="L544" s="3">
        <f t="shared" si="242"/>
        <v>3</v>
      </c>
      <c r="M544" s="3">
        <f t="shared" si="234"/>
        <v>1503</v>
      </c>
      <c r="N544" t="str">
        <f t="shared" si="249"/>
        <v/>
      </c>
      <c r="O544" t="str">
        <f t="shared" si="243"/>
        <v/>
      </c>
      <c r="P544" t="str">
        <f t="shared" si="244"/>
        <v/>
      </c>
      <c r="Q544" t="str">
        <f t="shared" si="245"/>
        <v/>
      </c>
      <c r="S544" t="str">
        <f t="shared" si="246"/>
        <v/>
      </c>
      <c r="T544" s="14">
        <f t="shared" si="250"/>
        <v>0</v>
      </c>
    </row>
    <row r="545" spans="1:20" x14ac:dyDescent="0.25">
      <c r="A545" s="13" t="s">
        <v>24</v>
      </c>
      <c r="B545">
        <f t="shared" si="235"/>
        <v>3</v>
      </c>
      <c r="C545" t="e">
        <f t="shared" si="236"/>
        <v>#VALUE!</v>
      </c>
      <c r="D545">
        <f t="shared" si="237"/>
        <v>3</v>
      </c>
      <c r="E545">
        <f t="shared" si="238"/>
        <v>5</v>
      </c>
      <c r="F545" s="1">
        <f t="shared" si="239"/>
        <v>12</v>
      </c>
      <c r="G545" s="1">
        <f t="shared" si="240"/>
        <v>59</v>
      </c>
      <c r="H545" s="1" t="str">
        <f t="shared" si="241"/>
        <v>12:59</v>
      </c>
      <c r="I545">
        <f t="shared" si="247"/>
        <v>0</v>
      </c>
      <c r="J545" s="3">
        <f t="shared" si="248"/>
        <v>15</v>
      </c>
      <c r="K545" s="3">
        <f t="shared" si="233"/>
        <v>0</v>
      </c>
      <c r="L545" s="3">
        <f t="shared" si="242"/>
        <v>3</v>
      </c>
      <c r="M545" s="3">
        <f t="shared" si="234"/>
        <v>1503</v>
      </c>
      <c r="N545" t="str">
        <f t="shared" si="249"/>
        <v/>
      </c>
      <c r="O545" t="str">
        <f t="shared" si="243"/>
        <v/>
      </c>
      <c r="P545" t="str">
        <f t="shared" si="244"/>
        <v/>
      </c>
      <c r="Q545" t="str">
        <f t="shared" si="245"/>
        <v/>
      </c>
      <c r="S545" t="str">
        <f t="shared" si="246"/>
        <v/>
      </c>
      <c r="T545" s="14">
        <f t="shared" si="250"/>
        <v>0</v>
      </c>
    </row>
    <row r="546" spans="1:20" x14ac:dyDescent="0.25">
      <c r="A546" s="13" t="s">
        <v>25</v>
      </c>
      <c r="B546">
        <f t="shared" si="235"/>
        <v>3</v>
      </c>
      <c r="C546" t="e">
        <f t="shared" si="236"/>
        <v>#VALUE!</v>
      </c>
      <c r="D546">
        <f t="shared" si="237"/>
        <v>3</v>
      </c>
      <c r="E546">
        <f t="shared" si="238"/>
        <v>5</v>
      </c>
      <c r="F546" s="1">
        <f t="shared" si="239"/>
        <v>20</v>
      </c>
      <c r="G546" s="1">
        <f t="shared" si="240"/>
        <v>59</v>
      </c>
      <c r="H546" s="1" t="str">
        <f t="shared" si="241"/>
        <v>20:59</v>
      </c>
      <c r="I546">
        <f t="shared" si="247"/>
        <v>0</v>
      </c>
      <c r="J546" s="3">
        <f t="shared" si="248"/>
        <v>15</v>
      </c>
      <c r="K546" s="3">
        <f t="shared" si="233"/>
        <v>0</v>
      </c>
      <c r="L546" s="3">
        <f t="shared" si="242"/>
        <v>3</v>
      </c>
      <c r="M546" s="3">
        <f t="shared" si="234"/>
        <v>1503</v>
      </c>
      <c r="N546" t="str">
        <f t="shared" si="249"/>
        <v/>
      </c>
      <c r="O546" t="str">
        <f t="shared" si="243"/>
        <v/>
      </c>
      <c r="P546" t="str">
        <f t="shared" si="244"/>
        <v/>
      </c>
      <c r="Q546" t="str">
        <f t="shared" si="245"/>
        <v/>
      </c>
      <c r="S546" t="str">
        <f t="shared" si="246"/>
        <v/>
      </c>
      <c r="T546" s="14">
        <f t="shared" si="250"/>
        <v>0</v>
      </c>
    </row>
    <row r="547" spans="1:20" x14ac:dyDescent="0.25">
      <c r="A547" s="13" t="s">
        <v>220</v>
      </c>
      <c r="B547" t="e">
        <f t="shared" si="235"/>
        <v>#VALUE!</v>
      </c>
      <c r="C547" t="e">
        <f t="shared" si="236"/>
        <v>#VALUE!</v>
      </c>
      <c r="D547" t="e">
        <f t="shared" si="237"/>
        <v>#VALUE!</v>
      </c>
      <c r="E547">
        <f t="shared" si="238"/>
        <v>50</v>
      </c>
      <c r="F547" s="1" t="str">
        <f t="shared" si="239"/>
        <v/>
      </c>
      <c r="G547" s="1" t="str">
        <f t="shared" si="240"/>
        <v/>
      </c>
      <c r="H547" s="1" t="str">
        <f t="shared" si="241"/>
        <v>:</v>
      </c>
      <c r="I547">
        <f t="shared" si="247"/>
        <v>0</v>
      </c>
      <c r="J547" s="3">
        <f t="shared" si="248"/>
        <v>15</v>
      </c>
      <c r="K547" s="3">
        <f t="shared" si="233"/>
        <v>0</v>
      </c>
      <c r="L547" s="3">
        <f t="shared" si="242"/>
        <v>3</v>
      </c>
      <c r="M547" s="3">
        <f t="shared" si="234"/>
        <v>1503</v>
      </c>
      <c r="N547" t="str">
        <f t="shared" si="249"/>
        <v/>
      </c>
      <c r="O547" t="str">
        <f t="shared" si="243"/>
        <v/>
      </c>
      <c r="P547" t="str">
        <f t="shared" si="244"/>
        <v/>
      </c>
      <c r="Q547" t="str">
        <f t="shared" si="245"/>
        <v/>
      </c>
      <c r="S547" t="str">
        <f t="shared" si="246"/>
        <v/>
      </c>
      <c r="T547" s="14">
        <f t="shared" si="250"/>
        <v>0</v>
      </c>
    </row>
    <row r="548" spans="1:20" x14ac:dyDescent="0.25">
      <c r="A548" s="13" t="s">
        <v>222</v>
      </c>
      <c r="B548" t="e">
        <f t="shared" si="235"/>
        <v>#VALUE!</v>
      </c>
      <c r="C548">
        <f t="shared" si="236"/>
        <v>13</v>
      </c>
      <c r="D548">
        <f t="shared" si="237"/>
        <v>13</v>
      </c>
      <c r="E548">
        <f t="shared" si="238"/>
        <v>18</v>
      </c>
      <c r="F548" s="1" t="str">
        <f t="shared" si="239"/>
        <v/>
      </c>
      <c r="G548" s="1" t="str">
        <f t="shared" si="240"/>
        <v/>
      </c>
      <c r="H548" s="1" t="str">
        <f t="shared" si="241"/>
        <v>:</v>
      </c>
      <c r="I548">
        <f t="shared" si="247"/>
        <v>0</v>
      </c>
      <c r="J548" s="3">
        <f t="shared" si="248"/>
        <v>15</v>
      </c>
      <c r="K548" s="3">
        <f t="shared" si="233"/>
        <v>1</v>
      </c>
      <c r="L548" s="3">
        <f t="shared" si="242"/>
        <v>4</v>
      </c>
      <c r="M548" s="3">
        <f t="shared" si="234"/>
        <v>1504</v>
      </c>
      <c r="N548" t="str">
        <f t="shared" si="249"/>
        <v>C/ Santander, nº 4</v>
      </c>
      <c r="O548" t="str">
        <f t="shared" si="243"/>
        <v>05:04</v>
      </c>
      <c r="P548" t="str">
        <f t="shared" si="244"/>
        <v>13:01</v>
      </c>
      <c r="Q548" t="str">
        <f t="shared" si="245"/>
        <v>21:01</v>
      </c>
      <c r="S548" t="str">
        <f t="shared" si="246"/>
        <v>Avenida Goya, nº 66 (Pd. Bus)</v>
      </c>
      <c r="T548" s="14">
        <f t="shared" si="250"/>
        <v>0</v>
      </c>
    </row>
    <row r="549" spans="1:20" x14ac:dyDescent="0.25">
      <c r="A549" s="13" t="s">
        <v>23</v>
      </c>
      <c r="B549">
        <f t="shared" si="235"/>
        <v>2</v>
      </c>
      <c r="C549" t="e">
        <f t="shared" si="236"/>
        <v>#VALUE!</v>
      </c>
      <c r="D549">
        <f t="shared" si="237"/>
        <v>2</v>
      </c>
      <c r="E549">
        <f t="shared" si="238"/>
        <v>4</v>
      </c>
      <c r="F549" s="1">
        <f t="shared" si="239"/>
        <v>5</v>
      </c>
      <c r="G549" s="1">
        <f t="shared" si="240"/>
        <v>4</v>
      </c>
      <c r="H549" s="1" t="str">
        <f t="shared" si="241"/>
        <v>05:04</v>
      </c>
      <c r="I549">
        <f t="shared" si="247"/>
        <v>0</v>
      </c>
      <c r="J549" s="3">
        <f t="shared" si="248"/>
        <v>15</v>
      </c>
      <c r="K549" s="3">
        <f t="shared" si="233"/>
        <v>0</v>
      </c>
      <c r="L549" s="3">
        <f t="shared" si="242"/>
        <v>4</v>
      </c>
      <c r="M549" s="3">
        <f t="shared" si="234"/>
        <v>1504</v>
      </c>
      <c r="N549" t="str">
        <f t="shared" si="249"/>
        <v/>
      </c>
      <c r="O549" t="str">
        <f t="shared" si="243"/>
        <v/>
      </c>
      <c r="P549" t="str">
        <f t="shared" si="244"/>
        <v/>
      </c>
      <c r="Q549" t="str">
        <f t="shared" si="245"/>
        <v/>
      </c>
      <c r="S549" t="str">
        <f t="shared" si="246"/>
        <v/>
      </c>
      <c r="T549" s="14">
        <f t="shared" si="250"/>
        <v>0</v>
      </c>
    </row>
    <row r="550" spans="1:20" x14ac:dyDescent="0.25">
      <c r="A550" s="13" t="s">
        <v>34</v>
      </c>
      <c r="B550">
        <f t="shared" si="235"/>
        <v>3</v>
      </c>
      <c r="C550" t="e">
        <f t="shared" si="236"/>
        <v>#VALUE!</v>
      </c>
      <c r="D550">
        <f t="shared" si="237"/>
        <v>3</v>
      </c>
      <c r="E550">
        <f t="shared" si="238"/>
        <v>5</v>
      </c>
      <c r="F550" s="1">
        <f t="shared" si="239"/>
        <v>13</v>
      </c>
      <c r="G550" s="1">
        <f t="shared" si="240"/>
        <v>1</v>
      </c>
      <c r="H550" s="1" t="str">
        <f t="shared" si="241"/>
        <v>13:01</v>
      </c>
      <c r="I550">
        <f t="shared" si="247"/>
        <v>0</v>
      </c>
      <c r="J550" s="3">
        <f t="shared" si="248"/>
        <v>15</v>
      </c>
      <c r="K550" s="3">
        <f t="shared" si="233"/>
        <v>0</v>
      </c>
      <c r="L550" s="3">
        <f t="shared" si="242"/>
        <v>4</v>
      </c>
      <c r="M550" s="3">
        <f t="shared" si="234"/>
        <v>1504</v>
      </c>
      <c r="N550" t="str">
        <f t="shared" si="249"/>
        <v/>
      </c>
      <c r="O550" t="str">
        <f t="shared" si="243"/>
        <v/>
      </c>
      <c r="P550" t="str">
        <f t="shared" si="244"/>
        <v/>
      </c>
      <c r="Q550" t="str">
        <f t="shared" si="245"/>
        <v/>
      </c>
      <c r="S550" t="str">
        <f t="shared" si="246"/>
        <v/>
      </c>
      <c r="T550" s="14">
        <f t="shared" si="250"/>
        <v>0</v>
      </c>
    </row>
    <row r="551" spans="1:20" x14ac:dyDescent="0.25">
      <c r="A551" s="13" t="s">
        <v>35</v>
      </c>
      <c r="B551">
        <f t="shared" si="235"/>
        <v>3</v>
      </c>
      <c r="C551" t="e">
        <f t="shared" si="236"/>
        <v>#VALUE!</v>
      </c>
      <c r="D551">
        <f t="shared" si="237"/>
        <v>3</v>
      </c>
      <c r="E551">
        <f t="shared" si="238"/>
        <v>5</v>
      </c>
      <c r="F551" s="1">
        <f t="shared" si="239"/>
        <v>21</v>
      </c>
      <c r="G551" s="1">
        <f t="shared" si="240"/>
        <v>1</v>
      </c>
      <c r="H551" s="1" t="str">
        <f t="shared" si="241"/>
        <v>21:01</v>
      </c>
      <c r="I551">
        <f t="shared" si="247"/>
        <v>0</v>
      </c>
      <c r="J551" s="3">
        <f t="shared" si="248"/>
        <v>15</v>
      </c>
      <c r="K551" s="3">
        <f t="shared" si="233"/>
        <v>0</v>
      </c>
      <c r="L551" s="3">
        <f t="shared" si="242"/>
        <v>4</v>
      </c>
      <c r="M551" s="3">
        <f t="shared" si="234"/>
        <v>1504</v>
      </c>
      <c r="N551" t="str">
        <f t="shared" si="249"/>
        <v/>
      </c>
      <c r="O551" t="str">
        <f t="shared" si="243"/>
        <v/>
      </c>
      <c r="P551" t="str">
        <f t="shared" si="244"/>
        <v/>
      </c>
      <c r="Q551" t="str">
        <f t="shared" si="245"/>
        <v/>
      </c>
      <c r="S551" t="str">
        <f t="shared" si="246"/>
        <v/>
      </c>
      <c r="T551" s="14">
        <f t="shared" si="250"/>
        <v>0</v>
      </c>
    </row>
    <row r="552" spans="1:20" x14ac:dyDescent="0.25">
      <c r="A552" s="13" t="s">
        <v>221</v>
      </c>
      <c r="B552" t="e">
        <f t="shared" si="235"/>
        <v>#VALUE!</v>
      </c>
      <c r="C552">
        <f t="shared" si="236"/>
        <v>13</v>
      </c>
      <c r="D552">
        <f t="shared" si="237"/>
        <v>13</v>
      </c>
      <c r="E552">
        <f t="shared" si="238"/>
        <v>29</v>
      </c>
      <c r="F552" s="1" t="str">
        <f t="shared" si="239"/>
        <v/>
      </c>
      <c r="G552" s="1" t="str">
        <f t="shared" si="240"/>
        <v/>
      </c>
      <c r="H552" s="1" t="str">
        <f t="shared" si="241"/>
        <v>:</v>
      </c>
      <c r="I552">
        <f t="shared" si="247"/>
        <v>0</v>
      </c>
      <c r="J552" s="3">
        <f t="shared" si="248"/>
        <v>15</v>
      </c>
      <c r="K552" s="3">
        <f t="shared" si="233"/>
        <v>0</v>
      </c>
      <c r="L552" s="3">
        <f t="shared" si="242"/>
        <v>4</v>
      </c>
      <c r="M552" s="3">
        <f t="shared" si="234"/>
        <v>1504</v>
      </c>
      <c r="N552" t="str">
        <f t="shared" si="249"/>
        <v/>
      </c>
      <c r="O552" t="str">
        <f t="shared" si="243"/>
        <v/>
      </c>
      <c r="P552" t="str">
        <f t="shared" si="244"/>
        <v/>
      </c>
      <c r="Q552" t="str">
        <f t="shared" si="245"/>
        <v/>
      </c>
      <c r="S552" t="str">
        <f t="shared" si="246"/>
        <v/>
      </c>
      <c r="T552" s="14">
        <f t="shared" si="250"/>
        <v>0</v>
      </c>
    </row>
    <row r="553" spans="1:20" x14ac:dyDescent="0.25">
      <c r="A553" s="13" t="s">
        <v>223</v>
      </c>
      <c r="B553" t="e">
        <f t="shared" si="235"/>
        <v>#VALUE!</v>
      </c>
      <c r="C553" t="e">
        <f t="shared" si="236"/>
        <v>#VALUE!</v>
      </c>
      <c r="D553" t="e">
        <f t="shared" si="237"/>
        <v>#VALUE!</v>
      </c>
      <c r="E553">
        <f t="shared" si="238"/>
        <v>22</v>
      </c>
      <c r="F553" s="1" t="str">
        <f t="shared" si="239"/>
        <v/>
      </c>
      <c r="G553" s="1" t="str">
        <f t="shared" si="240"/>
        <v/>
      </c>
      <c r="H553" s="1" t="str">
        <f t="shared" si="241"/>
        <v>:</v>
      </c>
      <c r="I553">
        <f t="shared" si="247"/>
        <v>0</v>
      </c>
      <c r="J553" s="3">
        <f t="shared" si="248"/>
        <v>15</v>
      </c>
      <c r="K553" s="3">
        <f t="shared" si="233"/>
        <v>1</v>
      </c>
      <c r="L553" s="3">
        <f t="shared" si="242"/>
        <v>5</v>
      </c>
      <c r="M553" s="3">
        <f t="shared" si="234"/>
        <v>1505</v>
      </c>
      <c r="N553" t="str">
        <f t="shared" si="249"/>
        <v>Plaza Roma (Mercadona)</v>
      </c>
      <c r="O553" t="str">
        <f t="shared" si="243"/>
        <v>05:05</v>
      </c>
      <c r="P553" t="str">
        <f t="shared" si="244"/>
        <v>13:02</v>
      </c>
      <c r="Q553" t="str">
        <f t="shared" si="245"/>
        <v>21:02</v>
      </c>
      <c r="S553" t="str">
        <f t="shared" si="246"/>
        <v>C/ Santander, nº 4</v>
      </c>
      <c r="T553" s="14">
        <f t="shared" si="250"/>
        <v>0</v>
      </c>
    </row>
    <row r="554" spans="1:20" x14ac:dyDescent="0.25">
      <c r="A554" s="13" t="s">
        <v>28</v>
      </c>
      <c r="B554">
        <f t="shared" si="235"/>
        <v>2</v>
      </c>
      <c r="C554" t="e">
        <f t="shared" si="236"/>
        <v>#VALUE!</v>
      </c>
      <c r="D554">
        <f t="shared" si="237"/>
        <v>2</v>
      </c>
      <c r="E554">
        <f t="shared" si="238"/>
        <v>4</v>
      </c>
      <c r="F554" s="1">
        <f t="shared" si="239"/>
        <v>5</v>
      </c>
      <c r="G554" s="1">
        <f t="shared" si="240"/>
        <v>5</v>
      </c>
      <c r="H554" s="1" t="str">
        <f t="shared" si="241"/>
        <v>05:05</v>
      </c>
      <c r="I554">
        <f t="shared" si="247"/>
        <v>0</v>
      </c>
      <c r="J554" s="3">
        <f t="shared" si="248"/>
        <v>15</v>
      </c>
      <c r="K554" s="3">
        <f t="shared" si="233"/>
        <v>0</v>
      </c>
      <c r="L554" s="3">
        <f t="shared" si="242"/>
        <v>5</v>
      </c>
      <c r="M554" s="3">
        <f t="shared" si="234"/>
        <v>1505</v>
      </c>
      <c r="N554" t="str">
        <f t="shared" si="249"/>
        <v/>
      </c>
      <c r="O554" t="str">
        <f t="shared" si="243"/>
        <v/>
      </c>
      <c r="P554" t="str">
        <f t="shared" si="244"/>
        <v/>
      </c>
      <c r="Q554" t="str">
        <f t="shared" si="245"/>
        <v/>
      </c>
      <c r="S554" t="str">
        <f t="shared" si="246"/>
        <v/>
      </c>
      <c r="T554" s="14">
        <f t="shared" si="250"/>
        <v>0</v>
      </c>
    </row>
    <row r="555" spans="1:20" x14ac:dyDescent="0.25">
      <c r="A555" s="13" t="s">
        <v>58</v>
      </c>
      <c r="B555">
        <f t="shared" si="235"/>
        <v>3</v>
      </c>
      <c r="C555" t="e">
        <f t="shared" si="236"/>
        <v>#VALUE!</v>
      </c>
      <c r="D555">
        <f t="shared" si="237"/>
        <v>3</v>
      </c>
      <c r="E555">
        <f t="shared" si="238"/>
        <v>5</v>
      </c>
      <c r="F555" s="1">
        <f t="shared" si="239"/>
        <v>13</v>
      </c>
      <c r="G555" s="1">
        <f t="shared" si="240"/>
        <v>2</v>
      </c>
      <c r="H555" s="1" t="str">
        <f t="shared" si="241"/>
        <v>13:02</v>
      </c>
      <c r="I555">
        <f t="shared" si="247"/>
        <v>0</v>
      </c>
      <c r="J555" s="3">
        <f t="shared" si="248"/>
        <v>15</v>
      </c>
      <c r="K555" s="3">
        <f t="shared" si="233"/>
        <v>0</v>
      </c>
      <c r="L555" s="3">
        <f t="shared" si="242"/>
        <v>5</v>
      </c>
      <c r="M555" s="3">
        <f t="shared" si="234"/>
        <v>1505</v>
      </c>
      <c r="N555" t="str">
        <f t="shared" si="249"/>
        <v/>
      </c>
      <c r="O555" t="str">
        <f t="shared" si="243"/>
        <v/>
      </c>
      <c r="P555" t="str">
        <f t="shared" si="244"/>
        <v/>
      </c>
      <c r="Q555" t="str">
        <f t="shared" si="245"/>
        <v/>
      </c>
      <c r="S555" t="str">
        <f t="shared" si="246"/>
        <v/>
      </c>
      <c r="T555" s="14">
        <f t="shared" si="250"/>
        <v>0</v>
      </c>
    </row>
    <row r="556" spans="1:20" x14ac:dyDescent="0.25">
      <c r="A556" s="13" t="s">
        <v>59</v>
      </c>
      <c r="B556">
        <f t="shared" si="235"/>
        <v>3</v>
      </c>
      <c r="C556" t="e">
        <f t="shared" si="236"/>
        <v>#VALUE!</v>
      </c>
      <c r="D556">
        <f t="shared" si="237"/>
        <v>3</v>
      </c>
      <c r="E556">
        <f t="shared" si="238"/>
        <v>5</v>
      </c>
      <c r="F556" s="1">
        <f t="shared" si="239"/>
        <v>21</v>
      </c>
      <c r="G556" s="1">
        <f t="shared" si="240"/>
        <v>2</v>
      </c>
      <c r="H556" s="1" t="str">
        <f t="shared" si="241"/>
        <v>21:02</v>
      </c>
      <c r="I556">
        <f t="shared" si="247"/>
        <v>0</v>
      </c>
      <c r="J556" s="3">
        <f t="shared" si="248"/>
        <v>15</v>
      </c>
      <c r="K556" s="3">
        <f t="shared" si="233"/>
        <v>0</v>
      </c>
      <c r="L556" s="3">
        <f t="shared" si="242"/>
        <v>5</v>
      </c>
      <c r="M556" s="3">
        <f t="shared" si="234"/>
        <v>1505</v>
      </c>
      <c r="N556" t="str">
        <f t="shared" si="249"/>
        <v/>
      </c>
      <c r="O556" t="str">
        <f t="shared" si="243"/>
        <v/>
      </c>
      <c r="P556" t="str">
        <f t="shared" si="244"/>
        <v/>
      </c>
      <c r="Q556" t="str">
        <f t="shared" si="245"/>
        <v/>
      </c>
      <c r="S556" t="str">
        <f t="shared" si="246"/>
        <v/>
      </c>
      <c r="T556" s="14">
        <f t="shared" si="250"/>
        <v>0</v>
      </c>
    </row>
    <row r="557" spans="1:20" x14ac:dyDescent="0.25">
      <c r="A557" s="13" t="s">
        <v>222</v>
      </c>
      <c r="B557" t="e">
        <f t="shared" si="235"/>
        <v>#VALUE!</v>
      </c>
      <c r="C557">
        <f t="shared" si="236"/>
        <v>13</v>
      </c>
      <c r="D557">
        <f t="shared" si="237"/>
        <v>13</v>
      </c>
      <c r="E557">
        <f t="shared" si="238"/>
        <v>18</v>
      </c>
      <c r="F557" s="1" t="str">
        <f t="shared" si="239"/>
        <v/>
      </c>
      <c r="G557" s="1" t="str">
        <f t="shared" si="240"/>
        <v/>
      </c>
      <c r="H557" s="1" t="str">
        <f t="shared" si="241"/>
        <v>:</v>
      </c>
      <c r="I557">
        <f t="shared" si="247"/>
        <v>0</v>
      </c>
      <c r="J557" s="3">
        <f t="shared" si="248"/>
        <v>15</v>
      </c>
      <c r="K557" s="3">
        <f t="shared" si="233"/>
        <v>0</v>
      </c>
      <c r="L557" s="3">
        <f t="shared" si="242"/>
        <v>5</v>
      </c>
      <c r="M557" s="3">
        <f t="shared" si="234"/>
        <v>1505</v>
      </c>
      <c r="N557" t="str">
        <f t="shared" si="249"/>
        <v/>
      </c>
      <c r="O557" t="str">
        <f t="shared" si="243"/>
        <v/>
      </c>
      <c r="P557" t="str">
        <f t="shared" si="244"/>
        <v/>
      </c>
      <c r="Q557" t="str">
        <f t="shared" si="245"/>
        <v/>
      </c>
      <c r="S557" t="str">
        <f t="shared" si="246"/>
        <v/>
      </c>
      <c r="T557" s="14">
        <f t="shared" si="250"/>
        <v>0</v>
      </c>
    </row>
    <row r="558" spans="1:20" x14ac:dyDescent="0.25">
      <c r="A558" s="13" t="s">
        <v>224</v>
      </c>
      <c r="B558" t="e">
        <f t="shared" si="235"/>
        <v>#VALUE!</v>
      </c>
      <c r="C558" t="e">
        <f t="shared" si="236"/>
        <v>#VALUE!</v>
      </c>
      <c r="D558" t="e">
        <f t="shared" si="237"/>
        <v>#VALUE!</v>
      </c>
      <c r="E558">
        <f t="shared" si="238"/>
        <v>45</v>
      </c>
      <c r="F558" s="1" t="str">
        <f t="shared" si="239"/>
        <v/>
      </c>
      <c r="G558" s="1" t="str">
        <f t="shared" si="240"/>
        <v/>
      </c>
      <c r="H558" s="1" t="str">
        <f t="shared" si="241"/>
        <v>:</v>
      </c>
      <c r="I558">
        <f t="shared" si="247"/>
        <v>0</v>
      </c>
      <c r="J558" s="3">
        <f t="shared" si="248"/>
        <v>15</v>
      </c>
      <c r="K558" s="3">
        <f t="shared" si="233"/>
        <v>1</v>
      </c>
      <c r="L558" s="3">
        <f t="shared" si="242"/>
        <v>6</v>
      </c>
      <c r="M558" s="3">
        <f t="shared" si="234"/>
        <v>1506</v>
      </c>
      <c r="N558" t="str">
        <f t="shared" si="249"/>
        <v>Duquesa Villahermosa (esq. Don Pedro de Luna)</v>
      </c>
      <c r="O558" t="str">
        <f t="shared" si="243"/>
        <v>05:07</v>
      </c>
      <c r="P558" t="str">
        <f t="shared" si="244"/>
        <v>13:04</v>
      </c>
      <c r="Q558" t="str">
        <f t="shared" si="245"/>
        <v>21:04</v>
      </c>
      <c r="S558" t="str">
        <f t="shared" si="246"/>
        <v>Plaza Roma (Mercadona)</v>
      </c>
      <c r="T558" s="14">
        <f t="shared" si="250"/>
        <v>0</v>
      </c>
    </row>
    <row r="559" spans="1:20" x14ac:dyDescent="0.25">
      <c r="A559" s="13" t="s">
        <v>68</v>
      </c>
      <c r="B559">
        <f t="shared" si="235"/>
        <v>2</v>
      </c>
      <c r="C559" t="e">
        <f t="shared" si="236"/>
        <v>#VALUE!</v>
      </c>
      <c r="D559">
        <f t="shared" si="237"/>
        <v>2</v>
      </c>
      <c r="E559">
        <f t="shared" si="238"/>
        <v>4</v>
      </c>
      <c r="F559" s="1">
        <f t="shared" si="239"/>
        <v>5</v>
      </c>
      <c r="G559" s="1">
        <f t="shared" si="240"/>
        <v>7</v>
      </c>
      <c r="H559" s="1" t="str">
        <f t="shared" si="241"/>
        <v>05:07</v>
      </c>
      <c r="I559">
        <f t="shared" si="247"/>
        <v>0</v>
      </c>
      <c r="J559" s="3">
        <f t="shared" si="248"/>
        <v>15</v>
      </c>
      <c r="K559" s="3">
        <f t="shared" si="233"/>
        <v>0</v>
      </c>
      <c r="L559" s="3">
        <f t="shared" si="242"/>
        <v>6</v>
      </c>
      <c r="M559" s="3">
        <f t="shared" si="234"/>
        <v>1506</v>
      </c>
      <c r="N559" t="str">
        <f t="shared" si="249"/>
        <v/>
      </c>
      <c r="O559" t="str">
        <f t="shared" si="243"/>
        <v/>
      </c>
      <c r="P559" t="str">
        <f t="shared" si="244"/>
        <v/>
      </c>
      <c r="Q559" t="str">
        <f t="shared" si="245"/>
        <v/>
      </c>
      <c r="S559" t="str">
        <f t="shared" si="246"/>
        <v/>
      </c>
      <c r="T559" s="14">
        <f t="shared" si="250"/>
        <v>0</v>
      </c>
    </row>
    <row r="560" spans="1:20" x14ac:dyDescent="0.25">
      <c r="A560" s="13" t="s">
        <v>63</v>
      </c>
      <c r="B560">
        <f t="shared" si="235"/>
        <v>3</v>
      </c>
      <c r="C560" t="e">
        <f t="shared" si="236"/>
        <v>#VALUE!</v>
      </c>
      <c r="D560">
        <f t="shared" si="237"/>
        <v>3</v>
      </c>
      <c r="E560">
        <f t="shared" si="238"/>
        <v>5</v>
      </c>
      <c r="F560" s="1">
        <f t="shared" si="239"/>
        <v>13</v>
      </c>
      <c r="G560" s="1">
        <f t="shared" si="240"/>
        <v>4</v>
      </c>
      <c r="H560" s="1" t="str">
        <f t="shared" si="241"/>
        <v>13:04</v>
      </c>
      <c r="I560">
        <f t="shared" si="247"/>
        <v>0</v>
      </c>
      <c r="J560" s="3">
        <f t="shared" si="248"/>
        <v>15</v>
      </c>
      <c r="K560" s="3">
        <f t="shared" si="233"/>
        <v>0</v>
      </c>
      <c r="L560" s="3">
        <f t="shared" si="242"/>
        <v>6</v>
      </c>
      <c r="M560" s="3">
        <f t="shared" si="234"/>
        <v>1506</v>
      </c>
      <c r="N560" t="str">
        <f t="shared" si="249"/>
        <v/>
      </c>
      <c r="O560" t="str">
        <f t="shared" si="243"/>
        <v/>
      </c>
      <c r="P560" t="str">
        <f t="shared" si="244"/>
        <v/>
      </c>
      <c r="Q560" t="str">
        <f t="shared" si="245"/>
        <v/>
      </c>
      <c r="S560" t="str">
        <f t="shared" si="246"/>
        <v/>
      </c>
      <c r="T560" s="14">
        <f t="shared" si="250"/>
        <v>0</v>
      </c>
    </row>
    <row r="561" spans="1:20" x14ac:dyDescent="0.25">
      <c r="A561" s="13" t="s">
        <v>64</v>
      </c>
      <c r="B561">
        <f t="shared" si="235"/>
        <v>3</v>
      </c>
      <c r="C561" t="e">
        <f t="shared" si="236"/>
        <v>#VALUE!</v>
      </c>
      <c r="D561">
        <f t="shared" si="237"/>
        <v>3</v>
      </c>
      <c r="E561">
        <f t="shared" si="238"/>
        <v>5</v>
      </c>
      <c r="F561" s="1">
        <f t="shared" si="239"/>
        <v>21</v>
      </c>
      <c r="G561" s="1">
        <f t="shared" si="240"/>
        <v>4</v>
      </c>
      <c r="H561" s="1" t="str">
        <f t="shared" si="241"/>
        <v>21:04</v>
      </c>
      <c r="I561">
        <f t="shared" si="247"/>
        <v>0</v>
      </c>
      <c r="J561" s="3">
        <f t="shared" si="248"/>
        <v>15</v>
      </c>
      <c r="K561" s="3">
        <f t="shared" si="233"/>
        <v>0</v>
      </c>
      <c r="L561" s="3">
        <f t="shared" si="242"/>
        <v>6</v>
      </c>
      <c r="M561" s="3">
        <f t="shared" si="234"/>
        <v>1506</v>
      </c>
      <c r="N561" t="str">
        <f t="shared" si="249"/>
        <v/>
      </c>
      <c r="O561" t="str">
        <f t="shared" si="243"/>
        <v/>
      </c>
      <c r="P561" t="str">
        <f t="shared" si="244"/>
        <v/>
      </c>
      <c r="Q561" t="str">
        <f t="shared" si="245"/>
        <v/>
      </c>
      <c r="S561" t="str">
        <f t="shared" si="246"/>
        <v/>
      </c>
      <c r="T561" s="14">
        <f t="shared" si="250"/>
        <v>0</v>
      </c>
    </row>
    <row r="562" spans="1:20" x14ac:dyDescent="0.25">
      <c r="A562" s="13" t="s">
        <v>223</v>
      </c>
      <c r="B562" t="e">
        <f t="shared" si="235"/>
        <v>#VALUE!</v>
      </c>
      <c r="C562" t="e">
        <f t="shared" si="236"/>
        <v>#VALUE!</v>
      </c>
      <c r="D562" t="e">
        <f t="shared" si="237"/>
        <v>#VALUE!</v>
      </c>
      <c r="E562">
        <f t="shared" si="238"/>
        <v>22</v>
      </c>
      <c r="F562" s="1" t="str">
        <f t="shared" si="239"/>
        <v/>
      </c>
      <c r="G562" s="1" t="str">
        <f t="shared" si="240"/>
        <v/>
      </c>
      <c r="H562" s="1" t="str">
        <f t="shared" si="241"/>
        <v>:</v>
      </c>
      <c r="I562">
        <f t="shared" si="247"/>
        <v>0</v>
      </c>
      <c r="J562" s="3">
        <f t="shared" si="248"/>
        <v>15</v>
      </c>
      <c r="K562" s="3">
        <f t="shared" si="233"/>
        <v>0</v>
      </c>
      <c r="L562" s="3">
        <f t="shared" si="242"/>
        <v>6</v>
      </c>
      <c r="M562" s="3">
        <f t="shared" si="234"/>
        <v>1506</v>
      </c>
      <c r="N562" t="str">
        <f t="shared" si="249"/>
        <v/>
      </c>
      <c r="O562" t="str">
        <f t="shared" si="243"/>
        <v/>
      </c>
      <c r="P562" t="str">
        <f t="shared" si="244"/>
        <v/>
      </c>
      <c r="Q562" t="str">
        <f t="shared" si="245"/>
        <v/>
      </c>
      <c r="S562" t="str">
        <f t="shared" si="246"/>
        <v/>
      </c>
      <c r="T562" s="14">
        <f t="shared" si="250"/>
        <v>0</v>
      </c>
    </row>
    <row r="563" spans="1:20" x14ac:dyDescent="0.25">
      <c r="A563" s="13" t="s">
        <v>21</v>
      </c>
      <c r="B563" t="e">
        <f t="shared" si="235"/>
        <v>#VALUE!</v>
      </c>
      <c r="C563" t="e">
        <f t="shared" si="236"/>
        <v>#VALUE!</v>
      </c>
      <c r="D563" t="e">
        <f t="shared" si="237"/>
        <v>#VALUE!</v>
      </c>
      <c r="E563">
        <f t="shared" si="238"/>
        <v>26</v>
      </c>
      <c r="F563" s="1" t="str">
        <f t="shared" si="239"/>
        <v/>
      </c>
      <c r="G563" s="1" t="str">
        <f t="shared" si="240"/>
        <v/>
      </c>
      <c r="H563" s="1" t="str">
        <f t="shared" si="241"/>
        <v>:</v>
      </c>
      <c r="I563">
        <f t="shared" si="247"/>
        <v>0</v>
      </c>
      <c r="J563" s="3">
        <f t="shared" si="248"/>
        <v>15</v>
      </c>
      <c r="K563" s="3">
        <f t="shared" si="233"/>
        <v>1</v>
      </c>
      <c r="L563" s="3">
        <f t="shared" si="242"/>
        <v>7</v>
      </c>
      <c r="M563" s="3">
        <f t="shared" si="234"/>
        <v>1507</v>
      </c>
      <c r="N563" t="str">
        <f t="shared" si="249"/>
        <v>Opel Planta en Figueruelas</v>
      </c>
      <c r="O563" t="str">
        <f t="shared" si="243"/>
        <v>05:30</v>
      </c>
      <c r="P563" t="str">
        <f t="shared" si="244"/>
        <v>13:30</v>
      </c>
      <c r="Q563" t="str">
        <f t="shared" si="245"/>
        <v>21:30</v>
      </c>
      <c r="S563" t="str">
        <f t="shared" si="246"/>
        <v>Duquesa Villahermosa (esq. Don Pedro de Luna)</v>
      </c>
      <c r="T563" s="14">
        <f t="shared" si="250"/>
        <v>0</v>
      </c>
    </row>
    <row r="564" spans="1:20" x14ac:dyDescent="0.25">
      <c r="A564" s="13" t="s">
        <v>46</v>
      </c>
      <c r="B564">
        <f t="shared" si="235"/>
        <v>2</v>
      </c>
      <c r="C564" t="e">
        <f t="shared" si="236"/>
        <v>#VALUE!</v>
      </c>
      <c r="D564">
        <f t="shared" si="237"/>
        <v>2</v>
      </c>
      <c r="E564">
        <f t="shared" si="238"/>
        <v>4</v>
      </c>
      <c r="F564" s="1">
        <f t="shared" si="239"/>
        <v>5</v>
      </c>
      <c r="G564" s="1">
        <f t="shared" si="240"/>
        <v>30</v>
      </c>
      <c r="H564" s="1" t="str">
        <f t="shared" si="241"/>
        <v>05:30</v>
      </c>
      <c r="I564">
        <f t="shared" si="247"/>
        <v>0</v>
      </c>
      <c r="J564" s="3">
        <f t="shared" si="248"/>
        <v>15</v>
      </c>
      <c r="K564" s="3">
        <f t="shared" si="233"/>
        <v>0</v>
      </c>
      <c r="L564" s="3">
        <f t="shared" si="242"/>
        <v>7</v>
      </c>
      <c r="M564" s="3">
        <f t="shared" si="234"/>
        <v>1507</v>
      </c>
      <c r="N564" t="str">
        <f t="shared" si="249"/>
        <v/>
      </c>
      <c r="O564" t="str">
        <f t="shared" si="243"/>
        <v/>
      </c>
      <c r="P564" t="str">
        <f t="shared" si="244"/>
        <v/>
      </c>
      <c r="Q564" t="str">
        <f t="shared" si="245"/>
        <v/>
      </c>
      <c r="S564" t="str">
        <f t="shared" si="246"/>
        <v/>
      </c>
      <c r="T564" s="14">
        <f t="shared" si="250"/>
        <v>0</v>
      </c>
    </row>
    <row r="565" spans="1:20" x14ac:dyDescent="0.25">
      <c r="A565" s="13" t="s">
        <v>47</v>
      </c>
      <c r="B565">
        <f t="shared" si="235"/>
        <v>3</v>
      </c>
      <c r="C565" t="e">
        <f t="shared" si="236"/>
        <v>#VALUE!</v>
      </c>
      <c r="D565">
        <f t="shared" si="237"/>
        <v>3</v>
      </c>
      <c r="E565">
        <f t="shared" si="238"/>
        <v>5</v>
      </c>
      <c r="F565" s="1">
        <f t="shared" si="239"/>
        <v>13</v>
      </c>
      <c r="G565" s="1">
        <f t="shared" si="240"/>
        <v>30</v>
      </c>
      <c r="H565" s="1" t="str">
        <f t="shared" si="241"/>
        <v>13:30</v>
      </c>
      <c r="I565">
        <f t="shared" si="247"/>
        <v>0</v>
      </c>
      <c r="J565" s="3">
        <f t="shared" si="248"/>
        <v>15</v>
      </c>
      <c r="K565" s="3">
        <f t="shared" si="233"/>
        <v>0</v>
      </c>
      <c r="L565" s="3">
        <f t="shared" si="242"/>
        <v>7</v>
      </c>
      <c r="M565" s="3">
        <f t="shared" si="234"/>
        <v>1507</v>
      </c>
      <c r="N565" t="str">
        <f t="shared" si="249"/>
        <v/>
      </c>
      <c r="O565" t="str">
        <f t="shared" si="243"/>
        <v/>
      </c>
      <c r="P565" t="str">
        <f t="shared" si="244"/>
        <v/>
      </c>
      <c r="Q565" t="str">
        <f t="shared" si="245"/>
        <v/>
      </c>
      <c r="S565" t="str">
        <f t="shared" si="246"/>
        <v/>
      </c>
      <c r="T565" s="14">
        <f t="shared" si="250"/>
        <v>0</v>
      </c>
    </row>
    <row r="566" spans="1:20" x14ac:dyDescent="0.25">
      <c r="A566" s="13" t="s">
        <v>48</v>
      </c>
      <c r="B566">
        <f t="shared" si="235"/>
        <v>3</v>
      </c>
      <c r="C566" t="e">
        <f t="shared" si="236"/>
        <v>#VALUE!</v>
      </c>
      <c r="D566">
        <f t="shared" si="237"/>
        <v>3</v>
      </c>
      <c r="E566">
        <f t="shared" si="238"/>
        <v>5</v>
      </c>
      <c r="F566" s="1">
        <f t="shared" si="239"/>
        <v>21</v>
      </c>
      <c r="G566" s="1">
        <f t="shared" si="240"/>
        <v>30</v>
      </c>
      <c r="H566" s="1" t="str">
        <f t="shared" si="241"/>
        <v>21:30</v>
      </c>
      <c r="I566">
        <f t="shared" si="247"/>
        <v>0</v>
      </c>
      <c r="J566" s="3">
        <f t="shared" si="248"/>
        <v>15</v>
      </c>
      <c r="K566" s="3">
        <f t="shared" si="233"/>
        <v>0</v>
      </c>
      <c r="L566" s="3">
        <f t="shared" si="242"/>
        <v>7</v>
      </c>
      <c r="M566" s="3">
        <f t="shared" si="234"/>
        <v>1507</v>
      </c>
      <c r="N566" t="str">
        <f t="shared" si="249"/>
        <v/>
      </c>
      <c r="O566" t="str">
        <f t="shared" si="243"/>
        <v/>
      </c>
      <c r="P566" t="str">
        <f t="shared" si="244"/>
        <v/>
      </c>
      <c r="Q566" t="str">
        <f t="shared" si="245"/>
        <v/>
      </c>
      <c r="S566" t="str">
        <f t="shared" si="246"/>
        <v/>
      </c>
      <c r="T566" s="14">
        <f t="shared" si="250"/>
        <v>0</v>
      </c>
    </row>
    <row r="567" spans="1:20" x14ac:dyDescent="0.25">
      <c r="A567" s="13" t="s">
        <v>224</v>
      </c>
      <c r="B567" t="e">
        <f t="shared" si="235"/>
        <v>#VALUE!</v>
      </c>
      <c r="C567" t="e">
        <f t="shared" si="236"/>
        <v>#VALUE!</v>
      </c>
      <c r="D567" t="e">
        <f t="shared" si="237"/>
        <v>#VALUE!</v>
      </c>
      <c r="E567">
        <f t="shared" si="238"/>
        <v>45</v>
      </c>
      <c r="F567" s="1" t="str">
        <f t="shared" si="239"/>
        <v/>
      </c>
      <c r="G567" s="1" t="str">
        <f t="shared" si="240"/>
        <v/>
      </c>
      <c r="H567" s="1" t="str">
        <f t="shared" si="241"/>
        <v>:</v>
      </c>
      <c r="I567">
        <f t="shared" si="247"/>
        <v>0</v>
      </c>
      <c r="J567" s="3">
        <f t="shared" si="248"/>
        <v>15</v>
      </c>
      <c r="K567" s="3">
        <f t="shared" si="233"/>
        <v>0</v>
      </c>
      <c r="L567" s="3">
        <f t="shared" si="242"/>
        <v>7</v>
      </c>
      <c r="M567" s="3">
        <f t="shared" si="234"/>
        <v>1507</v>
      </c>
      <c r="N567" t="str">
        <f t="shared" si="249"/>
        <v/>
      </c>
      <c r="O567" t="str">
        <f t="shared" si="243"/>
        <v/>
      </c>
      <c r="P567" t="str">
        <f t="shared" si="244"/>
        <v/>
      </c>
      <c r="Q567" t="str">
        <f t="shared" si="245"/>
        <v/>
      </c>
      <c r="S567" t="str">
        <f t="shared" si="246"/>
        <v/>
      </c>
      <c r="T567" s="14">
        <f t="shared" si="250"/>
        <v>0</v>
      </c>
    </row>
    <row r="568" spans="1:20" x14ac:dyDescent="0.25">
      <c r="A568" s="13" t="s">
        <v>671</v>
      </c>
      <c r="B568" t="e">
        <f t="shared" si="235"/>
        <v>#VALUE!</v>
      </c>
      <c r="C568" t="e">
        <f t="shared" si="236"/>
        <v>#VALUE!</v>
      </c>
      <c r="D568" t="e">
        <f t="shared" si="237"/>
        <v>#VALUE!</v>
      </c>
      <c r="E568">
        <f t="shared" si="238"/>
        <v>10</v>
      </c>
      <c r="F568" s="1" t="str">
        <f t="shared" si="239"/>
        <v/>
      </c>
      <c r="G568" s="1" t="str">
        <f t="shared" si="240"/>
        <v/>
      </c>
      <c r="H568" s="1" t="str">
        <f t="shared" si="241"/>
        <v>:</v>
      </c>
      <c r="I568">
        <f t="shared" si="247"/>
        <v>1</v>
      </c>
      <c r="J568" s="3">
        <f t="shared" si="248"/>
        <v>16</v>
      </c>
      <c r="K568" s="3">
        <f t="shared" si="233"/>
        <v>0</v>
      </c>
      <c r="L568" s="3">
        <f t="shared" si="242"/>
        <v>0</v>
      </c>
      <c r="M568" s="3">
        <f t="shared" si="234"/>
        <v>1600</v>
      </c>
      <c r="N568" t="str">
        <f t="shared" si="249"/>
        <v>Ruta 19/20</v>
      </c>
      <c r="O568" t="str">
        <f t="shared" si="243"/>
        <v/>
      </c>
      <c r="P568" t="str">
        <f t="shared" si="244"/>
        <v/>
      </c>
      <c r="Q568" t="str">
        <f t="shared" si="245"/>
        <v/>
      </c>
      <c r="S568" t="str">
        <f t="shared" si="246"/>
        <v/>
      </c>
      <c r="T568" s="14">
        <f t="shared" si="250"/>
        <v>0</v>
      </c>
    </row>
    <row r="569" spans="1:20" x14ac:dyDescent="0.25">
      <c r="A569" s="13" t="s">
        <v>225</v>
      </c>
      <c r="B569" t="e">
        <f t="shared" si="235"/>
        <v>#VALUE!</v>
      </c>
      <c r="C569" t="e">
        <f t="shared" si="236"/>
        <v>#VALUE!</v>
      </c>
      <c r="D569" t="e">
        <f t="shared" si="237"/>
        <v>#VALUE!</v>
      </c>
      <c r="E569">
        <f t="shared" si="238"/>
        <v>45</v>
      </c>
      <c r="F569" s="1" t="str">
        <f t="shared" si="239"/>
        <v/>
      </c>
      <c r="G569" s="1" t="str">
        <f t="shared" si="240"/>
        <v/>
      </c>
      <c r="H569" s="1" t="str">
        <f t="shared" si="241"/>
        <v>:</v>
      </c>
      <c r="I569">
        <f t="shared" si="247"/>
        <v>0</v>
      </c>
      <c r="J569" s="3">
        <f t="shared" si="248"/>
        <v>16</v>
      </c>
      <c r="K569" s="3">
        <f t="shared" si="233"/>
        <v>1</v>
      </c>
      <c r="L569" s="3">
        <f t="shared" si="242"/>
        <v>1</v>
      </c>
      <c r="M569" s="3">
        <f t="shared" si="234"/>
        <v>1601</v>
      </c>
      <c r="N569" t="str">
        <f t="shared" si="249"/>
        <v>Plaza San Francisco (Kiosco Prensa - Pd. Bus)</v>
      </c>
      <c r="O569" t="str">
        <f t="shared" si="243"/>
        <v>04:57</v>
      </c>
      <c r="P569" t="str">
        <f t="shared" si="244"/>
        <v>12:55</v>
      </c>
      <c r="Q569" t="str">
        <f t="shared" si="245"/>
        <v>20:55</v>
      </c>
      <c r="S569" t="str">
        <f t="shared" si="246"/>
        <v>Opel Planta en Figueruelas</v>
      </c>
      <c r="T569" s="14">
        <f t="shared" si="250"/>
        <v>0</v>
      </c>
    </row>
    <row r="570" spans="1:20" x14ac:dyDescent="0.25">
      <c r="A570" s="13" t="s">
        <v>112</v>
      </c>
      <c r="B570">
        <f t="shared" si="235"/>
        <v>2</v>
      </c>
      <c r="C570" t="e">
        <f t="shared" si="236"/>
        <v>#VALUE!</v>
      </c>
      <c r="D570">
        <f t="shared" si="237"/>
        <v>2</v>
      </c>
      <c r="E570">
        <f t="shared" si="238"/>
        <v>4</v>
      </c>
      <c r="F570" s="1">
        <f t="shared" si="239"/>
        <v>4</v>
      </c>
      <c r="G570" s="1">
        <f t="shared" si="240"/>
        <v>57</v>
      </c>
      <c r="H570" s="1" t="str">
        <f t="shared" si="241"/>
        <v>04:57</v>
      </c>
      <c r="I570">
        <f t="shared" si="247"/>
        <v>0</v>
      </c>
      <c r="J570" s="3">
        <f t="shared" si="248"/>
        <v>16</v>
      </c>
      <c r="K570" s="3">
        <f t="shared" si="233"/>
        <v>0</v>
      </c>
      <c r="L570" s="3">
        <f t="shared" si="242"/>
        <v>1</v>
      </c>
      <c r="M570" s="3">
        <f t="shared" si="234"/>
        <v>1601</v>
      </c>
      <c r="N570" t="str">
        <f t="shared" si="249"/>
        <v/>
      </c>
      <c r="O570" t="str">
        <f t="shared" si="243"/>
        <v/>
      </c>
      <c r="P570" t="str">
        <f t="shared" si="244"/>
        <v/>
      </c>
      <c r="Q570" t="str">
        <f t="shared" si="245"/>
        <v/>
      </c>
      <c r="S570" t="str">
        <f t="shared" si="246"/>
        <v/>
      </c>
      <c r="T570" s="14">
        <f t="shared" si="250"/>
        <v>0</v>
      </c>
    </row>
    <row r="571" spans="1:20" x14ac:dyDescent="0.25">
      <c r="A571" s="13" t="s">
        <v>120</v>
      </c>
      <c r="B571">
        <f t="shared" si="235"/>
        <v>3</v>
      </c>
      <c r="C571" t="e">
        <f t="shared" si="236"/>
        <v>#VALUE!</v>
      </c>
      <c r="D571">
        <f t="shared" si="237"/>
        <v>3</v>
      </c>
      <c r="E571">
        <f t="shared" si="238"/>
        <v>5</v>
      </c>
      <c r="F571" s="1">
        <f t="shared" si="239"/>
        <v>12</v>
      </c>
      <c r="G571" s="1">
        <f t="shared" si="240"/>
        <v>55</v>
      </c>
      <c r="H571" s="1" t="str">
        <f t="shared" si="241"/>
        <v>12:55</v>
      </c>
      <c r="I571">
        <f t="shared" si="247"/>
        <v>0</v>
      </c>
      <c r="J571" s="3">
        <f t="shared" si="248"/>
        <v>16</v>
      </c>
      <c r="K571" s="3">
        <f t="shared" si="233"/>
        <v>0</v>
      </c>
      <c r="L571" s="3">
        <f t="shared" si="242"/>
        <v>1</v>
      </c>
      <c r="M571" s="3">
        <f t="shared" si="234"/>
        <v>1601</v>
      </c>
      <c r="N571" t="str">
        <f t="shared" si="249"/>
        <v/>
      </c>
      <c r="O571" t="str">
        <f t="shared" si="243"/>
        <v/>
      </c>
      <c r="P571" t="str">
        <f t="shared" si="244"/>
        <v/>
      </c>
      <c r="Q571" t="str">
        <f t="shared" si="245"/>
        <v/>
      </c>
      <c r="S571" t="str">
        <f t="shared" si="246"/>
        <v/>
      </c>
      <c r="T571" s="14">
        <f t="shared" si="250"/>
        <v>0</v>
      </c>
    </row>
    <row r="572" spans="1:20" x14ac:dyDescent="0.25">
      <c r="A572" s="13" t="s">
        <v>121</v>
      </c>
      <c r="B572">
        <f t="shared" si="235"/>
        <v>3</v>
      </c>
      <c r="C572" t="e">
        <f t="shared" si="236"/>
        <v>#VALUE!</v>
      </c>
      <c r="D572">
        <f t="shared" si="237"/>
        <v>3</v>
      </c>
      <c r="E572">
        <f t="shared" si="238"/>
        <v>5</v>
      </c>
      <c r="F572" s="1">
        <f t="shared" si="239"/>
        <v>20</v>
      </c>
      <c r="G572" s="1">
        <f t="shared" si="240"/>
        <v>55</v>
      </c>
      <c r="H572" s="1" t="str">
        <f t="shared" si="241"/>
        <v>20:55</v>
      </c>
      <c r="I572">
        <f t="shared" si="247"/>
        <v>0</v>
      </c>
      <c r="J572" s="3">
        <f t="shared" si="248"/>
        <v>16</v>
      </c>
      <c r="K572" s="3">
        <f t="shared" si="233"/>
        <v>0</v>
      </c>
      <c r="L572" s="3">
        <f t="shared" si="242"/>
        <v>1</v>
      </c>
      <c r="M572" s="3">
        <f t="shared" si="234"/>
        <v>1601</v>
      </c>
      <c r="N572" t="str">
        <f t="shared" si="249"/>
        <v/>
      </c>
      <c r="O572" t="str">
        <f t="shared" si="243"/>
        <v/>
      </c>
      <c r="P572" t="str">
        <f t="shared" si="244"/>
        <v/>
      </c>
      <c r="Q572" t="str">
        <f t="shared" si="245"/>
        <v/>
      </c>
      <c r="S572" t="str">
        <f t="shared" si="246"/>
        <v/>
      </c>
      <c r="T572" s="14">
        <f t="shared" si="250"/>
        <v>0</v>
      </c>
    </row>
    <row r="573" spans="1:20" x14ac:dyDescent="0.25">
      <c r="A573" s="13" t="s">
        <v>21</v>
      </c>
      <c r="B573" t="e">
        <f t="shared" si="235"/>
        <v>#VALUE!</v>
      </c>
      <c r="C573" t="e">
        <f t="shared" si="236"/>
        <v>#VALUE!</v>
      </c>
      <c r="D573" t="e">
        <f t="shared" si="237"/>
        <v>#VALUE!</v>
      </c>
      <c r="E573">
        <f t="shared" si="238"/>
        <v>26</v>
      </c>
      <c r="F573" s="1" t="str">
        <f t="shared" si="239"/>
        <v/>
      </c>
      <c r="G573" s="1" t="str">
        <f t="shared" si="240"/>
        <v/>
      </c>
      <c r="H573" s="1" t="str">
        <f t="shared" si="241"/>
        <v>:</v>
      </c>
      <c r="I573">
        <f t="shared" si="247"/>
        <v>0</v>
      </c>
      <c r="J573" s="3">
        <f t="shared" si="248"/>
        <v>16</v>
      </c>
      <c r="K573" s="3">
        <f t="shared" si="233"/>
        <v>0</v>
      </c>
      <c r="L573" s="3">
        <f t="shared" si="242"/>
        <v>1</v>
      </c>
      <c r="M573" s="3">
        <f t="shared" si="234"/>
        <v>1601</v>
      </c>
      <c r="N573" t="str">
        <f t="shared" si="249"/>
        <v/>
      </c>
      <c r="O573" t="str">
        <f t="shared" si="243"/>
        <v/>
      </c>
      <c r="P573" t="str">
        <f t="shared" si="244"/>
        <v/>
      </c>
      <c r="Q573" t="str">
        <f t="shared" si="245"/>
        <v/>
      </c>
      <c r="S573" t="str">
        <f t="shared" si="246"/>
        <v/>
      </c>
      <c r="T573" s="14">
        <f t="shared" si="250"/>
        <v>0</v>
      </c>
    </row>
    <row r="574" spans="1:20" x14ac:dyDescent="0.25">
      <c r="A574" s="13" t="s">
        <v>226</v>
      </c>
      <c r="B574" t="e">
        <f t="shared" si="235"/>
        <v>#VALUE!</v>
      </c>
      <c r="C574">
        <f t="shared" si="236"/>
        <v>17</v>
      </c>
      <c r="D574">
        <f t="shared" si="237"/>
        <v>17</v>
      </c>
      <c r="E574">
        <f t="shared" si="238"/>
        <v>33</v>
      </c>
      <c r="F574" s="1" t="str">
        <f t="shared" si="239"/>
        <v/>
      </c>
      <c r="G574" s="1" t="str">
        <f t="shared" si="240"/>
        <v/>
      </c>
      <c r="H574" s="1" t="str">
        <f t="shared" si="241"/>
        <v>:</v>
      </c>
      <c r="I574">
        <f t="shared" si="247"/>
        <v>0</v>
      </c>
      <c r="J574" s="3">
        <f t="shared" si="248"/>
        <v>16</v>
      </c>
      <c r="K574" s="3">
        <f t="shared" si="233"/>
        <v>1</v>
      </c>
      <c r="L574" s="3">
        <f t="shared" si="242"/>
        <v>2</v>
      </c>
      <c r="M574" s="3">
        <f t="shared" si="234"/>
        <v>1602</v>
      </c>
      <c r="N574" t="str">
        <f t="shared" si="249"/>
        <v>Condes de Aragón, nº 14 (Pd. Bus)</v>
      </c>
      <c r="O574" t="str">
        <f t="shared" si="243"/>
        <v>05:00</v>
      </c>
      <c r="P574" t="str">
        <f t="shared" si="244"/>
        <v>12:58</v>
      </c>
      <c r="Q574" t="str">
        <f t="shared" si="245"/>
        <v>20:58</v>
      </c>
      <c r="S574" t="str">
        <f t="shared" si="246"/>
        <v>Plaza San Francisco (Kiosco Prensa - Pd. Bus)</v>
      </c>
      <c r="T574" s="14">
        <f t="shared" si="250"/>
        <v>0</v>
      </c>
    </row>
    <row r="575" spans="1:20" x14ac:dyDescent="0.25">
      <c r="A575" s="13" t="s">
        <v>51</v>
      </c>
      <c r="B575">
        <f t="shared" si="235"/>
        <v>2</v>
      </c>
      <c r="C575" t="e">
        <f t="shared" si="236"/>
        <v>#VALUE!</v>
      </c>
      <c r="D575">
        <f t="shared" si="237"/>
        <v>2</v>
      </c>
      <c r="E575">
        <f t="shared" si="238"/>
        <v>4</v>
      </c>
      <c r="F575" s="1">
        <f t="shared" si="239"/>
        <v>5</v>
      </c>
      <c r="G575" s="1">
        <f t="shared" si="240"/>
        <v>0</v>
      </c>
      <c r="H575" s="1" t="str">
        <f t="shared" si="241"/>
        <v>05:00</v>
      </c>
      <c r="I575">
        <f t="shared" si="247"/>
        <v>0</v>
      </c>
      <c r="J575" s="3">
        <f t="shared" si="248"/>
        <v>16</v>
      </c>
      <c r="K575" s="3">
        <f t="shared" si="233"/>
        <v>0</v>
      </c>
      <c r="L575" s="3">
        <f t="shared" si="242"/>
        <v>2</v>
      </c>
      <c r="M575" s="3">
        <f t="shared" si="234"/>
        <v>1602</v>
      </c>
      <c r="N575" t="str">
        <f t="shared" si="249"/>
        <v/>
      </c>
      <c r="O575" t="str">
        <f t="shared" si="243"/>
        <v/>
      </c>
      <c r="P575" t="str">
        <f t="shared" si="244"/>
        <v/>
      </c>
      <c r="Q575" t="str">
        <f t="shared" si="245"/>
        <v/>
      </c>
      <c r="S575" t="str">
        <f t="shared" si="246"/>
        <v/>
      </c>
      <c r="T575" s="14">
        <f t="shared" si="250"/>
        <v>0</v>
      </c>
    </row>
    <row r="576" spans="1:20" x14ac:dyDescent="0.25">
      <c r="A576" s="13" t="s">
        <v>19</v>
      </c>
      <c r="B576">
        <f t="shared" si="235"/>
        <v>3</v>
      </c>
      <c r="C576" t="e">
        <f t="shared" si="236"/>
        <v>#VALUE!</v>
      </c>
      <c r="D576">
        <f t="shared" si="237"/>
        <v>3</v>
      </c>
      <c r="E576">
        <f t="shared" si="238"/>
        <v>5</v>
      </c>
      <c r="F576" s="1">
        <f t="shared" si="239"/>
        <v>12</v>
      </c>
      <c r="G576" s="1">
        <f t="shared" si="240"/>
        <v>58</v>
      </c>
      <c r="H576" s="1" t="str">
        <f t="shared" si="241"/>
        <v>12:58</v>
      </c>
      <c r="I576">
        <f t="shared" si="247"/>
        <v>0</v>
      </c>
      <c r="J576" s="3">
        <f t="shared" si="248"/>
        <v>16</v>
      </c>
      <c r="K576" s="3">
        <f t="shared" si="233"/>
        <v>0</v>
      </c>
      <c r="L576" s="3">
        <f t="shared" si="242"/>
        <v>2</v>
      </c>
      <c r="M576" s="3">
        <f t="shared" si="234"/>
        <v>1602</v>
      </c>
      <c r="N576" t="str">
        <f t="shared" si="249"/>
        <v/>
      </c>
      <c r="O576" t="str">
        <f t="shared" si="243"/>
        <v/>
      </c>
      <c r="P576" t="str">
        <f t="shared" si="244"/>
        <v/>
      </c>
      <c r="Q576" t="str">
        <f t="shared" si="245"/>
        <v/>
      </c>
      <c r="S576" t="str">
        <f t="shared" si="246"/>
        <v/>
      </c>
      <c r="T576" s="14">
        <f t="shared" si="250"/>
        <v>0</v>
      </c>
    </row>
    <row r="577" spans="1:20" x14ac:dyDescent="0.25">
      <c r="A577" s="13" t="s">
        <v>20</v>
      </c>
      <c r="B577">
        <f t="shared" si="235"/>
        <v>3</v>
      </c>
      <c r="C577" t="e">
        <f t="shared" si="236"/>
        <v>#VALUE!</v>
      </c>
      <c r="D577">
        <f t="shared" si="237"/>
        <v>3</v>
      </c>
      <c r="E577">
        <f t="shared" si="238"/>
        <v>5</v>
      </c>
      <c r="F577" s="1">
        <f t="shared" si="239"/>
        <v>20</v>
      </c>
      <c r="G577" s="1">
        <f t="shared" si="240"/>
        <v>58</v>
      </c>
      <c r="H577" s="1" t="str">
        <f t="shared" si="241"/>
        <v>20:58</v>
      </c>
      <c r="I577">
        <f t="shared" si="247"/>
        <v>0</v>
      </c>
      <c r="J577" s="3">
        <f t="shared" si="248"/>
        <v>16</v>
      </c>
      <c r="K577" s="3">
        <f t="shared" si="233"/>
        <v>0</v>
      </c>
      <c r="L577" s="3">
        <f t="shared" si="242"/>
        <v>2</v>
      </c>
      <c r="M577" s="3">
        <f t="shared" si="234"/>
        <v>1602</v>
      </c>
      <c r="N577" t="str">
        <f t="shared" si="249"/>
        <v/>
      </c>
      <c r="O577" t="str">
        <f t="shared" si="243"/>
        <v/>
      </c>
      <c r="P577" t="str">
        <f t="shared" si="244"/>
        <v/>
      </c>
      <c r="Q577" t="str">
        <f t="shared" si="245"/>
        <v/>
      </c>
      <c r="S577" t="str">
        <f t="shared" si="246"/>
        <v/>
      </c>
      <c r="T577" s="14">
        <f t="shared" si="250"/>
        <v>0</v>
      </c>
    </row>
    <row r="578" spans="1:20" x14ac:dyDescent="0.25">
      <c r="A578" s="13" t="s">
        <v>225</v>
      </c>
      <c r="B578" t="e">
        <f t="shared" si="235"/>
        <v>#VALUE!</v>
      </c>
      <c r="C578" t="e">
        <f t="shared" si="236"/>
        <v>#VALUE!</v>
      </c>
      <c r="D578" t="e">
        <f t="shared" si="237"/>
        <v>#VALUE!</v>
      </c>
      <c r="E578">
        <f t="shared" si="238"/>
        <v>45</v>
      </c>
      <c r="F578" s="1" t="str">
        <f t="shared" si="239"/>
        <v/>
      </c>
      <c r="G578" s="1" t="str">
        <f t="shared" si="240"/>
        <v/>
      </c>
      <c r="H578" s="1" t="str">
        <f t="shared" si="241"/>
        <v>:</v>
      </c>
      <c r="I578">
        <f t="shared" si="247"/>
        <v>0</v>
      </c>
      <c r="J578" s="3">
        <f t="shared" si="248"/>
        <v>16</v>
      </c>
      <c r="K578" s="3">
        <f t="shared" si="233"/>
        <v>0</v>
      </c>
      <c r="L578" s="3">
        <f t="shared" si="242"/>
        <v>2</v>
      </c>
      <c r="M578" s="3">
        <f t="shared" si="234"/>
        <v>1602</v>
      </c>
      <c r="N578" t="str">
        <f t="shared" si="249"/>
        <v/>
      </c>
      <c r="O578" t="str">
        <f t="shared" si="243"/>
        <v/>
      </c>
      <c r="P578" t="str">
        <f t="shared" si="244"/>
        <v/>
      </c>
      <c r="Q578" t="str">
        <f t="shared" si="245"/>
        <v/>
      </c>
      <c r="S578" t="str">
        <f t="shared" si="246"/>
        <v/>
      </c>
      <c r="T578" s="14">
        <f t="shared" si="250"/>
        <v>0</v>
      </c>
    </row>
    <row r="579" spans="1:20" x14ac:dyDescent="0.25">
      <c r="A579" s="13" t="s">
        <v>227</v>
      </c>
      <c r="B579" t="e">
        <f t="shared" si="235"/>
        <v>#VALUE!</v>
      </c>
      <c r="C579">
        <f t="shared" si="236"/>
        <v>14</v>
      </c>
      <c r="D579">
        <f t="shared" si="237"/>
        <v>14</v>
      </c>
      <c r="E579">
        <f t="shared" si="238"/>
        <v>20</v>
      </c>
      <c r="F579" s="1" t="str">
        <f t="shared" si="239"/>
        <v/>
      </c>
      <c r="G579" s="1" t="str">
        <f t="shared" si="240"/>
        <v/>
      </c>
      <c r="H579" s="1" t="str">
        <f t="shared" si="241"/>
        <v>:</v>
      </c>
      <c r="I579">
        <f t="shared" si="247"/>
        <v>0</v>
      </c>
      <c r="J579" s="3">
        <f t="shared" si="248"/>
        <v>16</v>
      </c>
      <c r="K579" s="3">
        <f t="shared" ref="K579:K634" si="251">IF(AND(ISNUMBER(G580),ISNUMBER(G581),ISNUMBER(G582)),1,IF(T579,1,0))</f>
        <v>1</v>
      </c>
      <c r="L579" s="3">
        <f t="shared" si="242"/>
        <v>3</v>
      </c>
      <c r="M579" s="3">
        <f t="shared" ref="M579:M634" si="252">J579*100+L579</f>
        <v>1603</v>
      </c>
      <c r="N579" t="str">
        <f t="shared" si="249"/>
        <v>Juan Carlos I, nº 39</v>
      </c>
      <c r="O579" t="str">
        <f t="shared" si="243"/>
        <v>05:02</v>
      </c>
      <c r="P579" t="str">
        <f t="shared" si="244"/>
        <v>13:00</v>
      </c>
      <c r="Q579" t="str">
        <f t="shared" si="245"/>
        <v>21:00</v>
      </c>
      <c r="S579" t="str">
        <f t="shared" si="246"/>
        <v>Condes de Aragón, nº 14 (Pd. Bus)</v>
      </c>
      <c r="T579" s="14">
        <f t="shared" si="250"/>
        <v>0</v>
      </c>
    </row>
    <row r="580" spans="1:20" x14ac:dyDescent="0.25">
      <c r="A580" s="13" t="s">
        <v>56</v>
      </c>
      <c r="B580">
        <f t="shared" ref="B580:B634" si="253">FIND($B$2,A580)</f>
        <v>2</v>
      </c>
      <c r="C580" t="e">
        <f t="shared" ref="C580:C634" si="254">FIND($C$2,A580)</f>
        <v>#VALUE!</v>
      </c>
      <c r="D580">
        <f t="shared" ref="D580:D634" si="255">IFERROR(B580,C580)</f>
        <v>2</v>
      </c>
      <c r="E580">
        <f t="shared" ref="E580:E634" si="256">LEN(A580)</f>
        <v>4</v>
      </c>
      <c r="F580" s="1">
        <f t="shared" ref="F580:F634" si="257">IFERROR(VALUE(LEFT($A580,$D580-1)),"")</f>
        <v>5</v>
      </c>
      <c r="G580" s="1">
        <f t="shared" ref="G580:G634" si="258">IFERROR(VALUE(RIGHT($A580,$E580-$D580)),"")</f>
        <v>2</v>
      </c>
      <c r="H580" s="1" t="str">
        <f t="shared" ref="H580:H634" si="259">TEXT(F580,"00")&amp;":"&amp;TEXT(G580,"00")</f>
        <v>05:02</v>
      </c>
      <c r="I580">
        <f t="shared" si="247"/>
        <v>0</v>
      </c>
      <c r="J580" s="3">
        <f t="shared" si="248"/>
        <v>16</v>
      </c>
      <c r="K580" s="3">
        <f t="shared" si="251"/>
        <v>0</v>
      </c>
      <c r="L580" s="3">
        <f t="shared" ref="L580:L634" si="260">IF(I580=1,0,L579+K580+T580)</f>
        <v>3</v>
      </c>
      <c r="M580" s="3">
        <f t="shared" si="252"/>
        <v>1603</v>
      </c>
      <c r="N580" t="str">
        <f t="shared" si="249"/>
        <v/>
      </c>
      <c r="O580" t="str">
        <f t="shared" ref="O580:O634" si="261">IF($K580,H581,"")</f>
        <v/>
      </c>
      <c r="P580" t="str">
        <f t="shared" ref="P580:P634" si="262">IF($K580,H582,"")</f>
        <v/>
      </c>
      <c r="Q580" t="str">
        <f t="shared" ref="Q580:Q634" si="263">IF($K580,H583,"")</f>
        <v/>
      </c>
      <c r="S580" t="str">
        <f t="shared" si="246"/>
        <v/>
      </c>
      <c r="T580" s="14">
        <f t="shared" si="250"/>
        <v>0</v>
      </c>
    </row>
    <row r="581" spans="1:20" x14ac:dyDescent="0.25">
      <c r="A581" s="13" t="s">
        <v>29</v>
      </c>
      <c r="B581">
        <f t="shared" si="253"/>
        <v>3</v>
      </c>
      <c r="C581" t="e">
        <f t="shared" si="254"/>
        <v>#VALUE!</v>
      </c>
      <c r="D581">
        <f t="shared" si="255"/>
        <v>3</v>
      </c>
      <c r="E581">
        <f t="shared" si="256"/>
        <v>5</v>
      </c>
      <c r="F581" s="1">
        <f t="shared" si="257"/>
        <v>13</v>
      </c>
      <c r="G581" s="1">
        <f t="shared" si="258"/>
        <v>0</v>
      </c>
      <c r="H581" s="1" t="str">
        <f t="shared" si="259"/>
        <v>13:00</v>
      </c>
      <c r="I581">
        <f t="shared" si="247"/>
        <v>0</v>
      </c>
      <c r="J581" s="3">
        <f t="shared" si="248"/>
        <v>16</v>
      </c>
      <c r="K581" s="3">
        <f t="shared" si="251"/>
        <v>0</v>
      </c>
      <c r="L581" s="3">
        <f t="shared" si="260"/>
        <v>3</v>
      </c>
      <c r="M581" s="3">
        <f t="shared" si="252"/>
        <v>1603</v>
      </c>
      <c r="N581" t="str">
        <f t="shared" si="249"/>
        <v/>
      </c>
      <c r="O581" t="str">
        <f t="shared" si="261"/>
        <v/>
      </c>
      <c r="P581" t="str">
        <f t="shared" si="262"/>
        <v/>
      </c>
      <c r="Q581" t="str">
        <f t="shared" si="263"/>
        <v/>
      </c>
      <c r="S581" t="str">
        <f t="shared" ref="S581:S644" si="264">IF(AND($K581,NOT(T581)),A585,IF(T581,A581,""))</f>
        <v/>
      </c>
      <c r="T581" s="14">
        <f t="shared" si="250"/>
        <v>0</v>
      </c>
    </row>
    <row r="582" spans="1:20" x14ac:dyDescent="0.25">
      <c r="A582" s="13" t="s">
        <v>30</v>
      </c>
      <c r="B582">
        <f t="shared" si="253"/>
        <v>3</v>
      </c>
      <c r="C582" t="e">
        <f t="shared" si="254"/>
        <v>#VALUE!</v>
      </c>
      <c r="D582">
        <f t="shared" si="255"/>
        <v>3</v>
      </c>
      <c r="E582">
        <f t="shared" si="256"/>
        <v>5</v>
      </c>
      <c r="F582" s="1">
        <f t="shared" si="257"/>
        <v>21</v>
      </c>
      <c r="G582" s="1">
        <f t="shared" si="258"/>
        <v>0</v>
      </c>
      <c r="H582" s="1" t="str">
        <f t="shared" si="259"/>
        <v>21:00</v>
      </c>
      <c r="I582">
        <f t="shared" ref="I582:I634" si="265">IFERROR(FIND("Ruta",A582),0)</f>
        <v>0</v>
      </c>
      <c r="J582" s="3">
        <f t="shared" ref="J582:J634" si="266">I582+J581</f>
        <v>16</v>
      </c>
      <c r="K582" s="3">
        <f t="shared" si="251"/>
        <v>0</v>
      </c>
      <c r="L582" s="3">
        <f t="shared" si="260"/>
        <v>3</v>
      </c>
      <c r="M582" s="3">
        <f t="shared" si="252"/>
        <v>1603</v>
      </c>
      <c r="N582" t="str">
        <f t="shared" ref="N582:N634" si="267">IF(T582,"",IF($K582,A582,IF(I582=1,A582,"")))</f>
        <v/>
      </c>
      <c r="O582" t="str">
        <f t="shared" si="261"/>
        <v/>
      </c>
      <c r="P582" t="str">
        <f t="shared" si="262"/>
        <v/>
      </c>
      <c r="Q582" t="str">
        <f t="shared" si="263"/>
        <v/>
      </c>
      <c r="S582" t="str">
        <f t="shared" si="264"/>
        <v/>
      </c>
      <c r="T582" s="14">
        <f t="shared" ref="T582:T634" si="268">IF(AND(NOT(ISNUMBER(D581)),NOT(ISNUMBER(D582)),NOT(ISNUMBER(D583)),NOT(ISNUMBER(D584))),1,0)</f>
        <v>0</v>
      </c>
    </row>
    <row r="583" spans="1:20" x14ac:dyDescent="0.25">
      <c r="A583" s="13" t="s">
        <v>226</v>
      </c>
      <c r="B583" t="e">
        <f t="shared" si="253"/>
        <v>#VALUE!</v>
      </c>
      <c r="C583">
        <f t="shared" si="254"/>
        <v>17</v>
      </c>
      <c r="D583">
        <f t="shared" si="255"/>
        <v>17</v>
      </c>
      <c r="E583">
        <f t="shared" si="256"/>
        <v>33</v>
      </c>
      <c r="F583" s="1" t="str">
        <f t="shared" si="257"/>
        <v/>
      </c>
      <c r="G583" s="1" t="str">
        <f t="shared" si="258"/>
        <v/>
      </c>
      <c r="H583" s="1" t="str">
        <f t="shared" si="259"/>
        <v>:</v>
      </c>
      <c r="I583">
        <f t="shared" si="265"/>
        <v>0</v>
      </c>
      <c r="J583" s="3">
        <f t="shared" si="266"/>
        <v>16</v>
      </c>
      <c r="K583" s="3">
        <f t="shared" si="251"/>
        <v>0</v>
      </c>
      <c r="L583" s="3">
        <f t="shared" si="260"/>
        <v>3</v>
      </c>
      <c r="M583" s="3">
        <f t="shared" si="252"/>
        <v>1603</v>
      </c>
      <c r="N583" t="str">
        <f t="shared" si="267"/>
        <v/>
      </c>
      <c r="O583" t="str">
        <f t="shared" si="261"/>
        <v/>
      </c>
      <c r="P583" t="str">
        <f t="shared" si="262"/>
        <v/>
      </c>
      <c r="Q583" t="str">
        <f t="shared" si="263"/>
        <v/>
      </c>
      <c r="S583" t="str">
        <f t="shared" si="264"/>
        <v/>
      </c>
      <c r="T583" s="14">
        <f t="shared" si="268"/>
        <v>0</v>
      </c>
    </row>
    <row r="584" spans="1:20" x14ac:dyDescent="0.25">
      <c r="A584" s="13" t="s">
        <v>228</v>
      </c>
      <c r="B584" t="e">
        <f t="shared" si="253"/>
        <v>#VALUE!</v>
      </c>
      <c r="C584">
        <f t="shared" si="254"/>
        <v>14</v>
      </c>
      <c r="D584">
        <f t="shared" si="255"/>
        <v>14</v>
      </c>
      <c r="E584">
        <f t="shared" si="256"/>
        <v>19</v>
      </c>
      <c r="F584" s="1" t="str">
        <f t="shared" si="257"/>
        <v/>
      </c>
      <c r="G584" s="1" t="str">
        <f t="shared" si="258"/>
        <v/>
      </c>
      <c r="H584" s="1" t="str">
        <f t="shared" si="259"/>
        <v>:</v>
      </c>
      <c r="I584">
        <f t="shared" si="265"/>
        <v>0</v>
      </c>
      <c r="J584" s="3">
        <f t="shared" si="266"/>
        <v>16</v>
      </c>
      <c r="K584" s="3">
        <f t="shared" si="251"/>
        <v>1</v>
      </c>
      <c r="L584" s="3">
        <f t="shared" si="260"/>
        <v>4</v>
      </c>
      <c r="M584" s="3">
        <f t="shared" si="252"/>
        <v>1604</v>
      </c>
      <c r="N584" t="str">
        <f t="shared" si="267"/>
        <v>Juan Carlos I, nº 3</v>
      </c>
      <c r="O584" t="str">
        <f t="shared" si="261"/>
        <v>05:04</v>
      </c>
      <c r="P584" t="str">
        <f t="shared" si="262"/>
        <v>13:02</v>
      </c>
      <c r="Q584" t="str">
        <f t="shared" si="263"/>
        <v>21:02</v>
      </c>
      <c r="S584" t="str">
        <f t="shared" si="264"/>
        <v>Juan Carlos I, nº 39</v>
      </c>
      <c r="T584" s="14">
        <f t="shared" si="268"/>
        <v>0</v>
      </c>
    </row>
    <row r="585" spans="1:20" x14ac:dyDescent="0.25">
      <c r="A585" s="13" t="s">
        <v>23</v>
      </c>
      <c r="B585">
        <f t="shared" si="253"/>
        <v>2</v>
      </c>
      <c r="C585" t="e">
        <f t="shared" si="254"/>
        <v>#VALUE!</v>
      </c>
      <c r="D585">
        <f t="shared" si="255"/>
        <v>2</v>
      </c>
      <c r="E585">
        <f t="shared" si="256"/>
        <v>4</v>
      </c>
      <c r="F585" s="1">
        <f t="shared" si="257"/>
        <v>5</v>
      </c>
      <c r="G585" s="1">
        <f t="shared" si="258"/>
        <v>4</v>
      </c>
      <c r="H585" s="1" t="str">
        <f t="shared" si="259"/>
        <v>05:04</v>
      </c>
      <c r="I585">
        <f t="shared" si="265"/>
        <v>0</v>
      </c>
      <c r="J585" s="3">
        <f t="shared" si="266"/>
        <v>16</v>
      </c>
      <c r="K585" s="3">
        <f t="shared" si="251"/>
        <v>0</v>
      </c>
      <c r="L585" s="3">
        <f t="shared" si="260"/>
        <v>4</v>
      </c>
      <c r="M585" s="3">
        <f t="shared" si="252"/>
        <v>1604</v>
      </c>
      <c r="N585" t="str">
        <f t="shared" si="267"/>
        <v/>
      </c>
      <c r="O585" t="str">
        <f t="shared" si="261"/>
        <v/>
      </c>
      <c r="P585" t="str">
        <f t="shared" si="262"/>
        <v/>
      </c>
      <c r="Q585" t="str">
        <f t="shared" si="263"/>
        <v/>
      </c>
      <c r="S585" t="str">
        <f t="shared" si="264"/>
        <v/>
      </c>
      <c r="T585" s="14">
        <f t="shared" si="268"/>
        <v>0</v>
      </c>
    </row>
    <row r="586" spans="1:20" x14ac:dyDescent="0.25">
      <c r="A586" s="13" t="s">
        <v>58</v>
      </c>
      <c r="B586">
        <f t="shared" si="253"/>
        <v>3</v>
      </c>
      <c r="C586" t="e">
        <f t="shared" si="254"/>
        <v>#VALUE!</v>
      </c>
      <c r="D586">
        <f t="shared" si="255"/>
        <v>3</v>
      </c>
      <c r="E586">
        <f t="shared" si="256"/>
        <v>5</v>
      </c>
      <c r="F586" s="1">
        <f t="shared" si="257"/>
        <v>13</v>
      </c>
      <c r="G586" s="1">
        <f t="shared" si="258"/>
        <v>2</v>
      </c>
      <c r="H586" s="1" t="str">
        <f t="shared" si="259"/>
        <v>13:02</v>
      </c>
      <c r="I586">
        <f t="shared" si="265"/>
        <v>0</v>
      </c>
      <c r="J586" s="3">
        <f t="shared" si="266"/>
        <v>16</v>
      </c>
      <c r="K586" s="3">
        <f t="shared" si="251"/>
        <v>0</v>
      </c>
      <c r="L586" s="3">
        <f t="shared" si="260"/>
        <v>4</v>
      </c>
      <c r="M586" s="3">
        <f t="shared" si="252"/>
        <v>1604</v>
      </c>
      <c r="N586" t="str">
        <f t="shared" si="267"/>
        <v/>
      </c>
      <c r="O586" t="str">
        <f t="shared" si="261"/>
        <v/>
      </c>
      <c r="P586" t="str">
        <f t="shared" si="262"/>
        <v/>
      </c>
      <c r="Q586" t="str">
        <f t="shared" si="263"/>
        <v/>
      </c>
      <c r="S586" t="str">
        <f t="shared" si="264"/>
        <v/>
      </c>
      <c r="T586" s="14">
        <f t="shared" si="268"/>
        <v>0</v>
      </c>
    </row>
    <row r="587" spans="1:20" x14ac:dyDescent="0.25">
      <c r="A587" s="13" t="s">
        <v>59</v>
      </c>
      <c r="B587">
        <f t="shared" si="253"/>
        <v>3</v>
      </c>
      <c r="C587" t="e">
        <f t="shared" si="254"/>
        <v>#VALUE!</v>
      </c>
      <c r="D587">
        <f t="shared" si="255"/>
        <v>3</v>
      </c>
      <c r="E587">
        <f t="shared" si="256"/>
        <v>5</v>
      </c>
      <c r="F587" s="1">
        <f t="shared" si="257"/>
        <v>21</v>
      </c>
      <c r="G587" s="1">
        <f t="shared" si="258"/>
        <v>2</v>
      </c>
      <c r="H587" s="1" t="str">
        <f t="shared" si="259"/>
        <v>21:02</v>
      </c>
      <c r="I587">
        <f t="shared" si="265"/>
        <v>0</v>
      </c>
      <c r="J587" s="3">
        <f t="shared" si="266"/>
        <v>16</v>
      </c>
      <c r="K587" s="3">
        <f t="shared" si="251"/>
        <v>0</v>
      </c>
      <c r="L587" s="3">
        <f t="shared" si="260"/>
        <v>4</v>
      </c>
      <c r="M587" s="3">
        <f t="shared" si="252"/>
        <v>1604</v>
      </c>
      <c r="N587" t="str">
        <f t="shared" si="267"/>
        <v/>
      </c>
      <c r="O587" t="str">
        <f t="shared" si="261"/>
        <v/>
      </c>
      <c r="P587" t="str">
        <f t="shared" si="262"/>
        <v/>
      </c>
      <c r="Q587" t="str">
        <f t="shared" si="263"/>
        <v/>
      </c>
      <c r="S587" t="str">
        <f t="shared" si="264"/>
        <v/>
      </c>
      <c r="T587" s="14">
        <f t="shared" si="268"/>
        <v>0</v>
      </c>
    </row>
    <row r="588" spans="1:20" x14ac:dyDescent="0.25">
      <c r="A588" s="13" t="s">
        <v>227</v>
      </c>
      <c r="B588" t="e">
        <f t="shared" si="253"/>
        <v>#VALUE!</v>
      </c>
      <c r="C588">
        <f t="shared" si="254"/>
        <v>14</v>
      </c>
      <c r="D588">
        <f t="shared" si="255"/>
        <v>14</v>
      </c>
      <c r="E588">
        <f t="shared" si="256"/>
        <v>20</v>
      </c>
      <c r="F588" s="1" t="str">
        <f t="shared" si="257"/>
        <v/>
      </c>
      <c r="G588" s="1" t="str">
        <f t="shared" si="258"/>
        <v/>
      </c>
      <c r="H588" s="1" t="str">
        <f t="shared" si="259"/>
        <v>:</v>
      </c>
      <c r="I588">
        <f t="shared" si="265"/>
        <v>0</v>
      </c>
      <c r="J588" s="3">
        <f t="shared" si="266"/>
        <v>16</v>
      </c>
      <c r="K588" s="3">
        <f t="shared" si="251"/>
        <v>0</v>
      </c>
      <c r="L588" s="3">
        <f t="shared" si="260"/>
        <v>4</v>
      </c>
      <c r="M588" s="3">
        <f t="shared" si="252"/>
        <v>1604</v>
      </c>
      <c r="N588" t="str">
        <f t="shared" si="267"/>
        <v/>
      </c>
      <c r="O588" t="str">
        <f t="shared" si="261"/>
        <v/>
      </c>
      <c r="P588" t="str">
        <f t="shared" si="262"/>
        <v/>
      </c>
      <c r="Q588" t="str">
        <f t="shared" si="263"/>
        <v/>
      </c>
      <c r="S588" t="str">
        <f t="shared" si="264"/>
        <v/>
      </c>
      <c r="T588" s="14">
        <f t="shared" si="268"/>
        <v>0</v>
      </c>
    </row>
    <row r="589" spans="1:20" x14ac:dyDescent="0.25">
      <c r="A589" s="13" t="s">
        <v>229</v>
      </c>
      <c r="B589" t="e">
        <f t="shared" si="253"/>
        <v>#VALUE!</v>
      </c>
      <c r="C589">
        <f t="shared" si="254"/>
        <v>16</v>
      </c>
      <c r="D589">
        <f t="shared" si="255"/>
        <v>16</v>
      </c>
      <c r="E589">
        <f t="shared" si="256"/>
        <v>32</v>
      </c>
      <c r="F589" s="1" t="str">
        <f t="shared" si="257"/>
        <v/>
      </c>
      <c r="G589" s="1" t="str">
        <f t="shared" si="258"/>
        <v/>
      </c>
      <c r="H589" s="1" t="str">
        <f t="shared" si="259"/>
        <v>:</v>
      </c>
      <c r="I589">
        <f t="shared" si="265"/>
        <v>0</v>
      </c>
      <c r="J589" s="3">
        <f t="shared" si="266"/>
        <v>16</v>
      </c>
      <c r="K589" s="3">
        <f t="shared" si="251"/>
        <v>1</v>
      </c>
      <c r="L589" s="3">
        <f t="shared" si="260"/>
        <v>5</v>
      </c>
      <c r="M589" s="3">
        <f t="shared" si="252"/>
        <v>1605</v>
      </c>
      <c r="N589" t="str">
        <f t="shared" si="267"/>
        <v>Vía Univérsitas, nº 44 (Pd. Bus)</v>
      </c>
      <c r="O589" t="str">
        <f t="shared" si="261"/>
        <v>05:06</v>
      </c>
      <c r="P589" t="str">
        <f t="shared" si="262"/>
        <v>13:04</v>
      </c>
      <c r="Q589" t="str">
        <f t="shared" si="263"/>
        <v>21:04</v>
      </c>
      <c r="S589" t="str">
        <f t="shared" si="264"/>
        <v>Juan Carlos I, nº 3</v>
      </c>
      <c r="T589" s="14">
        <f t="shared" si="268"/>
        <v>0</v>
      </c>
    </row>
    <row r="590" spans="1:20" x14ac:dyDescent="0.25">
      <c r="A590" s="13" t="s">
        <v>33</v>
      </c>
      <c r="B590">
        <f t="shared" si="253"/>
        <v>2</v>
      </c>
      <c r="C590" t="e">
        <f t="shared" si="254"/>
        <v>#VALUE!</v>
      </c>
      <c r="D590">
        <f t="shared" si="255"/>
        <v>2</v>
      </c>
      <c r="E590">
        <f t="shared" si="256"/>
        <v>4</v>
      </c>
      <c r="F590" s="1">
        <f t="shared" si="257"/>
        <v>5</v>
      </c>
      <c r="G590" s="1">
        <f t="shared" si="258"/>
        <v>6</v>
      </c>
      <c r="H590" s="1" t="str">
        <f t="shared" si="259"/>
        <v>05:06</v>
      </c>
      <c r="I590">
        <f t="shared" si="265"/>
        <v>0</v>
      </c>
      <c r="J590" s="3">
        <f t="shared" si="266"/>
        <v>16</v>
      </c>
      <c r="K590" s="3">
        <f t="shared" si="251"/>
        <v>0</v>
      </c>
      <c r="L590" s="3">
        <f t="shared" si="260"/>
        <v>5</v>
      </c>
      <c r="M590" s="3">
        <f t="shared" si="252"/>
        <v>1605</v>
      </c>
      <c r="N590" t="str">
        <f t="shared" si="267"/>
        <v/>
      </c>
      <c r="O590" t="str">
        <f t="shared" si="261"/>
        <v/>
      </c>
      <c r="P590" t="str">
        <f t="shared" si="262"/>
        <v/>
      </c>
      <c r="Q590" t="str">
        <f t="shared" si="263"/>
        <v/>
      </c>
      <c r="S590" t="str">
        <f t="shared" si="264"/>
        <v/>
      </c>
      <c r="T590" s="14">
        <f t="shared" si="268"/>
        <v>0</v>
      </c>
    </row>
    <row r="591" spans="1:20" x14ac:dyDescent="0.25">
      <c r="A591" s="13" t="s">
        <v>63</v>
      </c>
      <c r="B591">
        <f t="shared" si="253"/>
        <v>3</v>
      </c>
      <c r="C591" t="e">
        <f t="shared" si="254"/>
        <v>#VALUE!</v>
      </c>
      <c r="D591">
        <f t="shared" si="255"/>
        <v>3</v>
      </c>
      <c r="E591">
        <f t="shared" si="256"/>
        <v>5</v>
      </c>
      <c r="F591" s="1">
        <f t="shared" si="257"/>
        <v>13</v>
      </c>
      <c r="G591" s="1">
        <f t="shared" si="258"/>
        <v>4</v>
      </c>
      <c r="H591" s="1" t="str">
        <f t="shared" si="259"/>
        <v>13:04</v>
      </c>
      <c r="I591">
        <f t="shared" si="265"/>
        <v>0</v>
      </c>
      <c r="J591" s="3">
        <f t="shared" si="266"/>
        <v>16</v>
      </c>
      <c r="K591" s="3">
        <f t="shared" si="251"/>
        <v>0</v>
      </c>
      <c r="L591" s="3">
        <f t="shared" si="260"/>
        <v>5</v>
      </c>
      <c r="M591" s="3">
        <f t="shared" si="252"/>
        <v>1605</v>
      </c>
      <c r="N591" t="str">
        <f t="shared" si="267"/>
        <v/>
      </c>
      <c r="O591" t="str">
        <f t="shared" si="261"/>
        <v/>
      </c>
      <c r="P591" t="str">
        <f t="shared" si="262"/>
        <v/>
      </c>
      <c r="Q591" t="str">
        <f t="shared" si="263"/>
        <v/>
      </c>
      <c r="S591" t="str">
        <f t="shared" si="264"/>
        <v/>
      </c>
      <c r="T591" s="14">
        <f t="shared" si="268"/>
        <v>0</v>
      </c>
    </row>
    <row r="592" spans="1:20" x14ac:dyDescent="0.25">
      <c r="A592" s="13" t="s">
        <v>64</v>
      </c>
      <c r="B592">
        <f t="shared" si="253"/>
        <v>3</v>
      </c>
      <c r="C592" t="e">
        <f t="shared" si="254"/>
        <v>#VALUE!</v>
      </c>
      <c r="D592">
        <f t="shared" si="255"/>
        <v>3</v>
      </c>
      <c r="E592">
        <f t="shared" si="256"/>
        <v>5</v>
      </c>
      <c r="F592" s="1">
        <f t="shared" si="257"/>
        <v>21</v>
      </c>
      <c r="G592" s="1">
        <f t="shared" si="258"/>
        <v>4</v>
      </c>
      <c r="H592" s="1" t="str">
        <f t="shared" si="259"/>
        <v>21:04</v>
      </c>
      <c r="I592">
        <f t="shared" si="265"/>
        <v>0</v>
      </c>
      <c r="J592" s="3">
        <f t="shared" si="266"/>
        <v>16</v>
      </c>
      <c r="K592" s="3">
        <f t="shared" si="251"/>
        <v>0</v>
      </c>
      <c r="L592" s="3">
        <f t="shared" si="260"/>
        <v>5</v>
      </c>
      <c r="M592" s="3">
        <f t="shared" si="252"/>
        <v>1605</v>
      </c>
      <c r="N592" t="str">
        <f t="shared" si="267"/>
        <v/>
      </c>
      <c r="O592" t="str">
        <f t="shared" si="261"/>
        <v/>
      </c>
      <c r="P592" t="str">
        <f t="shared" si="262"/>
        <v/>
      </c>
      <c r="Q592" t="str">
        <f t="shared" si="263"/>
        <v/>
      </c>
      <c r="S592" t="str">
        <f t="shared" si="264"/>
        <v/>
      </c>
      <c r="T592" s="14">
        <f t="shared" si="268"/>
        <v>0</v>
      </c>
    </row>
    <row r="593" spans="1:20" x14ac:dyDescent="0.25">
      <c r="A593" s="13" t="s">
        <v>228</v>
      </c>
      <c r="B593" t="e">
        <f t="shared" si="253"/>
        <v>#VALUE!</v>
      </c>
      <c r="C593">
        <f t="shared" si="254"/>
        <v>14</v>
      </c>
      <c r="D593">
        <f t="shared" si="255"/>
        <v>14</v>
      </c>
      <c r="E593">
        <f t="shared" si="256"/>
        <v>19</v>
      </c>
      <c r="F593" s="1" t="str">
        <f t="shared" si="257"/>
        <v/>
      </c>
      <c r="G593" s="1" t="str">
        <f t="shared" si="258"/>
        <v/>
      </c>
      <c r="H593" s="1" t="str">
        <f t="shared" si="259"/>
        <v>:</v>
      </c>
      <c r="I593">
        <f t="shared" si="265"/>
        <v>0</v>
      </c>
      <c r="J593" s="3">
        <f t="shared" si="266"/>
        <v>16</v>
      </c>
      <c r="K593" s="3">
        <f t="shared" si="251"/>
        <v>0</v>
      </c>
      <c r="L593" s="3">
        <f t="shared" si="260"/>
        <v>5</v>
      </c>
      <c r="M593" s="3">
        <f t="shared" si="252"/>
        <v>1605</v>
      </c>
      <c r="N593" t="str">
        <f t="shared" si="267"/>
        <v/>
      </c>
      <c r="O593" t="str">
        <f t="shared" si="261"/>
        <v/>
      </c>
      <c r="P593" t="str">
        <f t="shared" si="262"/>
        <v/>
      </c>
      <c r="Q593" t="str">
        <f t="shared" si="263"/>
        <v/>
      </c>
      <c r="S593" t="str">
        <f t="shared" si="264"/>
        <v/>
      </c>
      <c r="T593" s="14">
        <f t="shared" si="268"/>
        <v>0</v>
      </c>
    </row>
    <row r="594" spans="1:20" x14ac:dyDescent="0.25">
      <c r="A594" s="13" t="s">
        <v>21</v>
      </c>
      <c r="B594" t="e">
        <f t="shared" si="253"/>
        <v>#VALUE!</v>
      </c>
      <c r="C594" t="e">
        <f t="shared" si="254"/>
        <v>#VALUE!</v>
      </c>
      <c r="D594" t="e">
        <f t="shared" si="255"/>
        <v>#VALUE!</v>
      </c>
      <c r="E594">
        <f t="shared" si="256"/>
        <v>26</v>
      </c>
      <c r="F594" s="1" t="str">
        <f t="shared" si="257"/>
        <v/>
      </c>
      <c r="G594" s="1" t="str">
        <f t="shared" si="258"/>
        <v/>
      </c>
      <c r="H594" s="1" t="str">
        <f t="shared" si="259"/>
        <v>:</v>
      </c>
      <c r="I594">
        <f t="shared" si="265"/>
        <v>0</v>
      </c>
      <c r="J594" s="3">
        <f t="shared" si="266"/>
        <v>16</v>
      </c>
      <c r="K594" s="3">
        <f t="shared" si="251"/>
        <v>1</v>
      </c>
      <c r="L594" s="3">
        <f t="shared" si="260"/>
        <v>6</v>
      </c>
      <c r="M594" s="3">
        <f t="shared" si="252"/>
        <v>1606</v>
      </c>
      <c r="N594" t="str">
        <f t="shared" si="267"/>
        <v>Opel Planta en Figueruelas</v>
      </c>
      <c r="O594" t="str">
        <f t="shared" si="261"/>
        <v>05:30</v>
      </c>
      <c r="P594" t="str">
        <f t="shared" si="262"/>
        <v>13:30</v>
      </c>
      <c r="Q594" t="str">
        <f t="shared" si="263"/>
        <v>21:30</v>
      </c>
      <c r="S594" t="str">
        <f t="shared" si="264"/>
        <v>Vía Univérsitas, nº 44 (Pd. Bus)</v>
      </c>
      <c r="T594" s="14">
        <f t="shared" si="268"/>
        <v>0</v>
      </c>
    </row>
    <row r="595" spans="1:20" x14ac:dyDescent="0.25">
      <c r="A595" s="13" t="s">
        <v>46</v>
      </c>
      <c r="B595">
        <f t="shared" si="253"/>
        <v>2</v>
      </c>
      <c r="C595" t="e">
        <f t="shared" si="254"/>
        <v>#VALUE!</v>
      </c>
      <c r="D595">
        <f t="shared" si="255"/>
        <v>2</v>
      </c>
      <c r="E595">
        <f t="shared" si="256"/>
        <v>4</v>
      </c>
      <c r="F595" s="1">
        <f t="shared" si="257"/>
        <v>5</v>
      </c>
      <c r="G595" s="1">
        <f t="shared" si="258"/>
        <v>30</v>
      </c>
      <c r="H595" s="1" t="str">
        <f t="shared" si="259"/>
        <v>05:30</v>
      </c>
      <c r="I595">
        <f t="shared" si="265"/>
        <v>0</v>
      </c>
      <c r="J595" s="3">
        <f t="shared" si="266"/>
        <v>16</v>
      </c>
      <c r="K595" s="3">
        <f t="shared" si="251"/>
        <v>0</v>
      </c>
      <c r="L595" s="3">
        <f t="shared" si="260"/>
        <v>6</v>
      </c>
      <c r="M595" s="3">
        <f t="shared" si="252"/>
        <v>1606</v>
      </c>
      <c r="N595" t="str">
        <f t="shared" si="267"/>
        <v/>
      </c>
      <c r="O595" t="str">
        <f t="shared" si="261"/>
        <v/>
      </c>
      <c r="P595" t="str">
        <f t="shared" si="262"/>
        <v/>
      </c>
      <c r="Q595" t="str">
        <f t="shared" si="263"/>
        <v/>
      </c>
      <c r="S595" t="str">
        <f t="shared" si="264"/>
        <v/>
      </c>
      <c r="T595" s="14">
        <f t="shared" si="268"/>
        <v>0</v>
      </c>
    </row>
    <row r="596" spans="1:20" x14ac:dyDescent="0.25">
      <c r="A596" s="13" t="s">
        <v>47</v>
      </c>
      <c r="B596">
        <f t="shared" si="253"/>
        <v>3</v>
      </c>
      <c r="C596" t="e">
        <f t="shared" si="254"/>
        <v>#VALUE!</v>
      </c>
      <c r="D596">
        <f t="shared" si="255"/>
        <v>3</v>
      </c>
      <c r="E596">
        <f t="shared" si="256"/>
        <v>5</v>
      </c>
      <c r="F596" s="1">
        <f t="shared" si="257"/>
        <v>13</v>
      </c>
      <c r="G596" s="1">
        <f t="shared" si="258"/>
        <v>30</v>
      </c>
      <c r="H596" s="1" t="str">
        <f t="shared" si="259"/>
        <v>13:30</v>
      </c>
      <c r="I596">
        <f t="shared" si="265"/>
        <v>0</v>
      </c>
      <c r="J596" s="3">
        <f t="shared" si="266"/>
        <v>16</v>
      </c>
      <c r="K596" s="3">
        <f t="shared" si="251"/>
        <v>0</v>
      </c>
      <c r="L596" s="3">
        <f t="shared" si="260"/>
        <v>6</v>
      </c>
      <c r="M596" s="3">
        <f t="shared" si="252"/>
        <v>1606</v>
      </c>
      <c r="N596" t="str">
        <f t="shared" si="267"/>
        <v/>
      </c>
      <c r="O596" t="str">
        <f t="shared" si="261"/>
        <v/>
      </c>
      <c r="P596" t="str">
        <f t="shared" si="262"/>
        <v/>
      </c>
      <c r="Q596" t="str">
        <f t="shared" si="263"/>
        <v/>
      </c>
      <c r="S596" t="str">
        <f t="shared" si="264"/>
        <v/>
      </c>
      <c r="T596" s="14">
        <f t="shared" si="268"/>
        <v>0</v>
      </c>
    </row>
    <row r="597" spans="1:20" x14ac:dyDescent="0.25">
      <c r="A597" s="13" t="s">
        <v>48</v>
      </c>
      <c r="B597">
        <f t="shared" si="253"/>
        <v>3</v>
      </c>
      <c r="C597" t="e">
        <f t="shared" si="254"/>
        <v>#VALUE!</v>
      </c>
      <c r="D597">
        <f t="shared" si="255"/>
        <v>3</v>
      </c>
      <c r="E597">
        <f t="shared" si="256"/>
        <v>5</v>
      </c>
      <c r="F597" s="1">
        <f t="shared" si="257"/>
        <v>21</v>
      </c>
      <c r="G597" s="1">
        <f t="shared" si="258"/>
        <v>30</v>
      </c>
      <c r="H597" s="1" t="str">
        <f t="shared" si="259"/>
        <v>21:30</v>
      </c>
      <c r="I597">
        <f t="shared" si="265"/>
        <v>0</v>
      </c>
      <c r="J597" s="3">
        <f t="shared" si="266"/>
        <v>16</v>
      </c>
      <c r="K597" s="3">
        <f t="shared" si="251"/>
        <v>0</v>
      </c>
      <c r="L597" s="3">
        <f t="shared" si="260"/>
        <v>6</v>
      </c>
      <c r="M597" s="3">
        <f t="shared" si="252"/>
        <v>1606</v>
      </c>
      <c r="N597" t="str">
        <f t="shared" si="267"/>
        <v/>
      </c>
      <c r="O597" t="str">
        <f t="shared" si="261"/>
        <v/>
      </c>
      <c r="P597" t="str">
        <f t="shared" si="262"/>
        <v/>
      </c>
      <c r="Q597" t="str">
        <f t="shared" si="263"/>
        <v/>
      </c>
      <c r="S597" t="str">
        <f t="shared" si="264"/>
        <v/>
      </c>
      <c r="T597" s="14">
        <f t="shared" si="268"/>
        <v>0</v>
      </c>
    </row>
    <row r="598" spans="1:20" x14ac:dyDescent="0.25">
      <c r="A598" s="13" t="s">
        <v>229</v>
      </c>
      <c r="B598" t="e">
        <f t="shared" si="253"/>
        <v>#VALUE!</v>
      </c>
      <c r="C598">
        <f t="shared" si="254"/>
        <v>16</v>
      </c>
      <c r="D598">
        <f t="shared" si="255"/>
        <v>16</v>
      </c>
      <c r="E598">
        <f t="shared" si="256"/>
        <v>32</v>
      </c>
      <c r="F598" s="1" t="str">
        <f t="shared" si="257"/>
        <v/>
      </c>
      <c r="G598" s="1" t="str">
        <f t="shared" si="258"/>
        <v/>
      </c>
      <c r="H598" s="1" t="str">
        <f t="shared" si="259"/>
        <v>:</v>
      </c>
      <c r="I598">
        <f t="shared" si="265"/>
        <v>0</v>
      </c>
      <c r="J598" s="3">
        <f t="shared" si="266"/>
        <v>16</v>
      </c>
      <c r="K598" s="3">
        <f t="shared" si="251"/>
        <v>0</v>
      </c>
      <c r="L598" s="3">
        <f t="shared" si="260"/>
        <v>6</v>
      </c>
      <c r="M598" s="3">
        <f t="shared" si="252"/>
        <v>1606</v>
      </c>
      <c r="N598" t="str">
        <f t="shared" si="267"/>
        <v/>
      </c>
      <c r="O598" t="str">
        <f t="shared" si="261"/>
        <v/>
      </c>
      <c r="P598" t="str">
        <f t="shared" si="262"/>
        <v/>
      </c>
      <c r="Q598" t="str">
        <f t="shared" si="263"/>
        <v/>
      </c>
      <c r="S598" t="str">
        <f t="shared" si="264"/>
        <v/>
      </c>
      <c r="T598" s="14">
        <f t="shared" si="268"/>
        <v>0</v>
      </c>
    </row>
    <row r="599" spans="1:20" x14ac:dyDescent="0.25">
      <c r="A599" s="13" t="s">
        <v>672</v>
      </c>
      <c r="B599" t="e">
        <f t="shared" si="253"/>
        <v>#VALUE!</v>
      </c>
      <c r="C599" t="e">
        <f t="shared" si="254"/>
        <v>#VALUE!</v>
      </c>
      <c r="D599" t="e">
        <f t="shared" si="255"/>
        <v>#VALUE!</v>
      </c>
      <c r="E599">
        <f t="shared" si="256"/>
        <v>10</v>
      </c>
      <c r="F599" s="1" t="str">
        <f t="shared" si="257"/>
        <v/>
      </c>
      <c r="G599" s="1" t="str">
        <f t="shared" si="258"/>
        <v/>
      </c>
      <c r="H599" s="1" t="str">
        <f t="shared" si="259"/>
        <v>:</v>
      </c>
      <c r="I599">
        <f t="shared" si="265"/>
        <v>1</v>
      </c>
      <c r="J599" s="3">
        <f t="shared" si="266"/>
        <v>17</v>
      </c>
      <c r="K599" s="3">
        <f t="shared" si="251"/>
        <v>0</v>
      </c>
      <c r="L599" s="3">
        <f t="shared" si="260"/>
        <v>0</v>
      </c>
      <c r="M599" s="3">
        <f t="shared" si="252"/>
        <v>1700</v>
      </c>
      <c r="N599" t="str">
        <f t="shared" si="267"/>
        <v>Ruta 20/20</v>
      </c>
      <c r="O599" t="str">
        <f t="shared" si="261"/>
        <v/>
      </c>
      <c r="P599" t="str">
        <f t="shared" si="262"/>
        <v/>
      </c>
      <c r="Q599" t="str">
        <f t="shared" si="263"/>
        <v/>
      </c>
      <c r="S599" t="str">
        <f t="shared" si="264"/>
        <v/>
      </c>
      <c r="T599" s="14">
        <f t="shared" si="268"/>
        <v>0</v>
      </c>
    </row>
    <row r="600" spans="1:20" x14ac:dyDescent="0.25">
      <c r="A600" s="13" t="s">
        <v>230</v>
      </c>
      <c r="B600" t="e">
        <f t="shared" si="253"/>
        <v>#VALUE!</v>
      </c>
      <c r="C600" t="e">
        <f t="shared" si="254"/>
        <v>#VALUE!</v>
      </c>
      <c r="D600" t="e">
        <f t="shared" si="255"/>
        <v>#VALUE!</v>
      </c>
      <c r="E600">
        <f t="shared" si="256"/>
        <v>36</v>
      </c>
      <c r="F600" s="1" t="str">
        <f t="shared" si="257"/>
        <v/>
      </c>
      <c r="G600" s="1" t="str">
        <f t="shared" si="258"/>
        <v/>
      </c>
      <c r="H600" s="1" t="str">
        <f t="shared" si="259"/>
        <v>:</v>
      </c>
      <c r="I600">
        <f t="shared" si="265"/>
        <v>0</v>
      </c>
      <c r="J600" s="3">
        <f t="shared" si="266"/>
        <v>17</v>
      </c>
      <c r="K600" s="3">
        <f t="shared" si="251"/>
        <v>1</v>
      </c>
      <c r="L600" s="3">
        <f t="shared" si="260"/>
        <v>1</v>
      </c>
      <c r="M600" s="3">
        <f t="shared" si="252"/>
        <v>1701</v>
      </c>
      <c r="N600" t="str">
        <f t="shared" si="267"/>
        <v>Ctra. Logroño desvío Utebo (Pd. Bus)</v>
      </c>
      <c r="O600" t="str">
        <f t="shared" si="261"/>
        <v>05:15</v>
      </c>
      <c r="P600" t="str">
        <f t="shared" si="262"/>
        <v>13:15</v>
      </c>
      <c r="Q600" t="str">
        <f t="shared" si="263"/>
        <v>21:15</v>
      </c>
      <c r="S600" t="str">
        <f t="shared" si="264"/>
        <v>Opel Planta en Figueruelas</v>
      </c>
      <c r="T600" s="14">
        <f t="shared" si="268"/>
        <v>0</v>
      </c>
    </row>
    <row r="601" spans="1:20" x14ac:dyDescent="0.25">
      <c r="A601" s="13" t="s">
        <v>231</v>
      </c>
      <c r="B601">
        <f t="shared" si="253"/>
        <v>2</v>
      </c>
      <c r="C601" t="e">
        <f t="shared" si="254"/>
        <v>#VALUE!</v>
      </c>
      <c r="D601">
        <f t="shared" si="255"/>
        <v>2</v>
      </c>
      <c r="E601">
        <f t="shared" si="256"/>
        <v>4</v>
      </c>
      <c r="F601" s="1">
        <f t="shared" si="257"/>
        <v>5</v>
      </c>
      <c r="G601" s="1">
        <f t="shared" si="258"/>
        <v>15</v>
      </c>
      <c r="H601" s="1" t="str">
        <f t="shared" si="259"/>
        <v>05:15</v>
      </c>
      <c r="I601">
        <f t="shared" si="265"/>
        <v>0</v>
      </c>
      <c r="J601" s="3">
        <f t="shared" si="266"/>
        <v>17</v>
      </c>
      <c r="K601" s="3">
        <f t="shared" si="251"/>
        <v>0</v>
      </c>
      <c r="L601" s="3">
        <f t="shared" si="260"/>
        <v>1</v>
      </c>
      <c r="M601" s="3">
        <f t="shared" si="252"/>
        <v>1701</v>
      </c>
      <c r="N601" t="str">
        <f t="shared" si="267"/>
        <v/>
      </c>
      <c r="O601" t="str">
        <f t="shared" si="261"/>
        <v/>
      </c>
      <c r="P601" t="str">
        <f t="shared" si="262"/>
        <v/>
      </c>
      <c r="Q601" t="str">
        <f t="shared" si="263"/>
        <v/>
      </c>
      <c r="S601" t="str">
        <f t="shared" si="264"/>
        <v/>
      </c>
      <c r="T601" s="14">
        <f t="shared" si="268"/>
        <v>0</v>
      </c>
    </row>
    <row r="602" spans="1:20" x14ac:dyDescent="0.25">
      <c r="A602" s="13" t="s">
        <v>232</v>
      </c>
      <c r="B602">
        <f t="shared" si="253"/>
        <v>3</v>
      </c>
      <c r="C602" t="e">
        <f t="shared" si="254"/>
        <v>#VALUE!</v>
      </c>
      <c r="D602">
        <f t="shared" si="255"/>
        <v>3</v>
      </c>
      <c r="E602">
        <f t="shared" si="256"/>
        <v>5</v>
      </c>
      <c r="F602" s="1">
        <f t="shared" si="257"/>
        <v>13</v>
      </c>
      <c r="G602" s="1">
        <f t="shared" si="258"/>
        <v>15</v>
      </c>
      <c r="H602" s="1" t="str">
        <f t="shared" si="259"/>
        <v>13:15</v>
      </c>
      <c r="I602">
        <f t="shared" si="265"/>
        <v>0</v>
      </c>
      <c r="J602" s="3">
        <f t="shared" si="266"/>
        <v>17</v>
      </c>
      <c r="K602" s="3">
        <f t="shared" si="251"/>
        <v>0</v>
      </c>
      <c r="L602" s="3">
        <f t="shared" si="260"/>
        <v>1</v>
      </c>
      <c r="M602" s="3">
        <f t="shared" si="252"/>
        <v>1701</v>
      </c>
      <c r="N602" t="str">
        <f t="shared" si="267"/>
        <v/>
      </c>
      <c r="O602" t="str">
        <f t="shared" si="261"/>
        <v/>
      </c>
      <c r="P602" t="str">
        <f t="shared" si="262"/>
        <v/>
      </c>
      <c r="Q602" t="str">
        <f t="shared" si="263"/>
        <v/>
      </c>
      <c r="S602" t="str">
        <f t="shared" si="264"/>
        <v/>
      </c>
      <c r="T602" s="14">
        <f t="shared" si="268"/>
        <v>0</v>
      </c>
    </row>
    <row r="603" spans="1:20" x14ac:dyDescent="0.25">
      <c r="A603" s="13" t="s">
        <v>233</v>
      </c>
      <c r="B603">
        <f t="shared" si="253"/>
        <v>3</v>
      </c>
      <c r="C603" t="e">
        <f t="shared" si="254"/>
        <v>#VALUE!</v>
      </c>
      <c r="D603">
        <f t="shared" si="255"/>
        <v>3</v>
      </c>
      <c r="E603">
        <f t="shared" si="256"/>
        <v>5</v>
      </c>
      <c r="F603" s="1">
        <f t="shared" si="257"/>
        <v>21</v>
      </c>
      <c r="G603" s="1">
        <f t="shared" si="258"/>
        <v>15</v>
      </c>
      <c r="H603" s="1" t="str">
        <f t="shared" si="259"/>
        <v>21:15</v>
      </c>
      <c r="I603">
        <f t="shared" si="265"/>
        <v>0</v>
      </c>
      <c r="J603" s="3">
        <f t="shared" si="266"/>
        <v>17</v>
      </c>
      <c r="K603" s="3">
        <f t="shared" si="251"/>
        <v>0</v>
      </c>
      <c r="L603" s="3">
        <f t="shared" si="260"/>
        <v>1</v>
      </c>
      <c r="M603" s="3">
        <f t="shared" si="252"/>
        <v>1701</v>
      </c>
      <c r="N603" t="str">
        <f t="shared" si="267"/>
        <v/>
      </c>
      <c r="O603" t="str">
        <f t="shared" si="261"/>
        <v/>
      </c>
      <c r="P603" t="str">
        <f t="shared" si="262"/>
        <v/>
      </c>
      <c r="Q603" t="str">
        <f t="shared" si="263"/>
        <v/>
      </c>
      <c r="S603" t="str">
        <f t="shared" si="264"/>
        <v/>
      </c>
      <c r="T603" s="14">
        <f t="shared" si="268"/>
        <v>0</v>
      </c>
    </row>
    <row r="604" spans="1:20" x14ac:dyDescent="0.25">
      <c r="A604" s="13" t="s">
        <v>21</v>
      </c>
      <c r="B604" t="e">
        <f t="shared" si="253"/>
        <v>#VALUE!</v>
      </c>
      <c r="C604" t="e">
        <f t="shared" si="254"/>
        <v>#VALUE!</v>
      </c>
      <c r="D604" t="e">
        <f t="shared" si="255"/>
        <v>#VALUE!</v>
      </c>
      <c r="E604">
        <f t="shared" si="256"/>
        <v>26</v>
      </c>
      <c r="F604" s="1" t="str">
        <f t="shared" si="257"/>
        <v/>
      </c>
      <c r="G604" s="1" t="str">
        <f t="shared" si="258"/>
        <v/>
      </c>
      <c r="H604" s="1" t="str">
        <f t="shared" si="259"/>
        <v>:</v>
      </c>
      <c r="I604">
        <f t="shared" si="265"/>
        <v>0</v>
      </c>
      <c r="J604" s="3">
        <f t="shared" si="266"/>
        <v>17</v>
      </c>
      <c r="K604" s="3">
        <f t="shared" si="251"/>
        <v>0</v>
      </c>
      <c r="L604" s="3">
        <f t="shared" si="260"/>
        <v>1</v>
      </c>
      <c r="M604" s="3">
        <f t="shared" si="252"/>
        <v>1701</v>
      </c>
      <c r="N604" t="str">
        <f t="shared" si="267"/>
        <v/>
      </c>
      <c r="O604" t="str">
        <f t="shared" si="261"/>
        <v/>
      </c>
      <c r="P604" t="str">
        <f t="shared" si="262"/>
        <v/>
      </c>
      <c r="Q604" t="str">
        <f t="shared" si="263"/>
        <v/>
      </c>
      <c r="S604" t="str">
        <f t="shared" si="264"/>
        <v/>
      </c>
      <c r="T604" s="14">
        <f t="shared" si="268"/>
        <v>0</v>
      </c>
    </row>
    <row r="605" spans="1:20" x14ac:dyDescent="0.25">
      <c r="A605" s="13" t="s">
        <v>234</v>
      </c>
      <c r="B605" t="e">
        <f t="shared" si="253"/>
        <v>#VALUE!</v>
      </c>
      <c r="C605" t="e">
        <f t="shared" si="254"/>
        <v>#VALUE!</v>
      </c>
      <c r="D605" t="e">
        <f t="shared" si="255"/>
        <v>#VALUE!</v>
      </c>
      <c r="E605">
        <f t="shared" si="256"/>
        <v>52</v>
      </c>
      <c r="F605" s="1" t="str">
        <f t="shared" si="257"/>
        <v/>
      </c>
      <c r="G605" s="1" t="str">
        <f t="shared" si="258"/>
        <v/>
      </c>
      <c r="H605" s="1" t="str">
        <f t="shared" si="259"/>
        <v>:</v>
      </c>
      <c r="I605">
        <f t="shared" si="265"/>
        <v>0</v>
      </c>
      <c r="J605" s="3">
        <f t="shared" si="266"/>
        <v>17</v>
      </c>
      <c r="K605" s="3">
        <f t="shared" si="251"/>
        <v>1</v>
      </c>
      <c r="L605" s="3">
        <f t="shared" si="260"/>
        <v>2</v>
      </c>
      <c r="M605" s="3">
        <f t="shared" si="252"/>
        <v>1702</v>
      </c>
      <c r="N605" t="str">
        <f t="shared" si="267"/>
        <v>Ctra. Logroño (Casetas: Chocolates Lacasa - Pd. Bus)</v>
      </c>
      <c r="O605" t="str">
        <f t="shared" si="261"/>
        <v>05:16</v>
      </c>
      <c r="P605" t="str">
        <f t="shared" si="262"/>
        <v>13:16</v>
      </c>
      <c r="Q605" t="str">
        <f t="shared" si="263"/>
        <v>21:16</v>
      </c>
      <c r="S605" t="str">
        <f t="shared" si="264"/>
        <v>Casetas: (frente urbanización Alameda)</v>
      </c>
      <c r="T605" s="14">
        <f t="shared" si="268"/>
        <v>0</v>
      </c>
    </row>
    <row r="606" spans="1:20" x14ac:dyDescent="0.25">
      <c r="A606" s="13" t="s">
        <v>235</v>
      </c>
      <c r="B606">
        <f t="shared" si="253"/>
        <v>2</v>
      </c>
      <c r="C606" t="e">
        <f t="shared" si="254"/>
        <v>#VALUE!</v>
      </c>
      <c r="D606">
        <f t="shared" si="255"/>
        <v>2</v>
      </c>
      <c r="E606">
        <f t="shared" si="256"/>
        <v>4</v>
      </c>
      <c r="F606" s="1">
        <f t="shared" si="257"/>
        <v>5</v>
      </c>
      <c r="G606" s="1">
        <f t="shared" si="258"/>
        <v>16</v>
      </c>
      <c r="H606" s="1" t="str">
        <f t="shared" si="259"/>
        <v>05:16</v>
      </c>
      <c r="I606">
        <f t="shared" si="265"/>
        <v>0</v>
      </c>
      <c r="J606" s="3">
        <f t="shared" si="266"/>
        <v>17</v>
      </c>
      <c r="K606" s="3">
        <f t="shared" si="251"/>
        <v>0</v>
      </c>
      <c r="L606" s="3">
        <f t="shared" si="260"/>
        <v>2</v>
      </c>
      <c r="M606" s="3">
        <f t="shared" si="252"/>
        <v>1702</v>
      </c>
      <c r="N606" t="str">
        <f t="shared" si="267"/>
        <v/>
      </c>
      <c r="O606" t="str">
        <f t="shared" si="261"/>
        <v/>
      </c>
      <c r="P606" t="str">
        <f t="shared" si="262"/>
        <v/>
      </c>
      <c r="Q606" t="str">
        <f t="shared" si="263"/>
        <v/>
      </c>
      <c r="S606" t="str">
        <f t="shared" si="264"/>
        <v/>
      </c>
      <c r="T606" s="14">
        <f t="shared" si="268"/>
        <v>0</v>
      </c>
    </row>
    <row r="607" spans="1:20" x14ac:dyDescent="0.25">
      <c r="A607" s="13" t="s">
        <v>236</v>
      </c>
      <c r="B607">
        <f t="shared" si="253"/>
        <v>3</v>
      </c>
      <c r="C607" t="e">
        <f t="shared" si="254"/>
        <v>#VALUE!</v>
      </c>
      <c r="D607">
        <f t="shared" si="255"/>
        <v>3</v>
      </c>
      <c r="E607">
        <f t="shared" si="256"/>
        <v>5</v>
      </c>
      <c r="F607" s="1">
        <f t="shared" si="257"/>
        <v>13</v>
      </c>
      <c r="G607" s="1">
        <f t="shared" si="258"/>
        <v>16</v>
      </c>
      <c r="H607" s="1" t="str">
        <f t="shared" si="259"/>
        <v>13:16</v>
      </c>
      <c r="I607">
        <f t="shared" si="265"/>
        <v>0</v>
      </c>
      <c r="J607" s="3">
        <f t="shared" si="266"/>
        <v>17</v>
      </c>
      <c r="K607" s="3">
        <f t="shared" si="251"/>
        <v>0</v>
      </c>
      <c r="L607" s="3">
        <f t="shared" si="260"/>
        <v>2</v>
      </c>
      <c r="M607" s="3">
        <f t="shared" si="252"/>
        <v>1702</v>
      </c>
      <c r="N607" t="str">
        <f t="shared" si="267"/>
        <v/>
      </c>
      <c r="O607" t="str">
        <f t="shared" si="261"/>
        <v/>
      </c>
      <c r="P607" t="str">
        <f t="shared" si="262"/>
        <v/>
      </c>
      <c r="Q607" t="str">
        <f t="shared" si="263"/>
        <v/>
      </c>
      <c r="S607" t="str">
        <f t="shared" si="264"/>
        <v/>
      </c>
      <c r="T607" s="14">
        <f t="shared" si="268"/>
        <v>0</v>
      </c>
    </row>
    <row r="608" spans="1:20" x14ac:dyDescent="0.25">
      <c r="A608" s="13" t="s">
        <v>237</v>
      </c>
      <c r="B608">
        <f t="shared" si="253"/>
        <v>3</v>
      </c>
      <c r="C608" t="e">
        <f t="shared" si="254"/>
        <v>#VALUE!</v>
      </c>
      <c r="D608">
        <f t="shared" si="255"/>
        <v>3</v>
      </c>
      <c r="E608">
        <f t="shared" si="256"/>
        <v>5</v>
      </c>
      <c r="F608" s="1">
        <f t="shared" si="257"/>
        <v>21</v>
      </c>
      <c r="G608" s="1">
        <f t="shared" si="258"/>
        <v>16</v>
      </c>
      <c r="H608" s="1" t="str">
        <f t="shared" si="259"/>
        <v>21:16</v>
      </c>
      <c r="I608">
        <f t="shared" si="265"/>
        <v>0</v>
      </c>
      <c r="J608" s="3">
        <f t="shared" si="266"/>
        <v>17</v>
      </c>
      <c r="K608" s="3">
        <f t="shared" si="251"/>
        <v>0</v>
      </c>
      <c r="L608" s="3">
        <f t="shared" si="260"/>
        <v>2</v>
      </c>
      <c r="M608" s="3">
        <f t="shared" si="252"/>
        <v>1702</v>
      </c>
      <c r="N608" t="str">
        <f t="shared" si="267"/>
        <v/>
      </c>
      <c r="O608" t="str">
        <f t="shared" si="261"/>
        <v/>
      </c>
      <c r="P608" t="str">
        <f t="shared" si="262"/>
        <v/>
      </c>
      <c r="Q608" t="str">
        <f t="shared" si="263"/>
        <v/>
      </c>
      <c r="S608" t="str">
        <f t="shared" si="264"/>
        <v/>
      </c>
      <c r="T608" s="14">
        <f t="shared" si="268"/>
        <v>0</v>
      </c>
    </row>
    <row r="609" spans="1:20" x14ac:dyDescent="0.25">
      <c r="A609" s="13" t="s">
        <v>238</v>
      </c>
      <c r="B609" t="e">
        <f t="shared" si="253"/>
        <v>#VALUE!</v>
      </c>
      <c r="C609" t="e">
        <f t="shared" si="254"/>
        <v>#VALUE!</v>
      </c>
      <c r="D609" t="e">
        <f t="shared" si="255"/>
        <v>#VALUE!</v>
      </c>
      <c r="E609">
        <f t="shared" si="256"/>
        <v>38</v>
      </c>
      <c r="F609" s="1" t="str">
        <f t="shared" si="257"/>
        <v/>
      </c>
      <c r="G609" s="1" t="str">
        <f t="shared" si="258"/>
        <v/>
      </c>
      <c r="H609" s="1" t="str">
        <f t="shared" si="259"/>
        <v>:</v>
      </c>
      <c r="I609">
        <f t="shared" si="265"/>
        <v>0</v>
      </c>
      <c r="J609" s="3">
        <f t="shared" si="266"/>
        <v>17</v>
      </c>
      <c r="K609" s="3">
        <f t="shared" si="251"/>
        <v>0</v>
      </c>
      <c r="L609" s="3">
        <f t="shared" si="260"/>
        <v>2</v>
      </c>
      <c r="M609" s="3">
        <f t="shared" si="252"/>
        <v>1702</v>
      </c>
      <c r="N609" t="str">
        <f t="shared" si="267"/>
        <v/>
      </c>
      <c r="O609" t="str">
        <f t="shared" si="261"/>
        <v/>
      </c>
      <c r="P609" t="str">
        <f t="shared" si="262"/>
        <v/>
      </c>
      <c r="Q609" t="str">
        <f t="shared" si="263"/>
        <v/>
      </c>
      <c r="S609" t="str">
        <f t="shared" si="264"/>
        <v/>
      </c>
      <c r="T609" s="14">
        <f t="shared" si="268"/>
        <v>0</v>
      </c>
    </row>
    <row r="610" spans="1:20" x14ac:dyDescent="0.25">
      <c r="A610" s="13" t="s">
        <v>239</v>
      </c>
      <c r="B610" t="e">
        <f t="shared" si="253"/>
        <v>#VALUE!</v>
      </c>
      <c r="C610" t="e">
        <f t="shared" si="254"/>
        <v>#VALUE!</v>
      </c>
      <c r="D610" t="e">
        <f t="shared" si="255"/>
        <v>#VALUE!</v>
      </c>
      <c r="E610">
        <f t="shared" si="256"/>
        <v>30</v>
      </c>
      <c r="F610" s="1" t="str">
        <f t="shared" si="257"/>
        <v/>
      </c>
      <c r="G610" s="1" t="str">
        <f t="shared" si="258"/>
        <v/>
      </c>
      <c r="H610" s="1" t="str">
        <f t="shared" si="259"/>
        <v>:</v>
      </c>
      <c r="I610">
        <f t="shared" si="265"/>
        <v>0</v>
      </c>
      <c r="J610" s="3">
        <f t="shared" si="266"/>
        <v>17</v>
      </c>
      <c r="K610" s="3">
        <f t="shared" si="251"/>
        <v>1</v>
      </c>
      <c r="L610" s="3">
        <f t="shared" si="260"/>
        <v>3</v>
      </c>
      <c r="M610" s="3">
        <f t="shared" si="252"/>
        <v>1703</v>
      </c>
      <c r="N610" t="str">
        <f t="shared" si="267"/>
        <v>Casetas: C/ Canteras (Pd. Bus)</v>
      </c>
      <c r="O610" t="str">
        <f t="shared" si="261"/>
        <v>05:17</v>
      </c>
      <c r="P610" t="str">
        <f t="shared" si="262"/>
        <v>13:17</v>
      </c>
      <c r="Q610" t="str">
        <f t="shared" si="263"/>
        <v>21:17</v>
      </c>
      <c r="S610" t="str">
        <f t="shared" si="264"/>
        <v>Casetas (frente nº 52)</v>
      </c>
      <c r="T610" s="14">
        <f t="shared" si="268"/>
        <v>0</v>
      </c>
    </row>
    <row r="611" spans="1:20" x14ac:dyDescent="0.25">
      <c r="A611" s="13" t="s">
        <v>240</v>
      </c>
      <c r="B611">
        <f t="shared" si="253"/>
        <v>2</v>
      </c>
      <c r="C611" t="e">
        <f t="shared" si="254"/>
        <v>#VALUE!</v>
      </c>
      <c r="D611">
        <f t="shared" si="255"/>
        <v>2</v>
      </c>
      <c r="E611">
        <f t="shared" si="256"/>
        <v>4</v>
      </c>
      <c r="F611" s="1">
        <f t="shared" si="257"/>
        <v>5</v>
      </c>
      <c r="G611" s="1">
        <f t="shared" si="258"/>
        <v>17</v>
      </c>
      <c r="H611" s="1" t="str">
        <f t="shared" si="259"/>
        <v>05:17</v>
      </c>
      <c r="I611">
        <f t="shared" si="265"/>
        <v>0</v>
      </c>
      <c r="J611" s="3">
        <f t="shared" si="266"/>
        <v>17</v>
      </c>
      <c r="K611" s="3">
        <f t="shared" si="251"/>
        <v>0</v>
      </c>
      <c r="L611" s="3">
        <f t="shared" si="260"/>
        <v>3</v>
      </c>
      <c r="M611" s="3">
        <f t="shared" si="252"/>
        <v>1703</v>
      </c>
      <c r="N611" t="str">
        <f t="shared" si="267"/>
        <v/>
      </c>
      <c r="O611" t="str">
        <f t="shared" si="261"/>
        <v/>
      </c>
      <c r="P611" t="str">
        <f t="shared" si="262"/>
        <v/>
      </c>
      <c r="Q611" t="str">
        <f t="shared" si="263"/>
        <v/>
      </c>
      <c r="S611" t="str">
        <f t="shared" si="264"/>
        <v/>
      </c>
      <c r="T611" s="14">
        <f t="shared" si="268"/>
        <v>0</v>
      </c>
    </row>
    <row r="612" spans="1:20" x14ac:dyDescent="0.25">
      <c r="A612" s="13" t="s">
        <v>241</v>
      </c>
      <c r="B612">
        <f t="shared" si="253"/>
        <v>3</v>
      </c>
      <c r="C612" t="e">
        <f t="shared" si="254"/>
        <v>#VALUE!</v>
      </c>
      <c r="D612">
        <f t="shared" si="255"/>
        <v>3</v>
      </c>
      <c r="E612">
        <f t="shared" si="256"/>
        <v>5</v>
      </c>
      <c r="F612" s="1">
        <f t="shared" si="257"/>
        <v>13</v>
      </c>
      <c r="G612" s="1">
        <f t="shared" si="258"/>
        <v>17</v>
      </c>
      <c r="H612" s="1" t="str">
        <f t="shared" si="259"/>
        <v>13:17</v>
      </c>
      <c r="I612">
        <f t="shared" si="265"/>
        <v>0</v>
      </c>
      <c r="J612" s="3">
        <f t="shared" si="266"/>
        <v>17</v>
      </c>
      <c r="K612" s="3">
        <f t="shared" si="251"/>
        <v>0</v>
      </c>
      <c r="L612" s="3">
        <f t="shared" si="260"/>
        <v>3</v>
      </c>
      <c r="M612" s="3">
        <f t="shared" si="252"/>
        <v>1703</v>
      </c>
      <c r="N612" t="str">
        <f t="shared" si="267"/>
        <v/>
      </c>
      <c r="O612" t="str">
        <f t="shared" si="261"/>
        <v/>
      </c>
      <c r="P612" t="str">
        <f t="shared" si="262"/>
        <v/>
      </c>
      <c r="Q612" t="str">
        <f t="shared" si="263"/>
        <v/>
      </c>
      <c r="S612" t="str">
        <f t="shared" si="264"/>
        <v/>
      </c>
      <c r="T612" s="14">
        <f t="shared" si="268"/>
        <v>0</v>
      </c>
    </row>
    <row r="613" spans="1:20" x14ac:dyDescent="0.25">
      <c r="A613" s="13" t="s">
        <v>242</v>
      </c>
      <c r="B613">
        <f t="shared" si="253"/>
        <v>3</v>
      </c>
      <c r="C613" t="e">
        <f t="shared" si="254"/>
        <v>#VALUE!</v>
      </c>
      <c r="D613">
        <f t="shared" si="255"/>
        <v>3</v>
      </c>
      <c r="E613">
        <f t="shared" si="256"/>
        <v>5</v>
      </c>
      <c r="F613" s="1">
        <f t="shared" si="257"/>
        <v>21</v>
      </c>
      <c r="G613" s="1">
        <f t="shared" si="258"/>
        <v>17</v>
      </c>
      <c r="H613" s="1" t="str">
        <f t="shared" si="259"/>
        <v>21:17</v>
      </c>
      <c r="I613">
        <f t="shared" si="265"/>
        <v>0</v>
      </c>
      <c r="J613" s="3">
        <f t="shared" si="266"/>
        <v>17</v>
      </c>
      <c r="K613" s="3">
        <f t="shared" si="251"/>
        <v>0</v>
      </c>
      <c r="L613" s="3">
        <f t="shared" si="260"/>
        <v>3</v>
      </c>
      <c r="M613" s="3">
        <f t="shared" si="252"/>
        <v>1703</v>
      </c>
      <c r="N613" t="str">
        <f t="shared" si="267"/>
        <v/>
      </c>
      <c r="O613" t="str">
        <f t="shared" si="261"/>
        <v/>
      </c>
      <c r="P613" t="str">
        <f t="shared" si="262"/>
        <v/>
      </c>
      <c r="Q613" t="str">
        <f t="shared" si="263"/>
        <v/>
      </c>
      <c r="S613" t="str">
        <f t="shared" si="264"/>
        <v/>
      </c>
      <c r="T613" s="14">
        <f t="shared" si="268"/>
        <v>0</v>
      </c>
    </row>
    <row r="614" spans="1:20" x14ac:dyDescent="0.25">
      <c r="A614" s="13" t="s">
        <v>243</v>
      </c>
      <c r="B614" t="e">
        <f t="shared" si="253"/>
        <v>#VALUE!</v>
      </c>
      <c r="C614" t="e">
        <f t="shared" si="254"/>
        <v>#VALUE!</v>
      </c>
      <c r="D614" t="e">
        <f t="shared" si="255"/>
        <v>#VALUE!</v>
      </c>
      <c r="E614">
        <f t="shared" si="256"/>
        <v>22</v>
      </c>
      <c r="F614" s="1" t="str">
        <f t="shared" si="257"/>
        <v/>
      </c>
      <c r="G614" s="1" t="str">
        <f t="shared" si="258"/>
        <v/>
      </c>
      <c r="H614" s="1" t="str">
        <f t="shared" si="259"/>
        <v>:</v>
      </c>
      <c r="I614">
        <f t="shared" si="265"/>
        <v>0</v>
      </c>
      <c r="J614" s="3">
        <f t="shared" si="266"/>
        <v>17</v>
      </c>
      <c r="K614" s="3">
        <f t="shared" si="251"/>
        <v>0</v>
      </c>
      <c r="L614" s="3">
        <f t="shared" si="260"/>
        <v>3</v>
      </c>
      <c r="M614" s="3">
        <f t="shared" si="252"/>
        <v>1703</v>
      </c>
      <c r="N614" t="str">
        <f t="shared" si="267"/>
        <v/>
      </c>
      <c r="O614" t="str">
        <f t="shared" si="261"/>
        <v/>
      </c>
      <c r="P614" t="str">
        <f t="shared" si="262"/>
        <v/>
      </c>
      <c r="Q614" t="str">
        <f t="shared" si="263"/>
        <v/>
      </c>
      <c r="S614" t="str">
        <f t="shared" si="264"/>
        <v/>
      </c>
      <c r="T614" s="14">
        <f t="shared" si="268"/>
        <v>0</v>
      </c>
    </row>
    <row r="615" spans="1:20" x14ac:dyDescent="0.25">
      <c r="A615" s="13" t="s">
        <v>244</v>
      </c>
      <c r="B615" t="e">
        <f t="shared" si="253"/>
        <v>#VALUE!</v>
      </c>
      <c r="C615" t="e">
        <f t="shared" si="254"/>
        <v>#VALUE!</v>
      </c>
      <c r="D615" t="e">
        <f t="shared" si="255"/>
        <v>#VALUE!</v>
      </c>
      <c r="E615">
        <f t="shared" si="256"/>
        <v>31</v>
      </c>
      <c r="F615" s="1" t="str">
        <f t="shared" si="257"/>
        <v/>
      </c>
      <c r="G615" s="1" t="str">
        <f t="shared" si="258"/>
        <v/>
      </c>
      <c r="H615" s="1" t="str">
        <f t="shared" si="259"/>
        <v>:</v>
      </c>
      <c r="I615">
        <f t="shared" si="265"/>
        <v>0</v>
      </c>
      <c r="J615" s="3">
        <f t="shared" si="266"/>
        <v>17</v>
      </c>
      <c r="K615" s="3">
        <f t="shared" si="251"/>
        <v>1</v>
      </c>
      <c r="L615" s="3">
        <f t="shared" si="260"/>
        <v>4</v>
      </c>
      <c r="M615" s="3">
        <f t="shared" si="252"/>
        <v>1704</v>
      </c>
      <c r="N615" t="str">
        <f t="shared" si="267"/>
        <v>Casetas: centro nº 14 (Pd. Bus)</v>
      </c>
      <c r="O615" t="str">
        <f t="shared" si="261"/>
        <v>05:18</v>
      </c>
      <c r="P615" t="str">
        <f t="shared" si="262"/>
        <v>13:18</v>
      </c>
      <c r="Q615" t="str">
        <f t="shared" si="263"/>
        <v>21:18</v>
      </c>
      <c r="S615" t="str">
        <f t="shared" si="264"/>
        <v>Casetas: centro nº 7 (Pd. Bus)</v>
      </c>
      <c r="T615" s="14">
        <f t="shared" si="268"/>
        <v>0</v>
      </c>
    </row>
    <row r="616" spans="1:20" x14ac:dyDescent="0.25">
      <c r="A616" s="13" t="s">
        <v>245</v>
      </c>
      <c r="B616">
        <f t="shared" si="253"/>
        <v>2</v>
      </c>
      <c r="C616" t="e">
        <f t="shared" si="254"/>
        <v>#VALUE!</v>
      </c>
      <c r="D616">
        <f t="shared" si="255"/>
        <v>2</v>
      </c>
      <c r="E616">
        <f t="shared" si="256"/>
        <v>4</v>
      </c>
      <c r="F616" s="1">
        <f t="shared" si="257"/>
        <v>5</v>
      </c>
      <c r="G616" s="1">
        <f t="shared" si="258"/>
        <v>18</v>
      </c>
      <c r="H616" s="1" t="str">
        <f t="shared" si="259"/>
        <v>05:18</v>
      </c>
      <c r="I616">
        <f t="shared" si="265"/>
        <v>0</v>
      </c>
      <c r="J616" s="3">
        <f t="shared" si="266"/>
        <v>17</v>
      </c>
      <c r="K616" s="3">
        <f t="shared" si="251"/>
        <v>0</v>
      </c>
      <c r="L616" s="3">
        <f t="shared" si="260"/>
        <v>4</v>
      </c>
      <c r="M616" s="3">
        <f t="shared" si="252"/>
        <v>1704</v>
      </c>
      <c r="N616" t="str">
        <f t="shared" si="267"/>
        <v/>
      </c>
      <c r="O616" t="str">
        <f t="shared" si="261"/>
        <v/>
      </c>
      <c r="P616" t="str">
        <f t="shared" si="262"/>
        <v/>
      </c>
      <c r="Q616" t="str">
        <f t="shared" si="263"/>
        <v/>
      </c>
      <c r="S616" t="str">
        <f t="shared" si="264"/>
        <v/>
      </c>
      <c r="T616" s="14">
        <f t="shared" si="268"/>
        <v>0</v>
      </c>
    </row>
    <row r="617" spans="1:20" x14ac:dyDescent="0.25">
      <c r="A617" s="13" t="s">
        <v>246</v>
      </c>
      <c r="B617">
        <f t="shared" si="253"/>
        <v>3</v>
      </c>
      <c r="C617" t="e">
        <f t="shared" si="254"/>
        <v>#VALUE!</v>
      </c>
      <c r="D617">
        <f t="shared" si="255"/>
        <v>3</v>
      </c>
      <c r="E617">
        <f t="shared" si="256"/>
        <v>5</v>
      </c>
      <c r="F617" s="1">
        <f t="shared" si="257"/>
        <v>13</v>
      </c>
      <c r="G617" s="1">
        <f t="shared" si="258"/>
        <v>18</v>
      </c>
      <c r="H617" s="1" t="str">
        <f t="shared" si="259"/>
        <v>13:18</v>
      </c>
      <c r="I617">
        <f t="shared" si="265"/>
        <v>0</v>
      </c>
      <c r="J617" s="3">
        <f t="shared" si="266"/>
        <v>17</v>
      </c>
      <c r="K617" s="3">
        <f t="shared" si="251"/>
        <v>0</v>
      </c>
      <c r="L617" s="3">
        <f t="shared" si="260"/>
        <v>4</v>
      </c>
      <c r="M617" s="3">
        <f t="shared" si="252"/>
        <v>1704</v>
      </c>
      <c r="N617" t="str">
        <f t="shared" si="267"/>
        <v/>
      </c>
      <c r="O617" t="str">
        <f t="shared" si="261"/>
        <v/>
      </c>
      <c r="P617" t="str">
        <f t="shared" si="262"/>
        <v/>
      </c>
      <c r="Q617" t="str">
        <f t="shared" si="263"/>
        <v/>
      </c>
      <c r="S617" t="str">
        <f t="shared" si="264"/>
        <v/>
      </c>
      <c r="T617" s="14">
        <f t="shared" si="268"/>
        <v>0</v>
      </c>
    </row>
    <row r="618" spans="1:20" x14ac:dyDescent="0.25">
      <c r="A618" s="13" t="s">
        <v>247</v>
      </c>
      <c r="B618">
        <f t="shared" si="253"/>
        <v>3</v>
      </c>
      <c r="C618" t="e">
        <f t="shared" si="254"/>
        <v>#VALUE!</v>
      </c>
      <c r="D618">
        <f t="shared" si="255"/>
        <v>3</v>
      </c>
      <c r="E618">
        <f t="shared" si="256"/>
        <v>5</v>
      </c>
      <c r="F618" s="1">
        <f t="shared" si="257"/>
        <v>21</v>
      </c>
      <c r="G618" s="1">
        <f t="shared" si="258"/>
        <v>18</v>
      </c>
      <c r="H618" s="1" t="str">
        <f t="shared" si="259"/>
        <v>21:18</v>
      </c>
      <c r="I618">
        <f t="shared" si="265"/>
        <v>0</v>
      </c>
      <c r="J618" s="3">
        <f t="shared" si="266"/>
        <v>17</v>
      </c>
      <c r="K618" s="3">
        <f t="shared" si="251"/>
        <v>0</v>
      </c>
      <c r="L618" s="3">
        <f t="shared" si="260"/>
        <v>4</v>
      </c>
      <c r="M618" s="3">
        <f t="shared" si="252"/>
        <v>1704</v>
      </c>
      <c r="N618" t="str">
        <f t="shared" si="267"/>
        <v/>
      </c>
      <c r="O618" t="str">
        <f t="shared" si="261"/>
        <v/>
      </c>
      <c r="P618" t="str">
        <f t="shared" si="262"/>
        <v/>
      </c>
      <c r="Q618" t="str">
        <f t="shared" si="263"/>
        <v/>
      </c>
      <c r="S618" t="str">
        <f t="shared" si="264"/>
        <v/>
      </c>
      <c r="T618" s="14">
        <f t="shared" si="268"/>
        <v>0</v>
      </c>
    </row>
    <row r="619" spans="1:20" x14ac:dyDescent="0.25">
      <c r="A619" s="13" t="s">
        <v>248</v>
      </c>
      <c r="B619" t="e">
        <f t="shared" si="253"/>
        <v>#VALUE!</v>
      </c>
      <c r="C619" t="e">
        <f t="shared" si="254"/>
        <v>#VALUE!</v>
      </c>
      <c r="D619" t="e">
        <f t="shared" si="255"/>
        <v>#VALUE!</v>
      </c>
      <c r="E619">
        <f t="shared" si="256"/>
        <v>30</v>
      </c>
      <c r="F619" s="1" t="str">
        <f t="shared" si="257"/>
        <v/>
      </c>
      <c r="G619" s="1" t="str">
        <f t="shared" si="258"/>
        <v/>
      </c>
      <c r="H619" s="1" t="str">
        <f t="shared" si="259"/>
        <v>:</v>
      </c>
      <c r="I619">
        <f t="shared" si="265"/>
        <v>0</v>
      </c>
      <c r="J619" s="3">
        <f t="shared" si="266"/>
        <v>17</v>
      </c>
      <c r="K619" s="3">
        <f t="shared" si="251"/>
        <v>0</v>
      </c>
      <c r="L619" s="3">
        <f t="shared" si="260"/>
        <v>4</v>
      </c>
      <c r="M619" s="3">
        <f t="shared" si="252"/>
        <v>1704</v>
      </c>
      <c r="N619" t="str">
        <f t="shared" si="267"/>
        <v/>
      </c>
      <c r="O619" t="str">
        <f t="shared" si="261"/>
        <v/>
      </c>
      <c r="P619" t="str">
        <f t="shared" si="262"/>
        <v/>
      </c>
      <c r="Q619" t="str">
        <f t="shared" si="263"/>
        <v/>
      </c>
      <c r="S619" t="str">
        <f t="shared" si="264"/>
        <v/>
      </c>
      <c r="T619" s="14">
        <f t="shared" si="268"/>
        <v>0</v>
      </c>
    </row>
    <row r="620" spans="1:20" x14ac:dyDescent="0.25">
      <c r="A620" s="13" t="s">
        <v>249</v>
      </c>
      <c r="B620" t="e">
        <f t="shared" si="253"/>
        <v>#VALUE!</v>
      </c>
      <c r="C620" t="e">
        <f t="shared" si="254"/>
        <v>#VALUE!</v>
      </c>
      <c r="D620" t="e">
        <f t="shared" si="255"/>
        <v>#VALUE!</v>
      </c>
      <c r="E620">
        <f t="shared" si="256"/>
        <v>41</v>
      </c>
      <c r="F620" s="1" t="str">
        <f t="shared" si="257"/>
        <v/>
      </c>
      <c r="G620" s="1" t="str">
        <f t="shared" si="258"/>
        <v/>
      </c>
      <c r="H620" s="1" t="str">
        <f t="shared" si="259"/>
        <v>:</v>
      </c>
      <c r="I620">
        <f t="shared" si="265"/>
        <v>0</v>
      </c>
      <c r="J620" s="3">
        <f t="shared" si="266"/>
        <v>17</v>
      </c>
      <c r="K620" s="3">
        <f t="shared" si="251"/>
        <v>1</v>
      </c>
      <c r="L620" s="3">
        <f t="shared" si="260"/>
        <v>5</v>
      </c>
      <c r="M620" s="3">
        <f t="shared" si="252"/>
        <v>1705</v>
      </c>
      <c r="N620" t="str">
        <f t="shared" si="267"/>
        <v>Casetas: centro nº 76 (Cuartel - Pd. Bus)</v>
      </c>
      <c r="O620" t="str">
        <f t="shared" si="261"/>
        <v>05:19</v>
      </c>
      <c r="P620" t="str">
        <f t="shared" si="262"/>
        <v>13:19</v>
      </c>
      <c r="Q620" t="str">
        <f t="shared" si="263"/>
        <v>21:19</v>
      </c>
      <c r="S620" t="str">
        <f t="shared" si="264"/>
        <v>Casetas (frente C/ Canteras)</v>
      </c>
      <c r="T620" s="14">
        <f t="shared" si="268"/>
        <v>0</v>
      </c>
    </row>
    <row r="621" spans="1:20" x14ac:dyDescent="0.25">
      <c r="A621" s="13" t="s">
        <v>250</v>
      </c>
      <c r="B621">
        <f t="shared" si="253"/>
        <v>2</v>
      </c>
      <c r="C621" t="e">
        <f t="shared" si="254"/>
        <v>#VALUE!</v>
      </c>
      <c r="D621">
        <f t="shared" si="255"/>
        <v>2</v>
      </c>
      <c r="E621">
        <f t="shared" si="256"/>
        <v>4</v>
      </c>
      <c r="F621" s="1">
        <f t="shared" si="257"/>
        <v>5</v>
      </c>
      <c r="G621" s="1">
        <f t="shared" si="258"/>
        <v>19</v>
      </c>
      <c r="H621" s="1" t="str">
        <f t="shared" si="259"/>
        <v>05:19</v>
      </c>
      <c r="I621">
        <f t="shared" si="265"/>
        <v>0</v>
      </c>
      <c r="J621" s="3">
        <f t="shared" si="266"/>
        <v>17</v>
      </c>
      <c r="K621" s="3">
        <f t="shared" si="251"/>
        <v>0</v>
      </c>
      <c r="L621" s="3">
        <f t="shared" si="260"/>
        <v>5</v>
      </c>
      <c r="M621" s="3">
        <f t="shared" si="252"/>
        <v>1705</v>
      </c>
      <c r="N621" t="str">
        <f t="shared" si="267"/>
        <v/>
      </c>
      <c r="O621" t="str">
        <f t="shared" si="261"/>
        <v/>
      </c>
      <c r="P621" t="str">
        <f t="shared" si="262"/>
        <v/>
      </c>
      <c r="Q621" t="str">
        <f t="shared" si="263"/>
        <v/>
      </c>
      <c r="S621" t="str">
        <f t="shared" si="264"/>
        <v/>
      </c>
      <c r="T621" s="14">
        <f t="shared" si="268"/>
        <v>0</v>
      </c>
    </row>
    <row r="622" spans="1:20" x14ac:dyDescent="0.25">
      <c r="A622" s="13" t="s">
        <v>251</v>
      </c>
      <c r="B622">
        <f t="shared" si="253"/>
        <v>3</v>
      </c>
      <c r="C622" t="e">
        <f t="shared" si="254"/>
        <v>#VALUE!</v>
      </c>
      <c r="D622">
        <f t="shared" si="255"/>
        <v>3</v>
      </c>
      <c r="E622">
        <f t="shared" si="256"/>
        <v>5</v>
      </c>
      <c r="F622" s="1">
        <f t="shared" si="257"/>
        <v>13</v>
      </c>
      <c r="G622" s="1">
        <f t="shared" si="258"/>
        <v>19</v>
      </c>
      <c r="H622" s="1" t="str">
        <f t="shared" si="259"/>
        <v>13:19</v>
      </c>
      <c r="I622">
        <f t="shared" si="265"/>
        <v>0</v>
      </c>
      <c r="J622" s="3">
        <f t="shared" si="266"/>
        <v>17</v>
      </c>
      <c r="K622" s="3">
        <f t="shared" si="251"/>
        <v>0</v>
      </c>
      <c r="L622" s="3">
        <f t="shared" si="260"/>
        <v>5</v>
      </c>
      <c r="M622" s="3">
        <f t="shared" si="252"/>
        <v>1705</v>
      </c>
      <c r="N622" t="str">
        <f t="shared" si="267"/>
        <v/>
      </c>
      <c r="O622" t="str">
        <f t="shared" si="261"/>
        <v/>
      </c>
      <c r="P622" t="str">
        <f t="shared" si="262"/>
        <v/>
      </c>
      <c r="Q622" t="str">
        <f t="shared" si="263"/>
        <v/>
      </c>
      <c r="S622" t="str">
        <f t="shared" si="264"/>
        <v/>
      </c>
      <c r="T622" s="14">
        <f t="shared" si="268"/>
        <v>0</v>
      </c>
    </row>
    <row r="623" spans="1:20" x14ac:dyDescent="0.25">
      <c r="A623" s="13" t="s">
        <v>252</v>
      </c>
      <c r="B623">
        <f t="shared" si="253"/>
        <v>3</v>
      </c>
      <c r="C623" t="e">
        <f t="shared" si="254"/>
        <v>#VALUE!</v>
      </c>
      <c r="D623">
        <f t="shared" si="255"/>
        <v>3</v>
      </c>
      <c r="E623">
        <f t="shared" si="256"/>
        <v>5</v>
      </c>
      <c r="F623" s="1">
        <f t="shared" si="257"/>
        <v>21</v>
      </c>
      <c r="G623" s="1">
        <f t="shared" si="258"/>
        <v>19</v>
      </c>
      <c r="H623" s="1" t="str">
        <f t="shared" si="259"/>
        <v>21:19</v>
      </c>
      <c r="I623">
        <f t="shared" si="265"/>
        <v>0</v>
      </c>
      <c r="J623" s="3">
        <f t="shared" si="266"/>
        <v>17</v>
      </c>
      <c r="K623" s="3">
        <f t="shared" si="251"/>
        <v>0</v>
      </c>
      <c r="L623" s="3">
        <f t="shared" si="260"/>
        <v>5</v>
      </c>
      <c r="M623" s="3">
        <f t="shared" si="252"/>
        <v>1705</v>
      </c>
      <c r="N623" t="str">
        <f t="shared" si="267"/>
        <v/>
      </c>
      <c r="O623" t="str">
        <f t="shared" si="261"/>
        <v/>
      </c>
      <c r="P623" t="str">
        <f t="shared" si="262"/>
        <v/>
      </c>
      <c r="Q623" t="str">
        <f t="shared" si="263"/>
        <v/>
      </c>
      <c r="S623" t="str">
        <f t="shared" si="264"/>
        <v/>
      </c>
      <c r="T623" s="14">
        <f t="shared" si="268"/>
        <v>0</v>
      </c>
    </row>
    <row r="624" spans="1:20" x14ac:dyDescent="0.25">
      <c r="A624" s="13" t="s">
        <v>253</v>
      </c>
      <c r="B624" t="e">
        <f t="shared" si="253"/>
        <v>#VALUE!</v>
      </c>
      <c r="C624" t="e">
        <f t="shared" si="254"/>
        <v>#VALUE!</v>
      </c>
      <c r="D624" t="e">
        <f t="shared" si="255"/>
        <v>#VALUE!</v>
      </c>
      <c r="E624">
        <f t="shared" si="256"/>
        <v>28</v>
      </c>
      <c r="F624" s="1" t="str">
        <f t="shared" si="257"/>
        <v/>
      </c>
      <c r="G624" s="1" t="str">
        <f t="shared" si="258"/>
        <v/>
      </c>
      <c r="H624" s="1" t="str">
        <f t="shared" si="259"/>
        <v>:</v>
      </c>
      <c r="I624">
        <f t="shared" si="265"/>
        <v>0</v>
      </c>
      <c r="J624" s="3">
        <f t="shared" si="266"/>
        <v>17</v>
      </c>
      <c r="K624" s="3">
        <f t="shared" si="251"/>
        <v>0</v>
      </c>
      <c r="L624" s="3">
        <f t="shared" si="260"/>
        <v>5</v>
      </c>
      <c r="M624" s="3">
        <f t="shared" si="252"/>
        <v>1705</v>
      </c>
      <c r="N624" t="str">
        <f t="shared" si="267"/>
        <v/>
      </c>
      <c r="O624" t="str">
        <f t="shared" si="261"/>
        <v/>
      </c>
      <c r="P624" t="str">
        <f t="shared" si="262"/>
        <v/>
      </c>
      <c r="Q624" t="str">
        <f t="shared" si="263"/>
        <v/>
      </c>
      <c r="S624" t="str">
        <f t="shared" si="264"/>
        <v/>
      </c>
      <c r="T624" s="14">
        <f t="shared" si="268"/>
        <v>0</v>
      </c>
    </row>
    <row r="625" spans="1:20" x14ac:dyDescent="0.25">
      <c r="A625" s="13" t="s">
        <v>254</v>
      </c>
      <c r="B625" t="e">
        <f t="shared" si="253"/>
        <v>#VALUE!</v>
      </c>
      <c r="C625" t="e">
        <f t="shared" si="254"/>
        <v>#VALUE!</v>
      </c>
      <c r="D625" t="e">
        <f t="shared" si="255"/>
        <v>#VALUE!</v>
      </c>
      <c r="E625">
        <f t="shared" si="256"/>
        <v>31</v>
      </c>
      <c r="F625" s="1" t="str">
        <f t="shared" si="257"/>
        <v/>
      </c>
      <c r="G625" s="1" t="str">
        <f t="shared" si="258"/>
        <v/>
      </c>
      <c r="H625" s="1" t="str">
        <f t="shared" si="259"/>
        <v>:</v>
      </c>
      <c r="I625">
        <f t="shared" si="265"/>
        <v>0</v>
      </c>
      <c r="J625" s="3">
        <f t="shared" si="266"/>
        <v>17</v>
      </c>
      <c r="K625" s="3">
        <f t="shared" si="251"/>
        <v>1</v>
      </c>
      <c r="L625" s="3">
        <f t="shared" si="260"/>
        <v>6</v>
      </c>
      <c r="M625" s="3">
        <f t="shared" si="252"/>
        <v>1706</v>
      </c>
      <c r="N625" t="str">
        <f t="shared" si="267"/>
        <v>Casetas: (urbanización Alameda)</v>
      </c>
      <c r="O625" t="str">
        <f t="shared" si="261"/>
        <v>05:20</v>
      </c>
      <c r="P625" t="str">
        <f t="shared" si="262"/>
        <v>13:20</v>
      </c>
      <c r="Q625" t="str">
        <f t="shared" si="263"/>
        <v>21:20</v>
      </c>
      <c r="S625" t="str">
        <f t="shared" si="264"/>
        <v>Ctra. Logroño (Casetas: frente Chocolates Lacasa - Pd. Bus)</v>
      </c>
      <c r="T625" s="14">
        <f t="shared" si="268"/>
        <v>0</v>
      </c>
    </row>
    <row r="626" spans="1:20" x14ac:dyDescent="0.25">
      <c r="A626" s="13" t="s">
        <v>255</v>
      </c>
      <c r="B626">
        <f t="shared" si="253"/>
        <v>2</v>
      </c>
      <c r="C626" t="e">
        <f t="shared" si="254"/>
        <v>#VALUE!</v>
      </c>
      <c r="D626">
        <f t="shared" si="255"/>
        <v>2</v>
      </c>
      <c r="E626">
        <f t="shared" si="256"/>
        <v>4</v>
      </c>
      <c r="F626" s="1">
        <f t="shared" si="257"/>
        <v>5</v>
      </c>
      <c r="G626" s="1">
        <f t="shared" si="258"/>
        <v>20</v>
      </c>
      <c r="H626" s="1" t="str">
        <f t="shared" si="259"/>
        <v>05:20</v>
      </c>
      <c r="I626">
        <f t="shared" si="265"/>
        <v>0</v>
      </c>
      <c r="J626" s="3">
        <f t="shared" si="266"/>
        <v>17</v>
      </c>
      <c r="K626" s="3">
        <f t="shared" si="251"/>
        <v>0</v>
      </c>
      <c r="L626" s="3">
        <f t="shared" si="260"/>
        <v>6</v>
      </c>
      <c r="M626" s="3">
        <f t="shared" si="252"/>
        <v>1706</v>
      </c>
      <c r="N626" t="str">
        <f t="shared" si="267"/>
        <v/>
      </c>
      <c r="O626" t="str">
        <f t="shared" si="261"/>
        <v/>
      </c>
      <c r="P626" t="str">
        <f t="shared" si="262"/>
        <v/>
      </c>
      <c r="Q626" t="str">
        <f t="shared" si="263"/>
        <v/>
      </c>
      <c r="S626" t="str">
        <f t="shared" si="264"/>
        <v/>
      </c>
      <c r="T626" s="14">
        <f t="shared" si="268"/>
        <v>0</v>
      </c>
    </row>
    <row r="627" spans="1:20" x14ac:dyDescent="0.25">
      <c r="A627" s="13" t="s">
        <v>256</v>
      </c>
      <c r="B627">
        <f t="shared" si="253"/>
        <v>3</v>
      </c>
      <c r="C627" t="e">
        <f t="shared" si="254"/>
        <v>#VALUE!</v>
      </c>
      <c r="D627">
        <f t="shared" si="255"/>
        <v>3</v>
      </c>
      <c r="E627">
        <f t="shared" si="256"/>
        <v>5</v>
      </c>
      <c r="F627" s="1">
        <f t="shared" si="257"/>
        <v>13</v>
      </c>
      <c r="G627" s="1">
        <f t="shared" si="258"/>
        <v>20</v>
      </c>
      <c r="H627" s="1" t="str">
        <f t="shared" si="259"/>
        <v>13:20</v>
      </c>
      <c r="I627">
        <f t="shared" si="265"/>
        <v>0</v>
      </c>
      <c r="J627" s="3">
        <f t="shared" si="266"/>
        <v>17</v>
      </c>
      <c r="K627" s="3">
        <f t="shared" si="251"/>
        <v>0</v>
      </c>
      <c r="L627" s="3">
        <f t="shared" si="260"/>
        <v>6</v>
      </c>
      <c r="M627" s="3">
        <f t="shared" si="252"/>
        <v>1706</v>
      </c>
      <c r="N627" t="str">
        <f t="shared" si="267"/>
        <v/>
      </c>
      <c r="O627" t="str">
        <f t="shared" si="261"/>
        <v/>
      </c>
      <c r="P627" t="str">
        <f t="shared" si="262"/>
        <v/>
      </c>
      <c r="Q627" t="str">
        <f t="shared" si="263"/>
        <v/>
      </c>
      <c r="S627" t="str">
        <f t="shared" si="264"/>
        <v/>
      </c>
      <c r="T627" s="14">
        <f t="shared" si="268"/>
        <v>0</v>
      </c>
    </row>
    <row r="628" spans="1:20" x14ac:dyDescent="0.25">
      <c r="A628" s="13" t="s">
        <v>257</v>
      </c>
      <c r="B628">
        <f t="shared" si="253"/>
        <v>3</v>
      </c>
      <c r="C628" t="e">
        <f t="shared" si="254"/>
        <v>#VALUE!</v>
      </c>
      <c r="D628">
        <f t="shared" si="255"/>
        <v>3</v>
      </c>
      <c r="E628">
        <f t="shared" si="256"/>
        <v>5</v>
      </c>
      <c r="F628" s="1">
        <f t="shared" si="257"/>
        <v>21</v>
      </c>
      <c r="G628" s="1">
        <f t="shared" si="258"/>
        <v>20</v>
      </c>
      <c r="H628" s="1" t="str">
        <f t="shared" si="259"/>
        <v>21:20</v>
      </c>
      <c r="I628">
        <f t="shared" si="265"/>
        <v>0</v>
      </c>
      <c r="J628" s="3">
        <f t="shared" si="266"/>
        <v>17</v>
      </c>
      <c r="K628" s="3">
        <f t="shared" si="251"/>
        <v>0</v>
      </c>
      <c r="L628" s="3">
        <f t="shared" si="260"/>
        <v>6</v>
      </c>
      <c r="M628" s="3">
        <f t="shared" si="252"/>
        <v>1706</v>
      </c>
      <c r="N628" t="str">
        <f t="shared" si="267"/>
        <v/>
      </c>
      <c r="O628" t="str">
        <f t="shared" si="261"/>
        <v/>
      </c>
      <c r="P628" t="str">
        <f t="shared" si="262"/>
        <v/>
      </c>
      <c r="Q628" t="str">
        <f t="shared" si="263"/>
        <v/>
      </c>
      <c r="S628" t="str">
        <f t="shared" si="264"/>
        <v/>
      </c>
      <c r="T628" s="14">
        <f t="shared" si="268"/>
        <v>0</v>
      </c>
    </row>
    <row r="629" spans="1:20" x14ac:dyDescent="0.25">
      <c r="A629" s="13" t="s">
        <v>258</v>
      </c>
      <c r="B629" t="e">
        <f t="shared" si="253"/>
        <v>#VALUE!</v>
      </c>
      <c r="C629" t="e">
        <f t="shared" si="254"/>
        <v>#VALUE!</v>
      </c>
      <c r="D629" t="e">
        <f t="shared" si="255"/>
        <v>#VALUE!</v>
      </c>
      <c r="E629">
        <f t="shared" si="256"/>
        <v>59</v>
      </c>
      <c r="F629" s="1" t="str">
        <f t="shared" si="257"/>
        <v/>
      </c>
      <c r="G629" s="1" t="str">
        <f t="shared" si="258"/>
        <v/>
      </c>
      <c r="H629" s="1" t="str">
        <f t="shared" si="259"/>
        <v>:</v>
      </c>
      <c r="I629">
        <f t="shared" si="265"/>
        <v>0</v>
      </c>
      <c r="J629" s="3">
        <f t="shared" si="266"/>
        <v>17</v>
      </c>
      <c r="K629" s="3">
        <f t="shared" si="251"/>
        <v>0</v>
      </c>
      <c r="L629" s="3">
        <f t="shared" si="260"/>
        <v>6</v>
      </c>
      <c r="M629" s="3">
        <f t="shared" si="252"/>
        <v>1706</v>
      </c>
      <c r="N629" t="str">
        <f t="shared" si="267"/>
        <v/>
      </c>
      <c r="O629" t="str">
        <f t="shared" si="261"/>
        <v/>
      </c>
      <c r="P629" t="str">
        <f t="shared" si="262"/>
        <v/>
      </c>
      <c r="Q629" t="str">
        <f t="shared" si="263"/>
        <v/>
      </c>
      <c r="S629" t="str">
        <f t="shared" si="264"/>
        <v/>
      </c>
      <c r="T629" s="14">
        <f t="shared" si="268"/>
        <v>0</v>
      </c>
    </row>
    <row r="630" spans="1:20" x14ac:dyDescent="0.25">
      <c r="A630" s="13" t="s">
        <v>21</v>
      </c>
      <c r="B630" t="e">
        <f t="shared" si="253"/>
        <v>#VALUE!</v>
      </c>
      <c r="C630" t="e">
        <f t="shared" si="254"/>
        <v>#VALUE!</v>
      </c>
      <c r="D630" t="e">
        <f t="shared" si="255"/>
        <v>#VALUE!</v>
      </c>
      <c r="E630">
        <f t="shared" si="256"/>
        <v>26</v>
      </c>
      <c r="F630" s="1" t="str">
        <f t="shared" si="257"/>
        <v/>
      </c>
      <c r="G630" s="1" t="str">
        <f t="shared" si="258"/>
        <v/>
      </c>
      <c r="H630" s="1" t="str">
        <f t="shared" si="259"/>
        <v>:</v>
      </c>
      <c r="I630">
        <f t="shared" si="265"/>
        <v>0</v>
      </c>
      <c r="J630" s="3">
        <f t="shared" si="266"/>
        <v>17</v>
      </c>
      <c r="K630" s="3">
        <f t="shared" si="251"/>
        <v>1</v>
      </c>
      <c r="L630" s="3">
        <f t="shared" si="260"/>
        <v>7</v>
      </c>
      <c r="M630" s="3">
        <f t="shared" si="252"/>
        <v>1707</v>
      </c>
      <c r="N630" t="str">
        <f t="shared" si="267"/>
        <v>Opel Planta en Figueruelas</v>
      </c>
      <c r="O630" t="str">
        <f t="shared" si="261"/>
        <v>05:30</v>
      </c>
      <c r="P630" t="str">
        <f t="shared" si="262"/>
        <v>13:30</v>
      </c>
      <c r="Q630" t="str">
        <f t="shared" si="263"/>
        <v>21:30</v>
      </c>
      <c r="S630" t="str">
        <f t="shared" si="264"/>
        <v>Ctra. Logroño desvío Utebo (Pd. Bus)</v>
      </c>
      <c r="T630" s="14">
        <f t="shared" si="268"/>
        <v>0</v>
      </c>
    </row>
    <row r="631" spans="1:20" x14ac:dyDescent="0.25">
      <c r="A631" s="13" t="s">
        <v>46</v>
      </c>
      <c r="B631">
        <f t="shared" si="253"/>
        <v>2</v>
      </c>
      <c r="C631" t="e">
        <f t="shared" si="254"/>
        <v>#VALUE!</v>
      </c>
      <c r="D631">
        <f t="shared" si="255"/>
        <v>2</v>
      </c>
      <c r="E631">
        <f t="shared" si="256"/>
        <v>4</v>
      </c>
      <c r="F631" s="1">
        <f t="shared" si="257"/>
        <v>5</v>
      </c>
      <c r="G631" s="1">
        <f t="shared" si="258"/>
        <v>30</v>
      </c>
      <c r="H631" s="1" t="str">
        <f t="shared" si="259"/>
        <v>05:30</v>
      </c>
      <c r="I631">
        <f t="shared" si="265"/>
        <v>0</v>
      </c>
      <c r="J631" s="3">
        <f t="shared" si="266"/>
        <v>17</v>
      </c>
      <c r="K631" s="3">
        <f t="shared" si="251"/>
        <v>0</v>
      </c>
      <c r="L631" s="3">
        <f t="shared" si="260"/>
        <v>7</v>
      </c>
      <c r="M631" s="3">
        <f t="shared" si="252"/>
        <v>1707</v>
      </c>
      <c r="N631" t="str">
        <f t="shared" si="267"/>
        <v/>
      </c>
      <c r="O631" t="str">
        <f t="shared" si="261"/>
        <v/>
      </c>
      <c r="P631" t="str">
        <f t="shared" si="262"/>
        <v/>
      </c>
      <c r="Q631" t="str">
        <f t="shared" si="263"/>
        <v/>
      </c>
      <c r="S631" t="str">
        <f t="shared" si="264"/>
        <v/>
      </c>
      <c r="T631" s="14">
        <f t="shared" si="268"/>
        <v>0</v>
      </c>
    </row>
    <row r="632" spans="1:20" x14ac:dyDescent="0.25">
      <c r="A632" s="13" t="s">
        <v>47</v>
      </c>
      <c r="B632">
        <f t="shared" si="253"/>
        <v>3</v>
      </c>
      <c r="C632" t="e">
        <f t="shared" si="254"/>
        <v>#VALUE!</v>
      </c>
      <c r="D632">
        <f t="shared" si="255"/>
        <v>3</v>
      </c>
      <c r="E632">
        <f t="shared" si="256"/>
        <v>5</v>
      </c>
      <c r="F632" s="1">
        <f t="shared" si="257"/>
        <v>13</v>
      </c>
      <c r="G632" s="1">
        <f t="shared" si="258"/>
        <v>30</v>
      </c>
      <c r="H632" s="1" t="str">
        <f t="shared" si="259"/>
        <v>13:30</v>
      </c>
      <c r="I632">
        <f t="shared" si="265"/>
        <v>0</v>
      </c>
      <c r="J632" s="3">
        <f t="shared" si="266"/>
        <v>17</v>
      </c>
      <c r="K632" s="3">
        <f t="shared" si="251"/>
        <v>0</v>
      </c>
      <c r="L632" s="3">
        <f t="shared" si="260"/>
        <v>7</v>
      </c>
      <c r="M632" s="3">
        <f t="shared" si="252"/>
        <v>1707</v>
      </c>
      <c r="N632" t="str">
        <f t="shared" si="267"/>
        <v/>
      </c>
      <c r="O632" t="str">
        <f t="shared" si="261"/>
        <v/>
      </c>
      <c r="P632" t="str">
        <f t="shared" si="262"/>
        <v/>
      </c>
      <c r="Q632" t="str">
        <f t="shared" si="263"/>
        <v/>
      </c>
      <c r="S632" t="str">
        <f t="shared" si="264"/>
        <v/>
      </c>
      <c r="T632" s="14">
        <f t="shared" si="268"/>
        <v>0</v>
      </c>
    </row>
    <row r="633" spans="1:20" x14ac:dyDescent="0.25">
      <c r="A633" s="13" t="s">
        <v>48</v>
      </c>
      <c r="B633">
        <f t="shared" si="253"/>
        <v>3</v>
      </c>
      <c r="C633" t="e">
        <f t="shared" si="254"/>
        <v>#VALUE!</v>
      </c>
      <c r="D633">
        <f t="shared" si="255"/>
        <v>3</v>
      </c>
      <c r="E633">
        <f t="shared" si="256"/>
        <v>5</v>
      </c>
      <c r="F633" s="1">
        <f t="shared" si="257"/>
        <v>21</v>
      </c>
      <c r="G633" s="1">
        <f t="shared" si="258"/>
        <v>30</v>
      </c>
      <c r="H633" s="1" t="str">
        <f t="shared" si="259"/>
        <v>21:30</v>
      </c>
      <c r="I633">
        <f t="shared" si="265"/>
        <v>0</v>
      </c>
      <c r="J633" s="3">
        <f t="shared" si="266"/>
        <v>17</v>
      </c>
      <c r="K633" s="3">
        <f t="shared" si="251"/>
        <v>0</v>
      </c>
      <c r="L633" s="3">
        <f t="shared" si="260"/>
        <v>7</v>
      </c>
      <c r="M633" s="3">
        <f t="shared" si="252"/>
        <v>1707</v>
      </c>
      <c r="N633" t="str">
        <f t="shared" si="267"/>
        <v/>
      </c>
      <c r="O633" t="str">
        <f t="shared" si="261"/>
        <v/>
      </c>
      <c r="P633" t="str">
        <f t="shared" si="262"/>
        <v/>
      </c>
      <c r="Q633" t="str">
        <f t="shared" si="263"/>
        <v/>
      </c>
      <c r="S633" t="str">
        <f t="shared" si="264"/>
        <v/>
      </c>
      <c r="T633" s="14">
        <f t="shared" si="268"/>
        <v>0</v>
      </c>
    </row>
    <row r="634" spans="1:20" x14ac:dyDescent="0.25">
      <c r="A634" s="13" t="s">
        <v>230</v>
      </c>
      <c r="B634" t="e">
        <f t="shared" si="253"/>
        <v>#VALUE!</v>
      </c>
      <c r="C634" t="e">
        <f t="shared" si="254"/>
        <v>#VALUE!</v>
      </c>
      <c r="D634" t="e">
        <f t="shared" si="255"/>
        <v>#VALUE!</v>
      </c>
      <c r="E634">
        <f t="shared" si="256"/>
        <v>36</v>
      </c>
      <c r="F634" s="1" t="str">
        <f t="shared" si="257"/>
        <v/>
      </c>
      <c r="G634" s="1" t="str">
        <f t="shared" si="258"/>
        <v/>
      </c>
      <c r="H634" s="1" t="str">
        <f t="shared" si="259"/>
        <v>:</v>
      </c>
      <c r="I634">
        <f t="shared" si="265"/>
        <v>0</v>
      </c>
      <c r="J634" s="3">
        <f t="shared" si="266"/>
        <v>17</v>
      </c>
      <c r="K634" s="3">
        <f t="shared" si="251"/>
        <v>0</v>
      </c>
      <c r="L634" s="3">
        <f t="shared" si="260"/>
        <v>7</v>
      </c>
      <c r="M634" s="3">
        <f t="shared" si="252"/>
        <v>1707</v>
      </c>
      <c r="N634" t="str">
        <f t="shared" si="267"/>
        <v/>
      </c>
      <c r="O634" t="str">
        <f t="shared" si="261"/>
        <v/>
      </c>
      <c r="P634" t="str">
        <f t="shared" si="262"/>
        <v/>
      </c>
      <c r="Q634" t="str">
        <f t="shared" si="263"/>
        <v/>
      </c>
      <c r="S634" t="str">
        <f t="shared" si="264"/>
        <v/>
      </c>
      <c r="T634" s="14">
        <f t="shared" si="268"/>
        <v>0</v>
      </c>
    </row>
    <row r="635" spans="1:20" x14ac:dyDescent="0.25">
      <c r="I635"/>
      <c r="J635" s="3"/>
      <c r="O635" t="str">
        <f t="shared" ref="O635:O689" si="269">IF($K635,H636,"")</f>
        <v/>
      </c>
      <c r="P635" t="str">
        <f t="shared" ref="P635:P689" si="270">IF($K635,H637,"")</f>
        <v/>
      </c>
      <c r="Q635" t="str">
        <f t="shared" ref="Q635:Q689" si="271">IF($K635,H638,"")</f>
        <v/>
      </c>
      <c r="S635">
        <f t="shared" si="264"/>
        <v>0</v>
      </c>
    </row>
    <row r="636" spans="1:20" x14ac:dyDescent="0.25">
      <c r="I636"/>
      <c r="J636" s="3"/>
      <c r="O636" t="str">
        <f t="shared" si="269"/>
        <v/>
      </c>
      <c r="P636" t="str">
        <f t="shared" si="270"/>
        <v/>
      </c>
      <c r="Q636" t="str">
        <f t="shared" si="271"/>
        <v/>
      </c>
      <c r="S636">
        <f t="shared" si="264"/>
        <v>0</v>
      </c>
    </row>
    <row r="637" spans="1:20" x14ac:dyDescent="0.25">
      <c r="I637"/>
      <c r="J637" s="3"/>
      <c r="O637" t="str">
        <f t="shared" si="269"/>
        <v/>
      </c>
      <c r="P637" t="str">
        <f t="shared" si="270"/>
        <v/>
      </c>
      <c r="Q637" t="str">
        <f t="shared" si="271"/>
        <v/>
      </c>
      <c r="S637">
        <f t="shared" si="264"/>
        <v>0</v>
      </c>
    </row>
    <row r="638" spans="1:20" x14ac:dyDescent="0.25">
      <c r="I638"/>
      <c r="J638" s="3"/>
      <c r="O638" t="str">
        <f t="shared" si="269"/>
        <v/>
      </c>
      <c r="P638" t="str">
        <f t="shared" si="270"/>
        <v/>
      </c>
      <c r="Q638" t="str">
        <f t="shared" si="271"/>
        <v/>
      </c>
      <c r="S638">
        <f t="shared" si="264"/>
        <v>0</v>
      </c>
    </row>
    <row r="639" spans="1:20" x14ac:dyDescent="0.25">
      <c r="I639"/>
      <c r="J639" s="3"/>
      <c r="O639" t="str">
        <f t="shared" si="269"/>
        <v/>
      </c>
      <c r="P639" t="str">
        <f t="shared" si="270"/>
        <v/>
      </c>
      <c r="Q639" t="str">
        <f t="shared" si="271"/>
        <v/>
      </c>
      <c r="S639">
        <f t="shared" si="264"/>
        <v>0</v>
      </c>
    </row>
    <row r="640" spans="1:20" x14ac:dyDescent="0.25">
      <c r="I640"/>
      <c r="J640" s="3"/>
      <c r="O640" t="str">
        <f t="shared" si="269"/>
        <v/>
      </c>
      <c r="P640" t="str">
        <f t="shared" si="270"/>
        <v/>
      </c>
      <c r="Q640" t="str">
        <f t="shared" si="271"/>
        <v/>
      </c>
      <c r="S640">
        <f t="shared" si="264"/>
        <v>0</v>
      </c>
    </row>
    <row r="641" spans="9:19" x14ac:dyDescent="0.25">
      <c r="I641"/>
      <c r="J641" s="3"/>
      <c r="O641" t="str">
        <f t="shared" si="269"/>
        <v/>
      </c>
      <c r="P641" t="str">
        <f t="shared" si="270"/>
        <v/>
      </c>
      <c r="Q641" t="str">
        <f t="shared" si="271"/>
        <v/>
      </c>
      <c r="S641">
        <f t="shared" si="264"/>
        <v>0</v>
      </c>
    </row>
    <row r="642" spans="9:19" x14ac:dyDescent="0.25">
      <c r="I642"/>
      <c r="J642" s="3"/>
      <c r="O642" t="str">
        <f t="shared" si="269"/>
        <v/>
      </c>
      <c r="P642" t="str">
        <f t="shared" si="270"/>
        <v/>
      </c>
      <c r="Q642" t="str">
        <f t="shared" si="271"/>
        <v/>
      </c>
      <c r="S642">
        <f t="shared" si="264"/>
        <v>0</v>
      </c>
    </row>
    <row r="643" spans="9:19" x14ac:dyDescent="0.25">
      <c r="I643"/>
      <c r="J643" s="3"/>
      <c r="O643" t="str">
        <f t="shared" si="269"/>
        <v/>
      </c>
      <c r="P643" t="str">
        <f t="shared" si="270"/>
        <v/>
      </c>
      <c r="Q643" t="str">
        <f t="shared" si="271"/>
        <v/>
      </c>
      <c r="S643">
        <f t="shared" si="264"/>
        <v>0</v>
      </c>
    </row>
    <row r="644" spans="9:19" x14ac:dyDescent="0.25">
      <c r="I644"/>
      <c r="J644" s="3"/>
      <c r="O644" t="str">
        <f t="shared" si="269"/>
        <v/>
      </c>
      <c r="P644" t="str">
        <f t="shared" si="270"/>
        <v/>
      </c>
      <c r="Q644" t="str">
        <f t="shared" si="271"/>
        <v/>
      </c>
      <c r="S644">
        <f t="shared" si="264"/>
        <v>0</v>
      </c>
    </row>
    <row r="645" spans="9:19" x14ac:dyDescent="0.25">
      <c r="I645"/>
      <c r="J645" s="3"/>
      <c r="O645" t="str">
        <f t="shared" si="269"/>
        <v/>
      </c>
      <c r="P645" t="str">
        <f t="shared" si="270"/>
        <v/>
      </c>
      <c r="Q645" t="str">
        <f t="shared" si="271"/>
        <v/>
      </c>
      <c r="S645">
        <f t="shared" ref="S645:S689" si="272">IF(AND($K645,NOT(T645)),A649,IF(T645,A645,""))</f>
        <v>0</v>
      </c>
    </row>
    <row r="646" spans="9:19" x14ac:dyDescent="0.25">
      <c r="I646"/>
      <c r="J646" s="3"/>
      <c r="O646" t="str">
        <f t="shared" si="269"/>
        <v/>
      </c>
      <c r="P646" t="str">
        <f t="shared" si="270"/>
        <v/>
      </c>
      <c r="Q646" t="str">
        <f t="shared" si="271"/>
        <v/>
      </c>
      <c r="S646">
        <f t="shared" si="272"/>
        <v>0</v>
      </c>
    </row>
    <row r="647" spans="9:19" x14ac:dyDescent="0.25">
      <c r="I647"/>
      <c r="J647" s="3"/>
      <c r="O647" t="str">
        <f t="shared" si="269"/>
        <v/>
      </c>
      <c r="P647" t="str">
        <f t="shared" si="270"/>
        <v/>
      </c>
      <c r="Q647" t="str">
        <f t="shared" si="271"/>
        <v/>
      </c>
      <c r="S647">
        <f t="shared" si="272"/>
        <v>0</v>
      </c>
    </row>
    <row r="648" spans="9:19" x14ac:dyDescent="0.25">
      <c r="I648"/>
      <c r="J648" s="3"/>
      <c r="O648" t="str">
        <f t="shared" si="269"/>
        <v/>
      </c>
      <c r="P648" t="str">
        <f t="shared" si="270"/>
        <v/>
      </c>
      <c r="Q648" t="str">
        <f t="shared" si="271"/>
        <v/>
      </c>
      <c r="S648">
        <f t="shared" si="272"/>
        <v>0</v>
      </c>
    </row>
    <row r="649" spans="9:19" x14ac:dyDescent="0.25">
      <c r="I649"/>
      <c r="J649" s="3"/>
      <c r="O649" t="str">
        <f t="shared" si="269"/>
        <v/>
      </c>
      <c r="P649" t="str">
        <f t="shared" si="270"/>
        <v/>
      </c>
      <c r="Q649" t="str">
        <f t="shared" si="271"/>
        <v/>
      </c>
      <c r="S649">
        <f t="shared" si="272"/>
        <v>0</v>
      </c>
    </row>
    <row r="650" spans="9:19" x14ac:dyDescent="0.25">
      <c r="I650"/>
      <c r="J650" s="3"/>
      <c r="O650" t="str">
        <f t="shared" si="269"/>
        <v/>
      </c>
      <c r="P650" t="str">
        <f t="shared" si="270"/>
        <v/>
      </c>
      <c r="Q650" t="str">
        <f t="shared" si="271"/>
        <v/>
      </c>
      <c r="S650">
        <f t="shared" si="272"/>
        <v>0</v>
      </c>
    </row>
    <row r="651" spans="9:19" x14ac:dyDescent="0.25">
      <c r="I651"/>
      <c r="J651" s="3"/>
      <c r="O651" t="str">
        <f t="shared" si="269"/>
        <v/>
      </c>
      <c r="P651" t="str">
        <f t="shared" si="270"/>
        <v/>
      </c>
      <c r="Q651" t="str">
        <f t="shared" si="271"/>
        <v/>
      </c>
      <c r="S651">
        <f t="shared" si="272"/>
        <v>0</v>
      </c>
    </row>
    <row r="652" spans="9:19" x14ac:dyDescent="0.25">
      <c r="I652"/>
      <c r="J652" s="3"/>
      <c r="O652" t="str">
        <f t="shared" si="269"/>
        <v/>
      </c>
      <c r="P652" t="str">
        <f t="shared" si="270"/>
        <v/>
      </c>
      <c r="Q652" t="str">
        <f t="shared" si="271"/>
        <v/>
      </c>
      <c r="S652">
        <f t="shared" si="272"/>
        <v>0</v>
      </c>
    </row>
    <row r="653" spans="9:19" x14ac:dyDescent="0.25">
      <c r="I653"/>
      <c r="J653" s="3"/>
      <c r="O653" t="str">
        <f t="shared" si="269"/>
        <v/>
      </c>
      <c r="P653" t="str">
        <f t="shared" si="270"/>
        <v/>
      </c>
      <c r="Q653" t="str">
        <f t="shared" si="271"/>
        <v/>
      </c>
      <c r="S653">
        <f t="shared" si="272"/>
        <v>0</v>
      </c>
    </row>
    <row r="654" spans="9:19" x14ac:dyDescent="0.25">
      <c r="I654"/>
      <c r="J654" s="3"/>
      <c r="O654" t="str">
        <f t="shared" si="269"/>
        <v/>
      </c>
      <c r="P654" t="str">
        <f t="shared" si="270"/>
        <v/>
      </c>
      <c r="Q654" t="str">
        <f t="shared" si="271"/>
        <v/>
      </c>
      <c r="S654">
        <f t="shared" si="272"/>
        <v>0</v>
      </c>
    </row>
    <row r="655" spans="9:19" x14ac:dyDescent="0.25">
      <c r="I655"/>
      <c r="J655" s="3"/>
      <c r="O655" t="str">
        <f t="shared" si="269"/>
        <v/>
      </c>
      <c r="P655" t="str">
        <f t="shared" si="270"/>
        <v/>
      </c>
      <c r="Q655" t="str">
        <f t="shared" si="271"/>
        <v/>
      </c>
      <c r="S655">
        <f t="shared" si="272"/>
        <v>0</v>
      </c>
    </row>
    <row r="656" spans="9:19" x14ac:dyDescent="0.25">
      <c r="I656"/>
      <c r="J656" s="3"/>
      <c r="O656" t="str">
        <f t="shared" si="269"/>
        <v/>
      </c>
      <c r="P656" t="str">
        <f t="shared" si="270"/>
        <v/>
      </c>
      <c r="Q656" t="str">
        <f t="shared" si="271"/>
        <v/>
      </c>
      <c r="S656">
        <f t="shared" si="272"/>
        <v>0</v>
      </c>
    </row>
    <row r="657" spans="9:19" x14ac:dyDescent="0.25">
      <c r="I657"/>
      <c r="J657" s="3"/>
      <c r="O657" t="str">
        <f t="shared" si="269"/>
        <v/>
      </c>
      <c r="P657" t="str">
        <f t="shared" si="270"/>
        <v/>
      </c>
      <c r="Q657" t="str">
        <f t="shared" si="271"/>
        <v/>
      </c>
      <c r="S657">
        <f t="shared" si="272"/>
        <v>0</v>
      </c>
    </row>
    <row r="658" spans="9:19" x14ac:dyDescent="0.25">
      <c r="I658"/>
      <c r="J658" s="3"/>
      <c r="O658" t="str">
        <f t="shared" si="269"/>
        <v/>
      </c>
      <c r="P658" t="str">
        <f t="shared" si="270"/>
        <v/>
      </c>
      <c r="Q658" t="str">
        <f t="shared" si="271"/>
        <v/>
      </c>
      <c r="S658">
        <f t="shared" si="272"/>
        <v>0</v>
      </c>
    </row>
    <row r="659" spans="9:19" x14ac:dyDescent="0.25">
      <c r="I659"/>
      <c r="J659" s="3"/>
      <c r="O659" t="str">
        <f t="shared" si="269"/>
        <v/>
      </c>
      <c r="P659" t="str">
        <f t="shared" si="270"/>
        <v/>
      </c>
      <c r="Q659" t="str">
        <f t="shared" si="271"/>
        <v/>
      </c>
      <c r="S659">
        <f t="shared" si="272"/>
        <v>0</v>
      </c>
    </row>
    <row r="660" spans="9:19" x14ac:dyDescent="0.25">
      <c r="I660"/>
      <c r="J660" s="3"/>
      <c r="O660" t="str">
        <f t="shared" si="269"/>
        <v/>
      </c>
      <c r="P660" t="str">
        <f t="shared" si="270"/>
        <v/>
      </c>
      <c r="Q660" t="str">
        <f t="shared" si="271"/>
        <v/>
      </c>
      <c r="S660">
        <f t="shared" si="272"/>
        <v>0</v>
      </c>
    </row>
    <row r="661" spans="9:19" x14ac:dyDescent="0.25">
      <c r="I661"/>
      <c r="J661" s="3"/>
      <c r="O661" t="str">
        <f t="shared" si="269"/>
        <v/>
      </c>
      <c r="P661" t="str">
        <f t="shared" si="270"/>
        <v/>
      </c>
      <c r="Q661" t="str">
        <f t="shared" si="271"/>
        <v/>
      </c>
      <c r="S661">
        <f t="shared" si="272"/>
        <v>0</v>
      </c>
    </row>
    <row r="662" spans="9:19" x14ac:dyDescent="0.25">
      <c r="I662"/>
      <c r="J662" s="3"/>
      <c r="O662" t="str">
        <f t="shared" si="269"/>
        <v/>
      </c>
      <c r="P662" t="str">
        <f t="shared" si="270"/>
        <v/>
      </c>
      <c r="Q662" t="str">
        <f t="shared" si="271"/>
        <v/>
      </c>
      <c r="S662">
        <f t="shared" si="272"/>
        <v>0</v>
      </c>
    </row>
    <row r="663" spans="9:19" x14ac:dyDescent="0.25">
      <c r="I663"/>
      <c r="J663" s="3"/>
      <c r="O663" t="str">
        <f t="shared" si="269"/>
        <v/>
      </c>
      <c r="P663" t="str">
        <f t="shared" si="270"/>
        <v/>
      </c>
      <c r="Q663" t="str">
        <f t="shared" si="271"/>
        <v/>
      </c>
      <c r="S663">
        <f t="shared" si="272"/>
        <v>0</v>
      </c>
    </row>
    <row r="664" spans="9:19" x14ac:dyDescent="0.25">
      <c r="I664"/>
      <c r="J664" s="3"/>
      <c r="O664" t="str">
        <f t="shared" si="269"/>
        <v/>
      </c>
      <c r="P664" t="str">
        <f t="shared" si="270"/>
        <v/>
      </c>
      <c r="Q664" t="str">
        <f t="shared" si="271"/>
        <v/>
      </c>
      <c r="S664">
        <f t="shared" si="272"/>
        <v>0</v>
      </c>
    </row>
    <row r="665" spans="9:19" x14ac:dyDescent="0.25">
      <c r="I665"/>
      <c r="J665" s="3"/>
      <c r="O665" t="str">
        <f t="shared" si="269"/>
        <v/>
      </c>
      <c r="P665" t="str">
        <f t="shared" si="270"/>
        <v/>
      </c>
      <c r="Q665" t="str">
        <f t="shared" si="271"/>
        <v/>
      </c>
      <c r="S665">
        <f t="shared" si="272"/>
        <v>0</v>
      </c>
    </row>
    <row r="666" spans="9:19" x14ac:dyDescent="0.25">
      <c r="I666"/>
      <c r="J666" s="3"/>
      <c r="O666" t="str">
        <f t="shared" si="269"/>
        <v/>
      </c>
      <c r="P666" t="str">
        <f t="shared" si="270"/>
        <v/>
      </c>
      <c r="Q666" t="str">
        <f t="shared" si="271"/>
        <v/>
      </c>
      <c r="S666">
        <f t="shared" si="272"/>
        <v>0</v>
      </c>
    </row>
    <row r="667" spans="9:19" x14ac:dyDescent="0.25">
      <c r="I667"/>
      <c r="J667" s="3"/>
      <c r="O667" t="str">
        <f t="shared" si="269"/>
        <v/>
      </c>
      <c r="P667" t="str">
        <f t="shared" si="270"/>
        <v/>
      </c>
      <c r="Q667" t="str">
        <f t="shared" si="271"/>
        <v/>
      </c>
      <c r="S667">
        <f t="shared" si="272"/>
        <v>0</v>
      </c>
    </row>
    <row r="668" spans="9:19" x14ac:dyDescent="0.25">
      <c r="I668"/>
      <c r="J668" s="3"/>
      <c r="O668" t="str">
        <f t="shared" si="269"/>
        <v/>
      </c>
      <c r="P668" t="str">
        <f t="shared" si="270"/>
        <v/>
      </c>
      <c r="Q668" t="str">
        <f t="shared" si="271"/>
        <v/>
      </c>
      <c r="S668">
        <f t="shared" si="272"/>
        <v>0</v>
      </c>
    </row>
    <row r="669" spans="9:19" x14ac:dyDescent="0.25">
      <c r="I669"/>
      <c r="J669" s="3"/>
      <c r="O669" t="str">
        <f t="shared" si="269"/>
        <v/>
      </c>
      <c r="P669" t="str">
        <f t="shared" si="270"/>
        <v/>
      </c>
      <c r="Q669" t="str">
        <f t="shared" si="271"/>
        <v/>
      </c>
      <c r="S669">
        <f t="shared" si="272"/>
        <v>0</v>
      </c>
    </row>
    <row r="670" spans="9:19" x14ac:dyDescent="0.25">
      <c r="I670"/>
      <c r="J670" s="3"/>
      <c r="O670" t="str">
        <f t="shared" si="269"/>
        <v/>
      </c>
      <c r="P670" t="str">
        <f t="shared" si="270"/>
        <v/>
      </c>
      <c r="Q670" t="str">
        <f t="shared" si="271"/>
        <v/>
      </c>
      <c r="S670">
        <f t="shared" si="272"/>
        <v>0</v>
      </c>
    </row>
    <row r="671" spans="9:19" x14ac:dyDescent="0.25">
      <c r="I671"/>
      <c r="J671" s="3"/>
      <c r="O671" t="str">
        <f t="shared" si="269"/>
        <v/>
      </c>
      <c r="P671" t="str">
        <f t="shared" si="270"/>
        <v/>
      </c>
      <c r="Q671" t="str">
        <f t="shared" si="271"/>
        <v/>
      </c>
      <c r="S671">
        <f t="shared" si="272"/>
        <v>0</v>
      </c>
    </row>
    <row r="672" spans="9:19" x14ac:dyDescent="0.25">
      <c r="I672"/>
      <c r="J672" s="3"/>
      <c r="O672" t="str">
        <f t="shared" si="269"/>
        <v/>
      </c>
      <c r="P672" t="str">
        <f t="shared" si="270"/>
        <v/>
      </c>
      <c r="Q672" t="str">
        <f t="shared" si="271"/>
        <v/>
      </c>
      <c r="S672">
        <f t="shared" si="272"/>
        <v>0</v>
      </c>
    </row>
    <row r="673" spans="9:19" x14ac:dyDescent="0.25">
      <c r="I673"/>
      <c r="J673" s="3"/>
      <c r="O673" t="str">
        <f t="shared" si="269"/>
        <v/>
      </c>
      <c r="P673" t="str">
        <f t="shared" si="270"/>
        <v/>
      </c>
      <c r="Q673" t="str">
        <f t="shared" si="271"/>
        <v/>
      </c>
      <c r="S673">
        <f t="shared" si="272"/>
        <v>0</v>
      </c>
    </row>
    <row r="674" spans="9:19" x14ac:dyDescent="0.25">
      <c r="I674"/>
      <c r="J674" s="3"/>
      <c r="O674" t="str">
        <f t="shared" si="269"/>
        <v/>
      </c>
      <c r="P674" t="str">
        <f t="shared" si="270"/>
        <v/>
      </c>
      <c r="Q674" t="str">
        <f t="shared" si="271"/>
        <v/>
      </c>
      <c r="S674">
        <f t="shared" si="272"/>
        <v>0</v>
      </c>
    </row>
    <row r="675" spans="9:19" x14ac:dyDescent="0.25">
      <c r="I675"/>
      <c r="J675" s="3"/>
      <c r="O675" t="str">
        <f t="shared" si="269"/>
        <v/>
      </c>
      <c r="P675" t="str">
        <f t="shared" si="270"/>
        <v/>
      </c>
      <c r="Q675" t="str">
        <f t="shared" si="271"/>
        <v/>
      </c>
      <c r="S675">
        <f t="shared" si="272"/>
        <v>0</v>
      </c>
    </row>
    <row r="676" spans="9:19" x14ac:dyDescent="0.25">
      <c r="I676"/>
      <c r="J676" s="3"/>
      <c r="O676" t="str">
        <f t="shared" si="269"/>
        <v/>
      </c>
      <c r="P676" t="str">
        <f t="shared" si="270"/>
        <v/>
      </c>
      <c r="Q676" t="str">
        <f t="shared" si="271"/>
        <v/>
      </c>
      <c r="S676">
        <f t="shared" si="272"/>
        <v>0</v>
      </c>
    </row>
    <row r="677" spans="9:19" x14ac:dyDescent="0.25">
      <c r="I677"/>
      <c r="J677" s="3"/>
      <c r="O677" t="str">
        <f t="shared" si="269"/>
        <v/>
      </c>
      <c r="P677" t="str">
        <f t="shared" si="270"/>
        <v/>
      </c>
      <c r="Q677" t="str">
        <f t="shared" si="271"/>
        <v/>
      </c>
      <c r="S677">
        <f t="shared" si="272"/>
        <v>0</v>
      </c>
    </row>
    <row r="678" spans="9:19" x14ac:dyDescent="0.25">
      <c r="I678"/>
      <c r="J678" s="3"/>
      <c r="O678" t="str">
        <f t="shared" si="269"/>
        <v/>
      </c>
      <c r="P678" t="str">
        <f t="shared" si="270"/>
        <v/>
      </c>
      <c r="Q678" t="str">
        <f t="shared" si="271"/>
        <v/>
      </c>
      <c r="S678">
        <f t="shared" si="272"/>
        <v>0</v>
      </c>
    </row>
    <row r="679" spans="9:19" x14ac:dyDescent="0.25">
      <c r="I679"/>
      <c r="J679" s="3"/>
      <c r="O679" t="str">
        <f t="shared" si="269"/>
        <v/>
      </c>
      <c r="P679" t="str">
        <f t="shared" si="270"/>
        <v/>
      </c>
      <c r="Q679" t="str">
        <f t="shared" si="271"/>
        <v/>
      </c>
      <c r="S679">
        <f t="shared" si="272"/>
        <v>0</v>
      </c>
    </row>
    <row r="680" spans="9:19" x14ac:dyDescent="0.25">
      <c r="I680"/>
      <c r="J680" s="3"/>
      <c r="O680" t="str">
        <f t="shared" si="269"/>
        <v/>
      </c>
      <c r="P680" t="str">
        <f t="shared" si="270"/>
        <v/>
      </c>
      <c r="Q680" t="str">
        <f t="shared" si="271"/>
        <v/>
      </c>
      <c r="S680">
        <f t="shared" si="272"/>
        <v>0</v>
      </c>
    </row>
    <row r="681" spans="9:19" x14ac:dyDescent="0.25">
      <c r="I681"/>
      <c r="J681" s="3"/>
      <c r="O681" t="str">
        <f t="shared" si="269"/>
        <v/>
      </c>
      <c r="P681" t="str">
        <f t="shared" si="270"/>
        <v/>
      </c>
      <c r="Q681" t="str">
        <f t="shared" si="271"/>
        <v/>
      </c>
      <c r="S681">
        <f t="shared" si="272"/>
        <v>0</v>
      </c>
    </row>
    <row r="682" spans="9:19" x14ac:dyDescent="0.25">
      <c r="I682"/>
      <c r="J682" s="3"/>
      <c r="O682" t="str">
        <f t="shared" si="269"/>
        <v/>
      </c>
      <c r="P682" t="str">
        <f t="shared" si="270"/>
        <v/>
      </c>
      <c r="Q682" t="str">
        <f t="shared" si="271"/>
        <v/>
      </c>
      <c r="S682">
        <f t="shared" si="272"/>
        <v>0</v>
      </c>
    </row>
    <row r="683" spans="9:19" x14ac:dyDescent="0.25">
      <c r="I683"/>
      <c r="J683" s="3"/>
      <c r="O683" t="str">
        <f t="shared" si="269"/>
        <v/>
      </c>
      <c r="P683" t="str">
        <f t="shared" si="270"/>
        <v/>
      </c>
      <c r="Q683" t="str">
        <f t="shared" si="271"/>
        <v/>
      </c>
      <c r="S683">
        <f t="shared" si="272"/>
        <v>0</v>
      </c>
    </row>
    <row r="684" spans="9:19" x14ac:dyDescent="0.25">
      <c r="I684"/>
      <c r="J684" s="3"/>
      <c r="O684" t="str">
        <f t="shared" si="269"/>
        <v/>
      </c>
      <c r="P684" t="str">
        <f t="shared" si="270"/>
        <v/>
      </c>
      <c r="Q684" t="str">
        <f t="shared" si="271"/>
        <v/>
      </c>
      <c r="S684">
        <f t="shared" si="272"/>
        <v>0</v>
      </c>
    </row>
    <row r="685" spans="9:19" x14ac:dyDescent="0.25">
      <c r="I685"/>
      <c r="J685" s="3"/>
      <c r="O685" t="str">
        <f t="shared" si="269"/>
        <v/>
      </c>
      <c r="P685" t="str">
        <f t="shared" si="270"/>
        <v/>
      </c>
      <c r="Q685" t="str">
        <f t="shared" si="271"/>
        <v/>
      </c>
      <c r="S685">
        <f t="shared" si="272"/>
        <v>0</v>
      </c>
    </row>
    <row r="686" spans="9:19" x14ac:dyDescent="0.25">
      <c r="I686"/>
      <c r="J686" s="3"/>
      <c r="O686" t="str">
        <f t="shared" si="269"/>
        <v/>
      </c>
      <c r="P686" t="str">
        <f t="shared" si="270"/>
        <v/>
      </c>
      <c r="Q686" t="str">
        <f t="shared" si="271"/>
        <v/>
      </c>
      <c r="S686">
        <f t="shared" si="272"/>
        <v>0</v>
      </c>
    </row>
    <row r="687" spans="9:19" x14ac:dyDescent="0.25">
      <c r="I687"/>
      <c r="J687" s="3"/>
      <c r="O687" t="str">
        <f t="shared" si="269"/>
        <v/>
      </c>
      <c r="P687" t="str">
        <f t="shared" si="270"/>
        <v/>
      </c>
      <c r="Q687" t="str">
        <f t="shared" si="271"/>
        <v/>
      </c>
      <c r="S687">
        <f t="shared" si="272"/>
        <v>0</v>
      </c>
    </row>
    <row r="688" spans="9:19" x14ac:dyDescent="0.25">
      <c r="I688"/>
      <c r="J688" s="3"/>
      <c r="O688" t="str">
        <f t="shared" si="269"/>
        <v/>
      </c>
      <c r="P688" t="str">
        <f t="shared" si="270"/>
        <v/>
      </c>
      <c r="Q688" t="str">
        <f t="shared" si="271"/>
        <v/>
      </c>
      <c r="S688">
        <f t="shared" si="272"/>
        <v>0</v>
      </c>
    </row>
    <row r="689" spans="9:19" x14ac:dyDescent="0.25">
      <c r="I689"/>
      <c r="J689" s="3"/>
      <c r="O689" t="str">
        <f t="shared" si="269"/>
        <v/>
      </c>
      <c r="P689" t="str">
        <f t="shared" si="270"/>
        <v/>
      </c>
      <c r="Q689" t="str">
        <f t="shared" si="271"/>
        <v/>
      </c>
      <c r="S689">
        <f t="shared" si="272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S1478"/>
  <sheetViews>
    <sheetView zoomScale="85" zoomScaleNormal="85" workbookViewId="0">
      <selection activeCell="AA81" sqref="AA81:AT88"/>
    </sheetView>
  </sheetViews>
  <sheetFormatPr baseColWidth="10" defaultRowHeight="15" x14ac:dyDescent="0.25"/>
  <cols>
    <col min="1" max="1" width="56.5703125" bestFit="1" customWidth="1"/>
    <col min="2" max="4" width="9.42578125" bestFit="1" customWidth="1"/>
    <col min="5" max="5" width="5.42578125" bestFit="1" customWidth="1"/>
    <col min="6" max="6" width="5.140625" style="1" bestFit="1" customWidth="1"/>
    <col min="7" max="7" width="9.42578125" style="1" bestFit="1" customWidth="1"/>
    <col min="8" max="8" width="9.42578125" style="26" bestFit="1" customWidth="1"/>
    <col min="9" max="9" width="8.5703125" style="26" bestFit="1" customWidth="1"/>
    <col min="10" max="10" width="9.42578125" style="6" bestFit="1" customWidth="1"/>
    <col min="11" max="12" width="4.7109375" style="3" customWidth="1"/>
    <col min="13" max="13" width="5.140625" style="3" bestFit="1" customWidth="1"/>
    <col min="14" max="14" width="31.140625" customWidth="1"/>
    <col min="15" max="18" width="5.5703125" style="14" bestFit="1" customWidth="1"/>
    <col min="19" max="19" width="41.85546875" customWidth="1"/>
    <col min="20" max="20" width="4.140625" style="14" customWidth="1"/>
    <col min="27" max="28" width="3.140625" style="14" bestFit="1" customWidth="1"/>
    <col min="29" max="29" width="5.140625" style="14" bestFit="1" customWidth="1"/>
    <col min="30" max="30" width="5.140625" style="14" customWidth="1"/>
    <col min="31" max="31" width="9.7109375" bestFit="1" customWidth="1"/>
    <col min="32" max="32" width="24.7109375" customWidth="1"/>
    <col min="33" max="36" width="9.42578125" style="3" customWidth="1"/>
    <col min="37" max="37" width="52.42578125" style="3" bestFit="1" customWidth="1"/>
    <col min="38" max="38" width="11.42578125" style="14"/>
    <col min="39" max="39" width="5.28515625" style="14" bestFit="1" customWidth="1"/>
    <col min="40" max="40" width="6.42578125" style="14" bestFit="1" customWidth="1"/>
    <col min="41" max="41" width="7.5703125" bestFit="1" customWidth="1"/>
    <col min="42" max="42" width="4.28515625" customWidth="1"/>
    <col min="43" max="43" width="5.7109375" style="14" bestFit="1" customWidth="1"/>
    <col min="44" max="44" width="7.5703125" style="14" bestFit="1" customWidth="1"/>
    <col min="45" max="45" width="4.28515625" style="14" customWidth="1"/>
  </cols>
  <sheetData>
    <row r="1" spans="1:45" x14ac:dyDescent="0.25">
      <c r="A1" t="s">
        <v>689</v>
      </c>
      <c r="B1" s="11"/>
      <c r="C1" s="11"/>
      <c r="D1" s="11"/>
      <c r="E1" s="8" t="s">
        <v>261</v>
      </c>
      <c r="F1" s="9" t="s">
        <v>262</v>
      </c>
      <c r="G1" s="9" t="s">
        <v>263</v>
      </c>
      <c r="H1" s="27" t="s">
        <v>264</v>
      </c>
      <c r="I1" s="25" t="s">
        <v>636</v>
      </c>
      <c r="J1" s="6" t="s">
        <v>637</v>
      </c>
      <c r="K1" s="3" t="s">
        <v>640</v>
      </c>
      <c r="L1" s="3" t="s">
        <v>638</v>
      </c>
      <c r="M1" s="3" t="s">
        <v>639</v>
      </c>
      <c r="AD1" s="3"/>
      <c r="AE1" s="5"/>
      <c r="AF1" s="5"/>
      <c r="AJ1" t="s">
        <v>691</v>
      </c>
      <c r="AK1">
        <f>MAX(AP:AP)</f>
        <v>251</v>
      </c>
      <c r="AL1" s="14" t="s">
        <v>697</v>
      </c>
      <c r="AM1" s="14" t="s">
        <v>655</v>
      </c>
      <c r="AN1" s="14" t="s">
        <v>682</v>
      </c>
      <c r="AO1" s="14" t="s">
        <v>692</v>
      </c>
      <c r="AP1" s="14" t="s">
        <v>681</v>
      </c>
      <c r="AQ1" s="14" t="s">
        <v>674</v>
      </c>
      <c r="AR1" s="14" t="s">
        <v>675</v>
      </c>
      <c r="AS1" s="14" t="s">
        <v>676</v>
      </c>
    </row>
    <row r="2" spans="1:45" x14ac:dyDescent="0.25">
      <c r="B2" s="7" t="s">
        <v>260</v>
      </c>
      <c r="C2" s="7" t="s">
        <v>259</v>
      </c>
      <c r="D2" s="7"/>
      <c r="J2" s="3"/>
      <c r="AA2" s="14">
        <v>0</v>
      </c>
      <c r="AD2" s="3">
        <v>1</v>
      </c>
      <c r="AE2" s="5"/>
      <c r="AF2" s="5"/>
      <c r="AG2" s="15"/>
      <c r="AH2" s="15"/>
      <c r="AI2" s="15"/>
      <c r="AJ2" s="15"/>
      <c r="AO2" s="14"/>
      <c r="AP2" s="14"/>
    </row>
    <row r="3" spans="1:45" x14ac:dyDescent="0.25">
      <c r="A3" t="s">
        <v>698</v>
      </c>
      <c r="B3" t="e">
        <f t="shared" ref="B3" si="0">FIND($B$2,A3)</f>
        <v>#VALUE!</v>
      </c>
      <c r="C3" t="e">
        <f t="shared" ref="C3" si="1">FIND($C$2,A3)</f>
        <v>#VALUE!</v>
      </c>
      <c r="D3" t="e">
        <f>IFERROR(B3,C3)</f>
        <v>#VALUE!</v>
      </c>
      <c r="E3">
        <f>LEN(A3)</f>
        <v>8</v>
      </c>
      <c r="F3" s="1" t="str">
        <f>IFERROR(VALUE(LEFT($A3,$D3-1)),"")</f>
        <v/>
      </c>
      <c r="G3" s="1" t="str">
        <f t="shared" ref="G3" si="2">IFERROR(IF(B3,IFERROR(VALUE(RIGHT($A3,$E3-$D3)),""),""),"")</f>
        <v/>
      </c>
      <c r="H3" s="26" t="str">
        <f t="shared" ref="H3" si="3">TEXT(F3,"00")&amp;":"&amp;TEXT(G3,"00")</f>
        <v>:</v>
      </c>
      <c r="I3" s="14">
        <f>FIND("Ruta",A3)</f>
        <v>1</v>
      </c>
      <c r="J3" s="3">
        <f>I3+J2</f>
        <v>1</v>
      </c>
      <c r="K3" s="3">
        <f t="shared" ref="K3" si="4">IF(AND(ISNUMBER(G4),ISNUMBER(G5),ISNUMBER(G6)),1,0)</f>
        <v>0</v>
      </c>
      <c r="L3" s="3">
        <f t="shared" ref="L3:L66" si="5">IF(I3=1,0,L2+K3+T3)</f>
        <v>0</v>
      </c>
      <c r="M3" s="3">
        <f>(J3*100)+L3</f>
        <v>100</v>
      </c>
      <c r="N3" t="str">
        <f>IFERROR(IF($K3,A3,IF(I3=1,A3,"")),"")</f>
        <v>Ruta 1/1</v>
      </c>
      <c r="O3" s="14" t="str">
        <f t="shared" ref="O3" si="6">IF($K3,H4,"")</f>
        <v/>
      </c>
      <c r="P3" s="14" t="str">
        <f t="shared" ref="P3" si="7">IF($K3,H5,"")</f>
        <v/>
      </c>
      <c r="Q3" s="14" t="str">
        <f t="shared" ref="Q3" si="8">IF($K3,H6,"")</f>
        <v/>
      </c>
      <c r="R3" s="14" t="str">
        <f>IF($K3,H7,"")</f>
        <v/>
      </c>
      <c r="S3" t="str">
        <f>IF($K3,A8,IF(T3,A3,""))</f>
        <v/>
      </c>
      <c r="T3" s="14">
        <f>IF(AND(NOT(ISNUMBER(D2)),NOT(ISNUMBER(D3)),NOT(ISNUMBER(D4)),NOT(ISNUMBER(D5))),1,0)</f>
        <v>0</v>
      </c>
      <c r="AA3" s="14">
        <f>IF(AD2&lt;&gt;1,AA2,AA2+1)</f>
        <v>1</v>
      </c>
      <c r="AB3" s="14">
        <f t="shared" ref="AB3" si="9">IF(AA3&lt;&gt;AA2,0,AB2+1)</f>
        <v>0</v>
      </c>
      <c r="AC3" s="14">
        <f>AA3*100+AB3</f>
        <v>100</v>
      </c>
      <c r="AD3" s="28">
        <f t="shared" ref="AD3:AD66" si="10">IFERROR(IF(MATCH($AC3+1,$M:$M,0),0,1),1)</f>
        <v>0</v>
      </c>
      <c r="AE3" s="5" t="str">
        <f t="shared" ref="AE3:AE66" si="11">INDEX(N:N,MATCH($AA3,$J:$J,0))</f>
        <v>Ruta 1/1</v>
      </c>
      <c r="AF3" s="5" t="str">
        <f t="shared" ref="AF3:AF66" si="12">IFERROR(INDEX(N:N,MATCH($AC3,$M:$M,0)),"")</f>
        <v>Ruta 1/1</v>
      </c>
      <c r="AG3" s="15"/>
      <c r="AH3" s="15"/>
      <c r="AI3" s="15"/>
      <c r="AJ3" s="15"/>
      <c r="AK3"/>
      <c r="AL3" s="14">
        <f t="shared" ref="AL3:AL66" si="13">IF(AE3=AF3,1,0)</f>
        <v>1</v>
      </c>
      <c r="AM3" s="14" t="str">
        <f t="shared" ref="AM3:AM66" si="14">MID($AE3,$AR3+1,$AQ3-$AS3)</f>
        <v>1</v>
      </c>
      <c r="AN3" s="14" t="str">
        <f t="shared" ref="AN3:AN66" si="15">MID($AE3,$AS3+1,$AQ3-$AS3)</f>
        <v>1</v>
      </c>
      <c r="AO3" s="14">
        <f t="shared" ref="AO3:AO4" si="16">IF(AL3,0,AO2+1)</f>
        <v>0</v>
      </c>
      <c r="AP3" s="14">
        <v>0</v>
      </c>
      <c r="AQ3" s="16">
        <f t="shared" ref="AQ3:AQ66" si="17">LEN(AE3)</f>
        <v>8</v>
      </c>
      <c r="AR3" s="16">
        <f t="shared" ref="AR3:AR66" si="18">FIND(" ",AE3)</f>
        <v>5</v>
      </c>
      <c r="AS3" s="14">
        <f t="shared" ref="AS3:AS66" si="19">FIND("/",AE3)</f>
        <v>7</v>
      </c>
    </row>
    <row r="4" spans="1:45" x14ac:dyDescent="0.25">
      <c r="A4" t="s">
        <v>168</v>
      </c>
      <c r="B4" t="e">
        <f t="shared" ref="B4:B5" si="20">FIND($B$2,A4)</f>
        <v>#VALUE!</v>
      </c>
      <c r="C4" t="e">
        <f t="shared" ref="C4:C5" si="21">FIND($C$2,A4)</f>
        <v>#VALUE!</v>
      </c>
      <c r="D4" t="e">
        <f t="shared" ref="D4:D5" si="22">IFERROR(B4,C4)</f>
        <v>#VALUE!</v>
      </c>
      <c r="E4">
        <f t="shared" ref="E4:E5" si="23">LEN(A4)</f>
        <v>44</v>
      </c>
      <c r="F4" s="1" t="str">
        <f t="shared" ref="F4:F67" si="24">IFERROR(VALUE(LEFT($A4,$D4-1)),"")</f>
        <v/>
      </c>
      <c r="G4" s="1" t="str">
        <f t="shared" ref="G4:G5" si="25">IFERROR(IF(B4,IFERROR(VALUE(RIGHT($A4,$E4-$D4)),""),""),"")</f>
        <v/>
      </c>
      <c r="H4" s="26" t="str">
        <f t="shared" ref="H4:H5" si="26">TEXT(F4,"00")&amp;":"&amp;TEXT(G4,"00")</f>
        <v>:</v>
      </c>
      <c r="I4" s="14">
        <f>IFERROR(FIND("Ruta",A4),0)</f>
        <v>0</v>
      </c>
      <c r="J4" s="3">
        <f t="shared" ref="J4:J5" si="27">I4+J3</f>
        <v>1</v>
      </c>
      <c r="K4" s="3">
        <f>IF(AND(ISNUMBER(G5),ISNUMBER(G6),ISNUMBER(G7),ISNUMBER(G8)),1,0)</f>
        <v>1</v>
      </c>
      <c r="L4" s="3">
        <f t="shared" si="5"/>
        <v>1</v>
      </c>
      <c r="M4" s="3">
        <f t="shared" ref="M4:M67" si="28">(J4*100)+L4</f>
        <v>101</v>
      </c>
      <c r="N4" t="str">
        <f t="shared" ref="N4:N67" si="29">IFERROR(IF($K4,A4,IF(I4=1,A4,"")),"")</f>
        <v>Vía Hispanidad (esq. Gómez Laguna - Pd. Bus)</v>
      </c>
      <c r="O4" s="14" t="str">
        <f t="shared" ref="O4:O5" si="30">IF($K4,H5,"")</f>
        <v>04:40</v>
      </c>
      <c r="P4" s="14" t="str">
        <f t="shared" ref="P4:P5" si="31">IF($K4,H6,"")</f>
        <v>12:31</v>
      </c>
      <c r="Q4" s="14" t="str">
        <f t="shared" ref="Q4:Q5" si="32">IF($K4,H7,"")</f>
        <v>20:38</v>
      </c>
      <c r="R4" s="14" t="str">
        <f t="shared" ref="R4:R5" si="33">IF($K4,H8,"")</f>
        <v>06:38</v>
      </c>
      <c r="S4" t="str">
        <f t="shared" ref="S4:S67" si="34">IF($K4,A9,IF(T4,A4,""))</f>
        <v>Opel Planta en Figueruelas</v>
      </c>
      <c r="T4" s="14">
        <f t="shared" ref="T4:T67" si="35">IF(AND(NOT(ISNUMBER(D3)),NOT(ISNUMBER(D4)),NOT(ISNUMBER(D5)),NOT(ISNUMBER(D6))),1,0)</f>
        <v>0</v>
      </c>
      <c r="AA4" s="14">
        <f t="shared" ref="AA4:AA14" si="36">IF(AD3&lt;&gt;1,AA3,AA3+1)</f>
        <v>1</v>
      </c>
      <c r="AB4" s="14">
        <f t="shared" ref="AB4:AB14" si="37">IF(AA4&lt;&gt;AA3,0,AB3+1)</f>
        <v>1</v>
      </c>
      <c r="AC4" s="14">
        <f t="shared" ref="AC4:AC14" si="38">AA4*100+AB4</f>
        <v>101</v>
      </c>
      <c r="AD4" s="28">
        <f t="shared" si="10"/>
        <v>0</v>
      </c>
      <c r="AE4" s="5" t="str">
        <f t="shared" si="11"/>
        <v>Ruta 1/1</v>
      </c>
      <c r="AF4" s="5" t="str">
        <f t="shared" si="12"/>
        <v>Vía Hispanidad (esq. Gómez Laguna - Pd. Bus)</v>
      </c>
      <c r="AG4" s="15" t="str">
        <f t="shared" ref="AG4:AG67" si="39">IFERROR(INDEX(O:O,MATCH($AC4,$M:$M,0)),"")</f>
        <v>04:40</v>
      </c>
      <c r="AH4" s="15" t="str">
        <f t="shared" ref="AH4:AH67" si="40">IFERROR(INDEX(P:P,MATCH($AC4,$M:$M,0)),"")</f>
        <v>12:31</v>
      </c>
      <c r="AI4" s="15" t="str">
        <f t="shared" ref="AI4:AI67" si="41">IFERROR(INDEX(Q:Q,MATCH($AC4,$M:$M,0)),"")</f>
        <v>20:38</v>
      </c>
      <c r="AJ4" s="15" t="str">
        <f t="shared" ref="AJ4:AJ67" si="42">IFERROR(INDEX(R:R,MATCH($AC4,$M:$M,0)),"")</f>
        <v>06:38</v>
      </c>
      <c r="AK4" s="5" t="str">
        <f t="shared" ref="AK4:AK67" si="43">IFERROR(INDEX(S:S,MATCH($AC4,$M:$M,0)),"")</f>
        <v>Opel Planta en Figueruelas</v>
      </c>
      <c r="AL4" s="14">
        <f t="shared" si="13"/>
        <v>0</v>
      </c>
      <c r="AM4" s="14" t="str">
        <f t="shared" si="14"/>
        <v>1</v>
      </c>
      <c r="AN4" s="14" t="str">
        <f t="shared" si="15"/>
        <v>1</v>
      </c>
      <c r="AO4" s="14">
        <f t="shared" si="16"/>
        <v>1</v>
      </c>
      <c r="AP4" s="14">
        <f>AP3+1</f>
        <v>1</v>
      </c>
      <c r="AQ4" s="16">
        <f t="shared" si="17"/>
        <v>8</v>
      </c>
      <c r="AR4" s="16">
        <f t="shared" si="18"/>
        <v>5</v>
      </c>
      <c r="AS4" s="14">
        <f t="shared" si="19"/>
        <v>7</v>
      </c>
    </row>
    <row r="5" spans="1:45" x14ac:dyDescent="0.25">
      <c r="A5" t="s">
        <v>343</v>
      </c>
      <c r="B5">
        <f t="shared" si="20"/>
        <v>3</v>
      </c>
      <c r="C5" t="e">
        <f t="shared" si="21"/>
        <v>#VALUE!</v>
      </c>
      <c r="D5">
        <f t="shared" si="22"/>
        <v>3</v>
      </c>
      <c r="E5">
        <f t="shared" si="23"/>
        <v>5</v>
      </c>
      <c r="F5" s="1">
        <f t="shared" si="24"/>
        <v>4</v>
      </c>
      <c r="G5" s="1">
        <f t="shared" si="25"/>
        <v>40</v>
      </c>
      <c r="H5" s="26" t="str">
        <f t="shared" si="26"/>
        <v>04:40</v>
      </c>
      <c r="I5" s="14">
        <f t="shared" ref="I5:I68" si="44">IFERROR(FIND("Ruta",A5),0)</f>
        <v>0</v>
      </c>
      <c r="J5" s="3">
        <f t="shared" si="27"/>
        <v>1</v>
      </c>
      <c r="K5" s="3">
        <f t="shared" ref="K5:K68" si="45">IF(AND(ISNUMBER(G6),ISNUMBER(G7),ISNUMBER(G8),ISNUMBER(G9)),1,0)</f>
        <v>0</v>
      </c>
      <c r="L5" s="3">
        <f t="shared" si="5"/>
        <v>1</v>
      </c>
      <c r="M5" s="3">
        <f t="shared" si="28"/>
        <v>101</v>
      </c>
      <c r="N5" t="str">
        <f t="shared" si="29"/>
        <v/>
      </c>
      <c r="O5" s="14" t="str">
        <f t="shared" si="30"/>
        <v/>
      </c>
      <c r="P5" s="14" t="str">
        <f t="shared" si="31"/>
        <v/>
      </c>
      <c r="Q5" s="14" t="str">
        <f t="shared" si="32"/>
        <v/>
      </c>
      <c r="R5" s="14" t="str">
        <f t="shared" si="33"/>
        <v/>
      </c>
      <c r="S5" t="str">
        <f t="shared" si="34"/>
        <v/>
      </c>
      <c r="T5" s="14">
        <f t="shared" si="35"/>
        <v>0</v>
      </c>
      <c r="AA5" s="14">
        <f t="shared" si="36"/>
        <v>1</v>
      </c>
      <c r="AB5" s="14">
        <f t="shared" si="37"/>
        <v>2</v>
      </c>
      <c r="AC5" s="14">
        <f t="shared" si="38"/>
        <v>102</v>
      </c>
      <c r="AD5" s="28">
        <f t="shared" si="10"/>
        <v>0</v>
      </c>
      <c r="AE5" s="5" t="str">
        <f t="shared" si="11"/>
        <v>Ruta 1/1</v>
      </c>
      <c r="AF5" s="5" t="str">
        <f t="shared" si="12"/>
        <v>Vía Hispanidad (Gasolinera Casablanca - esq. C/ La Vía)</v>
      </c>
      <c r="AG5" s="15" t="str">
        <f t="shared" si="39"/>
        <v>04:42</v>
      </c>
      <c r="AH5" s="15" t="str">
        <f t="shared" si="40"/>
        <v>12:33</v>
      </c>
      <c r="AI5" s="15" t="str">
        <f t="shared" si="41"/>
        <v>20:40</v>
      </c>
      <c r="AJ5" s="15" t="str">
        <f t="shared" si="42"/>
        <v>06:40</v>
      </c>
      <c r="AK5" s="5" t="str">
        <f t="shared" si="43"/>
        <v>Alagón - rotonda (marquesina Bus)</v>
      </c>
      <c r="AL5" s="14">
        <f t="shared" si="13"/>
        <v>0</v>
      </c>
      <c r="AM5" s="14" t="str">
        <f t="shared" si="14"/>
        <v>1</v>
      </c>
      <c r="AN5" s="14" t="str">
        <f t="shared" si="15"/>
        <v>1</v>
      </c>
      <c r="AO5" s="14">
        <f t="shared" ref="AO5:AO68" si="46">IF(AL5,0,AO4+1)</f>
        <v>2</v>
      </c>
      <c r="AP5" s="14">
        <f t="shared" ref="AP5:AP68" si="47">AP4+1</f>
        <v>2</v>
      </c>
      <c r="AQ5" s="16">
        <f t="shared" si="17"/>
        <v>8</v>
      </c>
      <c r="AR5" s="16">
        <f t="shared" si="18"/>
        <v>5</v>
      </c>
      <c r="AS5" s="14">
        <f t="shared" si="19"/>
        <v>7</v>
      </c>
    </row>
    <row r="6" spans="1:45" x14ac:dyDescent="0.25">
      <c r="A6" t="s">
        <v>344</v>
      </c>
      <c r="B6">
        <f t="shared" ref="B6:B69" si="48">FIND($B$2,A6)</f>
        <v>3</v>
      </c>
      <c r="C6" t="e">
        <f t="shared" ref="C6:C69" si="49">FIND($C$2,A6)</f>
        <v>#VALUE!</v>
      </c>
      <c r="D6">
        <f t="shared" ref="D6:D69" si="50">IFERROR(B6,C6)</f>
        <v>3</v>
      </c>
      <c r="E6">
        <f t="shared" ref="E6:E69" si="51">LEN(A6)</f>
        <v>5</v>
      </c>
      <c r="F6" s="1">
        <f t="shared" si="24"/>
        <v>12</v>
      </c>
      <c r="G6" s="1">
        <f t="shared" ref="G6:G69" si="52">IFERROR(IF(B6,IFERROR(VALUE(RIGHT($A6,$E6-$D6)),""),""),"")</f>
        <v>31</v>
      </c>
      <c r="H6" s="26" t="str">
        <f t="shared" ref="H6:H69" si="53">TEXT(F6,"00")&amp;":"&amp;TEXT(G6,"00")</f>
        <v>12:31</v>
      </c>
      <c r="I6" s="14">
        <f t="shared" si="44"/>
        <v>0</v>
      </c>
      <c r="J6" s="3">
        <f t="shared" ref="J6:J69" si="54">I6+J5</f>
        <v>1</v>
      </c>
      <c r="K6" s="3">
        <f t="shared" si="45"/>
        <v>0</v>
      </c>
      <c r="L6" s="3">
        <f t="shared" si="5"/>
        <v>1</v>
      </c>
      <c r="M6" s="3">
        <f t="shared" si="28"/>
        <v>101</v>
      </c>
      <c r="N6" t="str">
        <f t="shared" si="29"/>
        <v/>
      </c>
      <c r="O6" s="14" t="str">
        <f t="shared" ref="O6:O69" si="55">IF($K6,H7,"")</f>
        <v/>
      </c>
      <c r="P6" s="14" t="str">
        <f t="shared" ref="P6:P69" si="56">IF($K6,H8,"")</f>
        <v/>
      </c>
      <c r="Q6" s="14" t="str">
        <f t="shared" ref="Q6:Q69" si="57">IF($K6,H9,"")</f>
        <v/>
      </c>
      <c r="R6" s="14" t="str">
        <f t="shared" ref="R6:R69" si="58">IF($K6,H10,"")</f>
        <v/>
      </c>
      <c r="S6" t="str">
        <f t="shared" si="34"/>
        <v/>
      </c>
      <c r="T6" s="14">
        <f t="shared" si="35"/>
        <v>0</v>
      </c>
      <c r="AA6" s="14">
        <f t="shared" si="36"/>
        <v>1</v>
      </c>
      <c r="AB6" s="14">
        <f t="shared" si="37"/>
        <v>3</v>
      </c>
      <c r="AC6" s="14">
        <f t="shared" si="38"/>
        <v>103</v>
      </c>
      <c r="AD6" s="28">
        <f t="shared" si="10"/>
        <v>0</v>
      </c>
      <c r="AE6" s="5" t="str">
        <f t="shared" si="11"/>
        <v>Ruta 1/1</v>
      </c>
      <c r="AF6" s="5" t="str">
        <f t="shared" si="12"/>
        <v>Avd. América (esq. C/ Pontevedra - Pd. Bus)</v>
      </c>
      <c r="AG6" s="15" t="str">
        <f t="shared" si="39"/>
        <v>04:45</v>
      </c>
      <c r="AH6" s="15" t="str">
        <f t="shared" si="40"/>
        <v>12:36</v>
      </c>
      <c r="AI6" s="15" t="str">
        <f t="shared" si="41"/>
        <v>20:43</v>
      </c>
      <c r="AJ6" s="15" t="str">
        <f t="shared" si="42"/>
        <v>06:43</v>
      </c>
      <c r="AK6" s="5" t="str">
        <f t="shared" si="43"/>
        <v>Casetas (urbanización Alameda)</v>
      </c>
      <c r="AL6" s="14">
        <f t="shared" si="13"/>
        <v>0</v>
      </c>
      <c r="AM6" s="14" t="str">
        <f t="shared" si="14"/>
        <v>1</v>
      </c>
      <c r="AN6" s="14" t="str">
        <f t="shared" si="15"/>
        <v>1</v>
      </c>
      <c r="AO6" s="14">
        <f t="shared" si="46"/>
        <v>3</v>
      </c>
      <c r="AP6" s="14">
        <f t="shared" si="47"/>
        <v>3</v>
      </c>
      <c r="AQ6" s="16">
        <f t="shared" si="17"/>
        <v>8</v>
      </c>
      <c r="AR6" s="16">
        <f t="shared" si="18"/>
        <v>5</v>
      </c>
      <c r="AS6" s="14">
        <f t="shared" si="19"/>
        <v>7</v>
      </c>
    </row>
    <row r="7" spans="1:45" x14ac:dyDescent="0.25">
      <c r="A7" t="s">
        <v>345</v>
      </c>
      <c r="B7">
        <f t="shared" si="48"/>
        <v>3</v>
      </c>
      <c r="C7" t="e">
        <f t="shared" si="49"/>
        <v>#VALUE!</v>
      </c>
      <c r="D7">
        <f t="shared" si="50"/>
        <v>3</v>
      </c>
      <c r="E7">
        <f t="shared" si="51"/>
        <v>5</v>
      </c>
      <c r="F7" s="1">
        <f t="shared" si="24"/>
        <v>20</v>
      </c>
      <c r="G7" s="1">
        <f t="shared" si="52"/>
        <v>38</v>
      </c>
      <c r="H7" s="26" t="str">
        <f t="shared" si="53"/>
        <v>20:38</v>
      </c>
      <c r="I7" s="14">
        <f t="shared" si="44"/>
        <v>0</v>
      </c>
      <c r="J7" s="3">
        <f t="shared" si="54"/>
        <v>1</v>
      </c>
      <c r="K7" s="3">
        <f t="shared" si="45"/>
        <v>0</v>
      </c>
      <c r="L7" s="3">
        <f t="shared" si="5"/>
        <v>1</v>
      </c>
      <c r="M7" s="3">
        <f t="shared" si="28"/>
        <v>101</v>
      </c>
      <c r="N7" t="str">
        <f t="shared" si="29"/>
        <v/>
      </c>
      <c r="O7" s="14" t="str">
        <f t="shared" si="55"/>
        <v/>
      </c>
      <c r="P7" s="14" t="str">
        <f t="shared" si="56"/>
        <v/>
      </c>
      <c r="Q7" s="14" t="str">
        <f t="shared" si="57"/>
        <v/>
      </c>
      <c r="R7" s="14" t="str">
        <f t="shared" si="58"/>
        <v/>
      </c>
      <c r="S7" t="str">
        <f t="shared" si="34"/>
        <v/>
      </c>
      <c r="T7" s="14">
        <f t="shared" si="35"/>
        <v>0</v>
      </c>
      <c r="AA7" s="14">
        <f t="shared" si="36"/>
        <v>1</v>
      </c>
      <c r="AB7" s="14">
        <f t="shared" si="37"/>
        <v>4</v>
      </c>
      <c r="AC7" s="14">
        <f t="shared" si="38"/>
        <v>104</v>
      </c>
      <c r="AD7" s="28">
        <f t="shared" si="10"/>
        <v>0</v>
      </c>
      <c r="AE7" s="5" t="str">
        <f t="shared" si="11"/>
        <v>Ruta 1/1</v>
      </c>
      <c r="AF7" s="5" t="str">
        <f t="shared" si="12"/>
        <v>Pº de Cuellar (esquina Vía San Fernando)</v>
      </c>
      <c r="AG7" s="15" t="str">
        <f t="shared" si="39"/>
        <v>04:47</v>
      </c>
      <c r="AH7" s="15" t="str">
        <f t="shared" si="40"/>
        <v>12:38</v>
      </c>
      <c r="AI7" s="15" t="str">
        <f t="shared" si="41"/>
        <v>20:45</v>
      </c>
      <c r="AJ7" s="15" t="str">
        <f t="shared" si="42"/>
        <v>06:45</v>
      </c>
      <c r="AK7" s="5" t="str">
        <f t="shared" si="43"/>
        <v>Casetas (frente nº 52)</v>
      </c>
      <c r="AL7" s="14">
        <f t="shared" si="13"/>
        <v>0</v>
      </c>
      <c r="AM7" s="14" t="str">
        <f t="shared" si="14"/>
        <v>1</v>
      </c>
      <c r="AN7" s="14" t="str">
        <f t="shared" si="15"/>
        <v>1</v>
      </c>
      <c r="AO7" s="14">
        <f t="shared" si="46"/>
        <v>4</v>
      </c>
      <c r="AP7" s="14">
        <f t="shared" si="47"/>
        <v>4</v>
      </c>
      <c r="AQ7" s="16">
        <f t="shared" si="17"/>
        <v>8</v>
      </c>
      <c r="AR7" s="16">
        <f t="shared" si="18"/>
        <v>5</v>
      </c>
      <c r="AS7" s="14">
        <f t="shared" si="19"/>
        <v>7</v>
      </c>
    </row>
    <row r="8" spans="1:45" x14ac:dyDescent="0.25">
      <c r="A8" t="s">
        <v>346</v>
      </c>
      <c r="B8">
        <f t="shared" si="48"/>
        <v>3</v>
      </c>
      <c r="C8" t="e">
        <f t="shared" si="49"/>
        <v>#VALUE!</v>
      </c>
      <c r="D8">
        <f t="shared" si="50"/>
        <v>3</v>
      </c>
      <c r="E8">
        <f t="shared" si="51"/>
        <v>5</v>
      </c>
      <c r="F8" s="1">
        <f t="shared" si="24"/>
        <v>6</v>
      </c>
      <c r="G8" s="1">
        <f t="shared" si="52"/>
        <v>38</v>
      </c>
      <c r="H8" s="26" t="str">
        <f t="shared" si="53"/>
        <v>06:38</v>
      </c>
      <c r="I8" s="14">
        <f t="shared" si="44"/>
        <v>0</v>
      </c>
      <c r="J8" s="3">
        <f t="shared" si="54"/>
        <v>1</v>
      </c>
      <c r="K8" s="3">
        <f t="shared" si="45"/>
        <v>0</v>
      </c>
      <c r="L8" s="3">
        <f t="shared" si="5"/>
        <v>1</v>
      </c>
      <c r="M8" s="3">
        <f t="shared" si="28"/>
        <v>101</v>
      </c>
      <c r="N8" t="str">
        <f t="shared" si="29"/>
        <v/>
      </c>
      <c r="O8" s="14" t="str">
        <f t="shared" si="55"/>
        <v/>
      </c>
      <c r="P8" s="14" t="str">
        <f t="shared" si="56"/>
        <v/>
      </c>
      <c r="Q8" s="14" t="str">
        <f t="shared" si="57"/>
        <v/>
      </c>
      <c r="R8" s="14" t="str">
        <f t="shared" si="58"/>
        <v/>
      </c>
      <c r="S8" t="str">
        <f t="shared" si="34"/>
        <v/>
      </c>
      <c r="T8" s="14">
        <f t="shared" si="35"/>
        <v>0</v>
      </c>
      <c r="AA8" s="14">
        <f t="shared" si="36"/>
        <v>1</v>
      </c>
      <c r="AB8" s="14">
        <f t="shared" si="37"/>
        <v>5</v>
      </c>
      <c r="AC8" s="14">
        <f t="shared" si="38"/>
        <v>105</v>
      </c>
      <c r="AD8" s="28">
        <f t="shared" si="10"/>
        <v>0</v>
      </c>
      <c r="AE8" s="5" t="str">
        <f t="shared" si="11"/>
        <v>Ruta 1/1</v>
      </c>
      <c r="AF8" s="5" t="str">
        <f t="shared" si="12"/>
        <v>Avenida San José (esq. C/ Bellavista - Pd. Bus)</v>
      </c>
      <c r="AG8" s="15" t="str">
        <f t="shared" si="39"/>
        <v>04:49</v>
      </c>
      <c r="AH8" s="15" t="str">
        <f t="shared" si="40"/>
        <v>12:40</v>
      </c>
      <c r="AI8" s="15" t="str">
        <f t="shared" si="41"/>
        <v>20:47</v>
      </c>
      <c r="AJ8" s="15" t="str">
        <f t="shared" si="42"/>
        <v>06:47</v>
      </c>
      <c r="AK8" s="5" t="str">
        <f t="shared" si="43"/>
        <v>Carretera de Logroño (frente desvío Utebo)</v>
      </c>
      <c r="AL8" s="14">
        <f t="shared" si="13"/>
        <v>0</v>
      </c>
      <c r="AM8" s="14" t="str">
        <f t="shared" si="14"/>
        <v>1</v>
      </c>
      <c r="AN8" s="14" t="str">
        <f t="shared" si="15"/>
        <v>1</v>
      </c>
      <c r="AO8" s="14">
        <f t="shared" si="46"/>
        <v>5</v>
      </c>
      <c r="AP8" s="14">
        <f t="shared" si="47"/>
        <v>5</v>
      </c>
      <c r="AQ8" s="16">
        <f t="shared" si="17"/>
        <v>8</v>
      </c>
      <c r="AR8" s="16">
        <f t="shared" si="18"/>
        <v>5</v>
      </c>
      <c r="AS8" s="14">
        <f t="shared" si="19"/>
        <v>7</v>
      </c>
    </row>
    <row r="9" spans="1:45" x14ac:dyDescent="0.25">
      <c r="A9" t="s">
        <v>21</v>
      </c>
      <c r="B9" t="e">
        <f t="shared" si="48"/>
        <v>#VALUE!</v>
      </c>
      <c r="C9" t="e">
        <f t="shared" si="49"/>
        <v>#VALUE!</v>
      </c>
      <c r="D9" t="e">
        <f t="shared" si="50"/>
        <v>#VALUE!</v>
      </c>
      <c r="E9">
        <f t="shared" si="51"/>
        <v>26</v>
      </c>
      <c r="F9" s="1" t="str">
        <f t="shared" si="24"/>
        <v/>
      </c>
      <c r="G9" s="1" t="str">
        <f t="shared" si="52"/>
        <v/>
      </c>
      <c r="H9" s="26" t="str">
        <f t="shared" si="53"/>
        <v>:</v>
      </c>
      <c r="I9" s="14">
        <f t="shared" si="44"/>
        <v>0</v>
      </c>
      <c r="J9" s="3">
        <f t="shared" si="54"/>
        <v>1</v>
      </c>
      <c r="K9" s="3">
        <f t="shared" si="45"/>
        <v>0</v>
      </c>
      <c r="L9" s="3">
        <f t="shared" si="5"/>
        <v>1</v>
      </c>
      <c r="M9" s="3">
        <f t="shared" si="28"/>
        <v>101</v>
      </c>
      <c r="N9" t="str">
        <f t="shared" si="29"/>
        <v/>
      </c>
      <c r="O9" s="14" t="str">
        <f t="shared" si="55"/>
        <v/>
      </c>
      <c r="P9" s="14" t="str">
        <f t="shared" si="56"/>
        <v/>
      </c>
      <c r="Q9" s="14" t="str">
        <f t="shared" si="57"/>
        <v/>
      </c>
      <c r="R9" s="14" t="str">
        <f t="shared" si="58"/>
        <v/>
      </c>
      <c r="S9" t="str">
        <f t="shared" si="34"/>
        <v/>
      </c>
      <c r="T9" s="14">
        <f t="shared" si="35"/>
        <v>0</v>
      </c>
      <c r="AA9" s="14">
        <f t="shared" si="36"/>
        <v>1</v>
      </c>
      <c r="AB9" s="14">
        <f t="shared" si="37"/>
        <v>6</v>
      </c>
      <c r="AC9" s="14">
        <f t="shared" si="38"/>
        <v>106</v>
      </c>
      <c r="AD9" s="28">
        <f t="shared" si="10"/>
        <v>0</v>
      </c>
      <c r="AE9" s="5" t="str">
        <f t="shared" si="11"/>
        <v>Ruta 1/1</v>
      </c>
      <c r="AF9" s="5" t="str">
        <f t="shared" si="12"/>
        <v>Avenida Tenor Fleta, nº 115-117</v>
      </c>
      <c r="AG9" s="15" t="str">
        <f t="shared" si="39"/>
        <v>04:50</v>
      </c>
      <c r="AH9" s="15" t="str">
        <f t="shared" si="40"/>
        <v>12:41</v>
      </c>
      <c r="AI9" s="15" t="str">
        <f t="shared" si="41"/>
        <v>20:48</v>
      </c>
      <c r="AJ9" s="15" t="str">
        <f t="shared" si="42"/>
        <v>06:48</v>
      </c>
      <c r="AK9" s="5" t="str">
        <f t="shared" si="43"/>
        <v>Carretera de Logroño (desvío Monzalbarba - Pd. Bus)</v>
      </c>
      <c r="AL9" s="14">
        <f t="shared" si="13"/>
        <v>0</v>
      </c>
      <c r="AM9" s="14" t="str">
        <f t="shared" si="14"/>
        <v>1</v>
      </c>
      <c r="AN9" s="14" t="str">
        <f t="shared" si="15"/>
        <v>1</v>
      </c>
      <c r="AO9" s="14">
        <f t="shared" si="46"/>
        <v>6</v>
      </c>
      <c r="AP9" s="14">
        <f t="shared" si="47"/>
        <v>6</v>
      </c>
      <c r="AQ9" s="16">
        <f t="shared" si="17"/>
        <v>8</v>
      </c>
      <c r="AR9" s="16">
        <f t="shared" si="18"/>
        <v>5</v>
      </c>
      <c r="AS9" s="14">
        <f t="shared" si="19"/>
        <v>7</v>
      </c>
    </row>
    <row r="10" spans="1:45" x14ac:dyDescent="0.25">
      <c r="A10" t="s">
        <v>172</v>
      </c>
      <c r="B10" t="e">
        <f t="shared" si="48"/>
        <v>#VALUE!</v>
      </c>
      <c r="C10" t="e">
        <f t="shared" si="49"/>
        <v>#VALUE!</v>
      </c>
      <c r="D10" t="e">
        <f t="shared" si="50"/>
        <v>#VALUE!</v>
      </c>
      <c r="E10">
        <f t="shared" si="51"/>
        <v>55</v>
      </c>
      <c r="F10" s="1" t="str">
        <f t="shared" si="24"/>
        <v/>
      </c>
      <c r="G10" s="1" t="str">
        <f t="shared" si="52"/>
        <v/>
      </c>
      <c r="H10" s="26" t="str">
        <f t="shared" si="53"/>
        <v>:</v>
      </c>
      <c r="I10" s="14">
        <f t="shared" si="44"/>
        <v>0</v>
      </c>
      <c r="J10" s="3">
        <f t="shared" si="54"/>
        <v>1</v>
      </c>
      <c r="K10" s="3">
        <f t="shared" si="45"/>
        <v>1</v>
      </c>
      <c r="L10" s="3">
        <f t="shared" si="5"/>
        <v>2</v>
      </c>
      <c r="M10" s="3">
        <f t="shared" si="28"/>
        <v>102</v>
      </c>
      <c r="N10" t="str">
        <f t="shared" si="29"/>
        <v>Vía Hispanidad (Gasolinera Casablanca - esq. C/ La Vía)</v>
      </c>
      <c r="O10" s="14" t="str">
        <f t="shared" si="55"/>
        <v>04:42</v>
      </c>
      <c r="P10" s="14" t="str">
        <f t="shared" si="56"/>
        <v>12:33</v>
      </c>
      <c r="Q10" s="14" t="str">
        <f t="shared" si="57"/>
        <v>20:40</v>
      </c>
      <c r="R10" s="14" t="str">
        <f t="shared" si="58"/>
        <v>06:40</v>
      </c>
      <c r="S10" t="str">
        <f t="shared" si="34"/>
        <v>Alagón - rotonda (marquesina Bus)</v>
      </c>
      <c r="T10" s="14">
        <f t="shared" si="35"/>
        <v>0</v>
      </c>
      <c r="AA10" s="14">
        <f t="shared" si="36"/>
        <v>1</v>
      </c>
      <c r="AB10" s="14">
        <f t="shared" si="37"/>
        <v>7</v>
      </c>
      <c r="AC10" s="14">
        <f t="shared" si="38"/>
        <v>107</v>
      </c>
      <c r="AD10" s="28">
        <f t="shared" si="10"/>
        <v>0</v>
      </c>
      <c r="AE10" s="5" t="str">
        <f t="shared" si="11"/>
        <v>Ruta 1/1</v>
      </c>
      <c r="AF10" s="5" t="str">
        <f t="shared" si="12"/>
        <v>Avenida Puente Virrey (esq. Pablo Remacha) - (Pd. Bus)</v>
      </c>
      <c r="AG10" s="15" t="str">
        <f t="shared" si="39"/>
        <v>04:51</v>
      </c>
      <c r="AH10" s="15" t="str">
        <f t="shared" si="40"/>
        <v>12:42</v>
      </c>
      <c r="AI10" s="15" t="str">
        <f t="shared" si="41"/>
        <v>20:49</v>
      </c>
      <c r="AJ10" s="15" t="str">
        <f t="shared" si="42"/>
        <v>06:49</v>
      </c>
      <c r="AK10" s="5" t="str">
        <f t="shared" si="43"/>
        <v>Carretera de Logroño (frente Torres de San Lamberto)</v>
      </c>
      <c r="AL10" s="14">
        <f t="shared" si="13"/>
        <v>0</v>
      </c>
      <c r="AM10" s="14" t="str">
        <f t="shared" si="14"/>
        <v>1</v>
      </c>
      <c r="AN10" s="14" t="str">
        <f t="shared" si="15"/>
        <v>1</v>
      </c>
      <c r="AO10" s="14">
        <f t="shared" si="46"/>
        <v>7</v>
      </c>
      <c r="AP10" s="14">
        <f t="shared" si="47"/>
        <v>7</v>
      </c>
      <c r="AQ10" s="16">
        <f t="shared" si="17"/>
        <v>8</v>
      </c>
      <c r="AR10" s="16">
        <f t="shared" si="18"/>
        <v>5</v>
      </c>
      <c r="AS10" s="14">
        <f t="shared" si="19"/>
        <v>7</v>
      </c>
    </row>
    <row r="11" spans="1:45" x14ac:dyDescent="0.25">
      <c r="A11" t="s">
        <v>347</v>
      </c>
      <c r="B11">
        <f t="shared" si="48"/>
        <v>3</v>
      </c>
      <c r="C11" t="e">
        <f t="shared" si="49"/>
        <v>#VALUE!</v>
      </c>
      <c r="D11">
        <f t="shared" si="50"/>
        <v>3</v>
      </c>
      <c r="E11">
        <f t="shared" si="51"/>
        <v>5</v>
      </c>
      <c r="F11" s="1">
        <f t="shared" si="24"/>
        <v>4</v>
      </c>
      <c r="G11" s="1">
        <f t="shared" si="52"/>
        <v>42</v>
      </c>
      <c r="H11" s="26" t="str">
        <f t="shared" si="53"/>
        <v>04:42</v>
      </c>
      <c r="I11" s="14">
        <f t="shared" si="44"/>
        <v>0</v>
      </c>
      <c r="J11" s="3">
        <f t="shared" si="54"/>
        <v>1</v>
      </c>
      <c r="K11" s="3">
        <f t="shared" si="45"/>
        <v>0</v>
      </c>
      <c r="L11" s="3">
        <f t="shared" si="5"/>
        <v>2</v>
      </c>
      <c r="M11" s="3">
        <f t="shared" si="28"/>
        <v>102</v>
      </c>
      <c r="N11" t="str">
        <f t="shared" si="29"/>
        <v/>
      </c>
      <c r="O11" s="14" t="str">
        <f t="shared" si="55"/>
        <v/>
      </c>
      <c r="P11" s="14" t="str">
        <f t="shared" si="56"/>
        <v/>
      </c>
      <c r="Q11" s="14" t="str">
        <f t="shared" si="57"/>
        <v/>
      </c>
      <c r="R11" s="14" t="str">
        <f t="shared" si="58"/>
        <v/>
      </c>
      <c r="S11" t="str">
        <f t="shared" si="34"/>
        <v/>
      </c>
      <c r="T11" s="14">
        <f t="shared" si="35"/>
        <v>0</v>
      </c>
      <c r="AA11" s="14">
        <f t="shared" si="36"/>
        <v>1</v>
      </c>
      <c r="AB11" s="14">
        <f t="shared" si="37"/>
        <v>8</v>
      </c>
      <c r="AC11" s="14">
        <f t="shared" si="38"/>
        <v>108</v>
      </c>
      <c r="AD11" s="28">
        <f t="shared" si="10"/>
        <v>0</v>
      </c>
      <c r="AE11" s="5" t="str">
        <f t="shared" si="11"/>
        <v>Ruta 1/1</v>
      </c>
      <c r="AF11" s="5" t="str">
        <f t="shared" si="12"/>
        <v>Avenida San José (esq. Privilegio de la Unión)</v>
      </c>
      <c r="AG11" s="15" t="str">
        <f t="shared" si="39"/>
        <v>04:52</v>
      </c>
      <c r="AH11" s="15" t="str">
        <f t="shared" si="40"/>
        <v>12:43</v>
      </c>
      <c r="AI11" s="15" t="str">
        <f t="shared" si="41"/>
        <v>20:50</v>
      </c>
      <c r="AJ11" s="15" t="str">
        <f t="shared" si="42"/>
        <v>06:50</v>
      </c>
      <c r="AK11" s="5" t="str">
        <f t="shared" si="43"/>
        <v>Avenida de Navarra, nº 183 (Pd. Bus)</v>
      </c>
      <c r="AL11" s="14">
        <f t="shared" si="13"/>
        <v>0</v>
      </c>
      <c r="AM11" s="14" t="str">
        <f t="shared" si="14"/>
        <v>1</v>
      </c>
      <c r="AN11" s="14" t="str">
        <f t="shared" si="15"/>
        <v>1</v>
      </c>
      <c r="AO11" s="14">
        <f t="shared" si="46"/>
        <v>8</v>
      </c>
      <c r="AP11" s="14">
        <f t="shared" si="47"/>
        <v>8</v>
      </c>
      <c r="AQ11" s="16">
        <f t="shared" si="17"/>
        <v>8</v>
      </c>
      <c r="AR11" s="16">
        <f t="shared" si="18"/>
        <v>5</v>
      </c>
      <c r="AS11" s="14">
        <f t="shared" si="19"/>
        <v>7</v>
      </c>
    </row>
    <row r="12" spans="1:45" x14ac:dyDescent="0.25">
      <c r="A12" t="s">
        <v>348</v>
      </c>
      <c r="B12">
        <f t="shared" si="48"/>
        <v>3</v>
      </c>
      <c r="C12" t="e">
        <f t="shared" si="49"/>
        <v>#VALUE!</v>
      </c>
      <c r="D12">
        <f t="shared" si="50"/>
        <v>3</v>
      </c>
      <c r="E12">
        <f t="shared" si="51"/>
        <v>5</v>
      </c>
      <c r="F12" s="1">
        <f t="shared" si="24"/>
        <v>12</v>
      </c>
      <c r="G12" s="1">
        <f t="shared" si="52"/>
        <v>33</v>
      </c>
      <c r="H12" s="26" t="str">
        <f t="shared" si="53"/>
        <v>12:33</v>
      </c>
      <c r="I12" s="14">
        <f t="shared" si="44"/>
        <v>0</v>
      </c>
      <c r="J12" s="3">
        <f t="shared" si="54"/>
        <v>1</v>
      </c>
      <c r="K12" s="3">
        <f t="shared" si="45"/>
        <v>0</v>
      </c>
      <c r="L12" s="3">
        <f t="shared" si="5"/>
        <v>2</v>
      </c>
      <c r="M12" s="3">
        <f t="shared" si="28"/>
        <v>102</v>
      </c>
      <c r="N12" t="str">
        <f t="shared" si="29"/>
        <v/>
      </c>
      <c r="O12" s="14" t="str">
        <f t="shared" si="55"/>
        <v/>
      </c>
      <c r="P12" s="14" t="str">
        <f t="shared" si="56"/>
        <v/>
      </c>
      <c r="Q12" s="14" t="str">
        <f t="shared" si="57"/>
        <v/>
      </c>
      <c r="R12" s="14" t="str">
        <f t="shared" si="58"/>
        <v/>
      </c>
      <c r="S12" t="str">
        <f t="shared" si="34"/>
        <v/>
      </c>
      <c r="T12" s="14">
        <f t="shared" si="35"/>
        <v>0</v>
      </c>
      <c r="AA12" s="14">
        <f t="shared" si="36"/>
        <v>1</v>
      </c>
      <c r="AB12" s="14">
        <f t="shared" si="37"/>
        <v>9</v>
      </c>
      <c r="AC12" s="14">
        <f t="shared" si="38"/>
        <v>109</v>
      </c>
      <c r="AD12" s="28">
        <f t="shared" si="10"/>
        <v>0</v>
      </c>
      <c r="AE12" s="5" t="str">
        <f t="shared" si="11"/>
        <v>Ruta 1/1</v>
      </c>
      <c r="AF12" s="5" t="str">
        <f t="shared" si="12"/>
        <v>Avenida San José, nº 7</v>
      </c>
      <c r="AG12" s="15" t="str">
        <f t="shared" si="39"/>
        <v>04:53</v>
      </c>
      <c r="AH12" s="15" t="str">
        <f t="shared" si="40"/>
        <v>12:44</v>
      </c>
      <c r="AI12" s="15" t="str">
        <f t="shared" si="41"/>
        <v>20:51</v>
      </c>
      <c r="AJ12" s="15" t="str">
        <f t="shared" si="42"/>
        <v>06:51</v>
      </c>
      <c r="AK12" s="5" t="str">
        <f t="shared" si="43"/>
        <v>Avenida de Navarra, nº 71 - (Pd. Bus)</v>
      </c>
      <c r="AL12" s="14">
        <f t="shared" si="13"/>
        <v>0</v>
      </c>
      <c r="AM12" s="14" t="str">
        <f t="shared" si="14"/>
        <v>1</v>
      </c>
      <c r="AN12" s="14" t="str">
        <f t="shared" si="15"/>
        <v>1</v>
      </c>
      <c r="AO12" s="14">
        <f t="shared" si="46"/>
        <v>9</v>
      </c>
      <c r="AP12" s="14">
        <f t="shared" si="47"/>
        <v>9</v>
      </c>
      <c r="AQ12" s="16">
        <f t="shared" si="17"/>
        <v>8</v>
      </c>
      <c r="AR12" s="16">
        <f t="shared" si="18"/>
        <v>5</v>
      </c>
      <c r="AS12" s="14">
        <f t="shared" si="19"/>
        <v>7</v>
      </c>
    </row>
    <row r="13" spans="1:45" x14ac:dyDescent="0.25">
      <c r="A13" t="s">
        <v>349</v>
      </c>
      <c r="B13">
        <f t="shared" si="48"/>
        <v>3</v>
      </c>
      <c r="C13" t="e">
        <f t="shared" si="49"/>
        <v>#VALUE!</v>
      </c>
      <c r="D13">
        <f t="shared" si="50"/>
        <v>3</v>
      </c>
      <c r="E13">
        <f t="shared" si="51"/>
        <v>5</v>
      </c>
      <c r="F13" s="1">
        <f t="shared" si="24"/>
        <v>20</v>
      </c>
      <c r="G13" s="1">
        <f t="shared" si="52"/>
        <v>40</v>
      </c>
      <c r="H13" s="26" t="str">
        <f t="shared" si="53"/>
        <v>20:40</v>
      </c>
      <c r="I13" s="14">
        <f t="shared" si="44"/>
        <v>0</v>
      </c>
      <c r="J13" s="3">
        <f t="shared" si="54"/>
        <v>1</v>
      </c>
      <c r="K13" s="3">
        <f t="shared" si="45"/>
        <v>0</v>
      </c>
      <c r="L13" s="3">
        <f t="shared" si="5"/>
        <v>2</v>
      </c>
      <c r="M13" s="3">
        <f t="shared" si="28"/>
        <v>102</v>
      </c>
      <c r="N13" t="str">
        <f t="shared" si="29"/>
        <v/>
      </c>
      <c r="O13" s="14" t="str">
        <f t="shared" si="55"/>
        <v/>
      </c>
      <c r="P13" s="14" t="str">
        <f t="shared" si="56"/>
        <v/>
      </c>
      <c r="Q13" s="14" t="str">
        <f t="shared" si="57"/>
        <v/>
      </c>
      <c r="R13" s="14" t="str">
        <f t="shared" si="58"/>
        <v/>
      </c>
      <c r="S13" t="str">
        <f t="shared" si="34"/>
        <v/>
      </c>
      <c r="T13" s="14">
        <f t="shared" si="35"/>
        <v>0</v>
      </c>
      <c r="AA13" s="14">
        <f t="shared" si="36"/>
        <v>1</v>
      </c>
      <c r="AB13" s="14">
        <f t="shared" si="37"/>
        <v>10</v>
      </c>
      <c r="AC13" s="14">
        <f t="shared" si="38"/>
        <v>110</v>
      </c>
      <c r="AD13" s="28">
        <f t="shared" si="10"/>
        <v>0</v>
      </c>
      <c r="AE13" s="5" t="str">
        <f t="shared" si="11"/>
        <v>Ruta 1/1</v>
      </c>
      <c r="AF13" s="5" t="str">
        <f t="shared" si="12"/>
        <v>Camino Las Torres, nº 3</v>
      </c>
      <c r="AG13" s="15" t="str">
        <f t="shared" si="39"/>
        <v>04:54</v>
      </c>
      <c r="AH13" s="15" t="str">
        <f t="shared" si="40"/>
        <v>12:45</v>
      </c>
      <c r="AI13" s="15" t="str">
        <f t="shared" si="41"/>
        <v>20:52</v>
      </c>
      <c r="AJ13" s="15" t="str">
        <f t="shared" si="42"/>
        <v>06:52</v>
      </c>
      <c r="AK13" s="5" t="str">
        <f t="shared" si="43"/>
        <v>C/ Franco y López (esquina Duquesa Villahermosa)</v>
      </c>
      <c r="AL13" s="14">
        <f t="shared" si="13"/>
        <v>0</v>
      </c>
      <c r="AM13" s="14" t="str">
        <f t="shared" si="14"/>
        <v>1</v>
      </c>
      <c r="AN13" s="14" t="str">
        <f t="shared" si="15"/>
        <v>1</v>
      </c>
      <c r="AO13" s="14">
        <f t="shared" si="46"/>
        <v>10</v>
      </c>
      <c r="AP13" s="14">
        <f t="shared" si="47"/>
        <v>10</v>
      </c>
      <c r="AQ13" s="16">
        <f t="shared" si="17"/>
        <v>8</v>
      </c>
      <c r="AR13" s="16">
        <f t="shared" si="18"/>
        <v>5</v>
      </c>
      <c r="AS13" s="14">
        <f t="shared" si="19"/>
        <v>7</v>
      </c>
    </row>
    <row r="14" spans="1:45" x14ac:dyDescent="0.25">
      <c r="A14" t="s">
        <v>350</v>
      </c>
      <c r="B14">
        <f t="shared" si="48"/>
        <v>3</v>
      </c>
      <c r="C14" t="e">
        <f t="shared" si="49"/>
        <v>#VALUE!</v>
      </c>
      <c r="D14">
        <f t="shared" si="50"/>
        <v>3</v>
      </c>
      <c r="E14">
        <f t="shared" si="51"/>
        <v>5</v>
      </c>
      <c r="F14" s="1">
        <f t="shared" si="24"/>
        <v>6</v>
      </c>
      <c r="G14" s="1">
        <f t="shared" si="52"/>
        <v>40</v>
      </c>
      <c r="H14" s="26" t="str">
        <f t="shared" si="53"/>
        <v>06:40</v>
      </c>
      <c r="I14" s="14">
        <f t="shared" si="44"/>
        <v>0</v>
      </c>
      <c r="J14" s="3">
        <f t="shared" si="54"/>
        <v>1</v>
      </c>
      <c r="K14" s="3">
        <f t="shared" si="45"/>
        <v>0</v>
      </c>
      <c r="L14" s="3">
        <f t="shared" si="5"/>
        <v>2</v>
      </c>
      <c r="M14" s="3">
        <f t="shared" si="28"/>
        <v>102</v>
      </c>
      <c r="N14" t="str">
        <f t="shared" si="29"/>
        <v/>
      </c>
      <c r="O14" s="14" t="str">
        <f t="shared" si="55"/>
        <v/>
      </c>
      <c r="P14" s="14" t="str">
        <f t="shared" si="56"/>
        <v/>
      </c>
      <c r="Q14" s="14" t="str">
        <f t="shared" si="57"/>
        <v/>
      </c>
      <c r="R14" s="14" t="str">
        <f t="shared" si="58"/>
        <v/>
      </c>
      <c r="S14" t="str">
        <f t="shared" si="34"/>
        <v/>
      </c>
      <c r="T14" s="14">
        <f t="shared" si="35"/>
        <v>0</v>
      </c>
      <c r="AA14" s="14">
        <f t="shared" si="36"/>
        <v>1</v>
      </c>
      <c r="AB14" s="14">
        <f t="shared" si="37"/>
        <v>11</v>
      </c>
      <c r="AC14" s="14">
        <f t="shared" si="38"/>
        <v>111</v>
      </c>
      <c r="AD14" s="28">
        <f t="shared" si="10"/>
        <v>0</v>
      </c>
      <c r="AE14" s="5" t="str">
        <f t="shared" si="11"/>
        <v>Ruta 1/1</v>
      </c>
      <c r="AF14" s="5" t="str">
        <f t="shared" si="12"/>
        <v>Camino Las Torres (frente Gasolinera - Pd Bus)</v>
      </c>
      <c r="AG14" s="15" t="str">
        <f t="shared" si="39"/>
        <v>04:55</v>
      </c>
      <c r="AH14" s="15" t="str">
        <f t="shared" si="40"/>
        <v>12:46</v>
      </c>
      <c r="AI14" s="15" t="str">
        <f t="shared" si="41"/>
        <v>20:53</v>
      </c>
      <c r="AJ14" s="15" t="str">
        <f t="shared" si="42"/>
        <v>06:53</v>
      </c>
      <c r="AK14" s="5" t="str">
        <f t="shared" si="43"/>
        <v>C/ Corona de Aragón, nº 51</v>
      </c>
      <c r="AL14" s="14">
        <f t="shared" si="13"/>
        <v>0</v>
      </c>
      <c r="AM14" s="14" t="str">
        <f t="shared" si="14"/>
        <v>1</v>
      </c>
      <c r="AN14" s="14" t="str">
        <f t="shared" si="15"/>
        <v>1</v>
      </c>
      <c r="AO14" s="14">
        <f t="shared" si="46"/>
        <v>11</v>
      </c>
      <c r="AP14" s="14">
        <f t="shared" si="47"/>
        <v>11</v>
      </c>
      <c r="AQ14" s="16">
        <f t="shared" si="17"/>
        <v>8</v>
      </c>
      <c r="AR14" s="16">
        <f t="shared" si="18"/>
        <v>5</v>
      </c>
      <c r="AS14" s="14">
        <f t="shared" si="19"/>
        <v>7</v>
      </c>
    </row>
    <row r="15" spans="1:45" x14ac:dyDescent="0.25">
      <c r="A15" t="s">
        <v>351</v>
      </c>
      <c r="B15" t="e">
        <f t="shared" si="48"/>
        <v>#VALUE!</v>
      </c>
      <c r="C15" t="e">
        <f t="shared" si="49"/>
        <v>#VALUE!</v>
      </c>
      <c r="D15" t="e">
        <f t="shared" si="50"/>
        <v>#VALUE!</v>
      </c>
      <c r="E15">
        <f t="shared" si="51"/>
        <v>33</v>
      </c>
      <c r="F15" s="1" t="str">
        <f t="shared" si="24"/>
        <v/>
      </c>
      <c r="G15" s="1" t="str">
        <f t="shared" si="52"/>
        <v/>
      </c>
      <c r="H15" s="26" t="str">
        <f t="shared" si="53"/>
        <v>:</v>
      </c>
      <c r="I15" s="14">
        <f t="shared" si="44"/>
        <v>0</v>
      </c>
      <c r="J15" s="3">
        <f t="shared" si="54"/>
        <v>1</v>
      </c>
      <c r="K15" s="3">
        <f t="shared" si="45"/>
        <v>0</v>
      </c>
      <c r="L15" s="3">
        <f t="shared" si="5"/>
        <v>2</v>
      </c>
      <c r="M15" s="3">
        <f t="shared" si="28"/>
        <v>102</v>
      </c>
      <c r="N15" t="str">
        <f t="shared" si="29"/>
        <v/>
      </c>
      <c r="O15" s="14" t="str">
        <f t="shared" si="55"/>
        <v/>
      </c>
      <c r="P15" s="14" t="str">
        <f t="shared" si="56"/>
        <v/>
      </c>
      <c r="Q15" s="14" t="str">
        <f t="shared" si="57"/>
        <v/>
      </c>
      <c r="R15" s="14" t="str">
        <f t="shared" si="58"/>
        <v/>
      </c>
      <c r="S15" t="str">
        <f t="shared" si="34"/>
        <v/>
      </c>
      <c r="T15" s="14">
        <f t="shared" si="35"/>
        <v>0</v>
      </c>
      <c r="AA15" s="14">
        <f t="shared" ref="AA15:AA50" si="59">IF(AD14&lt;&gt;1,AA14,AA14+1)</f>
        <v>1</v>
      </c>
      <c r="AB15" s="14">
        <f t="shared" ref="AB15:AB50" si="60">IF(AA15&lt;&gt;AA14,0,AB14+1)</f>
        <v>12</v>
      </c>
      <c r="AC15" s="14">
        <f t="shared" ref="AC15:AC50" si="61">AA15*100+AB15</f>
        <v>112</v>
      </c>
      <c r="AD15" s="28">
        <f t="shared" si="10"/>
        <v>0</v>
      </c>
      <c r="AE15" s="5" t="str">
        <f t="shared" si="11"/>
        <v>Ruta 1/1</v>
      </c>
      <c r="AF15" s="5" t="str">
        <f t="shared" si="12"/>
        <v>Marqués de la Cadena (esq. Velilla de Ebro - piscinas)</v>
      </c>
      <c r="AG15" s="15" t="str">
        <f t="shared" si="39"/>
        <v>04:56</v>
      </c>
      <c r="AH15" s="15" t="str">
        <f t="shared" si="40"/>
        <v>12:47</v>
      </c>
      <c r="AI15" s="15" t="str">
        <f t="shared" si="41"/>
        <v>20:54</v>
      </c>
      <c r="AJ15" s="15" t="str">
        <f t="shared" si="42"/>
        <v>06:54</v>
      </c>
      <c r="AK15" s="5" t="str">
        <f t="shared" si="43"/>
        <v>San Juan de la Cruz (esq. Fernando El Católico)</v>
      </c>
      <c r="AL15" s="14">
        <f t="shared" si="13"/>
        <v>0</v>
      </c>
      <c r="AM15" s="14" t="str">
        <f t="shared" si="14"/>
        <v>1</v>
      </c>
      <c r="AN15" s="14" t="str">
        <f t="shared" si="15"/>
        <v>1</v>
      </c>
      <c r="AO15" s="14">
        <f t="shared" si="46"/>
        <v>12</v>
      </c>
      <c r="AP15" s="14">
        <f t="shared" si="47"/>
        <v>12</v>
      </c>
      <c r="AQ15" s="16">
        <f t="shared" si="17"/>
        <v>8</v>
      </c>
      <c r="AR15" s="16">
        <f t="shared" si="18"/>
        <v>5</v>
      </c>
      <c r="AS15" s="14">
        <f t="shared" si="19"/>
        <v>7</v>
      </c>
    </row>
    <row r="16" spans="1:45" x14ac:dyDescent="0.25">
      <c r="A16" t="s">
        <v>111</v>
      </c>
      <c r="B16" t="e">
        <f t="shared" si="48"/>
        <v>#VALUE!</v>
      </c>
      <c r="C16" t="e">
        <f t="shared" si="49"/>
        <v>#VALUE!</v>
      </c>
      <c r="D16" t="e">
        <f t="shared" si="50"/>
        <v>#VALUE!</v>
      </c>
      <c r="E16">
        <f t="shared" si="51"/>
        <v>43</v>
      </c>
      <c r="F16" s="1" t="str">
        <f t="shared" si="24"/>
        <v/>
      </c>
      <c r="G16" s="1" t="str">
        <f t="shared" si="52"/>
        <v/>
      </c>
      <c r="H16" s="26" t="str">
        <f t="shared" si="53"/>
        <v>:</v>
      </c>
      <c r="I16" s="14">
        <f t="shared" si="44"/>
        <v>0</v>
      </c>
      <c r="J16" s="3">
        <f t="shared" si="54"/>
        <v>1</v>
      </c>
      <c r="K16" s="3">
        <f t="shared" si="45"/>
        <v>1</v>
      </c>
      <c r="L16" s="3">
        <f t="shared" si="5"/>
        <v>3</v>
      </c>
      <c r="M16" s="3">
        <f t="shared" si="28"/>
        <v>103</v>
      </c>
      <c r="N16" t="str">
        <f t="shared" si="29"/>
        <v>Avd. América (esq. C/ Pontevedra - Pd. Bus)</v>
      </c>
      <c r="O16" s="14" t="str">
        <f t="shared" si="55"/>
        <v>04:45</v>
      </c>
      <c r="P16" s="14" t="str">
        <f t="shared" si="56"/>
        <v>12:36</v>
      </c>
      <c r="Q16" s="14" t="str">
        <f t="shared" si="57"/>
        <v>20:43</v>
      </c>
      <c r="R16" s="14" t="str">
        <f t="shared" si="58"/>
        <v>06:43</v>
      </c>
      <c r="S16" t="str">
        <f t="shared" si="34"/>
        <v>Casetas (urbanización Alameda)</v>
      </c>
      <c r="T16" s="14">
        <f t="shared" si="35"/>
        <v>0</v>
      </c>
      <c r="AA16" s="14">
        <f t="shared" si="59"/>
        <v>1</v>
      </c>
      <c r="AB16" s="14">
        <f t="shared" si="60"/>
        <v>13</v>
      </c>
      <c r="AC16" s="14">
        <f t="shared" si="61"/>
        <v>113</v>
      </c>
      <c r="AD16" s="28">
        <f t="shared" si="10"/>
        <v>0</v>
      </c>
      <c r="AE16" s="5" t="str">
        <f t="shared" si="11"/>
        <v>Ruta 1/1</v>
      </c>
      <c r="AF16" s="5" t="str">
        <f t="shared" si="12"/>
        <v>Marqués de la Cadena (esq. Molino de las Armas)</v>
      </c>
      <c r="AG16" s="15" t="str">
        <f t="shared" si="39"/>
        <v>04:57</v>
      </c>
      <c r="AH16" s="15" t="str">
        <f t="shared" si="40"/>
        <v>12:48</v>
      </c>
      <c r="AI16" s="15" t="str">
        <f t="shared" si="41"/>
        <v>20:55</v>
      </c>
      <c r="AJ16" s="15" t="str">
        <f t="shared" si="42"/>
        <v>06:55</v>
      </c>
      <c r="AK16" s="5" t="str">
        <f t="shared" si="43"/>
        <v>Pº Cuellar (frente Vía San Fernando)</v>
      </c>
      <c r="AL16" s="14">
        <f t="shared" si="13"/>
        <v>0</v>
      </c>
      <c r="AM16" s="14" t="str">
        <f t="shared" si="14"/>
        <v>1</v>
      </c>
      <c r="AN16" s="14" t="str">
        <f t="shared" si="15"/>
        <v>1</v>
      </c>
      <c r="AO16" s="14">
        <f t="shared" si="46"/>
        <v>13</v>
      </c>
      <c r="AP16" s="14">
        <f t="shared" si="47"/>
        <v>13</v>
      </c>
      <c r="AQ16" s="16">
        <f t="shared" si="17"/>
        <v>8</v>
      </c>
      <c r="AR16" s="16">
        <f t="shared" si="18"/>
        <v>5</v>
      </c>
      <c r="AS16" s="14">
        <f t="shared" si="19"/>
        <v>7</v>
      </c>
    </row>
    <row r="17" spans="1:45" x14ac:dyDescent="0.25">
      <c r="A17" t="s">
        <v>352</v>
      </c>
      <c r="B17">
        <f t="shared" si="48"/>
        <v>3</v>
      </c>
      <c r="C17" t="e">
        <f t="shared" si="49"/>
        <v>#VALUE!</v>
      </c>
      <c r="D17">
        <f t="shared" si="50"/>
        <v>3</v>
      </c>
      <c r="E17">
        <f t="shared" si="51"/>
        <v>5</v>
      </c>
      <c r="F17" s="1">
        <f t="shared" si="24"/>
        <v>4</v>
      </c>
      <c r="G17" s="1">
        <f t="shared" si="52"/>
        <v>45</v>
      </c>
      <c r="H17" s="26" t="str">
        <f t="shared" si="53"/>
        <v>04:45</v>
      </c>
      <c r="I17" s="14">
        <f t="shared" si="44"/>
        <v>0</v>
      </c>
      <c r="J17" s="3">
        <f t="shared" si="54"/>
        <v>1</v>
      </c>
      <c r="K17" s="3">
        <f t="shared" si="45"/>
        <v>0</v>
      </c>
      <c r="L17" s="3">
        <f t="shared" si="5"/>
        <v>3</v>
      </c>
      <c r="M17" s="3">
        <f t="shared" si="28"/>
        <v>103</v>
      </c>
      <c r="N17" t="str">
        <f t="shared" si="29"/>
        <v/>
      </c>
      <c r="O17" s="14" t="str">
        <f t="shared" si="55"/>
        <v/>
      </c>
      <c r="P17" s="14" t="str">
        <f t="shared" si="56"/>
        <v/>
      </c>
      <c r="Q17" s="14" t="str">
        <f t="shared" si="57"/>
        <v/>
      </c>
      <c r="R17" s="14" t="str">
        <f t="shared" si="58"/>
        <v/>
      </c>
      <c r="S17" t="str">
        <f t="shared" si="34"/>
        <v/>
      </c>
      <c r="T17" s="14">
        <f t="shared" si="35"/>
        <v>0</v>
      </c>
      <c r="AA17" s="14">
        <f t="shared" si="59"/>
        <v>1</v>
      </c>
      <c r="AB17" s="14">
        <f t="shared" si="60"/>
        <v>14</v>
      </c>
      <c r="AC17" s="14">
        <f t="shared" si="61"/>
        <v>114</v>
      </c>
      <c r="AD17" s="28">
        <f t="shared" si="10"/>
        <v>0</v>
      </c>
      <c r="AE17" s="5" t="str">
        <f t="shared" si="11"/>
        <v>Ruta 1/1</v>
      </c>
      <c r="AF17" s="5" t="str">
        <f t="shared" si="12"/>
        <v>Valle de Broto (esq. Valle Pineta - Bar Sango 2)</v>
      </c>
      <c r="AG17" s="15" t="str">
        <f t="shared" si="39"/>
        <v>04:58</v>
      </c>
      <c r="AH17" s="15" t="str">
        <f t="shared" si="40"/>
        <v>12:51</v>
      </c>
      <c r="AI17" s="15" t="str">
        <f t="shared" si="41"/>
        <v>20:57</v>
      </c>
      <c r="AJ17" s="15" t="str">
        <f t="shared" si="42"/>
        <v>06:57</v>
      </c>
      <c r="AK17" s="5" t="str">
        <f t="shared" si="43"/>
        <v>Pº Cuellar (esq. Pº Colón)</v>
      </c>
      <c r="AL17" s="14">
        <f t="shared" si="13"/>
        <v>0</v>
      </c>
      <c r="AM17" s="14" t="str">
        <f t="shared" si="14"/>
        <v>1</v>
      </c>
      <c r="AN17" s="14" t="str">
        <f t="shared" si="15"/>
        <v>1</v>
      </c>
      <c r="AO17" s="14">
        <f t="shared" si="46"/>
        <v>14</v>
      </c>
      <c r="AP17" s="14">
        <f t="shared" si="47"/>
        <v>14</v>
      </c>
      <c r="AQ17" s="16">
        <f t="shared" si="17"/>
        <v>8</v>
      </c>
      <c r="AR17" s="16">
        <f t="shared" si="18"/>
        <v>5</v>
      </c>
      <c r="AS17" s="14">
        <f t="shared" si="19"/>
        <v>7</v>
      </c>
    </row>
    <row r="18" spans="1:45" x14ac:dyDescent="0.25">
      <c r="A18" t="s">
        <v>353</v>
      </c>
      <c r="B18">
        <f t="shared" si="48"/>
        <v>3</v>
      </c>
      <c r="C18" t="e">
        <f t="shared" si="49"/>
        <v>#VALUE!</v>
      </c>
      <c r="D18">
        <f t="shared" si="50"/>
        <v>3</v>
      </c>
      <c r="E18">
        <f t="shared" si="51"/>
        <v>5</v>
      </c>
      <c r="F18" s="1">
        <f t="shared" si="24"/>
        <v>12</v>
      </c>
      <c r="G18" s="1">
        <f t="shared" si="52"/>
        <v>36</v>
      </c>
      <c r="H18" s="26" t="str">
        <f t="shared" si="53"/>
        <v>12:36</v>
      </c>
      <c r="I18" s="14">
        <f t="shared" si="44"/>
        <v>0</v>
      </c>
      <c r="J18" s="3">
        <f t="shared" si="54"/>
        <v>1</v>
      </c>
      <c r="K18" s="3">
        <f t="shared" si="45"/>
        <v>0</v>
      </c>
      <c r="L18" s="3">
        <f t="shared" si="5"/>
        <v>3</v>
      </c>
      <c r="M18" s="3">
        <f t="shared" si="28"/>
        <v>103</v>
      </c>
      <c r="N18" t="str">
        <f t="shared" si="29"/>
        <v/>
      </c>
      <c r="O18" s="14" t="str">
        <f t="shared" si="55"/>
        <v/>
      </c>
      <c r="P18" s="14" t="str">
        <f t="shared" si="56"/>
        <v/>
      </c>
      <c r="Q18" s="14" t="str">
        <f t="shared" si="57"/>
        <v/>
      </c>
      <c r="R18" s="14" t="str">
        <f t="shared" si="58"/>
        <v/>
      </c>
      <c r="S18" t="str">
        <f t="shared" si="34"/>
        <v/>
      </c>
      <c r="T18" s="14">
        <f t="shared" si="35"/>
        <v>0</v>
      </c>
      <c r="AA18" s="14">
        <f t="shared" si="59"/>
        <v>1</v>
      </c>
      <c r="AB18" s="14">
        <f t="shared" si="60"/>
        <v>15</v>
      </c>
      <c r="AC18" s="14">
        <f t="shared" si="61"/>
        <v>115</v>
      </c>
      <c r="AD18" s="28">
        <f t="shared" si="10"/>
        <v>0</v>
      </c>
      <c r="AE18" s="5" t="str">
        <f t="shared" si="11"/>
        <v>Ruta 1/1</v>
      </c>
      <c r="AF18" s="5" t="str">
        <f t="shared" si="12"/>
        <v>Valle de Broto (frente Kasan - marquesina Bus)</v>
      </c>
      <c r="AG18" s="15" t="str">
        <f t="shared" si="39"/>
        <v>04:59</v>
      </c>
      <c r="AH18" s="15" t="str">
        <f t="shared" si="40"/>
        <v>12:53</v>
      </c>
      <c r="AI18" s="15" t="str">
        <f t="shared" si="41"/>
        <v>20:59</v>
      </c>
      <c r="AJ18" s="15" t="str">
        <f t="shared" si="42"/>
        <v>06:59</v>
      </c>
      <c r="AK18" s="5" t="str">
        <f t="shared" si="43"/>
        <v>Avenida San José (esq. C/ Bellavista - Pd. Bus)</v>
      </c>
      <c r="AL18" s="14">
        <f t="shared" si="13"/>
        <v>0</v>
      </c>
      <c r="AM18" s="14" t="str">
        <f t="shared" si="14"/>
        <v>1</v>
      </c>
      <c r="AN18" s="14" t="str">
        <f t="shared" si="15"/>
        <v>1</v>
      </c>
      <c r="AO18" s="14">
        <f t="shared" si="46"/>
        <v>15</v>
      </c>
      <c r="AP18" s="14">
        <f t="shared" si="47"/>
        <v>15</v>
      </c>
      <c r="AQ18" s="16">
        <f t="shared" si="17"/>
        <v>8</v>
      </c>
      <c r="AR18" s="16">
        <f t="shared" si="18"/>
        <v>5</v>
      </c>
      <c r="AS18" s="14">
        <f t="shared" si="19"/>
        <v>7</v>
      </c>
    </row>
    <row r="19" spans="1:45" x14ac:dyDescent="0.25">
      <c r="A19" t="s">
        <v>198</v>
      </c>
      <c r="B19">
        <f t="shared" si="48"/>
        <v>3</v>
      </c>
      <c r="C19" t="e">
        <f t="shared" si="49"/>
        <v>#VALUE!</v>
      </c>
      <c r="D19">
        <f t="shared" si="50"/>
        <v>3</v>
      </c>
      <c r="E19">
        <f t="shared" si="51"/>
        <v>5</v>
      </c>
      <c r="F19" s="1">
        <f t="shared" si="24"/>
        <v>20</v>
      </c>
      <c r="G19" s="1">
        <f t="shared" si="52"/>
        <v>43</v>
      </c>
      <c r="H19" s="26" t="str">
        <f t="shared" si="53"/>
        <v>20:43</v>
      </c>
      <c r="I19" s="14">
        <f t="shared" si="44"/>
        <v>0</v>
      </c>
      <c r="J19" s="3">
        <f t="shared" si="54"/>
        <v>1</v>
      </c>
      <c r="K19" s="3">
        <f t="shared" si="45"/>
        <v>0</v>
      </c>
      <c r="L19" s="3">
        <f t="shared" si="5"/>
        <v>3</v>
      </c>
      <c r="M19" s="3">
        <f t="shared" si="28"/>
        <v>103</v>
      </c>
      <c r="N19" t="str">
        <f t="shared" si="29"/>
        <v/>
      </c>
      <c r="O19" s="14" t="str">
        <f t="shared" si="55"/>
        <v/>
      </c>
      <c r="P19" s="14" t="str">
        <f t="shared" si="56"/>
        <v/>
      </c>
      <c r="Q19" s="14" t="str">
        <f t="shared" si="57"/>
        <v/>
      </c>
      <c r="R19" s="14" t="str">
        <f t="shared" si="58"/>
        <v/>
      </c>
      <c r="S19" t="str">
        <f t="shared" si="34"/>
        <v/>
      </c>
      <c r="T19" s="14">
        <f t="shared" si="35"/>
        <v>0</v>
      </c>
      <c r="AA19" s="14">
        <f t="shared" si="59"/>
        <v>1</v>
      </c>
      <c r="AB19" s="14">
        <f t="shared" si="60"/>
        <v>16</v>
      </c>
      <c r="AC19" s="14">
        <f t="shared" si="61"/>
        <v>116</v>
      </c>
      <c r="AD19" s="28">
        <f t="shared" si="10"/>
        <v>0</v>
      </c>
      <c r="AE19" s="5" t="str">
        <f t="shared" si="11"/>
        <v>Ruta 1/1</v>
      </c>
      <c r="AF19" s="5" t="str">
        <f t="shared" si="12"/>
        <v>Valle de Broto (esq. Gómez Avellaneda - marquesina Bus)</v>
      </c>
      <c r="AG19" s="15" t="str">
        <f t="shared" si="39"/>
        <v>05:00</v>
      </c>
      <c r="AH19" s="15" t="str">
        <f t="shared" si="40"/>
        <v>12:54</v>
      </c>
      <c r="AI19" s="15" t="str">
        <f t="shared" si="41"/>
        <v>21:00</v>
      </c>
      <c r="AJ19" s="15" t="str">
        <f t="shared" si="42"/>
        <v>07:00</v>
      </c>
      <c r="AK19" s="5" t="str">
        <f t="shared" si="43"/>
        <v>Avenida Tenor Fleta, nº 115-117</v>
      </c>
      <c r="AL19" s="14">
        <f t="shared" si="13"/>
        <v>0</v>
      </c>
      <c r="AM19" s="14" t="str">
        <f t="shared" si="14"/>
        <v>1</v>
      </c>
      <c r="AN19" s="14" t="str">
        <f t="shared" si="15"/>
        <v>1</v>
      </c>
      <c r="AO19" s="14">
        <f t="shared" si="46"/>
        <v>16</v>
      </c>
      <c r="AP19" s="14">
        <f t="shared" si="47"/>
        <v>16</v>
      </c>
      <c r="AQ19" s="16">
        <f t="shared" si="17"/>
        <v>8</v>
      </c>
      <c r="AR19" s="16">
        <f t="shared" si="18"/>
        <v>5</v>
      </c>
      <c r="AS19" s="14">
        <f t="shared" si="19"/>
        <v>7</v>
      </c>
    </row>
    <row r="20" spans="1:45" x14ac:dyDescent="0.25">
      <c r="A20" t="s">
        <v>354</v>
      </c>
      <c r="B20">
        <f t="shared" si="48"/>
        <v>3</v>
      </c>
      <c r="C20" t="e">
        <f t="shared" si="49"/>
        <v>#VALUE!</v>
      </c>
      <c r="D20">
        <f t="shared" si="50"/>
        <v>3</v>
      </c>
      <c r="E20">
        <f t="shared" si="51"/>
        <v>5</v>
      </c>
      <c r="F20" s="1">
        <f t="shared" si="24"/>
        <v>6</v>
      </c>
      <c r="G20" s="1">
        <f t="shared" si="52"/>
        <v>43</v>
      </c>
      <c r="H20" s="26" t="str">
        <f t="shared" si="53"/>
        <v>06:43</v>
      </c>
      <c r="I20" s="14">
        <f t="shared" si="44"/>
        <v>0</v>
      </c>
      <c r="J20" s="3">
        <f t="shared" si="54"/>
        <v>1</v>
      </c>
      <c r="K20" s="3">
        <f t="shared" si="45"/>
        <v>0</v>
      </c>
      <c r="L20" s="3">
        <f t="shared" si="5"/>
        <v>3</v>
      </c>
      <c r="M20" s="3">
        <f t="shared" si="28"/>
        <v>103</v>
      </c>
      <c r="N20" t="str">
        <f t="shared" si="29"/>
        <v/>
      </c>
      <c r="O20" s="14" t="str">
        <f t="shared" si="55"/>
        <v/>
      </c>
      <c r="P20" s="14" t="str">
        <f t="shared" si="56"/>
        <v/>
      </c>
      <c r="Q20" s="14" t="str">
        <f t="shared" si="57"/>
        <v/>
      </c>
      <c r="R20" s="14" t="str">
        <f t="shared" si="58"/>
        <v/>
      </c>
      <c r="S20" t="str">
        <f t="shared" si="34"/>
        <v/>
      </c>
      <c r="T20" s="14">
        <f t="shared" si="35"/>
        <v>0</v>
      </c>
      <c r="AA20" s="14">
        <f t="shared" si="59"/>
        <v>1</v>
      </c>
      <c r="AB20" s="14">
        <f t="shared" si="60"/>
        <v>17</v>
      </c>
      <c r="AC20" s="14">
        <f t="shared" si="61"/>
        <v>117</v>
      </c>
      <c r="AD20" s="28">
        <f t="shared" si="10"/>
        <v>0</v>
      </c>
      <c r="AE20" s="5" t="str">
        <f t="shared" si="11"/>
        <v>Ruta 1/1</v>
      </c>
      <c r="AF20" s="5" t="str">
        <f t="shared" si="12"/>
        <v>Plaza de Europa (esq. Pablo Gargallo - Pd. Bus)</v>
      </c>
      <c r="AG20" s="15" t="str">
        <f t="shared" si="39"/>
        <v>05:01</v>
      </c>
      <c r="AH20" s="15" t="str">
        <f t="shared" si="40"/>
        <v>12:57</v>
      </c>
      <c r="AI20" s="15" t="str">
        <f t="shared" si="41"/>
        <v>21:01</v>
      </c>
      <c r="AJ20" s="15" t="str">
        <f t="shared" si="42"/>
        <v>07:01</v>
      </c>
      <c r="AK20" s="5" t="str">
        <f t="shared" si="43"/>
        <v>Avenida Puente Virrey (esq. Cesáreo Alierta) - (Pd. Bus)</v>
      </c>
      <c r="AL20" s="14">
        <f t="shared" si="13"/>
        <v>0</v>
      </c>
      <c r="AM20" s="14" t="str">
        <f t="shared" si="14"/>
        <v>1</v>
      </c>
      <c r="AN20" s="14" t="str">
        <f t="shared" si="15"/>
        <v>1</v>
      </c>
      <c r="AO20" s="14">
        <f t="shared" si="46"/>
        <v>17</v>
      </c>
      <c r="AP20" s="14">
        <f t="shared" si="47"/>
        <v>17</v>
      </c>
      <c r="AQ20" s="16">
        <f t="shared" si="17"/>
        <v>8</v>
      </c>
      <c r="AR20" s="16">
        <f t="shared" si="18"/>
        <v>5</v>
      </c>
      <c r="AS20" s="14">
        <f t="shared" si="19"/>
        <v>7</v>
      </c>
    </row>
    <row r="21" spans="1:45" x14ac:dyDescent="0.25">
      <c r="A21" t="s">
        <v>355</v>
      </c>
      <c r="B21" t="e">
        <f t="shared" si="48"/>
        <v>#VALUE!</v>
      </c>
      <c r="C21" t="e">
        <f t="shared" si="49"/>
        <v>#VALUE!</v>
      </c>
      <c r="D21" t="e">
        <f t="shared" si="50"/>
        <v>#VALUE!</v>
      </c>
      <c r="E21">
        <f t="shared" si="51"/>
        <v>30</v>
      </c>
      <c r="F21" s="1" t="str">
        <f t="shared" si="24"/>
        <v/>
      </c>
      <c r="G21" s="1" t="str">
        <f t="shared" si="52"/>
        <v/>
      </c>
      <c r="H21" s="26" t="str">
        <f t="shared" si="53"/>
        <v>:</v>
      </c>
      <c r="I21" s="14">
        <f t="shared" si="44"/>
        <v>0</v>
      </c>
      <c r="J21" s="3">
        <f t="shared" si="54"/>
        <v>1</v>
      </c>
      <c r="K21" s="3">
        <f t="shared" si="45"/>
        <v>0</v>
      </c>
      <c r="L21" s="3">
        <f t="shared" si="5"/>
        <v>3</v>
      </c>
      <c r="M21" s="3">
        <f t="shared" si="28"/>
        <v>103</v>
      </c>
      <c r="N21" t="str">
        <f t="shared" si="29"/>
        <v/>
      </c>
      <c r="O21" s="14" t="str">
        <f t="shared" si="55"/>
        <v/>
      </c>
      <c r="P21" s="14" t="str">
        <f t="shared" si="56"/>
        <v/>
      </c>
      <c r="Q21" s="14" t="str">
        <f t="shared" si="57"/>
        <v/>
      </c>
      <c r="R21" s="14" t="str">
        <f t="shared" si="58"/>
        <v/>
      </c>
      <c r="S21" t="str">
        <f t="shared" si="34"/>
        <v/>
      </c>
      <c r="T21" s="14">
        <f t="shared" si="35"/>
        <v>0</v>
      </c>
      <c r="AA21" s="14">
        <f t="shared" si="59"/>
        <v>1</v>
      </c>
      <c r="AB21" s="14">
        <f t="shared" si="60"/>
        <v>18</v>
      </c>
      <c r="AC21" s="14">
        <f t="shared" si="61"/>
        <v>118</v>
      </c>
      <c r="AD21" s="28">
        <f t="shared" si="10"/>
        <v>0</v>
      </c>
      <c r="AE21" s="5" t="str">
        <f t="shared" si="11"/>
        <v>Ruta 1/1</v>
      </c>
      <c r="AF21" s="5" t="str">
        <f t="shared" si="12"/>
        <v>Avenida de Valencia, nº 8</v>
      </c>
      <c r="AG21" s="15" t="str">
        <f t="shared" si="39"/>
        <v>05:04</v>
      </c>
      <c r="AH21" s="15" t="str">
        <f t="shared" si="40"/>
        <v>13:01</v>
      </c>
      <c r="AI21" s="15" t="str">
        <f t="shared" si="41"/>
        <v>21:04</v>
      </c>
      <c r="AJ21" s="15" t="str">
        <f t="shared" si="42"/>
        <v>07:04</v>
      </c>
      <c r="AK21" s="5" t="str">
        <f t="shared" si="43"/>
        <v>Avenida San José (esq. Privilegio de la Unión)</v>
      </c>
      <c r="AL21" s="14">
        <f t="shared" si="13"/>
        <v>0</v>
      </c>
      <c r="AM21" s="14" t="str">
        <f t="shared" si="14"/>
        <v>1</v>
      </c>
      <c r="AN21" s="14" t="str">
        <f t="shared" si="15"/>
        <v>1</v>
      </c>
      <c r="AO21" s="14">
        <f t="shared" si="46"/>
        <v>18</v>
      </c>
      <c r="AP21" s="14">
        <f t="shared" si="47"/>
        <v>18</v>
      </c>
      <c r="AQ21" s="16">
        <f t="shared" si="17"/>
        <v>8</v>
      </c>
      <c r="AR21" s="16">
        <f t="shared" si="18"/>
        <v>5</v>
      </c>
      <c r="AS21" s="14">
        <f t="shared" si="19"/>
        <v>7</v>
      </c>
    </row>
    <row r="22" spans="1:45" x14ac:dyDescent="0.25">
      <c r="A22" t="s">
        <v>356</v>
      </c>
      <c r="B22" t="e">
        <f t="shared" si="48"/>
        <v>#VALUE!</v>
      </c>
      <c r="C22" t="e">
        <f t="shared" si="49"/>
        <v>#VALUE!</v>
      </c>
      <c r="D22" t="e">
        <f t="shared" si="50"/>
        <v>#VALUE!</v>
      </c>
      <c r="E22">
        <f t="shared" si="51"/>
        <v>40</v>
      </c>
      <c r="F22" s="1" t="str">
        <f t="shared" si="24"/>
        <v/>
      </c>
      <c r="G22" s="1" t="str">
        <f t="shared" si="52"/>
        <v/>
      </c>
      <c r="H22" s="26" t="str">
        <f t="shared" si="53"/>
        <v>:</v>
      </c>
      <c r="I22" s="14">
        <f t="shared" si="44"/>
        <v>0</v>
      </c>
      <c r="J22" s="3">
        <f t="shared" si="54"/>
        <v>1</v>
      </c>
      <c r="K22" s="3">
        <f t="shared" si="45"/>
        <v>1</v>
      </c>
      <c r="L22" s="3">
        <f t="shared" si="5"/>
        <v>4</v>
      </c>
      <c r="M22" s="3">
        <f t="shared" si="28"/>
        <v>104</v>
      </c>
      <c r="N22" t="str">
        <f t="shared" si="29"/>
        <v>Pº de Cuellar (esquina Vía San Fernando)</v>
      </c>
      <c r="O22" s="14" t="str">
        <f t="shared" si="55"/>
        <v>04:47</v>
      </c>
      <c r="P22" s="14" t="str">
        <f t="shared" si="56"/>
        <v>12:38</v>
      </c>
      <c r="Q22" s="14" t="str">
        <f t="shared" si="57"/>
        <v>20:45</v>
      </c>
      <c r="R22" s="14" t="str">
        <f t="shared" si="58"/>
        <v>06:45</v>
      </c>
      <c r="S22" t="str">
        <f t="shared" si="34"/>
        <v>Casetas (frente nº 52)</v>
      </c>
      <c r="T22" s="14">
        <f t="shared" si="35"/>
        <v>0</v>
      </c>
      <c r="AA22" s="14">
        <f t="shared" si="59"/>
        <v>1</v>
      </c>
      <c r="AB22" s="14">
        <f t="shared" si="60"/>
        <v>19</v>
      </c>
      <c r="AC22" s="14">
        <f t="shared" si="61"/>
        <v>119</v>
      </c>
      <c r="AD22" s="28">
        <f t="shared" si="10"/>
        <v>0</v>
      </c>
      <c r="AE22" s="5" t="str">
        <f t="shared" si="11"/>
        <v>Ruta 1/1</v>
      </c>
      <c r="AF22" s="5" t="str">
        <f t="shared" si="12"/>
        <v>Avenida de Valencia, nº 46</v>
      </c>
      <c r="AG22" s="15" t="str">
        <f t="shared" si="39"/>
        <v>05:06</v>
      </c>
      <c r="AH22" s="15" t="str">
        <f t="shared" si="40"/>
        <v>13:03</v>
      </c>
      <c r="AI22" s="15" t="str">
        <f t="shared" si="41"/>
        <v>21:06</v>
      </c>
      <c r="AJ22" s="15" t="str">
        <f t="shared" si="42"/>
        <v>07:06</v>
      </c>
      <c r="AK22" s="5" t="str">
        <f t="shared" si="43"/>
        <v>Avenida San José, nº 7</v>
      </c>
      <c r="AL22" s="14">
        <f t="shared" si="13"/>
        <v>0</v>
      </c>
      <c r="AM22" s="14" t="str">
        <f t="shared" si="14"/>
        <v>1</v>
      </c>
      <c r="AN22" s="14" t="str">
        <f t="shared" si="15"/>
        <v>1</v>
      </c>
      <c r="AO22" s="14">
        <f t="shared" si="46"/>
        <v>19</v>
      </c>
      <c r="AP22" s="14">
        <f t="shared" si="47"/>
        <v>19</v>
      </c>
      <c r="AQ22" s="16">
        <f t="shared" si="17"/>
        <v>8</v>
      </c>
      <c r="AR22" s="16">
        <f t="shared" si="18"/>
        <v>5</v>
      </c>
      <c r="AS22" s="14">
        <f t="shared" si="19"/>
        <v>7</v>
      </c>
    </row>
    <row r="23" spans="1:45" x14ac:dyDescent="0.25">
      <c r="A23" t="s">
        <v>357</v>
      </c>
      <c r="B23">
        <f t="shared" si="48"/>
        <v>3</v>
      </c>
      <c r="C23" t="e">
        <f t="shared" si="49"/>
        <v>#VALUE!</v>
      </c>
      <c r="D23">
        <f t="shared" si="50"/>
        <v>3</v>
      </c>
      <c r="E23">
        <f t="shared" si="51"/>
        <v>5</v>
      </c>
      <c r="F23" s="1">
        <f t="shared" si="24"/>
        <v>4</v>
      </c>
      <c r="G23" s="1">
        <f t="shared" si="52"/>
        <v>47</v>
      </c>
      <c r="H23" s="26" t="str">
        <f t="shared" si="53"/>
        <v>04:47</v>
      </c>
      <c r="I23" s="14">
        <f t="shared" si="44"/>
        <v>0</v>
      </c>
      <c r="J23" s="3">
        <f t="shared" si="54"/>
        <v>1</v>
      </c>
      <c r="K23" s="3">
        <f t="shared" si="45"/>
        <v>0</v>
      </c>
      <c r="L23" s="3">
        <f t="shared" si="5"/>
        <v>4</v>
      </c>
      <c r="M23" s="3">
        <f t="shared" si="28"/>
        <v>104</v>
      </c>
      <c r="N23" t="str">
        <f t="shared" si="29"/>
        <v/>
      </c>
      <c r="O23" s="14" t="str">
        <f t="shared" si="55"/>
        <v/>
      </c>
      <c r="P23" s="14" t="str">
        <f t="shared" si="56"/>
        <v/>
      </c>
      <c r="Q23" s="14" t="str">
        <f t="shared" si="57"/>
        <v/>
      </c>
      <c r="R23" s="14" t="str">
        <f t="shared" si="58"/>
        <v/>
      </c>
      <c r="S23" t="str">
        <f t="shared" si="34"/>
        <v/>
      </c>
      <c r="T23" s="14">
        <f t="shared" si="35"/>
        <v>0</v>
      </c>
      <c r="AA23" s="14">
        <f t="shared" si="59"/>
        <v>1</v>
      </c>
      <c r="AB23" s="14">
        <f t="shared" si="60"/>
        <v>20</v>
      </c>
      <c r="AC23" s="14">
        <f t="shared" si="61"/>
        <v>120</v>
      </c>
      <c r="AD23" s="28">
        <f t="shared" si="10"/>
        <v>0</v>
      </c>
      <c r="AE23" s="5" t="str">
        <f t="shared" si="11"/>
        <v>Ruta 1/1</v>
      </c>
      <c r="AF23" s="5" t="str">
        <f t="shared" si="12"/>
        <v>C/ Unceta (esq. Duquesa Villahermosa)</v>
      </c>
      <c r="AG23" s="15" t="str">
        <f t="shared" si="39"/>
        <v>05:08</v>
      </c>
      <c r="AH23" s="15" t="str">
        <f t="shared" si="40"/>
        <v>13:05</v>
      </c>
      <c r="AI23" s="15" t="str">
        <f t="shared" si="41"/>
        <v>21:08</v>
      </c>
      <c r="AJ23" s="15" t="str">
        <f t="shared" si="42"/>
        <v>07:08</v>
      </c>
      <c r="AK23" s="5" t="str">
        <f t="shared" si="43"/>
        <v>Camino Las Torres, nº 3</v>
      </c>
      <c r="AL23" s="14">
        <f t="shared" si="13"/>
        <v>0</v>
      </c>
      <c r="AM23" s="14" t="str">
        <f t="shared" si="14"/>
        <v>1</v>
      </c>
      <c r="AN23" s="14" t="str">
        <f t="shared" si="15"/>
        <v>1</v>
      </c>
      <c r="AO23" s="14">
        <f t="shared" si="46"/>
        <v>20</v>
      </c>
      <c r="AP23" s="14">
        <f t="shared" si="47"/>
        <v>20</v>
      </c>
      <c r="AQ23" s="16">
        <f t="shared" si="17"/>
        <v>8</v>
      </c>
      <c r="AR23" s="16">
        <f t="shared" si="18"/>
        <v>5</v>
      </c>
      <c r="AS23" s="14">
        <f t="shared" si="19"/>
        <v>7</v>
      </c>
    </row>
    <row r="24" spans="1:45" x14ac:dyDescent="0.25">
      <c r="A24" t="s">
        <v>358</v>
      </c>
      <c r="B24">
        <f t="shared" si="48"/>
        <v>3</v>
      </c>
      <c r="C24" t="e">
        <f t="shared" si="49"/>
        <v>#VALUE!</v>
      </c>
      <c r="D24">
        <f t="shared" si="50"/>
        <v>3</v>
      </c>
      <c r="E24">
        <f t="shared" si="51"/>
        <v>5</v>
      </c>
      <c r="F24" s="1">
        <f t="shared" si="24"/>
        <v>12</v>
      </c>
      <c r="G24" s="1">
        <f t="shared" si="52"/>
        <v>38</v>
      </c>
      <c r="H24" s="26" t="str">
        <f t="shared" si="53"/>
        <v>12:38</v>
      </c>
      <c r="I24" s="14">
        <f t="shared" si="44"/>
        <v>0</v>
      </c>
      <c r="J24" s="3">
        <f t="shared" si="54"/>
        <v>1</v>
      </c>
      <c r="K24" s="3">
        <f t="shared" si="45"/>
        <v>0</v>
      </c>
      <c r="L24" s="3">
        <f t="shared" si="5"/>
        <v>4</v>
      </c>
      <c r="M24" s="3">
        <f t="shared" si="28"/>
        <v>104</v>
      </c>
      <c r="N24" t="str">
        <f t="shared" si="29"/>
        <v/>
      </c>
      <c r="O24" s="14" t="str">
        <f t="shared" si="55"/>
        <v/>
      </c>
      <c r="P24" s="14" t="str">
        <f t="shared" si="56"/>
        <v/>
      </c>
      <c r="Q24" s="14" t="str">
        <f t="shared" si="57"/>
        <v/>
      </c>
      <c r="R24" s="14" t="str">
        <f t="shared" si="58"/>
        <v/>
      </c>
      <c r="S24" t="str">
        <f t="shared" si="34"/>
        <v/>
      </c>
      <c r="T24" s="14">
        <f t="shared" si="35"/>
        <v>0</v>
      </c>
      <c r="AA24" s="14">
        <f t="shared" si="59"/>
        <v>1</v>
      </c>
      <c r="AB24" s="14">
        <f t="shared" si="60"/>
        <v>21</v>
      </c>
      <c r="AC24" s="14">
        <f t="shared" si="61"/>
        <v>121</v>
      </c>
      <c r="AD24" s="28">
        <f t="shared" si="10"/>
        <v>0</v>
      </c>
      <c r="AE24" s="5" t="str">
        <f t="shared" si="11"/>
        <v>Ruta 1/1</v>
      </c>
      <c r="AF24" s="5" t="str">
        <f t="shared" si="12"/>
        <v>Avenida de Navarra (Centro Cultural Delicias - Pd. Bus)</v>
      </c>
      <c r="AG24" s="15" t="str">
        <f t="shared" si="39"/>
        <v>05:11</v>
      </c>
      <c r="AH24" s="15" t="str">
        <f t="shared" si="40"/>
        <v>13:10</v>
      </c>
      <c r="AI24" s="15" t="str">
        <f t="shared" si="41"/>
        <v>21:11</v>
      </c>
      <c r="AJ24" s="15" t="str">
        <f t="shared" si="42"/>
        <v>07:11</v>
      </c>
      <c r="AK24" s="5" t="str">
        <f t="shared" si="43"/>
        <v>Camino Las Torres (frente Gasolinera - Pd Bus)</v>
      </c>
      <c r="AL24" s="14">
        <f t="shared" si="13"/>
        <v>0</v>
      </c>
      <c r="AM24" s="14" t="str">
        <f t="shared" si="14"/>
        <v>1</v>
      </c>
      <c r="AN24" s="14" t="str">
        <f t="shared" si="15"/>
        <v>1</v>
      </c>
      <c r="AO24" s="14">
        <f t="shared" si="46"/>
        <v>21</v>
      </c>
      <c r="AP24" s="14">
        <f t="shared" si="47"/>
        <v>21</v>
      </c>
      <c r="AQ24" s="16">
        <f t="shared" si="17"/>
        <v>8</v>
      </c>
      <c r="AR24" s="16">
        <f t="shared" si="18"/>
        <v>5</v>
      </c>
      <c r="AS24" s="14">
        <f t="shared" si="19"/>
        <v>7</v>
      </c>
    </row>
    <row r="25" spans="1:45" x14ac:dyDescent="0.25">
      <c r="A25" t="s">
        <v>359</v>
      </c>
      <c r="B25">
        <f t="shared" si="48"/>
        <v>3</v>
      </c>
      <c r="C25" t="e">
        <f t="shared" si="49"/>
        <v>#VALUE!</v>
      </c>
      <c r="D25">
        <f t="shared" si="50"/>
        <v>3</v>
      </c>
      <c r="E25">
        <f t="shared" si="51"/>
        <v>5</v>
      </c>
      <c r="F25" s="1">
        <f t="shared" si="24"/>
        <v>20</v>
      </c>
      <c r="G25" s="1">
        <f t="shared" si="52"/>
        <v>45</v>
      </c>
      <c r="H25" s="26" t="str">
        <f t="shared" si="53"/>
        <v>20:45</v>
      </c>
      <c r="I25" s="14">
        <f t="shared" si="44"/>
        <v>0</v>
      </c>
      <c r="J25" s="3">
        <f t="shared" si="54"/>
        <v>1</v>
      </c>
      <c r="K25" s="3">
        <f t="shared" si="45"/>
        <v>0</v>
      </c>
      <c r="L25" s="3">
        <f t="shared" si="5"/>
        <v>4</v>
      </c>
      <c r="M25" s="3">
        <f t="shared" si="28"/>
        <v>104</v>
      </c>
      <c r="N25" t="str">
        <f t="shared" si="29"/>
        <v/>
      </c>
      <c r="O25" s="14" t="str">
        <f t="shared" si="55"/>
        <v/>
      </c>
      <c r="P25" s="14" t="str">
        <f t="shared" si="56"/>
        <v/>
      </c>
      <c r="Q25" s="14" t="str">
        <f t="shared" si="57"/>
        <v/>
      </c>
      <c r="R25" s="14" t="str">
        <f t="shared" si="58"/>
        <v/>
      </c>
      <c r="S25" t="str">
        <f t="shared" si="34"/>
        <v/>
      </c>
      <c r="T25" s="14">
        <f t="shared" si="35"/>
        <v>0</v>
      </c>
      <c r="AA25" s="14">
        <f t="shared" si="59"/>
        <v>1</v>
      </c>
      <c r="AB25" s="14">
        <f t="shared" si="60"/>
        <v>22</v>
      </c>
      <c r="AC25" s="14">
        <f t="shared" si="61"/>
        <v>122</v>
      </c>
      <c r="AD25" s="28">
        <f t="shared" si="10"/>
        <v>0</v>
      </c>
      <c r="AE25" s="5" t="str">
        <f t="shared" si="11"/>
        <v>Ruta 1/1</v>
      </c>
      <c r="AF25" s="5" t="str">
        <f t="shared" si="12"/>
        <v>Avenida de Navarra (frente nº 183 - Pd. Bus)</v>
      </c>
      <c r="AG25" s="15" t="str">
        <f t="shared" si="39"/>
        <v>05:12</v>
      </c>
      <c r="AH25" s="15" t="str">
        <f t="shared" si="40"/>
        <v>13:11</v>
      </c>
      <c r="AI25" s="15" t="str">
        <f t="shared" si="41"/>
        <v>21:12</v>
      </c>
      <c r="AJ25" s="15" t="str">
        <f t="shared" si="42"/>
        <v>07:12</v>
      </c>
      <c r="AK25" s="5" t="str">
        <f t="shared" si="43"/>
        <v>Marqués de la Cadena (esq. Velilla de Ebro - piscinas -Pd. Bus)</v>
      </c>
      <c r="AL25" s="14">
        <f t="shared" si="13"/>
        <v>0</v>
      </c>
      <c r="AM25" s="14" t="str">
        <f t="shared" si="14"/>
        <v>1</v>
      </c>
      <c r="AN25" s="14" t="str">
        <f t="shared" si="15"/>
        <v>1</v>
      </c>
      <c r="AO25" s="14">
        <f t="shared" si="46"/>
        <v>22</v>
      </c>
      <c r="AP25" s="14">
        <f t="shared" si="47"/>
        <v>22</v>
      </c>
      <c r="AQ25" s="16">
        <f t="shared" si="17"/>
        <v>8</v>
      </c>
      <c r="AR25" s="16">
        <f t="shared" si="18"/>
        <v>5</v>
      </c>
      <c r="AS25" s="14">
        <f t="shared" si="19"/>
        <v>7</v>
      </c>
    </row>
    <row r="26" spans="1:45" x14ac:dyDescent="0.25">
      <c r="A26" t="s">
        <v>360</v>
      </c>
      <c r="B26">
        <f t="shared" si="48"/>
        <v>3</v>
      </c>
      <c r="C26" t="e">
        <f t="shared" si="49"/>
        <v>#VALUE!</v>
      </c>
      <c r="D26">
        <f t="shared" si="50"/>
        <v>3</v>
      </c>
      <c r="E26">
        <f t="shared" si="51"/>
        <v>5</v>
      </c>
      <c r="F26" s="1">
        <f t="shared" si="24"/>
        <v>6</v>
      </c>
      <c r="G26" s="1">
        <f t="shared" si="52"/>
        <v>45</v>
      </c>
      <c r="H26" s="26" t="str">
        <f t="shared" si="53"/>
        <v>06:45</v>
      </c>
      <c r="I26" s="14">
        <f t="shared" si="44"/>
        <v>0</v>
      </c>
      <c r="J26" s="3">
        <f t="shared" si="54"/>
        <v>1</v>
      </c>
      <c r="K26" s="3">
        <f t="shared" si="45"/>
        <v>0</v>
      </c>
      <c r="L26" s="3">
        <f t="shared" si="5"/>
        <v>4</v>
      </c>
      <c r="M26" s="3">
        <f t="shared" si="28"/>
        <v>104</v>
      </c>
      <c r="N26" t="str">
        <f t="shared" si="29"/>
        <v/>
      </c>
      <c r="O26" s="14" t="str">
        <f t="shared" si="55"/>
        <v/>
      </c>
      <c r="P26" s="14" t="str">
        <f t="shared" si="56"/>
        <v/>
      </c>
      <c r="Q26" s="14" t="str">
        <f t="shared" si="57"/>
        <v/>
      </c>
      <c r="R26" s="14" t="str">
        <f t="shared" si="58"/>
        <v/>
      </c>
      <c r="S26" t="str">
        <f t="shared" si="34"/>
        <v/>
      </c>
      <c r="T26" s="14">
        <f t="shared" si="35"/>
        <v>0</v>
      </c>
      <c r="AA26" s="14">
        <f t="shared" si="59"/>
        <v>1</v>
      </c>
      <c r="AB26" s="14">
        <f t="shared" si="60"/>
        <v>23</v>
      </c>
      <c r="AC26" s="14">
        <f t="shared" si="61"/>
        <v>123</v>
      </c>
      <c r="AD26" s="28">
        <f t="shared" si="10"/>
        <v>0</v>
      </c>
      <c r="AE26" s="5" t="str">
        <f t="shared" si="11"/>
        <v>Ruta 1/1</v>
      </c>
      <c r="AF26" s="5" t="str">
        <f t="shared" si="12"/>
        <v>Carretera de Logroño (frente Torres de San Lamberto)</v>
      </c>
      <c r="AG26" s="15" t="str">
        <f t="shared" si="39"/>
        <v>05:15</v>
      </c>
      <c r="AH26" s="15" t="str">
        <f t="shared" si="40"/>
        <v>13:15</v>
      </c>
      <c r="AI26" s="15" t="str">
        <f t="shared" si="41"/>
        <v>21:15</v>
      </c>
      <c r="AJ26" s="15" t="str">
        <f t="shared" si="42"/>
        <v>07:15</v>
      </c>
      <c r="AK26" s="5" t="str">
        <f t="shared" si="43"/>
        <v>Marqués de la Cadena (esq. Molino de las Armas)</v>
      </c>
      <c r="AL26" s="14">
        <f t="shared" si="13"/>
        <v>0</v>
      </c>
      <c r="AM26" s="14" t="str">
        <f t="shared" si="14"/>
        <v>1</v>
      </c>
      <c r="AN26" s="14" t="str">
        <f t="shared" si="15"/>
        <v>1</v>
      </c>
      <c r="AO26" s="14">
        <f t="shared" si="46"/>
        <v>23</v>
      </c>
      <c r="AP26" s="14">
        <f t="shared" si="47"/>
        <v>23</v>
      </c>
      <c r="AQ26" s="16">
        <f t="shared" si="17"/>
        <v>8</v>
      </c>
      <c r="AR26" s="16">
        <f t="shared" si="18"/>
        <v>5</v>
      </c>
      <c r="AS26" s="14">
        <f t="shared" si="19"/>
        <v>7</v>
      </c>
    </row>
    <row r="27" spans="1:45" x14ac:dyDescent="0.25">
      <c r="A27" t="s">
        <v>243</v>
      </c>
      <c r="B27" t="e">
        <f t="shared" si="48"/>
        <v>#VALUE!</v>
      </c>
      <c r="C27" t="e">
        <f t="shared" si="49"/>
        <v>#VALUE!</v>
      </c>
      <c r="D27" t="e">
        <f t="shared" si="50"/>
        <v>#VALUE!</v>
      </c>
      <c r="E27">
        <f t="shared" si="51"/>
        <v>22</v>
      </c>
      <c r="F27" s="1" t="str">
        <f t="shared" si="24"/>
        <v/>
      </c>
      <c r="G27" s="1" t="str">
        <f t="shared" si="52"/>
        <v/>
      </c>
      <c r="H27" s="26" t="str">
        <f t="shared" si="53"/>
        <v>:</v>
      </c>
      <c r="I27" s="14">
        <f t="shared" si="44"/>
        <v>0</v>
      </c>
      <c r="J27" s="3">
        <f t="shared" si="54"/>
        <v>1</v>
      </c>
      <c r="K27" s="3">
        <f t="shared" si="45"/>
        <v>0</v>
      </c>
      <c r="L27" s="3">
        <f t="shared" si="5"/>
        <v>4</v>
      </c>
      <c r="M27" s="3">
        <f t="shared" si="28"/>
        <v>104</v>
      </c>
      <c r="N27" t="str">
        <f t="shared" si="29"/>
        <v/>
      </c>
      <c r="O27" s="14" t="str">
        <f t="shared" si="55"/>
        <v/>
      </c>
      <c r="P27" s="14" t="str">
        <f t="shared" si="56"/>
        <v/>
      </c>
      <c r="Q27" s="14" t="str">
        <f t="shared" si="57"/>
        <v/>
      </c>
      <c r="R27" s="14" t="str">
        <f t="shared" si="58"/>
        <v/>
      </c>
      <c r="S27" t="str">
        <f t="shared" si="34"/>
        <v/>
      </c>
      <c r="T27" s="14">
        <f t="shared" si="35"/>
        <v>0</v>
      </c>
      <c r="AA27" s="14">
        <f t="shared" si="59"/>
        <v>1</v>
      </c>
      <c r="AB27" s="14">
        <f t="shared" si="60"/>
        <v>24</v>
      </c>
      <c r="AC27" s="14">
        <f t="shared" si="61"/>
        <v>124</v>
      </c>
      <c r="AD27" s="28">
        <f t="shared" si="10"/>
        <v>0</v>
      </c>
      <c r="AE27" s="5" t="str">
        <f t="shared" si="11"/>
        <v>Ruta 1/1</v>
      </c>
      <c r="AF27" s="5" t="str">
        <f t="shared" si="12"/>
        <v>Carretera de Logroño (desvío Monzalbarba - Pd. Bus)</v>
      </c>
      <c r="AG27" s="15" t="str">
        <f t="shared" si="39"/>
        <v>05:18</v>
      </c>
      <c r="AH27" s="15" t="str">
        <f t="shared" si="40"/>
        <v>13:18</v>
      </c>
      <c r="AI27" s="15" t="str">
        <f t="shared" si="41"/>
        <v>21:18</v>
      </c>
      <c r="AJ27" s="15" t="str">
        <f t="shared" si="42"/>
        <v>07:18</v>
      </c>
      <c r="AK27" s="5" t="str">
        <f t="shared" si="43"/>
        <v>Valle de Broto (esq. San Juan de la Peña)</v>
      </c>
      <c r="AL27" s="14">
        <f t="shared" si="13"/>
        <v>0</v>
      </c>
      <c r="AM27" s="14" t="str">
        <f t="shared" si="14"/>
        <v>1</v>
      </c>
      <c r="AN27" s="14" t="str">
        <f t="shared" si="15"/>
        <v>1</v>
      </c>
      <c r="AO27" s="14">
        <f t="shared" si="46"/>
        <v>24</v>
      </c>
      <c r="AP27" s="14">
        <f t="shared" si="47"/>
        <v>24</v>
      </c>
      <c r="AQ27" s="16">
        <f t="shared" si="17"/>
        <v>8</v>
      </c>
      <c r="AR27" s="16">
        <f t="shared" si="18"/>
        <v>5</v>
      </c>
      <c r="AS27" s="14">
        <f t="shared" si="19"/>
        <v>7</v>
      </c>
    </row>
    <row r="28" spans="1:45" x14ac:dyDescent="0.25">
      <c r="A28" t="s">
        <v>361</v>
      </c>
      <c r="B28" t="e">
        <f t="shared" si="48"/>
        <v>#VALUE!</v>
      </c>
      <c r="C28" t="e">
        <f t="shared" si="49"/>
        <v>#VALUE!</v>
      </c>
      <c r="D28" t="e">
        <f t="shared" si="50"/>
        <v>#VALUE!</v>
      </c>
      <c r="E28">
        <f t="shared" si="51"/>
        <v>47</v>
      </c>
      <c r="F28" s="1" t="str">
        <f t="shared" si="24"/>
        <v/>
      </c>
      <c r="G28" s="1" t="str">
        <f t="shared" si="52"/>
        <v/>
      </c>
      <c r="H28" s="26" t="str">
        <f t="shared" si="53"/>
        <v>:</v>
      </c>
      <c r="I28" s="14">
        <f t="shared" si="44"/>
        <v>0</v>
      </c>
      <c r="J28" s="3">
        <f t="shared" si="54"/>
        <v>1</v>
      </c>
      <c r="K28" s="3">
        <f t="shared" si="45"/>
        <v>1</v>
      </c>
      <c r="L28" s="3">
        <f t="shared" si="5"/>
        <v>5</v>
      </c>
      <c r="M28" s="3">
        <f t="shared" si="28"/>
        <v>105</v>
      </c>
      <c r="N28" t="str">
        <f t="shared" si="29"/>
        <v>Avenida San José (esq. C/ Bellavista - Pd. Bus)</v>
      </c>
      <c r="O28" s="14" t="str">
        <f t="shared" si="55"/>
        <v>04:49</v>
      </c>
      <c r="P28" s="14" t="str">
        <f t="shared" si="56"/>
        <v>12:40</v>
      </c>
      <c r="Q28" s="14" t="str">
        <f t="shared" si="57"/>
        <v>20:47</v>
      </c>
      <c r="R28" s="14" t="str">
        <f t="shared" si="58"/>
        <v>06:47</v>
      </c>
      <c r="S28" t="str">
        <f t="shared" si="34"/>
        <v>Carretera de Logroño (frente desvío Utebo)</v>
      </c>
      <c r="T28" s="14">
        <f t="shared" si="35"/>
        <v>0</v>
      </c>
      <c r="AA28" s="14">
        <f t="shared" si="59"/>
        <v>1</v>
      </c>
      <c r="AB28" s="14">
        <f t="shared" si="60"/>
        <v>25</v>
      </c>
      <c r="AC28" s="14">
        <f t="shared" si="61"/>
        <v>125</v>
      </c>
      <c r="AD28" s="28">
        <f t="shared" si="10"/>
        <v>0</v>
      </c>
      <c r="AE28" s="5" t="str">
        <f t="shared" si="11"/>
        <v>Ruta 1/1</v>
      </c>
      <c r="AF28" s="5" t="str">
        <f t="shared" si="12"/>
        <v>Carretera de Logroño (desvío Utebo - marquesina Bus)</v>
      </c>
      <c r="AG28" s="15" t="str">
        <f t="shared" si="39"/>
        <v>05:20</v>
      </c>
      <c r="AH28" s="15" t="str">
        <f t="shared" si="40"/>
        <v>13:20</v>
      </c>
      <c r="AI28" s="15" t="str">
        <f t="shared" si="41"/>
        <v>21:20</v>
      </c>
      <c r="AJ28" s="15" t="str">
        <f t="shared" si="42"/>
        <v>07:20</v>
      </c>
      <c r="AK28" s="5" t="str">
        <f t="shared" si="43"/>
        <v>Valle de Broto (esq. Valle Pineta - Bar Sango 2)</v>
      </c>
      <c r="AL28" s="14">
        <f t="shared" si="13"/>
        <v>0</v>
      </c>
      <c r="AM28" s="14" t="str">
        <f t="shared" si="14"/>
        <v>1</v>
      </c>
      <c r="AN28" s="14" t="str">
        <f t="shared" si="15"/>
        <v>1</v>
      </c>
      <c r="AO28" s="14">
        <f t="shared" si="46"/>
        <v>25</v>
      </c>
      <c r="AP28" s="14">
        <f t="shared" si="47"/>
        <v>25</v>
      </c>
      <c r="AQ28" s="16">
        <f t="shared" si="17"/>
        <v>8</v>
      </c>
      <c r="AR28" s="16">
        <f t="shared" si="18"/>
        <v>5</v>
      </c>
      <c r="AS28" s="14">
        <f t="shared" si="19"/>
        <v>7</v>
      </c>
    </row>
    <row r="29" spans="1:45" x14ac:dyDescent="0.25">
      <c r="A29" t="s">
        <v>362</v>
      </c>
      <c r="B29">
        <f t="shared" si="48"/>
        <v>3</v>
      </c>
      <c r="C29" t="e">
        <f t="shared" si="49"/>
        <v>#VALUE!</v>
      </c>
      <c r="D29">
        <f t="shared" si="50"/>
        <v>3</v>
      </c>
      <c r="E29">
        <f t="shared" si="51"/>
        <v>5</v>
      </c>
      <c r="F29" s="1">
        <f t="shared" si="24"/>
        <v>4</v>
      </c>
      <c r="G29" s="1">
        <f t="shared" si="52"/>
        <v>49</v>
      </c>
      <c r="H29" s="26" t="str">
        <f t="shared" si="53"/>
        <v>04:49</v>
      </c>
      <c r="I29" s="14">
        <f t="shared" si="44"/>
        <v>0</v>
      </c>
      <c r="J29" s="3">
        <f t="shared" si="54"/>
        <v>1</v>
      </c>
      <c r="K29" s="3">
        <f t="shared" si="45"/>
        <v>0</v>
      </c>
      <c r="L29" s="3">
        <f t="shared" si="5"/>
        <v>5</v>
      </c>
      <c r="M29" s="3">
        <f t="shared" si="28"/>
        <v>105</v>
      </c>
      <c r="N29" t="str">
        <f t="shared" si="29"/>
        <v/>
      </c>
      <c r="O29" s="14" t="str">
        <f t="shared" si="55"/>
        <v/>
      </c>
      <c r="P29" s="14" t="str">
        <f t="shared" si="56"/>
        <v/>
      </c>
      <c r="Q29" s="14" t="str">
        <f t="shared" si="57"/>
        <v/>
      </c>
      <c r="R29" s="14" t="str">
        <f t="shared" si="58"/>
        <v/>
      </c>
      <c r="S29" t="str">
        <f t="shared" si="34"/>
        <v/>
      </c>
      <c r="T29" s="14">
        <f t="shared" si="35"/>
        <v>0</v>
      </c>
      <c r="AA29" s="14">
        <f t="shared" si="59"/>
        <v>1</v>
      </c>
      <c r="AB29" s="14">
        <f t="shared" si="60"/>
        <v>26</v>
      </c>
      <c r="AC29" s="14">
        <f t="shared" si="61"/>
        <v>126</v>
      </c>
      <c r="AD29" s="28">
        <f t="shared" si="10"/>
        <v>0</v>
      </c>
      <c r="AE29" s="5" t="str">
        <f t="shared" si="11"/>
        <v>Ruta 1/1</v>
      </c>
      <c r="AF29" s="5" t="str">
        <f t="shared" si="12"/>
        <v>Casetas, nº 76 (marquesina Bus)</v>
      </c>
      <c r="AG29" s="15" t="str">
        <f t="shared" si="39"/>
        <v>05:27</v>
      </c>
      <c r="AH29" s="15" t="str">
        <f t="shared" si="40"/>
        <v>13:27</v>
      </c>
      <c r="AI29" s="15" t="str">
        <f t="shared" si="41"/>
        <v>21:27</v>
      </c>
      <c r="AJ29" s="15" t="str">
        <f t="shared" si="42"/>
        <v>07:27</v>
      </c>
      <c r="AK29" s="5" t="str">
        <f t="shared" si="43"/>
        <v>Valle de Broto (frente Kasan - marquesina Bus)</v>
      </c>
      <c r="AL29" s="14">
        <f t="shared" si="13"/>
        <v>0</v>
      </c>
      <c r="AM29" s="14" t="str">
        <f t="shared" si="14"/>
        <v>1</v>
      </c>
      <c r="AN29" s="14" t="str">
        <f t="shared" si="15"/>
        <v>1</v>
      </c>
      <c r="AO29" s="14">
        <f t="shared" si="46"/>
        <v>26</v>
      </c>
      <c r="AP29" s="14">
        <f t="shared" si="47"/>
        <v>26</v>
      </c>
      <c r="AQ29" s="16">
        <f t="shared" si="17"/>
        <v>8</v>
      </c>
      <c r="AR29" s="16">
        <f t="shared" si="18"/>
        <v>5</v>
      </c>
      <c r="AS29" s="14">
        <f t="shared" si="19"/>
        <v>7</v>
      </c>
    </row>
    <row r="30" spans="1:45" x14ac:dyDescent="0.25">
      <c r="A30" t="s">
        <v>363</v>
      </c>
      <c r="B30">
        <f t="shared" si="48"/>
        <v>3</v>
      </c>
      <c r="C30" t="e">
        <f t="shared" si="49"/>
        <v>#VALUE!</v>
      </c>
      <c r="D30">
        <f t="shared" si="50"/>
        <v>3</v>
      </c>
      <c r="E30">
        <f t="shared" si="51"/>
        <v>5</v>
      </c>
      <c r="F30" s="1">
        <f t="shared" si="24"/>
        <v>12</v>
      </c>
      <c r="G30" s="1">
        <f t="shared" si="52"/>
        <v>40</v>
      </c>
      <c r="H30" s="26" t="str">
        <f t="shared" si="53"/>
        <v>12:40</v>
      </c>
      <c r="I30" s="14">
        <f t="shared" si="44"/>
        <v>0</v>
      </c>
      <c r="J30" s="3">
        <f t="shared" si="54"/>
        <v>1</v>
      </c>
      <c r="K30" s="3">
        <f t="shared" si="45"/>
        <v>0</v>
      </c>
      <c r="L30" s="3">
        <f t="shared" si="5"/>
        <v>5</v>
      </c>
      <c r="M30" s="3">
        <f t="shared" si="28"/>
        <v>105</v>
      </c>
      <c r="N30" t="str">
        <f t="shared" si="29"/>
        <v/>
      </c>
      <c r="O30" s="14" t="str">
        <f t="shared" si="55"/>
        <v/>
      </c>
      <c r="P30" s="14" t="str">
        <f t="shared" si="56"/>
        <v/>
      </c>
      <c r="Q30" s="14" t="str">
        <f t="shared" si="57"/>
        <v/>
      </c>
      <c r="R30" s="14" t="str">
        <f t="shared" si="58"/>
        <v/>
      </c>
      <c r="S30" t="str">
        <f t="shared" si="34"/>
        <v/>
      </c>
      <c r="T30" s="14">
        <f t="shared" si="35"/>
        <v>0</v>
      </c>
      <c r="AA30" s="14">
        <f t="shared" si="59"/>
        <v>1</v>
      </c>
      <c r="AB30" s="14">
        <f t="shared" si="60"/>
        <v>27</v>
      </c>
      <c r="AC30" s="14">
        <f t="shared" si="61"/>
        <v>127</v>
      </c>
      <c r="AD30" s="28">
        <f t="shared" si="10"/>
        <v>0</v>
      </c>
      <c r="AE30" s="5" t="str">
        <f t="shared" si="11"/>
        <v>Ruta 1/1</v>
      </c>
      <c r="AF30" s="5" t="str">
        <f t="shared" si="12"/>
        <v>Casetas (urbanización Alameda)</v>
      </c>
      <c r="AG30" s="15" t="str">
        <f t="shared" si="39"/>
        <v>05:28</v>
      </c>
      <c r="AH30" s="15" t="str">
        <f t="shared" si="40"/>
        <v>13:28</v>
      </c>
      <c r="AI30" s="15" t="str">
        <f t="shared" si="41"/>
        <v>21:28</v>
      </c>
      <c r="AJ30" s="15" t="str">
        <f t="shared" si="42"/>
        <v>07:28</v>
      </c>
      <c r="AK30" s="5" t="str">
        <f t="shared" si="43"/>
        <v>Valle de Broto (esq. Gómez Avellaneda - marquesina Bus)</v>
      </c>
      <c r="AL30" s="14">
        <f t="shared" si="13"/>
        <v>0</v>
      </c>
      <c r="AM30" s="14" t="str">
        <f t="shared" si="14"/>
        <v>1</v>
      </c>
      <c r="AN30" s="14" t="str">
        <f t="shared" si="15"/>
        <v>1</v>
      </c>
      <c r="AO30" s="14">
        <f t="shared" si="46"/>
        <v>27</v>
      </c>
      <c r="AP30" s="14">
        <f t="shared" si="47"/>
        <v>27</v>
      </c>
      <c r="AQ30" s="16">
        <f t="shared" si="17"/>
        <v>8</v>
      </c>
      <c r="AR30" s="16">
        <f t="shared" si="18"/>
        <v>5</v>
      </c>
      <c r="AS30" s="14">
        <f t="shared" si="19"/>
        <v>7</v>
      </c>
    </row>
    <row r="31" spans="1:45" x14ac:dyDescent="0.25">
      <c r="A31" t="s">
        <v>208</v>
      </c>
      <c r="B31">
        <f t="shared" si="48"/>
        <v>3</v>
      </c>
      <c r="C31" t="e">
        <f t="shared" si="49"/>
        <v>#VALUE!</v>
      </c>
      <c r="D31">
        <f t="shared" si="50"/>
        <v>3</v>
      </c>
      <c r="E31">
        <f t="shared" si="51"/>
        <v>5</v>
      </c>
      <c r="F31" s="1">
        <f t="shared" si="24"/>
        <v>20</v>
      </c>
      <c r="G31" s="1">
        <f t="shared" si="52"/>
        <v>47</v>
      </c>
      <c r="H31" s="26" t="str">
        <f t="shared" si="53"/>
        <v>20:47</v>
      </c>
      <c r="I31" s="14">
        <f t="shared" si="44"/>
        <v>0</v>
      </c>
      <c r="J31" s="3">
        <f t="shared" si="54"/>
        <v>1</v>
      </c>
      <c r="K31" s="3">
        <f t="shared" si="45"/>
        <v>0</v>
      </c>
      <c r="L31" s="3">
        <f t="shared" si="5"/>
        <v>5</v>
      </c>
      <c r="M31" s="3">
        <f t="shared" si="28"/>
        <v>105</v>
      </c>
      <c r="N31" t="str">
        <f t="shared" si="29"/>
        <v/>
      </c>
      <c r="O31" s="14" t="str">
        <f t="shared" si="55"/>
        <v/>
      </c>
      <c r="P31" s="14" t="str">
        <f t="shared" si="56"/>
        <v/>
      </c>
      <c r="Q31" s="14" t="str">
        <f t="shared" si="57"/>
        <v/>
      </c>
      <c r="R31" s="14" t="str">
        <f t="shared" si="58"/>
        <v/>
      </c>
      <c r="S31" t="str">
        <f t="shared" si="34"/>
        <v/>
      </c>
      <c r="T31" s="14">
        <f t="shared" si="35"/>
        <v>0</v>
      </c>
      <c r="AA31" s="14">
        <f t="shared" si="59"/>
        <v>1</v>
      </c>
      <c r="AB31" s="14">
        <f t="shared" si="60"/>
        <v>28</v>
      </c>
      <c r="AC31" s="14">
        <f t="shared" si="61"/>
        <v>128</v>
      </c>
      <c r="AD31" s="28">
        <f t="shared" si="10"/>
        <v>0</v>
      </c>
      <c r="AE31" s="5" t="str">
        <f t="shared" si="11"/>
        <v>Ruta 1/1</v>
      </c>
      <c r="AF31" s="5" t="str">
        <f t="shared" si="12"/>
        <v>Alagón - rotonda (marquesina Bus)</v>
      </c>
      <c r="AG31" s="15" t="str">
        <f t="shared" si="39"/>
        <v>05:33</v>
      </c>
      <c r="AH31" s="15" t="str">
        <f t="shared" si="40"/>
        <v>13:33</v>
      </c>
      <c r="AI31" s="15" t="str">
        <f t="shared" si="41"/>
        <v>21:33</v>
      </c>
      <c r="AJ31" s="15" t="str">
        <f t="shared" si="42"/>
        <v>07:33</v>
      </c>
      <c r="AK31" s="5" t="str">
        <f t="shared" si="43"/>
        <v>Plaza de Europa (esq. Pablo Gargallo - Pd. Bus)</v>
      </c>
      <c r="AL31" s="14">
        <f t="shared" si="13"/>
        <v>0</v>
      </c>
      <c r="AM31" s="14" t="str">
        <f t="shared" si="14"/>
        <v>1</v>
      </c>
      <c r="AN31" s="14" t="str">
        <f t="shared" si="15"/>
        <v>1</v>
      </c>
      <c r="AO31" s="14">
        <f t="shared" si="46"/>
        <v>28</v>
      </c>
      <c r="AP31" s="14">
        <f t="shared" si="47"/>
        <v>28</v>
      </c>
      <c r="AQ31" s="16">
        <f t="shared" si="17"/>
        <v>8</v>
      </c>
      <c r="AR31" s="16">
        <f t="shared" si="18"/>
        <v>5</v>
      </c>
      <c r="AS31" s="14">
        <f t="shared" si="19"/>
        <v>7</v>
      </c>
    </row>
    <row r="32" spans="1:45" x14ac:dyDescent="0.25">
      <c r="A32" t="s">
        <v>364</v>
      </c>
      <c r="B32">
        <f t="shared" si="48"/>
        <v>3</v>
      </c>
      <c r="C32" t="e">
        <f t="shared" si="49"/>
        <v>#VALUE!</v>
      </c>
      <c r="D32">
        <f t="shared" si="50"/>
        <v>3</v>
      </c>
      <c r="E32">
        <f t="shared" si="51"/>
        <v>5</v>
      </c>
      <c r="F32" s="1">
        <f t="shared" si="24"/>
        <v>6</v>
      </c>
      <c r="G32" s="1">
        <f t="shared" si="52"/>
        <v>47</v>
      </c>
      <c r="H32" s="26" t="str">
        <f t="shared" si="53"/>
        <v>06:47</v>
      </c>
      <c r="I32" s="14">
        <f t="shared" si="44"/>
        <v>0</v>
      </c>
      <c r="J32" s="3">
        <f t="shared" si="54"/>
        <v>1</v>
      </c>
      <c r="K32" s="3">
        <f t="shared" si="45"/>
        <v>0</v>
      </c>
      <c r="L32" s="3">
        <f t="shared" si="5"/>
        <v>5</v>
      </c>
      <c r="M32" s="3">
        <f t="shared" si="28"/>
        <v>105</v>
      </c>
      <c r="N32" t="str">
        <f t="shared" si="29"/>
        <v/>
      </c>
      <c r="O32" s="14" t="str">
        <f t="shared" si="55"/>
        <v/>
      </c>
      <c r="P32" s="14" t="str">
        <f t="shared" si="56"/>
        <v/>
      </c>
      <c r="Q32" s="14" t="str">
        <f t="shared" si="57"/>
        <v/>
      </c>
      <c r="R32" s="14" t="str">
        <f t="shared" si="58"/>
        <v/>
      </c>
      <c r="S32" t="str">
        <f t="shared" si="34"/>
        <v/>
      </c>
      <c r="T32" s="14">
        <f t="shared" si="35"/>
        <v>0</v>
      </c>
      <c r="AA32" s="14">
        <f t="shared" si="59"/>
        <v>1</v>
      </c>
      <c r="AB32" s="14">
        <f t="shared" si="60"/>
        <v>29</v>
      </c>
      <c r="AC32" s="14">
        <f t="shared" si="61"/>
        <v>129</v>
      </c>
      <c r="AD32" s="28">
        <f t="shared" si="10"/>
        <v>0</v>
      </c>
      <c r="AE32" s="5" t="str">
        <f t="shared" si="11"/>
        <v>Ruta 1/1</v>
      </c>
      <c r="AF32" s="5" t="str">
        <f t="shared" si="12"/>
        <v>Opel Planta en Figueruelas</v>
      </c>
      <c r="AG32" s="15" t="str">
        <f t="shared" si="39"/>
        <v>05:40</v>
      </c>
      <c r="AH32" s="15" t="str">
        <f t="shared" si="40"/>
        <v>13:40</v>
      </c>
      <c r="AI32" s="15" t="str">
        <f t="shared" si="41"/>
        <v>21:40</v>
      </c>
      <c r="AJ32" s="15" t="str">
        <f t="shared" si="42"/>
        <v>07:40</v>
      </c>
      <c r="AK32" s="5" t="str">
        <f t="shared" si="43"/>
        <v>Vía Hispanidad (esq. Gómez Laguna - Pd. Bus)</v>
      </c>
      <c r="AL32" s="14">
        <f t="shared" si="13"/>
        <v>0</v>
      </c>
      <c r="AM32" s="14" t="str">
        <f t="shared" si="14"/>
        <v>1</v>
      </c>
      <c r="AN32" s="14" t="str">
        <f t="shared" si="15"/>
        <v>1</v>
      </c>
      <c r="AO32" s="14">
        <f t="shared" si="46"/>
        <v>29</v>
      </c>
      <c r="AP32" s="14">
        <f t="shared" si="47"/>
        <v>29</v>
      </c>
      <c r="AQ32" s="16">
        <f t="shared" si="17"/>
        <v>8</v>
      </c>
      <c r="AR32" s="16">
        <f t="shared" si="18"/>
        <v>5</v>
      </c>
      <c r="AS32" s="14">
        <f t="shared" si="19"/>
        <v>7</v>
      </c>
    </row>
    <row r="33" spans="1:45" x14ac:dyDescent="0.25">
      <c r="A33" t="s">
        <v>365</v>
      </c>
      <c r="B33" t="e">
        <f t="shared" si="48"/>
        <v>#VALUE!</v>
      </c>
      <c r="C33" t="e">
        <f t="shared" si="49"/>
        <v>#VALUE!</v>
      </c>
      <c r="D33" t="e">
        <f t="shared" si="50"/>
        <v>#VALUE!</v>
      </c>
      <c r="E33">
        <f t="shared" si="51"/>
        <v>42</v>
      </c>
      <c r="F33" s="1" t="str">
        <f t="shared" si="24"/>
        <v/>
      </c>
      <c r="G33" s="1" t="str">
        <f t="shared" si="52"/>
        <v/>
      </c>
      <c r="H33" s="26" t="str">
        <f t="shared" si="53"/>
        <v>:</v>
      </c>
      <c r="I33" s="14">
        <f t="shared" si="44"/>
        <v>0</v>
      </c>
      <c r="J33" s="3">
        <f t="shared" si="54"/>
        <v>1</v>
      </c>
      <c r="K33" s="3">
        <f t="shared" si="45"/>
        <v>0</v>
      </c>
      <c r="L33" s="3">
        <f t="shared" si="5"/>
        <v>5</v>
      </c>
      <c r="M33" s="3">
        <f t="shared" si="28"/>
        <v>105</v>
      </c>
      <c r="N33" t="str">
        <f t="shared" si="29"/>
        <v/>
      </c>
      <c r="O33" s="14" t="str">
        <f t="shared" si="55"/>
        <v/>
      </c>
      <c r="P33" s="14" t="str">
        <f t="shared" si="56"/>
        <v/>
      </c>
      <c r="Q33" s="14" t="str">
        <f t="shared" si="57"/>
        <v/>
      </c>
      <c r="R33" s="14" t="str">
        <f t="shared" si="58"/>
        <v/>
      </c>
      <c r="S33" t="str">
        <f t="shared" si="34"/>
        <v/>
      </c>
      <c r="T33" s="14">
        <f t="shared" si="35"/>
        <v>0</v>
      </c>
      <c r="AA33" s="14">
        <f t="shared" si="59"/>
        <v>1</v>
      </c>
      <c r="AB33" s="14">
        <f t="shared" si="60"/>
        <v>30</v>
      </c>
      <c r="AC33" s="14">
        <f t="shared" si="61"/>
        <v>130</v>
      </c>
      <c r="AD33" s="28">
        <f t="shared" si="10"/>
        <v>1</v>
      </c>
      <c r="AE33" s="5" t="str">
        <f t="shared" si="11"/>
        <v>Ruta 1/1</v>
      </c>
      <c r="AF33" s="5" t="str">
        <f t="shared" si="12"/>
        <v/>
      </c>
      <c r="AG33" s="15" t="str">
        <f t="shared" si="39"/>
        <v/>
      </c>
      <c r="AH33" s="15" t="str">
        <f t="shared" si="40"/>
        <v/>
      </c>
      <c r="AI33" s="15" t="str">
        <f t="shared" si="41"/>
        <v/>
      </c>
      <c r="AJ33" s="15" t="str">
        <f t="shared" si="42"/>
        <v/>
      </c>
      <c r="AK33" s="5" t="str">
        <f t="shared" si="43"/>
        <v>Vía Hispanidad (Gasolinera Casablanca - esq. C/ La Vía)</v>
      </c>
      <c r="AL33" s="14">
        <f t="shared" si="13"/>
        <v>0</v>
      </c>
      <c r="AM33" s="14" t="str">
        <f t="shared" si="14"/>
        <v>1</v>
      </c>
      <c r="AN33" s="14" t="str">
        <f t="shared" si="15"/>
        <v>1</v>
      </c>
      <c r="AO33" s="14">
        <f t="shared" si="46"/>
        <v>30</v>
      </c>
      <c r="AP33" s="14">
        <f t="shared" si="47"/>
        <v>30</v>
      </c>
      <c r="AQ33" s="16">
        <f t="shared" si="17"/>
        <v>8</v>
      </c>
      <c r="AR33" s="16">
        <f t="shared" si="18"/>
        <v>5</v>
      </c>
      <c r="AS33" s="14">
        <f t="shared" si="19"/>
        <v>7</v>
      </c>
    </row>
    <row r="34" spans="1:45" x14ac:dyDescent="0.25">
      <c r="A34" t="s">
        <v>366</v>
      </c>
      <c r="B34" t="e">
        <f t="shared" si="48"/>
        <v>#VALUE!</v>
      </c>
      <c r="C34">
        <f t="shared" si="49"/>
        <v>20</v>
      </c>
      <c r="D34">
        <f t="shared" si="50"/>
        <v>20</v>
      </c>
      <c r="E34">
        <f t="shared" si="51"/>
        <v>31</v>
      </c>
      <c r="F34" s="1" t="str">
        <f t="shared" si="24"/>
        <v/>
      </c>
      <c r="G34" s="1" t="str">
        <f t="shared" si="52"/>
        <v/>
      </c>
      <c r="H34" s="26" t="str">
        <f t="shared" si="53"/>
        <v>:</v>
      </c>
      <c r="I34" s="14">
        <f t="shared" si="44"/>
        <v>0</v>
      </c>
      <c r="J34" s="3">
        <f t="shared" si="54"/>
        <v>1</v>
      </c>
      <c r="K34" s="3">
        <f t="shared" si="45"/>
        <v>1</v>
      </c>
      <c r="L34" s="3">
        <f t="shared" si="5"/>
        <v>6</v>
      </c>
      <c r="M34" s="3">
        <f t="shared" si="28"/>
        <v>106</v>
      </c>
      <c r="N34" t="str">
        <f t="shared" si="29"/>
        <v>Avenida Tenor Fleta, nº 115-117</v>
      </c>
      <c r="O34" s="14" t="str">
        <f t="shared" si="55"/>
        <v>04:50</v>
      </c>
      <c r="P34" s="14" t="str">
        <f t="shared" si="56"/>
        <v>12:41</v>
      </c>
      <c r="Q34" s="14" t="str">
        <f t="shared" si="57"/>
        <v>20:48</v>
      </c>
      <c r="R34" s="14" t="str">
        <f t="shared" si="58"/>
        <v>06:48</v>
      </c>
      <c r="S34" t="str">
        <f t="shared" si="34"/>
        <v>Carretera de Logroño (desvío Monzalbarba - Pd. Bus)</v>
      </c>
      <c r="T34" s="14">
        <f t="shared" si="35"/>
        <v>0</v>
      </c>
      <c r="AA34" s="14">
        <f t="shared" si="59"/>
        <v>2</v>
      </c>
      <c r="AB34" s="14">
        <f t="shared" si="60"/>
        <v>0</v>
      </c>
      <c r="AC34" s="14">
        <f t="shared" si="61"/>
        <v>200</v>
      </c>
      <c r="AD34" s="28">
        <f t="shared" si="10"/>
        <v>0</v>
      </c>
      <c r="AE34" s="5" t="str">
        <f t="shared" si="11"/>
        <v>Ruta 1/3</v>
      </c>
      <c r="AF34" s="5" t="str">
        <f t="shared" si="12"/>
        <v>Ruta 1/3</v>
      </c>
      <c r="AG34" s="15" t="str">
        <f t="shared" si="39"/>
        <v/>
      </c>
      <c r="AH34" s="15" t="str">
        <f t="shared" si="40"/>
        <v/>
      </c>
      <c r="AI34" s="15" t="str">
        <f t="shared" si="41"/>
        <v/>
      </c>
      <c r="AJ34" s="15" t="str">
        <f t="shared" si="42"/>
        <v/>
      </c>
      <c r="AK34" s="5" t="str">
        <f t="shared" si="43"/>
        <v/>
      </c>
      <c r="AL34" s="14">
        <f t="shared" si="13"/>
        <v>1</v>
      </c>
      <c r="AM34" s="14" t="str">
        <f t="shared" si="14"/>
        <v>1</v>
      </c>
      <c r="AN34" s="14" t="str">
        <f t="shared" si="15"/>
        <v>3</v>
      </c>
      <c r="AO34" s="14">
        <f t="shared" si="46"/>
        <v>0</v>
      </c>
      <c r="AP34" s="14">
        <f t="shared" si="47"/>
        <v>31</v>
      </c>
      <c r="AQ34" s="16">
        <f t="shared" si="17"/>
        <v>8</v>
      </c>
      <c r="AR34" s="16">
        <f t="shared" si="18"/>
        <v>5</v>
      </c>
      <c r="AS34" s="14">
        <f t="shared" si="19"/>
        <v>7</v>
      </c>
    </row>
    <row r="35" spans="1:45" x14ac:dyDescent="0.25">
      <c r="A35" t="s">
        <v>367</v>
      </c>
      <c r="B35">
        <f t="shared" si="48"/>
        <v>3</v>
      </c>
      <c r="C35" t="e">
        <f t="shared" si="49"/>
        <v>#VALUE!</v>
      </c>
      <c r="D35">
        <f t="shared" si="50"/>
        <v>3</v>
      </c>
      <c r="E35">
        <f t="shared" si="51"/>
        <v>5</v>
      </c>
      <c r="F35" s="1">
        <f t="shared" si="24"/>
        <v>4</v>
      </c>
      <c r="G35" s="1">
        <f t="shared" si="52"/>
        <v>50</v>
      </c>
      <c r="H35" s="26" t="str">
        <f t="shared" si="53"/>
        <v>04:50</v>
      </c>
      <c r="I35" s="14">
        <f t="shared" si="44"/>
        <v>0</v>
      </c>
      <c r="J35" s="3">
        <f t="shared" si="54"/>
        <v>1</v>
      </c>
      <c r="K35" s="3">
        <f t="shared" si="45"/>
        <v>0</v>
      </c>
      <c r="L35" s="3">
        <f t="shared" si="5"/>
        <v>6</v>
      </c>
      <c r="M35" s="3">
        <f t="shared" si="28"/>
        <v>106</v>
      </c>
      <c r="N35" t="str">
        <f t="shared" si="29"/>
        <v/>
      </c>
      <c r="O35" s="14" t="str">
        <f t="shared" si="55"/>
        <v/>
      </c>
      <c r="P35" s="14" t="str">
        <f t="shared" si="56"/>
        <v/>
      </c>
      <c r="Q35" s="14" t="str">
        <f t="shared" si="57"/>
        <v/>
      </c>
      <c r="R35" s="14" t="str">
        <f t="shared" si="58"/>
        <v/>
      </c>
      <c r="S35" t="str">
        <f t="shared" si="34"/>
        <v/>
      </c>
      <c r="T35" s="14">
        <f t="shared" si="35"/>
        <v>0</v>
      </c>
      <c r="AA35" s="14">
        <f t="shared" si="59"/>
        <v>2</v>
      </c>
      <c r="AB35" s="14">
        <f t="shared" si="60"/>
        <v>1</v>
      </c>
      <c r="AC35" s="14">
        <f t="shared" si="61"/>
        <v>201</v>
      </c>
      <c r="AD35" s="28">
        <f t="shared" si="10"/>
        <v>0</v>
      </c>
      <c r="AE35" s="5" t="str">
        <f t="shared" si="11"/>
        <v>Ruta 1/3</v>
      </c>
      <c r="AF35" s="5" t="str">
        <f t="shared" si="12"/>
        <v>Avd. Real Zaragoza (nº 29 - Pd. Bus)</v>
      </c>
      <c r="AG35" s="15" t="str">
        <f t="shared" si="39"/>
        <v>04:43</v>
      </c>
      <c r="AH35" s="15" t="str">
        <f t="shared" si="40"/>
        <v>12:40</v>
      </c>
      <c r="AI35" s="15" t="str">
        <f t="shared" si="41"/>
        <v>20:43</v>
      </c>
      <c r="AJ35" s="15" t="str">
        <f t="shared" si="42"/>
        <v>06:40</v>
      </c>
      <c r="AK35" s="5" t="str">
        <f t="shared" si="43"/>
        <v>Opel Planta en Figueruelas</v>
      </c>
      <c r="AL35" s="14">
        <f t="shared" si="13"/>
        <v>0</v>
      </c>
      <c r="AM35" s="14" t="str">
        <f t="shared" si="14"/>
        <v>1</v>
      </c>
      <c r="AN35" s="14" t="str">
        <f t="shared" si="15"/>
        <v>3</v>
      </c>
      <c r="AO35" s="14">
        <f t="shared" si="46"/>
        <v>1</v>
      </c>
      <c r="AP35" s="14">
        <f t="shared" si="47"/>
        <v>32</v>
      </c>
      <c r="AQ35" s="16">
        <f t="shared" si="17"/>
        <v>8</v>
      </c>
      <c r="AR35" s="16">
        <f t="shared" si="18"/>
        <v>5</v>
      </c>
      <c r="AS35" s="14">
        <f t="shared" si="19"/>
        <v>7</v>
      </c>
    </row>
    <row r="36" spans="1:45" x14ac:dyDescent="0.25">
      <c r="A36" t="s">
        <v>197</v>
      </c>
      <c r="B36">
        <f t="shared" si="48"/>
        <v>3</v>
      </c>
      <c r="C36" t="e">
        <f t="shared" si="49"/>
        <v>#VALUE!</v>
      </c>
      <c r="D36">
        <f t="shared" si="50"/>
        <v>3</v>
      </c>
      <c r="E36">
        <f t="shared" si="51"/>
        <v>5</v>
      </c>
      <c r="F36" s="1">
        <f t="shared" si="24"/>
        <v>12</v>
      </c>
      <c r="G36" s="1">
        <f t="shared" si="52"/>
        <v>41</v>
      </c>
      <c r="H36" s="26" t="str">
        <f t="shared" si="53"/>
        <v>12:41</v>
      </c>
      <c r="I36" s="14">
        <f t="shared" si="44"/>
        <v>0</v>
      </c>
      <c r="J36" s="3">
        <f t="shared" si="54"/>
        <v>1</v>
      </c>
      <c r="K36" s="3">
        <f t="shared" si="45"/>
        <v>0</v>
      </c>
      <c r="L36" s="3">
        <f t="shared" si="5"/>
        <v>6</v>
      </c>
      <c r="M36" s="3">
        <f t="shared" si="28"/>
        <v>106</v>
      </c>
      <c r="N36" t="str">
        <f t="shared" si="29"/>
        <v/>
      </c>
      <c r="O36" s="14" t="str">
        <f t="shared" si="55"/>
        <v/>
      </c>
      <c r="P36" s="14" t="str">
        <f t="shared" si="56"/>
        <v/>
      </c>
      <c r="Q36" s="14" t="str">
        <f t="shared" si="57"/>
        <v/>
      </c>
      <c r="R36" s="14" t="str">
        <f t="shared" si="58"/>
        <v/>
      </c>
      <c r="S36" t="str">
        <f t="shared" si="34"/>
        <v/>
      </c>
      <c r="T36" s="14">
        <f t="shared" si="35"/>
        <v>0</v>
      </c>
      <c r="AA36" s="14">
        <f t="shared" si="59"/>
        <v>2</v>
      </c>
      <c r="AB36" s="14">
        <f t="shared" si="60"/>
        <v>2</v>
      </c>
      <c r="AC36" s="14">
        <f t="shared" si="61"/>
        <v>202</v>
      </c>
      <c r="AD36" s="28">
        <f t="shared" si="10"/>
        <v>0</v>
      </c>
      <c r="AE36" s="5" t="str">
        <f t="shared" si="11"/>
        <v>Ruta 1/3</v>
      </c>
      <c r="AF36" s="5" t="str">
        <f t="shared" si="12"/>
        <v>Avd. Santa Isabel (plaza Serrano - Pd. Bus)</v>
      </c>
      <c r="AG36" s="15" t="str">
        <f t="shared" si="39"/>
        <v>04:44</v>
      </c>
      <c r="AH36" s="15" t="str">
        <f t="shared" si="40"/>
        <v>12:41</v>
      </c>
      <c r="AI36" s="15" t="str">
        <f t="shared" si="41"/>
        <v>20:44</v>
      </c>
      <c r="AJ36" s="15" t="str">
        <f t="shared" si="42"/>
        <v>06:41</v>
      </c>
      <c r="AK36" s="5" t="str">
        <f t="shared" si="43"/>
        <v>Luis Legaz (esq. Gómez Avellaneda)</v>
      </c>
      <c r="AL36" s="14">
        <f t="shared" si="13"/>
        <v>0</v>
      </c>
      <c r="AM36" s="14" t="str">
        <f t="shared" si="14"/>
        <v>1</v>
      </c>
      <c r="AN36" s="14" t="str">
        <f t="shared" si="15"/>
        <v>3</v>
      </c>
      <c r="AO36" s="14">
        <f t="shared" si="46"/>
        <v>2</v>
      </c>
      <c r="AP36" s="14">
        <f t="shared" si="47"/>
        <v>33</v>
      </c>
      <c r="AQ36" s="16">
        <f t="shared" si="17"/>
        <v>8</v>
      </c>
      <c r="AR36" s="16">
        <f t="shared" si="18"/>
        <v>5</v>
      </c>
      <c r="AS36" s="14">
        <f t="shared" si="19"/>
        <v>7</v>
      </c>
    </row>
    <row r="37" spans="1:45" x14ac:dyDescent="0.25">
      <c r="A37" t="s">
        <v>106</v>
      </c>
      <c r="B37">
        <f t="shared" si="48"/>
        <v>3</v>
      </c>
      <c r="C37" t="e">
        <f t="shared" si="49"/>
        <v>#VALUE!</v>
      </c>
      <c r="D37">
        <f t="shared" si="50"/>
        <v>3</v>
      </c>
      <c r="E37">
        <f t="shared" si="51"/>
        <v>5</v>
      </c>
      <c r="F37" s="1">
        <f t="shared" si="24"/>
        <v>20</v>
      </c>
      <c r="G37" s="1">
        <f t="shared" si="52"/>
        <v>48</v>
      </c>
      <c r="H37" s="26" t="str">
        <f t="shared" si="53"/>
        <v>20:48</v>
      </c>
      <c r="I37" s="14">
        <f t="shared" si="44"/>
        <v>0</v>
      </c>
      <c r="J37" s="3">
        <f t="shared" si="54"/>
        <v>1</v>
      </c>
      <c r="K37" s="3">
        <f t="shared" si="45"/>
        <v>0</v>
      </c>
      <c r="L37" s="3">
        <f t="shared" si="5"/>
        <v>6</v>
      </c>
      <c r="M37" s="3">
        <f t="shared" si="28"/>
        <v>106</v>
      </c>
      <c r="N37" t="str">
        <f t="shared" si="29"/>
        <v/>
      </c>
      <c r="O37" s="14" t="str">
        <f t="shared" si="55"/>
        <v/>
      </c>
      <c r="P37" s="14" t="str">
        <f t="shared" si="56"/>
        <v/>
      </c>
      <c r="Q37" s="14" t="str">
        <f t="shared" si="57"/>
        <v/>
      </c>
      <c r="R37" s="14" t="str">
        <f t="shared" si="58"/>
        <v/>
      </c>
      <c r="S37" t="str">
        <f t="shared" si="34"/>
        <v/>
      </c>
      <c r="T37" s="14">
        <f t="shared" si="35"/>
        <v>0</v>
      </c>
      <c r="AA37" s="14">
        <f t="shared" si="59"/>
        <v>2</v>
      </c>
      <c r="AB37" s="14">
        <f t="shared" si="60"/>
        <v>3</v>
      </c>
      <c r="AC37" s="14">
        <f t="shared" si="61"/>
        <v>203</v>
      </c>
      <c r="AD37" s="28">
        <f t="shared" si="10"/>
        <v>0</v>
      </c>
      <c r="AE37" s="5" t="str">
        <f t="shared" si="11"/>
        <v>Ruta 1/3</v>
      </c>
      <c r="AF37" s="5" t="str">
        <f t="shared" si="12"/>
        <v>Avd. Santa Isabel (esq. Avd. Industria - Gasolinera/Pd. Bus)</v>
      </c>
      <c r="AG37" s="15" t="str">
        <f t="shared" si="39"/>
        <v>04:46</v>
      </c>
      <c r="AH37" s="15" t="str">
        <f t="shared" si="40"/>
        <v>12:43</v>
      </c>
      <c r="AI37" s="15" t="str">
        <f t="shared" si="41"/>
        <v>20:46</v>
      </c>
      <c r="AJ37" s="15" t="str">
        <f t="shared" si="42"/>
        <v>06:43</v>
      </c>
      <c r="AK37" s="5" t="str">
        <f t="shared" si="43"/>
        <v>Gómez Avellaneda (esq. Saiz de otero - Pd. Bus)</v>
      </c>
      <c r="AL37" s="14">
        <f t="shared" si="13"/>
        <v>0</v>
      </c>
      <c r="AM37" s="14" t="str">
        <f t="shared" si="14"/>
        <v>1</v>
      </c>
      <c r="AN37" s="14" t="str">
        <f t="shared" si="15"/>
        <v>3</v>
      </c>
      <c r="AO37" s="14">
        <f t="shared" si="46"/>
        <v>3</v>
      </c>
      <c r="AP37" s="14">
        <f t="shared" si="47"/>
        <v>34</v>
      </c>
      <c r="AQ37" s="16">
        <f t="shared" si="17"/>
        <v>8</v>
      </c>
      <c r="AR37" s="16">
        <f t="shared" si="18"/>
        <v>5</v>
      </c>
      <c r="AS37" s="14">
        <f t="shared" si="19"/>
        <v>7</v>
      </c>
    </row>
    <row r="38" spans="1:45" x14ac:dyDescent="0.25">
      <c r="A38" t="s">
        <v>368</v>
      </c>
      <c r="B38">
        <f t="shared" si="48"/>
        <v>3</v>
      </c>
      <c r="C38" t="e">
        <f t="shared" si="49"/>
        <v>#VALUE!</v>
      </c>
      <c r="D38">
        <f t="shared" si="50"/>
        <v>3</v>
      </c>
      <c r="E38">
        <f t="shared" si="51"/>
        <v>5</v>
      </c>
      <c r="F38" s="1">
        <f t="shared" si="24"/>
        <v>6</v>
      </c>
      <c r="G38" s="1">
        <f t="shared" si="52"/>
        <v>48</v>
      </c>
      <c r="H38" s="26" t="str">
        <f t="shared" si="53"/>
        <v>06:48</v>
      </c>
      <c r="I38" s="14">
        <f t="shared" si="44"/>
        <v>0</v>
      </c>
      <c r="J38" s="3">
        <f t="shared" si="54"/>
        <v>1</v>
      </c>
      <c r="K38" s="3">
        <f t="shared" si="45"/>
        <v>0</v>
      </c>
      <c r="L38" s="3">
        <f t="shared" si="5"/>
        <v>6</v>
      </c>
      <c r="M38" s="3">
        <f t="shared" si="28"/>
        <v>106</v>
      </c>
      <c r="N38" t="str">
        <f t="shared" si="29"/>
        <v/>
      </c>
      <c r="O38" s="14" t="str">
        <f t="shared" si="55"/>
        <v/>
      </c>
      <c r="P38" s="14" t="str">
        <f t="shared" si="56"/>
        <v/>
      </c>
      <c r="Q38" s="14" t="str">
        <f t="shared" si="57"/>
        <v/>
      </c>
      <c r="R38" s="14" t="str">
        <f t="shared" si="58"/>
        <v/>
      </c>
      <c r="S38" t="str">
        <f t="shared" si="34"/>
        <v/>
      </c>
      <c r="T38" s="14">
        <f t="shared" si="35"/>
        <v>0</v>
      </c>
      <c r="AA38" s="14">
        <f t="shared" si="59"/>
        <v>2</v>
      </c>
      <c r="AB38" s="14">
        <f t="shared" si="60"/>
        <v>4</v>
      </c>
      <c r="AC38" s="14">
        <f t="shared" si="61"/>
        <v>204</v>
      </c>
      <c r="AD38" s="28">
        <f t="shared" si="10"/>
        <v>0</v>
      </c>
      <c r="AE38" s="5" t="str">
        <f t="shared" si="11"/>
        <v>Ruta 1/3</v>
      </c>
      <c r="AF38" s="5" t="str">
        <f t="shared" si="12"/>
        <v>Avd. Cataluña (CAF - Pd. Bus)</v>
      </c>
      <c r="AG38" s="15" t="str">
        <f t="shared" si="39"/>
        <v>04:48</v>
      </c>
      <c r="AH38" s="15" t="str">
        <f t="shared" si="40"/>
        <v>12:45</v>
      </c>
      <c r="AI38" s="15" t="str">
        <f t="shared" si="41"/>
        <v>20:48</v>
      </c>
      <c r="AJ38" s="15" t="str">
        <f t="shared" si="42"/>
        <v>06:45</v>
      </c>
      <c r="AK38" s="5" t="str">
        <f t="shared" si="43"/>
        <v>Gómez Avellaneda, nº 23 (Pd. Bus)</v>
      </c>
      <c r="AL38" s="14">
        <f t="shared" si="13"/>
        <v>0</v>
      </c>
      <c r="AM38" s="14" t="str">
        <f t="shared" si="14"/>
        <v>1</v>
      </c>
      <c r="AN38" s="14" t="str">
        <f t="shared" si="15"/>
        <v>3</v>
      </c>
      <c r="AO38" s="14">
        <f t="shared" si="46"/>
        <v>4</v>
      </c>
      <c r="AP38" s="14">
        <f t="shared" si="47"/>
        <v>35</v>
      </c>
      <c r="AQ38" s="16">
        <f t="shared" si="17"/>
        <v>8</v>
      </c>
      <c r="AR38" s="16">
        <f t="shared" si="18"/>
        <v>5</v>
      </c>
      <c r="AS38" s="14">
        <f t="shared" si="19"/>
        <v>7</v>
      </c>
    </row>
    <row r="39" spans="1:45" x14ac:dyDescent="0.25">
      <c r="A39" t="s">
        <v>369</v>
      </c>
      <c r="B39" t="e">
        <f t="shared" si="48"/>
        <v>#VALUE!</v>
      </c>
      <c r="C39" t="e">
        <f t="shared" si="49"/>
        <v>#VALUE!</v>
      </c>
      <c r="D39" t="e">
        <f t="shared" si="50"/>
        <v>#VALUE!</v>
      </c>
      <c r="E39">
        <f t="shared" si="51"/>
        <v>51</v>
      </c>
      <c r="F39" s="1" t="str">
        <f t="shared" si="24"/>
        <v/>
      </c>
      <c r="G39" s="1" t="str">
        <f t="shared" si="52"/>
        <v/>
      </c>
      <c r="H39" s="26" t="str">
        <f t="shared" si="53"/>
        <v>:</v>
      </c>
      <c r="I39" s="14">
        <f t="shared" si="44"/>
        <v>0</v>
      </c>
      <c r="J39" s="3">
        <f t="shared" si="54"/>
        <v>1</v>
      </c>
      <c r="K39" s="3">
        <f t="shared" si="45"/>
        <v>0</v>
      </c>
      <c r="L39" s="3">
        <f t="shared" si="5"/>
        <v>6</v>
      </c>
      <c r="M39" s="3">
        <f t="shared" si="28"/>
        <v>106</v>
      </c>
      <c r="N39" t="str">
        <f t="shared" si="29"/>
        <v/>
      </c>
      <c r="O39" s="14" t="str">
        <f t="shared" si="55"/>
        <v/>
      </c>
      <c r="P39" s="14" t="str">
        <f t="shared" si="56"/>
        <v/>
      </c>
      <c r="Q39" s="14" t="str">
        <f t="shared" si="57"/>
        <v/>
      </c>
      <c r="R39" s="14" t="str">
        <f t="shared" si="58"/>
        <v/>
      </c>
      <c r="S39" t="str">
        <f t="shared" si="34"/>
        <v/>
      </c>
      <c r="T39" s="14">
        <f t="shared" si="35"/>
        <v>0</v>
      </c>
      <c r="AA39" s="14">
        <f t="shared" si="59"/>
        <v>2</v>
      </c>
      <c r="AB39" s="14">
        <f t="shared" si="60"/>
        <v>5</v>
      </c>
      <c r="AC39" s="14">
        <f t="shared" si="61"/>
        <v>205</v>
      </c>
      <c r="AD39" s="28">
        <f t="shared" si="10"/>
        <v>0</v>
      </c>
      <c r="AE39" s="5" t="str">
        <f t="shared" si="11"/>
        <v>Ruta 1/3</v>
      </c>
      <c r="AF39" s="5" t="str">
        <f t="shared" si="12"/>
        <v>Avd. Cataluña, nº 189 (Los Charros)</v>
      </c>
      <c r="AG39" s="15" t="str">
        <f t="shared" si="39"/>
        <v>04:50</v>
      </c>
      <c r="AH39" s="15" t="str">
        <f t="shared" si="40"/>
        <v>12:47</v>
      </c>
      <c r="AI39" s="15" t="str">
        <f t="shared" si="41"/>
        <v>20:50</v>
      </c>
      <c r="AJ39" s="15" t="str">
        <f t="shared" si="42"/>
        <v>06:47</v>
      </c>
      <c r="AK39" s="5" t="str">
        <f t="shared" si="43"/>
        <v>Salvador Allende (esq. Valle de Broto)</v>
      </c>
      <c r="AL39" s="14">
        <f t="shared" si="13"/>
        <v>0</v>
      </c>
      <c r="AM39" s="14" t="str">
        <f t="shared" si="14"/>
        <v>1</v>
      </c>
      <c r="AN39" s="14" t="str">
        <f t="shared" si="15"/>
        <v>3</v>
      </c>
      <c r="AO39" s="14">
        <f t="shared" si="46"/>
        <v>5</v>
      </c>
      <c r="AP39" s="14">
        <f t="shared" si="47"/>
        <v>36</v>
      </c>
      <c r="AQ39" s="16">
        <f t="shared" si="17"/>
        <v>8</v>
      </c>
      <c r="AR39" s="16">
        <f t="shared" si="18"/>
        <v>5</v>
      </c>
      <c r="AS39" s="14">
        <f t="shared" si="19"/>
        <v>7</v>
      </c>
    </row>
    <row r="40" spans="1:45" x14ac:dyDescent="0.25">
      <c r="A40" t="s">
        <v>370</v>
      </c>
      <c r="B40" t="e">
        <f t="shared" si="48"/>
        <v>#VALUE!</v>
      </c>
      <c r="C40" t="e">
        <f t="shared" si="49"/>
        <v>#VALUE!</v>
      </c>
      <c r="D40" t="e">
        <f t="shared" si="50"/>
        <v>#VALUE!</v>
      </c>
      <c r="E40">
        <f t="shared" si="51"/>
        <v>54</v>
      </c>
      <c r="F40" s="1" t="str">
        <f t="shared" si="24"/>
        <v/>
      </c>
      <c r="G40" s="1" t="str">
        <f t="shared" si="52"/>
        <v/>
      </c>
      <c r="H40" s="26" t="str">
        <f t="shared" si="53"/>
        <v>:</v>
      </c>
      <c r="I40" s="14">
        <f t="shared" si="44"/>
        <v>0</v>
      </c>
      <c r="J40" s="3">
        <f t="shared" si="54"/>
        <v>1</v>
      </c>
      <c r="K40" s="3">
        <f t="shared" si="45"/>
        <v>1</v>
      </c>
      <c r="L40" s="3">
        <f t="shared" si="5"/>
        <v>7</v>
      </c>
      <c r="M40" s="3">
        <f t="shared" si="28"/>
        <v>107</v>
      </c>
      <c r="N40" t="str">
        <f t="shared" si="29"/>
        <v>Avenida Puente Virrey (esq. Pablo Remacha) - (Pd. Bus)</v>
      </c>
      <c r="O40" s="14" t="str">
        <f t="shared" si="55"/>
        <v>04:51</v>
      </c>
      <c r="P40" s="14" t="str">
        <f t="shared" si="56"/>
        <v>12:42</v>
      </c>
      <c r="Q40" s="14" t="str">
        <f t="shared" si="57"/>
        <v>20:49</v>
      </c>
      <c r="R40" s="14" t="str">
        <f t="shared" si="58"/>
        <v>06:49</v>
      </c>
      <c r="S40" t="str">
        <f t="shared" si="34"/>
        <v>Carretera de Logroño (frente Torres de San Lamberto)</v>
      </c>
      <c r="T40" s="14">
        <f t="shared" si="35"/>
        <v>0</v>
      </c>
      <c r="AA40" s="14">
        <f t="shared" si="59"/>
        <v>2</v>
      </c>
      <c r="AB40" s="14">
        <f t="shared" si="60"/>
        <v>6</v>
      </c>
      <c r="AC40" s="14">
        <f t="shared" si="61"/>
        <v>206</v>
      </c>
      <c r="AD40" s="28">
        <f t="shared" si="10"/>
        <v>0</v>
      </c>
      <c r="AE40" s="5" t="str">
        <f t="shared" si="11"/>
        <v>Ruta 1/3</v>
      </c>
      <c r="AF40" s="5" t="str">
        <f t="shared" si="12"/>
        <v>Avd. Cataluña (frente Felisa Galé)</v>
      </c>
      <c r="AG40" s="15" t="str">
        <f t="shared" si="39"/>
        <v>04:52</v>
      </c>
      <c r="AH40" s="15" t="str">
        <f t="shared" si="40"/>
        <v>12:49</v>
      </c>
      <c r="AI40" s="15" t="str">
        <f t="shared" si="41"/>
        <v>20:52</v>
      </c>
      <c r="AJ40" s="15" t="str">
        <f t="shared" si="42"/>
        <v>06:49</v>
      </c>
      <c r="AK40" s="5" t="str">
        <f t="shared" si="43"/>
        <v>Salvador Allende (frente nº 67 - Pd. Bus)</v>
      </c>
      <c r="AL40" s="14">
        <f t="shared" si="13"/>
        <v>0</v>
      </c>
      <c r="AM40" s="14" t="str">
        <f t="shared" si="14"/>
        <v>1</v>
      </c>
      <c r="AN40" s="14" t="str">
        <f t="shared" si="15"/>
        <v>3</v>
      </c>
      <c r="AO40" s="14">
        <f t="shared" si="46"/>
        <v>6</v>
      </c>
      <c r="AP40" s="14">
        <f t="shared" si="47"/>
        <v>37</v>
      </c>
      <c r="AQ40" s="16">
        <f t="shared" si="17"/>
        <v>8</v>
      </c>
      <c r="AR40" s="16">
        <f t="shared" si="18"/>
        <v>5</v>
      </c>
      <c r="AS40" s="14">
        <f t="shared" si="19"/>
        <v>7</v>
      </c>
    </row>
    <row r="41" spans="1:45" x14ac:dyDescent="0.25">
      <c r="A41" t="s">
        <v>371</v>
      </c>
      <c r="B41">
        <f t="shared" si="48"/>
        <v>3</v>
      </c>
      <c r="C41" t="e">
        <f t="shared" si="49"/>
        <v>#VALUE!</v>
      </c>
      <c r="D41">
        <f t="shared" si="50"/>
        <v>3</v>
      </c>
      <c r="E41">
        <f t="shared" si="51"/>
        <v>5</v>
      </c>
      <c r="F41" s="1">
        <f t="shared" si="24"/>
        <v>4</v>
      </c>
      <c r="G41" s="1">
        <f t="shared" si="52"/>
        <v>51</v>
      </c>
      <c r="H41" s="26" t="str">
        <f t="shared" si="53"/>
        <v>04:51</v>
      </c>
      <c r="I41" s="14">
        <f t="shared" si="44"/>
        <v>0</v>
      </c>
      <c r="J41" s="3">
        <f t="shared" si="54"/>
        <v>1</v>
      </c>
      <c r="K41" s="3">
        <f t="shared" si="45"/>
        <v>0</v>
      </c>
      <c r="L41" s="3">
        <f t="shared" si="5"/>
        <v>7</v>
      </c>
      <c r="M41" s="3">
        <f t="shared" si="28"/>
        <v>107</v>
      </c>
      <c r="N41" t="str">
        <f t="shared" si="29"/>
        <v/>
      </c>
      <c r="O41" s="14" t="str">
        <f t="shared" si="55"/>
        <v/>
      </c>
      <c r="P41" s="14" t="str">
        <f t="shared" si="56"/>
        <v/>
      </c>
      <c r="Q41" s="14" t="str">
        <f t="shared" si="57"/>
        <v/>
      </c>
      <c r="R41" s="14" t="str">
        <f t="shared" si="58"/>
        <v/>
      </c>
      <c r="S41" t="str">
        <f t="shared" si="34"/>
        <v/>
      </c>
      <c r="T41" s="14">
        <f t="shared" si="35"/>
        <v>0</v>
      </c>
      <c r="AA41" s="14">
        <f t="shared" si="59"/>
        <v>2</v>
      </c>
      <c r="AB41" s="14">
        <f t="shared" si="60"/>
        <v>7</v>
      </c>
      <c r="AC41" s="14">
        <f t="shared" si="61"/>
        <v>207</v>
      </c>
      <c r="AD41" s="28">
        <f t="shared" si="10"/>
        <v>0</v>
      </c>
      <c r="AE41" s="5" t="str">
        <f t="shared" si="11"/>
        <v>Ruta 1/3</v>
      </c>
      <c r="AF41" s="5" t="str">
        <f t="shared" si="12"/>
        <v>Marqués de la Cadena, (frente nº 57 Pd. Bus CAN)</v>
      </c>
      <c r="AG41" s="15" t="str">
        <f t="shared" si="39"/>
        <v>04:53</v>
      </c>
      <c r="AH41" s="15" t="str">
        <f t="shared" si="40"/>
        <v>12:51</v>
      </c>
      <c r="AI41" s="15" t="str">
        <f t="shared" si="41"/>
        <v>20:53</v>
      </c>
      <c r="AJ41" s="15" t="str">
        <f t="shared" si="42"/>
        <v>06:51</v>
      </c>
      <c r="AK41" s="5" t="str">
        <f t="shared" si="43"/>
        <v>San Juan de la Peña (esq. Alcalde Caballero)</v>
      </c>
      <c r="AL41" s="14">
        <f t="shared" si="13"/>
        <v>0</v>
      </c>
      <c r="AM41" s="14" t="str">
        <f t="shared" si="14"/>
        <v>1</v>
      </c>
      <c r="AN41" s="14" t="str">
        <f t="shared" si="15"/>
        <v>3</v>
      </c>
      <c r="AO41" s="14">
        <f t="shared" si="46"/>
        <v>7</v>
      </c>
      <c r="AP41" s="14">
        <f t="shared" si="47"/>
        <v>38</v>
      </c>
      <c r="AQ41" s="16">
        <f t="shared" si="17"/>
        <v>8</v>
      </c>
      <c r="AR41" s="16">
        <f t="shared" si="18"/>
        <v>5</v>
      </c>
      <c r="AS41" s="14">
        <f t="shared" si="19"/>
        <v>7</v>
      </c>
    </row>
    <row r="42" spans="1:45" x14ac:dyDescent="0.25">
      <c r="A42" t="s">
        <v>201</v>
      </c>
      <c r="B42">
        <f t="shared" si="48"/>
        <v>3</v>
      </c>
      <c r="C42" t="e">
        <f t="shared" si="49"/>
        <v>#VALUE!</v>
      </c>
      <c r="D42">
        <f t="shared" si="50"/>
        <v>3</v>
      </c>
      <c r="E42">
        <f t="shared" si="51"/>
        <v>5</v>
      </c>
      <c r="F42" s="1">
        <f t="shared" si="24"/>
        <v>12</v>
      </c>
      <c r="G42" s="1">
        <f t="shared" si="52"/>
        <v>42</v>
      </c>
      <c r="H42" s="26" t="str">
        <f t="shared" si="53"/>
        <v>12:42</v>
      </c>
      <c r="I42" s="14">
        <f t="shared" si="44"/>
        <v>0</v>
      </c>
      <c r="J42" s="3">
        <f t="shared" si="54"/>
        <v>1</v>
      </c>
      <c r="K42" s="3">
        <f t="shared" si="45"/>
        <v>0</v>
      </c>
      <c r="L42" s="3">
        <f t="shared" si="5"/>
        <v>7</v>
      </c>
      <c r="M42" s="3">
        <f t="shared" si="28"/>
        <v>107</v>
      </c>
      <c r="N42" t="str">
        <f t="shared" si="29"/>
        <v/>
      </c>
      <c r="O42" s="14" t="str">
        <f t="shared" si="55"/>
        <v/>
      </c>
      <c r="P42" s="14" t="str">
        <f t="shared" si="56"/>
        <v/>
      </c>
      <c r="Q42" s="14" t="str">
        <f t="shared" si="57"/>
        <v/>
      </c>
      <c r="R42" s="14" t="str">
        <f t="shared" si="58"/>
        <v/>
      </c>
      <c r="S42" t="str">
        <f t="shared" si="34"/>
        <v/>
      </c>
      <c r="T42" s="14">
        <f t="shared" si="35"/>
        <v>0</v>
      </c>
      <c r="AA42" s="14">
        <f t="shared" si="59"/>
        <v>2</v>
      </c>
      <c r="AB42" s="14">
        <f t="shared" si="60"/>
        <v>8</v>
      </c>
      <c r="AC42" s="14">
        <f t="shared" si="61"/>
        <v>208</v>
      </c>
      <c r="AD42" s="28">
        <f t="shared" si="10"/>
        <v>0</v>
      </c>
      <c r="AE42" s="5" t="str">
        <f t="shared" si="11"/>
        <v>Ruta 1/3</v>
      </c>
      <c r="AF42" s="5" t="str">
        <f t="shared" si="12"/>
        <v>San Juan de la Peña ( Pd. Bus - Hierros alfonso)</v>
      </c>
      <c r="AG42" s="15" t="str">
        <f t="shared" si="39"/>
        <v>04:54</v>
      </c>
      <c r="AH42" s="15" t="str">
        <f t="shared" si="40"/>
        <v>12:52</v>
      </c>
      <c r="AI42" s="15" t="str">
        <f t="shared" si="41"/>
        <v>20:54</v>
      </c>
      <c r="AJ42" s="15" t="str">
        <f t="shared" si="42"/>
        <v>06:52</v>
      </c>
      <c r="AK42" s="5" t="str">
        <f t="shared" si="43"/>
        <v>San Juan de la Peña (frente Hierros Alfonso)</v>
      </c>
      <c r="AL42" s="14">
        <f t="shared" si="13"/>
        <v>0</v>
      </c>
      <c r="AM42" s="14" t="str">
        <f t="shared" si="14"/>
        <v>1</v>
      </c>
      <c r="AN42" s="14" t="str">
        <f t="shared" si="15"/>
        <v>3</v>
      </c>
      <c r="AO42" s="14">
        <f t="shared" si="46"/>
        <v>8</v>
      </c>
      <c r="AP42" s="14">
        <f t="shared" si="47"/>
        <v>39</v>
      </c>
      <c r="AQ42" s="16">
        <f t="shared" si="17"/>
        <v>8</v>
      </c>
      <c r="AR42" s="16">
        <f t="shared" si="18"/>
        <v>5</v>
      </c>
      <c r="AS42" s="14">
        <f t="shared" si="19"/>
        <v>7</v>
      </c>
    </row>
    <row r="43" spans="1:45" x14ac:dyDescent="0.25">
      <c r="A43" t="s">
        <v>372</v>
      </c>
      <c r="B43">
        <f t="shared" si="48"/>
        <v>3</v>
      </c>
      <c r="C43" t="e">
        <f t="shared" si="49"/>
        <v>#VALUE!</v>
      </c>
      <c r="D43">
        <f t="shared" si="50"/>
        <v>3</v>
      </c>
      <c r="E43">
        <f t="shared" si="51"/>
        <v>5</v>
      </c>
      <c r="F43" s="1">
        <f t="shared" si="24"/>
        <v>20</v>
      </c>
      <c r="G43" s="1">
        <f t="shared" si="52"/>
        <v>49</v>
      </c>
      <c r="H43" s="26" t="str">
        <f t="shared" si="53"/>
        <v>20:49</v>
      </c>
      <c r="I43" s="14">
        <f t="shared" si="44"/>
        <v>0</v>
      </c>
      <c r="J43" s="3">
        <f t="shared" si="54"/>
        <v>1</v>
      </c>
      <c r="K43" s="3">
        <f t="shared" si="45"/>
        <v>0</v>
      </c>
      <c r="L43" s="3">
        <f t="shared" si="5"/>
        <v>7</v>
      </c>
      <c r="M43" s="3">
        <f t="shared" si="28"/>
        <v>107</v>
      </c>
      <c r="N43" t="str">
        <f t="shared" si="29"/>
        <v/>
      </c>
      <c r="O43" s="14" t="str">
        <f t="shared" si="55"/>
        <v/>
      </c>
      <c r="P43" s="14" t="str">
        <f t="shared" si="56"/>
        <v/>
      </c>
      <c r="Q43" s="14" t="str">
        <f t="shared" si="57"/>
        <v/>
      </c>
      <c r="R43" s="14" t="str">
        <f t="shared" si="58"/>
        <v/>
      </c>
      <c r="S43" t="str">
        <f t="shared" si="34"/>
        <v/>
      </c>
      <c r="T43" s="14">
        <f t="shared" si="35"/>
        <v>0</v>
      </c>
      <c r="AA43" s="14">
        <f t="shared" si="59"/>
        <v>2</v>
      </c>
      <c r="AB43" s="14">
        <f t="shared" si="60"/>
        <v>9</v>
      </c>
      <c r="AC43" s="14">
        <f t="shared" si="61"/>
        <v>209</v>
      </c>
      <c r="AD43" s="28">
        <f t="shared" si="10"/>
        <v>0</v>
      </c>
      <c r="AE43" s="5" t="str">
        <f t="shared" si="11"/>
        <v>Ruta 1/3</v>
      </c>
      <c r="AF43" s="5" t="str">
        <f t="shared" si="12"/>
        <v>San Juan de la Peña, nº 182 ( Pd. Bus)</v>
      </c>
      <c r="AG43" s="15" t="str">
        <f t="shared" si="39"/>
        <v>04:55</v>
      </c>
      <c r="AH43" s="15" t="str">
        <f t="shared" si="40"/>
        <v>12:53</v>
      </c>
      <c r="AI43" s="15" t="str">
        <f t="shared" si="41"/>
        <v>20:55</v>
      </c>
      <c r="AJ43" s="15" t="str">
        <f t="shared" si="42"/>
        <v>06:53</v>
      </c>
      <c r="AK43" s="5" t="str">
        <f t="shared" si="43"/>
        <v>Marqués de la Cadena (Plaza Mozart - Pd. Bus)</v>
      </c>
      <c r="AL43" s="14">
        <f t="shared" si="13"/>
        <v>0</v>
      </c>
      <c r="AM43" s="14" t="str">
        <f t="shared" si="14"/>
        <v>1</v>
      </c>
      <c r="AN43" s="14" t="str">
        <f t="shared" si="15"/>
        <v>3</v>
      </c>
      <c r="AO43" s="14">
        <f t="shared" si="46"/>
        <v>9</v>
      </c>
      <c r="AP43" s="14">
        <f t="shared" si="47"/>
        <v>40</v>
      </c>
      <c r="AQ43" s="16">
        <f t="shared" si="17"/>
        <v>8</v>
      </c>
      <c r="AR43" s="16">
        <f t="shared" si="18"/>
        <v>5</v>
      </c>
      <c r="AS43" s="14">
        <f t="shared" si="19"/>
        <v>7</v>
      </c>
    </row>
    <row r="44" spans="1:45" x14ac:dyDescent="0.25">
      <c r="A44" t="s">
        <v>373</v>
      </c>
      <c r="B44">
        <f t="shared" si="48"/>
        <v>3</v>
      </c>
      <c r="C44" t="e">
        <f t="shared" si="49"/>
        <v>#VALUE!</v>
      </c>
      <c r="D44">
        <f t="shared" si="50"/>
        <v>3</v>
      </c>
      <c r="E44">
        <f t="shared" si="51"/>
        <v>5</v>
      </c>
      <c r="F44" s="1">
        <f t="shared" si="24"/>
        <v>6</v>
      </c>
      <c r="G44" s="1">
        <f t="shared" si="52"/>
        <v>49</v>
      </c>
      <c r="H44" s="26" t="str">
        <f t="shared" si="53"/>
        <v>06:49</v>
      </c>
      <c r="I44" s="14">
        <f t="shared" si="44"/>
        <v>0</v>
      </c>
      <c r="J44" s="3">
        <f t="shared" si="54"/>
        <v>1</v>
      </c>
      <c r="K44" s="3">
        <f t="shared" si="45"/>
        <v>0</v>
      </c>
      <c r="L44" s="3">
        <f t="shared" si="5"/>
        <v>7</v>
      </c>
      <c r="M44" s="3">
        <f t="shared" si="28"/>
        <v>107</v>
      </c>
      <c r="N44" t="str">
        <f t="shared" si="29"/>
        <v/>
      </c>
      <c r="O44" s="14" t="str">
        <f t="shared" si="55"/>
        <v/>
      </c>
      <c r="P44" s="14" t="str">
        <f t="shared" si="56"/>
        <v/>
      </c>
      <c r="Q44" s="14" t="str">
        <f t="shared" si="57"/>
        <v/>
      </c>
      <c r="R44" s="14" t="str">
        <f t="shared" si="58"/>
        <v/>
      </c>
      <c r="S44" t="str">
        <f t="shared" si="34"/>
        <v/>
      </c>
      <c r="T44" s="14">
        <f t="shared" si="35"/>
        <v>0</v>
      </c>
      <c r="AA44" s="14">
        <f t="shared" si="59"/>
        <v>2</v>
      </c>
      <c r="AB44" s="14">
        <f t="shared" si="60"/>
        <v>10</v>
      </c>
      <c r="AC44" s="14">
        <f t="shared" si="61"/>
        <v>210</v>
      </c>
      <c r="AD44" s="28">
        <f t="shared" si="10"/>
        <v>0</v>
      </c>
      <c r="AE44" s="5" t="str">
        <f t="shared" si="11"/>
        <v>Ruta 1/3</v>
      </c>
      <c r="AF44" s="5" t="str">
        <f t="shared" si="12"/>
        <v>Salvador Allende, nº 67 ( Pd. Bus)</v>
      </c>
      <c r="AG44" s="15" t="str">
        <f t="shared" si="39"/>
        <v>04:56</v>
      </c>
      <c r="AH44" s="15" t="str">
        <f t="shared" si="40"/>
        <v>12:54</v>
      </c>
      <c r="AI44" s="15" t="str">
        <f t="shared" si="41"/>
        <v>20:56</v>
      </c>
      <c r="AJ44" s="15" t="str">
        <f t="shared" si="42"/>
        <v>06:54</v>
      </c>
      <c r="AK44" s="5" t="str">
        <f t="shared" si="43"/>
        <v>Avd. Cataluña (esq. Felisa Galé)</v>
      </c>
      <c r="AL44" s="14">
        <f t="shared" si="13"/>
        <v>0</v>
      </c>
      <c r="AM44" s="14" t="str">
        <f t="shared" si="14"/>
        <v>1</v>
      </c>
      <c r="AN44" s="14" t="str">
        <f t="shared" si="15"/>
        <v>3</v>
      </c>
      <c r="AO44" s="14">
        <f t="shared" si="46"/>
        <v>10</v>
      </c>
      <c r="AP44" s="14">
        <f t="shared" si="47"/>
        <v>41</v>
      </c>
      <c r="AQ44" s="16">
        <f t="shared" si="17"/>
        <v>8</v>
      </c>
      <c r="AR44" s="16">
        <f t="shared" si="18"/>
        <v>5</v>
      </c>
      <c r="AS44" s="14">
        <f t="shared" si="19"/>
        <v>7</v>
      </c>
    </row>
    <row r="45" spans="1:45" x14ac:dyDescent="0.25">
      <c r="A45" t="s">
        <v>374</v>
      </c>
      <c r="B45" t="e">
        <f t="shared" si="48"/>
        <v>#VALUE!</v>
      </c>
      <c r="C45" t="e">
        <f t="shared" si="49"/>
        <v>#VALUE!</v>
      </c>
      <c r="D45" t="e">
        <f t="shared" si="50"/>
        <v>#VALUE!</v>
      </c>
      <c r="E45">
        <f t="shared" si="51"/>
        <v>52</v>
      </c>
      <c r="F45" s="1" t="str">
        <f t="shared" si="24"/>
        <v/>
      </c>
      <c r="G45" s="1" t="str">
        <f t="shared" si="52"/>
        <v/>
      </c>
      <c r="H45" s="26" t="str">
        <f t="shared" si="53"/>
        <v>:</v>
      </c>
      <c r="I45" s="14">
        <f t="shared" si="44"/>
        <v>0</v>
      </c>
      <c r="J45" s="3">
        <f t="shared" si="54"/>
        <v>1</v>
      </c>
      <c r="K45" s="3">
        <f t="shared" si="45"/>
        <v>0</v>
      </c>
      <c r="L45" s="3">
        <f t="shared" si="5"/>
        <v>7</v>
      </c>
      <c r="M45" s="3">
        <f t="shared" si="28"/>
        <v>107</v>
      </c>
      <c r="N45" t="str">
        <f t="shared" si="29"/>
        <v/>
      </c>
      <c r="O45" s="14" t="str">
        <f t="shared" si="55"/>
        <v/>
      </c>
      <c r="P45" s="14" t="str">
        <f t="shared" si="56"/>
        <v/>
      </c>
      <c r="Q45" s="14" t="str">
        <f t="shared" si="57"/>
        <v/>
      </c>
      <c r="R45" s="14" t="str">
        <f t="shared" si="58"/>
        <v/>
      </c>
      <c r="S45" t="str">
        <f t="shared" si="34"/>
        <v/>
      </c>
      <c r="T45" s="14">
        <f t="shared" si="35"/>
        <v>0</v>
      </c>
      <c r="AA45" s="14">
        <f t="shared" si="59"/>
        <v>2</v>
      </c>
      <c r="AB45" s="14">
        <f t="shared" si="60"/>
        <v>11</v>
      </c>
      <c r="AC45" s="14">
        <f t="shared" si="61"/>
        <v>211</v>
      </c>
      <c r="AD45" s="28">
        <f t="shared" si="10"/>
        <v>0</v>
      </c>
      <c r="AE45" s="5" t="str">
        <f t="shared" si="11"/>
        <v>Ruta 1/3</v>
      </c>
      <c r="AF45" s="5" t="str">
        <f t="shared" si="12"/>
        <v>Salvador Allende (esq. Valle de Broto - Pd. Bus)</v>
      </c>
      <c r="AG45" s="15" t="str">
        <f t="shared" si="39"/>
        <v>04:57</v>
      </c>
      <c r="AH45" s="15" t="str">
        <f t="shared" si="40"/>
        <v>12:55</v>
      </c>
      <c r="AI45" s="15" t="str">
        <f t="shared" si="41"/>
        <v>20:57</v>
      </c>
      <c r="AJ45" s="15" t="str">
        <f t="shared" si="42"/>
        <v>06:55</v>
      </c>
      <c r="AK45" s="5" t="str">
        <f t="shared" si="43"/>
        <v>Avd. Cataluña (frente nº 189 - Los Charros)</v>
      </c>
      <c r="AL45" s="14">
        <f t="shared" si="13"/>
        <v>0</v>
      </c>
      <c r="AM45" s="14" t="str">
        <f t="shared" si="14"/>
        <v>1</v>
      </c>
      <c r="AN45" s="14" t="str">
        <f t="shared" si="15"/>
        <v>3</v>
      </c>
      <c r="AO45" s="14">
        <f t="shared" si="46"/>
        <v>11</v>
      </c>
      <c r="AP45" s="14">
        <f t="shared" si="47"/>
        <v>42</v>
      </c>
      <c r="AQ45" s="16">
        <f t="shared" si="17"/>
        <v>8</v>
      </c>
      <c r="AR45" s="16">
        <f t="shared" si="18"/>
        <v>5</v>
      </c>
      <c r="AS45" s="14">
        <f t="shared" si="19"/>
        <v>7</v>
      </c>
    </row>
    <row r="46" spans="1:45" x14ac:dyDescent="0.25">
      <c r="A46" t="s">
        <v>375</v>
      </c>
      <c r="B46" t="e">
        <f t="shared" si="48"/>
        <v>#VALUE!</v>
      </c>
      <c r="C46" t="e">
        <f t="shared" si="49"/>
        <v>#VALUE!</v>
      </c>
      <c r="D46" t="e">
        <f t="shared" si="50"/>
        <v>#VALUE!</v>
      </c>
      <c r="E46">
        <f t="shared" si="51"/>
        <v>46</v>
      </c>
      <c r="F46" s="1" t="str">
        <f t="shared" si="24"/>
        <v/>
      </c>
      <c r="G46" s="1" t="str">
        <f t="shared" si="52"/>
        <v/>
      </c>
      <c r="H46" s="26" t="str">
        <f t="shared" si="53"/>
        <v>:</v>
      </c>
      <c r="I46" s="14">
        <f t="shared" si="44"/>
        <v>0</v>
      </c>
      <c r="J46" s="3">
        <f t="shared" si="54"/>
        <v>1</v>
      </c>
      <c r="K46" s="3">
        <f t="shared" si="45"/>
        <v>1</v>
      </c>
      <c r="L46" s="3">
        <f t="shared" si="5"/>
        <v>8</v>
      </c>
      <c r="M46" s="3">
        <f t="shared" si="28"/>
        <v>108</v>
      </c>
      <c r="N46" t="str">
        <f t="shared" si="29"/>
        <v>Avenida San José (esq. Privilegio de la Unión)</v>
      </c>
      <c r="O46" s="14" t="str">
        <f t="shared" si="55"/>
        <v>04:52</v>
      </c>
      <c r="P46" s="14" t="str">
        <f t="shared" si="56"/>
        <v>12:43</v>
      </c>
      <c r="Q46" s="14" t="str">
        <f t="shared" si="57"/>
        <v>20:50</v>
      </c>
      <c r="R46" s="14" t="str">
        <f t="shared" si="58"/>
        <v>06:50</v>
      </c>
      <c r="S46" t="str">
        <f t="shared" si="34"/>
        <v>Avenida de Navarra, nº 183 (Pd. Bus)</v>
      </c>
      <c r="T46" s="14">
        <f t="shared" si="35"/>
        <v>0</v>
      </c>
      <c r="AA46" s="14">
        <f t="shared" si="59"/>
        <v>2</v>
      </c>
      <c r="AB46" s="14">
        <f t="shared" si="60"/>
        <v>12</v>
      </c>
      <c r="AC46" s="14">
        <f t="shared" si="61"/>
        <v>212</v>
      </c>
      <c r="AD46" s="28">
        <f t="shared" si="10"/>
        <v>0</v>
      </c>
      <c r="AE46" s="5" t="str">
        <f t="shared" si="11"/>
        <v>Ruta 1/3</v>
      </c>
      <c r="AF46" s="5" t="str">
        <f t="shared" si="12"/>
        <v>María Zambrano (León Felipe - Pd. Bus)</v>
      </c>
      <c r="AG46" s="15" t="str">
        <f t="shared" si="39"/>
        <v>04:58</v>
      </c>
      <c r="AH46" s="15" t="str">
        <f t="shared" si="40"/>
        <v>12:56</v>
      </c>
      <c r="AI46" s="15" t="str">
        <f t="shared" si="41"/>
        <v>20:58</v>
      </c>
      <c r="AJ46" s="15" t="str">
        <f t="shared" si="42"/>
        <v>06:56</v>
      </c>
      <c r="AK46" s="5" t="str">
        <f t="shared" si="43"/>
        <v>Avd. Cataluña (frente CAF)</v>
      </c>
      <c r="AL46" s="14">
        <f t="shared" si="13"/>
        <v>0</v>
      </c>
      <c r="AM46" s="14" t="str">
        <f t="shared" si="14"/>
        <v>1</v>
      </c>
      <c r="AN46" s="14" t="str">
        <f t="shared" si="15"/>
        <v>3</v>
      </c>
      <c r="AO46" s="14">
        <f t="shared" si="46"/>
        <v>12</v>
      </c>
      <c r="AP46" s="14">
        <f t="shared" si="47"/>
        <v>43</v>
      </c>
      <c r="AQ46" s="16">
        <f t="shared" si="17"/>
        <v>8</v>
      </c>
      <c r="AR46" s="16">
        <f t="shared" si="18"/>
        <v>5</v>
      </c>
      <c r="AS46" s="14">
        <f t="shared" si="19"/>
        <v>7</v>
      </c>
    </row>
    <row r="47" spans="1:45" x14ac:dyDescent="0.25">
      <c r="A47" t="s">
        <v>376</v>
      </c>
      <c r="B47">
        <f t="shared" si="48"/>
        <v>3</v>
      </c>
      <c r="C47" t="e">
        <f t="shared" si="49"/>
        <v>#VALUE!</v>
      </c>
      <c r="D47">
        <f t="shared" si="50"/>
        <v>3</v>
      </c>
      <c r="E47">
        <f t="shared" si="51"/>
        <v>5</v>
      </c>
      <c r="F47" s="1">
        <f t="shared" si="24"/>
        <v>4</v>
      </c>
      <c r="G47" s="1">
        <f t="shared" si="52"/>
        <v>52</v>
      </c>
      <c r="H47" s="26" t="str">
        <f t="shared" si="53"/>
        <v>04:52</v>
      </c>
      <c r="I47" s="14">
        <f t="shared" si="44"/>
        <v>0</v>
      </c>
      <c r="J47" s="3">
        <f t="shared" si="54"/>
        <v>1</v>
      </c>
      <c r="K47" s="3">
        <f t="shared" si="45"/>
        <v>0</v>
      </c>
      <c r="L47" s="3">
        <f t="shared" si="5"/>
        <v>8</v>
      </c>
      <c r="M47" s="3">
        <f t="shared" si="28"/>
        <v>108</v>
      </c>
      <c r="N47" t="str">
        <f t="shared" si="29"/>
        <v/>
      </c>
      <c r="O47" s="14" t="str">
        <f t="shared" si="55"/>
        <v/>
      </c>
      <c r="P47" s="14" t="str">
        <f t="shared" si="56"/>
        <v/>
      </c>
      <c r="Q47" s="14" t="str">
        <f t="shared" si="57"/>
        <v/>
      </c>
      <c r="R47" s="14" t="str">
        <f t="shared" si="58"/>
        <v/>
      </c>
      <c r="S47" t="str">
        <f t="shared" si="34"/>
        <v/>
      </c>
      <c r="T47" s="14">
        <f t="shared" si="35"/>
        <v>0</v>
      </c>
      <c r="AA47" s="14">
        <f t="shared" si="59"/>
        <v>2</v>
      </c>
      <c r="AB47" s="14">
        <f t="shared" si="60"/>
        <v>13</v>
      </c>
      <c r="AC47" s="14">
        <f t="shared" si="61"/>
        <v>213</v>
      </c>
      <c r="AD47" s="28">
        <f t="shared" si="10"/>
        <v>0</v>
      </c>
      <c r="AE47" s="5" t="str">
        <f t="shared" si="11"/>
        <v>Ruta 1/3</v>
      </c>
      <c r="AF47" s="5" t="str">
        <f t="shared" si="12"/>
        <v>María Zambrano (Ildefonso Manuel Gil - Pd. Bus)</v>
      </c>
      <c r="AG47" s="15" t="str">
        <f t="shared" si="39"/>
        <v>04:59</v>
      </c>
      <c r="AH47" s="15" t="str">
        <f t="shared" si="40"/>
        <v>12:57</v>
      </c>
      <c r="AI47" s="15" t="str">
        <f t="shared" si="41"/>
        <v>20:59</v>
      </c>
      <c r="AJ47" s="15" t="str">
        <f t="shared" si="42"/>
        <v>06:57</v>
      </c>
      <c r="AK47" s="5" t="str">
        <f t="shared" si="43"/>
        <v>Avd. Santa Isabel (frente Avd. Industria)</v>
      </c>
      <c r="AL47" s="14">
        <f t="shared" si="13"/>
        <v>0</v>
      </c>
      <c r="AM47" s="14" t="str">
        <f t="shared" si="14"/>
        <v>1</v>
      </c>
      <c r="AN47" s="14" t="str">
        <f t="shared" si="15"/>
        <v>3</v>
      </c>
      <c r="AO47" s="14">
        <f t="shared" si="46"/>
        <v>13</v>
      </c>
      <c r="AP47" s="14">
        <f t="shared" si="47"/>
        <v>44</v>
      </c>
      <c r="AQ47" s="16">
        <f t="shared" si="17"/>
        <v>8</v>
      </c>
      <c r="AR47" s="16">
        <f t="shared" si="18"/>
        <v>5</v>
      </c>
      <c r="AS47" s="14">
        <f t="shared" si="19"/>
        <v>7</v>
      </c>
    </row>
    <row r="48" spans="1:45" x14ac:dyDescent="0.25">
      <c r="A48" t="s">
        <v>204</v>
      </c>
      <c r="B48">
        <f t="shared" si="48"/>
        <v>3</v>
      </c>
      <c r="C48" t="e">
        <f t="shared" si="49"/>
        <v>#VALUE!</v>
      </c>
      <c r="D48">
        <f t="shared" si="50"/>
        <v>3</v>
      </c>
      <c r="E48">
        <f t="shared" si="51"/>
        <v>5</v>
      </c>
      <c r="F48" s="1">
        <f t="shared" si="24"/>
        <v>12</v>
      </c>
      <c r="G48" s="1">
        <f t="shared" si="52"/>
        <v>43</v>
      </c>
      <c r="H48" s="26" t="str">
        <f t="shared" si="53"/>
        <v>12:43</v>
      </c>
      <c r="I48" s="14">
        <f t="shared" si="44"/>
        <v>0</v>
      </c>
      <c r="J48" s="3">
        <f t="shared" si="54"/>
        <v>1</v>
      </c>
      <c r="K48" s="3">
        <f t="shared" si="45"/>
        <v>0</v>
      </c>
      <c r="L48" s="3">
        <f t="shared" si="5"/>
        <v>8</v>
      </c>
      <c r="M48" s="3">
        <f t="shared" si="28"/>
        <v>108</v>
      </c>
      <c r="N48" t="str">
        <f t="shared" si="29"/>
        <v/>
      </c>
      <c r="O48" s="14" t="str">
        <f t="shared" si="55"/>
        <v/>
      </c>
      <c r="P48" s="14" t="str">
        <f t="shared" si="56"/>
        <v/>
      </c>
      <c r="Q48" s="14" t="str">
        <f t="shared" si="57"/>
        <v/>
      </c>
      <c r="R48" s="14" t="str">
        <f t="shared" si="58"/>
        <v/>
      </c>
      <c r="S48" t="str">
        <f t="shared" si="34"/>
        <v/>
      </c>
      <c r="T48" s="14">
        <f t="shared" si="35"/>
        <v>0</v>
      </c>
      <c r="AA48" s="14">
        <f t="shared" si="59"/>
        <v>2</v>
      </c>
      <c r="AB48" s="14">
        <f t="shared" si="60"/>
        <v>14</v>
      </c>
      <c r="AC48" s="14">
        <f t="shared" si="61"/>
        <v>214</v>
      </c>
      <c r="AD48" s="28">
        <f t="shared" si="10"/>
        <v>0</v>
      </c>
      <c r="AE48" s="5" t="str">
        <f t="shared" si="11"/>
        <v>Ruta 1/3</v>
      </c>
      <c r="AF48" s="5" t="str">
        <f t="shared" si="12"/>
        <v>María Zambrano (esq. Pablo Iglesias - Pd. Bus)</v>
      </c>
      <c r="AG48" s="15" t="str">
        <f t="shared" si="39"/>
        <v>05:00</v>
      </c>
      <c r="AH48" s="15" t="str">
        <f t="shared" si="40"/>
        <v>12:58</v>
      </c>
      <c r="AI48" s="15" t="str">
        <f t="shared" si="41"/>
        <v>21:00</v>
      </c>
      <c r="AJ48" s="15" t="str">
        <f t="shared" si="42"/>
        <v>06:58</v>
      </c>
      <c r="AK48" s="5" t="str">
        <f t="shared" si="43"/>
        <v>Avd. Santa Isabel (frente plaza Serrano - Pd. Bus)</v>
      </c>
      <c r="AL48" s="14">
        <f t="shared" si="13"/>
        <v>0</v>
      </c>
      <c r="AM48" s="14" t="str">
        <f t="shared" si="14"/>
        <v>1</v>
      </c>
      <c r="AN48" s="14" t="str">
        <f t="shared" si="15"/>
        <v>3</v>
      </c>
      <c r="AO48" s="14">
        <f t="shared" si="46"/>
        <v>14</v>
      </c>
      <c r="AP48" s="14">
        <f t="shared" si="47"/>
        <v>45</v>
      </c>
      <c r="AQ48" s="16">
        <f t="shared" si="17"/>
        <v>8</v>
      </c>
      <c r="AR48" s="16">
        <f t="shared" si="18"/>
        <v>5</v>
      </c>
      <c r="AS48" s="14">
        <f t="shared" si="19"/>
        <v>7</v>
      </c>
    </row>
    <row r="49" spans="1:45" x14ac:dyDescent="0.25">
      <c r="A49" t="s">
        <v>110</v>
      </c>
      <c r="B49">
        <f t="shared" si="48"/>
        <v>3</v>
      </c>
      <c r="C49" t="e">
        <f t="shared" si="49"/>
        <v>#VALUE!</v>
      </c>
      <c r="D49">
        <f t="shared" si="50"/>
        <v>3</v>
      </c>
      <c r="E49">
        <f t="shared" si="51"/>
        <v>5</v>
      </c>
      <c r="F49" s="1">
        <f t="shared" si="24"/>
        <v>20</v>
      </c>
      <c r="G49" s="1">
        <f t="shared" si="52"/>
        <v>50</v>
      </c>
      <c r="H49" s="26" t="str">
        <f t="shared" si="53"/>
        <v>20:50</v>
      </c>
      <c r="I49" s="14">
        <f t="shared" si="44"/>
        <v>0</v>
      </c>
      <c r="J49" s="3">
        <f t="shared" si="54"/>
        <v>1</v>
      </c>
      <c r="K49" s="3">
        <f t="shared" si="45"/>
        <v>0</v>
      </c>
      <c r="L49" s="3">
        <f t="shared" si="5"/>
        <v>8</v>
      </c>
      <c r="M49" s="3">
        <f t="shared" si="28"/>
        <v>108</v>
      </c>
      <c r="N49" t="str">
        <f t="shared" si="29"/>
        <v/>
      </c>
      <c r="O49" s="14" t="str">
        <f t="shared" si="55"/>
        <v/>
      </c>
      <c r="P49" s="14" t="str">
        <f t="shared" si="56"/>
        <v/>
      </c>
      <c r="Q49" s="14" t="str">
        <f t="shared" si="57"/>
        <v/>
      </c>
      <c r="R49" s="14" t="str">
        <f t="shared" si="58"/>
        <v/>
      </c>
      <c r="S49" t="str">
        <f t="shared" si="34"/>
        <v/>
      </c>
      <c r="T49" s="14">
        <f t="shared" si="35"/>
        <v>0</v>
      </c>
      <c r="AA49" s="14">
        <f t="shared" si="59"/>
        <v>2</v>
      </c>
      <c r="AB49" s="14">
        <f t="shared" si="60"/>
        <v>15</v>
      </c>
      <c r="AC49" s="14">
        <f t="shared" si="61"/>
        <v>215</v>
      </c>
      <c r="AD49" s="28">
        <f t="shared" si="10"/>
        <v>1</v>
      </c>
      <c r="AE49" s="5" t="str">
        <f t="shared" si="11"/>
        <v>Ruta 1/3</v>
      </c>
      <c r="AF49" s="5" t="str">
        <f t="shared" si="12"/>
        <v>Opel Planta en Figueruelas</v>
      </c>
      <c r="AG49" s="15" t="str">
        <f t="shared" si="39"/>
        <v>05:30</v>
      </c>
      <c r="AH49" s="15" t="str">
        <f t="shared" si="40"/>
        <v>13:30</v>
      </c>
      <c r="AI49" s="15" t="str">
        <f t="shared" si="41"/>
        <v>21:30</v>
      </c>
      <c r="AJ49" s="15" t="str">
        <f t="shared" si="42"/>
        <v>07:30</v>
      </c>
      <c r="AK49" s="5" t="str">
        <f t="shared" si="43"/>
        <v>Avd. Real Zaragoza (frente nº 29 - Pd. Bus)</v>
      </c>
      <c r="AL49" s="14">
        <f t="shared" si="13"/>
        <v>0</v>
      </c>
      <c r="AM49" s="14" t="str">
        <f t="shared" si="14"/>
        <v>1</v>
      </c>
      <c r="AN49" s="14" t="str">
        <f t="shared" si="15"/>
        <v>3</v>
      </c>
      <c r="AO49" s="14">
        <f t="shared" si="46"/>
        <v>15</v>
      </c>
      <c r="AP49" s="14">
        <f t="shared" si="47"/>
        <v>46</v>
      </c>
      <c r="AQ49" s="16">
        <f t="shared" si="17"/>
        <v>8</v>
      </c>
      <c r="AR49" s="16">
        <f t="shared" si="18"/>
        <v>5</v>
      </c>
      <c r="AS49" s="14">
        <f t="shared" si="19"/>
        <v>7</v>
      </c>
    </row>
    <row r="50" spans="1:45" x14ac:dyDescent="0.25">
      <c r="A50" t="s">
        <v>377</v>
      </c>
      <c r="B50">
        <f t="shared" si="48"/>
        <v>3</v>
      </c>
      <c r="C50" t="e">
        <f t="shared" si="49"/>
        <v>#VALUE!</v>
      </c>
      <c r="D50">
        <f t="shared" si="50"/>
        <v>3</v>
      </c>
      <c r="E50">
        <f t="shared" si="51"/>
        <v>5</v>
      </c>
      <c r="F50" s="1">
        <f t="shared" si="24"/>
        <v>6</v>
      </c>
      <c r="G50" s="1">
        <f t="shared" si="52"/>
        <v>50</v>
      </c>
      <c r="H50" s="26" t="str">
        <f t="shared" si="53"/>
        <v>06:50</v>
      </c>
      <c r="I50" s="14">
        <f t="shared" si="44"/>
        <v>0</v>
      </c>
      <c r="J50" s="3">
        <f t="shared" si="54"/>
        <v>1</v>
      </c>
      <c r="K50" s="3">
        <f t="shared" si="45"/>
        <v>0</v>
      </c>
      <c r="L50" s="3">
        <f t="shared" si="5"/>
        <v>8</v>
      </c>
      <c r="M50" s="3">
        <f t="shared" si="28"/>
        <v>108</v>
      </c>
      <c r="N50" t="str">
        <f t="shared" si="29"/>
        <v/>
      </c>
      <c r="O50" s="14" t="str">
        <f t="shared" si="55"/>
        <v/>
      </c>
      <c r="P50" s="14" t="str">
        <f t="shared" si="56"/>
        <v/>
      </c>
      <c r="Q50" s="14" t="str">
        <f t="shared" si="57"/>
        <v/>
      </c>
      <c r="R50" s="14" t="str">
        <f t="shared" si="58"/>
        <v/>
      </c>
      <c r="S50" t="str">
        <f t="shared" si="34"/>
        <v/>
      </c>
      <c r="T50" s="14">
        <f t="shared" si="35"/>
        <v>0</v>
      </c>
      <c r="AA50" s="14">
        <f t="shared" si="59"/>
        <v>3</v>
      </c>
      <c r="AB50" s="14">
        <f t="shared" si="60"/>
        <v>0</v>
      </c>
      <c r="AC50" s="14">
        <f t="shared" si="61"/>
        <v>300</v>
      </c>
      <c r="AD50" s="28">
        <f t="shared" si="10"/>
        <v>0</v>
      </c>
      <c r="AE50" s="5" t="str">
        <f t="shared" si="11"/>
        <v>Ruta 2/3</v>
      </c>
      <c r="AF50" s="5" t="str">
        <f t="shared" si="12"/>
        <v>Ruta 2/3</v>
      </c>
      <c r="AG50" s="15" t="str">
        <f t="shared" si="39"/>
        <v/>
      </c>
      <c r="AH50" s="15" t="str">
        <f t="shared" si="40"/>
        <v/>
      </c>
      <c r="AI50" s="15" t="str">
        <f t="shared" si="41"/>
        <v/>
      </c>
      <c r="AJ50" s="15" t="str">
        <f t="shared" si="42"/>
        <v/>
      </c>
      <c r="AK50" s="5" t="str">
        <f t="shared" si="43"/>
        <v/>
      </c>
      <c r="AL50" s="14">
        <f t="shared" si="13"/>
        <v>1</v>
      </c>
      <c r="AM50" s="14" t="str">
        <f t="shared" si="14"/>
        <v>2</v>
      </c>
      <c r="AN50" s="14" t="str">
        <f t="shared" si="15"/>
        <v>3</v>
      </c>
      <c r="AO50" s="14">
        <f t="shared" si="46"/>
        <v>0</v>
      </c>
      <c r="AP50" s="14">
        <f t="shared" si="47"/>
        <v>47</v>
      </c>
      <c r="AQ50" s="16">
        <f t="shared" si="17"/>
        <v>8</v>
      </c>
      <c r="AR50" s="16">
        <f t="shared" si="18"/>
        <v>5</v>
      </c>
      <c r="AS50" s="14">
        <f t="shared" si="19"/>
        <v>7</v>
      </c>
    </row>
    <row r="51" spans="1:45" x14ac:dyDescent="0.25">
      <c r="A51" t="s">
        <v>378</v>
      </c>
      <c r="B51" t="e">
        <f t="shared" si="48"/>
        <v>#VALUE!</v>
      </c>
      <c r="C51">
        <f t="shared" si="49"/>
        <v>19</v>
      </c>
      <c r="D51">
        <f t="shared" si="50"/>
        <v>19</v>
      </c>
      <c r="E51">
        <f t="shared" si="51"/>
        <v>36</v>
      </c>
      <c r="F51" s="1" t="str">
        <f t="shared" si="24"/>
        <v/>
      </c>
      <c r="G51" s="1" t="str">
        <f t="shared" si="52"/>
        <v/>
      </c>
      <c r="H51" s="26" t="str">
        <f t="shared" si="53"/>
        <v>:</v>
      </c>
      <c r="I51" s="14">
        <f t="shared" si="44"/>
        <v>0</v>
      </c>
      <c r="J51" s="3">
        <f t="shared" si="54"/>
        <v>1</v>
      </c>
      <c r="K51" s="3">
        <f t="shared" si="45"/>
        <v>0</v>
      </c>
      <c r="L51" s="3">
        <f t="shared" si="5"/>
        <v>8</v>
      </c>
      <c r="M51" s="3">
        <f t="shared" si="28"/>
        <v>108</v>
      </c>
      <c r="N51" t="str">
        <f t="shared" si="29"/>
        <v/>
      </c>
      <c r="O51" s="14" t="str">
        <f t="shared" si="55"/>
        <v/>
      </c>
      <c r="P51" s="14" t="str">
        <f t="shared" si="56"/>
        <v/>
      </c>
      <c r="Q51" s="14" t="str">
        <f t="shared" si="57"/>
        <v/>
      </c>
      <c r="R51" s="14" t="str">
        <f t="shared" si="58"/>
        <v/>
      </c>
      <c r="S51" t="str">
        <f t="shared" si="34"/>
        <v/>
      </c>
      <c r="T51" s="14">
        <f t="shared" si="35"/>
        <v>0</v>
      </c>
      <c r="AA51" s="14">
        <f t="shared" ref="AA51:AA64" si="62">IF(AD50&lt;&gt;1,AA50,AA50+1)</f>
        <v>3</v>
      </c>
      <c r="AB51" s="14">
        <f t="shared" ref="AB51:AB64" si="63">IF(AA51&lt;&gt;AA50,0,AB50+1)</f>
        <v>1</v>
      </c>
      <c r="AC51" s="14">
        <f t="shared" ref="AC51:AC64" si="64">AA51*100+AB51</f>
        <v>301</v>
      </c>
      <c r="AD51" s="28">
        <f t="shared" si="10"/>
        <v>0</v>
      </c>
      <c r="AE51" s="5" t="str">
        <f t="shared" si="11"/>
        <v>Ruta 2/3</v>
      </c>
      <c r="AF51" s="5" t="str">
        <f t="shared" si="12"/>
        <v>Violante de Hungría, nº 7</v>
      </c>
      <c r="AG51" s="15" t="str">
        <f t="shared" si="39"/>
        <v>04:48</v>
      </c>
      <c r="AH51" s="15" t="str">
        <f t="shared" si="40"/>
        <v>12:46</v>
      </c>
      <c r="AI51" s="15" t="str">
        <f t="shared" si="41"/>
        <v>20:48</v>
      </c>
      <c r="AJ51" s="15" t="str">
        <f t="shared" si="42"/>
        <v>06:48</v>
      </c>
      <c r="AK51" s="5" t="str">
        <f t="shared" si="43"/>
        <v>Opel Planta en Figueruelas</v>
      </c>
      <c r="AL51" s="14">
        <f t="shared" si="13"/>
        <v>0</v>
      </c>
      <c r="AM51" s="14" t="str">
        <f t="shared" si="14"/>
        <v>2</v>
      </c>
      <c r="AN51" s="14" t="str">
        <f t="shared" si="15"/>
        <v>3</v>
      </c>
      <c r="AO51" s="14">
        <f t="shared" si="46"/>
        <v>1</v>
      </c>
      <c r="AP51" s="14">
        <f t="shared" si="47"/>
        <v>48</v>
      </c>
      <c r="AQ51" s="16">
        <f t="shared" si="17"/>
        <v>8</v>
      </c>
      <c r="AR51" s="16">
        <f t="shared" si="18"/>
        <v>5</v>
      </c>
      <c r="AS51" s="14">
        <f t="shared" si="19"/>
        <v>7</v>
      </c>
    </row>
    <row r="52" spans="1:45" x14ac:dyDescent="0.25">
      <c r="A52" t="s">
        <v>379</v>
      </c>
      <c r="B52" t="e">
        <f t="shared" si="48"/>
        <v>#VALUE!</v>
      </c>
      <c r="C52">
        <f t="shared" si="49"/>
        <v>17</v>
      </c>
      <c r="D52">
        <f t="shared" si="50"/>
        <v>17</v>
      </c>
      <c r="E52">
        <f t="shared" si="51"/>
        <v>22</v>
      </c>
      <c r="F52" s="1" t="str">
        <f t="shared" si="24"/>
        <v/>
      </c>
      <c r="G52" s="1" t="str">
        <f t="shared" si="52"/>
        <v/>
      </c>
      <c r="H52" s="26" t="str">
        <f t="shared" si="53"/>
        <v>:</v>
      </c>
      <c r="I52" s="14">
        <f t="shared" si="44"/>
        <v>0</v>
      </c>
      <c r="J52" s="3">
        <f t="shared" si="54"/>
        <v>1</v>
      </c>
      <c r="K52" s="3">
        <f t="shared" si="45"/>
        <v>1</v>
      </c>
      <c r="L52" s="3">
        <f t="shared" si="5"/>
        <v>9</v>
      </c>
      <c r="M52" s="3">
        <f t="shared" si="28"/>
        <v>109</v>
      </c>
      <c r="N52" t="str">
        <f t="shared" si="29"/>
        <v>Avenida San José, nº 7</v>
      </c>
      <c r="O52" s="14" t="str">
        <f t="shared" si="55"/>
        <v>04:53</v>
      </c>
      <c r="P52" s="14" t="str">
        <f t="shared" si="56"/>
        <v>12:44</v>
      </c>
      <c r="Q52" s="14" t="str">
        <f t="shared" si="57"/>
        <v>20:51</v>
      </c>
      <c r="R52" s="14" t="str">
        <f t="shared" si="58"/>
        <v>06:51</v>
      </c>
      <c r="S52" t="str">
        <f t="shared" si="34"/>
        <v>Avenida de Navarra, nº 71 - (Pd. Bus)</v>
      </c>
      <c r="T52" s="14">
        <f t="shared" si="35"/>
        <v>0</v>
      </c>
      <c r="AA52" s="14">
        <f t="shared" si="62"/>
        <v>3</v>
      </c>
      <c r="AB52" s="14">
        <f t="shared" si="63"/>
        <v>2</v>
      </c>
      <c r="AC52" s="14">
        <f t="shared" si="64"/>
        <v>302</v>
      </c>
      <c r="AD52" s="28">
        <f t="shared" si="10"/>
        <v>0</v>
      </c>
      <c r="AE52" s="5" t="str">
        <f t="shared" si="11"/>
        <v>Ruta 2/3</v>
      </c>
      <c r="AF52" s="5" t="str">
        <f t="shared" si="12"/>
        <v>C/ Pedro Cerbuna, nº 9 - Pd. Bus</v>
      </c>
      <c r="AG52" s="15" t="str">
        <f t="shared" si="39"/>
        <v>04:50</v>
      </c>
      <c r="AH52" s="15" t="str">
        <f t="shared" si="40"/>
        <v>12:48</v>
      </c>
      <c r="AI52" s="15" t="str">
        <f t="shared" si="41"/>
        <v>20:50</v>
      </c>
      <c r="AJ52" s="15" t="str">
        <f t="shared" si="42"/>
        <v>06:50</v>
      </c>
      <c r="AK52" s="5" t="str">
        <f t="shared" si="43"/>
        <v>Alagón (Rotonda - Pd. Bus)</v>
      </c>
      <c r="AL52" s="14">
        <f t="shared" si="13"/>
        <v>0</v>
      </c>
      <c r="AM52" s="14" t="str">
        <f t="shared" si="14"/>
        <v>2</v>
      </c>
      <c r="AN52" s="14" t="str">
        <f t="shared" si="15"/>
        <v>3</v>
      </c>
      <c r="AO52" s="14">
        <f t="shared" si="46"/>
        <v>2</v>
      </c>
      <c r="AP52" s="14">
        <f t="shared" si="47"/>
        <v>49</v>
      </c>
      <c r="AQ52" s="16">
        <f t="shared" si="17"/>
        <v>8</v>
      </c>
      <c r="AR52" s="16">
        <f t="shared" si="18"/>
        <v>5</v>
      </c>
      <c r="AS52" s="14">
        <f t="shared" si="19"/>
        <v>7</v>
      </c>
    </row>
    <row r="53" spans="1:45" x14ac:dyDescent="0.25">
      <c r="A53" t="s">
        <v>380</v>
      </c>
      <c r="B53">
        <f t="shared" si="48"/>
        <v>3</v>
      </c>
      <c r="C53" t="e">
        <f t="shared" si="49"/>
        <v>#VALUE!</v>
      </c>
      <c r="D53">
        <f t="shared" si="50"/>
        <v>3</v>
      </c>
      <c r="E53">
        <f t="shared" si="51"/>
        <v>5</v>
      </c>
      <c r="F53" s="1">
        <f t="shared" si="24"/>
        <v>4</v>
      </c>
      <c r="G53" s="1">
        <f t="shared" si="52"/>
        <v>53</v>
      </c>
      <c r="H53" s="26" t="str">
        <f t="shared" si="53"/>
        <v>04:53</v>
      </c>
      <c r="I53" s="14">
        <f t="shared" si="44"/>
        <v>0</v>
      </c>
      <c r="J53" s="3">
        <f t="shared" si="54"/>
        <v>1</v>
      </c>
      <c r="K53" s="3">
        <f t="shared" si="45"/>
        <v>0</v>
      </c>
      <c r="L53" s="3">
        <f t="shared" si="5"/>
        <v>9</v>
      </c>
      <c r="M53" s="3">
        <f t="shared" si="28"/>
        <v>109</v>
      </c>
      <c r="N53" t="str">
        <f t="shared" si="29"/>
        <v/>
      </c>
      <c r="O53" s="14" t="str">
        <f t="shared" si="55"/>
        <v/>
      </c>
      <c r="P53" s="14" t="str">
        <f t="shared" si="56"/>
        <v/>
      </c>
      <c r="Q53" s="14" t="str">
        <f t="shared" si="57"/>
        <v/>
      </c>
      <c r="R53" s="14" t="str">
        <f t="shared" si="58"/>
        <v/>
      </c>
      <c r="S53" t="str">
        <f t="shared" si="34"/>
        <v/>
      </c>
      <c r="T53" s="14">
        <f t="shared" si="35"/>
        <v>0</v>
      </c>
      <c r="AA53" s="14">
        <f t="shared" si="62"/>
        <v>3</v>
      </c>
      <c r="AB53" s="14">
        <f t="shared" si="63"/>
        <v>3</v>
      </c>
      <c r="AC53" s="14">
        <f t="shared" si="64"/>
        <v>303</v>
      </c>
      <c r="AD53" s="28">
        <f t="shared" si="10"/>
        <v>0</v>
      </c>
      <c r="AE53" s="5" t="str">
        <f t="shared" si="11"/>
        <v>Ruta 2/3</v>
      </c>
      <c r="AF53" s="5" t="str">
        <f t="shared" si="12"/>
        <v>Avenida Goya, nº 66 (Pd. Bus)</v>
      </c>
      <c r="AG53" s="15" t="str">
        <f t="shared" si="39"/>
        <v>04:52</v>
      </c>
      <c r="AH53" s="15" t="str">
        <f t="shared" si="40"/>
        <v>12:50</v>
      </c>
      <c r="AI53" s="15" t="str">
        <f t="shared" si="41"/>
        <v>20:52</v>
      </c>
      <c r="AJ53" s="15" t="str">
        <f t="shared" si="42"/>
        <v>06:52</v>
      </c>
      <c r="AK53" s="5" t="str">
        <f t="shared" si="43"/>
        <v>Casetas: urbanización Alameda</v>
      </c>
      <c r="AL53" s="14">
        <f t="shared" si="13"/>
        <v>0</v>
      </c>
      <c r="AM53" s="14" t="str">
        <f t="shared" si="14"/>
        <v>2</v>
      </c>
      <c r="AN53" s="14" t="str">
        <f t="shared" si="15"/>
        <v>3</v>
      </c>
      <c r="AO53" s="14">
        <f t="shared" si="46"/>
        <v>3</v>
      </c>
      <c r="AP53" s="14">
        <f t="shared" si="47"/>
        <v>50</v>
      </c>
      <c r="AQ53" s="16">
        <f t="shared" si="17"/>
        <v>8</v>
      </c>
      <c r="AR53" s="16">
        <f t="shared" si="18"/>
        <v>5</v>
      </c>
      <c r="AS53" s="14">
        <f t="shared" si="19"/>
        <v>7</v>
      </c>
    </row>
    <row r="54" spans="1:45" x14ac:dyDescent="0.25">
      <c r="A54" t="s">
        <v>381</v>
      </c>
      <c r="B54">
        <f t="shared" si="48"/>
        <v>3</v>
      </c>
      <c r="C54" t="e">
        <f t="shared" si="49"/>
        <v>#VALUE!</v>
      </c>
      <c r="D54">
        <f t="shared" si="50"/>
        <v>3</v>
      </c>
      <c r="E54">
        <f t="shared" si="51"/>
        <v>5</v>
      </c>
      <c r="F54" s="1">
        <f t="shared" si="24"/>
        <v>12</v>
      </c>
      <c r="G54" s="1">
        <f t="shared" si="52"/>
        <v>44</v>
      </c>
      <c r="H54" s="26" t="str">
        <f t="shared" si="53"/>
        <v>12:44</v>
      </c>
      <c r="I54" s="14">
        <f t="shared" si="44"/>
        <v>0</v>
      </c>
      <c r="J54" s="3">
        <f t="shared" si="54"/>
        <v>1</v>
      </c>
      <c r="K54" s="3">
        <f t="shared" si="45"/>
        <v>0</v>
      </c>
      <c r="L54" s="3">
        <f t="shared" si="5"/>
        <v>9</v>
      </c>
      <c r="M54" s="3">
        <f t="shared" si="28"/>
        <v>109</v>
      </c>
      <c r="N54" t="str">
        <f t="shared" si="29"/>
        <v/>
      </c>
      <c r="O54" s="14" t="str">
        <f t="shared" si="55"/>
        <v/>
      </c>
      <c r="P54" s="14" t="str">
        <f t="shared" si="56"/>
        <v/>
      </c>
      <c r="Q54" s="14" t="str">
        <f t="shared" si="57"/>
        <v/>
      </c>
      <c r="R54" s="14" t="str">
        <f t="shared" si="58"/>
        <v/>
      </c>
      <c r="S54" t="str">
        <f t="shared" si="34"/>
        <v/>
      </c>
      <c r="T54" s="14">
        <f t="shared" si="35"/>
        <v>0</v>
      </c>
      <c r="AA54" s="14">
        <f t="shared" si="62"/>
        <v>3</v>
      </c>
      <c r="AB54" s="14">
        <f t="shared" si="63"/>
        <v>4</v>
      </c>
      <c r="AC54" s="14">
        <f t="shared" si="64"/>
        <v>304</v>
      </c>
      <c r="AD54" s="28">
        <f t="shared" si="10"/>
        <v>0</v>
      </c>
      <c r="AE54" s="5" t="str">
        <f t="shared" si="11"/>
        <v>Ruta 2/3</v>
      </c>
      <c r="AF54" s="5" t="str">
        <f t="shared" si="12"/>
        <v>Plaza Roma (mercadora)</v>
      </c>
      <c r="AG54" s="15" t="str">
        <f t="shared" si="39"/>
        <v>04:55</v>
      </c>
      <c r="AH54" s="15" t="str">
        <f t="shared" si="40"/>
        <v>12:53</v>
      </c>
      <c r="AI54" s="15" t="str">
        <f t="shared" si="41"/>
        <v>20:55</v>
      </c>
      <c r="AJ54" s="15" t="str">
        <f t="shared" si="42"/>
        <v>06:55</v>
      </c>
      <c r="AK54" s="5" t="str">
        <f t="shared" si="43"/>
        <v>Casetas (frente nº 52)</v>
      </c>
      <c r="AL54" s="14">
        <f t="shared" si="13"/>
        <v>0</v>
      </c>
      <c r="AM54" s="14" t="str">
        <f t="shared" si="14"/>
        <v>2</v>
      </c>
      <c r="AN54" s="14" t="str">
        <f t="shared" si="15"/>
        <v>3</v>
      </c>
      <c r="AO54" s="14">
        <f t="shared" si="46"/>
        <v>4</v>
      </c>
      <c r="AP54" s="14">
        <f t="shared" si="47"/>
        <v>51</v>
      </c>
      <c r="AQ54" s="16">
        <f t="shared" si="17"/>
        <v>8</v>
      </c>
      <c r="AR54" s="16">
        <f t="shared" si="18"/>
        <v>5</v>
      </c>
      <c r="AS54" s="14">
        <f t="shared" si="19"/>
        <v>7</v>
      </c>
    </row>
    <row r="55" spans="1:45" x14ac:dyDescent="0.25">
      <c r="A55" t="s">
        <v>382</v>
      </c>
      <c r="B55">
        <f t="shared" si="48"/>
        <v>3</v>
      </c>
      <c r="C55" t="e">
        <f t="shared" si="49"/>
        <v>#VALUE!</v>
      </c>
      <c r="D55">
        <f t="shared" si="50"/>
        <v>3</v>
      </c>
      <c r="E55">
        <f t="shared" si="51"/>
        <v>5</v>
      </c>
      <c r="F55" s="1">
        <f t="shared" si="24"/>
        <v>20</v>
      </c>
      <c r="G55" s="1">
        <f t="shared" si="52"/>
        <v>51</v>
      </c>
      <c r="H55" s="26" t="str">
        <f t="shared" si="53"/>
        <v>20:51</v>
      </c>
      <c r="I55" s="14">
        <f t="shared" si="44"/>
        <v>0</v>
      </c>
      <c r="J55" s="3">
        <f t="shared" si="54"/>
        <v>1</v>
      </c>
      <c r="K55" s="3">
        <f t="shared" si="45"/>
        <v>0</v>
      </c>
      <c r="L55" s="3">
        <f t="shared" si="5"/>
        <v>9</v>
      </c>
      <c r="M55" s="3">
        <f t="shared" si="28"/>
        <v>109</v>
      </c>
      <c r="N55" t="str">
        <f t="shared" si="29"/>
        <v/>
      </c>
      <c r="O55" s="14" t="str">
        <f t="shared" si="55"/>
        <v/>
      </c>
      <c r="P55" s="14" t="str">
        <f t="shared" si="56"/>
        <v/>
      </c>
      <c r="Q55" s="14" t="str">
        <f t="shared" si="57"/>
        <v/>
      </c>
      <c r="R55" s="14" t="str">
        <f t="shared" si="58"/>
        <v/>
      </c>
      <c r="S55" t="str">
        <f t="shared" si="34"/>
        <v/>
      </c>
      <c r="T55" s="14">
        <f t="shared" si="35"/>
        <v>0</v>
      </c>
      <c r="AA55" s="14">
        <f t="shared" si="62"/>
        <v>3</v>
      </c>
      <c r="AB55" s="14">
        <f t="shared" si="63"/>
        <v>5</v>
      </c>
      <c r="AC55" s="14">
        <f t="shared" si="64"/>
        <v>305</v>
      </c>
      <c r="AD55" s="28">
        <f t="shared" si="10"/>
        <v>0</v>
      </c>
      <c r="AE55" s="5" t="str">
        <f t="shared" si="11"/>
        <v>Ruta 2/3</v>
      </c>
      <c r="AF55" s="5" t="str">
        <f t="shared" si="12"/>
        <v>Puerta Sancho, nº 11 (esq. C/Bruselas Edif. D. Quijote)</v>
      </c>
      <c r="AG55" s="15" t="str">
        <f t="shared" si="39"/>
        <v>05:02</v>
      </c>
      <c r="AH55" s="15" t="str">
        <f t="shared" si="40"/>
        <v>13:00</v>
      </c>
      <c r="AI55" s="15" t="str">
        <f t="shared" si="41"/>
        <v>21:02</v>
      </c>
      <c r="AJ55" s="15" t="str">
        <f t="shared" si="42"/>
        <v>07:02</v>
      </c>
      <c r="AK55" s="5" t="str">
        <f t="shared" si="43"/>
        <v>Casetas: (frente C/ Canteras)</v>
      </c>
      <c r="AL55" s="14">
        <f t="shared" si="13"/>
        <v>0</v>
      </c>
      <c r="AM55" s="14" t="str">
        <f t="shared" si="14"/>
        <v>2</v>
      </c>
      <c r="AN55" s="14" t="str">
        <f t="shared" si="15"/>
        <v>3</v>
      </c>
      <c r="AO55" s="14">
        <f t="shared" si="46"/>
        <v>5</v>
      </c>
      <c r="AP55" s="14">
        <f t="shared" si="47"/>
        <v>52</v>
      </c>
      <c r="AQ55" s="16">
        <f t="shared" si="17"/>
        <v>8</v>
      </c>
      <c r="AR55" s="16">
        <f t="shared" si="18"/>
        <v>5</v>
      </c>
      <c r="AS55" s="14">
        <f t="shared" si="19"/>
        <v>7</v>
      </c>
    </row>
    <row r="56" spans="1:45" x14ac:dyDescent="0.25">
      <c r="A56" t="s">
        <v>383</v>
      </c>
      <c r="B56">
        <f t="shared" si="48"/>
        <v>3</v>
      </c>
      <c r="C56" t="e">
        <f t="shared" si="49"/>
        <v>#VALUE!</v>
      </c>
      <c r="D56">
        <f t="shared" si="50"/>
        <v>3</v>
      </c>
      <c r="E56">
        <f t="shared" si="51"/>
        <v>5</v>
      </c>
      <c r="F56" s="1">
        <f t="shared" si="24"/>
        <v>6</v>
      </c>
      <c r="G56" s="1">
        <f t="shared" si="52"/>
        <v>51</v>
      </c>
      <c r="H56" s="26" t="str">
        <f t="shared" si="53"/>
        <v>06:51</v>
      </c>
      <c r="I56" s="14">
        <f t="shared" si="44"/>
        <v>0</v>
      </c>
      <c r="J56" s="3">
        <f t="shared" si="54"/>
        <v>1</v>
      </c>
      <c r="K56" s="3">
        <f t="shared" si="45"/>
        <v>0</v>
      </c>
      <c r="L56" s="3">
        <f t="shared" si="5"/>
        <v>9</v>
      </c>
      <c r="M56" s="3">
        <f t="shared" si="28"/>
        <v>109</v>
      </c>
      <c r="N56" t="str">
        <f t="shared" si="29"/>
        <v/>
      </c>
      <c r="O56" s="14" t="str">
        <f t="shared" si="55"/>
        <v/>
      </c>
      <c r="P56" s="14" t="str">
        <f t="shared" si="56"/>
        <v/>
      </c>
      <c r="Q56" s="14" t="str">
        <f t="shared" si="57"/>
        <v/>
      </c>
      <c r="R56" s="14" t="str">
        <f t="shared" si="58"/>
        <v/>
      </c>
      <c r="S56" t="str">
        <f t="shared" si="34"/>
        <v/>
      </c>
      <c r="T56" s="14">
        <f t="shared" si="35"/>
        <v>0</v>
      </c>
      <c r="AA56" s="14">
        <f t="shared" si="62"/>
        <v>3</v>
      </c>
      <c r="AB56" s="14">
        <f t="shared" si="63"/>
        <v>6</v>
      </c>
      <c r="AC56" s="14">
        <f t="shared" si="64"/>
        <v>306</v>
      </c>
      <c r="AD56" s="28">
        <f t="shared" si="10"/>
        <v>0</v>
      </c>
      <c r="AE56" s="5" t="str">
        <f t="shared" si="11"/>
        <v>Ruta 2/3</v>
      </c>
      <c r="AF56" s="5" t="str">
        <f t="shared" si="12"/>
        <v>Avd. Navarra, nº 60 (Centro Cultural - Pd. Bus)</v>
      </c>
      <c r="AG56" s="15" t="str">
        <f t="shared" si="39"/>
        <v>05:06</v>
      </c>
      <c r="AH56" s="15" t="str">
        <f t="shared" si="40"/>
        <v>13:04</v>
      </c>
      <c r="AI56" s="15" t="str">
        <f t="shared" si="41"/>
        <v>21:06</v>
      </c>
      <c r="AJ56" s="15" t="str">
        <f t="shared" si="42"/>
        <v>07:06</v>
      </c>
      <c r="AK56" s="5" t="str">
        <f t="shared" si="43"/>
        <v>Ctra. Logroño desvío Utebo (Pd. Bus)</v>
      </c>
      <c r="AL56" s="14">
        <f t="shared" si="13"/>
        <v>0</v>
      </c>
      <c r="AM56" s="14" t="str">
        <f t="shared" si="14"/>
        <v>2</v>
      </c>
      <c r="AN56" s="14" t="str">
        <f t="shared" si="15"/>
        <v>3</v>
      </c>
      <c r="AO56" s="14">
        <f t="shared" si="46"/>
        <v>6</v>
      </c>
      <c r="AP56" s="14">
        <f t="shared" si="47"/>
        <v>53</v>
      </c>
      <c r="AQ56" s="16">
        <f t="shared" si="17"/>
        <v>8</v>
      </c>
      <c r="AR56" s="16">
        <f t="shared" si="18"/>
        <v>5</v>
      </c>
      <c r="AS56" s="14">
        <f t="shared" si="19"/>
        <v>7</v>
      </c>
    </row>
    <row r="57" spans="1:45" x14ac:dyDescent="0.25">
      <c r="A57" t="s">
        <v>384</v>
      </c>
      <c r="B57" t="e">
        <f t="shared" si="48"/>
        <v>#VALUE!</v>
      </c>
      <c r="C57">
        <f t="shared" si="49"/>
        <v>19</v>
      </c>
      <c r="D57">
        <f t="shared" si="50"/>
        <v>19</v>
      </c>
      <c r="E57">
        <f t="shared" si="51"/>
        <v>37</v>
      </c>
      <c r="F57" s="1" t="str">
        <f t="shared" si="24"/>
        <v/>
      </c>
      <c r="G57" s="1" t="str">
        <f t="shared" si="52"/>
        <v/>
      </c>
      <c r="H57" s="26" t="str">
        <f t="shared" si="53"/>
        <v>:</v>
      </c>
      <c r="I57" s="14">
        <f t="shared" si="44"/>
        <v>0</v>
      </c>
      <c r="J57" s="3">
        <f t="shared" si="54"/>
        <v>1</v>
      </c>
      <c r="K57" s="3">
        <f t="shared" si="45"/>
        <v>0</v>
      </c>
      <c r="L57" s="3">
        <f t="shared" si="5"/>
        <v>9</v>
      </c>
      <c r="M57" s="3">
        <f t="shared" si="28"/>
        <v>109</v>
      </c>
      <c r="N57" t="str">
        <f t="shared" si="29"/>
        <v/>
      </c>
      <c r="O57" s="14" t="str">
        <f t="shared" si="55"/>
        <v/>
      </c>
      <c r="P57" s="14" t="str">
        <f t="shared" si="56"/>
        <v/>
      </c>
      <c r="Q57" s="14" t="str">
        <f t="shared" si="57"/>
        <v/>
      </c>
      <c r="R57" s="14" t="str">
        <f t="shared" si="58"/>
        <v/>
      </c>
      <c r="S57" t="str">
        <f t="shared" si="34"/>
        <v/>
      </c>
      <c r="T57" s="14">
        <f t="shared" si="35"/>
        <v>0</v>
      </c>
      <c r="AA57" s="14">
        <f t="shared" si="62"/>
        <v>3</v>
      </c>
      <c r="AB57" s="14">
        <f t="shared" si="63"/>
        <v>7</v>
      </c>
      <c r="AC57" s="14">
        <f t="shared" si="64"/>
        <v>307</v>
      </c>
      <c r="AD57" s="28">
        <f t="shared" si="10"/>
        <v>0</v>
      </c>
      <c r="AE57" s="5" t="str">
        <f t="shared" si="11"/>
        <v>Ruta 2/3</v>
      </c>
      <c r="AF57" s="5" t="str">
        <f t="shared" si="12"/>
        <v>Avd. Navarra, (frente nº 183 - Pd. Bus )</v>
      </c>
      <c r="AG57" s="15" t="str">
        <f t="shared" si="39"/>
        <v>05:07</v>
      </c>
      <c r="AH57" s="15" t="str">
        <f t="shared" si="40"/>
        <v>13:05</v>
      </c>
      <c r="AI57" s="15" t="str">
        <f t="shared" si="41"/>
        <v>21:07</v>
      </c>
      <c r="AJ57" s="15" t="str">
        <f t="shared" si="42"/>
        <v>07:07</v>
      </c>
      <c r="AK57" s="5" t="str">
        <f t="shared" si="43"/>
        <v>Ctra. Logroño desvío Monzalbarba (Pd. Bus)</v>
      </c>
      <c r="AL57" s="14">
        <f t="shared" si="13"/>
        <v>0</v>
      </c>
      <c r="AM57" s="14" t="str">
        <f t="shared" si="14"/>
        <v>2</v>
      </c>
      <c r="AN57" s="14" t="str">
        <f t="shared" si="15"/>
        <v>3</v>
      </c>
      <c r="AO57" s="14">
        <f t="shared" si="46"/>
        <v>7</v>
      </c>
      <c r="AP57" s="14">
        <f t="shared" si="47"/>
        <v>54</v>
      </c>
      <c r="AQ57" s="16">
        <f t="shared" si="17"/>
        <v>8</v>
      </c>
      <c r="AR57" s="16">
        <f t="shared" si="18"/>
        <v>5</v>
      </c>
      <c r="AS57" s="14">
        <f t="shared" si="19"/>
        <v>7</v>
      </c>
    </row>
    <row r="58" spans="1:45" x14ac:dyDescent="0.25">
      <c r="A58" t="s">
        <v>385</v>
      </c>
      <c r="B58" t="e">
        <f t="shared" si="48"/>
        <v>#VALUE!</v>
      </c>
      <c r="C58">
        <f t="shared" si="49"/>
        <v>18</v>
      </c>
      <c r="D58">
        <f t="shared" si="50"/>
        <v>18</v>
      </c>
      <c r="E58">
        <f t="shared" si="51"/>
        <v>23</v>
      </c>
      <c r="F58" s="1" t="str">
        <f t="shared" si="24"/>
        <v/>
      </c>
      <c r="G58" s="1" t="str">
        <f t="shared" si="52"/>
        <v/>
      </c>
      <c r="H58" s="26" t="str">
        <f t="shared" si="53"/>
        <v>:</v>
      </c>
      <c r="I58" s="14">
        <f t="shared" si="44"/>
        <v>0</v>
      </c>
      <c r="J58" s="3">
        <f t="shared" si="54"/>
        <v>1</v>
      </c>
      <c r="K58" s="3">
        <f t="shared" si="45"/>
        <v>1</v>
      </c>
      <c r="L58" s="3">
        <f t="shared" si="5"/>
        <v>10</v>
      </c>
      <c r="M58" s="3">
        <f t="shared" si="28"/>
        <v>110</v>
      </c>
      <c r="N58" t="str">
        <f t="shared" si="29"/>
        <v>Camino Las Torres, nº 3</v>
      </c>
      <c r="O58" s="14" t="str">
        <f t="shared" si="55"/>
        <v>04:54</v>
      </c>
      <c r="P58" s="14" t="str">
        <f t="shared" si="56"/>
        <v>12:45</v>
      </c>
      <c r="Q58" s="14" t="str">
        <f t="shared" si="57"/>
        <v>20:52</v>
      </c>
      <c r="R58" s="14" t="str">
        <f t="shared" si="58"/>
        <v>06:52</v>
      </c>
      <c r="S58" t="str">
        <f t="shared" si="34"/>
        <v>C/ Franco y López (esquina Duquesa Villahermosa)</v>
      </c>
      <c r="T58" s="14">
        <f t="shared" si="35"/>
        <v>0</v>
      </c>
      <c r="AA58" s="14">
        <f t="shared" si="62"/>
        <v>3</v>
      </c>
      <c r="AB58" s="14">
        <f t="shared" si="63"/>
        <v>8</v>
      </c>
      <c r="AC58" s="14">
        <f t="shared" si="64"/>
        <v>308</v>
      </c>
      <c r="AD58" s="28">
        <f t="shared" si="10"/>
        <v>0</v>
      </c>
      <c r="AE58" s="5" t="str">
        <f t="shared" si="11"/>
        <v>Ruta 2/3</v>
      </c>
      <c r="AF58" s="5" t="str">
        <f t="shared" si="12"/>
        <v>Torres San Lamberto "Punto 0" (Pd. Bus)</v>
      </c>
      <c r="AG58" s="15" t="str">
        <f t="shared" si="39"/>
        <v>05:10</v>
      </c>
      <c r="AH58" s="15" t="str">
        <f t="shared" si="40"/>
        <v>13:10</v>
      </c>
      <c r="AI58" s="15" t="str">
        <f t="shared" si="41"/>
        <v>21:10</v>
      </c>
      <c r="AJ58" s="15" t="str">
        <f t="shared" si="42"/>
        <v>07:10</v>
      </c>
      <c r="AK58" s="5" t="str">
        <f t="shared" si="43"/>
        <v>Torres San Lamberto "Punto 0" (Pd. Bus)</v>
      </c>
      <c r="AL58" s="14">
        <f t="shared" si="13"/>
        <v>0</v>
      </c>
      <c r="AM58" s="14" t="str">
        <f t="shared" si="14"/>
        <v>2</v>
      </c>
      <c r="AN58" s="14" t="str">
        <f t="shared" si="15"/>
        <v>3</v>
      </c>
      <c r="AO58" s="14">
        <f t="shared" si="46"/>
        <v>8</v>
      </c>
      <c r="AP58" s="14">
        <f t="shared" si="47"/>
        <v>55</v>
      </c>
      <c r="AQ58" s="16">
        <f t="shared" si="17"/>
        <v>8</v>
      </c>
      <c r="AR58" s="16">
        <f t="shared" si="18"/>
        <v>5</v>
      </c>
      <c r="AS58" s="14">
        <f t="shared" si="19"/>
        <v>7</v>
      </c>
    </row>
    <row r="59" spans="1:45" x14ac:dyDescent="0.25">
      <c r="A59" t="s">
        <v>386</v>
      </c>
      <c r="B59">
        <f t="shared" si="48"/>
        <v>3</v>
      </c>
      <c r="C59" t="e">
        <f t="shared" si="49"/>
        <v>#VALUE!</v>
      </c>
      <c r="D59">
        <f t="shared" si="50"/>
        <v>3</v>
      </c>
      <c r="E59">
        <f t="shared" si="51"/>
        <v>5</v>
      </c>
      <c r="F59" s="1">
        <f t="shared" si="24"/>
        <v>4</v>
      </c>
      <c r="G59" s="1">
        <f t="shared" si="52"/>
        <v>54</v>
      </c>
      <c r="H59" s="26" t="str">
        <f t="shared" si="53"/>
        <v>04:54</v>
      </c>
      <c r="I59" s="14">
        <f t="shared" si="44"/>
        <v>0</v>
      </c>
      <c r="J59" s="3">
        <f t="shared" si="54"/>
        <v>1</v>
      </c>
      <c r="K59" s="3">
        <f t="shared" si="45"/>
        <v>0</v>
      </c>
      <c r="L59" s="3">
        <f t="shared" si="5"/>
        <v>10</v>
      </c>
      <c r="M59" s="3">
        <f t="shared" si="28"/>
        <v>110</v>
      </c>
      <c r="N59" t="str">
        <f t="shared" si="29"/>
        <v/>
      </c>
      <c r="O59" s="14" t="str">
        <f t="shared" si="55"/>
        <v/>
      </c>
      <c r="P59" s="14" t="str">
        <f t="shared" si="56"/>
        <v/>
      </c>
      <c r="Q59" s="14" t="str">
        <f t="shared" si="57"/>
        <v/>
      </c>
      <c r="R59" s="14" t="str">
        <f t="shared" si="58"/>
        <v/>
      </c>
      <c r="S59" t="str">
        <f t="shared" si="34"/>
        <v/>
      </c>
      <c r="T59" s="14">
        <f t="shared" si="35"/>
        <v>0</v>
      </c>
      <c r="AA59" s="14">
        <f t="shared" si="62"/>
        <v>3</v>
      </c>
      <c r="AB59" s="14">
        <f t="shared" si="63"/>
        <v>9</v>
      </c>
      <c r="AC59" s="14">
        <f t="shared" si="64"/>
        <v>309</v>
      </c>
      <c r="AD59" s="28">
        <f t="shared" si="10"/>
        <v>0</v>
      </c>
      <c r="AE59" s="5" t="str">
        <f t="shared" si="11"/>
        <v>Ruta 2/3</v>
      </c>
      <c r="AF59" s="5" t="str">
        <f t="shared" si="12"/>
        <v>Ctra. Logroño desvío Monzalbarba (Pd. Bus)</v>
      </c>
      <c r="AG59" s="15" t="str">
        <f t="shared" si="39"/>
        <v>05:14</v>
      </c>
      <c r="AH59" s="15" t="str">
        <f t="shared" si="40"/>
        <v>13:14</v>
      </c>
      <c r="AI59" s="15" t="str">
        <f t="shared" si="41"/>
        <v>21:14</v>
      </c>
      <c r="AJ59" s="15" t="str">
        <f t="shared" si="42"/>
        <v>07:14</v>
      </c>
      <c r="AK59" s="5" t="str">
        <f t="shared" si="43"/>
        <v>Avd. Navarra, nº 183 (Pd. Bus)</v>
      </c>
      <c r="AL59" s="14">
        <f t="shared" si="13"/>
        <v>0</v>
      </c>
      <c r="AM59" s="14" t="str">
        <f t="shared" si="14"/>
        <v>2</v>
      </c>
      <c r="AN59" s="14" t="str">
        <f t="shared" si="15"/>
        <v>3</v>
      </c>
      <c r="AO59" s="14">
        <f t="shared" si="46"/>
        <v>9</v>
      </c>
      <c r="AP59" s="14">
        <f t="shared" si="47"/>
        <v>56</v>
      </c>
      <c r="AQ59" s="16">
        <f t="shared" si="17"/>
        <v>8</v>
      </c>
      <c r="AR59" s="16">
        <f t="shared" si="18"/>
        <v>5</v>
      </c>
      <c r="AS59" s="14">
        <f t="shared" si="19"/>
        <v>7</v>
      </c>
    </row>
    <row r="60" spans="1:45" x14ac:dyDescent="0.25">
      <c r="A60" t="s">
        <v>207</v>
      </c>
      <c r="B60">
        <f t="shared" si="48"/>
        <v>3</v>
      </c>
      <c r="C60" t="e">
        <f t="shared" si="49"/>
        <v>#VALUE!</v>
      </c>
      <c r="D60">
        <f t="shared" si="50"/>
        <v>3</v>
      </c>
      <c r="E60">
        <f t="shared" si="51"/>
        <v>5</v>
      </c>
      <c r="F60" s="1">
        <f t="shared" si="24"/>
        <v>12</v>
      </c>
      <c r="G60" s="1">
        <f t="shared" si="52"/>
        <v>45</v>
      </c>
      <c r="H60" s="26" t="str">
        <f t="shared" si="53"/>
        <v>12:45</v>
      </c>
      <c r="I60" s="14">
        <f t="shared" si="44"/>
        <v>0</v>
      </c>
      <c r="J60" s="3">
        <f t="shared" si="54"/>
        <v>1</v>
      </c>
      <c r="K60" s="3">
        <f t="shared" si="45"/>
        <v>0</v>
      </c>
      <c r="L60" s="3">
        <f t="shared" si="5"/>
        <v>10</v>
      </c>
      <c r="M60" s="3">
        <f t="shared" si="28"/>
        <v>110</v>
      </c>
      <c r="N60" t="str">
        <f t="shared" si="29"/>
        <v/>
      </c>
      <c r="O60" s="14" t="str">
        <f t="shared" si="55"/>
        <v/>
      </c>
      <c r="P60" s="14" t="str">
        <f t="shared" si="56"/>
        <v/>
      </c>
      <c r="Q60" s="14" t="str">
        <f t="shared" si="57"/>
        <v/>
      </c>
      <c r="R60" s="14" t="str">
        <f t="shared" si="58"/>
        <v/>
      </c>
      <c r="S60" t="str">
        <f t="shared" si="34"/>
        <v/>
      </c>
      <c r="T60" s="14">
        <f t="shared" si="35"/>
        <v>0</v>
      </c>
      <c r="AA60" s="14">
        <f t="shared" si="62"/>
        <v>3</v>
      </c>
      <c r="AB60" s="14">
        <f t="shared" si="63"/>
        <v>10</v>
      </c>
      <c r="AC60" s="14">
        <f t="shared" si="64"/>
        <v>310</v>
      </c>
      <c r="AD60" s="28">
        <f t="shared" si="10"/>
        <v>0</v>
      </c>
      <c r="AE60" s="5" t="str">
        <f t="shared" si="11"/>
        <v>Ruta 2/3</v>
      </c>
      <c r="AF60" s="5" t="str">
        <f t="shared" si="12"/>
        <v>Ctra. Logroño desvío Utebo (Pd. Bus)</v>
      </c>
      <c r="AG60" s="15" t="str">
        <f t="shared" si="39"/>
        <v>05:17</v>
      </c>
      <c r="AH60" s="15" t="str">
        <f t="shared" si="40"/>
        <v>13:17</v>
      </c>
      <c r="AI60" s="15" t="str">
        <f t="shared" si="41"/>
        <v>21:17</v>
      </c>
      <c r="AJ60" s="15" t="str">
        <f t="shared" si="42"/>
        <v>07:17</v>
      </c>
      <c r="AK60" s="5" t="str">
        <f t="shared" si="43"/>
        <v>C/ Rioja (rotonda frente estación del AVE)</v>
      </c>
      <c r="AL60" s="14">
        <f t="shared" si="13"/>
        <v>0</v>
      </c>
      <c r="AM60" s="14" t="str">
        <f t="shared" si="14"/>
        <v>2</v>
      </c>
      <c r="AN60" s="14" t="str">
        <f t="shared" si="15"/>
        <v>3</v>
      </c>
      <c r="AO60" s="14">
        <f t="shared" si="46"/>
        <v>10</v>
      </c>
      <c r="AP60" s="14">
        <f t="shared" si="47"/>
        <v>57</v>
      </c>
      <c r="AQ60" s="16">
        <f t="shared" si="17"/>
        <v>8</v>
      </c>
      <c r="AR60" s="16">
        <f t="shared" si="18"/>
        <v>5</v>
      </c>
      <c r="AS60" s="14">
        <f t="shared" si="19"/>
        <v>7</v>
      </c>
    </row>
    <row r="61" spans="1:45" x14ac:dyDescent="0.25">
      <c r="A61" t="s">
        <v>387</v>
      </c>
      <c r="B61">
        <f t="shared" si="48"/>
        <v>3</v>
      </c>
      <c r="C61" t="e">
        <f t="shared" si="49"/>
        <v>#VALUE!</v>
      </c>
      <c r="D61">
        <f t="shared" si="50"/>
        <v>3</v>
      </c>
      <c r="E61">
        <f t="shared" si="51"/>
        <v>5</v>
      </c>
      <c r="F61" s="1">
        <f t="shared" si="24"/>
        <v>20</v>
      </c>
      <c r="G61" s="1">
        <f t="shared" si="52"/>
        <v>52</v>
      </c>
      <c r="H61" s="26" t="str">
        <f t="shared" si="53"/>
        <v>20:52</v>
      </c>
      <c r="I61" s="14">
        <f t="shared" si="44"/>
        <v>0</v>
      </c>
      <c r="J61" s="3">
        <f t="shared" si="54"/>
        <v>1</v>
      </c>
      <c r="K61" s="3">
        <f t="shared" si="45"/>
        <v>0</v>
      </c>
      <c r="L61" s="3">
        <f t="shared" si="5"/>
        <v>10</v>
      </c>
      <c r="M61" s="3">
        <f t="shared" si="28"/>
        <v>110</v>
      </c>
      <c r="N61" t="str">
        <f t="shared" si="29"/>
        <v/>
      </c>
      <c r="O61" s="14" t="str">
        <f t="shared" si="55"/>
        <v/>
      </c>
      <c r="P61" s="14" t="str">
        <f t="shared" si="56"/>
        <v/>
      </c>
      <c r="Q61" s="14" t="str">
        <f t="shared" si="57"/>
        <v/>
      </c>
      <c r="R61" s="14" t="str">
        <f t="shared" si="58"/>
        <v/>
      </c>
      <c r="S61" t="str">
        <f t="shared" si="34"/>
        <v/>
      </c>
      <c r="T61" s="14">
        <f t="shared" si="35"/>
        <v>0</v>
      </c>
      <c r="AA61" s="14">
        <f t="shared" si="62"/>
        <v>3</v>
      </c>
      <c r="AB61" s="14">
        <f t="shared" si="63"/>
        <v>11</v>
      </c>
      <c r="AC61" s="14">
        <f t="shared" si="64"/>
        <v>311</v>
      </c>
      <c r="AD61" s="28">
        <f t="shared" si="10"/>
        <v>0</v>
      </c>
      <c r="AE61" s="5" t="str">
        <f t="shared" si="11"/>
        <v>Ruta 2/3</v>
      </c>
      <c r="AF61" s="5" t="str">
        <f t="shared" si="12"/>
        <v>Casetas: C/ Canteras (Pd. Bus)</v>
      </c>
      <c r="AG61" s="15" t="str">
        <f t="shared" si="39"/>
        <v>05:18</v>
      </c>
      <c r="AH61" s="15" t="str">
        <f t="shared" si="40"/>
        <v>13:18</v>
      </c>
      <c r="AI61" s="15" t="str">
        <f t="shared" si="41"/>
        <v>21:18</v>
      </c>
      <c r="AJ61" s="15" t="str">
        <f t="shared" si="42"/>
        <v>07:18</v>
      </c>
      <c r="AK61" s="5" t="str">
        <f t="shared" si="43"/>
        <v>Pablo Gargallo (esq. Puerta Sancho)</v>
      </c>
      <c r="AL61" s="14">
        <f t="shared" si="13"/>
        <v>0</v>
      </c>
      <c r="AM61" s="14" t="str">
        <f t="shared" si="14"/>
        <v>2</v>
      </c>
      <c r="AN61" s="14" t="str">
        <f t="shared" si="15"/>
        <v>3</v>
      </c>
      <c r="AO61" s="14">
        <f t="shared" si="46"/>
        <v>11</v>
      </c>
      <c r="AP61" s="14">
        <f t="shared" si="47"/>
        <v>58</v>
      </c>
      <c r="AQ61" s="16">
        <f t="shared" si="17"/>
        <v>8</v>
      </c>
      <c r="AR61" s="16">
        <f t="shared" si="18"/>
        <v>5</v>
      </c>
      <c r="AS61" s="14">
        <f t="shared" si="19"/>
        <v>7</v>
      </c>
    </row>
    <row r="62" spans="1:45" x14ac:dyDescent="0.25">
      <c r="A62" t="s">
        <v>388</v>
      </c>
      <c r="B62">
        <f t="shared" si="48"/>
        <v>3</v>
      </c>
      <c r="C62" t="e">
        <f t="shared" si="49"/>
        <v>#VALUE!</v>
      </c>
      <c r="D62">
        <f t="shared" si="50"/>
        <v>3</v>
      </c>
      <c r="E62">
        <f t="shared" si="51"/>
        <v>5</v>
      </c>
      <c r="F62" s="1">
        <f t="shared" si="24"/>
        <v>6</v>
      </c>
      <c r="G62" s="1">
        <f t="shared" si="52"/>
        <v>52</v>
      </c>
      <c r="H62" s="26" t="str">
        <f t="shared" si="53"/>
        <v>06:52</v>
      </c>
      <c r="I62" s="14">
        <f t="shared" si="44"/>
        <v>0</v>
      </c>
      <c r="J62" s="3">
        <f t="shared" si="54"/>
        <v>1</v>
      </c>
      <c r="K62" s="3">
        <f t="shared" si="45"/>
        <v>0</v>
      </c>
      <c r="L62" s="3">
        <f t="shared" si="5"/>
        <v>10</v>
      </c>
      <c r="M62" s="3">
        <f t="shared" si="28"/>
        <v>110</v>
      </c>
      <c r="N62" t="str">
        <f t="shared" si="29"/>
        <v/>
      </c>
      <c r="O62" s="14" t="str">
        <f t="shared" si="55"/>
        <v/>
      </c>
      <c r="P62" s="14" t="str">
        <f t="shared" si="56"/>
        <v/>
      </c>
      <c r="Q62" s="14" t="str">
        <f t="shared" si="57"/>
        <v/>
      </c>
      <c r="R62" s="14" t="str">
        <f t="shared" si="58"/>
        <v/>
      </c>
      <c r="S62" t="str">
        <f t="shared" si="34"/>
        <v/>
      </c>
      <c r="T62" s="14">
        <f t="shared" si="35"/>
        <v>0</v>
      </c>
      <c r="AA62" s="14">
        <f t="shared" si="62"/>
        <v>3</v>
      </c>
      <c r="AB62" s="14">
        <f t="shared" si="63"/>
        <v>12</v>
      </c>
      <c r="AC62" s="14">
        <f t="shared" si="64"/>
        <v>312</v>
      </c>
      <c r="AD62" s="28">
        <f t="shared" si="10"/>
        <v>0</v>
      </c>
      <c r="AE62" s="5" t="str">
        <f t="shared" si="11"/>
        <v>Ruta 2/3</v>
      </c>
      <c r="AF62" s="5" t="str">
        <f t="shared" si="12"/>
        <v>Casetas: centro nº 76 (Cuartel - Pd. Bus)</v>
      </c>
      <c r="AG62" s="15" t="str">
        <f t="shared" si="39"/>
        <v>05:19</v>
      </c>
      <c r="AH62" s="15" t="str">
        <f t="shared" si="40"/>
        <v>13:19</v>
      </c>
      <c r="AI62" s="15" t="str">
        <f t="shared" si="41"/>
        <v>21:19</v>
      </c>
      <c r="AJ62" s="15" t="str">
        <f t="shared" si="42"/>
        <v>07:19</v>
      </c>
      <c r="AK62" s="5" t="str">
        <f t="shared" si="43"/>
        <v>Plaza Roma (esq. C/ Escusura)</v>
      </c>
      <c r="AL62" s="14">
        <f t="shared" si="13"/>
        <v>0</v>
      </c>
      <c r="AM62" s="14" t="str">
        <f t="shared" si="14"/>
        <v>2</v>
      </c>
      <c r="AN62" s="14" t="str">
        <f t="shared" si="15"/>
        <v>3</v>
      </c>
      <c r="AO62" s="14">
        <f t="shared" si="46"/>
        <v>12</v>
      </c>
      <c r="AP62" s="14">
        <f t="shared" si="47"/>
        <v>59</v>
      </c>
      <c r="AQ62" s="16">
        <f t="shared" si="17"/>
        <v>8</v>
      </c>
      <c r="AR62" s="16">
        <f t="shared" si="18"/>
        <v>5</v>
      </c>
      <c r="AS62" s="14">
        <f t="shared" si="19"/>
        <v>7</v>
      </c>
    </row>
    <row r="63" spans="1:45" x14ac:dyDescent="0.25">
      <c r="A63" t="s">
        <v>389</v>
      </c>
      <c r="B63" t="e">
        <f t="shared" si="48"/>
        <v>#VALUE!</v>
      </c>
      <c r="C63" t="e">
        <f t="shared" si="49"/>
        <v>#VALUE!</v>
      </c>
      <c r="D63" t="e">
        <f t="shared" si="50"/>
        <v>#VALUE!</v>
      </c>
      <c r="E63">
        <f t="shared" si="51"/>
        <v>48</v>
      </c>
      <c r="F63" s="1" t="str">
        <f t="shared" si="24"/>
        <v/>
      </c>
      <c r="G63" s="1" t="str">
        <f t="shared" si="52"/>
        <v/>
      </c>
      <c r="H63" s="26" t="str">
        <f t="shared" si="53"/>
        <v>:</v>
      </c>
      <c r="I63" s="14">
        <f t="shared" si="44"/>
        <v>0</v>
      </c>
      <c r="J63" s="3">
        <f t="shared" si="54"/>
        <v>1</v>
      </c>
      <c r="K63" s="3">
        <f t="shared" si="45"/>
        <v>0</v>
      </c>
      <c r="L63" s="3">
        <f t="shared" si="5"/>
        <v>10</v>
      </c>
      <c r="M63" s="3">
        <f t="shared" si="28"/>
        <v>110</v>
      </c>
      <c r="N63" t="str">
        <f t="shared" si="29"/>
        <v/>
      </c>
      <c r="O63" s="14" t="str">
        <f t="shared" si="55"/>
        <v/>
      </c>
      <c r="P63" s="14" t="str">
        <f t="shared" si="56"/>
        <v/>
      </c>
      <c r="Q63" s="14" t="str">
        <f t="shared" si="57"/>
        <v/>
      </c>
      <c r="R63" s="14" t="str">
        <f t="shared" si="58"/>
        <v/>
      </c>
      <c r="S63" t="str">
        <f t="shared" si="34"/>
        <v/>
      </c>
      <c r="T63" s="14">
        <f t="shared" si="35"/>
        <v>0</v>
      </c>
      <c r="AA63" s="14">
        <f t="shared" si="62"/>
        <v>3</v>
      </c>
      <c r="AB63" s="14">
        <f t="shared" si="63"/>
        <v>13</v>
      </c>
      <c r="AC63" s="14">
        <f t="shared" si="64"/>
        <v>313</v>
      </c>
      <c r="AD63" s="28">
        <f t="shared" si="10"/>
        <v>0</v>
      </c>
      <c r="AE63" s="5" t="str">
        <f t="shared" si="11"/>
        <v>Ruta 2/3</v>
      </c>
      <c r="AF63" s="5" t="str">
        <f t="shared" si="12"/>
        <v>Casetas: (urbanización Alameda)</v>
      </c>
      <c r="AG63" s="15" t="str">
        <f t="shared" si="39"/>
        <v>05:20</v>
      </c>
      <c r="AH63" s="15" t="str">
        <f t="shared" si="40"/>
        <v>13:20</v>
      </c>
      <c r="AI63" s="15" t="str">
        <f t="shared" si="41"/>
        <v>21:20</v>
      </c>
      <c r="AJ63" s="15" t="str">
        <f t="shared" si="42"/>
        <v>07:20</v>
      </c>
      <c r="AK63" s="5" t="str">
        <f t="shared" si="43"/>
        <v>Avd. Goya (esq. Baltasar Gracián)</v>
      </c>
      <c r="AL63" s="14">
        <f t="shared" si="13"/>
        <v>0</v>
      </c>
      <c r="AM63" s="14" t="str">
        <f t="shared" si="14"/>
        <v>2</v>
      </c>
      <c r="AN63" s="14" t="str">
        <f t="shared" si="15"/>
        <v>3</v>
      </c>
      <c r="AO63" s="14">
        <f t="shared" si="46"/>
        <v>13</v>
      </c>
      <c r="AP63" s="14">
        <f t="shared" si="47"/>
        <v>60</v>
      </c>
      <c r="AQ63" s="16">
        <f t="shared" si="17"/>
        <v>8</v>
      </c>
      <c r="AR63" s="16">
        <f t="shared" si="18"/>
        <v>5</v>
      </c>
      <c r="AS63" s="14">
        <f t="shared" si="19"/>
        <v>7</v>
      </c>
    </row>
    <row r="64" spans="1:45" x14ac:dyDescent="0.25">
      <c r="A64" t="s">
        <v>390</v>
      </c>
      <c r="B64" t="e">
        <f t="shared" si="48"/>
        <v>#VALUE!</v>
      </c>
      <c r="C64" t="e">
        <f t="shared" si="49"/>
        <v>#VALUE!</v>
      </c>
      <c r="D64" t="e">
        <f t="shared" si="50"/>
        <v>#VALUE!</v>
      </c>
      <c r="E64">
        <f t="shared" si="51"/>
        <v>46</v>
      </c>
      <c r="F64" s="1" t="str">
        <f t="shared" si="24"/>
        <v/>
      </c>
      <c r="G64" s="1" t="str">
        <f t="shared" si="52"/>
        <v/>
      </c>
      <c r="H64" s="26" t="str">
        <f t="shared" si="53"/>
        <v>:</v>
      </c>
      <c r="I64" s="14">
        <f t="shared" si="44"/>
        <v>0</v>
      </c>
      <c r="J64" s="3">
        <f t="shared" si="54"/>
        <v>1</v>
      </c>
      <c r="K64" s="3">
        <f t="shared" si="45"/>
        <v>1</v>
      </c>
      <c r="L64" s="3">
        <f t="shared" si="5"/>
        <v>11</v>
      </c>
      <c r="M64" s="3">
        <f t="shared" si="28"/>
        <v>111</v>
      </c>
      <c r="N64" t="str">
        <f t="shared" si="29"/>
        <v>Camino Las Torres (frente Gasolinera - Pd Bus)</v>
      </c>
      <c r="O64" s="14" t="str">
        <f t="shared" si="55"/>
        <v>04:55</v>
      </c>
      <c r="P64" s="14" t="str">
        <f t="shared" si="56"/>
        <v>12:46</v>
      </c>
      <c r="Q64" s="14" t="str">
        <f t="shared" si="57"/>
        <v>20:53</v>
      </c>
      <c r="R64" s="14" t="str">
        <f t="shared" si="58"/>
        <v>06:53</v>
      </c>
      <c r="S64" t="str">
        <f t="shared" si="34"/>
        <v>C/ Corona de Aragón, nº 51</v>
      </c>
      <c r="T64" s="14">
        <f t="shared" si="35"/>
        <v>0</v>
      </c>
      <c r="AA64" s="14">
        <f t="shared" si="62"/>
        <v>3</v>
      </c>
      <c r="AB64" s="14">
        <f t="shared" si="63"/>
        <v>14</v>
      </c>
      <c r="AC64" s="14">
        <f t="shared" si="64"/>
        <v>314</v>
      </c>
      <c r="AD64" s="28">
        <f t="shared" si="10"/>
        <v>0</v>
      </c>
      <c r="AE64" s="5" t="str">
        <f t="shared" si="11"/>
        <v>Ruta 2/3</v>
      </c>
      <c r="AF64" s="5" t="str">
        <f t="shared" si="12"/>
        <v>Alagón (Rotonda - Pd. Bus)</v>
      </c>
      <c r="AG64" s="15" t="str">
        <f t="shared" si="39"/>
        <v>05:25</v>
      </c>
      <c r="AH64" s="15" t="str">
        <f t="shared" si="40"/>
        <v>13:25</v>
      </c>
      <c r="AI64" s="15" t="str">
        <f t="shared" si="41"/>
        <v>21:25</v>
      </c>
      <c r="AJ64" s="15" t="str">
        <f t="shared" si="42"/>
        <v>07:25</v>
      </c>
      <c r="AK64" s="5" t="str">
        <f t="shared" si="43"/>
        <v>Plaza San Francisco (Kiosco Prensa - Pd. Bus)</v>
      </c>
      <c r="AL64" s="14">
        <f t="shared" si="13"/>
        <v>0</v>
      </c>
      <c r="AM64" s="14" t="str">
        <f t="shared" si="14"/>
        <v>2</v>
      </c>
      <c r="AN64" s="14" t="str">
        <f t="shared" si="15"/>
        <v>3</v>
      </c>
      <c r="AO64" s="14">
        <f t="shared" si="46"/>
        <v>14</v>
      </c>
      <c r="AP64" s="14">
        <f t="shared" si="47"/>
        <v>61</v>
      </c>
      <c r="AQ64" s="16">
        <f t="shared" si="17"/>
        <v>8</v>
      </c>
      <c r="AR64" s="16">
        <f t="shared" si="18"/>
        <v>5</v>
      </c>
      <c r="AS64" s="14">
        <f t="shared" si="19"/>
        <v>7</v>
      </c>
    </row>
    <row r="65" spans="1:45" x14ac:dyDescent="0.25">
      <c r="A65" t="s">
        <v>391</v>
      </c>
      <c r="B65">
        <f t="shared" si="48"/>
        <v>3</v>
      </c>
      <c r="C65" t="e">
        <f t="shared" si="49"/>
        <v>#VALUE!</v>
      </c>
      <c r="D65">
        <f t="shared" si="50"/>
        <v>3</v>
      </c>
      <c r="E65">
        <f t="shared" si="51"/>
        <v>5</v>
      </c>
      <c r="F65" s="1">
        <f t="shared" si="24"/>
        <v>4</v>
      </c>
      <c r="G65" s="1">
        <f t="shared" si="52"/>
        <v>55</v>
      </c>
      <c r="H65" s="26" t="str">
        <f t="shared" si="53"/>
        <v>04:55</v>
      </c>
      <c r="I65" s="14">
        <f t="shared" si="44"/>
        <v>0</v>
      </c>
      <c r="J65" s="3">
        <f t="shared" si="54"/>
        <v>1</v>
      </c>
      <c r="K65" s="3">
        <f t="shared" si="45"/>
        <v>0</v>
      </c>
      <c r="L65" s="3">
        <f t="shared" si="5"/>
        <v>11</v>
      </c>
      <c r="M65" s="3">
        <f t="shared" si="28"/>
        <v>111</v>
      </c>
      <c r="N65" t="str">
        <f t="shared" si="29"/>
        <v/>
      </c>
      <c r="O65" s="14" t="str">
        <f t="shared" si="55"/>
        <v/>
      </c>
      <c r="P65" s="14" t="str">
        <f t="shared" si="56"/>
        <v/>
      </c>
      <c r="Q65" s="14" t="str">
        <f t="shared" si="57"/>
        <v/>
      </c>
      <c r="R65" s="14" t="str">
        <f t="shared" si="58"/>
        <v/>
      </c>
      <c r="S65" t="str">
        <f t="shared" si="34"/>
        <v/>
      </c>
      <c r="T65" s="14">
        <f t="shared" si="35"/>
        <v>0</v>
      </c>
      <c r="AA65" s="14">
        <f t="shared" ref="AA65:AA128" si="65">IF(AD64&lt;&gt;1,AA64,AA64+1)</f>
        <v>3</v>
      </c>
      <c r="AB65" s="14">
        <f t="shared" ref="AB65:AB128" si="66">IF(AA65&lt;&gt;AA64,0,AB64+1)</f>
        <v>15</v>
      </c>
      <c r="AC65" s="14">
        <f t="shared" ref="AC65:AC128" si="67">AA65*100+AB65</f>
        <v>315</v>
      </c>
      <c r="AD65" s="28">
        <f t="shared" si="10"/>
        <v>1</v>
      </c>
      <c r="AE65" s="5" t="str">
        <f t="shared" si="11"/>
        <v>Ruta 2/3</v>
      </c>
      <c r="AF65" s="5" t="str">
        <f t="shared" si="12"/>
        <v>Opel Planta en Figueruelas</v>
      </c>
      <c r="AG65" s="15" t="str">
        <f t="shared" si="39"/>
        <v>05:30</v>
      </c>
      <c r="AH65" s="15" t="str">
        <f t="shared" si="40"/>
        <v>13:30</v>
      </c>
      <c r="AI65" s="15" t="str">
        <f t="shared" si="41"/>
        <v>21:30</v>
      </c>
      <c r="AJ65" s="15" t="str">
        <f t="shared" si="42"/>
        <v>07:30</v>
      </c>
      <c r="AK65" s="5" t="str">
        <f t="shared" si="43"/>
        <v>Violante de Hungría (frente nº 7 - Pd. Bus)</v>
      </c>
      <c r="AL65" s="14">
        <f t="shared" si="13"/>
        <v>0</v>
      </c>
      <c r="AM65" s="14" t="str">
        <f t="shared" si="14"/>
        <v>2</v>
      </c>
      <c r="AN65" s="14" t="str">
        <f t="shared" si="15"/>
        <v>3</v>
      </c>
      <c r="AO65" s="14">
        <f t="shared" si="46"/>
        <v>15</v>
      </c>
      <c r="AP65" s="14">
        <f t="shared" si="47"/>
        <v>62</v>
      </c>
      <c r="AQ65" s="16">
        <f t="shared" si="17"/>
        <v>8</v>
      </c>
      <c r="AR65" s="16">
        <f t="shared" si="18"/>
        <v>5</v>
      </c>
      <c r="AS65" s="14">
        <f t="shared" si="19"/>
        <v>7</v>
      </c>
    </row>
    <row r="66" spans="1:45" x14ac:dyDescent="0.25">
      <c r="A66" t="s">
        <v>392</v>
      </c>
      <c r="B66">
        <f t="shared" si="48"/>
        <v>3</v>
      </c>
      <c r="C66" t="e">
        <f t="shared" si="49"/>
        <v>#VALUE!</v>
      </c>
      <c r="D66">
        <f t="shared" si="50"/>
        <v>3</v>
      </c>
      <c r="E66">
        <f t="shared" si="51"/>
        <v>5</v>
      </c>
      <c r="F66" s="1">
        <f t="shared" si="24"/>
        <v>12</v>
      </c>
      <c r="G66" s="1">
        <f t="shared" si="52"/>
        <v>46</v>
      </c>
      <c r="H66" s="26" t="str">
        <f t="shared" si="53"/>
        <v>12:46</v>
      </c>
      <c r="I66" s="14">
        <f t="shared" si="44"/>
        <v>0</v>
      </c>
      <c r="J66" s="3">
        <f t="shared" si="54"/>
        <v>1</v>
      </c>
      <c r="K66" s="3">
        <f t="shared" si="45"/>
        <v>0</v>
      </c>
      <c r="L66" s="3">
        <f t="shared" si="5"/>
        <v>11</v>
      </c>
      <c r="M66" s="3">
        <f t="shared" si="28"/>
        <v>111</v>
      </c>
      <c r="N66" t="str">
        <f t="shared" si="29"/>
        <v/>
      </c>
      <c r="O66" s="14" t="str">
        <f t="shared" si="55"/>
        <v/>
      </c>
      <c r="P66" s="14" t="str">
        <f t="shared" si="56"/>
        <v/>
      </c>
      <c r="Q66" s="14" t="str">
        <f t="shared" si="57"/>
        <v/>
      </c>
      <c r="R66" s="14" t="str">
        <f t="shared" si="58"/>
        <v/>
      </c>
      <c r="S66" t="str">
        <f t="shared" si="34"/>
        <v/>
      </c>
      <c r="T66" s="14">
        <f t="shared" si="35"/>
        <v>0</v>
      </c>
      <c r="AA66" s="14">
        <f t="shared" si="65"/>
        <v>4</v>
      </c>
      <c r="AB66" s="14">
        <f t="shared" si="66"/>
        <v>0</v>
      </c>
      <c r="AC66" s="14">
        <f t="shared" si="67"/>
        <v>400</v>
      </c>
      <c r="AD66" s="28">
        <f t="shared" si="10"/>
        <v>0</v>
      </c>
      <c r="AE66" s="5" t="str">
        <f t="shared" si="11"/>
        <v>Ruta 3/3</v>
      </c>
      <c r="AF66" s="5" t="str">
        <f t="shared" si="12"/>
        <v>Ruta 3/3</v>
      </c>
      <c r="AG66" s="15" t="str">
        <f t="shared" si="39"/>
        <v/>
      </c>
      <c r="AH66" s="15" t="str">
        <f t="shared" si="40"/>
        <v/>
      </c>
      <c r="AI66" s="15" t="str">
        <f t="shared" si="41"/>
        <v/>
      </c>
      <c r="AJ66" s="15" t="str">
        <f t="shared" si="42"/>
        <v/>
      </c>
      <c r="AK66" s="5" t="str">
        <f t="shared" si="43"/>
        <v/>
      </c>
      <c r="AL66" s="14">
        <f t="shared" si="13"/>
        <v>1</v>
      </c>
      <c r="AM66" s="14" t="str">
        <f t="shared" si="14"/>
        <v>3</v>
      </c>
      <c r="AN66" s="14" t="str">
        <f t="shared" si="15"/>
        <v>3</v>
      </c>
      <c r="AO66" s="14">
        <f t="shared" si="46"/>
        <v>0</v>
      </c>
      <c r="AP66" s="14">
        <f t="shared" si="47"/>
        <v>63</v>
      </c>
      <c r="AQ66" s="16">
        <f t="shared" si="17"/>
        <v>8</v>
      </c>
      <c r="AR66" s="16">
        <f t="shared" si="18"/>
        <v>5</v>
      </c>
      <c r="AS66" s="14">
        <f t="shared" si="19"/>
        <v>7</v>
      </c>
    </row>
    <row r="67" spans="1:45" x14ac:dyDescent="0.25">
      <c r="A67" t="s">
        <v>114</v>
      </c>
      <c r="B67">
        <f t="shared" si="48"/>
        <v>3</v>
      </c>
      <c r="C67" t="e">
        <f t="shared" si="49"/>
        <v>#VALUE!</v>
      </c>
      <c r="D67">
        <f t="shared" si="50"/>
        <v>3</v>
      </c>
      <c r="E67">
        <f t="shared" si="51"/>
        <v>5</v>
      </c>
      <c r="F67" s="1">
        <f t="shared" si="24"/>
        <v>20</v>
      </c>
      <c r="G67" s="1">
        <f t="shared" si="52"/>
        <v>53</v>
      </c>
      <c r="H67" s="26" t="str">
        <f t="shared" si="53"/>
        <v>20:53</v>
      </c>
      <c r="I67" s="14">
        <f t="shared" si="44"/>
        <v>0</v>
      </c>
      <c r="J67" s="3">
        <f t="shared" si="54"/>
        <v>1</v>
      </c>
      <c r="K67" s="3">
        <f t="shared" si="45"/>
        <v>0</v>
      </c>
      <c r="L67" s="3">
        <f t="shared" ref="L67:L130" si="68">IF(I67=1,0,L66+K67+T67)</f>
        <v>11</v>
      </c>
      <c r="M67" s="3">
        <f t="shared" si="28"/>
        <v>111</v>
      </c>
      <c r="N67" t="str">
        <f t="shared" si="29"/>
        <v/>
      </c>
      <c r="O67" s="14" t="str">
        <f t="shared" si="55"/>
        <v/>
      </c>
      <c r="P67" s="14" t="str">
        <f t="shared" si="56"/>
        <v/>
      </c>
      <c r="Q67" s="14" t="str">
        <f t="shared" si="57"/>
        <v/>
      </c>
      <c r="R67" s="14" t="str">
        <f t="shared" si="58"/>
        <v/>
      </c>
      <c r="S67" t="str">
        <f t="shared" si="34"/>
        <v/>
      </c>
      <c r="T67" s="14">
        <f t="shared" si="35"/>
        <v>0</v>
      </c>
      <c r="AA67" s="14">
        <f t="shared" si="65"/>
        <v>4</v>
      </c>
      <c r="AB67" s="14">
        <f t="shared" si="66"/>
        <v>1</v>
      </c>
      <c r="AC67" s="14">
        <f t="shared" si="67"/>
        <v>401</v>
      </c>
      <c r="AD67" s="28">
        <f t="shared" ref="AD67:AD130" si="69">IFERROR(IF(MATCH($AC67+1,$M:$M,0),0,1),1)</f>
        <v>0</v>
      </c>
      <c r="AE67" s="5" t="str">
        <f t="shared" ref="AE67:AE130" si="70">INDEX(N:N,MATCH($AA67,$J:$J,0))</f>
        <v>Ruta 3/3</v>
      </c>
      <c r="AF67" s="5" t="str">
        <f t="shared" ref="AF67:AF130" si="71">IFERROR(INDEX(N:N,MATCH($AC67,$M:$M,0)),"")</f>
        <v>Vía Hispanidad (frente nº 132 - 2º paso de cebra)</v>
      </c>
      <c r="AG67" s="15" t="str">
        <f t="shared" si="39"/>
        <v>04:45</v>
      </c>
      <c r="AH67" s="15" t="str">
        <f t="shared" si="40"/>
        <v>12:42</v>
      </c>
      <c r="AI67" s="15" t="str">
        <f t="shared" si="41"/>
        <v>20:42</v>
      </c>
      <c r="AJ67" s="15" t="str">
        <f t="shared" si="42"/>
        <v>06:45</v>
      </c>
      <c r="AK67" s="5" t="str">
        <f t="shared" si="43"/>
        <v>Opel Planta en Figueruelas</v>
      </c>
      <c r="AL67" s="14">
        <f t="shared" ref="AL67:AL130" si="72">IF(AE67=AF67,1,0)</f>
        <v>0</v>
      </c>
      <c r="AM67" s="14" t="str">
        <f t="shared" ref="AM67:AM130" si="73">MID($AE67,$AR67+1,$AQ67-$AS67)</f>
        <v>3</v>
      </c>
      <c r="AN67" s="14" t="str">
        <f t="shared" ref="AN67:AN130" si="74">MID($AE67,$AS67+1,$AQ67-$AS67)</f>
        <v>3</v>
      </c>
      <c r="AO67" s="14">
        <f t="shared" si="46"/>
        <v>1</v>
      </c>
      <c r="AP67" s="14">
        <f t="shared" si="47"/>
        <v>64</v>
      </c>
      <c r="AQ67" s="16">
        <f t="shared" ref="AQ67:AQ130" si="75">LEN(AE67)</f>
        <v>8</v>
      </c>
      <c r="AR67" s="16">
        <f t="shared" ref="AR67:AR130" si="76">FIND(" ",AE67)</f>
        <v>5</v>
      </c>
      <c r="AS67" s="14">
        <f t="shared" ref="AS67:AS130" si="77">FIND("/",AE67)</f>
        <v>7</v>
      </c>
    </row>
    <row r="68" spans="1:45" x14ac:dyDescent="0.25">
      <c r="A68" t="s">
        <v>393</v>
      </c>
      <c r="B68">
        <f t="shared" si="48"/>
        <v>3</v>
      </c>
      <c r="C68" t="e">
        <f t="shared" si="49"/>
        <v>#VALUE!</v>
      </c>
      <c r="D68">
        <f t="shared" si="50"/>
        <v>3</v>
      </c>
      <c r="E68">
        <f t="shared" si="51"/>
        <v>5</v>
      </c>
      <c r="F68" s="1">
        <f t="shared" ref="F68:F131" si="78">IFERROR(VALUE(LEFT($A68,$D68-1)),"")</f>
        <v>6</v>
      </c>
      <c r="G68" s="1">
        <f t="shared" si="52"/>
        <v>53</v>
      </c>
      <c r="H68" s="26" t="str">
        <f t="shared" si="53"/>
        <v>06:53</v>
      </c>
      <c r="I68" s="14">
        <f t="shared" si="44"/>
        <v>0</v>
      </c>
      <c r="J68" s="3">
        <f t="shared" si="54"/>
        <v>1</v>
      </c>
      <c r="K68" s="3">
        <f t="shared" si="45"/>
        <v>0</v>
      </c>
      <c r="L68" s="3">
        <f t="shared" si="68"/>
        <v>11</v>
      </c>
      <c r="M68" s="3">
        <f t="shared" ref="M68:M131" si="79">(J68*100)+L68</f>
        <v>111</v>
      </c>
      <c r="N68" t="str">
        <f t="shared" ref="N68:N131" si="80">IFERROR(IF($K68,A68,IF(I68=1,A68,"")),"")</f>
        <v/>
      </c>
      <c r="O68" s="14" t="str">
        <f t="shared" si="55"/>
        <v/>
      </c>
      <c r="P68" s="14" t="str">
        <f t="shared" si="56"/>
        <v/>
      </c>
      <c r="Q68" s="14" t="str">
        <f t="shared" si="57"/>
        <v/>
      </c>
      <c r="R68" s="14" t="str">
        <f t="shared" si="58"/>
        <v/>
      </c>
      <c r="S68" t="str">
        <f t="shared" ref="S68:S131" si="81">IF($K68,A73,IF(T68,A68,""))</f>
        <v/>
      </c>
      <c r="T68" s="14">
        <f t="shared" ref="T68:T131" si="82">IF(AND(NOT(ISNUMBER(D67)),NOT(ISNUMBER(D68)),NOT(ISNUMBER(D69)),NOT(ISNUMBER(D70))),1,0)</f>
        <v>0</v>
      </c>
      <c r="AA68" s="14">
        <f t="shared" si="65"/>
        <v>4</v>
      </c>
      <c r="AB68" s="14">
        <f t="shared" si="66"/>
        <v>2</v>
      </c>
      <c r="AC68" s="14">
        <f t="shared" si="67"/>
        <v>402</v>
      </c>
      <c r="AD68" s="28">
        <f t="shared" si="69"/>
        <v>0</v>
      </c>
      <c r="AE68" s="5" t="str">
        <f t="shared" si="70"/>
        <v>Ruta 3/3</v>
      </c>
      <c r="AF68" s="5" t="str">
        <f t="shared" si="71"/>
        <v>Vía Hispanidad (frente Escultor Palao - Pd. Bus)</v>
      </c>
      <c r="AG68" s="15" t="str">
        <f t="shared" ref="AG68:AG131" si="83">IFERROR(INDEX(O:O,MATCH($AC68,$M:$M,0)),"")</f>
        <v>04:46</v>
      </c>
      <c r="AH68" s="15" t="str">
        <f t="shared" ref="AH68:AH131" si="84">IFERROR(INDEX(P:P,MATCH($AC68,$M:$M,0)),"")</f>
        <v>12:43</v>
      </c>
      <c r="AI68" s="15" t="str">
        <f t="shared" ref="AI68:AI131" si="85">IFERROR(INDEX(Q:Q,MATCH($AC68,$M:$M,0)),"")</f>
        <v>20:43</v>
      </c>
      <c r="AJ68" s="15" t="str">
        <f t="shared" ref="AJ68:AJ131" si="86">IFERROR(INDEX(R:R,MATCH($AC68,$M:$M,0)),"")</f>
        <v>06:46</v>
      </c>
      <c r="AK68" s="5" t="str">
        <f t="shared" ref="AK68:AK131" si="87">IFERROR(INDEX(S:S,MATCH($AC68,$M:$M,0)),"")</f>
        <v>Vía Hispanidad (frente nº 132 - 2º paso de cebra)</v>
      </c>
      <c r="AL68" s="14">
        <f t="shared" si="72"/>
        <v>0</v>
      </c>
      <c r="AM68" s="14" t="str">
        <f t="shared" si="73"/>
        <v>3</v>
      </c>
      <c r="AN68" s="14" t="str">
        <f t="shared" si="74"/>
        <v>3</v>
      </c>
      <c r="AO68" s="14">
        <f t="shared" si="46"/>
        <v>2</v>
      </c>
      <c r="AP68" s="14">
        <f t="shared" si="47"/>
        <v>65</v>
      </c>
      <c r="AQ68" s="16">
        <f t="shared" si="75"/>
        <v>8</v>
      </c>
      <c r="AR68" s="16">
        <f t="shared" si="76"/>
        <v>5</v>
      </c>
      <c r="AS68" s="14">
        <f t="shared" si="77"/>
        <v>7</v>
      </c>
    </row>
    <row r="69" spans="1:45" x14ac:dyDescent="0.25">
      <c r="A69" t="s">
        <v>394</v>
      </c>
      <c r="B69" t="e">
        <f t="shared" si="48"/>
        <v>#VALUE!</v>
      </c>
      <c r="C69">
        <f t="shared" si="49"/>
        <v>20</v>
      </c>
      <c r="D69">
        <f t="shared" si="50"/>
        <v>20</v>
      </c>
      <c r="E69">
        <f t="shared" si="51"/>
        <v>26</v>
      </c>
      <c r="F69" s="1" t="str">
        <f t="shared" si="78"/>
        <v/>
      </c>
      <c r="G69" s="1" t="str">
        <f t="shared" si="52"/>
        <v/>
      </c>
      <c r="H69" s="26" t="str">
        <f t="shared" si="53"/>
        <v>:</v>
      </c>
      <c r="I69" s="14">
        <f t="shared" ref="I69:I132" si="88">IFERROR(FIND("Ruta",A69),0)</f>
        <v>0</v>
      </c>
      <c r="J69" s="3">
        <f t="shared" si="54"/>
        <v>1</v>
      </c>
      <c r="K69" s="3">
        <f t="shared" ref="K69:K132" si="89">IF(AND(ISNUMBER(G70),ISNUMBER(G71),ISNUMBER(G72),ISNUMBER(G73)),1,0)</f>
        <v>0</v>
      </c>
      <c r="L69" s="3">
        <f t="shared" si="68"/>
        <v>11</v>
      </c>
      <c r="M69" s="3">
        <f t="shared" si="79"/>
        <v>111</v>
      </c>
      <c r="N69" t="str">
        <f t="shared" si="80"/>
        <v/>
      </c>
      <c r="O69" s="14" t="str">
        <f t="shared" si="55"/>
        <v/>
      </c>
      <c r="P69" s="14" t="str">
        <f t="shared" si="56"/>
        <v/>
      </c>
      <c r="Q69" s="14" t="str">
        <f t="shared" si="57"/>
        <v/>
      </c>
      <c r="R69" s="14" t="str">
        <f t="shared" si="58"/>
        <v/>
      </c>
      <c r="S69" t="str">
        <f t="shared" si="81"/>
        <v/>
      </c>
      <c r="T69" s="14">
        <f t="shared" si="82"/>
        <v>0</v>
      </c>
      <c r="AA69" s="14">
        <f t="shared" si="65"/>
        <v>4</v>
      </c>
      <c r="AB69" s="14">
        <f t="shared" si="66"/>
        <v>3</v>
      </c>
      <c r="AC69" s="14">
        <f t="shared" si="67"/>
        <v>403</v>
      </c>
      <c r="AD69" s="28">
        <f t="shared" si="69"/>
        <v>0</v>
      </c>
      <c r="AE69" s="5" t="str">
        <f t="shared" si="70"/>
        <v>Ruta 3/3</v>
      </c>
      <c r="AF69" s="5" t="str">
        <f t="shared" si="71"/>
        <v>Vía Hispanidad (frente Villa de Andorra - Pd. Bus)</v>
      </c>
      <c r="AG69" s="15" t="str">
        <f t="shared" si="83"/>
        <v>04:47</v>
      </c>
      <c r="AH69" s="15" t="str">
        <f t="shared" si="84"/>
        <v>12:44</v>
      </c>
      <c r="AI69" s="15" t="str">
        <f t="shared" si="85"/>
        <v>20:44</v>
      </c>
      <c r="AJ69" s="15" t="str">
        <f t="shared" si="86"/>
        <v>06:47</v>
      </c>
      <c r="AK69" s="5" t="str">
        <f t="shared" si="87"/>
        <v>Vía Hispanidad (frente Escultor Palao - Pd. Bus)</v>
      </c>
      <c r="AL69" s="14">
        <f t="shared" si="72"/>
        <v>0</v>
      </c>
      <c r="AM69" s="14" t="str">
        <f t="shared" si="73"/>
        <v>3</v>
      </c>
      <c r="AN69" s="14" t="str">
        <f t="shared" si="74"/>
        <v>3</v>
      </c>
      <c r="AO69" s="14">
        <f t="shared" ref="AO69:AO132" si="90">IF(AL69,0,AO68+1)</f>
        <v>3</v>
      </c>
      <c r="AP69" s="14">
        <f t="shared" ref="AP69:AP132" si="91">AP68+1</f>
        <v>66</v>
      </c>
      <c r="AQ69" s="16">
        <f t="shared" si="75"/>
        <v>8</v>
      </c>
      <c r="AR69" s="16">
        <f t="shared" si="76"/>
        <v>5</v>
      </c>
      <c r="AS69" s="14">
        <f t="shared" si="77"/>
        <v>7</v>
      </c>
    </row>
    <row r="70" spans="1:45" x14ac:dyDescent="0.25">
      <c r="A70" t="s">
        <v>395</v>
      </c>
      <c r="B70" t="e">
        <f t="shared" ref="B70:B133" si="92">FIND($B$2,A70)</f>
        <v>#VALUE!</v>
      </c>
      <c r="C70" t="e">
        <f t="shared" ref="C70:C133" si="93">FIND($C$2,A70)</f>
        <v>#VALUE!</v>
      </c>
      <c r="D70" t="e">
        <f t="shared" ref="D70:D133" si="94">IFERROR(B70,C70)</f>
        <v>#VALUE!</v>
      </c>
      <c r="E70">
        <f t="shared" ref="E70:E133" si="95">LEN(A70)</f>
        <v>54</v>
      </c>
      <c r="F70" s="1" t="str">
        <f t="shared" si="78"/>
        <v/>
      </c>
      <c r="G70" s="1" t="str">
        <f t="shared" ref="G70:G133" si="96">IFERROR(IF(B70,IFERROR(VALUE(RIGHT($A70,$E70-$D70)),""),""),"")</f>
        <v/>
      </c>
      <c r="H70" s="26" t="str">
        <f t="shared" ref="H70:H133" si="97">TEXT(F70,"00")&amp;":"&amp;TEXT(G70,"00")</f>
        <v>:</v>
      </c>
      <c r="I70" s="14">
        <f t="shared" si="88"/>
        <v>0</v>
      </c>
      <c r="J70" s="3">
        <f t="shared" ref="J70:J133" si="98">I70+J69</f>
        <v>1</v>
      </c>
      <c r="K70" s="3">
        <f t="shared" si="89"/>
        <v>1</v>
      </c>
      <c r="L70" s="3">
        <f t="shared" si="68"/>
        <v>12</v>
      </c>
      <c r="M70" s="3">
        <f t="shared" si="79"/>
        <v>112</v>
      </c>
      <c r="N70" t="str">
        <f t="shared" si="80"/>
        <v>Marqués de la Cadena (esq. Velilla de Ebro - piscinas)</v>
      </c>
      <c r="O70" s="14" t="str">
        <f t="shared" ref="O70:O133" si="99">IF($K70,H71,"")</f>
        <v>04:56</v>
      </c>
      <c r="P70" s="14" t="str">
        <f t="shared" ref="P70:P133" si="100">IF($K70,H72,"")</f>
        <v>12:47</v>
      </c>
      <c r="Q70" s="14" t="str">
        <f t="shared" ref="Q70:Q133" si="101">IF($K70,H73,"")</f>
        <v>20:54</v>
      </c>
      <c r="R70" s="14" t="str">
        <f t="shared" ref="R70:R133" si="102">IF($K70,H74,"")</f>
        <v>06:54</v>
      </c>
      <c r="S70" t="str">
        <f t="shared" si="81"/>
        <v>San Juan de la Cruz (esq. Fernando El Católico)</v>
      </c>
      <c r="T70" s="14">
        <f t="shared" si="82"/>
        <v>0</v>
      </c>
      <c r="AA70" s="14">
        <f t="shared" si="65"/>
        <v>4</v>
      </c>
      <c r="AB70" s="14">
        <f t="shared" si="66"/>
        <v>4</v>
      </c>
      <c r="AC70" s="14">
        <f t="shared" si="67"/>
        <v>404</v>
      </c>
      <c r="AD70" s="28">
        <f t="shared" si="69"/>
        <v>0</v>
      </c>
      <c r="AE70" s="5" t="str">
        <f t="shared" si="70"/>
        <v>Ruta 3/3</v>
      </c>
      <c r="AF70" s="5" t="str">
        <f t="shared" si="71"/>
        <v>Vía Hispanidad (esq. Gómez Laguna - Pd. Bus)</v>
      </c>
      <c r="AG70" s="15" t="str">
        <f t="shared" si="83"/>
        <v>04:48</v>
      </c>
      <c r="AH70" s="15" t="str">
        <f t="shared" si="84"/>
        <v>12:45</v>
      </c>
      <c r="AI70" s="15" t="str">
        <f t="shared" si="85"/>
        <v>20:45</v>
      </c>
      <c r="AJ70" s="15" t="str">
        <f t="shared" si="86"/>
        <v>06:48</v>
      </c>
      <c r="AK70" s="5" t="str">
        <f t="shared" si="87"/>
        <v>Vía Hispanidad (frente Villa de Andorra - Pd. Bus)</v>
      </c>
      <c r="AL70" s="14">
        <f t="shared" si="72"/>
        <v>0</v>
      </c>
      <c r="AM70" s="14" t="str">
        <f t="shared" si="73"/>
        <v>3</v>
      </c>
      <c r="AN70" s="14" t="str">
        <f t="shared" si="74"/>
        <v>3</v>
      </c>
      <c r="AO70" s="14">
        <f t="shared" si="90"/>
        <v>4</v>
      </c>
      <c r="AP70" s="14">
        <f t="shared" si="91"/>
        <v>67</v>
      </c>
      <c r="AQ70" s="16">
        <f t="shared" si="75"/>
        <v>8</v>
      </c>
      <c r="AR70" s="16">
        <f t="shared" si="76"/>
        <v>5</v>
      </c>
      <c r="AS70" s="14">
        <f t="shared" si="77"/>
        <v>7</v>
      </c>
    </row>
    <row r="71" spans="1:45" x14ac:dyDescent="0.25">
      <c r="A71" t="s">
        <v>396</v>
      </c>
      <c r="B71">
        <f t="shared" si="92"/>
        <v>3</v>
      </c>
      <c r="C71" t="e">
        <f t="shared" si="93"/>
        <v>#VALUE!</v>
      </c>
      <c r="D71">
        <f t="shared" si="94"/>
        <v>3</v>
      </c>
      <c r="E71">
        <f t="shared" si="95"/>
        <v>5</v>
      </c>
      <c r="F71" s="1">
        <f t="shared" si="78"/>
        <v>4</v>
      </c>
      <c r="G71" s="1">
        <f t="shared" si="96"/>
        <v>56</v>
      </c>
      <c r="H71" s="26" t="str">
        <f t="shared" si="97"/>
        <v>04:56</v>
      </c>
      <c r="I71" s="14">
        <f t="shared" si="88"/>
        <v>0</v>
      </c>
      <c r="J71" s="3">
        <f t="shared" si="98"/>
        <v>1</v>
      </c>
      <c r="K71" s="3">
        <f t="shared" si="89"/>
        <v>0</v>
      </c>
      <c r="L71" s="3">
        <f t="shared" si="68"/>
        <v>12</v>
      </c>
      <c r="M71" s="3">
        <f t="shared" si="79"/>
        <v>112</v>
      </c>
      <c r="N71" t="str">
        <f t="shared" si="80"/>
        <v/>
      </c>
      <c r="O71" s="14" t="str">
        <f t="shared" si="99"/>
        <v/>
      </c>
      <c r="P71" s="14" t="str">
        <f t="shared" si="100"/>
        <v/>
      </c>
      <c r="Q71" s="14" t="str">
        <f t="shared" si="101"/>
        <v/>
      </c>
      <c r="R71" s="14" t="str">
        <f t="shared" si="102"/>
        <v/>
      </c>
      <c r="S71" t="str">
        <f t="shared" si="81"/>
        <v/>
      </c>
      <c r="T71" s="14">
        <f t="shared" si="82"/>
        <v>0</v>
      </c>
      <c r="AA71" s="14">
        <f t="shared" si="65"/>
        <v>4</v>
      </c>
      <c r="AB71" s="14">
        <f t="shared" si="66"/>
        <v>5</v>
      </c>
      <c r="AC71" s="14">
        <f t="shared" si="67"/>
        <v>405</v>
      </c>
      <c r="AD71" s="28">
        <f t="shared" si="69"/>
        <v>0</v>
      </c>
      <c r="AE71" s="5" t="str">
        <f t="shared" si="70"/>
        <v>Ruta 3/3</v>
      </c>
      <c r="AF71" s="5" t="str">
        <f t="shared" si="71"/>
        <v>Vía Hispanidad (frente Sainz de Varanda)</v>
      </c>
      <c r="AG71" s="15" t="str">
        <f t="shared" si="83"/>
        <v>04:49</v>
      </c>
      <c r="AH71" s="15" t="str">
        <f t="shared" si="84"/>
        <v>12:46</v>
      </c>
      <c r="AI71" s="15" t="str">
        <f t="shared" si="85"/>
        <v>20:46</v>
      </c>
      <c r="AJ71" s="15" t="str">
        <f t="shared" si="86"/>
        <v>06:49</v>
      </c>
      <c r="AK71" s="5" t="str">
        <f t="shared" si="87"/>
        <v>Vía Hispanidad (esq. Gómez Laguna - Pd. Bus)</v>
      </c>
      <c r="AL71" s="14">
        <f t="shared" si="72"/>
        <v>0</v>
      </c>
      <c r="AM71" s="14" t="str">
        <f t="shared" si="73"/>
        <v>3</v>
      </c>
      <c r="AN71" s="14" t="str">
        <f t="shared" si="74"/>
        <v>3</v>
      </c>
      <c r="AO71" s="14">
        <f t="shared" si="90"/>
        <v>5</v>
      </c>
      <c r="AP71" s="14">
        <f t="shared" si="91"/>
        <v>68</v>
      </c>
      <c r="AQ71" s="16">
        <f t="shared" si="75"/>
        <v>8</v>
      </c>
      <c r="AR71" s="16">
        <f t="shared" si="76"/>
        <v>5</v>
      </c>
      <c r="AS71" s="14">
        <f t="shared" si="77"/>
        <v>7</v>
      </c>
    </row>
    <row r="72" spans="1:45" x14ac:dyDescent="0.25">
      <c r="A72" t="s">
        <v>397</v>
      </c>
      <c r="B72">
        <f t="shared" si="92"/>
        <v>3</v>
      </c>
      <c r="C72" t="e">
        <f t="shared" si="93"/>
        <v>#VALUE!</v>
      </c>
      <c r="D72">
        <f t="shared" si="94"/>
        <v>3</v>
      </c>
      <c r="E72">
        <f t="shared" si="95"/>
        <v>5</v>
      </c>
      <c r="F72" s="1">
        <f t="shared" si="78"/>
        <v>12</v>
      </c>
      <c r="G72" s="1">
        <f t="shared" si="96"/>
        <v>47</v>
      </c>
      <c r="H72" s="26" t="str">
        <f t="shared" si="97"/>
        <v>12:47</v>
      </c>
      <c r="I72" s="14">
        <f t="shared" si="88"/>
        <v>0</v>
      </c>
      <c r="J72" s="3">
        <f t="shared" si="98"/>
        <v>1</v>
      </c>
      <c r="K72" s="3">
        <f t="shared" si="89"/>
        <v>0</v>
      </c>
      <c r="L72" s="3">
        <f t="shared" si="68"/>
        <v>12</v>
      </c>
      <c r="M72" s="3">
        <f t="shared" si="79"/>
        <v>112</v>
      </c>
      <c r="N72" t="str">
        <f t="shared" si="80"/>
        <v/>
      </c>
      <c r="O72" s="14" t="str">
        <f t="shared" si="99"/>
        <v/>
      </c>
      <c r="P72" s="14" t="str">
        <f t="shared" si="100"/>
        <v/>
      </c>
      <c r="Q72" s="14" t="str">
        <f t="shared" si="101"/>
        <v/>
      </c>
      <c r="R72" s="14" t="str">
        <f t="shared" si="102"/>
        <v/>
      </c>
      <c r="S72" t="str">
        <f t="shared" si="81"/>
        <v/>
      </c>
      <c r="T72" s="14">
        <f t="shared" si="82"/>
        <v>0</v>
      </c>
      <c r="AA72" s="14">
        <f t="shared" si="65"/>
        <v>4</v>
      </c>
      <c r="AB72" s="14">
        <f t="shared" si="66"/>
        <v>6</v>
      </c>
      <c r="AC72" s="14">
        <f t="shared" si="67"/>
        <v>406</v>
      </c>
      <c r="AD72" s="28">
        <f t="shared" si="69"/>
        <v>0</v>
      </c>
      <c r="AE72" s="5" t="str">
        <f t="shared" si="70"/>
        <v>Ruta 3/3</v>
      </c>
      <c r="AF72" s="5" t="str">
        <f t="shared" si="71"/>
        <v>Vía Hispanidad (Gasolinera Casablanca - esq. C/ La Vía)</v>
      </c>
      <c r="AG72" s="15" t="str">
        <f t="shared" si="83"/>
        <v>04:50</v>
      </c>
      <c r="AH72" s="15" t="str">
        <f t="shared" si="84"/>
        <v>12:47</v>
      </c>
      <c r="AI72" s="15" t="str">
        <f t="shared" si="85"/>
        <v>20:47</v>
      </c>
      <c r="AJ72" s="15" t="str">
        <f t="shared" si="86"/>
        <v>06:50</v>
      </c>
      <c r="AK72" s="5" t="str">
        <f t="shared" si="87"/>
        <v>Vía Hispanidad (frente Sainz de Varanda)</v>
      </c>
      <c r="AL72" s="14">
        <f t="shared" si="72"/>
        <v>0</v>
      </c>
      <c r="AM72" s="14" t="str">
        <f t="shared" si="73"/>
        <v>3</v>
      </c>
      <c r="AN72" s="14" t="str">
        <f t="shared" si="74"/>
        <v>3</v>
      </c>
      <c r="AO72" s="14">
        <f t="shared" si="90"/>
        <v>6</v>
      </c>
      <c r="AP72" s="14">
        <f t="shared" si="91"/>
        <v>69</v>
      </c>
      <c r="AQ72" s="16">
        <f t="shared" si="75"/>
        <v>8</v>
      </c>
      <c r="AR72" s="16">
        <f t="shared" si="76"/>
        <v>5</v>
      </c>
      <c r="AS72" s="14">
        <f t="shared" si="77"/>
        <v>7</v>
      </c>
    </row>
    <row r="73" spans="1:45" x14ac:dyDescent="0.25">
      <c r="A73" t="s">
        <v>117</v>
      </c>
      <c r="B73">
        <f t="shared" si="92"/>
        <v>3</v>
      </c>
      <c r="C73" t="e">
        <f t="shared" si="93"/>
        <v>#VALUE!</v>
      </c>
      <c r="D73">
        <f t="shared" si="94"/>
        <v>3</v>
      </c>
      <c r="E73">
        <f t="shared" si="95"/>
        <v>5</v>
      </c>
      <c r="F73" s="1">
        <f t="shared" si="78"/>
        <v>20</v>
      </c>
      <c r="G73" s="1">
        <f t="shared" si="96"/>
        <v>54</v>
      </c>
      <c r="H73" s="26" t="str">
        <f t="shared" si="97"/>
        <v>20:54</v>
      </c>
      <c r="I73" s="14">
        <f t="shared" si="88"/>
        <v>0</v>
      </c>
      <c r="J73" s="3">
        <f t="shared" si="98"/>
        <v>1</v>
      </c>
      <c r="K73" s="3">
        <f t="shared" si="89"/>
        <v>0</v>
      </c>
      <c r="L73" s="3">
        <f t="shared" si="68"/>
        <v>12</v>
      </c>
      <c r="M73" s="3">
        <f t="shared" si="79"/>
        <v>112</v>
      </c>
      <c r="N73" t="str">
        <f t="shared" si="80"/>
        <v/>
      </c>
      <c r="O73" s="14" t="str">
        <f t="shared" si="99"/>
        <v/>
      </c>
      <c r="P73" s="14" t="str">
        <f t="shared" si="100"/>
        <v/>
      </c>
      <c r="Q73" s="14" t="str">
        <f t="shared" si="101"/>
        <v/>
      </c>
      <c r="R73" s="14" t="str">
        <f t="shared" si="102"/>
        <v/>
      </c>
      <c r="S73" t="str">
        <f t="shared" si="81"/>
        <v/>
      </c>
      <c r="T73" s="14">
        <f t="shared" si="82"/>
        <v>0</v>
      </c>
      <c r="AA73" s="14">
        <f t="shared" si="65"/>
        <v>4</v>
      </c>
      <c r="AB73" s="14">
        <f t="shared" si="66"/>
        <v>7</v>
      </c>
      <c r="AC73" s="14">
        <f t="shared" si="67"/>
        <v>407</v>
      </c>
      <c r="AD73" s="28">
        <f t="shared" si="69"/>
        <v>0</v>
      </c>
      <c r="AE73" s="5" t="str">
        <f t="shared" si="70"/>
        <v>Ruta 3/3</v>
      </c>
      <c r="AF73" s="5" t="str">
        <f t="shared" si="71"/>
        <v>Avd. América, nº 11 (frente Plaza Canteras - Pd. Bus)</v>
      </c>
      <c r="AG73" s="15" t="str">
        <f t="shared" si="83"/>
        <v>04:52</v>
      </c>
      <c r="AH73" s="15" t="str">
        <f t="shared" si="84"/>
        <v>12:49</v>
      </c>
      <c r="AI73" s="15" t="str">
        <f t="shared" si="85"/>
        <v>20:49</v>
      </c>
      <c r="AJ73" s="15" t="str">
        <f t="shared" si="86"/>
        <v>06:52</v>
      </c>
      <c r="AK73" s="5" t="str">
        <f t="shared" si="87"/>
        <v>Vía Hispanidad (Gasolinera Casablanca - esq. C/ La Vía)</v>
      </c>
      <c r="AL73" s="14">
        <f t="shared" si="72"/>
        <v>0</v>
      </c>
      <c r="AM73" s="14" t="str">
        <f t="shared" si="73"/>
        <v>3</v>
      </c>
      <c r="AN73" s="14" t="str">
        <f t="shared" si="74"/>
        <v>3</v>
      </c>
      <c r="AO73" s="14">
        <f t="shared" si="90"/>
        <v>7</v>
      </c>
      <c r="AP73" s="14">
        <f t="shared" si="91"/>
        <v>70</v>
      </c>
      <c r="AQ73" s="16">
        <f t="shared" si="75"/>
        <v>8</v>
      </c>
      <c r="AR73" s="16">
        <f t="shared" si="76"/>
        <v>5</v>
      </c>
      <c r="AS73" s="14">
        <f t="shared" si="77"/>
        <v>7</v>
      </c>
    </row>
    <row r="74" spans="1:45" x14ac:dyDescent="0.25">
      <c r="A74" t="s">
        <v>398</v>
      </c>
      <c r="B74">
        <f t="shared" si="92"/>
        <v>3</v>
      </c>
      <c r="C74" t="e">
        <f t="shared" si="93"/>
        <v>#VALUE!</v>
      </c>
      <c r="D74">
        <f t="shared" si="94"/>
        <v>3</v>
      </c>
      <c r="E74">
        <f t="shared" si="95"/>
        <v>5</v>
      </c>
      <c r="F74" s="1">
        <f t="shared" si="78"/>
        <v>6</v>
      </c>
      <c r="G74" s="1">
        <f t="shared" si="96"/>
        <v>54</v>
      </c>
      <c r="H74" s="26" t="str">
        <f t="shared" si="97"/>
        <v>06:54</v>
      </c>
      <c r="I74" s="14">
        <f t="shared" si="88"/>
        <v>0</v>
      </c>
      <c r="J74" s="3">
        <f t="shared" si="98"/>
        <v>1</v>
      </c>
      <c r="K74" s="3">
        <f t="shared" si="89"/>
        <v>0</v>
      </c>
      <c r="L74" s="3">
        <f t="shared" si="68"/>
        <v>12</v>
      </c>
      <c r="M74" s="3">
        <f t="shared" si="79"/>
        <v>112</v>
      </c>
      <c r="N74" t="str">
        <f t="shared" si="80"/>
        <v/>
      </c>
      <c r="O74" s="14" t="str">
        <f t="shared" si="99"/>
        <v/>
      </c>
      <c r="P74" s="14" t="str">
        <f t="shared" si="100"/>
        <v/>
      </c>
      <c r="Q74" s="14" t="str">
        <f t="shared" si="101"/>
        <v/>
      </c>
      <c r="R74" s="14" t="str">
        <f t="shared" si="102"/>
        <v/>
      </c>
      <c r="S74" t="str">
        <f t="shared" si="81"/>
        <v/>
      </c>
      <c r="T74" s="14">
        <f t="shared" si="82"/>
        <v>0</v>
      </c>
      <c r="AA74" s="14">
        <f t="shared" si="65"/>
        <v>4</v>
      </c>
      <c r="AB74" s="14">
        <f t="shared" si="66"/>
        <v>8</v>
      </c>
      <c r="AC74" s="14">
        <f t="shared" si="67"/>
        <v>408</v>
      </c>
      <c r="AD74" s="28">
        <f t="shared" si="69"/>
        <v>0</v>
      </c>
      <c r="AE74" s="5" t="str">
        <f t="shared" si="70"/>
        <v>Ruta 3/3</v>
      </c>
      <c r="AF74" s="5" t="str">
        <f t="shared" si="71"/>
        <v>Avd. San José (esq. C/ Bellavista - Pd. Bus)</v>
      </c>
      <c r="AG74" s="15" t="str">
        <f t="shared" si="83"/>
        <v>04:55</v>
      </c>
      <c r="AH74" s="15" t="str">
        <f t="shared" si="84"/>
        <v>12:52</v>
      </c>
      <c r="AI74" s="15" t="str">
        <f t="shared" si="85"/>
        <v>20:52</v>
      </c>
      <c r="AJ74" s="15" t="str">
        <f t="shared" si="86"/>
        <v>06:55</v>
      </c>
      <c r="AK74" s="5" t="str">
        <f t="shared" si="87"/>
        <v>Avd. América, nº 11 (frente Plaza Canteras)</v>
      </c>
      <c r="AL74" s="14">
        <f t="shared" si="72"/>
        <v>0</v>
      </c>
      <c r="AM74" s="14" t="str">
        <f t="shared" si="73"/>
        <v>3</v>
      </c>
      <c r="AN74" s="14" t="str">
        <f t="shared" si="74"/>
        <v>3</v>
      </c>
      <c r="AO74" s="14">
        <f t="shared" si="90"/>
        <v>8</v>
      </c>
      <c r="AP74" s="14">
        <f t="shared" si="91"/>
        <v>71</v>
      </c>
      <c r="AQ74" s="16">
        <f t="shared" si="75"/>
        <v>8</v>
      </c>
      <c r="AR74" s="16">
        <f t="shared" si="76"/>
        <v>5</v>
      </c>
      <c r="AS74" s="14">
        <f t="shared" si="77"/>
        <v>7</v>
      </c>
    </row>
    <row r="75" spans="1:45" x14ac:dyDescent="0.25">
      <c r="A75" t="s">
        <v>399</v>
      </c>
      <c r="B75" t="e">
        <f t="shared" si="92"/>
        <v>#VALUE!</v>
      </c>
      <c r="C75" t="e">
        <f t="shared" si="93"/>
        <v>#VALUE!</v>
      </c>
      <c r="D75" t="e">
        <f t="shared" si="94"/>
        <v>#VALUE!</v>
      </c>
      <c r="E75">
        <f t="shared" si="95"/>
        <v>47</v>
      </c>
      <c r="F75" s="1" t="str">
        <f t="shared" si="78"/>
        <v/>
      </c>
      <c r="G75" s="1" t="str">
        <f t="shared" si="96"/>
        <v/>
      </c>
      <c r="H75" s="26" t="str">
        <f t="shared" si="97"/>
        <v>:</v>
      </c>
      <c r="I75" s="14">
        <f t="shared" si="88"/>
        <v>0</v>
      </c>
      <c r="J75" s="3">
        <f t="shared" si="98"/>
        <v>1</v>
      </c>
      <c r="K75" s="3">
        <f t="shared" si="89"/>
        <v>0</v>
      </c>
      <c r="L75" s="3">
        <f t="shared" si="68"/>
        <v>12</v>
      </c>
      <c r="M75" s="3">
        <f t="shared" si="79"/>
        <v>112</v>
      </c>
      <c r="N75" t="str">
        <f t="shared" si="80"/>
        <v/>
      </c>
      <c r="O75" s="14" t="str">
        <f t="shared" si="99"/>
        <v/>
      </c>
      <c r="P75" s="14" t="str">
        <f t="shared" si="100"/>
        <v/>
      </c>
      <c r="Q75" s="14" t="str">
        <f t="shared" si="101"/>
        <v/>
      </c>
      <c r="R75" s="14" t="str">
        <f t="shared" si="102"/>
        <v/>
      </c>
      <c r="S75" t="str">
        <f t="shared" si="81"/>
        <v/>
      </c>
      <c r="T75" s="14">
        <f t="shared" si="82"/>
        <v>0</v>
      </c>
      <c r="AA75" s="14">
        <f t="shared" si="65"/>
        <v>4</v>
      </c>
      <c r="AB75" s="14">
        <f t="shared" si="66"/>
        <v>9</v>
      </c>
      <c r="AC75" s="14">
        <f t="shared" si="67"/>
        <v>409</v>
      </c>
      <c r="AD75" s="28">
        <f t="shared" si="69"/>
        <v>0</v>
      </c>
      <c r="AE75" s="5" t="str">
        <f t="shared" si="70"/>
        <v>Ruta 3/3</v>
      </c>
      <c r="AF75" s="5" t="str">
        <f t="shared" si="71"/>
        <v>Avd. San José, nº 97 (Pd. Bus)</v>
      </c>
      <c r="AG75" s="15" t="str">
        <f t="shared" si="83"/>
        <v>04:56</v>
      </c>
      <c r="AH75" s="15" t="str">
        <f t="shared" si="84"/>
        <v>12:53</v>
      </c>
      <c r="AI75" s="15" t="str">
        <f t="shared" si="85"/>
        <v>20:53</v>
      </c>
      <c r="AJ75" s="15" t="str">
        <f t="shared" si="86"/>
        <v>06:56</v>
      </c>
      <c r="AK75" s="5" t="str">
        <f t="shared" si="87"/>
        <v>Avd. San José (esq. C/ Bellavista - Pd. Bus)</v>
      </c>
      <c r="AL75" s="14">
        <f t="shared" si="72"/>
        <v>0</v>
      </c>
      <c r="AM75" s="14" t="str">
        <f t="shared" si="73"/>
        <v>3</v>
      </c>
      <c r="AN75" s="14" t="str">
        <f t="shared" si="74"/>
        <v>3</v>
      </c>
      <c r="AO75" s="14">
        <f t="shared" si="90"/>
        <v>9</v>
      </c>
      <c r="AP75" s="14">
        <f t="shared" si="91"/>
        <v>72</v>
      </c>
      <c r="AQ75" s="16">
        <f t="shared" si="75"/>
        <v>8</v>
      </c>
      <c r="AR75" s="16">
        <f t="shared" si="76"/>
        <v>5</v>
      </c>
      <c r="AS75" s="14">
        <f t="shared" si="77"/>
        <v>7</v>
      </c>
    </row>
    <row r="76" spans="1:45" x14ac:dyDescent="0.25">
      <c r="A76" t="s">
        <v>400</v>
      </c>
      <c r="B76" t="e">
        <f t="shared" si="92"/>
        <v>#VALUE!</v>
      </c>
      <c r="C76" t="e">
        <f t="shared" si="93"/>
        <v>#VALUE!</v>
      </c>
      <c r="D76" t="e">
        <f t="shared" si="94"/>
        <v>#VALUE!</v>
      </c>
      <c r="E76">
        <f t="shared" si="95"/>
        <v>47</v>
      </c>
      <c r="F76" s="1" t="str">
        <f t="shared" si="78"/>
        <v/>
      </c>
      <c r="G76" s="1" t="str">
        <f t="shared" si="96"/>
        <v/>
      </c>
      <c r="H76" s="26" t="str">
        <f t="shared" si="97"/>
        <v>:</v>
      </c>
      <c r="I76" s="14">
        <f t="shared" si="88"/>
        <v>0</v>
      </c>
      <c r="J76" s="3">
        <f t="shared" si="98"/>
        <v>1</v>
      </c>
      <c r="K76" s="3">
        <f t="shared" si="89"/>
        <v>1</v>
      </c>
      <c r="L76" s="3">
        <f t="shared" si="68"/>
        <v>13</v>
      </c>
      <c r="M76" s="3">
        <f t="shared" si="79"/>
        <v>113</v>
      </c>
      <c r="N76" t="str">
        <f t="shared" si="80"/>
        <v>Marqués de la Cadena (esq. Molino de las Armas)</v>
      </c>
      <c r="O76" s="14" t="str">
        <f t="shared" si="99"/>
        <v>04:57</v>
      </c>
      <c r="P76" s="14" t="str">
        <f t="shared" si="100"/>
        <v>12:48</v>
      </c>
      <c r="Q76" s="14" t="str">
        <f t="shared" si="101"/>
        <v>20:55</v>
      </c>
      <c r="R76" s="14" t="str">
        <f t="shared" si="102"/>
        <v>06:55</v>
      </c>
      <c r="S76" t="str">
        <f t="shared" si="81"/>
        <v>Pº Cuellar (frente Vía San Fernando)</v>
      </c>
      <c r="T76" s="14">
        <f t="shared" si="82"/>
        <v>0</v>
      </c>
      <c r="AA76" s="14">
        <f t="shared" si="65"/>
        <v>4</v>
      </c>
      <c r="AB76" s="14">
        <f t="shared" si="66"/>
        <v>10</v>
      </c>
      <c r="AC76" s="14">
        <f t="shared" si="67"/>
        <v>410</v>
      </c>
      <c r="AD76" s="28">
        <f t="shared" si="69"/>
        <v>0</v>
      </c>
      <c r="AE76" s="5" t="str">
        <f t="shared" si="70"/>
        <v>Ruta 3/3</v>
      </c>
      <c r="AF76" s="5" t="str">
        <f t="shared" si="71"/>
        <v>Avd. San José, nº 3 (esq. Miguel Servet - Pd. Bus)</v>
      </c>
      <c r="AG76" s="15" t="str">
        <f t="shared" si="83"/>
        <v>04:57</v>
      </c>
      <c r="AH76" s="15" t="str">
        <f t="shared" si="84"/>
        <v>12:54</v>
      </c>
      <c r="AI76" s="15" t="str">
        <f t="shared" si="85"/>
        <v>20:54</v>
      </c>
      <c r="AJ76" s="15" t="str">
        <f t="shared" si="86"/>
        <v>06:57</v>
      </c>
      <c r="AK76" s="5" t="str">
        <f t="shared" si="87"/>
        <v>Avd. San José, nº 97 (Pd. Bus)</v>
      </c>
      <c r="AL76" s="14">
        <f t="shared" si="72"/>
        <v>0</v>
      </c>
      <c r="AM76" s="14" t="str">
        <f t="shared" si="73"/>
        <v>3</v>
      </c>
      <c r="AN76" s="14" t="str">
        <f t="shared" si="74"/>
        <v>3</v>
      </c>
      <c r="AO76" s="14">
        <f t="shared" si="90"/>
        <v>10</v>
      </c>
      <c r="AP76" s="14">
        <f t="shared" si="91"/>
        <v>73</v>
      </c>
      <c r="AQ76" s="16">
        <f t="shared" si="75"/>
        <v>8</v>
      </c>
      <c r="AR76" s="16">
        <f t="shared" si="76"/>
        <v>5</v>
      </c>
      <c r="AS76" s="14">
        <f t="shared" si="77"/>
        <v>7</v>
      </c>
    </row>
    <row r="77" spans="1:45" x14ac:dyDescent="0.25">
      <c r="A77" t="s">
        <v>401</v>
      </c>
      <c r="B77">
        <f t="shared" si="92"/>
        <v>3</v>
      </c>
      <c r="C77" t="e">
        <f t="shared" si="93"/>
        <v>#VALUE!</v>
      </c>
      <c r="D77">
        <f t="shared" si="94"/>
        <v>3</v>
      </c>
      <c r="E77">
        <f t="shared" si="95"/>
        <v>5</v>
      </c>
      <c r="F77" s="1">
        <f t="shared" si="78"/>
        <v>4</v>
      </c>
      <c r="G77" s="1">
        <f t="shared" si="96"/>
        <v>57</v>
      </c>
      <c r="H77" s="26" t="str">
        <f t="shared" si="97"/>
        <v>04:57</v>
      </c>
      <c r="I77" s="14">
        <f t="shared" si="88"/>
        <v>0</v>
      </c>
      <c r="J77" s="3">
        <f t="shared" si="98"/>
        <v>1</v>
      </c>
      <c r="K77" s="3">
        <f t="shared" si="89"/>
        <v>0</v>
      </c>
      <c r="L77" s="3">
        <f t="shared" si="68"/>
        <v>13</v>
      </c>
      <c r="M77" s="3">
        <f t="shared" si="79"/>
        <v>113</v>
      </c>
      <c r="N77" t="str">
        <f t="shared" si="80"/>
        <v/>
      </c>
      <c r="O77" s="14" t="str">
        <f t="shared" si="99"/>
        <v/>
      </c>
      <c r="P77" s="14" t="str">
        <f t="shared" si="100"/>
        <v/>
      </c>
      <c r="Q77" s="14" t="str">
        <f t="shared" si="101"/>
        <v/>
      </c>
      <c r="R77" s="14" t="str">
        <f t="shared" si="102"/>
        <v/>
      </c>
      <c r="S77" t="str">
        <f t="shared" si="81"/>
        <v/>
      </c>
      <c r="T77" s="14">
        <f t="shared" si="82"/>
        <v>0</v>
      </c>
      <c r="AA77" s="14">
        <f t="shared" si="65"/>
        <v>4</v>
      </c>
      <c r="AB77" s="14">
        <f t="shared" si="66"/>
        <v>11</v>
      </c>
      <c r="AC77" s="14">
        <f t="shared" si="67"/>
        <v>411</v>
      </c>
      <c r="AD77" s="28">
        <f t="shared" si="69"/>
        <v>0</v>
      </c>
      <c r="AE77" s="5" t="str">
        <f t="shared" si="70"/>
        <v>Ruta 3/3</v>
      </c>
      <c r="AF77" s="5" t="str">
        <f t="shared" si="71"/>
        <v>Compromiso de Caspe, nº 48 - Pd. Bus (esq. Doctor Iranzo)</v>
      </c>
      <c r="AG77" s="15" t="str">
        <f t="shared" si="83"/>
        <v>04:58</v>
      </c>
      <c r="AH77" s="15" t="str">
        <f t="shared" si="84"/>
        <v>12:55</v>
      </c>
      <c r="AI77" s="15" t="str">
        <f t="shared" si="85"/>
        <v>20:55</v>
      </c>
      <c r="AJ77" s="15" t="str">
        <f t="shared" si="86"/>
        <v>06:58</v>
      </c>
      <c r="AK77" s="5" t="str">
        <f t="shared" si="87"/>
        <v>Avd. San José, nº 3 (esq. Miguel Servet - Pd. Bus)</v>
      </c>
      <c r="AL77" s="14">
        <f t="shared" si="72"/>
        <v>0</v>
      </c>
      <c r="AM77" s="14" t="str">
        <f t="shared" si="73"/>
        <v>3</v>
      </c>
      <c r="AN77" s="14" t="str">
        <f t="shared" si="74"/>
        <v>3</v>
      </c>
      <c r="AO77" s="14">
        <f t="shared" si="90"/>
        <v>11</v>
      </c>
      <c r="AP77" s="14">
        <f t="shared" si="91"/>
        <v>74</v>
      </c>
      <c r="AQ77" s="16">
        <f t="shared" si="75"/>
        <v>8</v>
      </c>
      <c r="AR77" s="16">
        <f t="shared" si="76"/>
        <v>5</v>
      </c>
      <c r="AS77" s="14">
        <f t="shared" si="77"/>
        <v>7</v>
      </c>
    </row>
    <row r="78" spans="1:45" x14ac:dyDescent="0.25">
      <c r="A78" t="s">
        <v>105</v>
      </c>
      <c r="B78">
        <f t="shared" si="92"/>
        <v>3</v>
      </c>
      <c r="C78" t="e">
        <f t="shared" si="93"/>
        <v>#VALUE!</v>
      </c>
      <c r="D78">
        <f t="shared" si="94"/>
        <v>3</v>
      </c>
      <c r="E78">
        <f t="shared" si="95"/>
        <v>5</v>
      </c>
      <c r="F78" s="1">
        <f t="shared" si="78"/>
        <v>12</v>
      </c>
      <c r="G78" s="1">
        <f t="shared" si="96"/>
        <v>48</v>
      </c>
      <c r="H78" s="26" t="str">
        <f t="shared" si="97"/>
        <v>12:48</v>
      </c>
      <c r="I78" s="14">
        <f t="shared" si="88"/>
        <v>0</v>
      </c>
      <c r="J78" s="3">
        <f t="shared" si="98"/>
        <v>1</v>
      </c>
      <c r="K78" s="3">
        <f t="shared" si="89"/>
        <v>0</v>
      </c>
      <c r="L78" s="3">
        <f t="shared" si="68"/>
        <v>13</v>
      </c>
      <c r="M78" s="3">
        <f t="shared" si="79"/>
        <v>113</v>
      </c>
      <c r="N78" t="str">
        <f t="shared" si="80"/>
        <v/>
      </c>
      <c r="O78" s="14" t="str">
        <f t="shared" si="99"/>
        <v/>
      </c>
      <c r="P78" s="14" t="str">
        <f t="shared" si="100"/>
        <v/>
      </c>
      <c r="Q78" s="14" t="str">
        <f t="shared" si="101"/>
        <v/>
      </c>
      <c r="R78" s="14" t="str">
        <f t="shared" si="102"/>
        <v/>
      </c>
      <c r="S78" t="str">
        <f t="shared" si="81"/>
        <v/>
      </c>
      <c r="T78" s="14">
        <f t="shared" si="82"/>
        <v>0</v>
      </c>
      <c r="AA78" s="14">
        <f t="shared" si="65"/>
        <v>4</v>
      </c>
      <c r="AB78" s="14">
        <f t="shared" si="66"/>
        <v>12</v>
      </c>
      <c r="AC78" s="14">
        <f t="shared" si="67"/>
        <v>412</v>
      </c>
      <c r="AD78" s="28">
        <f t="shared" si="69"/>
        <v>0</v>
      </c>
      <c r="AE78" s="5" t="str">
        <f t="shared" si="70"/>
        <v>Ruta 3/3</v>
      </c>
      <c r="AF78" s="5" t="str">
        <f t="shared" si="71"/>
        <v>Compromiso de Caspe, nº 76 (Pd. Bus)</v>
      </c>
      <c r="AG78" s="15" t="str">
        <f t="shared" si="83"/>
        <v>05:00</v>
      </c>
      <c r="AH78" s="15" t="str">
        <f t="shared" si="84"/>
        <v>12:57</v>
      </c>
      <c r="AI78" s="15" t="str">
        <f t="shared" si="85"/>
        <v>20:57</v>
      </c>
      <c r="AJ78" s="15" t="str">
        <f t="shared" si="86"/>
        <v>07:00</v>
      </c>
      <c r="AK78" s="5" t="str">
        <f t="shared" si="87"/>
        <v>Compromiso de Caspe, nº 48 - Pd. Bus (esq. Doctor Iranzo)</v>
      </c>
      <c r="AL78" s="14">
        <f t="shared" si="72"/>
        <v>0</v>
      </c>
      <c r="AM78" s="14" t="str">
        <f t="shared" si="73"/>
        <v>3</v>
      </c>
      <c r="AN78" s="14" t="str">
        <f t="shared" si="74"/>
        <v>3</v>
      </c>
      <c r="AO78" s="14">
        <f t="shared" si="90"/>
        <v>12</v>
      </c>
      <c r="AP78" s="14">
        <f t="shared" si="91"/>
        <v>75</v>
      </c>
      <c r="AQ78" s="16">
        <f t="shared" si="75"/>
        <v>8</v>
      </c>
      <c r="AR78" s="16">
        <f t="shared" si="76"/>
        <v>5</v>
      </c>
      <c r="AS78" s="14">
        <f t="shared" si="77"/>
        <v>7</v>
      </c>
    </row>
    <row r="79" spans="1:45" x14ac:dyDescent="0.25">
      <c r="A79" t="s">
        <v>121</v>
      </c>
      <c r="B79">
        <f t="shared" si="92"/>
        <v>3</v>
      </c>
      <c r="C79" t="e">
        <f t="shared" si="93"/>
        <v>#VALUE!</v>
      </c>
      <c r="D79">
        <f t="shared" si="94"/>
        <v>3</v>
      </c>
      <c r="E79">
        <f t="shared" si="95"/>
        <v>5</v>
      </c>
      <c r="F79" s="1">
        <f t="shared" si="78"/>
        <v>20</v>
      </c>
      <c r="G79" s="1">
        <f t="shared" si="96"/>
        <v>55</v>
      </c>
      <c r="H79" s="26" t="str">
        <f t="shared" si="97"/>
        <v>20:55</v>
      </c>
      <c r="I79" s="14">
        <f t="shared" si="88"/>
        <v>0</v>
      </c>
      <c r="J79" s="3">
        <f t="shared" si="98"/>
        <v>1</v>
      </c>
      <c r="K79" s="3">
        <f t="shared" si="89"/>
        <v>0</v>
      </c>
      <c r="L79" s="3">
        <f t="shared" si="68"/>
        <v>13</v>
      </c>
      <c r="M79" s="3">
        <f t="shared" si="79"/>
        <v>113</v>
      </c>
      <c r="N79" t="str">
        <f t="shared" si="80"/>
        <v/>
      </c>
      <c r="O79" s="14" t="str">
        <f t="shared" si="99"/>
        <v/>
      </c>
      <c r="P79" s="14" t="str">
        <f t="shared" si="100"/>
        <v/>
      </c>
      <c r="Q79" s="14" t="str">
        <f t="shared" si="101"/>
        <v/>
      </c>
      <c r="R79" s="14" t="str">
        <f t="shared" si="102"/>
        <v/>
      </c>
      <c r="S79" t="str">
        <f t="shared" si="81"/>
        <v/>
      </c>
      <c r="T79" s="14">
        <f t="shared" si="82"/>
        <v>0</v>
      </c>
      <c r="AA79" s="14">
        <f t="shared" si="65"/>
        <v>4</v>
      </c>
      <c r="AB79" s="14">
        <f t="shared" si="66"/>
        <v>13</v>
      </c>
      <c r="AC79" s="14">
        <f t="shared" si="67"/>
        <v>413</v>
      </c>
      <c r="AD79" s="28">
        <f t="shared" si="69"/>
        <v>1</v>
      </c>
      <c r="AE79" s="5" t="str">
        <f t="shared" si="70"/>
        <v>Ruta 3/3</v>
      </c>
      <c r="AF79" s="5" t="str">
        <f t="shared" si="71"/>
        <v>Opel Planta en Figueruelas</v>
      </c>
      <c r="AG79" s="15" t="str">
        <f t="shared" si="83"/>
        <v>05:30</v>
      </c>
      <c r="AH79" s="15" t="str">
        <f t="shared" si="84"/>
        <v>13:30</v>
      </c>
      <c r="AI79" s="15" t="str">
        <f t="shared" si="85"/>
        <v>21:30</v>
      </c>
      <c r="AJ79" s="15" t="str">
        <f t="shared" si="86"/>
        <v>07:30</v>
      </c>
      <c r="AK79" s="5" t="str">
        <f t="shared" si="87"/>
        <v>Compromiso de Caspe, nº 76 (Pd. Bus)</v>
      </c>
      <c r="AL79" s="14">
        <f t="shared" si="72"/>
        <v>0</v>
      </c>
      <c r="AM79" s="14" t="str">
        <f t="shared" si="73"/>
        <v>3</v>
      </c>
      <c r="AN79" s="14" t="str">
        <f t="shared" si="74"/>
        <v>3</v>
      </c>
      <c r="AO79" s="14">
        <f t="shared" si="90"/>
        <v>13</v>
      </c>
      <c r="AP79" s="14">
        <f t="shared" si="91"/>
        <v>76</v>
      </c>
      <c r="AQ79" s="16">
        <f t="shared" si="75"/>
        <v>8</v>
      </c>
      <c r="AR79" s="16">
        <f t="shared" si="76"/>
        <v>5</v>
      </c>
      <c r="AS79" s="14">
        <f t="shared" si="77"/>
        <v>7</v>
      </c>
    </row>
    <row r="80" spans="1:45" x14ac:dyDescent="0.25">
      <c r="A80" t="s">
        <v>402</v>
      </c>
      <c r="B80">
        <f t="shared" si="92"/>
        <v>3</v>
      </c>
      <c r="C80" t="e">
        <f t="shared" si="93"/>
        <v>#VALUE!</v>
      </c>
      <c r="D80">
        <f t="shared" si="94"/>
        <v>3</v>
      </c>
      <c r="E80">
        <f t="shared" si="95"/>
        <v>5</v>
      </c>
      <c r="F80" s="1">
        <f t="shared" si="78"/>
        <v>6</v>
      </c>
      <c r="G80" s="1">
        <f t="shared" si="96"/>
        <v>55</v>
      </c>
      <c r="H80" s="26" t="str">
        <f t="shared" si="97"/>
        <v>06:55</v>
      </c>
      <c r="I80" s="14">
        <f t="shared" si="88"/>
        <v>0</v>
      </c>
      <c r="J80" s="3">
        <f t="shared" si="98"/>
        <v>1</v>
      </c>
      <c r="K80" s="3">
        <f t="shared" si="89"/>
        <v>0</v>
      </c>
      <c r="L80" s="3">
        <f t="shared" si="68"/>
        <v>13</v>
      </c>
      <c r="M80" s="3">
        <f t="shared" si="79"/>
        <v>113</v>
      </c>
      <c r="N80" t="str">
        <f t="shared" si="80"/>
        <v/>
      </c>
      <c r="O80" s="14" t="str">
        <f t="shared" si="99"/>
        <v/>
      </c>
      <c r="P80" s="14" t="str">
        <f t="shared" si="100"/>
        <v/>
      </c>
      <c r="Q80" s="14" t="str">
        <f t="shared" si="101"/>
        <v/>
      </c>
      <c r="R80" s="14" t="str">
        <f t="shared" si="102"/>
        <v/>
      </c>
      <c r="S80" t="str">
        <f t="shared" si="81"/>
        <v/>
      </c>
      <c r="T80" s="14">
        <f t="shared" si="82"/>
        <v>0</v>
      </c>
      <c r="AA80" s="14">
        <f t="shared" si="65"/>
        <v>5</v>
      </c>
      <c r="AB80" s="14">
        <f t="shared" si="66"/>
        <v>0</v>
      </c>
      <c r="AC80" s="14">
        <f t="shared" si="67"/>
        <v>500</v>
      </c>
      <c r="AD80" s="28">
        <f t="shared" si="69"/>
        <v>0</v>
      </c>
      <c r="AE80" s="5" t="str">
        <f t="shared" si="70"/>
        <v>Ruta 1/6</v>
      </c>
      <c r="AF80" s="5" t="str">
        <f t="shared" si="71"/>
        <v>Ruta 1/6</v>
      </c>
      <c r="AG80" s="15" t="str">
        <f t="shared" si="83"/>
        <v/>
      </c>
      <c r="AH80" s="15" t="str">
        <f t="shared" si="84"/>
        <v/>
      </c>
      <c r="AI80" s="15" t="str">
        <f t="shared" si="85"/>
        <v/>
      </c>
      <c r="AJ80" s="15" t="str">
        <f t="shared" si="86"/>
        <v/>
      </c>
      <c r="AK80" s="5" t="str">
        <f t="shared" si="87"/>
        <v/>
      </c>
      <c r="AL80" s="14">
        <f t="shared" si="72"/>
        <v>1</v>
      </c>
      <c r="AM80" s="14" t="str">
        <f t="shared" si="73"/>
        <v>1</v>
      </c>
      <c r="AN80" s="14" t="str">
        <f t="shared" si="74"/>
        <v>6</v>
      </c>
      <c r="AO80" s="14">
        <f t="shared" si="90"/>
        <v>0</v>
      </c>
      <c r="AP80" s="14">
        <f t="shared" si="91"/>
        <v>77</v>
      </c>
      <c r="AQ80" s="16">
        <f t="shared" si="75"/>
        <v>8</v>
      </c>
      <c r="AR80" s="16">
        <f t="shared" si="76"/>
        <v>5</v>
      </c>
      <c r="AS80" s="14">
        <f t="shared" si="77"/>
        <v>7</v>
      </c>
    </row>
    <row r="81" spans="1:45" x14ac:dyDescent="0.25">
      <c r="A81" t="s">
        <v>403</v>
      </c>
      <c r="B81" t="e">
        <f t="shared" si="92"/>
        <v>#VALUE!</v>
      </c>
      <c r="C81" t="e">
        <f t="shared" si="93"/>
        <v>#VALUE!</v>
      </c>
      <c r="D81" t="e">
        <f t="shared" si="94"/>
        <v>#VALUE!</v>
      </c>
      <c r="E81">
        <f t="shared" si="95"/>
        <v>36</v>
      </c>
      <c r="F81" s="1" t="str">
        <f t="shared" si="78"/>
        <v/>
      </c>
      <c r="G81" s="1" t="str">
        <f t="shared" si="96"/>
        <v/>
      </c>
      <c r="H81" s="26" t="str">
        <f t="shared" si="97"/>
        <v>:</v>
      </c>
      <c r="I81" s="14">
        <f t="shared" si="88"/>
        <v>0</v>
      </c>
      <c r="J81" s="3">
        <f t="shared" si="98"/>
        <v>1</v>
      </c>
      <c r="K81" s="3">
        <f t="shared" si="89"/>
        <v>0</v>
      </c>
      <c r="L81" s="3">
        <f t="shared" si="68"/>
        <v>13</v>
      </c>
      <c r="M81" s="3">
        <f t="shared" si="79"/>
        <v>113</v>
      </c>
      <c r="N81" t="str">
        <f t="shared" si="80"/>
        <v/>
      </c>
      <c r="O81" s="14" t="str">
        <f t="shared" si="99"/>
        <v/>
      </c>
      <c r="P81" s="14" t="str">
        <f t="shared" si="100"/>
        <v/>
      </c>
      <c r="Q81" s="14" t="str">
        <f t="shared" si="101"/>
        <v/>
      </c>
      <c r="R81" s="14" t="str">
        <f t="shared" si="102"/>
        <v/>
      </c>
      <c r="S81" t="str">
        <f t="shared" si="81"/>
        <v/>
      </c>
      <c r="T81" s="14">
        <f t="shared" si="82"/>
        <v>0</v>
      </c>
      <c r="AA81" s="14">
        <f t="shared" si="65"/>
        <v>5</v>
      </c>
      <c r="AB81" s="14">
        <f t="shared" si="66"/>
        <v>1</v>
      </c>
      <c r="AC81" s="14">
        <f t="shared" si="67"/>
        <v>501</v>
      </c>
      <c r="AD81" s="28">
        <f t="shared" si="69"/>
        <v>0</v>
      </c>
      <c r="AE81" s="5" t="str">
        <f t="shared" si="70"/>
        <v>Ruta 1/6</v>
      </c>
      <c r="AF81" s="5" t="str">
        <f t="shared" si="71"/>
        <v>Avd. Real Zaragoza (nº 29 - Pd. Bus)</v>
      </c>
      <c r="AG81" s="15" t="str">
        <f t="shared" si="83"/>
        <v>04:43</v>
      </c>
      <c r="AH81" s="15" t="str">
        <f t="shared" si="84"/>
        <v>12:40</v>
      </c>
      <c r="AI81" s="15" t="str">
        <f t="shared" si="85"/>
        <v>20:43</v>
      </c>
      <c r="AJ81" s="15" t="str">
        <f t="shared" si="86"/>
        <v>06:40</v>
      </c>
      <c r="AK81" s="5" t="str">
        <f t="shared" si="87"/>
        <v>Opel Planta en Figueruelas</v>
      </c>
      <c r="AL81" s="14">
        <f t="shared" si="72"/>
        <v>0</v>
      </c>
      <c r="AM81" s="14" t="str">
        <f t="shared" si="73"/>
        <v>1</v>
      </c>
      <c r="AN81" s="14" t="str">
        <f t="shared" si="74"/>
        <v>6</v>
      </c>
      <c r="AO81" s="14">
        <f t="shared" si="90"/>
        <v>1</v>
      </c>
      <c r="AP81" s="14">
        <f t="shared" si="91"/>
        <v>78</v>
      </c>
      <c r="AQ81" s="16">
        <f t="shared" si="75"/>
        <v>8</v>
      </c>
      <c r="AR81" s="16">
        <f t="shared" si="76"/>
        <v>5</v>
      </c>
      <c r="AS81" s="14">
        <f t="shared" si="77"/>
        <v>7</v>
      </c>
    </row>
    <row r="82" spans="1:45" x14ac:dyDescent="0.25">
      <c r="A82" t="s">
        <v>404</v>
      </c>
      <c r="B82" t="e">
        <f t="shared" si="92"/>
        <v>#VALUE!</v>
      </c>
      <c r="C82" t="e">
        <f t="shared" si="93"/>
        <v>#VALUE!</v>
      </c>
      <c r="D82" t="e">
        <f t="shared" si="94"/>
        <v>#VALUE!</v>
      </c>
      <c r="E82">
        <f t="shared" si="95"/>
        <v>48</v>
      </c>
      <c r="F82" s="1" t="str">
        <f t="shared" si="78"/>
        <v/>
      </c>
      <c r="G82" s="1" t="str">
        <f t="shared" si="96"/>
        <v/>
      </c>
      <c r="H82" s="26" t="str">
        <f t="shared" si="97"/>
        <v>:</v>
      </c>
      <c r="I82" s="14">
        <f t="shared" si="88"/>
        <v>0</v>
      </c>
      <c r="J82" s="3">
        <f t="shared" si="98"/>
        <v>1</v>
      </c>
      <c r="K82" s="3">
        <f t="shared" si="89"/>
        <v>1</v>
      </c>
      <c r="L82" s="3">
        <f t="shared" si="68"/>
        <v>14</v>
      </c>
      <c r="M82" s="3">
        <f t="shared" si="79"/>
        <v>114</v>
      </c>
      <c r="N82" t="str">
        <f t="shared" si="80"/>
        <v>Valle de Broto (esq. Valle Pineta - Bar Sango 2)</v>
      </c>
      <c r="O82" s="14" t="str">
        <f t="shared" si="99"/>
        <v>04:58</v>
      </c>
      <c r="P82" s="14" t="str">
        <f t="shared" si="100"/>
        <v>12:51</v>
      </c>
      <c r="Q82" s="14" t="str">
        <f t="shared" si="101"/>
        <v>20:57</v>
      </c>
      <c r="R82" s="14" t="str">
        <f t="shared" si="102"/>
        <v>06:57</v>
      </c>
      <c r="S82" t="str">
        <f t="shared" si="81"/>
        <v>Pº Cuellar (esq. Pº Colón)</v>
      </c>
      <c r="T82" s="14">
        <f t="shared" si="82"/>
        <v>0</v>
      </c>
      <c r="AA82" s="14">
        <f t="shared" si="65"/>
        <v>5</v>
      </c>
      <c r="AB82" s="14">
        <f t="shared" si="66"/>
        <v>2</v>
      </c>
      <c r="AC82" s="14">
        <f t="shared" si="67"/>
        <v>502</v>
      </c>
      <c r="AD82" s="28">
        <f t="shared" si="69"/>
        <v>0</v>
      </c>
      <c r="AE82" s="5" t="str">
        <f t="shared" si="70"/>
        <v>Ruta 1/6</v>
      </c>
      <c r="AF82" s="5" t="str">
        <f t="shared" si="71"/>
        <v>Avd. Santa Isabel (plaza Serrano - Pd. Bus)</v>
      </c>
      <c r="AG82" s="15" t="str">
        <f t="shared" si="83"/>
        <v>04:44</v>
      </c>
      <c r="AH82" s="15" t="str">
        <f t="shared" si="84"/>
        <v>12:41</v>
      </c>
      <c r="AI82" s="15" t="str">
        <f t="shared" si="85"/>
        <v>20:44</v>
      </c>
      <c r="AJ82" s="15" t="str">
        <f t="shared" si="86"/>
        <v>06:41</v>
      </c>
      <c r="AK82" s="5" t="str">
        <f t="shared" si="87"/>
        <v>Majas de Goya, 15</v>
      </c>
      <c r="AL82" s="14">
        <f t="shared" si="72"/>
        <v>0</v>
      </c>
      <c r="AM82" s="14" t="str">
        <f t="shared" si="73"/>
        <v>1</v>
      </c>
      <c r="AN82" s="14" t="str">
        <f t="shared" si="74"/>
        <v>6</v>
      </c>
      <c r="AO82" s="14">
        <f t="shared" si="90"/>
        <v>2</v>
      </c>
      <c r="AP82" s="14">
        <f t="shared" si="91"/>
        <v>79</v>
      </c>
      <c r="AQ82" s="16">
        <f t="shared" si="75"/>
        <v>8</v>
      </c>
      <c r="AR82" s="16">
        <f t="shared" si="76"/>
        <v>5</v>
      </c>
      <c r="AS82" s="14">
        <f t="shared" si="77"/>
        <v>7</v>
      </c>
    </row>
    <row r="83" spans="1:45" x14ac:dyDescent="0.25">
      <c r="A83" t="s">
        <v>405</v>
      </c>
      <c r="B83">
        <f t="shared" si="92"/>
        <v>3</v>
      </c>
      <c r="C83" t="e">
        <f t="shared" si="93"/>
        <v>#VALUE!</v>
      </c>
      <c r="D83">
        <f t="shared" si="94"/>
        <v>3</v>
      </c>
      <c r="E83">
        <f t="shared" si="95"/>
        <v>5</v>
      </c>
      <c r="F83" s="1">
        <f t="shared" si="78"/>
        <v>4</v>
      </c>
      <c r="G83" s="1">
        <f t="shared" si="96"/>
        <v>58</v>
      </c>
      <c r="H83" s="26" t="str">
        <f t="shared" si="97"/>
        <v>04:58</v>
      </c>
      <c r="I83" s="14">
        <f t="shared" si="88"/>
        <v>0</v>
      </c>
      <c r="J83" s="3">
        <f t="shared" si="98"/>
        <v>1</v>
      </c>
      <c r="K83" s="3">
        <f t="shared" si="89"/>
        <v>0</v>
      </c>
      <c r="L83" s="3">
        <f t="shared" si="68"/>
        <v>14</v>
      </c>
      <c r="M83" s="3">
        <f t="shared" si="79"/>
        <v>114</v>
      </c>
      <c r="N83" t="str">
        <f t="shared" si="80"/>
        <v/>
      </c>
      <c r="O83" s="14" t="str">
        <f t="shared" si="99"/>
        <v/>
      </c>
      <c r="P83" s="14" t="str">
        <f t="shared" si="100"/>
        <v/>
      </c>
      <c r="Q83" s="14" t="str">
        <f t="shared" si="101"/>
        <v/>
      </c>
      <c r="R83" s="14" t="str">
        <f t="shared" si="102"/>
        <v/>
      </c>
      <c r="S83" t="str">
        <f t="shared" si="81"/>
        <v/>
      </c>
      <c r="T83" s="14">
        <f t="shared" si="82"/>
        <v>0</v>
      </c>
      <c r="AA83" s="14">
        <f t="shared" si="65"/>
        <v>5</v>
      </c>
      <c r="AB83" s="14">
        <f t="shared" si="66"/>
        <v>3</v>
      </c>
      <c r="AC83" s="14">
        <f t="shared" si="67"/>
        <v>503</v>
      </c>
      <c r="AD83" s="28">
        <f t="shared" si="69"/>
        <v>0</v>
      </c>
      <c r="AE83" s="5" t="str">
        <f t="shared" si="70"/>
        <v>Ruta 1/6</v>
      </c>
      <c r="AF83" s="5" t="str">
        <f t="shared" si="71"/>
        <v>Avd. Santa Isabel (esq. Avd. Industria - Gasolinera/Pd. Bus)</v>
      </c>
      <c r="AG83" s="15" t="str">
        <f t="shared" si="83"/>
        <v>04:46</v>
      </c>
      <c r="AH83" s="15" t="str">
        <f t="shared" si="84"/>
        <v>12:43</v>
      </c>
      <c r="AI83" s="15" t="str">
        <f t="shared" si="85"/>
        <v>20:46</v>
      </c>
      <c r="AJ83" s="15" t="str">
        <f t="shared" si="86"/>
        <v>06:43</v>
      </c>
      <c r="AK83" s="5" t="str">
        <f t="shared" si="87"/>
        <v>Gómez de Avellaneda (Margarita Xirgú - Pd. Bus)</v>
      </c>
      <c r="AL83" s="14">
        <f t="shared" si="72"/>
        <v>0</v>
      </c>
      <c r="AM83" s="14" t="str">
        <f t="shared" si="73"/>
        <v>1</v>
      </c>
      <c r="AN83" s="14" t="str">
        <f t="shared" si="74"/>
        <v>6</v>
      </c>
      <c r="AO83" s="14">
        <f t="shared" si="90"/>
        <v>3</v>
      </c>
      <c r="AP83" s="14">
        <f t="shared" si="91"/>
        <v>80</v>
      </c>
      <c r="AQ83" s="16">
        <f t="shared" si="75"/>
        <v>8</v>
      </c>
      <c r="AR83" s="16">
        <f t="shared" si="76"/>
        <v>5</v>
      </c>
      <c r="AS83" s="14">
        <f t="shared" si="77"/>
        <v>7</v>
      </c>
    </row>
    <row r="84" spans="1:45" x14ac:dyDescent="0.25">
      <c r="A84" t="s">
        <v>210</v>
      </c>
      <c r="B84">
        <f t="shared" si="92"/>
        <v>3</v>
      </c>
      <c r="C84" t="e">
        <f t="shared" si="93"/>
        <v>#VALUE!</v>
      </c>
      <c r="D84">
        <f t="shared" si="94"/>
        <v>3</v>
      </c>
      <c r="E84">
        <f t="shared" si="95"/>
        <v>5</v>
      </c>
      <c r="F84" s="1">
        <f t="shared" si="78"/>
        <v>12</v>
      </c>
      <c r="G84" s="1">
        <f t="shared" si="96"/>
        <v>51</v>
      </c>
      <c r="H84" s="26" t="str">
        <f t="shared" si="97"/>
        <v>12:51</v>
      </c>
      <c r="I84" s="14">
        <f t="shared" si="88"/>
        <v>0</v>
      </c>
      <c r="J84" s="3">
        <f t="shared" si="98"/>
        <v>1</v>
      </c>
      <c r="K84" s="3">
        <f t="shared" si="89"/>
        <v>0</v>
      </c>
      <c r="L84" s="3">
        <f t="shared" si="68"/>
        <v>14</v>
      </c>
      <c r="M84" s="3">
        <f t="shared" si="79"/>
        <v>114</v>
      </c>
      <c r="N84" t="str">
        <f t="shared" si="80"/>
        <v/>
      </c>
      <c r="O84" s="14" t="str">
        <f t="shared" si="99"/>
        <v/>
      </c>
      <c r="P84" s="14" t="str">
        <f t="shared" si="100"/>
        <v/>
      </c>
      <c r="Q84" s="14" t="str">
        <f t="shared" si="101"/>
        <v/>
      </c>
      <c r="R84" s="14" t="str">
        <f t="shared" si="102"/>
        <v/>
      </c>
      <c r="S84" t="str">
        <f t="shared" si="81"/>
        <v/>
      </c>
      <c r="T84" s="14">
        <f t="shared" si="82"/>
        <v>0</v>
      </c>
      <c r="AA84" s="14">
        <f t="shared" si="65"/>
        <v>5</v>
      </c>
      <c r="AB84" s="14">
        <f t="shared" si="66"/>
        <v>4</v>
      </c>
      <c r="AC84" s="14">
        <f t="shared" si="67"/>
        <v>504</v>
      </c>
      <c r="AD84" s="28">
        <f t="shared" si="69"/>
        <v>0</v>
      </c>
      <c r="AE84" s="5" t="str">
        <f t="shared" si="70"/>
        <v>Ruta 1/6</v>
      </c>
      <c r="AF84" s="5" t="str">
        <f t="shared" si="71"/>
        <v>Avd. Cataluña (CAF - Pd. Bus)</v>
      </c>
      <c r="AG84" s="15" t="str">
        <f t="shared" si="83"/>
        <v>04:48</v>
      </c>
      <c r="AH84" s="15" t="str">
        <f t="shared" si="84"/>
        <v>12:45</v>
      </c>
      <c r="AI84" s="15" t="str">
        <f t="shared" si="85"/>
        <v>20:48</v>
      </c>
      <c r="AJ84" s="15" t="str">
        <f t="shared" si="86"/>
        <v>06:45</v>
      </c>
      <c r="AK84" s="5" t="str">
        <f t="shared" si="87"/>
        <v>Gómez Avellaneda (esq. Saiz de Otero - Pd. Bus)</v>
      </c>
      <c r="AL84" s="14">
        <f t="shared" si="72"/>
        <v>0</v>
      </c>
      <c r="AM84" s="14" t="str">
        <f t="shared" si="73"/>
        <v>1</v>
      </c>
      <c r="AN84" s="14" t="str">
        <f t="shared" si="74"/>
        <v>6</v>
      </c>
      <c r="AO84" s="14">
        <f t="shared" si="90"/>
        <v>4</v>
      </c>
      <c r="AP84" s="14">
        <f t="shared" si="91"/>
        <v>81</v>
      </c>
      <c r="AQ84" s="16">
        <f t="shared" si="75"/>
        <v>8</v>
      </c>
      <c r="AR84" s="16">
        <f t="shared" si="76"/>
        <v>5</v>
      </c>
      <c r="AS84" s="14">
        <f t="shared" si="77"/>
        <v>7</v>
      </c>
    </row>
    <row r="85" spans="1:45" x14ac:dyDescent="0.25">
      <c r="A85" t="s">
        <v>86</v>
      </c>
      <c r="B85">
        <f t="shared" si="92"/>
        <v>3</v>
      </c>
      <c r="C85" t="e">
        <f t="shared" si="93"/>
        <v>#VALUE!</v>
      </c>
      <c r="D85">
        <f t="shared" si="94"/>
        <v>3</v>
      </c>
      <c r="E85">
        <f t="shared" si="95"/>
        <v>5</v>
      </c>
      <c r="F85" s="1">
        <f t="shared" si="78"/>
        <v>20</v>
      </c>
      <c r="G85" s="1">
        <f t="shared" si="96"/>
        <v>57</v>
      </c>
      <c r="H85" s="26" t="str">
        <f t="shared" si="97"/>
        <v>20:57</v>
      </c>
      <c r="I85" s="14">
        <f t="shared" si="88"/>
        <v>0</v>
      </c>
      <c r="J85" s="3">
        <f t="shared" si="98"/>
        <v>1</v>
      </c>
      <c r="K85" s="3">
        <f t="shared" si="89"/>
        <v>0</v>
      </c>
      <c r="L85" s="3">
        <f t="shared" si="68"/>
        <v>14</v>
      </c>
      <c r="M85" s="3">
        <f t="shared" si="79"/>
        <v>114</v>
      </c>
      <c r="N85" t="str">
        <f t="shared" si="80"/>
        <v/>
      </c>
      <c r="O85" s="14" t="str">
        <f t="shared" si="99"/>
        <v/>
      </c>
      <c r="P85" s="14" t="str">
        <f t="shared" si="100"/>
        <v/>
      </c>
      <c r="Q85" s="14" t="str">
        <f t="shared" si="101"/>
        <v/>
      </c>
      <c r="R85" s="14" t="str">
        <f t="shared" si="102"/>
        <v/>
      </c>
      <c r="S85" t="str">
        <f t="shared" si="81"/>
        <v/>
      </c>
      <c r="T85" s="14">
        <f t="shared" si="82"/>
        <v>0</v>
      </c>
      <c r="AA85" s="14">
        <f t="shared" si="65"/>
        <v>5</v>
      </c>
      <c r="AB85" s="14">
        <f t="shared" si="66"/>
        <v>5</v>
      </c>
      <c r="AC85" s="14">
        <f t="shared" si="67"/>
        <v>505</v>
      </c>
      <c r="AD85" s="28">
        <f t="shared" si="69"/>
        <v>0</v>
      </c>
      <c r="AE85" s="5" t="str">
        <f t="shared" si="70"/>
        <v>Ruta 1/6</v>
      </c>
      <c r="AF85" s="5" t="str">
        <f t="shared" si="71"/>
        <v>Avd. Cataluña, nº 189 (Los Charros)</v>
      </c>
      <c r="AG85" s="15" t="str">
        <f t="shared" si="83"/>
        <v>04:50</v>
      </c>
      <c r="AH85" s="15" t="str">
        <f t="shared" si="84"/>
        <v>12:47</v>
      </c>
      <c r="AI85" s="15" t="str">
        <f t="shared" si="85"/>
        <v>20:50</v>
      </c>
      <c r="AJ85" s="15" t="str">
        <f t="shared" si="86"/>
        <v>06:47</v>
      </c>
      <c r="AK85" s="5" t="str">
        <f t="shared" si="87"/>
        <v>Gómez Avellaneda, nº 23 (Pd. Bus)</v>
      </c>
      <c r="AL85" s="14">
        <f t="shared" si="72"/>
        <v>0</v>
      </c>
      <c r="AM85" s="14" t="str">
        <f t="shared" si="73"/>
        <v>1</v>
      </c>
      <c r="AN85" s="14" t="str">
        <f t="shared" si="74"/>
        <v>6</v>
      </c>
      <c r="AO85" s="14">
        <f t="shared" si="90"/>
        <v>5</v>
      </c>
      <c r="AP85" s="14">
        <f t="shared" si="91"/>
        <v>82</v>
      </c>
      <c r="AQ85" s="16">
        <f t="shared" si="75"/>
        <v>8</v>
      </c>
      <c r="AR85" s="16">
        <f t="shared" si="76"/>
        <v>5</v>
      </c>
      <c r="AS85" s="14">
        <f t="shared" si="77"/>
        <v>7</v>
      </c>
    </row>
    <row r="86" spans="1:45" x14ac:dyDescent="0.25">
      <c r="A86" t="s">
        <v>406</v>
      </c>
      <c r="B86">
        <f t="shared" si="92"/>
        <v>3</v>
      </c>
      <c r="C86" t="e">
        <f t="shared" si="93"/>
        <v>#VALUE!</v>
      </c>
      <c r="D86">
        <f t="shared" si="94"/>
        <v>3</v>
      </c>
      <c r="E86">
        <f t="shared" si="95"/>
        <v>5</v>
      </c>
      <c r="F86" s="1">
        <f t="shared" si="78"/>
        <v>6</v>
      </c>
      <c r="G86" s="1">
        <f t="shared" si="96"/>
        <v>57</v>
      </c>
      <c r="H86" s="26" t="str">
        <f t="shared" si="97"/>
        <v>06:57</v>
      </c>
      <c r="I86" s="14">
        <f t="shared" si="88"/>
        <v>0</v>
      </c>
      <c r="J86" s="3">
        <f t="shared" si="98"/>
        <v>1</v>
      </c>
      <c r="K86" s="3">
        <f t="shared" si="89"/>
        <v>0</v>
      </c>
      <c r="L86" s="3">
        <f t="shared" si="68"/>
        <v>14</v>
      </c>
      <c r="M86" s="3">
        <f t="shared" si="79"/>
        <v>114</v>
      </c>
      <c r="N86" t="str">
        <f t="shared" si="80"/>
        <v/>
      </c>
      <c r="O86" s="14" t="str">
        <f t="shared" si="99"/>
        <v/>
      </c>
      <c r="P86" s="14" t="str">
        <f t="shared" si="100"/>
        <v/>
      </c>
      <c r="Q86" s="14" t="str">
        <f t="shared" si="101"/>
        <v/>
      </c>
      <c r="R86" s="14" t="str">
        <f t="shared" si="102"/>
        <v/>
      </c>
      <c r="S86" t="str">
        <f t="shared" si="81"/>
        <v/>
      </c>
      <c r="T86" s="14">
        <f t="shared" si="82"/>
        <v>0</v>
      </c>
      <c r="AA86" s="14">
        <f t="shared" si="65"/>
        <v>5</v>
      </c>
      <c r="AB86" s="14">
        <f t="shared" si="66"/>
        <v>6</v>
      </c>
      <c r="AC86" s="14">
        <f t="shared" si="67"/>
        <v>506</v>
      </c>
      <c r="AD86" s="28">
        <f t="shared" si="69"/>
        <v>0</v>
      </c>
      <c r="AE86" s="5" t="str">
        <f t="shared" si="70"/>
        <v>Ruta 1/6</v>
      </c>
      <c r="AF86" s="5" t="str">
        <f t="shared" si="71"/>
        <v>Avd. Cataluña (frente Felisa Galé)</v>
      </c>
      <c r="AG86" s="15" t="str">
        <f t="shared" si="83"/>
        <v>04:52</v>
      </c>
      <c r="AH86" s="15" t="str">
        <f t="shared" si="84"/>
        <v>12:49</v>
      </c>
      <c r="AI86" s="15" t="str">
        <f t="shared" si="85"/>
        <v>20:52</v>
      </c>
      <c r="AJ86" s="15" t="str">
        <f t="shared" si="86"/>
        <v>06:49</v>
      </c>
      <c r="AK86" s="5" t="str">
        <f t="shared" si="87"/>
        <v>Salvador Allende (esq. Valle de Broto)</v>
      </c>
      <c r="AL86" s="14">
        <f t="shared" si="72"/>
        <v>0</v>
      </c>
      <c r="AM86" s="14" t="str">
        <f t="shared" si="73"/>
        <v>1</v>
      </c>
      <c r="AN86" s="14" t="str">
        <f t="shared" si="74"/>
        <v>6</v>
      </c>
      <c r="AO86" s="14">
        <f t="shared" si="90"/>
        <v>6</v>
      </c>
      <c r="AP86" s="14">
        <f t="shared" si="91"/>
        <v>83</v>
      </c>
      <c r="AQ86" s="16">
        <f t="shared" si="75"/>
        <v>8</v>
      </c>
      <c r="AR86" s="16">
        <f t="shared" si="76"/>
        <v>5</v>
      </c>
      <c r="AS86" s="14">
        <f t="shared" si="77"/>
        <v>7</v>
      </c>
    </row>
    <row r="87" spans="1:45" x14ac:dyDescent="0.25">
      <c r="A87" t="s">
        <v>407</v>
      </c>
      <c r="B87" t="e">
        <f t="shared" si="92"/>
        <v>#VALUE!</v>
      </c>
      <c r="C87" t="e">
        <f t="shared" si="93"/>
        <v>#VALUE!</v>
      </c>
      <c r="D87" t="e">
        <f t="shared" si="94"/>
        <v>#VALUE!</v>
      </c>
      <c r="E87">
        <f t="shared" si="95"/>
        <v>26</v>
      </c>
      <c r="F87" s="1" t="str">
        <f t="shared" si="78"/>
        <v/>
      </c>
      <c r="G87" s="1" t="str">
        <f t="shared" si="96"/>
        <v/>
      </c>
      <c r="H87" s="26" t="str">
        <f t="shared" si="97"/>
        <v>:</v>
      </c>
      <c r="I87" s="14">
        <f t="shared" si="88"/>
        <v>0</v>
      </c>
      <c r="J87" s="3">
        <f t="shared" si="98"/>
        <v>1</v>
      </c>
      <c r="K87" s="3">
        <f t="shared" si="89"/>
        <v>0</v>
      </c>
      <c r="L87" s="3">
        <f t="shared" si="68"/>
        <v>14</v>
      </c>
      <c r="M87" s="3">
        <f t="shared" si="79"/>
        <v>114</v>
      </c>
      <c r="N87" t="str">
        <f t="shared" si="80"/>
        <v/>
      </c>
      <c r="O87" s="14" t="str">
        <f t="shared" si="99"/>
        <v/>
      </c>
      <c r="P87" s="14" t="str">
        <f t="shared" si="100"/>
        <v/>
      </c>
      <c r="Q87" s="14" t="str">
        <f t="shared" si="101"/>
        <v/>
      </c>
      <c r="R87" s="14" t="str">
        <f t="shared" si="102"/>
        <v/>
      </c>
      <c r="S87" t="str">
        <f t="shared" si="81"/>
        <v/>
      </c>
      <c r="T87" s="14">
        <f t="shared" si="82"/>
        <v>0</v>
      </c>
      <c r="AA87" s="14">
        <f t="shared" si="65"/>
        <v>5</v>
      </c>
      <c r="AB87" s="14">
        <f t="shared" si="66"/>
        <v>7</v>
      </c>
      <c r="AC87" s="14">
        <f t="shared" si="67"/>
        <v>507</v>
      </c>
      <c r="AD87" s="28">
        <f t="shared" si="69"/>
        <v>0</v>
      </c>
      <c r="AE87" s="5" t="str">
        <f t="shared" si="70"/>
        <v>Ruta 1/6</v>
      </c>
      <c r="AF87" s="5" t="str">
        <f t="shared" si="71"/>
        <v>Marqués de la Cadena, (frente nº 57 Pd. Bus CAN)</v>
      </c>
      <c r="AG87" s="15" t="str">
        <f t="shared" si="83"/>
        <v>04:53</v>
      </c>
      <c r="AH87" s="15" t="str">
        <f t="shared" si="84"/>
        <v>12:51</v>
      </c>
      <c r="AI87" s="15" t="str">
        <f t="shared" si="85"/>
        <v>20:53</v>
      </c>
      <c r="AJ87" s="15" t="str">
        <f t="shared" si="86"/>
        <v>06:51</v>
      </c>
      <c r="AK87" s="5" t="str">
        <f t="shared" si="87"/>
        <v>Salvador Allende (frente nº 67 - Pd. Bus)</v>
      </c>
      <c r="AL87" s="14">
        <f t="shared" si="72"/>
        <v>0</v>
      </c>
      <c r="AM87" s="14" t="str">
        <f t="shared" si="73"/>
        <v>1</v>
      </c>
      <c r="AN87" s="14" t="str">
        <f t="shared" si="74"/>
        <v>6</v>
      </c>
      <c r="AO87" s="14">
        <f t="shared" si="90"/>
        <v>7</v>
      </c>
      <c r="AP87" s="14">
        <f t="shared" si="91"/>
        <v>84</v>
      </c>
      <c r="AQ87" s="16">
        <f t="shared" si="75"/>
        <v>8</v>
      </c>
      <c r="AR87" s="16">
        <f t="shared" si="76"/>
        <v>5</v>
      </c>
      <c r="AS87" s="14">
        <f t="shared" si="77"/>
        <v>7</v>
      </c>
    </row>
    <row r="88" spans="1:45" x14ac:dyDescent="0.25">
      <c r="A88" t="s">
        <v>408</v>
      </c>
      <c r="B88" t="e">
        <f t="shared" si="92"/>
        <v>#VALUE!</v>
      </c>
      <c r="C88" t="e">
        <f t="shared" si="93"/>
        <v>#VALUE!</v>
      </c>
      <c r="D88" t="e">
        <f t="shared" si="94"/>
        <v>#VALUE!</v>
      </c>
      <c r="E88">
        <f t="shared" si="95"/>
        <v>46</v>
      </c>
      <c r="F88" s="1" t="str">
        <f t="shared" si="78"/>
        <v/>
      </c>
      <c r="G88" s="1" t="str">
        <f t="shared" si="96"/>
        <v/>
      </c>
      <c r="H88" s="26" t="str">
        <f t="shared" si="97"/>
        <v>:</v>
      </c>
      <c r="I88" s="14">
        <f t="shared" si="88"/>
        <v>0</v>
      </c>
      <c r="J88" s="3">
        <f t="shared" si="98"/>
        <v>1</v>
      </c>
      <c r="K88" s="3">
        <f t="shared" si="89"/>
        <v>1</v>
      </c>
      <c r="L88" s="3">
        <f t="shared" si="68"/>
        <v>15</v>
      </c>
      <c r="M88" s="3">
        <f t="shared" si="79"/>
        <v>115</v>
      </c>
      <c r="N88" t="str">
        <f t="shared" si="80"/>
        <v>Valle de Broto (frente Kasan - marquesina Bus)</v>
      </c>
      <c r="O88" s="14" t="str">
        <f t="shared" si="99"/>
        <v>04:59</v>
      </c>
      <c r="P88" s="14" t="str">
        <f t="shared" si="100"/>
        <v>12:53</v>
      </c>
      <c r="Q88" s="14" t="str">
        <f t="shared" si="101"/>
        <v>20:59</v>
      </c>
      <c r="R88" s="14" t="str">
        <f t="shared" si="102"/>
        <v>06:59</v>
      </c>
      <c r="S88" t="str">
        <f t="shared" si="81"/>
        <v>Avenida San José (esq. C/ Bellavista - Pd. Bus)</v>
      </c>
      <c r="T88" s="14">
        <f t="shared" si="82"/>
        <v>0</v>
      </c>
      <c r="AA88" s="14">
        <f t="shared" si="65"/>
        <v>5</v>
      </c>
      <c r="AB88" s="14">
        <f t="shared" si="66"/>
        <v>8</v>
      </c>
      <c r="AC88" s="14">
        <f t="shared" si="67"/>
        <v>508</v>
      </c>
      <c r="AD88" s="28">
        <f t="shared" si="69"/>
        <v>0</v>
      </c>
      <c r="AE88" s="5" t="str">
        <f t="shared" si="70"/>
        <v>Ruta 1/6</v>
      </c>
      <c r="AF88" s="5" t="str">
        <f t="shared" si="71"/>
        <v>San Juan de la Peña (Pd. Bus Hierros Alfonso)</v>
      </c>
      <c r="AG88" s="15" t="str">
        <f t="shared" si="83"/>
        <v>04:54</v>
      </c>
      <c r="AH88" s="15" t="str">
        <f t="shared" si="84"/>
        <v>12:52</v>
      </c>
      <c r="AI88" s="15" t="str">
        <f t="shared" si="85"/>
        <v>20:54</v>
      </c>
      <c r="AJ88" s="15" t="str">
        <f t="shared" si="86"/>
        <v>06:52</v>
      </c>
      <c r="AK88" s="5" t="str">
        <f t="shared" si="87"/>
        <v>San Juan de la Peña (esq. Alcalde Caballero)</v>
      </c>
      <c r="AL88" s="14">
        <f t="shared" si="72"/>
        <v>0</v>
      </c>
      <c r="AM88" s="14" t="str">
        <f t="shared" si="73"/>
        <v>1</v>
      </c>
      <c r="AN88" s="14" t="str">
        <f t="shared" si="74"/>
        <v>6</v>
      </c>
      <c r="AO88" s="14">
        <f t="shared" si="90"/>
        <v>8</v>
      </c>
      <c r="AP88" s="14">
        <f t="shared" si="91"/>
        <v>85</v>
      </c>
      <c r="AQ88" s="16">
        <f t="shared" si="75"/>
        <v>8</v>
      </c>
      <c r="AR88" s="16">
        <f t="shared" si="76"/>
        <v>5</v>
      </c>
      <c r="AS88" s="14">
        <f t="shared" si="77"/>
        <v>7</v>
      </c>
    </row>
    <row r="89" spans="1:45" x14ac:dyDescent="0.25">
      <c r="A89" t="s">
        <v>409</v>
      </c>
      <c r="B89">
        <f t="shared" si="92"/>
        <v>3</v>
      </c>
      <c r="C89" t="e">
        <f t="shared" si="93"/>
        <v>#VALUE!</v>
      </c>
      <c r="D89">
        <f t="shared" si="94"/>
        <v>3</v>
      </c>
      <c r="E89">
        <f t="shared" si="95"/>
        <v>5</v>
      </c>
      <c r="F89" s="1">
        <f t="shared" si="78"/>
        <v>4</v>
      </c>
      <c r="G89" s="1">
        <f t="shared" si="96"/>
        <v>59</v>
      </c>
      <c r="H89" s="26" t="str">
        <f t="shared" si="97"/>
        <v>04:59</v>
      </c>
      <c r="I89" s="14">
        <f t="shared" si="88"/>
        <v>0</v>
      </c>
      <c r="J89" s="3">
        <f t="shared" si="98"/>
        <v>1</v>
      </c>
      <c r="K89" s="3">
        <f t="shared" si="89"/>
        <v>0</v>
      </c>
      <c r="L89" s="3">
        <f t="shared" si="68"/>
        <v>15</v>
      </c>
      <c r="M89" s="3">
        <f t="shared" si="79"/>
        <v>115</v>
      </c>
      <c r="N89" t="str">
        <f t="shared" si="80"/>
        <v/>
      </c>
      <c r="O89" s="14" t="str">
        <f t="shared" si="99"/>
        <v/>
      </c>
      <c r="P89" s="14" t="str">
        <f t="shared" si="100"/>
        <v/>
      </c>
      <c r="Q89" s="14" t="str">
        <f t="shared" si="101"/>
        <v/>
      </c>
      <c r="R89" s="14" t="str">
        <f t="shared" si="102"/>
        <v/>
      </c>
      <c r="S89" t="str">
        <f t="shared" si="81"/>
        <v/>
      </c>
      <c r="T89" s="14">
        <f t="shared" si="82"/>
        <v>0</v>
      </c>
      <c r="AA89" s="14">
        <f t="shared" si="65"/>
        <v>5</v>
      </c>
      <c r="AB89" s="14">
        <f t="shared" si="66"/>
        <v>9</v>
      </c>
      <c r="AC89" s="14">
        <f t="shared" si="67"/>
        <v>509</v>
      </c>
      <c r="AD89" s="28">
        <f t="shared" si="69"/>
        <v>0</v>
      </c>
      <c r="AE89" s="5" t="str">
        <f t="shared" si="70"/>
        <v>Ruta 1/6</v>
      </c>
      <c r="AF89" s="5" t="str">
        <f t="shared" si="71"/>
        <v>San Juan de la Peña, nº 182 (Pd. Bus)</v>
      </c>
      <c r="AG89" s="15" t="str">
        <f t="shared" si="83"/>
        <v>04:55</v>
      </c>
      <c r="AH89" s="15" t="str">
        <f t="shared" si="84"/>
        <v>12:53</v>
      </c>
      <c r="AI89" s="15" t="str">
        <f t="shared" si="85"/>
        <v>20:55</v>
      </c>
      <c r="AJ89" s="15" t="str">
        <f t="shared" si="86"/>
        <v>06:53</v>
      </c>
      <c r="AK89" s="5" t="str">
        <f t="shared" si="87"/>
        <v>San Juan de la Peña (frente Hierros Alfonso)</v>
      </c>
      <c r="AL89" s="14">
        <f t="shared" si="72"/>
        <v>0</v>
      </c>
      <c r="AM89" s="14" t="str">
        <f t="shared" si="73"/>
        <v>1</v>
      </c>
      <c r="AN89" s="14" t="str">
        <f t="shared" si="74"/>
        <v>6</v>
      </c>
      <c r="AO89" s="14">
        <f t="shared" si="90"/>
        <v>9</v>
      </c>
      <c r="AP89" s="14">
        <f t="shared" si="91"/>
        <v>86</v>
      </c>
      <c r="AQ89" s="16">
        <f t="shared" si="75"/>
        <v>8</v>
      </c>
      <c r="AR89" s="16">
        <f t="shared" si="76"/>
        <v>5</v>
      </c>
      <c r="AS89" s="14">
        <f t="shared" si="77"/>
        <v>7</v>
      </c>
    </row>
    <row r="90" spans="1:45" x14ac:dyDescent="0.25">
      <c r="A90" t="s">
        <v>113</v>
      </c>
      <c r="B90">
        <f t="shared" si="92"/>
        <v>3</v>
      </c>
      <c r="C90" t="e">
        <f t="shared" si="93"/>
        <v>#VALUE!</v>
      </c>
      <c r="D90">
        <f t="shared" si="94"/>
        <v>3</v>
      </c>
      <c r="E90">
        <f t="shared" si="95"/>
        <v>5</v>
      </c>
      <c r="F90" s="1">
        <f t="shared" si="78"/>
        <v>12</v>
      </c>
      <c r="G90" s="1">
        <f t="shared" si="96"/>
        <v>53</v>
      </c>
      <c r="H90" s="26" t="str">
        <f t="shared" si="97"/>
        <v>12:53</v>
      </c>
      <c r="I90" s="14">
        <f t="shared" si="88"/>
        <v>0</v>
      </c>
      <c r="J90" s="3">
        <f t="shared" si="98"/>
        <v>1</v>
      </c>
      <c r="K90" s="3">
        <f t="shared" si="89"/>
        <v>0</v>
      </c>
      <c r="L90" s="3">
        <f t="shared" si="68"/>
        <v>15</v>
      </c>
      <c r="M90" s="3">
        <f t="shared" si="79"/>
        <v>115</v>
      </c>
      <c r="N90" t="str">
        <f t="shared" si="80"/>
        <v/>
      </c>
      <c r="O90" s="14" t="str">
        <f t="shared" si="99"/>
        <v/>
      </c>
      <c r="P90" s="14" t="str">
        <f t="shared" si="100"/>
        <v/>
      </c>
      <c r="Q90" s="14" t="str">
        <f t="shared" si="101"/>
        <v/>
      </c>
      <c r="R90" s="14" t="str">
        <f t="shared" si="102"/>
        <v/>
      </c>
      <c r="S90" t="str">
        <f t="shared" si="81"/>
        <v/>
      </c>
      <c r="T90" s="14">
        <f t="shared" si="82"/>
        <v>0</v>
      </c>
      <c r="AA90" s="14">
        <f t="shared" si="65"/>
        <v>5</v>
      </c>
      <c r="AB90" s="14">
        <f t="shared" si="66"/>
        <v>10</v>
      </c>
      <c r="AC90" s="14">
        <f t="shared" si="67"/>
        <v>510</v>
      </c>
      <c r="AD90" s="28">
        <f t="shared" si="69"/>
        <v>0</v>
      </c>
      <c r="AE90" s="5" t="str">
        <f t="shared" si="70"/>
        <v>Ruta 1/6</v>
      </c>
      <c r="AF90" s="5" t="str">
        <f t="shared" si="71"/>
        <v>Salvador Allende, nº 67 ( Pd. Bus)</v>
      </c>
      <c r="AG90" s="15" t="str">
        <f t="shared" si="83"/>
        <v>04:56</v>
      </c>
      <c r="AH90" s="15" t="str">
        <f t="shared" si="84"/>
        <v>12:54</v>
      </c>
      <c r="AI90" s="15" t="str">
        <f t="shared" si="85"/>
        <v>20:56</v>
      </c>
      <c r="AJ90" s="15" t="str">
        <f t="shared" si="86"/>
        <v>06:54</v>
      </c>
      <c r="AK90" s="5" t="str">
        <f t="shared" si="87"/>
        <v>Marqués de la Cadena (Plaza Mozart - Pd. Bus)</v>
      </c>
      <c r="AL90" s="14">
        <f t="shared" si="72"/>
        <v>0</v>
      </c>
      <c r="AM90" s="14" t="str">
        <f t="shared" si="73"/>
        <v>1</v>
      </c>
      <c r="AN90" s="14" t="str">
        <f t="shared" si="74"/>
        <v>6</v>
      </c>
      <c r="AO90" s="14">
        <f t="shared" si="90"/>
        <v>10</v>
      </c>
      <c r="AP90" s="14">
        <f t="shared" si="91"/>
        <v>87</v>
      </c>
      <c r="AQ90" s="16">
        <f t="shared" si="75"/>
        <v>8</v>
      </c>
      <c r="AR90" s="16">
        <f t="shared" si="76"/>
        <v>5</v>
      </c>
      <c r="AS90" s="14">
        <f t="shared" si="77"/>
        <v>7</v>
      </c>
    </row>
    <row r="91" spans="1:45" x14ac:dyDescent="0.25">
      <c r="A91" t="s">
        <v>25</v>
      </c>
      <c r="B91">
        <f t="shared" si="92"/>
        <v>3</v>
      </c>
      <c r="C91" t="e">
        <f t="shared" si="93"/>
        <v>#VALUE!</v>
      </c>
      <c r="D91">
        <f t="shared" si="94"/>
        <v>3</v>
      </c>
      <c r="E91">
        <f t="shared" si="95"/>
        <v>5</v>
      </c>
      <c r="F91" s="1">
        <f t="shared" si="78"/>
        <v>20</v>
      </c>
      <c r="G91" s="1">
        <f t="shared" si="96"/>
        <v>59</v>
      </c>
      <c r="H91" s="26" t="str">
        <f t="shared" si="97"/>
        <v>20:59</v>
      </c>
      <c r="I91" s="14">
        <f t="shared" si="88"/>
        <v>0</v>
      </c>
      <c r="J91" s="3">
        <f t="shared" si="98"/>
        <v>1</v>
      </c>
      <c r="K91" s="3">
        <f t="shared" si="89"/>
        <v>0</v>
      </c>
      <c r="L91" s="3">
        <f t="shared" si="68"/>
        <v>15</v>
      </c>
      <c r="M91" s="3">
        <f t="shared" si="79"/>
        <v>115</v>
      </c>
      <c r="N91" t="str">
        <f t="shared" si="80"/>
        <v/>
      </c>
      <c r="O91" s="14" t="str">
        <f t="shared" si="99"/>
        <v/>
      </c>
      <c r="P91" s="14" t="str">
        <f t="shared" si="100"/>
        <v/>
      </c>
      <c r="Q91" s="14" t="str">
        <f t="shared" si="101"/>
        <v/>
      </c>
      <c r="R91" s="14" t="str">
        <f t="shared" si="102"/>
        <v/>
      </c>
      <c r="S91" t="str">
        <f t="shared" si="81"/>
        <v/>
      </c>
      <c r="T91" s="14">
        <f t="shared" si="82"/>
        <v>0</v>
      </c>
      <c r="AA91" s="14">
        <f t="shared" si="65"/>
        <v>5</v>
      </c>
      <c r="AB91" s="14">
        <f t="shared" si="66"/>
        <v>11</v>
      </c>
      <c r="AC91" s="14">
        <f t="shared" si="67"/>
        <v>511</v>
      </c>
      <c r="AD91" s="28">
        <f t="shared" si="69"/>
        <v>0</v>
      </c>
      <c r="AE91" s="5" t="str">
        <f t="shared" si="70"/>
        <v>Ruta 1/6</v>
      </c>
      <c r="AF91" s="5" t="str">
        <f t="shared" si="71"/>
        <v>Salvador Allende (esq. Valle de Broto - Pd. Bus)</v>
      </c>
      <c r="AG91" s="15" t="str">
        <f t="shared" si="83"/>
        <v>04:57</v>
      </c>
      <c r="AH91" s="15" t="str">
        <f t="shared" si="84"/>
        <v>12:55</v>
      </c>
      <c r="AI91" s="15" t="str">
        <f t="shared" si="85"/>
        <v>20:57</v>
      </c>
      <c r="AJ91" s="15" t="str">
        <f t="shared" si="86"/>
        <v>06:55</v>
      </c>
      <c r="AK91" s="5" t="str">
        <f t="shared" si="87"/>
        <v>Avd. Cataluña (esq. Felisa Galé)</v>
      </c>
      <c r="AL91" s="14">
        <f t="shared" si="72"/>
        <v>0</v>
      </c>
      <c r="AM91" s="14" t="str">
        <f t="shared" si="73"/>
        <v>1</v>
      </c>
      <c r="AN91" s="14" t="str">
        <f t="shared" si="74"/>
        <v>6</v>
      </c>
      <c r="AO91" s="14">
        <f t="shared" si="90"/>
        <v>11</v>
      </c>
      <c r="AP91" s="14">
        <f t="shared" si="91"/>
        <v>88</v>
      </c>
      <c r="AQ91" s="16">
        <f t="shared" si="75"/>
        <v>8</v>
      </c>
      <c r="AR91" s="16">
        <f t="shared" si="76"/>
        <v>5</v>
      </c>
      <c r="AS91" s="14">
        <f t="shared" si="77"/>
        <v>7</v>
      </c>
    </row>
    <row r="92" spans="1:45" x14ac:dyDescent="0.25">
      <c r="A92" t="s">
        <v>410</v>
      </c>
      <c r="B92">
        <f t="shared" si="92"/>
        <v>3</v>
      </c>
      <c r="C92" t="e">
        <f t="shared" si="93"/>
        <v>#VALUE!</v>
      </c>
      <c r="D92">
        <f t="shared" si="94"/>
        <v>3</v>
      </c>
      <c r="E92">
        <f t="shared" si="95"/>
        <v>5</v>
      </c>
      <c r="F92" s="1">
        <f t="shared" si="78"/>
        <v>6</v>
      </c>
      <c r="G92" s="1">
        <f t="shared" si="96"/>
        <v>59</v>
      </c>
      <c r="H92" s="26" t="str">
        <f t="shared" si="97"/>
        <v>06:59</v>
      </c>
      <c r="I92" s="14">
        <f t="shared" si="88"/>
        <v>0</v>
      </c>
      <c r="J92" s="3">
        <f t="shared" si="98"/>
        <v>1</v>
      </c>
      <c r="K92" s="3">
        <f t="shared" si="89"/>
        <v>0</v>
      </c>
      <c r="L92" s="3">
        <f t="shared" si="68"/>
        <v>15</v>
      </c>
      <c r="M92" s="3">
        <f t="shared" si="79"/>
        <v>115</v>
      </c>
      <c r="N92" t="str">
        <f t="shared" si="80"/>
        <v/>
      </c>
      <c r="O92" s="14" t="str">
        <f t="shared" si="99"/>
        <v/>
      </c>
      <c r="P92" s="14" t="str">
        <f t="shared" si="100"/>
        <v/>
      </c>
      <c r="Q92" s="14" t="str">
        <f t="shared" si="101"/>
        <v/>
      </c>
      <c r="R92" s="14" t="str">
        <f t="shared" si="102"/>
        <v/>
      </c>
      <c r="S92" t="str">
        <f t="shared" si="81"/>
        <v/>
      </c>
      <c r="T92" s="14">
        <f t="shared" si="82"/>
        <v>0</v>
      </c>
      <c r="AA92" s="14">
        <f t="shared" si="65"/>
        <v>5</v>
      </c>
      <c r="AB92" s="14">
        <f t="shared" si="66"/>
        <v>12</v>
      </c>
      <c r="AC92" s="14">
        <f t="shared" si="67"/>
        <v>512</v>
      </c>
      <c r="AD92" s="28">
        <f t="shared" si="69"/>
        <v>0</v>
      </c>
      <c r="AE92" s="5" t="str">
        <f t="shared" si="70"/>
        <v>Ruta 1/6</v>
      </c>
      <c r="AF92" s="5" t="str">
        <f t="shared" si="71"/>
        <v>María Zambrano (León Felipe - Pd. Bus)</v>
      </c>
      <c r="AG92" s="15" t="str">
        <f t="shared" si="83"/>
        <v>04:59</v>
      </c>
      <c r="AH92" s="15" t="str">
        <f t="shared" si="84"/>
        <v>12:57</v>
      </c>
      <c r="AI92" s="15" t="str">
        <f t="shared" si="85"/>
        <v>20:59</v>
      </c>
      <c r="AJ92" s="15" t="str">
        <f t="shared" si="86"/>
        <v>06:57</v>
      </c>
      <c r="AK92" s="5" t="str">
        <f t="shared" si="87"/>
        <v>Avd. Cataluña (frente nº 189 - Los Charros)</v>
      </c>
      <c r="AL92" s="14">
        <f t="shared" si="72"/>
        <v>0</v>
      </c>
      <c r="AM92" s="14" t="str">
        <f t="shared" si="73"/>
        <v>1</v>
      </c>
      <c r="AN92" s="14" t="str">
        <f t="shared" si="74"/>
        <v>6</v>
      </c>
      <c r="AO92" s="14">
        <f t="shared" si="90"/>
        <v>12</v>
      </c>
      <c r="AP92" s="14">
        <f t="shared" si="91"/>
        <v>89</v>
      </c>
      <c r="AQ92" s="16">
        <f t="shared" si="75"/>
        <v>8</v>
      </c>
      <c r="AR92" s="16">
        <f t="shared" si="76"/>
        <v>5</v>
      </c>
      <c r="AS92" s="14">
        <f t="shared" si="77"/>
        <v>7</v>
      </c>
    </row>
    <row r="93" spans="1:45" x14ac:dyDescent="0.25">
      <c r="A93" t="s">
        <v>361</v>
      </c>
      <c r="B93" t="e">
        <f t="shared" si="92"/>
        <v>#VALUE!</v>
      </c>
      <c r="C93" t="e">
        <f t="shared" si="93"/>
        <v>#VALUE!</v>
      </c>
      <c r="D93" t="e">
        <f t="shared" si="94"/>
        <v>#VALUE!</v>
      </c>
      <c r="E93">
        <f t="shared" si="95"/>
        <v>47</v>
      </c>
      <c r="F93" s="1" t="str">
        <f t="shared" si="78"/>
        <v/>
      </c>
      <c r="G93" s="1" t="str">
        <f t="shared" si="96"/>
        <v/>
      </c>
      <c r="H93" s="26" t="str">
        <f t="shared" si="97"/>
        <v>:</v>
      </c>
      <c r="I93" s="14">
        <f t="shared" si="88"/>
        <v>0</v>
      </c>
      <c r="J93" s="3">
        <f t="shared" si="98"/>
        <v>1</v>
      </c>
      <c r="K93" s="3">
        <f t="shared" si="89"/>
        <v>0</v>
      </c>
      <c r="L93" s="3">
        <f t="shared" si="68"/>
        <v>15</v>
      </c>
      <c r="M93" s="3">
        <f t="shared" si="79"/>
        <v>115</v>
      </c>
      <c r="N93" t="str">
        <f t="shared" si="80"/>
        <v/>
      </c>
      <c r="O93" s="14" t="str">
        <f t="shared" si="99"/>
        <v/>
      </c>
      <c r="P93" s="14" t="str">
        <f t="shared" si="100"/>
        <v/>
      </c>
      <c r="Q93" s="14" t="str">
        <f t="shared" si="101"/>
        <v/>
      </c>
      <c r="R93" s="14" t="str">
        <f t="shared" si="102"/>
        <v/>
      </c>
      <c r="S93" t="str">
        <f t="shared" si="81"/>
        <v/>
      </c>
      <c r="T93" s="14">
        <f t="shared" si="82"/>
        <v>0</v>
      </c>
      <c r="AA93" s="14">
        <f t="shared" si="65"/>
        <v>5</v>
      </c>
      <c r="AB93" s="14">
        <f t="shared" si="66"/>
        <v>13</v>
      </c>
      <c r="AC93" s="14">
        <f t="shared" si="67"/>
        <v>513</v>
      </c>
      <c r="AD93" s="28">
        <f t="shared" si="69"/>
        <v>0</v>
      </c>
      <c r="AE93" s="5" t="str">
        <f t="shared" si="70"/>
        <v>Ruta 1/6</v>
      </c>
      <c r="AF93" s="5" t="str">
        <f t="shared" si="71"/>
        <v>María Zambrano (Ildefonso Manuel Gil - Pd. Bus)</v>
      </c>
      <c r="AG93" s="15" t="str">
        <f t="shared" si="83"/>
        <v>05:00</v>
      </c>
      <c r="AH93" s="15" t="str">
        <f t="shared" si="84"/>
        <v>12:58</v>
      </c>
      <c r="AI93" s="15" t="str">
        <f t="shared" si="85"/>
        <v>21:00</v>
      </c>
      <c r="AJ93" s="15" t="str">
        <f t="shared" si="86"/>
        <v>06:58</v>
      </c>
      <c r="AK93" s="5" t="str">
        <f t="shared" si="87"/>
        <v>Avd. Cataluña (frente CAF)</v>
      </c>
      <c r="AL93" s="14">
        <f t="shared" si="72"/>
        <v>0</v>
      </c>
      <c r="AM93" s="14" t="str">
        <f t="shared" si="73"/>
        <v>1</v>
      </c>
      <c r="AN93" s="14" t="str">
        <f t="shared" si="74"/>
        <v>6</v>
      </c>
      <c r="AO93" s="14">
        <f t="shared" si="90"/>
        <v>13</v>
      </c>
      <c r="AP93" s="14">
        <f t="shared" si="91"/>
        <v>90</v>
      </c>
      <c r="AQ93" s="16">
        <f t="shared" si="75"/>
        <v>8</v>
      </c>
      <c r="AR93" s="16">
        <f t="shared" si="76"/>
        <v>5</v>
      </c>
      <c r="AS93" s="14">
        <f t="shared" si="77"/>
        <v>7</v>
      </c>
    </row>
    <row r="94" spans="1:45" x14ac:dyDescent="0.25">
      <c r="A94" t="s">
        <v>411</v>
      </c>
      <c r="B94" t="e">
        <f t="shared" si="92"/>
        <v>#VALUE!</v>
      </c>
      <c r="C94" t="e">
        <f t="shared" si="93"/>
        <v>#VALUE!</v>
      </c>
      <c r="D94" t="e">
        <f t="shared" si="94"/>
        <v>#VALUE!</v>
      </c>
      <c r="E94">
        <f t="shared" si="95"/>
        <v>55</v>
      </c>
      <c r="F94" s="1" t="str">
        <f t="shared" si="78"/>
        <v/>
      </c>
      <c r="G94" s="1" t="str">
        <f t="shared" si="96"/>
        <v/>
      </c>
      <c r="H94" s="26" t="str">
        <f t="shared" si="97"/>
        <v>:</v>
      </c>
      <c r="I94" s="14">
        <f t="shared" si="88"/>
        <v>0</v>
      </c>
      <c r="J94" s="3">
        <f t="shared" si="98"/>
        <v>1</v>
      </c>
      <c r="K94" s="3">
        <f t="shared" si="89"/>
        <v>1</v>
      </c>
      <c r="L94" s="3">
        <f t="shared" si="68"/>
        <v>16</v>
      </c>
      <c r="M94" s="3">
        <f t="shared" si="79"/>
        <v>116</v>
      </c>
      <c r="N94" t="str">
        <f t="shared" si="80"/>
        <v>Valle de Broto (esq. Gómez Avellaneda - marquesina Bus)</v>
      </c>
      <c r="O94" s="14" t="str">
        <f t="shared" si="99"/>
        <v>05:00</v>
      </c>
      <c r="P94" s="14" t="str">
        <f t="shared" si="100"/>
        <v>12:54</v>
      </c>
      <c r="Q94" s="14" t="str">
        <f t="shared" si="101"/>
        <v>21:00</v>
      </c>
      <c r="R94" s="14" t="str">
        <f t="shared" si="102"/>
        <v>07:00</v>
      </c>
      <c r="S94" t="str">
        <f t="shared" si="81"/>
        <v>Avenida Tenor Fleta, nº 115-117</v>
      </c>
      <c r="T94" s="14">
        <f t="shared" si="82"/>
        <v>0</v>
      </c>
      <c r="AA94" s="14">
        <f t="shared" si="65"/>
        <v>5</v>
      </c>
      <c r="AB94" s="14">
        <f t="shared" si="66"/>
        <v>14</v>
      </c>
      <c r="AC94" s="14">
        <f t="shared" si="67"/>
        <v>514</v>
      </c>
      <c r="AD94" s="28">
        <f t="shared" si="69"/>
        <v>0</v>
      </c>
      <c r="AE94" s="5" t="str">
        <f t="shared" si="70"/>
        <v>Ruta 1/6</v>
      </c>
      <c r="AF94" s="5" t="str">
        <f t="shared" si="71"/>
        <v>María Zambrano (esq. Pablo Iglesias - Pd. Bus)</v>
      </c>
      <c r="AG94" s="15" t="str">
        <f t="shared" si="83"/>
        <v>05:01</v>
      </c>
      <c r="AH94" s="15" t="str">
        <f t="shared" si="84"/>
        <v>12:59</v>
      </c>
      <c r="AI94" s="15" t="str">
        <f t="shared" si="85"/>
        <v>21:01</v>
      </c>
      <c r="AJ94" s="15" t="str">
        <f t="shared" si="86"/>
        <v>06:59</v>
      </c>
      <c r="AK94" s="5" t="str">
        <f t="shared" si="87"/>
        <v>Avd. Santa Isabel (frente Avd. Industria)</v>
      </c>
      <c r="AL94" s="14">
        <f t="shared" si="72"/>
        <v>0</v>
      </c>
      <c r="AM94" s="14" t="str">
        <f t="shared" si="73"/>
        <v>1</v>
      </c>
      <c r="AN94" s="14" t="str">
        <f t="shared" si="74"/>
        <v>6</v>
      </c>
      <c r="AO94" s="14">
        <f t="shared" si="90"/>
        <v>14</v>
      </c>
      <c r="AP94" s="14">
        <f t="shared" si="91"/>
        <v>91</v>
      </c>
      <c r="AQ94" s="16">
        <f t="shared" si="75"/>
        <v>8</v>
      </c>
      <c r="AR94" s="16">
        <f t="shared" si="76"/>
        <v>5</v>
      </c>
      <c r="AS94" s="14">
        <f t="shared" si="77"/>
        <v>7</v>
      </c>
    </row>
    <row r="95" spans="1:45" x14ac:dyDescent="0.25">
      <c r="A95" t="s">
        <v>412</v>
      </c>
      <c r="B95">
        <f t="shared" si="92"/>
        <v>3</v>
      </c>
      <c r="C95" t="e">
        <f t="shared" si="93"/>
        <v>#VALUE!</v>
      </c>
      <c r="D95">
        <f t="shared" si="94"/>
        <v>3</v>
      </c>
      <c r="E95">
        <f t="shared" si="95"/>
        <v>5</v>
      </c>
      <c r="F95" s="1">
        <f t="shared" si="78"/>
        <v>5</v>
      </c>
      <c r="G95" s="1">
        <f t="shared" si="96"/>
        <v>0</v>
      </c>
      <c r="H95" s="26" t="str">
        <f t="shared" si="97"/>
        <v>05:00</v>
      </c>
      <c r="I95" s="14">
        <f t="shared" si="88"/>
        <v>0</v>
      </c>
      <c r="J95" s="3">
        <f t="shared" si="98"/>
        <v>1</v>
      </c>
      <c r="K95" s="3">
        <f t="shared" si="89"/>
        <v>0</v>
      </c>
      <c r="L95" s="3">
        <f t="shared" si="68"/>
        <v>16</v>
      </c>
      <c r="M95" s="3">
        <f t="shared" si="79"/>
        <v>116</v>
      </c>
      <c r="N95" t="str">
        <f t="shared" si="80"/>
        <v/>
      </c>
      <c r="O95" s="14" t="str">
        <f t="shared" si="99"/>
        <v/>
      </c>
      <c r="P95" s="14" t="str">
        <f t="shared" si="100"/>
        <v/>
      </c>
      <c r="Q95" s="14" t="str">
        <f t="shared" si="101"/>
        <v/>
      </c>
      <c r="R95" s="14" t="str">
        <f t="shared" si="102"/>
        <v/>
      </c>
      <c r="S95" t="str">
        <f t="shared" si="81"/>
        <v/>
      </c>
      <c r="T95" s="14">
        <f t="shared" si="82"/>
        <v>0</v>
      </c>
      <c r="AA95" s="14">
        <f t="shared" si="65"/>
        <v>5</v>
      </c>
      <c r="AB95" s="14">
        <f t="shared" si="66"/>
        <v>15</v>
      </c>
      <c r="AC95" s="14">
        <f t="shared" si="67"/>
        <v>515</v>
      </c>
      <c r="AD95" s="28">
        <f t="shared" si="69"/>
        <v>0</v>
      </c>
      <c r="AE95" s="5" t="str">
        <f t="shared" si="70"/>
        <v>Ruta 1/6</v>
      </c>
      <c r="AF95" s="5" t="str">
        <f t="shared" si="71"/>
        <v>Majas de Goya, 15</v>
      </c>
      <c r="AG95" s="15" t="str">
        <f t="shared" si="83"/>
        <v>05:06</v>
      </c>
      <c r="AH95" s="15" t="str">
        <f t="shared" si="84"/>
        <v>13:04</v>
      </c>
      <c r="AI95" s="15" t="str">
        <f t="shared" si="85"/>
        <v>21:06</v>
      </c>
      <c r="AJ95" s="15" t="str">
        <f t="shared" si="86"/>
        <v>07:04</v>
      </c>
      <c r="AK95" s="5" t="str">
        <f t="shared" si="87"/>
        <v>Avd. Santa Isabel (frente plaza Serrano - Pd. Bus)</v>
      </c>
      <c r="AL95" s="14">
        <f t="shared" si="72"/>
        <v>0</v>
      </c>
      <c r="AM95" s="14" t="str">
        <f t="shared" si="73"/>
        <v>1</v>
      </c>
      <c r="AN95" s="14" t="str">
        <f t="shared" si="74"/>
        <v>6</v>
      </c>
      <c r="AO95" s="14">
        <f t="shared" si="90"/>
        <v>15</v>
      </c>
      <c r="AP95" s="14">
        <f t="shared" si="91"/>
        <v>92</v>
      </c>
      <c r="AQ95" s="16">
        <f t="shared" si="75"/>
        <v>8</v>
      </c>
      <c r="AR95" s="16">
        <f t="shared" si="76"/>
        <v>5</v>
      </c>
      <c r="AS95" s="14">
        <f t="shared" si="77"/>
        <v>7</v>
      </c>
    </row>
    <row r="96" spans="1:45" x14ac:dyDescent="0.25">
      <c r="A96" t="s">
        <v>116</v>
      </c>
      <c r="B96">
        <f t="shared" si="92"/>
        <v>3</v>
      </c>
      <c r="C96" t="e">
        <f t="shared" si="93"/>
        <v>#VALUE!</v>
      </c>
      <c r="D96">
        <f t="shared" si="94"/>
        <v>3</v>
      </c>
      <c r="E96">
        <f t="shared" si="95"/>
        <v>5</v>
      </c>
      <c r="F96" s="1">
        <f t="shared" si="78"/>
        <v>12</v>
      </c>
      <c r="G96" s="1">
        <f t="shared" si="96"/>
        <v>54</v>
      </c>
      <c r="H96" s="26" t="str">
        <f t="shared" si="97"/>
        <v>12:54</v>
      </c>
      <c r="I96" s="14">
        <f t="shared" si="88"/>
        <v>0</v>
      </c>
      <c r="J96" s="3">
        <f t="shared" si="98"/>
        <v>1</v>
      </c>
      <c r="K96" s="3">
        <f t="shared" si="89"/>
        <v>0</v>
      </c>
      <c r="L96" s="3">
        <f t="shared" si="68"/>
        <v>16</v>
      </c>
      <c r="M96" s="3">
        <f t="shared" si="79"/>
        <v>116</v>
      </c>
      <c r="N96" t="str">
        <f t="shared" si="80"/>
        <v/>
      </c>
      <c r="O96" s="14" t="str">
        <f t="shared" si="99"/>
        <v/>
      </c>
      <c r="P96" s="14" t="str">
        <f t="shared" si="100"/>
        <v/>
      </c>
      <c r="Q96" s="14" t="str">
        <f t="shared" si="101"/>
        <v/>
      </c>
      <c r="R96" s="14" t="str">
        <f t="shared" si="102"/>
        <v/>
      </c>
      <c r="S96" t="str">
        <f t="shared" si="81"/>
        <v/>
      </c>
      <c r="T96" s="14">
        <f t="shared" si="82"/>
        <v>0</v>
      </c>
      <c r="AA96" s="14">
        <f t="shared" si="65"/>
        <v>5</v>
      </c>
      <c r="AB96" s="14">
        <f t="shared" si="66"/>
        <v>16</v>
      </c>
      <c r="AC96" s="14">
        <f t="shared" si="67"/>
        <v>516</v>
      </c>
      <c r="AD96" s="28">
        <f t="shared" si="69"/>
        <v>1</v>
      </c>
      <c r="AE96" s="5" t="str">
        <f t="shared" si="70"/>
        <v>Ruta 1/6</v>
      </c>
      <c r="AF96" s="5" t="str">
        <f t="shared" si="71"/>
        <v>Opel Planta en Figueruelas</v>
      </c>
      <c r="AG96" s="15" t="str">
        <f t="shared" si="83"/>
        <v>05:30</v>
      </c>
      <c r="AH96" s="15" t="str">
        <f t="shared" si="84"/>
        <v>13:30</v>
      </c>
      <c r="AI96" s="15" t="str">
        <f t="shared" si="85"/>
        <v>21:30</v>
      </c>
      <c r="AJ96" s="15" t="str">
        <f t="shared" si="86"/>
        <v>07:30</v>
      </c>
      <c r="AK96" s="5" t="str">
        <f t="shared" si="87"/>
        <v>Avd. Real Zaragoza (frente nº 29 - Pd. Bus)</v>
      </c>
      <c r="AL96" s="14">
        <f t="shared" si="72"/>
        <v>0</v>
      </c>
      <c r="AM96" s="14" t="str">
        <f t="shared" si="73"/>
        <v>1</v>
      </c>
      <c r="AN96" s="14" t="str">
        <f t="shared" si="74"/>
        <v>6</v>
      </c>
      <c r="AO96" s="14">
        <f t="shared" si="90"/>
        <v>16</v>
      </c>
      <c r="AP96" s="14">
        <f t="shared" si="91"/>
        <v>93</v>
      </c>
      <c r="AQ96" s="16">
        <f t="shared" si="75"/>
        <v>8</v>
      </c>
      <c r="AR96" s="16">
        <f t="shared" si="76"/>
        <v>5</v>
      </c>
      <c r="AS96" s="14">
        <f t="shared" si="77"/>
        <v>7</v>
      </c>
    </row>
    <row r="97" spans="1:45" x14ac:dyDescent="0.25">
      <c r="A97" t="s">
        <v>30</v>
      </c>
      <c r="B97">
        <f t="shared" si="92"/>
        <v>3</v>
      </c>
      <c r="C97" t="e">
        <f t="shared" si="93"/>
        <v>#VALUE!</v>
      </c>
      <c r="D97">
        <f t="shared" si="94"/>
        <v>3</v>
      </c>
      <c r="E97">
        <f t="shared" si="95"/>
        <v>5</v>
      </c>
      <c r="F97" s="1">
        <f t="shared" si="78"/>
        <v>21</v>
      </c>
      <c r="G97" s="1">
        <f t="shared" si="96"/>
        <v>0</v>
      </c>
      <c r="H97" s="26" t="str">
        <f t="shared" si="97"/>
        <v>21:00</v>
      </c>
      <c r="I97" s="14">
        <f t="shared" si="88"/>
        <v>0</v>
      </c>
      <c r="J97" s="3">
        <f t="shared" si="98"/>
        <v>1</v>
      </c>
      <c r="K97" s="3">
        <f t="shared" si="89"/>
        <v>0</v>
      </c>
      <c r="L97" s="3">
        <f t="shared" si="68"/>
        <v>16</v>
      </c>
      <c r="M97" s="3">
        <f t="shared" si="79"/>
        <v>116</v>
      </c>
      <c r="N97" t="str">
        <f t="shared" si="80"/>
        <v/>
      </c>
      <c r="O97" s="14" t="str">
        <f t="shared" si="99"/>
        <v/>
      </c>
      <c r="P97" s="14" t="str">
        <f t="shared" si="100"/>
        <v/>
      </c>
      <c r="Q97" s="14" t="str">
        <f t="shared" si="101"/>
        <v/>
      </c>
      <c r="R97" s="14" t="str">
        <f t="shared" si="102"/>
        <v/>
      </c>
      <c r="S97" t="str">
        <f t="shared" si="81"/>
        <v/>
      </c>
      <c r="T97" s="14">
        <f t="shared" si="82"/>
        <v>0</v>
      </c>
      <c r="AA97" s="14">
        <f t="shared" si="65"/>
        <v>6</v>
      </c>
      <c r="AB97" s="14">
        <f t="shared" si="66"/>
        <v>0</v>
      </c>
      <c r="AC97" s="14">
        <f t="shared" si="67"/>
        <v>600</v>
      </c>
      <c r="AD97" s="28">
        <f t="shared" si="69"/>
        <v>0</v>
      </c>
      <c r="AE97" s="5" t="str">
        <f t="shared" si="70"/>
        <v>Ruta 2/6</v>
      </c>
      <c r="AF97" s="5" t="str">
        <f t="shared" si="71"/>
        <v>Ruta 2/6</v>
      </c>
      <c r="AG97" s="15" t="str">
        <f t="shared" si="83"/>
        <v/>
      </c>
      <c r="AH97" s="15" t="str">
        <f t="shared" si="84"/>
        <v/>
      </c>
      <c r="AI97" s="15" t="str">
        <f t="shared" si="85"/>
        <v/>
      </c>
      <c r="AJ97" s="15" t="str">
        <f t="shared" si="86"/>
        <v/>
      </c>
      <c r="AK97" s="5" t="str">
        <f t="shared" si="87"/>
        <v/>
      </c>
      <c r="AL97" s="14">
        <f t="shared" si="72"/>
        <v>1</v>
      </c>
      <c r="AM97" s="14" t="str">
        <f t="shared" si="73"/>
        <v>2</v>
      </c>
      <c r="AN97" s="14" t="str">
        <f t="shared" si="74"/>
        <v>6</v>
      </c>
      <c r="AO97" s="14">
        <f t="shared" si="90"/>
        <v>0</v>
      </c>
      <c r="AP97" s="14">
        <f t="shared" si="91"/>
        <v>94</v>
      </c>
      <c r="AQ97" s="16">
        <f t="shared" si="75"/>
        <v>8</v>
      </c>
      <c r="AR97" s="16">
        <f t="shared" si="76"/>
        <v>5</v>
      </c>
      <c r="AS97" s="14">
        <f t="shared" si="77"/>
        <v>7</v>
      </c>
    </row>
    <row r="98" spans="1:45" x14ac:dyDescent="0.25">
      <c r="A98" t="s">
        <v>413</v>
      </c>
      <c r="B98">
        <f t="shared" si="92"/>
        <v>3</v>
      </c>
      <c r="C98" t="e">
        <f t="shared" si="93"/>
        <v>#VALUE!</v>
      </c>
      <c r="D98">
        <f t="shared" si="94"/>
        <v>3</v>
      </c>
      <c r="E98">
        <f t="shared" si="95"/>
        <v>5</v>
      </c>
      <c r="F98" s="1">
        <f t="shared" si="78"/>
        <v>7</v>
      </c>
      <c r="G98" s="1">
        <f t="shared" si="96"/>
        <v>0</v>
      </c>
      <c r="H98" s="26" t="str">
        <f t="shared" si="97"/>
        <v>07:00</v>
      </c>
      <c r="I98" s="14">
        <f t="shared" si="88"/>
        <v>0</v>
      </c>
      <c r="J98" s="3">
        <f t="shared" si="98"/>
        <v>1</v>
      </c>
      <c r="K98" s="3">
        <f t="shared" si="89"/>
        <v>0</v>
      </c>
      <c r="L98" s="3">
        <f t="shared" si="68"/>
        <v>16</v>
      </c>
      <c r="M98" s="3">
        <f t="shared" si="79"/>
        <v>116</v>
      </c>
      <c r="N98" t="str">
        <f t="shared" si="80"/>
        <v/>
      </c>
      <c r="O98" s="14" t="str">
        <f t="shared" si="99"/>
        <v/>
      </c>
      <c r="P98" s="14" t="str">
        <f t="shared" si="100"/>
        <v/>
      </c>
      <c r="Q98" s="14" t="str">
        <f t="shared" si="101"/>
        <v/>
      </c>
      <c r="R98" s="14" t="str">
        <f t="shared" si="102"/>
        <v/>
      </c>
      <c r="S98" t="str">
        <f t="shared" si="81"/>
        <v/>
      </c>
      <c r="T98" s="14">
        <f t="shared" si="82"/>
        <v>0</v>
      </c>
      <c r="AA98" s="14">
        <f t="shared" si="65"/>
        <v>6</v>
      </c>
      <c r="AB98" s="14">
        <f t="shared" si="66"/>
        <v>1</v>
      </c>
      <c r="AC98" s="14">
        <f t="shared" si="67"/>
        <v>601</v>
      </c>
      <c r="AD98" s="28">
        <f t="shared" si="69"/>
        <v>0</v>
      </c>
      <c r="AE98" s="5" t="str">
        <f t="shared" si="70"/>
        <v>Ruta 2/6</v>
      </c>
      <c r="AF98" s="5" t="str">
        <f t="shared" si="71"/>
        <v>C/ Viridiana, nº 26 (Pd. Bus)</v>
      </c>
      <c r="AG98" s="15" t="str">
        <f t="shared" si="83"/>
        <v>04:45</v>
      </c>
      <c r="AH98" s="15" t="str">
        <f t="shared" si="84"/>
        <v>12:43</v>
      </c>
      <c r="AI98" s="15" t="str">
        <f t="shared" si="85"/>
        <v>20:45</v>
      </c>
      <c r="AJ98" s="15" t="str">
        <f t="shared" si="86"/>
        <v>06:43</v>
      </c>
      <c r="AK98" s="5" t="str">
        <f t="shared" si="87"/>
        <v>Opel Planta en Figueruelas</v>
      </c>
      <c r="AL98" s="14">
        <f t="shared" si="72"/>
        <v>0</v>
      </c>
      <c r="AM98" s="14" t="str">
        <f t="shared" si="73"/>
        <v>2</v>
      </c>
      <c r="AN98" s="14" t="str">
        <f t="shared" si="74"/>
        <v>6</v>
      </c>
      <c r="AO98" s="14">
        <f t="shared" si="90"/>
        <v>1</v>
      </c>
      <c r="AP98" s="14">
        <f t="shared" si="91"/>
        <v>95</v>
      </c>
      <c r="AQ98" s="16">
        <f t="shared" si="75"/>
        <v>8</v>
      </c>
      <c r="AR98" s="16">
        <f t="shared" si="76"/>
        <v>5</v>
      </c>
      <c r="AS98" s="14">
        <f t="shared" si="77"/>
        <v>7</v>
      </c>
    </row>
    <row r="99" spans="1:45" x14ac:dyDescent="0.25">
      <c r="A99" t="s">
        <v>366</v>
      </c>
      <c r="B99" t="e">
        <f t="shared" si="92"/>
        <v>#VALUE!</v>
      </c>
      <c r="C99">
        <f t="shared" si="93"/>
        <v>20</v>
      </c>
      <c r="D99">
        <f t="shared" si="94"/>
        <v>20</v>
      </c>
      <c r="E99">
        <f t="shared" si="95"/>
        <v>31</v>
      </c>
      <c r="F99" s="1" t="str">
        <f t="shared" si="78"/>
        <v/>
      </c>
      <c r="G99" s="1" t="str">
        <f t="shared" si="96"/>
        <v/>
      </c>
      <c r="H99" s="26" t="str">
        <f t="shared" si="97"/>
        <v>:</v>
      </c>
      <c r="I99" s="14">
        <f t="shared" si="88"/>
        <v>0</v>
      </c>
      <c r="J99" s="3">
        <f t="shared" si="98"/>
        <v>1</v>
      </c>
      <c r="K99" s="3">
        <f t="shared" si="89"/>
        <v>0</v>
      </c>
      <c r="L99" s="3">
        <f t="shared" si="68"/>
        <v>16</v>
      </c>
      <c r="M99" s="3">
        <f t="shared" si="79"/>
        <v>116</v>
      </c>
      <c r="N99" t="str">
        <f t="shared" si="80"/>
        <v/>
      </c>
      <c r="O99" s="14" t="str">
        <f t="shared" si="99"/>
        <v/>
      </c>
      <c r="P99" s="14" t="str">
        <f t="shared" si="100"/>
        <v/>
      </c>
      <c r="Q99" s="14" t="str">
        <f t="shared" si="101"/>
        <v/>
      </c>
      <c r="R99" s="14" t="str">
        <f t="shared" si="102"/>
        <v/>
      </c>
      <c r="S99" t="str">
        <f t="shared" si="81"/>
        <v/>
      </c>
      <c r="T99" s="14">
        <f t="shared" si="82"/>
        <v>0</v>
      </c>
      <c r="AA99" s="14">
        <f t="shared" si="65"/>
        <v>6</v>
      </c>
      <c r="AB99" s="14">
        <f t="shared" si="66"/>
        <v>2</v>
      </c>
      <c r="AC99" s="14">
        <f t="shared" si="67"/>
        <v>602</v>
      </c>
      <c r="AD99" s="28">
        <f t="shared" si="69"/>
        <v>0</v>
      </c>
      <c r="AE99" s="5" t="str">
        <f t="shared" si="70"/>
        <v>Ruta 2/6</v>
      </c>
      <c r="AF99" s="5" t="str">
        <f t="shared" si="71"/>
        <v>Calle Ciudadano Kane (Pd. Bus) - (esq. C/ Los Pájaros)</v>
      </c>
      <c r="AG99" s="15" t="str">
        <f t="shared" si="83"/>
        <v>04:48</v>
      </c>
      <c r="AH99" s="15" t="str">
        <f t="shared" si="84"/>
        <v>12:46</v>
      </c>
      <c r="AI99" s="15" t="str">
        <f t="shared" si="85"/>
        <v>20:48</v>
      </c>
      <c r="AJ99" s="15" t="str">
        <f t="shared" si="86"/>
        <v>06:46</v>
      </c>
      <c r="AK99" s="5" t="str">
        <f t="shared" si="87"/>
        <v>Torres San Lamberto "Punto 0" (Pd. Bus)</v>
      </c>
      <c r="AL99" s="14">
        <f t="shared" si="72"/>
        <v>0</v>
      </c>
      <c r="AM99" s="14" t="str">
        <f t="shared" si="73"/>
        <v>2</v>
      </c>
      <c r="AN99" s="14" t="str">
        <f t="shared" si="74"/>
        <v>6</v>
      </c>
      <c r="AO99" s="14">
        <f t="shared" si="90"/>
        <v>2</v>
      </c>
      <c r="AP99" s="14">
        <f t="shared" si="91"/>
        <v>96</v>
      </c>
      <c r="AQ99" s="16">
        <f t="shared" si="75"/>
        <v>8</v>
      </c>
      <c r="AR99" s="16">
        <f t="shared" si="76"/>
        <v>5</v>
      </c>
      <c r="AS99" s="14">
        <f t="shared" si="77"/>
        <v>7</v>
      </c>
    </row>
    <row r="100" spans="1:45" x14ac:dyDescent="0.25">
      <c r="A100" t="s">
        <v>414</v>
      </c>
      <c r="B100" t="e">
        <f t="shared" si="92"/>
        <v>#VALUE!</v>
      </c>
      <c r="C100" t="e">
        <f t="shared" si="93"/>
        <v>#VALUE!</v>
      </c>
      <c r="D100" t="e">
        <f t="shared" si="94"/>
        <v>#VALUE!</v>
      </c>
      <c r="E100">
        <f t="shared" si="95"/>
        <v>47</v>
      </c>
      <c r="F100" s="1" t="str">
        <f t="shared" si="78"/>
        <v/>
      </c>
      <c r="G100" s="1" t="str">
        <f t="shared" si="96"/>
        <v/>
      </c>
      <c r="H100" s="26" t="str">
        <f t="shared" si="97"/>
        <v>:</v>
      </c>
      <c r="I100" s="14">
        <f t="shared" si="88"/>
        <v>0</v>
      </c>
      <c r="J100" s="3">
        <f t="shared" si="98"/>
        <v>1</v>
      </c>
      <c r="K100" s="3">
        <f t="shared" si="89"/>
        <v>1</v>
      </c>
      <c r="L100" s="3">
        <f t="shared" si="68"/>
        <v>17</v>
      </c>
      <c r="M100" s="3">
        <f t="shared" si="79"/>
        <v>117</v>
      </c>
      <c r="N100" t="str">
        <f t="shared" si="80"/>
        <v>Plaza de Europa (esq. Pablo Gargallo - Pd. Bus)</v>
      </c>
      <c r="O100" s="14" t="str">
        <f t="shared" si="99"/>
        <v>05:01</v>
      </c>
      <c r="P100" s="14" t="str">
        <f t="shared" si="100"/>
        <v>12:57</v>
      </c>
      <c r="Q100" s="14" t="str">
        <f t="shared" si="101"/>
        <v>21:01</v>
      </c>
      <c r="R100" s="14" t="str">
        <f t="shared" si="102"/>
        <v>07:01</v>
      </c>
      <c r="S100" t="str">
        <f t="shared" si="81"/>
        <v>Avenida Puente Virrey (esq. Cesáreo Alierta) - (Pd. Bus)</v>
      </c>
      <c r="T100" s="14">
        <f t="shared" si="82"/>
        <v>0</v>
      </c>
      <c r="AA100" s="14">
        <f t="shared" si="65"/>
        <v>6</v>
      </c>
      <c r="AB100" s="14">
        <f t="shared" si="66"/>
        <v>3</v>
      </c>
      <c r="AC100" s="14">
        <f t="shared" si="67"/>
        <v>603</v>
      </c>
      <c r="AD100" s="28">
        <f t="shared" si="69"/>
        <v>0</v>
      </c>
      <c r="AE100" s="5" t="str">
        <f t="shared" si="70"/>
        <v>Ruta 2/6</v>
      </c>
      <c r="AF100" s="5" t="str">
        <f t="shared" si="71"/>
        <v>Paseo de los Olvidados, nº 7</v>
      </c>
      <c r="AG100" s="15" t="str">
        <f t="shared" si="83"/>
        <v>04:50</v>
      </c>
      <c r="AH100" s="15" t="str">
        <f t="shared" si="84"/>
        <v>12:48</v>
      </c>
      <c r="AI100" s="15" t="str">
        <f t="shared" si="85"/>
        <v>20:50</v>
      </c>
      <c r="AJ100" s="15" t="str">
        <f t="shared" si="86"/>
        <v>06:48</v>
      </c>
      <c r="AK100" s="5" t="str">
        <f t="shared" si="87"/>
        <v>Vía Hispanidad (frente nº 132 - 2º paso de cebra)</v>
      </c>
      <c r="AL100" s="14">
        <f t="shared" si="72"/>
        <v>0</v>
      </c>
      <c r="AM100" s="14" t="str">
        <f t="shared" si="73"/>
        <v>2</v>
      </c>
      <c r="AN100" s="14" t="str">
        <f t="shared" si="74"/>
        <v>6</v>
      </c>
      <c r="AO100" s="14">
        <f t="shared" si="90"/>
        <v>3</v>
      </c>
      <c r="AP100" s="14">
        <f t="shared" si="91"/>
        <v>97</v>
      </c>
      <c r="AQ100" s="16">
        <f t="shared" si="75"/>
        <v>8</v>
      </c>
      <c r="AR100" s="16">
        <f t="shared" si="76"/>
        <v>5</v>
      </c>
      <c r="AS100" s="14">
        <f t="shared" si="77"/>
        <v>7</v>
      </c>
    </row>
    <row r="101" spans="1:45" x14ac:dyDescent="0.25">
      <c r="A101" t="s">
        <v>415</v>
      </c>
      <c r="B101">
        <f t="shared" si="92"/>
        <v>3</v>
      </c>
      <c r="C101" t="e">
        <f t="shared" si="93"/>
        <v>#VALUE!</v>
      </c>
      <c r="D101">
        <f t="shared" si="94"/>
        <v>3</v>
      </c>
      <c r="E101">
        <f t="shared" si="95"/>
        <v>5</v>
      </c>
      <c r="F101" s="1">
        <f t="shared" si="78"/>
        <v>5</v>
      </c>
      <c r="G101" s="1">
        <f t="shared" si="96"/>
        <v>1</v>
      </c>
      <c r="H101" s="26" t="str">
        <f t="shared" si="97"/>
        <v>05:01</v>
      </c>
      <c r="I101" s="14">
        <f t="shared" si="88"/>
        <v>0</v>
      </c>
      <c r="J101" s="3">
        <f t="shared" si="98"/>
        <v>1</v>
      </c>
      <c r="K101" s="3">
        <f t="shared" si="89"/>
        <v>0</v>
      </c>
      <c r="L101" s="3">
        <f t="shared" si="68"/>
        <v>17</v>
      </c>
      <c r="M101" s="3">
        <f t="shared" si="79"/>
        <v>117</v>
      </c>
      <c r="N101" t="str">
        <f t="shared" si="80"/>
        <v/>
      </c>
      <c r="O101" s="14" t="str">
        <f t="shared" si="99"/>
        <v/>
      </c>
      <c r="P101" s="14" t="str">
        <f t="shared" si="100"/>
        <v/>
      </c>
      <c r="Q101" s="14" t="str">
        <f t="shared" si="101"/>
        <v/>
      </c>
      <c r="R101" s="14" t="str">
        <f t="shared" si="102"/>
        <v/>
      </c>
      <c r="S101" t="str">
        <f t="shared" si="81"/>
        <v/>
      </c>
      <c r="T101" s="14">
        <f t="shared" si="82"/>
        <v>0</v>
      </c>
      <c r="AA101" s="14">
        <f t="shared" si="65"/>
        <v>6</v>
      </c>
      <c r="AB101" s="14">
        <f t="shared" si="66"/>
        <v>4</v>
      </c>
      <c r="AC101" s="14">
        <f t="shared" si="67"/>
        <v>604</v>
      </c>
      <c r="AD101" s="28">
        <f t="shared" si="69"/>
        <v>0</v>
      </c>
      <c r="AE101" s="5" t="str">
        <f t="shared" si="70"/>
        <v>Ruta 2/6</v>
      </c>
      <c r="AF101" s="5" t="str">
        <f t="shared" si="71"/>
        <v>Vía Ibérica, nº 67 (frente C/ Argualas - Pd. Bus)</v>
      </c>
      <c r="AG101" s="15" t="str">
        <f t="shared" si="83"/>
        <v>04:55</v>
      </c>
      <c r="AH101" s="15" t="str">
        <f t="shared" si="84"/>
        <v>12:54</v>
      </c>
      <c r="AI101" s="15" t="str">
        <f t="shared" si="85"/>
        <v>20:55</v>
      </c>
      <c r="AJ101" s="15" t="str">
        <f t="shared" si="86"/>
        <v>06:54</v>
      </c>
      <c r="AK101" s="5" t="str">
        <f t="shared" si="87"/>
        <v>Vía Hispanidad (frente Escultor Palao)</v>
      </c>
      <c r="AL101" s="14">
        <f t="shared" si="72"/>
        <v>0</v>
      </c>
      <c r="AM101" s="14" t="str">
        <f t="shared" si="73"/>
        <v>2</v>
      </c>
      <c r="AN101" s="14" t="str">
        <f t="shared" si="74"/>
        <v>6</v>
      </c>
      <c r="AO101" s="14">
        <f t="shared" si="90"/>
        <v>4</v>
      </c>
      <c r="AP101" s="14">
        <f t="shared" si="91"/>
        <v>98</v>
      </c>
      <c r="AQ101" s="16">
        <f t="shared" si="75"/>
        <v>8</v>
      </c>
      <c r="AR101" s="16">
        <f t="shared" si="76"/>
        <v>5</v>
      </c>
      <c r="AS101" s="14">
        <f t="shared" si="77"/>
        <v>7</v>
      </c>
    </row>
    <row r="102" spans="1:45" x14ac:dyDescent="0.25">
      <c r="A102" t="s">
        <v>85</v>
      </c>
      <c r="B102">
        <f t="shared" si="92"/>
        <v>3</v>
      </c>
      <c r="C102" t="e">
        <f t="shared" si="93"/>
        <v>#VALUE!</v>
      </c>
      <c r="D102">
        <f t="shared" si="94"/>
        <v>3</v>
      </c>
      <c r="E102">
        <f t="shared" si="95"/>
        <v>5</v>
      </c>
      <c r="F102" s="1">
        <f t="shared" si="78"/>
        <v>12</v>
      </c>
      <c r="G102" s="1">
        <f t="shared" si="96"/>
        <v>57</v>
      </c>
      <c r="H102" s="26" t="str">
        <f t="shared" si="97"/>
        <v>12:57</v>
      </c>
      <c r="I102" s="14">
        <f t="shared" si="88"/>
        <v>0</v>
      </c>
      <c r="J102" s="3">
        <f t="shared" si="98"/>
        <v>1</v>
      </c>
      <c r="K102" s="3">
        <f t="shared" si="89"/>
        <v>0</v>
      </c>
      <c r="L102" s="3">
        <f t="shared" si="68"/>
        <v>17</v>
      </c>
      <c r="M102" s="3">
        <f t="shared" si="79"/>
        <v>117</v>
      </c>
      <c r="N102" t="str">
        <f t="shared" si="80"/>
        <v/>
      </c>
      <c r="O102" s="14" t="str">
        <f t="shared" si="99"/>
        <v/>
      </c>
      <c r="P102" s="14" t="str">
        <f t="shared" si="100"/>
        <v/>
      </c>
      <c r="Q102" s="14" t="str">
        <f t="shared" si="101"/>
        <v/>
      </c>
      <c r="R102" s="14" t="str">
        <f t="shared" si="102"/>
        <v/>
      </c>
      <c r="S102" t="str">
        <f t="shared" si="81"/>
        <v/>
      </c>
      <c r="T102" s="14">
        <f t="shared" si="82"/>
        <v>0</v>
      </c>
      <c r="AA102" s="14">
        <f t="shared" si="65"/>
        <v>6</v>
      </c>
      <c r="AB102" s="14">
        <f t="shared" si="66"/>
        <v>5</v>
      </c>
      <c r="AC102" s="14">
        <f t="shared" si="67"/>
        <v>605</v>
      </c>
      <c r="AD102" s="28">
        <f t="shared" si="69"/>
        <v>0</v>
      </c>
      <c r="AE102" s="5" t="str">
        <f t="shared" si="70"/>
        <v>Ruta 2/6</v>
      </c>
      <c r="AF102" s="5" t="str">
        <f t="shared" si="71"/>
        <v>Vía Hispanidad, nº 16 (Gas. Casablanca - Pd. Bus)</v>
      </c>
      <c r="AG102" s="15" t="str">
        <f t="shared" si="83"/>
        <v>04:57</v>
      </c>
      <c r="AH102" s="15" t="str">
        <f t="shared" si="84"/>
        <v>12:57</v>
      </c>
      <c r="AI102" s="15" t="str">
        <f t="shared" si="85"/>
        <v>20:57</v>
      </c>
      <c r="AJ102" s="15" t="str">
        <f t="shared" si="86"/>
        <v>06:57</v>
      </c>
      <c r="AK102" s="5" t="str">
        <f t="shared" si="87"/>
        <v>Vía Hispanidad (frente Villa de Andorra - Pd. Bus)</v>
      </c>
      <c r="AL102" s="14">
        <f t="shared" si="72"/>
        <v>0</v>
      </c>
      <c r="AM102" s="14" t="str">
        <f t="shared" si="73"/>
        <v>2</v>
      </c>
      <c r="AN102" s="14" t="str">
        <f t="shared" si="74"/>
        <v>6</v>
      </c>
      <c r="AO102" s="14">
        <f t="shared" si="90"/>
        <v>5</v>
      </c>
      <c r="AP102" s="14">
        <f t="shared" si="91"/>
        <v>99</v>
      </c>
      <c r="AQ102" s="16">
        <f t="shared" si="75"/>
        <v>8</v>
      </c>
      <c r="AR102" s="16">
        <f t="shared" si="76"/>
        <v>5</v>
      </c>
      <c r="AS102" s="14">
        <f t="shared" si="77"/>
        <v>7</v>
      </c>
    </row>
    <row r="103" spans="1:45" x14ac:dyDescent="0.25">
      <c r="A103" t="s">
        <v>35</v>
      </c>
      <c r="B103">
        <f t="shared" si="92"/>
        <v>3</v>
      </c>
      <c r="C103" t="e">
        <f t="shared" si="93"/>
        <v>#VALUE!</v>
      </c>
      <c r="D103">
        <f t="shared" si="94"/>
        <v>3</v>
      </c>
      <c r="E103">
        <f t="shared" si="95"/>
        <v>5</v>
      </c>
      <c r="F103" s="1">
        <f t="shared" si="78"/>
        <v>21</v>
      </c>
      <c r="G103" s="1">
        <f t="shared" si="96"/>
        <v>1</v>
      </c>
      <c r="H103" s="26" t="str">
        <f t="shared" si="97"/>
        <v>21:01</v>
      </c>
      <c r="I103" s="14">
        <f t="shared" si="88"/>
        <v>0</v>
      </c>
      <c r="J103" s="3">
        <f t="shared" si="98"/>
        <v>1</v>
      </c>
      <c r="K103" s="3">
        <f t="shared" si="89"/>
        <v>0</v>
      </c>
      <c r="L103" s="3">
        <f t="shared" si="68"/>
        <v>17</v>
      </c>
      <c r="M103" s="3">
        <f t="shared" si="79"/>
        <v>117</v>
      </c>
      <c r="N103" t="str">
        <f t="shared" si="80"/>
        <v/>
      </c>
      <c r="O103" s="14" t="str">
        <f t="shared" si="99"/>
        <v/>
      </c>
      <c r="P103" s="14" t="str">
        <f t="shared" si="100"/>
        <v/>
      </c>
      <c r="Q103" s="14" t="str">
        <f t="shared" si="101"/>
        <v/>
      </c>
      <c r="R103" s="14" t="str">
        <f t="shared" si="102"/>
        <v/>
      </c>
      <c r="S103" t="str">
        <f t="shared" si="81"/>
        <v/>
      </c>
      <c r="T103" s="14">
        <f t="shared" si="82"/>
        <v>0</v>
      </c>
      <c r="AA103" s="14">
        <f t="shared" si="65"/>
        <v>6</v>
      </c>
      <c r="AB103" s="14">
        <f t="shared" si="66"/>
        <v>6</v>
      </c>
      <c r="AC103" s="14">
        <f t="shared" si="67"/>
        <v>606</v>
      </c>
      <c r="AD103" s="28">
        <f t="shared" si="69"/>
        <v>0</v>
      </c>
      <c r="AE103" s="5" t="str">
        <f t="shared" si="70"/>
        <v>Ruta 2/6</v>
      </c>
      <c r="AF103" s="5" t="str">
        <f t="shared" si="71"/>
        <v>Vía Hispanidad (esq. Sainz de Varanda - Pd. Bus)</v>
      </c>
      <c r="AG103" s="15" t="str">
        <f t="shared" si="83"/>
        <v>04:58</v>
      </c>
      <c r="AH103" s="15" t="str">
        <f t="shared" si="84"/>
        <v>12:58</v>
      </c>
      <c r="AI103" s="15" t="str">
        <f t="shared" si="85"/>
        <v>20:58</v>
      </c>
      <c r="AJ103" s="15" t="str">
        <f t="shared" si="86"/>
        <v>06:58</v>
      </c>
      <c r="AK103" s="5" t="str">
        <f t="shared" si="87"/>
        <v>Vía Hispanidad (esq. Gómez Laguna - Pd. Bus)</v>
      </c>
      <c r="AL103" s="14">
        <f t="shared" si="72"/>
        <v>0</v>
      </c>
      <c r="AM103" s="14" t="str">
        <f t="shared" si="73"/>
        <v>2</v>
      </c>
      <c r="AN103" s="14" t="str">
        <f t="shared" si="74"/>
        <v>6</v>
      </c>
      <c r="AO103" s="14">
        <f t="shared" si="90"/>
        <v>6</v>
      </c>
      <c r="AP103" s="14">
        <f t="shared" si="91"/>
        <v>100</v>
      </c>
      <c r="AQ103" s="16">
        <f t="shared" si="75"/>
        <v>8</v>
      </c>
      <c r="AR103" s="16">
        <f t="shared" si="76"/>
        <v>5</v>
      </c>
      <c r="AS103" s="14">
        <f t="shared" si="77"/>
        <v>7</v>
      </c>
    </row>
    <row r="104" spans="1:45" x14ac:dyDescent="0.25">
      <c r="A104" t="s">
        <v>416</v>
      </c>
      <c r="B104">
        <f t="shared" si="92"/>
        <v>3</v>
      </c>
      <c r="C104" t="e">
        <f t="shared" si="93"/>
        <v>#VALUE!</v>
      </c>
      <c r="D104">
        <f t="shared" si="94"/>
        <v>3</v>
      </c>
      <c r="E104">
        <f t="shared" si="95"/>
        <v>5</v>
      </c>
      <c r="F104" s="1">
        <f t="shared" si="78"/>
        <v>7</v>
      </c>
      <c r="G104" s="1">
        <f t="shared" si="96"/>
        <v>1</v>
      </c>
      <c r="H104" s="26" t="str">
        <f t="shared" si="97"/>
        <v>07:01</v>
      </c>
      <c r="I104" s="14">
        <f t="shared" si="88"/>
        <v>0</v>
      </c>
      <c r="J104" s="3">
        <f t="shared" si="98"/>
        <v>1</v>
      </c>
      <c r="K104" s="3">
        <f t="shared" si="89"/>
        <v>0</v>
      </c>
      <c r="L104" s="3">
        <f t="shared" si="68"/>
        <v>17</v>
      </c>
      <c r="M104" s="3">
        <f t="shared" si="79"/>
        <v>117</v>
      </c>
      <c r="N104" t="str">
        <f t="shared" si="80"/>
        <v/>
      </c>
      <c r="O104" s="14" t="str">
        <f t="shared" si="99"/>
        <v/>
      </c>
      <c r="P104" s="14" t="str">
        <f t="shared" si="100"/>
        <v/>
      </c>
      <c r="Q104" s="14" t="str">
        <f t="shared" si="101"/>
        <v/>
      </c>
      <c r="R104" s="14" t="str">
        <f t="shared" si="102"/>
        <v/>
      </c>
      <c r="S104" t="str">
        <f t="shared" si="81"/>
        <v/>
      </c>
      <c r="T104" s="14">
        <f t="shared" si="82"/>
        <v>0</v>
      </c>
      <c r="AA104" s="14">
        <f t="shared" si="65"/>
        <v>6</v>
      </c>
      <c r="AB104" s="14">
        <f t="shared" si="66"/>
        <v>7</v>
      </c>
      <c r="AC104" s="14">
        <f t="shared" si="67"/>
        <v>607</v>
      </c>
      <c r="AD104" s="28">
        <f t="shared" si="69"/>
        <v>0</v>
      </c>
      <c r="AE104" s="5" t="str">
        <f t="shared" si="70"/>
        <v>Ruta 2/6</v>
      </c>
      <c r="AF104" s="5" t="str">
        <f t="shared" si="71"/>
        <v>Vía Hispanidad (esq. Gómez Laguna)</v>
      </c>
      <c r="AG104" s="15" t="str">
        <f t="shared" si="83"/>
        <v>04:59</v>
      </c>
      <c r="AH104" s="15" t="str">
        <f t="shared" si="84"/>
        <v>12:59</v>
      </c>
      <c r="AI104" s="15" t="str">
        <f t="shared" si="85"/>
        <v>20:59</v>
      </c>
      <c r="AJ104" s="15" t="str">
        <f t="shared" si="86"/>
        <v>06:59</v>
      </c>
      <c r="AK104" s="5" t="str">
        <f t="shared" si="87"/>
        <v>Vía Hispanidad (frente Sainz de Varanda)</v>
      </c>
      <c r="AL104" s="14">
        <f t="shared" si="72"/>
        <v>0</v>
      </c>
      <c r="AM104" s="14" t="str">
        <f t="shared" si="73"/>
        <v>2</v>
      </c>
      <c r="AN104" s="14" t="str">
        <f t="shared" si="74"/>
        <v>6</v>
      </c>
      <c r="AO104" s="14">
        <f t="shared" si="90"/>
        <v>7</v>
      </c>
      <c r="AP104" s="14">
        <f t="shared" si="91"/>
        <v>101</v>
      </c>
      <c r="AQ104" s="16">
        <f t="shared" si="75"/>
        <v>8</v>
      </c>
      <c r="AR104" s="16">
        <f t="shared" si="76"/>
        <v>5</v>
      </c>
      <c r="AS104" s="14">
        <f t="shared" si="77"/>
        <v>7</v>
      </c>
    </row>
    <row r="105" spans="1:45" x14ac:dyDescent="0.25">
      <c r="A105" t="s">
        <v>417</v>
      </c>
      <c r="B105" t="e">
        <f t="shared" si="92"/>
        <v>#VALUE!</v>
      </c>
      <c r="C105" t="e">
        <f t="shared" si="93"/>
        <v>#VALUE!</v>
      </c>
      <c r="D105" t="e">
        <f t="shared" si="94"/>
        <v>#VALUE!</v>
      </c>
      <c r="E105">
        <f t="shared" si="95"/>
        <v>56</v>
      </c>
      <c r="F105" s="1" t="str">
        <f t="shared" si="78"/>
        <v/>
      </c>
      <c r="G105" s="1" t="str">
        <f t="shared" si="96"/>
        <v/>
      </c>
      <c r="H105" s="26" t="str">
        <f t="shared" si="97"/>
        <v>:</v>
      </c>
      <c r="I105" s="14">
        <f t="shared" si="88"/>
        <v>0</v>
      </c>
      <c r="J105" s="3">
        <f t="shared" si="98"/>
        <v>1</v>
      </c>
      <c r="K105" s="3">
        <f t="shared" si="89"/>
        <v>0</v>
      </c>
      <c r="L105" s="3">
        <f t="shared" si="68"/>
        <v>17</v>
      </c>
      <c r="M105" s="3">
        <f t="shared" si="79"/>
        <v>117</v>
      </c>
      <c r="N105" t="str">
        <f t="shared" si="80"/>
        <v/>
      </c>
      <c r="O105" s="14" t="str">
        <f t="shared" si="99"/>
        <v/>
      </c>
      <c r="P105" s="14" t="str">
        <f t="shared" si="100"/>
        <v/>
      </c>
      <c r="Q105" s="14" t="str">
        <f t="shared" si="101"/>
        <v/>
      </c>
      <c r="R105" s="14" t="str">
        <f t="shared" si="102"/>
        <v/>
      </c>
      <c r="S105" t="str">
        <f t="shared" si="81"/>
        <v/>
      </c>
      <c r="T105" s="14">
        <f t="shared" si="82"/>
        <v>0</v>
      </c>
      <c r="AA105" s="14">
        <f t="shared" si="65"/>
        <v>6</v>
      </c>
      <c r="AB105" s="14">
        <f t="shared" si="66"/>
        <v>8</v>
      </c>
      <c r="AC105" s="14">
        <f t="shared" si="67"/>
        <v>608</v>
      </c>
      <c r="AD105" s="28">
        <f t="shared" si="69"/>
        <v>0</v>
      </c>
      <c r="AE105" s="5" t="str">
        <f t="shared" si="70"/>
        <v>Ruta 2/6</v>
      </c>
      <c r="AF105" s="5" t="str">
        <f t="shared" si="71"/>
        <v>Vía Hispanidad (esq. Duquesa Villahermosa)</v>
      </c>
      <c r="AG105" s="15" t="str">
        <f t="shared" si="83"/>
        <v>05:00</v>
      </c>
      <c r="AH105" s="15" t="str">
        <f t="shared" si="84"/>
        <v>13:00</v>
      </c>
      <c r="AI105" s="15" t="str">
        <f t="shared" si="85"/>
        <v>21:00</v>
      </c>
      <c r="AJ105" s="15" t="str">
        <f t="shared" si="86"/>
        <v>07:00</v>
      </c>
      <c r="AK105" s="5" t="str">
        <f t="shared" si="87"/>
        <v>Vía Hispanidad (Gasolinera Casablanca - esq. C/ La Vía)</v>
      </c>
      <c r="AL105" s="14">
        <f t="shared" si="72"/>
        <v>0</v>
      </c>
      <c r="AM105" s="14" t="str">
        <f t="shared" si="73"/>
        <v>2</v>
      </c>
      <c r="AN105" s="14" t="str">
        <f t="shared" si="74"/>
        <v>6</v>
      </c>
      <c r="AO105" s="14">
        <f t="shared" si="90"/>
        <v>8</v>
      </c>
      <c r="AP105" s="14">
        <f t="shared" si="91"/>
        <v>102</v>
      </c>
      <c r="AQ105" s="16">
        <f t="shared" si="75"/>
        <v>8</v>
      </c>
      <c r="AR105" s="16">
        <f t="shared" si="76"/>
        <v>5</v>
      </c>
      <c r="AS105" s="14">
        <f t="shared" si="77"/>
        <v>7</v>
      </c>
    </row>
    <row r="106" spans="1:45" x14ac:dyDescent="0.25">
      <c r="A106" t="s">
        <v>418</v>
      </c>
      <c r="B106" t="e">
        <f t="shared" si="92"/>
        <v>#VALUE!</v>
      </c>
      <c r="C106">
        <f t="shared" si="93"/>
        <v>20</v>
      </c>
      <c r="D106">
        <f t="shared" si="94"/>
        <v>20</v>
      </c>
      <c r="E106">
        <f t="shared" si="95"/>
        <v>25</v>
      </c>
      <c r="F106" s="1" t="str">
        <f t="shared" si="78"/>
        <v/>
      </c>
      <c r="G106" s="1" t="str">
        <f t="shared" si="96"/>
        <v/>
      </c>
      <c r="H106" s="26" t="str">
        <f t="shared" si="97"/>
        <v>:</v>
      </c>
      <c r="I106" s="14">
        <f t="shared" si="88"/>
        <v>0</v>
      </c>
      <c r="J106" s="3">
        <f t="shared" si="98"/>
        <v>1</v>
      </c>
      <c r="K106" s="3">
        <f t="shared" si="89"/>
        <v>1</v>
      </c>
      <c r="L106" s="3">
        <f t="shared" si="68"/>
        <v>18</v>
      </c>
      <c r="M106" s="3">
        <f t="shared" si="79"/>
        <v>118</v>
      </c>
      <c r="N106" t="str">
        <f t="shared" si="80"/>
        <v>Avenida de Valencia, nº 8</v>
      </c>
      <c r="O106" s="14" t="str">
        <f t="shared" si="99"/>
        <v>05:04</v>
      </c>
      <c r="P106" s="14" t="str">
        <f t="shared" si="100"/>
        <v>13:01</v>
      </c>
      <c r="Q106" s="14" t="str">
        <f t="shared" si="101"/>
        <v>21:04</v>
      </c>
      <c r="R106" s="14" t="str">
        <f t="shared" si="102"/>
        <v>07:04</v>
      </c>
      <c r="S106" t="str">
        <f t="shared" si="81"/>
        <v>Avenida San José (esq. Privilegio de la Unión)</v>
      </c>
      <c r="T106" s="14">
        <f t="shared" si="82"/>
        <v>0</v>
      </c>
      <c r="AA106" s="14">
        <f t="shared" si="65"/>
        <v>6</v>
      </c>
      <c r="AB106" s="14">
        <f t="shared" si="66"/>
        <v>9</v>
      </c>
      <c r="AC106" s="14">
        <f t="shared" si="67"/>
        <v>609</v>
      </c>
      <c r="AD106" s="28">
        <f t="shared" si="69"/>
        <v>0</v>
      </c>
      <c r="AE106" s="5" t="str">
        <f t="shared" si="70"/>
        <v>Ruta 2/6</v>
      </c>
      <c r="AF106" s="5" t="str">
        <f t="shared" si="71"/>
        <v>Vía Hispanidad, nº 102-104 (Pd. Bus)</v>
      </c>
      <c r="AG106" s="15" t="str">
        <f t="shared" si="83"/>
        <v>05:01</v>
      </c>
      <c r="AH106" s="15" t="str">
        <f t="shared" si="84"/>
        <v>13:01</v>
      </c>
      <c r="AI106" s="15" t="str">
        <f t="shared" si="85"/>
        <v>21:01</v>
      </c>
      <c r="AJ106" s="15" t="str">
        <f t="shared" si="86"/>
        <v>07:01</v>
      </c>
      <c r="AK106" s="5" t="str">
        <f t="shared" si="87"/>
        <v>Vía Ibérica (esq. Argualas - Pd. Bus)</v>
      </c>
      <c r="AL106" s="14">
        <f t="shared" si="72"/>
        <v>0</v>
      </c>
      <c r="AM106" s="14" t="str">
        <f t="shared" si="73"/>
        <v>2</v>
      </c>
      <c r="AN106" s="14" t="str">
        <f t="shared" si="74"/>
        <v>6</v>
      </c>
      <c r="AO106" s="14">
        <f t="shared" si="90"/>
        <v>9</v>
      </c>
      <c r="AP106" s="14">
        <f t="shared" si="91"/>
        <v>103</v>
      </c>
      <c r="AQ106" s="16">
        <f t="shared" si="75"/>
        <v>8</v>
      </c>
      <c r="AR106" s="16">
        <f t="shared" si="76"/>
        <v>5</v>
      </c>
      <c r="AS106" s="14">
        <f t="shared" si="77"/>
        <v>7</v>
      </c>
    </row>
    <row r="107" spans="1:45" x14ac:dyDescent="0.25">
      <c r="A107" t="s">
        <v>419</v>
      </c>
      <c r="B107">
        <f t="shared" si="92"/>
        <v>3</v>
      </c>
      <c r="C107" t="e">
        <f t="shared" si="93"/>
        <v>#VALUE!</v>
      </c>
      <c r="D107">
        <f t="shared" si="94"/>
        <v>3</v>
      </c>
      <c r="E107">
        <f t="shared" si="95"/>
        <v>5</v>
      </c>
      <c r="F107" s="1">
        <f t="shared" si="78"/>
        <v>5</v>
      </c>
      <c r="G107" s="1">
        <f t="shared" si="96"/>
        <v>4</v>
      </c>
      <c r="H107" s="26" t="str">
        <f t="shared" si="97"/>
        <v>05:04</v>
      </c>
      <c r="I107" s="14">
        <f t="shared" si="88"/>
        <v>0</v>
      </c>
      <c r="J107" s="3">
        <f t="shared" si="98"/>
        <v>1</v>
      </c>
      <c r="K107" s="3">
        <f t="shared" si="89"/>
        <v>0</v>
      </c>
      <c r="L107" s="3">
        <f t="shared" si="68"/>
        <v>18</v>
      </c>
      <c r="M107" s="3">
        <f t="shared" si="79"/>
        <v>118</v>
      </c>
      <c r="N107" t="str">
        <f t="shared" si="80"/>
        <v/>
      </c>
      <c r="O107" s="14" t="str">
        <f t="shared" si="99"/>
        <v/>
      </c>
      <c r="P107" s="14" t="str">
        <f t="shared" si="100"/>
        <v/>
      </c>
      <c r="Q107" s="14" t="str">
        <f t="shared" si="101"/>
        <v/>
      </c>
      <c r="R107" s="14" t="str">
        <f t="shared" si="102"/>
        <v/>
      </c>
      <c r="S107" t="str">
        <f t="shared" si="81"/>
        <v/>
      </c>
      <c r="T107" s="14">
        <f t="shared" si="82"/>
        <v>0</v>
      </c>
      <c r="AA107" s="14">
        <f t="shared" si="65"/>
        <v>6</v>
      </c>
      <c r="AB107" s="14">
        <f t="shared" si="66"/>
        <v>10</v>
      </c>
      <c r="AC107" s="14">
        <f t="shared" si="67"/>
        <v>610</v>
      </c>
      <c r="AD107" s="28">
        <f t="shared" si="69"/>
        <v>0</v>
      </c>
      <c r="AE107" s="5" t="str">
        <f t="shared" si="70"/>
        <v>Ruta 2/6</v>
      </c>
      <c r="AF107" s="5" t="str">
        <f t="shared" si="71"/>
        <v>Vía Hispanidad, nº 132</v>
      </c>
      <c r="AG107" s="15" t="str">
        <f t="shared" si="83"/>
        <v>05:03</v>
      </c>
      <c r="AH107" s="15" t="str">
        <f t="shared" si="84"/>
        <v>13:03</v>
      </c>
      <c r="AI107" s="15" t="str">
        <f t="shared" si="85"/>
        <v>21:03</v>
      </c>
      <c r="AJ107" s="15" t="str">
        <f t="shared" si="86"/>
        <v>07:03</v>
      </c>
      <c r="AK107" s="5" t="str">
        <f t="shared" si="87"/>
        <v>Paseo de los Olvidados (frente nº 7 - Pd. Bus)</v>
      </c>
      <c r="AL107" s="14">
        <f t="shared" si="72"/>
        <v>0</v>
      </c>
      <c r="AM107" s="14" t="str">
        <f t="shared" si="73"/>
        <v>2</v>
      </c>
      <c r="AN107" s="14" t="str">
        <f t="shared" si="74"/>
        <v>6</v>
      </c>
      <c r="AO107" s="14">
        <f t="shared" si="90"/>
        <v>10</v>
      </c>
      <c r="AP107" s="14">
        <f t="shared" si="91"/>
        <v>104</v>
      </c>
      <c r="AQ107" s="16">
        <f t="shared" si="75"/>
        <v>8</v>
      </c>
      <c r="AR107" s="16">
        <f t="shared" si="76"/>
        <v>5</v>
      </c>
      <c r="AS107" s="14">
        <f t="shared" si="77"/>
        <v>7</v>
      </c>
    </row>
    <row r="108" spans="1:45" x14ac:dyDescent="0.25">
      <c r="A108" t="s">
        <v>34</v>
      </c>
      <c r="B108">
        <f t="shared" si="92"/>
        <v>3</v>
      </c>
      <c r="C108" t="e">
        <f t="shared" si="93"/>
        <v>#VALUE!</v>
      </c>
      <c r="D108">
        <f t="shared" si="94"/>
        <v>3</v>
      </c>
      <c r="E108">
        <f t="shared" si="95"/>
        <v>5</v>
      </c>
      <c r="F108" s="1">
        <f t="shared" si="78"/>
        <v>13</v>
      </c>
      <c r="G108" s="1">
        <f t="shared" si="96"/>
        <v>1</v>
      </c>
      <c r="H108" s="26" t="str">
        <f t="shared" si="97"/>
        <v>13:01</v>
      </c>
      <c r="I108" s="14">
        <f t="shared" si="88"/>
        <v>0</v>
      </c>
      <c r="J108" s="3">
        <f t="shared" si="98"/>
        <v>1</v>
      </c>
      <c r="K108" s="3">
        <f t="shared" si="89"/>
        <v>0</v>
      </c>
      <c r="L108" s="3">
        <f t="shared" si="68"/>
        <v>18</v>
      </c>
      <c r="M108" s="3">
        <f t="shared" si="79"/>
        <v>118</v>
      </c>
      <c r="N108" t="str">
        <f t="shared" si="80"/>
        <v/>
      </c>
      <c r="O108" s="14" t="str">
        <f t="shared" si="99"/>
        <v/>
      </c>
      <c r="P108" s="14" t="str">
        <f t="shared" si="100"/>
        <v/>
      </c>
      <c r="Q108" s="14" t="str">
        <f t="shared" si="101"/>
        <v/>
      </c>
      <c r="R108" s="14" t="str">
        <f t="shared" si="102"/>
        <v/>
      </c>
      <c r="S108" t="str">
        <f t="shared" si="81"/>
        <v/>
      </c>
      <c r="T108" s="14">
        <f t="shared" si="82"/>
        <v>0</v>
      </c>
      <c r="AA108" s="14">
        <f t="shared" si="65"/>
        <v>6</v>
      </c>
      <c r="AB108" s="14">
        <f t="shared" si="66"/>
        <v>11</v>
      </c>
      <c r="AC108" s="14">
        <f t="shared" si="67"/>
        <v>611</v>
      </c>
      <c r="AD108" s="28">
        <f t="shared" si="69"/>
        <v>0</v>
      </c>
      <c r="AE108" s="5" t="str">
        <f t="shared" si="70"/>
        <v>Ruta 2/6</v>
      </c>
      <c r="AF108" s="5" t="str">
        <f t="shared" si="71"/>
        <v>Torres San Lamberto "Punto 0" (Pd. Bus)</v>
      </c>
      <c r="AG108" s="15" t="str">
        <f t="shared" si="83"/>
        <v>05:05</v>
      </c>
      <c r="AH108" s="15" t="str">
        <f t="shared" si="84"/>
        <v>13:05</v>
      </c>
      <c r="AI108" s="15" t="str">
        <f t="shared" si="85"/>
        <v>21:05</v>
      </c>
      <c r="AJ108" s="15" t="str">
        <f t="shared" si="86"/>
        <v>07:05</v>
      </c>
      <c r="AK108" s="5" t="str">
        <f t="shared" si="87"/>
        <v>Calle Ciudadano Kane (Pd. Bus) - esq. C/ Los Pájaros)</v>
      </c>
      <c r="AL108" s="14">
        <f t="shared" si="72"/>
        <v>0</v>
      </c>
      <c r="AM108" s="14" t="str">
        <f t="shared" si="73"/>
        <v>2</v>
      </c>
      <c r="AN108" s="14" t="str">
        <f t="shared" si="74"/>
        <v>6</v>
      </c>
      <c r="AO108" s="14">
        <f t="shared" si="90"/>
        <v>11</v>
      </c>
      <c r="AP108" s="14">
        <f t="shared" si="91"/>
        <v>105</v>
      </c>
      <c r="AQ108" s="16">
        <f t="shared" si="75"/>
        <v>8</v>
      </c>
      <c r="AR108" s="16">
        <f t="shared" si="76"/>
        <v>5</v>
      </c>
      <c r="AS108" s="14">
        <f t="shared" si="77"/>
        <v>7</v>
      </c>
    </row>
    <row r="109" spans="1:45" x14ac:dyDescent="0.25">
      <c r="A109" t="s">
        <v>64</v>
      </c>
      <c r="B109">
        <f t="shared" si="92"/>
        <v>3</v>
      </c>
      <c r="C109" t="e">
        <f t="shared" si="93"/>
        <v>#VALUE!</v>
      </c>
      <c r="D109">
        <f t="shared" si="94"/>
        <v>3</v>
      </c>
      <c r="E109">
        <f t="shared" si="95"/>
        <v>5</v>
      </c>
      <c r="F109" s="1">
        <f t="shared" si="78"/>
        <v>21</v>
      </c>
      <c r="G109" s="1">
        <f t="shared" si="96"/>
        <v>4</v>
      </c>
      <c r="H109" s="26" t="str">
        <f t="shared" si="97"/>
        <v>21:04</v>
      </c>
      <c r="I109" s="14">
        <f t="shared" si="88"/>
        <v>0</v>
      </c>
      <c r="J109" s="3">
        <f t="shared" si="98"/>
        <v>1</v>
      </c>
      <c r="K109" s="3">
        <f t="shared" si="89"/>
        <v>0</v>
      </c>
      <c r="L109" s="3">
        <f t="shared" si="68"/>
        <v>18</v>
      </c>
      <c r="M109" s="3">
        <f t="shared" si="79"/>
        <v>118</v>
      </c>
      <c r="N109" t="str">
        <f t="shared" si="80"/>
        <v/>
      </c>
      <c r="O109" s="14" t="str">
        <f t="shared" si="99"/>
        <v/>
      </c>
      <c r="P109" s="14" t="str">
        <f t="shared" si="100"/>
        <v/>
      </c>
      <c r="Q109" s="14" t="str">
        <f t="shared" si="101"/>
        <v/>
      </c>
      <c r="R109" s="14" t="str">
        <f t="shared" si="102"/>
        <v/>
      </c>
      <c r="S109" t="str">
        <f t="shared" si="81"/>
        <v/>
      </c>
      <c r="T109" s="14">
        <f t="shared" si="82"/>
        <v>0</v>
      </c>
      <c r="AA109" s="14">
        <f t="shared" si="65"/>
        <v>6</v>
      </c>
      <c r="AB109" s="14">
        <f t="shared" si="66"/>
        <v>12</v>
      </c>
      <c r="AC109" s="14">
        <f t="shared" si="67"/>
        <v>612</v>
      </c>
      <c r="AD109" s="28">
        <f t="shared" si="69"/>
        <v>1</v>
      </c>
      <c r="AE109" s="5" t="str">
        <f t="shared" si="70"/>
        <v>Ruta 2/6</v>
      </c>
      <c r="AF109" s="5" t="str">
        <f t="shared" si="71"/>
        <v>Opel Planta en Figueruelas</v>
      </c>
      <c r="AG109" s="15" t="str">
        <f t="shared" si="83"/>
        <v>05:30</v>
      </c>
      <c r="AH109" s="15" t="str">
        <f t="shared" si="84"/>
        <v>13:30</v>
      </c>
      <c r="AI109" s="15" t="str">
        <f t="shared" si="85"/>
        <v>21:30</v>
      </c>
      <c r="AJ109" s="15" t="str">
        <f t="shared" si="86"/>
        <v>07:30</v>
      </c>
      <c r="AK109" s="5" t="str">
        <f t="shared" si="87"/>
        <v>C/ Viridiana, nº 26 (Pd. Bus)</v>
      </c>
      <c r="AL109" s="14">
        <f t="shared" si="72"/>
        <v>0</v>
      </c>
      <c r="AM109" s="14" t="str">
        <f t="shared" si="73"/>
        <v>2</v>
      </c>
      <c r="AN109" s="14" t="str">
        <f t="shared" si="74"/>
        <v>6</v>
      </c>
      <c r="AO109" s="14">
        <f t="shared" si="90"/>
        <v>12</v>
      </c>
      <c r="AP109" s="14">
        <f t="shared" si="91"/>
        <v>106</v>
      </c>
      <c r="AQ109" s="16">
        <f t="shared" si="75"/>
        <v>8</v>
      </c>
      <c r="AR109" s="16">
        <f t="shared" si="76"/>
        <v>5</v>
      </c>
      <c r="AS109" s="14">
        <f t="shared" si="77"/>
        <v>7</v>
      </c>
    </row>
    <row r="110" spans="1:45" x14ac:dyDescent="0.25">
      <c r="A110" t="s">
        <v>420</v>
      </c>
      <c r="B110">
        <f t="shared" si="92"/>
        <v>3</v>
      </c>
      <c r="C110" t="e">
        <f t="shared" si="93"/>
        <v>#VALUE!</v>
      </c>
      <c r="D110">
        <f t="shared" si="94"/>
        <v>3</v>
      </c>
      <c r="E110">
        <f t="shared" si="95"/>
        <v>5</v>
      </c>
      <c r="F110" s="1">
        <f t="shared" si="78"/>
        <v>7</v>
      </c>
      <c r="G110" s="1">
        <f t="shared" si="96"/>
        <v>4</v>
      </c>
      <c r="H110" s="26" t="str">
        <f t="shared" si="97"/>
        <v>07:04</v>
      </c>
      <c r="I110" s="14">
        <f t="shared" si="88"/>
        <v>0</v>
      </c>
      <c r="J110" s="3">
        <f t="shared" si="98"/>
        <v>1</v>
      </c>
      <c r="K110" s="3">
        <f t="shared" si="89"/>
        <v>0</v>
      </c>
      <c r="L110" s="3">
        <f t="shared" si="68"/>
        <v>18</v>
      </c>
      <c r="M110" s="3">
        <f t="shared" si="79"/>
        <v>118</v>
      </c>
      <c r="N110" t="str">
        <f t="shared" si="80"/>
        <v/>
      </c>
      <c r="O110" s="14" t="str">
        <f t="shared" si="99"/>
        <v/>
      </c>
      <c r="P110" s="14" t="str">
        <f t="shared" si="100"/>
        <v/>
      </c>
      <c r="Q110" s="14" t="str">
        <f t="shared" si="101"/>
        <v/>
      </c>
      <c r="R110" s="14" t="str">
        <f t="shared" si="102"/>
        <v/>
      </c>
      <c r="S110" t="str">
        <f t="shared" si="81"/>
        <v/>
      </c>
      <c r="T110" s="14">
        <f t="shared" si="82"/>
        <v>0</v>
      </c>
      <c r="AA110" s="14">
        <f t="shared" si="65"/>
        <v>7</v>
      </c>
      <c r="AB110" s="14">
        <f t="shared" si="66"/>
        <v>0</v>
      </c>
      <c r="AC110" s="14">
        <f t="shared" si="67"/>
        <v>700</v>
      </c>
      <c r="AD110" s="28">
        <f t="shared" si="69"/>
        <v>0</v>
      </c>
      <c r="AE110" s="5" t="str">
        <f t="shared" si="70"/>
        <v>Ruta 3/6</v>
      </c>
      <c r="AF110" s="5" t="str">
        <f t="shared" si="71"/>
        <v>Ruta 3/6</v>
      </c>
      <c r="AG110" s="15" t="str">
        <f t="shared" si="83"/>
        <v/>
      </c>
      <c r="AH110" s="15" t="str">
        <f t="shared" si="84"/>
        <v/>
      </c>
      <c r="AI110" s="15" t="str">
        <f t="shared" si="85"/>
        <v/>
      </c>
      <c r="AJ110" s="15" t="str">
        <f t="shared" si="86"/>
        <v/>
      </c>
      <c r="AK110" s="5" t="str">
        <f t="shared" si="87"/>
        <v/>
      </c>
      <c r="AL110" s="14">
        <f t="shared" si="72"/>
        <v>1</v>
      </c>
      <c r="AM110" s="14" t="str">
        <f t="shared" si="73"/>
        <v>3</v>
      </c>
      <c r="AN110" s="14" t="str">
        <f t="shared" si="74"/>
        <v>6</v>
      </c>
      <c r="AO110" s="14">
        <f t="shared" si="90"/>
        <v>0</v>
      </c>
      <c r="AP110" s="14">
        <f t="shared" si="91"/>
        <v>107</v>
      </c>
      <c r="AQ110" s="16">
        <f t="shared" si="75"/>
        <v>8</v>
      </c>
      <c r="AR110" s="16">
        <f t="shared" si="76"/>
        <v>5</v>
      </c>
      <c r="AS110" s="14">
        <f t="shared" si="77"/>
        <v>7</v>
      </c>
    </row>
    <row r="111" spans="1:45" x14ac:dyDescent="0.25">
      <c r="A111" t="s">
        <v>375</v>
      </c>
      <c r="B111" t="e">
        <f t="shared" si="92"/>
        <v>#VALUE!</v>
      </c>
      <c r="C111" t="e">
        <f t="shared" si="93"/>
        <v>#VALUE!</v>
      </c>
      <c r="D111" t="e">
        <f t="shared" si="94"/>
        <v>#VALUE!</v>
      </c>
      <c r="E111">
        <f t="shared" si="95"/>
        <v>46</v>
      </c>
      <c r="F111" s="1" t="str">
        <f t="shared" si="78"/>
        <v/>
      </c>
      <c r="G111" s="1" t="str">
        <f t="shared" si="96"/>
        <v/>
      </c>
      <c r="H111" s="26" t="str">
        <f t="shared" si="97"/>
        <v>:</v>
      </c>
      <c r="I111" s="14">
        <f t="shared" si="88"/>
        <v>0</v>
      </c>
      <c r="J111" s="3">
        <f t="shared" si="98"/>
        <v>1</v>
      </c>
      <c r="K111" s="3">
        <f t="shared" si="89"/>
        <v>0</v>
      </c>
      <c r="L111" s="3">
        <f t="shared" si="68"/>
        <v>18</v>
      </c>
      <c r="M111" s="3">
        <f t="shared" si="79"/>
        <v>118</v>
      </c>
      <c r="N111" t="str">
        <f t="shared" si="80"/>
        <v/>
      </c>
      <c r="O111" s="14" t="str">
        <f t="shared" si="99"/>
        <v/>
      </c>
      <c r="P111" s="14" t="str">
        <f t="shared" si="100"/>
        <v/>
      </c>
      <c r="Q111" s="14" t="str">
        <f t="shared" si="101"/>
        <v/>
      </c>
      <c r="R111" s="14" t="str">
        <f t="shared" si="102"/>
        <v/>
      </c>
      <c r="S111" t="str">
        <f t="shared" si="81"/>
        <v/>
      </c>
      <c r="T111" s="14">
        <f t="shared" si="82"/>
        <v>0</v>
      </c>
      <c r="AA111" s="14">
        <f t="shared" si="65"/>
        <v>7</v>
      </c>
      <c r="AB111" s="14">
        <f t="shared" si="66"/>
        <v>1</v>
      </c>
      <c r="AC111" s="14">
        <f t="shared" si="67"/>
        <v>701</v>
      </c>
      <c r="AD111" s="28">
        <f t="shared" si="69"/>
        <v>0</v>
      </c>
      <c r="AE111" s="5" t="str">
        <f t="shared" si="70"/>
        <v>Ruta 3/6</v>
      </c>
      <c r="AF111" s="5" t="str">
        <f t="shared" si="71"/>
        <v>Avd. Cañones de Zaragoza (esq. Avd. El cierzo)</v>
      </c>
      <c r="AG111" s="15" t="str">
        <f t="shared" si="83"/>
        <v>04:45</v>
      </c>
      <c r="AH111" s="15" t="str">
        <f t="shared" si="84"/>
        <v>12:45</v>
      </c>
      <c r="AI111" s="15" t="str">
        <f t="shared" si="85"/>
        <v>20:45</v>
      </c>
      <c r="AJ111" s="15" t="str">
        <f t="shared" si="86"/>
        <v>06:45</v>
      </c>
      <c r="AK111" s="5" t="str">
        <f t="shared" si="87"/>
        <v>Opel Planta en Figueruelas</v>
      </c>
      <c r="AL111" s="14">
        <f t="shared" si="72"/>
        <v>0</v>
      </c>
      <c r="AM111" s="14" t="str">
        <f t="shared" si="73"/>
        <v>3</v>
      </c>
      <c r="AN111" s="14" t="str">
        <f t="shared" si="74"/>
        <v>6</v>
      </c>
      <c r="AO111" s="14">
        <f t="shared" si="90"/>
        <v>1</v>
      </c>
      <c r="AP111" s="14">
        <f t="shared" si="91"/>
        <v>108</v>
      </c>
      <c r="AQ111" s="16">
        <f t="shared" si="75"/>
        <v>8</v>
      </c>
      <c r="AR111" s="16">
        <f t="shared" si="76"/>
        <v>5</v>
      </c>
      <c r="AS111" s="14">
        <f t="shared" si="77"/>
        <v>7</v>
      </c>
    </row>
    <row r="112" spans="1:45" x14ac:dyDescent="0.25">
      <c r="A112" t="s">
        <v>421</v>
      </c>
      <c r="B112" t="e">
        <f t="shared" si="92"/>
        <v>#VALUE!</v>
      </c>
      <c r="C112">
        <f t="shared" si="93"/>
        <v>20</v>
      </c>
      <c r="D112">
        <f t="shared" si="94"/>
        <v>20</v>
      </c>
      <c r="E112">
        <f t="shared" si="95"/>
        <v>26</v>
      </c>
      <c r="F112" s="1" t="str">
        <f t="shared" si="78"/>
        <v/>
      </c>
      <c r="G112" s="1" t="str">
        <f t="shared" si="96"/>
        <v/>
      </c>
      <c r="H112" s="26" t="str">
        <f t="shared" si="97"/>
        <v>:</v>
      </c>
      <c r="I112" s="14">
        <f t="shared" si="88"/>
        <v>0</v>
      </c>
      <c r="J112" s="3">
        <f t="shared" si="98"/>
        <v>1</v>
      </c>
      <c r="K112" s="3">
        <f t="shared" si="89"/>
        <v>1</v>
      </c>
      <c r="L112" s="3">
        <f t="shared" si="68"/>
        <v>19</v>
      </c>
      <c r="M112" s="3">
        <f t="shared" si="79"/>
        <v>119</v>
      </c>
      <c r="N112" t="str">
        <f t="shared" si="80"/>
        <v>Avenida de Valencia, nº 46</v>
      </c>
      <c r="O112" s="14" t="str">
        <f t="shared" si="99"/>
        <v>05:06</v>
      </c>
      <c r="P112" s="14" t="str">
        <f t="shared" si="100"/>
        <v>13:03</v>
      </c>
      <c r="Q112" s="14" t="str">
        <f t="shared" si="101"/>
        <v>21:06</v>
      </c>
      <c r="R112" s="14" t="str">
        <f t="shared" si="102"/>
        <v>07:06</v>
      </c>
      <c r="S112" t="str">
        <f t="shared" si="81"/>
        <v>Avenida San José, nº 7</v>
      </c>
      <c r="T112" s="14">
        <f t="shared" si="82"/>
        <v>0</v>
      </c>
      <c r="AA112" s="14">
        <f t="shared" si="65"/>
        <v>7</v>
      </c>
      <c r="AB112" s="14">
        <f t="shared" si="66"/>
        <v>2</v>
      </c>
      <c r="AC112" s="14">
        <f t="shared" si="67"/>
        <v>702</v>
      </c>
      <c r="AD112" s="28">
        <f t="shared" si="69"/>
        <v>0</v>
      </c>
      <c r="AE112" s="5" t="str">
        <f t="shared" si="70"/>
        <v>Ruta 3/6</v>
      </c>
      <c r="AF112" s="5" t="str">
        <f t="shared" si="71"/>
        <v>C/ Salomón y la Reina de Saba, nº 36</v>
      </c>
      <c r="AG112" s="15" t="str">
        <f t="shared" si="83"/>
        <v>04:46</v>
      </c>
      <c r="AH112" s="15" t="str">
        <f t="shared" si="84"/>
        <v>12:46</v>
      </c>
      <c r="AI112" s="15" t="str">
        <f t="shared" si="85"/>
        <v>20:46</v>
      </c>
      <c r="AJ112" s="15" t="str">
        <f t="shared" si="86"/>
        <v>06:46</v>
      </c>
      <c r="AK112" s="5" t="str">
        <f t="shared" si="87"/>
        <v>Casetas: urbanización Alameda</v>
      </c>
      <c r="AL112" s="14">
        <f t="shared" si="72"/>
        <v>0</v>
      </c>
      <c r="AM112" s="14" t="str">
        <f t="shared" si="73"/>
        <v>3</v>
      </c>
      <c r="AN112" s="14" t="str">
        <f t="shared" si="74"/>
        <v>6</v>
      </c>
      <c r="AO112" s="14">
        <f t="shared" si="90"/>
        <v>2</v>
      </c>
      <c r="AP112" s="14">
        <f t="shared" si="91"/>
        <v>109</v>
      </c>
      <c r="AQ112" s="16">
        <f t="shared" si="75"/>
        <v>8</v>
      </c>
      <c r="AR112" s="16">
        <f t="shared" si="76"/>
        <v>5</v>
      </c>
      <c r="AS112" s="14">
        <f t="shared" si="77"/>
        <v>7</v>
      </c>
    </row>
    <row r="113" spans="1:45" x14ac:dyDescent="0.25">
      <c r="A113" t="s">
        <v>422</v>
      </c>
      <c r="B113">
        <f t="shared" si="92"/>
        <v>3</v>
      </c>
      <c r="C113" t="e">
        <f t="shared" si="93"/>
        <v>#VALUE!</v>
      </c>
      <c r="D113">
        <f t="shared" si="94"/>
        <v>3</v>
      </c>
      <c r="E113">
        <f t="shared" si="95"/>
        <v>5</v>
      </c>
      <c r="F113" s="1">
        <f t="shared" si="78"/>
        <v>5</v>
      </c>
      <c r="G113" s="1">
        <f t="shared" si="96"/>
        <v>6</v>
      </c>
      <c r="H113" s="26" t="str">
        <f t="shared" si="97"/>
        <v>05:06</v>
      </c>
      <c r="I113" s="14">
        <f t="shared" si="88"/>
        <v>0</v>
      </c>
      <c r="J113" s="3">
        <f t="shared" si="98"/>
        <v>1</v>
      </c>
      <c r="K113" s="3">
        <f t="shared" si="89"/>
        <v>0</v>
      </c>
      <c r="L113" s="3">
        <f t="shared" si="68"/>
        <v>19</v>
      </c>
      <c r="M113" s="3">
        <f t="shared" si="79"/>
        <v>119</v>
      </c>
      <c r="N113" t="str">
        <f t="shared" si="80"/>
        <v/>
      </c>
      <c r="O113" s="14" t="str">
        <f t="shared" si="99"/>
        <v/>
      </c>
      <c r="P113" s="14" t="str">
        <f t="shared" si="100"/>
        <v/>
      </c>
      <c r="Q113" s="14" t="str">
        <f t="shared" si="101"/>
        <v/>
      </c>
      <c r="R113" s="14" t="str">
        <f t="shared" si="102"/>
        <v/>
      </c>
      <c r="S113" t="str">
        <f t="shared" si="81"/>
        <v/>
      </c>
      <c r="T113" s="14">
        <f t="shared" si="82"/>
        <v>0</v>
      </c>
      <c r="AA113" s="14">
        <f t="shared" si="65"/>
        <v>7</v>
      </c>
      <c r="AB113" s="14">
        <f t="shared" si="66"/>
        <v>3</v>
      </c>
      <c r="AC113" s="14">
        <f t="shared" si="67"/>
        <v>703</v>
      </c>
      <c r="AD113" s="28">
        <f t="shared" si="69"/>
        <v>0</v>
      </c>
      <c r="AE113" s="5" t="str">
        <f t="shared" si="70"/>
        <v>Ruta 3/6</v>
      </c>
      <c r="AF113" s="5" t="str">
        <f t="shared" si="71"/>
        <v>Lista de Schindler (esq. Cantando bajo la lluvia)</v>
      </c>
      <c r="AG113" s="15" t="str">
        <f t="shared" si="83"/>
        <v>04:49</v>
      </c>
      <c r="AH113" s="15" t="str">
        <f t="shared" si="84"/>
        <v>12:49</v>
      </c>
      <c r="AI113" s="15" t="str">
        <f t="shared" si="85"/>
        <v>20:49</v>
      </c>
      <c r="AJ113" s="15" t="str">
        <f t="shared" si="86"/>
        <v>06:49</v>
      </c>
      <c r="AK113" s="5" t="str">
        <f t="shared" si="87"/>
        <v>Casetas (frente nº 52)</v>
      </c>
      <c r="AL113" s="14">
        <f t="shared" si="72"/>
        <v>0</v>
      </c>
      <c r="AM113" s="14" t="str">
        <f t="shared" si="73"/>
        <v>3</v>
      </c>
      <c r="AN113" s="14" t="str">
        <f t="shared" si="74"/>
        <v>6</v>
      </c>
      <c r="AO113" s="14">
        <f t="shared" si="90"/>
        <v>3</v>
      </c>
      <c r="AP113" s="14">
        <f t="shared" si="91"/>
        <v>110</v>
      </c>
      <c r="AQ113" s="16">
        <f t="shared" si="75"/>
        <v>8</v>
      </c>
      <c r="AR113" s="16">
        <f t="shared" si="76"/>
        <v>5</v>
      </c>
      <c r="AS113" s="14">
        <f t="shared" si="77"/>
        <v>7</v>
      </c>
    </row>
    <row r="114" spans="1:45" x14ac:dyDescent="0.25">
      <c r="A114" t="s">
        <v>39</v>
      </c>
      <c r="B114">
        <f t="shared" si="92"/>
        <v>3</v>
      </c>
      <c r="C114" t="e">
        <f t="shared" si="93"/>
        <v>#VALUE!</v>
      </c>
      <c r="D114">
        <f t="shared" si="94"/>
        <v>3</v>
      </c>
      <c r="E114">
        <f t="shared" si="95"/>
        <v>5</v>
      </c>
      <c r="F114" s="1">
        <f t="shared" si="78"/>
        <v>13</v>
      </c>
      <c r="G114" s="1">
        <f t="shared" si="96"/>
        <v>3</v>
      </c>
      <c r="H114" s="26" t="str">
        <f t="shared" si="97"/>
        <v>13:03</v>
      </c>
      <c r="I114" s="14">
        <f t="shared" si="88"/>
        <v>0</v>
      </c>
      <c r="J114" s="3">
        <f t="shared" si="98"/>
        <v>1</v>
      </c>
      <c r="K114" s="3">
        <f t="shared" si="89"/>
        <v>0</v>
      </c>
      <c r="L114" s="3">
        <f t="shared" si="68"/>
        <v>19</v>
      </c>
      <c r="M114" s="3">
        <f t="shared" si="79"/>
        <v>119</v>
      </c>
      <c r="N114" t="str">
        <f t="shared" si="80"/>
        <v/>
      </c>
      <c r="O114" s="14" t="str">
        <f t="shared" si="99"/>
        <v/>
      </c>
      <c r="P114" s="14" t="str">
        <f t="shared" si="100"/>
        <v/>
      </c>
      <c r="Q114" s="14" t="str">
        <f t="shared" si="101"/>
        <v/>
      </c>
      <c r="R114" s="14" t="str">
        <f t="shared" si="102"/>
        <v/>
      </c>
      <c r="S114" t="str">
        <f t="shared" si="81"/>
        <v/>
      </c>
      <c r="T114" s="14">
        <f t="shared" si="82"/>
        <v>0</v>
      </c>
      <c r="AA114" s="14">
        <f t="shared" si="65"/>
        <v>7</v>
      </c>
      <c r="AB114" s="14">
        <f t="shared" si="66"/>
        <v>4</v>
      </c>
      <c r="AC114" s="14">
        <f t="shared" si="67"/>
        <v>704</v>
      </c>
      <c r="AD114" s="28">
        <f t="shared" si="69"/>
        <v>0</v>
      </c>
      <c r="AE114" s="5" t="str">
        <f t="shared" si="70"/>
        <v>Ruta 3/6</v>
      </c>
      <c r="AF114" s="5" t="str">
        <f t="shared" si="71"/>
        <v>Avd. Ilustración (esq. Tomás de Anzano - Pd. Bus)</v>
      </c>
      <c r="AG114" s="15" t="str">
        <f t="shared" si="83"/>
        <v>04:53</v>
      </c>
      <c r="AH114" s="15" t="str">
        <f t="shared" si="84"/>
        <v>12:53</v>
      </c>
      <c r="AI114" s="15" t="str">
        <f t="shared" si="85"/>
        <v>20:53</v>
      </c>
      <c r="AJ114" s="15" t="str">
        <f t="shared" si="86"/>
        <v>06:53</v>
      </c>
      <c r="AK114" s="5" t="str">
        <f t="shared" si="87"/>
        <v>Casetas: (frente C/ Canteras)</v>
      </c>
      <c r="AL114" s="14">
        <f t="shared" si="72"/>
        <v>0</v>
      </c>
      <c r="AM114" s="14" t="str">
        <f t="shared" si="73"/>
        <v>3</v>
      </c>
      <c r="AN114" s="14" t="str">
        <f t="shared" si="74"/>
        <v>6</v>
      </c>
      <c r="AO114" s="14">
        <f t="shared" si="90"/>
        <v>4</v>
      </c>
      <c r="AP114" s="14">
        <f t="shared" si="91"/>
        <v>111</v>
      </c>
      <c r="AQ114" s="16">
        <f t="shared" si="75"/>
        <v>8</v>
      </c>
      <c r="AR114" s="16">
        <f t="shared" si="76"/>
        <v>5</v>
      </c>
      <c r="AS114" s="14">
        <f t="shared" si="77"/>
        <v>7</v>
      </c>
    </row>
    <row r="115" spans="1:45" x14ac:dyDescent="0.25">
      <c r="A115" t="s">
        <v>67</v>
      </c>
      <c r="B115">
        <f t="shared" si="92"/>
        <v>3</v>
      </c>
      <c r="C115" t="e">
        <f t="shared" si="93"/>
        <v>#VALUE!</v>
      </c>
      <c r="D115">
        <f t="shared" si="94"/>
        <v>3</v>
      </c>
      <c r="E115">
        <f t="shared" si="95"/>
        <v>5</v>
      </c>
      <c r="F115" s="1">
        <f t="shared" si="78"/>
        <v>21</v>
      </c>
      <c r="G115" s="1">
        <f t="shared" si="96"/>
        <v>6</v>
      </c>
      <c r="H115" s="26" t="str">
        <f t="shared" si="97"/>
        <v>21:06</v>
      </c>
      <c r="I115" s="14">
        <f t="shared" si="88"/>
        <v>0</v>
      </c>
      <c r="J115" s="3">
        <f t="shared" si="98"/>
        <v>1</v>
      </c>
      <c r="K115" s="3">
        <f t="shared" si="89"/>
        <v>0</v>
      </c>
      <c r="L115" s="3">
        <f t="shared" si="68"/>
        <v>19</v>
      </c>
      <c r="M115" s="3">
        <f t="shared" si="79"/>
        <v>119</v>
      </c>
      <c r="N115" t="str">
        <f t="shared" si="80"/>
        <v/>
      </c>
      <c r="O115" s="14" t="str">
        <f t="shared" si="99"/>
        <v/>
      </c>
      <c r="P115" s="14" t="str">
        <f t="shared" si="100"/>
        <v/>
      </c>
      <c r="Q115" s="14" t="str">
        <f t="shared" si="101"/>
        <v/>
      </c>
      <c r="R115" s="14" t="str">
        <f t="shared" si="102"/>
        <v/>
      </c>
      <c r="S115" t="str">
        <f t="shared" si="81"/>
        <v/>
      </c>
      <c r="T115" s="14">
        <f t="shared" si="82"/>
        <v>0</v>
      </c>
      <c r="AA115" s="14">
        <f t="shared" si="65"/>
        <v>7</v>
      </c>
      <c r="AB115" s="14">
        <f t="shared" si="66"/>
        <v>5</v>
      </c>
      <c r="AC115" s="14">
        <f t="shared" si="67"/>
        <v>705</v>
      </c>
      <c r="AD115" s="28">
        <f t="shared" si="69"/>
        <v>0</v>
      </c>
      <c r="AE115" s="5" t="str">
        <f t="shared" si="70"/>
        <v>Ruta 3/6</v>
      </c>
      <c r="AF115" s="5" t="str">
        <f t="shared" si="71"/>
        <v>Avd. Ilustración, nº 32 (Pd. Bus esq. C/ Ibón)</v>
      </c>
      <c r="AG115" s="15" t="str">
        <f t="shared" si="83"/>
        <v>04:55</v>
      </c>
      <c r="AH115" s="15" t="str">
        <f t="shared" si="84"/>
        <v>12:55</v>
      </c>
      <c r="AI115" s="15" t="str">
        <f t="shared" si="85"/>
        <v>20:55</v>
      </c>
      <c r="AJ115" s="15" t="str">
        <f t="shared" si="86"/>
        <v>06:55</v>
      </c>
      <c r="AK115" s="5" t="str">
        <f t="shared" si="87"/>
        <v>Ctra. Logroño desvío Utebo (Pd. Bus)</v>
      </c>
      <c r="AL115" s="14">
        <f t="shared" si="72"/>
        <v>0</v>
      </c>
      <c r="AM115" s="14" t="str">
        <f t="shared" si="73"/>
        <v>3</v>
      </c>
      <c r="AN115" s="14" t="str">
        <f t="shared" si="74"/>
        <v>6</v>
      </c>
      <c r="AO115" s="14">
        <f t="shared" si="90"/>
        <v>5</v>
      </c>
      <c r="AP115" s="14">
        <f t="shared" si="91"/>
        <v>112</v>
      </c>
      <c r="AQ115" s="16">
        <f t="shared" si="75"/>
        <v>8</v>
      </c>
      <c r="AR115" s="16">
        <f t="shared" si="76"/>
        <v>5</v>
      </c>
      <c r="AS115" s="14">
        <f t="shared" si="77"/>
        <v>7</v>
      </c>
    </row>
    <row r="116" spans="1:45" x14ac:dyDescent="0.25">
      <c r="A116" t="s">
        <v>423</v>
      </c>
      <c r="B116">
        <f t="shared" si="92"/>
        <v>3</v>
      </c>
      <c r="C116" t="e">
        <f t="shared" si="93"/>
        <v>#VALUE!</v>
      </c>
      <c r="D116">
        <f t="shared" si="94"/>
        <v>3</v>
      </c>
      <c r="E116">
        <f t="shared" si="95"/>
        <v>5</v>
      </c>
      <c r="F116" s="1">
        <f t="shared" si="78"/>
        <v>7</v>
      </c>
      <c r="G116" s="1">
        <f t="shared" si="96"/>
        <v>6</v>
      </c>
      <c r="H116" s="26" t="str">
        <f t="shared" si="97"/>
        <v>07:06</v>
      </c>
      <c r="I116" s="14">
        <f t="shared" si="88"/>
        <v>0</v>
      </c>
      <c r="J116" s="3">
        <f t="shared" si="98"/>
        <v>1</v>
      </c>
      <c r="K116" s="3">
        <f t="shared" si="89"/>
        <v>0</v>
      </c>
      <c r="L116" s="3">
        <f t="shared" si="68"/>
        <v>19</v>
      </c>
      <c r="M116" s="3">
        <f t="shared" si="79"/>
        <v>119</v>
      </c>
      <c r="N116" t="str">
        <f t="shared" si="80"/>
        <v/>
      </c>
      <c r="O116" s="14" t="str">
        <f t="shared" si="99"/>
        <v/>
      </c>
      <c r="P116" s="14" t="str">
        <f t="shared" si="100"/>
        <v/>
      </c>
      <c r="Q116" s="14" t="str">
        <f t="shared" si="101"/>
        <v/>
      </c>
      <c r="R116" s="14" t="str">
        <f t="shared" si="102"/>
        <v/>
      </c>
      <c r="S116" t="str">
        <f t="shared" si="81"/>
        <v/>
      </c>
      <c r="T116" s="14">
        <f t="shared" si="82"/>
        <v>0</v>
      </c>
      <c r="AA116" s="14">
        <f t="shared" si="65"/>
        <v>7</v>
      </c>
      <c r="AB116" s="14">
        <f t="shared" si="66"/>
        <v>6</v>
      </c>
      <c r="AC116" s="14">
        <f t="shared" si="67"/>
        <v>706</v>
      </c>
      <c r="AD116" s="28">
        <f t="shared" si="69"/>
        <v>0</v>
      </c>
      <c r="AE116" s="5" t="str">
        <f t="shared" si="70"/>
        <v>Ruta 3/6</v>
      </c>
      <c r="AF116" s="5" t="str">
        <f t="shared" si="71"/>
        <v>Maurice Ravel (esq. Isaac Albeniz)</v>
      </c>
      <c r="AG116" s="15" t="str">
        <f t="shared" si="83"/>
        <v>04:57</v>
      </c>
      <c r="AH116" s="15" t="str">
        <f t="shared" si="84"/>
        <v>12:57</v>
      </c>
      <c r="AI116" s="15" t="str">
        <f t="shared" si="85"/>
        <v>20:57</v>
      </c>
      <c r="AJ116" s="15" t="str">
        <f t="shared" si="86"/>
        <v>06:57</v>
      </c>
      <c r="AK116" s="5" t="str">
        <f t="shared" si="87"/>
        <v>Ibón de Plan (esq. Camino Pilón)</v>
      </c>
      <c r="AL116" s="14">
        <f t="shared" si="72"/>
        <v>0</v>
      </c>
      <c r="AM116" s="14" t="str">
        <f t="shared" si="73"/>
        <v>3</v>
      </c>
      <c r="AN116" s="14" t="str">
        <f t="shared" si="74"/>
        <v>6</v>
      </c>
      <c r="AO116" s="14">
        <f t="shared" si="90"/>
        <v>6</v>
      </c>
      <c r="AP116" s="14">
        <f t="shared" si="91"/>
        <v>113</v>
      </c>
      <c r="AQ116" s="16">
        <f t="shared" si="75"/>
        <v>8</v>
      </c>
      <c r="AR116" s="16">
        <f t="shared" si="76"/>
        <v>5</v>
      </c>
      <c r="AS116" s="14">
        <f t="shared" si="77"/>
        <v>7</v>
      </c>
    </row>
    <row r="117" spans="1:45" x14ac:dyDescent="0.25">
      <c r="A117" t="s">
        <v>379</v>
      </c>
      <c r="B117" t="e">
        <f t="shared" si="92"/>
        <v>#VALUE!</v>
      </c>
      <c r="C117">
        <f t="shared" si="93"/>
        <v>17</v>
      </c>
      <c r="D117">
        <f t="shared" si="94"/>
        <v>17</v>
      </c>
      <c r="E117">
        <f t="shared" si="95"/>
        <v>22</v>
      </c>
      <c r="F117" s="1" t="str">
        <f t="shared" si="78"/>
        <v/>
      </c>
      <c r="G117" s="1" t="str">
        <f t="shared" si="96"/>
        <v/>
      </c>
      <c r="H117" s="26" t="str">
        <f t="shared" si="97"/>
        <v>:</v>
      </c>
      <c r="I117" s="14">
        <f t="shared" si="88"/>
        <v>0</v>
      </c>
      <c r="J117" s="3">
        <f t="shared" si="98"/>
        <v>1</v>
      </c>
      <c r="K117" s="3">
        <f t="shared" si="89"/>
        <v>0</v>
      </c>
      <c r="L117" s="3">
        <f t="shared" si="68"/>
        <v>19</v>
      </c>
      <c r="M117" s="3">
        <f t="shared" si="79"/>
        <v>119</v>
      </c>
      <c r="N117" t="str">
        <f t="shared" si="80"/>
        <v/>
      </c>
      <c r="O117" s="14" t="str">
        <f t="shared" si="99"/>
        <v/>
      </c>
      <c r="P117" s="14" t="str">
        <f t="shared" si="100"/>
        <v/>
      </c>
      <c r="Q117" s="14" t="str">
        <f t="shared" si="101"/>
        <v/>
      </c>
      <c r="R117" s="14" t="str">
        <f t="shared" si="102"/>
        <v/>
      </c>
      <c r="S117" t="str">
        <f t="shared" si="81"/>
        <v/>
      </c>
      <c r="T117" s="14">
        <f t="shared" si="82"/>
        <v>0</v>
      </c>
      <c r="AA117" s="14">
        <f t="shared" si="65"/>
        <v>7</v>
      </c>
      <c r="AB117" s="14">
        <f t="shared" si="66"/>
        <v>7</v>
      </c>
      <c r="AC117" s="14">
        <f t="shared" si="67"/>
        <v>707</v>
      </c>
      <c r="AD117" s="28">
        <f t="shared" si="69"/>
        <v>0</v>
      </c>
      <c r="AE117" s="5" t="str">
        <f t="shared" si="70"/>
        <v>Ruta 3/6</v>
      </c>
      <c r="AF117" s="5" t="str">
        <f t="shared" si="71"/>
        <v>Avda. Fca. Millán Serrano, 31-35 (frente C/ M.A. Blanco)</v>
      </c>
      <c r="AG117" s="15" t="str">
        <f t="shared" si="83"/>
        <v>05:01</v>
      </c>
      <c r="AH117" s="15" t="str">
        <f t="shared" si="84"/>
        <v>13:01</v>
      </c>
      <c r="AI117" s="15" t="str">
        <f t="shared" si="85"/>
        <v>21:01</v>
      </c>
      <c r="AJ117" s="15" t="str">
        <f t="shared" si="86"/>
        <v>07:01</v>
      </c>
      <c r="AK117" s="5" t="str">
        <f t="shared" si="87"/>
        <v>Ibón de Plan (frente Antonio Leyva)</v>
      </c>
      <c r="AL117" s="14">
        <f t="shared" si="72"/>
        <v>0</v>
      </c>
      <c r="AM117" s="14" t="str">
        <f t="shared" si="73"/>
        <v>3</v>
      </c>
      <c r="AN117" s="14" t="str">
        <f t="shared" si="74"/>
        <v>6</v>
      </c>
      <c r="AO117" s="14">
        <f t="shared" si="90"/>
        <v>7</v>
      </c>
      <c r="AP117" s="14">
        <f t="shared" si="91"/>
        <v>114</v>
      </c>
      <c r="AQ117" s="16">
        <f t="shared" si="75"/>
        <v>8</v>
      </c>
      <c r="AR117" s="16">
        <f t="shared" si="76"/>
        <v>5</v>
      </c>
      <c r="AS117" s="14">
        <f t="shared" si="77"/>
        <v>7</v>
      </c>
    </row>
    <row r="118" spans="1:45" x14ac:dyDescent="0.25">
      <c r="A118" t="s">
        <v>424</v>
      </c>
      <c r="B118" t="e">
        <f t="shared" si="92"/>
        <v>#VALUE!</v>
      </c>
      <c r="C118" t="e">
        <f t="shared" si="93"/>
        <v>#VALUE!</v>
      </c>
      <c r="D118" t="e">
        <f t="shared" si="94"/>
        <v>#VALUE!</v>
      </c>
      <c r="E118">
        <f t="shared" si="95"/>
        <v>37</v>
      </c>
      <c r="F118" s="1" t="str">
        <f t="shared" si="78"/>
        <v/>
      </c>
      <c r="G118" s="1" t="str">
        <f t="shared" si="96"/>
        <v/>
      </c>
      <c r="H118" s="26" t="str">
        <f t="shared" si="97"/>
        <v>:</v>
      </c>
      <c r="I118" s="14">
        <f t="shared" si="88"/>
        <v>0</v>
      </c>
      <c r="J118" s="3">
        <f t="shared" si="98"/>
        <v>1</v>
      </c>
      <c r="K118" s="3">
        <f t="shared" si="89"/>
        <v>1</v>
      </c>
      <c r="L118" s="3">
        <f t="shared" si="68"/>
        <v>20</v>
      </c>
      <c r="M118" s="3">
        <f t="shared" si="79"/>
        <v>120</v>
      </c>
      <c r="N118" t="str">
        <f t="shared" si="80"/>
        <v>C/ Unceta (esq. Duquesa Villahermosa)</v>
      </c>
      <c r="O118" s="14" t="str">
        <f t="shared" si="99"/>
        <v>05:08</v>
      </c>
      <c r="P118" s="14" t="str">
        <f t="shared" si="100"/>
        <v>13:05</v>
      </c>
      <c r="Q118" s="14" t="str">
        <f t="shared" si="101"/>
        <v>21:08</v>
      </c>
      <c r="R118" s="14" t="str">
        <f t="shared" si="102"/>
        <v>07:08</v>
      </c>
      <c r="S118" t="str">
        <f t="shared" si="81"/>
        <v>Camino Las Torres, nº 3</v>
      </c>
      <c r="T118" s="14">
        <f t="shared" si="82"/>
        <v>0</v>
      </c>
      <c r="AA118" s="14">
        <f t="shared" si="65"/>
        <v>7</v>
      </c>
      <c r="AB118" s="14">
        <f t="shared" si="66"/>
        <v>8</v>
      </c>
      <c r="AC118" s="14">
        <f t="shared" si="67"/>
        <v>708</v>
      </c>
      <c r="AD118" s="28">
        <f t="shared" si="69"/>
        <v>0</v>
      </c>
      <c r="AE118" s="5" t="str">
        <f t="shared" si="70"/>
        <v>Ruta 3/6</v>
      </c>
      <c r="AF118" s="5" t="str">
        <f t="shared" si="71"/>
        <v>C/ Orión, nº 8 (Pd. Bus)</v>
      </c>
      <c r="AG118" s="15" t="str">
        <f t="shared" si="83"/>
        <v>05:02</v>
      </c>
      <c r="AH118" s="15" t="str">
        <f t="shared" si="84"/>
        <v>13:02</v>
      </c>
      <c r="AI118" s="15" t="str">
        <f t="shared" si="85"/>
        <v>21:02</v>
      </c>
      <c r="AJ118" s="15" t="str">
        <f t="shared" si="86"/>
        <v>07:02</v>
      </c>
      <c r="AK118" s="5" t="str">
        <f t="shared" si="87"/>
        <v>Avda. Fca. Millán Serrano, 31-35 (frente C/ M.A. Blanco)</v>
      </c>
      <c r="AL118" s="14">
        <f t="shared" si="72"/>
        <v>0</v>
      </c>
      <c r="AM118" s="14" t="str">
        <f t="shared" si="73"/>
        <v>3</v>
      </c>
      <c r="AN118" s="14" t="str">
        <f t="shared" si="74"/>
        <v>6</v>
      </c>
      <c r="AO118" s="14">
        <f t="shared" si="90"/>
        <v>8</v>
      </c>
      <c r="AP118" s="14">
        <f t="shared" si="91"/>
        <v>115</v>
      </c>
      <c r="AQ118" s="16">
        <f t="shared" si="75"/>
        <v>8</v>
      </c>
      <c r="AR118" s="16">
        <f t="shared" si="76"/>
        <v>5</v>
      </c>
      <c r="AS118" s="14">
        <f t="shared" si="77"/>
        <v>7</v>
      </c>
    </row>
    <row r="119" spans="1:45" x14ac:dyDescent="0.25">
      <c r="A119" t="s">
        <v>425</v>
      </c>
      <c r="B119">
        <f t="shared" si="92"/>
        <v>3</v>
      </c>
      <c r="C119" t="e">
        <f t="shared" si="93"/>
        <v>#VALUE!</v>
      </c>
      <c r="D119">
        <f t="shared" si="94"/>
        <v>3</v>
      </c>
      <c r="E119">
        <f t="shared" si="95"/>
        <v>5</v>
      </c>
      <c r="F119" s="1">
        <f t="shared" si="78"/>
        <v>5</v>
      </c>
      <c r="G119" s="1">
        <f t="shared" si="96"/>
        <v>8</v>
      </c>
      <c r="H119" s="26" t="str">
        <f t="shared" si="97"/>
        <v>05:08</v>
      </c>
      <c r="I119" s="14">
        <f t="shared" si="88"/>
        <v>0</v>
      </c>
      <c r="J119" s="3">
        <f t="shared" si="98"/>
        <v>1</v>
      </c>
      <c r="K119" s="3">
        <f t="shared" si="89"/>
        <v>0</v>
      </c>
      <c r="L119" s="3">
        <f t="shared" si="68"/>
        <v>20</v>
      </c>
      <c r="M119" s="3">
        <f t="shared" si="79"/>
        <v>120</v>
      </c>
      <c r="N119" t="str">
        <f t="shared" si="80"/>
        <v/>
      </c>
      <c r="O119" s="14" t="str">
        <f t="shared" si="99"/>
        <v/>
      </c>
      <c r="P119" s="14" t="str">
        <f t="shared" si="100"/>
        <v/>
      </c>
      <c r="Q119" s="14" t="str">
        <f t="shared" si="101"/>
        <v/>
      </c>
      <c r="R119" s="14" t="str">
        <f t="shared" si="102"/>
        <v/>
      </c>
      <c r="S119" t="str">
        <f t="shared" si="81"/>
        <v/>
      </c>
      <c r="T119" s="14">
        <f t="shared" si="82"/>
        <v>0</v>
      </c>
      <c r="AA119" s="14">
        <f t="shared" si="65"/>
        <v>7</v>
      </c>
      <c r="AB119" s="14">
        <f t="shared" si="66"/>
        <v>9</v>
      </c>
      <c r="AC119" s="14">
        <f t="shared" si="67"/>
        <v>709</v>
      </c>
      <c r="AD119" s="28">
        <f t="shared" si="69"/>
        <v>0</v>
      </c>
      <c r="AE119" s="5" t="str">
        <f t="shared" si="70"/>
        <v>Ruta 3/6</v>
      </c>
      <c r="AF119" s="5" t="str">
        <f t="shared" si="71"/>
        <v>Ibón de Plan, nº 20 (Pd. Bus)</v>
      </c>
      <c r="AG119" s="15" t="str">
        <f t="shared" si="83"/>
        <v>05:04</v>
      </c>
      <c r="AH119" s="15" t="str">
        <f t="shared" si="84"/>
        <v>13:04</v>
      </c>
      <c r="AI119" s="15" t="str">
        <f t="shared" si="85"/>
        <v>21:04</v>
      </c>
      <c r="AJ119" s="15" t="str">
        <f t="shared" si="86"/>
        <v>07:04</v>
      </c>
      <c r="AK119" s="5" t="str">
        <f t="shared" si="87"/>
        <v>C/ Orión, nº 8 (Pd. Bus)</v>
      </c>
      <c r="AL119" s="14">
        <f t="shared" si="72"/>
        <v>0</v>
      </c>
      <c r="AM119" s="14" t="str">
        <f t="shared" si="73"/>
        <v>3</v>
      </c>
      <c r="AN119" s="14" t="str">
        <f t="shared" si="74"/>
        <v>6</v>
      </c>
      <c r="AO119" s="14">
        <f t="shared" si="90"/>
        <v>9</v>
      </c>
      <c r="AP119" s="14">
        <f t="shared" si="91"/>
        <v>116</v>
      </c>
      <c r="AQ119" s="16">
        <f t="shared" si="75"/>
        <v>8</v>
      </c>
      <c r="AR119" s="16">
        <f t="shared" si="76"/>
        <v>5</v>
      </c>
      <c r="AS119" s="14">
        <f t="shared" si="77"/>
        <v>7</v>
      </c>
    </row>
    <row r="120" spans="1:45" x14ac:dyDescent="0.25">
      <c r="A120" t="s">
        <v>43</v>
      </c>
      <c r="B120">
        <f t="shared" si="92"/>
        <v>3</v>
      </c>
      <c r="C120" t="e">
        <f t="shared" si="93"/>
        <v>#VALUE!</v>
      </c>
      <c r="D120">
        <f t="shared" si="94"/>
        <v>3</v>
      </c>
      <c r="E120">
        <f t="shared" si="95"/>
        <v>5</v>
      </c>
      <c r="F120" s="1">
        <f t="shared" si="78"/>
        <v>13</v>
      </c>
      <c r="G120" s="1">
        <f t="shared" si="96"/>
        <v>5</v>
      </c>
      <c r="H120" s="26" t="str">
        <f t="shared" si="97"/>
        <v>13:05</v>
      </c>
      <c r="I120" s="14">
        <f t="shared" si="88"/>
        <v>0</v>
      </c>
      <c r="J120" s="3">
        <f t="shared" si="98"/>
        <v>1</v>
      </c>
      <c r="K120" s="3">
        <f t="shared" si="89"/>
        <v>0</v>
      </c>
      <c r="L120" s="3">
        <f t="shared" si="68"/>
        <v>20</v>
      </c>
      <c r="M120" s="3">
        <f t="shared" si="79"/>
        <v>120</v>
      </c>
      <c r="N120" t="str">
        <f t="shared" si="80"/>
        <v/>
      </c>
      <c r="O120" s="14" t="str">
        <f t="shared" si="99"/>
        <v/>
      </c>
      <c r="P120" s="14" t="str">
        <f t="shared" si="100"/>
        <v/>
      </c>
      <c r="Q120" s="14" t="str">
        <f t="shared" si="101"/>
        <v/>
      </c>
      <c r="R120" s="14" t="str">
        <f t="shared" si="102"/>
        <v/>
      </c>
      <c r="S120" t="str">
        <f t="shared" si="81"/>
        <v/>
      </c>
      <c r="T120" s="14">
        <f t="shared" si="82"/>
        <v>0</v>
      </c>
      <c r="AA120" s="14">
        <f t="shared" si="65"/>
        <v>7</v>
      </c>
      <c r="AB120" s="14">
        <f t="shared" si="66"/>
        <v>10</v>
      </c>
      <c r="AC120" s="14">
        <f t="shared" si="67"/>
        <v>710</v>
      </c>
      <c r="AD120" s="28">
        <f t="shared" si="69"/>
        <v>0</v>
      </c>
      <c r="AE120" s="5" t="str">
        <f t="shared" si="70"/>
        <v>Ruta 3/6</v>
      </c>
      <c r="AF120" s="5" t="str">
        <f t="shared" si="71"/>
        <v>Ibón de Plan, (esq. Cª Pilón)</v>
      </c>
      <c r="AG120" s="15" t="str">
        <f t="shared" si="83"/>
        <v>05:06</v>
      </c>
      <c r="AH120" s="15" t="str">
        <f t="shared" si="84"/>
        <v>13:06</v>
      </c>
      <c r="AI120" s="15" t="str">
        <f t="shared" si="85"/>
        <v>21:06</v>
      </c>
      <c r="AJ120" s="15" t="str">
        <f t="shared" si="86"/>
        <v>07:06</v>
      </c>
      <c r="AK120" s="5" t="str">
        <f t="shared" si="87"/>
        <v>Rosales del Canal (rotonda esquina Tchaikovsky)</v>
      </c>
      <c r="AL120" s="14">
        <f t="shared" si="72"/>
        <v>0</v>
      </c>
      <c r="AM120" s="14" t="str">
        <f t="shared" si="73"/>
        <v>3</v>
      </c>
      <c r="AN120" s="14" t="str">
        <f t="shared" si="74"/>
        <v>6</v>
      </c>
      <c r="AO120" s="14">
        <f t="shared" si="90"/>
        <v>10</v>
      </c>
      <c r="AP120" s="14">
        <f t="shared" si="91"/>
        <v>117</v>
      </c>
      <c r="AQ120" s="16">
        <f t="shared" si="75"/>
        <v>8</v>
      </c>
      <c r="AR120" s="16">
        <f t="shared" si="76"/>
        <v>5</v>
      </c>
      <c r="AS120" s="14">
        <f t="shared" si="77"/>
        <v>7</v>
      </c>
    </row>
    <row r="121" spans="1:45" x14ac:dyDescent="0.25">
      <c r="A121" t="s">
        <v>194</v>
      </c>
      <c r="B121">
        <f t="shared" si="92"/>
        <v>3</v>
      </c>
      <c r="C121" t="e">
        <f t="shared" si="93"/>
        <v>#VALUE!</v>
      </c>
      <c r="D121">
        <f t="shared" si="94"/>
        <v>3</v>
      </c>
      <c r="E121">
        <f t="shared" si="95"/>
        <v>5</v>
      </c>
      <c r="F121" s="1">
        <f t="shared" si="78"/>
        <v>21</v>
      </c>
      <c r="G121" s="1">
        <f t="shared" si="96"/>
        <v>8</v>
      </c>
      <c r="H121" s="26" t="str">
        <f t="shared" si="97"/>
        <v>21:08</v>
      </c>
      <c r="I121" s="14">
        <f t="shared" si="88"/>
        <v>0</v>
      </c>
      <c r="J121" s="3">
        <f t="shared" si="98"/>
        <v>1</v>
      </c>
      <c r="K121" s="3">
        <f t="shared" si="89"/>
        <v>0</v>
      </c>
      <c r="L121" s="3">
        <f t="shared" si="68"/>
        <v>20</v>
      </c>
      <c r="M121" s="3">
        <f t="shared" si="79"/>
        <v>120</v>
      </c>
      <c r="N121" t="str">
        <f t="shared" si="80"/>
        <v/>
      </c>
      <c r="O121" s="14" t="str">
        <f t="shared" si="99"/>
        <v/>
      </c>
      <c r="P121" s="14" t="str">
        <f t="shared" si="100"/>
        <v/>
      </c>
      <c r="Q121" s="14" t="str">
        <f t="shared" si="101"/>
        <v/>
      </c>
      <c r="R121" s="14" t="str">
        <f t="shared" si="102"/>
        <v/>
      </c>
      <c r="S121" t="str">
        <f t="shared" si="81"/>
        <v/>
      </c>
      <c r="T121" s="14">
        <f t="shared" si="82"/>
        <v>0</v>
      </c>
      <c r="AA121" s="14">
        <f t="shared" si="65"/>
        <v>7</v>
      </c>
      <c r="AB121" s="14">
        <f t="shared" si="66"/>
        <v>11</v>
      </c>
      <c r="AC121" s="14">
        <f t="shared" si="67"/>
        <v>711</v>
      </c>
      <c r="AD121" s="28">
        <f t="shared" si="69"/>
        <v>0</v>
      </c>
      <c r="AE121" s="5" t="str">
        <f t="shared" si="70"/>
        <v>Ruta 3/6</v>
      </c>
      <c r="AF121" s="5" t="str">
        <f t="shared" si="71"/>
        <v>Ctra. Logroño desvío Utebo (Pd. Bus)</v>
      </c>
      <c r="AG121" s="15" t="str">
        <f t="shared" si="83"/>
        <v>05:16</v>
      </c>
      <c r="AH121" s="15" t="str">
        <f t="shared" si="84"/>
        <v>13:16</v>
      </c>
      <c r="AI121" s="15" t="str">
        <f t="shared" si="85"/>
        <v>21:16</v>
      </c>
      <c r="AJ121" s="15" t="str">
        <f t="shared" si="86"/>
        <v>07:16</v>
      </c>
      <c r="AK121" s="5" t="str">
        <f t="shared" si="87"/>
        <v>Avd. Ilustración (esq. C/ Ibón)</v>
      </c>
      <c r="AL121" s="14">
        <f t="shared" si="72"/>
        <v>0</v>
      </c>
      <c r="AM121" s="14" t="str">
        <f t="shared" si="73"/>
        <v>3</v>
      </c>
      <c r="AN121" s="14" t="str">
        <f t="shared" si="74"/>
        <v>6</v>
      </c>
      <c r="AO121" s="14">
        <f t="shared" si="90"/>
        <v>11</v>
      </c>
      <c r="AP121" s="14">
        <f t="shared" si="91"/>
        <v>118</v>
      </c>
      <c r="AQ121" s="16">
        <f t="shared" si="75"/>
        <v>8</v>
      </c>
      <c r="AR121" s="16">
        <f t="shared" si="76"/>
        <v>5</v>
      </c>
      <c r="AS121" s="14">
        <f t="shared" si="77"/>
        <v>7</v>
      </c>
    </row>
    <row r="122" spans="1:45" x14ac:dyDescent="0.25">
      <c r="A122" t="s">
        <v>426</v>
      </c>
      <c r="B122">
        <f t="shared" si="92"/>
        <v>3</v>
      </c>
      <c r="C122" t="e">
        <f t="shared" si="93"/>
        <v>#VALUE!</v>
      </c>
      <c r="D122">
        <f t="shared" si="94"/>
        <v>3</v>
      </c>
      <c r="E122">
        <f t="shared" si="95"/>
        <v>5</v>
      </c>
      <c r="F122" s="1">
        <f t="shared" si="78"/>
        <v>7</v>
      </c>
      <c r="G122" s="1">
        <f t="shared" si="96"/>
        <v>8</v>
      </c>
      <c r="H122" s="26" t="str">
        <f t="shared" si="97"/>
        <v>07:08</v>
      </c>
      <c r="I122" s="14">
        <f t="shared" si="88"/>
        <v>0</v>
      </c>
      <c r="J122" s="3">
        <f t="shared" si="98"/>
        <v>1</v>
      </c>
      <c r="K122" s="3">
        <f t="shared" si="89"/>
        <v>0</v>
      </c>
      <c r="L122" s="3">
        <f t="shared" si="68"/>
        <v>20</v>
      </c>
      <c r="M122" s="3">
        <f t="shared" si="79"/>
        <v>120</v>
      </c>
      <c r="N122" t="str">
        <f t="shared" si="80"/>
        <v/>
      </c>
      <c r="O122" s="14" t="str">
        <f t="shared" si="99"/>
        <v/>
      </c>
      <c r="P122" s="14" t="str">
        <f t="shared" si="100"/>
        <v/>
      </c>
      <c r="Q122" s="14" t="str">
        <f t="shared" si="101"/>
        <v/>
      </c>
      <c r="R122" s="14" t="str">
        <f t="shared" si="102"/>
        <v/>
      </c>
      <c r="S122" t="str">
        <f t="shared" si="81"/>
        <v/>
      </c>
      <c r="T122" s="14">
        <f t="shared" si="82"/>
        <v>0</v>
      </c>
      <c r="AA122" s="14">
        <f t="shared" si="65"/>
        <v>7</v>
      </c>
      <c r="AB122" s="14">
        <f t="shared" si="66"/>
        <v>12</v>
      </c>
      <c r="AC122" s="14">
        <f t="shared" si="67"/>
        <v>712</v>
      </c>
      <c r="AD122" s="28">
        <f t="shared" si="69"/>
        <v>0</v>
      </c>
      <c r="AE122" s="5" t="str">
        <f t="shared" si="70"/>
        <v>Ruta 3/6</v>
      </c>
      <c r="AF122" s="5" t="str">
        <f t="shared" si="71"/>
        <v>Casetas: C/ Canteras (Pd. Bus)</v>
      </c>
      <c r="AG122" s="15" t="str">
        <f t="shared" si="83"/>
        <v>05:18</v>
      </c>
      <c r="AH122" s="15" t="str">
        <f t="shared" si="84"/>
        <v>13:18</v>
      </c>
      <c r="AI122" s="15" t="str">
        <f t="shared" si="85"/>
        <v>21:18</v>
      </c>
      <c r="AJ122" s="15" t="str">
        <f t="shared" si="86"/>
        <v>07:18</v>
      </c>
      <c r="AK122" s="5" t="str">
        <f t="shared" si="87"/>
        <v>Avd. Ilustración (esq. Tomás de Anzano)</v>
      </c>
      <c r="AL122" s="14">
        <f t="shared" si="72"/>
        <v>0</v>
      </c>
      <c r="AM122" s="14" t="str">
        <f t="shared" si="73"/>
        <v>3</v>
      </c>
      <c r="AN122" s="14" t="str">
        <f t="shared" si="74"/>
        <v>6</v>
      </c>
      <c r="AO122" s="14">
        <f t="shared" si="90"/>
        <v>12</v>
      </c>
      <c r="AP122" s="14">
        <f t="shared" si="91"/>
        <v>119</v>
      </c>
      <c r="AQ122" s="16">
        <f t="shared" si="75"/>
        <v>8</v>
      </c>
      <c r="AR122" s="16">
        <f t="shared" si="76"/>
        <v>5</v>
      </c>
      <c r="AS122" s="14">
        <f t="shared" si="77"/>
        <v>7</v>
      </c>
    </row>
    <row r="123" spans="1:45" x14ac:dyDescent="0.25">
      <c r="A123" t="s">
        <v>385</v>
      </c>
      <c r="B123" t="e">
        <f t="shared" si="92"/>
        <v>#VALUE!</v>
      </c>
      <c r="C123">
        <f t="shared" si="93"/>
        <v>18</v>
      </c>
      <c r="D123">
        <f t="shared" si="94"/>
        <v>18</v>
      </c>
      <c r="E123">
        <f t="shared" si="95"/>
        <v>23</v>
      </c>
      <c r="F123" s="1" t="str">
        <f t="shared" si="78"/>
        <v/>
      </c>
      <c r="G123" s="1" t="str">
        <f t="shared" si="96"/>
        <v/>
      </c>
      <c r="H123" s="26" t="str">
        <f t="shared" si="97"/>
        <v>:</v>
      </c>
      <c r="I123" s="14">
        <f t="shared" si="88"/>
        <v>0</v>
      </c>
      <c r="J123" s="3">
        <f t="shared" si="98"/>
        <v>1</v>
      </c>
      <c r="K123" s="3">
        <f t="shared" si="89"/>
        <v>0</v>
      </c>
      <c r="L123" s="3">
        <f t="shared" si="68"/>
        <v>20</v>
      </c>
      <c r="M123" s="3">
        <f t="shared" si="79"/>
        <v>120</v>
      </c>
      <c r="N123" t="str">
        <f t="shared" si="80"/>
        <v/>
      </c>
      <c r="O123" s="14" t="str">
        <f t="shared" si="99"/>
        <v/>
      </c>
      <c r="P123" s="14" t="str">
        <f t="shared" si="100"/>
        <v/>
      </c>
      <c r="Q123" s="14" t="str">
        <f t="shared" si="101"/>
        <v/>
      </c>
      <c r="R123" s="14" t="str">
        <f t="shared" si="102"/>
        <v/>
      </c>
      <c r="S123" t="str">
        <f t="shared" si="81"/>
        <v/>
      </c>
      <c r="T123" s="14">
        <f t="shared" si="82"/>
        <v>0</v>
      </c>
      <c r="AA123" s="14">
        <f t="shared" si="65"/>
        <v>7</v>
      </c>
      <c r="AB123" s="14">
        <f t="shared" si="66"/>
        <v>13</v>
      </c>
      <c r="AC123" s="14">
        <f t="shared" si="67"/>
        <v>713</v>
      </c>
      <c r="AD123" s="28">
        <f t="shared" si="69"/>
        <v>0</v>
      </c>
      <c r="AE123" s="5" t="str">
        <f t="shared" si="70"/>
        <v>Ruta 3/6</v>
      </c>
      <c r="AF123" s="5" t="str">
        <f t="shared" si="71"/>
        <v>Casetas: centro nº 76 (Cuartel - Pd. Bus)</v>
      </c>
      <c r="AG123" s="15" t="str">
        <f t="shared" si="83"/>
        <v>05:19</v>
      </c>
      <c r="AH123" s="15" t="str">
        <f t="shared" si="84"/>
        <v>13:19</v>
      </c>
      <c r="AI123" s="15" t="str">
        <f t="shared" si="85"/>
        <v>21:19</v>
      </c>
      <c r="AJ123" s="15" t="str">
        <f t="shared" si="86"/>
        <v>07:19</v>
      </c>
      <c r="AK123" s="5" t="str">
        <f t="shared" si="87"/>
        <v>Los siete Samuráis (Esq. Cantando bjo la lluvia)</v>
      </c>
      <c r="AL123" s="14">
        <f t="shared" si="72"/>
        <v>0</v>
      </c>
      <c r="AM123" s="14" t="str">
        <f t="shared" si="73"/>
        <v>3</v>
      </c>
      <c r="AN123" s="14" t="str">
        <f t="shared" si="74"/>
        <v>6</v>
      </c>
      <c r="AO123" s="14">
        <f t="shared" si="90"/>
        <v>13</v>
      </c>
      <c r="AP123" s="14">
        <f t="shared" si="91"/>
        <v>120</v>
      </c>
      <c r="AQ123" s="16">
        <f t="shared" si="75"/>
        <v>8</v>
      </c>
      <c r="AR123" s="16">
        <f t="shared" si="76"/>
        <v>5</v>
      </c>
      <c r="AS123" s="14">
        <f t="shared" si="77"/>
        <v>7</v>
      </c>
    </row>
    <row r="124" spans="1:45" x14ac:dyDescent="0.25">
      <c r="A124" t="s">
        <v>427</v>
      </c>
      <c r="B124" t="e">
        <f t="shared" si="92"/>
        <v>#VALUE!</v>
      </c>
      <c r="C124" t="e">
        <f t="shared" si="93"/>
        <v>#VALUE!</v>
      </c>
      <c r="D124" t="e">
        <f t="shared" si="94"/>
        <v>#VALUE!</v>
      </c>
      <c r="E124">
        <f t="shared" si="95"/>
        <v>55</v>
      </c>
      <c r="F124" s="1" t="str">
        <f t="shared" si="78"/>
        <v/>
      </c>
      <c r="G124" s="1" t="str">
        <f t="shared" si="96"/>
        <v/>
      </c>
      <c r="H124" s="26" t="str">
        <f t="shared" si="97"/>
        <v>:</v>
      </c>
      <c r="I124" s="14">
        <f t="shared" si="88"/>
        <v>0</v>
      </c>
      <c r="J124" s="3">
        <f t="shared" si="98"/>
        <v>1</v>
      </c>
      <c r="K124" s="3">
        <f t="shared" si="89"/>
        <v>1</v>
      </c>
      <c r="L124" s="3">
        <f t="shared" si="68"/>
        <v>21</v>
      </c>
      <c r="M124" s="3">
        <f t="shared" si="79"/>
        <v>121</v>
      </c>
      <c r="N124" t="str">
        <f t="shared" si="80"/>
        <v>Avenida de Navarra (Centro Cultural Delicias - Pd. Bus)</v>
      </c>
      <c r="O124" s="14" t="str">
        <f t="shared" si="99"/>
        <v>05:11</v>
      </c>
      <c r="P124" s="14" t="str">
        <f t="shared" si="100"/>
        <v>13:10</v>
      </c>
      <c r="Q124" s="14" t="str">
        <f t="shared" si="101"/>
        <v>21:11</v>
      </c>
      <c r="R124" s="14" t="str">
        <f t="shared" si="102"/>
        <v>07:11</v>
      </c>
      <c r="S124" t="str">
        <f t="shared" si="81"/>
        <v>Camino Las Torres (frente Gasolinera - Pd Bus)</v>
      </c>
      <c r="T124" s="14">
        <f t="shared" si="82"/>
        <v>0</v>
      </c>
      <c r="AA124" s="14">
        <f t="shared" si="65"/>
        <v>7</v>
      </c>
      <c r="AB124" s="14">
        <f t="shared" si="66"/>
        <v>14</v>
      </c>
      <c r="AC124" s="14">
        <f t="shared" si="67"/>
        <v>714</v>
      </c>
      <c r="AD124" s="28">
        <f t="shared" si="69"/>
        <v>0</v>
      </c>
      <c r="AE124" s="5" t="str">
        <f t="shared" si="70"/>
        <v>Ruta 3/6</v>
      </c>
      <c r="AF124" s="5" t="str">
        <f t="shared" si="71"/>
        <v>Casetas: (urbanización Alameda)</v>
      </c>
      <c r="AG124" s="15" t="str">
        <f t="shared" si="83"/>
        <v>05:20</v>
      </c>
      <c r="AH124" s="15" t="str">
        <f t="shared" si="84"/>
        <v>13:20</v>
      </c>
      <c r="AI124" s="15" t="str">
        <f t="shared" si="85"/>
        <v>21:20</v>
      </c>
      <c r="AJ124" s="15" t="str">
        <f t="shared" si="86"/>
        <v>07:20</v>
      </c>
      <c r="AK124" s="5" t="str">
        <f t="shared" si="87"/>
        <v>C/ Salomón y la Reina de Saba, (frente nº 36)</v>
      </c>
      <c r="AL124" s="14">
        <f t="shared" si="72"/>
        <v>0</v>
      </c>
      <c r="AM124" s="14" t="str">
        <f t="shared" si="73"/>
        <v>3</v>
      </c>
      <c r="AN124" s="14" t="str">
        <f t="shared" si="74"/>
        <v>6</v>
      </c>
      <c r="AO124" s="14">
        <f t="shared" si="90"/>
        <v>14</v>
      </c>
      <c r="AP124" s="14">
        <f t="shared" si="91"/>
        <v>121</v>
      </c>
      <c r="AQ124" s="16">
        <f t="shared" si="75"/>
        <v>8</v>
      </c>
      <c r="AR124" s="16">
        <f t="shared" si="76"/>
        <v>5</v>
      </c>
      <c r="AS124" s="14">
        <f t="shared" si="77"/>
        <v>7</v>
      </c>
    </row>
    <row r="125" spans="1:45" x14ac:dyDescent="0.25">
      <c r="A125" t="s">
        <v>428</v>
      </c>
      <c r="B125">
        <f t="shared" si="92"/>
        <v>3</v>
      </c>
      <c r="C125" t="e">
        <f t="shared" si="93"/>
        <v>#VALUE!</v>
      </c>
      <c r="D125">
        <f t="shared" si="94"/>
        <v>3</v>
      </c>
      <c r="E125">
        <f t="shared" si="95"/>
        <v>5</v>
      </c>
      <c r="F125" s="1">
        <f t="shared" si="78"/>
        <v>5</v>
      </c>
      <c r="G125" s="1">
        <f t="shared" si="96"/>
        <v>11</v>
      </c>
      <c r="H125" s="26" t="str">
        <f t="shared" si="97"/>
        <v>05:11</v>
      </c>
      <c r="I125" s="14">
        <f t="shared" si="88"/>
        <v>0</v>
      </c>
      <c r="J125" s="3">
        <f t="shared" si="98"/>
        <v>1</v>
      </c>
      <c r="K125" s="3">
        <f t="shared" si="89"/>
        <v>0</v>
      </c>
      <c r="L125" s="3">
        <f t="shared" si="68"/>
        <v>21</v>
      </c>
      <c r="M125" s="3">
        <f t="shared" si="79"/>
        <v>121</v>
      </c>
      <c r="N125" t="str">
        <f t="shared" si="80"/>
        <v/>
      </c>
      <c r="O125" s="14" t="str">
        <f t="shared" si="99"/>
        <v/>
      </c>
      <c r="P125" s="14" t="str">
        <f t="shared" si="100"/>
        <v/>
      </c>
      <c r="Q125" s="14" t="str">
        <f t="shared" si="101"/>
        <v/>
      </c>
      <c r="R125" s="14" t="str">
        <f t="shared" si="102"/>
        <v/>
      </c>
      <c r="S125" t="str">
        <f t="shared" si="81"/>
        <v/>
      </c>
      <c r="T125" s="14">
        <f t="shared" si="82"/>
        <v>0</v>
      </c>
      <c r="AA125" s="14">
        <f t="shared" si="65"/>
        <v>7</v>
      </c>
      <c r="AB125" s="14">
        <f t="shared" si="66"/>
        <v>15</v>
      </c>
      <c r="AC125" s="14">
        <f t="shared" si="67"/>
        <v>715</v>
      </c>
      <c r="AD125" s="28">
        <f t="shared" si="69"/>
        <v>1</v>
      </c>
      <c r="AE125" s="5" t="str">
        <f t="shared" si="70"/>
        <v>Ruta 3/6</v>
      </c>
      <c r="AF125" s="5" t="str">
        <f t="shared" si="71"/>
        <v>Opel Planta en Figueruelas</v>
      </c>
      <c r="AG125" s="15" t="str">
        <f t="shared" si="83"/>
        <v>05:30</v>
      </c>
      <c r="AH125" s="15" t="str">
        <f t="shared" si="84"/>
        <v>13:30</v>
      </c>
      <c r="AI125" s="15" t="str">
        <f t="shared" si="85"/>
        <v>21:30</v>
      </c>
      <c r="AJ125" s="15" t="str">
        <f t="shared" si="86"/>
        <v>07:30</v>
      </c>
      <c r="AK125" s="5" t="str">
        <f t="shared" si="87"/>
        <v>Avd. Cañones de Zaragoza (esq. Avd. El cierzo)</v>
      </c>
      <c r="AL125" s="14">
        <f t="shared" si="72"/>
        <v>0</v>
      </c>
      <c r="AM125" s="14" t="str">
        <f t="shared" si="73"/>
        <v>3</v>
      </c>
      <c r="AN125" s="14" t="str">
        <f t="shared" si="74"/>
        <v>6</v>
      </c>
      <c r="AO125" s="14">
        <f t="shared" si="90"/>
        <v>15</v>
      </c>
      <c r="AP125" s="14">
        <f t="shared" si="91"/>
        <v>122</v>
      </c>
      <c r="AQ125" s="16">
        <f t="shared" si="75"/>
        <v>8</v>
      </c>
      <c r="AR125" s="16">
        <f t="shared" si="76"/>
        <v>5</v>
      </c>
      <c r="AS125" s="14">
        <f t="shared" si="77"/>
        <v>7</v>
      </c>
    </row>
    <row r="126" spans="1:45" x14ac:dyDescent="0.25">
      <c r="A126" t="s">
        <v>155</v>
      </c>
      <c r="B126">
        <f t="shared" si="92"/>
        <v>3</v>
      </c>
      <c r="C126" t="e">
        <f t="shared" si="93"/>
        <v>#VALUE!</v>
      </c>
      <c r="D126">
        <f t="shared" si="94"/>
        <v>3</v>
      </c>
      <c r="E126">
        <f t="shared" si="95"/>
        <v>5</v>
      </c>
      <c r="F126" s="1">
        <f t="shared" si="78"/>
        <v>13</v>
      </c>
      <c r="G126" s="1">
        <f t="shared" si="96"/>
        <v>10</v>
      </c>
      <c r="H126" s="26" t="str">
        <f t="shared" si="97"/>
        <v>13:10</v>
      </c>
      <c r="I126" s="14">
        <f t="shared" si="88"/>
        <v>0</v>
      </c>
      <c r="J126" s="3">
        <f t="shared" si="98"/>
        <v>1</v>
      </c>
      <c r="K126" s="3">
        <f t="shared" si="89"/>
        <v>0</v>
      </c>
      <c r="L126" s="3">
        <f t="shared" si="68"/>
        <v>21</v>
      </c>
      <c r="M126" s="3">
        <f t="shared" si="79"/>
        <v>121</v>
      </c>
      <c r="N126" t="str">
        <f t="shared" si="80"/>
        <v/>
      </c>
      <c r="O126" s="14" t="str">
        <f t="shared" si="99"/>
        <v/>
      </c>
      <c r="P126" s="14" t="str">
        <f t="shared" si="100"/>
        <v/>
      </c>
      <c r="Q126" s="14" t="str">
        <f t="shared" si="101"/>
        <v/>
      </c>
      <c r="R126" s="14" t="str">
        <f t="shared" si="102"/>
        <v/>
      </c>
      <c r="S126" t="str">
        <f t="shared" si="81"/>
        <v/>
      </c>
      <c r="T126" s="14">
        <f t="shared" si="82"/>
        <v>0</v>
      </c>
      <c r="AA126" s="14">
        <f t="shared" si="65"/>
        <v>8</v>
      </c>
      <c r="AB126" s="14">
        <f t="shared" si="66"/>
        <v>0</v>
      </c>
      <c r="AC126" s="14">
        <f t="shared" si="67"/>
        <v>800</v>
      </c>
      <c r="AD126" s="28">
        <f t="shared" si="69"/>
        <v>0</v>
      </c>
      <c r="AE126" s="5" t="str">
        <f t="shared" si="70"/>
        <v>Ruta 4/6</v>
      </c>
      <c r="AF126" s="5" t="str">
        <f t="shared" si="71"/>
        <v>Ruta 4/6</v>
      </c>
      <c r="AG126" s="15" t="str">
        <f t="shared" si="83"/>
        <v/>
      </c>
      <c r="AH126" s="15" t="str">
        <f t="shared" si="84"/>
        <v/>
      </c>
      <c r="AI126" s="15" t="str">
        <f t="shared" si="85"/>
        <v/>
      </c>
      <c r="AJ126" s="15" t="str">
        <f t="shared" si="86"/>
        <v/>
      </c>
      <c r="AK126" s="5" t="str">
        <f t="shared" si="87"/>
        <v/>
      </c>
      <c r="AL126" s="14">
        <f t="shared" si="72"/>
        <v>1</v>
      </c>
      <c r="AM126" s="14" t="str">
        <f t="shared" si="73"/>
        <v>4</v>
      </c>
      <c r="AN126" s="14" t="str">
        <f t="shared" si="74"/>
        <v>6</v>
      </c>
      <c r="AO126" s="14">
        <f t="shared" si="90"/>
        <v>0</v>
      </c>
      <c r="AP126" s="14">
        <f t="shared" si="91"/>
        <v>123</v>
      </c>
      <c r="AQ126" s="16">
        <f t="shared" si="75"/>
        <v>8</v>
      </c>
      <c r="AR126" s="16">
        <f t="shared" si="76"/>
        <v>5</v>
      </c>
      <c r="AS126" s="14">
        <f t="shared" si="77"/>
        <v>7</v>
      </c>
    </row>
    <row r="127" spans="1:45" x14ac:dyDescent="0.25">
      <c r="A127" t="s">
        <v>429</v>
      </c>
      <c r="B127">
        <f t="shared" si="92"/>
        <v>3</v>
      </c>
      <c r="C127" t="e">
        <f t="shared" si="93"/>
        <v>#VALUE!</v>
      </c>
      <c r="D127">
        <f t="shared" si="94"/>
        <v>3</v>
      </c>
      <c r="E127">
        <f t="shared" si="95"/>
        <v>5</v>
      </c>
      <c r="F127" s="1">
        <f t="shared" si="78"/>
        <v>21</v>
      </c>
      <c r="G127" s="1">
        <f t="shared" si="96"/>
        <v>11</v>
      </c>
      <c r="H127" s="26" t="str">
        <f t="shared" si="97"/>
        <v>21:11</v>
      </c>
      <c r="I127" s="14">
        <f t="shared" si="88"/>
        <v>0</v>
      </c>
      <c r="J127" s="3">
        <f t="shared" si="98"/>
        <v>1</v>
      </c>
      <c r="K127" s="3">
        <f t="shared" si="89"/>
        <v>0</v>
      </c>
      <c r="L127" s="3">
        <f t="shared" si="68"/>
        <v>21</v>
      </c>
      <c r="M127" s="3">
        <f t="shared" si="79"/>
        <v>121</v>
      </c>
      <c r="N127" t="str">
        <f t="shared" si="80"/>
        <v/>
      </c>
      <c r="O127" s="14" t="str">
        <f t="shared" si="99"/>
        <v/>
      </c>
      <c r="P127" s="14" t="str">
        <f t="shared" si="100"/>
        <v/>
      </c>
      <c r="Q127" s="14" t="str">
        <f t="shared" si="101"/>
        <v/>
      </c>
      <c r="R127" s="14" t="str">
        <f t="shared" si="102"/>
        <v/>
      </c>
      <c r="S127" t="str">
        <f t="shared" si="81"/>
        <v/>
      </c>
      <c r="T127" s="14">
        <f t="shared" si="82"/>
        <v>0</v>
      </c>
      <c r="AA127" s="14">
        <f t="shared" si="65"/>
        <v>8</v>
      </c>
      <c r="AB127" s="14">
        <f t="shared" si="66"/>
        <v>1</v>
      </c>
      <c r="AC127" s="14">
        <f t="shared" si="67"/>
        <v>801</v>
      </c>
      <c r="AD127" s="28">
        <f t="shared" si="69"/>
        <v>0</v>
      </c>
      <c r="AE127" s="5" t="str">
        <f t="shared" si="70"/>
        <v>Ruta 4/6</v>
      </c>
      <c r="AF127" s="5" t="str">
        <f t="shared" si="71"/>
        <v>P. Venecia: Calle Tiziano (esq. Paolo Veronese)</v>
      </c>
      <c r="AG127" s="15" t="str">
        <f t="shared" si="83"/>
        <v>04:48</v>
      </c>
      <c r="AH127" s="15" t="str">
        <f t="shared" si="84"/>
        <v>12:46</v>
      </c>
      <c r="AI127" s="15" t="str">
        <f t="shared" si="85"/>
        <v>20:48</v>
      </c>
      <c r="AJ127" s="15" t="str">
        <f t="shared" si="86"/>
        <v>06:46</v>
      </c>
      <c r="AK127" s="5" t="str">
        <f t="shared" si="87"/>
        <v>Opel Planta en Figueruelas</v>
      </c>
      <c r="AL127" s="14">
        <f t="shared" si="72"/>
        <v>0</v>
      </c>
      <c r="AM127" s="14" t="str">
        <f t="shared" si="73"/>
        <v>4</v>
      </c>
      <c r="AN127" s="14" t="str">
        <f t="shared" si="74"/>
        <v>6</v>
      </c>
      <c r="AO127" s="14">
        <f t="shared" si="90"/>
        <v>1</v>
      </c>
      <c r="AP127" s="14">
        <f t="shared" si="91"/>
        <v>124</v>
      </c>
      <c r="AQ127" s="16">
        <f t="shared" si="75"/>
        <v>8</v>
      </c>
      <c r="AR127" s="16">
        <f t="shared" si="76"/>
        <v>5</v>
      </c>
      <c r="AS127" s="14">
        <f t="shared" si="77"/>
        <v>7</v>
      </c>
    </row>
    <row r="128" spans="1:45" x14ac:dyDescent="0.25">
      <c r="A128" t="s">
        <v>430</v>
      </c>
      <c r="B128">
        <f t="shared" si="92"/>
        <v>3</v>
      </c>
      <c r="C128" t="e">
        <f t="shared" si="93"/>
        <v>#VALUE!</v>
      </c>
      <c r="D128">
        <f t="shared" si="94"/>
        <v>3</v>
      </c>
      <c r="E128">
        <f t="shared" si="95"/>
        <v>5</v>
      </c>
      <c r="F128" s="1">
        <f t="shared" si="78"/>
        <v>7</v>
      </c>
      <c r="G128" s="1">
        <f t="shared" si="96"/>
        <v>11</v>
      </c>
      <c r="H128" s="26" t="str">
        <f t="shared" si="97"/>
        <v>07:11</v>
      </c>
      <c r="I128" s="14">
        <f t="shared" si="88"/>
        <v>0</v>
      </c>
      <c r="J128" s="3">
        <f t="shared" si="98"/>
        <v>1</v>
      </c>
      <c r="K128" s="3">
        <f t="shared" si="89"/>
        <v>0</v>
      </c>
      <c r="L128" s="3">
        <f t="shared" si="68"/>
        <v>21</v>
      </c>
      <c r="M128" s="3">
        <f t="shared" si="79"/>
        <v>121</v>
      </c>
      <c r="N128" t="str">
        <f t="shared" si="80"/>
        <v/>
      </c>
      <c r="O128" s="14" t="str">
        <f t="shared" si="99"/>
        <v/>
      </c>
      <c r="P128" s="14" t="str">
        <f t="shared" si="100"/>
        <v/>
      </c>
      <c r="Q128" s="14" t="str">
        <f t="shared" si="101"/>
        <v/>
      </c>
      <c r="R128" s="14" t="str">
        <f t="shared" si="102"/>
        <v/>
      </c>
      <c r="S128" t="str">
        <f t="shared" si="81"/>
        <v/>
      </c>
      <c r="T128" s="14">
        <f t="shared" si="82"/>
        <v>0</v>
      </c>
      <c r="AA128" s="14">
        <f t="shared" si="65"/>
        <v>8</v>
      </c>
      <c r="AB128" s="14">
        <f t="shared" si="66"/>
        <v>2</v>
      </c>
      <c r="AC128" s="14">
        <f t="shared" si="67"/>
        <v>802</v>
      </c>
      <c r="AD128" s="28">
        <f t="shared" si="69"/>
        <v>0</v>
      </c>
      <c r="AE128" s="5" t="str">
        <f t="shared" si="70"/>
        <v>Ruta 4/6</v>
      </c>
      <c r="AF128" s="5" t="str">
        <f t="shared" si="71"/>
        <v>Cuarta Avenida, nº 23 ( Pd. Bus)</v>
      </c>
      <c r="AG128" s="15" t="str">
        <f t="shared" si="83"/>
        <v>04:50</v>
      </c>
      <c r="AH128" s="15" t="str">
        <f t="shared" si="84"/>
        <v>12:48</v>
      </c>
      <c r="AI128" s="15" t="str">
        <f t="shared" si="85"/>
        <v>20:50</v>
      </c>
      <c r="AJ128" s="15" t="str">
        <f t="shared" si="86"/>
        <v>06:48</v>
      </c>
      <c r="AK128" s="5" t="str">
        <f t="shared" si="87"/>
        <v>P. Venecia: Calle Tiziano (esq. Paolo Veronese)</v>
      </c>
      <c r="AL128" s="14">
        <f t="shared" si="72"/>
        <v>0</v>
      </c>
      <c r="AM128" s="14" t="str">
        <f t="shared" si="73"/>
        <v>4</v>
      </c>
      <c r="AN128" s="14" t="str">
        <f t="shared" si="74"/>
        <v>6</v>
      </c>
      <c r="AO128" s="14">
        <f t="shared" si="90"/>
        <v>2</v>
      </c>
      <c r="AP128" s="14">
        <f t="shared" si="91"/>
        <v>125</v>
      </c>
      <c r="AQ128" s="16">
        <f t="shared" si="75"/>
        <v>8</v>
      </c>
      <c r="AR128" s="16">
        <f t="shared" si="76"/>
        <v>5</v>
      </c>
      <c r="AS128" s="14">
        <f t="shared" si="77"/>
        <v>7</v>
      </c>
    </row>
    <row r="129" spans="1:45" x14ac:dyDescent="0.25">
      <c r="A129" t="s">
        <v>390</v>
      </c>
      <c r="B129" t="e">
        <f t="shared" si="92"/>
        <v>#VALUE!</v>
      </c>
      <c r="C129" t="e">
        <f t="shared" si="93"/>
        <v>#VALUE!</v>
      </c>
      <c r="D129" t="e">
        <f t="shared" si="94"/>
        <v>#VALUE!</v>
      </c>
      <c r="E129">
        <f t="shared" si="95"/>
        <v>46</v>
      </c>
      <c r="F129" s="1" t="str">
        <f t="shared" si="78"/>
        <v/>
      </c>
      <c r="G129" s="1" t="str">
        <f t="shared" si="96"/>
        <v/>
      </c>
      <c r="H129" s="26" t="str">
        <f t="shared" si="97"/>
        <v>:</v>
      </c>
      <c r="I129" s="14">
        <f t="shared" si="88"/>
        <v>0</v>
      </c>
      <c r="J129" s="3">
        <f t="shared" si="98"/>
        <v>1</v>
      </c>
      <c r="K129" s="3">
        <f t="shared" si="89"/>
        <v>0</v>
      </c>
      <c r="L129" s="3">
        <f t="shared" si="68"/>
        <v>21</v>
      </c>
      <c r="M129" s="3">
        <f t="shared" si="79"/>
        <v>121</v>
      </c>
      <c r="N129" t="str">
        <f t="shared" si="80"/>
        <v/>
      </c>
      <c r="O129" s="14" t="str">
        <f t="shared" si="99"/>
        <v/>
      </c>
      <c r="P129" s="14" t="str">
        <f t="shared" si="100"/>
        <v/>
      </c>
      <c r="Q129" s="14" t="str">
        <f t="shared" si="101"/>
        <v/>
      </c>
      <c r="R129" s="14" t="str">
        <f t="shared" si="102"/>
        <v/>
      </c>
      <c r="S129" t="str">
        <f t="shared" si="81"/>
        <v/>
      </c>
      <c r="T129" s="14">
        <f t="shared" si="82"/>
        <v>0</v>
      </c>
      <c r="AA129" s="14">
        <f t="shared" ref="AA129:AA192" si="103">IF(AD128&lt;&gt;1,AA128,AA128+1)</f>
        <v>8</v>
      </c>
      <c r="AB129" s="14">
        <f t="shared" ref="AB129:AB192" si="104">IF(AA129&lt;&gt;AA128,0,AB128+1)</f>
        <v>3</v>
      </c>
      <c r="AC129" s="14">
        <f t="shared" ref="AC129:AC192" si="105">AA129*100+AB129</f>
        <v>803</v>
      </c>
      <c r="AD129" s="28">
        <f t="shared" si="69"/>
        <v>0</v>
      </c>
      <c r="AE129" s="5" t="str">
        <f t="shared" si="70"/>
        <v>Ruta 4/6</v>
      </c>
      <c r="AF129" s="5" t="str">
        <f t="shared" si="71"/>
        <v>Avd. América (esq. C/ Pontevedra - Pd. Bus)</v>
      </c>
      <c r="AG129" s="15" t="str">
        <f t="shared" si="83"/>
        <v>04:52</v>
      </c>
      <c r="AH129" s="15" t="str">
        <f t="shared" si="84"/>
        <v>12:50</v>
      </c>
      <c r="AI129" s="15" t="str">
        <f t="shared" si="85"/>
        <v>20:52</v>
      </c>
      <c r="AJ129" s="15" t="str">
        <f t="shared" si="86"/>
        <v>06:50</v>
      </c>
      <c r="AK129" s="5" t="str">
        <f t="shared" si="87"/>
        <v>Cuarta Avenida, nº 23 ( Pd. Bus)</v>
      </c>
      <c r="AL129" s="14">
        <f t="shared" si="72"/>
        <v>0</v>
      </c>
      <c r="AM129" s="14" t="str">
        <f t="shared" si="73"/>
        <v>4</v>
      </c>
      <c r="AN129" s="14" t="str">
        <f t="shared" si="74"/>
        <v>6</v>
      </c>
      <c r="AO129" s="14">
        <f t="shared" si="90"/>
        <v>3</v>
      </c>
      <c r="AP129" s="14">
        <f t="shared" si="91"/>
        <v>126</v>
      </c>
      <c r="AQ129" s="16">
        <f t="shared" si="75"/>
        <v>8</v>
      </c>
      <c r="AR129" s="16">
        <f t="shared" si="76"/>
        <v>5</v>
      </c>
      <c r="AS129" s="14">
        <f t="shared" si="77"/>
        <v>7</v>
      </c>
    </row>
    <row r="130" spans="1:45" x14ac:dyDescent="0.25">
      <c r="A130" t="s">
        <v>431</v>
      </c>
      <c r="B130" t="e">
        <f t="shared" si="92"/>
        <v>#VALUE!</v>
      </c>
      <c r="C130" t="e">
        <f t="shared" si="93"/>
        <v>#VALUE!</v>
      </c>
      <c r="D130" t="e">
        <f t="shared" si="94"/>
        <v>#VALUE!</v>
      </c>
      <c r="E130">
        <f t="shared" si="95"/>
        <v>44</v>
      </c>
      <c r="F130" s="1" t="str">
        <f t="shared" si="78"/>
        <v/>
      </c>
      <c r="G130" s="1" t="str">
        <f t="shared" si="96"/>
        <v/>
      </c>
      <c r="H130" s="26" t="str">
        <f t="shared" si="97"/>
        <v>:</v>
      </c>
      <c r="I130" s="14">
        <f t="shared" si="88"/>
        <v>0</v>
      </c>
      <c r="J130" s="3">
        <f t="shared" si="98"/>
        <v>1</v>
      </c>
      <c r="K130" s="3">
        <f t="shared" si="89"/>
        <v>1</v>
      </c>
      <c r="L130" s="3">
        <f t="shared" si="68"/>
        <v>22</v>
      </c>
      <c r="M130" s="3">
        <f t="shared" si="79"/>
        <v>122</v>
      </c>
      <c r="N130" t="str">
        <f t="shared" si="80"/>
        <v>Avenida de Navarra (frente nº 183 - Pd. Bus)</v>
      </c>
      <c r="O130" s="14" t="str">
        <f t="shared" si="99"/>
        <v>05:12</v>
      </c>
      <c r="P130" s="14" t="str">
        <f t="shared" si="100"/>
        <v>13:11</v>
      </c>
      <c r="Q130" s="14" t="str">
        <f t="shared" si="101"/>
        <v>21:12</v>
      </c>
      <c r="R130" s="14" t="str">
        <f t="shared" si="102"/>
        <v>07:12</v>
      </c>
      <c r="S130" t="str">
        <f t="shared" si="81"/>
        <v>Marqués de la Cadena (esq. Velilla de Ebro - piscinas -Pd. Bus)</v>
      </c>
      <c r="T130" s="14">
        <f t="shared" si="82"/>
        <v>0</v>
      </c>
      <c r="AA130" s="14">
        <f t="shared" si="103"/>
        <v>8</v>
      </c>
      <c r="AB130" s="14">
        <f t="shared" si="104"/>
        <v>4</v>
      </c>
      <c r="AC130" s="14">
        <f t="shared" si="105"/>
        <v>804</v>
      </c>
      <c r="AD130" s="28">
        <f t="shared" si="69"/>
        <v>0</v>
      </c>
      <c r="AE130" s="5" t="str">
        <f t="shared" si="70"/>
        <v>Ruta 4/6</v>
      </c>
      <c r="AF130" s="5" t="str">
        <f t="shared" si="71"/>
        <v>Avd. América, nº 11 (frente Plaza Canteras - Pd. Bus)</v>
      </c>
      <c r="AG130" s="15" t="str">
        <f t="shared" si="83"/>
        <v>04:53</v>
      </c>
      <c r="AH130" s="15" t="str">
        <f t="shared" si="84"/>
        <v>12:51</v>
      </c>
      <c r="AI130" s="15" t="str">
        <f t="shared" si="85"/>
        <v>20:53</v>
      </c>
      <c r="AJ130" s="15" t="str">
        <f t="shared" si="86"/>
        <v>06:51</v>
      </c>
      <c r="AK130" s="5" t="str">
        <f t="shared" si="87"/>
        <v>Avd. América (esq. C/ Pontevedra - Pd. Bus))</v>
      </c>
      <c r="AL130" s="14">
        <f t="shared" si="72"/>
        <v>0</v>
      </c>
      <c r="AM130" s="14" t="str">
        <f t="shared" si="73"/>
        <v>4</v>
      </c>
      <c r="AN130" s="14" t="str">
        <f t="shared" si="74"/>
        <v>6</v>
      </c>
      <c r="AO130" s="14">
        <f t="shared" si="90"/>
        <v>4</v>
      </c>
      <c r="AP130" s="14">
        <f t="shared" si="91"/>
        <v>127</v>
      </c>
      <c r="AQ130" s="16">
        <f t="shared" si="75"/>
        <v>8</v>
      </c>
      <c r="AR130" s="16">
        <f t="shared" si="76"/>
        <v>5</v>
      </c>
      <c r="AS130" s="14">
        <f t="shared" si="77"/>
        <v>7</v>
      </c>
    </row>
    <row r="131" spans="1:45" x14ac:dyDescent="0.25">
      <c r="A131" t="s">
        <v>432</v>
      </c>
      <c r="B131">
        <f t="shared" si="92"/>
        <v>3</v>
      </c>
      <c r="C131" t="e">
        <f t="shared" si="93"/>
        <v>#VALUE!</v>
      </c>
      <c r="D131">
        <f t="shared" si="94"/>
        <v>3</v>
      </c>
      <c r="E131">
        <f t="shared" si="95"/>
        <v>5</v>
      </c>
      <c r="F131" s="1">
        <f t="shared" si="78"/>
        <v>5</v>
      </c>
      <c r="G131" s="1">
        <f t="shared" si="96"/>
        <v>12</v>
      </c>
      <c r="H131" s="26" t="str">
        <f t="shared" si="97"/>
        <v>05:12</v>
      </c>
      <c r="I131" s="14">
        <f t="shared" si="88"/>
        <v>0</v>
      </c>
      <c r="J131" s="3">
        <f t="shared" si="98"/>
        <v>1</v>
      </c>
      <c r="K131" s="3">
        <f t="shared" si="89"/>
        <v>0</v>
      </c>
      <c r="L131" s="3">
        <f t="shared" ref="L131:L194" si="106">IF(I131=1,0,L130+K131+T131)</f>
        <v>22</v>
      </c>
      <c r="M131" s="3">
        <f t="shared" si="79"/>
        <v>122</v>
      </c>
      <c r="N131" t="str">
        <f t="shared" si="80"/>
        <v/>
      </c>
      <c r="O131" s="14" t="str">
        <f t="shared" si="99"/>
        <v/>
      </c>
      <c r="P131" s="14" t="str">
        <f t="shared" si="100"/>
        <v/>
      </c>
      <c r="Q131" s="14" t="str">
        <f t="shared" si="101"/>
        <v/>
      </c>
      <c r="R131" s="14" t="str">
        <f t="shared" si="102"/>
        <v/>
      </c>
      <c r="S131" t="str">
        <f t="shared" si="81"/>
        <v/>
      </c>
      <c r="T131" s="14">
        <f t="shared" si="82"/>
        <v>0</v>
      </c>
      <c r="AA131" s="14">
        <f t="shared" si="103"/>
        <v>8</v>
      </c>
      <c r="AB131" s="14">
        <f t="shared" si="104"/>
        <v>5</v>
      </c>
      <c r="AC131" s="14">
        <f t="shared" si="105"/>
        <v>805</v>
      </c>
      <c r="AD131" s="28">
        <f t="shared" ref="AD131:AD194" si="107">IFERROR(IF(MATCH($AC131+1,$M:$M,0),0,1),1)</f>
        <v>0</v>
      </c>
      <c r="AE131" s="5" t="str">
        <f t="shared" ref="AE131:AE194" si="108">INDEX(N:N,MATCH($AA131,$J:$J,0))</f>
        <v>Ruta 4/6</v>
      </c>
      <c r="AF131" s="5" t="str">
        <f t="shared" ref="AF131:AF194" si="109">IFERROR(INDEX(N:N,MATCH($AC131,$M:$M,0)),"")</f>
        <v>Avd. San José (esq. C/ Bellavista - Pd. Bus)</v>
      </c>
      <c r="AG131" s="15" t="str">
        <f t="shared" si="83"/>
        <v>04:55</v>
      </c>
      <c r="AH131" s="15" t="str">
        <f t="shared" si="84"/>
        <v>12:54</v>
      </c>
      <c r="AI131" s="15" t="str">
        <f t="shared" si="85"/>
        <v>20:55</v>
      </c>
      <c r="AJ131" s="15" t="str">
        <f t="shared" si="86"/>
        <v>06:54</v>
      </c>
      <c r="AK131" s="5" t="str">
        <f t="shared" si="87"/>
        <v>Avd. América, nº 11 (frente Plaza Canteras)</v>
      </c>
      <c r="AL131" s="14">
        <f t="shared" ref="AL131:AL194" si="110">IF(AE131=AF131,1,0)</f>
        <v>0</v>
      </c>
      <c r="AM131" s="14" t="str">
        <f t="shared" ref="AM131:AM194" si="111">MID($AE131,$AR131+1,$AQ131-$AS131)</f>
        <v>4</v>
      </c>
      <c r="AN131" s="14" t="str">
        <f t="shared" ref="AN131:AN194" si="112">MID($AE131,$AS131+1,$AQ131-$AS131)</f>
        <v>6</v>
      </c>
      <c r="AO131" s="14">
        <f t="shared" si="90"/>
        <v>5</v>
      </c>
      <c r="AP131" s="14">
        <f t="shared" si="91"/>
        <v>128</v>
      </c>
      <c r="AQ131" s="16">
        <f t="shared" ref="AQ131:AQ194" si="113">LEN(AE131)</f>
        <v>8</v>
      </c>
      <c r="AR131" s="16">
        <f t="shared" ref="AR131:AR194" si="114">FIND(" ",AE131)</f>
        <v>5</v>
      </c>
      <c r="AS131" s="14">
        <f t="shared" ref="AS131:AS194" si="115">FIND("/",AE131)</f>
        <v>7</v>
      </c>
    </row>
    <row r="132" spans="1:45" x14ac:dyDescent="0.25">
      <c r="A132" t="s">
        <v>433</v>
      </c>
      <c r="B132">
        <f t="shared" si="92"/>
        <v>3</v>
      </c>
      <c r="C132" t="e">
        <f t="shared" si="93"/>
        <v>#VALUE!</v>
      </c>
      <c r="D132">
        <f t="shared" si="94"/>
        <v>3</v>
      </c>
      <c r="E132">
        <f t="shared" si="95"/>
        <v>5</v>
      </c>
      <c r="F132" s="1">
        <f t="shared" ref="F132:F195" si="116">IFERROR(VALUE(LEFT($A132,$D132-1)),"")</f>
        <v>13</v>
      </c>
      <c r="G132" s="1">
        <f t="shared" si="96"/>
        <v>11</v>
      </c>
      <c r="H132" s="26" t="str">
        <f t="shared" si="97"/>
        <v>13:11</v>
      </c>
      <c r="I132" s="14">
        <f t="shared" si="88"/>
        <v>0</v>
      </c>
      <c r="J132" s="3">
        <f t="shared" si="98"/>
        <v>1</v>
      </c>
      <c r="K132" s="3">
        <f t="shared" si="89"/>
        <v>0</v>
      </c>
      <c r="L132" s="3">
        <f t="shared" si="106"/>
        <v>22</v>
      </c>
      <c r="M132" s="3">
        <f t="shared" ref="M132:M195" si="117">(J132*100)+L132</f>
        <v>122</v>
      </c>
      <c r="N132" t="str">
        <f t="shared" ref="N132:N195" si="118">IFERROR(IF($K132,A132,IF(I132=1,A132,"")),"")</f>
        <v/>
      </c>
      <c r="O132" s="14" t="str">
        <f t="shared" si="99"/>
        <v/>
      </c>
      <c r="P132" s="14" t="str">
        <f t="shared" si="100"/>
        <v/>
      </c>
      <c r="Q132" s="14" t="str">
        <f t="shared" si="101"/>
        <v/>
      </c>
      <c r="R132" s="14" t="str">
        <f t="shared" si="102"/>
        <v/>
      </c>
      <c r="S132" t="str">
        <f t="shared" ref="S132:S195" si="119">IF($K132,A137,IF(T132,A132,""))</f>
        <v/>
      </c>
      <c r="T132" s="14">
        <f t="shared" ref="T132:T195" si="120">IF(AND(NOT(ISNUMBER(D131)),NOT(ISNUMBER(D132)),NOT(ISNUMBER(D133)),NOT(ISNUMBER(D134))),1,0)</f>
        <v>0</v>
      </c>
      <c r="AA132" s="14">
        <f t="shared" si="103"/>
        <v>8</v>
      </c>
      <c r="AB132" s="14">
        <f t="shared" si="104"/>
        <v>6</v>
      </c>
      <c r="AC132" s="14">
        <f t="shared" si="105"/>
        <v>806</v>
      </c>
      <c r="AD132" s="28">
        <f t="shared" si="107"/>
        <v>0</v>
      </c>
      <c r="AE132" s="5" t="str">
        <f t="shared" si="108"/>
        <v>Ruta 4/6</v>
      </c>
      <c r="AF132" s="5" t="str">
        <f t="shared" si="109"/>
        <v>Avenida San José, nº 97 (Pd. Bus)</v>
      </c>
      <c r="AG132" s="15" t="str">
        <f t="shared" ref="AG132:AG195" si="121">IFERROR(INDEX(O:O,MATCH($AC132,$M:$M,0)),"")</f>
        <v>04:56</v>
      </c>
      <c r="AH132" s="15" t="str">
        <f t="shared" ref="AH132:AH195" si="122">IFERROR(INDEX(P:P,MATCH($AC132,$M:$M,0)),"")</f>
        <v>12:55</v>
      </c>
      <c r="AI132" s="15" t="str">
        <f t="shared" ref="AI132:AI195" si="123">IFERROR(INDEX(Q:Q,MATCH($AC132,$M:$M,0)),"")</f>
        <v>20:56</v>
      </c>
      <c r="AJ132" s="15" t="str">
        <f t="shared" ref="AJ132:AJ195" si="124">IFERROR(INDEX(R:R,MATCH($AC132,$M:$M,0)),"")</f>
        <v>06:55</v>
      </c>
      <c r="AK132" s="5" t="str">
        <f t="shared" ref="AK132:AK195" si="125">IFERROR(INDEX(S:S,MATCH($AC132,$M:$M,0)),"")</f>
        <v>Avd. San José (esq. C/ Bellavista - Pd. Bus)</v>
      </c>
      <c r="AL132" s="14">
        <f t="shared" si="110"/>
        <v>0</v>
      </c>
      <c r="AM132" s="14" t="str">
        <f t="shared" si="111"/>
        <v>4</v>
      </c>
      <c r="AN132" s="14" t="str">
        <f t="shared" si="112"/>
        <v>6</v>
      </c>
      <c r="AO132" s="14">
        <f t="shared" si="90"/>
        <v>6</v>
      </c>
      <c r="AP132" s="14">
        <f t="shared" si="91"/>
        <v>129</v>
      </c>
      <c r="AQ132" s="16">
        <f t="shared" si="113"/>
        <v>8</v>
      </c>
      <c r="AR132" s="16">
        <f t="shared" si="114"/>
        <v>5</v>
      </c>
      <c r="AS132" s="14">
        <f t="shared" si="115"/>
        <v>7</v>
      </c>
    </row>
    <row r="133" spans="1:45" x14ac:dyDescent="0.25">
      <c r="A133" t="s">
        <v>434</v>
      </c>
      <c r="B133">
        <f t="shared" si="92"/>
        <v>3</v>
      </c>
      <c r="C133" t="e">
        <f t="shared" si="93"/>
        <v>#VALUE!</v>
      </c>
      <c r="D133">
        <f t="shared" si="94"/>
        <v>3</v>
      </c>
      <c r="E133">
        <f t="shared" si="95"/>
        <v>5</v>
      </c>
      <c r="F133" s="1">
        <f t="shared" si="116"/>
        <v>21</v>
      </c>
      <c r="G133" s="1">
        <f t="shared" si="96"/>
        <v>12</v>
      </c>
      <c r="H133" s="26" t="str">
        <f t="shared" si="97"/>
        <v>21:12</v>
      </c>
      <c r="I133" s="14">
        <f t="shared" ref="I133:I196" si="126">IFERROR(FIND("Ruta",A133),0)</f>
        <v>0</v>
      </c>
      <c r="J133" s="3">
        <f t="shared" si="98"/>
        <v>1</v>
      </c>
      <c r="K133" s="3">
        <f t="shared" ref="K133:K196" si="127">IF(AND(ISNUMBER(G134),ISNUMBER(G135),ISNUMBER(G136),ISNUMBER(G137)),1,0)</f>
        <v>0</v>
      </c>
      <c r="L133" s="3">
        <f t="shared" si="106"/>
        <v>22</v>
      </c>
      <c r="M133" s="3">
        <f t="shared" si="117"/>
        <v>122</v>
      </c>
      <c r="N133" t="str">
        <f t="shared" si="118"/>
        <v/>
      </c>
      <c r="O133" s="14" t="str">
        <f t="shared" si="99"/>
        <v/>
      </c>
      <c r="P133" s="14" t="str">
        <f t="shared" si="100"/>
        <v/>
      </c>
      <c r="Q133" s="14" t="str">
        <f t="shared" si="101"/>
        <v/>
      </c>
      <c r="R133" s="14" t="str">
        <f t="shared" si="102"/>
        <v/>
      </c>
      <c r="S133" t="str">
        <f t="shared" si="119"/>
        <v/>
      </c>
      <c r="T133" s="14">
        <f t="shared" si="120"/>
        <v>0</v>
      </c>
      <c r="AA133" s="14">
        <f t="shared" si="103"/>
        <v>8</v>
      </c>
      <c r="AB133" s="14">
        <f t="shared" si="104"/>
        <v>7</v>
      </c>
      <c r="AC133" s="14">
        <f t="shared" si="105"/>
        <v>807</v>
      </c>
      <c r="AD133" s="28">
        <f t="shared" si="107"/>
        <v>0</v>
      </c>
      <c r="AE133" s="5" t="str">
        <f t="shared" si="108"/>
        <v>Ruta 4/6</v>
      </c>
      <c r="AF133" s="5" t="str">
        <f t="shared" si="109"/>
        <v>Avd. San José, nº 3 (esq. Miguel Servet - Pd. Bus)</v>
      </c>
      <c r="AG133" s="15" t="str">
        <f t="shared" si="121"/>
        <v>04:57</v>
      </c>
      <c r="AH133" s="15" t="str">
        <f t="shared" si="122"/>
        <v>12:56</v>
      </c>
      <c r="AI133" s="15" t="str">
        <f t="shared" si="123"/>
        <v>20:57</v>
      </c>
      <c r="AJ133" s="15" t="str">
        <f t="shared" si="124"/>
        <v>06:56</v>
      </c>
      <c r="AK133" s="5" t="str">
        <f t="shared" si="125"/>
        <v>Avenida San José, nº 97 (Pd. Bus)</v>
      </c>
      <c r="AL133" s="14">
        <f t="shared" si="110"/>
        <v>0</v>
      </c>
      <c r="AM133" s="14" t="str">
        <f t="shared" si="111"/>
        <v>4</v>
      </c>
      <c r="AN133" s="14" t="str">
        <f t="shared" si="112"/>
        <v>6</v>
      </c>
      <c r="AO133" s="14">
        <f t="shared" ref="AO133:AO165" si="128">IF(AL133,0,AO132+1)</f>
        <v>7</v>
      </c>
      <c r="AP133" s="14">
        <f t="shared" ref="AP133:AP165" si="129">AP132+1</f>
        <v>130</v>
      </c>
      <c r="AQ133" s="16">
        <f t="shared" si="113"/>
        <v>8</v>
      </c>
      <c r="AR133" s="16">
        <f t="shared" si="114"/>
        <v>5</v>
      </c>
      <c r="AS133" s="14">
        <f t="shared" si="115"/>
        <v>7</v>
      </c>
    </row>
    <row r="134" spans="1:45" x14ac:dyDescent="0.25">
      <c r="A134" t="s">
        <v>435</v>
      </c>
      <c r="B134">
        <f t="shared" ref="B134:B197" si="130">FIND($B$2,A134)</f>
        <v>3</v>
      </c>
      <c r="C134" t="e">
        <f t="shared" ref="C134:C197" si="131">FIND($C$2,A134)</f>
        <v>#VALUE!</v>
      </c>
      <c r="D134">
        <f t="shared" ref="D134:D197" si="132">IFERROR(B134,C134)</f>
        <v>3</v>
      </c>
      <c r="E134">
        <f t="shared" ref="E134:E197" si="133">LEN(A134)</f>
        <v>5</v>
      </c>
      <c r="F134" s="1">
        <f t="shared" si="116"/>
        <v>7</v>
      </c>
      <c r="G134" s="1">
        <f t="shared" ref="G134:G197" si="134">IFERROR(IF(B134,IFERROR(VALUE(RIGHT($A134,$E134-$D134)),""),""),"")</f>
        <v>12</v>
      </c>
      <c r="H134" s="26" t="str">
        <f t="shared" ref="H134:H197" si="135">TEXT(F134,"00")&amp;":"&amp;TEXT(G134,"00")</f>
        <v>07:12</v>
      </c>
      <c r="I134" s="14">
        <f t="shared" si="126"/>
        <v>0</v>
      </c>
      <c r="J134" s="3">
        <f t="shared" ref="J134:J197" si="136">I134+J133</f>
        <v>1</v>
      </c>
      <c r="K134" s="3">
        <f t="shared" si="127"/>
        <v>0</v>
      </c>
      <c r="L134" s="3">
        <f t="shared" si="106"/>
        <v>22</v>
      </c>
      <c r="M134" s="3">
        <f t="shared" si="117"/>
        <v>122</v>
      </c>
      <c r="N134" t="str">
        <f t="shared" si="118"/>
        <v/>
      </c>
      <c r="O134" s="14" t="str">
        <f t="shared" ref="O134:O197" si="137">IF($K134,H135,"")</f>
        <v/>
      </c>
      <c r="P134" s="14" t="str">
        <f t="shared" ref="P134:P197" si="138">IF($K134,H136,"")</f>
        <v/>
      </c>
      <c r="Q134" s="14" t="str">
        <f t="shared" ref="Q134:Q197" si="139">IF($K134,H137,"")</f>
        <v/>
      </c>
      <c r="R134" s="14" t="str">
        <f t="shared" ref="R134:R197" si="140">IF($K134,H138,"")</f>
        <v/>
      </c>
      <c r="S134" t="str">
        <f t="shared" si="119"/>
        <v/>
      </c>
      <c r="T134" s="14">
        <f t="shared" si="120"/>
        <v>0</v>
      </c>
      <c r="AA134" s="14">
        <f t="shared" si="103"/>
        <v>8</v>
      </c>
      <c r="AB134" s="14">
        <f t="shared" si="104"/>
        <v>8</v>
      </c>
      <c r="AC134" s="14">
        <f t="shared" si="105"/>
        <v>808</v>
      </c>
      <c r="AD134" s="28">
        <f t="shared" si="107"/>
        <v>0</v>
      </c>
      <c r="AE134" s="5" t="str">
        <f t="shared" si="108"/>
        <v>Ruta 4/6</v>
      </c>
      <c r="AF134" s="5" t="str">
        <f t="shared" si="109"/>
        <v>Compromiso Caspe, nº 48 - Pd. Bus (esq. Dr Iranzo)</v>
      </c>
      <c r="AG134" s="15" t="str">
        <f t="shared" si="121"/>
        <v>04:58</v>
      </c>
      <c r="AH134" s="15" t="str">
        <f t="shared" si="122"/>
        <v>12:57</v>
      </c>
      <c r="AI134" s="15" t="str">
        <f t="shared" si="123"/>
        <v>20:58</v>
      </c>
      <c r="AJ134" s="15" t="str">
        <f t="shared" si="124"/>
        <v>06:57</v>
      </c>
      <c r="AK134" s="5" t="str">
        <f t="shared" si="125"/>
        <v>Avd. San José, nº 3 (esq. Miguel Servet - Pd. Bus)</v>
      </c>
      <c r="AL134" s="14">
        <f t="shared" si="110"/>
        <v>0</v>
      </c>
      <c r="AM134" s="14" t="str">
        <f t="shared" si="111"/>
        <v>4</v>
      </c>
      <c r="AN134" s="14" t="str">
        <f t="shared" si="112"/>
        <v>6</v>
      </c>
      <c r="AO134" s="14">
        <f t="shared" si="128"/>
        <v>8</v>
      </c>
      <c r="AP134" s="14">
        <f t="shared" si="129"/>
        <v>131</v>
      </c>
      <c r="AQ134" s="16">
        <f t="shared" si="113"/>
        <v>8</v>
      </c>
      <c r="AR134" s="16">
        <f t="shared" si="114"/>
        <v>5</v>
      </c>
      <c r="AS134" s="14">
        <f t="shared" si="115"/>
        <v>7</v>
      </c>
    </row>
    <row r="135" spans="1:45" x14ac:dyDescent="0.25">
      <c r="A135" t="s">
        <v>436</v>
      </c>
      <c r="B135" t="e">
        <f t="shared" si="130"/>
        <v>#VALUE!</v>
      </c>
      <c r="C135" t="e">
        <f t="shared" si="131"/>
        <v>#VALUE!</v>
      </c>
      <c r="D135" t="e">
        <f t="shared" si="132"/>
        <v>#VALUE!</v>
      </c>
      <c r="E135">
        <f t="shared" si="133"/>
        <v>63</v>
      </c>
      <c r="F135" s="1" t="str">
        <f t="shared" si="116"/>
        <v/>
      </c>
      <c r="G135" s="1" t="str">
        <f t="shared" si="134"/>
        <v/>
      </c>
      <c r="H135" s="26" t="str">
        <f t="shared" si="135"/>
        <v>:</v>
      </c>
      <c r="I135" s="14">
        <f t="shared" si="126"/>
        <v>0</v>
      </c>
      <c r="J135" s="3">
        <f t="shared" si="136"/>
        <v>1</v>
      </c>
      <c r="K135" s="3">
        <f t="shared" si="127"/>
        <v>0</v>
      </c>
      <c r="L135" s="3">
        <f t="shared" si="106"/>
        <v>22</v>
      </c>
      <c r="M135" s="3">
        <f t="shared" si="117"/>
        <v>122</v>
      </c>
      <c r="N135" t="str">
        <f t="shared" si="118"/>
        <v/>
      </c>
      <c r="O135" s="14" t="str">
        <f t="shared" si="137"/>
        <v/>
      </c>
      <c r="P135" s="14" t="str">
        <f t="shared" si="138"/>
        <v/>
      </c>
      <c r="Q135" s="14" t="str">
        <f t="shared" si="139"/>
        <v/>
      </c>
      <c r="R135" s="14" t="str">
        <f t="shared" si="140"/>
        <v/>
      </c>
      <c r="S135" t="str">
        <f t="shared" si="119"/>
        <v/>
      </c>
      <c r="T135" s="14">
        <f t="shared" si="120"/>
        <v>0</v>
      </c>
      <c r="AA135" s="14">
        <f t="shared" si="103"/>
        <v>8</v>
      </c>
      <c r="AB135" s="14">
        <f t="shared" si="104"/>
        <v>9</v>
      </c>
      <c r="AC135" s="14">
        <f t="shared" si="105"/>
        <v>809</v>
      </c>
      <c r="AD135" s="28">
        <f t="shared" si="107"/>
        <v>0</v>
      </c>
      <c r="AE135" s="5" t="str">
        <f t="shared" si="108"/>
        <v>Ruta 4/6</v>
      </c>
      <c r="AF135" s="5" t="str">
        <f t="shared" si="109"/>
        <v>Compromiso de Caspe, nº 76 (Pd. Bus)</v>
      </c>
      <c r="AG135" s="15" t="str">
        <f t="shared" si="121"/>
        <v>05:00</v>
      </c>
      <c r="AH135" s="15" t="str">
        <f t="shared" si="122"/>
        <v>13:00</v>
      </c>
      <c r="AI135" s="15" t="str">
        <f t="shared" si="123"/>
        <v>21:00</v>
      </c>
      <c r="AJ135" s="15" t="str">
        <f t="shared" si="124"/>
        <v>07:00</v>
      </c>
      <c r="AK135" s="5" t="str">
        <f t="shared" si="125"/>
        <v>Compromiso Caspe, nº 48 - Pd. Bus (esq. Dr Iranzo)</v>
      </c>
      <c r="AL135" s="14">
        <f t="shared" si="110"/>
        <v>0</v>
      </c>
      <c r="AM135" s="14" t="str">
        <f t="shared" si="111"/>
        <v>4</v>
      </c>
      <c r="AN135" s="14" t="str">
        <f t="shared" si="112"/>
        <v>6</v>
      </c>
      <c r="AO135" s="14">
        <f t="shared" si="128"/>
        <v>9</v>
      </c>
      <c r="AP135" s="14">
        <f t="shared" si="129"/>
        <v>132</v>
      </c>
      <c r="AQ135" s="16">
        <f t="shared" si="113"/>
        <v>8</v>
      </c>
      <c r="AR135" s="16">
        <f t="shared" si="114"/>
        <v>5</v>
      </c>
      <c r="AS135" s="14">
        <f t="shared" si="115"/>
        <v>7</v>
      </c>
    </row>
    <row r="136" spans="1:45" x14ac:dyDescent="0.25">
      <c r="A136" t="s">
        <v>374</v>
      </c>
      <c r="B136" t="e">
        <f t="shared" si="130"/>
        <v>#VALUE!</v>
      </c>
      <c r="C136" t="e">
        <f t="shared" si="131"/>
        <v>#VALUE!</v>
      </c>
      <c r="D136" t="e">
        <f t="shared" si="132"/>
        <v>#VALUE!</v>
      </c>
      <c r="E136">
        <f t="shared" si="133"/>
        <v>52</v>
      </c>
      <c r="F136" s="1" t="str">
        <f t="shared" si="116"/>
        <v/>
      </c>
      <c r="G136" s="1" t="str">
        <f t="shared" si="134"/>
        <v/>
      </c>
      <c r="H136" s="26" t="str">
        <f t="shared" si="135"/>
        <v>:</v>
      </c>
      <c r="I136" s="14">
        <f t="shared" si="126"/>
        <v>0</v>
      </c>
      <c r="J136" s="3">
        <f t="shared" si="136"/>
        <v>1</v>
      </c>
      <c r="K136" s="3">
        <f t="shared" si="127"/>
        <v>1</v>
      </c>
      <c r="L136" s="3">
        <f t="shared" si="106"/>
        <v>23</v>
      </c>
      <c r="M136" s="3">
        <f t="shared" si="117"/>
        <v>123</v>
      </c>
      <c r="N136" t="str">
        <f t="shared" si="118"/>
        <v>Carretera de Logroño (frente Torres de San Lamberto)</v>
      </c>
      <c r="O136" s="14" t="str">
        <f t="shared" si="137"/>
        <v>05:15</v>
      </c>
      <c r="P136" s="14" t="str">
        <f t="shared" si="138"/>
        <v>13:15</v>
      </c>
      <c r="Q136" s="14" t="str">
        <f t="shared" si="139"/>
        <v>21:15</v>
      </c>
      <c r="R136" s="14" t="str">
        <f t="shared" si="140"/>
        <v>07:15</v>
      </c>
      <c r="S136" t="str">
        <f t="shared" si="119"/>
        <v>Marqués de la Cadena (esq. Molino de las Armas)</v>
      </c>
      <c r="T136" s="14">
        <f t="shared" si="120"/>
        <v>0</v>
      </c>
      <c r="AA136" s="14">
        <f t="shared" si="103"/>
        <v>8</v>
      </c>
      <c r="AB136" s="14">
        <f t="shared" si="104"/>
        <v>10</v>
      </c>
      <c r="AC136" s="14">
        <f t="shared" si="105"/>
        <v>810</v>
      </c>
      <c r="AD136" s="28">
        <f t="shared" si="107"/>
        <v>1</v>
      </c>
      <c r="AE136" s="5" t="str">
        <f t="shared" si="108"/>
        <v>Ruta 4/6</v>
      </c>
      <c r="AF136" s="5" t="str">
        <f t="shared" si="109"/>
        <v>Opel Planta en Figueruelas</v>
      </c>
      <c r="AG136" s="15" t="str">
        <f t="shared" si="121"/>
        <v>05:30</v>
      </c>
      <c r="AH136" s="15" t="str">
        <f t="shared" si="122"/>
        <v>13:30</v>
      </c>
      <c r="AI136" s="15" t="str">
        <f t="shared" si="123"/>
        <v>21:30</v>
      </c>
      <c r="AJ136" s="15" t="str">
        <f t="shared" si="124"/>
        <v>07:30</v>
      </c>
      <c r="AK136" s="5" t="str">
        <f t="shared" si="125"/>
        <v>Compromiso de Caspe, nº 76 (Pd. Bus)</v>
      </c>
      <c r="AL136" s="14">
        <f t="shared" si="110"/>
        <v>0</v>
      </c>
      <c r="AM136" s="14" t="str">
        <f t="shared" si="111"/>
        <v>4</v>
      </c>
      <c r="AN136" s="14" t="str">
        <f t="shared" si="112"/>
        <v>6</v>
      </c>
      <c r="AO136" s="14">
        <f t="shared" si="128"/>
        <v>10</v>
      </c>
      <c r="AP136" s="14">
        <f t="shared" si="129"/>
        <v>133</v>
      </c>
      <c r="AQ136" s="16">
        <f t="shared" si="113"/>
        <v>8</v>
      </c>
      <c r="AR136" s="16">
        <f t="shared" si="114"/>
        <v>5</v>
      </c>
      <c r="AS136" s="14">
        <f t="shared" si="115"/>
        <v>7</v>
      </c>
    </row>
    <row r="137" spans="1:45" x14ac:dyDescent="0.25">
      <c r="A137" t="s">
        <v>437</v>
      </c>
      <c r="B137">
        <f t="shared" si="130"/>
        <v>3</v>
      </c>
      <c r="C137" t="e">
        <f t="shared" si="131"/>
        <v>#VALUE!</v>
      </c>
      <c r="D137">
        <f t="shared" si="132"/>
        <v>3</v>
      </c>
      <c r="E137">
        <f t="shared" si="133"/>
        <v>5</v>
      </c>
      <c r="F137" s="1">
        <f t="shared" si="116"/>
        <v>5</v>
      </c>
      <c r="G137" s="1">
        <f t="shared" si="134"/>
        <v>15</v>
      </c>
      <c r="H137" s="26" t="str">
        <f t="shared" si="135"/>
        <v>05:15</v>
      </c>
      <c r="I137" s="14">
        <f t="shared" si="126"/>
        <v>0</v>
      </c>
      <c r="J137" s="3">
        <f t="shared" si="136"/>
        <v>1</v>
      </c>
      <c r="K137" s="3">
        <f t="shared" si="127"/>
        <v>0</v>
      </c>
      <c r="L137" s="3">
        <f t="shared" si="106"/>
        <v>23</v>
      </c>
      <c r="M137" s="3">
        <f t="shared" si="117"/>
        <v>123</v>
      </c>
      <c r="N137" t="str">
        <f t="shared" si="118"/>
        <v/>
      </c>
      <c r="O137" s="14" t="str">
        <f t="shared" si="137"/>
        <v/>
      </c>
      <c r="P137" s="14" t="str">
        <f t="shared" si="138"/>
        <v/>
      </c>
      <c r="Q137" s="14" t="str">
        <f t="shared" si="139"/>
        <v/>
      </c>
      <c r="R137" s="14" t="str">
        <f t="shared" si="140"/>
        <v/>
      </c>
      <c r="S137" t="str">
        <f t="shared" si="119"/>
        <v/>
      </c>
      <c r="T137" s="14">
        <f t="shared" si="120"/>
        <v>0</v>
      </c>
      <c r="AA137" s="14">
        <f t="shared" si="103"/>
        <v>9</v>
      </c>
      <c r="AB137" s="14">
        <f t="shared" si="104"/>
        <v>0</v>
      </c>
      <c r="AC137" s="14">
        <f t="shared" si="105"/>
        <v>900</v>
      </c>
      <c r="AD137" s="28">
        <f t="shared" si="107"/>
        <v>0</v>
      </c>
      <c r="AE137" s="5" t="str">
        <f t="shared" si="108"/>
        <v>Ruta 5/6</v>
      </c>
      <c r="AF137" s="5" t="str">
        <f t="shared" si="109"/>
        <v>Ruta 5/6</v>
      </c>
      <c r="AG137" s="15" t="str">
        <f t="shared" si="121"/>
        <v/>
      </c>
      <c r="AH137" s="15" t="str">
        <f t="shared" si="122"/>
        <v/>
      </c>
      <c r="AI137" s="15" t="str">
        <f t="shared" si="123"/>
        <v/>
      </c>
      <c r="AJ137" s="15" t="str">
        <f t="shared" si="124"/>
        <v/>
      </c>
      <c r="AK137" s="5" t="str">
        <f t="shared" si="125"/>
        <v/>
      </c>
      <c r="AL137" s="14">
        <f t="shared" si="110"/>
        <v>1</v>
      </c>
      <c r="AM137" s="14" t="str">
        <f t="shared" si="111"/>
        <v>5</v>
      </c>
      <c r="AN137" s="14" t="str">
        <f t="shared" si="112"/>
        <v>6</v>
      </c>
      <c r="AO137" s="14">
        <f t="shared" si="128"/>
        <v>0</v>
      </c>
      <c r="AP137" s="14">
        <f t="shared" si="129"/>
        <v>134</v>
      </c>
      <c r="AQ137" s="16">
        <f t="shared" si="113"/>
        <v>8</v>
      </c>
      <c r="AR137" s="16">
        <f t="shared" si="114"/>
        <v>5</v>
      </c>
      <c r="AS137" s="14">
        <f t="shared" si="115"/>
        <v>7</v>
      </c>
    </row>
    <row r="138" spans="1:45" x14ac:dyDescent="0.25">
      <c r="A138" t="s">
        <v>232</v>
      </c>
      <c r="B138">
        <f t="shared" si="130"/>
        <v>3</v>
      </c>
      <c r="C138" t="e">
        <f t="shared" si="131"/>
        <v>#VALUE!</v>
      </c>
      <c r="D138">
        <f t="shared" si="132"/>
        <v>3</v>
      </c>
      <c r="E138">
        <f t="shared" si="133"/>
        <v>5</v>
      </c>
      <c r="F138" s="1">
        <f t="shared" si="116"/>
        <v>13</v>
      </c>
      <c r="G138" s="1">
        <f t="shared" si="134"/>
        <v>15</v>
      </c>
      <c r="H138" s="26" t="str">
        <f t="shared" si="135"/>
        <v>13:15</v>
      </c>
      <c r="I138" s="14">
        <f t="shared" si="126"/>
        <v>0</v>
      </c>
      <c r="J138" s="3">
        <f t="shared" si="136"/>
        <v>1</v>
      </c>
      <c r="K138" s="3">
        <f t="shared" si="127"/>
        <v>0</v>
      </c>
      <c r="L138" s="3">
        <f t="shared" si="106"/>
        <v>23</v>
      </c>
      <c r="M138" s="3">
        <f t="shared" si="117"/>
        <v>123</v>
      </c>
      <c r="N138" t="str">
        <f t="shared" si="118"/>
        <v/>
      </c>
      <c r="O138" s="14" t="str">
        <f t="shared" si="137"/>
        <v/>
      </c>
      <c r="P138" s="14" t="str">
        <f t="shared" si="138"/>
        <v/>
      </c>
      <c r="Q138" s="14" t="str">
        <f t="shared" si="139"/>
        <v/>
      </c>
      <c r="R138" s="14" t="str">
        <f t="shared" si="140"/>
        <v/>
      </c>
      <c r="S138" t="str">
        <f t="shared" si="119"/>
        <v/>
      </c>
      <c r="T138" s="14">
        <f t="shared" si="120"/>
        <v>0</v>
      </c>
      <c r="AA138" s="14">
        <f t="shared" si="103"/>
        <v>9</v>
      </c>
      <c r="AB138" s="14">
        <f t="shared" si="104"/>
        <v>1</v>
      </c>
      <c r="AC138" s="14">
        <f t="shared" si="105"/>
        <v>901</v>
      </c>
      <c r="AD138" s="28">
        <f t="shared" si="107"/>
        <v>0</v>
      </c>
      <c r="AE138" s="5" t="str">
        <f t="shared" si="108"/>
        <v>Ruta 5/6</v>
      </c>
      <c r="AF138" s="5" t="str">
        <f t="shared" si="109"/>
        <v>Vía Univérsitas, nº 15 (Pd. Bus)</v>
      </c>
      <c r="AG138" s="15" t="str">
        <f t="shared" si="121"/>
        <v>04:47</v>
      </c>
      <c r="AH138" s="15" t="str">
        <f t="shared" si="122"/>
        <v>12:45</v>
      </c>
      <c r="AI138" s="15" t="str">
        <f t="shared" si="123"/>
        <v>20:47</v>
      </c>
      <c r="AJ138" s="15" t="str">
        <f t="shared" si="124"/>
        <v>06:45</v>
      </c>
      <c r="AK138" s="5" t="str">
        <f t="shared" si="125"/>
        <v>Opel Planta en Figueruelas</v>
      </c>
      <c r="AL138" s="14">
        <f t="shared" si="110"/>
        <v>0</v>
      </c>
      <c r="AM138" s="14" t="str">
        <f t="shared" si="111"/>
        <v>5</v>
      </c>
      <c r="AN138" s="14" t="str">
        <f t="shared" si="112"/>
        <v>6</v>
      </c>
      <c r="AO138" s="14">
        <f t="shared" si="128"/>
        <v>1</v>
      </c>
      <c r="AP138" s="14">
        <f t="shared" si="129"/>
        <v>135</v>
      </c>
      <c r="AQ138" s="16">
        <f t="shared" si="113"/>
        <v>8</v>
      </c>
      <c r="AR138" s="16">
        <f t="shared" si="114"/>
        <v>5</v>
      </c>
      <c r="AS138" s="14">
        <f t="shared" si="115"/>
        <v>7</v>
      </c>
    </row>
    <row r="139" spans="1:45" x14ac:dyDescent="0.25">
      <c r="A139" t="s">
        <v>233</v>
      </c>
      <c r="B139">
        <f t="shared" si="130"/>
        <v>3</v>
      </c>
      <c r="C139" t="e">
        <f t="shared" si="131"/>
        <v>#VALUE!</v>
      </c>
      <c r="D139">
        <f t="shared" si="132"/>
        <v>3</v>
      </c>
      <c r="E139">
        <f t="shared" si="133"/>
        <v>5</v>
      </c>
      <c r="F139" s="1">
        <f t="shared" si="116"/>
        <v>21</v>
      </c>
      <c r="G139" s="1">
        <f t="shared" si="134"/>
        <v>15</v>
      </c>
      <c r="H139" s="26" t="str">
        <f t="shared" si="135"/>
        <v>21:15</v>
      </c>
      <c r="I139" s="14">
        <f t="shared" si="126"/>
        <v>0</v>
      </c>
      <c r="J139" s="3">
        <f t="shared" si="136"/>
        <v>1</v>
      </c>
      <c r="K139" s="3">
        <f t="shared" si="127"/>
        <v>0</v>
      </c>
      <c r="L139" s="3">
        <f t="shared" si="106"/>
        <v>23</v>
      </c>
      <c r="M139" s="3">
        <f t="shared" si="117"/>
        <v>123</v>
      </c>
      <c r="N139" t="str">
        <f t="shared" si="118"/>
        <v/>
      </c>
      <c r="O139" s="14" t="str">
        <f t="shared" si="137"/>
        <v/>
      </c>
      <c r="P139" s="14" t="str">
        <f t="shared" si="138"/>
        <v/>
      </c>
      <c r="Q139" s="14" t="str">
        <f t="shared" si="139"/>
        <v/>
      </c>
      <c r="R139" s="14" t="str">
        <f t="shared" si="140"/>
        <v/>
      </c>
      <c r="S139" t="str">
        <f t="shared" si="119"/>
        <v/>
      </c>
      <c r="T139" s="14">
        <f t="shared" si="120"/>
        <v>0</v>
      </c>
      <c r="AA139" s="14">
        <f t="shared" si="103"/>
        <v>9</v>
      </c>
      <c r="AB139" s="14">
        <f t="shared" si="104"/>
        <v>2</v>
      </c>
      <c r="AC139" s="14">
        <f t="shared" si="105"/>
        <v>902</v>
      </c>
      <c r="AD139" s="28">
        <f t="shared" si="107"/>
        <v>0</v>
      </c>
      <c r="AE139" s="5" t="str">
        <f t="shared" si="108"/>
        <v>Ruta 5/6</v>
      </c>
      <c r="AF139" s="5" t="str">
        <f t="shared" si="109"/>
        <v>Violante de Hungría, nº 7</v>
      </c>
      <c r="AG139" s="15" t="str">
        <f t="shared" si="121"/>
        <v>04:49</v>
      </c>
      <c r="AH139" s="15" t="str">
        <f t="shared" si="122"/>
        <v>12:47</v>
      </c>
      <c r="AI139" s="15" t="str">
        <f t="shared" si="123"/>
        <v>20:49</v>
      </c>
      <c r="AJ139" s="15" t="str">
        <f t="shared" si="124"/>
        <v>06:47</v>
      </c>
      <c r="AK139" s="5" t="str">
        <f t="shared" si="125"/>
        <v>Alagón (Rotonda - Pd. Bus)</v>
      </c>
      <c r="AL139" s="14">
        <f t="shared" si="110"/>
        <v>0</v>
      </c>
      <c r="AM139" s="14" t="str">
        <f t="shared" si="111"/>
        <v>5</v>
      </c>
      <c r="AN139" s="14" t="str">
        <f t="shared" si="112"/>
        <v>6</v>
      </c>
      <c r="AO139" s="14">
        <f t="shared" si="128"/>
        <v>2</v>
      </c>
      <c r="AP139" s="14">
        <f t="shared" si="129"/>
        <v>136</v>
      </c>
      <c r="AQ139" s="16">
        <f t="shared" si="113"/>
        <v>8</v>
      </c>
      <c r="AR139" s="16">
        <f t="shared" si="114"/>
        <v>5</v>
      </c>
      <c r="AS139" s="14">
        <f t="shared" si="115"/>
        <v>7</v>
      </c>
    </row>
    <row r="140" spans="1:45" x14ac:dyDescent="0.25">
      <c r="A140" t="s">
        <v>438</v>
      </c>
      <c r="B140">
        <f t="shared" si="130"/>
        <v>3</v>
      </c>
      <c r="C140" t="e">
        <f t="shared" si="131"/>
        <v>#VALUE!</v>
      </c>
      <c r="D140">
        <f t="shared" si="132"/>
        <v>3</v>
      </c>
      <c r="E140">
        <f t="shared" si="133"/>
        <v>5</v>
      </c>
      <c r="F140" s="1">
        <f t="shared" si="116"/>
        <v>7</v>
      </c>
      <c r="G140" s="1">
        <f t="shared" si="134"/>
        <v>15</v>
      </c>
      <c r="H140" s="26" t="str">
        <f t="shared" si="135"/>
        <v>07:15</v>
      </c>
      <c r="I140" s="14">
        <f t="shared" si="126"/>
        <v>0</v>
      </c>
      <c r="J140" s="3">
        <f t="shared" si="136"/>
        <v>1</v>
      </c>
      <c r="K140" s="3">
        <f t="shared" si="127"/>
        <v>0</v>
      </c>
      <c r="L140" s="3">
        <f t="shared" si="106"/>
        <v>23</v>
      </c>
      <c r="M140" s="3">
        <f t="shared" si="117"/>
        <v>123</v>
      </c>
      <c r="N140" t="str">
        <f t="shared" si="118"/>
        <v/>
      </c>
      <c r="O140" s="14" t="str">
        <f t="shared" si="137"/>
        <v/>
      </c>
      <c r="P140" s="14" t="str">
        <f t="shared" si="138"/>
        <v/>
      </c>
      <c r="Q140" s="14" t="str">
        <f t="shared" si="139"/>
        <v/>
      </c>
      <c r="R140" s="14" t="str">
        <f t="shared" si="140"/>
        <v/>
      </c>
      <c r="S140" t="str">
        <f t="shared" si="119"/>
        <v/>
      </c>
      <c r="T140" s="14">
        <f t="shared" si="120"/>
        <v>0</v>
      </c>
      <c r="AA140" s="14">
        <f t="shared" si="103"/>
        <v>9</v>
      </c>
      <c r="AB140" s="14">
        <f t="shared" si="104"/>
        <v>3</v>
      </c>
      <c r="AC140" s="14">
        <f t="shared" si="105"/>
        <v>903</v>
      </c>
      <c r="AD140" s="28">
        <f t="shared" si="107"/>
        <v>0</v>
      </c>
      <c r="AE140" s="5" t="str">
        <f t="shared" si="108"/>
        <v>Ruta 5/6</v>
      </c>
      <c r="AF140" s="5" t="str">
        <f t="shared" si="109"/>
        <v>C/ Pedro Cerbuna, n º 9 - Pd. Bus</v>
      </c>
      <c r="AG140" s="15" t="str">
        <f t="shared" si="121"/>
        <v>04:50</v>
      </c>
      <c r="AH140" s="15" t="str">
        <f t="shared" si="122"/>
        <v>12:48</v>
      </c>
      <c r="AI140" s="15" t="str">
        <f t="shared" si="123"/>
        <v>20:50</v>
      </c>
      <c r="AJ140" s="15" t="str">
        <f t="shared" si="124"/>
        <v>06:48</v>
      </c>
      <c r="AK140" s="5" t="str">
        <f t="shared" si="125"/>
        <v>Ctra. Logroño desvío Monzalbarba (Pd. Bus)</v>
      </c>
      <c r="AL140" s="14">
        <f t="shared" si="110"/>
        <v>0</v>
      </c>
      <c r="AM140" s="14" t="str">
        <f t="shared" si="111"/>
        <v>5</v>
      </c>
      <c r="AN140" s="14" t="str">
        <f t="shared" si="112"/>
        <v>6</v>
      </c>
      <c r="AO140" s="14">
        <f t="shared" si="128"/>
        <v>3</v>
      </c>
      <c r="AP140" s="14">
        <f t="shared" si="129"/>
        <v>137</v>
      </c>
      <c r="AQ140" s="16">
        <f t="shared" si="113"/>
        <v>8</v>
      </c>
      <c r="AR140" s="16">
        <f t="shared" si="114"/>
        <v>5</v>
      </c>
      <c r="AS140" s="14">
        <f t="shared" si="115"/>
        <v>7</v>
      </c>
    </row>
    <row r="141" spans="1:45" x14ac:dyDescent="0.25">
      <c r="A141" t="s">
        <v>400</v>
      </c>
      <c r="B141" t="e">
        <f t="shared" si="130"/>
        <v>#VALUE!</v>
      </c>
      <c r="C141" t="e">
        <f t="shared" si="131"/>
        <v>#VALUE!</v>
      </c>
      <c r="D141" t="e">
        <f t="shared" si="132"/>
        <v>#VALUE!</v>
      </c>
      <c r="E141">
        <f t="shared" si="133"/>
        <v>47</v>
      </c>
      <c r="F141" s="1" t="str">
        <f t="shared" si="116"/>
        <v/>
      </c>
      <c r="G141" s="1" t="str">
        <f t="shared" si="134"/>
        <v/>
      </c>
      <c r="H141" s="26" t="str">
        <f t="shared" si="135"/>
        <v>:</v>
      </c>
      <c r="I141" s="14">
        <f t="shared" si="126"/>
        <v>0</v>
      </c>
      <c r="J141" s="3">
        <f t="shared" si="136"/>
        <v>1</v>
      </c>
      <c r="K141" s="3">
        <f t="shared" si="127"/>
        <v>0</v>
      </c>
      <c r="L141" s="3">
        <f t="shared" si="106"/>
        <v>23</v>
      </c>
      <c r="M141" s="3">
        <f t="shared" si="117"/>
        <v>123</v>
      </c>
      <c r="N141" t="str">
        <f t="shared" si="118"/>
        <v/>
      </c>
      <c r="O141" s="14" t="str">
        <f t="shared" si="137"/>
        <v/>
      </c>
      <c r="P141" s="14" t="str">
        <f t="shared" si="138"/>
        <v/>
      </c>
      <c r="Q141" s="14" t="str">
        <f t="shared" si="139"/>
        <v/>
      </c>
      <c r="R141" s="14" t="str">
        <f t="shared" si="140"/>
        <v/>
      </c>
      <c r="S141" t="str">
        <f t="shared" si="119"/>
        <v/>
      </c>
      <c r="T141" s="14">
        <f t="shared" si="120"/>
        <v>0</v>
      </c>
      <c r="AA141" s="14">
        <f t="shared" si="103"/>
        <v>9</v>
      </c>
      <c r="AB141" s="14">
        <f t="shared" si="104"/>
        <v>4</v>
      </c>
      <c r="AC141" s="14">
        <f t="shared" si="105"/>
        <v>904</v>
      </c>
      <c r="AD141" s="28">
        <f t="shared" si="107"/>
        <v>0</v>
      </c>
      <c r="AE141" s="5" t="str">
        <f t="shared" si="108"/>
        <v>Ruta 5/6</v>
      </c>
      <c r="AF141" s="5" t="str">
        <f t="shared" si="109"/>
        <v>Avenida Goya, nº 66 (Pd. Bus)</v>
      </c>
      <c r="AG141" s="15" t="str">
        <f t="shared" si="121"/>
        <v>04:52</v>
      </c>
      <c r="AH141" s="15" t="str">
        <f t="shared" si="122"/>
        <v>12:51</v>
      </c>
      <c r="AI141" s="15" t="str">
        <f t="shared" si="123"/>
        <v>20:52</v>
      </c>
      <c r="AJ141" s="15" t="str">
        <f t="shared" si="124"/>
        <v>06:51</v>
      </c>
      <c r="AK141" s="5" t="str">
        <f t="shared" si="125"/>
        <v>Avd. Madrid (frente nº 218)</v>
      </c>
      <c r="AL141" s="14">
        <f t="shared" si="110"/>
        <v>0</v>
      </c>
      <c r="AM141" s="14" t="str">
        <f t="shared" si="111"/>
        <v>5</v>
      </c>
      <c r="AN141" s="14" t="str">
        <f t="shared" si="112"/>
        <v>6</v>
      </c>
      <c r="AO141" s="14">
        <f t="shared" si="128"/>
        <v>4</v>
      </c>
      <c r="AP141" s="14">
        <f t="shared" si="129"/>
        <v>138</v>
      </c>
      <c r="AQ141" s="16">
        <f t="shared" si="113"/>
        <v>8</v>
      </c>
      <c r="AR141" s="16">
        <f t="shared" si="114"/>
        <v>5</v>
      </c>
      <c r="AS141" s="14">
        <f t="shared" si="115"/>
        <v>7</v>
      </c>
    </row>
    <row r="142" spans="1:45" x14ac:dyDescent="0.25">
      <c r="A142" t="s">
        <v>369</v>
      </c>
      <c r="B142" t="e">
        <f t="shared" si="130"/>
        <v>#VALUE!</v>
      </c>
      <c r="C142" t="e">
        <f t="shared" si="131"/>
        <v>#VALUE!</v>
      </c>
      <c r="D142" t="e">
        <f t="shared" si="132"/>
        <v>#VALUE!</v>
      </c>
      <c r="E142">
        <f t="shared" si="133"/>
        <v>51</v>
      </c>
      <c r="F142" s="1" t="str">
        <f t="shared" si="116"/>
        <v/>
      </c>
      <c r="G142" s="1" t="str">
        <f t="shared" si="134"/>
        <v/>
      </c>
      <c r="H142" s="26" t="str">
        <f t="shared" si="135"/>
        <v>:</v>
      </c>
      <c r="I142" s="14">
        <f t="shared" si="126"/>
        <v>0</v>
      </c>
      <c r="J142" s="3">
        <f t="shared" si="136"/>
        <v>1</v>
      </c>
      <c r="K142" s="3">
        <f t="shared" si="127"/>
        <v>1</v>
      </c>
      <c r="L142" s="3">
        <f t="shared" si="106"/>
        <v>24</v>
      </c>
      <c r="M142" s="3">
        <f t="shared" si="117"/>
        <v>124</v>
      </c>
      <c r="N142" t="str">
        <f t="shared" si="118"/>
        <v>Carretera de Logroño (desvío Monzalbarba - Pd. Bus)</v>
      </c>
      <c r="O142" s="14" t="str">
        <f t="shared" si="137"/>
        <v>05:18</v>
      </c>
      <c r="P142" s="14" t="str">
        <f t="shared" si="138"/>
        <v>13:18</v>
      </c>
      <c r="Q142" s="14" t="str">
        <f t="shared" si="139"/>
        <v>21:18</v>
      </c>
      <c r="R142" s="14" t="str">
        <f t="shared" si="140"/>
        <v>07:18</v>
      </c>
      <c r="S142" t="str">
        <f t="shared" si="119"/>
        <v>Valle de Broto (esq. San Juan de la Peña)</v>
      </c>
      <c r="T142" s="14">
        <f t="shared" si="120"/>
        <v>0</v>
      </c>
      <c r="AA142" s="14">
        <f t="shared" si="103"/>
        <v>9</v>
      </c>
      <c r="AB142" s="14">
        <f t="shared" si="104"/>
        <v>5</v>
      </c>
      <c r="AC142" s="14">
        <f t="shared" si="105"/>
        <v>905</v>
      </c>
      <c r="AD142" s="28">
        <f t="shared" si="107"/>
        <v>0</v>
      </c>
      <c r="AE142" s="5" t="str">
        <f t="shared" si="108"/>
        <v>Ruta 5/6</v>
      </c>
      <c r="AF142" s="5" t="str">
        <f t="shared" si="109"/>
        <v>Plaza Roma (Mercadona)</v>
      </c>
      <c r="AG142" s="15" t="str">
        <f t="shared" si="121"/>
        <v>04:55</v>
      </c>
      <c r="AH142" s="15" t="str">
        <f t="shared" si="122"/>
        <v>12:54</v>
      </c>
      <c r="AI142" s="15" t="str">
        <f t="shared" si="123"/>
        <v>20:55</v>
      </c>
      <c r="AJ142" s="15" t="str">
        <f t="shared" si="124"/>
        <v>06:54</v>
      </c>
      <c r="AK142" s="5" t="str">
        <f t="shared" si="125"/>
        <v>Avd. Madrid (frente Calzados Kaymo)</v>
      </c>
      <c r="AL142" s="14">
        <f t="shared" si="110"/>
        <v>0</v>
      </c>
      <c r="AM142" s="14" t="str">
        <f t="shared" si="111"/>
        <v>5</v>
      </c>
      <c r="AN142" s="14" t="str">
        <f t="shared" si="112"/>
        <v>6</v>
      </c>
      <c r="AO142" s="14">
        <f t="shared" si="128"/>
        <v>5</v>
      </c>
      <c r="AP142" s="14">
        <f t="shared" si="129"/>
        <v>139</v>
      </c>
      <c r="AQ142" s="16">
        <f t="shared" si="113"/>
        <v>8</v>
      </c>
      <c r="AR142" s="16">
        <f t="shared" si="114"/>
        <v>5</v>
      </c>
      <c r="AS142" s="14">
        <f t="shared" si="115"/>
        <v>7</v>
      </c>
    </row>
    <row r="143" spans="1:45" x14ac:dyDescent="0.25">
      <c r="A143" t="s">
        <v>439</v>
      </c>
      <c r="B143">
        <f t="shared" si="130"/>
        <v>3</v>
      </c>
      <c r="C143" t="e">
        <f t="shared" si="131"/>
        <v>#VALUE!</v>
      </c>
      <c r="D143">
        <f t="shared" si="132"/>
        <v>3</v>
      </c>
      <c r="E143">
        <f t="shared" si="133"/>
        <v>5</v>
      </c>
      <c r="F143" s="1">
        <f t="shared" si="116"/>
        <v>5</v>
      </c>
      <c r="G143" s="1">
        <f t="shared" si="134"/>
        <v>18</v>
      </c>
      <c r="H143" s="26" t="str">
        <f t="shared" si="135"/>
        <v>05:18</v>
      </c>
      <c r="I143" s="14">
        <f t="shared" si="126"/>
        <v>0</v>
      </c>
      <c r="J143" s="3">
        <f t="shared" si="136"/>
        <v>1</v>
      </c>
      <c r="K143" s="3">
        <f t="shared" si="127"/>
        <v>0</v>
      </c>
      <c r="L143" s="3">
        <f t="shared" si="106"/>
        <v>24</v>
      </c>
      <c r="M143" s="3">
        <f t="shared" si="117"/>
        <v>124</v>
      </c>
      <c r="N143" t="str">
        <f t="shared" si="118"/>
        <v/>
      </c>
      <c r="O143" s="14" t="str">
        <f t="shared" si="137"/>
        <v/>
      </c>
      <c r="P143" s="14" t="str">
        <f t="shared" si="138"/>
        <v/>
      </c>
      <c r="Q143" s="14" t="str">
        <f t="shared" si="139"/>
        <v/>
      </c>
      <c r="R143" s="14" t="str">
        <f t="shared" si="140"/>
        <v/>
      </c>
      <c r="S143" t="str">
        <f t="shared" si="119"/>
        <v/>
      </c>
      <c r="T143" s="14">
        <f t="shared" si="120"/>
        <v>0</v>
      </c>
      <c r="AA143" s="14">
        <f t="shared" si="103"/>
        <v>9</v>
      </c>
      <c r="AB143" s="14">
        <f t="shared" si="104"/>
        <v>6</v>
      </c>
      <c r="AC143" s="14">
        <f t="shared" si="105"/>
        <v>906</v>
      </c>
      <c r="AD143" s="28">
        <f t="shared" si="107"/>
        <v>0</v>
      </c>
      <c r="AE143" s="5" t="str">
        <f t="shared" si="108"/>
        <v>Ruta 5/6</v>
      </c>
      <c r="AF143" s="5" t="str">
        <f t="shared" si="109"/>
        <v>Avd. Madrid (esq. Plaza Huesca - Pd. Bus)</v>
      </c>
      <c r="AG143" s="15" t="str">
        <f t="shared" si="121"/>
        <v>04:58</v>
      </c>
      <c r="AH143" s="15" t="str">
        <f t="shared" si="122"/>
        <v>12:58</v>
      </c>
      <c r="AI143" s="15" t="str">
        <f t="shared" si="123"/>
        <v>20:58</v>
      </c>
      <c r="AJ143" s="15" t="str">
        <f t="shared" si="124"/>
        <v>06:58</v>
      </c>
      <c r="AK143" s="5" t="str">
        <f t="shared" si="125"/>
        <v>Avd. Madrid, frente Plaza Huesca (Pd. Bus)</v>
      </c>
      <c r="AL143" s="14">
        <f t="shared" si="110"/>
        <v>0</v>
      </c>
      <c r="AM143" s="14" t="str">
        <f t="shared" si="111"/>
        <v>5</v>
      </c>
      <c r="AN143" s="14" t="str">
        <f t="shared" si="112"/>
        <v>6</v>
      </c>
      <c r="AO143" s="14">
        <f t="shared" si="128"/>
        <v>6</v>
      </c>
      <c r="AP143" s="14">
        <f t="shared" si="129"/>
        <v>140</v>
      </c>
      <c r="AQ143" s="16">
        <f t="shared" si="113"/>
        <v>8</v>
      </c>
      <c r="AR143" s="16">
        <f t="shared" si="114"/>
        <v>5</v>
      </c>
      <c r="AS143" s="14">
        <f t="shared" si="115"/>
        <v>7</v>
      </c>
    </row>
    <row r="144" spans="1:45" x14ac:dyDescent="0.25">
      <c r="A144" t="s">
        <v>246</v>
      </c>
      <c r="B144">
        <f t="shared" si="130"/>
        <v>3</v>
      </c>
      <c r="C144" t="e">
        <f t="shared" si="131"/>
        <v>#VALUE!</v>
      </c>
      <c r="D144">
        <f t="shared" si="132"/>
        <v>3</v>
      </c>
      <c r="E144">
        <f t="shared" si="133"/>
        <v>5</v>
      </c>
      <c r="F144" s="1">
        <f t="shared" si="116"/>
        <v>13</v>
      </c>
      <c r="G144" s="1">
        <f t="shared" si="134"/>
        <v>18</v>
      </c>
      <c r="H144" s="26" t="str">
        <f t="shared" si="135"/>
        <v>13:18</v>
      </c>
      <c r="I144" s="14">
        <f t="shared" si="126"/>
        <v>0</v>
      </c>
      <c r="J144" s="3">
        <f t="shared" si="136"/>
        <v>1</v>
      </c>
      <c r="K144" s="3">
        <f t="shared" si="127"/>
        <v>0</v>
      </c>
      <c r="L144" s="3">
        <f t="shared" si="106"/>
        <v>24</v>
      </c>
      <c r="M144" s="3">
        <f t="shared" si="117"/>
        <v>124</v>
      </c>
      <c r="N144" t="str">
        <f t="shared" si="118"/>
        <v/>
      </c>
      <c r="O144" s="14" t="str">
        <f t="shared" si="137"/>
        <v/>
      </c>
      <c r="P144" s="14" t="str">
        <f t="shared" si="138"/>
        <v/>
      </c>
      <c r="Q144" s="14" t="str">
        <f t="shared" si="139"/>
        <v/>
      </c>
      <c r="R144" s="14" t="str">
        <f t="shared" si="140"/>
        <v/>
      </c>
      <c r="S144" t="str">
        <f t="shared" si="119"/>
        <v/>
      </c>
      <c r="T144" s="14">
        <f t="shared" si="120"/>
        <v>0</v>
      </c>
      <c r="AA144" s="14">
        <f t="shared" si="103"/>
        <v>9</v>
      </c>
      <c r="AB144" s="14">
        <f t="shared" si="104"/>
        <v>7</v>
      </c>
      <c r="AC144" s="14">
        <f t="shared" si="105"/>
        <v>907</v>
      </c>
      <c r="AD144" s="28">
        <f t="shared" si="107"/>
        <v>0</v>
      </c>
      <c r="AE144" s="5" t="str">
        <f t="shared" si="108"/>
        <v>Ruta 5/6</v>
      </c>
      <c r="AF144" s="5" t="str">
        <f t="shared" si="109"/>
        <v>Avd. Madrid, nº 142 (Calzados Kaymo)</v>
      </c>
      <c r="AG144" s="15" t="str">
        <f t="shared" si="121"/>
        <v>04:59</v>
      </c>
      <c r="AH144" s="15" t="str">
        <f t="shared" si="122"/>
        <v>12:59</v>
      </c>
      <c r="AI144" s="15" t="str">
        <f t="shared" si="123"/>
        <v>20:59</v>
      </c>
      <c r="AJ144" s="15" t="str">
        <f t="shared" si="124"/>
        <v>06:59</v>
      </c>
      <c r="AK144" s="5" t="str">
        <f t="shared" si="125"/>
        <v>Plaza Roma (esq. C/ Escosura)</v>
      </c>
      <c r="AL144" s="14">
        <f t="shared" si="110"/>
        <v>0</v>
      </c>
      <c r="AM144" s="14" t="str">
        <f t="shared" si="111"/>
        <v>5</v>
      </c>
      <c r="AN144" s="14" t="str">
        <f t="shared" si="112"/>
        <v>6</v>
      </c>
      <c r="AO144" s="14">
        <f t="shared" si="128"/>
        <v>7</v>
      </c>
      <c r="AP144" s="14">
        <f t="shared" si="129"/>
        <v>141</v>
      </c>
      <c r="AQ144" s="16">
        <f t="shared" si="113"/>
        <v>8</v>
      </c>
      <c r="AR144" s="16">
        <f t="shared" si="114"/>
        <v>5</v>
      </c>
      <c r="AS144" s="14">
        <f t="shared" si="115"/>
        <v>7</v>
      </c>
    </row>
    <row r="145" spans="1:45" x14ac:dyDescent="0.25">
      <c r="A145" t="s">
        <v>247</v>
      </c>
      <c r="B145">
        <f t="shared" si="130"/>
        <v>3</v>
      </c>
      <c r="C145" t="e">
        <f t="shared" si="131"/>
        <v>#VALUE!</v>
      </c>
      <c r="D145">
        <f t="shared" si="132"/>
        <v>3</v>
      </c>
      <c r="E145">
        <f t="shared" si="133"/>
        <v>5</v>
      </c>
      <c r="F145" s="1">
        <f t="shared" si="116"/>
        <v>21</v>
      </c>
      <c r="G145" s="1">
        <f t="shared" si="134"/>
        <v>18</v>
      </c>
      <c r="H145" s="26" t="str">
        <f t="shared" si="135"/>
        <v>21:18</v>
      </c>
      <c r="I145" s="14">
        <f t="shared" si="126"/>
        <v>0</v>
      </c>
      <c r="J145" s="3">
        <f t="shared" si="136"/>
        <v>1</v>
      </c>
      <c r="K145" s="3">
        <f t="shared" si="127"/>
        <v>0</v>
      </c>
      <c r="L145" s="3">
        <f t="shared" si="106"/>
        <v>24</v>
      </c>
      <c r="M145" s="3">
        <f t="shared" si="117"/>
        <v>124</v>
      </c>
      <c r="N145" t="str">
        <f t="shared" si="118"/>
        <v/>
      </c>
      <c r="O145" s="14" t="str">
        <f t="shared" si="137"/>
        <v/>
      </c>
      <c r="P145" s="14" t="str">
        <f t="shared" si="138"/>
        <v/>
      </c>
      <c r="Q145" s="14" t="str">
        <f t="shared" si="139"/>
        <v/>
      </c>
      <c r="R145" s="14" t="str">
        <f t="shared" si="140"/>
        <v/>
      </c>
      <c r="S145" t="str">
        <f t="shared" si="119"/>
        <v/>
      </c>
      <c r="T145" s="14">
        <f t="shared" si="120"/>
        <v>0</v>
      </c>
      <c r="AA145" s="14">
        <f t="shared" si="103"/>
        <v>9</v>
      </c>
      <c r="AB145" s="14">
        <f t="shared" si="104"/>
        <v>8</v>
      </c>
      <c r="AC145" s="14">
        <f t="shared" si="105"/>
        <v>908</v>
      </c>
      <c r="AD145" s="28">
        <f t="shared" si="107"/>
        <v>0</v>
      </c>
      <c r="AE145" s="5" t="str">
        <f t="shared" si="108"/>
        <v>Ruta 5/6</v>
      </c>
      <c r="AF145" s="5" t="str">
        <f t="shared" si="109"/>
        <v>Avd. Madrid nº 218</v>
      </c>
      <c r="AG145" s="15" t="str">
        <f t="shared" si="121"/>
        <v>05:00</v>
      </c>
      <c r="AH145" s="15" t="str">
        <f t="shared" si="122"/>
        <v>13:00</v>
      </c>
      <c r="AI145" s="15" t="str">
        <f t="shared" si="123"/>
        <v>21:00</v>
      </c>
      <c r="AJ145" s="15" t="str">
        <f t="shared" si="124"/>
        <v>07:00</v>
      </c>
      <c r="AK145" s="5" t="str">
        <f t="shared" si="125"/>
        <v>Avd. Goya (esq. Cortes de Aragón - Pd. Bus)</v>
      </c>
      <c r="AL145" s="14">
        <f t="shared" si="110"/>
        <v>0</v>
      </c>
      <c r="AM145" s="14" t="str">
        <f t="shared" si="111"/>
        <v>5</v>
      </c>
      <c r="AN145" s="14" t="str">
        <f t="shared" si="112"/>
        <v>6</v>
      </c>
      <c r="AO145" s="14">
        <f t="shared" si="128"/>
        <v>8</v>
      </c>
      <c r="AP145" s="14">
        <f t="shared" si="129"/>
        <v>142</v>
      </c>
      <c r="AQ145" s="16">
        <f t="shared" si="113"/>
        <v>8</v>
      </c>
      <c r="AR145" s="16">
        <f t="shared" si="114"/>
        <v>5</v>
      </c>
      <c r="AS145" s="14">
        <f t="shared" si="115"/>
        <v>7</v>
      </c>
    </row>
    <row r="146" spans="1:45" x14ac:dyDescent="0.25">
      <c r="A146" t="s">
        <v>440</v>
      </c>
      <c r="B146">
        <f t="shared" si="130"/>
        <v>3</v>
      </c>
      <c r="C146" t="e">
        <f t="shared" si="131"/>
        <v>#VALUE!</v>
      </c>
      <c r="D146">
        <f t="shared" si="132"/>
        <v>3</v>
      </c>
      <c r="E146">
        <f t="shared" si="133"/>
        <v>5</v>
      </c>
      <c r="F146" s="1">
        <f t="shared" si="116"/>
        <v>7</v>
      </c>
      <c r="G146" s="1">
        <f t="shared" si="134"/>
        <v>18</v>
      </c>
      <c r="H146" s="26" t="str">
        <f t="shared" si="135"/>
        <v>07:18</v>
      </c>
      <c r="I146" s="14">
        <f t="shared" si="126"/>
        <v>0</v>
      </c>
      <c r="J146" s="3">
        <f t="shared" si="136"/>
        <v>1</v>
      </c>
      <c r="K146" s="3">
        <f t="shared" si="127"/>
        <v>0</v>
      </c>
      <c r="L146" s="3">
        <f t="shared" si="106"/>
        <v>24</v>
      </c>
      <c r="M146" s="3">
        <f t="shared" si="117"/>
        <v>124</v>
      </c>
      <c r="N146" t="str">
        <f t="shared" si="118"/>
        <v/>
      </c>
      <c r="O146" s="14" t="str">
        <f t="shared" si="137"/>
        <v/>
      </c>
      <c r="P146" s="14" t="str">
        <f t="shared" si="138"/>
        <v/>
      </c>
      <c r="Q146" s="14" t="str">
        <f t="shared" si="139"/>
        <v/>
      </c>
      <c r="R146" s="14" t="str">
        <f t="shared" si="140"/>
        <v/>
      </c>
      <c r="S146" t="str">
        <f t="shared" si="119"/>
        <v/>
      </c>
      <c r="T146" s="14">
        <f t="shared" si="120"/>
        <v>0</v>
      </c>
      <c r="AA146" s="14">
        <f t="shared" si="103"/>
        <v>9</v>
      </c>
      <c r="AB146" s="14">
        <f t="shared" si="104"/>
        <v>9</v>
      </c>
      <c r="AC146" s="14">
        <f t="shared" si="105"/>
        <v>909</v>
      </c>
      <c r="AD146" s="28">
        <f t="shared" si="107"/>
        <v>0</v>
      </c>
      <c r="AE146" s="5" t="str">
        <f t="shared" si="108"/>
        <v>Ruta 5/6</v>
      </c>
      <c r="AF146" s="5" t="str">
        <f t="shared" si="109"/>
        <v>Ctra. Logroño desvío Monzalbarba (Pd. Bus)</v>
      </c>
      <c r="AG146" s="15" t="str">
        <f t="shared" si="121"/>
        <v>05:10</v>
      </c>
      <c r="AH146" s="15" t="str">
        <f t="shared" si="122"/>
        <v>13:10</v>
      </c>
      <c r="AI146" s="15" t="str">
        <f t="shared" si="123"/>
        <v>21:10</v>
      </c>
      <c r="AJ146" s="15" t="str">
        <f t="shared" si="124"/>
        <v>07:10</v>
      </c>
      <c r="AK146" s="5" t="str">
        <f t="shared" si="125"/>
        <v>Plaza San Francisco (Kiosco Prensa - Pd. Bus)</v>
      </c>
      <c r="AL146" s="14">
        <f t="shared" si="110"/>
        <v>0</v>
      </c>
      <c r="AM146" s="14" t="str">
        <f t="shared" si="111"/>
        <v>5</v>
      </c>
      <c r="AN146" s="14" t="str">
        <f t="shared" si="112"/>
        <v>6</v>
      </c>
      <c r="AO146" s="14">
        <f t="shared" si="128"/>
        <v>9</v>
      </c>
      <c r="AP146" s="14">
        <f t="shared" si="129"/>
        <v>143</v>
      </c>
      <c r="AQ146" s="16">
        <f t="shared" si="113"/>
        <v>8</v>
      </c>
      <c r="AR146" s="16">
        <f t="shared" si="114"/>
        <v>5</v>
      </c>
      <c r="AS146" s="14">
        <f t="shared" si="115"/>
        <v>7</v>
      </c>
    </row>
    <row r="147" spans="1:45" x14ac:dyDescent="0.25">
      <c r="A147" t="s">
        <v>441</v>
      </c>
      <c r="B147" t="e">
        <f t="shared" si="130"/>
        <v>#VALUE!</v>
      </c>
      <c r="C147" t="e">
        <f t="shared" si="131"/>
        <v>#VALUE!</v>
      </c>
      <c r="D147" t="e">
        <f t="shared" si="132"/>
        <v>#VALUE!</v>
      </c>
      <c r="E147">
        <f t="shared" si="133"/>
        <v>41</v>
      </c>
      <c r="F147" s="1" t="str">
        <f t="shared" si="116"/>
        <v/>
      </c>
      <c r="G147" s="1" t="str">
        <f t="shared" si="134"/>
        <v/>
      </c>
      <c r="H147" s="26" t="str">
        <f t="shared" si="135"/>
        <v>:</v>
      </c>
      <c r="I147" s="14">
        <f t="shared" si="126"/>
        <v>0</v>
      </c>
      <c r="J147" s="3">
        <f t="shared" si="136"/>
        <v>1</v>
      </c>
      <c r="K147" s="3">
        <f t="shared" si="127"/>
        <v>0</v>
      </c>
      <c r="L147" s="3">
        <f t="shared" si="106"/>
        <v>24</v>
      </c>
      <c r="M147" s="3">
        <f t="shared" si="117"/>
        <v>124</v>
      </c>
      <c r="N147" t="str">
        <f t="shared" si="118"/>
        <v/>
      </c>
      <c r="O147" s="14" t="str">
        <f t="shared" si="137"/>
        <v/>
      </c>
      <c r="P147" s="14" t="str">
        <f t="shared" si="138"/>
        <v/>
      </c>
      <c r="Q147" s="14" t="str">
        <f t="shared" si="139"/>
        <v/>
      </c>
      <c r="R147" s="14" t="str">
        <f t="shared" si="140"/>
        <v/>
      </c>
      <c r="S147" t="str">
        <f t="shared" si="119"/>
        <v/>
      </c>
      <c r="T147" s="14">
        <f t="shared" si="120"/>
        <v>0</v>
      </c>
      <c r="AA147" s="14">
        <f t="shared" si="103"/>
        <v>9</v>
      </c>
      <c r="AB147" s="14">
        <f t="shared" si="104"/>
        <v>10</v>
      </c>
      <c r="AC147" s="14">
        <f t="shared" si="105"/>
        <v>910</v>
      </c>
      <c r="AD147" s="28">
        <f t="shared" si="107"/>
        <v>0</v>
      </c>
      <c r="AE147" s="5" t="str">
        <f t="shared" si="108"/>
        <v>Ruta 5/6</v>
      </c>
      <c r="AF147" s="5" t="str">
        <f t="shared" si="109"/>
        <v>Alagón (Rotonda - Pd. Bus)</v>
      </c>
      <c r="AG147" s="15" t="str">
        <f t="shared" si="121"/>
        <v>05:20</v>
      </c>
      <c r="AH147" s="15" t="str">
        <f t="shared" si="122"/>
        <v>13:20</v>
      </c>
      <c r="AI147" s="15" t="str">
        <f t="shared" si="123"/>
        <v>21:20</v>
      </c>
      <c r="AJ147" s="15" t="str">
        <f t="shared" si="124"/>
        <v>07:20</v>
      </c>
      <c r="AK147" s="5" t="str">
        <f t="shared" si="125"/>
        <v>Violante de Hungría (frente nº 7 - Pd. Bus)</v>
      </c>
      <c r="AL147" s="14">
        <f t="shared" si="110"/>
        <v>0</v>
      </c>
      <c r="AM147" s="14" t="str">
        <f t="shared" si="111"/>
        <v>5</v>
      </c>
      <c r="AN147" s="14" t="str">
        <f t="shared" si="112"/>
        <v>6</v>
      </c>
      <c r="AO147" s="14">
        <f t="shared" si="128"/>
        <v>10</v>
      </c>
      <c r="AP147" s="14">
        <f t="shared" si="129"/>
        <v>144</v>
      </c>
      <c r="AQ147" s="16">
        <f t="shared" si="113"/>
        <v>8</v>
      </c>
      <c r="AR147" s="16">
        <f t="shared" si="114"/>
        <v>5</v>
      </c>
      <c r="AS147" s="14">
        <f t="shared" si="115"/>
        <v>7</v>
      </c>
    </row>
    <row r="148" spans="1:45" x14ac:dyDescent="0.25">
      <c r="A148" t="s">
        <v>442</v>
      </c>
      <c r="B148" t="e">
        <f t="shared" si="130"/>
        <v>#VALUE!</v>
      </c>
      <c r="C148" t="e">
        <f t="shared" si="131"/>
        <v>#VALUE!</v>
      </c>
      <c r="D148" t="e">
        <f t="shared" si="132"/>
        <v>#VALUE!</v>
      </c>
      <c r="E148">
        <f t="shared" si="133"/>
        <v>52</v>
      </c>
      <c r="F148" s="1" t="str">
        <f t="shared" si="116"/>
        <v/>
      </c>
      <c r="G148" s="1" t="str">
        <f t="shared" si="134"/>
        <v/>
      </c>
      <c r="H148" s="26" t="str">
        <f t="shared" si="135"/>
        <v>:</v>
      </c>
      <c r="I148" s="14">
        <f t="shared" si="126"/>
        <v>0</v>
      </c>
      <c r="J148" s="3">
        <f t="shared" si="136"/>
        <v>1</v>
      </c>
      <c r="K148" s="3">
        <f t="shared" si="127"/>
        <v>1</v>
      </c>
      <c r="L148" s="3">
        <f t="shared" si="106"/>
        <v>25</v>
      </c>
      <c r="M148" s="3">
        <f t="shared" si="117"/>
        <v>125</v>
      </c>
      <c r="N148" t="str">
        <f t="shared" si="118"/>
        <v>Carretera de Logroño (desvío Utebo - marquesina Bus)</v>
      </c>
      <c r="O148" s="14" t="str">
        <f t="shared" si="137"/>
        <v>05:20</v>
      </c>
      <c r="P148" s="14" t="str">
        <f t="shared" si="138"/>
        <v>13:20</v>
      </c>
      <c r="Q148" s="14" t="str">
        <f t="shared" si="139"/>
        <v>21:20</v>
      </c>
      <c r="R148" s="14" t="str">
        <f t="shared" si="140"/>
        <v>07:20</v>
      </c>
      <c r="S148" t="str">
        <f t="shared" si="119"/>
        <v>Valle de Broto (esq. Valle Pineta - Bar Sango 2)</v>
      </c>
      <c r="T148" s="14">
        <f t="shared" si="120"/>
        <v>0</v>
      </c>
      <c r="AA148" s="14">
        <f t="shared" si="103"/>
        <v>9</v>
      </c>
      <c r="AB148" s="14">
        <f t="shared" si="104"/>
        <v>11</v>
      </c>
      <c r="AC148" s="14">
        <f t="shared" si="105"/>
        <v>911</v>
      </c>
      <c r="AD148" s="28">
        <f t="shared" si="107"/>
        <v>1</v>
      </c>
      <c r="AE148" s="5" t="str">
        <f t="shared" si="108"/>
        <v>Ruta 5/6</v>
      </c>
      <c r="AF148" s="5" t="str">
        <f t="shared" si="109"/>
        <v>Opel Planta en Figueruelas</v>
      </c>
      <c r="AG148" s="15" t="str">
        <f t="shared" si="121"/>
        <v>05:30</v>
      </c>
      <c r="AH148" s="15" t="str">
        <f t="shared" si="122"/>
        <v>13:30</v>
      </c>
      <c r="AI148" s="15" t="str">
        <f t="shared" si="123"/>
        <v>21:30</v>
      </c>
      <c r="AJ148" s="15" t="str">
        <f t="shared" si="124"/>
        <v>07:30</v>
      </c>
      <c r="AK148" s="5" t="str">
        <f t="shared" si="125"/>
        <v>Vía Univérsitas (esq. C/ Santa María Reina)</v>
      </c>
      <c r="AL148" s="14">
        <f t="shared" si="110"/>
        <v>0</v>
      </c>
      <c r="AM148" s="14" t="str">
        <f t="shared" si="111"/>
        <v>5</v>
      </c>
      <c r="AN148" s="14" t="str">
        <f t="shared" si="112"/>
        <v>6</v>
      </c>
      <c r="AO148" s="14">
        <f t="shared" si="128"/>
        <v>11</v>
      </c>
      <c r="AP148" s="14">
        <f t="shared" si="129"/>
        <v>145</v>
      </c>
      <c r="AQ148" s="16">
        <f t="shared" si="113"/>
        <v>8</v>
      </c>
      <c r="AR148" s="16">
        <f t="shared" si="114"/>
        <v>5</v>
      </c>
      <c r="AS148" s="14">
        <f t="shared" si="115"/>
        <v>7</v>
      </c>
    </row>
    <row r="149" spans="1:45" x14ac:dyDescent="0.25">
      <c r="A149" t="s">
        <v>443</v>
      </c>
      <c r="B149">
        <f t="shared" si="130"/>
        <v>3</v>
      </c>
      <c r="C149" t="e">
        <f t="shared" si="131"/>
        <v>#VALUE!</v>
      </c>
      <c r="D149">
        <f t="shared" si="132"/>
        <v>3</v>
      </c>
      <c r="E149">
        <f t="shared" si="133"/>
        <v>5</v>
      </c>
      <c r="F149" s="1">
        <f t="shared" si="116"/>
        <v>5</v>
      </c>
      <c r="G149" s="1">
        <f t="shared" si="134"/>
        <v>20</v>
      </c>
      <c r="H149" s="26" t="str">
        <f t="shared" si="135"/>
        <v>05:20</v>
      </c>
      <c r="I149" s="14">
        <f t="shared" si="126"/>
        <v>0</v>
      </c>
      <c r="J149" s="3">
        <f t="shared" si="136"/>
        <v>1</v>
      </c>
      <c r="K149" s="3">
        <f t="shared" si="127"/>
        <v>0</v>
      </c>
      <c r="L149" s="3">
        <f t="shared" si="106"/>
        <v>25</v>
      </c>
      <c r="M149" s="3">
        <f t="shared" si="117"/>
        <v>125</v>
      </c>
      <c r="N149" t="str">
        <f t="shared" si="118"/>
        <v/>
      </c>
      <c r="O149" s="14" t="str">
        <f t="shared" si="137"/>
        <v/>
      </c>
      <c r="P149" s="14" t="str">
        <f t="shared" si="138"/>
        <v/>
      </c>
      <c r="Q149" s="14" t="str">
        <f t="shared" si="139"/>
        <v/>
      </c>
      <c r="R149" s="14" t="str">
        <f t="shared" si="140"/>
        <v/>
      </c>
      <c r="S149" t="str">
        <f t="shared" si="119"/>
        <v/>
      </c>
      <c r="T149" s="14">
        <f t="shared" si="120"/>
        <v>0</v>
      </c>
      <c r="AA149" s="14">
        <f t="shared" si="103"/>
        <v>10</v>
      </c>
      <c r="AB149" s="14">
        <f t="shared" si="104"/>
        <v>0</v>
      </c>
      <c r="AC149" s="14">
        <f t="shared" si="105"/>
        <v>1000</v>
      </c>
      <c r="AD149" s="28">
        <f t="shared" si="107"/>
        <v>0</v>
      </c>
      <c r="AE149" s="5" t="str">
        <f t="shared" si="108"/>
        <v>Ruta 6/6</v>
      </c>
      <c r="AF149" s="5" t="str">
        <f t="shared" si="109"/>
        <v>Ruta 6/6</v>
      </c>
      <c r="AG149" s="15" t="str">
        <f t="shared" si="121"/>
        <v/>
      </c>
      <c r="AH149" s="15" t="str">
        <f t="shared" si="122"/>
        <v/>
      </c>
      <c r="AI149" s="15" t="str">
        <f t="shared" si="123"/>
        <v/>
      </c>
      <c r="AJ149" s="15" t="str">
        <f t="shared" si="124"/>
        <v/>
      </c>
      <c r="AK149" s="5" t="str">
        <f t="shared" si="125"/>
        <v/>
      </c>
      <c r="AL149" s="14">
        <f t="shared" si="110"/>
        <v>1</v>
      </c>
      <c r="AM149" s="14" t="str">
        <f t="shared" si="111"/>
        <v>6</v>
      </c>
      <c r="AN149" s="14" t="str">
        <f t="shared" si="112"/>
        <v>6</v>
      </c>
      <c r="AO149" s="14">
        <f t="shared" si="128"/>
        <v>0</v>
      </c>
      <c r="AP149" s="14">
        <f t="shared" si="129"/>
        <v>146</v>
      </c>
      <c r="AQ149" s="16">
        <f t="shared" si="113"/>
        <v>8</v>
      </c>
      <c r="AR149" s="16">
        <f t="shared" si="114"/>
        <v>5</v>
      </c>
      <c r="AS149" s="14">
        <f t="shared" si="115"/>
        <v>7</v>
      </c>
    </row>
    <row r="150" spans="1:45" x14ac:dyDescent="0.25">
      <c r="A150" t="s">
        <v>256</v>
      </c>
      <c r="B150">
        <f t="shared" si="130"/>
        <v>3</v>
      </c>
      <c r="C150" t="e">
        <f t="shared" si="131"/>
        <v>#VALUE!</v>
      </c>
      <c r="D150">
        <f t="shared" si="132"/>
        <v>3</v>
      </c>
      <c r="E150">
        <f t="shared" si="133"/>
        <v>5</v>
      </c>
      <c r="F150" s="1">
        <f t="shared" si="116"/>
        <v>13</v>
      </c>
      <c r="G150" s="1">
        <f t="shared" si="134"/>
        <v>20</v>
      </c>
      <c r="H150" s="26" t="str">
        <f t="shared" si="135"/>
        <v>13:20</v>
      </c>
      <c r="I150" s="14">
        <f t="shared" si="126"/>
        <v>0</v>
      </c>
      <c r="J150" s="3">
        <f t="shared" si="136"/>
        <v>1</v>
      </c>
      <c r="K150" s="3">
        <f t="shared" si="127"/>
        <v>0</v>
      </c>
      <c r="L150" s="3">
        <f t="shared" si="106"/>
        <v>25</v>
      </c>
      <c r="M150" s="3">
        <f t="shared" si="117"/>
        <v>125</v>
      </c>
      <c r="N150" t="str">
        <f t="shared" si="118"/>
        <v/>
      </c>
      <c r="O150" s="14" t="str">
        <f t="shared" si="137"/>
        <v/>
      </c>
      <c r="P150" s="14" t="str">
        <f t="shared" si="138"/>
        <v/>
      </c>
      <c r="Q150" s="14" t="str">
        <f t="shared" si="139"/>
        <v/>
      </c>
      <c r="R150" s="14" t="str">
        <f t="shared" si="140"/>
        <v/>
      </c>
      <c r="S150" t="str">
        <f t="shared" si="119"/>
        <v/>
      </c>
      <c r="T150" s="14">
        <f t="shared" si="120"/>
        <v>0</v>
      </c>
      <c r="AA150" s="14">
        <f t="shared" si="103"/>
        <v>10</v>
      </c>
      <c r="AB150" s="14">
        <f t="shared" si="104"/>
        <v>1</v>
      </c>
      <c r="AC150" s="14">
        <f t="shared" si="105"/>
        <v>1001</v>
      </c>
      <c r="AD150" s="28">
        <f t="shared" si="107"/>
        <v>0</v>
      </c>
      <c r="AE150" s="5" t="str">
        <f t="shared" si="108"/>
        <v>Ruta 6/6</v>
      </c>
      <c r="AF150" s="5" t="str">
        <f t="shared" si="109"/>
        <v>Sixto Celorrio (frente Valle Zuriza)</v>
      </c>
      <c r="AG150" s="15" t="str">
        <f t="shared" si="121"/>
        <v>04:47</v>
      </c>
      <c r="AH150" s="15" t="str">
        <f t="shared" si="122"/>
        <v>12:46</v>
      </c>
      <c r="AI150" s="15" t="str">
        <f t="shared" si="123"/>
        <v>20:46</v>
      </c>
      <c r="AJ150" s="15" t="str">
        <f t="shared" si="124"/>
        <v>06:46</v>
      </c>
      <c r="AK150" s="5" t="str">
        <f t="shared" si="125"/>
        <v>Opel Planta en Figueruelas</v>
      </c>
      <c r="AL150" s="14">
        <f t="shared" si="110"/>
        <v>0</v>
      </c>
      <c r="AM150" s="14" t="str">
        <f t="shared" si="111"/>
        <v>6</v>
      </c>
      <c r="AN150" s="14" t="str">
        <f t="shared" si="112"/>
        <v>6</v>
      </c>
      <c r="AO150" s="14">
        <f t="shared" si="128"/>
        <v>1</v>
      </c>
      <c r="AP150" s="14">
        <f t="shared" si="129"/>
        <v>147</v>
      </c>
      <c r="AQ150" s="16">
        <f t="shared" si="113"/>
        <v>8</v>
      </c>
      <c r="AR150" s="16">
        <f t="shared" si="114"/>
        <v>5</v>
      </c>
      <c r="AS150" s="14">
        <f t="shared" si="115"/>
        <v>7</v>
      </c>
    </row>
    <row r="151" spans="1:45" x14ac:dyDescent="0.25">
      <c r="A151" t="s">
        <v>257</v>
      </c>
      <c r="B151">
        <f t="shared" si="130"/>
        <v>3</v>
      </c>
      <c r="C151" t="e">
        <f t="shared" si="131"/>
        <v>#VALUE!</v>
      </c>
      <c r="D151">
        <f t="shared" si="132"/>
        <v>3</v>
      </c>
      <c r="E151">
        <f t="shared" si="133"/>
        <v>5</v>
      </c>
      <c r="F151" s="1">
        <f t="shared" si="116"/>
        <v>21</v>
      </c>
      <c r="G151" s="1">
        <f t="shared" si="134"/>
        <v>20</v>
      </c>
      <c r="H151" s="26" t="str">
        <f t="shared" si="135"/>
        <v>21:20</v>
      </c>
      <c r="I151" s="14">
        <f t="shared" si="126"/>
        <v>0</v>
      </c>
      <c r="J151" s="3">
        <f t="shared" si="136"/>
        <v>1</v>
      </c>
      <c r="K151" s="3">
        <f t="shared" si="127"/>
        <v>0</v>
      </c>
      <c r="L151" s="3">
        <f t="shared" si="106"/>
        <v>25</v>
      </c>
      <c r="M151" s="3">
        <f t="shared" si="117"/>
        <v>125</v>
      </c>
      <c r="N151" t="str">
        <f t="shared" si="118"/>
        <v/>
      </c>
      <c r="O151" s="14" t="str">
        <f t="shared" si="137"/>
        <v/>
      </c>
      <c r="P151" s="14" t="str">
        <f t="shared" si="138"/>
        <v/>
      </c>
      <c r="Q151" s="14" t="str">
        <f t="shared" si="139"/>
        <v/>
      </c>
      <c r="R151" s="14" t="str">
        <f t="shared" si="140"/>
        <v/>
      </c>
      <c r="S151" t="str">
        <f t="shared" si="119"/>
        <v/>
      </c>
      <c r="T151" s="14">
        <f t="shared" si="120"/>
        <v>0</v>
      </c>
      <c r="AA151" s="14">
        <f t="shared" si="103"/>
        <v>10</v>
      </c>
      <c r="AB151" s="14">
        <f t="shared" si="104"/>
        <v>2</v>
      </c>
      <c r="AC151" s="14">
        <f t="shared" si="105"/>
        <v>1002</v>
      </c>
      <c r="AD151" s="28">
        <f t="shared" si="107"/>
        <v>0</v>
      </c>
      <c r="AE151" s="5" t="str">
        <f t="shared" si="108"/>
        <v>Ruta 6/6</v>
      </c>
      <c r="AF151" s="5" t="str">
        <f t="shared" si="109"/>
        <v>Avd. Puente del Pilar (esq. C/ Jesús - Pd. Bus)</v>
      </c>
      <c r="AG151" s="15" t="str">
        <f t="shared" si="121"/>
        <v>04:51</v>
      </c>
      <c r="AH151" s="15" t="str">
        <f t="shared" si="122"/>
        <v>12:50</v>
      </c>
      <c r="AI151" s="15" t="str">
        <f t="shared" si="123"/>
        <v>20:50</v>
      </c>
      <c r="AJ151" s="15" t="str">
        <f t="shared" si="124"/>
        <v>06:50</v>
      </c>
      <c r="AK151" s="5" t="str">
        <f t="shared" si="125"/>
        <v>Avd. Navarra, nº 183 (Pd. Bus)</v>
      </c>
      <c r="AL151" s="14">
        <f t="shared" si="110"/>
        <v>0</v>
      </c>
      <c r="AM151" s="14" t="str">
        <f t="shared" si="111"/>
        <v>6</v>
      </c>
      <c r="AN151" s="14" t="str">
        <f t="shared" si="112"/>
        <v>6</v>
      </c>
      <c r="AO151" s="14">
        <f t="shared" si="128"/>
        <v>2</v>
      </c>
      <c r="AP151" s="14">
        <f t="shared" si="129"/>
        <v>148</v>
      </c>
      <c r="AQ151" s="16">
        <f t="shared" si="113"/>
        <v>8</v>
      </c>
      <c r="AR151" s="16">
        <f t="shared" si="114"/>
        <v>5</v>
      </c>
      <c r="AS151" s="14">
        <f t="shared" si="115"/>
        <v>7</v>
      </c>
    </row>
    <row r="152" spans="1:45" x14ac:dyDescent="0.25">
      <c r="A152" t="s">
        <v>444</v>
      </c>
      <c r="B152">
        <f t="shared" si="130"/>
        <v>3</v>
      </c>
      <c r="C152" t="e">
        <f t="shared" si="131"/>
        <v>#VALUE!</v>
      </c>
      <c r="D152">
        <f t="shared" si="132"/>
        <v>3</v>
      </c>
      <c r="E152">
        <f t="shared" si="133"/>
        <v>5</v>
      </c>
      <c r="F152" s="1">
        <f t="shared" si="116"/>
        <v>7</v>
      </c>
      <c r="G152" s="1">
        <f t="shared" si="134"/>
        <v>20</v>
      </c>
      <c r="H152" s="26" t="str">
        <f t="shared" si="135"/>
        <v>07:20</v>
      </c>
      <c r="I152" s="14">
        <f t="shared" si="126"/>
        <v>0</v>
      </c>
      <c r="J152" s="3">
        <f t="shared" si="136"/>
        <v>1</v>
      </c>
      <c r="K152" s="3">
        <f t="shared" si="127"/>
        <v>0</v>
      </c>
      <c r="L152" s="3">
        <f t="shared" si="106"/>
        <v>25</v>
      </c>
      <c r="M152" s="3">
        <f t="shared" si="117"/>
        <v>125</v>
      </c>
      <c r="N152" t="str">
        <f t="shared" si="118"/>
        <v/>
      </c>
      <c r="O152" s="14" t="str">
        <f t="shared" si="137"/>
        <v/>
      </c>
      <c r="P152" s="14" t="str">
        <f t="shared" si="138"/>
        <v/>
      </c>
      <c r="Q152" s="14" t="str">
        <f t="shared" si="139"/>
        <v/>
      </c>
      <c r="R152" s="14" t="str">
        <f t="shared" si="140"/>
        <v/>
      </c>
      <c r="S152" t="str">
        <f t="shared" si="119"/>
        <v/>
      </c>
      <c r="T152" s="14">
        <f t="shared" si="120"/>
        <v>0</v>
      </c>
      <c r="AA152" s="14">
        <f t="shared" si="103"/>
        <v>10</v>
      </c>
      <c r="AB152" s="14">
        <f t="shared" si="104"/>
        <v>3</v>
      </c>
      <c r="AC152" s="14">
        <f t="shared" si="105"/>
        <v>1003</v>
      </c>
      <c r="AD152" s="28">
        <f t="shared" si="107"/>
        <v>0</v>
      </c>
      <c r="AE152" s="5" t="str">
        <f t="shared" si="108"/>
        <v>Ruta 6/6</v>
      </c>
      <c r="AF152" s="5" t="str">
        <f t="shared" si="109"/>
        <v>C/ Asalto (Museo Centro de Historia)</v>
      </c>
      <c r="AG152" s="15" t="str">
        <f t="shared" si="121"/>
        <v>04:52</v>
      </c>
      <c r="AH152" s="15" t="str">
        <f t="shared" si="122"/>
        <v>12:52</v>
      </c>
      <c r="AI152" s="15" t="str">
        <f t="shared" si="123"/>
        <v>20:52</v>
      </c>
      <c r="AJ152" s="15" t="str">
        <f t="shared" si="124"/>
        <v>06:52</v>
      </c>
      <c r="AK152" s="5" t="str">
        <f t="shared" si="125"/>
        <v>C/ Rioja (rotonda frente estación del AVE)</v>
      </c>
      <c r="AL152" s="14">
        <f t="shared" si="110"/>
        <v>0</v>
      </c>
      <c r="AM152" s="14" t="str">
        <f t="shared" si="111"/>
        <v>6</v>
      </c>
      <c r="AN152" s="14" t="str">
        <f t="shared" si="112"/>
        <v>6</v>
      </c>
      <c r="AO152" s="14">
        <f t="shared" si="128"/>
        <v>3</v>
      </c>
      <c r="AP152" s="14">
        <f t="shared" si="129"/>
        <v>149</v>
      </c>
      <c r="AQ152" s="16">
        <f t="shared" si="113"/>
        <v>8</v>
      </c>
      <c r="AR152" s="16">
        <f t="shared" si="114"/>
        <v>5</v>
      </c>
      <c r="AS152" s="14">
        <f t="shared" si="115"/>
        <v>7</v>
      </c>
    </row>
    <row r="153" spans="1:45" x14ac:dyDescent="0.25">
      <c r="A153" t="s">
        <v>404</v>
      </c>
      <c r="B153" t="e">
        <f t="shared" si="130"/>
        <v>#VALUE!</v>
      </c>
      <c r="C153" t="e">
        <f t="shared" si="131"/>
        <v>#VALUE!</v>
      </c>
      <c r="D153" t="e">
        <f t="shared" si="132"/>
        <v>#VALUE!</v>
      </c>
      <c r="E153">
        <f t="shared" si="133"/>
        <v>48</v>
      </c>
      <c r="F153" s="1" t="str">
        <f t="shared" si="116"/>
        <v/>
      </c>
      <c r="G153" s="1" t="str">
        <f t="shared" si="134"/>
        <v/>
      </c>
      <c r="H153" s="26" t="str">
        <f t="shared" si="135"/>
        <v>:</v>
      </c>
      <c r="I153" s="14">
        <f t="shared" si="126"/>
        <v>0</v>
      </c>
      <c r="J153" s="3">
        <f t="shared" si="136"/>
        <v>1</v>
      </c>
      <c r="K153" s="3">
        <f t="shared" si="127"/>
        <v>0</v>
      </c>
      <c r="L153" s="3">
        <f t="shared" si="106"/>
        <v>25</v>
      </c>
      <c r="M153" s="3">
        <f t="shared" si="117"/>
        <v>125</v>
      </c>
      <c r="N153" t="str">
        <f t="shared" si="118"/>
        <v/>
      </c>
      <c r="O153" s="14" t="str">
        <f t="shared" si="137"/>
        <v/>
      </c>
      <c r="P153" s="14" t="str">
        <f t="shared" si="138"/>
        <v/>
      </c>
      <c r="Q153" s="14" t="str">
        <f t="shared" si="139"/>
        <v/>
      </c>
      <c r="R153" s="14" t="str">
        <f t="shared" si="140"/>
        <v/>
      </c>
      <c r="S153" t="str">
        <f t="shared" si="119"/>
        <v/>
      </c>
      <c r="T153" s="14">
        <f t="shared" si="120"/>
        <v>0</v>
      </c>
      <c r="AA153" s="14">
        <f t="shared" si="103"/>
        <v>10</v>
      </c>
      <c r="AB153" s="14">
        <f t="shared" si="104"/>
        <v>4</v>
      </c>
      <c r="AC153" s="14">
        <f t="shared" si="105"/>
        <v>1004</v>
      </c>
      <c r="AD153" s="28">
        <f t="shared" si="107"/>
        <v>0</v>
      </c>
      <c r="AE153" s="5" t="str">
        <f t="shared" si="108"/>
        <v>Ruta 6/6</v>
      </c>
      <c r="AF153" s="5" t="str">
        <f t="shared" si="109"/>
        <v>Pº La Mina, nº 21 (Edif. Balmes - Pd. Bus)</v>
      </c>
      <c r="AG153" s="15" t="str">
        <f t="shared" si="121"/>
        <v>04:53</v>
      </c>
      <c r="AH153" s="15" t="str">
        <f t="shared" si="122"/>
        <v>12:53</v>
      </c>
      <c r="AI153" s="15" t="str">
        <f t="shared" si="123"/>
        <v>20:53</v>
      </c>
      <c r="AJ153" s="15" t="str">
        <f t="shared" si="124"/>
        <v>06:53</v>
      </c>
      <c r="AK153" s="5" t="str">
        <f t="shared" si="125"/>
        <v>Pablo Gargallo (esq. Puerta Sancho)</v>
      </c>
      <c r="AL153" s="14">
        <f t="shared" si="110"/>
        <v>0</v>
      </c>
      <c r="AM153" s="14" t="str">
        <f t="shared" si="111"/>
        <v>6</v>
      </c>
      <c r="AN153" s="14" t="str">
        <f t="shared" si="112"/>
        <v>6</v>
      </c>
      <c r="AO153" s="14">
        <f t="shared" si="128"/>
        <v>4</v>
      </c>
      <c r="AP153" s="14">
        <f t="shared" si="129"/>
        <v>150</v>
      </c>
      <c r="AQ153" s="16">
        <f t="shared" si="113"/>
        <v>8</v>
      </c>
      <c r="AR153" s="16">
        <f t="shared" si="114"/>
        <v>5</v>
      </c>
      <c r="AS153" s="14">
        <f t="shared" si="115"/>
        <v>7</v>
      </c>
    </row>
    <row r="154" spans="1:45" x14ac:dyDescent="0.25">
      <c r="A154" t="s">
        <v>445</v>
      </c>
      <c r="B154" t="e">
        <f t="shared" si="130"/>
        <v>#VALUE!</v>
      </c>
      <c r="C154">
        <f t="shared" si="131"/>
        <v>8</v>
      </c>
      <c r="D154">
        <f t="shared" si="132"/>
        <v>8</v>
      </c>
      <c r="E154">
        <f t="shared" si="133"/>
        <v>31</v>
      </c>
      <c r="F154" s="1" t="str">
        <f t="shared" si="116"/>
        <v/>
      </c>
      <c r="G154" s="1" t="str">
        <f t="shared" si="134"/>
        <v/>
      </c>
      <c r="H154" s="26" t="str">
        <f t="shared" si="135"/>
        <v>:</v>
      </c>
      <c r="I154" s="14">
        <f t="shared" si="126"/>
        <v>0</v>
      </c>
      <c r="J154" s="3">
        <f t="shared" si="136"/>
        <v>1</v>
      </c>
      <c r="K154" s="3">
        <f t="shared" si="127"/>
        <v>1</v>
      </c>
      <c r="L154" s="3">
        <f t="shared" si="106"/>
        <v>26</v>
      </c>
      <c r="M154" s="3">
        <f t="shared" si="117"/>
        <v>126</v>
      </c>
      <c r="N154" t="str">
        <f t="shared" si="118"/>
        <v>Casetas, nº 76 (marquesina Bus)</v>
      </c>
      <c r="O154" s="14" t="str">
        <f t="shared" si="137"/>
        <v>05:27</v>
      </c>
      <c r="P154" s="14" t="str">
        <f t="shared" si="138"/>
        <v>13:27</v>
      </c>
      <c r="Q154" s="14" t="str">
        <f t="shared" si="139"/>
        <v>21:27</v>
      </c>
      <c r="R154" s="14" t="str">
        <f t="shared" si="140"/>
        <v>07:27</v>
      </c>
      <c r="S154" t="str">
        <f t="shared" si="119"/>
        <v>Valle de Broto (frente Kasan - marquesina Bus)</v>
      </c>
      <c r="T154" s="14">
        <f t="shared" si="120"/>
        <v>0</v>
      </c>
      <c r="AA154" s="14">
        <f t="shared" si="103"/>
        <v>10</v>
      </c>
      <c r="AB154" s="14">
        <f t="shared" si="104"/>
        <v>5</v>
      </c>
      <c r="AC154" s="14">
        <f t="shared" si="105"/>
        <v>1005</v>
      </c>
      <c r="AD154" s="28">
        <f t="shared" si="107"/>
        <v>0</v>
      </c>
      <c r="AE154" s="5" t="str">
        <f t="shared" si="108"/>
        <v>Ruta 6/6</v>
      </c>
      <c r="AF154" s="5" t="str">
        <f t="shared" si="109"/>
        <v>Paseo Pamplona, nº 2 ( Pd. Bus)</v>
      </c>
      <c r="AG154" s="15" t="str">
        <f t="shared" si="121"/>
        <v>04:54</v>
      </c>
      <c r="AH154" s="15" t="str">
        <f t="shared" si="122"/>
        <v>12:54</v>
      </c>
      <c r="AI154" s="15" t="str">
        <f t="shared" si="123"/>
        <v>20:54</v>
      </c>
      <c r="AJ154" s="15" t="str">
        <f t="shared" si="124"/>
        <v>06:54</v>
      </c>
      <c r="AK154" s="5" t="str">
        <f t="shared" si="125"/>
        <v>Pablo Gargallo (esq. C/ Reino)</v>
      </c>
      <c r="AL154" s="14">
        <f t="shared" si="110"/>
        <v>0</v>
      </c>
      <c r="AM154" s="14" t="str">
        <f t="shared" si="111"/>
        <v>6</v>
      </c>
      <c r="AN154" s="14" t="str">
        <f t="shared" si="112"/>
        <v>6</v>
      </c>
      <c r="AO154" s="14">
        <f t="shared" si="128"/>
        <v>5</v>
      </c>
      <c r="AP154" s="14">
        <f t="shared" si="129"/>
        <v>151</v>
      </c>
      <c r="AQ154" s="16">
        <f t="shared" si="113"/>
        <v>8</v>
      </c>
      <c r="AR154" s="16">
        <f t="shared" si="114"/>
        <v>5</v>
      </c>
      <c r="AS154" s="14">
        <f t="shared" si="115"/>
        <v>7</v>
      </c>
    </row>
    <row r="155" spans="1:45" x14ac:dyDescent="0.25">
      <c r="A155" t="s">
        <v>446</v>
      </c>
      <c r="B155">
        <f t="shared" si="130"/>
        <v>3</v>
      </c>
      <c r="C155" t="e">
        <f t="shared" si="131"/>
        <v>#VALUE!</v>
      </c>
      <c r="D155">
        <f t="shared" si="132"/>
        <v>3</v>
      </c>
      <c r="E155">
        <f t="shared" si="133"/>
        <v>5</v>
      </c>
      <c r="F155" s="1">
        <f t="shared" si="116"/>
        <v>5</v>
      </c>
      <c r="G155" s="1">
        <f t="shared" si="134"/>
        <v>27</v>
      </c>
      <c r="H155" s="26" t="str">
        <f t="shared" si="135"/>
        <v>05:27</v>
      </c>
      <c r="I155" s="14">
        <f t="shared" si="126"/>
        <v>0</v>
      </c>
      <c r="J155" s="3">
        <f t="shared" si="136"/>
        <v>1</v>
      </c>
      <c r="K155" s="3">
        <f t="shared" si="127"/>
        <v>0</v>
      </c>
      <c r="L155" s="3">
        <f t="shared" si="106"/>
        <v>26</v>
      </c>
      <c r="M155" s="3">
        <f t="shared" si="117"/>
        <v>126</v>
      </c>
      <c r="N155" t="str">
        <f t="shared" si="118"/>
        <v/>
      </c>
      <c r="O155" s="14" t="str">
        <f t="shared" si="137"/>
        <v/>
      </c>
      <c r="P155" s="14" t="str">
        <f t="shared" si="138"/>
        <v/>
      </c>
      <c r="Q155" s="14" t="str">
        <f t="shared" si="139"/>
        <v/>
      </c>
      <c r="R155" s="14" t="str">
        <f t="shared" si="140"/>
        <v/>
      </c>
      <c r="S155" t="str">
        <f t="shared" si="119"/>
        <v/>
      </c>
      <c r="T155" s="14">
        <f t="shared" si="120"/>
        <v>0</v>
      </c>
      <c r="AA155" s="14">
        <f t="shared" si="103"/>
        <v>10</v>
      </c>
      <c r="AB155" s="14">
        <f t="shared" si="104"/>
        <v>6</v>
      </c>
      <c r="AC155" s="14">
        <f t="shared" si="105"/>
        <v>1006</v>
      </c>
      <c r="AD155" s="28">
        <f t="shared" si="107"/>
        <v>0</v>
      </c>
      <c r="AE155" s="5" t="str">
        <f t="shared" si="108"/>
        <v>Ruta 6/6</v>
      </c>
      <c r="AF155" s="5" t="str">
        <f t="shared" si="109"/>
        <v>María Agustín, nº 20 (Museo Pablo Serrano - Pd. Bus)</v>
      </c>
      <c r="AG155" s="15" t="str">
        <f t="shared" si="121"/>
        <v>04:55</v>
      </c>
      <c r="AH155" s="15" t="str">
        <f t="shared" si="122"/>
        <v>12:55</v>
      </c>
      <c r="AI155" s="15" t="str">
        <f t="shared" si="123"/>
        <v>20:55</v>
      </c>
      <c r="AJ155" s="15" t="str">
        <f t="shared" si="124"/>
        <v>06:55</v>
      </c>
      <c r="AK155" s="5" t="str">
        <f t="shared" si="125"/>
        <v>María Agustín, nº 67 (Pd. Bus)</v>
      </c>
      <c r="AL155" s="14">
        <f t="shared" si="110"/>
        <v>0</v>
      </c>
      <c r="AM155" s="14" t="str">
        <f t="shared" si="111"/>
        <v>6</v>
      </c>
      <c r="AN155" s="14" t="str">
        <f t="shared" si="112"/>
        <v>6</v>
      </c>
      <c r="AO155" s="14">
        <f t="shared" si="128"/>
        <v>6</v>
      </c>
      <c r="AP155" s="14">
        <f t="shared" si="129"/>
        <v>152</v>
      </c>
      <c r="AQ155" s="16">
        <f t="shared" si="113"/>
        <v>8</v>
      </c>
      <c r="AR155" s="16">
        <f t="shared" si="114"/>
        <v>5</v>
      </c>
      <c r="AS155" s="14">
        <f t="shared" si="115"/>
        <v>7</v>
      </c>
    </row>
    <row r="156" spans="1:45" x14ac:dyDescent="0.25">
      <c r="A156" t="s">
        <v>447</v>
      </c>
      <c r="B156">
        <f t="shared" si="130"/>
        <v>3</v>
      </c>
      <c r="C156" t="e">
        <f t="shared" si="131"/>
        <v>#VALUE!</v>
      </c>
      <c r="D156">
        <f t="shared" si="132"/>
        <v>3</v>
      </c>
      <c r="E156">
        <f t="shared" si="133"/>
        <v>5</v>
      </c>
      <c r="F156" s="1">
        <f t="shared" si="116"/>
        <v>13</v>
      </c>
      <c r="G156" s="1">
        <f t="shared" si="134"/>
        <v>27</v>
      </c>
      <c r="H156" s="26" t="str">
        <f t="shared" si="135"/>
        <v>13:27</v>
      </c>
      <c r="I156" s="14">
        <f t="shared" si="126"/>
        <v>0</v>
      </c>
      <c r="J156" s="3">
        <f t="shared" si="136"/>
        <v>1</v>
      </c>
      <c r="K156" s="3">
        <f t="shared" si="127"/>
        <v>0</v>
      </c>
      <c r="L156" s="3">
        <f t="shared" si="106"/>
        <v>26</v>
      </c>
      <c r="M156" s="3">
        <f t="shared" si="117"/>
        <v>126</v>
      </c>
      <c r="N156" t="str">
        <f t="shared" si="118"/>
        <v/>
      </c>
      <c r="O156" s="14" t="str">
        <f t="shared" si="137"/>
        <v/>
      </c>
      <c r="P156" s="14" t="str">
        <f t="shared" si="138"/>
        <v/>
      </c>
      <c r="Q156" s="14" t="str">
        <f t="shared" si="139"/>
        <v/>
      </c>
      <c r="R156" s="14" t="str">
        <f t="shared" si="140"/>
        <v/>
      </c>
      <c r="S156" t="str">
        <f t="shared" si="119"/>
        <v/>
      </c>
      <c r="T156" s="14">
        <f t="shared" si="120"/>
        <v>0</v>
      </c>
      <c r="AA156" s="14">
        <f t="shared" si="103"/>
        <v>10</v>
      </c>
      <c r="AB156" s="14">
        <f t="shared" si="104"/>
        <v>7</v>
      </c>
      <c r="AC156" s="14">
        <f t="shared" si="105"/>
        <v>1007</v>
      </c>
      <c r="AD156" s="28">
        <f t="shared" si="107"/>
        <v>0</v>
      </c>
      <c r="AE156" s="5" t="str">
        <f t="shared" si="108"/>
        <v>Ruta 6/6</v>
      </c>
      <c r="AF156" s="5" t="str">
        <f t="shared" si="109"/>
        <v>María Agustín, nº 62 (Pd. Bus)</v>
      </c>
      <c r="AG156" s="15" t="str">
        <f t="shared" si="121"/>
        <v>04:56</v>
      </c>
      <c r="AH156" s="15" t="str">
        <f t="shared" si="122"/>
        <v>12:56</v>
      </c>
      <c r="AI156" s="15" t="str">
        <f t="shared" si="123"/>
        <v>20:56</v>
      </c>
      <c r="AJ156" s="15" t="str">
        <f t="shared" si="124"/>
        <v>06:56</v>
      </c>
      <c r="AK156" s="5" t="str">
        <f t="shared" si="125"/>
        <v>María Agustín (frente Museo Pablo Serrano)</v>
      </c>
      <c r="AL156" s="14">
        <f t="shared" si="110"/>
        <v>0</v>
      </c>
      <c r="AM156" s="14" t="str">
        <f t="shared" si="111"/>
        <v>6</v>
      </c>
      <c r="AN156" s="14" t="str">
        <f t="shared" si="112"/>
        <v>6</v>
      </c>
      <c r="AO156" s="14">
        <f t="shared" si="128"/>
        <v>7</v>
      </c>
      <c r="AP156" s="14">
        <f t="shared" si="129"/>
        <v>153</v>
      </c>
      <c r="AQ156" s="16">
        <f t="shared" si="113"/>
        <v>8</v>
      </c>
      <c r="AR156" s="16">
        <f t="shared" si="114"/>
        <v>5</v>
      </c>
      <c r="AS156" s="14">
        <f t="shared" si="115"/>
        <v>7</v>
      </c>
    </row>
    <row r="157" spans="1:45" x14ac:dyDescent="0.25">
      <c r="A157" t="s">
        <v>448</v>
      </c>
      <c r="B157">
        <f t="shared" si="130"/>
        <v>3</v>
      </c>
      <c r="C157" t="e">
        <f t="shared" si="131"/>
        <v>#VALUE!</v>
      </c>
      <c r="D157">
        <f t="shared" si="132"/>
        <v>3</v>
      </c>
      <c r="E157">
        <f t="shared" si="133"/>
        <v>5</v>
      </c>
      <c r="F157" s="1">
        <f t="shared" si="116"/>
        <v>21</v>
      </c>
      <c r="G157" s="1">
        <f t="shared" si="134"/>
        <v>27</v>
      </c>
      <c r="H157" s="26" t="str">
        <f t="shared" si="135"/>
        <v>21:27</v>
      </c>
      <c r="I157" s="14">
        <f t="shared" si="126"/>
        <v>0</v>
      </c>
      <c r="J157" s="3">
        <f t="shared" si="136"/>
        <v>1</v>
      </c>
      <c r="K157" s="3">
        <f t="shared" si="127"/>
        <v>0</v>
      </c>
      <c r="L157" s="3">
        <f t="shared" si="106"/>
        <v>26</v>
      </c>
      <c r="M157" s="3">
        <f t="shared" si="117"/>
        <v>126</v>
      </c>
      <c r="N157" t="str">
        <f t="shared" si="118"/>
        <v/>
      </c>
      <c r="O157" s="14" t="str">
        <f t="shared" si="137"/>
        <v/>
      </c>
      <c r="P157" s="14" t="str">
        <f t="shared" si="138"/>
        <v/>
      </c>
      <c r="Q157" s="14" t="str">
        <f t="shared" si="139"/>
        <v/>
      </c>
      <c r="R157" s="14" t="str">
        <f t="shared" si="140"/>
        <v/>
      </c>
      <c r="S157" t="str">
        <f t="shared" si="119"/>
        <v/>
      </c>
      <c r="T157" s="14">
        <f t="shared" si="120"/>
        <v>0</v>
      </c>
      <c r="AA157" s="14">
        <f t="shared" si="103"/>
        <v>10</v>
      </c>
      <c r="AB157" s="14">
        <f t="shared" si="104"/>
        <v>8</v>
      </c>
      <c r="AC157" s="14">
        <f t="shared" si="105"/>
        <v>1008</v>
      </c>
      <c r="AD157" s="28">
        <f t="shared" si="107"/>
        <v>0</v>
      </c>
      <c r="AE157" s="5" t="str">
        <f t="shared" si="108"/>
        <v>Ruta 6/6</v>
      </c>
      <c r="AF157" s="5" t="str">
        <f t="shared" si="109"/>
        <v>Avd. Almozara, frente nº 7 ( Pd. Bus Ibercaja)</v>
      </c>
      <c r="AG157" s="15" t="str">
        <f t="shared" si="121"/>
        <v>04:57</v>
      </c>
      <c r="AH157" s="15" t="str">
        <f t="shared" si="122"/>
        <v>12:57</v>
      </c>
      <c r="AI157" s="15" t="str">
        <f t="shared" si="123"/>
        <v>20:57</v>
      </c>
      <c r="AJ157" s="15" t="str">
        <f t="shared" si="124"/>
        <v>06:57</v>
      </c>
      <c r="AK157" s="5" t="str">
        <f t="shared" si="125"/>
        <v>Paseo Pamplona (frente C/ Bilbao - Pd. Bus)</v>
      </c>
      <c r="AL157" s="14">
        <f t="shared" si="110"/>
        <v>0</v>
      </c>
      <c r="AM157" s="14" t="str">
        <f t="shared" si="111"/>
        <v>6</v>
      </c>
      <c r="AN157" s="14" t="str">
        <f t="shared" si="112"/>
        <v>6</v>
      </c>
      <c r="AO157" s="14">
        <f t="shared" si="128"/>
        <v>8</v>
      </c>
      <c r="AP157" s="14">
        <f t="shared" si="129"/>
        <v>154</v>
      </c>
      <c r="AQ157" s="16">
        <f t="shared" si="113"/>
        <v>8</v>
      </c>
      <c r="AR157" s="16">
        <f t="shared" si="114"/>
        <v>5</v>
      </c>
      <c r="AS157" s="14">
        <f t="shared" si="115"/>
        <v>7</v>
      </c>
    </row>
    <row r="158" spans="1:45" x14ac:dyDescent="0.25">
      <c r="A158" t="s">
        <v>449</v>
      </c>
      <c r="B158">
        <f t="shared" si="130"/>
        <v>3</v>
      </c>
      <c r="C158" t="e">
        <f t="shared" si="131"/>
        <v>#VALUE!</v>
      </c>
      <c r="D158">
        <f t="shared" si="132"/>
        <v>3</v>
      </c>
      <c r="E158">
        <f t="shared" si="133"/>
        <v>5</v>
      </c>
      <c r="F158" s="1">
        <f t="shared" si="116"/>
        <v>7</v>
      </c>
      <c r="G158" s="1">
        <f t="shared" si="134"/>
        <v>27</v>
      </c>
      <c r="H158" s="26" t="str">
        <f t="shared" si="135"/>
        <v>07:27</v>
      </c>
      <c r="I158" s="14">
        <f t="shared" si="126"/>
        <v>0</v>
      </c>
      <c r="J158" s="3">
        <f t="shared" si="136"/>
        <v>1</v>
      </c>
      <c r="K158" s="3">
        <f t="shared" si="127"/>
        <v>0</v>
      </c>
      <c r="L158" s="3">
        <f t="shared" si="106"/>
        <v>26</v>
      </c>
      <c r="M158" s="3">
        <f t="shared" si="117"/>
        <v>126</v>
      </c>
      <c r="N158" t="str">
        <f t="shared" si="118"/>
        <v/>
      </c>
      <c r="O158" s="14" t="str">
        <f t="shared" si="137"/>
        <v/>
      </c>
      <c r="P158" s="14" t="str">
        <f t="shared" si="138"/>
        <v/>
      </c>
      <c r="Q158" s="14" t="str">
        <f t="shared" si="139"/>
        <v/>
      </c>
      <c r="R158" s="14" t="str">
        <f t="shared" si="140"/>
        <v/>
      </c>
      <c r="S158" t="str">
        <f t="shared" si="119"/>
        <v/>
      </c>
      <c r="T158" s="14">
        <f t="shared" si="120"/>
        <v>0</v>
      </c>
      <c r="AA158" s="14">
        <f t="shared" si="103"/>
        <v>10</v>
      </c>
      <c r="AB158" s="14">
        <f t="shared" si="104"/>
        <v>9</v>
      </c>
      <c r="AC158" s="14">
        <f t="shared" si="105"/>
        <v>1009</v>
      </c>
      <c r="AD158" s="28">
        <f t="shared" si="107"/>
        <v>0</v>
      </c>
      <c r="AE158" s="5" t="str">
        <f t="shared" si="108"/>
        <v>Ruta 6/6</v>
      </c>
      <c r="AF158" s="5" t="str">
        <f t="shared" si="109"/>
        <v>Puerta Sancho, nº 11 (esq. C/Bruselas Edif. D. Quijote)</v>
      </c>
      <c r="AG158" s="15" t="str">
        <f t="shared" si="121"/>
        <v>04:59</v>
      </c>
      <c r="AH158" s="15" t="str">
        <f t="shared" si="122"/>
        <v>12:59</v>
      </c>
      <c r="AI158" s="15" t="str">
        <f t="shared" si="123"/>
        <v>20:59</v>
      </c>
      <c r="AJ158" s="15" t="str">
        <f t="shared" si="124"/>
        <v>06:59</v>
      </c>
      <c r="AK158" s="5" t="str">
        <f t="shared" si="125"/>
        <v>Paseo La Mina (frente nº 21 - Pd. Bus)</v>
      </c>
      <c r="AL158" s="14">
        <f t="shared" si="110"/>
        <v>0</v>
      </c>
      <c r="AM158" s="14" t="str">
        <f t="shared" si="111"/>
        <v>6</v>
      </c>
      <c r="AN158" s="14" t="str">
        <f t="shared" si="112"/>
        <v>6</v>
      </c>
      <c r="AO158" s="14">
        <f t="shared" si="128"/>
        <v>9</v>
      </c>
      <c r="AP158" s="14">
        <f t="shared" si="129"/>
        <v>155</v>
      </c>
      <c r="AQ158" s="16">
        <f t="shared" si="113"/>
        <v>8</v>
      </c>
      <c r="AR158" s="16">
        <f t="shared" si="114"/>
        <v>5</v>
      </c>
      <c r="AS158" s="14">
        <f t="shared" si="115"/>
        <v>7</v>
      </c>
    </row>
    <row r="159" spans="1:45" x14ac:dyDescent="0.25">
      <c r="A159" t="s">
        <v>408</v>
      </c>
      <c r="B159" t="e">
        <f t="shared" si="130"/>
        <v>#VALUE!</v>
      </c>
      <c r="C159" t="e">
        <f t="shared" si="131"/>
        <v>#VALUE!</v>
      </c>
      <c r="D159" t="e">
        <f t="shared" si="132"/>
        <v>#VALUE!</v>
      </c>
      <c r="E159">
        <f t="shared" si="133"/>
        <v>46</v>
      </c>
      <c r="F159" s="1" t="str">
        <f t="shared" si="116"/>
        <v/>
      </c>
      <c r="G159" s="1" t="str">
        <f t="shared" si="134"/>
        <v/>
      </c>
      <c r="H159" s="26" t="str">
        <f t="shared" si="135"/>
        <v>:</v>
      </c>
      <c r="I159" s="14">
        <f t="shared" si="126"/>
        <v>0</v>
      </c>
      <c r="J159" s="3">
        <f t="shared" si="136"/>
        <v>1</v>
      </c>
      <c r="K159" s="3">
        <f t="shared" si="127"/>
        <v>0</v>
      </c>
      <c r="L159" s="3">
        <f t="shared" si="106"/>
        <v>26</v>
      </c>
      <c r="M159" s="3">
        <f t="shared" si="117"/>
        <v>126</v>
      </c>
      <c r="N159" t="str">
        <f t="shared" si="118"/>
        <v/>
      </c>
      <c r="O159" s="14" t="str">
        <f t="shared" si="137"/>
        <v/>
      </c>
      <c r="P159" s="14" t="str">
        <f t="shared" si="138"/>
        <v/>
      </c>
      <c r="Q159" s="14" t="str">
        <f t="shared" si="139"/>
        <v/>
      </c>
      <c r="R159" s="14" t="str">
        <f t="shared" si="140"/>
        <v/>
      </c>
      <c r="S159" t="str">
        <f t="shared" si="119"/>
        <v/>
      </c>
      <c r="T159" s="14">
        <f t="shared" si="120"/>
        <v>0</v>
      </c>
      <c r="AA159" s="14">
        <f t="shared" si="103"/>
        <v>10</v>
      </c>
      <c r="AB159" s="14">
        <f t="shared" si="104"/>
        <v>10</v>
      </c>
      <c r="AC159" s="14">
        <f t="shared" si="105"/>
        <v>1010</v>
      </c>
      <c r="AD159" s="28">
        <f t="shared" si="107"/>
        <v>0</v>
      </c>
      <c r="AE159" s="5" t="str">
        <f t="shared" si="108"/>
        <v>Ruta 6/6</v>
      </c>
      <c r="AF159" s="5" t="str">
        <f t="shared" si="109"/>
        <v>Avd. Navarra, nº 60 (Centro Cultural - Pd. Bus)</v>
      </c>
      <c r="AG159" s="15" t="str">
        <f t="shared" si="121"/>
        <v>05:01</v>
      </c>
      <c r="AH159" s="15" t="str">
        <f t="shared" si="122"/>
        <v>13:01</v>
      </c>
      <c r="AI159" s="15" t="str">
        <f t="shared" si="123"/>
        <v>21:01</v>
      </c>
      <c r="AJ159" s="15" t="str">
        <f t="shared" si="124"/>
        <v>07:01</v>
      </c>
      <c r="AK159" s="5" t="str">
        <f t="shared" si="125"/>
        <v>C/ Asalto (Edf. Trovador)</v>
      </c>
      <c r="AL159" s="14">
        <f t="shared" si="110"/>
        <v>0</v>
      </c>
      <c r="AM159" s="14" t="str">
        <f t="shared" si="111"/>
        <v>6</v>
      </c>
      <c r="AN159" s="14" t="str">
        <f t="shared" si="112"/>
        <v>6</v>
      </c>
      <c r="AO159" s="14">
        <f t="shared" si="128"/>
        <v>10</v>
      </c>
      <c r="AP159" s="14">
        <f t="shared" si="129"/>
        <v>156</v>
      </c>
      <c r="AQ159" s="16">
        <f t="shared" si="113"/>
        <v>8</v>
      </c>
      <c r="AR159" s="16">
        <f t="shared" si="114"/>
        <v>5</v>
      </c>
      <c r="AS159" s="14">
        <f t="shared" si="115"/>
        <v>7</v>
      </c>
    </row>
    <row r="160" spans="1:45" x14ac:dyDescent="0.25">
      <c r="A160" t="s">
        <v>355</v>
      </c>
      <c r="B160" t="e">
        <f t="shared" si="130"/>
        <v>#VALUE!</v>
      </c>
      <c r="C160" t="e">
        <f t="shared" si="131"/>
        <v>#VALUE!</v>
      </c>
      <c r="D160" t="e">
        <f t="shared" si="132"/>
        <v>#VALUE!</v>
      </c>
      <c r="E160">
        <f t="shared" si="133"/>
        <v>30</v>
      </c>
      <c r="F160" s="1" t="str">
        <f t="shared" si="116"/>
        <v/>
      </c>
      <c r="G160" s="1" t="str">
        <f t="shared" si="134"/>
        <v/>
      </c>
      <c r="H160" s="26" t="str">
        <f t="shared" si="135"/>
        <v>:</v>
      </c>
      <c r="I160" s="14">
        <f t="shared" si="126"/>
        <v>0</v>
      </c>
      <c r="J160" s="3">
        <f t="shared" si="136"/>
        <v>1</v>
      </c>
      <c r="K160" s="3">
        <f t="shared" si="127"/>
        <v>1</v>
      </c>
      <c r="L160" s="3">
        <f t="shared" si="106"/>
        <v>27</v>
      </c>
      <c r="M160" s="3">
        <f t="shared" si="117"/>
        <v>127</v>
      </c>
      <c r="N160" t="str">
        <f t="shared" si="118"/>
        <v>Casetas (urbanización Alameda)</v>
      </c>
      <c r="O160" s="14" t="str">
        <f t="shared" si="137"/>
        <v>05:28</v>
      </c>
      <c r="P160" s="14" t="str">
        <f t="shared" si="138"/>
        <v>13:28</v>
      </c>
      <c r="Q160" s="14" t="str">
        <f t="shared" si="139"/>
        <v>21:28</v>
      </c>
      <c r="R160" s="14" t="str">
        <f t="shared" si="140"/>
        <v>07:28</v>
      </c>
      <c r="S160" t="str">
        <f t="shared" si="119"/>
        <v>Valle de Broto (esq. Gómez Avellaneda - marquesina Bus)</v>
      </c>
      <c r="T160" s="14">
        <f t="shared" si="120"/>
        <v>0</v>
      </c>
      <c r="AA160" s="14">
        <f t="shared" si="103"/>
        <v>10</v>
      </c>
      <c r="AB160" s="14">
        <f t="shared" si="104"/>
        <v>11</v>
      </c>
      <c r="AC160" s="14">
        <f t="shared" si="105"/>
        <v>1011</v>
      </c>
      <c r="AD160" s="28">
        <f t="shared" si="107"/>
        <v>0</v>
      </c>
      <c r="AE160" s="5" t="str">
        <f t="shared" si="108"/>
        <v>Ruta 6/6</v>
      </c>
      <c r="AF160" s="5" t="str">
        <f t="shared" si="109"/>
        <v>Avd. Navarra, (frente nº 183 - Pd. Bus )</v>
      </c>
      <c r="AG160" s="15" t="str">
        <f t="shared" si="121"/>
        <v>05:02</v>
      </c>
      <c r="AH160" s="15" t="str">
        <f t="shared" si="122"/>
        <v>13:02</v>
      </c>
      <c r="AI160" s="15" t="str">
        <f t="shared" si="123"/>
        <v>21:02</v>
      </c>
      <c r="AJ160" s="15" t="str">
        <f t="shared" si="124"/>
        <v>07:02</v>
      </c>
      <c r="AK160" s="5" t="str">
        <f t="shared" si="125"/>
        <v>Avd. Puente del Pilar (esq. A. Solans Pd. Bus)</v>
      </c>
      <c r="AL160" s="14">
        <f t="shared" si="110"/>
        <v>0</v>
      </c>
      <c r="AM160" s="14" t="str">
        <f t="shared" si="111"/>
        <v>6</v>
      </c>
      <c r="AN160" s="14" t="str">
        <f t="shared" si="112"/>
        <v>6</v>
      </c>
      <c r="AO160" s="14">
        <f t="shared" si="128"/>
        <v>11</v>
      </c>
      <c r="AP160" s="14">
        <f t="shared" si="129"/>
        <v>157</v>
      </c>
      <c r="AQ160" s="16">
        <f t="shared" si="113"/>
        <v>8</v>
      </c>
      <c r="AR160" s="16">
        <f t="shared" si="114"/>
        <v>5</v>
      </c>
      <c r="AS160" s="14">
        <f t="shared" si="115"/>
        <v>7</v>
      </c>
    </row>
    <row r="161" spans="1:45" x14ac:dyDescent="0.25">
      <c r="A161" t="s">
        <v>450</v>
      </c>
      <c r="B161">
        <f t="shared" si="130"/>
        <v>3</v>
      </c>
      <c r="C161" t="e">
        <f t="shared" si="131"/>
        <v>#VALUE!</v>
      </c>
      <c r="D161">
        <f t="shared" si="132"/>
        <v>3</v>
      </c>
      <c r="E161">
        <f t="shared" si="133"/>
        <v>5</v>
      </c>
      <c r="F161" s="1">
        <f t="shared" si="116"/>
        <v>5</v>
      </c>
      <c r="G161" s="1">
        <f t="shared" si="134"/>
        <v>28</v>
      </c>
      <c r="H161" s="26" t="str">
        <f t="shared" si="135"/>
        <v>05:28</v>
      </c>
      <c r="I161" s="14">
        <f t="shared" si="126"/>
        <v>0</v>
      </c>
      <c r="J161" s="3">
        <f t="shared" si="136"/>
        <v>1</v>
      </c>
      <c r="K161" s="3">
        <f t="shared" si="127"/>
        <v>0</v>
      </c>
      <c r="L161" s="3">
        <f t="shared" si="106"/>
        <v>27</v>
      </c>
      <c r="M161" s="3">
        <f t="shared" si="117"/>
        <v>127</v>
      </c>
      <c r="N161" t="str">
        <f t="shared" si="118"/>
        <v/>
      </c>
      <c r="O161" s="14" t="str">
        <f t="shared" si="137"/>
        <v/>
      </c>
      <c r="P161" s="14" t="str">
        <f t="shared" si="138"/>
        <v/>
      </c>
      <c r="Q161" s="14" t="str">
        <f t="shared" si="139"/>
        <v/>
      </c>
      <c r="R161" s="14" t="str">
        <f t="shared" si="140"/>
        <v/>
      </c>
      <c r="S161" t="str">
        <f t="shared" si="119"/>
        <v/>
      </c>
      <c r="T161" s="14">
        <f t="shared" si="120"/>
        <v>0</v>
      </c>
      <c r="AA161" s="14">
        <f t="shared" si="103"/>
        <v>10</v>
      </c>
      <c r="AB161" s="14">
        <f t="shared" si="104"/>
        <v>12</v>
      </c>
      <c r="AC161" s="14">
        <f t="shared" si="105"/>
        <v>1012</v>
      </c>
      <c r="AD161" s="28">
        <f t="shared" si="107"/>
        <v>1</v>
      </c>
      <c r="AE161" s="5" t="str">
        <f t="shared" si="108"/>
        <v>Ruta 6/6</v>
      </c>
      <c r="AF161" s="5" t="str">
        <f t="shared" si="109"/>
        <v>Opel Planta en Figueruelas</v>
      </c>
      <c r="AG161" s="15" t="str">
        <f t="shared" si="121"/>
        <v>05:30</v>
      </c>
      <c r="AH161" s="15" t="str">
        <f t="shared" si="122"/>
        <v>13:30</v>
      </c>
      <c r="AI161" s="15" t="str">
        <f t="shared" si="123"/>
        <v>21:30</v>
      </c>
      <c r="AJ161" s="15" t="str">
        <f t="shared" si="124"/>
        <v>07:30</v>
      </c>
      <c r="AK161" s="5" t="str">
        <f t="shared" si="125"/>
        <v>Sixto Celorrio (frente Valle Zuriza)</v>
      </c>
      <c r="AL161" s="14">
        <f t="shared" si="110"/>
        <v>0</v>
      </c>
      <c r="AM161" s="14" t="str">
        <f t="shared" si="111"/>
        <v>6</v>
      </c>
      <c r="AN161" s="14" t="str">
        <f t="shared" si="112"/>
        <v>6</v>
      </c>
      <c r="AO161" s="14">
        <f t="shared" si="128"/>
        <v>12</v>
      </c>
      <c r="AP161" s="14">
        <f t="shared" si="129"/>
        <v>158</v>
      </c>
      <c r="AQ161" s="16">
        <f t="shared" si="113"/>
        <v>8</v>
      </c>
      <c r="AR161" s="16">
        <f t="shared" si="114"/>
        <v>5</v>
      </c>
      <c r="AS161" s="14">
        <f t="shared" si="115"/>
        <v>7</v>
      </c>
    </row>
    <row r="162" spans="1:45" x14ac:dyDescent="0.25">
      <c r="A162" t="s">
        <v>451</v>
      </c>
      <c r="B162">
        <f t="shared" si="130"/>
        <v>3</v>
      </c>
      <c r="C162" t="e">
        <f t="shared" si="131"/>
        <v>#VALUE!</v>
      </c>
      <c r="D162">
        <f t="shared" si="132"/>
        <v>3</v>
      </c>
      <c r="E162">
        <f t="shared" si="133"/>
        <v>5</v>
      </c>
      <c r="F162" s="1">
        <f t="shared" si="116"/>
        <v>13</v>
      </c>
      <c r="G162" s="1">
        <f t="shared" si="134"/>
        <v>28</v>
      </c>
      <c r="H162" s="26" t="str">
        <f t="shared" si="135"/>
        <v>13:28</v>
      </c>
      <c r="I162" s="14">
        <f t="shared" si="126"/>
        <v>0</v>
      </c>
      <c r="J162" s="3">
        <f t="shared" si="136"/>
        <v>1</v>
      </c>
      <c r="K162" s="3">
        <f t="shared" si="127"/>
        <v>0</v>
      </c>
      <c r="L162" s="3">
        <f t="shared" si="106"/>
        <v>27</v>
      </c>
      <c r="M162" s="3">
        <f t="shared" si="117"/>
        <v>127</v>
      </c>
      <c r="N162" t="str">
        <f t="shared" si="118"/>
        <v/>
      </c>
      <c r="O162" s="14" t="str">
        <f t="shared" si="137"/>
        <v/>
      </c>
      <c r="P162" s="14" t="str">
        <f t="shared" si="138"/>
        <v/>
      </c>
      <c r="Q162" s="14" t="str">
        <f t="shared" si="139"/>
        <v/>
      </c>
      <c r="R162" s="14" t="str">
        <f t="shared" si="140"/>
        <v/>
      </c>
      <c r="S162" t="str">
        <f t="shared" si="119"/>
        <v/>
      </c>
      <c r="T162" s="14">
        <f t="shared" si="120"/>
        <v>0</v>
      </c>
      <c r="AA162" s="14">
        <f t="shared" si="103"/>
        <v>11</v>
      </c>
      <c r="AB162" s="14">
        <f t="shared" si="104"/>
        <v>0</v>
      </c>
      <c r="AC162" s="14">
        <f t="shared" si="105"/>
        <v>1100</v>
      </c>
      <c r="AD162" s="28">
        <f t="shared" si="107"/>
        <v>0</v>
      </c>
      <c r="AE162" s="5" t="str">
        <f t="shared" si="108"/>
        <v>Ruta 1/9</v>
      </c>
      <c r="AF162" s="5" t="str">
        <f t="shared" si="109"/>
        <v>Ruta 1/9</v>
      </c>
      <c r="AG162" s="15" t="str">
        <f t="shared" si="121"/>
        <v/>
      </c>
      <c r="AH162" s="15" t="str">
        <f t="shared" si="122"/>
        <v/>
      </c>
      <c r="AI162" s="15" t="str">
        <f t="shared" si="123"/>
        <v/>
      </c>
      <c r="AJ162" s="15" t="str">
        <f t="shared" si="124"/>
        <v/>
      </c>
      <c r="AK162" s="5" t="str">
        <f t="shared" si="125"/>
        <v/>
      </c>
      <c r="AL162" s="14">
        <f t="shared" si="110"/>
        <v>1</v>
      </c>
      <c r="AM162" s="14" t="str">
        <f t="shared" si="111"/>
        <v>1</v>
      </c>
      <c r="AN162" s="14" t="str">
        <f t="shared" si="112"/>
        <v>9</v>
      </c>
      <c r="AO162" s="14">
        <f t="shared" si="128"/>
        <v>0</v>
      </c>
      <c r="AP162" s="14">
        <f t="shared" si="129"/>
        <v>159</v>
      </c>
      <c r="AQ162" s="16">
        <f t="shared" si="113"/>
        <v>8</v>
      </c>
      <c r="AR162" s="16">
        <f t="shared" si="114"/>
        <v>5</v>
      </c>
      <c r="AS162" s="14">
        <f t="shared" si="115"/>
        <v>7</v>
      </c>
    </row>
    <row r="163" spans="1:45" x14ac:dyDescent="0.25">
      <c r="A163" t="s">
        <v>452</v>
      </c>
      <c r="B163">
        <f t="shared" si="130"/>
        <v>3</v>
      </c>
      <c r="C163" t="e">
        <f t="shared" si="131"/>
        <v>#VALUE!</v>
      </c>
      <c r="D163">
        <f t="shared" si="132"/>
        <v>3</v>
      </c>
      <c r="E163">
        <f t="shared" si="133"/>
        <v>5</v>
      </c>
      <c r="F163" s="1">
        <f t="shared" si="116"/>
        <v>21</v>
      </c>
      <c r="G163" s="1">
        <f t="shared" si="134"/>
        <v>28</v>
      </c>
      <c r="H163" s="26" t="str">
        <f t="shared" si="135"/>
        <v>21:28</v>
      </c>
      <c r="I163" s="14">
        <f t="shared" si="126"/>
        <v>0</v>
      </c>
      <c r="J163" s="3">
        <f t="shared" si="136"/>
        <v>1</v>
      </c>
      <c r="K163" s="3">
        <f t="shared" si="127"/>
        <v>0</v>
      </c>
      <c r="L163" s="3">
        <f t="shared" si="106"/>
        <v>27</v>
      </c>
      <c r="M163" s="3">
        <f t="shared" si="117"/>
        <v>127</v>
      </c>
      <c r="N163" t="str">
        <f t="shared" si="118"/>
        <v/>
      </c>
      <c r="O163" s="14" t="str">
        <f t="shared" si="137"/>
        <v/>
      </c>
      <c r="P163" s="14" t="str">
        <f t="shared" si="138"/>
        <v/>
      </c>
      <c r="Q163" s="14" t="str">
        <f t="shared" si="139"/>
        <v/>
      </c>
      <c r="R163" s="14" t="str">
        <f t="shared" si="140"/>
        <v/>
      </c>
      <c r="S163" t="str">
        <f t="shared" si="119"/>
        <v/>
      </c>
      <c r="T163" s="14">
        <f t="shared" si="120"/>
        <v>0</v>
      </c>
      <c r="AA163" s="14">
        <f t="shared" si="103"/>
        <v>11</v>
      </c>
      <c r="AB163" s="14">
        <f t="shared" si="104"/>
        <v>1</v>
      </c>
      <c r="AC163" s="14">
        <f t="shared" si="105"/>
        <v>1101</v>
      </c>
      <c r="AD163" s="28">
        <f t="shared" si="107"/>
        <v>0</v>
      </c>
      <c r="AE163" s="5" t="str">
        <f t="shared" si="108"/>
        <v>Ruta 1/9</v>
      </c>
      <c r="AF163" s="5" t="str">
        <f t="shared" si="109"/>
        <v>Avd. Real Zaragoza (nº 29 - Pd. Bus)</v>
      </c>
      <c r="AG163" s="15" t="str">
        <f t="shared" si="121"/>
        <v>04:50</v>
      </c>
      <c r="AH163" s="15" t="str">
        <f t="shared" si="122"/>
        <v>12:48</v>
      </c>
      <c r="AI163" s="15" t="str">
        <f t="shared" si="123"/>
        <v>20:48</v>
      </c>
      <c r="AJ163" s="15" t="str">
        <f t="shared" si="124"/>
        <v>06:50</v>
      </c>
      <c r="AK163" s="5" t="str">
        <f t="shared" si="125"/>
        <v>Opel Planta en Figueruelas</v>
      </c>
      <c r="AL163" s="14">
        <f t="shared" si="110"/>
        <v>0</v>
      </c>
      <c r="AM163" s="14" t="str">
        <f t="shared" si="111"/>
        <v>1</v>
      </c>
      <c r="AN163" s="14" t="str">
        <f t="shared" si="112"/>
        <v>9</v>
      </c>
      <c r="AO163" s="14">
        <f t="shared" si="128"/>
        <v>1</v>
      </c>
      <c r="AP163" s="14">
        <f t="shared" si="129"/>
        <v>160</v>
      </c>
      <c r="AQ163" s="16">
        <f t="shared" si="113"/>
        <v>8</v>
      </c>
      <c r="AR163" s="16">
        <f t="shared" si="114"/>
        <v>5</v>
      </c>
      <c r="AS163" s="14">
        <f t="shared" si="115"/>
        <v>7</v>
      </c>
    </row>
    <row r="164" spans="1:45" x14ac:dyDescent="0.25">
      <c r="A164" t="s">
        <v>453</v>
      </c>
      <c r="B164">
        <f t="shared" si="130"/>
        <v>3</v>
      </c>
      <c r="C164" t="e">
        <f t="shared" si="131"/>
        <v>#VALUE!</v>
      </c>
      <c r="D164">
        <f t="shared" si="132"/>
        <v>3</v>
      </c>
      <c r="E164">
        <f t="shared" si="133"/>
        <v>5</v>
      </c>
      <c r="F164" s="1">
        <f t="shared" si="116"/>
        <v>7</v>
      </c>
      <c r="G164" s="1">
        <f t="shared" si="134"/>
        <v>28</v>
      </c>
      <c r="H164" s="26" t="str">
        <f t="shared" si="135"/>
        <v>07:28</v>
      </c>
      <c r="I164" s="14">
        <f t="shared" si="126"/>
        <v>0</v>
      </c>
      <c r="J164" s="3">
        <f t="shared" si="136"/>
        <v>1</v>
      </c>
      <c r="K164" s="3">
        <f t="shared" si="127"/>
        <v>0</v>
      </c>
      <c r="L164" s="3">
        <f t="shared" si="106"/>
        <v>27</v>
      </c>
      <c r="M164" s="3">
        <f t="shared" si="117"/>
        <v>127</v>
      </c>
      <c r="N164" t="str">
        <f t="shared" si="118"/>
        <v/>
      </c>
      <c r="O164" s="14" t="str">
        <f t="shared" si="137"/>
        <v/>
      </c>
      <c r="P164" s="14" t="str">
        <f t="shared" si="138"/>
        <v/>
      </c>
      <c r="Q164" s="14" t="str">
        <f t="shared" si="139"/>
        <v/>
      </c>
      <c r="R164" s="14" t="str">
        <f t="shared" si="140"/>
        <v/>
      </c>
      <c r="S164" t="str">
        <f t="shared" si="119"/>
        <v/>
      </c>
      <c r="T164" s="14">
        <f t="shared" si="120"/>
        <v>0</v>
      </c>
      <c r="AA164" s="14">
        <f t="shared" si="103"/>
        <v>11</v>
      </c>
      <c r="AB164" s="14">
        <f t="shared" si="104"/>
        <v>2</v>
      </c>
      <c r="AC164" s="14">
        <f t="shared" si="105"/>
        <v>1102</v>
      </c>
      <c r="AD164" s="28">
        <f t="shared" si="107"/>
        <v>0</v>
      </c>
      <c r="AE164" s="5" t="str">
        <f t="shared" si="108"/>
        <v>Ruta 1/9</v>
      </c>
      <c r="AF164" s="5" t="str">
        <f t="shared" si="109"/>
        <v>Avd. Santa Isabel (plaza Serrano - Pd. Bus)</v>
      </c>
      <c r="AG164" s="15" t="str">
        <f t="shared" si="121"/>
        <v>04:52</v>
      </c>
      <c r="AH164" s="15" t="str">
        <f t="shared" si="122"/>
        <v>12:50</v>
      </c>
      <c r="AI164" s="15" t="str">
        <f t="shared" si="123"/>
        <v>20:50</v>
      </c>
      <c r="AJ164" s="15" t="str">
        <f t="shared" si="124"/>
        <v>06:52</v>
      </c>
      <c r="AK164" s="5" t="str">
        <f t="shared" si="125"/>
        <v>Avd. Real Zaragoza (frente nº 29 - Pd. Bus)</v>
      </c>
      <c r="AL164" s="14">
        <f t="shared" si="110"/>
        <v>0</v>
      </c>
      <c r="AM164" s="14" t="str">
        <f t="shared" si="111"/>
        <v>1</v>
      </c>
      <c r="AN164" s="14" t="str">
        <f t="shared" si="112"/>
        <v>9</v>
      </c>
      <c r="AO164" s="14">
        <f t="shared" si="128"/>
        <v>2</v>
      </c>
      <c r="AP164" s="14">
        <f t="shared" si="129"/>
        <v>161</v>
      </c>
      <c r="AQ164" s="16">
        <f t="shared" si="113"/>
        <v>8</v>
      </c>
      <c r="AR164" s="16">
        <f t="shared" si="114"/>
        <v>5</v>
      </c>
      <c r="AS164" s="14">
        <f t="shared" si="115"/>
        <v>7</v>
      </c>
    </row>
    <row r="165" spans="1:45" x14ac:dyDescent="0.25">
      <c r="A165" t="s">
        <v>411</v>
      </c>
      <c r="B165" t="e">
        <f t="shared" si="130"/>
        <v>#VALUE!</v>
      </c>
      <c r="C165" t="e">
        <f t="shared" si="131"/>
        <v>#VALUE!</v>
      </c>
      <c r="D165" t="e">
        <f t="shared" si="132"/>
        <v>#VALUE!</v>
      </c>
      <c r="E165">
        <f t="shared" si="133"/>
        <v>55</v>
      </c>
      <c r="F165" s="1" t="str">
        <f t="shared" si="116"/>
        <v/>
      </c>
      <c r="G165" s="1" t="str">
        <f t="shared" si="134"/>
        <v/>
      </c>
      <c r="H165" s="26" t="str">
        <f t="shared" si="135"/>
        <v>:</v>
      </c>
      <c r="I165" s="14">
        <f t="shared" si="126"/>
        <v>0</v>
      </c>
      <c r="J165" s="3">
        <f t="shared" si="136"/>
        <v>1</v>
      </c>
      <c r="K165" s="3">
        <f t="shared" si="127"/>
        <v>0</v>
      </c>
      <c r="L165" s="3">
        <f t="shared" si="106"/>
        <v>27</v>
      </c>
      <c r="M165" s="3">
        <f t="shared" si="117"/>
        <v>127</v>
      </c>
      <c r="N165" t="str">
        <f t="shared" si="118"/>
        <v/>
      </c>
      <c r="O165" s="14" t="str">
        <f t="shared" si="137"/>
        <v/>
      </c>
      <c r="P165" s="14" t="str">
        <f t="shared" si="138"/>
        <v/>
      </c>
      <c r="Q165" s="14" t="str">
        <f t="shared" si="139"/>
        <v/>
      </c>
      <c r="R165" s="14" t="str">
        <f t="shared" si="140"/>
        <v/>
      </c>
      <c r="S165" t="str">
        <f t="shared" si="119"/>
        <v/>
      </c>
      <c r="T165" s="14">
        <f t="shared" si="120"/>
        <v>0</v>
      </c>
      <c r="AA165" s="14">
        <f t="shared" si="103"/>
        <v>11</v>
      </c>
      <c r="AB165" s="14">
        <f t="shared" si="104"/>
        <v>3</v>
      </c>
      <c r="AC165" s="14">
        <f t="shared" si="105"/>
        <v>1103</v>
      </c>
      <c r="AD165" s="28">
        <f t="shared" si="107"/>
        <v>0</v>
      </c>
      <c r="AE165" s="5" t="str">
        <f t="shared" si="108"/>
        <v>Ruta 1/9</v>
      </c>
      <c r="AF165" s="5" t="str">
        <f t="shared" si="109"/>
        <v>Avd. Santa Isabel (esq. Avd. Industria - Gasolinera/Pd. Bus)</v>
      </c>
      <c r="AG165" s="15" t="str">
        <f t="shared" si="121"/>
        <v>04:55</v>
      </c>
      <c r="AH165" s="15" t="str">
        <f t="shared" si="122"/>
        <v>12:53</v>
      </c>
      <c r="AI165" s="15" t="str">
        <f t="shared" si="123"/>
        <v>20:53</v>
      </c>
      <c r="AJ165" s="15" t="str">
        <f t="shared" si="124"/>
        <v>06:55</v>
      </c>
      <c r="AK165" s="5" t="str">
        <f t="shared" si="125"/>
        <v>Avd. Santa Isabel (frente plaza Serrano - Pd. Bus)</v>
      </c>
      <c r="AL165" s="14">
        <f t="shared" si="110"/>
        <v>0</v>
      </c>
      <c r="AM165" s="14" t="str">
        <f t="shared" si="111"/>
        <v>1</v>
      </c>
      <c r="AN165" s="14" t="str">
        <f t="shared" si="112"/>
        <v>9</v>
      </c>
      <c r="AO165" s="14">
        <f t="shared" si="128"/>
        <v>3</v>
      </c>
      <c r="AP165" s="14">
        <f t="shared" si="129"/>
        <v>162</v>
      </c>
      <c r="AQ165" s="16">
        <f t="shared" si="113"/>
        <v>8</v>
      </c>
      <c r="AR165" s="16">
        <f t="shared" si="114"/>
        <v>5</v>
      </c>
      <c r="AS165" s="14">
        <f t="shared" si="115"/>
        <v>7</v>
      </c>
    </row>
    <row r="166" spans="1:45" x14ac:dyDescent="0.25">
      <c r="A166" t="s">
        <v>351</v>
      </c>
      <c r="B166" t="e">
        <f t="shared" si="130"/>
        <v>#VALUE!</v>
      </c>
      <c r="C166" t="e">
        <f t="shared" si="131"/>
        <v>#VALUE!</v>
      </c>
      <c r="D166" t="e">
        <f t="shared" si="132"/>
        <v>#VALUE!</v>
      </c>
      <c r="E166">
        <f t="shared" si="133"/>
        <v>33</v>
      </c>
      <c r="F166" s="1" t="str">
        <f t="shared" si="116"/>
        <v/>
      </c>
      <c r="G166" s="1" t="str">
        <f t="shared" si="134"/>
        <v/>
      </c>
      <c r="H166" s="26" t="str">
        <f t="shared" si="135"/>
        <v>:</v>
      </c>
      <c r="I166" s="14">
        <f t="shared" si="126"/>
        <v>0</v>
      </c>
      <c r="J166" s="3">
        <f t="shared" si="136"/>
        <v>1</v>
      </c>
      <c r="K166" s="3">
        <f t="shared" si="127"/>
        <v>1</v>
      </c>
      <c r="L166" s="3">
        <f t="shared" si="106"/>
        <v>28</v>
      </c>
      <c r="M166" s="3">
        <f t="shared" si="117"/>
        <v>128</v>
      </c>
      <c r="N166" t="str">
        <f t="shared" si="118"/>
        <v>Alagón - rotonda (marquesina Bus)</v>
      </c>
      <c r="O166" s="14" t="str">
        <f t="shared" si="137"/>
        <v>05:33</v>
      </c>
      <c r="P166" s="14" t="str">
        <f t="shared" si="138"/>
        <v>13:33</v>
      </c>
      <c r="Q166" s="14" t="str">
        <f t="shared" si="139"/>
        <v>21:33</v>
      </c>
      <c r="R166" s="14" t="str">
        <f t="shared" si="140"/>
        <v>07:33</v>
      </c>
      <c r="S166" t="str">
        <f t="shared" si="119"/>
        <v>Plaza de Europa (esq. Pablo Gargallo - Pd. Bus)</v>
      </c>
      <c r="T166" s="14">
        <f t="shared" si="120"/>
        <v>0</v>
      </c>
      <c r="AA166" s="14">
        <f t="shared" si="103"/>
        <v>11</v>
      </c>
      <c r="AB166" s="14">
        <f t="shared" si="104"/>
        <v>4</v>
      </c>
      <c r="AC166" s="14">
        <f t="shared" si="105"/>
        <v>1104</v>
      </c>
      <c r="AD166" s="28">
        <f t="shared" si="107"/>
        <v>0</v>
      </c>
      <c r="AE166" s="5" t="str">
        <f t="shared" si="108"/>
        <v>Ruta 1/9</v>
      </c>
      <c r="AF166" s="5" t="str">
        <f t="shared" si="109"/>
        <v>Avd. Cataluña (CAF - Pd. Bus)</v>
      </c>
      <c r="AG166" s="15" t="str">
        <f t="shared" si="121"/>
        <v>04:57</v>
      </c>
      <c r="AH166" s="15" t="str">
        <f t="shared" si="122"/>
        <v>12:55</v>
      </c>
      <c r="AI166" s="15" t="str">
        <f t="shared" si="123"/>
        <v>20:55</v>
      </c>
      <c r="AJ166" s="15" t="str">
        <f t="shared" si="124"/>
        <v>06:57</v>
      </c>
      <c r="AK166" s="5" t="str">
        <f t="shared" si="125"/>
        <v>Avd. Santa Isabel (frente Avd. Industria)</v>
      </c>
      <c r="AL166" s="14">
        <f t="shared" si="110"/>
        <v>0</v>
      </c>
      <c r="AM166" s="14" t="str">
        <f t="shared" si="111"/>
        <v>1</v>
      </c>
      <c r="AN166" s="14" t="str">
        <f t="shared" si="112"/>
        <v>9</v>
      </c>
      <c r="AO166" s="14">
        <f t="shared" ref="AO166:AO229" si="141">IF(AL166,0,AO165+1)</f>
        <v>4</v>
      </c>
      <c r="AP166" s="14">
        <f t="shared" ref="AP166:AP229" si="142">AP165+1</f>
        <v>163</v>
      </c>
      <c r="AQ166" s="16">
        <f t="shared" si="113"/>
        <v>8</v>
      </c>
      <c r="AR166" s="16">
        <f t="shared" si="114"/>
        <v>5</v>
      </c>
      <c r="AS166" s="14">
        <f t="shared" si="115"/>
        <v>7</v>
      </c>
    </row>
    <row r="167" spans="1:45" x14ac:dyDescent="0.25">
      <c r="A167" t="s">
        <v>454</v>
      </c>
      <c r="B167">
        <f t="shared" si="130"/>
        <v>3</v>
      </c>
      <c r="C167" t="e">
        <f t="shared" si="131"/>
        <v>#VALUE!</v>
      </c>
      <c r="D167">
        <f t="shared" si="132"/>
        <v>3</v>
      </c>
      <c r="E167">
        <f t="shared" si="133"/>
        <v>5</v>
      </c>
      <c r="F167" s="1">
        <f t="shared" si="116"/>
        <v>5</v>
      </c>
      <c r="G167" s="1">
        <f t="shared" si="134"/>
        <v>33</v>
      </c>
      <c r="H167" s="26" t="str">
        <f t="shared" si="135"/>
        <v>05:33</v>
      </c>
      <c r="I167" s="14">
        <f t="shared" si="126"/>
        <v>0</v>
      </c>
      <c r="J167" s="3">
        <f t="shared" si="136"/>
        <v>1</v>
      </c>
      <c r="K167" s="3">
        <f t="shared" si="127"/>
        <v>0</v>
      </c>
      <c r="L167" s="3">
        <f t="shared" si="106"/>
        <v>28</v>
      </c>
      <c r="M167" s="3">
        <f t="shared" si="117"/>
        <v>128</v>
      </c>
      <c r="N167" t="str">
        <f t="shared" si="118"/>
        <v/>
      </c>
      <c r="O167" s="14" t="str">
        <f t="shared" si="137"/>
        <v/>
      </c>
      <c r="P167" s="14" t="str">
        <f t="shared" si="138"/>
        <v/>
      </c>
      <c r="Q167" s="14" t="str">
        <f t="shared" si="139"/>
        <v/>
      </c>
      <c r="R167" s="14" t="str">
        <f t="shared" si="140"/>
        <v/>
      </c>
      <c r="S167" t="str">
        <f t="shared" si="119"/>
        <v/>
      </c>
      <c r="T167" s="14">
        <f t="shared" si="120"/>
        <v>0</v>
      </c>
      <c r="AA167" s="14">
        <f t="shared" si="103"/>
        <v>11</v>
      </c>
      <c r="AB167" s="14">
        <f t="shared" si="104"/>
        <v>5</v>
      </c>
      <c r="AC167" s="14">
        <f t="shared" si="105"/>
        <v>1105</v>
      </c>
      <c r="AD167" s="28">
        <f t="shared" si="107"/>
        <v>0</v>
      </c>
      <c r="AE167" s="5" t="str">
        <f t="shared" si="108"/>
        <v>Ruta 1/9</v>
      </c>
      <c r="AF167" s="5" t="str">
        <f t="shared" si="109"/>
        <v>Avd. Cataluña, nº 189 (Los Charros)</v>
      </c>
      <c r="AG167" s="15" t="str">
        <f t="shared" si="121"/>
        <v>04:58</v>
      </c>
      <c r="AH167" s="15" t="str">
        <f t="shared" si="122"/>
        <v>12:56</v>
      </c>
      <c r="AI167" s="15" t="str">
        <f t="shared" si="123"/>
        <v>20:56</v>
      </c>
      <c r="AJ167" s="15" t="str">
        <f t="shared" si="124"/>
        <v>06:58</v>
      </c>
      <c r="AK167" s="5" t="str">
        <f t="shared" si="125"/>
        <v>Avd. Cataluña (frente CAF)</v>
      </c>
      <c r="AL167" s="14">
        <f t="shared" si="110"/>
        <v>0</v>
      </c>
      <c r="AM167" s="14" t="str">
        <f t="shared" si="111"/>
        <v>1</v>
      </c>
      <c r="AN167" s="14" t="str">
        <f t="shared" si="112"/>
        <v>9</v>
      </c>
      <c r="AO167" s="14">
        <f t="shared" si="141"/>
        <v>5</v>
      </c>
      <c r="AP167" s="14">
        <f t="shared" si="142"/>
        <v>164</v>
      </c>
      <c r="AQ167" s="16">
        <f t="shared" si="113"/>
        <v>8</v>
      </c>
      <c r="AR167" s="16">
        <f t="shared" si="114"/>
        <v>5</v>
      </c>
      <c r="AS167" s="14">
        <f t="shared" si="115"/>
        <v>7</v>
      </c>
    </row>
    <row r="168" spans="1:45" x14ac:dyDescent="0.25">
      <c r="A168" t="s">
        <v>455</v>
      </c>
      <c r="B168">
        <f t="shared" si="130"/>
        <v>3</v>
      </c>
      <c r="C168" t="e">
        <f t="shared" si="131"/>
        <v>#VALUE!</v>
      </c>
      <c r="D168">
        <f t="shared" si="132"/>
        <v>3</v>
      </c>
      <c r="E168">
        <f t="shared" si="133"/>
        <v>5</v>
      </c>
      <c r="F168" s="1">
        <f t="shared" si="116"/>
        <v>13</v>
      </c>
      <c r="G168" s="1">
        <f t="shared" si="134"/>
        <v>33</v>
      </c>
      <c r="H168" s="26" t="str">
        <f t="shared" si="135"/>
        <v>13:33</v>
      </c>
      <c r="I168" s="14">
        <f t="shared" si="126"/>
        <v>0</v>
      </c>
      <c r="J168" s="3">
        <f t="shared" si="136"/>
        <v>1</v>
      </c>
      <c r="K168" s="3">
        <f t="shared" si="127"/>
        <v>0</v>
      </c>
      <c r="L168" s="3">
        <f t="shared" si="106"/>
        <v>28</v>
      </c>
      <c r="M168" s="3">
        <f t="shared" si="117"/>
        <v>128</v>
      </c>
      <c r="N168" t="str">
        <f t="shared" si="118"/>
        <v/>
      </c>
      <c r="O168" s="14" t="str">
        <f t="shared" si="137"/>
        <v/>
      </c>
      <c r="P168" s="14" t="str">
        <f t="shared" si="138"/>
        <v/>
      </c>
      <c r="Q168" s="14" t="str">
        <f t="shared" si="139"/>
        <v/>
      </c>
      <c r="R168" s="14" t="str">
        <f t="shared" si="140"/>
        <v/>
      </c>
      <c r="S168" t="str">
        <f t="shared" si="119"/>
        <v/>
      </c>
      <c r="T168" s="14">
        <f t="shared" si="120"/>
        <v>0</v>
      </c>
      <c r="AA168" s="14">
        <f t="shared" si="103"/>
        <v>11</v>
      </c>
      <c r="AB168" s="14">
        <f t="shared" si="104"/>
        <v>6</v>
      </c>
      <c r="AC168" s="14">
        <f t="shared" si="105"/>
        <v>1106</v>
      </c>
      <c r="AD168" s="28">
        <f t="shared" si="107"/>
        <v>0</v>
      </c>
      <c r="AE168" s="5" t="str">
        <f t="shared" si="108"/>
        <v>Ruta 1/9</v>
      </c>
      <c r="AF168" s="5" t="str">
        <f t="shared" si="109"/>
        <v>Avd. Cataluña (frente Felisa Galé)</v>
      </c>
      <c r="AG168" s="15" t="str">
        <f t="shared" si="121"/>
        <v>05:01</v>
      </c>
      <c r="AH168" s="15" t="str">
        <f t="shared" si="122"/>
        <v>12:59</v>
      </c>
      <c r="AI168" s="15" t="str">
        <f t="shared" si="123"/>
        <v>20:59</v>
      </c>
      <c r="AJ168" s="15" t="str">
        <f t="shared" si="124"/>
        <v>07:01</v>
      </c>
      <c r="AK168" s="5" t="str">
        <f t="shared" si="125"/>
        <v>Avd. Cataluña (frente nº 189 - Los Charros)</v>
      </c>
      <c r="AL168" s="14">
        <f t="shared" si="110"/>
        <v>0</v>
      </c>
      <c r="AM168" s="14" t="str">
        <f t="shared" si="111"/>
        <v>1</v>
      </c>
      <c r="AN168" s="14" t="str">
        <f t="shared" si="112"/>
        <v>9</v>
      </c>
      <c r="AO168" s="14">
        <f t="shared" si="141"/>
        <v>6</v>
      </c>
      <c r="AP168" s="14">
        <f t="shared" si="142"/>
        <v>165</v>
      </c>
      <c r="AQ168" s="16">
        <f t="shared" si="113"/>
        <v>8</v>
      </c>
      <c r="AR168" s="16">
        <f t="shared" si="114"/>
        <v>5</v>
      </c>
      <c r="AS168" s="14">
        <f t="shared" si="115"/>
        <v>7</v>
      </c>
    </row>
    <row r="169" spans="1:45" x14ac:dyDescent="0.25">
      <c r="A169" t="s">
        <v>456</v>
      </c>
      <c r="B169">
        <f t="shared" si="130"/>
        <v>3</v>
      </c>
      <c r="C169" t="e">
        <f t="shared" si="131"/>
        <v>#VALUE!</v>
      </c>
      <c r="D169">
        <f t="shared" si="132"/>
        <v>3</v>
      </c>
      <c r="E169">
        <f t="shared" si="133"/>
        <v>5</v>
      </c>
      <c r="F169" s="1">
        <f t="shared" si="116"/>
        <v>21</v>
      </c>
      <c r="G169" s="1">
        <f t="shared" si="134"/>
        <v>33</v>
      </c>
      <c r="H169" s="26" t="str">
        <f t="shared" si="135"/>
        <v>21:33</v>
      </c>
      <c r="I169" s="14">
        <f t="shared" si="126"/>
        <v>0</v>
      </c>
      <c r="J169" s="3">
        <f t="shared" si="136"/>
        <v>1</v>
      </c>
      <c r="K169" s="3">
        <f t="shared" si="127"/>
        <v>0</v>
      </c>
      <c r="L169" s="3">
        <f t="shared" si="106"/>
        <v>28</v>
      </c>
      <c r="M169" s="3">
        <f t="shared" si="117"/>
        <v>128</v>
      </c>
      <c r="N169" t="str">
        <f t="shared" si="118"/>
        <v/>
      </c>
      <c r="O169" s="14" t="str">
        <f t="shared" si="137"/>
        <v/>
      </c>
      <c r="P169" s="14" t="str">
        <f t="shared" si="138"/>
        <v/>
      </c>
      <c r="Q169" s="14" t="str">
        <f t="shared" si="139"/>
        <v/>
      </c>
      <c r="R169" s="14" t="str">
        <f t="shared" si="140"/>
        <v/>
      </c>
      <c r="S169" t="str">
        <f t="shared" si="119"/>
        <v/>
      </c>
      <c r="T169" s="14">
        <f t="shared" si="120"/>
        <v>0</v>
      </c>
      <c r="AA169" s="14">
        <f t="shared" si="103"/>
        <v>11</v>
      </c>
      <c r="AB169" s="14">
        <f t="shared" si="104"/>
        <v>7</v>
      </c>
      <c r="AC169" s="14">
        <f t="shared" si="105"/>
        <v>1107</v>
      </c>
      <c r="AD169" s="28">
        <f t="shared" si="107"/>
        <v>0</v>
      </c>
      <c r="AE169" s="5" t="str">
        <f t="shared" si="108"/>
        <v>Ruta 1/9</v>
      </c>
      <c r="AF169" s="5" t="str">
        <f t="shared" si="109"/>
        <v>Marqués de la Cadena, (frente nº 57 Pd. Bus CAN)</v>
      </c>
      <c r="AG169" s="15" t="str">
        <f t="shared" si="121"/>
        <v>05:03</v>
      </c>
      <c r="AH169" s="15" t="str">
        <f t="shared" si="122"/>
        <v>13:01</v>
      </c>
      <c r="AI169" s="15" t="str">
        <f t="shared" si="123"/>
        <v>21:01</v>
      </c>
      <c r="AJ169" s="15" t="str">
        <f t="shared" si="124"/>
        <v>07:03</v>
      </c>
      <c r="AK169" s="5" t="str">
        <f t="shared" si="125"/>
        <v>Avd. Cataluña (esq. Felisa Galé)</v>
      </c>
      <c r="AL169" s="14">
        <f t="shared" si="110"/>
        <v>0</v>
      </c>
      <c r="AM169" s="14" t="str">
        <f t="shared" si="111"/>
        <v>1</v>
      </c>
      <c r="AN169" s="14" t="str">
        <f t="shared" si="112"/>
        <v>9</v>
      </c>
      <c r="AO169" s="14">
        <f t="shared" si="141"/>
        <v>7</v>
      </c>
      <c r="AP169" s="14">
        <f t="shared" si="142"/>
        <v>166</v>
      </c>
      <c r="AQ169" s="16">
        <f t="shared" si="113"/>
        <v>8</v>
      </c>
      <c r="AR169" s="16">
        <f t="shared" si="114"/>
        <v>5</v>
      </c>
      <c r="AS169" s="14">
        <f t="shared" si="115"/>
        <v>7</v>
      </c>
    </row>
    <row r="170" spans="1:45" x14ac:dyDescent="0.25">
      <c r="A170" t="s">
        <v>457</v>
      </c>
      <c r="B170">
        <f t="shared" si="130"/>
        <v>3</v>
      </c>
      <c r="C170" t="e">
        <f t="shared" si="131"/>
        <v>#VALUE!</v>
      </c>
      <c r="D170">
        <f t="shared" si="132"/>
        <v>3</v>
      </c>
      <c r="E170">
        <f t="shared" si="133"/>
        <v>5</v>
      </c>
      <c r="F170" s="1">
        <f t="shared" si="116"/>
        <v>7</v>
      </c>
      <c r="G170" s="1">
        <f t="shared" si="134"/>
        <v>33</v>
      </c>
      <c r="H170" s="26" t="str">
        <f t="shared" si="135"/>
        <v>07:33</v>
      </c>
      <c r="I170" s="14">
        <f t="shared" si="126"/>
        <v>0</v>
      </c>
      <c r="J170" s="3">
        <f t="shared" si="136"/>
        <v>1</v>
      </c>
      <c r="K170" s="3">
        <f t="shared" si="127"/>
        <v>0</v>
      </c>
      <c r="L170" s="3">
        <f t="shared" si="106"/>
        <v>28</v>
      </c>
      <c r="M170" s="3">
        <f t="shared" si="117"/>
        <v>128</v>
      </c>
      <c r="N170" t="str">
        <f t="shared" si="118"/>
        <v/>
      </c>
      <c r="O170" s="14" t="str">
        <f t="shared" si="137"/>
        <v/>
      </c>
      <c r="P170" s="14" t="str">
        <f t="shared" si="138"/>
        <v/>
      </c>
      <c r="Q170" s="14" t="str">
        <f t="shared" si="139"/>
        <v/>
      </c>
      <c r="R170" s="14" t="str">
        <f t="shared" si="140"/>
        <v/>
      </c>
      <c r="S170" t="str">
        <f t="shared" si="119"/>
        <v/>
      </c>
      <c r="T170" s="14">
        <f t="shared" si="120"/>
        <v>0</v>
      </c>
      <c r="AA170" s="14">
        <f t="shared" si="103"/>
        <v>11</v>
      </c>
      <c r="AB170" s="14">
        <f t="shared" si="104"/>
        <v>8</v>
      </c>
      <c r="AC170" s="14">
        <f t="shared" si="105"/>
        <v>1108</v>
      </c>
      <c r="AD170" s="28">
        <f t="shared" si="107"/>
        <v>0</v>
      </c>
      <c r="AE170" s="5" t="str">
        <f t="shared" si="108"/>
        <v>Ruta 1/9</v>
      </c>
      <c r="AF170" s="5" t="str">
        <f t="shared" si="109"/>
        <v>San Juan de la Peña (Pd. Bus Hierros Alfonso)</v>
      </c>
      <c r="AG170" s="15" t="str">
        <f t="shared" si="121"/>
        <v>05:05</v>
      </c>
      <c r="AH170" s="15" t="str">
        <f t="shared" si="122"/>
        <v>13:03</v>
      </c>
      <c r="AI170" s="15" t="str">
        <f t="shared" si="123"/>
        <v>21:03</v>
      </c>
      <c r="AJ170" s="15" t="str">
        <f t="shared" si="124"/>
        <v>07:05</v>
      </c>
      <c r="AK170" s="5" t="str">
        <f t="shared" si="125"/>
        <v>Marqués de la Cadena (Plaza Mozart - Pd. Bus)</v>
      </c>
      <c r="AL170" s="14">
        <f t="shared" si="110"/>
        <v>0</v>
      </c>
      <c r="AM170" s="14" t="str">
        <f t="shared" si="111"/>
        <v>1</v>
      </c>
      <c r="AN170" s="14" t="str">
        <f t="shared" si="112"/>
        <v>9</v>
      </c>
      <c r="AO170" s="14">
        <f t="shared" si="141"/>
        <v>8</v>
      </c>
      <c r="AP170" s="14">
        <f t="shared" si="142"/>
        <v>167</v>
      </c>
      <c r="AQ170" s="16">
        <f t="shared" si="113"/>
        <v>8</v>
      </c>
      <c r="AR170" s="16">
        <f t="shared" si="114"/>
        <v>5</v>
      </c>
      <c r="AS170" s="14">
        <f t="shared" si="115"/>
        <v>7</v>
      </c>
    </row>
    <row r="171" spans="1:45" x14ac:dyDescent="0.25">
      <c r="A171" t="s">
        <v>414</v>
      </c>
      <c r="B171" t="e">
        <f t="shared" si="130"/>
        <v>#VALUE!</v>
      </c>
      <c r="C171" t="e">
        <f t="shared" si="131"/>
        <v>#VALUE!</v>
      </c>
      <c r="D171" t="e">
        <f t="shared" si="132"/>
        <v>#VALUE!</v>
      </c>
      <c r="E171">
        <f t="shared" si="133"/>
        <v>47</v>
      </c>
      <c r="F171" s="1" t="str">
        <f t="shared" si="116"/>
        <v/>
      </c>
      <c r="G171" s="1" t="str">
        <f t="shared" si="134"/>
        <v/>
      </c>
      <c r="H171" s="26" t="str">
        <f t="shared" si="135"/>
        <v>:</v>
      </c>
      <c r="I171" s="14">
        <f t="shared" si="126"/>
        <v>0</v>
      </c>
      <c r="J171" s="3">
        <f t="shared" si="136"/>
        <v>1</v>
      </c>
      <c r="K171" s="3">
        <f t="shared" si="127"/>
        <v>0</v>
      </c>
      <c r="L171" s="3">
        <f t="shared" si="106"/>
        <v>28</v>
      </c>
      <c r="M171" s="3">
        <f t="shared" si="117"/>
        <v>128</v>
      </c>
      <c r="N171" t="str">
        <f t="shared" si="118"/>
        <v/>
      </c>
      <c r="O171" s="14" t="str">
        <f t="shared" si="137"/>
        <v/>
      </c>
      <c r="P171" s="14" t="str">
        <f t="shared" si="138"/>
        <v/>
      </c>
      <c r="Q171" s="14" t="str">
        <f t="shared" si="139"/>
        <v/>
      </c>
      <c r="R171" s="14" t="str">
        <f t="shared" si="140"/>
        <v/>
      </c>
      <c r="S171" t="str">
        <f t="shared" si="119"/>
        <v/>
      </c>
      <c r="T171" s="14">
        <f t="shared" si="120"/>
        <v>0</v>
      </c>
      <c r="AA171" s="14">
        <f t="shared" si="103"/>
        <v>11</v>
      </c>
      <c r="AB171" s="14">
        <f t="shared" si="104"/>
        <v>9</v>
      </c>
      <c r="AC171" s="14">
        <f t="shared" si="105"/>
        <v>1109</v>
      </c>
      <c r="AD171" s="28">
        <f t="shared" si="107"/>
        <v>0</v>
      </c>
      <c r="AE171" s="5" t="str">
        <f t="shared" si="108"/>
        <v>Ruta 1/9</v>
      </c>
      <c r="AF171" s="5" t="str">
        <f t="shared" si="109"/>
        <v>San Juan de la Peña, nº 182 (Pd. Bus)</v>
      </c>
      <c r="AG171" s="15" t="str">
        <f t="shared" si="121"/>
        <v>05:07</v>
      </c>
      <c r="AH171" s="15" t="str">
        <f t="shared" si="122"/>
        <v>13:05</v>
      </c>
      <c r="AI171" s="15" t="str">
        <f t="shared" si="123"/>
        <v>21:05</v>
      </c>
      <c r="AJ171" s="15" t="str">
        <f t="shared" si="124"/>
        <v>07:07</v>
      </c>
      <c r="AK171" s="5" t="str">
        <f t="shared" si="125"/>
        <v>San Juan de la Peña (frente Hierros Alfonso)</v>
      </c>
      <c r="AL171" s="14">
        <f t="shared" si="110"/>
        <v>0</v>
      </c>
      <c r="AM171" s="14" t="str">
        <f t="shared" si="111"/>
        <v>1</v>
      </c>
      <c r="AN171" s="14" t="str">
        <f t="shared" si="112"/>
        <v>9</v>
      </c>
      <c r="AO171" s="14">
        <f t="shared" si="141"/>
        <v>9</v>
      </c>
      <c r="AP171" s="14">
        <f t="shared" si="142"/>
        <v>168</v>
      </c>
      <c r="AQ171" s="16">
        <f t="shared" si="113"/>
        <v>8</v>
      </c>
      <c r="AR171" s="16">
        <f t="shared" si="114"/>
        <v>5</v>
      </c>
      <c r="AS171" s="14">
        <f t="shared" si="115"/>
        <v>7</v>
      </c>
    </row>
    <row r="172" spans="1:45" x14ac:dyDescent="0.25">
      <c r="A172" t="s">
        <v>21</v>
      </c>
      <c r="B172" t="e">
        <f t="shared" si="130"/>
        <v>#VALUE!</v>
      </c>
      <c r="C172" t="e">
        <f t="shared" si="131"/>
        <v>#VALUE!</v>
      </c>
      <c r="D172" t="e">
        <f t="shared" si="132"/>
        <v>#VALUE!</v>
      </c>
      <c r="E172">
        <f t="shared" si="133"/>
        <v>26</v>
      </c>
      <c r="F172" s="1" t="str">
        <f t="shared" si="116"/>
        <v/>
      </c>
      <c r="G172" s="1" t="str">
        <f t="shared" si="134"/>
        <v/>
      </c>
      <c r="H172" s="26" t="str">
        <f t="shared" si="135"/>
        <v>:</v>
      </c>
      <c r="I172" s="14">
        <f t="shared" si="126"/>
        <v>0</v>
      </c>
      <c r="J172" s="3">
        <f t="shared" si="136"/>
        <v>1</v>
      </c>
      <c r="K172" s="3">
        <f t="shared" si="127"/>
        <v>1</v>
      </c>
      <c r="L172" s="3">
        <f t="shared" si="106"/>
        <v>29</v>
      </c>
      <c r="M172" s="3">
        <f t="shared" si="117"/>
        <v>129</v>
      </c>
      <c r="N172" t="str">
        <f t="shared" si="118"/>
        <v>Opel Planta en Figueruelas</v>
      </c>
      <c r="O172" s="14" t="str">
        <f t="shared" si="137"/>
        <v>05:40</v>
      </c>
      <c r="P172" s="14" t="str">
        <f t="shared" si="138"/>
        <v>13:40</v>
      </c>
      <c r="Q172" s="14" t="str">
        <f t="shared" si="139"/>
        <v>21:40</v>
      </c>
      <c r="R172" s="14" t="str">
        <f t="shared" si="140"/>
        <v>07:40</v>
      </c>
      <c r="S172" t="str">
        <f t="shared" si="119"/>
        <v>Vía Hispanidad (esq. Gómez Laguna - Pd. Bus)</v>
      </c>
      <c r="T172" s="14">
        <f t="shared" si="120"/>
        <v>0</v>
      </c>
      <c r="AA172" s="14">
        <f t="shared" si="103"/>
        <v>11</v>
      </c>
      <c r="AB172" s="14">
        <f t="shared" si="104"/>
        <v>10</v>
      </c>
      <c r="AC172" s="14">
        <f t="shared" si="105"/>
        <v>1110</v>
      </c>
      <c r="AD172" s="28">
        <f t="shared" si="107"/>
        <v>1</v>
      </c>
      <c r="AE172" s="5" t="str">
        <f t="shared" si="108"/>
        <v>Ruta 1/9</v>
      </c>
      <c r="AF172" s="5" t="str">
        <f t="shared" si="109"/>
        <v>Opel Planta en Figueruelas</v>
      </c>
      <c r="AG172" s="15" t="str">
        <f t="shared" si="121"/>
        <v>05:30</v>
      </c>
      <c r="AH172" s="15" t="str">
        <f t="shared" si="122"/>
        <v>13:30</v>
      </c>
      <c r="AI172" s="15" t="str">
        <f t="shared" si="123"/>
        <v>21:30</v>
      </c>
      <c r="AJ172" s="15" t="str">
        <f t="shared" si="124"/>
        <v>07:30</v>
      </c>
      <c r="AK172" s="5" t="str">
        <f t="shared" si="125"/>
        <v>San Juan de la Peña, nº 182 (Pd. Bus)</v>
      </c>
      <c r="AL172" s="14">
        <f t="shared" si="110"/>
        <v>0</v>
      </c>
      <c r="AM172" s="14" t="str">
        <f t="shared" si="111"/>
        <v>1</v>
      </c>
      <c r="AN172" s="14" t="str">
        <f t="shared" si="112"/>
        <v>9</v>
      </c>
      <c r="AO172" s="14">
        <f t="shared" si="141"/>
        <v>10</v>
      </c>
      <c r="AP172" s="14">
        <f t="shared" si="142"/>
        <v>169</v>
      </c>
      <c r="AQ172" s="16">
        <f t="shared" si="113"/>
        <v>8</v>
      </c>
      <c r="AR172" s="16">
        <f t="shared" si="114"/>
        <v>5</v>
      </c>
      <c r="AS172" s="14">
        <f t="shared" si="115"/>
        <v>7</v>
      </c>
    </row>
    <row r="173" spans="1:45" x14ac:dyDescent="0.25">
      <c r="A173" t="s">
        <v>458</v>
      </c>
      <c r="B173">
        <f t="shared" si="130"/>
        <v>3</v>
      </c>
      <c r="C173" t="e">
        <f t="shared" si="131"/>
        <v>#VALUE!</v>
      </c>
      <c r="D173">
        <f t="shared" si="132"/>
        <v>3</v>
      </c>
      <c r="E173">
        <f t="shared" si="133"/>
        <v>5</v>
      </c>
      <c r="F173" s="1">
        <f t="shared" si="116"/>
        <v>5</v>
      </c>
      <c r="G173" s="1">
        <f t="shared" si="134"/>
        <v>40</v>
      </c>
      <c r="H173" s="26" t="str">
        <f t="shared" si="135"/>
        <v>05:40</v>
      </c>
      <c r="I173" s="14">
        <f t="shared" si="126"/>
        <v>0</v>
      </c>
      <c r="J173" s="3">
        <f t="shared" si="136"/>
        <v>1</v>
      </c>
      <c r="K173" s="3">
        <f t="shared" si="127"/>
        <v>0</v>
      </c>
      <c r="L173" s="3">
        <f t="shared" si="106"/>
        <v>29</v>
      </c>
      <c r="M173" s="3">
        <f t="shared" si="117"/>
        <v>129</v>
      </c>
      <c r="N173" t="str">
        <f t="shared" si="118"/>
        <v/>
      </c>
      <c r="O173" s="14" t="str">
        <f t="shared" si="137"/>
        <v/>
      </c>
      <c r="P173" s="14" t="str">
        <f t="shared" si="138"/>
        <v/>
      </c>
      <c r="Q173" s="14" t="str">
        <f t="shared" si="139"/>
        <v/>
      </c>
      <c r="R173" s="14" t="str">
        <f t="shared" si="140"/>
        <v/>
      </c>
      <c r="S173" t="str">
        <f t="shared" si="119"/>
        <v/>
      </c>
      <c r="T173" s="14">
        <f t="shared" si="120"/>
        <v>0</v>
      </c>
      <c r="AA173" s="14">
        <f t="shared" si="103"/>
        <v>12</v>
      </c>
      <c r="AB173" s="14">
        <f t="shared" si="104"/>
        <v>0</v>
      </c>
      <c r="AC173" s="14">
        <f t="shared" si="105"/>
        <v>1200</v>
      </c>
      <c r="AD173" s="28">
        <f t="shared" si="107"/>
        <v>0</v>
      </c>
      <c r="AE173" s="5" t="str">
        <f t="shared" si="108"/>
        <v>Ruta 2/9</v>
      </c>
      <c r="AF173" s="5" t="str">
        <f t="shared" si="109"/>
        <v>Ruta 2/9</v>
      </c>
      <c r="AG173" s="15" t="str">
        <f t="shared" si="121"/>
        <v/>
      </c>
      <c r="AH173" s="15" t="str">
        <f t="shared" si="122"/>
        <v/>
      </c>
      <c r="AI173" s="15" t="str">
        <f t="shared" si="123"/>
        <v/>
      </c>
      <c r="AJ173" s="15" t="str">
        <f t="shared" si="124"/>
        <v/>
      </c>
      <c r="AK173" s="5" t="str">
        <f t="shared" si="125"/>
        <v/>
      </c>
      <c r="AL173" s="14">
        <f t="shared" si="110"/>
        <v>1</v>
      </c>
      <c r="AM173" s="14" t="str">
        <f t="shared" si="111"/>
        <v>2</v>
      </c>
      <c r="AN173" s="14" t="str">
        <f t="shared" si="112"/>
        <v>9</v>
      </c>
      <c r="AO173" s="14">
        <f t="shared" si="141"/>
        <v>0</v>
      </c>
      <c r="AP173" s="14">
        <f t="shared" si="142"/>
        <v>170</v>
      </c>
      <c r="AQ173" s="16">
        <f t="shared" si="113"/>
        <v>8</v>
      </c>
      <c r="AR173" s="16">
        <f t="shared" si="114"/>
        <v>5</v>
      </c>
      <c r="AS173" s="14">
        <f t="shared" si="115"/>
        <v>7</v>
      </c>
    </row>
    <row r="174" spans="1:45" x14ac:dyDescent="0.25">
      <c r="A174" t="s">
        <v>459</v>
      </c>
      <c r="B174">
        <f t="shared" si="130"/>
        <v>3</v>
      </c>
      <c r="C174" t="e">
        <f t="shared" si="131"/>
        <v>#VALUE!</v>
      </c>
      <c r="D174">
        <f t="shared" si="132"/>
        <v>3</v>
      </c>
      <c r="E174">
        <f t="shared" si="133"/>
        <v>5</v>
      </c>
      <c r="F174" s="1">
        <f t="shared" si="116"/>
        <v>13</v>
      </c>
      <c r="G174" s="1">
        <f t="shared" si="134"/>
        <v>40</v>
      </c>
      <c r="H174" s="26" t="str">
        <f t="shared" si="135"/>
        <v>13:40</v>
      </c>
      <c r="I174" s="14">
        <f t="shared" si="126"/>
        <v>0</v>
      </c>
      <c r="J174" s="3">
        <f t="shared" si="136"/>
        <v>1</v>
      </c>
      <c r="K174" s="3">
        <f t="shared" si="127"/>
        <v>0</v>
      </c>
      <c r="L174" s="3">
        <f t="shared" si="106"/>
        <v>29</v>
      </c>
      <c r="M174" s="3">
        <f t="shared" si="117"/>
        <v>129</v>
      </c>
      <c r="N174" t="str">
        <f t="shared" si="118"/>
        <v/>
      </c>
      <c r="O174" s="14" t="str">
        <f t="shared" si="137"/>
        <v/>
      </c>
      <c r="P174" s="14" t="str">
        <f t="shared" si="138"/>
        <v/>
      </c>
      <c r="Q174" s="14" t="str">
        <f t="shared" si="139"/>
        <v/>
      </c>
      <c r="R174" s="14" t="str">
        <f t="shared" si="140"/>
        <v/>
      </c>
      <c r="S174" t="str">
        <f t="shared" si="119"/>
        <v/>
      </c>
      <c r="T174" s="14">
        <f t="shared" si="120"/>
        <v>0</v>
      </c>
      <c r="AA174" s="14">
        <f t="shared" si="103"/>
        <v>12</v>
      </c>
      <c r="AB174" s="14">
        <f t="shared" si="104"/>
        <v>1</v>
      </c>
      <c r="AC174" s="14">
        <f t="shared" si="105"/>
        <v>1201</v>
      </c>
      <c r="AD174" s="28">
        <f t="shared" si="107"/>
        <v>0</v>
      </c>
      <c r="AE174" s="5" t="str">
        <f t="shared" si="108"/>
        <v>Ruta 2/9</v>
      </c>
      <c r="AF174" s="5" t="str">
        <f t="shared" si="109"/>
        <v>Majas de Goya, 15</v>
      </c>
      <c r="AG174" s="15" t="str">
        <f t="shared" si="121"/>
        <v>04:50</v>
      </c>
      <c r="AH174" s="15" t="str">
        <f t="shared" si="122"/>
        <v>12:48</v>
      </c>
      <c r="AI174" s="15" t="str">
        <f t="shared" si="123"/>
        <v>20:48</v>
      </c>
      <c r="AJ174" s="15" t="str">
        <f t="shared" si="124"/>
        <v>06:50</v>
      </c>
      <c r="AK174" s="5" t="str">
        <f t="shared" si="125"/>
        <v>Opel Planta en Figueruelas</v>
      </c>
      <c r="AL174" s="14">
        <f t="shared" si="110"/>
        <v>0</v>
      </c>
      <c r="AM174" s="14" t="str">
        <f t="shared" si="111"/>
        <v>2</v>
      </c>
      <c r="AN174" s="14" t="str">
        <f t="shared" si="112"/>
        <v>9</v>
      </c>
      <c r="AO174" s="14">
        <f t="shared" si="141"/>
        <v>1</v>
      </c>
      <c r="AP174" s="14">
        <f t="shared" si="142"/>
        <v>171</v>
      </c>
      <c r="AQ174" s="16">
        <f t="shared" si="113"/>
        <v>8</v>
      </c>
      <c r="AR174" s="16">
        <f t="shared" si="114"/>
        <v>5</v>
      </c>
      <c r="AS174" s="14">
        <f t="shared" si="115"/>
        <v>7</v>
      </c>
    </row>
    <row r="175" spans="1:45" x14ac:dyDescent="0.25">
      <c r="A175" t="s">
        <v>460</v>
      </c>
      <c r="B175">
        <f t="shared" si="130"/>
        <v>3</v>
      </c>
      <c r="C175" t="e">
        <f t="shared" si="131"/>
        <v>#VALUE!</v>
      </c>
      <c r="D175">
        <f t="shared" si="132"/>
        <v>3</v>
      </c>
      <c r="E175">
        <f t="shared" si="133"/>
        <v>5</v>
      </c>
      <c r="F175" s="1">
        <f t="shared" si="116"/>
        <v>21</v>
      </c>
      <c r="G175" s="1">
        <f t="shared" si="134"/>
        <v>40</v>
      </c>
      <c r="H175" s="26" t="str">
        <f t="shared" si="135"/>
        <v>21:40</v>
      </c>
      <c r="I175" s="14">
        <f t="shared" si="126"/>
        <v>0</v>
      </c>
      <c r="J175" s="3">
        <f t="shared" si="136"/>
        <v>1</v>
      </c>
      <c r="K175" s="3">
        <f t="shared" si="127"/>
        <v>0</v>
      </c>
      <c r="L175" s="3">
        <f t="shared" si="106"/>
        <v>29</v>
      </c>
      <c r="M175" s="3">
        <f t="shared" si="117"/>
        <v>129</v>
      </c>
      <c r="N175" t="str">
        <f t="shared" si="118"/>
        <v/>
      </c>
      <c r="O175" s="14" t="str">
        <f t="shared" si="137"/>
        <v/>
      </c>
      <c r="P175" s="14" t="str">
        <f t="shared" si="138"/>
        <v/>
      </c>
      <c r="Q175" s="14" t="str">
        <f t="shared" si="139"/>
        <v/>
      </c>
      <c r="R175" s="14" t="str">
        <f t="shared" si="140"/>
        <v/>
      </c>
      <c r="S175" t="str">
        <f t="shared" si="119"/>
        <v/>
      </c>
      <c r="T175" s="14">
        <f t="shared" si="120"/>
        <v>0</v>
      </c>
      <c r="AA175" s="14">
        <f t="shared" si="103"/>
        <v>12</v>
      </c>
      <c r="AB175" s="14">
        <f t="shared" si="104"/>
        <v>2</v>
      </c>
      <c r="AC175" s="14">
        <f t="shared" si="105"/>
        <v>1202</v>
      </c>
      <c r="AD175" s="28">
        <f t="shared" si="107"/>
        <v>0</v>
      </c>
      <c r="AE175" s="5" t="str">
        <f t="shared" si="108"/>
        <v>Ruta 2/9</v>
      </c>
      <c r="AF175" s="5" t="str">
        <f t="shared" si="109"/>
        <v>Salvador Allende, nº 67 ( Pd. Bus)</v>
      </c>
      <c r="AG175" s="15" t="str">
        <f t="shared" si="121"/>
        <v>04:55</v>
      </c>
      <c r="AH175" s="15" t="str">
        <f t="shared" si="122"/>
        <v>12:53</v>
      </c>
      <c r="AI175" s="15" t="str">
        <f t="shared" si="123"/>
        <v>20:53</v>
      </c>
      <c r="AJ175" s="15" t="str">
        <f t="shared" si="124"/>
        <v>06:55</v>
      </c>
      <c r="AK175" s="5" t="str">
        <f t="shared" si="125"/>
        <v>Majas de Goya, 15</v>
      </c>
      <c r="AL175" s="14">
        <f t="shared" si="110"/>
        <v>0</v>
      </c>
      <c r="AM175" s="14" t="str">
        <f t="shared" si="111"/>
        <v>2</v>
      </c>
      <c r="AN175" s="14" t="str">
        <f t="shared" si="112"/>
        <v>9</v>
      </c>
      <c r="AO175" s="14">
        <f t="shared" si="141"/>
        <v>2</v>
      </c>
      <c r="AP175" s="14">
        <f t="shared" si="142"/>
        <v>172</v>
      </c>
      <c r="AQ175" s="16">
        <f t="shared" si="113"/>
        <v>8</v>
      </c>
      <c r="AR175" s="16">
        <f t="shared" si="114"/>
        <v>5</v>
      </c>
      <c r="AS175" s="14">
        <f t="shared" si="115"/>
        <v>7</v>
      </c>
    </row>
    <row r="176" spans="1:45" x14ac:dyDescent="0.25">
      <c r="A176" t="s">
        <v>461</v>
      </c>
      <c r="B176">
        <f t="shared" si="130"/>
        <v>3</v>
      </c>
      <c r="C176" t="e">
        <f t="shared" si="131"/>
        <v>#VALUE!</v>
      </c>
      <c r="D176">
        <f t="shared" si="132"/>
        <v>3</v>
      </c>
      <c r="E176">
        <f t="shared" si="133"/>
        <v>5</v>
      </c>
      <c r="F176" s="1">
        <f t="shared" si="116"/>
        <v>7</v>
      </c>
      <c r="G176" s="1">
        <f t="shared" si="134"/>
        <v>40</v>
      </c>
      <c r="H176" s="26" t="str">
        <f t="shared" si="135"/>
        <v>07:40</v>
      </c>
      <c r="I176" s="14">
        <f t="shared" si="126"/>
        <v>0</v>
      </c>
      <c r="J176" s="3">
        <f t="shared" si="136"/>
        <v>1</v>
      </c>
      <c r="K176" s="3">
        <f t="shared" si="127"/>
        <v>0</v>
      </c>
      <c r="L176" s="3">
        <f t="shared" si="106"/>
        <v>29</v>
      </c>
      <c r="M176" s="3">
        <f t="shared" si="117"/>
        <v>129</v>
      </c>
      <c r="N176" t="str">
        <f t="shared" si="118"/>
        <v/>
      </c>
      <c r="O176" s="14" t="str">
        <f t="shared" si="137"/>
        <v/>
      </c>
      <c r="P176" s="14" t="str">
        <f t="shared" si="138"/>
        <v/>
      </c>
      <c r="Q176" s="14" t="str">
        <f t="shared" si="139"/>
        <v/>
      </c>
      <c r="R176" s="14" t="str">
        <f t="shared" si="140"/>
        <v/>
      </c>
      <c r="S176" t="str">
        <f t="shared" si="119"/>
        <v/>
      </c>
      <c r="T176" s="14">
        <f t="shared" si="120"/>
        <v>0</v>
      </c>
      <c r="AA176" s="14">
        <f t="shared" si="103"/>
        <v>12</v>
      </c>
      <c r="AB176" s="14">
        <f t="shared" si="104"/>
        <v>3</v>
      </c>
      <c r="AC176" s="14">
        <f t="shared" si="105"/>
        <v>1203</v>
      </c>
      <c r="AD176" s="28">
        <f t="shared" si="107"/>
        <v>0</v>
      </c>
      <c r="AE176" s="5" t="str">
        <f t="shared" si="108"/>
        <v>Ruta 2/9</v>
      </c>
      <c r="AF176" s="5" t="str">
        <f t="shared" si="109"/>
        <v>Salvador Allende (esq. Valle de Broto - Pd. Bus)</v>
      </c>
      <c r="AG176" s="15" t="str">
        <f t="shared" si="121"/>
        <v>04:58</v>
      </c>
      <c r="AH176" s="15" t="str">
        <f t="shared" si="122"/>
        <v>12:56</v>
      </c>
      <c r="AI176" s="15" t="str">
        <f t="shared" si="123"/>
        <v>20:56</v>
      </c>
      <c r="AJ176" s="15" t="str">
        <f t="shared" si="124"/>
        <v>06:58</v>
      </c>
      <c r="AK176" s="5" t="str">
        <f t="shared" si="125"/>
        <v>Salvador Allende, nº 67 ( Pd. Bus)</v>
      </c>
      <c r="AL176" s="14">
        <f t="shared" si="110"/>
        <v>0</v>
      </c>
      <c r="AM176" s="14" t="str">
        <f t="shared" si="111"/>
        <v>2</v>
      </c>
      <c r="AN176" s="14" t="str">
        <f t="shared" si="112"/>
        <v>9</v>
      </c>
      <c r="AO176" s="14">
        <f t="shared" si="141"/>
        <v>3</v>
      </c>
      <c r="AP176" s="14">
        <f t="shared" si="142"/>
        <v>173</v>
      </c>
      <c r="AQ176" s="16">
        <f t="shared" si="113"/>
        <v>8</v>
      </c>
      <c r="AR176" s="16">
        <f t="shared" si="114"/>
        <v>5</v>
      </c>
      <c r="AS176" s="14">
        <f t="shared" si="115"/>
        <v>7</v>
      </c>
    </row>
    <row r="177" spans="1:45" x14ac:dyDescent="0.25">
      <c r="A177" t="s">
        <v>168</v>
      </c>
      <c r="B177" t="e">
        <f t="shared" si="130"/>
        <v>#VALUE!</v>
      </c>
      <c r="C177" t="e">
        <f t="shared" si="131"/>
        <v>#VALUE!</v>
      </c>
      <c r="D177" t="e">
        <f t="shared" si="132"/>
        <v>#VALUE!</v>
      </c>
      <c r="E177">
        <f t="shared" si="133"/>
        <v>44</v>
      </c>
      <c r="F177" s="1" t="str">
        <f t="shared" si="116"/>
        <v/>
      </c>
      <c r="G177" s="1" t="str">
        <f t="shared" si="134"/>
        <v/>
      </c>
      <c r="H177" s="26" t="str">
        <f t="shared" si="135"/>
        <v>:</v>
      </c>
      <c r="I177" s="14">
        <f t="shared" si="126"/>
        <v>0</v>
      </c>
      <c r="J177" s="3">
        <f t="shared" si="136"/>
        <v>1</v>
      </c>
      <c r="K177" s="3">
        <f t="shared" si="127"/>
        <v>0</v>
      </c>
      <c r="L177" s="3">
        <f t="shared" si="106"/>
        <v>29</v>
      </c>
      <c r="M177" s="3">
        <f t="shared" si="117"/>
        <v>129</v>
      </c>
      <c r="N177" t="str">
        <f t="shared" si="118"/>
        <v/>
      </c>
      <c r="O177" s="14" t="str">
        <f t="shared" si="137"/>
        <v/>
      </c>
      <c r="P177" s="14" t="str">
        <f t="shared" si="138"/>
        <v/>
      </c>
      <c r="Q177" s="14" t="str">
        <f t="shared" si="139"/>
        <v/>
      </c>
      <c r="R177" s="14" t="str">
        <f t="shared" si="140"/>
        <v/>
      </c>
      <c r="S177" t="str">
        <f t="shared" si="119"/>
        <v/>
      </c>
      <c r="T177" s="14">
        <f t="shared" si="120"/>
        <v>0</v>
      </c>
      <c r="AA177" s="14">
        <f t="shared" si="103"/>
        <v>12</v>
      </c>
      <c r="AB177" s="14">
        <f t="shared" si="104"/>
        <v>4</v>
      </c>
      <c r="AC177" s="14">
        <f t="shared" si="105"/>
        <v>1204</v>
      </c>
      <c r="AD177" s="28">
        <f t="shared" si="107"/>
        <v>0</v>
      </c>
      <c r="AE177" s="5" t="str">
        <f t="shared" si="108"/>
        <v>Ruta 2/9</v>
      </c>
      <c r="AF177" s="5" t="str">
        <f t="shared" si="109"/>
        <v>María Zambrano (León Felipe - Pd. Bus)</v>
      </c>
      <c r="AG177" s="15" t="str">
        <f t="shared" si="121"/>
        <v>05:03</v>
      </c>
      <c r="AH177" s="15" t="str">
        <f t="shared" si="122"/>
        <v>13:01</v>
      </c>
      <c r="AI177" s="15" t="str">
        <f t="shared" si="123"/>
        <v>21:01</v>
      </c>
      <c r="AJ177" s="15" t="str">
        <f t="shared" si="124"/>
        <v>07:03</v>
      </c>
      <c r="AK177" s="5" t="str">
        <f t="shared" si="125"/>
        <v>Salvador Allende (esq. Valle de Broto - Pd. Bus)</v>
      </c>
      <c r="AL177" s="14">
        <f t="shared" si="110"/>
        <v>0</v>
      </c>
      <c r="AM177" s="14" t="str">
        <f t="shared" si="111"/>
        <v>2</v>
      </c>
      <c r="AN177" s="14" t="str">
        <f t="shared" si="112"/>
        <v>9</v>
      </c>
      <c r="AO177" s="14">
        <f t="shared" si="141"/>
        <v>4</v>
      </c>
      <c r="AP177" s="14">
        <f t="shared" si="142"/>
        <v>174</v>
      </c>
      <c r="AQ177" s="16">
        <f t="shared" si="113"/>
        <v>8</v>
      </c>
      <c r="AR177" s="16">
        <f t="shared" si="114"/>
        <v>5</v>
      </c>
      <c r="AS177" s="14">
        <f t="shared" si="115"/>
        <v>7</v>
      </c>
    </row>
    <row r="178" spans="1:45" x14ac:dyDescent="0.25">
      <c r="A178" s="31" t="s">
        <v>172</v>
      </c>
      <c r="B178" t="e">
        <f t="shared" si="130"/>
        <v>#VALUE!</v>
      </c>
      <c r="C178" t="e">
        <f t="shared" si="131"/>
        <v>#VALUE!</v>
      </c>
      <c r="D178" t="e">
        <f t="shared" si="132"/>
        <v>#VALUE!</v>
      </c>
      <c r="E178">
        <f t="shared" si="133"/>
        <v>55</v>
      </c>
      <c r="F178" s="1" t="str">
        <f t="shared" si="116"/>
        <v/>
      </c>
      <c r="G178" s="1" t="str">
        <f t="shared" si="134"/>
        <v/>
      </c>
      <c r="H178" s="26" t="str">
        <f t="shared" si="135"/>
        <v>:</v>
      </c>
      <c r="I178" s="14">
        <f t="shared" si="126"/>
        <v>0</v>
      </c>
      <c r="J178" s="3">
        <f t="shared" si="136"/>
        <v>1</v>
      </c>
      <c r="K178" s="3">
        <f t="shared" si="127"/>
        <v>0</v>
      </c>
      <c r="L178" s="3">
        <f t="shared" si="106"/>
        <v>30</v>
      </c>
      <c r="M178" s="3">
        <f>(J178*100)+L178</f>
        <v>130</v>
      </c>
      <c r="N178" t="str">
        <f t="shared" si="118"/>
        <v/>
      </c>
      <c r="O178" s="14" t="str">
        <f t="shared" si="137"/>
        <v/>
      </c>
      <c r="P178" s="14" t="str">
        <f t="shared" si="138"/>
        <v/>
      </c>
      <c r="Q178" s="14" t="str">
        <f t="shared" si="139"/>
        <v/>
      </c>
      <c r="R178" s="14" t="str">
        <f t="shared" si="140"/>
        <v/>
      </c>
      <c r="S178" t="str">
        <f t="shared" si="119"/>
        <v>Vía Hispanidad (Gasolinera Casablanca - esq. C/ La Vía)</v>
      </c>
      <c r="T178" s="14">
        <f t="shared" si="120"/>
        <v>1</v>
      </c>
      <c r="AA178" s="14">
        <f t="shared" si="103"/>
        <v>12</v>
      </c>
      <c r="AB178" s="14">
        <f t="shared" si="104"/>
        <v>5</v>
      </c>
      <c r="AC178" s="14">
        <f t="shared" si="105"/>
        <v>1205</v>
      </c>
      <c r="AD178" s="28">
        <f t="shared" si="107"/>
        <v>0</v>
      </c>
      <c r="AE178" s="5" t="str">
        <f t="shared" si="108"/>
        <v>Ruta 2/9</v>
      </c>
      <c r="AF178" s="5" t="str">
        <f t="shared" si="109"/>
        <v>María Zambrano (Ildefonso Manuel Gil - Pd. Bus)</v>
      </c>
      <c r="AG178" s="15" t="str">
        <f t="shared" si="121"/>
        <v>05:05</v>
      </c>
      <c r="AH178" s="15" t="str">
        <f t="shared" si="122"/>
        <v>13:03</v>
      </c>
      <c r="AI178" s="15" t="str">
        <f t="shared" si="123"/>
        <v>21:03</v>
      </c>
      <c r="AJ178" s="15" t="str">
        <f t="shared" si="124"/>
        <v>07:05</v>
      </c>
      <c r="AK178" s="5" t="str">
        <f t="shared" si="125"/>
        <v>María Zambrano (León Felipe - Pd. Bus)</v>
      </c>
      <c r="AL178" s="14">
        <f t="shared" si="110"/>
        <v>0</v>
      </c>
      <c r="AM178" s="14" t="str">
        <f t="shared" si="111"/>
        <v>2</v>
      </c>
      <c r="AN178" s="14" t="str">
        <f t="shared" si="112"/>
        <v>9</v>
      </c>
      <c r="AO178" s="14">
        <f t="shared" si="141"/>
        <v>5</v>
      </c>
      <c r="AP178" s="14">
        <f t="shared" si="142"/>
        <v>175</v>
      </c>
      <c r="AQ178" s="16">
        <f t="shared" si="113"/>
        <v>8</v>
      </c>
      <c r="AR178" s="16">
        <f t="shared" si="114"/>
        <v>5</v>
      </c>
      <c r="AS178" s="14">
        <f t="shared" si="115"/>
        <v>7</v>
      </c>
    </row>
    <row r="179" spans="1:45" x14ac:dyDescent="0.25">
      <c r="A179" t="s">
        <v>661</v>
      </c>
      <c r="B179" t="e">
        <f t="shared" si="130"/>
        <v>#VALUE!</v>
      </c>
      <c r="C179" t="e">
        <f t="shared" si="131"/>
        <v>#VALUE!</v>
      </c>
      <c r="D179" t="e">
        <f t="shared" si="132"/>
        <v>#VALUE!</v>
      </c>
      <c r="E179">
        <f t="shared" si="133"/>
        <v>8</v>
      </c>
      <c r="F179" s="1" t="str">
        <f t="shared" si="116"/>
        <v/>
      </c>
      <c r="G179" s="1" t="str">
        <f t="shared" si="134"/>
        <v/>
      </c>
      <c r="H179" s="26" t="str">
        <f t="shared" si="135"/>
        <v>:</v>
      </c>
      <c r="I179" s="14">
        <f t="shared" si="126"/>
        <v>1</v>
      </c>
      <c r="J179" s="3">
        <f t="shared" si="136"/>
        <v>2</v>
      </c>
      <c r="K179" s="3">
        <f t="shared" si="127"/>
        <v>0</v>
      </c>
      <c r="L179" s="3">
        <f t="shared" si="106"/>
        <v>0</v>
      </c>
      <c r="M179" s="3">
        <f t="shared" si="117"/>
        <v>200</v>
      </c>
      <c r="N179" t="str">
        <f t="shared" si="118"/>
        <v>Ruta 1/3</v>
      </c>
      <c r="O179" s="14" t="str">
        <f t="shared" si="137"/>
        <v/>
      </c>
      <c r="P179" s="14" t="str">
        <f t="shared" si="138"/>
        <v/>
      </c>
      <c r="Q179" s="14" t="str">
        <f t="shared" si="139"/>
        <v/>
      </c>
      <c r="R179" s="14" t="str">
        <f t="shared" si="140"/>
        <v/>
      </c>
      <c r="S179" t="str">
        <f t="shared" si="119"/>
        <v/>
      </c>
      <c r="T179" s="14">
        <f t="shared" si="120"/>
        <v>0</v>
      </c>
      <c r="AA179" s="14">
        <f t="shared" si="103"/>
        <v>12</v>
      </c>
      <c r="AB179" s="14">
        <f t="shared" si="104"/>
        <v>6</v>
      </c>
      <c r="AC179" s="14">
        <f t="shared" si="105"/>
        <v>1206</v>
      </c>
      <c r="AD179" s="28">
        <f t="shared" si="107"/>
        <v>0</v>
      </c>
      <c r="AE179" s="5" t="str">
        <f t="shared" si="108"/>
        <v>Ruta 2/9</v>
      </c>
      <c r="AF179" s="5" t="str">
        <f t="shared" si="109"/>
        <v>María Zambrano (esq. Pablo Iglesias - Pd. Bus)</v>
      </c>
      <c r="AG179" s="15" t="str">
        <f t="shared" si="121"/>
        <v>05:07</v>
      </c>
      <c r="AH179" s="15" t="str">
        <f t="shared" si="122"/>
        <v>13:05</v>
      </c>
      <c r="AI179" s="15" t="str">
        <f t="shared" si="123"/>
        <v>21:05</v>
      </c>
      <c r="AJ179" s="15" t="str">
        <f t="shared" si="124"/>
        <v>07:07</v>
      </c>
      <c r="AK179" s="5" t="str">
        <f t="shared" si="125"/>
        <v>María Zambrano (Ildefonso Manuel Gil - Pd. Bus)</v>
      </c>
      <c r="AL179" s="14">
        <f t="shared" si="110"/>
        <v>0</v>
      </c>
      <c r="AM179" s="14" t="str">
        <f t="shared" si="111"/>
        <v>2</v>
      </c>
      <c r="AN179" s="14" t="str">
        <f t="shared" si="112"/>
        <v>9</v>
      </c>
      <c r="AO179" s="14">
        <f t="shared" si="141"/>
        <v>6</v>
      </c>
      <c r="AP179" s="14">
        <f t="shared" si="142"/>
        <v>176</v>
      </c>
      <c r="AQ179" s="16">
        <f t="shared" si="113"/>
        <v>8</v>
      </c>
      <c r="AR179" s="16">
        <f t="shared" si="114"/>
        <v>5</v>
      </c>
      <c r="AS179" s="14">
        <f t="shared" si="115"/>
        <v>7</v>
      </c>
    </row>
    <row r="180" spans="1:45" x14ac:dyDescent="0.25">
      <c r="A180" t="s">
        <v>293</v>
      </c>
      <c r="B180" t="e">
        <f t="shared" si="130"/>
        <v>#VALUE!</v>
      </c>
      <c r="C180" t="e">
        <f t="shared" si="131"/>
        <v>#VALUE!</v>
      </c>
      <c r="D180" t="e">
        <f t="shared" si="132"/>
        <v>#VALUE!</v>
      </c>
      <c r="E180">
        <f t="shared" si="133"/>
        <v>36</v>
      </c>
      <c r="F180" s="1" t="str">
        <f t="shared" si="116"/>
        <v/>
      </c>
      <c r="G180" s="1" t="str">
        <f t="shared" si="134"/>
        <v/>
      </c>
      <c r="H180" s="26" t="str">
        <f t="shared" si="135"/>
        <v>:</v>
      </c>
      <c r="I180" s="14">
        <f t="shared" si="126"/>
        <v>0</v>
      </c>
      <c r="J180" s="3">
        <f t="shared" si="136"/>
        <v>2</v>
      </c>
      <c r="K180" s="3">
        <f t="shared" si="127"/>
        <v>1</v>
      </c>
      <c r="L180" s="3">
        <f t="shared" si="106"/>
        <v>1</v>
      </c>
      <c r="M180" s="3">
        <f t="shared" si="117"/>
        <v>201</v>
      </c>
      <c r="N180" t="str">
        <f t="shared" si="118"/>
        <v>Avd. Real Zaragoza (nº 29 - Pd. Bus)</v>
      </c>
      <c r="O180" s="14" t="str">
        <f t="shared" si="137"/>
        <v>04:43</v>
      </c>
      <c r="P180" s="14" t="str">
        <f t="shared" si="138"/>
        <v>12:40</v>
      </c>
      <c r="Q180" s="14" t="str">
        <f t="shared" si="139"/>
        <v>20:43</v>
      </c>
      <c r="R180" s="14" t="str">
        <f t="shared" si="140"/>
        <v>06:40</v>
      </c>
      <c r="S180" t="str">
        <f t="shared" si="119"/>
        <v>Opel Planta en Figueruelas</v>
      </c>
      <c r="T180" s="14">
        <f t="shared" si="120"/>
        <v>0</v>
      </c>
      <c r="AA180" s="14">
        <f t="shared" si="103"/>
        <v>12</v>
      </c>
      <c r="AB180" s="14">
        <f t="shared" si="104"/>
        <v>7</v>
      </c>
      <c r="AC180" s="14">
        <f t="shared" si="105"/>
        <v>1207</v>
      </c>
      <c r="AD180" s="28">
        <f t="shared" si="107"/>
        <v>0</v>
      </c>
      <c r="AE180" s="5" t="str">
        <f t="shared" si="108"/>
        <v>Ruta 2/9</v>
      </c>
      <c r="AF180" s="5" t="str">
        <f t="shared" si="109"/>
        <v>Luis Legaz, nº 24 (Edf. La Dehesa)</v>
      </c>
      <c r="AG180" s="15" t="str">
        <f t="shared" si="121"/>
        <v>05:09</v>
      </c>
      <c r="AH180" s="15" t="str">
        <f t="shared" si="122"/>
        <v>13:07</v>
      </c>
      <c r="AI180" s="15" t="str">
        <f t="shared" si="123"/>
        <v>21:07</v>
      </c>
      <c r="AJ180" s="15" t="str">
        <f t="shared" si="124"/>
        <v>07:09</v>
      </c>
      <c r="AK180" s="5" t="str">
        <f t="shared" si="125"/>
        <v>María Zambrano (esq. Pablo Iglesias - Pd. Bus)</v>
      </c>
      <c r="AL180" s="14">
        <f t="shared" si="110"/>
        <v>0</v>
      </c>
      <c r="AM180" s="14" t="str">
        <f t="shared" si="111"/>
        <v>2</v>
      </c>
      <c r="AN180" s="14" t="str">
        <f t="shared" si="112"/>
        <v>9</v>
      </c>
      <c r="AO180" s="14">
        <f t="shared" si="141"/>
        <v>7</v>
      </c>
      <c r="AP180" s="14">
        <f t="shared" si="142"/>
        <v>177</v>
      </c>
      <c r="AQ180" s="16">
        <f t="shared" si="113"/>
        <v>8</v>
      </c>
      <c r="AR180" s="16">
        <f t="shared" si="114"/>
        <v>5</v>
      </c>
      <c r="AS180" s="14">
        <f t="shared" si="115"/>
        <v>7</v>
      </c>
    </row>
    <row r="181" spans="1:45" x14ac:dyDescent="0.25">
      <c r="A181" t="s">
        <v>502</v>
      </c>
      <c r="B181">
        <f t="shared" si="130"/>
        <v>2</v>
      </c>
      <c r="C181" t="e">
        <f t="shared" si="131"/>
        <v>#VALUE!</v>
      </c>
      <c r="D181">
        <f t="shared" si="132"/>
        <v>2</v>
      </c>
      <c r="E181">
        <f t="shared" si="133"/>
        <v>4</v>
      </c>
      <c r="F181" s="1">
        <f t="shared" si="116"/>
        <v>4</v>
      </c>
      <c r="G181" s="1">
        <f t="shared" si="134"/>
        <v>43</v>
      </c>
      <c r="H181" s="26" t="str">
        <f t="shared" si="135"/>
        <v>04:43</v>
      </c>
      <c r="I181" s="14">
        <f t="shared" si="126"/>
        <v>0</v>
      </c>
      <c r="J181" s="3">
        <f t="shared" si="136"/>
        <v>2</v>
      </c>
      <c r="K181" s="3">
        <f t="shared" si="127"/>
        <v>0</v>
      </c>
      <c r="L181" s="3">
        <f t="shared" si="106"/>
        <v>1</v>
      </c>
      <c r="M181" s="3">
        <f t="shared" si="117"/>
        <v>201</v>
      </c>
      <c r="N181" t="str">
        <f t="shared" si="118"/>
        <v/>
      </c>
      <c r="O181" s="14" t="str">
        <f t="shared" si="137"/>
        <v/>
      </c>
      <c r="P181" s="14" t="str">
        <f t="shared" si="138"/>
        <v/>
      </c>
      <c r="Q181" s="14" t="str">
        <f t="shared" si="139"/>
        <v/>
      </c>
      <c r="R181" s="14" t="str">
        <f t="shared" si="140"/>
        <v/>
      </c>
      <c r="S181" t="str">
        <f t="shared" si="119"/>
        <v/>
      </c>
      <c r="T181" s="14">
        <f t="shared" si="120"/>
        <v>0</v>
      </c>
      <c r="AA181" s="14">
        <f t="shared" si="103"/>
        <v>12</v>
      </c>
      <c r="AB181" s="14">
        <f t="shared" si="104"/>
        <v>8</v>
      </c>
      <c r="AC181" s="14">
        <f t="shared" si="105"/>
        <v>1208</v>
      </c>
      <c r="AD181" s="28">
        <f t="shared" si="107"/>
        <v>1</v>
      </c>
      <c r="AE181" s="5" t="str">
        <f t="shared" si="108"/>
        <v>Ruta 2/9</v>
      </c>
      <c r="AF181" s="5" t="str">
        <f t="shared" si="109"/>
        <v>Opel Planta en Figueruelas</v>
      </c>
      <c r="AG181" s="15" t="str">
        <f t="shared" si="121"/>
        <v>05:30</v>
      </c>
      <c r="AH181" s="15" t="str">
        <f t="shared" si="122"/>
        <v>13:30</v>
      </c>
      <c r="AI181" s="15" t="str">
        <f t="shared" si="123"/>
        <v>21:30</v>
      </c>
      <c r="AJ181" s="15" t="str">
        <f t="shared" si="124"/>
        <v>07:30</v>
      </c>
      <c r="AK181" s="5" t="str">
        <f t="shared" si="125"/>
        <v>Luis Legaz, nº 24 (Edf. La Dehesa)</v>
      </c>
      <c r="AL181" s="14">
        <f t="shared" si="110"/>
        <v>0</v>
      </c>
      <c r="AM181" s="14" t="str">
        <f t="shared" si="111"/>
        <v>2</v>
      </c>
      <c r="AN181" s="14" t="str">
        <f t="shared" si="112"/>
        <v>9</v>
      </c>
      <c r="AO181" s="14">
        <f t="shared" si="141"/>
        <v>8</v>
      </c>
      <c r="AP181" s="14">
        <f t="shared" si="142"/>
        <v>178</v>
      </c>
      <c r="AQ181" s="16">
        <f t="shared" si="113"/>
        <v>8</v>
      </c>
      <c r="AR181" s="16">
        <f t="shared" si="114"/>
        <v>5</v>
      </c>
      <c r="AS181" s="14">
        <f t="shared" si="115"/>
        <v>7</v>
      </c>
    </row>
    <row r="182" spans="1:45" x14ac:dyDescent="0.25">
      <c r="A182" t="s">
        <v>363</v>
      </c>
      <c r="B182">
        <f t="shared" si="130"/>
        <v>3</v>
      </c>
      <c r="C182" t="e">
        <f t="shared" si="131"/>
        <v>#VALUE!</v>
      </c>
      <c r="D182">
        <f t="shared" si="132"/>
        <v>3</v>
      </c>
      <c r="E182">
        <f t="shared" si="133"/>
        <v>5</v>
      </c>
      <c r="F182" s="1">
        <f t="shared" si="116"/>
        <v>12</v>
      </c>
      <c r="G182" s="1">
        <f t="shared" si="134"/>
        <v>40</v>
      </c>
      <c r="H182" s="26" t="str">
        <f t="shared" si="135"/>
        <v>12:40</v>
      </c>
      <c r="I182" s="14">
        <f t="shared" si="126"/>
        <v>0</v>
      </c>
      <c r="J182" s="3">
        <f t="shared" si="136"/>
        <v>2</v>
      </c>
      <c r="K182" s="3">
        <f t="shared" si="127"/>
        <v>0</v>
      </c>
      <c r="L182" s="3">
        <f t="shared" si="106"/>
        <v>1</v>
      </c>
      <c r="M182" s="3">
        <f t="shared" si="117"/>
        <v>201</v>
      </c>
      <c r="N182" t="str">
        <f t="shared" si="118"/>
        <v/>
      </c>
      <c r="O182" s="14" t="str">
        <f t="shared" si="137"/>
        <v/>
      </c>
      <c r="P182" s="14" t="str">
        <f t="shared" si="138"/>
        <v/>
      </c>
      <c r="Q182" s="14" t="str">
        <f t="shared" si="139"/>
        <v/>
      </c>
      <c r="R182" s="14" t="str">
        <f t="shared" si="140"/>
        <v/>
      </c>
      <c r="S182" t="str">
        <f t="shared" si="119"/>
        <v/>
      </c>
      <c r="T182" s="14">
        <f t="shared" si="120"/>
        <v>0</v>
      </c>
      <c r="AA182" s="14">
        <f t="shared" si="103"/>
        <v>13</v>
      </c>
      <c r="AB182" s="14">
        <f t="shared" si="104"/>
        <v>0</v>
      </c>
      <c r="AC182" s="14">
        <f t="shared" si="105"/>
        <v>1300</v>
      </c>
      <c r="AD182" s="28">
        <f t="shared" si="107"/>
        <v>0</v>
      </c>
      <c r="AE182" s="5" t="str">
        <f t="shared" si="108"/>
        <v>Ruta 3/9</v>
      </c>
      <c r="AF182" s="5" t="str">
        <f t="shared" si="109"/>
        <v>Ruta 3/9</v>
      </c>
      <c r="AG182" s="15" t="str">
        <f t="shared" si="121"/>
        <v/>
      </c>
      <c r="AH182" s="15" t="str">
        <f t="shared" si="122"/>
        <v/>
      </c>
      <c r="AI182" s="15" t="str">
        <f t="shared" si="123"/>
        <v/>
      </c>
      <c r="AJ182" s="15" t="str">
        <f t="shared" si="124"/>
        <v/>
      </c>
      <c r="AK182" s="5" t="str">
        <f t="shared" si="125"/>
        <v/>
      </c>
      <c r="AL182" s="14">
        <f t="shared" si="110"/>
        <v>1</v>
      </c>
      <c r="AM182" s="14" t="str">
        <f t="shared" si="111"/>
        <v>3</v>
      </c>
      <c r="AN182" s="14" t="str">
        <f t="shared" si="112"/>
        <v>9</v>
      </c>
      <c r="AO182" s="14">
        <f t="shared" si="141"/>
        <v>0</v>
      </c>
      <c r="AP182" s="14">
        <f t="shared" si="142"/>
        <v>179</v>
      </c>
      <c r="AQ182" s="16">
        <f t="shared" si="113"/>
        <v>8</v>
      </c>
      <c r="AR182" s="16">
        <f t="shared" si="114"/>
        <v>5</v>
      </c>
      <c r="AS182" s="14">
        <f t="shared" si="115"/>
        <v>7</v>
      </c>
    </row>
    <row r="183" spans="1:45" x14ac:dyDescent="0.25">
      <c r="A183" t="s">
        <v>198</v>
      </c>
      <c r="B183">
        <f t="shared" si="130"/>
        <v>3</v>
      </c>
      <c r="C183" t="e">
        <f t="shared" si="131"/>
        <v>#VALUE!</v>
      </c>
      <c r="D183">
        <f t="shared" si="132"/>
        <v>3</v>
      </c>
      <c r="E183">
        <f t="shared" si="133"/>
        <v>5</v>
      </c>
      <c r="F183" s="1">
        <f t="shared" si="116"/>
        <v>20</v>
      </c>
      <c r="G183" s="1">
        <f t="shared" si="134"/>
        <v>43</v>
      </c>
      <c r="H183" s="26" t="str">
        <f t="shared" si="135"/>
        <v>20:43</v>
      </c>
      <c r="I183" s="14">
        <f t="shared" si="126"/>
        <v>0</v>
      </c>
      <c r="J183" s="3">
        <f t="shared" si="136"/>
        <v>2</v>
      </c>
      <c r="K183" s="3">
        <f t="shared" si="127"/>
        <v>0</v>
      </c>
      <c r="L183" s="3">
        <f t="shared" si="106"/>
        <v>1</v>
      </c>
      <c r="M183" s="3">
        <f t="shared" si="117"/>
        <v>201</v>
      </c>
      <c r="N183" t="str">
        <f t="shared" si="118"/>
        <v/>
      </c>
      <c r="O183" s="14" t="str">
        <f t="shared" si="137"/>
        <v/>
      </c>
      <c r="P183" s="14" t="str">
        <f t="shared" si="138"/>
        <v/>
      </c>
      <c r="Q183" s="14" t="str">
        <f t="shared" si="139"/>
        <v/>
      </c>
      <c r="R183" s="14" t="str">
        <f t="shared" si="140"/>
        <v/>
      </c>
      <c r="S183" t="str">
        <f t="shared" si="119"/>
        <v/>
      </c>
      <c r="T183" s="14">
        <f t="shared" si="120"/>
        <v>0</v>
      </c>
      <c r="AA183" s="14">
        <f t="shared" si="103"/>
        <v>13</v>
      </c>
      <c r="AB183" s="14">
        <f t="shared" si="104"/>
        <v>1</v>
      </c>
      <c r="AC183" s="14">
        <f t="shared" si="105"/>
        <v>1301</v>
      </c>
      <c r="AD183" s="28">
        <f t="shared" si="107"/>
        <v>0</v>
      </c>
      <c r="AE183" s="5" t="str">
        <f t="shared" si="108"/>
        <v>Ruta 3/9</v>
      </c>
      <c r="AF183" s="5" t="str">
        <f t="shared" si="109"/>
        <v>Balbino Orensanz (esq. Alfonso Zapater - Pd. Bus)</v>
      </c>
      <c r="AG183" s="15" t="str">
        <f t="shared" si="121"/>
        <v>04:52</v>
      </c>
      <c r="AH183" s="15" t="str">
        <f t="shared" si="122"/>
        <v>12:50</v>
      </c>
      <c r="AI183" s="15" t="str">
        <f t="shared" si="123"/>
        <v>20:50</v>
      </c>
      <c r="AJ183" s="15" t="str">
        <f t="shared" si="124"/>
        <v>06:52</v>
      </c>
      <c r="AK183" s="5" t="str">
        <f t="shared" si="125"/>
        <v>Opel Planta en Figueruelas</v>
      </c>
      <c r="AL183" s="14">
        <f t="shared" si="110"/>
        <v>0</v>
      </c>
      <c r="AM183" s="14" t="str">
        <f t="shared" si="111"/>
        <v>3</v>
      </c>
      <c r="AN183" s="14" t="str">
        <f t="shared" si="112"/>
        <v>9</v>
      </c>
      <c r="AO183" s="14">
        <f t="shared" si="141"/>
        <v>1</v>
      </c>
      <c r="AP183" s="14">
        <f t="shared" si="142"/>
        <v>180</v>
      </c>
      <c r="AQ183" s="16">
        <f t="shared" si="113"/>
        <v>8</v>
      </c>
      <c r="AR183" s="16">
        <f t="shared" si="114"/>
        <v>5</v>
      </c>
      <c r="AS183" s="14">
        <f t="shared" si="115"/>
        <v>7</v>
      </c>
    </row>
    <row r="184" spans="1:45" x14ac:dyDescent="0.25">
      <c r="A184" t="s">
        <v>503</v>
      </c>
      <c r="B184">
        <f t="shared" si="130"/>
        <v>2</v>
      </c>
      <c r="C184" t="e">
        <f t="shared" si="131"/>
        <v>#VALUE!</v>
      </c>
      <c r="D184">
        <f t="shared" si="132"/>
        <v>2</v>
      </c>
      <c r="E184">
        <f t="shared" si="133"/>
        <v>4</v>
      </c>
      <c r="F184" s="1">
        <f t="shared" si="116"/>
        <v>6</v>
      </c>
      <c r="G184" s="1">
        <f t="shared" si="134"/>
        <v>40</v>
      </c>
      <c r="H184" s="26" t="str">
        <f t="shared" si="135"/>
        <v>06:40</v>
      </c>
      <c r="I184" s="14">
        <f t="shared" si="126"/>
        <v>0</v>
      </c>
      <c r="J184" s="3">
        <f t="shared" si="136"/>
        <v>2</v>
      </c>
      <c r="K184" s="3">
        <f t="shared" si="127"/>
        <v>0</v>
      </c>
      <c r="L184" s="3">
        <f t="shared" si="106"/>
        <v>1</v>
      </c>
      <c r="M184" s="3">
        <f t="shared" si="117"/>
        <v>201</v>
      </c>
      <c r="N184" t="str">
        <f t="shared" si="118"/>
        <v/>
      </c>
      <c r="O184" s="14" t="str">
        <f t="shared" si="137"/>
        <v/>
      </c>
      <c r="P184" s="14" t="str">
        <f t="shared" si="138"/>
        <v/>
      </c>
      <c r="Q184" s="14" t="str">
        <f t="shared" si="139"/>
        <v/>
      </c>
      <c r="R184" s="14" t="str">
        <f t="shared" si="140"/>
        <v/>
      </c>
      <c r="S184" t="str">
        <f t="shared" si="119"/>
        <v/>
      </c>
      <c r="T184" s="14">
        <f t="shared" si="120"/>
        <v>0</v>
      </c>
      <c r="AA184" s="14">
        <f t="shared" si="103"/>
        <v>13</v>
      </c>
      <c r="AB184" s="14">
        <f t="shared" si="104"/>
        <v>2</v>
      </c>
      <c r="AC184" s="14">
        <f t="shared" si="105"/>
        <v>1302</v>
      </c>
      <c r="AD184" s="28">
        <f t="shared" si="107"/>
        <v>0</v>
      </c>
      <c r="AE184" s="5" t="str">
        <f t="shared" si="108"/>
        <v>Ruta 3/9</v>
      </c>
      <c r="AF184" s="5" t="str">
        <f t="shared" si="109"/>
        <v>Sixto Celorrio (frente Valle Zuriza - Pd. Bus)</v>
      </c>
      <c r="AG184" s="15" t="str">
        <f t="shared" si="121"/>
        <v>04:55</v>
      </c>
      <c r="AH184" s="15" t="str">
        <f t="shared" si="122"/>
        <v>12:53</v>
      </c>
      <c r="AI184" s="15" t="str">
        <f t="shared" si="123"/>
        <v>20:53</v>
      </c>
      <c r="AJ184" s="15" t="str">
        <f t="shared" si="124"/>
        <v>06:55</v>
      </c>
      <c r="AK184" s="5" t="str">
        <f t="shared" si="125"/>
        <v>Ctra. Logroño desvío Utebo (Pd. Bus)</v>
      </c>
      <c r="AL184" s="14">
        <f t="shared" si="110"/>
        <v>0</v>
      </c>
      <c r="AM184" s="14" t="str">
        <f t="shared" si="111"/>
        <v>3</v>
      </c>
      <c r="AN184" s="14" t="str">
        <f t="shared" si="112"/>
        <v>9</v>
      </c>
      <c r="AO184" s="14">
        <f t="shared" si="141"/>
        <v>2</v>
      </c>
      <c r="AP184" s="14">
        <f t="shared" si="142"/>
        <v>181</v>
      </c>
      <c r="AQ184" s="16">
        <f t="shared" si="113"/>
        <v>8</v>
      </c>
      <c r="AR184" s="16">
        <f t="shared" si="114"/>
        <v>5</v>
      </c>
      <c r="AS184" s="14">
        <f t="shared" si="115"/>
        <v>7</v>
      </c>
    </row>
    <row r="185" spans="1:45" x14ac:dyDescent="0.25">
      <c r="A185" t="s">
        <v>21</v>
      </c>
      <c r="B185" t="e">
        <f t="shared" si="130"/>
        <v>#VALUE!</v>
      </c>
      <c r="C185" t="e">
        <f t="shared" si="131"/>
        <v>#VALUE!</v>
      </c>
      <c r="D185" t="e">
        <f t="shared" si="132"/>
        <v>#VALUE!</v>
      </c>
      <c r="E185">
        <f t="shared" si="133"/>
        <v>26</v>
      </c>
      <c r="F185" s="1" t="str">
        <f t="shared" si="116"/>
        <v/>
      </c>
      <c r="G185" s="1" t="str">
        <f t="shared" si="134"/>
        <v/>
      </c>
      <c r="H185" s="26" t="str">
        <f t="shared" si="135"/>
        <v>:</v>
      </c>
      <c r="I185" s="14">
        <f t="shared" si="126"/>
        <v>0</v>
      </c>
      <c r="J185" s="3">
        <f t="shared" si="136"/>
        <v>2</v>
      </c>
      <c r="K185" s="3">
        <f t="shared" si="127"/>
        <v>0</v>
      </c>
      <c r="L185" s="3">
        <f t="shared" si="106"/>
        <v>1</v>
      </c>
      <c r="M185" s="3">
        <f t="shared" si="117"/>
        <v>201</v>
      </c>
      <c r="N185" t="str">
        <f t="shared" si="118"/>
        <v/>
      </c>
      <c r="O185" s="14" t="str">
        <f t="shared" si="137"/>
        <v/>
      </c>
      <c r="P185" s="14" t="str">
        <f t="shared" si="138"/>
        <v/>
      </c>
      <c r="Q185" s="14" t="str">
        <f t="shared" si="139"/>
        <v/>
      </c>
      <c r="R185" s="14" t="str">
        <f t="shared" si="140"/>
        <v/>
      </c>
      <c r="S185" t="str">
        <f t="shared" si="119"/>
        <v/>
      </c>
      <c r="T185" s="14">
        <f t="shared" si="120"/>
        <v>0</v>
      </c>
      <c r="AA185" s="14">
        <f t="shared" si="103"/>
        <v>13</v>
      </c>
      <c r="AB185" s="14">
        <f t="shared" si="104"/>
        <v>3</v>
      </c>
      <c r="AC185" s="14">
        <f t="shared" si="105"/>
        <v>1303</v>
      </c>
      <c r="AD185" s="28">
        <f t="shared" si="107"/>
        <v>0</v>
      </c>
      <c r="AE185" s="5" t="str">
        <f t="shared" si="108"/>
        <v>Ruta 3/9</v>
      </c>
      <c r="AF185" s="5" t="str">
        <f t="shared" si="109"/>
        <v>Avd. Puente del Pilar (esq. C/ Jesús - Pd. Bus)</v>
      </c>
      <c r="AG185" s="15" t="str">
        <f t="shared" si="121"/>
        <v>04:58</v>
      </c>
      <c r="AH185" s="15" t="str">
        <f t="shared" si="122"/>
        <v>12:56</v>
      </c>
      <c r="AI185" s="15" t="str">
        <f t="shared" si="123"/>
        <v>20:56</v>
      </c>
      <c r="AJ185" s="15" t="str">
        <f t="shared" si="124"/>
        <v>06:58</v>
      </c>
      <c r="AK185" s="5" t="str">
        <f t="shared" si="125"/>
        <v>Balbino Orensanz (esq. Alfonso Zapater - Pd. Bus)</v>
      </c>
      <c r="AL185" s="14">
        <f t="shared" si="110"/>
        <v>0</v>
      </c>
      <c r="AM185" s="14" t="str">
        <f t="shared" si="111"/>
        <v>3</v>
      </c>
      <c r="AN185" s="14" t="str">
        <f t="shared" si="112"/>
        <v>9</v>
      </c>
      <c r="AO185" s="14">
        <f t="shared" si="141"/>
        <v>3</v>
      </c>
      <c r="AP185" s="14">
        <f t="shared" si="142"/>
        <v>182</v>
      </c>
      <c r="AQ185" s="16">
        <f t="shared" si="113"/>
        <v>8</v>
      </c>
      <c r="AR185" s="16">
        <f t="shared" si="114"/>
        <v>5</v>
      </c>
      <c r="AS185" s="14">
        <f t="shared" si="115"/>
        <v>7</v>
      </c>
    </row>
    <row r="186" spans="1:45" x14ac:dyDescent="0.25">
      <c r="A186" t="s">
        <v>295</v>
      </c>
      <c r="B186" t="e">
        <f t="shared" si="130"/>
        <v>#VALUE!</v>
      </c>
      <c r="C186" t="e">
        <f t="shared" si="131"/>
        <v>#VALUE!</v>
      </c>
      <c r="D186" t="e">
        <f t="shared" si="132"/>
        <v>#VALUE!</v>
      </c>
      <c r="E186">
        <f t="shared" si="133"/>
        <v>43</v>
      </c>
      <c r="F186" s="1" t="str">
        <f t="shared" si="116"/>
        <v/>
      </c>
      <c r="G186" s="1" t="str">
        <f t="shared" si="134"/>
        <v/>
      </c>
      <c r="H186" s="26" t="str">
        <f t="shared" si="135"/>
        <v>:</v>
      </c>
      <c r="I186" s="14">
        <f t="shared" si="126"/>
        <v>0</v>
      </c>
      <c r="J186" s="3">
        <f t="shared" si="136"/>
        <v>2</v>
      </c>
      <c r="K186" s="3">
        <f t="shared" si="127"/>
        <v>1</v>
      </c>
      <c r="L186" s="3">
        <f t="shared" si="106"/>
        <v>2</v>
      </c>
      <c r="M186" s="3">
        <f t="shared" si="117"/>
        <v>202</v>
      </c>
      <c r="N186" t="str">
        <f t="shared" si="118"/>
        <v>Avd. Santa Isabel (plaza Serrano - Pd. Bus)</v>
      </c>
      <c r="O186" s="14" t="str">
        <f t="shared" si="137"/>
        <v>04:44</v>
      </c>
      <c r="P186" s="14" t="str">
        <f t="shared" si="138"/>
        <v>12:41</v>
      </c>
      <c r="Q186" s="14" t="str">
        <f t="shared" si="139"/>
        <v>20:44</v>
      </c>
      <c r="R186" s="14" t="str">
        <f t="shared" si="140"/>
        <v>06:41</v>
      </c>
      <c r="S186" t="str">
        <f t="shared" si="119"/>
        <v>Luis Legaz (esq. Gómez Avellaneda)</v>
      </c>
      <c r="T186" s="14">
        <f t="shared" si="120"/>
        <v>0</v>
      </c>
      <c r="AA186" s="14">
        <f t="shared" si="103"/>
        <v>13</v>
      </c>
      <c r="AB186" s="14">
        <f t="shared" si="104"/>
        <v>4</v>
      </c>
      <c r="AC186" s="14">
        <f t="shared" si="105"/>
        <v>1304</v>
      </c>
      <c r="AD186" s="28">
        <f t="shared" si="107"/>
        <v>0</v>
      </c>
      <c r="AE186" s="5" t="str">
        <f t="shared" si="108"/>
        <v>Ruta 3/9</v>
      </c>
      <c r="AF186" s="5" t="str">
        <f t="shared" si="109"/>
        <v>Avd. Pirineos (esq. Arquitecto Lafigera - Pd. Bus)</v>
      </c>
      <c r="AG186" s="15" t="str">
        <f t="shared" si="121"/>
        <v>05:03</v>
      </c>
      <c r="AH186" s="15" t="str">
        <f t="shared" si="122"/>
        <v>12:01</v>
      </c>
      <c r="AI186" s="15" t="str">
        <f t="shared" si="123"/>
        <v>21:01</v>
      </c>
      <c r="AJ186" s="15" t="str">
        <f t="shared" si="124"/>
        <v>07:03</v>
      </c>
      <c r="AK186" s="5" t="str">
        <f t="shared" si="125"/>
        <v>Sixto Celorrio (frente Valle Zuriza - Pd. Bus)</v>
      </c>
      <c r="AL186" s="14">
        <f t="shared" si="110"/>
        <v>0</v>
      </c>
      <c r="AM186" s="14" t="str">
        <f t="shared" si="111"/>
        <v>3</v>
      </c>
      <c r="AN186" s="14" t="str">
        <f t="shared" si="112"/>
        <v>9</v>
      </c>
      <c r="AO186" s="14">
        <f t="shared" si="141"/>
        <v>4</v>
      </c>
      <c r="AP186" s="14">
        <f t="shared" si="142"/>
        <v>183</v>
      </c>
      <c r="AQ186" s="16">
        <f t="shared" si="113"/>
        <v>8</v>
      </c>
      <c r="AR186" s="16">
        <f t="shared" si="114"/>
        <v>5</v>
      </c>
      <c r="AS186" s="14">
        <f t="shared" si="115"/>
        <v>7</v>
      </c>
    </row>
    <row r="187" spans="1:45" x14ac:dyDescent="0.25">
      <c r="A187" t="s">
        <v>504</v>
      </c>
      <c r="B187">
        <f t="shared" si="130"/>
        <v>2</v>
      </c>
      <c r="C187" t="e">
        <f t="shared" si="131"/>
        <v>#VALUE!</v>
      </c>
      <c r="D187">
        <f t="shared" si="132"/>
        <v>2</v>
      </c>
      <c r="E187">
        <f t="shared" si="133"/>
        <v>4</v>
      </c>
      <c r="F187" s="1">
        <f t="shared" si="116"/>
        <v>4</v>
      </c>
      <c r="G187" s="1">
        <f t="shared" si="134"/>
        <v>44</v>
      </c>
      <c r="H187" s="26" t="str">
        <f t="shared" si="135"/>
        <v>04:44</v>
      </c>
      <c r="I187" s="14">
        <f t="shared" si="126"/>
        <v>0</v>
      </c>
      <c r="J187" s="3">
        <f t="shared" si="136"/>
        <v>2</v>
      </c>
      <c r="K187" s="3">
        <f t="shared" si="127"/>
        <v>0</v>
      </c>
      <c r="L187" s="3">
        <f t="shared" si="106"/>
        <v>2</v>
      </c>
      <c r="M187" s="3">
        <f t="shared" si="117"/>
        <v>202</v>
      </c>
      <c r="N187" t="str">
        <f t="shared" si="118"/>
        <v/>
      </c>
      <c r="O187" s="14" t="str">
        <f t="shared" si="137"/>
        <v/>
      </c>
      <c r="P187" s="14" t="str">
        <f t="shared" si="138"/>
        <v/>
      </c>
      <c r="Q187" s="14" t="str">
        <f t="shared" si="139"/>
        <v/>
      </c>
      <c r="R187" s="14" t="str">
        <f t="shared" si="140"/>
        <v/>
      </c>
      <c r="S187" t="str">
        <f t="shared" si="119"/>
        <v/>
      </c>
      <c r="T187" s="14">
        <f t="shared" si="120"/>
        <v>0</v>
      </c>
      <c r="AA187" s="14">
        <f t="shared" si="103"/>
        <v>13</v>
      </c>
      <c r="AB187" s="14">
        <f t="shared" si="104"/>
        <v>5</v>
      </c>
      <c r="AC187" s="14">
        <f t="shared" si="105"/>
        <v>1305</v>
      </c>
      <c r="AD187" s="28">
        <f t="shared" si="107"/>
        <v>0</v>
      </c>
      <c r="AE187" s="5" t="str">
        <f t="shared" si="108"/>
        <v>Ruta 3/9</v>
      </c>
      <c r="AF187" s="5" t="str">
        <f t="shared" si="109"/>
        <v>Ctra. Logroño desvío Utebo (Pd. Bus)</v>
      </c>
      <c r="AG187" s="15" t="str">
        <f t="shared" si="121"/>
        <v>05:15</v>
      </c>
      <c r="AH187" s="15" t="str">
        <f t="shared" si="122"/>
        <v>12:15</v>
      </c>
      <c r="AI187" s="15" t="str">
        <f t="shared" si="123"/>
        <v>21:15</v>
      </c>
      <c r="AJ187" s="15" t="str">
        <f t="shared" si="124"/>
        <v>07:15</v>
      </c>
      <c r="AK187" s="5" t="str">
        <f t="shared" si="125"/>
        <v>Avd. Puente del Pilar (esq. C/ Jesús - Pd. Bus)</v>
      </c>
      <c r="AL187" s="14">
        <f t="shared" si="110"/>
        <v>0</v>
      </c>
      <c r="AM187" s="14" t="str">
        <f t="shared" si="111"/>
        <v>3</v>
      </c>
      <c r="AN187" s="14" t="str">
        <f t="shared" si="112"/>
        <v>9</v>
      </c>
      <c r="AO187" s="14">
        <f t="shared" si="141"/>
        <v>5</v>
      </c>
      <c r="AP187" s="14">
        <f t="shared" si="142"/>
        <v>184</v>
      </c>
      <c r="AQ187" s="16">
        <f t="shared" si="113"/>
        <v>8</v>
      </c>
      <c r="AR187" s="16">
        <f t="shared" si="114"/>
        <v>5</v>
      </c>
      <c r="AS187" s="14">
        <f t="shared" si="115"/>
        <v>7</v>
      </c>
    </row>
    <row r="188" spans="1:45" x14ac:dyDescent="0.25">
      <c r="A188" t="s">
        <v>197</v>
      </c>
      <c r="B188">
        <f t="shared" si="130"/>
        <v>3</v>
      </c>
      <c r="C188" t="e">
        <f t="shared" si="131"/>
        <v>#VALUE!</v>
      </c>
      <c r="D188">
        <f t="shared" si="132"/>
        <v>3</v>
      </c>
      <c r="E188">
        <f t="shared" si="133"/>
        <v>5</v>
      </c>
      <c r="F188" s="1">
        <f t="shared" si="116"/>
        <v>12</v>
      </c>
      <c r="G188" s="1">
        <f t="shared" si="134"/>
        <v>41</v>
      </c>
      <c r="H188" s="26" t="str">
        <f t="shared" si="135"/>
        <v>12:41</v>
      </c>
      <c r="I188" s="14">
        <f t="shared" si="126"/>
        <v>0</v>
      </c>
      <c r="J188" s="3">
        <f t="shared" si="136"/>
        <v>2</v>
      </c>
      <c r="K188" s="3">
        <f t="shared" si="127"/>
        <v>0</v>
      </c>
      <c r="L188" s="3">
        <f t="shared" si="106"/>
        <v>2</v>
      </c>
      <c r="M188" s="3">
        <f t="shared" si="117"/>
        <v>202</v>
      </c>
      <c r="N188" t="str">
        <f t="shared" si="118"/>
        <v/>
      </c>
      <c r="O188" s="14" t="str">
        <f t="shared" si="137"/>
        <v/>
      </c>
      <c r="P188" s="14" t="str">
        <f t="shared" si="138"/>
        <v/>
      </c>
      <c r="Q188" s="14" t="str">
        <f t="shared" si="139"/>
        <v/>
      </c>
      <c r="R188" s="14" t="str">
        <f t="shared" si="140"/>
        <v/>
      </c>
      <c r="S188" t="str">
        <f t="shared" si="119"/>
        <v/>
      </c>
      <c r="T188" s="14">
        <f t="shared" si="120"/>
        <v>0</v>
      </c>
      <c r="AA188" s="14">
        <f t="shared" si="103"/>
        <v>13</v>
      </c>
      <c r="AB188" s="14">
        <f t="shared" si="104"/>
        <v>6</v>
      </c>
      <c r="AC188" s="14">
        <f t="shared" si="105"/>
        <v>1306</v>
      </c>
      <c r="AD188" s="28">
        <f t="shared" si="107"/>
        <v>1</v>
      </c>
      <c r="AE188" s="5" t="str">
        <f t="shared" si="108"/>
        <v>Ruta 3/9</v>
      </c>
      <c r="AF188" s="5" t="str">
        <f t="shared" si="109"/>
        <v>Opel Planta en Figueruelas</v>
      </c>
      <c r="AG188" s="15" t="str">
        <f t="shared" si="121"/>
        <v>05:30</v>
      </c>
      <c r="AH188" s="15" t="str">
        <f t="shared" si="122"/>
        <v>13:30</v>
      </c>
      <c r="AI188" s="15" t="str">
        <f t="shared" si="123"/>
        <v>21:30</v>
      </c>
      <c r="AJ188" s="15" t="str">
        <f t="shared" si="124"/>
        <v>07:30</v>
      </c>
      <c r="AK188" s="5" t="str">
        <f t="shared" si="125"/>
        <v>Avd. Pirineos (esq. Arquitecto Lafigera - Pd. Bus)</v>
      </c>
      <c r="AL188" s="14">
        <f t="shared" si="110"/>
        <v>0</v>
      </c>
      <c r="AM188" s="14" t="str">
        <f t="shared" si="111"/>
        <v>3</v>
      </c>
      <c r="AN188" s="14" t="str">
        <f t="shared" si="112"/>
        <v>9</v>
      </c>
      <c r="AO188" s="14">
        <f t="shared" si="141"/>
        <v>6</v>
      </c>
      <c r="AP188" s="14">
        <f t="shared" si="142"/>
        <v>185</v>
      </c>
      <c r="AQ188" s="16">
        <f t="shared" si="113"/>
        <v>8</v>
      </c>
      <c r="AR188" s="16">
        <f t="shared" si="114"/>
        <v>5</v>
      </c>
      <c r="AS188" s="14">
        <f t="shared" si="115"/>
        <v>7</v>
      </c>
    </row>
    <row r="189" spans="1:45" x14ac:dyDescent="0.25">
      <c r="A189" t="s">
        <v>505</v>
      </c>
      <c r="B189">
        <f t="shared" si="130"/>
        <v>3</v>
      </c>
      <c r="C189" t="e">
        <f t="shared" si="131"/>
        <v>#VALUE!</v>
      </c>
      <c r="D189">
        <f t="shared" si="132"/>
        <v>3</v>
      </c>
      <c r="E189">
        <f t="shared" si="133"/>
        <v>5</v>
      </c>
      <c r="F189" s="1">
        <f t="shared" si="116"/>
        <v>20</v>
      </c>
      <c r="G189" s="1">
        <f t="shared" si="134"/>
        <v>44</v>
      </c>
      <c r="H189" s="26" t="str">
        <f t="shared" si="135"/>
        <v>20:44</v>
      </c>
      <c r="I189" s="14">
        <f t="shared" si="126"/>
        <v>0</v>
      </c>
      <c r="J189" s="3">
        <f t="shared" si="136"/>
        <v>2</v>
      </c>
      <c r="K189" s="3">
        <f t="shared" si="127"/>
        <v>0</v>
      </c>
      <c r="L189" s="3">
        <f t="shared" si="106"/>
        <v>2</v>
      </c>
      <c r="M189" s="3">
        <f t="shared" si="117"/>
        <v>202</v>
      </c>
      <c r="N189" t="str">
        <f t="shared" si="118"/>
        <v/>
      </c>
      <c r="O189" s="14" t="str">
        <f t="shared" si="137"/>
        <v/>
      </c>
      <c r="P189" s="14" t="str">
        <f t="shared" si="138"/>
        <v/>
      </c>
      <c r="Q189" s="14" t="str">
        <f t="shared" si="139"/>
        <v/>
      </c>
      <c r="R189" s="14" t="str">
        <f t="shared" si="140"/>
        <v/>
      </c>
      <c r="S189" t="str">
        <f t="shared" si="119"/>
        <v/>
      </c>
      <c r="T189" s="14">
        <f t="shared" si="120"/>
        <v>0</v>
      </c>
      <c r="AA189" s="14">
        <f t="shared" si="103"/>
        <v>14</v>
      </c>
      <c r="AB189" s="14">
        <f t="shared" si="104"/>
        <v>0</v>
      </c>
      <c r="AC189" s="14">
        <f t="shared" si="105"/>
        <v>1400</v>
      </c>
      <c r="AD189" s="28">
        <f t="shared" si="107"/>
        <v>0</v>
      </c>
      <c r="AE189" s="5" t="str">
        <f t="shared" si="108"/>
        <v>Ruta 4/9</v>
      </c>
      <c r="AF189" s="5" t="str">
        <f t="shared" si="109"/>
        <v>Ruta 4/9</v>
      </c>
      <c r="AG189" s="15" t="str">
        <f t="shared" si="121"/>
        <v/>
      </c>
      <c r="AH189" s="15" t="str">
        <f t="shared" si="122"/>
        <v/>
      </c>
      <c r="AI189" s="15" t="str">
        <f t="shared" si="123"/>
        <v/>
      </c>
      <c r="AJ189" s="15" t="str">
        <f t="shared" si="124"/>
        <v/>
      </c>
      <c r="AK189" s="5" t="str">
        <f t="shared" si="125"/>
        <v/>
      </c>
      <c r="AL189" s="14">
        <f t="shared" si="110"/>
        <v>1</v>
      </c>
      <c r="AM189" s="14" t="str">
        <f t="shared" si="111"/>
        <v>4</v>
      </c>
      <c r="AN189" s="14" t="str">
        <f t="shared" si="112"/>
        <v>9</v>
      </c>
      <c r="AO189" s="14">
        <f t="shared" si="141"/>
        <v>0</v>
      </c>
      <c r="AP189" s="14">
        <f t="shared" si="142"/>
        <v>186</v>
      </c>
      <c r="AQ189" s="16">
        <f t="shared" si="113"/>
        <v>8</v>
      </c>
      <c r="AR189" s="16">
        <f t="shared" si="114"/>
        <v>5</v>
      </c>
      <c r="AS189" s="14">
        <f t="shared" si="115"/>
        <v>7</v>
      </c>
    </row>
    <row r="190" spans="1:45" x14ac:dyDescent="0.25">
      <c r="A190" t="s">
        <v>506</v>
      </c>
      <c r="B190">
        <f t="shared" si="130"/>
        <v>2</v>
      </c>
      <c r="C190" t="e">
        <f t="shared" si="131"/>
        <v>#VALUE!</v>
      </c>
      <c r="D190">
        <f t="shared" si="132"/>
        <v>2</v>
      </c>
      <c r="E190">
        <f t="shared" si="133"/>
        <v>4</v>
      </c>
      <c r="F190" s="1">
        <f t="shared" si="116"/>
        <v>6</v>
      </c>
      <c r="G190" s="1">
        <f t="shared" si="134"/>
        <v>41</v>
      </c>
      <c r="H190" s="26" t="str">
        <f t="shared" si="135"/>
        <v>06:41</v>
      </c>
      <c r="I190" s="14">
        <f t="shared" si="126"/>
        <v>0</v>
      </c>
      <c r="J190" s="3">
        <f t="shared" si="136"/>
        <v>2</v>
      </c>
      <c r="K190" s="3">
        <f t="shared" si="127"/>
        <v>0</v>
      </c>
      <c r="L190" s="3">
        <f t="shared" si="106"/>
        <v>2</v>
      </c>
      <c r="M190" s="3">
        <f t="shared" si="117"/>
        <v>202</v>
      </c>
      <c r="N190" t="str">
        <f t="shared" si="118"/>
        <v/>
      </c>
      <c r="O190" s="14" t="str">
        <f t="shared" si="137"/>
        <v/>
      </c>
      <c r="P190" s="14" t="str">
        <f t="shared" si="138"/>
        <v/>
      </c>
      <c r="Q190" s="14" t="str">
        <f t="shared" si="139"/>
        <v/>
      </c>
      <c r="R190" s="14" t="str">
        <f t="shared" si="140"/>
        <v/>
      </c>
      <c r="S190" t="str">
        <f t="shared" si="119"/>
        <v/>
      </c>
      <c r="T190" s="14">
        <f t="shared" si="120"/>
        <v>0</v>
      </c>
      <c r="AA190" s="14">
        <f t="shared" si="103"/>
        <v>14</v>
      </c>
      <c r="AB190" s="14">
        <f t="shared" si="104"/>
        <v>1</v>
      </c>
      <c r="AC190" s="14">
        <f t="shared" si="105"/>
        <v>1401</v>
      </c>
      <c r="AD190" s="28">
        <f t="shared" si="107"/>
        <v>0</v>
      </c>
      <c r="AE190" s="5" t="str">
        <f t="shared" si="108"/>
        <v>Ruta 4/9</v>
      </c>
      <c r="AF190" s="5" t="str">
        <f t="shared" si="109"/>
        <v>C/ Viridiana, nº 26 (Pd. Bus)</v>
      </c>
      <c r="AG190" s="15" t="str">
        <f t="shared" si="121"/>
        <v>04:45</v>
      </c>
      <c r="AH190" s="15" t="str">
        <f t="shared" si="122"/>
        <v>12:43</v>
      </c>
      <c r="AI190" s="15" t="str">
        <f t="shared" si="123"/>
        <v>20:43</v>
      </c>
      <c r="AJ190" s="15" t="str">
        <f t="shared" si="124"/>
        <v>06:45</v>
      </c>
      <c r="AK190" s="5" t="str">
        <f t="shared" si="125"/>
        <v>Opel Planta en Figueruelas</v>
      </c>
      <c r="AL190" s="14">
        <f t="shared" si="110"/>
        <v>0</v>
      </c>
      <c r="AM190" s="14" t="str">
        <f t="shared" si="111"/>
        <v>4</v>
      </c>
      <c r="AN190" s="14" t="str">
        <f t="shared" si="112"/>
        <v>9</v>
      </c>
      <c r="AO190" s="14">
        <f t="shared" si="141"/>
        <v>1</v>
      </c>
      <c r="AP190" s="14">
        <f t="shared" si="142"/>
        <v>187</v>
      </c>
      <c r="AQ190" s="16">
        <f t="shared" si="113"/>
        <v>8</v>
      </c>
      <c r="AR190" s="16">
        <f t="shared" si="114"/>
        <v>5</v>
      </c>
      <c r="AS190" s="14">
        <f t="shared" si="115"/>
        <v>7</v>
      </c>
    </row>
    <row r="191" spans="1:45" x14ac:dyDescent="0.25">
      <c r="A191" t="s">
        <v>507</v>
      </c>
      <c r="B191" t="e">
        <f t="shared" si="130"/>
        <v>#VALUE!</v>
      </c>
      <c r="C191" t="e">
        <f t="shared" si="131"/>
        <v>#VALUE!</v>
      </c>
      <c r="D191" t="e">
        <f t="shared" si="132"/>
        <v>#VALUE!</v>
      </c>
      <c r="E191">
        <f t="shared" si="133"/>
        <v>34</v>
      </c>
      <c r="F191" s="1" t="str">
        <f t="shared" si="116"/>
        <v/>
      </c>
      <c r="G191" s="1" t="str">
        <f t="shared" si="134"/>
        <v/>
      </c>
      <c r="H191" s="26" t="str">
        <f t="shared" si="135"/>
        <v>:</v>
      </c>
      <c r="I191" s="14">
        <f t="shared" si="126"/>
        <v>0</v>
      </c>
      <c r="J191" s="3">
        <f t="shared" si="136"/>
        <v>2</v>
      </c>
      <c r="K191" s="3">
        <f t="shared" si="127"/>
        <v>0</v>
      </c>
      <c r="L191" s="3">
        <f t="shared" si="106"/>
        <v>2</v>
      </c>
      <c r="M191" s="3">
        <f t="shared" si="117"/>
        <v>202</v>
      </c>
      <c r="N191" t="str">
        <f t="shared" si="118"/>
        <v/>
      </c>
      <c r="O191" s="14" t="str">
        <f t="shared" si="137"/>
        <v/>
      </c>
      <c r="P191" s="14" t="str">
        <f t="shared" si="138"/>
        <v/>
      </c>
      <c r="Q191" s="14" t="str">
        <f t="shared" si="139"/>
        <v/>
      </c>
      <c r="R191" s="14" t="str">
        <f t="shared" si="140"/>
        <v/>
      </c>
      <c r="S191" t="str">
        <f t="shared" si="119"/>
        <v/>
      </c>
      <c r="T191" s="14">
        <f t="shared" si="120"/>
        <v>0</v>
      </c>
      <c r="AA191" s="14">
        <f t="shared" si="103"/>
        <v>14</v>
      </c>
      <c r="AB191" s="14">
        <f t="shared" si="104"/>
        <v>2</v>
      </c>
      <c r="AC191" s="14">
        <f t="shared" si="105"/>
        <v>1402</v>
      </c>
      <c r="AD191" s="28">
        <f t="shared" si="107"/>
        <v>0</v>
      </c>
      <c r="AE191" s="5" t="str">
        <f t="shared" si="108"/>
        <v>Ruta 4/9</v>
      </c>
      <c r="AF191" s="5" t="str">
        <f t="shared" si="109"/>
        <v>Calle Ciudadano Kane (Pd. Bus) - (esq. C/ Los Pájaros)</v>
      </c>
      <c r="AG191" s="15" t="str">
        <f t="shared" si="121"/>
        <v>04:48</v>
      </c>
      <c r="AH191" s="15" t="str">
        <f t="shared" si="122"/>
        <v>12:46</v>
      </c>
      <c r="AI191" s="15" t="str">
        <f t="shared" si="123"/>
        <v>20:46</v>
      </c>
      <c r="AJ191" s="15" t="str">
        <f t="shared" si="124"/>
        <v>06:48</v>
      </c>
      <c r="AK191" s="5" t="str">
        <f t="shared" si="125"/>
        <v>Torres San Lamberto "Punto 0" (Pd. Bus)</v>
      </c>
      <c r="AL191" s="14">
        <f t="shared" si="110"/>
        <v>0</v>
      </c>
      <c r="AM191" s="14" t="str">
        <f t="shared" si="111"/>
        <v>4</v>
      </c>
      <c r="AN191" s="14" t="str">
        <f t="shared" si="112"/>
        <v>9</v>
      </c>
      <c r="AO191" s="14">
        <f t="shared" si="141"/>
        <v>2</v>
      </c>
      <c r="AP191" s="14">
        <f t="shared" si="142"/>
        <v>188</v>
      </c>
      <c r="AQ191" s="16">
        <f t="shared" si="113"/>
        <v>8</v>
      </c>
      <c r="AR191" s="16">
        <f t="shared" si="114"/>
        <v>5</v>
      </c>
      <c r="AS191" s="14">
        <f t="shared" si="115"/>
        <v>7</v>
      </c>
    </row>
    <row r="192" spans="1:45" x14ac:dyDescent="0.25">
      <c r="A192" t="s">
        <v>297</v>
      </c>
      <c r="B192" t="e">
        <f t="shared" si="130"/>
        <v>#VALUE!</v>
      </c>
      <c r="C192" t="e">
        <f t="shared" si="131"/>
        <v>#VALUE!</v>
      </c>
      <c r="D192" t="e">
        <f t="shared" si="132"/>
        <v>#VALUE!</v>
      </c>
      <c r="E192">
        <f t="shared" si="133"/>
        <v>60</v>
      </c>
      <c r="F192" s="1" t="str">
        <f t="shared" si="116"/>
        <v/>
      </c>
      <c r="G192" s="1" t="str">
        <f t="shared" si="134"/>
        <v/>
      </c>
      <c r="H192" s="26" t="str">
        <f t="shared" si="135"/>
        <v>:</v>
      </c>
      <c r="I192" s="14">
        <f t="shared" si="126"/>
        <v>0</v>
      </c>
      <c r="J192" s="3">
        <f t="shared" si="136"/>
        <v>2</v>
      </c>
      <c r="K192" s="3">
        <f t="shared" si="127"/>
        <v>1</v>
      </c>
      <c r="L192" s="3">
        <f t="shared" si="106"/>
        <v>3</v>
      </c>
      <c r="M192" s="3">
        <f t="shared" si="117"/>
        <v>203</v>
      </c>
      <c r="N192" t="str">
        <f t="shared" si="118"/>
        <v>Avd. Santa Isabel (esq. Avd. Industria - Gasolinera/Pd. Bus)</v>
      </c>
      <c r="O192" s="14" t="str">
        <f t="shared" si="137"/>
        <v>04:46</v>
      </c>
      <c r="P192" s="14" t="str">
        <f t="shared" si="138"/>
        <v>12:43</v>
      </c>
      <c r="Q192" s="14" t="str">
        <f t="shared" si="139"/>
        <v>20:46</v>
      </c>
      <c r="R192" s="14" t="str">
        <f t="shared" si="140"/>
        <v>06:43</v>
      </c>
      <c r="S192" t="str">
        <f t="shared" si="119"/>
        <v>Gómez Avellaneda (esq. Saiz de otero - Pd. Bus)</v>
      </c>
      <c r="T192" s="14">
        <f t="shared" si="120"/>
        <v>0</v>
      </c>
      <c r="AA192" s="14">
        <f t="shared" si="103"/>
        <v>14</v>
      </c>
      <c r="AB192" s="14">
        <f t="shared" si="104"/>
        <v>3</v>
      </c>
      <c r="AC192" s="14">
        <f t="shared" si="105"/>
        <v>1403</v>
      </c>
      <c r="AD192" s="28">
        <f t="shared" si="107"/>
        <v>0</v>
      </c>
      <c r="AE192" s="5" t="str">
        <f t="shared" si="108"/>
        <v>Ruta 4/9</v>
      </c>
      <c r="AF192" s="5" t="str">
        <f t="shared" si="109"/>
        <v>Paseo de los Olvidados, nº 7</v>
      </c>
      <c r="AG192" s="15" t="str">
        <f t="shared" si="121"/>
        <v>04:51</v>
      </c>
      <c r="AH192" s="15" t="str">
        <f t="shared" si="122"/>
        <v>12:49</v>
      </c>
      <c r="AI192" s="15" t="str">
        <f t="shared" si="123"/>
        <v>20:49</v>
      </c>
      <c r="AJ192" s="15" t="str">
        <f t="shared" si="124"/>
        <v>06:51</v>
      </c>
      <c r="AK192" s="5" t="str">
        <f t="shared" si="125"/>
        <v>Vía Hispanidad (frente nº 132 - 2º paso de cebra)</v>
      </c>
      <c r="AL192" s="14">
        <f t="shared" si="110"/>
        <v>0</v>
      </c>
      <c r="AM192" s="14" t="str">
        <f t="shared" si="111"/>
        <v>4</v>
      </c>
      <c r="AN192" s="14" t="str">
        <f t="shared" si="112"/>
        <v>9</v>
      </c>
      <c r="AO192" s="14">
        <f t="shared" si="141"/>
        <v>3</v>
      </c>
      <c r="AP192" s="14">
        <f t="shared" si="142"/>
        <v>189</v>
      </c>
      <c r="AQ192" s="16">
        <f t="shared" si="113"/>
        <v>8</v>
      </c>
      <c r="AR192" s="16">
        <f t="shared" si="114"/>
        <v>5</v>
      </c>
      <c r="AS192" s="14">
        <f t="shared" si="115"/>
        <v>7</v>
      </c>
    </row>
    <row r="193" spans="1:45" x14ac:dyDescent="0.25">
      <c r="A193" t="s">
        <v>196</v>
      </c>
      <c r="B193">
        <f t="shared" si="130"/>
        <v>2</v>
      </c>
      <c r="C193" t="e">
        <f t="shared" si="131"/>
        <v>#VALUE!</v>
      </c>
      <c r="D193">
        <f t="shared" si="132"/>
        <v>2</v>
      </c>
      <c r="E193">
        <f t="shared" si="133"/>
        <v>4</v>
      </c>
      <c r="F193" s="1">
        <f t="shared" si="116"/>
        <v>4</v>
      </c>
      <c r="G193" s="1">
        <f t="shared" si="134"/>
        <v>46</v>
      </c>
      <c r="H193" s="26" t="str">
        <f t="shared" si="135"/>
        <v>04:46</v>
      </c>
      <c r="I193" s="14">
        <f t="shared" si="126"/>
        <v>0</v>
      </c>
      <c r="J193" s="3">
        <f t="shared" si="136"/>
        <v>2</v>
      </c>
      <c r="K193" s="3">
        <f t="shared" si="127"/>
        <v>0</v>
      </c>
      <c r="L193" s="3">
        <f t="shared" si="106"/>
        <v>3</v>
      </c>
      <c r="M193" s="3">
        <f t="shared" si="117"/>
        <v>203</v>
      </c>
      <c r="N193" t="str">
        <f t="shared" si="118"/>
        <v/>
      </c>
      <c r="O193" s="14" t="str">
        <f t="shared" si="137"/>
        <v/>
      </c>
      <c r="P193" s="14" t="str">
        <f t="shared" si="138"/>
        <v/>
      </c>
      <c r="Q193" s="14" t="str">
        <f t="shared" si="139"/>
        <v/>
      </c>
      <c r="R193" s="14" t="str">
        <f t="shared" si="140"/>
        <v/>
      </c>
      <c r="S193" t="str">
        <f t="shared" si="119"/>
        <v/>
      </c>
      <c r="T193" s="14">
        <f t="shared" si="120"/>
        <v>0</v>
      </c>
      <c r="AA193" s="14">
        <f t="shared" ref="AA193:AA254" si="143">IF(AD192&lt;&gt;1,AA192,AA192+1)</f>
        <v>14</v>
      </c>
      <c r="AB193" s="14">
        <f t="shared" ref="AB193:AB254" si="144">IF(AA193&lt;&gt;AA192,0,AB192+1)</f>
        <v>4</v>
      </c>
      <c r="AC193" s="14">
        <f t="shared" ref="AC193:AC254" si="145">AA193*100+AB193</f>
        <v>1404</v>
      </c>
      <c r="AD193" s="28">
        <f t="shared" si="107"/>
        <v>0</v>
      </c>
      <c r="AE193" s="5" t="str">
        <f t="shared" si="108"/>
        <v>Ruta 4/9</v>
      </c>
      <c r="AF193" s="5" t="str">
        <f t="shared" si="109"/>
        <v>Vía Ibérica, nº 67 (frente C/ Argualas - Pd. Bus)</v>
      </c>
      <c r="AG193" s="15" t="str">
        <f t="shared" si="121"/>
        <v>04:55</v>
      </c>
      <c r="AH193" s="15" t="str">
        <f t="shared" si="122"/>
        <v>12:53</v>
      </c>
      <c r="AI193" s="15" t="str">
        <f t="shared" si="123"/>
        <v>20:53</v>
      </c>
      <c r="AJ193" s="15" t="str">
        <f t="shared" si="124"/>
        <v>06:55</v>
      </c>
      <c r="AK193" s="5" t="str">
        <f t="shared" si="125"/>
        <v>Vía Hispanidad (frente Escultor Palao)</v>
      </c>
      <c r="AL193" s="14">
        <f t="shared" si="110"/>
        <v>0</v>
      </c>
      <c r="AM193" s="14" t="str">
        <f t="shared" si="111"/>
        <v>4</v>
      </c>
      <c r="AN193" s="14" t="str">
        <f t="shared" si="112"/>
        <v>9</v>
      </c>
      <c r="AO193" s="14">
        <f t="shared" si="141"/>
        <v>4</v>
      </c>
      <c r="AP193" s="14">
        <f t="shared" si="142"/>
        <v>190</v>
      </c>
      <c r="AQ193" s="16">
        <f t="shared" si="113"/>
        <v>8</v>
      </c>
      <c r="AR193" s="16">
        <f t="shared" si="114"/>
        <v>5</v>
      </c>
      <c r="AS193" s="14">
        <f t="shared" si="115"/>
        <v>7</v>
      </c>
    </row>
    <row r="194" spans="1:45" x14ac:dyDescent="0.25">
      <c r="A194" t="s">
        <v>204</v>
      </c>
      <c r="B194">
        <f t="shared" si="130"/>
        <v>3</v>
      </c>
      <c r="C194" t="e">
        <f t="shared" si="131"/>
        <v>#VALUE!</v>
      </c>
      <c r="D194">
        <f t="shared" si="132"/>
        <v>3</v>
      </c>
      <c r="E194">
        <f t="shared" si="133"/>
        <v>5</v>
      </c>
      <c r="F194" s="1">
        <f t="shared" si="116"/>
        <v>12</v>
      </c>
      <c r="G194" s="1">
        <f t="shared" si="134"/>
        <v>43</v>
      </c>
      <c r="H194" s="26" t="str">
        <f t="shared" si="135"/>
        <v>12:43</v>
      </c>
      <c r="I194" s="14">
        <f t="shared" si="126"/>
        <v>0</v>
      </c>
      <c r="J194" s="3">
        <f t="shared" si="136"/>
        <v>2</v>
      </c>
      <c r="K194" s="3">
        <f t="shared" si="127"/>
        <v>0</v>
      </c>
      <c r="L194" s="3">
        <f t="shared" si="106"/>
        <v>3</v>
      </c>
      <c r="M194" s="3">
        <f t="shared" si="117"/>
        <v>203</v>
      </c>
      <c r="N194" t="str">
        <f t="shared" si="118"/>
        <v/>
      </c>
      <c r="O194" s="14" t="str">
        <f t="shared" si="137"/>
        <v/>
      </c>
      <c r="P194" s="14" t="str">
        <f t="shared" si="138"/>
        <v/>
      </c>
      <c r="Q194" s="14" t="str">
        <f t="shared" si="139"/>
        <v/>
      </c>
      <c r="R194" s="14" t="str">
        <f t="shared" si="140"/>
        <v/>
      </c>
      <c r="S194" t="str">
        <f t="shared" si="119"/>
        <v/>
      </c>
      <c r="T194" s="14">
        <f t="shared" si="120"/>
        <v>0</v>
      </c>
      <c r="AA194" s="14">
        <f t="shared" si="143"/>
        <v>14</v>
      </c>
      <c r="AB194" s="14">
        <f t="shared" si="144"/>
        <v>5</v>
      </c>
      <c r="AC194" s="14">
        <f t="shared" si="145"/>
        <v>1405</v>
      </c>
      <c r="AD194" s="28">
        <f t="shared" si="107"/>
        <v>0</v>
      </c>
      <c r="AE194" s="5" t="str">
        <f t="shared" si="108"/>
        <v>Ruta 4/9</v>
      </c>
      <c r="AF194" s="5" t="str">
        <f t="shared" si="109"/>
        <v>Vía Hispanidad, nº 16 (Gas. Casablanca - Pd. Bus)</v>
      </c>
      <c r="AG194" s="15" t="str">
        <f t="shared" si="121"/>
        <v>04:57</v>
      </c>
      <c r="AH194" s="15" t="str">
        <f t="shared" si="122"/>
        <v>12:55</v>
      </c>
      <c r="AI194" s="15" t="str">
        <f t="shared" si="123"/>
        <v>20:55</v>
      </c>
      <c r="AJ194" s="15" t="str">
        <f t="shared" si="124"/>
        <v>06:57</v>
      </c>
      <c r="AK194" s="5" t="str">
        <f t="shared" si="125"/>
        <v>Vía Hispanidad (frente Villa de Andorra - Pd. Bus)</v>
      </c>
      <c r="AL194" s="14">
        <f t="shared" si="110"/>
        <v>0</v>
      </c>
      <c r="AM194" s="14" t="str">
        <f t="shared" si="111"/>
        <v>4</v>
      </c>
      <c r="AN194" s="14" t="str">
        <f t="shared" si="112"/>
        <v>9</v>
      </c>
      <c r="AO194" s="14">
        <f t="shared" si="141"/>
        <v>5</v>
      </c>
      <c r="AP194" s="14">
        <f t="shared" si="142"/>
        <v>191</v>
      </c>
      <c r="AQ194" s="16">
        <f t="shared" si="113"/>
        <v>8</v>
      </c>
      <c r="AR194" s="16">
        <f t="shared" si="114"/>
        <v>5</v>
      </c>
      <c r="AS194" s="14">
        <f t="shared" si="115"/>
        <v>7</v>
      </c>
    </row>
    <row r="195" spans="1:45" x14ac:dyDescent="0.25">
      <c r="A195" t="s">
        <v>508</v>
      </c>
      <c r="B195">
        <f t="shared" si="130"/>
        <v>3</v>
      </c>
      <c r="C195" t="e">
        <f t="shared" si="131"/>
        <v>#VALUE!</v>
      </c>
      <c r="D195">
        <f t="shared" si="132"/>
        <v>3</v>
      </c>
      <c r="E195">
        <f t="shared" si="133"/>
        <v>5</v>
      </c>
      <c r="F195" s="1">
        <f t="shared" si="116"/>
        <v>20</v>
      </c>
      <c r="G195" s="1">
        <f t="shared" si="134"/>
        <v>46</v>
      </c>
      <c r="H195" s="26" t="str">
        <f t="shared" si="135"/>
        <v>20:46</v>
      </c>
      <c r="I195" s="14">
        <f t="shared" si="126"/>
        <v>0</v>
      </c>
      <c r="J195" s="3">
        <f t="shared" si="136"/>
        <v>2</v>
      </c>
      <c r="K195" s="3">
        <f t="shared" si="127"/>
        <v>0</v>
      </c>
      <c r="L195" s="3">
        <f t="shared" ref="L195:L258" si="146">IF(I195=1,0,L194+K195+T195)</f>
        <v>3</v>
      </c>
      <c r="M195" s="3">
        <f t="shared" si="117"/>
        <v>203</v>
      </c>
      <c r="N195" t="str">
        <f t="shared" si="118"/>
        <v/>
      </c>
      <c r="O195" s="14" t="str">
        <f t="shared" si="137"/>
        <v/>
      </c>
      <c r="P195" s="14" t="str">
        <f t="shared" si="138"/>
        <v/>
      </c>
      <c r="Q195" s="14" t="str">
        <f t="shared" si="139"/>
        <v/>
      </c>
      <c r="R195" s="14" t="str">
        <f t="shared" si="140"/>
        <v/>
      </c>
      <c r="S195" t="str">
        <f t="shared" si="119"/>
        <v/>
      </c>
      <c r="T195" s="14">
        <f t="shared" si="120"/>
        <v>0</v>
      </c>
      <c r="AA195" s="14">
        <f t="shared" si="143"/>
        <v>14</v>
      </c>
      <c r="AB195" s="14">
        <f t="shared" si="144"/>
        <v>6</v>
      </c>
      <c r="AC195" s="14">
        <f t="shared" si="145"/>
        <v>1406</v>
      </c>
      <c r="AD195" s="28">
        <f t="shared" ref="AD195:AD254" si="147">IFERROR(IF(MATCH($AC195+1,$M:$M,0),0,1),1)</f>
        <v>0</v>
      </c>
      <c r="AE195" s="5" t="str">
        <f t="shared" ref="AE195:AE254" si="148">INDEX(N:N,MATCH($AA195,$J:$J,0))</f>
        <v>Ruta 4/9</v>
      </c>
      <c r="AF195" s="5" t="str">
        <f t="shared" ref="AF195:AF254" si="149">IFERROR(INDEX(N:N,MATCH($AC195,$M:$M,0)),"")</f>
        <v>Vía Hispanidad (esq. Sainz de Varanda - Pd. Bus)</v>
      </c>
      <c r="AG195" s="15" t="str">
        <f t="shared" si="121"/>
        <v>04:58</v>
      </c>
      <c r="AH195" s="15" t="str">
        <f t="shared" si="122"/>
        <v>12:56</v>
      </c>
      <c r="AI195" s="15" t="str">
        <f t="shared" si="123"/>
        <v>20:56</v>
      </c>
      <c r="AJ195" s="15" t="str">
        <f t="shared" si="124"/>
        <v>06:58</v>
      </c>
      <c r="AK195" s="5" t="str">
        <f t="shared" si="125"/>
        <v>Vía Hispanidad (esq. Gómez Laguna - Pd. Bus)</v>
      </c>
      <c r="AL195" s="14">
        <f t="shared" ref="AL195:AL254" si="150">IF(AE195=AF195,1,0)</f>
        <v>0</v>
      </c>
      <c r="AM195" s="14" t="str">
        <f t="shared" ref="AM195:AM254" si="151">MID($AE195,$AR195+1,$AQ195-$AS195)</f>
        <v>4</v>
      </c>
      <c r="AN195" s="14" t="str">
        <f t="shared" ref="AN195:AN254" si="152">MID($AE195,$AS195+1,$AQ195-$AS195)</f>
        <v>9</v>
      </c>
      <c r="AO195" s="14">
        <f t="shared" si="141"/>
        <v>6</v>
      </c>
      <c r="AP195" s="14">
        <f t="shared" si="142"/>
        <v>192</v>
      </c>
      <c r="AQ195" s="16">
        <f t="shared" ref="AQ195:AQ229" si="153">LEN(AE195)</f>
        <v>8</v>
      </c>
      <c r="AR195" s="16">
        <f t="shared" ref="AR195:AR229" si="154">FIND(" ",AE195)</f>
        <v>5</v>
      </c>
      <c r="AS195" s="14">
        <f t="shared" ref="AS195:AS229" si="155">FIND("/",AE195)</f>
        <v>7</v>
      </c>
    </row>
    <row r="196" spans="1:45" x14ac:dyDescent="0.25">
      <c r="A196" t="s">
        <v>509</v>
      </c>
      <c r="B196">
        <f t="shared" si="130"/>
        <v>2</v>
      </c>
      <c r="C196" t="e">
        <f t="shared" si="131"/>
        <v>#VALUE!</v>
      </c>
      <c r="D196">
        <f t="shared" si="132"/>
        <v>2</v>
      </c>
      <c r="E196">
        <f t="shared" si="133"/>
        <v>4</v>
      </c>
      <c r="F196" s="1">
        <f t="shared" ref="F196:F259" si="156">IFERROR(VALUE(LEFT($A196,$D196-1)),"")</f>
        <v>6</v>
      </c>
      <c r="G196" s="1">
        <f t="shared" si="134"/>
        <v>43</v>
      </c>
      <c r="H196" s="26" t="str">
        <f t="shared" si="135"/>
        <v>06:43</v>
      </c>
      <c r="I196" s="14">
        <f t="shared" si="126"/>
        <v>0</v>
      </c>
      <c r="J196" s="3">
        <f t="shared" si="136"/>
        <v>2</v>
      </c>
      <c r="K196" s="3">
        <f t="shared" si="127"/>
        <v>0</v>
      </c>
      <c r="L196" s="3">
        <f t="shared" si="146"/>
        <v>3</v>
      </c>
      <c r="M196" s="3">
        <f t="shared" ref="M196:M259" si="157">(J196*100)+L196</f>
        <v>203</v>
      </c>
      <c r="N196" t="str">
        <f t="shared" ref="N196:N259" si="158">IFERROR(IF($K196,A196,IF(I196=1,A196,"")),"")</f>
        <v/>
      </c>
      <c r="O196" s="14" t="str">
        <f t="shared" si="137"/>
        <v/>
      </c>
      <c r="P196" s="14" t="str">
        <f t="shared" si="138"/>
        <v/>
      </c>
      <c r="Q196" s="14" t="str">
        <f t="shared" si="139"/>
        <v/>
      </c>
      <c r="R196" s="14" t="str">
        <f t="shared" si="140"/>
        <v/>
      </c>
      <c r="S196" t="str">
        <f t="shared" ref="S196:S259" si="159">IF($K196,A201,IF(T196,A196,""))</f>
        <v/>
      </c>
      <c r="T196" s="14">
        <f t="shared" ref="T196:T259" si="160">IF(AND(NOT(ISNUMBER(D195)),NOT(ISNUMBER(D196)),NOT(ISNUMBER(D197)),NOT(ISNUMBER(D198))),1,0)</f>
        <v>0</v>
      </c>
      <c r="AA196" s="14">
        <f t="shared" si="143"/>
        <v>14</v>
      </c>
      <c r="AB196" s="14">
        <f t="shared" si="144"/>
        <v>7</v>
      </c>
      <c r="AC196" s="14">
        <f t="shared" si="145"/>
        <v>1407</v>
      </c>
      <c r="AD196" s="28">
        <f t="shared" si="147"/>
        <v>0</v>
      </c>
      <c r="AE196" s="5" t="str">
        <f t="shared" si="148"/>
        <v>Ruta 4/9</v>
      </c>
      <c r="AF196" s="5" t="str">
        <f t="shared" si="149"/>
        <v>Vía Hispanidad (esq. Gómez Laguna)</v>
      </c>
      <c r="AG196" s="15" t="str">
        <f t="shared" ref="AG196:AG254" si="161">IFERROR(INDEX(O:O,MATCH($AC196,$M:$M,0)),"")</f>
        <v>04:59</v>
      </c>
      <c r="AH196" s="15" t="str">
        <f t="shared" ref="AH196:AH254" si="162">IFERROR(INDEX(P:P,MATCH($AC196,$M:$M,0)),"")</f>
        <v>12:57</v>
      </c>
      <c r="AI196" s="15" t="str">
        <f t="shared" ref="AI196:AI254" si="163">IFERROR(INDEX(Q:Q,MATCH($AC196,$M:$M,0)),"")</f>
        <v>20:57</v>
      </c>
      <c r="AJ196" s="15" t="str">
        <f t="shared" ref="AJ196:AJ254" si="164">IFERROR(INDEX(R:R,MATCH($AC196,$M:$M,0)),"")</f>
        <v>06:59</v>
      </c>
      <c r="AK196" s="5" t="str">
        <f t="shared" ref="AK196:AK254" si="165">IFERROR(INDEX(S:S,MATCH($AC196,$M:$M,0)),"")</f>
        <v>Vía Hispanidad (frente Sainz de Varanda)</v>
      </c>
      <c r="AL196" s="14">
        <f t="shared" si="150"/>
        <v>0</v>
      </c>
      <c r="AM196" s="14" t="str">
        <f t="shared" si="151"/>
        <v>4</v>
      </c>
      <c r="AN196" s="14" t="str">
        <f t="shared" si="152"/>
        <v>9</v>
      </c>
      <c r="AO196" s="14">
        <f t="shared" si="141"/>
        <v>7</v>
      </c>
      <c r="AP196" s="14">
        <f t="shared" si="142"/>
        <v>193</v>
      </c>
      <c r="AQ196" s="16">
        <f t="shared" si="153"/>
        <v>8</v>
      </c>
      <c r="AR196" s="16">
        <f t="shared" si="154"/>
        <v>5</v>
      </c>
      <c r="AS196" s="14">
        <f t="shared" si="155"/>
        <v>7</v>
      </c>
    </row>
    <row r="197" spans="1:45" x14ac:dyDescent="0.25">
      <c r="A197" t="s">
        <v>510</v>
      </c>
      <c r="B197" t="e">
        <f t="shared" si="130"/>
        <v>#VALUE!</v>
      </c>
      <c r="C197" t="e">
        <f t="shared" si="131"/>
        <v>#VALUE!</v>
      </c>
      <c r="D197" t="e">
        <f t="shared" si="132"/>
        <v>#VALUE!</v>
      </c>
      <c r="E197">
        <f t="shared" si="133"/>
        <v>47</v>
      </c>
      <c r="F197" s="1" t="str">
        <f t="shared" si="156"/>
        <v/>
      </c>
      <c r="G197" s="1" t="str">
        <f t="shared" si="134"/>
        <v/>
      </c>
      <c r="H197" s="26" t="str">
        <f t="shared" si="135"/>
        <v>:</v>
      </c>
      <c r="I197" s="14">
        <f t="shared" ref="I197:I260" si="166">IFERROR(FIND("Ruta",A197),0)</f>
        <v>0</v>
      </c>
      <c r="J197" s="3">
        <f t="shared" si="136"/>
        <v>2</v>
      </c>
      <c r="K197" s="3">
        <f t="shared" ref="K197:K260" si="167">IF(AND(ISNUMBER(G198),ISNUMBER(G199),ISNUMBER(G200),ISNUMBER(G201)),1,0)</f>
        <v>0</v>
      </c>
      <c r="L197" s="3">
        <f t="shared" si="146"/>
        <v>3</v>
      </c>
      <c r="M197" s="3">
        <f t="shared" si="157"/>
        <v>203</v>
      </c>
      <c r="N197" t="str">
        <f t="shared" si="158"/>
        <v/>
      </c>
      <c r="O197" s="14" t="str">
        <f t="shared" si="137"/>
        <v/>
      </c>
      <c r="P197" s="14" t="str">
        <f t="shared" si="138"/>
        <v/>
      </c>
      <c r="Q197" s="14" t="str">
        <f t="shared" si="139"/>
        <v/>
      </c>
      <c r="R197" s="14" t="str">
        <f t="shared" si="140"/>
        <v/>
      </c>
      <c r="S197" t="str">
        <f t="shared" si="159"/>
        <v/>
      </c>
      <c r="T197" s="14">
        <f t="shared" si="160"/>
        <v>0</v>
      </c>
      <c r="AA197" s="14">
        <f t="shared" si="143"/>
        <v>14</v>
      </c>
      <c r="AB197" s="14">
        <f t="shared" si="144"/>
        <v>8</v>
      </c>
      <c r="AC197" s="14">
        <f t="shared" si="145"/>
        <v>1408</v>
      </c>
      <c r="AD197" s="28">
        <f t="shared" si="147"/>
        <v>0</v>
      </c>
      <c r="AE197" s="5" t="str">
        <f t="shared" si="148"/>
        <v>Ruta 4/9</v>
      </c>
      <c r="AF197" s="5" t="str">
        <f t="shared" si="149"/>
        <v>Vía Hispanidad (esq. Duquesa Villahermosa)</v>
      </c>
      <c r="AG197" s="15" t="str">
        <f t="shared" si="161"/>
        <v>05:00</v>
      </c>
      <c r="AH197" s="15" t="str">
        <f t="shared" si="162"/>
        <v>12:58</v>
      </c>
      <c r="AI197" s="15" t="str">
        <f t="shared" si="163"/>
        <v>20:58</v>
      </c>
      <c r="AJ197" s="15" t="str">
        <f t="shared" si="164"/>
        <v>07:00</v>
      </c>
      <c r="AK197" s="5" t="str">
        <f t="shared" si="165"/>
        <v>Vía Hispanidad (Gasolinera Casablanca - esq. C/ La Vía)</v>
      </c>
      <c r="AL197" s="14">
        <f t="shared" si="150"/>
        <v>0</v>
      </c>
      <c r="AM197" s="14" t="str">
        <f t="shared" si="151"/>
        <v>4</v>
      </c>
      <c r="AN197" s="14" t="str">
        <f t="shared" si="152"/>
        <v>9</v>
      </c>
      <c r="AO197" s="14">
        <f t="shared" si="141"/>
        <v>8</v>
      </c>
      <c r="AP197" s="14">
        <f t="shared" si="142"/>
        <v>194</v>
      </c>
      <c r="AQ197" s="16">
        <f t="shared" si="153"/>
        <v>8</v>
      </c>
      <c r="AR197" s="16">
        <f t="shared" si="154"/>
        <v>5</v>
      </c>
      <c r="AS197" s="14">
        <f t="shared" si="155"/>
        <v>7</v>
      </c>
    </row>
    <row r="198" spans="1:45" x14ac:dyDescent="0.25">
      <c r="A198" t="s">
        <v>299</v>
      </c>
      <c r="B198" t="e">
        <f t="shared" ref="B198:B261" si="168">FIND($B$2,A198)</f>
        <v>#VALUE!</v>
      </c>
      <c r="C198" t="e">
        <f t="shared" ref="C198:C261" si="169">FIND($C$2,A198)</f>
        <v>#VALUE!</v>
      </c>
      <c r="D198" t="e">
        <f t="shared" ref="D198:D261" si="170">IFERROR(B198,C198)</f>
        <v>#VALUE!</v>
      </c>
      <c r="E198">
        <f t="shared" ref="E198:E261" si="171">LEN(A198)</f>
        <v>29</v>
      </c>
      <c r="F198" s="1" t="str">
        <f t="shared" si="156"/>
        <v/>
      </c>
      <c r="G198" s="1" t="str">
        <f t="shared" ref="G198:G261" si="172">IFERROR(IF(B198,IFERROR(VALUE(RIGHT($A198,$E198-$D198)),""),""),"")</f>
        <v/>
      </c>
      <c r="H198" s="26" t="str">
        <f t="shared" ref="H198:H261" si="173">TEXT(F198,"00")&amp;":"&amp;TEXT(G198,"00")</f>
        <v>:</v>
      </c>
      <c r="I198" s="14">
        <f t="shared" si="166"/>
        <v>0</v>
      </c>
      <c r="J198" s="3">
        <f t="shared" ref="J198:J261" si="174">I198+J197</f>
        <v>2</v>
      </c>
      <c r="K198" s="3">
        <f t="shared" si="167"/>
        <v>1</v>
      </c>
      <c r="L198" s="3">
        <f t="shared" si="146"/>
        <v>4</v>
      </c>
      <c r="M198" s="3">
        <f t="shared" si="157"/>
        <v>204</v>
      </c>
      <c r="N198" t="str">
        <f t="shared" si="158"/>
        <v>Avd. Cataluña (CAF - Pd. Bus)</v>
      </c>
      <c r="O198" s="14" t="str">
        <f t="shared" ref="O198:O261" si="175">IF($K198,H199,"")</f>
        <v>04:48</v>
      </c>
      <c r="P198" s="14" t="str">
        <f t="shared" ref="P198:P261" si="176">IF($K198,H200,"")</f>
        <v>12:45</v>
      </c>
      <c r="Q198" s="14" t="str">
        <f t="shared" ref="Q198:Q261" si="177">IF($K198,H201,"")</f>
        <v>20:48</v>
      </c>
      <c r="R198" s="14" t="str">
        <f t="shared" ref="R198:R261" si="178">IF($K198,H202,"")</f>
        <v>06:45</v>
      </c>
      <c r="S198" t="str">
        <f t="shared" si="159"/>
        <v>Gómez Avellaneda, nº 23 (Pd. Bus)</v>
      </c>
      <c r="T198" s="14">
        <f t="shared" si="160"/>
        <v>0</v>
      </c>
      <c r="AA198" s="14">
        <f t="shared" si="143"/>
        <v>14</v>
      </c>
      <c r="AB198" s="14">
        <f t="shared" si="144"/>
        <v>9</v>
      </c>
      <c r="AC198" s="14">
        <f t="shared" si="145"/>
        <v>1409</v>
      </c>
      <c r="AD198" s="28">
        <f t="shared" si="147"/>
        <v>0</v>
      </c>
      <c r="AE198" s="5" t="str">
        <f t="shared" si="148"/>
        <v>Ruta 4/9</v>
      </c>
      <c r="AF198" s="5" t="str">
        <f t="shared" si="149"/>
        <v>Vía Hispanidad, nº 102-104 (Pd. Bus)</v>
      </c>
      <c r="AG198" s="15" t="str">
        <f t="shared" si="161"/>
        <v>05:02</v>
      </c>
      <c r="AH198" s="15" t="str">
        <f t="shared" si="162"/>
        <v>13:00</v>
      </c>
      <c r="AI198" s="15" t="str">
        <f t="shared" si="163"/>
        <v>21:00</v>
      </c>
      <c r="AJ198" s="15" t="str">
        <f t="shared" si="164"/>
        <v>07:02</v>
      </c>
      <c r="AK198" s="5" t="str">
        <f t="shared" si="165"/>
        <v>Vía Ibérica (esq. Argualas - Pd. Bus)</v>
      </c>
      <c r="AL198" s="14">
        <f t="shared" si="150"/>
        <v>0</v>
      </c>
      <c r="AM198" s="14" t="str">
        <f t="shared" si="151"/>
        <v>4</v>
      </c>
      <c r="AN198" s="14" t="str">
        <f t="shared" si="152"/>
        <v>9</v>
      </c>
      <c r="AO198" s="14">
        <f t="shared" si="141"/>
        <v>9</v>
      </c>
      <c r="AP198" s="14">
        <f t="shared" si="142"/>
        <v>195</v>
      </c>
      <c r="AQ198" s="16">
        <f t="shared" si="153"/>
        <v>8</v>
      </c>
      <c r="AR198" s="16">
        <f t="shared" si="154"/>
        <v>5</v>
      </c>
      <c r="AS198" s="14">
        <f t="shared" si="155"/>
        <v>7</v>
      </c>
    </row>
    <row r="199" spans="1:45" x14ac:dyDescent="0.25">
      <c r="A199" t="s">
        <v>203</v>
      </c>
      <c r="B199">
        <f t="shared" si="168"/>
        <v>2</v>
      </c>
      <c r="C199" t="e">
        <f t="shared" si="169"/>
        <v>#VALUE!</v>
      </c>
      <c r="D199">
        <f t="shared" si="170"/>
        <v>2</v>
      </c>
      <c r="E199">
        <f t="shared" si="171"/>
        <v>4</v>
      </c>
      <c r="F199" s="1">
        <f t="shared" si="156"/>
        <v>4</v>
      </c>
      <c r="G199" s="1">
        <f t="shared" si="172"/>
        <v>48</v>
      </c>
      <c r="H199" s="26" t="str">
        <f t="shared" si="173"/>
        <v>04:48</v>
      </c>
      <c r="I199" s="14">
        <f t="shared" si="166"/>
        <v>0</v>
      </c>
      <c r="J199" s="3">
        <f t="shared" si="174"/>
        <v>2</v>
      </c>
      <c r="K199" s="3">
        <f t="shared" si="167"/>
        <v>0</v>
      </c>
      <c r="L199" s="3">
        <f t="shared" si="146"/>
        <v>4</v>
      </c>
      <c r="M199" s="3">
        <f t="shared" si="157"/>
        <v>204</v>
      </c>
      <c r="N199" t="str">
        <f t="shared" si="158"/>
        <v/>
      </c>
      <c r="O199" s="14" t="str">
        <f t="shared" si="175"/>
        <v/>
      </c>
      <c r="P199" s="14" t="str">
        <f t="shared" si="176"/>
        <v/>
      </c>
      <c r="Q199" s="14" t="str">
        <f t="shared" si="177"/>
        <v/>
      </c>
      <c r="R199" s="14" t="str">
        <f t="shared" si="178"/>
        <v/>
      </c>
      <c r="S199" t="str">
        <f t="shared" si="159"/>
        <v/>
      </c>
      <c r="T199" s="14">
        <f t="shared" si="160"/>
        <v>0</v>
      </c>
      <c r="AA199" s="14">
        <f t="shared" si="143"/>
        <v>14</v>
      </c>
      <c r="AB199" s="14">
        <f t="shared" si="144"/>
        <v>10</v>
      </c>
      <c r="AC199" s="14">
        <f t="shared" si="145"/>
        <v>1410</v>
      </c>
      <c r="AD199" s="28">
        <f t="shared" si="147"/>
        <v>0</v>
      </c>
      <c r="AE199" s="5" t="str">
        <f t="shared" si="148"/>
        <v>Ruta 4/9</v>
      </c>
      <c r="AF199" s="5" t="str">
        <f t="shared" si="149"/>
        <v>Vía Hispanidad, nº 132</v>
      </c>
      <c r="AG199" s="15" t="str">
        <f t="shared" si="161"/>
        <v>05:03</v>
      </c>
      <c r="AH199" s="15" t="str">
        <f t="shared" si="162"/>
        <v>13:01</v>
      </c>
      <c r="AI199" s="15" t="str">
        <f t="shared" si="163"/>
        <v>21:01</v>
      </c>
      <c r="AJ199" s="15" t="str">
        <f t="shared" si="164"/>
        <v>07:03</v>
      </c>
      <c r="AK199" s="5" t="str">
        <f t="shared" si="165"/>
        <v>Paseo de los Olvidados (frente nº 7 - Pd. Bus)</v>
      </c>
      <c r="AL199" s="14">
        <f t="shared" si="150"/>
        <v>0</v>
      </c>
      <c r="AM199" s="14" t="str">
        <f t="shared" si="151"/>
        <v>4</v>
      </c>
      <c r="AN199" s="14" t="str">
        <f t="shared" si="152"/>
        <v>9</v>
      </c>
      <c r="AO199" s="14">
        <f t="shared" si="141"/>
        <v>10</v>
      </c>
      <c r="AP199" s="14">
        <f t="shared" si="142"/>
        <v>196</v>
      </c>
      <c r="AQ199" s="16">
        <f t="shared" si="153"/>
        <v>8</v>
      </c>
      <c r="AR199" s="16">
        <f t="shared" si="154"/>
        <v>5</v>
      </c>
      <c r="AS199" s="14">
        <f t="shared" si="155"/>
        <v>7</v>
      </c>
    </row>
    <row r="200" spans="1:45" x14ac:dyDescent="0.25">
      <c r="A200" t="s">
        <v>207</v>
      </c>
      <c r="B200">
        <f t="shared" si="168"/>
        <v>3</v>
      </c>
      <c r="C200" t="e">
        <f t="shared" si="169"/>
        <v>#VALUE!</v>
      </c>
      <c r="D200">
        <f t="shared" si="170"/>
        <v>3</v>
      </c>
      <c r="E200">
        <f t="shared" si="171"/>
        <v>5</v>
      </c>
      <c r="F200" s="1">
        <f t="shared" si="156"/>
        <v>12</v>
      </c>
      <c r="G200" s="1">
        <f t="shared" si="172"/>
        <v>45</v>
      </c>
      <c r="H200" s="26" t="str">
        <f t="shared" si="173"/>
        <v>12:45</v>
      </c>
      <c r="I200" s="14">
        <f t="shared" si="166"/>
        <v>0</v>
      </c>
      <c r="J200" s="3">
        <f t="shared" si="174"/>
        <v>2</v>
      </c>
      <c r="K200" s="3">
        <f t="shared" si="167"/>
        <v>0</v>
      </c>
      <c r="L200" s="3">
        <f t="shared" si="146"/>
        <v>4</v>
      </c>
      <c r="M200" s="3">
        <f t="shared" si="157"/>
        <v>204</v>
      </c>
      <c r="N200" t="str">
        <f t="shared" si="158"/>
        <v/>
      </c>
      <c r="O200" s="14" t="str">
        <f t="shared" si="175"/>
        <v/>
      </c>
      <c r="P200" s="14" t="str">
        <f t="shared" si="176"/>
        <v/>
      </c>
      <c r="Q200" s="14" t="str">
        <f t="shared" si="177"/>
        <v/>
      </c>
      <c r="R200" s="14" t="str">
        <f t="shared" si="178"/>
        <v/>
      </c>
      <c r="S200" t="str">
        <f t="shared" si="159"/>
        <v/>
      </c>
      <c r="T200" s="14">
        <f t="shared" si="160"/>
        <v>0</v>
      </c>
      <c r="AA200" s="14">
        <f t="shared" si="143"/>
        <v>14</v>
      </c>
      <c r="AB200" s="14">
        <f t="shared" si="144"/>
        <v>11</v>
      </c>
      <c r="AC200" s="14">
        <f t="shared" si="145"/>
        <v>1411</v>
      </c>
      <c r="AD200" s="28">
        <f t="shared" si="147"/>
        <v>0</v>
      </c>
      <c r="AE200" s="5" t="str">
        <f t="shared" si="148"/>
        <v>Ruta 4/9</v>
      </c>
      <c r="AF200" s="5" t="str">
        <f t="shared" si="149"/>
        <v>Torres San Lamberto "Punto 0" (Pd. Bus)</v>
      </c>
      <c r="AG200" s="15" t="str">
        <f t="shared" si="161"/>
        <v>05:05</v>
      </c>
      <c r="AH200" s="15" t="str">
        <f t="shared" si="162"/>
        <v>13:05</v>
      </c>
      <c r="AI200" s="15" t="str">
        <f t="shared" si="163"/>
        <v>21:05</v>
      </c>
      <c r="AJ200" s="15" t="str">
        <f t="shared" si="164"/>
        <v>07:05</v>
      </c>
      <c r="AK200" s="5" t="str">
        <f t="shared" si="165"/>
        <v>Calle Ciudadano Kane (Pd. Bus) - esq. C/ Los Pájaros)</v>
      </c>
      <c r="AL200" s="14">
        <f t="shared" si="150"/>
        <v>0</v>
      </c>
      <c r="AM200" s="14" t="str">
        <f t="shared" si="151"/>
        <v>4</v>
      </c>
      <c r="AN200" s="14" t="str">
        <f t="shared" si="152"/>
        <v>9</v>
      </c>
      <c r="AO200" s="14">
        <f t="shared" si="141"/>
        <v>11</v>
      </c>
      <c r="AP200" s="14">
        <f t="shared" si="142"/>
        <v>197</v>
      </c>
      <c r="AQ200" s="16">
        <f t="shared" si="153"/>
        <v>8</v>
      </c>
      <c r="AR200" s="16">
        <f t="shared" si="154"/>
        <v>5</v>
      </c>
      <c r="AS200" s="14">
        <f t="shared" si="155"/>
        <v>7</v>
      </c>
    </row>
    <row r="201" spans="1:45" x14ac:dyDescent="0.25">
      <c r="A201" t="s">
        <v>106</v>
      </c>
      <c r="B201">
        <f t="shared" si="168"/>
        <v>3</v>
      </c>
      <c r="C201" t="e">
        <f t="shared" si="169"/>
        <v>#VALUE!</v>
      </c>
      <c r="D201">
        <f t="shared" si="170"/>
        <v>3</v>
      </c>
      <c r="E201">
        <f t="shared" si="171"/>
        <v>5</v>
      </c>
      <c r="F201" s="1">
        <f t="shared" si="156"/>
        <v>20</v>
      </c>
      <c r="G201" s="1">
        <f t="shared" si="172"/>
        <v>48</v>
      </c>
      <c r="H201" s="26" t="str">
        <f t="shared" si="173"/>
        <v>20:48</v>
      </c>
      <c r="I201" s="14">
        <f t="shared" si="166"/>
        <v>0</v>
      </c>
      <c r="J201" s="3">
        <f t="shared" si="174"/>
        <v>2</v>
      </c>
      <c r="K201" s="3">
        <f t="shared" si="167"/>
        <v>0</v>
      </c>
      <c r="L201" s="3">
        <f t="shared" si="146"/>
        <v>4</v>
      </c>
      <c r="M201" s="3">
        <f t="shared" si="157"/>
        <v>204</v>
      </c>
      <c r="N201" t="str">
        <f t="shared" si="158"/>
        <v/>
      </c>
      <c r="O201" s="14" t="str">
        <f t="shared" si="175"/>
        <v/>
      </c>
      <c r="P201" s="14" t="str">
        <f t="shared" si="176"/>
        <v/>
      </c>
      <c r="Q201" s="14" t="str">
        <f t="shared" si="177"/>
        <v/>
      </c>
      <c r="R201" s="14" t="str">
        <f t="shared" si="178"/>
        <v/>
      </c>
      <c r="S201" t="str">
        <f t="shared" si="159"/>
        <v/>
      </c>
      <c r="T201" s="14">
        <f t="shared" si="160"/>
        <v>0</v>
      </c>
      <c r="AA201" s="14">
        <f t="shared" si="143"/>
        <v>14</v>
      </c>
      <c r="AB201" s="14">
        <f t="shared" si="144"/>
        <v>12</v>
      </c>
      <c r="AC201" s="14">
        <f t="shared" si="145"/>
        <v>1412</v>
      </c>
      <c r="AD201" s="28">
        <f t="shared" si="147"/>
        <v>1</v>
      </c>
      <c r="AE201" s="5" t="str">
        <f t="shared" si="148"/>
        <v>Ruta 4/9</v>
      </c>
      <c r="AF201" s="5" t="str">
        <f t="shared" si="149"/>
        <v>Opel Planta en Figueruelas</v>
      </c>
      <c r="AG201" s="15" t="str">
        <f t="shared" si="161"/>
        <v>05:30</v>
      </c>
      <c r="AH201" s="15" t="str">
        <f t="shared" si="162"/>
        <v>13:30</v>
      </c>
      <c r="AI201" s="15" t="str">
        <f t="shared" si="163"/>
        <v>21:30</v>
      </c>
      <c r="AJ201" s="15" t="str">
        <f t="shared" si="164"/>
        <v>07:30</v>
      </c>
      <c r="AK201" s="5" t="str">
        <f t="shared" si="165"/>
        <v>C/ Viridiana, nº 26 (Pd. Bus)</v>
      </c>
      <c r="AL201" s="14">
        <f t="shared" si="150"/>
        <v>0</v>
      </c>
      <c r="AM201" s="14" t="str">
        <f t="shared" si="151"/>
        <v>4</v>
      </c>
      <c r="AN201" s="14" t="str">
        <f t="shared" si="152"/>
        <v>9</v>
      </c>
      <c r="AO201" s="14">
        <f t="shared" si="141"/>
        <v>12</v>
      </c>
      <c r="AP201" s="14">
        <f t="shared" si="142"/>
        <v>198</v>
      </c>
      <c r="AQ201" s="16">
        <f t="shared" si="153"/>
        <v>8</v>
      </c>
      <c r="AR201" s="16">
        <f t="shared" si="154"/>
        <v>5</v>
      </c>
      <c r="AS201" s="14">
        <f t="shared" si="155"/>
        <v>7</v>
      </c>
    </row>
    <row r="202" spans="1:45" x14ac:dyDescent="0.25">
      <c r="A202" t="s">
        <v>511</v>
      </c>
      <c r="B202">
        <f t="shared" si="168"/>
        <v>2</v>
      </c>
      <c r="C202" t="e">
        <f t="shared" si="169"/>
        <v>#VALUE!</v>
      </c>
      <c r="D202">
        <f t="shared" si="170"/>
        <v>2</v>
      </c>
      <c r="E202">
        <f t="shared" si="171"/>
        <v>4</v>
      </c>
      <c r="F202" s="1">
        <f t="shared" si="156"/>
        <v>6</v>
      </c>
      <c r="G202" s="1">
        <f t="shared" si="172"/>
        <v>45</v>
      </c>
      <c r="H202" s="26" t="str">
        <f t="shared" si="173"/>
        <v>06:45</v>
      </c>
      <c r="I202" s="14">
        <f t="shared" si="166"/>
        <v>0</v>
      </c>
      <c r="J202" s="3">
        <f t="shared" si="174"/>
        <v>2</v>
      </c>
      <c r="K202" s="3">
        <f t="shared" si="167"/>
        <v>0</v>
      </c>
      <c r="L202" s="3">
        <f t="shared" si="146"/>
        <v>4</v>
      </c>
      <c r="M202" s="3">
        <f t="shared" si="157"/>
        <v>204</v>
      </c>
      <c r="N202" t="str">
        <f t="shared" si="158"/>
        <v/>
      </c>
      <c r="O202" s="14" t="str">
        <f t="shared" si="175"/>
        <v/>
      </c>
      <c r="P202" s="14" t="str">
        <f t="shared" si="176"/>
        <v/>
      </c>
      <c r="Q202" s="14" t="str">
        <f t="shared" si="177"/>
        <v/>
      </c>
      <c r="R202" s="14" t="str">
        <f t="shared" si="178"/>
        <v/>
      </c>
      <c r="S202" t="str">
        <f t="shared" si="159"/>
        <v/>
      </c>
      <c r="T202" s="14">
        <f t="shared" si="160"/>
        <v>0</v>
      </c>
      <c r="AA202" s="14">
        <f t="shared" si="143"/>
        <v>15</v>
      </c>
      <c r="AB202" s="14">
        <f t="shared" si="144"/>
        <v>0</v>
      </c>
      <c r="AC202" s="14">
        <f t="shared" si="145"/>
        <v>1500</v>
      </c>
      <c r="AD202" s="28">
        <f t="shared" si="147"/>
        <v>0</v>
      </c>
      <c r="AE202" s="5" t="str">
        <f t="shared" si="148"/>
        <v>Ruta 5/9</v>
      </c>
      <c r="AF202" s="5" t="str">
        <f t="shared" si="149"/>
        <v>Ruta 5/9</v>
      </c>
      <c r="AG202" s="15" t="str">
        <f t="shared" si="161"/>
        <v/>
      </c>
      <c r="AH202" s="15" t="str">
        <f t="shared" si="162"/>
        <v/>
      </c>
      <c r="AI202" s="15" t="str">
        <f t="shared" si="163"/>
        <v/>
      </c>
      <c r="AJ202" s="15" t="str">
        <f t="shared" si="164"/>
        <v/>
      </c>
      <c r="AK202" s="5" t="str">
        <f t="shared" si="165"/>
        <v/>
      </c>
      <c r="AL202" s="14">
        <f t="shared" si="150"/>
        <v>1</v>
      </c>
      <c r="AM202" s="14" t="str">
        <f t="shared" si="151"/>
        <v>5</v>
      </c>
      <c r="AN202" s="14" t="str">
        <f t="shared" si="152"/>
        <v>9</v>
      </c>
      <c r="AO202" s="14">
        <f t="shared" si="141"/>
        <v>0</v>
      </c>
      <c r="AP202" s="14">
        <f t="shared" si="142"/>
        <v>199</v>
      </c>
      <c r="AQ202" s="16">
        <f t="shared" si="153"/>
        <v>8</v>
      </c>
      <c r="AR202" s="16">
        <f t="shared" si="154"/>
        <v>5</v>
      </c>
      <c r="AS202" s="14">
        <f t="shared" si="155"/>
        <v>7</v>
      </c>
    </row>
    <row r="203" spans="1:45" x14ac:dyDescent="0.25">
      <c r="A203" t="s">
        <v>512</v>
      </c>
      <c r="B203" t="e">
        <f t="shared" si="168"/>
        <v>#VALUE!</v>
      </c>
      <c r="C203">
        <f t="shared" si="169"/>
        <v>17</v>
      </c>
      <c r="D203">
        <f t="shared" si="170"/>
        <v>17</v>
      </c>
      <c r="E203">
        <f t="shared" si="171"/>
        <v>33</v>
      </c>
      <c r="F203" s="1" t="str">
        <f t="shared" si="156"/>
        <v/>
      </c>
      <c r="G203" s="1" t="str">
        <f t="shared" si="172"/>
        <v/>
      </c>
      <c r="H203" s="26" t="str">
        <f t="shared" si="173"/>
        <v>:</v>
      </c>
      <c r="I203" s="14">
        <f t="shared" si="166"/>
        <v>0</v>
      </c>
      <c r="J203" s="3">
        <f t="shared" si="174"/>
        <v>2</v>
      </c>
      <c r="K203" s="3">
        <f t="shared" si="167"/>
        <v>0</v>
      </c>
      <c r="L203" s="3">
        <f t="shared" si="146"/>
        <v>4</v>
      </c>
      <c r="M203" s="3">
        <f t="shared" si="157"/>
        <v>204</v>
      </c>
      <c r="N203" t="str">
        <f t="shared" si="158"/>
        <v/>
      </c>
      <c r="O203" s="14" t="str">
        <f t="shared" si="175"/>
        <v/>
      </c>
      <c r="P203" s="14" t="str">
        <f t="shared" si="176"/>
        <v/>
      </c>
      <c r="Q203" s="14" t="str">
        <f t="shared" si="177"/>
        <v/>
      </c>
      <c r="R203" s="14" t="str">
        <f t="shared" si="178"/>
        <v/>
      </c>
      <c r="S203" t="str">
        <f t="shared" si="159"/>
        <v/>
      </c>
      <c r="T203" s="14">
        <f t="shared" si="160"/>
        <v>0</v>
      </c>
      <c r="AA203" s="14">
        <f t="shared" si="143"/>
        <v>15</v>
      </c>
      <c r="AB203" s="14">
        <f t="shared" si="144"/>
        <v>1</v>
      </c>
      <c r="AC203" s="14">
        <f t="shared" si="145"/>
        <v>1501</v>
      </c>
      <c r="AD203" s="28">
        <f t="shared" si="147"/>
        <v>0</v>
      </c>
      <c r="AE203" s="5" t="str">
        <f t="shared" si="148"/>
        <v>Ruta 5/9</v>
      </c>
      <c r="AF203" s="5" t="str">
        <f t="shared" si="149"/>
        <v>Avd. Cañones de Zaragoza (esq. Avd. El cierzo)</v>
      </c>
      <c r="AG203" s="15" t="str">
        <f t="shared" si="161"/>
        <v>04:50</v>
      </c>
      <c r="AH203" s="15" t="str">
        <f t="shared" si="162"/>
        <v>12:48</v>
      </c>
      <c r="AI203" s="15" t="str">
        <f t="shared" si="163"/>
        <v>20:48</v>
      </c>
      <c r="AJ203" s="15" t="str">
        <f t="shared" si="164"/>
        <v>06:50</v>
      </c>
      <c r="AK203" s="5" t="str">
        <f t="shared" si="165"/>
        <v>Opel Planta en Figueruelas</v>
      </c>
      <c r="AL203" s="14">
        <f t="shared" si="150"/>
        <v>0</v>
      </c>
      <c r="AM203" s="14" t="str">
        <f t="shared" si="151"/>
        <v>5</v>
      </c>
      <c r="AN203" s="14" t="str">
        <f t="shared" si="152"/>
        <v>9</v>
      </c>
      <c r="AO203" s="14">
        <f t="shared" si="141"/>
        <v>1</v>
      </c>
      <c r="AP203" s="14">
        <f t="shared" si="142"/>
        <v>200</v>
      </c>
      <c r="AQ203" s="16">
        <f t="shared" si="153"/>
        <v>8</v>
      </c>
      <c r="AR203" s="16">
        <f t="shared" si="154"/>
        <v>5</v>
      </c>
      <c r="AS203" s="14">
        <f t="shared" si="155"/>
        <v>7</v>
      </c>
    </row>
    <row r="204" spans="1:45" x14ac:dyDescent="0.25">
      <c r="A204" t="s">
        <v>513</v>
      </c>
      <c r="B204" t="e">
        <f t="shared" si="168"/>
        <v>#VALUE!</v>
      </c>
      <c r="C204">
        <f t="shared" si="169"/>
        <v>14</v>
      </c>
      <c r="D204">
        <f t="shared" si="170"/>
        <v>14</v>
      </c>
      <c r="E204">
        <f t="shared" si="171"/>
        <v>35</v>
      </c>
      <c r="F204" s="1" t="str">
        <f t="shared" si="156"/>
        <v/>
      </c>
      <c r="G204" s="1" t="str">
        <f t="shared" si="172"/>
        <v/>
      </c>
      <c r="H204" s="26" t="str">
        <f t="shared" si="173"/>
        <v>:</v>
      </c>
      <c r="I204" s="14">
        <f t="shared" si="166"/>
        <v>0</v>
      </c>
      <c r="J204" s="3">
        <f t="shared" si="174"/>
        <v>2</v>
      </c>
      <c r="K204" s="3">
        <f t="shared" si="167"/>
        <v>1</v>
      </c>
      <c r="L204" s="3">
        <f t="shared" si="146"/>
        <v>5</v>
      </c>
      <c r="M204" s="3">
        <f t="shared" si="157"/>
        <v>205</v>
      </c>
      <c r="N204" t="str">
        <f t="shared" si="158"/>
        <v>Avd. Cataluña, nº 189 (Los Charros)</v>
      </c>
      <c r="O204" s="14" t="str">
        <f t="shared" si="175"/>
        <v>04:50</v>
      </c>
      <c r="P204" s="14" t="str">
        <f t="shared" si="176"/>
        <v>12:47</v>
      </c>
      <c r="Q204" s="14" t="str">
        <f t="shared" si="177"/>
        <v>20:50</v>
      </c>
      <c r="R204" s="14" t="str">
        <f t="shared" si="178"/>
        <v>06:47</v>
      </c>
      <c r="S204" t="str">
        <f t="shared" si="159"/>
        <v>Salvador Allende (esq. Valle de Broto)</v>
      </c>
      <c r="T204" s="14">
        <f t="shared" si="160"/>
        <v>0</v>
      </c>
      <c r="AA204" s="14">
        <f t="shared" si="143"/>
        <v>15</v>
      </c>
      <c r="AB204" s="14">
        <f t="shared" si="144"/>
        <v>2</v>
      </c>
      <c r="AC204" s="14">
        <f t="shared" si="145"/>
        <v>1502</v>
      </c>
      <c r="AD204" s="28">
        <f t="shared" si="147"/>
        <v>0</v>
      </c>
      <c r="AE204" s="5" t="str">
        <f t="shared" si="148"/>
        <v>Ruta 5/9</v>
      </c>
      <c r="AF204" s="5" t="str">
        <f t="shared" si="149"/>
        <v>C/ Salomón y la Reina de Saba, nº 36</v>
      </c>
      <c r="AG204" s="15" t="str">
        <f t="shared" si="161"/>
        <v>04:53</v>
      </c>
      <c r="AH204" s="15" t="str">
        <f t="shared" si="162"/>
        <v>12:51</v>
      </c>
      <c r="AI204" s="15" t="str">
        <f t="shared" si="163"/>
        <v>20:51</v>
      </c>
      <c r="AJ204" s="15" t="str">
        <f t="shared" si="164"/>
        <v>06:53</v>
      </c>
      <c r="AK204" s="5" t="str">
        <f t="shared" si="165"/>
        <v>Avd. Cañones de Zaragoza (esq. Avd. El cierzo)</v>
      </c>
      <c r="AL204" s="14">
        <f t="shared" si="150"/>
        <v>0</v>
      </c>
      <c r="AM204" s="14" t="str">
        <f t="shared" si="151"/>
        <v>5</v>
      </c>
      <c r="AN204" s="14" t="str">
        <f t="shared" si="152"/>
        <v>9</v>
      </c>
      <c r="AO204" s="14">
        <f t="shared" si="141"/>
        <v>2</v>
      </c>
      <c r="AP204" s="14">
        <f t="shared" si="142"/>
        <v>201</v>
      </c>
      <c r="AQ204" s="16">
        <f t="shared" si="153"/>
        <v>8</v>
      </c>
      <c r="AR204" s="16">
        <f t="shared" si="154"/>
        <v>5</v>
      </c>
      <c r="AS204" s="14">
        <f t="shared" si="155"/>
        <v>7</v>
      </c>
    </row>
    <row r="205" spans="1:45" x14ac:dyDescent="0.25">
      <c r="A205" t="s">
        <v>206</v>
      </c>
      <c r="B205">
        <f t="shared" si="168"/>
        <v>2</v>
      </c>
      <c r="C205" t="e">
        <f t="shared" si="169"/>
        <v>#VALUE!</v>
      </c>
      <c r="D205">
        <f t="shared" si="170"/>
        <v>2</v>
      </c>
      <c r="E205">
        <f t="shared" si="171"/>
        <v>4</v>
      </c>
      <c r="F205" s="1">
        <f t="shared" si="156"/>
        <v>4</v>
      </c>
      <c r="G205" s="1">
        <f t="shared" si="172"/>
        <v>50</v>
      </c>
      <c r="H205" s="26" t="str">
        <f t="shared" si="173"/>
        <v>04:50</v>
      </c>
      <c r="I205" s="14">
        <f t="shared" si="166"/>
        <v>0</v>
      </c>
      <c r="J205" s="3">
        <f t="shared" si="174"/>
        <v>2</v>
      </c>
      <c r="K205" s="3">
        <f t="shared" si="167"/>
        <v>0</v>
      </c>
      <c r="L205" s="3">
        <f t="shared" si="146"/>
        <v>5</v>
      </c>
      <c r="M205" s="3">
        <f t="shared" si="157"/>
        <v>205</v>
      </c>
      <c r="N205" t="str">
        <f t="shared" si="158"/>
        <v/>
      </c>
      <c r="O205" s="14" t="str">
        <f t="shared" si="175"/>
        <v/>
      </c>
      <c r="P205" s="14" t="str">
        <f t="shared" si="176"/>
        <v/>
      </c>
      <c r="Q205" s="14" t="str">
        <f t="shared" si="177"/>
        <v/>
      </c>
      <c r="R205" s="14" t="str">
        <f t="shared" si="178"/>
        <v/>
      </c>
      <c r="S205" t="str">
        <f t="shared" si="159"/>
        <v/>
      </c>
      <c r="T205" s="14">
        <f t="shared" si="160"/>
        <v>0</v>
      </c>
      <c r="AA205" s="14">
        <f t="shared" si="143"/>
        <v>15</v>
      </c>
      <c r="AB205" s="14">
        <f t="shared" si="144"/>
        <v>3</v>
      </c>
      <c r="AC205" s="14">
        <f t="shared" si="145"/>
        <v>1503</v>
      </c>
      <c r="AD205" s="28">
        <f t="shared" si="147"/>
        <v>0</v>
      </c>
      <c r="AE205" s="5" t="str">
        <f t="shared" si="148"/>
        <v>Ruta 5/9</v>
      </c>
      <c r="AF205" s="5" t="str">
        <f t="shared" si="149"/>
        <v>Lista de Schindler (esq. Cantando bajo la lluvia)</v>
      </c>
      <c r="AG205" s="15" t="str">
        <f t="shared" si="161"/>
        <v>04:56</v>
      </c>
      <c r="AH205" s="15" t="str">
        <f t="shared" si="162"/>
        <v>12:54</v>
      </c>
      <c r="AI205" s="15" t="str">
        <f t="shared" si="163"/>
        <v>20:54</v>
      </c>
      <c r="AJ205" s="15" t="str">
        <f t="shared" si="164"/>
        <v>06:56</v>
      </c>
      <c r="AK205" s="5" t="str">
        <f t="shared" si="165"/>
        <v>C/ Salomón y la Reina de Saba, (frente nº 36)</v>
      </c>
      <c r="AL205" s="14">
        <f t="shared" si="150"/>
        <v>0</v>
      </c>
      <c r="AM205" s="14" t="str">
        <f t="shared" si="151"/>
        <v>5</v>
      </c>
      <c r="AN205" s="14" t="str">
        <f t="shared" si="152"/>
        <v>9</v>
      </c>
      <c r="AO205" s="14">
        <f t="shared" si="141"/>
        <v>3</v>
      </c>
      <c r="AP205" s="14">
        <f t="shared" si="142"/>
        <v>202</v>
      </c>
      <c r="AQ205" s="16">
        <f t="shared" si="153"/>
        <v>8</v>
      </c>
      <c r="AR205" s="16">
        <f t="shared" si="154"/>
        <v>5</v>
      </c>
      <c r="AS205" s="14">
        <f t="shared" si="155"/>
        <v>7</v>
      </c>
    </row>
    <row r="206" spans="1:45" x14ac:dyDescent="0.25">
      <c r="A206" t="s">
        <v>397</v>
      </c>
      <c r="B206">
        <f t="shared" si="168"/>
        <v>3</v>
      </c>
      <c r="C206" t="e">
        <f t="shared" si="169"/>
        <v>#VALUE!</v>
      </c>
      <c r="D206">
        <f t="shared" si="170"/>
        <v>3</v>
      </c>
      <c r="E206">
        <f t="shared" si="171"/>
        <v>5</v>
      </c>
      <c r="F206" s="1">
        <f t="shared" si="156"/>
        <v>12</v>
      </c>
      <c r="G206" s="1">
        <f t="shared" si="172"/>
        <v>47</v>
      </c>
      <c r="H206" s="26" t="str">
        <f t="shared" si="173"/>
        <v>12:47</v>
      </c>
      <c r="I206" s="14">
        <f t="shared" si="166"/>
        <v>0</v>
      </c>
      <c r="J206" s="3">
        <f t="shared" si="174"/>
        <v>2</v>
      </c>
      <c r="K206" s="3">
        <f t="shared" si="167"/>
        <v>0</v>
      </c>
      <c r="L206" s="3">
        <f t="shared" si="146"/>
        <v>5</v>
      </c>
      <c r="M206" s="3">
        <f t="shared" si="157"/>
        <v>205</v>
      </c>
      <c r="N206" t="str">
        <f t="shared" si="158"/>
        <v/>
      </c>
      <c r="O206" s="14" t="str">
        <f t="shared" si="175"/>
        <v/>
      </c>
      <c r="P206" s="14" t="str">
        <f t="shared" si="176"/>
        <v/>
      </c>
      <c r="Q206" s="14" t="str">
        <f t="shared" si="177"/>
        <v/>
      </c>
      <c r="R206" s="14" t="str">
        <f t="shared" si="178"/>
        <v/>
      </c>
      <c r="S206" t="str">
        <f t="shared" si="159"/>
        <v/>
      </c>
      <c r="T206" s="14">
        <f t="shared" si="160"/>
        <v>0</v>
      </c>
      <c r="AA206" s="14">
        <f t="shared" si="143"/>
        <v>15</v>
      </c>
      <c r="AB206" s="14">
        <f t="shared" si="144"/>
        <v>4</v>
      </c>
      <c r="AC206" s="14">
        <f t="shared" si="145"/>
        <v>1504</v>
      </c>
      <c r="AD206" s="28">
        <f t="shared" si="147"/>
        <v>0</v>
      </c>
      <c r="AE206" s="5" t="str">
        <f t="shared" si="148"/>
        <v>Ruta 5/9</v>
      </c>
      <c r="AF206" s="5" t="str">
        <f t="shared" si="149"/>
        <v>Avd. Ilustración (esq. Tomás de Anzano - Pd. Bus)</v>
      </c>
      <c r="AG206" s="15" t="str">
        <f t="shared" si="161"/>
        <v>04:58</v>
      </c>
      <c r="AH206" s="15" t="str">
        <f t="shared" si="162"/>
        <v>12:56</v>
      </c>
      <c r="AI206" s="15" t="str">
        <f t="shared" si="163"/>
        <v>20:56</v>
      </c>
      <c r="AJ206" s="15" t="str">
        <f t="shared" si="164"/>
        <v>06:58</v>
      </c>
      <c r="AK206" s="5" t="str">
        <f t="shared" si="165"/>
        <v>Lista de Schindler (esq. Cantando bajo la lluvia)</v>
      </c>
      <c r="AL206" s="14">
        <f t="shared" si="150"/>
        <v>0</v>
      </c>
      <c r="AM206" s="14" t="str">
        <f t="shared" si="151"/>
        <v>5</v>
      </c>
      <c r="AN206" s="14" t="str">
        <f t="shared" si="152"/>
        <v>9</v>
      </c>
      <c r="AO206" s="14">
        <f t="shared" si="141"/>
        <v>4</v>
      </c>
      <c r="AP206" s="14">
        <f t="shared" si="142"/>
        <v>203</v>
      </c>
      <c r="AQ206" s="16">
        <f t="shared" si="153"/>
        <v>8</v>
      </c>
      <c r="AR206" s="16">
        <f t="shared" si="154"/>
        <v>5</v>
      </c>
      <c r="AS206" s="14">
        <f t="shared" si="155"/>
        <v>7</v>
      </c>
    </row>
    <row r="207" spans="1:45" x14ac:dyDescent="0.25">
      <c r="A207" t="s">
        <v>110</v>
      </c>
      <c r="B207">
        <f t="shared" si="168"/>
        <v>3</v>
      </c>
      <c r="C207" t="e">
        <f t="shared" si="169"/>
        <v>#VALUE!</v>
      </c>
      <c r="D207">
        <f t="shared" si="170"/>
        <v>3</v>
      </c>
      <c r="E207">
        <f t="shared" si="171"/>
        <v>5</v>
      </c>
      <c r="F207" s="1">
        <f t="shared" si="156"/>
        <v>20</v>
      </c>
      <c r="G207" s="1">
        <f t="shared" si="172"/>
        <v>50</v>
      </c>
      <c r="H207" s="26" t="str">
        <f t="shared" si="173"/>
        <v>20:50</v>
      </c>
      <c r="I207" s="14">
        <f t="shared" si="166"/>
        <v>0</v>
      </c>
      <c r="J207" s="3">
        <f t="shared" si="174"/>
        <v>2</v>
      </c>
      <c r="K207" s="3">
        <f t="shared" si="167"/>
        <v>0</v>
      </c>
      <c r="L207" s="3">
        <f t="shared" si="146"/>
        <v>5</v>
      </c>
      <c r="M207" s="3">
        <f t="shared" si="157"/>
        <v>205</v>
      </c>
      <c r="N207" t="str">
        <f t="shared" si="158"/>
        <v/>
      </c>
      <c r="O207" s="14" t="str">
        <f t="shared" si="175"/>
        <v/>
      </c>
      <c r="P207" s="14" t="str">
        <f t="shared" si="176"/>
        <v/>
      </c>
      <c r="Q207" s="14" t="str">
        <f t="shared" si="177"/>
        <v/>
      </c>
      <c r="R207" s="14" t="str">
        <f t="shared" si="178"/>
        <v/>
      </c>
      <c r="S207" t="str">
        <f t="shared" si="159"/>
        <v/>
      </c>
      <c r="T207" s="14">
        <f t="shared" si="160"/>
        <v>0</v>
      </c>
      <c r="AA207" s="14">
        <f t="shared" si="143"/>
        <v>15</v>
      </c>
      <c r="AB207" s="14">
        <f t="shared" si="144"/>
        <v>5</v>
      </c>
      <c r="AC207" s="14">
        <f t="shared" si="145"/>
        <v>1505</v>
      </c>
      <c r="AD207" s="28">
        <f t="shared" si="147"/>
        <v>0</v>
      </c>
      <c r="AE207" s="5" t="str">
        <f t="shared" si="148"/>
        <v>Ruta 5/9</v>
      </c>
      <c r="AF207" s="5" t="str">
        <f t="shared" si="149"/>
        <v>Avd. Ilustración, nº 32 (Pd. Bus esq. C/ Ibón)</v>
      </c>
      <c r="AG207" s="15" t="str">
        <f t="shared" si="161"/>
        <v>05:00</v>
      </c>
      <c r="AH207" s="15" t="str">
        <f t="shared" si="162"/>
        <v>12:58</v>
      </c>
      <c r="AI207" s="15" t="str">
        <f t="shared" si="163"/>
        <v>20:58</v>
      </c>
      <c r="AJ207" s="15" t="str">
        <f t="shared" si="164"/>
        <v>07:00</v>
      </c>
      <c r="AK207" s="5" t="str">
        <f t="shared" si="165"/>
        <v>Avd. Ilustración (esq. C/ Ibón)</v>
      </c>
      <c r="AL207" s="14">
        <f t="shared" si="150"/>
        <v>0</v>
      </c>
      <c r="AM207" s="14" t="str">
        <f t="shared" si="151"/>
        <v>5</v>
      </c>
      <c r="AN207" s="14" t="str">
        <f t="shared" si="152"/>
        <v>9</v>
      </c>
      <c r="AO207" s="14">
        <f t="shared" si="141"/>
        <v>5</v>
      </c>
      <c r="AP207" s="14">
        <f t="shared" si="142"/>
        <v>204</v>
      </c>
      <c r="AQ207" s="16">
        <f t="shared" si="153"/>
        <v>8</v>
      </c>
      <c r="AR207" s="16">
        <f t="shared" si="154"/>
        <v>5</v>
      </c>
      <c r="AS207" s="14">
        <f t="shared" si="155"/>
        <v>7</v>
      </c>
    </row>
    <row r="208" spans="1:45" x14ac:dyDescent="0.25">
      <c r="A208" t="s">
        <v>514</v>
      </c>
      <c r="B208">
        <f t="shared" si="168"/>
        <v>2</v>
      </c>
      <c r="C208" t="e">
        <f t="shared" si="169"/>
        <v>#VALUE!</v>
      </c>
      <c r="D208">
        <f t="shared" si="170"/>
        <v>2</v>
      </c>
      <c r="E208">
        <f t="shared" si="171"/>
        <v>4</v>
      </c>
      <c r="F208" s="1">
        <f t="shared" si="156"/>
        <v>6</v>
      </c>
      <c r="G208" s="1">
        <f t="shared" si="172"/>
        <v>47</v>
      </c>
      <c r="H208" s="26" t="str">
        <f t="shared" si="173"/>
        <v>06:47</v>
      </c>
      <c r="I208" s="14">
        <f t="shared" si="166"/>
        <v>0</v>
      </c>
      <c r="J208" s="3">
        <f t="shared" si="174"/>
        <v>2</v>
      </c>
      <c r="K208" s="3">
        <f t="shared" si="167"/>
        <v>0</v>
      </c>
      <c r="L208" s="3">
        <f t="shared" si="146"/>
        <v>5</v>
      </c>
      <c r="M208" s="3">
        <f t="shared" si="157"/>
        <v>205</v>
      </c>
      <c r="N208" t="str">
        <f t="shared" si="158"/>
        <v/>
      </c>
      <c r="O208" s="14" t="str">
        <f t="shared" si="175"/>
        <v/>
      </c>
      <c r="P208" s="14" t="str">
        <f t="shared" si="176"/>
        <v/>
      </c>
      <c r="Q208" s="14" t="str">
        <f t="shared" si="177"/>
        <v/>
      </c>
      <c r="R208" s="14" t="str">
        <f t="shared" si="178"/>
        <v/>
      </c>
      <c r="S208" t="str">
        <f t="shared" si="159"/>
        <v/>
      </c>
      <c r="T208" s="14">
        <f t="shared" si="160"/>
        <v>0</v>
      </c>
      <c r="AA208" s="14">
        <f t="shared" si="143"/>
        <v>15</v>
      </c>
      <c r="AB208" s="14">
        <f t="shared" si="144"/>
        <v>6</v>
      </c>
      <c r="AC208" s="14">
        <f t="shared" si="145"/>
        <v>1506</v>
      </c>
      <c r="AD208" s="28">
        <f t="shared" si="147"/>
        <v>0</v>
      </c>
      <c r="AE208" s="5" t="str">
        <f t="shared" si="148"/>
        <v>Ruta 5/9</v>
      </c>
      <c r="AF208" s="5" t="str">
        <f t="shared" si="149"/>
        <v>Maurice Ravel (esq. Isaac Albeniz)</v>
      </c>
      <c r="AG208" s="15" t="str">
        <f t="shared" si="161"/>
        <v>05:05</v>
      </c>
      <c r="AH208" s="15" t="str">
        <f t="shared" si="162"/>
        <v>13:03</v>
      </c>
      <c r="AI208" s="15" t="str">
        <f t="shared" si="163"/>
        <v>21:03</v>
      </c>
      <c r="AJ208" s="15" t="str">
        <f t="shared" si="164"/>
        <v>07:05</v>
      </c>
      <c r="AK208" s="5" t="str">
        <f t="shared" si="165"/>
        <v>Avd. Ilustración (esq. Tomás de Anzano)</v>
      </c>
      <c r="AL208" s="14">
        <f t="shared" si="150"/>
        <v>0</v>
      </c>
      <c r="AM208" s="14" t="str">
        <f t="shared" si="151"/>
        <v>5</v>
      </c>
      <c r="AN208" s="14" t="str">
        <f t="shared" si="152"/>
        <v>9</v>
      </c>
      <c r="AO208" s="14">
        <f t="shared" si="141"/>
        <v>6</v>
      </c>
      <c r="AP208" s="14">
        <f t="shared" si="142"/>
        <v>205</v>
      </c>
      <c r="AQ208" s="16">
        <f t="shared" si="153"/>
        <v>8</v>
      </c>
      <c r="AR208" s="16">
        <f t="shared" si="154"/>
        <v>5</v>
      </c>
      <c r="AS208" s="14">
        <f t="shared" si="155"/>
        <v>7</v>
      </c>
    </row>
    <row r="209" spans="1:45" x14ac:dyDescent="0.25">
      <c r="A209" t="s">
        <v>515</v>
      </c>
      <c r="B209" t="e">
        <f t="shared" si="168"/>
        <v>#VALUE!</v>
      </c>
      <c r="C209" t="e">
        <f t="shared" si="169"/>
        <v>#VALUE!</v>
      </c>
      <c r="D209" t="e">
        <f t="shared" si="170"/>
        <v>#VALUE!</v>
      </c>
      <c r="E209">
        <f t="shared" si="171"/>
        <v>38</v>
      </c>
      <c r="F209" s="1" t="str">
        <f t="shared" si="156"/>
        <v/>
      </c>
      <c r="G209" s="1" t="str">
        <f t="shared" si="172"/>
        <v/>
      </c>
      <c r="H209" s="26" t="str">
        <f t="shared" si="173"/>
        <v>:</v>
      </c>
      <c r="I209" s="14">
        <f t="shared" si="166"/>
        <v>0</v>
      </c>
      <c r="J209" s="3">
        <f t="shared" si="174"/>
        <v>2</v>
      </c>
      <c r="K209" s="3">
        <f t="shared" si="167"/>
        <v>0</v>
      </c>
      <c r="L209" s="3">
        <f t="shared" si="146"/>
        <v>5</v>
      </c>
      <c r="M209" s="3">
        <f t="shared" si="157"/>
        <v>205</v>
      </c>
      <c r="N209" t="str">
        <f t="shared" si="158"/>
        <v/>
      </c>
      <c r="O209" s="14" t="str">
        <f t="shared" si="175"/>
        <v/>
      </c>
      <c r="P209" s="14" t="str">
        <f t="shared" si="176"/>
        <v/>
      </c>
      <c r="Q209" s="14" t="str">
        <f t="shared" si="177"/>
        <v/>
      </c>
      <c r="R209" s="14" t="str">
        <f t="shared" si="178"/>
        <v/>
      </c>
      <c r="S209" t="str">
        <f t="shared" si="159"/>
        <v/>
      </c>
      <c r="T209" s="14">
        <f t="shared" si="160"/>
        <v>0</v>
      </c>
      <c r="AA209" s="14">
        <f t="shared" si="143"/>
        <v>15</v>
      </c>
      <c r="AB209" s="14">
        <f t="shared" si="144"/>
        <v>7</v>
      </c>
      <c r="AC209" s="14">
        <f t="shared" si="145"/>
        <v>1507</v>
      </c>
      <c r="AD209" s="28">
        <f t="shared" si="147"/>
        <v>1</v>
      </c>
      <c r="AE209" s="5" t="str">
        <f t="shared" si="148"/>
        <v>Ruta 5/9</v>
      </c>
      <c r="AF209" s="5" t="str">
        <f t="shared" si="149"/>
        <v>Opel Planta en Figueruelas</v>
      </c>
      <c r="AG209" s="15" t="str">
        <f t="shared" si="161"/>
        <v>05:30</v>
      </c>
      <c r="AH209" s="15" t="str">
        <f t="shared" si="162"/>
        <v>13:30</v>
      </c>
      <c r="AI209" s="15" t="str">
        <f t="shared" si="163"/>
        <v>21:30</v>
      </c>
      <c r="AJ209" s="15" t="str">
        <f t="shared" si="164"/>
        <v>07:30</v>
      </c>
      <c r="AK209" s="5" t="str">
        <f t="shared" si="165"/>
        <v>Maurice Ravel (esq. Isaac Albeniz)</v>
      </c>
      <c r="AL209" s="14">
        <f t="shared" si="150"/>
        <v>0</v>
      </c>
      <c r="AM209" s="14" t="str">
        <f t="shared" si="151"/>
        <v>5</v>
      </c>
      <c r="AN209" s="14" t="str">
        <f t="shared" si="152"/>
        <v>9</v>
      </c>
      <c r="AO209" s="14">
        <f t="shared" si="141"/>
        <v>7</v>
      </c>
      <c r="AP209" s="14">
        <f t="shared" si="142"/>
        <v>206</v>
      </c>
      <c r="AQ209" s="16">
        <f t="shared" si="153"/>
        <v>8</v>
      </c>
      <c r="AR209" s="16">
        <f t="shared" si="154"/>
        <v>5</v>
      </c>
      <c r="AS209" s="14">
        <f t="shared" si="155"/>
        <v>7</v>
      </c>
    </row>
    <row r="210" spans="1:45" x14ac:dyDescent="0.25">
      <c r="A210" t="s">
        <v>303</v>
      </c>
      <c r="B210" t="e">
        <f t="shared" si="168"/>
        <v>#VALUE!</v>
      </c>
      <c r="C210" t="e">
        <f t="shared" si="169"/>
        <v>#VALUE!</v>
      </c>
      <c r="D210" t="e">
        <f t="shared" si="170"/>
        <v>#VALUE!</v>
      </c>
      <c r="E210">
        <f t="shared" si="171"/>
        <v>34</v>
      </c>
      <c r="F210" s="1" t="str">
        <f t="shared" si="156"/>
        <v/>
      </c>
      <c r="G210" s="1" t="str">
        <f t="shared" si="172"/>
        <v/>
      </c>
      <c r="H210" s="26" t="str">
        <f t="shared" si="173"/>
        <v>:</v>
      </c>
      <c r="I210" s="14">
        <f t="shared" si="166"/>
        <v>0</v>
      </c>
      <c r="J210" s="3">
        <f t="shared" si="174"/>
        <v>2</v>
      </c>
      <c r="K210" s="3">
        <f t="shared" si="167"/>
        <v>1</v>
      </c>
      <c r="L210" s="3">
        <f t="shared" si="146"/>
        <v>6</v>
      </c>
      <c r="M210" s="3">
        <f t="shared" si="157"/>
        <v>206</v>
      </c>
      <c r="N210" t="str">
        <f t="shared" si="158"/>
        <v>Avd. Cataluña (frente Felisa Galé)</v>
      </c>
      <c r="O210" s="14" t="str">
        <f t="shared" si="175"/>
        <v>04:52</v>
      </c>
      <c r="P210" s="14" t="str">
        <f t="shared" si="176"/>
        <v>12:49</v>
      </c>
      <c r="Q210" s="14" t="str">
        <f t="shared" si="177"/>
        <v>20:52</v>
      </c>
      <c r="R210" s="14" t="str">
        <f t="shared" si="178"/>
        <v>06:49</v>
      </c>
      <c r="S210" t="str">
        <f t="shared" si="159"/>
        <v>Salvador Allende (frente nº 67 - Pd. Bus)</v>
      </c>
      <c r="T210" s="14">
        <f t="shared" si="160"/>
        <v>0</v>
      </c>
      <c r="AA210" s="14">
        <f t="shared" si="143"/>
        <v>16</v>
      </c>
      <c r="AB210" s="14">
        <f t="shared" si="144"/>
        <v>0</v>
      </c>
      <c r="AC210" s="14">
        <f t="shared" si="145"/>
        <v>1600</v>
      </c>
      <c r="AD210" s="28">
        <f t="shared" si="147"/>
        <v>0</v>
      </c>
      <c r="AE210" s="5" t="str">
        <f t="shared" si="148"/>
        <v>Ruta 6/9</v>
      </c>
      <c r="AF210" s="5" t="str">
        <f t="shared" si="149"/>
        <v>Ruta 6/9</v>
      </c>
      <c r="AG210" s="15" t="str">
        <f t="shared" si="161"/>
        <v/>
      </c>
      <c r="AH210" s="15" t="str">
        <f t="shared" si="162"/>
        <v/>
      </c>
      <c r="AI210" s="15" t="str">
        <f t="shared" si="163"/>
        <v/>
      </c>
      <c r="AJ210" s="15" t="str">
        <f t="shared" si="164"/>
        <v/>
      </c>
      <c r="AK210" s="5" t="str">
        <f t="shared" si="165"/>
        <v/>
      </c>
      <c r="AL210" s="14">
        <f t="shared" si="150"/>
        <v>1</v>
      </c>
      <c r="AM210" s="14" t="str">
        <f t="shared" si="151"/>
        <v>6</v>
      </c>
      <c r="AN210" s="14" t="str">
        <f t="shared" si="152"/>
        <v>9</v>
      </c>
      <c r="AO210" s="14">
        <f t="shared" si="141"/>
        <v>0</v>
      </c>
      <c r="AP210" s="14">
        <f t="shared" si="142"/>
        <v>207</v>
      </c>
      <c r="AQ210" s="16">
        <f t="shared" si="153"/>
        <v>8</v>
      </c>
      <c r="AR210" s="16">
        <f t="shared" si="154"/>
        <v>5</v>
      </c>
      <c r="AS210" s="14">
        <f t="shared" si="155"/>
        <v>7</v>
      </c>
    </row>
    <row r="211" spans="1:45" x14ac:dyDescent="0.25">
      <c r="A211" t="s">
        <v>516</v>
      </c>
      <c r="B211">
        <f t="shared" si="168"/>
        <v>2</v>
      </c>
      <c r="C211" t="e">
        <f t="shared" si="169"/>
        <v>#VALUE!</v>
      </c>
      <c r="D211">
        <f t="shared" si="170"/>
        <v>2</v>
      </c>
      <c r="E211">
        <f t="shared" si="171"/>
        <v>4</v>
      </c>
      <c r="F211" s="1">
        <f t="shared" si="156"/>
        <v>4</v>
      </c>
      <c r="G211" s="1">
        <f t="shared" si="172"/>
        <v>52</v>
      </c>
      <c r="H211" s="26" t="str">
        <f t="shared" si="173"/>
        <v>04:52</v>
      </c>
      <c r="I211" s="14">
        <f t="shared" si="166"/>
        <v>0</v>
      </c>
      <c r="J211" s="3">
        <f t="shared" si="174"/>
        <v>2</v>
      </c>
      <c r="K211" s="3">
        <f t="shared" si="167"/>
        <v>0</v>
      </c>
      <c r="L211" s="3">
        <f t="shared" si="146"/>
        <v>6</v>
      </c>
      <c r="M211" s="3">
        <f t="shared" si="157"/>
        <v>206</v>
      </c>
      <c r="N211" t="str">
        <f t="shared" si="158"/>
        <v/>
      </c>
      <c r="O211" s="14" t="str">
        <f t="shared" si="175"/>
        <v/>
      </c>
      <c r="P211" s="14" t="str">
        <f t="shared" si="176"/>
        <v/>
      </c>
      <c r="Q211" s="14" t="str">
        <f t="shared" si="177"/>
        <v/>
      </c>
      <c r="R211" s="14" t="str">
        <f t="shared" si="178"/>
        <v/>
      </c>
      <c r="S211" t="str">
        <f t="shared" si="159"/>
        <v/>
      </c>
      <c r="T211" s="14">
        <f t="shared" si="160"/>
        <v>0</v>
      </c>
      <c r="AA211" s="14">
        <f t="shared" si="143"/>
        <v>16</v>
      </c>
      <c r="AB211" s="14">
        <f t="shared" si="144"/>
        <v>1</v>
      </c>
      <c r="AC211" s="14">
        <f t="shared" si="145"/>
        <v>1601</v>
      </c>
      <c r="AD211" s="28">
        <f t="shared" si="147"/>
        <v>0</v>
      </c>
      <c r="AE211" s="5" t="str">
        <f t="shared" si="148"/>
        <v>Ruta 6/9</v>
      </c>
      <c r="AF211" s="5" t="str">
        <f t="shared" si="149"/>
        <v>P. Venecia: Calle Tiziano (esq. Paolo Veronese)</v>
      </c>
      <c r="AG211" s="15" t="str">
        <f t="shared" si="161"/>
        <v>04:46</v>
      </c>
      <c r="AH211" s="15" t="str">
        <f t="shared" si="162"/>
        <v>12:44</v>
      </c>
      <c r="AI211" s="15" t="str">
        <f t="shared" si="163"/>
        <v>20:44</v>
      </c>
      <c r="AJ211" s="15" t="str">
        <f t="shared" si="164"/>
        <v>06:46</v>
      </c>
      <c r="AK211" s="5" t="str">
        <f t="shared" si="165"/>
        <v>Opel Planta en Figueruelas</v>
      </c>
      <c r="AL211" s="14">
        <f t="shared" si="150"/>
        <v>0</v>
      </c>
      <c r="AM211" s="14" t="str">
        <f t="shared" si="151"/>
        <v>6</v>
      </c>
      <c r="AN211" s="14" t="str">
        <f t="shared" si="152"/>
        <v>9</v>
      </c>
      <c r="AO211" s="14">
        <f t="shared" si="141"/>
        <v>1</v>
      </c>
      <c r="AP211" s="14">
        <f t="shared" si="142"/>
        <v>208</v>
      </c>
      <c r="AQ211" s="16">
        <f t="shared" si="153"/>
        <v>8</v>
      </c>
      <c r="AR211" s="16">
        <f t="shared" si="154"/>
        <v>5</v>
      </c>
      <c r="AS211" s="14">
        <f t="shared" si="155"/>
        <v>7</v>
      </c>
    </row>
    <row r="212" spans="1:45" x14ac:dyDescent="0.25">
      <c r="A212" t="s">
        <v>517</v>
      </c>
      <c r="B212">
        <f t="shared" si="168"/>
        <v>3</v>
      </c>
      <c r="C212" t="e">
        <f t="shared" si="169"/>
        <v>#VALUE!</v>
      </c>
      <c r="D212">
        <f t="shared" si="170"/>
        <v>3</v>
      </c>
      <c r="E212">
        <f t="shared" si="171"/>
        <v>5</v>
      </c>
      <c r="F212" s="1">
        <f t="shared" si="156"/>
        <v>12</v>
      </c>
      <c r="G212" s="1">
        <f t="shared" si="172"/>
        <v>49</v>
      </c>
      <c r="H212" s="26" t="str">
        <f t="shared" si="173"/>
        <v>12:49</v>
      </c>
      <c r="I212" s="14">
        <f t="shared" si="166"/>
        <v>0</v>
      </c>
      <c r="J212" s="3">
        <f t="shared" si="174"/>
        <v>2</v>
      </c>
      <c r="K212" s="3">
        <f t="shared" si="167"/>
        <v>0</v>
      </c>
      <c r="L212" s="3">
        <f t="shared" si="146"/>
        <v>6</v>
      </c>
      <c r="M212" s="3">
        <f t="shared" si="157"/>
        <v>206</v>
      </c>
      <c r="N212" t="str">
        <f t="shared" si="158"/>
        <v/>
      </c>
      <c r="O212" s="14" t="str">
        <f t="shared" si="175"/>
        <v/>
      </c>
      <c r="P212" s="14" t="str">
        <f t="shared" si="176"/>
        <v/>
      </c>
      <c r="Q212" s="14" t="str">
        <f t="shared" si="177"/>
        <v/>
      </c>
      <c r="R212" s="14" t="str">
        <f t="shared" si="178"/>
        <v/>
      </c>
      <c r="S212" t="str">
        <f t="shared" si="159"/>
        <v/>
      </c>
      <c r="T212" s="14">
        <f t="shared" si="160"/>
        <v>0</v>
      </c>
      <c r="AA212" s="14">
        <f t="shared" si="143"/>
        <v>16</v>
      </c>
      <c r="AB212" s="14">
        <f t="shared" si="144"/>
        <v>2</v>
      </c>
      <c r="AC212" s="14">
        <f t="shared" si="145"/>
        <v>1602</v>
      </c>
      <c r="AD212" s="28">
        <f t="shared" si="147"/>
        <v>0</v>
      </c>
      <c r="AE212" s="5" t="str">
        <f t="shared" si="148"/>
        <v>Ruta 6/9</v>
      </c>
      <c r="AF212" s="5" t="str">
        <f t="shared" si="149"/>
        <v>Cuarta Avenida, nº 23 ( Pd. Bus)</v>
      </c>
      <c r="AG212" s="15" t="str">
        <f t="shared" si="161"/>
        <v>04:49</v>
      </c>
      <c r="AH212" s="15" t="str">
        <f t="shared" si="162"/>
        <v>12:47</v>
      </c>
      <c r="AI212" s="15" t="str">
        <f t="shared" si="163"/>
        <v>20:47</v>
      </c>
      <c r="AJ212" s="15" t="str">
        <f t="shared" si="164"/>
        <v>06:49</v>
      </c>
      <c r="AK212" s="5" t="str">
        <f t="shared" si="165"/>
        <v>P. Venecia: Calle Tiziano (esq. Paolo Veronese)</v>
      </c>
      <c r="AL212" s="14">
        <f t="shared" si="150"/>
        <v>0</v>
      </c>
      <c r="AM212" s="14" t="str">
        <f t="shared" si="151"/>
        <v>6</v>
      </c>
      <c r="AN212" s="14" t="str">
        <f t="shared" si="152"/>
        <v>9</v>
      </c>
      <c r="AO212" s="14">
        <f t="shared" si="141"/>
        <v>2</v>
      </c>
      <c r="AP212" s="14">
        <f t="shared" si="142"/>
        <v>209</v>
      </c>
      <c r="AQ212" s="16">
        <f t="shared" si="153"/>
        <v>8</v>
      </c>
      <c r="AR212" s="16">
        <f t="shared" si="154"/>
        <v>5</v>
      </c>
      <c r="AS212" s="14">
        <f t="shared" si="155"/>
        <v>7</v>
      </c>
    </row>
    <row r="213" spans="1:45" x14ac:dyDescent="0.25">
      <c r="A213" t="s">
        <v>387</v>
      </c>
      <c r="B213">
        <f t="shared" si="168"/>
        <v>3</v>
      </c>
      <c r="C213" t="e">
        <f t="shared" si="169"/>
        <v>#VALUE!</v>
      </c>
      <c r="D213">
        <f t="shared" si="170"/>
        <v>3</v>
      </c>
      <c r="E213">
        <f t="shared" si="171"/>
        <v>5</v>
      </c>
      <c r="F213" s="1">
        <f t="shared" si="156"/>
        <v>20</v>
      </c>
      <c r="G213" s="1">
        <f t="shared" si="172"/>
        <v>52</v>
      </c>
      <c r="H213" s="26" t="str">
        <f t="shared" si="173"/>
        <v>20:52</v>
      </c>
      <c r="I213" s="14">
        <f t="shared" si="166"/>
        <v>0</v>
      </c>
      <c r="J213" s="3">
        <f t="shared" si="174"/>
        <v>2</v>
      </c>
      <c r="K213" s="3">
        <f t="shared" si="167"/>
        <v>0</v>
      </c>
      <c r="L213" s="3">
        <f t="shared" si="146"/>
        <v>6</v>
      </c>
      <c r="M213" s="3">
        <f t="shared" si="157"/>
        <v>206</v>
      </c>
      <c r="N213" t="str">
        <f t="shared" si="158"/>
        <v/>
      </c>
      <c r="O213" s="14" t="str">
        <f t="shared" si="175"/>
        <v/>
      </c>
      <c r="P213" s="14" t="str">
        <f t="shared" si="176"/>
        <v/>
      </c>
      <c r="Q213" s="14" t="str">
        <f t="shared" si="177"/>
        <v/>
      </c>
      <c r="R213" s="14" t="str">
        <f t="shared" si="178"/>
        <v/>
      </c>
      <c r="S213" t="str">
        <f t="shared" si="159"/>
        <v/>
      </c>
      <c r="T213" s="14">
        <f t="shared" si="160"/>
        <v>0</v>
      </c>
      <c r="AA213" s="14">
        <f t="shared" si="143"/>
        <v>16</v>
      </c>
      <c r="AB213" s="14">
        <f t="shared" si="144"/>
        <v>3</v>
      </c>
      <c r="AC213" s="14">
        <f t="shared" si="145"/>
        <v>1603</v>
      </c>
      <c r="AD213" s="28">
        <f t="shared" si="147"/>
        <v>0</v>
      </c>
      <c r="AE213" s="5" t="str">
        <f t="shared" si="148"/>
        <v>Ruta 6/9</v>
      </c>
      <c r="AF213" s="5" t="str">
        <f t="shared" si="149"/>
        <v>Avd. América (esq. C/ Pontevedra - Pd. Bus)</v>
      </c>
      <c r="AG213" s="15" t="str">
        <f t="shared" si="161"/>
        <v>04:52</v>
      </c>
      <c r="AH213" s="15" t="str">
        <f t="shared" si="162"/>
        <v>12:50</v>
      </c>
      <c r="AI213" s="15" t="str">
        <f t="shared" si="163"/>
        <v>20:52</v>
      </c>
      <c r="AJ213" s="15" t="str">
        <f t="shared" si="164"/>
        <v>06:50</v>
      </c>
      <c r="AK213" s="5" t="str">
        <f t="shared" si="165"/>
        <v>Cuarta Avenida, nº 23 ( Pd. Bus)</v>
      </c>
      <c r="AL213" s="14">
        <f t="shared" si="150"/>
        <v>0</v>
      </c>
      <c r="AM213" s="14" t="str">
        <f t="shared" si="151"/>
        <v>6</v>
      </c>
      <c r="AN213" s="14" t="str">
        <f t="shared" si="152"/>
        <v>9</v>
      </c>
      <c r="AO213" s="14">
        <f t="shared" si="141"/>
        <v>3</v>
      </c>
      <c r="AP213" s="14">
        <f t="shared" si="142"/>
        <v>210</v>
      </c>
      <c r="AQ213" s="16">
        <f t="shared" si="153"/>
        <v>8</v>
      </c>
      <c r="AR213" s="16">
        <f t="shared" si="154"/>
        <v>5</v>
      </c>
      <c r="AS213" s="14">
        <f t="shared" si="155"/>
        <v>7</v>
      </c>
    </row>
    <row r="214" spans="1:45" x14ac:dyDescent="0.25">
      <c r="A214" t="s">
        <v>518</v>
      </c>
      <c r="B214">
        <f t="shared" si="168"/>
        <v>2</v>
      </c>
      <c r="C214" t="e">
        <f t="shared" si="169"/>
        <v>#VALUE!</v>
      </c>
      <c r="D214">
        <f t="shared" si="170"/>
        <v>2</v>
      </c>
      <c r="E214">
        <f t="shared" si="171"/>
        <v>4</v>
      </c>
      <c r="F214" s="1">
        <f t="shared" si="156"/>
        <v>6</v>
      </c>
      <c r="G214" s="1">
        <f t="shared" si="172"/>
        <v>49</v>
      </c>
      <c r="H214" s="26" t="str">
        <f t="shared" si="173"/>
        <v>06:49</v>
      </c>
      <c r="I214" s="14">
        <f t="shared" si="166"/>
        <v>0</v>
      </c>
      <c r="J214" s="3">
        <f t="shared" si="174"/>
        <v>2</v>
      </c>
      <c r="K214" s="3">
        <f t="shared" si="167"/>
        <v>0</v>
      </c>
      <c r="L214" s="3">
        <f t="shared" si="146"/>
        <v>6</v>
      </c>
      <c r="M214" s="3">
        <f t="shared" si="157"/>
        <v>206</v>
      </c>
      <c r="N214" t="str">
        <f t="shared" si="158"/>
        <v/>
      </c>
      <c r="O214" s="14" t="str">
        <f t="shared" si="175"/>
        <v/>
      </c>
      <c r="P214" s="14" t="str">
        <f t="shared" si="176"/>
        <v/>
      </c>
      <c r="Q214" s="14" t="str">
        <f t="shared" si="177"/>
        <v/>
      </c>
      <c r="R214" s="14" t="str">
        <f t="shared" si="178"/>
        <v/>
      </c>
      <c r="S214" t="str">
        <f t="shared" si="159"/>
        <v/>
      </c>
      <c r="T214" s="14">
        <f t="shared" si="160"/>
        <v>0</v>
      </c>
      <c r="AA214" s="14">
        <f t="shared" si="143"/>
        <v>16</v>
      </c>
      <c r="AB214" s="14">
        <f t="shared" si="144"/>
        <v>4</v>
      </c>
      <c r="AC214" s="14">
        <f t="shared" si="145"/>
        <v>1604</v>
      </c>
      <c r="AD214" s="28">
        <f t="shared" si="147"/>
        <v>0</v>
      </c>
      <c r="AE214" s="5" t="str">
        <f t="shared" si="148"/>
        <v>Ruta 6/9</v>
      </c>
      <c r="AF214" s="5" t="str">
        <f t="shared" si="149"/>
        <v>Avd. América, nº 11 (frente Plaza Canteras - Pd. Bus)</v>
      </c>
      <c r="AG214" s="15" t="str">
        <f t="shared" si="161"/>
        <v>04:53</v>
      </c>
      <c r="AH214" s="15" t="str">
        <f t="shared" si="162"/>
        <v>12:51</v>
      </c>
      <c r="AI214" s="15" t="str">
        <f t="shared" si="163"/>
        <v>20:53</v>
      </c>
      <c r="AJ214" s="15" t="str">
        <f t="shared" si="164"/>
        <v>06:51</v>
      </c>
      <c r="AK214" s="5" t="str">
        <f t="shared" si="165"/>
        <v>Avd. América (esq. C/ Pontevedra - Pd. Bus))</v>
      </c>
      <c r="AL214" s="14">
        <f t="shared" si="150"/>
        <v>0</v>
      </c>
      <c r="AM214" s="14" t="str">
        <f t="shared" si="151"/>
        <v>6</v>
      </c>
      <c r="AN214" s="14" t="str">
        <f t="shared" si="152"/>
        <v>9</v>
      </c>
      <c r="AO214" s="14">
        <f t="shared" si="141"/>
        <v>4</v>
      </c>
      <c r="AP214" s="14">
        <f t="shared" si="142"/>
        <v>211</v>
      </c>
      <c r="AQ214" s="16">
        <f t="shared" si="153"/>
        <v>8</v>
      </c>
      <c r="AR214" s="16">
        <f t="shared" si="154"/>
        <v>5</v>
      </c>
      <c r="AS214" s="14">
        <f t="shared" si="155"/>
        <v>7</v>
      </c>
    </row>
    <row r="215" spans="1:45" x14ac:dyDescent="0.25">
      <c r="A215" t="s">
        <v>71</v>
      </c>
      <c r="B215" t="e">
        <f t="shared" si="168"/>
        <v>#VALUE!</v>
      </c>
      <c r="C215" t="e">
        <f t="shared" si="169"/>
        <v>#VALUE!</v>
      </c>
      <c r="D215" t="e">
        <f t="shared" si="170"/>
        <v>#VALUE!</v>
      </c>
      <c r="E215">
        <f t="shared" si="171"/>
        <v>41</v>
      </c>
      <c r="F215" s="1" t="str">
        <f t="shared" si="156"/>
        <v/>
      </c>
      <c r="G215" s="1" t="str">
        <f t="shared" si="172"/>
        <v/>
      </c>
      <c r="H215" s="26" t="str">
        <f t="shared" si="173"/>
        <v>:</v>
      </c>
      <c r="I215" s="14">
        <f t="shared" si="166"/>
        <v>0</v>
      </c>
      <c r="J215" s="3">
        <f t="shared" si="174"/>
        <v>2</v>
      </c>
      <c r="K215" s="3">
        <f t="shared" si="167"/>
        <v>0</v>
      </c>
      <c r="L215" s="3">
        <f t="shared" si="146"/>
        <v>6</v>
      </c>
      <c r="M215" s="3">
        <f t="shared" si="157"/>
        <v>206</v>
      </c>
      <c r="N215" t="str">
        <f t="shared" si="158"/>
        <v/>
      </c>
      <c r="O215" s="14" t="str">
        <f t="shared" si="175"/>
        <v/>
      </c>
      <c r="P215" s="14" t="str">
        <f t="shared" si="176"/>
        <v/>
      </c>
      <c r="Q215" s="14" t="str">
        <f t="shared" si="177"/>
        <v/>
      </c>
      <c r="R215" s="14" t="str">
        <f t="shared" si="178"/>
        <v/>
      </c>
      <c r="S215" t="str">
        <f t="shared" si="159"/>
        <v/>
      </c>
      <c r="T215" s="14">
        <f t="shared" si="160"/>
        <v>0</v>
      </c>
      <c r="AA215" s="14">
        <f t="shared" si="143"/>
        <v>16</v>
      </c>
      <c r="AB215" s="14">
        <f t="shared" si="144"/>
        <v>5</v>
      </c>
      <c r="AC215" s="14">
        <f t="shared" si="145"/>
        <v>1605</v>
      </c>
      <c r="AD215" s="28">
        <f t="shared" si="147"/>
        <v>0</v>
      </c>
      <c r="AE215" s="5" t="str">
        <f t="shared" si="148"/>
        <v>Ruta 6/9</v>
      </c>
      <c r="AF215" s="5" t="str">
        <f t="shared" si="149"/>
        <v>Avd. San José (esq. C/ Bellavista - Pd. Bus)</v>
      </c>
      <c r="AG215" s="15" t="str">
        <f t="shared" si="161"/>
        <v>04:55</v>
      </c>
      <c r="AH215" s="15" t="str">
        <f t="shared" si="162"/>
        <v>12:54</v>
      </c>
      <c r="AI215" s="15" t="str">
        <f t="shared" si="163"/>
        <v>20:55</v>
      </c>
      <c r="AJ215" s="15" t="str">
        <f t="shared" si="164"/>
        <v>06:54</v>
      </c>
      <c r="AK215" s="5" t="str">
        <f t="shared" si="165"/>
        <v>Avd. América, nº 11 (frente Plaza Canteras)</v>
      </c>
      <c r="AL215" s="14">
        <f t="shared" si="150"/>
        <v>0</v>
      </c>
      <c r="AM215" s="14" t="str">
        <f t="shared" si="151"/>
        <v>6</v>
      </c>
      <c r="AN215" s="14" t="str">
        <f t="shared" si="152"/>
        <v>9</v>
      </c>
      <c r="AO215" s="14">
        <f t="shared" si="141"/>
        <v>5</v>
      </c>
      <c r="AP215" s="14">
        <f t="shared" si="142"/>
        <v>212</v>
      </c>
      <c r="AQ215" s="16">
        <f t="shared" si="153"/>
        <v>8</v>
      </c>
      <c r="AR215" s="16">
        <f t="shared" si="154"/>
        <v>5</v>
      </c>
      <c r="AS215" s="14">
        <f t="shared" si="155"/>
        <v>7</v>
      </c>
    </row>
    <row r="216" spans="1:45" x14ac:dyDescent="0.25">
      <c r="A216" t="s">
        <v>272</v>
      </c>
      <c r="B216" t="e">
        <f t="shared" si="168"/>
        <v>#VALUE!</v>
      </c>
      <c r="C216">
        <f t="shared" si="169"/>
        <v>21</v>
      </c>
      <c r="D216">
        <f t="shared" si="170"/>
        <v>21</v>
      </c>
      <c r="E216">
        <f t="shared" si="171"/>
        <v>48</v>
      </c>
      <c r="F216" s="1" t="str">
        <f t="shared" si="156"/>
        <v/>
      </c>
      <c r="G216" s="1" t="str">
        <f t="shared" si="172"/>
        <v/>
      </c>
      <c r="H216" s="26" t="str">
        <f t="shared" si="173"/>
        <v>:</v>
      </c>
      <c r="I216" s="14">
        <f t="shared" si="166"/>
        <v>0</v>
      </c>
      <c r="J216" s="3">
        <f t="shared" si="174"/>
        <v>2</v>
      </c>
      <c r="K216" s="3">
        <f t="shared" si="167"/>
        <v>1</v>
      </c>
      <c r="L216" s="3">
        <f t="shared" si="146"/>
        <v>7</v>
      </c>
      <c r="M216" s="3">
        <f t="shared" si="157"/>
        <v>207</v>
      </c>
      <c r="N216" t="str">
        <f t="shared" si="158"/>
        <v>Marqués de la Cadena, (frente nº 57 Pd. Bus CAN)</v>
      </c>
      <c r="O216" s="14" t="str">
        <f t="shared" si="175"/>
        <v>04:53</v>
      </c>
      <c r="P216" s="14" t="str">
        <f t="shared" si="176"/>
        <v>12:51</v>
      </c>
      <c r="Q216" s="14" t="str">
        <f t="shared" si="177"/>
        <v>20:53</v>
      </c>
      <c r="R216" s="14" t="str">
        <f t="shared" si="178"/>
        <v>06:51</v>
      </c>
      <c r="S216" t="str">
        <f t="shared" si="159"/>
        <v>San Juan de la Peña (esq. Alcalde Caballero)</v>
      </c>
      <c r="T216" s="14">
        <f t="shared" si="160"/>
        <v>0</v>
      </c>
      <c r="AA216" s="14">
        <f t="shared" si="143"/>
        <v>16</v>
      </c>
      <c r="AB216" s="14">
        <f t="shared" si="144"/>
        <v>6</v>
      </c>
      <c r="AC216" s="14">
        <f t="shared" si="145"/>
        <v>1606</v>
      </c>
      <c r="AD216" s="28">
        <f t="shared" si="147"/>
        <v>0</v>
      </c>
      <c r="AE216" s="5" t="str">
        <f t="shared" si="148"/>
        <v>Ruta 6/9</v>
      </c>
      <c r="AF216" s="5" t="str">
        <f t="shared" si="149"/>
        <v>Avenida San José, nº 97 (Pd. Bus)</v>
      </c>
      <c r="AG216" s="15" t="str">
        <f t="shared" si="161"/>
        <v>04:56</v>
      </c>
      <c r="AH216" s="15" t="str">
        <f t="shared" si="162"/>
        <v>12:55</v>
      </c>
      <c r="AI216" s="15" t="str">
        <f t="shared" si="163"/>
        <v>20:56</v>
      </c>
      <c r="AJ216" s="15" t="str">
        <f t="shared" si="164"/>
        <v>06:55</v>
      </c>
      <c r="AK216" s="5" t="str">
        <f t="shared" si="165"/>
        <v>Avd. San José (esq. C/ Bellavista - Pd. Bus)</v>
      </c>
      <c r="AL216" s="14">
        <f t="shared" si="150"/>
        <v>0</v>
      </c>
      <c r="AM216" s="14" t="str">
        <f t="shared" si="151"/>
        <v>6</v>
      </c>
      <c r="AN216" s="14" t="str">
        <f t="shared" si="152"/>
        <v>9</v>
      </c>
      <c r="AO216" s="14">
        <f t="shared" si="141"/>
        <v>6</v>
      </c>
      <c r="AP216" s="14">
        <f t="shared" si="142"/>
        <v>213</v>
      </c>
      <c r="AQ216" s="16">
        <f t="shared" si="153"/>
        <v>8</v>
      </c>
      <c r="AR216" s="16">
        <f t="shared" si="154"/>
        <v>5</v>
      </c>
      <c r="AS216" s="14">
        <f t="shared" si="155"/>
        <v>7</v>
      </c>
    </row>
    <row r="217" spans="1:45" x14ac:dyDescent="0.25">
      <c r="A217" t="s">
        <v>104</v>
      </c>
      <c r="B217">
        <f t="shared" si="168"/>
        <v>2</v>
      </c>
      <c r="C217" t="e">
        <f t="shared" si="169"/>
        <v>#VALUE!</v>
      </c>
      <c r="D217">
        <f t="shared" si="170"/>
        <v>2</v>
      </c>
      <c r="E217">
        <f t="shared" si="171"/>
        <v>4</v>
      </c>
      <c r="F217" s="1">
        <f t="shared" si="156"/>
        <v>4</v>
      </c>
      <c r="G217" s="1">
        <f t="shared" si="172"/>
        <v>53</v>
      </c>
      <c r="H217" s="26" t="str">
        <f t="shared" si="173"/>
        <v>04:53</v>
      </c>
      <c r="I217" s="14">
        <f t="shared" si="166"/>
        <v>0</v>
      </c>
      <c r="J217" s="3">
        <f t="shared" si="174"/>
        <v>2</v>
      </c>
      <c r="K217" s="3">
        <f t="shared" si="167"/>
        <v>0</v>
      </c>
      <c r="L217" s="3">
        <f t="shared" si="146"/>
        <v>7</v>
      </c>
      <c r="M217" s="3">
        <f t="shared" si="157"/>
        <v>207</v>
      </c>
      <c r="N217" t="str">
        <f t="shared" si="158"/>
        <v/>
      </c>
      <c r="O217" s="14" t="str">
        <f t="shared" si="175"/>
        <v/>
      </c>
      <c r="P217" s="14" t="str">
        <f t="shared" si="176"/>
        <v/>
      </c>
      <c r="Q217" s="14" t="str">
        <f t="shared" si="177"/>
        <v/>
      </c>
      <c r="R217" s="14" t="str">
        <f t="shared" si="178"/>
        <v/>
      </c>
      <c r="S217" t="str">
        <f t="shared" si="159"/>
        <v/>
      </c>
      <c r="T217" s="14">
        <f t="shared" si="160"/>
        <v>0</v>
      </c>
      <c r="AA217" s="14">
        <f t="shared" si="143"/>
        <v>16</v>
      </c>
      <c r="AB217" s="14">
        <f t="shared" si="144"/>
        <v>7</v>
      </c>
      <c r="AC217" s="14">
        <f t="shared" si="145"/>
        <v>1607</v>
      </c>
      <c r="AD217" s="28">
        <f t="shared" si="147"/>
        <v>0</v>
      </c>
      <c r="AE217" s="5" t="str">
        <f t="shared" si="148"/>
        <v>Ruta 6/9</v>
      </c>
      <c r="AF217" s="5" t="str">
        <f t="shared" si="149"/>
        <v>Avd. San José, nº 3 (esq. Miguel Servet - Pd. Bus)</v>
      </c>
      <c r="AG217" s="15" t="str">
        <f t="shared" si="161"/>
        <v>04:57</v>
      </c>
      <c r="AH217" s="15" t="str">
        <f t="shared" si="162"/>
        <v>12:56</v>
      </c>
      <c r="AI217" s="15" t="str">
        <f t="shared" si="163"/>
        <v>20:57</v>
      </c>
      <c r="AJ217" s="15" t="str">
        <f t="shared" si="164"/>
        <v>06:56</v>
      </c>
      <c r="AK217" s="5" t="str">
        <f t="shared" si="165"/>
        <v>Avenida San José, nº 97 (Pd. Bus)</v>
      </c>
      <c r="AL217" s="14">
        <f t="shared" si="150"/>
        <v>0</v>
      </c>
      <c r="AM217" s="14" t="str">
        <f t="shared" si="151"/>
        <v>6</v>
      </c>
      <c r="AN217" s="14" t="str">
        <f t="shared" si="152"/>
        <v>9</v>
      </c>
      <c r="AO217" s="14">
        <f t="shared" si="141"/>
        <v>7</v>
      </c>
      <c r="AP217" s="14">
        <f t="shared" si="142"/>
        <v>214</v>
      </c>
      <c r="AQ217" s="16">
        <f t="shared" si="153"/>
        <v>8</v>
      </c>
      <c r="AR217" s="16">
        <f t="shared" si="154"/>
        <v>5</v>
      </c>
      <c r="AS217" s="14">
        <f t="shared" si="155"/>
        <v>7</v>
      </c>
    </row>
    <row r="218" spans="1:45" x14ac:dyDescent="0.25">
      <c r="A218" t="s">
        <v>210</v>
      </c>
      <c r="B218">
        <f t="shared" si="168"/>
        <v>3</v>
      </c>
      <c r="C218" t="e">
        <f t="shared" si="169"/>
        <v>#VALUE!</v>
      </c>
      <c r="D218">
        <f t="shared" si="170"/>
        <v>3</v>
      </c>
      <c r="E218">
        <f t="shared" si="171"/>
        <v>5</v>
      </c>
      <c r="F218" s="1">
        <f t="shared" si="156"/>
        <v>12</v>
      </c>
      <c r="G218" s="1">
        <f t="shared" si="172"/>
        <v>51</v>
      </c>
      <c r="H218" s="26" t="str">
        <f t="shared" si="173"/>
        <v>12:51</v>
      </c>
      <c r="I218" s="14">
        <f t="shared" si="166"/>
        <v>0</v>
      </c>
      <c r="J218" s="3">
        <f t="shared" si="174"/>
        <v>2</v>
      </c>
      <c r="K218" s="3">
        <f t="shared" si="167"/>
        <v>0</v>
      </c>
      <c r="L218" s="3">
        <f t="shared" si="146"/>
        <v>7</v>
      </c>
      <c r="M218" s="3">
        <f t="shared" si="157"/>
        <v>207</v>
      </c>
      <c r="N218" t="str">
        <f t="shared" si="158"/>
        <v/>
      </c>
      <c r="O218" s="14" t="str">
        <f t="shared" si="175"/>
        <v/>
      </c>
      <c r="P218" s="14" t="str">
        <f t="shared" si="176"/>
        <v/>
      </c>
      <c r="Q218" s="14" t="str">
        <f t="shared" si="177"/>
        <v/>
      </c>
      <c r="R218" s="14" t="str">
        <f t="shared" si="178"/>
        <v/>
      </c>
      <c r="S218" t="str">
        <f t="shared" si="159"/>
        <v/>
      </c>
      <c r="T218" s="14">
        <f t="shared" si="160"/>
        <v>0</v>
      </c>
      <c r="AA218" s="14">
        <f t="shared" si="143"/>
        <v>16</v>
      </c>
      <c r="AB218" s="14">
        <f t="shared" si="144"/>
        <v>8</v>
      </c>
      <c r="AC218" s="14">
        <f t="shared" si="145"/>
        <v>1608</v>
      </c>
      <c r="AD218" s="28">
        <f t="shared" si="147"/>
        <v>0</v>
      </c>
      <c r="AE218" s="5" t="str">
        <f t="shared" si="148"/>
        <v>Ruta 6/9</v>
      </c>
      <c r="AF218" s="5" t="str">
        <f t="shared" si="149"/>
        <v>Compromiso Caspe, nº 48 - Pd. Bus (esq. Dr Iranzo)</v>
      </c>
      <c r="AG218" s="15" t="str">
        <f t="shared" si="161"/>
        <v>04:58</v>
      </c>
      <c r="AH218" s="15" t="str">
        <f t="shared" si="162"/>
        <v>12:57</v>
      </c>
      <c r="AI218" s="15" t="str">
        <f t="shared" si="163"/>
        <v>20:58</v>
      </c>
      <c r="AJ218" s="15" t="str">
        <f t="shared" si="164"/>
        <v>06:57</v>
      </c>
      <c r="AK218" s="5" t="str">
        <f t="shared" si="165"/>
        <v>Avd. San José, nº 3 (esq. Miguel Servet - Pd. Bus)</v>
      </c>
      <c r="AL218" s="14">
        <f t="shared" si="150"/>
        <v>0</v>
      </c>
      <c r="AM218" s="14" t="str">
        <f t="shared" si="151"/>
        <v>6</v>
      </c>
      <c r="AN218" s="14" t="str">
        <f t="shared" si="152"/>
        <v>9</v>
      </c>
      <c r="AO218" s="14">
        <f t="shared" si="141"/>
        <v>8</v>
      </c>
      <c r="AP218" s="14">
        <f t="shared" si="142"/>
        <v>215</v>
      </c>
      <c r="AQ218" s="16">
        <f t="shared" si="153"/>
        <v>8</v>
      </c>
      <c r="AR218" s="16">
        <f t="shared" si="154"/>
        <v>5</v>
      </c>
      <c r="AS218" s="14">
        <f t="shared" si="155"/>
        <v>7</v>
      </c>
    </row>
    <row r="219" spans="1:45" x14ac:dyDescent="0.25">
      <c r="A219" t="s">
        <v>114</v>
      </c>
      <c r="B219">
        <f t="shared" si="168"/>
        <v>3</v>
      </c>
      <c r="C219" t="e">
        <f t="shared" si="169"/>
        <v>#VALUE!</v>
      </c>
      <c r="D219">
        <f t="shared" si="170"/>
        <v>3</v>
      </c>
      <c r="E219">
        <f t="shared" si="171"/>
        <v>5</v>
      </c>
      <c r="F219" s="1">
        <f t="shared" si="156"/>
        <v>20</v>
      </c>
      <c r="G219" s="1">
        <f t="shared" si="172"/>
        <v>53</v>
      </c>
      <c r="H219" s="26" t="str">
        <f t="shared" si="173"/>
        <v>20:53</v>
      </c>
      <c r="I219" s="14">
        <f t="shared" si="166"/>
        <v>0</v>
      </c>
      <c r="J219" s="3">
        <f t="shared" si="174"/>
        <v>2</v>
      </c>
      <c r="K219" s="3">
        <f t="shared" si="167"/>
        <v>0</v>
      </c>
      <c r="L219" s="3">
        <f t="shared" si="146"/>
        <v>7</v>
      </c>
      <c r="M219" s="3">
        <f t="shared" si="157"/>
        <v>207</v>
      </c>
      <c r="N219" t="str">
        <f t="shared" si="158"/>
        <v/>
      </c>
      <c r="O219" s="14" t="str">
        <f t="shared" si="175"/>
        <v/>
      </c>
      <c r="P219" s="14" t="str">
        <f t="shared" si="176"/>
        <v/>
      </c>
      <c r="Q219" s="14" t="str">
        <f t="shared" si="177"/>
        <v/>
      </c>
      <c r="R219" s="14" t="str">
        <f t="shared" si="178"/>
        <v/>
      </c>
      <c r="S219" t="str">
        <f t="shared" si="159"/>
        <v/>
      </c>
      <c r="T219" s="14">
        <f t="shared" si="160"/>
        <v>0</v>
      </c>
      <c r="AA219" s="14">
        <f t="shared" si="143"/>
        <v>16</v>
      </c>
      <c r="AB219" s="14">
        <f t="shared" si="144"/>
        <v>9</v>
      </c>
      <c r="AC219" s="14">
        <f t="shared" si="145"/>
        <v>1609</v>
      </c>
      <c r="AD219" s="28">
        <f t="shared" si="147"/>
        <v>0</v>
      </c>
      <c r="AE219" s="5" t="str">
        <f t="shared" si="148"/>
        <v>Ruta 6/9</v>
      </c>
      <c r="AF219" s="5" t="str">
        <f t="shared" si="149"/>
        <v>Compromiso de Caspe, nº 76 (Pd. Bus)</v>
      </c>
      <c r="AG219" s="15" t="str">
        <f t="shared" si="161"/>
        <v>05:00</v>
      </c>
      <c r="AH219" s="15" t="str">
        <f t="shared" si="162"/>
        <v>13:00</v>
      </c>
      <c r="AI219" s="15" t="str">
        <f t="shared" si="163"/>
        <v>21:00</v>
      </c>
      <c r="AJ219" s="15" t="str">
        <f t="shared" si="164"/>
        <v>07:00</v>
      </c>
      <c r="AK219" s="5" t="str">
        <f t="shared" si="165"/>
        <v>Compromiso Caspe, nº 48 - Pd. Bus (esq. Dr Iranzo)</v>
      </c>
      <c r="AL219" s="14">
        <f t="shared" si="150"/>
        <v>0</v>
      </c>
      <c r="AM219" s="14" t="str">
        <f t="shared" si="151"/>
        <v>6</v>
      </c>
      <c r="AN219" s="14" t="str">
        <f t="shared" si="152"/>
        <v>9</v>
      </c>
      <c r="AO219" s="14">
        <f t="shared" si="141"/>
        <v>9</v>
      </c>
      <c r="AP219" s="14">
        <f t="shared" si="142"/>
        <v>216</v>
      </c>
      <c r="AQ219" s="16">
        <f t="shared" si="153"/>
        <v>8</v>
      </c>
      <c r="AR219" s="16">
        <f t="shared" si="154"/>
        <v>5</v>
      </c>
      <c r="AS219" s="14">
        <f t="shared" si="155"/>
        <v>7</v>
      </c>
    </row>
    <row r="220" spans="1:45" x14ac:dyDescent="0.25">
      <c r="A220" t="s">
        <v>310</v>
      </c>
      <c r="B220">
        <f t="shared" si="168"/>
        <v>2</v>
      </c>
      <c r="C220" t="e">
        <f t="shared" si="169"/>
        <v>#VALUE!</v>
      </c>
      <c r="D220">
        <f t="shared" si="170"/>
        <v>2</v>
      </c>
      <c r="E220">
        <f t="shared" si="171"/>
        <v>4</v>
      </c>
      <c r="F220" s="1">
        <f t="shared" si="156"/>
        <v>6</v>
      </c>
      <c r="G220" s="1">
        <f t="shared" si="172"/>
        <v>51</v>
      </c>
      <c r="H220" s="26" t="str">
        <f t="shared" si="173"/>
        <v>06:51</v>
      </c>
      <c r="I220" s="14">
        <f t="shared" si="166"/>
        <v>0</v>
      </c>
      <c r="J220" s="3">
        <f t="shared" si="174"/>
        <v>2</v>
      </c>
      <c r="K220" s="3">
        <f t="shared" si="167"/>
        <v>0</v>
      </c>
      <c r="L220" s="3">
        <f t="shared" si="146"/>
        <v>7</v>
      </c>
      <c r="M220" s="3">
        <f t="shared" si="157"/>
        <v>207</v>
      </c>
      <c r="N220" t="str">
        <f t="shared" si="158"/>
        <v/>
      </c>
      <c r="O220" s="14" t="str">
        <f t="shared" si="175"/>
        <v/>
      </c>
      <c r="P220" s="14" t="str">
        <f t="shared" si="176"/>
        <v/>
      </c>
      <c r="Q220" s="14" t="str">
        <f t="shared" si="177"/>
        <v/>
      </c>
      <c r="R220" s="14" t="str">
        <f t="shared" si="178"/>
        <v/>
      </c>
      <c r="S220" t="str">
        <f t="shared" si="159"/>
        <v/>
      </c>
      <c r="T220" s="14">
        <f t="shared" si="160"/>
        <v>0</v>
      </c>
      <c r="AA220" s="14">
        <f t="shared" si="143"/>
        <v>16</v>
      </c>
      <c r="AB220" s="14">
        <f t="shared" si="144"/>
        <v>10</v>
      </c>
      <c r="AC220" s="14">
        <f t="shared" si="145"/>
        <v>1610</v>
      </c>
      <c r="AD220" s="28">
        <f t="shared" si="147"/>
        <v>1</v>
      </c>
      <c r="AE220" s="5" t="str">
        <f t="shared" si="148"/>
        <v>Ruta 6/9</v>
      </c>
      <c r="AF220" s="5" t="str">
        <f t="shared" si="149"/>
        <v>Opel Planta en Figueruelas</v>
      </c>
      <c r="AG220" s="15" t="str">
        <f t="shared" si="161"/>
        <v>05:30</v>
      </c>
      <c r="AH220" s="15" t="str">
        <f t="shared" si="162"/>
        <v>13:30</v>
      </c>
      <c r="AI220" s="15" t="str">
        <f t="shared" si="163"/>
        <v>21:30</v>
      </c>
      <c r="AJ220" s="15" t="str">
        <f t="shared" si="164"/>
        <v>07:30</v>
      </c>
      <c r="AK220" s="5" t="str">
        <f t="shared" si="165"/>
        <v>Compromiso de Caspe, nº 76 (Pd. Bus)</v>
      </c>
      <c r="AL220" s="14">
        <f t="shared" si="150"/>
        <v>0</v>
      </c>
      <c r="AM220" s="14" t="str">
        <f t="shared" si="151"/>
        <v>6</v>
      </c>
      <c r="AN220" s="14" t="str">
        <f t="shared" si="152"/>
        <v>9</v>
      </c>
      <c r="AO220" s="14">
        <f t="shared" si="141"/>
        <v>10</v>
      </c>
      <c r="AP220" s="14">
        <f t="shared" si="142"/>
        <v>217</v>
      </c>
      <c r="AQ220" s="16">
        <f t="shared" si="153"/>
        <v>8</v>
      </c>
      <c r="AR220" s="16">
        <f t="shared" si="154"/>
        <v>5</v>
      </c>
      <c r="AS220" s="14">
        <f t="shared" si="155"/>
        <v>7</v>
      </c>
    </row>
    <row r="221" spans="1:45" x14ac:dyDescent="0.25">
      <c r="A221" t="s">
        <v>519</v>
      </c>
      <c r="B221" t="e">
        <f t="shared" si="168"/>
        <v>#VALUE!</v>
      </c>
      <c r="C221" t="e">
        <f t="shared" si="169"/>
        <v>#VALUE!</v>
      </c>
      <c r="D221" t="e">
        <f t="shared" si="170"/>
        <v>#VALUE!</v>
      </c>
      <c r="E221">
        <f t="shared" si="171"/>
        <v>44</v>
      </c>
      <c r="F221" s="1" t="str">
        <f t="shared" si="156"/>
        <v/>
      </c>
      <c r="G221" s="1" t="str">
        <f t="shared" si="172"/>
        <v/>
      </c>
      <c r="H221" s="26" t="str">
        <f t="shared" si="173"/>
        <v>:</v>
      </c>
      <c r="I221" s="14">
        <f t="shared" si="166"/>
        <v>0</v>
      </c>
      <c r="J221" s="3">
        <f t="shared" si="174"/>
        <v>2</v>
      </c>
      <c r="K221" s="3">
        <f t="shared" si="167"/>
        <v>0</v>
      </c>
      <c r="L221" s="3">
        <f t="shared" si="146"/>
        <v>7</v>
      </c>
      <c r="M221" s="3">
        <f t="shared" si="157"/>
        <v>207</v>
      </c>
      <c r="N221" t="str">
        <f t="shared" si="158"/>
        <v/>
      </c>
      <c r="O221" s="14" t="str">
        <f t="shared" si="175"/>
        <v/>
      </c>
      <c r="P221" s="14" t="str">
        <f t="shared" si="176"/>
        <v/>
      </c>
      <c r="Q221" s="14" t="str">
        <f t="shared" si="177"/>
        <v/>
      </c>
      <c r="R221" s="14" t="str">
        <f t="shared" si="178"/>
        <v/>
      </c>
      <c r="S221" t="str">
        <f t="shared" si="159"/>
        <v/>
      </c>
      <c r="T221" s="14">
        <f t="shared" si="160"/>
        <v>0</v>
      </c>
      <c r="AA221" s="14">
        <f t="shared" si="143"/>
        <v>17</v>
      </c>
      <c r="AB221" s="14">
        <f t="shared" si="144"/>
        <v>0</v>
      </c>
      <c r="AC221" s="14">
        <f t="shared" si="145"/>
        <v>1700</v>
      </c>
      <c r="AD221" s="28">
        <f t="shared" si="147"/>
        <v>0</v>
      </c>
      <c r="AE221" s="5" t="str">
        <f t="shared" si="148"/>
        <v>Ruta 7/9</v>
      </c>
      <c r="AF221" s="5" t="str">
        <f t="shared" si="149"/>
        <v>Ruta 7/9</v>
      </c>
      <c r="AG221" s="15" t="str">
        <f t="shared" si="161"/>
        <v/>
      </c>
      <c r="AH221" s="15" t="str">
        <f t="shared" si="162"/>
        <v/>
      </c>
      <c r="AI221" s="15" t="str">
        <f t="shared" si="163"/>
        <v/>
      </c>
      <c r="AJ221" s="15" t="str">
        <f t="shared" si="164"/>
        <v/>
      </c>
      <c r="AK221" s="5" t="str">
        <f t="shared" si="165"/>
        <v/>
      </c>
      <c r="AL221" s="14">
        <f t="shared" si="150"/>
        <v>1</v>
      </c>
      <c r="AM221" s="14" t="str">
        <f t="shared" si="151"/>
        <v>7</v>
      </c>
      <c r="AN221" s="14" t="str">
        <f t="shared" si="152"/>
        <v>9</v>
      </c>
      <c r="AO221" s="14">
        <f t="shared" si="141"/>
        <v>0</v>
      </c>
      <c r="AP221" s="14">
        <f t="shared" si="142"/>
        <v>218</v>
      </c>
      <c r="AQ221" s="16">
        <f t="shared" si="153"/>
        <v>8</v>
      </c>
      <c r="AR221" s="16">
        <f t="shared" si="154"/>
        <v>5</v>
      </c>
      <c r="AS221" s="14">
        <f t="shared" si="155"/>
        <v>7</v>
      </c>
    </row>
    <row r="222" spans="1:45" x14ac:dyDescent="0.25">
      <c r="A222" t="s">
        <v>520</v>
      </c>
      <c r="B222" t="e">
        <f t="shared" si="168"/>
        <v>#VALUE!</v>
      </c>
      <c r="C222" t="e">
        <f t="shared" si="169"/>
        <v>#VALUE!</v>
      </c>
      <c r="D222" t="e">
        <f t="shared" si="170"/>
        <v>#VALUE!</v>
      </c>
      <c r="E222">
        <f t="shared" si="171"/>
        <v>48</v>
      </c>
      <c r="F222" s="1" t="str">
        <f t="shared" si="156"/>
        <v/>
      </c>
      <c r="G222" s="1" t="str">
        <f t="shared" si="172"/>
        <v/>
      </c>
      <c r="H222" s="26" t="str">
        <f t="shared" si="173"/>
        <v>:</v>
      </c>
      <c r="I222" s="14">
        <f t="shared" si="166"/>
        <v>0</v>
      </c>
      <c r="J222" s="3">
        <f t="shared" si="174"/>
        <v>2</v>
      </c>
      <c r="K222" s="3">
        <f t="shared" si="167"/>
        <v>1</v>
      </c>
      <c r="L222" s="3">
        <f t="shared" si="146"/>
        <v>8</v>
      </c>
      <c r="M222" s="3">
        <f t="shared" si="157"/>
        <v>208</v>
      </c>
      <c r="N222" t="str">
        <f t="shared" si="158"/>
        <v>San Juan de la Peña ( Pd. Bus - Hierros alfonso)</v>
      </c>
      <c r="O222" s="14" t="str">
        <f t="shared" si="175"/>
        <v>04:54</v>
      </c>
      <c r="P222" s="14" t="str">
        <f t="shared" si="176"/>
        <v>12:52</v>
      </c>
      <c r="Q222" s="14" t="str">
        <f t="shared" si="177"/>
        <v>20:54</v>
      </c>
      <c r="R222" s="14" t="str">
        <f t="shared" si="178"/>
        <v>06:52</v>
      </c>
      <c r="S222" t="str">
        <f t="shared" si="159"/>
        <v>San Juan de la Peña (frente Hierros Alfonso)</v>
      </c>
      <c r="T222" s="14">
        <f t="shared" si="160"/>
        <v>0</v>
      </c>
      <c r="AA222" s="14">
        <f t="shared" si="143"/>
        <v>17</v>
      </c>
      <c r="AB222" s="14">
        <f t="shared" si="144"/>
        <v>1</v>
      </c>
      <c r="AC222" s="14">
        <f t="shared" si="145"/>
        <v>1701</v>
      </c>
      <c r="AD222" s="28">
        <f t="shared" si="147"/>
        <v>0</v>
      </c>
      <c r="AE222" s="5" t="str">
        <f t="shared" si="148"/>
        <v>Ruta 7/9</v>
      </c>
      <c r="AF222" s="5" t="str">
        <f t="shared" si="149"/>
        <v>Vía Univérsitas, nº 15 (Pd. Bus)</v>
      </c>
      <c r="AG222" s="15" t="str">
        <f t="shared" si="161"/>
        <v>04:47</v>
      </c>
      <c r="AH222" s="15" t="str">
        <f t="shared" si="162"/>
        <v>12:45</v>
      </c>
      <c r="AI222" s="15" t="str">
        <f t="shared" si="163"/>
        <v>20:45</v>
      </c>
      <c r="AJ222" s="15" t="str">
        <f t="shared" si="164"/>
        <v>06:47</v>
      </c>
      <c r="AK222" s="5" t="str">
        <f t="shared" si="165"/>
        <v>Opel Planta en Figueruelas</v>
      </c>
      <c r="AL222" s="14">
        <f t="shared" si="150"/>
        <v>0</v>
      </c>
      <c r="AM222" s="14" t="str">
        <f t="shared" si="151"/>
        <v>7</v>
      </c>
      <c r="AN222" s="14" t="str">
        <f t="shared" si="152"/>
        <v>9</v>
      </c>
      <c r="AO222" s="14">
        <f t="shared" si="141"/>
        <v>1</v>
      </c>
      <c r="AP222" s="14">
        <f t="shared" si="142"/>
        <v>219</v>
      </c>
      <c r="AQ222" s="16">
        <f t="shared" si="153"/>
        <v>8</v>
      </c>
      <c r="AR222" s="16">
        <f t="shared" si="154"/>
        <v>5</v>
      </c>
      <c r="AS222" s="14">
        <f t="shared" si="155"/>
        <v>7</v>
      </c>
    </row>
    <row r="223" spans="1:45" x14ac:dyDescent="0.25">
      <c r="A223" t="s">
        <v>521</v>
      </c>
      <c r="B223">
        <f t="shared" si="168"/>
        <v>2</v>
      </c>
      <c r="C223" t="e">
        <f t="shared" si="169"/>
        <v>#VALUE!</v>
      </c>
      <c r="D223">
        <f t="shared" si="170"/>
        <v>2</v>
      </c>
      <c r="E223">
        <f t="shared" si="171"/>
        <v>4</v>
      </c>
      <c r="F223" s="1">
        <f t="shared" si="156"/>
        <v>4</v>
      </c>
      <c r="G223" s="1">
        <f t="shared" si="172"/>
        <v>54</v>
      </c>
      <c r="H223" s="26" t="str">
        <f t="shared" si="173"/>
        <v>04:54</v>
      </c>
      <c r="I223" s="14">
        <f t="shared" si="166"/>
        <v>0</v>
      </c>
      <c r="J223" s="3">
        <f t="shared" si="174"/>
        <v>2</v>
      </c>
      <c r="K223" s="3">
        <f t="shared" si="167"/>
        <v>0</v>
      </c>
      <c r="L223" s="3">
        <f t="shared" si="146"/>
        <v>8</v>
      </c>
      <c r="M223" s="3">
        <f t="shared" si="157"/>
        <v>208</v>
      </c>
      <c r="N223" t="str">
        <f t="shared" si="158"/>
        <v/>
      </c>
      <c r="O223" s="14" t="str">
        <f t="shared" si="175"/>
        <v/>
      </c>
      <c r="P223" s="14" t="str">
        <f t="shared" si="176"/>
        <v/>
      </c>
      <c r="Q223" s="14" t="str">
        <f t="shared" si="177"/>
        <v/>
      </c>
      <c r="R223" s="14" t="str">
        <f t="shared" si="178"/>
        <v/>
      </c>
      <c r="S223" t="str">
        <f t="shared" si="159"/>
        <v/>
      </c>
      <c r="T223" s="14">
        <f t="shared" si="160"/>
        <v>0</v>
      </c>
      <c r="AA223" s="14">
        <f t="shared" si="143"/>
        <v>17</v>
      </c>
      <c r="AB223" s="14">
        <f t="shared" si="144"/>
        <v>2</v>
      </c>
      <c r="AC223" s="14">
        <f t="shared" si="145"/>
        <v>1702</v>
      </c>
      <c r="AD223" s="28">
        <f t="shared" si="147"/>
        <v>0</v>
      </c>
      <c r="AE223" s="5" t="str">
        <f t="shared" si="148"/>
        <v>Ruta 7/9</v>
      </c>
      <c r="AF223" s="5" t="str">
        <f t="shared" si="149"/>
        <v>Violante de Hungría, nº 7</v>
      </c>
      <c r="AG223" s="15" t="str">
        <f t="shared" si="161"/>
        <v>04:49</v>
      </c>
      <c r="AH223" s="15" t="str">
        <f t="shared" si="162"/>
        <v>12:47</v>
      </c>
      <c r="AI223" s="15" t="str">
        <f t="shared" si="163"/>
        <v>20:49</v>
      </c>
      <c r="AJ223" s="15" t="str">
        <f t="shared" si="164"/>
        <v>06:47</v>
      </c>
      <c r="AK223" s="5" t="str">
        <f t="shared" si="165"/>
        <v>Alagón (Rotonda - Pd. Bus)</v>
      </c>
      <c r="AL223" s="14">
        <f t="shared" si="150"/>
        <v>0</v>
      </c>
      <c r="AM223" s="14" t="str">
        <f t="shared" si="151"/>
        <v>7</v>
      </c>
      <c r="AN223" s="14" t="str">
        <f t="shared" si="152"/>
        <v>9</v>
      </c>
      <c r="AO223" s="14">
        <f t="shared" si="141"/>
        <v>2</v>
      </c>
      <c r="AP223" s="14">
        <f t="shared" si="142"/>
        <v>220</v>
      </c>
      <c r="AQ223" s="16">
        <f t="shared" si="153"/>
        <v>8</v>
      </c>
      <c r="AR223" s="16">
        <f t="shared" si="154"/>
        <v>5</v>
      </c>
      <c r="AS223" s="14">
        <f t="shared" si="155"/>
        <v>7</v>
      </c>
    </row>
    <row r="224" spans="1:45" x14ac:dyDescent="0.25">
      <c r="A224" t="s">
        <v>212</v>
      </c>
      <c r="B224">
        <f t="shared" si="168"/>
        <v>3</v>
      </c>
      <c r="C224" t="e">
        <f t="shared" si="169"/>
        <v>#VALUE!</v>
      </c>
      <c r="D224">
        <f t="shared" si="170"/>
        <v>3</v>
      </c>
      <c r="E224">
        <f t="shared" si="171"/>
        <v>5</v>
      </c>
      <c r="F224" s="1">
        <f t="shared" si="156"/>
        <v>12</v>
      </c>
      <c r="G224" s="1">
        <f t="shared" si="172"/>
        <v>52</v>
      </c>
      <c r="H224" s="26" t="str">
        <f t="shared" si="173"/>
        <v>12:52</v>
      </c>
      <c r="I224" s="14">
        <f t="shared" si="166"/>
        <v>0</v>
      </c>
      <c r="J224" s="3">
        <f t="shared" si="174"/>
        <v>2</v>
      </c>
      <c r="K224" s="3">
        <f t="shared" si="167"/>
        <v>0</v>
      </c>
      <c r="L224" s="3">
        <f t="shared" si="146"/>
        <v>8</v>
      </c>
      <c r="M224" s="3">
        <f t="shared" si="157"/>
        <v>208</v>
      </c>
      <c r="N224" t="str">
        <f t="shared" si="158"/>
        <v/>
      </c>
      <c r="O224" s="14" t="str">
        <f t="shared" si="175"/>
        <v/>
      </c>
      <c r="P224" s="14" t="str">
        <f t="shared" si="176"/>
        <v/>
      </c>
      <c r="Q224" s="14" t="str">
        <f t="shared" si="177"/>
        <v/>
      </c>
      <c r="R224" s="14" t="str">
        <f t="shared" si="178"/>
        <v/>
      </c>
      <c r="S224" t="str">
        <f t="shared" si="159"/>
        <v/>
      </c>
      <c r="T224" s="14">
        <f t="shared" si="160"/>
        <v>0</v>
      </c>
      <c r="AA224" s="14">
        <f t="shared" si="143"/>
        <v>17</v>
      </c>
      <c r="AB224" s="14">
        <f t="shared" si="144"/>
        <v>3</v>
      </c>
      <c r="AC224" s="14">
        <f t="shared" si="145"/>
        <v>1703</v>
      </c>
      <c r="AD224" s="28">
        <f t="shared" si="147"/>
        <v>0</v>
      </c>
      <c r="AE224" s="5" t="str">
        <f t="shared" si="148"/>
        <v>Ruta 7/9</v>
      </c>
      <c r="AF224" s="5" t="str">
        <f t="shared" si="149"/>
        <v>C/ Pedro Cerbuna, n º 9 - Pd. Bus</v>
      </c>
      <c r="AG224" s="15" t="str">
        <f t="shared" si="161"/>
        <v>04:50</v>
      </c>
      <c r="AH224" s="15" t="str">
        <f t="shared" si="162"/>
        <v>12:48</v>
      </c>
      <c r="AI224" s="15" t="str">
        <f t="shared" si="163"/>
        <v>20:50</v>
      </c>
      <c r="AJ224" s="15" t="str">
        <f t="shared" si="164"/>
        <v>06:48</v>
      </c>
      <c r="AK224" s="5" t="str">
        <f t="shared" si="165"/>
        <v>Ctra. Logroño desvío Monzalbarba (Pd. Bus)</v>
      </c>
      <c r="AL224" s="14">
        <f t="shared" si="150"/>
        <v>0</v>
      </c>
      <c r="AM224" s="14" t="str">
        <f t="shared" si="151"/>
        <v>7</v>
      </c>
      <c r="AN224" s="14" t="str">
        <f t="shared" si="152"/>
        <v>9</v>
      </c>
      <c r="AO224" s="14">
        <f t="shared" si="141"/>
        <v>3</v>
      </c>
      <c r="AP224" s="14">
        <f t="shared" si="142"/>
        <v>221</v>
      </c>
      <c r="AQ224" s="16">
        <f t="shared" si="153"/>
        <v>8</v>
      </c>
      <c r="AR224" s="16">
        <f t="shared" si="154"/>
        <v>5</v>
      </c>
      <c r="AS224" s="14">
        <f t="shared" si="155"/>
        <v>7</v>
      </c>
    </row>
    <row r="225" spans="1:45" x14ac:dyDescent="0.25">
      <c r="A225" t="s">
        <v>117</v>
      </c>
      <c r="B225">
        <f t="shared" si="168"/>
        <v>3</v>
      </c>
      <c r="C225" t="e">
        <f t="shared" si="169"/>
        <v>#VALUE!</v>
      </c>
      <c r="D225">
        <f t="shared" si="170"/>
        <v>3</v>
      </c>
      <c r="E225">
        <f t="shared" si="171"/>
        <v>5</v>
      </c>
      <c r="F225" s="1">
        <f t="shared" si="156"/>
        <v>20</v>
      </c>
      <c r="G225" s="1">
        <f t="shared" si="172"/>
        <v>54</v>
      </c>
      <c r="H225" s="26" t="str">
        <f t="shared" si="173"/>
        <v>20:54</v>
      </c>
      <c r="I225" s="14">
        <f t="shared" si="166"/>
        <v>0</v>
      </c>
      <c r="J225" s="3">
        <f t="shared" si="174"/>
        <v>2</v>
      </c>
      <c r="K225" s="3">
        <f t="shared" si="167"/>
        <v>0</v>
      </c>
      <c r="L225" s="3">
        <f t="shared" si="146"/>
        <v>8</v>
      </c>
      <c r="M225" s="3">
        <f t="shared" si="157"/>
        <v>208</v>
      </c>
      <c r="N225" t="str">
        <f t="shared" si="158"/>
        <v/>
      </c>
      <c r="O225" s="14" t="str">
        <f t="shared" si="175"/>
        <v/>
      </c>
      <c r="P225" s="14" t="str">
        <f t="shared" si="176"/>
        <v/>
      </c>
      <c r="Q225" s="14" t="str">
        <f t="shared" si="177"/>
        <v/>
      </c>
      <c r="R225" s="14" t="str">
        <f t="shared" si="178"/>
        <v/>
      </c>
      <c r="S225" t="str">
        <f t="shared" si="159"/>
        <v/>
      </c>
      <c r="T225" s="14">
        <f t="shared" si="160"/>
        <v>0</v>
      </c>
      <c r="AA225" s="14">
        <f t="shared" si="143"/>
        <v>17</v>
      </c>
      <c r="AB225" s="14">
        <f t="shared" si="144"/>
        <v>4</v>
      </c>
      <c r="AC225" s="14">
        <f t="shared" si="145"/>
        <v>1704</v>
      </c>
      <c r="AD225" s="28">
        <f t="shared" si="147"/>
        <v>0</v>
      </c>
      <c r="AE225" s="5" t="str">
        <f t="shared" si="148"/>
        <v>Ruta 7/9</v>
      </c>
      <c r="AF225" s="5" t="str">
        <f t="shared" si="149"/>
        <v>Avenida Goya, nº 66 (Pd. Bus)</v>
      </c>
      <c r="AG225" s="15" t="str">
        <f t="shared" si="161"/>
        <v>04:52</v>
      </c>
      <c r="AH225" s="15" t="str">
        <f t="shared" si="162"/>
        <v>12:51</v>
      </c>
      <c r="AI225" s="15" t="str">
        <f t="shared" si="163"/>
        <v>20:52</v>
      </c>
      <c r="AJ225" s="15" t="str">
        <f t="shared" si="164"/>
        <v>06:51</v>
      </c>
      <c r="AK225" s="5" t="str">
        <f t="shared" si="165"/>
        <v>Avd. Madrid (frente nº 218)</v>
      </c>
      <c r="AL225" s="14">
        <f t="shared" si="150"/>
        <v>0</v>
      </c>
      <c r="AM225" s="14" t="str">
        <f t="shared" si="151"/>
        <v>7</v>
      </c>
      <c r="AN225" s="14" t="str">
        <f t="shared" si="152"/>
        <v>9</v>
      </c>
      <c r="AO225" s="14">
        <f t="shared" si="141"/>
        <v>4</v>
      </c>
      <c r="AP225" s="14">
        <f t="shared" si="142"/>
        <v>222</v>
      </c>
      <c r="AQ225" s="16">
        <f t="shared" si="153"/>
        <v>8</v>
      </c>
      <c r="AR225" s="16">
        <f t="shared" si="154"/>
        <v>5</v>
      </c>
      <c r="AS225" s="14">
        <f t="shared" si="155"/>
        <v>7</v>
      </c>
    </row>
    <row r="226" spans="1:45" x14ac:dyDescent="0.25">
      <c r="A226" t="s">
        <v>291</v>
      </c>
      <c r="B226">
        <f t="shared" si="168"/>
        <v>2</v>
      </c>
      <c r="C226" t="e">
        <f t="shared" si="169"/>
        <v>#VALUE!</v>
      </c>
      <c r="D226">
        <f t="shared" si="170"/>
        <v>2</v>
      </c>
      <c r="E226">
        <f t="shared" si="171"/>
        <v>4</v>
      </c>
      <c r="F226" s="1">
        <f t="shared" si="156"/>
        <v>6</v>
      </c>
      <c r="G226" s="1">
        <f t="shared" si="172"/>
        <v>52</v>
      </c>
      <c r="H226" s="26" t="str">
        <f t="shared" si="173"/>
        <v>06:52</v>
      </c>
      <c r="I226" s="14">
        <f t="shared" si="166"/>
        <v>0</v>
      </c>
      <c r="J226" s="3">
        <f t="shared" si="174"/>
        <v>2</v>
      </c>
      <c r="K226" s="3">
        <f t="shared" si="167"/>
        <v>0</v>
      </c>
      <c r="L226" s="3">
        <f t="shared" si="146"/>
        <v>8</v>
      </c>
      <c r="M226" s="3">
        <f t="shared" si="157"/>
        <v>208</v>
      </c>
      <c r="N226" t="str">
        <f t="shared" si="158"/>
        <v/>
      </c>
      <c r="O226" s="14" t="str">
        <f t="shared" si="175"/>
        <v/>
      </c>
      <c r="P226" s="14" t="str">
        <f t="shared" si="176"/>
        <v/>
      </c>
      <c r="Q226" s="14" t="str">
        <f t="shared" si="177"/>
        <v/>
      </c>
      <c r="R226" s="14" t="str">
        <f t="shared" si="178"/>
        <v/>
      </c>
      <c r="S226" t="str">
        <f t="shared" si="159"/>
        <v/>
      </c>
      <c r="T226" s="14">
        <f t="shared" si="160"/>
        <v>0</v>
      </c>
      <c r="AA226" s="14">
        <f t="shared" si="143"/>
        <v>17</v>
      </c>
      <c r="AB226" s="14">
        <f t="shared" si="144"/>
        <v>5</v>
      </c>
      <c r="AC226" s="14">
        <f t="shared" si="145"/>
        <v>1705</v>
      </c>
      <c r="AD226" s="28">
        <f t="shared" si="147"/>
        <v>0</v>
      </c>
      <c r="AE226" s="5" t="str">
        <f t="shared" si="148"/>
        <v>Ruta 7/9</v>
      </c>
      <c r="AF226" s="5" t="str">
        <f t="shared" si="149"/>
        <v>Plaza Roma (Mercadona)</v>
      </c>
      <c r="AG226" s="15" t="str">
        <f t="shared" si="161"/>
        <v>04:55</v>
      </c>
      <c r="AH226" s="15" t="str">
        <f t="shared" si="162"/>
        <v>12:54</v>
      </c>
      <c r="AI226" s="15" t="str">
        <f t="shared" si="163"/>
        <v>20:55</v>
      </c>
      <c r="AJ226" s="15" t="str">
        <f t="shared" si="164"/>
        <v>06:54</v>
      </c>
      <c r="AK226" s="5" t="str">
        <f t="shared" si="165"/>
        <v>Avd. Madrid (frente Calzados Kaymo)</v>
      </c>
      <c r="AL226" s="14">
        <f t="shared" si="150"/>
        <v>0</v>
      </c>
      <c r="AM226" s="14" t="str">
        <f t="shared" si="151"/>
        <v>7</v>
      </c>
      <c r="AN226" s="14" t="str">
        <f t="shared" si="152"/>
        <v>9</v>
      </c>
      <c r="AO226" s="14">
        <f t="shared" si="141"/>
        <v>5</v>
      </c>
      <c r="AP226" s="14">
        <f t="shared" si="142"/>
        <v>223</v>
      </c>
      <c r="AQ226" s="16">
        <f t="shared" si="153"/>
        <v>8</v>
      </c>
      <c r="AR226" s="16">
        <f t="shared" si="154"/>
        <v>5</v>
      </c>
      <c r="AS226" s="14">
        <f t="shared" si="155"/>
        <v>7</v>
      </c>
    </row>
    <row r="227" spans="1:45" x14ac:dyDescent="0.25">
      <c r="A227" t="s">
        <v>522</v>
      </c>
      <c r="B227" t="e">
        <f t="shared" si="168"/>
        <v>#VALUE!</v>
      </c>
      <c r="C227" t="e">
        <f t="shared" si="169"/>
        <v>#VALUE!</v>
      </c>
      <c r="D227" t="e">
        <f t="shared" si="170"/>
        <v>#VALUE!</v>
      </c>
      <c r="E227">
        <f t="shared" si="171"/>
        <v>44</v>
      </c>
      <c r="F227" s="1" t="str">
        <f t="shared" si="156"/>
        <v/>
      </c>
      <c r="G227" s="1" t="str">
        <f t="shared" si="172"/>
        <v/>
      </c>
      <c r="H227" s="26" t="str">
        <f t="shared" si="173"/>
        <v>:</v>
      </c>
      <c r="I227" s="14">
        <f t="shared" si="166"/>
        <v>0</v>
      </c>
      <c r="J227" s="3">
        <f t="shared" si="174"/>
        <v>2</v>
      </c>
      <c r="K227" s="3">
        <f t="shared" si="167"/>
        <v>0</v>
      </c>
      <c r="L227" s="3">
        <f t="shared" si="146"/>
        <v>8</v>
      </c>
      <c r="M227" s="3">
        <f t="shared" si="157"/>
        <v>208</v>
      </c>
      <c r="N227" t="str">
        <f t="shared" si="158"/>
        <v/>
      </c>
      <c r="O227" s="14" t="str">
        <f t="shared" si="175"/>
        <v/>
      </c>
      <c r="P227" s="14" t="str">
        <f t="shared" si="176"/>
        <v/>
      </c>
      <c r="Q227" s="14" t="str">
        <f t="shared" si="177"/>
        <v/>
      </c>
      <c r="R227" s="14" t="str">
        <f t="shared" si="178"/>
        <v/>
      </c>
      <c r="S227" t="str">
        <f t="shared" si="159"/>
        <v/>
      </c>
      <c r="T227" s="14">
        <f t="shared" si="160"/>
        <v>0</v>
      </c>
      <c r="AA227" s="14">
        <f t="shared" si="143"/>
        <v>17</v>
      </c>
      <c r="AB227" s="14">
        <f t="shared" si="144"/>
        <v>6</v>
      </c>
      <c r="AC227" s="14">
        <f t="shared" si="145"/>
        <v>1706</v>
      </c>
      <c r="AD227" s="28">
        <f t="shared" si="147"/>
        <v>0</v>
      </c>
      <c r="AE227" s="5" t="str">
        <f t="shared" si="148"/>
        <v>Ruta 7/9</v>
      </c>
      <c r="AF227" s="5" t="str">
        <f t="shared" si="149"/>
        <v>Avd. Madrid (esq. Plaza Huesca - Pd. Bus)</v>
      </c>
      <c r="AG227" s="15" t="str">
        <f t="shared" si="161"/>
        <v>04:58</v>
      </c>
      <c r="AH227" s="15" t="str">
        <f t="shared" si="162"/>
        <v>12:58</v>
      </c>
      <c r="AI227" s="15" t="str">
        <f t="shared" si="163"/>
        <v>20:58</v>
      </c>
      <c r="AJ227" s="15" t="str">
        <f t="shared" si="164"/>
        <v>06:58</v>
      </c>
      <c r="AK227" s="5" t="str">
        <f t="shared" si="165"/>
        <v>Avd. Madrid, frente Plaza Huesca (Pd. Bus)</v>
      </c>
      <c r="AL227" s="14">
        <f t="shared" si="150"/>
        <v>0</v>
      </c>
      <c r="AM227" s="14" t="str">
        <f t="shared" si="151"/>
        <v>7</v>
      </c>
      <c r="AN227" s="14" t="str">
        <f t="shared" si="152"/>
        <v>9</v>
      </c>
      <c r="AO227" s="14">
        <f t="shared" si="141"/>
        <v>6</v>
      </c>
      <c r="AP227" s="14">
        <f t="shared" si="142"/>
        <v>224</v>
      </c>
      <c r="AQ227" s="16">
        <f t="shared" si="153"/>
        <v>8</v>
      </c>
      <c r="AR227" s="16">
        <f t="shared" si="154"/>
        <v>5</v>
      </c>
      <c r="AS227" s="14">
        <f t="shared" si="155"/>
        <v>7</v>
      </c>
    </row>
    <row r="228" spans="1:45" x14ac:dyDescent="0.25">
      <c r="A228" t="s">
        <v>32</v>
      </c>
      <c r="B228" t="e">
        <f t="shared" si="168"/>
        <v>#VALUE!</v>
      </c>
      <c r="C228">
        <f t="shared" si="169"/>
        <v>20</v>
      </c>
      <c r="D228">
        <f t="shared" si="170"/>
        <v>20</v>
      </c>
      <c r="E228">
        <f t="shared" si="171"/>
        <v>38</v>
      </c>
      <c r="F228" s="1" t="str">
        <f t="shared" si="156"/>
        <v/>
      </c>
      <c r="G228" s="1" t="str">
        <f t="shared" si="172"/>
        <v/>
      </c>
      <c r="H228" s="26" t="str">
        <f t="shared" si="173"/>
        <v>:</v>
      </c>
      <c r="I228" s="14">
        <f t="shared" si="166"/>
        <v>0</v>
      </c>
      <c r="J228" s="3">
        <f t="shared" si="174"/>
        <v>2</v>
      </c>
      <c r="K228" s="3">
        <f t="shared" si="167"/>
        <v>1</v>
      </c>
      <c r="L228" s="3">
        <f t="shared" si="146"/>
        <v>9</v>
      </c>
      <c r="M228" s="3">
        <f t="shared" si="157"/>
        <v>209</v>
      </c>
      <c r="N228" t="str">
        <f t="shared" si="158"/>
        <v>San Juan de la Peña, nº 182 ( Pd. Bus)</v>
      </c>
      <c r="O228" s="14" t="str">
        <f t="shared" si="175"/>
        <v>04:55</v>
      </c>
      <c r="P228" s="14" t="str">
        <f t="shared" si="176"/>
        <v>12:53</v>
      </c>
      <c r="Q228" s="14" t="str">
        <f t="shared" si="177"/>
        <v>20:55</v>
      </c>
      <c r="R228" s="14" t="str">
        <f t="shared" si="178"/>
        <v>06:53</v>
      </c>
      <c r="S228" t="str">
        <f t="shared" si="159"/>
        <v>Marqués de la Cadena (Plaza Mozart - Pd. Bus)</v>
      </c>
      <c r="T228" s="14">
        <f t="shared" si="160"/>
        <v>0</v>
      </c>
      <c r="AA228" s="14">
        <f t="shared" si="143"/>
        <v>17</v>
      </c>
      <c r="AB228" s="14">
        <f t="shared" si="144"/>
        <v>7</v>
      </c>
      <c r="AC228" s="14">
        <f t="shared" si="145"/>
        <v>1707</v>
      </c>
      <c r="AD228" s="28">
        <f t="shared" si="147"/>
        <v>0</v>
      </c>
      <c r="AE228" s="5" t="str">
        <f t="shared" si="148"/>
        <v>Ruta 7/9</v>
      </c>
      <c r="AF228" s="5" t="str">
        <f t="shared" si="149"/>
        <v>Avd. Madrid, nº 142 (Calzados Kaymo)</v>
      </c>
      <c r="AG228" s="15" t="str">
        <f t="shared" si="161"/>
        <v>04:59</v>
      </c>
      <c r="AH228" s="15" t="str">
        <f t="shared" si="162"/>
        <v>12:59</v>
      </c>
      <c r="AI228" s="15" t="str">
        <f t="shared" si="163"/>
        <v>20:59</v>
      </c>
      <c r="AJ228" s="15" t="str">
        <f t="shared" si="164"/>
        <v>06:59</v>
      </c>
      <c r="AK228" s="5" t="str">
        <f t="shared" si="165"/>
        <v>Plaza Roma (esq. C/ Escosura)</v>
      </c>
      <c r="AL228" s="14">
        <f t="shared" si="150"/>
        <v>0</v>
      </c>
      <c r="AM228" s="14" t="str">
        <f t="shared" si="151"/>
        <v>7</v>
      </c>
      <c r="AN228" s="14" t="str">
        <f t="shared" si="152"/>
        <v>9</v>
      </c>
      <c r="AO228" s="14">
        <f t="shared" si="141"/>
        <v>7</v>
      </c>
      <c r="AP228" s="14">
        <f t="shared" si="142"/>
        <v>225</v>
      </c>
      <c r="AQ228" s="16">
        <f t="shared" si="153"/>
        <v>8</v>
      </c>
      <c r="AR228" s="16">
        <f t="shared" si="154"/>
        <v>5</v>
      </c>
      <c r="AS228" s="14">
        <f t="shared" si="155"/>
        <v>7</v>
      </c>
    </row>
    <row r="229" spans="1:45" x14ac:dyDescent="0.25">
      <c r="A229" t="s">
        <v>108</v>
      </c>
      <c r="B229">
        <f t="shared" si="168"/>
        <v>2</v>
      </c>
      <c r="C229" t="e">
        <f t="shared" si="169"/>
        <v>#VALUE!</v>
      </c>
      <c r="D229">
        <f t="shared" si="170"/>
        <v>2</v>
      </c>
      <c r="E229">
        <f t="shared" si="171"/>
        <v>4</v>
      </c>
      <c r="F229" s="1">
        <f t="shared" si="156"/>
        <v>4</v>
      </c>
      <c r="G229" s="1">
        <f t="shared" si="172"/>
        <v>55</v>
      </c>
      <c r="H229" s="26" t="str">
        <f t="shared" si="173"/>
        <v>04:55</v>
      </c>
      <c r="I229" s="14">
        <f t="shared" si="166"/>
        <v>0</v>
      </c>
      <c r="J229" s="3">
        <f t="shared" si="174"/>
        <v>2</v>
      </c>
      <c r="K229" s="3">
        <f t="shared" si="167"/>
        <v>0</v>
      </c>
      <c r="L229" s="3">
        <f t="shared" si="146"/>
        <v>9</v>
      </c>
      <c r="M229" s="3">
        <f t="shared" si="157"/>
        <v>209</v>
      </c>
      <c r="N229" t="str">
        <f t="shared" si="158"/>
        <v/>
      </c>
      <c r="O229" s="14" t="str">
        <f t="shared" si="175"/>
        <v/>
      </c>
      <c r="P229" s="14" t="str">
        <f t="shared" si="176"/>
        <v/>
      </c>
      <c r="Q229" s="14" t="str">
        <f t="shared" si="177"/>
        <v/>
      </c>
      <c r="R229" s="14" t="str">
        <f t="shared" si="178"/>
        <v/>
      </c>
      <c r="S229" t="str">
        <f t="shared" si="159"/>
        <v/>
      </c>
      <c r="T229" s="14">
        <f t="shared" si="160"/>
        <v>0</v>
      </c>
      <c r="AA229" s="14">
        <f t="shared" si="143"/>
        <v>17</v>
      </c>
      <c r="AB229" s="14">
        <f t="shared" si="144"/>
        <v>8</v>
      </c>
      <c r="AC229" s="14">
        <f t="shared" si="145"/>
        <v>1708</v>
      </c>
      <c r="AD229" s="28">
        <f t="shared" si="147"/>
        <v>0</v>
      </c>
      <c r="AE229" s="5" t="str">
        <f t="shared" si="148"/>
        <v>Ruta 7/9</v>
      </c>
      <c r="AF229" s="5" t="str">
        <f t="shared" si="149"/>
        <v>Avd. Madrid nº 218</v>
      </c>
      <c r="AG229" s="15" t="str">
        <f t="shared" si="161"/>
        <v>05:00</v>
      </c>
      <c r="AH229" s="15" t="str">
        <f t="shared" si="162"/>
        <v>13:00</v>
      </c>
      <c r="AI229" s="15" t="str">
        <f t="shared" si="163"/>
        <v>21:00</v>
      </c>
      <c r="AJ229" s="15" t="str">
        <f t="shared" si="164"/>
        <v>07:00</v>
      </c>
      <c r="AK229" s="5" t="str">
        <f t="shared" si="165"/>
        <v>Avd. Goya (esq. Cortes de Aragón - Pd. Bus)</v>
      </c>
      <c r="AL229" s="14">
        <f t="shared" si="150"/>
        <v>0</v>
      </c>
      <c r="AM229" s="14" t="str">
        <f t="shared" si="151"/>
        <v>7</v>
      </c>
      <c r="AN229" s="14" t="str">
        <f t="shared" si="152"/>
        <v>9</v>
      </c>
      <c r="AO229" s="14">
        <f t="shared" si="141"/>
        <v>8</v>
      </c>
      <c r="AP229" s="14">
        <f t="shared" si="142"/>
        <v>226</v>
      </c>
      <c r="AQ229" s="16">
        <f t="shared" si="153"/>
        <v>8</v>
      </c>
      <c r="AR229" s="16">
        <f t="shared" si="154"/>
        <v>5</v>
      </c>
      <c r="AS229" s="14">
        <f t="shared" si="155"/>
        <v>7</v>
      </c>
    </row>
    <row r="230" spans="1:45" x14ac:dyDescent="0.25">
      <c r="A230" t="s">
        <v>113</v>
      </c>
      <c r="B230">
        <f t="shared" si="168"/>
        <v>3</v>
      </c>
      <c r="C230" t="e">
        <f t="shared" si="169"/>
        <v>#VALUE!</v>
      </c>
      <c r="D230">
        <f t="shared" si="170"/>
        <v>3</v>
      </c>
      <c r="E230">
        <f t="shared" si="171"/>
        <v>5</v>
      </c>
      <c r="F230" s="1">
        <f t="shared" si="156"/>
        <v>12</v>
      </c>
      <c r="G230" s="1">
        <f t="shared" si="172"/>
        <v>53</v>
      </c>
      <c r="H230" s="26" t="str">
        <f t="shared" si="173"/>
        <v>12:53</v>
      </c>
      <c r="I230" s="14">
        <f t="shared" si="166"/>
        <v>0</v>
      </c>
      <c r="J230" s="3">
        <f t="shared" si="174"/>
        <v>2</v>
      </c>
      <c r="K230" s="3">
        <f t="shared" si="167"/>
        <v>0</v>
      </c>
      <c r="L230" s="3">
        <f t="shared" si="146"/>
        <v>9</v>
      </c>
      <c r="M230" s="3">
        <f t="shared" si="157"/>
        <v>209</v>
      </c>
      <c r="N230" t="str">
        <f t="shared" si="158"/>
        <v/>
      </c>
      <c r="O230" s="14" t="str">
        <f t="shared" si="175"/>
        <v/>
      </c>
      <c r="P230" s="14" t="str">
        <f t="shared" si="176"/>
        <v/>
      </c>
      <c r="Q230" s="14" t="str">
        <f t="shared" si="177"/>
        <v/>
      </c>
      <c r="R230" s="14" t="str">
        <f t="shared" si="178"/>
        <v/>
      </c>
      <c r="S230" t="str">
        <f t="shared" si="159"/>
        <v/>
      </c>
      <c r="T230" s="14">
        <f t="shared" si="160"/>
        <v>0</v>
      </c>
      <c r="AA230" s="14">
        <f t="shared" si="143"/>
        <v>17</v>
      </c>
      <c r="AB230" s="14">
        <f t="shared" si="144"/>
        <v>9</v>
      </c>
      <c r="AC230" s="14">
        <f t="shared" si="145"/>
        <v>1709</v>
      </c>
      <c r="AD230" s="28">
        <f t="shared" si="147"/>
        <v>0</v>
      </c>
      <c r="AE230" s="5" t="str">
        <f t="shared" si="148"/>
        <v>Ruta 7/9</v>
      </c>
      <c r="AF230" s="5" t="str">
        <f t="shared" si="149"/>
        <v>Ctra. Logroño desvío Monzalbarba (Pd. Bus)</v>
      </c>
      <c r="AG230" s="15" t="str">
        <f t="shared" si="161"/>
        <v>05:10</v>
      </c>
      <c r="AH230" s="15" t="str">
        <f t="shared" si="162"/>
        <v>13:10</v>
      </c>
      <c r="AI230" s="15" t="str">
        <f t="shared" si="163"/>
        <v>21:10</v>
      </c>
      <c r="AJ230" s="15" t="str">
        <f t="shared" si="164"/>
        <v>07:10</v>
      </c>
      <c r="AK230" s="5" t="str">
        <f t="shared" si="165"/>
        <v>Plaza San Francisco (Kiosco Prensa - Pd. Bus)</v>
      </c>
      <c r="AL230" s="14">
        <f t="shared" si="150"/>
        <v>0</v>
      </c>
      <c r="AM230" s="14" t="str">
        <f t="shared" si="151"/>
        <v>7</v>
      </c>
      <c r="AN230" s="14" t="str">
        <f t="shared" si="152"/>
        <v>9</v>
      </c>
      <c r="AO230" s="14">
        <f t="shared" ref="AO230:AO254" si="179">IF(AL230,0,AO229+1)</f>
        <v>9</v>
      </c>
      <c r="AP230" s="14">
        <f t="shared" ref="AP230:AP254" si="180">AP229+1</f>
        <v>227</v>
      </c>
      <c r="AQ230" s="16">
        <f t="shared" ref="AQ230:AQ254" si="181">LEN(AE230)</f>
        <v>8</v>
      </c>
      <c r="AR230" s="16">
        <f t="shared" ref="AR230:AR254" si="182">FIND(" ",AE230)</f>
        <v>5</v>
      </c>
      <c r="AS230" s="14">
        <f t="shared" ref="AS230:AS254" si="183">FIND("/",AE230)</f>
        <v>7</v>
      </c>
    </row>
    <row r="231" spans="1:45" x14ac:dyDescent="0.25">
      <c r="A231" t="s">
        <v>121</v>
      </c>
      <c r="B231">
        <f t="shared" si="168"/>
        <v>3</v>
      </c>
      <c r="C231" t="e">
        <f t="shared" si="169"/>
        <v>#VALUE!</v>
      </c>
      <c r="D231">
        <f t="shared" si="170"/>
        <v>3</v>
      </c>
      <c r="E231">
        <f t="shared" si="171"/>
        <v>5</v>
      </c>
      <c r="F231" s="1">
        <f t="shared" si="156"/>
        <v>20</v>
      </c>
      <c r="G231" s="1">
        <f t="shared" si="172"/>
        <v>55</v>
      </c>
      <c r="H231" s="26" t="str">
        <f t="shared" si="173"/>
        <v>20:55</v>
      </c>
      <c r="I231" s="14">
        <f t="shared" si="166"/>
        <v>0</v>
      </c>
      <c r="J231" s="3">
        <f t="shared" si="174"/>
        <v>2</v>
      </c>
      <c r="K231" s="3">
        <f t="shared" si="167"/>
        <v>0</v>
      </c>
      <c r="L231" s="3">
        <f t="shared" si="146"/>
        <v>9</v>
      </c>
      <c r="M231" s="3">
        <f t="shared" si="157"/>
        <v>209</v>
      </c>
      <c r="N231" t="str">
        <f t="shared" si="158"/>
        <v/>
      </c>
      <c r="O231" s="14" t="str">
        <f t="shared" si="175"/>
        <v/>
      </c>
      <c r="P231" s="14" t="str">
        <f t="shared" si="176"/>
        <v/>
      </c>
      <c r="Q231" s="14" t="str">
        <f t="shared" si="177"/>
        <v/>
      </c>
      <c r="R231" s="14" t="str">
        <f t="shared" si="178"/>
        <v/>
      </c>
      <c r="S231" t="str">
        <f t="shared" si="159"/>
        <v/>
      </c>
      <c r="T231" s="14">
        <f t="shared" si="160"/>
        <v>0</v>
      </c>
      <c r="AA231" s="14">
        <f t="shared" si="143"/>
        <v>17</v>
      </c>
      <c r="AB231" s="14">
        <f t="shared" si="144"/>
        <v>10</v>
      </c>
      <c r="AC231" s="14">
        <f t="shared" si="145"/>
        <v>1710</v>
      </c>
      <c r="AD231" s="28">
        <f t="shared" si="147"/>
        <v>0</v>
      </c>
      <c r="AE231" s="5" t="str">
        <f t="shared" si="148"/>
        <v>Ruta 7/9</v>
      </c>
      <c r="AF231" s="5" t="str">
        <f t="shared" si="149"/>
        <v>Alagón (Rotonda - Pd. Bus)</v>
      </c>
      <c r="AG231" s="15" t="str">
        <f t="shared" si="161"/>
        <v>05:20</v>
      </c>
      <c r="AH231" s="15" t="str">
        <f t="shared" si="162"/>
        <v>13:20</v>
      </c>
      <c r="AI231" s="15" t="str">
        <f t="shared" si="163"/>
        <v>21:20</v>
      </c>
      <c r="AJ231" s="15" t="str">
        <f t="shared" si="164"/>
        <v>07:20</v>
      </c>
      <c r="AK231" s="5" t="str">
        <f t="shared" si="165"/>
        <v>Violante de Hungría (frente nº 7 - Pd. Bus)</v>
      </c>
      <c r="AL231" s="14">
        <f t="shared" si="150"/>
        <v>0</v>
      </c>
      <c r="AM231" s="14" t="str">
        <f t="shared" si="151"/>
        <v>7</v>
      </c>
      <c r="AN231" s="14" t="str">
        <f t="shared" si="152"/>
        <v>9</v>
      </c>
      <c r="AO231" s="14">
        <f t="shared" si="179"/>
        <v>10</v>
      </c>
      <c r="AP231" s="14">
        <f t="shared" si="180"/>
        <v>228</v>
      </c>
      <c r="AQ231" s="16">
        <f t="shared" si="181"/>
        <v>8</v>
      </c>
      <c r="AR231" s="16">
        <f t="shared" si="182"/>
        <v>5</v>
      </c>
      <c r="AS231" s="14">
        <f t="shared" si="183"/>
        <v>7</v>
      </c>
    </row>
    <row r="232" spans="1:45" x14ac:dyDescent="0.25">
      <c r="A232" t="s">
        <v>292</v>
      </c>
      <c r="B232">
        <f t="shared" si="168"/>
        <v>2</v>
      </c>
      <c r="C232" t="e">
        <f t="shared" si="169"/>
        <v>#VALUE!</v>
      </c>
      <c r="D232">
        <f t="shared" si="170"/>
        <v>2</v>
      </c>
      <c r="E232">
        <f t="shared" si="171"/>
        <v>4</v>
      </c>
      <c r="F232" s="1">
        <f t="shared" si="156"/>
        <v>6</v>
      </c>
      <c r="G232" s="1">
        <f t="shared" si="172"/>
        <v>53</v>
      </c>
      <c r="H232" s="26" t="str">
        <f t="shared" si="173"/>
        <v>06:53</v>
      </c>
      <c r="I232" s="14">
        <f t="shared" si="166"/>
        <v>0</v>
      </c>
      <c r="J232" s="3">
        <f t="shared" si="174"/>
        <v>2</v>
      </c>
      <c r="K232" s="3">
        <f t="shared" si="167"/>
        <v>0</v>
      </c>
      <c r="L232" s="3">
        <f t="shared" si="146"/>
        <v>9</v>
      </c>
      <c r="M232" s="3">
        <f t="shared" si="157"/>
        <v>209</v>
      </c>
      <c r="N232" t="str">
        <f t="shared" si="158"/>
        <v/>
      </c>
      <c r="O232" s="14" t="str">
        <f t="shared" si="175"/>
        <v/>
      </c>
      <c r="P232" s="14" t="str">
        <f t="shared" si="176"/>
        <v/>
      </c>
      <c r="Q232" s="14" t="str">
        <f t="shared" si="177"/>
        <v/>
      </c>
      <c r="R232" s="14" t="str">
        <f t="shared" si="178"/>
        <v/>
      </c>
      <c r="S232" t="str">
        <f t="shared" si="159"/>
        <v/>
      </c>
      <c r="T232" s="14">
        <f t="shared" si="160"/>
        <v>0</v>
      </c>
      <c r="AA232" s="14">
        <f t="shared" si="143"/>
        <v>17</v>
      </c>
      <c r="AB232" s="14">
        <f t="shared" si="144"/>
        <v>11</v>
      </c>
      <c r="AC232" s="14">
        <f t="shared" si="145"/>
        <v>1711</v>
      </c>
      <c r="AD232" s="28">
        <f t="shared" si="147"/>
        <v>1</v>
      </c>
      <c r="AE232" s="5" t="str">
        <f t="shared" si="148"/>
        <v>Ruta 7/9</v>
      </c>
      <c r="AF232" s="5" t="str">
        <f t="shared" si="149"/>
        <v>Opel Planta en Figueruelas</v>
      </c>
      <c r="AG232" s="15" t="str">
        <f t="shared" si="161"/>
        <v>05:30</v>
      </c>
      <c r="AH232" s="15" t="str">
        <f t="shared" si="162"/>
        <v>13:30</v>
      </c>
      <c r="AI232" s="15" t="str">
        <f t="shared" si="163"/>
        <v>21:30</v>
      </c>
      <c r="AJ232" s="15" t="str">
        <f t="shared" si="164"/>
        <v>07:30</v>
      </c>
      <c r="AK232" s="5" t="str">
        <f t="shared" si="165"/>
        <v>Vía Univérsitas (esq. C/ Santa María Reina)</v>
      </c>
      <c r="AL232" s="14">
        <f t="shared" si="150"/>
        <v>0</v>
      </c>
      <c r="AM232" s="14" t="str">
        <f t="shared" si="151"/>
        <v>7</v>
      </c>
      <c r="AN232" s="14" t="str">
        <f t="shared" si="152"/>
        <v>9</v>
      </c>
      <c r="AO232" s="14">
        <f t="shared" si="179"/>
        <v>11</v>
      </c>
      <c r="AP232" s="14">
        <f t="shared" si="180"/>
        <v>229</v>
      </c>
      <c r="AQ232" s="16">
        <f t="shared" si="181"/>
        <v>8</v>
      </c>
      <c r="AR232" s="16">
        <f t="shared" si="182"/>
        <v>5</v>
      </c>
      <c r="AS232" s="14">
        <f t="shared" si="183"/>
        <v>7</v>
      </c>
    </row>
    <row r="233" spans="1:45" x14ac:dyDescent="0.25">
      <c r="A233" t="s">
        <v>523</v>
      </c>
      <c r="B233" t="e">
        <f t="shared" si="168"/>
        <v>#VALUE!</v>
      </c>
      <c r="C233" t="e">
        <f t="shared" si="169"/>
        <v>#VALUE!</v>
      </c>
      <c r="D233" t="e">
        <f t="shared" si="170"/>
        <v>#VALUE!</v>
      </c>
      <c r="E233">
        <f t="shared" si="171"/>
        <v>45</v>
      </c>
      <c r="F233" s="1" t="str">
        <f t="shared" si="156"/>
        <v/>
      </c>
      <c r="G233" s="1" t="str">
        <f t="shared" si="172"/>
        <v/>
      </c>
      <c r="H233" s="26" t="str">
        <f t="shared" si="173"/>
        <v>:</v>
      </c>
      <c r="I233" s="14">
        <f t="shared" si="166"/>
        <v>0</v>
      </c>
      <c r="J233" s="3">
        <f t="shared" si="174"/>
        <v>2</v>
      </c>
      <c r="K233" s="3">
        <f t="shared" si="167"/>
        <v>0</v>
      </c>
      <c r="L233" s="3">
        <f t="shared" si="146"/>
        <v>9</v>
      </c>
      <c r="M233" s="3">
        <f t="shared" si="157"/>
        <v>209</v>
      </c>
      <c r="N233" t="str">
        <f t="shared" si="158"/>
        <v/>
      </c>
      <c r="O233" s="14" t="str">
        <f t="shared" si="175"/>
        <v/>
      </c>
      <c r="P233" s="14" t="str">
        <f t="shared" si="176"/>
        <v/>
      </c>
      <c r="Q233" s="14" t="str">
        <f t="shared" si="177"/>
        <v/>
      </c>
      <c r="R233" s="14" t="str">
        <f t="shared" si="178"/>
        <v/>
      </c>
      <c r="S233" t="str">
        <f t="shared" si="159"/>
        <v/>
      </c>
      <c r="T233" s="14">
        <f t="shared" si="160"/>
        <v>0</v>
      </c>
      <c r="AA233" s="14">
        <f t="shared" si="143"/>
        <v>18</v>
      </c>
      <c r="AB233" s="14">
        <f t="shared" si="144"/>
        <v>0</v>
      </c>
      <c r="AC233" s="14">
        <f t="shared" si="145"/>
        <v>1800</v>
      </c>
      <c r="AD233" s="28">
        <f t="shared" si="147"/>
        <v>0</v>
      </c>
      <c r="AE233" s="5" t="str">
        <f t="shared" si="148"/>
        <v>Ruta 8/9</v>
      </c>
      <c r="AF233" s="5" t="str">
        <f t="shared" si="149"/>
        <v>Ruta 8/9</v>
      </c>
      <c r="AG233" s="15" t="str">
        <f t="shared" si="161"/>
        <v/>
      </c>
      <c r="AH233" s="15" t="str">
        <f t="shared" si="162"/>
        <v/>
      </c>
      <c r="AI233" s="15" t="str">
        <f t="shared" si="163"/>
        <v/>
      </c>
      <c r="AJ233" s="15" t="str">
        <f t="shared" si="164"/>
        <v/>
      </c>
      <c r="AK233" s="5" t="str">
        <f t="shared" si="165"/>
        <v/>
      </c>
      <c r="AL233" s="14">
        <f t="shared" si="150"/>
        <v>1</v>
      </c>
      <c r="AM233" s="14" t="str">
        <f t="shared" si="151"/>
        <v>8</v>
      </c>
      <c r="AN233" s="14" t="str">
        <f t="shared" si="152"/>
        <v>9</v>
      </c>
      <c r="AO233" s="14">
        <f t="shared" si="179"/>
        <v>0</v>
      </c>
      <c r="AP233" s="14">
        <f t="shared" si="180"/>
        <v>230</v>
      </c>
      <c r="AQ233" s="16">
        <f t="shared" si="181"/>
        <v>8</v>
      </c>
      <c r="AR233" s="16">
        <f t="shared" si="182"/>
        <v>5</v>
      </c>
      <c r="AS233" s="14">
        <f t="shared" si="183"/>
        <v>7</v>
      </c>
    </row>
    <row r="234" spans="1:45" x14ac:dyDescent="0.25">
      <c r="A234" t="s">
        <v>52</v>
      </c>
      <c r="B234" t="e">
        <f t="shared" si="168"/>
        <v>#VALUE!</v>
      </c>
      <c r="C234">
        <f t="shared" si="169"/>
        <v>17</v>
      </c>
      <c r="D234">
        <f t="shared" si="170"/>
        <v>17</v>
      </c>
      <c r="E234">
        <f t="shared" si="171"/>
        <v>34</v>
      </c>
      <c r="F234" s="1" t="str">
        <f t="shared" si="156"/>
        <v/>
      </c>
      <c r="G234" s="1" t="str">
        <f t="shared" si="172"/>
        <v/>
      </c>
      <c r="H234" s="26" t="str">
        <f t="shared" si="173"/>
        <v>:</v>
      </c>
      <c r="I234" s="14">
        <f t="shared" si="166"/>
        <v>0</v>
      </c>
      <c r="J234" s="3">
        <f t="shared" si="174"/>
        <v>2</v>
      </c>
      <c r="K234" s="3">
        <f t="shared" si="167"/>
        <v>1</v>
      </c>
      <c r="L234" s="3">
        <f t="shared" si="146"/>
        <v>10</v>
      </c>
      <c r="M234" s="3">
        <f t="shared" si="157"/>
        <v>210</v>
      </c>
      <c r="N234" t="str">
        <f t="shared" si="158"/>
        <v>Salvador Allende, nº 67 ( Pd. Bus)</v>
      </c>
      <c r="O234" s="14" t="str">
        <f t="shared" si="175"/>
        <v>04:56</v>
      </c>
      <c r="P234" s="14" t="str">
        <f t="shared" si="176"/>
        <v>12:54</v>
      </c>
      <c r="Q234" s="14" t="str">
        <f t="shared" si="177"/>
        <v>20:56</v>
      </c>
      <c r="R234" s="14" t="str">
        <f t="shared" si="178"/>
        <v>06:54</v>
      </c>
      <c r="S234" t="str">
        <f t="shared" si="159"/>
        <v>Avd. Cataluña (esq. Felisa Galé)</v>
      </c>
      <c r="T234" s="14">
        <f t="shared" si="160"/>
        <v>0</v>
      </c>
      <c r="AA234" s="14">
        <f t="shared" si="143"/>
        <v>18</v>
      </c>
      <c r="AB234" s="14">
        <f t="shared" si="144"/>
        <v>1</v>
      </c>
      <c r="AC234" s="14">
        <f t="shared" si="145"/>
        <v>1801</v>
      </c>
      <c r="AD234" s="28">
        <f t="shared" si="147"/>
        <v>0</v>
      </c>
      <c r="AE234" s="5" t="str">
        <f t="shared" si="148"/>
        <v>Ruta 8/9</v>
      </c>
      <c r="AF234" s="5" t="str">
        <f t="shared" si="149"/>
        <v>C/ Asalto (Museo Centro de Historia)</v>
      </c>
      <c r="AG234" s="15" t="str">
        <f t="shared" si="161"/>
        <v>04:52</v>
      </c>
      <c r="AH234" s="15" t="str">
        <f t="shared" si="162"/>
        <v>12:50</v>
      </c>
      <c r="AI234" s="15" t="str">
        <f t="shared" si="163"/>
        <v>20:50</v>
      </c>
      <c r="AJ234" s="15" t="str">
        <f t="shared" si="164"/>
        <v>06:52</v>
      </c>
      <c r="AK234" s="5" t="str">
        <f t="shared" si="165"/>
        <v>Opel Planta en Figueruelas</v>
      </c>
      <c r="AL234" s="14">
        <f t="shared" si="150"/>
        <v>0</v>
      </c>
      <c r="AM234" s="14" t="str">
        <f t="shared" si="151"/>
        <v>8</v>
      </c>
      <c r="AN234" s="14" t="str">
        <f t="shared" si="152"/>
        <v>9</v>
      </c>
      <c r="AO234" s="14">
        <f t="shared" si="179"/>
        <v>1</v>
      </c>
      <c r="AP234" s="14">
        <f t="shared" si="180"/>
        <v>231</v>
      </c>
      <c r="AQ234" s="16">
        <f t="shared" si="181"/>
        <v>8</v>
      </c>
      <c r="AR234" s="16">
        <f t="shared" si="182"/>
        <v>5</v>
      </c>
      <c r="AS234" s="14">
        <f t="shared" si="183"/>
        <v>7</v>
      </c>
    </row>
    <row r="235" spans="1:45" x14ac:dyDescent="0.25">
      <c r="A235" t="s">
        <v>160</v>
      </c>
      <c r="B235">
        <f t="shared" si="168"/>
        <v>2</v>
      </c>
      <c r="C235" t="e">
        <f t="shared" si="169"/>
        <v>#VALUE!</v>
      </c>
      <c r="D235">
        <f t="shared" si="170"/>
        <v>2</v>
      </c>
      <c r="E235">
        <f t="shared" si="171"/>
        <v>4</v>
      </c>
      <c r="F235" s="1">
        <f t="shared" si="156"/>
        <v>4</v>
      </c>
      <c r="G235" s="1">
        <f t="shared" si="172"/>
        <v>56</v>
      </c>
      <c r="H235" s="26" t="str">
        <f t="shared" si="173"/>
        <v>04:56</v>
      </c>
      <c r="I235" s="14">
        <f t="shared" si="166"/>
        <v>0</v>
      </c>
      <c r="J235" s="3">
        <f t="shared" si="174"/>
        <v>2</v>
      </c>
      <c r="K235" s="3">
        <f t="shared" si="167"/>
        <v>0</v>
      </c>
      <c r="L235" s="3">
        <f t="shared" si="146"/>
        <v>10</v>
      </c>
      <c r="M235" s="3">
        <f t="shared" si="157"/>
        <v>210</v>
      </c>
      <c r="N235" t="str">
        <f t="shared" si="158"/>
        <v/>
      </c>
      <c r="O235" s="14" t="str">
        <f t="shared" si="175"/>
        <v/>
      </c>
      <c r="P235" s="14" t="str">
        <f t="shared" si="176"/>
        <v/>
      </c>
      <c r="Q235" s="14" t="str">
        <f t="shared" si="177"/>
        <v/>
      </c>
      <c r="R235" s="14" t="str">
        <f t="shared" si="178"/>
        <v/>
      </c>
      <c r="S235" t="str">
        <f t="shared" si="159"/>
        <v/>
      </c>
      <c r="T235" s="14">
        <f t="shared" si="160"/>
        <v>0</v>
      </c>
      <c r="AA235" s="14">
        <f t="shared" si="143"/>
        <v>18</v>
      </c>
      <c r="AB235" s="14">
        <f t="shared" si="144"/>
        <v>2</v>
      </c>
      <c r="AC235" s="14">
        <f t="shared" si="145"/>
        <v>1802</v>
      </c>
      <c r="AD235" s="28">
        <f t="shared" si="147"/>
        <v>0</v>
      </c>
      <c r="AE235" s="5" t="str">
        <f t="shared" si="148"/>
        <v>Ruta 8/9</v>
      </c>
      <c r="AF235" s="5" t="str">
        <f t="shared" si="149"/>
        <v>Pº La Mina, nº 21 (Edif. Balmes - Pd. Bus)</v>
      </c>
      <c r="AG235" s="15" t="str">
        <f t="shared" si="161"/>
        <v>04:53</v>
      </c>
      <c r="AH235" s="15" t="str">
        <f t="shared" si="162"/>
        <v>12:53</v>
      </c>
      <c r="AI235" s="15" t="str">
        <f t="shared" si="163"/>
        <v>20:53</v>
      </c>
      <c r="AJ235" s="15" t="str">
        <f t="shared" si="164"/>
        <v>06:53</v>
      </c>
      <c r="AK235" s="5" t="str">
        <f t="shared" si="165"/>
        <v>Avd. Navarra, (frente nº 183 - Pd. Bus )</v>
      </c>
      <c r="AL235" s="14">
        <f t="shared" si="150"/>
        <v>0</v>
      </c>
      <c r="AM235" s="14" t="str">
        <f t="shared" si="151"/>
        <v>8</v>
      </c>
      <c r="AN235" s="14" t="str">
        <f t="shared" si="152"/>
        <v>9</v>
      </c>
      <c r="AO235" s="14">
        <f t="shared" si="179"/>
        <v>2</v>
      </c>
      <c r="AP235" s="14">
        <f t="shared" si="180"/>
        <v>232</v>
      </c>
      <c r="AQ235" s="16">
        <f t="shared" si="181"/>
        <v>8</v>
      </c>
      <c r="AR235" s="16">
        <f t="shared" si="182"/>
        <v>5</v>
      </c>
      <c r="AS235" s="14">
        <f t="shared" si="183"/>
        <v>7</v>
      </c>
    </row>
    <row r="236" spans="1:45" x14ac:dyDescent="0.25">
      <c r="A236" t="s">
        <v>116</v>
      </c>
      <c r="B236">
        <f t="shared" si="168"/>
        <v>3</v>
      </c>
      <c r="C236" t="e">
        <f t="shared" si="169"/>
        <v>#VALUE!</v>
      </c>
      <c r="D236">
        <f t="shared" si="170"/>
        <v>3</v>
      </c>
      <c r="E236">
        <f t="shared" si="171"/>
        <v>5</v>
      </c>
      <c r="F236" s="1">
        <f t="shared" si="156"/>
        <v>12</v>
      </c>
      <c r="G236" s="1">
        <f t="shared" si="172"/>
        <v>54</v>
      </c>
      <c r="H236" s="26" t="str">
        <f t="shared" si="173"/>
        <v>12:54</v>
      </c>
      <c r="I236" s="14">
        <f t="shared" si="166"/>
        <v>0</v>
      </c>
      <c r="J236" s="3">
        <f t="shared" si="174"/>
        <v>2</v>
      </c>
      <c r="K236" s="3">
        <f t="shared" si="167"/>
        <v>0</v>
      </c>
      <c r="L236" s="3">
        <f t="shared" si="146"/>
        <v>10</v>
      </c>
      <c r="M236" s="3">
        <f t="shared" si="157"/>
        <v>210</v>
      </c>
      <c r="N236" t="str">
        <f t="shared" si="158"/>
        <v/>
      </c>
      <c r="O236" s="14" t="str">
        <f t="shared" si="175"/>
        <v/>
      </c>
      <c r="P236" s="14" t="str">
        <f t="shared" si="176"/>
        <v/>
      </c>
      <c r="Q236" s="14" t="str">
        <f t="shared" si="177"/>
        <v/>
      </c>
      <c r="R236" s="14" t="str">
        <f t="shared" si="178"/>
        <v/>
      </c>
      <c r="S236" t="str">
        <f t="shared" si="159"/>
        <v/>
      </c>
      <c r="T236" s="14">
        <f t="shared" si="160"/>
        <v>0</v>
      </c>
      <c r="AA236" s="14">
        <f t="shared" si="143"/>
        <v>18</v>
      </c>
      <c r="AB236" s="14">
        <f t="shared" si="144"/>
        <v>3</v>
      </c>
      <c r="AC236" s="14">
        <f t="shared" si="145"/>
        <v>1803</v>
      </c>
      <c r="AD236" s="28">
        <f t="shared" si="147"/>
        <v>0</v>
      </c>
      <c r="AE236" s="5" t="str">
        <f t="shared" si="148"/>
        <v>Ruta 8/9</v>
      </c>
      <c r="AF236" s="5" t="str">
        <f t="shared" si="149"/>
        <v>Paseo Pamplona, nº 2 ( Pd. Bus)</v>
      </c>
      <c r="AG236" s="15" t="str">
        <f t="shared" si="161"/>
        <v>04:54</v>
      </c>
      <c r="AH236" s="15" t="str">
        <f t="shared" si="162"/>
        <v>12:54</v>
      </c>
      <c r="AI236" s="15" t="str">
        <f t="shared" si="163"/>
        <v>20:54</v>
      </c>
      <c r="AJ236" s="15" t="str">
        <f t="shared" si="164"/>
        <v>06:54</v>
      </c>
      <c r="AK236" s="5" t="str">
        <f t="shared" si="165"/>
        <v>C/ Rioja (rotonda frente estación del AVE)</v>
      </c>
      <c r="AL236" s="14">
        <f t="shared" si="150"/>
        <v>0</v>
      </c>
      <c r="AM236" s="14" t="str">
        <f t="shared" si="151"/>
        <v>8</v>
      </c>
      <c r="AN236" s="14" t="str">
        <f t="shared" si="152"/>
        <v>9</v>
      </c>
      <c r="AO236" s="14">
        <f t="shared" si="179"/>
        <v>3</v>
      </c>
      <c r="AP236" s="14">
        <f t="shared" si="180"/>
        <v>233</v>
      </c>
      <c r="AQ236" s="16">
        <f t="shared" si="181"/>
        <v>8</v>
      </c>
      <c r="AR236" s="16">
        <f t="shared" si="182"/>
        <v>5</v>
      </c>
      <c r="AS236" s="14">
        <f t="shared" si="183"/>
        <v>7</v>
      </c>
    </row>
    <row r="237" spans="1:45" x14ac:dyDescent="0.25">
      <c r="A237" t="s">
        <v>82</v>
      </c>
      <c r="B237">
        <f t="shared" si="168"/>
        <v>3</v>
      </c>
      <c r="C237" t="e">
        <f t="shared" si="169"/>
        <v>#VALUE!</v>
      </c>
      <c r="D237">
        <f t="shared" si="170"/>
        <v>3</v>
      </c>
      <c r="E237">
        <f t="shared" si="171"/>
        <v>5</v>
      </c>
      <c r="F237" s="1">
        <f t="shared" si="156"/>
        <v>20</v>
      </c>
      <c r="G237" s="1">
        <f t="shared" si="172"/>
        <v>56</v>
      </c>
      <c r="H237" s="26" t="str">
        <f t="shared" si="173"/>
        <v>20:56</v>
      </c>
      <c r="I237" s="14">
        <f t="shared" si="166"/>
        <v>0</v>
      </c>
      <c r="J237" s="3">
        <f t="shared" si="174"/>
        <v>2</v>
      </c>
      <c r="K237" s="3">
        <f t="shared" si="167"/>
        <v>0</v>
      </c>
      <c r="L237" s="3">
        <f t="shared" si="146"/>
        <v>10</v>
      </c>
      <c r="M237" s="3">
        <f t="shared" si="157"/>
        <v>210</v>
      </c>
      <c r="N237" t="str">
        <f t="shared" si="158"/>
        <v/>
      </c>
      <c r="O237" s="14" t="str">
        <f t="shared" si="175"/>
        <v/>
      </c>
      <c r="P237" s="14" t="str">
        <f t="shared" si="176"/>
        <v/>
      </c>
      <c r="Q237" s="14" t="str">
        <f t="shared" si="177"/>
        <v/>
      </c>
      <c r="R237" s="14" t="str">
        <f t="shared" si="178"/>
        <v/>
      </c>
      <c r="S237" t="str">
        <f t="shared" si="159"/>
        <v/>
      </c>
      <c r="T237" s="14">
        <f t="shared" si="160"/>
        <v>0</v>
      </c>
      <c r="AA237" s="14">
        <f t="shared" si="143"/>
        <v>18</v>
      </c>
      <c r="AB237" s="14">
        <f t="shared" si="144"/>
        <v>4</v>
      </c>
      <c r="AC237" s="14">
        <f t="shared" si="145"/>
        <v>1804</v>
      </c>
      <c r="AD237" s="28">
        <f t="shared" si="147"/>
        <v>0</v>
      </c>
      <c r="AE237" s="5" t="str">
        <f t="shared" si="148"/>
        <v>Ruta 8/9</v>
      </c>
      <c r="AF237" s="5" t="str">
        <f t="shared" si="149"/>
        <v>María Agustín, nº 20 (Museo Pablo Serrano - Pd. Bus)</v>
      </c>
      <c r="AG237" s="15" t="str">
        <f t="shared" si="161"/>
        <v>04:55</v>
      </c>
      <c r="AH237" s="15" t="str">
        <f t="shared" si="162"/>
        <v>12:55</v>
      </c>
      <c r="AI237" s="15" t="str">
        <f t="shared" si="163"/>
        <v>20:55</v>
      </c>
      <c r="AJ237" s="15" t="str">
        <f t="shared" si="164"/>
        <v>06:55</v>
      </c>
      <c r="AK237" s="5" t="str">
        <f t="shared" si="165"/>
        <v>Pablo Gargallo (esq. Puerta Sancho)</v>
      </c>
      <c r="AL237" s="14">
        <f t="shared" si="150"/>
        <v>0</v>
      </c>
      <c r="AM237" s="14" t="str">
        <f t="shared" si="151"/>
        <v>8</v>
      </c>
      <c r="AN237" s="14" t="str">
        <f t="shared" si="152"/>
        <v>9</v>
      </c>
      <c r="AO237" s="14">
        <f t="shared" si="179"/>
        <v>4</v>
      </c>
      <c r="AP237" s="14">
        <f t="shared" si="180"/>
        <v>234</v>
      </c>
      <c r="AQ237" s="16">
        <f t="shared" si="181"/>
        <v>8</v>
      </c>
      <c r="AR237" s="16">
        <f t="shared" si="182"/>
        <v>5</v>
      </c>
      <c r="AS237" s="14">
        <f t="shared" si="183"/>
        <v>7</v>
      </c>
    </row>
    <row r="238" spans="1:45" x14ac:dyDescent="0.25">
      <c r="A238" t="s">
        <v>294</v>
      </c>
      <c r="B238">
        <f t="shared" si="168"/>
        <v>2</v>
      </c>
      <c r="C238" t="e">
        <f t="shared" si="169"/>
        <v>#VALUE!</v>
      </c>
      <c r="D238">
        <f t="shared" si="170"/>
        <v>2</v>
      </c>
      <c r="E238">
        <f t="shared" si="171"/>
        <v>4</v>
      </c>
      <c r="F238" s="1">
        <f t="shared" si="156"/>
        <v>6</v>
      </c>
      <c r="G238" s="1">
        <f t="shared" si="172"/>
        <v>54</v>
      </c>
      <c r="H238" s="26" t="str">
        <f t="shared" si="173"/>
        <v>06:54</v>
      </c>
      <c r="I238" s="14">
        <f t="shared" si="166"/>
        <v>0</v>
      </c>
      <c r="J238" s="3">
        <f t="shared" si="174"/>
        <v>2</v>
      </c>
      <c r="K238" s="3">
        <f t="shared" si="167"/>
        <v>0</v>
      </c>
      <c r="L238" s="3">
        <f t="shared" si="146"/>
        <v>10</v>
      </c>
      <c r="M238" s="3">
        <f t="shared" si="157"/>
        <v>210</v>
      </c>
      <c r="N238" t="str">
        <f t="shared" si="158"/>
        <v/>
      </c>
      <c r="O238" s="14" t="str">
        <f t="shared" si="175"/>
        <v/>
      </c>
      <c r="P238" s="14" t="str">
        <f t="shared" si="176"/>
        <v/>
      </c>
      <c r="Q238" s="14" t="str">
        <f t="shared" si="177"/>
        <v/>
      </c>
      <c r="R238" s="14" t="str">
        <f t="shared" si="178"/>
        <v/>
      </c>
      <c r="S238" t="str">
        <f t="shared" si="159"/>
        <v/>
      </c>
      <c r="T238" s="14">
        <f t="shared" si="160"/>
        <v>0</v>
      </c>
      <c r="AA238" s="14">
        <f t="shared" si="143"/>
        <v>18</v>
      </c>
      <c r="AB238" s="14">
        <f t="shared" si="144"/>
        <v>5</v>
      </c>
      <c r="AC238" s="14">
        <f t="shared" si="145"/>
        <v>1805</v>
      </c>
      <c r="AD238" s="28">
        <f t="shared" si="147"/>
        <v>0</v>
      </c>
      <c r="AE238" s="5" t="str">
        <f t="shared" si="148"/>
        <v>Ruta 8/9</v>
      </c>
      <c r="AF238" s="5" t="str">
        <f t="shared" si="149"/>
        <v>María Agustín, nº 62 (Pd. Bus)</v>
      </c>
      <c r="AG238" s="15" t="str">
        <f t="shared" si="161"/>
        <v>04:56</v>
      </c>
      <c r="AH238" s="15" t="str">
        <f t="shared" si="162"/>
        <v>12:56</v>
      </c>
      <c r="AI238" s="15" t="str">
        <f t="shared" si="163"/>
        <v>20:56</v>
      </c>
      <c r="AJ238" s="15" t="str">
        <f t="shared" si="164"/>
        <v>06:56</v>
      </c>
      <c r="AK238" s="5" t="str">
        <f t="shared" si="165"/>
        <v>Pablo Gargallo (esq. C/ Reino)</v>
      </c>
      <c r="AL238" s="14">
        <f t="shared" si="150"/>
        <v>0</v>
      </c>
      <c r="AM238" s="14" t="str">
        <f t="shared" si="151"/>
        <v>8</v>
      </c>
      <c r="AN238" s="14" t="str">
        <f t="shared" si="152"/>
        <v>9</v>
      </c>
      <c r="AO238" s="14">
        <f t="shared" si="179"/>
        <v>5</v>
      </c>
      <c r="AP238" s="14">
        <f t="shared" si="180"/>
        <v>235</v>
      </c>
      <c r="AQ238" s="16">
        <f t="shared" si="181"/>
        <v>8</v>
      </c>
      <c r="AR238" s="16">
        <f t="shared" si="182"/>
        <v>5</v>
      </c>
      <c r="AS238" s="14">
        <f t="shared" si="183"/>
        <v>7</v>
      </c>
    </row>
    <row r="239" spans="1:45" x14ac:dyDescent="0.25">
      <c r="A239" t="s">
        <v>524</v>
      </c>
      <c r="B239" t="e">
        <f t="shared" si="168"/>
        <v>#VALUE!</v>
      </c>
      <c r="C239" t="e">
        <f t="shared" si="169"/>
        <v>#VALUE!</v>
      </c>
      <c r="D239" t="e">
        <f t="shared" si="170"/>
        <v>#VALUE!</v>
      </c>
      <c r="E239">
        <f t="shared" si="171"/>
        <v>32</v>
      </c>
      <c r="F239" s="1" t="str">
        <f t="shared" si="156"/>
        <v/>
      </c>
      <c r="G239" s="1" t="str">
        <f t="shared" si="172"/>
        <v/>
      </c>
      <c r="H239" s="26" t="str">
        <f t="shared" si="173"/>
        <v>:</v>
      </c>
      <c r="I239" s="14">
        <f t="shared" si="166"/>
        <v>0</v>
      </c>
      <c r="J239" s="3">
        <f t="shared" si="174"/>
        <v>2</v>
      </c>
      <c r="K239" s="3">
        <f t="shared" si="167"/>
        <v>0</v>
      </c>
      <c r="L239" s="3">
        <f t="shared" si="146"/>
        <v>10</v>
      </c>
      <c r="M239" s="3">
        <f t="shared" si="157"/>
        <v>210</v>
      </c>
      <c r="N239" t="str">
        <f t="shared" si="158"/>
        <v/>
      </c>
      <c r="O239" s="14" t="str">
        <f t="shared" si="175"/>
        <v/>
      </c>
      <c r="P239" s="14" t="str">
        <f t="shared" si="176"/>
        <v/>
      </c>
      <c r="Q239" s="14" t="str">
        <f t="shared" si="177"/>
        <v/>
      </c>
      <c r="R239" s="14" t="str">
        <f t="shared" si="178"/>
        <v/>
      </c>
      <c r="S239" t="str">
        <f t="shared" si="159"/>
        <v/>
      </c>
      <c r="T239" s="14">
        <f t="shared" si="160"/>
        <v>0</v>
      </c>
      <c r="AA239" s="14">
        <f t="shared" si="143"/>
        <v>18</v>
      </c>
      <c r="AB239" s="14">
        <f t="shared" si="144"/>
        <v>6</v>
      </c>
      <c r="AC239" s="14">
        <f t="shared" si="145"/>
        <v>1806</v>
      </c>
      <c r="AD239" s="28">
        <f t="shared" si="147"/>
        <v>0</v>
      </c>
      <c r="AE239" s="5" t="str">
        <f t="shared" si="148"/>
        <v>Ruta 8/9</v>
      </c>
      <c r="AF239" s="5" t="str">
        <f t="shared" si="149"/>
        <v>Avd. Almozara, frente nº 7 ( Pd. Bus Ibercaja)</v>
      </c>
      <c r="AG239" s="15" t="str">
        <f t="shared" si="161"/>
        <v>04:57</v>
      </c>
      <c r="AH239" s="15" t="str">
        <f t="shared" si="162"/>
        <v>12:57</v>
      </c>
      <c r="AI239" s="15" t="str">
        <f t="shared" si="163"/>
        <v>20:57</v>
      </c>
      <c r="AJ239" s="15" t="str">
        <f t="shared" si="164"/>
        <v>06:57</v>
      </c>
      <c r="AK239" s="5" t="str">
        <f t="shared" si="165"/>
        <v>María Agustín, nº 67 (Pd. Bus)</v>
      </c>
      <c r="AL239" s="14">
        <f t="shared" si="150"/>
        <v>0</v>
      </c>
      <c r="AM239" s="14" t="str">
        <f t="shared" si="151"/>
        <v>8</v>
      </c>
      <c r="AN239" s="14" t="str">
        <f t="shared" si="152"/>
        <v>9</v>
      </c>
      <c r="AO239" s="14">
        <f t="shared" si="179"/>
        <v>6</v>
      </c>
      <c r="AP239" s="14">
        <f t="shared" si="180"/>
        <v>236</v>
      </c>
      <c r="AQ239" s="16">
        <f t="shared" si="181"/>
        <v>8</v>
      </c>
      <c r="AR239" s="16">
        <f t="shared" si="182"/>
        <v>5</v>
      </c>
      <c r="AS239" s="14">
        <f t="shared" si="183"/>
        <v>7</v>
      </c>
    </row>
    <row r="240" spans="1:45" x14ac:dyDescent="0.25">
      <c r="A240" t="s">
        <v>525</v>
      </c>
      <c r="B240" t="e">
        <f t="shared" si="168"/>
        <v>#VALUE!</v>
      </c>
      <c r="C240" t="e">
        <f t="shared" si="169"/>
        <v>#VALUE!</v>
      </c>
      <c r="D240" t="e">
        <f t="shared" si="170"/>
        <v>#VALUE!</v>
      </c>
      <c r="E240">
        <f t="shared" si="171"/>
        <v>48</v>
      </c>
      <c r="F240" s="1" t="str">
        <f t="shared" si="156"/>
        <v/>
      </c>
      <c r="G240" s="1" t="str">
        <f t="shared" si="172"/>
        <v/>
      </c>
      <c r="H240" s="26" t="str">
        <f t="shared" si="173"/>
        <v>:</v>
      </c>
      <c r="I240" s="14">
        <f t="shared" si="166"/>
        <v>0</v>
      </c>
      <c r="J240" s="3">
        <f t="shared" si="174"/>
        <v>2</v>
      </c>
      <c r="K240" s="3">
        <f t="shared" si="167"/>
        <v>1</v>
      </c>
      <c r="L240" s="3">
        <f t="shared" si="146"/>
        <v>11</v>
      </c>
      <c r="M240" s="3">
        <f t="shared" si="157"/>
        <v>211</v>
      </c>
      <c r="N240" t="str">
        <f t="shared" si="158"/>
        <v>Salvador Allende (esq. Valle de Broto - Pd. Bus)</v>
      </c>
      <c r="O240" s="14" t="str">
        <f t="shared" si="175"/>
        <v>04:57</v>
      </c>
      <c r="P240" s="14" t="str">
        <f t="shared" si="176"/>
        <v>12:55</v>
      </c>
      <c r="Q240" s="14" t="str">
        <f t="shared" si="177"/>
        <v>20:57</v>
      </c>
      <c r="R240" s="14" t="str">
        <f t="shared" si="178"/>
        <v>06:55</v>
      </c>
      <c r="S240" t="str">
        <f t="shared" si="159"/>
        <v>Avd. Cataluña (frente nº 189 - Los Charros)</v>
      </c>
      <c r="T240" s="14">
        <f t="shared" si="160"/>
        <v>0</v>
      </c>
      <c r="AA240" s="14">
        <f t="shared" si="143"/>
        <v>18</v>
      </c>
      <c r="AB240" s="14">
        <f t="shared" si="144"/>
        <v>7</v>
      </c>
      <c r="AC240" s="14">
        <f t="shared" si="145"/>
        <v>1807</v>
      </c>
      <c r="AD240" s="28">
        <f t="shared" si="147"/>
        <v>0</v>
      </c>
      <c r="AE240" s="5" t="str">
        <f t="shared" si="148"/>
        <v>Ruta 8/9</v>
      </c>
      <c r="AF240" s="5" t="str">
        <f t="shared" si="149"/>
        <v>Puerta Sancho, nº 11 (esq. C/Bruselas Edif. D. Quijote)</v>
      </c>
      <c r="AG240" s="15" t="str">
        <f t="shared" si="161"/>
        <v>04:59</v>
      </c>
      <c r="AH240" s="15" t="str">
        <f t="shared" si="162"/>
        <v>12:59</v>
      </c>
      <c r="AI240" s="15" t="str">
        <f t="shared" si="163"/>
        <v>20:59</v>
      </c>
      <c r="AJ240" s="15" t="str">
        <f t="shared" si="164"/>
        <v>06:59</v>
      </c>
      <c r="AK240" s="5" t="str">
        <f t="shared" si="165"/>
        <v>María Agustín (frente Museo Pablo Serrano)</v>
      </c>
      <c r="AL240" s="14">
        <f t="shared" si="150"/>
        <v>0</v>
      </c>
      <c r="AM240" s="14" t="str">
        <f t="shared" si="151"/>
        <v>8</v>
      </c>
      <c r="AN240" s="14" t="str">
        <f t="shared" si="152"/>
        <v>9</v>
      </c>
      <c r="AO240" s="14">
        <f t="shared" si="179"/>
        <v>7</v>
      </c>
      <c r="AP240" s="14">
        <f t="shared" si="180"/>
        <v>237</v>
      </c>
      <c r="AQ240" s="16">
        <f t="shared" si="181"/>
        <v>8</v>
      </c>
      <c r="AR240" s="16">
        <f t="shared" si="182"/>
        <v>5</v>
      </c>
      <c r="AS240" s="14">
        <f t="shared" si="183"/>
        <v>7</v>
      </c>
    </row>
    <row r="241" spans="1:45" x14ac:dyDescent="0.25">
      <c r="A241" t="s">
        <v>112</v>
      </c>
      <c r="B241">
        <f t="shared" si="168"/>
        <v>2</v>
      </c>
      <c r="C241" t="e">
        <f t="shared" si="169"/>
        <v>#VALUE!</v>
      </c>
      <c r="D241">
        <f t="shared" si="170"/>
        <v>2</v>
      </c>
      <c r="E241">
        <f t="shared" si="171"/>
        <v>4</v>
      </c>
      <c r="F241" s="1">
        <f t="shared" si="156"/>
        <v>4</v>
      </c>
      <c r="G241" s="1">
        <f t="shared" si="172"/>
        <v>57</v>
      </c>
      <c r="H241" s="26" t="str">
        <f t="shared" si="173"/>
        <v>04:57</v>
      </c>
      <c r="I241" s="14">
        <f t="shared" si="166"/>
        <v>0</v>
      </c>
      <c r="J241" s="3">
        <f t="shared" si="174"/>
        <v>2</v>
      </c>
      <c r="K241" s="3">
        <f t="shared" si="167"/>
        <v>0</v>
      </c>
      <c r="L241" s="3">
        <f t="shared" si="146"/>
        <v>11</v>
      </c>
      <c r="M241" s="3">
        <f t="shared" si="157"/>
        <v>211</v>
      </c>
      <c r="N241" t="str">
        <f t="shared" si="158"/>
        <v/>
      </c>
      <c r="O241" s="14" t="str">
        <f t="shared" si="175"/>
        <v/>
      </c>
      <c r="P241" s="14" t="str">
        <f t="shared" si="176"/>
        <v/>
      </c>
      <c r="Q241" s="14" t="str">
        <f t="shared" si="177"/>
        <v/>
      </c>
      <c r="R241" s="14" t="str">
        <f t="shared" si="178"/>
        <v/>
      </c>
      <c r="S241" t="str">
        <f t="shared" si="159"/>
        <v/>
      </c>
      <c r="T241" s="14">
        <f t="shared" si="160"/>
        <v>0</v>
      </c>
      <c r="AA241" s="14">
        <f t="shared" si="143"/>
        <v>18</v>
      </c>
      <c r="AB241" s="14">
        <f t="shared" si="144"/>
        <v>8</v>
      </c>
      <c r="AC241" s="14">
        <f t="shared" si="145"/>
        <v>1808</v>
      </c>
      <c r="AD241" s="28">
        <f t="shared" si="147"/>
        <v>0</v>
      </c>
      <c r="AE241" s="5" t="str">
        <f t="shared" si="148"/>
        <v>Ruta 8/9</v>
      </c>
      <c r="AF241" s="5" t="str">
        <f t="shared" si="149"/>
        <v>Avd. Navarra, nº 60 (Centro Cultural - Pd. Bus)</v>
      </c>
      <c r="AG241" s="15" t="str">
        <f t="shared" si="161"/>
        <v>05:01</v>
      </c>
      <c r="AH241" s="15" t="str">
        <f t="shared" si="162"/>
        <v>13:01</v>
      </c>
      <c r="AI241" s="15" t="str">
        <f t="shared" si="163"/>
        <v>21:01</v>
      </c>
      <c r="AJ241" s="15" t="str">
        <f t="shared" si="164"/>
        <v>07:01</v>
      </c>
      <c r="AK241" s="5" t="str">
        <f t="shared" si="165"/>
        <v>Paseo Pamplona (frente C/ Bilbao - Pd. Bus)</v>
      </c>
      <c r="AL241" s="14">
        <f t="shared" si="150"/>
        <v>0</v>
      </c>
      <c r="AM241" s="14" t="str">
        <f t="shared" si="151"/>
        <v>8</v>
      </c>
      <c r="AN241" s="14" t="str">
        <f t="shared" si="152"/>
        <v>9</v>
      </c>
      <c r="AO241" s="14">
        <f t="shared" si="179"/>
        <v>8</v>
      </c>
      <c r="AP241" s="14">
        <f t="shared" si="180"/>
        <v>238</v>
      </c>
      <c r="AQ241" s="16">
        <f t="shared" si="181"/>
        <v>8</v>
      </c>
      <c r="AR241" s="16">
        <f t="shared" si="182"/>
        <v>5</v>
      </c>
      <c r="AS241" s="14">
        <f t="shared" si="183"/>
        <v>7</v>
      </c>
    </row>
    <row r="242" spans="1:45" x14ac:dyDescent="0.25">
      <c r="A242" t="s">
        <v>120</v>
      </c>
      <c r="B242">
        <f t="shared" si="168"/>
        <v>3</v>
      </c>
      <c r="C242" t="e">
        <f t="shared" si="169"/>
        <v>#VALUE!</v>
      </c>
      <c r="D242">
        <f t="shared" si="170"/>
        <v>3</v>
      </c>
      <c r="E242">
        <f t="shared" si="171"/>
        <v>5</v>
      </c>
      <c r="F242" s="1">
        <f t="shared" si="156"/>
        <v>12</v>
      </c>
      <c r="G242" s="1">
        <f t="shared" si="172"/>
        <v>55</v>
      </c>
      <c r="H242" s="26" t="str">
        <f t="shared" si="173"/>
        <v>12:55</v>
      </c>
      <c r="I242" s="14">
        <f t="shared" si="166"/>
        <v>0</v>
      </c>
      <c r="J242" s="3">
        <f t="shared" si="174"/>
        <v>2</v>
      </c>
      <c r="K242" s="3">
        <f t="shared" si="167"/>
        <v>0</v>
      </c>
      <c r="L242" s="3">
        <f t="shared" si="146"/>
        <v>11</v>
      </c>
      <c r="M242" s="3">
        <f t="shared" si="157"/>
        <v>211</v>
      </c>
      <c r="N242" t="str">
        <f t="shared" si="158"/>
        <v/>
      </c>
      <c r="O242" s="14" t="str">
        <f t="shared" si="175"/>
        <v/>
      </c>
      <c r="P242" s="14" t="str">
        <f t="shared" si="176"/>
        <v/>
      </c>
      <c r="Q242" s="14" t="str">
        <f t="shared" si="177"/>
        <v/>
      </c>
      <c r="R242" s="14" t="str">
        <f t="shared" si="178"/>
        <v/>
      </c>
      <c r="S242" t="str">
        <f t="shared" si="159"/>
        <v/>
      </c>
      <c r="T242" s="14">
        <f t="shared" si="160"/>
        <v>0</v>
      </c>
      <c r="AA242" s="14">
        <f t="shared" si="143"/>
        <v>18</v>
      </c>
      <c r="AB242" s="14">
        <f t="shared" si="144"/>
        <v>9</v>
      </c>
      <c r="AC242" s="14">
        <f t="shared" si="145"/>
        <v>1809</v>
      </c>
      <c r="AD242" s="28">
        <f t="shared" si="147"/>
        <v>0</v>
      </c>
      <c r="AE242" s="5" t="str">
        <f t="shared" si="148"/>
        <v>Ruta 8/9</v>
      </c>
      <c r="AF242" s="5" t="str">
        <f t="shared" si="149"/>
        <v>Avd. Navarra, (frente nº 183 - Pd. Bus )</v>
      </c>
      <c r="AG242" s="15" t="str">
        <f t="shared" si="161"/>
        <v>05:02</v>
      </c>
      <c r="AH242" s="15" t="str">
        <f t="shared" si="162"/>
        <v>13:02</v>
      </c>
      <c r="AI242" s="15" t="str">
        <f t="shared" si="163"/>
        <v>21:02</v>
      </c>
      <c r="AJ242" s="15" t="str">
        <f t="shared" si="164"/>
        <v>07:02</v>
      </c>
      <c r="AK242" s="5" t="str">
        <f t="shared" si="165"/>
        <v>Paseo La Mina (frente nº 21 - Pd. Bus)</v>
      </c>
      <c r="AL242" s="14">
        <f t="shared" si="150"/>
        <v>0</v>
      </c>
      <c r="AM242" s="14" t="str">
        <f t="shared" si="151"/>
        <v>8</v>
      </c>
      <c r="AN242" s="14" t="str">
        <f t="shared" si="152"/>
        <v>9</v>
      </c>
      <c r="AO242" s="14">
        <f t="shared" si="179"/>
        <v>9</v>
      </c>
      <c r="AP242" s="14">
        <f t="shared" si="180"/>
        <v>239</v>
      </c>
      <c r="AQ242" s="16">
        <f t="shared" si="181"/>
        <v>8</v>
      </c>
      <c r="AR242" s="16">
        <f t="shared" si="182"/>
        <v>5</v>
      </c>
      <c r="AS242" s="14">
        <f t="shared" si="183"/>
        <v>7</v>
      </c>
    </row>
    <row r="243" spans="1:45" x14ac:dyDescent="0.25">
      <c r="A243" t="s">
        <v>86</v>
      </c>
      <c r="B243">
        <f t="shared" si="168"/>
        <v>3</v>
      </c>
      <c r="C243" t="e">
        <f t="shared" si="169"/>
        <v>#VALUE!</v>
      </c>
      <c r="D243">
        <f t="shared" si="170"/>
        <v>3</v>
      </c>
      <c r="E243">
        <f t="shared" si="171"/>
        <v>5</v>
      </c>
      <c r="F243" s="1">
        <f t="shared" si="156"/>
        <v>20</v>
      </c>
      <c r="G243" s="1">
        <f t="shared" si="172"/>
        <v>57</v>
      </c>
      <c r="H243" s="26" t="str">
        <f t="shared" si="173"/>
        <v>20:57</v>
      </c>
      <c r="I243" s="14">
        <f t="shared" si="166"/>
        <v>0</v>
      </c>
      <c r="J243" s="3">
        <f t="shared" si="174"/>
        <v>2</v>
      </c>
      <c r="K243" s="3">
        <f t="shared" si="167"/>
        <v>0</v>
      </c>
      <c r="L243" s="3">
        <f t="shared" si="146"/>
        <v>11</v>
      </c>
      <c r="M243" s="3">
        <f t="shared" si="157"/>
        <v>211</v>
      </c>
      <c r="N243" t="str">
        <f t="shared" si="158"/>
        <v/>
      </c>
      <c r="O243" s="14" t="str">
        <f t="shared" si="175"/>
        <v/>
      </c>
      <c r="P243" s="14" t="str">
        <f t="shared" si="176"/>
        <v/>
      </c>
      <c r="Q243" s="14" t="str">
        <f t="shared" si="177"/>
        <v/>
      </c>
      <c r="R243" s="14" t="str">
        <f t="shared" si="178"/>
        <v/>
      </c>
      <c r="S243" t="str">
        <f t="shared" si="159"/>
        <v/>
      </c>
      <c r="T243" s="14">
        <f t="shared" si="160"/>
        <v>0</v>
      </c>
      <c r="AA243" s="14">
        <f t="shared" si="143"/>
        <v>18</v>
      </c>
      <c r="AB243" s="14">
        <f t="shared" si="144"/>
        <v>10</v>
      </c>
      <c r="AC243" s="14">
        <f t="shared" si="145"/>
        <v>1810</v>
      </c>
      <c r="AD243" s="28">
        <f t="shared" si="147"/>
        <v>1</v>
      </c>
      <c r="AE243" s="5" t="str">
        <f t="shared" si="148"/>
        <v>Ruta 8/9</v>
      </c>
      <c r="AF243" s="5" t="str">
        <f t="shared" si="149"/>
        <v>Opel Planta en Figueruelas</v>
      </c>
      <c r="AG243" s="15" t="str">
        <f t="shared" si="161"/>
        <v>05:30</v>
      </c>
      <c r="AH243" s="15" t="str">
        <f t="shared" si="162"/>
        <v>13:30</v>
      </c>
      <c r="AI243" s="15" t="str">
        <f t="shared" si="163"/>
        <v>21:30</v>
      </c>
      <c r="AJ243" s="15" t="str">
        <f t="shared" si="164"/>
        <v>07:30</v>
      </c>
      <c r="AK243" s="5" t="str">
        <f t="shared" si="165"/>
        <v>C/ Asalto (Edf. Trovador)</v>
      </c>
      <c r="AL243" s="14">
        <f t="shared" si="150"/>
        <v>0</v>
      </c>
      <c r="AM243" s="14" t="str">
        <f t="shared" si="151"/>
        <v>8</v>
      </c>
      <c r="AN243" s="14" t="str">
        <f t="shared" si="152"/>
        <v>9</v>
      </c>
      <c r="AO243" s="14">
        <f t="shared" si="179"/>
        <v>10</v>
      </c>
      <c r="AP243" s="14">
        <f t="shared" si="180"/>
        <v>240</v>
      </c>
      <c r="AQ243" s="16">
        <f t="shared" si="181"/>
        <v>8</v>
      </c>
      <c r="AR243" s="16">
        <f t="shared" si="182"/>
        <v>5</v>
      </c>
      <c r="AS243" s="14">
        <f t="shared" si="183"/>
        <v>7</v>
      </c>
    </row>
    <row r="244" spans="1:45" x14ac:dyDescent="0.25">
      <c r="A244" t="s">
        <v>321</v>
      </c>
      <c r="B244">
        <f t="shared" si="168"/>
        <v>2</v>
      </c>
      <c r="C244" t="e">
        <f t="shared" si="169"/>
        <v>#VALUE!</v>
      </c>
      <c r="D244">
        <f t="shared" si="170"/>
        <v>2</v>
      </c>
      <c r="E244">
        <f t="shared" si="171"/>
        <v>4</v>
      </c>
      <c r="F244" s="1">
        <f t="shared" si="156"/>
        <v>6</v>
      </c>
      <c r="G244" s="1">
        <f t="shared" si="172"/>
        <v>55</v>
      </c>
      <c r="H244" s="26" t="str">
        <f t="shared" si="173"/>
        <v>06:55</v>
      </c>
      <c r="I244" s="14">
        <f t="shared" si="166"/>
        <v>0</v>
      </c>
      <c r="J244" s="3">
        <f t="shared" si="174"/>
        <v>2</v>
      </c>
      <c r="K244" s="3">
        <f t="shared" si="167"/>
        <v>0</v>
      </c>
      <c r="L244" s="3">
        <f t="shared" si="146"/>
        <v>11</v>
      </c>
      <c r="M244" s="3">
        <f t="shared" si="157"/>
        <v>211</v>
      </c>
      <c r="N244" t="str">
        <f t="shared" si="158"/>
        <v/>
      </c>
      <c r="O244" s="14" t="str">
        <f t="shared" si="175"/>
        <v/>
      </c>
      <c r="P244" s="14" t="str">
        <f t="shared" si="176"/>
        <v/>
      </c>
      <c r="Q244" s="14" t="str">
        <f t="shared" si="177"/>
        <v/>
      </c>
      <c r="R244" s="14" t="str">
        <f t="shared" si="178"/>
        <v/>
      </c>
      <c r="S244" t="str">
        <f t="shared" si="159"/>
        <v/>
      </c>
      <c r="T244" s="14">
        <f t="shared" si="160"/>
        <v>0</v>
      </c>
      <c r="AA244" s="14">
        <f t="shared" si="143"/>
        <v>19</v>
      </c>
      <c r="AB244" s="14">
        <f t="shared" si="144"/>
        <v>0</v>
      </c>
      <c r="AC244" s="14">
        <f t="shared" si="145"/>
        <v>1900</v>
      </c>
      <c r="AD244" s="28">
        <f t="shared" si="147"/>
        <v>0</v>
      </c>
      <c r="AE244" s="5" t="str">
        <f t="shared" si="148"/>
        <v>Ruta 9/9</v>
      </c>
      <c r="AF244" s="5" t="str">
        <f t="shared" si="149"/>
        <v>Ruta 9/9</v>
      </c>
      <c r="AG244" s="15" t="str">
        <f t="shared" si="161"/>
        <v/>
      </c>
      <c r="AH244" s="15" t="str">
        <f t="shared" si="162"/>
        <v/>
      </c>
      <c r="AI244" s="15" t="str">
        <f t="shared" si="163"/>
        <v/>
      </c>
      <c r="AJ244" s="15" t="str">
        <f t="shared" si="164"/>
        <v/>
      </c>
      <c r="AK244" s="5" t="str">
        <f t="shared" si="165"/>
        <v/>
      </c>
      <c r="AL244" s="14">
        <f t="shared" si="150"/>
        <v>1</v>
      </c>
      <c r="AM244" s="14" t="str">
        <f t="shared" si="151"/>
        <v>9</v>
      </c>
      <c r="AN244" s="14" t="str">
        <f t="shared" si="152"/>
        <v>9</v>
      </c>
      <c r="AO244" s="14">
        <f t="shared" si="179"/>
        <v>0</v>
      </c>
      <c r="AP244" s="14">
        <f t="shared" si="180"/>
        <v>241</v>
      </c>
      <c r="AQ244" s="16">
        <f t="shared" si="181"/>
        <v>8</v>
      </c>
      <c r="AR244" s="16">
        <f t="shared" si="182"/>
        <v>5</v>
      </c>
      <c r="AS244" s="14">
        <f t="shared" si="183"/>
        <v>7</v>
      </c>
    </row>
    <row r="245" spans="1:45" x14ac:dyDescent="0.25">
      <c r="A245" t="s">
        <v>526</v>
      </c>
      <c r="B245" t="e">
        <f t="shared" si="168"/>
        <v>#VALUE!</v>
      </c>
      <c r="C245" t="e">
        <f t="shared" si="169"/>
        <v>#VALUE!</v>
      </c>
      <c r="D245" t="e">
        <f t="shared" si="170"/>
        <v>#VALUE!</v>
      </c>
      <c r="E245">
        <f t="shared" si="171"/>
        <v>43</v>
      </c>
      <c r="F245" s="1" t="str">
        <f t="shared" si="156"/>
        <v/>
      </c>
      <c r="G245" s="1" t="str">
        <f t="shared" si="172"/>
        <v/>
      </c>
      <c r="H245" s="26" t="str">
        <f t="shared" si="173"/>
        <v>:</v>
      </c>
      <c r="I245" s="14">
        <f t="shared" si="166"/>
        <v>0</v>
      </c>
      <c r="J245" s="3">
        <f t="shared" si="174"/>
        <v>2</v>
      </c>
      <c r="K245" s="3">
        <f t="shared" si="167"/>
        <v>0</v>
      </c>
      <c r="L245" s="3">
        <f t="shared" si="146"/>
        <v>11</v>
      </c>
      <c r="M245" s="3">
        <f t="shared" si="157"/>
        <v>211</v>
      </c>
      <c r="N245" t="str">
        <f t="shared" si="158"/>
        <v/>
      </c>
      <c r="O245" s="14" t="str">
        <f t="shared" si="175"/>
        <v/>
      </c>
      <c r="P245" s="14" t="str">
        <f t="shared" si="176"/>
        <v/>
      </c>
      <c r="Q245" s="14" t="str">
        <f t="shared" si="177"/>
        <v/>
      </c>
      <c r="R245" s="14" t="str">
        <f t="shared" si="178"/>
        <v/>
      </c>
      <c r="S245" t="str">
        <f t="shared" si="159"/>
        <v/>
      </c>
      <c r="T245" s="14">
        <f t="shared" si="160"/>
        <v>0</v>
      </c>
      <c r="AA245" s="14">
        <f t="shared" si="143"/>
        <v>19</v>
      </c>
      <c r="AB245" s="14">
        <f t="shared" si="144"/>
        <v>1</v>
      </c>
      <c r="AC245" s="14">
        <f t="shared" si="145"/>
        <v>1901</v>
      </c>
      <c r="AD245" s="28">
        <f t="shared" si="147"/>
        <v>0</v>
      </c>
      <c r="AE245" s="5" t="str">
        <f t="shared" si="148"/>
        <v>Ruta 9/9</v>
      </c>
      <c r="AF245" s="5" t="str">
        <f t="shared" si="149"/>
        <v>Avda. Fca. Millán Serrano, 31-35 (frente C/ M.A. Blanco)</v>
      </c>
      <c r="AG245" s="15" t="str">
        <f t="shared" si="161"/>
        <v>04:52</v>
      </c>
      <c r="AH245" s="15" t="str">
        <f t="shared" si="162"/>
        <v>12:51</v>
      </c>
      <c r="AI245" s="15" t="str">
        <f t="shared" si="163"/>
        <v>20:51</v>
      </c>
      <c r="AJ245" s="15" t="str">
        <f t="shared" si="164"/>
        <v>06:52</v>
      </c>
      <c r="AK245" s="5" t="str">
        <f t="shared" si="165"/>
        <v>Opel Planta en Figueruelas</v>
      </c>
      <c r="AL245" s="14">
        <f t="shared" si="150"/>
        <v>0</v>
      </c>
      <c r="AM245" s="14" t="str">
        <f t="shared" si="151"/>
        <v>9</v>
      </c>
      <c r="AN245" s="14" t="str">
        <f t="shared" si="152"/>
        <v>9</v>
      </c>
      <c r="AO245" s="14">
        <f t="shared" si="179"/>
        <v>1</v>
      </c>
      <c r="AP245" s="14">
        <f t="shared" si="180"/>
        <v>242</v>
      </c>
      <c r="AQ245" s="16">
        <f t="shared" si="181"/>
        <v>8</v>
      </c>
      <c r="AR245" s="16">
        <f t="shared" si="182"/>
        <v>5</v>
      </c>
      <c r="AS245" s="14">
        <f t="shared" si="183"/>
        <v>7</v>
      </c>
    </row>
    <row r="246" spans="1:45" x14ac:dyDescent="0.25">
      <c r="A246" t="s">
        <v>77</v>
      </c>
      <c r="B246" t="e">
        <f t="shared" si="168"/>
        <v>#VALUE!</v>
      </c>
      <c r="C246" t="e">
        <f t="shared" si="169"/>
        <v>#VALUE!</v>
      </c>
      <c r="D246" t="e">
        <f t="shared" si="170"/>
        <v>#VALUE!</v>
      </c>
      <c r="E246">
        <f t="shared" si="171"/>
        <v>38</v>
      </c>
      <c r="F246" s="1" t="str">
        <f t="shared" si="156"/>
        <v/>
      </c>
      <c r="G246" s="1" t="str">
        <f t="shared" si="172"/>
        <v/>
      </c>
      <c r="H246" s="26" t="str">
        <f t="shared" si="173"/>
        <v>:</v>
      </c>
      <c r="I246" s="14">
        <f t="shared" si="166"/>
        <v>0</v>
      </c>
      <c r="J246" s="3">
        <f t="shared" si="174"/>
        <v>2</v>
      </c>
      <c r="K246" s="3">
        <f t="shared" si="167"/>
        <v>1</v>
      </c>
      <c r="L246" s="3">
        <f t="shared" si="146"/>
        <v>12</v>
      </c>
      <c r="M246" s="3">
        <f t="shared" si="157"/>
        <v>212</v>
      </c>
      <c r="N246" t="str">
        <f t="shared" si="158"/>
        <v>María Zambrano (León Felipe - Pd. Bus)</v>
      </c>
      <c r="O246" s="14" t="str">
        <f t="shared" si="175"/>
        <v>04:58</v>
      </c>
      <c r="P246" s="14" t="str">
        <f t="shared" si="176"/>
        <v>12:56</v>
      </c>
      <c r="Q246" s="14" t="str">
        <f t="shared" si="177"/>
        <v>20:58</v>
      </c>
      <c r="R246" s="14" t="str">
        <f t="shared" si="178"/>
        <v>06:56</v>
      </c>
      <c r="S246" t="str">
        <f t="shared" si="159"/>
        <v>Avd. Cataluña (frente CAF)</v>
      </c>
      <c r="T246" s="14">
        <f t="shared" si="160"/>
        <v>0</v>
      </c>
      <c r="AA246" s="14">
        <f t="shared" si="143"/>
        <v>19</v>
      </c>
      <c r="AB246" s="14">
        <f t="shared" si="144"/>
        <v>2</v>
      </c>
      <c r="AC246" s="14">
        <f t="shared" si="145"/>
        <v>1902</v>
      </c>
      <c r="AD246" s="28">
        <f t="shared" si="147"/>
        <v>0</v>
      </c>
      <c r="AE246" s="5" t="str">
        <f t="shared" si="148"/>
        <v>Ruta 9/9</v>
      </c>
      <c r="AF246" s="5" t="str">
        <f t="shared" si="149"/>
        <v>C/ Orión, nº 8 (Pd. Bus)</v>
      </c>
      <c r="AG246" s="15" t="str">
        <f t="shared" si="161"/>
        <v>04:53</v>
      </c>
      <c r="AH246" s="15" t="str">
        <f t="shared" si="162"/>
        <v>12:53</v>
      </c>
      <c r="AI246" s="15" t="str">
        <f t="shared" si="163"/>
        <v>20:53</v>
      </c>
      <c r="AJ246" s="15" t="str">
        <f t="shared" si="164"/>
        <v>06:53</v>
      </c>
      <c r="AK246" s="5" t="str">
        <f t="shared" si="165"/>
        <v>Casetas: (frente urbanización Alameda)</v>
      </c>
      <c r="AL246" s="14">
        <f t="shared" si="150"/>
        <v>0</v>
      </c>
      <c r="AM246" s="14" t="str">
        <f t="shared" si="151"/>
        <v>9</v>
      </c>
      <c r="AN246" s="14" t="str">
        <f t="shared" si="152"/>
        <v>9</v>
      </c>
      <c r="AO246" s="14">
        <f t="shared" si="179"/>
        <v>2</v>
      </c>
      <c r="AP246" s="14">
        <f t="shared" si="180"/>
        <v>243</v>
      </c>
      <c r="AQ246" s="16">
        <f t="shared" si="181"/>
        <v>8</v>
      </c>
      <c r="AR246" s="16">
        <f t="shared" si="182"/>
        <v>5</v>
      </c>
      <c r="AS246" s="14">
        <f t="shared" si="183"/>
        <v>7</v>
      </c>
    </row>
    <row r="247" spans="1:45" x14ac:dyDescent="0.25">
      <c r="A247" t="s">
        <v>80</v>
      </c>
      <c r="B247">
        <f t="shared" si="168"/>
        <v>2</v>
      </c>
      <c r="C247" t="e">
        <f t="shared" si="169"/>
        <v>#VALUE!</v>
      </c>
      <c r="D247">
        <f t="shared" si="170"/>
        <v>2</v>
      </c>
      <c r="E247">
        <f t="shared" si="171"/>
        <v>4</v>
      </c>
      <c r="F247" s="1">
        <f t="shared" si="156"/>
        <v>4</v>
      </c>
      <c r="G247" s="1">
        <f t="shared" si="172"/>
        <v>58</v>
      </c>
      <c r="H247" s="26" t="str">
        <f t="shared" si="173"/>
        <v>04:58</v>
      </c>
      <c r="I247" s="14">
        <f t="shared" si="166"/>
        <v>0</v>
      </c>
      <c r="J247" s="3">
        <f t="shared" si="174"/>
        <v>2</v>
      </c>
      <c r="K247" s="3">
        <f t="shared" si="167"/>
        <v>0</v>
      </c>
      <c r="L247" s="3">
        <f t="shared" si="146"/>
        <v>12</v>
      </c>
      <c r="M247" s="3">
        <f t="shared" si="157"/>
        <v>212</v>
      </c>
      <c r="N247" t="str">
        <f t="shared" si="158"/>
        <v/>
      </c>
      <c r="O247" s="14" t="str">
        <f t="shared" si="175"/>
        <v/>
      </c>
      <c r="P247" s="14" t="str">
        <f t="shared" si="176"/>
        <v/>
      </c>
      <c r="Q247" s="14" t="str">
        <f t="shared" si="177"/>
        <v/>
      </c>
      <c r="R247" s="14" t="str">
        <f t="shared" si="178"/>
        <v/>
      </c>
      <c r="S247" t="str">
        <f t="shared" si="159"/>
        <v/>
      </c>
      <c r="T247" s="14">
        <f t="shared" si="160"/>
        <v>0</v>
      </c>
      <c r="AA247" s="14">
        <f t="shared" si="143"/>
        <v>19</v>
      </c>
      <c r="AB247" s="14">
        <f t="shared" si="144"/>
        <v>3</v>
      </c>
      <c r="AC247" s="14">
        <f t="shared" si="145"/>
        <v>1903</v>
      </c>
      <c r="AD247" s="28">
        <f t="shared" si="147"/>
        <v>0</v>
      </c>
      <c r="AE247" s="5" t="str">
        <f t="shared" si="148"/>
        <v>Ruta 9/9</v>
      </c>
      <c r="AF247" s="5" t="str">
        <f t="shared" si="149"/>
        <v>C/ Alberto Magno, nº 21 (esq. Centro Civico)</v>
      </c>
      <c r="AG247" s="15" t="str">
        <f t="shared" si="161"/>
        <v>04:54</v>
      </c>
      <c r="AH247" s="15" t="str">
        <f t="shared" si="162"/>
        <v>12:54</v>
      </c>
      <c r="AI247" s="15" t="str">
        <f t="shared" si="163"/>
        <v>20:54</v>
      </c>
      <c r="AJ247" s="15" t="str">
        <f t="shared" si="164"/>
        <v>06:54</v>
      </c>
      <c r="AK247" s="5" t="str">
        <f t="shared" si="165"/>
        <v>Casetas (frente nº 52)</v>
      </c>
      <c r="AL247" s="14">
        <f t="shared" si="150"/>
        <v>0</v>
      </c>
      <c r="AM247" s="14" t="str">
        <f t="shared" si="151"/>
        <v>9</v>
      </c>
      <c r="AN247" s="14" t="str">
        <f t="shared" si="152"/>
        <v>9</v>
      </c>
      <c r="AO247" s="14">
        <f t="shared" si="179"/>
        <v>3</v>
      </c>
      <c r="AP247" s="14">
        <f t="shared" si="180"/>
        <v>244</v>
      </c>
      <c r="AQ247" s="16">
        <f t="shared" si="181"/>
        <v>8</v>
      </c>
      <c r="AR247" s="16">
        <f t="shared" si="182"/>
        <v>5</v>
      </c>
      <c r="AS247" s="14">
        <f t="shared" si="183"/>
        <v>7</v>
      </c>
    </row>
    <row r="248" spans="1:45" x14ac:dyDescent="0.25">
      <c r="A248" t="s">
        <v>81</v>
      </c>
      <c r="B248">
        <f t="shared" si="168"/>
        <v>3</v>
      </c>
      <c r="C248" t="e">
        <f t="shared" si="169"/>
        <v>#VALUE!</v>
      </c>
      <c r="D248">
        <f t="shared" si="170"/>
        <v>3</v>
      </c>
      <c r="E248">
        <f t="shared" si="171"/>
        <v>5</v>
      </c>
      <c r="F248" s="1">
        <f t="shared" si="156"/>
        <v>12</v>
      </c>
      <c r="G248" s="1">
        <f t="shared" si="172"/>
        <v>56</v>
      </c>
      <c r="H248" s="26" t="str">
        <f t="shared" si="173"/>
        <v>12:56</v>
      </c>
      <c r="I248" s="14">
        <f t="shared" si="166"/>
        <v>0</v>
      </c>
      <c r="J248" s="3">
        <f t="shared" si="174"/>
        <v>2</v>
      </c>
      <c r="K248" s="3">
        <f t="shared" si="167"/>
        <v>0</v>
      </c>
      <c r="L248" s="3">
        <f t="shared" si="146"/>
        <v>12</v>
      </c>
      <c r="M248" s="3">
        <f t="shared" si="157"/>
        <v>212</v>
      </c>
      <c r="N248" t="str">
        <f t="shared" si="158"/>
        <v/>
      </c>
      <c r="O248" s="14" t="str">
        <f t="shared" si="175"/>
        <v/>
      </c>
      <c r="P248" s="14" t="str">
        <f t="shared" si="176"/>
        <v/>
      </c>
      <c r="Q248" s="14" t="str">
        <f t="shared" si="177"/>
        <v/>
      </c>
      <c r="R248" s="14" t="str">
        <f t="shared" si="178"/>
        <v/>
      </c>
      <c r="S248" t="str">
        <f t="shared" si="159"/>
        <v/>
      </c>
      <c r="T248" s="14">
        <f t="shared" si="160"/>
        <v>0</v>
      </c>
      <c r="AA248" s="14">
        <f t="shared" si="143"/>
        <v>19</v>
      </c>
      <c r="AB248" s="14">
        <f t="shared" si="144"/>
        <v>4</v>
      </c>
      <c r="AC248" s="14">
        <f t="shared" si="145"/>
        <v>1904</v>
      </c>
      <c r="AD248" s="28">
        <f t="shared" si="147"/>
        <v>0</v>
      </c>
      <c r="AE248" s="5" t="str">
        <f t="shared" si="148"/>
        <v>Ruta 9/9</v>
      </c>
      <c r="AF248" s="5" t="str">
        <f t="shared" si="149"/>
        <v>Lagos de Coronas, nº 39 (Pd. Bus)</v>
      </c>
      <c r="AG248" s="15" t="str">
        <f t="shared" si="161"/>
        <v>04:55</v>
      </c>
      <c r="AH248" s="15" t="str">
        <f t="shared" si="162"/>
        <v>12:55</v>
      </c>
      <c r="AI248" s="15" t="str">
        <f t="shared" si="163"/>
        <v>20:55</v>
      </c>
      <c r="AJ248" s="15" t="str">
        <f t="shared" si="164"/>
        <v>06:55</v>
      </c>
      <c r="AK248" s="5" t="str">
        <f t="shared" si="165"/>
        <v>Casetas (frente C/ Canteras)</v>
      </c>
      <c r="AL248" s="14">
        <f t="shared" si="150"/>
        <v>0</v>
      </c>
      <c r="AM248" s="14" t="str">
        <f t="shared" si="151"/>
        <v>9</v>
      </c>
      <c r="AN248" s="14" t="str">
        <f t="shared" si="152"/>
        <v>9</v>
      </c>
      <c r="AO248" s="14">
        <f t="shared" si="179"/>
        <v>4</v>
      </c>
      <c r="AP248" s="14">
        <f t="shared" si="180"/>
        <v>245</v>
      </c>
      <c r="AQ248" s="16">
        <f t="shared" si="181"/>
        <v>8</v>
      </c>
      <c r="AR248" s="16">
        <f t="shared" si="182"/>
        <v>5</v>
      </c>
      <c r="AS248" s="14">
        <f t="shared" si="183"/>
        <v>7</v>
      </c>
    </row>
    <row r="249" spans="1:45" x14ac:dyDescent="0.25">
      <c r="A249" t="s">
        <v>20</v>
      </c>
      <c r="B249">
        <f t="shared" si="168"/>
        <v>3</v>
      </c>
      <c r="C249" t="e">
        <f t="shared" si="169"/>
        <v>#VALUE!</v>
      </c>
      <c r="D249">
        <f t="shared" si="170"/>
        <v>3</v>
      </c>
      <c r="E249">
        <f t="shared" si="171"/>
        <v>5</v>
      </c>
      <c r="F249" s="1">
        <f t="shared" si="156"/>
        <v>20</v>
      </c>
      <c r="G249" s="1">
        <f t="shared" si="172"/>
        <v>58</v>
      </c>
      <c r="H249" s="26" t="str">
        <f t="shared" si="173"/>
        <v>20:58</v>
      </c>
      <c r="I249" s="14">
        <f t="shared" si="166"/>
        <v>0</v>
      </c>
      <c r="J249" s="3">
        <f t="shared" si="174"/>
        <v>2</v>
      </c>
      <c r="K249" s="3">
        <f t="shared" si="167"/>
        <v>0</v>
      </c>
      <c r="L249" s="3">
        <f t="shared" si="146"/>
        <v>12</v>
      </c>
      <c r="M249" s="3">
        <f t="shared" si="157"/>
        <v>212</v>
      </c>
      <c r="N249" t="str">
        <f t="shared" si="158"/>
        <v/>
      </c>
      <c r="O249" s="14" t="str">
        <f t="shared" si="175"/>
        <v/>
      </c>
      <c r="P249" s="14" t="str">
        <f t="shared" si="176"/>
        <v/>
      </c>
      <c r="Q249" s="14" t="str">
        <f t="shared" si="177"/>
        <v/>
      </c>
      <c r="R249" s="14" t="str">
        <f t="shared" si="178"/>
        <v/>
      </c>
      <c r="S249" t="str">
        <f t="shared" si="159"/>
        <v/>
      </c>
      <c r="T249" s="14">
        <f t="shared" si="160"/>
        <v>0</v>
      </c>
      <c r="AA249" s="14">
        <f t="shared" si="143"/>
        <v>19</v>
      </c>
      <c r="AB249" s="14">
        <f t="shared" si="144"/>
        <v>5</v>
      </c>
      <c r="AC249" s="14">
        <f t="shared" si="145"/>
        <v>1905</v>
      </c>
      <c r="AD249" s="28">
        <f t="shared" si="147"/>
        <v>0</v>
      </c>
      <c r="AE249" s="5" t="str">
        <f t="shared" si="148"/>
        <v>Ruta 9/9</v>
      </c>
      <c r="AF249" s="5" t="str">
        <f t="shared" si="149"/>
        <v>Lagos de Coronas (frente nº 14 - Pd. Bus)</v>
      </c>
      <c r="AG249" s="15" t="str">
        <f t="shared" si="161"/>
        <v>04:56</v>
      </c>
      <c r="AH249" s="15" t="str">
        <f t="shared" si="162"/>
        <v>12:56</v>
      </c>
      <c r="AI249" s="15" t="str">
        <f t="shared" si="163"/>
        <v>20:56</v>
      </c>
      <c r="AJ249" s="15" t="str">
        <f t="shared" si="164"/>
        <v>06:56</v>
      </c>
      <c r="AK249" s="5" t="str">
        <f t="shared" si="165"/>
        <v>Ctra. Logroño (Casetas: frente Chocolates Lacasa - Pd. Bus)</v>
      </c>
      <c r="AL249" s="14">
        <f t="shared" si="150"/>
        <v>0</v>
      </c>
      <c r="AM249" s="14" t="str">
        <f t="shared" si="151"/>
        <v>9</v>
      </c>
      <c r="AN249" s="14" t="str">
        <f t="shared" si="152"/>
        <v>9</v>
      </c>
      <c r="AO249" s="14">
        <f t="shared" si="179"/>
        <v>5</v>
      </c>
      <c r="AP249" s="14">
        <f t="shared" si="180"/>
        <v>246</v>
      </c>
      <c r="AQ249" s="16">
        <f t="shared" si="181"/>
        <v>8</v>
      </c>
      <c r="AR249" s="16">
        <f t="shared" si="182"/>
        <v>5</v>
      </c>
      <c r="AS249" s="14">
        <f t="shared" si="183"/>
        <v>7</v>
      </c>
    </row>
    <row r="250" spans="1:45" x14ac:dyDescent="0.25">
      <c r="A250" t="s">
        <v>296</v>
      </c>
      <c r="B250">
        <f t="shared" si="168"/>
        <v>2</v>
      </c>
      <c r="C250" t="e">
        <f t="shared" si="169"/>
        <v>#VALUE!</v>
      </c>
      <c r="D250">
        <f t="shared" si="170"/>
        <v>2</v>
      </c>
      <c r="E250">
        <f t="shared" si="171"/>
        <v>4</v>
      </c>
      <c r="F250" s="1">
        <f t="shared" si="156"/>
        <v>6</v>
      </c>
      <c r="G250" s="1">
        <f t="shared" si="172"/>
        <v>56</v>
      </c>
      <c r="H250" s="26" t="str">
        <f t="shared" si="173"/>
        <v>06:56</v>
      </c>
      <c r="I250" s="14">
        <f t="shared" si="166"/>
        <v>0</v>
      </c>
      <c r="J250" s="3">
        <f t="shared" si="174"/>
        <v>2</v>
      </c>
      <c r="K250" s="3">
        <f t="shared" si="167"/>
        <v>0</v>
      </c>
      <c r="L250" s="3">
        <f t="shared" si="146"/>
        <v>12</v>
      </c>
      <c r="M250" s="3">
        <f t="shared" si="157"/>
        <v>212</v>
      </c>
      <c r="N250" t="str">
        <f t="shared" si="158"/>
        <v/>
      </c>
      <c r="O250" s="14" t="str">
        <f t="shared" si="175"/>
        <v/>
      </c>
      <c r="P250" s="14" t="str">
        <f t="shared" si="176"/>
        <v/>
      </c>
      <c r="Q250" s="14" t="str">
        <f t="shared" si="177"/>
        <v/>
      </c>
      <c r="R250" s="14" t="str">
        <f t="shared" si="178"/>
        <v/>
      </c>
      <c r="S250" t="str">
        <f t="shared" si="159"/>
        <v/>
      </c>
      <c r="T250" s="14">
        <f t="shared" si="160"/>
        <v>0</v>
      </c>
      <c r="AA250" s="14">
        <f t="shared" si="143"/>
        <v>19</v>
      </c>
      <c r="AB250" s="14">
        <f t="shared" si="144"/>
        <v>6</v>
      </c>
      <c r="AC250" s="14">
        <f t="shared" si="145"/>
        <v>1906</v>
      </c>
      <c r="AD250" s="28">
        <f t="shared" si="147"/>
        <v>0</v>
      </c>
      <c r="AE250" s="5" t="str">
        <f t="shared" si="148"/>
        <v>Ruta 9/9</v>
      </c>
      <c r="AF250" s="5" t="str">
        <f t="shared" si="149"/>
        <v>Camino del Pilón, nº 122 (Bantierra - Pd. Bus)</v>
      </c>
      <c r="AG250" s="15" t="str">
        <f t="shared" si="161"/>
        <v>04:57</v>
      </c>
      <c r="AH250" s="15" t="str">
        <f t="shared" si="162"/>
        <v>12:57</v>
      </c>
      <c r="AI250" s="15" t="str">
        <f t="shared" si="163"/>
        <v>20:57</v>
      </c>
      <c r="AJ250" s="15" t="str">
        <f t="shared" si="164"/>
        <v>06:57</v>
      </c>
      <c r="AK250" s="5" t="str">
        <f t="shared" si="165"/>
        <v>Camino del Pilón, nº 135 Pd. Bus)</v>
      </c>
      <c r="AL250" s="14">
        <f t="shared" si="150"/>
        <v>0</v>
      </c>
      <c r="AM250" s="14" t="str">
        <f t="shared" si="151"/>
        <v>9</v>
      </c>
      <c r="AN250" s="14" t="str">
        <f t="shared" si="152"/>
        <v>9</v>
      </c>
      <c r="AO250" s="14">
        <f t="shared" si="179"/>
        <v>6</v>
      </c>
      <c r="AP250" s="14">
        <f t="shared" si="180"/>
        <v>247</v>
      </c>
      <c r="AQ250" s="16">
        <f t="shared" si="181"/>
        <v>8</v>
      </c>
      <c r="AR250" s="16">
        <f t="shared" si="182"/>
        <v>5</v>
      </c>
      <c r="AS250" s="14">
        <f t="shared" si="183"/>
        <v>7</v>
      </c>
    </row>
    <row r="251" spans="1:45" x14ac:dyDescent="0.25">
      <c r="A251" t="s">
        <v>527</v>
      </c>
      <c r="B251" t="e">
        <f t="shared" si="168"/>
        <v>#VALUE!</v>
      </c>
      <c r="C251" t="e">
        <f t="shared" si="169"/>
        <v>#VALUE!</v>
      </c>
      <c r="D251" t="e">
        <f t="shared" si="170"/>
        <v>#VALUE!</v>
      </c>
      <c r="E251">
        <f t="shared" si="171"/>
        <v>26</v>
      </c>
      <c r="F251" s="1" t="str">
        <f t="shared" si="156"/>
        <v/>
      </c>
      <c r="G251" s="1" t="str">
        <f t="shared" si="172"/>
        <v/>
      </c>
      <c r="H251" s="26" t="str">
        <f t="shared" si="173"/>
        <v>:</v>
      </c>
      <c r="I251" s="14">
        <f t="shared" si="166"/>
        <v>0</v>
      </c>
      <c r="J251" s="3">
        <f t="shared" si="174"/>
        <v>2</v>
      </c>
      <c r="K251" s="3">
        <f t="shared" si="167"/>
        <v>0</v>
      </c>
      <c r="L251" s="3">
        <f t="shared" si="146"/>
        <v>12</v>
      </c>
      <c r="M251" s="3">
        <f t="shared" si="157"/>
        <v>212</v>
      </c>
      <c r="N251" t="str">
        <f t="shared" si="158"/>
        <v/>
      </c>
      <c r="O251" s="14" t="str">
        <f t="shared" si="175"/>
        <v/>
      </c>
      <c r="P251" s="14" t="str">
        <f t="shared" si="176"/>
        <v/>
      </c>
      <c r="Q251" s="14" t="str">
        <f t="shared" si="177"/>
        <v/>
      </c>
      <c r="R251" s="14" t="str">
        <f t="shared" si="178"/>
        <v/>
      </c>
      <c r="S251" t="str">
        <f t="shared" si="159"/>
        <v/>
      </c>
      <c r="T251" s="14">
        <f t="shared" si="160"/>
        <v>0</v>
      </c>
      <c r="AA251" s="14">
        <f t="shared" si="143"/>
        <v>19</v>
      </c>
      <c r="AB251" s="14">
        <f t="shared" si="144"/>
        <v>7</v>
      </c>
      <c r="AC251" s="14">
        <f t="shared" si="145"/>
        <v>1907</v>
      </c>
      <c r="AD251" s="28">
        <f t="shared" si="147"/>
        <v>0</v>
      </c>
      <c r="AE251" s="5" t="str">
        <f t="shared" si="148"/>
        <v>Ruta 9/9</v>
      </c>
      <c r="AF251" s="5" t="str">
        <f t="shared" si="149"/>
        <v>Ctra. Logroño (Casetas: Chocolates Lacasa - Pd. Bus)</v>
      </c>
      <c r="AG251" s="15" t="str">
        <f t="shared" si="161"/>
        <v>04:59</v>
      </c>
      <c r="AH251" s="15" t="str">
        <f t="shared" si="162"/>
        <v>12:59</v>
      </c>
      <c r="AI251" s="15" t="str">
        <f t="shared" si="163"/>
        <v>20:59</v>
      </c>
      <c r="AJ251" s="15" t="str">
        <f t="shared" si="164"/>
        <v>06:59</v>
      </c>
      <c r="AK251" s="5" t="str">
        <f t="shared" si="165"/>
        <v>Lagos de Coronas ( nº 14 - Pd. Bus)</v>
      </c>
      <c r="AL251" s="14">
        <f t="shared" si="150"/>
        <v>0</v>
      </c>
      <c r="AM251" s="14" t="str">
        <f t="shared" si="151"/>
        <v>9</v>
      </c>
      <c r="AN251" s="14" t="str">
        <f t="shared" si="152"/>
        <v>9</v>
      </c>
      <c r="AO251" s="14">
        <f t="shared" si="179"/>
        <v>7</v>
      </c>
      <c r="AP251" s="14">
        <f t="shared" si="180"/>
        <v>248</v>
      </c>
      <c r="AQ251" s="16">
        <f t="shared" si="181"/>
        <v>8</v>
      </c>
      <c r="AR251" s="16">
        <f t="shared" si="182"/>
        <v>5</v>
      </c>
      <c r="AS251" s="14">
        <f t="shared" si="183"/>
        <v>7</v>
      </c>
    </row>
    <row r="252" spans="1:45" x14ac:dyDescent="0.25">
      <c r="A252" t="s">
        <v>528</v>
      </c>
      <c r="B252" t="e">
        <f t="shared" si="168"/>
        <v>#VALUE!</v>
      </c>
      <c r="C252" t="e">
        <f t="shared" si="169"/>
        <v>#VALUE!</v>
      </c>
      <c r="D252" t="e">
        <f t="shared" si="170"/>
        <v>#VALUE!</v>
      </c>
      <c r="E252">
        <f t="shared" si="171"/>
        <v>47</v>
      </c>
      <c r="F252" s="1" t="str">
        <f t="shared" si="156"/>
        <v/>
      </c>
      <c r="G252" s="1" t="str">
        <f t="shared" si="172"/>
        <v/>
      </c>
      <c r="H252" s="26" t="str">
        <f t="shared" si="173"/>
        <v>:</v>
      </c>
      <c r="I252" s="14">
        <f t="shared" si="166"/>
        <v>0</v>
      </c>
      <c r="J252" s="3">
        <f t="shared" si="174"/>
        <v>2</v>
      </c>
      <c r="K252" s="3">
        <f t="shared" si="167"/>
        <v>1</v>
      </c>
      <c r="L252" s="3">
        <f t="shared" si="146"/>
        <v>13</v>
      </c>
      <c r="M252" s="3">
        <f t="shared" si="157"/>
        <v>213</v>
      </c>
      <c r="N252" t="str">
        <f t="shared" si="158"/>
        <v>María Zambrano (Ildefonso Manuel Gil - Pd. Bus)</v>
      </c>
      <c r="O252" s="14" t="str">
        <f t="shared" si="175"/>
        <v>04:59</v>
      </c>
      <c r="P252" s="14" t="str">
        <f t="shared" si="176"/>
        <v>12:57</v>
      </c>
      <c r="Q252" s="14" t="str">
        <f t="shared" si="177"/>
        <v>20:59</v>
      </c>
      <c r="R252" s="14" t="str">
        <f t="shared" si="178"/>
        <v>06:57</v>
      </c>
      <c r="S252" t="str">
        <f t="shared" si="159"/>
        <v>Avd. Santa Isabel (frente Avd. Industria)</v>
      </c>
      <c r="T252" s="14">
        <f t="shared" si="160"/>
        <v>0</v>
      </c>
      <c r="AA252" s="14">
        <f t="shared" si="143"/>
        <v>19</v>
      </c>
      <c r="AB252" s="14">
        <f t="shared" si="144"/>
        <v>8</v>
      </c>
      <c r="AC252" s="14">
        <f t="shared" si="145"/>
        <v>1908</v>
      </c>
      <c r="AD252" s="28">
        <f t="shared" si="147"/>
        <v>0</v>
      </c>
      <c r="AE252" s="5" t="str">
        <f t="shared" si="148"/>
        <v>Ruta 9/9</v>
      </c>
      <c r="AF252" s="5" t="str">
        <f t="shared" si="149"/>
        <v>Casetas: C/ Canteras (Pd. Bus)</v>
      </c>
      <c r="AG252" s="15" t="str">
        <f t="shared" si="161"/>
        <v>05:01</v>
      </c>
      <c r="AH252" s="15" t="str">
        <f t="shared" si="162"/>
        <v>13:01</v>
      </c>
      <c r="AI252" s="15" t="str">
        <f t="shared" si="163"/>
        <v>21:01</v>
      </c>
      <c r="AJ252" s="15" t="str">
        <f t="shared" si="164"/>
        <v>07:01</v>
      </c>
      <c r="AK252" s="5" t="str">
        <f t="shared" si="165"/>
        <v>Lagos de Coronas (frente nº 39 - Pd. Bus)</v>
      </c>
      <c r="AL252" s="14">
        <f t="shared" si="150"/>
        <v>0</v>
      </c>
      <c r="AM252" s="14" t="str">
        <f t="shared" si="151"/>
        <v>9</v>
      </c>
      <c r="AN252" s="14" t="str">
        <f t="shared" si="152"/>
        <v>9</v>
      </c>
      <c r="AO252" s="14">
        <f t="shared" si="179"/>
        <v>8</v>
      </c>
      <c r="AP252" s="14">
        <f t="shared" si="180"/>
        <v>249</v>
      </c>
      <c r="AQ252" s="16">
        <f t="shared" si="181"/>
        <v>8</v>
      </c>
      <c r="AR252" s="16">
        <f t="shared" si="182"/>
        <v>5</v>
      </c>
      <c r="AS252" s="14">
        <f t="shared" si="183"/>
        <v>7</v>
      </c>
    </row>
    <row r="253" spans="1:45" x14ac:dyDescent="0.25">
      <c r="A253" t="s">
        <v>84</v>
      </c>
      <c r="B253">
        <f t="shared" si="168"/>
        <v>2</v>
      </c>
      <c r="C253" t="e">
        <f t="shared" si="169"/>
        <v>#VALUE!</v>
      </c>
      <c r="D253">
        <f t="shared" si="170"/>
        <v>2</v>
      </c>
      <c r="E253">
        <f t="shared" si="171"/>
        <v>4</v>
      </c>
      <c r="F253" s="1">
        <f t="shared" si="156"/>
        <v>4</v>
      </c>
      <c r="G253" s="1">
        <f t="shared" si="172"/>
        <v>59</v>
      </c>
      <c r="H253" s="26" t="str">
        <f t="shared" si="173"/>
        <v>04:59</v>
      </c>
      <c r="I253" s="14">
        <f t="shared" si="166"/>
        <v>0</v>
      </c>
      <c r="J253" s="3">
        <f t="shared" si="174"/>
        <v>2</v>
      </c>
      <c r="K253" s="3">
        <f t="shared" si="167"/>
        <v>0</v>
      </c>
      <c r="L253" s="3">
        <f t="shared" si="146"/>
        <v>13</v>
      </c>
      <c r="M253" s="3">
        <f t="shared" si="157"/>
        <v>213</v>
      </c>
      <c r="N253" t="str">
        <f t="shared" si="158"/>
        <v/>
      </c>
      <c r="O253" s="14" t="str">
        <f t="shared" si="175"/>
        <v/>
      </c>
      <c r="P253" s="14" t="str">
        <f t="shared" si="176"/>
        <v/>
      </c>
      <c r="Q253" s="14" t="str">
        <f t="shared" si="177"/>
        <v/>
      </c>
      <c r="R253" s="14" t="str">
        <f t="shared" si="178"/>
        <v/>
      </c>
      <c r="S253" t="str">
        <f t="shared" si="159"/>
        <v/>
      </c>
      <c r="T253" s="14">
        <f t="shared" si="160"/>
        <v>0</v>
      </c>
      <c r="AA253" s="14">
        <f t="shared" si="143"/>
        <v>19</v>
      </c>
      <c r="AB253" s="14">
        <f t="shared" si="144"/>
        <v>9</v>
      </c>
      <c r="AC253" s="14">
        <f t="shared" si="145"/>
        <v>1909</v>
      </c>
      <c r="AD253" s="28">
        <f t="shared" si="147"/>
        <v>0</v>
      </c>
      <c r="AE253" s="5" t="str">
        <f t="shared" si="148"/>
        <v>Ruta 9/9</v>
      </c>
      <c r="AF253" s="5" t="str">
        <f t="shared" si="149"/>
        <v>Casetas: centro nº 76 (Cuartel - Pd. Bus)</v>
      </c>
      <c r="AG253" s="15" t="str">
        <f t="shared" si="161"/>
        <v>05:02</v>
      </c>
      <c r="AH253" s="15" t="str">
        <f t="shared" si="162"/>
        <v>13:02</v>
      </c>
      <c r="AI253" s="15" t="str">
        <f t="shared" si="163"/>
        <v>21:02</v>
      </c>
      <c r="AJ253" s="15" t="str">
        <f t="shared" si="164"/>
        <v>07:02</v>
      </c>
      <c r="AK253" s="5" t="str">
        <f t="shared" si="165"/>
        <v>C/ Alberto Magno, nº 21 (esq. Centro Civico)</v>
      </c>
      <c r="AL253" s="14">
        <f t="shared" si="150"/>
        <v>0</v>
      </c>
      <c r="AM253" s="14" t="str">
        <f t="shared" si="151"/>
        <v>9</v>
      </c>
      <c r="AN253" s="14" t="str">
        <f t="shared" si="152"/>
        <v>9</v>
      </c>
      <c r="AO253" s="14">
        <f t="shared" si="179"/>
        <v>9</v>
      </c>
      <c r="AP253" s="14">
        <f t="shared" si="180"/>
        <v>250</v>
      </c>
      <c r="AQ253" s="16">
        <f t="shared" si="181"/>
        <v>8</v>
      </c>
      <c r="AR253" s="16">
        <f t="shared" si="182"/>
        <v>5</v>
      </c>
      <c r="AS253" s="14">
        <f t="shared" si="183"/>
        <v>7</v>
      </c>
    </row>
    <row r="254" spans="1:45" x14ac:dyDescent="0.25">
      <c r="A254" t="s">
        <v>85</v>
      </c>
      <c r="B254">
        <f t="shared" si="168"/>
        <v>3</v>
      </c>
      <c r="C254" t="e">
        <f t="shared" si="169"/>
        <v>#VALUE!</v>
      </c>
      <c r="D254">
        <f t="shared" si="170"/>
        <v>3</v>
      </c>
      <c r="E254">
        <f t="shared" si="171"/>
        <v>5</v>
      </c>
      <c r="F254" s="1">
        <f t="shared" si="156"/>
        <v>12</v>
      </c>
      <c r="G254" s="1">
        <f t="shared" si="172"/>
        <v>57</v>
      </c>
      <c r="H254" s="26" t="str">
        <f t="shared" si="173"/>
        <v>12:57</v>
      </c>
      <c r="I254" s="14">
        <f t="shared" si="166"/>
        <v>0</v>
      </c>
      <c r="J254" s="3">
        <f t="shared" si="174"/>
        <v>2</v>
      </c>
      <c r="K254" s="3">
        <f t="shared" si="167"/>
        <v>0</v>
      </c>
      <c r="L254" s="3">
        <f t="shared" si="146"/>
        <v>13</v>
      </c>
      <c r="M254" s="3">
        <f t="shared" si="157"/>
        <v>213</v>
      </c>
      <c r="N254" t="str">
        <f t="shared" si="158"/>
        <v/>
      </c>
      <c r="O254" s="14" t="str">
        <f t="shared" si="175"/>
        <v/>
      </c>
      <c r="P254" s="14" t="str">
        <f t="shared" si="176"/>
        <v/>
      </c>
      <c r="Q254" s="14" t="str">
        <f t="shared" si="177"/>
        <v/>
      </c>
      <c r="R254" s="14" t="str">
        <f t="shared" si="178"/>
        <v/>
      </c>
      <c r="S254" t="str">
        <f t="shared" si="159"/>
        <v/>
      </c>
      <c r="T254" s="14">
        <f t="shared" si="160"/>
        <v>0</v>
      </c>
      <c r="AA254" s="14">
        <f t="shared" si="143"/>
        <v>19</v>
      </c>
      <c r="AB254" s="14">
        <f t="shared" si="144"/>
        <v>10</v>
      </c>
      <c r="AC254" s="14">
        <f t="shared" si="145"/>
        <v>1910</v>
      </c>
      <c r="AD254" s="28">
        <f t="shared" si="147"/>
        <v>0</v>
      </c>
      <c r="AE254" s="5" t="str">
        <f t="shared" si="148"/>
        <v>Ruta 9/9</v>
      </c>
      <c r="AF254" s="5" t="str">
        <f t="shared" si="149"/>
        <v>Casetas: (urbanización Alameda)</v>
      </c>
      <c r="AG254" s="15" t="str">
        <f t="shared" si="161"/>
        <v>05:30</v>
      </c>
      <c r="AH254" s="15" t="str">
        <f t="shared" si="162"/>
        <v>13:30</v>
      </c>
      <c r="AI254" s="15" t="str">
        <f t="shared" si="163"/>
        <v>21:30</v>
      </c>
      <c r="AJ254" s="15" t="str">
        <f t="shared" si="164"/>
        <v>07:30</v>
      </c>
      <c r="AK254" s="5" t="str">
        <f t="shared" si="165"/>
        <v>Avda. Fca. Millán Serrano, 31-35 (frente C/ M.A. Blanco)</v>
      </c>
      <c r="AL254" s="14">
        <f t="shared" si="150"/>
        <v>0</v>
      </c>
      <c r="AM254" s="14" t="str">
        <f t="shared" si="151"/>
        <v>9</v>
      </c>
      <c r="AN254" s="14" t="str">
        <f t="shared" si="152"/>
        <v>9</v>
      </c>
      <c r="AO254" s="14">
        <f t="shared" si="179"/>
        <v>10</v>
      </c>
      <c r="AP254" s="14">
        <f t="shared" si="180"/>
        <v>251</v>
      </c>
      <c r="AQ254" s="16">
        <f t="shared" si="181"/>
        <v>8</v>
      </c>
      <c r="AR254" s="16">
        <f t="shared" si="182"/>
        <v>5</v>
      </c>
      <c r="AS254" s="14">
        <f t="shared" si="183"/>
        <v>7</v>
      </c>
    </row>
    <row r="255" spans="1:45" x14ac:dyDescent="0.25">
      <c r="A255" t="s">
        <v>25</v>
      </c>
      <c r="B255">
        <f t="shared" si="168"/>
        <v>3</v>
      </c>
      <c r="C255" t="e">
        <f t="shared" si="169"/>
        <v>#VALUE!</v>
      </c>
      <c r="D255">
        <f t="shared" si="170"/>
        <v>3</v>
      </c>
      <c r="E255">
        <f t="shared" si="171"/>
        <v>5</v>
      </c>
      <c r="F255" s="1">
        <f t="shared" si="156"/>
        <v>20</v>
      </c>
      <c r="G255" s="1">
        <f t="shared" si="172"/>
        <v>59</v>
      </c>
      <c r="H255" s="26" t="str">
        <f t="shared" si="173"/>
        <v>20:59</v>
      </c>
      <c r="I255" s="14">
        <f t="shared" si="166"/>
        <v>0</v>
      </c>
      <c r="J255" s="3">
        <f t="shared" si="174"/>
        <v>2</v>
      </c>
      <c r="K255" s="3">
        <f t="shared" si="167"/>
        <v>0</v>
      </c>
      <c r="L255" s="3">
        <f t="shared" si="146"/>
        <v>13</v>
      </c>
      <c r="M255" s="3">
        <f t="shared" si="157"/>
        <v>213</v>
      </c>
      <c r="N255" t="str">
        <f t="shared" si="158"/>
        <v/>
      </c>
      <c r="O255" s="14" t="str">
        <f t="shared" si="175"/>
        <v/>
      </c>
      <c r="P255" s="14" t="str">
        <f t="shared" si="176"/>
        <v/>
      </c>
      <c r="Q255" s="14" t="str">
        <f t="shared" si="177"/>
        <v/>
      </c>
      <c r="R255" s="14" t="str">
        <f t="shared" si="178"/>
        <v/>
      </c>
      <c r="S255" t="str">
        <f t="shared" si="159"/>
        <v/>
      </c>
      <c r="T255" s="14">
        <f t="shared" si="160"/>
        <v>0</v>
      </c>
      <c r="AD255" s="28"/>
      <c r="AE255" s="5"/>
      <c r="AF255" s="5"/>
      <c r="AG255" s="15"/>
      <c r="AH255" s="15"/>
      <c r="AI255" s="15"/>
      <c r="AJ255" s="15"/>
      <c r="AK255" s="5"/>
    </row>
    <row r="256" spans="1:45" x14ac:dyDescent="0.25">
      <c r="A256" t="s">
        <v>322</v>
      </c>
      <c r="B256">
        <f t="shared" si="168"/>
        <v>2</v>
      </c>
      <c r="C256" t="e">
        <f t="shared" si="169"/>
        <v>#VALUE!</v>
      </c>
      <c r="D256">
        <f t="shared" si="170"/>
        <v>2</v>
      </c>
      <c r="E256">
        <f t="shared" si="171"/>
        <v>4</v>
      </c>
      <c r="F256" s="1">
        <f t="shared" si="156"/>
        <v>6</v>
      </c>
      <c r="G256" s="1">
        <f t="shared" si="172"/>
        <v>57</v>
      </c>
      <c r="H256" s="26" t="str">
        <f t="shared" si="173"/>
        <v>06:57</v>
      </c>
      <c r="I256" s="14">
        <f t="shared" si="166"/>
        <v>0</v>
      </c>
      <c r="J256" s="3">
        <f t="shared" si="174"/>
        <v>2</v>
      </c>
      <c r="K256" s="3">
        <f t="shared" si="167"/>
        <v>0</v>
      </c>
      <c r="L256" s="3">
        <f t="shared" si="146"/>
        <v>13</v>
      </c>
      <c r="M256" s="3">
        <f t="shared" si="157"/>
        <v>213</v>
      </c>
      <c r="N256" t="str">
        <f t="shared" si="158"/>
        <v/>
      </c>
      <c r="O256" s="14" t="str">
        <f t="shared" si="175"/>
        <v/>
      </c>
      <c r="P256" s="14" t="str">
        <f t="shared" si="176"/>
        <v/>
      </c>
      <c r="Q256" s="14" t="str">
        <f t="shared" si="177"/>
        <v/>
      </c>
      <c r="R256" s="14" t="str">
        <f t="shared" si="178"/>
        <v/>
      </c>
      <c r="S256" t="str">
        <f t="shared" si="159"/>
        <v/>
      </c>
      <c r="T256" s="14">
        <f t="shared" si="160"/>
        <v>0</v>
      </c>
      <c r="AD256" s="28"/>
      <c r="AE256" s="5"/>
      <c r="AF256" s="5"/>
      <c r="AG256" s="15"/>
      <c r="AH256" s="15"/>
      <c r="AI256" s="15"/>
      <c r="AJ256" s="15"/>
      <c r="AK256" s="5"/>
    </row>
    <row r="257" spans="1:37" x14ac:dyDescent="0.25">
      <c r="A257" t="s">
        <v>529</v>
      </c>
      <c r="B257" t="e">
        <f t="shared" si="168"/>
        <v>#VALUE!</v>
      </c>
      <c r="C257" t="e">
        <f t="shared" si="169"/>
        <v>#VALUE!</v>
      </c>
      <c r="D257" t="e">
        <f t="shared" si="170"/>
        <v>#VALUE!</v>
      </c>
      <c r="E257">
        <f t="shared" si="171"/>
        <v>41</v>
      </c>
      <c r="F257" s="1" t="str">
        <f t="shared" si="156"/>
        <v/>
      </c>
      <c r="G257" s="1" t="str">
        <f t="shared" si="172"/>
        <v/>
      </c>
      <c r="H257" s="26" t="str">
        <f t="shared" si="173"/>
        <v>:</v>
      </c>
      <c r="I257" s="14">
        <f t="shared" si="166"/>
        <v>0</v>
      </c>
      <c r="J257" s="3">
        <f t="shared" si="174"/>
        <v>2</v>
      </c>
      <c r="K257" s="3">
        <f t="shared" si="167"/>
        <v>0</v>
      </c>
      <c r="L257" s="3">
        <f t="shared" si="146"/>
        <v>13</v>
      </c>
      <c r="M257" s="3">
        <f t="shared" si="157"/>
        <v>213</v>
      </c>
      <c r="N257" t="str">
        <f t="shared" si="158"/>
        <v/>
      </c>
      <c r="O257" s="14" t="str">
        <f t="shared" si="175"/>
        <v/>
      </c>
      <c r="P257" s="14" t="str">
        <f t="shared" si="176"/>
        <v/>
      </c>
      <c r="Q257" s="14" t="str">
        <f t="shared" si="177"/>
        <v/>
      </c>
      <c r="R257" s="14" t="str">
        <f t="shared" si="178"/>
        <v/>
      </c>
      <c r="S257" t="str">
        <f t="shared" si="159"/>
        <v/>
      </c>
      <c r="T257" s="14">
        <f t="shared" si="160"/>
        <v>0</v>
      </c>
      <c r="AD257" s="28"/>
      <c r="AE257" s="5"/>
      <c r="AF257" s="5"/>
      <c r="AG257" s="15"/>
      <c r="AH257" s="15"/>
      <c r="AI257" s="15"/>
      <c r="AJ257" s="15"/>
      <c r="AK257" s="5"/>
    </row>
    <row r="258" spans="1:37" x14ac:dyDescent="0.25">
      <c r="A258" t="s">
        <v>62</v>
      </c>
      <c r="B258" t="e">
        <f t="shared" si="168"/>
        <v>#VALUE!</v>
      </c>
      <c r="C258" t="e">
        <f t="shared" si="169"/>
        <v>#VALUE!</v>
      </c>
      <c r="D258" t="e">
        <f t="shared" si="170"/>
        <v>#VALUE!</v>
      </c>
      <c r="E258">
        <f t="shared" si="171"/>
        <v>46</v>
      </c>
      <c r="F258" s="1" t="str">
        <f t="shared" si="156"/>
        <v/>
      </c>
      <c r="G258" s="1" t="str">
        <f t="shared" si="172"/>
        <v/>
      </c>
      <c r="H258" s="26" t="str">
        <f t="shared" si="173"/>
        <v>:</v>
      </c>
      <c r="I258" s="14">
        <f t="shared" si="166"/>
        <v>0</v>
      </c>
      <c r="J258" s="3">
        <f t="shared" si="174"/>
        <v>2</v>
      </c>
      <c r="K258" s="3">
        <f t="shared" si="167"/>
        <v>1</v>
      </c>
      <c r="L258" s="3">
        <f t="shared" si="146"/>
        <v>14</v>
      </c>
      <c r="M258" s="3">
        <f t="shared" si="157"/>
        <v>214</v>
      </c>
      <c r="N258" t="str">
        <f t="shared" si="158"/>
        <v>María Zambrano (esq. Pablo Iglesias - Pd. Bus)</v>
      </c>
      <c r="O258" s="14" t="str">
        <f t="shared" si="175"/>
        <v>05:00</v>
      </c>
      <c r="P258" s="14" t="str">
        <f t="shared" si="176"/>
        <v>12:58</v>
      </c>
      <c r="Q258" s="14" t="str">
        <f t="shared" si="177"/>
        <v>21:00</v>
      </c>
      <c r="R258" s="14" t="str">
        <f t="shared" si="178"/>
        <v>06:58</v>
      </c>
      <c r="S258" t="str">
        <f t="shared" si="159"/>
        <v>Avd. Santa Isabel (frente plaza Serrano - Pd. Bus)</v>
      </c>
      <c r="T258" s="14">
        <f t="shared" si="160"/>
        <v>0</v>
      </c>
      <c r="AD258" s="28"/>
      <c r="AE258" s="5"/>
      <c r="AF258" s="5"/>
      <c r="AG258" s="15"/>
      <c r="AH258" s="15"/>
      <c r="AI258" s="15"/>
      <c r="AJ258" s="15"/>
      <c r="AK258" s="5"/>
    </row>
    <row r="259" spans="1:37" x14ac:dyDescent="0.25">
      <c r="A259" t="s">
        <v>51</v>
      </c>
      <c r="B259">
        <f t="shared" si="168"/>
        <v>2</v>
      </c>
      <c r="C259" t="e">
        <f t="shared" si="169"/>
        <v>#VALUE!</v>
      </c>
      <c r="D259">
        <f t="shared" si="170"/>
        <v>2</v>
      </c>
      <c r="E259">
        <f t="shared" si="171"/>
        <v>4</v>
      </c>
      <c r="F259" s="1">
        <f t="shared" si="156"/>
        <v>5</v>
      </c>
      <c r="G259" s="1">
        <f t="shared" si="172"/>
        <v>0</v>
      </c>
      <c r="H259" s="26" t="str">
        <f t="shared" si="173"/>
        <v>05:00</v>
      </c>
      <c r="I259" s="14">
        <f t="shared" si="166"/>
        <v>0</v>
      </c>
      <c r="J259" s="3">
        <f t="shared" si="174"/>
        <v>2</v>
      </c>
      <c r="K259" s="3">
        <f t="shared" si="167"/>
        <v>0</v>
      </c>
      <c r="L259" s="3">
        <f t="shared" ref="L259:L322" si="184">IF(I259=1,0,L258+K259+T259)</f>
        <v>14</v>
      </c>
      <c r="M259" s="3">
        <f t="shared" si="157"/>
        <v>214</v>
      </c>
      <c r="N259" t="str">
        <f t="shared" si="158"/>
        <v/>
      </c>
      <c r="O259" s="14" t="str">
        <f t="shared" si="175"/>
        <v/>
      </c>
      <c r="P259" s="14" t="str">
        <f t="shared" si="176"/>
        <v/>
      </c>
      <c r="Q259" s="14" t="str">
        <f t="shared" si="177"/>
        <v/>
      </c>
      <c r="R259" s="14" t="str">
        <f t="shared" si="178"/>
        <v/>
      </c>
      <c r="S259" t="str">
        <f t="shared" si="159"/>
        <v/>
      </c>
      <c r="T259" s="14">
        <f t="shared" si="160"/>
        <v>0</v>
      </c>
      <c r="AD259" s="28"/>
      <c r="AE259" s="5"/>
      <c r="AF259" s="5"/>
      <c r="AG259" s="15"/>
      <c r="AH259" s="15"/>
      <c r="AI259" s="15"/>
      <c r="AJ259" s="15"/>
      <c r="AK259" s="5"/>
    </row>
    <row r="260" spans="1:37" x14ac:dyDescent="0.25">
      <c r="A260" t="s">
        <v>19</v>
      </c>
      <c r="B260">
        <f t="shared" si="168"/>
        <v>3</v>
      </c>
      <c r="C260" t="e">
        <f t="shared" si="169"/>
        <v>#VALUE!</v>
      </c>
      <c r="D260">
        <f t="shared" si="170"/>
        <v>3</v>
      </c>
      <c r="E260">
        <f t="shared" si="171"/>
        <v>5</v>
      </c>
      <c r="F260" s="1">
        <f t="shared" ref="F260:F323" si="185">IFERROR(VALUE(LEFT($A260,$D260-1)),"")</f>
        <v>12</v>
      </c>
      <c r="G260" s="1">
        <f t="shared" si="172"/>
        <v>58</v>
      </c>
      <c r="H260" s="26" t="str">
        <f t="shared" si="173"/>
        <v>12:58</v>
      </c>
      <c r="I260" s="14">
        <f t="shared" si="166"/>
        <v>0</v>
      </c>
      <c r="J260" s="3">
        <f t="shared" si="174"/>
        <v>2</v>
      </c>
      <c r="K260" s="3">
        <f t="shared" si="167"/>
        <v>0</v>
      </c>
      <c r="L260" s="3">
        <f t="shared" si="184"/>
        <v>14</v>
      </c>
      <c r="M260" s="3">
        <f t="shared" ref="M260:M323" si="186">(J260*100)+L260</f>
        <v>214</v>
      </c>
      <c r="N260" t="str">
        <f t="shared" ref="N260:N323" si="187">IFERROR(IF($K260,A260,IF(I260=1,A260,"")),"")</f>
        <v/>
      </c>
      <c r="O260" s="14" t="str">
        <f t="shared" si="175"/>
        <v/>
      </c>
      <c r="P260" s="14" t="str">
        <f t="shared" si="176"/>
        <v/>
      </c>
      <c r="Q260" s="14" t="str">
        <f t="shared" si="177"/>
        <v/>
      </c>
      <c r="R260" s="14" t="str">
        <f t="shared" si="178"/>
        <v/>
      </c>
      <c r="S260" t="str">
        <f t="shared" ref="S260:S323" si="188">IF($K260,A265,IF(T260,A260,""))</f>
        <v/>
      </c>
      <c r="T260" s="14">
        <f t="shared" ref="T260:T323" si="189">IF(AND(NOT(ISNUMBER(D259)),NOT(ISNUMBER(D260)),NOT(ISNUMBER(D261)),NOT(ISNUMBER(D262))),1,0)</f>
        <v>0</v>
      </c>
      <c r="AD260" s="28"/>
      <c r="AE260" s="5"/>
      <c r="AF260" s="5"/>
      <c r="AG260" s="15"/>
      <c r="AH260" s="15"/>
      <c r="AI260" s="15"/>
      <c r="AJ260" s="15"/>
      <c r="AK260" s="5"/>
    </row>
    <row r="261" spans="1:37" x14ac:dyDescent="0.25">
      <c r="A261" t="s">
        <v>30</v>
      </c>
      <c r="B261">
        <f t="shared" si="168"/>
        <v>3</v>
      </c>
      <c r="C261" t="e">
        <f t="shared" si="169"/>
        <v>#VALUE!</v>
      </c>
      <c r="D261">
        <f t="shared" si="170"/>
        <v>3</v>
      </c>
      <c r="E261">
        <f t="shared" si="171"/>
        <v>5</v>
      </c>
      <c r="F261" s="1">
        <f t="shared" si="185"/>
        <v>21</v>
      </c>
      <c r="G261" s="1">
        <f t="shared" si="172"/>
        <v>0</v>
      </c>
      <c r="H261" s="26" t="str">
        <f t="shared" si="173"/>
        <v>21:00</v>
      </c>
      <c r="I261" s="14">
        <f t="shared" ref="I261:I324" si="190">IFERROR(FIND("Ruta",A261),0)</f>
        <v>0</v>
      </c>
      <c r="J261" s="3">
        <f t="shared" si="174"/>
        <v>2</v>
      </c>
      <c r="K261" s="3">
        <f t="shared" ref="K261:K324" si="191">IF(AND(ISNUMBER(G262),ISNUMBER(G263),ISNUMBER(G264),ISNUMBER(G265)),1,0)</f>
        <v>0</v>
      </c>
      <c r="L261" s="3">
        <f t="shared" si="184"/>
        <v>14</v>
      </c>
      <c r="M261" s="3">
        <f t="shared" si="186"/>
        <v>214</v>
      </c>
      <c r="N261" t="str">
        <f t="shared" si="187"/>
        <v/>
      </c>
      <c r="O261" s="14" t="str">
        <f t="shared" si="175"/>
        <v/>
      </c>
      <c r="P261" s="14" t="str">
        <f t="shared" si="176"/>
        <v/>
      </c>
      <c r="Q261" s="14" t="str">
        <f t="shared" si="177"/>
        <v/>
      </c>
      <c r="R261" s="14" t="str">
        <f t="shared" si="178"/>
        <v/>
      </c>
      <c r="S261" t="str">
        <f t="shared" si="188"/>
        <v/>
      </c>
      <c r="T261" s="14">
        <f t="shared" si="189"/>
        <v>0</v>
      </c>
      <c r="AD261" s="28"/>
      <c r="AE261" s="5"/>
      <c r="AF261" s="5"/>
      <c r="AG261" s="15"/>
      <c r="AH261" s="15"/>
      <c r="AI261" s="15"/>
      <c r="AJ261" s="15"/>
      <c r="AK261" s="5"/>
    </row>
    <row r="262" spans="1:37" x14ac:dyDescent="0.25">
      <c r="A262" t="s">
        <v>298</v>
      </c>
      <c r="B262">
        <f t="shared" ref="B262:B325" si="192">FIND($B$2,A262)</f>
        <v>2</v>
      </c>
      <c r="C262" t="e">
        <f t="shared" ref="C262:C325" si="193">FIND($C$2,A262)</f>
        <v>#VALUE!</v>
      </c>
      <c r="D262">
        <f t="shared" ref="D262:D325" si="194">IFERROR(B262,C262)</f>
        <v>2</v>
      </c>
      <c r="E262">
        <f t="shared" ref="E262:E325" si="195">LEN(A262)</f>
        <v>4</v>
      </c>
      <c r="F262" s="1">
        <f t="shared" si="185"/>
        <v>6</v>
      </c>
      <c r="G262" s="1">
        <f t="shared" ref="G262:G325" si="196">IFERROR(IF(B262,IFERROR(VALUE(RIGHT($A262,$E262-$D262)),""),""),"")</f>
        <v>58</v>
      </c>
      <c r="H262" s="26" t="str">
        <f t="shared" ref="H262:H325" si="197">TEXT(F262,"00")&amp;":"&amp;TEXT(G262,"00")</f>
        <v>06:58</v>
      </c>
      <c r="I262" s="14">
        <f t="shared" si="190"/>
        <v>0</v>
      </c>
      <c r="J262" s="3">
        <f t="shared" ref="J262:J325" si="198">I262+J261</f>
        <v>2</v>
      </c>
      <c r="K262" s="3">
        <f t="shared" si="191"/>
        <v>0</v>
      </c>
      <c r="L262" s="3">
        <f t="shared" si="184"/>
        <v>14</v>
      </c>
      <c r="M262" s="3">
        <f t="shared" si="186"/>
        <v>214</v>
      </c>
      <c r="N262" t="str">
        <f t="shared" si="187"/>
        <v/>
      </c>
      <c r="O262" s="14" t="str">
        <f t="shared" ref="O262:O325" si="199">IF($K262,H263,"")</f>
        <v/>
      </c>
      <c r="P262" s="14" t="str">
        <f t="shared" ref="P262:P325" si="200">IF($K262,H264,"")</f>
        <v/>
      </c>
      <c r="Q262" s="14" t="str">
        <f t="shared" ref="Q262:Q325" si="201">IF($K262,H265,"")</f>
        <v/>
      </c>
      <c r="R262" s="14" t="str">
        <f t="shared" ref="R262:R325" si="202">IF($K262,H266,"")</f>
        <v/>
      </c>
      <c r="S262" t="str">
        <f t="shared" si="188"/>
        <v/>
      </c>
      <c r="T262" s="14">
        <f t="shared" si="189"/>
        <v>0</v>
      </c>
      <c r="AD262" s="28"/>
      <c r="AE262" s="5"/>
      <c r="AF262" s="5"/>
      <c r="AG262" s="15"/>
      <c r="AH262" s="15"/>
      <c r="AI262" s="15"/>
      <c r="AJ262" s="15"/>
      <c r="AK262" s="5"/>
    </row>
    <row r="263" spans="1:37" x14ac:dyDescent="0.25">
      <c r="A263" t="s">
        <v>530</v>
      </c>
      <c r="B263" t="e">
        <f t="shared" si="192"/>
        <v>#VALUE!</v>
      </c>
      <c r="C263" t="e">
        <f t="shared" si="193"/>
        <v>#VALUE!</v>
      </c>
      <c r="D263" t="e">
        <f t="shared" si="194"/>
        <v>#VALUE!</v>
      </c>
      <c r="E263">
        <f t="shared" si="195"/>
        <v>50</v>
      </c>
      <c r="F263" s="1" t="str">
        <f t="shared" si="185"/>
        <v/>
      </c>
      <c r="G263" s="1" t="str">
        <f t="shared" si="196"/>
        <v/>
      </c>
      <c r="H263" s="26" t="str">
        <f t="shared" si="197"/>
        <v>:</v>
      </c>
      <c r="I263" s="14">
        <f t="shared" si="190"/>
        <v>0</v>
      </c>
      <c r="J263" s="3">
        <f t="shared" si="198"/>
        <v>2</v>
      </c>
      <c r="K263" s="3">
        <f t="shared" si="191"/>
        <v>0</v>
      </c>
      <c r="L263" s="3">
        <f t="shared" si="184"/>
        <v>14</v>
      </c>
      <c r="M263" s="3">
        <f t="shared" si="186"/>
        <v>214</v>
      </c>
      <c r="N263" t="str">
        <f t="shared" si="187"/>
        <v/>
      </c>
      <c r="O263" s="14" t="str">
        <f t="shared" si="199"/>
        <v/>
      </c>
      <c r="P263" s="14" t="str">
        <f t="shared" si="200"/>
        <v/>
      </c>
      <c r="Q263" s="14" t="str">
        <f t="shared" si="201"/>
        <v/>
      </c>
      <c r="R263" s="14" t="str">
        <f t="shared" si="202"/>
        <v/>
      </c>
      <c r="S263" t="str">
        <f t="shared" si="188"/>
        <v/>
      </c>
      <c r="T263" s="14">
        <f t="shared" si="189"/>
        <v>0</v>
      </c>
      <c r="AD263" s="28"/>
      <c r="AE263" s="5"/>
      <c r="AF263" s="5"/>
      <c r="AG263" s="15"/>
      <c r="AH263" s="15"/>
      <c r="AI263" s="15"/>
      <c r="AJ263" s="15"/>
      <c r="AK263" s="5"/>
    </row>
    <row r="264" spans="1:37" x14ac:dyDescent="0.25">
      <c r="A264" t="s">
        <v>21</v>
      </c>
      <c r="B264" t="e">
        <f t="shared" si="192"/>
        <v>#VALUE!</v>
      </c>
      <c r="C264" t="e">
        <f t="shared" si="193"/>
        <v>#VALUE!</v>
      </c>
      <c r="D264" t="e">
        <f t="shared" si="194"/>
        <v>#VALUE!</v>
      </c>
      <c r="E264">
        <f t="shared" si="195"/>
        <v>26</v>
      </c>
      <c r="F264" s="1" t="str">
        <f t="shared" si="185"/>
        <v/>
      </c>
      <c r="G264" s="1" t="str">
        <f t="shared" si="196"/>
        <v/>
      </c>
      <c r="H264" s="26" t="str">
        <f t="shared" si="197"/>
        <v>:</v>
      </c>
      <c r="I264" s="14">
        <f t="shared" si="190"/>
        <v>0</v>
      </c>
      <c r="J264" s="3">
        <f t="shared" si="198"/>
        <v>2</v>
      </c>
      <c r="K264" s="3">
        <f t="shared" si="191"/>
        <v>1</v>
      </c>
      <c r="L264" s="3">
        <f t="shared" si="184"/>
        <v>15</v>
      </c>
      <c r="M264" s="3">
        <f t="shared" si="186"/>
        <v>215</v>
      </c>
      <c r="N264" t="str">
        <f t="shared" si="187"/>
        <v>Opel Planta en Figueruelas</v>
      </c>
      <c r="O264" s="14" t="str">
        <f t="shared" si="199"/>
        <v>05:30</v>
      </c>
      <c r="P264" s="14" t="str">
        <f t="shared" si="200"/>
        <v>13:30</v>
      </c>
      <c r="Q264" s="14" t="str">
        <f t="shared" si="201"/>
        <v>21:30</v>
      </c>
      <c r="R264" s="14" t="str">
        <f t="shared" si="202"/>
        <v>07:30</v>
      </c>
      <c r="S264" t="str">
        <f t="shared" si="188"/>
        <v>Avd. Real Zaragoza (frente nº 29 - Pd. Bus)</v>
      </c>
      <c r="T264" s="14">
        <f t="shared" si="189"/>
        <v>0</v>
      </c>
      <c r="AD264" s="28"/>
      <c r="AE264" s="5"/>
      <c r="AF264" s="5"/>
      <c r="AG264" s="15"/>
      <c r="AH264" s="15"/>
      <c r="AI264" s="15"/>
      <c r="AJ264" s="15"/>
      <c r="AK264" s="5"/>
    </row>
    <row r="265" spans="1:37" x14ac:dyDescent="0.25">
      <c r="A265" t="s">
        <v>46</v>
      </c>
      <c r="B265">
        <f t="shared" si="192"/>
        <v>2</v>
      </c>
      <c r="C265" t="e">
        <f t="shared" si="193"/>
        <v>#VALUE!</v>
      </c>
      <c r="D265">
        <f t="shared" si="194"/>
        <v>2</v>
      </c>
      <c r="E265">
        <f t="shared" si="195"/>
        <v>4</v>
      </c>
      <c r="F265" s="1">
        <f t="shared" si="185"/>
        <v>5</v>
      </c>
      <c r="G265" s="1">
        <f t="shared" si="196"/>
        <v>30</v>
      </c>
      <c r="H265" s="26" t="str">
        <f t="shared" si="197"/>
        <v>05:30</v>
      </c>
      <c r="I265" s="14">
        <f t="shared" si="190"/>
        <v>0</v>
      </c>
      <c r="J265" s="3">
        <f t="shared" si="198"/>
        <v>2</v>
      </c>
      <c r="K265" s="3">
        <f t="shared" si="191"/>
        <v>0</v>
      </c>
      <c r="L265" s="3">
        <f t="shared" si="184"/>
        <v>15</v>
      </c>
      <c r="M265" s="3">
        <f t="shared" si="186"/>
        <v>215</v>
      </c>
      <c r="N265" t="str">
        <f t="shared" si="187"/>
        <v/>
      </c>
      <c r="O265" s="14" t="str">
        <f t="shared" si="199"/>
        <v/>
      </c>
      <c r="P265" s="14" t="str">
        <f t="shared" si="200"/>
        <v/>
      </c>
      <c r="Q265" s="14" t="str">
        <f t="shared" si="201"/>
        <v/>
      </c>
      <c r="R265" s="14" t="str">
        <f t="shared" si="202"/>
        <v/>
      </c>
      <c r="S265" t="str">
        <f t="shared" si="188"/>
        <v/>
      </c>
      <c r="T265" s="14">
        <f t="shared" si="189"/>
        <v>0</v>
      </c>
      <c r="AD265" s="28"/>
      <c r="AE265" s="5"/>
      <c r="AF265" s="5"/>
      <c r="AG265" s="15"/>
      <c r="AH265" s="15"/>
      <c r="AI265" s="15"/>
      <c r="AJ265" s="15"/>
      <c r="AK265" s="5"/>
    </row>
    <row r="266" spans="1:37" x14ac:dyDescent="0.25">
      <c r="A266" t="s">
        <v>47</v>
      </c>
      <c r="B266">
        <f t="shared" si="192"/>
        <v>3</v>
      </c>
      <c r="C266" t="e">
        <f t="shared" si="193"/>
        <v>#VALUE!</v>
      </c>
      <c r="D266">
        <f t="shared" si="194"/>
        <v>3</v>
      </c>
      <c r="E266">
        <f t="shared" si="195"/>
        <v>5</v>
      </c>
      <c r="F266" s="1">
        <f t="shared" si="185"/>
        <v>13</v>
      </c>
      <c r="G266" s="1">
        <f t="shared" si="196"/>
        <v>30</v>
      </c>
      <c r="H266" s="26" t="str">
        <f t="shared" si="197"/>
        <v>13:30</v>
      </c>
      <c r="I266" s="14">
        <f t="shared" si="190"/>
        <v>0</v>
      </c>
      <c r="J266" s="3">
        <f t="shared" si="198"/>
        <v>2</v>
      </c>
      <c r="K266" s="3">
        <f t="shared" si="191"/>
        <v>0</v>
      </c>
      <c r="L266" s="3">
        <f t="shared" si="184"/>
        <v>15</v>
      </c>
      <c r="M266" s="3">
        <f t="shared" si="186"/>
        <v>215</v>
      </c>
      <c r="N266" t="str">
        <f t="shared" si="187"/>
        <v/>
      </c>
      <c r="O266" s="14" t="str">
        <f t="shared" si="199"/>
        <v/>
      </c>
      <c r="P266" s="14" t="str">
        <f t="shared" si="200"/>
        <v/>
      </c>
      <c r="Q266" s="14" t="str">
        <f t="shared" si="201"/>
        <v/>
      </c>
      <c r="R266" s="14" t="str">
        <f t="shared" si="202"/>
        <v/>
      </c>
      <c r="S266" t="str">
        <f t="shared" si="188"/>
        <v/>
      </c>
      <c r="T266" s="14">
        <f t="shared" si="189"/>
        <v>0</v>
      </c>
      <c r="AD266" s="28"/>
      <c r="AE266" s="5"/>
      <c r="AF266" s="5"/>
      <c r="AG266" s="15"/>
      <c r="AH266" s="15"/>
      <c r="AI266" s="15"/>
      <c r="AJ266" s="15"/>
      <c r="AK266" s="5"/>
    </row>
    <row r="267" spans="1:37" x14ac:dyDescent="0.25">
      <c r="A267" t="s">
        <v>48</v>
      </c>
      <c r="B267">
        <f t="shared" si="192"/>
        <v>3</v>
      </c>
      <c r="C267" t="e">
        <f t="shared" si="193"/>
        <v>#VALUE!</v>
      </c>
      <c r="D267">
        <f t="shared" si="194"/>
        <v>3</v>
      </c>
      <c r="E267">
        <f t="shared" si="195"/>
        <v>5</v>
      </c>
      <c r="F267" s="1">
        <f t="shared" si="185"/>
        <v>21</v>
      </c>
      <c r="G267" s="1">
        <f t="shared" si="196"/>
        <v>30</v>
      </c>
      <c r="H267" s="26" t="str">
        <f t="shared" si="197"/>
        <v>21:30</v>
      </c>
      <c r="I267" s="14">
        <f t="shared" si="190"/>
        <v>0</v>
      </c>
      <c r="J267" s="3">
        <f t="shared" si="198"/>
        <v>2</v>
      </c>
      <c r="K267" s="3">
        <f t="shared" si="191"/>
        <v>0</v>
      </c>
      <c r="L267" s="3">
        <f t="shared" si="184"/>
        <v>15</v>
      </c>
      <c r="M267" s="3">
        <f t="shared" si="186"/>
        <v>215</v>
      </c>
      <c r="N267" t="str">
        <f t="shared" si="187"/>
        <v/>
      </c>
      <c r="O267" s="14" t="str">
        <f t="shared" si="199"/>
        <v/>
      </c>
      <c r="P267" s="14" t="str">
        <f t="shared" si="200"/>
        <v/>
      </c>
      <c r="Q267" s="14" t="str">
        <f t="shared" si="201"/>
        <v/>
      </c>
      <c r="R267" s="14" t="str">
        <f t="shared" si="202"/>
        <v/>
      </c>
      <c r="S267" t="str">
        <f t="shared" si="188"/>
        <v/>
      </c>
      <c r="T267" s="14">
        <f t="shared" si="189"/>
        <v>0</v>
      </c>
      <c r="AD267" s="28"/>
      <c r="AE267" s="5"/>
      <c r="AF267" s="5"/>
      <c r="AG267" s="15"/>
      <c r="AH267" s="15"/>
      <c r="AI267" s="15"/>
      <c r="AJ267" s="15"/>
      <c r="AK267" s="5"/>
    </row>
    <row r="268" spans="1:37" x14ac:dyDescent="0.25">
      <c r="A268" t="s">
        <v>308</v>
      </c>
      <c r="B268">
        <f t="shared" si="192"/>
        <v>2</v>
      </c>
      <c r="C268" t="e">
        <f t="shared" si="193"/>
        <v>#VALUE!</v>
      </c>
      <c r="D268">
        <f t="shared" si="194"/>
        <v>2</v>
      </c>
      <c r="E268">
        <f t="shared" si="195"/>
        <v>4</v>
      </c>
      <c r="F268" s="1">
        <f t="shared" si="185"/>
        <v>7</v>
      </c>
      <c r="G268" s="1">
        <f t="shared" si="196"/>
        <v>30</v>
      </c>
      <c r="H268" s="26" t="str">
        <f t="shared" si="197"/>
        <v>07:30</v>
      </c>
      <c r="I268" s="14">
        <f t="shared" si="190"/>
        <v>0</v>
      </c>
      <c r="J268" s="3">
        <f t="shared" si="198"/>
        <v>2</v>
      </c>
      <c r="K268" s="3">
        <f t="shared" si="191"/>
        <v>0</v>
      </c>
      <c r="L268" s="3">
        <f t="shared" si="184"/>
        <v>15</v>
      </c>
      <c r="M268" s="3">
        <f t="shared" si="186"/>
        <v>215</v>
      </c>
      <c r="N268" t="str">
        <f t="shared" si="187"/>
        <v/>
      </c>
      <c r="O268" s="14" t="str">
        <f t="shared" si="199"/>
        <v/>
      </c>
      <c r="P268" s="14" t="str">
        <f t="shared" si="200"/>
        <v/>
      </c>
      <c r="Q268" s="14" t="str">
        <f t="shared" si="201"/>
        <v/>
      </c>
      <c r="R268" s="14" t="str">
        <f t="shared" si="202"/>
        <v/>
      </c>
      <c r="S268" t="str">
        <f t="shared" si="188"/>
        <v/>
      </c>
      <c r="T268" s="14">
        <f t="shared" si="189"/>
        <v>0</v>
      </c>
      <c r="AD268" s="28"/>
      <c r="AE268" s="5"/>
      <c r="AF268" s="5"/>
      <c r="AG268" s="15"/>
      <c r="AH268" s="15"/>
      <c r="AI268" s="15"/>
      <c r="AJ268" s="15"/>
      <c r="AK268" s="5"/>
    </row>
    <row r="269" spans="1:37" x14ac:dyDescent="0.25">
      <c r="A269" t="s">
        <v>531</v>
      </c>
      <c r="B269" t="e">
        <f t="shared" si="192"/>
        <v>#VALUE!</v>
      </c>
      <c r="C269" t="e">
        <f t="shared" si="193"/>
        <v>#VALUE!</v>
      </c>
      <c r="D269" t="e">
        <f t="shared" si="194"/>
        <v>#VALUE!</v>
      </c>
      <c r="E269">
        <f t="shared" si="195"/>
        <v>43</v>
      </c>
      <c r="F269" s="1" t="str">
        <f t="shared" si="185"/>
        <v/>
      </c>
      <c r="G269" s="1" t="str">
        <f t="shared" si="196"/>
        <v/>
      </c>
      <c r="H269" s="26" t="str">
        <f t="shared" si="197"/>
        <v>:</v>
      </c>
      <c r="I269" s="14">
        <f t="shared" si="190"/>
        <v>0</v>
      </c>
      <c r="J269" s="3">
        <f t="shared" si="198"/>
        <v>2</v>
      </c>
      <c r="K269" s="3">
        <f t="shared" si="191"/>
        <v>0</v>
      </c>
      <c r="L269" s="3">
        <f t="shared" si="184"/>
        <v>15</v>
      </c>
      <c r="M269" s="3">
        <f t="shared" si="186"/>
        <v>215</v>
      </c>
      <c r="N269" t="str">
        <f t="shared" si="187"/>
        <v/>
      </c>
      <c r="O269" s="14" t="str">
        <f t="shared" si="199"/>
        <v/>
      </c>
      <c r="P269" s="14" t="str">
        <f t="shared" si="200"/>
        <v/>
      </c>
      <c r="Q269" s="14" t="str">
        <f t="shared" si="201"/>
        <v/>
      </c>
      <c r="R269" s="14" t="str">
        <f t="shared" si="202"/>
        <v/>
      </c>
      <c r="S269" t="str">
        <f t="shared" si="188"/>
        <v/>
      </c>
      <c r="T269" s="14">
        <f t="shared" si="189"/>
        <v>0</v>
      </c>
      <c r="AD269" s="28"/>
      <c r="AE269" s="5"/>
      <c r="AF269" s="5"/>
      <c r="AG269" s="15"/>
      <c r="AH269" s="15"/>
      <c r="AI269" s="15"/>
      <c r="AJ269" s="15"/>
      <c r="AK269" s="5"/>
    </row>
    <row r="270" spans="1:37" x14ac:dyDescent="0.25">
      <c r="A270" t="s">
        <v>662</v>
      </c>
      <c r="B270" t="e">
        <f t="shared" si="192"/>
        <v>#VALUE!</v>
      </c>
      <c r="C270" t="e">
        <f t="shared" si="193"/>
        <v>#VALUE!</v>
      </c>
      <c r="D270" t="e">
        <f t="shared" si="194"/>
        <v>#VALUE!</v>
      </c>
      <c r="E270">
        <f t="shared" si="195"/>
        <v>8</v>
      </c>
      <c r="F270" s="1" t="str">
        <f t="shared" si="185"/>
        <v/>
      </c>
      <c r="G270" s="1" t="str">
        <f t="shared" si="196"/>
        <v/>
      </c>
      <c r="H270" s="26" t="str">
        <f t="shared" si="197"/>
        <v>:</v>
      </c>
      <c r="I270" s="14">
        <f t="shared" si="190"/>
        <v>1</v>
      </c>
      <c r="J270" s="3">
        <f t="shared" si="198"/>
        <v>3</v>
      </c>
      <c r="K270" s="3">
        <f t="shared" si="191"/>
        <v>0</v>
      </c>
      <c r="L270" s="3">
        <f t="shared" si="184"/>
        <v>0</v>
      </c>
      <c r="M270" s="3">
        <f t="shared" si="186"/>
        <v>300</v>
      </c>
      <c r="N270" t="str">
        <f t="shared" si="187"/>
        <v>Ruta 2/3</v>
      </c>
      <c r="O270" s="14" t="str">
        <f t="shared" si="199"/>
        <v/>
      </c>
      <c r="P270" s="14" t="str">
        <f t="shared" si="200"/>
        <v/>
      </c>
      <c r="Q270" s="14" t="str">
        <f t="shared" si="201"/>
        <v/>
      </c>
      <c r="R270" s="14" t="str">
        <f t="shared" si="202"/>
        <v/>
      </c>
      <c r="S270" t="str">
        <f t="shared" si="188"/>
        <v/>
      </c>
      <c r="T270" s="14">
        <f t="shared" si="189"/>
        <v>0</v>
      </c>
      <c r="AD270" s="28"/>
      <c r="AE270" s="5"/>
      <c r="AF270" s="5"/>
      <c r="AG270" s="15"/>
      <c r="AH270" s="15"/>
      <c r="AI270" s="15"/>
      <c r="AJ270" s="15"/>
      <c r="AK270" s="5"/>
    </row>
    <row r="271" spans="1:37" x14ac:dyDescent="0.25">
      <c r="A271" t="s">
        <v>532</v>
      </c>
      <c r="B271" t="e">
        <f t="shared" si="192"/>
        <v>#VALUE!</v>
      </c>
      <c r="C271">
        <f t="shared" si="193"/>
        <v>20</v>
      </c>
      <c r="D271">
        <f t="shared" si="194"/>
        <v>20</v>
      </c>
      <c r="E271">
        <f t="shared" si="195"/>
        <v>25</v>
      </c>
      <c r="F271" s="1" t="str">
        <f t="shared" si="185"/>
        <v/>
      </c>
      <c r="G271" s="1" t="str">
        <f t="shared" si="196"/>
        <v/>
      </c>
      <c r="H271" s="26" t="str">
        <f t="shared" si="197"/>
        <v>:</v>
      </c>
      <c r="I271" s="14">
        <f t="shared" si="190"/>
        <v>0</v>
      </c>
      <c r="J271" s="3">
        <f t="shared" si="198"/>
        <v>3</v>
      </c>
      <c r="K271" s="3">
        <f t="shared" si="191"/>
        <v>1</v>
      </c>
      <c r="L271" s="3">
        <f t="shared" si="184"/>
        <v>1</v>
      </c>
      <c r="M271" s="3">
        <f t="shared" si="186"/>
        <v>301</v>
      </c>
      <c r="N271" t="str">
        <f t="shared" si="187"/>
        <v>Violante de Hungría, nº 7</v>
      </c>
      <c r="O271" s="14" t="str">
        <f t="shared" si="199"/>
        <v>04:48</v>
      </c>
      <c r="P271" s="14" t="str">
        <f t="shared" si="200"/>
        <v>12:46</v>
      </c>
      <c r="Q271" s="14" t="str">
        <f t="shared" si="201"/>
        <v>20:48</v>
      </c>
      <c r="R271" s="14" t="str">
        <f t="shared" si="202"/>
        <v>06:48</v>
      </c>
      <c r="S271" t="str">
        <f t="shared" si="188"/>
        <v>Opel Planta en Figueruelas</v>
      </c>
      <c r="T271" s="14">
        <f t="shared" si="189"/>
        <v>0</v>
      </c>
      <c r="AD271" s="28"/>
      <c r="AE271" s="5"/>
      <c r="AF271" s="5"/>
      <c r="AG271" s="15"/>
      <c r="AH271" s="15"/>
      <c r="AI271" s="15"/>
      <c r="AJ271" s="15"/>
      <c r="AK271" s="5"/>
    </row>
    <row r="272" spans="1:37" x14ac:dyDescent="0.25">
      <c r="A272" t="s">
        <v>203</v>
      </c>
      <c r="B272">
        <f t="shared" si="192"/>
        <v>2</v>
      </c>
      <c r="C272" t="e">
        <f t="shared" si="193"/>
        <v>#VALUE!</v>
      </c>
      <c r="D272">
        <f t="shared" si="194"/>
        <v>2</v>
      </c>
      <c r="E272">
        <f t="shared" si="195"/>
        <v>4</v>
      </c>
      <c r="F272" s="1">
        <f t="shared" si="185"/>
        <v>4</v>
      </c>
      <c r="G272" s="1">
        <f t="shared" si="196"/>
        <v>48</v>
      </c>
      <c r="H272" s="26" t="str">
        <f t="shared" si="197"/>
        <v>04:48</v>
      </c>
      <c r="I272" s="14">
        <f t="shared" si="190"/>
        <v>0</v>
      </c>
      <c r="J272" s="3">
        <f t="shared" si="198"/>
        <v>3</v>
      </c>
      <c r="K272" s="3">
        <f t="shared" si="191"/>
        <v>0</v>
      </c>
      <c r="L272" s="3">
        <f t="shared" si="184"/>
        <v>1</v>
      </c>
      <c r="M272" s="3">
        <f t="shared" si="186"/>
        <v>301</v>
      </c>
      <c r="N272" t="str">
        <f t="shared" si="187"/>
        <v/>
      </c>
      <c r="O272" s="14" t="str">
        <f t="shared" si="199"/>
        <v/>
      </c>
      <c r="P272" s="14" t="str">
        <f t="shared" si="200"/>
        <v/>
      </c>
      <c r="Q272" s="14" t="str">
        <f t="shared" si="201"/>
        <v/>
      </c>
      <c r="R272" s="14" t="str">
        <f t="shared" si="202"/>
        <v/>
      </c>
      <c r="S272" t="str">
        <f t="shared" si="188"/>
        <v/>
      </c>
      <c r="T272" s="14">
        <f t="shared" si="189"/>
        <v>0</v>
      </c>
      <c r="AD272" s="28"/>
      <c r="AE272" s="5"/>
      <c r="AF272" s="5"/>
      <c r="AG272" s="15"/>
      <c r="AH272" s="15"/>
      <c r="AI272" s="15"/>
      <c r="AJ272" s="15"/>
      <c r="AK272" s="5"/>
    </row>
    <row r="273" spans="1:37" x14ac:dyDescent="0.25">
      <c r="A273" t="s">
        <v>392</v>
      </c>
      <c r="B273">
        <f t="shared" si="192"/>
        <v>3</v>
      </c>
      <c r="C273" t="e">
        <f t="shared" si="193"/>
        <v>#VALUE!</v>
      </c>
      <c r="D273">
        <f t="shared" si="194"/>
        <v>3</v>
      </c>
      <c r="E273">
        <f t="shared" si="195"/>
        <v>5</v>
      </c>
      <c r="F273" s="1">
        <f t="shared" si="185"/>
        <v>12</v>
      </c>
      <c r="G273" s="1">
        <f t="shared" si="196"/>
        <v>46</v>
      </c>
      <c r="H273" s="26" t="str">
        <f t="shared" si="197"/>
        <v>12:46</v>
      </c>
      <c r="I273" s="14">
        <f t="shared" si="190"/>
        <v>0</v>
      </c>
      <c r="J273" s="3">
        <f t="shared" si="198"/>
        <v>3</v>
      </c>
      <c r="K273" s="3">
        <f t="shared" si="191"/>
        <v>0</v>
      </c>
      <c r="L273" s="3">
        <f t="shared" si="184"/>
        <v>1</v>
      </c>
      <c r="M273" s="3">
        <f t="shared" si="186"/>
        <v>301</v>
      </c>
      <c r="N273" t="str">
        <f t="shared" si="187"/>
        <v/>
      </c>
      <c r="O273" s="14" t="str">
        <f t="shared" si="199"/>
        <v/>
      </c>
      <c r="P273" s="14" t="str">
        <f t="shared" si="200"/>
        <v/>
      </c>
      <c r="Q273" s="14" t="str">
        <f t="shared" si="201"/>
        <v/>
      </c>
      <c r="R273" s="14" t="str">
        <f t="shared" si="202"/>
        <v/>
      </c>
      <c r="S273" t="str">
        <f t="shared" si="188"/>
        <v/>
      </c>
      <c r="T273" s="14">
        <f t="shared" si="189"/>
        <v>0</v>
      </c>
      <c r="AD273" s="28"/>
      <c r="AE273" s="5"/>
      <c r="AF273" s="5"/>
      <c r="AG273" s="15"/>
      <c r="AH273" s="15"/>
      <c r="AI273" s="15"/>
      <c r="AJ273" s="15"/>
      <c r="AK273" s="5"/>
    </row>
    <row r="274" spans="1:37" x14ac:dyDescent="0.25">
      <c r="A274" t="s">
        <v>106</v>
      </c>
      <c r="B274">
        <f t="shared" si="192"/>
        <v>3</v>
      </c>
      <c r="C274" t="e">
        <f t="shared" si="193"/>
        <v>#VALUE!</v>
      </c>
      <c r="D274">
        <f t="shared" si="194"/>
        <v>3</v>
      </c>
      <c r="E274">
        <f t="shared" si="195"/>
        <v>5</v>
      </c>
      <c r="F274" s="1">
        <f t="shared" si="185"/>
        <v>20</v>
      </c>
      <c r="G274" s="1">
        <f t="shared" si="196"/>
        <v>48</v>
      </c>
      <c r="H274" s="26" t="str">
        <f t="shared" si="197"/>
        <v>20:48</v>
      </c>
      <c r="I274" s="14">
        <f t="shared" si="190"/>
        <v>0</v>
      </c>
      <c r="J274" s="3">
        <f t="shared" si="198"/>
        <v>3</v>
      </c>
      <c r="K274" s="3">
        <f t="shared" si="191"/>
        <v>0</v>
      </c>
      <c r="L274" s="3">
        <f t="shared" si="184"/>
        <v>1</v>
      </c>
      <c r="M274" s="3">
        <f t="shared" si="186"/>
        <v>301</v>
      </c>
      <c r="N274" t="str">
        <f t="shared" si="187"/>
        <v/>
      </c>
      <c r="O274" s="14" t="str">
        <f t="shared" si="199"/>
        <v/>
      </c>
      <c r="P274" s="14" t="str">
        <f t="shared" si="200"/>
        <v/>
      </c>
      <c r="Q274" s="14" t="str">
        <f t="shared" si="201"/>
        <v/>
      </c>
      <c r="R274" s="14" t="str">
        <f t="shared" si="202"/>
        <v/>
      </c>
      <c r="S274" t="str">
        <f t="shared" si="188"/>
        <v/>
      </c>
      <c r="T274" s="14">
        <f t="shared" si="189"/>
        <v>0</v>
      </c>
      <c r="AD274" s="28"/>
      <c r="AE274" s="5"/>
      <c r="AF274" s="5"/>
      <c r="AG274" s="15"/>
      <c r="AH274" s="15"/>
      <c r="AI274" s="15"/>
      <c r="AJ274" s="15"/>
      <c r="AK274" s="5"/>
    </row>
    <row r="275" spans="1:37" x14ac:dyDescent="0.25">
      <c r="A275" t="s">
        <v>533</v>
      </c>
      <c r="B275">
        <f t="shared" si="192"/>
        <v>2</v>
      </c>
      <c r="C275" t="e">
        <f t="shared" si="193"/>
        <v>#VALUE!</v>
      </c>
      <c r="D275">
        <f t="shared" si="194"/>
        <v>2</v>
      </c>
      <c r="E275">
        <f t="shared" si="195"/>
        <v>4</v>
      </c>
      <c r="F275" s="1">
        <f t="shared" si="185"/>
        <v>6</v>
      </c>
      <c r="G275" s="1">
        <f t="shared" si="196"/>
        <v>48</v>
      </c>
      <c r="H275" s="26" t="str">
        <f t="shared" si="197"/>
        <v>06:48</v>
      </c>
      <c r="I275" s="14">
        <f t="shared" si="190"/>
        <v>0</v>
      </c>
      <c r="J275" s="3">
        <f t="shared" si="198"/>
        <v>3</v>
      </c>
      <c r="K275" s="3">
        <f t="shared" si="191"/>
        <v>0</v>
      </c>
      <c r="L275" s="3">
        <f t="shared" si="184"/>
        <v>1</v>
      </c>
      <c r="M275" s="3">
        <f t="shared" si="186"/>
        <v>301</v>
      </c>
      <c r="N275" t="str">
        <f t="shared" si="187"/>
        <v/>
      </c>
      <c r="O275" s="14" t="str">
        <f t="shared" si="199"/>
        <v/>
      </c>
      <c r="P275" s="14" t="str">
        <f t="shared" si="200"/>
        <v/>
      </c>
      <c r="Q275" s="14" t="str">
        <f t="shared" si="201"/>
        <v/>
      </c>
      <c r="R275" s="14" t="str">
        <f t="shared" si="202"/>
        <v/>
      </c>
      <c r="S275" t="str">
        <f t="shared" si="188"/>
        <v/>
      </c>
      <c r="T275" s="14">
        <f t="shared" si="189"/>
        <v>0</v>
      </c>
      <c r="AD275" s="28"/>
      <c r="AE275" s="5"/>
      <c r="AF275" s="5"/>
      <c r="AG275" s="15"/>
      <c r="AH275" s="15"/>
      <c r="AI275" s="15"/>
      <c r="AJ275" s="15"/>
      <c r="AK275" s="5"/>
    </row>
    <row r="276" spans="1:37" x14ac:dyDescent="0.25">
      <c r="A276" t="s">
        <v>21</v>
      </c>
      <c r="B276" t="e">
        <f t="shared" si="192"/>
        <v>#VALUE!</v>
      </c>
      <c r="C276" t="e">
        <f t="shared" si="193"/>
        <v>#VALUE!</v>
      </c>
      <c r="D276" t="e">
        <f t="shared" si="194"/>
        <v>#VALUE!</v>
      </c>
      <c r="E276">
        <f t="shared" si="195"/>
        <v>26</v>
      </c>
      <c r="F276" s="1" t="str">
        <f t="shared" si="185"/>
        <v/>
      </c>
      <c r="G276" s="1" t="str">
        <f t="shared" si="196"/>
        <v/>
      </c>
      <c r="H276" s="26" t="str">
        <f t="shared" si="197"/>
        <v>:</v>
      </c>
      <c r="I276" s="14">
        <f t="shared" si="190"/>
        <v>0</v>
      </c>
      <c r="J276" s="3">
        <f t="shared" si="198"/>
        <v>3</v>
      </c>
      <c r="K276" s="3">
        <f t="shared" si="191"/>
        <v>0</v>
      </c>
      <c r="L276" s="3">
        <f t="shared" si="184"/>
        <v>1</v>
      </c>
      <c r="M276" s="3">
        <f t="shared" si="186"/>
        <v>301</v>
      </c>
      <c r="N276" t="str">
        <f t="shared" si="187"/>
        <v/>
      </c>
      <c r="O276" s="14" t="str">
        <f t="shared" si="199"/>
        <v/>
      </c>
      <c r="P276" s="14" t="str">
        <f t="shared" si="200"/>
        <v/>
      </c>
      <c r="Q276" s="14" t="str">
        <f t="shared" si="201"/>
        <v/>
      </c>
      <c r="R276" s="14" t="str">
        <f t="shared" si="202"/>
        <v/>
      </c>
      <c r="S276" t="str">
        <f t="shared" si="188"/>
        <v/>
      </c>
      <c r="T276" s="14">
        <f t="shared" si="189"/>
        <v>0</v>
      </c>
      <c r="AD276" s="28"/>
      <c r="AE276" s="5"/>
      <c r="AF276" s="5"/>
      <c r="AG276" s="15"/>
      <c r="AH276" s="15"/>
      <c r="AI276" s="15"/>
      <c r="AJ276" s="15"/>
      <c r="AK276" s="5"/>
    </row>
    <row r="277" spans="1:37" x14ac:dyDescent="0.25">
      <c r="A277" t="s">
        <v>534</v>
      </c>
      <c r="B277" t="e">
        <f t="shared" si="192"/>
        <v>#VALUE!</v>
      </c>
      <c r="C277">
        <f t="shared" si="193"/>
        <v>17</v>
      </c>
      <c r="D277">
        <f t="shared" si="194"/>
        <v>17</v>
      </c>
      <c r="E277">
        <f t="shared" si="195"/>
        <v>32</v>
      </c>
      <c r="F277" s="1" t="str">
        <f t="shared" si="185"/>
        <v/>
      </c>
      <c r="G277" s="1" t="str">
        <f t="shared" si="196"/>
        <v/>
      </c>
      <c r="H277" s="26" t="str">
        <f t="shared" si="197"/>
        <v>:</v>
      </c>
      <c r="I277" s="14">
        <f t="shared" si="190"/>
        <v>0</v>
      </c>
      <c r="J277" s="3">
        <f t="shared" si="198"/>
        <v>3</v>
      </c>
      <c r="K277" s="3">
        <f t="shared" si="191"/>
        <v>1</v>
      </c>
      <c r="L277" s="3">
        <f t="shared" si="184"/>
        <v>2</v>
      </c>
      <c r="M277" s="3">
        <f t="shared" si="186"/>
        <v>302</v>
      </c>
      <c r="N277" t="str">
        <f t="shared" si="187"/>
        <v>C/ Pedro Cerbuna, nº 9 - Pd. Bus</v>
      </c>
      <c r="O277" s="14" t="str">
        <f t="shared" si="199"/>
        <v>04:50</v>
      </c>
      <c r="P277" s="14" t="str">
        <f t="shared" si="200"/>
        <v>12:48</v>
      </c>
      <c r="Q277" s="14" t="str">
        <f t="shared" si="201"/>
        <v>20:50</v>
      </c>
      <c r="R277" s="14" t="str">
        <f t="shared" si="202"/>
        <v>06:50</v>
      </c>
      <c r="S277" t="str">
        <f t="shared" si="188"/>
        <v>Alagón (Rotonda - Pd. Bus)</v>
      </c>
      <c r="T277" s="14">
        <f t="shared" si="189"/>
        <v>0</v>
      </c>
      <c r="AD277" s="28"/>
      <c r="AE277" s="5"/>
      <c r="AF277" s="5"/>
      <c r="AG277" s="15"/>
      <c r="AH277" s="15"/>
      <c r="AI277" s="15"/>
      <c r="AJ277" s="15"/>
      <c r="AK277" s="5"/>
    </row>
    <row r="278" spans="1:37" x14ac:dyDescent="0.25">
      <c r="A278" t="s">
        <v>206</v>
      </c>
      <c r="B278">
        <f t="shared" si="192"/>
        <v>2</v>
      </c>
      <c r="C278" t="e">
        <f t="shared" si="193"/>
        <v>#VALUE!</v>
      </c>
      <c r="D278">
        <f t="shared" si="194"/>
        <v>2</v>
      </c>
      <c r="E278">
        <f t="shared" si="195"/>
        <v>4</v>
      </c>
      <c r="F278" s="1">
        <f t="shared" si="185"/>
        <v>4</v>
      </c>
      <c r="G278" s="1">
        <f t="shared" si="196"/>
        <v>50</v>
      </c>
      <c r="H278" s="26" t="str">
        <f t="shared" si="197"/>
        <v>04:50</v>
      </c>
      <c r="I278" s="14">
        <f t="shared" si="190"/>
        <v>0</v>
      </c>
      <c r="J278" s="3">
        <f t="shared" si="198"/>
        <v>3</v>
      </c>
      <c r="K278" s="3">
        <f t="shared" si="191"/>
        <v>0</v>
      </c>
      <c r="L278" s="3">
        <f t="shared" si="184"/>
        <v>2</v>
      </c>
      <c r="M278" s="3">
        <f t="shared" si="186"/>
        <v>302</v>
      </c>
      <c r="N278" t="str">
        <f t="shared" si="187"/>
        <v/>
      </c>
      <c r="O278" s="14" t="str">
        <f t="shared" si="199"/>
        <v/>
      </c>
      <c r="P278" s="14" t="str">
        <f t="shared" si="200"/>
        <v/>
      </c>
      <c r="Q278" s="14" t="str">
        <f t="shared" si="201"/>
        <v/>
      </c>
      <c r="R278" s="14" t="str">
        <f t="shared" si="202"/>
        <v/>
      </c>
      <c r="S278" t="str">
        <f t="shared" si="188"/>
        <v/>
      </c>
      <c r="T278" s="14">
        <f t="shared" si="189"/>
        <v>0</v>
      </c>
      <c r="AD278" s="28"/>
      <c r="AE278" s="5"/>
      <c r="AF278" s="5"/>
      <c r="AG278" s="15"/>
      <c r="AH278" s="15"/>
      <c r="AI278" s="15"/>
      <c r="AJ278" s="15"/>
      <c r="AK278" s="5"/>
    </row>
    <row r="279" spans="1:37" x14ac:dyDescent="0.25">
      <c r="A279" t="s">
        <v>105</v>
      </c>
      <c r="B279">
        <f t="shared" si="192"/>
        <v>3</v>
      </c>
      <c r="C279" t="e">
        <f t="shared" si="193"/>
        <v>#VALUE!</v>
      </c>
      <c r="D279">
        <f t="shared" si="194"/>
        <v>3</v>
      </c>
      <c r="E279">
        <f t="shared" si="195"/>
        <v>5</v>
      </c>
      <c r="F279" s="1">
        <f t="shared" si="185"/>
        <v>12</v>
      </c>
      <c r="G279" s="1">
        <f t="shared" si="196"/>
        <v>48</v>
      </c>
      <c r="H279" s="26" t="str">
        <f t="shared" si="197"/>
        <v>12:48</v>
      </c>
      <c r="I279" s="14">
        <f t="shared" si="190"/>
        <v>0</v>
      </c>
      <c r="J279" s="3">
        <f t="shared" si="198"/>
        <v>3</v>
      </c>
      <c r="K279" s="3">
        <f t="shared" si="191"/>
        <v>0</v>
      </c>
      <c r="L279" s="3">
        <f t="shared" si="184"/>
        <v>2</v>
      </c>
      <c r="M279" s="3">
        <f t="shared" si="186"/>
        <v>302</v>
      </c>
      <c r="N279" t="str">
        <f t="shared" si="187"/>
        <v/>
      </c>
      <c r="O279" s="14" t="str">
        <f t="shared" si="199"/>
        <v/>
      </c>
      <c r="P279" s="14" t="str">
        <f t="shared" si="200"/>
        <v/>
      </c>
      <c r="Q279" s="14" t="str">
        <f t="shared" si="201"/>
        <v/>
      </c>
      <c r="R279" s="14" t="str">
        <f t="shared" si="202"/>
        <v/>
      </c>
      <c r="S279" t="str">
        <f t="shared" si="188"/>
        <v/>
      </c>
      <c r="T279" s="14">
        <f t="shared" si="189"/>
        <v>0</v>
      </c>
      <c r="AD279" s="28"/>
      <c r="AE279" s="5"/>
      <c r="AF279" s="5"/>
      <c r="AG279" s="15"/>
      <c r="AH279" s="15"/>
      <c r="AI279" s="15"/>
      <c r="AJ279" s="15"/>
      <c r="AK279" s="5"/>
    </row>
    <row r="280" spans="1:37" x14ac:dyDescent="0.25">
      <c r="A280" t="s">
        <v>110</v>
      </c>
      <c r="B280">
        <f t="shared" si="192"/>
        <v>3</v>
      </c>
      <c r="C280" t="e">
        <f t="shared" si="193"/>
        <v>#VALUE!</v>
      </c>
      <c r="D280">
        <f t="shared" si="194"/>
        <v>3</v>
      </c>
      <c r="E280">
        <f t="shared" si="195"/>
        <v>5</v>
      </c>
      <c r="F280" s="1">
        <f t="shared" si="185"/>
        <v>20</v>
      </c>
      <c r="G280" s="1">
        <f t="shared" si="196"/>
        <v>50</v>
      </c>
      <c r="H280" s="26" t="str">
        <f t="shared" si="197"/>
        <v>20:50</v>
      </c>
      <c r="I280" s="14">
        <f t="shared" si="190"/>
        <v>0</v>
      </c>
      <c r="J280" s="3">
        <f t="shared" si="198"/>
        <v>3</v>
      </c>
      <c r="K280" s="3">
        <f t="shared" si="191"/>
        <v>0</v>
      </c>
      <c r="L280" s="3">
        <f t="shared" si="184"/>
        <v>2</v>
      </c>
      <c r="M280" s="3">
        <f t="shared" si="186"/>
        <v>302</v>
      </c>
      <c r="N280" t="str">
        <f t="shared" si="187"/>
        <v/>
      </c>
      <c r="O280" s="14" t="str">
        <f t="shared" si="199"/>
        <v/>
      </c>
      <c r="P280" s="14" t="str">
        <f t="shared" si="200"/>
        <v/>
      </c>
      <c r="Q280" s="14" t="str">
        <f t="shared" si="201"/>
        <v/>
      </c>
      <c r="R280" s="14" t="str">
        <f t="shared" si="202"/>
        <v/>
      </c>
      <c r="S280" t="str">
        <f t="shared" si="188"/>
        <v/>
      </c>
      <c r="T280" s="14">
        <f t="shared" si="189"/>
        <v>0</v>
      </c>
      <c r="AD280" s="28"/>
      <c r="AE280" s="5"/>
      <c r="AF280" s="5"/>
      <c r="AG280" s="15"/>
      <c r="AH280" s="15"/>
      <c r="AI280" s="15"/>
      <c r="AJ280" s="15"/>
      <c r="AK280" s="5"/>
    </row>
    <row r="281" spans="1:37" x14ac:dyDescent="0.25">
      <c r="A281" t="s">
        <v>328</v>
      </c>
      <c r="B281">
        <f t="shared" si="192"/>
        <v>2</v>
      </c>
      <c r="C281" t="e">
        <f t="shared" si="193"/>
        <v>#VALUE!</v>
      </c>
      <c r="D281">
        <f t="shared" si="194"/>
        <v>2</v>
      </c>
      <c r="E281">
        <f t="shared" si="195"/>
        <v>4</v>
      </c>
      <c r="F281" s="1">
        <f t="shared" si="185"/>
        <v>6</v>
      </c>
      <c r="G281" s="1">
        <f t="shared" si="196"/>
        <v>50</v>
      </c>
      <c r="H281" s="26" t="str">
        <f t="shared" si="197"/>
        <v>06:50</v>
      </c>
      <c r="I281" s="14">
        <f t="shared" si="190"/>
        <v>0</v>
      </c>
      <c r="J281" s="3">
        <f t="shared" si="198"/>
        <v>3</v>
      </c>
      <c r="K281" s="3">
        <f t="shared" si="191"/>
        <v>0</v>
      </c>
      <c r="L281" s="3">
        <f t="shared" si="184"/>
        <v>2</v>
      </c>
      <c r="M281" s="3">
        <f t="shared" si="186"/>
        <v>302</v>
      </c>
      <c r="N281" t="str">
        <f t="shared" si="187"/>
        <v/>
      </c>
      <c r="O281" s="14" t="str">
        <f t="shared" si="199"/>
        <v/>
      </c>
      <c r="P281" s="14" t="str">
        <f t="shared" si="200"/>
        <v/>
      </c>
      <c r="Q281" s="14" t="str">
        <f t="shared" si="201"/>
        <v/>
      </c>
      <c r="R281" s="14" t="str">
        <f t="shared" si="202"/>
        <v/>
      </c>
      <c r="S281" t="str">
        <f t="shared" si="188"/>
        <v/>
      </c>
      <c r="T281" s="14">
        <f t="shared" si="189"/>
        <v>0</v>
      </c>
      <c r="AD281" s="28"/>
      <c r="AE281" s="5"/>
      <c r="AF281" s="5"/>
      <c r="AG281" s="15"/>
      <c r="AH281" s="15"/>
      <c r="AI281" s="15"/>
      <c r="AJ281" s="15"/>
      <c r="AK281" s="5"/>
    </row>
    <row r="282" spans="1:37" x14ac:dyDescent="0.25">
      <c r="A282" t="s">
        <v>178</v>
      </c>
      <c r="B282" t="e">
        <f t="shared" si="192"/>
        <v>#VALUE!</v>
      </c>
      <c r="C282" t="e">
        <f t="shared" si="193"/>
        <v>#VALUE!</v>
      </c>
      <c r="D282" t="e">
        <f t="shared" si="194"/>
        <v>#VALUE!</v>
      </c>
      <c r="E282">
        <f t="shared" si="195"/>
        <v>26</v>
      </c>
      <c r="F282" s="1" t="str">
        <f t="shared" si="185"/>
        <v/>
      </c>
      <c r="G282" s="1" t="str">
        <f t="shared" si="196"/>
        <v/>
      </c>
      <c r="H282" s="26" t="str">
        <f t="shared" si="197"/>
        <v>:</v>
      </c>
      <c r="I282" s="14">
        <f t="shared" si="190"/>
        <v>0</v>
      </c>
      <c r="J282" s="3">
        <f t="shared" si="198"/>
        <v>3</v>
      </c>
      <c r="K282" s="3">
        <f t="shared" si="191"/>
        <v>0</v>
      </c>
      <c r="L282" s="3">
        <f t="shared" si="184"/>
        <v>2</v>
      </c>
      <c r="M282" s="3">
        <f t="shared" si="186"/>
        <v>302</v>
      </c>
      <c r="N282" t="str">
        <f t="shared" si="187"/>
        <v/>
      </c>
      <c r="O282" s="14" t="str">
        <f t="shared" si="199"/>
        <v/>
      </c>
      <c r="P282" s="14" t="str">
        <f t="shared" si="200"/>
        <v/>
      </c>
      <c r="Q282" s="14" t="str">
        <f t="shared" si="201"/>
        <v/>
      </c>
      <c r="R282" s="14" t="str">
        <f t="shared" si="202"/>
        <v/>
      </c>
      <c r="S282" t="str">
        <f t="shared" si="188"/>
        <v/>
      </c>
      <c r="T282" s="14">
        <f t="shared" si="189"/>
        <v>0</v>
      </c>
      <c r="AD282" s="28"/>
      <c r="AE282" s="5"/>
      <c r="AF282" s="5"/>
      <c r="AG282" s="15"/>
      <c r="AH282" s="15"/>
      <c r="AI282" s="15"/>
      <c r="AJ282" s="15"/>
      <c r="AK282" s="5"/>
    </row>
    <row r="283" spans="1:37" x14ac:dyDescent="0.25">
      <c r="A283" t="s">
        <v>221</v>
      </c>
      <c r="B283" t="e">
        <f t="shared" si="192"/>
        <v>#VALUE!</v>
      </c>
      <c r="C283">
        <f t="shared" si="193"/>
        <v>13</v>
      </c>
      <c r="D283">
        <f t="shared" si="194"/>
        <v>13</v>
      </c>
      <c r="E283">
        <f t="shared" si="195"/>
        <v>29</v>
      </c>
      <c r="F283" s="1" t="str">
        <f t="shared" si="185"/>
        <v/>
      </c>
      <c r="G283" s="1" t="str">
        <f t="shared" si="196"/>
        <v/>
      </c>
      <c r="H283" s="26" t="str">
        <f t="shared" si="197"/>
        <v>:</v>
      </c>
      <c r="I283" s="14">
        <f t="shared" si="190"/>
        <v>0</v>
      </c>
      <c r="J283" s="3">
        <f t="shared" si="198"/>
        <v>3</v>
      </c>
      <c r="K283" s="3">
        <f t="shared" si="191"/>
        <v>1</v>
      </c>
      <c r="L283" s="3">
        <f t="shared" si="184"/>
        <v>3</v>
      </c>
      <c r="M283" s="3">
        <f t="shared" si="186"/>
        <v>303</v>
      </c>
      <c r="N283" t="str">
        <f t="shared" si="187"/>
        <v>Avenida Goya, nº 66 (Pd. Bus)</v>
      </c>
      <c r="O283" s="14" t="str">
        <f t="shared" si="199"/>
        <v>04:52</v>
      </c>
      <c r="P283" s="14" t="str">
        <f t="shared" si="200"/>
        <v>12:50</v>
      </c>
      <c r="Q283" s="14" t="str">
        <f t="shared" si="201"/>
        <v>20:52</v>
      </c>
      <c r="R283" s="14" t="str">
        <f t="shared" si="202"/>
        <v>06:52</v>
      </c>
      <c r="S283" t="str">
        <f t="shared" si="188"/>
        <v>Casetas: urbanización Alameda</v>
      </c>
      <c r="T283" s="14">
        <f t="shared" si="189"/>
        <v>0</v>
      </c>
      <c r="AD283" s="28"/>
      <c r="AE283" s="5"/>
      <c r="AF283" s="5"/>
      <c r="AG283" s="15"/>
      <c r="AH283" s="15"/>
      <c r="AI283" s="15"/>
      <c r="AJ283" s="15"/>
      <c r="AK283" s="5"/>
    </row>
    <row r="284" spans="1:37" x14ac:dyDescent="0.25">
      <c r="A284" t="s">
        <v>516</v>
      </c>
      <c r="B284">
        <f t="shared" si="192"/>
        <v>2</v>
      </c>
      <c r="C284" t="e">
        <f t="shared" si="193"/>
        <v>#VALUE!</v>
      </c>
      <c r="D284">
        <f t="shared" si="194"/>
        <v>2</v>
      </c>
      <c r="E284">
        <f t="shared" si="195"/>
        <v>4</v>
      </c>
      <c r="F284" s="1">
        <f t="shared" si="185"/>
        <v>4</v>
      </c>
      <c r="G284" s="1">
        <f t="shared" si="196"/>
        <v>52</v>
      </c>
      <c r="H284" s="26" t="str">
        <f t="shared" si="197"/>
        <v>04:52</v>
      </c>
      <c r="I284" s="14">
        <f t="shared" si="190"/>
        <v>0</v>
      </c>
      <c r="J284" s="3">
        <f t="shared" si="198"/>
        <v>3</v>
      </c>
      <c r="K284" s="3">
        <f t="shared" si="191"/>
        <v>0</v>
      </c>
      <c r="L284" s="3">
        <f t="shared" si="184"/>
        <v>3</v>
      </c>
      <c r="M284" s="3">
        <f t="shared" si="186"/>
        <v>303</v>
      </c>
      <c r="N284" t="str">
        <f t="shared" si="187"/>
        <v/>
      </c>
      <c r="O284" s="14" t="str">
        <f t="shared" si="199"/>
        <v/>
      </c>
      <c r="P284" s="14" t="str">
        <f t="shared" si="200"/>
        <v/>
      </c>
      <c r="Q284" s="14" t="str">
        <f t="shared" si="201"/>
        <v/>
      </c>
      <c r="R284" s="14" t="str">
        <f t="shared" si="202"/>
        <v/>
      </c>
      <c r="S284" t="str">
        <f t="shared" si="188"/>
        <v/>
      </c>
      <c r="T284" s="14">
        <f t="shared" si="189"/>
        <v>0</v>
      </c>
      <c r="AD284" s="28"/>
      <c r="AE284" s="5"/>
      <c r="AF284" s="5"/>
      <c r="AG284" s="15"/>
      <c r="AH284" s="15"/>
      <c r="AI284" s="15"/>
      <c r="AJ284" s="15"/>
      <c r="AK284" s="5"/>
    </row>
    <row r="285" spans="1:37" x14ac:dyDescent="0.25">
      <c r="A285" t="s">
        <v>109</v>
      </c>
      <c r="B285">
        <f t="shared" si="192"/>
        <v>3</v>
      </c>
      <c r="C285" t="e">
        <f t="shared" si="193"/>
        <v>#VALUE!</v>
      </c>
      <c r="D285">
        <f t="shared" si="194"/>
        <v>3</v>
      </c>
      <c r="E285">
        <f t="shared" si="195"/>
        <v>5</v>
      </c>
      <c r="F285" s="1">
        <f t="shared" si="185"/>
        <v>12</v>
      </c>
      <c r="G285" s="1">
        <f t="shared" si="196"/>
        <v>50</v>
      </c>
      <c r="H285" s="26" t="str">
        <f t="shared" si="197"/>
        <v>12:50</v>
      </c>
      <c r="I285" s="14">
        <f t="shared" si="190"/>
        <v>0</v>
      </c>
      <c r="J285" s="3">
        <f t="shared" si="198"/>
        <v>3</v>
      </c>
      <c r="K285" s="3">
        <f t="shared" si="191"/>
        <v>0</v>
      </c>
      <c r="L285" s="3">
        <f t="shared" si="184"/>
        <v>3</v>
      </c>
      <c r="M285" s="3">
        <f t="shared" si="186"/>
        <v>303</v>
      </c>
      <c r="N285" t="str">
        <f t="shared" si="187"/>
        <v/>
      </c>
      <c r="O285" s="14" t="str">
        <f t="shared" si="199"/>
        <v/>
      </c>
      <c r="P285" s="14" t="str">
        <f t="shared" si="200"/>
        <v/>
      </c>
      <c r="Q285" s="14" t="str">
        <f t="shared" si="201"/>
        <v/>
      </c>
      <c r="R285" s="14" t="str">
        <f t="shared" si="202"/>
        <v/>
      </c>
      <c r="S285" t="str">
        <f t="shared" si="188"/>
        <v/>
      </c>
      <c r="T285" s="14">
        <f t="shared" si="189"/>
        <v>0</v>
      </c>
      <c r="AD285" s="28"/>
      <c r="AE285" s="5"/>
      <c r="AF285" s="5"/>
      <c r="AG285" s="15"/>
      <c r="AH285" s="15"/>
      <c r="AI285" s="15"/>
      <c r="AJ285" s="15"/>
      <c r="AK285" s="5"/>
    </row>
    <row r="286" spans="1:37" x14ac:dyDescent="0.25">
      <c r="A286" t="s">
        <v>387</v>
      </c>
      <c r="B286">
        <f t="shared" si="192"/>
        <v>3</v>
      </c>
      <c r="C286" t="e">
        <f t="shared" si="193"/>
        <v>#VALUE!</v>
      </c>
      <c r="D286">
        <f t="shared" si="194"/>
        <v>3</v>
      </c>
      <c r="E286">
        <f t="shared" si="195"/>
        <v>5</v>
      </c>
      <c r="F286" s="1">
        <f t="shared" si="185"/>
        <v>20</v>
      </c>
      <c r="G286" s="1">
        <f t="shared" si="196"/>
        <v>52</v>
      </c>
      <c r="H286" s="26" t="str">
        <f t="shared" si="197"/>
        <v>20:52</v>
      </c>
      <c r="I286" s="14">
        <f t="shared" si="190"/>
        <v>0</v>
      </c>
      <c r="J286" s="3">
        <f t="shared" si="198"/>
        <v>3</v>
      </c>
      <c r="K286" s="3">
        <f t="shared" si="191"/>
        <v>0</v>
      </c>
      <c r="L286" s="3">
        <f t="shared" si="184"/>
        <v>3</v>
      </c>
      <c r="M286" s="3">
        <f t="shared" si="186"/>
        <v>303</v>
      </c>
      <c r="N286" t="str">
        <f t="shared" si="187"/>
        <v/>
      </c>
      <c r="O286" s="14" t="str">
        <f t="shared" si="199"/>
        <v/>
      </c>
      <c r="P286" s="14" t="str">
        <f t="shared" si="200"/>
        <v/>
      </c>
      <c r="Q286" s="14" t="str">
        <f t="shared" si="201"/>
        <v/>
      </c>
      <c r="R286" s="14" t="str">
        <f t="shared" si="202"/>
        <v/>
      </c>
      <c r="S286" t="str">
        <f t="shared" si="188"/>
        <v/>
      </c>
      <c r="T286" s="14">
        <f t="shared" si="189"/>
        <v>0</v>
      </c>
      <c r="AD286" s="28"/>
      <c r="AE286" s="5"/>
      <c r="AF286" s="5"/>
      <c r="AG286" s="15"/>
      <c r="AH286" s="15"/>
      <c r="AI286" s="15"/>
      <c r="AJ286" s="15"/>
      <c r="AK286" s="5"/>
    </row>
    <row r="287" spans="1:37" x14ac:dyDescent="0.25">
      <c r="A287" t="s">
        <v>291</v>
      </c>
      <c r="B287">
        <f t="shared" si="192"/>
        <v>2</v>
      </c>
      <c r="C287" t="e">
        <f t="shared" si="193"/>
        <v>#VALUE!</v>
      </c>
      <c r="D287">
        <f t="shared" si="194"/>
        <v>2</v>
      </c>
      <c r="E287">
        <f t="shared" si="195"/>
        <v>4</v>
      </c>
      <c r="F287" s="1">
        <f t="shared" si="185"/>
        <v>6</v>
      </c>
      <c r="G287" s="1">
        <f t="shared" si="196"/>
        <v>52</v>
      </c>
      <c r="H287" s="26" t="str">
        <f t="shared" si="197"/>
        <v>06:52</v>
      </c>
      <c r="I287" s="14">
        <f t="shared" si="190"/>
        <v>0</v>
      </c>
      <c r="J287" s="3">
        <f t="shared" si="198"/>
        <v>3</v>
      </c>
      <c r="K287" s="3">
        <f t="shared" si="191"/>
        <v>0</v>
      </c>
      <c r="L287" s="3">
        <f t="shared" si="184"/>
        <v>3</v>
      </c>
      <c r="M287" s="3">
        <f t="shared" si="186"/>
        <v>303</v>
      </c>
      <c r="N287" t="str">
        <f t="shared" si="187"/>
        <v/>
      </c>
      <c r="O287" s="14" t="str">
        <f t="shared" si="199"/>
        <v/>
      </c>
      <c r="P287" s="14" t="str">
        <f t="shared" si="200"/>
        <v/>
      </c>
      <c r="Q287" s="14" t="str">
        <f t="shared" si="201"/>
        <v/>
      </c>
      <c r="R287" s="14" t="str">
        <f t="shared" si="202"/>
        <v/>
      </c>
      <c r="S287" t="str">
        <f t="shared" si="188"/>
        <v/>
      </c>
      <c r="T287" s="14">
        <f t="shared" si="189"/>
        <v>0</v>
      </c>
      <c r="AD287" s="28"/>
      <c r="AE287" s="5"/>
      <c r="AF287" s="5"/>
      <c r="AG287" s="15"/>
      <c r="AH287" s="15"/>
      <c r="AI287" s="15"/>
      <c r="AJ287" s="15"/>
      <c r="AK287" s="5"/>
    </row>
    <row r="288" spans="1:37" x14ac:dyDescent="0.25">
      <c r="A288" t="s">
        <v>535</v>
      </c>
      <c r="B288" t="e">
        <f t="shared" si="192"/>
        <v>#VALUE!</v>
      </c>
      <c r="C288" t="e">
        <f t="shared" si="193"/>
        <v>#VALUE!</v>
      </c>
      <c r="D288" t="e">
        <f t="shared" si="194"/>
        <v>#VALUE!</v>
      </c>
      <c r="E288">
        <f t="shared" si="195"/>
        <v>29</v>
      </c>
      <c r="F288" s="1" t="str">
        <f t="shared" si="185"/>
        <v/>
      </c>
      <c r="G288" s="1" t="str">
        <f t="shared" si="196"/>
        <v/>
      </c>
      <c r="H288" s="26" t="str">
        <f t="shared" si="197"/>
        <v>:</v>
      </c>
      <c r="I288" s="14">
        <f t="shared" si="190"/>
        <v>0</v>
      </c>
      <c r="J288" s="3">
        <f t="shared" si="198"/>
        <v>3</v>
      </c>
      <c r="K288" s="3">
        <f t="shared" si="191"/>
        <v>0</v>
      </c>
      <c r="L288" s="3">
        <f t="shared" si="184"/>
        <v>3</v>
      </c>
      <c r="M288" s="3">
        <f t="shared" si="186"/>
        <v>303</v>
      </c>
      <c r="N288" t="str">
        <f t="shared" si="187"/>
        <v/>
      </c>
      <c r="O288" s="14" t="str">
        <f t="shared" si="199"/>
        <v/>
      </c>
      <c r="P288" s="14" t="str">
        <f t="shared" si="200"/>
        <v/>
      </c>
      <c r="Q288" s="14" t="str">
        <f t="shared" si="201"/>
        <v/>
      </c>
      <c r="R288" s="14" t="str">
        <f t="shared" si="202"/>
        <v/>
      </c>
      <c r="S288" t="str">
        <f t="shared" si="188"/>
        <v/>
      </c>
      <c r="T288" s="14">
        <f t="shared" si="189"/>
        <v>0</v>
      </c>
      <c r="AD288" s="28"/>
      <c r="AE288" s="5"/>
      <c r="AF288" s="5"/>
      <c r="AG288" s="15"/>
      <c r="AH288" s="15"/>
      <c r="AI288" s="15"/>
      <c r="AJ288" s="15"/>
      <c r="AK288" s="5"/>
    </row>
    <row r="289" spans="1:37" x14ac:dyDescent="0.25">
      <c r="A289" t="s">
        <v>536</v>
      </c>
      <c r="B289" t="e">
        <f t="shared" si="192"/>
        <v>#VALUE!</v>
      </c>
      <c r="C289" t="e">
        <f t="shared" si="193"/>
        <v>#VALUE!</v>
      </c>
      <c r="D289" t="e">
        <f t="shared" si="194"/>
        <v>#VALUE!</v>
      </c>
      <c r="E289">
        <f t="shared" si="195"/>
        <v>22</v>
      </c>
      <c r="F289" s="1" t="str">
        <f t="shared" si="185"/>
        <v/>
      </c>
      <c r="G289" s="1" t="str">
        <f t="shared" si="196"/>
        <v/>
      </c>
      <c r="H289" s="26" t="str">
        <f t="shared" si="197"/>
        <v>:</v>
      </c>
      <c r="I289" s="14">
        <f t="shared" si="190"/>
        <v>0</v>
      </c>
      <c r="J289" s="3">
        <f t="shared" si="198"/>
        <v>3</v>
      </c>
      <c r="K289" s="3">
        <f t="shared" si="191"/>
        <v>1</v>
      </c>
      <c r="L289" s="3">
        <f t="shared" si="184"/>
        <v>4</v>
      </c>
      <c r="M289" s="3">
        <f t="shared" si="186"/>
        <v>304</v>
      </c>
      <c r="N289" t="str">
        <f t="shared" si="187"/>
        <v>Plaza Roma (mercadora)</v>
      </c>
      <c r="O289" s="14" t="str">
        <f t="shared" si="199"/>
        <v>04:55</v>
      </c>
      <c r="P289" s="14" t="str">
        <f t="shared" si="200"/>
        <v>12:53</v>
      </c>
      <c r="Q289" s="14" t="str">
        <f t="shared" si="201"/>
        <v>20:55</v>
      </c>
      <c r="R289" s="14" t="str">
        <f t="shared" si="202"/>
        <v>06:55</v>
      </c>
      <c r="S289" t="str">
        <f t="shared" si="188"/>
        <v>Casetas (frente nº 52)</v>
      </c>
      <c r="T289" s="14">
        <f t="shared" si="189"/>
        <v>0</v>
      </c>
      <c r="AD289" s="28"/>
      <c r="AE289" s="5"/>
      <c r="AF289" s="5"/>
      <c r="AG289" s="15"/>
      <c r="AH289" s="15"/>
      <c r="AI289" s="15"/>
      <c r="AJ289" s="15"/>
      <c r="AK289" s="5"/>
    </row>
    <row r="290" spans="1:37" x14ac:dyDescent="0.25">
      <c r="A290" t="s">
        <v>108</v>
      </c>
      <c r="B290">
        <f t="shared" si="192"/>
        <v>2</v>
      </c>
      <c r="C290" t="e">
        <f t="shared" si="193"/>
        <v>#VALUE!</v>
      </c>
      <c r="D290">
        <f t="shared" si="194"/>
        <v>2</v>
      </c>
      <c r="E290">
        <f t="shared" si="195"/>
        <v>4</v>
      </c>
      <c r="F290" s="1">
        <f t="shared" si="185"/>
        <v>4</v>
      </c>
      <c r="G290" s="1">
        <f t="shared" si="196"/>
        <v>55</v>
      </c>
      <c r="H290" s="26" t="str">
        <f t="shared" si="197"/>
        <v>04:55</v>
      </c>
      <c r="I290" s="14">
        <f t="shared" si="190"/>
        <v>0</v>
      </c>
      <c r="J290" s="3">
        <f t="shared" si="198"/>
        <v>3</v>
      </c>
      <c r="K290" s="3">
        <f t="shared" si="191"/>
        <v>0</v>
      </c>
      <c r="L290" s="3">
        <f t="shared" si="184"/>
        <v>4</v>
      </c>
      <c r="M290" s="3">
        <f t="shared" si="186"/>
        <v>304</v>
      </c>
      <c r="N290" t="str">
        <f t="shared" si="187"/>
        <v/>
      </c>
      <c r="O290" s="14" t="str">
        <f t="shared" si="199"/>
        <v/>
      </c>
      <c r="P290" s="14" t="str">
        <f t="shared" si="200"/>
        <v/>
      </c>
      <c r="Q290" s="14" t="str">
        <f t="shared" si="201"/>
        <v/>
      </c>
      <c r="R290" s="14" t="str">
        <f t="shared" si="202"/>
        <v/>
      </c>
      <c r="S290" t="str">
        <f t="shared" si="188"/>
        <v/>
      </c>
      <c r="T290" s="14">
        <f t="shared" si="189"/>
        <v>0</v>
      </c>
      <c r="AD290" s="28"/>
      <c r="AE290" s="5"/>
      <c r="AF290" s="5"/>
      <c r="AG290" s="15"/>
      <c r="AH290" s="15"/>
      <c r="AI290" s="15"/>
      <c r="AJ290" s="15"/>
      <c r="AK290" s="5"/>
    </row>
    <row r="291" spans="1:37" x14ac:dyDescent="0.25">
      <c r="A291" t="s">
        <v>113</v>
      </c>
      <c r="B291">
        <f t="shared" si="192"/>
        <v>3</v>
      </c>
      <c r="C291" t="e">
        <f t="shared" si="193"/>
        <v>#VALUE!</v>
      </c>
      <c r="D291">
        <f t="shared" si="194"/>
        <v>3</v>
      </c>
      <c r="E291">
        <f t="shared" si="195"/>
        <v>5</v>
      </c>
      <c r="F291" s="1">
        <f t="shared" si="185"/>
        <v>12</v>
      </c>
      <c r="G291" s="1">
        <f t="shared" si="196"/>
        <v>53</v>
      </c>
      <c r="H291" s="26" t="str">
        <f t="shared" si="197"/>
        <v>12:53</v>
      </c>
      <c r="I291" s="14">
        <f t="shared" si="190"/>
        <v>0</v>
      </c>
      <c r="J291" s="3">
        <f t="shared" si="198"/>
        <v>3</v>
      </c>
      <c r="K291" s="3">
        <f t="shared" si="191"/>
        <v>0</v>
      </c>
      <c r="L291" s="3">
        <f t="shared" si="184"/>
        <v>4</v>
      </c>
      <c r="M291" s="3">
        <f t="shared" si="186"/>
        <v>304</v>
      </c>
      <c r="N291" t="str">
        <f t="shared" si="187"/>
        <v/>
      </c>
      <c r="O291" s="14" t="str">
        <f t="shared" si="199"/>
        <v/>
      </c>
      <c r="P291" s="14" t="str">
        <f t="shared" si="200"/>
        <v/>
      </c>
      <c r="Q291" s="14" t="str">
        <f t="shared" si="201"/>
        <v/>
      </c>
      <c r="R291" s="14" t="str">
        <f t="shared" si="202"/>
        <v/>
      </c>
      <c r="S291" t="str">
        <f t="shared" si="188"/>
        <v/>
      </c>
      <c r="T291" s="14">
        <f t="shared" si="189"/>
        <v>0</v>
      </c>
      <c r="AD291" s="28"/>
      <c r="AE291" s="5"/>
      <c r="AF291" s="5"/>
      <c r="AG291" s="15"/>
      <c r="AH291" s="15"/>
      <c r="AI291" s="15"/>
      <c r="AJ291" s="15"/>
      <c r="AK291" s="5"/>
    </row>
    <row r="292" spans="1:37" x14ac:dyDescent="0.25">
      <c r="A292" t="s">
        <v>121</v>
      </c>
      <c r="B292">
        <f t="shared" si="192"/>
        <v>3</v>
      </c>
      <c r="C292" t="e">
        <f t="shared" si="193"/>
        <v>#VALUE!</v>
      </c>
      <c r="D292">
        <f t="shared" si="194"/>
        <v>3</v>
      </c>
      <c r="E292">
        <f t="shared" si="195"/>
        <v>5</v>
      </c>
      <c r="F292" s="1">
        <f t="shared" si="185"/>
        <v>20</v>
      </c>
      <c r="G292" s="1">
        <f t="shared" si="196"/>
        <v>55</v>
      </c>
      <c r="H292" s="26" t="str">
        <f t="shared" si="197"/>
        <v>20:55</v>
      </c>
      <c r="I292" s="14">
        <f t="shared" si="190"/>
        <v>0</v>
      </c>
      <c r="J292" s="3">
        <f t="shared" si="198"/>
        <v>3</v>
      </c>
      <c r="K292" s="3">
        <f t="shared" si="191"/>
        <v>0</v>
      </c>
      <c r="L292" s="3">
        <f t="shared" si="184"/>
        <v>4</v>
      </c>
      <c r="M292" s="3">
        <f t="shared" si="186"/>
        <v>304</v>
      </c>
      <c r="N292" t="str">
        <f t="shared" si="187"/>
        <v/>
      </c>
      <c r="O292" s="14" t="str">
        <f t="shared" si="199"/>
        <v/>
      </c>
      <c r="P292" s="14" t="str">
        <f t="shared" si="200"/>
        <v/>
      </c>
      <c r="Q292" s="14" t="str">
        <f t="shared" si="201"/>
        <v/>
      </c>
      <c r="R292" s="14" t="str">
        <f t="shared" si="202"/>
        <v/>
      </c>
      <c r="S292" t="str">
        <f t="shared" si="188"/>
        <v/>
      </c>
      <c r="T292" s="14">
        <f t="shared" si="189"/>
        <v>0</v>
      </c>
      <c r="AD292" s="28"/>
      <c r="AE292" s="5"/>
      <c r="AF292" s="5"/>
      <c r="AG292" s="15"/>
      <c r="AH292" s="15"/>
      <c r="AI292" s="15"/>
      <c r="AJ292" s="15"/>
      <c r="AK292" s="5"/>
    </row>
    <row r="293" spans="1:37" x14ac:dyDescent="0.25">
      <c r="A293" t="s">
        <v>321</v>
      </c>
      <c r="B293">
        <f t="shared" si="192"/>
        <v>2</v>
      </c>
      <c r="C293" t="e">
        <f t="shared" si="193"/>
        <v>#VALUE!</v>
      </c>
      <c r="D293">
        <f t="shared" si="194"/>
        <v>2</v>
      </c>
      <c r="E293">
        <f t="shared" si="195"/>
        <v>4</v>
      </c>
      <c r="F293" s="1">
        <f t="shared" si="185"/>
        <v>6</v>
      </c>
      <c r="G293" s="1">
        <f t="shared" si="196"/>
        <v>55</v>
      </c>
      <c r="H293" s="26" t="str">
        <f t="shared" si="197"/>
        <v>06:55</v>
      </c>
      <c r="I293" s="14">
        <f t="shared" si="190"/>
        <v>0</v>
      </c>
      <c r="J293" s="3">
        <f t="shared" si="198"/>
        <v>3</v>
      </c>
      <c r="K293" s="3">
        <f t="shared" si="191"/>
        <v>0</v>
      </c>
      <c r="L293" s="3">
        <f t="shared" si="184"/>
        <v>4</v>
      </c>
      <c r="M293" s="3">
        <f t="shared" si="186"/>
        <v>304</v>
      </c>
      <c r="N293" t="str">
        <f t="shared" si="187"/>
        <v/>
      </c>
      <c r="O293" s="14" t="str">
        <f t="shared" si="199"/>
        <v/>
      </c>
      <c r="P293" s="14" t="str">
        <f t="shared" si="200"/>
        <v/>
      </c>
      <c r="Q293" s="14" t="str">
        <f t="shared" si="201"/>
        <v/>
      </c>
      <c r="R293" s="14" t="str">
        <f t="shared" si="202"/>
        <v/>
      </c>
      <c r="S293" t="str">
        <f t="shared" si="188"/>
        <v/>
      </c>
      <c r="T293" s="14">
        <f t="shared" si="189"/>
        <v>0</v>
      </c>
      <c r="AD293" s="28"/>
      <c r="AE293" s="5"/>
      <c r="AF293" s="5"/>
      <c r="AG293" s="15"/>
      <c r="AH293" s="15"/>
      <c r="AI293" s="15"/>
      <c r="AJ293" s="15"/>
      <c r="AK293" s="5"/>
    </row>
    <row r="294" spans="1:37" x14ac:dyDescent="0.25">
      <c r="A294" t="s">
        <v>243</v>
      </c>
      <c r="B294" t="e">
        <f t="shared" si="192"/>
        <v>#VALUE!</v>
      </c>
      <c r="C294" t="e">
        <f t="shared" si="193"/>
        <v>#VALUE!</v>
      </c>
      <c r="D294" t="e">
        <f t="shared" si="194"/>
        <v>#VALUE!</v>
      </c>
      <c r="E294">
        <f t="shared" si="195"/>
        <v>22</v>
      </c>
      <c r="F294" s="1" t="str">
        <f t="shared" si="185"/>
        <v/>
      </c>
      <c r="G294" s="1" t="str">
        <f t="shared" si="196"/>
        <v/>
      </c>
      <c r="H294" s="26" t="str">
        <f t="shared" si="197"/>
        <v>:</v>
      </c>
      <c r="I294" s="14">
        <f t="shared" si="190"/>
        <v>0</v>
      </c>
      <c r="J294" s="3">
        <f t="shared" si="198"/>
        <v>3</v>
      </c>
      <c r="K294" s="3">
        <f t="shared" si="191"/>
        <v>0</v>
      </c>
      <c r="L294" s="3">
        <f t="shared" si="184"/>
        <v>4</v>
      </c>
      <c r="M294" s="3">
        <f t="shared" si="186"/>
        <v>304</v>
      </c>
      <c r="N294" t="str">
        <f t="shared" si="187"/>
        <v/>
      </c>
      <c r="O294" s="14" t="str">
        <f t="shared" si="199"/>
        <v/>
      </c>
      <c r="P294" s="14" t="str">
        <f t="shared" si="200"/>
        <v/>
      </c>
      <c r="Q294" s="14" t="str">
        <f t="shared" si="201"/>
        <v/>
      </c>
      <c r="R294" s="14" t="str">
        <f t="shared" si="202"/>
        <v/>
      </c>
      <c r="S294" t="str">
        <f t="shared" si="188"/>
        <v/>
      </c>
      <c r="T294" s="14">
        <f t="shared" si="189"/>
        <v>0</v>
      </c>
      <c r="AD294" s="28"/>
      <c r="AE294" s="5"/>
      <c r="AF294" s="5"/>
      <c r="AG294" s="15"/>
      <c r="AH294" s="15"/>
      <c r="AI294" s="15"/>
      <c r="AJ294" s="15"/>
      <c r="AK294" s="5"/>
    </row>
    <row r="295" spans="1:37" x14ac:dyDescent="0.25">
      <c r="A295" t="s">
        <v>537</v>
      </c>
      <c r="B295" t="e">
        <f t="shared" si="192"/>
        <v>#VALUE!</v>
      </c>
      <c r="C295">
        <f t="shared" si="193"/>
        <v>14</v>
      </c>
      <c r="D295">
        <f t="shared" si="194"/>
        <v>14</v>
      </c>
      <c r="E295">
        <f t="shared" si="195"/>
        <v>55</v>
      </c>
      <c r="F295" s="1" t="str">
        <f t="shared" si="185"/>
        <v/>
      </c>
      <c r="G295" s="1" t="str">
        <f t="shared" si="196"/>
        <v/>
      </c>
      <c r="H295" s="26" t="str">
        <f t="shared" si="197"/>
        <v>:</v>
      </c>
      <c r="I295" s="14">
        <f t="shared" si="190"/>
        <v>0</v>
      </c>
      <c r="J295" s="3">
        <f t="shared" si="198"/>
        <v>3</v>
      </c>
      <c r="K295" s="3">
        <f t="shared" si="191"/>
        <v>1</v>
      </c>
      <c r="L295" s="3">
        <f t="shared" si="184"/>
        <v>5</v>
      </c>
      <c r="M295" s="3">
        <f t="shared" si="186"/>
        <v>305</v>
      </c>
      <c r="N295" t="str">
        <f t="shared" si="187"/>
        <v>Puerta Sancho, nº 11 (esq. C/Bruselas Edif. D. Quijote)</v>
      </c>
      <c r="O295" s="14" t="str">
        <f t="shared" si="199"/>
        <v>05:02</v>
      </c>
      <c r="P295" s="14" t="str">
        <f t="shared" si="200"/>
        <v>13:00</v>
      </c>
      <c r="Q295" s="14" t="str">
        <f t="shared" si="201"/>
        <v>21:02</v>
      </c>
      <c r="R295" s="14" t="str">
        <f t="shared" si="202"/>
        <v>07:02</v>
      </c>
      <c r="S295" t="str">
        <f t="shared" si="188"/>
        <v>Casetas: (frente C/ Canteras)</v>
      </c>
      <c r="T295" s="14">
        <f t="shared" si="189"/>
        <v>0</v>
      </c>
      <c r="AD295" s="28"/>
      <c r="AE295" s="5"/>
      <c r="AF295" s="5"/>
      <c r="AG295" s="15"/>
      <c r="AH295" s="15"/>
      <c r="AI295" s="15"/>
      <c r="AJ295" s="15"/>
      <c r="AK295" s="5"/>
    </row>
    <row r="296" spans="1:37" x14ac:dyDescent="0.25">
      <c r="A296" t="s">
        <v>56</v>
      </c>
      <c r="B296">
        <f t="shared" si="192"/>
        <v>2</v>
      </c>
      <c r="C296" t="e">
        <f t="shared" si="193"/>
        <v>#VALUE!</v>
      </c>
      <c r="D296">
        <f t="shared" si="194"/>
        <v>2</v>
      </c>
      <c r="E296">
        <f t="shared" si="195"/>
        <v>4</v>
      </c>
      <c r="F296" s="1">
        <f t="shared" si="185"/>
        <v>5</v>
      </c>
      <c r="G296" s="1">
        <f t="shared" si="196"/>
        <v>2</v>
      </c>
      <c r="H296" s="26" t="str">
        <f t="shared" si="197"/>
        <v>05:02</v>
      </c>
      <c r="I296" s="14">
        <f t="shared" si="190"/>
        <v>0</v>
      </c>
      <c r="J296" s="3">
        <f t="shared" si="198"/>
        <v>3</v>
      </c>
      <c r="K296" s="3">
        <f t="shared" si="191"/>
        <v>0</v>
      </c>
      <c r="L296" s="3">
        <f t="shared" si="184"/>
        <v>5</v>
      </c>
      <c r="M296" s="3">
        <f t="shared" si="186"/>
        <v>305</v>
      </c>
      <c r="N296" t="str">
        <f t="shared" si="187"/>
        <v/>
      </c>
      <c r="O296" s="14" t="str">
        <f t="shared" si="199"/>
        <v/>
      </c>
      <c r="P296" s="14" t="str">
        <f t="shared" si="200"/>
        <v/>
      </c>
      <c r="Q296" s="14" t="str">
        <f t="shared" si="201"/>
        <v/>
      </c>
      <c r="R296" s="14" t="str">
        <f t="shared" si="202"/>
        <v/>
      </c>
      <c r="S296" t="str">
        <f t="shared" si="188"/>
        <v/>
      </c>
      <c r="T296" s="14">
        <f t="shared" si="189"/>
        <v>0</v>
      </c>
      <c r="AD296" s="28"/>
      <c r="AE296" s="5"/>
      <c r="AF296" s="5"/>
      <c r="AG296" s="15"/>
      <c r="AH296" s="15"/>
      <c r="AI296" s="15"/>
      <c r="AJ296" s="15"/>
      <c r="AK296" s="5"/>
    </row>
    <row r="297" spans="1:37" x14ac:dyDescent="0.25">
      <c r="A297" t="s">
        <v>29</v>
      </c>
      <c r="B297">
        <f t="shared" si="192"/>
        <v>3</v>
      </c>
      <c r="C297" t="e">
        <f t="shared" si="193"/>
        <v>#VALUE!</v>
      </c>
      <c r="D297">
        <f t="shared" si="194"/>
        <v>3</v>
      </c>
      <c r="E297">
        <f t="shared" si="195"/>
        <v>5</v>
      </c>
      <c r="F297" s="1">
        <f t="shared" si="185"/>
        <v>13</v>
      </c>
      <c r="G297" s="1">
        <f t="shared" si="196"/>
        <v>0</v>
      </c>
      <c r="H297" s="26" t="str">
        <f t="shared" si="197"/>
        <v>13:00</v>
      </c>
      <c r="I297" s="14">
        <f t="shared" si="190"/>
        <v>0</v>
      </c>
      <c r="J297" s="3">
        <f t="shared" si="198"/>
        <v>3</v>
      </c>
      <c r="K297" s="3">
        <f t="shared" si="191"/>
        <v>0</v>
      </c>
      <c r="L297" s="3">
        <f t="shared" si="184"/>
        <v>5</v>
      </c>
      <c r="M297" s="3">
        <f t="shared" si="186"/>
        <v>305</v>
      </c>
      <c r="N297" t="str">
        <f t="shared" si="187"/>
        <v/>
      </c>
      <c r="O297" s="14" t="str">
        <f t="shared" si="199"/>
        <v/>
      </c>
      <c r="P297" s="14" t="str">
        <f t="shared" si="200"/>
        <v/>
      </c>
      <c r="Q297" s="14" t="str">
        <f t="shared" si="201"/>
        <v/>
      </c>
      <c r="R297" s="14" t="str">
        <f t="shared" si="202"/>
        <v/>
      </c>
      <c r="S297" t="str">
        <f t="shared" si="188"/>
        <v/>
      </c>
      <c r="T297" s="14">
        <f t="shared" si="189"/>
        <v>0</v>
      </c>
      <c r="AD297" s="28"/>
      <c r="AE297" s="5"/>
      <c r="AF297" s="5"/>
      <c r="AG297" s="15"/>
      <c r="AH297" s="15"/>
      <c r="AI297" s="15"/>
      <c r="AJ297" s="15"/>
      <c r="AK297" s="5"/>
    </row>
    <row r="298" spans="1:37" x14ac:dyDescent="0.25">
      <c r="A298" t="s">
        <v>59</v>
      </c>
      <c r="B298">
        <f t="shared" si="192"/>
        <v>3</v>
      </c>
      <c r="C298" t="e">
        <f t="shared" si="193"/>
        <v>#VALUE!</v>
      </c>
      <c r="D298">
        <f t="shared" si="194"/>
        <v>3</v>
      </c>
      <c r="E298">
        <f t="shared" si="195"/>
        <v>5</v>
      </c>
      <c r="F298" s="1">
        <f t="shared" si="185"/>
        <v>21</v>
      </c>
      <c r="G298" s="1">
        <f t="shared" si="196"/>
        <v>2</v>
      </c>
      <c r="H298" s="26" t="str">
        <f t="shared" si="197"/>
        <v>21:02</v>
      </c>
      <c r="I298" s="14">
        <f t="shared" si="190"/>
        <v>0</v>
      </c>
      <c r="J298" s="3">
        <f t="shared" si="198"/>
        <v>3</v>
      </c>
      <c r="K298" s="3">
        <f t="shared" si="191"/>
        <v>0</v>
      </c>
      <c r="L298" s="3">
        <f t="shared" si="184"/>
        <v>5</v>
      </c>
      <c r="M298" s="3">
        <f t="shared" si="186"/>
        <v>305</v>
      </c>
      <c r="N298" t="str">
        <f t="shared" si="187"/>
        <v/>
      </c>
      <c r="O298" s="14" t="str">
        <f t="shared" si="199"/>
        <v/>
      </c>
      <c r="P298" s="14" t="str">
        <f t="shared" si="200"/>
        <v/>
      </c>
      <c r="Q298" s="14" t="str">
        <f t="shared" si="201"/>
        <v/>
      </c>
      <c r="R298" s="14" t="str">
        <f t="shared" si="202"/>
        <v/>
      </c>
      <c r="S298" t="str">
        <f t="shared" si="188"/>
        <v/>
      </c>
      <c r="T298" s="14">
        <f t="shared" si="189"/>
        <v>0</v>
      </c>
      <c r="AD298" s="28"/>
      <c r="AE298" s="5"/>
      <c r="AF298" s="5"/>
      <c r="AG298" s="15"/>
      <c r="AH298" s="15"/>
      <c r="AI298" s="15"/>
      <c r="AJ298" s="15"/>
      <c r="AK298" s="5"/>
    </row>
    <row r="299" spans="1:37" x14ac:dyDescent="0.25">
      <c r="A299" t="s">
        <v>302</v>
      </c>
      <c r="B299">
        <f t="shared" si="192"/>
        <v>2</v>
      </c>
      <c r="C299" t="e">
        <f t="shared" si="193"/>
        <v>#VALUE!</v>
      </c>
      <c r="D299">
        <f t="shared" si="194"/>
        <v>2</v>
      </c>
      <c r="E299">
        <f t="shared" si="195"/>
        <v>4</v>
      </c>
      <c r="F299" s="1">
        <f t="shared" si="185"/>
        <v>7</v>
      </c>
      <c r="G299" s="1">
        <f t="shared" si="196"/>
        <v>2</v>
      </c>
      <c r="H299" s="26" t="str">
        <f t="shared" si="197"/>
        <v>07:02</v>
      </c>
      <c r="I299" s="14">
        <f t="shared" si="190"/>
        <v>0</v>
      </c>
      <c r="J299" s="3">
        <f t="shared" si="198"/>
        <v>3</v>
      </c>
      <c r="K299" s="3">
        <f t="shared" si="191"/>
        <v>0</v>
      </c>
      <c r="L299" s="3">
        <f t="shared" si="184"/>
        <v>5</v>
      </c>
      <c r="M299" s="3">
        <f t="shared" si="186"/>
        <v>305</v>
      </c>
      <c r="N299" t="str">
        <f t="shared" si="187"/>
        <v/>
      </c>
      <c r="O299" s="14" t="str">
        <f t="shared" si="199"/>
        <v/>
      </c>
      <c r="P299" s="14" t="str">
        <f t="shared" si="200"/>
        <v/>
      </c>
      <c r="Q299" s="14" t="str">
        <f t="shared" si="201"/>
        <v/>
      </c>
      <c r="R299" s="14" t="str">
        <f t="shared" si="202"/>
        <v/>
      </c>
      <c r="S299" t="str">
        <f t="shared" si="188"/>
        <v/>
      </c>
      <c r="T299" s="14">
        <f t="shared" si="189"/>
        <v>0</v>
      </c>
      <c r="AD299" s="28"/>
      <c r="AE299" s="5"/>
      <c r="AF299" s="5"/>
      <c r="AG299" s="15"/>
      <c r="AH299" s="15"/>
      <c r="AI299" s="15"/>
      <c r="AJ299" s="15"/>
      <c r="AK299" s="5"/>
    </row>
    <row r="300" spans="1:37" x14ac:dyDescent="0.25">
      <c r="A300" t="s">
        <v>538</v>
      </c>
      <c r="B300" t="e">
        <f t="shared" si="192"/>
        <v>#VALUE!</v>
      </c>
      <c r="C300" t="e">
        <f t="shared" si="193"/>
        <v>#VALUE!</v>
      </c>
      <c r="D300" t="e">
        <f t="shared" si="194"/>
        <v>#VALUE!</v>
      </c>
      <c r="E300">
        <f t="shared" si="195"/>
        <v>29</v>
      </c>
      <c r="F300" s="1" t="str">
        <f t="shared" si="185"/>
        <v/>
      </c>
      <c r="G300" s="1" t="str">
        <f t="shared" si="196"/>
        <v/>
      </c>
      <c r="H300" s="26" t="str">
        <f t="shared" si="197"/>
        <v>:</v>
      </c>
      <c r="I300" s="14">
        <f t="shared" si="190"/>
        <v>0</v>
      </c>
      <c r="J300" s="3">
        <f t="shared" si="198"/>
        <v>3</v>
      </c>
      <c r="K300" s="3">
        <f t="shared" si="191"/>
        <v>0</v>
      </c>
      <c r="L300" s="3">
        <f t="shared" si="184"/>
        <v>5</v>
      </c>
      <c r="M300" s="3">
        <f t="shared" si="186"/>
        <v>305</v>
      </c>
      <c r="N300" t="str">
        <f t="shared" si="187"/>
        <v/>
      </c>
      <c r="O300" s="14" t="str">
        <f t="shared" si="199"/>
        <v/>
      </c>
      <c r="P300" s="14" t="str">
        <f t="shared" si="200"/>
        <v/>
      </c>
      <c r="Q300" s="14" t="str">
        <f t="shared" si="201"/>
        <v/>
      </c>
      <c r="R300" s="14" t="str">
        <f t="shared" si="202"/>
        <v/>
      </c>
      <c r="S300" t="str">
        <f t="shared" si="188"/>
        <v/>
      </c>
      <c r="T300" s="14">
        <f t="shared" si="189"/>
        <v>0</v>
      </c>
      <c r="AD300" s="28"/>
      <c r="AE300" s="5"/>
      <c r="AF300" s="5"/>
      <c r="AG300" s="15"/>
      <c r="AH300" s="15"/>
      <c r="AI300" s="15"/>
      <c r="AJ300" s="15"/>
      <c r="AK300" s="5"/>
    </row>
    <row r="301" spans="1:37" x14ac:dyDescent="0.25">
      <c r="A301" t="s">
        <v>151</v>
      </c>
      <c r="B301" t="e">
        <f t="shared" si="192"/>
        <v>#VALUE!</v>
      </c>
      <c r="C301">
        <f t="shared" si="193"/>
        <v>13</v>
      </c>
      <c r="D301">
        <f t="shared" si="194"/>
        <v>13</v>
      </c>
      <c r="E301">
        <f t="shared" si="195"/>
        <v>47</v>
      </c>
      <c r="F301" s="1" t="str">
        <f t="shared" si="185"/>
        <v/>
      </c>
      <c r="G301" s="1" t="str">
        <f t="shared" si="196"/>
        <v/>
      </c>
      <c r="H301" s="26" t="str">
        <f t="shared" si="197"/>
        <v>:</v>
      </c>
      <c r="I301" s="14">
        <f t="shared" si="190"/>
        <v>0</v>
      </c>
      <c r="J301" s="3">
        <f t="shared" si="198"/>
        <v>3</v>
      </c>
      <c r="K301" s="3">
        <f t="shared" si="191"/>
        <v>1</v>
      </c>
      <c r="L301" s="3">
        <f t="shared" si="184"/>
        <v>6</v>
      </c>
      <c r="M301" s="3">
        <f t="shared" si="186"/>
        <v>306</v>
      </c>
      <c r="N301" t="str">
        <f t="shared" si="187"/>
        <v>Avd. Navarra, nº 60 (Centro Cultural - Pd. Bus)</v>
      </c>
      <c r="O301" s="14" t="str">
        <f t="shared" si="199"/>
        <v>05:06</v>
      </c>
      <c r="P301" s="14" t="str">
        <f t="shared" si="200"/>
        <v>13:04</v>
      </c>
      <c r="Q301" s="14" t="str">
        <f t="shared" si="201"/>
        <v>21:06</v>
      </c>
      <c r="R301" s="14" t="str">
        <f t="shared" si="202"/>
        <v>07:06</v>
      </c>
      <c r="S301" t="str">
        <f t="shared" si="188"/>
        <v>Ctra. Logroño desvío Utebo (Pd. Bus)</v>
      </c>
      <c r="T301" s="14">
        <f t="shared" si="189"/>
        <v>0</v>
      </c>
      <c r="AD301" s="28"/>
      <c r="AE301" s="5"/>
      <c r="AF301" s="5"/>
      <c r="AG301" s="15"/>
      <c r="AH301" s="15"/>
      <c r="AI301" s="15"/>
      <c r="AJ301" s="15"/>
      <c r="AK301" s="5"/>
    </row>
    <row r="302" spans="1:37" x14ac:dyDescent="0.25">
      <c r="A302" t="s">
        <v>33</v>
      </c>
      <c r="B302">
        <f t="shared" si="192"/>
        <v>2</v>
      </c>
      <c r="C302" t="e">
        <f t="shared" si="193"/>
        <v>#VALUE!</v>
      </c>
      <c r="D302">
        <f t="shared" si="194"/>
        <v>2</v>
      </c>
      <c r="E302">
        <f t="shared" si="195"/>
        <v>4</v>
      </c>
      <c r="F302" s="1">
        <f t="shared" si="185"/>
        <v>5</v>
      </c>
      <c r="G302" s="1">
        <f t="shared" si="196"/>
        <v>6</v>
      </c>
      <c r="H302" s="26" t="str">
        <f t="shared" si="197"/>
        <v>05:06</v>
      </c>
      <c r="I302" s="14">
        <f t="shared" si="190"/>
        <v>0</v>
      </c>
      <c r="J302" s="3">
        <f t="shared" si="198"/>
        <v>3</v>
      </c>
      <c r="K302" s="3">
        <f t="shared" si="191"/>
        <v>0</v>
      </c>
      <c r="L302" s="3">
        <f t="shared" si="184"/>
        <v>6</v>
      </c>
      <c r="M302" s="3">
        <f t="shared" si="186"/>
        <v>306</v>
      </c>
      <c r="N302" t="str">
        <f t="shared" si="187"/>
        <v/>
      </c>
      <c r="O302" s="14" t="str">
        <f t="shared" si="199"/>
        <v/>
      </c>
      <c r="P302" s="14" t="str">
        <f t="shared" si="200"/>
        <v/>
      </c>
      <c r="Q302" s="14" t="str">
        <f t="shared" si="201"/>
        <v/>
      </c>
      <c r="R302" s="14" t="str">
        <f t="shared" si="202"/>
        <v/>
      </c>
      <c r="S302" t="str">
        <f t="shared" si="188"/>
        <v/>
      </c>
      <c r="T302" s="14">
        <f t="shared" si="189"/>
        <v>0</v>
      </c>
      <c r="AD302" s="28"/>
      <c r="AE302" s="5"/>
      <c r="AF302" s="5"/>
      <c r="AG302" s="15"/>
      <c r="AH302" s="15"/>
      <c r="AI302" s="15"/>
      <c r="AJ302" s="15"/>
      <c r="AK302" s="5"/>
    </row>
    <row r="303" spans="1:37" x14ac:dyDescent="0.25">
      <c r="A303" t="s">
        <v>63</v>
      </c>
      <c r="B303">
        <f t="shared" si="192"/>
        <v>3</v>
      </c>
      <c r="C303" t="e">
        <f t="shared" si="193"/>
        <v>#VALUE!</v>
      </c>
      <c r="D303">
        <f t="shared" si="194"/>
        <v>3</v>
      </c>
      <c r="E303">
        <f t="shared" si="195"/>
        <v>5</v>
      </c>
      <c r="F303" s="1">
        <f t="shared" si="185"/>
        <v>13</v>
      </c>
      <c r="G303" s="1">
        <f t="shared" si="196"/>
        <v>4</v>
      </c>
      <c r="H303" s="26" t="str">
        <f t="shared" si="197"/>
        <v>13:04</v>
      </c>
      <c r="I303" s="14">
        <f t="shared" si="190"/>
        <v>0</v>
      </c>
      <c r="J303" s="3">
        <f t="shared" si="198"/>
        <v>3</v>
      </c>
      <c r="K303" s="3">
        <f t="shared" si="191"/>
        <v>0</v>
      </c>
      <c r="L303" s="3">
        <f t="shared" si="184"/>
        <v>6</v>
      </c>
      <c r="M303" s="3">
        <f t="shared" si="186"/>
        <v>306</v>
      </c>
      <c r="N303" t="str">
        <f t="shared" si="187"/>
        <v/>
      </c>
      <c r="O303" s="14" t="str">
        <f t="shared" si="199"/>
        <v/>
      </c>
      <c r="P303" s="14" t="str">
        <f t="shared" si="200"/>
        <v/>
      </c>
      <c r="Q303" s="14" t="str">
        <f t="shared" si="201"/>
        <v/>
      </c>
      <c r="R303" s="14" t="str">
        <f t="shared" si="202"/>
        <v/>
      </c>
      <c r="S303" t="str">
        <f t="shared" si="188"/>
        <v/>
      </c>
      <c r="T303" s="14">
        <f t="shared" si="189"/>
        <v>0</v>
      </c>
      <c r="AD303" s="28"/>
      <c r="AE303" s="5"/>
      <c r="AF303" s="5"/>
      <c r="AG303" s="15"/>
      <c r="AH303" s="15"/>
      <c r="AI303" s="15"/>
      <c r="AJ303" s="15"/>
      <c r="AK303" s="5"/>
    </row>
    <row r="304" spans="1:37" x14ac:dyDescent="0.25">
      <c r="A304" t="s">
        <v>67</v>
      </c>
      <c r="B304">
        <f t="shared" si="192"/>
        <v>3</v>
      </c>
      <c r="C304" t="e">
        <f t="shared" si="193"/>
        <v>#VALUE!</v>
      </c>
      <c r="D304">
        <f t="shared" si="194"/>
        <v>3</v>
      </c>
      <c r="E304">
        <f t="shared" si="195"/>
        <v>5</v>
      </c>
      <c r="F304" s="1">
        <f t="shared" si="185"/>
        <v>21</v>
      </c>
      <c r="G304" s="1">
        <f t="shared" si="196"/>
        <v>6</v>
      </c>
      <c r="H304" s="26" t="str">
        <f t="shared" si="197"/>
        <v>21:06</v>
      </c>
      <c r="I304" s="14">
        <f t="shared" si="190"/>
        <v>0</v>
      </c>
      <c r="J304" s="3">
        <f t="shared" si="198"/>
        <v>3</v>
      </c>
      <c r="K304" s="3">
        <f t="shared" si="191"/>
        <v>0</v>
      </c>
      <c r="L304" s="3">
        <f t="shared" si="184"/>
        <v>6</v>
      </c>
      <c r="M304" s="3">
        <f t="shared" si="186"/>
        <v>306</v>
      </c>
      <c r="N304" t="str">
        <f t="shared" si="187"/>
        <v/>
      </c>
      <c r="O304" s="14" t="str">
        <f t="shared" si="199"/>
        <v/>
      </c>
      <c r="P304" s="14" t="str">
        <f t="shared" si="200"/>
        <v/>
      </c>
      <c r="Q304" s="14" t="str">
        <f t="shared" si="201"/>
        <v/>
      </c>
      <c r="R304" s="14" t="str">
        <f t="shared" si="202"/>
        <v/>
      </c>
      <c r="S304" t="str">
        <f t="shared" si="188"/>
        <v/>
      </c>
      <c r="T304" s="14">
        <f t="shared" si="189"/>
        <v>0</v>
      </c>
      <c r="AD304" s="28"/>
      <c r="AE304" s="5"/>
      <c r="AF304" s="5"/>
      <c r="AG304" s="15"/>
      <c r="AH304" s="15"/>
      <c r="AI304" s="15"/>
      <c r="AJ304" s="15"/>
      <c r="AK304" s="5"/>
    </row>
    <row r="305" spans="1:37" x14ac:dyDescent="0.25">
      <c r="A305" t="s">
        <v>317</v>
      </c>
      <c r="B305">
        <f t="shared" si="192"/>
        <v>2</v>
      </c>
      <c r="C305" t="e">
        <f t="shared" si="193"/>
        <v>#VALUE!</v>
      </c>
      <c r="D305">
        <f t="shared" si="194"/>
        <v>2</v>
      </c>
      <c r="E305">
        <f t="shared" si="195"/>
        <v>4</v>
      </c>
      <c r="F305" s="1">
        <f t="shared" si="185"/>
        <v>7</v>
      </c>
      <c r="G305" s="1">
        <f t="shared" si="196"/>
        <v>6</v>
      </c>
      <c r="H305" s="26" t="str">
        <f t="shared" si="197"/>
        <v>07:06</v>
      </c>
      <c r="I305" s="14">
        <f t="shared" si="190"/>
        <v>0</v>
      </c>
      <c r="J305" s="3">
        <f t="shared" si="198"/>
        <v>3</v>
      </c>
      <c r="K305" s="3">
        <f t="shared" si="191"/>
        <v>0</v>
      </c>
      <c r="L305" s="3">
        <f t="shared" si="184"/>
        <v>6</v>
      </c>
      <c r="M305" s="3">
        <f t="shared" si="186"/>
        <v>306</v>
      </c>
      <c r="N305" t="str">
        <f t="shared" si="187"/>
        <v/>
      </c>
      <c r="O305" s="14" t="str">
        <f t="shared" si="199"/>
        <v/>
      </c>
      <c r="P305" s="14" t="str">
        <f t="shared" si="200"/>
        <v/>
      </c>
      <c r="Q305" s="14" t="str">
        <f t="shared" si="201"/>
        <v/>
      </c>
      <c r="R305" s="14" t="str">
        <f t="shared" si="202"/>
        <v/>
      </c>
      <c r="S305" t="str">
        <f t="shared" si="188"/>
        <v/>
      </c>
      <c r="T305" s="14">
        <f t="shared" si="189"/>
        <v>0</v>
      </c>
      <c r="AD305" s="28"/>
      <c r="AE305" s="5"/>
      <c r="AF305" s="5"/>
      <c r="AG305" s="15"/>
      <c r="AH305" s="15"/>
      <c r="AI305" s="15"/>
      <c r="AJ305" s="15"/>
      <c r="AK305" s="5"/>
    </row>
    <row r="306" spans="1:37" x14ac:dyDescent="0.25">
      <c r="A306" t="s">
        <v>230</v>
      </c>
      <c r="B306" t="e">
        <f t="shared" si="192"/>
        <v>#VALUE!</v>
      </c>
      <c r="C306" t="e">
        <f t="shared" si="193"/>
        <v>#VALUE!</v>
      </c>
      <c r="D306" t="e">
        <f t="shared" si="194"/>
        <v>#VALUE!</v>
      </c>
      <c r="E306">
        <f t="shared" si="195"/>
        <v>36</v>
      </c>
      <c r="F306" s="1" t="str">
        <f t="shared" si="185"/>
        <v/>
      </c>
      <c r="G306" s="1" t="str">
        <f t="shared" si="196"/>
        <v/>
      </c>
      <c r="H306" s="26" t="str">
        <f t="shared" si="197"/>
        <v>:</v>
      </c>
      <c r="I306" s="14">
        <f t="shared" si="190"/>
        <v>0</v>
      </c>
      <c r="J306" s="3">
        <f t="shared" si="198"/>
        <v>3</v>
      </c>
      <c r="K306" s="3">
        <f t="shared" si="191"/>
        <v>0</v>
      </c>
      <c r="L306" s="3">
        <f t="shared" si="184"/>
        <v>6</v>
      </c>
      <c r="M306" s="3">
        <f t="shared" si="186"/>
        <v>306</v>
      </c>
      <c r="N306" t="str">
        <f t="shared" si="187"/>
        <v/>
      </c>
      <c r="O306" s="14" t="str">
        <f t="shared" si="199"/>
        <v/>
      </c>
      <c r="P306" s="14" t="str">
        <f t="shared" si="200"/>
        <v/>
      </c>
      <c r="Q306" s="14" t="str">
        <f t="shared" si="201"/>
        <v/>
      </c>
      <c r="R306" s="14" t="str">
        <f t="shared" si="202"/>
        <v/>
      </c>
      <c r="S306" t="str">
        <f t="shared" si="188"/>
        <v/>
      </c>
      <c r="T306" s="14">
        <f t="shared" si="189"/>
        <v>0</v>
      </c>
      <c r="AD306" s="28"/>
      <c r="AE306" s="5"/>
      <c r="AF306" s="5"/>
      <c r="AG306" s="15"/>
      <c r="AH306" s="15"/>
      <c r="AI306" s="15"/>
      <c r="AJ306" s="15"/>
      <c r="AK306" s="5"/>
    </row>
    <row r="307" spans="1:37" x14ac:dyDescent="0.25">
      <c r="A307" t="s">
        <v>153</v>
      </c>
      <c r="B307" t="e">
        <f t="shared" si="192"/>
        <v>#VALUE!</v>
      </c>
      <c r="C307">
        <f t="shared" si="193"/>
        <v>13</v>
      </c>
      <c r="D307">
        <f t="shared" si="194"/>
        <v>13</v>
      </c>
      <c r="E307">
        <f t="shared" si="195"/>
        <v>40</v>
      </c>
      <c r="F307" s="1" t="str">
        <f t="shared" si="185"/>
        <v/>
      </c>
      <c r="G307" s="1" t="str">
        <f t="shared" si="196"/>
        <v/>
      </c>
      <c r="H307" s="26" t="str">
        <f t="shared" si="197"/>
        <v>:</v>
      </c>
      <c r="I307" s="14">
        <f t="shared" si="190"/>
        <v>0</v>
      </c>
      <c r="J307" s="3">
        <f t="shared" si="198"/>
        <v>3</v>
      </c>
      <c r="K307" s="3">
        <f t="shared" si="191"/>
        <v>1</v>
      </c>
      <c r="L307" s="3">
        <f t="shared" si="184"/>
        <v>7</v>
      </c>
      <c r="M307" s="3">
        <f t="shared" si="186"/>
        <v>307</v>
      </c>
      <c r="N307" t="str">
        <f t="shared" si="187"/>
        <v>Avd. Navarra, (frente nº 183 - Pd. Bus )</v>
      </c>
      <c r="O307" s="14" t="str">
        <f t="shared" si="199"/>
        <v>05:07</v>
      </c>
      <c r="P307" s="14" t="str">
        <f t="shared" si="200"/>
        <v>13:05</v>
      </c>
      <c r="Q307" s="14" t="str">
        <f t="shared" si="201"/>
        <v>21:07</v>
      </c>
      <c r="R307" s="14" t="str">
        <f t="shared" si="202"/>
        <v>07:07</v>
      </c>
      <c r="S307" t="str">
        <f t="shared" si="188"/>
        <v>Ctra. Logroño desvío Monzalbarba (Pd. Bus)</v>
      </c>
      <c r="T307" s="14">
        <f t="shared" si="189"/>
        <v>0</v>
      </c>
      <c r="AD307" s="28"/>
      <c r="AE307" s="5"/>
      <c r="AF307" s="5"/>
      <c r="AG307" s="15"/>
      <c r="AH307" s="15"/>
      <c r="AI307" s="15"/>
      <c r="AJ307" s="15"/>
      <c r="AK307" s="5"/>
    </row>
    <row r="308" spans="1:37" x14ac:dyDescent="0.25">
      <c r="A308" t="s">
        <v>68</v>
      </c>
      <c r="B308">
        <f t="shared" si="192"/>
        <v>2</v>
      </c>
      <c r="C308" t="e">
        <f t="shared" si="193"/>
        <v>#VALUE!</v>
      </c>
      <c r="D308">
        <f t="shared" si="194"/>
        <v>2</v>
      </c>
      <c r="E308">
        <f t="shared" si="195"/>
        <v>4</v>
      </c>
      <c r="F308" s="1">
        <f t="shared" si="185"/>
        <v>5</v>
      </c>
      <c r="G308" s="1">
        <f t="shared" si="196"/>
        <v>7</v>
      </c>
      <c r="H308" s="26" t="str">
        <f t="shared" si="197"/>
        <v>05:07</v>
      </c>
      <c r="I308" s="14">
        <f t="shared" si="190"/>
        <v>0</v>
      </c>
      <c r="J308" s="3">
        <f t="shared" si="198"/>
        <v>3</v>
      </c>
      <c r="K308" s="3">
        <f t="shared" si="191"/>
        <v>0</v>
      </c>
      <c r="L308" s="3">
        <f t="shared" si="184"/>
        <v>7</v>
      </c>
      <c r="M308" s="3">
        <f t="shared" si="186"/>
        <v>307</v>
      </c>
      <c r="N308" t="str">
        <f t="shared" si="187"/>
        <v/>
      </c>
      <c r="O308" s="14" t="str">
        <f t="shared" si="199"/>
        <v/>
      </c>
      <c r="P308" s="14" t="str">
        <f t="shared" si="200"/>
        <v/>
      </c>
      <c r="Q308" s="14" t="str">
        <f t="shared" si="201"/>
        <v/>
      </c>
      <c r="R308" s="14" t="str">
        <f t="shared" si="202"/>
        <v/>
      </c>
      <c r="S308" t="str">
        <f t="shared" si="188"/>
        <v/>
      </c>
      <c r="T308" s="14">
        <f t="shared" si="189"/>
        <v>0</v>
      </c>
      <c r="AD308" s="28"/>
      <c r="AE308" s="5"/>
      <c r="AF308" s="5"/>
      <c r="AG308" s="15"/>
      <c r="AH308" s="15"/>
      <c r="AI308" s="15"/>
      <c r="AJ308" s="15"/>
      <c r="AK308" s="5"/>
    </row>
    <row r="309" spans="1:37" x14ac:dyDescent="0.25">
      <c r="A309" t="s">
        <v>43</v>
      </c>
      <c r="B309">
        <f t="shared" si="192"/>
        <v>3</v>
      </c>
      <c r="C309" t="e">
        <f t="shared" si="193"/>
        <v>#VALUE!</v>
      </c>
      <c r="D309">
        <f t="shared" si="194"/>
        <v>3</v>
      </c>
      <c r="E309">
        <f t="shared" si="195"/>
        <v>5</v>
      </c>
      <c r="F309" s="1">
        <f t="shared" si="185"/>
        <v>13</v>
      </c>
      <c r="G309" s="1">
        <f t="shared" si="196"/>
        <v>5</v>
      </c>
      <c r="H309" s="26" t="str">
        <f t="shared" si="197"/>
        <v>13:05</v>
      </c>
      <c r="I309" s="14">
        <f t="shared" si="190"/>
        <v>0</v>
      </c>
      <c r="J309" s="3">
        <f t="shared" si="198"/>
        <v>3</v>
      </c>
      <c r="K309" s="3">
        <f t="shared" si="191"/>
        <v>0</v>
      </c>
      <c r="L309" s="3">
        <f t="shared" si="184"/>
        <v>7</v>
      </c>
      <c r="M309" s="3">
        <f t="shared" si="186"/>
        <v>307</v>
      </c>
      <c r="N309" t="str">
        <f t="shared" si="187"/>
        <v/>
      </c>
      <c r="O309" s="14" t="str">
        <f t="shared" si="199"/>
        <v/>
      </c>
      <c r="P309" s="14" t="str">
        <f t="shared" si="200"/>
        <v/>
      </c>
      <c r="Q309" s="14" t="str">
        <f t="shared" si="201"/>
        <v/>
      </c>
      <c r="R309" s="14" t="str">
        <f t="shared" si="202"/>
        <v/>
      </c>
      <c r="S309" t="str">
        <f t="shared" si="188"/>
        <v/>
      </c>
      <c r="T309" s="14">
        <f t="shared" si="189"/>
        <v>0</v>
      </c>
      <c r="AD309" s="28"/>
      <c r="AE309" s="5"/>
      <c r="AF309" s="5"/>
      <c r="AG309" s="15"/>
      <c r="AH309" s="15"/>
      <c r="AI309" s="15"/>
      <c r="AJ309" s="15"/>
      <c r="AK309" s="5"/>
    </row>
    <row r="310" spans="1:37" x14ac:dyDescent="0.25">
      <c r="A310" t="s">
        <v>70</v>
      </c>
      <c r="B310">
        <f t="shared" si="192"/>
        <v>3</v>
      </c>
      <c r="C310" t="e">
        <f t="shared" si="193"/>
        <v>#VALUE!</v>
      </c>
      <c r="D310">
        <f t="shared" si="194"/>
        <v>3</v>
      </c>
      <c r="E310">
        <f t="shared" si="195"/>
        <v>5</v>
      </c>
      <c r="F310" s="1">
        <f t="shared" si="185"/>
        <v>21</v>
      </c>
      <c r="G310" s="1">
        <f t="shared" si="196"/>
        <v>7</v>
      </c>
      <c r="H310" s="26" t="str">
        <f t="shared" si="197"/>
        <v>21:07</v>
      </c>
      <c r="I310" s="14">
        <f t="shared" si="190"/>
        <v>0</v>
      </c>
      <c r="J310" s="3">
        <f t="shared" si="198"/>
        <v>3</v>
      </c>
      <c r="K310" s="3">
        <f t="shared" si="191"/>
        <v>0</v>
      </c>
      <c r="L310" s="3">
        <f t="shared" si="184"/>
        <v>7</v>
      </c>
      <c r="M310" s="3">
        <f t="shared" si="186"/>
        <v>307</v>
      </c>
      <c r="N310" t="str">
        <f t="shared" si="187"/>
        <v/>
      </c>
      <c r="O310" s="14" t="str">
        <f t="shared" si="199"/>
        <v/>
      </c>
      <c r="P310" s="14" t="str">
        <f t="shared" si="200"/>
        <v/>
      </c>
      <c r="Q310" s="14" t="str">
        <f t="shared" si="201"/>
        <v/>
      </c>
      <c r="R310" s="14" t="str">
        <f t="shared" si="202"/>
        <v/>
      </c>
      <c r="S310" t="str">
        <f t="shared" si="188"/>
        <v/>
      </c>
      <c r="T310" s="14">
        <f t="shared" si="189"/>
        <v>0</v>
      </c>
      <c r="AD310" s="28"/>
      <c r="AE310" s="5"/>
      <c r="AF310" s="5"/>
      <c r="AG310" s="15"/>
      <c r="AH310" s="15"/>
      <c r="AI310" s="15"/>
      <c r="AJ310" s="15"/>
      <c r="AK310" s="5"/>
    </row>
    <row r="311" spans="1:37" x14ac:dyDescent="0.25">
      <c r="A311" t="s">
        <v>306</v>
      </c>
      <c r="B311">
        <f t="shared" si="192"/>
        <v>2</v>
      </c>
      <c r="C311" t="e">
        <f t="shared" si="193"/>
        <v>#VALUE!</v>
      </c>
      <c r="D311">
        <f t="shared" si="194"/>
        <v>2</v>
      </c>
      <c r="E311">
        <f t="shared" si="195"/>
        <v>4</v>
      </c>
      <c r="F311" s="1">
        <f t="shared" si="185"/>
        <v>7</v>
      </c>
      <c r="G311" s="1">
        <f t="shared" si="196"/>
        <v>7</v>
      </c>
      <c r="H311" s="26" t="str">
        <f t="shared" si="197"/>
        <v>07:07</v>
      </c>
      <c r="I311" s="14">
        <f t="shared" si="190"/>
        <v>0</v>
      </c>
      <c r="J311" s="3">
        <f t="shared" si="198"/>
        <v>3</v>
      </c>
      <c r="K311" s="3">
        <f t="shared" si="191"/>
        <v>0</v>
      </c>
      <c r="L311" s="3">
        <f t="shared" si="184"/>
        <v>7</v>
      </c>
      <c r="M311" s="3">
        <f t="shared" si="186"/>
        <v>307</v>
      </c>
      <c r="N311" t="str">
        <f t="shared" si="187"/>
        <v/>
      </c>
      <c r="O311" s="14" t="str">
        <f t="shared" si="199"/>
        <v/>
      </c>
      <c r="P311" s="14" t="str">
        <f t="shared" si="200"/>
        <v/>
      </c>
      <c r="Q311" s="14" t="str">
        <f t="shared" si="201"/>
        <v/>
      </c>
      <c r="R311" s="14" t="str">
        <f t="shared" si="202"/>
        <v/>
      </c>
      <c r="S311" t="str">
        <f t="shared" si="188"/>
        <v/>
      </c>
      <c r="T311" s="14">
        <f t="shared" si="189"/>
        <v>0</v>
      </c>
      <c r="AD311" s="28"/>
      <c r="AE311" s="5"/>
      <c r="AF311" s="5"/>
      <c r="AG311" s="15"/>
      <c r="AH311" s="15"/>
      <c r="AI311" s="15"/>
      <c r="AJ311" s="15"/>
      <c r="AK311" s="5"/>
    </row>
    <row r="312" spans="1:37" x14ac:dyDescent="0.25">
      <c r="A312" t="s">
        <v>181</v>
      </c>
      <c r="B312" t="e">
        <f t="shared" si="192"/>
        <v>#VALUE!</v>
      </c>
      <c r="C312" t="e">
        <f t="shared" si="193"/>
        <v>#VALUE!</v>
      </c>
      <c r="D312" t="e">
        <f t="shared" si="194"/>
        <v>#VALUE!</v>
      </c>
      <c r="E312">
        <f t="shared" si="195"/>
        <v>42</v>
      </c>
      <c r="F312" s="1" t="str">
        <f t="shared" si="185"/>
        <v/>
      </c>
      <c r="G312" s="1" t="str">
        <f t="shared" si="196"/>
        <v/>
      </c>
      <c r="H312" s="26" t="str">
        <f t="shared" si="197"/>
        <v>:</v>
      </c>
      <c r="I312" s="14">
        <f t="shared" si="190"/>
        <v>0</v>
      </c>
      <c r="J312" s="3">
        <f t="shared" si="198"/>
        <v>3</v>
      </c>
      <c r="K312" s="3">
        <f t="shared" si="191"/>
        <v>0</v>
      </c>
      <c r="L312" s="3">
        <f t="shared" si="184"/>
        <v>7</v>
      </c>
      <c r="M312" s="3">
        <f t="shared" si="186"/>
        <v>307</v>
      </c>
      <c r="N312" t="str">
        <f t="shared" si="187"/>
        <v/>
      </c>
      <c r="O312" s="14" t="str">
        <f t="shared" si="199"/>
        <v/>
      </c>
      <c r="P312" s="14" t="str">
        <f t="shared" si="200"/>
        <v/>
      </c>
      <c r="Q312" s="14" t="str">
        <f t="shared" si="201"/>
        <v/>
      </c>
      <c r="R312" s="14" t="str">
        <f t="shared" si="202"/>
        <v/>
      </c>
      <c r="S312" t="str">
        <f t="shared" si="188"/>
        <v/>
      </c>
      <c r="T312" s="14">
        <f t="shared" si="189"/>
        <v>0</v>
      </c>
      <c r="AD312" s="28"/>
      <c r="AE312" s="5"/>
      <c r="AF312" s="5"/>
      <c r="AG312" s="15"/>
      <c r="AH312" s="15"/>
      <c r="AI312" s="15"/>
      <c r="AJ312" s="15"/>
      <c r="AK312" s="5"/>
    </row>
    <row r="313" spans="1:37" x14ac:dyDescent="0.25">
      <c r="A313" t="s">
        <v>146</v>
      </c>
      <c r="B313" t="e">
        <f t="shared" si="192"/>
        <v>#VALUE!</v>
      </c>
      <c r="C313" t="e">
        <f t="shared" si="193"/>
        <v>#VALUE!</v>
      </c>
      <c r="D313" t="e">
        <f t="shared" si="194"/>
        <v>#VALUE!</v>
      </c>
      <c r="E313">
        <f t="shared" si="195"/>
        <v>39</v>
      </c>
      <c r="F313" s="1" t="str">
        <f t="shared" si="185"/>
        <v/>
      </c>
      <c r="G313" s="1" t="str">
        <f t="shared" si="196"/>
        <v/>
      </c>
      <c r="H313" s="26" t="str">
        <f t="shared" si="197"/>
        <v>:</v>
      </c>
      <c r="I313" s="14">
        <f t="shared" si="190"/>
        <v>0</v>
      </c>
      <c r="J313" s="3">
        <f t="shared" si="198"/>
        <v>3</v>
      </c>
      <c r="K313" s="3">
        <f t="shared" si="191"/>
        <v>1</v>
      </c>
      <c r="L313" s="3">
        <f t="shared" si="184"/>
        <v>8</v>
      </c>
      <c r="M313" s="3">
        <f t="shared" si="186"/>
        <v>308</v>
      </c>
      <c r="N313" t="str">
        <f t="shared" si="187"/>
        <v>Torres San Lamberto "Punto 0" (Pd. Bus)</v>
      </c>
      <c r="O313" s="14" t="str">
        <f t="shared" si="199"/>
        <v>05:10</v>
      </c>
      <c r="P313" s="14" t="str">
        <f t="shared" si="200"/>
        <v>13:10</v>
      </c>
      <c r="Q313" s="14" t="str">
        <f t="shared" si="201"/>
        <v>21:10</v>
      </c>
      <c r="R313" s="14" t="str">
        <f t="shared" si="202"/>
        <v>07:10</v>
      </c>
      <c r="S313" t="str">
        <f t="shared" si="188"/>
        <v>Torres San Lamberto "Punto 0" (Pd. Bus)</v>
      </c>
      <c r="T313" s="14">
        <f t="shared" si="189"/>
        <v>0</v>
      </c>
      <c r="AD313" s="28"/>
      <c r="AE313" s="5"/>
      <c r="AF313" s="5"/>
      <c r="AG313" s="15"/>
      <c r="AH313" s="15"/>
      <c r="AI313" s="15"/>
      <c r="AJ313" s="15"/>
      <c r="AK313" s="5"/>
    </row>
    <row r="314" spans="1:37" x14ac:dyDescent="0.25">
      <c r="A314" t="s">
        <v>42</v>
      </c>
      <c r="B314">
        <f t="shared" si="192"/>
        <v>2</v>
      </c>
      <c r="C314" t="e">
        <f t="shared" si="193"/>
        <v>#VALUE!</v>
      </c>
      <c r="D314">
        <f t="shared" si="194"/>
        <v>2</v>
      </c>
      <c r="E314">
        <f t="shared" si="195"/>
        <v>4</v>
      </c>
      <c r="F314" s="1">
        <f t="shared" si="185"/>
        <v>5</v>
      </c>
      <c r="G314" s="1">
        <f t="shared" si="196"/>
        <v>10</v>
      </c>
      <c r="H314" s="26" t="str">
        <f t="shared" si="197"/>
        <v>05:10</v>
      </c>
      <c r="I314" s="14">
        <f t="shared" si="190"/>
        <v>0</v>
      </c>
      <c r="J314" s="3">
        <f t="shared" si="198"/>
        <v>3</v>
      </c>
      <c r="K314" s="3">
        <f t="shared" si="191"/>
        <v>0</v>
      </c>
      <c r="L314" s="3">
        <f t="shared" si="184"/>
        <v>8</v>
      </c>
      <c r="M314" s="3">
        <f t="shared" si="186"/>
        <v>308</v>
      </c>
      <c r="N314" t="str">
        <f t="shared" si="187"/>
        <v/>
      </c>
      <c r="O314" s="14" t="str">
        <f t="shared" si="199"/>
        <v/>
      </c>
      <c r="P314" s="14" t="str">
        <f t="shared" si="200"/>
        <v/>
      </c>
      <c r="Q314" s="14" t="str">
        <f t="shared" si="201"/>
        <v/>
      </c>
      <c r="R314" s="14" t="str">
        <f t="shared" si="202"/>
        <v/>
      </c>
      <c r="S314" t="str">
        <f t="shared" si="188"/>
        <v/>
      </c>
      <c r="T314" s="14">
        <f t="shared" si="189"/>
        <v>0</v>
      </c>
      <c r="AD314" s="28"/>
      <c r="AE314" s="5"/>
      <c r="AF314" s="5"/>
      <c r="AG314" s="15"/>
      <c r="AH314" s="15"/>
      <c r="AI314" s="15"/>
      <c r="AJ314" s="15"/>
      <c r="AK314" s="5"/>
    </row>
    <row r="315" spans="1:37" x14ac:dyDescent="0.25">
      <c r="A315" t="s">
        <v>155</v>
      </c>
      <c r="B315">
        <f t="shared" si="192"/>
        <v>3</v>
      </c>
      <c r="C315" t="e">
        <f t="shared" si="193"/>
        <v>#VALUE!</v>
      </c>
      <c r="D315">
        <f t="shared" si="194"/>
        <v>3</v>
      </c>
      <c r="E315">
        <f t="shared" si="195"/>
        <v>5</v>
      </c>
      <c r="F315" s="1">
        <f t="shared" si="185"/>
        <v>13</v>
      </c>
      <c r="G315" s="1">
        <f t="shared" si="196"/>
        <v>10</v>
      </c>
      <c r="H315" s="26" t="str">
        <f t="shared" si="197"/>
        <v>13:10</v>
      </c>
      <c r="I315" s="14">
        <f t="shared" si="190"/>
        <v>0</v>
      </c>
      <c r="J315" s="3">
        <f t="shared" si="198"/>
        <v>3</v>
      </c>
      <c r="K315" s="3">
        <f t="shared" si="191"/>
        <v>0</v>
      </c>
      <c r="L315" s="3">
        <f t="shared" si="184"/>
        <v>8</v>
      </c>
      <c r="M315" s="3">
        <f t="shared" si="186"/>
        <v>308</v>
      </c>
      <c r="N315" t="str">
        <f t="shared" si="187"/>
        <v/>
      </c>
      <c r="O315" s="14" t="str">
        <f t="shared" si="199"/>
        <v/>
      </c>
      <c r="P315" s="14" t="str">
        <f t="shared" si="200"/>
        <v/>
      </c>
      <c r="Q315" s="14" t="str">
        <f t="shared" si="201"/>
        <v/>
      </c>
      <c r="R315" s="14" t="str">
        <f t="shared" si="202"/>
        <v/>
      </c>
      <c r="S315" t="str">
        <f t="shared" si="188"/>
        <v/>
      </c>
      <c r="T315" s="14">
        <f t="shared" si="189"/>
        <v>0</v>
      </c>
      <c r="AD315" s="28"/>
      <c r="AE315" s="5"/>
      <c r="AF315" s="5"/>
      <c r="AG315" s="15"/>
      <c r="AH315" s="15"/>
      <c r="AI315" s="15"/>
      <c r="AJ315" s="15"/>
      <c r="AK315" s="5"/>
    </row>
    <row r="316" spans="1:37" x14ac:dyDescent="0.25">
      <c r="A316" t="s">
        <v>156</v>
      </c>
      <c r="B316">
        <f t="shared" si="192"/>
        <v>3</v>
      </c>
      <c r="C316" t="e">
        <f t="shared" si="193"/>
        <v>#VALUE!</v>
      </c>
      <c r="D316">
        <f t="shared" si="194"/>
        <v>3</v>
      </c>
      <c r="E316">
        <f t="shared" si="195"/>
        <v>5</v>
      </c>
      <c r="F316" s="1">
        <f t="shared" si="185"/>
        <v>21</v>
      </c>
      <c r="G316" s="1">
        <f t="shared" si="196"/>
        <v>10</v>
      </c>
      <c r="H316" s="26" t="str">
        <f t="shared" si="197"/>
        <v>21:10</v>
      </c>
      <c r="I316" s="14">
        <f t="shared" si="190"/>
        <v>0</v>
      </c>
      <c r="J316" s="3">
        <f t="shared" si="198"/>
        <v>3</v>
      </c>
      <c r="K316" s="3">
        <f t="shared" si="191"/>
        <v>0</v>
      </c>
      <c r="L316" s="3">
        <f t="shared" si="184"/>
        <v>8</v>
      </c>
      <c r="M316" s="3">
        <f t="shared" si="186"/>
        <v>308</v>
      </c>
      <c r="N316" t="str">
        <f t="shared" si="187"/>
        <v/>
      </c>
      <c r="O316" s="14" t="str">
        <f t="shared" si="199"/>
        <v/>
      </c>
      <c r="P316" s="14" t="str">
        <f t="shared" si="200"/>
        <v/>
      </c>
      <c r="Q316" s="14" t="str">
        <f t="shared" si="201"/>
        <v/>
      </c>
      <c r="R316" s="14" t="str">
        <f t="shared" si="202"/>
        <v/>
      </c>
      <c r="S316" t="str">
        <f t="shared" si="188"/>
        <v/>
      </c>
      <c r="T316" s="14">
        <f t="shared" si="189"/>
        <v>0</v>
      </c>
      <c r="AD316" s="28"/>
      <c r="AE316" s="5"/>
      <c r="AF316" s="5"/>
      <c r="AG316" s="15"/>
      <c r="AH316" s="15"/>
      <c r="AI316" s="15"/>
      <c r="AJ316" s="15"/>
      <c r="AK316" s="5"/>
    </row>
    <row r="317" spans="1:37" x14ac:dyDescent="0.25">
      <c r="A317" t="s">
        <v>332</v>
      </c>
      <c r="B317">
        <f t="shared" si="192"/>
        <v>2</v>
      </c>
      <c r="C317" t="e">
        <f t="shared" si="193"/>
        <v>#VALUE!</v>
      </c>
      <c r="D317">
        <f t="shared" si="194"/>
        <v>2</v>
      </c>
      <c r="E317">
        <f t="shared" si="195"/>
        <v>4</v>
      </c>
      <c r="F317" s="1">
        <f t="shared" si="185"/>
        <v>7</v>
      </c>
      <c r="G317" s="1">
        <f t="shared" si="196"/>
        <v>10</v>
      </c>
      <c r="H317" s="26" t="str">
        <f t="shared" si="197"/>
        <v>07:10</v>
      </c>
      <c r="I317" s="14">
        <f t="shared" si="190"/>
        <v>0</v>
      </c>
      <c r="J317" s="3">
        <f t="shared" si="198"/>
        <v>3</v>
      </c>
      <c r="K317" s="3">
        <f t="shared" si="191"/>
        <v>0</v>
      </c>
      <c r="L317" s="3">
        <f t="shared" si="184"/>
        <v>8</v>
      </c>
      <c r="M317" s="3">
        <f t="shared" si="186"/>
        <v>308</v>
      </c>
      <c r="N317" t="str">
        <f t="shared" si="187"/>
        <v/>
      </c>
      <c r="O317" s="14" t="str">
        <f t="shared" si="199"/>
        <v/>
      </c>
      <c r="P317" s="14" t="str">
        <f t="shared" si="200"/>
        <v/>
      </c>
      <c r="Q317" s="14" t="str">
        <f t="shared" si="201"/>
        <v/>
      </c>
      <c r="R317" s="14" t="str">
        <f t="shared" si="202"/>
        <v/>
      </c>
      <c r="S317" t="str">
        <f t="shared" si="188"/>
        <v/>
      </c>
      <c r="T317" s="14">
        <f t="shared" si="189"/>
        <v>0</v>
      </c>
      <c r="AD317" s="28"/>
      <c r="AE317" s="5"/>
      <c r="AF317" s="5"/>
      <c r="AG317" s="15"/>
      <c r="AH317" s="15"/>
      <c r="AI317" s="15"/>
      <c r="AJ317" s="15"/>
      <c r="AK317" s="5"/>
    </row>
    <row r="318" spans="1:37" x14ac:dyDescent="0.25">
      <c r="A318" t="s">
        <v>146</v>
      </c>
      <c r="B318" t="e">
        <f t="shared" si="192"/>
        <v>#VALUE!</v>
      </c>
      <c r="C318" t="e">
        <f t="shared" si="193"/>
        <v>#VALUE!</v>
      </c>
      <c r="D318" t="e">
        <f t="shared" si="194"/>
        <v>#VALUE!</v>
      </c>
      <c r="E318">
        <f t="shared" si="195"/>
        <v>39</v>
      </c>
      <c r="F318" s="1" t="str">
        <f t="shared" si="185"/>
        <v/>
      </c>
      <c r="G318" s="1" t="str">
        <f t="shared" si="196"/>
        <v/>
      </c>
      <c r="H318" s="26" t="str">
        <f t="shared" si="197"/>
        <v>:</v>
      </c>
      <c r="I318" s="14">
        <f t="shared" si="190"/>
        <v>0</v>
      </c>
      <c r="J318" s="3">
        <f t="shared" si="198"/>
        <v>3</v>
      </c>
      <c r="K318" s="3">
        <f t="shared" si="191"/>
        <v>0</v>
      </c>
      <c r="L318" s="3">
        <f t="shared" si="184"/>
        <v>8</v>
      </c>
      <c r="M318" s="3">
        <f t="shared" si="186"/>
        <v>308</v>
      </c>
      <c r="N318" t="str">
        <f t="shared" si="187"/>
        <v/>
      </c>
      <c r="O318" s="14" t="str">
        <f t="shared" si="199"/>
        <v/>
      </c>
      <c r="P318" s="14" t="str">
        <f t="shared" si="200"/>
        <v/>
      </c>
      <c r="Q318" s="14" t="str">
        <f t="shared" si="201"/>
        <v/>
      </c>
      <c r="R318" s="14" t="str">
        <f t="shared" si="202"/>
        <v/>
      </c>
      <c r="S318" t="str">
        <f t="shared" si="188"/>
        <v/>
      </c>
      <c r="T318" s="14">
        <f t="shared" si="189"/>
        <v>0</v>
      </c>
      <c r="AD318" s="28"/>
      <c r="AE318" s="5"/>
      <c r="AF318" s="5"/>
      <c r="AG318" s="15"/>
      <c r="AH318" s="15"/>
      <c r="AI318" s="15"/>
      <c r="AJ318" s="15"/>
      <c r="AK318" s="5"/>
    </row>
    <row r="319" spans="1:37" x14ac:dyDescent="0.25">
      <c r="A319" t="s">
        <v>181</v>
      </c>
      <c r="B319" t="e">
        <f t="shared" si="192"/>
        <v>#VALUE!</v>
      </c>
      <c r="C319" t="e">
        <f t="shared" si="193"/>
        <v>#VALUE!</v>
      </c>
      <c r="D319" t="e">
        <f t="shared" si="194"/>
        <v>#VALUE!</v>
      </c>
      <c r="E319">
        <f t="shared" si="195"/>
        <v>42</v>
      </c>
      <c r="F319" s="1" t="str">
        <f t="shared" si="185"/>
        <v/>
      </c>
      <c r="G319" s="1" t="str">
        <f t="shared" si="196"/>
        <v/>
      </c>
      <c r="H319" s="26" t="str">
        <f t="shared" si="197"/>
        <v>:</v>
      </c>
      <c r="I319" s="14">
        <f t="shared" si="190"/>
        <v>0</v>
      </c>
      <c r="J319" s="3">
        <f t="shared" si="198"/>
        <v>3</v>
      </c>
      <c r="K319" s="3">
        <f t="shared" si="191"/>
        <v>1</v>
      </c>
      <c r="L319" s="3">
        <f t="shared" si="184"/>
        <v>9</v>
      </c>
      <c r="M319" s="3">
        <f t="shared" si="186"/>
        <v>309</v>
      </c>
      <c r="N319" t="str">
        <f t="shared" si="187"/>
        <v>Ctra. Logroño desvío Monzalbarba (Pd. Bus)</v>
      </c>
      <c r="O319" s="14" t="str">
        <f t="shared" si="199"/>
        <v>05:14</v>
      </c>
      <c r="P319" s="14" t="str">
        <f t="shared" si="200"/>
        <v>13:14</v>
      </c>
      <c r="Q319" s="14" t="str">
        <f t="shared" si="201"/>
        <v>21:14</v>
      </c>
      <c r="R319" s="14" t="str">
        <f t="shared" si="202"/>
        <v>07:14</v>
      </c>
      <c r="S319" t="str">
        <f t="shared" si="188"/>
        <v>Avd. Navarra, nº 183 (Pd. Bus)</v>
      </c>
      <c r="T319" s="14">
        <f t="shared" si="189"/>
        <v>0</v>
      </c>
      <c r="AD319" s="28"/>
      <c r="AE319" s="5"/>
      <c r="AF319" s="5"/>
      <c r="AG319" s="15"/>
      <c r="AH319" s="15"/>
      <c r="AI319" s="15"/>
      <c r="AJ319" s="15"/>
      <c r="AK319" s="5"/>
    </row>
    <row r="320" spans="1:37" x14ac:dyDescent="0.25">
      <c r="A320" t="s">
        <v>539</v>
      </c>
      <c r="B320">
        <f t="shared" si="192"/>
        <v>2</v>
      </c>
      <c r="C320" t="e">
        <f t="shared" si="193"/>
        <v>#VALUE!</v>
      </c>
      <c r="D320">
        <f t="shared" si="194"/>
        <v>2</v>
      </c>
      <c r="E320">
        <f t="shared" si="195"/>
        <v>4</v>
      </c>
      <c r="F320" s="1">
        <f t="shared" si="185"/>
        <v>5</v>
      </c>
      <c r="G320" s="1">
        <f t="shared" si="196"/>
        <v>14</v>
      </c>
      <c r="H320" s="26" t="str">
        <f t="shared" si="197"/>
        <v>05:14</v>
      </c>
      <c r="I320" s="14">
        <f t="shared" si="190"/>
        <v>0</v>
      </c>
      <c r="J320" s="3">
        <f t="shared" si="198"/>
        <v>3</v>
      </c>
      <c r="K320" s="3">
        <f t="shared" si="191"/>
        <v>0</v>
      </c>
      <c r="L320" s="3">
        <f t="shared" si="184"/>
        <v>9</v>
      </c>
      <c r="M320" s="3">
        <f t="shared" si="186"/>
        <v>309</v>
      </c>
      <c r="N320" t="str">
        <f t="shared" si="187"/>
        <v/>
      </c>
      <c r="O320" s="14" t="str">
        <f t="shared" si="199"/>
        <v/>
      </c>
      <c r="P320" s="14" t="str">
        <f t="shared" si="200"/>
        <v/>
      </c>
      <c r="Q320" s="14" t="str">
        <f t="shared" si="201"/>
        <v/>
      </c>
      <c r="R320" s="14" t="str">
        <f t="shared" si="202"/>
        <v/>
      </c>
      <c r="S320" t="str">
        <f t="shared" si="188"/>
        <v/>
      </c>
      <c r="T320" s="14">
        <f t="shared" si="189"/>
        <v>0</v>
      </c>
      <c r="AD320" s="28"/>
      <c r="AE320" s="5"/>
      <c r="AF320" s="5"/>
      <c r="AG320" s="15"/>
      <c r="AH320" s="15"/>
      <c r="AI320" s="15"/>
      <c r="AJ320" s="15"/>
      <c r="AK320" s="5"/>
    </row>
    <row r="321" spans="1:37" x14ac:dyDescent="0.25">
      <c r="A321" t="s">
        <v>470</v>
      </c>
      <c r="B321">
        <f t="shared" si="192"/>
        <v>3</v>
      </c>
      <c r="C321" t="e">
        <f t="shared" si="193"/>
        <v>#VALUE!</v>
      </c>
      <c r="D321">
        <f t="shared" si="194"/>
        <v>3</v>
      </c>
      <c r="E321">
        <f t="shared" si="195"/>
        <v>5</v>
      </c>
      <c r="F321" s="1">
        <f t="shared" si="185"/>
        <v>13</v>
      </c>
      <c r="G321" s="1">
        <f t="shared" si="196"/>
        <v>14</v>
      </c>
      <c r="H321" s="26" t="str">
        <f t="shared" si="197"/>
        <v>13:14</v>
      </c>
      <c r="I321" s="14">
        <f t="shared" si="190"/>
        <v>0</v>
      </c>
      <c r="J321" s="3">
        <f t="shared" si="198"/>
        <v>3</v>
      </c>
      <c r="K321" s="3">
        <f t="shared" si="191"/>
        <v>0</v>
      </c>
      <c r="L321" s="3">
        <f t="shared" si="184"/>
        <v>9</v>
      </c>
      <c r="M321" s="3">
        <f t="shared" si="186"/>
        <v>309</v>
      </c>
      <c r="N321" t="str">
        <f t="shared" si="187"/>
        <v/>
      </c>
      <c r="O321" s="14" t="str">
        <f t="shared" si="199"/>
        <v/>
      </c>
      <c r="P321" s="14" t="str">
        <f t="shared" si="200"/>
        <v/>
      </c>
      <c r="Q321" s="14" t="str">
        <f t="shared" si="201"/>
        <v/>
      </c>
      <c r="R321" s="14" t="str">
        <f t="shared" si="202"/>
        <v/>
      </c>
      <c r="S321" t="str">
        <f t="shared" si="188"/>
        <v/>
      </c>
      <c r="T321" s="14">
        <f t="shared" si="189"/>
        <v>0</v>
      </c>
      <c r="AD321" s="28"/>
      <c r="AE321" s="5"/>
      <c r="AF321" s="5"/>
      <c r="AG321" s="15"/>
      <c r="AH321" s="15"/>
      <c r="AI321" s="15"/>
      <c r="AJ321" s="15"/>
      <c r="AK321" s="5"/>
    </row>
    <row r="322" spans="1:37" x14ac:dyDescent="0.25">
      <c r="A322" t="s">
        <v>540</v>
      </c>
      <c r="B322">
        <f t="shared" si="192"/>
        <v>3</v>
      </c>
      <c r="C322" t="e">
        <f t="shared" si="193"/>
        <v>#VALUE!</v>
      </c>
      <c r="D322">
        <f t="shared" si="194"/>
        <v>3</v>
      </c>
      <c r="E322">
        <f t="shared" si="195"/>
        <v>5</v>
      </c>
      <c r="F322" s="1">
        <f t="shared" si="185"/>
        <v>21</v>
      </c>
      <c r="G322" s="1">
        <f t="shared" si="196"/>
        <v>14</v>
      </c>
      <c r="H322" s="26" t="str">
        <f t="shared" si="197"/>
        <v>21:14</v>
      </c>
      <c r="I322" s="14">
        <f t="shared" si="190"/>
        <v>0</v>
      </c>
      <c r="J322" s="3">
        <f t="shared" si="198"/>
        <v>3</v>
      </c>
      <c r="K322" s="3">
        <f t="shared" si="191"/>
        <v>0</v>
      </c>
      <c r="L322" s="3">
        <f t="shared" si="184"/>
        <v>9</v>
      </c>
      <c r="M322" s="3">
        <f t="shared" si="186"/>
        <v>309</v>
      </c>
      <c r="N322" t="str">
        <f t="shared" si="187"/>
        <v/>
      </c>
      <c r="O322" s="14" t="str">
        <f t="shared" si="199"/>
        <v/>
      </c>
      <c r="P322" s="14" t="str">
        <f t="shared" si="200"/>
        <v/>
      </c>
      <c r="Q322" s="14" t="str">
        <f t="shared" si="201"/>
        <v/>
      </c>
      <c r="R322" s="14" t="str">
        <f t="shared" si="202"/>
        <v/>
      </c>
      <c r="S322" t="str">
        <f t="shared" si="188"/>
        <v/>
      </c>
      <c r="T322" s="14">
        <f t="shared" si="189"/>
        <v>0</v>
      </c>
      <c r="AD322" s="28"/>
      <c r="AE322" s="5"/>
      <c r="AF322" s="5"/>
      <c r="AG322" s="15"/>
      <c r="AH322" s="15"/>
      <c r="AI322" s="15"/>
      <c r="AJ322" s="15"/>
      <c r="AK322" s="5"/>
    </row>
    <row r="323" spans="1:37" x14ac:dyDescent="0.25">
      <c r="A323" t="s">
        <v>324</v>
      </c>
      <c r="B323">
        <f t="shared" si="192"/>
        <v>2</v>
      </c>
      <c r="C323" t="e">
        <f t="shared" si="193"/>
        <v>#VALUE!</v>
      </c>
      <c r="D323">
        <f t="shared" si="194"/>
        <v>2</v>
      </c>
      <c r="E323">
        <f t="shared" si="195"/>
        <v>4</v>
      </c>
      <c r="F323" s="1">
        <f t="shared" si="185"/>
        <v>7</v>
      </c>
      <c r="G323" s="1">
        <f t="shared" si="196"/>
        <v>14</v>
      </c>
      <c r="H323" s="26" t="str">
        <f t="shared" si="197"/>
        <v>07:14</v>
      </c>
      <c r="I323" s="14">
        <f t="shared" si="190"/>
        <v>0</v>
      </c>
      <c r="J323" s="3">
        <f t="shared" si="198"/>
        <v>3</v>
      </c>
      <c r="K323" s="3">
        <f t="shared" si="191"/>
        <v>0</v>
      </c>
      <c r="L323" s="3">
        <f t="shared" ref="L323:L386" si="203">IF(I323=1,0,L322+K323+T323)</f>
        <v>9</v>
      </c>
      <c r="M323" s="3">
        <f t="shared" si="186"/>
        <v>309</v>
      </c>
      <c r="N323" t="str">
        <f t="shared" si="187"/>
        <v/>
      </c>
      <c r="O323" s="14" t="str">
        <f t="shared" si="199"/>
        <v/>
      </c>
      <c r="P323" s="14" t="str">
        <f t="shared" si="200"/>
        <v/>
      </c>
      <c r="Q323" s="14" t="str">
        <f t="shared" si="201"/>
        <v/>
      </c>
      <c r="R323" s="14" t="str">
        <f t="shared" si="202"/>
        <v/>
      </c>
      <c r="S323" t="str">
        <f t="shared" si="188"/>
        <v/>
      </c>
      <c r="T323" s="14">
        <f t="shared" si="189"/>
        <v>0</v>
      </c>
      <c r="AD323" s="28"/>
      <c r="AE323" s="5"/>
      <c r="AF323" s="5"/>
      <c r="AG323" s="15"/>
      <c r="AH323" s="15"/>
      <c r="AI323" s="15"/>
      <c r="AJ323" s="15"/>
      <c r="AK323" s="5"/>
    </row>
    <row r="324" spans="1:37" x14ac:dyDescent="0.25">
      <c r="A324" t="s">
        <v>148</v>
      </c>
      <c r="B324" t="e">
        <f t="shared" si="192"/>
        <v>#VALUE!</v>
      </c>
      <c r="C324">
        <f t="shared" si="193"/>
        <v>13</v>
      </c>
      <c r="D324">
        <f t="shared" si="194"/>
        <v>13</v>
      </c>
      <c r="E324">
        <f t="shared" si="195"/>
        <v>30</v>
      </c>
      <c r="F324" s="1" t="str">
        <f t="shared" ref="F324:F387" si="204">IFERROR(VALUE(LEFT($A324,$D324-1)),"")</f>
        <v/>
      </c>
      <c r="G324" s="1" t="str">
        <f t="shared" si="196"/>
        <v/>
      </c>
      <c r="H324" s="26" t="str">
        <f t="shared" si="197"/>
        <v>:</v>
      </c>
      <c r="I324" s="14">
        <f t="shared" si="190"/>
        <v>0</v>
      </c>
      <c r="J324" s="3">
        <f t="shared" si="198"/>
        <v>3</v>
      </c>
      <c r="K324" s="3">
        <f t="shared" si="191"/>
        <v>0</v>
      </c>
      <c r="L324" s="3">
        <f t="shared" si="203"/>
        <v>9</v>
      </c>
      <c r="M324" s="3">
        <f t="shared" ref="M324:M387" si="205">(J324*100)+L324</f>
        <v>309</v>
      </c>
      <c r="N324" t="str">
        <f t="shared" ref="N324:N387" si="206">IFERROR(IF($K324,A324,IF(I324=1,A324,"")),"")</f>
        <v/>
      </c>
      <c r="O324" s="14" t="str">
        <f t="shared" si="199"/>
        <v/>
      </c>
      <c r="P324" s="14" t="str">
        <f t="shared" si="200"/>
        <v/>
      </c>
      <c r="Q324" s="14" t="str">
        <f t="shared" si="201"/>
        <v/>
      </c>
      <c r="R324" s="14" t="str">
        <f t="shared" si="202"/>
        <v/>
      </c>
      <c r="S324" t="str">
        <f t="shared" ref="S324:S387" si="207">IF($K324,A329,IF(T324,A324,""))</f>
        <v/>
      </c>
      <c r="T324" s="14">
        <f t="shared" ref="T324:T387" si="208">IF(AND(NOT(ISNUMBER(D323)),NOT(ISNUMBER(D324)),NOT(ISNUMBER(D325)),NOT(ISNUMBER(D326))),1,0)</f>
        <v>0</v>
      </c>
      <c r="AD324" s="28"/>
      <c r="AE324" s="5"/>
      <c r="AF324" s="5"/>
      <c r="AG324" s="15"/>
      <c r="AH324" s="15"/>
      <c r="AI324" s="15"/>
      <c r="AJ324" s="15"/>
      <c r="AK324" s="5"/>
    </row>
    <row r="325" spans="1:37" x14ac:dyDescent="0.25">
      <c r="A325" t="s">
        <v>230</v>
      </c>
      <c r="B325" t="e">
        <f t="shared" si="192"/>
        <v>#VALUE!</v>
      </c>
      <c r="C325" t="e">
        <f t="shared" si="193"/>
        <v>#VALUE!</v>
      </c>
      <c r="D325" t="e">
        <f t="shared" si="194"/>
        <v>#VALUE!</v>
      </c>
      <c r="E325">
        <f t="shared" si="195"/>
        <v>36</v>
      </c>
      <c r="F325" s="1" t="str">
        <f t="shared" si="204"/>
        <v/>
      </c>
      <c r="G325" s="1" t="str">
        <f t="shared" si="196"/>
        <v/>
      </c>
      <c r="H325" s="26" t="str">
        <f t="shared" si="197"/>
        <v>:</v>
      </c>
      <c r="I325" s="14">
        <f t="shared" ref="I325:I388" si="209">IFERROR(FIND("Ruta",A325),0)</f>
        <v>0</v>
      </c>
      <c r="J325" s="3">
        <f t="shared" si="198"/>
        <v>3</v>
      </c>
      <c r="K325" s="3">
        <f t="shared" ref="K325:K388" si="210">IF(AND(ISNUMBER(G326),ISNUMBER(G327),ISNUMBER(G328),ISNUMBER(G329)),1,0)</f>
        <v>1</v>
      </c>
      <c r="L325" s="3">
        <f t="shared" si="203"/>
        <v>10</v>
      </c>
      <c r="M325" s="3">
        <f t="shared" si="205"/>
        <v>310</v>
      </c>
      <c r="N325" t="str">
        <f t="shared" si="206"/>
        <v>Ctra. Logroño desvío Utebo (Pd. Bus)</v>
      </c>
      <c r="O325" s="14" t="str">
        <f t="shared" si="199"/>
        <v>05:17</v>
      </c>
      <c r="P325" s="14" t="str">
        <f t="shared" si="200"/>
        <v>13:17</v>
      </c>
      <c r="Q325" s="14" t="str">
        <f t="shared" si="201"/>
        <v>21:17</v>
      </c>
      <c r="R325" s="14" t="str">
        <f t="shared" si="202"/>
        <v>07:17</v>
      </c>
      <c r="S325" t="str">
        <f t="shared" si="207"/>
        <v>C/ Rioja (rotonda frente estación del AVE)</v>
      </c>
      <c r="T325" s="14">
        <f t="shared" si="208"/>
        <v>0</v>
      </c>
      <c r="AD325" s="28"/>
      <c r="AE325" s="5"/>
      <c r="AF325" s="5"/>
      <c r="AG325" s="15"/>
      <c r="AH325" s="15"/>
      <c r="AI325" s="15"/>
      <c r="AJ325" s="15"/>
      <c r="AK325" s="5"/>
    </row>
    <row r="326" spans="1:37" x14ac:dyDescent="0.25">
      <c r="A326" t="s">
        <v>240</v>
      </c>
      <c r="B326">
        <f t="shared" ref="B326:B389" si="211">FIND($B$2,A326)</f>
        <v>2</v>
      </c>
      <c r="C326" t="e">
        <f t="shared" ref="C326:C389" si="212">FIND($C$2,A326)</f>
        <v>#VALUE!</v>
      </c>
      <c r="D326">
        <f t="shared" ref="D326:D389" si="213">IFERROR(B326,C326)</f>
        <v>2</v>
      </c>
      <c r="E326">
        <f t="shared" ref="E326:E389" si="214">LEN(A326)</f>
        <v>4</v>
      </c>
      <c r="F326" s="1">
        <f t="shared" si="204"/>
        <v>5</v>
      </c>
      <c r="G326" s="1">
        <f t="shared" ref="G326:G389" si="215">IFERROR(IF(B326,IFERROR(VALUE(RIGHT($A326,$E326-$D326)),""),""),"")</f>
        <v>17</v>
      </c>
      <c r="H326" s="26" t="str">
        <f t="shared" ref="H326:H389" si="216">TEXT(F326,"00")&amp;":"&amp;TEXT(G326,"00")</f>
        <v>05:17</v>
      </c>
      <c r="I326" s="14">
        <f t="shared" si="209"/>
        <v>0</v>
      </c>
      <c r="J326" s="3">
        <f t="shared" ref="J326:J389" si="217">I326+J325</f>
        <v>3</v>
      </c>
      <c r="K326" s="3">
        <f t="shared" si="210"/>
        <v>0</v>
      </c>
      <c r="L326" s="3">
        <f t="shared" si="203"/>
        <v>10</v>
      </c>
      <c r="M326" s="3">
        <f t="shared" si="205"/>
        <v>310</v>
      </c>
      <c r="N326" t="str">
        <f t="shared" si="206"/>
        <v/>
      </c>
      <c r="O326" s="14" t="str">
        <f t="shared" ref="O326:O389" si="218">IF($K326,H327,"")</f>
        <v/>
      </c>
      <c r="P326" s="14" t="str">
        <f t="shared" ref="P326:P389" si="219">IF($K326,H328,"")</f>
        <v/>
      </c>
      <c r="Q326" s="14" t="str">
        <f t="shared" ref="Q326:Q389" si="220">IF($K326,H329,"")</f>
        <v/>
      </c>
      <c r="R326" s="14" t="str">
        <f t="shared" ref="R326:R389" si="221">IF($K326,H330,"")</f>
        <v/>
      </c>
      <c r="S326" t="str">
        <f t="shared" si="207"/>
        <v/>
      </c>
      <c r="T326" s="14">
        <f t="shared" si="208"/>
        <v>0</v>
      </c>
      <c r="AD326" s="28"/>
      <c r="AE326" s="5"/>
      <c r="AF326" s="5"/>
      <c r="AG326" s="15"/>
      <c r="AH326" s="15"/>
      <c r="AI326" s="15"/>
      <c r="AJ326" s="15"/>
      <c r="AK326" s="5"/>
    </row>
    <row r="327" spans="1:37" x14ac:dyDescent="0.25">
      <c r="A327" t="s">
        <v>241</v>
      </c>
      <c r="B327">
        <f t="shared" si="211"/>
        <v>3</v>
      </c>
      <c r="C327" t="e">
        <f t="shared" si="212"/>
        <v>#VALUE!</v>
      </c>
      <c r="D327">
        <f t="shared" si="213"/>
        <v>3</v>
      </c>
      <c r="E327">
        <f t="shared" si="214"/>
        <v>5</v>
      </c>
      <c r="F327" s="1">
        <f t="shared" si="204"/>
        <v>13</v>
      </c>
      <c r="G327" s="1">
        <f t="shared" si="215"/>
        <v>17</v>
      </c>
      <c r="H327" s="26" t="str">
        <f t="shared" si="216"/>
        <v>13:17</v>
      </c>
      <c r="I327" s="14">
        <f t="shared" si="209"/>
        <v>0</v>
      </c>
      <c r="J327" s="3">
        <f t="shared" si="217"/>
        <v>3</v>
      </c>
      <c r="K327" s="3">
        <f t="shared" si="210"/>
        <v>0</v>
      </c>
      <c r="L327" s="3">
        <f t="shared" si="203"/>
        <v>10</v>
      </c>
      <c r="M327" s="3">
        <f t="shared" si="205"/>
        <v>310</v>
      </c>
      <c r="N327" t="str">
        <f t="shared" si="206"/>
        <v/>
      </c>
      <c r="O327" s="14" t="str">
        <f t="shared" si="218"/>
        <v/>
      </c>
      <c r="P327" s="14" t="str">
        <f t="shared" si="219"/>
        <v/>
      </c>
      <c r="Q327" s="14" t="str">
        <f t="shared" si="220"/>
        <v/>
      </c>
      <c r="R327" s="14" t="str">
        <f t="shared" si="221"/>
        <v/>
      </c>
      <c r="S327" t="str">
        <f t="shared" si="207"/>
        <v/>
      </c>
      <c r="T327" s="14">
        <f t="shared" si="208"/>
        <v>0</v>
      </c>
      <c r="AD327" s="28"/>
      <c r="AE327" s="5"/>
      <c r="AF327" s="5"/>
      <c r="AG327" s="15"/>
      <c r="AH327" s="15"/>
      <c r="AI327" s="15"/>
      <c r="AJ327" s="15"/>
      <c r="AK327" s="5"/>
    </row>
    <row r="328" spans="1:37" x14ac:dyDescent="0.25">
      <c r="A328" t="s">
        <v>242</v>
      </c>
      <c r="B328">
        <f t="shared" si="211"/>
        <v>3</v>
      </c>
      <c r="C328" t="e">
        <f t="shared" si="212"/>
        <v>#VALUE!</v>
      </c>
      <c r="D328">
        <f t="shared" si="213"/>
        <v>3</v>
      </c>
      <c r="E328">
        <f t="shared" si="214"/>
        <v>5</v>
      </c>
      <c r="F328" s="1">
        <f t="shared" si="204"/>
        <v>21</v>
      </c>
      <c r="G328" s="1">
        <f t="shared" si="215"/>
        <v>17</v>
      </c>
      <c r="H328" s="26" t="str">
        <f t="shared" si="216"/>
        <v>21:17</v>
      </c>
      <c r="I328" s="14">
        <f t="shared" si="209"/>
        <v>0</v>
      </c>
      <c r="J328" s="3">
        <f t="shared" si="217"/>
        <v>3</v>
      </c>
      <c r="K328" s="3">
        <f t="shared" si="210"/>
        <v>0</v>
      </c>
      <c r="L328" s="3">
        <f t="shared" si="203"/>
        <v>10</v>
      </c>
      <c r="M328" s="3">
        <f t="shared" si="205"/>
        <v>310</v>
      </c>
      <c r="N328" t="str">
        <f t="shared" si="206"/>
        <v/>
      </c>
      <c r="O328" s="14" t="str">
        <f t="shared" si="218"/>
        <v/>
      </c>
      <c r="P328" s="14" t="str">
        <f t="shared" si="219"/>
        <v/>
      </c>
      <c r="Q328" s="14" t="str">
        <f t="shared" si="220"/>
        <v/>
      </c>
      <c r="R328" s="14" t="str">
        <f t="shared" si="221"/>
        <v/>
      </c>
      <c r="S328" t="str">
        <f t="shared" si="207"/>
        <v/>
      </c>
      <c r="T328" s="14">
        <f t="shared" si="208"/>
        <v>0</v>
      </c>
      <c r="AD328" s="28"/>
      <c r="AE328" s="5"/>
      <c r="AF328" s="5"/>
      <c r="AG328" s="15"/>
      <c r="AH328" s="15"/>
      <c r="AI328" s="15"/>
      <c r="AJ328" s="15"/>
      <c r="AK328" s="5"/>
    </row>
    <row r="329" spans="1:37" x14ac:dyDescent="0.25">
      <c r="A329" t="s">
        <v>541</v>
      </c>
      <c r="B329">
        <f t="shared" si="211"/>
        <v>2</v>
      </c>
      <c r="C329" t="e">
        <f t="shared" si="212"/>
        <v>#VALUE!</v>
      </c>
      <c r="D329">
        <f t="shared" si="213"/>
        <v>2</v>
      </c>
      <c r="E329">
        <f t="shared" si="214"/>
        <v>4</v>
      </c>
      <c r="F329" s="1">
        <f t="shared" si="204"/>
        <v>7</v>
      </c>
      <c r="G329" s="1">
        <f t="shared" si="215"/>
        <v>17</v>
      </c>
      <c r="H329" s="26" t="str">
        <f t="shared" si="216"/>
        <v>07:17</v>
      </c>
      <c r="I329" s="14">
        <f t="shared" si="209"/>
        <v>0</v>
      </c>
      <c r="J329" s="3">
        <f t="shared" si="217"/>
        <v>3</v>
      </c>
      <c r="K329" s="3">
        <f t="shared" si="210"/>
        <v>0</v>
      </c>
      <c r="L329" s="3">
        <f t="shared" si="203"/>
        <v>10</v>
      </c>
      <c r="M329" s="3">
        <f t="shared" si="205"/>
        <v>310</v>
      </c>
      <c r="N329" t="str">
        <f t="shared" si="206"/>
        <v/>
      </c>
      <c r="O329" s="14" t="str">
        <f t="shared" si="218"/>
        <v/>
      </c>
      <c r="P329" s="14" t="str">
        <f t="shared" si="219"/>
        <v/>
      </c>
      <c r="Q329" s="14" t="str">
        <f t="shared" si="220"/>
        <v/>
      </c>
      <c r="R329" s="14" t="str">
        <f t="shared" si="221"/>
        <v/>
      </c>
      <c r="S329" t="str">
        <f t="shared" si="207"/>
        <v/>
      </c>
      <c r="T329" s="14">
        <f t="shared" si="208"/>
        <v>0</v>
      </c>
      <c r="AD329" s="28"/>
      <c r="AE329" s="5"/>
      <c r="AF329" s="5"/>
      <c r="AG329" s="15"/>
      <c r="AH329" s="15"/>
      <c r="AI329" s="15"/>
      <c r="AJ329" s="15"/>
      <c r="AK329" s="5"/>
    </row>
    <row r="330" spans="1:37" x14ac:dyDescent="0.25">
      <c r="A330" t="s">
        <v>542</v>
      </c>
      <c r="B330" t="e">
        <f t="shared" si="211"/>
        <v>#VALUE!</v>
      </c>
      <c r="C330" t="e">
        <f t="shared" si="212"/>
        <v>#VALUE!</v>
      </c>
      <c r="D330" t="e">
        <f t="shared" si="213"/>
        <v>#VALUE!</v>
      </c>
      <c r="E330">
        <f t="shared" si="214"/>
        <v>42</v>
      </c>
      <c r="F330" s="1" t="str">
        <f t="shared" si="204"/>
        <v/>
      </c>
      <c r="G330" s="1" t="str">
        <f t="shared" si="215"/>
        <v/>
      </c>
      <c r="H330" s="26" t="str">
        <f t="shared" si="216"/>
        <v>:</v>
      </c>
      <c r="I330" s="14">
        <f t="shared" si="209"/>
        <v>0</v>
      </c>
      <c r="J330" s="3">
        <f t="shared" si="217"/>
        <v>3</v>
      </c>
      <c r="K330" s="3">
        <f t="shared" si="210"/>
        <v>0</v>
      </c>
      <c r="L330" s="3">
        <f t="shared" si="203"/>
        <v>10</v>
      </c>
      <c r="M330" s="3">
        <f t="shared" si="205"/>
        <v>310</v>
      </c>
      <c r="N330" t="str">
        <f t="shared" si="206"/>
        <v/>
      </c>
      <c r="O330" s="14" t="str">
        <f t="shared" si="218"/>
        <v/>
      </c>
      <c r="P330" s="14" t="str">
        <f t="shared" si="219"/>
        <v/>
      </c>
      <c r="Q330" s="14" t="str">
        <f t="shared" si="220"/>
        <v/>
      </c>
      <c r="R330" s="14" t="str">
        <f t="shared" si="221"/>
        <v/>
      </c>
      <c r="S330" t="str">
        <f t="shared" si="207"/>
        <v/>
      </c>
      <c r="T330" s="14">
        <f t="shared" si="208"/>
        <v>0</v>
      </c>
      <c r="AD330" s="28"/>
      <c r="AE330" s="5"/>
      <c r="AF330" s="5"/>
      <c r="AG330" s="15"/>
      <c r="AH330" s="15"/>
      <c r="AI330" s="15"/>
      <c r="AJ330" s="15"/>
      <c r="AK330" s="5"/>
    </row>
    <row r="331" spans="1:37" x14ac:dyDescent="0.25">
      <c r="A331" t="s">
        <v>239</v>
      </c>
      <c r="B331" t="e">
        <f t="shared" si="211"/>
        <v>#VALUE!</v>
      </c>
      <c r="C331" t="e">
        <f t="shared" si="212"/>
        <v>#VALUE!</v>
      </c>
      <c r="D331" t="e">
        <f t="shared" si="213"/>
        <v>#VALUE!</v>
      </c>
      <c r="E331">
        <f t="shared" si="214"/>
        <v>30</v>
      </c>
      <c r="F331" s="1" t="str">
        <f t="shared" si="204"/>
        <v/>
      </c>
      <c r="G331" s="1" t="str">
        <f t="shared" si="215"/>
        <v/>
      </c>
      <c r="H331" s="26" t="str">
        <f t="shared" si="216"/>
        <v>:</v>
      </c>
      <c r="I331" s="14">
        <f t="shared" si="209"/>
        <v>0</v>
      </c>
      <c r="J331" s="3">
        <f t="shared" si="217"/>
        <v>3</v>
      </c>
      <c r="K331" s="3">
        <f t="shared" si="210"/>
        <v>1</v>
      </c>
      <c r="L331" s="3">
        <f t="shared" si="203"/>
        <v>11</v>
      </c>
      <c r="M331" s="3">
        <f t="shared" si="205"/>
        <v>311</v>
      </c>
      <c r="N331" t="str">
        <f t="shared" si="206"/>
        <v>Casetas: C/ Canteras (Pd. Bus)</v>
      </c>
      <c r="O331" s="14" t="str">
        <f t="shared" si="218"/>
        <v>05:18</v>
      </c>
      <c r="P331" s="14" t="str">
        <f t="shared" si="219"/>
        <v>13:18</v>
      </c>
      <c r="Q331" s="14" t="str">
        <f t="shared" si="220"/>
        <v>21:18</v>
      </c>
      <c r="R331" s="14" t="str">
        <f t="shared" si="221"/>
        <v>07:18</v>
      </c>
      <c r="S331" t="str">
        <f t="shared" si="207"/>
        <v>Pablo Gargallo (esq. Puerta Sancho)</v>
      </c>
      <c r="T331" s="14">
        <f t="shared" si="208"/>
        <v>0</v>
      </c>
      <c r="AD331" s="28"/>
      <c r="AE331" s="5"/>
      <c r="AF331" s="5"/>
      <c r="AG331" s="15"/>
      <c r="AH331" s="15"/>
      <c r="AI331" s="15"/>
      <c r="AJ331" s="15"/>
      <c r="AK331" s="5"/>
    </row>
    <row r="332" spans="1:37" x14ac:dyDescent="0.25">
      <c r="A332" t="s">
        <v>245</v>
      </c>
      <c r="B332">
        <f t="shared" si="211"/>
        <v>2</v>
      </c>
      <c r="C332" t="e">
        <f t="shared" si="212"/>
        <v>#VALUE!</v>
      </c>
      <c r="D332">
        <f t="shared" si="213"/>
        <v>2</v>
      </c>
      <c r="E332">
        <f t="shared" si="214"/>
        <v>4</v>
      </c>
      <c r="F332" s="1">
        <f t="shared" si="204"/>
        <v>5</v>
      </c>
      <c r="G332" s="1">
        <f t="shared" si="215"/>
        <v>18</v>
      </c>
      <c r="H332" s="26" t="str">
        <f t="shared" si="216"/>
        <v>05:18</v>
      </c>
      <c r="I332" s="14">
        <f t="shared" si="209"/>
        <v>0</v>
      </c>
      <c r="J332" s="3">
        <f t="shared" si="217"/>
        <v>3</v>
      </c>
      <c r="K332" s="3">
        <f t="shared" si="210"/>
        <v>0</v>
      </c>
      <c r="L332" s="3">
        <f t="shared" si="203"/>
        <v>11</v>
      </c>
      <c r="M332" s="3">
        <f t="shared" si="205"/>
        <v>311</v>
      </c>
      <c r="N332" t="str">
        <f t="shared" si="206"/>
        <v/>
      </c>
      <c r="O332" s="14" t="str">
        <f t="shared" si="218"/>
        <v/>
      </c>
      <c r="P332" s="14" t="str">
        <f t="shared" si="219"/>
        <v/>
      </c>
      <c r="Q332" s="14" t="str">
        <f t="shared" si="220"/>
        <v/>
      </c>
      <c r="R332" s="14" t="str">
        <f t="shared" si="221"/>
        <v/>
      </c>
      <c r="S332" t="str">
        <f t="shared" si="207"/>
        <v/>
      </c>
      <c r="T332" s="14">
        <f t="shared" si="208"/>
        <v>0</v>
      </c>
      <c r="AD332" s="28"/>
      <c r="AE332" s="5"/>
      <c r="AF332" s="5"/>
      <c r="AG332" s="15"/>
      <c r="AH332" s="15"/>
      <c r="AI332" s="15"/>
      <c r="AJ332" s="15"/>
      <c r="AK332" s="5"/>
    </row>
    <row r="333" spans="1:37" x14ac:dyDescent="0.25">
      <c r="A333" t="s">
        <v>246</v>
      </c>
      <c r="B333">
        <f t="shared" si="211"/>
        <v>3</v>
      </c>
      <c r="C333" t="e">
        <f t="shared" si="212"/>
        <v>#VALUE!</v>
      </c>
      <c r="D333">
        <f t="shared" si="213"/>
        <v>3</v>
      </c>
      <c r="E333">
        <f t="shared" si="214"/>
        <v>5</v>
      </c>
      <c r="F333" s="1">
        <f t="shared" si="204"/>
        <v>13</v>
      </c>
      <c r="G333" s="1">
        <f t="shared" si="215"/>
        <v>18</v>
      </c>
      <c r="H333" s="26" t="str">
        <f t="shared" si="216"/>
        <v>13:18</v>
      </c>
      <c r="I333" s="14">
        <f t="shared" si="209"/>
        <v>0</v>
      </c>
      <c r="J333" s="3">
        <f t="shared" si="217"/>
        <v>3</v>
      </c>
      <c r="K333" s="3">
        <f t="shared" si="210"/>
        <v>0</v>
      </c>
      <c r="L333" s="3">
        <f t="shared" si="203"/>
        <v>11</v>
      </c>
      <c r="M333" s="3">
        <f t="shared" si="205"/>
        <v>311</v>
      </c>
      <c r="N333" t="str">
        <f t="shared" si="206"/>
        <v/>
      </c>
      <c r="O333" s="14" t="str">
        <f t="shared" si="218"/>
        <v/>
      </c>
      <c r="P333" s="14" t="str">
        <f t="shared" si="219"/>
        <v/>
      </c>
      <c r="Q333" s="14" t="str">
        <f t="shared" si="220"/>
        <v/>
      </c>
      <c r="R333" s="14" t="str">
        <f t="shared" si="221"/>
        <v/>
      </c>
      <c r="S333" t="str">
        <f t="shared" si="207"/>
        <v/>
      </c>
      <c r="T333" s="14">
        <f t="shared" si="208"/>
        <v>0</v>
      </c>
      <c r="AD333" s="28"/>
      <c r="AE333" s="5"/>
      <c r="AF333" s="5"/>
      <c r="AG333" s="15"/>
      <c r="AH333" s="15"/>
      <c r="AI333" s="15"/>
      <c r="AJ333" s="15"/>
      <c r="AK333" s="5"/>
    </row>
    <row r="334" spans="1:37" x14ac:dyDescent="0.25">
      <c r="A334" t="s">
        <v>247</v>
      </c>
      <c r="B334">
        <f t="shared" si="211"/>
        <v>3</v>
      </c>
      <c r="C334" t="e">
        <f t="shared" si="212"/>
        <v>#VALUE!</v>
      </c>
      <c r="D334">
        <f t="shared" si="213"/>
        <v>3</v>
      </c>
      <c r="E334">
        <f t="shared" si="214"/>
        <v>5</v>
      </c>
      <c r="F334" s="1">
        <f t="shared" si="204"/>
        <v>21</v>
      </c>
      <c r="G334" s="1">
        <f t="shared" si="215"/>
        <v>18</v>
      </c>
      <c r="H334" s="26" t="str">
        <f t="shared" si="216"/>
        <v>21:18</v>
      </c>
      <c r="I334" s="14">
        <f t="shared" si="209"/>
        <v>0</v>
      </c>
      <c r="J334" s="3">
        <f t="shared" si="217"/>
        <v>3</v>
      </c>
      <c r="K334" s="3">
        <f t="shared" si="210"/>
        <v>0</v>
      </c>
      <c r="L334" s="3">
        <f t="shared" si="203"/>
        <v>11</v>
      </c>
      <c r="M334" s="3">
        <f t="shared" si="205"/>
        <v>311</v>
      </c>
      <c r="N334" t="str">
        <f t="shared" si="206"/>
        <v/>
      </c>
      <c r="O334" s="14" t="str">
        <f t="shared" si="218"/>
        <v/>
      </c>
      <c r="P334" s="14" t="str">
        <f t="shared" si="219"/>
        <v/>
      </c>
      <c r="Q334" s="14" t="str">
        <f t="shared" si="220"/>
        <v/>
      </c>
      <c r="R334" s="14" t="str">
        <f t="shared" si="221"/>
        <v/>
      </c>
      <c r="S334" t="str">
        <f t="shared" si="207"/>
        <v/>
      </c>
      <c r="T334" s="14">
        <f t="shared" si="208"/>
        <v>0</v>
      </c>
      <c r="AD334" s="28"/>
      <c r="AE334" s="5"/>
      <c r="AF334" s="5"/>
      <c r="AG334" s="15"/>
      <c r="AH334" s="15"/>
      <c r="AI334" s="15"/>
      <c r="AJ334" s="15"/>
      <c r="AK334" s="5"/>
    </row>
    <row r="335" spans="1:37" x14ac:dyDescent="0.25">
      <c r="A335" t="s">
        <v>543</v>
      </c>
      <c r="B335">
        <f t="shared" si="211"/>
        <v>2</v>
      </c>
      <c r="C335" t="e">
        <f t="shared" si="212"/>
        <v>#VALUE!</v>
      </c>
      <c r="D335">
        <f t="shared" si="213"/>
        <v>2</v>
      </c>
      <c r="E335">
        <f t="shared" si="214"/>
        <v>4</v>
      </c>
      <c r="F335" s="1">
        <f t="shared" si="204"/>
        <v>7</v>
      </c>
      <c r="G335" s="1">
        <f t="shared" si="215"/>
        <v>18</v>
      </c>
      <c r="H335" s="26" t="str">
        <f t="shared" si="216"/>
        <v>07:18</v>
      </c>
      <c r="I335" s="14">
        <f t="shared" si="209"/>
        <v>0</v>
      </c>
      <c r="J335" s="3">
        <f t="shared" si="217"/>
        <v>3</v>
      </c>
      <c r="K335" s="3">
        <f t="shared" si="210"/>
        <v>0</v>
      </c>
      <c r="L335" s="3">
        <f t="shared" si="203"/>
        <v>11</v>
      </c>
      <c r="M335" s="3">
        <f t="shared" si="205"/>
        <v>311</v>
      </c>
      <c r="N335" t="str">
        <f t="shared" si="206"/>
        <v/>
      </c>
      <c r="O335" s="14" t="str">
        <f t="shared" si="218"/>
        <v/>
      </c>
      <c r="P335" s="14" t="str">
        <f t="shared" si="219"/>
        <v/>
      </c>
      <c r="Q335" s="14" t="str">
        <f t="shared" si="220"/>
        <v/>
      </c>
      <c r="R335" s="14" t="str">
        <f t="shared" si="221"/>
        <v/>
      </c>
      <c r="S335" t="str">
        <f t="shared" si="207"/>
        <v/>
      </c>
      <c r="T335" s="14">
        <f t="shared" si="208"/>
        <v>0</v>
      </c>
      <c r="AD335" s="28"/>
      <c r="AE335" s="5"/>
      <c r="AF335" s="5"/>
      <c r="AG335" s="15"/>
      <c r="AH335" s="15"/>
      <c r="AI335" s="15"/>
      <c r="AJ335" s="15"/>
      <c r="AK335" s="5"/>
    </row>
    <row r="336" spans="1:37" x14ac:dyDescent="0.25">
      <c r="A336" t="s">
        <v>544</v>
      </c>
      <c r="B336" t="e">
        <f t="shared" si="211"/>
        <v>#VALUE!</v>
      </c>
      <c r="C336" t="e">
        <f t="shared" si="212"/>
        <v>#VALUE!</v>
      </c>
      <c r="D336" t="e">
        <f t="shared" si="213"/>
        <v>#VALUE!</v>
      </c>
      <c r="E336">
        <f t="shared" si="214"/>
        <v>35</v>
      </c>
      <c r="F336" s="1" t="str">
        <f t="shared" si="204"/>
        <v/>
      </c>
      <c r="G336" s="1" t="str">
        <f t="shared" si="215"/>
        <v/>
      </c>
      <c r="H336" s="26" t="str">
        <f t="shared" si="216"/>
        <v>:</v>
      </c>
      <c r="I336" s="14">
        <f t="shared" si="209"/>
        <v>0</v>
      </c>
      <c r="J336" s="3">
        <f t="shared" si="217"/>
        <v>3</v>
      </c>
      <c r="K336" s="3">
        <f t="shared" si="210"/>
        <v>0</v>
      </c>
      <c r="L336" s="3">
        <f t="shared" si="203"/>
        <v>11</v>
      </c>
      <c r="M336" s="3">
        <f t="shared" si="205"/>
        <v>311</v>
      </c>
      <c r="N336" t="str">
        <f t="shared" si="206"/>
        <v/>
      </c>
      <c r="O336" s="14" t="str">
        <f t="shared" si="218"/>
        <v/>
      </c>
      <c r="P336" s="14" t="str">
        <f t="shared" si="219"/>
        <v/>
      </c>
      <c r="Q336" s="14" t="str">
        <f t="shared" si="220"/>
        <v/>
      </c>
      <c r="R336" s="14" t="str">
        <f t="shared" si="221"/>
        <v/>
      </c>
      <c r="S336" t="str">
        <f t="shared" si="207"/>
        <v/>
      </c>
      <c r="T336" s="14">
        <f t="shared" si="208"/>
        <v>0</v>
      </c>
      <c r="AD336" s="28"/>
      <c r="AE336" s="5"/>
      <c r="AF336" s="5"/>
      <c r="AG336" s="15"/>
      <c r="AH336" s="15"/>
      <c r="AI336" s="15"/>
      <c r="AJ336" s="15"/>
      <c r="AK336" s="5"/>
    </row>
    <row r="337" spans="1:37" x14ac:dyDescent="0.25">
      <c r="A337" t="s">
        <v>249</v>
      </c>
      <c r="B337" t="e">
        <f t="shared" si="211"/>
        <v>#VALUE!</v>
      </c>
      <c r="C337" t="e">
        <f t="shared" si="212"/>
        <v>#VALUE!</v>
      </c>
      <c r="D337" t="e">
        <f t="shared" si="213"/>
        <v>#VALUE!</v>
      </c>
      <c r="E337">
        <f t="shared" si="214"/>
        <v>41</v>
      </c>
      <c r="F337" s="1" t="str">
        <f t="shared" si="204"/>
        <v/>
      </c>
      <c r="G337" s="1" t="str">
        <f t="shared" si="215"/>
        <v/>
      </c>
      <c r="H337" s="26" t="str">
        <f t="shared" si="216"/>
        <v>:</v>
      </c>
      <c r="I337" s="14">
        <f t="shared" si="209"/>
        <v>0</v>
      </c>
      <c r="J337" s="3">
        <f t="shared" si="217"/>
        <v>3</v>
      </c>
      <c r="K337" s="3">
        <f t="shared" si="210"/>
        <v>1</v>
      </c>
      <c r="L337" s="3">
        <f t="shared" si="203"/>
        <v>12</v>
      </c>
      <c r="M337" s="3">
        <f t="shared" si="205"/>
        <v>312</v>
      </c>
      <c r="N337" t="str">
        <f t="shared" si="206"/>
        <v>Casetas: centro nº 76 (Cuartel - Pd. Bus)</v>
      </c>
      <c r="O337" s="14" t="str">
        <f t="shared" si="218"/>
        <v>05:19</v>
      </c>
      <c r="P337" s="14" t="str">
        <f t="shared" si="219"/>
        <v>13:19</v>
      </c>
      <c r="Q337" s="14" t="str">
        <f t="shared" si="220"/>
        <v>21:19</v>
      </c>
      <c r="R337" s="14" t="str">
        <f t="shared" si="221"/>
        <v>07:19</v>
      </c>
      <c r="S337" t="str">
        <f t="shared" si="207"/>
        <v>Plaza Roma (esq. C/ Escusura)</v>
      </c>
      <c r="T337" s="14">
        <f t="shared" si="208"/>
        <v>0</v>
      </c>
      <c r="AD337" s="28"/>
      <c r="AE337" s="5"/>
      <c r="AF337" s="5"/>
      <c r="AG337" s="15"/>
      <c r="AH337" s="15"/>
      <c r="AI337" s="15"/>
      <c r="AJ337" s="15"/>
      <c r="AK337" s="5"/>
    </row>
    <row r="338" spans="1:37" x14ac:dyDescent="0.25">
      <c r="A338" t="s">
        <v>250</v>
      </c>
      <c r="B338">
        <f t="shared" si="211"/>
        <v>2</v>
      </c>
      <c r="C338" t="e">
        <f t="shared" si="212"/>
        <v>#VALUE!</v>
      </c>
      <c r="D338">
        <f t="shared" si="213"/>
        <v>2</v>
      </c>
      <c r="E338">
        <f t="shared" si="214"/>
        <v>4</v>
      </c>
      <c r="F338" s="1">
        <f t="shared" si="204"/>
        <v>5</v>
      </c>
      <c r="G338" s="1">
        <f t="shared" si="215"/>
        <v>19</v>
      </c>
      <c r="H338" s="26" t="str">
        <f t="shared" si="216"/>
        <v>05:19</v>
      </c>
      <c r="I338" s="14">
        <f t="shared" si="209"/>
        <v>0</v>
      </c>
      <c r="J338" s="3">
        <f t="shared" si="217"/>
        <v>3</v>
      </c>
      <c r="K338" s="3">
        <f t="shared" si="210"/>
        <v>0</v>
      </c>
      <c r="L338" s="3">
        <f t="shared" si="203"/>
        <v>12</v>
      </c>
      <c r="M338" s="3">
        <f t="shared" si="205"/>
        <v>312</v>
      </c>
      <c r="N338" t="str">
        <f t="shared" si="206"/>
        <v/>
      </c>
      <c r="O338" s="14" t="str">
        <f t="shared" si="218"/>
        <v/>
      </c>
      <c r="P338" s="14" t="str">
        <f t="shared" si="219"/>
        <v/>
      </c>
      <c r="Q338" s="14" t="str">
        <f t="shared" si="220"/>
        <v/>
      </c>
      <c r="R338" s="14" t="str">
        <f t="shared" si="221"/>
        <v/>
      </c>
      <c r="S338" t="str">
        <f t="shared" si="207"/>
        <v/>
      </c>
      <c r="T338" s="14">
        <f t="shared" si="208"/>
        <v>0</v>
      </c>
      <c r="AD338" s="28"/>
      <c r="AE338" s="5"/>
      <c r="AF338" s="5"/>
      <c r="AG338" s="15"/>
      <c r="AH338" s="15"/>
      <c r="AI338" s="15"/>
      <c r="AJ338" s="15"/>
      <c r="AK338" s="5"/>
    </row>
    <row r="339" spans="1:37" x14ac:dyDescent="0.25">
      <c r="A339" t="s">
        <v>251</v>
      </c>
      <c r="B339">
        <f t="shared" si="211"/>
        <v>3</v>
      </c>
      <c r="C339" t="e">
        <f t="shared" si="212"/>
        <v>#VALUE!</v>
      </c>
      <c r="D339">
        <f t="shared" si="213"/>
        <v>3</v>
      </c>
      <c r="E339">
        <f t="shared" si="214"/>
        <v>5</v>
      </c>
      <c r="F339" s="1">
        <f t="shared" si="204"/>
        <v>13</v>
      </c>
      <c r="G339" s="1">
        <f t="shared" si="215"/>
        <v>19</v>
      </c>
      <c r="H339" s="26" t="str">
        <f t="shared" si="216"/>
        <v>13:19</v>
      </c>
      <c r="I339" s="14">
        <f t="shared" si="209"/>
        <v>0</v>
      </c>
      <c r="J339" s="3">
        <f t="shared" si="217"/>
        <v>3</v>
      </c>
      <c r="K339" s="3">
        <f t="shared" si="210"/>
        <v>0</v>
      </c>
      <c r="L339" s="3">
        <f t="shared" si="203"/>
        <v>12</v>
      </c>
      <c r="M339" s="3">
        <f t="shared" si="205"/>
        <v>312</v>
      </c>
      <c r="N339" t="str">
        <f t="shared" si="206"/>
        <v/>
      </c>
      <c r="O339" s="14" t="str">
        <f t="shared" si="218"/>
        <v/>
      </c>
      <c r="P339" s="14" t="str">
        <f t="shared" si="219"/>
        <v/>
      </c>
      <c r="Q339" s="14" t="str">
        <f t="shared" si="220"/>
        <v/>
      </c>
      <c r="R339" s="14" t="str">
        <f t="shared" si="221"/>
        <v/>
      </c>
      <c r="S339" t="str">
        <f t="shared" si="207"/>
        <v/>
      </c>
      <c r="T339" s="14">
        <f t="shared" si="208"/>
        <v>0</v>
      </c>
      <c r="AD339" s="28"/>
      <c r="AE339" s="5"/>
      <c r="AF339" s="5"/>
      <c r="AG339" s="15"/>
      <c r="AH339" s="15"/>
      <c r="AI339" s="15"/>
      <c r="AJ339" s="15"/>
      <c r="AK339" s="5"/>
    </row>
    <row r="340" spans="1:37" x14ac:dyDescent="0.25">
      <c r="A340" t="s">
        <v>252</v>
      </c>
      <c r="B340">
        <f t="shared" si="211"/>
        <v>3</v>
      </c>
      <c r="C340" t="e">
        <f t="shared" si="212"/>
        <v>#VALUE!</v>
      </c>
      <c r="D340">
        <f t="shared" si="213"/>
        <v>3</v>
      </c>
      <c r="E340">
        <f t="shared" si="214"/>
        <v>5</v>
      </c>
      <c r="F340" s="1">
        <f t="shared" si="204"/>
        <v>21</v>
      </c>
      <c r="G340" s="1">
        <f t="shared" si="215"/>
        <v>19</v>
      </c>
      <c r="H340" s="26" t="str">
        <f t="shared" si="216"/>
        <v>21:19</v>
      </c>
      <c r="I340" s="14">
        <f t="shared" si="209"/>
        <v>0</v>
      </c>
      <c r="J340" s="3">
        <f t="shared" si="217"/>
        <v>3</v>
      </c>
      <c r="K340" s="3">
        <f t="shared" si="210"/>
        <v>0</v>
      </c>
      <c r="L340" s="3">
        <f t="shared" si="203"/>
        <v>12</v>
      </c>
      <c r="M340" s="3">
        <f t="shared" si="205"/>
        <v>312</v>
      </c>
      <c r="N340" t="str">
        <f t="shared" si="206"/>
        <v/>
      </c>
      <c r="O340" s="14" t="str">
        <f t="shared" si="218"/>
        <v/>
      </c>
      <c r="P340" s="14" t="str">
        <f t="shared" si="219"/>
        <v/>
      </c>
      <c r="Q340" s="14" t="str">
        <f t="shared" si="220"/>
        <v/>
      </c>
      <c r="R340" s="14" t="str">
        <f t="shared" si="221"/>
        <v/>
      </c>
      <c r="S340" t="str">
        <f t="shared" si="207"/>
        <v/>
      </c>
      <c r="T340" s="14">
        <f t="shared" si="208"/>
        <v>0</v>
      </c>
      <c r="AD340" s="28"/>
      <c r="AE340" s="5"/>
      <c r="AF340" s="5"/>
      <c r="AG340" s="15"/>
      <c r="AH340" s="15"/>
      <c r="AI340" s="15"/>
      <c r="AJ340" s="15"/>
      <c r="AK340" s="5"/>
    </row>
    <row r="341" spans="1:37" x14ac:dyDescent="0.25">
      <c r="A341" t="s">
        <v>545</v>
      </c>
      <c r="B341">
        <f t="shared" si="211"/>
        <v>2</v>
      </c>
      <c r="C341" t="e">
        <f t="shared" si="212"/>
        <v>#VALUE!</v>
      </c>
      <c r="D341">
        <f t="shared" si="213"/>
        <v>2</v>
      </c>
      <c r="E341">
        <f t="shared" si="214"/>
        <v>4</v>
      </c>
      <c r="F341" s="1">
        <f t="shared" si="204"/>
        <v>7</v>
      </c>
      <c r="G341" s="1">
        <f t="shared" si="215"/>
        <v>19</v>
      </c>
      <c r="H341" s="26" t="str">
        <f t="shared" si="216"/>
        <v>07:19</v>
      </c>
      <c r="I341" s="14">
        <f t="shared" si="209"/>
        <v>0</v>
      </c>
      <c r="J341" s="3">
        <f t="shared" si="217"/>
        <v>3</v>
      </c>
      <c r="K341" s="3">
        <f t="shared" si="210"/>
        <v>0</v>
      </c>
      <c r="L341" s="3">
        <f t="shared" si="203"/>
        <v>12</v>
      </c>
      <c r="M341" s="3">
        <f t="shared" si="205"/>
        <v>312</v>
      </c>
      <c r="N341" t="str">
        <f t="shared" si="206"/>
        <v/>
      </c>
      <c r="O341" s="14" t="str">
        <f t="shared" si="218"/>
        <v/>
      </c>
      <c r="P341" s="14" t="str">
        <f t="shared" si="219"/>
        <v/>
      </c>
      <c r="Q341" s="14" t="str">
        <f t="shared" si="220"/>
        <v/>
      </c>
      <c r="R341" s="14" t="str">
        <f t="shared" si="221"/>
        <v/>
      </c>
      <c r="S341" t="str">
        <f t="shared" si="207"/>
        <v/>
      </c>
      <c r="T341" s="14">
        <f t="shared" si="208"/>
        <v>0</v>
      </c>
      <c r="AD341" s="28"/>
      <c r="AE341" s="5"/>
      <c r="AF341" s="5"/>
      <c r="AG341" s="15"/>
      <c r="AH341" s="15"/>
      <c r="AI341" s="15"/>
      <c r="AJ341" s="15"/>
      <c r="AK341" s="5"/>
    </row>
    <row r="342" spans="1:37" x14ac:dyDescent="0.25">
      <c r="A342" t="s">
        <v>546</v>
      </c>
      <c r="B342" t="e">
        <f t="shared" si="211"/>
        <v>#VALUE!</v>
      </c>
      <c r="C342" t="e">
        <f t="shared" si="212"/>
        <v>#VALUE!</v>
      </c>
      <c r="D342" t="e">
        <f t="shared" si="213"/>
        <v>#VALUE!</v>
      </c>
      <c r="E342">
        <f t="shared" si="214"/>
        <v>29</v>
      </c>
      <c r="F342" s="1" t="str">
        <f t="shared" si="204"/>
        <v/>
      </c>
      <c r="G342" s="1" t="str">
        <f t="shared" si="215"/>
        <v/>
      </c>
      <c r="H342" s="26" t="str">
        <f t="shared" si="216"/>
        <v>:</v>
      </c>
      <c r="I342" s="14">
        <f t="shared" si="209"/>
        <v>0</v>
      </c>
      <c r="J342" s="3">
        <f t="shared" si="217"/>
        <v>3</v>
      </c>
      <c r="K342" s="3">
        <f t="shared" si="210"/>
        <v>0</v>
      </c>
      <c r="L342" s="3">
        <f t="shared" si="203"/>
        <v>12</v>
      </c>
      <c r="M342" s="3">
        <f t="shared" si="205"/>
        <v>312</v>
      </c>
      <c r="N342" t="str">
        <f t="shared" si="206"/>
        <v/>
      </c>
      <c r="O342" s="14" t="str">
        <f t="shared" si="218"/>
        <v/>
      </c>
      <c r="P342" s="14" t="str">
        <f t="shared" si="219"/>
        <v/>
      </c>
      <c r="Q342" s="14" t="str">
        <f t="shared" si="220"/>
        <v/>
      </c>
      <c r="R342" s="14" t="str">
        <f t="shared" si="221"/>
        <v/>
      </c>
      <c r="S342" t="str">
        <f t="shared" si="207"/>
        <v/>
      </c>
      <c r="T342" s="14">
        <f t="shared" si="208"/>
        <v>0</v>
      </c>
      <c r="AD342" s="28"/>
      <c r="AE342" s="5"/>
      <c r="AF342" s="5"/>
      <c r="AG342" s="15"/>
      <c r="AH342" s="15"/>
      <c r="AI342" s="15"/>
      <c r="AJ342" s="15"/>
      <c r="AK342" s="5"/>
    </row>
    <row r="343" spans="1:37" x14ac:dyDescent="0.25">
      <c r="A343" t="s">
        <v>254</v>
      </c>
      <c r="B343" t="e">
        <f t="shared" si="211"/>
        <v>#VALUE!</v>
      </c>
      <c r="C343" t="e">
        <f t="shared" si="212"/>
        <v>#VALUE!</v>
      </c>
      <c r="D343" t="e">
        <f t="shared" si="213"/>
        <v>#VALUE!</v>
      </c>
      <c r="E343">
        <f t="shared" si="214"/>
        <v>31</v>
      </c>
      <c r="F343" s="1" t="str">
        <f t="shared" si="204"/>
        <v/>
      </c>
      <c r="G343" s="1" t="str">
        <f t="shared" si="215"/>
        <v/>
      </c>
      <c r="H343" s="26" t="str">
        <f t="shared" si="216"/>
        <v>:</v>
      </c>
      <c r="I343" s="14">
        <f t="shared" si="209"/>
        <v>0</v>
      </c>
      <c r="J343" s="3">
        <f t="shared" si="217"/>
        <v>3</v>
      </c>
      <c r="K343" s="3">
        <f t="shared" si="210"/>
        <v>1</v>
      </c>
      <c r="L343" s="3">
        <f t="shared" si="203"/>
        <v>13</v>
      </c>
      <c r="M343" s="3">
        <f t="shared" si="205"/>
        <v>313</v>
      </c>
      <c r="N343" t="str">
        <f t="shared" si="206"/>
        <v>Casetas: (urbanización Alameda)</v>
      </c>
      <c r="O343" s="14" t="str">
        <f t="shared" si="218"/>
        <v>05:20</v>
      </c>
      <c r="P343" s="14" t="str">
        <f t="shared" si="219"/>
        <v>13:20</v>
      </c>
      <c r="Q343" s="14" t="str">
        <f t="shared" si="220"/>
        <v>21:20</v>
      </c>
      <c r="R343" s="14" t="str">
        <f t="shared" si="221"/>
        <v>07:20</v>
      </c>
      <c r="S343" t="str">
        <f t="shared" si="207"/>
        <v>Avd. Goya (esq. Baltasar Gracián)</v>
      </c>
      <c r="T343" s="14">
        <f t="shared" si="208"/>
        <v>0</v>
      </c>
      <c r="AD343" s="28"/>
      <c r="AE343" s="5"/>
      <c r="AF343" s="5"/>
      <c r="AG343" s="15"/>
      <c r="AH343" s="15"/>
      <c r="AI343" s="15"/>
      <c r="AJ343" s="15"/>
      <c r="AK343" s="5"/>
    </row>
    <row r="344" spans="1:37" x14ac:dyDescent="0.25">
      <c r="A344" t="s">
        <v>255</v>
      </c>
      <c r="B344">
        <f t="shared" si="211"/>
        <v>2</v>
      </c>
      <c r="C344" t="e">
        <f t="shared" si="212"/>
        <v>#VALUE!</v>
      </c>
      <c r="D344">
        <f t="shared" si="213"/>
        <v>2</v>
      </c>
      <c r="E344">
        <f t="shared" si="214"/>
        <v>4</v>
      </c>
      <c r="F344" s="1">
        <f t="shared" si="204"/>
        <v>5</v>
      </c>
      <c r="G344" s="1">
        <f t="shared" si="215"/>
        <v>20</v>
      </c>
      <c r="H344" s="26" t="str">
        <f t="shared" si="216"/>
        <v>05:20</v>
      </c>
      <c r="I344" s="14">
        <f t="shared" si="209"/>
        <v>0</v>
      </c>
      <c r="J344" s="3">
        <f t="shared" si="217"/>
        <v>3</v>
      </c>
      <c r="K344" s="3">
        <f t="shared" si="210"/>
        <v>0</v>
      </c>
      <c r="L344" s="3">
        <f t="shared" si="203"/>
        <v>13</v>
      </c>
      <c r="M344" s="3">
        <f t="shared" si="205"/>
        <v>313</v>
      </c>
      <c r="N344" t="str">
        <f t="shared" si="206"/>
        <v/>
      </c>
      <c r="O344" s="14" t="str">
        <f t="shared" si="218"/>
        <v/>
      </c>
      <c r="P344" s="14" t="str">
        <f t="shared" si="219"/>
        <v/>
      </c>
      <c r="Q344" s="14" t="str">
        <f t="shared" si="220"/>
        <v/>
      </c>
      <c r="R344" s="14" t="str">
        <f t="shared" si="221"/>
        <v/>
      </c>
      <c r="S344" t="str">
        <f t="shared" si="207"/>
        <v/>
      </c>
      <c r="T344" s="14">
        <f t="shared" si="208"/>
        <v>0</v>
      </c>
      <c r="AD344" s="28"/>
      <c r="AE344" s="5"/>
      <c r="AF344" s="5"/>
      <c r="AG344" s="15"/>
      <c r="AH344" s="15"/>
      <c r="AI344" s="15"/>
      <c r="AJ344" s="15"/>
      <c r="AK344" s="5"/>
    </row>
    <row r="345" spans="1:37" x14ac:dyDescent="0.25">
      <c r="A345" t="s">
        <v>256</v>
      </c>
      <c r="B345">
        <f t="shared" si="211"/>
        <v>3</v>
      </c>
      <c r="C345" t="e">
        <f t="shared" si="212"/>
        <v>#VALUE!</v>
      </c>
      <c r="D345">
        <f t="shared" si="213"/>
        <v>3</v>
      </c>
      <c r="E345">
        <f t="shared" si="214"/>
        <v>5</v>
      </c>
      <c r="F345" s="1">
        <f t="shared" si="204"/>
        <v>13</v>
      </c>
      <c r="G345" s="1">
        <f t="shared" si="215"/>
        <v>20</v>
      </c>
      <c r="H345" s="26" t="str">
        <f t="shared" si="216"/>
        <v>13:20</v>
      </c>
      <c r="I345" s="14">
        <f t="shared" si="209"/>
        <v>0</v>
      </c>
      <c r="J345" s="3">
        <f t="shared" si="217"/>
        <v>3</v>
      </c>
      <c r="K345" s="3">
        <f t="shared" si="210"/>
        <v>0</v>
      </c>
      <c r="L345" s="3">
        <f t="shared" si="203"/>
        <v>13</v>
      </c>
      <c r="M345" s="3">
        <f t="shared" si="205"/>
        <v>313</v>
      </c>
      <c r="N345" t="str">
        <f t="shared" si="206"/>
        <v/>
      </c>
      <c r="O345" s="14" t="str">
        <f t="shared" si="218"/>
        <v/>
      </c>
      <c r="P345" s="14" t="str">
        <f t="shared" si="219"/>
        <v/>
      </c>
      <c r="Q345" s="14" t="str">
        <f t="shared" si="220"/>
        <v/>
      </c>
      <c r="R345" s="14" t="str">
        <f t="shared" si="221"/>
        <v/>
      </c>
      <c r="S345" t="str">
        <f t="shared" si="207"/>
        <v/>
      </c>
      <c r="T345" s="14">
        <f t="shared" si="208"/>
        <v>0</v>
      </c>
      <c r="AD345" s="28"/>
      <c r="AE345" s="5"/>
      <c r="AF345" s="5"/>
      <c r="AG345" s="15"/>
      <c r="AH345" s="15"/>
      <c r="AI345" s="15"/>
      <c r="AJ345" s="15"/>
      <c r="AK345" s="5"/>
    </row>
    <row r="346" spans="1:37" x14ac:dyDescent="0.25">
      <c r="A346" t="s">
        <v>257</v>
      </c>
      <c r="B346">
        <f t="shared" si="211"/>
        <v>3</v>
      </c>
      <c r="C346" t="e">
        <f t="shared" si="212"/>
        <v>#VALUE!</v>
      </c>
      <c r="D346">
        <f t="shared" si="213"/>
        <v>3</v>
      </c>
      <c r="E346">
        <f t="shared" si="214"/>
        <v>5</v>
      </c>
      <c r="F346" s="1">
        <f t="shared" si="204"/>
        <v>21</v>
      </c>
      <c r="G346" s="1">
        <f t="shared" si="215"/>
        <v>20</v>
      </c>
      <c r="H346" s="26" t="str">
        <f t="shared" si="216"/>
        <v>21:20</v>
      </c>
      <c r="I346" s="14">
        <f t="shared" si="209"/>
        <v>0</v>
      </c>
      <c r="J346" s="3">
        <f t="shared" si="217"/>
        <v>3</v>
      </c>
      <c r="K346" s="3">
        <f t="shared" si="210"/>
        <v>0</v>
      </c>
      <c r="L346" s="3">
        <f t="shared" si="203"/>
        <v>13</v>
      </c>
      <c r="M346" s="3">
        <f t="shared" si="205"/>
        <v>313</v>
      </c>
      <c r="N346" t="str">
        <f t="shared" si="206"/>
        <v/>
      </c>
      <c r="O346" s="14" t="str">
        <f t="shared" si="218"/>
        <v/>
      </c>
      <c r="P346" s="14" t="str">
        <f t="shared" si="219"/>
        <v/>
      </c>
      <c r="Q346" s="14" t="str">
        <f t="shared" si="220"/>
        <v/>
      </c>
      <c r="R346" s="14" t="str">
        <f t="shared" si="221"/>
        <v/>
      </c>
      <c r="S346" t="str">
        <f t="shared" si="207"/>
        <v/>
      </c>
      <c r="T346" s="14">
        <f t="shared" si="208"/>
        <v>0</v>
      </c>
      <c r="AD346" s="28"/>
      <c r="AE346" s="5"/>
      <c r="AF346" s="5"/>
      <c r="AG346" s="15"/>
      <c r="AH346" s="15"/>
      <c r="AI346" s="15"/>
      <c r="AJ346" s="15"/>
      <c r="AK346" s="5"/>
    </row>
    <row r="347" spans="1:37" x14ac:dyDescent="0.25">
      <c r="A347" t="s">
        <v>327</v>
      </c>
      <c r="B347">
        <f t="shared" si="211"/>
        <v>2</v>
      </c>
      <c r="C347" t="e">
        <f t="shared" si="212"/>
        <v>#VALUE!</v>
      </c>
      <c r="D347">
        <f t="shared" si="213"/>
        <v>2</v>
      </c>
      <c r="E347">
        <f t="shared" si="214"/>
        <v>4</v>
      </c>
      <c r="F347" s="1">
        <f t="shared" si="204"/>
        <v>7</v>
      </c>
      <c r="G347" s="1">
        <f t="shared" si="215"/>
        <v>20</v>
      </c>
      <c r="H347" s="26" t="str">
        <f t="shared" si="216"/>
        <v>07:20</v>
      </c>
      <c r="I347" s="14">
        <f t="shared" si="209"/>
        <v>0</v>
      </c>
      <c r="J347" s="3">
        <f t="shared" si="217"/>
        <v>3</v>
      </c>
      <c r="K347" s="3">
        <f t="shared" si="210"/>
        <v>0</v>
      </c>
      <c r="L347" s="3">
        <f t="shared" si="203"/>
        <v>13</v>
      </c>
      <c r="M347" s="3">
        <f t="shared" si="205"/>
        <v>313</v>
      </c>
      <c r="N347" t="str">
        <f t="shared" si="206"/>
        <v/>
      </c>
      <c r="O347" s="14" t="str">
        <f t="shared" si="218"/>
        <v/>
      </c>
      <c r="P347" s="14" t="str">
        <f t="shared" si="219"/>
        <v/>
      </c>
      <c r="Q347" s="14" t="str">
        <f t="shared" si="220"/>
        <v/>
      </c>
      <c r="R347" s="14" t="str">
        <f t="shared" si="221"/>
        <v/>
      </c>
      <c r="S347" t="str">
        <f t="shared" si="207"/>
        <v/>
      </c>
      <c r="T347" s="14">
        <f t="shared" si="208"/>
        <v>0</v>
      </c>
      <c r="AD347" s="28"/>
      <c r="AE347" s="5"/>
      <c r="AF347" s="5"/>
      <c r="AG347" s="15"/>
      <c r="AH347" s="15"/>
      <c r="AI347" s="15"/>
      <c r="AJ347" s="15"/>
      <c r="AK347" s="5"/>
    </row>
    <row r="348" spans="1:37" x14ac:dyDescent="0.25">
      <c r="A348" t="s">
        <v>547</v>
      </c>
      <c r="B348" t="e">
        <f t="shared" si="211"/>
        <v>#VALUE!</v>
      </c>
      <c r="C348" t="e">
        <f t="shared" si="212"/>
        <v>#VALUE!</v>
      </c>
      <c r="D348" t="e">
        <f t="shared" si="213"/>
        <v>#VALUE!</v>
      </c>
      <c r="E348">
        <f t="shared" si="214"/>
        <v>33</v>
      </c>
      <c r="F348" s="1" t="str">
        <f t="shared" si="204"/>
        <v/>
      </c>
      <c r="G348" s="1" t="str">
        <f t="shared" si="215"/>
        <v/>
      </c>
      <c r="H348" s="26" t="str">
        <f t="shared" si="216"/>
        <v>:</v>
      </c>
      <c r="I348" s="14">
        <f t="shared" si="209"/>
        <v>0</v>
      </c>
      <c r="J348" s="3">
        <f t="shared" si="217"/>
        <v>3</v>
      </c>
      <c r="K348" s="3">
        <f t="shared" si="210"/>
        <v>0</v>
      </c>
      <c r="L348" s="3">
        <f t="shared" si="203"/>
        <v>13</v>
      </c>
      <c r="M348" s="3">
        <f t="shared" si="205"/>
        <v>313</v>
      </c>
      <c r="N348" t="str">
        <f t="shared" si="206"/>
        <v/>
      </c>
      <c r="O348" s="14" t="str">
        <f t="shared" si="218"/>
        <v/>
      </c>
      <c r="P348" s="14" t="str">
        <f t="shared" si="219"/>
        <v/>
      </c>
      <c r="Q348" s="14" t="str">
        <f t="shared" si="220"/>
        <v/>
      </c>
      <c r="R348" s="14" t="str">
        <f t="shared" si="221"/>
        <v/>
      </c>
      <c r="S348" t="str">
        <f t="shared" si="207"/>
        <v/>
      </c>
      <c r="T348" s="14">
        <f t="shared" si="208"/>
        <v>0</v>
      </c>
      <c r="AE348" s="5"/>
      <c r="AF348" s="5"/>
      <c r="AG348" s="15"/>
      <c r="AH348" s="15"/>
      <c r="AI348" s="15"/>
      <c r="AJ348" s="15"/>
      <c r="AK348" s="5"/>
    </row>
    <row r="349" spans="1:37" x14ac:dyDescent="0.25">
      <c r="A349" t="s">
        <v>178</v>
      </c>
      <c r="B349" t="e">
        <f t="shared" si="211"/>
        <v>#VALUE!</v>
      </c>
      <c r="C349" t="e">
        <f t="shared" si="212"/>
        <v>#VALUE!</v>
      </c>
      <c r="D349" t="e">
        <f t="shared" si="213"/>
        <v>#VALUE!</v>
      </c>
      <c r="E349">
        <f t="shared" si="214"/>
        <v>26</v>
      </c>
      <c r="F349" s="1" t="str">
        <f t="shared" si="204"/>
        <v/>
      </c>
      <c r="G349" s="1" t="str">
        <f t="shared" si="215"/>
        <v/>
      </c>
      <c r="H349" s="26" t="str">
        <f t="shared" si="216"/>
        <v>:</v>
      </c>
      <c r="I349" s="14">
        <f t="shared" si="209"/>
        <v>0</v>
      </c>
      <c r="J349" s="3">
        <f t="shared" si="217"/>
        <v>3</v>
      </c>
      <c r="K349" s="3">
        <f t="shared" si="210"/>
        <v>1</v>
      </c>
      <c r="L349" s="3">
        <f t="shared" si="203"/>
        <v>14</v>
      </c>
      <c r="M349" s="3">
        <f t="shared" si="205"/>
        <v>314</v>
      </c>
      <c r="N349" t="str">
        <f t="shared" si="206"/>
        <v>Alagón (Rotonda - Pd. Bus)</v>
      </c>
      <c r="O349" s="14" t="str">
        <f t="shared" si="218"/>
        <v>05:25</v>
      </c>
      <c r="P349" s="14" t="str">
        <f t="shared" si="219"/>
        <v>13:25</v>
      </c>
      <c r="Q349" s="14" t="str">
        <f t="shared" si="220"/>
        <v>21:25</v>
      </c>
      <c r="R349" s="14" t="str">
        <f t="shared" si="221"/>
        <v>07:25</v>
      </c>
      <c r="S349" t="str">
        <f t="shared" si="207"/>
        <v>Plaza San Francisco (Kiosco Prensa - Pd. Bus)</v>
      </c>
      <c r="T349" s="14">
        <f t="shared" si="208"/>
        <v>0</v>
      </c>
      <c r="AE349" s="5"/>
      <c r="AF349" s="5"/>
      <c r="AG349" s="15"/>
      <c r="AH349" s="15"/>
      <c r="AI349" s="15"/>
      <c r="AJ349" s="15"/>
      <c r="AK349" s="5"/>
    </row>
    <row r="350" spans="1:37" x14ac:dyDescent="0.25">
      <c r="A350" t="s">
        <v>548</v>
      </c>
      <c r="B350">
        <f t="shared" si="211"/>
        <v>2</v>
      </c>
      <c r="C350" t="e">
        <f t="shared" si="212"/>
        <v>#VALUE!</v>
      </c>
      <c r="D350">
        <f t="shared" si="213"/>
        <v>2</v>
      </c>
      <c r="E350">
        <f t="shared" si="214"/>
        <v>4</v>
      </c>
      <c r="F350" s="1">
        <f t="shared" si="204"/>
        <v>5</v>
      </c>
      <c r="G350" s="1">
        <f t="shared" si="215"/>
        <v>25</v>
      </c>
      <c r="H350" s="26" t="str">
        <f t="shared" si="216"/>
        <v>05:25</v>
      </c>
      <c r="I350" s="14">
        <f t="shared" si="209"/>
        <v>0</v>
      </c>
      <c r="J350" s="3">
        <f t="shared" si="217"/>
        <v>3</v>
      </c>
      <c r="K350" s="3">
        <f t="shared" si="210"/>
        <v>0</v>
      </c>
      <c r="L350" s="3">
        <f t="shared" si="203"/>
        <v>14</v>
      </c>
      <c r="M350" s="3">
        <f t="shared" si="205"/>
        <v>314</v>
      </c>
      <c r="N350" t="str">
        <f t="shared" si="206"/>
        <v/>
      </c>
      <c r="O350" s="14" t="str">
        <f t="shared" si="218"/>
        <v/>
      </c>
      <c r="P350" s="14" t="str">
        <f t="shared" si="219"/>
        <v/>
      </c>
      <c r="Q350" s="14" t="str">
        <f t="shared" si="220"/>
        <v/>
      </c>
      <c r="R350" s="14" t="str">
        <f t="shared" si="221"/>
        <v/>
      </c>
      <c r="S350" t="str">
        <f t="shared" si="207"/>
        <v/>
      </c>
      <c r="T350" s="14">
        <f t="shared" si="208"/>
        <v>0</v>
      </c>
      <c r="AE350" s="5"/>
      <c r="AF350" s="5"/>
      <c r="AG350" s="15"/>
      <c r="AH350" s="15"/>
      <c r="AI350" s="15"/>
      <c r="AJ350" s="15"/>
      <c r="AK350" s="5"/>
    </row>
    <row r="351" spans="1:37" x14ac:dyDescent="0.25">
      <c r="A351" t="s">
        <v>549</v>
      </c>
      <c r="B351">
        <f t="shared" si="211"/>
        <v>3</v>
      </c>
      <c r="C351" t="e">
        <f t="shared" si="212"/>
        <v>#VALUE!</v>
      </c>
      <c r="D351">
        <f t="shared" si="213"/>
        <v>3</v>
      </c>
      <c r="E351">
        <f t="shared" si="214"/>
        <v>5</v>
      </c>
      <c r="F351" s="1">
        <f t="shared" si="204"/>
        <v>13</v>
      </c>
      <c r="G351" s="1">
        <f t="shared" si="215"/>
        <v>25</v>
      </c>
      <c r="H351" s="26" t="str">
        <f t="shared" si="216"/>
        <v>13:25</v>
      </c>
      <c r="I351" s="14">
        <f t="shared" si="209"/>
        <v>0</v>
      </c>
      <c r="J351" s="3">
        <f t="shared" si="217"/>
        <v>3</v>
      </c>
      <c r="K351" s="3">
        <f t="shared" si="210"/>
        <v>0</v>
      </c>
      <c r="L351" s="3">
        <f t="shared" si="203"/>
        <v>14</v>
      </c>
      <c r="M351" s="3">
        <f t="shared" si="205"/>
        <v>314</v>
      </c>
      <c r="N351" t="str">
        <f t="shared" si="206"/>
        <v/>
      </c>
      <c r="O351" s="14" t="str">
        <f t="shared" si="218"/>
        <v/>
      </c>
      <c r="P351" s="14" t="str">
        <f t="shared" si="219"/>
        <v/>
      </c>
      <c r="Q351" s="14" t="str">
        <f t="shared" si="220"/>
        <v/>
      </c>
      <c r="R351" s="14" t="str">
        <f t="shared" si="221"/>
        <v/>
      </c>
      <c r="S351" t="str">
        <f t="shared" si="207"/>
        <v/>
      </c>
      <c r="T351" s="14">
        <f t="shared" si="208"/>
        <v>0</v>
      </c>
      <c r="AE351" s="5"/>
      <c r="AF351" s="5"/>
      <c r="AG351" s="15"/>
      <c r="AH351" s="15"/>
      <c r="AI351" s="15"/>
      <c r="AJ351" s="15"/>
      <c r="AK351" s="5"/>
    </row>
    <row r="352" spans="1:37" x14ac:dyDescent="0.25">
      <c r="A352" t="s">
        <v>550</v>
      </c>
      <c r="B352">
        <f t="shared" si="211"/>
        <v>3</v>
      </c>
      <c r="C352" t="e">
        <f t="shared" si="212"/>
        <v>#VALUE!</v>
      </c>
      <c r="D352">
        <f t="shared" si="213"/>
        <v>3</v>
      </c>
      <c r="E352">
        <f t="shared" si="214"/>
        <v>5</v>
      </c>
      <c r="F352" s="1">
        <f t="shared" si="204"/>
        <v>21</v>
      </c>
      <c r="G352" s="1">
        <f t="shared" si="215"/>
        <v>25</v>
      </c>
      <c r="H352" s="26" t="str">
        <f t="shared" si="216"/>
        <v>21:25</v>
      </c>
      <c r="I352" s="14">
        <f t="shared" si="209"/>
        <v>0</v>
      </c>
      <c r="J352" s="3">
        <f t="shared" si="217"/>
        <v>3</v>
      </c>
      <c r="K352" s="3">
        <f t="shared" si="210"/>
        <v>0</v>
      </c>
      <c r="L352" s="3">
        <f t="shared" si="203"/>
        <v>14</v>
      </c>
      <c r="M352" s="3">
        <f t="shared" si="205"/>
        <v>314</v>
      </c>
      <c r="N352" t="str">
        <f t="shared" si="206"/>
        <v/>
      </c>
      <c r="O352" s="14" t="str">
        <f t="shared" si="218"/>
        <v/>
      </c>
      <c r="P352" s="14" t="str">
        <f t="shared" si="219"/>
        <v/>
      </c>
      <c r="Q352" s="14" t="str">
        <f t="shared" si="220"/>
        <v/>
      </c>
      <c r="R352" s="14" t="str">
        <f t="shared" si="221"/>
        <v/>
      </c>
      <c r="S352" t="str">
        <f t="shared" si="207"/>
        <v/>
      </c>
      <c r="T352" s="14">
        <f t="shared" si="208"/>
        <v>0</v>
      </c>
      <c r="AE352" s="5"/>
      <c r="AF352" s="5"/>
      <c r="AG352" s="15"/>
      <c r="AH352" s="15"/>
      <c r="AI352" s="15"/>
      <c r="AJ352" s="15"/>
      <c r="AK352" s="5"/>
    </row>
    <row r="353" spans="1:37" x14ac:dyDescent="0.25">
      <c r="A353" t="s">
        <v>551</v>
      </c>
      <c r="B353">
        <f t="shared" si="211"/>
        <v>2</v>
      </c>
      <c r="C353" t="e">
        <f t="shared" si="212"/>
        <v>#VALUE!</v>
      </c>
      <c r="D353">
        <f t="shared" si="213"/>
        <v>2</v>
      </c>
      <c r="E353">
        <f t="shared" si="214"/>
        <v>4</v>
      </c>
      <c r="F353" s="1">
        <f t="shared" si="204"/>
        <v>7</v>
      </c>
      <c r="G353" s="1">
        <f t="shared" si="215"/>
        <v>25</v>
      </c>
      <c r="H353" s="26" t="str">
        <f t="shared" si="216"/>
        <v>07:25</v>
      </c>
      <c r="I353" s="14">
        <f t="shared" si="209"/>
        <v>0</v>
      </c>
      <c r="J353" s="3">
        <f t="shared" si="217"/>
        <v>3</v>
      </c>
      <c r="K353" s="3">
        <f t="shared" si="210"/>
        <v>0</v>
      </c>
      <c r="L353" s="3">
        <f t="shared" si="203"/>
        <v>14</v>
      </c>
      <c r="M353" s="3">
        <f t="shared" si="205"/>
        <v>314</v>
      </c>
      <c r="N353" t="str">
        <f t="shared" si="206"/>
        <v/>
      </c>
      <c r="O353" s="14" t="str">
        <f t="shared" si="218"/>
        <v/>
      </c>
      <c r="P353" s="14" t="str">
        <f t="shared" si="219"/>
        <v/>
      </c>
      <c r="Q353" s="14" t="str">
        <f t="shared" si="220"/>
        <v/>
      </c>
      <c r="R353" s="14" t="str">
        <f t="shared" si="221"/>
        <v/>
      </c>
      <c r="S353" t="str">
        <f t="shared" si="207"/>
        <v/>
      </c>
      <c r="T353" s="14">
        <f t="shared" si="208"/>
        <v>0</v>
      </c>
      <c r="AE353" s="5"/>
      <c r="AF353" s="5"/>
      <c r="AG353" s="15"/>
      <c r="AH353" s="15"/>
      <c r="AI353" s="15"/>
      <c r="AJ353" s="15"/>
      <c r="AK353" s="5"/>
    </row>
    <row r="354" spans="1:37" x14ac:dyDescent="0.25">
      <c r="A354" t="s">
        <v>225</v>
      </c>
      <c r="B354" t="e">
        <f t="shared" si="211"/>
        <v>#VALUE!</v>
      </c>
      <c r="C354" t="e">
        <f t="shared" si="212"/>
        <v>#VALUE!</v>
      </c>
      <c r="D354" t="e">
        <f t="shared" si="213"/>
        <v>#VALUE!</v>
      </c>
      <c r="E354">
        <f t="shared" si="214"/>
        <v>45</v>
      </c>
      <c r="F354" s="1" t="str">
        <f t="shared" si="204"/>
        <v/>
      </c>
      <c r="G354" s="1" t="str">
        <f t="shared" si="215"/>
        <v/>
      </c>
      <c r="H354" s="26" t="str">
        <f t="shared" si="216"/>
        <v>:</v>
      </c>
      <c r="I354" s="14">
        <f t="shared" si="209"/>
        <v>0</v>
      </c>
      <c r="J354" s="3">
        <f t="shared" si="217"/>
        <v>3</v>
      </c>
      <c r="K354" s="3">
        <f t="shared" si="210"/>
        <v>0</v>
      </c>
      <c r="L354" s="3">
        <f t="shared" si="203"/>
        <v>14</v>
      </c>
      <c r="M354" s="3">
        <f t="shared" si="205"/>
        <v>314</v>
      </c>
      <c r="N354" t="str">
        <f t="shared" si="206"/>
        <v/>
      </c>
      <c r="O354" s="14" t="str">
        <f t="shared" si="218"/>
        <v/>
      </c>
      <c r="P354" s="14" t="str">
        <f t="shared" si="219"/>
        <v/>
      </c>
      <c r="Q354" s="14" t="str">
        <f t="shared" si="220"/>
        <v/>
      </c>
      <c r="R354" s="14" t="str">
        <f t="shared" si="221"/>
        <v/>
      </c>
      <c r="S354" t="str">
        <f t="shared" si="207"/>
        <v/>
      </c>
      <c r="T354" s="14">
        <f t="shared" si="208"/>
        <v>0</v>
      </c>
      <c r="AE354" s="5"/>
      <c r="AF354" s="5"/>
      <c r="AG354" s="15"/>
      <c r="AH354" s="15"/>
      <c r="AI354" s="15"/>
      <c r="AJ354" s="15"/>
      <c r="AK354" s="5"/>
    </row>
    <row r="355" spans="1:37" x14ac:dyDescent="0.25">
      <c r="A355" t="s">
        <v>21</v>
      </c>
      <c r="B355" t="e">
        <f t="shared" si="211"/>
        <v>#VALUE!</v>
      </c>
      <c r="C355" t="e">
        <f t="shared" si="212"/>
        <v>#VALUE!</v>
      </c>
      <c r="D355" t="e">
        <f t="shared" si="213"/>
        <v>#VALUE!</v>
      </c>
      <c r="E355">
        <f t="shared" si="214"/>
        <v>26</v>
      </c>
      <c r="F355" s="1" t="str">
        <f t="shared" si="204"/>
        <v/>
      </c>
      <c r="G355" s="1" t="str">
        <f t="shared" si="215"/>
        <v/>
      </c>
      <c r="H355" s="26" t="str">
        <f t="shared" si="216"/>
        <v>:</v>
      </c>
      <c r="I355" s="14">
        <f t="shared" si="209"/>
        <v>0</v>
      </c>
      <c r="J355" s="3">
        <f t="shared" si="217"/>
        <v>3</v>
      </c>
      <c r="K355" s="3">
        <f t="shared" si="210"/>
        <v>1</v>
      </c>
      <c r="L355" s="3">
        <f t="shared" si="203"/>
        <v>15</v>
      </c>
      <c r="M355" s="3">
        <f t="shared" si="205"/>
        <v>315</v>
      </c>
      <c r="N355" t="str">
        <f t="shared" si="206"/>
        <v>Opel Planta en Figueruelas</v>
      </c>
      <c r="O355" s="14" t="str">
        <f t="shared" si="218"/>
        <v>05:30</v>
      </c>
      <c r="P355" s="14" t="str">
        <f t="shared" si="219"/>
        <v>13:30</v>
      </c>
      <c r="Q355" s="14" t="str">
        <f t="shared" si="220"/>
        <v>21:30</v>
      </c>
      <c r="R355" s="14" t="str">
        <f t="shared" si="221"/>
        <v>07:30</v>
      </c>
      <c r="S355" t="str">
        <f t="shared" si="207"/>
        <v>Violante de Hungría (frente nº 7 - Pd. Bus)</v>
      </c>
      <c r="T355" s="14">
        <f t="shared" si="208"/>
        <v>0</v>
      </c>
      <c r="AE355" s="5"/>
      <c r="AF355" s="5"/>
      <c r="AG355" s="15"/>
      <c r="AH355" s="15"/>
      <c r="AI355" s="15"/>
      <c r="AJ355" s="15"/>
      <c r="AK355" s="5"/>
    </row>
    <row r="356" spans="1:37" x14ac:dyDescent="0.25">
      <c r="A356" t="s">
        <v>46</v>
      </c>
      <c r="B356">
        <f t="shared" si="211"/>
        <v>2</v>
      </c>
      <c r="C356" t="e">
        <f t="shared" si="212"/>
        <v>#VALUE!</v>
      </c>
      <c r="D356">
        <f t="shared" si="213"/>
        <v>2</v>
      </c>
      <c r="E356">
        <f t="shared" si="214"/>
        <v>4</v>
      </c>
      <c r="F356" s="1">
        <f t="shared" si="204"/>
        <v>5</v>
      </c>
      <c r="G356" s="1">
        <f t="shared" si="215"/>
        <v>30</v>
      </c>
      <c r="H356" s="26" t="str">
        <f t="shared" si="216"/>
        <v>05:30</v>
      </c>
      <c r="I356" s="14">
        <f t="shared" si="209"/>
        <v>0</v>
      </c>
      <c r="J356" s="3">
        <f t="shared" si="217"/>
        <v>3</v>
      </c>
      <c r="K356" s="3">
        <f t="shared" si="210"/>
        <v>0</v>
      </c>
      <c r="L356" s="3">
        <f t="shared" si="203"/>
        <v>15</v>
      </c>
      <c r="M356" s="3">
        <f t="shared" si="205"/>
        <v>315</v>
      </c>
      <c r="N356" t="str">
        <f t="shared" si="206"/>
        <v/>
      </c>
      <c r="O356" s="14" t="str">
        <f t="shared" si="218"/>
        <v/>
      </c>
      <c r="P356" s="14" t="str">
        <f t="shared" si="219"/>
        <v/>
      </c>
      <c r="Q356" s="14" t="str">
        <f t="shared" si="220"/>
        <v/>
      </c>
      <c r="R356" s="14" t="str">
        <f t="shared" si="221"/>
        <v/>
      </c>
      <c r="S356" t="str">
        <f t="shared" si="207"/>
        <v/>
      </c>
      <c r="T356" s="14">
        <f t="shared" si="208"/>
        <v>0</v>
      </c>
      <c r="AE356" s="5"/>
      <c r="AF356" s="5"/>
      <c r="AG356" s="15"/>
      <c r="AH356" s="15"/>
      <c r="AI356" s="15"/>
      <c r="AJ356" s="15"/>
      <c r="AK356" s="5"/>
    </row>
    <row r="357" spans="1:37" x14ac:dyDescent="0.25">
      <c r="A357" t="s">
        <v>47</v>
      </c>
      <c r="B357">
        <f t="shared" si="211"/>
        <v>3</v>
      </c>
      <c r="C357" t="e">
        <f t="shared" si="212"/>
        <v>#VALUE!</v>
      </c>
      <c r="D357">
        <f t="shared" si="213"/>
        <v>3</v>
      </c>
      <c r="E357">
        <f t="shared" si="214"/>
        <v>5</v>
      </c>
      <c r="F357" s="1">
        <f t="shared" si="204"/>
        <v>13</v>
      </c>
      <c r="G357" s="1">
        <f t="shared" si="215"/>
        <v>30</v>
      </c>
      <c r="H357" s="26" t="str">
        <f t="shared" si="216"/>
        <v>13:30</v>
      </c>
      <c r="I357" s="14">
        <f t="shared" si="209"/>
        <v>0</v>
      </c>
      <c r="J357" s="3">
        <f t="shared" si="217"/>
        <v>3</v>
      </c>
      <c r="K357" s="3">
        <f t="shared" si="210"/>
        <v>0</v>
      </c>
      <c r="L357" s="3">
        <f t="shared" si="203"/>
        <v>15</v>
      </c>
      <c r="M357" s="3">
        <f t="shared" si="205"/>
        <v>315</v>
      </c>
      <c r="N357" t="str">
        <f t="shared" si="206"/>
        <v/>
      </c>
      <c r="O357" s="14" t="str">
        <f t="shared" si="218"/>
        <v/>
      </c>
      <c r="P357" s="14" t="str">
        <f t="shared" si="219"/>
        <v/>
      </c>
      <c r="Q357" s="14" t="str">
        <f t="shared" si="220"/>
        <v/>
      </c>
      <c r="R357" s="14" t="str">
        <f t="shared" si="221"/>
        <v/>
      </c>
      <c r="S357" t="str">
        <f t="shared" si="207"/>
        <v/>
      </c>
      <c r="T357" s="14">
        <f t="shared" si="208"/>
        <v>0</v>
      </c>
      <c r="AE357" s="5"/>
      <c r="AF357" s="5"/>
      <c r="AG357" s="15"/>
      <c r="AH357" s="15"/>
      <c r="AI357" s="15"/>
      <c r="AJ357" s="15"/>
      <c r="AK357" s="5"/>
    </row>
    <row r="358" spans="1:37" x14ac:dyDescent="0.25">
      <c r="A358" t="s">
        <v>48</v>
      </c>
      <c r="B358">
        <f t="shared" si="211"/>
        <v>3</v>
      </c>
      <c r="C358" t="e">
        <f t="shared" si="212"/>
        <v>#VALUE!</v>
      </c>
      <c r="D358">
        <f t="shared" si="213"/>
        <v>3</v>
      </c>
      <c r="E358">
        <f t="shared" si="214"/>
        <v>5</v>
      </c>
      <c r="F358" s="1">
        <f t="shared" si="204"/>
        <v>21</v>
      </c>
      <c r="G358" s="1">
        <f t="shared" si="215"/>
        <v>30</v>
      </c>
      <c r="H358" s="26" t="str">
        <f t="shared" si="216"/>
        <v>21:30</v>
      </c>
      <c r="I358" s="14">
        <f t="shared" si="209"/>
        <v>0</v>
      </c>
      <c r="J358" s="3">
        <f t="shared" si="217"/>
        <v>3</v>
      </c>
      <c r="K358" s="3">
        <f t="shared" si="210"/>
        <v>0</v>
      </c>
      <c r="L358" s="3">
        <f t="shared" si="203"/>
        <v>15</v>
      </c>
      <c r="M358" s="3">
        <f t="shared" si="205"/>
        <v>315</v>
      </c>
      <c r="N358" t="str">
        <f t="shared" si="206"/>
        <v/>
      </c>
      <c r="O358" s="14" t="str">
        <f t="shared" si="218"/>
        <v/>
      </c>
      <c r="P358" s="14" t="str">
        <f t="shared" si="219"/>
        <v/>
      </c>
      <c r="Q358" s="14" t="str">
        <f t="shared" si="220"/>
        <v/>
      </c>
      <c r="R358" s="14" t="str">
        <f t="shared" si="221"/>
        <v/>
      </c>
      <c r="S358" t="str">
        <f t="shared" si="207"/>
        <v/>
      </c>
      <c r="T358" s="14">
        <f t="shared" si="208"/>
        <v>0</v>
      </c>
      <c r="AE358" s="5"/>
      <c r="AF358" s="5"/>
      <c r="AG358" s="15"/>
      <c r="AH358" s="15"/>
      <c r="AI358" s="15"/>
      <c r="AJ358" s="15"/>
      <c r="AK358" s="5"/>
    </row>
    <row r="359" spans="1:37" x14ac:dyDescent="0.25">
      <c r="A359" t="s">
        <v>308</v>
      </c>
      <c r="B359">
        <f t="shared" si="211"/>
        <v>2</v>
      </c>
      <c r="C359" t="e">
        <f t="shared" si="212"/>
        <v>#VALUE!</v>
      </c>
      <c r="D359">
        <f t="shared" si="213"/>
        <v>2</v>
      </c>
      <c r="E359">
        <f t="shared" si="214"/>
        <v>4</v>
      </c>
      <c r="F359" s="1">
        <f t="shared" si="204"/>
        <v>7</v>
      </c>
      <c r="G359" s="1">
        <f t="shared" si="215"/>
        <v>30</v>
      </c>
      <c r="H359" s="26" t="str">
        <f t="shared" si="216"/>
        <v>07:30</v>
      </c>
      <c r="I359" s="14">
        <f t="shared" si="209"/>
        <v>0</v>
      </c>
      <c r="J359" s="3">
        <f t="shared" si="217"/>
        <v>3</v>
      </c>
      <c r="K359" s="3">
        <f t="shared" si="210"/>
        <v>0</v>
      </c>
      <c r="L359" s="3">
        <f t="shared" si="203"/>
        <v>15</v>
      </c>
      <c r="M359" s="3">
        <f t="shared" si="205"/>
        <v>315</v>
      </c>
      <c r="N359" t="str">
        <f t="shared" si="206"/>
        <v/>
      </c>
      <c r="O359" s="14" t="str">
        <f t="shared" si="218"/>
        <v/>
      </c>
      <c r="P359" s="14" t="str">
        <f t="shared" si="219"/>
        <v/>
      </c>
      <c r="Q359" s="14" t="str">
        <f t="shared" si="220"/>
        <v/>
      </c>
      <c r="R359" s="14" t="str">
        <f t="shared" si="221"/>
        <v/>
      </c>
      <c r="S359" t="str">
        <f t="shared" si="207"/>
        <v/>
      </c>
      <c r="T359" s="14">
        <f t="shared" si="208"/>
        <v>0</v>
      </c>
      <c r="AE359" s="5"/>
      <c r="AF359" s="5"/>
      <c r="AG359" s="15"/>
      <c r="AH359" s="15"/>
      <c r="AI359" s="15"/>
      <c r="AJ359" s="15"/>
      <c r="AK359" s="5"/>
    </row>
    <row r="360" spans="1:37" x14ac:dyDescent="0.25">
      <c r="A360" t="s">
        <v>552</v>
      </c>
      <c r="B360" t="e">
        <f t="shared" si="211"/>
        <v>#VALUE!</v>
      </c>
      <c r="C360" t="e">
        <f t="shared" si="212"/>
        <v>#VALUE!</v>
      </c>
      <c r="D360" t="e">
        <f t="shared" si="213"/>
        <v>#VALUE!</v>
      </c>
      <c r="E360">
        <f t="shared" si="214"/>
        <v>43</v>
      </c>
      <c r="F360" s="1" t="str">
        <f t="shared" si="204"/>
        <v/>
      </c>
      <c r="G360" s="1" t="str">
        <f t="shared" si="215"/>
        <v/>
      </c>
      <c r="H360" s="26" t="str">
        <f t="shared" si="216"/>
        <v>:</v>
      </c>
      <c r="I360" s="14">
        <f t="shared" si="209"/>
        <v>0</v>
      </c>
      <c r="J360" s="3">
        <f t="shared" si="217"/>
        <v>3</v>
      </c>
      <c r="K360" s="3">
        <f t="shared" si="210"/>
        <v>0</v>
      </c>
      <c r="L360" s="3">
        <f t="shared" si="203"/>
        <v>15</v>
      </c>
      <c r="M360" s="3">
        <f t="shared" si="205"/>
        <v>315</v>
      </c>
      <c r="N360" t="str">
        <f t="shared" si="206"/>
        <v/>
      </c>
      <c r="O360" s="14" t="str">
        <f t="shared" si="218"/>
        <v/>
      </c>
      <c r="P360" s="14" t="str">
        <f t="shared" si="219"/>
        <v/>
      </c>
      <c r="Q360" s="14" t="str">
        <f t="shared" si="220"/>
        <v/>
      </c>
      <c r="R360" s="14" t="str">
        <f t="shared" si="221"/>
        <v/>
      </c>
      <c r="S360" t="str">
        <f t="shared" si="207"/>
        <v/>
      </c>
      <c r="T360" s="14">
        <f t="shared" si="208"/>
        <v>0</v>
      </c>
      <c r="AE360" s="5"/>
      <c r="AF360" s="5"/>
      <c r="AG360" s="15"/>
      <c r="AH360" s="15"/>
      <c r="AI360" s="15"/>
      <c r="AJ360" s="15"/>
      <c r="AK360" s="5"/>
    </row>
    <row r="361" spans="1:37" x14ac:dyDescent="0.25">
      <c r="A361" t="s">
        <v>663</v>
      </c>
      <c r="B361" t="e">
        <f t="shared" si="211"/>
        <v>#VALUE!</v>
      </c>
      <c r="C361" t="e">
        <f t="shared" si="212"/>
        <v>#VALUE!</v>
      </c>
      <c r="D361" t="e">
        <f t="shared" si="213"/>
        <v>#VALUE!</v>
      </c>
      <c r="E361">
        <f t="shared" si="214"/>
        <v>8</v>
      </c>
      <c r="F361" s="1" t="str">
        <f t="shared" si="204"/>
        <v/>
      </c>
      <c r="G361" s="1" t="str">
        <f t="shared" si="215"/>
        <v/>
      </c>
      <c r="H361" s="26" t="str">
        <f t="shared" si="216"/>
        <v>:</v>
      </c>
      <c r="I361" s="14">
        <f t="shared" si="209"/>
        <v>1</v>
      </c>
      <c r="J361" s="3">
        <f t="shared" si="217"/>
        <v>4</v>
      </c>
      <c r="K361" s="3">
        <f t="shared" si="210"/>
        <v>0</v>
      </c>
      <c r="L361" s="3">
        <f t="shared" si="203"/>
        <v>0</v>
      </c>
      <c r="M361" s="3">
        <f t="shared" si="205"/>
        <v>400</v>
      </c>
      <c r="N361" t="str">
        <f t="shared" si="206"/>
        <v>Ruta 3/3</v>
      </c>
      <c r="O361" s="14" t="str">
        <f t="shared" si="218"/>
        <v/>
      </c>
      <c r="P361" s="14" t="str">
        <f t="shared" si="219"/>
        <v/>
      </c>
      <c r="Q361" s="14" t="str">
        <f t="shared" si="220"/>
        <v/>
      </c>
      <c r="R361" s="14" t="str">
        <f t="shared" si="221"/>
        <v/>
      </c>
      <c r="S361" t="str">
        <f t="shared" si="207"/>
        <v/>
      </c>
      <c r="T361" s="14">
        <f t="shared" si="208"/>
        <v>0</v>
      </c>
      <c r="AE361" s="5"/>
      <c r="AF361" s="5"/>
      <c r="AG361" s="15"/>
      <c r="AH361" s="15"/>
      <c r="AI361" s="15"/>
      <c r="AJ361" s="15"/>
      <c r="AK361" s="5"/>
    </row>
    <row r="362" spans="1:37" x14ac:dyDescent="0.25">
      <c r="A362" t="s">
        <v>162</v>
      </c>
      <c r="B362" t="e">
        <f t="shared" si="211"/>
        <v>#VALUE!</v>
      </c>
      <c r="C362" t="e">
        <f t="shared" si="212"/>
        <v>#VALUE!</v>
      </c>
      <c r="D362" t="e">
        <f t="shared" si="213"/>
        <v>#VALUE!</v>
      </c>
      <c r="E362">
        <f t="shared" si="214"/>
        <v>49</v>
      </c>
      <c r="F362" s="1" t="str">
        <f t="shared" si="204"/>
        <v/>
      </c>
      <c r="G362" s="1" t="str">
        <f t="shared" si="215"/>
        <v/>
      </c>
      <c r="H362" s="26" t="str">
        <f t="shared" si="216"/>
        <v>:</v>
      </c>
      <c r="I362" s="14">
        <f t="shared" si="209"/>
        <v>0</v>
      </c>
      <c r="J362" s="3">
        <f t="shared" si="217"/>
        <v>4</v>
      </c>
      <c r="K362" s="3">
        <f t="shared" si="210"/>
        <v>1</v>
      </c>
      <c r="L362" s="3">
        <f t="shared" si="203"/>
        <v>1</v>
      </c>
      <c r="M362" s="3">
        <f t="shared" si="205"/>
        <v>401</v>
      </c>
      <c r="N362" t="str">
        <f t="shared" si="206"/>
        <v>Vía Hispanidad (frente nº 132 - 2º paso de cebra)</v>
      </c>
      <c r="O362" s="14" t="str">
        <f t="shared" si="218"/>
        <v>04:45</v>
      </c>
      <c r="P362" s="14" t="str">
        <f t="shared" si="219"/>
        <v>12:42</v>
      </c>
      <c r="Q362" s="14" t="str">
        <f t="shared" si="220"/>
        <v>20:42</v>
      </c>
      <c r="R362" s="14" t="str">
        <f t="shared" si="221"/>
        <v>06:45</v>
      </c>
      <c r="S362" t="str">
        <f t="shared" si="207"/>
        <v>Opel Planta en Figueruelas</v>
      </c>
      <c r="T362" s="14">
        <f t="shared" si="208"/>
        <v>0</v>
      </c>
      <c r="AE362" s="5"/>
      <c r="AF362" s="5"/>
      <c r="AG362" s="15"/>
      <c r="AH362" s="15"/>
      <c r="AI362" s="15"/>
      <c r="AJ362" s="15"/>
      <c r="AK362" s="5"/>
    </row>
    <row r="363" spans="1:37" x14ac:dyDescent="0.25">
      <c r="A363" t="s">
        <v>553</v>
      </c>
      <c r="B363">
        <f t="shared" si="211"/>
        <v>2</v>
      </c>
      <c r="C363" t="e">
        <f t="shared" si="212"/>
        <v>#VALUE!</v>
      </c>
      <c r="D363">
        <f t="shared" si="213"/>
        <v>2</v>
      </c>
      <c r="E363">
        <f t="shared" si="214"/>
        <v>4</v>
      </c>
      <c r="F363" s="1">
        <f t="shared" si="204"/>
        <v>4</v>
      </c>
      <c r="G363" s="1">
        <f t="shared" si="215"/>
        <v>45</v>
      </c>
      <c r="H363" s="26" t="str">
        <f t="shared" si="216"/>
        <v>04:45</v>
      </c>
      <c r="I363" s="14">
        <f t="shared" si="209"/>
        <v>0</v>
      </c>
      <c r="J363" s="3">
        <f t="shared" si="217"/>
        <v>4</v>
      </c>
      <c r="K363" s="3">
        <f t="shared" si="210"/>
        <v>0</v>
      </c>
      <c r="L363" s="3">
        <f t="shared" si="203"/>
        <v>1</v>
      </c>
      <c r="M363" s="3">
        <f t="shared" si="205"/>
        <v>401</v>
      </c>
      <c r="N363" t="str">
        <f t="shared" si="206"/>
        <v/>
      </c>
      <c r="O363" s="14" t="str">
        <f t="shared" si="218"/>
        <v/>
      </c>
      <c r="P363" s="14" t="str">
        <f t="shared" si="219"/>
        <v/>
      </c>
      <c r="Q363" s="14" t="str">
        <f t="shared" si="220"/>
        <v/>
      </c>
      <c r="R363" s="14" t="str">
        <f t="shared" si="221"/>
        <v/>
      </c>
      <c r="S363" t="str">
        <f t="shared" si="207"/>
        <v/>
      </c>
      <c r="T363" s="14">
        <f t="shared" si="208"/>
        <v>0</v>
      </c>
      <c r="AE363" s="5"/>
      <c r="AF363" s="5"/>
      <c r="AG363" s="15"/>
      <c r="AH363" s="15"/>
      <c r="AI363" s="15"/>
      <c r="AJ363" s="15"/>
      <c r="AK363" s="5"/>
    </row>
    <row r="364" spans="1:37" x14ac:dyDescent="0.25">
      <c r="A364" t="s">
        <v>201</v>
      </c>
      <c r="B364">
        <f t="shared" si="211"/>
        <v>3</v>
      </c>
      <c r="C364" t="e">
        <f t="shared" si="212"/>
        <v>#VALUE!</v>
      </c>
      <c r="D364">
        <f t="shared" si="213"/>
        <v>3</v>
      </c>
      <c r="E364">
        <f t="shared" si="214"/>
        <v>5</v>
      </c>
      <c r="F364" s="1">
        <f t="shared" si="204"/>
        <v>12</v>
      </c>
      <c r="G364" s="1">
        <f t="shared" si="215"/>
        <v>42</v>
      </c>
      <c r="H364" s="26" t="str">
        <f t="shared" si="216"/>
        <v>12:42</v>
      </c>
      <c r="I364" s="14">
        <f t="shared" si="209"/>
        <v>0</v>
      </c>
      <c r="J364" s="3">
        <f t="shared" si="217"/>
        <v>4</v>
      </c>
      <c r="K364" s="3">
        <f t="shared" si="210"/>
        <v>0</v>
      </c>
      <c r="L364" s="3">
        <f t="shared" si="203"/>
        <v>1</v>
      </c>
      <c r="M364" s="3">
        <f t="shared" si="205"/>
        <v>401</v>
      </c>
      <c r="N364" t="str">
        <f t="shared" si="206"/>
        <v/>
      </c>
      <c r="O364" s="14" t="str">
        <f t="shared" si="218"/>
        <v/>
      </c>
      <c r="P364" s="14" t="str">
        <f t="shared" si="219"/>
        <v/>
      </c>
      <c r="Q364" s="14" t="str">
        <f t="shared" si="220"/>
        <v/>
      </c>
      <c r="R364" s="14" t="str">
        <f t="shared" si="221"/>
        <v/>
      </c>
      <c r="S364" t="str">
        <f t="shared" si="207"/>
        <v/>
      </c>
      <c r="T364" s="14">
        <f t="shared" si="208"/>
        <v>0</v>
      </c>
      <c r="AE364" s="5"/>
      <c r="AF364" s="5"/>
      <c r="AG364" s="15"/>
      <c r="AH364" s="15"/>
      <c r="AI364" s="15"/>
      <c r="AJ364" s="15"/>
      <c r="AK364" s="5"/>
    </row>
    <row r="365" spans="1:37" x14ac:dyDescent="0.25">
      <c r="A365" t="s">
        <v>554</v>
      </c>
      <c r="B365">
        <f t="shared" si="211"/>
        <v>3</v>
      </c>
      <c r="C365" t="e">
        <f t="shared" si="212"/>
        <v>#VALUE!</v>
      </c>
      <c r="D365">
        <f t="shared" si="213"/>
        <v>3</v>
      </c>
      <c r="E365">
        <f t="shared" si="214"/>
        <v>5</v>
      </c>
      <c r="F365" s="1">
        <f t="shared" si="204"/>
        <v>20</v>
      </c>
      <c r="G365" s="1">
        <f t="shared" si="215"/>
        <v>42</v>
      </c>
      <c r="H365" s="26" t="str">
        <f t="shared" si="216"/>
        <v>20:42</v>
      </c>
      <c r="I365" s="14">
        <f t="shared" si="209"/>
        <v>0</v>
      </c>
      <c r="J365" s="3">
        <f t="shared" si="217"/>
        <v>4</v>
      </c>
      <c r="K365" s="3">
        <f t="shared" si="210"/>
        <v>0</v>
      </c>
      <c r="L365" s="3">
        <f t="shared" si="203"/>
        <v>1</v>
      </c>
      <c r="M365" s="3">
        <f t="shared" si="205"/>
        <v>401</v>
      </c>
      <c r="N365" t="str">
        <f t="shared" si="206"/>
        <v/>
      </c>
      <c r="O365" s="14" t="str">
        <f t="shared" si="218"/>
        <v/>
      </c>
      <c r="P365" s="14" t="str">
        <f t="shared" si="219"/>
        <v/>
      </c>
      <c r="Q365" s="14" t="str">
        <f t="shared" si="220"/>
        <v/>
      </c>
      <c r="R365" s="14" t="str">
        <f t="shared" si="221"/>
        <v/>
      </c>
      <c r="S365" t="str">
        <f t="shared" si="207"/>
        <v/>
      </c>
      <c r="T365" s="14">
        <f t="shared" si="208"/>
        <v>0</v>
      </c>
      <c r="AE365" s="5"/>
      <c r="AF365" s="5"/>
      <c r="AG365" s="15"/>
      <c r="AH365" s="15"/>
      <c r="AI365" s="15"/>
      <c r="AJ365" s="15"/>
      <c r="AK365" s="5"/>
    </row>
    <row r="366" spans="1:37" x14ac:dyDescent="0.25">
      <c r="A366" t="s">
        <v>511</v>
      </c>
      <c r="B366">
        <f t="shared" si="211"/>
        <v>2</v>
      </c>
      <c r="C366" t="e">
        <f t="shared" si="212"/>
        <v>#VALUE!</v>
      </c>
      <c r="D366">
        <f t="shared" si="213"/>
        <v>2</v>
      </c>
      <c r="E366">
        <f t="shared" si="214"/>
        <v>4</v>
      </c>
      <c r="F366" s="1">
        <f t="shared" si="204"/>
        <v>6</v>
      </c>
      <c r="G366" s="1">
        <f t="shared" si="215"/>
        <v>45</v>
      </c>
      <c r="H366" s="26" t="str">
        <f t="shared" si="216"/>
        <v>06:45</v>
      </c>
      <c r="I366" s="14">
        <f t="shared" si="209"/>
        <v>0</v>
      </c>
      <c r="J366" s="3">
        <f t="shared" si="217"/>
        <v>4</v>
      </c>
      <c r="K366" s="3">
        <f t="shared" si="210"/>
        <v>0</v>
      </c>
      <c r="L366" s="3">
        <f t="shared" si="203"/>
        <v>1</v>
      </c>
      <c r="M366" s="3">
        <f t="shared" si="205"/>
        <v>401</v>
      </c>
      <c r="N366" t="str">
        <f t="shared" si="206"/>
        <v/>
      </c>
      <c r="O366" s="14" t="str">
        <f t="shared" si="218"/>
        <v/>
      </c>
      <c r="P366" s="14" t="str">
        <f t="shared" si="219"/>
        <v/>
      </c>
      <c r="Q366" s="14" t="str">
        <f t="shared" si="220"/>
        <v/>
      </c>
      <c r="R366" s="14" t="str">
        <f t="shared" si="221"/>
        <v/>
      </c>
      <c r="S366" t="str">
        <f t="shared" si="207"/>
        <v/>
      </c>
      <c r="T366" s="14">
        <f t="shared" si="208"/>
        <v>0</v>
      </c>
      <c r="AE366" s="5"/>
      <c r="AF366" s="5"/>
      <c r="AG366" s="15"/>
      <c r="AH366" s="15"/>
      <c r="AI366" s="15"/>
      <c r="AJ366" s="15"/>
      <c r="AK366" s="5"/>
    </row>
    <row r="367" spans="1:37" x14ac:dyDescent="0.25">
      <c r="A367" t="s">
        <v>21</v>
      </c>
      <c r="B367" t="e">
        <f t="shared" si="211"/>
        <v>#VALUE!</v>
      </c>
      <c r="C367" t="e">
        <f t="shared" si="212"/>
        <v>#VALUE!</v>
      </c>
      <c r="D367" t="e">
        <f t="shared" si="213"/>
        <v>#VALUE!</v>
      </c>
      <c r="E367">
        <f t="shared" si="214"/>
        <v>26</v>
      </c>
      <c r="F367" s="1" t="str">
        <f t="shared" si="204"/>
        <v/>
      </c>
      <c r="G367" s="1" t="str">
        <f t="shared" si="215"/>
        <v/>
      </c>
      <c r="H367" s="26" t="str">
        <f t="shared" si="216"/>
        <v>:</v>
      </c>
      <c r="I367" s="14">
        <f t="shared" si="209"/>
        <v>0</v>
      </c>
      <c r="J367" s="3">
        <f t="shared" si="217"/>
        <v>4</v>
      </c>
      <c r="K367" s="3">
        <f t="shared" si="210"/>
        <v>0</v>
      </c>
      <c r="L367" s="3">
        <f t="shared" si="203"/>
        <v>1</v>
      </c>
      <c r="M367" s="3">
        <f t="shared" si="205"/>
        <v>401</v>
      </c>
      <c r="N367" t="str">
        <f t="shared" si="206"/>
        <v/>
      </c>
      <c r="O367" s="14" t="str">
        <f t="shared" si="218"/>
        <v/>
      </c>
      <c r="P367" s="14" t="str">
        <f t="shared" si="219"/>
        <v/>
      </c>
      <c r="Q367" s="14" t="str">
        <f t="shared" si="220"/>
        <v/>
      </c>
      <c r="R367" s="14" t="str">
        <f t="shared" si="221"/>
        <v/>
      </c>
      <c r="S367" t="str">
        <f t="shared" si="207"/>
        <v/>
      </c>
      <c r="T367" s="14">
        <f t="shared" si="208"/>
        <v>0</v>
      </c>
      <c r="AE367" s="5"/>
      <c r="AF367" s="5"/>
      <c r="AG367" s="15"/>
      <c r="AH367" s="15"/>
      <c r="AI367" s="15"/>
      <c r="AJ367" s="15"/>
      <c r="AK367" s="5"/>
    </row>
    <row r="368" spans="1:37" x14ac:dyDescent="0.25">
      <c r="A368" t="s">
        <v>555</v>
      </c>
      <c r="B368" t="e">
        <f t="shared" si="211"/>
        <v>#VALUE!</v>
      </c>
      <c r="C368" t="e">
        <f t="shared" si="212"/>
        <v>#VALUE!</v>
      </c>
      <c r="D368" t="e">
        <f t="shared" si="213"/>
        <v>#VALUE!</v>
      </c>
      <c r="E368">
        <f t="shared" si="214"/>
        <v>48</v>
      </c>
      <c r="F368" s="1" t="str">
        <f t="shared" si="204"/>
        <v/>
      </c>
      <c r="G368" s="1" t="str">
        <f t="shared" si="215"/>
        <v/>
      </c>
      <c r="H368" s="26" t="str">
        <f t="shared" si="216"/>
        <v>:</v>
      </c>
      <c r="I368" s="14">
        <f t="shared" si="209"/>
        <v>0</v>
      </c>
      <c r="J368" s="3">
        <f t="shared" si="217"/>
        <v>4</v>
      </c>
      <c r="K368" s="3">
        <f t="shared" si="210"/>
        <v>1</v>
      </c>
      <c r="L368" s="3">
        <f t="shared" si="203"/>
        <v>2</v>
      </c>
      <c r="M368" s="3">
        <f t="shared" si="205"/>
        <v>402</v>
      </c>
      <c r="N368" t="str">
        <f t="shared" si="206"/>
        <v>Vía Hispanidad (frente Escultor Palao - Pd. Bus)</v>
      </c>
      <c r="O368" s="14" t="str">
        <f t="shared" si="218"/>
        <v>04:46</v>
      </c>
      <c r="P368" s="14" t="str">
        <f t="shared" si="219"/>
        <v>12:43</v>
      </c>
      <c r="Q368" s="14" t="str">
        <f t="shared" si="220"/>
        <v>20:43</v>
      </c>
      <c r="R368" s="14" t="str">
        <f t="shared" si="221"/>
        <v>06:46</v>
      </c>
      <c r="S368" t="str">
        <f t="shared" si="207"/>
        <v>Vía Hispanidad (frente nº 132 - 2º paso de cebra)</v>
      </c>
      <c r="T368" s="14">
        <f t="shared" si="208"/>
        <v>0</v>
      </c>
      <c r="AE368" s="5"/>
      <c r="AF368" s="5"/>
      <c r="AG368" s="15"/>
      <c r="AH368" s="15"/>
      <c r="AI368" s="15"/>
      <c r="AJ368" s="15"/>
      <c r="AK368" s="5"/>
    </row>
    <row r="369" spans="1:37" x14ac:dyDescent="0.25">
      <c r="A369" t="s">
        <v>196</v>
      </c>
      <c r="B369">
        <f t="shared" si="211"/>
        <v>2</v>
      </c>
      <c r="C369" t="e">
        <f t="shared" si="212"/>
        <v>#VALUE!</v>
      </c>
      <c r="D369">
        <f t="shared" si="213"/>
        <v>2</v>
      </c>
      <c r="E369">
        <f t="shared" si="214"/>
        <v>4</v>
      </c>
      <c r="F369" s="1">
        <f t="shared" si="204"/>
        <v>4</v>
      </c>
      <c r="G369" s="1">
        <f t="shared" si="215"/>
        <v>46</v>
      </c>
      <c r="H369" s="26" t="str">
        <f t="shared" si="216"/>
        <v>04:46</v>
      </c>
      <c r="I369" s="14">
        <f t="shared" si="209"/>
        <v>0</v>
      </c>
      <c r="J369" s="3">
        <f t="shared" si="217"/>
        <v>4</v>
      </c>
      <c r="K369" s="3">
        <f t="shared" si="210"/>
        <v>0</v>
      </c>
      <c r="L369" s="3">
        <f t="shared" si="203"/>
        <v>2</v>
      </c>
      <c r="M369" s="3">
        <f t="shared" si="205"/>
        <v>402</v>
      </c>
      <c r="N369" t="str">
        <f t="shared" si="206"/>
        <v/>
      </c>
      <c r="O369" s="14" t="str">
        <f t="shared" si="218"/>
        <v/>
      </c>
      <c r="P369" s="14" t="str">
        <f t="shared" si="219"/>
        <v/>
      </c>
      <c r="Q369" s="14" t="str">
        <f t="shared" si="220"/>
        <v/>
      </c>
      <c r="R369" s="14" t="str">
        <f t="shared" si="221"/>
        <v/>
      </c>
      <c r="S369" t="str">
        <f t="shared" si="207"/>
        <v/>
      </c>
      <c r="T369" s="14">
        <f t="shared" si="208"/>
        <v>0</v>
      </c>
      <c r="AE369" s="5"/>
      <c r="AF369" s="5"/>
      <c r="AG369" s="15"/>
      <c r="AH369" s="15"/>
      <c r="AI369" s="15"/>
      <c r="AJ369" s="15"/>
      <c r="AK369" s="5"/>
    </row>
    <row r="370" spans="1:37" x14ac:dyDescent="0.25">
      <c r="A370" t="s">
        <v>204</v>
      </c>
      <c r="B370">
        <f t="shared" si="211"/>
        <v>3</v>
      </c>
      <c r="C370" t="e">
        <f t="shared" si="212"/>
        <v>#VALUE!</v>
      </c>
      <c r="D370">
        <f t="shared" si="213"/>
        <v>3</v>
      </c>
      <c r="E370">
        <f t="shared" si="214"/>
        <v>5</v>
      </c>
      <c r="F370" s="1">
        <f t="shared" si="204"/>
        <v>12</v>
      </c>
      <c r="G370" s="1">
        <f t="shared" si="215"/>
        <v>43</v>
      </c>
      <c r="H370" s="26" t="str">
        <f t="shared" si="216"/>
        <v>12:43</v>
      </c>
      <c r="I370" s="14">
        <f t="shared" si="209"/>
        <v>0</v>
      </c>
      <c r="J370" s="3">
        <f t="shared" si="217"/>
        <v>4</v>
      </c>
      <c r="K370" s="3">
        <f t="shared" si="210"/>
        <v>0</v>
      </c>
      <c r="L370" s="3">
        <f t="shared" si="203"/>
        <v>2</v>
      </c>
      <c r="M370" s="3">
        <f t="shared" si="205"/>
        <v>402</v>
      </c>
      <c r="N370" t="str">
        <f t="shared" si="206"/>
        <v/>
      </c>
      <c r="O370" s="14" t="str">
        <f t="shared" si="218"/>
        <v/>
      </c>
      <c r="P370" s="14" t="str">
        <f t="shared" si="219"/>
        <v/>
      </c>
      <c r="Q370" s="14" t="str">
        <f t="shared" si="220"/>
        <v/>
      </c>
      <c r="R370" s="14" t="str">
        <f t="shared" si="221"/>
        <v/>
      </c>
      <c r="S370" t="str">
        <f t="shared" si="207"/>
        <v/>
      </c>
      <c r="T370" s="14">
        <f t="shared" si="208"/>
        <v>0</v>
      </c>
      <c r="AE370" s="5"/>
      <c r="AF370" s="5"/>
      <c r="AG370" s="15"/>
      <c r="AH370" s="15"/>
      <c r="AI370" s="15"/>
      <c r="AJ370" s="15"/>
      <c r="AK370" s="5"/>
    </row>
    <row r="371" spans="1:37" x14ac:dyDescent="0.25">
      <c r="A371" t="s">
        <v>198</v>
      </c>
      <c r="B371">
        <f t="shared" si="211"/>
        <v>3</v>
      </c>
      <c r="C371" t="e">
        <f t="shared" si="212"/>
        <v>#VALUE!</v>
      </c>
      <c r="D371">
        <f t="shared" si="213"/>
        <v>3</v>
      </c>
      <c r="E371">
        <f t="shared" si="214"/>
        <v>5</v>
      </c>
      <c r="F371" s="1">
        <f t="shared" si="204"/>
        <v>20</v>
      </c>
      <c r="G371" s="1">
        <f t="shared" si="215"/>
        <v>43</v>
      </c>
      <c r="H371" s="26" t="str">
        <f t="shared" si="216"/>
        <v>20:43</v>
      </c>
      <c r="I371" s="14">
        <f t="shared" si="209"/>
        <v>0</v>
      </c>
      <c r="J371" s="3">
        <f t="shared" si="217"/>
        <v>4</v>
      </c>
      <c r="K371" s="3">
        <f t="shared" si="210"/>
        <v>0</v>
      </c>
      <c r="L371" s="3">
        <f t="shared" si="203"/>
        <v>2</v>
      </c>
      <c r="M371" s="3">
        <f t="shared" si="205"/>
        <v>402</v>
      </c>
      <c r="N371" t="str">
        <f t="shared" si="206"/>
        <v/>
      </c>
      <c r="O371" s="14" t="str">
        <f t="shared" si="218"/>
        <v/>
      </c>
      <c r="P371" s="14" t="str">
        <f t="shared" si="219"/>
        <v/>
      </c>
      <c r="Q371" s="14" t="str">
        <f t="shared" si="220"/>
        <v/>
      </c>
      <c r="R371" s="14" t="str">
        <f t="shared" si="221"/>
        <v/>
      </c>
      <c r="S371" t="str">
        <f t="shared" si="207"/>
        <v/>
      </c>
      <c r="T371" s="14">
        <f t="shared" si="208"/>
        <v>0</v>
      </c>
      <c r="AE371" s="5"/>
      <c r="AF371" s="5"/>
      <c r="AG371" s="15"/>
      <c r="AH371" s="15"/>
      <c r="AI371" s="15"/>
      <c r="AJ371" s="15"/>
      <c r="AK371" s="5"/>
    </row>
    <row r="372" spans="1:37" x14ac:dyDescent="0.25">
      <c r="A372" t="s">
        <v>342</v>
      </c>
      <c r="B372">
        <f t="shared" si="211"/>
        <v>2</v>
      </c>
      <c r="C372" t="e">
        <f t="shared" si="212"/>
        <v>#VALUE!</v>
      </c>
      <c r="D372">
        <f t="shared" si="213"/>
        <v>2</v>
      </c>
      <c r="E372">
        <f t="shared" si="214"/>
        <v>4</v>
      </c>
      <c r="F372" s="1">
        <f t="shared" si="204"/>
        <v>6</v>
      </c>
      <c r="G372" s="1">
        <f t="shared" si="215"/>
        <v>46</v>
      </c>
      <c r="H372" s="26" t="str">
        <f t="shared" si="216"/>
        <v>06:46</v>
      </c>
      <c r="I372" s="14">
        <f t="shared" si="209"/>
        <v>0</v>
      </c>
      <c r="J372" s="3">
        <f t="shared" si="217"/>
        <v>4</v>
      </c>
      <c r="K372" s="3">
        <f t="shared" si="210"/>
        <v>0</v>
      </c>
      <c r="L372" s="3">
        <f t="shared" si="203"/>
        <v>2</v>
      </c>
      <c r="M372" s="3">
        <f t="shared" si="205"/>
        <v>402</v>
      </c>
      <c r="N372" t="str">
        <f t="shared" si="206"/>
        <v/>
      </c>
      <c r="O372" s="14" t="str">
        <f t="shared" si="218"/>
        <v/>
      </c>
      <c r="P372" s="14" t="str">
        <f t="shared" si="219"/>
        <v/>
      </c>
      <c r="Q372" s="14" t="str">
        <f t="shared" si="220"/>
        <v/>
      </c>
      <c r="R372" s="14" t="str">
        <f t="shared" si="221"/>
        <v/>
      </c>
      <c r="S372" t="str">
        <f t="shared" si="207"/>
        <v/>
      </c>
      <c r="T372" s="14">
        <f t="shared" si="208"/>
        <v>0</v>
      </c>
      <c r="AE372" s="5"/>
      <c r="AF372" s="5"/>
      <c r="AG372" s="15"/>
      <c r="AH372" s="15"/>
      <c r="AI372" s="15"/>
      <c r="AJ372" s="15"/>
      <c r="AK372" s="5"/>
    </row>
    <row r="373" spans="1:37" x14ac:dyDescent="0.25">
      <c r="A373" t="s">
        <v>162</v>
      </c>
      <c r="B373" t="e">
        <f t="shared" si="211"/>
        <v>#VALUE!</v>
      </c>
      <c r="C373" t="e">
        <f t="shared" si="212"/>
        <v>#VALUE!</v>
      </c>
      <c r="D373" t="e">
        <f t="shared" si="213"/>
        <v>#VALUE!</v>
      </c>
      <c r="E373">
        <f t="shared" si="214"/>
        <v>49</v>
      </c>
      <c r="F373" s="1" t="str">
        <f t="shared" si="204"/>
        <v/>
      </c>
      <c r="G373" s="1" t="str">
        <f t="shared" si="215"/>
        <v/>
      </c>
      <c r="H373" s="26" t="str">
        <f t="shared" si="216"/>
        <v>:</v>
      </c>
      <c r="I373" s="14">
        <f t="shared" si="209"/>
        <v>0</v>
      </c>
      <c r="J373" s="3">
        <f t="shared" si="217"/>
        <v>4</v>
      </c>
      <c r="K373" s="3">
        <f t="shared" si="210"/>
        <v>0</v>
      </c>
      <c r="L373" s="3">
        <f t="shared" si="203"/>
        <v>2</v>
      </c>
      <c r="M373" s="3">
        <f t="shared" si="205"/>
        <v>402</v>
      </c>
      <c r="N373" t="str">
        <f t="shared" si="206"/>
        <v/>
      </c>
      <c r="O373" s="14" t="str">
        <f t="shared" si="218"/>
        <v/>
      </c>
      <c r="P373" s="14" t="str">
        <f t="shared" si="219"/>
        <v/>
      </c>
      <c r="Q373" s="14" t="str">
        <f t="shared" si="220"/>
        <v/>
      </c>
      <c r="R373" s="14" t="str">
        <f t="shared" si="221"/>
        <v/>
      </c>
      <c r="S373" t="str">
        <f t="shared" si="207"/>
        <v/>
      </c>
      <c r="T373" s="14">
        <f t="shared" si="208"/>
        <v>0</v>
      </c>
      <c r="AE373" s="5"/>
      <c r="AF373" s="5"/>
      <c r="AG373" s="15"/>
      <c r="AH373" s="15"/>
      <c r="AI373" s="15"/>
      <c r="AJ373" s="15"/>
      <c r="AK373" s="5"/>
    </row>
    <row r="374" spans="1:37" x14ac:dyDescent="0.25">
      <c r="A374" t="s">
        <v>556</v>
      </c>
      <c r="B374" t="e">
        <f t="shared" si="211"/>
        <v>#VALUE!</v>
      </c>
      <c r="C374" t="e">
        <f t="shared" si="212"/>
        <v>#VALUE!</v>
      </c>
      <c r="D374" t="e">
        <f t="shared" si="213"/>
        <v>#VALUE!</v>
      </c>
      <c r="E374">
        <f t="shared" si="214"/>
        <v>50</v>
      </c>
      <c r="F374" s="1" t="str">
        <f t="shared" si="204"/>
        <v/>
      </c>
      <c r="G374" s="1" t="str">
        <f t="shared" si="215"/>
        <v/>
      </c>
      <c r="H374" s="26" t="str">
        <f t="shared" si="216"/>
        <v>:</v>
      </c>
      <c r="I374" s="14">
        <f t="shared" si="209"/>
        <v>0</v>
      </c>
      <c r="J374" s="3">
        <f t="shared" si="217"/>
        <v>4</v>
      </c>
      <c r="K374" s="3">
        <f t="shared" si="210"/>
        <v>1</v>
      </c>
      <c r="L374" s="3">
        <f t="shared" si="203"/>
        <v>3</v>
      </c>
      <c r="M374" s="3">
        <f t="shared" si="205"/>
        <v>403</v>
      </c>
      <c r="N374" t="str">
        <f t="shared" si="206"/>
        <v>Vía Hispanidad (frente Villa de Andorra - Pd. Bus)</v>
      </c>
      <c r="O374" s="14" t="str">
        <f t="shared" si="218"/>
        <v>04:47</v>
      </c>
      <c r="P374" s="14" t="str">
        <f t="shared" si="219"/>
        <v>12:44</v>
      </c>
      <c r="Q374" s="14" t="str">
        <f t="shared" si="220"/>
        <v>20:44</v>
      </c>
      <c r="R374" s="14" t="str">
        <f t="shared" si="221"/>
        <v>06:47</v>
      </c>
      <c r="S374" t="str">
        <f t="shared" si="207"/>
        <v>Vía Hispanidad (frente Escultor Palao - Pd. Bus)</v>
      </c>
      <c r="T374" s="14">
        <f t="shared" si="208"/>
        <v>0</v>
      </c>
      <c r="AE374" s="5"/>
      <c r="AF374" s="5"/>
      <c r="AG374" s="15"/>
      <c r="AH374" s="15"/>
      <c r="AI374" s="15"/>
      <c r="AJ374" s="15"/>
      <c r="AK374" s="5"/>
    </row>
    <row r="375" spans="1:37" x14ac:dyDescent="0.25">
      <c r="A375" t="s">
        <v>200</v>
      </c>
      <c r="B375">
        <f t="shared" si="211"/>
        <v>2</v>
      </c>
      <c r="C375" t="e">
        <f t="shared" si="212"/>
        <v>#VALUE!</v>
      </c>
      <c r="D375">
        <f t="shared" si="213"/>
        <v>2</v>
      </c>
      <c r="E375">
        <f t="shared" si="214"/>
        <v>4</v>
      </c>
      <c r="F375" s="1">
        <f t="shared" si="204"/>
        <v>4</v>
      </c>
      <c r="G375" s="1">
        <f t="shared" si="215"/>
        <v>47</v>
      </c>
      <c r="H375" s="26" t="str">
        <f t="shared" si="216"/>
        <v>04:47</v>
      </c>
      <c r="I375" s="14">
        <f t="shared" si="209"/>
        <v>0</v>
      </c>
      <c r="J375" s="3">
        <f t="shared" si="217"/>
        <v>4</v>
      </c>
      <c r="K375" s="3">
        <f t="shared" si="210"/>
        <v>0</v>
      </c>
      <c r="L375" s="3">
        <f t="shared" si="203"/>
        <v>3</v>
      </c>
      <c r="M375" s="3">
        <f t="shared" si="205"/>
        <v>403</v>
      </c>
      <c r="N375" t="str">
        <f t="shared" si="206"/>
        <v/>
      </c>
      <c r="O375" s="14" t="str">
        <f t="shared" si="218"/>
        <v/>
      </c>
      <c r="P375" s="14" t="str">
        <f t="shared" si="219"/>
        <v/>
      </c>
      <c r="Q375" s="14" t="str">
        <f t="shared" si="220"/>
        <v/>
      </c>
      <c r="R375" s="14" t="str">
        <f t="shared" si="221"/>
        <v/>
      </c>
      <c r="S375" t="str">
        <f t="shared" si="207"/>
        <v/>
      </c>
      <c r="T375" s="14">
        <f t="shared" si="208"/>
        <v>0</v>
      </c>
      <c r="AE375" s="5"/>
      <c r="AF375" s="5"/>
      <c r="AG375" s="15"/>
      <c r="AH375" s="15"/>
      <c r="AI375" s="15"/>
      <c r="AJ375" s="15"/>
      <c r="AK375" s="5"/>
    </row>
    <row r="376" spans="1:37" x14ac:dyDescent="0.25">
      <c r="A376" t="s">
        <v>381</v>
      </c>
      <c r="B376">
        <f t="shared" si="211"/>
        <v>3</v>
      </c>
      <c r="C376" t="e">
        <f t="shared" si="212"/>
        <v>#VALUE!</v>
      </c>
      <c r="D376">
        <f t="shared" si="213"/>
        <v>3</v>
      </c>
      <c r="E376">
        <f t="shared" si="214"/>
        <v>5</v>
      </c>
      <c r="F376" s="1">
        <f t="shared" si="204"/>
        <v>12</v>
      </c>
      <c r="G376" s="1">
        <f t="shared" si="215"/>
        <v>44</v>
      </c>
      <c r="H376" s="26" t="str">
        <f t="shared" si="216"/>
        <v>12:44</v>
      </c>
      <c r="I376" s="14">
        <f t="shared" si="209"/>
        <v>0</v>
      </c>
      <c r="J376" s="3">
        <f t="shared" si="217"/>
        <v>4</v>
      </c>
      <c r="K376" s="3">
        <f t="shared" si="210"/>
        <v>0</v>
      </c>
      <c r="L376" s="3">
        <f t="shared" si="203"/>
        <v>3</v>
      </c>
      <c r="M376" s="3">
        <f t="shared" si="205"/>
        <v>403</v>
      </c>
      <c r="N376" t="str">
        <f t="shared" si="206"/>
        <v/>
      </c>
      <c r="O376" s="14" t="str">
        <f t="shared" si="218"/>
        <v/>
      </c>
      <c r="P376" s="14" t="str">
        <f t="shared" si="219"/>
        <v/>
      </c>
      <c r="Q376" s="14" t="str">
        <f t="shared" si="220"/>
        <v/>
      </c>
      <c r="R376" s="14" t="str">
        <f t="shared" si="221"/>
        <v/>
      </c>
      <c r="S376" t="str">
        <f t="shared" si="207"/>
        <v/>
      </c>
      <c r="T376" s="14">
        <f t="shared" si="208"/>
        <v>0</v>
      </c>
      <c r="AE376" s="5"/>
      <c r="AF376" s="5"/>
      <c r="AG376" s="15"/>
      <c r="AH376" s="15"/>
      <c r="AI376" s="15"/>
      <c r="AJ376" s="15"/>
      <c r="AK376" s="5"/>
    </row>
    <row r="377" spans="1:37" x14ac:dyDescent="0.25">
      <c r="A377" t="s">
        <v>505</v>
      </c>
      <c r="B377">
        <f t="shared" si="211"/>
        <v>3</v>
      </c>
      <c r="C377" t="e">
        <f t="shared" si="212"/>
        <v>#VALUE!</v>
      </c>
      <c r="D377">
        <f t="shared" si="213"/>
        <v>3</v>
      </c>
      <c r="E377">
        <f t="shared" si="214"/>
        <v>5</v>
      </c>
      <c r="F377" s="1">
        <f t="shared" si="204"/>
        <v>20</v>
      </c>
      <c r="G377" s="1">
        <f t="shared" si="215"/>
        <v>44</v>
      </c>
      <c r="H377" s="26" t="str">
        <f t="shared" si="216"/>
        <v>20:44</v>
      </c>
      <c r="I377" s="14">
        <f t="shared" si="209"/>
        <v>0</v>
      </c>
      <c r="J377" s="3">
        <f t="shared" si="217"/>
        <v>4</v>
      </c>
      <c r="K377" s="3">
        <f t="shared" si="210"/>
        <v>0</v>
      </c>
      <c r="L377" s="3">
        <f t="shared" si="203"/>
        <v>3</v>
      </c>
      <c r="M377" s="3">
        <f t="shared" si="205"/>
        <v>403</v>
      </c>
      <c r="N377" t="str">
        <f t="shared" si="206"/>
        <v/>
      </c>
      <c r="O377" s="14" t="str">
        <f t="shared" si="218"/>
        <v/>
      </c>
      <c r="P377" s="14" t="str">
        <f t="shared" si="219"/>
        <v/>
      </c>
      <c r="Q377" s="14" t="str">
        <f t="shared" si="220"/>
        <v/>
      </c>
      <c r="R377" s="14" t="str">
        <f t="shared" si="221"/>
        <v/>
      </c>
      <c r="S377" t="str">
        <f t="shared" si="207"/>
        <v/>
      </c>
      <c r="T377" s="14">
        <f t="shared" si="208"/>
        <v>0</v>
      </c>
      <c r="AE377" s="5"/>
      <c r="AF377" s="5"/>
      <c r="AG377" s="15"/>
      <c r="AH377" s="15"/>
      <c r="AI377" s="15"/>
      <c r="AJ377" s="15"/>
      <c r="AK377" s="5"/>
    </row>
    <row r="378" spans="1:37" x14ac:dyDescent="0.25">
      <c r="A378" t="s">
        <v>514</v>
      </c>
      <c r="B378">
        <f t="shared" si="211"/>
        <v>2</v>
      </c>
      <c r="C378" t="e">
        <f t="shared" si="212"/>
        <v>#VALUE!</v>
      </c>
      <c r="D378">
        <f t="shared" si="213"/>
        <v>2</v>
      </c>
      <c r="E378">
        <f t="shared" si="214"/>
        <v>4</v>
      </c>
      <c r="F378" s="1">
        <f t="shared" si="204"/>
        <v>6</v>
      </c>
      <c r="G378" s="1">
        <f t="shared" si="215"/>
        <v>47</v>
      </c>
      <c r="H378" s="26" t="str">
        <f t="shared" si="216"/>
        <v>06:47</v>
      </c>
      <c r="I378" s="14">
        <f t="shared" si="209"/>
        <v>0</v>
      </c>
      <c r="J378" s="3">
        <f t="shared" si="217"/>
        <v>4</v>
      </c>
      <c r="K378" s="3">
        <f t="shared" si="210"/>
        <v>0</v>
      </c>
      <c r="L378" s="3">
        <f t="shared" si="203"/>
        <v>3</v>
      </c>
      <c r="M378" s="3">
        <f t="shared" si="205"/>
        <v>403</v>
      </c>
      <c r="N378" t="str">
        <f t="shared" si="206"/>
        <v/>
      </c>
      <c r="O378" s="14" t="str">
        <f t="shared" si="218"/>
        <v/>
      </c>
      <c r="P378" s="14" t="str">
        <f t="shared" si="219"/>
        <v/>
      </c>
      <c r="Q378" s="14" t="str">
        <f t="shared" si="220"/>
        <v/>
      </c>
      <c r="R378" s="14" t="str">
        <f t="shared" si="221"/>
        <v/>
      </c>
      <c r="S378" t="str">
        <f t="shared" si="207"/>
        <v/>
      </c>
      <c r="T378" s="14">
        <f t="shared" si="208"/>
        <v>0</v>
      </c>
      <c r="AE378" s="5"/>
      <c r="AF378" s="5"/>
      <c r="AG378" s="15"/>
      <c r="AH378" s="15"/>
      <c r="AI378" s="15"/>
      <c r="AJ378" s="15"/>
      <c r="AK378" s="5"/>
    </row>
    <row r="379" spans="1:37" x14ac:dyDescent="0.25">
      <c r="A379" t="s">
        <v>555</v>
      </c>
      <c r="B379" t="e">
        <f t="shared" si="211"/>
        <v>#VALUE!</v>
      </c>
      <c r="C379" t="e">
        <f t="shared" si="212"/>
        <v>#VALUE!</v>
      </c>
      <c r="D379" t="e">
        <f t="shared" si="213"/>
        <v>#VALUE!</v>
      </c>
      <c r="E379">
        <f t="shared" si="214"/>
        <v>48</v>
      </c>
      <c r="F379" s="1" t="str">
        <f t="shared" si="204"/>
        <v/>
      </c>
      <c r="G379" s="1" t="str">
        <f t="shared" si="215"/>
        <v/>
      </c>
      <c r="H379" s="26" t="str">
        <f t="shared" si="216"/>
        <v>:</v>
      </c>
      <c r="I379" s="14">
        <f t="shared" si="209"/>
        <v>0</v>
      </c>
      <c r="J379" s="3">
        <f t="shared" si="217"/>
        <v>4</v>
      </c>
      <c r="K379" s="3">
        <f t="shared" si="210"/>
        <v>0</v>
      </c>
      <c r="L379" s="3">
        <f t="shared" si="203"/>
        <v>3</v>
      </c>
      <c r="M379" s="3">
        <f t="shared" si="205"/>
        <v>403</v>
      </c>
      <c r="N379" t="str">
        <f t="shared" si="206"/>
        <v/>
      </c>
      <c r="O379" s="14" t="str">
        <f t="shared" si="218"/>
        <v/>
      </c>
      <c r="P379" s="14" t="str">
        <f t="shared" si="219"/>
        <v/>
      </c>
      <c r="Q379" s="14" t="str">
        <f t="shared" si="220"/>
        <v/>
      </c>
      <c r="R379" s="14" t="str">
        <f t="shared" si="221"/>
        <v/>
      </c>
      <c r="S379" t="str">
        <f t="shared" si="207"/>
        <v/>
      </c>
      <c r="T379" s="14">
        <f t="shared" si="208"/>
        <v>0</v>
      </c>
      <c r="AE379" s="5"/>
      <c r="AF379" s="5"/>
      <c r="AG379" s="15"/>
      <c r="AH379" s="15"/>
      <c r="AI379" s="15"/>
      <c r="AJ379" s="15"/>
      <c r="AK379" s="5"/>
    </row>
    <row r="380" spans="1:37" x14ac:dyDescent="0.25">
      <c r="A380" t="s">
        <v>168</v>
      </c>
      <c r="B380" t="e">
        <f t="shared" si="211"/>
        <v>#VALUE!</v>
      </c>
      <c r="C380" t="e">
        <f t="shared" si="212"/>
        <v>#VALUE!</v>
      </c>
      <c r="D380" t="e">
        <f t="shared" si="213"/>
        <v>#VALUE!</v>
      </c>
      <c r="E380">
        <f t="shared" si="214"/>
        <v>44</v>
      </c>
      <c r="F380" s="1" t="str">
        <f t="shared" si="204"/>
        <v/>
      </c>
      <c r="G380" s="1" t="str">
        <f t="shared" si="215"/>
        <v/>
      </c>
      <c r="H380" s="26" t="str">
        <f t="shared" si="216"/>
        <v>:</v>
      </c>
      <c r="I380" s="14">
        <f t="shared" si="209"/>
        <v>0</v>
      </c>
      <c r="J380" s="3">
        <f t="shared" si="217"/>
        <v>4</v>
      </c>
      <c r="K380" s="3">
        <f t="shared" si="210"/>
        <v>1</v>
      </c>
      <c r="L380" s="3">
        <f t="shared" si="203"/>
        <v>4</v>
      </c>
      <c r="M380" s="3">
        <f t="shared" si="205"/>
        <v>404</v>
      </c>
      <c r="N380" t="str">
        <f t="shared" si="206"/>
        <v>Vía Hispanidad (esq. Gómez Laguna - Pd. Bus)</v>
      </c>
      <c r="O380" s="14" t="str">
        <f t="shared" si="218"/>
        <v>04:48</v>
      </c>
      <c r="P380" s="14" t="str">
        <f t="shared" si="219"/>
        <v>12:45</v>
      </c>
      <c r="Q380" s="14" t="str">
        <f t="shared" si="220"/>
        <v>20:45</v>
      </c>
      <c r="R380" s="14" t="str">
        <f t="shared" si="221"/>
        <v>06:48</v>
      </c>
      <c r="S380" t="str">
        <f t="shared" si="207"/>
        <v>Vía Hispanidad (frente Villa de Andorra - Pd. Bus)</v>
      </c>
      <c r="T380" s="14">
        <f t="shared" si="208"/>
        <v>0</v>
      </c>
      <c r="AE380" s="5"/>
      <c r="AF380" s="5"/>
      <c r="AG380" s="15"/>
      <c r="AH380" s="15"/>
      <c r="AI380" s="15"/>
      <c r="AJ380" s="15"/>
      <c r="AK380" s="5"/>
    </row>
    <row r="381" spans="1:37" x14ac:dyDescent="0.25">
      <c r="A381" t="s">
        <v>203</v>
      </c>
      <c r="B381">
        <f t="shared" si="211"/>
        <v>2</v>
      </c>
      <c r="C381" t="e">
        <f t="shared" si="212"/>
        <v>#VALUE!</v>
      </c>
      <c r="D381">
        <f t="shared" si="213"/>
        <v>2</v>
      </c>
      <c r="E381">
        <f t="shared" si="214"/>
        <v>4</v>
      </c>
      <c r="F381" s="1">
        <f t="shared" si="204"/>
        <v>4</v>
      </c>
      <c r="G381" s="1">
        <f t="shared" si="215"/>
        <v>48</v>
      </c>
      <c r="H381" s="26" t="str">
        <f t="shared" si="216"/>
        <v>04:48</v>
      </c>
      <c r="I381" s="14">
        <f t="shared" si="209"/>
        <v>0</v>
      </c>
      <c r="J381" s="3">
        <f t="shared" si="217"/>
        <v>4</v>
      </c>
      <c r="K381" s="3">
        <f t="shared" si="210"/>
        <v>0</v>
      </c>
      <c r="L381" s="3">
        <f t="shared" si="203"/>
        <v>4</v>
      </c>
      <c r="M381" s="3">
        <f t="shared" si="205"/>
        <v>404</v>
      </c>
      <c r="N381" t="str">
        <f t="shared" si="206"/>
        <v/>
      </c>
      <c r="O381" s="14" t="str">
        <f t="shared" si="218"/>
        <v/>
      </c>
      <c r="P381" s="14" t="str">
        <f t="shared" si="219"/>
        <v/>
      </c>
      <c r="Q381" s="14" t="str">
        <f t="shared" si="220"/>
        <v/>
      </c>
      <c r="R381" s="14" t="str">
        <f t="shared" si="221"/>
        <v/>
      </c>
      <c r="S381" t="str">
        <f t="shared" si="207"/>
        <v/>
      </c>
      <c r="T381" s="14">
        <f t="shared" si="208"/>
        <v>0</v>
      </c>
      <c r="AE381" s="5"/>
      <c r="AF381" s="5"/>
      <c r="AG381" s="15"/>
      <c r="AH381" s="15"/>
      <c r="AI381" s="15"/>
      <c r="AJ381" s="15"/>
      <c r="AK381" s="5"/>
    </row>
    <row r="382" spans="1:37" x14ac:dyDescent="0.25">
      <c r="A382" t="s">
        <v>207</v>
      </c>
      <c r="B382">
        <f t="shared" si="211"/>
        <v>3</v>
      </c>
      <c r="C382" t="e">
        <f t="shared" si="212"/>
        <v>#VALUE!</v>
      </c>
      <c r="D382">
        <f t="shared" si="213"/>
        <v>3</v>
      </c>
      <c r="E382">
        <f t="shared" si="214"/>
        <v>5</v>
      </c>
      <c r="F382" s="1">
        <f t="shared" si="204"/>
        <v>12</v>
      </c>
      <c r="G382" s="1">
        <f t="shared" si="215"/>
        <v>45</v>
      </c>
      <c r="H382" s="26" t="str">
        <f t="shared" si="216"/>
        <v>12:45</v>
      </c>
      <c r="I382" s="14">
        <f t="shared" si="209"/>
        <v>0</v>
      </c>
      <c r="J382" s="3">
        <f t="shared" si="217"/>
        <v>4</v>
      </c>
      <c r="K382" s="3">
        <f t="shared" si="210"/>
        <v>0</v>
      </c>
      <c r="L382" s="3">
        <f t="shared" si="203"/>
        <v>4</v>
      </c>
      <c r="M382" s="3">
        <f t="shared" si="205"/>
        <v>404</v>
      </c>
      <c r="N382" t="str">
        <f t="shared" si="206"/>
        <v/>
      </c>
      <c r="O382" s="14" t="str">
        <f t="shared" si="218"/>
        <v/>
      </c>
      <c r="P382" s="14" t="str">
        <f t="shared" si="219"/>
        <v/>
      </c>
      <c r="Q382" s="14" t="str">
        <f t="shared" si="220"/>
        <v/>
      </c>
      <c r="R382" s="14" t="str">
        <f t="shared" si="221"/>
        <v/>
      </c>
      <c r="S382" t="str">
        <f t="shared" si="207"/>
        <v/>
      </c>
      <c r="T382" s="14">
        <f t="shared" si="208"/>
        <v>0</v>
      </c>
      <c r="AE382" s="5"/>
      <c r="AF382" s="5"/>
      <c r="AG382" s="15"/>
      <c r="AH382" s="15"/>
      <c r="AI382" s="15"/>
      <c r="AJ382" s="15"/>
      <c r="AK382" s="5"/>
    </row>
    <row r="383" spans="1:37" x14ac:dyDescent="0.25">
      <c r="A383" t="s">
        <v>359</v>
      </c>
      <c r="B383">
        <f t="shared" si="211"/>
        <v>3</v>
      </c>
      <c r="C383" t="e">
        <f t="shared" si="212"/>
        <v>#VALUE!</v>
      </c>
      <c r="D383">
        <f t="shared" si="213"/>
        <v>3</v>
      </c>
      <c r="E383">
        <f t="shared" si="214"/>
        <v>5</v>
      </c>
      <c r="F383" s="1">
        <f t="shared" si="204"/>
        <v>20</v>
      </c>
      <c r="G383" s="1">
        <f t="shared" si="215"/>
        <v>45</v>
      </c>
      <c r="H383" s="26" t="str">
        <f t="shared" si="216"/>
        <v>20:45</v>
      </c>
      <c r="I383" s="14">
        <f t="shared" si="209"/>
        <v>0</v>
      </c>
      <c r="J383" s="3">
        <f t="shared" si="217"/>
        <v>4</v>
      </c>
      <c r="K383" s="3">
        <f t="shared" si="210"/>
        <v>0</v>
      </c>
      <c r="L383" s="3">
        <f t="shared" si="203"/>
        <v>4</v>
      </c>
      <c r="M383" s="3">
        <f t="shared" si="205"/>
        <v>404</v>
      </c>
      <c r="N383" t="str">
        <f t="shared" si="206"/>
        <v/>
      </c>
      <c r="O383" s="14" t="str">
        <f t="shared" si="218"/>
        <v/>
      </c>
      <c r="P383" s="14" t="str">
        <f t="shared" si="219"/>
        <v/>
      </c>
      <c r="Q383" s="14" t="str">
        <f t="shared" si="220"/>
        <v/>
      </c>
      <c r="R383" s="14" t="str">
        <f t="shared" si="221"/>
        <v/>
      </c>
      <c r="S383" t="str">
        <f t="shared" si="207"/>
        <v/>
      </c>
      <c r="T383" s="14">
        <f t="shared" si="208"/>
        <v>0</v>
      </c>
      <c r="AE383" s="5"/>
      <c r="AF383" s="5"/>
      <c r="AG383" s="15"/>
      <c r="AH383" s="15"/>
      <c r="AI383" s="15"/>
      <c r="AJ383" s="15"/>
      <c r="AK383" s="5"/>
    </row>
    <row r="384" spans="1:37" x14ac:dyDescent="0.25">
      <c r="A384" t="s">
        <v>533</v>
      </c>
      <c r="B384">
        <f t="shared" si="211"/>
        <v>2</v>
      </c>
      <c r="C384" t="e">
        <f t="shared" si="212"/>
        <v>#VALUE!</v>
      </c>
      <c r="D384">
        <f t="shared" si="213"/>
        <v>2</v>
      </c>
      <c r="E384">
        <f t="shared" si="214"/>
        <v>4</v>
      </c>
      <c r="F384" s="1">
        <f t="shared" si="204"/>
        <v>6</v>
      </c>
      <c r="G384" s="1">
        <f t="shared" si="215"/>
        <v>48</v>
      </c>
      <c r="H384" s="26" t="str">
        <f t="shared" si="216"/>
        <v>06:48</v>
      </c>
      <c r="I384" s="14">
        <f t="shared" si="209"/>
        <v>0</v>
      </c>
      <c r="J384" s="3">
        <f t="shared" si="217"/>
        <v>4</v>
      </c>
      <c r="K384" s="3">
        <f t="shared" si="210"/>
        <v>0</v>
      </c>
      <c r="L384" s="3">
        <f t="shared" si="203"/>
        <v>4</v>
      </c>
      <c r="M384" s="3">
        <f t="shared" si="205"/>
        <v>404</v>
      </c>
      <c r="N384" t="str">
        <f t="shared" si="206"/>
        <v/>
      </c>
      <c r="O384" s="14" t="str">
        <f t="shared" si="218"/>
        <v/>
      </c>
      <c r="P384" s="14" t="str">
        <f t="shared" si="219"/>
        <v/>
      </c>
      <c r="Q384" s="14" t="str">
        <f t="shared" si="220"/>
        <v/>
      </c>
      <c r="R384" s="14" t="str">
        <f t="shared" si="221"/>
        <v/>
      </c>
      <c r="S384" t="str">
        <f t="shared" si="207"/>
        <v/>
      </c>
      <c r="T384" s="14">
        <f t="shared" si="208"/>
        <v>0</v>
      </c>
      <c r="AE384" s="5"/>
      <c r="AF384" s="5"/>
      <c r="AG384" s="15"/>
      <c r="AH384" s="15"/>
      <c r="AI384" s="15"/>
      <c r="AJ384" s="15"/>
      <c r="AK384" s="5"/>
    </row>
    <row r="385" spans="1:37" x14ac:dyDescent="0.25">
      <c r="A385" t="s">
        <v>556</v>
      </c>
      <c r="B385" t="e">
        <f t="shared" si="211"/>
        <v>#VALUE!</v>
      </c>
      <c r="C385" t="e">
        <f t="shared" si="212"/>
        <v>#VALUE!</v>
      </c>
      <c r="D385" t="e">
        <f t="shared" si="213"/>
        <v>#VALUE!</v>
      </c>
      <c r="E385">
        <f t="shared" si="214"/>
        <v>50</v>
      </c>
      <c r="F385" s="1" t="str">
        <f t="shared" si="204"/>
        <v/>
      </c>
      <c r="G385" s="1" t="str">
        <f t="shared" si="215"/>
        <v/>
      </c>
      <c r="H385" s="26" t="str">
        <f t="shared" si="216"/>
        <v>:</v>
      </c>
      <c r="I385" s="14">
        <f t="shared" si="209"/>
        <v>0</v>
      </c>
      <c r="J385" s="3">
        <f t="shared" si="217"/>
        <v>4</v>
      </c>
      <c r="K385" s="3">
        <f t="shared" si="210"/>
        <v>0</v>
      </c>
      <c r="L385" s="3">
        <f t="shared" si="203"/>
        <v>4</v>
      </c>
      <c r="M385" s="3">
        <f t="shared" si="205"/>
        <v>404</v>
      </c>
      <c r="N385" t="str">
        <f t="shared" si="206"/>
        <v/>
      </c>
      <c r="O385" s="14" t="str">
        <f t="shared" si="218"/>
        <v/>
      </c>
      <c r="P385" s="14" t="str">
        <f t="shared" si="219"/>
        <v/>
      </c>
      <c r="Q385" s="14" t="str">
        <f t="shared" si="220"/>
        <v/>
      </c>
      <c r="R385" s="14" t="str">
        <f t="shared" si="221"/>
        <v/>
      </c>
      <c r="S385" t="str">
        <f t="shared" si="207"/>
        <v/>
      </c>
      <c r="T385" s="14">
        <f t="shared" si="208"/>
        <v>0</v>
      </c>
      <c r="AE385" s="5"/>
      <c r="AF385" s="5"/>
      <c r="AG385" s="15"/>
      <c r="AH385" s="15"/>
      <c r="AI385" s="15"/>
      <c r="AJ385" s="15"/>
      <c r="AK385" s="5"/>
    </row>
    <row r="386" spans="1:37" x14ac:dyDescent="0.25">
      <c r="A386" t="s">
        <v>557</v>
      </c>
      <c r="B386" t="e">
        <f t="shared" si="211"/>
        <v>#VALUE!</v>
      </c>
      <c r="C386" t="e">
        <f t="shared" si="212"/>
        <v>#VALUE!</v>
      </c>
      <c r="D386" t="e">
        <f t="shared" si="213"/>
        <v>#VALUE!</v>
      </c>
      <c r="E386">
        <f t="shared" si="214"/>
        <v>40</v>
      </c>
      <c r="F386" s="1" t="str">
        <f t="shared" si="204"/>
        <v/>
      </c>
      <c r="G386" s="1" t="str">
        <f t="shared" si="215"/>
        <v/>
      </c>
      <c r="H386" s="26" t="str">
        <f t="shared" si="216"/>
        <v>:</v>
      </c>
      <c r="I386" s="14">
        <f t="shared" si="209"/>
        <v>0</v>
      </c>
      <c r="J386" s="3">
        <f t="shared" si="217"/>
        <v>4</v>
      </c>
      <c r="K386" s="3">
        <f t="shared" si="210"/>
        <v>1</v>
      </c>
      <c r="L386" s="3">
        <f t="shared" si="203"/>
        <v>5</v>
      </c>
      <c r="M386" s="3">
        <f t="shared" si="205"/>
        <v>405</v>
      </c>
      <c r="N386" t="str">
        <f t="shared" si="206"/>
        <v>Vía Hispanidad (frente Sainz de Varanda)</v>
      </c>
      <c r="O386" s="14" t="str">
        <f t="shared" si="218"/>
        <v>04:49</v>
      </c>
      <c r="P386" s="14" t="str">
        <f t="shared" si="219"/>
        <v>12:46</v>
      </c>
      <c r="Q386" s="14" t="str">
        <f t="shared" si="220"/>
        <v>20:46</v>
      </c>
      <c r="R386" s="14" t="str">
        <f t="shared" si="221"/>
        <v>06:49</v>
      </c>
      <c r="S386" t="str">
        <f t="shared" si="207"/>
        <v>Vía Hispanidad (esq. Gómez Laguna - Pd. Bus)</v>
      </c>
      <c r="T386" s="14">
        <f t="shared" si="208"/>
        <v>0</v>
      </c>
      <c r="AE386" s="5"/>
      <c r="AF386" s="5"/>
      <c r="AG386" s="15"/>
      <c r="AH386" s="15"/>
      <c r="AI386" s="15"/>
      <c r="AJ386" s="15"/>
      <c r="AK386" s="5"/>
    </row>
    <row r="387" spans="1:37" x14ac:dyDescent="0.25">
      <c r="A387" t="s">
        <v>558</v>
      </c>
      <c r="B387">
        <f t="shared" si="211"/>
        <v>2</v>
      </c>
      <c r="C387" t="e">
        <f t="shared" si="212"/>
        <v>#VALUE!</v>
      </c>
      <c r="D387">
        <f t="shared" si="213"/>
        <v>2</v>
      </c>
      <c r="E387">
        <f t="shared" si="214"/>
        <v>4</v>
      </c>
      <c r="F387" s="1">
        <f t="shared" si="204"/>
        <v>4</v>
      </c>
      <c r="G387" s="1">
        <f t="shared" si="215"/>
        <v>49</v>
      </c>
      <c r="H387" s="26" t="str">
        <f t="shared" si="216"/>
        <v>04:49</v>
      </c>
      <c r="I387" s="14">
        <f t="shared" si="209"/>
        <v>0</v>
      </c>
      <c r="J387" s="3">
        <f t="shared" si="217"/>
        <v>4</v>
      </c>
      <c r="K387" s="3">
        <f t="shared" si="210"/>
        <v>0</v>
      </c>
      <c r="L387" s="3">
        <f t="shared" ref="L387:L450" si="222">IF(I387=1,0,L386+K387+T387)</f>
        <v>5</v>
      </c>
      <c r="M387" s="3">
        <f t="shared" si="205"/>
        <v>405</v>
      </c>
      <c r="N387" t="str">
        <f t="shared" si="206"/>
        <v/>
      </c>
      <c r="O387" s="14" t="str">
        <f t="shared" si="218"/>
        <v/>
      </c>
      <c r="P387" s="14" t="str">
        <f t="shared" si="219"/>
        <v/>
      </c>
      <c r="Q387" s="14" t="str">
        <f t="shared" si="220"/>
        <v/>
      </c>
      <c r="R387" s="14" t="str">
        <f t="shared" si="221"/>
        <v/>
      </c>
      <c r="S387" t="str">
        <f t="shared" si="207"/>
        <v/>
      </c>
      <c r="T387" s="14">
        <f t="shared" si="208"/>
        <v>0</v>
      </c>
      <c r="AE387" s="5"/>
      <c r="AF387" s="5"/>
      <c r="AG387" s="15"/>
      <c r="AH387" s="15"/>
      <c r="AI387" s="15"/>
      <c r="AJ387" s="15"/>
      <c r="AK387" s="5"/>
    </row>
    <row r="388" spans="1:37" x14ac:dyDescent="0.25">
      <c r="A388" t="s">
        <v>392</v>
      </c>
      <c r="B388">
        <f t="shared" si="211"/>
        <v>3</v>
      </c>
      <c r="C388" t="e">
        <f t="shared" si="212"/>
        <v>#VALUE!</v>
      </c>
      <c r="D388">
        <f t="shared" si="213"/>
        <v>3</v>
      </c>
      <c r="E388">
        <f t="shared" si="214"/>
        <v>5</v>
      </c>
      <c r="F388" s="1">
        <f t="shared" ref="F388:F451" si="223">IFERROR(VALUE(LEFT($A388,$D388-1)),"")</f>
        <v>12</v>
      </c>
      <c r="G388" s="1">
        <f t="shared" si="215"/>
        <v>46</v>
      </c>
      <c r="H388" s="26" t="str">
        <f t="shared" si="216"/>
        <v>12:46</v>
      </c>
      <c r="I388" s="14">
        <f t="shared" si="209"/>
        <v>0</v>
      </c>
      <c r="J388" s="3">
        <f t="shared" si="217"/>
        <v>4</v>
      </c>
      <c r="K388" s="3">
        <f t="shared" si="210"/>
        <v>0</v>
      </c>
      <c r="L388" s="3">
        <f t="shared" si="222"/>
        <v>5</v>
      </c>
      <c r="M388" s="3">
        <f t="shared" ref="M388:M451" si="224">(J388*100)+L388</f>
        <v>405</v>
      </c>
      <c r="N388" t="str">
        <f t="shared" ref="N388:N451" si="225">IFERROR(IF($K388,A388,IF(I388=1,A388,"")),"")</f>
        <v/>
      </c>
      <c r="O388" s="14" t="str">
        <f t="shared" si="218"/>
        <v/>
      </c>
      <c r="P388" s="14" t="str">
        <f t="shared" si="219"/>
        <v/>
      </c>
      <c r="Q388" s="14" t="str">
        <f t="shared" si="220"/>
        <v/>
      </c>
      <c r="R388" s="14" t="str">
        <f t="shared" si="221"/>
        <v/>
      </c>
      <c r="S388" t="str">
        <f t="shared" ref="S388:S451" si="226">IF($K388,A393,IF(T388,A388,""))</f>
        <v/>
      </c>
      <c r="T388" s="14">
        <f t="shared" ref="T388:T451" si="227">IF(AND(NOT(ISNUMBER(D387)),NOT(ISNUMBER(D388)),NOT(ISNUMBER(D389)),NOT(ISNUMBER(D390))),1,0)</f>
        <v>0</v>
      </c>
      <c r="AE388" s="5"/>
      <c r="AF388" s="5"/>
      <c r="AG388" s="15"/>
      <c r="AH388" s="15"/>
      <c r="AI388" s="15"/>
      <c r="AJ388" s="15"/>
      <c r="AK388" s="5"/>
    </row>
    <row r="389" spans="1:37" x14ac:dyDescent="0.25">
      <c r="A389" t="s">
        <v>508</v>
      </c>
      <c r="B389">
        <f t="shared" si="211"/>
        <v>3</v>
      </c>
      <c r="C389" t="e">
        <f t="shared" si="212"/>
        <v>#VALUE!</v>
      </c>
      <c r="D389">
        <f t="shared" si="213"/>
        <v>3</v>
      </c>
      <c r="E389">
        <f t="shared" si="214"/>
        <v>5</v>
      </c>
      <c r="F389" s="1">
        <f t="shared" si="223"/>
        <v>20</v>
      </c>
      <c r="G389" s="1">
        <f t="shared" si="215"/>
        <v>46</v>
      </c>
      <c r="H389" s="26" t="str">
        <f t="shared" si="216"/>
        <v>20:46</v>
      </c>
      <c r="I389" s="14">
        <f t="shared" ref="I389:I452" si="228">IFERROR(FIND("Ruta",A389),0)</f>
        <v>0</v>
      </c>
      <c r="J389" s="3">
        <f t="shared" si="217"/>
        <v>4</v>
      </c>
      <c r="K389" s="3">
        <f t="shared" ref="K389:K452" si="229">IF(AND(ISNUMBER(G390),ISNUMBER(G391),ISNUMBER(G392),ISNUMBER(G393)),1,0)</f>
        <v>0</v>
      </c>
      <c r="L389" s="3">
        <f t="shared" si="222"/>
        <v>5</v>
      </c>
      <c r="M389" s="3">
        <f t="shared" si="224"/>
        <v>405</v>
      </c>
      <c r="N389" t="str">
        <f t="shared" si="225"/>
        <v/>
      </c>
      <c r="O389" s="14" t="str">
        <f t="shared" si="218"/>
        <v/>
      </c>
      <c r="P389" s="14" t="str">
        <f t="shared" si="219"/>
        <v/>
      </c>
      <c r="Q389" s="14" t="str">
        <f t="shared" si="220"/>
        <v/>
      </c>
      <c r="R389" s="14" t="str">
        <f t="shared" si="221"/>
        <v/>
      </c>
      <c r="S389" t="str">
        <f t="shared" si="226"/>
        <v/>
      </c>
      <c r="T389" s="14">
        <f t="shared" si="227"/>
        <v>0</v>
      </c>
      <c r="AE389" s="5"/>
      <c r="AF389" s="5"/>
      <c r="AG389" s="15"/>
      <c r="AH389" s="15"/>
      <c r="AI389" s="15"/>
      <c r="AJ389" s="15"/>
      <c r="AK389" s="5"/>
    </row>
    <row r="390" spans="1:37" x14ac:dyDescent="0.25">
      <c r="A390" t="s">
        <v>518</v>
      </c>
      <c r="B390">
        <f t="shared" ref="B390:B453" si="230">FIND($B$2,A390)</f>
        <v>2</v>
      </c>
      <c r="C390" t="e">
        <f t="shared" ref="C390:C453" si="231">FIND($C$2,A390)</f>
        <v>#VALUE!</v>
      </c>
      <c r="D390">
        <f t="shared" ref="D390:D453" si="232">IFERROR(B390,C390)</f>
        <v>2</v>
      </c>
      <c r="E390">
        <f t="shared" ref="E390:E453" si="233">LEN(A390)</f>
        <v>4</v>
      </c>
      <c r="F390" s="1">
        <f t="shared" si="223"/>
        <v>6</v>
      </c>
      <c r="G390" s="1">
        <f t="shared" ref="G390:G453" si="234">IFERROR(IF(B390,IFERROR(VALUE(RIGHT($A390,$E390-$D390)),""),""),"")</f>
        <v>49</v>
      </c>
      <c r="H390" s="26" t="str">
        <f t="shared" ref="H390:H453" si="235">TEXT(F390,"00")&amp;":"&amp;TEXT(G390,"00")</f>
        <v>06:49</v>
      </c>
      <c r="I390" s="14">
        <f t="shared" si="228"/>
        <v>0</v>
      </c>
      <c r="J390" s="3">
        <f t="shared" ref="J390:J453" si="236">I390+J389</f>
        <v>4</v>
      </c>
      <c r="K390" s="3">
        <f t="shared" si="229"/>
        <v>0</v>
      </c>
      <c r="L390" s="3">
        <f t="shared" si="222"/>
        <v>5</v>
      </c>
      <c r="M390" s="3">
        <f t="shared" si="224"/>
        <v>405</v>
      </c>
      <c r="N390" t="str">
        <f t="shared" si="225"/>
        <v/>
      </c>
      <c r="O390" s="14" t="str">
        <f t="shared" ref="O390:O453" si="237">IF($K390,H391,"")</f>
        <v/>
      </c>
      <c r="P390" s="14" t="str">
        <f t="shared" ref="P390:P453" si="238">IF($K390,H392,"")</f>
        <v/>
      </c>
      <c r="Q390" s="14" t="str">
        <f t="shared" ref="Q390:Q453" si="239">IF($K390,H393,"")</f>
        <v/>
      </c>
      <c r="R390" s="14" t="str">
        <f t="shared" ref="R390:R453" si="240">IF($K390,H394,"")</f>
        <v/>
      </c>
      <c r="S390" t="str">
        <f t="shared" si="226"/>
        <v/>
      </c>
      <c r="T390" s="14">
        <f t="shared" si="227"/>
        <v>0</v>
      </c>
      <c r="AE390" s="5"/>
      <c r="AF390" s="5"/>
      <c r="AG390" s="15"/>
      <c r="AH390" s="15"/>
      <c r="AI390" s="15"/>
      <c r="AJ390" s="15"/>
      <c r="AK390" s="5"/>
    </row>
    <row r="391" spans="1:37" x14ac:dyDescent="0.25">
      <c r="A391" t="s">
        <v>168</v>
      </c>
      <c r="B391" t="e">
        <f t="shared" si="230"/>
        <v>#VALUE!</v>
      </c>
      <c r="C391" t="e">
        <f t="shared" si="231"/>
        <v>#VALUE!</v>
      </c>
      <c r="D391" t="e">
        <f t="shared" si="232"/>
        <v>#VALUE!</v>
      </c>
      <c r="E391">
        <f t="shared" si="233"/>
        <v>44</v>
      </c>
      <c r="F391" s="1" t="str">
        <f t="shared" si="223"/>
        <v/>
      </c>
      <c r="G391" s="1" t="str">
        <f t="shared" si="234"/>
        <v/>
      </c>
      <c r="H391" s="26" t="str">
        <f t="shared" si="235"/>
        <v>:</v>
      </c>
      <c r="I391" s="14">
        <f t="shared" si="228"/>
        <v>0</v>
      </c>
      <c r="J391" s="3">
        <f t="shared" si="236"/>
        <v>4</v>
      </c>
      <c r="K391" s="3">
        <f t="shared" si="229"/>
        <v>0</v>
      </c>
      <c r="L391" s="3">
        <f t="shared" si="222"/>
        <v>5</v>
      </c>
      <c r="M391" s="3">
        <f t="shared" si="224"/>
        <v>405</v>
      </c>
      <c r="N391" t="str">
        <f t="shared" si="225"/>
        <v/>
      </c>
      <c r="O391" s="14" t="str">
        <f t="shared" si="237"/>
        <v/>
      </c>
      <c r="P391" s="14" t="str">
        <f t="shared" si="238"/>
        <v/>
      </c>
      <c r="Q391" s="14" t="str">
        <f t="shared" si="239"/>
        <v/>
      </c>
      <c r="R391" s="14" t="str">
        <f t="shared" si="240"/>
        <v/>
      </c>
      <c r="S391" t="str">
        <f t="shared" si="226"/>
        <v/>
      </c>
      <c r="T391" s="14">
        <f t="shared" si="227"/>
        <v>0</v>
      </c>
      <c r="AE391" s="5"/>
      <c r="AF391" s="5"/>
      <c r="AG391" s="15"/>
      <c r="AH391" s="15"/>
      <c r="AI391" s="15"/>
      <c r="AJ391" s="15"/>
      <c r="AK391" s="5"/>
    </row>
    <row r="392" spans="1:37" x14ac:dyDescent="0.25">
      <c r="A392" t="s">
        <v>172</v>
      </c>
      <c r="B392" t="e">
        <f t="shared" si="230"/>
        <v>#VALUE!</v>
      </c>
      <c r="C392" t="e">
        <f t="shared" si="231"/>
        <v>#VALUE!</v>
      </c>
      <c r="D392" t="e">
        <f t="shared" si="232"/>
        <v>#VALUE!</v>
      </c>
      <c r="E392">
        <f t="shared" si="233"/>
        <v>55</v>
      </c>
      <c r="F392" s="1" t="str">
        <f t="shared" si="223"/>
        <v/>
      </c>
      <c r="G392" s="1" t="str">
        <f t="shared" si="234"/>
        <v/>
      </c>
      <c r="H392" s="26" t="str">
        <f t="shared" si="235"/>
        <v>:</v>
      </c>
      <c r="I392" s="14">
        <f t="shared" si="228"/>
        <v>0</v>
      </c>
      <c r="J392" s="3">
        <f t="shared" si="236"/>
        <v>4</v>
      </c>
      <c r="K392" s="3">
        <f t="shared" si="229"/>
        <v>1</v>
      </c>
      <c r="L392" s="3">
        <f t="shared" si="222"/>
        <v>6</v>
      </c>
      <c r="M392" s="3">
        <f t="shared" si="224"/>
        <v>406</v>
      </c>
      <c r="N392" t="str">
        <f t="shared" si="225"/>
        <v>Vía Hispanidad (Gasolinera Casablanca - esq. C/ La Vía)</v>
      </c>
      <c r="O392" s="14" t="str">
        <f t="shared" si="237"/>
        <v>04:50</v>
      </c>
      <c r="P392" s="14" t="str">
        <f t="shared" si="238"/>
        <v>12:47</v>
      </c>
      <c r="Q392" s="14" t="str">
        <f t="shared" si="239"/>
        <v>20:47</v>
      </c>
      <c r="R392" s="14" t="str">
        <f t="shared" si="240"/>
        <v>06:50</v>
      </c>
      <c r="S392" t="str">
        <f t="shared" si="226"/>
        <v>Vía Hispanidad (frente Sainz de Varanda)</v>
      </c>
      <c r="T392" s="14">
        <f t="shared" si="227"/>
        <v>0</v>
      </c>
      <c r="AE392" s="5"/>
      <c r="AF392" s="5"/>
      <c r="AG392" s="15"/>
      <c r="AH392" s="15"/>
      <c r="AI392" s="15"/>
      <c r="AJ392" s="15"/>
      <c r="AK392" s="5"/>
    </row>
    <row r="393" spans="1:37" x14ac:dyDescent="0.25">
      <c r="A393" t="s">
        <v>206</v>
      </c>
      <c r="B393">
        <f t="shared" si="230"/>
        <v>2</v>
      </c>
      <c r="C393" t="e">
        <f t="shared" si="231"/>
        <v>#VALUE!</v>
      </c>
      <c r="D393">
        <f t="shared" si="232"/>
        <v>2</v>
      </c>
      <c r="E393">
        <f t="shared" si="233"/>
        <v>4</v>
      </c>
      <c r="F393" s="1">
        <f t="shared" si="223"/>
        <v>4</v>
      </c>
      <c r="G393" s="1">
        <f t="shared" si="234"/>
        <v>50</v>
      </c>
      <c r="H393" s="26" t="str">
        <f t="shared" si="235"/>
        <v>04:50</v>
      </c>
      <c r="I393" s="14">
        <f t="shared" si="228"/>
        <v>0</v>
      </c>
      <c r="J393" s="3">
        <f t="shared" si="236"/>
        <v>4</v>
      </c>
      <c r="K393" s="3">
        <f t="shared" si="229"/>
        <v>0</v>
      </c>
      <c r="L393" s="3">
        <f t="shared" si="222"/>
        <v>6</v>
      </c>
      <c r="M393" s="3">
        <f t="shared" si="224"/>
        <v>406</v>
      </c>
      <c r="N393" t="str">
        <f t="shared" si="225"/>
        <v/>
      </c>
      <c r="O393" s="14" t="str">
        <f t="shared" si="237"/>
        <v/>
      </c>
      <c r="P393" s="14" t="str">
        <f t="shared" si="238"/>
        <v/>
      </c>
      <c r="Q393" s="14" t="str">
        <f t="shared" si="239"/>
        <v/>
      </c>
      <c r="R393" s="14" t="str">
        <f t="shared" si="240"/>
        <v/>
      </c>
      <c r="S393" t="str">
        <f t="shared" si="226"/>
        <v/>
      </c>
      <c r="T393" s="14">
        <f t="shared" si="227"/>
        <v>0</v>
      </c>
      <c r="AE393" s="5"/>
      <c r="AF393" s="5"/>
      <c r="AG393" s="15"/>
      <c r="AH393" s="15"/>
      <c r="AI393" s="15"/>
      <c r="AJ393" s="15"/>
      <c r="AK393" s="5"/>
    </row>
    <row r="394" spans="1:37" x14ac:dyDescent="0.25">
      <c r="A394" t="s">
        <v>397</v>
      </c>
      <c r="B394">
        <f t="shared" si="230"/>
        <v>3</v>
      </c>
      <c r="C394" t="e">
        <f t="shared" si="231"/>
        <v>#VALUE!</v>
      </c>
      <c r="D394">
        <f t="shared" si="232"/>
        <v>3</v>
      </c>
      <c r="E394">
        <f t="shared" si="233"/>
        <v>5</v>
      </c>
      <c r="F394" s="1">
        <f t="shared" si="223"/>
        <v>12</v>
      </c>
      <c r="G394" s="1">
        <f t="shared" si="234"/>
        <v>47</v>
      </c>
      <c r="H394" s="26" t="str">
        <f t="shared" si="235"/>
        <v>12:47</v>
      </c>
      <c r="I394" s="14">
        <f t="shared" si="228"/>
        <v>0</v>
      </c>
      <c r="J394" s="3">
        <f t="shared" si="236"/>
        <v>4</v>
      </c>
      <c r="K394" s="3">
        <f t="shared" si="229"/>
        <v>0</v>
      </c>
      <c r="L394" s="3">
        <f t="shared" si="222"/>
        <v>6</v>
      </c>
      <c r="M394" s="3">
        <f t="shared" si="224"/>
        <v>406</v>
      </c>
      <c r="N394" t="str">
        <f t="shared" si="225"/>
        <v/>
      </c>
      <c r="O394" s="14" t="str">
        <f t="shared" si="237"/>
        <v/>
      </c>
      <c r="P394" s="14" t="str">
        <f t="shared" si="238"/>
        <v/>
      </c>
      <c r="Q394" s="14" t="str">
        <f t="shared" si="239"/>
        <v/>
      </c>
      <c r="R394" s="14" t="str">
        <f t="shared" si="240"/>
        <v/>
      </c>
      <c r="S394" t="str">
        <f t="shared" si="226"/>
        <v/>
      </c>
      <c r="T394" s="14">
        <f t="shared" si="227"/>
        <v>0</v>
      </c>
      <c r="AE394" s="5"/>
      <c r="AF394" s="5"/>
      <c r="AG394" s="15"/>
      <c r="AH394" s="15"/>
      <c r="AI394" s="15"/>
      <c r="AJ394" s="15"/>
      <c r="AK394" s="5"/>
    </row>
    <row r="395" spans="1:37" x14ac:dyDescent="0.25">
      <c r="A395" t="s">
        <v>208</v>
      </c>
      <c r="B395">
        <f t="shared" si="230"/>
        <v>3</v>
      </c>
      <c r="C395" t="e">
        <f t="shared" si="231"/>
        <v>#VALUE!</v>
      </c>
      <c r="D395">
        <f t="shared" si="232"/>
        <v>3</v>
      </c>
      <c r="E395">
        <f t="shared" si="233"/>
        <v>5</v>
      </c>
      <c r="F395" s="1">
        <f t="shared" si="223"/>
        <v>20</v>
      </c>
      <c r="G395" s="1">
        <f t="shared" si="234"/>
        <v>47</v>
      </c>
      <c r="H395" s="26" t="str">
        <f t="shared" si="235"/>
        <v>20:47</v>
      </c>
      <c r="I395" s="14">
        <f t="shared" si="228"/>
        <v>0</v>
      </c>
      <c r="J395" s="3">
        <f t="shared" si="236"/>
        <v>4</v>
      </c>
      <c r="K395" s="3">
        <f t="shared" si="229"/>
        <v>0</v>
      </c>
      <c r="L395" s="3">
        <f t="shared" si="222"/>
        <v>6</v>
      </c>
      <c r="M395" s="3">
        <f t="shared" si="224"/>
        <v>406</v>
      </c>
      <c r="N395" t="str">
        <f t="shared" si="225"/>
        <v/>
      </c>
      <c r="O395" s="14" t="str">
        <f t="shared" si="237"/>
        <v/>
      </c>
      <c r="P395" s="14" t="str">
        <f t="shared" si="238"/>
        <v/>
      </c>
      <c r="Q395" s="14" t="str">
        <f t="shared" si="239"/>
        <v/>
      </c>
      <c r="R395" s="14" t="str">
        <f t="shared" si="240"/>
        <v/>
      </c>
      <c r="S395" t="str">
        <f t="shared" si="226"/>
        <v/>
      </c>
      <c r="T395" s="14">
        <f t="shared" si="227"/>
        <v>0</v>
      </c>
      <c r="AE395" s="5"/>
      <c r="AF395" s="5"/>
      <c r="AG395" s="15"/>
      <c r="AH395" s="15"/>
      <c r="AI395" s="15"/>
      <c r="AJ395" s="15"/>
      <c r="AK395" s="5"/>
    </row>
    <row r="396" spans="1:37" x14ac:dyDescent="0.25">
      <c r="A396" t="s">
        <v>328</v>
      </c>
      <c r="B396">
        <f t="shared" si="230"/>
        <v>2</v>
      </c>
      <c r="C396" t="e">
        <f t="shared" si="231"/>
        <v>#VALUE!</v>
      </c>
      <c r="D396">
        <f t="shared" si="232"/>
        <v>2</v>
      </c>
      <c r="E396">
        <f t="shared" si="233"/>
        <v>4</v>
      </c>
      <c r="F396" s="1">
        <f t="shared" si="223"/>
        <v>6</v>
      </c>
      <c r="G396" s="1">
        <f t="shared" si="234"/>
        <v>50</v>
      </c>
      <c r="H396" s="26" t="str">
        <f t="shared" si="235"/>
        <v>06:50</v>
      </c>
      <c r="I396" s="14">
        <f t="shared" si="228"/>
        <v>0</v>
      </c>
      <c r="J396" s="3">
        <f t="shared" si="236"/>
        <v>4</v>
      </c>
      <c r="K396" s="3">
        <f t="shared" si="229"/>
        <v>0</v>
      </c>
      <c r="L396" s="3">
        <f t="shared" si="222"/>
        <v>6</v>
      </c>
      <c r="M396" s="3">
        <f t="shared" si="224"/>
        <v>406</v>
      </c>
      <c r="N396" t="str">
        <f t="shared" si="225"/>
        <v/>
      </c>
      <c r="O396" s="14" t="str">
        <f t="shared" si="237"/>
        <v/>
      </c>
      <c r="P396" s="14" t="str">
        <f t="shared" si="238"/>
        <v/>
      </c>
      <c r="Q396" s="14" t="str">
        <f t="shared" si="239"/>
        <v/>
      </c>
      <c r="R396" s="14" t="str">
        <f t="shared" si="240"/>
        <v/>
      </c>
      <c r="S396" t="str">
        <f t="shared" si="226"/>
        <v/>
      </c>
      <c r="T396" s="14">
        <f t="shared" si="227"/>
        <v>0</v>
      </c>
      <c r="AE396" s="5"/>
      <c r="AF396" s="5"/>
      <c r="AG396" s="15"/>
      <c r="AH396" s="15"/>
      <c r="AI396" s="15"/>
      <c r="AJ396" s="15"/>
      <c r="AK396" s="5"/>
    </row>
    <row r="397" spans="1:37" x14ac:dyDescent="0.25">
      <c r="A397" t="s">
        <v>557</v>
      </c>
      <c r="B397" t="e">
        <f t="shared" si="230"/>
        <v>#VALUE!</v>
      </c>
      <c r="C397" t="e">
        <f t="shared" si="231"/>
        <v>#VALUE!</v>
      </c>
      <c r="D397" t="e">
        <f t="shared" si="232"/>
        <v>#VALUE!</v>
      </c>
      <c r="E397">
        <f t="shared" si="233"/>
        <v>40</v>
      </c>
      <c r="F397" s="1" t="str">
        <f t="shared" si="223"/>
        <v/>
      </c>
      <c r="G397" s="1" t="str">
        <f t="shared" si="234"/>
        <v/>
      </c>
      <c r="H397" s="26" t="str">
        <f t="shared" si="235"/>
        <v>:</v>
      </c>
      <c r="I397" s="14">
        <f t="shared" si="228"/>
        <v>0</v>
      </c>
      <c r="J397" s="3">
        <f t="shared" si="236"/>
        <v>4</v>
      </c>
      <c r="K397" s="3">
        <f t="shared" si="229"/>
        <v>0</v>
      </c>
      <c r="L397" s="3">
        <f t="shared" si="222"/>
        <v>6</v>
      </c>
      <c r="M397" s="3">
        <f t="shared" si="224"/>
        <v>406</v>
      </c>
      <c r="N397" t="str">
        <f t="shared" si="225"/>
        <v/>
      </c>
      <c r="O397" s="14" t="str">
        <f t="shared" si="237"/>
        <v/>
      </c>
      <c r="P397" s="14" t="str">
        <f t="shared" si="238"/>
        <v/>
      </c>
      <c r="Q397" s="14" t="str">
        <f t="shared" si="239"/>
        <v/>
      </c>
      <c r="R397" s="14" t="str">
        <f t="shared" si="240"/>
        <v/>
      </c>
      <c r="S397" t="str">
        <f t="shared" si="226"/>
        <v/>
      </c>
      <c r="T397" s="14">
        <f t="shared" si="227"/>
        <v>0</v>
      </c>
      <c r="AE397" s="5"/>
      <c r="AF397" s="5"/>
      <c r="AG397" s="15"/>
      <c r="AH397" s="15"/>
      <c r="AI397" s="15"/>
      <c r="AJ397" s="15"/>
      <c r="AK397" s="5"/>
    </row>
    <row r="398" spans="1:37" x14ac:dyDescent="0.25">
      <c r="A398" t="s">
        <v>115</v>
      </c>
      <c r="B398" t="e">
        <f t="shared" si="230"/>
        <v>#VALUE!</v>
      </c>
      <c r="C398">
        <f t="shared" si="231"/>
        <v>13</v>
      </c>
      <c r="D398">
        <f t="shared" si="232"/>
        <v>13</v>
      </c>
      <c r="E398">
        <f t="shared" si="233"/>
        <v>53</v>
      </c>
      <c r="F398" s="1" t="str">
        <f t="shared" si="223"/>
        <v/>
      </c>
      <c r="G398" s="1" t="str">
        <f t="shared" si="234"/>
        <v/>
      </c>
      <c r="H398" s="26" t="str">
        <f t="shared" si="235"/>
        <v>:</v>
      </c>
      <c r="I398" s="14">
        <f t="shared" si="228"/>
        <v>0</v>
      </c>
      <c r="J398" s="3">
        <f t="shared" si="236"/>
        <v>4</v>
      </c>
      <c r="K398" s="3">
        <f t="shared" si="229"/>
        <v>1</v>
      </c>
      <c r="L398" s="3">
        <f t="shared" si="222"/>
        <v>7</v>
      </c>
      <c r="M398" s="3">
        <f t="shared" si="224"/>
        <v>407</v>
      </c>
      <c r="N398" t="str">
        <f t="shared" si="225"/>
        <v>Avd. América, nº 11 (frente Plaza Canteras - Pd. Bus)</v>
      </c>
      <c r="O398" s="14" t="str">
        <f t="shared" si="237"/>
        <v>04:52</v>
      </c>
      <c r="P398" s="14" t="str">
        <f t="shared" si="238"/>
        <v>12:49</v>
      </c>
      <c r="Q398" s="14" t="str">
        <f t="shared" si="239"/>
        <v>20:49</v>
      </c>
      <c r="R398" s="14" t="str">
        <f t="shared" si="240"/>
        <v>06:52</v>
      </c>
      <c r="S398" t="str">
        <f t="shared" si="226"/>
        <v>Vía Hispanidad (Gasolinera Casablanca - esq. C/ La Vía)</v>
      </c>
      <c r="T398" s="14">
        <f t="shared" si="227"/>
        <v>0</v>
      </c>
      <c r="AE398" s="5"/>
      <c r="AF398" s="5"/>
      <c r="AG398" s="15"/>
      <c r="AH398" s="15"/>
      <c r="AI398" s="15"/>
      <c r="AJ398" s="15"/>
      <c r="AK398" s="5"/>
    </row>
    <row r="399" spans="1:37" x14ac:dyDescent="0.25">
      <c r="A399" t="s">
        <v>516</v>
      </c>
      <c r="B399">
        <f t="shared" si="230"/>
        <v>2</v>
      </c>
      <c r="C399" t="e">
        <f t="shared" si="231"/>
        <v>#VALUE!</v>
      </c>
      <c r="D399">
        <f t="shared" si="232"/>
        <v>2</v>
      </c>
      <c r="E399">
        <f t="shared" si="233"/>
        <v>4</v>
      </c>
      <c r="F399" s="1">
        <f t="shared" si="223"/>
        <v>4</v>
      </c>
      <c r="G399" s="1">
        <f t="shared" si="234"/>
        <v>52</v>
      </c>
      <c r="H399" s="26" t="str">
        <f t="shared" si="235"/>
        <v>04:52</v>
      </c>
      <c r="I399" s="14">
        <f t="shared" si="228"/>
        <v>0</v>
      </c>
      <c r="J399" s="3">
        <f t="shared" si="236"/>
        <v>4</v>
      </c>
      <c r="K399" s="3">
        <f t="shared" si="229"/>
        <v>0</v>
      </c>
      <c r="L399" s="3">
        <f t="shared" si="222"/>
        <v>7</v>
      </c>
      <c r="M399" s="3">
        <f t="shared" si="224"/>
        <v>407</v>
      </c>
      <c r="N399" t="str">
        <f t="shared" si="225"/>
        <v/>
      </c>
      <c r="O399" s="14" t="str">
        <f t="shared" si="237"/>
        <v/>
      </c>
      <c r="P399" s="14" t="str">
        <f t="shared" si="238"/>
        <v/>
      </c>
      <c r="Q399" s="14" t="str">
        <f t="shared" si="239"/>
        <v/>
      </c>
      <c r="R399" s="14" t="str">
        <f t="shared" si="240"/>
        <v/>
      </c>
      <c r="S399" t="str">
        <f t="shared" si="226"/>
        <v/>
      </c>
      <c r="T399" s="14">
        <f t="shared" si="227"/>
        <v>0</v>
      </c>
      <c r="AE399" s="5"/>
      <c r="AF399" s="5"/>
      <c r="AG399" s="15"/>
      <c r="AH399" s="15"/>
      <c r="AI399" s="15"/>
      <c r="AJ399" s="15"/>
      <c r="AK399" s="5"/>
    </row>
    <row r="400" spans="1:37" x14ac:dyDescent="0.25">
      <c r="A400" t="s">
        <v>517</v>
      </c>
      <c r="B400">
        <f t="shared" si="230"/>
        <v>3</v>
      </c>
      <c r="C400" t="e">
        <f t="shared" si="231"/>
        <v>#VALUE!</v>
      </c>
      <c r="D400">
        <f t="shared" si="232"/>
        <v>3</v>
      </c>
      <c r="E400">
        <f t="shared" si="233"/>
        <v>5</v>
      </c>
      <c r="F400" s="1">
        <f t="shared" si="223"/>
        <v>12</v>
      </c>
      <c r="G400" s="1">
        <f t="shared" si="234"/>
        <v>49</v>
      </c>
      <c r="H400" s="26" t="str">
        <f t="shared" si="235"/>
        <v>12:49</v>
      </c>
      <c r="I400" s="14">
        <f t="shared" si="228"/>
        <v>0</v>
      </c>
      <c r="J400" s="3">
        <f t="shared" si="236"/>
        <v>4</v>
      </c>
      <c r="K400" s="3">
        <f t="shared" si="229"/>
        <v>0</v>
      </c>
      <c r="L400" s="3">
        <f t="shared" si="222"/>
        <v>7</v>
      </c>
      <c r="M400" s="3">
        <f t="shared" si="224"/>
        <v>407</v>
      </c>
      <c r="N400" t="str">
        <f t="shared" si="225"/>
        <v/>
      </c>
      <c r="O400" s="14" t="str">
        <f t="shared" si="237"/>
        <v/>
      </c>
      <c r="P400" s="14" t="str">
        <f t="shared" si="238"/>
        <v/>
      </c>
      <c r="Q400" s="14" t="str">
        <f t="shared" si="239"/>
        <v/>
      </c>
      <c r="R400" s="14" t="str">
        <f t="shared" si="240"/>
        <v/>
      </c>
      <c r="S400" t="str">
        <f t="shared" si="226"/>
        <v/>
      </c>
      <c r="T400" s="14">
        <f t="shared" si="227"/>
        <v>0</v>
      </c>
      <c r="AE400" s="5"/>
      <c r="AF400" s="5"/>
      <c r="AG400" s="15"/>
      <c r="AH400" s="15"/>
      <c r="AI400" s="15"/>
      <c r="AJ400" s="15"/>
      <c r="AK400" s="5"/>
    </row>
    <row r="401" spans="1:37" x14ac:dyDescent="0.25">
      <c r="A401" t="s">
        <v>372</v>
      </c>
      <c r="B401">
        <f t="shared" si="230"/>
        <v>3</v>
      </c>
      <c r="C401" t="e">
        <f t="shared" si="231"/>
        <v>#VALUE!</v>
      </c>
      <c r="D401">
        <f t="shared" si="232"/>
        <v>3</v>
      </c>
      <c r="E401">
        <f t="shared" si="233"/>
        <v>5</v>
      </c>
      <c r="F401" s="1">
        <f t="shared" si="223"/>
        <v>20</v>
      </c>
      <c r="G401" s="1">
        <f t="shared" si="234"/>
        <v>49</v>
      </c>
      <c r="H401" s="26" t="str">
        <f t="shared" si="235"/>
        <v>20:49</v>
      </c>
      <c r="I401" s="14">
        <f t="shared" si="228"/>
        <v>0</v>
      </c>
      <c r="J401" s="3">
        <f t="shared" si="236"/>
        <v>4</v>
      </c>
      <c r="K401" s="3">
        <f t="shared" si="229"/>
        <v>0</v>
      </c>
      <c r="L401" s="3">
        <f t="shared" si="222"/>
        <v>7</v>
      </c>
      <c r="M401" s="3">
        <f t="shared" si="224"/>
        <v>407</v>
      </c>
      <c r="N401" t="str">
        <f t="shared" si="225"/>
        <v/>
      </c>
      <c r="O401" s="14" t="str">
        <f t="shared" si="237"/>
        <v/>
      </c>
      <c r="P401" s="14" t="str">
        <f t="shared" si="238"/>
        <v/>
      </c>
      <c r="Q401" s="14" t="str">
        <f t="shared" si="239"/>
        <v/>
      </c>
      <c r="R401" s="14" t="str">
        <f t="shared" si="240"/>
        <v/>
      </c>
      <c r="S401" t="str">
        <f t="shared" si="226"/>
        <v/>
      </c>
      <c r="T401" s="14">
        <f t="shared" si="227"/>
        <v>0</v>
      </c>
      <c r="AE401" s="5"/>
      <c r="AF401" s="5"/>
      <c r="AG401" s="15"/>
      <c r="AH401" s="15"/>
      <c r="AI401" s="15"/>
      <c r="AJ401" s="15"/>
      <c r="AK401" s="5"/>
    </row>
    <row r="402" spans="1:37" x14ac:dyDescent="0.25">
      <c r="A402" t="s">
        <v>291</v>
      </c>
      <c r="B402">
        <f t="shared" si="230"/>
        <v>2</v>
      </c>
      <c r="C402" t="e">
        <f t="shared" si="231"/>
        <v>#VALUE!</v>
      </c>
      <c r="D402">
        <f t="shared" si="232"/>
        <v>2</v>
      </c>
      <c r="E402">
        <f t="shared" si="233"/>
        <v>4</v>
      </c>
      <c r="F402" s="1">
        <f t="shared" si="223"/>
        <v>6</v>
      </c>
      <c r="G402" s="1">
        <f t="shared" si="234"/>
        <v>52</v>
      </c>
      <c r="H402" s="26" t="str">
        <f t="shared" si="235"/>
        <v>06:52</v>
      </c>
      <c r="I402" s="14">
        <f t="shared" si="228"/>
        <v>0</v>
      </c>
      <c r="J402" s="3">
        <f t="shared" si="236"/>
        <v>4</v>
      </c>
      <c r="K402" s="3">
        <f t="shared" si="229"/>
        <v>0</v>
      </c>
      <c r="L402" s="3">
        <f t="shared" si="222"/>
        <v>7</v>
      </c>
      <c r="M402" s="3">
        <f t="shared" si="224"/>
        <v>407</v>
      </c>
      <c r="N402" t="str">
        <f t="shared" si="225"/>
        <v/>
      </c>
      <c r="O402" s="14" t="str">
        <f t="shared" si="237"/>
        <v/>
      </c>
      <c r="P402" s="14" t="str">
        <f t="shared" si="238"/>
        <v/>
      </c>
      <c r="Q402" s="14" t="str">
        <f t="shared" si="239"/>
        <v/>
      </c>
      <c r="R402" s="14" t="str">
        <f t="shared" si="240"/>
        <v/>
      </c>
      <c r="S402" t="str">
        <f t="shared" si="226"/>
        <v/>
      </c>
      <c r="T402" s="14">
        <f t="shared" si="227"/>
        <v>0</v>
      </c>
      <c r="AE402" s="5"/>
      <c r="AF402" s="5"/>
      <c r="AG402" s="15"/>
      <c r="AH402" s="15"/>
      <c r="AI402" s="15"/>
      <c r="AJ402" s="15"/>
      <c r="AK402" s="5"/>
    </row>
    <row r="403" spans="1:37" x14ac:dyDescent="0.25">
      <c r="A403" t="s">
        <v>172</v>
      </c>
      <c r="B403" t="e">
        <f t="shared" si="230"/>
        <v>#VALUE!</v>
      </c>
      <c r="C403" t="e">
        <f t="shared" si="231"/>
        <v>#VALUE!</v>
      </c>
      <c r="D403" t="e">
        <f t="shared" si="232"/>
        <v>#VALUE!</v>
      </c>
      <c r="E403">
        <f t="shared" si="233"/>
        <v>55</v>
      </c>
      <c r="F403" s="1" t="str">
        <f t="shared" si="223"/>
        <v/>
      </c>
      <c r="G403" s="1" t="str">
        <f t="shared" si="234"/>
        <v/>
      </c>
      <c r="H403" s="26" t="str">
        <f t="shared" si="235"/>
        <v>:</v>
      </c>
      <c r="I403" s="14">
        <f t="shared" si="228"/>
        <v>0</v>
      </c>
      <c r="J403" s="3">
        <f t="shared" si="236"/>
        <v>4</v>
      </c>
      <c r="K403" s="3">
        <f t="shared" si="229"/>
        <v>0</v>
      </c>
      <c r="L403" s="3">
        <f t="shared" si="222"/>
        <v>7</v>
      </c>
      <c r="M403" s="3">
        <f t="shared" si="224"/>
        <v>407</v>
      </c>
      <c r="N403" t="str">
        <f t="shared" si="225"/>
        <v/>
      </c>
      <c r="O403" s="14" t="str">
        <f t="shared" si="237"/>
        <v/>
      </c>
      <c r="P403" s="14" t="str">
        <f t="shared" si="238"/>
        <v/>
      </c>
      <c r="Q403" s="14" t="str">
        <f t="shared" si="239"/>
        <v/>
      </c>
      <c r="R403" s="14" t="str">
        <f t="shared" si="240"/>
        <v/>
      </c>
      <c r="S403" t="str">
        <f t="shared" si="226"/>
        <v/>
      </c>
      <c r="T403" s="14">
        <f t="shared" si="227"/>
        <v>0</v>
      </c>
    </row>
    <row r="404" spans="1:37" x14ac:dyDescent="0.25">
      <c r="A404" t="s">
        <v>559</v>
      </c>
      <c r="B404" t="e">
        <f t="shared" si="230"/>
        <v>#VALUE!</v>
      </c>
      <c r="C404" t="e">
        <f t="shared" si="231"/>
        <v>#VALUE!</v>
      </c>
      <c r="D404" t="e">
        <f t="shared" si="232"/>
        <v>#VALUE!</v>
      </c>
      <c r="E404">
        <f t="shared" si="233"/>
        <v>44</v>
      </c>
      <c r="F404" s="1" t="str">
        <f t="shared" si="223"/>
        <v/>
      </c>
      <c r="G404" s="1" t="str">
        <f t="shared" si="234"/>
        <v/>
      </c>
      <c r="H404" s="26" t="str">
        <f t="shared" si="235"/>
        <v>:</v>
      </c>
      <c r="I404" s="14">
        <f t="shared" si="228"/>
        <v>0</v>
      </c>
      <c r="J404" s="3">
        <f t="shared" si="236"/>
        <v>4</v>
      </c>
      <c r="K404" s="3">
        <f t="shared" si="229"/>
        <v>1</v>
      </c>
      <c r="L404" s="3">
        <f t="shared" si="222"/>
        <v>8</v>
      </c>
      <c r="M404" s="3">
        <f t="shared" si="224"/>
        <v>408</v>
      </c>
      <c r="N404" t="str">
        <f t="shared" si="225"/>
        <v>Avd. San José (esq. C/ Bellavista - Pd. Bus)</v>
      </c>
      <c r="O404" s="14" t="str">
        <f t="shared" si="237"/>
        <v>04:55</v>
      </c>
      <c r="P404" s="14" t="str">
        <f t="shared" si="238"/>
        <v>12:52</v>
      </c>
      <c r="Q404" s="14" t="str">
        <f t="shared" si="239"/>
        <v>20:52</v>
      </c>
      <c r="R404" s="14" t="str">
        <f t="shared" si="240"/>
        <v>06:55</v>
      </c>
      <c r="S404" t="str">
        <f t="shared" si="226"/>
        <v>Avd. América, nº 11 (frente Plaza Canteras)</v>
      </c>
      <c r="T404" s="14">
        <f t="shared" si="227"/>
        <v>0</v>
      </c>
    </row>
    <row r="405" spans="1:37" x14ac:dyDescent="0.25">
      <c r="A405" t="s">
        <v>108</v>
      </c>
      <c r="B405">
        <f t="shared" si="230"/>
        <v>2</v>
      </c>
      <c r="C405" t="e">
        <f t="shared" si="231"/>
        <v>#VALUE!</v>
      </c>
      <c r="D405">
        <f t="shared" si="232"/>
        <v>2</v>
      </c>
      <c r="E405">
        <f t="shared" si="233"/>
        <v>4</v>
      </c>
      <c r="F405" s="1">
        <f t="shared" si="223"/>
        <v>4</v>
      </c>
      <c r="G405" s="1">
        <f t="shared" si="234"/>
        <v>55</v>
      </c>
      <c r="H405" s="26" t="str">
        <f t="shared" si="235"/>
        <v>04:55</v>
      </c>
      <c r="I405" s="14">
        <f t="shared" si="228"/>
        <v>0</v>
      </c>
      <c r="J405" s="3">
        <f t="shared" si="236"/>
        <v>4</v>
      </c>
      <c r="K405" s="3">
        <f t="shared" si="229"/>
        <v>0</v>
      </c>
      <c r="L405" s="3">
        <f t="shared" si="222"/>
        <v>8</v>
      </c>
      <c r="M405" s="3">
        <f t="shared" si="224"/>
        <v>408</v>
      </c>
      <c r="N405" t="str">
        <f t="shared" si="225"/>
        <v/>
      </c>
      <c r="O405" s="14" t="str">
        <f t="shared" si="237"/>
        <v/>
      </c>
      <c r="P405" s="14" t="str">
        <f t="shared" si="238"/>
        <v/>
      </c>
      <c r="Q405" s="14" t="str">
        <f t="shared" si="239"/>
        <v/>
      </c>
      <c r="R405" s="14" t="str">
        <f t="shared" si="240"/>
        <v/>
      </c>
      <c r="S405" t="str">
        <f t="shared" si="226"/>
        <v/>
      </c>
      <c r="T405" s="14">
        <f t="shared" si="227"/>
        <v>0</v>
      </c>
    </row>
    <row r="406" spans="1:37" x14ac:dyDescent="0.25">
      <c r="A406" t="s">
        <v>212</v>
      </c>
      <c r="B406">
        <f t="shared" si="230"/>
        <v>3</v>
      </c>
      <c r="C406" t="e">
        <f t="shared" si="231"/>
        <v>#VALUE!</v>
      </c>
      <c r="D406">
        <f t="shared" si="232"/>
        <v>3</v>
      </c>
      <c r="E406">
        <f t="shared" si="233"/>
        <v>5</v>
      </c>
      <c r="F406" s="1">
        <f t="shared" si="223"/>
        <v>12</v>
      </c>
      <c r="G406" s="1">
        <f t="shared" si="234"/>
        <v>52</v>
      </c>
      <c r="H406" s="26" t="str">
        <f t="shared" si="235"/>
        <v>12:52</v>
      </c>
      <c r="I406" s="14">
        <f t="shared" si="228"/>
        <v>0</v>
      </c>
      <c r="J406" s="3">
        <f t="shared" si="236"/>
        <v>4</v>
      </c>
      <c r="K406" s="3">
        <f t="shared" si="229"/>
        <v>0</v>
      </c>
      <c r="L406" s="3">
        <f t="shared" si="222"/>
        <v>8</v>
      </c>
      <c r="M406" s="3">
        <f t="shared" si="224"/>
        <v>408</v>
      </c>
      <c r="N406" t="str">
        <f t="shared" si="225"/>
        <v/>
      </c>
      <c r="O406" s="14" t="str">
        <f t="shared" si="237"/>
        <v/>
      </c>
      <c r="P406" s="14" t="str">
        <f t="shared" si="238"/>
        <v/>
      </c>
      <c r="Q406" s="14" t="str">
        <f t="shared" si="239"/>
        <v/>
      </c>
      <c r="R406" s="14" t="str">
        <f t="shared" si="240"/>
        <v/>
      </c>
      <c r="S406" t="str">
        <f t="shared" si="226"/>
        <v/>
      </c>
      <c r="T406" s="14">
        <f t="shared" si="227"/>
        <v>0</v>
      </c>
    </row>
    <row r="407" spans="1:37" x14ac:dyDescent="0.25">
      <c r="A407" t="s">
        <v>387</v>
      </c>
      <c r="B407">
        <f t="shared" si="230"/>
        <v>3</v>
      </c>
      <c r="C407" t="e">
        <f t="shared" si="231"/>
        <v>#VALUE!</v>
      </c>
      <c r="D407">
        <f t="shared" si="232"/>
        <v>3</v>
      </c>
      <c r="E407">
        <f t="shared" si="233"/>
        <v>5</v>
      </c>
      <c r="F407" s="1">
        <f t="shared" si="223"/>
        <v>20</v>
      </c>
      <c r="G407" s="1">
        <f t="shared" si="234"/>
        <v>52</v>
      </c>
      <c r="H407" s="26" t="str">
        <f t="shared" si="235"/>
        <v>20:52</v>
      </c>
      <c r="I407" s="14">
        <f t="shared" si="228"/>
        <v>0</v>
      </c>
      <c r="J407" s="3">
        <f t="shared" si="236"/>
        <v>4</v>
      </c>
      <c r="K407" s="3">
        <f t="shared" si="229"/>
        <v>0</v>
      </c>
      <c r="L407" s="3">
        <f t="shared" si="222"/>
        <v>8</v>
      </c>
      <c r="M407" s="3">
        <f t="shared" si="224"/>
        <v>408</v>
      </c>
      <c r="N407" t="str">
        <f t="shared" si="225"/>
        <v/>
      </c>
      <c r="O407" s="14" t="str">
        <f t="shared" si="237"/>
        <v/>
      </c>
      <c r="P407" s="14" t="str">
        <f t="shared" si="238"/>
        <v/>
      </c>
      <c r="Q407" s="14" t="str">
        <f t="shared" si="239"/>
        <v/>
      </c>
      <c r="R407" s="14" t="str">
        <f t="shared" si="240"/>
        <v/>
      </c>
      <c r="S407" t="str">
        <f t="shared" si="226"/>
        <v/>
      </c>
      <c r="T407" s="14">
        <f t="shared" si="227"/>
        <v>0</v>
      </c>
    </row>
    <row r="408" spans="1:37" x14ac:dyDescent="0.25">
      <c r="A408" t="s">
        <v>321</v>
      </c>
      <c r="B408">
        <f t="shared" si="230"/>
        <v>2</v>
      </c>
      <c r="C408" t="e">
        <f t="shared" si="231"/>
        <v>#VALUE!</v>
      </c>
      <c r="D408">
        <f t="shared" si="232"/>
        <v>2</v>
      </c>
      <c r="E408">
        <f t="shared" si="233"/>
        <v>4</v>
      </c>
      <c r="F408" s="1">
        <f t="shared" si="223"/>
        <v>6</v>
      </c>
      <c r="G408" s="1">
        <f t="shared" si="234"/>
        <v>55</v>
      </c>
      <c r="H408" s="26" t="str">
        <f t="shared" si="235"/>
        <v>06:55</v>
      </c>
      <c r="I408" s="14">
        <f t="shared" si="228"/>
        <v>0</v>
      </c>
      <c r="J408" s="3">
        <f t="shared" si="236"/>
        <v>4</v>
      </c>
      <c r="K408" s="3">
        <f t="shared" si="229"/>
        <v>0</v>
      </c>
      <c r="L408" s="3">
        <f t="shared" si="222"/>
        <v>8</v>
      </c>
      <c r="M408" s="3">
        <f t="shared" si="224"/>
        <v>408</v>
      </c>
      <c r="N408" t="str">
        <f t="shared" si="225"/>
        <v/>
      </c>
      <c r="O408" s="14" t="str">
        <f t="shared" si="237"/>
        <v/>
      </c>
      <c r="P408" s="14" t="str">
        <f t="shared" si="238"/>
        <v/>
      </c>
      <c r="Q408" s="14" t="str">
        <f t="shared" si="239"/>
        <v/>
      </c>
      <c r="R408" s="14" t="str">
        <f t="shared" si="240"/>
        <v/>
      </c>
      <c r="S408" t="str">
        <f t="shared" si="226"/>
        <v/>
      </c>
      <c r="T408" s="14">
        <f t="shared" si="227"/>
        <v>0</v>
      </c>
    </row>
    <row r="409" spans="1:37" x14ac:dyDescent="0.25">
      <c r="A409" t="s">
        <v>122</v>
      </c>
      <c r="B409" t="e">
        <f t="shared" si="230"/>
        <v>#VALUE!</v>
      </c>
      <c r="C409">
        <f t="shared" si="231"/>
        <v>13</v>
      </c>
      <c r="D409">
        <f t="shared" si="232"/>
        <v>13</v>
      </c>
      <c r="E409">
        <f t="shared" si="233"/>
        <v>43</v>
      </c>
      <c r="F409" s="1" t="str">
        <f t="shared" si="223"/>
        <v/>
      </c>
      <c r="G409" s="1" t="str">
        <f t="shared" si="234"/>
        <v/>
      </c>
      <c r="H409" s="26" t="str">
        <f t="shared" si="235"/>
        <v>:</v>
      </c>
      <c r="I409" s="14">
        <f t="shared" si="228"/>
        <v>0</v>
      </c>
      <c r="J409" s="3">
        <f t="shared" si="236"/>
        <v>4</v>
      </c>
      <c r="K409" s="3">
        <f t="shared" si="229"/>
        <v>0</v>
      </c>
      <c r="L409" s="3">
        <f t="shared" si="222"/>
        <v>8</v>
      </c>
      <c r="M409" s="3">
        <f t="shared" si="224"/>
        <v>408</v>
      </c>
      <c r="N409" t="str">
        <f t="shared" si="225"/>
        <v/>
      </c>
      <c r="O409" s="14" t="str">
        <f t="shared" si="237"/>
        <v/>
      </c>
      <c r="P409" s="14" t="str">
        <f t="shared" si="238"/>
        <v/>
      </c>
      <c r="Q409" s="14" t="str">
        <f t="shared" si="239"/>
        <v/>
      </c>
      <c r="R409" s="14" t="str">
        <f t="shared" si="240"/>
        <v/>
      </c>
      <c r="S409" t="str">
        <f t="shared" si="226"/>
        <v/>
      </c>
      <c r="T409" s="14">
        <f t="shared" si="227"/>
        <v>0</v>
      </c>
    </row>
    <row r="410" spans="1:37" x14ac:dyDescent="0.25">
      <c r="A410" t="s">
        <v>560</v>
      </c>
      <c r="B410" t="e">
        <f t="shared" si="230"/>
        <v>#VALUE!</v>
      </c>
      <c r="C410">
        <f t="shared" si="231"/>
        <v>14</v>
      </c>
      <c r="D410">
        <f t="shared" si="232"/>
        <v>14</v>
      </c>
      <c r="E410">
        <f t="shared" si="233"/>
        <v>30</v>
      </c>
      <c r="F410" s="1" t="str">
        <f t="shared" si="223"/>
        <v/>
      </c>
      <c r="G410" s="1" t="str">
        <f t="shared" si="234"/>
        <v/>
      </c>
      <c r="H410" s="26" t="str">
        <f t="shared" si="235"/>
        <v>:</v>
      </c>
      <c r="I410" s="14">
        <f t="shared" si="228"/>
        <v>0</v>
      </c>
      <c r="J410" s="3">
        <f t="shared" si="236"/>
        <v>4</v>
      </c>
      <c r="K410" s="3">
        <f t="shared" si="229"/>
        <v>1</v>
      </c>
      <c r="L410" s="3">
        <f t="shared" si="222"/>
        <v>9</v>
      </c>
      <c r="M410" s="3">
        <f t="shared" si="224"/>
        <v>409</v>
      </c>
      <c r="N410" t="str">
        <f t="shared" si="225"/>
        <v>Avd. San José, nº 97 (Pd. Bus)</v>
      </c>
      <c r="O410" s="14" t="str">
        <f t="shared" si="237"/>
        <v>04:56</v>
      </c>
      <c r="P410" s="14" t="str">
        <f t="shared" si="238"/>
        <v>12:53</v>
      </c>
      <c r="Q410" s="14" t="str">
        <f t="shared" si="239"/>
        <v>20:53</v>
      </c>
      <c r="R410" s="14" t="str">
        <f t="shared" si="240"/>
        <v>06:56</v>
      </c>
      <c r="S410" t="str">
        <f t="shared" si="226"/>
        <v>Avd. San José (esq. C/ Bellavista - Pd. Bus)</v>
      </c>
      <c r="T410" s="14">
        <f t="shared" si="227"/>
        <v>0</v>
      </c>
    </row>
    <row r="411" spans="1:37" x14ac:dyDescent="0.25">
      <c r="A411" t="s">
        <v>160</v>
      </c>
      <c r="B411">
        <f t="shared" si="230"/>
        <v>2</v>
      </c>
      <c r="C411" t="e">
        <f t="shared" si="231"/>
        <v>#VALUE!</v>
      </c>
      <c r="D411">
        <f t="shared" si="232"/>
        <v>2</v>
      </c>
      <c r="E411">
        <f t="shared" si="233"/>
        <v>4</v>
      </c>
      <c r="F411" s="1">
        <f t="shared" si="223"/>
        <v>4</v>
      </c>
      <c r="G411" s="1">
        <f t="shared" si="234"/>
        <v>56</v>
      </c>
      <c r="H411" s="26" t="str">
        <f t="shared" si="235"/>
        <v>04:56</v>
      </c>
      <c r="I411" s="14">
        <f t="shared" si="228"/>
        <v>0</v>
      </c>
      <c r="J411" s="3">
        <f t="shared" si="236"/>
        <v>4</v>
      </c>
      <c r="K411" s="3">
        <f t="shared" si="229"/>
        <v>0</v>
      </c>
      <c r="L411" s="3">
        <f t="shared" si="222"/>
        <v>9</v>
      </c>
      <c r="M411" s="3">
        <f t="shared" si="224"/>
        <v>409</v>
      </c>
      <c r="N411" t="str">
        <f t="shared" si="225"/>
        <v/>
      </c>
      <c r="O411" s="14" t="str">
        <f t="shared" si="237"/>
        <v/>
      </c>
      <c r="P411" s="14" t="str">
        <f t="shared" si="238"/>
        <v/>
      </c>
      <c r="Q411" s="14" t="str">
        <f t="shared" si="239"/>
        <v/>
      </c>
      <c r="R411" s="14" t="str">
        <f t="shared" si="240"/>
        <v/>
      </c>
      <c r="S411" t="str">
        <f t="shared" si="226"/>
        <v/>
      </c>
      <c r="T411" s="14">
        <f t="shared" si="227"/>
        <v>0</v>
      </c>
    </row>
    <row r="412" spans="1:37" x14ac:dyDescent="0.25">
      <c r="A412" t="s">
        <v>113</v>
      </c>
      <c r="B412">
        <f t="shared" si="230"/>
        <v>3</v>
      </c>
      <c r="C412" t="e">
        <f t="shared" si="231"/>
        <v>#VALUE!</v>
      </c>
      <c r="D412">
        <f t="shared" si="232"/>
        <v>3</v>
      </c>
      <c r="E412">
        <f t="shared" si="233"/>
        <v>5</v>
      </c>
      <c r="F412" s="1">
        <f t="shared" si="223"/>
        <v>12</v>
      </c>
      <c r="G412" s="1">
        <f t="shared" si="234"/>
        <v>53</v>
      </c>
      <c r="H412" s="26" t="str">
        <f t="shared" si="235"/>
        <v>12:53</v>
      </c>
      <c r="I412" s="14">
        <f t="shared" si="228"/>
        <v>0</v>
      </c>
      <c r="J412" s="3">
        <f t="shared" si="236"/>
        <v>4</v>
      </c>
      <c r="K412" s="3">
        <f t="shared" si="229"/>
        <v>0</v>
      </c>
      <c r="L412" s="3">
        <f t="shared" si="222"/>
        <v>9</v>
      </c>
      <c r="M412" s="3">
        <f t="shared" si="224"/>
        <v>409</v>
      </c>
      <c r="N412" t="str">
        <f t="shared" si="225"/>
        <v/>
      </c>
      <c r="O412" s="14" t="str">
        <f t="shared" si="237"/>
        <v/>
      </c>
      <c r="P412" s="14" t="str">
        <f t="shared" si="238"/>
        <v/>
      </c>
      <c r="Q412" s="14" t="str">
        <f t="shared" si="239"/>
        <v/>
      </c>
      <c r="R412" s="14" t="str">
        <f t="shared" si="240"/>
        <v/>
      </c>
      <c r="S412" t="str">
        <f t="shared" si="226"/>
        <v/>
      </c>
      <c r="T412" s="14">
        <f t="shared" si="227"/>
        <v>0</v>
      </c>
    </row>
    <row r="413" spans="1:37" x14ac:dyDescent="0.25">
      <c r="A413" t="s">
        <v>114</v>
      </c>
      <c r="B413">
        <f t="shared" si="230"/>
        <v>3</v>
      </c>
      <c r="C413" t="e">
        <f t="shared" si="231"/>
        <v>#VALUE!</v>
      </c>
      <c r="D413">
        <f t="shared" si="232"/>
        <v>3</v>
      </c>
      <c r="E413">
        <f t="shared" si="233"/>
        <v>5</v>
      </c>
      <c r="F413" s="1">
        <f t="shared" si="223"/>
        <v>20</v>
      </c>
      <c r="G413" s="1">
        <f t="shared" si="234"/>
        <v>53</v>
      </c>
      <c r="H413" s="26" t="str">
        <f t="shared" si="235"/>
        <v>20:53</v>
      </c>
      <c r="I413" s="14">
        <f t="shared" si="228"/>
        <v>0</v>
      </c>
      <c r="J413" s="3">
        <f t="shared" si="236"/>
        <v>4</v>
      </c>
      <c r="K413" s="3">
        <f t="shared" si="229"/>
        <v>0</v>
      </c>
      <c r="L413" s="3">
        <f t="shared" si="222"/>
        <v>9</v>
      </c>
      <c r="M413" s="3">
        <f t="shared" si="224"/>
        <v>409</v>
      </c>
      <c r="N413" t="str">
        <f t="shared" si="225"/>
        <v/>
      </c>
      <c r="O413" s="14" t="str">
        <f t="shared" si="237"/>
        <v/>
      </c>
      <c r="P413" s="14" t="str">
        <f t="shared" si="238"/>
        <v/>
      </c>
      <c r="Q413" s="14" t="str">
        <f t="shared" si="239"/>
        <v/>
      </c>
      <c r="R413" s="14" t="str">
        <f t="shared" si="240"/>
        <v/>
      </c>
      <c r="S413" t="str">
        <f t="shared" si="226"/>
        <v/>
      </c>
      <c r="T413" s="14">
        <f t="shared" si="227"/>
        <v>0</v>
      </c>
    </row>
    <row r="414" spans="1:37" x14ac:dyDescent="0.25">
      <c r="A414" t="s">
        <v>296</v>
      </c>
      <c r="B414">
        <f t="shared" si="230"/>
        <v>2</v>
      </c>
      <c r="C414" t="e">
        <f t="shared" si="231"/>
        <v>#VALUE!</v>
      </c>
      <c r="D414">
        <f t="shared" si="232"/>
        <v>2</v>
      </c>
      <c r="E414">
        <f t="shared" si="233"/>
        <v>4</v>
      </c>
      <c r="F414" s="1">
        <f t="shared" si="223"/>
        <v>6</v>
      </c>
      <c r="G414" s="1">
        <f t="shared" si="234"/>
        <v>56</v>
      </c>
      <c r="H414" s="26" t="str">
        <f t="shared" si="235"/>
        <v>06:56</v>
      </c>
      <c r="I414" s="14">
        <f t="shared" si="228"/>
        <v>0</v>
      </c>
      <c r="J414" s="3">
        <f t="shared" si="236"/>
        <v>4</v>
      </c>
      <c r="K414" s="3">
        <f t="shared" si="229"/>
        <v>0</v>
      </c>
      <c r="L414" s="3">
        <f t="shared" si="222"/>
        <v>9</v>
      </c>
      <c r="M414" s="3">
        <f t="shared" si="224"/>
        <v>409</v>
      </c>
      <c r="N414" t="str">
        <f t="shared" si="225"/>
        <v/>
      </c>
      <c r="O414" s="14" t="str">
        <f t="shared" si="237"/>
        <v/>
      </c>
      <c r="P414" s="14" t="str">
        <f t="shared" si="238"/>
        <v/>
      </c>
      <c r="Q414" s="14" t="str">
        <f t="shared" si="239"/>
        <v/>
      </c>
      <c r="R414" s="14" t="str">
        <f t="shared" si="240"/>
        <v/>
      </c>
      <c r="S414" t="str">
        <f t="shared" si="226"/>
        <v/>
      </c>
      <c r="T414" s="14">
        <f t="shared" si="227"/>
        <v>0</v>
      </c>
    </row>
    <row r="415" spans="1:37" x14ac:dyDescent="0.25">
      <c r="A415" t="s">
        <v>559</v>
      </c>
      <c r="B415" t="e">
        <f t="shared" si="230"/>
        <v>#VALUE!</v>
      </c>
      <c r="C415" t="e">
        <f t="shared" si="231"/>
        <v>#VALUE!</v>
      </c>
      <c r="D415" t="e">
        <f t="shared" si="232"/>
        <v>#VALUE!</v>
      </c>
      <c r="E415">
        <f t="shared" si="233"/>
        <v>44</v>
      </c>
      <c r="F415" s="1" t="str">
        <f t="shared" si="223"/>
        <v/>
      </c>
      <c r="G415" s="1" t="str">
        <f t="shared" si="234"/>
        <v/>
      </c>
      <c r="H415" s="26" t="str">
        <f t="shared" si="235"/>
        <v>:</v>
      </c>
      <c r="I415" s="14">
        <f t="shared" si="228"/>
        <v>0</v>
      </c>
      <c r="J415" s="3">
        <f t="shared" si="236"/>
        <v>4</v>
      </c>
      <c r="K415" s="3">
        <f t="shared" si="229"/>
        <v>0</v>
      </c>
      <c r="L415" s="3">
        <f t="shared" si="222"/>
        <v>9</v>
      </c>
      <c r="M415" s="3">
        <f t="shared" si="224"/>
        <v>409</v>
      </c>
      <c r="N415" t="str">
        <f t="shared" si="225"/>
        <v/>
      </c>
      <c r="O415" s="14" t="str">
        <f t="shared" si="237"/>
        <v/>
      </c>
      <c r="P415" s="14" t="str">
        <f t="shared" si="238"/>
        <v/>
      </c>
      <c r="Q415" s="14" t="str">
        <f t="shared" si="239"/>
        <v/>
      </c>
      <c r="R415" s="14" t="str">
        <f t="shared" si="240"/>
        <v/>
      </c>
      <c r="S415" t="str">
        <f t="shared" si="226"/>
        <v/>
      </c>
      <c r="T415" s="14">
        <f t="shared" si="227"/>
        <v>0</v>
      </c>
    </row>
    <row r="416" spans="1:37" x14ac:dyDescent="0.25">
      <c r="A416" t="s">
        <v>561</v>
      </c>
      <c r="B416" t="e">
        <f t="shared" si="230"/>
        <v>#VALUE!</v>
      </c>
      <c r="C416">
        <f t="shared" si="231"/>
        <v>14</v>
      </c>
      <c r="D416">
        <f t="shared" si="232"/>
        <v>14</v>
      </c>
      <c r="E416">
        <f t="shared" si="233"/>
        <v>50</v>
      </c>
      <c r="F416" s="1" t="str">
        <f t="shared" si="223"/>
        <v/>
      </c>
      <c r="G416" s="1" t="str">
        <f t="shared" si="234"/>
        <v/>
      </c>
      <c r="H416" s="26" t="str">
        <f t="shared" si="235"/>
        <v>:</v>
      </c>
      <c r="I416" s="14">
        <f t="shared" si="228"/>
        <v>0</v>
      </c>
      <c r="J416" s="3">
        <f t="shared" si="236"/>
        <v>4</v>
      </c>
      <c r="K416" s="3">
        <f t="shared" si="229"/>
        <v>1</v>
      </c>
      <c r="L416" s="3">
        <f t="shared" si="222"/>
        <v>10</v>
      </c>
      <c r="M416" s="3">
        <f t="shared" si="224"/>
        <v>410</v>
      </c>
      <c r="N416" t="str">
        <f t="shared" si="225"/>
        <v>Avd. San José, nº 3 (esq. Miguel Servet - Pd. Bus)</v>
      </c>
      <c r="O416" s="14" t="str">
        <f t="shared" si="237"/>
        <v>04:57</v>
      </c>
      <c r="P416" s="14" t="str">
        <f t="shared" si="238"/>
        <v>12:54</v>
      </c>
      <c r="Q416" s="14" t="str">
        <f t="shared" si="239"/>
        <v>20:54</v>
      </c>
      <c r="R416" s="14" t="str">
        <f t="shared" si="240"/>
        <v>06:57</v>
      </c>
      <c r="S416" t="str">
        <f t="shared" si="226"/>
        <v>Avd. San José, nº 97 (Pd. Bus)</v>
      </c>
      <c r="T416" s="14">
        <f t="shared" si="227"/>
        <v>0</v>
      </c>
    </row>
    <row r="417" spans="1:20" x14ac:dyDescent="0.25">
      <c r="A417" t="s">
        <v>112</v>
      </c>
      <c r="B417">
        <f t="shared" si="230"/>
        <v>2</v>
      </c>
      <c r="C417" t="e">
        <f t="shared" si="231"/>
        <v>#VALUE!</v>
      </c>
      <c r="D417">
        <f t="shared" si="232"/>
        <v>2</v>
      </c>
      <c r="E417">
        <f t="shared" si="233"/>
        <v>4</v>
      </c>
      <c r="F417" s="1">
        <f t="shared" si="223"/>
        <v>4</v>
      </c>
      <c r="G417" s="1">
        <f t="shared" si="234"/>
        <v>57</v>
      </c>
      <c r="H417" s="26" t="str">
        <f t="shared" si="235"/>
        <v>04:57</v>
      </c>
      <c r="I417" s="14">
        <f t="shared" si="228"/>
        <v>0</v>
      </c>
      <c r="J417" s="3">
        <f t="shared" si="236"/>
        <v>4</v>
      </c>
      <c r="K417" s="3">
        <f t="shared" si="229"/>
        <v>0</v>
      </c>
      <c r="L417" s="3">
        <f t="shared" si="222"/>
        <v>10</v>
      </c>
      <c r="M417" s="3">
        <f t="shared" si="224"/>
        <v>410</v>
      </c>
      <c r="N417" t="str">
        <f t="shared" si="225"/>
        <v/>
      </c>
      <c r="O417" s="14" t="str">
        <f t="shared" si="237"/>
        <v/>
      </c>
      <c r="P417" s="14" t="str">
        <f t="shared" si="238"/>
        <v/>
      </c>
      <c r="Q417" s="14" t="str">
        <f t="shared" si="239"/>
        <v/>
      </c>
      <c r="R417" s="14" t="str">
        <f t="shared" si="240"/>
        <v/>
      </c>
      <c r="S417" t="str">
        <f t="shared" si="226"/>
        <v/>
      </c>
      <c r="T417" s="14">
        <f t="shared" si="227"/>
        <v>0</v>
      </c>
    </row>
    <row r="418" spans="1:20" x14ac:dyDescent="0.25">
      <c r="A418" t="s">
        <v>116</v>
      </c>
      <c r="B418">
        <f t="shared" si="230"/>
        <v>3</v>
      </c>
      <c r="C418" t="e">
        <f t="shared" si="231"/>
        <v>#VALUE!</v>
      </c>
      <c r="D418">
        <f t="shared" si="232"/>
        <v>3</v>
      </c>
      <c r="E418">
        <f t="shared" si="233"/>
        <v>5</v>
      </c>
      <c r="F418" s="1">
        <f t="shared" si="223"/>
        <v>12</v>
      </c>
      <c r="G418" s="1">
        <f t="shared" si="234"/>
        <v>54</v>
      </c>
      <c r="H418" s="26" t="str">
        <f t="shared" si="235"/>
        <v>12:54</v>
      </c>
      <c r="I418" s="14">
        <f t="shared" si="228"/>
        <v>0</v>
      </c>
      <c r="J418" s="3">
        <f t="shared" si="236"/>
        <v>4</v>
      </c>
      <c r="K418" s="3">
        <f t="shared" si="229"/>
        <v>0</v>
      </c>
      <c r="L418" s="3">
        <f t="shared" si="222"/>
        <v>10</v>
      </c>
      <c r="M418" s="3">
        <f t="shared" si="224"/>
        <v>410</v>
      </c>
      <c r="N418" t="str">
        <f t="shared" si="225"/>
        <v/>
      </c>
      <c r="O418" s="14" t="str">
        <f t="shared" si="237"/>
        <v/>
      </c>
      <c r="P418" s="14" t="str">
        <f t="shared" si="238"/>
        <v/>
      </c>
      <c r="Q418" s="14" t="str">
        <f t="shared" si="239"/>
        <v/>
      </c>
      <c r="R418" s="14" t="str">
        <f t="shared" si="240"/>
        <v/>
      </c>
      <c r="S418" t="str">
        <f t="shared" si="226"/>
        <v/>
      </c>
      <c r="T418" s="14">
        <f t="shared" si="227"/>
        <v>0</v>
      </c>
    </row>
    <row r="419" spans="1:20" x14ac:dyDescent="0.25">
      <c r="A419" t="s">
        <v>117</v>
      </c>
      <c r="B419">
        <f t="shared" si="230"/>
        <v>3</v>
      </c>
      <c r="C419" t="e">
        <f t="shared" si="231"/>
        <v>#VALUE!</v>
      </c>
      <c r="D419">
        <f t="shared" si="232"/>
        <v>3</v>
      </c>
      <c r="E419">
        <f t="shared" si="233"/>
        <v>5</v>
      </c>
      <c r="F419" s="1">
        <f t="shared" si="223"/>
        <v>20</v>
      </c>
      <c r="G419" s="1">
        <f t="shared" si="234"/>
        <v>54</v>
      </c>
      <c r="H419" s="26" t="str">
        <f t="shared" si="235"/>
        <v>20:54</v>
      </c>
      <c r="I419" s="14">
        <f t="shared" si="228"/>
        <v>0</v>
      </c>
      <c r="J419" s="3">
        <f t="shared" si="236"/>
        <v>4</v>
      </c>
      <c r="K419" s="3">
        <f t="shared" si="229"/>
        <v>0</v>
      </c>
      <c r="L419" s="3">
        <f t="shared" si="222"/>
        <v>10</v>
      </c>
      <c r="M419" s="3">
        <f t="shared" si="224"/>
        <v>410</v>
      </c>
      <c r="N419" t="str">
        <f t="shared" si="225"/>
        <v/>
      </c>
      <c r="O419" s="14" t="str">
        <f t="shared" si="237"/>
        <v/>
      </c>
      <c r="P419" s="14" t="str">
        <f t="shared" si="238"/>
        <v/>
      </c>
      <c r="Q419" s="14" t="str">
        <f t="shared" si="239"/>
        <v/>
      </c>
      <c r="R419" s="14" t="str">
        <f t="shared" si="240"/>
        <v/>
      </c>
      <c r="S419" t="str">
        <f t="shared" si="226"/>
        <v/>
      </c>
      <c r="T419" s="14">
        <f t="shared" si="227"/>
        <v>0</v>
      </c>
    </row>
    <row r="420" spans="1:20" x14ac:dyDescent="0.25">
      <c r="A420" t="s">
        <v>322</v>
      </c>
      <c r="B420">
        <f t="shared" si="230"/>
        <v>2</v>
      </c>
      <c r="C420" t="e">
        <f t="shared" si="231"/>
        <v>#VALUE!</v>
      </c>
      <c r="D420">
        <f t="shared" si="232"/>
        <v>2</v>
      </c>
      <c r="E420">
        <f t="shared" si="233"/>
        <v>4</v>
      </c>
      <c r="F420" s="1">
        <f t="shared" si="223"/>
        <v>6</v>
      </c>
      <c r="G420" s="1">
        <f t="shared" si="234"/>
        <v>57</v>
      </c>
      <c r="H420" s="26" t="str">
        <f t="shared" si="235"/>
        <v>06:57</v>
      </c>
      <c r="I420" s="14">
        <f t="shared" si="228"/>
        <v>0</v>
      </c>
      <c r="J420" s="3">
        <f t="shared" si="236"/>
        <v>4</v>
      </c>
      <c r="K420" s="3">
        <f t="shared" si="229"/>
        <v>0</v>
      </c>
      <c r="L420" s="3">
        <f t="shared" si="222"/>
        <v>10</v>
      </c>
      <c r="M420" s="3">
        <f t="shared" si="224"/>
        <v>410</v>
      </c>
      <c r="N420" t="str">
        <f t="shared" si="225"/>
        <v/>
      </c>
      <c r="O420" s="14" t="str">
        <f t="shared" si="237"/>
        <v/>
      </c>
      <c r="P420" s="14" t="str">
        <f t="shared" si="238"/>
        <v/>
      </c>
      <c r="Q420" s="14" t="str">
        <f t="shared" si="239"/>
        <v/>
      </c>
      <c r="R420" s="14" t="str">
        <f t="shared" si="240"/>
        <v/>
      </c>
      <c r="S420" t="str">
        <f t="shared" si="226"/>
        <v/>
      </c>
      <c r="T420" s="14">
        <f t="shared" si="227"/>
        <v>0</v>
      </c>
    </row>
    <row r="421" spans="1:20" x14ac:dyDescent="0.25">
      <c r="A421" t="s">
        <v>560</v>
      </c>
      <c r="B421" t="e">
        <f t="shared" si="230"/>
        <v>#VALUE!</v>
      </c>
      <c r="C421">
        <f t="shared" si="231"/>
        <v>14</v>
      </c>
      <c r="D421">
        <f t="shared" si="232"/>
        <v>14</v>
      </c>
      <c r="E421">
        <f t="shared" si="233"/>
        <v>30</v>
      </c>
      <c r="F421" s="1" t="str">
        <f t="shared" si="223"/>
        <v/>
      </c>
      <c r="G421" s="1" t="str">
        <f t="shared" si="234"/>
        <v/>
      </c>
      <c r="H421" s="26" t="str">
        <f t="shared" si="235"/>
        <v>:</v>
      </c>
      <c r="I421" s="14">
        <f t="shared" si="228"/>
        <v>0</v>
      </c>
      <c r="J421" s="3">
        <f t="shared" si="236"/>
        <v>4</v>
      </c>
      <c r="K421" s="3">
        <f t="shared" si="229"/>
        <v>0</v>
      </c>
      <c r="L421" s="3">
        <f t="shared" si="222"/>
        <v>10</v>
      </c>
      <c r="M421" s="3">
        <f t="shared" si="224"/>
        <v>410</v>
      </c>
      <c r="N421" t="str">
        <f t="shared" si="225"/>
        <v/>
      </c>
      <c r="O421" s="14" t="str">
        <f t="shared" si="237"/>
        <v/>
      </c>
      <c r="P421" s="14" t="str">
        <f t="shared" si="238"/>
        <v/>
      </c>
      <c r="Q421" s="14" t="str">
        <f t="shared" si="239"/>
        <v/>
      </c>
      <c r="R421" s="14" t="str">
        <f t="shared" si="240"/>
        <v/>
      </c>
      <c r="S421" t="str">
        <f t="shared" si="226"/>
        <v/>
      </c>
      <c r="T421" s="14">
        <f t="shared" si="227"/>
        <v>0</v>
      </c>
    </row>
    <row r="422" spans="1:20" x14ac:dyDescent="0.25">
      <c r="A422" t="s">
        <v>90</v>
      </c>
      <c r="B422" t="e">
        <f t="shared" si="230"/>
        <v>#VALUE!</v>
      </c>
      <c r="C422">
        <f t="shared" si="231"/>
        <v>20</v>
      </c>
      <c r="D422">
        <f t="shared" si="232"/>
        <v>20</v>
      </c>
      <c r="E422">
        <f t="shared" si="233"/>
        <v>57</v>
      </c>
      <c r="F422" s="1" t="str">
        <f t="shared" si="223"/>
        <v/>
      </c>
      <c r="G422" s="1" t="str">
        <f t="shared" si="234"/>
        <v/>
      </c>
      <c r="H422" s="26" t="str">
        <f t="shared" si="235"/>
        <v>:</v>
      </c>
      <c r="I422" s="14">
        <f t="shared" si="228"/>
        <v>0</v>
      </c>
      <c r="J422" s="3">
        <f t="shared" si="236"/>
        <v>4</v>
      </c>
      <c r="K422" s="3">
        <f t="shared" si="229"/>
        <v>1</v>
      </c>
      <c r="L422" s="3">
        <f t="shared" si="222"/>
        <v>11</v>
      </c>
      <c r="M422" s="3">
        <f t="shared" si="224"/>
        <v>411</v>
      </c>
      <c r="N422" t="str">
        <f t="shared" si="225"/>
        <v>Compromiso de Caspe, nº 48 - Pd. Bus (esq. Doctor Iranzo)</v>
      </c>
      <c r="O422" s="14" t="str">
        <f t="shared" si="237"/>
        <v>04:58</v>
      </c>
      <c r="P422" s="14" t="str">
        <f t="shared" si="238"/>
        <v>12:55</v>
      </c>
      <c r="Q422" s="14" t="str">
        <f t="shared" si="239"/>
        <v>20:55</v>
      </c>
      <c r="R422" s="14" t="str">
        <f t="shared" si="240"/>
        <v>06:58</v>
      </c>
      <c r="S422" t="str">
        <f t="shared" si="226"/>
        <v>Avd. San José, nº 3 (esq. Miguel Servet - Pd. Bus)</v>
      </c>
      <c r="T422" s="14">
        <f t="shared" si="227"/>
        <v>0</v>
      </c>
    </row>
    <row r="423" spans="1:20" x14ac:dyDescent="0.25">
      <c r="A423" t="s">
        <v>80</v>
      </c>
      <c r="B423">
        <f t="shared" si="230"/>
        <v>2</v>
      </c>
      <c r="C423" t="e">
        <f t="shared" si="231"/>
        <v>#VALUE!</v>
      </c>
      <c r="D423">
        <f t="shared" si="232"/>
        <v>2</v>
      </c>
      <c r="E423">
        <f t="shared" si="233"/>
        <v>4</v>
      </c>
      <c r="F423" s="1">
        <f t="shared" si="223"/>
        <v>4</v>
      </c>
      <c r="G423" s="1">
        <f t="shared" si="234"/>
        <v>58</v>
      </c>
      <c r="H423" s="26" t="str">
        <f t="shared" si="235"/>
        <v>04:58</v>
      </c>
      <c r="I423" s="14">
        <f t="shared" si="228"/>
        <v>0</v>
      </c>
      <c r="J423" s="3">
        <f t="shared" si="236"/>
        <v>4</v>
      </c>
      <c r="K423" s="3">
        <f t="shared" si="229"/>
        <v>0</v>
      </c>
      <c r="L423" s="3">
        <f t="shared" si="222"/>
        <v>11</v>
      </c>
      <c r="M423" s="3">
        <f t="shared" si="224"/>
        <v>411</v>
      </c>
      <c r="N423" t="str">
        <f t="shared" si="225"/>
        <v/>
      </c>
      <c r="O423" s="14" t="str">
        <f t="shared" si="237"/>
        <v/>
      </c>
      <c r="P423" s="14" t="str">
        <f t="shared" si="238"/>
        <v/>
      </c>
      <c r="Q423" s="14" t="str">
        <f t="shared" si="239"/>
        <v/>
      </c>
      <c r="R423" s="14" t="str">
        <f t="shared" si="240"/>
        <v/>
      </c>
      <c r="S423" t="str">
        <f t="shared" si="226"/>
        <v/>
      </c>
      <c r="T423" s="14">
        <f t="shared" si="227"/>
        <v>0</v>
      </c>
    </row>
    <row r="424" spans="1:20" x14ac:dyDescent="0.25">
      <c r="A424" t="s">
        <v>120</v>
      </c>
      <c r="B424">
        <f t="shared" si="230"/>
        <v>3</v>
      </c>
      <c r="C424" t="e">
        <f t="shared" si="231"/>
        <v>#VALUE!</v>
      </c>
      <c r="D424">
        <f t="shared" si="232"/>
        <v>3</v>
      </c>
      <c r="E424">
        <f t="shared" si="233"/>
        <v>5</v>
      </c>
      <c r="F424" s="1">
        <f t="shared" si="223"/>
        <v>12</v>
      </c>
      <c r="G424" s="1">
        <f t="shared" si="234"/>
        <v>55</v>
      </c>
      <c r="H424" s="26" t="str">
        <f t="shared" si="235"/>
        <v>12:55</v>
      </c>
      <c r="I424" s="14">
        <f t="shared" si="228"/>
        <v>0</v>
      </c>
      <c r="J424" s="3">
        <f t="shared" si="236"/>
        <v>4</v>
      </c>
      <c r="K424" s="3">
        <f t="shared" si="229"/>
        <v>0</v>
      </c>
      <c r="L424" s="3">
        <f t="shared" si="222"/>
        <v>11</v>
      </c>
      <c r="M424" s="3">
        <f t="shared" si="224"/>
        <v>411</v>
      </c>
      <c r="N424" t="str">
        <f t="shared" si="225"/>
        <v/>
      </c>
      <c r="O424" s="14" t="str">
        <f t="shared" si="237"/>
        <v/>
      </c>
      <c r="P424" s="14" t="str">
        <f t="shared" si="238"/>
        <v/>
      </c>
      <c r="Q424" s="14" t="str">
        <f t="shared" si="239"/>
        <v/>
      </c>
      <c r="R424" s="14" t="str">
        <f t="shared" si="240"/>
        <v/>
      </c>
      <c r="S424" t="str">
        <f t="shared" si="226"/>
        <v/>
      </c>
      <c r="T424" s="14">
        <f t="shared" si="227"/>
        <v>0</v>
      </c>
    </row>
    <row r="425" spans="1:20" x14ac:dyDescent="0.25">
      <c r="A425" t="s">
        <v>121</v>
      </c>
      <c r="B425">
        <f t="shared" si="230"/>
        <v>3</v>
      </c>
      <c r="C425" t="e">
        <f t="shared" si="231"/>
        <v>#VALUE!</v>
      </c>
      <c r="D425">
        <f t="shared" si="232"/>
        <v>3</v>
      </c>
      <c r="E425">
        <f t="shared" si="233"/>
        <v>5</v>
      </c>
      <c r="F425" s="1">
        <f t="shared" si="223"/>
        <v>20</v>
      </c>
      <c r="G425" s="1">
        <f t="shared" si="234"/>
        <v>55</v>
      </c>
      <c r="H425" s="26" t="str">
        <f t="shared" si="235"/>
        <v>20:55</v>
      </c>
      <c r="I425" s="14">
        <f t="shared" si="228"/>
        <v>0</v>
      </c>
      <c r="J425" s="3">
        <f t="shared" si="236"/>
        <v>4</v>
      </c>
      <c r="K425" s="3">
        <f t="shared" si="229"/>
        <v>0</v>
      </c>
      <c r="L425" s="3">
        <f t="shared" si="222"/>
        <v>11</v>
      </c>
      <c r="M425" s="3">
        <f t="shared" si="224"/>
        <v>411</v>
      </c>
      <c r="N425" t="str">
        <f t="shared" si="225"/>
        <v/>
      </c>
      <c r="O425" s="14" t="str">
        <f t="shared" si="237"/>
        <v/>
      </c>
      <c r="P425" s="14" t="str">
        <f t="shared" si="238"/>
        <v/>
      </c>
      <c r="Q425" s="14" t="str">
        <f t="shared" si="239"/>
        <v/>
      </c>
      <c r="R425" s="14" t="str">
        <f t="shared" si="240"/>
        <v/>
      </c>
      <c r="S425" t="str">
        <f t="shared" si="226"/>
        <v/>
      </c>
      <c r="T425" s="14">
        <f t="shared" si="227"/>
        <v>0</v>
      </c>
    </row>
    <row r="426" spans="1:20" x14ac:dyDescent="0.25">
      <c r="A426" t="s">
        <v>298</v>
      </c>
      <c r="B426">
        <f t="shared" si="230"/>
        <v>2</v>
      </c>
      <c r="C426" t="e">
        <f t="shared" si="231"/>
        <v>#VALUE!</v>
      </c>
      <c r="D426">
        <f t="shared" si="232"/>
        <v>2</v>
      </c>
      <c r="E426">
        <f t="shared" si="233"/>
        <v>4</v>
      </c>
      <c r="F426" s="1">
        <f t="shared" si="223"/>
        <v>6</v>
      </c>
      <c r="G426" s="1">
        <f t="shared" si="234"/>
        <v>58</v>
      </c>
      <c r="H426" s="26" t="str">
        <f t="shared" si="235"/>
        <v>06:58</v>
      </c>
      <c r="I426" s="14">
        <f t="shared" si="228"/>
        <v>0</v>
      </c>
      <c r="J426" s="3">
        <f t="shared" si="236"/>
        <v>4</v>
      </c>
      <c r="K426" s="3">
        <f t="shared" si="229"/>
        <v>0</v>
      </c>
      <c r="L426" s="3">
        <f t="shared" si="222"/>
        <v>11</v>
      </c>
      <c r="M426" s="3">
        <f t="shared" si="224"/>
        <v>411</v>
      </c>
      <c r="N426" t="str">
        <f t="shared" si="225"/>
        <v/>
      </c>
      <c r="O426" s="14" t="str">
        <f t="shared" si="237"/>
        <v/>
      </c>
      <c r="P426" s="14" t="str">
        <f t="shared" si="238"/>
        <v/>
      </c>
      <c r="Q426" s="14" t="str">
        <f t="shared" si="239"/>
        <v/>
      </c>
      <c r="R426" s="14" t="str">
        <f t="shared" si="240"/>
        <v/>
      </c>
      <c r="S426" t="str">
        <f t="shared" si="226"/>
        <v/>
      </c>
      <c r="T426" s="14">
        <f t="shared" si="227"/>
        <v>0</v>
      </c>
    </row>
    <row r="427" spans="1:20" x14ac:dyDescent="0.25">
      <c r="A427" t="s">
        <v>561</v>
      </c>
      <c r="B427" t="e">
        <f t="shared" si="230"/>
        <v>#VALUE!</v>
      </c>
      <c r="C427">
        <f t="shared" si="231"/>
        <v>14</v>
      </c>
      <c r="D427">
        <f t="shared" si="232"/>
        <v>14</v>
      </c>
      <c r="E427">
        <f t="shared" si="233"/>
        <v>50</v>
      </c>
      <c r="F427" s="1" t="str">
        <f t="shared" si="223"/>
        <v/>
      </c>
      <c r="G427" s="1" t="str">
        <f t="shared" si="234"/>
        <v/>
      </c>
      <c r="H427" s="26" t="str">
        <f t="shared" si="235"/>
        <v>:</v>
      </c>
      <c r="I427" s="14">
        <f t="shared" si="228"/>
        <v>0</v>
      </c>
      <c r="J427" s="3">
        <f t="shared" si="236"/>
        <v>4</v>
      </c>
      <c r="K427" s="3">
        <f t="shared" si="229"/>
        <v>0</v>
      </c>
      <c r="L427" s="3">
        <f t="shared" si="222"/>
        <v>11</v>
      </c>
      <c r="M427" s="3">
        <f t="shared" si="224"/>
        <v>411</v>
      </c>
      <c r="N427" t="str">
        <f t="shared" si="225"/>
        <v/>
      </c>
      <c r="O427" s="14" t="str">
        <f t="shared" si="237"/>
        <v/>
      </c>
      <c r="P427" s="14" t="str">
        <f t="shared" si="238"/>
        <v/>
      </c>
      <c r="Q427" s="14" t="str">
        <f t="shared" si="239"/>
        <v/>
      </c>
      <c r="R427" s="14" t="str">
        <f t="shared" si="240"/>
        <v/>
      </c>
      <c r="S427" t="str">
        <f t="shared" si="226"/>
        <v/>
      </c>
      <c r="T427" s="14">
        <f t="shared" si="227"/>
        <v>0</v>
      </c>
    </row>
    <row r="428" spans="1:20" x14ac:dyDescent="0.25">
      <c r="A428" t="s">
        <v>562</v>
      </c>
      <c r="B428" t="e">
        <f t="shared" si="230"/>
        <v>#VALUE!</v>
      </c>
      <c r="C428">
        <f t="shared" si="231"/>
        <v>20</v>
      </c>
      <c r="D428">
        <f t="shared" si="232"/>
        <v>20</v>
      </c>
      <c r="E428">
        <f t="shared" si="233"/>
        <v>36</v>
      </c>
      <c r="F428" s="1" t="str">
        <f t="shared" si="223"/>
        <v/>
      </c>
      <c r="G428" s="1" t="str">
        <f t="shared" si="234"/>
        <v/>
      </c>
      <c r="H428" s="26" t="str">
        <f t="shared" si="235"/>
        <v>:</v>
      </c>
      <c r="I428" s="14">
        <f t="shared" si="228"/>
        <v>0</v>
      </c>
      <c r="J428" s="3">
        <f t="shared" si="236"/>
        <v>4</v>
      </c>
      <c r="K428" s="3">
        <f t="shared" si="229"/>
        <v>1</v>
      </c>
      <c r="L428" s="3">
        <f t="shared" si="222"/>
        <v>12</v>
      </c>
      <c r="M428" s="3">
        <f t="shared" si="224"/>
        <v>412</v>
      </c>
      <c r="N428" t="str">
        <f t="shared" si="225"/>
        <v>Compromiso de Caspe, nº 76 (Pd. Bus)</v>
      </c>
      <c r="O428" s="14" t="str">
        <f t="shared" si="237"/>
        <v>05:00</v>
      </c>
      <c r="P428" s="14" t="str">
        <f t="shared" si="238"/>
        <v>12:57</v>
      </c>
      <c r="Q428" s="14" t="str">
        <f t="shared" si="239"/>
        <v>20:57</v>
      </c>
      <c r="R428" s="14" t="str">
        <f t="shared" si="240"/>
        <v>07:00</v>
      </c>
      <c r="S428" t="str">
        <f t="shared" si="226"/>
        <v>Compromiso de Caspe, nº 48 - Pd. Bus (esq. Doctor Iranzo)</v>
      </c>
      <c r="T428" s="14">
        <f t="shared" si="227"/>
        <v>0</v>
      </c>
    </row>
    <row r="429" spans="1:20" x14ac:dyDescent="0.25">
      <c r="A429" t="s">
        <v>51</v>
      </c>
      <c r="B429">
        <f t="shared" si="230"/>
        <v>2</v>
      </c>
      <c r="C429" t="e">
        <f t="shared" si="231"/>
        <v>#VALUE!</v>
      </c>
      <c r="D429">
        <f t="shared" si="232"/>
        <v>2</v>
      </c>
      <c r="E429">
        <f t="shared" si="233"/>
        <v>4</v>
      </c>
      <c r="F429" s="1">
        <f t="shared" si="223"/>
        <v>5</v>
      </c>
      <c r="G429" s="1">
        <f t="shared" si="234"/>
        <v>0</v>
      </c>
      <c r="H429" s="26" t="str">
        <f t="shared" si="235"/>
        <v>05:00</v>
      </c>
      <c r="I429" s="14">
        <f t="shared" si="228"/>
        <v>0</v>
      </c>
      <c r="J429" s="3">
        <f t="shared" si="236"/>
        <v>4</v>
      </c>
      <c r="K429" s="3">
        <f t="shared" si="229"/>
        <v>0</v>
      </c>
      <c r="L429" s="3">
        <f t="shared" si="222"/>
        <v>12</v>
      </c>
      <c r="M429" s="3">
        <f t="shared" si="224"/>
        <v>412</v>
      </c>
      <c r="N429" t="str">
        <f t="shared" si="225"/>
        <v/>
      </c>
      <c r="O429" s="14" t="str">
        <f t="shared" si="237"/>
        <v/>
      </c>
      <c r="P429" s="14" t="str">
        <f t="shared" si="238"/>
        <v/>
      </c>
      <c r="Q429" s="14" t="str">
        <f t="shared" si="239"/>
        <v/>
      </c>
      <c r="R429" s="14" t="str">
        <f t="shared" si="240"/>
        <v/>
      </c>
      <c r="S429" t="str">
        <f t="shared" si="226"/>
        <v/>
      </c>
      <c r="T429" s="14">
        <f t="shared" si="227"/>
        <v>0</v>
      </c>
    </row>
    <row r="430" spans="1:20" x14ac:dyDescent="0.25">
      <c r="A430" t="s">
        <v>85</v>
      </c>
      <c r="B430">
        <f t="shared" si="230"/>
        <v>3</v>
      </c>
      <c r="C430" t="e">
        <f t="shared" si="231"/>
        <v>#VALUE!</v>
      </c>
      <c r="D430">
        <f t="shared" si="232"/>
        <v>3</v>
      </c>
      <c r="E430">
        <f t="shared" si="233"/>
        <v>5</v>
      </c>
      <c r="F430" s="1">
        <f t="shared" si="223"/>
        <v>12</v>
      </c>
      <c r="G430" s="1">
        <f t="shared" si="234"/>
        <v>57</v>
      </c>
      <c r="H430" s="26" t="str">
        <f t="shared" si="235"/>
        <v>12:57</v>
      </c>
      <c r="I430" s="14">
        <f t="shared" si="228"/>
        <v>0</v>
      </c>
      <c r="J430" s="3">
        <f t="shared" si="236"/>
        <v>4</v>
      </c>
      <c r="K430" s="3">
        <f t="shared" si="229"/>
        <v>0</v>
      </c>
      <c r="L430" s="3">
        <f t="shared" si="222"/>
        <v>12</v>
      </c>
      <c r="M430" s="3">
        <f t="shared" si="224"/>
        <v>412</v>
      </c>
      <c r="N430" t="str">
        <f t="shared" si="225"/>
        <v/>
      </c>
      <c r="O430" s="14" t="str">
        <f t="shared" si="237"/>
        <v/>
      </c>
      <c r="P430" s="14" t="str">
        <f t="shared" si="238"/>
        <v/>
      </c>
      <c r="Q430" s="14" t="str">
        <f t="shared" si="239"/>
        <v/>
      </c>
      <c r="R430" s="14" t="str">
        <f t="shared" si="240"/>
        <v/>
      </c>
      <c r="S430" t="str">
        <f t="shared" si="226"/>
        <v/>
      </c>
      <c r="T430" s="14">
        <f t="shared" si="227"/>
        <v>0</v>
      </c>
    </row>
    <row r="431" spans="1:20" x14ac:dyDescent="0.25">
      <c r="A431" t="s">
        <v>86</v>
      </c>
      <c r="B431">
        <f t="shared" si="230"/>
        <v>3</v>
      </c>
      <c r="C431" t="e">
        <f t="shared" si="231"/>
        <v>#VALUE!</v>
      </c>
      <c r="D431">
        <f t="shared" si="232"/>
        <v>3</v>
      </c>
      <c r="E431">
        <f t="shared" si="233"/>
        <v>5</v>
      </c>
      <c r="F431" s="1">
        <f t="shared" si="223"/>
        <v>20</v>
      </c>
      <c r="G431" s="1">
        <f t="shared" si="234"/>
        <v>57</v>
      </c>
      <c r="H431" s="26" t="str">
        <f t="shared" si="235"/>
        <v>20:57</v>
      </c>
      <c r="I431" s="14">
        <f t="shared" si="228"/>
        <v>0</v>
      </c>
      <c r="J431" s="3">
        <f t="shared" si="236"/>
        <v>4</v>
      </c>
      <c r="K431" s="3">
        <f t="shared" si="229"/>
        <v>0</v>
      </c>
      <c r="L431" s="3">
        <f t="shared" si="222"/>
        <v>12</v>
      </c>
      <c r="M431" s="3">
        <f t="shared" si="224"/>
        <v>412</v>
      </c>
      <c r="N431" t="str">
        <f t="shared" si="225"/>
        <v/>
      </c>
      <c r="O431" s="14" t="str">
        <f t="shared" si="237"/>
        <v/>
      </c>
      <c r="P431" s="14" t="str">
        <f t="shared" si="238"/>
        <v/>
      </c>
      <c r="Q431" s="14" t="str">
        <f t="shared" si="239"/>
        <v/>
      </c>
      <c r="R431" s="14" t="str">
        <f t="shared" si="240"/>
        <v/>
      </c>
      <c r="S431" t="str">
        <f t="shared" si="226"/>
        <v/>
      </c>
      <c r="T431" s="14">
        <f t="shared" si="227"/>
        <v>0</v>
      </c>
    </row>
    <row r="432" spans="1:20" x14ac:dyDescent="0.25">
      <c r="A432" t="s">
        <v>300</v>
      </c>
      <c r="B432">
        <f t="shared" si="230"/>
        <v>2</v>
      </c>
      <c r="C432" t="e">
        <f t="shared" si="231"/>
        <v>#VALUE!</v>
      </c>
      <c r="D432">
        <f t="shared" si="232"/>
        <v>2</v>
      </c>
      <c r="E432">
        <f t="shared" si="233"/>
        <v>4</v>
      </c>
      <c r="F432" s="1">
        <f t="shared" si="223"/>
        <v>7</v>
      </c>
      <c r="G432" s="1">
        <f t="shared" si="234"/>
        <v>0</v>
      </c>
      <c r="H432" s="26" t="str">
        <f t="shared" si="235"/>
        <v>07:00</v>
      </c>
      <c r="I432" s="14">
        <f t="shared" si="228"/>
        <v>0</v>
      </c>
      <c r="J432" s="3">
        <f t="shared" si="236"/>
        <v>4</v>
      </c>
      <c r="K432" s="3">
        <f t="shared" si="229"/>
        <v>0</v>
      </c>
      <c r="L432" s="3">
        <f t="shared" si="222"/>
        <v>12</v>
      </c>
      <c r="M432" s="3">
        <f t="shared" si="224"/>
        <v>412</v>
      </c>
      <c r="N432" t="str">
        <f t="shared" si="225"/>
        <v/>
      </c>
      <c r="O432" s="14" t="str">
        <f t="shared" si="237"/>
        <v/>
      </c>
      <c r="P432" s="14" t="str">
        <f t="shared" si="238"/>
        <v/>
      </c>
      <c r="Q432" s="14" t="str">
        <f t="shared" si="239"/>
        <v/>
      </c>
      <c r="R432" s="14" t="str">
        <f t="shared" si="240"/>
        <v/>
      </c>
      <c r="S432" t="str">
        <f t="shared" si="226"/>
        <v/>
      </c>
      <c r="T432" s="14">
        <f t="shared" si="227"/>
        <v>0</v>
      </c>
    </row>
    <row r="433" spans="1:20" x14ac:dyDescent="0.25">
      <c r="A433" t="s">
        <v>90</v>
      </c>
      <c r="B433" t="e">
        <f t="shared" si="230"/>
        <v>#VALUE!</v>
      </c>
      <c r="C433">
        <f t="shared" si="231"/>
        <v>20</v>
      </c>
      <c r="D433">
        <f t="shared" si="232"/>
        <v>20</v>
      </c>
      <c r="E433">
        <f t="shared" si="233"/>
        <v>57</v>
      </c>
      <c r="F433" s="1" t="str">
        <f t="shared" si="223"/>
        <v/>
      </c>
      <c r="G433" s="1" t="str">
        <f t="shared" si="234"/>
        <v/>
      </c>
      <c r="H433" s="26" t="str">
        <f t="shared" si="235"/>
        <v>:</v>
      </c>
      <c r="I433" s="14">
        <f t="shared" si="228"/>
        <v>0</v>
      </c>
      <c r="J433" s="3">
        <f t="shared" si="236"/>
        <v>4</v>
      </c>
      <c r="K433" s="3">
        <f t="shared" si="229"/>
        <v>0</v>
      </c>
      <c r="L433" s="3">
        <f t="shared" si="222"/>
        <v>12</v>
      </c>
      <c r="M433" s="3">
        <f t="shared" si="224"/>
        <v>412</v>
      </c>
      <c r="N433" t="str">
        <f t="shared" si="225"/>
        <v/>
      </c>
      <c r="O433" s="14" t="str">
        <f t="shared" si="237"/>
        <v/>
      </c>
      <c r="P433" s="14" t="str">
        <f t="shared" si="238"/>
        <v/>
      </c>
      <c r="Q433" s="14" t="str">
        <f t="shared" si="239"/>
        <v/>
      </c>
      <c r="R433" s="14" t="str">
        <f t="shared" si="240"/>
        <v/>
      </c>
      <c r="S433" t="str">
        <f t="shared" si="226"/>
        <v/>
      </c>
      <c r="T433" s="14">
        <f t="shared" si="227"/>
        <v>0</v>
      </c>
    </row>
    <row r="434" spans="1:20" x14ac:dyDescent="0.25">
      <c r="A434" t="s">
        <v>21</v>
      </c>
      <c r="B434" t="e">
        <f t="shared" si="230"/>
        <v>#VALUE!</v>
      </c>
      <c r="C434" t="e">
        <f t="shared" si="231"/>
        <v>#VALUE!</v>
      </c>
      <c r="D434" t="e">
        <f t="shared" si="232"/>
        <v>#VALUE!</v>
      </c>
      <c r="E434">
        <f t="shared" si="233"/>
        <v>26</v>
      </c>
      <c r="F434" s="1" t="str">
        <f t="shared" si="223"/>
        <v/>
      </c>
      <c r="G434" s="1" t="str">
        <f t="shared" si="234"/>
        <v/>
      </c>
      <c r="H434" s="26" t="str">
        <f t="shared" si="235"/>
        <v>:</v>
      </c>
      <c r="I434" s="14">
        <f t="shared" si="228"/>
        <v>0</v>
      </c>
      <c r="J434" s="3">
        <f t="shared" si="236"/>
        <v>4</v>
      </c>
      <c r="K434" s="3">
        <f t="shared" si="229"/>
        <v>1</v>
      </c>
      <c r="L434" s="3">
        <f t="shared" si="222"/>
        <v>13</v>
      </c>
      <c r="M434" s="3">
        <f t="shared" si="224"/>
        <v>413</v>
      </c>
      <c r="N434" t="str">
        <f t="shared" si="225"/>
        <v>Opel Planta en Figueruelas</v>
      </c>
      <c r="O434" s="14" t="str">
        <f t="shared" si="237"/>
        <v>05:30</v>
      </c>
      <c r="P434" s="14" t="str">
        <f t="shared" si="238"/>
        <v>13:30</v>
      </c>
      <c r="Q434" s="14" t="str">
        <f t="shared" si="239"/>
        <v>21:30</v>
      </c>
      <c r="R434" s="14" t="str">
        <f t="shared" si="240"/>
        <v>07:30</v>
      </c>
      <c r="S434" t="str">
        <f t="shared" si="226"/>
        <v>Compromiso de Caspe, nº 76 (Pd. Bus)</v>
      </c>
      <c r="T434" s="14">
        <f t="shared" si="227"/>
        <v>0</v>
      </c>
    </row>
    <row r="435" spans="1:20" x14ac:dyDescent="0.25">
      <c r="A435" t="s">
        <v>46</v>
      </c>
      <c r="B435">
        <f t="shared" si="230"/>
        <v>2</v>
      </c>
      <c r="C435" t="e">
        <f t="shared" si="231"/>
        <v>#VALUE!</v>
      </c>
      <c r="D435">
        <f t="shared" si="232"/>
        <v>2</v>
      </c>
      <c r="E435">
        <f t="shared" si="233"/>
        <v>4</v>
      </c>
      <c r="F435" s="1">
        <f t="shared" si="223"/>
        <v>5</v>
      </c>
      <c r="G435" s="1">
        <f t="shared" si="234"/>
        <v>30</v>
      </c>
      <c r="H435" s="26" t="str">
        <f t="shared" si="235"/>
        <v>05:30</v>
      </c>
      <c r="I435" s="14">
        <f t="shared" si="228"/>
        <v>0</v>
      </c>
      <c r="J435" s="3">
        <f t="shared" si="236"/>
        <v>4</v>
      </c>
      <c r="K435" s="3">
        <f t="shared" si="229"/>
        <v>0</v>
      </c>
      <c r="L435" s="3">
        <f t="shared" si="222"/>
        <v>13</v>
      </c>
      <c r="M435" s="3">
        <f t="shared" si="224"/>
        <v>413</v>
      </c>
      <c r="N435" t="str">
        <f t="shared" si="225"/>
        <v/>
      </c>
      <c r="O435" s="14" t="str">
        <f t="shared" si="237"/>
        <v/>
      </c>
      <c r="P435" s="14" t="str">
        <f t="shared" si="238"/>
        <v/>
      </c>
      <c r="Q435" s="14" t="str">
        <f t="shared" si="239"/>
        <v/>
      </c>
      <c r="R435" s="14" t="str">
        <f t="shared" si="240"/>
        <v/>
      </c>
      <c r="S435" t="str">
        <f t="shared" si="226"/>
        <v/>
      </c>
      <c r="T435" s="14">
        <f t="shared" si="227"/>
        <v>0</v>
      </c>
    </row>
    <row r="436" spans="1:20" x14ac:dyDescent="0.25">
      <c r="A436" t="s">
        <v>47</v>
      </c>
      <c r="B436">
        <f t="shared" si="230"/>
        <v>3</v>
      </c>
      <c r="C436" t="e">
        <f t="shared" si="231"/>
        <v>#VALUE!</v>
      </c>
      <c r="D436">
        <f t="shared" si="232"/>
        <v>3</v>
      </c>
      <c r="E436">
        <f t="shared" si="233"/>
        <v>5</v>
      </c>
      <c r="F436" s="1">
        <f t="shared" si="223"/>
        <v>13</v>
      </c>
      <c r="G436" s="1">
        <f t="shared" si="234"/>
        <v>30</v>
      </c>
      <c r="H436" s="26" t="str">
        <f t="shared" si="235"/>
        <v>13:30</v>
      </c>
      <c r="I436" s="14">
        <f t="shared" si="228"/>
        <v>0</v>
      </c>
      <c r="J436" s="3">
        <f t="shared" si="236"/>
        <v>4</v>
      </c>
      <c r="K436" s="3">
        <f t="shared" si="229"/>
        <v>0</v>
      </c>
      <c r="L436" s="3">
        <f t="shared" si="222"/>
        <v>13</v>
      </c>
      <c r="M436" s="3">
        <f t="shared" si="224"/>
        <v>413</v>
      </c>
      <c r="N436" t="str">
        <f t="shared" si="225"/>
        <v/>
      </c>
      <c r="O436" s="14" t="str">
        <f t="shared" si="237"/>
        <v/>
      </c>
      <c r="P436" s="14" t="str">
        <f t="shared" si="238"/>
        <v/>
      </c>
      <c r="Q436" s="14" t="str">
        <f t="shared" si="239"/>
        <v/>
      </c>
      <c r="R436" s="14" t="str">
        <f t="shared" si="240"/>
        <v/>
      </c>
      <c r="S436" t="str">
        <f t="shared" si="226"/>
        <v/>
      </c>
      <c r="T436" s="14">
        <f t="shared" si="227"/>
        <v>0</v>
      </c>
    </row>
    <row r="437" spans="1:20" x14ac:dyDescent="0.25">
      <c r="A437" t="s">
        <v>48</v>
      </c>
      <c r="B437">
        <f t="shared" si="230"/>
        <v>3</v>
      </c>
      <c r="C437" t="e">
        <f t="shared" si="231"/>
        <v>#VALUE!</v>
      </c>
      <c r="D437">
        <f t="shared" si="232"/>
        <v>3</v>
      </c>
      <c r="E437">
        <f t="shared" si="233"/>
        <v>5</v>
      </c>
      <c r="F437" s="1">
        <f t="shared" si="223"/>
        <v>21</v>
      </c>
      <c r="G437" s="1">
        <f t="shared" si="234"/>
        <v>30</v>
      </c>
      <c r="H437" s="26" t="str">
        <f t="shared" si="235"/>
        <v>21:30</v>
      </c>
      <c r="I437" s="14">
        <f t="shared" si="228"/>
        <v>0</v>
      </c>
      <c r="J437" s="3">
        <f t="shared" si="236"/>
        <v>4</v>
      </c>
      <c r="K437" s="3">
        <f t="shared" si="229"/>
        <v>0</v>
      </c>
      <c r="L437" s="3">
        <f t="shared" si="222"/>
        <v>13</v>
      </c>
      <c r="M437" s="3">
        <f t="shared" si="224"/>
        <v>413</v>
      </c>
      <c r="N437" t="str">
        <f t="shared" si="225"/>
        <v/>
      </c>
      <c r="O437" s="14" t="str">
        <f t="shared" si="237"/>
        <v/>
      </c>
      <c r="P437" s="14" t="str">
        <f t="shared" si="238"/>
        <v/>
      </c>
      <c r="Q437" s="14" t="str">
        <f t="shared" si="239"/>
        <v/>
      </c>
      <c r="R437" s="14" t="str">
        <f t="shared" si="240"/>
        <v/>
      </c>
      <c r="S437" t="str">
        <f t="shared" si="226"/>
        <v/>
      </c>
      <c r="T437" s="14">
        <f t="shared" si="227"/>
        <v>0</v>
      </c>
    </row>
    <row r="438" spans="1:20" x14ac:dyDescent="0.25">
      <c r="A438" t="s">
        <v>308</v>
      </c>
      <c r="B438">
        <f t="shared" si="230"/>
        <v>2</v>
      </c>
      <c r="C438" t="e">
        <f t="shared" si="231"/>
        <v>#VALUE!</v>
      </c>
      <c r="D438">
        <f t="shared" si="232"/>
        <v>2</v>
      </c>
      <c r="E438">
        <f t="shared" si="233"/>
        <v>4</v>
      </c>
      <c r="F438" s="1">
        <f t="shared" si="223"/>
        <v>7</v>
      </c>
      <c r="G438" s="1">
        <f t="shared" si="234"/>
        <v>30</v>
      </c>
      <c r="H438" s="26" t="str">
        <f t="shared" si="235"/>
        <v>07:30</v>
      </c>
      <c r="I438" s="14">
        <f t="shared" si="228"/>
        <v>0</v>
      </c>
      <c r="J438" s="3">
        <f t="shared" si="236"/>
        <v>4</v>
      </c>
      <c r="K438" s="3">
        <f t="shared" si="229"/>
        <v>0</v>
      </c>
      <c r="L438" s="3">
        <f t="shared" si="222"/>
        <v>13</v>
      </c>
      <c r="M438" s="3">
        <f t="shared" si="224"/>
        <v>413</v>
      </c>
      <c r="N438" t="str">
        <f t="shared" si="225"/>
        <v/>
      </c>
      <c r="O438" s="14" t="str">
        <f t="shared" si="237"/>
        <v/>
      </c>
      <c r="P438" s="14" t="str">
        <f t="shared" si="238"/>
        <v/>
      </c>
      <c r="Q438" s="14" t="str">
        <f t="shared" si="239"/>
        <v/>
      </c>
      <c r="R438" s="14" t="str">
        <f t="shared" si="240"/>
        <v/>
      </c>
      <c r="S438" t="str">
        <f t="shared" si="226"/>
        <v/>
      </c>
      <c r="T438" s="14">
        <f t="shared" si="227"/>
        <v>0</v>
      </c>
    </row>
    <row r="439" spans="1:20" x14ac:dyDescent="0.25">
      <c r="A439" t="s">
        <v>562</v>
      </c>
      <c r="B439" t="e">
        <f t="shared" si="230"/>
        <v>#VALUE!</v>
      </c>
      <c r="C439">
        <f t="shared" si="231"/>
        <v>20</v>
      </c>
      <c r="D439">
        <f t="shared" si="232"/>
        <v>20</v>
      </c>
      <c r="E439">
        <f t="shared" si="233"/>
        <v>36</v>
      </c>
      <c r="F439" s="1" t="str">
        <f t="shared" si="223"/>
        <v/>
      </c>
      <c r="G439" s="1" t="str">
        <f t="shared" si="234"/>
        <v/>
      </c>
      <c r="H439" s="26" t="str">
        <f t="shared" si="235"/>
        <v>:</v>
      </c>
      <c r="I439" s="14">
        <f t="shared" si="228"/>
        <v>0</v>
      </c>
      <c r="J439" s="3">
        <f t="shared" si="236"/>
        <v>4</v>
      </c>
      <c r="K439" s="3">
        <f t="shared" si="229"/>
        <v>0</v>
      </c>
      <c r="L439" s="3">
        <f t="shared" si="222"/>
        <v>13</v>
      </c>
      <c r="M439" s="3">
        <f t="shared" si="224"/>
        <v>413</v>
      </c>
      <c r="N439" t="str">
        <f t="shared" si="225"/>
        <v/>
      </c>
      <c r="O439" s="14" t="str">
        <f t="shared" si="237"/>
        <v/>
      </c>
      <c r="P439" s="14" t="str">
        <f t="shared" si="238"/>
        <v/>
      </c>
      <c r="Q439" s="14" t="str">
        <f t="shared" si="239"/>
        <v/>
      </c>
      <c r="R439" s="14" t="str">
        <f t="shared" si="240"/>
        <v/>
      </c>
      <c r="S439" t="str">
        <f t="shared" si="226"/>
        <v/>
      </c>
      <c r="T439" s="14">
        <f t="shared" si="227"/>
        <v>0</v>
      </c>
    </row>
    <row r="440" spans="1:20" x14ac:dyDescent="0.25">
      <c r="A440" t="s">
        <v>664</v>
      </c>
      <c r="B440" t="e">
        <f t="shared" si="230"/>
        <v>#VALUE!</v>
      </c>
      <c r="C440" t="e">
        <f t="shared" si="231"/>
        <v>#VALUE!</v>
      </c>
      <c r="D440" t="e">
        <f t="shared" si="232"/>
        <v>#VALUE!</v>
      </c>
      <c r="E440">
        <f t="shared" si="233"/>
        <v>8</v>
      </c>
      <c r="F440" s="1" t="str">
        <f t="shared" si="223"/>
        <v/>
      </c>
      <c r="G440" s="1" t="str">
        <f t="shared" si="234"/>
        <v/>
      </c>
      <c r="H440" s="26" t="str">
        <f t="shared" si="235"/>
        <v>:</v>
      </c>
      <c r="I440" s="14">
        <f t="shared" si="228"/>
        <v>1</v>
      </c>
      <c r="J440" s="3">
        <f t="shared" si="236"/>
        <v>5</v>
      </c>
      <c r="K440" s="3">
        <f t="shared" si="229"/>
        <v>0</v>
      </c>
      <c r="L440" s="3">
        <f t="shared" si="222"/>
        <v>0</v>
      </c>
      <c r="M440" s="3">
        <f t="shared" si="224"/>
        <v>500</v>
      </c>
      <c r="N440" t="str">
        <f t="shared" si="225"/>
        <v>Ruta 1/6</v>
      </c>
      <c r="O440" s="14" t="str">
        <f t="shared" si="237"/>
        <v/>
      </c>
      <c r="P440" s="14" t="str">
        <f t="shared" si="238"/>
        <v/>
      </c>
      <c r="Q440" s="14" t="str">
        <f t="shared" si="239"/>
        <v/>
      </c>
      <c r="R440" s="14" t="str">
        <f t="shared" si="240"/>
        <v/>
      </c>
      <c r="S440" t="str">
        <f t="shared" si="226"/>
        <v/>
      </c>
      <c r="T440" s="14">
        <f t="shared" si="227"/>
        <v>0</v>
      </c>
    </row>
    <row r="441" spans="1:20" x14ac:dyDescent="0.25">
      <c r="A441" t="s">
        <v>293</v>
      </c>
      <c r="B441" t="e">
        <f t="shared" si="230"/>
        <v>#VALUE!</v>
      </c>
      <c r="C441" t="e">
        <f t="shared" si="231"/>
        <v>#VALUE!</v>
      </c>
      <c r="D441" t="e">
        <f t="shared" si="232"/>
        <v>#VALUE!</v>
      </c>
      <c r="E441">
        <f t="shared" si="233"/>
        <v>36</v>
      </c>
      <c r="F441" s="1" t="str">
        <f t="shared" si="223"/>
        <v/>
      </c>
      <c r="G441" s="1" t="str">
        <f t="shared" si="234"/>
        <v/>
      </c>
      <c r="H441" s="26" t="str">
        <f t="shared" si="235"/>
        <v>:</v>
      </c>
      <c r="I441" s="14">
        <f t="shared" si="228"/>
        <v>0</v>
      </c>
      <c r="J441" s="3">
        <f t="shared" si="236"/>
        <v>5</v>
      </c>
      <c r="K441" s="3">
        <f t="shared" si="229"/>
        <v>1</v>
      </c>
      <c r="L441" s="3">
        <f t="shared" si="222"/>
        <v>1</v>
      </c>
      <c r="M441" s="3">
        <f t="shared" si="224"/>
        <v>501</v>
      </c>
      <c r="N441" t="str">
        <f t="shared" si="225"/>
        <v>Avd. Real Zaragoza (nº 29 - Pd. Bus)</v>
      </c>
      <c r="O441" s="14" t="str">
        <f t="shared" si="237"/>
        <v>04:43</v>
      </c>
      <c r="P441" s="14" t="str">
        <f t="shared" si="238"/>
        <v>12:40</v>
      </c>
      <c r="Q441" s="14" t="str">
        <f t="shared" si="239"/>
        <v>20:43</v>
      </c>
      <c r="R441" s="14" t="str">
        <f t="shared" si="240"/>
        <v>06:40</v>
      </c>
      <c r="S441" t="str">
        <f t="shared" si="226"/>
        <v>Opel Planta en Figueruelas</v>
      </c>
      <c r="T441" s="14">
        <f t="shared" si="227"/>
        <v>0</v>
      </c>
    </row>
    <row r="442" spans="1:20" x14ac:dyDescent="0.25">
      <c r="A442" t="s">
        <v>502</v>
      </c>
      <c r="B442">
        <f t="shared" si="230"/>
        <v>2</v>
      </c>
      <c r="C442" t="e">
        <f t="shared" si="231"/>
        <v>#VALUE!</v>
      </c>
      <c r="D442">
        <f t="shared" si="232"/>
        <v>2</v>
      </c>
      <c r="E442">
        <f t="shared" si="233"/>
        <v>4</v>
      </c>
      <c r="F442" s="1">
        <f t="shared" si="223"/>
        <v>4</v>
      </c>
      <c r="G442" s="1">
        <f t="shared" si="234"/>
        <v>43</v>
      </c>
      <c r="H442" s="26" t="str">
        <f t="shared" si="235"/>
        <v>04:43</v>
      </c>
      <c r="I442" s="14">
        <f t="shared" si="228"/>
        <v>0</v>
      </c>
      <c r="J442" s="3">
        <f t="shared" si="236"/>
        <v>5</v>
      </c>
      <c r="K442" s="3">
        <f t="shared" si="229"/>
        <v>0</v>
      </c>
      <c r="L442" s="3">
        <f t="shared" si="222"/>
        <v>1</v>
      </c>
      <c r="M442" s="3">
        <f t="shared" si="224"/>
        <v>501</v>
      </c>
      <c r="N442" t="str">
        <f t="shared" si="225"/>
        <v/>
      </c>
      <c r="O442" s="14" t="str">
        <f t="shared" si="237"/>
        <v/>
      </c>
      <c r="P442" s="14" t="str">
        <f t="shared" si="238"/>
        <v/>
      </c>
      <c r="Q442" s="14" t="str">
        <f t="shared" si="239"/>
        <v/>
      </c>
      <c r="R442" s="14" t="str">
        <f t="shared" si="240"/>
        <v/>
      </c>
      <c r="S442" t="str">
        <f t="shared" si="226"/>
        <v/>
      </c>
      <c r="T442" s="14">
        <f t="shared" si="227"/>
        <v>0</v>
      </c>
    </row>
    <row r="443" spans="1:20" x14ac:dyDescent="0.25">
      <c r="A443" t="s">
        <v>363</v>
      </c>
      <c r="B443">
        <f t="shared" si="230"/>
        <v>3</v>
      </c>
      <c r="C443" t="e">
        <f t="shared" si="231"/>
        <v>#VALUE!</v>
      </c>
      <c r="D443">
        <f t="shared" si="232"/>
        <v>3</v>
      </c>
      <c r="E443">
        <f t="shared" si="233"/>
        <v>5</v>
      </c>
      <c r="F443" s="1">
        <f t="shared" si="223"/>
        <v>12</v>
      </c>
      <c r="G443" s="1">
        <f t="shared" si="234"/>
        <v>40</v>
      </c>
      <c r="H443" s="26" t="str">
        <f t="shared" si="235"/>
        <v>12:40</v>
      </c>
      <c r="I443" s="14">
        <f t="shared" si="228"/>
        <v>0</v>
      </c>
      <c r="J443" s="3">
        <f t="shared" si="236"/>
        <v>5</v>
      </c>
      <c r="K443" s="3">
        <f t="shared" si="229"/>
        <v>0</v>
      </c>
      <c r="L443" s="3">
        <f t="shared" si="222"/>
        <v>1</v>
      </c>
      <c r="M443" s="3">
        <f t="shared" si="224"/>
        <v>501</v>
      </c>
      <c r="N443" t="str">
        <f t="shared" si="225"/>
        <v/>
      </c>
      <c r="O443" s="14" t="str">
        <f t="shared" si="237"/>
        <v/>
      </c>
      <c r="P443" s="14" t="str">
        <f t="shared" si="238"/>
        <v/>
      </c>
      <c r="Q443" s="14" t="str">
        <f t="shared" si="239"/>
        <v/>
      </c>
      <c r="R443" s="14" t="str">
        <f t="shared" si="240"/>
        <v/>
      </c>
      <c r="S443" t="str">
        <f t="shared" si="226"/>
        <v/>
      </c>
      <c r="T443" s="14">
        <f t="shared" si="227"/>
        <v>0</v>
      </c>
    </row>
    <row r="444" spans="1:20" x14ac:dyDescent="0.25">
      <c r="A444" t="s">
        <v>198</v>
      </c>
      <c r="B444">
        <f t="shared" si="230"/>
        <v>3</v>
      </c>
      <c r="C444" t="e">
        <f t="shared" si="231"/>
        <v>#VALUE!</v>
      </c>
      <c r="D444">
        <f t="shared" si="232"/>
        <v>3</v>
      </c>
      <c r="E444">
        <f t="shared" si="233"/>
        <v>5</v>
      </c>
      <c r="F444" s="1">
        <f t="shared" si="223"/>
        <v>20</v>
      </c>
      <c r="G444" s="1">
        <f t="shared" si="234"/>
        <v>43</v>
      </c>
      <c r="H444" s="26" t="str">
        <f t="shared" si="235"/>
        <v>20:43</v>
      </c>
      <c r="I444" s="14">
        <f t="shared" si="228"/>
        <v>0</v>
      </c>
      <c r="J444" s="3">
        <f t="shared" si="236"/>
        <v>5</v>
      </c>
      <c r="K444" s="3">
        <f t="shared" si="229"/>
        <v>0</v>
      </c>
      <c r="L444" s="3">
        <f t="shared" si="222"/>
        <v>1</v>
      </c>
      <c r="M444" s="3">
        <f t="shared" si="224"/>
        <v>501</v>
      </c>
      <c r="N444" t="str">
        <f t="shared" si="225"/>
        <v/>
      </c>
      <c r="O444" s="14" t="str">
        <f t="shared" si="237"/>
        <v/>
      </c>
      <c r="P444" s="14" t="str">
        <f t="shared" si="238"/>
        <v/>
      </c>
      <c r="Q444" s="14" t="str">
        <f t="shared" si="239"/>
        <v/>
      </c>
      <c r="R444" s="14" t="str">
        <f t="shared" si="240"/>
        <v/>
      </c>
      <c r="S444" t="str">
        <f t="shared" si="226"/>
        <v/>
      </c>
      <c r="T444" s="14">
        <f t="shared" si="227"/>
        <v>0</v>
      </c>
    </row>
    <row r="445" spans="1:20" x14ac:dyDescent="0.25">
      <c r="A445" t="s">
        <v>503</v>
      </c>
      <c r="B445">
        <f t="shared" si="230"/>
        <v>2</v>
      </c>
      <c r="C445" t="e">
        <f t="shared" si="231"/>
        <v>#VALUE!</v>
      </c>
      <c r="D445">
        <f t="shared" si="232"/>
        <v>2</v>
      </c>
      <c r="E445">
        <f t="shared" si="233"/>
        <v>4</v>
      </c>
      <c r="F445" s="1">
        <f t="shared" si="223"/>
        <v>6</v>
      </c>
      <c r="G445" s="1">
        <f t="shared" si="234"/>
        <v>40</v>
      </c>
      <c r="H445" s="26" t="str">
        <f t="shared" si="235"/>
        <v>06:40</v>
      </c>
      <c r="I445" s="14">
        <f t="shared" si="228"/>
        <v>0</v>
      </c>
      <c r="J445" s="3">
        <f t="shared" si="236"/>
        <v>5</v>
      </c>
      <c r="K445" s="3">
        <f t="shared" si="229"/>
        <v>0</v>
      </c>
      <c r="L445" s="3">
        <f t="shared" si="222"/>
        <v>1</v>
      </c>
      <c r="M445" s="3">
        <f t="shared" si="224"/>
        <v>501</v>
      </c>
      <c r="N445" t="str">
        <f t="shared" si="225"/>
        <v/>
      </c>
      <c r="O445" s="14" t="str">
        <f t="shared" si="237"/>
        <v/>
      </c>
      <c r="P445" s="14" t="str">
        <f t="shared" si="238"/>
        <v/>
      </c>
      <c r="Q445" s="14" t="str">
        <f t="shared" si="239"/>
        <v/>
      </c>
      <c r="R445" s="14" t="str">
        <f t="shared" si="240"/>
        <v/>
      </c>
      <c r="S445" t="str">
        <f t="shared" si="226"/>
        <v/>
      </c>
      <c r="T445" s="14">
        <f t="shared" si="227"/>
        <v>0</v>
      </c>
    </row>
    <row r="446" spans="1:20" x14ac:dyDescent="0.25">
      <c r="A446" t="s">
        <v>21</v>
      </c>
      <c r="B446" t="e">
        <f t="shared" si="230"/>
        <v>#VALUE!</v>
      </c>
      <c r="C446" t="e">
        <f t="shared" si="231"/>
        <v>#VALUE!</v>
      </c>
      <c r="D446" t="e">
        <f t="shared" si="232"/>
        <v>#VALUE!</v>
      </c>
      <c r="E446">
        <f t="shared" si="233"/>
        <v>26</v>
      </c>
      <c r="F446" s="1" t="str">
        <f t="shared" si="223"/>
        <v/>
      </c>
      <c r="G446" s="1" t="str">
        <f t="shared" si="234"/>
        <v/>
      </c>
      <c r="H446" s="26" t="str">
        <f t="shared" si="235"/>
        <v>:</v>
      </c>
      <c r="I446" s="14">
        <f t="shared" si="228"/>
        <v>0</v>
      </c>
      <c r="J446" s="3">
        <f t="shared" si="236"/>
        <v>5</v>
      </c>
      <c r="K446" s="3">
        <f t="shared" si="229"/>
        <v>0</v>
      </c>
      <c r="L446" s="3">
        <f t="shared" si="222"/>
        <v>1</v>
      </c>
      <c r="M446" s="3">
        <f t="shared" si="224"/>
        <v>501</v>
      </c>
      <c r="N446" t="str">
        <f t="shared" si="225"/>
        <v/>
      </c>
      <c r="O446" s="14" t="str">
        <f t="shared" si="237"/>
        <v/>
      </c>
      <c r="P446" s="14" t="str">
        <f t="shared" si="238"/>
        <v/>
      </c>
      <c r="Q446" s="14" t="str">
        <f t="shared" si="239"/>
        <v/>
      </c>
      <c r="R446" s="14" t="str">
        <f t="shared" si="240"/>
        <v/>
      </c>
      <c r="S446" t="str">
        <f t="shared" si="226"/>
        <v/>
      </c>
      <c r="T446" s="14">
        <f t="shared" si="227"/>
        <v>0</v>
      </c>
    </row>
    <row r="447" spans="1:20" x14ac:dyDescent="0.25">
      <c r="A447" t="s">
        <v>295</v>
      </c>
      <c r="B447" t="e">
        <f t="shared" si="230"/>
        <v>#VALUE!</v>
      </c>
      <c r="C447" t="e">
        <f t="shared" si="231"/>
        <v>#VALUE!</v>
      </c>
      <c r="D447" t="e">
        <f t="shared" si="232"/>
        <v>#VALUE!</v>
      </c>
      <c r="E447">
        <f t="shared" si="233"/>
        <v>43</v>
      </c>
      <c r="F447" s="1" t="str">
        <f t="shared" si="223"/>
        <v/>
      </c>
      <c r="G447" s="1" t="str">
        <f t="shared" si="234"/>
        <v/>
      </c>
      <c r="H447" s="26" t="str">
        <f t="shared" si="235"/>
        <v>:</v>
      </c>
      <c r="I447" s="14">
        <f t="shared" si="228"/>
        <v>0</v>
      </c>
      <c r="J447" s="3">
        <f t="shared" si="236"/>
        <v>5</v>
      </c>
      <c r="K447" s="3">
        <f t="shared" si="229"/>
        <v>1</v>
      </c>
      <c r="L447" s="3">
        <f t="shared" si="222"/>
        <v>2</v>
      </c>
      <c r="M447" s="3">
        <f t="shared" si="224"/>
        <v>502</v>
      </c>
      <c r="N447" t="str">
        <f t="shared" si="225"/>
        <v>Avd. Santa Isabel (plaza Serrano - Pd. Bus)</v>
      </c>
      <c r="O447" s="14" t="str">
        <f t="shared" si="237"/>
        <v>04:44</v>
      </c>
      <c r="P447" s="14" t="str">
        <f t="shared" si="238"/>
        <v>12:41</v>
      </c>
      <c r="Q447" s="14" t="str">
        <f t="shared" si="239"/>
        <v>20:44</v>
      </c>
      <c r="R447" s="14" t="str">
        <f t="shared" si="240"/>
        <v>06:41</v>
      </c>
      <c r="S447" t="str">
        <f t="shared" si="226"/>
        <v>Majas de Goya, 15</v>
      </c>
      <c r="T447" s="14">
        <f t="shared" si="227"/>
        <v>0</v>
      </c>
    </row>
    <row r="448" spans="1:20" x14ac:dyDescent="0.25">
      <c r="A448" t="s">
        <v>504</v>
      </c>
      <c r="B448">
        <f t="shared" si="230"/>
        <v>2</v>
      </c>
      <c r="C448" t="e">
        <f t="shared" si="231"/>
        <v>#VALUE!</v>
      </c>
      <c r="D448">
        <f t="shared" si="232"/>
        <v>2</v>
      </c>
      <c r="E448">
        <f t="shared" si="233"/>
        <v>4</v>
      </c>
      <c r="F448" s="1">
        <f t="shared" si="223"/>
        <v>4</v>
      </c>
      <c r="G448" s="1">
        <f t="shared" si="234"/>
        <v>44</v>
      </c>
      <c r="H448" s="26" t="str">
        <f t="shared" si="235"/>
        <v>04:44</v>
      </c>
      <c r="I448" s="14">
        <f t="shared" si="228"/>
        <v>0</v>
      </c>
      <c r="J448" s="3">
        <f t="shared" si="236"/>
        <v>5</v>
      </c>
      <c r="K448" s="3">
        <f t="shared" si="229"/>
        <v>0</v>
      </c>
      <c r="L448" s="3">
        <f t="shared" si="222"/>
        <v>2</v>
      </c>
      <c r="M448" s="3">
        <f t="shared" si="224"/>
        <v>502</v>
      </c>
      <c r="N448" t="str">
        <f t="shared" si="225"/>
        <v/>
      </c>
      <c r="O448" s="14" t="str">
        <f t="shared" si="237"/>
        <v/>
      </c>
      <c r="P448" s="14" t="str">
        <f t="shared" si="238"/>
        <v/>
      </c>
      <c r="Q448" s="14" t="str">
        <f t="shared" si="239"/>
        <v/>
      </c>
      <c r="R448" s="14" t="str">
        <f t="shared" si="240"/>
        <v/>
      </c>
      <c r="S448" t="str">
        <f t="shared" si="226"/>
        <v/>
      </c>
      <c r="T448" s="14">
        <f t="shared" si="227"/>
        <v>0</v>
      </c>
    </row>
    <row r="449" spans="1:20" x14ac:dyDescent="0.25">
      <c r="A449" t="s">
        <v>197</v>
      </c>
      <c r="B449">
        <f t="shared" si="230"/>
        <v>3</v>
      </c>
      <c r="C449" t="e">
        <f t="shared" si="231"/>
        <v>#VALUE!</v>
      </c>
      <c r="D449">
        <f t="shared" si="232"/>
        <v>3</v>
      </c>
      <c r="E449">
        <f t="shared" si="233"/>
        <v>5</v>
      </c>
      <c r="F449" s="1">
        <f t="shared" si="223"/>
        <v>12</v>
      </c>
      <c r="G449" s="1">
        <f t="shared" si="234"/>
        <v>41</v>
      </c>
      <c r="H449" s="26" t="str">
        <f t="shared" si="235"/>
        <v>12:41</v>
      </c>
      <c r="I449" s="14">
        <f t="shared" si="228"/>
        <v>0</v>
      </c>
      <c r="J449" s="3">
        <f t="shared" si="236"/>
        <v>5</v>
      </c>
      <c r="K449" s="3">
        <f t="shared" si="229"/>
        <v>0</v>
      </c>
      <c r="L449" s="3">
        <f t="shared" si="222"/>
        <v>2</v>
      </c>
      <c r="M449" s="3">
        <f t="shared" si="224"/>
        <v>502</v>
      </c>
      <c r="N449" t="str">
        <f t="shared" si="225"/>
        <v/>
      </c>
      <c r="O449" s="14" t="str">
        <f t="shared" si="237"/>
        <v/>
      </c>
      <c r="P449" s="14" t="str">
        <f t="shared" si="238"/>
        <v/>
      </c>
      <c r="Q449" s="14" t="str">
        <f t="shared" si="239"/>
        <v/>
      </c>
      <c r="R449" s="14" t="str">
        <f t="shared" si="240"/>
        <v/>
      </c>
      <c r="S449" t="str">
        <f t="shared" si="226"/>
        <v/>
      </c>
      <c r="T449" s="14">
        <f t="shared" si="227"/>
        <v>0</v>
      </c>
    </row>
    <row r="450" spans="1:20" x14ac:dyDescent="0.25">
      <c r="A450" t="s">
        <v>505</v>
      </c>
      <c r="B450">
        <f t="shared" si="230"/>
        <v>3</v>
      </c>
      <c r="C450" t="e">
        <f t="shared" si="231"/>
        <v>#VALUE!</v>
      </c>
      <c r="D450">
        <f t="shared" si="232"/>
        <v>3</v>
      </c>
      <c r="E450">
        <f t="shared" si="233"/>
        <v>5</v>
      </c>
      <c r="F450" s="1">
        <f t="shared" si="223"/>
        <v>20</v>
      </c>
      <c r="G450" s="1">
        <f t="shared" si="234"/>
        <v>44</v>
      </c>
      <c r="H450" s="26" t="str">
        <f t="shared" si="235"/>
        <v>20:44</v>
      </c>
      <c r="I450" s="14">
        <f t="shared" si="228"/>
        <v>0</v>
      </c>
      <c r="J450" s="3">
        <f t="shared" si="236"/>
        <v>5</v>
      </c>
      <c r="K450" s="3">
        <f t="shared" si="229"/>
        <v>0</v>
      </c>
      <c r="L450" s="3">
        <f t="shared" si="222"/>
        <v>2</v>
      </c>
      <c r="M450" s="3">
        <f t="shared" si="224"/>
        <v>502</v>
      </c>
      <c r="N450" t="str">
        <f t="shared" si="225"/>
        <v/>
      </c>
      <c r="O450" s="14" t="str">
        <f t="shared" si="237"/>
        <v/>
      </c>
      <c r="P450" s="14" t="str">
        <f t="shared" si="238"/>
        <v/>
      </c>
      <c r="Q450" s="14" t="str">
        <f t="shared" si="239"/>
        <v/>
      </c>
      <c r="R450" s="14" t="str">
        <f t="shared" si="240"/>
        <v/>
      </c>
      <c r="S450" t="str">
        <f t="shared" si="226"/>
        <v/>
      </c>
      <c r="T450" s="14">
        <f t="shared" si="227"/>
        <v>0</v>
      </c>
    </row>
    <row r="451" spans="1:20" x14ac:dyDescent="0.25">
      <c r="A451" t="s">
        <v>506</v>
      </c>
      <c r="B451">
        <f t="shared" si="230"/>
        <v>2</v>
      </c>
      <c r="C451" t="e">
        <f t="shared" si="231"/>
        <v>#VALUE!</v>
      </c>
      <c r="D451">
        <f t="shared" si="232"/>
        <v>2</v>
      </c>
      <c r="E451">
        <f t="shared" si="233"/>
        <v>4</v>
      </c>
      <c r="F451" s="1">
        <f t="shared" si="223"/>
        <v>6</v>
      </c>
      <c r="G451" s="1">
        <f t="shared" si="234"/>
        <v>41</v>
      </c>
      <c r="H451" s="26" t="str">
        <f t="shared" si="235"/>
        <v>06:41</v>
      </c>
      <c r="I451" s="14">
        <f t="shared" si="228"/>
        <v>0</v>
      </c>
      <c r="J451" s="3">
        <f t="shared" si="236"/>
        <v>5</v>
      </c>
      <c r="K451" s="3">
        <f t="shared" si="229"/>
        <v>0</v>
      </c>
      <c r="L451" s="3">
        <f t="shared" ref="L451:L514" si="241">IF(I451=1,0,L450+K451+T451)</f>
        <v>2</v>
      </c>
      <c r="M451" s="3">
        <f t="shared" si="224"/>
        <v>502</v>
      </c>
      <c r="N451" t="str">
        <f t="shared" si="225"/>
        <v/>
      </c>
      <c r="O451" s="14" t="str">
        <f t="shared" si="237"/>
        <v/>
      </c>
      <c r="P451" s="14" t="str">
        <f t="shared" si="238"/>
        <v/>
      </c>
      <c r="Q451" s="14" t="str">
        <f t="shared" si="239"/>
        <v/>
      </c>
      <c r="R451" s="14" t="str">
        <f t="shared" si="240"/>
        <v/>
      </c>
      <c r="S451" t="str">
        <f t="shared" si="226"/>
        <v/>
      </c>
      <c r="T451" s="14">
        <f t="shared" si="227"/>
        <v>0</v>
      </c>
    </row>
    <row r="452" spans="1:20" x14ac:dyDescent="0.25">
      <c r="A452" t="s">
        <v>586</v>
      </c>
      <c r="B452" t="e">
        <f t="shared" si="230"/>
        <v>#VALUE!</v>
      </c>
      <c r="C452">
        <f t="shared" si="231"/>
        <v>14</v>
      </c>
      <c r="D452">
        <f t="shared" si="232"/>
        <v>14</v>
      </c>
      <c r="E452">
        <f t="shared" si="233"/>
        <v>17</v>
      </c>
      <c r="F452" s="1" t="str">
        <f t="shared" ref="F452:F515" si="242">IFERROR(VALUE(LEFT($A452,$D452-1)),"")</f>
        <v/>
      </c>
      <c r="G452" s="1" t="str">
        <f t="shared" si="234"/>
        <v/>
      </c>
      <c r="H452" s="26" t="str">
        <f t="shared" si="235"/>
        <v>:</v>
      </c>
      <c r="I452" s="14">
        <f t="shared" si="228"/>
        <v>0</v>
      </c>
      <c r="J452" s="3">
        <f t="shared" si="236"/>
        <v>5</v>
      </c>
      <c r="K452" s="3">
        <f t="shared" si="229"/>
        <v>0</v>
      </c>
      <c r="L452" s="3">
        <f t="shared" si="241"/>
        <v>2</v>
      </c>
      <c r="M452" s="3">
        <f t="shared" ref="M452:M515" si="243">(J452*100)+L452</f>
        <v>502</v>
      </c>
      <c r="N452" t="str">
        <f t="shared" ref="N452:N515" si="244">IFERROR(IF($K452,A452,IF(I452=1,A452,"")),"")</f>
        <v/>
      </c>
      <c r="O452" s="14" t="str">
        <f t="shared" si="237"/>
        <v/>
      </c>
      <c r="P452" s="14" t="str">
        <f t="shared" si="238"/>
        <v/>
      </c>
      <c r="Q452" s="14" t="str">
        <f t="shared" si="239"/>
        <v/>
      </c>
      <c r="R452" s="14" t="str">
        <f t="shared" si="240"/>
        <v/>
      </c>
      <c r="S452" t="str">
        <f t="shared" ref="S452:S515" si="245">IF($K452,A457,IF(T452,A452,""))</f>
        <v/>
      </c>
      <c r="T452" s="14">
        <f t="shared" ref="T452:T515" si="246">IF(AND(NOT(ISNUMBER(D451)),NOT(ISNUMBER(D452)),NOT(ISNUMBER(D453)),NOT(ISNUMBER(D454))),1,0)</f>
        <v>0</v>
      </c>
    </row>
    <row r="453" spans="1:20" x14ac:dyDescent="0.25">
      <c r="A453" t="s">
        <v>297</v>
      </c>
      <c r="B453" t="e">
        <f t="shared" si="230"/>
        <v>#VALUE!</v>
      </c>
      <c r="C453" t="e">
        <f t="shared" si="231"/>
        <v>#VALUE!</v>
      </c>
      <c r="D453" t="e">
        <f t="shared" si="232"/>
        <v>#VALUE!</v>
      </c>
      <c r="E453">
        <f t="shared" si="233"/>
        <v>60</v>
      </c>
      <c r="F453" s="1" t="str">
        <f t="shared" si="242"/>
        <v/>
      </c>
      <c r="G453" s="1" t="str">
        <f t="shared" si="234"/>
        <v/>
      </c>
      <c r="H453" s="26" t="str">
        <f t="shared" si="235"/>
        <v>:</v>
      </c>
      <c r="I453" s="14">
        <f t="shared" ref="I453:I516" si="247">IFERROR(FIND("Ruta",A453),0)</f>
        <v>0</v>
      </c>
      <c r="J453" s="3">
        <f t="shared" si="236"/>
        <v>5</v>
      </c>
      <c r="K453" s="3">
        <f t="shared" ref="K453:K516" si="248">IF(AND(ISNUMBER(G454),ISNUMBER(G455),ISNUMBER(G456),ISNUMBER(G457)),1,0)</f>
        <v>1</v>
      </c>
      <c r="L453" s="3">
        <f t="shared" si="241"/>
        <v>3</v>
      </c>
      <c r="M453" s="3">
        <f t="shared" si="243"/>
        <v>503</v>
      </c>
      <c r="N453" t="str">
        <f t="shared" si="244"/>
        <v>Avd. Santa Isabel (esq. Avd. Industria - Gasolinera/Pd. Bus)</v>
      </c>
      <c r="O453" s="14" t="str">
        <f t="shared" si="237"/>
        <v>04:46</v>
      </c>
      <c r="P453" s="14" t="str">
        <f t="shared" si="238"/>
        <v>12:43</v>
      </c>
      <c r="Q453" s="14" t="str">
        <f t="shared" si="239"/>
        <v>20:46</v>
      </c>
      <c r="R453" s="14" t="str">
        <f t="shared" si="240"/>
        <v>06:43</v>
      </c>
      <c r="S453" t="str">
        <f t="shared" si="245"/>
        <v>Gómez de Avellaneda (Margarita Xirgú - Pd. Bus)</v>
      </c>
      <c r="T453" s="14">
        <f t="shared" si="246"/>
        <v>0</v>
      </c>
    </row>
    <row r="454" spans="1:20" x14ac:dyDescent="0.25">
      <c r="A454" t="s">
        <v>196</v>
      </c>
      <c r="B454">
        <f t="shared" ref="B454:B517" si="249">FIND($B$2,A454)</f>
        <v>2</v>
      </c>
      <c r="C454" t="e">
        <f t="shared" ref="C454:C517" si="250">FIND($C$2,A454)</f>
        <v>#VALUE!</v>
      </c>
      <c r="D454">
        <f t="shared" ref="D454:D517" si="251">IFERROR(B454,C454)</f>
        <v>2</v>
      </c>
      <c r="E454">
        <f t="shared" ref="E454:E517" si="252">LEN(A454)</f>
        <v>4</v>
      </c>
      <c r="F454" s="1">
        <f t="shared" si="242"/>
        <v>4</v>
      </c>
      <c r="G454" s="1">
        <f t="shared" ref="G454:G517" si="253">IFERROR(IF(B454,IFERROR(VALUE(RIGHT($A454,$E454-$D454)),""),""),"")</f>
        <v>46</v>
      </c>
      <c r="H454" s="26" t="str">
        <f t="shared" ref="H454:H517" si="254">TEXT(F454,"00")&amp;":"&amp;TEXT(G454,"00")</f>
        <v>04:46</v>
      </c>
      <c r="I454" s="14">
        <f t="shared" si="247"/>
        <v>0</v>
      </c>
      <c r="J454" s="3">
        <f t="shared" ref="J454:J517" si="255">I454+J453</f>
        <v>5</v>
      </c>
      <c r="K454" s="3">
        <f t="shared" si="248"/>
        <v>0</v>
      </c>
      <c r="L454" s="3">
        <f t="shared" si="241"/>
        <v>3</v>
      </c>
      <c r="M454" s="3">
        <f t="shared" si="243"/>
        <v>503</v>
      </c>
      <c r="N454" t="str">
        <f t="shared" si="244"/>
        <v/>
      </c>
      <c r="O454" s="14" t="str">
        <f t="shared" ref="O454:O517" si="256">IF($K454,H455,"")</f>
        <v/>
      </c>
      <c r="P454" s="14" t="str">
        <f t="shared" ref="P454:P517" si="257">IF($K454,H456,"")</f>
        <v/>
      </c>
      <c r="Q454" s="14" t="str">
        <f t="shared" ref="Q454:Q517" si="258">IF($K454,H457,"")</f>
        <v/>
      </c>
      <c r="R454" s="14" t="str">
        <f t="shared" ref="R454:R517" si="259">IF($K454,H458,"")</f>
        <v/>
      </c>
      <c r="S454" t="str">
        <f t="shared" si="245"/>
        <v/>
      </c>
      <c r="T454" s="14">
        <f t="shared" si="246"/>
        <v>0</v>
      </c>
    </row>
    <row r="455" spans="1:20" x14ac:dyDescent="0.25">
      <c r="A455" t="s">
        <v>204</v>
      </c>
      <c r="B455">
        <f t="shared" si="249"/>
        <v>3</v>
      </c>
      <c r="C455" t="e">
        <f t="shared" si="250"/>
        <v>#VALUE!</v>
      </c>
      <c r="D455">
        <f t="shared" si="251"/>
        <v>3</v>
      </c>
      <c r="E455">
        <f t="shared" si="252"/>
        <v>5</v>
      </c>
      <c r="F455" s="1">
        <f t="shared" si="242"/>
        <v>12</v>
      </c>
      <c r="G455" s="1">
        <f t="shared" si="253"/>
        <v>43</v>
      </c>
      <c r="H455" s="26" t="str">
        <f t="shared" si="254"/>
        <v>12:43</v>
      </c>
      <c r="I455" s="14">
        <f t="shared" si="247"/>
        <v>0</v>
      </c>
      <c r="J455" s="3">
        <f t="shared" si="255"/>
        <v>5</v>
      </c>
      <c r="K455" s="3">
        <f t="shared" si="248"/>
        <v>0</v>
      </c>
      <c r="L455" s="3">
        <f t="shared" si="241"/>
        <v>3</v>
      </c>
      <c r="M455" s="3">
        <f t="shared" si="243"/>
        <v>503</v>
      </c>
      <c r="N455" t="str">
        <f t="shared" si="244"/>
        <v/>
      </c>
      <c r="O455" s="14" t="str">
        <f t="shared" si="256"/>
        <v/>
      </c>
      <c r="P455" s="14" t="str">
        <f t="shared" si="257"/>
        <v/>
      </c>
      <c r="Q455" s="14" t="str">
        <f t="shared" si="258"/>
        <v/>
      </c>
      <c r="R455" s="14" t="str">
        <f t="shared" si="259"/>
        <v/>
      </c>
      <c r="S455" t="str">
        <f t="shared" si="245"/>
        <v/>
      </c>
      <c r="T455" s="14">
        <f t="shared" si="246"/>
        <v>0</v>
      </c>
    </row>
    <row r="456" spans="1:20" x14ac:dyDescent="0.25">
      <c r="A456" t="s">
        <v>508</v>
      </c>
      <c r="B456">
        <f t="shared" si="249"/>
        <v>3</v>
      </c>
      <c r="C456" t="e">
        <f t="shared" si="250"/>
        <v>#VALUE!</v>
      </c>
      <c r="D456">
        <f t="shared" si="251"/>
        <v>3</v>
      </c>
      <c r="E456">
        <f t="shared" si="252"/>
        <v>5</v>
      </c>
      <c r="F456" s="1">
        <f t="shared" si="242"/>
        <v>20</v>
      </c>
      <c r="G456" s="1">
        <f t="shared" si="253"/>
        <v>46</v>
      </c>
      <c r="H456" s="26" t="str">
        <f t="shared" si="254"/>
        <v>20:46</v>
      </c>
      <c r="I456" s="14">
        <f t="shared" si="247"/>
        <v>0</v>
      </c>
      <c r="J456" s="3">
        <f t="shared" si="255"/>
        <v>5</v>
      </c>
      <c r="K456" s="3">
        <f t="shared" si="248"/>
        <v>0</v>
      </c>
      <c r="L456" s="3">
        <f t="shared" si="241"/>
        <v>3</v>
      </c>
      <c r="M456" s="3">
        <f t="shared" si="243"/>
        <v>503</v>
      </c>
      <c r="N456" t="str">
        <f t="shared" si="244"/>
        <v/>
      </c>
      <c r="O456" s="14" t="str">
        <f t="shared" si="256"/>
        <v/>
      </c>
      <c r="P456" s="14" t="str">
        <f t="shared" si="257"/>
        <v/>
      </c>
      <c r="Q456" s="14" t="str">
        <f t="shared" si="258"/>
        <v/>
      </c>
      <c r="R456" s="14" t="str">
        <f t="shared" si="259"/>
        <v/>
      </c>
      <c r="S456" t="str">
        <f t="shared" si="245"/>
        <v/>
      </c>
      <c r="T456" s="14">
        <f t="shared" si="246"/>
        <v>0</v>
      </c>
    </row>
    <row r="457" spans="1:20" x14ac:dyDescent="0.25">
      <c r="A457" t="s">
        <v>509</v>
      </c>
      <c r="B457">
        <f t="shared" si="249"/>
        <v>2</v>
      </c>
      <c r="C457" t="e">
        <f t="shared" si="250"/>
        <v>#VALUE!</v>
      </c>
      <c r="D457">
        <f t="shared" si="251"/>
        <v>2</v>
      </c>
      <c r="E457">
        <f t="shared" si="252"/>
        <v>4</v>
      </c>
      <c r="F457" s="1">
        <f t="shared" si="242"/>
        <v>6</v>
      </c>
      <c r="G457" s="1">
        <f t="shared" si="253"/>
        <v>43</v>
      </c>
      <c r="H457" s="26" t="str">
        <f t="shared" si="254"/>
        <v>06:43</v>
      </c>
      <c r="I457" s="14">
        <f t="shared" si="247"/>
        <v>0</v>
      </c>
      <c r="J457" s="3">
        <f t="shared" si="255"/>
        <v>5</v>
      </c>
      <c r="K457" s="3">
        <f t="shared" si="248"/>
        <v>0</v>
      </c>
      <c r="L457" s="3">
        <f t="shared" si="241"/>
        <v>3</v>
      </c>
      <c r="M457" s="3">
        <f t="shared" si="243"/>
        <v>503</v>
      </c>
      <c r="N457" t="str">
        <f t="shared" si="244"/>
        <v/>
      </c>
      <c r="O457" s="14" t="str">
        <f t="shared" si="256"/>
        <v/>
      </c>
      <c r="P457" s="14" t="str">
        <f t="shared" si="257"/>
        <v/>
      </c>
      <c r="Q457" s="14" t="str">
        <f t="shared" si="258"/>
        <v/>
      </c>
      <c r="R457" s="14" t="str">
        <f t="shared" si="259"/>
        <v/>
      </c>
      <c r="S457" t="str">
        <f t="shared" si="245"/>
        <v/>
      </c>
      <c r="T457" s="14">
        <f t="shared" si="246"/>
        <v>0</v>
      </c>
    </row>
    <row r="458" spans="1:20" x14ac:dyDescent="0.25">
      <c r="A458" t="s">
        <v>61</v>
      </c>
      <c r="B458" t="e">
        <f t="shared" si="249"/>
        <v>#VALUE!</v>
      </c>
      <c r="C458" t="e">
        <f t="shared" si="250"/>
        <v>#VALUE!</v>
      </c>
      <c r="D458" t="e">
        <f t="shared" si="251"/>
        <v>#VALUE!</v>
      </c>
      <c r="E458">
        <f t="shared" si="252"/>
        <v>47</v>
      </c>
      <c r="F458" s="1" t="str">
        <f t="shared" si="242"/>
        <v/>
      </c>
      <c r="G458" s="1" t="str">
        <f t="shared" si="253"/>
        <v/>
      </c>
      <c r="H458" s="26" t="str">
        <f t="shared" si="254"/>
        <v>:</v>
      </c>
      <c r="I458" s="14">
        <f t="shared" si="247"/>
        <v>0</v>
      </c>
      <c r="J458" s="3">
        <f t="shared" si="255"/>
        <v>5</v>
      </c>
      <c r="K458" s="3">
        <f t="shared" si="248"/>
        <v>0</v>
      </c>
      <c r="L458" s="3">
        <f t="shared" si="241"/>
        <v>3</v>
      </c>
      <c r="M458" s="3">
        <f t="shared" si="243"/>
        <v>503</v>
      </c>
      <c r="N458" t="str">
        <f t="shared" si="244"/>
        <v/>
      </c>
      <c r="O458" s="14" t="str">
        <f t="shared" si="256"/>
        <v/>
      </c>
      <c r="P458" s="14" t="str">
        <f t="shared" si="257"/>
        <v/>
      </c>
      <c r="Q458" s="14" t="str">
        <f t="shared" si="258"/>
        <v/>
      </c>
      <c r="R458" s="14" t="str">
        <f t="shared" si="259"/>
        <v/>
      </c>
      <c r="S458" t="str">
        <f t="shared" si="245"/>
        <v/>
      </c>
      <c r="T458" s="14">
        <f t="shared" si="246"/>
        <v>0</v>
      </c>
    </row>
    <row r="459" spans="1:20" x14ac:dyDescent="0.25">
      <c r="A459" t="s">
        <v>299</v>
      </c>
      <c r="B459" t="e">
        <f t="shared" si="249"/>
        <v>#VALUE!</v>
      </c>
      <c r="C459" t="e">
        <f t="shared" si="250"/>
        <v>#VALUE!</v>
      </c>
      <c r="D459" t="e">
        <f t="shared" si="251"/>
        <v>#VALUE!</v>
      </c>
      <c r="E459">
        <f t="shared" si="252"/>
        <v>29</v>
      </c>
      <c r="F459" s="1" t="str">
        <f t="shared" si="242"/>
        <v/>
      </c>
      <c r="G459" s="1" t="str">
        <f t="shared" si="253"/>
        <v/>
      </c>
      <c r="H459" s="26" t="str">
        <f t="shared" si="254"/>
        <v>:</v>
      </c>
      <c r="I459" s="14">
        <f t="shared" si="247"/>
        <v>0</v>
      </c>
      <c r="J459" s="3">
        <f t="shared" si="255"/>
        <v>5</v>
      </c>
      <c r="K459" s="3">
        <f t="shared" si="248"/>
        <v>1</v>
      </c>
      <c r="L459" s="3">
        <f t="shared" si="241"/>
        <v>4</v>
      </c>
      <c r="M459" s="3">
        <f t="shared" si="243"/>
        <v>504</v>
      </c>
      <c r="N459" t="str">
        <f t="shared" si="244"/>
        <v>Avd. Cataluña (CAF - Pd. Bus)</v>
      </c>
      <c r="O459" s="14" t="str">
        <f t="shared" si="256"/>
        <v>04:48</v>
      </c>
      <c r="P459" s="14" t="str">
        <f t="shared" si="257"/>
        <v>12:45</v>
      </c>
      <c r="Q459" s="14" t="str">
        <f t="shared" si="258"/>
        <v>20:48</v>
      </c>
      <c r="R459" s="14" t="str">
        <f t="shared" si="259"/>
        <v>06:45</v>
      </c>
      <c r="S459" t="str">
        <f t="shared" si="245"/>
        <v>Gómez Avellaneda (esq. Saiz de Otero - Pd. Bus)</v>
      </c>
      <c r="T459" s="14">
        <f t="shared" si="246"/>
        <v>0</v>
      </c>
    </row>
    <row r="460" spans="1:20" x14ac:dyDescent="0.25">
      <c r="A460" t="s">
        <v>203</v>
      </c>
      <c r="B460">
        <f t="shared" si="249"/>
        <v>2</v>
      </c>
      <c r="C460" t="e">
        <f t="shared" si="250"/>
        <v>#VALUE!</v>
      </c>
      <c r="D460">
        <f t="shared" si="251"/>
        <v>2</v>
      </c>
      <c r="E460">
        <f t="shared" si="252"/>
        <v>4</v>
      </c>
      <c r="F460" s="1">
        <f t="shared" si="242"/>
        <v>4</v>
      </c>
      <c r="G460" s="1">
        <f t="shared" si="253"/>
        <v>48</v>
      </c>
      <c r="H460" s="26" t="str">
        <f t="shared" si="254"/>
        <v>04:48</v>
      </c>
      <c r="I460" s="14">
        <f t="shared" si="247"/>
        <v>0</v>
      </c>
      <c r="J460" s="3">
        <f t="shared" si="255"/>
        <v>5</v>
      </c>
      <c r="K460" s="3">
        <f t="shared" si="248"/>
        <v>0</v>
      </c>
      <c r="L460" s="3">
        <f t="shared" si="241"/>
        <v>4</v>
      </c>
      <c r="M460" s="3">
        <f t="shared" si="243"/>
        <v>504</v>
      </c>
      <c r="N460" t="str">
        <f t="shared" si="244"/>
        <v/>
      </c>
      <c r="O460" s="14" t="str">
        <f t="shared" si="256"/>
        <v/>
      </c>
      <c r="P460" s="14" t="str">
        <f t="shared" si="257"/>
        <v/>
      </c>
      <c r="Q460" s="14" t="str">
        <f t="shared" si="258"/>
        <v/>
      </c>
      <c r="R460" s="14" t="str">
        <f t="shared" si="259"/>
        <v/>
      </c>
      <c r="S460" t="str">
        <f t="shared" si="245"/>
        <v/>
      </c>
      <c r="T460" s="14">
        <f t="shared" si="246"/>
        <v>0</v>
      </c>
    </row>
    <row r="461" spans="1:20" x14ac:dyDescent="0.25">
      <c r="A461" t="s">
        <v>207</v>
      </c>
      <c r="B461">
        <f t="shared" si="249"/>
        <v>3</v>
      </c>
      <c r="C461" t="e">
        <f t="shared" si="250"/>
        <v>#VALUE!</v>
      </c>
      <c r="D461">
        <f t="shared" si="251"/>
        <v>3</v>
      </c>
      <c r="E461">
        <f t="shared" si="252"/>
        <v>5</v>
      </c>
      <c r="F461" s="1">
        <f t="shared" si="242"/>
        <v>12</v>
      </c>
      <c r="G461" s="1">
        <f t="shared" si="253"/>
        <v>45</v>
      </c>
      <c r="H461" s="26" t="str">
        <f t="shared" si="254"/>
        <v>12:45</v>
      </c>
      <c r="I461" s="14">
        <f t="shared" si="247"/>
        <v>0</v>
      </c>
      <c r="J461" s="3">
        <f t="shared" si="255"/>
        <v>5</v>
      </c>
      <c r="K461" s="3">
        <f t="shared" si="248"/>
        <v>0</v>
      </c>
      <c r="L461" s="3">
        <f t="shared" si="241"/>
        <v>4</v>
      </c>
      <c r="M461" s="3">
        <f t="shared" si="243"/>
        <v>504</v>
      </c>
      <c r="N461" t="str">
        <f t="shared" si="244"/>
        <v/>
      </c>
      <c r="O461" s="14" t="str">
        <f t="shared" si="256"/>
        <v/>
      </c>
      <c r="P461" s="14" t="str">
        <f t="shared" si="257"/>
        <v/>
      </c>
      <c r="Q461" s="14" t="str">
        <f t="shared" si="258"/>
        <v/>
      </c>
      <c r="R461" s="14" t="str">
        <f t="shared" si="259"/>
        <v/>
      </c>
      <c r="S461" t="str">
        <f t="shared" si="245"/>
        <v/>
      </c>
      <c r="T461" s="14">
        <f t="shared" si="246"/>
        <v>0</v>
      </c>
    </row>
    <row r="462" spans="1:20" x14ac:dyDescent="0.25">
      <c r="A462" t="s">
        <v>106</v>
      </c>
      <c r="B462">
        <f t="shared" si="249"/>
        <v>3</v>
      </c>
      <c r="C462" t="e">
        <f t="shared" si="250"/>
        <v>#VALUE!</v>
      </c>
      <c r="D462">
        <f t="shared" si="251"/>
        <v>3</v>
      </c>
      <c r="E462">
        <f t="shared" si="252"/>
        <v>5</v>
      </c>
      <c r="F462" s="1">
        <f t="shared" si="242"/>
        <v>20</v>
      </c>
      <c r="G462" s="1">
        <f t="shared" si="253"/>
        <v>48</v>
      </c>
      <c r="H462" s="26" t="str">
        <f t="shared" si="254"/>
        <v>20:48</v>
      </c>
      <c r="I462" s="14">
        <f t="shared" si="247"/>
        <v>0</v>
      </c>
      <c r="J462" s="3">
        <f t="shared" si="255"/>
        <v>5</v>
      </c>
      <c r="K462" s="3">
        <f t="shared" si="248"/>
        <v>0</v>
      </c>
      <c r="L462" s="3">
        <f t="shared" si="241"/>
        <v>4</v>
      </c>
      <c r="M462" s="3">
        <f t="shared" si="243"/>
        <v>504</v>
      </c>
      <c r="N462" t="str">
        <f t="shared" si="244"/>
        <v/>
      </c>
      <c r="O462" s="14" t="str">
        <f t="shared" si="256"/>
        <v/>
      </c>
      <c r="P462" s="14" t="str">
        <f t="shared" si="257"/>
        <v/>
      </c>
      <c r="Q462" s="14" t="str">
        <f t="shared" si="258"/>
        <v/>
      </c>
      <c r="R462" s="14" t="str">
        <f t="shared" si="259"/>
        <v/>
      </c>
      <c r="S462" t="str">
        <f t="shared" si="245"/>
        <v/>
      </c>
      <c r="T462" s="14">
        <f t="shared" si="246"/>
        <v>0</v>
      </c>
    </row>
    <row r="463" spans="1:20" x14ac:dyDescent="0.25">
      <c r="A463" t="s">
        <v>511</v>
      </c>
      <c r="B463">
        <f t="shared" si="249"/>
        <v>2</v>
      </c>
      <c r="C463" t="e">
        <f t="shared" si="250"/>
        <v>#VALUE!</v>
      </c>
      <c r="D463">
        <f t="shared" si="251"/>
        <v>2</v>
      </c>
      <c r="E463">
        <f t="shared" si="252"/>
        <v>4</v>
      </c>
      <c r="F463" s="1">
        <f t="shared" si="242"/>
        <v>6</v>
      </c>
      <c r="G463" s="1">
        <f t="shared" si="253"/>
        <v>45</v>
      </c>
      <c r="H463" s="26" t="str">
        <f t="shared" si="254"/>
        <v>06:45</v>
      </c>
      <c r="I463" s="14">
        <f t="shared" si="247"/>
        <v>0</v>
      </c>
      <c r="J463" s="3">
        <f t="shared" si="255"/>
        <v>5</v>
      </c>
      <c r="K463" s="3">
        <f t="shared" si="248"/>
        <v>0</v>
      </c>
      <c r="L463" s="3">
        <f t="shared" si="241"/>
        <v>4</v>
      </c>
      <c r="M463" s="3">
        <f t="shared" si="243"/>
        <v>504</v>
      </c>
      <c r="N463" t="str">
        <f t="shared" si="244"/>
        <v/>
      </c>
      <c r="O463" s="14" t="str">
        <f t="shared" si="256"/>
        <v/>
      </c>
      <c r="P463" s="14" t="str">
        <f t="shared" si="257"/>
        <v/>
      </c>
      <c r="Q463" s="14" t="str">
        <f t="shared" si="258"/>
        <v/>
      </c>
      <c r="R463" s="14" t="str">
        <f t="shared" si="259"/>
        <v/>
      </c>
      <c r="S463" t="str">
        <f t="shared" si="245"/>
        <v/>
      </c>
      <c r="T463" s="14">
        <f t="shared" si="246"/>
        <v>0</v>
      </c>
    </row>
    <row r="464" spans="1:20" x14ac:dyDescent="0.25">
      <c r="A464" t="s">
        <v>587</v>
      </c>
      <c r="B464" t="e">
        <f t="shared" si="249"/>
        <v>#VALUE!</v>
      </c>
      <c r="C464" t="e">
        <f t="shared" si="250"/>
        <v>#VALUE!</v>
      </c>
      <c r="D464" t="e">
        <f t="shared" si="251"/>
        <v>#VALUE!</v>
      </c>
      <c r="E464">
        <f t="shared" si="252"/>
        <v>47</v>
      </c>
      <c r="F464" s="1" t="str">
        <f t="shared" si="242"/>
        <v/>
      </c>
      <c r="G464" s="1" t="str">
        <f t="shared" si="253"/>
        <v/>
      </c>
      <c r="H464" s="26" t="str">
        <f t="shared" si="254"/>
        <v>:</v>
      </c>
      <c r="I464" s="14">
        <f t="shared" si="247"/>
        <v>0</v>
      </c>
      <c r="J464" s="3">
        <f t="shared" si="255"/>
        <v>5</v>
      </c>
      <c r="K464" s="3">
        <f t="shared" si="248"/>
        <v>0</v>
      </c>
      <c r="L464" s="3">
        <f t="shared" si="241"/>
        <v>4</v>
      </c>
      <c r="M464" s="3">
        <f t="shared" si="243"/>
        <v>504</v>
      </c>
      <c r="N464" t="str">
        <f t="shared" si="244"/>
        <v/>
      </c>
      <c r="O464" s="14" t="str">
        <f t="shared" si="256"/>
        <v/>
      </c>
      <c r="P464" s="14" t="str">
        <f t="shared" si="257"/>
        <v/>
      </c>
      <c r="Q464" s="14" t="str">
        <f t="shared" si="258"/>
        <v/>
      </c>
      <c r="R464" s="14" t="str">
        <f t="shared" si="259"/>
        <v/>
      </c>
      <c r="S464" t="str">
        <f t="shared" si="245"/>
        <v/>
      </c>
      <c r="T464" s="14">
        <f t="shared" si="246"/>
        <v>0</v>
      </c>
    </row>
    <row r="465" spans="1:20" x14ac:dyDescent="0.25">
      <c r="A465" t="s">
        <v>513</v>
      </c>
      <c r="B465" t="e">
        <f t="shared" si="249"/>
        <v>#VALUE!</v>
      </c>
      <c r="C465">
        <f t="shared" si="250"/>
        <v>14</v>
      </c>
      <c r="D465">
        <f t="shared" si="251"/>
        <v>14</v>
      </c>
      <c r="E465">
        <f t="shared" si="252"/>
        <v>35</v>
      </c>
      <c r="F465" s="1" t="str">
        <f t="shared" si="242"/>
        <v/>
      </c>
      <c r="G465" s="1" t="str">
        <f t="shared" si="253"/>
        <v/>
      </c>
      <c r="H465" s="26" t="str">
        <f t="shared" si="254"/>
        <v>:</v>
      </c>
      <c r="I465" s="14">
        <f t="shared" si="247"/>
        <v>0</v>
      </c>
      <c r="J465" s="3">
        <f t="shared" si="255"/>
        <v>5</v>
      </c>
      <c r="K465" s="3">
        <f t="shared" si="248"/>
        <v>1</v>
      </c>
      <c r="L465" s="3">
        <f t="shared" si="241"/>
        <v>5</v>
      </c>
      <c r="M465" s="3">
        <f t="shared" si="243"/>
        <v>505</v>
      </c>
      <c r="N465" t="str">
        <f t="shared" si="244"/>
        <v>Avd. Cataluña, nº 189 (Los Charros)</v>
      </c>
      <c r="O465" s="14" t="str">
        <f t="shared" si="256"/>
        <v>04:50</v>
      </c>
      <c r="P465" s="14" t="str">
        <f t="shared" si="257"/>
        <v>12:47</v>
      </c>
      <c r="Q465" s="14" t="str">
        <f t="shared" si="258"/>
        <v>20:50</v>
      </c>
      <c r="R465" s="14" t="str">
        <f t="shared" si="259"/>
        <v>06:47</v>
      </c>
      <c r="S465" t="str">
        <f t="shared" si="245"/>
        <v>Gómez Avellaneda, nº 23 (Pd. Bus)</v>
      </c>
      <c r="T465" s="14">
        <f t="shared" si="246"/>
        <v>0</v>
      </c>
    </row>
    <row r="466" spans="1:20" x14ac:dyDescent="0.25">
      <c r="A466" t="s">
        <v>206</v>
      </c>
      <c r="B466">
        <f t="shared" si="249"/>
        <v>2</v>
      </c>
      <c r="C466" t="e">
        <f t="shared" si="250"/>
        <v>#VALUE!</v>
      </c>
      <c r="D466">
        <f t="shared" si="251"/>
        <v>2</v>
      </c>
      <c r="E466">
        <f t="shared" si="252"/>
        <v>4</v>
      </c>
      <c r="F466" s="1">
        <f t="shared" si="242"/>
        <v>4</v>
      </c>
      <c r="G466" s="1">
        <f t="shared" si="253"/>
        <v>50</v>
      </c>
      <c r="H466" s="26" t="str">
        <f t="shared" si="254"/>
        <v>04:50</v>
      </c>
      <c r="I466" s="14">
        <f t="shared" si="247"/>
        <v>0</v>
      </c>
      <c r="J466" s="3">
        <f t="shared" si="255"/>
        <v>5</v>
      </c>
      <c r="K466" s="3">
        <f t="shared" si="248"/>
        <v>0</v>
      </c>
      <c r="L466" s="3">
        <f t="shared" si="241"/>
        <v>5</v>
      </c>
      <c r="M466" s="3">
        <f t="shared" si="243"/>
        <v>505</v>
      </c>
      <c r="N466" t="str">
        <f t="shared" si="244"/>
        <v/>
      </c>
      <c r="O466" s="14" t="str">
        <f t="shared" si="256"/>
        <v/>
      </c>
      <c r="P466" s="14" t="str">
        <f t="shared" si="257"/>
        <v/>
      </c>
      <c r="Q466" s="14" t="str">
        <f t="shared" si="258"/>
        <v/>
      </c>
      <c r="R466" s="14" t="str">
        <f t="shared" si="259"/>
        <v/>
      </c>
      <c r="S466" t="str">
        <f t="shared" si="245"/>
        <v/>
      </c>
      <c r="T466" s="14">
        <f t="shared" si="246"/>
        <v>0</v>
      </c>
    </row>
    <row r="467" spans="1:20" x14ac:dyDescent="0.25">
      <c r="A467" t="s">
        <v>397</v>
      </c>
      <c r="B467">
        <f t="shared" si="249"/>
        <v>3</v>
      </c>
      <c r="C467" t="e">
        <f t="shared" si="250"/>
        <v>#VALUE!</v>
      </c>
      <c r="D467">
        <f t="shared" si="251"/>
        <v>3</v>
      </c>
      <c r="E467">
        <f t="shared" si="252"/>
        <v>5</v>
      </c>
      <c r="F467" s="1">
        <f t="shared" si="242"/>
        <v>12</v>
      </c>
      <c r="G467" s="1">
        <f t="shared" si="253"/>
        <v>47</v>
      </c>
      <c r="H467" s="26" t="str">
        <f t="shared" si="254"/>
        <v>12:47</v>
      </c>
      <c r="I467" s="14">
        <f t="shared" si="247"/>
        <v>0</v>
      </c>
      <c r="J467" s="3">
        <f t="shared" si="255"/>
        <v>5</v>
      </c>
      <c r="K467" s="3">
        <f t="shared" si="248"/>
        <v>0</v>
      </c>
      <c r="L467" s="3">
        <f t="shared" si="241"/>
        <v>5</v>
      </c>
      <c r="M467" s="3">
        <f t="shared" si="243"/>
        <v>505</v>
      </c>
      <c r="N467" t="str">
        <f t="shared" si="244"/>
        <v/>
      </c>
      <c r="O467" s="14" t="str">
        <f t="shared" si="256"/>
        <v/>
      </c>
      <c r="P467" s="14" t="str">
        <f t="shared" si="257"/>
        <v/>
      </c>
      <c r="Q467" s="14" t="str">
        <f t="shared" si="258"/>
        <v/>
      </c>
      <c r="R467" s="14" t="str">
        <f t="shared" si="259"/>
        <v/>
      </c>
      <c r="S467" t="str">
        <f t="shared" si="245"/>
        <v/>
      </c>
      <c r="T467" s="14">
        <f t="shared" si="246"/>
        <v>0</v>
      </c>
    </row>
    <row r="468" spans="1:20" x14ac:dyDescent="0.25">
      <c r="A468" t="s">
        <v>110</v>
      </c>
      <c r="B468">
        <f t="shared" si="249"/>
        <v>3</v>
      </c>
      <c r="C468" t="e">
        <f t="shared" si="250"/>
        <v>#VALUE!</v>
      </c>
      <c r="D468">
        <f t="shared" si="251"/>
        <v>3</v>
      </c>
      <c r="E468">
        <f t="shared" si="252"/>
        <v>5</v>
      </c>
      <c r="F468" s="1">
        <f t="shared" si="242"/>
        <v>20</v>
      </c>
      <c r="G468" s="1">
        <f t="shared" si="253"/>
        <v>50</v>
      </c>
      <c r="H468" s="26" t="str">
        <f t="shared" si="254"/>
        <v>20:50</v>
      </c>
      <c r="I468" s="14">
        <f t="shared" si="247"/>
        <v>0</v>
      </c>
      <c r="J468" s="3">
        <f t="shared" si="255"/>
        <v>5</v>
      </c>
      <c r="K468" s="3">
        <f t="shared" si="248"/>
        <v>0</v>
      </c>
      <c r="L468" s="3">
        <f t="shared" si="241"/>
        <v>5</v>
      </c>
      <c r="M468" s="3">
        <f t="shared" si="243"/>
        <v>505</v>
      </c>
      <c r="N468" t="str">
        <f t="shared" si="244"/>
        <v/>
      </c>
      <c r="O468" s="14" t="str">
        <f t="shared" si="256"/>
        <v/>
      </c>
      <c r="P468" s="14" t="str">
        <f t="shared" si="257"/>
        <v/>
      </c>
      <c r="Q468" s="14" t="str">
        <f t="shared" si="258"/>
        <v/>
      </c>
      <c r="R468" s="14" t="str">
        <f t="shared" si="259"/>
        <v/>
      </c>
      <c r="S468" t="str">
        <f t="shared" si="245"/>
        <v/>
      </c>
      <c r="T468" s="14">
        <f t="shared" si="246"/>
        <v>0</v>
      </c>
    </row>
    <row r="469" spans="1:20" x14ac:dyDescent="0.25">
      <c r="A469" t="s">
        <v>514</v>
      </c>
      <c r="B469">
        <f t="shared" si="249"/>
        <v>2</v>
      </c>
      <c r="C469" t="e">
        <f t="shared" si="250"/>
        <v>#VALUE!</v>
      </c>
      <c r="D469">
        <f t="shared" si="251"/>
        <v>2</v>
      </c>
      <c r="E469">
        <f t="shared" si="252"/>
        <v>4</v>
      </c>
      <c r="F469" s="1">
        <f t="shared" si="242"/>
        <v>6</v>
      </c>
      <c r="G469" s="1">
        <f t="shared" si="253"/>
        <v>47</v>
      </c>
      <c r="H469" s="26" t="str">
        <f t="shared" si="254"/>
        <v>06:47</v>
      </c>
      <c r="I469" s="14">
        <f t="shared" si="247"/>
        <v>0</v>
      </c>
      <c r="J469" s="3">
        <f t="shared" si="255"/>
        <v>5</v>
      </c>
      <c r="K469" s="3">
        <f t="shared" si="248"/>
        <v>0</v>
      </c>
      <c r="L469" s="3">
        <f t="shared" si="241"/>
        <v>5</v>
      </c>
      <c r="M469" s="3">
        <f t="shared" si="243"/>
        <v>505</v>
      </c>
      <c r="N469" t="str">
        <f t="shared" si="244"/>
        <v/>
      </c>
      <c r="O469" s="14" t="str">
        <f t="shared" si="256"/>
        <v/>
      </c>
      <c r="P469" s="14" t="str">
        <f t="shared" si="257"/>
        <v/>
      </c>
      <c r="Q469" s="14" t="str">
        <f t="shared" si="258"/>
        <v/>
      </c>
      <c r="R469" s="14" t="str">
        <f t="shared" si="259"/>
        <v/>
      </c>
      <c r="S469" t="str">
        <f t="shared" si="245"/>
        <v/>
      </c>
      <c r="T469" s="14">
        <f t="shared" si="246"/>
        <v>0</v>
      </c>
    </row>
    <row r="470" spans="1:20" x14ac:dyDescent="0.25">
      <c r="A470" t="s">
        <v>512</v>
      </c>
      <c r="B470" t="e">
        <f t="shared" si="249"/>
        <v>#VALUE!</v>
      </c>
      <c r="C470">
        <f t="shared" si="250"/>
        <v>17</v>
      </c>
      <c r="D470">
        <f t="shared" si="251"/>
        <v>17</v>
      </c>
      <c r="E470">
        <f t="shared" si="252"/>
        <v>33</v>
      </c>
      <c r="F470" s="1" t="str">
        <f t="shared" si="242"/>
        <v/>
      </c>
      <c r="G470" s="1" t="str">
        <f t="shared" si="253"/>
        <v/>
      </c>
      <c r="H470" s="26" t="str">
        <f t="shared" si="254"/>
        <v>:</v>
      </c>
      <c r="I470" s="14">
        <f t="shared" si="247"/>
        <v>0</v>
      </c>
      <c r="J470" s="3">
        <f t="shared" si="255"/>
        <v>5</v>
      </c>
      <c r="K470" s="3">
        <f t="shared" si="248"/>
        <v>0</v>
      </c>
      <c r="L470" s="3">
        <f t="shared" si="241"/>
        <v>5</v>
      </c>
      <c r="M470" s="3">
        <f t="shared" si="243"/>
        <v>505</v>
      </c>
      <c r="N470" t="str">
        <f t="shared" si="244"/>
        <v/>
      </c>
      <c r="O470" s="14" t="str">
        <f t="shared" si="256"/>
        <v/>
      </c>
      <c r="P470" s="14" t="str">
        <f t="shared" si="257"/>
        <v/>
      </c>
      <c r="Q470" s="14" t="str">
        <f t="shared" si="258"/>
        <v/>
      </c>
      <c r="R470" s="14" t="str">
        <f t="shared" si="259"/>
        <v/>
      </c>
      <c r="S470" t="str">
        <f t="shared" si="245"/>
        <v/>
      </c>
      <c r="T470" s="14">
        <f t="shared" si="246"/>
        <v>0</v>
      </c>
    </row>
    <row r="471" spans="1:20" x14ac:dyDescent="0.25">
      <c r="A471" t="s">
        <v>303</v>
      </c>
      <c r="B471" t="e">
        <f t="shared" si="249"/>
        <v>#VALUE!</v>
      </c>
      <c r="C471" t="e">
        <f t="shared" si="250"/>
        <v>#VALUE!</v>
      </c>
      <c r="D471" t="e">
        <f t="shared" si="251"/>
        <v>#VALUE!</v>
      </c>
      <c r="E471">
        <f t="shared" si="252"/>
        <v>34</v>
      </c>
      <c r="F471" s="1" t="str">
        <f t="shared" si="242"/>
        <v/>
      </c>
      <c r="G471" s="1" t="str">
        <f t="shared" si="253"/>
        <v/>
      </c>
      <c r="H471" s="26" t="str">
        <f t="shared" si="254"/>
        <v>:</v>
      </c>
      <c r="I471" s="14">
        <f t="shared" si="247"/>
        <v>0</v>
      </c>
      <c r="J471" s="3">
        <f t="shared" si="255"/>
        <v>5</v>
      </c>
      <c r="K471" s="3">
        <f t="shared" si="248"/>
        <v>1</v>
      </c>
      <c r="L471" s="3">
        <f t="shared" si="241"/>
        <v>6</v>
      </c>
      <c r="M471" s="3">
        <f t="shared" si="243"/>
        <v>506</v>
      </c>
      <c r="N471" t="str">
        <f t="shared" si="244"/>
        <v>Avd. Cataluña (frente Felisa Galé)</v>
      </c>
      <c r="O471" s="14" t="str">
        <f t="shared" si="256"/>
        <v>04:52</v>
      </c>
      <c r="P471" s="14" t="str">
        <f t="shared" si="257"/>
        <v>12:49</v>
      </c>
      <c r="Q471" s="14" t="str">
        <f t="shared" si="258"/>
        <v>20:52</v>
      </c>
      <c r="R471" s="14" t="str">
        <f t="shared" si="259"/>
        <v>06:49</v>
      </c>
      <c r="S471" t="str">
        <f t="shared" si="245"/>
        <v>Salvador Allende (esq. Valle de Broto)</v>
      </c>
      <c r="T471" s="14">
        <f t="shared" si="246"/>
        <v>0</v>
      </c>
    </row>
    <row r="472" spans="1:20" x14ac:dyDescent="0.25">
      <c r="A472" t="s">
        <v>516</v>
      </c>
      <c r="B472">
        <f t="shared" si="249"/>
        <v>2</v>
      </c>
      <c r="C472" t="e">
        <f t="shared" si="250"/>
        <v>#VALUE!</v>
      </c>
      <c r="D472">
        <f t="shared" si="251"/>
        <v>2</v>
      </c>
      <c r="E472">
        <f t="shared" si="252"/>
        <v>4</v>
      </c>
      <c r="F472" s="1">
        <f t="shared" si="242"/>
        <v>4</v>
      </c>
      <c r="G472" s="1">
        <f t="shared" si="253"/>
        <v>52</v>
      </c>
      <c r="H472" s="26" t="str">
        <f t="shared" si="254"/>
        <v>04:52</v>
      </c>
      <c r="I472" s="14">
        <f t="shared" si="247"/>
        <v>0</v>
      </c>
      <c r="J472" s="3">
        <f t="shared" si="255"/>
        <v>5</v>
      </c>
      <c r="K472" s="3">
        <f t="shared" si="248"/>
        <v>0</v>
      </c>
      <c r="L472" s="3">
        <f t="shared" si="241"/>
        <v>6</v>
      </c>
      <c r="M472" s="3">
        <f t="shared" si="243"/>
        <v>506</v>
      </c>
      <c r="N472" t="str">
        <f t="shared" si="244"/>
        <v/>
      </c>
      <c r="O472" s="14" t="str">
        <f t="shared" si="256"/>
        <v/>
      </c>
      <c r="P472" s="14" t="str">
        <f t="shared" si="257"/>
        <v/>
      </c>
      <c r="Q472" s="14" t="str">
        <f t="shared" si="258"/>
        <v/>
      </c>
      <c r="R472" s="14" t="str">
        <f t="shared" si="259"/>
        <v/>
      </c>
      <c r="S472" t="str">
        <f t="shared" si="245"/>
        <v/>
      </c>
      <c r="T472" s="14">
        <f t="shared" si="246"/>
        <v>0</v>
      </c>
    </row>
    <row r="473" spans="1:20" x14ac:dyDescent="0.25">
      <c r="A473" t="s">
        <v>517</v>
      </c>
      <c r="B473">
        <f t="shared" si="249"/>
        <v>3</v>
      </c>
      <c r="C473" t="e">
        <f t="shared" si="250"/>
        <v>#VALUE!</v>
      </c>
      <c r="D473">
        <f t="shared" si="251"/>
        <v>3</v>
      </c>
      <c r="E473">
        <f t="shared" si="252"/>
        <v>5</v>
      </c>
      <c r="F473" s="1">
        <f t="shared" si="242"/>
        <v>12</v>
      </c>
      <c r="G473" s="1">
        <f t="shared" si="253"/>
        <v>49</v>
      </c>
      <c r="H473" s="26" t="str">
        <f t="shared" si="254"/>
        <v>12:49</v>
      </c>
      <c r="I473" s="14">
        <f t="shared" si="247"/>
        <v>0</v>
      </c>
      <c r="J473" s="3">
        <f t="shared" si="255"/>
        <v>5</v>
      </c>
      <c r="K473" s="3">
        <f t="shared" si="248"/>
        <v>0</v>
      </c>
      <c r="L473" s="3">
        <f t="shared" si="241"/>
        <v>6</v>
      </c>
      <c r="M473" s="3">
        <f t="shared" si="243"/>
        <v>506</v>
      </c>
      <c r="N473" t="str">
        <f t="shared" si="244"/>
        <v/>
      </c>
      <c r="O473" s="14" t="str">
        <f t="shared" si="256"/>
        <v/>
      </c>
      <c r="P473" s="14" t="str">
        <f t="shared" si="257"/>
        <v/>
      </c>
      <c r="Q473" s="14" t="str">
        <f t="shared" si="258"/>
        <v/>
      </c>
      <c r="R473" s="14" t="str">
        <f t="shared" si="259"/>
        <v/>
      </c>
      <c r="S473" t="str">
        <f t="shared" si="245"/>
        <v/>
      </c>
      <c r="T473" s="14">
        <f t="shared" si="246"/>
        <v>0</v>
      </c>
    </row>
    <row r="474" spans="1:20" x14ac:dyDescent="0.25">
      <c r="A474" t="s">
        <v>387</v>
      </c>
      <c r="B474">
        <f t="shared" si="249"/>
        <v>3</v>
      </c>
      <c r="C474" t="e">
        <f t="shared" si="250"/>
        <v>#VALUE!</v>
      </c>
      <c r="D474">
        <f t="shared" si="251"/>
        <v>3</v>
      </c>
      <c r="E474">
        <f t="shared" si="252"/>
        <v>5</v>
      </c>
      <c r="F474" s="1">
        <f t="shared" si="242"/>
        <v>20</v>
      </c>
      <c r="G474" s="1">
        <f t="shared" si="253"/>
        <v>52</v>
      </c>
      <c r="H474" s="26" t="str">
        <f t="shared" si="254"/>
        <v>20:52</v>
      </c>
      <c r="I474" s="14">
        <f t="shared" si="247"/>
        <v>0</v>
      </c>
      <c r="J474" s="3">
        <f t="shared" si="255"/>
        <v>5</v>
      </c>
      <c r="K474" s="3">
        <f t="shared" si="248"/>
        <v>0</v>
      </c>
      <c r="L474" s="3">
        <f t="shared" si="241"/>
        <v>6</v>
      </c>
      <c r="M474" s="3">
        <f t="shared" si="243"/>
        <v>506</v>
      </c>
      <c r="N474" t="str">
        <f t="shared" si="244"/>
        <v/>
      </c>
      <c r="O474" s="14" t="str">
        <f t="shared" si="256"/>
        <v/>
      </c>
      <c r="P474" s="14" t="str">
        <f t="shared" si="257"/>
        <v/>
      </c>
      <c r="Q474" s="14" t="str">
        <f t="shared" si="258"/>
        <v/>
      </c>
      <c r="R474" s="14" t="str">
        <f t="shared" si="259"/>
        <v/>
      </c>
      <c r="S474" t="str">
        <f t="shared" si="245"/>
        <v/>
      </c>
      <c r="T474" s="14">
        <f t="shared" si="246"/>
        <v>0</v>
      </c>
    </row>
    <row r="475" spans="1:20" x14ac:dyDescent="0.25">
      <c r="A475" t="s">
        <v>518</v>
      </c>
      <c r="B475">
        <f t="shared" si="249"/>
        <v>2</v>
      </c>
      <c r="C475" t="e">
        <f t="shared" si="250"/>
        <v>#VALUE!</v>
      </c>
      <c r="D475">
        <f t="shared" si="251"/>
        <v>2</v>
      </c>
      <c r="E475">
        <f t="shared" si="252"/>
        <v>4</v>
      </c>
      <c r="F475" s="1">
        <f t="shared" si="242"/>
        <v>6</v>
      </c>
      <c r="G475" s="1">
        <f t="shared" si="253"/>
        <v>49</v>
      </c>
      <c r="H475" s="26" t="str">
        <f t="shared" si="254"/>
        <v>06:49</v>
      </c>
      <c r="I475" s="14">
        <f t="shared" si="247"/>
        <v>0</v>
      </c>
      <c r="J475" s="3">
        <f t="shared" si="255"/>
        <v>5</v>
      </c>
      <c r="K475" s="3">
        <f t="shared" si="248"/>
        <v>0</v>
      </c>
      <c r="L475" s="3">
        <f t="shared" si="241"/>
        <v>6</v>
      </c>
      <c r="M475" s="3">
        <f t="shared" si="243"/>
        <v>506</v>
      </c>
      <c r="N475" t="str">
        <f t="shared" si="244"/>
        <v/>
      </c>
      <c r="O475" s="14" t="str">
        <f t="shared" si="256"/>
        <v/>
      </c>
      <c r="P475" s="14" t="str">
        <f t="shared" si="257"/>
        <v/>
      </c>
      <c r="Q475" s="14" t="str">
        <f t="shared" si="258"/>
        <v/>
      </c>
      <c r="R475" s="14" t="str">
        <f t="shared" si="259"/>
        <v/>
      </c>
      <c r="S475" t="str">
        <f t="shared" si="245"/>
        <v/>
      </c>
      <c r="T475" s="14">
        <f t="shared" si="246"/>
        <v>0</v>
      </c>
    </row>
    <row r="476" spans="1:20" x14ac:dyDescent="0.25">
      <c r="A476" t="s">
        <v>515</v>
      </c>
      <c r="B476" t="e">
        <f t="shared" si="249"/>
        <v>#VALUE!</v>
      </c>
      <c r="C476" t="e">
        <f t="shared" si="250"/>
        <v>#VALUE!</v>
      </c>
      <c r="D476" t="e">
        <f t="shared" si="251"/>
        <v>#VALUE!</v>
      </c>
      <c r="E476">
        <f t="shared" si="252"/>
        <v>38</v>
      </c>
      <c r="F476" s="1" t="str">
        <f t="shared" si="242"/>
        <v/>
      </c>
      <c r="G476" s="1" t="str">
        <f t="shared" si="253"/>
        <v/>
      </c>
      <c r="H476" s="26" t="str">
        <f t="shared" si="254"/>
        <v>:</v>
      </c>
      <c r="I476" s="14">
        <f t="shared" si="247"/>
        <v>0</v>
      </c>
      <c r="J476" s="3">
        <f t="shared" si="255"/>
        <v>5</v>
      </c>
      <c r="K476" s="3">
        <f t="shared" si="248"/>
        <v>0</v>
      </c>
      <c r="L476" s="3">
        <f t="shared" si="241"/>
        <v>6</v>
      </c>
      <c r="M476" s="3">
        <f t="shared" si="243"/>
        <v>506</v>
      </c>
      <c r="N476" t="str">
        <f t="shared" si="244"/>
        <v/>
      </c>
      <c r="O476" s="14" t="str">
        <f t="shared" si="256"/>
        <v/>
      </c>
      <c r="P476" s="14" t="str">
        <f t="shared" si="257"/>
        <v/>
      </c>
      <c r="Q476" s="14" t="str">
        <f t="shared" si="258"/>
        <v/>
      </c>
      <c r="R476" s="14" t="str">
        <f t="shared" si="259"/>
        <v/>
      </c>
      <c r="S476" t="str">
        <f t="shared" si="245"/>
        <v/>
      </c>
      <c r="T476" s="14">
        <f t="shared" si="246"/>
        <v>0</v>
      </c>
    </row>
    <row r="477" spans="1:20" x14ac:dyDescent="0.25">
      <c r="A477" t="s">
        <v>272</v>
      </c>
      <c r="B477" t="e">
        <f t="shared" si="249"/>
        <v>#VALUE!</v>
      </c>
      <c r="C477">
        <f t="shared" si="250"/>
        <v>21</v>
      </c>
      <c r="D477">
        <f t="shared" si="251"/>
        <v>21</v>
      </c>
      <c r="E477">
        <f t="shared" si="252"/>
        <v>48</v>
      </c>
      <c r="F477" s="1" t="str">
        <f t="shared" si="242"/>
        <v/>
      </c>
      <c r="G477" s="1" t="str">
        <f t="shared" si="253"/>
        <v/>
      </c>
      <c r="H477" s="26" t="str">
        <f t="shared" si="254"/>
        <v>:</v>
      </c>
      <c r="I477" s="14">
        <f t="shared" si="247"/>
        <v>0</v>
      </c>
      <c r="J477" s="3">
        <f t="shared" si="255"/>
        <v>5</v>
      </c>
      <c r="K477" s="3">
        <f t="shared" si="248"/>
        <v>1</v>
      </c>
      <c r="L477" s="3">
        <f t="shared" si="241"/>
        <v>7</v>
      </c>
      <c r="M477" s="3">
        <f t="shared" si="243"/>
        <v>507</v>
      </c>
      <c r="N477" t="str">
        <f t="shared" si="244"/>
        <v>Marqués de la Cadena, (frente nº 57 Pd. Bus CAN)</v>
      </c>
      <c r="O477" s="14" t="str">
        <f t="shared" si="256"/>
        <v>04:53</v>
      </c>
      <c r="P477" s="14" t="str">
        <f t="shared" si="257"/>
        <v>12:51</v>
      </c>
      <c r="Q477" s="14" t="str">
        <f t="shared" si="258"/>
        <v>20:53</v>
      </c>
      <c r="R477" s="14" t="str">
        <f t="shared" si="259"/>
        <v>06:51</v>
      </c>
      <c r="S477" t="str">
        <f t="shared" si="245"/>
        <v>Salvador Allende (frente nº 67 - Pd. Bus)</v>
      </c>
      <c r="T477" s="14">
        <f t="shared" si="246"/>
        <v>0</v>
      </c>
    </row>
    <row r="478" spans="1:20" x14ac:dyDescent="0.25">
      <c r="A478" t="s">
        <v>104</v>
      </c>
      <c r="B478">
        <f t="shared" si="249"/>
        <v>2</v>
      </c>
      <c r="C478" t="e">
        <f t="shared" si="250"/>
        <v>#VALUE!</v>
      </c>
      <c r="D478">
        <f t="shared" si="251"/>
        <v>2</v>
      </c>
      <c r="E478">
        <f t="shared" si="252"/>
        <v>4</v>
      </c>
      <c r="F478" s="1">
        <f t="shared" si="242"/>
        <v>4</v>
      </c>
      <c r="G478" s="1">
        <f t="shared" si="253"/>
        <v>53</v>
      </c>
      <c r="H478" s="26" t="str">
        <f t="shared" si="254"/>
        <v>04:53</v>
      </c>
      <c r="I478" s="14">
        <f t="shared" si="247"/>
        <v>0</v>
      </c>
      <c r="J478" s="3">
        <f t="shared" si="255"/>
        <v>5</v>
      </c>
      <c r="K478" s="3">
        <f t="shared" si="248"/>
        <v>0</v>
      </c>
      <c r="L478" s="3">
        <f t="shared" si="241"/>
        <v>7</v>
      </c>
      <c r="M478" s="3">
        <f t="shared" si="243"/>
        <v>507</v>
      </c>
      <c r="N478" t="str">
        <f t="shared" si="244"/>
        <v/>
      </c>
      <c r="O478" s="14" t="str">
        <f t="shared" si="256"/>
        <v/>
      </c>
      <c r="P478" s="14" t="str">
        <f t="shared" si="257"/>
        <v/>
      </c>
      <c r="Q478" s="14" t="str">
        <f t="shared" si="258"/>
        <v/>
      </c>
      <c r="R478" s="14" t="str">
        <f t="shared" si="259"/>
        <v/>
      </c>
      <c r="S478" t="str">
        <f t="shared" si="245"/>
        <v/>
      </c>
      <c r="T478" s="14">
        <f t="shared" si="246"/>
        <v>0</v>
      </c>
    </row>
    <row r="479" spans="1:20" x14ac:dyDescent="0.25">
      <c r="A479" t="s">
        <v>210</v>
      </c>
      <c r="B479">
        <f t="shared" si="249"/>
        <v>3</v>
      </c>
      <c r="C479" t="e">
        <f t="shared" si="250"/>
        <v>#VALUE!</v>
      </c>
      <c r="D479">
        <f t="shared" si="251"/>
        <v>3</v>
      </c>
      <c r="E479">
        <f t="shared" si="252"/>
        <v>5</v>
      </c>
      <c r="F479" s="1">
        <f t="shared" si="242"/>
        <v>12</v>
      </c>
      <c r="G479" s="1">
        <f t="shared" si="253"/>
        <v>51</v>
      </c>
      <c r="H479" s="26" t="str">
        <f t="shared" si="254"/>
        <v>12:51</v>
      </c>
      <c r="I479" s="14">
        <f t="shared" si="247"/>
        <v>0</v>
      </c>
      <c r="J479" s="3">
        <f t="shared" si="255"/>
        <v>5</v>
      </c>
      <c r="K479" s="3">
        <f t="shared" si="248"/>
        <v>0</v>
      </c>
      <c r="L479" s="3">
        <f t="shared" si="241"/>
        <v>7</v>
      </c>
      <c r="M479" s="3">
        <f t="shared" si="243"/>
        <v>507</v>
      </c>
      <c r="N479" t="str">
        <f t="shared" si="244"/>
        <v/>
      </c>
      <c r="O479" s="14" t="str">
        <f t="shared" si="256"/>
        <v/>
      </c>
      <c r="P479" s="14" t="str">
        <f t="shared" si="257"/>
        <v/>
      </c>
      <c r="Q479" s="14" t="str">
        <f t="shared" si="258"/>
        <v/>
      </c>
      <c r="R479" s="14" t="str">
        <f t="shared" si="259"/>
        <v/>
      </c>
      <c r="S479" t="str">
        <f t="shared" si="245"/>
        <v/>
      </c>
      <c r="T479" s="14">
        <f t="shared" si="246"/>
        <v>0</v>
      </c>
    </row>
    <row r="480" spans="1:20" x14ac:dyDescent="0.25">
      <c r="A480" t="s">
        <v>114</v>
      </c>
      <c r="B480">
        <f t="shared" si="249"/>
        <v>3</v>
      </c>
      <c r="C480" t="e">
        <f t="shared" si="250"/>
        <v>#VALUE!</v>
      </c>
      <c r="D480">
        <f t="shared" si="251"/>
        <v>3</v>
      </c>
      <c r="E480">
        <f t="shared" si="252"/>
        <v>5</v>
      </c>
      <c r="F480" s="1">
        <f t="shared" si="242"/>
        <v>20</v>
      </c>
      <c r="G480" s="1">
        <f t="shared" si="253"/>
        <v>53</v>
      </c>
      <c r="H480" s="26" t="str">
        <f t="shared" si="254"/>
        <v>20:53</v>
      </c>
      <c r="I480" s="14">
        <f t="shared" si="247"/>
        <v>0</v>
      </c>
      <c r="J480" s="3">
        <f t="shared" si="255"/>
        <v>5</v>
      </c>
      <c r="K480" s="3">
        <f t="shared" si="248"/>
        <v>0</v>
      </c>
      <c r="L480" s="3">
        <f t="shared" si="241"/>
        <v>7</v>
      </c>
      <c r="M480" s="3">
        <f t="shared" si="243"/>
        <v>507</v>
      </c>
      <c r="N480" t="str">
        <f t="shared" si="244"/>
        <v/>
      </c>
      <c r="O480" s="14" t="str">
        <f t="shared" si="256"/>
        <v/>
      </c>
      <c r="P480" s="14" t="str">
        <f t="shared" si="257"/>
        <v/>
      </c>
      <c r="Q480" s="14" t="str">
        <f t="shared" si="258"/>
        <v/>
      </c>
      <c r="R480" s="14" t="str">
        <f t="shared" si="259"/>
        <v/>
      </c>
      <c r="S480" t="str">
        <f t="shared" si="245"/>
        <v/>
      </c>
      <c r="T480" s="14">
        <f t="shared" si="246"/>
        <v>0</v>
      </c>
    </row>
    <row r="481" spans="1:20" x14ac:dyDescent="0.25">
      <c r="A481" t="s">
        <v>310</v>
      </c>
      <c r="B481">
        <f t="shared" si="249"/>
        <v>2</v>
      </c>
      <c r="C481" t="e">
        <f t="shared" si="250"/>
        <v>#VALUE!</v>
      </c>
      <c r="D481">
        <f t="shared" si="251"/>
        <v>2</v>
      </c>
      <c r="E481">
        <f t="shared" si="252"/>
        <v>4</v>
      </c>
      <c r="F481" s="1">
        <f t="shared" si="242"/>
        <v>6</v>
      </c>
      <c r="G481" s="1">
        <f t="shared" si="253"/>
        <v>51</v>
      </c>
      <c r="H481" s="26" t="str">
        <f t="shared" si="254"/>
        <v>06:51</v>
      </c>
      <c r="I481" s="14">
        <f t="shared" si="247"/>
        <v>0</v>
      </c>
      <c r="J481" s="3">
        <f t="shared" si="255"/>
        <v>5</v>
      </c>
      <c r="K481" s="3">
        <f t="shared" si="248"/>
        <v>0</v>
      </c>
      <c r="L481" s="3">
        <f t="shared" si="241"/>
        <v>7</v>
      </c>
      <c r="M481" s="3">
        <f t="shared" si="243"/>
        <v>507</v>
      </c>
      <c r="N481" t="str">
        <f t="shared" si="244"/>
        <v/>
      </c>
      <c r="O481" s="14" t="str">
        <f t="shared" si="256"/>
        <v/>
      </c>
      <c r="P481" s="14" t="str">
        <f t="shared" si="257"/>
        <v/>
      </c>
      <c r="Q481" s="14" t="str">
        <f t="shared" si="258"/>
        <v/>
      </c>
      <c r="R481" s="14" t="str">
        <f t="shared" si="259"/>
        <v/>
      </c>
      <c r="S481" t="str">
        <f t="shared" si="245"/>
        <v/>
      </c>
      <c r="T481" s="14">
        <f t="shared" si="246"/>
        <v>0</v>
      </c>
    </row>
    <row r="482" spans="1:20" x14ac:dyDescent="0.25">
      <c r="A482" t="s">
        <v>71</v>
      </c>
      <c r="B482" t="e">
        <f t="shared" si="249"/>
        <v>#VALUE!</v>
      </c>
      <c r="C482" t="e">
        <f t="shared" si="250"/>
        <v>#VALUE!</v>
      </c>
      <c r="D482" t="e">
        <f t="shared" si="251"/>
        <v>#VALUE!</v>
      </c>
      <c r="E482">
        <f t="shared" si="252"/>
        <v>41</v>
      </c>
      <c r="F482" s="1" t="str">
        <f t="shared" si="242"/>
        <v/>
      </c>
      <c r="G482" s="1" t="str">
        <f t="shared" si="253"/>
        <v/>
      </c>
      <c r="H482" s="26" t="str">
        <f t="shared" si="254"/>
        <v>:</v>
      </c>
      <c r="I482" s="14">
        <f t="shared" si="247"/>
        <v>0</v>
      </c>
      <c r="J482" s="3">
        <f t="shared" si="255"/>
        <v>5</v>
      </c>
      <c r="K482" s="3">
        <f t="shared" si="248"/>
        <v>0</v>
      </c>
      <c r="L482" s="3">
        <f t="shared" si="241"/>
        <v>7</v>
      </c>
      <c r="M482" s="3">
        <f t="shared" si="243"/>
        <v>507</v>
      </c>
      <c r="N482" t="str">
        <f t="shared" si="244"/>
        <v/>
      </c>
      <c r="O482" s="14" t="str">
        <f t="shared" si="256"/>
        <v/>
      </c>
      <c r="P482" s="14" t="str">
        <f t="shared" si="257"/>
        <v/>
      </c>
      <c r="Q482" s="14" t="str">
        <f t="shared" si="258"/>
        <v/>
      </c>
      <c r="R482" s="14" t="str">
        <f t="shared" si="259"/>
        <v/>
      </c>
      <c r="S482" t="str">
        <f t="shared" si="245"/>
        <v/>
      </c>
      <c r="T482" s="14">
        <f t="shared" si="246"/>
        <v>0</v>
      </c>
    </row>
    <row r="483" spans="1:20" x14ac:dyDescent="0.25">
      <c r="A483" t="s">
        <v>588</v>
      </c>
      <c r="B483" t="e">
        <f t="shared" si="249"/>
        <v>#VALUE!</v>
      </c>
      <c r="C483" t="e">
        <f t="shared" si="250"/>
        <v>#VALUE!</v>
      </c>
      <c r="D483" t="e">
        <f t="shared" si="251"/>
        <v>#VALUE!</v>
      </c>
      <c r="E483">
        <f t="shared" si="252"/>
        <v>45</v>
      </c>
      <c r="F483" s="1" t="str">
        <f t="shared" si="242"/>
        <v/>
      </c>
      <c r="G483" s="1" t="str">
        <f t="shared" si="253"/>
        <v/>
      </c>
      <c r="H483" s="26" t="str">
        <f t="shared" si="254"/>
        <v>:</v>
      </c>
      <c r="I483" s="14">
        <f t="shared" si="247"/>
        <v>0</v>
      </c>
      <c r="J483" s="3">
        <f t="shared" si="255"/>
        <v>5</v>
      </c>
      <c r="K483" s="3">
        <f t="shared" si="248"/>
        <v>1</v>
      </c>
      <c r="L483" s="3">
        <f t="shared" si="241"/>
        <v>8</v>
      </c>
      <c r="M483" s="3">
        <f t="shared" si="243"/>
        <v>508</v>
      </c>
      <c r="N483" t="str">
        <f t="shared" si="244"/>
        <v>San Juan de la Peña (Pd. Bus Hierros Alfonso)</v>
      </c>
      <c r="O483" s="14" t="str">
        <f t="shared" si="256"/>
        <v>04:54</v>
      </c>
      <c r="P483" s="14" t="str">
        <f t="shared" si="257"/>
        <v>12:52</v>
      </c>
      <c r="Q483" s="14" t="str">
        <f t="shared" si="258"/>
        <v>20:54</v>
      </c>
      <c r="R483" s="14" t="str">
        <f t="shared" si="259"/>
        <v>06:52</v>
      </c>
      <c r="S483" t="str">
        <f t="shared" si="245"/>
        <v>San Juan de la Peña (esq. Alcalde Caballero)</v>
      </c>
      <c r="T483" s="14">
        <f t="shared" si="246"/>
        <v>0</v>
      </c>
    </row>
    <row r="484" spans="1:20" x14ac:dyDescent="0.25">
      <c r="A484" t="s">
        <v>521</v>
      </c>
      <c r="B484">
        <f t="shared" si="249"/>
        <v>2</v>
      </c>
      <c r="C484" t="e">
        <f t="shared" si="250"/>
        <v>#VALUE!</v>
      </c>
      <c r="D484">
        <f t="shared" si="251"/>
        <v>2</v>
      </c>
      <c r="E484">
        <f t="shared" si="252"/>
        <v>4</v>
      </c>
      <c r="F484" s="1">
        <f t="shared" si="242"/>
        <v>4</v>
      </c>
      <c r="G484" s="1">
        <f t="shared" si="253"/>
        <v>54</v>
      </c>
      <c r="H484" s="26" t="str">
        <f t="shared" si="254"/>
        <v>04:54</v>
      </c>
      <c r="I484" s="14">
        <f t="shared" si="247"/>
        <v>0</v>
      </c>
      <c r="J484" s="3">
        <f t="shared" si="255"/>
        <v>5</v>
      </c>
      <c r="K484" s="3">
        <f t="shared" si="248"/>
        <v>0</v>
      </c>
      <c r="L484" s="3">
        <f t="shared" si="241"/>
        <v>8</v>
      </c>
      <c r="M484" s="3">
        <f t="shared" si="243"/>
        <v>508</v>
      </c>
      <c r="N484" t="str">
        <f t="shared" si="244"/>
        <v/>
      </c>
      <c r="O484" s="14" t="str">
        <f t="shared" si="256"/>
        <v/>
      </c>
      <c r="P484" s="14" t="str">
        <f t="shared" si="257"/>
        <v/>
      </c>
      <c r="Q484" s="14" t="str">
        <f t="shared" si="258"/>
        <v/>
      </c>
      <c r="R484" s="14" t="str">
        <f t="shared" si="259"/>
        <v/>
      </c>
      <c r="S484" t="str">
        <f t="shared" si="245"/>
        <v/>
      </c>
      <c r="T484" s="14">
        <f t="shared" si="246"/>
        <v>0</v>
      </c>
    </row>
    <row r="485" spans="1:20" x14ac:dyDescent="0.25">
      <c r="A485" t="s">
        <v>212</v>
      </c>
      <c r="B485">
        <f t="shared" si="249"/>
        <v>3</v>
      </c>
      <c r="C485" t="e">
        <f t="shared" si="250"/>
        <v>#VALUE!</v>
      </c>
      <c r="D485">
        <f t="shared" si="251"/>
        <v>3</v>
      </c>
      <c r="E485">
        <f t="shared" si="252"/>
        <v>5</v>
      </c>
      <c r="F485" s="1">
        <f t="shared" si="242"/>
        <v>12</v>
      </c>
      <c r="G485" s="1">
        <f t="shared" si="253"/>
        <v>52</v>
      </c>
      <c r="H485" s="26" t="str">
        <f t="shared" si="254"/>
        <v>12:52</v>
      </c>
      <c r="I485" s="14">
        <f t="shared" si="247"/>
        <v>0</v>
      </c>
      <c r="J485" s="3">
        <f t="shared" si="255"/>
        <v>5</v>
      </c>
      <c r="K485" s="3">
        <f t="shared" si="248"/>
        <v>0</v>
      </c>
      <c r="L485" s="3">
        <f t="shared" si="241"/>
        <v>8</v>
      </c>
      <c r="M485" s="3">
        <f t="shared" si="243"/>
        <v>508</v>
      </c>
      <c r="N485" t="str">
        <f t="shared" si="244"/>
        <v/>
      </c>
      <c r="O485" s="14" t="str">
        <f t="shared" si="256"/>
        <v/>
      </c>
      <c r="P485" s="14" t="str">
        <f t="shared" si="257"/>
        <v/>
      </c>
      <c r="Q485" s="14" t="str">
        <f t="shared" si="258"/>
        <v/>
      </c>
      <c r="R485" s="14" t="str">
        <f t="shared" si="259"/>
        <v/>
      </c>
      <c r="S485" t="str">
        <f t="shared" si="245"/>
        <v/>
      </c>
      <c r="T485" s="14">
        <f t="shared" si="246"/>
        <v>0</v>
      </c>
    </row>
    <row r="486" spans="1:20" x14ac:dyDescent="0.25">
      <c r="A486" t="s">
        <v>117</v>
      </c>
      <c r="B486">
        <f t="shared" si="249"/>
        <v>3</v>
      </c>
      <c r="C486" t="e">
        <f t="shared" si="250"/>
        <v>#VALUE!</v>
      </c>
      <c r="D486">
        <f t="shared" si="251"/>
        <v>3</v>
      </c>
      <c r="E486">
        <f t="shared" si="252"/>
        <v>5</v>
      </c>
      <c r="F486" s="1">
        <f t="shared" si="242"/>
        <v>20</v>
      </c>
      <c r="G486" s="1">
        <f t="shared" si="253"/>
        <v>54</v>
      </c>
      <c r="H486" s="26" t="str">
        <f t="shared" si="254"/>
        <v>20:54</v>
      </c>
      <c r="I486" s="14">
        <f t="shared" si="247"/>
        <v>0</v>
      </c>
      <c r="J486" s="3">
        <f t="shared" si="255"/>
        <v>5</v>
      </c>
      <c r="K486" s="3">
        <f t="shared" si="248"/>
        <v>0</v>
      </c>
      <c r="L486" s="3">
        <f t="shared" si="241"/>
        <v>8</v>
      </c>
      <c r="M486" s="3">
        <f t="shared" si="243"/>
        <v>508</v>
      </c>
      <c r="N486" t="str">
        <f t="shared" si="244"/>
        <v/>
      </c>
      <c r="O486" s="14" t="str">
        <f t="shared" si="256"/>
        <v/>
      </c>
      <c r="P486" s="14" t="str">
        <f t="shared" si="257"/>
        <v/>
      </c>
      <c r="Q486" s="14" t="str">
        <f t="shared" si="258"/>
        <v/>
      </c>
      <c r="R486" s="14" t="str">
        <f t="shared" si="259"/>
        <v/>
      </c>
      <c r="S486" t="str">
        <f t="shared" si="245"/>
        <v/>
      </c>
      <c r="T486" s="14">
        <f t="shared" si="246"/>
        <v>0</v>
      </c>
    </row>
    <row r="487" spans="1:20" x14ac:dyDescent="0.25">
      <c r="A487" t="s">
        <v>291</v>
      </c>
      <c r="B487">
        <f t="shared" si="249"/>
        <v>2</v>
      </c>
      <c r="C487" t="e">
        <f t="shared" si="250"/>
        <v>#VALUE!</v>
      </c>
      <c r="D487">
        <f t="shared" si="251"/>
        <v>2</v>
      </c>
      <c r="E487">
        <f t="shared" si="252"/>
        <v>4</v>
      </c>
      <c r="F487" s="1">
        <f t="shared" si="242"/>
        <v>6</v>
      </c>
      <c r="G487" s="1">
        <f t="shared" si="253"/>
        <v>52</v>
      </c>
      <c r="H487" s="26" t="str">
        <f t="shared" si="254"/>
        <v>06:52</v>
      </c>
      <c r="I487" s="14">
        <f t="shared" si="247"/>
        <v>0</v>
      </c>
      <c r="J487" s="3">
        <f t="shared" si="255"/>
        <v>5</v>
      </c>
      <c r="K487" s="3">
        <f t="shared" si="248"/>
        <v>0</v>
      </c>
      <c r="L487" s="3">
        <f t="shared" si="241"/>
        <v>8</v>
      </c>
      <c r="M487" s="3">
        <f t="shared" si="243"/>
        <v>508</v>
      </c>
      <c r="N487" t="str">
        <f t="shared" si="244"/>
        <v/>
      </c>
      <c r="O487" s="14" t="str">
        <f t="shared" si="256"/>
        <v/>
      </c>
      <c r="P487" s="14" t="str">
        <f t="shared" si="257"/>
        <v/>
      </c>
      <c r="Q487" s="14" t="str">
        <f t="shared" si="258"/>
        <v/>
      </c>
      <c r="R487" s="14" t="str">
        <f t="shared" si="259"/>
        <v/>
      </c>
      <c r="S487" t="str">
        <f t="shared" si="245"/>
        <v/>
      </c>
      <c r="T487" s="14">
        <f t="shared" si="246"/>
        <v>0</v>
      </c>
    </row>
    <row r="488" spans="1:20" x14ac:dyDescent="0.25">
      <c r="A488" t="s">
        <v>519</v>
      </c>
      <c r="B488" t="e">
        <f t="shared" si="249"/>
        <v>#VALUE!</v>
      </c>
      <c r="C488" t="e">
        <f t="shared" si="250"/>
        <v>#VALUE!</v>
      </c>
      <c r="D488" t="e">
        <f t="shared" si="251"/>
        <v>#VALUE!</v>
      </c>
      <c r="E488">
        <f t="shared" si="252"/>
        <v>44</v>
      </c>
      <c r="F488" s="1" t="str">
        <f t="shared" si="242"/>
        <v/>
      </c>
      <c r="G488" s="1" t="str">
        <f t="shared" si="253"/>
        <v/>
      </c>
      <c r="H488" s="26" t="str">
        <f t="shared" si="254"/>
        <v>:</v>
      </c>
      <c r="I488" s="14">
        <f t="shared" si="247"/>
        <v>0</v>
      </c>
      <c r="J488" s="3">
        <f t="shared" si="255"/>
        <v>5</v>
      </c>
      <c r="K488" s="3">
        <f t="shared" si="248"/>
        <v>0</v>
      </c>
      <c r="L488" s="3">
        <f t="shared" si="241"/>
        <v>8</v>
      </c>
      <c r="M488" s="3">
        <f t="shared" si="243"/>
        <v>508</v>
      </c>
      <c r="N488" t="str">
        <f t="shared" si="244"/>
        <v/>
      </c>
      <c r="O488" s="14" t="str">
        <f t="shared" si="256"/>
        <v/>
      </c>
      <c r="P488" s="14" t="str">
        <f t="shared" si="257"/>
        <v/>
      </c>
      <c r="Q488" s="14" t="str">
        <f t="shared" si="258"/>
        <v/>
      </c>
      <c r="R488" s="14" t="str">
        <f t="shared" si="259"/>
        <v/>
      </c>
      <c r="S488" t="str">
        <f t="shared" si="245"/>
        <v/>
      </c>
      <c r="T488" s="14">
        <f t="shared" si="246"/>
        <v>0</v>
      </c>
    </row>
    <row r="489" spans="1:20" x14ac:dyDescent="0.25">
      <c r="A489" t="s">
        <v>589</v>
      </c>
      <c r="B489" t="e">
        <f t="shared" si="249"/>
        <v>#VALUE!</v>
      </c>
      <c r="C489">
        <f t="shared" si="250"/>
        <v>20</v>
      </c>
      <c r="D489">
        <f t="shared" si="251"/>
        <v>20</v>
      </c>
      <c r="E489">
        <f t="shared" si="252"/>
        <v>37</v>
      </c>
      <c r="F489" s="1" t="str">
        <f t="shared" si="242"/>
        <v/>
      </c>
      <c r="G489" s="1" t="str">
        <f t="shared" si="253"/>
        <v/>
      </c>
      <c r="H489" s="26" t="str">
        <f t="shared" si="254"/>
        <v>:</v>
      </c>
      <c r="I489" s="14">
        <f t="shared" si="247"/>
        <v>0</v>
      </c>
      <c r="J489" s="3">
        <f t="shared" si="255"/>
        <v>5</v>
      </c>
      <c r="K489" s="3">
        <f t="shared" si="248"/>
        <v>1</v>
      </c>
      <c r="L489" s="3">
        <f t="shared" si="241"/>
        <v>9</v>
      </c>
      <c r="M489" s="3">
        <f t="shared" si="243"/>
        <v>509</v>
      </c>
      <c r="N489" t="str">
        <f t="shared" si="244"/>
        <v>San Juan de la Peña, nº 182 (Pd. Bus)</v>
      </c>
      <c r="O489" s="14" t="str">
        <f t="shared" si="256"/>
        <v>04:55</v>
      </c>
      <c r="P489" s="14" t="str">
        <f t="shared" si="257"/>
        <v>12:53</v>
      </c>
      <c r="Q489" s="14" t="str">
        <f t="shared" si="258"/>
        <v>20:55</v>
      </c>
      <c r="R489" s="14" t="str">
        <f t="shared" si="259"/>
        <v>06:53</v>
      </c>
      <c r="S489" t="str">
        <f t="shared" si="245"/>
        <v>San Juan de la Peña (frente Hierros Alfonso)</v>
      </c>
      <c r="T489" s="14">
        <f t="shared" si="246"/>
        <v>0</v>
      </c>
    </row>
    <row r="490" spans="1:20" x14ac:dyDescent="0.25">
      <c r="A490" t="s">
        <v>108</v>
      </c>
      <c r="B490">
        <f t="shared" si="249"/>
        <v>2</v>
      </c>
      <c r="C490" t="e">
        <f t="shared" si="250"/>
        <v>#VALUE!</v>
      </c>
      <c r="D490">
        <f t="shared" si="251"/>
        <v>2</v>
      </c>
      <c r="E490">
        <f t="shared" si="252"/>
        <v>4</v>
      </c>
      <c r="F490" s="1">
        <f t="shared" si="242"/>
        <v>4</v>
      </c>
      <c r="G490" s="1">
        <f t="shared" si="253"/>
        <v>55</v>
      </c>
      <c r="H490" s="26" t="str">
        <f t="shared" si="254"/>
        <v>04:55</v>
      </c>
      <c r="I490" s="14">
        <f t="shared" si="247"/>
        <v>0</v>
      </c>
      <c r="J490" s="3">
        <f t="shared" si="255"/>
        <v>5</v>
      </c>
      <c r="K490" s="3">
        <f t="shared" si="248"/>
        <v>0</v>
      </c>
      <c r="L490" s="3">
        <f t="shared" si="241"/>
        <v>9</v>
      </c>
      <c r="M490" s="3">
        <f t="shared" si="243"/>
        <v>509</v>
      </c>
      <c r="N490" t="str">
        <f t="shared" si="244"/>
        <v/>
      </c>
      <c r="O490" s="14" t="str">
        <f t="shared" si="256"/>
        <v/>
      </c>
      <c r="P490" s="14" t="str">
        <f t="shared" si="257"/>
        <v/>
      </c>
      <c r="Q490" s="14" t="str">
        <f t="shared" si="258"/>
        <v/>
      </c>
      <c r="R490" s="14" t="str">
        <f t="shared" si="259"/>
        <v/>
      </c>
      <c r="S490" t="str">
        <f t="shared" si="245"/>
        <v/>
      </c>
      <c r="T490" s="14">
        <f t="shared" si="246"/>
        <v>0</v>
      </c>
    </row>
    <row r="491" spans="1:20" x14ac:dyDescent="0.25">
      <c r="A491" t="s">
        <v>113</v>
      </c>
      <c r="B491">
        <f t="shared" si="249"/>
        <v>3</v>
      </c>
      <c r="C491" t="e">
        <f t="shared" si="250"/>
        <v>#VALUE!</v>
      </c>
      <c r="D491">
        <f t="shared" si="251"/>
        <v>3</v>
      </c>
      <c r="E491">
        <f t="shared" si="252"/>
        <v>5</v>
      </c>
      <c r="F491" s="1">
        <f t="shared" si="242"/>
        <v>12</v>
      </c>
      <c r="G491" s="1">
        <f t="shared" si="253"/>
        <v>53</v>
      </c>
      <c r="H491" s="26" t="str">
        <f t="shared" si="254"/>
        <v>12:53</v>
      </c>
      <c r="I491" s="14">
        <f t="shared" si="247"/>
        <v>0</v>
      </c>
      <c r="J491" s="3">
        <f t="shared" si="255"/>
        <v>5</v>
      </c>
      <c r="K491" s="3">
        <f t="shared" si="248"/>
        <v>0</v>
      </c>
      <c r="L491" s="3">
        <f t="shared" si="241"/>
        <v>9</v>
      </c>
      <c r="M491" s="3">
        <f t="shared" si="243"/>
        <v>509</v>
      </c>
      <c r="N491" t="str">
        <f t="shared" si="244"/>
        <v/>
      </c>
      <c r="O491" s="14" t="str">
        <f t="shared" si="256"/>
        <v/>
      </c>
      <c r="P491" s="14" t="str">
        <f t="shared" si="257"/>
        <v/>
      </c>
      <c r="Q491" s="14" t="str">
        <f t="shared" si="258"/>
        <v/>
      </c>
      <c r="R491" s="14" t="str">
        <f t="shared" si="259"/>
        <v/>
      </c>
      <c r="S491" t="str">
        <f t="shared" si="245"/>
        <v/>
      </c>
      <c r="T491" s="14">
        <f t="shared" si="246"/>
        <v>0</v>
      </c>
    </row>
    <row r="492" spans="1:20" x14ac:dyDescent="0.25">
      <c r="A492" t="s">
        <v>121</v>
      </c>
      <c r="B492">
        <f t="shared" si="249"/>
        <v>3</v>
      </c>
      <c r="C492" t="e">
        <f t="shared" si="250"/>
        <v>#VALUE!</v>
      </c>
      <c r="D492">
        <f t="shared" si="251"/>
        <v>3</v>
      </c>
      <c r="E492">
        <f t="shared" si="252"/>
        <v>5</v>
      </c>
      <c r="F492" s="1">
        <f t="shared" si="242"/>
        <v>20</v>
      </c>
      <c r="G492" s="1">
        <f t="shared" si="253"/>
        <v>55</v>
      </c>
      <c r="H492" s="26" t="str">
        <f t="shared" si="254"/>
        <v>20:55</v>
      </c>
      <c r="I492" s="14">
        <f t="shared" si="247"/>
        <v>0</v>
      </c>
      <c r="J492" s="3">
        <f t="shared" si="255"/>
        <v>5</v>
      </c>
      <c r="K492" s="3">
        <f t="shared" si="248"/>
        <v>0</v>
      </c>
      <c r="L492" s="3">
        <f t="shared" si="241"/>
        <v>9</v>
      </c>
      <c r="M492" s="3">
        <f t="shared" si="243"/>
        <v>509</v>
      </c>
      <c r="N492" t="str">
        <f t="shared" si="244"/>
        <v/>
      </c>
      <c r="O492" s="14" t="str">
        <f t="shared" si="256"/>
        <v/>
      </c>
      <c r="P492" s="14" t="str">
        <f t="shared" si="257"/>
        <v/>
      </c>
      <c r="Q492" s="14" t="str">
        <f t="shared" si="258"/>
        <v/>
      </c>
      <c r="R492" s="14" t="str">
        <f t="shared" si="259"/>
        <v/>
      </c>
      <c r="S492" t="str">
        <f t="shared" si="245"/>
        <v/>
      </c>
      <c r="T492" s="14">
        <f t="shared" si="246"/>
        <v>0</v>
      </c>
    </row>
    <row r="493" spans="1:20" x14ac:dyDescent="0.25">
      <c r="A493" t="s">
        <v>292</v>
      </c>
      <c r="B493">
        <f t="shared" si="249"/>
        <v>2</v>
      </c>
      <c r="C493" t="e">
        <f t="shared" si="250"/>
        <v>#VALUE!</v>
      </c>
      <c r="D493">
        <f t="shared" si="251"/>
        <v>2</v>
      </c>
      <c r="E493">
        <f t="shared" si="252"/>
        <v>4</v>
      </c>
      <c r="F493" s="1">
        <f t="shared" si="242"/>
        <v>6</v>
      </c>
      <c r="G493" s="1">
        <f t="shared" si="253"/>
        <v>53</v>
      </c>
      <c r="H493" s="26" t="str">
        <f t="shared" si="254"/>
        <v>06:53</v>
      </c>
      <c r="I493" s="14">
        <f t="shared" si="247"/>
        <v>0</v>
      </c>
      <c r="J493" s="3">
        <f t="shared" si="255"/>
        <v>5</v>
      </c>
      <c r="K493" s="3">
        <f t="shared" si="248"/>
        <v>0</v>
      </c>
      <c r="L493" s="3">
        <f t="shared" si="241"/>
        <v>9</v>
      </c>
      <c r="M493" s="3">
        <f t="shared" si="243"/>
        <v>509</v>
      </c>
      <c r="N493" t="str">
        <f t="shared" si="244"/>
        <v/>
      </c>
      <c r="O493" s="14" t="str">
        <f t="shared" si="256"/>
        <v/>
      </c>
      <c r="P493" s="14" t="str">
        <f t="shared" si="257"/>
        <v/>
      </c>
      <c r="Q493" s="14" t="str">
        <f t="shared" si="258"/>
        <v/>
      </c>
      <c r="R493" s="14" t="str">
        <f t="shared" si="259"/>
        <v/>
      </c>
      <c r="S493" t="str">
        <f t="shared" si="245"/>
        <v/>
      </c>
      <c r="T493" s="14">
        <f t="shared" si="246"/>
        <v>0</v>
      </c>
    </row>
    <row r="494" spans="1:20" x14ac:dyDescent="0.25">
      <c r="A494" t="s">
        <v>522</v>
      </c>
      <c r="B494" t="e">
        <f t="shared" si="249"/>
        <v>#VALUE!</v>
      </c>
      <c r="C494" t="e">
        <f t="shared" si="250"/>
        <v>#VALUE!</v>
      </c>
      <c r="D494" t="e">
        <f t="shared" si="251"/>
        <v>#VALUE!</v>
      </c>
      <c r="E494">
        <f t="shared" si="252"/>
        <v>44</v>
      </c>
      <c r="F494" s="1" t="str">
        <f t="shared" si="242"/>
        <v/>
      </c>
      <c r="G494" s="1" t="str">
        <f t="shared" si="253"/>
        <v/>
      </c>
      <c r="H494" s="26" t="str">
        <f t="shared" si="254"/>
        <v>:</v>
      </c>
      <c r="I494" s="14">
        <f t="shared" si="247"/>
        <v>0</v>
      </c>
      <c r="J494" s="3">
        <f t="shared" si="255"/>
        <v>5</v>
      </c>
      <c r="K494" s="3">
        <f t="shared" si="248"/>
        <v>0</v>
      </c>
      <c r="L494" s="3">
        <f t="shared" si="241"/>
        <v>9</v>
      </c>
      <c r="M494" s="3">
        <f t="shared" si="243"/>
        <v>509</v>
      </c>
      <c r="N494" t="str">
        <f t="shared" si="244"/>
        <v/>
      </c>
      <c r="O494" s="14" t="str">
        <f t="shared" si="256"/>
        <v/>
      </c>
      <c r="P494" s="14" t="str">
        <f t="shared" si="257"/>
        <v/>
      </c>
      <c r="Q494" s="14" t="str">
        <f t="shared" si="258"/>
        <v/>
      </c>
      <c r="R494" s="14" t="str">
        <f t="shared" si="259"/>
        <v/>
      </c>
      <c r="S494" t="str">
        <f t="shared" si="245"/>
        <v/>
      </c>
      <c r="T494" s="14">
        <f t="shared" si="246"/>
        <v>0</v>
      </c>
    </row>
    <row r="495" spans="1:20" x14ac:dyDescent="0.25">
      <c r="A495" t="s">
        <v>52</v>
      </c>
      <c r="B495" t="e">
        <f t="shared" si="249"/>
        <v>#VALUE!</v>
      </c>
      <c r="C495">
        <f t="shared" si="250"/>
        <v>17</v>
      </c>
      <c r="D495">
        <f t="shared" si="251"/>
        <v>17</v>
      </c>
      <c r="E495">
        <f t="shared" si="252"/>
        <v>34</v>
      </c>
      <c r="F495" s="1" t="str">
        <f t="shared" si="242"/>
        <v/>
      </c>
      <c r="G495" s="1" t="str">
        <f t="shared" si="253"/>
        <v/>
      </c>
      <c r="H495" s="26" t="str">
        <f t="shared" si="254"/>
        <v>:</v>
      </c>
      <c r="I495" s="14">
        <f t="shared" si="247"/>
        <v>0</v>
      </c>
      <c r="J495" s="3">
        <f t="shared" si="255"/>
        <v>5</v>
      </c>
      <c r="K495" s="3">
        <f t="shared" si="248"/>
        <v>1</v>
      </c>
      <c r="L495" s="3">
        <f t="shared" si="241"/>
        <v>10</v>
      </c>
      <c r="M495" s="3">
        <f t="shared" si="243"/>
        <v>510</v>
      </c>
      <c r="N495" t="str">
        <f t="shared" si="244"/>
        <v>Salvador Allende, nº 67 ( Pd. Bus)</v>
      </c>
      <c r="O495" s="14" t="str">
        <f t="shared" si="256"/>
        <v>04:56</v>
      </c>
      <c r="P495" s="14" t="str">
        <f t="shared" si="257"/>
        <v>12:54</v>
      </c>
      <c r="Q495" s="14" t="str">
        <f t="shared" si="258"/>
        <v>20:56</v>
      </c>
      <c r="R495" s="14" t="str">
        <f t="shared" si="259"/>
        <v>06:54</v>
      </c>
      <c r="S495" t="str">
        <f t="shared" si="245"/>
        <v>Marqués de la Cadena (Plaza Mozart - Pd. Bus)</v>
      </c>
      <c r="T495" s="14">
        <f t="shared" si="246"/>
        <v>0</v>
      </c>
    </row>
    <row r="496" spans="1:20" x14ac:dyDescent="0.25">
      <c r="A496" t="s">
        <v>160</v>
      </c>
      <c r="B496">
        <f t="shared" si="249"/>
        <v>2</v>
      </c>
      <c r="C496" t="e">
        <f t="shared" si="250"/>
        <v>#VALUE!</v>
      </c>
      <c r="D496">
        <f t="shared" si="251"/>
        <v>2</v>
      </c>
      <c r="E496">
        <f t="shared" si="252"/>
        <v>4</v>
      </c>
      <c r="F496" s="1">
        <f t="shared" si="242"/>
        <v>4</v>
      </c>
      <c r="G496" s="1">
        <f t="shared" si="253"/>
        <v>56</v>
      </c>
      <c r="H496" s="26" t="str">
        <f t="shared" si="254"/>
        <v>04:56</v>
      </c>
      <c r="I496" s="14">
        <f t="shared" si="247"/>
        <v>0</v>
      </c>
      <c r="J496" s="3">
        <f t="shared" si="255"/>
        <v>5</v>
      </c>
      <c r="K496" s="3">
        <f t="shared" si="248"/>
        <v>0</v>
      </c>
      <c r="L496" s="3">
        <f t="shared" si="241"/>
        <v>10</v>
      </c>
      <c r="M496" s="3">
        <f t="shared" si="243"/>
        <v>510</v>
      </c>
      <c r="N496" t="str">
        <f t="shared" si="244"/>
        <v/>
      </c>
      <c r="O496" s="14" t="str">
        <f t="shared" si="256"/>
        <v/>
      </c>
      <c r="P496" s="14" t="str">
        <f t="shared" si="257"/>
        <v/>
      </c>
      <c r="Q496" s="14" t="str">
        <f t="shared" si="258"/>
        <v/>
      </c>
      <c r="R496" s="14" t="str">
        <f t="shared" si="259"/>
        <v/>
      </c>
      <c r="S496" t="str">
        <f t="shared" si="245"/>
        <v/>
      </c>
      <c r="T496" s="14">
        <f t="shared" si="246"/>
        <v>0</v>
      </c>
    </row>
    <row r="497" spans="1:20" x14ac:dyDescent="0.25">
      <c r="A497" t="s">
        <v>116</v>
      </c>
      <c r="B497">
        <f t="shared" si="249"/>
        <v>3</v>
      </c>
      <c r="C497" t="e">
        <f t="shared" si="250"/>
        <v>#VALUE!</v>
      </c>
      <c r="D497">
        <f t="shared" si="251"/>
        <v>3</v>
      </c>
      <c r="E497">
        <f t="shared" si="252"/>
        <v>5</v>
      </c>
      <c r="F497" s="1">
        <f t="shared" si="242"/>
        <v>12</v>
      </c>
      <c r="G497" s="1">
        <f t="shared" si="253"/>
        <v>54</v>
      </c>
      <c r="H497" s="26" t="str">
        <f t="shared" si="254"/>
        <v>12:54</v>
      </c>
      <c r="I497" s="14">
        <f t="shared" si="247"/>
        <v>0</v>
      </c>
      <c r="J497" s="3">
        <f t="shared" si="255"/>
        <v>5</v>
      </c>
      <c r="K497" s="3">
        <f t="shared" si="248"/>
        <v>0</v>
      </c>
      <c r="L497" s="3">
        <f t="shared" si="241"/>
        <v>10</v>
      </c>
      <c r="M497" s="3">
        <f t="shared" si="243"/>
        <v>510</v>
      </c>
      <c r="N497" t="str">
        <f t="shared" si="244"/>
        <v/>
      </c>
      <c r="O497" s="14" t="str">
        <f t="shared" si="256"/>
        <v/>
      </c>
      <c r="P497" s="14" t="str">
        <f t="shared" si="257"/>
        <v/>
      </c>
      <c r="Q497" s="14" t="str">
        <f t="shared" si="258"/>
        <v/>
      </c>
      <c r="R497" s="14" t="str">
        <f t="shared" si="259"/>
        <v/>
      </c>
      <c r="S497" t="str">
        <f t="shared" si="245"/>
        <v/>
      </c>
      <c r="T497" s="14">
        <f t="shared" si="246"/>
        <v>0</v>
      </c>
    </row>
    <row r="498" spans="1:20" x14ac:dyDescent="0.25">
      <c r="A498" t="s">
        <v>82</v>
      </c>
      <c r="B498">
        <f t="shared" si="249"/>
        <v>3</v>
      </c>
      <c r="C498" t="e">
        <f t="shared" si="250"/>
        <v>#VALUE!</v>
      </c>
      <c r="D498">
        <f t="shared" si="251"/>
        <v>3</v>
      </c>
      <c r="E498">
        <f t="shared" si="252"/>
        <v>5</v>
      </c>
      <c r="F498" s="1">
        <f t="shared" si="242"/>
        <v>20</v>
      </c>
      <c r="G498" s="1">
        <f t="shared" si="253"/>
        <v>56</v>
      </c>
      <c r="H498" s="26" t="str">
        <f t="shared" si="254"/>
        <v>20:56</v>
      </c>
      <c r="I498" s="14">
        <f t="shared" si="247"/>
        <v>0</v>
      </c>
      <c r="J498" s="3">
        <f t="shared" si="255"/>
        <v>5</v>
      </c>
      <c r="K498" s="3">
        <f t="shared" si="248"/>
        <v>0</v>
      </c>
      <c r="L498" s="3">
        <f t="shared" si="241"/>
        <v>10</v>
      </c>
      <c r="M498" s="3">
        <f t="shared" si="243"/>
        <v>510</v>
      </c>
      <c r="N498" t="str">
        <f t="shared" si="244"/>
        <v/>
      </c>
      <c r="O498" s="14" t="str">
        <f t="shared" si="256"/>
        <v/>
      </c>
      <c r="P498" s="14" t="str">
        <f t="shared" si="257"/>
        <v/>
      </c>
      <c r="Q498" s="14" t="str">
        <f t="shared" si="258"/>
        <v/>
      </c>
      <c r="R498" s="14" t="str">
        <f t="shared" si="259"/>
        <v/>
      </c>
      <c r="S498" t="str">
        <f t="shared" si="245"/>
        <v/>
      </c>
      <c r="T498" s="14">
        <f t="shared" si="246"/>
        <v>0</v>
      </c>
    </row>
    <row r="499" spans="1:20" x14ac:dyDescent="0.25">
      <c r="A499" t="s">
        <v>294</v>
      </c>
      <c r="B499">
        <f t="shared" si="249"/>
        <v>2</v>
      </c>
      <c r="C499" t="e">
        <f t="shared" si="250"/>
        <v>#VALUE!</v>
      </c>
      <c r="D499">
        <f t="shared" si="251"/>
        <v>2</v>
      </c>
      <c r="E499">
        <f t="shared" si="252"/>
        <v>4</v>
      </c>
      <c r="F499" s="1">
        <f t="shared" si="242"/>
        <v>6</v>
      </c>
      <c r="G499" s="1">
        <f t="shared" si="253"/>
        <v>54</v>
      </c>
      <c r="H499" s="26" t="str">
        <f t="shared" si="254"/>
        <v>06:54</v>
      </c>
      <c r="I499" s="14">
        <f t="shared" si="247"/>
        <v>0</v>
      </c>
      <c r="J499" s="3">
        <f t="shared" si="255"/>
        <v>5</v>
      </c>
      <c r="K499" s="3">
        <f t="shared" si="248"/>
        <v>0</v>
      </c>
      <c r="L499" s="3">
        <f t="shared" si="241"/>
        <v>10</v>
      </c>
      <c r="M499" s="3">
        <f t="shared" si="243"/>
        <v>510</v>
      </c>
      <c r="N499" t="str">
        <f t="shared" si="244"/>
        <v/>
      </c>
      <c r="O499" s="14" t="str">
        <f t="shared" si="256"/>
        <v/>
      </c>
      <c r="P499" s="14" t="str">
        <f t="shared" si="257"/>
        <v/>
      </c>
      <c r="Q499" s="14" t="str">
        <f t="shared" si="258"/>
        <v/>
      </c>
      <c r="R499" s="14" t="str">
        <f t="shared" si="259"/>
        <v/>
      </c>
      <c r="S499" t="str">
        <f t="shared" si="245"/>
        <v/>
      </c>
      <c r="T499" s="14">
        <f t="shared" si="246"/>
        <v>0</v>
      </c>
    </row>
    <row r="500" spans="1:20" x14ac:dyDescent="0.25">
      <c r="A500" t="s">
        <v>523</v>
      </c>
      <c r="B500" t="e">
        <f t="shared" si="249"/>
        <v>#VALUE!</v>
      </c>
      <c r="C500" t="e">
        <f t="shared" si="250"/>
        <v>#VALUE!</v>
      </c>
      <c r="D500" t="e">
        <f t="shared" si="251"/>
        <v>#VALUE!</v>
      </c>
      <c r="E500">
        <f t="shared" si="252"/>
        <v>45</v>
      </c>
      <c r="F500" s="1" t="str">
        <f t="shared" si="242"/>
        <v/>
      </c>
      <c r="G500" s="1" t="str">
        <f t="shared" si="253"/>
        <v/>
      </c>
      <c r="H500" s="26" t="str">
        <f t="shared" si="254"/>
        <v>:</v>
      </c>
      <c r="I500" s="14">
        <f t="shared" si="247"/>
        <v>0</v>
      </c>
      <c r="J500" s="3">
        <f t="shared" si="255"/>
        <v>5</v>
      </c>
      <c r="K500" s="3">
        <f t="shared" si="248"/>
        <v>0</v>
      </c>
      <c r="L500" s="3">
        <f t="shared" si="241"/>
        <v>10</v>
      </c>
      <c r="M500" s="3">
        <f t="shared" si="243"/>
        <v>510</v>
      </c>
      <c r="N500" t="str">
        <f t="shared" si="244"/>
        <v/>
      </c>
      <c r="O500" s="14" t="str">
        <f t="shared" si="256"/>
        <v/>
      </c>
      <c r="P500" s="14" t="str">
        <f t="shared" si="257"/>
        <v/>
      </c>
      <c r="Q500" s="14" t="str">
        <f t="shared" si="258"/>
        <v/>
      </c>
      <c r="R500" s="14" t="str">
        <f t="shared" si="259"/>
        <v/>
      </c>
      <c r="S500" t="str">
        <f t="shared" si="245"/>
        <v/>
      </c>
      <c r="T500" s="14">
        <f t="shared" si="246"/>
        <v>0</v>
      </c>
    </row>
    <row r="501" spans="1:20" x14ac:dyDescent="0.25">
      <c r="A501" t="s">
        <v>525</v>
      </c>
      <c r="B501" t="e">
        <f t="shared" si="249"/>
        <v>#VALUE!</v>
      </c>
      <c r="C501" t="e">
        <f t="shared" si="250"/>
        <v>#VALUE!</v>
      </c>
      <c r="D501" t="e">
        <f t="shared" si="251"/>
        <v>#VALUE!</v>
      </c>
      <c r="E501">
        <f t="shared" si="252"/>
        <v>48</v>
      </c>
      <c r="F501" s="1" t="str">
        <f t="shared" si="242"/>
        <v/>
      </c>
      <c r="G501" s="1" t="str">
        <f t="shared" si="253"/>
        <v/>
      </c>
      <c r="H501" s="26" t="str">
        <f t="shared" si="254"/>
        <v>:</v>
      </c>
      <c r="I501" s="14">
        <f t="shared" si="247"/>
        <v>0</v>
      </c>
      <c r="J501" s="3">
        <f t="shared" si="255"/>
        <v>5</v>
      </c>
      <c r="K501" s="3">
        <f t="shared" si="248"/>
        <v>1</v>
      </c>
      <c r="L501" s="3">
        <f t="shared" si="241"/>
        <v>11</v>
      </c>
      <c r="M501" s="3">
        <f t="shared" si="243"/>
        <v>511</v>
      </c>
      <c r="N501" t="str">
        <f t="shared" si="244"/>
        <v>Salvador Allende (esq. Valle de Broto - Pd. Bus)</v>
      </c>
      <c r="O501" s="14" t="str">
        <f t="shared" si="256"/>
        <v>04:57</v>
      </c>
      <c r="P501" s="14" t="str">
        <f t="shared" si="257"/>
        <v>12:55</v>
      </c>
      <c r="Q501" s="14" t="str">
        <f t="shared" si="258"/>
        <v>20:57</v>
      </c>
      <c r="R501" s="14" t="str">
        <f t="shared" si="259"/>
        <v>06:55</v>
      </c>
      <c r="S501" t="str">
        <f t="shared" si="245"/>
        <v>Avd. Cataluña (esq. Felisa Galé)</v>
      </c>
      <c r="T501" s="14">
        <f t="shared" si="246"/>
        <v>0</v>
      </c>
    </row>
    <row r="502" spans="1:20" x14ac:dyDescent="0.25">
      <c r="A502" t="s">
        <v>112</v>
      </c>
      <c r="B502">
        <f t="shared" si="249"/>
        <v>2</v>
      </c>
      <c r="C502" t="e">
        <f t="shared" si="250"/>
        <v>#VALUE!</v>
      </c>
      <c r="D502">
        <f t="shared" si="251"/>
        <v>2</v>
      </c>
      <c r="E502">
        <f t="shared" si="252"/>
        <v>4</v>
      </c>
      <c r="F502" s="1">
        <f t="shared" si="242"/>
        <v>4</v>
      </c>
      <c r="G502" s="1">
        <f t="shared" si="253"/>
        <v>57</v>
      </c>
      <c r="H502" s="26" t="str">
        <f t="shared" si="254"/>
        <v>04:57</v>
      </c>
      <c r="I502" s="14">
        <f t="shared" si="247"/>
        <v>0</v>
      </c>
      <c r="J502" s="3">
        <f t="shared" si="255"/>
        <v>5</v>
      </c>
      <c r="K502" s="3">
        <f t="shared" si="248"/>
        <v>0</v>
      </c>
      <c r="L502" s="3">
        <f t="shared" si="241"/>
        <v>11</v>
      </c>
      <c r="M502" s="3">
        <f t="shared" si="243"/>
        <v>511</v>
      </c>
      <c r="N502" t="str">
        <f t="shared" si="244"/>
        <v/>
      </c>
      <c r="O502" s="14" t="str">
        <f t="shared" si="256"/>
        <v/>
      </c>
      <c r="P502" s="14" t="str">
        <f t="shared" si="257"/>
        <v/>
      </c>
      <c r="Q502" s="14" t="str">
        <f t="shared" si="258"/>
        <v/>
      </c>
      <c r="R502" s="14" t="str">
        <f t="shared" si="259"/>
        <v/>
      </c>
      <c r="S502" t="str">
        <f t="shared" si="245"/>
        <v/>
      </c>
      <c r="T502" s="14">
        <f t="shared" si="246"/>
        <v>0</v>
      </c>
    </row>
    <row r="503" spans="1:20" x14ac:dyDescent="0.25">
      <c r="A503" t="s">
        <v>120</v>
      </c>
      <c r="B503">
        <f t="shared" si="249"/>
        <v>3</v>
      </c>
      <c r="C503" t="e">
        <f t="shared" si="250"/>
        <v>#VALUE!</v>
      </c>
      <c r="D503">
        <f t="shared" si="251"/>
        <v>3</v>
      </c>
      <c r="E503">
        <f t="shared" si="252"/>
        <v>5</v>
      </c>
      <c r="F503" s="1">
        <f t="shared" si="242"/>
        <v>12</v>
      </c>
      <c r="G503" s="1">
        <f t="shared" si="253"/>
        <v>55</v>
      </c>
      <c r="H503" s="26" t="str">
        <f t="shared" si="254"/>
        <v>12:55</v>
      </c>
      <c r="I503" s="14">
        <f t="shared" si="247"/>
        <v>0</v>
      </c>
      <c r="J503" s="3">
        <f t="shared" si="255"/>
        <v>5</v>
      </c>
      <c r="K503" s="3">
        <f t="shared" si="248"/>
        <v>0</v>
      </c>
      <c r="L503" s="3">
        <f t="shared" si="241"/>
        <v>11</v>
      </c>
      <c r="M503" s="3">
        <f t="shared" si="243"/>
        <v>511</v>
      </c>
      <c r="N503" t="str">
        <f t="shared" si="244"/>
        <v/>
      </c>
      <c r="O503" s="14" t="str">
        <f t="shared" si="256"/>
        <v/>
      </c>
      <c r="P503" s="14" t="str">
        <f t="shared" si="257"/>
        <v/>
      </c>
      <c r="Q503" s="14" t="str">
        <f t="shared" si="258"/>
        <v/>
      </c>
      <c r="R503" s="14" t="str">
        <f t="shared" si="259"/>
        <v/>
      </c>
      <c r="S503" t="str">
        <f t="shared" si="245"/>
        <v/>
      </c>
      <c r="T503" s="14">
        <f t="shared" si="246"/>
        <v>0</v>
      </c>
    </row>
    <row r="504" spans="1:20" x14ac:dyDescent="0.25">
      <c r="A504" t="s">
        <v>86</v>
      </c>
      <c r="B504">
        <f t="shared" si="249"/>
        <v>3</v>
      </c>
      <c r="C504" t="e">
        <f t="shared" si="250"/>
        <v>#VALUE!</v>
      </c>
      <c r="D504">
        <f t="shared" si="251"/>
        <v>3</v>
      </c>
      <c r="E504">
        <f t="shared" si="252"/>
        <v>5</v>
      </c>
      <c r="F504" s="1">
        <f t="shared" si="242"/>
        <v>20</v>
      </c>
      <c r="G504" s="1">
        <f t="shared" si="253"/>
        <v>57</v>
      </c>
      <c r="H504" s="26" t="str">
        <f t="shared" si="254"/>
        <v>20:57</v>
      </c>
      <c r="I504" s="14">
        <f t="shared" si="247"/>
        <v>0</v>
      </c>
      <c r="J504" s="3">
        <f t="shared" si="255"/>
        <v>5</v>
      </c>
      <c r="K504" s="3">
        <f t="shared" si="248"/>
        <v>0</v>
      </c>
      <c r="L504" s="3">
        <f t="shared" si="241"/>
        <v>11</v>
      </c>
      <c r="M504" s="3">
        <f t="shared" si="243"/>
        <v>511</v>
      </c>
      <c r="N504" t="str">
        <f t="shared" si="244"/>
        <v/>
      </c>
      <c r="O504" s="14" t="str">
        <f t="shared" si="256"/>
        <v/>
      </c>
      <c r="P504" s="14" t="str">
        <f t="shared" si="257"/>
        <v/>
      </c>
      <c r="Q504" s="14" t="str">
        <f t="shared" si="258"/>
        <v/>
      </c>
      <c r="R504" s="14" t="str">
        <f t="shared" si="259"/>
        <v/>
      </c>
      <c r="S504" t="str">
        <f t="shared" si="245"/>
        <v/>
      </c>
      <c r="T504" s="14">
        <f t="shared" si="246"/>
        <v>0</v>
      </c>
    </row>
    <row r="505" spans="1:20" x14ac:dyDescent="0.25">
      <c r="A505" t="s">
        <v>321</v>
      </c>
      <c r="B505">
        <f t="shared" si="249"/>
        <v>2</v>
      </c>
      <c r="C505" t="e">
        <f t="shared" si="250"/>
        <v>#VALUE!</v>
      </c>
      <c r="D505">
        <f t="shared" si="251"/>
        <v>2</v>
      </c>
      <c r="E505">
        <f t="shared" si="252"/>
        <v>4</v>
      </c>
      <c r="F505" s="1">
        <f t="shared" si="242"/>
        <v>6</v>
      </c>
      <c r="G505" s="1">
        <f t="shared" si="253"/>
        <v>55</v>
      </c>
      <c r="H505" s="26" t="str">
        <f t="shared" si="254"/>
        <v>06:55</v>
      </c>
      <c r="I505" s="14">
        <f t="shared" si="247"/>
        <v>0</v>
      </c>
      <c r="J505" s="3">
        <f t="shared" si="255"/>
        <v>5</v>
      </c>
      <c r="K505" s="3">
        <f t="shared" si="248"/>
        <v>0</v>
      </c>
      <c r="L505" s="3">
        <f t="shared" si="241"/>
        <v>11</v>
      </c>
      <c r="M505" s="3">
        <f t="shared" si="243"/>
        <v>511</v>
      </c>
      <c r="N505" t="str">
        <f t="shared" si="244"/>
        <v/>
      </c>
      <c r="O505" s="14" t="str">
        <f t="shared" si="256"/>
        <v/>
      </c>
      <c r="P505" s="14" t="str">
        <f t="shared" si="257"/>
        <v/>
      </c>
      <c r="Q505" s="14" t="str">
        <f t="shared" si="258"/>
        <v/>
      </c>
      <c r="R505" s="14" t="str">
        <f t="shared" si="259"/>
        <v/>
      </c>
      <c r="S505" t="str">
        <f t="shared" si="245"/>
        <v/>
      </c>
      <c r="T505" s="14">
        <f t="shared" si="246"/>
        <v>0</v>
      </c>
    </row>
    <row r="506" spans="1:20" x14ac:dyDescent="0.25">
      <c r="A506" t="s">
        <v>524</v>
      </c>
      <c r="B506" t="e">
        <f t="shared" si="249"/>
        <v>#VALUE!</v>
      </c>
      <c r="C506" t="e">
        <f t="shared" si="250"/>
        <v>#VALUE!</v>
      </c>
      <c r="D506" t="e">
        <f t="shared" si="251"/>
        <v>#VALUE!</v>
      </c>
      <c r="E506">
        <f t="shared" si="252"/>
        <v>32</v>
      </c>
      <c r="F506" s="1" t="str">
        <f t="shared" si="242"/>
        <v/>
      </c>
      <c r="G506" s="1" t="str">
        <f t="shared" si="253"/>
        <v/>
      </c>
      <c r="H506" s="26" t="str">
        <f t="shared" si="254"/>
        <v>:</v>
      </c>
      <c r="I506" s="14">
        <f t="shared" si="247"/>
        <v>0</v>
      </c>
      <c r="J506" s="3">
        <f t="shared" si="255"/>
        <v>5</v>
      </c>
      <c r="K506" s="3">
        <f t="shared" si="248"/>
        <v>0</v>
      </c>
      <c r="L506" s="3">
        <f t="shared" si="241"/>
        <v>11</v>
      </c>
      <c r="M506" s="3">
        <f t="shared" si="243"/>
        <v>511</v>
      </c>
      <c r="N506" t="str">
        <f t="shared" si="244"/>
        <v/>
      </c>
      <c r="O506" s="14" t="str">
        <f t="shared" si="256"/>
        <v/>
      </c>
      <c r="P506" s="14" t="str">
        <f t="shared" si="257"/>
        <v/>
      </c>
      <c r="Q506" s="14" t="str">
        <f t="shared" si="258"/>
        <v/>
      </c>
      <c r="R506" s="14" t="str">
        <f t="shared" si="259"/>
        <v/>
      </c>
      <c r="S506" t="str">
        <f t="shared" si="245"/>
        <v/>
      </c>
      <c r="T506" s="14">
        <f t="shared" si="246"/>
        <v>0</v>
      </c>
    </row>
    <row r="507" spans="1:20" x14ac:dyDescent="0.25">
      <c r="A507" t="s">
        <v>77</v>
      </c>
      <c r="B507" t="e">
        <f t="shared" si="249"/>
        <v>#VALUE!</v>
      </c>
      <c r="C507" t="e">
        <f t="shared" si="250"/>
        <v>#VALUE!</v>
      </c>
      <c r="D507" t="e">
        <f t="shared" si="251"/>
        <v>#VALUE!</v>
      </c>
      <c r="E507">
        <f t="shared" si="252"/>
        <v>38</v>
      </c>
      <c r="F507" s="1" t="str">
        <f t="shared" si="242"/>
        <v/>
      </c>
      <c r="G507" s="1" t="str">
        <f t="shared" si="253"/>
        <v/>
      </c>
      <c r="H507" s="26" t="str">
        <f t="shared" si="254"/>
        <v>:</v>
      </c>
      <c r="I507" s="14">
        <f t="shared" si="247"/>
        <v>0</v>
      </c>
      <c r="J507" s="3">
        <f t="shared" si="255"/>
        <v>5</v>
      </c>
      <c r="K507" s="3">
        <f t="shared" si="248"/>
        <v>1</v>
      </c>
      <c r="L507" s="3">
        <f t="shared" si="241"/>
        <v>12</v>
      </c>
      <c r="M507" s="3">
        <f t="shared" si="243"/>
        <v>512</v>
      </c>
      <c r="N507" t="str">
        <f t="shared" si="244"/>
        <v>María Zambrano (León Felipe - Pd. Bus)</v>
      </c>
      <c r="O507" s="14" t="str">
        <f t="shared" si="256"/>
        <v>04:59</v>
      </c>
      <c r="P507" s="14" t="str">
        <f t="shared" si="257"/>
        <v>12:57</v>
      </c>
      <c r="Q507" s="14" t="str">
        <f t="shared" si="258"/>
        <v>20:59</v>
      </c>
      <c r="R507" s="14" t="str">
        <f t="shared" si="259"/>
        <v>06:57</v>
      </c>
      <c r="S507" t="str">
        <f t="shared" si="245"/>
        <v>Avd. Cataluña (frente nº 189 - Los Charros)</v>
      </c>
      <c r="T507" s="14">
        <f t="shared" si="246"/>
        <v>0</v>
      </c>
    </row>
    <row r="508" spans="1:20" x14ac:dyDescent="0.25">
      <c r="A508" t="s">
        <v>84</v>
      </c>
      <c r="B508">
        <f t="shared" si="249"/>
        <v>2</v>
      </c>
      <c r="C508" t="e">
        <f t="shared" si="250"/>
        <v>#VALUE!</v>
      </c>
      <c r="D508">
        <f t="shared" si="251"/>
        <v>2</v>
      </c>
      <c r="E508">
        <f t="shared" si="252"/>
        <v>4</v>
      </c>
      <c r="F508" s="1">
        <f t="shared" si="242"/>
        <v>4</v>
      </c>
      <c r="G508" s="1">
        <f t="shared" si="253"/>
        <v>59</v>
      </c>
      <c r="H508" s="26" t="str">
        <f t="shared" si="254"/>
        <v>04:59</v>
      </c>
      <c r="I508" s="14">
        <f t="shared" si="247"/>
        <v>0</v>
      </c>
      <c r="J508" s="3">
        <f t="shared" si="255"/>
        <v>5</v>
      </c>
      <c r="K508" s="3">
        <f t="shared" si="248"/>
        <v>0</v>
      </c>
      <c r="L508" s="3">
        <f t="shared" si="241"/>
        <v>12</v>
      </c>
      <c r="M508" s="3">
        <f t="shared" si="243"/>
        <v>512</v>
      </c>
      <c r="N508" t="str">
        <f t="shared" si="244"/>
        <v/>
      </c>
      <c r="O508" s="14" t="str">
        <f t="shared" si="256"/>
        <v/>
      </c>
      <c r="P508" s="14" t="str">
        <f t="shared" si="257"/>
        <v/>
      </c>
      <c r="Q508" s="14" t="str">
        <f t="shared" si="258"/>
        <v/>
      </c>
      <c r="R508" s="14" t="str">
        <f t="shared" si="259"/>
        <v/>
      </c>
      <c r="S508" t="str">
        <f t="shared" si="245"/>
        <v/>
      </c>
      <c r="T508" s="14">
        <f t="shared" si="246"/>
        <v>0</v>
      </c>
    </row>
    <row r="509" spans="1:20" x14ac:dyDescent="0.25">
      <c r="A509" t="s">
        <v>85</v>
      </c>
      <c r="B509">
        <f t="shared" si="249"/>
        <v>3</v>
      </c>
      <c r="C509" t="e">
        <f t="shared" si="250"/>
        <v>#VALUE!</v>
      </c>
      <c r="D509">
        <f t="shared" si="251"/>
        <v>3</v>
      </c>
      <c r="E509">
        <f t="shared" si="252"/>
        <v>5</v>
      </c>
      <c r="F509" s="1">
        <f t="shared" si="242"/>
        <v>12</v>
      </c>
      <c r="G509" s="1">
        <f t="shared" si="253"/>
        <v>57</v>
      </c>
      <c r="H509" s="26" t="str">
        <f t="shared" si="254"/>
        <v>12:57</v>
      </c>
      <c r="I509" s="14">
        <f t="shared" si="247"/>
        <v>0</v>
      </c>
      <c r="J509" s="3">
        <f t="shared" si="255"/>
        <v>5</v>
      </c>
      <c r="K509" s="3">
        <f t="shared" si="248"/>
        <v>0</v>
      </c>
      <c r="L509" s="3">
        <f t="shared" si="241"/>
        <v>12</v>
      </c>
      <c r="M509" s="3">
        <f t="shared" si="243"/>
        <v>512</v>
      </c>
      <c r="N509" t="str">
        <f t="shared" si="244"/>
        <v/>
      </c>
      <c r="O509" s="14" t="str">
        <f t="shared" si="256"/>
        <v/>
      </c>
      <c r="P509" s="14" t="str">
        <f t="shared" si="257"/>
        <v/>
      </c>
      <c r="Q509" s="14" t="str">
        <f t="shared" si="258"/>
        <v/>
      </c>
      <c r="R509" s="14" t="str">
        <f t="shared" si="259"/>
        <v/>
      </c>
      <c r="S509" t="str">
        <f t="shared" si="245"/>
        <v/>
      </c>
      <c r="T509" s="14">
        <f t="shared" si="246"/>
        <v>0</v>
      </c>
    </row>
    <row r="510" spans="1:20" x14ac:dyDescent="0.25">
      <c r="A510" t="s">
        <v>25</v>
      </c>
      <c r="B510">
        <f t="shared" si="249"/>
        <v>3</v>
      </c>
      <c r="C510" t="e">
        <f t="shared" si="250"/>
        <v>#VALUE!</v>
      </c>
      <c r="D510">
        <f t="shared" si="251"/>
        <v>3</v>
      </c>
      <c r="E510">
        <f t="shared" si="252"/>
        <v>5</v>
      </c>
      <c r="F510" s="1">
        <f t="shared" si="242"/>
        <v>20</v>
      </c>
      <c r="G510" s="1">
        <f t="shared" si="253"/>
        <v>59</v>
      </c>
      <c r="H510" s="26" t="str">
        <f t="shared" si="254"/>
        <v>20:59</v>
      </c>
      <c r="I510" s="14">
        <f t="shared" si="247"/>
        <v>0</v>
      </c>
      <c r="J510" s="3">
        <f t="shared" si="255"/>
        <v>5</v>
      </c>
      <c r="K510" s="3">
        <f t="shared" si="248"/>
        <v>0</v>
      </c>
      <c r="L510" s="3">
        <f t="shared" si="241"/>
        <v>12</v>
      </c>
      <c r="M510" s="3">
        <f t="shared" si="243"/>
        <v>512</v>
      </c>
      <c r="N510" t="str">
        <f t="shared" si="244"/>
        <v/>
      </c>
      <c r="O510" s="14" t="str">
        <f t="shared" si="256"/>
        <v/>
      </c>
      <c r="P510" s="14" t="str">
        <f t="shared" si="257"/>
        <v/>
      </c>
      <c r="Q510" s="14" t="str">
        <f t="shared" si="258"/>
        <v/>
      </c>
      <c r="R510" s="14" t="str">
        <f t="shared" si="259"/>
        <v/>
      </c>
      <c r="S510" t="str">
        <f t="shared" si="245"/>
        <v/>
      </c>
      <c r="T510" s="14">
        <f t="shared" si="246"/>
        <v>0</v>
      </c>
    </row>
    <row r="511" spans="1:20" x14ac:dyDescent="0.25">
      <c r="A511" t="s">
        <v>322</v>
      </c>
      <c r="B511">
        <f t="shared" si="249"/>
        <v>2</v>
      </c>
      <c r="C511" t="e">
        <f t="shared" si="250"/>
        <v>#VALUE!</v>
      </c>
      <c r="D511">
        <f t="shared" si="251"/>
        <v>2</v>
      </c>
      <c r="E511">
        <f t="shared" si="252"/>
        <v>4</v>
      </c>
      <c r="F511" s="1">
        <f t="shared" si="242"/>
        <v>6</v>
      </c>
      <c r="G511" s="1">
        <f t="shared" si="253"/>
        <v>57</v>
      </c>
      <c r="H511" s="26" t="str">
        <f t="shared" si="254"/>
        <v>06:57</v>
      </c>
      <c r="I511" s="14">
        <f t="shared" si="247"/>
        <v>0</v>
      </c>
      <c r="J511" s="3">
        <f t="shared" si="255"/>
        <v>5</v>
      </c>
      <c r="K511" s="3">
        <f t="shared" si="248"/>
        <v>0</v>
      </c>
      <c r="L511" s="3">
        <f t="shared" si="241"/>
        <v>12</v>
      </c>
      <c r="M511" s="3">
        <f t="shared" si="243"/>
        <v>512</v>
      </c>
      <c r="N511" t="str">
        <f t="shared" si="244"/>
        <v/>
      </c>
      <c r="O511" s="14" t="str">
        <f t="shared" si="256"/>
        <v/>
      </c>
      <c r="P511" s="14" t="str">
        <f t="shared" si="257"/>
        <v/>
      </c>
      <c r="Q511" s="14" t="str">
        <f t="shared" si="258"/>
        <v/>
      </c>
      <c r="R511" s="14" t="str">
        <f t="shared" si="259"/>
        <v/>
      </c>
      <c r="S511" t="str">
        <f t="shared" si="245"/>
        <v/>
      </c>
      <c r="T511" s="14">
        <f t="shared" si="246"/>
        <v>0</v>
      </c>
    </row>
    <row r="512" spans="1:20" x14ac:dyDescent="0.25">
      <c r="A512" t="s">
        <v>526</v>
      </c>
      <c r="B512" t="e">
        <f t="shared" si="249"/>
        <v>#VALUE!</v>
      </c>
      <c r="C512" t="e">
        <f t="shared" si="250"/>
        <v>#VALUE!</v>
      </c>
      <c r="D512" t="e">
        <f t="shared" si="251"/>
        <v>#VALUE!</v>
      </c>
      <c r="E512">
        <f t="shared" si="252"/>
        <v>43</v>
      </c>
      <c r="F512" s="1" t="str">
        <f t="shared" si="242"/>
        <v/>
      </c>
      <c r="G512" s="1" t="str">
        <f t="shared" si="253"/>
        <v/>
      </c>
      <c r="H512" s="26" t="str">
        <f t="shared" si="254"/>
        <v>:</v>
      </c>
      <c r="I512" s="14">
        <f t="shared" si="247"/>
        <v>0</v>
      </c>
      <c r="J512" s="3">
        <f t="shared" si="255"/>
        <v>5</v>
      </c>
      <c r="K512" s="3">
        <f t="shared" si="248"/>
        <v>0</v>
      </c>
      <c r="L512" s="3">
        <f t="shared" si="241"/>
        <v>12</v>
      </c>
      <c r="M512" s="3">
        <f t="shared" si="243"/>
        <v>512</v>
      </c>
      <c r="N512" t="str">
        <f t="shared" si="244"/>
        <v/>
      </c>
      <c r="O512" s="14" t="str">
        <f t="shared" si="256"/>
        <v/>
      </c>
      <c r="P512" s="14" t="str">
        <f t="shared" si="257"/>
        <v/>
      </c>
      <c r="Q512" s="14" t="str">
        <f t="shared" si="258"/>
        <v/>
      </c>
      <c r="R512" s="14" t="str">
        <f t="shared" si="259"/>
        <v/>
      </c>
      <c r="S512" t="str">
        <f t="shared" si="245"/>
        <v/>
      </c>
      <c r="T512" s="14">
        <f t="shared" si="246"/>
        <v>0</v>
      </c>
    </row>
    <row r="513" spans="1:20" x14ac:dyDescent="0.25">
      <c r="A513" t="s">
        <v>528</v>
      </c>
      <c r="B513" t="e">
        <f t="shared" si="249"/>
        <v>#VALUE!</v>
      </c>
      <c r="C513" t="e">
        <f t="shared" si="250"/>
        <v>#VALUE!</v>
      </c>
      <c r="D513" t="e">
        <f t="shared" si="251"/>
        <v>#VALUE!</v>
      </c>
      <c r="E513">
        <f t="shared" si="252"/>
        <v>47</v>
      </c>
      <c r="F513" s="1" t="str">
        <f t="shared" si="242"/>
        <v/>
      </c>
      <c r="G513" s="1" t="str">
        <f t="shared" si="253"/>
        <v/>
      </c>
      <c r="H513" s="26" t="str">
        <f t="shared" si="254"/>
        <v>:</v>
      </c>
      <c r="I513" s="14">
        <f t="shared" si="247"/>
        <v>0</v>
      </c>
      <c r="J513" s="3">
        <f t="shared" si="255"/>
        <v>5</v>
      </c>
      <c r="K513" s="3">
        <f t="shared" si="248"/>
        <v>1</v>
      </c>
      <c r="L513" s="3">
        <f t="shared" si="241"/>
        <v>13</v>
      </c>
      <c r="M513" s="3">
        <f t="shared" si="243"/>
        <v>513</v>
      </c>
      <c r="N513" t="str">
        <f t="shared" si="244"/>
        <v>María Zambrano (Ildefonso Manuel Gil - Pd. Bus)</v>
      </c>
      <c r="O513" s="14" t="str">
        <f t="shared" si="256"/>
        <v>05:00</v>
      </c>
      <c r="P513" s="14" t="str">
        <f t="shared" si="257"/>
        <v>12:58</v>
      </c>
      <c r="Q513" s="14" t="str">
        <f t="shared" si="258"/>
        <v>21:00</v>
      </c>
      <c r="R513" s="14" t="str">
        <f t="shared" si="259"/>
        <v>06:58</v>
      </c>
      <c r="S513" t="str">
        <f t="shared" si="245"/>
        <v>Avd. Cataluña (frente CAF)</v>
      </c>
      <c r="T513" s="14">
        <f t="shared" si="246"/>
        <v>0</v>
      </c>
    </row>
    <row r="514" spans="1:20" x14ac:dyDescent="0.25">
      <c r="A514" t="s">
        <v>51</v>
      </c>
      <c r="B514">
        <f t="shared" si="249"/>
        <v>2</v>
      </c>
      <c r="C514" t="e">
        <f t="shared" si="250"/>
        <v>#VALUE!</v>
      </c>
      <c r="D514">
        <f t="shared" si="251"/>
        <v>2</v>
      </c>
      <c r="E514">
        <f t="shared" si="252"/>
        <v>4</v>
      </c>
      <c r="F514" s="1">
        <f t="shared" si="242"/>
        <v>5</v>
      </c>
      <c r="G514" s="1">
        <f t="shared" si="253"/>
        <v>0</v>
      </c>
      <c r="H514" s="26" t="str">
        <f t="shared" si="254"/>
        <v>05:00</v>
      </c>
      <c r="I514" s="14">
        <f t="shared" si="247"/>
        <v>0</v>
      </c>
      <c r="J514" s="3">
        <f t="shared" si="255"/>
        <v>5</v>
      </c>
      <c r="K514" s="3">
        <f t="shared" si="248"/>
        <v>0</v>
      </c>
      <c r="L514" s="3">
        <f t="shared" si="241"/>
        <v>13</v>
      </c>
      <c r="M514" s="3">
        <f t="shared" si="243"/>
        <v>513</v>
      </c>
      <c r="N514" t="str">
        <f t="shared" si="244"/>
        <v/>
      </c>
      <c r="O514" s="14" t="str">
        <f t="shared" si="256"/>
        <v/>
      </c>
      <c r="P514" s="14" t="str">
        <f t="shared" si="257"/>
        <v/>
      </c>
      <c r="Q514" s="14" t="str">
        <f t="shared" si="258"/>
        <v/>
      </c>
      <c r="R514" s="14" t="str">
        <f t="shared" si="259"/>
        <v/>
      </c>
      <c r="S514" t="str">
        <f t="shared" si="245"/>
        <v/>
      </c>
      <c r="T514" s="14">
        <f t="shared" si="246"/>
        <v>0</v>
      </c>
    </row>
    <row r="515" spans="1:20" x14ac:dyDescent="0.25">
      <c r="A515" t="s">
        <v>19</v>
      </c>
      <c r="B515">
        <f t="shared" si="249"/>
        <v>3</v>
      </c>
      <c r="C515" t="e">
        <f t="shared" si="250"/>
        <v>#VALUE!</v>
      </c>
      <c r="D515">
        <f t="shared" si="251"/>
        <v>3</v>
      </c>
      <c r="E515">
        <f t="shared" si="252"/>
        <v>5</v>
      </c>
      <c r="F515" s="1">
        <f t="shared" si="242"/>
        <v>12</v>
      </c>
      <c r="G515" s="1">
        <f t="shared" si="253"/>
        <v>58</v>
      </c>
      <c r="H515" s="26" t="str">
        <f t="shared" si="254"/>
        <v>12:58</v>
      </c>
      <c r="I515" s="14">
        <f t="shared" si="247"/>
        <v>0</v>
      </c>
      <c r="J515" s="3">
        <f t="shared" si="255"/>
        <v>5</v>
      </c>
      <c r="K515" s="3">
        <f t="shared" si="248"/>
        <v>0</v>
      </c>
      <c r="L515" s="3">
        <f t="shared" ref="L515:L578" si="260">IF(I515=1,0,L514+K515+T515)</f>
        <v>13</v>
      </c>
      <c r="M515" s="3">
        <f t="shared" si="243"/>
        <v>513</v>
      </c>
      <c r="N515" t="str">
        <f t="shared" si="244"/>
        <v/>
      </c>
      <c r="O515" s="14" t="str">
        <f t="shared" si="256"/>
        <v/>
      </c>
      <c r="P515" s="14" t="str">
        <f t="shared" si="257"/>
        <v/>
      </c>
      <c r="Q515" s="14" t="str">
        <f t="shared" si="258"/>
        <v/>
      </c>
      <c r="R515" s="14" t="str">
        <f t="shared" si="259"/>
        <v/>
      </c>
      <c r="S515" t="str">
        <f t="shared" si="245"/>
        <v/>
      </c>
      <c r="T515" s="14">
        <f t="shared" si="246"/>
        <v>0</v>
      </c>
    </row>
    <row r="516" spans="1:20" x14ac:dyDescent="0.25">
      <c r="A516" t="s">
        <v>30</v>
      </c>
      <c r="B516">
        <f t="shared" si="249"/>
        <v>3</v>
      </c>
      <c r="C516" t="e">
        <f t="shared" si="250"/>
        <v>#VALUE!</v>
      </c>
      <c r="D516">
        <f t="shared" si="251"/>
        <v>3</v>
      </c>
      <c r="E516">
        <f t="shared" si="252"/>
        <v>5</v>
      </c>
      <c r="F516" s="1">
        <f t="shared" ref="F516:F579" si="261">IFERROR(VALUE(LEFT($A516,$D516-1)),"")</f>
        <v>21</v>
      </c>
      <c r="G516" s="1">
        <f t="shared" si="253"/>
        <v>0</v>
      </c>
      <c r="H516" s="26" t="str">
        <f t="shared" si="254"/>
        <v>21:00</v>
      </c>
      <c r="I516" s="14">
        <f t="shared" si="247"/>
        <v>0</v>
      </c>
      <c r="J516" s="3">
        <f t="shared" si="255"/>
        <v>5</v>
      </c>
      <c r="K516" s="3">
        <f t="shared" si="248"/>
        <v>0</v>
      </c>
      <c r="L516" s="3">
        <f t="shared" si="260"/>
        <v>13</v>
      </c>
      <c r="M516" s="3">
        <f t="shared" ref="M516:M579" si="262">(J516*100)+L516</f>
        <v>513</v>
      </c>
      <c r="N516" t="str">
        <f t="shared" ref="N516:N579" si="263">IFERROR(IF($K516,A516,IF(I516=1,A516,"")),"")</f>
        <v/>
      </c>
      <c r="O516" s="14" t="str">
        <f t="shared" si="256"/>
        <v/>
      </c>
      <c r="P516" s="14" t="str">
        <f t="shared" si="257"/>
        <v/>
      </c>
      <c r="Q516" s="14" t="str">
        <f t="shared" si="258"/>
        <v/>
      </c>
      <c r="R516" s="14" t="str">
        <f t="shared" si="259"/>
        <v/>
      </c>
      <c r="S516" t="str">
        <f t="shared" ref="S516:S579" si="264">IF($K516,A521,IF(T516,A516,""))</f>
        <v/>
      </c>
      <c r="T516" s="14">
        <f t="shared" ref="T516:T579" si="265">IF(AND(NOT(ISNUMBER(D515)),NOT(ISNUMBER(D516)),NOT(ISNUMBER(D517)),NOT(ISNUMBER(D518))),1,0)</f>
        <v>0</v>
      </c>
    </row>
    <row r="517" spans="1:20" x14ac:dyDescent="0.25">
      <c r="A517" t="s">
        <v>298</v>
      </c>
      <c r="B517">
        <f t="shared" si="249"/>
        <v>2</v>
      </c>
      <c r="C517" t="e">
        <f t="shared" si="250"/>
        <v>#VALUE!</v>
      </c>
      <c r="D517">
        <f t="shared" si="251"/>
        <v>2</v>
      </c>
      <c r="E517">
        <f t="shared" si="252"/>
        <v>4</v>
      </c>
      <c r="F517" s="1">
        <f t="shared" si="261"/>
        <v>6</v>
      </c>
      <c r="G517" s="1">
        <f t="shared" si="253"/>
        <v>58</v>
      </c>
      <c r="H517" s="26" t="str">
        <f t="shared" si="254"/>
        <v>06:58</v>
      </c>
      <c r="I517" s="14">
        <f t="shared" ref="I517:I580" si="266">IFERROR(FIND("Ruta",A517),0)</f>
        <v>0</v>
      </c>
      <c r="J517" s="3">
        <f t="shared" si="255"/>
        <v>5</v>
      </c>
      <c r="K517" s="3">
        <f t="shared" ref="K517:K580" si="267">IF(AND(ISNUMBER(G518),ISNUMBER(G519),ISNUMBER(G520),ISNUMBER(G521)),1,0)</f>
        <v>0</v>
      </c>
      <c r="L517" s="3">
        <f t="shared" si="260"/>
        <v>13</v>
      </c>
      <c r="M517" s="3">
        <f t="shared" si="262"/>
        <v>513</v>
      </c>
      <c r="N517" t="str">
        <f t="shared" si="263"/>
        <v/>
      </c>
      <c r="O517" s="14" t="str">
        <f t="shared" si="256"/>
        <v/>
      </c>
      <c r="P517" s="14" t="str">
        <f t="shared" si="257"/>
        <v/>
      </c>
      <c r="Q517" s="14" t="str">
        <f t="shared" si="258"/>
        <v/>
      </c>
      <c r="R517" s="14" t="str">
        <f t="shared" si="259"/>
        <v/>
      </c>
      <c r="S517" t="str">
        <f t="shared" si="264"/>
        <v/>
      </c>
      <c r="T517" s="14">
        <f t="shared" si="265"/>
        <v>0</v>
      </c>
    </row>
    <row r="518" spans="1:20" x14ac:dyDescent="0.25">
      <c r="A518" t="s">
        <v>527</v>
      </c>
      <c r="B518" t="e">
        <f t="shared" ref="B518:B581" si="268">FIND($B$2,A518)</f>
        <v>#VALUE!</v>
      </c>
      <c r="C518" t="e">
        <f t="shared" ref="C518:C581" si="269">FIND($C$2,A518)</f>
        <v>#VALUE!</v>
      </c>
      <c r="D518" t="e">
        <f t="shared" ref="D518:D581" si="270">IFERROR(B518,C518)</f>
        <v>#VALUE!</v>
      </c>
      <c r="E518">
        <f t="shared" ref="E518:E581" si="271">LEN(A518)</f>
        <v>26</v>
      </c>
      <c r="F518" s="1" t="str">
        <f t="shared" si="261"/>
        <v/>
      </c>
      <c r="G518" s="1" t="str">
        <f t="shared" ref="G518:G581" si="272">IFERROR(IF(B518,IFERROR(VALUE(RIGHT($A518,$E518-$D518)),""),""),"")</f>
        <v/>
      </c>
      <c r="H518" s="26" t="str">
        <f t="shared" ref="H518:H581" si="273">TEXT(F518,"00")&amp;":"&amp;TEXT(G518,"00")</f>
        <v>:</v>
      </c>
      <c r="I518" s="14">
        <f t="shared" si="266"/>
        <v>0</v>
      </c>
      <c r="J518" s="3">
        <f t="shared" ref="J518:J581" si="274">I518+J517</f>
        <v>5</v>
      </c>
      <c r="K518" s="3">
        <f t="shared" si="267"/>
        <v>0</v>
      </c>
      <c r="L518" s="3">
        <f t="shared" si="260"/>
        <v>13</v>
      </c>
      <c r="M518" s="3">
        <f t="shared" si="262"/>
        <v>513</v>
      </c>
      <c r="N518" t="str">
        <f t="shared" si="263"/>
        <v/>
      </c>
      <c r="O518" s="14" t="str">
        <f t="shared" ref="O518:O581" si="275">IF($K518,H519,"")</f>
        <v/>
      </c>
      <c r="P518" s="14" t="str">
        <f t="shared" ref="P518:P581" si="276">IF($K518,H520,"")</f>
        <v/>
      </c>
      <c r="Q518" s="14" t="str">
        <f t="shared" ref="Q518:Q581" si="277">IF($K518,H521,"")</f>
        <v/>
      </c>
      <c r="R518" s="14" t="str">
        <f t="shared" ref="R518:R581" si="278">IF($K518,H522,"")</f>
        <v/>
      </c>
      <c r="S518" t="str">
        <f t="shared" si="264"/>
        <v/>
      </c>
      <c r="T518" s="14">
        <f t="shared" si="265"/>
        <v>0</v>
      </c>
    </row>
    <row r="519" spans="1:20" x14ac:dyDescent="0.25">
      <c r="A519" t="s">
        <v>62</v>
      </c>
      <c r="B519" t="e">
        <f t="shared" si="268"/>
        <v>#VALUE!</v>
      </c>
      <c r="C519" t="e">
        <f t="shared" si="269"/>
        <v>#VALUE!</v>
      </c>
      <c r="D519" t="e">
        <f t="shared" si="270"/>
        <v>#VALUE!</v>
      </c>
      <c r="E519">
        <f t="shared" si="271"/>
        <v>46</v>
      </c>
      <c r="F519" s="1" t="str">
        <f t="shared" si="261"/>
        <v/>
      </c>
      <c r="G519" s="1" t="str">
        <f t="shared" si="272"/>
        <v/>
      </c>
      <c r="H519" s="26" t="str">
        <f t="shared" si="273"/>
        <v>:</v>
      </c>
      <c r="I519" s="14">
        <f t="shared" si="266"/>
        <v>0</v>
      </c>
      <c r="J519" s="3">
        <f t="shared" si="274"/>
        <v>5</v>
      </c>
      <c r="K519" s="3">
        <f t="shared" si="267"/>
        <v>1</v>
      </c>
      <c r="L519" s="3">
        <f t="shared" si="260"/>
        <v>14</v>
      </c>
      <c r="M519" s="3">
        <f t="shared" si="262"/>
        <v>514</v>
      </c>
      <c r="N519" t="str">
        <f t="shared" si="263"/>
        <v>María Zambrano (esq. Pablo Iglesias - Pd. Bus)</v>
      </c>
      <c r="O519" s="14" t="str">
        <f t="shared" si="275"/>
        <v>05:01</v>
      </c>
      <c r="P519" s="14" t="str">
        <f t="shared" si="276"/>
        <v>12:59</v>
      </c>
      <c r="Q519" s="14" t="str">
        <f t="shared" si="277"/>
        <v>21:01</v>
      </c>
      <c r="R519" s="14" t="str">
        <f t="shared" si="278"/>
        <v>06:59</v>
      </c>
      <c r="S519" t="str">
        <f t="shared" si="264"/>
        <v>Avd. Santa Isabel (frente Avd. Industria)</v>
      </c>
      <c r="T519" s="14">
        <f t="shared" si="265"/>
        <v>0</v>
      </c>
    </row>
    <row r="520" spans="1:20" x14ac:dyDescent="0.25">
      <c r="A520" t="s">
        <v>53</v>
      </c>
      <c r="B520">
        <f t="shared" si="268"/>
        <v>2</v>
      </c>
      <c r="C520" t="e">
        <f t="shared" si="269"/>
        <v>#VALUE!</v>
      </c>
      <c r="D520">
        <f t="shared" si="270"/>
        <v>2</v>
      </c>
      <c r="E520">
        <f t="shared" si="271"/>
        <v>4</v>
      </c>
      <c r="F520" s="1">
        <f t="shared" si="261"/>
        <v>5</v>
      </c>
      <c r="G520" s="1">
        <f t="shared" si="272"/>
        <v>1</v>
      </c>
      <c r="H520" s="26" t="str">
        <f t="shared" si="273"/>
        <v>05:01</v>
      </c>
      <c r="I520" s="14">
        <f t="shared" si="266"/>
        <v>0</v>
      </c>
      <c r="J520" s="3">
        <f t="shared" si="274"/>
        <v>5</v>
      </c>
      <c r="K520" s="3">
        <f t="shared" si="267"/>
        <v>0</v>
      </c>
      <c r="L520" s="3">
        <f t="shared" si="260"/>
        <v>14</v>
      </c>
      <c r="M520" s="3">
        <f t="shared" si="262"/>
        <v>514</v>
      </c>
      <c r="N520" t="str">
        <f t="shared" si="263"/>
        <v/>
      </c>
      <c r="O520" s="14" t="str">
        <f t="shared" si="275"/>
        <v/>
      </c>
      <c r="P520" s="14" t="str">
        <f t="shared" si="276"/>
        <v/>
      </c>
      <c r="Q520" s="14" t="str">
        <f t="shared" si="277"/>
        <v/>
      </c>
      <c r="R520" s="14" t="str">
        <f t="shared" si="278"/>
        <v/>
      </c>
      <c r="S520" t="str">
        <f t="shared" si="264"/>
        <v/>
      </c>
      <c r="T520" s="14">
        <f t="shared" si="265"/>
        <v>0</v>
      </c>
    </row>
    <row r="521" spans="1:20" x14ac:dyDescent="0.25">
      <c r="A521" t="s">
        <v>24</v>
      </c>
      <c r="B521">
        <f t="shared" si="268"/>
        <v>3</v>
      </c>
      <c r="C521" t="e">
        <f t="shared" si="269"/>
        <v>#VALUE!</v>
      </c>
      <c r="D521">
        <f t="shared" si="270"/>
        <v>3</v>
      </c>
      <c r="E521">
        <f t="shared" si="271"/>
        <v>5</v>
      </c>
      <c r="F521" s="1">
        <f t="shared" si="261"/>
        <v>12</v>
      </c>
      <c r="G521" s="1">
        <f t="shared" si="272"/>
        <v>59</v>
      </c>
      <c r="H521" s="26" t="str">
        <f t="shared" si="273"/>
        <v>12:59</v>
      </c>
      <c r="I521" s="14">
        <f t="shared" si="266"/>
        <v>0</v>
      </c>
      <c r="J521" s="3">
        <f t="shared" si="274"/>
        <v>5</v>
      </c>
      <c r="K521" s="3">
        <f t="shared" si="267"/>
        <v>0</v>
      </c>
      <c r="L521" s="3">
        <f t="shared" si="260"/>
        <v>14</v>
      </c>
      <c r="M521" s="3">
        <f t="shared" si="262"/>
        <v>514</v>
      </c>
      <c r="N521" t="str">
        <f t="shared" si="263"/>
        <v/>
      </c>
      <c r="O521" s="14" t="str">
        <f t="shared" si="275"/>
        <v/>
      </c>
      <c r="P521" s="14" t="str">
        <f t="shared" si="276"/>
        <v/>
      </c>
      <c r="Q521" s="14" t="str">
        <f t="shared" si="277"/>
        <v/>
      </c>
      <c r="R521" s="14" t="str">
        <f t="shared" si="278"/>
        <v/>
      </c>
      <c r="S521" t="str">
        <f t="shared" si="264"/>
        <v/>
      </c>
      <c r="T521" s="14">
        <f t="shared" si="265"/>
        <v>0</v>
      </c>
    </row>
    <row r="522" spans="1:20" x14ac:dyDescent="0.25">
      <c r="A522" t="s">
        <v>35</v>
      </c>
      <c r="B522">
        <f t="shared" si="268"/>
        <v>3</v>
      </c>
      <c r="C522" t="e">
        <f t="shared" si="269"/>
        <v>#VALUE!</v>
      </c>
      <c r="D522">
        <f t="shared" si="270"/>
        <v>3</v>
      </c>
      <c r="E522">
        <f t="shared" si="271"/>
        <v>5</v>
      </c>
      <c r="F522" s="1">
        <f t="shared" si="261"/>
        <v>21</v>
      </c>
      <c r="G522" s="1">
        <f t="shared" si="272"/>
        <v>1</v>
      </c>
      <c r="H522" s="26" t="str">
        <f t="shared" si="273"/>
        <v>21:01</v>
      </c>
      <c r="I522" s="14">
        <f t="shared" si="266"/>
        <v>0</v>
      </c>
      <c r="J522" s="3">
        <f t="shared" si="274"/>
        <v>5</v>
      </c>
      <c r="K522" s="3">
        <f t="shared" si="267"/>
        <v>0</v>
      </c>
      <c r="L522" s="3">
        <f t="shared" si="260"/>
        <v>14</v>
      </c>
      <c r="M522" s="3">
        <f t="shared" si="262"/>
        <v>514</v>
      </c>
      <c r="N522" t="str">
        <f t="shared" si="263"/>
        <v/>
      </c>
      <c r="O522" s="14" t="str">
        <f t="shared" si="275"/>
        <v/>
      </c>
      <c r="P522" s="14" t="str">
        <f t="shared" si="276"/>
        <v/>
      </c>
      <c r="Q522" s="14" t="str">
        <f t="shared" si="277"/>
        <v/>
      </c>
      <c r="R522" s="14" t="str">
        <f t="shared" si="278"/>
        <v/>
      </c>
      <c r="S522" t="str">
        <f t="shared" si="264"/>
        <v/>
      </c>
      <c r="T522" s="14">
        <f t="shared" si="265"/>
        <v>0</v>
      </c>
    </row>
    <row r="523" spans="1:20" x14ac:dyDescent="0.25">
      <c r="A523" t="s">
        <v>325</v>
      </c>
      <c r="B523">
        <f t="shared" si="268"/>
        <v>2</v>
      </c>
      <c r="C523" t="e">
        <f t="shared" si="269"/>
        <v>#VALUE!</v>
      </c>
      <c r="D523">
        <f t="shared" si="270"/>
        <v>2</v>
      </c>
      <c r="E523">
        <f t="shared" si="271"/>
        <v>4</v>
      </c>
      <c r="F523" s="1">
        <f t="shared" si="261"/>
        <v>6</v>
      </c>
      <c r="G523" s="1">
        <f t="shared" si="272"/>
        <v>59</v>
      </c>
      <c r="H523" s="26" t="str">
        <f t="shared" si="273"/>
        <v>06:59</v>
      </c>
      <c r="I523" s="14">
        <f t="shared" si="266"/>
        <v>0</v>
      </c>
      <c r="J523" s="3">
        <f t="shared" si="274"/>
        <v>5</v>
      </c>
      <c r="K523" s="3">
        <f t="shared" si="267"/>
        <v>0</v>
      </c>
      <c r="L523" s="3">
        <f t="shared" si="260"/>
        <v>14</v>
      </c>
      <c r="M523" s="3">
        <f t="shared" si="262"/>
        <v>514</v>
      </c>
      <c r="N523" t="str">
        <f t="shared" si="263"/>
        <v/>
      </c>
      <c r="O523" s="14" t="str">
        <f t="shared" si="275"/>
        <v/>
      </c>
      <c r="P523" s="14" t="str">
        <f t="shared" si="276"/>
        <v/>
      </c>
      <c r="Q523" s="14" t="str">
        <f t="shared" si="277"/>
        <v/>
      </c>
      <c r="R523" s="14" t="str">
        <f t="shared" si="278"/>
        <v/>
      </c>
      <c r="S523" t="str">
        <f t="shared" si="264"/>
        <v/>
      </c>
      <c r="T523" s="14">
        <f t="shared" si="265"/>
        <v>0</v>
      </c>
    </row>
    <row r="524" spans="1:20" x14ac:dyDescent="0.25">
      <c r="A524" t="s">
        <v>529</v>
      </c>
      <c r="B524" t="e">
        <f t="shared" si="268"/>
        <v>#VALUE!</v>
      </c>
      <c r="C524" t="e">
        <f t="shared" si="269"/>
        <v>#VALUE!</v>
      </c>
      <c r="D524" t="e">
        <f t="shared" si="270"/>
        <v>#VALUE!</v>
      </c>
      <c r="E524">
        <f t="shared" si="271"/>
        <v>41</v>
      </c>
      <c r="F524" s="1" t="str">
        <f t="shared" si="261"/>
        <v/>
      </c>
      <c r="G524" s="1" t="str">
        <f t="shared" si="272"/>
        <v/>
      </c>
      <c r="H524" s="26" t="str">
        <f t="shared" si="273"/>
        <v>:</v>
      </c>
      <c r="I524" s="14">
        <f t="shared" si="266"/>
        <v>0</v>
      </c>
      <c r="J524" s="3">
        <f t="shared" si="274"/>
        <v>5</v>
      </c>
      <c r="K524" s="3">
        <f t="shared" si="267"/>
        <v>0</v>
      </c>
      <c r="L524" s="3">
        <f t="shared" si="260"/>
        <v>14</v>
      </c>
      <c r="M524" s="3">
        <f t="shared" si="262"/>
        <v>514</v>
      </c>
      <c r="N524" t="str">
        <f t="shared" si="263"/>
        <v/>
      </c>
      <c r="O524" s="14" t="str">
        <f t="shared" si="275"/>
        <v/>
      </c>
      <c r="P524" s="14" t="str">
        <f t="shared" si="276"/>
        <v/>
      </c>
      <c r="Q524" s="14" t="str">
        <f t="shared" si="277"/>
        <v/>
      </c>
      <c r="R524" s="14" t="str">
        <f t="shared" si="278"/>
        <v/>
      </c>
      <c r="S524" t="str">
        <f t="shared" si="264"/>
        <v/>
      </c>
      <c r="T524" s="14">
        <f t="shared" si="265"/>
        <v>0</v>
      </c>
    </row>
    <row r="525" spans="1:20" x14ac:dyDescent="0.25">
      <c r="A525" t="s">
        <v>586</v>
      </c>
      <c r="B525" t="e">
        <f t="shared" si="268"/>
        <v>#VALUE!</v>
      </c>
      <c r="C525">
        <f t="shared" si="269"/>
        <v>14</v>
      </c>
      <c r="D525">
        <f t="shared" si="270"/>
        <v>14</v>
      </c>
      <c r="E525">
        <f t="shared" si="271"/>
        <v>17</v>
      </c>
      <c r="F525" s="1" t="str">
        <f t="shared" si="261"/>
        <v/>
      </c>
      <c r="G525" s="1" t="str">
        <f t="shared" si="272"/>
        <v/>
      </c>
      <c r="H525" s="26" t="str">
        <f t="shared" si="273"/>
        <v>:</v>
      </c>
      <c r="I525" s="14">
        <f t="shared" si="266"/>
        <v>0</v>
      </c>
      <c r="J525" s="3">
        <f t="shared" si="274"/>
        <v>5</v>
      </c>
      <c r="K525" s="3">
        <f t="shared" si="267"/>
        <v>1</v>
      </c>
      <c r="L525" s="3">
        <f t="shared" si="260"/>
        <v>15</v>
      </c>
      <c r="M525" s="3">
        <f t="shared" si="262"/>
        <v>515</v>
      </c>
      <c r="N525" t="str">
        <f t="shared" si="263"/>
        <v>Majas de Goya, 15</v>
      </c>
      <c r="O525" s="14" t="str">
        <f t="shared" si="275"/>
        <v>05:06</v>
      </c>
      <c r="P525" s="14" t="str">
        <f t="shared" si="276"/>
        <v>13:04</v>
      </c>
      <c r="Q525" s="14" t="str">
        <f t="shared" si="277"/>
        <v>21:06</v>
      </c>
      <c r="R525" s="14" t="str">
        <f t="shared" si="278"/>
        <v>07:04</v>
      </c>
      <c r="S525" t="str">
        <f t="shared" si="264"/>
        <v>Avd. Santa Isabel (frente plaza Serrano - Pd. Bus)</v>
      </c>
      <c r="T525" s="14">
        <f t="shared" si="265"/>
        <v>0</v>
      </c>
    </row>
    <row r="526" spans="1:20" x14ac:dyDescent="0.25">
      <c r="A526" t="s">
        <v>33</v>
      </c>
      <c r="B526">
        <f t="shared" si="268"/>
        <v>2</v>
      </c>
      <c r="C526" t="e">
        <f t="shared" si="269"/>
        <v>#VALUE!</v>
      </c>
      <c r="D526">
        <f t="shared" si="270"/>
        <v>2</v>
      </c>
      <c r="E526">
        <f t="shared" si="271"/>
        <v>4</v>
      </c>
      <c r="F526" s="1">
        <f t="shared" si="261"/>
        <v>5</v>
      </c>
      <c r="G526" s="1">
        <f t="shared" si="272"/>
        <v>6</v>
      </c>
      <c r="H526" s="26" t="str">
        <f t="shared" si="273"/>
        <v>05:06</v>
      </c>
      <c r="I526" s="14">
        <f t="shared" si="266"/>
        <v>0</v>
      </c>
      <c r="J526" s="3">
        <f t="shared" si="274"/>
        <v>5</v>
      </c>
      <c r="K526" s="3">
        <f t="shared" si="267"/>
        <v>0</v>
      </c>
      <c r="L526" s="3">
        <f t="shared" si="260"/>
        <v>15</v>
      </c>
      <c r="M526" s="3">
        <f t="shared" si="262"/>
        <v>515</v>
      </c>
      <c r="N526" t="str">
        <f t="shared" si="263"/>
        <v/>
      </c>
      <c r="O526" s="14" t="str">
        <f t="shared" si="275"/>
        <v/>
      </c>
      <c r="P526" s="14" t="str">
        <f t="shared" si="276"/>
        <v/>
      </c>
      <c r="Q526" s="14" t="str">
        <f t="shared" si="277"/>
        <v/>
      </c>
      <c r="R526" s="14" t="str">
        <f t="shared" si="278"/>
        <v/>
      </c>
      <c r="S526" t="str">
        <f t="shared" si="264"/>
        <v/>
      </c>
      <c r="T526" s="14">
        <f t="shared" si="265"/>
        <v>0</v>
      </c>
    </row>
    <row r="527" spans="1:20" x14ac:dyDescent="0.25">
      <c r="A527" t="s">
        <v>63</v>
      </c>
      <c r="B527">
        <f t="shared" si="268"/>
        <v>3</v>
      </c>
      <c r="C527" t="e">
        <f t="shared" si="269"/>
        <v>#VALUE!</v>
      </c>
      <c r="D527">
        <f t="shared" si="270"/>
        <v>3</v>
      </c>
      <c r="E527">
        <f t="shared" si="271"/>
        <v>5</v>
      </c>
      <c r="F527" s="1">
        <f t="shared" si="261"/>
        <v>13</v>
      </c>
      <c r="G527" s="1">
        <f t="shared" si="272"/>
        <v>4</v>
      </c>
      <c r="H527" s="26" t="str">
        <f t="shared" si="273"/>
        <v>13:04</v>
      </c>
      <c r="I527" s="14">
        <f t="shared" si="266"/>
        <v>0</v>
      </c>
      <c r="J527" s="3">
        <f t="shared" si="274"/>
        <v>5</v>
      </c>
      <c r="K527" s="3">
        <f t="shared" si="267"/>
        <v>0</v>
      </c>
      <c r="L527" s="3">
        <f t="shared" si="260"/>
        <v>15</v>
      </c>
      <c r="M527" s="3">
        <f t="shared" si="262"/>
        <v>515</v>
      </c>
      <c r="N527" t="str">
        <f t="shared" si="263"/>
        <v/>
      </c>
      <c r="O527" s="14" t="str">
        <f t="shared" si="275"/>
        <v/>
      </c>
      <c r="P527" s="14" t="str">
        <f t="shared" si="276"/>
        <v/>
      </c>
      <c r="Q527" s="14" t="str">
        <f t="shared" si="277"/>
        <v/>
      </c>
      <c r="R527" s="14" t="str">
        <f t="shared" si="278"/>
        <v/>
      </c>
      <c r="S527" t="str">
        <f t="shared" si="264"/>
        <v/>
      </c>
      <c r="T527" s="14">
        <f t="shared" si="265"/>
        <v>0</v>
      </c>
    </row>
    <row r="528" spans="1:20" x14ac:dyDescent="0.25">
      <c r="A528" t="s">
        <v>67</v>
      </c>
      <c r="B528">
        <f t="shared" si="268"/>
        <v>3</v>
      </c>
      <c r="C528" t="e">
        <f t="shared" si="269"/>
        <v>#VALUE!</v>
      </c>
      <c r="D528">
        <f t="shared" si="270"/>
        <v>3</v>
      </c>
      <c r="E528">
        <f t="shared" si="271"/>
        <v>5</v>
      </c>
      <c r="F528" s="1">
        <f t="shared" si="261"/>
        <v>21</v>
      </c>
      <c r="G528" s="1">
        <f t="shared" si="272"/>
        <v>6</v>
      </c>
      <c r="H528" s="26" t="str">
        <f t="shared" si="273"/>
        <v>21:06</v>
      </c>
      <c r="I528" s="14">
        <f t="shared" si="266"/>
        <v>0</v>
      </c>
      <c r="J528" s="3">
        <f t="shared" si="274"/>
        <v>5</v>
      </c>
      <c r="K528" s="3">
        <f t="shared" si="267"/>
        <v>0</v>
      </c>
      <c r="L528" s="3">
        <f t="shared" si="260"/>
        <v>15</v>
      </c>
      <c r="M528" s="3">
        <f t="shared" si="262"/>
        <v>515</v>
      </c>
      <c r="N528" t="str">
        <f t="shared" si="263"/>
        <v/>
      </c>
      <c r="O528" s="14" t="str">
        <f t="shared" si="275"/>
        <v/>
      </c>
      <c r="P528" s="14" t="str">
        <f t="shared" si="276"/>
        <v/>
      </c>
      <c r="Q528" s="14" t="str">
        <f t="shared" si="277"/>
        <v/>
      </c>
      <c r="R528" s="14" t="str">
        <f t="shared" si="278"/>
        <v/>
      </c>
      <c r="S528" t="str">
        <f t="shared" si="264"/>
        <v/>
      </c>
      <c r="T528" s="14">
        <f t="shared" si="265"/>
        <v>0</v>
      </c>
    </row>
    <row r="529" spans="1:20" x14ac:dyDescent="0.25">
      <c r="A529" t="s">
        <v>304</v>
      </c>
      <c r="B529">
        <f t="shared" si="268"/>
        <v>2</v>
      </c>
      <c r="C529" t="e">
        <f t="shared" si="269"/>
        <v>#VALUE!</v>
      </c>
      <c r="D529">
        <f t="shared" si="270"/>
        <v>2</v>
      </c>
      <c r="E529">
        <f t="shared" si="271"/>
        <v>4</v>
      </c>
      <c r="F529" s="1">
        <f t="shared" si="261"/>
        <v>7</v>
      </c>
      <c r="G529" s="1">
        <f t="shared" si="272"/>
        <v>4</v>
      </c>
      <c r="H529" s="26" t="str">
        <f t="shared" si="273"/>
        <v>07:04</v>
      </c>
      <c r="I529" s="14">
        <f t="shared" si="266"/>
        <v>0</v>
      </c>
      <c r="J529" s="3">
        <f t="shared" si="274"/>
        <v>5</v>
      </c>
      <c r="K529" s="3">
        <f t="shared" si="267"/>
        <v>0</v>
      </c>
      <c r="L529" s="3">
        <f t="shared" si="260"/>
        <v>15</v>
      </c>
      <c r="M529" s="3">
        <f t="shared" si="262"/>
        <v>515</v>
      </c>
      <c r="N529" t="str">
        <f t="shared" si="263"/>
        <v/>
      </c>
      <c r="O529" s="14" t="str">
        <f t="shared" si="275"/>
        <v/>
      </c>
      <c r="P529" s="14" t="str">
        <f t="shared" si="276"/>
        <v/>
      </c>
      <c r="Q529" s="14" t="str">
        <f t="shared" si="277"/>
        <v/>
      </c>
      <c r="R529" s="14" t="str">
        <f t="shared" si="278"/>
        <v/>
      </c>
      <c r="S529" t="str">
        <f t="shared" si="264"/>
        <v/>
      </c>
      <c r="T529" s="14">
        <f t="shared" si="265"/>
        <v>0</v>
      </c>
    </row>
    <row r="530" spans="1:20" x14ac:dyDescent="0.25">
      <c r="A530" t="s">
        <v>530</v>
      </c>
      <c r="B530" t="e">
        <f t="shared" si="268"/>
        <v>#VALUE!</v>
      </c>
      <c r="C530" t="e">
        <f t="shared" si="269"/>
        <v>#VALUE!</v>
      </c>
      <c r="D530" t="e">
        <f t="shared" si="270"/>
        <v>#VALUE!</v>
      </c>
      <c r="E530">
        <f t="shared" si="271"/>
        <v>50</v>
      </c>
      <c r="F530" s="1" t="str">
        <f t="shared" si="261"/>
        <v/>
      </c>
      <c r="G530" s="1" t="str">
        <f t="shared" si="272"/>
        <v/>
      </c>
      <c r="H530" s="26" t="str">
        <f t="shared" si="273"/>
        <v>:</v>
      </c>
      <c r="I530" s="14">
        <f t="shared" si="266"/>
        <v>0</v>
      </c>
      <c r="J530" s="3">
        <f t="shared" si="274"/>
        <v>5</v>
      </c>
      <c r="K530" s="3">
        <f t="shared" si="267"/>
        <v>0</v>
      </c>
      <c r="L530" s="3">
        <f t="shared" si="260"/>
        <v>15</v>
      </c>
      <c r="M530" s="3">
        <f t="shared" si="262"/>
        <v>515</v>
      </c>
      <c r="N530" t="str">
        <f t="shared" si="263"/>
        <v/>
      </c>
      <c r="O530" s="14" t="str">
        <f t="shared" si="275"/>
        <v/>
      </c>
      <c r="P530" s="14" t="str">
        <f t="shared" si="276"/>
        <v/>
      </c>
      <c r="Q530" s="14" t="str">
        <f t="shared" si="277"/>
        <v/>
      </c>
      <c r="R530" s="14" t="str">
        <f t="shared" si="278"/>
        <v/>
      </c>
      <c r="S530" t="str">
        <f t="shared" si="264"/>
        <v/>
      </c>
      <c r="T530" s="14">
        <f t="shared" si="265"/>
        <v>0</v>
      </c>
    </row>
    <row r="531" spans="1:20" x14ac:dyDescent="0.25">
      <c r="A531" t="s">
        <v>21</v>
      </c>
      <c r="B531" t="e">
        <f t="shared" si="268"/>
        <v>#VALUE!</v>
      </c>
      <c r="C531" t="e">
        <f t="shared" si="269"/>
        <v>#VALUE!</v>
      </c>
      <c r="D531" t="e">
        <f t="shared" si="270"/>
        <v>#VALUE!</v>
      </c>
      <c r="E531">
        <f t="shared" si="271"/>
        <v>26</v>
      </c>
      <c r="F531" s="1" t="str">
        <f t="shared" si="261"/>
        <v/>
      </c>
      <c r="G531" s="1" t="str">
        <f t="shared" si="272"/>
        <v/>
      </c>
      <c r="H531" s="26" t="str">
        <f t="shared" si="273"/>
        <v>:</v>
      </c>
      <c r="I531" s="14">
        <f t="shared" si="266"/>
        <v>0</v>
      </c>
      <c r="J531" s="3">
        <f t="shared" si="274"/>
        <v>5</v>
      </c>
      <c r="K531" s="3">
        <f t="shared" si="267"/>
        <v>1</v>
      </c>
      <c r="L531" s="3">
        <f t="shared" si="260"/>
        <v>16</v>
      </c>
      <c r="M531" s="3">
        <f t="shared" si="262"/>
        <v>516</v>
      </c>
      <c r="N531" t="str">
        <f t="shared" si="263"/>
        <v>Opel Planta en Figueruelas</v>
      </c>
      <c r="O531" s="14" t="str">
        <f t="shared" si="275"/>
        <v>05:30</v>
      </c>
      <c r="P531" s="14" t="str">
        <f t="shared" si="276"/>
        <v>13:30</v>
      </c>
      <c r="Q531" s="14" t="str">
        <f t="shared" si="277"/>
        <v>21:30</v>
      </c>
      <c r="R531" s="14" t="str">
        <f t="shared" si="278"/>
        <v>07:30</v>
      </c>
      <c r="S531" t="str">
        <f t="shared" si="264"/>
        <v>Avd. Real Zaragoza (frente nº 29 - Pd. Bus)</v>
      </c>
      <c r="T531" s="14">
        <f t="shared" si="265"/>
        <v>0</v>
      </c>
    </row>
    <row r="532" spans="1:20" x14ac:dyDescent="0.25">
      <c r="A532" t="s">
        <v>46</v>
      </c>
      <c r="B532">
        <f t="shared" si="268"/>
        <v>2</v>
      </c>
      <c r="C532" t="e">
        <f t="shared" si="269"/>
        <v>#VALUE!</v>
      </c>
      <c r="D532">
        <f t="shared" si="270"/>
        <v>2</v>
      </c>
      <c r="E532">
        <f t="shared" si="271"/>
        <v>4</v>
      </c>
      <c r="F532" s="1">
        <f t="shared" si="261"/>
        <v>5</v>
      </c>
      <c r="G532" s="1">
        <f t="shared" si="272"/>
        <v>30</v>
      </c>
      <c r="H532" s="26" t="str">
        <f t="shared" si="273"/>
        <v>05:30</v>
      </c>
      <c r="I532" s="14">
        <f t="shared" si="266"/>
        <v>0</v>
      </c>
      <c r="J532" s="3">
        <f t="shared" si="274"/>
        <v>5</v>
      </c>
      <c r="K532" s="3">
        <f t="shared" si="267"/>
        <v>0</v>
      </c>
      <c r="L532" s="3">
        <f t="shared" si="260"/>
        <v>16</v>
      </c>
      <c r="M532" s="3">
        <f t="shared" si="262"/>
        <v>516</v>
      </c>
      <c r="N532" t="str">
        <f t="shared" si="263"/>
        <v/>
      </c>
      <c r="O532" s="14" t="str">
        <f t="shared" si="275"/>
        <v/>
      </c>
      <c r="P532" s="14" t="str">
        <f t="shared" si="276"/>
        <v/>
      </c>
      <c r="Q532" s="14" t="str">
        <f t="shared" si="277"/>
        <v/>
      </c>
      <c r="R532" s="14" t="str">
        <f t="shared" si="278"/>
        <v/>
      </c>
      <c r="S532" t="str">
        <f t="shared" si="264"/>
        <v/>
      </c>
      <c r="T532" s="14">
        <f t="shared" si="265"/>
        <v>0</v>
      </c>
    </row>
    <row r="533" spans="1:20" x14ac:dyDescent="0.25">
      <c r="A533" t="s">
        <v>47</v>
      </c>
      <c r="B533">
        <f t="shared" si="268"/>
        <v>3</v>
      </c>
      <c r="C533" t="e">
        <f t="shared" si="269"/>
        <v>#VALUE!</v>
      </c>
      <c r="D533">
        <f t="shared" si="270"/>
        <v>3</v>
      </c>
      <c r="E533">
        <f t="shared" si="271"/>
        <v>5</v>
      </c>
      <c r="F533" s="1">
        <f t="shared" si="261"/>
        <v>13</v>
      </c>
      <c r="G533" s="1">
        <f t="shared" si="272"/>
        <v>30</v>
      </c>
      <c r="H533" s="26" t="str">
        <f t="shared" si="273"/>
        <v>13:30</v>
      </c>
      <c r="I533" s="14">
        <f t="shared" si="266"/>
        <v>0</v>
      </c>
      <c r="J533" s="3">
        <f t="shared" si="274"/>
        <v>5</v>
      </c>
      <c r="K533" s="3">
        <f t="shared" si="267"/>
        <v>0</v>
      </c>
      <c r="L533" s="3">
        <f t="shared" si="260"/>
        <v>16</v>
      </c>
      <c r="M533" s="3">
        <f t="shared" si="262"/>
        <v>516</v>
      </c>
      <c r="N533" t="str">
        <f t="shared" si="263"/>
        <v/>
      </c>
      <c r="O533" s="14" t="str">
        <f t="shared" si="275"/>
        <v/>
      </c>
      <c r="P533" s="14" t="str">
        <f t="shared" si="276"/>
        <v/>
      </c>
      <c r="Q533" s="14" t="str">
        <f t="shared" si="277"/>
        <v/>
      </c>
      <c r="R533" s="14" t="str">
        <f t="shared" si="278"/>
        <v/>
      </c>
      <c r="S533" t="str">
        <f t="shared" si="264"/>
        <v/>
      </c>
      <c r="T533" s="14">
        <f t="shared" si="265"/>
        <v>0</v>
      </c>
    </row>
    <row r="534" spans="1:20" x14ac:dyDescent="0.25">
      <c r="A534" t="s">
        <v>48</v>
      </c>
      <c r="B534">
        <f t="shared" si="268"/>
        <v>3</v>
      </c>
      <c r="C534" t="e">
        <f t="shared" si="269"/>
        <v>#VALUE!</v>
      </c>
      <c r="D534">
        <f t="shared" si="270"/>
        <v>3</v>
      </c>
      <c r="E534">
        <f t="shared" si="271"/>
        <v>5</v>
      </c>
      <c r="F534" s="1">
        <f t="shared" si="261"/>
        <v>21</v>
      </c>
      <c r="G534" s="1">
        <f t="shared" si="272"/>
        <v>30</v>
      </c>
      <c r="H534" s="26" t="str">
        <f t="shared" si="273"/>
        <v>21:30</v>
      </c>
      <c r="I534" s="14">
        <f t="shared" si="266"/>
        <v>0</v>
      </c>
      <c r="J534" s="3">
        <f t="shared" si="274"/>
        <v>5</v>
      </c>
      <c r="K534" s="3">
        <f t="shared" si="267"/>
        <v>0</v>
      </c>
      <c r="L534" s="3">
        <f t="shared" si="260"/>
        <v>16</v>
      </c>
      <c r="M534" s="3">
        <f t="shared" si="262"/>
        <v>516</v>
      </c>
      <c r="N534" t="str">
        <f t="shared" si="263"/>
        <v/>
      </c>
      <c r="O534" s="14" t="str">
        <f t="shared" si="275"/>
        <v/>
      </c>
      <c r="P534" s="14" t="str">
        <f t="shared" si="276"/>
        <v/>
      </c>
      <c r="Q534" s="14" t="str">
        <f t="shared" si="277"/>
        <v/>
      </c>
      <c r="R534" s="14" t="str">
        <f t="shared" si="278"/>
        <v/>
      </c>
      <c r="S534" t="str">
        <f t="shared" si="264"/>
        <v/>
      </c>
      <c r="T534" s="14">
        <f t="shared" si="265"/>
        <v>0</v>
      </c>
    </row>
    <row r="535" spans="1:20" x14ac:dyDescent="0.25">
      <c r="A535" t="s">
        <v>308</v>
      </c>
      <c r="B535">
        <f t="shared" si="268"/>
        <v>2</v>
      </c>
      <c r="C535" t="e">
        <f t="shared" si="269"/>
        <v>#VALUE!</v>
      </c>
      <c r="D535">
        <f t="shared" si="270"/>
        <v>2</v>
      </c>
      <c r="E535">
        <f t="shared" si="271"/>
        <v>4</v>
      </c>
      <c r="F535" s="1">
        <f t="shared" si="261"/>
        <v>7</v>
      </c>
      <c r="G535" s="1">
        <f t="shared" si="272"/>
        <v>30</v>
      </c>
      <c r="H535" s="26" t="str">
        <f t="shared" si="273"/>
        <v>07:30</v>
      </c>
      <c r="I535" s="14">
        <f t="shared" si="266"/>
        <v>0</v>
      </c>
      <c r="J535" s="3">
        <f t="shared" si="274"/>
        <v>5</v>
      </c>
      <c r="K535" s="3">
        <f t="shared" si="267"/>
        <v>0</v>
      </c>
      <c r="L535" s="3">
        <f t="shared" si="260"/>
        <v>16</v>
      </c>
      <c r="M535" s="3">
        <f t="shared" si="262"/>
        <v>516</v>
      </c>
      <c r="N535" t="str">
        <f t="shared" si="263"/>
        <v/>
      </c>
      <c r="O535" s="14" t="str">
        <f t="shared" si="275"/>
        <v/>
      </c>
      <c r="P535" s="14" t="str">
        <f t="shared" si="276"/>
        <v/>
      </c>
      <c r="Q535" s="14" t="str">
        <f t="shared" si="277"/>
        <v/>
      </c>
      <c r="R535" s="14" t="str">
        <f t="shared" si="278"/>
        <v/>
      </c>
      <c r="S535" t="str">
        <f t="shared" si="264"/>
        <v/>
      </c>
      <c r="T535" s="14">
        <f t="shared" si="265"/>
        <v>0</v>
      </c>
    </row>
    <row r="536" spans="1:20" x14ac:dyDescent="0.25">
      <c r="A536" t="s">
        <v>531</v>
      </c>
      <c r="B536" t="e">
        <f t="shared" si="268"/>
        <v>#VALUE!</v>
      </c>
      <c r="C536" t="e">
        <f t="shared" si="269"/>
        <v>#VALUE!</v>
      </c>
      <c r="D536" t="e">
        <f t="shared" si="270"/>
        <v>#VALUE!</v>
      </c>
      <c r="E536">
        <f t="shared" si="271"/>
        <v>43</v>
      </c>
      <c r="F536" s="1" t="str">
        <f t="shared" si="261"/>
        <v/>
      </c>
      <c r="G536" s="1" t="str">
        <f t="shared" si="272"/>
        <v/>
      </c>
      <c r="H536" s="26" t="str">
        <f t="shared" si="273"/>
        <v>:</v>
      </c>
      <c r="I536" s="14">
        <f t="shared" si="266"/>
        <v>0</v>
      </c>
      <c r="J536" s="3">
        <f t="shared" si="274"/>
        <v>5</v>
      </c>
      <c r="K536" s="3">
        <f t="shared" si="267"/>
        <v>0</v>
      </c>
      <c r="L536" s="3">
        <f t="shared" si="260"/>
        <v>16</v>
      </c>
      <c r="M536" s="3">
        <f t="shared" si="262"/>
        <v>516</v>
      </c>
      <c r="N536" t="str">
        <f t="shared" si="263"/>
        <v/>
      </c>
      <c r="O536" s="14" t="str">
        <f t="shared" si="275"/>
        <v/>
      </c>
      <c r="P536" s="14" t="str">
        <f t="shared" si="276"/>
        <v/>
      </c>
      <c r="Q536" s="14" t="str">
        <f t="shared" si="277"/>
        <v/>
      </c>
      <c r="R536" s="14" t="str">
        <f t="shared" si="278"/>
        <v/>
      </c>
      <c r="S536" t="str">
        <f t="shared" si="264"/>
        <v/>
      </c>
      <c r="T536" s="14">
        <f t="shared" si="265"/>
        <v>0</v>
      </c>
    </row>
    <row r="537" spans="1:20" x14ac:dyDescent="0.25">
      <c r="A537" t="s">
        <v>665</v>
      </c>
      <c r="B537" t="e">
        <f t="shared" si="268"/>
        <v>#VALUE!</v>
      </c>
      <c r="C537" t="e">
        <f t="shared" si="269"/>
        <v>#VALUE!</v>
      </c>
      <c r="D537" t="e">
        <f t="shared" si="270"/>
        <v>#VALUE!</v>
      </c>
      <c r="E537">
        <f t="shared" si="271"/>
        <v>8</v>
      </c>
      <c r="F537" s="1" t="str">
        <f t="shared" si="261"/>
        <v/>
      </c>
      <c r="G537" s="1" t="str">
        <f t="shared" si="272"/>
        <v/>
      </c>
      <c r="H537" s="26" t="str">
        <f t="shared" si="273"/>
        <v>:</v>
      </c>
      <c r="I537" s="14">
        <f t="shared" si="266"/>
        <v>1</v>
      </c>
      <c r="J537" s="3">
        <f t="shared" si="274"/>
        <v>6</v>
      </c>
      <c r="K537" s="3">
        <f t="shared" si="267"/>
        <v>0</v>
      </c>
      <c r="L537" s="3">
        <f t="shared" si="260"/>
        <v>0</v>
      </c>
      <c r="M537" s="3">
        <f t="shared" si="262"/>
        <v>600</v>
      </c>
      <c r="N537" t="str">
        <f t="shared" si="263"/>
        <v>Ruta 2/6</v>
      </c>
      <c r="O537" s="14" t="str">
        <f t="shared" si="275"/>
        <v/>
      </c>
      <c r="P537" s="14" t="str">
        <f t="shared" si="276"/>
        <v/>
      </c>
      <c r="Q537" s="14" t="str">
        <f t="shared" si="277"/>
        <v/>
      </c>
      <c r="R537" s="14" t="str">
        <f t="shared" si="278"/>
        <v/>
      </c>
      <c r="S537" t="str">
        <f t="shared" si="264"/>
        <v/>
      </c>
      <c r="T537" s="14">
        <f t="shared" si="265"/>
        <v>0</v>
      </c>
    </row>
    <row r="538" spans="1:20" x14ac:dyDescent="0.25">
      <c r="A538" t="s">
        <v>209</v>
      </c>
      <c r="B538" t="e">
        <f t="shared" si="268"/>
        <v>#VALUE!</v>
      </c>
      <c r="C538">
        <f t="shared" si="269"/>
        <v>13</v>
      </c>
      <c r="D538">
        <f t="shared" si="270"/>
        <v>13</v>
      </c>
      <c r="E538">
        <f t="shared" si="271"/>
        <v>29</v>
      </c>
      <c r="F538" s="1" t="str">
        <f t="shared" si="261"/>
        <v/>
      </c>
      <c r="G538" s="1" t="str">
        <f t="shared" si="272"/>
        <v/>
      </c>
      <c r="H538" s="26" t="str">
        <f t="shared" si="273"/>
        <v>:</v>
      </c>
      <c r="I538" s="14">
        <f t="shared" si="266"/>
        <v>0</v>
      </c>
      <c r="J538" s="3">
        <f t="shared" si="274"/>
        <v>6</v>
      </c>
      <c r="K538" s="3">
        <f t="shared" si="267"/>
        <v>1</v>
      </c>
      <c r="L538" s="3">
        <f t="shared" si="260"/>
        <v>1</v>
      </c>
      <c r="M538" s="3">
        <f t="shared" si="262"/>
        <v>601</v>
      </c>
      <c r="N538" t="str">
        <f t="shared" si="263"/>
        <v>C/ Viridiana, nº 26 (Pd. Bus)</v>
      </c>
      <c r="O538" s="14" t="str">
        <f t="shared" si="275"/>
        <v>04:45</v>
      </c>
      <c r="P538" s="14" t="str">
        <f t="shared" si="276"/>
        <v>12:43</v>
      </c>
      <c r="Q538" s="14" t="str">
        <f t="shared" si="277"/>
        <v>20:45</v>
      </c>
      <c r="R538" s="14" t="str">
        <f t="shared" si="278"/>
        <v>06:43</v>
      </c>
      <c r="S538" t="str">
        <f t="shared" si="264"/>
        <v>Opel Planta en Figueruelas</v>
      </c>
      <c r="T538" s="14">
        <f t="shared" si="265"/>
        <v>0</v>
      </c>
    </row>
    <row r="539" spans="1:20" x14ac:dyDescent="0.25">
      <c r="A539" t="s">
        <v>553</v>
      </c>
      <c r="B539">
        <f t="shared" si="268"/>
        <v>2</v>
      </c>
      <c r="C539" t="e">
        <f t="shared" si="269"/>
        <v>#VALUE!</v>
      </c>
      <c r="D539">
        <f t="shared" si="270"/>
        <v>2</v>
      </c>
      <c r="E539">
        <f t="shared" si="271"/>
        <v>4</v>
      </c>
      <c r="F539" s="1">
        <f t="shared" si="261"/>
        <v>4</v>
      </c>
      <c r="G539" s="1">
        <f t="shared" si="272"/>
        <v>45</v>
      </c>
      <c r="H539" s="26" t="str">
        <f t="shared" si="273"/>
        <v>04:45</v>
      </c>
      <c r="I539" s="14">
        <f t="shared" si="266"/>
        <v>0</v>
      </c>
      <c r="J539" s="3">
        <f t="shared" si="274"/>
        <v>6</v>
      </c>
      <c r="K539" s="3">
        <f t="shared" si="267"/>
        <v>0</v>
      </c>
      <c r="L539" s="3">
        <f t="shared" si="260"/>
        <v>1</v>
      </c>
      <c r="M539" s="3">
        <f t="shared" si="262"/>
        <v>601</v>
      </c>
      <c r="N539" t="str">
        <f t="shared" si="263"/>
        <v/>
      </c>
      <c r="O539" s="14" t="str">
        <f t="shared" si="275"/>
        <v/>
      </c>
      <c r="P539" s="14" t="str">
        <f t="shared" si="276"/>
        <v/>
      </c>
      <c r="Q539" s="14" t="str">
        <f t="shared" si="277"/>
        <v/>
      </c>
      <c r="R539" s="14" t="str">
        <f t="shared" si="278"/>
        <v/>
      </c>
      <c r="S539" t="str">
        <f t="shared" si="264"/>
        <v/>
      </c>
      <c r="T539" s="14">
        <f t="shared" si="265"/>
        <v>0</v>
      </c>
    </row>
    <row r="540" spans="1:20" x14ac:dyDescent="0.25">
      <c r="A540" t="s">
        <v>204</v>
      </c>
      <c r="B540">
        <f t="shared" si="268"/>
        <v>3</v>
      </c>
      <c r="C540" t="e">
        <f t="shared" si="269"/>
        <v>#VALUE!</v>
      </c>
      <c r="D540">
        <f t="shared" si="270"/>
        <v>3</v>
      </c>
      <c r="E540">
        <f t="shared" si="271"/>
        <v>5</v>
      </c>
      <c r="F540" s="1">
        <f t="shared" si="261"/>
        <v>12</v>
      </c>
      <c r="G540" s="1">
        <f t="shared" si="272"/>
        <v>43</v>
      </c>
      <c r="H540" s="26" t="str">
        <f t="shared" si="273"/>
        <v>12:43</v>
      </c>
      <c r="I540" s="14">
        <f t="shared" si="266"/>
        <v>0</v>
      </c>
      <c r="J540" s="3">
        <f t="shared" si="274"/>
        <v>6</v>
      </c>
      <c r="K540" s="3">
        <f t="shared" si="267"/>
        <v>0</v>
      </c>
      <c r="L540" s="3">
        <f t="shared" si="260"/>
        <v>1</v>
      </c>
      <c r="M540" s="3">
        <f t="shared" si="262"/>
        <v>601</v>
      </c>
      <c r="N540" t="str">
        <f t="shared" si="263"/>
        <v/>
      </c>
      <c r="O540" s="14" t="str">
        <f t="shared" si="275"/>
        <v/>
      </c>
      <c r="P540" s="14" t="str">
        <f t="shared" si="276"/>
        <v/>
      </c>
      <c r="Q540" s="14" t="str">
        <f t="shared" si="277"/>
        <v/>
      </c>
      <c r="R540" s="14" t="str">
        <f t="shared" si="278"/>
        <v/>
      </c>
      <c r="S540" t="str">
        <f t="shared" si="264"/>
        <v/>
      </c>
      <c r="T540" s="14">
        <f t="shared" si="265"/>
        <v>0</v>
      </c>
    </row>
    <row r="541" spans="1:20" x14ac:dyDescent="0.25">
      <c r="A541" t="s">
        <v>359</v>
      </c>
      <c r="B541">
        <f t="shared" si="268"/>
        <v>3</v>
      </c>
      <c r="C541" t="e">
        <f t="shared" si="269"/>
        <v>#VALUE!</v>
      </c>
      <c r="D541">
        <f t="shared" si="270"/>
        <v>3</v>
      </c>
      <c r="E541">
        <f t="shared" si="271"/>
        <v>5</v>
      </c>
      <c r="F541" s="1">
        <f t="shared" si="261"/>
        <v>20</v>
      </c>
      <c r="G541" s="1">
        <f t="shared" si="272"/>
        <v>45</v>
      </c>
      <c r="H541" s="26" t="str">
        <f t="shared" si="273"/>
        <v>20:45</v>
      </c>
      <c r="I541" s="14">
        <f t="shared" si="266"/>
        <v>0</v>
      </c>
      <c r="J541" s="3">
        <f t="shared" si="274"/>
        <v>6</v>
      </c>
      <c r="K541" s="3">
        <f t="shared" si="267"/>
        <v>0</v>
      </c>
      <c r="L541" s="3">
        <f t="shared" si="260"/>
        <v>1</v>
      </c>
      <c r="M541" s="3">
        <f t="shared" si="262"/>
        <v>601</v>
      </c>
      <c r="N541" t="str">
        <f t="shared" si="263"/>
        <v/>
      </c>
      <c r="O541" s="14" t="str">
        <f t="shared" si="275"/>
        <v/>
      </c>
      <c r="P541" s="14" t="str">
        <f t="shared" si="276"/>
        <v/>
      </c>
      <c r="Q541" s="14" t="str">
        <f t="shared" si="277"/>
        <v/>
      </c>
      <c r="R541" s="14" t="str">
        <f t="shared" si="278"/>
        <v/>
      </c>
      <c r="S541" t="str">
        <f t="shared" si="264"/>
        <v/>
      </c>
      <c r="T541" s="14">
        <f t="shared" si="265"/>
        <v>0</v>
      </c>
    </row>
    <row r="542" spans="1:20" x14ac:dyDescent="0.25">
      <c r="A542" t="s">
        <v>509</v>
      </c>
      <c r="B542">
        <f t="shared" si="268"/>
        <v>2</v>
      </c>
      <c r="C542" t="e">
        <f t="shared" si="269"/>
        <v>#VALUE!</v>
      </c>
      <c r="D542">
        <f t="shared" si="270"/>
        <v>2</v>
      </c>
      <c r="E542">
        <f t="shared" si="271"/>
        <v>4</v>
      </c>
      <c r="F542" s="1">
        <f t="shared" si="261"/>
        <v>6</v>
      </c>
      <c r="G542" s="1">
        <f t="shared" si="272"/>
        <v>43</v>
      </c>
      <c r="H542" s="26" t="str">
        <f t="shared" si="273"/>
        <v>06:43</v>
      </c>
      <c r="I542" s="14">
        <f t="shared" si="266"/>
        <v>0</v>
      </c>
      <c r="J542" s="3">
        <f t="shared" si="274"/>
        <v>6</v>
      </c>
      <c r="K542" s="3">
        <f t="shared" si="267"/>
        <v>0</v>
      </c>
      <c r="L542" s="3">
        <f t="shared" si="260"/>
        <v>1</v>
      </c>
      <c r="M542" s="3">
        <f t="shared" si="262"/>
        <v>601</v>
      </c>
      <c r="N542" t="str">
        <f t="shared" si="263"/>
        <v/>
      </c>
      <c r="O542" s="14" t="str">
        <f t="shared" si="275"/>
        <v/>
      </c>
      <c r="P542" s="14" t="str">
        <f t="shared" si="276"/>
        <v/>
      </c>
      <c r="Q542" s="14" t="str">
        <f t="shared" si="277"/>
        <v/>
      </c>
      <c r="R542" s="14" t="str">
        <f t="shared" si="278"/>
        <v/>
      </c>
      <c r="S542" t="str">
        <f t="shared" si="264"/>
        <v/>
      </c>
      <c r="T542" s="14">
        <f t="shared" si="265"/>
        <v>0</v>
      </c>
    </row>
    <row r="543" spans="1:20" x14ac:dyDescent="0.25">
      <c r="A543" t="s">
        <v>21</v>
      </c>
      <c r="B543" t="e">
        <f t="shared" si="268"/>
        <v>#VALUE!</v>
      </c>
      <c r="C543" t="e">
        <f t="shared" si="269"/>
        <v>#VALUE!</v>
      </c>
      <c r="D543" t="e">
        <f t="shared" si="270"/>
        <v>#VALUE!</v>
      </c>
      <c r="E543">
        <f t="shared" si="271"/>
        <v>26</v>
      </c>
      <c r="F543" s="1" t="str">
        <f t="shared" si="261"/>
        <v/>
      </c>
      <c r="G543" s="1" t="str">
        <f t="shared" si="272"/>
        <v/>
      </c>
      <c r="H543" s="26" t="str">
        <f t="shared" si="273"/>
        <v>:</v>
      </c>
      <c r="I543" s="14">
        <f t="shared" si="266"/>
        <v>0</v>
      </c>
      <c r="J543" s="3">
        <f t="shared" si="274"/>
        <v>6</v>
      </c>
      <c r="K543" s="3">
        <f t="shared" si="267"/>
        <v>0</v>
      </c>
      <c r="L543" s="3">
        <f t="shared" si="260"/>
        <v>1</v>
      </c>
      <c r="M543" s="3">
        <f t="shared" si="262"/>
        <v>601</v>
      </c>
      <c r="N543" t="str">
        <f t="shared" si="263"/>
        <v/>
      </c>
      <c r="O543" s="14" t="str">
        <f t="shared" si="275"/>
        <v/>
      </c>
      <c r="P543" s="14" t="str">
        <f t="shared" si="276"/>
        <v/>
      </c>
      <c r="Q543" s="14" t="str">
        <f t="shared" si="277"/>
        <v/>
      </c>
      <c r="R543" s="14" t="str">
        <f t="shared" si="278"/>
        <v/>
      </c>
      <c r="S543" t="str">
        <f t="shared" si="264"/>
        <v/>
      </c>
      <c r="T543" s="14">
        <f t="shared" si="265"/>
        <v>0</v>
      </c>
    </row>
    <row r="544" spans="1:20" x14ac:dyDescent="0.25">
      <c r="A544" t="s">
        <v>590</v>
      </c>
      <c r="B544" t="e">
        <f t="shared" si="268"/>
        <v>#VALUE!</v>
      </c>
      <c r="C544" t="e">
        <f t="shared" si="269"/>
        <v>#VALUE!</v>
      </c>
      <c r="D544" t="e">
        <f t="shared" si="270"/>
        <v>#VALUE!</v>
      </c>
      <c r="E544">
        <f t="shared" si="271"/>
        <v>54</v>
      </c>
      <c r="F544" s="1" t="str">
        <f t="shared" si="261"/>
        <v/>
      </c>
      <c r="G544" s="1" t="str">
        <f t="shared" si="272"/>
        <v/>
      </c>
      <c r="H544" s="26" t="str">
        <f t="shared" si="273"/>
        <v>:</v>
      </c>
      <c r="I544" s="14">
        <f t="shared" si="266"/>
        <v>0</v>
      </c>
      <c r="J544" s="3">
        <f t="shared" si="274"/>
        <v>6</v>
      </c>
      <c r="K544" s="3">
        <f t="shared" si="267"/>
        <v>1</v>
      </c>
      <c r="L544" s="3">
        <f t="shared" si="260"/>
        <v>2</v>
      </c>
      <c r="M544" s="3">
        <f t="shared" si="262"/>
        <v>602</v>
      </c>
      <c r="N544" t="str">
        <f t="shared" si="263"/>
        <v>Calle Ciudadano Kane (Pd. Bus) - (esq. C/ Los Pájaros)</v>
      </c>
      <c r="O544" s="14" t="str">
        <f t="shared" si="275"/>
        <v>04:48</v>
      </c>
      <c r="P544" s="14" t="str">
        <f t="shared" si="276"/>
        <v>12:46</v>
      </c>
      <c r="Q544" s="14" t="str">
        <f t="shared" si="277"/>
        <v>20:48</v>
      </c>
      <c r="R544" s="14" t="str">
        <f t="shared" si="278"/>
        <v>06:46</v>
      </c>
      <c r="S544" t="str">
        <f t="shared" si="264"/>
        <v>Torres San Lamberto "Punto 0" (Pd. Bus)</v>
      </c>
      <c r="T544" s="14">
        <f t="shared" si="265"/>
        <v>0</v>
      </c>
    </row>
    <row r="545" spans="1:20" x14ac:dyDescent="0.25">
      <c r="A545" t="s">
        <v>203</v>
      </c>
      <c r="B545">
        <f t="shared" si="268"/>
        <v>2</v>
      </c>
      <c r="C545" t="e">
        <f t="shared" si="269"/>
        <v>#VALUE!</v>
      </c>
      <c r="D545">
        <f t="shared" si="270"/>
        <v>2</v>
      </c>
      <c r="E545">
        <f t="shared" si="271"/>
        <v>4</v>
      </c>
      <c r="F545" s="1">
        <f t="shared" si="261"/>
        <v>4</v>
      </c>
      <c r="G545" s="1">
        <f t="shared" si="272"/>
        <v>48</v>
      </c>
      <c r="H545" s="26" t="str">
        <f t="shared" si="273"/>
        <v>04:48</v>
      </c>
      <c r="I545" s="14">
        <f t="shared" si="266"/>
        <v>0</v>
      </c>
      <c r="J545" s="3">
        <f t="shared" si="274"/>
        <v>6</v>
      </c>
      <c r="K545" s="3">
        <f t="shared" si="267"/>
        <v>0</v>
      </c>
      <c r="L545" s="3">
        <f t="shared" si="260"/>
        <v>2</v>
      </c>
      <c r="M545" s="3">
        <f t="shared" si="262"/>
        <v>602</v>
      </c>
      <c r="N545" t="str">
        <f t="shared" si="263"/>
        <v/>
      </c>
      <c r="O545" s="14" t="str">
        <f t="shared" si="275"/>
        <v/>
      </c>
      <c r="P545" s="14" t="str">
        <f t="shared" si="276"/>
        <v/>
      </c>
      <c r="Q545" s="14" t="str">
        <f t="shared" si="277"/>
        <v/>
      </c>
      <c r="R545" s="14" t="str">
        <f t="shared" si="278"/>
        <v/>
      </c>
      <c r="S545" t="str">
        <f t="shared" si="264"/>
        <v/>
      </c>
      <c r="T545" s="14">
        <f t="shared" si="265"/>
        <v>0</v>
      </c>
    </row>
    <row r="546" spans="1:20" x14ac:dyDescent="0.25">
      <c r="A546" t="s">
        <v>392</v>
      </c>
      <c r="B546">
        <f t="shared" si="268"/>
        <v>3</v>
      </c>
      <c r="C546" t="e">
        <f t="shared" si="269"/>
        <v>#VALUE!</v>
      </c>
      <c r="D546">
        <f t="shared" si="270"/>
        <v>3</v>
      </c>
      <c r="E546">
        <f t="shared" si="271"/>
        <v>5</v>
      </c>
      <c r="F546" s="1">
        <f t="shared" si="261"/>
        <v>12</v>
      </c>
      <c r="G546" s="1">
        <f t="shared" si="272"/>
        <v>46</v>
      </c>
      <c r="H546" s="26" t="str">
        <f t="shared" si="273"/>
        <v>12:46</v>
      </c>
      <c r="I546" s="14">
        <f t="shared" si="266"/>
        <v>0</v>
      </c>
      <c r="J546" s="3">
        <f t="shared" si="274"/>
        <v>6</v>
      </c>
      <c r="K546" s="3">
        <f t="shared" si="267"/>
        <v>0</v>
      </c>
      <c r="L546" s="3">
        <f t="shared" si="260"/>
        <v>2</v>
      </c>
      <c r="M546" s="3">
        <f t="shared" si="262"/>
        <v>602</v>
      </c>
      <c r="N546" t="str">
        <f t="shared" si="263"/>
        <v/>
      </c>
      <c r="O546" s="14" t="str">
        <f t="shared" si="275"/>
        <v/>
      </c>
      <c r="P546" s="14" t="str">
        <f t="shared" si="276"/>
        <v/>
      </c>
      <c r="Q546" s="14" t="str">
        <f t="shared" si="277"/>
        <v/>
      </c>
      <c r="R546" s="14" t="str">
        <f t="shared" si="278"/>
        <v/>
      </c>
      <c r="S546" t="str">
        <f t="shared" si="264"/>
        <v/>
      </c>
      <c r="T546" s="14">
        <f t="shared" si="265"/>
        <v>0</v>
      </c>
    </row>
    <row r="547" spans="1:20" x14ac:dyDescent="0.25">
      <c r="A547" t="s">
        <v>106</v>
      </c>
      <c r="B547">
        <f t="shared" si="268"/>
        <v>3</v>
      </c>
      <c r="C547" t="e">
        <f t="shared" si="269"/>
        <v>#VALUE!</v>
      </c>
      <c r="D547">
        <f t="shared" si="270"/>
        <v>3</v>
      </c>
      <c r="E547">
        <f t="shared" si="271"/>
        <v>5</v>
      </c>
      <c r="F547" s="1">
        <f t="shared" si="261"/>
        <v>20</v>
      </c>
      <c r="G547" s="1">
        <f t="shared" si="272"/>
        <v>48</v>
      </c>
      <c r="H547" s="26" t="str">
        <f t="shared" si="273"/>
        <v>20:48</v>
      </c>
      <c r="I547" s="14">
        <f t="shared" si="266"/>
        <v>0</v>
      </c>
      <c r="J547" s="3">
        <f t="shared" si="274"/>
        <v>6</v>
      </c>
      <c r="K547" s="3">
        <f t="shared" si="267"/>
        <v>0</v>
      </c>
      <c r="L547" s="3">
        <f t="shared" si="260"/>
        <v>2</v>
      </c>
      <c r="M547" s="3">
        <f t="shared" si="262"/>
        <v>602</v>
      </c>
      <c r="N547" t="str">
        <f t="shared" si="263"/>
        <v/>
      </c>
      <c r="O547" s="14" t="str">
        <f t="shared" si="275"/>
        <v/>
      </c>
      <c r="P547" s="14" t="str">
        <f t="shared" si="276"/>
        <v/>
      </c>
      <c r="Q547" s="14" t="str">
        <f t="shared" si="277"/>
        <v/>
      </c>
      <c r="R547" s="14" t="str">
        <f t="shared" si="278"/>
        <v/>
      </c>
      <c r="S547" t="str">
        <f t="shared" si="264"/>
        <v/>
      </c>
      <c r="T547" s="14">
        <f t="shared" si="265"/>
        <v>0</v>
      </c>
    </row>
    <row r="548" spans="1:20" x14ac:dyDescent="0.25">
      <c r="A548" t="s">
        <v>342</v>
      </c>
      <c r="B548">
        <f t="shared" si="268"/>
        <v>2</v>
      </c>
      <c r="C548" t="e">
        <f t="shared" si="269"/>
        <v>#VALUE!</v>
      </c>
      <c r="D548">
        <f t="shared" si="270"/>
        <v>2</v>
      </c>
      <c r="E548">
        <f t="shared" si="271"/>
        <v>4</v>
      </c>
      <c r="F548" s="1">
        <f t="shared" si="261"/>
        <v>6</v>
      </c>
      <c r="G548" s="1">
        <f t="shared" si="272"/>
        <v>46</v>
      </c>
      <c r="H548" s="26" t="str">
        <f t="shared" si="273"/>
        <v>06:46</v>
      </c>
      <c r="I548" s="14">
        <f t="shared" si="266"/>
        <v>0</v>
      </c>
      <c r="J548" s="3">
        <f t="shared" si="274"/>
        <v>6</v>
      </c>
      <c r="K548" s="3">
        <f t="shared" si="267"/>
        <v>0</v>
      </c>
      <c r="L548" s="3">
        <f t="shared" si="260"/>
        <v>2</v>
      </c>
      <c r="M548" s="3">
        <f t="shared" si="262"/>
        <v>602</v>
      </c>
      <c r="N548" t="str">
        <f t="shared" si="263"/>
        <v/>
      </c>
      <c r="O548" s="14" t="str">
        <f t="shared" si="275"/>
        <v/>
      </c>
      <c r="P548" s="14" t="str">
        <f t="shared" si="276"/>
        <v/>
      </c>
      <c r="Q548" s="14" t="str">
        <f t="shared" si="277"/>
        <v/>
      </c>
      <c r="R548" s="14" t="str">
        <f t="shared" si="278"/>
        <v/>
      </c>
      <c r="S548" t="str">
        <f t="shared" si="264"/>
        <v/>
      </c>
      <c r="T548" s="14">
        <f t="shared" si="265"/>
        <v>0</v>
      </c>
    </row>
    <row r="549" spans="1:20" x14ac:dyDescent="0.25">
      <c r="A549" t="s">
        <v>146</v>
      </c>
      <c r="B549" t="e">
        <f t="shared" si="268"/>
        <v>#VALUE!</v>
      </c>
      <c r="C549" t="e">
        <f t="shared" si="269"/>
        <v>#VALUE!</v>
      </c>
      <c r="D549" t="e">
        <f t="shared" si="270"/>
        <v>#VALUE!</v>
      </c>
      <c r="E549">
        <f t="shared" si="271"/>
        <v>39</v>
      </c>
      <c r="F549" s="1" t="str">
        <f t="shared" si="261"/>
        <v/>
      </c>
      <c r="G549" s="1" t="str">
        <f t="shared" si="272"/>
        <v/>
      </c>
      <c r="H549" s="26" t="str">
        <f t="shared" si="273"/>
        <v>:</v>
      </c>
      <c r="I549" s="14">
        <f t="shared" si="266"/>
        <v>0</v>
      </c>
      <c r="J549" s="3">
        <f t="shared" si="274"/>
        <v>6</v>
      </c>
      <c r="K549" s="3">
        <f t="shared" si="267"/>
        <v>0</v>
      </c>
      <c r="L549" s="3">
        <f t="shared" si="260"/>
        <v>2</v>
      </c>
      <c r="M549" s="3">
        <f t="shared" si="262"/>
        <v>602</v>
      </c>
      <c r="N549" t="str">
        <f t="shared" si="263"/>
        <v/>
      </c>
      <c r="O549" s="14" t="str">
        <f t="shared" si="275"/>
        <v/>
      </c>
      <c r="P549" s="14" t="str">
        <f t="shared" si="276"/>
        <v/>
      </c>
      <c r="Q549" s="14" t="str">
        <f t="shared" si="277"/>
        <v/>
      </c>
      <c r="R549" s="14" t="str">
        <f t="shared" si="278"/>
        <v/>
      </c>
      <c r="S549" t="str">
        <f t="shared" si="264"/>
        <v/>
      </c>
      <c r="T549" s="14">
        <f t="shared" si="265"/>
        <v>0</v>
      </c>
    </row>
    <row r="550" spans="1:20" x14ac:dyDescent="0.25">
      <c r="A550" t="s">
        <v>591</v>
      </c>
      <c r="B550" t="e">
        <f t="shared" si="268"/>
        <v>#VALUE!</v>
      </c>
      <c r="C550">
        <f t="shared" si="269"/>
        <v>23</v>
      </c>
      <c r="D550">
        <f t="shared" si="270"/>
        <v>23</v>
      </c>
      <c r="E550">
        <f t="shared" si="271"/>
        <v>28</v>
      </c>
      <c r="F550" s="1" t="str">
        <f t="shared" si="261"/>
        <v/>
      </c>
      <c r="G550" s="1" t="str">
        <f t="shared" si="272"/>
        <v/>
      </c>
      <c r="H550" s="26" t="str">
        <f t="shared" si="273"/>
        <v>:</v>
      </c>
      <c r="I550" s="14">
        <f t="shared" si="266"/>
        <v>0</v>
      </c>
      <c r="J550" s="3">
        <f t="shared" si="274"/>
        <v>6</v>
      </c>
      <c r="K550" s="3">
        <f t="shared" si="267"/>
        <v>1</v>
      </c>
      <c r="L550" s="3">
        <f t="shared" si="260"/>
        <v>3</v>
      </c>
      <c r="M550" s="3">
        <f t="shared" si="262"/>
        <v>603</v>
      </c>
      <c r="N550" t="str">
        <f t="shared" si="263"/>
        <v>Paseo de los Olvidados, nº 7</v>
      </c>
      <c r="O550" s="14" t="str">
        <f t="shared" si="275"/>
        <v>04:50</v>
      </c>
      <c r="P550" s="14" t="str">
        <f t="shared" si="276"/>
        <v>12:48</v>
      </c>
      <c r="Q550" s="14" t="str">
        <f t="shared" si="277"/>
        <v>20:50</v>
      </c>
      <c r="R550" s="14" t="str">
        <f t="shared" si="278"/>
        <v>06:48</v>
      </c>
      <c r="S550" t="str">
        <f t="shared" si="264"/>
        <v>Vía Hispanidad (frente nº 132 - 2º paso de cebra)</v>
      </c>
      <c r="T550" s="14">
        <f t="shared" si="265"/>
        <v>0</v>
      </c>
    </row>
    <row r="551" spans="1:20" x14ac:dyDescent="0.25">
      <c r="A551" t="s">
        <v>206</v>
      </c>
      <c r="B551">
        <f t="shared" si="268"/>
        <v>2</v>
      </c>
      <c r="C551" t="e">
        <f t="shared" si="269"/>
        <v>#VALUE!</v>
      </c>
      <c r="D551">
        <f t="shared" si="270"/>
        <v>2</v>
      </c>
      <c r="E551">
        <f t="shared" si="271"/>
        <v>4</v>
      </c>
      <c r="F551" s="1">
        <f t="shared" si="261"/>
        <v>4</v>
      </c>
      <c r="G551" s="1">
        <f t="shared" si="272"/>
        <v>50</v>
      </c>
      <c r="H551" s="26" t="str">
        <f t="shared" si="273"/>
        <v>04:50</v>
      </c>
      <c r="I551" s="14">
        <f t="shared" si="266"/>
        <v>0</v>
      </c>
      <c r="J551" s="3">
        <f t="shared" si="274"/>
        <v>6</v>
      </c>
      <c r="K551" s="3">
        <f t="shared" si="267"/>
        <v>0</v>
      </c>
      <c r="L551" s="3">
        <f t="shared" si="260"/>
        <v>3</v>
      </c>
      <c r="M551" s="3">
        <f t="shared" si="262"/>
        <v>603</v>
      </c>
      <c r="N551" t="str">
        <f t="shared" si="263"/>
        <v/>
      </c>
      <c r="O551" s="14" t="str">
        <f t="shared" si="275"/>
        <v/>
      </c>
      <c r="P551" s="14" t="str">
        <f t="shared" si="276"/>
        <v/>
      </c>
      <c r="Q551" s="14" t="str">
        <f t="shared" si="277"/>
        <v/>
      </c>
      <c r="R551" s="14" t="str">
        <f t="shared" si="278"/>
        <v/>
      </c>
      <c r="S551" t="str">
        <f t="shared" si="264"/>
        <v/>
      </c>
      <c r="T551" s="14">
        <f t="shared" si="265"/>
        <v>0</v>
      </c>
    </row>
    <row r="552" spans="1:20" x14ac:dyDescent="0.25">
      <c r="A552" t="s">
        <v>105</v>
      </c>
      <c r="B552">
        <f t="shared" si="268"/>
        <v>3</v>
      </c>
      <c r="C552" t="e">
        <f t="shared" si="269"/>
        <v>#VALUE!</v>
      </c>
      <c r="D552">
        <f t="shared" si="270"/>
        <v>3</v>
      </c>
      <c r="E552">
        <f t="shared" si="271"/>
        <v>5</v>
      </c>
      <c r="F552" s="1">
        <f t="shared" si="261"/>
        <v>12</v>
      </c>
      <c r="G552" s="1">
        <f t="shared" si="272"/>
        <v>48</v>
      </c>
      <c r="H552" s="26" t="str">
        <f t="shared" si="273"/>
        <v>12:48</v>
      </c>
      <c r="I552" s="14">
        <f t="shared" si="266"/>
        <v>0</v>
      </c>
      <c r="J552" s="3">
        <f t="shared" si="274"/>
        <v>6</v>
      </c>
      <c r="K552" s="3">
        <f t="shared" si="267"/>
        <v>0</v>
      </c>
      <c r="L552" s="3">
        <f t="shared" si="260"/>
        <v>3</v>
      </c>
      <c r="M552" s="3">
        <f t="shared" si="262"/>
        <v>603</v>
      </c>
      <c r="N552" t="str">
        <f t="shared" si="263"/>
        <v/>
      </c>
      <c r="O552" s="14" t="str">
        <f t="shared" si="275"/>
        <v/>
      </c>
      <c r="P552" s="14" t="str">
        <f t="shared" si="276"/>
        <v/>
      </c>
      <c r="Q552" s="14" t="str">
        <f t="shared" si="277"/>
        <v/>
      </c>
      <c r="R552" s="14" t="str">
        <f t="shared" si="278"/>
        <v/>
      </c>
      <c r="S552" t="str">
        <f t="shared" si="264"/>
        <v/>
      </c>
      <c r="T552" s="14">
        <f t="shared" si="265"/>
        <v>0</v>
      </c>
    </row>
    <row r="553" spans="1:20" x14ac:dyDescent="0.25">
      <c r="A553" t="s">
        <v>110</v>
      </c>
      <c r="B553">
        <f t="shared" si="268"/>
        <v>3</v>
      </c>
      <c r="C553" t="e">
        <f t="shared" si="269"/>
        <v>#VALUE!</v>
      </c>
      <c r="D553">
        <f t="shared" si="270"/>
        <v>3</v>
      </c>
      <c r="E553">
        <f t="shared" si="271"/>
        <v>5</v>
      </c>
      <c r="F553" s="1">
        <f t="shared" si="261"/>
        <v>20</v>
      </c>
      <c r="G553" s="1">
        <f t="shared" si="272"/>
        <v>50</v>
      </c>
      <c r="H553" s="26" t="str">
        <f t="shared" si="273"/>
        <v>20:50</v>
      </c>
      <c r="I553" s="14">
        <f t="shared" si="266"/>
        <v>0</v>
      </c>
      <c r="J553" s="3">
        <f t="shared" si="274"/>
        <v>6</v>
      </c>
      <c r="K553" s="3">
        <f t="shared" si="267"/>
        <v>0</v>
      </c>
      <c r="L553" s="3">
        <f t="shared" si="260"/>
        <v>3</v>
      </c>
      <c r="M553" s="3">
        <f t="shared" si="262"/>
        <v>603</v>
      </c>
      <c r="N553" t="str">
        <f t="shared" si="263"/>
        <v/>
      </c>
      <c r="O553" s="14" t="str">
        <f t="shared" si="275"/>
        <v/>
      </c>
      <c r="P553" s="14" t="str">
        <f t="shared" si="276"/>
        <v/>
      </c>
      <c r="Q553" s="14" t="str">
        <f t="shared" si="277"/>
        <v/>
      </c>
      <c r="R553" s="14" t="str">
        <f t="shared" si="278"/>
        <v/>
      </c>
      <c r="S553" t="str">
        <f t="shared" si="264"/>
        <v/>
      </c>
      <c r="T553" s="14">
        <f t="shared" si="265"/>
        <v>0</v>
      </c>
    </row>
    <row r="554" spans="1:20" x14ac:dyDescent="0.25">
      <c r="A554" t="s">
        <v>533</v>
      </c>
      <c r="B554">
        <f t="shared" si="268"/>
        <v>2</v>
      </c>
      <c r="C554" t="e">
        <f t="shared" si="269"/>
        <v>#VALUE!</v>
      </c>
      <c r="D554">
        <f t="shared" si="270"/>
        <v>2</v>
      </c>
      <c r="E554">
        <f t="shared" si="271"/>
        <v>4</v>
      </c>
      <c r="F554" s="1">
        <f t="shared" si="261"/>
        <v>6</v>
      </c>
      <c r="G554" s="1">
        <f t="shared" si="272"/>
        <v>48</v>
      </c>
      <c r="H554" s="26" t="str">
        <f t="shared" si="273"/>
        <v>06:48</v>
      </c>
      <c r="I554" s="14">
        <f t="shared" si="266"/>
        <v>0</v>
      </c>
      <c r="J554" s="3">
        <f t="shared" si="274"/>
        <v>6</v>
      </c>
      <c r="K554" s="3">
        <f t="shared" si="267"/>
        <v>0</v>
      </c>
      <c r="L554" s="3">
        <f t="shared" si="260"/>
        <v>3</v>
      </c>
      <c r="M554" s="3">
        <f t="shared" si="262"/>
        <v>603</v>
      </c>
      <c r="N554" t="str">
        <f t="shared" si="263"/>
        <v/>
      </c>
      <c r="O554" s="14" t="str">
        <f t="shared" si="275"/>
        <v/>
      </c>
      <c r="P554" s="14" t="str">
        <f t="shared" si="276"/>
        <v/>
      </c>
      <c r="Q554" s="14" t="str">
        <f t="shared" si="277"/>
        <v/>
      </c>
      <c r="R554" s="14" t="str">
        <f t="shared" si="278"/>
        <v/>
      </c>
      <c r="S554" t="str">
        <f t="shared" si="264"/>
        <v/>
      </c>
      <c r="T554" s="14">
        <f t="shared" si="265"/>
        <v>0</v>
      </c>
    </row>
    <row r="555" spans="1:20" x14ac:dyDescent="0.25">
      <c r="A555" t="s">
        <v>162</v>
      </c>
      <c r="B555" t="e">
        <f t="shared" si="268"/>
        <v>#VALUE!</v>
      </c>
      <c r="C555" t="e">
        <f t="shared" si="269"/>
        <v>#VALUE!</v>
      </c>
      <c r="D555" t="e">
        <f t="shared" si="270"/>
        <v>#VALUE!</v>
      </c>
      <c r="E555">
        <f t="shared" si="271"/>
        <v>49</v>
      </c>
      <c r="F555" s="1" t="str">
        <f t="shared" si="261"/>
        <v/>
      </c>
      <c r="G555" s="1" t="str">
        <f t="shared" si="272"/>
        <v/>
      </c>
      <c r="H555" s="26" t="str">
        <f t="shared" si="273"/>
        <v>:</v>
      </c>
      <c r="I555" s="14">
        <f t="shared" si="266"/>
        <v>0</v>
      </c>
      <c r="J555" s="3">
        <f t="shared" si="274"/>
        <v>6</v>
      </c>
      <c r="K555" s="3">
        <f t="shared" si="267"/>
        <v>0</v>
      </c>
      <c r="L555" s="3">
        <f t="shared" si="260"/>
        <v>3</v>
      </c>
      <c r="M555" s="3">
        <f t="shared" si="262"/>
        <v>603</v>
      </c>
      <c r="N555" t="str">
        <f t="shared" si="263"/>
        <v/>
      </c>
      <c r="O555" s="14" t="str">
        <f t="shared" si="275"/>
        <v/>
      </c>
      <c r="P555" s="14" t="str">
        <f t="shared" si="276"/>
        <v/>
      </c>
      <c r="Q555" s="14" t="str">
        <f t="shared" si="277"/>
        <v/>
      </c>
      <c r="R555" s="14" t="str">
        <f t="shared" si="278"/>
        <v/>
      </c>
      <c r="S555" t="str">
        <f t="shared" si="264"/>
        <v/>
      </c>
      <c r="T555" s="14">
        <f t="shared" si="265"/>
        <v>0</v>
      </c>
    </row>
    <row r="556" spans="1:20" x14ac:dyDescent="0.25">
      <c r="A556" t="s">
        <v>592</v>
      </c>
      <c r="B556" t="e">
        <f t="shared" si="268"/>
        <v>#VALUE!</v>
      </c>
      <c r="C556">
        <f t="shared" si="269"/>
        <v>12</v>
      </c>
      <c r="D556">
        <f t="shared" si="270"/>
        <v>12</v>
      </c>
      <c r="E556">
        <f t="shared" si="271"/>
        <v>49</v>
      </c>
      <c r="F556" s="1" t="str">
        <f t="shared" si="261"/>
        <v/>
      </c>
      <c r="G556" s="1" t="str">
        <f t="shared" si="272"/>
        <v/>
      </c>
      <c r="H556" s="26" t="str">
        <f t="shared" si="273"/>
        <v>:</v>
      </c>
      <c r="I556" s="14">
        <f t="shared" si="266"/>
        <v>0</v>
      </c>
      <c r="J556" s="3">
        <f t="shared" si="274"/>
        <v>6</v>
      </c>
      <c r="K556" s="3">
        <f t="shared" si="267"/>
        <v>1</v>
      </c>
      <c r="L556" s="3">
        <f t="shared" si="260"/>
        <v>4</v>
      </c>
      <c r="M556" s="3">
        <f t="shared" si="262"/>
        <v>604</v>
      </c>
      <c r="N556" t="str">
        <f t="shared" si="263"/>
        <v>Vía Ibérica, nº 67 (frente C/ Argualas - Pd. Bus)</v>
      </c>
      <c r="O556" s="14" t="str">
        <f t="shared" si="275"/>
        <v>04:55</v>
      </c>
      <c r="P556" s="14" t="str">
        <f t="shared" si="276"/>
        <v>12:54</v>
      </c>
      <c r="Q556" s="14" t="str">
        <f t="shared" si="277"/>
        <v>20:55</v>
      </c>
      <c r="R556" s="14" t="str">
        <f t="shared" si="278"/>
        <v>06:54</v>
      </c>
      <c r="S556" t="str">
        <f t="shared" si="264"/>
        <v>Vía Hispanidad (frente Escultor Palao)</v>
      </c>
      <c r="T556" s="14">
        <f t="shared" si="265"/>
        <v>0</v>
      </c>
    </row>
    <row r="557" spans="1:20" x14ac:dyDescent="0.25">
      <c r="A557" t="s">
        <v>108</v>
      </c>
      <c r="B557">
        <f t="shared" si="268"/>
        <v>2</v>
      </c>
      <c r="C557" t="e">
        <f t="shared" si="269"/>
        <v>#VALUE!</v>
      </c>
      <c r="D557">
        <f t="shared" si="270"/>
        <v>2</v>
      </c>
      <c r="E557">
        <f t="shared" si="271"/>
        <v>4</v>
      </c>
      <c r="F557" s="1">
        <f t="shared" si="261"/>
        <v>4</v>
      </c>
      <c r="G557" s="1">
        <f t="shared" si="272"/>
        <v>55</v>
      </c>
      <c r="H557" s="26" t="str">
        <f t="shared" si="273"/>
        <v>04:55</v>
      </c>
      <c r="I557" s="14">
        <f t="shared" si="266"/>
        <v>0</v>
      </c>
      <c r="J557" s="3">
        <f t="shared" si="274"/>
        <v>6</v>
      </c>
      <c r="K557" s="3">
        <f t="shared" si="267"/>
        <v>0</v>
      </c>
      <c r="L557" s="3">
        <f t="shared" si="260"/>
        <v>4</v>
      </c>
      <c r="M557" s="3">
        <f t="shared" si="262"/>
        <v>604</v>
      </c>
      <c r="N557" t="str">
        <f t="shared" si="263"/>
        <v/>
      </c>
      <c r="O557" s="14" t="str">
        <f t="shared" si="275"/>
        <v/>
      </c>
      <c r="P557" s="14" t="str">
        <f t="shared" si="276"/>
        <v/>
      </c>
      <c r="Q557" s="14" t="str">
        <f t="shared" si="277"/>
        <v/>
      </c>
      <c r="R557" s="14" t="str">
        <f t="shared" si="278"/>
        <v/>
      </c>
      <c r="S557" t="str">
        <f t="shared" si="264"/>
        <v/>
      </c>
      <c r="T557" s="14">
        <f t="shared" si="265"/>
        <v>0</v>
      </c>
    </row>
    <row r="558" spans="1:20" x14ac:dyDescent="0.25">
      <c r="A558" t="s">
        <v>116</v>
      </c>
      <c r="B558">
        <f t="shared" si="268"/>
        <v>3</v>
      </c>
      <c r="C558" t="e">
        <f t="shared" si="269"/>
        <v>#VALUE!</v>
      </c>
      <c r="D558">
        <f t="shared" si="270"/>
        <v>3</v>
      </c>
      <c r="E558">
        <f t="shared" si="271"/>
        <v>5</v>
      </c>
      <c r="F558" s="1">
        <f t="shared" si="261"/>
        <v>12</v>
      </c>
      <c r="G558" s="1">
        <f t="shared" si="272"/>
        <v>54</v>
      </c>
      <c r="H558" s="26" t="str">
        <f t="shared" si="273"/>
        <v>12:54</v>
      </c>
      <c r="I558" s="14">
        <f t="shared" si="266"/>
        <v>0</v>
      </c>
      <c r="J558" s="3">
        <f t="shared" si="274"/>
        <v>6</v>
      </c>
      <c r="K558" s="3">
        <f t="shared" si="267"/>
        <v>0</v>
      </c>
      <c r="L558" s="3">
        <f t="shared" si="260"/>
        <v>4</v>
      </c>
      <c r="M558" s="3">
        <f t="shared" si="262"/>
        <v>604</v>
      </c>
      <c r="N558" t="str">
        <f t="shared" si="263"/>
        <v/>
      </c>
      <c r="O558" s="14" t="str">
        <f t="shared" si="275"/>
        <v/>
      </c>
      <c r="P558" s="14" t="str">
        <f t="shared" si="276"/>
        <v/>
      </c>
      <c r="Q558" s="14" t="str">
        <f t="shared" si="277"/>
        <v/>
      </c>
      <c r="R558" s="14" t="str">
        <f t="shared" si="278"/>
        <v/>
      </c>
      <c r="S558" t="str">
        <f t="shared" si="264"/>
        <v/>
      </c>
      <c r="T558" s="14">
        <f t="shared" si="265"/>
        <v>0</v>
      </c>
    </row>
    <row r="559" spans="1:20" x14ac:dyDescent="0.25">
      <c r="A559" t="s">
        <v>121</v>
      </c>
      <c r="B559">
        <f t="shared" si="268"/>
        <v>3</v>
      </c>
      <c r="C559" t="e">
        <f t="shared" si="269"/>
        <v>#VALUE!</v>
      </c>
      <c r="D559">
        <f t="shared" si="270"/>
        <v>3</v>
      </c>
      <c r="E559">
        <f t="shared" si="271"/>
        <v>5</v>
      </c>
      <c r="F559" s="1">
        <f t="shared" si="261"/>
        <v>20</v>
      </c>
      <c r="G559" s="1">
        <f t="shared" si="272"/>
        <v>55</v>
      </c>
      <c r="H559" s="26" t="str">
        <f t="shared" si="273"/>
        <v>20:55</v>
      </c>
      <c r="I559" s="14">
        <f t="shared" si="266"/>
        <v>0</v>
      </c>
      <c r="J559" s="3">
        <f t="shared" si="274"/>
        <v>6</v>
      </c>
      <c r="K559" s="3">
        <f t="shared" si="267"/>
        <v>0</v>
      </c>
      <c r="L559" s="3">
        <f t="shared" si="260"/>
        <v>4</v>
      </c>
      <c r="M559" s="3">
        <f t="shared" si="262"/>
        <v>604</v>
      </c>
      <c r="N559" t="str">
        <f t="shared" si="263"/>
        <v/>
      </c>
      <c r="O559" s="14" t="str">
        <f t="shared" si="275"/>
        <v/>
      </c>
      <c r="P559" s="14" t="str">
        <f t="shared" si="276"/>
        <v/>
      </c>
      <c r="Q559" s="14" t="str">
        <f t="shared" si="277"/>
        <v/>
      </c>
      <c r="R559" s="14" t="str">
        <f t="shared" si="278"/>
        <v/>
      </c>
      <c r="S559" t="str">
        <f t="shared" si="264"/>
        <v/>
      </c>
      <c r="T559" s="14">
        <f t="shared" si="265"/>
        <v>0</v>
      </c>
    </row>
    <row r="560" spans="1:20" x14ac:dyDescent="0.25">
      <c r="A560" t="s">
        <v>294</v>
      </c>
      <c r="B560">
        <f t="shared" si="268"/>
        <v>2</v>
      </c>
      <c r="C560" t="e">
        <f t="shared" si="269"/>
        <v>#VALUE!</v>
      </c>
      <c r="D560">
        <f t="shared" si="270"/>
        <v>2</v>
      </c>
      <c r="E560">
        <f t="shared" si="271"/>
        <v>4</v>
      </c>
      <c r="F560" s="1">
        <f t="shared" si="261"/>
        <v>6</v>
      </c>
      <c r="G560" s="1">
        <f t="shared" si="272"/>
        <v>54</v>
      </c>
      <c r="H560" s="26" t="str">
        <f t="shared" si="273"/>
        <v>06:54</v>
      </c>
      <c r="I560" s="14">
        <f t="shared" si="266"/>
        <v>0</v>
      </c>
      <c r="J560" s="3">
        <f t="shared" si="274"/>
        <v>6</v>
      </c>
      <c r="K560" s="3">
        <f t="shared" si="267"/>
        <v>0</v>
      </c>
      <c r="L560" s="3">
        <f t="shared" si="260"/>
        <v>4</v>
      </c>
      <c r="M560" s="3">
        <f t="shared" si="262"/>
        <v>604</v>
      </c>
      <c r="N560" t="str">
        <f t="shared" si="263"/>
        <v/>
      </c>
      <c r="O560" s="14" t="str">
        <f t="shared" si="275"/>
        <v/>
      </c>
      <c r="P560" s="14" t="str">
        <f t="shared" si="276"/>
        <v/>
      </c>
      <c r="Q560" s="14" t="str">
        <f t="shared" si="277"/>
        <v/>
      </c>
      <c r="R560" s="14" t="str">
        <f t="shared" si="278"/>
        <v/>
      </c>
      <c r="S560" t="str">
        <f t="shared" si="264"/>
        <v/>
      </c>
      <c r="T560" s="14">
        <f t="shared" si="265"/>
        <v>0</v>
      </c>
    </row>
    <row r="561" spans="1:20" x14ac:dyDescent="0.25">
      <c r="A561" t="s">
        <v>164</v>
      </c>
      <c r="B561" t="e">
        <f t="shared" si="268"/>
        <v>#VALUE!</v>
      </c>
      <c r="C561" t="e">
        <f t="shared" si="269"/>
        <v>#VALUE!</v>
      </c>
      <c r="D561" t="e">
        <f t="shared" si="270"/>
        <v>#VALUE!</v>
      </c>
      <c r="E561">
        <f t="shared" si="271"/>
        <v>38</v>
      </c>
      <c r="F561" s="1" t="str">
        <f t="shared" si="261"/>
        <v/>
      </c>
      <c r="G561" s="1" t="str">
        <f t="shared" si="272"/>
        <v/>
      </c>
      <c r="H561" s="26" t="str">
        <f t="shared" si="273"/>
        <v>:</v>
      </c>
      <c r="I561" s="14">
        <f t="shared" si="266"/>
        <v>0</v>
      </c>
      <c r="J561" s="3">
        <f t="shared" si="274"/>
        <v>6</v>
      </c>
      <c r="K561" s="3">
        <f t="shared" si="267"/>
        <v>0</v>
      </c>
      <c r="L561" s="3">
        <f t="shared" si="260"/>
        <v>4</v>
      </c>
      <c r="M561" s="3">
        <f t="shared" si="262"/>
        <v>604</v>
      </c>
      <c r="N561" t="str">
        <f t="shared" si="263"/>
        <v/>
      </c>
      <c r="O561" s="14" t="str">
        <f t="shared" si="275"/>
        <v/>
      </c>
      <c r="P561" s="14" t="str">
        <f t="shared" si="276"/>
        <v/>
      </c>
      <c r="Q561" s="14" t="str">
        <f t="shared" si="277"/>
        <v/>
      </c>
      <c r="R561" s="14" t="str">
        <f t="shared" si="278"/>
        <v/>
      </c>
      <c r="S561" t="str">
        <f t="shared" si="264"/>
        <v/>
      </c>
      <c r="T561" s="14">
        <f t="shared" si="265"/>
        <v>0</v>
      </c>
    </row>
    <row r="562" spans="1:20" x14ac:dyDescent="0.25">
      <c r="A562" t="s">
        <v>163</v>
      </c>
      <c r="B562" t="e">
        <f t="shared" si="268"/>
        <v>#VALUE!</v>
      </c>
      <c r="C562">
        <f t="shared" si="269"/>
        <v>15</v>
      </c>
      <c r="D562">
        <f t="shared" si="270"/>
        <v>15</v>
      </c>
      <c r="E562">
        <f t="shared" si="271"/>
        <v>49</v>
      </c>
      <c r="F562" s="1" t="str">
        <f t="shared" si="261"/>
        <v/>
      </c>
      <c r="G562" s="1" t="str">
        <f t="shared" si="272"/>
        <v/>
      </c>
      <c r="H562" s="26" t="str">
        <f t="shared" si="273"/>
        <v>:</v>
      </c>
      <c r="I562" s="14">
        <f t="shared" si="266"/>
        <v>0</v>
      </c>
      <c r="J562" s="3">
        <f t="shared" si="274"/>
        <v>6</v>
      </c>
      <c r="K562" s="3">
        <f t="shared" si="267"/>
        <v>1</v>
      </c>
      <c r="L562" s="3">
        <f t="shared" si="260"/>
        <v>5</v>
      </c>
      <c r="M562" s="3">
        <f t="shared" si="262"/>
        <v>605</v>
      </c>
      <c r="N562" t="str">
        <f t="shared" si="263"/>
        <v>Vía Hispanidad, nº 16 (Gas. Casablanca - Pd. Bus)</v>
      </c>
      <c r="O562" s="14" t="str">
        <f t="shared" si="275"/>
        <v>04:57</v>
      </c>
      <c r="P562" s="14" t="str">
        <f t="shared" si="276"/>
        <v>12:57</v>
      </c>
      <c r="Q562" s="14" t="str">
        <f t="shared" si="277"/>
        <v>20:57</v>
      </c>
      <c r="R562" s="14" t="str">
        <f t="shared" si="278"/>
        <v>06:57</v>
      </c>
      <c r="S562" t="str">
        <f t="shared" si="264"/>
        <v>Vía Hispanidad (frente Villa de Andorra - Pd. Bus)</v>
      </c>
      <c r="T562" s="14">
        <f t="shared" si="265"/>
        <v>0</v>
      </c>
    </row>
    <row r="563" spans="1:20" x14ac:dyDescent="0.25">
      <c r="A563" t="s">
        <v>112</v>
      </c>
      <c r="B563">
        <f t="shared" si="268"/>
        <v>2</v>
      </c>
      <c r="C563" t="e">
        <f t="shared" si="269"/>
        <v>#VALUE!</v>
      </c>
      <c r="D563">
        <f t="shared" si="270"/>
        <v>2</v>
      </c>
      <c r="E563">
        <f t="shared" si="271"/>
        <v>4</v>
      </c>
      <c r="F563" s="1">
        <f t="shared" si="261"/>
        <v>4</v>
      </c>
      <c r="G563" s="1">
        <f t="shared" si="272"/>
        <v>57</v>
      </c>
      <c r="H563" s="26" t="str">
        <f t="shared" si="273"/>
        <v>04:57</v>
      </c>
      <c r="I563" s="14">
        <f t="shared" si="266"/>
        <v>0</v>
      </c>
      <c r="J563" s="3">
        <f t="shared" si="274"/>
        <v>6</v>
      </c>
      <c r="K563" s="3">
        <f t="shared" si="267"/>
        <v>0</v>
      </c>
      <c r="L563" s="3">
        <f t="shared" si="260"/>
        <v>5</v>
      </c>
      <c r="M563" s="3">
        <f t="shared" si="262"/>
        <v>605</v>
      </c>
      <c r="N563" t="str">
        <f t="shared" si="263"/>
        <v/>
      </c>
      <c r="O563" s="14" t="str">
        <f t="shared" si="275"/>
        <v/>
      </c>
      <c r="P563" s="14" t="str">
        <f t="shared" si="276"/>
        <v/>
      </c>
      <c r="Q563" s="14" t="str">
        <f t="shared" si="277"/>
        <v/>
      </c>
      <c r="R563" s="14" t="str">
        <f t="shared" si="278"/>
        <v/>
      </c>
      <c r="S563" t="str">
        <f t="shared" si="264"/>
        <v/>
      </c>
      <c r="T563" s="14">
        <f t="shared" si="265"/>
        <v>0</v>
      </c>
    </row>
    <row r="564" spans="1:20" x14ac:dyDescent="0.25">
      <c r="A564" t="s">
        <v>85</v>
      </c>
      <c r="B564">
        <f t="shared" si="268"/>
        <v>3</v>
      </c>
      <c r="C564" t="e">
        <f t="shared" si="269"/>
        <v>#VALUE!</v>
      </c>
      <c r="D564">
        <f t="shared" si="270"/>
        <v>3</v>
      </c>
      <c r="E564">
        <f t="shared" si="271"/>
        <v>5</v>
      </c>
      <c r="F564" s="1">
        <f t="shared" si="261"/>
        <v>12</v>
      </c>
      <c r="G564" s="1">
        <f t="shared" si="272"/>
        <v>57</v>
      </c>
      <c r="H564" s="26" t="str">
        <f t="shared" si="273"/>
        <v>12:57</v>
      </c>
      <c r="I564" s="14">
        <f t="shared" si="266"/>
        <v>0</v>
      </c>
      <c r="J564" s="3">
        <f t="shared" si="274"/>
        <v>6</v>
      </c>
      <c r="K564" s="3">
        <f t="shared" si="267"/>
        <v>0</v>
      </c>
      <c r="L564" s="3">
        <f t="shared" si="260"/>
        <v>5</v>
      </c>
      <c r="M564" s="3">
        <f t="shared" si="262"/>
        <v>605</v>
      </c>
      <c r="N564" t="str">
        <f t="shared" si="263"/>
        <v/>
      </c>
      <c r="O564" s="14" t="str">
        <f t="shared" si="275"/>
        <v/>
      </c>
      <c r="P564" s="14" t="str">
        <f t="shared" si="276"/>
        <v/>
      </c>
      <c r="Q564" s="14" t="str">
        <f t="shared" si="277"/>
        <v/>
      </c>
      <c r="R564" s="14" t="str">
        <f t="shared" si="278"/>
        <v/>
      </c>
      <c r="S564" t="str">
        <f t="shared" si="264"/>
        <v/>
      </c>
      <c r="T564" s="14">
        <f t="shared" si="265"/>
        <v>0</v>
      </c>
    </row>
    <row r="565" spans="1:20" x14ac:dyDescent="0.25">
      <c r="A565" t="s">
        <v>86</v>
      </c>
      <c r="B565">
        <f t="shared" si="268"/>
        <v>3</v>
      </c>
      <c r="C565" t="e">
        <f t="shared" si="269"/>
        <v>#VALUE!</v>
      </c>
      <c r="D565">
        <f t="shared" si="270"/>
        <v>3</v>
      </c>
      <c r="E565">
        <f t="shared" si="271"/>
        <v>5</v>
      </c>
      <c r="F565" s="1">
        <f t="shared" si="261"/>
        <v>20</v>
      </c>
      <c r="G565" s="1">
        <f t="shared" si="272"/>
        <v>57</v>
      </c>
      <c r="H565" s="26" t="str">
        <f t="shared" si="273"/>
        <v>20:57</v>
      </c>
      <c r="I565" s="14">
        <f t="shared" si="266"/>
        <v>0</v>
      </c>
      <c r="J565" s="3">
        <f t="shared" si="274"/>
        <v>6</v>
      </c>
      <c r="K565" s="3">
        <f t="shared" si="267"/>
        <v>0</v>
      </c>
      <c r="L565" s="3">
        <f t="shared" si="260"/>
        <v>5</v>
      </c>
      <c r="M565" s="3">
        <f t="shared" si="262"/>
        <v>605</v>
      </c>
      <c r="N565" t="str">
        <f t="shared" si="263"/>
        <v/>
      </c>
      <c r="O565" s="14" t="str">
        <f t="shared" si="275"/>
        <v/>
      </c>
      <c r="P565" s="14" t="str">
        <f t="shared" si="276"/>
        <v/>
      </c>
      <c r="Q565" s="14" t="str">
        <f t="shared" si="277"/>
        <v/>
      </c>
      <c r="R565" s="14" t="str">
        <f t="shared" si="278"/>
        <v/>
      </c>
      <c r="S565" t="str">
        <f t="shared" si="264"/>
        <v/>
      </c>
      <c r="T565" s="14">
        <f t="shared" si="265"/>
        <v>0</v>
      </c>
    </row>
    <row r="566" spans="1:20" x14ac:dyDescent="0.25">
      <c r="A566" t="s">
        <v>322</v>
      </c>
      <c r="B566">
        <f t="shared" si="268"/>
        <v>2</v>
      </c>
      <c r="C566" t="e">
        <f t="shared" si="269"/>
        <v>#VALUE!</v>
      </c>
      <c r="D566">
        <f t="shared" si="270"/>
        <v>2</v>
      </c>
      <c r="E566">
        <f t="shared" si="271"/>
        <v>4</v>
      </c>
      <c r="F566" s="1">
        <f t="shared" si="261"/>
        <v>6</v>
      </c>
      <c r="G566" s="1">
        <f t="shared" si="272"/>
        <v>57</v>
      </c>
      <c r="H566" s="26" t="str">
        <f t="shared" si="273"/>
        <v>06:57</v>
      </c>
      <c r="I566" s="14">
        <f t="shared" si="266"/>
        <v>0</v>
      </c>
      <c r="J566" s="3">
        <f t="shared" si="274"/>
        <v>6</v>
      </c>
      <c r="K566" s="3">
        <f t="shared" si="267"/>
        <v>0</v>
      </c>
      <c r="L566" s="3">
        <f t="shared" si="260"/>
        <v>5</v>
      </c>
      <c r="M566" s="3">
        <f t="shared" si="262"/>
        <v>605</v>
      </c>
      <c r="N566" t="str">
        <f t="shared" si="263"/>
        <v/>
      </c>
      <c r="O566" s="14" t="str">
        <f t="shared" si="275"/>
        <v/>
      </c>
      <c r="P566" s="14" t="str">
        <f t="shared" si="276"/>
        <v/>
      </c>
      <c r="Q566" s="14" t="str">
        <f t="shared" si="277"/>
        <v/>
      </c>
      <c r="R566" s="14" t="str">
        <f t="shared" si="278"/>
        <v/>
      </c>
      <c r="S566" t="str">
        <f t="shared" si="264"/>
        <v/>
      </c>
      <c r="T566" s="14">
        <f t="shared" si="265"/>
        <v>0</v>
      </c>
    </row>
    <row r="567" spans="1:20" x14ac:dyDescent="0.25">
      <c r="A567" t="s">
        <v>556</v>
      </c>
      <c r="B567" t="e">
        <f t="shared" si="268"/>
        <v>#VALUE!</v>
      </c>
      <c r="C567" t="e">
        <f t="shared" si="269"/>
        <v>#VALUE!</v>
      </c>
      <c r="D567" t="e">
        <f t="shared" si="270"/>
        <v>#VALUE!</v>
      </c>
      <c r="E567">
        <f t="shared" si="271"/>
        <v>50</v>
      </c>
      <c r="F567" s="1" t="str">
        <f t="shared" si="261"/>
        <v/>
      </c>
      <c r="G567" s="1" t="str">
        <f t="shared" si="272"/>
        <v/>
      </c>
      <c r="H567" s="26" t="str">
        <f t="shared" si="273"/>
        <v>:</v>
      </c>
      <c r="I567" s="14">
        <f t="shared" si="266"/>
        <v>0</v>
      </c>
      <c r="J567" s="3">
        <f t="shared" si="274"/>
        <v>6</v>
      </c>
      <c r="K567" s="3">
        <f t="shared" si="267"/>
        <v>0</v>
      </c>
      <c r="L567" s="3">
        <f t="shared" si="260"/>
        <v>5</v>
      </c>
      <c r="M567" s="3">
        <f t="shared" si="262"/>
        <v>605</v>
      </c>
      <c r="N567" t="str">
        <f t="shared" si="263"/>
        <v/>
      </c>
      <c r="O567" s="14" t="str">
        <f t="shared" si="275"/>
        <v/>
      </c>
      <c r="P567" s="14" t="str">
        <f t="shared" si="276"/>
        <v/>
      </c>
      <c r="Q567" s="14" t="str">
        <f t="shared" si="277"/>
        <v/>
      </c>
      <c r="R567" s="14" t="str">
        <f t="shared" si="278"/>
        <v/>
      </c>
      <c r="S567" t="str">
        <f t="shared" si="264"/>
        <v/>
      </c>
      <c r="T567" s="14">
        <f t="shared" si="265"/>
        <v>0</v>
      </c>
    </row>
    <row r="568" spans="1:20" x14ac:dyDescent="0.25">
      <c r="A568" t="s">
        <v>165</v>
      </c>
      <c r="B568" t="e">
        <f t="shared" si="268"/>
        <v>#VALUE!</v>
      </c>
      <c r="C568" t="e">
        <f t="shared" si="269"/>
        <v>#VALUE!</v>
      </c>
      <c r="D568" t="e">
        <f t="shared" si="270"/>
        <v>#VALUE!</v>
      </c>
      <c r="E568">
        <f t="shared" si="271"/>
        <v>48</v>
      </c>
      <c r="F568" s="1" t="str">
        <f t="shared" si="261"/>
        <v/>
      </c>
      <c r="G568" s="1" t="str">
        <f t="shared" si="272"/>
        <v/>
      </c>
      <c r="H568" s="26" t="str">
        <f t="shared" si="273"/>
        <v>:</v>
      </c>
      <c r="I568" s="14">
        <f t="shared" si="266"/>
        <v>0</v>
      </c>
      <c r="J568" s="3">
        <f t="shared" si="274"/>
        <v>6</v>
      </c>
      <c r="K568" s="3">
        <f t="shared" si="267"/>
        <v>1</v>
      </c>
      <c r="L568" s="3">
        <f t="shared" si="260"/>
        <v>6</v>
      </c>
      <c r="M568" s="3">
        <f t="shared" si="262"/>
        <v>606</v>
      </c>
      <c r="N568" t="str">
        <f t="shared" si="263"/>
        <v>Vía Hispanidad (esq. Sainz de Varanda - Pd. Bus)</v>
      </c>
      <c r="O568" s="14" t="str">
        <f t="shared" si="275"/>
        <v>04:58</v>
      </c>
      <c r="P568" s="14" t="str">
        <f t="shared" si="276"/>
        <v>12:58</v>
      </c>
      <c r="Q568" s="14" t="str">
        <f t="shared" si="277"/>
        <v>20:58</v>
      </c>
      <c r="R568" s="14" t="str">
        <f t="shared" si="278"/>
        <v>06:58</v>
      </c>
      <c r="S568" t="str">
        <f t="shared" si="264"/>
        <v>Vía Hispanidad (esq. Gómez Laguna - Pd. Bus)</v>
      </c>
      <c r="T568" s="14">
        <f t="shared" si="265"/>
        <v>0</v>
      </c>
    </row>
    <row r="569" spans="1:20" x14ac:dyDescent="0.25">
      <c r="A569" t="s">
        <v>80</v>
      </c>
      <c r="B569">
        <f t="shared" si="268"/>
        <v>2</v>
      </c>
      <c r="C569" t="e">
        <f t="shared" si="269"/>
        <v>#VALUE!</v>
      </c>
      <c r="D569">
        <f t="shared" si="270"/>
        <v>2</v>
      </c>
      <c r="E569">
        <f t="shared" si="271"/>
        <v>4</v>
      </c>
      <c r="F569" s="1">
        <f t="shared" si="261"/>
        <v>4</v>
      </c>
      <c r="G569" s="1">
        <f t="shared" si="272"/>
        <v>58</v>
      </c>
      <c r="H569" s="26" t="str">
        <f t="shared" si="273"/>
        <v>04:58</v>
      </c>
      <c r="I569" s="14">
        <f t="shared" si="266"/>
        <v>0</v>
      </c>
      <c r="J569" s="3">
        <f t="shared" si="274"/>
        <v>6</v>
      </c>
      <c r="K569" s="3">
        <f t="shared" si="267"/>
        <v>0</v>
      </c>
      <c r="L569" s="3">
        <f t="shared" si="260"/>
        <v>6</v>
      </c>
      <c r="M569" s="3">
        <f t="shared" si="262"/>
        <v>606</v>
      </c>
      <c r="N569" t="str">
        <f t="shared" si="263"/>
        <v/>
      </c>
      <c r="O569" s="14" t="str">
        <f t="shared" si="275"/>
        <v/>
      </c>
      <c r="P569" s="14" t="str">
        <f t="shared" si="276"/>
        <v/>
      </c>
      <c r="Q569" s="14" t="str">
        <f t="shared" si="277"/>
        <v/>
      </c>
      <c r="R569" s="14" t="str">
        <f t="shared" si="278"/>
        <v/>
      </c>
      <c r="S569" t="str">
        <f t="shared" si="264"/>
        <v/>
      </c>
      <c r="T569" s="14">
        <f t="shared" si="265"/>
        <v>0</v>
      </c>
    </row>
    <row r="570" spans="1:20" x14ac:dyDescent="0.25">
      <c r="A570" t="s">
        <v>19</v>
      </c>
      <c r="B570">
        <f t="shared" si="268"/>
        <v>3</v>
      </c>
      <c r="C570" t="e">
        <f t="shared" si="269"/>
        <v>#VALUE!</v>
      </c>
      <c r="D570">
        <f t="shared" si="270"/>
        <v>3</v>
      </c>
      <c r="E570">
        <f t="shared" si="271"/>
        <v>5</v>
      </c>
      <c r="F570" s="1">
        <f t="shared" si="261"/>
        <v>12</v>
      </c>
      <c r="G570" s="1">
        <f t="shared" si="272"/>
        <v>58</v>
      </c>
      <c r="H570" s="26" t="str">
        <f t="shared" si="273"/>
        <v>12:58</v>
      </c>
      <c r="I570" s="14">
        <f t="shared" si="266"/>
        <v>0</v>
      </c>
      <c r="J570" s="3">
        <f t="shared" si="274"/>
        <v>6</v>
      </c>
      <c r="K570" s="3">
        <f t="shared" si="267"/>
        <v>0</v>
      </c>
      <c r="L570" s="3">
        <f t="shared" si="260"/>
        <v>6</v>
      </c>
      <c r="M570" s="3">
        <f t="shared" si="262"/>
        <v>606</v>
      </c>
      <c r="N570" t="str">
        <f t="shared" si="263"/>
        <v/>
      </c>
      <c r="O570" s="14" t="str">
        <f t="shared" si="275"/>
        <v/>
      </c>
      <c r="P570" s="14" t="str">
        <f t="shared" si="276"/>
        <v/>
      </c>
      <c r="Q570" s="14" t="str">
        <f t="shared" si="277"/>
        <v/>
      </c>
      <c r="R570" s="14" t="str">
        <f t="shared" si="278"/>
        <v/>
      </c>
      <c r="S570" t="str">
        <f t="shared" si="264"/>
        <v/>
      </c>
      <c r="T570" s="14">
        <f t="shared" si="265"/>
        <v>0</v>
      </c>
    </row>
    <row r="571" spans="1:20" x14ac:dyDescent="0.25">
      <c r="A571" t="s">
        <v>20</v>
      </c>
      <c r="B571">
        <f t="shared" si="268"/>
        <v>3</v>
      </c>
      <c r="C571" t="e">
        <f t="shared" si="269"/>
        <v>#VALUE!</v>
      </c>
      <c r="D571">
        <f t="shared" si="270"/>
        <v>3</v>
      </c>
      <c r="E571">
        <f t="shared" si="271"/>
        <v>5</v>
      </c>
      <c r="F571" s="1">
        <f t="shared" si="261"/>
        <v>20</v>
      </c>
      <c r="G571" s="1">
        <f t="shared" si="272"/>
        <v>58</v>
      </c>
      <c r="H571" s="26" t="str">
        <f t="shared" si="273"/>
        <v>20:58</v>
      </c>
      <c r="I571" s="14">
        <f t="shared" si="266"/>
        <v>0</v>
      </c>
      <c r="J571" s="3">
        <f t="shared" si="274"/>
        <v>6</v>
      </c>
      <c r="K571" s="3">
        <f t="shared" si="267"/>
        <v>0</v>
      </c>
      <c r="L571" s="3">
        <f t="shared" si="260"/>
        <v>6</v>
      </c>
      <c r="M571" s="3">
        <f t="shared" si="262"/>
        <v>606</v>
      </c>
      <c r="N571" t="str">
        <f t="shared" si="263"/>
        <v/>
      </c>
      <c r="O571" s="14" t="str">
        <f t="shared" si="275"/>
        <v/>
      </c>
      <c r="P571" s="14" t="str">
        <f t="shared" si="276"/>
        <v/>
      </c>
      <c r="Q571" s="14" t="str">
        <f t="shared" si="277"/>
        <v/>
      </c>
      <c r="R571" s="14" t="str">
        <f t="shared" si="278"/>
        <v/>
      </c>
      <c r="S571" t="str">
        <f t="shared" si="264"/>
        <v/>
      </c>
      <c r="T571" s="14">
        <f t="shared" si="265"/>
        <v>0</v>
      </c>
    </row>
    <row r="572" spans="1:20" x14ac:dyDescent="0.25">
      <c r="A572" t="s">
        <v>298</v>
      </c>
      <c r="B572">
        <f t="shared" si="268"/>
        <v>2</v>
      </c>
      <c r="C572" t="e">
        <f t="shared" si="269"/>
        <v>#VALUE!</v>
      </c>
      <c r="D572">
        <f t="shared" si="270"/>
        <v>2</v>
      </c>
      <c r="E572">
        <f t="shared" si="271"/>
        <v>4</v>
      </c>
      <c r="F572" s="1">
        <f t="shared" si="261"/>
        <v>6</v>
      </c>
      <c r="G572" s="1">
        <f t="shared" si="272"/>
        <v>58</v>
      </c>
      <c r="H572" s="26" t="str">
        <f t="shared" si="273"/>
        <v>06:58</v>
      </c>
      <c r="I572" s="14">
        <f t="shared" si="266"/>
        <v>0</v>
      </c>
      <c r="J572" s="3">
        <f t="shared" si="274"/>
        <v>6</v>
      </c>
      <c r="K572" s="3">
        <f t="shared" si="267"/>
        <v>0</v>
      </c>
      <c r="L572" s="3">
        <f t="shared" si="260"/>
        <v>6</v>
      </c>
      <c r="M572" s="3">
        <f t="shared" si="262"/>
        <v>606</v>
      </c>
      <c r="N572" t="str">
        <f t="shared" si="263"/>
        <v/>
      </c>
      <c r="O572" s="14" t="str">
        <f t="shared" si="275"/>
        <v/>
      </c>
      <c r="P572" s="14" t="str">
        <f t="shared" si="276"/>
        <v/>
      </c>
      <c r="Q572" s="14" t="str">
        <f t="shared" si="277"/>
        <v/>
      </c>
      <c r="R572" s="14" t="str">
        <f t="shared" si="278"/>
        <v/>
      </c>
      <c r="S572" t="str">
        <f t="shared" si="264"/>
        <v/>
      </c>
      <c r="T572" s="14">
        <f t="shared" si="265"/>
        <v>0</v>
      </c>
    </row>
    <row r="573" spans="1:20" x14ac:dyDescent="0.25">
      <c r="A573" t="s">
        <v>168</v>
      </c>
      <c r="B573" t="e">
        <f t="shared" si="268"/>
        <v>#VALUE!</v>
      </c>
      <c r="C573" t="e">
        <f t="shared" si="269"/>
        <v>#VALUE!</v>
      </c>
      <c r="D573" t="e">
        <f t="shared" si="270"/>
        <v>#VALUE!</v>
      </c>
      <c r="E573">
        <f t="shared" si="271"/>
        <v>44</v>
      </c>
      <c r="F573" s="1" t="str">
        <f t="shared" si="261"/>
        <v/>
      </c>
      <c r="G573" s="1" t="str">
        <f t="shared" si="272"/>
        <v/>
      </c>
      <c r="H573" s="26" t="str">
        <f t="shared" si="273"/>
        <v>:</v>
      </c>
      <c r="I573" s="14">
        <f t="shared" si="266"/>
        <v>0</v>
      </c>
      <c r="J573" s="3">
        <f t="shared" si="274"/>
        <v>6</v>
      </c>
      <c r="K573" s="3">
        <f t="shared" si="267"/>
        <v>0</v>
      </c>
      <c r="L573" s="3">
        <f t="shared" si="260"/>
        <v>6</v>
      </c>
      <c r="M573" s="3">
        <f t="shared" si="262"/>
        <v>606</v>
      </c>
      <c r="N573" t="str">
        <f t="shared" si="263"/>
        <v/>
      </c>
      <c r="O573" s="14" t="str">
        <f t="shared" si="275"/>
        <v/>
      </c>
      <c r="P573" s="14" t="str">
        <f t="shared" si="276"/>
        <v/>
      </c>
      <c r="Q573" s="14" t="str">
        <f t="shared" si="277"/>
        <v/>
      </c>
      <c r="R573" s="14" t="str">
        <f t="shared" si="278"/>
        <v/>
      </c>
      <c r="S573" t="str">
        <f t="shared" si="264"/>
        <v/>
      </c>
      <c r="T573" s="14">
        <f t="shared" si="265"/>
        <v>0</v>
      </c>
    </row>
    <row r="574" spans="1:20" x14ac:dyDescent="0.25">
      <c r="A574" t="s">
        <v>167</v>
      </c>
      <c r="B574" t="e">
        <f t="shared" si="268"/>
        <v>#VALUE!</v>
      </c>
      <c r="C574" t="e">
        <f t="shared" si="269"/>
        <v>#VALUE!</v>
      </c>
      <c r="D574" t="e">
        <f t="shared" si="270"/>
        <v>#VALUE!</v>
      </c>
      <c r="E574">
        <f t="shared" si="271"/>
        <v>34</v>
      </c>
      <c r="F574" s="1" t="str">
        <f t="shared" si="261"/>
        <v/>
      </c>
      <c r="G574" s="1" t="str">
        <f t="shared" si="272"/>
        <v/>
      </c>
      <c r="H574" s="26" t="str">
        <f t="shared" si="273"/>
        <v>:</v>
      </c>
      <c r="I574" s="14">
        <f t="shared" si="266"/>
        <v>0</v>
      </c>
      <c r="J574" s="3">
        <f t="shared" si="274"/>
        <v>6</v>
      </c>
      <c r="K574" s="3">
        <f t="shared" si="267"/>
        <v>1</v>
      </c>
      <c r="L574" s="3">
        <f t="shared" si="260"/>
        <v>7</v>
      </c>
      <c r="M574" s="3">
        <f t="shared" si="262"/>
        <v>607</v>
      </c>
      <c r="N574" t="str">
        <f t="shared" si="263"/>
        <v>Vía Hispanidad (esq. Gómez Laguna)</v>
      </c>
      <c r="O574" s="14" t="str">
        <f t="shared" si="275"/>
        <v>04:59</v>
      </c>
      <c r="P574" s="14" t="str">
        <f t="shared" si="276"/>
        <v>12:59</v>
      </c>
      <c r="Q574" s="14" t="str">
        <f t="shared" si="277"/>
        <v>20:59</v>
      </c>
      <c r="R574" s="14" t="str">
        <f t="shared" si="278"/>
        <v>06:59</v>
      </c>
      <c r="S574" t="str">
        <f t="shared" si="264"/>
        <v>Vía Hispanidad (frente Sainz de Varanda)</v>
      </c>
      <c r="T574" s="14">
        <f t="shared" si="265"/>
        <v>0</v>
      </c>
    </row>
    <row r="575" spans="1:20" x14ac:dyDescent="0.25">
      <c r="A575" t="s">
        <v>84</v>
      </c>
      <c r="B575">
        <f t="shared" si="268"/>
        <v>2</v>
      </c>
      <c r="C575" t="e">
        <f t="shared" si="269"/>
        <v>#VALUE!</v>
      </c>
      <c r="D575">
        <f t="shared" si="270"/>
        <v>2</v>
      </c>
      <c r="E575">
        <f t="shared" si="271"/>
        <v>4</v>
      </c>
      <c r="F575" s="1">
        <f t="shared" si="261"/>
        <v>4</v>
      </c>
      <c r="G575" s="1">
        <f t="shared" si="272"/>
        <v>59</v>
      </c>
      <c r="H575" s="26" t="str">
        <f t="shared" si="273"/>
        <v>04:59</v>
      </c>
      <c r="I575" s="14">
        <f t="shared" si="266"/>
        <v>0</v>
      </c>
      <c r="J575" s="3">
        <f t="shared" si="274"/>
        <v>6</v>
      </c>
      <c r="K575" s="3">
        <f t="shared" si="267"/>
        <v>0</v>
      </c>
      <c r="L575" s="3">
        <f t="shared" si="260"/>
        <v>7</v>
      </c>
      <c r="M575" s="3">
        <f t="shared" si="262"/>
        <v>607</v>
      </c>
      <c r="N575" t="str">
        <f t="shared" si="263"/>
        <v/>
      </c>
      <c r="O575" s="14" t="str">
        <f t="shared" si="275"/>
        <v/>
      </c>
      <c r="P575" s="14" t="str">
        <f t="shared" si="276"/>
        <v/>
      </c>
      <c r="Q575" s="14" t="str">
        <f t="shared" si="277"/>
        <v/>
      </c>
      <c r="R575" s="14" t="str">
        <f t="shared" si="278"/>
        <v/>
      </c>
      <c r="S575" t="str">
        <f t="shared" si="264"/>
        <v/>
      </c>
      <c r="T575" s="14">
        <f t="shared" si="265"/>
        <v>0</v>
      </c>
    </row>
    <row r="576" spans="1:20" x14ac:dyDescent="0.25">
      <c r="A576" t="s">
        <v>24</v>
      </c>
      <c r="B576">
        <f t="shared" si="268"/>
        <v>3</v>
      </c>
      <c r="C576" t="e">
        <f t="shared" si="269"/>
        <v>#VALUE!</v>
      </c>
      <c r="D576">
        <f t="shared" si="270"/>
        <v>3</v>
      </c>
      <c r="E576">
        <f t="shared" si="271"/>
        <v>5</v>
      </c>
      <c r="F576" s="1">
        <f t="shared" si="261"/>
        <v>12</v>
      </c>
      <c r="G576" s="1">
        <f t="shared" si="272"/>
        <v>59</v>
      </c>
      <c r="H576" s="26" t="str">
        <f t="shared" si="273"/>
        <v>12:59</v>
      </c>
      <c r="I576" s="14">
        <f t="shared" si="266"/>
        <v>0</v>
      </c>
      <c r="J576" s="3">
        <f t="shared" si="274"/>
        <v>6</v>
      </c>
      <c r="K576" s="3">
        <f t="shared" si="267"/>
        <v>0</v>
      </c>
      <c r="L576" s="3">
        <f t="shared" si="260"/>
        <v>7</v>
      </c>
      <c r="M576" s="3">
        <f t="shared" si="262"/>
        <v>607</v>
      </c>
      <c r="N576" t="str">
        <f t="shared" si="263"/>
        <v/>
      </c>
      <c r="O576" s="14" t="str">
        <f t="shared" si="275"/>
        <v/>
      </c>
      <c r="P576" s="14" t="str">
        <f t="shared" si="276"/>
        <v/>
      </c>
      <c r="Q576" s="14" t="str">
        <f t="shared" si="277"/>
        <v/>
      </c>
      <c r="R576" s="14" t="str">
        <f t="shared" si="278"/>
        <v/>
      </c>
      <c r="S576" t="str">
        <f t="shared" si="264"/>
        <v/>
      </c>
      <c r="T576" s="14">
        <f t="shared" si="265"/>
        <v>0</v>
      </c>
    </row>
    <row r="577" spans="1:20" x14ac:dyDescent="0.25">
      <c r="A577" t="s">
        <v>25</v>
      </c>
      <c r="B577">
        <f t="shared" si="268"/>
        <v>3</v>
      </c>
      <c r="C577" t="e">
        <f t="shared" si="269"/>
        <v>#VALUE!</v>
      </c>
      <c r="D577">
        <f t="shared" si="270"/>
        <v>3</v>
      </c>
      <c r="E577">
        <f t="shared" si="271"/>
        <v>5</v>
      </c>
      <c r="F577" s="1">
        <f t="shared" si="261"/>
        <v>20</v>
      </c>
      <c r="G577" s="1">
        <f t="shared" si="272"/>
        <v>59</v>
      </c>
      <c r="H577" s="26" t="str">
        <f t="shared" si="273"/>
        <v>20:59</v>
      </c>
      <c r="I577" s="14">
        <f t="shared" si="266"/>
        <v>0</v>
      </c>
      <c r="J577" s="3">
        <f t="shared" si="274"/>
        <v>6</v>
      </c>
      <c r="K577" s="3">
        <f t="shared" si="267"/>
        <v>0</v>
      </c>
      <c r="L577" s="3">
        <f t="shared" si="260"/>
        <v>7</v>
      </c>
      <c r="M577" s="3">
        <f t="shared" si="262"/>
        <v>607</v>
      </c>
      <c r="N577" t="str">
        <f t="shared" si="263"/>
        <v/>
      </c>
      <c r="O577" s="14" t="str">
        <f t="shared" si="275"/>
        <v/>
      </c>
      <c r="P577" s="14" t="str">
        <f t="shared" si="276"/>
        <v/>
      </c>
      <c r="Q577" s="14" t="str">
        <f t="shared" si="277"/>
        <v/>
      </c>
      <c r="R577" s="14" t="str">
        <f t="shared" si="278"/>
        <v/>
      </c>
      <c r="S577" t="str">
        <f t="shared" si="264"/>
        <v/>
      </c>
      <c r="T577" s="14">
        <f t="shared" si="265"/>
        <v>0</v>
      </c>
    </row>
    <row r="578" spans="1:20" x14ac:dyDescent="0.25">
      <c r="A578" t="s">
        <v>325</v>
      </c>
      <c r="B578">
        <f t="shared" si="268"/>
        <v>2</v>
      </c>
      <c r="C578" t="e">
        <f t="shared" si="269"/>
        <v>#VALUE!</v>
      </c>
      <c r="D578">
        <f t="shared" si="270"/>
        <v>2</v>
      </c>
      <c r="E578">
        <f t="shared" si="271"/>
        <v>4</v>
      </c>
      <c r="F578" s="1">
        <f t="shared" si="261"/>
        <v>6</v>
      </c>
      <c r="G578" s="1">
        <f t="shared" si="272"/>
        <v>59</v>
      </c>
      <c r="H578" s="26" t="str">
        <f t="shared" si="273"/>
        <v>06:59</v>
      </c>
      <c r="I578" s="14">
        <f t="shared" si="266"/>
        <v>0</v>
      </c>
      <c r="J578" s="3">
        <f t="shared" si="274"/>
        <v>6</v>
      </c>
      <c r="K578" s="3">
        <f t="shared" si="267"/>
        <v>0</v>
      </c>
      <c r="L578" s="3">
        <f t="shared" si="260"/>
        <v>7</v>
      </c>
      <c r="M578" s="3">
        <f t="shared" si="262"/>
        <v>607</v>
      </c>
      <c r="N578" t="str">
        <f t="shared" si="263"/>
        <v/>
      </c>
      <c r="O578" s="14" t="str">
        <f t="shared" si="275"/>
        <v/>
      </c>
      <c r="P578" s="14" t="str">
        <f t="shared" si="276"/>
        <v/>
      </c>
      <c r="Q578" s="14" t="str">
        <f t="shared" si="277"/>
        <v/>
      </c>
      <c r="R578" s="14" t="str">
        <f t="shared" si="278"/>
        <v/>
      </c>
      <c r="S578" t="str">
        <f t="shared" si="264"/>
        <v/>
      </c>
      <c r="T578" s="14">
        <f t="shared" si="265"/>
        <v>0</v>
      </c>
    </row>
    <row r="579" spans="1:20" x14ac:dyDescent="0.25">
      <c r="A579" t="s">
        <v>557</v>
      </c>
      <c r="B579" t="e">
        <f t="shared" si="268"/>
        <v>#VALUE!</v>
      </c>
      <c r="C579" t="e">
        <f t="shared" si="269"/>
        <v>#VALUE!</v>
      </c>
      <c r="D579" t="e">
        <f t="shared" si="270"/>
        <v>#VALUE!</v>
      </c>
      <c r="E579">
        <f t="shared" si="271"/>
        <v>40</v>
      </c>
      <c r="F579" s="1" t="str">
        <f t="shared" si="261"/>
        <v/>
      </c>
      <c r="G579" s="1" t="str">
        <f t="shared" si="272"/>
        <v/>
      </c>
      <c r="H579" s="26" t="str">
        <f t="shared" si="273"/>
        <v>:</v>
      </c>
      <c r="I579" s="14">
        <f t="shared" si="266"/>
        <v>0</v>
      </c>
      <c r="J579" s="3">
        <f t="shared" si="274"/>
        <v>6</v>
      </c>
      <c r="K579" s="3">
        <f t="shared" si="267"/>
        <v>0</v>
      </c>
      <c r="L579" s="3">
        <f t="shared" ref="L579:L642" si="279">IF(I579=1,0,L578+K579+T579)</f>
        <v>7</v>
      </c>
      <c r="M579" s="3">
        <f t="shared" si="262"/>
        <v>607</v>
      </c>
      <c r="N579" t="str">
        <f t="shared" si="263"/>
        <v/>
      </c>
      <c r="O579" s="14" t="str">
        <f t="shared" si="275"/>
        <v/>
      </c>
      <c r="P579" s="14" t="str">
        <f t="shared" si="276"/>
        <v/>
      </c>
      <c r="Q579" s="14" t="str">
        <f t="shared" si="277"/>
        <v/>
      </c>
      <c r="R579" s="14" t="str">
        <f t="shared" si="278"/>
        <v/>
      </c>
      <c r="S579" t="str">
        <f t="shared" si="264"/>
        <v/>
      </c>
      <c r="T579" s="14">
        <f t="shared" si="265"/>
        <v>0</v>
      </c>
    </row>
    <row r="580" spans="1:20" x14ac:dyDescent="0.25">
      <c r="A580" t="s">
        <v>169</v>
      </c>
      <c r="B580" t="e">
        <f t="shared" si="268"/>
        <v>#VALUE!</v>
      </c>
      <c r="C580" t="e">
        <f t="shared" si="269"/>
        <v>#VALUE!</v>
      </c>
      <c r="D580" t="e">
        <f t="shared" si="270"/>
        <v>#VALUE!</v>
      </c>
      <c r="E580">
        <f t="shared" si="271"/>
        <v>42</v>
      </c>
      <c r="F580" s="1" t="str">
        <f t="shared" ref="F580:F643" si="280">IFERROR(VALUE(LEFT($A580,$D580-1)),"")</f>
        <v/>
      </c>
      <c r="G580" s="1" t="str">
        <f t="shared" si="272"/>
        <v/>
      </c>
      <c r="H580" s="26" t="str">
        <f t="shared" si="273"/>
        <v>:</v>
      </c>
      <c r="I580" s="14">
        <f t="shared" si="266"/>
        <v>0</v>
      </c>
      <c r="J580" s="3">
        <f t="shared" si="274"/>
        <v>6</v>
      </c>
      <c r="K580" s="3">
        <f t="shared" si="267"/>
        <v>1</v>
      </c>
      <c r="L580" s="3">
        <f t="shared" si="279"/>
        <v>8</v>
      </c>
      <c r="M580" s="3">
        <f t="shared" ref="M580:M643" si="281">(J580*100)+L580</f>
        <v>608</v>
      </c>
      <c r="N580" t="str">
        <f t="shared" ref="N580:N643" si="282">IFERROR(IF($K580,A580,IF(I580=1,A580,"")),"")</f>
        <v>Vía Hispanidad (esq. Duquesa Villahermosa)</v>
      </c>
      <c r="O580" s="14" t="str">
        <f t="shared" si="275"/>
        <v>05:00</v>
      </c>
      <c r="P580" s="14" t="str">
        <f t="shared" si="276"/>
        <v>13:00</v>
      </c>
      <c r="Q580" s="14" t="str">
        <f t="shared" si="277"/>
        <v>21:00</v>
      </c>
      <c r="R580" s="14" t="str">
        <f t="shared" si="278"/>
        <v>07:00</v>
      </c>
      <c r="S580" t="str">
        <f t="shared" ref="S580:S643" si="283">IF($K580,A585,IF(T580,A580,""))</f>
        <v>Vía Hispanidad (Gasolinera Casablanca - esq. C/ La Vía)</v>
      </c>
      <c r="T580" s="14">
        <f t="shared" ref="T580:T643" si="284">IF(AND(NOT(ISNUMBER(D579)),NOT(ISNUMBER(D580)),NOT(ISNUMBER(D581)),NOT(ISNUMBER(D582))),1,0)</f>
        <v>0</v>
      </c>
    </row>
    <row r="581" spans="1:20" x14ac:dyDescent="0.25">
      <c r="A581" t="s">
        <v>51</v>
      </c>
      <c r="B581">
        <f t="shared" si="268"/>
        <v>2</v>
      </c>
      <c r="C581" t="e">
        <f t="shared" si="269"/>
        <v>#VALUE!</v>
      </c>
      <c r="D581">
        <f t="shared" si="270"/>
        <v>2</v>
      </c>
      <c r="E581">
        <f t="shared" si="271"/>
        <v>4</v>
      </c>
      <c r="F581" s="1">
        <f t="shared" si="280"/>
        <v>5</v>
      </c>
      <c r="G581" s="1">
        <f t="shared" si="272"/>
        <v>0</v>
      </c>
      <c r="H581" s="26" t="str">
        <f t="shared" si="273"/>
        <v>05:00</v>
      </c>
      <c r="I581" s="14">
        <f t="shared" ref="I581:I644" si="285">IFERROR(FIND("Ruta",A581),0)</f>
        <v>0</v>
      </c>
      <c r="J581" s="3">
        <f t="shared" si="274"/>
        <v>6</v>
      </c>
      <c r="K581" s="3">
        <f t="shared" ref="K581:K644" si="286">IF(AND(ISNUMBER(G582),ISNUMBER(G583),ISNUMBER(G584),ISNUMBER(G585)),1,0)</f>
        <v>0</v>
      </c>
      <c r="L581" s="3">
        <f t="shared" si="279"/>
        <v>8</v>
      </c>
      <c r="M581" s="3">
        <f t="shared" si="281"/>
        <v>608</v>
      </c>
      <c r="N581" t="str">
        <f t="shared" si="282"/>
        <v/>
      </c>
      <c r="O581" s="14" t="str">
        <f t="shared" si="275"/>
        <v/>
      </c>
      <c r="P581" s="14" t="str">
        <f t="shared" si="276"/>
        <v/>
      </c>
      <c r="Q581" s="14" t="str">
        <f t="shared" si="277"/>
        <v/>
      </c>
      <c r="R581" s="14" t="str">
        <f t="shared" si="278"/>
        <v/>
      </c>
      <c r="S581" t="str">
        <f t="shared" si="283"/>
        <v/>
      </c>
      <c r="T581" s="14">
        <f t="shared" si="284"/>
        <v>0</v>
      </c>
    </row>
    <row r="582" spans="1:20" x14ac:dyDescent="0.25">
      <c r="A582" t="s">
        <v>29</v>
      </c>
      <c r="B582">
        <f t="shared" ref="B582:B645" si="287">FIND($B$2,A582)</f>
        <v>3</v>
      </c>
      <c r="C582" t="e">
        <f t="shared" ref="C582:C645" si="288">FIND($C$2,A582)</f>
        <v>#VALUE!</v>
      </c>
      <c r="D582">
        <f t="shared" ref="D582:D645" si="289">IFERROR(B582,C582)</f>
        <v>3</v>
      </c>
      <c r="E582">
        <f t="shared" ref="E582:E645" si="290">LEN(A582)</f>
        <v>5</v>
      </c>
      <c r="F582" s="1">
        <f t="shared" si="280"/>
        <v>13</v>
      </c>
      <c r="G582" s="1">
        <f t="shared" ref="G582:G645" si="291">IFERROR(IF(B582,IFERROR(VALUE(RIGHT($A582,$E582-$D582)),""),""),"")</f>
        <v>0</v>
      </c>
      <c r="H582" s="26" t="str">
        <f t="shared" ref="H582:H645" si="292">TEXT(F582,"00")&amp;":"&amp;TEXT(G582,"00")</f>
        <v>13:00</v>
      </c>
      <c r="I582" s="14">
        <f t="shared" si="285"/>
        <v>0</v>
      </c>
      <c r="J582" s="3">
        <f t="shared" ref="J582:J645" si="293">I582+J581</f>
        <v>6</v>
      </c>
      <c r="K582" s="3">
        <f t="shared" si="286"/>
        <v>0</v>
      </c>
      <c r="L582" s="3">
        <f t="shared" si="279"/>
        <v>8</v>
      </c>
      <c r="M582" s="3">
        <f t="shared" si="281"/>
        <v>608</v>
      </c>
      <c r="N582" t="str">
        <f t="shared" si="282"/>
        <v/>
      </c>
      <c r="O582" s="14" t="str">
        <f t="shared" ref="O582:O645" si="294">IF($K582,H583,"")</f>
        <v/>
      </c>
      <c r="P582" s="14" t="str">
        <f t="shared" ref="P582:P645" si="295">IF($K582,H584,"")</f>
        <v/>
      </c>
      <c r="Q582" s="14" t="str">
        <f t="shared" ref="Q582:Q645" si="296">IF($K582,H585,"")</f>
        <v/>
      </c>
      <c r="R582" s="14" t="str">
        <f t="shared" ref="R582:R645" si="297">IF($K582,H586,"")</f>
        <v/>
      </c>
      <c r="S582" t="str">
        <f t="shared" si="283"/>
        <v/>
      </c>
      <c r="T582" s="14">
        <f t="shared" si="284"/>
        <v>0</v>
      </c>
    </row>
    <row r="583" spans="1:20" x14ac:dyDescent="0.25">
      <c r="A583" t="s">
        <v>30</v>
      </c>
      <c r="B583">
        <f t="shared" si="287"/>
        <v>3</v>
      </c>
      <c r="C583" t="e">
        <f t="shared" si="288"/>
        <v>#VALUE!</v>
      </c>
      <c r="D583">
        <f t="shared" si="289"/>
        <v>3</v>
      </c>
      <c r="E583">
        <f t="shared" si="290"/>
        <v>5</v>
      </c>
      <c r="F583" s="1">
        <f t="shared" si="280"/>
        <v>21</v>
      </c>
      <c r="G583" s="1">
        <f t="shared" si="291"/>
        <v>0</v>
      </c>
      <c r="H583" s="26" t="str">
        <f t="shared" si="292"/>
        <v>21:00</v>
      </c>
      <c r="I583" s="14">
        <f t="shared" si="285"/>
        <v>0</v>
      </c>
      <c r="J583" s="3">
        <f t="shared" si="293"/>
        <v>6</v>
      </c>
      <c r="K583" s="3">
        <f t="shared" si="286"/>
        <v>0</v>
      </c>
      <c r="L583" s="3">
        <f t="shared" si="279"/>
        <v>8</v>
      </c>
      <c r="M583" s="3">
        <f t="shared" si="281"/>
        <v>608</v>
      </c>
      <c r="N583" t="str">
        <f t="shared" si="282"/>
        <v/>
      </c>
      <c r="O583" s="14" t="str">
        <f t="shared" si="294"/>
        <v/>
      </c>
      <c r="P583" s="14" t="str">
        <f t="shared" si="295"/>
        <v/>
      </c>
      <c r="Q583" s="14" t="str">
        <f t="shared" si="296"/>
        <v/>
      </c>
      <c r="R583" s="14" t="str">
        <f t="shared" si="297"/>
        <v/>
      </c>
      <c r="S583" t="str">
        <f t="shared" si="283"/>
        <v/>
      </c>
      <c r="T583" s="14">
        <f t="shared" si="284"/>
        <v>0</v>
      </c>
    </row>
    <row r="584" spans="1:20" x14ac:dyDescent="0.25">
      <c r="A584" t="s">
        <v>300</v>
      </c>
      <c r="B584">
        <f t="shared" si="287"/>
        <v>2</v>
      </c>
      <c r="C584" t="e">
        <f t="shared" si="288"/>
        <v>#VALUE!</v>
      </c>
      <c r="D584">
        <f t="shared" si="289"/>
        <v>2</v>
      </c>
      <c r="E584">
        <f t="shared" si="290"/>
        <v>4</v>
      </c>
      <c r="F584" s="1">
        <f t="shared" si="280"/>
        <v>7</v>
      </c>
      <c r="G584" s="1">
        <f t="shared" si="291"/>
        <v>0</v>
      </c>
      <c r="H584" s="26" t="str">
        <f t="shared" si="292"/>
        <v>07:00</v>
      </c>
      <c r="I584" s="14">
        <f t="shared" si="285"/>
        <v>0</v>
      </c>
      <c r="J584" s="3">
        <f t="shared" si="293"/>
        <v>6</v>
      </c>
      <c r="K584" s="3">
        <f t="shared" si="286"/>
        <v>0</v>
      </c>
      <c r="L584" s="3">
        <f t="shared" si="279"/>
        <v>8</v>
      </c>
      <c r="M584" s="3">
        <f t="shared" si="281"/>
        <v>608</v>
      </c>
      <c r="N584" t="str">
        <f t="shared" si="282"/>
        <v/>
      </c>
      <c r="O584" s="14" t="str">
        <f t="shared" si="294"/>
        <v/>
      </c>
      <c r="P584" s="14" t="str">
        <f t="shared" si="295"/>
        <v/>
      </c>
      <c r="Q584" s="14" t="str">
        <f t="shared" si="296"/>
        <v/>
      </c>
      <c r="R584" s="14" t="str">
        <f t="shared" si="297"/>
        <v/>
      </c>
      <c r="S584" t="str">
        <f t="shared" si="283"/>
        <v/>
      </c>
      <c r="T584" s="14">
        <f t="shared" si="284"/>
        <v>0</v>
      </c>
    </row>
    <row r="585" spans="1:20" x14ac:dyDescent="0.25">
      <c r="A585" t="s">
        <v>172</v>
      </c>
      <c r="B585" t="e">
        <f t="shared" si="287"/>
        <v>#VALUE!</v>
      </c>
      <c r="C585" t="e">
        <f t="shared" si="288"/>
        <v>#VALUE!</v>
      </c>
      <c r="D585" t="e">
        <f t="shared" si="289"/>
        <v>#VALUE!</v>
      </c>
      <c r="E585">
        <f t="shared" si="290"/>
        <v>55</v>
      </c>
      <c r="F585" s="1" t="str">
        <f t="shared" si="280"/>
        <v/>
      </c>
      <c r="G585" s="1" t="str">
        <f t="shared" si="291"/>
        <v/>
      </c>
      <c r="H585" s="26" t="str">
        <f t="shared" si="292"/>
        <v>:</v>
      </c>
      <c r="I585" s="14">
        <f t="shared" si="285"/>
        <v>0</v>
      </c>
      <c r="J585" s="3">
        <f t="shared" si="293"/>
        <v>6</v>
      </c>
      <c r="K585" s="3">
        <f t="shared" si="286"/>
        <v>0</v>
      </c>
      <c r="L585" s="3">
        <f t="shared" si="279"/>
        <v>8</v>
      </c>
      <c r="M585" s="3">
        <f t="shared" si="281"/>
        <v>608</v>
      </c>
      <c r="N585" t="str">
        <f t="shared" si="282"/>
        <v/>
      </c>
      <c r="O585" s="14" t="str">
        <f t="shared" si="294"/>
        <v/>
      </c>
      <c r="P585" s="14" t="str">
        <f t="shared" si="295"/>
        <v/>
      </c>
      <c r="Q585" s="14" t="str">
        <f t="shared" si="296"/>
        <v/>
      </c>
      <c r="R585" s="14" t="str">
        <f t="shared" si="297"/>
        <v/>
      </c>
      <c r="S585" t="str">
        <f t="shared" si="283"/>
        <v/>
      </c>
      <c r="T585" s="14">
        <f t="shared" si="284"/>
        <v>0</v>
      </c>
    </row>
    <row r="586" spans="1:20" x14ac:dyDescent="0.25">
      <c r="A586" t="s">
        <v>171</v>
      </c>
      <c r="B586" t="e">
        <f t="shared" si="287"/>
        <v>#VALUE!</v>
      </c>
      <c r="C586">
        <f t="shared" si="288"/>
        <v>15</v>
      </c>
      <c r="D586">
        <f t="shared" si="289"/>
        <v>15</v>
      </c>
      <c r="E586">
        <f t="shared" si="290"/>
        <v>36</v>
      </c>
      <c r="F586" s="1" t="str">
        <f t="shared" si="280"/>
        <v/>
      </c>
      <c r="G586" s="1" t="str">
        <f t="shared" si="291"/>
        <v/>
      </c>
      <c r="H586" s="26" t="str">
        <f t="shared" si="292"/>
        <v>:</v>
      </c>
      <c r="I586" s="14">
        <f t="shared" si="285"/>
        <v>0</v>
      </c>
      <c r="J586" s="3">
        <f t="shared" si="293"/>
        <v>6</v>
      </c>
      <c r="K586" s="3">
        <f t="shared" si="286"/>
        <v>1</v>
      </c>
      <c r="L586" s="3">
        <f t="shared" si="279"/>
        <v>9</v>
      </c>
      <c r="M586" s="3">
        <f t="shared" si="281"/>
        <v>609</v>
      </c>
      <c r="N586" t="str">
        <f t="shared" si="282"/>
        <v>Vía Hispanidad, nº 102-104 (Pd. Bus)</v>
      </c>
      <c r="O586" s="14" t="str">
        <f t="shared" si="294"/>
        <v>05:01</v>
      </c>
      <c r="P586" s="14" t="str">
        <f t="shared" si="295"/>
        <v>13:01</v>
      </c>
      <c r="Q586" s="14" t="str">
        <f t="shared" si="296"/>
        <v>21:01</v>
      </c>
      <c r="R586" s="14" t="str">
        <f t="shared" si="297"/>
        <v>07:01</v>
      </c>
      <c r="S586" t="str">
        <f t="shared" si="283"/>
        <v>Vía Ibérica (esq. Argualas - Pd. Bus)</v>
      </c>
      <c r="T586" s="14">
        <f t="shared" si="284"/>
        <v>0</v>
      </c>
    </row>
    <row r="587" spans="1:20" x14ac:dyDescent="0.25">
      <c r="A587" t="s">
        <v>53</v>
      </c>
      <c r="B587">
        <f t="shared" si="287"/>
        <v>2</v>
      </c>
      <c r="C587" t="e">
        <f t="shared" si="288"/>
        <v>#VALUE!</v>
      </c>
      <c r="D587">
        <f t="shared" si="289"/>
        <v>2</v>
      </c>
      <c r="E587">
        <f t="shared" si="290"/>
        <v>4</v>
      </c>
      <c r="F587" s="1">
        <f t="shared" si="280"/>
        <v>5</v>
      </c>
      <c r="G587" s="1">
        <f t="shared" si="291"/>
        <v>1</v>
      </c>
      <c r="H587" s="26" t="str">
        <f t="shared" si="292"/>
        <v>05:01</v>
      </c>
      <c r="I587" s="14">
        <f t="shared" si="285"/>
        <v>0</v>
      </c>
      <c r="J587" s="3">
        <f t="shared" si="293"/>
        <v>6</v>
      </c>
      <c r="K587" s="3">
        <f t="shared" si="286"/>
        <v>0</v>
      </c>
      <c r="L587" s="3">
        <f t="shared" si="279"/>
        <v>9</v>
      </c>
      <c r="M587" s="3">
        <f t="shared" si="281"/>
        <v>609</v>
      </c>
      <c r="N587" t="str">
        <f t="shared" si="282"/>
        <v/>
      </c>
      <c r="O587" s="14" t="str">
        <f t="shared" si="294"/>
        <v/>
      </c>
      <c r="P587" s="14" t="str">
        <f t="shared" si="295"/>
        <v/>
      </c>
      <c r="Q587" s="14" t="str">
        <f t="shared" si="296"/>
        <v/>
      </c>
      <c r="R587" s="14" t="str">
        <f t="shared" si="297"/>
        <v/>
      </c>
      <c r="S587" t="str">
        <f t="shared" si="283"/>
        <v/>
      </c>
      <c r="T587" s="14">
        <f t="shared" si="284"/>
        <v>0</v>
      </c>
    </row>
    <row r="588" spans="1:20" x14ac:dyDescent="0.25">
      <c r="A588" t="s">
        <v>34</v>
      </c>
      <c r="B588">
        <f t="shared" si="287"/>
        <v>3</v>
      </c>
      <c r="C588" t="e">
        <f t="shared" si="288"/>
        <v>#VALUE!</v>
      </c>
      <c r="D588">
        <f t="shared" si="289"/>
        <v>3</v>
      </c>
      <c r="E588">
        <f t="shared" si="290"/>
        <v>5</v>
      </c>
      <c r="F588" s="1">
        <f t="shared" si="280"/>
        <v>13</v>
      </c>
      <c r="G588" s="1">
        <f t="shared" si="291"/>
        <v>1</v>
      </c>
      <c r="H588" s="26" t="str">
        <f t="shared" si="292"/>
        <v>13:01</v>
      </c>
      <c r="I588" s="14">
        <f t="shared" si="285"/>
        <v>0</v>
      </c>
      <c r="J588" s="3">
        <f t="shared" si="293"/>
        <v>6</v>
      </c>
      <c r="K588" s="3">
        <f t="shared" si="286"/>
        <v>0</v>
      </c>
      <c r="L588" s="3">
        <f t="shared" si="279"/>
        <v>9</v>
      </c>
      <c r="M588" s="3">
        <f t="shared" si="281"/>
        <v>609</v>
      </c>
      <c r="N588" t="str">
        <f t="shared" si="282"/>
        <v/>
      </c>
      <c r="O588" s="14" t="str">
        <f t="shared" si="294"/>
        <v/>
      </c>
      <c r="P588" s="14" t="str">
        <f t="shared" si="295"/>
        <v/>
      </c>
      <c r="Q588" s="14" t="str">
        <f t="shared" si="296"/>
        <v/>
      </c>
      <c r="R588" s="14" t="str">
        <f t="shared" si="297"/>
        <v/>
      </c>
      <c r="S588" t="str">
        <f t="shared" si="283"/>
        <v/>
      </c>
      <c r="T588" s="14">
        <f t="shared" si="284"/>
        <v>0</v>
      </c>
    </row>
    <row r="589" spans="1:20" x14ac:dyDescent="0.25">
      <c r="A589" t="s">
        <v>35</v>
      </c>
      <c r="B589">
        <f t="shared" si="287"/>
        <v>3</v>
      </c>
      <c r="C589" t="e">
        <f t="shared" si="288"/>
        <v>#VALUE!</v>
      </c>
      <c r="D589">
        <f t="shared" si="289"/>
        <v>3</v>
      </c>
      <c r="E589">
        <f t="shared" si="290"/>
        <v>5</v>
      </c>
      <c r="F589" s="1">
        <f t="shared" si="280"/>
        <v>21</v>
      </c>
      <c r="G589" s="1">
        <f t="shared" si="291"/>
        <v>1</v>
      </c>
      <c r="H589" s="26" t="str">
        <f t="shared" si="292"/>
        <v>21:01</v>
      </c>
      <c r="I589" s="14">
        <f t="shared" si="285"/>
        <v>0</v>
      </c>
      <c r="J589" s="3">
        <f t="shared" si="293"/>
        <v>6</v>
      </c>
      <c r="K589" s="3">
        <f t="shared" si="286"/>
        <v>0</v>
      </c>
      <c r="L589" s="3">
        <f t="shared" si="279"/>
        <v>9</v>
      </c>
      <c r="M589" s="3">
        <f t="shared" si="281"/>
        <v>609</v>
      </c>
      <c r="N589" t="str">
        <f t="shared" si="282"/>
        <v/>
      </c>
      <c r="O589" s="14" t="str">
        <f t="shared" si="294"/>
        <v/>
      </c>
      <c r="P589" s="14" t="str">
        <f t="shared" si="295"/>
        <v/>
      </c>
      <c r="Q589" s="14" t="str">
        <f t="shared" si="296"/>
        <v/>
      </c>
      <c r="R589" s="14" t="str">
        <f t="shared" si="297"/>
        <v/>
      </c>
      <c r="S589" t="str">
        <f t="shared" si="283"/>
        <v/>
      </c>
      <c r="T589" s="14">
        <f t="shared" si="284"/>
        <v>0</v>
      </c>
    </row>
    <row r="590" spans="1:20" x14ac:dyDescent="0.25">
      <c r="A590" t="s">
        <v>326</v>
      </c>
      <c r="B590">
        <f t="shared" si="287"/>
        <v>2</v>
      </c>
      <c r="C590" t="e">
        <f t="shared" si="288"/>
        <v>#VALUE!</v>
      </c>
      <c r="D590">
        <f t="shared" si="289"/>
        <v>2</v>
      </c>
      <c r="E590">
        <f t="shared" si="290"/>
        <v>4</v>
      </c>
      <c r="F590" s="1">
        <f t="shared" si="280"/>
        <v>7</v>
      </c>
      <c r="G590" s="1">
        <f t="shared" si="291"/>
        <v>1</v>
      </c>
      <c r="H590" s="26" t="str">
        <f t="shared" si="292"/>
        <v>07:01</v>
      </c>
      <c r="I590" s="14">
        <f t="shared" si="285"/>
        <v>0</v>
      </c>
      <c r="J590" s="3">
        <f t="shared" si="293"/>
        <v>6</v>
      </c>
      <c r="K590" s="3">
        <f t="shared" si="286"/>
        <v>0</v>
      </c>
      <c r="L590" s="3">
        <f t="shared" si="279"/>
        <v>9</v>
      </c>
      <c r="M590" s="3">
        <f t="shared" si="281"/>
        <v>609</v>
      </c>
      <c r="N590" t="str">
        <f t="shared" si="282"/>
        <v/>
      </c>
      <c r="O590" s="14" t="str">
        <f t="shared" si="294"/>
        <v/>
      </c>
      <c r="P590" s="14" t="str">
        <f t="shared" si="295"/>
        <v/>
      </c>
      <c r="Q590" s="14" t="str">
        <f t="shared" si="296"/>
        <v/>
      </c>
      <c r="R590" s="14" t="str">
        <f t="shared" si="297"/>
        <v/>
      </c>
      <c r="S590" t="str">
        <f t="shared" si="283"/>
        <v/>
      </c>
      <c r="T590" s="14">
        <f t="shared" si="284"/>
        <v>0</v>
      </c>
    </row>
    <row r="591" spans="1:20" x14ac:dyDescent="0.25">
      <c r="A591" t="s">
        <v>175</v>
      </c>
      <c r="B591" t="e">
        <f t="shared" si="287"/>
        <v>#VALUE!</v>
      </c>
      <c r="C591" t="e">
        <f t="shared" si="288"/>
        <v>#VALUE!</v>
      </c>
      <c r="D591" t="e">
        <f t="shared" si="289"/>
        <v>#VALUE!</v>
      </c>
      <c r="E591">
        <f t="shared" si="290"/>
        <v>37</v>
      </c>
      <c r="F591" s="1" t="str">
        <f t="shared" si="280"/>
        <v/>
      </c>
      <c r="G591" s="1" t="str">
        <f t="shared" si="291"/>
        <v/>
      </c>
      <c r="H591" s="26" t="str">
        <f t="shared" si="292"/>
        <v>:</v>
      </c>
      <c r="I591" s="14">
        <f t="shared" si="285"/>
        <v>0</v>
      </c>
      <c r="J591" s="3">
        <f t="shared" si="293"/>
        <v>6</v>
      </c>
      <c r="K591" s="3">
        <f t="shared" si="286"/>
        <v>0</v>
      </c>
      <c r="L591" s="3">
        <f t="shared" si="279"/>
        <v>9</v>
      </c>
      <c r="M591" s="3">
        <f t="shared" si="281"/>
        <v>609</v>
      </c>
      <c r="N591" t="str">
        <f t="shared" si="282"/>
        <v/>
      </c>
      <c r="O591" s="14" t="str">
        <f t="shared" si="294"/>
        <v/>
      </c>
      <c r="P591" s="14" t="str">
        <f t="shared" si="295"/>
        <v/>
      </c>
      <c r="Q591" s="14" t="str">
        <f t="shared" si="296"/>
        <v/>
      </c>
      <c r="R591" s="14" t="str">
        <f t="shared" si="297"/>
        <v/>
      </c>
      <c r="S591" t="str">
        <f t="shared" si="283"/>
        <v/>
      </c>
      <c r="T591" s="14">
        <f t="shared" si="284"/>
        <v>0</v>
      </c>
    </row>
    <row r="592" spans="1:20" x14ac:dyDescent="0.25">
      <c r="A592" t="s">
        <v>173</v>
      </c>
      <c r="B592" t="e">
        <f t="shared" si="287"/>
        <v>#VALUE!</v>
      </c>
      <c r="C592">
        <f t="shared" si="288"/>
        <v>15</v>
      </c>
      <c r="D592">
        <f t="shared" si="289"/>
        <v>15</v>
      </c>
      <c r="E592">
        <f t="shared" si="290"/>
        <v>22</v>
      </c>
      <c r="F592" s="1" t="str">
        <f t="shared" si="280"/>
        <v/>
      </c>
      <c r="G592" s="1" t="str">
        <f t="shared" si="291"/>
        <v/>
      </c>
      <c r="H592" s="26" t="str">
        <f t="shared" si="292"/>
        <v>:</v>
      </c>
      <c r="I592" s="14">
        <f t="shared" si="285"/>
        <v>0</v>
      </c>
      <c r="J592" s="3">
        <f t="shared" si="293"/>
        <v>6</v>
      </c>
      <c r="K592" s="3">
        <f t="shared" si="286"/>
        <v>1</v>
      </c>
      <c r="L592" s="3">
        <f t="shared" si="279"/>
        <v>10</v>
      </c>
      <c r="M592" s="3">
        <f t="shared" si="281"/>
        <v>610</v>
      </c>
      <c r="N592" t="str">
        <f t="shared" si="282"/>
        <v>Vía Hispanidad, nº 132</v>
      </c>
      <c r="O592" s="14" t="str">
        <f t="shared" si="294"/>
        <v>05:03</v>
      </c>
      <c r="P592" s="14" t="str">
        <f t="shared" si="295"/>
        <v>13:03</v>
      </c>
      <c r="Q592" s="14" t="str">
        <f t="shared" si="296"/>
        <v>21:03</v>
      </c>
      <c r="R592" s="14" t="str">
        <f t="shared" si="297"/>
        <v>07:03</v>
      </c>
      <c r="S592" t="str">
        <f t="shared" si="283"/>
        <v>Paseo de los Olvidados (frente nº 7 - Pd. Bus)</v>
      </c>
      <c r="T592" s="14">
        <f t="shared" si="284"/>
        <v>0</v>
      </c>
    </row>
    <row r="593" spans="1:20" x14ac:dyDescent="0.25">
      <c r="A593" t="s">
        <v>18</v>
      </c>
      <c r="B593">
        <f t="shared" si="287"/>
        <v>2</v>
      </c>
      <c r="C593" t="e">
        <f t="shared" si="288"/>
        <v>#VALUE!</v>
      </c>
      <c r="D593">
        <f t="shared" si="289"/>
        <v>2</v>
      </c>
      <c r="E593">
        <f t="shared" si="290"/>
        <v>4</v>
      </c>
      <c r="F593" s="1">
        <f t="shared" si="280"/>
        <v>5</v>
      </c>
      <c r="G593" s="1">
        <f t="shared" si="291"/>
        <v>3</v>
      </c>
      <c r="H593" s="26" t="str">
        <f t="shared" si="292"/>
        <v>05:03</v>
      </c>
      <c r="I593" s="14">
        <f t="shared" si="285"/>
        <v>0</v>
      </c>
      <c r="J593" s="3">
        <f t="shared" si="293"/>
        <v>6</v>
      </c>
      <c r="K593" s="3">
        <f t="shared" si="286"/>
        <v>0</v>
      </c>
      <c r="L593" s="3">
        <f t="shared" si="279"/>
        <v>10</v>
      </c>
      <c r="M593" s="3">
        <f t="shared" si="281"/>
        <v>610</v>
      </c>
      <c r="N593" t="str">
        <f t="shared" si="282"/>
        <v/>
      </c>
      <c r="O593" s="14" t="str">
        <f t="shared" si="294"/>
        <v/>
      </c>
      <c r="P593" s="14" t="str">
        <f t="shared" si="295"/>
        <v/>
      </c>
      <c r="Q593" s="14" t="str">
        <f t="shared" si="296"/>
        <v/>
      </c>
      <c r="R593" s="14" t="str">
        <f t="shared" si="297"/>
        <v/>
      </c>
      <c r="S593" t="str">
        <f t="shared" si="283"/>
        <v/>
      </c>
      <c r="T593" s="14">
        <f t="shared" si="284"/>
        <v>0</v>
      </c>
    </row>
    <row r="594" spans="1:20" x14ac:dyDescent="0.25">
      <c r="A594" t="s">
        <v>39</v>
      </c>
      <c r="B594">
        <f t="shared" si="287"/>
        <v>3</v>
      </c>
      <c r="C594" t="e">
        <f t="shared" si="288"/>
        <v>#VALUE!</v>
      </c>
      <c r="D594">
        <f t="shared" si="289"/>
        <v>3</v>
      </c>
      <c r="E594">
        <f t="shared" si="290"/>
        <v>5</v>
      </c>
      <c r="F594" s="1">
        <f t="shared" si="280"/>
        <v>13</v>
      </c>
      <c r="G594" s="1">
        <f t="shared" si="291"/>
        <v>3</v>
      </c>
      <c r="H594" s="26" t="str">
        <f t="shared" si="292"/>
        <v>13:03</v>
      </c>
      <c r="I594" s="14">
        <f t="shared" si="285"/>
        <v>0</v>
      </c>
      <c r="J594" s="3">
        <f t="shared" si="293"/>
        <v>6</v>
      </c>
      <c r="K594" s="3">
        <f t="shared" si="286"/>
        <v>0</v>
      </c>
      <c r="L594" s="3">
        <f t="shared" si="279"/>
        <v>10</v>
      </c>
      <c r="M594" s="3">
        <f t="shared" si="281"/>
        <v>610</v>
      </c>
      <c r="N594" t="str">
        <f t="shared" si="282"/>
        <v/>
      </c>
      <c r="O594" s="14" t="str">
        <f t="shared" si="294"/>
        <v/>
      </c>
      <c r="P594" s="14" t="str">
        <f t="shared" si="295"/>
        <v/>
      </c>
      <c r="Q594" s="14" t="str">
        <f t="shared" si="296"/>
        <v/>
      </c>
      <c r="R594" s="14" t="str">
        <f t="shared" si="297"/>
        <v/>
      </c>
      <c r="S594" t="str">
        <f t="shared" si="283"/>
        <v/>
      </c>
      <c r="T594" s="14">
        <f t="shared" si="284"/>
        <v>0</v>
      </c>
    </row>
    <row r="595" spans="1:20" x14ac:dyDescent="0.25">
      <c r="A595" t="s">
        <v>40</v>
      </c>
      <c r="B595">
        <f t="shared" si="287"/>
        <v>3</v>
      </c>
      <c r="C595" t="e">
        <f t="shared" si="288"/>
        <v>#VALUE!</v>
      </c>
      <c r="D595">
        <f t="shared" si="289"/>
        <v>3</v>
      </c>
      <c r="E595">
        <f t="shared" si="290"/>
        <v>5</v>
      </c>
      <c r="F595" s="1">
        <f t="shared" si="280"/>
        <v>21</v>
      </c>
      <c r="G595" s="1">
        <f t="shared" si="291"/>
        <v>3</v>
      </c>
      <c r="H595" s="26" t="str">
        <f t="shared" si="292"/>
        <v>21:03</v>
      </c>
      <c r="I595" s="14">
        <f t="shared" si="285"/>
        <v>0</v>
      </c>
      <c r="J595" s="3">
        <f t="shared" si="293"/>
        <v>6</v>
      </c>
      <c r="K595" s="3">
        <f t="shared" si="286"/>
        <v>0</v>
      </c>
      <c r="L595" s="3">
        <f t="shared" si="279"/>
        <v>10</v>
      </c>
      <c r="M595" s="3">
        <f t="shared" si="281"/>
        <v>610</v>
      </c>
      <c r="N595" t="str">
        <f t="shared" si="282"/>
        <v/>
      </c>
      <c r="O595" s="14" t="str">
        <f t="shared" si="294"/>
        <v/>
      </c>
      <c r="P595" s="14" t="str">
        <f t="shared" si="295"/>
        <v/>
      </c>
      <c r="Q595" s="14" t="str">
        <f t="shared" si="296"/>
        <v/>
      </c>
      <c r="R595" s="14" t="str">
        <f t="shared" si="297"/>
        <v/>
      </c>
      <c r="S595" t="str">
        <f t="shared" si="283"/>
        <v/>
      </c>
      <c r="T595" s="14">
        <f t="shared" si="284"/>
        <v>0</v>
      </c>
    </row>
    <row r="596" spans="1:20" x14ac:dyDescent="0.25">
      <c r="A596" t="s">
        <v>313</v>
      </c>
      <c r="B596">
        <f t="shared" si="287"/>
        <v>2</v>
      </c>
      <c r="C596" t="e">
        <f t="shared" si="288"/>
        <v>#VALUE!</v>
      </c>
      <c r="D596">
        <f t="shared" si="289"/>
        <v>2</v>
      </c>
      <c r="E596">
        <f t="shared" si="290"/>
        <v>4</v>
      </c>
      <c r="F596" s="1">
        <f t="shared" si="280"/>
        <v>7</v>
      </c>
      <c r="G596" s="1">
        <f t="shared" si="291"/>
        <v>3</v>
      </c>
      <c r="H596" s="26" t="str">
        <f t="shared" si="292"/>
        <v>07:03</v>
      </c>
      <c r="I596" s="14">
        <f t="shared" si="285"/>
        <v>0</v>
      </c>
      <c r="J596" s="3">
        <f t="shared" si="293"/>
        <v>6</v>
      </c>
      <c r="K596" s="3">
        <f t="shared" si="286"/>
        <v>0</v>
      </c>
      <c r="L596" s="3">
        <f t="shared" si="279"/>
        <v>10</v>
      </c>
      <c r="M596" s="3">
        <f t="shared" si="281"/>
        <v>610</v>
      </c>
      <c r="N596" t="str">
        <f t="shared" si="282"/>
        <v/>
      </c>
      <c r="O596" s="14" t="str">
        <f t="shared" si="294"/>
        <v/>
      </c>
      <c r="P596" s="14" t="str">
        <f t="shared" si="295"/>
        <v/>
      </c>
      <c r="Q596" s="14" t="str">
        <f t="shared" si="296"/>
        <v/>
      </c>
      <c r="R596" s="14" t="str">
        <f t="shared" si="297"/>
        <v/>
      </c>
      <c r="S596" t="str">
        <f t="shared" si="283"/>
        <v/>
      </c>
      <c r="T596" s="14">
        <f t="shared" si="284"/>
        <v>0</v>
      </c>
    </row>
    <row r="597" spans="1:20" x14ac:dyDescent="0.25">
      <c r="A597" t="s">
        <v>593</v>
      </c>
      <c r="B597" t="e">
        <f t="shared" si="287"/>
        <v>#VALUE!</v>
      </c>
      <c r="C597" t="e">
        <f t="shared" si="288"/>
        <v>#VALUE!</v>
      </c>
      <c r="D597" t="e">
        <f t="shared" si="289"/>
        <v>#VALUE!</v>
      </c>
      <c r="E597">
        <f t="shared" si="290"/>
        <v>46</v>
      </c>
      <c r="F597" s="1" t="str">
        <f t="shared" si="280"/>
        <v/>
      </c>
      <c r="G597" s="1" t="str">
        <f t="shared" si="291"/>
        <v/>
      </c>
      <c r="H597" s="26" t="str">
        <f t="shared" si="292"/>
        <v>:</v>
      </c>
      <c r="I597" s="14">
        <f t="shared" si="285"/>
        <v>0</v>
      </c>
      <c r="J597" s="3">
        <f t="shared" si="293"/>
        <v>6</v>
      </c>
      <c r="K597" s="3">
        <f t="shared" si="286"/>
        <v>0</v>
      </c>
      <c r="L597" s="3">
        <f t="shared" si="279"/>
        <v>10</v>
      </c>
      <c r="M597" s="3">
        <f t="shared" si="281"/>
        <v>610</v>
      </c>
      <c r="N597" t="str">
        <f t="shared" si="282"/>
        <v/>
      </c>
      <c r="O597" s="14" t="str">
        <f t="shared" si="294"/>
        <v/>
      </c>
      <c r="P597" s="14" t="str">
        <f t="shared" si="295"/>
        <v/>
      </c>
      <c r="Q597" s="14" t="str">
        <f t="shared" si="296"/>
        <v/>
      </c>
      <c r="R597" s="14" t="str">
        <f t="shared" si="297"/>
        <v/>
      </c>
      <c r="S597" t="str">
        <f t="shared" si="283"/>
        <v/>
      </c>
      <c r="T597" s="14">
        <f t="shared" si="284"/>
        <v>0</v>
      </c>
    </row>
    <row r="598" spans="1:20" x14ac:dyDescent="0.25">
      <c r="A598" t="s">
        <v>146</v>
      </c>
      <c r="B598" t="e">
        <f t="shared" si="287"/>
        <v>#VALUE!</v>
      </c>
      <c r="C598" t="e">
        <f t="shared" si="288"/>
        <v>#VALUE!</v>
      </c>
      <c r="D598" t="e">
        <f t="shared" si="289"/>
        <v>#VALUE!</v>
      </c>
      <c r="E598">
        <f t="shared" si="290"/>
        <v>39</v>
      </c>
      <c r="F598" s="1" t="str">
        <f t="shared" si="280"/>
        <v/>
      </c>
      <c r="G598" s="1" t="str">
        <f t="shared" si="291"/>
        <v/>
      </c>
      <c r="H598" s="26" t="str">
        <f t="shared" si="292"/>
        <v>:</v>
      </c>
      <c r="I598" s="14">
        <f t="shared" si="285"/>
        <v>0</v>
      </c>
      <c r="J598" s="3">
        <f t="shared" si="293"/>
        <v>6</v>
      </c>
      <c r="K598" s="3">
        <f t="shared" si="286"/>
        <v>1</v>
      </c>
      <c r="L598" s="3">
        <f t="shared" si="279"/>
        <v>11</v>
      </c>
      <c r="M598" s="3">
        <f t="shared" si="281"/>
        <v>611</v>
      </c>
      <c r="N598" t="str">
        <f t="shared" si="282"/>
        <v>Torres San Lamberto "Punto 0" (Pd. Bus)</v>
      </c>
      <c r="O598" s="14" t="str">
        <f t="shared" si="294"/>
        <v>05:05</v>
      </c>
      <c r="P598" s="14" t="str">
        <f t="shared" si="295"/>
        <v>13:05</v>
      </c>
      <c r="Q598" s="14" t="str">
        <f t="shared" si="296"/>
        <v>21:05</v>
      </c>
      <c r="R598" s="14" t="str">
        <f t="shared" si="297"/>
        <v>07:05</v>
      </c>
      <c r="S598" t="str">
        <f t="shared" si="283"/>
        <v>Calle Ciudadano Kane (Pd. Bus) - esq. C/ Los Pájaros)</v>
      </c>
      <c r="T598" s="14">
        <f t="shared" si="284"/>
        <v>0</v>
      </c>
    </row>
    <row r="599" spans="1:20" x14ac:dyDescent="0.25">
      <c r="A599" t="s">
        <v>28</v>
      </c>
      <c r="B599">
        <f t="shared" si="287"/>
        <v>2</v>
      </c>
      <c r="C599" t="e">
        <f t="shared" si="288"/>
        <v>#VALUE!</v>
      </c>
      <c r="D599">
        <f t="shared" si="289"/>
        <v>2</v>
      </c>
      <c r="E599">
        <f t="shared" si="290"/>
        <v>4</v>
      </c>
      <c r="F599" s="1">
        <f t="shared" si="280"/>
        <v>5</v>
      </c>
      <c r="G599" s="1">
        <f t="shared" si="291"/>
        <v>5</v>
      </c>
      <c r="H599" s="26" t="str">
        <f t="shared" si="292"/>
        <v>05:05</v>
      </c>
      <c r="I599" s="14">
        <f t="shared" si="285"/>
        <v>0</v>
      </c>
      <c r="J599" s="3">
        <f t="shared" si="293"/>
        <v>6</v>
      </c>
      <c r="K599" s="3">
        <f t="shared" si="286"/>
        <v>0</v>
      </c>
      <c r="L599" s="3">
        <f t="shared" si="279"/>
        <v>11</v>
      </c>
      <c r="M599" s="3">
        <f t="shared" si="281"/>
        <v>611</v>
      </c>
      <c r="N599" t="str">
        <f t="shared" si="282"/>
        <v/>
      </c>
      <c r="O599" s="14" t="str">
        <f t="shared" si="294"/>
        <v/>
      </c>
      <c r="P599" s="14" t="str">
        <f t="shared" si="295"/>
        <v/>
      </c>
      <c r="Q599" s="14" t="str">
        <f t="shared" si="296"/>
        <v/>
      </c>
      <c r="R599" s="14" t="str">
        <f t="shared" si="297"/>
        <v/>
      </c>
      <c r="S599" t="str">
        <f t="shared" si="283"/>
        <v/>
      </c>
      <c r="T599" s="14">
        <f t="shared" si="284"/>
        <v>0</v>
      </c>
    </row>
    <row r="600" spans="1:20" x14ac:dyDescent="0.25">
      <c r="A600" t="s">
        <v>43</v>
      </c>
      <c r="B600">
        <f t="shared" si="287"/>
        <v>3</v>
      </c>
      <c r="C600" t="e">
        <f t="shared" si="288"/>
        <v>#VALUE!</v>
      </c>
      <c r="D600">
        <f t="shared" si="289"/>
        <v>3</v>
      </c>
      <c r="E600">
        <f t="shared" si="290"/>
        <v>5</v>
      </c>
      <c r="F600" s="1">
        <f t="shared" si="280"/>
        <v>13</v>
      </c>
      <c r="G600" s="1">
        <f t="shared" si="291"/>
        <v>5</v>
      </c>
      <c r="H600" s="26" t="str">
        <f t="shared" si="292"/>
        <v>13:05</v>
      </c>
      <c r="I600" s="14">
        <f t="shared" si="285"/>
        <v>0</v>
      </c>
      <c r="J600" s="3">
        <f t="shared" si="293"/>
        <v>6</v>
      </c>
      <c r="K600" s="3">
        <f t="shared" si="286"/>
        <v>0</v>
      </c>
      <c r="L600" s="3">
        <f t="shared" si="279"/>
        <v>11</v>
      </c>
      <c r="M600" s="3">
        <f t="shared" si="281"/>
        <v>611</v>
      </c>
      <c r="N600" t="str">
        <f t="shared" si="282"/>
        <v/>
      </c>
      <c r="O600" s="14" t="str">
        <f t="shared" si="294"/>
        <v/>
      </c>
      <c r="P600" s="14" t="str">
        <f t="shared" si="295"/>
        <v/>
      </c>
      <c r="Q600" s="14" t="str">
        <f t="shared" si="296"/>
        <v/>
      </c>
      <c r="R600" s="14" t="str">
        <f t="shared" si="297"/>
        <v/>
      </c>
      <c r="S600" t="str">
        <f t="shared" si="283"/>
        <v/>
      </c>
      <c r="T600" s="14">
        <f t="shared" si="284"/>
        <v>0</v>
      </c>
    </row>
    <row r="601" spans="1:20" x14ac:dyDescent="0.25">
      <c r="A601" t="s">
        <v>44</v>
      </c>
      <c r="B601">
        <f t="shared" si="287"/>
        <v>3</v>
      </c>
      <c r="C601" t="e">
        <f t="shared" si="288"/>
        <v>#VALUE!</v>
      </c>
      <c r="D601">
        <f t="shared" si="289"/>
        <v>3</v>
      </c>
      <c r="E601">
        <f t="shared" si="290"/>
        <v>5</v>
      </c>
      <c r="F601" s="1">
        <f t="shared" si="280"/>
        <v>21</v>
      </c>
      <c r="G601" s="1">
        <f t="shared" si="291"/>
        <v>5</v>
      </c>
      <c r="H601" s="26" t="str">
        <f t="shared" si="292"/>
        <v>21:05</v>
      </c>
      <c r="I601" s="14">
        <f t="shared" si="285"/>
        <v>0</v>
      </c>
      <c r="J601" s="3">
        <f t="shared" si="293"/>
        <v>6</v>
      </c>
      <c r="K601" s="3">
        <f t="shared" si="286"/>
        <v>0</v>
      </c>
      <c r="L601" s="3">
        <f t="shared" si="279"/>
        <v>11</v>
      </c>
      <c r="M601" s="3">
        <f t="shared" si="281"/>
        <v>611</v>
      </c>
      <c r="N601" t="str">
        <f t="shared" si="282"/>
        <v/>
      </c>
      <c r="O601" s="14" t="str">
        <f t="shared" si="294"/>
        <v/>
      </c>
      <c r="P601" s="14" t="str">
        <f t="shared" si="295"/>
        <v/>
      </c>
      <c r="Q601" s="14" t="str">
        <f t="shared" si="296"/>
        <v/>
      </c>
      <c r="R601" s="14" t="str">
        <f t="shared" si="297"/>
        <v/>
      </c>
      <c r="S601" t="str">
        <f t="shared" si="283"/>
        <v/>
      </c>
      <c r="T601" s="14">
        <f t="shared" si="284"/>
        <v>0</v>
      </c>
    </row>
    <row r="602" spans="1:20" x14ac:dyDescent="0.25">
      <c r="A602" t="s">
        <v>315</v>
      </c>
      <c r="B602">
        <f t="shared" si="287"/>
        <v>2</v>
      </c>
      <c r="C602" t="e">
        <f t="shared" si="288"/>
        <v>#VALUE!</v>
      </c>
      <c r="D602">
        <f t="shared" si="289"/>
        <v>2</v>
      </c>
      <c r="E602">
        <f t="shared" si="290"/>
        <v>4</v>
      </c>
      <c r="F602" s="1">
        <f t="shared" si="280"/>
        <v>7</v>
      </c>
      <c r="G602" s="1">
        <f t="shared" si="291"/>
        <v>5</v>
      </c>
      <c r="H602" s="26" t="str">
        <f t="shared" si="292"/>
        <v>07:05</v>
      </c>
      <c r="I602" s="14">
        <f t="shared" si="285"/>
        <v>0</v>
      </c>
      <c r="J602" s="3">
        <f t="shared" si="293"/>
        <v>6</v>
      </c>
      <c r="K602" s="3">
        <f t="shared" si="286"/>
        <v>0</v>
      </c>
      <c r="L602" s="3">
        <f t="shared" si="279"/>
        <v>11</v>
      </c>
      <c r="M602" s="3">
        <f t="shared" si="281"/>
        <v>611</v>
      </c>
      <c r="N602" t="str">
        <f t="shared" si="282"/>
        <v/>
      </c>
      <c r="O602" s="14" t="str">
        <f t="shared" si="294"/>
        <v/>
      </c>
      <c r="P602" s="14" t="str">
        <f t="shared" si="295"/>
        <v/>
      </c>
      <c r="Q602" s="14" t="str">
        <f t="shared" si="296"/>
        <v/>
      </c>
      <c r="R602" s="14" t="str">
        <f t="shared" si="297"/>
        <v/>
      </c>
      <c r="S602" t="str">
        <f t="shared" si="283"/>
        <v/>
      </c>
      <c r="T602" s="14">
        <f t="shared" si="284"/>
        <v>0</v>
      </c>
    </row>
    <row r="603" spans="1:20" x14ac:dyDescent="0.25">
      <c r="A603" t="s">
        <v>594</v>
      </c>
      <c r="B603" t="e">
        <f t="shared" si="287"/>
        <v>#VALUE!</v>
      </c>
      <c r="C603" t="e">
        <f t="shared" si="288"/>
        <v>#VALUE!</v>
      </c>
      <c r="D603" t="e">
        <f t="shared" si="289"/>
        <v>#VALUE!</v>
      </c>
      <c r="E603">
        <f t="shared" si="290"/>
        <v>53</v>
      </c>
      <c r="F603" s="1" t="str">
        <f t="shared" si="280"/>
        <v/>
      </c>
      <c r="G603" s="1" t="str">
        <f t="shared" si="291"/>
        <v/>
      </c>
      <c r="H603" s="26" t="str">
        <f t="shared" si="292"/>
        <v>:</v>
      </c>
      <c r="I603" s="14">
        <f t="shared" si="285"/>
        <v>0</v>
      </c>
      <c r="J603" s="3">
        <f t="shared" si="293"/>
        <v>6</v>
      </c>
      <c r="K603" s="3">
        <f t="shared" si="286"/>
        <v>0</v>
      </c>
      <c r="L603" s="3">
        <f t="shared" si="279"/>
        <v>11</v>
      </c>
      <c r="M603" s="3">
        <f t="shared" si="281"/>
        <v>611</v>
      </c>
      <c r="N603" t="str">
        <f t="shared" si="282"/>
        <v/>
      </c>
      <c r="O603" s="14" t="str">
        <f t="shared" si="294"/>
        <v/>
      </c>
      <c r="P603" s="14" t="str">
        <f t="shared" si="295"/>
        <v/>
      </c>
      <c r="Q603" s="14" t="str">
        <f t="shared" si="296"/>
        <v/>
      </c>
      <c r="R603" s="14" t="str">
        <f t="shared" si="297"/>
        <v/>
      </c>
      <c r="S603" t="str">
        <f t="shared" si="283"/>
        <v/>
      </c>
      <c r="T603" s="14">
        <f t="shared" si="284"/>
        <v>0</v>
      </c>
    </row>
    <row r="604" spans="1:20" x14ac:dyDescent="0.25">
      <c r="A604" t="s">
        <v>21</v>
      </c>
      <c r="B604" t="e">
        <f t="shared" si="287"/>
        <v>#VALUE!</v>
      </c>
      <c r="C604" t="e">
        <f t="shared" si="288"/>
        <v>#VALUE!</v>
      </c>
      <c r="D604" t="e">
        <f t="shared" si="289"/>
        <v>#VALUE!</v>
      </c>
      <c r="E604">
        <f t="shared" si="290"/>
        <v>26</v>
      </c>
      <c r="F604" s="1" t="str">
        <f t="shared" si="280"/>
        <v/>
      </c>
      <c r="G604" s="1" t="str">
        <f t="shared" si="291"/>
        <v/>
      </c>
      <c r="H604" s="26" t="str">
        <f t="shared" si="292"/>
        <v>:</v>
      </c>
      <c r="I604" s="14">
        <f t="shared" si="285"/>
        <v>0</v>
      </c>
      <c r="J604" s="3">
        <f t="shared" si="293"/>
        <v>6</v>
      </c>
      <c r="K604" s="3">
        <f t="shared" si="286"/>
        <v>1</v>
      </c>
      <c r="L604" s="3">
        <f t="shared" si="279"/>
        <v>12</v>
      </c>
      <c r="M604" s="3">
        <f t="shared" si="281"/>
        <v>612</v>
      </c>
      <c r="N604" t="str">
        <f t="shared" si="282"/>
        <v>Opel Planta en Figueruelas</v>
      </c>
      <c r="O604" s="14" t="str">
        <f t="shared" si="294"/>
        <v>05:30</v>
      </c>
      <c r="P604" s="14" t="str">
        <f t="shared" si="295"/>
        <v>13:30</v>
      </c>
      <c r="Q604" s="14" t="str">
        <f t="shared" si="296"/>
        <v>21:30</v>
      </c>
      <c r="R604" s="14" t="str">
        <f t="shared" si="297"/>
        <v>07:30</v>
      </c>
      <c r="S604" t="str">
        <f t="shared" si="283"/>
        <v>C/ Viridiana, nº 26 (Pd. Bus)</v>
      </c>
      <c r="T604" s="14">
        <f t="shared" si="284"/>
        <v>0</v>
      </c>
    </row>
    <row r="605" spans="1:20" x14ac:dyDescent="0.25">
      <c r="A605" t="s">
        <v>46</v>
      </c>
      <c r="B605">
        <f t="shared" si="287"/>
        <v>2</v>
      </c>
      <c r="C605" t="e">
        <f t="shared" si="288"/>
        <v>#VALUE!</v>
      </c>
      <c r="D605">
        <f t="shared" si="289"/>
        <v>2</v>
      </c>
      <c r="E605">
        <f t="shared" si="290"/>
        <v>4</v>
      </c>
      <c r="F605" s="1">
        <f t="shared" si="280"/>
        <v>5</v>
      </c>
      <c r="G605" s="1">
        <f t="shared" si="291"/>
        <v>30</v>
      </c>
      <c r="H605" s="26" t="str">
        <f t="shared" si="292"/>
        <v>05:30</v>
      </c>
      <c r="I605" s="14">
        <f t="shared" si="285"/>
        <v>0</v>
      </c>
      <c r="J605" s="3">
        <f t="shared" si="293"/>
        <v>6</v>
      </c>
      <c r="K605" s="3">
        <f t="shared" si="286"/>
        <v>0</v>
      </c>
      <c r="L605" s="3">
        <f t="shared" si="279"/>
        <v>12</v>
      </c>
      <c r="M605" s="3">
        <f t="shared" si="281"/>
        <v>612</v>
      </c>
      <c r="N605" t="str">
        <f t="shared" si="282"/>
        <v/>
      </c>
      <c r="O605" s="14" t="str">
        <f t="shared" si="294"/>
        <v/>
      </c>
      <c r="P605" s="14" t="str">
        <f t="shared" si="295"/>
        <v/>
      </c>
      <c r="Q605" s="14" t="str">
        <f t="shared" si="296"/>
        <v/>
      </c>
      <c r="R605" s="14" t="str">
        <f t="shared" si="297"/>
        <v/>
      </c>
      <c r="S605" t="str">
        <f t="shared" si="283"/>
        <v/>
      </c>
      <c r="T605" s="14">
        <f t="shared" si="284"/>
        <v>0</v>
      </c>
    </row>
    <row r="606" spans="1:20" x14ac:dyDescent="0.25">
      <c r="A606" t="s">
        <v>47</v>
      </c>
      <c r="B606">
        <f t="shared" si="287"/>
        <v>3</v>
      </c>
      <c r="C606" t="e">
        <f t="shared" si="288"/>
        <v>#VALUE!</v>
      </c>
      <c r="D606">
        <f t="shared" si="289"/>
        <v>3</v>
      </c>
      <c r="E606">
        <f t="shared" si="290"/>
        <v>5</v>
      </c>
      <c r="F606" s="1">
        <f t="shared" si="280"/>
        <v>13</v>
      </c>
      <c r="G606" s="1">
        <f t="shared" si="291"/>
        <v>30</v>
      </c>
      <c r="H606" s="26" t="str">
        <f t="shared" si="292"/>
        <v>13:30</v>
      </c>
      <c r="I606" s="14">
        <f t="shared" si="285"/>
        <v>0</v>
      </c>
      <c r="J606" s="3">
        <f t="shared" si="293"/>
        <v>6</v>
      </c>
      <c r="K606" s="3">
        <f t="shared" si="286"/>
        <v>0</v>
      </c>
      <c r="L606" s="3">
        <f t="shared" si="279"/>
        <v>12</v>
      </c>
      <c r="M606" s="3">
        <f t="shared" si="281"/>
        <v>612</v>
      </c>
      <c r="N606" t="str">
        <f t="shared" si="282"/>
        <v/>
      </c>
      <c r="O606" s="14" t="str">
        <f t="shared" si="294"/>
        <v/>
      </c>
      <c r="P606" s="14" t="str">
        <f t="shared" si="295"/>
        <v/>
      </c>
      <c r="Q606" s="14" t="str">
        <f t="shared" si="296"/>
        <v/>
      </c>
      <c r="R606" s="14" t="str">
        <f t="shared" si="297"/>
        <v/>
      </c>
      <c r="S606" t="str">
        <f t="shared" si="283"/>
        <v/>
      </c>
      <c r="T606" s="14">
        <f t="shared" si="284"/>
        <v>0</v>
      </c>
    </row>
    <row r="607" spans="1:20" x14ac:dyDescent="0.25">
      <c r="A607" t="s">
        <v>48</v>
      </c>
      <c r="B607">
        <f t="shared" si="287"/>
        <v>3</v>
      </c>
      <c r="C607" t="e">
        <f t="shared" si="288"/>
        <v>#VALUE!</v>
      </c>
      <c r="D607">
        <f t="shared" si="289"/>
        <v>3</v>
      </c>
      <c r="E607">
        <f t="shared" si="290"/>
        <v>5</v>
      </c>
      <c r="F607" s="1">
        <f t="shared" si="280"/>
        <v>21</v>
      </c>
      <c r="G607" s="1">
        <f t="shared" si="291"/>
        <v>30</v>
      </c>
      <c r="H607" s="26" t="str">
        <f t="shared" si="292"/>
        <v>21:30</v>
      </c>
      <c r="I607" s="14">
        <f t="shared" si="285"/>
        <v>0</v>
      </c>
      <c r="J607" s="3">
        <f t="shared" si="293"/>
        <v>6</v>
      </c>
      <c r="K607" s="3">
        <f t="shared" si="286"/>
        <v>0</v>
      </c>
      <c r="L607" s="3">
        <f t="shared" si="279"/>
        <v>12</v>
      </c>
      <c r="M607" s="3">
        <f t="shared" si="281"/>
        <v>612</v>
      </c>
      <c r="N607" t="str">
        <f t="shared" si="282"/>
        <v/>
      </c>
      <c r="O607" s="14" t="str">
        <f t="shared" si="294"/>
        <v/>
      </c>
      <c r="P607" s="14" t="str">
        <f t="shared" si="295"/>
        <v/>
      </c>
      <c r="Q607" s="14" t="str">
        <f t="shared" si="296"/>
        <v/>
      </c>
      <c r="R607" s="14" t="str">
        <f t="shared" si="297"/>
        <v/>
      </c>
      <c r="S607" t="str">
        <f t="shared" si="283"/>
        <v/>
      </c>
      <c r="T607" s="14">
        <f t="shared" si="284"/>
        <v>0</v>
      </c>
    </row>
    <row r="608" spans="1:20" x14ac:dyDescent="0.25">
      <c r="A608" t="s">
        <v>308</v>
      </c>
      <c r="B608">
        <f t="shared" si="287"/>
        <v>2</v>
      </c>
      <c r="C608" t="e">
        <f t="shared" si="288"/>
        <v>#VALUE!</v>
      </c>
      <c r="D608">
        <f t="shared" si="289"/>
        <v>2</v>
      </c>
      <c r="E608">
        <f t="shared" si="290"/>
        <v>4</v>
      </c>
      <c r="F608" s="1">
        <f t="shared" si="280"/>
        <v>7</v>
      </c>
      <c r="G608" s="1">
        <f t="shared" si="291"/>
        <v>30</v>
      </c>
      <c r="H608" s="26" t="str">
        <f t="shared" si="292"/>
        <v>07:30</v>
      </c>
      <c r="I608" s="14">
        <f t="shared" si="285"/>
        <v>0</v>
      </c>
      <c r="J608" s="3">
        <f t="shared" si="293"/>
        <v>6</v>
      </c>
      <c r="K608" s="3">
        <f t="shared" si="286"/>
        <v>0</v>
      </c>
      <c r="L608" s="3">
        <f t="shared" si="279"/>
        <v>12</v>
      </c>
      <c r="M608" s="3">
        <f t="shared" si="281"/>
        <v>612</v>
      </c>
      <c r="N608" t="str">
        <f t="shared" si="282"/>
        <v/>
      </c>
      <c r="O608" s="14" t="str">
        <f t="shared" si="294"/>
        <v/>
      </c>
      <c r="P608" s="14" t="str">
        <f t="shared" si="295"/>
        <v/>
      </c>
      <c r="Q608" s="14" t="str">
        <f t="shared" si="296"/>
        <v/>
      </c>
      <c r="R608" s="14" t="str">
        <f t="shared" si="297"/>
        <v/>
      </c>
      <c r="S608" t="str">
        <f t="shared" si="283"/>
        <v/>
      </c>
      <c r="T608" s="14">
        <f t="shared" si="284"/>
        <v>0</v>
      </c>
    </row>
    <row r="609" spans="1:20" x14ac:dyDescent="0.25">
      <c r="A609" t="s">
        <v>209</v>
      </c>
      <c r="B609" t="e">
        <f t="shared" si="287"/>
        <v>#VALUE!</v>
      </c>
      <c r="C609">
        <f t="shared" si="288"/>
        <v>13</v>
      </c>
      <c r="D609">
        <f t="shared" si="289"/>
        <v>13</v>
      </c>
      <c r="E609">
        <f t="shared" si="290"/>
        <v>29</v>
      </c>
      <c r="F609" s="1" t="str">
        <f t="shared" si="280"/>
        <v/>
      </c>
      <c r="G609" s="1" t="str">
        <f t="shared" si="291"/>
        <v/>
      </c>
      <c r="H609" s="26" t="str">
        <f t="shared" si="292"/>
        <v>:</v>
      </c>
      <c r="I609" s="14">
        <f t="shared" si="285"/>
        <v>0</v>
      </c>
      <c r="J609" s="3">
        <f t="shared" si="293"/>
        <v>6</v>
      </c>
      <c r="K609" s="3">
        <f t="shared" si="286"/>
        <v>0</v>
      </c>
      <c r="L609" s="3">
        <f t="shared" si="279"/>
        <v>12</v>
      </c>
      <c r="M609" s="3">
        <f t="shared" si="281"/>
        <v>612</v>
      </c>
      <c r="N609" t="str">
        <f t="shared" si="282"/>
        <v/>
      </c>
      <c r="O609" s="14" t="str">
        <f t="shared" si="294"/>
        <v/>
      </c>
      <c r="P609" s="14" t="str">
        <f t="shared" si="295"/>
        <v/>
      </c>
      <c r="Q609" s="14" t="str">
        <f t="shared" si="296"/>
        <v/>
      </c>
      <c r="R609" s="14" t="str">
        <f t="shared" si="297"/>
        <v/>
      </c>
      <c r="S609" t="str">
        <f t="shared" si="283"/>
        <v/>
      </c>
      <c r="T609" s="14">
        <f t="shared" si="284"/>
        <v>0</v>
      </c>
    </row>
    <row r="610" spans="1:20" x14ac:dyDescent="0.25">
      <c r="A610" t="s">
        <v>666</v>
      </c>
      <c r="B610" t="e">
        <f t="shared" si="287"/>
        <v>#VALUE!</v>
      </c>
      <c r="C610" t="e">
        <f t="shared" si="288"/>
        <v>#VALUE!</v>
      </c>
      <c r="D610" t="e">
        <f t="shared" si="289"/>
        <v>#VALUE!</v>
      </c>
      <c r="E610">
        <f t="shared" si="290"/>
        <v>8</v>
      </c>
      <c r="F610" s="1" t="str">
        <f t="shared" si="280"/>
        <v/>
      </c>
      <c r="G610" s="1" t="str">
        <f t="shared" si="291"/>
        <v/>
      </c>
      <c r="H610" s="26" t="str">
        <f t="shared" si="292"/>
        <v>:</v>
      </c>
      <c r="I610" s="14">
        <f t="shared" si="285"/>
        <v>1</v>
      </c>
      <c r="J610" s="3">
        <f t="shared" si="293"/>
        <v>7</v>
      </c>
      <c r="K610" s="3">
        <f t="shared" si="286"/>
        <v>0</v>
      </c>
      <c r="L610" s="3">
        <f t="shared" si="279"/>
        <v>0</v>
      </c>
      <c r="M610" s="3">
        <f t="shared" si="281"/>
        <v>700</v>
      </c>
      <c r="N610" t="str">
        <f t="shared" si="282"/>
        <v>Ruta 3/6</v>
      </c>
      <c r="O610" s="14" t="str">
        <f t="shared" si="294"/>
        <v/>
      </c>
      <c r="P610" s="14" t="str">
        <f t="shared" si="295"/>
        <v/>
      </c>
      <c r="Q610" s="14" t="str">
        <f t="shared" si="296"/>
        <v/>
      </c>
      <c r="R610" s="14" t="str">
        <f t="shared" si="297"/>
        <v/>
      </c>
      <c r="S610" t="str">
        <f t="shared" si="283"/>
        <v/>
      </c>
      <c r="T610" s="14">
        <f t="shared" si="284"/>
        <v>0</v>
      </c>
    </row>
    <row r="611" spans="1:20" x14ac:dyDescent="0.25">
      <c r="A611" t="s">
        <v>195</v>
      </c>
      <c r="B611" t="e">
        <f t="shared" si="287"/>
        <v>#VALUE!</v>
      </c>
      <c r="C611" t="e">
        <f t="shared" si="288"/>
        <v>#VALUE!</v>
      </c>
      <c r="D611" t="e">
        <f t="shared" si="289"/>
        <v>#VALUE!</v>
      </c>
      <c r="E611">
        <f t="shared" si="290"/>
        <v>46</v>
      </c>
      <c r="F611" s="1" t="str">
        <f t="shared" si="280"/>
        <v/>
      </c>
      <c r="G611" s="1" t="str">
        <f t="shared" si="291"/>
        <v/>
      </c>
      <c r="H611" s="26" t="str">
        <f t="shared" si="292"/>
        <v>:</v>
      </c>
      <c r="I611" s="14">
        <f t="shared" si="285"/>
        <v>0</v>
      </c>
      <c r="J611" s="3">
        <f t="shared" si="293"/>
        <v>7</v>
      </c>
      <c r="K611" s="3">
        <f t="shared" si="286"/>
        <v>1</v>
      </c>
      <c r="L611" s="3">
        <f t="shared" si="279"/>
        <v>1</v>
      </c>
      <c r="M611" s="3">
        <f t="shared" si="281"/>
        <v>701</v>
      </c>
      <c r="N611" t="str">
        <f t="shared" si="282"/>
        <v>Avd. Cañones de Zaragoza (esq. Avd. El cierzo)</v>
      </c>
      <c r="O611" s="14" t="str">
        <f t="shared" si="294"/>
        <v>04:45</v>
      </c>
      <c r="P611" s="14" t="str">
        <f t="shared" si="295"/>
        <v>12:45</v>
      </c>
      <c r="Q611" s="14" t="str">
        <f t="shared" si="296"/>
        <v>20:45</v>
      </c>
      <c r="R611" s="14" t="str">
        <f t="shared" si="297"/>
        <v>06:45</v>
      </c>
      <c r="S611" t="str">
        <f t="shared" si="283"/>
        <v>Opel Planta en Figueruelas</v>
      </c>
      <c r="T611" s="14">
        <f t="shared" si="284"/>
        <v>0</v>
      </c>
    </row>
    <row r="612" spans="1:20" x14ac:dyDescent="0.25">
      <c r="A612" t="s">
        <v>553</v>
      </c>
      <c r="B612">
        <f t="shared" si="287"/>
        <v>2</v>
      </c>
      <c r="C612" t="e">
        <f t="shared" si="288"/>
        <v>#VALUE!</v>
      </c>
      <c r="D612">
        <f t="shared" si="289"/>
        <v>2</v>
      </c>
      <c r="E612">
        <f t="shared" si="290"/>
        <v>4</v>
      </c>
      <c r="F612" s="1">
        <f t="shared" si="280"/>
        <v>4</v>
      </c>
      <c r="G612" s="1">
        <f t="shared" si="291"/>
        <v>45</v>
      </c>
      <c r="H612" s="26" t="str">
        <f t="shared" si="292"/>
        <v>04:45</v>
      </c>
      <c r="I612" s="14">
        <f t="shared" si="285"/>
        <v>0</v>
      </c>
      <c r="J612" s="3">
        <f t="shared" si="293"/>
        <v>7</v>
      </c>
      <c r="K612" s="3">
        <f t="shared" si="286"/>
        <v>0</v>
      </c>
      <c r="L612" s="3">
        <f t="shared" si="279"/>
        <v>1</v>
      </c>
      <c r="M612" s="3">
        <f t="shared" si="281"/>
        <v>701</v>
      </c>
      <c r="N612" t="str">
        <f t="shared" si="282"/>
        <v/>
      </c>
      <c r="O612" s="14" t="str">
        <f t="shared" si="294"/>
        <v/>
      </c>
      <c r="P612" s="14" t="str">
        <f t="shared" si="295"/>
        <v/>
      </c>
      <c r="Q612" s="14" t="str">
        <f t="shared" si="296"/>
        <v/>
      </c>
      <c r="R612" s="14" t="str">
        <f t="shared" si="297"/>
        <v/>
      </c>
      <c r="S612" t="str">
        <f t="shared" si="283"/>
        <v/>
      </c>
      <c r="T612" s="14">
        <f t="shared" si="284"/>
        <v>0</v>
      </c>
    </row>
    <row r="613" spans="1:20" x14ac:dyDescent="0.25">
      <c r="A613" t="s">
        <v>207</v>
      </c>
      <c r="B613">
        <f t="shared" si="287"/>
        <v>3</v>
      </c>
      <c r="C613" t="e">
        <f t="shared" si="288"/>
        <v>#VALUE!</v>
      </c>
      <c r="D613">
        <f t="shared" si="289"/>
        <v>3</v>
      </c>
      <c r="E613">
        <f t="shared" si="290"/>
        <v>5</v>
      </c>
      <c r="F613" s="1">
        <f t="shared" si="280"/>
        <v>12</v>
      </c>
      <c r="G613" s="1">
        <f t="shared" si="291"/>
        <v>45</v>
      </c>
      <c r="H613" s="26" t="str">
        <f t="shared" si="292"/>
        <v>12:45</v>
      </c>
      <c r="I613" s="14">
        <f t="shared" si="285"/>
        <v>0</v>
      </c>
      <c r="J613" s="3">
        <f t="shared" si="293"/>
        <v>7</v>
      </c>
      <c r="K613" s="3">
        <f t="shared" si="286"/>
        <v>0</v>
      </c>
      <c r="L613" s="3">
        <f t="shared" si="279"/>
        <v>1</v>
      </c>
      <c r="M613" s="3">
        <f t="shared" si="281"/>
        <v>701</v>
      </c>
      <c r="N613" t="str">
        <f t="shared" si="282"/>
        <v/>
      </c>
      <c r="O613" s="14" t="str">
        <f t="shared" si="294"/>
        <v/>
      </c>
      <c r="P613" s="14" t="str">
        <f t="shared" si="295"/>
        <v/>
      </c>
      <c r="Q613" s="14" t="str">
        <f t="shared" si="296"/>
        <v/>
      </c>
      <c r="R613" s="14" t="str">
        <f t="shared" si="297"/>
        <v/>
      </c>
      <c r="S613" t="str">
        <f t="shared" si="283"/>
        <v/>
      </c>
      <c r="T613" s="14">
        <f t="shared" si="284"/>
        <v>0</v>
      </c>
    </row>
    <row r="614" spans="1:20" x14ac:dyDescent="0.25">
      <c r="A614" t="s">
        <v>359</v>
      </c>
      <c r="B614">
        <f t="shared" si="287"/>
        <v>3</v>
      </c>
      <c r="C614" t="e">
        <f t="shared" si="288"/>
        <v>#VALUE!</v>
      </c>
      <c r="D614">
        <f t="shared" si="289"/>
        <v>3</v>
      </c>
      <c r="E614">
        <f t="shared" si="290"/>
        <v>5</v>
      </c>
      <c r="F614" s="1">
        <f t="shared" si="280"/>
        <v>20</v>
      </c>
      <c r="G614" s="1">
        <f t="shared" si="291"/>
        <v>45</v>
      </c>
      <c r="H614" s="26" t="str">
        <f t="shared" si="292"/>
        <v>20:45</v>
      </c>
      <c r="I614" s="14">
        <f t="shared" si="285"/>
        <v>0</v>
      </c>
      <c r="J614" s="3">
        <f t="shared" si="293"/>
        <v>7</v>
      </c>
      <c r="K614" s="3">
        <f t="shared" si="286"/>
        <v>0</v>
      </c>
      <c r="L614" s="3">
        <f t="shared" si="279"/>
        <v>1</v>
      </c>
      <c r="M614" s="3">
        <f t="shared" si="281"/>
        <v>701</v>
      </c>
      <c r="N614" t="str">
        <f t="shared" si="282"/>
        <v/>
      </c>
      <c r="O614" s="14" t="str">
        <f t="shared" si="294"/>
        <v/>
      </c>
      <c r="P614" s="14" t="str">
        <f t="shared" si="295"/>
        <v/>
      </c>
      <c r="Q614" s="14" t="str">
        <f t="shared" si="296"/>
        <v/>
      </c>
      <c r="R614" s="14" t="str">
        <f t="shared" si="297"/>
        <v/>
      </c>
      <c r="S614" t="str">
        <f t="shared" si="283"/>
        <v/>
      </c>
      <c r="T614" s="14">
        <f t="shared" si="284"/>
        <v>0</v>
      </c>
    </row>
    <row r="615" spans="1:20" x14ac:dyDescent="0.25">
      <c r="A615" t="s">
        <v>511</v>
      </c>
      <c r="B615">
        <f t="shared" si="287"/>
        <v>2</v>
      </c>
      <c r="C615" t="e">
        <f t="shared" si="288"/>
        <v>#VALUE!</v>
      </c>
      <c r="D615">
        <f t="shared" si="289"/>
        <v>2</v>
      </c>
      <c r="E615">
        <f t="shared" si="290"/>
        <v>4</v>
      </c>
      <c r="F615" s="1">
        <f t="shared" si="280"/>
        <v>6</v>
      </c>
      <c r="G615" s="1">
        <f t="shared" si="291"/>
        <v>45</v>
      </c>
      <c r="H615" s="26" t="str">
        <f t="shared" si="292"/>
        <v>06:45</v>
      </c>
      <c r="I615" s="14">
        <f t="shared" si="285"/>
        <v>0</v>
      </c>
      <c r="J615" s="3">
        <f t="shared" si="293"/>
        <v>7</v>
      </c>
      <c r="K615" s="3">
        <f t="shared" si="286"/>
        <v>0</v>
      </c>
      <c r="L615" s="3">
        <f t="shared" si="279"/>
        <v>1</v>
      </c>
      <c r="M615" s="3">
        <f t="shared" si="281"/>
        <v>701</v>
      </c>
      <c r="N615" t="str">
        <f t="shared" si="282"/>
        <v/>
      </c>
      <c r="O615" s="14" t="str">
        <f t="shared" si="294"/>
        <v/>
      </c>
      <c r="P615" s="14" t="str">
        <f t="shared" si="295"/>
        <v/>
      </c>
      <c r="Q615" s="14" t="str">
        <f t="shared" si="296"/>
        <v/>
      </c>
      <c r="R615" s="14" t="str">
        <f t="shared" si="297"/>
        <v/>
      </c>
      <c r="S615" t="str">
        <f t="shared" si="283"/>
        <v/>
      </c>
      <c r="T615" s="14">
        <f t="shared" si="284"/>
        <v>0</v>
      </c>
    </row>
    <row r="616" spans="1:20" x14ac:dyDescent="0.25">
      <c r="A616" t="s">
        <v>21</v>
      </c>
      <c r="B616" t="e">
        <f t="shared" si="287"/>
        <v>#VALUE!</v>
      </c>
      <c r="C616" t="e">
        <f t="shared" si="288"/>
        <v>#VALUE!</v>
      </c>
      <c r="D616" t="e">
        <f t="shared" si="289"/>
        <v>#VALUE!</v>
      </c>
      <c r="E616">
        <f t="shared" si="290"/>
        <v>26</v>
      </c>
      <c r="F616" s="1" t="str">
        <f t="shared" si="280"/>
        <v/>
      </c>
      <c r="G616" s="1" t="str">
        <f t="shared" si="291"/>
        <v/>
      </c>
      <c r="H616" s="26" t="str">
        <f t="shared" si="292"/>
        <v>:</v>
      </c>
      <c r="I616" s="14">
        <f t="shared" si="285"/>
        <v>0</v>
      </c>
      <c r="J616" s="3">
        <f t="shared" si="293"/>
        <v>7</v>
      </c>
      <c r="K616" s="3">
        <f t="shared" si="286"/>
        <v>0</v>
      </c>
      <c r="L616" s="3">
        <f t="shared" si="279"/>
        <v>1</v>
      </c>
      <c r="M616" s="3">
        <f t="shared" si="281"/>
        <v>701</v>
      </c>
      <c r="N616" t="str">
        <f t="shared" si="282"/>
        <v/>
      </c>
      <c r="O616" s="14" t="str">
        <f t="shared" si="294"/>
        <v/>
      </c>
      <c r="P616" s="14" t="str">
        <f t="shared" si="295"/>
        <v/>
      </c>
      <c r="Q616" s="14" t="str">
        <f t="shared" si="296"/>
        <v/>
      </c>
      <c r="R616" s="14" t="str">
        <f t="shared" si="297"/>
        <v/>
      </c>
      <c r="S616" t="str">
        <f t="shared" si="283"/>
        <v/>
      </c>
      <c r="T616" s="14">
        <f t="shared" si="284"/>
        <v>0</v>
      </c>
    </row>
    <row r="617" spans="1:20" x14ac:dyDescent="0.25">
      <c r="A617" t="s">
        <v>202</v>
      </c>
      <c r="B617" t="e">
        <f t="shared" si="287"/>
        <v>#VALUE!</v>
      </c>
      <c r="C617">
        <f t="shared" si="288"/>
        <v>30</v>
      </c>
      <c r="D617">
        <f t="shared" si="289"/>
        <v>30</v>
      </c>
      <c r="E617">
        <f t="shared" si="290"/>
        <v>36</v>
      </c>
      <c r="F617" s="1" t="str">
        <f t="shared" si="280"/>
        <v/>
      </c>
      <c r="G617" s="1" t="str">
        <f t="shared" si="291"/>
        <v/>
      </c>
      <c r="H617" s="26" t="str">
        <f t="shared" si="292"/>
        <v>:</v>
      </c>
      <c r="I617" s="14">
        <f t="shared" si="285"/>
        <v>0</v>
      </c>
      <c r="J617" s="3">
        <f t="shared" si="293"/>
        <v>7</v>
      </c>
      <c r="K617" s="3">
        <f t="shared" si="286"/>
        <v>1</v>
      </c>
      <c r="L617" s="3">
        <f t="shared" si="279"/>
        <v>2</v>
      </c>
      <c r="M617" s="3">
        <f t="shared" si="281"/>
        <v>702</v>
      </c>
      <c r="N617" t="str">
        <f t="shared" si="282"/>
        <v>C/ Salomón y la Reina de Saba, nº 36</v>
      </c>
      <c r="O617" s="14" t="str">
        <f t="shared" si="294"/>
        <v>04:46</v>
      </c>
      <c r="P617" s="14" t="str">
        <f t="shared" si="295"/>
        <v>12:46</v>
      </c>
      <c r="Q617" s="14" t="str">
        <f t="shared" si="296"/>
        <v>20:46</v>
      </c>
      <c r="R617" s="14" t="str">
        <f t="shared" si="297"/>
        <v>06:46</v>
      </c>
      <c r="S617" t="str">
        <f t="shared" si="283"/>
        <v>Casetas: urbanización Alameda</v>
      </c>
      <c r="T617" s="14">
        <f t="shared" si="284"/>
        <v>0</v>
      </c>
    </row>
    <row r="618" spans="1:20" x14ac:dyDescent="0.25">
      <c r="A618" t="s">
        <v>196</v>
      </c>
      <c r="B618">
        <f t="shared" si="287"/>
        <v>2</v>
      </c>
      <c r="C618" t="e">
        <f t="shared" si="288"/>
        <v>#VALUE!</v>
      </c>
      <c r="D618">
        <f t="shared" si="289"/>
        <v>2</v>
      </c>
      <c r="E618">
        <f t="shared" si="290"/>
        <v>4</v>
      </c>
      <c r="F618" s="1">
        <f t="shared" si="280"/>
        <v>4</v>
      </c>
      <c r="G618" s="1">
        <f t="shared" si="291"/>
        <v>46</v>
      </c>
      <c r="H618" s="26" t="str">
        <f t="shared" si="292"/>
        <v>04:46</v>
      </c>
      <c r="I618" s="14">
        <f t="shared" si="285"/>
        <v>0</v>
      </c>
      <c r="J618" s="3">
        <f t="shared" si="293"/>
        <v>7</v>
      </c>
      <c r="K618" s="3">
        <f t="shared" si="286"/>
        <v>0</v>
      </c>
      <c r="L618" s="3">
        <f t="shared" si="279"/>
        <v>2</v>
      </c>
      <c r="M618" s="3">
        <f t="shared" si="281"/>
        <v>702</v>
      </c>
      <c r="N618" t="str">
        <f t="shared" si="282"/>
        <v/>
      </c>
      <c r="O618" s="14" t="str">
        <f t="shared" si="294"/>
        <v/>
      </c>
      <c r="P618" s="14" t="str">
        <f t="shared" si="295"/>
        <v/>
      </c>
      <c r="Q618" s="14" t="str">
        <f t="shared" si="296"/>
        <v/>
      </c>
      <c r="R618" s="14" t="str">
        <f t="shared" si="297"/>
        <v/>
      </c>
      <c r="S618" t="str">
        <f t="shared" si="283"/>
        <v/>
      </c>
      <c r="T618" s="14">
        <f t="shared" si="284"/>
        <v>0</v>
      </c>
    </row>
    <row r="619" spans="1:20" x14ac:dyDescent="0.25">
      <c r="A619" t="s">
        <v>392</v>
      </c>
      <c r="B619">
        <f t="shared" si="287"/>
        <v>3</v>
      </c>
      <c r="C619" t="e">
        <f t="shared" si="288"/>
        <v>#VALUE!</v>
      </c>
      <c r="D619">
        <f t="shared" si="289"/>
        <v>3</v>
      </c>
      <c r="E619">
        <f t="shared" si="290"/>
        <v>5</v>
      </c>
      <c r="F619" s="1">
        <f t="shared" si="280"/>
        <v>12</v>
      </c>
      <c r="G619" s="1">
        <f t="shared" si="291"/>
        <v>46</v>
      </c>
      <c r="H619" s="26" t="str">
        <f t="shared" si="292"/>
        <v>12:46</v>
      </c>
      <c r="I619" s="14">
        <f t="shared" si="285"/>
        <v>0</v>
      </c>
      <c r="J619" s="3">
        <f t="shared" si="293"/>
        <v>7</v>
      </c>
      <c r="K619" s="3">
        <f t="shared" si="286"/>
        <v>0</v>
      </c>
      <c r="L619" s="3">
        <f t="shared" si="279"/>
        <v>2</v>
      </c>
      <c r="M619" s="3">
        <f t="shared" si="281"/>
        <v>702</v>
      </c>
      <c r="N619" t="str">
        <f t="shared" si="282"/>
        <v/>
      </c>
      <c r="O619" s="14" t="str">
        <f t="shared" si="294"/>
        <v/>
      </c>
      <c r="P619" s="14" t="str">
        <f t="shared" si="295"/>
        <v/>
      </c>
      <c r="Q619" s="14" t="str">
        <f t="shared" si="296"/>
        <v/>
      </c>
      <c r="R619" s="14" t="str">
        <f t="shared" si="297"/>
        <v/>
      </c>
      <c r="S619" t="str">
        <f t="shared" si="283"/>
        <v/>
      </c>
      <c r="T619" s="14">
        <f t="shared" si="284"/>
        <v>0</v>
      </c>
    </row>
    <row r="620" spans="1:20" x14ac:dyDescent="0.25">
      <c r="A620" t="s">
        <v>508</v>
      </c>
      <c r="B620">
        <f t="shared" si="287"/>
        <v>3</v>
      </c>
      <c r="C620" t="e">
        <f t="shared" si="288"/>
        <v>#VALUE!</v>
      </c>
      <c r="D620">
        <f t="shared" si="289"/>
        <v>3</v>
      </c>
      <c r="E620">
        <f t="shared" si="290"/>
        <v>5</v>
      </c>
      <c r="F620" s="1">
        <f t="shared" si="280"/>
        <v>20</v>
      </c>
      <c r="G620" s="1">
        <f t="shared" si="291"/>
        <v>46</v>
      </c>
      <c r="H620" s="26" t="str">
        <f t="shared" si="292"/>
        <v>20:46</v>
      </c>
      <c r="I620" s="14">
        <f t="shared" si="285"/>
        <v>0</v>
      </c>
      <c r="J620" s="3">
        <f t="shared" si="293"/>
        <v>7</v>
      </c>
      <c r="K620" s="3">
        <f t="shared" si="286"/>
        <v>0</v>
      </c>
      <c r="L620" s="3">
        <f t="shared" si="279"/>
        <v>2</v>
      </c>
      <c r="M620" s="3">
        <f t="shared" si="281"/>
        <v>702</v>
      </c>
      <c r="N620" t="str">
        <f t="shared" si="282"/>
        <v/>
      </c>
      <c r="O620" s="14" t="str">
        <f t="shared" si="294"/>
        <v/>
      </c>
      <c r="P620" s="14" t="str">
        <f t="shared" si="295"/>
        <v/>
      </c>
      <c r="Q620" s="14" t="str">
        <f t="shared" si="296"/>
        <v/>
      </c>
      <c r="R620" s="14" t="str">
        <f t="shared" si="297"/>
        <v/>
      </c>
      <c r="S620" t="str">
        <f t="shared" si="283"/>
        <v/>
      </c>
      <c r="T620" s="14">
        <f t="shared" si="284"/>
        <v>0</v>
      </c>
    </row>
    <row r="621" spans="1:20" x14ac:dyDescent="0.25">
      <c r="A621" t="s">
        <v>342</v>
      </c>
      <c r="B621">
        <f t="shared" si="287"/>
        <v>2</v>
      </c>
      <c r="C621" t="e">
        <f t="shared" si="288"/>
        <v>#VALUE!</v>
      </c>
      <c r="D621">
        <f t="shared" si="289"/>
        <v>2</v>
      </c>
      <c r="E621">
        <f t="shared" si="290"/>
        <v>4</v>
      </c>
      <c r="F621" s="1">
        <f t="shared" si="280"/>
        <v>6</v>
      </c>
      <c r="G621" s="1">
        <f t="shared" si="291"/>
        <v>46</v>
      </c>
      <c r="H621" s="26" t="str">
        <f t="shared" si="292"/>
        <v>06:46</v>
      </c>
      <c r="I621" s="14">
        <f t="shared" si="285"/>
        <v>0</v>
      </c>
      <c r="J621" s="3">
        <f t="shared" si="293"/>
        <v>7</v>
      </c>
      <c r="K621" s="3">
        <f t="shared" si="286"/>
        <v>0</v>
      </c>
      <c r="L621" s="3">
        <f t="shared" si="279"/>
        <v>2</v>
      </c>
      <c r="M621" s="3">
        <f t="shared" si="281"/>
        <v>702</v>
      </c>
      <c r="N621" t="str">
        <f t="shared" si="282"/>
        <v/>
      </c>
      <c r="O621" s="14" t="str">
        <f t="shared" si="294"/>
        <v/>
      </c>
      <c r="P621" s="14" t="str">
        <f t="shared" si="295"/>
        <v/>
      </c>
      <c r="Q621" s="14" t="str">
        <f t="shared" si="296"/>
        <v/>
      </c>
      <c r="R621" s="14" t="str">
        <f t="shared" si="297"/>
        <v/>
      </c>
      <c r="S621" t="str">
        <f t="shared" si="283"/>
        <v/>
      </c>
      <c r="T621" s="14">
        <f t="shared" si="284"/>
        <v>0</v>
      </c>
    </row>
    <row r="622" spans="1:20" x14ac:dyDescent="0.25">
      <c r="A622" t="s">
        <v>535</v>
      </c>
      <c r="B622" t="e">
        <f t="shared" si="287"/>
        <v>#VALUE!</v>
      </c>
      <c r="C622" t="e">
        <f t="shared" si="288"/>
        <v>#VALUE!</v>
      </c>
      <c r="D622" t="e">
        <f t="shared" si="289"/>
        <v>#VALUE!</v>
      </c>
      <c r="E622">
        <f t="shared" si="290"/>
        <v>29</v>
      </c>
      <c r="F622" s="1" t="str">
        <f t="shared" si="280"/>
        <v/>
      </c>
      <c r="G622" s="1" t="str">
        <f t="shared" si="291"/>
        <v/>
      </c>
      <c r="H622" s="26" t="str">
        <f t="shared" si="292"/>
        <v>:</v>
      </c>
      <c r="I622" s="14">
        <f t="shared" si="285"/>
        <v>0</v>
      </c>
      <c r="J622" s="3">
        <f t="shared" si="293"/>
        <v>7</v>
      </c>
      <c r="K622" s="3">
        <f t="shared" si="286"/>
        <v>0</v>
      </c>
      <c r="L622" s="3">
        <f t="shared" si="279"/>
        <v>2</v>
      </c>
      <c r="M622" s="3">
        <f t="shared" si="281"/>
        <v>702</v>
      </c>
      <c r="N622" t="str">
        <f t="shared" si="282"/>
        <v/>
      </c>
      <c r="O622" s="14" t="str">
        <f t="shared" si="294"/>
        <v/>
      </c>
      <c r="P622" s="14" t="str">
        <f t="shared" si="295"/>
        <v/>
      </c>
      <c r="Q622" s="14" t="str">
        <f t="shared" si="296"/>
        <v/>
      </c>
      <c r="R622" s="14" t="str">
        <f t="shared" si="297"/>
        <v/>
      </c>
      <c r="S622" t="str">
        <f t="shared" si="283"/>
        <v/>
      </c>
      <c r="T622" s="14">
        <f t="shared" si="284"/>
        <v>0</v>
      </c>
    </row>
    <row r="623" spans="1:20" x14ac:dyDescent="0.25">
      <c r="A623" t="s">
        <v>595</v>
      </c>
      <c r="B623" t="e">
        <f t="shared" si="287"/>
        <v>#VALUE!</v>
      </c>
      <c r="C623" t="e">
        <f t="shared" si="288"/>
        <v>#VALUE!</v>
      </c>
      <c r="D623" t="e">
        <f t="shared" si="289"/>
        <v>#VALUE!</v>
      </c>
      <c r="E623">
        <f t="shared" si="290"/>
        <v>49</v>
      </c>
      <c r="F623" s="1" t="str">
        <f t="shared" si="280"/>
        <v/>
      </c>
      <c r="G623" s="1" t="str">
        <f t="shared" si="291"/>
        <v/>
      </c>
      <c r="H623" s="26" t="str">
        <f t="shared" si="292"/>
        <v>:</v>
      </c>
      <c r="I623" s="14">
        <f t="shared" si="285"/>
        <v>0</v>
      </c>
      <c r="J623" s="3">
        <f t="shared" si="293"/>
        <v>7</v>
      </c>
      <c r="K623" s="3">
        <f t="shared" si="286"/>
        <v>1</v>
      </c>
      <c r="L623" s="3">
        <f t="shared" si="279"/>
        <v>3</v>
      </c>
      <c r="M623" s="3">
        <f t="shared" si="281"/>
        <v>703</v>
      </c>
      <c r="N623" t="str">
        <f t="shared" si="282"/>
        <v>Lista de Schindler (esq. Cantando bajo la lluvia)</v>
      </c>
      <c r="O623" s="14" t="str">
        <f t="shared" si="294"/>
        <v>04:49</v>
      </c>
      <c r="P623" s="14" t="str">
        <f t="shared" si="295"/>
        <v>12:49</v>
      </c>
      <c r="Q623" s="14" t="str">
        <f t="shared" si="296"/>
        <v>20:49</v>
      </c>
      <c r="R623" s="14" t="str">
        <f t="shared" si="297"/>
        <v>06:49</v>
      </c>
      <c r="S623" t="str">
        <f t="shared" si="283"/>
        <v>Casetas (frente nº 52)</v>
      </c>
      <c r="T623" s="14">
        <f t="shared" si="284"/>
        <v>0</v>
      </c>
    </row>
    <row r="624" spans="1:20" x14ac:dyDescent="0.25">
      <c r="A624" t="s">
        <v>558</v>
      </c>
      <c r="B624">
        <f t="shared" si="287"/>
        <v>2</v>
      </c>
      <c r="C624" t="e">
        <f t="shared" si="288"/>
        <v>#VALUE!</v>
      </c>
      <c r="D624">
        <f t="shared" si="289"/>
        <v>2</v>
      </c>
      <c r="E624">
        <f t="shared" si="290"/>
        <v>4</v>
      </c>
      <c r="F624" s="1">
        <f t="shared" si="280"/>
        <v>4</v>
      </c>
      <c r="G624" s="1">
        <f t="shared" si="291"/>
        <v>49</v>
      </c>
      <c r="H624" s="26" t="str">
        <f t="shared" si="292"/>
        <v>04:49</v>
      </c>
      <c r="I624" s="14">
        <f t="shared" si="285"/>
        <v>0</v>
      </c>
      <c r="J624" s="3">
        <f t="shared" si="293"/>
        <v>7</v>
      </c>
      <c r="K624" s="3">
        <f t="shared" si="286"/>
        <v>0</v>
      </c>
      <c r="L624" s="3">
        <f t="shared" si="279"/>
        <v>3</v>
      </c>
      <c r="M624" s="3">
        <f t="shared" si="281"/>
        <v>703</v>
      </c>
      <c r="N624" t="str">
        <f t="shared" si="282"/>
        <v/>
      </c>
      <c r="O624" s="14" t="str">
        <f t="shared" si="294"/>
        <v/>
      </c>
      <c r="P624" s="14" t="str">
        <f t="shared" si="295"/>
        <v/>
      </c>
      <c r="Q624" s="14" t="str">
        <f t="shared" si="296"/>
        <v/>
      </c>
      <c r="R624" s="14" t="str">
        <f t="shared" si="297"/>
        <v/>
      </c>
      <c r="S624" t="str">
        <f t="shared" si="283"/>
        <v/>
      </c>
      <c r="T624" s="14">
        <f t="shared" si="284"/>
        <v>0</v>
      </c>
    </row>
    <row r="625" spans="1:20" x14ac:dyDescent="0.25">
      <c r="A625" t="s">
        <v>517</v>
      </c>
      <c r="B625">
        <f t="shared" si="287"/>
        <v>3</v>
      </c>
      <c r="C625" t="e">
        <f t="shared" si="288"/>
        <v>#VALUE!</v>
      </c>
      <c r="D625">
        <f t="shared" si="289"/>
        <v>3</v>
      </c>
      <c r="E625">
        <f t="shared" si="290"/>
        <v>5</v>
      </c>
      <c r="F625" s="1">
        <f t="shared" si="280"/>
        <v>12</v>
      </c>
      <c r="G625" s="1">
        <f t="shared" si="291"/>
        <v>49</v>
      </c>
      <c r="H625" s="26" t="str">
        <f t="shared" si="292"/>
        <v>12:49</v>
      </c>
      <c r="I625" s="14">
        <f t="shared" si="285"/>
        <v>0</v>
      </c>
      <c r="J625" s="3">
        <f t="shared" si="293"/>
        <v>7</v>
      </c>
      <c r="K625" s="3">
        <f t="shared" si="286"/>
        <v>0</v>
      </c>
      <c r="L625" s="3">
        <f t="shared" si="279"/>
        <v>3</v>
      </c>
      <c r="M625" s="3">
        <f t="shared" si="281"/>
        <v>703</v>
      </c>
      <c r="N625" t="str">
        <f t="shared" si="282"/>
        <v/>
      </c>
      <c r="O625" s="14" t="str">
        <f t="shared" si="294"/>
        <v/>
      </c>
      <c r="P625" s="14" t="str">
        <f t="shared" si="295"/>
        <v/>
      </c>
      <c r="Q625" s="14" t="str">
        <f t="shared" si="296"/>
        <v/>
      </c>
      <c r="R625" s="14" t="str">
        <f t="shared" si="297"/>
        <v/>
      </c>
      <c r="S625" t="str">
        <f t="shared" si="283"/>
        <v/>
      </c>
      <c r="T625" s="14">
        <f t="shared" si="284"/>
        <v>0</v>
      </c>
    </row>
    <row r="626" spans="1:20" x14ac:dyDescent="0.25">
      <c r="A626" t="s">
        <v>372</v>
      </c>
      <c r="B626">
        <f t="shared" si="287"/>
        <v>3</v>
      </c>
      <c r="C626" t="e">
        <f t="shared" si="288"/>
        <v>#VALUE!</v>
      </c>
      <c r="D626">
        <f t="shared" si="289"/>
        <v>3</v>
      </c>
      <c r="E626">
        <f t="shared" si="290"/>
        <v>5</v>
      </c>
      <c r="F626" s="1">
        <f t="shared" si="280"/>
        <v>20</v>
      </c>
      <c r="G626" s="1">
        <f t="shared" si="291"/>
        <v>49</v>
      </c>
      <c r="H626" s="26" t="str">
        <f t="shared" si="292"/>
        <v>20:49</v>
      </c>
      <c r="I626" s="14">
        <f t="shared" si="285"/>
        <v>0</v>
      </c>
      <c r="J626" s="3">
        <f t="shared" si="293"/>
        <v>7</v>
      </c>
      <c r="K626" s="3">
        <f t="shared" si="286"/>
        <v>0</v>
      </c>
      <c r="L626" s="3">
        <f t="shared" si="279"/>
        <v>3</v>
      </c>
      <c r="M626" s="3">
        <f t="shared" si="281"/>
        <v>703</v>
      </c>
      <c r="N626" t="str">
        <f t="shared" si="282"/>
        <v/>
      </c>
      <c r="O626" s="14" t="str">
        <f t="shared" si="294"/>
        <v/>
      </c>
      <c r="P626" s="14" t="str">
        <f t="shared" si="295"/>
        <v/>
      </c>
      <c r="Q626" s="14" t="str">
        <f t="shared" si="296"/>
        <v/>
      </c>
      <c r="R626" s="14" t="str">
        <f t="shared" si="297"/>
        <v/>
      </c>
      <c r="S626" t="str">
        <f t="shared" si="283"/>
        <v/>
      </c>
      <c r="T626" s="14">
        <f t="shared" si="284"/>
        <v>0</v>
      </c>
    </row>
    <row r="627" spans="1:20" x14ac:dyDescent="0.25">
      <c r="A627" t="s">
        <v>518</v>
      </c>
      <c r="B627">
        <f t="shared" si="287"/>
        <v>2</v>
      </c>
      <c r="C627" t="e">
        <f t="shared" si="288"/>
        <v>#VALUE!</v>
      </c>
      <c r="D627">
        <f t="shared" si="289"/>
        <v>2</v>
      </c>
      <c r="E627">
        <f t="shared" si="290"/>
        <v>4</v>
      </c>
      <c r="F627" s="1">
        <f t="shared" si="280"/>
        <v>6</v>
      </c>
      <c r="G627" s="1">
        <f t="shared" si="291"/>
        <v>49</v>
      </c>
      <c r="H627" s="26" t="str">
        <f t="shared" si="292"/>
        <v>06:49</v>
      </c>
      <c r="I627" s="14">
        <f t="shared" si="285"/>
        <v>0</v>
      </c>
      <c r="J627" s="3">
        <f t="shared" si="293"/>
        <v>7</v>
      </c>
      <c r="K627" s="3">
        <f t="shared" si="286"/>
        <v>0</v>
      </c>
      <c r="L627" s="3">
        <f t="shared" si="279"/>
        <v>3</v>
      </c>
      <c r="M627" s="3">
        <f t="shared" si="281"/>
        <v>703</v>
      </c>
      <c r="N627" t="str">
        <f t="shared" si="282"/>
        <v/>
      </c>
      <c r="O627" s="14" t="str">
        <f t="shared" si="294"/>
        <v/>
      </c>
      <c r="P627" s="14" t="str">
        <f t="shared" si="295"/>
        <v/>
      </c>
      <c r="Q627" s="14" t="str">
        <f t="shared" si="296"/>
        <v/>
      </c>
      <c r="R627" s="14" t="str">
        <f t="shared" si="297"/>
        <v/>
      </c>
      <c r="S627" t="str">
        <f t="shared" si="283"/>
        <v/>
      </c>
      <c r="T627" s="14">
        <f t="shared" si="284"/>
        <v>0</v>
      </c>
    </row>
    <row r="628" spans="1:20" x14ac:dyDescent="0.25">
      <c r="A628" t="s">
        <v>243</v>
      </c>
      <c r="B628" t="e">
        <f t="shared" si="287"/>
        <v>#VALUE!</v>
      </c>
      <c r="C628" t="e">
        <f t="shared" si="288"/>
        <v>#VALUE!</v>
      </c>
      <c r="D628" t="e">
        <f t="shared" si="289"/>
        <v>#VALUE!</v>
      </c>
      <c r="E628">
        <f t="shared" si="290"/>
        <v>22</v>
      </c>
      <c r="F628" s="1" t="str">
        <f t="shared" si="280"/>
        <v/>
      </c>
      <c r="G628" s="1" t="str">
        <f t="shared" si="291"/>
        <v/>
      </c>
      <c r="H628" s="26" t="str">
        <f t="shared" si="292"/>
        <v>:</v>
      </c>
      <c r="I628" s="14">
        <f t="shared" si="285"/>
        <v>0</v>
      </c>
      <c r="J628" s="3">
        <f t="shared" si="293"/>
        <v>7</v>
      </c>
      <c r="K628" s="3">
        <f t="shared" si="286"/>
        <v>0</v>
      </c>
      <c r="L628" s="3">
        <f t="shared" si="279"/>
        <v>3</v>
      </c>
      <c r="M628" s="3">
        <f t="shared" si="281"/>
        <v>703</v>
      </c>
      <c r="N628" t="str">
        <f t="shared" si="282"/>
        <v/>
      </c>
      <c r="O628" s="14" t="str">
        <f t="shared" si="294"/>
        <v/>
      </c>
      <c r="P628" s="14" t="str">
        <f t="shared" si="295"/>
        <v/>
      </c>
      <c r="Q628" s="14" t="str">
        <f t="shared" si="296"/>
        <v/>
      </c>
      <c r="R628" s="14" t="str">
        <f t="shared" si="297"/>
        <v/>
      </c>
      <c r="S628" t="str">
        <f t="shared" si="283"/>
        <v/>
      </c>
      <c r="T628" s="14">
        <f t="shared" si="284"/>
        <v>0</v>
      </c>
    </row>
    <row r="629" spans="1:20" x14ac:dyDescent="0.25">
      <c r="A629" t="s">
        <v>216</v>
      </c>
      <c r="B629" t="e">
        <f t="shared" si="287"/>
        <v>#VALUE!</v>
      </c>
      <c r="C629" t="e">
        <f t="shared" si="288"/>
        <v>#VALUE!</v>
      </c>
      <c r="D629" t="e">
        <f t="shared" si="289"/>
        <v>#VALUE!</v>
      </c>
      <c r="E629">
        <f t="shared" si="290"/>
        <v>49</v>
      </c>
      <c r="F629" s="1" t="str">
        <f t="shared" si="280"/>
        <v/>
      </c>
      <c r="G629" s="1" t="str">
        <f t="shared" si="291"/>
        <v/>
      </c>
      <c r="H629" s="26" t="str">
        <f t="shared" si="292"/>
        <v>:</v>
      </c>
      <c r="I629" s="14">
        <f t="shared" si="285"/>
        <v>0</v>
      </c>
      <c r="J629" s="3">
        <f t="shared" si="293"/>
        <v>7</v>
      </c>
      <c r="K629" s="3">
        <f t="shared" si="286"/>
        <v>1</v>
      </c>
      <c r="L629" s="3">
        <f t="shared" si="279"/>
        <v>4</v>
      </c>
      <c r="M629" s="3">
        <f t="shared" si="281"/>
        <v>704</v>
      </c>
      <c r="N629" t="str">
        <f t="shared" si="282"/>
        <v>Avd. Ilustración (esq. Tomás de Anzano - Pd. Bus)</v>
      </c>
      <c r="O629" s="14" t="str">
        <f t="shared" si="294"/>
        <v>04:53</v>
      </c>
      <c r="P629" s="14" t="str">
        <f t="shared" si="295"/>
        <v>12:53</v>
      </c>
      <c r="Q629" s="14" t="str">
        <f t="shared" si="296"/>
        <v>20:53</v>
      </c>
      <c r="R629" s="14" t="str">
        <f t="shared" si="297"/>
        <v>06:53</v>
      </c>
      <c r="S629" t="str">
        <f t="shared" si="283"/>
        <v>Casetas: (frente C/ Canteras)</v>
      </c>
      <c r="T629" s="14">
        <f t="shared" si="284"/>
        <v>0</v>
      </c>
    </row>
    <row r="630" spans="1:20" x14ac:dyDescent="0.25">
      <c r="A630" t="s">
        <v>104</v>
      </c>
      <c r="B630">
        <f t="shared" si="287"/>
        <v>2</v>
      </c>
      <c r="C630" t="e">
        <f t="shared" si="288"/>
        <v>#VALUE!</v>
      </c>
      <c r="D630">
        <f t="shared" si="289"/>
        <v>2</v>
      </c>
      <c r="E630">
        <f t="shared" si="290"/>
        <v>4</v>
      </c>
      <c r="F630" s="1">
        <f t="shared" si="280"/>
        <v>4</v>
      </c>
      <c r="G630" s="1">
        <f t="shared" si="291"/>
        <v>53</v>
      </c>
      <c r="H630" s="26" t="str">
        <f t="shared" si="292"/>
        <v>04:53</v>
      </c>
      <c r="I630" s="14">
        <f t="shared" si="285"/>
        <v>0</v>
      </c>
      <c r="J630" s="3">
        <f t="shared" si="293"/>
        <v>7</v>
      </c>
      <c r="K630" s="3">
        <f t="shared" si="286"/>
        <v>0</v>
      </c>
      <c r="L630" s="3">
        <f t="shared" si="279"/>
        <v>4</v>
      </c>
      <c r="M630" s="3">
        <f t="shared" si="281"/>
        <v>704</v>
      </c>
      <c r="N630" t="str">
        <f t="shared" si="282"/>
        <v/>
      </c>
      <c r="O630" s="14" t="str">
        <f t="shared" si="294"/>
        <v/>
      </c>
      <c r="P630" s="14" t="str">
        <f t="shared" si="295"/>
        <v/>
      </c>
      <c r="Q630" s="14" t="str">
        <f t="shared" si="296"/>
        <v/>
      </c>
      <c r="R630" s="14" t="str">
        <f t="shared" si="297"/>
        <v/>
      </c>
      <c r="S630" t="str">
        <f t="shared" si="283"/>
        <v/>
      </c>
      <c r="T630" s="14">
        <f t="shared" si="284"/>
        <v>0</v>
      </c>
    </row>
    <row r="631" spans="1:20" x14ac:dyDescent="0.25">
      <c r="A631" t="s">
        <v>113</v>
      </c>
      <c r="B631">
        <f t="shared" si="287"/>
        <v>3</v>
      </c>
      <c r="C631" t="e">
        <f t="shared" si="288"/>
        <v>#VALUE!</v>
      </c>
      <c r="D631">
        <f t="shared" si="289"/>
        <v>3</v>
      </c>
      <c r="E631">
        <f t="shared" si="290"/>
        <v>5</v>
      </c>
      <c r="F631" s="1">
        <f t="shared" si="280"/>
        <v>12</v>
      </c>
      <c r="G631" s="1">
        <f t="shared" si="291"/>
        <v>53</v>
      </c>
      <c r="H631" s="26" t="str">
        <f t="shared" si="292"/>
        <v>12:53</v>
      </c>
      <c r="I631" s="14">
        <f t="shared" si="285"/>
        <v>0</v>
      </c>
      <c r="J631" s="3">
        <f t="shared" si="293"/>
        <v>7</v>
      </c>
      <c r="K631" s="3">
        <f t="shared" si="286"/>
        <v>0</v>
      </c>
      <c r="L631" s="3">
        <f t="shared" si="279"/>
        <v>4</v>
      </c>
      <c r="M631" s="3">
        <f t="shared" si="281"/>
        <v>704</v>
      </c>
      <c r="N631" t="str">
        <f t="shared" si="282"/>
        <v/>
      </c>
      <c r="O631" s="14" t="str">
        <f t="shared" si="294"/>
        <v/>
      </c>
      <c r="P631" s="14" t="str">
        <f t="shared" si="295"/>
        <v/>
      </c>
      <c r="Q631" s="14" t="str">
        <f t="shared" si="296"/>
        <v/>
      </c>
      <c r="R631" s="14" t="str">
        <f t="shared" si="297"/>
        <v/>
      </c>
      <c r="S631" t="str">
        <f t="shared" si="283"/>
        <v/>
      </c>
      <c r="T631" s="14">
        <f t="shared" si="284"/>
        <v>0</v>
      </c>
    </row>
    <row r="632" spans="1:20" x14ac:dyDescent="0.25">
      <c r="A632" t="s">
        <v>114</v>
      </c>
      <c r="B632">
        <f t="shared" si="287"/>
        <v>3</v>
      </c>
      <c r="C632" t="e">
        <f t="shared" si="288"/>
        <v>#VALUE!</v>
      </c>
      <c r="D632">
        <f t="shared" si="289"/>
        <v>3</v>
      </c>
      <c r="E632">
        <f t="shared" si="290"/>
        <v>5</v>
      </c>
      <c r="F632" s="1">
        <f t="shared" si="280"/>
        <v>20</v>
      </c>
      <c r="G632" s="1">
        <f t="shared" si="291"/>
        <v>53</v>
      </c>
      <c r="H632" s="26" t="str">
        <f t="shared" si="292"/>
        <v>20:53</v>
      </c>
      <c r="I632" s="14">
        <f t="shared" si="285"/>
        <v>0</v>
      </c>
      <c r="J632" s="3">
        <f t="shared" si="293"/>
        <v>7</v>
      </c>
      <c r="K632" s="3">
        <f t="shared" si="286"/>
        <v>0</v>
      </c>
      <c r="L632" s="3">
        <f t="shared" si="279"/>
        <v>4</v>
      </c>
      <c r="M632" s="3">
        <f t="shared" si="281"/>
        <v>704</v>
      </c>
      <c r="N632" t="str">
        <f t="shared" si="282"/>
        <v/>
      </c>
      <c r="O632" s="14" t="str">
        <f t="shared" si="294"/>
        <v/>
      </c>
      <c r="P632" s="14" t="str">
        <f t="shared" si="295"/>
        <v/>
      </c>
      <c r="Q632" s="14" t="str">
        <f t="shared" si="296"/>
        <v/>
      </c>
      <c r="R632" s="14" t="str">
        <f t="shared" si="297"/>
        <v/>
      </c>
      <c r="S632" t="str">
        <f t="shared" si="283"/>
        <v/>
      </c>
      <c r="T632" s="14">
        <f t="shared" si="284"/>
        <v>0</v>
      </c>
    </row>
    <row r="633" spans="1:20" x14ac:dyDescent="0.25">
      <c r="A633" t="s">
        <v>292</v>
      </c>
      <c r="B633">
        <f t="shared" si="287"/>
        <v>2</v>
      </c>
      <c r="C633" t="e">
        <f t="shared" si="288"/>
        <v>#VALUE!</v>
      </c>
      <c r="D633">
        <f t="shared" si="289"/>
        <v>2</v>
      </c>
      <c r="E633">
        <f t="shared" si="290"/>
        <v>4</v>
      </c>
      <c r="F633" s="1">
        <f t="shared" si="280"/>
        <v>6</v>
      </c>
      <c r="G633" s="1">
        <f t="shared" si="291"/>
        <v>53</v>
      </c>
      <c r="H633" s="26" t="str">
        <f t="shared" si="292"/>
        <v>06:53</v>
      </c>
      <c r="I633" s="14">
        <f t="shared" si="285"/>
        <v>0</v>
      </c>
      <c r="J633" s="3">
        <f t="shared" si="293"/>
        <v>7</v>
      </c>
      <c r="K633" s="3">
        <f t="shared" si="286"/>
        <v>0</v>
      </c>
      <c r="L633" s="3">
        <f t="shared" si="279"/>
        <v>4</v>
      </c>
      <c r="M633" s="3">
        <f t="shared" si="281"/>
        <v>704</v>
      </c>
      <c r="N633" t="str">
        <f t="shared" si="282"/>
        <v/>
      </c>
      <c r="O633" s="14" t="str">
        <f t="shared" si="294"/>
        <v/>
      </c>
      <c r="P633" s="14" t="str">
        <f t="shared" si="295"/>
        <v/>
      </c>
      <c r="Q633" s="14" t="str">
        <f t="shared" si="296"/>
        <v/>
      </c>
      <c r="R633" s="14" t="str">
        <f t="shared" si="297"/>
        <v/>
      </c>
      <c r="S633" t="str">
        <f t="shared" si="283"/>
        <v/>
      </c>
      <c r="T633" s="14">
        <f t="shared" si="284"/>
        <v>0</v>
      </c>
    </row>
    <row r="634" spans="1:20" x14ac:dyDescent="0.25">
      <c r="A634" t="s">
        <v>538</v>
      </c>
      <c r="B634" t="e">
        <f t="shared" si="287"/>
        <v>#VALUE!</v>
      </c>
      <c r="C634" t="e">
        <f t="shared" si="288"/>
        <v>#VALUE!</v>
      </c>
      <c r="D634" t="e">
        <f t="shared" si="289"/>
        <v>#VALUE!</v>
      </c>
      <c r="E634">
        <f t="shared" si="290"/>
        <v>29</v>
      </c>
      <c r="F634" s="1" t="str">
        <f t="shared" si="280"/>
        <v/>
      </c>
      <c r="G634" s="1" t="str">
        <f t="shared" si="291"/>
        <v/>
      </c>
      <c r="H634" s="26" t="str">
        <f t="shared" si="292"/>
        <v>:</v>
      </c>
      <c r="I634" s="14">
        <f t="shared" si="285"/>
        <v>0</v>
      </c>
      <c r="J634" s="3">
        <f t="shared" si="293"/>
        <v>7</v>
      </c>
      <c r="K634" s="3">
        <f t="shared" si="286"/>
        <v>0</v>
      </c>
      <c r="L634" s="3">
        <f t="shared" si="279"/>
        <v>4</v>
      </c>
      <c r="M634" s="3">
        <f t="shared" si="281"/>
        <v>704</v>
      </c>
      <c r="N634" t="str">
        <f t="shared" si="282"/>
        <v/>
      </c>
      <c r="O634" s="14" t="str">
        <f t="shared" si="294"/>
        <v/>
      </c>
      <c r="P634" s="14" t="str">
        <f t="shared" si="295"/>
        <v/>
      </c>
      <c r="Q634" s="14" t="str">
        <f t="shared" si="296"/>
        <v/>
      </c>
      <c r="R634" s="14" t="str">
        <f t="shared" si="297"/>
        <v/>
      </c>
      <c r="S634" t="str">
        <f t="shared" si="283"/>
        <v/>
      </c>
      <c r="T634" s="14">
        <f t="shared" si="284"/>
        <v>0</v>
      </c>
    </row>
    <row r="635" spans="1:20" x14ac:dyDescent="0.25">
      <c r="A635" t="s">
        <v>217</v>
      </c>
      <c r="B635" t="e">
        <f t="shared" si="287"/>
        <v>#VALUE!</v>
      </c>
      <c r="C635">
        <f t="shared" si="288"/>
        <v>17</v>
      </c>
      <c r="D635">
        <f t="shared" si="289"/>
        <v>17</v>
      </c>
      <c r="E635">
        <f t="shared" si="290"/>
        <v>46</v>
      </c>
      <c r="F635" s="1" t="str">
        <f t="shared" si="280"/>
        <v/>
      </c>
      <c r="G635" s="1" t="str">
        <f t="shared" si="291"/>
        <v/>
      </c>
      <c r="H635" s="26" t="str">
        <f t="shared" si="292"/>
        <v>:</v>
      </c>
      <c r="I635" s="14">
        <f t="shared" si="285"/>
        <v>0</v>
      </c>
      <c r="J635" s="3">
        <f t="shared" si="293"/>
        <v>7</v>
      </c>
      <c r="K635" s="3">
        <f t="shared" si="286"/>
        <v>1</v>
      </c>
      <c r="L635" s="3">
        <f t="shared" si="279"/>
        <v>5</v>
      </c>
      <c r="M635" s="3">
        <f t="shared" si="281"/>
        <v>705</v>
      </c>
      <c r="N635" t="str">
        <f t="shared" si="282"/>
        <v>Avd. Ilustración, nº 32 (Pd. Bus esq. C/ Ibón)</v>
      </c>
      <c r="O635" s="14" t="str">
        <f t="shared" si="294"/>
        <v>04:55</v>
      </c>
      <c r="P635" s="14" t="str">
        <f t="shared" si="295"/>
        <v>12:55</v>
      </c>
      <c r="Q635" s="14" t="str">
        <f t="shared" si="296"/>
        <v>20:55</v>
      </c>
      <c r="R635" s="14" t="str">
        <f t="shared" si="297"/>
        <v>06:55</v>
      </c>
      <c r="S635" t="str">
        <f t="shared" si="283"/>
        <v>Ctra. Logroño desvío Utebo (Pd. Bus)</v>
      </c>
      <c r="T635" s="14">
        <f t="shared" si="284"/>
        <v>0</v>
      </c>
    </row>
    <row r="636" spans="1:20" x14ac:dyDescent="0.25">
      <c r="A636" t="s">
        <v>108</v>
      </c>
      <c r="B636">
        <f t="shared" si="287"/>
        <v>2</v>
      </c>
      <c r="C636" t="e">
        <f t="shared" si="288"/>
        <v>#VALUE!</v>
      </c>
      <c r="D636">
        <f t="shared" si="289"/>
        <v>2</v>
      </c>
      <c r="E636">
        <f t="shared" si="290"/>
        <v>4</v>
      </c>
      <c r="F636" s="1">
        <f t="shared" si="280"/>
        <v>4</v>
      </c>
      <c r="G636" s="1">
        <f t="shared" si="291"/>
        <v>55</v>
      </c>
      <c r="H636" s="26" t="str">
        <f t="shared" si="292"/>
        <v>04:55</v>
      </c>
      <c r="I636" s="14">
        <f t="shared" si="285"/>
        <v>0</v>
      </c>
      <c r="J636" s="3">
        <f t="shared" si="293"/>
        <v>7</v>
      </c>
      <c r="K636" s="3">
        <f t="shared" si="286"/>
        <v>0</v>
      </c>
      <c r="L636" s="3">
        <f t="shared" si="279"/>
        <v>5</v>
      </c>
      <c r="M636" s="3">
        <f t="shared" si="281"/>
        <v>705</v>
      </c>
      <c r="N636" t="str">
        <f t="shared" si="282"/>
        <v/>
      </c>
      <c r="O636" s="14" t="str">
        <f t="shared" si="294"/>
        <v/>
      </c>
      <c r="P636" s="14" t="str">
        <f t="shared" si="295"/>
        <v/>
      </c>
      <c r="Q636" s="14" t="str">
        <f t="shared" si="296"/>
        <v/>
      </c>
      <c r="R636" s="14" t="str">
        <f t="shared" si="297"/>
        <v/>
      </c>
      <c r="S636" t="str">
        <f t="shared" si="283"/>
        <v/>
      </c>
      <c r="T636" s="14">
        <f t="shared" si="284"/>
        <v>0</v>
      </c>
    </row>
    <row r="637" spans="1:20" x14ac:dyDescent="0.25">
      <c r="A637" t="s">
        <v>120</v>
      </c>
      <c r="B637">
        <f t="shared" si="287"/>
        <v>3</v>
      </c>
      <c r="C637" t="e">
        <f t="shared" si="288"/>
        <v>#VALUE!</v>
      </c>
      <c r="D637">
        <f t="shared" si="289"/>
        <v>3</v>
      </c>
      <c r="E637">
        <f t="shared" si="290"/>
        <v>5</v>
      </c>
      <c r="F637" s="1">
        <f t="shared" si="280"/>
        <v>12</v>
      </c>
      <c r="G637" s="1">
        <f t="shared" si="291"/>
        <v>55</v>
      </c>
      <c r="H637" s="26" t="str">
        <f t="shared" si="292"/>
        <v>12:55</v>
      </c>
      <c r="I637" s="14">
        <f t="shared" si="285"/>
        <v>0</v>
      </c>
      <c r="J637" s="3">
        <f t="shared" si="293"/>
        <v>7</v>
      </c>
      <c r="K637" s="3">
        <f t="shared" si="286"/>
        <v>0</v>
      </c>
      <c r="L637" s="3">
        <f t="shared" si="279"/>
        <v>5</v>
      </c>
      <c r="M637" s="3">
        <f t="shared" si="281"/>
        <v>705</v>
      </c>
      <c r="N637" t="str">
        <f t="shared" si="282"/>
        <v/>
      </c>
      <c r="O637" s="14" t="str">
        <f t="shared" si="294"/>
        <v/>
      </c>
      <c r="P637" s="14" t="str">
        <f t="shared" si="295"/>
        <v/>
      </c>
      <c r="Q637" s="14" t="str">
        <f t="shared" si="296"/>
        <v/>
      </c>
      <c r="R637" s="14" t="str">
        <f t="shared" si="297"/>
        <v/>
      </c>
      <c r="S637" t="str">
        <f t="shared" si="283"/>
        <v/>
      </c>
      <c r="T637" s="14">
        <f t="shared" si="284"/>
        <v>0</v>
      </c>
    </row>
    <row r="638" spans="1:20" x14ac:dyDescent="0.25">
      <c r="A638" t="s">
        <v>121</v>
      </c>
      <c r="B638">
        <f t="shared" si="287"/>
        <v>3</v>
      </c>
      <c r="C638" t="e">
        <f t="shared" si="288"/>
        <v>#VALUE!</v>
      </c>
      <c r="D638">
        <f t="shared" si="289"/>
        <v>3</v>
      </c>
      <c r="E638">
        <f t="shared" si="290"/>
        <v>5</v>
      </c>
      <c r="F638" s="1">
        <f t="shared" si="280"/>
        <v>20</v>
      </c>
      <c r="G638" s="1">
        <f t="shared" si="291"/>
        <v>55</v>
      </c>
      <c r="H638" s="26" t="str">
        <f t="shared" si="292"/>
        <v>20:55</v>
      </c>
      <c r="I638" s="14">
        <f t="shared" si="285"/>
        <v>0</v>
      </c>
      <c r="J638" s="3">
        <f t="shared" si="293"/>
        <v>7</v>
      </c>
      <c r="K638" s="3">
        <f t="shared" si="286"/>
        <v>0</v>
      </c>
      <c r="L638" s="3">
        <f t="shared" si="279"/>
        <v>5</v>
      </c>
      <c r="M638" s="3">
        <f t="shared" si="281"/>
        <v>705</v>
      </c>
      <c r="N638" t="str">
        <f t="shared" si="282"/>
        <v/>
      </c>
      <c r="O638" s="14" t="str">
        <f t="shared" si="294"/>
        <v/>
      </c>
      <c r="P638" s="14" t="str">
        <f t="shared" si="295"/>
        <v/>
      </c>
      <c r="Q638" s="14" t="str">
        <f t="shared" si="296"/>
        <v/>
      </c>
      <c r="R638" s="14" t="str">
        <f t="shared" si="297"/>
        <v/>
      </c>
      <c r="S638" t="str">
        <f t="shared" si="283"/>
        <v/>
      </c>
      <c r="T638" s="14">
        <f t="shared" si="284"/>
        <v>0</v>
      </c>
    </row>
    <row r="639" spans="1:20" x14ac:dyDescent="0.25">
      <c r="A639" t="s">
        <v>321</v>
      </c>
      <c r="B639">
        <f t="shared" si="287"/>
        <v>2</v>
      </c>
      <c r="C639" t="e">
        <f t="shared" si="288"/>
        <v>#VALUE!</v>
      </c>
      <c r="D639">
        <f t="shared" si="289"/>
        <v>2</v>
      </c>
      <c r="E639">
        <f t="shared" si="290"/>
        <v>4</v>
      </c>
      <c r="F639" s="1">
        <f t="shared" si="280"/>
        <v>6</v>
      </c>
      <c r="G639" s="1">
        <f t="shared" si="291"/>
        <v>55</v>
      </c>
      <c r="H639" s="26" t="str">
        <f t="shared" si="292"/>
        <v>06:55</v>
      </c>
      <c r="I639" s="14">
        <f t="shared" si="285"/>
        <v>0</v>
      </c>
      <c r="J639" s="3">
        <f t="shared" si="293"/>
        <v>7</v>
      </c>
      <c r="K639" s="3">
        <f t="shared" si="286"/>
        <v>0</v>
      </c>
      <c r="L639" s="3">
        <f t="shared" si="279"/>
        <v>5</v>
      </c>
      <c r="M639" s="3">
        <f t="shared" si="281"/>
        <v>705</v>
      </c>
      <c r="N639" t="str">
        <f t="shared" si="282"/>
        <v/>
      </c>
      <c r="O639" s="14" t="str">
        <f t="shared" si="294"/>
        <v/>
      </c>
      <c r="P639" s="14" t="str">
        <f t="shared" si="295"/>
        <v/>
      </c>
      <c r="Q639" s="14" t="str">
        <f t="shared" si="296"/>
        <v/>
      </c>
      <c r="R639" s="14" t="str">
        <f t="shared" si="297"/>
        <v/>
      </c>
      <c r="S639" t="str">
        <f t="shared" si="283"/>
        <v/>
      </c>
      <c r="T639" s="14">
        <f t="shared" si="284"/>
        <v>0</v>
      </c>
    </row>
    <row r="640" spans="1:20" x14ac:dyDescent="0.25">
      <c r="A640" t="s">
        <v>230</v>
      </c>
      <c r="B640" t="e">
        <f t="shared" si="287"/>
        <v>#VALUE!</v>
      </c>
      <c r="C640" t="e">
        <f t="shared" si="288"/>
        <v>#VALUE!</v>
      </c>
      <c r="D640" t="e">
        <f t="shared" si="289"/>
        <v>#VALUE!</v>
      </c>
      <c r="E640">
        <f t="shared" si="290"/>
        <v>36</v>
      </c>
      <c r="F640" s="1" t="str">
        <f t="shared" si="280"/>
        <v/>
      </c>
      <c r="G640" s="1" t="str">
        <f t="shared" si="291"/>
        <v/>
      </c>
      <c r="H640" s="26" t="str">
        <f t="shared" si="292"/>
        <v>:</v>
      </c>
      <c r="I640" s="14">
        <f t="shared" si="285"/>
        <v>0</v>
      </c>
      <c r="J640" s="3">
        <f t="shared" si="293"/>
        <v>7</v>
      </c>
      <c r="K640" s="3">
        <f t="shared" si="286"/>
        <v>0</v>
      </c>
      <c r="L640" s="3">
        <f t="shared" si="279"/>
        <v>5</v>
      </c>
      <c r="M640" s="3">
        <f t="shared" si="281"/>
        <v>705</v>
      </c>
      <c r="N640" t="str">
        <f t="shared" si="282"/>
        <v/>
      </c>
      <c r="O640" s="14" t="str">
        <f t="shared" si="294"/>
        <v/>
      </c>
      <c r="P640" s="14" t="str">
        <f t="shared" si="295"/>
        <v/>
      </c>
      <c r="Q640" s="14" t="str">
        <f t="shared" si="296"/>
        <v/>
      </c>
      <c r="R640" s="14" t="str">
        <f t="shared" si="297"/>
        <v/>
      </c>
      <c r="S640" t="str">
        <f t="shared" si="283"/>
        <v/>
      </c>
      <c r="T640" s="14">
        <f t="shared" si="284"/>
        <v>0</v>
      </c>
    </row>
    <row r="641" spans="1:20" x14ac:dyDescent="0.25">
      <c r="A641" t="s">
        <v>218</v>
      </c>
      <c r="B641" t="e">
        <f t="shared" si="287"/>
        <v>#VALUE!</v>
      </c>
      <c r="C641" t="e">
        <f t="shared" si="288"/>
        <v>#VALUE!</v>
      </c>
      <c r="D641" t="e">
        <f t="shared" si="289"/>
        <v>#VALUE!</v>
      </c>
      <c r="E641">
        <f t="shared" si="290"/>
        <v>34</v>
      </c>
      <c r="F641" s="1" t="str">
        <f t="shared" si="280"/>
        <v/>
      </c>
      <c r="G641" s="1" t="str">
        <f t="shared" si="291"/>
        <v/>
      </c>
      <c r="H641" s="26" t="str">
        <f t="shared" si="292"/>
        <v>:</v>
      </c>
      <c r="I641" s="14">
        <f t="shared" si="285"/>
        <v>0</v>
      </c>
      <c r="J641" s="3">
        <f t="shared" si="293"/>
        <v>7</v>
      </c>
      <c r="K641" s="3">
        <f t="shared" si="286"/>
        <v>1</v>
      </c>
      <c r="L641" s="3">
        <f t="shared" si="279"/>
        <v>6</v>
      </c>
      <c r="M641" s="3">
        <f t="shared" si="281"/>
        <v>706</v>
      </c>
      <c r="N641" t="str">
        <f t="shared" si="282"/>
        <v>Maurice Ravel (esq. Isaac Albeniz)</v>
      </c>
      <c r="O641" s="14" t="str">
        <f t="shared" si="294"/>
        <v>04:57</v>
      </c>
      <c r="P641" s="14" t="str">
        <f t="shared" si="295"/>
        <v>12:57</v>
      </c>
      <c r="Q641" s="14" t="str">
        <f t="shared" si="296"/>
        <v>20:57</v>
      </c>
      <c r="R641" s="14" t="str">
        <f t="shared" si="297"/>
        <v>06:57</v>
      </c>
      <c r="S641" t="str">
        <f t="shared" si="283"/>
        <v>Ibón de Plan (esq. Camino Pilón)</v>
      </c>
      <c r="T641" s="14">
        <f t="shared" si="284"/>
        <v>0</v>
      </c>
    </row>
    <row r="642" spans="1:20" x14ac:dyDescent="0.25">
      <c r="A642" t="s">
        <v>112</v>
      </c>
      <c r="B642">
        <f t="shared" si="287"/>
        <v>2</v>
      </c>
      <c r="C642" t="e">
        <f t="shared" si="288"/>
        <v>#VALUE!</v>
      </c>
      <c r="D642">
        <f t="shared" si="289"/>
        <v>2</v>
      </c>
      <c r="E642">
        <f t="shared" si="290"/>
        <v>4</v>
      </c>
      <c r="F642" s="1">
        <f t="shared" si="280"/>
        <v>4</v>
      </c>
      <c r="G642" s="1">
        <f t="shared" si="291"/>
        <v>57</v>
      </c>
      <c r="H642" s="26" t="str">
        <f t="shared" si="292"/>
        <v>04:57</v>
      </c>
      <c r="I642" s="14">
        <f t="shared" si="285"/>
        <v>0</v>
      </c>
      <c r="J642" s="3">
        <f t="shared" si="293"/>
        <v>7</v>
      </c>
      <c r="K642" s="3">
        <f t="shared" si="286"/>
        <v>0</v>
      </c>
      <c r="L642" s="3">
        <f t="shared" si="279"/>
        <v>6</v>
      </c>
      <c r="M642" s="3">
        <f t="shared" si="281"/>
        <v>706</v>
      </c>
      <c r="N642" t="str">
        <f t="shared" si="282"/>
        <v/>
      </c>
      <c r="O642" s="14" t="str">
        <f t="shared" si="294"/>
        <v/>
      </c>
      <c r="P642" s="14" t="str">
        <f t="shared" si="295"/>
        <v/>
      </c>
      <c r="Q642" s="14" t="str">
        <f t="shared" si="296"/>
        <v/>
      </c>
      <c r="R642" s="14" t="str">
        <f t="shared" si="297"/>
        <v/>
      </c>
      <c r="S642" t="str">
        <f t="shared" si="283"/>
        <v/>
      </c>
      <c r="T642" s="14">
        <f t="shared" si="284"/>
        <v>0</v>
      </c>
    </row>
    <row r="643" spans="1:20" x14ac:dyDescent="0.25">
      <c r="A643" t="s">
        <v>85</v>
      </c>
      <c r="B643">
        <f t="shared" si="287"/>
        <v>3</v>
      </c>
      <c r="C643" t="e">
        <f t="shared" si="288"/>
        <v>#VALUE!</v>
      </c>
      <c r="D643">
        <f t="shared" si="289"/>
        <v>3</v>
      </c>
      <c r="E643">
        <f t="shared" si="290"/>
        <v>5</v>
      </c>
      <c r="F643" s="1">
        <f t="shared" si="280"/>
        <v>12</v>
      </c>
      <c r="G643" s="1">
        <f t="shared" si="291"/>
        <v>57</v>
      </c>
      <c r="H643" s="26" t="str">
        <f t="shared" si="292"/>
        <v>12:57</v>
      </c>
      <c r="I643" s="14">
        <f t="shared" si="285"/>
        <v>0</v>
      </c>
      <c r="J643" s="3">
        <f t="shared" si="293"/>
        <v>7</v>
      </c>
      <c r="K643" s="3">
        <f t="shared" si="286"/>
        <v>0</v>
      </c>
      <c r="L643" s="3">
        <f t="shared" ref="L643:L706" si="298">IF(I643=1,0,L642+K643+T643)</f>
        <v>6</v>
      </c>
      <c r="M643" s="3">
        <f t="shared" si="281"/>
        <v>706</v>
      </c>
      <c r="N643" t="str">
        <f t="shared" si="282"/>
        <v/>
      </c>
      <c r="O643" s="14" t="str">
        <f t="shared" si="294"/>
        <v/>
      </c>
      <c r="P643" s="14" t="str">
        <f t="shared" si="295"/>
        <v/>
      </c>
      <c r="Q643" s="14" t="str">
        <f t="shared" si="296"/>
        <v/>
      </c>
      <c r="R643" s="14" t="str">
        <f t="shared" si="297"/>
        <v/>
      </c>
      <c r="S643" t="str">
        <f t="shared" si="283"/>
        <v/>
      </c>
      <c r="T643" s="14">
        <f t="shared" si="284"/>
        <v>0</v>
      </c>
    </row>
    <row r="644" spans="1:20" x14ac:dyDescent="0.25">
      <c r="A644" t="s">
        <v>86</v>
      </c>
      <c r="B644">
        <f t="shared" si="287"/>
        <v>3</v>
      </c>
      <c r="C644" t="e">
        <f t="shared" si="288"/>
        <v>#VALUE!</v>
      </c>
      <c r="D644">
        <f t="shared" si="289"/>
        <v>3</v>
      </c>
      <c r="E644">
        <f t="shared" si="290"/>
        <v>5</v>
      </c>
      <c r="F644" s="1">
        <f t="shared" ref="F644:F707" si="299">IFERROR(VALUE(LEFT($A644,$D644-1)),"")</f>
        <v>20</v>
      </c>
      <c r="G644" s="1">
        <f t="shared" si="291"/>
        <v>57</v>
      </c>
      <c r="H644" s="26" t="str">
        <f t="shared" si="292"/>
        <v>20:57</v>
      </c>
      <c r="I644" s="14">
        <f t="shared" si="285"/>
        <v>0</v>
      </c>
      <c r="J644" s="3">
        <f t="shared" si="293"/>
        <v>7</v>
      </c>
      <c r="K644" s="3">
        <f t="shared" si="286"/>
        <v>0</v>
      </c>
      <c r="L644" s="3">
        <f t="shared" si="298"/>
        <v>6</v>
      </c>
      <c r="M644" s="3">
        <f t="shared" ref="M644:M707" si="300">(J644*100)+L644</f>
        <v>706</v>
      </c>
      <c r="N644" t="str">
        <f t="shared" ref="N644:N707" si="301">IFERROR(IF($K644,A644,IF(I644=1,A644,"")),"")</f>
        <v/>
      </c>
      <c r="O644" s="14" t="str">
        <f t="shared" si="294"/>
        <v/>
      </c>
      <c r="P644" s="14" t="str">
        <f t="shared" si="295"/>
        <v/>
      </c>
      <c r="Q644" s="14" t="str">
        <f t="shared" si="296"/>
        <v/>
      </c>
      <c r="R644" s="14" t="str">
        <f t="shared" si="297"/>
        <v/>
      </c>
      <c r="S644" t="str">
        <f t="shared" ref="S644:S707" si="302">IF($K644,A649,IF(T644,A644,""))</f>
        <v/>
      </c>
      <c r="T644" s="14">
        <f t="shared" ref="T644:T707" si="303">IF(AND(NOT(ISNUMBER(D643)),NOT(ISNUMBER(D644)),NOT(ISNUMBER(D645)),NOT(ISNUMBER(D646))),1,0)</f>
        <v>0</v>
      </c>
    </row>
    <row r="645" spans="1:20" x14ac:dyDescent="0.25">
      <c r="A645" t="s">
        <v>322</v>
      </c>
      <c r="B645">
        <f t="shared" si="287"/>
        <v>2</v>
      </c>
      <c r="C645" t="e">
        <f t="shared" si="288"/>
        <v>#VALUE!</v>
      </c>
      <c r="D645">
        <f t="shared" si="289"/>
        <v>2</v>
      </c>
      <c r="E645">
        <f t="shared" si="290"/>
        <v>4</v>
      </c>
      <c r="F645" s="1">
        <f t="shared" si="299"/>
        <v>6</v>
      </c>
      <c r="G645" s="1">
        <f t="shared" si="291"/>
        <v>57</v>
      </c>
      <c r="H645" s="26" t="str">
        <f t="shared" si="292"/>
        <v>06:57</v>
      </c>
      <c r="I645" s="14">
        <f t="shared" ref="I645:I708" si="304">IFERROR(FIND("Ruta",A645),0)</f>
        <v>0</v>
      </c>
      <c r="J645" s="3">
        <f t="shared" si="293"/>
        <v>7</v>
      </c>
      <c r="K645" s="3">
        <f t="shared" ref="K645:K708" si="305">IF(AND(ISNUMBER(G646),ISNUMBER(G647),ISNUMBER(G648),ISNUMBER(G649)),1,0)</f>
        <v>0</v>
      </c>
      <c r="L645" s="3">
        <f t="shared" si="298"/>
        <v>6</v>
      </c>
      <c r="M645" s="3">
        <f t="shared" si="300"/>
        <v>706</v>
      </c>
      <c r="N645" t="str">
        <f t="shared" si="301"/>
        <v/>
      </c>
      <c r="O645" s="14" t="str">
        <f t="shared" si="294"/>
        <v/>
      </c>
      <c r="P645" s="14" t="str">
        <f t="shared" si="295"/>
        <v/>
      </c>
      <c r="Q645" s="14" t="str">
        <f t="shared" si="296"/>
        <v/>
      </c>
      <c r="R645" s="14" t="str">
        <f t="shared" si="297"/>
        <v/>
      </c>
      <c r="S645" t="str">
        <f t="shared" si="302"/>
        <v/>
      </c>
      <c r="T645" s="14">
        <f t="shared" si="303"/>
        <v>0</v>
      </c>
    </row>
    <row r="646" spans="1:20" x14ac:dyDescent="0.25">
      <c r="A646" t="s">
        <v>596</v>
      </c>
      <c r="B646" t="e">
        <f t="shared" ref="B646:B709" si="306">FIND($B$2,A646)</f>
        <v>#VALUE!</v>
      </c>
      <c r="C646" t="e">
        <f t="shared" ref="C646:C709" si="307">FIND($C$2,A646)</f>
        <v>#VALUE!</v>
      </c>
      <c r="D646" t="e">
        <f t="shared" ref="D646:D709" si="308">IFERROR(B646,C646)</f>
        <v>#VALUE!</v>
      </c>
      <c r="E646">
        <f t="shared" ref="E646:E709" si="309">LEN(A646)</f>
        <v>32</v>
      </c>
      <c r="F646" s="1" t="str">
        <f t="shared" si="299"/>
        <v/>
      </c>
      <c r="G646" s="1" t="str">
        <f t="shared" ref="G646:G709" si="310">IFERROR(IF(B646,IFERROR(VALUE(RIGHT($A646,$E646-$D646)),""),""),"")</f>
        <v/>
      </c>
      <c r="H646" s="26" t="str">
        <f t="shared" ref="H646:H709" si="311">TEXT(F646,"00")&amp;":"&amp;TEXT(G646,"00")</f>
        <v>:</v>
      </c>
      <c r="I646" s="14">
        <f t="shared" si="304"/>
        <v>0</v>
      </c>
      <c r="J646" s="3">
        <f t="shared" ref="J646:J709" si="312">I646+J645</f>
        <v>7</v>
      </c>
      <c r="K646" s="3">
        <f t="shared" si="305"/>
        <v>0</v>
      </c>
      <c r="L646" s="3">
        <f t="shared" si="298"/>
        <v>6</v>
      </c>
      <c r="M646" s="3">
        <f t="shared" si="300"/>
        <v>706</v>
      </c>
      <c r="N646" t="str">
        <f t="shared" si="301"/>
        <v/>
      </c>
      <c r="O646" s="14" t="str">
        <f t="shared" ref="O646:O709" si="313">IF($K646,H647,"")</f>
        <v/>
      </c>
      <c r="P646" s="14" t="str">
        <f t="shared" ref="P646:P709" si="314">IF($K646,H648,"")</f>
        <v/>
      </c>
      <c r="Q646" s="14" t="str">
        <f t="shared" ref="Q646:Q709" si="315">IF($K646,H649,"")</f>
        <v/>
      </c>
      <c r="R646" s="14" t="str">
        <f t="shared" ref="R646:R709" si="316">IF($K646,H650,"")</f>
        <v/>
      </c>
      <c r="S646" t="str">
        <f t="shared" si="302"/>
        <v/>
      </c>
      <c r="T646" s="14">
        <f t="shared" si="303"/>
        <v>0</v>
      </c>
    </row>
    <row r="647" spans="1:20" x14ac:dyDescent="0.25">
      <c r="A647" t="s">
        <v>336</v>
      </c>
      <c r="B647" t="e">
        <f t="shared" si="306"/>
        <v>#VALUE!</v>
      </c>
      <c r="C647">
        <f t="shared" si="307"/>
        <v>26</v>
      </c>
      <c r="D647">
        <f t="shared" si="308"/>
        <v>26</v>
      </c>
      <c r="E647">
        <f t="shared" si="309"/>
        <v>56</v>
      </c>
      <c r="F647" s="1" t="str">
        <f t="shared" si="299"/>
        <v/>
      </c>
      <c r="G647" s="1" t="str">
        <f t="shared" si="310"/>
        <v/>
      </c>
      <c r="H647" s="26" t="str">
        <f t="shared" si="311"/>
        <v>:</v>
      </c>
      <c r="I647" s="14">
        <f t="shared" si="304"/>
        <v>0</v>
      </c>
      <c r="J647" s="3">
        <f t="shared" si="312"/>
        <v>7</v>
      </c>
      <c r="K647" s="3">
        <f t="shared" si="305"/>
        <v>1</v>
      </c>
      <c r="L647" s="3">
        <f t="shared" si="298"/>
        <v>7</v>
      </c>
      <c r="M647" s="3">
        <f t="shared" si="300"/>
        <v>707</v>
      </c>
      <c r="N647" t="str">
        <f t="shared" si="301"/>
        <v>Avda. Fca. Millán Serrano, 31-35 (frente C/ M.A. Blanco)</v>
      </c>
      <c r="O647" s="14" t="str">
        <f t="shared" si="313"/>
        <v>05:01</v>
      </c>
      <c r="P647" s="14" t="str">
        <f t="shared" si="314"/>
        <v>13:01</v>
      </c>
      <c r="Q647" s="14" t="str">
        <f t="shared" si="315"/>
        <v>21:01</v>
      </c>
      <c r="R647" s="14" t="str">
        <f t="shared" si="316"/>
        <v>07:01</v>
      </c>
      <c r="S647" t="str">
        <f t="shared" si="302"/>
        <v>Ibón de Plan (frente Antonio Leyva)</v>
      </c>
      <c r="T647" s="14">
        <f t="shared" si="303"/>
        <v>0</v>
      </c>
    </row>
    <row r="648" spans="1:20" x14ac:dyDescent="0.25">
      <c r="A648" t="s">
        <v>53</v>
      </c>
      <c r="B648">
        <f t="shared" si="306"/>
        <v>2</v>
      </c>
      <c r="C648" t="e">
        <f t="shared" si="307"/>
        <v>#VALUE!</v>
      </c>
      <c r="D648">
        <f t="shared" si="308"/>
        <v>2</v>
      </c>
      <c r="E648">
        <f t="shared" si="309"/>
        <v>4</v>
      </c>
      <c r="F648" s="1">
        <f t="shared" si="299"/>
        <v>5</v>
      </c>
      <c r="G648" s="1">
        <f t="shared" si="310"/>
        <v>1</v>
      </c>
      <c r="H648" s="26" t="str">
        <f t="shared" si="311"/>
        <v>05:01</v>
      </c>
      <c r="I648" s="14">
        <f t="shared" si="304"/>
        <v>0</v>
      </c>
      <c r="J648" s="3">
        <f t="shared" si="312"/>
        <v>7</v>
      </c>
      <c r="K648" s="3">
        <f t="shared" si="305"/>
        <v>0</v>
      </c>
      <c r="L648" s="3">
        <f t="shared" si="298"/>
        <v>7</v>
      </c>
      <c r="M648" s="3">
        <f t="shared" si="300"/>
        <v>707</v>
      </c>
      <c r="N648" t="str">
        <f t="shared" si="301"/>
        <v/>
      </c>
      <c r="O648" s="14" t="str">
        <f t="shared" si="313"/>
        <v/>
      </c>
      <c r="P648" s="14" t="str">
        <f t="shared" si="314"/>
        <v/>
      </c>
      <c r="Q648" s="14" t="str">
        <f t="shared" si="315"/>
        <v/>
      </c>
      <c r="R648" s="14" t="str">
        <f t="shared" si="316"/>
        <v/>
      </c>
      <c r="S648" t="str">
        <f t="shared" si="302"/>
        <v/>
      </c>
      <c r="T648" s="14">
        <f t="shared" si="303"/>
        <v>0</v>
      </c>
    </row>
    <row r="649" spans="1:20" x14ac:dyDescent="0.25">
      <c r="A649" t="s">
        <v>34</v>
      </c>
      <c r="B649">
        <f t="shared" si="306"/>
        <v>3</v>
      </c>
      <c r="C649" t="e">
        <f t="shared" si="307"/>
        <v>#VALUE!</v>
      </c>
      <c r="D649">
        <f t="shared" si="308"/>
        <v>3</v>
      </c>
      <c r="E649">
        <f t="shared" si="309"/>
        <v>5</v>
      </c>
      <c r="F649" s="1">
        <f t="shared" si="299"/>
        <v>13</v>
      </c>
      <c r="G649" s="1">
        <f t="shared" si="310"/>
        <v>1</v>
      </c>
      <c r="H649" s="26" t="str">
        <f t="shared" si="311"/>
        <v>13:01</v>
      </c>
      <c r="I649" s="14">
        <f t="shared" si="304"/>
        <v>0</v>
      </c>
      <c r="J649" s="3">
        <f t="shared" si="312"/>
        <v>7</v>
      </c>
      <c r="K649" s="3">
        <f t="shared" si="305"/>
        <v>0</v>
      </c>
      <c r="L649" s="3">
        <f t="shared" si="298"/>
        <v>7</v>
      </c>
      <c r="M649" s="3">
        <f t="shared" si="300"/>
        <v>707</v>
      </c>
      <c r="N649" t="str">
        <f t="shared" si="301"/>
        <v/>
      </c>
      <c r="O649" s="14" t="str">
        <f t="shared" si="313"/>
        <v/>
      </c>
      <c r="P649" s="14" t="str">
        <f t="shared" si="314"/>
        <v/>
      </c>
      <c r="Q649" s="14" t="str">
        <f t="shared" si="315"/>
        <v/>
      </c>
      <c r="R649" s="14" t="str">
        <f t="shared" si="316"/>
        <v/>
      </c>
      <c r="S649" t="str">
        <f t="shared" si="302"/>
        <v/>
      </c>
      <c r="T649" s="14">
        <f t="shared" si="303"/>
        <v>0</v>
      </c>
    </row>
    <row r="650" spans="1:20" x14ac:dyDescent="0.25">
      <c r="A650" t="s">
        <v>35</v>
      </c>
      <c r="B650">
        <f t="shared" si="306"/>
        <v>3</v>
      </c>
      <c r="C650" t="e">
        <f t="shared" si="307"/>
        <v>#VALUE!</v>
      </c>
      <c r="D650">
        <f t="shared" si="308"/>
        <v>3</v>
      </c>
      <c r="E650">
        <f t="shared" si="309"/>
        <v>5</v>
      </c>
      <c r="F650" s="1">
        <f t="shared" si="299"/>
        <v>21</v>
      </c>
      <c r="G650" s="1">
        <f t="shared" si="310"/>
        <v>1</v>
      </c>
      <c r="H650" s="26" t="str">
        <f t="shared" si="311"/>
        <v>21:01</v>
      </c>
      <c r="I650" s="14">
        <f t="shared" si="304"/>
        <v>0</v>
      </c>
      <c r="J650" s="3">
        <f t="shared" si="312"/>
        <v>7</v>
      </c>
      <c r="K650" s="3">
        <f t="shared" si="305"/>
        <v>0</v>
      </c>
      <c r="L650" s="3">
        <f t="shared" si="298"/>
        <v>7</v>
      </c>
      <c r="M650" s="3">
        <f t="shared" si="300"/>
        <v>707</v>
      </c>
      <c r="N650" t="str">
        <f t="shared" si="301"/>
        <v/>
      </c>
      <c r="O650" s="14" t="str">
        <f t="shared" si="313"/>
        <v/>
      </c>
      <c r="P650" s="14" t="str">
        <f t="shared" si="314"/>
        <v/>
      </c>
      <c r="Q650" s="14" t="str">
        <f t="shared" si="315"/>
        <v/>
      </c>
      <c r="R650" s="14" t="str">
        <f t="shared" si="316"/>
        <v/>
      </c>
      <c r="S650" t="str">
        <f t="shared" si="302"/>
        <v/>
      </c>
      <c r="T650" s="14">
        <f t="shared" si="303"/>
        <v>0</v>
      </c>
    </row>
    <row r="651" spans="1:20" x14ac:dyDescent="0.25">
      <c r="A651" t="s">
        <v>326</v>
      </c>
      <c r="B651">
        <f t="shared" si="306"/>
        <v>2</v>
      </c>
      <c r="C651" t="e">
        <f t="shared" si="307"/>
        <v>#VALUE!</v>
      </c>
      <c r="D651">
        <f t="shared" si="308"/>
        <v>2</v>
      </c>
      <c r="E651">
        <f t="shared" si="309"/>
        <v>4</v>
      </c>
      <c r="F651" s="1">
        <f t="shared" si="299"/>
        <v>7</v>
      </c>
      <c r="G651" s="1">
        <f t="shared" si="310"/>
        <v>1</v>
      </c>
      <c r="H651" s="26" t="str">
        <f t="shared" si="311"/>
        <v>07:01</v>
      </c>
      <c r="I651" s="14">
        <f t="shared" si="304"/>
        <v>0</v>
      </c>
      <c r="J651" s="3">
        <f t="shared" si="312"/>
        <v>7</v>
      </c>
      <c r="K651" s="3">
        <f t="shared" si="305"/>
        <v>0</v>
      </c>
      <c r="L651" s="3">
        <f t="shared" si="298"/>
        <v>7</v>
      </c>
      <c r="M651" s="3">
        <f t="shared" si="300"/>
        <v>707</v>
      </c>
      <c r="N651" t="str">
        <f t="shared" si="301"/>
        <v/>
      </c>
      <c r="O651" s="14" t="str">
        <f t="shared" si="313"/>
        <v/>
      </c>
      <c r="P651" s="14" t="str">
        <f t="shared" si="314"/>
        <v/>
      </c>
      <c r="Q651" s="14" t="str">
        <f t="shared" si="315"/>
        <v/>
      </c>
      <c r="R651" s="14" t="str">
        <f t="shared" si="316"/>
        <v/>
      </c>
      <c r="S651" t="str">
        <f t="shared" si="302"/>
        <v/>
      </c>
      <c r="T651" s="14">
        <f t="shared" si="303"/>
        <v>0</v>
      </c>
    </row>
    <row r="652" spans="1:20" x14ac:dyDescent="0.25">
      <c r="A652" t="s">
        <v>597</v>
      </c>
      <c r="B652" t="e">
        <f t="shared" si="306"/>
        <v>#VALUE!</v>
      </c>
      <c r="C652" t="e">
        <f t="shared" si="307"/>
        <v>#VALUE!</v>
      </c>
      <c r="D652" t="e">
        <f t="shared" si="308"/>
        <v>#VALUE!</v>
      </c>
      <c r="E652">
        <f t="shared" si="309"/>
        <v>35</v>
      </c>
      <c r="F652" s="1" t="str">
        <f t="shared" si="299"/>
        <v/>
      </c>
      <c r="G652" s="1" t="str">
        <f t="shared" si="310"/>
        <v/>
      </c>
      <c r="H652" s="26" t="str">
        <f t="shared" si="311"/>
        <v>:</v>
      </c>
      <c r="I652" s="14">
        <f t="shared" si="304"/>
        <v>0</v>
      </c>
      <c r="J652" s="3">
        <f t="shared" si="312"/>
        <v>7</v>
      </c>
      <c r="K652" s="3">
        <f t="shared" si="305"/>
        <v>0</v>
      </c>
      <c r="L652" s="3">
        <f t="shared" si="298"/>
        <v>7</v>
      </c>
      <c r="M652" s="3">
        <f t="shared" si="300"/>
        <v>707</v>
      </c>
      <c r="N652" t="str">
        <f t="shared" si="301"/>
        <v/>
      </c>
      <c r="O652" s="14" t="str">
        <f t="shared" si="313"/>
        <v/>
      </c>
      <c r="P652" s="14" t="str">
        <f t="shared" si="314"/>
        <v/>
      </c>
      <c r="Q652" s="14" t="str">
        <f t="shared" si="315"/>
        <v/>
      </c>
      <c r="R652" s="14" t="str">
        <f t="shared" si="316"/>
        <v/>
      </c>
      <c r="S652" t="str">
        <f t="shared" si="302"/>
        <v/>
      </c>
      <c r="T652" s="14">
        <f t="shared" si="303"/>
        <v>0</v>
      </c>
    </row>
    <row r="653" spans="1:20" x14ac:dyDescent="0.25">
      <c r="A653" t="s">
        <v>186</v>
      </c>
      <c r="B653" t="e">
        <f t="shared" si="306"/>
        <v>#VALUE!</v>
      </c>
      <c r="C653">
        <f t="shared" si="307"/>
        <v>9</v>
      </c>
      <c r="D653">
        <f t="shared" si="308"/>
        <v>9</v>
      </c>
      <c r="E653">
        <f t="shared" si="309"/>
        <v>24</v>
      </c>
      <c r="F653" s="1" t="str">
        <f t="shared" si="299"/>
        <v/>
      </c>
      <c r="G653" s="1" t="str">
        <f t="shared" si="310"/>
        <v/>
      </c>
      <c r="H653" s="26" t="str">
        <f t="shared" si="311"/>
        <v>:</v>
      </c>
      <c r="I653" s="14">
        <f t="shared" si="304"/>
        <v>0</v>
      </c>
      <c r="J653" s="3">
        <f t="shared" si="312"/>
        <v>7</v>
      </c>
      <c r="K653" s="3">
        <f t="shared" si="305"/>
        <v>1</v>
      </c>
      <c r="L653" s="3">
        <f t="shared" si="298"/>
        <v>8</v>
      </c>
      <c r="M653" s="3">
        <f t="shared" si="300"/>
        <v>708</v>
      </c>
      <c r="N653" t="str">
        <f t="shared" si="301"/>
        <v>C/ Orión, nº 8 (Pd. Bus)</v>
      </c>
      <c r="O653" s="14" t="str">
        <f t="shared" si="313"/>
        <v>05:02</v>
      </c>
      <c r="P653" s="14" t="str">
        <f t="shared" si="314"/>
        <v>13:02</v>
      </c>
      <c r="Q653" s="14" t="str">
        <f t="shared" si="315"/>
        <v>21:02</v>
      </c>
      <c r="R653" s="14" t="str">
        <f t="shared" si="316"/>
        <v>07:02</v>
      </c>
      <c r="S653" t="str">
        <f t="shared" si="302"/>
        <v>Avda. Fca. Millán Serrano, 31-35 (frente C/ M.A. Blanco)</v>
      </c>
      <c r="T653" s="14">
        <f t="shared" si="303"/>
        <v>0</v>
      </c>
    </row>
    <row r="654" spans="1:20" x14ac:dyDescent="0.25">
      <c r="A654" t="s">
        <v>56</v>
      </c>
      <c r="B654">
        <f t="shared" si="306"/>
        <v>2</v>
      </c>
      <c r="C654" t="e">
        <f t="shared" si="307"/>
        <v>#VALUE!</v>
      </c>
      <c r="D654">
        <f t="shared" si="308"/>
        <v>2</v>
      </c>
      <c r="E654">
        <f t="shared" si="309"/>
        <v>4</v>
      </c>
      <c r="F654" s="1">
        <f t="shared" si="299"/>
        <v>5</v>
      </c>
      <c r="G654" s="1">
        <f t="shared" si="310"/>
        <v>2</v>
      </c>
      <c r="H654" s="26" t="str">
        <f t="shared" si="311"/>
        <v>05:02</v>
      </c>
      <c r="I654" s="14">
        <f t="shared" si="304"/>
        <v>0</v>
      </c>
      <c r="J654" s="3">
        <f t="shared" si="312"/>
        <v>7</v>
      </c>
      <c r="K654" s="3">
        <f t="shared" si="305"/>
        <v>0</v>
      </c>
      <c r="L654" s="3">
        <f t="shared" si="298"/>
        <v>8</v>
      </c>
      <c r="M654" s="3">
        <f t="shared" si="300"/>
        <v>708</v>
      </c>
      <c r="N654" t="str">
        <f t="shared" si="301"/>
        <v/>
      </c>
      <c r="O654" s="14" t="str">
        <f t="shared" si="313"/>
        <v/>
      </c>
      <c r="P654" s="14" t="str">
        <f t="shared" si="314"/>
        <v/>
      </c>
      <c r="Q654" s="14" t="str">
        <f t="shared" si="315"/>
        <v/>
      </c>
      <c r="R654" s="14" t="str">
        <f t="shared" si="316"/>
        <v/>
      </c>
      <c r="S654" t="str">
        <f t="shared" si="302"/>
        <v/>
      </c>
      <c r="T654" s="14">
        <f t="shared" si="303"/>
        <v>0</v>
      </c>
    </row>
    <row r="655" spans="1:20" x14ac:dyDescent="0.25">
      <c r="A655" t="s">
        <v>58</v>
      </c>
      <c r="B655">
        <f t="shared" si="306"/>
        <v>3</v>
      </c>
      <c r="C655" t="e">
        <f t="shared" si="307"/>
        <v>#VALUE!</v>
      </c>
      <c r="D655">
        <f t="shared" si="308"/>
        <v>3</v>
      </c>
      <c r="E655">
        <f t="shared" si="309"/>
        <v>5</v>
      </c>
      <c r="F655" s="1">
        <f t="shared" si="299"/>
        <v>13</v>
      </c>
      <c r="G655" s="1">
        <f t="shared" si="310"/>
        <v>2</v>
      </c>
      <c r="H655" s="26" t="str">
        <f t="shared" si="311"/>
        <v>13:02</v>
      </c>
      <c r="I655" s="14">
        <f t="shared" si="304"/>
        <v>0</v>
      </c>
      <c r="J655" s="3">
        <f t="shared" si="312"/>
        <v>7</v>
      </c>
      <c r="K655" s="3">
        <f t="shared" si="305"/>
        <v>0</v>
      </c>
      <c r="L655" s="3">
        <f t="shared" si="298"/>
        <v>8</v>
      </c>
      <c r="M655" s="3">
        <f t="shared" si="300"/>
        <v>708</v>
      </c>
      <c r="N655" t="str">
        <f t="shared" si="301"/>
        <v/>
      </c>
      <c r="O655" s="14" t="str">
        <f t="shared" si="313"/>
        <v/>
      </c>
      <c r="P655" s="14" t="str">
        <f t="shared" si="314"/>
        <v/>
      </c>
      <c r="Q655" s="14" t="str">
        <f t="shared" si="315"/>
        <v/>
      </c>
      <c r="R655" s="14" t="str">
        <f t="shared" si="316"/>
        <v/>
      </c>
      <c r="S655" t="str">
        <f t="shared" si="302"/>
        <v/>
      </c>
      <c r="T655" s="14">
        <f t="shared" si="303"/>
        <v>0</v>
      </c>
    </row>
    <row r="656" spans="1:20" x14ac:dyDescent="0.25">
      <c r="A656" t="s">
        <v>59</v>
      </c>
      <c r="B656">
        <f t="shared" si="306"/>
        <v>3</v>
      </c>
      <c r="C656" t="e">
        <f t="shared" si="307"/>
        <v>#VALUE!</v>
      </c>
      <c r="D656">
        <f t="shared" si="308"/>
        <v>3</v>
      </c>
      <c r="E656">
        <f t="shared" si="309"/>
        <v>5</v>
      </c>
      <c r="F656" s="1">
        <f t="shared" si="299"/>
        <v>21</v>
      </c>
      <c r="G656" s="1">
        <f t="shared" si="310"/>
        <v>2</v>
      </c>
      <c r="H656" s="26" t="str">
        <f t="shared" si="311"/>
        <v>21:02</v>
      </c>
      <c r="I656" s="14">
        <f t="shared" si="304"/>
        <v>0</v>
      </c>
      <c r="J656" s="3">
        <f t="shared" si="312"/>
        <v>7</v>
      </c>
      <c r="K656" s="3">
        <f t="shared" si="305"/>
        <v>0</v>
      </c>
      <c r="L656" s="3">
        <f t="shared" si="298"/>
        <v>8</v>
      </c>
      <c r="M656" s="3">
        <f t="shared" si="300"/>
        <v>708</v>
      </c>
      <c r="N656" t="str">
        <f t="shared" si="301"/>
        <v/>
      </c>
      <c r="O656" s="14" t="str">
        <f t="shared" si="313"/>
        <v/>
      </c>
      <c r="P656" s="14" t="str">
        <f t="shared" si="314"/>
        <v/>
      </c>
      <c r="Q656" s="14" t="str">
        <f t="shared" si="315"/>
        <v/>
      </c>
      <c r="R656" s="14" t="str">
        <f t="shared" si="316"/>
        <v/>
      </c>
      <c r="S656" t="str">
        <f t="shared" si="302"/>
        <v/>
      </c>
      <c r="T656" s="14">
        <f t="shared" si="303"/>
        <v>0</v>
      </c>
    </row>
    <row r="657" spans="1:20" x14ac:dyDescent="0.25">
      <c r="A657" t="s">
        <v>302</v>
      </c>
      <c r="B657">
        <f t="shared" si="306"/>
        <v>2</v>
      </c>
      <c r="C657" t="e">
        <f t="shared" si="307"/>
        <v>#VALUE!</v>
      </c>
      <c r="D657">
        <f t="shared" si="308"/>
        <v>2</v>
      </c>
      <c r="E657">
        <f t="shared" si="309"/>
        <v>4</v>
      </c>
      <c r="F657" s="1">
        <f t="shared" si="299"/>
        <v>7</v>
      </c>
      <c r="G657" s="1">
        <f t="shared" si="310"/>
        <v>2</v>
      </c>
      <c r="H657" s="26" t="str">
        <f t="shared" si="311"/>
        <v>07:02</v>
      </c>
      <c r="I657" s="14">
        <f t="shared" si="304"/>
        <v>0</v>
      </c>
      <c r="J657" s="3">
        <f t="shared" si="312"/>
        <v>7</v>
      </c>
      <c r="K657" s="3">
        <f t="shared" si="305"/>
        <v>0</v>
      </c>
      <c r="L657" s="3">
        <f t="shared" si="298"/>
        <v>8</v>
      </c>
      <c r="M657" s="3">
        <f t="shared" si="300"/>
        <v>708</v>
      </c>
      <c r="N657" t="str">
        <f t="shared" si="301"/>
        <v/>
      </c>
      <c r="O657" s="14" t="str">
        <f t="shared" si="313"/>
        <v/>
      </c>
      <c r="P657" s="14" t="str">
        <f t="shared" si="314"/>
        <v/>
      </c>
      <c r="Q657" s="14" t="str">
        <f t="shared" si="315"/>
        <v/>
      </c>
      <c r="R657" s="14" t="str">
        <f t="shared" si="316"/>
        <v/>
      </c>
      <c r="S657" t="str">
        <f t="shared" si="302"/>
        <v/>
      </c>
      <c r="T657" s="14">
        <f t="shared" si="303"/>
        <v>0</v>
      </c>
    </row>
    <row r="658" spans="1:20" x14ac:dyDescent="0.25">
      <c r="A658" t="s">
        <v>336</v>
      </c>
      <c r="B658" t="e">
        <f t="shared" si="306"/>
        <v>#VALUE!</v>
      </c>
      <c r="C658">
        <f t="shared" si="307"/>
        <v>26</v>
      </c>
      <c r="D658">
        <f t="shared" si="308"/>
        <v>26</v>
      </c>
      <c r="E658">
        <f t="shared" si="309"/>
        <v>56</v>
      </c>
      <c r="F658" s="1" t="str">
        <f t="shared" si="299"/>
        <v/>
      </c>
      <c r="G658" s="1" t="str">
        <f t="shared" si="310"/>
        <v/>
      </c>
      <c r="H658" s="26" t="str">
        <f t="shared" si="311"/>
        <v>:</v>
      </c>
      <c r="I658" s="14">
        <f t="shared" si="304"/>
        <v>0</v>
      </c>
      <c r="J658" s="3">
        <f t="shared" si="312"/>
        <v>7</v>
      </c>
      <c r="K658" s="3">
        <f t="shared" si="305"/>
        <v>0</v>
      </c>
      <c r="L658" s="3">
        <f t="shared" si="298"/>
        <v>8</v>
      </c>
      <c r="M658" s="3">
        <f t="shared" si="300"/>
        <v>708</v>
      </c>
      <c r="N658" t="str">
        <f t="shared" si="301"/>
        <v/>
      </c>
      <c r="O658" s="14" t="str">
        <f t="shared" si="313"/>
        <v/>
      </c>
      <c r="P658" s="14" t="str">
        <f t="shared" si="314"/>
        <v/>
      </c>
      <c r="Q658" s="14" t="str">
        <f t="shared" si="315"/>
        <v/>
      </c>
      <c r="R658" s="14" t="str">
        <f t="shared" si="316"/>
        <v/>
      </c>
      <c r="S658" t="str">
        <f t="shared" si="302"/>
        <v/>
      </c>
      <c r="T658" s="14">
        <f t="shared" si="303"/>
        <v>0</v>
      </c>
    </row>
    <row r="659" spans="1:20" x14ac:dyDescent="0.25">
      <c r="A659" t="s">
        <v>598</v>
      </c>
      <c r="B659" t="e">
        <f t="shared" si="306"/>
        <v>#VALUE!</v>
      </c>
      <c r="C659">
        <f t="shared" si="307"/>
        <v>13</v>
      </c>
      <c r="D659">
        <f t="shared" si="308"/>
        <v>13</v>
      </c>
      <c r="E659">
        <f t="shared" si="309"/>
        <v>29</v>
      </c>
      <c r="F659" s="1" t="str">
        <f t="shared" si="299"/>
        <v/>
      </c>
      <c r="G659" s="1" t="str">
        <f t="shared" si="310"/>
        <v/>
      </c>
      <c r="H659" s="26" t="str">
        <f t="shared" si="311"/>
        <v>:</v>
      </c>
      <c r="I659" s="14">
        <f t="shared" si="304"/>
        <v>0</v>
      </c>
      <c r="J659" s="3">
        <f t="shared" si="312"/>
        <v>7</v>
      </c>
      <c r="K659" s="3">
        <f t="shared" si="305"/>
        <v>1</v>
      </c>
      <c r="L659" s="3">
        <f t="shared" si="298"/>
        <v>9</v>
      </c>
      <c r="M659" s="3">
        <f t="shared" si="300"/>
        <v>709</v>
      </c>
      <c r="N659" t="str">
        <f t="shared" si="301"/>
        <v>Ibón de Plan, nº 20 (Pd. Bus)</v>
      </c>
      <c r="O659" s="14" t="str">
        <f t="shared" si="313"/>
        <v>05:04</v>
      </c>
      <c r="P659" s="14" t="str">
        <f t="shared" si="314"/>
        <v>13:04</v>
      </c>
      <c r="Q659" s="14" t="str">
        <f t="shared" si="315"/>
        <v>21:04</v>
      </c>
      <c r="R659" s="14" t="str">
        <f t="shared" si="316"/>
        <v>07:04</v>
      </c>
      <c r="S659" t="str">
        <f t="shared" si="302"/>
        <v>C/ Orión, nº 8 (Pd. Bus)</v>
      </c>
      <c r="T659" s="14">
        <f t="shared" si="303"/>
        <v>0</v>
      </c>
    </row>
    <row r="660" spans="1:20" x14ac:dyDescent="0.25">
      <c r="A660" t="s">
        <v>23</v>
      </c>
      <c r="B660">
        <f t="shared" si="306"/>
        <v>2</v>
      </c>
      <c r="C660" t="e">
        <f t="shared" si="307"/>
        <v>#VALUE!</v>
      </c>
      <c r="D660">
        <f t="shared" si="308"/>
        <v>2</v>
      </c>
      <c r="E660">
        <f t="shared" si="309"/>
        <v>4</v>
      </c>
      <c r="F660" s="1">
        <f t="shared" si="299"/>
        <v>5</v>
      </c>
      <c r="G660" s="1">
        <f t="shared" si="310"/>
        <v>4</v>
      </c>
      <c r="H660" s="26" t="str">
        <f t="shared" si="311"/>
        <v>05:04</v>
      </c>
      <c r="I660" s="14">
        <f t="shared" si="304"/>
        <v>0</v>
      </c>
      <c r="J660" s="3">
        <f t="shared" si="312"/>
        <v>7</v>
      </c>
      <c r="K660" s="3">
        <f t="shared" si="305"/>
        <v>0</v>
      </c>
      <c r="L660" s="3">
        <f t="shared" si="298"/>
        <v>9</v>
      </c>
      <c r="M660" s="3">
        <f t="shared" si="300"/>
        <v>709</v>
      </c>
      <c r="N660" t="str">
        <f t="shared" si="301"/>
        <v/>
      </c>
      <c r="O660" s="14" t="str">
        <f t="shared" si="313"/>
        <v/>
      </c>
      <c r="P660" s="14" t="str">
        <f t="shared" si="314"/>
        <v/>
      </c>
      <c r="Q660" s="14" t="str">
        <f t="shared" si="315"/>
        <v/>
      </c>
      <c r="R660" s="14" t="str">
        <f t="shared" si="316"/>
        <v/>
      </c>
      <c r="S660" t="str">
        <f t="shared" si="302"/>
        <v/>
      </c>
      <c r="T660" s="14">
        <f t="shared" si="303"/>
        <v>0</v>
      </c>
    </row>
    <row r="661" spans="1:20" x14ac:dyDescent="0.25">
      <c r="A661" t="s">
        <v>63</v>
      </c>
      <c r="B661">
        <f t="shared" si="306"/>
        <v>3</v>
      </c>
      <c r="C661" t="e">
        <f t="shared" si="307"/>
        <v>#VALUE!</v>
      </c>
      <c r="D661">
        <f t="shared" si="308"/>
        <v>3</v>
      </c>
      <c r="E661">
        <f t="shared" si="309"/>
        <v>5</v>
      </c>
      <c r="F661" s="1">
        <f t="shared" si="299"/>
        <v>13</v>
      </c>
      <c r="G661" s="1">
        <f t="shared" si="310"/>
        <v>4</v>
      </c>
      <c r="H661" s="26" t="str">
        <f t="shared" si="311"/>
        <v>13:04</v>
      </c>
      <c r="I661" s="14">
        <f t="shared" si="304"/>
        <v>0</v>
      </c>
      <c r="J661" s="3">
        <f t="shared" si="312"/>
        <v>7</v>
      </c>
      <c r="K661" s="3">
        <f t="shared" si="305"/>
        <v>0</v>
      </c>
      <c r="L661" s="3">
        <f t="shared" si="298"/>
        <v>9</v>
      </c>
      <c r="M661" s="3">
        <f t="shared" si="300"/>
        <v>709</v>
      </c>
      <c r="N661" t="str">
        <f t="shared" si="301"/>
        <v/>
      </c>
      <c r="O661" s="14" t="str">
        <f t="shared" si="313"/>
        <v/>
      </c>
      <c r="P661" s="14" t="str">
        <f t="shared" si="314"/>
        <v/>
      </c>
      <c r="Q661" s="14" t="str">
        <f t="shared" si="315"/>
        <v/>
      </c>
      <c r="R661" s="14" t="str">
        <f t="shared" si="316"/>
        <v/>
      </c>
      <c r="S661" t="str">
        <f t="shared" si="302"/>
        <v/>
      </c>
      <c r="T661" s="14">
        <f t="shared" si="303"/>
        <v>0</v>
      </c>
    </row>
    <row r="662" spans="1:20" x14ac:dyDescent="0.25">
      <c r="A662" t="s">
        <v>64</v>
      </c>
      <c r="B662">
        <f t="shared" si="306"/>
        <v>3</v>
      </c>
      <c r="C662" t="e">
        <f t="shared" si="307"/>
        <v>#VALUE!</v>
      </c>
      <c r="D662">
        <f t="shared" si="308"/>
        <v>3</v>
      </c>
      <c r="E662">
        <f t="shared" si="309"/>
        <v>5</v>
      </c>
      <c r="F662" s="1">
        <f t="shared" si="299"/>
        <v>21</v>
      </c>
      <c r="G662" s="1">
        <f t="shared" si="310"/>
        <v>4</v>
      </c>
      <c r="H662" s="26" t="str">
        <f t="shared" si="311"/>
        <v>21:04</v>
      </c>
      <c r="I662" s="14">
        <f t="shared" si="304"/>
        <v>0</v>
      </c>
      <c r="J662" s="3">
        <f t="shared" si="312"/>
        <v>7</v>
      </c>
      <c r="K662" s="3">
        <f t="shared" si="305"/>
        <v>0</v>
      </c>
      <c r="L662" s="3">
        <f t="shared" si="298"/>
        <v>9</v>
      </c>
      <c r="M662" s="3">
        <f t="shared" si="300"/>
        <v>709</v>
      </c>
      <c r="N662" t="str">
        <f t="shared" si="301"/>
        <v/>
      </c>
      <c r="O662" s="14" t="str">
        <f t="shared" si="313"/>
        <v/>
      </c>
      <c r="P662" s="14" t="str">
        <f t="shared" si="314"/>
        <v/>
      </c>
      <c r="Q662" s="14" t="str">
        <f t="shared" si="315"/>
        <v/>
      </c>
      <c r="R662" s="14" t="str">
        <f t="shared" si="316"/>
        <v/>
      </c>
      <c r="S662" t="str">
        <f t="shared" si="302"/>
        <v/>
      </c>
      <c r="T662" s="14">
        <f t="shared" si="303"/>
        <v>0</v>
      </c>
    </row>
    <row r="663" spans="1:20" x14ac:dyDescent="0.25">
      <c r="A663" t="s">
        <v>304</v>
      </c>
      <c r="B663">
        <f t="shared" si="306"/>
        <v>2</v>
      </c>
      <c r="C663" t="e">
        <f t="shared" si="307"/>
        <v>#VALUE!</v>
      </c>
      <c r="D663">
        <f t="shared" si="308"/>
        <v>2</v>
      </c>
      <c r="E663">
        <f t="shared" si="309"/>
        <v>4</v>
      </c>
      <c r="F663" s="1">
        <f t="shared" si="299"/>
        <v>7</v>
      </c>
      <c r="G663" s="1">
        <f t="shared" si="310"/>
        <v>4</v>
      </c>
      <c r="H663" s="26" t="str">
        <f t="shared" si="311"/>
        <v>07:04</v>
      </c>
      <c r="I663" s="14">
        <f t="shared" si="304"/>
        <v>0</v>
      </c>
      <c r="J663" s="3">
        <f t="shared" si="312"/>
        <v>7</v>
      </c>
      <c r="K663" s="3">
        <f t="shared" si="305"/>
        <v>0</v>
      </c>
      <c r="L663" s="3">
        <f t="shared" si="298"/>
        <v>9</v>
      </c>
      <c r="M663" s="3">
        <f t="shared" si="300"/>
        <v>709</v>
      </c>
      <c r="N663" t="str">
        <f t="shared" si="301"/>
        <v/>
      </c>
      <c r="O663" s="14" t="str">
        <f t="shared" si="313"/>
        <v/>
      </c>
      <c r="P663" s="14" t="str">
        <f t="shared" si="314"/>
        <v/>
      </c>
      <c r="Q663" s="14" t="str">
        <f t="shared" si="315"/>
        <v/>
      </c>
      <c r="R663" s="14" t="str">
        <f t="shared" si="316"/>
        <v/>
      </c>
      <c r="S663" t="str">
        <f t="shared" si="302"/>
        <v/>
      </c>
      <c r="T663" s="14">
        <f t="shared" si="303"/>
        <v>0</v>
      </c>
    </row>
    <row r="664" spans="1:20" x14ac:dyDescent="0.25">
      <c r="A664" t="s">
        <v>186</v>
      </c>
      <c r="B664" t="e">
        <f t="shared" si="306"/>
        <v>#VALUE!</v>
      </c>
      <c r="C664">
        <f t="shared" si="307"/>
        <v>9</v>
      </c>
      <c r="D664">
        <f t="shared" si="308"/>
        <v>9</v>
      </c>
      <c r="E664">
        <f t="shared" si="309"/>
        <v>24</v>
      </c>
      <c r="F664" s="1" t="str">
        <f t="shared" si="299"/>
        <v/>
      </c>
      <c r="G664" s="1" t="str">
        <f t="shared" si="310"/>
        <v/>
      </c>
      <c r="H664" s="26" t="str">
        <f t="shared" si="311"/>
        <v>:</v>
      </c>
      <c r="I664" s="14">
        <f t="shared" si="304"/>
        <v>0</v>
      </c>
      <c r="J664" s="3">
        <f t="shared" si="312"/>
        <v>7</v>
      </c>
      <c r="K664" s="3">
        <f t="shared" si="305"/>
        <v>0</v>
      </c>
      <c r="L664" s="3">
        <f t="shared" si="298"/>
        <v>9</v>
      </c>
      <c r="M664" s="3">
        <f t="shared" si="300"/>
        <v>709</v>
      </c>
      <c r="N664" t="str">
        <f t="shared" si="301"/>
        <v/>
      </c>
      <c r="O664" s="14" t="str">
        <f t="shared" si="313"/>
        <v/>
      </c>
      <c r="P664" s="14" t="str">
        <f t="shared" si="314"/>
        <v/>
      </c>
      <c r="Q664" s="14" t="str">
        <f t="shared" si="315"/>
        <v/>
      </c>
      <c r="R664" s="14" t="str">
        <f t="shared" si="316"/>
        <v/>
      </c>
      <c r="S664" t="str">
        <f t="shared" si="302"/>
        <v/>
      </c>
      <c r="T664" s="14">
        <f t="shared" si="303"/>
        <v>0</v>
      </c>
    </row>
    <row r="665" spans="1:20" x14ac:dyDescent="0.25">
      <c r="A665" t="s">
        <v>599</v>
      </c>
      <c r="B665" t="e">
        <f t="shared" si="306"/>
        <v>#VALUE!</v>
      </c>
      <c r="C665">
        <f t="shared" si="307"/>
        <v>13</v>
      </c>
      <c r="D665">
        <f t="shared" si="308"/>
        <v>13</v>
      </c>
      <c r="E665">
        <f t="shared" si="309"/>
        <v>29</v>
      </c>
      <c r="F665" s="1" t="str">
        <f t="shared" si="299"/>
        <v/>
      </c>
      <c r="G665" s="1" t="str">
        <f t="shared" si="310"/>
        <v/>
      </c>
      <c r="H665" s="26" t="str">
        <f t="shared" si="311"/>
        <v>:</v>
      </c>
      <c r="I665" s="14">
        <f t="shared" si="304"/>
        <v>0</v>
      </c>
      <c r="J665" s="3">
        <f t="shared" si="312"/>
        <v>7</v>
      </c>
      <c r="K665" s="3">
        <f t="shared" si="305"/>
        <v>1</v>
      </c>
      <c r="L665" s="3">
        <f t="shared" si="298"/>
        <v>10</v>
      </c>
      <c r="M665" s="3">
        <f t="shared" si="300"/>
        <v>710</v>
      </c>
      <c r="N665" t="str">
        <f t="shared" si="301"/>
        <v>Ibón de Plan, (esq. Cª Pilón)</v>
      </c>
      <c r="O665" s="14" t="str">
        <f t="shared" si="313"/>
        <v>05:06</v>
      </c>
      <c r="P665" s="14" t="str">
        <f t="shared" si="314"/>
        <v>13:06</v>
      </c>
      <c r="Q665" s="14" t="str">
        <f t="shared" si="315"/>
        <v>21:06</v>
      </c>
      <c r="R665" s="14" t="str">
        <f t="shared" si="316"/>
        <v>07:06</v>
      </c>
      <c r="S665" t="str">
        <f t="shared" si="302"/>
        <v>Rosales del Canal (rotonda esquina Tchaikovsky)</v>
      </c>
      <c r="T665" s="14">
        <f t="shared" si="303"/>
        <v>0</v>
      </c>
    </row>
    <row r="666" spans="1:20" x14ac:dyDescent="0.25">
      <c r="A666" t="s">
        <v>33</v>
      </c>
      <c r="B666">
        <f t="shared" si="306"/>
        <v>2</v>
      </c>
      <c r="C666" t="e">
        <f t="shared" si="307"/>
        <v>#VALUE!</v>
      </c>
      <c r="D666">
        <f t="shared" si="308"/>
        <v>2</v>
      </c>
      <c r="E666">
        <f t="shared" si="309"/>
        <v>4</v>
      </c>
      <c r="F666" s="1">
        <f t="shared" si="299"/>
        <v>5</v>
      </c>
      <c r="G666" s="1">
        <f t="shared" si="310"/>
        <v>6</v>
      </c>
      <c r="H666" s="26" t="str">
        <f t="shared" si="311"/>
        <v>05:06</v>
      </c>
      <c r="I666" s="14">
        <f t="shared" si="304"/>
        <v>0</v>
      </c>
      <c r="J666" s="3">
        <f t="shared" si="312"/>
        <v>7</v>
      </c>
      <c r="K666" s="3">
        <f t="shared" si="305"/>
        <v>0</v>
      </c>
      <c r="L666" s="3">
        <f t="shared" si="298"/>
        <v>10</v>
      </c>
      <c r="M666" s="3">
        <f t="shared" si="300"/>
        <v>710</v>
      </c>
      <c r="N666" t="str">
        <f t="shared" si="301"/>
        <v/>
      </c>
      <c r="O666" s="14" t="str">
        <f t="shared" si="313"/>
        <v/>
      </c>
      <c r="P666" s="14" t="str">
        <f t="shared" si="314"/>
        <v/>
      </c>
      <c r="Q666" s="14" t="str">
        <f t="shared" si="315"/>
        <v/>
      </c>
      <c r="R666" s="14" t="str">
        <f t="shared" si="316"/>
        <v/>
      </c>
      <c r="S666" t="str">
        <f t="shared" si="302"/>
        <v/>
      </c>
      <c r="T666" s="14">
        <f t="shared" si="303"/>
        <v>0</v>
      </c>
    </row>
    <row r="667" spans="1:20" x14ac:dyDescent="0.25">
      <c r="A667" t="s">
        <v>66</v>
      </c>
      <c r="B667">
        <f t="shared" si="306"/>
        <v>3</v>
      </c>
      <c r="C667" t="e">
        <f t="shared" si="307"/>
        <v>#VALUE!</v>
      </c>
      <c r="D667">
        <f t="shared" si="308"/>
        <v>3</v>
      </c>
      <c r="E667">
        <f t="shared" si="309"/>
        <v>5</v>
      </c>
      <c r="F667" s="1">
        <f t="shared" si="299"/>
        <v>13</v>
      </c>
      <c r="G667" s="1">
        <f t="shared" si="310"/>
        <v>6</v>
      </c>
      <c r="H667" s="26" t="str">
        <f t="shared" si="311"/>
        <v>13:06</v>
      </c>
      <c r="I667" s="14">
        <f t="shared" si="304"/>
        <v>0</v>
      </c>
      <c r="J667" s="3">
        <f t="shared" si="312"/>
        <v>7</v>
      </c>
      <c r="K667" s="3">
        <f t="shared" si="305"/>
        <v>0</v>
      </c>
      <c r="L667" s="3">
        <f t="shared" si="298"/>
        <v>10</v>
      </c>
      <c r="M667" s="3">
        <f t="shared" si="300"/>
        <v>710</v>
      </c>
      <c r="N667" t="str">
        <f t="shared" si="301"/>
        <v/>
      </c>
      <c r="O667" s="14" t="str">
        <f t="shared" si="313"/>
        <v/>
      </c>
      <c r="P667" s="14" t="str">
        <f t="shared" si="314"/>
        <v/>
      </c>
      <c r="Q667" s="14" t="str">
        <f t="shared" si="315"/>
        <v/>
      </c>
      <c r="R667" s="14" t="str">
        <f t="shared" si="316"/>
        <v/>
      </c>
      <c r="S667" t="str">
        <f t="shared" si="302"/>
        <v/>
      </c>
      <c r="T667" s="14">
        <f t="shared" si="303"/>
        <v>0</v>
      </c>
    </row>
    <row r="668" spans="1:20" x14ac:dyDescent="0.25">
      <c r="A668" t="s">
        <v>67</v>
      </c>
      <c r="B668">
        <f t="shared" si="306"/>
        <v>3</v>
      </c>
      <c r="C668" t="e">
        <f t="shared" si="307"/>
        <v>#VALUE!</v>
      </c>
      <c r="D668">
        <f t="shared" si="308"/>
        <v>3</v>
      </c>
      <c r="E668">
        <f t="shared" si="309"/>
        <v>5</v>
      </c>
      <c r="F668" s="1">
        <f t="shared" si="299"/>
        <v>21</v>
      </c>
      <c r="G668" s="1">
        <f t="shared" si="310"/>
        <v>6</v>
      </c>
      <c r="H668" s="26" t="str">
        <f t="shared" si="311"/>
        <v>21:06</v>
      </c>
      <c r="I668" s="14">
        <f t="shared" si="304"/>
        <v>0</v>
      </c>
      <c r="J668" s="3">
        <f t="shared" si="312"/>
        <v>7</v>
      </c>
      <c r="K668" s="3">
        <f t="shared" si="305"/>
        <v>0</v>
      </c>
      <c r="L668" s="3">
        <f t="shared" si="298"/>
        <v>10</v>
      </c>
      <c r="M668" s="3">
        <f t="shared" si="300"/>
        <v>710</v>
      </c>
      <c r="N668" t="str">
        <f t="shared" si="301"/>
        <v/>
      </c>
      <c r="O668" s="14" t="str">
        <f t="shared" si="313"/>
        <v/>
      </c>
      <c r="P668" s="14" t="str">
        <f t="shared" si="314"/>
        <v/>
      </c>
      <c r="Q668" s="14" t="str">
        <f t="shared" si="315"/>
        <v/>
      </c>
      <c r="R668" s="14" t="str">
        <f t="shared" si="316"/>
        <v/>
      </c>
      <c r="S668" t="str">
        <f t="shared" si="302"/>
        <v/>
      </c>
      <c r="T668" s="14">
        <f t="shared" si="303"/>
        <v>0</v>
      </c>
    </row>
    <row r="669" spans="1:20" x14ac:dyDescent="0.25">
      <c r="A669" t="s">
        <v>317</v>
      </c>
      <c r="B669">
        <f t="shared" si="306"/>
        <v>2</v>
      </c>
      <c r="C669" t="e">
        <f t="shared" si="307"/>
        <v>#VALUE!</v>
      </c>
      <c r="D669">
        <f t="shared" si="308"/>
        <v>2</v>
      </c>
      <c r="E669">
        <f t="shared" si="309"/>
        <v>4</v>
      </c>
      <c r="F669" s="1">
        <f t="shared" si="299"/>
        <v>7</v>
      </c>
      <c r="G669" s="1">
        <f t="shared" si="310"/>
        <v>6</v>
      </c>
      <c r="H669" s="26" t="str">
        <f t="shared" si="311"/>
        <v>07:06</v>
      </c>
      <c r="I669" s="14">
        <f t="shared" si="304"/>
        <v>0</v>
      </c>
      <c r="J669" s="3">
        <f t="shared" si="312"/>
        <v>7</v>
      </c>
      <c r="K669" s="3">
        <f t="shared" si="305"/>
        <v>0</v>
      </c>
      <c r="L669" s="3">
        <f t="shared" si="298"/>
        <v>10</v>
      </c>
      <c r="M669" s="3">
        <f t="shared" si="300"/>
        <v>710</v>
      </c>
      <c r="N669" t="str">
        <f t="shared" si="301"/>
        <v/>
      </c>
      <c r="O669" s="14" t="str">
        <f t="shared" si="313"/>
        <v/>
      </c>
      <c r="P669" s="14" t="str">
        <f t="shared" si="314"/>
        <v/>
      </c>
      <c r="Q669" s="14" t="str">
        <f t="shared" si="315"/>
        <v/>
      </c>
      <c r="R669" s="14" t="str">
        <f t="shared" si="316"/>
        <v/>
      </c>
      <c r="S669" t="str">
        <f t="shared" si="302"/>
        <v/>
      </c>
      <c r="T669" s="14">
        <f t="shared" si="303"/>
        <v>0</v>
      </c>
    </row>
    <row r="670" spans="1:20" x14ac:dyDescent="0.25">
      <c r="A670" t="s">
        <v>600</v>
      </c>
      <c r="B670" t="e">
        <f t="shared" si="306"/>
        <v>#VALUE!</v>
      </c>
      <c r="C670" t="e">
        <f t="shared" si="307"/>
        <v>#VALUE!</v>
      </c>
      <c r="D670" t="e">
        <f t="shared" si="308"/>
        <v>#VALUE!</v>
      </c>
      <c r="E670">
        <f t="shared" si="309"/>
        <v>47</v>
      </c>
      <c r="F670" s="1" t="str">
        <f t="shared" si="299"/>
        <v/>
      </c>
      <c r="G670" s="1" t="str">
        <f t="shared" si="310"/>
        <v/>
      </c>
      <c r="H670" s="26" t="str">
        <f t="shared" si="311"/>
        <v>:</v>
      </c>
      <c r="I670" s="14">
        <f t="shared" si="304"/>
        <v>0</v>
      </c>
      <c r="J670" s="3">
        <f t="shared" si="312"/>
        <v>7</v>
      </c>
      <c r="K670" s="3">
        <f t="shared" si="305"/>
        <v>0</v>
      </c>
      <c r="L670" s="3">
        <f t="shared" si="298"/>
        <v>10</v>
      </c>
      <c r="M670" s="3">
        <f t="shared" si="300"/>
        <v>710</v>
      </c>
      <c r="N670" t="str">
        <f t="shared" si="301"/>
        <v/>
      </c>
      <c r="O670" s="14" t="str">
        <f t="shared" si="313"/>
        <v/>
      </c>
      <c r="P670" s="14" t="str">
        <f t="shared" si="314"/>
        <v/>
      </c>
      <c r="Q670" s="14" t="str">
        <f t="shared" si="315"/>
        <v/>
      </c>
      <c r="R670" s="14" t="str">
        <f t="shared" si="316"/>
        <v/>
      </c>
      <c r="S670" t="str">
        <f t="shared" si="302"/>
        <v/>
      </c>
      <c r="T670" s="14">
        <f t="shared" si="303"/>
        <v>0</v>
      </c>
    </row>
    <row r="671" spans="1:20" x14ac:dyDescent="0.25">
      <c r="A671" t="s">
        <v>230</v>
      </c>
      <c r="B671" t="e">
        <f t="shared" si="306"/>
        <v>#VALUE!</v>
      </c>
      <c r="C671" t="e">
        <f t="shared" si="307"/>
        <v>#VALUE!</v>
      </c>
      <c r="D671" t="e">
        <f t="shared" si="308"/>
        <v>#VALUE!</v>
      </c>
      <c r="E671">
        <f t="shared" si="309"/>
        <v>36</v>
      </c>
      <c r="F671" s="1" t="str">
        <f t="shared" si="299"/>
        <v/>
      </c>
      <c r="G671" s="1" t="str">
        <f t="shared" si="310"/>
        <v/>
      </c>
      <c r="H671" s="26" t="str">
        <f t="shared" si="311"/>
        <v>:</v>
      </c>
      <c r="I671" s="14">
        <f t="shared" si="304"/>
        <v>0</v>
      </c>
      <c r="J671" s="3">
        <f t="shared" si="312"/>
        <v>7</v>
      </c>
      <c r="K671" s="3">
        <f t="shared" si="305"/>
        <v>1</v>
      </c>
      <c r="L671" s="3">
        <f t="shared" si="298"/>
        <v>11</v>
      </c>
      <c r="M671" s="3">
        <f t="shared" si="300"/>
        <v>711</v>
      </c>
      <c r="N671" t="str">
        <f t="shared" si="301"/>
        <v>Ctra. Logroño desvío Utebo (Pd. Bus)</v>
      </c>
      <c r="O671" s="14" t="str">
        <f t="shared" si="313"/>
        <v>05:16</v>
      </c>
      <c r="P671" s="14" t="str">
        <f t="shared" si="314"/>
        <v>13:16</v>
      </c>
      <c r="Q671" s="14" t="str">
        <f t="shared" si="315"/>
        <v>21:16</v>
      </c>
      <c r="R671" s="14" t="str">
        <f t="shared" si="316"/>
        <v>07:16</v>
      </c>
      <c r="S671" t="str">
        <f t="shared" si="302"/>
        <v>Avd. Ilustración (esq. C/ Ibón)</v>
      </c>
      <c r="T671" s="14">
        <f t="shared" si="303"/>
        <v>0</v>
      </c>
    </row>
    <row r="672" spans="1:20" x14ac:dyDescent="0.25">
      <c r="A672" t="s">
        <v>235</v>
      </c>
      <c r="B672">
        <f t="shared" si="306"/>
        <v>2</v>
      </c>
      <c r="C672" t="e">
        <f t="shared" si="307"/>
        <v>#VALUE!</v>
      </c>
      <c r="D672">
        <f t="shared" si="308"/>
        <v>2</v>
      </c>
      <c r="E672">
        <f t="shared" si="309"/>
        <v>4</v>
      </c>
      <c r="F672" s="1">
        <f t="shared" si="299"/>
        <v>5</v>
      </c>
      <c r="G672" s="1">
        <f t="shared" si="310"/>
        <v>16</v>
      </c>
      <c r="H672" s="26" t="str">
        <f t="shared" si="311"/>
        <v>05:16</v>
      </c>
      <c r="I672" s="14">
        <f t="shared" si="304"/>
        <v>0</v>
      </c>
      <c r="J672" s="3">
        <f t="shared" si="312"/>
        <v>7</v>
      </c>
      <c r="K672" s="3">
        <f t="shared" si="305"/>
        <v>0</v>
      </c>
      <c r="L672" s="3">
        <f t="shared" si="298"/>
        <v>11</v>
      </c>
      <c r="M672" s="3">
        <f t="shared" si="300"/>
        <v>711</v>
      </c>
      <c r="N672" t="str">
        <f t="shared" si="301"/>
        <v/>
      </c>
      <c r="O672" s="14" t="str">
        <f t="shared" si="313"/>
        <v/>
      </c>
      <c r="P672" s="14" t="str">
        <f t="shared" si="314"/>
        <v/>
      </c>
      <c r="Q672" s="14" t="str">
        <f t="shared" si="315"/>
        <v/>
      </c>
      <c r="R672" s="14" t="str">
        <f t="shared" si="316"/>
        <v/>
      </c>
      <c r="S672" t="str">
        <f t="shared" si="302"/>
        <v/>
      </c>
      <c r="T672" s="14">
        <f t="shared" si="303"/>
        <v>0</v>
      </c>
    </row>
    <row r="673" spans="1:20" x14ac:dyDescent="0.25">
      <c r="A673" t="s">
        <v>236</v>
      </c>
      <c r="B673">
        <f t="shared" si="306"/>
        <v>3</v>
      </c>
      <c r="C673" t="e">
        <f t="shared" si="307"/>
        <v>#VALUE!</v>
      </c>
      <c r="D673">
        <f t="shared" si="308"/>
        <v>3</v>
      </c>
      <c r="E673">
        <f t="shared" si="309"/>
        <v>5</v>
      </c>
      <c r="F673" s="1">
        <f t="shared" si="299"/>
        <v>13</v>
      </c>
      <c r="G673" s="1">
        <f t="shared" si="310"/>
        <v>16</v>
      </c>
      <c r="H673" s="26" t="str">
        <f t="shared" si="311"/>
        <v>13:16</v>
      </c>
      <c r="I673" s="14">
        <f t="shared" si="304"/>
        <v>0</v>
      </c>
      <c r="J673" s="3">
        <f t="shared" si="312"/>
        <v>7</v>
      </c>
      <c r="K673" s="3">
        <f t="shared" si="305"/>
        <v>0</v>
      </c>
      <c r="L673" s="3">
        <f t="shared" si="298"/>
        <v>11</v>
      </c>
      <c r="M673" s="3">
        <f t="shared" si="300"/>
        <v>711</v>
      </c>
      <c r="N673" t="str">
        <f t="shared" si="301"/>
        <v/>
      </c>
      <c r="O673" s="14" t="str">
        <f t="shared" si="313"/>
        <v/>
      </c>
      <c r="P673" s="14" t="str">
        <f t="shared" si="314"/>
        <v/>
      </c>
      <c r="Q673" s="14" t="str">
        <f t="shared" si="315"/>
        <v/>
      </c>
      <c r="R673" s="14" t="str">
        <f t="shared" si="316"/>
        <v/>
      </c>
      <c r="S673" t="str">
        <f t="shared" si="302"/>
        <v/>
      </c>
      <c r="T673" s="14">
        <f t="shared" si="303"/>
        <v>0</v>
      </c>
    </row>
    <row r="674" spans="1:20" x14ac:dyDescent="0.25">
      <c r="A674" t="s">
        <v>237</v>
      </c>
      <c r="B674">
        <f t="shared" si="306"/>
        <v>3</v>
      </c>
      <c r="C674" t="e">
        <f t="shared" si="307"/>
        <v>#VALUE!</v>
      </c>
      <c r="D674">
        <f t="shared" si="308"/>
        <v>3</v>
      </c>
      <c r="E674">
        <f t="shared" si="309"/>
        <v>5</v>
      </c>
      <c r="F674" s="1">
        <f t="shared" si="299"/>
        <v>21</v>
      </c>
      <c r="G674" s="1">
        <f t="shared" si="310"/>
        <v>16</v>
      </c>
      <c r="H674" s="26" t="str">
        <f t="shared" si="311"/>
        <v>21:16</v>
      </c>
      <c r="I674" s="14">
        <f t="shared" si="304"/>
        <v>0</v>
      </c>
      <c r="J674" s="3">
        <f t="shared" si="312"/>
        <v>7</v>
      </c>
      <c r="K674" s="3">
        <f t="shared" si="305"/>
        <v>0</v>
      </c>
      <c r="L674" s="3">
        <f t="shared" si="298"/>
        <v>11</v>
      </c>
      <c r="M674" s="3">
        <f t="shared" si="300"/>
        <v>711</v>
      </c>
      <c r="N674" t="str">
        <f t="shared" si="301"/>
        <v/>
      </c>
      <c r="O674" s="14" t="str">
        <f t="shared" si="313"/>
        <v/>
      </c>
      <c r="P674" s="14" t="str">
        <f t="shared" si="314"/>
        <v/>
      </c>
      <c r="Q674" s="14" t="str">
        <f t="shared" si="315"/>
        <v/>
      </c>
      <c r="R674" s="14" t="str">
        <f t="shared" si="316"/>
        <v/>
      </c>
      <c r="S674" t="str">
        <f t="shared" si="302"/>
        <v/>
      </c>
      <c r="T674" s="14">
        <f t="shared" si="303"/>
        <v>0</v>
      </c>
    </row>
    <row r="675" spans="1:20" x14ac:dyDescent="0.25">
      <c r="A675" t="s">
        <v>341</v>
      </c>
      <c r="B675">
        <f t="shared" si="306"/>
        <v>2</v>
      </c>
      <c r="C675" t="e">
        <f t="shared" si="307"/>
        <v>#VALUE!</v>
      </c>
      <c r="D675">
        <f t="shared" si="308"/>
        <v>2</v>
      </c>
      <c r="E675">
        <f t="shared" si="309"/>
        <v>4</v>
      </c>
      <c r="F675" s="1">
        <f t="shared" si="299"/>
        <v>7</v>
      </c>
      <c r="G675" s="1">
        <f t="shared" si="310"/>
        <v>16</v>
      </c>
      <c r="H675" s="26" t="str">
        <f t="shared" si="311"/>
        <v>07:16</v>
      </c>
      <c r="I675" s="14">
        <f t="shared" si="304"/>
        <v>0</v>
      </c>
      <c r="J675" s="3">
        <f t="shared" si="312"/>
        <v>7</v>
      </c>
      <c r="K675" s="3">
        <f t="shared" si="305"/>
        <v>0</v>
      </c>
      <c r="L675" s="3">
        <f t="shared" si="298"/>
        <v>11</v>
      </c>
      <c r="M675" s="3">
        <f t="shared" si="300"/>
        <v>711</v>
      </c>
      <c r="N675" t="str">
        <f t="shared" si="301"/>
        <v/>
      </c>
      <c r="O675" s="14" t="str">
        <f t="shared" si="313"/>
        <v/>
      </c>
      <c r="P675" s="14" t="str">
        <f t="shared" si="314"/>
        <v/>
      </c>
      <c r="Q675" s="14" t="str">
        <f t="shared" si="315"/>
        <v/>
      </c>
      <c r="R675" s="14" t="str">
        <f t="shared" si="316"/>
        <v/>
      </c>
      <c r="S675" t="str">
        <f t="shared" si="302"/>
        <v/>
      </c>
      <c r="T675" s="14">
        <f t="shared" si="303"/>
        <v>0</v>
      </c>
    </row>
    <row r="676" spans="1:20" x14ac:dyDescent="0.25">
      <c r="A676" t="s">
        <v>601</v>
      </c>
      <c r="B676" t="e">
        <f t="shared" si="306"/>
        <v>#VALUE!</v>
      </c>
      <c r="C676" t="e">
        <f t="shared" si="307"/>
        <v>#VALUE!</v>
      </c>
      <c r="D676" t="e">
        <f t="shared" si="308"/>
        <v>#VALUE!</v>
      </c>
      <c r="E676">
        <f t="shared" si="309"/>
        <v>31</v>
      </c>
      <c r="F676" s="1" t="str">
        <f t="shared" si="299"/>
        <v/>
      </c>
      <c r="G676" s="1" t="str">
        <f t="shared" si="310"/>
        <v/>
      </c>
      <c r="H676" s="26" t="str">
        <f t="shared" si="311"/>
        <v>:</v>
      </c>
      <c r="I676" s="14">
        <f t="shared" si="304"/>
        <v>0</v>
      </c>
      <c r="J676" s="3">
        <f t="shared" si="312"/>
        <v>7</v>
      </c>
      <c r="K676" s="3">
        <f t="shared" si="305"/>
        <v>0</v>
      </c>
      <c r="L676" s="3">
        <f t="shared" si="298"/>
        <v>11</v>
      </c>
      <c r="M676" s="3">
        <f t="shared" si="300"/>
        <v>711</v>
      </c>
      <c r="N676" t="str">
        <f t="shared" si="301"/>
        <v/>
      </c>
      <c r="O676" s="14" t="str">
        <f t="shared" si="313"/>
        <v/>
      </c>
      <c r="P676" s="14" t="str">
        <f t="shared" si="314"/>
        <v/>
      </c>
      <c r="Q676" s="14" t="str">
        <f t="shared" si="315"/>
        <v/>
      </c>
      <c r="R676" s="14" t="str">
        <f t="shared" si="316"/>
        <v/>
      </c>
      <c r="S676" t="str">
        <f t="shared" si="302"/>
        <v/>
      </c>
      <c r="T676" s="14">
        <f t="shared" si="303"/>
        <v>0</v>
      </c>
    </row>
    <row r="677" spans="1:20" x14ac:dyDescent="0.25">
      <c r="A677" t="s">
        <v>239</v>
      </c>
      <c r="B677" t="e">
        <f t="shared" si="306"/>
        <v>#VALUE!</v>
      </c>
      <c r="C677" t="e">
        <f t="shared" si="307"/>
        <v>#VALUE!</v>
      </c>
      <c r="D677" t="e">
        <f t="shared" si="308"/>
        <v>#VALUE!</v>
      </c>
      <c r="E677">
        <f t="shared" si="309"/>
        <v>30</v>
      </c>
      <c r="F677" s="1" t="str">
        <f t="shared" si="299"/>
        <v/>
      </c>
      <c r="G677" s="1" t="str">
        <f t="shared" si="310"/>
        <v/>
      </c>
      <c r="H677" s="26" t="str">
        <f t="shared" si="311"/>
        <v>:</v>
      </c>
      <c r="I677" s="14">
        <f t="shared" si="304"/>
        <v>0</v>
      </c>
      <c r="J677" s="3">
        <f t="shared" si="312"/>
        <v>7</v>
      </c>
      <c r="K677" s="3">
        <f t="shared" si="305"/>
        <v>1</v>
      </c>
      <c r="L677" s="3">
        <f t="shared" si="298"/>
        <v>12</v>
      </c>
      <c r="M677" s="3">
        <f t="shared" si="300"/>
        <v>712</v>
      </c>
      <c r="N677" t="str">
        <f t="shared" si="301"/>
        <v>Casetas: C/ Canteras (Pd. Bus)</v>
      </c>
      <c r="O677" s="14" t="str">
        <f t="shared" si="313"/>
        <v>05:18</v>
      </c>
      <c r="P677" s="14" t="str">
        <f t="shared" si="314"/>
        <v>13:18</v>
      </c>
      <c r="Q677" s="14" t="str">
        <f t="shared" si="315"/>
        <v>21:18</v>
      </c>
      <c r="R677" s="14" t="str">
        <f t="shared" si="316"/>
        <v>07:18</v>
      </c>
      <c r="S677" t="str">
        <f t="shared" si="302"/>
        <v>Avd. Ilustración (esq. Tomás de Anzano)</v>
      </c>
      <c r="T677" s="14">
        <f t="shared" si="303"/>
        <v>0</v>
      </c>
    </row>
    <row r="678" spans="1:20" x14ac:dyDescent="0.25">
      <c r="A678" t="s">
        <v>245</v>
      </c>
      <c r="B678">
        <f t="shared" si="306"/>
        <v>2</v>
      </c>
      <c r="C678" t="e">
        <f t="shared" si="307"/>
        <v>#VALUE!</v>
      </c>
      <c r="D678">
        <f t="shared" si="308"/>
        <v>2</v>
      </c>
      <c r="E678">
        <f t="shared" si="309"/>
        <v>4</v>
      </c>
      <c r="F678" s="1">
        <f t="shared" si="299"/>
        <v>5</v>
      </c>
      <c r="G678" s="1">
        <f t="shared" si="310"/>
        <v>18</v>
      </c>
      <c r="H678" s="26" t="str">
        <f t="shared" si="311"/>
        <v>05:18</v>
      </c>
      <c r="I678" s="14">
        <f t="shared" si="304"/>
        <v>0</v>
      </c>
      <c r="J678" s="3">
        <f t="shared" si="312"/>
        <v>7</v>
      </c>
      <c r="K678" s="3">
        <f t="shared" si="305"/>
        <v>0</v>
      </c>
      <c r="L678" s="3">
        <f t="shared" si="298"/>
        <v>12</v>
      </c>
      <c r="M678" s="3">
        <f t="shared" si="300"/>
        <v>712</v>
      </c>
      <c r="N678" t="str">
        <f t="shared" si="301"/>
        <v/>
      </c>
      <c r="O678" s="14" t="str">
        <f t="shared" si="313"/>
        <v/>
      </c>
      <c r="P678" s="14" t="str">
        <f t="shared" si="314"/>
        <v/>
      </c>
      <c r="Q678" s="14" t="str">
        <f t="shared" si="315"/>
        <v/>
      </c>
      <c r="R678" s="14" t="str">
        <f t="shared" si="316"/>
        <v/>
      </c>
      <c r="S678" t="str">
        <f t="shared" si="302"/>
        <v/>
      </c>
      <c r="T678" s="14">
        <f t="shared" si="303"/>
        <v>0</v>
      </c>
    </row>
    <row r="679" spans="1:20" x14ac:dyDescent="0.25">
      <c r="A679" t="s">
        <v>246</v>
      </c>
      <c r="B679">
        <f t="shared" si="306"/>
        <v>3</v>
      </c>
      <c r="C679" t="e">
        <f t="shared" si="307"/>
        <v>#VALUE!</v>
      </c>
      <c r="D679">
        <f t="shared" si="308"/>
        <v>3</v>
      </c>
      <c r="E679">
        <f t="shared" si="309"/>
        <v>5</v>
      </c>
      <c r="F679" s="1">
        <f t="shared" si="299"/>
        <v>13</v>
      </c>
      <c r="G679" s="1">
        <f t="shared" si="310"/>
        <v>18</v>
      </c>
      <c r="H679" s="26" t="str">
        <f t="shared" si="311"/>
        <v>13:18</v>
      </c>
      <c r="I679" s="14">
        <f t="shared" si="304"/>
        <v>0</v>
      </c>
      <c r="J679" s="3">
        <f t="shared" si="312"/>
        <v>7</v>
      </c>
      <c r="K679" s="3">
        <f t="shared" si="305"/>
        <v>0</v>
      </c>
      <c r="L679" s="3">
        <f t="shared" si="298"/>
        <v>12</v>
      </c>
      <c r="M679" s="3">
        <f t="shared" si="300"/>
        <v>712</v>
      </c>
      <c r="N679" t="str">
        <f t="shared" si="301"/>
        <v/>
      </c>
      <c r="O679" s="14" t="str">
        <f t="shared" si="313"/>
        <v/>
      </c>
      <c r="P679" s="14" t="str">
        <f t="shared" si="314"/>
        <v/>
      </c>
      <c r="Q679" s="14" t="str">
        <f t="shared" si="315"/>
        <v/>
      </c>
      <c r="R679" s="14" t="str">
        <f t="shared" si="316"/>
        <v/>
      </c>
      <c r="S679" t="str">
        <f t="shared" si="302"/>
        <v/>
      </c>
      <c r="T679" s="14">
        <f t="shared" si="303"/>
        <v>0</v>
      </c>
    </row>
    <row r="680" spans="1:20" x14ac:dyDescent="0.25">
      <c r="A680" t="s">
        <v>247</v>
      </c>
      <c r="B680">
        <f t="shared" si="306"/>
        <v>3</v>
      </c>
      <c r="C680" t="e">
        <f t="shared" si="307"/>
        <v>#VALUE!</v>
      </c>
      <c r="D680">
        <f t="shared" si="308"/>
        <v>3</v>
      </c>
      <c r="E680">
        <f t="shared" si="309"/>
        <v>5</v>
      </c>
      <c r="F680" s="1">
        <f t="shared" si="299"/>
        <v>21</v>
      </c>
      <c r="G680" s="1">
        <f t="shared" si="310"/>
        <v>18</v>
      </c>
      <c r="H680" s="26" t="str">
        <f t="shared" si="311"/>
        <v>21:18</v>
      </c>
      <c r="I680" s="14">
        <f t="shared" si="304"/>
        <v>0</v>
      </c>
      <c r="J680" s="3">
        <f t="shared" si="312"/>
        <v>7</v>
      </c>
      <c r="K680" s="3">
        <f t="shared" si="305"/>
        <v>0</v>
      </c>
      <c r="L680" s="3">
        <f t="shared" si="298"/>
        <v>12</v>
      </c>
      <c r="M680" s="3">
        <f t="shared" si="300"/>
        <v>712</v>
      </c>
      <c r="N680" t="str">
        <f t="shared" si="301"/>
        <v/>
      </c>
      <c r="O680" s="14" t="str">
        <f t="shared" si="313"/>
        <v/>
      </c>
      <c r="P680" s="14" t="str">
        <f t="shared" si="314"/>
        <v/>
      </c>
      <c r="Q680" s="14" t="str">
        <f t="shared" si="315"/>
        <v/>
      </c>
      <c r="R680" s="14" t="str">
        <f t="shared" si="316"/>
        <v/>
      </c>
      <c r="S680" t="str">
        <f t="shared" si="302"/>
        <v/>
      </c>
      <c r="T680" s="14">
        <f t="shared" si="303"/>
        <v>0</v>
      </c>
    </row>
    <row r="681" spans="1:20" x14ac:dyDescent="0.25">
      <c r="A681" t="s">
        <v>543</v>
      </c>
      <c r="B681">
        <f t="shared" si="306"/>
        <v>2</v>
      </c>
      <c r="C681" t="e">
        <f t="shared" si="307"/>
        <v>#VALUE!</v>
      </c>
      <c r="D681">
        <f t="shared" si="308"/>
        <v>2</v>
      </c>
      <c r="E681">
        <f t="shared" si="309"/>
        <v>4</v>
      </c>
      <c r="F681" s="1">
        <f t="shared" si="299"/>
        <v>7</v>
      </c>
      <c r="G681" s="1">
        <f t="shared" si="310"/>
        <v>18</v>
      </c>
      <c r="H681" s="26" t="str">
        <f t="shared" si="311"/>
        <v>07:18</v>
      </c>
      <c r="I681" s="14">
        <f t="shared" si="304"/>
        <v>0</v>
      </c>
      <c r="J681" s="3">
        <f t="shared" si="312"/>
        <v>7</v>
      </c>
      <c r="K681" s="3">
        <f t="shared" si="305"/>
        <v>0</v>
      </c>
      <c r="L681" s="3">
        <f t="shared" si="298"/>
        <v>12</v>
      </c>
      <c r="M681" s="3">
        <f t="shared" si="300"/>
        <v>712</v>
      </c>
      <c r="N681" t="str">
        <f t="shared" si="301"/>
        <v/>
      </c>
      <c r="O681" s="14" t="str">
        <f t="shared" si="313"/>
        <v/>
      </c>
      <c r="P681" s="14" t="str">
        <f t="shared" si="314"/>
        <v/>
      </c>
      <c r="Q681" s="14" t="str">
        <f t="shared" si="315"/>
        <v/>
      </c>
      <c r="R681" s="14" t="str">
        <f t="shared" si="316"/>
        <v/>
      </c>
      <c r="S681" t="str">
        <f t="shared" si="302"/>
        <v/>
      </c>
      <c r="T681" s="14">
        <f t="shared" si="303"/>
        <v>0</v>
      </c>
    </row>
    <row r="682" spans="1:20" x14ac:dyDescent="0.25">
      <c r="A682" t="s">
        <v>602</v>
      </c>
      <c r="B682" t="e">
        <f t="shared" si="306"/>
        <v>#VALUE!</v>
      </c>
      <c r="C682" t="e">
        <f t="shared" si="307"/>
        <v>#VALUE!</v>
      </c>
      <c r="D682" t="e">
        <f t="shared" si="308"/>
        <v>#VALUE!</v>
      </c>
      <c r="E682">
        <f t="shared" si="309"/>
        <v>39</v>
      </c>
      <c r="F682" s="1" t="str">
        <f t="shared" si="299"/>
        <v/>
      </c>
      <c r="G682" s="1" t="str">
        <f t="shared" si="310"/>
        <v/>
      </c>
      <c r="H682" s="26" t="str">
        <f t="shared" si="311"/>
        <v>:</v>
      </c>
      <c r="I682" s="14">
        <f t="shared" si="304"/>
        <v>0</v>
      </c>
      <c r="J682" s="3">
        <f t="shared" si="312"/>
        <v>7</v>
      </c>
      <c r="K682" s="3">
        <f t="shared" si="305"/>
        <v>0</v>
      </c>
      <c r="L682" s="3">
        <f t="shared" si="298"/>
        <v>12</v>
      </c>
      <c r="M682" s="3">
        <f t="shared" si="300"/>
        <v>712</v>
      </c>
      <c r="N682" t="str">
        <f t="shared" si="301"/>
        <v/>
      </c>
      <c r="O682" s="14" t="str">
        <f t="shared" si="313"/>
        <v/>
      </c>
      <c r="P682" s="14" t="str">
        <f t="shared" si="314"/>
        <v/>
      </c>
      <c r="Q682" s="14" t="str">
        <f t="shared" si="315"/>
        <v/>
      </c>
      <c r="R682" s="14" t="str">
        <f t="shared" si="316"/>
        <v/>
      </c>
      <c r="S682" t="str">
        <f t="shared" si="302"/>
        <v/>
      </c>
      <c r="T682" s="14">
        <f t="shared" si="303"/>
        <v>0</v>
      </c>
    </row>
    <row r="683" spans="1:20" x14ac:dyDescent="0.25">
      <c r="A683" t="s">
        <v>249</v>
      </c>
      <c r="B683" t="e">
        <f t="shared" si="306"/>
        <v>#VALUE!</v>
      </c>
      <c r="C683" t="e">
        <f t="shared" si="307"/>
        <v>#VALUE!</v>
      </c>
      <c r="D683" t="e">
        <f t="shared" si="308"/>
        <v>#VALUE!</v>
      </c>
      <c r="E683">
        <f t="shared" si="309"/>
        <v>41</v>
      </c>
      <c r="F683" s="1" t="str">
        <f t="shared" si="299"/>
        <v/>
      </c>
      <c r="G683" s="1" t="str">
        <f t="shared" si="310"/>
        <v/>
      </c>
      <c r="H683" s="26" t="str">
        <f t="shared" si="311"/>
        <v>:</v>
      </c>
      <c r="I683" s="14">
        <f t="shared" si="304"/>
        <v>0</v>
      </c>
      <c r="J683" s="3">
        <f t="shared" si="312"/>
        <v>7</v>
      </c>
      <c r="K683" s="3">
        <f t="shared" si="305"/>
        <v>1</v>
      </c>
      <c r="L683" s="3">
        <f t="shared" si="298"/>
        <v>13</v>
      </c>
      <c r="M683" s="3">
        <f t="shared" si="300"/>
        <v>713</v>
      </c>
      <c r="N683" t="str">
        <f t="shared" si="301"/>
        <v>Casetas: centro nº 76 (Cuartel - Pd. Bus)</v>
      </c>
      <c r="O683" s="14" t="str">
        <f t="shared" si="313"/>
        <v>05:19</v>
      </c>
      <c r="P683" s="14" t="str">
        <f t="shared" si="314"/>
        <v>13:19</v>
      </c>
      <c r="Q683" s="14" t="str">
        <f t="shared" si="315"/>
        <v>21:19</v>
      </c>
      <c r="R683" s="14" t="str">
        <f t="shared" si="316"/>
        <v>07:19</v>
      </c>
      <c r="S683" t="str">
        <f t="shared" si="302"/>
        <v>Los siete Samuráis (Esq. Cantando bjo la lluvia)</v>
      </c>
      <c r="T683" s="14">
        <f t="shared" si="303"/>
        <v>0</v>
      </c>
    </row>
    <row r="684" spans="1:20" x14ac:dyDescent="0.25">
      <c r="A684" t="s">
        <v>250</v>
      </c>
      <c r="B684">
        <f t="shared" si="306"/>
        <v>2</v>
      </c>
      <c r="C684" t="e">
        <f t="shared" si="307"/>
        <v>#VALUE!</v>
      </c>
      <c r="D684">
        <f t="shared" si="308"/>
        <v>2</v>
      </c>
      <c r="E684">
        <f t="shared" si="309"/>
        <v>4</v>
      </c>
      <c r="F684" s="1">
        <f t="shared" si="299"/>
        <v>5</v>
      </c>
      <c r="G684" s="1">
        <f t="shared" si="310"/>
        <v>19</v>
      </c>
      <c r="H684" s="26" t="str">
        <f t="shared" si="311"/>
        <v>05:19</v>
      </c>
      <c r="I684" s="14">
        <f t="shared" si="304"/>
        <v>0</v>
      </c>
      <c r="J684" s="3">
        <f t="shared" si="312"/>
        <v>7</v>
      </c>
      <c r="K684" s="3">
        <f t="shared" si="305"/>
        <v>0</v>
      </c>
      <c r="L684" s="3">
        <f t="shared" si="298"/>
        <v>13</v>
      </c>
      <c r="M684" s="3">
        <f t="shared" si="300"/>
        <v>713</v>
      </c>
      <c r="N684" t="str">
        <f t="shared" si="301"/>
        <v/>
      </c>
      <c r="O684" s="14" t="str">
        <f t="shared" si="313"/>
        <v/>
      </c>
      <c r="P684" s="14" t="str">
        <f t="shared" si="314"/>
        <v/>
      </c>
      <c r="Q684" s="14" t="str">
        <f t="shared" si="315"/>
        <v/>
      </c>
      <c r="R684" s="14" t="str">
        <f t="shared" si="316"/>
        <v/>
      </c>
      <c r="S684" t="str">
        <f t="shared" si="302"/>
        <v/>
      </c>
      <c r="T684" s="14">
        <f t="shared" si="303"/>
        <v>0</v>
      </c>
    </row>
    <row r="685" spans="1:20" x14ac:dyDescent="0.25">
      <c r="A685" t="s">
        <v>251</v>
      </c>
      <c r="B685">
        <f t="shared" si="306"/>
        <v>3</v>
      </c>
      <c r="C685" t="e">
        <f t="shared" si="307"/>
        <v>#VALUE!</v>
      </c>
      <c r="D685">
        <f t="shared" si="308"/>
        <v>3</v>
      </c>
      <c r="E685">
        <f t="shared" si="309"/>
        <v>5</v>
      </c>
      <c r="F685" s="1">
        <f t="shared" si="299"/>
        <v>13</v>
      </c>
      <c r="G685" s="1">
        <f t="shared" si="310"/>
        <v>19</v>
      </c>
      <c r="H685" s="26" t="str">
        <f t="shared" si="311"/>
        <v>13:19</v>
      </c>
      <c r="I685" s="14">
        <f t="shared" si="304"/>
        <v>0</v>
      </c>
      <c r="J685" s="3">
        <f t="shared" si="312"/>
        <v>7</v>
      </c>
      <c r="K685" s="3">
        <f t="shared" si="305"/>
        <v>0</v>
      </c>
      <c r="L685" s="3">
        <f t="shared" si="298"/>
        <v>13</v>
      </c>
      <c r="M685" s="3">
        <f t="shared" si="300"/>
        <v>713</v>
      </c>
      <c r="N685" t="str">
        <f t="shared" si="301"/>
        <v/>
      </c>
      <c r="O685" s="14" t="str">
        <f t="shared" si="313"/>
        <v/>
      </c>
      <c r="P685" s="14" t="str">
        <f t="shared" si="314"/>
        <v/>
      </c>
      <c r="Q685" s="14" t="str">
        <f t="shared" si="315"/>
        <v/>
      </c>
      <c r="R685" s="14" t="str">
        <f t="shared" si="316"/>
        <v/>
      </c>
      <c r="S685" t="str">
        <f t="shared" si="302"/>
        <v/>
      </c>
      <c r="T685" s="14">
        <f t="shared" si="303"/>
        <v>0</v>
      </c>
    </row>
    <row r="686" spans="1:20" x14ac:dyDescent="0.25">
      <c r="A686" t="s">
        <v>252</v>
      </c>
      <c r="B686">
        <f t="shared" si="306"/>
        <v>3</v>
      </c>
      <c r="C686" t="e">
        <f t="shared" si="307"/>
        <v>#VALUE!</v>
      </c>
      <c r="D686">
        <f t="shared" si="308"/>
        <v>3</v>
      </c>
      <c r="E686">
        <f t="shared" si="309"/>
        <v>5</v>
      </c>
      <c r="F686" s="1">
        <f t="shared" si="299"/>
        <v>21</v>
      </c>
      <c r="G686" s="1">
        <f t="shared" si="310"/>
        <v>19</v>
      </c>
      <c r="H686" s="26" t="str">
        <f t="shared" si="311"/>
        <v>21:19</v>
      </c>
      <c r="I686" s="14">
        <f t="shared" si="304"/>
        <v>0</v>
      </c>
      <c r="J686" s="3">
        <f t="shared" si="312"/>
        <v>7</v>
      </c>
      <c r="K686" s="3">
        <f t="shared" si="305"/>
        <v>0</v>
      </c>
      <c r="L686" s="3">
        <f t="shared" si="298"/>
        <v>13</v>
      </c>
      <c r="M686" s="3">
        <f t="shared" si="300"/>
        <v>713</v>
      </c>
      <c r="N686" t="str">
        <f t="shared" si="301"/>
        <v/>
      </c>
      <c r="O686" s="14" t="str">
        <f t="shared" si="313"/>
        <v/>
      </c>
      <c r="P686" s="14" t="str">
        <f t="shared" si="314"/>
        <v/>
      </c>
      <c r="Q686" s="14" t="str">
        <f t="shared" si="315"/>
        <v/>
      </c>
      <c r="R686" s="14" t="str">
        <f t="shared" si="316"/>
        <v/>
      </c>
      <c r="S686" t="str">
        <f t="shared" si="302"/>
        <v/>
      </c>
      <c r="T686" s="14">
        <f t="shared" si="303"/>
        <v>0</v>
      </c>
    </row>
    <row r="687" spans="1:20" x14ac:dyDescent="0.25">
      <c r="A687" t="s">
        <v>545</v>
      </c>
      <c r="B687">
        <f t="shared" si="306"/>
        <v>2</v>
      </c>
      <c r="C687" t="e">
        <f t="shared" si="307"/>
        <v>#VALUE!</v>
      </c>
      <c r="D687">
        <f t="shared" si="308"/>
        <v>2</v>
      </c>
      <c r="E687">
        <f t="shared" si="309"/>
        <v>4</v>
      </c>
      <c r="F687" s="1">
        <f t="shared" si="299"/>
        <v>7</v>
      </c>
      <c r="G687" s="1">
        <f t="shared" si="310"/>
        <v>19</v>
      </c>
      <c r="H687" s="26" t="str">
        <f t="shared" si="311"/>
        <v>07:19</v>
      </c>
      <c r="I687" s="14">
        <f t="shared" si="304"/>
        <v>0</v>
      </c>
      <c r="J687" s="3">
        <f t="shared" si="312"/>
        <v>7</v>
      </c>
      <c r="K687" s="3">
        <f t="shared" si="305"/>
        <v>0</v>
      </c>
      <c r="L687" s="3">
        <f t="shared" si="298"/>
        <v>13</v>
      </c>
      <c r="M687" s="3">
        <f t="shared" si="300"/>
        <v>713</v>
      </c>
      <c r="N687" t="str">
        <f t="shared" si="301"/>
        <v/>
      </c>
      <c r="O687" s="14" t="str">
        <f t="shared" si="313"/>
        <v/>
      </c>
      <c r="P687" s="14" t="str">
        <f t="shared" si="314"/>
        <v/>
      </c>
      <c r="Q687" s="14" t="str">
        <f t="shared" si="315"/>
        <v/>
      </c>
      <c r="R687" s="14" t="str">
        <f t="shared" si="316"/>
        <v/>
      </c>
      <c r="S687" t="str">
        <f t="shared" si="302"/>
        <v/>
      </c>
      <c r="T687" s="14">
        <f t="shared" si="303"/>
        <v>0</v>
      </c>
    </row>
    <row r="688" spans="1:20" x14ac:dyDescent="0.25">
      <c r="A688" t="s">
        <v>603</v>
      </c>
      <c r="B688" t="e">
        <f t="shared" si="306"/>
        <v>#VALUE!</v>
      </c>
      <c r="C688" t="e">
        <f t="shared" si="307"/>
        <v>#VALUE!</v>
      </c>
      <c r="D688" t="e">
        <f t="shared" si="308"/>
        <v>#VALUE!</v>
      </c>
      <c r="E688">
        <f t="shared" si="309"/>
        <v>48</v>
      </c>
      <c r="F688" s="1" t="str">
        <f t="shared" si="299"/>
        <v/>
      </c>
      <c r="G688" s="1" t="str">
        <f t="shared" si="310"/>
        <v/>
      </c>
      <c r="H688" s="26" t="str">
        <f t="shared" si="311"/>
        <v>:</v>
      </c>
      <c r="I688" s="14">
        <f t="shared" si="304"/>
        <v>0</v>
      </c>
      <c r="J688" s="3">
        <f t="shared" si="312"/>
        <v>7</v>
      </c>
      <c r="K688" s="3">
        <f t="shared" si="305"/>
        <v>0</v>
      </c>
      <c r="L688" s="3">
        <f t="shared" si="298"/>
        <v>13</v>
      </c>
      <c r="M688" s="3">
        <f t="shared" si="300"/>
        <v>713</v>
      </c>
      <c r="N688" t="str">
        <f t="shared" si="301"/>
        <v/>
      </c>
      <c r="O688" s="14" t="str">
        <f t="shared" si="313"/>
        <v/>
      </c>
      <c r="P688" s="14" t="str">
        <f t="shared" si="314"/>
        <v/>
      </c>
      <c r="Q688" s="14" t="str">
        <f t="shared" si="315"/>
        <v/>
      </c>
      <c r="R688" s="14" t="str">
        <f t="shared" si="316"/>
        <v/>
      </c>
      <c r="S688" t="str">
        <f t="shared" si="302"/>
        <v/>
      </c>
      <c r="T688" s="14">
        <f t="shared" si="303"/>
        <v>0</v>
      </c>
    </row>
    <row r="689" spans="1:20" x14ac:dyDescent="0.25">
      <c r="A689" t="s">
        <v>254</v>
      </c>
      <c r="B689" t="e">
        <f t="shared" si="306"/>
        <v>#VALUE!</v>
      </c>
      <c r="C689" t="e">
        <f t="shared" si="307"/>
        <v>#VALUE!</v>
      </c>
      <c r="D689" t="e">
        <f t="shared" si="308"/>
        <v>#VALUE!</v>
      </c>
      <c r="E689">
        <f t="shared" si="309"/>
        <v>31</v>
      </c>
      <c r="F689" s="1" t="str">
        <f t="shared" si="299"/>
        <v/>
      </c>
      <c r="G689" s="1" t="str">
        <f t="shared" si="310"/>
        <v/>
      </c>
      <c r="H689" s="26" t="str">
        <f t="shared" si="311"/>
        <v>:</v>
      </c>
      <c r="I689" s="14">
        <f t="shared" si="304"/>
        <v>0</v>
      </c>
      <c r="J689" s="3">
        <f t="shared" si="312"/>
        <v>7</v>
      </c>
      <c r="K689" s="3">
        <f t="shared" si="305"/>
        <v>1</v>
      </c>
      <c r="L689" s="3">
        <f t="shared" si="298"/>
        <v>14</v>
      </c>
      <c r="M689" s="3">
        <f t="shared" si="300"/>
        <v>714</v>
      </c>
      <c r="N689" t="str">
        <f t="shared" si="301"/>
        <v>Casetas: (urbanización Alameda)</v>
      </c>
      <c r="O689" s="14" t="str">
        <f t="shared" si="313"/>
        <v>05:20</v>
      </c>
      <c r="P689" s="14" t="str">
        <f t="shared" si="314"/>
        <v>13:20</v>
      </c>
      <c r="Q689" s="14" t="str">
        <f t="shared" si="315"/>
        <v>21:20</v>
      </c>
      <c r="R689" s="14" t="str">
        <f t="shared" si="316"/>
        <v>07:20</v>
      </c>
      <c r="S689" t="str">
        <f t="shared" si="302"/>
        <v>C/ Salomón y la Reina de Saba, (frente nº 36)</v>
      </c>
      <c r="T689" s="14">
        <f t="shared" si="303"/>
        <v>0</v>
      </c>
    </row>
    <row r="690" spans="1:20" x14ac:dyDescent="0.25">
      <c r="A690" t="s">
        <v>255</v>
      </c>
      <c r="B690">
        <f t="shared" si="306"/>
        <v>2</v>
      </c>
      <c r="C690" t="e">
        <f t="shared" si="307"/>
        <v>#VALUE!</v>
      </c>
      <c r="D690">
        <f t="shared" si="308"/>
        <v>2</v>
      </c>
      <c r="E690">
        <f t="shared" si="309"/>
        <v>4</v>
      </c>
      <c r="F690" s="1">
        <f t="shared" si="299"/>
        <v>5</v>
      </c>
      <c r="G690" s="1">
        <f t="shared" si="310"/>
        <v>20</v>
      </c>
      <c r="H690" s="26" t="str">
        <f t="shared" si="311"/>
        <v>05:20</v>
      </c>
      <c r="I690" s="14">
        <f t="shared" si="304"/>
        <v>0</v>
      </c>
      <c r="J690" s="3">
        <f t="shared" si="312"/>
        <v>7</v>
      </c>
      <c r="K690" s="3">
        <f t="shared" si="305"/>
        <v>0</v>
      </c>
      <c r="L690" s="3">
        <f t="shared" si="298"/>
        <v>14</v>
      </c>
      <c r="M690" s="3">
        <f t="shared" si="300"/>
        <v>714</v>
      </c>
      <c r="N690" t="str">
        <f t="shared" si="301"/>
        <v/>
      </c>
      <c r="O690" s="14" t="str">
        <f t="shared" si="313"/>
        <v/>
      </c>
      <c r="P690" s="14" t="str">
        <f t="shared" si="314"/>
        <v/>
      </c>
      <c r="Q690" s="14" t="str">
        <f t="shared" si="315"/>
        <v/>
      </c>
      <c r="R690" s="14" t="str">
        <f t="shared" si="316"/>
        <v/>
      </c>
      <c r="S690" t="str">
        <f t="shared" si="302"/>
        <v/>
      </c>
      <c r="T690" s="14">
        <f t="shared" si="303"/>
        <v>0</v>
      </c>
    </row>
    <row r="691" spans="1:20" x14ac:dyDescent="0.25">
      <c r="A691" t="s">
        <v>256</v>
      </c>
      <c r="B691">
        <f t="shared" si="306"/>
        <v>3</v>
      </c>
      <c r="C691" t="e">
        <f t="shared" si="307"/>
        <v>#VALUE!</v>
      </c>
      <c r="D691">
        <f t="shared" si="308"/>
        <v>3</v>
      </c>
      <c r="E691">
        <f t="shared" si="309"/>
        <v>5</v>
      </c>
      <c r="F691" s="1">
        <f t="shared" si="299"/>
        <v>13</v>
      </c>
      <c r="G691" s="1">
        <f t="shared" si="310"/>
        <v>20</v>
      </c>
      <c r="H691" s="26" t="str">
        <f t="shared" si="311"/>
        <v>13:20</v>
      </c>
      <c r="I691" s="14">
        <f t="shared" si="304"/>
        <v>0</v>
      </c>
      <c r="J691" s="3">
        <f t="shared" si="312"/>
        <v>7</v>
      </c>
      <c r="K691" s="3">
        <f t="shared" si="305"/>
        <v>0</v>
      </c>
      <c r="L691" s="3">
        <f t="shared" si="298"/>
        <v>14</v>
      </c>
      <c r="M691" s="3">
        <f t="shared" si="300"/>
        <v>714</v>
      </c>
      <c r="N691" t="str">
        <f t="shared" si="301"/>
        <v/>
      </c>
      <c r="O691" s="14" t="str">
        <f t="shared" si="313"/>
        <v/>
      </c>
      <c r="P691" s="14" t="str">
        <f t="shared" si="314"/>
        <v/>
      </c>
      <c r="Q691" s="14" t="str">
        <f t="shared" si="315"/>
        <v/>
      </c>
      <c r="R691" s="14" t="str">
        <f t="shared" si="316"/>
        <v/>
      </c>
      <c r="S691" t="str">
        <f t="shared" si="302"/>
        <v/>
      </c>
      <c r="T691" s="14">
        <f t="shared" si="303"/>
        <v>0</v>
      </c>
    </row>
    <row r="692" spans="1:20" x14ac:dyDescent="0.25">
      <c r="A692" t="s">
        <v>257</v>
      </c>
      <c r="B692">
        <f t="shared" si="306"/>
        <v>3</v>
      </c>
      <c r="C692" t="e">
        <f t="shared" si="307"/>
        <v>#VALUE!</v>
      </c>
      <c r="D692">
        <f t="shared" si="308"/>
        <v>3</v>
      </c>
      <c r="E692">
        <f t="shared" si="309"/>
        <v>5</v>
      </c>
      <c r="F692" s="1">
        <f t="shared" si="299"/>
        <v>21</v>
      </c>
      <c r="G692" s="1">
        <f t="shared" si="310"/>
        <v>20</v>
      </c>
      <c r="H692" s="26" t="str">
        <f t="shared" si="311"/>
        <v>21:20</v>
      </c>
      <c r="I692" s="14">
        <f t="shared" si="304"/>
        <v>0</v>
      </c>
      <c r="J692" s="3">
        <f t="shared" si="312"/>
        <v>7</v>
      </c>
      <c r="K692" s="3">
        <f t="shared" si="305"/>
        <v>0</v>
      </c>
      <c r="L692" s="3">
        <f t="shared" si="298"/>
        <v>14</v>
      </c>
      <c r="M692" s="3">
        <f t="shared" si="300"/>
        <v>714</v>
      </c>
      <c r="N692" t="str">
        <f t="shared" si="301"/>
        <v/>
      </c>
      <c r="O692" s="14" t="str">
        <f t="shared" si="313"/>
        <v/>
      </c>
      <c r="P692" s="14" t="str">
        <f t="shared" si="314"/>
        <v/>
      </c>
      <c r="Q692" s="14" t="str">
        <f t="shared" si="315"/>
        <v/>
      </c>
      <c r="R692" s="14" t="str">
        <f t="shared" si="316"/>
        <v/>
      </c>
      <c r="S692" t="str">
        <f t="shared" si="302"/>
        <v/>
      </c>
      <c r="T692" s="14">
        <f t="shared" si="303"/>
        <v>0</v>
      </c>
    </row>
    <row r="693" spans="1:20" x14ac:dyDescent="0.25">
      <c r="A693" t="s">
        <v>327</v>
      </c>
      <c r="B693">
        <f t="shared" si="306"/>
        <v>2</v>
      </c>
      <c r="C693" t="e">
        <f t="shared" si="307"/>
        <v>#VALUE!</v>
      </c>
      <c r="D693">
        <f t="shared" si="308"/>
        <v>2</v>
      </c>
      <c r="E693">
        <f t="shared" si="309"/>
        <v>4</v>
      </c>
      <c r="F693" s="1">
        <f t="shared" si="299"/>
        <v>7</v>
      </c>
      <c r="G693" s="1">
        <f t="shared" si="310"/>
        <v>20</v>
      </c>
      <c r="H693" s="26" t="str">
        <f t="shared" si="311"/>
        <v>07:20</v>
      </c>
      <c r="I693" s="14">
        <f t="shared" si="304"/>
        <v>0</v>
      </c>
      <c r="J693" s="3">
        <f t="shared" si="312"/>
        <v>7</v>
      </c>
      <c r="K693" s="3">
        <f t="shared" si="305"/>
        <v>0</v>
      </c>
      <c r="L693" s="3">
        <f t="shared" si="298"/>
        <v>14</v>
      </c>
      <c r="M693" s="3">
        <f t="shared" si="300"/>
        <v>714</v>
      </c>
      <c r="N693" t="str">
        <f t="shared" si="301"/>
        <v/>
      </c>
      <c r="O693" s="14" t="str">
        <f t="shared" si="313"/>
        <v/>
      </c>
      <c r="P693" s="14" t="str">
        <f t="shared" si="314"/>
        <v/>
      </c>
      <c r="Q693" s="14" t="str">
        <f t="shared" si="315"/>
        <v/>
      </c>
      <c r="R693" s="14" t="str">
        <f t="shared" si="316"/>
        <v/>
      </c>
      <c r="S693" t="str">
        <f t="shared" si="302"/>
        <v/>
      </c>
      <c r="T693" s="14">
        <f t="shared" si="303"/>
        <v>0</v>
      </c>
    </row>
    <row r="694" spans="1:20" x14ac:dyDescent="0.25">
      <c r="A694" t="s">
        <v>604</v>
      </c>
      <c r="B694" t="e">
        <f t="shared" si="306"/>
        <v>#VALUE!</v>
      </c>
      <c r="C694">
        <f t="shared" si="307"/>
        <v>30</v>
      </c>
      <c r="D694">
        <f t="shared" si="308"/>
        <v>30</v>
      </c>
      <c r="E694">
        <f t="shared" si="309"/>
        <v>45</v>
      </c>
      <c r="F694" s="1" t="str">
        <f t="shared" si="299"/>
        <v/>
      </c>
      <c r="G694" s="1" t="str">
        <f t="shared" si="310"/>
        <v/>
      </c>
      <c r="H694" s="26" t="str">
        <f t="shared" si="311"/>
        <v>:</v>
      </c>
      <c r="I694" s="14">
        <f t="shared" si="304"/>
        <v>0</v>
      </c>
      <c r="J694" s="3">
        <f t="shared" si="312"/>
        <v>7</v>
      </c>
      <c r="K694" s="3">
        <f t="shared" si="305"/>
        <v>0</v>
      </c>
      <c r="L694" s="3">
        <f t="shared" si="298"/>
        <v>14</v>
      </c>
      <c r="M694" s="3">
        <f t="shared" si="300"/>
        <v>714</v>
      </c>
      <c r="N694" t="str">
        <f t="shared" si="301"/>
        <v/>
      </c>
      <c r="O694" s="14" t="str">
        <f t="shared" si="313"/>
        <v/>
      </c>
      <c r="P694" s="14" t="str">
        <f t="shared" si="314"/>
        <v/>
      </c>
      <c r="Q694" s="14" t="str">
        <f t="shared" si="315"/>
        <v/>
      </c>
      <c r="R694" s="14" t="str">
        <f t="shared" si="316"/>
        <v/>
      </c>
      <c r="S694" t="str">
        <f t="shared" si="302"/>
        <v/>
      </c>
      <c r="T694" s="14">
        <f t="shared" si="303"/>
        <v>0</v>
      </c>
    </row>
    <row r="695" spans="1:20" x14ac:dyDescent="0.25">
      <c r="A695" t="s">
        <v>21</v>
      </c>
      <c r="B695" t="e">
        <f t="shared" si="306"/>
        <v>#VALUE!</v>
      </c>
      <c r="C695" t="e">
        <f t="shared" si="307"/>
        <v>#VALUE!</v>
      </c>
      <c r="D695" t="e">
        <f t="shared" si="308"/>
        <v>#VALUE!</v>
      </c>
      <c r="E695">
        <f t="shared" si="309"/>
        <v>26</v>
      </c>
      <c r="F695" s="1" t="str">
        <f t="shared" si="299"/>
        <v/>
      </c>
      <c r="G695" s="1" t="str">
        <f t="shared" si="310"/>
        <v/>
      </c>
      <c r="H695" s="26" t="str">
        <f t="shared" si="311"/>
        <v>:</v>
      </c>
      <c r="I695" s="14">
        <f t="shared" si="304"/>
        <v>0</v>
      </c>
      <c r="J695" s="3">
        <f t="shared" si="312"/>
        <v>7</v>
      </c>
      <c r="K695" s="3">
        <f t="shared" si="305"/>
        <v>1</v>
      </c>
      <c r="L695" s="3">
        <f t="shared" si="298"/>
        <v>15</v>
      </c>
      <c r="M695" s="3">
        <f t="shared" si="300"/>
        <v>715</v>
      </c>
      <c r="N695" t="str">
        <f t="shared" si="301"/>
        <v>Opel Planta en Figueruelas</v>
      </c>
      <c r="O695" s="14" t="str">
        <f t="shared" si="313"/>
        <v>05:30</v>
      </c>
      <c r="P695" s="14" t="str">
        <f t="shared" si="314"/>
        <v>13:30</v>
      </c>
      <c r="Q695" s="14" t="str">
        <f t="shared" si="315"/>
        <v>21:30</v>
      </c>
      <c r="R695" s="14" t="str">
        <f t="shared" si="316"/>
        <v>07:30</v>
      </c>
      <c r="S695" t="str">
        <f t="shared" si="302"/>
        <v>Avd. Cañones de Zaragoza (esq. Avd. El cierzo)</v>
      </c>
      <c r="T695" s="14">
        <f t="shared" si="303"/>
        <v>0</v>
      </c>
    </row>
    <row r="696" spans="1:20" x14ac:dyDescent="0.25">
      <c r="A696" t="s">
        <v>46</v>
      </c>
      <c r="B696">
        <f t="shared" si="306"/>
        <v>2</v>
      </c>
      <c r="C696" t="e">
        <f t="shared" si="307"/>
        <v>#VALUE!</v>
      </c>
      <c r="D696">
        <f t="shared" si="308"/>
        <v>2</v>
      </c>
      <c r="E696">
        <f t="shared" si="309"/>
        <v>4</v>
      </c>
      <c r="F696" s="1">
        <f t="shared" si="299"/>
        <v>5</v>
      </c>
      <c r="G696" s="1">
        <f t="shared" si="310"/>
        <v>30</v>
      </c>
      <c r="H696" s="26" t="str">
        <f t="shared" si="311"/>
        <v>05:30</v>
      </c>
      <c r="I696" s="14">
        <f t="shared" si="304"/>
        <v>0</v>
      </c>
      <c r="J696" s="3">
        <f t="shared" si="312"/>
        <v>7</v>
      </c>
      <c r="K696" s="3">
        <f t="shared" si="305"/>
        <v>0</v>
      </c>
      <c r="L696" s="3">
        <f t="shared" si="298"/>
        <v>15</v>
      </c>
      <c r="M696" s="3">
        <f t="shared" si="300"/>
        <v>715</v>
      </c>
      <c r="N696" t="str">
        <f t="shared" si="301"/>
        <v/>
      </c>
      <c r="O696" s="14" t="str">
        <f t="shared" si="313"/>
        <v/>
      </c>
      <c r="P696" s="14" t="str">
        <f t="shared" si="314"/>
        <v/>
      </c>
      <c r="Q696" s="14" t="str">
        <f t="shared" si="315"/>
        <v/>
      </c>
      <c r="R696" s="14" t="str">
        <f t="shared" si="316"/>
        <v/>
      </c>
      <c r="S696" t="str">
        <f t="shared" si="302"/>
        <v/>
      </c>
      <c r="T696" s="14">
        <f t="shared" si="303"/>
        <v>0</v>
      </c>
    </row>
    <row r="697" spans="1:20" x14ac:dyDescent="0.25">
      <c r="A697" t="s">
        <v>47</v>
      </c>
      <c r="B697">
        <f t="shared" si="306"/>
        <v>3</v>
      </c>
      <c r="C697" t="e">
        <f t="shared" si="307"/>
        <v>#VALUE!</v>
      </c>
      <c r="D697">
        <f t="shared" si="308"/>
        <v>3</v>
      </c>
      <c r="E697">
        <f t="shared" si="309"/>
        <v>5</v>
      </c>
      <c r="F697" s="1">
        <f t="shared" si="299"/>
        <v>13</v>
      </c>
      <c r="G697" s="1">
        <f t="shared" si="310"/>
        <v>30</v>
      </c>
      <c r="H697" s="26" t="str">
        <f t="shared" si="311"/>
        <v>13:30</v>
      </c>
      <c r="I697" s="14">
        <f t="shared" si="304"/>
        <v>0</v>
      </c>
      <c r="J697" s="3">
        <f t="shared" si="312"/>
        <v>7</v>
      </c>
      <c r="K697" s="3">
        <f t="shared" si="305"/>
        <v>0</v>
      </c>
      <c r="L697" s="3">
        <f t="shared" si="298"/>
        <v>15</v>
      </c>
      <c r="M697" s="3">
        <f t="shared" si="300"/>
        <v>715</v>
      </c>
      <c r="N697" t="str">
        <f t="shared" si="301"/>
        <v/>
      </c>
      <c r="O697" s="14" t="str">
        <f t="shared" si="313"/>
        <v/>
      </c>
      <c r="P697" s="14" t="str">
        <f t="shared" si="314"/>
        <v/>
      </c>
      <c r="Q697" s="14" t="str">
        <f t="shared" si="315"/>
        <v/>
      </c>
      <c r="R697" s="14" t="str">
        <f t="shared" si="316"/>
        <v/>
      </c>
      <c r="S697" t="str">
        <f t="shared" si="302"/>
        <v/>
      </c>
      <c r="T697" s="14">
        <f t="shared" si="303"/>
        <v>0</v>
      </c>
    </row>
    <row r="698" spans="1:20" x14ac:dyDescent="0.25">
      <c r="A698" t="s">
        <v>48</v>
      </c>
      <c r="B698">
        <f t="shared" si="306"/>
        <v>3</v>
      </c>
      <c r="C698" t="e">
        <f t="shared" si="307"/>
        <v>#VALUE!</v>
      </c>
      <c r="D698">
        <f t="shared" si="308"/>
        <v>3</v>
      </c>
      <c r="E698">
        <f t="shared" si="309"/>
        <v>5</v>
      </c>
      <c r="F698" s="1">
        <f t="shared" si="299"/>
        <v>21</v>
      </c>
      <c r="G698" s="1">
        <f t="shared" si="310"/>
        <v>30</v>
      </c>
      <c r="H698" s="26" t="str">
        <f t="shared" si="311"/>
        <v>21:30</v>
      </c>
      <c r="I698" s="14">
        <f t="shared" si="304"/>
        <v>0</v>
      </c>
      <c r="J698" s="3">
        <f t="shared" si="312"/>
        <v>7</v>
      </c>
      <c r="K698" s="3">
        <f t="shared" si="305"/>
        <v>0</v>
      </c>
      <c r="L698" s="3">
        <f t="shared" si="298"/>
        <v>15</v>
      </c>
      <c r="M698" s="3">
        <f t="shared" si="300"/>
        <v>715</v>
      </c>
      <c r="N698" t="str">
        <f t="shared" si="301"/>
        <v/>
      </c>
      <c r="O698" s="14" t="str">
        <f t="shared" si="313"/>
        <v/>
      </c>
      <c r="P698" s="14" t="str">
        <f t="shared" si="314"/>
        <v/>
      </c>
      <c r="Q698" s="14" t="str">
        <f t="shared" si="315"/>
        <v/>
      </c>
      <c r="R698" s="14" t="str">
        <f t="shared" si="316"/>
        <v/>
      </c>
      <c r="S698" t="str">
        <f t="shared" si="302"/>
        <v/>
      </c>
      <c r="T698" s="14">
        <f t="shared" si="303"/>
        <v>0</v>
      </c>
    </row>
    <row r="699" spans="1:20" x14ac:dyDescent="0.25">
      <c r="A699" t="s">
        <v>308</v>
      </c>
      <c r="B699">
        <f t="shared" si="306"/>
        <v>2</v>
      </c>
      <c r="C699" t="e">
        <f t="shared" si="307"/>
        <v>#VALUE!</v>
      </c>
      <c r="D699">
        <f t="shared" si="308"/>
        <v>2</v>
      </c>
      <c r="E699">
        <f t="shared" si="309"/>
        <v>4</v>
      </c>
      <c r="F699" s="1">
        <f t="shared" si="299"/>
        <v>7</v>
      </c>
      <c r="G699" s="1">
        <f t="shared" si="310"/>
        <v>30</v>
      </c>
      <c r="H699" s="26" t="str">
        <f t="shared" si="311"/>
        <v>07:30</v>
      </c>
      <c r="I699" s="14">
        <f t="shared" si="304"/>
        <v>0</v>
      </c>
      <c r="J699" s="3">
        <f t="shared" si="312"/>
        <v>7</v>
      </c>
      <c r="K699" s="3">
        <f t="shared" si="305"/>
        <v>0</v>
      </c>
      <c r="L699" s="3">
        <f t="shared" si="298"/>
        <v>15</v>
      </c>
      <c r="M699" s="3">
        <f t="shared" si="300"/>
        <v>715</v>
      </c>
      <c r="N699" t="str">
        <f t="shared" si="301"/>
        <v/>
      </c>
      <c r="O699" s="14" t="str">
        <f t="shared" si="313"/>
        <v/>
      </c>
      <c r="P699" s="14" t="str">
        <f t="shared" si="314"/>
        <v/>
      </c>
      <c r="Q699" s="14" t="str">
        <f t="shared" si="315"/>
        <v/>
      </c>
      <c r="R699" s="14" t="str">
        <f t="shared" si="316"/>
        <v/>
      </c>
      <c r="S699" t="str">
        <f t="shared" si="302"/>
        <v/>
      </c>
      <c r="T699" s="14">
        <f t="shared" si="303"/>
        <v>0</v>
      </c>
    </row>
    <row r="700" spans="1:20" x14ac:dyDescent="0.25">
      <c r="A700" t="s">
        <v>195</v>
      </c>
      <c r="B700" t="e">
        <f t="shared" si="306"/>
        <v>#VALUE!</v>
      </c>
      <c r="C700" t="e">
        <f t="shared" si="307"/>
        <v>#VALUE!</v>
      </c>
      <c r="D700" t="e">
        <f t="shared" si="308"/>
        <v>#VALUE!</v>
      </c>
      <c r="E700">
        <f t="shared" si="309"/>
        <v>46</v>
      </c>
      <c r="F700" s="1" t="str">
        <f t="shared" si="299"/>
        <v/>
      </c>
      <c r="G700" s="1" t="str">
        <f t="shared" si="310"/>
        <v/>
      </c>
      <c r="H700" s="26" t="str">
        <f t="shared" si="311"/>
        <v>:</v>
      </c>
      <c r="I700" s="14">
        <f t="shared" si="304"/>
        <v>0</v>
      </c>
      <c r="J700" s="3">
        <f t="shared" si="312"/>
        <v>7</v>
      </c>
      <c r="K700" s="3">
        <f t="shared" si="305"/>
        <v>0</v>
      </c>
      <c r="L700" s="3">
        <f t="shared" si="298"/>
        <v>15</v>
      </c>
      <c r="M700" s="3">
        <f t="shared" si="300"/>
        <v>715</v>
      </c>
      <c r="N700" t="str">
        <f t="shared" si="301"/>
        <v/>
      </c>
      <c r="O700" s="14" t="str">
        <f t="shared" si="313"/>
        <v/>
      </c>
      <c r="P700" s="14" t="str">
        <f t="shared" si="314"/>
        <v/>
      </c>
      <c r="Q700" s="14" t="str">
        <f t="shared" si="315"/>
        <v/>
      </c>
      <c r="R700" s="14" t="str">
        <f t="shared" si="316"/>
        <v/>
      </c>
      <c r="S700" t="str">
        <f t="shared" si="302"/>
        <v/>
      </c>
      <c r="T700" s="14">
        <f t="shared" si="303"/>
        <v>0</v>
      </c>
    </row>
    <row r="701" spans="1:20" x14ac:dyDescent="0.25">
      <c r="A701" t="s">
        <v>667</v>
      </c>
      <c r="B701" t="e">
        <f t="shared" si="306"/>
        <v>#VALUE!</v>
      </c>
      <c r="C701" t="e">
        <f t="shared" si="307"/>
        <v>#VALUE!</v>
      </c>
      <c r="D701" t="e">
        <f t="shared" si="308"/>
        <v>#VALUE!</v>
      </c>
      <c r="E701">
        <f t="shared" si="309"/>
        <v>8</v>
      </c>
      <c r="F701" s="1" t="str">
        <f t="shared" si="299"/>
        <v/>
      </c>
      <c r="G701" s="1" t="str">
        <f t="shared" si="310"/>
        <v/>
      </c>
      <c r="H701" s="26" t="str">
        <f t="shared" si="311"/>
        <v>:</v>
      </c>
      <c r="I701" s="14">
        <f t="shared" si="304"/>
        <v>1</v>
      </c>
      <c r="J701" s="3">
        <f t="shared" si="312"/>
        <v>8</v>
      </c>
      <c r="K701" s="3">
        <f t="shared" si="305"/>
        <v>0</v>
      </c>
      <c r="L701" s="3">
        <f t="shared" si="298"/>
        <v>0</v>
      </c>
      <c r="M701" s="3">
        <f t="shared" si="300"/>
        <v>800</v>
      </c>
      <c r="N701" t="str">
        <f t="shared" si="301"/>
        <v>Ruta 4/6</v>
      </c>
      <c r="O701" s="14" t="str">
        <f t="shared" si="313"/>
        <v/>
      </c>
      <c r="P701" s="14" t="str">
        <f t="shared" si="314"/>
        <v/>
      </c>
      <c r="Q701" s="14" t="str">
        <f t="shared" si="315"/>
        <v/>
      </c>
      <c r="R701" s="14" t="str">
        <f t="shared" si="316"/>
        <v/>
      </c>
      <c r="S701" t="str">
        <f t="shared" si="302"/>
        <v/>
      </c>
      <c r="T701" s="14">
        <f t="shared" si="303"/>
        <v>0</v>
      </c>
    </row>
    <row r="702" spans="1:20" x14ac:dyDescent="0.25">
      <c r="A702" t="s">
        <v>605</v>
      </c>
      <c r="B702" t="e">
        <f t="shared" si="306"/>
        <v>#VALUE!</v>
      </c>
      <c r="C702" t="e">
        <f t="shared" si="307"/>
        <v>#VALUE!</v>
      </c>
      <c r="D702" t="e">
        <f t="shared" si="308"/>
        <v>#VALUE!</v>
      </c>
      <c r="E702">
        <f t="shared" si="309"/>
        <v>47</v>
      </c>
      <c r="F702" s="1" t="str">
        <f t="shared" si="299"/>
        <v/>
      </c>
      <c r="G702" s="1" t="str">
        <f t="shared" si="310"/>
        <v/>
      </c>
      <c r="H702" s="26" t="str">
        <f t="shared" si="311"/>
        <v>:</v>
      </c>
      <c r="I702" s="14">
        <f t="shared" si="304"/>
        <v>0</v>
      </c>
      <c r="J702" s="3">
        <f t="shared" si="312"/>
        <v>8</v>
      </c>
      <c r="K702" s="3">
        <f t="shared" si="305"/>
        <v>1</v>
      </c>
      <c r="L702" s="3">
        <f t="shared" si="298"/>
        <v>1</v>
      </c>
      <c r="M702" s="3">
        <f t="shared" si="300"/>
        <v>801</v>
      </c>
      <c r="N702" t="str">
        <f t="shared" si="301"/>
        <v>P. Venecia: Calle Tiziano (esq. Paolo Veronese)</v>
      </c>
      <c r="O702" s="14" t="str">
        <f t="shared" si="313"/>
        <v>04:48</v>
      </c>
      <c r="P702" s="14" t="str">
        <f t="shared" si="314"/>
        <v>12:46</v>
      </c>
      <c r="Q702" s="14" t="str">
        <f t="shared" si="315"/>
        <v>20:48</v>
      </c>
      <c r="R702" s="14" t="str">
        <f t="shared" si="316"/>
        <v>06:46</v>
      </c>
      <c r="S702" t="str">
        <f t="shared" si="302"/>
        <v>Opel Planta en Figueruelas</v>
      </c>
      <c r="T702" s="14">
        <f t="shared" si="303"/>
        <v>0</v>
      </c>
    </row>
    <row r="703" spans="1:20" x14ac:dyDescent="0.25">
      <c r="A703" t="s">
        <v>203</v>
      </c>
      <c r="B703">
        <f t="shared" si="306"/>
        <v>2</v>
      </c>
      <c r="C703" t="e">
        <f t="shared" si="307"/>
        <v>#VALUE!</v>
      </c>
      <c r="D703">
        <f t="shared" si="308"/>
        <v>2</v>
      </c>
      <c r="E703">
        <f t="shared" si="309"/>
        <v>4</v>
      </c>
      <c r="F703" s="1">
        <f t="shared" si="299"/>
        <v>4</v>
      </c>
      <c r="G703" s="1">
        <f t="shared" si="310"/>
        <v>48</v>
      </c>
      <c r="H703" s="26" t="str">
        <f t="shared" si="311"/>
        <v>04:48</v>
      </c>
      <c r="I703" s="14">
        <f t="shared" si="304"/>
        <v>0</v>
      </c>
      <c r="J703" s="3">
        <f t="shared" si="312"/>
        <v>8</v>
      </c>
      <c r="K703" s="3">
        <f t="shared" si="305"/>
        <v>0</v>
      </c>
      <c r="L703" s="3">
        <f t="shared" si="298"/>
        <v>1</v>
      </c>
      <c r="M703" s="3">
        <f t="shared" si="300"/>
        <v>801</v>
      </c>
      <c r="N703" t="str">
        <f t="shared" si="301"/>
        <v/>
      </c>
      <c r="O703" s="14" t="str">
        <f t="shared" si="313"/>
        <v/>
      </c>
      <c r="P703" s="14" t="str">
        <f t="shared" si="314"/>
        <v/>
      </c>
      <c r="Q703" s="14" t="str">
        <f t="shared" si="315"/>
        <v/>
      </c>
      <c r="R703" s="14" t="str">
        <f t="shared" si="316"/>
        <v/>
      </c>
      <c r="S703" t="str">
        <f t="shared" si="302"/>
        <v/>
      </c>
      <c r="T703" s="14">
        <f t="shared" si="303"/>
        <v>0</v>
      </c>
    </row>
    <row r="704" spans="1:20" x14ac:dyDescent="0.25">
      <c r="A704" t="s">
        <v>392</v>
      </c>
      <c r="B704">
        <f t="shared" si="306"/>
        <v>3</v>
      </c>
      <c r="C704" t="e">
        <f t="shared" si="307"/>
        <v>#VALUE!</v>
      </c>
      <c r="D704">
        <f t="shared" si="308"/>
        <v>3</v>
      </c>
      <c r="E704">
        <f t="shared" si="309"/>
        <v>5</v>
      </c>
      <c r="F704" s="1">
        <f t="shared" si="299"/>
        <v>12</v>
      </c>
      <c r="G704" s="1">
        <f t="shared" si="310"/>
        <v>46</v>
      </c>
      <c r="H704" s="26" t="str">
        <f t="shared" si="311"/>
        <v>12:46</v>
      </c>
      <c r="I704" s="14">
        <f t="shared" si="304"/>
        <v>0</v>
      </c>
      <c r="J704" s="3">
        <f t="shared" si="312"/>
        <v>8</v>
      </c>
      <c r="K704" s="3">
        <f t="shared" si="305"/>
        <v>0</v>
      </c>
      <c r="L704" s="3">
        <f t="shared" si="298"/>
        <v>1</v>
      </c>
      <c r="M704" s="3">
        <f t="shared" si="300"/>
        <v>801</v>
      </c>
      <c r="N704" t="str">
        <f t="shared" si="301"/>
        <v/>
      </c>
      <c r="O704" s="14" t="str">
        <f t="shared" si="313"/>
        <v/>
      </c>
      <c r="P704" s="14" t="str">
        <f t="shared" si="314"/>
        <v/>
      </c>
      <c r="Q704" s="14" t="str">
        <f t="shared" si="315"/>
        <v/>
      </c>
      <c r="R704" s="14" t="str">
        <f t="shared" si="316"/>
        <v/>
      </c>
      <c r="S704" t="str">
        <f t="shared" si="302"/>
        <v/>
      </c>
      <c r="T704" s="14">
        <f t="shared" si="303"/>
        <v>0</v>
      </c>
    </row>
    <row r="705" spans="1:20" x14ac:dyDescent="0.25">
      <c r="A705" t="s">
        <v>106</v>
      </c>
      <c r="B705">
        <f t="shared" si="306"/>
        <v>3</v>
      </c>
      <c r="C705" t="e">
        <f t="shared" si="307"/>
        <v>#VALUE!</v>
      </c>
      <c r="D705">
        <f t="shared" si="308"/>
        <v>3</v>
      </c>
      <c r="E705">
        <f t="shared" si="309"/>
        <v>5</v>
      </c>
      <c r="F705" s="1">
        <f t="shared" si="299"/>
        <v>20</v>
      </c>
      <c r="G705" s="1">
        <f t="shared" si="310"/>
        <v>48</v>
      </c>
      <c r="H705" s="26" t="str">
        <f t="shared" si="311"/>
        <v>20:48</v>
      </c>
      <c r="I705" s="14">
        <f t="shared" si="304"/>
        <v>0</v>
      </c>
      <c r="J705" s="3">
        <f t="shared" si="312"/>
        <v>8</v>
      </c>
      <c r="K705" s="3">
        <f t="shared" si="305"/>
        <v>0</v>
      </c>
      <c r="L705" s="3">
        <f t="shared" si="298"/>
        <v>1</v>
      </c>
      <c r="M705" s="3">
        <f t="shared" si="300"/>
        <v>801</v>
      </c>
      <c r="N705" t="str">
        <f t="shared" si="301"/>
        <v/>
      </c>
      <c r="O705" s="14" t="str">
        <f t="shared" si="313"/>
        <v/>
      </c>
      <c r="P705" s="14" t="str">
        <f t="shared" si="314"/>
        <v/>
      </c>
      <c r="Q705" s="14" t="str">
        <f t="shared" si="315"/>
        <v/>
      </c>
      <c r="R705" s="14" t="str">
        <f t="shared" si="316"/>
        <v/>
      </c>
      <c r="S705" t="str">
        <f t="shared" si="302"/>
        <v/>
      </c>
      <c r="T705" s="14">
        <f t="shared" si="303"/>
        <v>0</v>
      </c>
    </row>
    <row r="706" spans="1:20" x14ac:dyDescent="0.25">
      <c r="A706" t="s">
        <v>342</v>
      </c>
      <c r="B706">
        <f t="shared" si="306"/>
        <v>2</v>
      </c>
      <c r="C706" t="e">
        <f t="shared" si="307"/>
        <v>#VALUE!</v>
      </c>
      <c r="D706">
        <f t="shared" si="308"/>
        <v>2</v>
      </c>
      <c r="E706">
        <f t="shared" si="309"/>
        <v>4</v>
      </c>
      <c r="F706" s="1">
        <f t="shared" si="299"/>
        <v>6</v>
      </c>
      <c r="G706" s="1">
        <f t="shared" si="310"/>
        <v>46</v>
      </c>
      <c r="H706" s="26" t="str">
        <f t="shared" si="311"/>
        <v>06:46</v>
      </c>
      <c r="I706" s="14">
        <f t="shared" si="304"/>
        <v>0</v>
      </c>
      <c r="J706" s="3">
        <f t="shared" si="312"/>
        <v>8</v>
      </c>
      <c r="K706" s="3">
        <f t="shared" si="305"/>
        <v>0</v>
      </c>
      <c r="L706" s="3">
        <f t="shared" si="298"/>
        <v>1</v>
      </c>
      <c r="M706" s="3">
        <f t="shared" si="300"/>
        <v>801</v>
      </c>
      <c r="N706" t="str">
        <f t="shared" si="301"/>
        <v/>
      </c>
      <c r="O706" s="14" t="str">
        <f t="shared" si="313"/>
        <v/>
      </c>
      <c r="P706" s="14" t="str">
        <f t="shared" si="314"/>
        <v/>
      </c>
      <c r="Q706" s="14" t="str">
        <f t="shared" si="315"/>
        <v/>
      </c>
      <c r="R706" s="14" t="str">
        <f t="shared" si="316"/>
        <v/>
      </c>
      <c r="S706" t="str">
        <f t="shared" si="302"/>
        <v/>
      </c>
      <c r="T706" s="14">
        <f t="shared" si="303"/>
        <v>0</v>
      </c>
    </row>
    <row r="707" spans="1:20" x14ac:dyDescent="0.25">
      <c r="A707" t="s">
        <v>21</v>
      </c>
      <c r="B707" t="e">
        <f t="shared" si="306"/>
        <v>#VALUE!</v>
      </c>
      <c r="C707" t="e">
        <f t="shared" si="307"/>
        <v>#VALUE!</v>
      </c>
      <c r="D707" t="e">
        <f t="shared" si="308"/>
        <v>#VALUE!</v>
      </c>
      <c r="E707">
        <f t="shared" si="309"/>
        <v>26</v>
      </c>
      <c r="F707" s="1" t="str">
        <f t="shared" si="299"/>
        <v/>
      </c>
      <c r="G707" s="1" t="str">
        <f t="shared" si="310"/>
        <v/>
      </c>
      <c r="H707" s="26" t="str">
        <f t="shared" si="311"/>
        <v>:</v>
      </c>
      <c r="I707" s="14">
        <f t="shared" si="304"/>
        <v>0</v>
      </c>
      <c r="J707" s="3">
        <f t="shared" si="312"/>
        <v>8</v>
      </c>
      <c r="K707" s="3">
        <f t="shared" si="305"/>
        <v>0</v>
      </c>
      <c r="L707" s="3">
        <f t="shared" ref="L707:L770" si="317">IF(I707=1,0,L706+K707+T707)</f>
        <v>1</v>
      </c>
      <c r="M707" s="3">
        <f t="shared" si="300"/>
        <v>801</v>
      </c>
      <c r="N707" t="str">
        <f t="shared" si="301"/>
        <v/>
      </c>
      <c r="O707" s="14" t="str">
        <f t="shared" si="313"/>
        <v/>
      </c>
      <c r="P707" s="14" t="str">
        <f t="shared" si="314"/>
        <v/>
      </c>
      <c r="Q707" s="14" t="str">
        <f t="shared" si="315"/>
        <v/>
      </c>
      <c r="R707" s="14" t="str">
        <f t="shared" si="316"/>
        <v/>
      </c>
      <c r="S707" t="str">
        <f t="shared" si="302"/>
        <v/>
      </c>
      <c r="T707" s="14">
        <f t="shared" si="303"/>
        <v>0</v>
      </c>
    </row>
    <row r="708" spans="1:20" x14ac:dyDescent="0.25">
      <c r="A708" t="s">
        <v>107</v>
      </c>
      <c r="B708" t="e">
        <f t="shared" si="306"/>
        <v>#VALUE!</v>
      </c>
      <c r="C708">
        <f t="shared" si="307"/>
        <v>15</v>
      </c>
      <c r="D708">
        <f t="shared" si="308"/>
        <v>15</v>
      </c>
      <c r="E708">
        <f t="shared" si="309"/>
        <v>32</v>
      </c>
      <c r="F708" s="1" t="str">
        <f t="shared" ref="F708:F771" si="318">IFERROR(VALUE(LEFT($A708,$D708-1)),"")</f>
        <v/>
      </c>
      <c r="G708" s="1" t="str">
        <f t="shared" si="310"/>
        <v/>
      </c>
      <c r="H708" s="26" t="str">
        <f t="shared" si="311"/>
        <v>:</v>
      </c>
      <c r="I708" s="14">
        <f t="shared" si="304"/>
        <v>0</v>
      </c>
      <c r="J708" s="3">
        <f t="shared" si="312"/>
        <v>8</v>
      </c>
      <c r="K708" s="3">
        <f t="shared" si="305"/>
        <v>1</v>
      </c>
      <c r="L708" s="3">
        <f t="shared" si="317"/>
        <v>2</v>
      </c>
      <c r="M708" s="3">
        <f t="shared" ref="M708:M771" si="319">(J708*100)+L708</f>
        <v>802</v>
      </c>
      <c r="N708" t="str">
        <f t="shared" ref="N708:N771" si="320">IFERROR(IF($K708,A708,IF(I708=1,A708,"")),"")</f>
        <v>Cuarta Avenida, nº 23 ( Pd. Bus)</v>
      </c>
      <c r="O708" s="14" t="str">
        <f t="shared" si="313"/>
        <v>04:50</v>
      </c>
      <c r="P708" s="14" t="str">
        <f t="shared" si="314"/>
        <v>12:48</v>
      </c>
      <c r="Q708" s="14" t="str">
        <f t="shared" si="315"/>
        <v>20:50</v>
      </c>
      <c r="R708" s="14" t="str">
        <f t="shared" si="316"/>
        <v>06:48</v>
      </c>
      <c r="S708" t="str">
        <f t="shared" ref="S708:S771" si="321">IF($K708,A713,IF(T708,A708,""))</f>
        <v>P. Venecia: Calle Tiziano (esq. Paolo Veronese)</v>
      </c>
      <c r="T708" s="14">
        <f t="shared" ref="T708:T771" si="322">IF(AND(NOT(ISNUMBER(D707)),NOT(ISNUMBER(D708)),NOT(ISNUMBER(D709)),NOT(ISNUMBER(D710))),1,0)</f>
        <v>0</v>
      </c>
    </row>
    <row r="709" spans="1:20" x14ac:dyDescent="0.25">
      <c r="A709" t="s">
        <v>206</v>
      </c>
      <c r="B709">
        <f t="shared" si="306"/>
        <v>2</v>
      </c>
      <c r="C709" t="e">
        <f t="shared" si="307"/>
        <v>#VALUE!</v>
      </c>
      <c r="D709">
        <f t="shared" si="308"/>
        <v>2</v>
      </c>
      <c r="E709">
        <f t="shared" si="309"/>
        <v>4</v>
      </c>
      <c r="F709" s="1">
        <f t="shared" si="318"/>
        <v>4</v>
      </c>
      <c r="G709" s="1">
        <f t="shared" si="310"/>
        <v>50</v>
      </c>
      <c r="H709" s="26" t="str">
        <f t="shared" si="311"/>
        <v>04:50</v>
      </c>
      <c r="I709" s="14">
        <f t="shared" ref="I709:I772" si="323">IFERROR(FIND("Ruta",A709),0)</f>
        <v>0</v>
      </c>
      <c r="J709" s="3">
        <f t="shared" si="312"/>
        <v>8</v>
      </c>
      <c r="K709" s="3">
        <f t="shared" ref="K709:K772" si="324">IF(AND(ISNUMBER(G710),ISNUMBER(G711),ISNUMBER(G712),ISNUMBER(G713)),1,0)</f>
        <v>0</v>
      </c>
      <c r="L709" s="3">
        <f t="shared" si="317"/>
        <v>2</v>
      </c>
      <c r="M709" s="3">
        <f t="shared" si="319"/>
        <v>802</v>
      </c>
      <c r="N709" t="str">
        <f t="shared" si="320"/>
        <v/>
      </c>
      <c r="O709" s="14" t="str">
        <f t="shared" si="313"/>
        <v/>
      </c>
      <c r="P709" s="14" t="str">
        <f t="shared" si="314"/>
        <v/>
      </c>
      <c r="Q709" s="14" t="str">
        <f t="shared" si="315"/>
        <v/>
      </c>
      <c r="R709" s="14" t="str">
        <f t="shared" si="316"/>
        <v/>
      </c>
      <c r="S709" t="str">
        <f t="shared" si="321"/>
        <v/>
      </c>
      <c r="T709" s="14">
        <f t="shared" si="322"/>
        <v>0</v>
      </c>
    </row>
    <row r="710" spans="1:20" x14ac:dyDescent="0.25">
      <c r="A710" t="s">
        <v>105</v>
      </c>
      <c r="B710">
        <f t="shared" ref="B710:B773" si="325">FIND($B$2,A710)</f>
        <v>3</v>
      </c>
      <c r="C710" t="e">
        <f t="shared" ref="C710:C773" si="326">FIND($C$2,A710)</f>
        <v>#VALUE!</v>
      </c>
      <c r="D710">
        <f t="shared" ref="D710:D773" si="327">IFERROR(B710,C710)</f>
        <v>3</v>
      </c>
      <c r="E710">
        <f t="shared" ref="E710:E773" si="328">LEN(A710)</f>
        <v>5</v>
      </c>
      <c r="F710" s="1">
        <f t="shared" si="318"/>
        <v>12</v>
      </c>
      <c r="G710" s="1">
        <f t="shared" ref="G710:G773" si="329">IFERROR(IF(B710,IFERROR(VALUE(RIGHT($A710,$E710-$D710)),""),""),"")</f>
        <v>48</v>
      </c>
      <c r="H710" s="26" t="str">
        <f t="shared" ref="H710:H773" si="330">TEXT(F710,"00")&amp;":"&amp;TEXT(G710,"00")</f>
        <v>12:48</v>
      </c>
      <c r="I710" s="14">
        <f t="shared" si="323"/>
        <v>0</v>
      </c>
      <c r="J710" s="3">
        <f t="shared" ref="J710:J773" si="331">I710+J709</f>
        <v>8</v>
      </c>
      <c r="K710" s="3">
        <f t="shared" si="324"/>
        <v>0</v>
      </c>
      <c r="L710" s="3">
        <f t="shared" si="317"/>
        <v>2</v>
      </c>
      <c r="M710" s="3">
        <f t="shared" si="319"/>
        <v>802</v>
      </c>
      <c r="N710" t="str">
        <f t="shared" si="320"/>
        <v/>
      </c>
      <c r="O710" s="14" t="str">
        <f t="shared" ref="O710:O773" si="332">IF($K710,H711,"")</f>
        <v/>
      </c>
      <c r="P710" s="14" t="str">
        <f t="shared" ref="P710:P773" si="333">IF($K710,H712,"")</f>
        <v/>
      </c>
      <c r="Q710" s="14" t="str">
        <f t="shared" ref="Q710:Q773" si="334">IF($K710,H713,"")</f>
        <v/>
      </c>
      <c r="R710" s="14" t="str">
        <f t="shared" ref="R710:R773" si="335">IF($K710,H714,"")</f>
        <v/>
      </c>
      <c r="S710" t="str">
        <f t="shared" si="321"/>
        <v/>
      </c>
      <c r="T710" s="14">
        <f t="shared" si="322"/>
        <v>0</v>
      </c>
    </row>
    <row r="711" spans="1:20" x14ac:dyDescent="0.25">
      <c r="A711" t="s">
        <v>110</v>
      </c>
      <c r="B711">
        <f t="shared" si="325"/>
        <v>3</v>
      </c>
      <c r="C711" t="e">
        <f t="shared" si="326"/>
        <v>#VALUE!</v>
      </c>
      <c r="D711">
        <f t="shared" si="327"/>
        <v>3</v>
      </c>
      <c r="E711">
        <f t="shared" si="328"/>
        <v>5</v>
      </c>
      <c r="F711" s="1">
        <f t="shared" si="318"/>
        <v>20</v>
      </c>
      <c r="G711" s="1">
        <f t="shared" si="329"/>
        <v>50</v>
      </c>
      <c r="H711" s="26" t="str">
        <f t="shared" si="330"/>
        <v>20:50</v>
      </c>
      <c r="I711" s="14">
        <f t="shared" si="323"/>
        <v>0</v>
      </c>
      <c r="J711" s="3">
        <f t="shared" si="331"/>
        <v>8</v>
      </c>
      <c r="K711" s="3">
        <f t="shared" si="324"/>
        <v>0</v>
      </c>
      <c r="L711" s="3">
        <f t="shared" si="317"/>
        <v>2</v>
      </c>
      <c r="M711" s="3">
        <f t="shared" si="319"/>
        <v>802</v>
      </c>
      <c r="N711" t="str">
        <f t="shared" si="320"/>
        <v/>
      </c>
      <c r="O711" s="14" t="str">
        <f t="shared" si="332"/>
        <v/>
      </c>
      <c r="P711" s="14" t="str">
        <f t="shared" si="333"/>
        <v/>
      </c>
      <c r="Q711" s="14" t="str">
        <f t="shared" si="334"/>
        <v/>
      </c>
      <c r="R711" s="14" t="str">
        <f t="shared" si="335"/>
        <v/>
      </c>
      <c r="S711" t="str">
        <f t="shared" si="321"/>
        <v/>
      </c>
      <c r="T711" s="14">
        <f t="shared" si="322"/>
        <v>0</v>
      </c>
    </row>
    <row r="712" spans="1:20" x14ac:dyDescent="0.25">
      <c r="A712" t="s">
        <v>533</v>
      </c>
      <c r="B712">
        <f t="shared" si="325"/>
        <v>2</v>
      </c>
      <c r="C712" t="e">
        <f t="shared" si="326"/>
        <v>#VALUE!</v>
      </c>
      <c r="D712">
        <f t="shared" si="327"/>
        <v>2</v>
      </c>
      <c r="E712">
        <f t="shared" si="328"/>
        <v>4</v>
      </c>
      <c r="F712" s="1">
        <f t="shared" si="318"/>
        <v>6</v>
      </c>
      <c r="G712" s="1">
        <f t="shared" si="329"/>
        <v>48</v>
      </c>
      <c r="H712" s="26" t="str">
        <f t="shared" si="330"/>
        <v>06:48</v>
      </c>
      <c r="I712" s="14">
        <f t="shared" si="323"/>
        <v>0</v>
      </c>
      <c r="J712" s="3">
        <f t="shared" si="331"/>
        <v>8</v>
      </c>
      <c r="K712" s="3">
        <f t="shared" si="324"/>
        <v>0</v>
      </c>
      <c r="L712" s="3">
        <f t="shared" si="317"/>
        <v>2</v>
      </c>
      <c r="M712" s="3">
        <f t="shared" si="319"/>
        <v>802</v>
      </c>
      <c r="N712" t="str">
        <f t="shared" si="320"/>
        <v/>
      </c>
      <c r="O712" s="14" t="str">
        <f t="shared" si="332"/>
        <v/>
      </c>
      <c r="P712" s="14" t="str">
        <f t="shared" si="333"/>
        <v/>
      </c>
      <c r="Q712" s="14" t="str">
        <f t="shared" si="334"/>
        <v/>
      </c>
      <c r="R712" s="14" t="str">
        <f t="shared" si="335"/>
        <v/>
      </c>
      <c r="S712" t="str">
        <f t="shared" si="321"/>
        <v/>
      </c>
      <c r="T712" s="14">
        <f t="shared" si="322"/>
        <v>0</v>
      </c>
    </row>
    <row r="713" spans="1:20" x14ac:dyDescent="0.25">
      <c r="A713" t="s">
        <v>605</v>
      </c>
      <c r="B713" t="e">
        <f t="shared" si="325"/>
        <v>#VALUE!</v>
      </c>
      <c r="C713" t="e">
        <f t="shared" si="326"/>
        <v>#VALUE!</v>
      </c>
      <c r="D713" t="e">
        <f t="shared" si="327"/>
        <v>#VALUE!</v>
      </c>
      <c r="E713">
        <f t="shared" si="328"/>
        <v>47</v>
      </c>
      <c r="F713" s="1" t="str">
        <f t="shared" si="318"/>
        <v/>
      </c>
      <c r="G713" s="1" t="str">
        <f t="shared" si="329"/>
        <v/>
      </c>
      <c r="H713" s="26" t="str">
        <f t="shared" si="330"/>
        <v>:</v>
      </c>
      <c r="I713" s="14">
        <f t="shared" si="323"/>
        <v>0</v>
      </c>
      <c r="J713" s="3">
        <f t="shared" si="331"/>
        <v>8</v>
      </c>
      <c r="K713" s="3">
        <f t="shared" si="324"/>
        <v>0</v>
      </c>
      <c r="L713" s="3">
        <f t="shared" si="317"/>
        <v>2</v>
      </c>
      <c r="M713" s="3">
        <f t="shared" si="319"/>
        <v>802</v>
      </c>
      <c r="N713" t="str">
        <f t="shared" si="320"/>
        <v/>
      </c>
      <c r="O713" s="14" t="str">
        <f t="shared" si="332"/>
        <v/>
      </c>
      <c r="P713" s="14" t="str">
        <f t="shared" si="333"/>
        <v/>
      </c>
      <c r="Q713" s="14" t="str">
        <f t="shared" si="334"/>
        <v/>
      </c>
      <c r="R713" s="14" t="str">
        <f t="shared" si="335"/>
        <v/>
      </c>
      <c r="S713" t="str">
        <f t="shared" si="321"/>
        <v/>
      </c>
      <c r="T713" s="14">
        <f t="shared" si="322"/>
        <v>0</v>
      </c>
    </row>
    <row r="714" spans="1:20" x14ac:dyDescent="0.25">
      <c r="A714" t="s">
        <v>111</v>
      </c>
      <c r="B714" t="e">
        <f t="shared" si="325"/>
        <v>#VALUE!</v>
      </c>
      <c r="C714" t="e">
        <f t="shared" si="326"/>
        <v>#VALUE!</v>
      </c>
      <c r="D714" t="e">
        <f t="shared" si="327"/>
        <v>#VALUE!</v>
      </c>
      <c r="E714">
        <f t="shared" si="328"/>
        <v>43</v>
      </c>
      <c r="F714" s="1" t="str">
        <f t="shared" si="318"/>
        <v/>
      </c>
      <c r="G714" s="1" t="str">
        <f t="shared" si="329"/>
        <v/>
      </c>
      <c r="H714" s="26" t="str">
        <f t="shared" si="330"/>
        <v>:</v>
      </c>
      <c r="I714" s="14">
        <f t="shared" si="323"/>
        <v>0</v>
      </c>
      <c r="J714" s="3">
        <f t="shared" si="331"/>
        <v>8</v>
      </c>
      <c r="K714" s="3">
        <f t="shared" si="324"/>
        <v>1</v>
      </c>
      <c r="L714" s="3">
        <f t="shared" si="317"/>
        <v>3</v>
      </c>
      <c r="M714" s="3">
        <f t="shared" si="319"/>
        <v>803</v>
      </c>
      <c r="N714" t="str">
        <f t="shared" si="320"/>
        <v>Avd. América (esq. C/ Pontevedra - Pd. Bus)</v>
      </c>
      <c r="O714" s="14" t="str">
        <f t="shared" si="332"/>
        <v>04:52</v>
      </c>
      <c r="P714" s="14" t="str">
        <f t="shared" si="333"/>
        <v>12:50</v>
      </c>
      <c r="Q714" s="14" t="str">
        <f t="shared" si="334"/>
        <v>20:52</v>
      </c>
      <c r="R714" s="14" t="str">
        <f t="shared" si="335"/>
        <v>06:50</v>
      </c>
      <c r="S714" t="str">
        <f t="shared" si="321"/>
        <v>Cuarta Avenida, nº 23 ( Pd. Bus)</v>
      </c>
      <c r="T714" s="14">
        <f t="shared" si="322"/>
        <v>0</v>
      </c>
    </row>
    <row r="715" spans="1:20" x14ac:dyDescent="0.25">
      <c r="A715" t="s">
        <v>516</v>
      </c>
      <c r="B715">
        <f t="shared" si="325"/>
        <v>2</v>
      </c>
      <c r="C715" t="e">
        <f t="shared" si="326"/>
        <v>#VALUE!</v>
      </c>
      <c r="D715">
        <f t="shared" si="327"/>
        <v>2</v>
      </c>
      <c r="E715">
        <f t="shared" si="328"/>
        <v>4</v>
      </c>
      <c r="F715" s="1">
        <f t="shared" si="318"/>
        <v>4</v>
      </c>
      <c r="G715" s="1">
        <f t="shared" si="329"/>
        <v>52</v>
      </c>
      <c r="H715" s="26" t="str">
        <f t="shared" si="330"/>
        <v>04:52</v>
      </c>
      <c r="I715" s="14">
        <f t="shared" si="323"/>
        <v>0</v>
      </c>
      <c r="J715" s="3">
        <f t="shared" si="331"/>
        <v>8</v>
      </c>
      <c r="K715" s="3">
        <f t="shared" si="324"/>
        <v>0</v>
      </c>
      <c r="L715" s="3">
        <f t="shared" si="317"/>
        <v>3</v>
      </c>
      <c r="M715" s="3">
        <f t="shared" si="319"/>
        <v>803</v>
      </c>
      <c r="N715" t="str">
        <f t="shared" si="320"/>
        <v/>
      </c>
      <c r="O715" s="14" t="str">
        <f t="shared" si="332"/>
        <v/>
      </c>
      <c r="P715" s="14" t="str">
        <f t="shared" si="333"/>
        <v/>
      </c>
      <c r="Q715" s="14" t="str">
        <f t="shared" si="334"/>
        <v/>
      </c>
      <c r="R715" s="14" t="str">
        <f t="shared" si="335"/>
        <v/>
      </c>
      <c r="S715" t="str">
        <f t="shared" si="321"/>
        <v/>
      </c>
      <c r="T715" s="14">
        <f t="shared" si="322"/>
        <v>0</v>
      </c>
    </row>
    <row r="716" spans="1:20" x14ac:dyDescent="0.25">
      <c r="A716" t="s">
        <v>109</v>
      </c>
      <c r="B716">
        <f t="shared" si="325"/>
        <v>3</v>
      </c>
      <c r="C716" t="e">
        <f t="shared" si="326"/>
        <v>#VALUE!</v>
      </c>
      <c r="D716">
        <f t="shared" si="327"/>
        <v>3</v>
      </c>
      <c r="E716">
        <f t="shared" si="328"/>
        <v>5</v>
      </c>
      <c r="F716" s="1">
        <f t="shared" si="318"/>
        <v>12</v>
      </c>
      <c r="G716" s="1">
        <f t="shared" si="329"/>
        <v>50</v>
      </c>
      <c r="H716" s="26" t="str">
        <f t="shared" si="330"/>
        <v>12:50</v>
      </c>
      <c r="I716" s="14">
        <f t="shared" si="323"/>
        <v>0</v>
      </c>
      <c r="J716" s="3">
        <f t="shared" si="331"/>
        <v>8</v>
      </c>
      <c r="K716" s="3">
        <f t="shared" si="324"/>
        <v>0</v>
      </c>
      <c r="L716" s="3">
        <f t="shared" si="317"/>
        <v>3</v>
      </c>
      <c r="M716" s="3">
        <f t="shared" si="319"/>
        <v>803</v>
      </c>
      <c r="N716" t="str">
        <f t="shared" si="320"/>
        <v/>
      </c>
      <c r="O716" s="14" t="str">
        <f t="shared" si="332"/>
        <v/>
      </c>
      <c r="P716" s="14" t="str">
        <f t="shared" si="333"/>
        <v/>
      </c>
      <c r="Q716" s="14" t="str">
        <f t="shared" si="334"/>
        <v/>
      </c>
      <c r="R716" s="14" t="str">
        <f t="shared" si="335"/>
        <v/>
      </c>
      <c r="S716" t="str">
        <f t="shared" si="321"/>
        <v/>
      </c>
      <c r="T716" s="14">
        <f t="shared" si="322"/>
        <v>0</v>
      </c>
    </row>
    <row r="717" spans="1:20" x14ac:dyDescent="0.25">
      <c r="A717" t="s">
        <v>387</v>
      </c>
      <c r="B717">
        <f t="shared" si="325"/>
        <v>3</v>
      </c>
      <c r="C717" t="e">
        <f t="shared" si="326"/>
        <v>#VALUE!</v>
      </c>
      <c r="D717">
        <f t="shared" si="327"/>
        <v>3</v>
      </c>
      <c r="E717">
        <f t="shared" si="328"/>
        <v>5</v>
      </c>
      <c r="F717" s="1">
        <f t="shared" si="318"/>
        <v>20</v>
      </c>
      <c r="G717" s="1">
        <f t="shared" si="329"/>
        <v>52</v>
      </c>
      <c r="H717" s="26" t="str">
        <f t="shared" si="330"/>
        <v>20:52</v>
      </c>
      <c r="I717" s="14">
        <f t="shared" si="323"/>
        <v>0</v>
      </c>
      <c r="J717" s="3">
        <f t="shared" si="331"/>
        <v>8</v>
      </c>
      <c r="K717" s="3">
        <f t="shared" si="324"/>
        <v>0</v>
      </c>
      <c r="L717" s="3">
        <f t="shared" si="317"/>
        <v>3</v>
      </c>
      <c r="M717" s="3">
        <f t="shared" si="319"/>
        <v>803</v>
      </c>
      <c r="N717" t="str">
        <f t="shared" si="320"/>
        <v/>
      </c>
      <c r="O717" s="14" t="str">
        <f t="shared" si="332"/>
        <v/>
      </c>
      <c r="P717" s="14" t="str">
        <f t="shared" si="333"/>
        <v/>
      </c>
      <c r="Q717" s="14" t="str">
        <f t="shared" si="334"/>
        <v/>
      </c>
      <c r="R717" s="14" t="str">
        <f t="shared" si="335"/>
        <v/>
      </c>
      <c r="S717" t="str">
        <f t="shared" si="321"/>
        <v/>
      </c>
      <c r="T717" s="14">
        <f t="shared" si="322"/>
        <v>0</v>
      </c>
    </row>
    <row r="718" spans="1:20" x14ac:dyDescent="0.25">
      <c r="A718" t="s">
        <v>328</v>
      </c>
      <c r="B718">
        <f t="shared" si="325"/>
        <v>2</v>
      </c>
      <c r="C718" t="e">
        <f t="shared" si="326"/>
        <v>#VALUE!</v>
      </c>
      <c r="D718">
        <f t="shared" si="327"/>
        <v>2</v>
      </c>
      <c r="E718">
        <f t="shared" si="328"/>
        <v>4</v>
      </c>
      <c r="F718" s="1">
        <f t="shared" si="318"/>
        <v>6</v>
      </c>
      <c r="G718" s="1">
        <f t="shared" si="329"/>
        <v>50</v>
      </c>
      <c r="H718" s="26" t="str">
        <f t="shared" si="330"/>
        <v>06:50</v>
      </c>
      <c r="I718" s="14">
        <f t="shared" si="323"/>
        <v>0</v>
      </c>
      <c r="J718" s="3">
        <f t="shared" si="331"/>
        <v>8</v>
      </c>
      <c r="K718" s="3">
        <f t="shared" si="324"/>
        <v>0</v>
      </c>
      <c r="L718" s="3">
        <f t="shared" si="317"/>
        <v>3</v>
      </c>
      <c r="M718" s="3">
        <f t="shared" si="319"/>
        <v>803</v>
      </c>
      <c r="N718" t="str">
        <f t="shared" si="320"/>
        <v/>
      </c>
      <c r="O718" s="14" t="str">
        <f t="shared" si="332"/>
        <v/>
      </c>
      <c r="P718" s="14" t="str">
        <f t="shared" si="333"/>
        <v/>
      </c>
      <c r="Q718" s="14" t="str">
        <f t="shared" si="334"/>
        <v/>
      </c>
      <c r="R718" s="14" t="str">
        <f t="shared" si="335"/>
        <v/>
      </c>
      <c r="S718" t="str">
        <f t="shared" si="321"/>
        <v/>
      </c>
      <c r="T718" s="14">
        <f t="shared" si="322"/>
        <v>0</v>
      </c>
    </row>
    <row r="719" spans="1:20" x14ac:dyDescent="0.25">
      <c r="A719" t="s">
        <v>107</v>
      </c>
      <c r="B719" t="e">
        <f t="shared" si="325"/>
        <v>#VALUE!</v>
      </c>
      <c r="C719">
        <f t="shared" si="326"/>
        <v>15</v>
      </c>
      <c r="D719">
        <f t="shared" si="327"/>
        <v>15</v>
      </c>
      <c r="E719">
        <f t="shared" si="328"/>
        <v>32</v>
      </c>
      <c r="F719" s="1" t="str">
        <f t="shared" si="318"/>
        <v/>
      </c>
      <c r="G719" s="1" t="str">
        <f t="shared" si="329"/>
        <v/>
      </c>
      <c r="H719" s="26" t="str">
        <f t="shared" si="330"/>
        <v>:</v>
      </c>
      <c r="I719" s="14">
        <f t="shared" si="323"/>
        <v>0</v>
      </c>
      <c r="J719" s="3">
        <f t="shared" si="331"/>
        <v>8</v>
      </c>
      <c r="K719" s="3">
        <f t="shared" si="324"/>
        <v>0</v>
      </c>
      <c r="L719" s="3">
        <f t="shared" si="317"/>
        <v>3</v>
      </c>
      <c r="M719" s="3">
        <f t="shared" si="319"/>
        <v>803</v>
      </c>
      <c r="N719" t="str">
        <f t="shared" si="320"/>
        <v/>
      </c>
      <c r="O719" s="14" t="str">
        <f t="shared" si="332"/>
        <v/>
      </c>
      <c r="P719" s="14" t="str">
        <f t="shared" si="333"/>
        <v/>
      </c>
      <c r="Q719" s="14" t="str">
        <f t="shared" si="334"/>
        <v/>
      </c>
      <c r="R719" s="14" t="str">
        <f t="shared" si="335"/>
        <v/>
      </c>
      <c r="S719" t="str">
        <f t="shared" si="321"/>
        <v/>
      </c>
      <c r="T719" s="14">
        <f t="shared" si="322"/>
        <v>0</v>
      </c>
    </row>
    <row r="720" spans="1:20" x14ac:dyDescent="0.25">
      <c r="A720" t="s">
        <v>115</v>
      </c>
      <c r="B720" t="e">
        <f t="shared" si="325"/>
        <v>#VALUE!</v>
      </c>
      <c r="C720">
        <f t="shared" si="326"/>
        <v>13</v>
      </c>
      <c r="D720">
        <f t="shared" si="327"/>
        <v>13</v>
      </c>
      <c r="E720">
        <f t="shared" si="328"/>
        <v>53</v>
      </c>
      <c r="F720" s="1" t="str">
        <f t="shared" si="318"/>
        <v/>
      </c>
      <c r="G720" s="1" t="str">
        <f t="shared" si="329"/>
        <v/>
      </c>
      <c r="H720" s="26" t="str">
        <f t="shared" si="330"/>
        <v>:</v>
      </c>
      <c r="I720" s="14">
        <f t="shared" si="323"/>
        <v>0</v>
      </c>
      <c r="J720" s="3">
        <f t="shared" si="331"/>
        <v>8</v>
      </c>
      <c r="K720" s="3">
        <f t="shared" si="324"/>
        <v>1</v>
      </c>
      <c r="L720" s="3">
        <f t="shared" si="317"/>
        <v>4</v>
      </c>
      <c r="M720" s="3">
        <f t="shared" si="319"/>
        <v>804</v>
      </c>
      <c r="N720" t="str">
        <f t="shared" si="320"/>
        <v>Avd. América, nº 11 (frente Plaza Canteras - Pd. Bus)</v>
      </c>
      <c r="O720" s="14" t="str">
        <f t="shared" si="332"/>
        <v>04:53</v>
      </c>
      <c r="P720" s="14" t="str">
        <f t="shared" si="333"/>
        <v>12:51</v>
      </c>
      <c r="Q720" s="14" t="str">
        <f t="shared" si="334"/>
        <v>20:53</v>
      </c>
      <c r="R720" s="14" t="str">
        <f t="shared" si="335"/>
        <v>06:51</v>
      </c>
      <c r="S720" t="str">
        <f t="shared" si="321"/>
        <v>Avd. América (esq. C/ Pontevedra - Pd. Bus))</v>
      </c>
      <c r="T720" s="14">
        <f t="shared" si="322"/>
        <v>0</v>
      </c>
    </row>
    <row r="721" spans="1:20" x14ac:dyDescent="0.25">
      <c r="A721" t="s">
        <v>104</v>
      </c>
      <c r="B721">
        <f t="shared" si="325"/>
        <v>2</v>
      </c>
      <c r="C721" t="e">
        <f t="shared" si="326"/>
        <v>#VALUE!</v>
      </c>
      <c r="D721">
        <f t="shared" si="327"/>
        <v>2</v>
      </c>
      <c r="E721">
        <f t="shared" si="328"/>
        <v>4</v>
      </c>
      <c r="F721" s="1">
        <f t="shared" si="318"/>
        <v>4</v>
      </c>
      <c r="G721" s="1">
        <f t="shared" si="329"/>
        <v>53</v>
      </c>
      <c r="H721" s="26" t="str">
        <f t="shared" si="330"/>
        <v>04:53</v>
      </c>
      <c r="I721" s="14">
        <f t="shared" si="323"/>
        <v>0</v>
      </c>
      <c r="J721" s="3">
        <f t="shared" si="331"/>
        <v>8</v>
      </c>
      <c r="K721" s="3">
        <f t="shared" si="324"/>
        <v>0</v>
      </c>
      <c r="L721" s="3">
        <f t="shared" si="317"/>
        <v>4</v>
      </c>
      <c r="M721" s="3">
        <f t="shared" si="319"/>
        <v>804</v>
      </c>
      <c r="N721" t="str">
        <f t="shared" si="320"/>
        <v/>
      </c>
      <c r="O721" s="14" t="str">
        <f t="shared" si="332"/>
        <v/>
      </c>
      <c r="P721" s="14" t="str">
        <f t="shared" si="333"/>
        <v/>
      </c>
      <c r="Q721" s="14" t="str">
        <f t="shared" si="334"/>
        <v/>
      </c>
      <c r="R721" s="14" t="str">
        <f t="shared" si="335"/>
        <v/>
      </c>
      <c r="S721" t="str">
        <f t="shared" si="321"/>
        <v/>
      </c>
      <c r="T721" s="14">
        <f t="shared" si="322"/>
        <v>0</v>
      </c>
    </row>
    <row r="722" spans="1:20" x14ac:dyDescent="0.25">
      <c r="A722" t="s">
        <v>210</v>
      </c>
      <c r="B722">
        <f t="shared" si="325"/>
        <v>3</v>
      </c>
      <c r="C722" t="e">
        <f t="shared" si="326"/>
        <v>#VALUE!</v>
      </c>
      <c r="D722">
        <f t="shared" si="327"/>
        <v>3</v>
      </c>
      <c r="E722">
        <f t="shared" si="328"/>
        <v>5</v>
      </c>
      <c r="F722" s="1">
        <f t="shared" si="318"/>
        <v>12</v>
      </c>
      <c r="G722" s="1">
        <f t="shared" si="329"/>
        <v>51</v>
      </c>
      <c r="H722" s="26" t="str">
        <f t="shared" si="330"/>
        <v>12:51</v>
      </c>
      <c r="I722" s="14">
        <f t="shared" si="323"/>
        <v>0</v>
      </c>
      <c r="J722" s="3">
        <f t="shared" si="331"/>
        <v>8</v>
      </c>
      <c r="K722" s="3">
        <f t="shared" si="324"/>
        <v>0</v>
      </c>
      <c r="L722" s="3">
        <f t="shared" si="317"/>
        <v>4</v>
      </c>
      <c r="M722" s="3">
        <f t="shared" si="319"/>
        <v>804</v>
      </c>
      <c r="N722" t="str">
        <f t="shared" si="320"/>
        <v/>
      </c>
      <c r="O722" s="14" t="str">
        <f t="shared" si="332"/>
        <v/>
      </c>
      <c r="P722" s="14" t="str">
        <f t="shared" si="333"/>
        <v/>
      </c>
      <c r="Q722" s="14" t="str">
        <f t="shared" si="334"/>
        <v/>
      </c>
      <c r="R722" s="14" t="str">
        <f t="shared" si="335"/>
        <v/>
      </c>
      <c r="S722" t="str">
        <f t="shared" si="321"/>
        <v/>
      </c>
      <c r="T722" s="14">
        <f t="shared" si="322"/>
        <v>0</v>
      </c>
    </row>
    <row r="723" spans="1:20" x14ac:dyDescent="0.25">
      <c r="A723" t="s">
        <v>114</v>
      </c>
      <c r="B723">
        <f t="shared" si="325"/>
        <v>3</v>
      </c>
      <c r="C723" t="e">
        <f t="shared" si="326"/>
        <v>#VALUE!</v>
      </c>
      <c r="D723">
        <f t="shared" si="327"/>
        <v>3</v>
      </c>
      <c r="E723">
        <f t="shared" si="328"/>
        <v>5</v>
      </c>
      <c r="F723" s="1">
        <f t="shared" si="318"/>
        <v>20</v>
      </c>
      <c r="G723" s="1">
        <f t="shared" si="329"/>
        <v>53</v>
      </c>
      <c r="H723" s="26" t="str">
        <f t="shared" si="330"/>
        <v>20:53</v>
      </c>
      <c r="I723" s="14">
        <f t="shared" si="323"/>
        <v>0</v>
      </c>
      <c r="J723" s="3">
        <f t="shared" si="331"/>
        <v>8</v>
      </c>
      <c r="K723" s="3">
        <f t="shared" si="324"/>
        <v>0</v>
      </c>
      <c r="L723" s="3">
        <f t="shared" si="317"/>
        <v>4</v>
      </c>
      <c r="M723" s="3">
        <f t="shared" si="319"/>
        <v>804</v>
      </c>
      <c r="N723" t="str">
        <f t="shared" si="320"/>
        <v/>
      </c>
      <c r="O723" s="14" t="str">
        <f t="shared" si="332"/>
        <v/>
      </c>
      <c r="P723" s="14" t="str">
        <f t="shared" si="333"/>
        <v/>
      </c>
      <c r="Q723" s="14" t="str">
        <f t="shared" si="334"/>
        <v/>
      </c>
      <c r="R723" s="14" t="str">
        <f t="shared" si="335"/>
        <v/>
      </c>
      <c r="S723" t="str">
        <f t="shared" si="321"/>
        <v/>
      </c>
      <c r="T723" s="14">
        <f t="shared" si="322"/>
        <v>0</v>
      </c>
    </row>
    <row r="724" spans="1:20" x14ac:dyDescent="0.25">
      <c r="A724" t="s">
        <v>310</v>
      </c>
      <c r="B724">
        <f t="shared" si="325"/>
        <v>2</v>
      </c>
      <c r="C724" t="e">
        <f t="shared" si="326"/>
        <v>#VALUE!</v>
      </c>
      <c r="D724">
        <f t="shared" si="327"/>
        <v>2</v>
      </c>
      <c r="E724">
        <f t="shared" si="328"/>
        <v>4</v>
      </c>
      <c r="F724" s="1">
        <f t="shared" si="318"/>
        <v>6</v>
      </c>
      <c r="G724" s="1">
        <f t="shared" si="329"/>
        <v>51</v>
      </c>
      <c r="H724" s="26" t="str">
        <f t="shared" si="330"/>
        <v>06:51</v>
      </c>
      <c r="I724" s="14">
        <f t="shared" si="323"/>
        <v>0</v>
      </c>
      <c r="J724" s="3">
        <f t="shared" si="331"/>
        <v>8</v>
      </c>
      <c r="K724" s="3">
        <f t="shared" si="324"/>
        <v>0</v>
      </c>
      <c r="L724" s="3">
        <f t="shared" si="317"/>
        <v>4</v>
      </c>
      <c r="M724" s="3">
        <f t="shared" si="319"/>
        <v>804</v>
      </c>
      <c r="N724" t="str">
        <f t="shared" si="320"/>
        <v/>
      </c>
      <c r="O724" s="14" t="str">
        <f t="shared" si="332"/>
        <v/>
      </c>
      <c r="P724" s="14" t="str">
        <f t="shared" si="333"/>
        <v/>
      </c>
      <c r="Q724" s="14" t="str">
        <f t="shared" si="334"/>
        <v/>
      </c>
      <c r="R724" s="14" t="str">
        <f t="shared" si="335"/>
        <v/>
      </c>
      <c r="S724" t="str">
        <f t="shared" si="321"/>
        <v/>
      </c>
      <c r="T724" s="14">
        <f t="shared" si="322"/>
        <v>0</v>
      </c>
    </row>
    <row r="725" spans="1:20" x14ac:dyDescent="0.25">
      <c r="A725" t="s">
        <v>118</v>
      </c>
      <c r="B725" t="e">
        <f t="shared" si="325"/>
        <v>#VALUE!</v>
      </c>
      <c r="C725" t="e">
        <f t="shared" si="326"/>
        <v>#VALUE!</v>
      </c>
      <c r="D725" t="e">
        <f t="shared" si="327"/>
        <v>#VALUE!</v>
      </c>
      <c r="E725">
        <f t="shared" si="328"/>
        <v>44</v>
      </c>
      <c r="F725" s="1" t="str">
        <f t="shared" si="318"/>
        <v/>
      </c>
      <c r="G725" s="1" t="str">
        <f t="shared" si="329"/>
        <v/>
      </c>
      <c r="H725" s="26" t="str">
        <f t="shared" si="330"/>
        <v>:</v>
      </c>
      <c r="I725" s="14">
        <f t="shared" si="323"/>
        <v>0</v>
      </c>
      <c r="J725" s="3">
        <f t="shared" si="331"/>
        <v>8</v>
      </c>
      <c r="K725" s="3">
        <f t="shared" si="324"/>
        <v>0</v>
      </c>
      <c r="L725" s="3">
        <f t="shared" si="317"/>
        <v>4</v>
      </c>
      <c r="M725" s="3">
        <f t="shared" si="319"/>
        <v>804</v>
      </c>
      <c r="N725" t="str">
        <f t="shared" si="320"/>
        <v/>
      </c>
      <c r="O725" s="14" t="str">
        <f t="shared" si="332"/>
        <v/>
      </c>
      <c r="P725" s="14" t="str">
        <f t="shared" si="333"/>
        <v/>
      </c>
      <c r="Q725" s="14" t="str">
        <f t="shared" si="334"/>
        <v/>
      </c>
      <c r="R725" s="14" t="str">
        <f t="shared" si="335"/>
        <v/>
      </c>
      <c r="S725" t="str">
        <f t="shared" si="321"/>
        <v/>
      </c>
      <c r="T725" s="14">
        <f t="shared" si="322"/>
        <v>0</v>
      </c>
    </row>
    <row r="726" spans="1:20" x14ac:dyDescent="0.25">
      <c r="A726" t="s">
        <v>559</v>
      </c>
      <c r="B726" t="e">
        <f t="shared" si="325"/>
        <v>#VALUE!</v>
      </c>
      <c r="C726" t="e">
        <f t="shared" si="326"/>
        <v>#VALUE!</v>
      </c>
      <c r="D726" t="e">
        <f t="shared" si="327"/>
        <v>#VALUE!</v>
      </c>
      <c r="E726">
        <f t="shared" si="328"/>
        <v>44</v>
      </c>
      <c r="F726" s="1" t="str">
        <f t="shared" si="318"/>
        <v/>
      </c>
      <c r="G726" s="1" t="str">
        <f t="shared" si="329"/>
        <v/>
      </c>
      <c r="H726" s="26" t="str">
        <f t="shared" si="330"/>
        <v>:</v>
      </c>
      <c r="I726" s="14">
        <f t="shared" si="323"/>
        <v>0</v>
      </c>
      <c r="J726" s="3">
        <f t="shared" si="331"/>
        <v>8</v>
      </c>
      <c r="K726" s="3">
        <f t="shared" si="324"/>
        <v>1</v>
      </c>
      <c r="L726" s="3">
        <f t="shared" si="317"/>
        <v>5</v>
      </c>
      <c r="M726" s="3">
        <f t="shared" si="319"/>
        <v>805</v>
      </c>
      <c r="N726" t="str">
        <f t="shared" si="320"/>
        <v>Avd. San José (esq. C/ Bellavista - Pd. Bus)</v>
      </c>
      <c r="O726" s="14" t="str">
        <f t="shared" si="332"/>
        <v>04:55</v>
      </c>
      <c r="P726" s="14" t="str">
        <f t="shared" si="333"/>
        <v>12:54</v>
      </c>
      <c r="Q726" s="14" t="str">
        <f t="shared" si="334"/>
        <v>20:55</v>
      </c>
      <c r="R726" s="14" t="str">
        <f t="shared" si="335"/>
        <v>06:54</v>
      </c>
      <c r="S726" t="str">
        <f t="shared" si="321"/>
        <v>Avd. América, nº 11 (frente Plaza Canteras)</v>
      </c>
      <c r="T726" s="14">
        <f t="shared" si="322"/>
        <v>0</v>
      </c>
    </row>
    <row r="727" spans="1:20" x14ac:dyDescent="0.25">
      <c r="A727" t="s">
        <v>108</v>
      </c>
      <c r="B727">
        <f t="shared" si="325"/>
        <v>2</v>
      </c>
      <c r="C727" t="e">
        <f t="shared" si="326"/>
        <v>#VALUE!</v>
      </c>
      <c r="D727">
        <f t="shared" si="327"/>
        <v>2</v>
      </c>
      <c r="E727">
        <f t="shared" si="328"/>
        <v>4</v>
      </c>
      <c r="F727" s="1">
        <f t="shared" si="318"/>
        <v>4</v>
      </c>
      <c r="G727" s="1">
        <f t="shared" si="329"/>
        <v>55</v>
      </c>
      <c r="H727" s="26" t="str">
        <f t="shared" si="330"/>
        <v>04:55</v>
      </c>
      <c r="I727" s="14">
        <f t="shared" si="323"/>
        <v>0</v>
      </c>
      <c r="J727" s="3">
        <f t="shared" si="331"/>
        <v>8</v>
      </c>
      <c r="K727" s="3">
        <f t="shared" si="324"/>
        <v>0</v>
      </c>
      <c r="L727" s="3">
        <f t="shared" si="317"/>
        <v>5</v>
      </c>
      <c r="M727" s="3">
        <f t="shared" si="319"/>
        <v>805</v>
      </c>
      <c r="N727" t="str">
        <f t="shared" si="320"/>
        <v/>
      </c>
      <c r="O727" s="14" t="str">
        <f t="shared" si="332"/>
        <v/>
      </c>
      <c r="P727" s="14" t="str">
        <f t="shared" si="333"/>
        <v/>
      </c>
      <c r="Q727" s="14" t="str">
        <f t="shared" si="334"/>
        <v/>
      </c>
      <c r="R727" s="14" t="str">
        <f t="shared" si="335"/>
        <v/>
      </c>
      <c r="S727" t="str">
        <f t="shared" si="321"/>
        <v/>
      </c>
      <c r="T727" s="14">
        <f t="shared" si="322"/>
        <v>0</v>
      </c>
    </row>
    <row r="728" spans="1:20" x14ac:dyDescent="0.25">
      <c r="A728" t="s">
        <v>116</v>
      </c>
      <c r="B728">
        <f t="shared" si="325"/>
        <v>3</v>
      </c>
      <c r="C728" t="e">
        <f t="shared" si="326"/>
        <v>#VALUE!</v>
      </c>
      <c r="D728">
        <f t="shared" si="327"/>
        <v>3</v>
      </c>
      <c r="E728">
        <f t="shared" si="328"/>
        <v>5</v>
      </c>
      <c r="F728" s="1">
        <f t="shared" si="318"/>
        <v>12</v>
      </c>
      <c r="G728" s="1">
        <f t="shared" si="329"/>
        <v>54</v>
      </c>
      <c r="H728" s="26" t="str">
        <f t="shared" si="330"/>
        <v>12:54</v>
      </c>
      <c r="I728" s="14">
        <f t="shared" si="323"/>
        <v>0</v>
      </c>
      <c r="J728" s="3">
        <f t="shared" si="331"/>
        <v>8</v>
      </c>
      <c r="K728" s="3">
        <f t="shared" si="324"/>
        <v>0</v>
      </c>
      <c r="L728" s="3">
        <f t="shared" si="317"/>
        <v>5</v>
      </c>
      <c r="M728" s="3">
        <f t="shared" si="319"/>
        <v>805</v>
      </c>
      <c r="N728" t="str">
        <f t="shared" si="320"/>
        <v/>
      </c>
      <c r="O728" s="14" t="str">
        <f t="shared" si="332"/>
        <v/>
      </c>
      <c r="P728" s="14" t="str">
        <f t="shared" si="333"/>
        <v/>
      </c>
      <c r="Q728" s="14" t="str">
        <f t="shared" si="334"/>
        <v/>
      </c>
      <c r="R728" s="14" t="str">
        <f t="shared" si="335"/>
        <v/>
      </c>
      <c r="S728" t="str">
        <f t="shared" si="321"/>
        <v/>
      </c>
      <c r="T728" s="14">
        <f t="shared" si="322"/>
        <v>0</v>
      </c>
    </row>
    <row r="729" spans="1:20" x14ac:dyDescent="0.25">
      <c r="A729" t="s">
        <v>121</v>
      </c>
      <c r="B729">
        <f t="shared" si="325"/>
        <v>3</v>
      </c>
      <c r="C729" t="e">
        <f t="shared" si="326"/>
        <v>#VALUE!</v>
      </c>
      <c r="D729">
        <f t="shared" si="327"/>
        <v>3</v>
      </c>
      <c r="E729">
        <f t="shared" si="328"/>
        <v>5</v>
      </c>
      <c r="F729" s="1">
        <f t="shared" si="318"/>
        <v>20</v>
      </c>
      <c r="G729" s="1">
        <f t="shared" si="329"/>
        <v>55</v>
      </c>
      <c r="H729" s="26" t="str">
        <f t="shared" si="330"/>
        <v>20:55</v>
      </c>
      <c r="I729" s="14">
        <f t="shared" si="323"/>
        <v>0</v>
      </c>
      <c r="J729" s="3">
        <f t="shared" si="331"/>
        <v>8</v>
      </c>
      <c r="K729" s="3">
        <f t="shared" si="324"/>
        <v>0</v>
      </c>
      <c r="L729" s="3">
        <f t="shared" si="317"/>
        <v>5</v>
      </c>
      <c r="M729" s="3">
        <f t="shared" si="319"/>
        <v>805</v>
      </c>
      <c r="N729" t="str">
        <f t="shared" si="320"/>
        <v/>
      </c>
      <c r="O729" s="14" t="str">
        <f t="shared" si="332"/>
        <v/>
      </c>
      <c r="P729" s="14" t="str">
        <f t="shared" si="333"/>
        <v/>
      </c>
      <c r="Q729" s="14" t="str">
        <f t="shared" si="334"/>
        <v/>
      </c>
      <c r="R729" s="14" t="str">
        <f t="shared" si="335"/>
        <v/>
      </c>
      <c r="S729" t="str">
        <f t="shared" si="321"/>
        <v/>
      </c>
      <c r="T729" s="14">
        <f t="shared" si="322"/>
        <v>0</v>
      </c>
    </row>
    <row r="730" spans="1:20" x14ac:dyDescent="0.25">
      <c r="A730" t="s">
        <v>294</v>
      </c>
      <c r="B730">
        <f t="shared" si="325"/>
        <v>2</v>
      </c>
      <c r="C730" t="e">
        <f t="shared" si="326"/>
        <v>#VALUE!</v>
      </c>
      <c r="D730">
        <f t="shared" si="327"/>
        <v>2</v>
      </c>
      <c r="E730">
        <f t="shared" si="328"/>
        <v>4</v>
      </c>
      <c r="F730" s="1">
        <f t="shared" si="318"/>
        <v>6</v>
      </c>
      <c r="G730" s="1">
        <f t="shared" si="329"/>
        <v>54</v>
      </c>
      <c r="H730" s="26" t="str">
        <f t="shared" si="330"/>
        <v>06:54</v>
      </c>
      <c r="I730" s="14">
        <f t="shared" si="323"/>
        <v>0</v>
      </c>
      <c r="J730" s="3">
        <f t="shared" si="331"/>
        <v>8</v>
      </c>
      <c r="K730" s="3">
        <f t="shared" si="324"/>
        <v>0</v>
      </c>
      <c r="L730" s="3">
        <f t="shared" si="317"/>
        <v>5</v>
      </c>
      <c r="M730" s="3">
        <f t="shared" si="319"/>
        <v>805</v>
      </c>
      <c r="N730" t="str">
        <f t="shared" si="320"/>
        <v/>
      </c>
      <c r="O730" s="14" t="str">
        <f t="shared" si="332"/>
        <v/>
      </c>
      <c r="P730" s="14" t="str">
        <f t="shared" si="333"/>
        <v/>
      </c>
      <c r="Q730" s="14" t="str">
        <f t="shared" si="334"/>
        <v/>
      </c>
      <c r="R730" s="14" t="str">
        <f t="shared" si="335"/>
        <v/>
      </c>
      <c r="S730" t="str">
        <f t="shared" si="321"/>
        <v/>
      </c>
      <c r="T730" s="14">
        <f t="shared" si="322"/>
        <v>0</v>
      </c>
    </row>
    <row r="731" spans="1:20" x14ac:dyDescent="0.25">
      <c r="A731" t="s">
        <v>122</v>
      </c>
      <c r="B731" t="e">
        <f t="shared" si="325"/>
        <v>#VALUE!</v>
      </c>
      <c r="C731">
        <f t="shared" si="326"/>
        <v>13</v>
      </c>
      <c r="D731">
        <f t="shared" si="327"/>
        <v>13</v>
      </c>
      <c r="E731">
        <f t="shared" si="328"/>
        <v>43</v>
      </c>
      <c r="F731" s="1" t="str">
        <f t="shared" si="318"/>
        <v/>
      </c>
      <c r="G731" s="1" t="str">
        <f t="shared" si="329"/>
        <v/>
      </c>
      <c r="H731" s="26" t="str">
        <f t="shared" si="330"/>
        <v>:</v>
      </c>
      <c r="I731" s="14">
        <f t="shared" si="323"/>
        <v>0</v>
      </c>
      <c r="J731" s="3">
        <f t="shared" si="331"/>
        <v>8</v>
      </c>
      <c r="K731" s="3">
        <f t="shared" si="324"/>
        <v>0</v>
      </c>
      <c r="L731" s="3">
        <f t="shared" si="317"/>
        <v>5</v>
      </c>
      <c r="M731" s="3">
        <f t="shared" si="319"/>
        <v>805</v>
      </c>
      <c r="N731" t="str">
        <f t="shared" si="320"/>
        <v/>
      </c>
      <c r="O731" s="14" t="str">
        <f t="shared" si="332"/>
        <v/>
      </c>
      <c r="P731" s="14" t="str">
        <f t="shared" si="333"/>
        <v/>
      </c>
      <c r="Q731" s="14" t="str">
        <f t="shared" si="334"/>
        <v/>
      </c>
      <c r="R731" s="14" t="str">
        <f t="shared" si="335"/>
        <v/>
      </c>
      <c r="S731" t="str">
        <f t="shared" si="321"/>
        <v/>
      </c>
      <c r="T731" s="14">
        <f t="shared" si="322"/>
        <v>0</v>
      </c>
    </row>
    <row r="732" spans="1:20" x14ac:dyDescent="0.25">
      <c r="A732" t="s">
        <v>606</v>
      </c>
      <c r="B732" t="e">
        <f t="shared" si="325"/>
        <v>#VALUE!</v>
      </c>
      <c r="C732">
        <f t="shared" si="326"/>
        <v>17</v>
      </c>
      <c r="D732">
        <f t="shared" si="327"/>
        <v>17</v>
      </c>
      <c r="E732">
        <f t="shared" si="328"/>
        <v>33</v>
      </c>
      <c r="F732" s="1" t="str">
        <f t="shared" si="318"/>
        <v/>
      </c>
      <c r="G732" s="1" t="str">
        <f t="shared" si="329"/>
        <v/>
      </c>
      <c r="H732" s="26" t="str">
        <f t="shared" si="330"/>
        <v>:</v>
      </c>
      <c r="I732" s="14">
        <f t="shared" si="323"/>
        <v>0</v>
      </c>
      <c r="J732" s="3">
        <f t="shared" si="331"/>
        <v>8</v>
      </c>
      <c r="K732" s="3">
        <f t="shared" si="324"/>
        <v>1</v>
      </c>
      <c r="L732" s="3">
        <f t="shared" si="317"/>
        <v>6</v>
      </c>
      <c r="M732" s="3">
        <f t="shared" si="319"/>
        <v>806</v>
      </c>
      <c r="N732" t="str">
        <f t="shared" si="320"/>
        <v>Avenida San José, nº 97 (Pd. Bus)</v>
      </c>
      <c r="O732" s="14" t="str">
        <f t="shared" si="332"/>
        <v>04:56</v>
      </c>
      <c r="P732" s="14" t="str">
        <f t="shared" si="333"/>
        <v>12:55</v>
      </c>
      <c r="Q732" s="14" t="str">
        <f t="shared" si="334"/>
        <v>20:56</v>
      </c>
      <c r="R732" s="14" t="str">
        <f t="shared" si="335"/>
        <v>06:55</v>
      </c>
      <c r="S732" t="str">
        <f t="shared" si="321"/>
        <v>Avd. San José (esq. C/ Bellavista - Pd. Bus)</v>
      </c>
      <c r="T732" s="14">
        <f t="shared" si="322"/>
        <v>0</v>
      </c>
    </row>
    <row r="733" spans="1:20" x14ac:dyDescent="0.25">
      <c r="A733" t="s">
        <v>160</v>
      </c>
      <c r="B733">
        <f t="shared" si="325"/>
        <v>2</v>
      </c>
      <c r="C733" t="e">
        <f t="shared" si="326"/>
        <v>#VALUE!</v>
      </c>
      <c r="D733">
        <f t="shared" si="327"/>
        <v>2</v>
      </c>
      <c r="E733">
        <f t="shared" si="328"/>
        <v>4</v>
      </c>
      <c r="F733" s="1">
        <f t="shared" si="318"/>
        <v>4</v>
      </c>
      <c r="G733" s="1">
        <f t="shared" si="329"/>
        <v>56</v>
      </c>
      <c r="H733" s="26" t="str">
        <f t="shared" si="330"/>
        <v>04:56</v>
      </c>
      <c r="I733" s="14">
        <f t="shared" si="323"/>
        <v>0</v>
      </c>
      <c r="J733" s="3">
        <f t="shared" si="331"/>
        <v>8</v>
      </c>
      <c r="K733" s="3">
        <f t="shared" si="324"/>
        <v>0</v>
      </c>
      <c r="L733" s="3">
        <f t="shared" si="317"/>
        <v>6</v>
      </c>
      <c r="M733" s="3">
        <f t="shared" si="319"/>
        <v>806</v>
      </c>
      <c r="N733" t="str">
        <f t="shared" si="320"/>
        <v/>
      </c>
      <c r="O733" s="14" t="str">
        <f t="shared" si="332"/>
        <v/>
      </c>
      <c r="P733" s="14" t="str">
        <f t="shared" si="333"/>
        <v/>
      </c>
      <c r="Q733" s="14" t="str">
        <f t="shared" si="334"/>
        <v/>
      </c>
      <c r="R733" s="14" t="str">
        <f t="shared" si="335"/>
        <v/>
      </c>
      <c r="S733" t="str">
        <f t="shared" si="321"/>
        <v/>
      </c>
      <c r="T733" s="14">
        <f t="shared" si="322"/>
        <v>0</v>
      </c>
    </row>
    <row r="734" spans="1:20" x14ac:dyDescent="0.25">
      <c r="A734" t="s">
        <v>120</v>
      </c>
      <c r="B734">
        <f t="shared" si="325"/>
        <v>3</v>
      </c>
      <c r="C734" t="e">
        <f t="shared" si="326"/>
        <v>#VALUE!</v>
      </c>
      <c r="D734">
        <f t="shared" si="327"/>
        <v>3</v>
      </c>
      <c r="E734">
        <f t="shared" si="328"/>
        <v>5</v>
      </c>
      <c r="F734" s="1">
        <f t="shared" si="318"/>
        <v>12</v>
      </c>
      <c r="G734" s="1">
        <f t="shared" si="329"/>
        <v>55</v>
      </c>
      <c r="H734" s="26" t="str">
        <f t="shared" si="330"/>
        <v>12:55</v>
      </c>
      <c r="I734" s="14">
        <f t="shared" si="323"/>
        <v>0</v>
      </c>
      <c r="J734" s="3">
        <f t="shared" si="331"/>
        <v>8</v>
      </c>
      <c r="K734" s="3">
        <f t="shared" si="324"/>
        <v>0</v>
      </c>
      <c r="L734" s="3">
        <f t="shared" si="317"/>
        <v>6</v>
      </c>
      <c r="M734" s="3">
        <f t="shared" si="319"/>
        <v>806</v>
      </c>
      <c r="N734" t="str">
        <f t="shared" si="320"/>
        <v/>
      </c>
      <c r="O734" s="14" t="str">
        <f t="shared" si="332"/>
        <v/>
      </c>
      <c r="P734" s="14" t="str">
        <f t="shared" si="333"/>
        <v/>
      </c>
      <c r="Q734" s="14" t="str">
        <f t="shared" si="334"/>
        <v/>
      </c>
      <c r="R734" s="14" t="str">
        <f t="shared" si="335"/>
        <v/>
      </c>
      <c r="S734" t="str">
        <f t="shared" si="321"/>
        <v/>
      </c>
      <c r="T734" s="14">
        <f t="shared" si="322"/>
        <v>0</v>
      </c>
    </row>
    <row r="735" spans="1:20" x14ac:dyDescent="0.25">
      <c r="A735" t="s">
        <v>82</v>
      </c>
      <c r="B735">
        <f t="shared" si="325"/>
        <v>3</v>
      </c>
      <c r="C735" t="e">
        <f t="shared" si="326"/>
        <v>#VALUE!</v>
      </c>
      <c r="D735">
        <f t="shared" si="327"/>
        <v>3</v>
      </c>
      <c r="E735">
        <f t="shared" si="328"/>
        <v>5</v>
      </c>
      <c r="F735" s="1">
        <f t="shared" si="318"/>
        <v>20</v>
      </c>
      <c r="G735" s="1">
        <f t="shared" si="329"/>
        <v>56</v>
      </c>
      <c r="H735" s="26" t="str">
        <f t="shared" si="330"/>
        <v>20:56</v>
      </c>
      <c r="I735" s="14">
        <f t="shared" si="323"/>
        <v>0</v>
      </c>
      <c r="J735" s="3">
        <f t="shared" si="331"/>
        <v>8</v>
      </c>
      <c r="K735" s="3">
        <f t="shared" si="324"/>
        <v>0</v>
      </c>
      <c r="L735" s="3">
        <f t="shared" si="317"/>
        <v>6</v>
      </c>
      <c r="M735" s="3">
        <f t="shared" si="319"/>
        <v>806</v>
      </c>
      <c r="N735" t="str">
        <f t="shared" si="320"/>
        <v/>
      </c>
      <c r="O735" s="14" t="str">
        <f t="shared" si="332"/>
        <v/>
      </c>
      <c r="P735" s="14" t="str">
        <f t="shared" si="333"/>
        <v/>
      </c>
      <c r="Q735" s="14" t="str">
        <f t="shared" si="334"/>
        <v/>
      </c>
      <c r="R735" s="14" t="str">
        <f t="shared" si="335"/>
        <v/>
      </c>
      <c r="S735" t="str">
        <f t="shared" si="321"/>
        <v/>
      </c>
      <c r="T735" s="14">
        <f t="shared" si="322"/>
        <v>0</v>
      </c>
    </row>
    <row r="736" spans="1:20" x14ac:dyDescent="0.25">
      <c r="A736" t="s">
        <v>321</v>
      </c>
      <c r="B736">
        <f t="shared" si="325"/>
        <v>2</v>
      </c>
      <c r="C736" t="e">
        <f t="shared" si="326"/>
        <v>#VALUE!</v>
      </c>
      <c r="D736">
        <f t="shared" si="327"/>
        <v>2</v>
      </c>
      <c r="E736">
        <f t="shared" si="328"/>
        <v>4</v>
      </c>
      <c r="F736" s="1">
        <f t="shared" si="318"/>
        <v>6</v>
      </c>
      <c r="G736" s="1">
        <f t="shared" si="329"/>
        <v>55</v>
      </c>
      <c r="H736" s="26" t="str">
        <f t="shared" si="330"/>
        <v>06:55</v>
      </c>
      <c r="I736" s="14">
        <f t="shared" si="323"/>
        <v>0</v>
      </c>
      <c r="J736" s="3">
        <f t="shared" si="331"/>
        <v>8</v>
      </c>
      <c r="K736" s="3">
        <f t="shared" si="324"/>
        <v>0</v>
      </c>
      <c r="L736" s="3">
        <f t="shared" si="317"/>
        <v>6</v>
      </c>
      <c r="M736" s="3">
        <f t="shared" si="319"/>
        <v>806</v>
      </c>
      <c r="N736" t="str">
        <f t="shared" si="320"/>
        <v/>
      </c>
      <c r="O736" s="14" t="str">
        <f t="shared" si="332"/>
        <v/>
      </c>
      <c r="P736" s="14" t="str">
        <f t="shared" si="333"/>
        <v/>
      </c>
      <c r="Q736" s="14" t="str">
        <f t="shared" si="334"/>
        <v/>
      </c>
      <c r="R736" s="14" t="str">
        <f t="shared" si="335"/>
        <v/>
      </c>
      <c r="S736" t="str">
        <f t="shared" si="321"/>
        <v/>
      </c>
      <c r="T736" s="14">
        <f t="shared" si="322"/>
        <v>0</v>
      </c>
    </row>
    <row r="737" spans="1:20" x14ac:dyDescent="0.25">
      <c r="A737" t="s">
        <v>559</v>
      </c>
      <c r="B737" t="e">
        <f t="shared" si="325"/>
        <v>#VALUE!</v>
      </c>
      <c r="C737" t="e">
        <f t="shared" si="326"/>
        <v>#VALUE!</v>
      </c>
      <c r="D737" t="e">
        <f t="shared" si="327"/>
        <v>#VALUE!</v>
      </c>
      <c r="E737">
        <f t="shared" si="328"/>
        <v>44</v>
      </c>
      <c r="F737" s="1" t="str">
        <f t="shared" si="318"/>
        <v/>
      </c>
      <c r="G737" s="1" t="str">
        <f t="shared" si="329"/>
        <v/>
      </c>
      <c r="H737" s="26" t="str">
        <f t="shared" si="330"/>
        <v>:</v>
      </c>
      <c r="I737" s="14">
        <f t="shared" si="323"/>
        <v>0</v>
      </c>
      <c r="J737" s="3">
        <f t="shared" si="331"/>
        <v>8</v>
      </c>
      <c r="K737" s="3">
        <f t="shared" si="324"/>
        <v>0</v>
      </c>
      <c r="L737" s="3">
        <f t="shared" si="317"/>
        <v>6</v>
      </c>
      <c r="M737" s="3">
        <f t="shared" si="319"/>
        <v>806</v>
      </c>
      <c r="N737" t="str">
        <f t="shared" si="320"/>
        <v/>
      </c>
      <c r="O737" s="14" t="str">
        <f t="shared" si="332"/>
        <v/>
      </c>
      <c r="P737" s="14" t="str">
        <f t="shared" si="333"/>
        <v/>
      </c>
      <c r="Q737" s="14" t="str">
        <f t="shared" si="334"/>
        <v/>
      </c>
      <c r="R737" s="14" t="str">
        <f t="shared" si="335"/>
        <v/>
      </c>
      <c r="S737" t="str">
        <f t="shared" si="321"/>
        <v/>
      </c>
      <c r="T737" s="14">
        <f t="shared" si="322"/>
        <v>0</v>
      </c>
    </row>
    <row r="738" spans="1:20" x14ac:dyDescent="0.25">
      <c r="A738" t="s">
        <v>561</v>
      </c>
      <c r="B738" t="e">
        <f t="shared" si="325"/>
        <v>#VALUE!</v>
      </c>
      <c r="C738">
        <f t="shared" si="326"/>
        <v>14</v>
      </c>
      <c r="D738">
        <f t="shared" si="327"/>
        <v>14</v>
      </c>
      <c r="E738">
        <f t="shared" si="328"/>
        <v>50</v>
      </c>
      <c r="F738" s="1" t="str">
        <f t="shared" si="318"/>
        <v/>
      </c>
      <c r="G738" s="1" t="str">
        <f t="shared" si="329"/>
        <v/>
      </c>
      <c r="H738" s="26" t="str">
        <f t="shared" si="330"/>
        <v>:</v>
      </c>
      <c r="I738" s="14">
        <f t="shared" si="323"/>
        <v>0</v>
      </c>
      <c r="J738" s="3">
        <f t="shared" si="331"/>
        <v>8</v>
      </c>
      <c r="K738" s="3">
        <f t="shared" si="324"/>
        <v>1</v>
      </c>
      <c r="L738" s="3">
        <f t="shared" si="317"/>
        <v>7</v>
      </c>
      <c r="M738" s="3">
        <f t="shared" si="319"/>
        <v>807</v>
      </c>
      <c r="N738" t="str">
        <f t="shared" si="320"/>
        <v>Avd. San José, nº 3 (esq. Miguel Servet - Pd. Bus)</v>
      </c>
      <c r="O738" s="14" t="str">
        <f t="shared" si="332"/>
        <v>04:57</v>
      </c>
      <c r="P738" s="14" t="str">
        <f t="shared" si="333"/>
        <v>12:56</v>
      </c>
      <c r="Q738" s="14" t="str">
        <f t="shared" si="334"/>
        <v>20:57</v>
      </c>
      <c r="R738" s="14" t="str">
        <f t="shared" si="335"/>
        <v>06:56</v>
      </c>
      <c r="S738" t="str">
        <f t="shared" si="321"/>
        <v>Avenida San José, nº 97 (Pd. Bus)</v>
      </c>
      <c r="T738" s="14">
        <f t="shared" si="322"/>
        <v>0</v>
      </c>
    </row>
    <row r="739" spans="1:20" x14ac:dyDescent="0.25">
      <c r="A739" t="s">
        <v>112</v>
      </c>
      <c r="B739">
        <f t="shared" si="325"/>
        <v>2</v>
      </c>
      <c r="C739" t="e">
        <f t="shared" si="326"/>
        <v>#VALUE!</v>
      </c>
      <c r="D739">
        <f t="shared" si="327"/>
        <v>2</v>
      </c>
      <c r="E739">
        <f t="shared" si="328"/>
        <v>4</v>
      </c>
      <c r="F739" s="1">
        <f t="shared" si="318"/>
        <v>4</v>
      </c>
      <c r="G739" s="1">
        <f t="shared" si="329"/>
        <v>57</v>
      </c>
      <c r="H739" s="26" t="str">
        <f t="shared" si="330"/>
        <v>04:57</v>
      </c>
      <c r="I739" s="14">
        <f t="shared" si="323"/>
        <v>0</v>
      </c>
      <c r="J739" s="3">
        <f t="shared" si="331"/>
        <v>8</v>
      </c>
      <c r="K739" s="3">
        <f t="shared" si="324"/>
        <v>0</v>
      </c>
      <c r="L739" s="3">
        <f t="shared" si="317"/>
        <v>7</v>
      </c>
      <c r="M739" s="3">
        <f t="shared" si="319"/>
        <v>807</v>
      </c>
      <c r="N739" t="str">
        <f t="shared" si="320"/>
        <v/>
      </c>
      <c r="O739" s="14" t="str">
        <f t="shared" si="332"/>
        <v/>
      </c>
      <c r="P739" s="14" t="str">
        <f t="shared" si="333"/>
        <v/>
      </c>
      <c r="Q739" s="14" t="str">
        <f t="shared" si="334"/>
        <v/>
      </c>
      <c r="R739" s="14" t="str">
        <f t="shared" si="335"/>
        <v/>
      </c>
      <c r="S739" t="str">
        <f t="shared" si="321"/>
        <v/>
      </c>
      <c r="T739" s="14">
        <f t="shared" si="322"/>
        <v>0</v>
      </c>
    </row>
    <row r="740" spans="1:20" x14ac:dyDescent="0.25">
      <c r="A740" t="s">
        <v>81</v>
      </c>
      <c r="B740">
        <f t="shared" si="325"/>
        <v>3</v>
      </c>
      <c r="C740" t="e">
        <f t="shared" si="326"/>
        <v>#VALUE!</v>
      </c>
      <c r="D740">
        <f t="shared" si="327"/>
        <v>3</v>
      </c>
      <c r="E740">
        <f t="shared" si="328"/>
        <v>5</v>
      </c>
      <c r="F740" s="1">
        <f t="shared" si="318"/>
        <v>12</v>
      </c>
      <c r="G740" s="1">
        <f t="shared" si="329"/>
        <v>56</v>
      </c>
      <c r="H740" s="26" t="str">
        <f t="shared" si="330"/>
        <v>12:56</v>
      </c>
      <c r="I740" s="14">
        <f t="shared" si="323"/>
        <v>0</v>
      </c>
      <c r="J740" s="3">
        <f t="shared" si="331"/>
        <v>8</v>
      </c>
      <c r="K740" s="3">
        <f t="shared" si="324"/>
        <v>0</v>
      </c>
      <c r="L740" s="3">
        <f t="shared" si="317"/>
        <v>7</v>
      </c>
      <c r="M740" s="3">
        <f t="shared" si="319"/>
        <v>807</v>
      </c>
      <c r="N740" t="str">
        <f t="shared" si="320"/>
        <v/>
      </c>
      <c r="O740" s="14" t="str">
        <f t="shared" si="332"/>
        <v/>
      </c>
      <c r="P740" s="14" t="str">
        <f t="shared" si="333"/>
        <v/>
      </c>
      <c r="Q740" s="14" t="str">
        <f t="shared" si="334"/>
        <v/>
      </c>
      <c r="R740" s="14" t="str">
        <f t="shared" si="335"/>
        <v/>
      </c>
      <c r="S740" t="str">
        <f t="shared" si="321"/>
        <v/>
      </c>
      <c r="T740" s="14">
        <f t="shared" si="322"/>
        <v>0</v>
      </c>
    </row>
    <row r="741" spans="1:20" x14ac:dyDescent="0.25">
      <c r="A741" t="s">
        <v>86</v>
      </c>
      <c r="B741">
        <f t="shared" si="325"/>
        <v>3</v>
      </c>
      <c r="C741" t="e">
        <f t="shared" si="326"/>
        <v>#VALUE!</v>
      </c>
      <c r="D741">
        <f t="shared" si="327"/>
        <v>3</v>
      </c>
      <c r="E741">
        <f t="shared" si="328"/>
        <v>5</v>
      </c>
      <c r="F741" s="1">
        <f t="shared" si="318"/>
        <v>20</v>
      </c>
      <c r="G741" s="1">
        <f t="shared" si="329"/>
        <v>57</v>
      </c>
      <c r="H741" s="26" t="str">
        <f t="shared" si="330"/>
        <v>20:57</v>
      </c>
      <c r="I741" s="14">
        <f t="shared" si="323"/>
        <v>0</v>
      </c>
      <c r="J741" s="3">
        <f t="shared" si="331"/>
        <v>8</v>
      </c>
      <c r="K741" s="3">
        <f t="shared" si="324"/>
        <v>0</v>
      </c>
      <c r="L741" s="3">
        <f t="shared" si="317"/>
        <v>7</v>
      </c>
      <c r="M741" s="3">
        <f t="shared" si="319"/>
        <v>807</v>
      </c>
      <c r="N741" t="str">
        <f t="shared" si="320"/>
        <v/>
      </c>
      <c r="O741" s="14" t="str">
        <f t="shared" si="332"/>
        <v/>
      </c>
      <c r="P741" s="14" t="str">
        <f t="shared" si="333"/>
        <v/>
      </c>
      <c r="Q741" s="14" t="str">
        <f t="shared" si="334"/>
        <v/>
      </c>
      <c r="R741" s="14" t="str">
        <f t="shared" si="335"/>
        <v/>
      </c>
      <c r="S741" t="str">
        <f t="shared" si="321"/>
        <v/>
      </c>
      <c r="T741" s="14">
        <f t="shared" si="322"/>
        <v>0</v>
      </c>
    </row>
    <row r="742" spans="1:20" x14ac:dyDescent="0.25">
      <c r="A742" t="s">
        <v>296</v>
      </c>
      <c r="B742">
        <f t="shared" si="325"/>
        <v>2</v>
      </c>
      <c r="C742" t="e">
        <f t="shared" si="326"/>
        <v>#VALUE!</v>
      </c>
      <c r="D742">
        <f t="shared" si="327"/>
        <v>2</v>
      </c>
      <c r="E742">
        <f t="shared" si="328"/>
        <v>4</v>
      </c>
      <c r="F742" s="1">
        <f t="shared" si="318"/>
        <v>6</v>
      </c>
      <c r="G742" s="1">
        <f t="shared" si="329"/>
        <v>56</v>
      </c>
      <c r="H742" s="26" t="str">
        <f t="shared" si="330"/>
        <v>06:56</v>
      </c>
      <c r="I742" s="14">
        <f t="shared" si="323"/>
        <v>0</v>
      </c>
      <c r="J742" s="3">
        <f t="shared" si="331"/>
        <v>8</v>
      </c>
      <c r="K742" s="3">
        <f t="shared" si="324"/>
        <v>0</v>
      </c>
      <c r="L742" s="3">
        <f t="shared" si="317"/>
        <v>7</v>
      </c>
      <c r="M742" s="3">
        <f t="shared" si="319"/>
        <v>807</v>
      </c>
      <c r="N742" t="str">
        <f t="shared" si="320"/>
        <v/>
      </c>
      <c r="O742" s="14" t="str">
        <f t="shared" si="332"/>
        <v/>
      </c>
      <c r="P742" s="14" t="str">
        <f t="shared" si="333"/>
        <v/>
      </c>
      <c r="Q742" s="14" t="str">
        <f t="shared" si="334"/>
        <v/>
      </c>
      <c r="R742" s="14" t="str">
        <f t="shared" si="335"/>
        <v/>
      </c>
      <c r="S742" t="str">
        <f t="shared" si="321"/>
        <v/>
      </c>
      <c r="T742" s="14">
        <f t="shared" si="322"/>
        <v>0</v>
      </c>
    </row>
    <row r="743" spans="1:20" x14ac:dyDescent="0.25">
      <c r="A743" t="s">
        <v>606</v>
      </c>
      <c r="B743" t="e">
        <f t="shared" si="325"/>
        <v>#VALUE!</v>
      </c>
      <c r="C743">
        <f t="shared" si="326"/>
        <v>17</v>
      </c>
      <c r="D743">
        <f t="shared" si="327"/>
        <v>17</v>
      </c>
      <c r="E743">
        <f t="shared" si="328"/>
        <v>33</v>
      </c>
      <c r="F743" s="1" t="str">
        <f t="shared" si="318"/>
        <v/>
      </c>
      <c r="G743" s="1" t="str">
        <f t="shared" si="329"/>
        <v/>
      </c>
      <c r="H743" s="26" t="str">
        <f t="shared" si="330"/>
        <v>:</v>
      </c>
      <c r="I743" s="14">
        <f t="shared" si="323"/>
        <v>0</v>
      </c>
      <c r="J743" s="3">
        <f t="shared" si="331"/>
        <v>8</v>
      </c>
      <c r="K743" s="3">
        <f t="shared" si="324"/>
        <v>0</v>
      </c>
      <c r="L743" s="3">
        <f t="shared" si="317"/>
        <v>7</v>
      </c>
      <c r="M743" s="3">
        <f t="shared" si="319"/>
        <v>807</v>
      </c>
      <c r="N743" t="str">
        <f t="shared" si="320"/>
        <v/>
      </c>
      <c r="O743" s="14" t="str">
        <f t="shared" si="332"/>
        <v/>
      </c>
      <c r="P743" s="14" t="str">
        <f t="shared" si="333"/>
        <v/>
      </c>
      <c r="Q743" s="14" t="str">
        <f t="shared" si="334"/>
        <v/>
      </c>
      <c r="R743" s="14" t="str">
        <f t="shared" si="335"/>
        <v/>
      </c>
      <c r="S743" t="str">
        <f t="shared" si="321"/>
        <v/>
      </c>
      <c r="T743" s="14">
        <f t="shared" si="322"/>
        <v>0</v>
      </c>
    </row>
    <row r="744" spans="1:20" x14ac:dyDescent="0.25">
      <c r="A744" t="s">
        <v>607</v>
      </c>
      <c r="B744" t="e">
        <f t="shared" si="325"/>
        <v>#VALUE!</v>
      </c>
      <c r="C744">
        <f t="shared" si="326"/>
        <v>17</v>
      </c>
      <c r="D744">
        <f t="shared" si="327"/>
        <v>17</v>
      </c>
      <c r="E744">
        <f t="shared" si="328"/>
        <v>50</v>
      </c>
      <c r="F744" s="1" t="str">
        <f t="shared" si="318"/>
        <v/>
      </c>
      <c r="G744" s="1" t="str">
        <f t="shared" si="329"/>
        <v/>
      </c>
      <c r="H744" s="26" t="str">
        <f t="shared" si="330"/>
        <v>:</v>
      </c>
      <c r="I744" s="14">
        <f t="shared" si="323"/>
        <v>0</v>
      </c>
      <c r="J744" s="3">
        <f t="shared" si="331"/>
        <v>8</v>
      </c>
      <c r="K744" s="3">
        <f t="shared" si="324"/>
        <v>1</v>
      </c>
      <c r="L744" s="3">
        <f t="shared" si="317"/>
        <v>8</v>
      </c>
      <c r="M744" s="3">
        <f t="shared" si="319"/>
        <v>808</v>
      </c>
      <c r="N744" t="str">
        <f t="shared" si="320"/>
        <v>Compromiso Caspe, nº 48 - Pd. Bus (esq. Dr Iranzo)</v>
      </c>
      <c r="O744" s="14" t="str">
        <f t="shared" si="332"/>
        <v>04:58</v>
      </c>
      <c r="P744" s="14" t="str">
        <f t="shared" si="333"/>
        <v>12:57</v>
      </c>
      <c r="Q744" s="14" t="str">
        <f t="shared" si="334"/>
        <v>20:58</v>
      </c>
      <c r="R744" s="14" t="str">
        <f t="shared" si="335"/>
        <v>06:57</v>
      </c>
      <c r="S744" t="str">
        <f t="shared" si="321"/>
        <v>Avd. San José, nº 3 (esq. Miguel Servet - Pd. Bus)</v>
      </c>
      <c r="T744" s="14">
        <f t="shared" si="322"/>
        <v>0</v>
      </c>
    </row>
    <row r="745" spans="1:20" x14ac:dyDescent="0.25">
      <c r="A745" t="s">
        <v>80</v>
      </c>
      <c r="B745">
        <f t="shared" si="325"/>
        <v>2</v>
      </c>
      <c r="C745" t="e">
        <f t="shared" si="326"/>
        <v>#VALUE!</v>
      </c>
      <c r="D745">
        <f t="shared" si="327"/>
        <v>2</v>
      </c>
      <c r="E745">
        <f t="shared" si="328"/>
        <v>4</v>
      </c>
      <c r="F745" s="1">
        <f t="shared" si="318"/>
        <v>4</v>
      </c>
      <c r="G745" s="1">
        <f t="shared" si="329"/>
        <v>58</v>
      </c>
      <c r="H745" s="26" t="str">
        <f t="shared" si="330"/>
        <v>04:58</v>
      </c>
      <c r="I745" s="14">
        <f t="shared" si="323"/>
        <v>0</v>
      </c>
      <c r="J745" s="3">
        <f t="shared" si="331"/>
        <v>8</v>
      </c>
      <c r="K745" s="3">
        <f t="shared" si="324"/>
        <v>0</v>
      </c>
      <c r="L745" s="3">
        <f t="shared" si="317"/>
        <v>8</v>
      </c>
      <c r="M745" s="3">
        <f t="shared" si="319"/>
        <v>808</v>
      </c>
      <c r="N745" t="str">
        <f t="shared" si="320"/>
        <v/>
      </c>
      <c r="O745" s="14" t="str">
        <f t="shared" si="332"/>
        <v/>
      </c>
      <c r="P745" s="14" t="str">
        <f t="shared" si="333"/>
        <v/>
      </c>
      <c r="Q745" s="14" t="str">
        <f t="shared" si="334"/>
        <v/>
      </c>
      <c r="R745" s="14" t="str">
        <f t="shared" si="335"/>
        <v/>
      </c>
      <c r="S745" t="str">
        <f t="shared" si="321"/>
        <v/>
      </c>
      <c r="T745" s="14">
        <f t="shared" si="322"/>
        <v>0</v>
      </c>
    </row>
    <row r="746" spans="1:20" x14ac:dyDescent="0.25">
      <c r="A746" t="s">
        <v>85</v>
      </c>
      <c r="B746">
        <f t="shared" si="325"/>
        <v>3</v>
      </c>
      <c r="C746" t="e">
        <f t="shared" si="326"/>
        <v>#VALUE!</v>
      </c>
      <c r="D746">
        <f t="shared" si="327"/>
        <v>3</v>
      </c>
      <c r="E746">
        <f t="shared" si="328"/>
        <v>5</v>
      </c>
      <c r="F746" s="1">
        <f t="shared" si="318"/>
        <v>12</v>
      </c>
      <c r="G746" s="1">
        <f t="shared" si="329"/>
        <v>57</v>
      </c>
      <c r="H746" s="26" t="str">
        <f t="shared" si="330"/>
        <v>12:57</v>
      </c>
      <c r="I746" s="14">
        <f t="shared" si="323"/>
        <v>0</v>
      </c>
      <c r="J746" s="3">
        <f t="shared" si="331"/>
        <v>8</v>
      </c>
      <c r="K746" s="3">
        <f t="shared" si="324"/>
        <v>0</v>
      </c>
      <c r="L746" s="3">
        <f t="shared" si="317"/>
        <v>8</v>
      </c>
      <c r="M746" s="3">
        <f t="shared" si="319"/>
        <v>808</v>
      </c>
      <c r="N746" t="str">
        <f t="shared" si="320"/>
        <v/>
      </c>
      <c r="O746" s="14" t="str">
        <f t="shared" si="332"/>
        <v/>
      </c>
      <c r="P746" s="14" t="str">
        <f t="shared" si="333"/>
        <v/>
      </c>
      <c r="Q746" s="14" t="str">
        <f t="shared" si="334"/>
        <v/>
      </c>
      <c r="R746" s="14" t="str">
        <f t="shared" si="335"/>
        <v/>
      </c>
      <c r="S746" t="str">
        <f t="shared" si="321"/>
        <v/>
      </c>
      <c r="T746" s="14">
        <f t="shared" si="322"/>
        <v>0</v>
      </c>
    </row>
    <row r="747" spans="1:20" x14ac:dyDescent="0.25">
      <c r="A747" t="s">
        <v>20</v>
      </c>
      <c r="B747">
        <f t="shared" si="325"/>
        <v>3</v>
      </c>
      <c r="C747" t="e">
        <f t="shared" si="326"/>
        <v>#VALUE!</v>
      </c>
      <c r="D747">
        <f t="shared" si="327"/>
        <v>3</v>
      </c>
      <c r="E747">
        <f t="shared" si="328"/>
        <v>5</v>
      </c>
      <c r="F747" s="1">
        <f t="shared" si="318"/>
        <v>20</v>
      </c>
      <c r="G747" s="1">
        <f t="shared" si="329"/>
        <v>58</v>
      </c>
      <c r="H747" s="26" t="str">
        <f t="shared" si="330"/>
        <v>20:58</v>
      </c>
      <c r="I747" s="14">
        <f t="shared" si="323"/>
        <v>0</v>
      </c>
      <c r="J747" s="3">
        <f t="shared" si="331"/>
        <v>8</v>
      </c>
      <c r="K747" s="3">
        <f t="shared" si="324"/>
        <v>0</v>
      </c>
      <c r="L747" s="3">
        <f t="shared" si="317"/>
        <v>8</v>
      </c>
      <c r="M747" s="3">
        <f t="shared" si="319"/>
        <v>808</v>
      </c>
      <c r="N747" t="str">
        <f t="shared" si="320"/>
        <v/>
      </c>
      <c r="O747" s="14" t="str">
        <f t="shared" si="332"/>
        <v/>
      </c>
      <c r="P747" s="14" t="str">
        <f t="shared" si="333"/>
        <v/>
      </c>
      <c r="Q747" s="14" t="str">
        <f t="shared" si="334"/>
        <v/>
      </c>
      <c r="R747" s="14" t="str">
        <f t="shared" si="335"/>
        <v/>
      </c>
      <c r="S747" t="str">
        <f t="shared" si="321"/>
        <v/>
      </c>
      <c r="T747" s="14">
        <f t="shared" si="322"/>
        <v>0</v>
      </c>
    </row>
    <row r="748" spans="1:20" x14ac:dyDescent="0.25">
      <c r="A748" t="s">
        <v>322</v>
      </c>
      <c r="B748">
        <f t="shared" si="325"/>
        <v>2</v>
      </c>
      <c r="C748" t="e">
        <f t="shared" si="326"/>
        <v>#VALUE!</v>
      </c>
      <c r="D748">
        <f t="shared" si="327"/>
        <v>2</v>
      </c>
      <c r="E748">
        <f t="shared" si="328"/>
        <v>4</v>
      </c>
      <c r="F748" s="1">
        <f t="shared" si="318"/>
        <v>6</v>
      </c>
      <c r="G748" s="1">
        <f t="shared" si="329"/>
        <v>57</v>
      </c>
      <c r="H748" s="26" t="str">
        <f t="shared" si="330"/>
        <v>06:57</v>
      </c>
      <c r="I748" s="14">
        <f t="shared" si="323"/>
        <v>0</v>
      </c>
      <c r="J748" s="3">
        <f t="shared" si="331"/>
        <v>8</v>
      </c>
      <c r="K748" s="3">
        <f t="shared" si="324"/>
        <v>0</v>
      </c>
      <c r="L748" s="3">
        <f t="shared" si="317"/>
        <v>8</v>
      </c>
      <c r="M748" s="3">
        <f t="shared" si="319"/>
        <v>808</v>
      </c>
      <c r="N748" t="str">
        <f t="shared" si="320"/>
        <v/>
      </c>
      <c r="O748" s="14" t="str">
        <f t="shared" si="332"/>
        <v/>
      </c>
      <c r="P748" s="14" t="str">
        <f t="shared" si="333"/>
        <v/>
      </c>
      <c r="Q748" s="14" t="str">
        <f t="shared" si="334"/>
        <v/>
      </c>
      <c r="R748" s="14" t="str">
        <f t="shared" si="335"/>
        <v/>
      </c>
      <c r="S748" t="str">
        <f t="shared" si="321"/>
        <v/>
      </c>
      <c r="T748" s="14">
        <f t="shared" si="322"/>
        <v>0</v>
      </c>
    </row>
    <row r="749" spans="1:20" x14ac:dyDescent="0.25">
      <c r="A749" t="s">
        <v>561</v>
      </c>
      <c r="B749" t="e">
        <f t="shared" si="325"/>
        <v>#VALUE!</v>
      </c>
      <c r="C749">
        <f t="shared" si="326"/>
        <v>14</v>
      </c>
      <c r="D749">
        <f t="shared" si="327"/>
        <v>14</v>
      </c>
      <c r="E749">
        <f t="shared" si="328"/>
        <v>50</v>
      </c>
      <c r="F749" s="1" t="str">
        <f t="shared" si="318"/>
        <v/>
      </c>
      <c r="G749" s="1" t="str">
        <f t="shared" si="329"/>
        <v/>
      </c>
      <c r="H749" s="26" t="str">
        <f t="shared" si="330"/>
        <v>:</v>
      </c>
      <c r="I749" s="14">
        <f t="shared" si="323"/>
        <v>0</v>
      </c>
      <c r="J749" s="3">
        <f t="shared" si="331"/>
        <v>8</v>
      </c>
      <c r="K749" s="3">
        <f t="shared" si="324"/>
        <v>0</v>
      </c>
      <c r="L749" s="3">
        <f t="shared" si="317"/>
        <v>8</v>
      </c>
      <c r="M749" s="3">
        <f t="shared" si="319"/>
        <v>808</v>
      </c>
      <c r="N749" t="str">
        <f t="shared" si="320"/>
        <v/>
      </c>
      <c r="O749" s="14" t="str">
        <f t="shared" si="332"/>
        <v/>
      </c>
      <c r="P749" s="14" t="str">
        <f t="shared" si="333"/>
        <v/>
      </c>
      <c r="Q749" s="14" t="str">
        <f t="shared" si="334"/>
        <v/>
      </c>
      <c r="R749" s="14" t="str">
        <f t="shared" si="335"/>
        <v/>
      </c>
      <c r="S749" t="str">
        <f t="shared" si="321"/>
        <v/>
      </c>
      <c r="T749" s="14">
        <f t="shared" si="322"/>
        <v>0</v>
      </c>
    </row>
    <row r="750" spans="1:20" x14ac:dyDescent="0.25">
      <c r="A750" t="s">
        <v>562</v>
      </c>
      <c r="B750" t="e">
        <f t="shared" si="325"/>
        <v>#VALUE!</v>
      </c>
      <c r="C750">
        <f t="shared" si="326"/>
        <v>20</v>
      </c>
      <c r="D750">
        <f t="shared" si="327"/>
        <v>20</v>
      </c>
      <c r="E750">
        <f t="shared" si="328"/>
        <v>36</v>
      </c>
      <c r="F750" s="1" t="str">
        <f t="shared" si="318"/>
        <v/>
      </c>
      <c r="G750" s="1" t="str">
        <f t="shared" si="329"/>
        <v/>
      </c>
      <c r="H750" s="26" t="str">
        <f t="shared" si="330"/>
        <v>:</v>
      </c>
      <c r="I750" s="14">
        <f t="shared" si="323"/>
        <v>0</v>
      </c>
      <c r="J750" s="3">
        <f t="shared" si="331"/>
        <v>8</v>
      </c>
      <c r="K750" s="3">
        <f t="shared" si="324"/>
        <v>1</v>
      </c>
      <c r="L750" s="3">
        <f t="shared" si="317"/>
        <v>9</v>
      </c>
      <c r="M750" s="3">
        <f t="shared" si="319"/>
        <v>809</v>
      </c>
      <c r="N750" t="str">
        <f t="shared" si="320"/>
        <v>Compromiso de Caspe, nº 76 (Pd. Bus)</v>
      </c>
      <c r="O750" s="14" t="str">
        <f t="shared" si="332"/>
        <v>05:00</v>
      </c>
      <c r="P750" s="14" t="str">
        <f t="shared" si="333"/>
        <v>13:00</v>
      </c>
      <c r="Q750" s="14" t="str">
        <f t="shared" si="334"/>
        <v>21:00</v>
      </c>
      <c r="R750" s="14" t="str">
        <f t="shared" si="335"/>
        <v>07:00</v>
      </c>
      <c r="S750" t="str">
        <f t="shared" si="321"/>
        <v>Compromiso Caspe, nº 48 - Pd. Bus (esq. Dr Iranzo)</v>
      </c>
      <c r="T750" s="14">
        <f t="shared" si="322"/>
        <v>0</v>
      </c>
    </row>
    <row r="751" spans="1:20" x14ac:dyDescent="0.25">
      <c r="A751" t="s">
        <v>51</v>
      </c>
      <c r="B751">
        <f t="shared" si="325"/>
        <v>2</v>
      </c>
      <c r="C751" t="e">
        <f t="shared" si="326"/>
        <v>#VALUE!</v>
      </c>
      <c r="D751">
        <f t="shared" si="327"/>
        <v>2</v>
      </c>
      <c r="E751">
        <f t="shared" si="328"/>
        <v>4</v>
      </c>
      <c r="F751" s="1">
        <f t="shared" si="318"/>
        <v>5</v>
      </c>
      <c r="G751" s="1">
        <f t="shared" si="329"/>
        <v>0</v>
      </c>
      <c r="H751" s="26" t="str">
        <f t="shared" si="330"/>
        <v>05:00</v>
      </c>
      <c r="I751" s="14">
        <f t="shared" si="323"/>
        <v>0</v>
      </c>
      <c r="J751" s="3">
        <f t="shared" si="331"/>
        <v>8</v>
      </c>
      <c r="K751" s="3">
        <f t="shared" si="324"/>
        <v>0</v>
      </c>
      <c r="L751" s="3">
        <f t="shared" si="317"/>
        <v>9</v>
      </c>
      <c r="M751" s="3">
        <f t="shared" si="319"/>
        <v>809</v>
      </c>
      <c r="N751" t="str">
        <f t="shared" si="320"/>
        <v/>
      </c>
      <c r="O751" s="14" t="str">
        <f t="shared" si="332"/>
        <v/>
      </c>
      <c r="P751" s="14" t="str">
        <f t="shared" si="333"/>
        <v/>
      </c>
      <c r="Q751" s="14" t="str">
        <f t="shared" si="334"/>
        <v/>
      </c>
      <c r="R751" s="14" t="str">
        <f t="shared" si="335"/>
        <v/>
      </c>
      <c r="S751" t="str">
        <f t="shared" si="321"/>
        <v/>
      </c>
      <c r="T751" s="14">
        <f t="shared" si="322"/>
        <v>0</v>
      </c>
    </row>
    <row r="752" spans="1:20" x14ac:dyDescent="0.25">
      <c r="A752" t="s">
        <v>29</v>
      </c>
      <c r="B752">
        <f t="shared" si="325"/>
        <v>3</v>
      </c>
      <c r="C752" t="e">
        <f t="shared" si="326"/>
        <v>#VALUE!</v>
      </c>
      <c r="D752">
        <f t="shared" si="327"/>
        <v>3</v>
      </c>
      <c r="E752">
        <f t="shared" si="328"/>
        <v>5</v>
      </c>
      <c r="F752" s="1">
        <f t="shared" si="318"/>
        <v>13</v>
      </c>
      <c r="G752" s="1">
        <f t="shared" si="329"/>
        <v>0</v>
      </c>
      <c r="H752" s="26" t="str">
        <f t="shared" si="330"/>
        <v>13:00</v>
      </c>
      <c r="I752" s="14">
        <f t="shared" si="323"/>
        <v>0</v>
      </c>
      <c r="J752" s="3">
        <f t="shared" si="331"/>
        <v>8</v>
      </c>
      <c r="K752" s="3">
        <f t="shared" si="324"/>
        <v>0</v>
      </c>
      <c r="L752" s="3">
        <f t="shared" si="317"/>
        <v>9</v>
      </c>
      <c r="M752" s="3">
        <f t="shared" si="319"/>
        <v>809</v>
      </c>
      <c r="N752" t="str">
        <f t="shared" si="320"/>
        <v/>
      </c>
      <c r="O752" s="14" t="str">
        <f t="shared" si="332"/>
        <v/>
      </c>
      <c r="P752" s="14" t="str">
        <f t="shared" si="333"/>
        <v/>
      </c>
      <c r="Q752" s="14" t="str">
        <f t="shared" si="334"/>
        <v/>
      </c>
      <c r="R752" s="14" t="str">
        <f t="shared" si="335"/>
        <v/>
      </c>
      <c r="S752" t="str">
        <f t="shared" si="321"/>
        <v/>
      </c>
      <c r="T752" s="14">
        <f t="shared" si="322"/>
        <v>0</v>
      </c>
    </row>
    <row r="753" spans="1:20" x14ac:dyDescent="0.25">
      <c r="A753" t="s">
        <v>30</v>
      </c>
      <c r="B753">
        <f t="shared" si="325"/>
        <v>3</v>
      </c>
      <c r="C753" t="e">
        <f t="shared" si="326"/>
        <v>#VALUE!</v>
      </c>
      <c r="D753">
        <f t="shared" si="327"/>
        <v>3</v>
      </c>
      <c r="E753">
        <f t="shared" si="328"/>
        <v>5</v>
      </c>
      <c r="F753" s="1">
        <f t="shared" si="318"/>
        <v>21</v>
      </c>
      <c r="G753" s="1">
        <f t="shared" si="329"/>
        <v>0</v>
      </c>
      <c r="H753" s="26" t="str">
        <f t="shared" si="330"/>
        <v>21:00</v>
      </c>
      <c r="I753" s="14">
        <f t="shared" si="323"/>
        <v>0</v>
      </c>
      <c r="J753" s="3">
        <f t="shared" si="331"/>
        <v>8</v>
      </c>
      <c r="K753" s="3">
        <f t="shared" si="324"/>
        <v>0</v>
      </c>
      <c r="L753" s="3">
        <f t="shared" si="317"/>
        <v>9</v>
      </c>
      <c r="M753" s="3">
        <f t="shared" si="319"/>
        <v>809</v>
      </c>
      <c r="N753" t="str">
        <f t="shared" si="320"/>
        <v/>
      </c>
      <c r="O753" s="14" t="str">
        <f t="shared" si="332"/>
        <v/>
      </c>
      <c r="P753" s="14" t="str">
        <f t="shared" si="333"/>
        <v/>
      </c>
      <c r="Q753" s="14" t="str">
        <f t="shared" si="334"/>
        <v/>
      </c>
      <c r="R753" s="14" t="str">
        <f t="shared" si="335"/>
        <v/>
      </c>
      <c r="S753" t="str">
        <f t="shared" si="321"/>
        <v/>
      </c>
      <c r="T753" s="14">
        <f t="shared" si="322"/>
        <v>0</v>
      </c>
    </row>
    <row r="754" spans="1:20" x14ac:dyDescent="0.25">
      <c r="A754" t="s">
        <v>300</v>
      </c>
      <c r="B754">
        <f t="shared" si="325"/>
        <v>2</v>
      </c>
      <c r="C754" t="e">
        <f t="shared" si="326"/>
        <v>#VALUE!</v>
      </c>
      <c r="D754">
        <f t="shared" si="327"/>
        <v>2</v>
      </c>
      <c r="E754">
        <f t="shared" si="328"/>
        <v>4</v>
      </c>
      <c r="F754" s="1">
        <f t="shared" si="318"/>
        <v>7</v>
      </c>
      <c r="G754" s="1">
        <f t="shared" si="329"/>
        <v>0</v>
      </c>
      <c r="H754" s="26" t="str">
        <f t="shared" si="330"/>
        <v>07:00</v>
      </c>
      <c r="I754" s="14">
        <f t="shared" si="323"/>
        <v>0</v>
      </c>
      <c r="J754" s="3">
        <f t="shared" si="331"/>
        <v>8</v>
      </c>
      <c r="K754" s="3">
        <f t="shared" si="324"/>
        <v>0</v>
      </c>
      <c r="L754" s="3">
        <f t="shared" si="317"/>
        <v>9</v>
      </c>
      <c r="M754" s="3">
        <f t="shared" si="319"/>
        <v>809</v>
      </c>
      <c r="N754" t="str">
        <f t="shared" si="320"/>
        <v/>
      </c>
      <c r="O754" s="14" t="str">
        <f t="shared" si="332"/>
        <v/>
      </c>
      <c r="P754" s="14" t="str">
        <f t="shared" si="333"/>
        <v/>
      </c>
      <c r="Q754" s="14" t="str">
        <f t="shared" si="334"/>
        <v/>
      </c>
      <c r="R754" s="14" t="str">
        <f t="shared" si="335"/>
        <v/>
      </c>
      <c r="S754" t="str">
        <f t="shared" si="321"/>
        <v/>
      </c>
      <c r="T754" s="14">
        <f t="shared" si="322"/>
        <v>0</v>
      </c>
    </row>
    <row r="755" spans="1:20" x14ac:dyDescent="0.25">
      <c r="A755" t="s">
        <v>607</v>
      </c>
      <c r="B755" t="e">
        <f t="shared" si="325"/>
        <v>#VALUE!</v>
      </c>
      <c r="C755">
        <f t="shared" si="326"/>
        <v>17</v>
      </c>
      <c r="D755">
        <f t="shared" si="327"/>
        <v>17</v>
      </c>
      <c r="E755">
        <f t="shared" si="328"/>
        <v>50</v>
      </c>
      <c r="F755" s="1" t="str">
        <f t="shared" si="318"/>
        <v/>
      </c>
      <c r="G755" s="1" t="str">
        <f t="shared" si="329"/>
        <v/>
      </c>
      <c r="H755" s="26" t="str">
        <f t="shared" si="330"/>
        <v>:</v>
      </c>
      <c r="I755" s="14">
        <f t="shared" si="323"/>
        <v>0</v>
      </c>
      <c r="J755" s="3">
        <f t="shared" si="331"/>
        <v>8</v>
      </c>
      <c r="K755" s="3">
        <f t="shared" si="324"/>
        <v>0</v>
      </c>
      <c r="L755" s="3">
        <f t="shared" si="317"/>
        <v>9</v>
      </c>
      <c r="M755" s="3">
        <f t="shared" si="319"/>
        <v>809</v>
      </c>
      <c r="N755" t="str">
        <f t="shared" si="320"/>
        <v/>
      </c>
      <c r="O755" s="14" t="str">
        <f t="shared" si="332"/>
        <v/>
      </c>
      <c r="P755" s="14" t="str">
        <f t="shared" si="333"/>
        <v/>
      </c>
      <c r="Q755" s="14" t="str">
        <f t="shared" si="334"/>
        <v/>
      </c>
      <c r="R755" s="14" t="str">
        <f t="shared" si="335"/>
        <v/>
      </c>
      <c r="S755" t="str">
        <f t="shared" si="321"/>
        <v/>
      </c>
      <c r="T755" s="14">
        <f t="shared" si="322"/>
        <v>0</v>
      </c>
    </row>
    <row r="756" spans="1:20" x14ac:dyDescent="0.25">
      <c r="A756" t="s">
        <v>21</v>
      </c>
      <c r="B756" t="e">
        <f t="shared" si="325"/>
        <v>#VALUE!</v>
      </c>
      <c r="C756" t="e">
        <f t="shared" si="326"/>
        <v>#VALUE!</v>
      </c>
      <c r="D756" t="e">
        <f t="shared" si="327"/>
        <v>#VALUE!</v>
      </c>
      <c r="E756">
        <f t="shared" si="328"/>
        <v>26</v>
      </c>
      <c r="F756" s="1" t="str">
        <f t="shared" si="318"/>
        <v/>
      </c>
      <c r="G756" s="1" t="str">
        <f t="shared" si="329"/>
        <v/>
      </c>
      <c r="H756" s="26" t="str">
        <f t="shared" si="330"/>
        <v>:</v>
      </c>
      <c r="I756" s="14">
        <f t="shared" si="323"/>
        <v>0</v>
      </c>
      <c r="J756" s="3">
        <f t="shared" si="331"/>
        <v>8</v>
      </c>
      <c r="K756" s="3">
        <f t="shared" si="324"/>
        <v>1</v>
      </c>
      <c r="L756" s="3">
        <f t="shared" si="317"/>
        <v>10</v>
      </c>
      <c r="M756" s="3">
        <f t="shared" si="319"/>
        <v>810</v>
      </c>
      <c r="N756" t="str">
        <f t="shared" si="320"/>
        <v>Opel Planta en Figueruelas</v>
      </c>
      <c r="O756" s="14" t="str">
        <f t="shared" si="332"/>
        <v>05:30</v>
      </c>
      <c r="P756" s="14" t="str">
        <f t="shared" si="333"/>
        <v>13:30</v>
      </c>
      <c r="Q756" s="14" t="str">
        <f t="shared" si="334"/>
        <v>21:30</v>
      </c>
      <c r="R756" s="14" t="str">
        <f t="shared" si="335"/>
        <v>07:30</v>
      </c>
      <c r="S756" t="str">
        <f t="shared" si="321"/>
        <v>Compromiso de Caspe, nº 76 (Pd. Bus)</v>
      </c>
      <c r="T756" s="14">
        <f t="shared" si="322"/>
        <v>0</v>
      </c>
    </row>
    <row r="757" spans="1:20" x14ac:dyDescent="0.25">
      <c r="A757" t="s">
        <v>46</v>
      </c>
      <c r="B757">
        <f t="shared" si="325"/>
        <v>2</v>
      </c>
      <c r="C757" t="e">
        <f t="shared" si="326"/>
        <v>#VALUE!</v>
      </c>
      <c r="D757">
        <f t="shared" si="327"/>
        <v>2</v>
      </c>
      <c r="E757">
        <f t="shared" si="328"/>
        <v>4</v>
      </c>
      <c r="F757" s="1">
        <f t="shared" si="318"/>
        <v>5</v>
      </c>
      <c r="G757" s="1">
        <f t="shared" si="329"/>
        <v>30</v>
      </c>
      <c r="H757" s="26" t="str">
        <f t="shared" si="330"/>
        <v>05:30</v>
      </c>
      <c r="I757" s="14">
        <f t="shared" si="323"/>
        <v>0</v>
      </c>
      <c r="J757" s="3">
        <f t="shared" si="331"/>
        <v>8</v>
      </c>
      <c r="K757" s="3">
        <f t="shared" si="324"/>
        <v>0</v>
      </c>
      <c r="L757" s="3">
        <f t="shared" si="317"/>
        <v>10</v>
      </c>
      <c r="M757" s="3">
        <f t="shared" si="319"/>
        <v>810</v>
      </c>
      <c r="N757" t="str">
        <f t="shared" si="320"/>
        <v/>
      </c>
      <c r="O757" s="14" t="str">
        <f t="shared" si="332"/>
        <v/>
      </c>
      <c r="P757" s="14" t="str">
        <f t="shared" si="333"/>
        <v/>
      </c>
      <c r="Q757" s="14" t="str">
        <f t="shared" si="334"/>
        <v/>
      </c>
      <c r="R757" s="14" t="str">
        <f t="shared" si="335"/>
        <v/>
      </c>
      <c r="S757" t="str">
        <f t="shared" si="321"/>
        <v/>
      </c>
      <c r="T757" s="14">
        <f t="shared" si="322"/>
        <v>0</v>
      </c>
    </row>
    <row r="758" spans="1:20" x14ac:dyDescent="0.25">
      <c r="A758" t="s">
        <v>47</v>
      </c>
      <c r="B758">
        <f t="shared" si="325"/>
        <v>3</v>
      </c>
      <c r="C758" t="e">
        <f t="shared" si="326"/>
        <v>#VALUE!</v>
      </c>
      <c r="D758">
        <f t="shared" si="327"/>
        <v>3</v>
      </c>
      <c r="E758">
        <f t="shared" si="328"/>
        <v>5</v>
      </c>
      <c r="F758" s="1">
        <f t="shared" si="318"/>
        <v>13</v>
      </c>
      <c r="G758" s="1">
        <f t="shared" si="329"/>
        <v>30</v>
      </c>
      <c r="H758" s="26" t="str">
        <f t="shared" si="330"/>
        <v>13:30</v>
      </c>
      <c r="I758" s="14">
        <f t="shared" si="323"/>
        <v>0</v>
      </c>
      <c r="J758" s="3">
        <f t="shared" si="331"/>
        <v>8</v>
      </c>
      <c r="K758" s="3">
        <f t="shared" si="324"/>
        <v>0</v>
      </c>
      <c r="L758" s="3">
        <f t="shared" si="317"/>
        <v>10</v>
      </c>
      <c r="M758" s="3">
        <f t="shared" si="319"/>
        <v>810</v>
      </c>
      <c r="N758" t="str">
        <f t="shared" si="320"/>
        <v/>
      </c>
      <c r="O758" s="14" t="str">
        <f t="shared" si="332"/>
        <v/>
      </c>
      <c r="P758" s="14" t="str">
        <f t="shared" si="333"/>
        <v/>
      </c>
      <c r="Q758" s="14" t="str">
        <f t="shared" si="334"/>
        <v/>
      </c>
      <c r="R758" s="14" t="str">
        <f t="shared" si="335"/>
        <v/>
      </c>
      <c r="S758" t="str">
        <f t="shared" si="321"/>
        <v/>
      </c>
      <c r="T758" s="14">
        <f t="shared" si="322"/>
        <v>0</v>
      </c>
    </row>
    <row r="759" spans="1:20" x14ac:dyDescent="0.25">
      <c r="A759" t="s">
        <v>48</v>
      </c>
      <c r="B759">
        <f t="shared" si="325"/>
        <v>3</v>
      </c>
      <c r="C759" t="e">
        <f t="shared" si="326"/>
        <v>#VALUE!</v>
      </c>
      <c r="D759">
        <f t="shared" si="327"/>
        <v>3</v>
      </c>
      <c r="E759">
        <f t="shared" si="328"/>
        <v>5</v>
      </c>
      <c r="F759" s="1">
        <f t="shared" si="318"/>
        <v>21</v>
      </c>
      <c r="G759" s="1">
        <f t="shared" si="329"/>
        <v>30</v>
      </c>
      <c r="H759" s="26" t="str">
        <f t="shared" si="330"/>
        <v>21:30</v>
      </c>
      <c r="I759" s="14">
        <f t="shared" si="323"/>
        <v>0</v>
      </c>
      <c r="J759" s="3">
        <f t="shared" si="331"/>
        <v>8</v>
      </c>
      <c r="K759" s="3">
        <f t="shared" si="324"/>
        <v>0</v>
      </c>
      <c r="L759" s="3">
        <f t="shared" si="317"/>
        <v>10</v>
      </c>
      <c r="M759" s="3">
        <f t="shared" si="319"/>
        <v>810</v>
      </c>
      <c r="N759" t="str">
        <f t="shared" si="320"/>
        <v/>
      </c>
      <c r="O759" s="14" t="str">
        <f t="shared" si="332"/>
        <v/>
      </c>
      <c r="P759" s="14" t="str">
        <f t="shared" si="333"/>
        <v/>
      </c>
      <c r="Q759" s="14" t="str">
        <f t="shared" si="334"/>
        <v/>
      </c>
      <c r="R759" s="14" t="str">
        <f t="shared" si="335"/>
        <v/>
      </c>
      <c r="S759" t="str">
        <f t="shared" si="321"/>
        <v/>
      </c>
      <c r="T759" s="14">
        <f t="shared" si="322"/>
        <v>0</v>
      </c>
    </row>
    <row r="760" spans="1:20" x14ac:dyDescent="0.25">
      <c r="A760" t="s">
        <v>308</v>
      </c>
      <c r="B760">
        <f t="shared" si="325"/>
        <v>2</v>
      </c>
      <c r="C760" t="e">
        <f t="shared" si="326"/>
        <v>#VALUE!</v>
      </c>
      <c r="D760">
        <f t="shared" si="327"/>
        <v>2</v>
      </c>
      <c r="E760">
        <f t="shared" si="328"/>
        <v>4</v>
      </c>
      <c r="F760" s="1">
        <f t="shared" si="318"/>
        <v>7</v>
      </c>
      <c r="G760" s="1">
        <f t="shared" si="329"/>
        <v>30</v>
      </c>
      <c r="H760" s="26" t="str">
        <f t="shared" si="330"/>
        <v>07:30</v>
      </c>
      <c r="I760" s="14">
        <f t="shared" si="323"/>
        <v>0</v>
      </c>
      <c r="J760" s="3">
        <f t="shared" si="331"/>
        <v>8</v>
      </c>
      <c r="K760" s="3">
        <f t="shared" si="324"/>
        <v>0</v>
      </c>
      <c r="L760" s="3">
        <f t="shared" si="317"/>
        <v>10</v>
      </c>
      <c r="M760" s="3">
        <f t="shared" si="319"/>
        <v>810</v>
      </c>
      <c r="N760" t="str">
        <f t="shared" si="320"/>
        <v/>
      </c>
      <c r="O760" s="14" t="str">
        <f t="shared" si="332"/>
        <v/>
      </c>
      <c r="P760" s="14" t="str">
        <f t="shared" si="333"/>
        <v/>
      </c>
      <c r="Q760" s="14" t="str">
        <f t="shared" si="334"/>
        <v/>
      </c>
      <c r="R760" s="14" t="str">
        <f t="shared" si="335"/>
        <v/>
      </c>
      <c r="S760" t="str">
        <f t="shared" si="321"/>
        <v/>
      </c>
      <c r="T760" s="14">
        <f t="shared" si="322"/>
        <v>0</v>
      </c>
    </row>
    <row r="761" spans="1:20" x14ac:dyDescent="0.25">
      <c r="A761" t="s">
        <v>562</v>
      </c>
      <c r="B761" t="e">
        <f t="shared" si="325"/>
        <v>#VALUE!</v>
      </c>
      <c r="C761">
        <f t="shared" si="326"/>
        <v>20</v>
      </c>
      <c r="D761">
        <f t="shared" si="327"/>
        <v>20</v>
      </c>
      <c r="E761">
        <f t="shared" si="328"/>
        <v>36</v>
      </c>
      <c r="F761" s="1" t="str">
        <f t="shared" si="318"/>
        <v/>
      </c>
      <c r="G761" s="1" t="str">
        <f t="shared" si="329"/>
        <v/>
      </c>
      <c r="H761" s="26" t="str">
        <f t="shared" si="330"/>
        <v>:</v>
      </c>
      <c r="I761" s="14">
        <f t="shared" si="323"/>
        <v>0</v>
      </c>
      <c r="J761" s="3">
        <f t="shared" si="331"/>
        <v>8</v>
      </c>
      <c r="K761" s="3">
        <f t="shared" si="324"/>
        <v>0</v>
      </c>
      <c r="L761" s="3">
        <f t="shared" si="317"/>
        <v>10</v>
      </c>
      <c r="M761" s="3">
        <f t="shared" si="319"/>
        <v>810</v>
      </c>
      <c r="N761" t="str">
        <f t="shared" si="320"/>
        <v/>
      </c>
      <c r="O761" s="14" t="str">
        <f t="shared" si="332"/>
        <v/>
      </c>
      <c r="P761" s="14" t="str">
        <f t="shared" si="333"/>
        <v/>
      </c>
      <c r="Q761" s="14" t="str">
        <f t="shared" si="334"/>
        <v/>
      </c>
      <c r="R761" s="14" t="str">
        <f t="shared" si="335"/>
        <v/>
      </c>
      <c r="S761" t="str">
        <f t="shared" si="321"/>
        <v/>
      </c>
      <c r="T761" s="14">
        <f t="shared" si="322"/>
        <v>0</v>
      </c>
    </row>
    <row r="762" spans="1:20" x14ac:dyDescent="0.25">
      <c r="A762" t="s">
        <v>668</v>
      </c>
      <c r="B762" t="e">
        <f t="shared" si="325"/>
        <v>#VALUE!</v>
      </c>
      <c r="C762" t="e">
        <f t="shared" si="326"/>
        <v>#VALUE!</v>
      </c>
      <c r="D762" t="e">
        <f t="shared" si="327"/>
        <v>#VALUE!</v>
      </c>
      <c r="E762">
        <f t="shared" si="328"/>
        <v>8</v>
      </c>
      <c r="F762" s="1" t="str">
        <f t="shared" si="318"/>
        <v/>
      </c>
      <c r="G762" s="1" t="str">
        <f t="shared" si="329"/>
        <v/>
      </c>
      <c r="H762" s="26" t="str">
        <f t="shared" si="330"/>
        <v>:</v>
      </c>
      <c r="I762" s="14">
        <f t="shared" si="323"/>
        <v>1</v>
      </c>
      <c r="J762" s="3">
        <f t="shared" si="331"/>
        <v>9</v>
      </c>
      <c r="K762" s="3">
        <f t="shared" si="324"/>
        <v>0</v>
      </c>
      <c r="L762" s="3">
        <f t="shared" si="317"/>
        <v>0</v>
      </c>
      <c r="M762" s="3">
        <f t="shared" si="319"/>
        <v>900</v>
      </c>
      <c r="N762" t="str">
        <f t="shared" si="320"/>
        <v>Ruta 5/6</v>
      </c>
      <c r="O762" s="14" t="str">
        <f t="shared" si="332"/>
        <v/>
      </c>
      <c r="P762" s="14" t="str">
        <f t="shared" si="333"/>
        <v/>
      </c>
      <c r="Q762" s="14" t="str">
        <f t="shared" si="334"/>
        <v/>
      </c>
      <c r="R762" s="14" t="str">
        <f t="shared" si="335"/>
        <v/>
      </c>
      <c r="S762" t="str">
        <f t="shared" si="321"/>
        <v/>
      </c>
      <c r="T762" s="14">
        <f t="shared" si="322"/>
        <v>0</v>
      </c>
    </row>
    <row r="763" spans="1:20" x14ac:dyDescent="0.25">
      <c r="A763" t="s">
        <v>608</v>
      </c>
      <c r="B763" t="e">
        <f t="shared" si="325"/>
        <v>#VALUE!</v>
      </c>
      <c r="C763">
        <f t="shared" si="326"/>
        <v>16</v>
      </c>
      <c r="D763">
        <f t="shared" si="327"/>
        <v>16</v>
      </c>
      <c r="E763">
        <f t="shared" si="328"/>
        <v>32</v>
      </c>
      <c r="F763" s="1" t="str">
        <f t="shared" si="318"/>
        <v/>
      </c>
      <c r="G763" s="1" t="str">
        <f t="shared" si="329"/>
        <v/>
      </c>
      <c r="H763" s="26" t="str">
        <f t="shared" si="330"/>
        <v>:</v>
      </c>
      <c r="I763" s="14">
        <f t="shared" si="323"/>
        <v>0</v>
      </c>
      <c r="J763" s="3">
        <f t="shared" si="331"/>
        <v>9</v>
      </c>
      <c r="K763" s="3">
        <f t="shared" si="324"/>
        <v>1</v>
      </c>
      <c r="L763" s="3">
        <f t="shared" si="317"/>
        <v>1</v>
      </c>
      <c r="M763" s="3">
        <f t="shared" si="319"/>
        <v>901</v>
      </c>
      <c r="N763" t="str">
        <f t="shared" si="320"/>
        <v>Vía Univérsitas, nº 15 (Pd. Bus)</v>
      </c>
      <c r="O763" s="14" t="str">
        <f t="shared" si="332"/>
        <v>04:47</v>
      </c>
      <c r="P763" s="14" t="str">
        <f t="shared" si="333"/>
        <v>12:45</v>
      </c>
      <c r="Q763" s="14" t="str">
        <f t="shared" si="334"/>
        <v>20:47</v>
      </c>
      <c r="R763" s="14" t="str">
        <f t="shared" si="335"/>
        <v>06:45</v>
      </c>
      <c r="S763" t="str">
        <f t="shared" si="321"/>
        <v>Opel Planta en Figueruelas</v>
      </c>
      <c r="T763" s="14">
        <f t="shared" si="322"/>
        <v>0</v>
      </c>
    </row>
    <row r="764" spans="1:20" x14ac:dyDescent="0.25">
      <c r="A764" t="s">
        <v>200</v>
      </c>
      <c r="B764">
        <f t="shared" si="325"/>
        <v>2</v>
      </c>
      <c r="C764" t="e">
        <f t="shared" si="326"/>
        <v>#VALUE!</v>
      </c>
      <c r="D764">
        <f t="shared" si="327"/>
        <v>2</v>
      </c>
      <c r="E764">
        <f t="shared" si="328"/>
        <v>4</v>
      </c>
      <c r="F764" s="1">
        <f t="shared" si="318"/>
        <v>4</v>
      </c>
      <c r="G764" s="1">
        <f t="shared" si="329"/>
        <v>47</v>
      </c>
      <c r="H764" s="26" t="str">
        <f t="shared" si="330"/>
        <v>04:47</v>
      </c>
      <c r="I764" s="14">
        <f t="shared" si="323"/>
        <v>0</v>
      </c>
      <c r="J764" s="3">
        <f t="shared" si="331"/>
        <v>9</v>
      </c>
      <c r="K764" s="3">
        <f t="shared" si="324"/>
        <v>0</v>
      </c>
      <c r="L764" s="3">
        <f t="shared" si="317"/>
        <v>1</v>
      </c>
      <c r="M764" s="3">
        <f t="shared" si="319"/>
        <v>901</v>
      </c>
      <c r="N764" t="str">
        <f t="shared" si="320"/>
        <v/>
      </c>
      <c r="O764" s="14" t="str">
        <f t="shared" si="332"/>
        <v/>
      </c>
      <c r="P764" s="14" t="str">
        <f t="shared" si="333"/>
        <v/>
      </c>
      <c r="Q764" s="14" t="str">
        <f t="shared" si="334"/>
        <v/>
      </c>
      <c r="R764" s="14" t="str">
        <f t="shared" si="335"/>
        <v/>
      </c>
      <c r="S764" t="str">
        <f t="shared" si="321"/>
        <v/>
      </c>
      <c r="T764" s="14">
        <f t="shared" si="322"/>
        <v>0</v>
      </c>
    </row>
    <row r="765" spans="1:20" x14ac:dyDescent="0.25">
      <c r="A765" t="s">
        <v>207</v>
      </c>
      <c r="B765">
        <f t="shared" si="325"/>
        <v>3</v>
      </c>
      <c r="C765" t="e">
        <f t="shared" si="326"/>
        <v>#VALUE!</v>
      </c>
      <c r="D765">
        <f t="shared" si="327"/>
        <v>3</v>
      </c>
      <c r="E765">
        <f t="shared" si="328"/>
        <v>5</v>
      </c>
      <c r="F765" s="1">
        <f t="shared" si="318"/>
        <v>12</v>
      </c>
      <c r="G765" s="1">
        <f t="shared" si="329"/>
        <v>45</v>
      </c>
      <c r="H765" s="26" t="str">
        <f t="shared" si="330"/>
        <v>12:45</v>
      </c>
      <c r="I765" s="14">
        <f t="shared" si="323"/>
        <v>0</v>
      </c>
      <c r="J765" s="3">
        <f t="shared" si="331"/>
        <v>9</v>
      </c>
      <c r="K765" s="3">
        <f t="shared" si="324"/>
        <v>0</v>
      </c>
      <c r="L765" s="3">
        <f t="shared" si="317"/>
        <v>1</v>
      </c>
      <c r="M765" s="3">
        <f t="shared" si="319"/>
        <v>901</v>
      </c>
      <c r="N765" t="str">
        <f t="shared" si="320"/>
        <v/>
      </c>
      <c r="O765" s="14" t="str">
        <f t="shared" si="332"/>
        <v/>
      </c>
      <c r="P765" s="14" t="str">
        <f t="shared" si="333"/>
        <v/>
      </c>
      <c r="Q765" s="14" t="str">
        <f t="shared" si="334"/>
        <v/>
      </c>
      <c r="R765" s="14" t="str">
        <f t="shared" si="335"/>
        <v/>
      </c>
      <c r="S765" t="str">
        <f t="shared" si="321"/>
        <v/>
      </c>
      <c r="T765" s="14">
        <f t="shared" si="322"/>
        <v>0</v>
      </c>
    </row>
    <row r="766" spans="1:20" x14ac:dyDescent="0.25">
      <c r="A766" t="s">
        <v>208</v>
      </c>
      <c r="B766">
        <f t="shared" si="325"/>
        <v>3</v>
      </c>
      <c r="C766" t="e">
        <f t="shared" si="326"/>
        <v>#VALUE!</v>
      </c>
      <c r="D766">
        <f t="shared" si="327"/>
        <v>3</v>
      </c>
      <c r="E766">
        <f t="shared" si="328"/>
        <v>5</v>
      </c>
      <c r="F766" s="1">
        <f t="shared" si="318"/>
        <v>20</v>
      </c>
      <c r="G766" s="1">
        <f t="shared" si="329"/>
        <v>47</v>
      </c>
      <c r="H766" s="26" t="str">
        <f t="shared" si="330"/>
        <v>20:47</v>
      </c>
      <c r="I766" s="14">
        <f t="shared" si="323"/>
        <v>0</v>
      </c>
      <c r="J766" s="3">
        <f t="shared" si="331"/>
        <v>9</v>
      </c>
      <c r="K766" s="3">
        <f t="shared" si="324"/>
        <v>0</v>
      </c>
      <c r="L766" s="3">
        <f t="shared" si="317"/>
        <v>1</v>
      </c>
      <c r="M766" s="3">
        <f t="shared" si="319"/>
        <v>901</v>
      </c>
      <c r="N766" t="str">
        <f t="shared" si="320"/>
        <v/>
      </c>
      <c r="O766" s="14" t="str">
        <f t="shared" si="332"/>
        <v/>
      </c>
      <c r="P766" s="14" t="str">
        <f t="shared" si="333"/>
        <v/>
      </c>
      <c r="Q766" s="14" t="str">
        <f t="shared" si="334"/>
        <v/>
      </c>
      <c r="R766" s="14" t="str">
        <f t="shared" si="335"/>
        <v/>
      </c>
      <c r="S766" t="str">
        <f t="shared" si="321"/>
        <v/>
      </c>
      <c r="T766" s="14">
        <f t="shared" si="322"/>
        <v>0</v>
      </c>
    </row>
    <row r="767" spans="1:20" x14ac:dyDescent="0.25">
      <c r="A767" t="s">
        <v>511</v>
      </c>
      <c r="B767">
        <f t="shared" si="325"/>
        <v>2</v>
      </c>
      <c r="C767" t="e">
        <f t="shared" si="326"/>
        <v>#VALUE!</v>
      </c>
      <c r="D767">
        <f t="shared" si="327"/>
        <v>2</v>
      </c>
      <c r="E767">
        <f t="shared" si="328"/>
        <v>4</v>
      </c>
      <c r="F767" s="1">
        <f t="shared" si="318"/>
        <v>6</v>
      </c>
      <c r="G767" s="1">
        <f t="shared" si="329"/>
        <v>45</v>
      </c>
      <c r="H767" s="26" t="str">
        <f t="shared" si="330"/>
        <v>06:45</v>
      </c>
      <c r="I767" s="14">
        <f t="shared" si="323"/>
        <v>0</v>
      </c>
      <c r="J767" s="3">
        <f t="shared" si="331"/>
        <v>9</v>
      </c>
      <c r="K767" s="3">
        <f t="shared" si="324"/>
        <v>0</v>
      </c>
      <c r="L767" s="3">
        <f t="shared" si="317"/>
        <v>1</v>
      </c>
      <c r="M767" s="3">
        <f t="shared" si="319"/>
        <v>901</v>
      </c>
      <c r="N767" t="str">
        <f t="shared" si="320"/>
        <v/>
      </c>
      <c r="O767" s="14" t="str">
        <f t="shared" si="332"/>
        <v/>
      </c>
      <c r="P767" s="14" t="str">
        <f t="shared" si="333"/>
        <v/>
      </c>
      <c r="Q767" s="14" t="str">
        <f t="shared" si="334"/>
        <v/>
      </c>
      <c r="R767" s="14" t="str">
        <f t="shared" si="335"/>
        <v/>
      </c>
      <c r="S767" t="str">
        <f t="shared" si="321"/>
        <v/>
      </c>
      <c r="T767" s="14">
        <f t="shared" si="322"/>
        <v>0</v>
      </c>
    </row>
    <row r="768" spans="1:20" x14ac:dyDescent="0.25">
      <c r="A768" t="s">
        <v>21</v>
      </c>
      <c r="B768" t="e">
        <f t="shared" si="325"/>
        <v>#VALUE!</v>
      </c>
      <c r="C768" t="e">
        <f t="shared" si="326"/>
        <v>#VALUE!</v>
      </c>
      <c r="D768" t="e">
        <f t="shared" si="327"/>
        <v>#VALUE!</v>
      </c>
      <c r="E768">
        <f t="shared" si="328"/>
        <v>26</v>
      </c>
      <c r="F768" s="1" t="str">
        <f t="shared" si="318"/>
        <v/>
      </c>
      <c r="G768" s="1" t="str">
        <f t="shared" si="329"/>
        <v/>
      </c>
      <c r="H768" s="26" t="str">
        <f t="shared" si="330"/>
        <v>:</v>
      </c>
      <c r="I768" s="14">
        <f t="shared" si="323"/>
        <v>0</v>
      </c>
      <c r="J768" s="3">
        <f t="shared" si="331"/>
        <v>9</v>
      </c>
      <c r="K768" s="3">
        <f t="shared" si="324"/>
        <v>0</v>
      </c>
      <c r="L768" s="3">
        <f t="shared" si="317"/>
        <v>1</v>
      </c>
      <c r="M768" s="3">
        <f t="shared" si="319"/>
        <v>901</v>
      </c>
      <c r="N768" t="str">
        <f t="shared" si="320"/>
        <v/>
      </c>
      <c r="O768" s="14" t="str">
        <f t="shared" si="332"/>
        <v/>
      </c>
      <c r="P768" s="14" t="str">
        <f t="shared" si="333"/>
        <v/>
      </c>
      <c r="Q768" s="14" t="str">
        <f t="shared" si="334"/>
        <v/>
      </c>
      <c r="R768" s="14" t="str">
        <f t="shared" si="335"/>
        <v/>
      </c>
      <c r="S768" t="str">
        <f t="shared" si="321"/>
        <v/>
      </c>
      <c r="T768" s="14">
        <f t="shared" si="322"/>
        <v>0</v>
      </c>
    </row>
    <row r="769" spans="1:20" x14ac:dyDescent="0.25">
      <c r="A769" t="s">
        <v>532</v>
      </c>
      <c r="B769" t="e">
        <f t="shared" si="325"/>
        <v>#VALUE!</v>
      </c>
      <c r="C769">
        <f t="shared" si="326"/>
        <v>20</v>
      </c>
      <c r="D769">
        <f t="shared" si="327"/>
        <v>20</v>
      </c>
      <c r="E769">
        <f t="shared" si="328"/>
        <v>25</v>
      </c>
      <c r="F769" s="1" t="str">
        <f t="shared" si="318"/>
        <v/>
      </c>
      <c r="G769" s="1" t="str">
        <f t="shared" si="329"/>
        <v/>
      </c>
      <c r="H769" s="26" t="str">
        <f t="shared" si="330"/>
        <v>:</v>
      </c>
      <c r="I769" s="14">
        <f t="shared" si="323"/>
        <v>0</v>
      </c>
      <c r="J769" s="3">
        <f t="shared" si="331"/>
        <v>9</v>
      </c>
      <c r="K769" s="3">
        <f t="shared" si="324"/>
        <v>1</v>
      </c>
      <c r="L769" s="3">
        <f t="shared" si="317"/>
        <v>2</v>
      </c>
      <c r="M769" s="3">
        <f t="shared" si="319"/>
        <v>902</v>
      </c>
      <c r="N769" t="str">
        <f t="shared" si="320"/>
        <v>Violante de Hungría, nº 7</v>
      </c>
      <c r="O769" s="14" t="str">
        <f t="shared" si="332"/>
        <v>04:49</v>
      </c>
      <c r="P769" s="14" t="str">
        <f t="shared" si="333"/>
        <v>12:47</v>
      </c>
      <c r="Q769" s="14" t="str">
        <f t="shared" si="334"/>
        <v>20:49</v>
      </c>
      <c r="R769" s="14" t="str">
        <f t="shared" si="335"/>
        <v>06:47</v>
      </c>
      <c r="S769" t="str">
        <f t="shared" si="321"/>
        <v>Alagón (Rotonda - Pd. Bus)</v>
      </c>
      <c r="T769" s="14">
        <f t="shared" si="322"/>
        <v>0</v>
      </c>
    </row>
    <row r="770" spans="1:20" x14ac:dyDescent="0.25">
      <c r="A770" t="s">
        <v>558</v>
      </c>
      <c r="B770">
        <f t="shared" si="325"/>
        <v>2</v>
      </c>
      <c r="C770" t="e">
        <f t="shared" si="326"/>
        <v>#VALUE!</v>
      </c>
      <c r="D770">
        <f t="shared" si="327"/>
        <v>2</v>
      </c>
      <c r="E770">
        <f t="shared" si="328"/>
        <v>4</v>
      </c>
      <c r="F770" s="1">
        <f t="shared" si="318"/>
        <v>4</v>
      </c>
      <c r="G770" s="1">
        <f t="shared" si="329"/>
        <v>49</v>
      </c>
      <c r="H770" s="26" t="str">
        <f t="shared" si="330"/>
        <v>04:49</v>
      </c>
      <c r="I770" s="14">
        <f t="shared" si="323"/>
        <v>0</v>
      </c>
      <c r="J770" s="3">
        <f t="shared" si="331"/>
        <v>9</v>
      </c>
      <c r="K770" s="3">
        <f t="shared" si="324"/>
        <v>0</v>
      </c>
      <c r="L770" s="3">
        <f t="shared" si="317"/>
        <v>2</v>
      </c>
      <c r="M770" s="3">
        <f t="shared" si="319"/>
        <v>902</v>
      </c>
      <c r="N770" t="str">
        <f t="shared" si="320"/>
        <v/>
      </c>
      <c r="O770" s="14" t="str">
        <f t="shared" si="332"/>
        <v/>
      </c>
      <c r="P770" s="14" t="str">
        <f t="shared" si="333"/>
        <v/>
      </c>
      <c r="Q770" s="14" t="str">
        <f t="shared" si="334"/>
        <v/>
      </c>
      <c r="R770" s="14" t="str">
        <f t="shared" si="335"/>
        <v/>
      </c>
      <c r="S770" t="str">
        <f t="shared" si="321"/>
        <v/>
      </c>
      <c r="T770" s="14">
        <f t="shared" si="322"/>
        <v>0</v>
      </c>
    </row>
    <row r="771" spans="1:20" x14ac:dyDescent="0.25">
      <c r="A771" t="s">
        <v>397</v>
      </c>
      <c r="B771">
        <f t="shared" si="325"/>
        <v>3</v>
      </c>
      <c r="C771" t="e">
        <f t="shared" si="326"/>
        <v>#VALUE!</v>
      </c>
      <c r="D771">
        <f t="shared" si="327"/>
        <v>3</v>
      </c>
      <c r="E771">
        <f t="shared" si="328"/>
        <v>5</v>
      </c>
      <c r="F771" s="1">
        <f t="shared" si="318"/>
        <v>12</v>
      </c>
      <c r="G771" s="1">
        <f t="shared" si="329"/>
        <v>47</v>
      </c>
      <c r="H771" s="26" t="str">
        <f t="shared" si="330"/>
        <v>12:47</v>
      </c>
      <c r="I771" s="14">
        <f t="shared" si="323"/>
        <v>0</v>
      </c>
      <c r="J771" s="3">
        <f t="shared" si="331"/>
        <v>9</v>
      </c>
      <c r="K771" s="3">
        <f t="shared" si="324"/>
        <v>0</v>
      </c>
      <c r="L771" s="3">
        <f t="shared" ref="L771:L834" si="336">IF(I771=1,0,L770+K771+T771)</f>
        <v>2</v>
      </c>
      <c r="M771" s="3">
        <f t="shared" si="319"/>
        <v>902</v>
      </c>
      <c r="N771" t="str">
        <f t="shared" si="320"/>
        <v/>
      </c>
      <c r="O771" s="14" t="str">
        <f t="shared" si="332"/>
        <v/>
      </c>
      <c r="P771" s="14" t="str">
        <f t="shared" si="333"/>
        <v/>
      </c>
      <c r="Q771" s="14" t="str">
        <f t="shared" si="334"/>
        <v/>
      </c>
      <c r="R771" s="14" t="str">
        <f t="shared" si="335"/>
        <v/>
      </c>
      <c r="S771" t="str">
        <f t="shared" si="321"/>
        <v/>
      </c>
      <c r="T771" s="14">
        <f t="shared" si="322"/>
        <v>0</v>
      </c>
    </row>
    <row r="772" spans="1:20" x14ac:dyDescent="0.25">
      <c r="A772" t="s">
        <v>372</v>
      </c>
      <c r="B772">
        <f t="shared" si="325"/>
        <v>3</v>
      </c>
      <c r="C772" t="e">
        <f t="shared" si="326"/>
        <v>#VALUE!</v>
      </c>
      <c r="D772">
        <f t="shared" si="327"/>
        <v>3</v>
      </c>
      <c r="E772">
        <f t="shared" si="328"/>
        <v>5</v>
      </c>
      <c r="F772" s="1">
        <f t="shared" ref="F772:F835" si="337">IFERROR(VALUE(LEFT($A772,$D772-1)),"")</f>
        <v>20</v>
      </c>
      <c r="G772" s="1">
        <f t="shared" si="329"/>
        <v>49</v>
      </c>
      <c r="H772" s="26" t="str">
        <f t="shared" si="330"/>
        <v>20:49</v>
      </c>
      <c r="I772" s="14">
        <f t="shared" si="323"/>
        <v>0</v>
      </c>
      <c r="J772" s="3">
        <f t="shared" si="331"/>
        <v>9</v>
      </c>
      <c r="K772" s="3">
        <f t="shared" si="324"/>
        <v>0</v>
      </c>
      <c r="L772" s="3">
        <f t="shared" si="336"/>
        <v>2</v>
      </c>
      <c r="M772" s="3">
        <f t="shared" ref="M772:M835" si="338">(J772*100)+L772</f>
        <v>902</v>
      </c>
      <c r="N772" t="str">
        <f t="shared" ref="N772:N835" si="339">IFERROR(IF($K772,A772,IF(I772=1,A772,"")),"")</f>
        <v/>
      </c>
      <c r="O772" s="14" t="str">
        <f t="shared" si="332"/>
        <v/>
      </c>
      <c r="P772" s="14" t="str">
        <f t="shared" si="333"/>
        <v/>
      </c>
      <c r="Q772" s="14" t="str">
        <f t="shared" si="334"/>
        <v/>
      </c>
      <c r="R772" s="14" t="str">
        <f t="shared" si="335"/>
        <v/>
      </c>
      <c r="S772" t="str">
        <f t="shared" ref="S772:S835" si="340">IF($K772,A777,IF(T772,A772,""))</f>
        <v/>
      </c>
      <c r="T772" s="14">
        <f t="shared" ref="T772:T835" si="341">IF(AND(NOT(ISNUMBER(D771)),NOT(ISNUMBER(D772)),NOT(ISNUMBER(D773)),NOT(ISNUMBER(D774))),1,0)</f>
        <v>0</v>
      </c>
    </row>
    <row r="773" spans="1:20" x14ac:dyDescent="0.25">
      <c r="A773" t="s">
        <v>514</v>
      </c>
      <c r="B773">
        <f t="shared" si="325"/>
        <v>2</v>
      </c>
      <c r="C773" t="e">
        <f t="shared" si="326"/>
        <v>#VALUE!</v>
      </c>
      <c r="D773">
        <f t="shared" si="327"/>
        <v>2</v>
      </c>
      <c r="E773">
        <f t="shared" si="328"/>
        <v>4</v>
      </c>
      <c r="F773" s="1">
        <f t="shared" si="337"/>
        <v>6</v>
      </c>
      <c r="G773" s="1">
        <f t="shared" si="329"/>
        <v>47</v>
      </c>
      <c r="H773" s="26" t="str">
        <f t="shared" si="330"/>
        <v>06:47</v>
      </c>
      <c r="I773" s="14">
        <f t="shared" ref="I773:I836" si="342">IFERROR(FIND("Ruta",A773),0)</f>
        <v>0</v>
      </c>
      <c r="J773" s="3">
        <f t="shared" si="331"/>
        <v>9</v>
      </c>
      <c r="K773" s="3">
        <f t="shared" ref="K773:K836" si="343">IF(AND(ISNUMBER(G774),ISNUMBER(G775),ISNUMBER(G776),ISNUMBER(G777)),1,0)</f>
        <v>0</v>
      </c>
      <c r="L773" s="3">
        <f t="shared" si="336"/>
        <v>2</v>
      </c>
      <c r="M773" s="3">
        <f t="shared" si="338"/>
        <v>902</v>
      </c>
      <c r="N773" t="str">
        <f t="shared" si="339"/>
        <v/>
      </c>
      <c r="O773" s="14" t="str">
        <f t="shared" si="332"/>
        <v/>
      </c>
      <c r="P773" s="14" t="str">
        <f t="shared" si="333"/>
        <v/>
      </c>
      <c r="Q773" s="14" t="str">
        <f t="shared" si="334"/>
        <v/>
      </c>
      <c r="R773" s="14" t="str">
        <f t="shared" si="335"/>
        <v/>
      </c>
      <c r="S773" t="str">
        <f t="shared" si="340"/>
        <v/>
      </c>
      <c r="T773" s="14">
        <f t="shared" si="341"/>
        <v>0</v>
      </c>
    </row>
    <row r="774" spans="1:20" x14ac:dyDescent="0.25">
      <c r="A774" t="s">
        <v>178</v>
      </c>
      <c r="B774" t="e">
        <f t="shared" ref="B774:B837" si="344">FIND($B$2,A774)</f>
        <v>#VALUE!</v>
      </c>
      <c r="C774" t="e">
        <f t="shared" ref="C774:C837" si="345">FIND($C$2,A774)</f>
        <v>#VALUE!</v>
      </c>
      <c r="D774" t="e">
        <f t="shared" ref="D774:D837" si="346">IFERROR(B774,C774)</f>
        <v>#VALUE!</v>
      </c>
      <c r="E774">
        <f t="shared" ref="E774:E837" si="347">LEN(A774)</f>
        <v>26</v>
      </c>
      <c r="F774" s="1" t="str">
        <f t="shared" si="337"/>
        <v/>
      </c>
      <c r="G774" s="1" t="str">
        <f t="shared" ref="G774:G837" si="348">IFERROR(IF(B774,IFERROR(VALUE(RIGHT($A774,$E774-$D774)),""),""),"")</f>
        <v/>
      </c>
      <c r="H774" s="26" t="str">
        <f t="shared" ref="H774:H837" si="349">TEXT(F774,"00")&amp;":"&amp;TEXT(G774,"00")</f>
        <v>:</v>
      </c>
      <c r="I774" s="14">
        <f t="shared" si="342"/>
        <v>0</v>
      </c>
      <c r="J774" s="3">
        <f t="shared" ref="J774:J837" si="350">I774+J773</f>
        <v>9</v>
      </c>
      <c r="K774" s="3">
        <f t="shared" si="343"/>
        <v>0</v>
      </c>
      <c r="L774" s="3">
        <f t="shared" si="336"/>
        <v>2</v>
      </c>
      <c r="M774" s="3">
        <f t="shared" si="338"/>
        <v>902</v>
      </c>
      <c r="N774" t="str">
        <f t="shared" si="339"/>
        <v/>
      </c>
      <c r="O774" s="14" t="str">
        <f t="shared" ref="O774:O837" si="351">IF($K774,H775,"")</f>
        <v/>
      </c>
      <c r="P774" s="14" t="str">
        <f t="shared" ref="P774:P837" si="352">IF($K774,H776,"")</f>
        <v/>
      </c>
      <c r="Q774" s="14" t="str">
        <f t="shared" ref="Q774:Q837" si="353">IF($K774,H777,"")</f>
        <v/>
      </c>
      <c r="R774" s="14" t="str">
        <f t="shared" ref="R774:R837" si="354">IF($K774,H778,"")</f>
        <v/>
      </c>
      <c r="S774" t="str">
        <f t="shared" si="340"/>
        <v/>
      </c>
      <c r="T774" s="14">
        <f t="shared" si="341"/>
        <v>0</v>
      </c>
    </row>
    <row r="775" spans="1:20" x14ac:dyDescent="0.25">
      <c r="A775" t="s">
        <v>609</v>
      </c>
      <c r="B775" t="e">
        <f t="shared" si="344"/>
        <v>#VALUE!</v>
      </c>
      <c r="C775">
        <f t="shared" si="345"/>
        <v>17</v>
      </c>
      <c r="D775">
        <f t="shared" si="346"/>
        <v>17</v>
      </c>
      <c r="E775">
        <f t="shared" si="347"/>
        <v>33</v>
      </c>
      <c r="F775" s="1" t="str">
        <f t="shared" si="337"/>
        <v/>
      </c>
      <c r="G775" s="1" t="str">
        <f t="shared" si="348"/>
        <v/>
      </c>
      <c r="H775" s="26" t="str">
        <f t="shared" si="349"/>
        <v>:</v>
      </c>
      <c r="I775" s="14">
        <f t="shared" si="342"/>
        <v>0</v>
      </c>
      <c r="J775" s="3">
        <f t="shared" si="350"/>
        <v>9</v>
      </c>
      <c r="K775" s="3">
        <f t="shared" si="343"/>
        <v>1</v>
      </c>
      <c r="L775" s="3">
        <f t="shared" si="336"/>
        <v>3</v>
      </c>
      <c r="M775" s="3">
        <f t="shared" si="338"/>
        <v>903</v>
      </c>
      <c r="N775" t="str">
        <f t="shared" si="339"/>
        <v>C/ Pedro Cerbuna, n º 9 - Pd. Bus</v>
      </c>
      <c r="O775" s="14" t="str">
        <f t="shared" si="351"/>
        <v>04:50</v>
      </c>
      <c r="P775" s="14" t="str">
        <f t="shared" si="352"/>
        <v>12:48</v>
      </c>
      <c r="Q775" s="14" t="str">
        <f t="shared" si="353"/>
        <v>20:50</v>
      </c>
      <c r="R775" s="14" t="str">
        <f t="shared" si="354"/>
        <v>06:48</v>
      </c>
      <c r="S775" t="str">
        <f t="shared" si="340"/>
        <v>Ctra. Logroño desvío Monzalbarba (Pd. Bus)</v>
      </c>
      <c r="T775" s="14">
        <f t="shared" si="341"/>
        <v>0</v>
      </c>
    </row>
    <row r="776" spans="1:20" x14ac:dyDescent="0.25">
      <c r="A776" t="s">
        <v>206</v>
      </c>
      <c r="B776">
        <f t="shared" si="344"/>
        <v>2</v>
      </c>
      <c r="C776" t="e">
        <f t="shared" si="345"/>
        <v>#VALUE!</v>
      </c>
      <c r="D776">
        <f t="shared" si="346"/>
        <v>2</v>
      </c>
      <c r="E776">
        <f t="shared" si="347"/>
        <v>4</v>
      </c>
      <c r="F776" s="1">
        <f t="shared" si="337"/>
        <v>4</v>
      </c>
      <c r="G776" s="1">
        <f t="shared" si="348"/>
        <v>50</v>
      </c>
      <c r="H776" s="26" t="str">
        <f t="shared" si="349"/>
        <v>04:50</v>
      </c>
      <c r="I776" s="14">
        <f t="shared" si="342"/>
        <v>0</v>
      </c>
      <c r="J776" s="3">
        <f t="shared" si="350"/>
        <v>9</v>
      </c>
      <c r="K776" s="3">
        <f t="shared" si="343"/>
        <v>0</v>
      </c>
      <c r="L776" s="3">
        <f t="shared" si="336"/>
        <v>3</v>
      </c>
      <c r="M776" s="3">
        <f t="shared" si="338"/>
        <v>903</v>
      </c>
      <c r="N776" t="str">
        <f t="shared" si="339"/>
        <v/>
      </c>
      <c r="O776" s="14" t="str">
        <f t="shared" si="351"/>
        <v/>
      </c>
      <c r="P776" s="14" t="str">
        <f t="shared" si="352"/>
        <v/>
      </c>
      <c r="Q776" s="14" t="str">
        <f t="shared" si="353"/>
        <v/>
      </c>
      <c r="R776" s="14" t="str">
        <f t="shared" si="354"/>
        <v/>
      </c>
      <c r="S776" t="str">
        <f t="shared" si="340"/>
        <v/>
      </c>
      <c r="T776" s="14">
        <f t="shared" si="341"/>
        <v>0</v>
      </c>
    </row>
    <row r="777" spans="1:20" x14ac:dyDescent="0.25">
      <c r="A777" t="s">
        <v>105</v>
      </c>
      <c r="B777">
        <f t="shared" si="344"/>
        <v>3</v>
      </c>
      <c r="C777" t="e">
        <f t="shared" si="345"/>
        <v>#VALUE!</v>
      </c>
      <c r="D777">
        <f t="shared" si="346"/>
        <v>3</v>
      </c>
      <c r="E777">
        <f t="shared" si="347"/>
        <v>5</v>
      </c>
      <c r="F777" s="1">
        <f t="shared" si="337"/>
        <v>12</v>
      </c>
      <c r="G777" s="1">
        <f t="shared" si="348"/>
        <v>48</v>
      </c>
      <c r="H777" s="26" t="str">
        <f t="shared" si="349"/>
        <v>12:48</v>
      </c>
      <c r="I777" s="14">
        <f t="shared" si="342"/>
        <v>0</v>
      </c>
      <c r="J777" s="3">
        <f t="shared" si="350"/>
        <v>9</v>
      </c>
      <c r="K777" s="3">
        <f t="shared" si="343"/>
        <v>0</v>
      </c>
      <c r="L777" s="3">
        <f t="shared" si="336"/>
        <v>3</v>
      </c>
      <c r="M777" s="3">
        <f t="shared" si="338"/>
        <v>903</v>
      </c>
      <c r="N777" t="str">
        <f t="shared" si="339"/>
        <v/>
      </c>
      <c r="O777" s="14" t="str">
        <f t="shared" si="351"/>
        <v/>
      </c>
      <c r="P777" s="14" t="str">
        <f t="shared" si="352"/>
        <v/>
      </c>
      <c r="Q777" s="14" t="str">
        <f t="shared" si="353"/>
        <v/>
      </c>
      <c r="R777" s="14" t="str">
        <f t="shared" si="354"/>
        <v/>
      </c>
      <c r="S777" t="str">
        <f t="shared" si="340"/>
        <v/>
      </c>
      <c r="T777" s="14">
        <f t="shared" si="341"/>
        <v>0</v>
      </c>
    </row>
    <row r="778" spans="1:20" x14ac:dyDescent="0.25">
      <c r="A778" t="s">
        <v>110</v>
      </c>
      <c r="B778">
        <f t="shared" si="344"/>
        <v>3</v>
      </c>
      <c r="C778" t="e">
        <f t="shared" si="345"/>
        <v>#VALUE!</v>
      </c>
      <c r="D778">
        <f t="shared" si="346"/>
        <v>3</v>
      </c>
      <c r="E778">
        <f t="shared" si="347"/>
        <v>5</v>
      </c>
      <c r="F778" s="1">
        <f t="shared" si="337"/>
        <v>20</v>
      </c>
      <c r="G778" s="1">
        <f t="shared" si="348"/>
        <v>50</v>
      </c>
      <c r="H778" s="26" t="str">
        <f t="shared" si="349"/>
        <v>20:50</v>
      </c>
      <c r="I778" s="14">
        <f t="shared" si="342"/>
        <v>0</v>
      </c>
      <c r="J778" s="3">
        <f t="shared" si="350"/>
        <v>9</v>
      </c>
      <c r="K778" s="3">
        <f t="shared" si="343"/>
        <v>0</v>
      </c>
      <c r="L778" s="3">
        <f t="shared" si="336"/>
        <v>3</v>
      </c>
      <c r="M778" s="3">
        <f t="shared" si="338"/>
        <v>903</v>
      </c>
      <c r="N778" t="str">
        <f t="shared" si="339"/>
        <v/>
      </c>
      <c r="O778" s="14" t="str">
        <f t="shared" si="351"/>
        <v/>
      </c>
      <c r="P778" s="14" t="str">
        <f t="shared" si="352"/>
        <v/>
      </c>
      <c r="Q778" s="14" t="str">
        <f t="shared" si="353"/>
        <v/>
      </c>
      <c r="R778" s="14" t="str">
        <f t="shared" si="354"/>
        <v/>
      </c>
      <c r="S778" t="str">
        <f t="shared" si="340"/>
        <v/>
      </c>
      <c r="T778" s="14">
        <f t="shared" si="341"/>
        <v>0</v>
      </c>
    </row>
    <row r="779" spans="1:20" x14ac:dyDescent="0.25">
      <c r="A779" t="s">
        <v>533</v>
      </c>
      <c r="B779">
        <f t="shared" si="344"/>
        <v>2</v>
      </c>
      <c r="C779" t="e">
        <f t="shared" si="345"/>
        <v>#VALUE!</v>
      </c>
      <c r="D779">
        <f t="shared" si="346"/>
        <v>2</v>
      </c>
      <c r="E779">
        <f t="shared" si="347"/>
        <v>4</v>
      </c>
      <c r="F779" s="1">
        <f t="shared" si="337"/>
        <v>6</v>
      </c>
      <c r="G779" s="1">
        <f t="shared" si="348"/>
        <v>48</v>
      </c>
      <c r="H779" s="26" t="str">
        <f t="shared" si="349"/>
        <v>06:48</v>
      </c>
      <c r="I779" s="14">
        <f t="shared" si="342"/>
        <v>0</v>
      </c>
      <c r="J779" s="3">
        <f t="shared" si="350"/>
        <v>9</v>
      </c>
      <c r="K779" s="3">
        <f t="shared" si="343"/>
        <v>0</v>
      </c>
      <c r="L779" s="3">
        <f t="shared" si="336"/>
        <v>3</v>
      </c>
      <c r="M779" s="3">
        <f t="shared" si="338"/>
        <v>903</v>
      </c>
      <c r="N779" t="str">
        <f t="shared" si="339"/>
        <v/>
      </c>
      <c r="O779" s="14" t="str">
        <f t="shared" si="351"/>
        <v/>
      </c>
      <c r="P779" s="14" t="str">
        <f t="shared" si="352"/>
        <v/>
      </c>
      <c r="Q779" s="14" t="str">
        <f t="shared" si="353"/>
        <v/>
      </c>
      <c r="R779" s="14" t="str">
        <f t="shared" si="354"/>
        <v/>
      </c>
      <c r="S779" t="str">
        <f t="shared" si="340"/>
        <v/>
      </c>
      <c r="T779" s="14">
        <f t="shared" si="341"/>
        <v>0</v>
      </c>
    </row>
    <row r="780" spans="1:20" x14ac:dyDescent="0.25">
      <c r="A780" t="s">
        <v>181</v>
      </c>
      <c r="B780" t="e">
        <f t="shared" si="344"/>
        <v>#VALUE!</v>
      </c>
      <c r="C780" t="e">
        <f t="shared" si="345"/>
        <v>#VALUE!</v>
      </c>
      <c r="D780" t="e">
        <f t="shared" si="346"/>
        <v>#VALUE!</v>
      </c>
      <c r="E780">
        <f t="shared" si="347"/>
        <v>42</v>
      </c>
      <c r="F780" s="1" t="str">
        <f t="shared" si="337"/>
        <v/>
      </c>
      <c r="G780" s="1" t="str">
        <f t="shared" si="348"/>
        <v/>
      </c>
      <c r="H780" s="26" t="str">
        <f t="shared" si="349"/>
        <v>:</v>
      </c>
      <c r="I780" s="14">
        <f t="shared" si="342"/>
        <v>0</v>
      </c>
      <c r="J780" s="3">
        <f t="shared" si="350"/>
        <v>9</v>
      </c>
      <c r="K780" s="3">
        <f t="shared" si="343"/>
        <v>0</v>
      </c>
      <c r="L780" s="3">
        <f t="shared" si="336"/>
        <v>3</v>
      </c>
      <c r="M780" s="3">
        <f t="shared" si="338"/>
        <v>903</v>
      </c>
      <c r="N780" t="str">
        <f t="shared" si="339"/>
        <v/>
      </c>
      <c r="O780" s="14" t="str">
        <f t="shared" si="351"/>
        <v/>
      </c>
      <c r="P780" s="14" t="str">
        <f t="shared" si="352"/>
        <v/>
      </c>
      <c r="Q780" s="14" t="str">
        <f t="shared" si="353"/>
        <v/>
      </c>
      <c r="R780" s="14" t="str">
        <f t="shared" si="354"/>
        <v/>
      </c>
      <c r="S780" t="str">
        <f t="shared" si="340"/>
        <v/>
      </c>
      <c r="T780" s="14">
        <f t="shared" si="341"/>
        <v>0</v>
      </c>
    </row>
    <row r="781" spans="1:20" x14ac:dyDescent="0.25">
      <c r="A781" t="s">
        <v>221</v>
      </c>
      <c r="B781" t="e">
        <f t="shared" si="344"/>
        <v>#VALUE!</v>
      </c>
      <c r="C781">
        <f t="shared" si="345"/>
        <v>13</v>
      </c>
      <c r="D781">
        <f t="shared" si="346"/>
        <v>13</v>
      </c>
      <c r="E781">
        <f t="shared" si="347"/>
        <v>29</v>
      </c>
      <c r="F781" s="1" t="str">
        <f t="shared" si="337"/>
        <v/>
      </c>
      <c r="G781" s="1" t="str">
        <f t="shared" si="348"/>
        <v/>
      </c>
      <c r="H781" s="26" t="str">
        <f t="shared" si="349"/>
        <v>:</v>
      </c>
      <c r="I781" s="14">
        <f t="shared" si="342"/>
        <v>0</v>
      </c>
      <c r="J781" s="3">
        <f t="shared" si="350"/>
        <v>9</v>
      </c>
      <c r="K781" s="3">
        <f t="shared" si="343"/>
        <v>1</v>
      </c>
      <c r="L781" s="3">
        <f t="shared" si="336"/>
        <v>4</v>
      </c>
      <c r="M781" s="3">
        <f t="shared" si="338"/>
        <v>904</v>
      </c>
      <c r="N781" t="str">
        <f t="shared" si="339"/>
        <v>Avenida Goya, nº 66 (Pd. Bus)</v>
      </c>
      <c r="O781" s="14" t="str">
        <f t="shared" si="351"/>
        <v>04:52</v>
      </c>
      <c r="P781" s="14" t="str">
        <f t="shared" si="352"/>
        <v>12:51</v>
      </c>
      <c r="Q781" s="14" t="str">
        <f t="shared" si="353"/>
        <v>20:52</v>
      </c>
      <c r="R781" s="14" t="str">
        <f t="shared" si="354"/>
        <v>06:51</v>
      </c>
      <c r="S781" t="str">
        <f t="shared" si="340"/>
        <v>Avd. Madrid (frente nº 218)</v>
      </c>
      <c r="T781" s="14">
        <f t="shared" si="341"/>
        <v>0</v>
      </c>
    </row>
    <row r="782" spans="1:20" x14ac:dyDescent="0.25">
      <c r="A782" t="s">
        <v>516</v>
      </c>
      <c r="B782">
        <f t="shared" si="344"/>
        <v>2</v>
      </c>
      <c r="C782" t="e">
        <f t="shared" si="345"/>
        <v>#VALUE!</v>
      </c>
      <c r="D782">
        <f t="shared" si="346"/>
        <v>2</v>
      </c>
      <c r="E782">
        <f t="shared" si="347"/>
        <v>4</v>
      </c>
      <c r="F782" s="1">
        <f t="shared" si="337"/>
        <v>4</v>
      </c>
      <c r="G782" s="1">
        <f t="shared" si="348"/>
        <v>52</v>
      </c>
      <c r="H782" s="26" t="str">
        <f t="shared" si="349"/>
        <v>04:52</v>
      </c>
      <c r="I782" s="14">
        <f t="shared" si="342"/>
        <v>0</v>
      </c>
      <c r="J782" s="3">
        <f t="shared" si="350"/>
        <v>9</v>
      </c>
      <c r="K782" s="3">
        <f t="shared" si="343"/>
        <v>0</v>
      </c>
      <c r="L782" s="3">
        <f t="shared" si="336"/>
        <v>4</v>
      </c>
      <c r="M782" s="3">
        <f t="shared" si="338"/>
        <v>904</v>
      </c>
      <c r="N782" t="str">
        <f t="shared" si="339"/>
        <v/>
      </c>
      <c r="O782" s="14" t="str">
        <f t="shared" si="351"/>
        <v/>
      </c>
      <c r="P782" s="14" t="str">
        <f t="shared" si="352"/>
        <v/>
      </c>
      <c r="Q782" s="14" t="str">
        <f t="shared" si="353"/>
        <v/>
      </c>
      <c r="R782" s="14" t="str">
        <f t="shared" si="354"/>
        <v/>
      </c>
      <c r="S782" t="str">
        <f t="shared" si="340"/>
        <v/>
      </c>
      <c r="T782" s="14">
        <f t="shared" si="341"/>
        <v>0</v>
      </c>
    </row>
    <row r="783" spans="1:20" x14ac:dyDescent="0.25">
      <c r="A783" t="s">
        <v>210</v>
      </c>
      <c r="B783">
        <f t="shared" si="344"/>
        <v>3</v>
      </c>
      <c r="C783" t="e">
        <f t="shared" si="345"/>
        <v>#VALUE!</v>
      </c>
      <c r="D783">
        <f t="shared" si="346"/>
        <v>3</v>
      </c>
      <c r="E783">
        <f t="shared" si="347"/>
        <v>5</v>
      </c>
      <c r="F783" s="1">
        <f t="shared" si="337"/>
        <v>12</v>
      </c>
      <c r="G783" s="1">
        <f t="shared" si="348"/>
        <v>51</v>
      </c>
      <c r="H783" s="26" t="str">
        <f t="shared" si="349"/>
        <v>12:51</v>
      </c>
      <c r="I783" s="14">
        <f t="shared" si="342"/>
        <v>0</v>
      </c>
      <c r="J783" s="3">
        <f t="shared" si="350"/>
        <v>9</v>
      </c>
      <c r="K783" s="3">
        <f t="shared" si="343"/>
        <v>0</v>
      </c>
      <c r="L783" s="3">
        <f t="shared" si="336"/>
        <v>4</v>
      </c>
      <c r="M783" s="3">
        <f t="shared" si="338"/>
        <v>904</v>
      </c>
      <c r="N783" t="str">
        <f t="shared" si="339"/>
        <v/>
      </c>
      <c r="O783" s="14" t="str">
        <f t="shared" si="351"/>
        <v/>
      </c>
      <c r="P783" s="14" t="str">
        <f t="shared" si="352"/>
        <v/>
      </c>
      <c r="Q783" s="14" t="str">
        <f t="shared" si="353"/>
        <v/>
      </c>
      <c r="R783" s="14" t="str">
        <f t="shared" si="354"/>
        <v/>
      </c>
      <c r="S783" t="str">
        <f t="shared" si="340"/>
        <v/>
      </c>
      <c r="T783" s="14">
        <f t="shared" si="341"/>
        <v>0</v>
      </c>
    </row>
    <row r="784" spans="1:20" x14ac:dyDescent="0.25">
      <c r="A784" t="s">
        <v>387</v>
      </c>
      <c r="B784">
        <f t="shared" si="344"/>
        <v>3</v>
      </c>
      <c r="C784" t="e">
        <f t="shared" si="345"/>
        <v>#VALUE!</v>
      </c>
      <c r="D784">
        <f t="shared" si="346"/>
        <v>3</v>
      </c>
      <c r="E784">
        <f t="shared" si="347"/>
        <v>5</v>
      </c>
      <c r="F784" s="1">
        <f t="shared" si="337"/>
        <v>20</v>
      </c>
      <c r="G784" s="1">
        <f t="shared" si="348"/>
        <v>52</v>
      </c>
      <c r="H784" s="26" t="str">
        <f t="shared" si="349"/>
        <v>20:52</v>
      </c>
      <c r="I784" s="14">
        <f t="shared" si="342"/>
        <v>0</v>
      </c>
      <c r="J784" s="3">
        <f t="shared" si="350"/>
        <v>9</v>
      </c>
      <c r="K784" s="3">
        <f t="shared" si="343"/>
        <v>0</v>
      </c>
      <c r="L784" s="3">
        <f t="shared" si="336"/>
        <v>4</v>
      </c>
      <c r="M784" s="3">
        <f t="shared" si="338"/>
        <v>904</v>
      </c>
      <c r="N784" t="str">
        <f t="shared" si="339"/>
        <v/>
      </c>
      <c r="O784" s="14" t="str">
        <f t="shared" si="351"/>
        <v/>
      </c>
      <c r="P784" s="14" t="str">
        <f t="shared" si="352"/>
        <v/>
      </c>
      <c r="Q784" s="14" t="str">
        <f t="shared" si="353"/>
        <v/>
      </c>
      <c r="R784" s="14" t="str">
        <f t="shared" si="354"/>
        <v/>
      </c>
      <c r="S784" t="str">
        <f t="shared" si="340"/>
        <v/>
      </c>
      <c r="T784" s="14">
        <f t="shared" si="341"/>
        <v>0</v>
      </c>
    </row>
    <row r="785" spans="1:20" x14ac:dyDescent="0.25">
      <c r="A785" t="s">
        <v>310</v>
      </c>
      <c r="B785">
        <f t="shared" si="344"/>
        <v>2</v>
      </c>
      <c r="C785" t="e">
        <f t="shared" si="345"/>
        <v>#VALUE!</v>
      </c>
      <c r="D785">
        <f t="shared" si="346"/>
        <v>2</v>
      </c>
      <c r="E785">
        <f t="shared" si="347"/>
        <v>4</v>
      </c>
      <c r="F785" s="1">
        <f t="shared" si="337"/>
        <v>6</v>
      </c>
      <c r="G785" s="1">
        <f t="shared" si="348"/>
        <v>51</v>
      </c>
      <c r="H785" s="26" t="str">
        <f t="shared" si="349"/>
        <v>06:51</v>
      </c>
      <c r="I785" s="14">
        <f t="shared" si="342"/>
        <v>0</v>
      </c>
      <c r="J785" s="3">
        <f t="shared" si="350"/>
        <v>9</v>
      </c>
      <c r="K785" s="3">
        <f t="shared" si="343"/>
        <v>0</v>
      </c>
      <c r="L785" s="3">
        <f t="shared" si="336"/>
        <v>4</v>
      </c>
      <c r="M785" s="3">
        <f t="shared" si="338"/>
        <v>904</v>
      </c>
      <c r="N785" t="str">
        <f t="shared" si="339"/>
        <v/>
      </c>
      <c r="O785" s="14" t="str">
        <f t="shared" si="351"/>
        <v/>
      </c>
      <c r="P785" s="14" t="str">
        <f t="shared" si="352"/>
        <v/>
      </c>
      <c r="Q785" s="14" t="str">
        <f t="shared" si="353"/>
        <v/>
      </c>
      <c r="R785" s="14" t="str">
        <f t="shared" si="354"/>
        <v/>
      </c>
      <c r="S785" t="str">
        <f t="shared" si="340"/>
        <v/>
      </c>
      <c r="T785" s="14">
        <f t="shared" si="341"/>
        <v>0</v>
      </c>
    </row>
    <row r="786" spans="1:20" x14ac:dyDescent="0.25">
      <c r="A786" t="s">
        <v>610</v>
      </c>
      <c r="B786" t="e">
        <f t="shared" si="344"/>
        <v>#VALUE!</v>
      </c>
      <c r="C786" t="e">
        <f t="shared" si="345"/>
        <v>#VALUE!</v>
      </c>
      <c r="D786" t="e">
        <f t="shared" si="346"/>
        <v>#VALUE!</v>
      </c>
      <c r="E786">
        <f t="shared" si="347"/>
        <v>27</v>
      </c>
      <c r="F786" s="1" t="str">
        <f t="shared" si="337"/>
        <v/>
      </c>
      <c r="G786" s="1" t="str">
        <f t="shared" si="348"/>
        <v/>
      </c>
      <c r="H786" s="26" t="str">
        <f t="shared" si="349"/>
        <v>:</v>
      </c>
      <c r="I786" s="14">
        <f t="shared" si="342"/>
        <v>0</v>
      </c>
      <c r="J786" s="3">
        <f t="shared" si="350"/>
        <v>9</v>
      </c>
      <c r="K786" s="3">
        <f t="shared" si="343"/>
        <v>0</v>
      </c>
      <c r="L786" s="3">
        <f t="shared" si="336"/>
        <v>4</v>
      </c>
      <c r="M786" s="3">
        <f t="shared" si="338"/>
        <v>904</v>
      </c>
      <c r="N786" t="str">
        <f t="shared" si="339"/>
        <v/>
      </c>
      <c r="O786" s="14" t="str">
        <f t="shared" si="351"/>
        <v/>
      </c>
      <c r="P786" s="14" t="str">
        <f t="shared" si="352"/>
        <v/>
      </c>
      <c r="Q786" s="14" t="str">
        <f t="shared" si="353"/>
        <v/>
      </c>
      <c r="R786" s="14" t="str">
        <f t="shared" si="354"/>
        <v/>
      </c>
      <c r="S786" t="str">
        <f t="shared" si="340"/>
        <v/>
      </c>
      <c r="T786" s="14">
        <f t="shared" si="341"/>
        <v>0</v>
      </c>
    </row>
    <row r="787" spans="1:20" x14ac:dyDescent="0.25">
      <c r="A787" t="s">
        <v>223</v>
      </c>
      <c r="B787" t="e">
        <f t="shared" si="344"/>
        <v>#VALUE!</v>
      </c>
      <c r="C787" t="e">
        <f t="shared" si="345"/>
        <v>#VALUE!</v>
      </c>
      <c r="D787" t="e">
        <f t="shared" si="346"/>
        <v>#VALUE!</v>
      </c>
      <c r="E787">
        <f t="shared" si="347"/>
        <v>22</v>
      </c>
      <c r="F787" s="1" t="str">
        <f t="shared" si="337"/>
        <v/>
      </c>
      <c r="G787" s="1" t="str">
        <f t="shared" si="348"/>
        <v/>
      </c>
      <c r="H787" s="26" t="str">
        <f t="shared" si="349"/>
        <v>:</v>
      </c>
      <c r="I787" s="14">
        <f t="shared" si="342"/>
        <v>0</v>
      </c>
      <c r="J787" s="3">
        <f t="shared" si="350"/>
        <v>9</v>
      </c>
      <c r="K787" s="3">
        <f t="shared" si="343"/>
        <v>1</v>
      </c>
      <c r="L787" s="3">
        <f t="shared" si="336"/>
        <v>5</v>
      </c>
      <c r="M787" s="3">
        <f t="shared" si="338"/>
        <v>905</v>
      </c>
      <c r="N787" t="str">
        <f t="shared" si="339"/>
        <v>Plaza Roma (Mercadona)</v>
      </c>
      <c r="O787" s="14" t="str">
        <f t="shared" si="351"/>
        <v>04:55</v>
      </c>
      <c r="P787" s="14" t="str">
        <f t="shared" si="352"/>
        <v>12:54</v>
      </c>
      <c r="Q787" s="14" t="str">
        <f t="shared" si="353"/>
        <v>20:55</v>
      </c>
      <c r="R787" s="14" t="str">
        <f t="shared" si="354"/>
        <v>06:54</v>
      </c>
      <c r="S787" t="str">
        <f t="shared" si="340"/>
        <v>Avd. Madrid (frente Calzados Kaymo)</v>
      </c>
      <c r="T787" s="14">
        <f t="shared" si="341"/>
        <v>0</v>
      </c>
    </row>
    <row r="788" spans="1:20" x14ac:dyDescent="0.25">
      <c r="A788" t="s">
        <v>108</v>
      </c>
      <c r="B788">
        <f t="shared" si="344"/>
        <v>2</v>
      </c>
      <c r="C788" t="e">
        <f t="shared" si="345"/>
        <v>#VALUE!</v>
      </c>
      <c r="D788">
        <f t="shared" si="346"/>
        <v>2</v>
      </c>
      <c r="E788">
        <f t="shared" si="347"/>
        <v>4</v>
      </c>
      <c r="F788" s="1">
        <f t="shared" si="337"/>
        <v>4</v>
      </c>
      <c r="G788" s="1">
        <f t="shared" si="348"/>
        <v>55</v>
      </c>
      <c r="H788" s="26" t="str">
        <f t="shared" si="349"/>
        <v>04:55</v>
      </c>
      <c r="I788" s="14">
        <f t="shared" si="342"/>
        <v>0</v>
      </c>
      <c r="J788" s="3">
        <f t="shared" si="350"/>
        <v>9</v>
      </c>
      <c r="K788" s="3">
        <f t="shared" si="343"/>
        <v>0</v>
      </c>
      <c r="L788" s="3">
        <f t="shared" si="336"/>
        <v>5</v>
      </c>
      <c r="M788" s="3">
        <f t="shared" si="338"/>
        <v>905</v>
      </c>
      <c r="N788" t="str">
        <f t="shared" si="339"/>
        <v/>
      </c>
      <c r="O788" s="14" t="str">
        <f t="shared" si="351"/>
        <v/>
      </c>
      <c r="P788" s="14" t="str">
        <f t="shared" si="352"/>
        <v/>
      </c>
      <c r="Q788" s="14" t="str">
        <f t="shared" si="353"/>
        <v/>
      </c>
      <c r="R788" s="14" t="str">
        <f t="shared" si="354"/>
        <v/>
      </c>
      <c r="S788" t="str">
        <f t="shared" si="340"/>
        <v/>
      </c>
      <c r="T788" s="14">
        <f t="shared" si="341"/>
        <v>0</v>
      </c>
    </row>
    <row r="789" spans="1:20" x14ac:dyDescent="0.25">
      <c r="A789" t="s">
        <v>116</v>
      </c>
      <c r="B789">
        <f t="shared" si="344"/>
        <v>3</v>
      </c>
      <c r="C789" t="e">
        <f t="shared" si="345"/>
        <v>#VALUE!</v>
      </c>
      <c r="D789">
        <f t="shared" si="346"/>
        <v>3</v>
      </c>
      <c r="E789">
        <f t="shared" si="347"/>
        <v>5</v>
      </c>
      <c r="F789" s="1">
        <f t="shared" si="337"/>
        <v>12</v>
      </c>
      <c r="G789" s="1">
        <f t="shared" si="348"/>
        <v>54</v>
      </c>
      <c r="H789" s="26" t="str">
        <f t="shared" si="349"/>
        <v>12:54</v>
      </c>
      <c r="I789" s="14">
        <f t="shared" si="342"/>
        <v>0</v>
      </c>
      <c r="J789" s="3">
        <f t="shared" si="350"/>
        <v>9</v>
      </c>
      <c r="K789" s="3">
        <f t="shared" si="343"/>
        <v>0</v>
      </c>
      <c r="L789" s="3">
        <f t="shared" si="336"/>
        <v>5</v>
      </c>
      <c r="M789" s="3">
        <f t="shared" si="338"/>
        <v>905</v>
      </c>
      <c r="N789" t="str">
        <f t="shared" si="339"/>
        <v/>
      </c>
      <c r="O789" s="14" t="str">
        <f t="shared" si="351"/>
        <v/>
      </c>
      <c r="P789" s="14" t="str">
        <f t="shared" si="352"/>
        <v/>
      </c>
      <c r="Q789" s="14" t="str">
        <f t="shared" si="353"/>
        <v/>
      </c>
      <c r="R789" s="14" t="str">
        <f t="shared" si="354"/>
        <v/>
      </c>
      <c r="S789" t="str">
        <f t="shared" si="340"/>
        <v/>
      </c>
      <c r="T789" s="14">
        <f t="shared" si="341"/>
        <v>0</v>
      </c>
    </row>
    <row r="790" spans="1:20" x14ac:dyDescent="0.25">
      <c r="A790" t="s">
        <v>121</v>
      </c>
      <c r="B790">
        <f t="shared" si="344"/>
        <v>3</v>
      </c>
      <c r="C790" t="e">
        <f t="shared" si="345"/>
        <v>#VALUE!</v>
      </c>
      <c r="D790">
        <f t="shared" si="346"/>
        <v>3</v>
      </c>
      <c r="E790">
        <f t="shared" si="347"/>
        <v>5</v>
      </c>
      <c r="F790" s="1">
        <f t="shared" si="337"/>
        <v>20</v>
      </c>
      <c r="G790" s="1">
        <f t="shared" si="348"/>
        <v>55</v>
      </c>
      <c r="H790" s="26" t="str">
        <f t="shared" si="349"/>
        <v>20:55</v>
      </c>
      <c r="I790" s="14">
        <f t="shared" si="342"/>
        <v>0</v>
      </c>
      <c r="J790" s="3">
        <f t="shared" si="350"/>
        <v>9</v>
      </c>
      <c r="K790" s="3">
        <f t="shared" si="343"/>
        <v>0</v>
      </c>
      <c r="L790" s="3">
        <f t="shared" si="336"/>
        <v>5</v>
      </c>
      <c r="M790" s="3">
        <f t="shared" si="338"/>
        <v>905</v>
      </c>
      <c r="N790" t="str">
        <f t="shared" si="339"/>
        <v/>
      </c>
      <c r="O790" s="14" t="str">
        <f t="shared" si="351"/>
        <v/>
      </c>
      <c r="P790" s="14" t="str">
        <f t="shared" si="352"/>
        <v/>
      </c>
      <c r="Q790" s="14" t="str">
        <f t="shared" si="353"/>
        <v/>
      </c>
      <c r="R790" s="14" t="str">
        <f t="shared" si="354"/>
        <v/>
      </c>
      <c r="S790" t="str">
        <f t="shared" si="340"/>
        <v/>
      </c>
      <c r="T790" s="14">
        <f t="shared" si="341"/>
        <v>0</v>
      </c>
    </row>
    <row r="791" spans="1:20" x14ac:dyDescent="0.25">
      <c r="A791" t="s">
        <v>294</v>
      </c>
      <c r="B791">
        <f t="shared" si="344"/>
        <v>2</v>
      </c>
      <c r="C791" t="e">
        <f t="shared" si="345"/>
        <v>#VALUE!</v>
      </c>
      <c r="D791">
        <f t="shared" si="346"/>
        <v>2</v>
      </c>
      <c r="E791">
        <f t="shared" si="347"/>
        <v>4</v>
      </c>
      <c r="F791" s="1">
        <f t="shared" si="337"/>
        <v>6</v>
      </c>
      <c r="G791" s="1">
        <f t="shared" si="348"/>
        <v>54</v>
      </c>
      <c r="H791" s="26" t="str">
        <f t="shared" si="349"/>
        <v>06:54</v>
      </c>
      <c r="I791" s="14">
        <f t="shared" si="342"/>
        <v>0</v>
      </c>
      <c r="J791" s="3">
        <f t="shared" si="350"/>
        <v>9</v>
      </c>
      <c r="K791" s="3">
        <f t="shared" si="343"/>
        <v>0</v>
      </c>
      <c r="L791" s="3">
        <f t="shared" si="336"/>
        <v>5</v>
      </c>
      <c r="M791" s="3">
        <f t="shared" si="338"/>
        <v>905</v>
      </c>
      <c r="N791" t="str">
        <f t="shared" si="339"/>
        <v/>
      </c>
      <c r="O791" s="14" t="str">
        <f t="shared" si="351"/>
        <v/>
      </c>
      <c r="P791" s="14" t="str">
        <f t="shared" si="352"/>
        <v/>
      </c>
      <c r="Q791" s="14" t="str">
        <f t="shared" si="353"/>
        <v/>
      </c>
      <c r="R791" s="14" t="str">
        <f t="shared" si="354"/>
        <v/>
      </c>
      <c r="S791" t="str">
        <f t="shared" si="340"/>
        <v/>
      </c>
      <c r="T791" s="14">
        <f t="shared" si="341"/>
        <v>0</v>
      </c>
    </row>
    <row r="792" spans="1:20" x14ac:dyDescent="0.25">
      <c r="A792" t="s">
        <v>611</v>
      </c>
      <c r="B792" t="e">
        <f t="shared" si="344"/>
        <v>#VALUE!</v>
      </c>
      <c r="C792" t="e">
        <f t="shared" si="345"/>
        <v>#VALUE!</v>
      </c>
      <c r="D792" t="e">
        <f t="shared" si="346"/>
        <v>#VALUE!</v>
      </c>
      <c r="E792">
        <f t="shared" si="347"/>
        <v>35</v>
      </c>
      <c r="F792" s="1" t="str">
        <f t="shared" si="337"/>
        <v/>
      </c>
      <c r="G792" s="1" t="str">
        <f t="shared" si="348"/>
        <v/>
      </c>
      <c r="H792" s="26" t="str">
        <f t="shared" si="349"/>
        <v>:</v>
      </c>
      <c r="I792" s="14">
        <f t="shared" si="342"/>
        <v>0</v>
      </c>
      <c r="J792" s="3">
        <f t="shared" si="350"/>
        <v>9</v>
      </c>
      <c r="K792" s="3">
        <f t="shared" si="343"/>
        <v>0</v>
      </c>
      <c r="L792" s="3">
        <f t="shared" si="336"/>
        <v>5</v>
      </c>
      <c r="M792" s="3">
        <f t="shared" si="338"/>
        <v>905</v>
      </c>
      <c r="N792" t="str">
        <f t="shared" si="339"/>
        <v/>
      </c>
      <c r="O792" s="14" t="str">
        <f t="shared" si="351"/>
        <v/>
      </c>
      <c r="P792" s="14" t="str">
        <f t="shared" si="352"/>
        <v/>
      </c>
      <c r="Q792" s="14" t="str">
        <f t="shared" si="353"/>
        <v/>
      </c>
      <c r="R792" s="14" t="str">
        <f t="shared" si="354"/>
        <v/>
      </c>
      <c r="S792" t="str">
        <f t="shared" si="340"/>
        <v/>
      </c>
      <c r="T792" s="14">
        <f t="shared" si="341"/>
        <v>0</v>
      </c>
    </row>
    <row r="793" spans="1:20" x14ac:dyDescent="0.25">
      <c r="A793" t="s">
        <v>140</v>
      </c>
      <c r="B793" t="e">
        <f t="shared" si="344"/>
        <v>#VALUE!</v>
      </c>
      <c r="C793" t="e">
        <f t="shared" si="345"/>
        <v>#VALUE!</v>
      </c>
      <c r="D793" t="e">
        <f t="shared" si="346"/>
        <v>#VALUE!</v>
      </c>
      <c r="E793">
        <f t="shared" si="347"/>
        <v>41</v>
      </c>
      <c r="F793" s="1" t="str">
        <f t="shared" si="337"/>
        <v/>
      </c>
      <c r="G793" s="1" t="str">
        <f t="shared" si="348"/>
        <v/>
      </c>
      <c r="H793" s="26" t="str">
        <f t="shared" si="349"/>
        <v>:</v>
      </c>
      <c r="I793" s="14">
        <f t="shared" si="342"/>
        <v>0</v>
      </c>
      <c r="J793" s="3">
        <f t="shared" si="350"/>
        <v>9</v>
      </c>
      <c r="K793" s="3">
        <f t="shared" si="343"/>
        <v>1</v>
      </c>
      <c r="L793" s="3">
        <f t="shared" si="336"/>
        <v>6</v>
      </c>
      <c r="M793" s="3">
        <f t="shared" si="338"/>
        <v>906</v>
      </c>
      <c r="N793" t="str">
        <f t="shared" si="339"/>
        <v>Avd. Madrid (esq. Plaza Huesca - Pd. Bus)</v>
      </c>
      <c r="O793" s="14" t="str">
        <f t="shared" si="351"/>
        <v>04:58</v>
      </c>
      <c r="P793" s="14" t="str">
        <f t="shared" si="352"/>
        <v>12:58</v>
      </c>
      <c r="Q793" s="14" t="str">
        <f t="shared" si="353"/>
        <v>20:58</v>
      </c>
      <c r="R793" s="14" t="str">
        <f t="shared" si="354"/>
        <v>06:58</v>
      </c>
      <c r="S793" t="str">
        <f t="shared" si="340"/>
        <v>Avd. Madrid, frente Plaza Huesca (Pd. Bus)</v>
      </c>
      <c r="T793" s="14">
        <f t="shared" si="341"/>
        <v>0</v>
      </c>
    </row>
    <row r="794" spans="1:20" x14ac:dyDescent="0.25">
      <c r="A794" t="s">
        <v>80</v>
      </c>
      <c r="B794">
        <f t="shared" si="344"/>
        <v>2</v>
      </c>
      <c r="C794" t="e">
        <f t="shared" si="345"/>
        <v>#VALUE!</v>
      </c>
      <c r="D794">
        <f t="shared" si="346"/>
        <v>2</v>
      </c>
      <c r="E794">
        <f t="shared" si="347"/>
        <v>4</v>
      </c>
      <c r="F794" s="1">
        <f t="shared" si="337"/>
        <v>4</v>
      </c>
      <c r="G794" s="1">
        <f t="shared" si="348"/>
        <v>58</v>
      </c>
      <c r="H794" s="26" t="str">
        <f t="shared" si="349"/>
        <v>04:58</v>
      </c>
      <c r="I794" s="14">
        <f t="shared" si="342"/>
        <v>0</v>
      </c>
      <c r="J794" s="3">
        <f t="shared" si="350"/>
        <v>9</v>
      </c>
      <c r="K794" s="3">
        <f t="shared" si="343"/>
        <v>0</v>
      </c>
      <c r="L794" s="3">
        <f t="shared" si="336"/>
        <v>6</v>
      </c>
      <c r="M794" s="3">
        <f t="shared" si="338"/>
        <v>906</v>
      </c>
      <c r="N794" t="str">
        <f t="shared" si="339"/>
        <v/>
      </c>
      <c r="O794" s="14" t="str">
        <f t="shared" si="351"/>
        <v/>
      </c>
      <c r="P794" s="14" t="str">
        <f t="shared" si="352"/>
        <v/>
      </c>
      <c r="Q794" s="14" t="str">
        <f t="shared" si="353"/>
        <v/>
      </c>
      <c r="R794" s="14" t="str">
        <f t="shared" si="354"/>
        <v/>
      </c>
      <c r="S794" t="str">
        <f t="shared" si="340"/>
        <v/>
      </c>
      <c r="T794" s="14">
        <f t="shared" si="341"/>
        <v>0</v>
      </c>
    </row>
    <row r="795" spans="1:20" x14ac:dyDescent="0.25">
      <c r="A795" t="s">
        <v>19</v>
      </c>
      <c r="B795">
        <f t="shared" si="344"/>
        <v>3</v>
      </c>
      <c r="C795" t="e">
        <f t="shared" si="345"/>
        <v>#VALUE!</v>
      </c>
      <c r="D795">
        <f t="shared" si="346"/>
        <v>3</v>
      </c>
      <c r="E795">
        <f t="shared" si="347"/>
        <v>5</v>
      </c>
      <c r="F795" s="1">
        <f t="shared" si="337"/>
        <v>12</v>
      </c>
      <c r="G795" s="1">
        <f t="shared" si="348"/>
        <v>58</v>
      </c>
      <c r="H795" s="26" t="str">
        <f t="shared" si="349"/>
        <v>12:58</v>
      </c>
      <c r="I795" s="14">
        <f t="shared" si="342"/>
        <v>0</v>
      </c>
      <c r="J795" s="3">
        <f t="shared" si="350"/>
        <v>9</v>
      </c>
      <c r="K795" s="3">
        <f t="shared" si="343"/>
        <v>0</v>
      </c>
      <c r="L795" s="3">
        <f t="shared" si="336"/>
        <v>6</v>
      </c>
      <c r="M795" s="3">
        <f t="shared" si="338"/>
        <v>906</v>
      </c>
      <c r="N795" t="str">
        <f t="shared" si="339"/>
        <v/>
      </c>
      <c r="O795" s="14" t="str">
        <f t="shared" si="351"/>
        <v/>
      </c>
      <c r="P795" s="14" t="str">
        <f t="shared" si="352"/>
        <v/>
      </c>
      <c r="Q795" s="14" t="str">
        <f t="shared" si="353"/>
        <v/>
      </c>
      <c r="R795" s="14" t="str">
        <f t="shared" si="354"/>
        <v/>
      </c>
      <c r="S795" t="str">
        <f t="shared" si="340"/>
        <v/>
      </c>
      <c r="T795" s="14">
        <f t="shared" si="341"/>
        <v>0</v>
      </c>
    </row>
    <row r="796" spans="1:20" x14ac:dyDescent="0.25">
      <c r="A796" t="s">
        <v>20</v>
      </c>
      <c r="B796">
        <f t="shared" si="344"/>
        <v>3</v>
      </c>
      <c r="C796" t="e">
        <f t="shared" si="345"/>
        <v>#VALUE!</v>
      </c>
      <c r="D796">
        <f t="shared" si="346"/>
        <v>3</v>
      </c>
      <c r="E796">
        <f t="shared" si="347"/>
        <v>5</v>
      </c>
      <c r="F796" s="1">
        <f t="shared" si="337"/>
        <v>20</v>
      </c>
      <c r="G796" s="1">
        <f t="shared" si="348"/>
        <v>58</v>
      </c>
      <c r="H796" s="26" t="str">
        <f t="shared" si="349"/>
        <v>20:58</v>
      </c>
      <c r="I796" s="14">
        <f t="shared" si="342"/>
        <v>0</v>
      </c>
      <c r="J796" s="3">
        <f t="shared" si="350"/>
        <v>9</v>
      </c>
      <c r="K796" s="3">
        <f t="shared" si="343"/>
        <v>0</v>
      </c>
      <c r="L796" s="3">
        <f t="shared" si="336"/>
        <v>6</v>
      </c>
      <c r="M796" s="3">
        <f t="shared" si="338"/>
        <v>906</v>
      </c>
      <c r="N796" t="str">
        <f t="shared" si="339"/>
        <v/>
      </c>
      <c r="O796" s="14" t="str">
        <f t="shared" si="351"/>
        <v/>
      </c>
      <c r="P796" s="14" t="str">
        <f t="shared" si="352"/>
        <v/>
      </c>
      <c r="Q796" s="14" t="str">
        <f t="shared" si="353"/>
        <v/>
      </c>
      <c r="R796" s="14" t="str">
        <f t="shared" si="354"/>
        <v/>
      </c>
      <c r="S796" t="str">
        <f t="shared" si="340"/>
        <v/>
      </c>
      <c r="T796" s="14">
        <f t="shared" si="341"/>
        <v>0</v>
      </c>
    </row>
    <row r="797" spans="1:20" x14ac:dyDescent="0.25">
      <c r="A797" t="s">
        <v>298</v>
      </c>
      <c r="B797">
        <f t="shared" si="344"/>
        <v>2</v>
      </c>
      <c r="C797" t="e">
        <f t="shared" si="345"/>
        <v>#VALUE!</v>
      </c>
      <c r="D797">
        <f t="shared" si="346"/>
        <v>2</v>
      </c>
      <c r="E797">
        <f t="shared" si="347"/>
        <v>4</v>
      </c>
      <c r="F797" s="1">
        <f t="shared" si="337"/>
        <v>6</v>
      </c>
      <c r="G797" s="1">
        <f t="shared" si="348"/>
        <v>58</v>
      </c>
      <c r="H797" s="26" t="str">
        <f t="shared" si="349"/>
        <v>06:58</v>
      </c>
      <c r="I797" s="14">
        <f t="shared" si="342"/>
        <v>0</v>
      </c>
      <c r="J797" s="3">
        <f t="shared" si="350"/>
        <v>9</v>
      </c>
      <c r="K797" s="3">
        <f t="shared" si="343"/>
        <v>0</v>
      </c>
      <c r="L797" s="3">
        <f t="shared" si="336"/>
        <v>6</v>
      </c>
      <c r="M797" s="3">
        <f t="shared" si="338"/>
        <v>906</v>
      </c>
      <c r="N797" t="str">
        <f t="shared" si="339"/>
        <v/>
      </c>
      <c r="O797" s="14" t="str">
        <f t="shared" si="351"/>
        <v/>
      </c>
      <c r="P797" s="14" t="str">
        <f t="shared" si="352"/>
        <v/>
      </c>
      <c r="Q797" s="14" t="str">
        <f t="shared" si="353"/>
        <v/>
      </c>
      <c r="R797" s="14" t="str">
        <f t="shared" si="354"/>
        <v/>
      </c>
      <c r="S797" t="str">
        <f t="shared" si="340"/>
        <v/>
      </c>
      <c r="T797" s="14">
        <f t="shared" si="341"/>
        <v>0</v>
      </c>
    </row>
    <row r="798" spans="1:20" x14ac:dyDescent="0.25">
      <c r="A798" t="s">
        <v>612</v>
      </c>
      <c r="B798" t="e">
        <f t="shared" si="344"/>
        <v>#VALUE!</v>
      </c>
      <c r="C798">
        <f t="shared" si="345"/>
        <v>12</v>
      </c>
      <c r="D798">
        <f t="shared" si="346"/>
        <v>12</v>
      </c>
      <c r="E798">
        <f t="shared" si="347"/>
        <v>42</v>
      </c>
      <c r="F798" s="1" t="str">
        <f t="shared" si="337"/>
        <v/>
      </c>
      <c r="G798" s="1" t="str">
        <f t="shared" si="348"/>
        <v/>
      </c>
      <c r="H798" s="26" t="str">
        <f t="shared" si="349"/>
        <v>:</v>
      </c>
      <c r="I798" s="14">
        <f t="shared" si="342"/>
        <v>0</v>
      </c>
      <c r="J798" s="3">
        <f t="shared" si="350"/>
        <v>9</v>
      </c>
      <c r="K798" s="3">
        <f t="shared" si="343"/>
        <v>0</v>
      </c>
      <c r="L798" s="3">
        <f t="shared" si="336"/>
        <v>6</v>
      </c>
      <c r="M798" s="3">
        <f t="shared" si="338"/>
        <v>906</v>
      </c>
      <c r="N798" t="str">
        <f t="shared" si="339"/>
        <v/>
      </c>
      <c r="O798" s="14" t="str">
        <f t="shared" si="351"/>
        <v/>
      </c>
      <c r="P798" s="14" t="str">
        <f t="shared" si="352"/>
        <v/>
      </c>
      <c r="Q798" s="14" t="str">
        <f t="shared" si="353"/>
        <v/>
      </c>
      <c r="R798" s="14" t="str">
        <f t="shared" si="354"/>
        <v/>
      </c>
      <c r="S798" t="str">
        <f t="shared" si="340"/>
        <v/>
      </c>
      <c r="T798" s="14">
        <f t="shared" si="341"/>
        <v>0</v>
      </c>
    </row>
    <row r="799" spans="1:20" x14ac:dyDescent="0.25">
      <c r="A799" t="s">
        <v>141</v>
      </c>
      <c r="B799" t="e">
        <f t="shared" si="344"/>
        <v>#VALUE!</v>
      </c>
      <c r="C799">
        <f t="shared" si="345"/>
        <v>12</v>
      </c>
      <c r="D799">
        <f t="shared" si="346"/>
        <v>12</v>
      </c>
      <c r="E799">
        <f t="shared" si="347"/>
        <v>36</v>
      </c>
      <c r="F799" s="1" t="str">
        <f t="shared" si="337"/>
        <v/>
      </c>
      <c r="G799" s="1" t="str">
        <f t="shared" si="348"/>
        <v/>
      </c>
      <c r="H799" s="26" t="str">
        <f t="shared" si="349"/>
        <v>:</v>
      </c>
      <c r="I799" s="14">
        <f t="shared" si="342"/>
        <v>0</v>
      </c>
      <c r="J799" s="3">
        <f t="shared" si="350"/>
        <v>9</v>
      </c>
      <c r="K799" s="3">
        <f t="shared" si="343"/>
        <v>1</v>
      </c>
      <c r="L799" s="3">
        <f t="shared" si="336"/>
        <v>7</v>
      </c>
      <c r="M799" s="3">
        <f t="shared" si="338"/>
        <v>907</v>
      </c>
      <c r="N799" t="str">
        <f t="shared" si="339"/>
        <v>Avd. Madrid, nº 142 (Calzados Kaymo)</v>
      </c>
      <c r="O799" s="14" t="str">
        <f t="shared" si="351"/>
        <v>04:59</v>
      </c>
      <c r="P799" s="14" t="str">
        <f t="shared" si="352"/>
        <v>12:59</v>
      </c>
      <c r="Q799" s="14" t="str">
        <f t="shared" si="353"/>
        <v>20:59</v>
      </c>
      <c r="R799" s="14" t="str">
        <f t="shared" si="354"/>
        <v>06:59</v>
      </c>
      <c r="S799" t="str">
        <f t="shared" si="340"/>
        <v>Plaza Roma (esq. C/ Escosura)</v>
      </c>
      <c r="T799" s="14">
        <f t="shared" si="341"/>
        <v>0</v>
      </c>
    </row>
    <row r="800" spans="1:20" x14ac:dyDescent="0.25">
      <c r="A800" t="s">
        <v>84</v>
      </c>
      <c r="B800">
        <f t="shared" si="344"/>
        <v>2</v>
      </c>
      <c r="C800" t="e">
        <f t="shared" si="345"/>
        <v>#VALUE!</v>
      </c>
      <c r="D800">
        <f t="shared" si="346"/>
        <v>2</v>
      </c>
      <c r="E800">
        <f t="shared" si="347"/>
        <v>4</v>
      </c>
      <c r="F800" s="1">
        <f t="shared" si="337"/>
        <v>4</v>
      </c>
      <c r="G800" s="1">
        <f t="shared" si="348"/>
        <v>59</v>
      </c>
      <c r="H800" s="26" t="str">
        <f t="shared" si="349"/>
        <v>04:59</v>
      </c>
      <c r="I800" s="14">
        <f t="shared" si="342"/>
        <v>0</v>
      </c>
      <c r="J800" s="3">
        <f t="shared" si="350"/>
        <v>9</v>
      </c>
      <c r="K800" s="3">
        <f t="shared" si="343"/>
        <v>0</v>
      </c>
      <c r="L800" s="3">
        <f t="shared" si="336"/>
        <v>7</v>
      </c>
      <c r="M800" s="3">
        <f t="shared" si="338"/>
        <v>907</v>
      </c>
      <c r="N800" t="str">
        <f t="shared" si="339"/>
        <v/>
      </c>
      <c r="O800" s="14" t="str">
        <f t="shared" si="351"/>
        <v/>
      </c>
      <c r="P800" s="14" t="str">
        <f t="shared" si="352"/>
        <v/>
      </c>
      <c r="Q800" s="14" t="str">
        <f t="shared" si="353"/>
        <v/>
      </c>
      <c r="R800" s="14" t="str">
        <f t="shared" si="354"/>
        <v/>
      </c>
      <c r="S800" t="str">
        <f t="shared" si="340"/>
        <v/>
      </c>
      <c r="T800" s="14">
        <f t="shared" si="341"/>
        <v>0</v>
      </c>
    </row>
    <row r="801" spans="1:20" x14ac:dyDescent="0.25">
      <c r="A801" t="s">
        <v>24</v>
      </c>
      <c r="B801">
        <f t="shared" si="344"/>
        <v>3</v>
      </c>
      <c r="C801" t="e">
        <f t="shared" si="345"/>
        <v>#VALUE!</v>
      </c>
      <c r="D801">
        <f t="shared" si="346"/>
        <v>3</v>
      </c>
      <c r="E801">
        <f t="shared" si="347"/>
        <v>5</v>
      </c>
      <c r="F801" s="1">
        <f t="shared" si="337"/>
        <v>12</v>
      </c>
      <c r="G801" s="1">
        <f t="shared" si="348"/>
        <v>59</v>
      </c>
      <c r="H801" s="26" t="str">
        <f t="shared" si="349"/>
        <v>12:59</v>
      </c>
      <c r="I801" s="14">
        <f t="shared" si="342"/>
        <v>0</v>
      </c>
      <c r="J801" s="3">
        <f t="shared" si="350"/>
        <v>9</v>
      </c>
      <c r="K801" s="3">
        <f t="shared" si="343"/>
        <v>0</v>
      </c>
      <c r="L801" s="3">
        <f t="shared" si="336"/>
        <v>7</v>
      </c>
      <c r="M801" s="3">
        <f t="shared" si="338"/>
        <v>907</v>
      </c>
      <c r="N801" t="str">
        <f t="shared" si="339"/>
        <v/>
      </c>
      <c r="O801" s="14" t="str">
        <f t="shared" si="351"/>
        <v/>
      </c>
      <c r="P801" s="14" t="str">
        <f t="shared" si="352"/>
        <v/>
      </c>
      <c r="Q801" s="14" t="str">
        <f t="shared" si="353"/>
        <v/>
      </c>
      <c r="R801" s="14" t="str">
        <f t="shared" si="354"/>
        <v/>
      </c>
      <c r="S801" t="str">
        <f t="shared" si="340"/>
        <v/>
      </c>
      <c r="T801" s="14">
        <f t="shared" si="341"/>
        <v>0</v>
      </c>
    </row>
    <row r="802" spans="1:20" x14ac:dyDescent="0.25">
      <c r="A802" t="s">
        <v>25</v>
      </c>
      <c r="B802">
        <f t="shared" si="344"/>
        <v>3</v>
      </c>
      <c r="C802" t="e">
        <f t="shared" si="345"/>
        <v>#VALUE!</v>
      </c>
      <c r="D802">
        <f t="shared" si="346"/>
        <v>3</v>
      </c>
      <c r="E802">
        <f t="shared" si="347"/>
        <v>5</v>
      </c>
      <c r="F802" s="1">
        <f t="shared" si="337"/>
        <v>20</v>
      </c>
      <c r="G802" s="1">
        <f t="shared" si="348"/>
        <v>59</v>
      </c>
      <c r="H802" s="26" t="str">
        <f t="shared" si="349"/>
        <v>20:59</v>
      </c>
      <c r="I802" s="14">
        <f t="shared" si="342"/>
        <v>0</v>
      </c>
      <c r="J802" s="3">
        <f t="shared" si="350"/>
        <v>9</v>
      </c>
      <c r="K802" s="3">
        <f t="shared" si="343"/>
        <v>0</v>
      </c>
      <c r="L802" s="3">
        <f t="shared" si="336"/>
        <v>7</v>
      </c>
      <c r="M802" s="3">
        <f t="shared" si="338"/>
        <v>907</v>
      </c>
      <c r="N802" t="str">
        <f t="shared" si="339"/>
        <v/>
      </c>
      <c r="O802" s="14" t="str">
        <f t="shared" si="351"/>
        <v/>
      </c>
      <c r="P802" s="14" t="str">
        <f t="shared" si="352"/>
        <v/>
      </c>
      <c r="Q802" s="14" t="str">
        <f t="shared" si="353"/>
        <v/>
      </c>
      <c r="R802" s="14" t="str">
        <f t="shared" si="354"/>
        <v/>
      </c>
      <c r="S802" t="str">
        <f t="shared" si="340"/>
        <v/>
      </c>
      <c r="T802" s="14">
        <f t="shared" si="341"/>
        <v>0</v>
      </c>
    </row>
    <row r="803" spans="1:20" x14ac:dyDescent="0.25">
      <c r="A803" t="s">
        <v>325</v>
      </c>
      <c r="B803">
        <f t="shared" si="344"/>
        <v>2</v>
      </c>
      <c r="C803" t="e">
        <f t="shared" si="345"/>
        <v>#VALUE!</v>
      </c>
      <c r="D803">
        <f t="shared" si="346"/>
        <v>2</v>
      </c>
      <c r="E803">
        <f t="shared" si="347"/>
        <v>4</v>
      </c>
      <c r="F803" s="1">
        <f t="shared" si="337"/>
        <v>6</v>
      </c>
      <c r="G803" s="1">
        <f t="shared" si="348"/>
        <v>59</v>
      </c>
      <c r="H803" s="26" t="str">
        <f t="shared" si="349"/>
        <v>06:59</v>
      </c>
      <c r="I803" s="14">
        <f t="shared" si="342"/>
        <v>0</v>
      </c>
      <c r="J803" s="3">
        <f t="shared" si="350"/>
        <v>9</v>
      </c>
      <c r="K803" s="3">
        <f t="shared" si="343"/>
        <v>0</v>
      </c>
      <c r="L803" s="3">
        <f t="shared" si="336"/>
        <v>7</v>
      </c>
      <c r="M803" s="3">
        <f t="shared" si="338"/>
        <v>907</v>
      </c>
      <c r="N803" t="str">
        <f t="shared" si="339"/>
        <v/>
      </c>
      <c r="O803" s="14" t="str">
        <f t="shared" si="351"/>
        <v/>
      </c>
      <c r="P803" s="14" t="str">
        <f t="shared" si="352"/>
        <v/>
      </c>
      <c r="Q803" s="14" t="str">
        <f t="shared" si="353"/>
        <v/>
      </c>
      <c r="R803" s="14" t="str">
        <f t="shared" si="354"/>
        <v/>
      </c>
      <c r="S803" t="str">
        <f t="shared" si="340"/>
        <v/>
      </c>
      <c r="T803" s="14">
        <f t="shared" si="341"/>
        <v>0</v>
      </c>
    </row>
    <row r="804" spans="1:20" x14ac:dyDescent="0.25">
      <c r="A804" t="s">
        <v>613</v>
      </c>
      <c r="B804" t="e">
        <f t="shared" si="344"/>
        <v>#VALUE!</v>
      </c>
      <c r="C804" t="e">
        <f t="shared" si="345"/>
        <v>#VALUE!</v>
      </c>
      <c r="D804" t="e">
        <f t="shared" si="346"/>
        <v>#VALUE!</v>
      </c>
      <c r="E804">
        <f t="shared" si="347"/>
        <v>29</v>
      </c>
      <c r="F804" s="1" t="str">
        <f t="shared" si="337"/>
        <v/>
      </c>
      <c r="G804" s="1" t="str">
        <f t="shared" si="348"/>
        <v/>
      </c>
      <c r="H804" s="26" t="str">
        <f t="shared" si="349"/>
        <v>:</v>
      </c>
      <c r="I804" s="14">
        <f t="shared" si="342"/>
        <v>0</v>
      </c>
      <c r="J804" s="3">
        <f t="shared" si="350"/>
        <v>9</v>
      </c>
      <c r="K804" s="3">
        <f t="shared" si="343"/>
        <v>0</v>
      </c>
      <c r="L804" s="3">
        <f t="shared" si="336"/>
        <v>7</v>
      </c>
      <c r="M804" s="3">
        <f t="shared" si="338"/>
        <v>907</v>
      </c>
      <c r="N804" t="str">
        <f t="shared" si="339"/>
        <v/>
      </c>
      <c r="O804" s="14" t="str">
        <f t="shared" si="351"/>
        <v/>
      </c>
      <c r="P804" s="14" t="str">
        <f t="shared" si="352"/>
        <v/>
      </c>
      <c r="Q804" s="14" t="str">
        <f t="shared" si="353"/>
        <v/>
      </c>
      <c r="R804" s="14" t="str">
        <f t="shared" si="354"/>
        <v/>
      </c>
      <c r="S804" t="str">
        <f t="shared" si="340"/>
        <v/>
      </c>
      <c r="T804" s="14">
        <f t="shared" si="341"/>
        <v>0</v>
      </c>
    </row>
    <row r="805" spans="1:20" x14ac:dyDescent="0.25">
      <c r="A805" t="s">
        <v>143</v>
      </c>
      <c r="B805" t="e">
        <f t="shared" si="344"/>
        <v>#VALUE!</v>
      </c>
      <c r="C805" t="e">
        <f t="shared" si="345"/>
        <v>#VALUE!</v>
      </c>
      <c r="D805" t="e">
        <f t="shared" si="346"/>
        <v>#VALUE!</v>
      </c>
      <c r="E805">
        <f t="shared" si="347"/>
        <v>18</v>
      </c>
      <c r="F805" s="1" t="str">
        <f t="shared" si="337"/>
        <v/>
      </c>
      <c r="G805" s="1" t="str">
        <f t="shared" si="348"/>
        <v/>
      </c>
      <c r="H805" s="26" t="str">
        <f t="shared" si="349"/>
        <v>:</v>
      </c>
      <c r="I805" s="14">
        <f t="shared" si="342"/>
        <v>0</v>
      </c>
      <c r="J805" s="3">
        <f t="shared" si="350"/>
        <v>9</v>
      </c>
      <c r="K805" s="3">
        <f t="shared" si="343"/>
        <v>1</v>
      </c>
      <c r="L805" s="3">
        <f t="shared" si="336"/>
        <v>8</v>
      </c>
      <c r="M805" s="3">
        <f t="shared" si="338"/>
        <v>908</v>
      </c>
      <c r="N805" t="str">
        <f t="shared" si="339"/>
        <v>Avd. Madrid nº 218</v>
      </c>
      <c r="O805" s="14" t="str">
        <f t="shared" si="351"/>
        <v>05:00</v>
      </c>
      <c r="P805" s="14" t="str">
        <f t="shared" si="352"/>
        <v>13:00</v>
      </c>
      <c r="Q805" s="14" t="str">
        <f t="shared" si="353"/>
        <v>21:00</v>
      </c>
      <c r="R805" s="14" t="str">
        <f t="shared" si="354"/>
        <v>07:00</v>
      </c>
      <c r="S805" t="str">
        <f t="shared" si="340"/>
        <v>Avd. Goya (esq. Cortes de Aragón - Pd. Bus)</v>
      </c>
      <c r="T805" s="14">
        <f t="shared" si="341"/>
        <v>0</v>
      </c>
    </row>
    <row r="806" spans="1:20" x14ac:dyDescent="0.25">
      <c r="A806" t="s">
        <v>51</v>
      </c>
      <c r="B806">
        <f t="shared" si="344"/>
        <v>2</v>
      </c>
      <c r="C806" t="e">
        <f t="shared" si="345"/>
        <v>#VALUE!</v>
      </c>
      <c r="D806">
        <f t="shared" si="346"/>
        <v>2</v>
      </c>
      <c r="E806">
        <f t="shared" si="347"/>
        <v>4</v>
      </c>
      <c r="F806" s="1">
        <f t="shared" si="337"/>
        <v>5</v>
      </c>
      <c r="G806" s="1">
        <f t="shared" si="348"/>
        <v>0</v>
      </c>
      <c r="H806" s="26" t="str">
        <f t="shared" si="349"/>
        <v>05:00</v>
      </c>
      <c r="I806" s="14">
        <f t="shared" si="342"/>
        <v>0</v>
      </c>
      <c r="J806" s="3">
        <f t="shared" si="350"/>
        <v>9</v>
      </c>
      <c r="K806" s="3">
        <f t="shared" si="343"/>
        <v>0</v>
      </c>
      <c r="L806" s="3">
        <f t="shared" si="336"/>
        <v>8</v>
      </c>
      <c r="M806" s="3">
        <f t="shared" si="338"/>
        <v>908</v>
      </c>
      <c r="N806" t="str">
        <f t="shared" si="339"/>
        <v/>
      </c>
      <c r="O806" s="14" t="str">
        <f t="shared" si="351"/>
        <v/>
      </c>
      <c r="P806" s="14" t="str">
        <f t="shared" si="352"/>
        <v/>
      </c>
      <c r="Q806" s="14" t="str">
        <f t="shared" si="353"/>
        <v/>
      </c>
      <c r="R806" s="14" t="str">
        <f t="shared" si="354"/>
        <v/>
      </c>
      <c r="S806" t="str">
        <f t="shared" si="340"/>
        <v/>
      </c>
      <c r="T806" s="14">
        <f t="shared" si="341"/>
        <v>0</v>
      </c>
    </row>
    <row r="807" spans="1:20" x14ac:dyDescent="0.25">
      <c r="A807" t="s">
        <v>29</v>
      </c>
      <c r="B807">
        <f t="shared" si="344"/>
        <v>3</v>
      </c>
      <c r="C807" t="e">
        <f t="shared" si="345"/>
        <v>#VALUE!</v>
      </c>
      <c r="D807">
        <f t="shared" si="346"/>
        <v>3</v>
      </c>
      <c r="E807">
        <f t="shared" si="347"/>
        <v>5</v>
      </c>
      <c r="F807" s="1">
        <f t="shared" si="337"/>
        <v>13</v>
      </c>
      <c r="G807" s="1">
        <f t="shared" si="348"/>
        <v>0</v>
      </c>
      <c r="H807" s="26" t="str">
        <f t="shared" si="349"/>
        <v>13:00</v>
      </c>
      <c r="I807" s="14">
        <f t="shared" si="342"/>
        <v>0</v>
      </c>
      <c r="J807" s="3">
        <f t="shared" si="350"/>
        <v>9</v>
      </c>
      <c r="K807" s="3">
        <f t="shared" si="343"/>
        <v>0</v>
      </c>
      <c r="L807" s="3">
        <f t="shared" si="336"/>
        <v>8</v>
      </c>
      <c r="M807" s="3">
        <f t="shared" si="338"/>
        <v>908</v>
      </c>
      <c r="N807" t="str">
        <f t="shared" si="339"/>
        <v/>
      </c>
      <c r="O807" s="14" t="str">
        <f t="shared" si="351"/>
        <v/>
      </c>
      <c r="P807" s="14" t="str">
        <f t="shared" si="352"/>
        <v/>
      </c>
      <c r="Q807" s="14" t="str">
        <f t="shared" si="353"/>
        <v/>
      </c>
      <c r="R807" s="14" t="str">
        <f t="shared" si="354"/>
        <v/>
      </c>
      <c r="S807" t="str">
        <f t="shared" si="340"/>
        <v/>
      </c>
      <c r="T807" s="14">
        <f t="shared" si="341"/>
        <v>0</v>
      </c>
    </row>
    <row r="808" spans="1:20" x14ac:dyDescent="0.25">
      <c r="A808" t="s">
        <v>30</v>
      </c>
      <c r="B808">
        <f t="shared" si="344"/>
        <v>3</v>
      </c>
      <c r="C808" t="e">
        <f t="shared" si="345"/>
        <v>#VALUE!</v>
      </c>
      <c r="D808">
        <f t="shared" si="346"/>
        <v>3</v>
      </c>
      <c r="E808">
        <f t="shared" si="347"/>
        <v>5</v>
      </c>
      <c r="F808" s="1">
        <f t="shared" si="337"/>
        <v>21</v>
      </c>
      <c r="G808" s="1">
        <f t="shared" si="348"/>
        <v>0</v>
      </c>
      <c r="H808" s="26" t="str">
        <f t="shared" si="349"/>
        <v>21:00</v>
      </c>
      <c r="I808" s="14">
        <f t="shared" si="342"/>
        <v>0</v>
      </c>
      <c r="J808" s="3">
        <f t="shared" si="350"/>
        <v>9</v>
      </c>
      <c r="K808" s="3">
        <f t="shared" si="343"/>
        <v>0</v>
      </c>
      <c r="L808" s="3">
        <f t="shared" si="336"/>
        <v>8</v>
      </c>
      <c r="M808" s="3">
        <f t="shared" si="338"/>
        <v>908</v>
      </c>
      <c r="N808" t="str">
        <f t="shared" si="339"/>
        <v/>
      </c>
      <c r="O808" s="14" t="str">
        <f t="shared" si="351"/>
        <v/>
      </c>
      <c r="P808" s="14" t="str">
        <f t="shared" si="352"/>
        <v/>
      </c>
      <c r="Q808" s="14" t="str">
        <f t="shared" si="353"/>
        <v/>
      </c>
      <c r="R808" s="14" t="str">
        <f t="shared" si="354"/>
        <v/>
      </c>
      <c r="S808" t="str">
        <f t="shared" si="340"/>
        <v/>
      </c>
      <c r="T808" s="14">
        <f t="shared" si="341"/>
        <v>0</v>
      </c>
    </row>
    <row r="809" spans="1:20" x14ac:dyDescent="0.25">
      <c r="A809" t="s">
        <v>300</v>
      </c>
      <c r="B809">
        <f t="shared" si="344"/>
        <v>2</v>
      </c>
      <c r="C809" t="e">
        <f t="shared" si="345"/>
        <v>#VALUE!</v>
      </c>
      <c r="D809">
        <f t="shared" si="346"/>
        <v>2</v>
      </c>
      <c r="E809">
        <f t="shared" si="347"/>
        <v>4</v>
      </c>
      <c r="F809" s="1">
        <f t="shared" si="337"/>
        <v>7</v>
      </c>
      <c r="G809" s="1">
        <f t="shared" si="348"/>
        <v>0</v>
      </c>
      <c r="H809" s="26" t="str">
        <f t="shared" si="349"/>
        <v>07:00</v>
      </c>
      <c r="I809" s="14">
        <f t="shared" si="342"/>
        <v>0</v>
      </c>
      <c r="J809" s="3">
        <f t="shared" si="350"/>
        <v>9</v>
      </c>
      <c r="K809" s="3">
        <f t="shared" si="343"/>
        <v>0</v>
      </c>
      <c r="L809" s="3">
        <f t="shared" si="336"/>
        <v>8</v>
      </c>
      <c r="M809" s="3">
        <f t="shared" si="338"/>
        <v>908</v>
      </c>
      <c r="N809" t="str">
        <f t="shared" si="339"/>
        <v/>
      </c>
      <c r="O809" s="14" t="str">
        <f t="shared" si="351"/>
        <v/>
      </c>
      <c r="P809" s="14" t="str">
        <f t="shared" si="352"/>
        <v/>
      </c>
      <c r="Q809" s="14" t="str">
        <f t="shared" si="353"/>
        <v/>
      </c>
      <c r="R809" s="14" t="str">
        <f t="shared" si="354"/>
        <v/>
      </c>
      <c r="S809" t="str">
        <f t="shared" si="340"/>
        <v/>
      </c>
      <c r="T809" s="14">
        <f t="shared" si="341"/>
        <v>0</v>
      </c>
    </row>
    <row r="810" spans="1:20" x14ac:dyDescent="0.25">
      <c r="A810" t="s">
        <v>614</v>
      </c>
      <c r="B810" t="e">
        <f t="shared" si="344"/>
        <v>#VALUE!</v>
      </c>
      <c r="C810" t="e">
        <f t="shared" si="345"/>
        <v>#VALUE!</v>
      </c>
      <c r="D810" t="e">
        <f t="shared" si="346"/>
        <v>#VALUE!</v>
      </c>
      <c r="E810">
        <f t="shared" si="347"/>
        <v>43</v>
      </c>
      <c r="F810" s="1" t="str">
        <f t="shared" si="337"/>
        <v/>
      </c>
      <c r="G810" s="1" t="str">
        <f t="shared" si="348"/>
        <v/>
      </c>
      <c r="H810" s="26" t="str">
        <f t="shared" si="349"/>
        <v>:</v>
      </c>
      <c r="I810" s="14">
        <f t="shared" si="342"/>
        <v>0</v>
      </c>
      <c r="J810" s="3">
        <f t="shared" si="350"/>
        <v>9</v>
      </c>
      <c r="K810" s="3">
        <f t="shared" si="343"/>
        <v>0</v>
      </c>
      <c r="L810" s="3">
        <f t="shared" si="336"/>
        <v>8</v>
      </c>
      <c r="M810" s="3">
        <f t="shared" si="338"/>
        <v>908</v>
      </c>
      <c r="N810" t="str">
        <f t="shared" si="339"/>
        <v/>
      </c>
      <c r="O810" s="14" t="str">
        <f t="shared" si="351"/>
        <v/>
      </c>
      <c r="P810" s="14" t="str">
        <f t="shared" si="352"/>
        <v/>
      </c>
      <c r="Q810" s="14" t="str">
        <f t="shared" si="353"/>
        <v/>
      </c>
      <c r="R810" s="14" t="str">
        <f t="shared" si="354"/>
        <v/>
      </c>
      <c r="S810" t="str">
        <f t="shared" si="340"/>
        <v/>
      </c>
      <c r="T810" s="14">
        <f t="shared" si="341"/>
        <v>0</v>
      </c>
    </row>
    <row r="811" spans="1:20" x14ac:dyDescent="0.25">
      <c r="A811" t="s">
        <v>181</v>
      </c>
      <c r="B811" t="e">
        <f t="shared" si="344"/>
        <v>#VALUE!</v>
      </c>
      <c r="C811" t="e">
        <f t="shared" si="345"/>
        <v>#VALUE!</v>
      </c>
      <c r="D811" t="e">
        <f t="shared" si="346"/>
        <v>#VALUE!</v>
      </c>
      <c r="E811">
        <f t="shared" si="347"/>
        <v>42</v>
      </c>
      <c r="F811" s="1" t="str">
        <f t="shared" si="337"/>
        <v/>
      </c>
      <c r="G811" s="1" t="str">
        <f t="shared" si="348"/>
        <v/>
      </c>
      <c r="H811" s="26" t="str">
        <f t="shared" si="349"/>
        <v>:</v>
      </c>
      <c r="I811" s="14">
        <f t="shared" si="342"/>
        <v>0</v>
      </c>
      <c r="J811" s="3">
        <f t="shared" si="350"/>
        <v>9</v>
      </c>
      <c r="K811" s="3">
        <f t="shared" si="343"/>
        <v>1</v>
      </c>
      <c r="L811" s="3">
        <f t="shared" si="336"/>
        <v>9</v>
      </c>
      <c r="M811" s="3">
        <f t="shared" si="338"/>
        <v>909</v>
      </c>
      <c r="N811" t="str">
        <f t="shared" si="339"/>
        <v>Ctra. Logroño desvío Monzalbarba (Pd. Bus)</v>
      </c>
      <c r="O811" s="14" t="str">
        <f t="shared" si="351"/>
        <v>05:10</v>
      </c>
      <c r="P811" s="14" t="str">
        <f t="shared" si="352"/>
        <v>13:10</v>
      </c>
      <c r="Q811" s="14" t="str">
        <f t="shared" si="353"/>
        <v>21:10</v>
      </c>
      <c r="R811" s="14" t="str">
        <f t="shared" si="354"/>
        <v>07:10</v>
      </c>
      <c r="S811" t="str">
        <f t="shared" si="340"/>
        <v>Plaza San Francisco (Kiosco Prensa - Pd. Bus)</v>
      </c>
      <c r="T811" s="14">
        <f t="shared" si="341"/>
        <v>0</v>
      </c>
    </row>
    <row r="812" spans="1:20" x14ac:dyDescent="0.25">
      <c r="A812" t="s">
        <v>42</v>
      </c>
      <c r="B812">
        <f t="shared" si="344"/>
        <v>2</v>
      </c>
      <c r="C812" t="e">
        <f t="shared" si="345"/>
        <v>#VALUE!</v>
      </c>
      <c r="D812">
        <f t="shared" si="346"/>
        <v>2</v>
      </c>
      <c r="E812">
        <f t="shared" si="347"/>
        <v>4</v>
      </c>
      <c r="F812" s="1">
        <f t="shared" si="337"/>
        <v>5</v>
      </c>
      <c r="G812" s="1">
        <f t="shared" si="348"/>
        <v>10</v>
      </c>
      <c r="H812" s="26" t="str">
        <f t="shared" si="349"/>
        <v>05:10</v>
      </c>
      <c r="I812" s="14">
        <f t="shared" si="342"/>
        <v>0</v>
      </c>
      <c r="J812" s="3">
        <f t="shared" si="350"/>
        <v>9</v>
      </c>
      <c r="K812" s="3">
        <f t="shared" si="343"/>
        <v>0</v>
      </c>
      <c r="L812" s="3">
        <f t="shared" si="336"/>
        <v>9</v>
      </c>
      <c r="M812" s="3">
        <f t="shared" si="338"/>
        <v>909</v>
      </c>
      <c r="N812" t="str">
        <f t="shared" si="339"/>
        <v/>
      </c>
      <c r="O812" s="14" t="str">
        <f t="shared" si="351"/>
        <v/>
      </c>
      <c r="P812" s="14" t="str">
        <f t="shared" si="352"/>
        <v/>
      </c>
      <c r="Q812" s="14" t="str">
        <f t="shared" si="353"/>
        <v/>
      </c>
      <c r="R812" s="14" t="str">
        <f t="shared" si="354"/>
        <v/>
      </c>
      <c r="S812" t="str">
        <f t="shared" si="340"/>
        <v/>
      </c>
      <c r="T812" s="14">
        <f t="shared" si="341"/>
        <v>0</v>
      </c>
    </row>
    <row r="813" spans="1:20" x14ac:dyDescent="0.25">
      <c r="A813" t="s">
        <v>155</v>
      </c>
      <c r="B813">
        <f t="shared" si="344"/>
        <v>3</v>
      </c>
      <c r="C813" t="e">
        <f t="shared" si="345"/>
        <v>#VALUE!</v>
      </c>
      <c r="D813">
        <f t="shared" si="346"/>
        <v>3</v>
      </c>
      <c r="E813">
        <f t="shared" si="347"/>
        <v>5</v>
      </c>
      <c r="F813" s="1">
        <f t="shared" si="337"/>
        <v>13</v>
      </c>
      <c r="G813" s="1">
        <f t="shared" si="348"/>
        <v>10</v>
      </c>
      <c r="H813" s="26" t="str">
        <f t="shared" si="349"/>
        <v>13:10</v>
      </c>
      <c r="I813" s="14">
        <f t="shared" si="342"/>
        <v>0</v>
      </c>
      <c r="J813" s="3">
        <f t="shared" si="350"/>
        <v>9</v>
      </c>
      <c r="K813" s="3">
        <f t="shared" si="343"/>
        <v>0</v>
      </c>
      <c r="L813" s="3">
        <f t="shared" si="336"/>
        <v>9</v>
      </c>
      <c r="M813" s="3">
        <f t="shared" si="338"/>
        <v>909</v>
      </c>
      <c r="N813" t="str">
        <f t="shared" si="339"/>
        <v/>
      </c>
      <c r="O813" s="14" t="str">
        <f t="shared" si="351"/>
        <v/>
      </c>
      <c r="P813" s="14" t="str">
        <f t="shared" si="352"/>
        <v/>
      </c>
      <c r="Q813" s="14" t="str">
        <f t="shared" si="353"/>
        <v/>
      </c>
      <c r="R813" s="14" t="str">
        <f t="shared" si="354"/>
        <v/>
      </c>
      <c r="S813" t="str">
        <f t="shared" si="340"/>
        <v/>
      </c>
      <c r="T813" s="14">
        <f t="shared" si="341"/>
        <v>0</v>
      </c>
    </row>
    <row r="814" spans="1:20" x14ac:dyDescent="0.25">
      <c r="A814" t="s">
        <v>156</v>
      </c>
      <c r="B814">
        <f t="shared" si="344"/>
        <v>3</v>
      </c>
      <c r="C814" t="e">
        <f t="shared" si="345"/>
        <v>#VALUE!</v>
      </c>
      <c r="D814">
        <f t="shared" si="346"/>
        <v>3</v>
      </c>
      <c r="E814">
        <f t="shared" si="347"/>
        <v>5</v>
      </c>
      <c r="F814" s="1">
        <f t="shared" si="337"/>
        <v>21</v>
      </c>
      <c r="G814" s="1">
        <f t="shared" si="348"/>
        <v>10</v>
      </c>
      <c r="H814" s="26" t="str">
        <f t="shared" si="349"/>
        <v>21:10</v>
      </c>
      <c r="I814" s="14">
        <f t="shared" si="342"/>
        <v>0</v>
      </c>
      <c r="J814" s="3">
        <f t="shared" si="350"/>
        <v>9</v>
      </c>
      <c r="K814" s="3">
        <f t="shared" si="343"/>
        <v>0</v>
      </c>
      <c r="L814" s="3">
        <f t="shared" si="336"/>
        <v>9</v>
      </c>
      <c r="M814" s="3">
        <f t="shared" si="338"/>
        <v>909</v>
      </c>
      <c r="N814" t="str">
        <f t="shared" si="339"/>
        <v/>
      </c>
      <c r="O814" s="14" t="str">
        <f t="shared" si="351"/>
        <v/>
      </c>
      <c r="P814" s="14" t="str">
        <f t="shared" si="352"/>
        <v/>
      </c>
      <c r="Q814" s="14" t="str">
        <f t="shared" si="353"/>
        <v/>
      </c>
      <c r="R814" s="14" t="str">
        <f t="shared" si="354"/>
        <v/>
      </c>
      <c r="S814" t="str">
        <f t="shared" si="340"/>
        <v/>
      </c>
      <c r="T814" s="14">
        <f t="shared" si="341"/>
        <v>0</v>
      </c>
    </row>
    <row r="815" spans="1:20" x14ac:dyDescent="0.25">
      <c r="A815" t="s">
        <v>332</v>
      </c>
      <c r="B815">
        <f t="shared" si="344"/>
        <v>2</v>
      </c>
      <c r="C815" t="e">
        <f t="shared" si="345"/>
        <v>#VALUE!</v>
      </c>
      <c r="D815">
        <f t="shared" si="346"/>
        <v>2</v>
      </c>
      <c r="E815">
        <f t="shared" si="347"/>
        <v>4</v>
      </c>
      <c r="F815" s="1">
        <f t="shared" si="337"/>
        <v>7</v>
      </c>
      <c r="G815" s="1">
        <f t="shared" si="348"/>
        <v>10</v>
      </c>
      <c r="H815" s="26" t="str">
        <f t="shared" si="349"/>
        <v>07:10</v>
      </c>
      <c r="I815" s="14">
        <f t="shared" si="342"/>
        <v>0</v>
      </c>
      <c r="J815" s="3">
        <f t="shared" si="350"/>
        <v>9</v>
      </c>
      <c r="K815" s="3">
        <f t="shared" si="343"/>
        <v>0</v>
      </c>
      <c r="L815" s="3">
        <f t="shared" si="336"/>
        <v>9</v>
      </c>
      <c r="M815" s="3">
        <f t="shared" si="338"/>
        <v>909</v>
      </c>
      <c r="N815" t="str">
        <f t="shared" si="339"/>
        <v/>
      </c>
      <c r="O815" s="14" t="str">
        <f t="shared" si="351"/>
        <v/>
      </c>
      <c r="P815" s="14" t="str">
        <f t="shared" si="352"/>
        <v/>
      </c>
      <c r="Q815" s="14" t="str">
        <f t="shared" si="353"/>
        <v/>
      </c>
      <c r="R815" s="14" t="str">
        <f t="shared" si="354"/>
        <v/>
      </c>
      <c r="S815" t="str">
        <f t="shared" si="340"/>
        <v/>
      </c>
      <c r="T815" s="14">
        <f t="shared" si="341"/>
        <v>0</v>
      </c>
    </row>
    <row r="816" spans="1:20" x14ac:dyDescent="0.25">
      <c r="A816" t="s">
        <v>225</v>
      </c>
      <c r="B816" t="e">
        <f t="shared" si="344"/>
        <v>#VALUE!</v>
      </c>
      <c r="C816" t="e">
        <f t="shared" si="345"/>
        <v>#VALUE!</v>
      </c>
      <c r="D816" t="e">
        <f t="shared" si="346"/>
        <v>#VALUE!</v>
      </c>
      <c r="E816">
        <f t="shared" si="347"/>
        <v>45</v>
      </c>
      <c r="F816" s="1" t="str">
        <f t="shared" si="337"/>
        <v/>
      </c>
      <c r="G816" s="1" t="str">
        <f t="shared" si="348"/>
        <v/>
      </c>
      <c r="H816" s="26" t="str">
        <f t="shared" si="349"/>
        <v>:</v>
      </c>
      <c r="I816" s="14">
        <f t="shared" si="342"/>
        <v>0</v>
      </c>
      <c r="J816" s="3">
        <f t="shared" si="350"/>
        <v>9</v>
      </c>
      <c r="K816" s="3">
        <f t="shared" si="343"/>
        <v>0</v>
      </c>
      <c r="L816" s="3">
        <f t="shared" si="336"/>
        <v>9</v>
      </c>
      <c r="M816" s="3">
        <f t="shared" si="338"/>
        <v>909</v>
      </c>
      <c r="N816" t="str">
        <f t="shared" si="339"/>
        <v/>
      </c>
      <c r="O816" s="14" t="str">
        <f t="shared" si="351"/>
        <v/>
      </c>
      <c r="P816" s="14" t="str">
        <f t="shared" si="352"/>
        <v/>
      </c>
      <c r="Q816" s="14" t="str">
        <f t="shared" si="353"/>
        <v/>
      </c>
      <c r="R816" s="14" t="str">
        <f t="shared" si="354"/>
        <v/>
      </c>
      <c r="S816" t="str">
        <f t="shared" si="340"/>
        <v/>
      </c>
      <c r="T816" s="14">
        <f t="shared" si="341"/>
        <v>0</v>
      </c>
    </row>
    <row r="817" spans="1:20" x14ac:dyDescent="0.25">
      <c r="A817" t="s">
        <v>178</v>
      </c>
      <c r="B817" t="e">
        <f t="shared" si="344"/>
        <v>#VALUE!</v>
      </c>
      <c r="C817" t="e">
        <f t="shared" si="345"/>
        <v>#VALUE!</v>
      </c>
      <c r="D817" t="e">
        <f t="shared" si="346"/>
        <v>#VALUE!</v>
      </c>
      <c r="E817">
        <f t="shared" si="347"/>
        <v>26</v>
      </c>
      <c r="F817" s="1" t="str">
        <f t="shared" si="337"/>
        <v/>
      </c>
      <c r="G817" s="1" t="str">
        <f t="shared" si="348"/>
        <v/>
      </c>
      <c r="H817" s="26" t="str">
        <f t="shared" si="349"/>
        <v>:</v>
      </c>
      <c r="I817" s="14">
        <f t="shared" si="342"/>
        <v>0</v>
      </c>
      <c r="J817" s="3">
        <f t="shared" si="350"/>
        <v>9</v>
      </c>
      <c r="K817" s="3">
        <f t="shared" si="343"/>
        <v>1</v>
      </c>
      <c r="L817" s="3">
        <f t="shared" si="336"/>
        <v>10</v>
      </c>
      <c r="M817" s="3">
        <f t="shared" si="338"/>
        <v>910</v>
      </c>
      <c r="N817" t="str">
        <f t="shared" si="339"/>
        <v>Alagón (Rotonda - Pd. Bus)</v>
      </c>
      <c r="O817" s="14" t="str">
        <f t="shared" si="351"/>
        <v>05:20</v>
      </c>
      <c r="P817" s="14" t="str">
        <f t="shared" si="352"/>
        <v>13:20</v>
      </c>
      <c r="Q817" s="14" t="str">
        <f t="shared" si="353"/>
        <v>21:20</v>
      </c>
      <c r="R817" s="14" t="str">
        <f t="shared" si="354"/>
        <v>07:20</v>
      </c>
      <c r="S817" t="str">
        <f t="shared" si="340"/>
        <v>Violante de Hungría (frente nº 7 - Pd. Bus)</v>
      </c>
      <c r="T817" s="14">
        <f t="shared" si="341"/>
        <v>0</v>
      </c>
    </row>
    <row r="818" spans="1:20" x14ac:dyDescent="0.25">
      <c r="A818" t="s">
        <v>255</v>
      </c>
      <c r="B818">
        <f t="shared" si="344"/>
        <v>2</v>
      </c>
      <c r="C818" t="e">
        <f t="shared" si="345"/>
        <v>#VALUE!</v>
      </c>
      <c r="D818">
        <f t="shared" si="346"/>
        <v>2</v>
      </c>
      <c r="E818">
        <f t="shared" si="347"/>
        <v>4</v>
      </c>
      <c r="F818" s="1">
        <f t="shared" si="337"/>
        <v>5</v>
      </c>
      <c r="G818" s="1">
        <f t="shared" si="348"/>
        <v>20</v>
      </c>
      <c r="H818" s="26" t="str">
        <f t="shared" si="349"/>
        <v>05:20</v>
      </c>
      <c r="I818" s="14">
        <f t="shared" si="342"/>
        <v>0</v>
      </c>
      <c r="J818" s="3">
        <f t="shared" si="350"/>
        <v>9</v>
      </c>
      <c r="K818" s="3">
        <f t="shared" si="343"/>
        <v>0</v>
      </c>
      <c r="L818" s="3">
        <f t="shared" si="336"/>
        <v>10</v>
      </c>
      <c r="M818" s="3">
        <f t="shared" si="338"/>
        <v>910</v>
      </c>
      <c r="N818" t="str">
        <f t="shared" si="339"/>
        <v/>
      </c>
      <c r="O818" s="14" t="str">
        <f t="shared" si="351"/>
        <v/>
      </c>
      <c r="P818" s="14" t="str">
        <f t="shared" si="352"/>
        <v/>
      </c>
      <c r="Q818" s="14" t="str">
        <f t="shared" si="353"/>
        <v/>
      </c>
      <c r="R818" s="14" t="str">
        <f t="shared" si="354"/>
        <v/>
      </c>
      <c r="S818" t="str">
        <f t="shared" si="340"/>
        <v/>
      </c>
      <c r="T818" s="14">
        <f t="shared" si="341"/>
        <v>0</v>
      </c>
    </row>
    <row r="819" spans="1:20" x14ac:dyDescent="0.25">
      <c r="A819" t="s">
        <v>256</v>
      </c>
      <c r="B819">
        <f t="shared" si="344"/>
        <v>3</v>
      </c>
      <c r="C819" t="e">
        <f t="shared" si="345"/>
        <v>#VALUE!</v>
      </c>
      <c r="D819">
        <f t="shared" si="346"/>
        <v>3</v>
      </c>
      <c r="E819">
        <f t="shared" si="347"/>
        <v>5</v>
      </c>
      <c r="F819" s="1">
        <f t="shared" si="337"/>
        <v>13</v>
      </c>
      <c r="G819" s="1">
        <f t="shared" si="348"/>
        <v>20</v>
      </c>
      <c r="H819" s="26" t="str">
        <f t="shared" si="349"/>
        <v>13:20</v>
      </c>
      <c r="I819" s="14">
        <f t="shared" si="342"/>
        <v>0</v>
      </c>
      <c r="J819" s="3">
        <f t="shared" si="350"/>
        <v>9</v>
      </c>
      <c r="K819" s="3">
        <f t="shared" si="343"/>
        <v>0</v>
      </c>
      <c r="L819" s="3">
        <f t="shared" si="336"/>
        <v>10</v>
      </c>
      <c r="M819" s="3">
        <f t="shared" si="338"/>
        <v>910</v>
      </c>
      <c r="N819" t="str">
        <f t="shared" si="339"/>
        <v/>
      </c>
      <c r="O819" s="14" t="str">
        <f t="shared" si="351"/>
        <v/>
      </c>
      <c r="P819" s="14" t="str">
        <f t="shared" si="352"/>
        <v/>
      </c>
      <c r="Q819" s="14" t="str">
        <f t="shared" si="353"/>
        <v/>
      </c>
      <c r="R819" s="14" t="str">
        <f t="shared" si="354"/>
        <v/>
      </c>
      <c r="S819" t="str">
        <f t="shared" si="340"/>
        <v/>
      </c>
      <c r="T819" s="14">
        <f t="shared" si="341"/>
        <v>0</v>
      </c>
    </row>
    <row r="820" spans="1:20" x14ac:dyDescent="0.25">
      <c r="A820" t="s">
        <v>257</v>
      </c>
      <c r="B820">
        <f t="shared" si="344"/>
        <v>3</v>
      </c>
      <c r="C820" t="e">
        <f t="shared" si="345"/>
        <v>#VALUE!</v>
      </c>
      <c r="D820">
        <f t="shared" si="346"/>
        <v>3</v>
      </c>
      <c r="E820">
        <f t="shared" si="347"/>
        <v>5</v>
      </c>
      <c r="F820" s="1">
        <f t="shared" si="337"/>
        <v>21</v>
      </c>
      <c r="G820" s="1">
        <f t="shared" si="348"/>
        <v>20</v>
      </c>
      <c r="H820" s="26" t="str">
        <f t="shared" si="349"/>
        <v>21:20</v>
      </c>
      <c r="I820" s="14">
        <f t="shared" si="342"/>
        <v>0</v>
      </c>
      <c r="J820" s="3">
        <f t="shared" si="350"/>
        <v>9</v>
      </c>
      <c r="K820" s="3">
        <f t="shared" si="343"/>
        <v>0</v>
      </c>
      <c r="L820" s="3">
        <f t="shared" si="336"/>
        <v>10</v>
      </c>
      <c r="M820" s="3">
        <f t="shared" si="338"/>
        <v>910</v>
      </c>
      <c r="N820" t="str">
        <f t="shared" si="339"/>
        <v/>
      </c>
      <c r="O820" s="14" t="str">
        <f t="shared" si="351"/>
        <v/>
      </c>
      <c r="P820" s="14" t="str">
        <f t="shared" si="352"/>
        <v/>
      </c>
      <c r="Q820" s="14" t="str">
        <f t="shared" si="353"/>
        <v/>
      </c>
      <c r="R820" s="14" t="str">
        <f t="shared" si="354"/>
        <v/>
      </c>
      <c r="S820" t="str">
        <f t="shared" si="340"/>
        <v/>
      </c>
      <c r="T820" s="14">
        <f t="shared" si="341"/>
        <v>0</v>
      </c>
    </row>
    <row r="821" spans="1:20" x14ac:dyDescent="0.25">
      <c r="A821" t="s">
        <v>327</v>
      </c>
      <c r="B821">
        <f t="shared" si="344"/>
        <v>2</v>
      </c>
      <c r="C821" t="e">
        <f t="shared" si="345"/>
        <v>#VALUE!</v>
      </c>
      <c r="D821">
        <f t="shared" si="346"/>
        <v>2</v>
      </c>
      <c r="E821">
        <f t="shared" si="347"/>
        <v>4</v>
      </c>
      <c r="F821" s="1">
        <f t="shared" si="337"/>
        <v>7</v>
      </c>
      <c r="G821" s="1">
        <f t="shared" si="348"/>
        <v>20</v>
      </c>
      <c r="H821" s="26" t="str">
        <f t="shared" si="349"/>
        <v>07:20</v>
      </c>
      <c r="I821" s="14">
        <f t="shared" si="342"/>
        <v>0</v>
      </c>
      <c r="J821" s="3">
        <f t="shared" si="350"/>
        <v>9</v>
      </c>
      <c r="K821" s="3">
        <f t="shared" si="343"/>
        <v>0</v>
      </c>
      <c r="L821" s="3">
        <f t="shared" si="336"/>
        <v>10</v>
      </c>
      <c r="M821" s="3">
        <f t="shared" si="338"/>
        <v>910</v>
      </c>
      <c r="N821" t="str">
        <f t="shared" si="339"/>
        <v/>
      </c>
      <c r="O821" s="14" t="str">
        <f t="shared" si="351"/>
        <v/>
      </c>
      <c r="P821" s="14" t="str">
        <f t="shared" si="352"/>
        <v/>
      </c>
      <c r="Q821" s="14" t="str">
        <f t="shared" si="353"/>
        <v/>
      </c>
      <c r="R821" s="14" t="str">
        <f t="shared" si="354"/>
        <v/>
      </c>
      <c r="S821" t="str">
        <f t="shared" si="340"/>
        <v/>
      </c>
      <c r="T821" s="14">
        <f t="shared" si="341"/>
        <v>0</v>
      </c>
    </row>
    <row r="822" spans="1:20" x14ac:dyDescent="0.25">
      <c r="A822" t="s">
        <v>552</v>
      </c>
      <c r="B822" t="e">
        <f t="shared" si="344"/>
        <v>#VALUE!</v>
      </c>
      <c r="C822" t="e">
        <f t="shared" si="345"/>
        <v>#VALUE!</v>
      </c>
      <c r="D822" t="e">
        <f t="shared" si="346"/>
        <v>#VALUE!</v>
      </c>
      <c r="E822">
        <f t="shared" si="347"/>
        <v>43</v>
      </c>
      <c r="F822" s="1" t="str">
        <f t="shared" si="337"/>
        <v/>
      </c>
      <c r="G822" s="1" t="str">
        <f t="shared" si="348"/>
        <v/>
      </c>
      <c r="H822" s="26" t="str">
        <f t="shared" si="349"/>
        <v>:</v>
      </c>
      <c r="I822" s="14">
        <f t="shared" si="342"/>
        <v>0</v>
      </c>
      <c r="J822" s="3">
        <f t="shared" si="350"/>
        <v>9</v>
      </c>
      <c r="K822" s="3">
        <f t="shared" si="343"/>
        <v>0</v>
      </c>
      <c r="L822" s="3">
        <f t="shared" si="336"/>
        <v>10</v>
      </c>
      <c r="M822" s="3">
        <f t="shared" si="338"/>
        <v>910</v>
      </c>
      <c r="N822" t="str">
        <f t="shared" si="339"/>
        <v/>
      </c>
      <c r="O822" s="14" t="str">
        <f t="shared" si="351"/>
        <v/>
      </c>
      <c r="P822" s="14" t="str">
        <f t="shared" si="352"/>
        <v/>
      </c>
      <c r="Q822" s="14" t="str">
        <f t="shared" si="353"/>
        <v/>
      </c>
      <c r="R822" s="14" t="str">
        <f t="shared" si="354"/>
        <v/>
      </c>
      <c r="S822" t="str">
        <f t="shared" si="340"/>
        <v/>
      </c>
      <c r="T822" s="14">
        <f t="shared" si="341"/>
        <v>0</v>
      </c>
    </row>
    <row r="823" spans="1:20" x14ac:dyDescent="0.25">
      <c r="A823" t="s">
        <v>21</v>
      </c>
      <c r="B823" t="e">
        <f t="shared" si="344"/>
        <v>#VALUE!</v>
      </c>
      <c r="C823" t="e">
        <f t="shared" si="345"/>
        <v>#VALUE!</v>
      </c>
      <c r="D823" t="e">
        <f t="shared" si="346"/>
        <v>#VALUE!</v>
      </c>
      <c r="E823">
        <f t="shared" si="347"/>
        <v>26</v>
      </c>
      <c r="F823" s="1" t="str">
        <f t="shared" si="337"/>
        <v/>
      </c>
      <c r="G823" s="1" t="str">
        <f t="shared" si="348"/>
        <v/>
      </c>
      <c r="H823" s="26" t="str">
        <f t="shared" si="349"/>
        <v>:</v>
      </c>
      <c r="I823" s="14">
        <f t="shared" si="342"/>
        <v>0</v>
      </c>
      <c r="J823" s="3">
        <f t="shared" si="350"/>
        <v>9</v>
      </c>
      <c r="K823" s="3">
        <f t="shared" si="343"/>
        <v>1</v>
      </c>
      <c r="L823" s="3">
        <f t="shared" si="336"/>
        <v>11</v>
      </c>
      <c r="M823" s="3">
        <f t="shared" si="338"/>
        <v>911</v>
      </c>
      <c r="N823" t="str">
        <f t="shared" si="339"/>
        <v>Opel Planta en Figueruelas</v>
      </c>
      <c r="O823" s="14" t="str">
        <f t="shared" si="351"/>
        <v>05:30</v>
      </c>
      <c r="P823" s="14" t="str">
        <f t="shared" si="352"/>
        <v>13:30</v>
      </c>
      <c r="Q823" s="14" t="str">
        <f t="shared" si="353"/>
        <v>21:30</v>
      </c>
      <c r="R823" s="14" t="str">
        <f t="shared" si="354"/>
        <v>07:30</v>
      </c>
      <c r="S823" t="str">
        <f t="shared" si="340"/>
        <v>Vía Univérsitas (esq. C/ Santa María Reina)</v>
      </c>
      <c r="T823" s="14">
        <f t="shared" si="341"/>
        <v>0</v>
      </c>
    </row>
    <row r="824" spans="1:20" x14ac:dyDescent="0.25">
      <c r="A824" t="s">
        <v>46</v>
      </c>
      <c r="B824">
        <f t="shared" si="344"/>
        <v>2</v>
      </c>
      <c r="C824" t="e">
        <f t="shared" si="345"/>
        <v>#VALUE!</v>
      </c>
      <c r="D824">
        <f t="shared" si="346"/>
        <v>2</v>
      </c>
      <c r="E824">
        <f t="shared" si="347"/>
        <v>4</v>
      </c>
      <c r="F824" s="1">
        <f t="shared" si="337"/>
        <v>5</v>
      </c>
      <c r="G824" s="1">
        <f t="shared" si="348"/>
        <v>30</v>
      </c>
      <c r="H824" s="26" t="str">
        <f t="shared" si="349"/>
        <v>05:30</v>
      </c>
      <c r="I824" s="14">
        <f t="shared" si="342"/>
        <v>0</v>
      </c>
      <c r="J824" s="3">
        <f t="shared" si="350"/>
        <v>9</v>
      </c>
      <c r="K824" s="3">
        <f t="shared" si="343"/>
        <v>0</v>
      </c>
      <c r="L824" s="3">
        <f t="shared" si="336"/>
        <v>11</v>
      </c>
      <c r="M824" s="3">
        <f t="shared" si="338"/>
        <v>911</v>
      </c>
      <c r="N824" t="str">
        <f t="shared" si="339"/>
        <v/>
      </c>
      <c r="O824" s="14" t="str">
        <f t="shared" si="351"/>
        <v/>
      </c>
      <c r="P824" s="14" t="str">
        <f t="shared" si="352"/>
        <v/>
      </c>
      <c r="Q824" s="14" t="str">
        <f t="shared" si="353"/>
        <v/>
      </c>
      <c r="R824" s="14" t="str">
        <f t="shared" si="354"/>
        <v/>
      </c>
      <c r="S824" t="str">
        <f t="shared" si="340"/>
        <v/>
      </c>
      <c r="T824" s="14">
        <f t="shared" si="341"/>
        <v>0</v>
      </c>
    </row>
    <row r="825" spans="1:20" x14ac:dyDescent="0.25">
      <c r="A825" t="s">
        <v>47</v>
      </c>
      <c r="B825">
        <f t="shared" si="344"/>
        <v>3</v>
      </c>
      <c r="C825" t="e">
        <f t="shared" si="345"/>
        <v>#VALUE!</v>
      </c>
      <c r="D825">
        <f t="shared" si="346"/>
        <v>3</v>
      </c>
      <c r="E825">
        <f t="shared" si="347"/>
        <v>5</v>
      </c>
      <c r="F825" s="1">
        <f t="shared" si="337"/>
        <v>13</v>
      </c>
      <c r="G825" s="1">
        <f t="shared" si="348"/>
        <v>30</v>
      </c>
      <c r="H825" s="26" t="str">
        <f t="shared" si="349"/>
        <v>13:30</v>
      </c>
      <c r="I825" s="14">
        <f t="shared" si="342"/>
        <v>0</v>
      </c>
      <c r="J825" s="3">
        <f t="shared" si="350"/>
        <v>9</v>
      </c>
      <c r="K825" s="3">
        <f t="shared" si="343"/>
        <v>0</v>
      </c>
      <c r="L825" s="3">
        <f t="shared" si="336"/>
        <v>11</v>
      </c>
      <c r="M825" s="3">
        <f t="shared" si="338"/>
        <v>911</v>
      </c>
      <c r="N825" t="str">
        <f t="shared" si="339"/>
        <v/>
      </c>
      <c r="O825" s="14" t="str">
        <f t="shared" si="351"/>
        <v/>
      </c>
      <c r="P825" s="14" t="str">
        <f t="shared" si="352"/>
        <v/>
      </c>
      <c r="Q825" s="14" t="str">
        <f t="shared" si="353"/>
        <v/>
      </c>
      <c r="R825" s="14" t="str">
        <f t="shared" si="354"/>
        <v/>
      </c>
      <c r="S825" t="str">
        <f t="shared" si="340"/>
        <v/>
      </c>
      <c r="T825" s="14">
        <f t="shared" si="341"/>
        <v>0</v>
      </c>
    </row>
    <row r="826" spans="1:20" x14ac:dyDescent="0.25">
      <c r="A826" t="s">
        <v>48</v>
      </c>
      <c r="B826">
        <f t="shared" si="344"/>
        <v>3</v>
      </c>
      <c r="C826" t="e">
        <f t="shared" si="345"/>
        <v>#VALUE!</v>
      </c>
      <c r="D826">
        <f t="shared" si="346"/>
        <v>3</v>
      </c>
      <c r="E826">
        <f t="shared" si="347"/>
        <v>5</v>
      </c>
      <c r="F826" s="1">
        <f t="shared" si="337"/>
        <v>21</v>
      </c>
      <c r="G826" s="1">
        <f t="shared" si="348"/>
        <v>30</v>
      </c>
      <c r="H826" s="26" t="str">
        <f t="shared" si="349"/>
        <v>21:30</v>
      </c>
      <c r="I826" s="14">
        <f t="shared" si="342"/>
        <v>0</v>
      </c>
      <c r="J826" s="3">
        <f t="shared" si="350"/>
        <v>9</v>
      </c>
      <c r="K826" s="3">
        <f t="shared" si="343"/>
        <v>0</v>
      </c>
      <c r="L826" s="3">
        <f t="shared" si="336"/>
        <v>11</v>
      </c>
      <c r="M826" s="3">
        <f t="shared" si="338"/>
        <v>911</v>
      </c>
      <c r="N826" t="str">
        <f t="shared" si="339"/>
        <v/>
      </c>
      <c r="O826" s="14" t="str">
        <f t="shared" si="351"/>
        <v/>
      </c>
      <c r="P826" s="14" t="str">
        <f t="shared" si="352"/>
        <v/>
      </c>
      <c r="Q826" s="14" t="str">
        <f t="shared" si="353"/>
        <v/>
      </c>
      <c r="R826" s="14" t="str">
        <f t="shared" si="354"/>
        <v/>
      </c>
      <c r="S826" t="str">
        <f t="shared" si="340"/>
        <v/>
      </c>
      <c r="T826" s="14">
        <f t="shared" si="341"/>
        <v>0</v>
      </c>
    </row>
    <row r="827" spans="1:20" x14ac:dyDescent="0.25">
      <c r="A827" t="s">
        <v>308</v>
      </c>
      <c r="B827">
        <f t="shared" si="344"/>
        <v>2</v>
      </c>
      <c r="C827" t="e">
        <f t="shared" si="345"/>
        <v>#VALUE!</v>
      </c>
      <c r="D827">
        <f t="shared" si="346"/>
        <v>2</v>
      </c>
      <c r="E827">
        <f t="shared" si="347"/>
        <v>4</v>
      </c>
      <c r="F827" s="1">
        <f t="shared" si="337"/>
        <v>7</v>
      </c>
      <c r="G827" s="1">
        <f t="shared" si="348"/>
        <v>30</v>
      </c>
      <c r="H827" s="26" t="str">
        <f t="shared" si="349"/>
        <v>07:30</v>
      </c>
      <c r="I827" s="14">
        <f t="shared" si="342"/>
        <v>0</v>
      </c>
      <c r="J827" s="3">
        <f t="shared" si="350"/>
        <v>9</v>
      </c>
      <c r="K827" s="3">
        <f t="shared" si="343"/>
        <v>0</v>
      </c>
      <c r="L827" s="3">
        <f t="shared" si="336"/>
        <v>11</v>
      </c>
      <c r="M827" s="3">
        <f t="shared" si="338"/>
        <v>911</v>
      </c>
      <c r="N827" t="str">
        <f t="shared" si="339"/>
        <v/>
      </c>
      <c r="O827" s="14" t="str">
        <f t="shared" si="351"/>
        <v/>
      </c>
      <c r="P827" s="14" t="str">
        <f t="shared" si="352"/>
        <v/>
      </c>
      <c r="Q827" s="14" t="str">
        <f t="shared" si="353"/>
        <v/>
      </c>
      <c r="R827" s="14" t="str">
        <f t="shared" si="354"/>
        <v/>
      </c>
      <c r="S827" t="str">
        <f t="shared" si="340"/>
        <v/>
      </c>
      <c r="T827" s="14">
        <f t="shared" si="341"/>
        <v>0</v>
      </c>
    </row>
    <row r="828" spans="1:20" x14ac:dyDescent="0.25">
      <c r="A828" t="s">
        <v>615</v>
      </c>
      <c r="B828" t="e">
        <f t="shared" si="344"/>
        <v>#VALUE!</v>
      </c>
      <c r="C828" t="e">
        <f t="shared" si="345"/>
        <v>#VALUE!</v>
      </c>
      <c r="D828" t="e">
        <f t="shared" si="346"/>
        <v>#VALUE!</v>
      </c>
      <c r="E828">
        <f t="shared" si="347"/>
        <v>43</v>
      </c>
      <c r="F828" s="1" t="str">
        <f t="shared" si="337"/>
        <v/>
      </c>
      <c r="G828" s="1" t="str">
        <f t="shared" si="348"/>
        <v/>
      </c>
      <c r="H828" s="26" t="str">
        <f t="shared" si="349"/>
        <v>:</v>
      </c>
      <c r="I828" s="14">
        <f t="shared" si="342"/>
        <v>0</v>
      </c>
      <c r="J828" s="3">
        <f t="shared" si="350"/>
        <v>9</v>
      </c>
      <c r="K828" s="3">
        <f t="shared" si="343"/>
        <v>0</v>
      </c>
      <c r="L828" s="3">
        <f t="shared" si="336"/>
        <v>11</v>
      </c>
      <c r="M828" s="3">
        <f t="shared" si="338"/>
        <v>911</v>
      </c>
      <c r="N828" t="str">
        <f t="shared" si="339"/>
        <v/>
      </c>
      <c r="O828" s="14" t="str">
        <f t="shared" si="351"/>
        <v/>
      </c>
      <c r="P828" s="14" t="str">
        <f t="shared" si="352"/>
        <v/>
      </c>
      <c r="Q828" s="14" t="str">
        <f t="shared" si="353"/>
        <v/>
      </c>
      <c r="R828" s="14" t="str">
        <f t="shared" si="354"/>
        <v/>
      </c>
      <c r="S828" t="str">
        <f t="shared" si="340"/>
        <v/>
      </c>
      <c r="T828" s="14">
        <f t="shared" si="341"/>
        <v>0</v>
      </c>
    </row>
    <row r="829" spans="1:20" x14ac:dyDescent="0.25">
      <c r="A829" t="s">
        <v>635</v>
      </c>
      <c r="B829" t="e">
        <f t="shared" si="344"/>
        <v>#VALUE!</v>
      </c>
      <c r="C829" t="e">
        <f t="shared" si="345"/>
        <v>#VALUE!</v>
      </c>
      <c r="D829" t="e">
        <f t="shared" si="346"/>
        <v>#VALUE!</v>
      </c>
      <c r="E829">
        <f t="shared" si="347"/>
        <v>8</v>
      </c>
      <c r="F829" s="1" t="str">
        <f t="shared" si="337"/>
        <v/>
      </c>
      <c r="G829" s="1" t="str">
        <f t="shared" si="348"/>
        <v/>
      </c>
      <c r="H829" s="26" t="str">
        <f t="shared" si="349"/>
        <v>:</v>
      </c>
      <c r="I829" s="14">
        <f t="shared" si="342"/>
        <v>1</v>
      </c>
      <c r="J829" s="3">
        <f t="shared" si="350"/>
        <v>10</v>
      </c>
      <c r="K829" s="3">
        <f t="shared" si="343"/>
        <v>0</v>
      </c>
      <c r="L829" s="3">
        <f t="shared" si="336"/>
        <v>0</v>
      </c>
      <c r="M829" s="3">
        <f t="shared" si="338"/>
        <v>1000</v>
      </c>
      <c r="N829" t="str">
        <f t="shared" si="339"/>
        <v>Ruta 6/6</v>
      </c>
      <c r="O829" s="14" t="str">
        <f t="shared" si="351"/>
        <v/>
      </c>
      <c r="P829" s="14" t="str">
        <f t="shared" si="352"/>
        <v/>
      </c>
      <c r="Q829" s="14" t="str">
        <f t="shared" si="353"/>
        <v/>
      </c>
      <c r="R829" s="14" t="str">
        <f t="shared" si="354"/>
        <v/>
      </c>
      <c r="S829" t="str">
        <f t="shared" si="340"/>
        <v/>
      </c>
      <c r="T829" s="14">
        <f t="shared" si="341"/>
        <v>0</v>
      </c>
    </row>
    <row r="830" spans="1:20" x14ac:dyDescent="0.25">
      <c r="A830" t="s">
        <v>616</v>
      </c>
      <c r="B830" t="e">
        <f t="shared" si="344"/>
        <v>#VALUE!</v>
      </c>
      <c r="C830" t="e">
        <f t="shared" si="345"/>
        <v>#VALUE!</v>
      </c>
      <c r="D830" t="e">
        <f t="shared" si="346"/>
        <v>#VALUE!</v>
      </c>
      <c r="E830">
        <f t="shared" si="347"/>
        <v>36</v>
      </c>
      <c r="F830" s="1" t="str">
        <f t="shared" si="337"/>
        <v/>
      </c>
      <c r="G830" s="1" t="str">
        <f t="shared" si="348"/>
        <v/>
      </c>
      <c r="H830" s="26" t="str">
        <f t="shared" si="349"/>
        <v>:</v>
      </c>
      <c r="I830" s="14">
        <f t="shared" si="342"/>
        <v>0</v>
      </c>
      <c r="J830" s="3">
        <f t="shared" si="350"/>
        <v>10</v>
      </c>
      <c r="K830" s="3">
        <f t="shared" si="343"/>
        <v>1</v>
      </c>
      <c r="L830" s="3">
        <f t="shared" si="336"/>
        <v>1</v>
      </c>
      <c r="M830" s="3">
        <f t="shared" si="338"/>
        <v>1001</v>
      </c>
      <c r="N830" t="str">
        <f t="shared" si="339"/>
        <v>Sixto Celorrio (frente Valle Zuriza)</v>
      </c>
      <c r="O830" s="14" t="str">
        <f t="shared" si="351"/>
        <v>04:47</v>
      </c>
      <c r="P830" s="14" t="str">
        <f t="shared" si="352"/>
        <v>12:46</v>
      </c>
      <c r="Q830" s="14" t="str">
        <f t="shared" si="353"/>
        <v>20:46</v>
      </c>
      <c r="R830" s="14" t="str">
        <f t="shared" si="354"/>
        <v>06:46</v>
      </c>
      <c r="S830" t="str">
        <f t="shared" si="340"/>
        <v>Opel Planta en Figueruelas</v>
      </c>
      <c r="T830" s="14">
        <f t="shared" si="341"/>
        <v>0</v>
      </c>
    </row>
    <row r="831" spans="1:20" x14ac:dyDescent="0.25">
      <c r="A831" t="s">
        <v>200</v>
      </c>
      <c r="B831">
        <f t="shared" si="344"/>
        <v>2</v>
      </c>
      <c r="C831" t="e">
        <f t="shared" si="345"/>
        <v>#VALUE!</v>
      </c>
      <c r="D831">
        <f t="shared" si="346"/>
        <v>2</v>
      </c>
      <c r="E831">
        <f t="shared" si="347"/>
        <v>4</v>
      </c>
      <c r="F831" s="1">
        <f t="shared" si="337"/>
        <v>4</v>
      </c>
      <c r="G831" s="1">
        <f t="shared" si="348"/>
        <v>47</v>
      </c>
      <c r="H831" s="26" t="str">
        <f t="shared" si="349"/>
        <v>04:47</v>
      </c>
      <c r="I831" s="14">
        <f t="shared" si="342"/>
        <v>0</v>
      </c>
      <c r="J831" s="3">
        <f t="shared" si="350"/>
        <v>10</v>
      </c>
      <c r="K831" s="3">
        <f t="shared" si="343"/>
        <v>0</v>
      </c>
      <c r="L831" s="3">
        <f t="shared" si="336"/>
        <v>1</v>
      </c>
      <c r="M831" s="3">
        <f t="shared" si="338"/>
        <v>1001</v>
      </c>
      <c r="N831" t="str">
        <f t="shared" si="339"/>
        <v/>
      </c>
      <c r="O831" s="14" t="str">
        <f t="shared" si="351"/>
        <v/>
      </c>
      <c r="P831" s="14" t="str">
        <f t="shared" si="352"/>
        <v/>
      </c>
      <c r="Q831" s="14" t="str">
        <f t="shared" si="353"/>
        <v/>
      </c>
      <c r="R831" s="14" t="str">
        <f t="shared" si="354"/>
        <v/>
      </c>
      <c r="S831" t="str">
        <f t="shared" si="340"/>
        <v/>
      </c>
      <c r="T831" s="14">
        <f t="shared" si="341"/>
        <v>0</v>
      </c>
    </row>
    <row r="832" spans="1:20" x14ac:dyDescent="0.25">
      <c r="A832" t="s">
        <v>392</v>
      </c>
      <c r="B832">
        <f t="shared" si="344"/>
        <v>3</v>
      </c>
      <c r="C832" t="e">
        <f t="shared" si="345"/>
        <v>#VALUE!</v>
      </c>
      <c r="D832">
        <f t="shared" si="346"/>
        <v>3</v>
      </c>
      <c r="E832">
        <f t="shared" si="347"/>
        <v>5</v>
      </c>
      <c r="F832" s="1">
        <f t="shared" si="337"/>
        <v>12</v>
      </c>
      <c r="G832" s="1">
        <f t="shared" si="348"/>
        <v>46</v>
      </c>
      <c r="H832" s="26" t="str">
        <f t="shared" si="349"/>
        <v>12:46</v>
      </c>
      <c r="I832" s="14">
        <f t="shared" si="342"/>
        <v>0</v>
      </c>
      <c r="J832" s="3">
        <f t="shared" si="350"/>
        <v>10</v>
      </c>
      <c r="K832" s="3">
        <f t="shared" si="343"/>
        <v>0</v>
      </c>
      <c r="L832" s="3">
        <f t="shared" si="336"/>
        <v>1</v>
      </c>
      <c r="M832" s="3">
        <f t="shared" si="338"/>
        <v>1001</v>
      </c>
      <c r="N832" t="str">
        <f t="shared" si="339"/>
        <v/>
      </c>
      <c r="O832" s="14" t="str">
        <f t="shared" si="351"/>
        <v/>
      </c>
      <c r="P832" s="14" t="str">
        <f t="shared" si="352"/>
        <v/>
      </c>
      <c r="Q832" s="14" t="str">
        <f t="shared" si="353"/>
        <v/>
      </c>
      <c r="R832" s="14" t="str">
        <f t="shared" si="354"/>
        <v/>
      </c>
      <c r="S832" t="str">
        <f t="shared" si="340"/>
        <v/>
      </c>
      <c r="T832" s="14">
        <f t="shared" si="341"/>
        <v>0</v>
      </c>
    </row>
    <row r="833" spans="1:20" x14ac:dyDescent="0.25">
      <c r="A833" t="s">
        <v>508</v>
      </c>
      <c r="B833">
        <f t="shared" si="344"/>
        <v>3</v>
      </c>
      <c r="C833" t="e">
        <f t="shared" si="345"/>
        <v>#VALUE!</v>
      </c>
      <c r="D833">
        <f t="shared" si="346"/>
        <v>3</v>
      </c>
      <c r="E833">
        <f t="shared" si="347"/>
        <v>5</v>
      </c>
      <c r="F833" s="1">
        <f t="shared" si="337"/>
        <v>20</v>
      </c>
      <c r="G833" s="1">
        <f t="shared" si="348"/>
        <v>46</v>
      </c>
      <c r="H833" s="26" t="str">
        <f t="shared" si="349"/>
        <v>20:46</v>
      </c>
      <c r="I833" s="14">
        <f t="shared" si="342"/>
        <v>0</v>
      </c>
      <c r="J833" s="3">
        <f t="shared" si="350"/>
        <v>10</v>
      </c>
      <c r="K833" s="3">
        <f t="shared" si="343"/>
        <v>0</v>
      </c>
      <c r="L833" s="3">
        <f t="shared" si="336"/>
        <v>1</v>
      </c>
      <c r="M833" s="3">
        <f t="shared" si="338"/>
        <v>1001</v>
      </c>
      <c r="N833" t="str">
        <f t="shared" si="339"/>
        <v/>
      </c>
      <c r="O833" s="14" t="str">
        <f t="shared" si="351"/>
        <v/>
      </c>
      <c r="P833" s="14" t="str">
        <f t="shared" si="352"/>
        <v/>
      </c>
      <c r="Q833" s="14" t="str">
        <f t="shared" si="353"/>
        <v/>
      </c>
      <c r="R833" s="14" t="str">
        <f t="shared" si="354"/>
        <v/>
      </c>
      <c r="S833" t="str">
        <f t="shared" si="340"/>
        <v/>
      </c>
      <c r="T833" s="14">
        <f t="shared" si="341"/>
        <v>0</v>
      </c>
    </row>
    <row r="834" spans="1:20" x14ac:dyDescent="0.25">
      <c r="A834" t="s">
        <v>342</v>
      </c>
      <c r="B834">
        <f t="shared" si="344"/>
        <v>2</v>
      </c>
      <c r="C834" t="e">
        <f t="shared" si="345"/>
        <v>#VALUE!</v>
      </c>
      <c r="D834">
        <f t="shared" si="346"/>
        <v>2</v>
      </c>
      <c r="E834">
        <f t="shared" si="347"/>
        <v>4</v>
      </c>
      <c r="F834" s="1">
        <f t="shared" si="337"/>
        <v>6</v>
      </c>
      <c r="G834" s="1">
        <f t="shared" si="348"/>
        <v>46</v>
      </c>
      <c r="H834" s="26" t="str">
        <f t="shared" si="349"/>
        <v>06:46</v>
      </c>
      <c r="I834" s="14">
        <f t="shared" si="342"/>
        <v>0</v>
      </c>
      <c r="J834" s="3">
        <f t="shared" si="350"/>
        <v>10</v>
      </c>
      <c r="K834" s="3">
        <f t="shared" si="343"/>
        <v>0</v>
      </c>
      <c r="L834" s="3">
        <f t="shared" si="336"/>
        <v>1</v>
      </c>
      <c r="M834" s="3">
        <f t="shared" si="338"/>
        <v>1001</v>
      </c>
      <c r="N834" t="str">
        <f t="shared" si="339"/>
        <v/>
      </c>
      <c r="O834" s="14" t="str">
        <f t="shared" si="351"/>
        <v/>
      </c>
      <c r="P834" s="14" t="str">
        <f t="shared" si="352"/>
        <v/>
      </c>
      <c r="Q834" s="14" t="str">
        <f t="shared" si="353"/>
        <v/>
      </c>
      <c r="R834" s="14" t="str">
        <f t="shared" si="354"/>
        <v/>
      </c>
      <c r="S834" t="str">
        <f t="shared" si="340"/>
        <v/>
      </c>
      <c r="T834" s="14">
        <f t="shared" si="341"/>
        <v>0</v>
      </c>
    </row>
    <row r="835" spans="1:20" x14ac:dyDescent="0.25">
      <c r="A835" t="s">
        <v>21</v>
      </c>
      <c r="B835" t="e">
        <f t="shared" si="344"/>
        <v>#VALUE!</v>
      </c>
      <c r="C835" t="e">
        <f t="shared" si="345"/>
        <v>#VALUE!</v>
      </c>
      <c r="D835" t="e">
        <f t="shared" si="346"/>
        <v>#VALUE!</v>
      </c>
      <c r="E835">
        <f t="shared" si="347"/>
        <v>26</v>
      </c>
      <c r="F835" s="1" t="str">
        <f t="shared" si="337"/>
        <v/>
      </c>
      <c r="G835" s="1" t="str">
        <f t="shared" si="348"/>
        <v/>
      </c>
      <c r="H835" s="26" t="str">
        <f t="shared" si="349"/>
        <v>:</v>
      </c>
      <c r="I835" s="14">
        <f t="shared" si="342"/>
        <v>0</v>
      </c>
      <c r="J835" s="3">
        <f t="shared" si="350"/>
        <v>10</v>
      </c>
      <c r="K835" s="3">
        <f t="shared" si="343"/>
        <v>0</v>
      </c>
      <c r="L835" s="3">
        <f t="shared" ref="L835:L898" si="355">IF(I835=1,0,L834+K835+T835)</f>
        <v>1</v>
      </c>
      <c r="M835" s="3">
        <f t="shared" si="338"/>
        <v>1001</v>
      </c>
      <c r="N835" t="str">
        <f t="shared" si="339"/>
        <v/>
      </c>
      <c r="O835" s="14" t="str">
        <f t="shared" si="351"/>
        <v/>
      </c>
      <c r="P835" s="14" t="str">
        <f t="shared" si="352"/>
        <v/>
      </c>
      <c r="Q835" s="14" t="str">
        <f t="shared" si="353"/>
        <v/>
      </c>
      <c r="R835" s="14" t="str">
        <f t="shared" si="354"/>
        <v/>
      </c>
      <c r="S835" t="str">
        <f t="shared" si="340"/>
        <v/>
      </c>
      <c r="T835" s="14">
        <f t="shared" si="341"/>
        <v>0</v>
      </c>
    </row>
    <row r="836" spans="1:20" x14ac:dyDescent="0.25">
      <c r="A836" t="s">
        <v>617</v>
      </c>
      <c r="B836" t="e">
        <f t="shared" si="344"/>
        <v>#VALUE!</v>
      </c>
      <c r="C836" t="e">
        <f t="shared" si="345"/>
        <v>#VALUE!</v>
      </c>
      <c r="D836" t="e">
        <f t="shared" si="346"/>
        <v>#VALUE!</v>
      </c>
      <c r="E836">
        <f t="shared" si="347"/>
        <v>47</v>
      </c>
      <c r="F836" s="1" t="str">
        <f t="shared" ref="F836:F899" si="356">IFERROR(VALUE(LEFT($A836,$D836-1)),"")</f>
        <v/>
      </c>
      <c r="G836" s="1" t="str">
        <f t="shared" si="348"/>
        <v/>
      </c>
      <c r="H836" s="26" t="str">
        <f t="shared" si="349"/>
        <v>:</v>
      </c>
      <c r="I836" s="14">
        <f t="shared" si="342"/>
        <v>0</v>
      </c>
      <c r="J836" s="3">
        <f t="shared" si="350"/>
        <v>10</v>
      </c>
      <c r="K836" s="3">
        <f t="shared" si="343"/>
        <v>1</v>
      </c>
      <c r="L836" s="3">
        <f t="shared" si="355"/>
        <v>2</v>
      </c>
      <c r="M836" s="3">
        <f t="shared" ref="M836:M899" si="357">(J836*100)+L836</f>
        <v>1002</v>
      </c>
      <c r="N836" t="str">
        <f t="shared" ref="N836:N899" si="358">IFERROR(IF($K836,A836,IF(I836=1,A836,"")),"")</f>
        <v>Avd. Puente del Pilar (esq. C/ Jesús - Pd. Bus)</v>
      </c>
      <c r="O836" s="14" t="str">
        <f t="shared" si="351"/>
        <v>04:51</v>
      </c>
      <c r="P836" s="14" t="str">
        <f t="shared" si="352"/>
        <v>12:50</v>
      </c>
      <c r="Q836" s="14" t="str">
        <f t="shared" si="353"/>
        <v>20:50</v>
      </c>
      <c r="R836" s="14" t="str">
        <f t="shared" si="354"/>
        <v>06:50</v>
      </c>
      <c r="S836" t="str">
        <f t="shared" ref="S836:S899" si="359">IF($K836,A841,IF(T836,A836,""))</f>
        <v>Avd. Navarra, nº 183 (Pd. Bus)</v>
      </c>
      <c r="T836" s="14">
        <f t="shared" ref="T836:T899" si="360">IF(AND(NOT(ISNUMBER(D835)),NOT(ISNUMBER(D836)),NOT(ISNUMBER(D837)),NOT(ISNUMBER(D838))),1,0)</f>
        <v>0</v>
      </c>
    </row>
    <row r="837" spans="1:20" x14ac:dyDescent="0.25">
      <c r="A837" t="s">
        <v>618</v>
      </c>
      <c r="B837">
        <f t="shared" si="344"/>
        <v>2</v>
      </c>
      <c r="C837" t="e">
        <f t="shared" si="345"/>
        <v>#VALUE!</v>
      </c>
      <c r="D837">
        <f t="shared" si="346"/>
        <v>2</v>
      </c>
      <c r="E837">
        <f t="shared" si="347"/>
        <v>4</v>
      </c>
      <c r="F837" s="1">
        <f t="shared" si="356"/>
        <v>4</v>
      </c>
      <c r="G837" s="1">
        <f t="shared" si="348"/>
        <v>51</v>
      </c>
      <c r="H837" s="26" t="str">
        <f t="shared" si="349"/>
        <v>04:51</v>
      </c>
      <c r="I837" s="14">
        <f t="shared" ref="I837:I900" si="361">IFERROR(FIND("Ruta",A837),0)</f>
        <v>0</v>
      </c>
      <c r="J837" s="3">
        <f t="shared" si="350"/>
        <v>10</v>
      </c>
      <c r="K837" s="3">
        <f t="shared" ref="K837:K900" si="362">IF(AND(ISNUMBER(G838),ISNUMBER(G839),ISNUMBER(G840),ISNUMBER(G841)),1,0)</f>
        <v>0</v>
      </c>
      <c r="L837" s="3">
        <f t="shared" si="355"/>
        <v>2</v>
      </c>
      <c r="M837" s="3">
        <f t="shared" si="357"/>
        <v>1002</v>
      </c>
      <c r="N837" t="str">
        <f t="shared" si="358"/>
        <v/>
      </c>
      <c r="O837" s="14" t="str">
        <f t="shared" si="351"/>
        <v/>
      </c>
      <c r="P837" s="14" t="str">
        <f t="shared" si="352"/>
        <v/>
      </c>
      <c r="Q837" s="14" t="str">
        <f t="shared" si="353"/>
        <v/>
      </c>
      <c r="R837" s="14" t="str">
        <f t="shared" si="354"/>
        <v/>
      </c>
      <c r="S837" t="str">
        <f t="shared" si="359"/>
        <v/>
      </c>
      <c r="T837" s="14">
        <f t="shared" si="360"/>
        <v>0</v>
      </c>
    </row>
    <row r="838" spans="1:20" x14ac:dyDescent="0.25">
      <c r="A838" t="s">
        <v>109</v>
      </c>
      <c r="B838">
        <f t="shared" ref="B838:B901" si="363">FIND($B$2,A838)</f>
        <v>3</v>
      </c>
      <c r="C838" t="e">
        <f t="shared" ref="C838:C901" si="364">FIND($C$2,A838)</f>
        <v>#VALUE!</v>
      </c>
      <c r="D838">
        <f t="shared" ref="D838:D901" si="365">IFERROR(B838,C838)</f>
        <v>3</v>
      </c>
      <c r="E838">
        <f t="shared" ref="E838:E901" si="366">LEN(A838)</f>
        <v>5</v>
      </c>
      <c r="F838" s="1">
        <f t="shared" si="356"/>
        <v>12</v>
      </c>
      <c r="G838" s="1">
        <f t="shared" ref="G838:G901" si="367">IFERROR(IF(B838,IFERROR(VALUE(RIGHT($A838,$E838-$D838)),""),""),"")</f>
        <v>50</v>
      </c>
      <c r="H838" s="26" t="str">
        <f t="shared" ref="H838:H901" si="368">TEXT(F838,"00")&amp;":"&amp;TEXT(G838,"00")</f>
        <v>12:50</v>
      </c>
      <c r="I838" s="14">
        <f t="shared" si="361"/>
        <v>0</v>
      </c>
      <c r="J838" s="3">
        <f t="shared" ref="J838:J901" si="369">I838+J837</f>
        <v>10</v>
      </c>
      <c r="K838" s="3">
        <f t="shared" si="362"/>
        <v>0</v>
      </c>
      <c r="L838" s="3">
        <f t="shared" si="355"/>
        <v>2</v>
      </c>
      <c r="M838" s="3">
        <f t="shared" si="357"/>
        <v>1002</v>
      </c>
      <c r="N838" t="str">
        <f t="shared" si="358"/>
        <v/>
      </c>
      <c r="O838" s="14" t="str">
        <f t="shared" ref="O838:O901" si="370">IF($K838,H839,"")</f>
        <v/>
      </c>
      <c r="P838" s="14" t="str">
        <f t="shared" ref="P838:P901" si="371">IF($K838,H840,"")</f>
        <v/>
      </c>
      <c r="Q838" s="14" t="str">
        <f t="shared" ref="Q838:Q901" si="372">IF($K838,H841,"")</f>
        <v/>
      </c>
      <c r="R838" s="14" t="str">
        <f t="shared" ref="R838:R901" si="373">IF($K838,H842,"")</f>
        <v/>
      </c>
      <c r="S838" t="str">
        <f t="shared" si="359"/>
        <v/>
      </c>
      <c r="T838" s="14">
        <f t="shared" si="360"/>
        <v>0</v>
      </c>
    </row>
    <row r="839" spans="1:20" x14ac:dyDescent="0.25">
      <c r="A839" t="s">
        <v>110</v>
      </c>
      <c r="B839">
        <f t="shared" si="363"/>
        <v>3</v>
      </c>
      <c r="C839" t="e">
        <f t="shared" si="364"/>
        <v>#VALUE!</v>
      </c>
      <c r="D839">
        <f t="shared" si="365"/>
        <v>3</v>
      </c>
      <c r="E839">
        <f t="shared" si="366"/>
        <v>5</v>
      </c>
      <c r="F839" s="1">
        <f t="shared" si="356"/>
        <v>20</v>
      </c>
      <c r="G839" s="1">
        <f t="shared" si="367"/>
        <v>50</v>
      </c>
      <c r="H839" s="26" t="str">
        <f t="shared" si="368"/>
        <v>20:50</v>
      </c>
      <c r="I839" s="14">
        <f t="shared" si="361"/>
        <v>0</v>
      </c>
      <c r="J839" s="3">
        <f t="shared" si="369"/>
        <v>10</v>
      </c>
      <c r="K839" s="3">
        <f t="shared" si="362"/>
        <v>0</v>
      </c>
      <c r="L839" s="3">
        <f t="shared" si="355"/>
        <v>2</v>
      </c>
      <c r="M839" s="3">
        <f t="shared" si="357"/>
        <v>1002</v>
      </c>
      <c r="N839" t="str">
        <f t="shared" si="358"/>
        <v/>
      </c>
      <c r="O839" s="14" t="str">
        <f t="shared" si="370"/>
        <v/>
      </c>
      <c r="P839" s="14" t="str">
        <f t="shared" si="371"/>
        <v/>
      </c>
      <c r="Q839" s="14" t="str">
        <f t="shared" si="372"/>
        <v/>
      </c>
      <c r="R839" s="14" t="str">
        <f t="shared" si="373"/>
        <v/>
      </c>
      <c r="S839" t="str">
        <f t="shared" si="359"/>
        <v/>
      </c>
      <c r="T839" s="14">
        <f t="shared" si="360"/>
        <v>0</v>
      </c>
    </row>
    <row r="840" spans="1:20" x14ac:dyDescent="0.25">
      <c r="A840" t="s">
        <v>328</v>
      </c>
      <c r="B840">
        <f t="shared" si="363"/>
        <v>2</v>
      </c>
      <c r="C840" t="e">
        <f t="shared" si="364"/>
        <v>#VALUE!</v>
      </c>
      <c r="D840">
        <f t="shared" si="365"/>
        <v>2</v>
      </c>
      <c r="E840">
        <f t="shared" si="366"/>
        <v>4</v>
      </c>
      <c r="F840" s="1">
        <f t="shared" si="356"/>
        <v>6</v>
      </c>
      <c r="G840" s="1">
        <f t="shared" si="367"/>
        <v>50</v>
      </c>
      <c r="H840" s="26" t="str">
        <f t="shared" si="368"/>
        <v>06:50</v>
      </c>
      <c r="I840" s="14">
        <f t="shared" si="361"/>
        <v>0</v>
      </c>
      <c r="J840" s="3">
        <f t="shared" si="369"/>
        <v>10</v>
      </c>
      <c r="K840" s="3">
        <f t="shared" si="362"/>
        <v>0</v>
      </c>
      <c r="L840" s="3">
        <f t="shared" si="355"/>
        <v>2</v>
      </c>
      <c r="M840" s="3">
        <f t="shared" si="357"/>
        <v>1002</v>
      </c>
      <c r="N840" t="str">
        <f t="shared" si="358"/>
        <v/>
      </c>
      <c r="O840" s="14" t="str">
        <f t="shared" si="370"/>
        <v/>
      </c>
      <c r="P840" s="14" t="str">
        <f t="shared" si="371"/>
        <v/>
      </c>
      <c r="Q840" s="14" t="str">
        <f t="shared" si="372"/>
        <v/>
      </c>
      <c r="R840" s="14" t="str">
        <f t="shared" si="373"/>
        <v/>
      </c>
      <c r="S840" t="str">
        <f t="shared" si="359"/>
        <v/>
      </c>
      <c r="T840" s="14">
        <f t="shared" si="360"/>
        <v>0</v>
      </c>
    </row>
    <row r="841" spans="1:20" x14ac:dyDescent="0.25">
      <c r="A841" t="s">
        <v>148</v>
      </c>
      <c r="B841" t="e">
        <f t="shared" si="363"/>
        <v>#VALUE!</v>
      </c>
      <c r="C841">
        <f t="shared" si="364"/>
        <v>13</v>
      </c>
      <c r="D841">
        <f t="shared" si="365"/>
        <v>13</v>
      </c>
      <c r="E841">
        <f t="shared" si="366"/>
        <v>30</v>
      </c>
      <c r="F841" s="1" t="str">
        <f t="shared" si="356"/>
        <v/>
      </c>
      <c r="G841" s="1" t="str">
        <f t="shared" si="367"/>
        <v/>
      </c>
      <c r="H841" s="26" t="str">
        <f t="shared" si="368"/>
        <v>:</v>
      </c>
      <c r="I841" s="14">
        <f t="shared" si="361"/>
        <v>0</v>
      </c>
      <c r="J841" s="3">
        <f t="shared" si="369"/>
        <v>10</v>
      </c>
      <c r="K841" s="3">
        <f t="shared" si="362"/>
        <v>0</v>
      </c>
      <c r="L841" s="3">
        <f t="shared" si="355"/>
        <v>2</v>
      </c>
      <c r="M841" s="3">
        <f t="shared" si="357"/>
        <v>1002</v>
      </c>
      <c r="N841" t="str">
        <f t="shared" si="358"/>
        <v/>
      </c>
      <c r="O841" s="14" t="str">
        <f t="shared" si="370"/>
        <v/>
      </c>
      <c r="P841" s="14" t="str">
        <f t="shared" si="371"/>
        <v/>
      </c>
      <c r="Q841" s="14" t="str">
        <f t="shared" si="372"/>
        <v/>
      </c>
      <c r="R841" s="14" t="str">
        <f t="shared" si="373"/>
        <v/>
      </c>
      <c r="S841" t="str">
        <f t="shared" si="359"/>
        <v/>
      </c>
      <c r="T841" s="14">
        <f t="shared" si="360"/>
        <v>0</v>
      </c>
    </row>
    <row r="842" spans="1:20" x14ac:dyDescent="0.25">
      <c r="A842" t="s">
        <v>93</v>
      </c>
      <c r="B842" t="e">
        <f t="shared" si="363"/>
        <v>#VALUE!</v>
      </c>
      <c r="C842" t="e">
        <f t="shared" si="364"/>
        <v>#VALUE!</v>
      </c>
      <c r="D842" t="e">
        <f t="shared" si="365"/>
        <v>#VALUE!</v>
      </c>
      <c r="E842">
        <f t="shared" si="366"/>
        <v>36</v>
      </c>
      <c r="F842" s="1" t="str">
        <f t="shared" si="356"/>
        <v/>
      </c>
      <c r="G842" s="1" t="str">
        <f t="shared" si="367"/>
        <v/>
      </c>
      <c r="H842" s="26" t="str">
        <f t="shared" si="368"/>
        <v>:</v>
      </c>
      <c r="I842" s="14">
        <f t="shared" si="361"/>
        <v>0</v>
      </c>
      <c r="J842" s="3">
        <f t="shared" si="369"/>
        <v>10</v>
      </c>
      <c r="K842" s="3">
        <f t="shared" si="362"/>
        <v>1</v>
      </c>
      <c r="L842" s="3">
        <f t="shared" si="355"/>
        <v>3</v>
      </c>
      <c r="M842" s="3">
        <f t="shared" si="357"/>
        <v>1003</v>
      </c>
      <c r="N842" t="str">
        <f t="shared" si="358"/>
        <v>C/ Asalto (Museo Centro de Historia)</v>
      </c>
      <c r="O842" s="14" t="str">
        <f t="shared" si="370"/>
        <v>04:52</v>
      </c>
      <c r="P842" s="14" t="str">
        <f t="shared" si="371"/>
        <v>12:52</v>
      </c>
      <c r="Q842" s="14" t="str">
        <f t="shared" si="372"/>
        <v>20:52</v>
      </c>
      <c r="R842" s="14" t="str">
        <f t="shared" si="373"/>
        <v>06:52</v>
      </c>
      <c r="S842" t="str">
        <f t="shared" si="359"/>
        <v>C/ Rioja (rotonda frente estación del AVE)</v>
      </c>
      <c r="T842" s="14">
        <f t="shared" si="360"/>
        <v>0</v>
      </c>
    </row>
    <row r="843" spans="1:20" x14ac:dyDescent="0.25">
      <c r="A843" t="s">
        <v>516</v>
      </c>
      <c r="B843">
        <f t="shared" si="363"/>
        <v>2</v>
      </c>
      <c r="C843" t="e">
        <f t="shared" si="364"/>
        <v>#VALUE!</v>
      </c>
      <c r="D843">
        <f t="shared" si="365"/>
        <v>2</v>
      </c>
      <c r="E843">
        <f t="shared" si="366"/>
        <v>4</v>
      </c>
      <c r="F843" s="1">
        <f t="shared" si="356"/>
        <v>4</v>
      </c>
      <c r="G843" s="1">
        <f t="shared" si="367"/>
        <v>52</v>
      </c>
      <c r="H843" s="26" t="str">
        <f t="shared" si="368"/>
        <v>04:52</v>
      </c>
      <c r="I843" s="14">
        <f t="shared" si="361"/>
        <v>0</v>
      </c>
      <c r="J843" s="3">
        <f t="shared" si="369"/>
        <v>10</v>
      </c>
      <c r="K843" s="3">
        <f t="shared" si="362"/>
        <v>0</v>
      </c>
      <c r="L843" s="3">
        <f t="shared" si="355"/>
        <v>3</v>
      </c>
      <c r="M843" s="3">
        <f t="shared" si="357"/>
        <v>1003</v>
      </c>
      <c r="N843" t="str">
        <f t="shared" si="358"/>
        <v/>
      </c>
      <c r="O843" s="14" t="str">
        <f t="shared" si="370"/>
        <v/>
      </c>
      <c r="P843" s="14" t="str">
        <f t="shared" si="371"/>
        <v/>
      </c>
      <c r="Q843" s="14" t="str">
        <f t="shared" si="372"/>
        <v/>
      </c>
      <c r="R843" s="14" t="str">
        <f t="shared" si="373"/>
        <v/>
      </c>
      <c r="S843" t="str">
        <f t="shared" si="359"/>
        <v/>
      </c>
      <c r="T843" s="14">
        <f t="shared" si="360"/>
        <v>0</v>
      </c>
    </row>
    <row r="844" spans="1:20" x14ac:dyDescent="0.25">
      <c r="A844" t="s">
        <v>212</v>
      </c>
      <c r="B844">
        <f t="shared" si="363"/>
        <v>3</v>
      </c>
      <c r="C844" t="e">
        <f t="shared" si="364"/>
        <v>#VALUE!</v>
      </c>
      <c r="D844">
        <f t="shared" si="365"/>
        <v>3</v>
      </c>
      <c r="E844">
        <f t="shared" si="366"/>
        <v>5</v>
      </c>
      <c r="F844" s="1">
        <f t="shared" si="356"/>
        <v>12</v>
      </c>
      <c r="G844" s="1">
        <f t="shared" si="367"/>
        <v>52</v>
      </c>
      <c r="H844" s="26" t="str">
        <f t="shared" si="368"/>
        <v>12:52</v>
      </c>
      <c r="I844" s="14">
        <f t="shared" si="361"/>
        <v>0</v>
      </c>
      <c r="J844" s="3">
        <f t="shared" si="369"/>
        <v>10</v>
      </c>
      <c r="K844" s="3">
        <f t="shared" si="362"/>
        <v>0</v>
      </c>
      <c r="L844" s="3">
        <f t="shared" si="355"/>
        <v>3</v>
      </c>
      <c r="M844" s="3">
        <f t="shared" si="357"/>
        <v>1003</v>
      </c>
      <c r="N844" t="str">
        <f t="shared" si="358"/>
        <v/>
      </c>
      <c r="O844" s="14" t="str">
        <f t="shared" si="370"/>
        <v/>
      </c>
      <c r="P844" s="14" t="str">
        <f t="shared" si="371"/>
        <v/>
      </c>
      <c r="Q844" s="14" t="str">
        <f t="shared" si="372"/>
        <v/>
      </c>
      <c r="R844" s="14" t="str">
        <f t="shared" si="373"/>
        <v/>
      </c>
      <c r="S844" t="str">
        <f t="shared" si="359"/>
        <v/>
      </c>
      <c r="T844" s="14">
        <f t="shared" si="360"/>
        <v>0</v>
      </c>
    </row>
    <row r="845" spans="1:20" x14ac:dyDescent="0.25">
      <c r="A845" t="s">
        <v>387</v>
      </c>
      <c r="B845">
        <f t="shared" si="363"/>
        <v>3</v>
      </c>
      <c r="C845" t="e">
        <f t="shared" si="364"/>
        <v>#VALUE!</v>
      </c>
      <c r="D845">
        <f t="shared" si="365"/>
        <v>3</v>
      </c>
      <c r="E845">
        <f t="shared" si="366"/>
        <v>5</v>
      </c>
      <c r="F845" s="1">
        <f t="shared" si="356"/>
        <v>20</v>
      </c>
      <c r="G845" s="1">
        <f t="shared" si="367"/>
        <v>52</v>
      </c>
      <c r="H845" s="26" t="str">
        <f t="shared" si="368"/>
        <v>20:52</v>
      </c>
      <c r="I845" s="14">
        <f t="shared" si="361"/>
        <v>0</v>
      </c>
      <c r="J845" s="3">
        <f t="shared" si="369"/>
        <v>10</v>
      </c>
      <c r="K845" s="3">
        <f t="shared" si="362"/>
        <v>0</v>
      </c>
      <c r="L845" s="3">
        <f t="shared" si="355"/>
        <v>3</v>
      </c>
      <c r="M845" s="3">
        <f t="shared" si="357"/>
        <v>1003</v>
      </c>
      <c r="N845" t="str">
        <f t="shared" si="358"/>
        <v/>
      </c>
      <c r="O845" s="14" t="str">
        <f t="shared" si="370"/>
        <v/>
      </c>
      <c r="P845" s="14" t="str">
        <f t="shared" si="371"/>
        <v/>
      </c>
      <c r="Q845" s="14" t="str">
        <f t="shared" si="372"/>
        <v/>
      </c>
      <c r="R845" s="14" t="str">
        <f t="shared" si="373"/>
        <v/>
      </c>
      <c r="S845" t="str">
        <f t="shared" si="359"/>
        <v/>
      </c>
      <c r="T845" s="14">
        <f t="shared" si="360"/>
        <v>0</v>
      </c>
    </row>
    <row r="846" spans="1:20" x14ac:dyDescent="0.25">
      <c r="A846" t="s">
        <v>291</v>
      </c>
      <c r="B846">
        <f t="shared" si="363"/>
        <v>2</v>
      </c>
      <c r="C846" t="e">
        <f t="shared" si="364"/>
        <v>#VALUE!</v>
      </c>
      <c r="D846">
        <f t="shared" si="365"/>
        <v>2</v>
      </c>
      <c r="E846">
        <f t="shared" si="366"/>
        <v>4</v>
      </c>
      <c r="F846" s="1">
        <f t="shared" si="356"/>
        <v>6</v>
      </c>
      <c r="G846" s="1">
        <f t="shared" si="367"/>
        <v>52</v>
      </c>
      <c r="H846" s="26" t="str">
        <f t="shared" si="368"/>
        <v>06:52</v>
      </c>
      <c r="I846" s="14">
        <f t="shared" si="361"/>
        <v>0</v>
      </c>
      <c r="J846" s="3">
        <f t="shared" si="369"/>
        <v>10</v>
      </c>
      <c r="K846" s="3">
        <f t="shared" si="362"/>
        <v>0</v>
      </c>
      <c r="L846" s="3">
        <f t="shared" si="355"/>
        <v>3</v>
      </c>
      <c r="M846" s="3">
        <f t="shared" si="357"/>
        <v>1003</v>
      </c>
      <c r="N846" t="str">
        <f t="shared" si="358"/>
        <v/>
      </c>
      <c r="O846" s="14" t="str">
        <f t="shared" si="370"/>
        <v/>
      </c>
      <c r="P846" s="14" t="str">
        <f t="shared" si="371"/>
        <v/>
      </c>
      <c r="Q846" s="14" t="str">
        <f t="shared" si="372"/>
        <v/>
      </c>
      <c r="R846" s="14" t="str">
        <f t="shared" si="373"/>
        <v/>
      </c>
      <c r="S846" t="str">
        <f t="shared" si="359"/>
        <v/>
      </c>
      <c r="T846" s="14">
        <f t="shared" si="360"/>
        <v>0</v>
      </c>
    </row>
    <row r="847" spans="1:20" x14ac:dyDescent="0.25">
      <c r="A847" t="s">
        <v>542</v>
      </c>
      <c r="B847" t="e">
        <f t="shared" si="363"/>
        <v>#VALUE!</v>
      </c>
      <c r="C847" t="e">
        <f t="shared" si="364"/>
        <v>#VALUE!</v>
      </c>
      <c r="D847" t="e">
        <f t="shared" si="365"/>
        <v>#VALUE!</v>
      </c>
      <c r="E847">
        <f t="shared" si="366"/>
        <v>42</v>
      </c>
      <c r="F847" s="1" t="str">
        <f t="shared" si="356"/>
        <v/>
      </c>
      <c r="G847" s="1" t="str">
        <f t="shared" si="367"/>
        <v/>
      </c>
      <c r="H847" s="26" t="str">
        <f t="shared" si="368"/>
        <v>:</v>
      </c>
      <c r="I847" s="14">
        <f t="shared" si="361"/>
        <v>0</v>
      </c>
      <c r="J847" s="3">
        <f t="shared" si="369"/>
        <v>10</v>
      </c>
      <c r="K847" s="3">
        <f t="shared" si="362"/>
        <v>0</v>
      </c>
      <c r="L847" s="3">
        <f t="shared" si="355"/>
        <v>3</v>
      </c>
      <c r="M847" s="3">
        <f t="shared" si="357"/>
        <v>1003</v>
      </c>
      <c r="N847" t="str">
        <f t="shared" si="358"/>
        <v/>
      </c>
      <c r="O847" s="14" t="str">
        <f t="shared" si="370"/>
        <v/>
      </c>
      <c r="P847" s="14" t="str">
        <f t="shared" si="371"/>
        <v/>
      </c>
      <c r="Q847" s="14" t="str">
        <f t="shared" si="372"/>
        <v/>
      </c>
      <c r="R847" s="14" t="str">
        <f t="shared" si="373"/>
        <v/>
      </c>
      <c r="S847" t="str">
        <f t="shared" si="359"/>
        <v/>
      </c>
      <c r="T847" s="14">
        <f t="shared" si="360"/>
        <v>0</v>
      </c>
    </row>
    <row r="848" spans="1:20" x14ac:dyDescent="0.25">
      <c r="A848" t="s">
        <v>94</v>
      </c>
      <c r="B848" t="e">
        <f t="shared" si="363"/>
        <v>#VALUE!</v>
      </c>
      <c r="C848">
        <f t="shared" si="364"/>
        <v>11</v>
      </c>
      <c r="D848">
        <f t="shared" si="365"/>
        <v>11</v>
      </c>
      <c r="E848">
        <f t="shared" si="366"/>
        <v>42</v>
      </c>
      <c r="F848" s="1" t="str">
        <f t="shared" si="356"/>
        <v/>
      </c>
      <c r="G848" s="1" t="str">
        <f t="shared" si="367"/>
        <v/>
      </c>
      <c r="H848" s="26" t="str">
        <f t="shared" si="368"/>
        <v>:</v>
      </c>
      <c r="I848" s="14">
        <f t="shared" si="361"/>
        <v>0</v>
      </c>
      <c r="J848" s="3">
        <f t="shared" si="369"/>
        <v>10</v>
      </c>
      <c r="K848" s="3">
        <f t="shared" si="362"/>
        <v>1</v>
      </c>
      <c r="L848" s="3">
        <f t="shared" si="355"/>
        <v>4</v>
      </c>
      <c r="M848" s="3">
        <f t="shared" si="357"/>
        <v>1004</v>
      </c>
      <c r="N848" t="str">
        <f t="shared" si="358"/>
        <v>Pº La Mina, nº 21 (Edif. Balmes - Pd. Bus)</v>
      </c>
      <c r="O848" s="14" t="str">
        <f t="shared" si="370"/>
        <v>04:53</v>
      </c>
      <c r="P848" s="14" t="str">
        <f t="shared" si="371"/>
        <v>12:53</v>
      </c>
      <c r="Q848" s="14" t="str">
        <f t="shared" si="372"/>
        <v>20:53</v>
      </c>
      <c r="R848" s="14" t="str">
        <f t="shared" si="373"/>
        <v>06:53</v>
      </c>
      <c r="S848" t="str">
        <f t="shared" si="359"/>
        <v>Pablo Gargallo (esq. Puerta Sancho)</v>
      </c>
      <c r="T848" s="14">
        <f t="shared" si="360"/>
        <v>0</v>
      </c>
    </row>
    <row r="849" spans="1:20" x14ac:dyDescent="0.25">
      <c r="A849" t="s">
        <v>104</v>
      </c>
      <c r="B849">
        <f t="shared" si="363"/>
        <v>2</v>
      </c>
      <c r="C849" t="e">
        <f t="shared" si="364"/>
        <v>#VALUE!</v>
      </c>
      <c r="D849">
        <f t="shared" si="365"/>
        <v>2</v>
      </c>
      <c r="E849">
        <f t="shared" si="366"/>
        <v>4</v>
      </c>
      <c r="F849" s="1">
        <f t="shared" si="356"/>
        <v>4</v>
      </c>
      <c r="G849" s="1">
        <f t="shared" si="367"/>
        <v>53</v>
      </c>
      <c r="H849" s="26" t="str">
        <f t="shared" si="368"/>
        <v>04:53</v>
      </c>
      <c r="I849" s="14">
        <f t="shared" si="361"/>
        <v>0</v>
      </c>
      <c r="J849" s="3">
        <f t="shared" si="369"/>
        <v>10</v>
      </c>
      <c r="K849" s="3">
        <f t="shared" si="362"/>
        <v>0</v>
      </c>
      <c r="L849" s="3">
        <f t="shared" si="355"/>
        <v>4</v>
      </c>
      <c r="M849" s="3">
        <f t="shared" si="357"/>
        <v>1004</v>
      </c>
      <c r="N849" t="str">
        <f t="shared" si="358"/>
        <v/>
      </c>
      <c r="O849" s="14" t="str">
        <f t="shared" si="370"/>
        <v/>
      </c>
      <c r="P849" s="14" t="str">
        <f t="shared" si="371"/>
        <v/>
      </c>
      <c r="Q849" s="14" t="str">
        <f t="shared" si="372"/>
        <v/>
      </c>
      <c r="R849" s="14" t="str">
        <f t="shared" si="373"/>
        <v/>
      </c>
      <c r="S849" t="str">
        <f t="shared" si="359"/>
        <v/>
      </c>
      <c r="T849" s="14">
        <f t="shared" si="360"/>
        <v>0</v>
      </c>
    </row>
    <row r="850" spans="1:20" x14ac:dyDescent="0.25">
      <c r="A850" t="s">
        <v>113</v>
      </c>
      <c r="B850">
        <f t="shared" si="363"/>
        <v>3</v>
      </c>
      <c r="C850" t="e">
        <f t="shared" si="364"/>
        <v>#VALUE!</v>
      </c>
      <c r="D850">
        <f t="shared" si="365"/>
        <v>3</v>
      </c>
      <c r="E850">
        <f t="shared" si="366"/>
        <v>5</v>
      </c>
      <c r="F850" s="1">
        <f t="shared" si="356"/>
        <v>12</v>
      </c>
      <c r="G850" s="1">
        <f t="shared" si="367"/>
        <v>53</v>
      </c>
      <c r="H850" s="26" t="str">
        <f t="shared" si="368"/>
        <v>12:53</v>
      </c>
      <c r="I850" s="14">
        <f t="shared" si="361"/>
        <v>0</v>
      </c>
      <c r="J850" s="3">
        <f t="shared" si="369"/>
        <v>10</v>
      </c>
      <c r="K850" s="3">
        <f t="shared" si="362"/>
        <v>0</v>
      </c>
      <c r="L850" s="3">
        <f t="shared" si="355"/>
        <v>4</v>
      </c>
      <c r="M850" s="3">
        <f t="shared" si="357"/>
        <v>1004</v>
      </c>
      <c r="N850" t="str">
        <f t="shared" si="358"/>
        <v/>
      </c>
      <c r="O850" s="14" t="str">
        <f t="shared" si="370"/>
        <v/>
      </c>
      <c r="P850" s="14" t="str">
        <f t="shared" si="371"/>
        <v/>
      </c>
      <c r="Q850" s="14" t="str">
        <f t="shared" si="372"/>
        <v/>
      </c>
      <c r="R850" s="14" t="str">
        <f t="shared" si="373"/>
        <v/>
      </c>
      <c r="S850" t="str">
        <f t="shared" si="359"/>
        <v/>
      </c>
      <c r="T850" s="14">
        <f t="shared" si="360"/>
        <v>0</v>
      </c>
    </row>
    <row r="851" spans="1:20" x14ac:dyDescent="0.25">
      <c r="A851" t="s">
        <v>114</v>
      </c>
      <c r="B851">
        <f t="shared" si="363"/>
        <v>3</v>
      </c>
      <c r="C851" t="e">
        <f t="shared" si="364"/>
        <v>#VALUE!</v>
      </c>
      <c r="D851">
        <f t="shared" si="365"/>
        <v>3</v>
      </c>
      <c r="E851">
        <f t="shared" si="366"/>
        <v>5</v>
      </c>
      <c r="F851" s="1">
        <f t="shared" si="356"/>
        <v>20</v>
      </c>
      <c r="G851" s="1">
        <f t="shared" si="367"/>
        <v>53</v>
      </c>
      <c r="H851" s="26" t="str">
        <f t="shared" si="368"/>
        <v>20:53</v>
      </c>
      <c r="I851" s="14">
        <f t="shared" si="361"/>
        <v>0</v>
      </c>
      <c r="J851" s="3">
        <f t="shared" si="369"/>
        <v>10</v>
      </c>
      <c r="K851" s="3">
        <f t="shared" si="362"/>
        <v>0</v>
      </c>
      <c r="L851" s="3">
        <f t="shared" si="355"/>
        <v>4</v>
      </c>
      <c r="M851" s="3">
        <f t="shared" si="357"/>
        <v>1004</v>
      </c>
      <c r="N851" t="str">
        <f t="shared" si="358"/>
        <v/>
      </c>
      <c r="O851" s="14" t="str">
        <f t="shared" si="370"/>
        <v/>
      </c>
      <c r="P851" s="14" t="str">
        <f t="shared" si="371"/>
        <v/>
      </c>
      <c r="Q851" s="14" t="str">
        <f t="shared" si="372"/>
        <v/>
      </c>
      <c r="R851" s="14" t="str">
        <f t="shared" si="373"/>
        <v/>
      </c>
      <c r="S851" t="str">
        <f t="shared" si="359"/>
        <v/>
      </c>
      <c r="T851" s="14">
        <f t="shared" si="360"/>
        <v>0</v>
      </c>
    </row>
    <row r="852" spans="1:20" x14ac:dyDescent="0.25">
      <c r="A852" t="s">
        <v>292</v>
      </c>
      <c r="B852">
        <f t="shared" si="363"/>
        <v>2</v>
      </c>
      <c r="C852" t="e">
        <f t="shared" si="364"/>
        <v>#VALUE!</v>
      </c>
      <c r="D852">
        <f t="shared" si="365"/>
        <v>2</v>
      </c>
      <c r="E852">
        <f t="shared" si="366"/>
        <v>4</v>
      </c>
      <c r="F852" s="1">
        <f t="shared" si="356"/>
        <v>6</v>
      </c>
      <c r="G852" s="1">
        <f t="shared" si="367"/>
        <v>53</v>
      </c>
      <c r="H852" s="26" t="str">
        <f t="shared" si="368"/>
        <v>06:53</v>
      </c>
      <c r="I852" s="14">
        <f t="shared" si="361"/>
        <v>0</v>
      </c>
      <c r="J852" s="3">
        <f t="shared" si="369"/>
        <v>10</v>
      </c>
      <c r="K852" s="3">
        <f t="shared" si="362"/>
        <v>0</v>
      </c>
      <c r="L852" s="3">
        <f t="shared" si="355"/>
        <v>4</v>
      </c>
      <c r="M852" s="3">
        <f t="shared" si="357"/>
        <v>1004</v>
      </c>
      <c r="N852" t="str">
        <f t="shared" si="358"/>
        <v/>
      </c>
      <c r="O852" s="14" t="str">
        <f t="shared" si="370"/>
        <v/>
      </c>
      <c r="P852" s="14" t="str">
        <f t="shared" si="371"/>
        <v/>
      </c>
      <c r="Q852" s="14" t="str">
        <f t="shared" si="372"/>
        <v/>
      </c>
      <c r="R852" s="14" t="str">
        <f t="shared" si="373"/>
        <v/>
      </c>
      <c r="S852" t="str">
        <f t="shared" si="359"/>
        <v/>
      </c>
      <c r="T852" s="14">
        <f t="shared" si="360"/>
        <v>0</v>
      </c>
    </row>
    <row r="853" spans="1:20" x14ac:dyDescent="0.25">
      <c r="A853" t="s">
        <v>544</v>
      </c>
      <c r="B853" t="e">
        <f t="shared" si="363"/>
        <v>#VALUE!</v>
      </c>
      <c r="C853" t="e">
        <f t="shared" si="364"/>
        <v>#VALUE!</v>
      </c>
      <c r="D853" t="e">
        <f t="shared" si="365"/>
        <v>#VALUE!</v>
      </c>
      <c r="E853">
        <f t="shared" si="366"/>
        <v>35</v>
      </c>
      <c r="F853" s="1" t="str">
        <f t="shared" si="356"/>
        <v/>
      </c>
      <c r="G853" s="1" t="str">
        <f t="shared" si="367"/>
        <v/>
      </c>
      <c r="H853" s="26" t="str">
        <f t="shared" si="368"/>
        <v>:</v>
      </c>
      <c r="I853" s="14">
        <f t="shared" si="361"/>
        <v>0</v>
      </c>
      <c r="J853" s="3">
        <f t="shared" si="369"/>
        <v>10</v>
      </c>
      <c r="K853" s="3">
        <f t="shared" si="362"/>
        <v>0</v>
      </c>
      <c r="L853" s="3">
        <f t="shared" si="355"/>
        <v>4</v>
      </c>
      <c r="M853" s="3">
        <f t="shared" si="357"/>
        <v>1004</v>
      </c>
      <c r="N853" t="str">
        <f t="shared" si="358"/>
        <v/>
      </c>
      <c r="O853" s="14" t="str">
        <f t="shared" si="370"/>
        <v/>
      </c>
      <c r="P853" s="14" t="str">
        <f t="shared" si="371"/>
        <v/>
      </c>
      <c r="Q853" s="14" t="str">
        <f t="shared" si="372"/>
        <v/>
      </c>
      <c r="R853" s="14" t="str">
        <f t="shared" si="373"/>
        <v/>
      </c>
      <c r="S853" t="str">
        <f t="shared" si="359"/>
        <v/>
      </c>
      <c r="T853" s="14">
        <f t="shared" si="360"/>
        <v>0</v>
      </c>
    </row>
    <row r="854" spans="1:20" x14ac:dyDescent="0.25">
      <c r="A854" t="s">
        <v>98</v>
      </c>
      <c r="B854" t="e">
        <f t="shared" si="363"/>
        <v>#VALUE!</v>
      </c>
      <c r="C854">
        <f t="shared" si="364"/>
        <v>15</v>
      </c>
      <c r="D854">
        <f t="shared" si="365"/>
        <v>15</v>
      </c>
      <c r="E854">
        <f t="shared" si="366"/>
        <v>31</v>
      </c>
      <c r="F854" s="1" t="str">
        <f t="shared" si="356"/>
        <v/>
      </c>
      <c r="G854" s="1" t="str">
        <f t="shared" si="367"/>
        <v/>
      </c>
      <c r="H854" s="26" t="str">
        <f t="shared" si="368"/>
        <v>:</v>
      </c>
      <c r="I854" s="14">
        <f t="shared" si="361"/>
        <v>0</v>
      </c>
      <c r="J854" s="3">
        <f t="shared" si="369"/>
        <v>10</v>
      </c>
      <c r="K854" s="3">
        <f t="shared" si="362"/>
        <v>1</v>
      </c>
      <c r="L854" s="3">
        <f t="shared" si="355"/>
        <v>5</v>
      </c>
      <c r="M854" s="3">
        <f t="shared" si="357"/>
        <v>1005</v>
      </c>
      <c r="N854" t="str">
        <f t="shared" si="358"/>
        <v>Paseo Pamplona, nº 2 ( Pd. Bus)</v>
      </c>
      <c r="O854" s="14" t="str">
        <f t="shared" si="370"/>
        <v>04:54</v>
      </c>
      <c r="P854" s="14" t="str">
        <f t="shared" si="371"/>
        <v>12:54</v>
      </c>
      <c r="Q854" s="14" t="str">
        <f t="shared" si="372"/>
        <v>20:54</v>
      </c>
      <c r="R854" s="14" t="str">
        <f t="shared" si="373"/>
        <v>06:54</v>
      </c>
      <c r="S854" t="str">
        <f t="shared" si="359"/>
        <v>Pablo Gargallo (esq. C/ Reino)</v>
      </c>
      <c r="T854" s="14">
        <f t="shared" si="360"/>
        <v>0</v>
      </c>
    </row>
    <row r="855" spans="1:20" x14ac:dyDescent="0.25">
      <c r="A855" t="s">
        <v>521</v>
      </c>
      <c r="B855">
        <f t="shared" si="363"/>
        <v>2</v>
      </c>
      <c r="C855" t="e">
        <f t="shared" si="364"/>
        <v>#VALUE!</v>
      </c>
      <c r="D855">
        <f t="shared" si="365"/>
        <v>2</v>
      </c>
      <c r="E855">
        <f t="shared" si="366"/>
        <v>4</v>
      </c>
      <c r="F855" s="1">
        <f t="shared" si="356"/>
        <v>4</v>
      </c>
      <c r="G855" s="1">
        <f t="shared" si="367"/>
        <v>54</v>
      </c>
      <c r="H855" s="26" t="str">
        <f t="shared" si="368"/>
        <v>04:54</v>
      </c>
      <c r="I855" s="14">
        <f t="shared" si="361"/>
        <v>0</v>
      </c>
      <c r="J855" s="3">
        <f t="shared" si="369"/>
        <v>10</v>
      </c>
      <c r="K855" s="3">
        <f t="shared" si="362"/>
        <v>0</v>
      </c>
      <c r="L855" s="3">
        <f t="shared" si="355"/>
        <v>5</v>
      </c>
      <c r="M855" s="3">
        <f t="shared" si="357"/>
        <v>1005</v>
      </c>
      <c r="N855" t="str">
        <f t="shared" si="358"/>
        <v/>
      </c>
      <c r="O855" s="14" t="str">
        <f t="shared" si="370"/>
        <v/>
      </c>
      <c r="P855" s="14" t="str">
        <f t="shared" si="371"/>
        <v/>
      </c>
      <c r="Q855" s="14" t="str">
        <f t="shared" si="372"/>
        <v/>
      </c>
      <c r="R855" s="14" t="str">
        <f t="shared" si="373"/>
        <v/>
      </c>
      <c r="S855" t="str">
        <f t="shared" si="359"/>
        <v/>
      </c>
      <c r="T855" s="14">
        <f t="shared" si="360"/>
        <v>0</v>
      </c>
    </row>
    <row r="856" spans="1:20" x14ac:dyDescent="0.25">
      <c r="A856" t="s">
        <v>116</v>
      </c>
      <c r="B856">
        <f t="shared" si="363"/>
        <v>3</v>
      </c>
      <c r="C856" t="e">
        <f t="shared" si="364"/>
        <v>#VALUE!</v>
      </c>
      <c r="D856">
        <f t="shared" si="365"/>
        <v>3</v>
      </c>
      <c r="E856">
        <f t="shared" si="366"/>
        <v>5</v>
      </c>
      <c r="F856" s="1">
        <f t="shared" si="356"/>
        <v>12</v>
      </c>
      <c r="G856" s="1">
        <f t="shared" si="367"/>
        <v>54</v>
      </c>
      <c r="H856" s="26" t="str">
        <f t="shared" si="368"/>
        <v>12:54</v>
      </c>
      <c r="I856" s="14">
        <f t="shared" si="361"/>
        <v>0</v>
      </c>
      <c r="J856" s="3">
        <f t="shared" si="369"/>
        <v>10</v>
      </c>
      <c r="K856" s="3">
        <f t="shared" si="362"/>
        <v>0</v>
      </c>
      <c r="L856" s="3">
        <f t="shared" si="355"/>
        <v>5</v>
      </c>
      <c r="M856" s="3">
        <f t="shared" si="357"/>
        <v>1005</v>
      </c>
      <c r="N856" t="str">
        <f t="shared" si="358"/>
        <v/>
      </c>
      <c r="O856" s="14" t="str">
        <f t="shared" si="370"/>
        <v/>
      </c>
      <c r="P856" s="14" t="str">
        <f t="shared" si="371"/>
        <v/>
      </c>
      <c r="Q856" s="14" t="str">
        <f t="shared" si="372"/>
        <v/>
      </c>
      <c r="R856" s="14" t="str">
        <f t="shared" si="373"/>
        <v/>
      </c>
      <c r="S856" t="str">
        <f t="shared" si="359"/>
        <v/>
      </c>
      <c r="T856" s="14">
        <f t="shared" si="360"/>
        <v>0</v>
      </c>
    </row>
    <row r="857" spans="1:20" x14ac:dyDescent="0.25">
      <c r="A857" t="s">
        <v>117</v>
      </c>
      <c r="B857">
        <f t="shared" si="363"/>
        <v>3</v>
      </c>
      <c r="C857" t="e">
        <f t="shared" si="364"/>
        <v>#VALUE!</v>
      </c>
      <c r="D857">
        <f t="shared" si="365"/>
        <v>3</v>
      </c>
      <c r="E857">
        <f t="shared" si="366"/>
        <v>5</v>
      </c>
      <c r="F857" s="1">
        <f t="shared" si="356"/>
        <v>20</v>
      </c>
      <c r="G857" s="1">
        <f t="shared" si="367"/>
        <v>54</v>
      </c>
      <c r="H857" s="26" t="str">
        <f t="shared" si="368"/>
        <v>20:54</v>
      </c>
      <c r="I857" s="14">
        <f t="shared" si="361"/>
        <v>0</v>
      </c>
      <c r="J857" s="3">
        <f t="shared" si="369"/>
        <v>10</v>
      </c>
      <c r="K857" s="3">
        <f t="shared" si="362"/>
        <v>0</v>
      </c>
      <c r="L857" s="3">
        <f t="shared" si="355"/>
        <v>5</v>
      </c>
      <c r="M857" s="3">
        <f t="shared" si="357"/>
        <v>1005</v>
      </c>
      <c r="N857" t="str">
        <f t="shared" si="358"/>
        <v/>
      </c>
      <c r="O857" s="14" t="str">
        <f t="shared" si="370"/>
        <v/>
      </c>
      <c r="P857" s="14" t="str">
        <f t="shared" si="371"/>
        <v/>
      </c>
      <c r="Q857" s="14" t="str">
        <f t="shared" si="372"/>
        <v/>
      </c>
      <c r="R857" s="14" t="str">
        <f t="shared" si="373"/>
        <v/>
      </c>
      <c r="S857" t="str">
        <f t="shared" si="359"/>
        <v/>
      </c>
      <c r="T857" s="14">
        <f t="shared" si="360"/>
        <v>0</v>
      </c>
    </row>
    <row r="858" spans="1:20" x14ac:dyDescent="0.25">
      <c r="A858" t="s">
        <v>294</v>
      </c>
      <c r="B858">
        <f t="shared" si="363"/>
        <v>2</v>
      </c>
      <c r="C858" t="e">
        <f t="shared" si="364"/>
        <v>#VALUE!</v>
      </c>
      <c r="D858">
        <f t="shared" si="365"/>
        <v>2</v>
      </c>
      <c r="E858">
        <f t="shared" si="366"/>
        <v>4</v>
      </c>
      <c r="F858" s="1">
        <f t="shared" si="356"/>
        <v>6</v>
      </c>
      <c r="G858" s="1">
        <f t="shared" si="367"/>
        <v>54</v>
      </c>
      <c r="H858" s="26" t="str">
        <f t="shared" si="368"/>
        <v>06:54</v>
      </c>
      <c r="I858" s="14">
        <f t="shared" si="361"/>
        <v>0</v>
      </c>
      <c r="J858" s="3">
        <f t="shared" si="369"/>
        <v>10</v>
      </c>
      <c r="K858" s="3">
        <f t="shared" si="362"/>
        <v>0</v>
      </c>
      <c r="L858" s="3">
        <f t="shared" si="355"/>
        <v>5</v>
      </c>
      <c r="M858" s="3">
        <f t="shared" si="357"/>
        <v>1005</v>
      </c>
      <c r="N858" t="str">
        <f t="shared" si="358"/>
        <v/>
      </c>
      <c r="O858" s="14" t="str">
        <f t="shared" si="370"/>
        <v/>
      </c>
      <c r="P858" s="14" t="str">
        <f t="shared" si="371"/>
        <v/>
      </c>
      <c r="Q858" s="14" t="str">
        <f t="shared" si="372"/>
        <v/>
      </c>
      <c r="R858" s="14" t="str">
        <f t="shared" si="373"/>
        <v/>
      </c>
      <c r="S858" t="str">
        <f t="shared" si="359"/>
        <v/>
      </c>
      <c r="T858" s="14">
        <f t="shared" si="360"/>
        <v>0</v>
      </c>
    </row>
    <row r="859" spans="1:20" x14ac:dyDescent="0.25">
      <c r="A859" t="s">
        <v>138</v>
      </c>
      <c r="B859" t="e">
        <f t="shared" si="363"/>
        <v>#VALUE!</v>
      </c>
      <c r="C859" t="e">
        <f t="shared" si="364"/>
        <v>#VALUE!</v>
      </c>
      <c r="D859" t="e">
        <f t="shared" si="365"/>
        <v>#VALUE!</v>
      </c>
      <c r="E859">
        <f t="shared" si="366"/>
        <v>30</v>
      </c>
      <c r="F859" s="1" t="str">
        <f t="shared" si="356"/>
        <v/>
      </c>
      <c r="G859" s="1" t="str">
        <f t="shared" si="367"/>
        <v/>
      </c>
      <c r="H859" s="26" t="str">
        <f t="shared" si="368"/>
        <v>:</v>
      </c>
      <c r="I859" s="14">
        <f t="shared" si="361"/>
        <v>0</v>
      </c>
      <c r="J859" s="3">
        <f t="shared" si="369"/>
        <v>10</v>
      </c>
      <c r="K859" s="3">
        <f t="shared" si="362"/>
        <v>0</v>
      </c>
      <c r="L859" s="3">
        <f t="shared" si="355"/>
        <v>5</v>
      </c>
      <c r="M859" s="3">
        <f t="shared" si="357"/>
        <v>1005</v>
      </c>
      <c r="N859" t="str">
        <f t="shared" si="358"/>
        <v/>
      </c>
      <c r="O859" s="14" t="str">
        <f t="shared" si="370"/>
        <v/>
      </c>
      <c r="P859" s="14" t="str">
        <f t="shared" si="371"/>
        <v/>
      </c>
      <c r="Q859" s="14" t="str">
        <f t="shared" si="372"/>
        <v/>
      </c>
      <c r="R859" s="14" t="str">
        <f t="shared" si="373"/>
        <v/>
      </c>
      <c r="S859" t="str">
        <f t="shared" si="359"/>
        <v/>
      </c>
      <c r="T859" s="14">
        <f t="shared" si="360"/>
        <v>0</v>
      </c>
    </row>
    <row r="860" spans="1:20" x14ac:dyDescent="0.25">
      <c r="A860" t="s">
        <v>100</v>
      </c>
      <c r="B860" t="e">
        <f t="shared" si="363"/>
        <v>#VALUE!</v>
      </c>
      <c r="C860">
        <f t="shared" si="364"/>
        <v>14</v>
      </c>
      <c r="D860">
        <f t="shared" si="365"/>
        <v>14</v>
      </c>
      <c r="E860">
        <f t="shared" si="366"/>
        <v>52</v>
      </c>
      <c r="F860" s="1" t="str">
        <f t="shared" si="356"/>
        <v/>
      </c>
      <c r="G860" s="1" t="str">
        <f t="shared" si="367"/>
        <v/>
      </c>
      <c r="H860" s="26" t="str">
        <f t="shared" si="368"/>
        <v>:</v>
      </c>
      <c r="I860" s="14">
        <f t="shared" si="361"/>
        <v>0</v>
      </c>
      <c r="J860" s="3">
        <f t="shared" si="369"/>
        <v>10</v>
      </c>
      <c r="K860" s="3">
        <f t="shared" si="362"/>
        <v>1</v>
      </c>
      <c r="L860" s="3">
        <f t="shared" si="355"/>
        <v>6</v>
      </c>
      <c r="M860" s="3">
        <f t="shared" si="357"/>
        <v>1006</v>
      </c>
      <c r="N860" t="str">
        <f t="shared" si="358"/>
        <v>María Agustín, nº 20 (Museo Pablo Serrano - Pd. Bus)</v>
      </c>
      <c r="O860" s="14" t="str">
        <f t="shared" si="370"/>
        <v>04:55</v>
      </c>
      <c r="P860" s="14" t="str">
        <f t="shared" si="371"/>
        <v>12:55</v>
      </c>
      <c r="Q860" s="14" t="str">
        <f t="shared" si="372"/>
        <v>20:55</v>
      </c>
      <c r="R860" s="14" t="str">
        <f t="shared" si="373"/>
        <v>06:55</v>
      </c>
      <c r="S860" t="str">
        <f t="shared" si="359"/>
        <v>María Agustín, nº 67 (Pd. Bus)</v>
      </c>
      <c r="T860" s="14">
        <f t="shared" si="360"/>
        <v>0</v>
      </c>
    </row>
    <row r="861" spans="1:20" x14ac:dyDescent="0.25">
      <c r="A861" t="s">
        <v>108</v>
      </c>
      <c r="B861">
        <f t="shared" si="363"/>
        <v>2</v>
      </c>
      <c r="C861" t="e">
        <f t="shared" si="364"/>
        <v>#VALUE!</v>
      </c>
      <c r="D861">
        <f t="shared" si="365"/>
        <v>2</v>
      </c>
      <c r="E861">
        <f t="shared" si="366"/>
        <v>4</v>
      </c>
      <c r="F861" s="1">
        <f t="shared" si="356"/>
        <v>4</v>
      </c>
      <c r="G861" s="1">
        <f t="shared" si="367"/>
        <v>55</v>
      </c>
      <c r="H861" s="26" t="str">
        <f t="shared" si="368"/>
        <v>04:55</v>
      </c>
      <c r="I861" s="14">
        <f t="shared" si="361"/>
        <v>0</v>
      </c>
      <c r="J861" s="3">
        <f t="shared" si="369"/>
        <v>10</v>
      </c>
      <c r="K861" s="3">
        <f t="shared" si="362"/>
        <v>0</v>
      </c>
      <c r="L861" s="3">
        <f t="shared" si="355"/>
        <v>6</v>
      </c>
      <c r="M861" s="3">
        <f t="shared" si="357"/>
        <v>1006</v>
      </c>
      <c r="N861" t="str">
        <f t="shared" si="358"/>
        <v/>
      </c>
      <c r="O861" s="14" t="str">
        <f t="shared" si="370"/>
        <v/>
      </c>
      <c r="P861" s="14" t="str">
        <f t="shared" si="371"/>
        <v/>
      </c>
      <c r="Q861" s="14" t="str">
        <f t="shared" si="372"/>
        <v/>
      </c>
      <c r="R861" s="14" t="str">
        <f t="shared" si="373"/>
        <v/>
      </c>
      <c r="S861" t="str">
        <f t="shared" si="359"/>
        <v/>
      </c>
      <c r="T861" s="14">
        <f t="shared" si="360"/>
        <v>0</v>
      </c>
    </row>
    <row r="862" spans="1:20" x14ac:dyDescent="0.25">
      <c r="A862" t="s">
        <v>120</v>
      </c>
      <c r="B862">
        <f t="shared" si="363"/>
        <v>3</v>
      </c>
      <c r="C862" t="e">
        <f t="shared" si="364"/>
        <v>#VALUE!</v>
      </c>
      <c r="D862">
        <f t="shared" si="365"/>
        <v>3</v>
      </c>
      <c r="E862">
        <f t="shared" si="366"/>
        <v>5</v>
      </c>
      <c r="F862" s="1">
        <f t="shared" si="356"/>
        <v>12</v>
      </c>
      <c r="G862" s="1">
        <f t="shared" si="367"/>
        <v>55</v>
      </c>
      <c r="H862" s="26" t="str">
        <f t="shared" si="368"/>
        <v>12:55</v>
      </c>
      <c r="I862" s="14">
        <f t="shared" si="361"/>
        <v>0</v>
      </c>
      <c r="J862" s="3">
        <f t="shared" si="369"/>
        <v>10</v>
      </c>
      <c r="K862" s="3">
        <f t="shared" si="362"/>
        <v>0</v>
      </c>
      <c r="L862" s="3">
        <f t="shared" si="355"/>
        <v>6</v>
      </c>
      <c r="M862" s="3">
        <f t="shared" si="357"/>
        <v>1006</v>
      </c>
      <c r="N862" t="str">
        <f t="shared" si="358"/>
        <v/>
      </c>
      <c r="O862" s="14" t="str">
        <f t="shared" si="370"/>
        <v/>
      </c>
      <c r="P862" s="14" t="str">
        <f t="shared" si="371"/>
        <v/>
      </c>
      <c r="Q862" s="14" t="str">
        <f t="shared" si="372"/>
        <v/>
      </c>
      <c r="R862" s="14" t="str">
        <f t="shared" si="373"/>
        <v/>
      </c>
      <c r="S862" t="str">
        <f t="shared" si="359"/>
        <v/>
      </c>
      <c r="T862" s="14">
        <f t="shared" si="360"/>
        <v>0</v>
      </c>
    </row>
    <row r="863" spans="1:20" x14ac:dyDescent="0.25">
      <c r="A863" t="s">
        <v>121</v>
      </c>
      <c r="B863">
        <f t="shared" si="363"/>
        <v>3</v>
      </c>
      <c r="C863" t="e">
        <f t="shared" si="364"/>
        <v>#VALUE!</v>
      </c>
      <c r="D863">
        <f t="shared" si="365"/>
        <v>3</v>
      </c>
      <c r="E863">
        <f t="shared" si="366"/>
        <v>5</v>
      </c>
      <c r="F863" s="1">
        <f t="shared" si="356"/>
        <v>20</v>
      </c>
      <c r="G863" s="1">
        <f t="shared" si="367"/>
        <v>55</v>
      </c>
      <c r="H863" s="26" t="str">
        <f t="shared" si="368"/>
        <v>20:55</v>
      </c>
      <c r="I863" s="14">
        <f t="shared" si="361"/>
        <v>0</v>
      </c>
      <c r="J863" s="3">
        <f t="shared" si="369"/>
        <v>10</v>
      </c>
      <c r="K863" s="3">
        <f t="shared" si="362"/>
        <v>0</v>
      </c>
      <c r="L863" s="3">
        <f t="shared" si="355"/>
        <v>6</v>
      </c>
      <c r="M863" s="3">
        <f t="shared" si="357"/>
        <v>1006</v>
      </c>
      <c r="N863" t="str">
        <f t="shared" si="358"/>
        <v/>
      </c>
      <c r="O863" s="14" t="str">
        <f t="shared" si="370"/>
        <v/>
      </c>
      <c r="P863" s="14" t="str">
        <f t="shared" si="371"/>
        <v/>
      </c>
      <c r="Q863" s="14" t="str">
        <f t="shared" si="372"/>
        <v/>
      </c>
      <c r="R863" s="14" t="str">
        <f t="shared" si="373"/>
        <v/>
      </c>
      <c r="S863" t="str">
        <f t="shared" si="359"/>
        <v/>
      </c>
      <c r="T863" s="14">
        <f t="shared" si="360"/>
        <v>0</v>
      </c>
    </row>
    <row r="864" spans="1:20" x14ac:dyDescent="0.25">
      <c r="A864" t="s">
        <v>321</v>
      </c>
      <c r="B864">
        <f t="shared" si="363"/>
        <v>2</v>
      </c>
      <c r="C864" t="e">
        <f t="shared" si="364"/>
        <v>#VALUE!</v>
      </c>
      <c r="D864">
        <f t="shared" si="365"/>
        <v>2</v>
      </c>
      <c r="E864">
        <f t="shared" si="366"/>
        <v>4</v>
      </c>
      <c r="F864" s="1">
        <f t="shared" si="356"/>
        <v>6</v>
      </c>
      <c r="G864" s="1">
        <f t="shared" si="367"/>
        <v>55</v>
      </c>
      <c r="H864" s="26" t="str">
        <f t="shared" si="368"/>
        <v>06:55</v>
      </c>
      <c r="I864" s="14">
        <f t="shared" si="361"/>
        <v>0</v>
      </c>
      <c r="J864" s="3">
        <f t="shared" si="369"/>
        <v>10</v>
      </c>
      <c r="K864" s="3">
        <f t="shared" si="362"/>
        <v>0</v>
      </c>
      <c r="L864" s="3">
        <f t="shared" si="355"/>
        <v>6</v>
      </c>
      <c r="M864" s="3">
        <f t="shared" si="357"/>
        <v>1006</v>
      </c>
      <c r="N864" t="str">
        <f t="shared" si="358"/>
        <v/>
      </c>
      <c r="O864" s="14" t="str">
        <f t="shared" si="370"/>
        <v/>
      </c>
      <c r="P864" s="14" t="str">
        <f t="shared" si="371"/>
        <v/>
      </c>
      <c r="Q864" s="14" t="str">
        <f t="shared" si="372"/>
        <v/>
      </c>
      <c r="R864" s="14" t="str">
        <f t="shared" si="373"/>
        <v/>
      </c>
      <c r="S864" t="str">
        <f t="shared" si="359"/>
        <v/>
      </c>
      <c r="T864" s="14">
        <f t="shared" si="360"/>
        <v>0</v>
      </c>
    </row>
    <row r="865" spans="1:20" x14ac:dyDescent="0.25">
      <c r="A865" t="s">
        <v>619</v>
      </c>
      <c r="B865" t="e">
        <f t="shared" si="363"/>
        <v>#VALUE!</v>
      </c>
      <c r="C865">
        <f t="shared" si="364"/>
        <v>14</v>
      </c>
      <c r="D865">
        <f t="shared" si="365"/>
        <v>14</v>
      </c>
      <c r="E865">
        <f t="shared" si="366"/>
        <v>30</v>
      </c>
      <c r="F865" s="1" t="str">
        <f t="shared" si="356"/>
        <v/>
      </c>
      <c r="G865" s="1" t="str">
        <f t="shared" si="367"/>
        <v/>
      </c>
      <c r="H865" s="26" t="str">
        <f t="shared" si="368"/>
        <v>:</v>
      </c>
      <c r="I865" s="14">
        <f t="shared" si="361"/>
        <v>0</v>
      </c>
      <c r="J865" s="3">
        <f t="shared" si="369"/>
        <v>10</v>
      </c>
      <c r="K865" s="3">
        <f t="shared" si="362"/>
        <v>0</v>
      </c>
      <c r="L865" s="3">
        <f t="shared" si="355"/>
        <v>6</v>
      </c>
      <c r="M865" s="3">
        <f t="shared" si="357"/>
        <v>1006</v>
      </c>
      <c r="N865" t="str">
        <f t="shared" si="358"/>
        <v/>
      </c>
      <c r="O865" s="14" t="str">
        <f t="shared" si="370"/>
        <v/>
      </c>
      <c r="P865" s="14" t="str">
        <f t="shared" si="371"/>
        <v/>
      </c>
      <c r="Q865" s="14" t="str">
        <f t="shared" si="372"/>
        <v/>
      </c>
      <c r="R865" s="14" t="str">
        <f t="shared" si="373"/>
        <v/>
      </c>
      <c r="S865" t="str">
        <f t="shared" si="359"/>
        <v/>
      </c>
      <c r="T865" s="14">
        <f t="shared" si="360"/>
        <v>0</v>
      </c>
    </row>
    <row r="866" spans="1:20" x14ac:dyDescent="0.25">
      <c r="A866" t="s">
        <v>620</v>
      </c>
      <c r="B866" t="e">
        <f t="shared" si="363"/>
        <v>#VALUE!</v>
      </c>
      <c r="C866">
        <f t="shared" si="364"/>
        <v>14</v>
      </c>
      <c r="D866">
        <f t="shared" si="365"/>
        <v>14</v>
      </c>
      <c r="E866">
        <f t="shared" si="366"/>
        <v>30</v>
      </c>
      <c r="F866" s="1" t="str">
        <f t="shared" si="356"/>
        <v/>
      </c>
      <c r="G866" s="1" t="str">
        <f t="shared" si="367"/>
        <v/>
      </c>
      <c r="H866" s="26" t="str">
        <f t="shared" si="368"/>
        <v>:</v>
      </c>
      <c r="I866" s="14">
        <f t="shared" si="361"/>
        <v>0</v>
      </c>
      <c r="J866" s="3">
        <f t="shared" si="369"/>
        <v>10</v>
      </c>
      <c r="K866" s="3">
        <f t="shared" si="362"/>
        <v>1</v>
      </c>
      <c r="L866" s="3">
        <f t="shared" si="355"/>
        <v>7</v>
      </c>
      <c r="M866" s="3">
        <f t="shared" si="357"/>
        <v>1007</v>
      </c>
      <c r="N866" t="str">
        <f t="shared" si="358"/>
        <v>María Agustín, nº 62 (Pd. Bus)</v>
      </c>
      <c r="O866" s="14" t="str">
        <f t="shared" si="370"/>
        <v>04:56</v>
      </c>
      <c r="P866" s="14" t="str">
        <f t="shared" si="371"/>
        <v>12:56</v>
      </c>
      <c r="Q866" s="14" t="str">
        <f t="shared" si="372"/>
        <v>20:56</v>
      </c>
      <c r="R866" s="14" t="str">
        <f t="shared" si="373"/>
        <v>06:56</v>
      </c>
      <c r="S866" t="str">
        <f t="shared" si="359"/>
        <v>María Agustín (frente Museo Pablo Serrano)</v>
      </c>
      <c r="T866" s="14">
        <f t="shared" si="360"/>
        <v>0</v>
      </c>
    </row>
    <row r="867" spans="1:20" x14ac:dyDescent="0.25">
      <c r="A867" t="s">
        <v>160</v>
      </c>
      <c r="B867">
        <f t="shared" si="363"/>
        <v>2</v>
      </c>
      <c r="C867" t="e">
        <f t="shared" si="364"/>
        <v>#VALUE!</v>
      </c>
      <c r="D867">
        <f t="shared" si="365"/>
        <v>2</v>
      </c>
      <c r="E867">
        <f t="shared" si="366"/>
        <v>4</v>
      </c>
      <c r="F867" s="1">
        <f t="shared" si="356"/>
        <v>4</v>
      </c>
      <c r="G867" s="1">
        <f t="shared" si="367"/>
        <v>56</v>
      </c>
      <c r="H867" s="26" t="str">
        <f t="shared" si="368"/>
        <v>04:56</v>
      </c>
      <c r="I867" s="14">
        <f t="shared" si="361"/>
        <v>0</v>
      </c>
      <c r="J867" s="3">
        <f t="shared" si="369"/>
        <v>10</v>
      </c>
      <c r="K867" s="3">
        <f t="shared" si="362"/>
        <v>0</v>
      </c>
      <c r="L867" s="3">
        <f t="shared" si="355"/>
        <v>7</v>
      </c>
      <c r="M867" s="3">
        <f t="shared" si="357"/>
        <v>1007</v>
      </c>
      <c r="N867" t="str">
        <f t="shared" si="358"/>
        <v/>
      </c>
      <c r="O867" s="14" t="str">
        <f t="shared" si="370"/>
        <v/>
      </c>
      <c r="P867" s="14" t="str">
        <f t="shared" si="371"/>
        <v/>
      </c>
      <c r="Q867" s="14" t="str">
        <f t="shared" si="372"/>
        <v/>
      </c>
      <c r="R867" s="14" t="str">
        <f t="shared" si="373"/>
        <v/>
      </c>
      <c r="S867" t="str">
        <f t="shared" si="359"/>
        <v/>
      </c>
      <c r="T867" s="14">
        <f t="shared" si="360"/>
        <v>0</v>
      </c>
    </row>
    <row r="868" spans="1:20" x14ac:dyDescent="0.25">
      <c r="A868" t="s">
        <v>81</v>
      </c>
      <c r="B868">
        <f t="shared" si="363"/>
        <v>3</v>
      </c>
      <c r="C868" t="e">
        <f t="shared" si="364"/>
        <v>#VALUE!</v>
      </c>
      <c r="D868">
        <f t="shared" si="365"/>
        <v>3</v>
      </c>
      <c r="E868">
        <f t="shared" si="366"/>
        <v>5</v>
      </c>
      <c r="F868" s="1">
        <f t="shared" si="356"/>
        <v>12</v>
      </c>
      <c r="G868" s="1">
        <f t="shared" si="367"/>
        <v>56</v>
      </c>
      <c r="H868" s="26" t="str">
        <f t="shared" si="368"/>
        <v>12:56</v>
      </c>
      <c r="I868" s="14">
        <f t="shared" si="361"/>
        <v>0</v>
      </c>
      <c r="J868" s="3">
        <f t="shared" si="369"/>
        <v>10</v>
      </c>
      <c r="K868" s="3">
        <f t="shared" si="362"/>
        <v>0</v>
      </c>
      <c r="L868" s="3">
        <f t="shared" si="355"/>
        <v>7</v>
      </c>
      <c r="M868" s="3">
        <f t="shared" si="357"/>
        <v>1007</v>
      </c>
      <c r="N868" t="str">
        <f t="shared" si="358"/>
        <v/>
      </c>
      <c r="O868" s="14" t="str">
        <f t="shared" si="370"/>
        <v/>
      </c>
      <c r="P868" s="14" t="str">
        <f t="shared" si="371"/>
        <v/>
      </c>
      <c r="Q868" s="14" t="str">
        <f t="shared" si="372"/>
        <v/>
      </c>
      <c r="R868" s="14" t="str">
        <f t="shared" si="373"/>
        <v/>
      </c>
      <c r="S868" t="str">
        <f t="shared" si="359"/>
        <v/>
      </c>
      <c r="T868" s="14">
        <f t="shared" si="360"/>
        <v>0</v>
      </c>
    </row>
    <row r="869" spans="1:20" x14ac:dyDescent="0.25">
      <c r="A869" t="s">
        <v>82</v>
      </c>
      <c r="B869">
        <f t="shared" si="363"/>
        <v>3</v>
      </c>
      <c r="C869" t="e">
        <f t="shared" si="364"/>
        <v>#VALUE!</v>
      </c>
      <c r="D869">
        <f t="shared" si="365"/>
        <v>3</v>
      </c>
      <c r="E869">
        <f t="shared" si="366"/>
        <v>5</v>
      </c>
      <c r="F869" s="1">
        <f t="shared" si="356"/>
        <v>20</v>
      </c>
      <c r="G869" s="1">
        <f t="shared" si="367"/>
        <v>56</v>
      </c>
      <c r="H869" s="26" t="str">
        <f t="shared" si="368"/>
        <v>20:56</v>
      </c>
      <c r="I869" s="14">
        <f t="shared" si="361"/>
        <v>0</v>
      </c>
      <c r="J869" s="3">
        <f t="shared" si="369"/>
        <v>10</v>
      </c>
      <c r="K869" s="3">
        <f t="shared" si="362"/>
        <v>0</v>
      </c>
      <c r="L869" s="3">
        <f t="shared" si="355"/>
        <v>7</v>
      </c>
      <c r="M869" s="3">
        <f t="shared" si="357"/>
        <v>1007</v>
      </c>
      <c r="N869" t="str">
        <f t="shared" si="358"/>
        <v/>
      </c>
      <c r="O869" s="14" t="str">
        <f t="shared" si="370"/>
        <v/>
      </c>
      <c r="P869" s="14" t="str">
        <f t="shared" si="371"/>
        <v/>
      </c>
      <c r="Q869" s="14" t="str">
        <f t="shared" si="372"/>
        <v/>
      </c>
      <c r="R869" s="14" t="str">
        <f t="shared" si="373"/>
        <v/>
      </c>
      <c r="S869" t="str">
        <f t="shared" si="359"/>
        <v/>
      </c>
      <c r="T869" s="14">
        <f t="shared" si="360"/>
        <v>0</v>
      </c>
    </row>
    <row r="870" spans="1:20" x14ac:dyDescent="0.25">
      <c r="A870" t="s">
        <v>296</v>
      </c>
      <c r="B870">
        <f t="shared" si="363"/>
        <v>2</v>
      </c>
      <c r="C870" t="e">
        <f t="shared" si="364"/>
        <v>#VALUE!</v>
      </c>
      <c r="D870">
        <f t="shared" si="365"/>
        <v>2</v>
      </c>
      <c r="E870">
        <f t="shared" si="366"/>
        <v>4</v>
      </c>
      <c r="F870" s="1">
        <f t="shared" si="356"/>
        <v>6</v>
      </c>
      <c r="G870" s="1">
        <f t="shared" si="367"/>
        <v>56</v>
      </c>
      <c r="H870" s="26" t="str">
        <f t="shared" si="368"/>
        <v>06:56</v>
      </c>
      <c r="I870" s="14">
        <f t="shared" si="361"/>
        <v>0</v>
      </c>
      <c r="J870" s="3">
        <f t="shared" si="369"/>
        <v>10</v>
      </c>
      <c r="K870" s="3">
        <f t="shared" si="362"/>
        <v>0</v>
      </c>
      <c r="L870" s="3">
        <f t="shared" si="355"/>
        <v>7</v>
      </c>
      <c r="M870" s="3">
        <f t="shared" si="357"/>
        <v>1007</v>
      </c>
      <c r="N870" t="str">
        <f t="shared" si="358"/>
        <v/>
      </c>
      <c r="O870" s="14" t="str">
        <f t="shared" si="370"/>
        <v/>
      </c>
      <c r="P870" s="14" t="str">
        <f t="shared" si="371"/>
        <v/>
      </c>
      <c r="Q870" s="14" t="str">
        <f t="shared" si="372"/>
        <v/>
      </c>
      <c r="R870" s="14" t="str">
        <f t="shared" si="373"/>
        <v/>
      </c>
      <c r="S870" t="str">
        <f t="shared" si="359"/>
        <v/>
      </c>
      <c r="T870" s="14">
        <f t="shared" si="360"/>
        <v>0</v>
      </c>
    </row>
    <row r="871" spans="1:20" x14ac:dyDescent="0.25">
      <c r="A871" t="s">
        <v>95</v>
      </c>
      <c r="B871" t="e">
        <f t="shared" si="363"/>
        <v>#VALUE!</v>
      </c>
      <c r="C871" t="e">
        <f t="shared" si="364"/>
        <v>#VALUE!</v>
      </c>
      <c r="D871" t="e">
        <f t="shared" si="365"/>
        <v>#VALUE!</v>
      </c>
      <c r="E871">
        <f t="shared" si="366"/>
        <v>42</v>
      </c>
      <c r="F871" s="1" t="str">
        <f t="shared" si="356"/>
        <v/>
      </c>
      <c r="G871" s="1" t="str">
        <f t="shared" si="367"/>
        <v/>
      </c>
      <c r="H871" s="26" t="str">
        <f t="shared" si="368"/>
        <v>:</v>
      </c>
      <c r="I871" s="14">
        <f t="shared" si="361"/>
        <v>0</v>
      </c>
      <c r="J871" s="3">
        <f t="shared" si="369"/>
        <v>10</v>
      </c>
      <c r="K871" s="3">
        <f t="shared" si="362"/>
        <v>0</v>
      </c>
      <c r="L871" s="3">
        <f t="shared" si="355"/>
        <v>7</v>
      </c>
      <c r="M871" s="3">
        <f t="shared" si="357"/>
        <v>1007</v>
      </c>
      <c r="N871" t="str">
        <f t="shared" si="358"/>
        <v/>
      </c>
      <c r="O871" s="14" t="str">
        <f t="shared" si="370"/>
        <v/>
      </c>
      <c r="P871" s="14" t="str">
        <f t="shared" si="371"/>
        <v/>
      </c>
      <c r="Q871" s="14" t="str">
        <f t="shared" si="372"/>
        <v/>
      </c>
      <c r="R871" s="14" t="str">
        <f t="shared" si="373"/>
        <v/>
      </c>
      <c r="S871" t="str">
        <f t="shared" si="359"/>
        <v/>
      </c>
      <c r="T871" s="14">
        <f t="shared" si="360"/>
        <v>0</v>
      </c>
    </row>
    <row r="872" spans="1:20" x14ac:dyDescent="0.25">
      <c r="A872" t="s">
        <v>130</v>
      </c>
      <c r="B872" t="e">
        <f t="shared" si="363"/>
        <v>#VALUE!</v>
      </c>
      <c r="C872">
        <f t="shared" si="364"/>
        <v>14</v>
      </c>
      <c r="D872">
        <f t="shared" si="365"/>
        <v>14</v>
      </c>
      <c r="E872">
        <f t="shared" si="366"/>
        <v>46</v>
      </c>
      <c r="F872" s="1" t="str">
        <f t="shared" si="356"/>
        <v/>
      </c>
      <c r="G872" s="1" t="str">
        <f t="shared" si="367"/>
        <v/>
      </c>
      <c r="H872" s="26" t="str">
        <f t="shared" si="368"/>
        <v>:</v>
      </c>
      <c r="I872" s="14">
        <f t="shared" si="361"/>
        <v>0</v>
      </c>
      <c r="J872" s="3">
        <f t="shared" si="369"/>
        <v>10</v>
      </c>
      <c r="K872" s="3">
        <f t="shared" si="362"/>
        <v>1</v>
      </c>
      <c r="L872" s="3">
        <f t="shared" si="355"/>
        <v>8</v>
      </c>
      <c r="M872" s="3">
        <f t="shared" si="357"/>
        <v>1008</v>
      </c>
      <c r="N872" t="str">
        <f t="shared" si="358"/>
        <v>Avd. Almozara, frente nº 7 ( Pd. Bus Ibercaja)</v>
      </c>
      <c r="O872" s="14" t="str">
        <f t="shared" si="370"/>
        <v>04:57</v>
      </c>
      <c r="P872" s="14" t="str">
        <f t="shared" si="371"/>
        <v>12:57</v>
      </c>
      <c r="Q872" s="14" t="str">
        <f t="shared" si="372"/>
        <v>20:57</v>
      </c>
      <c r="R872" s="14" t="str">
        <f t="shared" si="373"/>
        <v>06:57</v>
      </c>
      <c r="S872" t="str">
        <f t="shared" si="359"/>
        <v>Paseo Pamplona (frente C/ Bilbao - Pd. Bus)</v>
      </c>
      <c r="T872" s="14">
        <f t="shared" si="360"/>
        <v>0</v>
      </c>
    </row>
    <row r="873" spans="1:20" x14ac:dyDescent="0.25">
      <c r="A873" t="s">
        <v>112</v>
      </c>
      <c r="B873">
        <f t="shared" si="363"/>
        <v>2</v>
      </c>
      <c r="C873" t="e">
        <f t="shared" si="364"/>
        <v>#VALUE!</v>
      </c>
      <c r="D873">
        <f t="shared" si="365"/>
        <v>2</v>
      </c>
      <c r="E873">
        <f t="shared" si="366"/>
        <v>4</v>
      </c>
      <c r="F873" s="1">
        <f t="shared" si="356"/>
        <v>4</v>
      </c>
      <c r="G873" s="1">
        <f t="shared" si="367"/>
        <v>57</v>
      </c>
      <c r="H873" s="26" t="str">
        <f t="shared" si="368"/>
        <v>04:57</v>
      </c>
      <c r="I873" s="14">
        <f t="shared" si="361"/>
        <v>0</v>
      </c>
      <c r="J873" s="3">
        <f t="shared" si="369"/>
        <v>10</v>
      </c>
      <c r="K873" s="3">
        <f t="shared" si="362"/>
        <v>0</v>
      </c>
      <c r="L873" s="3">
        <f t="shared" si="355"/>
        <v>8</v>
      </c>
      <c r="M873" s="3">
        <f t="shared" si="357"/>
        <v>1008</v>
      </c>
      <c r="N873" t="str">
        <f t="shared" si="358"/>
        <v/>
      </c>
      <c r="O873" s="14" t="str">
        <f t="shared" si="370"/>
        <v/>
      </c>
      <c r="P873" s="14" t="str">
        <f t="shared" si="371"/>
        <v/>
      </c>
      <c r="Q873" s="14" t="str">
        <f t="shared" si="372"/>
        <v/>
      </c>
      <c r="R873" s="14" t="str">
        <f t="shared" si="373"/>
        <v/>
      </c>
      <c r="S873" t="str">
        <f t="shared" si="359"/>
        <v/>
      </c>
      <c r="T873" s="14">
        <f t="shared" si="360"/>
        <v>0</v>
      </c>
    </row>
    <row r="874" spans="1:20" x14ac:dyDescent="0.25">
      <c r="A874" t="s">
        <v>85</v>
      </c>
      <c r="B874">
        <f t="shared" si="363"/>
        <v>3</v>
      </c>
      <c r="C874" t="e">
        <f t="shared" si="364"/>
        <v>#VALUE!</v>
      </c>
      <c r="D874">
        <f t="shared" si="365"/>
        <v>3</v>
      </c>
      <c r="E874">
        <f t="shared" si="366"/>
        <v>5</v>
      </c>
      <c r="F874" s="1">
        <f t="shared" si="356"/>
        <v>12</v>
      </c>
      <c r="G874" s="1">
        <f t="shared" si="367"/>
        <v>57</v>
      </c>
      <c r="H874" s="26" t="str">
        <f t="shared" si="368"/>
        <v>12:57</v>
      </c>
      <c r="I874" s="14">
        <f t="shared" si="361"/>
        <v>0</v>
      </c>
      <c r="J874" s="3">
        <f t="shared" si="369"/>
        <v>10</v>
      </c>
      <c r="K874" s="3">
        <f t="shared" si="362"/>
        <v>0</v>
      </c>
      <c r="L874" s="3">
        <f t="shared" si="355"/>
        <v>8</v>
      </c>
      <c r="M874" s="3">
        <f t="shared" si="357"/>
        <v>1008</v>
      </c>
      <c r="N874" t="str">
        <f t="shared" si="358"/>
        <v/>
      </c>
      <c r="O874" s="14" t="str">
        <f t="shared" si="370"/>
        <v/>
      </c>
      <c r="P874" s="14" t="str">
        <f t="shared" si="371"/>
        <v/>
      </c>
      <c r="Q874" s="14" t="str">
        <f t="shared" si="372"/>
        <v/>
      </c>
      <c r="R874" s="14" t="str">
        <f t="shared" si="373"/>
        <v/>
      </c>
      <c r="S874" t="str">
        <f t="shared" si="359"/>
        <v/>
      </c>
      <c r="T874" s="14">
        <f t="shared" si="360"/>
        <v>0</v>
      </c>
    </row>
    <row r="875" spans="1:20" x14ac:dyDescent="0.25">
      <c r="A875" t="s">
        <v>86</v>
      </c>
      <c r="B875">
        <f t="shared" si="363"/>
        <v>3</v>
      </c>
      <c r="C875" t="e">
        <f t="shared" si="364"/>
        <v>#VALUE!</v>
      </c>
      <c r="D875">
        <f t="shared" si="365"/>
        <v>3</v>
      </c>
      <c r="E875">
        <f t="shared" si="366"/>
        <v>5</v>
      </c>
      <c r="F875" s="1">
        <f t="shared" si="356"/>
        <v>20</v>
      </c>
      <c r="G875" s="1">
        <f t="shared" si="367"/>
        <v>57</v>
      </c>
      <c r="H875" s="26" t="str">
        <f t="shared" si="368"/>
        <v>20:57</v>
      </c>
      <c r="I875" s="14">
        <f t="shared" si="361"/>
        <v>0</v>
      </c>
      <c r="J875" s="3">
        <f t="shared" si="369"/>
        <v>10</v>
      </c>
      <c r="K875" s="3">
        <f t="shared" si="362"/>
        <v>0</v>
      </c>
      <c r="L875" s="3">
        <f t="shared" si="355"/>
        <v>8</v>
      </c>
      <c r="M875" s="3">
        <f t="shared" si="357"/>
        <v>1008</v>
      </c>
      <c r="N875" t="str">
        <f t="shared" si="358"/>
        <v/>
      </c>
      <c r="O875" s="14" t="str">
        <f t="shared" si="370"/>
        <v/>
      </c>
      <c r="P875" s="14" t="str">
        <f t="shared" si="371"/>
        <v/>
      </c>
      <c r="Q875" s="14" t="str">
        <f t="shared" si="372"/>
        <v/>
      </c>
      <c r="R875" s="14" t="str">
        <f t="shared" si="373"/>
        <v/>
      </c>
      <c r="S875" t="str">
        <f t="shared" si="359"/>
        <v/>
      </c>
      <c r="T875" s="14">
        <f t="shared" si="360"/>
        <v>0</v>
      </c>
    </row>
    <row r="876" spans="1:20" x14ac:dyDescent="0.25">
      <c r="A876" t="s">
        <v>322</v>
      </c>
      <c r="B876">
        <f t="shared" si="363"/>
        <v>2</v>
      </c>
      <c r="C876" t="e">
        <f t="shared" si="364"/>
        <v>#VALUE!</v>
      </c>
      <c r="D876">
        <f t="shared" si="365"/>
        <v>2</v>
      </c>
      <c r="E876">
        <f t="shared" si="366"/>
        <v>4</v>
      </c>
      <c r="F876" s="1">
        <f t="shared" si="356"/>
        <v>6</v>
      </c>
      <c r="G876" s="1">
        <f t="shared" si="367"/>
        <v>57</v>
      </c>
      <c r="H876" s="26" t="str">
        <f t="shared" si="368"/>
        <v>06:57</v>
      </c>
      <c r="I876" s="14">
        <f t="shared" si="361"/>
        <v>0</v>
      </c>
      <c r="J876" s="3">
        <f t="shared" si="369"/>
        <v>10</v>
      </c>
      <c r="K876" s="3">
        <f t="shared" si="362"/>
        <v>0</v>
      </c>
      <c r="L876" s="3">
        <f t="shared" si="355"/>
        <v>8</v>
      </c>
      <c r="M876" s="3">
        <f t="shared" si="357"/>
        <v>1008</v>
      </c>
      <c r="N876" t="str">
        <f t="shared" si="358"/>
        <v/>
      </c>
      <c r="O876" s="14" t="str">
        <f t="shared" si="370"/>
        <v/>
      </c>
      <c r="P876" s="14" t="str">
        <f t="shared" si="371"/>
        <v/>
      </c>
      <c r="Q876" s="14" t="str">
        <f t="shared" si="372"/>
        <v/>
      </c>
      <c r="R876" s="14" t="str">
        <f t="shared" si="373"/>
        <v/>
      </c>
      <c r="S876" t="str">
        <f t="shared" si="359"/>
        <v/>
      </c>
      <c r="T876" s="14">
        <f t="shared" si="360"/>
        <v>0</v>
      </c>
    </row>
    <row r="877" spans="1:20" x14ac:dyDescent="0.25">
      <c r="A877" t="s">
        <v>97</v>
      </c>
      <c r="B877" t="e">
        <f t="shared" si="363"/>
        <v>#VALUE!</v>
      </c>
      <c r="C877" t="e">
        <f t="shared" si="364"/>
        <v>#VALUE!</v>
      </c>
      <c r="D877" t="e">
        <f t="shared" si="365"/>
        <v>#VALUE!</v>
      </c>
      <c r="E877">
        <f t="shared" si="366"/>
        <v>43</v>
      </c>
      <c r="F877" s="1" t="str">
        <f t="shared" si="356"/>
        <v/>
      </c>
      <c r="G877" s="1" t="str">
        <f t="shared" si="367"/>
        <v/>
      </c>
      <c r="H877" s="26" t="str">
        <f t="shared" si="368"/>
        <v>:</v>
      </c>
      <c r="I877" s="14">
        <f t="shared" si="361"/>
        <v>0</v>
      </c>
      <c r="J877" s="3">
        <f t="shared" si="369"/>
        <v>10</v>
      </c>
      <c r="K877" s="3">
        <f t="shared" si="362"/>
        <v>0</v>
      </c>
      <c r="L877" s="3">
        <f t="shared" si="355"/>
        <v>8</v>
      </c>
      <c r="M877" s="3">
        <f t="shared" si="357"/>
        <v>1008</v>
      </c>
      <c r="N877" t="str">
        <f t="shared" si="358"/>
        <v/>
      </c>
      <c r="O877" s="14" t="str">
        <f t="shared" si="370"/>
        <v/>
      </c>
      <c r="P877" s="14" t="str">
        <f t="shared" si="371"/>
        <v/>
      </c>
      <c r="Q877" s="14" t="str">
        <f t="shared" si="372"/>
        <v/>
      </c>
      <c r="R877" s="14" t="str">
        <f t="shared" si="373"/>
        <v/>
      </c>
      <c r="S877" t="str">
        <f t="shared" si="359"/>
        <v/>
      </c>
      <c r="T877" s="14">
        <f t="shared" si="360"/>
        <v>0</v>
      </c>
    </row>
    <row r="878" spans="1:20" x14ac:dyDescent="0.25">
      <c r="A878" t="s">
        <v>537</v>
      </c>
      <c r="B878" t="e">
        <f t="shared" si="363"/>
        <v>#VALUE!</v>
      </c>
      <c r="C878">
        <f t="shared" si="364"/>
        <v>14</v>
      </c>
      <c r="D878">
        <f t="shared" si="365"/>
        <v>14</v>
      </c>
      <c r="E878">
        <f t="shared" si="366"/>
        <v>55</v>
      </c>
      <c r="F878" s="1" t="str">
        <f t="shared" si="356"/>
        <v/>
      </c>
      <c r="G878" s="1" t="str">
        <f t="shared" si="367"/>
        <v/>
      </c>
      <c r="H878" s="26" t="str">
        <f t="shared" si="368"/>
        <v>:</v>
      </c>
      <c r="I878" s="14">
        <f t="shared" si="361"/>
        <v>0</v>
      </c>
      <c r="J878" s="3">
        <f t="shared" si="369"/>
        <v>10</v>
      </c>
      <c r="K878" s="3">
        <f t="shared" si="362"/>
        <v>1</v>
      </c>
      <c r="L878" s="3">
        <f t="shared" si="355"/>
        <v>9</v>
      </c>
      <c r="M878" s="3">
        <f t="shared" si="357"/>
        <v>1009</v>
      </c>
      <c r="N878" t="str">
        <f t="shared" si="358"/>
        <v>Puerta Sancho, nº 11 (esq. C/Bruselas Edif. D. Quijote)</v>
      </c>
      <c r="O878" s="14" t="str">
        <f t="shared" si="370"/>
        <v>04:59</v>
      </c>
      <c r="P878" s="14" t="str">
        <f t="shared" si="371"/>
        <v>12:59</v>
      </c>
      <c r="Q878" s="14" t="str">
        <f t="shared" si="372"/>
        <v>20:59</v>
      </c>
      <c r="R878" s="14" t="str">
        <f t="shared" si="373"/>
        <v>06:59</v>
      </c>
      <c r="S878" t="str">
        <f t="shared" si="359"/>
        <v>Paseo La Mina (frente nº 21 - Pd. Bus)</v>
      </c>
      <c r="T878" s="14">
        <f t="shared" si="360"/>
        <v>0</v>
      </c>
    </row>
    <row r="879" spans="1:20" x14ac:dyDescent="0.25">
      <c r="A879" t="s">
        <v>84</v>
      </c>
      <c r="B879">
        <f t="shared" si="363"/>
        <v>2</v>
      </c>
      <c r="C879" t="e">
        <f t="shared" si="364"/>
        <v>#VALUE!</v>
      </c>
      <c r="D879">
        <f t="shared" si="365"/>
        <v>2</v>
      </c>
      <c r="E879">
        <f t="shared" si="366"/>
        <v>4</v>
      </c>
      <c r="F879" s="1">
        <f t="shared" si="356"/>
        <v>4</v>
      </c>
      <c r="G879" s="1">
        <f t="shared" si="367"/>
        <v>59</v>
      </c>
      <c r="H879" s="26" t="str">
        <f t="shared" si="368"/>
        <v>04:59</v>
      </c>
      <c r="I879" s="14">
        <f t="shared" si="361"/>
        <v>0</v>
      </c>
      <c r="J879" s="3">
        <f t="shared" si="369"/>
        <v>10</v>
      </c>
      <c r="K879" s="3">
        <f t="shared" si="362"/>
        <v>0</v>
      </c>
      <c r="L879" s="3">
        <f t="shared" si="355"/>
        <v>9</v>
      </c>
      <c r="M879" s="3">
        <f t="shared" si="357"/>
        <v>1009</v>
      </c>
      <c r="N879" t="str">
        <f t="shared" si="358"/>
        <v/>
      </c>
      <c r="O879" s="14" t="str">
        <f t="shared" si="370"/>
        <v/>
      </c>
      <c r="P879" s="14" t="str">
        <f t="shared" si="371"/>
        <v/>
      </c>
      <c r="Q879" s="14" t="str">
        <f t="shared" si="372"/>
        <v/>
      </c>
      <c r="R879" s="14" t="str">
        <f t="shared" si="373"/>
        <v/>
      </c>
      <c r="S879" t="str">
        <f t="shared" si="359"/>
        <v/>
      </c>
      <c r="T879" s="14">
        <f t="shared" si="360"/>
        <v>0</v>
      </c>
    </row>
    <row r="880" spans="1:20" x14ac:dyDescent="0.25">
      <c r="A880" t="s">
        <v>24</v>
      </c>
      <c r="B880">
        <f t="shared" si="363"/>
        <v>3</v>
      </c>
      <c r="C880" t="e">
        <f t="shared" si="364"/>
        <v>#VALUE!</v>
      </c>
      <c r="D880">
        <f t="shared" si="365"/>
        <v>3</v>
      </c>
      <c r="E880">
        <f t="shared" si="366"/>
        <v>5</v>
      </c>
      <c r="F880" s="1">
        <f t="shared" si="356"/>
        <v>12</v>
      </c>
      <c r="G880" s="1">
        <f t="shared" si="367"/>
        <v>59</v>
      </c>
      <c r="H880" s="26" t="str">
        <f t="shared" si="368"/>
        <v>12:59</v>
      </c>
      <c r="I880" s="14">
        <f t="shared" si="361"/>
        <v>0</v>
      </c>
      <c r="J880" s="3">
        <f t="shared" si="369"/>
        <v>10</v>
      </c>
      <c r="K880" s="3">
        <f t="shared" si="362"/>
        <v>0</v>
      </c>
      <c r="L880" s="3">
        <f t="shared" si="355"/>
        <v>9</v>
      </c>
      <c r="M880" s="3">
        <f t="shared" si="357"/>
        <v>1009</v>
      </c>
      <c r="N880" t="str">
        <f t="shared" si="358"/>
        <v/>
      </c>
      <c r="O880" s="14" t="str">
        <f t="shared" si="370"/>
        <v/>
      </c>
      <c r="P880" s="14" t="str">
        <f t="shared" si="371"/>
        <v/>
      </c>
      <c r="Q880" s="14" t="str">
        <f t="shared" si="372"/>
        <v/>
      </c>
      <c r="R880" s="14" t="str">
        <f t="shared" si="373"/>
        <v/>
      </c>
      <c r="S880" t="str">
        <f t="shared" si="359"/>
        <v/>
      </c>
      <c r="T880" s="14">
        <f t="shared" si="360"/>
        <v>0</v>
      </c>
    </row>
    <row r="881" spans="1:20" x14ac:dyDescent="0.25">
      <c r="A881" t="s">
        <v>25</v>
      </c>
      <c r="B881">
        <f t="shared" si="363"/>
        <v>3</v>
      </c>
      <c r="C881" t="e">
        <f t="shared" si="364"/>
        <v>#VALUE!</v>
      </c>
      <c r="D881">
        <f t="shared" si="365"/>
        <v>3</v>
      </c>
      <c r="E881">
        <f t="shared" si="366"/>
        <v>5</v>
      </c>
      <c r="F881" s="1">
        <f t="shared" si="356"/>
        <v>20</v>
      </c>
      <c r="G881" s="1">
        <f t="shared" si="367"/>
        <v>59</v>
      </c>
      <c r="H881" s="26" t="str">
        <f t="shared" si="368"/>
        <v>20:59</v>
      </c>
      <c r="I881" s="14">
        <f t="shared" si="361"/>
        <v>0</v>
      </c>
      <c r="J881" s="3">
        <f t="shared" si="369"/>
        <v>10</v>
      </c>
      <c r="K881" s="3">
        <f t="shared" si="362"/>
        <v>0</v>
      </c>
      <c r="L881" s="3">
        <f t="shared" si="355"/>
        <v>9</v>
      </c>
      <c r="M881" s="3">
        <f t="shared" si="357"/>
        <v>1009</v>
      </c>
      <c r="N881" t="str">
        <f t="shared" si="358"/>
        <v/>
      </c>
      <c r="O881" s="14" t="str">
        <f t="shared" si="370"/>
        <v/>
      </c>
      <c r="P881" s="14" t="str">
        <f t="shared" si="371"/>
        <v/>
      </c>
      <c r="Q881" s="14" t="str">
        <f t="shared" si="372"/>
        <v/>
      </c>
      <c r="R881" s="14" t="str">
        <f t="shared" si="373"/>
        <v/>
      </c>
      <c r="S881" t="str">
        <f t="shared" si="359"/>
        <v/>
      </c>
      <c r="T881" s="14">
        <f t="shared" si="360"/>
        <v>0</v>
      </c>
    </row>
    <row r="882" spans="1:20" x14ac:dyDescent="0.25">
      <c r="A882" t="s">
        <v>325</v>
      </c>
      <c r="B882">
        <f t="shared" si="363"/>
        <v>2</v>
      </c>
      <c r="C882" t="e">
        <f t="shared" si="364"/>
        <v>#VALUE!</v>
      </c>
      <c r="D882">
        <f t="shared" si="365"/>
        <v>2</v>
      </c>
      <c r="E882">
        <f t="shared" si="366"/>
        <v>4</v>
      </c>
      <c r="F882" s="1">
        <f t="shared" si="356"/>
        <v>6</v>
      </c>
      <c r="G882" s="1">
        <f t="shared" si="367"/>
        <v>59</v>
      </c>
      <c r="H882" s="26" t="str">
        <f t="shared" si="368"/>
        <v>06:59</v>
      </c>
      <c r="I882" s="14">
        <f t="shared" si="361"/>
        <v>0</v>
      </c>
      <c r="J882" s="3">
        <f t="shared" si="369"/>
        <v>10</v>
      </c>
      <c r="K882" s="3">
        <f t="shared" si="362"/>
        <v>0</v>
      </c>
      <c r="L882" s="3">
        <f t="shared" si="355"/>
        <v>9</v>
      </c>
      <c r="M882" s="3">
        <f t="shared" si="357"/>
        <v>1009</v>
      </c>
      <c r="N882" t="str">
        <f t="shared" si="358"/>
        <v/>
      </c>
      <c r="O882" s="14" t="str">
        <f t="shared" si="370"/>
        <v/>
      </c>
      <c r="P882" s="14" t="str">
        <f t="shared" si="371"/>
        <v/>
      </c>
      <c r="Q882" s="14" t="str">
        <f t="shared" si="372"/>
        <v/>
      </c>
      <c r="R882" s="14" t="str">
        <f t="shared" si="373"/>
        <v/>
      </c>
      <c r="S882" t="str">
        <f t="shared" si="359"/>
        <v/>
      </c>
      <c r="T882" s="14">
        <f t="shared" si="360"/>
        <v>0</v>
      </c>
    </row>
    <row r="883" spans="1:20" x14ac:dyDescent="0.25">
      <c r="A883" t="s">
        <v>101</v>
      </c>
      <c r="B883" t="e">
        <f t="shared" si="363"/>
        <v>#VALUE!</v>
      </c>
      <c r="C883" t="e">
        <f t="shared" si="364"/>
        <v>#VALUE!</v>
      </c>
      <c r="D883" t="e">
        <f t="shared" si="365"/>
        <v>#VALUE!</v>
      </c>
      <c r="E883">
        <f t="shared" si="366"/>
        <v>38</v>
      </c>
      <c r="F883" s="1" t="str">
        <f t="shared" si="356"/>
        <v/>
      </c>
      <c r="G883" s="1" t="str">
        <f t="shared" si="367"/>
        <v/>
      </c>
      <c r="H883" s="26" t="str">
        <f t="shared" si="368"/>
        <v>:</v>
      </c>
      <c r="I883" s="14">
        <f t="shared" si="361"/>
        <v>0</v>
      </c>
      <c r="J883" s="3">
        <f t="shared" si="369"/>
        <v>10</v>
      </c>
      <c r="K883" s="3">
        <f t="shared" si="362"/>
        <v>0</v>
      </c>
      <c r="L883" s="3">
        <f t="shared" si="355"/>
        <v>9</v>
      </c>
      <c r="M883" s="3">
        <f t="shared" si="357"/>
        <v>1009</v>
      </c>
      <c r="N883" t="str">
        <f t="shared" si="358"/>
        <v/>
      </c>
      <c r="O883" s="14" t="str">
        <f t="shared" si="370"/>
        <v/>
      </c>
      <c r="P883" s="14" t="str">
        <f t="shared" si="371"/>
        <v/>
      </c>
      <c r="Q883" s="14" t="str">
        <f t="shared" si="372"/>
        <v/>
      </c>
      <c r="R883" s="14" t="str">
        <f t="shared" si="373"/>
        <v/>
      </c>
      <c r="S883" t="str">
        <f t="shared" si="359"/>
        <v/>
      </c>
      <c r="T883" s="14">
        <f t="shared" si="360"/>
        <v>0</v>
      </c>
    </row>
    <row r="884" spans="1:20" x14ac:dyDescent="0.25">
      <c r="A884" t="s">
        <v>151</v>
      </c>
      <c r="B884" t="e">
        <f t="shared" si="363"/>
        <v>#VALUE!</v>
      </c>
      <c r="C884">
        <f t="shared" si="364"/>
        <v>13</v>
      </c>
      <c r="D884">
        <f t="shared" si="365"/>
        <v>13</v>
      </c>
      <c r="E884">
        <f t="shared" si="366"/>
        <v>47</v>
      </c>
      <c r="F884" s="1" t="str">
        <f t="shared" si="356"/>
        <v/>
      </c>
      <c r="G884" s="1" t="str">
        <f t="shared" si="367"/>
        <v/>
      </c>
      <c r="H884" s="26" t="str">
        <f t="shared" si="368"/>
        <v>:</v>
      </c>
      <c r="I884" s="14">
        <f t="shared" si="361"/>
        <v>0</v>
      </c>
      <c r="J884" s="3">
        <f t="shared" si="369"/>
        <v>10</v>
      </c>
      <c r="K884" s="3">
        <f t="shared" si="362"/>
        <v>1</v>
      </c>
      <c r="L884" s="3">
        <f t="shared" si="355"/>
        <v>10</v>
      </c>
      <c r="M884" s="3">
        <f t="shared" si="357"/>
        <v>1010</v>
      </c>
      <c r="N884" t="str">
        <f t="shared" si="358"/>
        <v>Avd. Navarra, nº 60 (Centro Cultural - Pd. Bus)</v>
      </c>
      <c r="O884" s="14" t="str">
        <f t="shared" si="370"/>
        <v>05:01</v>
      </c>
      <c r="P884" s="14" t="str">
        <f t="shared" si="371"/>
        <v>13:01</v>
      </c>
      <c r="Q884" s="14" t="str">
        <f t="shared" si="372"/>
        <v>21:01</v>
      </c>
      <c r="R884" s="14" t="str">
        <f t="shared" si="373"/>
        <v>07:01</v>
      </c>
      <c r="S884" t="str">
        <f t="shared" si="359"/>
        <v>C/ Asalto (Edf. Trovador)</v>
      </c>
      <c r="T884" s="14">
        <f t="shared" si="360"/>
        <v>0</v>
      </c>
    </row>
    <row r="885" spans="1:20" x14ac:dyDescent="0.25">
      <c r="A885" t="s">
        <v>53</v>
      </c>
      <c r="B885">
        <f t="shared" si="363"/>
        <v>2</v>
      </c>
      <c r="C885" t="e">
        <f t="shared" si="364"/>
        <v>#VALUE!</v>
      </c>
      <c r="D885">
        <f t="shared" si="365"/>
        <v>2</v>
      </c>
      <c r="E885">
        <f t="shared" si="366"/>
        <v>4</v>
      </c>
      <c r="F885" s="1">
        <f t="shared" si="356"/>
        <v>5</v>
      </c>
      <c r="G885" s="1">
        <f t="shared" si="367"/>
        <v>1</v>
      </c>
      <c r="H885" s="26" t="str">
        <f t="shared" si="368"/>
        <v>05:01</v>
      </c>
      <c r="I885" s="14">
        <f t="shared" si="361"/>
        <v>0</v>
      </c>
      <c r="J885" s="3">
        <f t="shared" si="369"/>
        <v>10</v>
      </c>
      <c r="K885" s="3">
        <f t="shared" si="362"/>
        <v>0</v>
      </c>
      <c r="L885" s="3">
        <f t="shared" si="355"/>
        <v>10</v>
      </c>
      <c r="M885" s="3">
        <f t="shared" si="357"/>
        <v>1010</v>
      </c>
      <c r="N885" t="str">
        <f t="shared" si="358"/>
        <v/>
      </c>
      <c r="O885" s="14" t="str">
        <f t="shared" si="370"/>
        <v/>
      </c>
      <c r="P885" s="14" t="str">
        <f t="shared" si="371"/>
        <v/>
      </c>
      <c r="Q885" s="14" t="str">
        <f t="shared" si="372"/>
        <v/>
      </c>
      <c r="R885" s="14" t="str">
        <f t="shared" si="373"/>
        <v/>
      </c>
      <c r="S885" t="str">
        <f t="shared" si="359"/>
        <v/>
      </c>
      <c r="T885" s="14">
        <f t="shared" si="360"/>
        <v>0</v>
      </c>
    </row>
    <row r="886" spans="1:20" x14ac:dyDescent="0.25">
      <c r="A886" t="s">
        <v>34</v>
      </c>
      <c r="B886">
        <f t="shared" si="363"/>
        <v>3</v>
      </c>
      <c r="C886" t="e">
        <f t="shared" si="364"/>
        <v>#VALUE!</v>
      </c>
      <c r="D886">
        <f t="shared" si="365"/>
        <v>3</v>
      </c>
      <c r="E886">
        <f t="shared" si="366"/>
        <v>5</v>
      </c>
      <c r="F886" s="1">
        <f t="shared" si="356"/>
        <v>13</v>
      </c>
      <c r="G886" s="1">
        <f t="shared" si="367"/>
        <v>1</v>
      </c>
      <c r="H886" s="26" t="str">
        <f t="shared" si="368"/>
        <v>13:01</v>
      </c>
      <c r="I886" s="14">
        <f t="shared" si="361"/>
        <v>0</v>
      </c>
      <c r="J886" s="3">
        <f t="shared" si="369"/>
        <v>10</v>
      </c>
      <c r="K886" s="3">
        <f t="shared" si="362"/>
        <v>0</v>
      </c>
      <c r="L886" s="3">
        <f t="shared" si="355"/>
        <v>10</v>
      </c>
      <c r="M886" s="3">
        <f t="shared" si="357"/>
        <v>1010</v>
      </c>
      <c r="N886" t="str">
        <f t="shared" si="358"/>
        <v/>
      </c>
      <c r="O886" s="14" t="str">
        <f t="shared" si="370"/>
        <v/>
      </c>
      <c r="P886" s="14" t="str">
        <f t="shared" si="371"/>
        <v/>
      </c>
      <c r="Q886" s="14" t="str">
        <f t="shared" si="372"/>
        <v/>
      </c>
      <c r="R886" s="14" t="str">
        <f t="shared" si="373"/>
        <v/>
      </c>
      <c r="S886" t="str">
        <f t="shared" si="359"/>
        <v/>
      </c>
      <c r="T886" s="14">
        <f t="shared" si="360"/>
        <v>0</v>
      </c>
    </row>
    <row r="887" spans="1:20" x14ac:dyDescent="0.25">
      <c r="A887" t="s">
        <v>35</v>
      </c>
      <c r="B887">
        <f t="shared" si="363"/>
        <v>3</v>
      </c>
      <c r="C887" t="e">
        <f t="shared" si="364"/>
        <v>#VALUE!</v>
      </c>
      <c r="D887">
        <f t="shared" si="365"/>
        <v>3</v>
      </c>
      <c r="E887">
        <f t="shared" si="366"/>
        <v>5</v>
      </c>
      <c r="F887" s="1">
        <f t="shared" si="356"/>
        <v>21</v>
      </c>
      <c r="G887" s="1">
        <f t="shared" si="367"/>
        <v>1</v>
      </c>
      <c r="H887" s="26" t="str">
        <f t="shared" si="368"/>
        <v>21:01</v>
      </c>
      <c r="I887" s="14">
        <f t="shared" si="361"/>
        <v>0</v>
      </c>
      <c r="J887" s="3">
        <f t="shared" si="369"/>
        <v>10</v>
      </c>
      <c r="K887" s="3">
        <f t="shared" si="362"/>
        <v>0</v>
      </c>
      <c r="L887" s="3">
        <f t="shared" si="355"/>
        <v>10</v>
      </c>
      <c r="M887" s="3">
        <f t="shared" si="357"/>
        <v>1010</v>
      </c>
      <c r="N887" t="str">
        <f t="shared" si="358"/>
        <v/>
      </c>
      <c r="O887" s="14" t="str">
        <f t="shared" si="370"/>
        <v/>
      </c>
      <c r="P887" s="14" t="str">
        <f t="shared" si="371"/>
        <v/>
      </c>
      <c r="Q887" s="14" t="str">
        <f t="shared" si="372"/>
        <v/>
      </c>
      <c r="R887" s="14" t="str">
        <f t="shared" si="373"/>
        <v/>
      </c>
      <c r="S887" t="str">
        <f t="shared" si="359"/>
        <v/>
      </c>
      <c r="T887" s="14">
        <f t="shared" si="360"/>
        <v>0</v>
      </c>
    </row>
    <row r="888" spans="1:20" x14ac:dyDescent="0.25">
      <c r="A888" t="s">
        <v>326</v>
      </c>
      <c r="B888">
        <f t="shared" si="363"/>
        <v>2</v>
      </c>
      <c r="C888" t="e">
        <f t="shared" si="364"/>
        <v>#VALUE!</v>
      </c>
      <c r="D888">
        <f t="shared" si="365"/>
        <v>2</v>
      </c>
      <c r="E888">
        <f t="shared" si="366"/>
        <v>4</v>
      </c>
      <c r="F888" s="1">
        <f t="shared" si="356"/>
        <v>7</v>
      </c>
      <c r="G888" s="1">
        <f t="shared" si="367"/>
        <v>1</v>
      </c>
      <c r="H888" s="26" t="str">
        <f t="shared" si="368"/>
        <v>07:01</v>
      </c>
      <c r="I888" s="14">
        <f t="shared" si="361"/>
        <v>0</v>
      </c>
      <c r="J888" s="3">
        <f t="shared" si="369"/>
        <v>10</v>
      </c>
      <c r="K888" s="3">
        <f t="shared" si="362"/>
        <v>0</v>
      </c>
      <c r="L888" s="3">
        <f t="shared" si="355"/>
        <v>10</v>
      </c>
      <c r="M888" s="3">
        <f t="shared" si="357"/>
        <v>1010</v>
      </c>
      <c r="N888" t="str">
        <f t="shared" si="358"/>
        <v/>
      </c>
      <c r="O888" s="14" t="str">
        <f t="shared" si="370"/>
        <v/>
      </c>
      <c r="P888" s="14" t="str">
        <f t="shared" si="371"/>
        <v/>
      </c>
      <c r="Q888" s="14" t="str">
        <f t="shared" si="372"/>
        <v/>
      </c>
      <c r="R888" s="14" t="str">
        <f t="shared" si="373"/>
        <v/>
      </c>
      <c r="S888" t="str">
        <f t="shared" si="359"/>
        <v/>
      </c>
      <c r="T888" s="14">
        <f t="shared" si="360"/>
        <v>0</v>
      </c>
    </row>
    <row r="889" spans="1:20" x14ac:dyDescent="0.25">
      <c r="A889" t="s">
        <v>102</v>
      </c>
      <c r="B889" t="e">
        <f t="shared" si="363"/>
        <v>#VALUE!</v>
      </c>
      <c r="C889" t="e">
        <f t="shared" si="364"/>
        <v>#VALUE!</v>
      </c>
      <c r="D889" t="e">
        <f t="shared" si="365"/>
        <v>#VALUE!</v>
      </c>
      <c r="E889">
        <f t="shared" si="366"/>
        <v>25</v>
      </c>
      <c r="F889" s="1" t="str">
        <f t="shared" si="356"/>
        <v/>
      </c>
      <c r="G889" s="1" t="str">
        <f t="shared" si="367"/>
        <v/>
      </c>
      <c r="H889" s="26" t="str">
        <f t="shared" si="368"/>
        <v>:</v>
      </c>
      <c r="I889" s="14">
        <f t="shared" si="361"/>
        <v>0</v>
      </c>
      <c r="J889" s="3">
        <f t="shared" si="369"/>
        <v>10</v>
      </c>
      <c r="K889" s="3">
        <f t="shared" si="362"/>
        <v>0</v>
      </c>
      <c r="L889" s="3">
        <f t="shared" si="355"/>
        <v>10</v>
      </c>
      <c r="M889" s="3">
        <f t="shared" si="357"/>
        <v>1010</v>
      </c>
      <c r="N889" t="str">
        <f t="shared" si="358"/>
        <v/>
      </c>
      <c r="O889" s="14" t="str">
        <f t="shared" si="370"/>
        <v/>
      </c>
      <c r="P889" s="14" t="str">
        <f t="shared" si="371"/>
        <v/>
      </c>
      <c r="Q889" s="14" t="str">
        <f t="shared" si="372"/>
        <v/>
      </c>
      <c r="R889" s="14" t="str">
        <f t="shared" si="373"/>
        <v/>
      </c>
      <c r="S889" t="str">
        <f t="shared" si="359"/>
        <v/>
      </c>
      <c r="T889" s="14">
        <f t="shared" si="360"/>
        <v>0</v>
      </c>
    </row>
    <row r="890" spans="1:20" x14ac:dyDescent="0.25">
      <c r="A890" t="s">
        <v>153</v>
      </c>
      <c r="B890" t="e">
        <f t="shared" si="363"/>
        <v>#VALUE!</v>
      </c>
      <c r="C890">
        <f t="shared" si="364"/>
        <v>13</v>
      </c>
      <c r="D890">
        <f t="shared" si="365"/>
        <v>13</v>
      </c>
      <c r="E890">
        <f t="shared" si="366"/>
        <v>40</v>
      </c>
      <c r="F890" s="1" t="str">
        <f t="shared" si="356"/>
        <v/>
      </c>
      <c r="G890" s="1" t="str">
        <f t="shared" si="367"/>
        <v/>
      </c>
      <c r="H890" s="26" t="str">
        <f t="shared" si="368"/>
        <v>:</v>
      </c>
      <c r="I890" s="14">
        <f t="shared" si="361"/>
        <v>0</v>
      </c>
      <c r="J890" s="3">
        <f t="shared" si="369"/>
        <v>10</v>
      </c>
      <c r="K890" s="3">
        <f t="shared" si="362"/>
        <v>1</v>
      </c>
      <c r="L890" s="3">
        <f t="shared" si="355"/>
        <v>11</v>
      </c>
      <c r="M890" s="3">
        <f t="shared" si="357"/>
        <v>1011</v>
      </c>
      <c r="N890" t="str">
        <f t="shared" si="358"/>
        <v>Avd. Navarra, (frente nº 183 - Pd. Bus )</v>
      </c>
      <c r="O890" s="14" t="str">
        <f t="shared" si="370"/>
        <v>05:02</v>
      </c>
      <c r="P890" s="14" t="str">
        <f t="shared" si="371"/>
        <v>13:02</v>
      </c>
      <c r="Q890" s="14" t="str">
        <f t="shared" si="372"/>
        <v>21:02</v>
      </c>
      <c r="R890" s="14" t="str">
        <f t="shared" si="373"/>
        <v>07:02</v>
      </c>
      <c r="S890" t="str">
        <f t="shared" si="359"/>
        <v>Avd. Puente del Pilar (esq. A. Solans Pd. Bus)</v>
      </c>
      <c r="T890" s="14">
        <f t="shared" si="360"/>
        <v>0</v>
      </c>
    </row>
    <row r="891" spans="1:20" x14ac:dyDescent="0.25">
      <c r="A891" t="s">
        <v>56</v>
      </c>
      <c r="B891">
        <f t="shared" si="363"/>
        <v>2</v>
      </c>
      <c r="C891" t="e">
        <f t="shared" si="364"/>
        <v>#VALUE!</v>
      </c>
      <c r="D891">
        <f t="shared" si="365"/>
        <v>2</v>
      </c>
      <c r="E891">
        <f t="shared" si="366"/>
        <v>4</v>
      </c>
      <c r="F891" s="1">
        <f t="shared" si="356"/>
        <v>5</v>
      </c>
      <c r="G891" s="1">
        <f t="shared" si="367"/>
        <v>2</v>
      </c>
      <c r="H891" s="26" t="str">
        <f t="shared" si="368"/>
        <v>05:02</v>
      </c>
      <c r="I891" s="14">
        <f t="shared" si="361"/>
        <v>0</v>
      </c>
      <c r="J891" s="3">
        <f t="shared" si="369"/>
        <v>10</v>
      </c>
      <c r="K891" s="3">
        <f t="shared" si="362"/>
        <v>0</v>
      </c>
      <c r="L891" s="3">
        <f t="shared" si="355"/>
        <v>11</v>
      </c>
      <c r="M891" s="3">
        <f t="shared" si="357"/>
        <v>1011</v>
      </c>
      <c r="N891" t="str">
        <f t="shared" si="358"/>
        <v/>
      </c>
      <c r="O891" s="14" t="str">
        <f t="shared" si="370"/>
        <v/>
      </c>
      <c r="P891" s="14" t="str">
        <f t="shared" si="371"/>
        <v/>
      </c>
      <c r="Q891" s="14" t="str">
        <f t="shared" si="372"/>
        <v/>
      </c>
      <c r="R891" s="14" t="str">
        <f t="shared" si="373"/>
        <v/>
      </c>
      <c r="S891" t="str">
        <f t="shared" si="359"/>
        <v/>
      </c>
      <c r="T891" s="14">
        <f t="shared" si="360"/>
        <v>0</v>
      </c>
    </row>
    <row r="892" spans="1:20" x14ac:dyDescent="0.25">
      <c r="A892" t="s">
        <v>58</v>
      </c>
      <c r="B892">
        <f t="shared" si="363"/>
        <v>3</v>
      </c>
      <c r="C892" t="e">
        <f t="shared" si="364"/>
        <v>#VALUE!</v>
      </c>
      <c r="D892">
        <f t="shared" si="365"/>
        <v>3</v>
      </c>
      <c r="E892">
        <f t="shared" si="366"/>
        <v>5</v>
      </c>
      <c r="F892" s="1">
        <f t="shared" si="356"/>
        <v>13</v>
      </c>
      <c r="G892" s="1">
        <f t="shared" si="367"/>
        <v>2</v>
      </c>
      <c r="H892" s="26" t="str">
        <f t="shared" si="368"/>
        <v>13:02</v>
      </c>
      <c r="I892" s="14">
        <f t="shared" si="361"/>
        <v>0</v>
      </c>
      <c r="J892" s="3">
        <f t="shared" si="369"/>
        <v>10</v>
      </c>
      <c r="K892" s="3">
        <f t="shared" si="362"/>
        <v>0</v>
      </c>
      <c r="L892" s="3">
        <f t="shared" si="355"/>
        <v>11</v>
      </c>
      <c r="M892" s="3">
        <f t="shared" si="357"/>
        <v>1011</v>
      </c>
      <c r="N892" t="str">
        <f t="shared" si="358"/>
        <v/>
      </c>
      <c r="O892" s="14" t="str">
        <f t="shared" si="370"/>
        <v/>
      </c>
      <c r="P892" s="14" t="str">
        <f t="shared" si="371"/>
        <v/>
      </c>
      <c r="Q892" s="14" t="str">
        <f t="shared" si="372"/>
        <v/>
      </c>
      <c r="R892" s="14" t="str">
        <f t="shared" si="373"/>
        <v/>
      </c>
      <c r="S892" t="str">
        <f t="shared" si="359"/>
        <v/>
      </c>
      <c r="T892" s="14">
        <f t="shared" si="360"/>
        <v>0</v>
      </c>
    </row>
    <row r="893" spans="1:20" x14ac:dyDescent="0.25">
      <c r="A893" t="s">
        <v>59</v>
      </c>
      <c r="B893">
        <f t="shared" si="363"/>
        <v>3</v>
      </c>
      <c r="C893" t="e">
        <f t="shared" si="364"/>
        <v>#VALUE!</v>
      </c>
      <c r="D893">
        <f t="shared" si="365"/>
        <v>3</v>
      </c>
      <c r="E893">
        <f t="shared" si="366"/>
        <v>5</v>
      </c>
      <c r="F893" s="1">
        <f t="shared" si="356"/>
        <v>21</v>
      </c>
      <c r="G893" s="1">
        <f t="shared" si="367"/>
        <v>2</v>
      </c>
      <c r="H893" s="26" t="str">
        <f t="shared" si="368"/>
        <v>21:02</v>
      </c>
      <c r="I893" s="14">
        <f t="shared" si="361"/>
        <v>0</v>
      </c>
      <c r="J893" s="3">
        <f t="shared" si="369"/>
        <v>10</v>
      </c>
      <c r="K893" s="3">
        <f t="shared" si="362"/>
        <v>0</v>
      </c>
      <c r="L893" s="3">
        <f t="shared" si="355"/>
        <v>11</v>
      </c>
      <c r="M893" s="3">
        <f t="shared" si="357"/>
        <v>1011</v>
      </c>
      <c r="N893" t="str">
        <f t="shared" si="358"/>
        <v/>
      </c>
      <c r="O893" s="14" t="str">
        <f t="shared" si="370"/>
        <v/>
      </c>
      <c r="P893" s="14" t="str">
        <f t="shared" si="371"/>
        <v/>
      </c>
      <c r="Q893" s="14" t="str">
        <f t="shared" si="372"/>
        <v/>
      </c>
      <c r="R893" s="14" t="str">
        <f t="shared" si="373"/>
        <v/>
      </c>
      <c r="S893" t="str">
        <f t="shared" si="359"/>
        <v/>
      </c>
      <c r="T893" s="14">
        <f t="shared" si="360"/>
        <v>0</v>
      </c>
    </row>
    <row r="894" spans="1:20" x14ac:dyDescent="0.25">
      <c r="A894" t="s">
        <v>302</v>
      </c>
      <c r="B894">
        <f t="shared" si="363"/>
        <v>2</v>
      </c>
      <c r="C894" t="e">
        <f t="shared" si="364"/>
        <v>#VALUE!</v>
      </c>
      <c r="D894">
        <f t="shared" si="365"/>
        <v>2</v>
      </c>
      <c r="E894">
        <f t="shared" si="366"/>
        <v>4</v>
      </c>
      <c r="F894" s="1">
        <f t="shared" si="356"/>
        <v>7</v>
      </c>
      <c r="G894" s="1">
        <f t="shared" si="367"/>
        <v>2</v>
      </c>
      <c r="H894" s="26" t="str">
        <f t="shared" si="368"/>
        <v>07:02</v>
      </c>
      <c r="I894" s="14">
        <f t="shared" si="361"/>
        <v>0</v>
      </c>
      <c r="J894" s="3">
        <f t="shared" si="369"/>
        <v>10</v>
      </c>
      <c r="K894" s="3">
        <f t="shared" si="362"/>
        <v>0</v>
      </c>
      <c r="L894" s="3">
        <f t="shared" si="355"/>
        <v>11</v>
      </c>
      <c r="M894" s="3">
        <f t="shared" si="357"/>
        <v>1011</v>
      </c>
      <c r="N894" t="str">
        <f t="shared" si="358"/>
        <v/>
      </c>
      <c r="O894" s="14" t="str">
        <f t="shared" si="370"/>
        <v/>
      </c>
      <c r="P894" s="14" t="str">
        <f t="shared" si="371"/>
        <v/>
      </c>
      <c r="Q894" s="14" t="str">
        <f t="shared" si="372"/>
        <v/>
      </c>
      <c r="R894" s="14" t="str">
        <f t="shared" si="373"/>
        <v/>
      </c>
      <c r="S894" t="str">
        <f t="shared" si="359"/>
        <v/>
      </c>
      <c r="T894" s="14">
        <f t="shared" si="360"/>
        <v>0</v>
      </c>
    </row>
    <row r="895" spans="1:20" x14ac:dyDescent="0.25">
      <c r="A895" t="s">
        <v>621</v>
      </c>
      <c r="B895" t="e">
        <f t="shared" si="363"/>
        <v>#VALUE!</v>
      </c>
      <c r="C895" t="e">
        <f t="shared" si="364"/>
        <v>#VALUE!</v>
      </c>
      <c r="D895" t="e">
        <f t="shared" si="365"/>
        <v>#VALUE!</v>
      </c>
      <c r="E895">
        <f t="shared" si="366"/>
        <v>46</v>
      </c>
      <c r="F895" s="1" t="str">
        <f t="shared" si="356"/>
        <v/>
      </c>
      <c r="G895" s="1" t="str">
        <f t="shared" si="367"/>
        <v/>
      </c>
      <c r="H895" s="26" t="str">
        <f t="shared" si="368"/>
        <v>:</v>
      </c>
      <c r="I895" s="14">
        <f t="shared" si="361"/>
        <v>0</v>
      </c>
      <c r="J895" s="3">
        <f t="shared" si="369"/>
        <v>10</v>
      </c>
      <c r="K895" s="3">
        <f t="shared" si="362"/>
        <v>0</v>
      </c>
      <c r="L895" s="3">
        <f t="shared" si="355"/>
        <v>11</v>
      </c>
      <c r="M895" s="3">
        <f t="shared" si="357"/>
        <v>1011</v>
      </c>
      <c r="N895" t="str">
        <f t="shared" si="358"/>
        <v/>
      </c>
      <c r="O895" s="14" t="str">
        <f t="shared" si="370"/>
        <v/>
      </c>
      <c r="P895" s="14" t="str">
        <f t="shared" si="371"/>
        <v/>
      </c>
      <c r="Q895" s="14" t="str">
        <f t="shared" si="372"/>
        <v/>
      </c>
      <c r="R895" s="14" t="str">
        <f t="shared" si="373"/>
        <v/>
      </c>
      <c r="S895" t="str">
        <f t="shared" si="359"/>
        <v/>
      </c>
      <c r="T895" s="14">
        <f t="shared" si="360"/>
        <v>0</v>
      </c>
    </row>
    <row r="896" spans="1:20" x14ac:dyDescent="0.25">
      <c r="A896" t="s">
        <v>21</v>
      </c>
      <c r="B896" t="e">
        <f t="shared" si="363"/>
        <v>#VALUE!</v>
      </c>
      <c r="C896" t="e">
        <f t="shared" si="364"/>
        <v>#VALUE!</v>
      </c>
      <c r="D896" t="e">
        <f t="shared" si="365"/>
        <v>#VALUE!</v>
      </c>
      <c r="E896">
        <f t="shared" si="366"/>
        <v>26</v>
      </c>
      <c r="F896" s="1" t="str">
        <f t="shared" si="356"/>
        <v/>
      </c>
      <c r="G896" s="1" t="str">
        <f t="shared" si="367"/>
        <v/>
      </c>
      <c r="H896" s="26" t="str">
        <f t="shared" si="368"/>
        <v>:</v>
      </c>
      <c r="I896" s="14">
        <f t="shared" si="361"/>
        <v>0</v>
      </c>
      <c r="J896" s="3">
        <f t="shared" si="369"/>
        <v>10</v>
      </c>
      <c r="K896" s="3">
        <f t="shared" si="362"/>
        <v>1</v>
      </c>
      <c r="L896" s="3">
        <f t="shared" si="355"/>
        <v>12</v>
      </c>
      <c r="M896" s="3">
        <f t="shared" si="357"/>
        <v>1012</v>
      </c>
      <c r="N896" t="str">
        <f t="shared" si="358"/>
        <v>Opel Planta en Figueruelas</v>
      </c>
      <c r="O896" s="14" t="str">
        <f t="shared" si="370"/>
        <v>05:30</v>
      </c>
      <c r="P896" s="14" t="str">
        <f t="shared" si="371"/>
        <v>13:30</v>
      </c>
      <c r="Q896" s="14" t="str">
        <f t="shared" si="372"/>
        <v>21:30</v>
      </c>
      <c r="R896" s="14" t="str">
        <f t="shared" si="373"/>
        <v>07:30</v>
      </c>
      <c r="S896" t="str">
        <f t="shared" si="359"/>
        <v>Sixto Celorrio (frente Valle Zuriza)</v>
      </c>
      <c r="T896" s="14">
        <f t="shared" si="360"/>
        <v>0</v>
      </c>
    </row>
    <row r="897" spans="1:20" x14ac:dyDescent="0.25">
      <c r="A897" t="s">
        <v>46</v>
      </c>
      <c r="B897">
        <f t="shared" si="363"/>
        <v>2</v>
      </c>
      <c r="C897" t="e">
        <f t="shared" si="364"/>
        <v>#VALUE!</v>
      </c>
      <c r="D897">
        <f t="shared" si="365"/>
        <v>2</v>
      </c>
      <c r="E897">
        <f t="shared" si="366"/>
        <v>4</v>
      </c>
      <c r="F897" s="1">
        <f t="shared" si="356"/>
        <v>5</v>
      </c>
      <c r="G897" s="1">
        <f t="shared" si="367"/>
        <v>30</v>
      </c>
      <c r="H897" s="26" t="str">
        <f t="shared" si="368"/>
        <v>05:30</v>
      </c>
      <c r="I897" s="14">
        <f t="shared" si="361"/>
        <v>0</v>
      </c>
      <c r="J897" s="3">
        <f t="shared" si="369"/>
        <v>10</v>
      </c>
      <c r="K897" s="3">
        <f t="shared" si="362"/>
        <v>0</v>
      </c>
      <c r="L897" s="3">
        <f t="shared" si="355"/>
        <v>12</v>
      </c>
      <c r="M897" s="3">
        <f t="shared" si="357"/>
        <v>1012</v>
      </c>
      <c r="N897" t="str">
        <f t="shared" si="358"/>
        <v/>
      </c>
      <c r="O897" s="14" t="str">
        <f t="shared" si="370"/>
        <v/>
      </c>
      <c r="P897" s="14" t="str">
        <f t="shared" si="371"/>
        <v/>
      </c>
      <c r="Q897" s="14" t="str">
        <f t="shared" si="372"/>
        <v/>
      </c>
      <c r="R897" s="14" t="str">
        <f t="shared" si="373"/>
        <v/>
      </c>
      <c r="S897" t="str">
        <f t="shared" si="359"/>
        <v/>
      </c>
      <c r="T897" s="14">
        <f t="shared" si="360"/>
        <v>0</v>
      </c>
    </row>
    <row r="898" spans="1:20" x14ac:dyDescent="0.25">
      <c r="A898" t="s">
        <v>47</v>
      </c>
      <c r="B898">
        <f t="shared" si="363"/>
        <v>3</v>
      </c>
      <c r="C898" t="e">
        <f t="shared" si="364"/>
        <v>#VALUE!</v>
      </c>
      <c r="D898">
        <f t="shared" si="365"/>
        <v>3</v>
      </c>
      <c r="E898">
        <f t="shared" si="366"/>
        <v>5</v>
      </c>
      <c r="F898" s="1">
        <f t="shared" si="356"/>
        <v>13</v>
      </c>
      <c r="G898" s="1">
        <f t="shared" si="367"/>
        <v>30</v>
      </c>
      <c r="H898" s="26" t="str">
        <f t="shared" si="368"/>
        <v>13:30</v>
      </c>
      <c r="I898" s="14">
        <f t="shared" si="361"/>
        <v>0</v>
      </c>
      <c r="J898" s="3">
        <f t="shared" si="369"/>
        <v>10</v>
      </c>
      <c r="K898" s="3">
        <f t="shared" si="362"/>
        <v>0</v>
      </c>
      <c r="L898" s="3">
        <f t="shared" si="355"/>
        <v>12</v>
      </c>
      <c r="M898" s="3">
        <f t="shared" si="357"/>
        <v>1012</v>
      </c>
      <c r="N898" t="str">
        <f t="shared" si="358"/>
        <v/>
      </c>
      <c r="O898" s="14" t="str">
        <f t="shared" si="370"/>
        <v/>
      </c>
      <c r="P898" s="14" t="str">
        <f t="shared" si="371"/>
        <v/>
      </c>
      <c r="Q898" s="14" t="str">
        <f t="shared" si="372"/>
        <v/>
      </c>
      <c r="R898" s="14" t="str">
        <f t="shared" si="373"/>
        <v/>
      </c>
      <c r="S898" t="str">
        <f t="shared" si="359"/>
        <v/>
      </c>
      <c r="T898" s="14">
        <f t="shared" si="360"/>
        <v>0</v>
      </c>
    </row>
    <row r="899" spans="1:20" x14ac:dyDescent="0.25">
      <c r="A899" t="s">
        <v>48</v>
      </c>
      <c r="B899">
        <f t="shared" si="363"/>
        <v>3</v>
      </c>
      <c r="C899" t="e">
        <f t="shared" si="364"/>
        <v>#VALUE!</v>
      </c>
      <c r="D899">
        <f t="shared" si="365"/>
        <v>3</v>
      </c>
      <c r="E899">
        <f t="shared" si="366"/>
        <v>5</v>
      </c>
      <c r="F899" s="1">
        <f t="shared" si="356"/>
        <v>21</v>
      </c>
      <c r="G899" s="1">
        <f t="shared" si="367"/>
        <v>30</v>
      </c>
      <c r="H899" s="26" t="str">
        <f t="shared" si="368"/>
        <v>21:30</v>
      </c>
      <c r="I899" s="14">
        <f t="shared" si="361"/>
        <v>0</v>
      </c>
      <c r="J899" s="3">
        <f t="shared" si="369"/>
        <v>10</v>
      </c>
      <c r="K899" s="3">
        <f t="shared" si="362"/>
        <v>0</v>
      </c>
      <c r="L899" s="3">
        <f t="shared" ref="L899:L962" si="374">IF(I899=1,0,L898+K899+T899)</f>
        <v>12</v>
      </c>
      <c r="M899" s="3">
        <f t="shared" si="357"/>
        <v>1012</v>
      </c>
      <c r="N899" t="str">
        <f t="shared" si="358"/>
        <v/>
      </c>
      <c r="O899" s="14" t="str">
        <f t="shared" si="370"/>
        <v/>
      </c>
      <c r="P899" s="14" t="str">
        <f t="shared" si="371"/>
        <v/>
      </c>
      <c r="Q899" s="14" t="str">
        <f t="shared" si="372"/>
        <v/>
      </c>
      <c r="R899" s="14" t="str">
        <f t="shared" si="373"/>
        <v/>
      </c>
      <c r="S899" t="str">
        <f t="shared" si="359"/>
        <v/>
      </c>
      <c r="T899" s="14">
        <f t="shared" si="360"/>
        <v>0</v>
      </c>
    </row>
    <row r="900" spans="1:20" x14ac:dyDescent="0.25">
      <c r="A900" t="s">
        <v>308</v>
      </c>
      <c r="B900">
        <f t="shared" si="363"/>
        <v>2</v>
      </c>
      <c r="C900" t="e">
        <f t="shared" si="364"/>
        <v>#VALUE!</v>
      </c>
      <c r="D900">
        <f t="shared" si="365"/>
        <v>2</v>
      </c>
      <c r="E900">
        <f t="shared" si="366"/>
        <v>4</v>
      </c>
      <c r="F900" s="1">
        <f t="shared" ref="F900:F963" si="375">IFERROR(VALUE(LEFT($A900,$D900-1)),"")</f>
        <v>7</v>
      </c>
      <c r="G900" s="1">
        <f t="shared" si="367"/>
        <v>30</v>
      </c>
      <c r="H900" s="26" t="str">
        <f t="shared" si="368"/>
        <v>07:30</v>
      </c>
      <c r="I900" s="14">
        <f t="shared" si="361"/>
        <v>0</v>
      </c>
      <c r="J900" s="3">
        <f t="shared" si="369"/>
        <v>10</v>
      </c>
      <c r="K900" s="3">
        <f t="shared" si="362"/>
        <v>0</v>
      </c>
      <c r="L900" s="3">
        <f t="shared" si="374"/>
        <v>12</v>
      </c>
      <c r="M900" s="3">
        <f t="shared" ref="M900:M963" si="376">(J900*100)+L900</f>
        <v>1012</v>
      </c>
      <c r="N900" t="str">
        <f t="shared" ref="N900:N963" si="377">IFERROR(IF($K900,A900,IF(I900=1,A900,"")),"")</f>
        <v/>
      </c>
      <c r="O900" s="14" t="str">
        <f t="shared" si="370"/>
        <v/>
      </c>
      <c r="P900" s="14" t="str">
        <f t="shared" si="371"/>
        <v/>
      </c>
      <c r="Q900" s="14" t="str">
        <f t="shared" si="372"/>
        <v/>
      </c>
      <c r="R900" s="14" t="str">
        <f t="shared" si="373"/>
        <v/>
      </c>
      <c r="S900" t="str">
        <f t="shared" ref="S900:S963" si="378">IF($K900,A905,IF(T900,A900,""))</f>
        <v/>
      </c>
      <c r="T900" s="14">
        <f t="shared" ref="T900:T963" si="379">IF(AND(NOT(ISNUMBER(D899)),NOT(ISNUMBER(D900)),NOT(ISNUMBER(D901)),NOT(ISNUMBER(D902))),1,0)</f>
        <v>0</v>
      </c>
    </row>
    <row r="901" spans="1:20" x14ac:dyDescent="0.25">
      <c r="A901" t="s">
        <v>616</v>
      </c>
      <c r="B901" t="e">
        <f t="shared" si="363"/>
        <v>#VALUE!</v>
      </c>
      <c r="C901" t="e">
        <f t="shared" si="364"/>
        <v>#VALUE!</v>
      </c>
      <c r="D901" t="e">
        <f t="shared" si="365"/>
        <v>#VALUE!</v>
      </c>
      <c r="E901">
        <f t="shared" si="366"/>
        <v>36</v>
      </c>
      <c r="F901" s="1" t="str">
        <f t="shared" si="375"/>
        <v/>
      </c>
      <c r="G901" s="1" t="str">
        <f t="shared" si="367"/>
        <v/>
      </c>
      <c r="H901" s="26" t="str">
        <f t="shared" si="368"/>
        <v>:</v>
      </c>
      <c r="I901" s="14">
        <f t="shared" ref="I901:I964" si="380">IFERROR(FIND("Ruta",A901),0)</f>
        <v>0</v>
      </c>
      <c r="J901" s="3">
        <f t="shared" si="369"/>
        <v>10</v>
      </c>
      <c r="K901" s="3">
        <f t="shared" ref="K901:K964" si="381">IF(AND(ISNUMBER(G902),ISNUMBER(G903),ISNUMBER(G904),ISNUMBER(G905)),1,0)</f>
        <v>0</v>
      </c>
      <c r="L901" s="3">
        <f t="shared" si="374"/>
        <v>12</v>
      </c>
      <c r="M901" s="3">
        <f t="shared" si="376"/>
        <v>1012</v>
      </c>
      <c r="N901" t="str">
        <f t="shared" si="377"/>
        <v/>
      </c>
      <c r="O901" s="14" t="str">
        <f t="shared" si="370"/>
        <v/>
      </c>
      <c r="P901" s="14" t="str">
        <f t="shared" si="371"/>
        <v/>
      </c>
      <c r="Q901" s="14" t="str">
        <f t="shared" si="372"/>
        <v/>
      </c>
      <c r="R901" s="14" t="str">
        <f t="shared" si="373"/>
        <v/>
      </c>
      <c r="S901" t="str">
        <f t="shared" si="378"/>
        <v/>
      </c>
      <c r="T901" s="14">
        <f t="shared" si="379"/>
        <v>0</v>
      </c>
    </row>
    <row r="902" spans="1:20" x14ac:dyDescent="0.25">
      <c r="A902" t="s">
        <v>634</v>
      </c>
      <c r="B902" t="e">
        <f t="shared" ref="B902:B965" si="382">FIND($B$2,A902)</f>
        <v>#VALUE!</v>
      </c>
      <c r="C902" t="e">
        <f t="shared" ref="C902:C965" si="383">FIND($C$2,A902)</f>
        <v>#VALUE!</v>
      </c>
      <c r="D902" t="e">
        <f t="shared" ref="D902:D965" si="384">IFERROR(B902,C902)</f>
        <v>#VALUE!</v>
      </c>
      <c r="E902">
        <f t="shared" ref="E902:E965" si="385">LEN(A902)</f>
        <v>8</v>
      </c>
      <c r="F902" s="1" t="str">
        <f t="shared" si="375"/>
        <v/>
      </c>
      <c r="G902" s="1" t="str">
        <f t="shared" ref="G902:G965" si="386">IFERROR(IF(B902,IFERROR(VALUE(RIGHT($A902,$E902-$D902)),""),""),"")</f>
        <v/>
      </c>
      <c r="H902" s="26" t="str">
        <f t="shared" ref="H902:H965" si="387">TEXT(F902,"00")&amp;":"&amp;TEXT(G902,"00")</f>
        <v>:</v>
      </c>
      <c r="I902" s="14">
        <f t="shared" si="380"/>
        <v>1</v>
      </c>
      <c r="J902" s="3">
        <f t="shared" ref="J902:J965" si="388">I902+J901</f>
        <v>11</v>
      </c>
      <c r="K902" s="3">
        <f t="shared" si="381"/>
        <v>0</v>
      </c>
      <c r="L902" s="3">
        <f t="shared" si="374"/>
        <v>0</v>
      </c>
      <c r="M902" s="3">
        <f t="shared" si="376"/>
        <v>1100</v>
      </c>
      <c r="N902" t="str">
        <f t="shared" si="377"/>
        <v>Ruta 1/9</v>
      </c>
      <c r="O902" s="14" t="str">
        <f t="shared" ref="O902:O965" si="389">IF($K902,H903,"")</f>
        <v/>
      </c>
      <c r="P902" s="14" t="str">
        <f t="shared" ref="P902:P965" si="390">IF($K902,H904,"")</f>
        <v/>
      </c>
      <c r="Q902" s="14" t="str">
        <f t="shared" ref="Q902:Q965" si="391">IF($K902,H905,"")</f>
        <v/>
      </c>
      <c r="R902" s="14" t="str">
        <f t="shared" ref="R902:R965" si="392">IF($K902,H906,"")</f>
        <v/>
      </c>
      <c r="S902" t="str">
        <f t="shared" si="378"/>
        <v/>
      </c>
      <c r="T902" s="14">
        <f t="shared" si="379"/>
        <v>0</v>
      </c>
    </row>
    <row r="903" spans="1:20" x14ac:dyDescent="0.25">
      <c r="A903" t="s">
        <v>293</v>
      </c>
      <c r="B903" t="e">
        <f t="shared" si="382"/>
        <v>#VALUE!</v>
      </c>
      <c r="C903" t="e">
        <f t="shared" si="383"/>
        <v>#VALUE!</v>
      </c>
      <c r="D903" t="e">
        <f t="shared" si="384"/>
        <v>#VALUE!</v>
      </c>
      <c r="E903">
        <f t="shared" si="385"/>
        <v>36</v>
      </c>
      <c r="F903" s="1" t="str">
        <f t="shared" si="375"/>
        <v/>
      </c>
      <c r="G903" s="1" t="str">
        <f t="shared" si="386"/>
        <v/>
      </c>
      <c r="H903" s="26" t="str">
        <f t="shared" si="387"/>
        <v>:</v>
      </c>
      <c r="I903" s="14">
        <f t="shared" si="380"/>
        <v>0</v>
      </c>
      <c r="J903" s="3">
        <f t="shared" si="388"/>
        <v>11</v>
      </c>
      <c r="K903" s="3">
        <f t="shared" si="381"/>
        <v>1</v>
      </c>
      <c r="L903" s="3">
        <f t="shared" si="374"/>
        <v>1</v>
      </c>
      <c r="M903" s="3">
        <f t="shared" si="376"/>
        <v>1101</v>
      </c>
      <c r="N903" t="str">
        <f t="shared" si="377"/>
        <v>Avd. Real Zaragoza (nº 29 - Pd. Bus)</v>
      </c>
      <c r="O903" s="14" t="str">
        <f t="shared" si="389"/>
        <v>04:50</v>
      </c>
      <c r="P903" s="14" t="str">
        <f t="shared" si="390"/>
        <v>12:48</v>
      </c>
      <c r="Q903" s="14" t="str">
        <f t="shared" si="391"/>
        <v>20:48</v>
      </c>
      <c r="R903" s="14" t="str">
        <f t="shared" si="392"/>
        <v>06:50</v>
      </c>
      <c r="S903" t="str">
        <f t="shared" si="378"/>
        <v>Opel Planta en Figueruelas</v>
      </c>
      <c r="T903" s="14">
        <f t="shared" si="379"/>
        <v>0</v>
      </c>
    </row>
    <row r="904" spans="1:20" x14ac:dyDescent="0.25">
      <c r="A904" t="s">
        <v>206</v>
      </c>
      <c r="B904">
        <f t="shared" si="382"/>
        <v>2</v>
      </c>
      <c r="C904" t="e">
        <f t="shared" si="383"/>
        <v>#VALUE!</v>
      </c>
      <c r="D904">
        <f t="shared" si="384"/>
        <v>2</v>
      </c>
      <c r="E904">
        <f t="shared" si="385"/>
        <v>4</v>
      </c>
      <c r="F904" s="1">
        <f t="shared" si="375"/>
        <v>4</v>
      </c>
      <c r="G904" s="1">
        <f t="shared" si="386"/>
        <v>50</v>
      </c>
      <c r="H904" s="26" t="str">
        <f t="shared" si="387"/>
        <v>04:50</v>
      </c>
      <c r="I904" s="14">
        <f t="shared" si="380"/>
        <v>0</v>
      </c>
      <c r="J904" s="3">
        <f t="shared" si="388"/>
        <v>11</v>
      </c>
      <c r="K904" s="3">
        <f t="shared" si="381"/>
        <v>0</v>
      </c>
      <c r="L904" s="3">
        <f t="shared" si="374"/>
        <v>1</v>
      </c>
      <c r="M904" s="3">
        <f t="shared" si="376"/>
        <v>1101</v>
      </c>
      <c r="N904" t="str">
        <f t="shared" si="377"/>
        <v/>
      </c>
      <c r="O904" s="14" t="str">
        <f t="shared" si="389"/>
        <v/>
      </c>
      <c r="P904" s="14" t="str">
        <f t="shared" si="390"/>
        <v/>
      </c>
      <c r="Q904" s="14" t="str">
        <f t="shared" si="391"/>
        <v/>
      </c>
      <c r="R904" s="14" t="str">
        <f t="shared" si="392"/>
        <v/>
      </c>
      <c r="S904" t="str">
        <f t="shared" si="378"/>
        <v/>
      </c>
      <c r="T904" s="14">
        <f t="shared" si="379"/>
        <v>0</v>
      </c>
    </row>
    <row r="905" spans="1:20" x14ac:dyDescent="0.25">
      <c r="A905" t="s">
        <v>105</v>
      </c>
      <c r="B905">
        <f t="shared" si="382"/>
        <v>3</v>
      </c>
      <c r="C905" t="e">
        <f t="shared" si="383"/>
        <v>#VALUE!</v>
      </c>
      <c r="D905">
        <f t="shared" si="384"/>
        <v>3</v>
      </c>
      <c r="E905">
        <f t="shared" si="385"/>
        <v>5</v>
      </c>
      <c r="F905" s="1">
        <f t="shared" si="375"/>
        <v>12</v>
      </c>
      <c r="G905" s="1">
        <f t="shared" si="386"/>
        <v>48</v>
      </c>
      <c r="H905" s="26" t="str">
        <f t="shared" si="387"/>
        <v>12:48</v>
      </c>
      <c r="I905" s="14">
        <f t="shared" si="380"/>
        <v>0</v>
      </c>
      <c r="J905" s="3">
        <f t="shared" si="388"/>
        <v>11</v>
      </c>
      <c r="K905" s="3">
        <f t="shared" si="381"/>
        <v>0</v>
      </c>
      <c r="L905" s="3">
        <f t="shared" si="374"/>
        <v>1</v>
      </c>
      <c r="M905" s="3">
        <f t="shared" si="376"/>
        <v>1101</v>
      </c>
      <c r="N905" t="str">
        <f t="shared" si="377"/>
        <v/>
      </c>
      <c r="O905" s="14" t="str">
        <f t="shared" si="389"/>
        <v/>
      </c>
      <c r="P905" s="14" t="str">
        <f t="shared" si="390"/>
        <v/>
      </c>
      <c r="Q905" s="14" t="str">
        <f t="shared" si="391"/>
        <v/>
      </c>
      <c r="R905" s="14" t="str">
        <f t="shared" si="392"/>
        <v/>
      </c>
      <c r="S905" t="str">
        <f t="shared" si="378"/>
        <v/>
      </c>
      <c r="T905" s="14">
        <f t="shared" si="379"/>
        <v>0</v>
      </c>
    </row>
    <row r="906" spans="1:20" x14ac:dyDescent="0.25">
      <c r="A906" t="s">
        <v>106</v>
      </c>
      <c r="B906">
        <f t="shared" si="382"/>
        <v>3</v>
      </c>
      <c r="C906" t="e">
        <f t="shared" si="383"/>
        <v>#VALUE!</v>
      </c>
      <c r="D906">
        <f t="shared" si="384"/>
        <v>3</v>
      </c>
      <c r="E906">
        <f t="shared" si="385"/>
        <v>5</v>
      </c>
      <c r="F906" s="1">
        <f t="shared" si="375"/>
        <v>20</v>
      </c>
      <c r="G906" s="1">
        <f t="shared" si="386"/>
        <v>48</v>
      </c>
      <c r="H906" s="26" t="str">
        <f t="shared" si="387"/>
        <v>20:48</v>
      </c>
      <c r="I906" s="14">
        <f t="shared" si="380"/>
        <v>0</v>
      </c>
      <c r="J906" s="3">
        <f t="shared" si="388"/>
        <v>11</v>
      </c>
      <c r="K906" s="3">
        <f t="shared" si="381"/>
        <v>0</v>
      </c>
      <c r="L906" s="3">
        <f t="shared" si="374"/>
        <v>1</v>
      </c>
      <c r="M906" s="3">
        <f t="shared" si="376"/>
        <v>1101</v>
      </c>
      <c r="N906" t="str">
        <f t="shared" si="377"/>
        <v/>
      </c>
      <c r="O906" s="14" t="str">
        <f t="shared" si="389"/>
        <v/>
      </c>
      <c r="P906" s="14" t="str">
        <f t="shared" si="390"/>
        <v/>
      </c>
      <c r="Q906" s="14" t="str">
        <f t="shared" si="391"/>
        <v/>
      </c>
      <c r="R906" s="14" t="str">
        <f t="shared" si="392"/>
        <v/>
      </c>
      <c r="S906" t="str">
        <f t="shared" si="378"/>
        <v/>
      </c>
      <c r="T906" s="14">
        <f t="shared" si="379"/>
        <v>0</v>
      </c>
    </row>
    <row r="907" spans="1:20" x14ac:dyDescent="0.25">
      <c r="A907" t="s">
        <v>328</v>
      </c>
      <c r="B907">
        <f t="shared" si="382"/>
        <v>2</v>
      </c>
      <c r="C907" t="e">
        <f t="shared" si="383"/>
        <v>#VALUE!</v>
      </c>
      <c r="D907">
        <f t="shared" si="384"/>
        <v>2</v>
      </c>
      <c r="E907">
        <f t="shared" si="385"/>
        <v>4</v>
      </c>
      <c r="F907" s="1">
        <f t="shared" si="375"/>
        <v>6</v>
      </c>
      <c r="G907" s="1">
        <f t="shared" si="386"/>
        <v>50</v>
      </c>
      <c r="H907" s="26" t="str">
        <f t="shared" si="387"/>
        <v>06:50</v>
      </c>
      <c r="I907" s="14">
        <f t="shared" si="380"/>
        <v>0</v>
      </c>
      <c r="J907" s="3">
        <f t="shared" si="388"/>
        <v>11</v>
      </c>
      <c r="K907" s="3">
        <f t="shared" si="381"/>
        <v>0</v>
      </c>
      <c r="L907" s="3">
        <f t="shared" si="374"/>
        <v>1</v>
      </c>
      <c r="M907" s="3">
        <f t="shared" si="376"/>
        <v>1101</v>
      </c>
      <c r="N907" t="str">
        <f t="shared" si="377"/>
        <v/>
      </c>
      <c r="O907" s="14" t="str">
        <f t="shared" si="389"/>
        <v/>
      </c>
      <c r="P907" s="14" t="str">
        <f t="shared" si="390"/>
        <v/>
      </c>
      <c r="Q907" s="14" t="str">
        <f t="shared" si="391"/>
        <v/>
      </c>
      <c r="R907" s="14" t="str">
        <f t="shared" si="392"/>
        <v/>
      </c>
      <c r="S907" t="str">
        <f t="shared" si="378"/>
        <v/>
      </c>
      <c r="T907" s="14">
        <f t="shared" si="379"/>
        <v>0</v>
      </c>
    </row>
    <row r="908" spans="1:20" x14ac:dyDescent="0.25">
      <c r="A908" t="s">
        <v>21</v>
      </c>
      <c r="B908" t="e">
        <f t="shared" si="382"/>
        <v>#VALUE!</v>
      </c>
      <c r="C908" t="e">
        <f t="shared" si="383"/>
        <v>#VALUE!</v>
      </c>
      <c r="D908" t="e">
        <f t="shared" si="384"/>
        <v>#VALUE!</v>
      </c>
      <c r="E908">
        <f t="shared" si="385"/>
        <v>26</v>
      </c>
      <c r="F908" s="1" t="str">
        <f t="shared" si="375"/>
        <v/>
      </c>
      <c r="G908" s="1" t="str">
        <f t="shared" si="386"/>
        <v/>
      </c>
      <c r="H908" s="26" t="str">
        <f t="shared" si="387"/>
        <v>:</v>
      </c>
      <c r="I908" s="14">
        <f t="shared" si="380"/>
        <v>0</v>
      </c>
      <c r="J908" s="3">
        <f t="shared" si="388"/>
        <v>11</v>
      </c>
      <c r="K908" s="3">
        <f t="shared" si="381"/>
        <v>0</v>
      </c>
      <c r="L908" s="3">
        <f t="shared" si="374"/>
        <v>1</v>
      </c>
      <c r="M908" s="3">
        <f t="shared" si="376"/>
        <v>1101</v>
      </c>
      <c r="N908" t="str">
        <f t="shared" si="377"/>
        <v/>
      </c>
      <c r="O908" s="14" t="str">
        <f t="shared" si="389"/>
        <v/>
      </c>
      <c r="P908" s="14" t="str">
        <f t="shared" si="390"/>
        <v/>
      </c>
      <c r="Q908" s="14" t="str">
        <f t="shared" si="391"/>
        <v/>
      </c>
      <c r="R908" s="14" t="str">
        <f t="shared" si="392"/>
        <v/>
      </c>
      <c r="S908" t="str">
        <f t="shared" si="378"/>
        <v/>
      </c>
      <c r="T908" s="14">
        <f t="shared" si="379"/>
        <v>0</v>
      </c>
    </row>
    <row r="909" spans="1:20" x14ac:dyDescent="0.25">
      <c r="A909" t="s">
        <v>295</v>
      </c>
      <c r="B909" t="e">
        <f t="shared" si="382"/>
        <v>#VALUE!</v>
      </c>
      <c r="C909" t="e">
        <f t="shared" si="383"/>
        <v>#VALUE!</v>
      </c>
      <c r="D909" t="e">
        <f t="shared" si="384"/>
        <v>#VALUE!</v>
      </c>
      <c r="E909">
        <f t="shared" si="385"/>
        <v>43</v>
      </c>
      <c r="F909" s="1" t="str">
        <f t="shared" si="375"/>
        <v/>
      </c>
      <c r="G909" s="1" t="str">
        <f t="shared" si="386"/>
        <v/>
      </c>
      <c r="H909" s="26" t="str">
        <f t="shared" si="387"/>
        <v>:</v>
      </c>
      <c r="I909" s="14">
        <f t="shared" si="380"/>
        <v>0</v>
      </c>
      <c r="J909" s="3">
        <f t="shared" si="388"/>
        <v>11</v>
      </c>
      <c r="K909" s="3">
        <f t="shared" si="381"/>
        <v>1</v>
      </c>
      <c r="L909" s="3">
        <f t="shared" si="374"/>
        <v>2</v>
      </c>
      <c r="M909" s="3">
        <f t="shared" si="376"/>
        <v>1102</v>
      </c>
      <c r="N909" t="str">
        <f t="shared" si="377"/>
        <v>Avd. Santa Isabel (plaza Serrano - Pd. Bus)</v>
      </c>
      <c r="O909" s="14" t="str">
        <f t="shared" si="389"/>
        <v>04:52</v>
      </c>
      <c r="P909" s="14" t="str">
        <f t="shared" si="390"/>
        <v>12:50</v>
      </c>
      <c r="Q909" s="14" t="str">
        <f t="shared" si="391"/>
        <v>20:50</v>
      </c>
      <c r="R909" s="14" t="str">
        <f t="shared" si="392"/>
        <v>06:52</v>
      </c>
      <c r="S909" t="str">
        <f t="shared" si="378"/>
        <v>Avd. Real Zaragoza (frente nº 29 - Pd. Bus)</v>
      </c>
      <c r="T909" s="14">
        <f t="shared" si="379"/>
        <v>0</v>
      </c>
    </row>
    <row r="910" spans="1:20" x14ac:dyDescent="0.25">
      <c r="A910" t="s">
        <v>516</v>
      </c>
      <c r="B910">
        <f t="shared" si="382"/>
        <v>2</v>
      </c>
      <c r="C910" t="e">
        <f t="shared" si="383"/>
        <v>#VALUE!</v>
      </c>
      <c r="D910">
        <f t="shared" si="384"/>
        <v>2</v>
      </c>
      <c r="E910">
        <f t="shared" si="385"/>
        <v>4</v>
      </c>
      <c r="F910" s="1">
        <f t="shared" si="375"/>
        <v>4</v>
      </c>
      <c r="G910" s="1">
        <f t="shared" si="386"/>
        <v>52</v>
      </c>
      <c r="H910" s="26" t="str">
        <f t="shared" si="387"/>
        <v>04:52</v>
      </c>
      <c r="I910" s="14">
        <f t="shared" si="380"/>
        <v>0</v>
      </c>
      <c r="J910" s="3">
        <f t="shared" si="388"/>
        <v>11</v>
      </c>
      <c r="K910" s="3">
        <f t="shared" si="381"/>
        <v>0</v>
      </c>
      <c r="L910" s="3">
        <f t="shared" si="374"/>
        <v>2</v>
      </c>
      <c r="M910" s="3">
        <f t="shared" si="376"/>
        <v>1102</v>
      </c>
      <c r="N910" t="str">
        <f t="shared" si="377"/>
        <v/>
      </c>
      <c r="O910" s="14" t="str">
        <f t="shared" si="389"/>
        <v/>
      </c>
      <c r="P910" s="14" t="str">
        <f t="shared" si="390"/>
        <v/>
      </c>
      <c r="Q910" s="14" t="str">
        <f t="shared" si="391"/>
        <v/>
      </c>
      <c r="R910" s="14" t="str">
        <f t="shared" si="392"/>
        <v/>
      </c>
      <c r="S910" t="str">
        <f t="shared" si="378"/>
        <v/>
      </c>
      <c r="T910" s="14">
        <f t="shared" si="379"/>
        <v>0</v>
      </c>
    </row>
    <row r="911" spans="1:20" x14ac:dyDescent="0.25">
      <c r="A911" t="s">
        <v>109</v>
      </c>
      <c r="B911">
        <f t="shared" si="382"/>
        <v>3</v>
      </c>
      <c r="C911" t="e">
        <f t="shared" si="383"/>
        <v>#VALUE!</v>
      </c>
      <c r="D911">
        <f t="shared" si="384"/>
        <v>3</v>
      </c>
      <c r="E911">
        <f t="shared" si="385"/>
        <v>5</v>
      </c>
      <c r="F911" s="1">
        <f t="shared" si="375"/>
        <v>12</v>
      </c>
      <c r="G911" s="1">
        <f t="shared" si="386"/>
        <v>50</v>
      </c>
      <c r="H911" s="26" t="str">
        <f t="shared" si="387"/>
        <v>12:50</v>
      </c>
      <c r="I911" s="14">
        <f t="shared" si="380"/>
        <v>0</v>
      </c>
      <c r="J911" s="3">
        <f t="shared" si="388"/>
        <v>11</v>
      </c>
      <c r="K911" s="3">
        <f t="shared" si="381"/>
        <v>0</v>
      </c>
      <c r="L911" s="3">
        <f t="shared" si="374"/>
        <v>2</v>
      </c>
      <c r="M911" s="3">
        <f t="shared" si="376"/>
        <v>1102</v>
      </c>
      <c r="N911" t="str">
        <f t="shared" si="377"/>
        <v/>
      </c>
      <c r="O911" s="14" t="str">
        <f t="shared" si="389"/>
        <v/>
      </c>
      <c r="P911" s="14" t="str">
        <f t="shared" si="390"/>
        <v/>
      </c>
      <c r="Q911" s="14" t="str">
        <f t="shared" si="391"/>
        <v/>
      </c>
      <c r="R911" s="14" t="str">
        <f t="shared" si="392"/>
        <v/>
      </c>
      <c r="S911" t="str">
        <f t="shared" si="378"/>
        <v/>
      </c>
      <c r="T911" s="14">
        <f t="shared" si="379"/>
        <v>0</v>
      </c>
    </row>
    <row r="912" spans="1:20" x14ac:dyDescent="0.25">
      <c r="A912" t="s">
        <v>110</v>
      </c>
      <c r="B912">
        <f t="shared" si="382"/>
        <v>3</v>
      </c>
      <c r="C912" t="e">
        <f t="shared" si="383"/>
        <v>#VALUE!</v>
      </c>
      <c r="D912">
        <f t="shared" si="384"/>
        <v>3</v>
      </c>
      <c r="E912">
        <f t="shared" si="385"/>
        <v>5</v>
      </c>
      <c r="F912" s="1">
        <f t="shared" si="375"/>
        <v>20</v>
      </c>
      <c r="G912" s="1">
        <f t="shared" si="386"/>
        <v>50</v>
      </c>
      <c r="H912" s="26" t="str">
        <f t="shared" si="387"/>
        <v>20:50</v>
      </c>
      <c r="I912" s="14">
        <f t="shared" si="380"/>
        <v>0</v>
      </c>
      <c r="J912" s="3">
        <f t="shared" si="388"/>
        <v>11</v>
      </c>
      <c r="K912" s="3">
        <f t="shared" si="381"/>
        <v>0</v>
      </c>
      <c r="L912" s="3">
        <f t="shared" si="374"/>
        <v>2</v>
      </c>
      <c r="M912" s="3">
        <f t="shared" si="376"/>
        <v>1102</v>
      </c>
      <c r="N912" t="str">
        <f t="shared" si="377"/>
        <v/>
      </c>
      <c r="O912" s="14" t="str">
        <f t="shared" si="389"/>
        <v/>
      </c>
      <c r="P912" s="14" t="str">
        <f t="shared" si="390"/>
        <v/>
      </c>
      <c r="Q912" s="14" t="str">
        <f t="shared" si="391"/>
        <v/>
      </c>
      <c r="R912" s="14" t="str">
        <f t="shared" si="392"/>
        <v/>
      </c>
      <c r="S912" t="str">
        <f t="shared" si="378"/>
        <v/>
      </c>
      <c r="T912" s="14">
        <f t="shared" si="379"/>
        <v>0</v>
      </c>
    </row>
    <row r="913" spans="1:20" x14ac:dyDescent="0.25">
      <c r="A913" t="s">
        <v>291</v>
      </c>
      <c r="B913">
        <f t="shared" si="382"/>
        <v>2</v>
      </c>
      <c r="C913" t="e">
        <f t="shared" si="383"/>
        <v>#VALUE!</v>
      </c>
      <c r="D913">
        <f t="shared" si="384"/>
        <v>2</v>
      </c>
      <c r="E913">
        <f t="shared" si="385"/>
        <v>4</v>
      </c>
      <c r="F913" s="1">
        <f t="shared" si="375"/>
        <v>6</v>
      </c>
      <c r="G913" s="1">
        <f t="shared" si="386"/>
        <v>52</v>
      </c>
      <c r="H913" s="26" t="str">
        <f t="shared" si="387"/>
        <v>06:52</v>
      </c>
      <c r="I913" s="14">
        <f t="shared" si="380"/>
        <v>0</v>
      </c>
      <c r="J913" s="3">
        <f t="shared" si="388"/>
        <v>11</v>
      </c>
      <c r="K913" s="3">
        <f t="shared" si="381"/>
        <v>0</v>
      </c>
      <c r="L913" s="3">
        <f t="shared" si="374"/>
        <v>2</v>
      </c>
      <c r="M913" s="3">
        <f t="shared" si="376"/>
        <v>1102</v>
      </c>
      <c r="N913" t="str">
        <f t="shared" si="377"/>
        <v/>
      </c>
      <c r="O913" s="14" t="str">
        <f t="shared" si="389"/>
        <v/>
      </c>
      <c r="P913" s="14" t="str">
        <f t="shared" si="390"/>
        <v/>
      </c>
      <c r="Q913" s="14" t="str">
        <f t="shared" si="391"/>
        <v/>
      </c>
      <c r="R913" s="14" t="str">
        <f t="shared" si="392"/>
        <v/>
      </c>
      <c r="S913" t="str">
        <f t="shared" si="378"/>
        <v/>
      </c>
      <c r="T913" s="14">
        <f t="shared" si="379"/>
        <v>0</v>
      </c>
    </row>
    <row r="914" spans="1:20" x14ac:dyDescent="0.25">
      <c r="A914" t="s">
        <v>531</v>
      </c>
      <c r="B914" t="e">
        <f t="shared" si="382"/>
        <v>#VALUE!</v>
      </c>
      <c r="C914" t="e">
        <f t="shared" si="383"/>
        <v>#VALUE!</v>
      </c>
      <c r="D914" t="e">
        <f t="shared" si="384"/>
        <v>#VALUE!</v>
      </c>
      <c r="E914">
        <f t="shared" si="385"/>
        <v>43</v>
      </c>
      <c r="F914" s="1" t="str">
        <f t="shared" si="375"/>
        <v/>
      </c>
      <c r="G914" s="1" t="str">
        <f t="shared" si="386"/>
        <v/>
      </c>
      <c r="H914" s="26" t="str">
        <f t="shared" si="387"/>
        <v>:</v>
      </c>
      <c r="I914" s="14">
        <f t="shared" si="380"/>
        <v>0</v>
      </c>
      <c r="J914" s="3">
        <f t="shared" si="388"/>
        <v>11</v>
      </c>
      <c r="K914" s="3">
        <f t="shared" si="381"/>
        <v>0</v>
      </c>
      <c r="L914" s="3">
        <f t="shared" si="374"/>
        <v>2</v>
      </c>
      <c r="M914" s="3">
        <f t="shared" si="376"/>
        <v>1102</v>
      </c>
      <c r="N914" t="str">
        <f t="shared" si="377"/>
        <v/>
      </c>
      <c r="O914" s="14" t="str">
        <f t="shared" si="389"/>
        <v/>
      </c>
      <c r="P914" s="14" t="str">
        <f t="shared" si="390"/>
        <v/>
      </c>
      <c r="Q914" s="14" t="str">
        <f t="shared" si="391"/>
        <v/>
      </c>
      <c r="R914" s="14" t="str">
        <f t="shared" si="392"/>
        <v/>
      </c>
      <c r="S914" t="str">
        <f t="shared" si="378"/>
        <v/>
      </c>
      <c r="T914" s="14">
        <f t="shared" si="379"/>
        <v>0</v>
      </c>
    </row>
    <row r="915" spans="1:20" x14ac:dyDescent="0.25">
      <c r="A915" t="s">
        <v>297</v>
      </c>
      <c r="B915" t="e">
        <f t="shared" si="382"/>
        <v>#VALUE!</v>
      </c>
      <c r="C915" t="e">
        <f t="shared" si="383"/>
        <v>#VALUE!</v>
      </c>
      <c r="D915" t="e">
        <f t="shared" si="384"/>
        <v>#VALUE!</v>
      </c>
      <c r="E915">
        <f t="shared" si="385"/>
        <v>60</v>
      </c>
      <c r="F915" s="1" t="str">
        <f t="shared" si="375"/>
        <v/>
      </c>
      <c r="G915" s="1" t="str">
        <f t="shared" si="386"/>
        <v/>
      </c>
      <c r="H915" s="26" t="str">
        <f t="shared" si="387"/>
        <v>:</v>
      </c>
      <c r="I915" s="14">
        <f t="shared" si="380"/>
        <v>0</v>
      </c>
      <c r="J915" s="3">
        <f t="shared" si="388"/>
        <v>11</v>
      </c>
      <c r="K915" s="3">
        <f t="shared" si="381"/>
        <v>1</v>
      </c>
      <c r="L915" s="3">
        <f t="shared" si="374"/>
        <v>3</v>
      </c>
      <c r="M915" s="3">
        <f t="shared" si="376"/>
        <v>1103</v>
      </c>
      <c r="N915" t="str">
        <f t="shared" si="377"/>
        <v>Avd. Santa Isabel (esq. Avd. Industria - Gasolinera/Pd. Bus)</v>
      </c>
      <c r="O915" s="14" t="str">
        <f t="shared" si="389"/>
        <v>04:55</v>
      </c>
      <c r="P915" s="14" t="str">
        <f t="shared" si="390"/>
        <v>12:53</v>
      </c>
      <c r="Q915" s="14" t="str">
        <f t="shared" si="391"/>
        <v>20:53</v>
      </c>
      <c r="R915" s="14" t="str">
        <f t="shared" si="392"/>
        <v>06:55</v>
      </c>
      <c r="S915" t="str">
        <f t="shared" si="378"/>
        <v>Avd. Santa Isabel (frente plaza Serrano - Pd. Bus)</v>
      </c>
      <c r="T915" s="14">
        <f t="shared" si="379"/>
        <v>0</v>
      </c>
    </row>
    <row r="916" spans="1:20" x14ac:dyDescent="0.25">
      <c r="A916" t="s">
        <v>108</v>
      </c>
      <c r="B916">
        <f t="shared" si="382"/>
        <v>2</v>
      </c>
      <c r="C916" t="e">
        <f t="shared" si="383"/>
        <v>#VALUE!</v>
      </c>
      <c r="D916">
        <f t="shared" si="384"/>
        <v>2</v>
      </c>
      <c r="E916">
        <f t="shared" si="385"/>
        <v>4</v>
      </c>
      <c r="F916" s="1">
        <f t="shared" si="375"/>
        <v>4</v>
      </c>
      <c r="G916" s="1">
        <f t="shared" si="386"/>
        <v>55</v>
      </c>
      <c r="H916" s="26" t="str">
        <f t="shared" si="387"/>
        <v>04:55</v>
      </c>
      <c r="I916" s="14">
        <f t="shared" si="380"/>
        <v>0</v>
      </c>
      <c r="J916" s="3">
        <f t="shared" si="388"/>
        <v>11</v>
      </c>
      <c r="K916" s="3">
        <f t="shared" si="381"/>
        <v>0</v>
      </c>
      <c r="L916" s="3">
        <f t="shared" si="374"/>
        <v>3</v>
      </c>
      <c r="M916" s="3">
        <f t="shared" si="376"/>
        <v>1103</v>
      </c>
      <c r="N916" t="str">
        <f t="shared" si="377"/>
        <v/>
      </c>
      <c r="O916" s="14" t="str">
        <f t="shared" si="389"/>
        <v/>
      </c>
      <c r="P916" s="14" t="str">
        <f t="shared" si="390"/>
        <v/>
      </c>
      <c r="Q916" s="14" t="str">
        <f t="shared" si="391"/>
        <v/>
      </c>
      <c r="R916" s="14" t="str">
        <f t="shared" si="392"/>
        <v/>
      </c>
      <c r="S916" t="str">
        <f t="shared" si="378"/>
        <v/>
      </c>
      <c r="T916" s="14">
        <f t="shared" si="379"/>
        <v>0</v>
      </c>
    </row>
    <row r="917" spans="1:20" x14ac:dyDescent="0.25">
      <c r="A917" t="s">
        <v>113</v>
      </c>
      <c r="B917">
        <f t="shared" si="382"/>
        <v>3</v>
      </c>
      <c r="C917" t="e">
        <f t="shared" si="383"/>
        <v>#VALUE!</v>
      </c>
      <c r="D917">
        <f t="shared" si="384"/>
        <v>3</v>
      </c>
      <c r="E917">
        <f t="shared" si="385"/>
        <v>5</v>
      </c>
      <c r="F917" s="1">
        <f t="shared" si="375"/>
        <v>12</v>
      </c>
      <c r="G917" s="1">
        <f t="shared" si="386"/>
        <v>53</v>
      </c>
      <c r="H917" s="26" t="str">
        <f t="shared" si="387"/>
        <v>12:53</v>
      </c>
      <c r="I917" s="14">
        <f t="shared" si="380"/>
        <v>0</v>
      </c>
      <c r="J917" s="3">
        <f t="shared" si="388"/>
        <v>11</v>
      </c>
      <c r="K917" s="3">
        <f t="shared" si="381"/>
        <v>0</v>
      </c>
      <c r="L917" s="3">
        <f t="shared" si="374"/>
        <v>3</v>
      </c>
      <c r="M917" s="3">
        <f t="shared" si="376"/>
        <v>1103</v>
      </c>
      <c r="N917" t="str">
        <f t="shared" si="377"/>
        <v/>
      </c>
      <c r="O917" s="14" t="str">
        <f t="shared" si="389"/>
        <v/>
      </c>
      <c r="P917" s="14" t="str">
        <f t="shared" si="390"/>
        <v/>
      </c>
      <c r="Q917" s="14" t="str">
        <f t="shared" si="391"/>
        <v/>
      </c>
      <c r="R917" s="14" t="str">
        <f t="shared" si="392"/>
        <v/>
      </c>
      <c r="S917" t="str">
        <f t="shared" si="378"/>
        <v/>
      </c>
      <c r="T917" s="14">
        <f t="shared" si="379"/>
        <v>0</v>
      </c>
    </row>
    <row r="918" spans="1:20" x14ac:dyDescent="0.25">
      <c r="A918" t="s">
        <v>114</v>
      </c>
      <c r="B918">
        <f t="shared" si="382"/>
        <v>3</v>
      </c>
      <c r="C918" t="e">
        <f t="shared" si="383"/>
        <v>#VALUE!</v>
      </c>
      <c r="D918">
        <f t="shared" si="384"/>
        <v>3</v>
      </c>
      <c r="E918">
        <f t="shared" si="385"/>
        <v>5</v>
      </c>
      <c r="F918" s="1">
        <f t="shared" si="375"/>
        <v>20</v>
      </c>
      <c r="G918" s="1">
        <f t="shared" si="386"/>
        <v>53</v>
      </c>
      <c r="H918" s="26" t="str">
        <f t="shared" si="387"/>
        <v>20:53</v>
      </c>
      <c r="I918" s="14">
        <f t="shared" si="380"/>
        <v>0</v>
      </c>
      <c r="J918" s="3">
        <f t="shared" si="388"/>
        <v>11</v>
      </c>
      <c r="K918" s="3">
        <f t="shared" si="381"/>
        <v>0</v>
      </c>
      <c r="L918" s="3">
        <f t="shared" si="374"/>
        <v>3</v>
      </c>
      <c r="M918" s="3">
        <f t="shared" si="376"/>
        <v>1103</v>
      </c>
      <c r="N918" t="str">
        <f t="shared" si="377"/>
        <v/>
      </c>
      <c r="O918" s="14" t="str">
        <f t="shared" si="389"/>
        <v/>
      </c>
      <c r="P918" s="14" t="str">
        <f t="shared" si="390"/>
        <v/>
      </c>
      <c r="Q918" s="14" t="str">
        <f t="shared" si="391"/>
        <v/>
      </c>
      <c r="R918" s="14" t="str">
        <f t="shared" si="392"/>
        <v/>
      </c>
      <c r="S918" t="str">
        <f t="shared" si="378"/>
        <v/>
      </c>
      <c r="T918" s="14">
        <f t="shared" si="379"/>
        <v>0</v>
      </c>
    </row>
    <row r="919" spans="1:20" x14ac:dyDescent="0.25">
      <c r="A919" t="s">
        <v>321</v>
      </c>
      <c r="B919">
        <f t="shared" si="382"/>
        <v>2</v>
      </c>
      <c r="C919" t="e">
        <f t="shared" si="383"/>
        <v>#VALUE!</v>
      </c>
      <c r="D919">
        <f t="shared" si="384"/>
        <v>2</v>
      </c>
      <c r="E919">
        <f t="shared" si="385"/>
        <v>4</v>
      </c>
      <c r="F919" s="1">
        <f t="shared" si="375"/>
        <v>6</v>
      </c>
      <c r="G919" s="1">
        <f t="shared" si="386"/>
        <v>55</v>
      </c>
      <c r="H919" s="26" t="str">
        <f t="shared" si="387"/>
        <v>06:55</v>
      </c>
      <c r="I919" s="14">
        <f t="shared" si="380"/>
        <v>0</v>
      </c>
      <c r="J919" s="3">
        <f t="shared" si="388"/>
        <v>11</v>
      </c>
      <c r="K919" s="3">
        <f t="shared" si="381"/>
        <v>0</v>
      </c>
      <c r="L919" s="3">
        <f t="shared" si="374"/>
        <v>3</v>
      </c>
      <c r="M919" s="3">
        <f t="shared" si="376"/>
        <v>1103</v>
      </c>
      <c r="N919" t="str">
        <f t="shared" si="377"/>
        <v/>
      </c>
      <c r="O919" s="14" t="str">
        <f t="shared" si="389"/>
        <v/>
      </c>
      <c r="P919" s="14" t="str">
        <f t="shared" si="390"/>
        <v/>
      </c>
      <c r="Q919" s="14" t="str">
        <f t="shared" si="391"/>
        <v/>
      </c>
      <c r="R919" s="14" t="str">
        <f t="shared" si="392"/>
        <v/>
      </c>
      <c r="S919" t="str">
        <f t="shared" si="378"/>
        <v/>
      </c>
      <c r="T919" s="14">
        <f t="shared" si="379"/>
        <v>0</v>
      </c>
    </row>
    <row r="920" spans="1:20" x14ac:dyDescent="0.25">
      <c r="A920" t="s">
        <v>530</v>
      </c>
      <c r="B920" t="e">
        <f t="shared" si="382"/>
        <v>#VALUE!</v>
      </c>
      <c r="C920" t="e">
        <f t="shared" si="383"/>
        <v>#VALUE!</v>
      </c>
      <c r="D920" t="e">
        <f t="shared" si="384"/>
        <v>#VALUE!</v>
      </c>
      <c r="E920">
        <f t="shared" si="385"/>
        <v>50</v>
      </c>
      <c r="F920" s="1" t="str">
        <f t="shared" si="375"/>
        <v/>
      </c>
      <c r="G920" s="1" t="str">
        <f t="shared" si="386"/>
        <v/>
      </c>
      <c r="H920" s="26" t="str">
        <f t="shared" si="387"/>
        <v>:</v>
      </c>
      <c r="I920" s="14">
        <f t="shared" si="380"/>
        <v>0</v>
      </c>
      <c r="J920" s="3">
        <f t="shared" si="388"/>
        <v>11</v>
      </c>
      <c r="K920" s="3">
        <f t="shared" si="381"/>
        <v>0</v>
      </c>
      <c r="L920" s="3">
        <f t="shared" si="374"/>
        <v>3</v>
      </c>
      <c r="M920" s="3">
        <f t="shared" si="376"/>
        <v>1103</v>
      </c>
      <c r="N920" t="str">
        <f t="shared" si="377"/>
        <v/>
      </c>
      <c r="O920" s="14" t="str">
        <f t="shared" si="389"/>
        <v/>
      </c>
      <c r="P920" s="14" t="str">
        <f t="shared" si="390"/>
        <v/>
      </c>
      <c r="Q920" s="14" t="str">
        <f t="shared" si="391"/>
        <v/>
      </c>
      <c r="R920" s="14" t="str">
        <f t="shared" si="392"/>
        <v/>
      </c>
      <c r="S920" t="str">
        <f t="shared" si="378"/>
        <v/>
      </c>
      <c r="T920" s="14">
        <f t="shared" si="379"/>
        <v>0</v>
      </c>
    </row>
    <row r="921" spans="1:20" x14ac:dyDescent="0.25">
      <c r="A921" t="s">
        <v>299</v>
      </c>
      <c r="B921" t="e">
        <f t="shared" si="382"/>
        <v>#VALUE!</v>
      </c>
      <c r="C921" t="e">
        <f t="shared" si="383"/>
        <v>#VALUE!</v>
      </c>
      <c r="D921" t="e">
        <f t="shared" si="384"/>
        <v>#VALUE!</v>
      </c>
      <c r="E921">
        <f t="shared" si="385"/>
        <v>29</v>
      </c>
      <c r="F921" s="1" t="str">
        <f t="shared" si="375"/>
        <v/>
      </c>
      <c r="G921" s="1" t="str">
        <f t="shared" si="386"/>
        <v/>
      </c>
      <c r="H921" s="26" t="str">
        <f t="shared" si="387"/>
        <v>:</v>
      </c>
      <c r="I921" s="14">
        <f t="shared" si="380"/>
        <v>0</v>
      </c>
      <c r="J921" s="3">
        <f t="shared" si="388"/>
        <v>11</v>
      </c>
      <c r="K921" s="3">
        <f t="shared" si="381"/>
        <v>1</v>
      </c>
      <c r="L921" s="3">
        <f t="shared" si="374"/>
        <v>4</v>
      </c>
      <c r="M921" s="3">
        <f t="shared" si="376"/>
        <v>1104</v>
      </c>
      <c r="N921" t="str">
        <f t="shared" si="377"/>
        <v>Avd. Cataluña (CAF - Pd. Bus)</v>
      </c>
      <c r="O921" s="14" t="str">
        <f t="shared" si="389"/>
        <v>04:57</v>
      </c>
      <c r="P921" s="14" t="str">
        <f t="shared" si="390"/>
        <v>12:55</v>
      </c>
      <c r="Q921" s="14" t="str">
        <f t="shared" si="391"/>
        <v>20:55</v>
      </c>
      <c r="R921" s="14" t="str">
        <f t="shared" si="392"/>
        <v>06:57</v>
      </c>
      <c r="S921" t="str">
        <f t="shared" si="378"/>
        <v>Avd. Santa Isabel (frente Avd. Industria)</v>
      </c>
      <c r="T921" s="14">
        <f t="shared" si="379"/>
        <v>0</v>
      </c>
    </row>
    <row r="922" spans="1:20" x14ac:dyDescent="0.25">
      <c r="A922" t="s">
        <v>112</v>
      </c>
      <c r="B922">
        <f t="shared" si="382"/>
        <v>2</v>
      </c>
      <c r="C922" t="e">
        <f t="shared" si="383"/>
        <v>#VALUE!</v>
      </c>
      <c r="D922">
        <f t="shared" si="384"/>
        <v>2</v>
      </c>
      <c r="E922">
        <f t="shared" si="385"/>
        <v>4</v>
      </c>
      <c r="F922" s="1">
        <f t="shared" si="375"/>
        <v>4</v>
      </c>
      <c r="G922" s="1">
        <f t="shared" si="386"/>
        <v>57</v>
      </c>
      <c r="H922" s="26" t="str">
        <f t="shared" si="387"/>
        <v>04:57</v>
      </c>
      <c r="I922" s="14">
        <f t="shared" si="380"/>
        <v>0</v>
      </c>
      <c r="J922" s="3">
        <f t="shared" si="388"/>
        <v>11</v>
      </c>
      <c r="K922" s="3">
        <f t="shared" si="381"/>
        <v>0</v>
      </c>
      <c r="L922" s="3">
        <f t="shared" si="374"/>
        <v>4</v>
      </c>
      <c r="M922" s="3">
        <f t="shared" si="376"/>
        <v>1104</v>
      </c>
      <c r="N922" t="str">
        <f t="shared" si="377"/>
        <v/>
      </c>
      <c r="O922" s="14" t="str">
        <f t="shared" si="389"/>
        <v/>
      </c>
      <c r="P922" s="14" t="str">
        <f t="shared" si="390"/>
        <v/>
      </c>
      <c r="Q922" s="14" t="str">
        <f t="shared" si="391"/>
        <v/>
      </c>
      <c r="R922" s="14" t="str">
        <f t="shared" si="392"/>
        <v/>
      </c>
      <c r="S922" t="str">
        <f t="shared" si="378"/>
        <v/>
      </c>
      <c r="T922" s="14">
        <f t="shared" si="379"/>
        <v>0</v>
      </c>
    </row>
    <row r="923" spans="1:20" x14ac:dyDescent="0.25">
      <c r="A923" t="s">
        <v>120</v>
      </c>
      <c r="B923">
        <f t="shared" si="382"/>
        <v>3</v>
      </c>
      <c r="C923" t="e">
        <f t="shared" si="383"/>
        <v>#VALUE!</v>
      </c>
      <c r="D923">
        <f t="shared" si="384"/>
        <v>3</v>
      </c>
      <c r="E923">
        <f t="shared" si="385"/>
        <v>5</v>
      </c>
      <c r="F923" s="1">
        <f t="shared" si="375"/>
        <v>12</v>
      </c>
      <c r="G923" s="1">
        <f t="shared" si="386"/>
        <v>55</v>
      </c>
      <c r="H923" s="26" t="str">
        <f t="shared" si="387"/>
        <v>12:55</v>
      </c>
      <c r="I923" s="14">
        <f t="shared" si="380"/>
        <v>0</v>
      </c>
      <c r="J923" s="3">
        <f t="shared" si="388"/>
        <v>11</v>
      </c>
      <c r="K923" s="3">
        <f t="shared" si="381"/>
        <v>0</v>
      </c>
      <c r="L923" s="3">
        <f t="shared" si="374"/>
        <v>4</v>
      </c>
      <c r="M923" s="3">
        <f t="shared" si="376"/>
        <v>1104</v>
      </c>
      <c r="N923" t="str">
        <f t="shared" si="377"/>
        <v/>
      </c>
      <c r="O923" s="14" t="str">
        <f t="shared" si="389"/>
        <v/>
      </c>
      <c r="P923" s="14" t="str">
        <f t="shared" si="390"/>
        <v/>
      </c>
      <c r="Q923" s="14" t="str">
        <f t="shared" si="391"/>
        <v/>
      </c>
      <c r="R923" s="14" t="str">
        <f t="shared" si="392"/>
        <v/>
      </c>
      <c r="S923" t="str">
        <f t="shared" si="378"/>
        <v/>
      </c>
      <c r="T923" s="14">
        <f t="shared" si="379"/>
        <v>0</v>
      </c>
    </row>
    <row r="924" spans="1:20" x14ac:dyDescent="0.25">
      <c r="A924" t="s">
        <v>121</v>
      </c>
      <c r="B924">
        <f t="shared" si="382"/>
        <v>3</v>
      </c>
      <c r="C924" t="e">
        <f t="shared" si="383"/>
        <v>#VALUE!</v>
      </c>
      <c r="D924">
        <f t="shared" si="384"/>
        <v>3</v>
      </c>
      <c r="E924">
        <f t="shared" si="385"/>
        <v>5</v>
      </c>
      <c r="F924" s="1">
        <f t="shared" si="375"/>
        <v>20</v>
      </c>
      <c r="G924" s="1">
        <f t="shared" si="386"/>
        <v>55</v>
      </c>
      <c r="H924" s="26" t="str">
        <f t="shared" si="387"/>
        <v>20:55</v>
      </c>
      <c r="I924" s="14">
        <f t="shared" si="380"/>
        <v>0</v>
      </c>
      <c r="J924" s="3">
        <f t="shared" si="388"/>
        <v>11</v>
      </c>
      <c r="K924" s="3">
        <f t="shared" si="381"/>
        <v>0</v>
      </c>
      <c r="L924" s="3">
        <f t="shared" si="374"/>
        <v>4</v>
      </c>
      <c r="M924" s="3">
        <f t="shared" si="376"/>
        <v>1104</v>
      </c>
      <c r="N924" t="str">
        <f t="shared" si="377"/>
        <v/>
      </c>
      <c r="O924" s="14" t="str">
        <f t="shared" si="389"/>
        <v/>
      </c>
      <c r="P924" s="14" t="str">
        <f t="shared" si="390"/>
        <v/>
      </c>
      <c r="Q924" s="14" t="str">
        <f t="shared" si="391"/>
        <v/>
      </c>
      <c r="R924" s="14" t="str">
        <f t="shared" si="392"/>
        <v/>
      </c>
      <c r="S924" t="str">
        <f t="shared" si="378"/>
        <v/>
      </c>
      <c r="T924" s="14">
        <f t="shared" si="379"/>
        <v>0</v>
      </c>
    </row>
    <row r="925" spans="1:20" x14ac:dyDescent="0.25">
      <c r="A925" t="s">
        <v>322</v>
      </c>
      <c r="B925">
        <f t="shared" si="382"/>
        <v>2</v>
      </c>
      <c r="C925" t="e">
        <f t="shared" si="383"/>
        <v>#VALUE!</v>
      </c>
      <c r="D925">
        <f t="shared" si="384"/>
        <v>2</v>
      </c>
      <c r="E925">
        <f t="shared" si="385"/>
        <v>4</v>
      </c>
      <c r="F925" s="1">
        <f t="shared" si="375"/>
        <v>6</v>
      </c>
      <c r="G925" s="1">
        <f t="shared" si="386"/>
        <v>57</v>
      </c>
      <c r="H925" s="26" t="str">
        <f t="shared" si="387"/>
        <v>06:57</v>
      </c>
      <c r="I925" s="14">
        <f t="shared" si="380"/>
        <v>0</v>
      </c>
      <c r="J925" s="3">
        <f t="shared" si="388"/>
        <v>11</v>
      </c>
      <c r="K925" s="3">
        <f t="shared" si="381"/>
        <v>0</v>
      </c>
      <c r="L925" s="3">
        <f t="shared" si="374"/>
        <v>4</v>
      </c>
      <c r="M925" s="3">
        <f t="shared" si="376"/>
        <v>1104</v>
      </c>
      <c r="N925" t="str">
        <f t="shared" si="377"/>
        <v/>
      </c>
      <c r="O925" s="14" t="str">
        <f t="shared" si="389"/>
        <v/>
      </c>
      <c r="P925" s="14" t="str">
        <f t="shared" si="390"/>
        <v/>
      </c>
      <c r="Q925" s="14" t="str">
        <f t="shared" si="391"/>
        <v/>
      </c>
      <c r="R925" s="14" t="str">
        <f t="shared" si="392"/>
        <v/>
      </c>
      <c r="S925" t="str">
        <f t="shared" si="378"/>
        <v/>
      </c>
      <c r="T925" s="14">
        <f t="shared" si="379"/>
        <v>0</v>
      </c>
    </row>
    <row r="926" spans="1:20" x14ac:dyDescent="0.25">
      <c r="A926" t="s">
        <v>529</v>
      </c>
      <c r="B926" t="e">
        <f t="shared" si="382"/>
        <v>#VALUE!</v>
      </c>
      <c r="C926" t="e">
        <f t="shared" si="383"/>
        <v>#VALUE!</v>
      </c>
      <c r="D926" t="e">
        <f t="shared" si="384"/>
        <v>#VALUE!</v>
      </c>
      <c r="E926">
        <f t="shared" si="385"/>
        <v>41</v>
      </c>
      <c r="F926" s="1" t="str">
        <f t="shared" si="375"/>
        <v/>
      </c>
      <c r="G926" s="1" t="str">
        <f t="shared" si="386"/>
        <v/>
      </c>
      <c r="H926" s="26" t="str">
        <f t="shared" si="387"/>
        <v>:</v>
      </c>
      <c r="I926" s="14">
        <f t="shared" si="380"/>
        <v>0</v>
      </c>
      <c r="J926" s="3">
        <f t="shared" si="388"/>
        <v>11</v>
      </c>
      <c r="K926" s="3">
        <f t="shared" si="381"/>
        <v>0</v>
      </c>
      <c r="L926" s="3">
        <f t="shared" si="374"/>
        <v>4</v>
      </c>
      <c r="M926" s="3">
        <f t="shared" si="376"/>
        <v>1104</v>
      </c>
      <c r="N926" t="str">
        <f t="shared" si="377"/>
        <v/>
      </c>
      <c r="O926" s="14" t="str">
        <f t="shared" si="389"/>
        <v/>
      </c>
      <c r="P926" s="14" t="str">
        <f t="shared" si="390"/>
        <v/>
      </c>
      <c r="Q926" s="14" t="str">
        <f t="shared" si="391"/>
        <v/>
      </c>
      <c r="R926" s="14" t="str">
        <f t="shared" si="392"/>
        <v/>
      </c>
      <c r="S926" t="str">
        <f t="shared" si="378"/>
        <v/>
      </c>
      <c r="T926" s="14">
        <f t="shared" si="379"/>
        <v>0</v>
      </c>
    </row>
    <row r="927" spans="1:20" x14ac:dyDescent="0.25">
      <c r="A927" t="s">
        <v>513</v>
      </c>
      <c r="B927" t="e">
        <f t="shared" si="382"/>
        <v>#VALUE!</v>
      </c>
      <c r="C927">
        <f t="shared" si="383"/>
        <v>14</v>
      </c>
      <c r="D927">
        <f t="shared" si="384"/>
        <v>14</v>
      </c>
      <c r="E927">
        <f t="shared" si="385"/>
        <v>35</v>
      </c>
      <c r="F927" s="1" t="str">
        <f t="shared" si="375"/>
        <v/>
      </c>
      <c r="G927" s="1" t="str">
        <f t="shared" si="386"/>
        <v/>
      </c>
      <c r="H927" s="26" t="str">
        <f t="shared" si="387"/>
        <v>:</v>
      </c>
      <c r="I927" s="14">
        <f t="shared" si="380"/>
        <v>0</v>
      </c>
      <c r="J927" s="3">
        <f t="shared" si="388"/>
        <v>11</v>
      </c>
      <c r="K927" s="3">
        <f t="shared" si="381"/>
        <v>1</v>
      </c>
      <c r="L927" s="3">
        <f t="shared" si="374"/>
        <v>5</v>
      </c>
      <c r="M927" s="3">
        <f t="shared" si="376"/>
        <v>1105</v>
      </c>
      <c r="N927" t="str">
        <f t="shared" si="377"/>
        <v>Avd. Cataluña, nº 189 (Los Charros)</v>
      </c>
      <c r="O927" s="14" t="str">
        <f t="shared" si="389"/>
        <v>04:58</v>
      </c>
      <c r="P927" s="14" t="str">
        <f t="shared" si="390"/>
        <v>12:56</v>
      </c>
      <c r="Q927" s="14" t="str">
        <f t="shared" si="391"/>
        <v>20:56</v>
      </c>
      <c r="R927" s="14" t="str">
        <f t="shared" si="392"/>
        <v>06:58</v>
      </c>
      <c r="S927" t="str">
        <f t="shared" si="378"/>
        <v>Avd. Cataluña (frente CAF)</v>
      </c>
      <c r="T927" s="14">
        <f t="shared" si="379"/>
        <v>0</v>
      </c>
    </row>
    <row r="928" spans="1:20" x14ac:dyDescent="0.25">
      <c r="A928" t="s">
        <v>80</v>
      </c>
      <c r="B928">
        <f t="shared" si="382"/>
        <v>2</v>
      </c>
      <c r="C928" t="e">
        <f t="shared" si="383"/>
        <v>#VALUE!</v>
      </c>
      <c r="D928">
        <f t="shared" si="384"/>
        <v>2</v>
      </c>
      <c r="E928">
        <f t="shared" si="385"/>
        <v>4</v>
      </c>
      <c r="F928" s="1">
        <f t="shared" si="375"/>
        <v>4</v>
      </c>
      <c r="G928" s="1">
        <f t="shared" si="386"/>
        <v>58</v>
      </c>
      <c r="H928" s="26" t="str">
        <f t="shared" si="387"/>
        <v>04:58</v>
      </c>
      <c r="I928" s="14">
        <f t="shared" si="380"/>
        <v>0</v>
      </c>
      <c r="J928" s="3">
        <f t="shared" si="388"/>
        <v>11</v>
      </c>
      <c r="K928" s="3">
        <f t="shared" si="381"/>
        <v>0</v>
      </c>
      <c r="L928" s="3">
        <f t="shared" si="374"/>
        <v>5</v>
      </c>
      <c r="M928" s="3">
        <f t="shared" si="376"/>
        <v>1105</v>
      </c>
      <c r="N928" t="str">
        <f t="shared" si="377"/>
        <v/>
      </c>
      <c r="O928" s="14" t="str">
        <f t="shared" si="389"/>
        <v/>
      </c>
      <c r="P928" s="14" t="str">
        <f t="shared" si="390"/>
        <v/>
      </c>
      <c r="Q928" s="14" t="str">
        <f t="shared" si="391"/>
        <v/>
      </c>
      <c r="R928" s="14" t="str">
        <f t="shared" si="392"/>
        <v/>
      </c>
      <c r="S928" t="str">
        <f t="shared" si="378"/>
        <v/>
      </c>
      <c r="T928" s="14">
        <f t="shared" si="379"/>
        <v>0</v>
      </c>
    </row>
    <row r="929" spans="1:20" x14ac:dyDescent="0.25">
      <c r="A929" t="s">
        <v>81</v>
      </c>
      <c r="B929">
        <f t="shared" si="382"/>
        <v>3</v>
      </c>
      <c r="C929" t="e">
        <f t="shared" si="383"/>
        <v>#VALUE!</v>
      </c>
      <c r="D929">
        <f t="shared" si="384"/>
        <v>3</v>
      </c>
      <c r="E929">
        <f t="shared" si="385"/>
        <v>5</v>
      </c>
      <c r="F929" s="1">
        <f t="shared" si="375"/>
        <v>12</v>
      </c>
      <c r="G929" s="1">
        <f t="shared" si="386"/>
        <v>56</v>
      </c>
      <c r="H929" s="26" t="str">
        <f t="shared" si="387"/>
        <v>12:56</v>
      </c>
      <c r="I929" s="14">
        <f t="shared" si="380"/>
        <v>0</v>
      </c>
      <c r="J929" s="3">
        <f t="shared" si="388"/>
        <v>11</v>
      </c>
      <c r="K929" s="3">
        <f t="shared" si="381"/>
        <v>0</v>
      </c>
      <c r="L929" s="3">
        <f t="shared" si="374"/>
        <v>5</v>
      </c>
      <c r="M929" s="3">
        <f t="shared" si="376"/>
        <v>1105</v>
      </c>
      <c r="N929" t="str">
        <f t="shared" si="377"/>
        <v/>
      </c>
      <c r="O929" s="14" t="str">
        <f t="shared" si="389"/>
        <v/>
      </c>
      <c r="P929" s="14" t="str">
        <f t="shared" si="390"/>
        <v/>
      </c>
      <c r="Q929" s="14" t="str">
        <f t="shared" si="391"/>
        <v/>
      </c>
      <c r="R929" s="14" t="str">
        <f t="shared" si="392"/>
        <v/>
      </c>
      <c r="S929" t="str">
        <f t="shared" si="378"/>
        <v/>
      </c>
      <c r="T929" s="14">
        <f t="shared" si="379"/>
        <v>0</v>
      </c>
    </row>
    <row r="930" spans="1:20" x14ac:dyDescent="0.25">
      <c r="A930" t="s">
        <v>82</v>
      </c>
      <c r="B930">
        <f t="shared" si="382"/>
        <v>3</v>
      </c>
      <c r="C930" t="e">
        <f t="shared" si="383"/>
        <v>#VALUE!</v>
      </c>
      <c r="D930">
        <f t="shared" si="384"/>
        <v>3</v>
      </c>
      <c r="E930">
        <f t="shared" si="385"/>
        <v>5</v>
      </c>
      <c r="F930" s="1">
        <f t="shared" si="375"/>
        <v>20</v>
      </c>
      <c r="G930" s="1">
        <f t="shared" si="386"/>
        <v>56</v>
      </c>
      <c r="H930" s="26" t="str">
        <f t="shared" si="387"/>
        <v>20:56</v>
      </c>
      <c r="I930" s="14">
        <f t="shared" si="380"/>
        <v>0</v>
      </c>
      <c r="J930" s="3">
        <f t="shared" si="388"/>
        <v>11</v>
      </c>
      <c r="K930" s="3">
        <f t="shared" si="381"/>
        <v>0</v>
      </c>
      <c r="L930" s="3">
        <f t="shared" si="374"/>
        <v>5</v>
      </c>
      <c r="M930" s="3">
        <f t="shared" si="376"/>
        <v>1105</v>
      </c>
      <c r="N930" t="str">
        <f t="shared" si="377"/>
        <v/>
      </c>
      <c r="O930" s="14" t="str">
        <f t="shared" si="389"/>
        <v/>
      </c>
      <c r="P930" s="14" t="str">
        <f t="shared" si="390"/>
        <v/>
      </c>
      <c r="Q930" s="14" t="str">
        <f t="shared" si="391"/>
        <v/>
      </c>
      <c r="R930" s="14" t="str">
        <f t="shared" si="392"/>
        <v/>
      </c>
      <c r="S930" t="str">
        <f t="shared" si="378"/>
        <v/>
      </c>
      <c r="T930" s="14">
        <f t="shared" si="379"/>
        <v>0</v>
      </c>
    </row>
    <row r="931" spans="1:20" x14ac:dyDescent="0.25">
      <c r="A931" t="s">
        <v>298</v>
      </c>
      <c r="B931">
        <f t="shared" si="382"/>
        <v>2</v>
      </c>
      <c r="C931" t="e">
        <f t="shared" si="383"/>
        <v>#VALUE!</v>
      </c>
      <c r="D931">
        <f t="shared" si="384"/>
        <v>2</v>
      </c>
      <c r="E931">
        <f t="shared" si="385"/>
        <v>4</v>
      </c>
      <c r="F931" s="1">
        <f t="shared" si="375"/>
        <v>6</v>
      </c>
      <c r="G931" s="1">
        <f t="shared" si="386"/>
        <v>58</v>
      </c>
      <c r="H931" s="26" t="str">
        <f t="shared" si="387"/>
        <v>06:58</v>
      </c>
      <c r="I931" s="14">
        <f t="shared" si="380"/>
        <v>0</v>
      </c>
      <c r="J931" s="3">
        <f t="shared" si="388"/>
        <v>11</v>
      </c>
      <c r="K931" s="3">
        <f t="shared" si="381"/>
        <v>0</v>
      </c>
      <c r="L931" s="3">
        <f t="shared" si="374"/>
        <v>5</v>
      </c>
      <c r="M931" s="3">
        <f t="shared" si="376"/>
        <v>1105</v>
      </c>
      <c r="N931" t="str">
        <f t="shared" si="377"/>
        <v/>
      </c>
      <c r="O931" s="14" t="str">
        <f t="shared" si="389"/>
        <v/>
      </c>
      <c r="P931" s="14" t="str">
        <f t="shared" si="390"/>
        <v/>
      </c>
      <c r="Q931" s="14" t="str">
        <f t="shared" si="391"/>
        <v/>
      </c>
      <c r="R931" s="14" t="str">
        <f t="shared" si="392"/>
        <v/>
      </c>
      <c r="S931" t="str">
        <f t="shared" si="378"/>
        <v/>
      </c>
      <c r="T931" s="14">
        <f t="shared" si="379"/>
        <v>0</v>
      </c>
    </row>
    <row r="932" spans="1:20" x14ac:dyDescent="0.25">
      <c r="A932" t="s">
        <v>527</v>
      </c>
      <c r="B932" t="e">
        <f t="shared" si="382"/>
        <v>#VALUE!</v>
      </c>
      <c r="C932" t="e">
        <f t="shared" si="383"/>
        <v>#VALUE!</v>
      </c>
      <c r="D932" t="e">
        <f t="shared" si="384"/>
        <v>#VALUE!</v>
      </c>
      <c r="E932">
        <f t="shared" si="385"/>
        <v>26</v>
      </c>
      <c r="F932" s="1" t="str">
        <f t="shared" si="375"/>
        <v/>
      </c>
      <c r="G932" s="1" t="str">
        <f t="shared" si="386"/>
        <v/>
      </c>
      <c r="H932" s="26" t="str">
        <f t="shared" si="387"/>
        <v>:</v>
      </c>
      <c r="I932" s="14">
        <f t="shared" si="380"/>
        <v>0</v>
      </c>
      <c r="J932" s="3">
        <f t="shared" si="388"/>
        <v>11</v>
      </c>
      <c r="K932" s="3">
        <f t="shared" si="381"/>
        <v>0</v>
      </c>
      <c r="L932" s="3">
        <f t="shared" si="374"/>
        <v>5</v>
      </c>
      <c r="M932" s="3">
        <f t="shared" si="376"/>
        <v>1105</v>
      </c>
      <c r="N932" t="str">
        <f t="shared" si="377"/>
        <v/>
      </c>
      <c r="O932" s="14" t="str">
        <f t="shared" si="389"/>
        <v/>
      </c>
      <c r="P932" s="14" t="str">
        <f t="shared" si="390"/>
        <v/>
      </c>
      <c r="Q932" s="14" t="str">
        <f t="shared" si="391"/>
        <v/>
      </c>
      <c r="R932" s="14" t="str">
        <f t="shared" si="392"/>
        <v/>
      </c>
      <c r="S932" t="str">
        <f t="shared" si="378"/>
        <v/>
      </c>
      <c r="T932" s="14">
        <f t="shared" si="379"/>
        <v>0</v>
      </c>
    </row>
    <row r="933" spans="1:20" x14ac:dyDescent="0.25">
      <c r="A933" t="s">
        <v>303</v>
      </c>
      <c r="B933" t="e">
        <f t="shared" si="382"/>
        <v>#VALUE!</v>
      </c>
      <c r="C933" t="e">
        <f t="shared" si="383"/>
        <v>#VALUE!</v>
      </c>
      <c r="D933" t="e">
        <f t="shared" si="384"/>
        <v>#VALUE!</v>
      </c>
      <c r="E933">
        <f t="shared" si="385"/>
        <v>34</v>
      </c>
      <c r="F933" s="1" t="str">
        <f t="shared" si="375"/>
        <v/>
      </c>
      <c r="G933" s="1" t="str">
        <f t="shared" si="386"/>
        <v/>
      </c>
      <c r="H933" s="26" t="str">
        <f t="shared" si="387"/>
        <v>:</v>
      </c>
      <c r="I933" s="14">
        <f t="shared" si="380"/>
        <v>0</v>
      </c>
      <c r="J933" s="3">
        <f t="shared" si="388"/>
        <v>11</v>
      </c>
      <c r="K933" s="3">
        <f t="shared" si="381"/>
        <v>1</v>
      </c>
      <c r="L933" s="3">
        <f t="shared" si="374"/>
        <v>6</v>
      </c>
      <c r="M933" s="3">
        <f t="shared" si="376"/>
        <v>1106</v>
      </c>
      <c r="N933" t="str">
        <f t="shared" si="377"/>
        <v>Avd. Cataluña (frente Felisa Galé)</v>
      </c>
      <c r="O933" s="14" t="str">
        <f t="shared" si="389"/>
        <v>05:01</v>
      </c>
      <c r="P933" s="14" t="str">
        <f t="shared" si="390"/>
        <v>12:59</v>
      </c>
      <c r="Q933" s="14" t="str">
        <f t="shared" si="391"/>
        <v>20:59</v>
      </c>
      <c r="R933" s="14" t="str">
        <f t="shared" si="392"/>
        <v>07:01</v>
      </c>
      <c r="S933" t="str">
        <f t="shared" si="378"/>
        <v>Avd. Cataluña (frente nº 189 - Los Charros)</v>
      </c>
      <c r="T933" s="14">
        <f t="shared" si="379"/>
        <v>0</v>
      </c>
    </row>
    <row r="934" spans="1:20" x14ac:dyDescent="0.25">
      <c r="A934" t="s">
        <v>53</v>
      </c>
      <c r="B934">
        <f t="shared" si="382"/>
        <v>2</v>
      </c>
      <c r="C934" t="e">
        <f t="shared" si="383"/>
        <v>#VALUE!</v>
      </c>
      <c r="D934">
        <f t="shared" si="384"/>
        <v>2</v>
      </c>
      <c r="E934">
        <f t="shared" si="385"/>
        <v>4</v>
      </c>
      <c r="F934" s="1">
        <f t="shared" si="375"/>
        <v>5</v>
      </c>
      <c r="G934" s="1">
        <f t="shared" si="386"/>
        <v>1</v>
      </c>
      <c r="H934" s="26" t="str">
        <f t="shared" si="387"/>
        <v>05:01</v>
      </c>
      <c r="I934" s="14">
        <f t="shared" si="380"/>
        <v>0</v>
      </c>
      <c r="J934" s="3">
        <f t="shared" si="388"/>
        <v>11</v>
      </c>
      <c r="K934" s="3">
        <f t="shared" si="381"/>
        <v>0</v>
      </c>
      <c r="L934" s="3">
        <f t="shared" si="374"/>
        <v>6</v>
      </c>
      <c r="M934" s="3">
        <f t="shared" si="376"/>
        <v>1106</v>
      </c>
      <c r="N934" t="str">
        <f t="shared" si="377"/>
        <v/>
      </c>
      <c r="O934" s="14" t="str">
        <f t="shared" si="389"/>
        <v/>
      </c>
      <c r="P934" s="14" t="str">
        <f t="shared" si="390"/>
        <v/>
      </c>
      <c r="Q934" s="14" t="str">
        <f t="shared" si="391"/>
        <v/>
      </c>
      <c r="R934" s="14" t="str">
        <f t="shared" si="392"/>
        <v/>
      </c>
      <c r="S934" t="str">
        <f t="shared" si="378"/>
        <v/>
      </c>
      <c r="T934" s="14">
        <f t="shared" si="379"/>
        <v>0</v>
      </c>
    </row>
    <row r="935" spans="1:20" x14ac:dyDescent="0.25">
      <c r="A935" t="s">
        <v>24</v>
      </c>
      <c r="B935">
        <f t="shared" si="382"/>
        <v>3</v>
      </c>
      <c r="C935" t="e">
        <f t="shared" si="383"/>
        <v>#VALUE!</v>
      </c>
      <c r="D935">
        <f t="shared" si="384"/>
        <v>3</v>
      </c>
      <c r="E935">
        <f t="shared" si="385"/>
        <v>5</v>
      </c>
      <c r="F935" s="1">
        <f t="shared" si="375"/>
        <v>12</v>
      </c>
      <c r="G935" s="1">
        <f t="shared" si="386"/>
        <v>59</v>
      </c>
      <c r="H935" s="26" t="str">
        <f t="shared" si="387"/>
        <v>12:59</v>
      </c>
      <c r="I935" s="14">
        <f t="shared" si="380"/>
        <v>0</v>
      </c>
      <c r="J935" s="3">
        <f t="shared" si="388"/>
        <v>11</v>
      </c>
      <c r="K935" s="3">
        <f t="shared" si="381"/>
        <v>0</v>
      </c>
      <c r="L935" s="3">
        <f t="shared" si="374"/>
        <v>6</v>
      </c>
      <c r="M935" s="3">
        <f t="shared" si="376"/>
        <v>1106</v>
      </c>
      <c r="N935" t="str">
        <f t="shared" si="377"/>
        <v/>
      </c>
      <c r="O935" s="14" t="str">
        <f t="shared" si="389"/>
        <v/>
      </c>
      <c r="P935" s="14" t="str">
        <f t="shared" si="390"/>
        <v/>
      </c>
      <c r="Q935" s="14" t="str">
        <f t="shared" si="391"/>
        <v/>
      </c>
      <c r="R935" s="14" t="str">
        <f t="shared" si="392"/>
        <v/>
      </c>
      <c r="S935" t="str">
        <f t="shared" si="378"/>
        <v/>
      </c>
      <c r="T935" s="14">
        <f t="shared" si="379"/>
        <v>0</v>
      </c>
    </row>
    <row r="936" spans="1:20" x14ac:dyDescent="0.25">
      <c r="A936" t="s">
        <v>25</v>
      </c>
      <c r="B936">
        <f t="shared" si="382"/>
        <v>3</v>
      </c>
      <c r="C936" t="e">
        <f t="shared" si="383"/>
        <v>#VALUE!</v>
      </c>
      <c r="D936">
        <f t="shared" si="384"/>
        <v>3</v>
      </c>
      <c r="E936">
        <f t="shared" si="385"/>
        <v>5</v>
      </c>
      <c r="F936" s="1">
        <f t="shared" si="375"/>
        <v>20</v>
      </c>
      <c r="G936" s="1">
        <f t="shared" si="386"/>
        <v>59</v>
      </c>
      <c r="H936" s="26" t="str">
        <f t="shared" si="387"/>
        <v>20:59</v>
      </c>
      <c r="I936" s="14">
        <f t="shared" si="380"/>
        <v>0</v>
      </c>
      <c r="J936" s="3">
        <f t="shared" si="388"/>
        <v>11</v>
      </c>
      <c r="K936" s="3">
        <f t="shared" si="381"/>
        <v>0</v>
      </c>
      <c r="L936" s="3">
        <f t="shared" si="374"/>
        <v>6</v>
      </c>
      <c r="M936" s="3">
        <f t="shared" si="376"/>
        <v>1106</v>
      </c>
      <c r="N936" t="str">
        <f t="shared" si="377"/>
        <v/>
      </c>
      <c r="O936" s="14" t="str">
        <f t="shared" si="389"/>
        <v/>
      </c>
      <c r="P936" s="14" t="str">
        <f t="shared" si="390"/>
        <v/>
      </c>
      <c r="Q936" s="14" t="str">
        <f t="shared" si="391"/>
        <v/>
      </c>
      <c r="R936" s="14" t="str">
        <f t="shared" si="392"/>
        <v/>
      </c>
      <c r="S936" t="str">
        <f t="shared" si="378"/>
        <v/>
      </c>
      <c r="T936" s="14">
        <f t="shared" si="379"/>
        <v>0</v>
      </c>
    </row>
    <row r="937" spans="1:20" x14ac:dyDescent="0.25">
      <c r="A937" t="s">
        <v>326</v>
      </c>
      <c r="B937">
        <f t="shared" si="382"/>
        <v>2</v>
      </c>
      <c r="C937" t="e">
        <f t="shared" si="383"/>
        <v>#VALUE!</v>
      </c>
      <c r="D937">
        <f t="shared" si="384"/>
        <v>2</v>
      </c>
      <c r="E937">
        <f t="shared" si="385"/>
        <v>4</v>
      </c>
      <c r="F937" s="1">
        <f t="shared" si="375"/>
        <v>7</v>
      </c>
      <c r="G937" s="1">
        <f t="shared" si="386"/>
        <v>1</v>
      </c>
      <c r="H937" s="26" t="str">
        <f t="shared" si="387"/>
        <v>07:01</v>
      </c>
      <c r="I937" s="14">
        <f t="shared" si="380"/>
        <v>0</v>
      </c>
      <c r="J937" s="3">
        <f t="shared" si="388"/>
        <v>11</v>
      </c>
      <c r="K937" s="3">
        <f t="shared" si="381"/>
        <v>0</v>
      </c>
      <c r="L937" s="3">
        <f t="shared" si="374"/>
        <v>6</v>
      </c>
      <c r="M937" s="3">
        <f t="shared" si="376"/>
        <v>1106</v>
      </c>
      <c r="N937" t="str">
        <f t="shared" si="377"/>
        <v/>
      </c>
      <c r="O937" s="14" t="str">
        <f t="shared" si="389"/>
        <v/>
      </c>
      <c r="P937" s="14" t="str">
        <f t="shared" si="390"/>
        <v/>
      </c>
      <c r="Q937" s="14" t="str">
        <f t="shared" si="391"/>
        <v/>
      </c>
      <c r="R937" s="14" t="str">
        <f t="shared" si="392"/>
        <v/>
      </c>
      <c r="S937" t="str">
        <f t="shared" si="378"/>
        <v/>
      </c>
      <c r="T937" s="14">
        <f t="shared" si="379"/>
        <v>0</v>
      </c>
    </row>
    <row r="938" spans="1:20" x14ac:dyDescent="0.25">
      <c r="A938" t="s">
        <v>526</v>
      </c>
      <c r="B938" t="e">
        <f t="shared" si="382"/>
        <v>#VALUE!</v>
      </c>
      <c r="C938" t="e">
        <f t="shared" si="383"/>
        <v>#VALUE!</v>
      </c>
      <c r="D938" t="e">
        <f t="shared" si="384"/>
        <v>#VALUE!</v>
      </c>
      <c r="E938">
        <f t="shared" si="385"/>
        <v>43</v>
      </c>
      <c r="F938" s="1" t="str">
        <f t="shared" si="375"/>
        <v/>
      </c>
      <c r="G938" s="1" t="str">
        <f t="shared" si="386"/>
        <v/>
      </c>
      <c r="H938" s="26" t="str">
        <f t="shared" si="387"/>
        <v>:</v>
      </c>
      <c r="I938" s="14">
        <f t="shared" si="380"/>
        <v>0</v>
      </c>
      <c r="J938" s="3">
        <f t="shared" si="388"/>
        <v>11</v>
      </c>
      <c r="K938" s="3">
        <f t="shared" si="381"/>
        <v>0</v>
      </c>
      <c r="L938" s="3">
        <f t="shared" si="374"/>
        <v>6</v>
      </c>
      <c r="M938" s="3">
        <f t="shared" si="376"/>
        <v>1106</v>
      </c>
      <c r="N938" t="str">
        <f t="shared" si="377"/>
        <v/>
      </c>
      <c r="O938" s="14" t="str">
        <f t="shared" si="389"/>
        <v/>
      </c>
      <c r="P938" s="14" t="str">
        <f t="shared" si="390"/>
        <v/>
      </c>
      <c r="Q938" s="14" t="str">
        <f t="shared" si="391"/>
        <v/>
      </c>
      <c r="R938" s="14" t="str">
        <f t="shared" si="392"/>
        <v/>
      </c>
      <c r="S938" t="str">
        <f t="shared" si="378"/>
        <v/>
      </c>
      <c r="T938" s="14">
        <f t="shared" si="379"/>
        <v>0</v>
      </c>
    </row>
    <row r="939" spans="1:20" x14ac:dyDescent="0.25">
      <c r="A939" t="s">
        <v>272</v>
      </c>
      <c r="B939" t="e">
        <f t="shared" si="382"/>
        <v>#VALUE!</v>
      </c>
      <c r="C939">
        <f t="shared" si="383"/>
        <v>21</v>
      </c>
      <c r="D939">
        <f t="shared" si="384"/>
        <v>21</v>
      </c>
      <c r="E939">
        <f t="shared" si="385"/>
        <v>48</v>
      </c>
      <c r="F939" s="1" t="str">
        <f t="shared" si="375"/>
        <v/>
      </c>
      <c r="G939" s="1" t="str">
        <f t="shared" si="386"/>
        <v/>
      </c>
      <c r="H939" s="26" t="str">
        <f t="shared" si="387"/>
        <v>:</v>
      </c>
      <c r="I939" s="14">
        <f t="shared" si="380"/>
        <v>0</v>
      </c>
      <c r="J939" s="3">
        <f t="shared" si="388"/>
        <v>11</v>
      </c>
      <c r="K939" s="3">
        <f t="shared" si="381"/>
        <v>1</v>
      </c>
      <c r="L939" s="3">
        <f t="shared" si="374"/>
        <v>7</v>
      </c>
      <c r="M939" s="3">
        <f t="shared" si="376"/>
        <v>1107</v>
      </c>
      <c r="N939" t="str">
        <f t="shared" si="377"/>
        <v>Marqués de la Cadena, (frente nº 57 Pd. Bus CAN)</v>
      </c>
      <c r="O939" s="14" t="str">
        <f t="shared" si="389"/>
        <v>05:03</v>
      </c>
      <c r="P939" s="14" t="str">
        <f t="shared" si="390"/>
        <v>13:01</v>
      </c>
      <c r="Q939" s="14" t="str">
        <f t="shared" si="391"/>
        <v>21:01</v>
      </c>
      <c r="R939" s="14" t="str">
        <f t="shared" si="392"/>
        <v>07:03</v>
      </c>
      <c r="S939" t="str">
        <f t="shared" si="378"/>
        <v>Avd. Cataluña (esq. Felisa Galé)</v>
      </c>
      <c r="T939" s="14">
        <f t="shared" si="379"/>
        <v>0</v>
      </c>
    </row>
    <row r="940" spans="1:20" x14ac:dyDescent="0.25">
      <c r="A940" t="s">
        <v>18</v>
      </c>
      <c r="B940">
        <f t="shared" si="382"/>
        <v>2</v>
      </c>
      <c r="C940" t="e">
        <f t="shared" si="383"/>
        <v>#VALUE!</v>
      </c>
      <c r="D940">
        <f t="shared" si="384"/>
        <v>2</v>
      </c>
      <c r="E940">
        <f t="shared" si="385"/>
        <v>4</v>
      </c>
      <c r="F940" s="1">
        <f t="shared" si="375"/>
        <v>5</v>
      </c>
      <c r="G940" s="1">
        <f t="shared" si="386"/>
        <v>3</v>
      </c>
      <c r="H940" s="26" t="str">
        <f t="shared" si="387"/>
        <v>05:03</v>
      </c>
      <c r="I940" s="14">
        <f t="shared" si="380"/>
        <v>0</v>
      </c>
      <c r="J940" s="3">
        <f t="shared" si="388"/>
        <v>11</v>
      </c>
      <c r="K940" s="3">
        <f t="shared" si="381"/>
        <v>0</v>
      </c>
      <c r="L940" s="3">
        <f t="shared" si="374"/>
        <v>7</v>
      </c>
      <c r="M940" s="3">
        <f t="shared" si="376"/>
        <v>1107</v>
      </c>
      <c r="N940" t="str">
        <f t="shared" si="377"/>
        <v/>
      </c>
      <c r="O940" s="14" t="str">
        <f t="shared" si="389"/>
        <v/>
      </c>
      <c r="P940" s="14" t="str">
        <f t="shared" si="390"/>
        <v/>
      </c>
      <c r="Q940" s="14" t="str">
        <f t="shared" si="391"/>
        <v/>
      </c>
      <c r="R940" s="14" t="str">
        <f t="shared" si="392"/>
        <v/>
      </c>
      <c r="S940" t="str">
        <f t="shared" si="378"/>
        <v/>
      </c>
      <c r="T940" s="14">
        <f t="shared" si="379"/>
        <v>0</v>
      </c>
    </row>
    <row r="941" spans="1:20" x14ac:dyDescent="0.25">
      <c r="A941" t="s">
        <v>34</v>
      </c>
      <c r="B941">
        <f t="shared" si="382"/>
        <v>3</v>
      </c>
      <c r="C941" t="e">
        <f t="shared" si="383"/>
        <v>#VALUE!</v>
      </c>
      <c r="D941">
        <f t="shared" si="384"/>
        <v>3</v>
      </c>
      <c r="E941">
        <f t="shared" si="385"/>
        <v>5</v>
      </c>
      <c r="F941" s="1">
        <f t="shared" si="375"/>
        <v>13</v>
      </c>
      <c r="G941" s="1">
        <f t="shared" si="386"/>
        <v>1</v>
      </c>
      <c r="H941" s="26" t="str">
        <f t="shared" si="387"/>
        <v>13:01</v>
      </c>
      <c r="I941" s="14">
        <f t="shared" si="380"/>
        <v>0</v>
      </c>
      <c r="J941" s="3">
        <f t="shared" si="388"/>
        <v>11</v>
      </c>
      <c r="K941" s="3">
        <f t="shared" si="381"/>
        <v>0</v>
      </c>
      <c r="L941" s="3">
        <f t="shared" si="374"/>
        <v>7</v>
      </c>
      <c r="M941" s="3">
        <f t="shared" si="376"/>
        <v>1107</v>
      </c>
      <c r="N941" t="str">
        <f t="shared" si="377"/>
        <v/>
      </c>
      <c r="O941" s="14" t="str">
        <f t="shared" si="389"/>
        <v/>
      </c>
      <c r="P941" s="14" t="str">
        <f t="shared" si="390"/>
        <v/>
      </c>
      <c r="Q941" s="14" t="str">
        <f t="shared" si="391"/>
        <v/>
      </c>
      <c r="R941" s="14" t="str">
        <f t="shared" si="392"/>
        <v/>
      </c>
      <c r="S941" t="str">
        <f t="shared" si="378"/>
        <v/>
      </c>
      <c r="T941" s="14">
        <f t="shared" si="379"/>
        <v>0</v>
      </c>
    </row>
    <row r="942" spans="1:20" x14ac:dyDescent="0.25">
      <c r="A942" t="s">
        <v>35</v>
      </c>
      <c r="B942">
        <f t="shared" si="382"/>
        <v>3</v>
      </c>
      <c r="C942" t="e">
        <f t="shared" si="383"/>
        <v>#VALUE!</v>
      </c>
      <c r="D942">
        <f t="shared" si="384"/>
        <v>3</v>
      </c>
      <c r="E942">
        <f t="shared" si="385"/>
        <v>5</v>
      </c>
      <c r="F942" s="1">
        <f t="shared" si="375"/>
        <v>21</v>
      </c>
      <c r="G942" s="1">
        <f t="shared" si="386"/>
        <v>1</v>
      </c>
      <c r="H942" s="26" t="str">
        <f t="shared" si="387"/>
        <v>21:01</v>
      </c>
      <c r="I942" s="14">
        <f t="shared" si="380"/>
        <v>0</v>
      </c>
      <c r="J942" s="3">
        <f t="shared" si="388"/>
        <v>11</v>
      </c>
      <c r="K942" s="3">
        <f t="shared" si="381"/>
        <v>0</v>
      </c>
      <c r="L942" s="3">
        <f t="shared" si="374"/>
        <v>7</v>
      </c>
      <c r="M942" s="3">
        <f t="shared" si="376"/>
        <v>1107</v>
      </c>
      <c r="N942" t="str">
        <f t="shared" si="377"/>
        <v/>
      </c>
      <c r="O942" s="14" t="str">
        <f t="shared" si="389"/>
        <v/>
      </c>
      <c r="P942" s="14" t="str">
        <f t="shared" si="390"/>
        <v/>
      </c>
      <c r="Q942" s="14" t="str">
        <f t="shared" si="391"/>
        <v/>
      </c>
      <c r="R942" s="14" t="str">
        <f t="shared" si="392"/>
        <v/>
      </c>
      <c r="S942" t="str">
        <f t="shared" si="378"/>
        <v/>
      </c>
      <c r="T942" s="14">
        <f t="shared" si="379"/>
        <v>0</v>
      </c>
    </row>
    <row r="943" spans="1:20" x14ac:dyDescent="0.25">
      <c r="A943" t="s">
        <v>313</v>
      </c>
      <c r="B943">
        <f t="shared" si="382"/>
        <v>2</v>
      </c>
      <c r="C943" t="e">
        <f t="shared" si="383"/>
        <v>#VALUE!</v>
      </c>
      <c r="D943">
        <f t="shared" si="384"/>
        <v>2</v>
      </c>
      <c r="E943">
        <f t="shared" si="385"/>
        <v>4</v>
      </c>
      <c r="F943" s="1">
        <f t="shared" si="375"/>
        <v>7</v>
      </c>
      <c r="G943" s="1">
        <f t="shared" si="386"/>
        <v>3</v>
      </c>
      <c r="H943" s="26" t="str">
        <f t="shared" si="387"/>
        <v>07:03</v>
      </c>
      <c r="I943" s="14">
        <f t="shared" si="380"/>
        <v>0</v>
      </c>
      <c r="J943" s="3">
        <f t="shared" si="388"/>
        <v>11</v>
      </c>
      <c r="K943" s="3">
        <f t="shared" si="381"/>
        <v>0</v>
      </c>
      <c r="L943" s="3">
        <f t="shared" si="374"/>
        <v>7</v>
      </c>
      <c r="M943" s="3">
        <f t="shared" si="376"/>
        <v>1107</v>
      </c>
      <c r="N943" t="str">
        <f t="shared" si="377"/>
        <v/>
      </c>
      <c r="O943" s="14" t="str">
        <f t="shared" si="389"/>
        <v/>
      </c>
      <c r="P943" s="14" t="str">
        <f t="shared" si="390"/>
        <v/>
      </c>
      <c r="Q943" s="14" t="str">
        <f t="shared" si="391"/>
        <v/>
      </c>
      <c r="R943" s="14" t="str">
        <f t="shared" si="392"/>
        <v/>
      </c>
      <c r="S943" t="str">
        <f t="shared" si="378"/>
        <v/>
      </c>
      <c r="T943" s="14">
        <f t="shared" si="379"/>
        <v>0</v>
      </c>
    </row>
    <row r="944" spans="1:20" x14ac:dyDescent="0.25">
      <c r="A944" t="s">
        <v>524</v>
      </c>
      <c r="B944" t="e">
        <f t="shared" si="382"/>
        <v>#VALUE!</v>
      </c>
      <c r="C944" t="e">
        <f t="shared" si="383"/>
        <v>#VALUE!</v>
      </c>
      <c r="D944" t="e">
        <f t="shared" si="384"/>
        <v>#VALUE!</v>
      </c>
      <c r="E944">
        <f t="shared" si="385"/>
        <v>32</v>
      </c>
      <c r="F944" s="1" t="str">
        <f t="shared" si="375"/>
        <v/>
      </c>
      <c r="G944" s="1" t="str">
        <f t="shared" si="386"/>
        <v/>
      </c>
      <c r="H944" s="26" t="str">
        <f t="shared" si="387"/>
        <v>:</v>
      </c>
      <c r="I944" s="14">
        <f t="shared" si="380"/>
        <v>0</v>
      </c>
      <c r="J944" s="3">
        <f t="shared" si="388"/>
        <v>11</v>
      </c>
      <c r="K944" s="3">
        <f t="shared" si="381"/>
        <v>0</v>
      </c>
      <c r="L944" s="3">
        <f t="shared" si="374"/>
        <v>7</v>
      </c>
      <c r="M944" s="3">
        <f t="shared" si="376"/>
        <v>1107</v>
      </c>
      <c r="N944" t="str">
        <f t="shared" si="377"/>
        <v/>
      </c>
      <c r="O944" s="14" t="str">
        <f t="shared" si="389"/>
        <v/>
      </c>
      <c r="P944" s="14" t="str">
        <f t="shared" si="390"/>
        <v/>
      </c>
      <c r="Q944" s="14" t="str">
        <f t="shared" si="391"/>
        <v/>
      </c>
      <c r="R944" s="14" t="str">
        <f t="shared" si="392"/>
        <v/>
      </c>
      <c r="S944" t="str">
        <f t="shared" si="378"/>
        <v/>
      </c>
      <c r="T944" s="14">
        <f t="shared" si="379"/>
        <v>0</v>
      </c>
    </row>
    <row r="945" spans="1:20" x14ac:dyDescent="0.25">
      <c r="A945" t="s">
        <v>588</v>
      </c>
      <c r="B945" t="e">
        <f t="shared" si="382"/>
        <v>#VALUE!</v>
      </c>
      <c r="C945" t="e">
        <f t="shared" si="383"/>
        <v>#VALUE!</v>
      </c>
      <c r="D945" t="e">
        <f t="shared" si="384"/>
        <v>#VALUE!</v>
      </c>
      <c r="E945">
        <f t="shared" si="385"/>
        <v>45</v>
      </c>
      <c r="F945" s="1" t="str">
        <f t="shared" si="375"/>
        <v/>
      </c>
      <c r="G945" s="1" t="str">
        <f t="shared" si="386"/>
        <v/>
      </c>
      <c r="H945" s="26" t="str">
        <f t="shared" si="387"/>
        <v>:</v>
      </c>
      <c r="I945" s="14">
        <f t="shared" si="380"/>
        <v>0</v>
      </c>
      <c r="J945" s="3">
        <f t="shared" si="388"/>
        <v>11</v>
      </c>
      <c r="K945" s="3">
        <f t="shared" si="381"/>
        <v>1</v>
      </c>
      <c r="L945" s="3">
        <f t="shared" si="374"/>
        <v>8</v>
      </c>
      <c r="M945" s="3">
        <f t="shared" si="376"/>
        <v>1108</v>
      </c>
      <c r="N945" t="str">
        <f t="shared" si="377"/>
        <v>San Juan de la Peña (Pd. Bus Hierros Alfonso)</v>
      </c>
      <c r="O945" s="14" t="str">
        <f t="shared" si="389"/>
        <v>05:05</v>
      </c>
      <c r="P945" s="14" t="str">
        <f t="shared" si="390"/>
        <v>13:03</v>
      </c>
      <c r="Q945" s="14" t="str">
        <f t="shared" si="391"/>
        <v>21:03</v>
      </c>
      <c r="R945" s="14" t="str">
        <f t="shared" si="392"/>
        <v>07:05</v>
      </c>
      <c r="S945" t="str">
        <f t="shared" si="378"/>
        <v>Marqués de la Cadena (Plaza Mozart - Pd. Bus)</v>
      </c>
      <c r="T945" s="14">
        <f t="shared" si="379"/>
        <v>0</v>
      </c>
    </row>
    <row r="946" spans="1:20" x14ac:dyDescent="0.25">
      <c r="A946" t="s">
        <v>28</v>
      </c>
      <c r="B946">
        <f t="shared" si="382"/>
        <v>2</v>
      </c>
      <c r="C946" t="e">
        <f t="shared" si="383"/>
        <v>#VALUE!</v>
      </c>
      <c r="D946">
        <f t="shared" si="384"/>
        <v>2</v>
      </c>
      <c r="E946">
        <f t="shared" si="385"/>
        <v>4</v>
      </c>
      <c r="F946" s="1">
        <f t="shared" si="375"/>
        <v>5</v>
      </c>
      <c r="G946" s="1">
        <f t="shared" si="386"/>
        <v>5</v>
      </c>
      <c r="H946" s="26" t="str">
        <f t="shared" si="387"/>
        <v>05:05</v>
      </c>
      <c r="I946" s="14">
        <f t="shared" si="380"/>
        <v>0</v>
      </c>
      <c r="J946" s="3">
        <f t="shared" si="388"/>
        <v>11</v>
      </c>
      <c r="K946" s="3">
        <f t="shared" si="381"/>
        <v>0</v>
      </c>
      <c r="L946" s="3">
        <f t="shared" si="374"/>
        <v>8</v>
      </c>
      <c r="M946" s="3">
        <f t="shared" si="376"/>
        <v>1108</v>
      </c>
      <c r="N946" t="str">
        <f t="shared" si="377"/>
        <v/>
      </c>
      <c r="O946" s="14" t="str">
        <f t="shared" si="389"/>
        <v/>
      </c>
      <c r="P946" s="14" t="str">
        <f t="shared" si="390"/>
        <v/>
      </c>
      <c r="Q946" s="14" t="str">
        <f t="shared" si="391"/>
        <v/>
      </c>
      <c r="R946" s="14" t="str">
        <f t="shared" si="392"/>
        <v/>
      </c>
      <c r="S946" t="str">
        <f t="shared" si="378"/>
        <v/>
      </c>
      <c r="T946" s="14">
        <f t="shared" si="379"/>
        <v>0</v>
      </c>
    </row>
    <row r="947" spans="1:20" x14ac:dyDescent="0.25">
      <c r="A947" t="s">
        <v>39</v>
      </c>
      <c r="B947">
        <f t="shared" si="382"/>
        <v>3</v>
      </c>
      <c r="C947" t="e">
        <f t="shared" si="383"/>
        <v>#VALUE!</v>
      </c>
      <c r="D947">
        <f t="shared" si="384"/>
        <v>3</v>
      </c>
      <c r="E947">
        <f t="shared" si="385"/>
        <v>5</v>
      </c>
      <c r="F947" s="1">
        <f t="shared" si="375"/>
        <v>13</v>
      </c>
      <c r="G947" s="1">
        <f t="shared" si="386"/>
        <v>3</v>
      </c>
      <c r="H947" s="26" t="str">
        <f t="shared" si="387"/>
        <v>13:03</v>
      </c>
      <c r="I947" s="14">
        <f t="shared" si="380"/>
        <v>0</v>
      </c>
      <c r="J947" s="3">
        <f t="shared" si="388"/>
        <v>11</v>
      </c>
      <c r="K947" s="3">
        <f t="shared" si="381"/>
        <v>0</v>
      </c>
      <c r="L947" s="3">
        <f t="shared" si="374"/>
        <v>8</v>
      </c>
      <c r="M947" s="3">
        <f t="shared" si="376"/>
        <v>1108</v>
      </c>
      <c r="N947" t="str">
        <f t="shared" si="377"/>
        <v/>
      </c>
      <c r="O947" s="14" t="str">
        <f t="shared" si="389"/>
        <v/>
      </c>
      <c r="P947" s="14" t="str">
        <f t="shared" si="390"/>
        <v/>
      </c>
      <c r="Q947" s="14" t="str">
        <f t="shared" si="391"/>
        <v/>
      </c>
      <c r="R947" s="14" t="str">
        <f t="shared" si="392"/>
        <v/>
      </c>
      <c r="S947" t="str">
        <f t="shared" si="378"/>
        <v/>
      </c>
      <c r="T947" s="14">
        <f t="shared" si="379"/>
        <v>0</v>
      </c>
    </row>
    <row r="948" spans="1:20" x14ac:dyDescent="0.25">
      <c r="A948" t="s">
        <v>40</v>
      </c>
      <c r="B948">
        <f t="shared" si="382"/>
        <v>3</v>
      </c>
      <c r="C948" t="e">
        <f t="shared" si="383"/>
        <v>#VALUE!</v>
      </c>
      <c r="D948">
        <f t="shared" si="384"/>
        <v>3</v>
      </c>
      <c r="E948">
        <f t="shared" si="385"/>
        <v>5</v>
      </c>
      <c r="F948" s="1">
        <f t="shared" si="375"/>
        <v>21</v>
      </c>
      <c r="G948" s="1">
        <f t="shared" si="386"/>
        <v>3</v>
      </c>
      <c r="H948" s="26" t="str">
        <f t="shared" si="387"/>
        <v>21:03</v>
      </c>
      <c r="I948" s="14">
        <f t="shared" si="380"/>
        <v>0</v>
      </c>
      <c r="J948" s="3">
        <f t="shared" si="388"/>
        <v>11</v>
      </c>
      <c r="K948" s="3">
        <f t="shared" si="381"/>
        <v>0</v>
      </c>
      <c r="L948" s="3">
        <f t="shared" si="374"/>
        <v>8</v>
      </c>
      <c r="M948" s="3">
        <f t="shared" si="376"/>
        <v>1108</v>
      </c>
      <c r="N948" t="str">
        <f t="shared" si="377"/>
        <v/>
      </c>
      <c r="O948" s="14" t="str">
        <f t="shared" si="389"/>
        <v/>
      </c>
      <c r="P948" s="14" t="str">
        <f t="shared" si="390"/>
        <v/>
      </c>
      <c r="Q948" s="14" t="str">
        <f t="shared" si="391"/>
        <v/>
      </c>
      <c r="R948" s="14" t="str">
        <f t="shared" si="392"/>
        <v/>
      </c>
      <c r="S948" t="str">
        <f t="shared" si="378"/>
        <v/>
      </c>
      <c r="T948" s="14">
        <f t="shared" si="379"/>
        <v>0</v>
      </c>
    </row>
    <row r="949" spans="1:20" x14ac:dyDescent="0.25">
      <c r="A949" t="s">
        <v>315</v>
      </c>
      <c r="B949">
        <f t="shared" si="382"/>
        <v>2</v>
      </c>
      <c r="C949" t="e">
        <f t="shared" si="383"/>
        <v>#VALUE!</v>
      </c>
      <c r="D949">
        <f t="shared" si="384"/>
        <v>2</v>
      </c>
      <c r="E949">
        <f t="shared" si="385"/>
        <v>4</v>
      </c>
      <c r="F949" s="1">
        <f t="shared" si="375"/>
        <v>7</v>
      </c>
      <c r="G949" s="1">
        <f t="shared" si="386"/>
        <v>5</v>
      </c>
      <c r="H949" s="26" t="str">
        <f t="shared" si="387"/>
        <v>07:05</v>
      </c>
      <c r="I949" s="14">
        <f t="shared" si="380"/>
        <v>0</v>
      </c>
      <c r="J949" s="3">
        <f t="shared" si="388"/>
        <v>11</v>
      </c>
      <c r="K949" s="3">
        <f t="shared" si="381"/>
        <v>0</v>
      </c>
      <c r="L949" s="3">
        <f t="shared" si="374"/>
        <v>8</v>
      </c>
      <c r="M949" s="3">
        <f t="shared" si="376"/>
        <v>1108</v>
      </c>
      <c r="N949" t="str">
        <f t="shared" si="377"/>
        <v/>
      </c>
      <c r="O949" s="14" t="str">
        <f t="shared" si="389"/>
        <v/>
      </c>
      <c r="P949" s="14" t="str">
        <f t="shared" si="390"/>
        <v/>
      </c>
      <c r="Q949" s="14" t="str">
        <f t="shared" si="391"/>
        <v/>
      </c>
      <c r="R949" s="14" t="str">
        <f t="shared" si="392"/>
        <v/>
      </c>
      <c r="S949" t="str">
        <f t="shared" si="378"/>
        <v/>
      </c>
      <c r="T949" s="14">
        <f t="shared" si="379"/>
        <v>0</v>
      </c>
    </row>
    <row r="950" spans="1:20" x14ac:dyDescent="0.25">
      <c r="A950" t="s">
        <v>523</v>
      </c>
      <c r="B950" t="e">
        <f t="shared" si="382"/>
        <v>#VALUE!</v>
      </c>
      <c r="C950" t="e">
        <f t="shared" si="383"/>
        <v>#VALUE!</v>
      </c>
      <c r="D950" t="e">
        <f t="shared" si="384"/>
        <v>#VALUE!</v>
      </c>
      <c r="E950">
        <f t="shared" si="385"/>
        <v>45</v>
      </c>
      <c r="F950" s="1" t="str">
        <f t="shared" si="375"/>
        <v/>
      </c>
      <c r="G950" s="1" t="str">
        <f t="shared" si="386"/>
        <v/>
      </c>
      <c r="H950" s="26" t="str">
        <f t="shared" si="387"/>
        <v>:</v>
      </c>
      <c r="I950" s="14">
        <f t="shared" si="380"/>
        <v>0</v>
      </c>
      <c r="J950" s="3">
        <f t="shared" si="388"/>
        <v>11</v>
      </c>
      <c r="K950" s="3">
        <f t="shared" si="381"/>
        <v>0</v>
      </c>
      <c r="L950" s="3">
        <f t="shared" si="374"/>
        <v>8</v>
      </c>
      <c r="M950" s="3">
        <f t="shared" si="376"/>
        <v>1108</v>
      </c>
      <c r="N950" t="str">
        <f t="shared" si="377"/>
        <v/>
      </c>
      <c r="O950" s="14" t="str">
        <f t="shared" si="389"/>
        <v/>
      </c>
      <c r="P950" s="14" t="str">
        <f t="shared" si="390"/>
        <v/>
      </c>
      <c r="Q950" s="14" t="str">
        <f t="shared" si="391"/>
        <v/>
      </c>
      <c r="R950" s="14" t="str">
        <f t="shared" si="392"/>
        <v/>
      </c>
      <c r="S950" t="str">
        <f t="shared" si="378"/>
        <v/>
      </c>
      <c r="T950" s="14">
        <f t="shared" si="379"/>
        <v>0</v>
      </c>
    </row>
    <row r="951" spans="1:20" x14ac:dyDescent="0.25">
      <c r="A951" t="s">
        <v>589</v>
      </c>
      <c r="B951" t="e">
        <f t="shared" si="382"/>
        <v>#VALUE!</v>
      </c>
      <c r="C951">
        <f t="shared" si="383"/>
        <v>20</v>
      </c>
      <c r="D951">
        <f t="shared" si="384"/>
        <v>20</v>
      </c>
      <c r="E951">
        <f t="shared" si="385"/>
        <v>37</v>
      </c>
      <c r="F951" s="1" t="str">
        <f t="shared" si="375"/>
        <v/>
      </c>
      <c r="G951" s="1" t="str">
        <f t="shared" si="386"/>
        <v/>
      </c>
      <c r="H951" s="26" t="str">
        <f t="shared" si="387"/>
        <v>:</v>
      </c>
      <c r="I951" s="14">
        <f t="shared" si="380"/>
        <v>0</v>
      </c>
      <c r="J951" s="3">
        <f t="shared" si="388"/>
        <v>11</v>
      </c>
      <c r="K951" s="3">
        <f t="shared" si="381"/>
        <v>1</v>
      </c>
      <c r="L951" s="3">
        <f t="shared" si="374"/>
        <v>9</v>
      </c>
      <c r="M951" s="3">
        <f t="shared" si="376"/>
        <v>1109</v>
      </c>
      <c r="N951" t="str">
        <f t="shared" si="377"/>
        <v>San Juan de la Peña, nº 182 (Pd. Bus)</v>
      </c>
      <c r="O951" s="14" t="str">
        <f t="shared" si="389"/>
        <v>05:07</v>
      </c>
      <c r="P951" s="14" t="str">
        <f t="shared" si="390"/>
        <v>13:05</v>
      </c>
      <c r="Q951" s="14" t="str">
        <f t="shared" si="391"/>
        <v>21:05</v>
      </c>
      <c r="R951" s="14" t="str">
        <f t="shared" si="392"/>
        <v>07:07</v>
      </c>
      <c r="S951" t="str">
        <f t="shared" si="378"/>
        <v>San Juan de la Peña (frente Hierros Alfonso)</v>
      </c>
      <c r="T951" s="14">
        <f t="shared" si="379"/>
        <v>0</v>
      </c>
    </row>
    <row r="952" spans="1:20" x14ac:dyDescent="0.25">
      <c r="A952" t="s">
        <v>68</v>
      </c>
      <c r="B952">
        <f t="shared" si="382"/>
        <v>2</v>
      </c>
      <c r="C952" t="e">
        <f t="shared" si="383"/>
        <v>#VALUE!</v>
      </c>
      <c r="D952">
        <f t="shared" si="384"/>
        <v>2</v>
      </c>
      <c r="E952">
        <f t="shared" si="385"/>
        <v>4</v>
      </c>
      <c r="F952" s="1">
        <f t="shared" si="375"/>
        <v>5</v>
      </c>
      <c r="G952" s="1">
        <f t="shared" si="386"/>
        <v>7</v>
      </c>
      <c r="H952" s="26" t="str">
        <f t="shared" si="387"/>
        <v>05:07</v>
      </c>
      <c r="I952" s="14">
        <f t="shared" si="380"/>
        <v>0</v>
      </c>
      <c r="J952" s="3">
        <f t="shared" si="388"/>
        <v>11</v>
      </c>
      <c r="K952" s="3">
        <f t="shared" si="381"/>
        <v>0</v>
      </c>
      <c r="L952" s="3">
        <f t="shared" si="374"/>
        <v>9</v>
      </c>
      <c r="M952" s="3">
        <f t="shared" si="376"/>
        <v>1109</v>
      </c>
      <c r="N952" t="str">
        <f t="shared" si="377"/>
        <v/>
      </c>
      <c r="O952" s="14" t="str">
        <f t="shared" si="389"/>
        <v/>
      </c>
      <c r="P952" s="14" t="str">
        <f t="shared" si="390"/>
        <v/>
      </c>
      <c r="Q952" s="14" t="str">
        <f t="shared" si="391"/>
        <v/>
      </c>
      <c r="R952" s="14" t="str">
        <f t="shared" si="392"/>
        <v/>
      </c>
      <c r="S952" t="str">
        <f t="shared" si="378"/>
        <v/>
      </c>
      <c r="T952" s="14">
        <f t="shared" si="379"/>
        <v>0</v>
      </c>
    </row>
    <row r="953" spans="1:20" x14ac:dyDescent="0.25">
      <c r="A953" t="s">
        <v>43</v>
      </c>
      <c r="B953">
        <f t="shared" si="382"/>
        <v>3</v>
      </c>
      <c r="C953" t="e">
        <f t="shared" si="383"/>
        <v>#VALUE!</v>
      </c>
      <c r="D953">
        <f t="shared" si="384"/>
        <v>3</v>
      </c>
      <c r="E953">
        <f t="shared" si="385"/>
        <v>5</v>
      </c>
      <c r="F953" s="1">
        <f t="shared" si="375"/>
        <v>13</v>
      </c>
      <c r="G953" s="1">
        <f t="shared" si="386"/>
        <v>5</v>
      </c>
      <c r="H953" s="26" t="str">
        <f t="shared" si="387"/>
        <v>13:05</v>
      </c>
      <c r="I953" s="14">
        <f t="shared" si="380"/>
        <v>0</v>
      </c>
      <c r="J953" s="3">
        <f t="shared" si="388"/>
        <v>11</v>
      </c>
      <c r="K953" s="3">
        <f t="shared" si="381"/>
        <v>0</v>
      </c>
      <c r="L953" s="3">
        <f t="shared" si="374"/>
        <v>9</v>
      </c>
      <c r="M953" s="3">
        <f t="shared" si="376"/>
        <v>1109</v>
      </c>
      <c r="N953" t="str">
        <f t="shared" si="377"/>
        <v/>
      </c>
      <c r="O953" s="14" t="str">
        <f t="shared" si="389"/>
        <v/>
      </c>
      <c r="P953" s="14" t="str">
        <f t="shared" si="390"/>
        <v/>
      </c>
      <c r="Q953" s="14" t="str">
        <f t="shared" si="391"/>
        <v/>
      </c>
      <c r="R953" s="14" t="str">
        <f t="shared" si="392"/>
        <v/>
      </c>
      <c r="S953" t="str">
        <f t="shared" si="378"/>
        <v/>
      </c>
      <c r="T953" s="14">
        <f t="shared" si="379"/>
        <v>0</v>
      </c>
    </row>
    <row r="954" spans="1:20" x14ac:dyDescent="0.25">
      <c r="A954" t="s">
        <v>44</v>
      </c>
      <c r="B954">
        <f t="shared" si="382"/>
        <v>3</v>
      </c>
      <c r="C954" t="e">
        <f t="shared" si="383"/>
        <v>#VALUE!</v>
      </c>
      <c r="D954">
        <f t="shared" si="384"/>
        <v>3</v>
      </c>
      <c r="E954">
        <f t="shared" si="385"/>
        <v>5</v>
      </c>
      <c r="F954" s="1">
        <f t="shared" si="375"/>
        <v>21</v>
      </c>
      <c r="G954" s="1">
        <f t="shared" si="386"/>
        <v>5</v>
      </c>
      <c r="H954" s="26" t="str">
        <f t="shared" si="387"/>
        <v>21:05</v>
      </c>
      <c r="I954" s="14">
        <f t="shared" si="380"/>
        <v>0</v>
      </c>
      <c r="J954" s="3">
        <f t="shared" si="388"/>
        <v>11</v>
      </c>
      <c r="K954" s="3">
        <f t="shared" si="381"/>
        <v>0</v>
      </c>
      <c r="L954" s="3">
        <f t="shared" si="374"/>
        <v>9</v>
      </c>
      <c r="M954" s="3">
        <f t="shared" si="376"/>
        <v>1109</v>
      </c>
      <c r="N954" t="str">
        <f t="shared" si="377"/>
        <v/>
      </c>
      <c r="O954" s="14" t="str">
        <f t="shared" si="389"/>
        <v/>
      </c>
      <c r="P954" s="14" t="str">
        <f t="shared" si="390"/>
        <v/>
      </c>
      <c r="Q954" s="14" t="str">
        <f t="shared" si="391"/>
        <v/>
      </c>
      <c r="R954" s="14" t="str">
        <f t="shared" si="392"/>
        <v/>
      </c>
      <c r="S954" t="str">
        <f t="shared" si="378"/>
        <v/>
      </c>
      <c r="T954" s="14">
        <f t="shared" si="379"/>
        <v>0</v>
      </c>
    </row>
    <row r="955" spans="1:20" x14ac:dyDescent="0.25">
      <c r="A955" t="s">
        <v>306</v>
      </c>
      <c r="B955">
        <f t="shared" si="382"/>
        <v>2</v>
      </c>
      <c r="C955" t="e">
        <f t="shared" si="383"/>
        <v>#VALUE!</v>
      </c>
      <c r="D955">
        <f t="shared" si="384"/>
        <v>2</v>
      </c>
      <c r="E955">
        <f t="shared" si="385"/>
        <v>4</v>
      </c>
      <c r="F955" s="1">
        <f t="shared" si="375"/>
        <v>7</v>
      </c>
      <c r="G955" s="1">
        <f t="shared" si="386"/>
        <v>7</v>
      </c>
      <c r="H955" s="26" t="str">
        <f t="shared" si="387"/>
        <v>07:07</v>
      </c>
      <c r="I955" s="14">
        <f t="shared" si="380"/>
        <v>0</v>
      </c>
      <c r="J955" s="3">
        <f t="shared" si="388"/>
        <v>11</v>
      </c>
      <c r="K955" s="3">
        <f t="shared" si="381"/>
        <v>0</v>
      </c>
      <c r="L955" s="3">
        <f t="shared" si="374"/>
        <v>9</v>
      </c>
      <c r="M955" s="3">
        <f t="shared" si="376"/>
        <v>1109</v>
      </c>
      <c r="N955" t="str">
        <f t="shared" si="377"/>
        <v/>
      </c>
      <c r="O955" s="14" t="str">
        <f t="shared" si="389"/>
        <v/>
      </c>
      <c r="P955" s="14" t="str">
        <f t="shared" si="390"/>
        <v/>
      </c>
      <c r="Q955" s="14" t="str">
        <f t="shared" si="391"/>
        <v/>
      </c>
      <c r="R955" s="14" t="str">
        <f t="shared" si="392"/>
        <v/>
      </c>
      <c r="S955" t="str">
        <f t="shared" si="378"/>
        <v/>
      </c>
      <c r="T955" s="14">
        <f t="shared" si="379"/>
        <v>0</v>
      </c>
    </row>
    <row r="956" spans="1:20" x14ac:dyDescent="0.25">
      <c r="A956" t="s">
        <v>522</v>
      </c>
      <c r="B956" t="e">
        <f t="shared" si="382"/>
        <v>#VALUE!</v>
      </c>
      <c r="C956" t="e">
        <f t="shared" si="383"/>
        <v>#VALUE!</v>
      </c>
      <c r="D956" t="e">
        <f t="shared" si="384"/>
        <v>#VALUE!</v>
      </c>
      <c r="E956">
        <f t="shared" si="385"/>
        <v>44</v>
      </c>
      <c r="F956" s="1" t="str">
        <f t="shared" si="375"/>
        <v/>
      </c>
      <c r="G956" s="1" t="str">
        <f t="shared" si="386"/>
        <v/>
      </c>
      <c r="H956" s="26" t="str">
        <f t="shared" si="387"/>
        <v>:</v>
      </c>
      <c r="I956" s="14">
        <f t="shared" si="380"/>
        <v>0</v>
      </c>
      <c r="J956" s="3">
        <f t="shared" si="388"/>
        <v>11</v>
      </c>
      <c r="K956" s="3">
        <f t="shared" si="381"/>
        <v>0</v>
      </c>
      <c r="L956" s="3">
        <f t="shared" si="374"/>
        <v>9</v>
      </c>
      <c r="M956" s="3">
        <f t="shared" si="376"/>
        <v>1109</v>
      </c>
      <c r="N956" t="str">
        <f t="shared" si="377"/>
        <v/>
      </c>
      <c r="O956" s="14" t="str">
        <f t="shared" si="389"/>
        <v/>
      </c>
      <c r="P956" s="14" t="str">
        <f t="shared" si="390"/>
        <v/>
      </c>
      <c r="Q956" s="14" t="str">
        <f t="shared" si="391"/>
        <v/>
      </c>
      <c r="R956" s="14" t="str">
        <f t="shared" si="392"/>
        <v/>
      </c>
      <c r="S956" t="str">
        <f t="shared" si="378"/>
        <v/>
      </c>
      <c r="T956" s="14">
        <f t="shared" si="379"/>
        <v>0</v>
      </c>
    </row>
    <row r="957" spans="1:20" x14ac:dyDescent="0.25">
      <c r="A957" t="s">
        <v>21</v>
      </c>
      <c r="B957" t="e">
        <f t="shared" si="382"/>
        <v>#VALUE!</v>
      </c>
      <c r="C957" t="e">
        <f t="shared" si="383"/>
        <v>#VALUE!</v>
      </c>
      <c r="D957" t="e">
        <f t="shared" si="384"/>
        <v>#VALUE!</v>
      </c>
      <c r="E957">
        <f t="shared" si="385"/>
        <v>26</v>
      </c>
      <c r="F957" s="1" t="str">
        <f t="shared" si="375"/>
        <v/>
      </c>
      <c r="G957" s="1" t="str">
        <f t="shared" si="386"/>
        <v/>
      </c>
      <c r="H957" s="26" t="str">
        <f t="shared" si="387"/>
        <v>:</v>
      </c>
      <c r="I957" s="14">
        <f t="shared" si="380"/>
        <v>0</v>
      </c>
      <c r="J957" s="3">
        <f t="shared" si="388"/>
        <v>11</v>
      </c>
      <c r="K957" s="3">
        <f t="shared" si="381"/>
        <v>1</v>
      </c>
      <c r="L957" s="3">
        <f t="shared" si="374"/>
        <v>10</v>
      </c>
      <c r="M957" s="3">
        <f t="shared" si="376"/>
        <v>1110</v>
      </c>
      <c r="N957" t="str">
        <f t="shared" si="377"/>
        <v>Opel Planta en Figueruelas</v>
      </c>
      <c r="O957" s="14" t="str">
        <f t="shared" si="389"/>
        <v>05:30</v>
      </c>
      <c r="P957" s="14" t="str">
        <f t="shared" si="390"/>
        <v>13:30</v>
      </c>
      <c r="Q957" s="14" t="str">
        <f t="shared" si="391"/>
        <v>21:30</v>
      </c>
      <c r="R957" s="14" t="str">
        <f t="shared" si="392"/>
        <v>07:30</v>
      </c>
      <c r="S957" t="str">
        <f t="shared" si="378"/>
        <v>San Juan de la Peña, nº 182 (Pd. Bus)</v>
      </c>
      <c r="T957" s="14">
        <f t="shared" si="379"/>
        <v>0</v>
      </c>
    </row>
    <row r="958" spans="1:20" x14ac:dyDescent="0.25">
      <c r="A958" t="s">
        <v>477</v>
      </c>
      <c r="B958">
        <f t="shared" si="382"/>
        <v>3</v>
      </c>
      <c r="C958" t="e">
        <f t="shared" si="383"/>
        <v>#VALUE!</v>
      </c>
      <c r="D958">
        <f t="shared" si="384"/>
        <v>3</v>
      </c>
      <c r="E958">
        <f t="shared" si="385"/>
        <v>5</v>
      </c>
      <c r="F958" s="1">
        <f t="shared" si="375"/>
        <v>5</v>
      </c>
      <c r="G958" s="1">
        <f t="shared" si="386"/>
        <v>30</v>
      </c>
      <c r="H958" s="26" t="str">
        <f t="shared" si="387"/>
        <v>05:30</v>
      </c>
      <c r="I958" s="14">
        <f t="shared" si="380"/>
        <v>0</v>
      </c>
      <c r="J958" s="3">
        <f t="shared" si="388"/>
        <v>11</v>
      </c>
      <c r="K958" s="3">
        <f t="shared" si="381"/>
        <v>0</v>
      </c>
      <c r="L958" s="3">
        <f t="shared" si="374"/>
        <v>10</v>
      </c>
      <c r="M958" s="3">
        <f t="shared" si="376"/>
        <v>1110</v>
      </c>
      <c r="N958" t="str">
        <f t="shared" si="377"/>
        <v/>
      </c>
      <c r="O958" s="14" t="str">
        <f t="shared" si="389"/>
        <v/>
      </c>
      <c r="P958" s="14" t="str">
        <f t="shared" si="390"/>
        <v/>
      </c>
      <c r="Q958" s="14" t="str">
        <f t="shared" si="391"/>
        <v/>
      </c>
      <c r="R958" s="14" t="str">
        <f t="shared" si="392"/>
        <v/>
      </c>
      <c r="S958" t="str">
        <f t="shared" si="378"/>
        <v/>
      </c>
      <c r="T958" s="14">
        <f t="shared" si="379"/>
        <v>0</v>
      </c>
    </row>
    <row r="959" spans="1:20" x14ac:dyDescent="0.25">
      <c r="A959" t="s">
        <v>47</v>
      </c>
      <c r="B959">
        <f t="shared" si="382"/>
        <v>3</v>
      </c>
      <c r="C959" t="e">
        <f t="shared" si="383"/>
        <v>#VALUE!</v>
      </c>
      <c r="D959">
        <f t="shared" si="384"/>
        <v>3</v>
      </c>
      <c r="E959">
        <f t="shared" si="385"/>
        <v>5</v>
      </c>
      <c r="F959" s="1">
        <f t="shared" si="375"/>
        <v>13</v>
      </c>
      <c r="G959" s="1">
        <f t="shared" si="386"/>
        <v>30</v>
      </c>
      <c r="H959" s="26" t="str">
        <f t="shared" si="387"/>
        <v>13:30</v>
      </c>
      <c r="I959" s="14">
        <f t="shared" si="380"/>
        <v>0</v>
      </c>
      <c r="J959" s="3">
        <f t="shared" si="388"/>
        <v>11</v>
      </c>
      <c r="K959" s="3">
        <f t="shared" si="381"/>
        <v>0</v>
      </c>
      <c r="L959" s="3">
        <f t="shared" si="374"/>
        <v>10</v>
      </c>
      <c r="M959" s="3">
        <f t="shared" si="376"/>
        <v>1110</v>
      </c>
      <c r="N959" t="str">
        <f t="shared" si="377"/>
        <v/>
      </c>
      <c r="O959" s="14" t="str">
        <f t="shared" si="389"/>
        <v/>
      </c>
      <c r="P959" s="14" t="str">
        <f t="shared" si="390"/>
        <v/>
      </c>
      <c r="Q959" s="14" t="str">
        <f t="shared" si="391"/>
        <v/>
      </c>
      <c r="R959" s="14" t="str">
        <f t="shared" si="392"/>
        <v/>
      </c>
      <c r="S959" t="str">
        <f t="shared" si="378"/>
        <v/>
      </c>
      <c r="T959" s="14">
        <f t="shared" si="379"/>
        <v>0</v>
      </c>
    </row>
    <row r="960" spans="1:20" x14ac:dyDescent="0.25">
      <c r="A960" t="s">
        <v>48</v>
      </c>
      <c r="B960">
        <f t="shared" si="382"/>
        <v>3</v>
      </c>
      <c r="C960" t="e">
        <f t="shared" si="383"/>
        <v>#VALUE!</v>
      </c>
      <c r="D960">
        <f t="shared" si="384"/>
        <v>3</v>
      </c>
      <c r="E960">
        <f t="shared" si="385"/>
        <v>5</v>
      </c>
      <c r="F960" s="1">
        <f t="shared" si="375"/>
        <v>21</v>
      </c>
      <c r="G960" s="1">
        <f t="shared" si="386"/>
        <v>30</v>
      </c>
      <c r="H960" s="26" t="str">
        <f t="shared" si="387"/>
        <v>21:30</v>
      </c>
      <c r="I960" s="14">
        <f t="shared" si="380"/>
        <v>0</v>
      </c>
      <c r="J960" s="3">
        <f t="shared" si="388"/>
        <v>11</v>
      </c>
      <c r="K960" s="3">
        <f t="shared" si="381"/>
        <v>0</v>
      </c>
      <c r="L960" s="3">
        <f t="shared" si="374"/>
        <v>10</v>
      </c>
      <c r="M960" s="3">
        <f t="shared" si="376"/>
        <v>1110</v>
      </c>
      <c r="N960" t="str">
        <f t="shared" si="377"/>
        <v/>
      </c>
      <c r="O960" s="14" t="str">
        <f t="shared" si="389"/>
        <v/>
      </c>
      <c r="P960" s="14" t="str">
        <f t="shared" si="390"/>
        <v/>
      </c>
      <c r="Q960" s="14" t="str">
        <f t="shared" si="391"/>
        <v/>
      </c>
      <c r="R960" s="14" t="str">
        <f t="shared" si="392"/>
        <v/>
      </c>
      <c r="S960" t="str">
        <f t="shared" si="378"/>
        <v/>
      </c>
      <c r="T960" s="14">
        <f t="shared" si="379"/>
        <v>0</v>
      </c>
    </row>
    <row r="961" spans="1:20" x14ac:dyDescent="0.25">
      <c r="A961" t="s">
        <v>308</v>
      </c>
      <c r="B961">
        <f t="shared" si="382"/>
        <v>2</v>
      </c>
      <c r="C961" t="e">
        <f t="shared" si="383"/>
        <v>#VALUE!</v>
      </c>
      <c r="D961">
        <f t="shared" si="384"/>
        <v>2</v>
      </c>
      <c r="E961">
        <f t="shared" si="385"/>
        <v>4</v>
      </c>
      <c r="F961" s="1">
        <f t="shared" si="375"/>
        <v>7</v>
      </c>
      <c r="G961" s="1">
        <f t="shared" si="386"/>
        <v>30</v>
      </c>
      <c r="H961" s="26" t="str">
        <f t="shared" si="387"/>
        <v>07:30</v>
      </c>
      <c r="I961" s="14">
        <f t="shared" si="380"/>
        <v>0</v>
      </c>
      <c r="J961" s="3">
        <f t="shared" si="388"/>
        <v>11</v>
      </c>
      <c r="K961" s="3">
        <f t="shared" si="381"/>
        <v>0</v>
      </c>
      <c r="L961" s="3">
        <f t="shared" si="374"/>
        <v>10</v>
      </c>
      <c r="M961" s="3">
        <f t="shared" si="376"/>
        <v>1110</v>
      </c>
      <c r="N961" t="str">
        <f t="shared" si="377"/>
        <v/>
      </c>
      <c r="O961" s="14" t="str">
        <f t="shared" si="389"/>
        <v/>
      </c>
      <c r="P961" s="14" t="str">
        <f t="shared" si="390"/>
        <v/>
      </c>
      <c r="Q961" s="14" t="str">
        <f t="shared" si="391"/>
        <v/>
      </c>
      <c r="R961" s="14" t="str">
        <f t="shared" si="392"/>
        <v/>
      </c>
      <c r="S961" t="str">
        <f t="shared" si="378"/>
        <v/>
      </c>
      <c r="T961" s="14">
        <f t="shared" si="379"/>
        <v>0</v>
      </c>
    </row>
    <row r="962" spans="1:20" x14ac:dyDescent="0.25">
      <c r="A962" t="s">
        <v>589</v>
      </c>
      <c r="B962" t="e">
        <f t="shared" si="382"/>
        <v>#VALUE!</v>
      </c>
      <c r="C962">
        <f t="shared" si="383"/>
        <v>20</v>
      </c>
      <c r="D962">
        <f t="shared" si="384"/>
        <v>20</v>
      </c>
      <c r="E962">
        <f t="shared" si="385"/>
        <v>37</v>
      </c>
      <c r="F962" s="1" t="str">
        <f t="shared" si="375"/>
        <v/>
      </c>
      <c r="G962" s="1" t="str">
        <f t="shared" si="386"/>
        <v/>
      </c>
      <c r="H962" s="26" t="str">
        <f t="shared" si="387"/>
        <v>:</v>
      </c>
      <c r="I962" s="14">
        <f t="shared" si="380"/>
        <v>0</v>
      </c>
      <c r="J962" s="3">
        <f t="shared" si="388"/>
        <v>11</v>
      </c>
      <c r="K962" s="3">
        <f t="shared" si="381"/>
        <v>0</v>
      </c>
      <c r="L962" s="3">
        <f t="shared" si="374"/>
        <v>10</v>
      </c>
      <c r="M962" s="3">
        <f t="shared" si="376"/>
        <v>1110</v>
      </c>
      <c r="N962" t="str">
        <f t="shared" si="377"/>
        <v/>
      </c>
      <c r="O962" s="14" t="str">
        <f t="shared" si="389"/>
        <v/>
      </c>
      <c r="P962" s="14" t="str">
        <f t="shared" si="390"/>
        <v/>
      </c>
      <c r="Q962" s="14" t="str">
        <f t="shared" si="391"/>
        <v/>
      </c>
      <c r="R962" s="14" t="str">
        <f t="shared" si="392"/>
        <v/>
      </c>
      <c r="S962" t="str">
        <f t="shared" si="378"/>
        <v/>
      </c>
      <c r="T962" s="14">
        <f t="shared" si="379"/>
        <v>0</v>
      </c>
    </row>
    <row r="963" spans="1:20" x14ac:dyDescent="0.25">
      <c r="A963" t="s">
        <v>633</v>
      </c>
      <c r="B963" t="e">
        <f t="shared" si="382"/>
        <v>#VALUE!</v>
      </c>
      <c r="C963" t="e">
        <f t="shared" si="383"/>
        <v>#VALUE!</v>
      </c>
      <c r="D963" t="e">
        <f t="shared" si="384"/>
        <v>#VALUE!</v>
      </c>
      <c r="E963">
        <f t="shared" si="385"/>
        <v>8</v>
      </c>
      <c r="F963" s="1" t="str">
        <f t="shared" si="375"/>
        <v/>
      </c>
      <c r="G963" s="1" t="str">
        <f t="shared" si="386"/>
        <v/>
      </c>
      <c r="H963" s="26" t="str">
        <f t="shared" si="387"/>
        <v>:</v>
      </c>
      <c r="I963" s="14">
        <f t="shared" si="380"/>
        <v>1</v>
      </c>
      <c r="J963" s="3">
        <f t="shared" si="388"/>
        <v>12</v>
      </c>
      <c r="K963" s="3">
        <f t="shared" si="381"/>
        <v>0</v>
      </c>
      <c r="L963" s="3">
        <f t="shared" ref="L963:L1026" si="393">IF(I963=1,0,L962+K963+T963)</f>
        <v>0</v>
      </c>
      <c r="M963" s="3">
        <f t="shared" si="376"/>
        <v>1200</v>
      </c>
      <c r="N963" t="str">
        <f t="shared" si="377"/>
        <v>Ruta 2/9</v>
      </c>
      <c r="O963" s="14" t="str">
        <f t="shared" si="389"/>
        <v/>
      </c>
      <c r="P963" s="14" t="str">
        <f t="shared" si="390"/>
        <v/>
      </c>
      <c r="Q963" s="14" t="str">
        <f t="shared" si="391"/>
        <v/>
      </c>
      <c r="R963" s="14" t="str">
        <f t="shared" si="392"/>
        <v/>
      </c>
      <c r="S963" t="str">
        <f t="shared" si="378"/>
        <v/>
      </c>
      <c r="T963" s="14">
        <f t="shared" si="379"/>
        <v>0</v>
      </c>
    </row>
    <row r="964" spans="1:20" x14ac:dyDescent="0.25">
      <c r="A964" t="s">
        <v>586</v>
      </c>
      <c r="B964" t="e">
        <f t="shared" si="382"/>
        <v>#VALUE!</v>
      </c>
      <c r="C964">
        <f t="shared" si="383"/>
        <v>14</v>
      </c>
      <c r="D964">
        <f t="shared" si="384"/>
        <v>14</v>
      </c>
      <c r="E964">
        <f t="shared" si="385"/>
        <v>17</v>
      </c>
      <c r="F964" s="1" t="str">
        <f t="shared" ref="F964:F1027" si="394">IFERROR(VALUE(LEFT($A964,$D964-1)),"")</f>
        <v/>
      </c>
      <c r="G964" s="1" t="str">
        <f t="shared" si="386"/>
        <v/>
      </c>
      <c r="H964" s="26" t="str">
        <f t="shared" si="387"/>
        <v>:</v>
      </c>
      <c r="I964" s="14">
        <f t="shared" si="380"/>
        <v>0</v>
      </c>
      <c r="J964" s="3">
        <f t="shared" si="388"/>
        <v>12</v>
      </c>
      <c r="K964" s="3">
        <f t="shared" si="381"/>
        <v>1</v>
      </c>
      <c r="L964" s="3">
        <f t="shared" si="393"/>
        <v>1</v>
      </c>
      <c r="M964" s="3">
        <f t="shared" ref="M964:M1027" si="395">(J964*100)+L964</f>
        <v>1201</v>
      </c>
      <c r="N964" t="str">
        <f t="shared" ref="N964:N1027" si="396">IFERROR(IF($K964,A964,IF(I964=1,A964,"")),"")</f>
        <v>Majas de Goya, 15</v>
      </c>
      <c r="O964" s="14" t="str">
        <f t="shared" si="389"/>
        <v>04:50</v>
      </c>
      <c r="P964" s="14" t="str">
        <f t="shared" si="390"/>
        <v>12:48</v>
      </c>
      <c r="Q964" s="14" t="str">
        <f t="shared" si="391"/>
        <v>20:48</v>
      </c>
      <c r="R964" s="14" t="str">
        <f t="shared" si="392"/>
        <v>06:50</v>
      </c>
      <c r="S964" t="str">
        <f t="shared" ref="S964:S1027" si="397">IF($K964,A969,IF(T964,A964,""))</f>
        <v>Opel Planta en Figueruelas</v>
      </c>
      <c r="T964" s="14">
        <f t="shared" ref="T964:T1027" si="398">IF(AND(NOT(ISNUMBER(D963)),NOT(ISNUMBER(D964)),NOT(ISNUMBER(D965)),NOT(ISNUMBER(D966))),1,0)</f>
        <v>0</v>
      </c>
    </row>
    <row r="965" spans="1:20" x14ac:dyDescent="0.25">
      <c r="A965" t="s">
        <v>206</v>
      </c>
      <c r="B965">
        <f t="shared" si="382"/>
        <v>2</v>
      </c>
      <c r="C965" t="e">
        <f t="shared" si="383"/>
        <v>#VALUE!</v>
      </c>
      <c r="D965">
        <f t="shared" si="384"/>
        <v>2</v>
      </c>
      <c r="E965">
        <f t="shared" si="385"/>
        <v>4</v>
      </c>
      <c r="F965" s="1">
        <f t="shared" si="394"/>
        <v>4</v>
      </c>
      <c r="G965" s="1">
        <f t="shared" si="386"/>
        <v>50</v>
      </c>
      <c r="H965" s="26" t="str">
        <f t="shared" si="387"/>
        <v>04:50</v>
      </c>
      <c r="I965" s="14">
        <f t="shared" ref="I965:I1028" si="399">IFERROR(FIND("Ruta",A965),0)</f>
        <v>0</v>
      </c>
      <c r="J965" s="3">
        <f t="shared" si="388"/>
        <v>12</v>
      </c>
      <c r="K965" s="3">
        <f t="shared" ref="K965:K1028" si="400">IF(AND(ISNUMBER(G966),ISNUMBER(G967),ISNUMBER(G968),ISNUMBER(G969)),1,0)</f>
        <v>0</v>
      </c>
      <c r="L965" s="3">
        <f t="shared" si="393"/>
        <v>1</v>
      </c>
      <c r="M965" s="3">
        <f t="shared" si="395"/>
        <v>1201</v>
      </c>
      <c r="N965" t="str">
        <f t="shared" si="396"/>
        <v/>
      </c>
      <c r="O965" s="14" t="str">
        <f t="shared" si="389"/>
        <v/>
      </c>
      <c r="P965" s="14" t="str">
        <f t="shared" si="390"/>
        <v/>
      </c>
      <c r="Q965" s="14" t="str">
        <f t="shared" si="391"/>
        <v/>
      </c>
      <c r="R965" s="14" t="str">
        <f t="shared" si="392"/>
        <v/>
      </c>
      <c r="S965" t="str">
        <f t="shared" si="397"/>
        <v/>
      </c>
      <c r="T965" s="14">
        <f t="shared" si="398"/>
        <v>0</v>
      </c>
    </row>
    <row r="966" spans="1:20" x14ac:dyDescent="0.25">
      <c r="A966" t="s">
        <v>105</v>
      </c>
      <c r="B966">
        <f t="shared" ref="B966:B1029" si="401">FIND($B$2,A966)</f>
        <v>3</v>
      </c>
      <c r="C966" t="e">
        <f t="shared" ref="C966:C1029" si="402">FIND($C$2,A966)</f>
        <v>#VALUE!</v>
      </c>
      <c r="D966">
        <f t="shared" ref="D966:D1029" si="403">IFERROR(B966,C966)</f>
        <v>3</v>
      </c>
      <c r="E966">
        <f t="shared" ref="E966:E1029" si="404">LEN(A966)</f>
        <v>5</v>
      </c>
      <c r="F966" s="1">
        <f t="shared" si="394"/>
        <v>12</v>
      </c>
      <c r="G966" s="1">
        <f t="shared" ref="G966:G1029" si="405">IFERROR(IF(B966,IFERROR(VALUE(RIGHT($A966,$E966-$D966)),""),""),"")</f>
        <v>48</v>
      </c>
      <c r="H966" s="26" t="str">
        <f t="shared" ref="H966:H1029" si="406">TEXT(F966,"00")&amp;":"&amp;TEXT(G966,"00")</f>
        <v>12:48</v>
      </c>
      <c r="I966" s="14">
        <f t="shared" si="399"/>
        <v>0</v>
      </c>
      <c r="J966" s="3">
        <f t="shared" ref="J966:J1029" si="407">I966+J965</f>
        <v>12</v>
      </c>
      <c r="K966" s="3">
        <f t="shared" si="400"/>
        <v>0</v>
      </c>
      <c r="L966" s="3">
        <f t="shared" si="393"/>
        <v>1</v>
      </c>
      <c r="M966" s="3">
        <f t="shared" si="395"/>
        <v>1201</v>
      </c>
      <c r="N966" t="str">
        <f t="shared" si="396"/>
        <v/>
      </c>
      <c r="O966" s="14" t="str">
        <f t="shared" ref="O966:O1029" si="408">IF($K966,H967,"")</f>
        <v/>
      </c>
      <c r="P966" s="14" t="str">
        <f t="shared" ref="P966:P1029" si="409">IF($K966,H968,"")</f>
        <v/>
      </c>
      <c r="Q966" s="14" t="str">
        <f t="shared" ref="Q966:Q1029" si="410">IF($K966,H969,"")</f>
        <v/>
      </c>
      <c r="R966" s="14" t="str">
        <f t="shared" ref="R966:R1029" si="411">IF($K966,H970,"")</f>
        <v/>
      </c>
      <c r="S966" t="str">
        <f t="shared" si="397"/>
        <v/>
      </c>
      <c r="T966" s="14">
        <f t="shared" si="398"/>
        <v>0</v>
      </c>
    </row>
    <row r="967" spans="1:20" x14ac:dyDescent="0.25">
      <c r="A967" t="s">
        <v>106</v>
      </c>
      <c r="B967">
        <f t="shared" si="401"/>
        <v>3</v>
      </c>
      <c r="C967" t="e">
        <f t="shared" si="402"/>
        <v>#VALUE!</v>
      </c>
      <c r="D967">
        <f t="shared" si="403"/>
        <v>3</v>
      </c>
      <c r="E967">
        <f t="shared" si="404"/>
        <v>5</v>
      </c>
      <c r="F967" s="1">
        <f t="shared" si="394"/>
        <v>20</v>
      </c>
      <c r="G967" s="1">
        <f t="shared" si="405"/>
        <v>48</v>
      </c>
      <c r="H967" s="26" t="str">
        <f t="shared" si="406"/>
        <v>20:48</v>
      </c>
      <c r="I967" s="14">
        <f t="shared" si="399"/>
        <v>0</v>
      </c>
      <c r="J967" s="3">
        <f t="shared" si="407"/>
        <v>12</v>
      </c>
      <c r="K967" s="3">
        <f t="shared" si="400"/>
        <v>0</v>
      </c>
      <c r="L967" s="3">
        <f t="shared" si="393"/>
        <v>1</v>
      </c>
      <c r="M967" s="3">
        <f t="shared" si="395"/>
        <v>1201</v>
      </c>
      <c r="N967" t="str">
        <f t="shared" si="396"/>
        <v/>
      </c>
      <c r="O967" s="14" t="str">
        <f t="shared" si="408"/>
        <v/>
      </c>
      <c r="P967" s="14" t="str">
        <f t="shared" si="409"/>
        <v/>
      </c>
      <c r="Q967" s="14" t="str">
        <f t="shared" si="410"/>
        <v/>
      </c>
      <c r="R967" s="14" t="str">
        <f t="shared" si="411"/>
        <v/>
      </c>
      <c r="S967" t="str">
        <f t="shared" si="397"/>
        <v/>
      </c>
      <c r="T967" s="14">
        <f t="shared" si="398"/>
        <v>0</v>
      </c>
    </row>
    <row r="968" spans="1:20" x14ac:dyDescent="0.25">
      <c r="A968" t="s">
        <v>328</v>
      </c>
      <c r="B968">
        <f t="shared" si="401"/>
        <v>2</v>
      </c>
      <c r="C968" t="e">
        <f t="shared" si="402"/>
        <v>#VALUE!</v>
      </c>
      <c r="D968">
        <f t="shared" si="403"/>
        <v>2</v>
      </c>
      <c r="E968">
        <f t="shared" si="404"/>
        <v>4</v>
      </c>
      <c r="F968" s="1">
        <f t="shared" si="394"/>
        <v>6</v>
      </c>
      <c r="G968" s="1">
        <f t="shared" si="405"/>
        <v>50</v>
      </c>
      <c r="H968" s="26" t="str">
        <f t="shared" si="406"/>
        <v>06:50</v>
      </c>
      <c r="I968" s="14">
        <f t="shared" si="399"/>
        <v>0</v>
      </c>
      <c r="J968" s="3">
        <f t="shared" si="407"/>
        <v>12</v>
      </c>
      <c r="K968" s="3">
        <f t="shared" si="400"/>
        <v>0</v>
      </c>
      <c r="L968" s="3">
        <f t="shared" si="393"/>
        <v>1</v>
      </c>
      <c r="M968" s="3">
        <f t="shared" si="395"/>
        <v>1201</v>
      </c>
      <c r="N968" t="str">
        <f t="shared" si="396"/>
        <v/>
      </c>
      <c r="O968" s="14" t="str">
        <f t="shared" si="408"/>
        <v/>
      </c>
      <c r="P968" s="14" t="str">
        <f t="shared" si="409"/>
        <v/>
      </c>
      <c r="Q968" s="14" t="str">
        <f t="shared" si="410"/>
        <v/>
      </c>
      <c r="R968" s="14" t="str">
        <f t="shared" si="411"/>
        <v/>
      </c>
      <c r="S968" t="str">
        <f t="shared" si="397"/>
        <v/>
      </c>
      <c r="T968" s="14">
        <f t="shared" si="398"/>
        <v>0</v>
      </c>
    </row>
    <row r="969" spans="1:20" x14ac:dyDescent="0.25">
      <c r="A969" t="s">
        <v>21</v>
      </c>
      <c r="B969" t="e">
        <f t="shared" si="401"/>
        <v>#VALUE!</v>
      </c>
      <c r="C969" t="e">
        <f t="shared" si="402"/>
        <v>#VALUE!</v>
      </c>
      <c r="D969" t="e">
        <f t="shared" si="403"/>
        <v>#VALUE!</v>
      </c>
      <c r="E969">
        <f t="shared" si="404"/>
        <v>26</v>
      </c>
      <c r="F969" s="1" t="str">
        <f t="shared" si="394"/>
        <v/>
      </c>
      <c r="G969" s="1" t="str">
        <f t="shared" si="405"/>
        <v/>
      </c>
      <c r="H969" s="26" t="str">
        <f t="shared" si="406"/>
        <v>:</v>
      </c>
      <c r="I969" s="14">
        <f t="shared" si="399"/>
        <v>0</v>
      </c>
      <c r="J969" s="3">
        <f t="shared" si="407"/>
        <v>12</v>
      </c>
      <c r="K969" s="3">
        <f t="shared" si="400"/>
        <v>0</v>
      </c>
      <c r="L969" s="3">
        <f t="shared" si="393"/>
        <v>1</v>
      </c>
      <c r="M969" s="3">
        <f t="shared" si="395"/>
        <v>1201</v>
      </c>
      <c r="N969" t="str">
        <f t="shared" si="396"/>
        <v/>
      </c>
      <c r="O969" s="14" t="str">
        <f t="shared" si="408"/>
        <v/>
      </c>
      <c r="P969" s="14" t="str">
        <f t="shared" si="409"/>
        <v/>
      </c>
      <c r="Q969" s="14" t="str">
        <f t="shared" si="410"/>
        <v/>
      </c>
      <c r="R969" s="14" t="str">
        <f t="shared" si="411"/>
        <v/>
      </c>
      <c r="S969" t="str">
        <f t="shared" si="397"/>
        <v/>
      </c>
      <c r="T969" s="14">
        <f t="shared" si="398"/>
        <v>0</v>
      </c>
    </row>
    <row r="970" spans="1:20" x14ac:dyDescent="0.25">
      <c r="A970" t="s">
        <v>52</v>
      </c>
      <c r="B970" t="e">
        <f t="shared" si="401"/>
        <v>#VALUE!</v>
      </c>
      <c r="C970">
        <f t="shared" si="402"/>
        <v>17</v>
      </c>
      <c r="D970">
        <f t="shared" si="403"/>
        <v>17</v>
      </c>
      <c r="E970">
        <f t="shared" si="404"/>
        <v>34</v>
      </c>
      <c r="F970" s="1" t="str">
        <f t="shared" si="394"/>
        <v/>
      </c>
      <c r="G970" s="1" t="str">
        <f t="shared" si="405"/>
        <v/>
      </c>
      <c r="H970" s="26" t="str">
        <f t="shared" si="406"/>
        <v>:</v>
      </c>
      <c r="I970" s="14">
        <f t="shared" si="399"/>
        <v>0</v>
      </c>
      <c r="J970" s="3">
        <f t="shared" si="407"/>
        <v>12</v>
      </c>
      <c r="K970" s="3">
        <f t="shared" si="400"/>
        <v>1</v>
      </c>
      <c r="L970" s="3">
        <f t="shared" si="393"/>
        <v>2</v>
      </c>
      <c r="M970" s="3">
        <f t="shared" si="395"/>
        <v>1202</v>
      </c>
      <c r="N970" t="str">
        <f t="shared" si="396"/>
        <v>Salvador Allende, nº 67 ( Pd. Bus)</v>
      </c>
      <c r="O970" s="14" t="str">
        <f t="shared" si="408"/>
        <v>04:55</v>
      </c>
      <c r="P970" s="14" t="str">
        <f t="shared" si="409"/>
        <v>12:53</v>
      </c>
      <c r="Q970" s="14" t="str">
        <f t="shared" si="410"/>
        <v>20:53</v>
      </c>
      <c r="R970" s="14" t="str">
        <f t="shared" si="411"/>
        <v>06:55</v>
      </c>
      <c r="S970" t="str">
        <f t="shared" si="397"/>
        <v>Majas de Goya, 15</v>
      </c>
      <c r="T970" s="14">
        <f t="shared" si="398"/>
        <v>0</v>
      </c>
    </row>
    <row r="971" spans="1:20" x14ac:dyDescent="0.25">
      <c r="A971" t="s">
        <v>108</v>
      </c>
      <c r="B971">
        <f t="shared" si="401"/>
        <v>2</v>
      </c>
      <c r="C971" t="e">
        <f t="shared" si="402"/>
        <v>#VALUE!</v>
      </c>
      <c r="D971">
        <f t="shared" si="403"/>
        <v>2</v>
      </c>
      <c r="E971">
        <f t="shared" si="404"/>
        <v>4</v>
      </c>
      <c r="F971" s="1">
        <f t="shared" si="394"/>
        <v>4</v>
      </c>
      <c r="G971" s="1">
        <f t="shared" si="405"/>
        <v>55</v>
      </c>
      <c r="H971" s="26" t="str">
        <f t="shared" si="406"/>
        <v>04:55</v>
      </c>
      <c r="I971" s="14">
        <f t="shared" si="399"/>
        <v>0</v>
      </c>
      <c r="J971" s="3">
        <f t="shared" si="407"/>
        <v>12</v>
      </c>
      <c r="K971" s="3">
        <f t="shared" si="400"/>
        <v>0</v>
      </c>
      <c r="L971" s="3">
        <f t="shared" si="393"/>
        <v>2</v>
      </c>
      <c r="M971" s="3">
        <f t="shared" si="395"/>
        <v>1202</v>
      </c>
      <c r="N971" t="str">
        <f t="shared" si="396"/>
        <v/>
      </c>
      <c r="O971" s="14" t="str">
        <f t="shared" si="408"/>
        <v/>
      </c>
      <c r="P971" s="14" t="str">
        <f t="shared" si="409"/>
        <v/>
      </c>
      <c r="Q971" s="14" t="str">
        <f t="shared" si="410"/>
        <v/>
      </c>
      <c r="R971" s="14" t="str">
        <f t="shared" si="411"/>
        <v/>
      </c>
      <c r="S971" t="str">
        <f t="shared" si="397"/>
        <v/>
      </c>
      <c r="T971" s="14">
        <f t="shared" si="398"/>
        <v>0</v>
      </c>
    </row>
    <row r="972" spans="1:20" x14ac:dyDescent="0.25">
      <c r="A972" t="s">
        <v>113</v>
      </c>
      <c r="B972">
        <f t="shared" si="401"/>
        <v>3</v>
      </c>
      <c r="C972" t="e">
        <f t="shared" si="402"/>
        <v>#VALUE!</v>
      </c>
      <c r="D972">
        <f t="shared" si="403"/>
        <v>3</v>
      </c>
      <c r="E972">
        <f t="shared" si="404"/>
        <v>5</v>
      </c>
      <c r="F972" s="1">
        <f t="shared" si="394"/>
        <v>12</v>
      </c>
      <c r="G972" s="1">
        <f t="shared" si="405"/>
        <v>53</v>
      </c>
      <c r="H972" s="26" t="str">
        <f t="shared" si="406"/>
        <v>12:53</v>
      </c>
      <c r="I972" s="14">
        <f t="shared" si="399"/>
        <v>0</v>
      </c>
      <c r="J972" s="3">
        <f t="shared" si="407"/>
        <v>12</v>
      </c>
      <c r="K972" s="3">
        <f t="shared" si="400"/>
        <v>0</v>
      </c>
      <c r="L972" s="3">
        <f t="shared" si="393"/>
        <v>2</v>
      </c>
      <c r="M972" s="3">
        <f t="shared" si="395"/>
        <v>1202</v>
      </c>
      <c r="N972" t="str">
        <f t="shared" si="396"/>
        <v/>
      </c>
      <c r="O972" s="14" t="str">
        <f t="shared" si="408"/>
        <v/>
      </c>
      <c r="P972" s="14" t="str">
        <f t="shared" si="409"/>
        <v/>
      </c>
      <c r="Q972" s="14" t="str">
        <f t="shared" si="410"/>
        <v/>
      </c>
      <c r="R972" s="14" t="str">
        <f t="shared" si="411"/>
        <v/>
      </c>
      <c r="S972" t="str">
        <f t="shared" si="397"/>
        <v/>
      </c>
      <c r="T972" s="14">
        <f t="shared" si="398"/>
        <v>0</v>
      </c>
    </row>
    <row r="973" spans="1:20" x14ac:dyDescent="0.25">
      <c r="A973" t="s">
        <v>114</v>
      </c>
      <c r="B973">
        <f t="shared" si="401"/>
        <v>3</v>
      </c>
      <c r="C973" t="e">
        <f t="shared" si="402"/>
        <v>#VALUE!</v>
      </c>
      <c r="D973">
        <f t="shared" si="403"/>
        <v>3</v>
      </c>
      <c r="E973">
        <f t="shared" si="404"/>
        <v>5</v>
      </c>
      <c r="F973" s="1">
        <f t="shared" si="394"/>
        <v>20</v>
      </c>
      <c r="G973" s="1">
        <f t="shared" si="405"/>
        <v>53</v>
      </c>
      <c r="H973" s="26" t="str">
        <f t="shared" si="406"/>
        <v>20:53</v>
      </c>
      <c r="I973" s="14">
        <f t="shared" si="399"/>
        <v>0</v>
      </c>
      <c r="J973" s="3">
        <f t="shared" si="407"/>
        <v>12</v>
      </c>
      <c r="K973" s="3">
        <f t="shared" si="400"/>
        <v>0</v>
      </c>
      <c r="L973" s="3">
        <f t="shared" si="393"/>
        <v>2</v>
      </c>
      <c r="M973" s="3">
        <f t="shared" si="395"/>
        <v>1202</v>
      </c>
      <c r="N973" t="str">
        <f t="shared" si="396"/>
        <v/>
      </c>
      <c r="O973" s="14" t="str">
        <f t="shared" si="408"/>
        <v/>
      </c>
      <c r="P973" s="14" t="str">
        <f t="shared" si="409"/>
        <v/>
      </c>
      <c r="Q973" s="14" t="str">
        <f t="shared" si="410"/>
        <v/>
      </c>
      <c r="R973" s="14" t="str">
        <f t="shared" si="411"/>
        <v/>
      </c>
      <c r="S973" t="str">
        <f t="shared" si="397"/>
        <v/>
      </c>
      <c r="T973" s="14">
        <f t="shared" si="398"/>
        <v>0</v>
      </c>
    </row>
    <row r="974" spans="1:20" x14ac:dyDescent="0.25">
      <c r="A974" t="s">
        <v>321</v>
      </c>
      <c r="B974">
        <f t="shared" si="401"/>
        <v>2</v>
      </c>
      <c r="C974" t="e">
        <f t="shared" si="402"/>
        <v>#VALUE!</v>
      </c>
      <c r="D974">
        <f t="shared" si="403"/>
        <v>2</v>
      </c>
      <c r="E974">
        <f t="shared" si="404"/>
        <v>4</v>
      </c>
      <c r="F974" s="1">
        <f t="shared" si="394"/>
        <v>6</v>
      </c>
      <c r="G974" s="1">
        <f t="shared" si="405"/>
        <v>55</v>
      </c>
      <c r="H974" s="26" t="str">
        <f t="shared" si="406"/>
        <v>06:55</v>
      </c>
      <c r="I974" s="14">
        <f t="shared" si="399"/>
        <v>0</v>
      </c>
      <c r="J974" s="3">
        <f t="shared" si="407"/>
        <v>12</v>
      </c>
      <c r="K974" s="3">
        <f t="shared" si="400"/>
        <v>0</v>
      </c>
      <c r="L974" s="3">
        <f t="shared" si="393"/>
        <v>2</v>
      </c>
      <c r="M974" s="3">
        <f t="shared" si="395"/>
        <v>1202</v>
      </c>
      <c r="N974" t="str">
        <f t="shared" si="396"/>
        <v/>
      </c>
      <c r="O974" s="14" t="str">
        <f t="shared" si="408"/>
        <v/>
      </c>
      <c r="P974" s="14" t="str">
        <f t="shared" si="409"/>
        <v/>
      </c>
      <c r="Q974" s="14" t="str">
        <f t="shared" si="410"/>
        <v/>
      </c>
      <c r="R974" s="14" t="str">
        <f t="shared" si="411"/>
        <v/>
      </c>
      <c r="S974" t="str">
        <f t="shared" si="397"/>
        <v/>
      </c>
      <c r="T974" s="14">
        <f t="shared" si="398"/>
        <v>0</v>
      </c>
    </row>
    <row r="975" spans="1:20" x14ac:dyDescent="0.25">
      <c r="A975" t="s">
        <v>586</v>
      </c>
      <c r="B975" t="e">
        <f t="shared" si="401"/>
        <v>#VALUE!</v>
      </c>
      <c r="C975">
        <f t="shared" si="402"/>
        <v>14</v>
      </c>
      <c r="D975">
        <f t="shared" si="403"/>
        <v>14</v>
      </c>
      <c r="E975">
        <f t="shared" si="404"/>
        <v>17</v>
      </c>
      <c r="F975" s="1" t="str">
        <f t="shared" si="394"/>
        <v/>
      </c>
      <c r="G975" s="1" t="str">
        <f t="shared" si="405"/>
        <v/>
      </c>
      <c r="H975" s="26" t="str">
        <f t="shared" si="406"/>
        <v>:</v>
      </c>
      <c r="I975" s="14">
        <f t="shared" si="399"/>
        <v>0</v>
      </c>
      <c r="J975" s="3">
        <f t="shared" si="407"/>
        <v>12</v>
      </c>
      <c r="K975" s="3">
        <f t="shared" si="400"/>
        <v>0</v>
      </c>
      <c r="L975" s="3">
        <f t="shared" si="393"/>
        <v>2</v>
      </c>
      <c r="M975" s="3">
        <f t="shared" si="395"/>
        <v>1202</v>
      </c>
      <c r="N975" t="str">
        <f t="shared" si="396"/>
        <v/>
      </c>
      <c r="O975" s="14" t="str">
        <f t="shared" si="408"/>
        <v/>
      </c>
      <c r="P975" s="14" t="str">
        <f t="shared" si="409"/>
        <v/>
      </c>
      <c r="Q975" s="14" t="str">
        <f t="shared" si="410"/>
        <v/>
      </c>
      <c r="R975" s="14" t="str">
        <f t="shared" si="411"/>
        <v/>
      </c>
      <c r="S975" t="str">
        <f t="shared" si="397"/>
        <v/>
      </c>
      <c r="T975" s="14">
        <f t="shared" si="398"/>
        <v>0</v>
      </c>
    </row>
    <row r="976" spans="1:20" x14ac:dyDescent="0.25">
      <c r="A976" t="s">
        <v>525</v>
      </c>
      <c r="B976" t="e">
        <f t="shared" si="401"/>
        <v>#VALUE!</v>
      </c>
      <c r="C976" t="e">
        <f t="shared" si="402"/>
        <v>#VALUE!</v>
      </c>
      <c r="D976" t="e">
        <f t="shared" si="403"/>
        <v>#VALUE!</v>
      </c>
      <c r="E976">
        <f t="shared" si="404"/>
        <v>48</v>
      </c>
      <c r="F976" s="1" t="str">
        <f t="shared" si="394"/>
        <v/>
      </c>
      <c r="G976" s="1" t="str">
        <f t="shared" si="405"/>
        <v/>
      </c>
      <c r="H976" s="26" t="str">
        <f t="shared" si="406"/>
        <v>:</v>
      </c>
      <c r="I976" s="14">
        <f t="shared" si="399"/>
        <v>0</v>
      </c>
      <c r="J976" s="3">
        <f t="shared" si="407"/>
        <v>12</v>
      </c>
      <c r="K976" s="3">
        <f t="shared" si="400"/>
        <v>1</v>
      </c>
      <c r="L976" s="3">
        <f t="shared" si="393"/>
        <v>3</v>
      </c>
      <c r="M976" s="3">
        <f t="shared" si="395"/>
        <v>1203</v>
      </c>
      <c r="N976" t="str">
        <f t="shared" si="396"/>
        <v>Salvador Allende (esq. Valle de Broto - Pd. Bus)</v>
      </c>
      <c r="O976" s="14" t="str">
        <f t="shared" si="408"/>
        <v>04:58</v>
      </c>
      <c r="P976" s="14" t="str">
        <f t="shared" si="409"/>
        <v>12:56</v>
      </c>
      <c r="Q976" s="14" t="str">
        <f t="shared" si="410"/>
        <v>20:56</v>
      </c>
      <c r="R976" s="14" t="str">
        <f t="shared" si="411"/>
        <v>06:58</v>
      </c>
      <c r="S976" t="str">
        <f t="shared" si="397"/>
        <v>Salvador Allende, nº 67 ( Pd. Bus)</v>
      </c>
      <c r="T976" s="14">
        <f t="shared" si="398"/>
        <v>0</v>
      </c>
    </row>
    <row r="977" spans="1:20" x14ac:dyDescent="0.25">
      <c r="A977" t="s">
        <v>80</v>
      </c>
      <c r="B977">
        <f t="shared" si="401"/>
        <v>2</v>
      </c>
      <c r="C977" t="e">
        <f t="shared" si="402"/>
        <v>#VALUE!</v>
      </c>
      <c r="D977">
        <f t="shared" si="403"/>
        <v>2</v>
      </c>
      <c r="E977">
        <f t="shared" si="404"/>
        <v>4</v>
      </c>
      <c r="F977" s="1">
        <f t="shared" si="394"/>
        <v>4</v>
      </c>
      <c r="G977" s="1">
        <f t="shared" si="405"/>
        <v>58</v>
      </c>
      <c r="H977" s="26" t="str">
        <f t="shared" si="406"/>
        <v>04:58</v>
      </c>
      <c r="I977" s="14">
        <f t="shared" si="399"/>
        <v>0</v>
      </c>
      <c r="J977" s="3">
        <f t="shared" si="407"/>
        <v>12</v>
      </c>
      <c r="K977" s="3">
        <f t="shared" si="400"/>
        <v>0</v>
      </c>
      <c r="L977" s="3">
        <f t="shared" si="393"/>
        <v>3</v>
      </c>
      <c r="M977" s="3">
        <f t="shared" si="395"/>
        <v>1203</v>
      </c>
      <c r="N977" t="str">
        <f t="shared" si="396"/>
        <v/>
      </c>
      <c r="O977" s="14" t="str">
        <f t="shared" si="408"/>
        <v/>
      </c>
      <c r="P977" s="14" t="str">
        <f t="shared" si="409"/>
        <v/>
      </c>
      <c r="Q977" s="14" t="str">
        <f t="shared" si="410"/>
        <v/>
      </c>
      <c r="R977" s="14" t="str">
        <f t="shared" si="411"/>
        <v/>
      </c>
      <c r="S977" t="str">
        <f t="shared" si="397"/>
        <v/>
      </c>
      <c r="T977" s="14">
        <f t="shared" si="398"/>
        <v>0</v>
      </c>
    </row>
    <row r="978" spans="1:20" x14ac:dyDescent="0.25">
      <c r="A978" t="s">
        <v>81</v>
      </c>
      <c r="B978">
        <f t="shared" si="401"/>
        <v>3</v>
      </c>
      <c r="C978" t="e">
        <f t="shared" si="402"/>
        <v>#VALUE!</v>
      </c>
      <c r="D978">
        <f t="shared" si="403"/>
        <v>3</v>
      </c>
      <c r="E978">
        <f t="shared" si="404"/>
        <v>5</v>
      </c>
      <c r="F978" s="1">
        <f t="shared" si="394"/>
        <v>12</v>
      </c>
      <c r="G978" s="1">
        <f t="shared" si="405"/>
        <v>56</v>
      </c>
      <c r="H978" s="26" t="str">
        <f t="shared" si="406"/>
        <v>12:56</v>
      </c>
      <c r="I978" s="14">
        <f t="shared" si="399"/>
        <v>0</v>
      </c>
      <c r="J978" s="3">
        <f t="shared" si="407"/>
        <v>12</v>
      </c>
      <c r="K978" s="3">
        <f t="shared" si="400"/>
        <v>0</v>
      </c>
      <c r="L978" s="3">
        <f t="shared" si="393"/>
        <v>3</v>
      </c>
      <c r="M978" s="3">
        <f t="shared" si="395"/>
        <v>1203</v>
      </c>
      <c r="N978" t="str">
        <f t="shared" si="396"/>
        <v/>
      </c>
      <c r="O978" s="14" t="str">
        <f t="shared" si="408"/>
        <v/>
      </c>
      <c r="P978" s="14" t="str">
        <f t="shared" si="409"/>
        <v/>
      </c>
      <c r="Q978" s="14" t="str">
        <f t="shared" si="410"/>
        <v/>
      </c>
      <c r="R978" s="14" t="str">
        <f t="shared" si="411"/>
        <v/>
      </c>
      <c r="S978" t="str">
        <f t="shared" si="397"/>
        <v/>
      </c>
      <c r="T978" s="14">
        <f t="shared" si="398"/>
        <v>0</v>
      </c>
    </row>
    <row r="979" spans="1:20" x14ac:dyDescent="0.25">
      <c r="A979" t="s">
        <v>82</v>
      </c>
      <c r="B979">
        <f t="shared" si="401"/>
        <v>3</v>
      </c>
      <c r="C979" t="e">
        <f t="shared" si="402"/>
        <v>#VALUE!</v>
      </c>
      <c r="D979">
        <f t="shared" si="403"/>
        <v>3</v>
      </c>
      <c r="E979">
        <f t="shared" si="404"/>
        <v>5</v>
      </c>
      <c r="F979" s="1">
        <f t="shared" si="394"/>
        <v>20</v>
      </c>
      <c r="G979" s="1">
        <f t="shared" si="405"/>
        <v>56</v>
      </c>
      <c r="H979" s="26" t="str">
        <f t="shared" si="406"/>
        <v>20:56</v>
      </c>
      <c r="I979" s="14">
        <f t="shared" si="399"/>
        <v>0</v>
      </c>
      <c r="J979" s="3">
        <f t="shared" si="407"/>
        <v>12</v>
      </c>
      <c r="K979" s="3">
        <f t="shared" si="400"/>
        <v>0</v>
      </c>
      <c r="L979" s="3">
        <f t="shared" si="393"/>
        <v>3</v>
      </c>
      <c r="M979" s="3">
        <f t="shared" si="395"/>
        <v>1203</v>
      </c>
      <c r="N979" t="str">
        <f t="shared" si="396"/>
        <v/>
      </c>
      <c r="O979" s="14" t="str">
        <f t="shared" si="408"/>
        <v/>
      </c>
      <c r="P979" s="14" t="str">
        <f t="shared" si="409"/>
        <v/>
      </c>
      <c r="Q979" s="14" t="str">
        <f t="shared" si="410"/>
        <v/>
      </c>
      <c r="R979" s="14" t="str">
        <f t="shared" si="411"/>
        <v/>
      </c>
      <c r="S979" t="str">
        <f t="shared" si="397"/>
        <v/>
      </c>
      <c r="T979" s="14">
        <f t="shared" si="398"/>
        <v>0</v>
      </c>
    </row>
    <row r="980" spans="1:20" x14ac:dyDescent="0.25">
      <c r="A980" t="s">
        <v>298</v>
      </c>
      <c r="B980">
        <f t="shared" si="401"/>
        <v>2</v>
      </c>
      <c r="C980" t="e">
        <f t="shared" si="402"/>
        <v>#VALUE!</v>
      </c>
      <c r="D980">
        <f t="shared" si="403"/>
        <v>2</v>
      </c>
      <c r="E980">
        <f t="shared" si="404"/>
        <v>4</v>
      </c>
      <c r="F980" s="1">
        <f t="shared" si="394"/>
        <v>6</v>
      </c>
      <c r="G980" s="1">
        <f t="shared" si="405"/>
        <v>58</v>
      </c>
      <c r="H980" s="26" t="str">
        <f t="shared" si="406"/>
        <v>06:58</v>
      </c>
      <c r="I980" s="14">
        <f t="shared" si="399"/>
        <v>0</v>
      </c>
      <c r="J980" s="3">
        <f t="shared" si="407"/>
        <v>12</v>
      </c>
      <c r="K980" s="3">
        <f t="shared" si="400"/>
        <v>0</v>
      </c>
      <c r="L980" s="3">
        <f t="shared" si="393"/>
        <v>3</v>
      </c>
      <c r="M980" s="3">
        <f t="shared" si="395"/>
        <v>1203</v>
      </c>
      <c r="N980" t="str">
        <f t="shared" si="396"/>
        <v/>
      </c>
      <c r="O980" s="14" t="str">
        <f t="shared" si="408"/>
        <v/>
      </c>
      <c r="P980" s="14" t="str">
        <f t="shared" si="409"/>
        <v/>
      </c>
      <c r="Q980" s="14" t="str">
        <f t="shared" si="410"/>
        <v/>
      </c>
      <c r="R980" s="14" t="str">
        <f t="shared" si="411"/>
        <v/>
      </c>
      <c r="S980" t="str">
        <f t="shared" si="397"/>
        <v/>
      </c>
      <c r="T980" s="14">
        <f t="shared" si="398"/>
        <v>0</v>
      </c>
    </row>
    <row r="981" spans="1:20" x14ac:dyDescent="0.25">
      <c r="A981" t="s">
        <v>52</v>
      </c>
      <c r="B981" t="e">
        <f t="shared" si="401"/>
        <v>#VALUE!</v>
      </c>
      <c r="C981">
        <f t="shared" si="402"/>
        <v>17</v>
      </c>
      <c r="D981">
        <f t="shared" si="403"/>
        <v>17</v>
      </c>
      <c r="E981">
        <f t="shared" si="404"/>
        <v>34</v>
      </c>
      <c r="F981" s="1" t="str">
        <f t="shared" si="394"/>
        <v/>
      </c>
      <c r="G981" s="1" t="str">
        <f t="shared" si="405"/>
        <v/>
      </c>
      <c r="H981" s="26" t="str">
        <f t="shared" si="406"/>
        <v>:</v>
      </c>
      <c r="I981" s="14">
        <f t="shared" si="399"/>
        <v>0</v>
      </c>
      <c r="J981" s="3">
        <f t="shared" si="407"/>
        <v>12</v>
      </c>
      <c r="K981" s="3">
        <f t="shared" si="400"/>
        <v>0</v>
      </c>
      <c r="L981" s="3">
        <f t="shared" si="393"/>
        <v>3</v>
      </c>
      <c r="M981" s="3">
        <f t="shared" si="395"/>
        <v>1203</v>
      </c>
      <c r="N981" t="str">
        <f t="shared" si="396"/>
        <v/>
      </c>
      <c r="O981" s="14" t="str">
        <f t="shared" si="408"/>
        <v/>
      </c>
      <c r="P981" s="14" t="str">
        <f t="shared" si="409"/>
        <v/>
      </c>
      <c r="Q981" s="14" t="str">
        <f t="shared" si="410"/>
        <v/>
      </c>
      <c r="R981" s="14" t="str">
        <f t="shared" si="411"/>
        <v/>
      </c>
      <c r="S981" t="str">
        <f t="shared" si="397"/>
        <v/>
      </c>
      <c r="T981" s="14">
        <f t="shared" si="398"/>
        <v>0</v>
      </c>
    </row>
    <row r="982" spans="1:20" x14ac:dyDescent="0.25">
      <c r="A982" t="s">
        <v>77</v>
      </c>
      <c r="B982" t="e">
        <f t="shared" si="401"/>
        <v>#VALUE!</v>
      </c>
      <c r="C982" t="e">
        <f t="shared" si="402"/>
        <v>#VALUE!</v>
      </c>
      <c r="D982" t="e">
        <f t="shared" si="403"/>
        <v>#VALUE!</v>
      </c>
      <c r="E982">
        <f t="shared" si="404"/>
        <v>38</v>
      </c>
      <c r="F982" s="1" t="str">
        <f t="shared" si="394"/>
        <v/>
      </c>
      <c r="G982" s="1" t="str">
        <f t="shared" si="405"/>
        <v/>
      </c>
      <c r="H982" s="26" t="str">
        <f t="shared" si="406"/>
        <v>:</v>
      </c>
      <c r="I982" s="14">
        <f t="shared" si="399"/>
        <v>0</v>
      </c>
      <c r="J982" s="3">
        <f t="shared" si="407"/>
        <v>12</v>
      </c>
      <c r="K982" s="3">
        <f t="shared" si="400"/>
        <v>1</v>
      </c>
      <c r="L982" s="3">
        <f t="shared" si="393"/>
        <v>4</v>
      </c>
      <c r="M982" s="3">
        <f t="shared" si="395"/>
        <v>1204</v>
      </c>
      <c r="N982" t="str">
        <f t="shared" si="396"/>
        <v>María Zambrano (León Felipe - Pd. Bus)</v>
      </c>
      <c r="O982" s="14" t="str">
        <f t="shared" si="408"/>
        <v>05:03</v>
      </c>
      <c r="P982" s="14" t="str">
        <f t="shared" si="409"/>
        <v>13:01</v>
      </c>
      <c r="Q982" s="14" t="str">
        <f t="shared" si="410"/>
        <v>21:01</v>
      </c>
      <c r="R982" s="14" t="str">
        <f t="shared" si="411"/>
        <v>07:03</v>
      </c>
      <c r="S982" t="str">
        <f t="shared" si="397"/>
        <v>Salvador Allende (esq. Valle de Broto - Pd. Bus)</v>
      </c>
      <c r="T982" s="14">
        <f t="shared" si="398"/>
        <v>0</v>
      </c>
    </row>
    <row r="983" spans="1:20" x14ac:dyDescent="0.25">
      <c r="A983" t="s">
        <v>18</v>
      </c>
      <c r="B983">
        <f t="shared" si="401"/>
        <v>2</v>
      </c>
      <c r="C983" t="e">
        <f t="shared" si="402"/>
        <v>#VALUE!</v>
      </c>
      <c r="D983">
        <f t="shared" si="403"/>
        <v>2</v>
      </c>
      <c r="E983">
        <f t="shared" si="404"/>
        <v>4</v>
      </c>
      <c r="F983" s="1">
        <f t="shared" si="394"/>
        <v>5</v>
      </c>
      <c r="G983" s="1">
        <f t="shared" si="405"/>
        <v>3</v>
      </c>
      <c r="H983" s="26" t="str">
        <f t="shared" si="406"/>
        <v>05:03</v>
      </c>
      <c r="I983" s="14">
        <f t="shared" si="399"/>
        <v>0</v>
      </c>
      <c r="J983" s="3">
        <f t="shared" si="407"/>
        <v>12</v>
      </c>
      <c r="K983" s="3">
        <f t="shared" si="400"/>
        <v>0</v>
      </c>
      <c r="L983" s="3">
        <f t="shared" si="393"/>
        <v>4</v>
      </c>
      <c r="M983" s="3">
        <f t="shared" si="395"/>
        <v>1204</v>
      </c>
      <c r="N983" t="str">
        <f t="shared" si="396"/>
        <v/>
      </c>
      <c r="O983" s="14" t="str">
        <f t="shared" si="408"/>
        <v/>
      </c>
      <c r="P983" s="14" t="str">
        <f t="shared" si="409"/>
        <v/>
      </c>
      <c r="Q983" s="14" t="str">
        <f t="shared" si="410"/>
        <v/>
      </c>
      <c r="R983" s="14" t="str">
        <f t="shared" si="411"/>
        <v/>
      </c>
      <c r="S983" t="str">
        <f t="shared" si="397"/>
        <v/>
      </c>
      <c r="T983" s="14">
        <f t="shared" si="398"/>
        <v>0</v>
      </c>
    </row>
    <row r="984" spans="1:20" x14ac:dyDescent="0.25">
      <c r="A984" t="s">
        <v>34</v>
      </c>
      <c r="B984">
        <f t="shared" si="401"/>
        <v>3</v>
      </c>
      <c r="C984" t="e">
        <f t="shared" si="402"/>
        <v>#VALUE!</v>
      </c>
      <c r="D984">
        <f t="shared" si="403"/>
        <v>3</v>
      </c>
      <c r="E984">
        <f t="shared" si="404"/>
        <v>5</v>
      </c>
      <c r="F984" s="1">
        <f t="shared" si="394"/>
        <v>13</v>
      </c>
      <c r="G984" s="1">
        <f t="shared" si="405"/>
        <v>1</v>
      </c>
      <c r="H984" s="26" t="str">
        <f t="shared" si="406"/>
        <v>13:01</v>
      </c>
      <c r="I984" s="14">
        <f t="shared" si="399"/>
        <v>0</v>
      </c>
      <c r="J984" s="3">
        <f t="shared" si="407"/>
        <v>12</v>
      </c>
      <c r="K984" s="3">
        <f t="shared" si="400"/>
        <v>0</v>
      </c>
      <c r="L984" s="3">
        <f t="shared" si="393"/>
        <v>4</v>
      </c>
      <c r="M984" s="3">
        <f t="shared" si="395"/>
        <v>1204</v>
      </c>
      <c r="N984" t="str">
        <f t="shared" si="396"/>
        <v/>
      </c>
      <c r="O984" s="14" t="str">
        <f t="shared" si="408"/>
        <v/>
      </c>
      <c r="P984" s="14" t="str">
        <f t="shared" si="409"/>
        <v/>
      </c>
      <c r="Q984" s="14" t="str">
        <f t="shared" si="410"/>
        <v/>
      </c>
      <c r="R984" s="14" t="str">
        <f t="shared" si="411"/>
        <v/>
      </c>
      <c r="S984" t="str">
        <f t="shared" si="397"/>
        <v/>
      </c>
      <c r="T984" s="14">
        <f t="shared" si="398"/>
        <v>0</v>
      </c>
    </row>
    <row r="985" spans="1:20" x14ac:dyDescent="0.25">
      <c r="A985" t="s">
        <v>35</v>
      </c>
      <c r="B985">
        <f t="shared" si="401"/>
        <v>3</v>
      </c>
      <c r="C985" t="e">
        <f t="shared" si="402"/>
        <v>#VALUE!</v>
      </c>
      <c r="D985">
        <f t="shared" si="403"/>
        <v>3</v>
      </c>
      <c r="E985">
        <f t="shared" si="404"/>
        <v>5</v>
      </c>
      <c r="F985" s="1">
        <f t="shared" si="394"/>
        <v>21</v>
      </c>
      <c r="G985" s="1">
        <f t="shared" si="405"/>
        <v>1</v>
      </c>
      <c r="H985" s="26" t="str">
        <f t="shared" si="406"/>
        <v>21:01</v>
      </c>
      <c r="I985" s="14">
        <f t="shared" si="399"/>
        <v>0</v>
      </c>
      <c r="J985" s="3">
        <f t="shared" si="407"/>
        <v>12</v>
      </c>
      <c r="K985" s="3">
        <f t="shared" si="400"/>
        <v>0</v>
      </c>
      <c r="L985" s="3">
        <f t="shared" si="393"/>
        <v>4</v>
      </c>
      <c r="M985" s="3">
        <f t="shared" si="395"/>
        <v>1204</v>
      </c>
      <c r="N985" t="str">
        <f t="shared" si="396"/>
        <v/>
      </c>
      <c r="O985" s="14" t="str">
        <f t="shared" si="408"/>
        <v/>
      </c>
      <c r="P985" s="14" t="str">
        <f t="shared" si="409"/>
        <v/>
      </c>
      <c r="Q985" s="14" t="str">
        <f t="shared" si="410"/>
        <v/>
      </c>
      <c r="R985" s="14" t="str">
        <f t="shared" si="411"/>
        <v/>
      </c>
      <c r="S985" t="str">
        <f t="shared" si="397"/>
        <v/>
      </c>
      <c r="T985" s="14">
        <f t="shared" si="398"/>
        <v>0</v>
      </c>
    </row>
    <row r="986" spans="1:20" x14ac:dyDescent="0.25">
      <c r="A986" t="s">
        <v>313</v>
      </c>
      <c r="B986">
        <f t="shared" si="401"/>
        <v>2</v>
      </c>
      <c r="C986" t="e">
        <f t="shared" si="402"/>
        <v>#VALUE!</v>
      </c>
      <c r="D986">
        <f t="shared" si="403"/>
        <v>2</v>
      </c>
      <c r="E986">
        <f t="shared" si="404"/>
        <v>4</v>
      </c>
      <c r="F986" s="1">
        <f t="shared" si="394"/>
        <v>7</v>
      </c>
      <c r="G986" s="1">
        <f t="shared" si="405"/>
        <v>3</v>
      </c>
      <c r="H986" s="26" t="str">
        <f t="shared" si="406"/>
        <v>07:03</v>
      </c>
      <c r="I986" s="14">
        <f t="shared" si="399"/>
        <v>0</v>
      </c>
      <c r="J986" s="3">
        <f t="shared" si="407"/>
        <v>12</v>
      </c>
      <c r="K986" s="3">
        <f t="shared" si="400"/>
        <v>0</v>
      </c>
      <c r="L986" s="3">
        <f t="shared" si="393"/>
        <v>4</v>
      </c>
      <c r="M986" s="3">
        <f t="shared" si="395"/>
        <v>1204</v>
      </c>
      <c r="N986" t="str">
        <f t="shared" si="396"/>
        <v/>
      </c>
      <c r="O986" s="14" t="str">
        <f t="shared" si="408"/>
        <v/>
      </c>
      <c r="P986" s="14" t="str">
        <f t="shared" si="409"/>
        <v/>
      </c>
      <c r="Q986" s="14" t="str">
        <f t="shared" si="410"/>
        <v/>
      </c>
      <c r="R986" s="14" t="str">
        <f t="shared" si="411"/>
        <v/>
      </c>
      <c r="S986" t="str">
        <f t="shared" si="397"/>
        <v/>
      </c>
      <c r="T986" s="14">
        <f t="shared" si="398"/>
        <v>0</v>
      </c>
    </row>
    <row r="987" spans="1:20" x14ac:dyDescent="0.25">
      <c r="A987" t="s">
        <v>525</v>
      </c>
      <c r="B987" t="e">
        <f t="shared" si="401"/>
        <v>#VALUE!</v>
      </c>
      <c r="C987" t="e">
        <f t="shared" si="402"/>
        <v>#VALUE!</v>
      </c>
      <c r="D987" t="e">
        <f t="shared" si="403"/>
        <v>#VALUE!</v>
      </c>
      <c r="E987">
        <f t="shared" si="404"/>
        <v>48</v>
      </c>
      <c r="F987" s="1" t="str">
        <f t="shared" si="394"/>
        <v/>
      </c>
      <c r="G987" s="1" t="str">
        <f t="shared" si="405"/>
        <v/>
      </c>
      <c r="H987" s="26" t="str">
        <f t="shared" si="406"/>
        <v>:</v>
      </c>
      <c r="I987" s="14">
        <f t="shared" si="399"/>
        <v>0</v>
      </c>
      <c r="J987" s="3">
        <f t="shared" si="407"/>
        <v>12</v>
      </c>
      <c r="K987" s="3">
        <f t="shared" si="400"/>
        <v>0</v>
      </c>
      <c r="L987" s="3">
        <f t="shared" si="393"/>
        <v>4</v>
      </c>
      <c r="M987" s="3">
        <f t="shared" si="395"/>
        <v>1204</v>
      </c>
      <c r="N987" t="str">
        <f t="shared" si="396"/>
        <v/>
      </c>
      <c r="O987" s="14" t="str">
        <f t="shared" si="408"/>
        <v/>
      </c>
      <c r="P987" s="14" t="str">
        <f t="shared" si="409"/>
        <v/>
      </c>
      <c r="Q987" s="14" t="str">
        <f t="shared" si="410"/>
        <v/>
      </c>
      <c r="R987" s="14" t="str">
        <f t="shared" si="411"/>
        <v/>
      </c>
      <c r="S987" t="str">
        <f t="shared" si="397"/>
        <v/>
      </c>
      <c r="T987" s="14">
        <f t="shared" si="398"/>
        <v>0</v>
      </c>
    </row>
    <row r="988" spans="1:20" x14ac:dyDescent="0.25">
      <c r="A988" t="s">
        <v>528</v>
      </c>
      <c r="B988" t="e">
        <f t="shared" si="401"/>
        <v>#VALUE!</v>
      </c>
      <c r="C988" t="e">
        <f t="shared" si="402"/>
        <v>#VALUE!</v>
      </c>
      <c r="D988" t="e">
        <f t="shared" si="403"/>
        <v>#VALUE!</v>
      </c>
      <c r="E988">
        <f t="shared" si="404"/>
        <v>47</v>
      </c>
      <c r="F988" s="1" t="str">
        <f t="shared" si="394"/>
        <v/>
      </c>
      <c r="G988" s="1" t="str">
        <f t="shared" si="405"/>
        <v/>
      </c>
      <c r="H988" s="26" t="str">
        <f t="shared" si="406"/>
        <v>:</v>
      </c>
      <c r="I988" s="14">
        <f t="shared" si="399"/>
        <v>0</v>
      </c>
      <c r="J988" s="3">
        <f t="shared" si="407"/>
        <v>12</v>
      </c>
      <c r="K988" s="3">
        <f t="shared" si="400"/>
        <v>1</v>
      </c>
      <c r="L988" s="3">
        <f t="shared" si="393"/>
        <v>5</v>
      </c>
      <c r="M988" s="3">
        <f t="shared" si="395"/>
        <v>1205</v>
      </c>
      <c r="N988" t="str">
        <f t="shared" si="396"/>
        <v>María Zambrano (Ildefonso Manuel Gil - Pd. Bus)</v>
      </c>
      <c r="O988" s="14" t="str">
        <f t="shared" si="408"/>
        <v>05:05</v>
      </c>
      <c r="P988" s="14" t="str">
        <f t="shared" si="409"/>
        <v>13:03</v>
      </c>
      <c r="Q988" s="14" t="str">
        <f t="shared" si="410"/>
        <v>21:03</v>
      </c>
      <c r="R988" s="14" t="str">
        <f t="shared" si="411"/>
        <v>07:05</v>
      </c>
      <c r="S988" t="str">
        <f t="shared" si="397"/>
        <v>María Zambrano (León Felipe - Pd. Bus)</v>
      </c>
      <c r="T988" s="14">
        <f t="shared" si="398"/>
        <v>0</v>
      </c>
    </row>
    <row r="989" spans="1:20" x14ac:dyDescent="0.25">
      <c r="A989" t="s">
        <v>28</v>
      </c>
      <c r="B989">
        <f t="shared" si="401"/>
        <v>2</v>
      </c>
      <c r="C989" t="e">
        <f t="shared" si="402"/>
        <v>#VALUE!</v>
      </c>
      <c r="D989">
        <f t="shared" si="403"/>
        <v>2</v>
      </c>
      <c r="E989">
        <f t="shared" si="404"/>
        <v>4</v>
      </c>
      <c r="F989" s="1">
        <f t="shared" si="394"/>
        <v>5</v>
      </c>
      <c r="G989" s="1">
        <f t="shared" si="405"/>
        <v>5</v>
      </c>
      <c r="H989" s="26" t="str">
        <f t="shared" si="406"/>
        <v>05:05</v>
      </c>
      <c r="I989" s="14">
        <f t="shared" si="399"/>
        <v>0</v>
      </c>
      <c r="J989" s="3">
        <f t="shared" si="407"/>
        <v>12</v>
      </c>
      <c r="K989" s="3">
        <f t="shared" si="400"/>
        <v>0</v>
      </c>
      <c r="L989" s="3">
        <f t="shared" si="393"/>
        <v>5</v>
      </c>
      <c r="M989" s="3">
        <f t="shared" si="395"/>
        <v>1205</v>
      </c>
      <c r="N989" t="str">
        <f t="shared" si="396"/>
        <v/>
      </c>
      <c r="O989" s="14" t="str">
        <f t="shared" si="408"/>
        <v/>
      </c>
      <c r="P989" s="14" t="str">
        <f t="shared" si="409"/>
        <v/>
      </c>
      <c r="Q989" s="14" t="str">
        <f t="shared" si="410"/>
        <v/>
      </c>
      <c r="R989" s="14" t="str">
        <f t="shared" si="411"/>
        <v/>
      </c>
      <c r="S989" t="str">
        <f t="shared" si="397"/>
        <v/>
      </c>
      <c r="T989" s="14">
        <f t="shared" si="398"/>
        <v>0</v>
      </c>
    </row>
    <row r="990" spans="1:20" x14ac:dyDescent="0.25">
      <c r="A990" t="s">
        <v>39</v>
      </c>
      <c r="B990">
        <f t="shared" si="401"/>
        <v>3</v>
      </c>
      <c r="C990" t="e">
        <f t="shared" si="402"/>
        <v>#VALUE!</v>
      </c>
      <c r="D990">
        <f t="shared" si="403"/>
        <v>3</v>
      </c>
      <c r="E990">
        <f t="shared" si="404"/>
        <v>5</v>
      </c>
      <c r="F990" s="1">
        <f t="shared" si="394"/>
        <v>13</v>
      </c>
      <c r="G990" s="1">
        <f t="shared" si="405"/>
        <v>3</v>
      </c>
      <c r="H990" s="26" t="str">
        <f t="shared" si="406"/>
        <v>13:03</v>
      </c>
      <c r="I990" s="14">
        <f t="shared" si="399"/>
        <v>0</v>
      </c>
      <c r="J990" s="3">
        <f t="shared" si="407"/>
        <v>12</v>
      </c>
      <c r="K990" s="3">
        <f t="shared" si="400"/>
        <v>0</v>
      </c>
      <c r="L990" s="3">
        <f t="shared" si="393"/>
        <v>5</v>
      </c>
      <c r="M990" s="3">
        <f t="shared" si="395"/>
        <v>1205</v>
      </c>
      <c r="N990" t="str">
        <f t="shared" si="396"/>
        <v/>
      </c>
      <c r="O990" s="14" t="str">
        <f t="shared" si="408"/>
        <v/>
      </c>
      <c r="P990" s="14" t="str">
        <f t="shared" si="409"/>
        <v/>
      </c>
      <c r="Q990" s="14" t="str">
        <f t="shared" si="410"/>
        <v/>
      </c>
      <c r="R990" s="14" t="str">
        <f t="shared" si="411"/>
        <v/>
      </c>
      <c r="S990" t="str">
        <f t="shared" si="397"/>
        <v/>
      </c>
      <c r="T990" s="14">
        <f t="shared" si="398"/>
        <v>0</v>
      </c>
    </row>
    <row r="991" spans="1:20" x14ac:dyDescent="0.25">
      <c r="A991" t="s">
        <v>40</v>
      </c>
      <c r="B991">
        <f t="shared" si="401"/>
        <v>3</v>
      </c>
      <c r="C991" t="e">
        <f t="shared" si="402"/>
        <v>#VALUE!</v>
      </c>
      <c r="D991">
        <f t="shared" si="403"/>
        <v>3</v>
      </c>
      <c r="E991">
        <f t="shared" si="404"/>
        <v>5</v>
      </c>
      <c r="F991" s="1">
        <f t="shared" si="394"/>
        <v>21</v>
      </c>
      <c r="G991" s="1">
        <f t="shared" si="405"/>
        <v>3</v>
      </c>
      <c r="H991" s="26" t="str">
        <f t="shared" si="406"/>
        <v>21:03</v>
      </c>
      <c r="I991" s="14">
        <f t="shared" si="399"/>
        <v>0</v>
      </c>
      <c r="J991" s="3">
        <f t="shared" si="407"/>
        <v>12</v>
      </c>
      <c r="K991" s="3">
        <f t="shared" si="400"/>
        <v>0</v>
      </c>
      <c r="L991" s="3">
        <f t="shared" si="393"/>
        <v>5</v>
      </c>
      <c r="M991" s="3">
        <f t="shared" si="395"/>
        <v>1205</v>
      </c>
      <c r="N991" t="str">
        <f t="shared" si="396"/>
        <v/>
      </c>
      <c r="O991" s="14" t="str">
        <f t="shared" si="408"/>
        <v/>
      </c>
      <c r="P991" s="14" t="str">
        <f t="shared" si="409"/>
        <v/>
      </c>
      <c r="Q991" s="14" t="str">
        <f t="shared" si="410"/>
        <v/>
      </c>
      <c r="R991" s="14" t="str">
        <f t="shared" si="411"/>
        <v/>
      </c>
      <c r="S991" t="str">
        <f t="shared" si="397"/>
        <v/>
      </c>
      <c r="T991" s="14">
        <f t="shared" si="398"/>
        <v>0</v>
      </c>
    </row>
    <row r="992" spans="1:20" x14ac:dyDescent="0.25">
      <c r="A992" t="s">
        <v>315</v>
      </c>
      <c r="B992">
        <f t="shared" si="401"/>
        <v>2</v>
      </c>
      <c r="C992" t="e">
        <f t="shared" si="402"/>
        <v>#VALUE!</v>
      </c>
      <c r="D992">
        <f t="shared" si="403"/>
        <v>2</v>
      </c>
      <c r="E992">
        <f t="shared" si="404"/>
        <v>4</v>
      </c>
      <c r="F992" s="1">
        <f t="shared" si="394"/>
        <v>7</v>
      </c>
      <c r="G992" s="1">
        <f t="shared" si="405"/>
        <v>5</v>
      </c>
      <c r="H992" s="26" t="str">
        <f t="shared" si="406"/>
        <v>07:05</v>
      </c>
      <c r="I992" s="14">
        <f t="shared" si="399"/>
        <v>0</v>
      </c>
      <c r="J992" s="3">
        <f t="shared" si="407"/>
        <v>12</v>
      </c>
      <c r="K992" s="3">
        <f t="shared" si="400"/>
        <v>0</v>
      </c>
      <c r="L992" s="3">
        <f t="shared" si="393"/>
        <v>5</v>
      </c>
      <c r="M992" s="3">
        <f t="shared" si="395"/>
        <v>1205</v>
      </c>
      <c r="N992" t="str">
        <f t="shared" si="396"/>
        <v/>
      </c>
      <c r="O992" s="14" t="str">
        <f t="shared" si="408"/>
        <v/>
      </c>
      <c r="P992" s="14" t="str">
        <f t="shared" si="409"/>
        <v/>
      </c>
      <c r="Q992" s="14" t="str">
        <f t="shared" si="410"/>
        <v/>
      </c>
      <c r="R992" s="14" t="str">
        <f t="shared" si="411"/>
        <v/>
      </c>
      <c r="S992" t="str">
        <f t="shared" si="397"/>
        <v/>
      </c>
      <c r="T992" s="14">
        <f t="shared" si="398"/>
        <v>0</v>
      </c>
    </row>
    <row r="993" spans="1:20" x14ac:dyDescent="0.25">
      <c r="A993" t="s">
        <v>77</v>
      </c>
      <c r="B993" t="e">
        <f t="shared" si="401"/>
        <v>#VALUE!</v>
      </c>
      <c r="C993" t="e">
        <f t="shared" si="402"/>
        <v>#VALUE!</v>
      </c>
      <c r="D993" t="e">
        <f t="shared" si="403"/>
        <v>#VALUE!</v>
      </c>
      <c r="E993">
        <f t="shared" si="404"/>
        <v>38</v>
      </c>
      <c r="F993" s="1" t="str">
        <f t="shared" si="394"/>
        <v/>
      </c>
      <c r="G993" s="1" t="str">
        <f t="shared" si="405"/>
        <v/>
      </c>
      <c r="H993" s="26" t="str">
        <f t="shared" si="406"/>
        <v>:</v>
      </c>
      <c r="I993" s="14">
        <f t="shared" si="399"/>
        <v>0</v>
      </c>
      <c r="J993" s="3">
        <f t="shared" si="407"/>
        <v>12</v>
      </c>
      <c r="K993" s="3">
        <f t="shared" si="400"/>
        <v>0</v>
      </c>
      <c r="L993" s="3">
        <f t="shared" si="393"/>
        <v>5</v>
      </c>
      <c r="M993" s="3">
        <f t="shared" si="395"/>
        <v>1205</v>
      </c>
      <c r="N993" t="str">
        <f t="shared" si="396"/>
        <v/>
      </c>
      <c r="O993" s="14" t="str">
        <f t="shared" si="408"/>
        <v/>
      </c>
      <c r="P993" s="14" t="str">
        <f t="shared" si="409"/>
        <v/>
      </c>
      <c r="Q993" s="14" t="str">
        <f t="shared" si="410"/>
        <v/>
      </c>
      <c r="R993" s="14" t="str">
        <f t="shared" si="411"/>
        <v/>
      </c>
      <c r="S993" t="str">
        <f t="shared" si="397"/>
        <v/>
      </c>
      <c r="T993" s="14">
        <f t="shared" si="398"/>
        <v>0</v>
      </c>
    </row>
    <row r="994" spans="1:20" x14ac:dyDescent="0.25">
      <c r="A994" t="s">
        <v>62</v>
      </c>
      <c r="B994" t="e">
        <f t="shared" si="401"/>
        <v>#VALUE!</v>
      </c>
      <c r="C994" t="e">
        <f t="shared" si="402"/>
        <v>#VALUE!</v>
      </c>
      <c r="D994" t="e">
        <f t="shared" si="403"/>
        <v>#VALUE!</v>
      </c>
      <c r="E994">
        <f t="shared" si="404"/>
        <v>46</v>
      </c>
      <c r="F994" s="1" t="str">
        <f t="shared" si="394"/>
        <v/>
      </c>
      <c r="G994" s="1" t="str">
        <f t="shared" si="405"/>
        <v/>
      </c>
      <c r="H994" s="26" t="str">
        <f t="shared" si="406"/>
        <v>:</v>
      </c>
      <c r="I994" s="14">
        <f t="shared" si="399"/>
        <v>0</v>
      </c>
      <c r="J994" s="3">
        <f t="shared" si="407"/>
        <v>12</v>
      </c>
      <c r="K994" s="3">
        <f t="shared" si="400"/>
        <v>1</v>
      </c>
      <c r="L994" s="3">
        <f t="shared" si="393"/>
        <v>6</v>
      </c>
      <c r="M994" s="3">
        <f t="shared" si="395"/>
        <v>1206</v>
      </c>
      <c r="N994" t="str">
        <f t="shared" si="396"/>
        <v>María Zambrano (esq. Pablo Iglesias - Pd. Bus)</v>
      </c>
      <c r="O994" s="14" t="str">
        <f t="shared" si="408"/>
        <v>05:07</v>
      </c>
      <c r="P994" s="14" t="str">
        <f t="shared" si="409"/>
        <v>13:05</v>
      </c>
      <c r="Q994" s="14" t="str">
        <f t="shared" si="410"/>
        <v>21:05</v>
      </c>
      <c r="R994" s="14" t="str">
        <f t="shared" si="411"/>
        <v>07:07</v>
      </c>
      <c r="S994" t="str">
        <f t="shared" si="397"/>
        <v>María Zambrano (Ildefonso Manuel Gil - Pd. Bus)</v>
      </c>
      <c r="T994" s="14">
        <f t="shared" si="398"/>
        <v>0</v>
      </c>
    </row>
    <row r="995" spans="1:20" x14ac:dyDescent="0.25">
      <c r="A995" t="s">
        <v>68</v>
      </c>
      <c r="B995">
        <f t="shared" si="401"/>
        <v>2</v>
      </c>
      <c r="C995" t="e">
        <f t="shared" si="402"/>
        <v>#VALUE!</v>
      </c>
      <c r="D995">
        <f t="shared" si="403"/>
        <v>2</v>
      </c>
      <c r="E995">
        <f t="shared" si="404"/>
        <v>4</v>
      </c>
      <c r="F995" s="1">
        <f t="shared" si="394"/>
        <v>5</v>
      </c>
      <c r="G995" s="1">
        <f t="shared" si="405"/>
        <v>7</v>
      </c>
      <c r="H995" s="26" t="str">
        <f t="shared" si="406"/>
        <v>05:07</v>
      </c>
      <c r="I995" s="14">
        <f t="shared" si="399"/>
        <v>0</v>
      </c>
      <c r="J995" s="3">
        <f t="shared" si="407"/>
        <v>12</v>
      </c>
      <c r="K995" s="3">
        <f t="shared" si="400"/>
        <v>0</v>
      </c>
      <c r="L995" s="3">
        <f t="shared" si="393"/>
        <v>6</v>
      </c>
      <c r="M995" s="3">
        <f t="shared" si="395"/>
        <v>1206</v>
      </c>
      <c r="N995" t="str">
        <f t="shared" si="396"/>
        <v/>
      </c>
      <c r="O995" s="14" t="str">
        <f t="shared" si="408"/>
        <v/>
      </c>
      <c r="P995" s="14" t="str">
        <f t="shared" si="409"/>
        <v/>
      </c>
      <c r="Q995" s="14" t="str">
        <f t="shared" si="410"/>
        <v/>
      </c>
      <c r="R995" s="14" t="str">
        <f t="shared" si="411"/>
        <v/>
      </c>
      <c r="S995" t="str">
        <f t="shared" si="397"/>
        <v/>
      </c>
      <c r="T995" s="14">
        <f t="shared" si="398"/>
        <v>0</v>
      </c>
    </row>
    <row r="996" spans="1:20" x14ac:dyDescent="0.25">
      <c r="A996" t="s">
        <v>43</v>
      </c>
      <c r="B996">
        <f t="shared" si="401"/>
        <v>3</v>
      </c>
      <c r="C996" t="e">
        <f t="shared" si="402"/>
        <v>#VALUE!</v>
      </c>
      <c r="D996">
        <f t="shared" si="403"/>
        <v>3</v>
      </c>
      <c r="E996">
        <f t="shared" si="404"/>
        <v>5</v>
      </c>
      <c r="F996" s="1">
        <f t="shared" si="394"/>
        <v>13</v>
      </c>
      <c r="G996" s="1">
        <f t="shared" si="405"/>
        <v>5</v>
      </c>
      <c r="H996" s="26" t="str">
        <f t="shared" si="406"/>
        <v>13:05</v>
      </c>
      <c r="I996" s="14">
        <f t="shared" si="399"/>
        <v>0</v>
      </c>
      <c r="J996" s="3">
        <f t="shared" si="407"/>
        <v>12</v>
      </c>
      <c r="K996" s="3">
        <f t="shared" si="400"/>
        <v>0</v>
      </c>
      <c r="L996" s="3">
        <f t="shared" si="393"/>
        <v>6</v>
      </c>
      <c r="M996" s="3">
        <f t="shared" si="395"/>
        <v>1206</v>
      </c>
      <c r="N996" t="str">
        <f t="shared" si="396"/>
        <v/>
      </c>
      <c r="O996" s="14" t="str">
        <f t="shared" si="408"/>
        <v/>
      </c>
      <c r="P996" s="14" t="str">
        <f t="shared" si="409"/>
        <v/>
      </c>
      <c r="Q996" s="14" t="str">
        <f t="shared" si="410"/>
        <v/>
      </c>
      <c r="R996" s="14" t="str">
        <f t="shared" si="411"/>
        <v/>
      </c>
      <c r="S996" t="str">
        <f t="shared" si="397"/>
        <v/>
      </c>
      <c r="T996" s="14">
        <f t="shared" si="398"/>
        <v>0</v>
      </c>
    </row>
    <row r="997" spans="1:20" x14ac:dyDescent="0.25">
      <c r="A997" t="s">
        <v>44</v>
      </c>
      <c r="B997">
        <f t="shared" si="401"/>
        <v>3</v>
      </c>
      <c r="C997" t="e">
        <f t="shared" si="402"/>
        <v>#VALUE!</v>
      </c>
      <c r="D997">
        <f t="shared" si="403"/>
        <v>3</v>
      </c>
      <c r="E997">
        <f t="shared" si="404"/>
        <v>5</v>
      </c>
      <c r="F997" s="1">
        <f t="shared" si="394"/>
        <v>21</v>
      </c>
      <c r="G997" s="1">
        <f t="shared" si="405"/>
        <v>5</v>
      </c>
      <c r="H997" s="26" t="str">
        <f t="shared" si="406"/>
        <v>21:05</v>
      </c>
      <c r="I997" s="14">
        <f t="shared" si="399"/>
        <v>0</v>
      </c>
      <c r="J997" s="3">
        <f t="shared" si="407"/>
        <v>12</v>
      </c>
      <c r="K997" s="3">
        <f t="shared" si="400"/>
        <v>0</v>
      </c>
      <c r="L997" s="3">
        <f t="shared" si="393"/>
        <v>6</v>
      </c>
      <c r="M997" s="3">
        <f t="shared" si="395"/>
        <v>1206</v>
      </c>
      <c r="N997" t="str">
        <f t="shared" si="396"/>
        <v/>
      </c>
      <c r="O997" s="14" t="str">
        <f t="shared" si="408"/>
        <v/>
      </c>
      <c r="P997" s="14" t="str">
        <f t="shared" si="409"/>
        <v/>
      </c>
      <c r="Q997" s="14" t="str">
        <f t="shared" si="410"/>
        <v/>
      </c>
      <c r="R997" s="14" t="str">
        <f t="shared" si="411"/>
        <v/>
      </c>
      <c r="S997" t="str">
        <f t="shared" si="397"/>
        <v/>
      </c>
      <c r="T997" s="14">
        <f t="shared" si="398"/>
        <v>0</v>
      </c>
    </row>
    <row r="998" spans="1:20" x14ac:dyDescent="0.25">
      <c r="A998" t="s">
        <v>306</v>
      </c>
      <c r="B998">
        <f t="shared" si="401"/>
        <v>2</v>
      </c>
      <c r="C998" t="e">
        <f t="shared" si="402"/>
        <v>#VALUE!</v>
      </c>
      <c r="D998">
        <f t="shared" si="403"/>
        <v>2</v>
      </c>
      <c r="E998">
        <f t="shared" si="404"/>
        <v>4</v>
      </c>
      <c r="F998" s="1">
        <f t="shared" si="394"/>
        <v>7</v>
      </c>
      <c r="G998" s="1">
        <f t="shared" si="405"/>
        <v>7</v>
      </c>
      <c r="H998" s="26" t="str">
        <f t="shared" si="406"/>
        <v>07:07</v>
      </c>
      <c r="I998" s="14">
        <f t="shared" si="399"/>
        <v>0</v>
      </c>
      <c r="J998" s="3">
        <f t="shared" si="407"/>
        <v>12</v>
      </c>
      <c r="K998" s="3">
        <f t="shared" si="400"/>
        <v>0</v>
      </c>
      <c r="L998" s="3">
        <f t="shared" si="393"/>
        <v>6</v>
      </c>
      <c r="M998" s="3">
        <f t="shared" si="395"/>
        <v>1206</v>
      </c>
      <c r="N998" t="str">
        <f t="shared" si="396"/>
        <v/>
      </c>
      <c r="O998" s="14" t="str">
        <f t="shared" si="408"/>
        <v/>
      </c>
      <c r="P998" s="14" t="str">
        <f t="shared" si="409"/>
        <v/>
      </c>
      <c r="Q998" s="14" t="str">
        <f t="shared" si="410"/>
        <v/>
      </c>
      <c r="R998" s="14" t="str">
        <f t="shared" si="411"/>
        <v/>
      </c>
      <c r="S998" t="str">
        <f t="shared" si="397"/>
        <v/>
      </c>
      <c r="T998" s="14">
        <f t="shared" si="398"/>
        <v>0</v>
      </c>
    </row>
    <row r="999" spans="1:20" x14ac:dyDescent="0.25">
      <c r="A999" t="s">
        <v>528</v>
      </c>
      <c r="B999" t="e">
        <f t="shared" si="401"/>
        <v>#VALUE!</v>
      </c>
      <c r="C999" t="e">
        <f t="shared" si="402"/>
        <v>#VALUE!</v>
      </c>
      <c r="D999" t="e">
        <f t="shared" si="403"/>
        <v>#VALUE!</v>
      </c>
      <c r="E999">
        <f t="shared" si="404"/>
        <v>47</v>
      </c>
      <c r="F999" s="1" t="str">
        <f t="shared" si="394"/>
        <v/>
      </c>
      <c r="G999" s="1" t="str">
        <f t="shared" si="405"/>
        <v/>
      </c>
      <c r="H999" s="26" t="str">
        <f t="shared" si="406"/>
        <v>:</v>
      </c>
      <c r="I999" s="14">
        <f t="shared" si="399"/>
        <v>0</v>
      </c>
      <c r="J999" s="3">
        <f t="shared" si="407"/>
        <v>12</v>
      </c>
      <c r="K999" s="3">
        <f t="shared" si="400"/>
        <v>0</v>
      </c>
      <c r="L999" s="3">
        <f t="shared" si="393"/>
        <v>6</v>
      </c>
      <c r="M999" s="3">
        <f t="shared" si="395"/>
        <v>1206</v>
      </c>
      <c r="N999" t="str">
        <f t="shared" si="396"/>
        <v/>
      </c>
      <c r="O999" s="14" t="str">
        <f t="shared" si="408"/>
        <v/>
      </c>
      <c r="P999" s="14" t="str">
        <f t="shared" si="409"/>
        <v/>
      </c>
      <c r="Q999" s="14" t="str">
        <f t="shared" si="410"/>
        <v/>
      </c>
      <c r="R999" s="14" t="str">
        <f t="shared" si="411"/>
        <v/>
      </c>
      <c r="S999" t="str">
        <f t="shared" si="397"/>
        <v/>
      </c>
      <c r="T999" s="14">
        <f t="shared" si="398"/>
        <v>0</v>
      </c>
    </row>
    <row r="1000" spans="1:20" x14ac:dyDescent="0.25">
      <c r="A1000" t="s">
        <v>65</v>
      </c>
      <c r="B1000" t="e">
        <f t="shared" si="401"/>
        <v>#VALUE!</v>
      </c>
      <c r="C1000">
        <f t="shared" si="402"/>
        <v>11</v>
      </c>
      <c r="D1000">
        <f t="shared" si="403"/>
        <v>11</v>
      </c>
      <c r="E1000">
        <f t="shared" si="404"/>
        <v>34</v>
      </c>
      <c r="F1000" s="1" t="str">
        <f t="shared" si="394"/>
        <v/>
      </c>
      <c r="G1000" s="1" t="str">
        <f t="shared" si="405"/>
        <v/>
      </c>
      <c r="H1000" s="26" t="str">
        <f t="shared" si="406"/>
        <v>:</v>
      </c>
      <c r="I1000" s="14">
        <f t="shared" si="399"/>
        <v>0</v>
      </c>
      <c r="J1000" s="3">
        <f t="shared" si="407"/>
        <v>12</v>
      </c>
      <c r="K1000" s="3">
        <f t="shared" si="400"/>
        <v>1</v>
      </c>
      <c r="L1000" s="3">
        <f t="shared" si="393"/>
        <v>7</v>
      </c>
      <c r="M1000" s="3">
        <f t="shared" si="395"/>
        <v>1207</v>
      </c>
      <c r="N1000" t="str">
        <f t="shared" si="396"/>
        <v>Luis Legaz, nº 24 (Edf. La Dehesa)</v>
      </c>
      <c r="O1000" s="14" t="str">
        <f t="shared" si="408"/>
        <v>05:09</v>
      </c>
      <c r="P1000" s="14" t="str">
        <f t="shared" si="409"/>
        <v>13:07</v>
      </c>
      <c r="Q1000" s="14" t="str">
        <f t="shared" si="410"/>
        <v>21:07</v>
      </c>
      <c r="R1000" s="14" t="str">
        <f t="shared" si="411"/>
        <v>07:09</v>
      </c>
      <c r="S1000" t="str">
        <f t="shared" si="397"/>
        <v>María Zambrano (esq. Pablo Iglesias - Pd. Bus)</v>
      </c>
      <c r="T1000" s="14">
        <f t="shared" si="398"/>
        <v>0</v>
      </c>
    </row>
    <row r="1001" spans="1:20" x14ac:dyDescent="0.25">
      <c r="A1001" t="s">
        <v>135</v>
      </c>
      <c r="B1001">
        <f t="shared" si="401"/>
        <v>2</v>
      </c>
      <c r="C1001" t="e">
        <f t="shared" si="402"/>
        <v>#VALUE!</v>
      </c>
      <c r="D1001">
        <f t="shared" si="403"/>
        <v>2</v>
      </c>
      <c r="E1001">
        <f t="shared" si="404"/>
        <v>4</v>
      </c>
      <c r="F1001" s="1">
        <f t="shared" si="394"/>
        <v>5</v>
      </c>
      <c r="G1001" s="1">
        <f t="shared" si="405"/>
        <v>9</v>
      </c>
      <c r="H1001" s="26" t="str">
        <f t="shared" si="406"/>
        <v>05:09</v>
      </c>
      <c r="I1001" s="14">
        <f t="shared" si="399"/>
        <v>0</v>
      </c>
      <c r="J1001" s="3">
        <f t="shared" si="407"/>
        <v>12</v>
      </c>
      <c r="K1001" s="3">
        <f t="shared" si="400"/>
        <v>0</v>
      </c>
      <c r="L1001" s="3">
        <f t="shared" si="393"/>
        <v>7</v>
      </c>
      <c r="M1001" s="3">
        <f t="shared" si="395"/>
        <v>1207</v>
      </c>
      <c r="N1001" t="str">
        <f t="shared" si="396"/>
        <v/>
      </c>
      <c r="O1001" s="14" t="str">
        <f t="shared" si="408"/>
        <v/>
      </c>
      <c r="P1001" s="14" t="str">
        <f t="shared" si="409"/>
        <v/>
      </c>
      <c r="Q1001" s="14" t="str">
        <f t="shared" si="410"/>
        <v/>
      </c>
      <c r="R1001" s="14" t="str">
        <f t="shared" si="411"/>
        <v/>
      </c>
      <c r="S1001" t="str">
        <f t="shared" si="397"/>
        <v/>
      </c>
      <c r="T1001" s="14">
        <f t="shared" si="398"/>
        <v>0</v>
      </c>
    </row>
    <row r="1002" spans="1:20" x14ac:dyDescent="0.25">
      <c r="A1002" t="s">
        <v>69</v>
      </c>
      <c r="B1002">
        <f t="shared" si="401"/>
        <v>3</v>
      </c>
      <c r="C1002" t="e">
        <f t="shared" si="402"/>
        <v>#VALUE!</v>
      </c>
      <c r="D1002">
        <f t="shared" si="403"/>
        <v>3</v>
      </c>
      <c r="E1002">
        <f t="shared" si="404"/>
        <v>5</v>
      </c>
      <c r="F1002" s="1">
        <f t="shared" si="394"/>
        <v>13</v>
      </c>
      <c r="G1002" s="1">
        <f t="shared" si="405"/>
        <v>7</v>
      </c>
      <c r="H1002" s="26" t="str">
        <f t="shared" si="406"/>
        <v>13:07</v>
      </c>
      <c r="I1002" s="14">
        <f t="shared" si="399"/>
        <v>0</v>
      </c>
      <c r="J1002" s="3">
        <f t="shared" si="407"/>
        <v>12</v>
      </c>
      <c r="K1002" s="3">
        <f t="shared" si="400"/>
        <v>0</v>
      </c>
      <c r="L1002" s="3">
        <f t="shared" si="393"/>
        <v>7</v>
      </c>
      <c r="M1002" s="3">
        <f t="shared" si="395"/>
        <v>1207</v>
      </c>
      <c r="N1002" t="str">
        <f t="shared" si="396"/>
        <v/>
      </c>
      <c r="O1002" s="14" t="str">
        <f t="shared" si="408"/>
        <v/>
      </c>
      <c r="P1002" s="14" t="str">
        <f t="shared" si="409"/>
        <v/>
      </c>
      <c r="Q1002" s="14" t="str">
        <f t="shared" si="410"/>
        <v/>
      </c>
      <c r="R1002" s="14" t="str">
        <f t="shared" si="411"/>
        <v/>
      </c>
      <c r="S1002" t="str">
        <f t="shared" si="397"/>
        <v/>
      </c>
      <c r="T1002" s="14">
        <f t="shared" si="398"/>
        <v>0</v>
      </c>
    </row>
    <row r="1003" spans="1:20" x14ac:dyDescent="0.25">
      <c r="A1003" t="s">
        <v>70</v>
      </c>
      <c r="B1003">
        <f t="shared" si="401"/>
        <v>3</v>
      </c>
      <c r="C1003" t="e">
        <f t="shared" si="402"/>
        <v>#VALUE!</v>
      </c>
      <c r="D1003">
        <f t="shared" si="403"/>
        <v>3</v>
      </c>
      <c r="E1003">
        <f t="shared" si="404"/>
        <v>5</v>
      </c>
      <c r="F1003" s="1">
        <f t="shared" si="394"/>
        <v>21</v>
      </c>
      <c r="G1003" s="1">
        <f t="shared" si="405"/>
        <v>7</v>
      </c>
      <c r="H1003" s="26" t="str">
        <f t="shared" si="406"/>
        <v>21:07</v>
      </c>
      <c r="I1003" s="14">
        <f t="shared" si="399"/>
        <v>0</v>
      </c>
      <c r="J1003" s="3">
        <f t="shared" si="407"/>
        <v>12</v>
      </c>
      <c r="K1003" s="3">
        <f t="shared" si="400"/>
        <v>0</v>
      </c>
      <c r="L1003" s="3">
        <f t="shared" si="393"/>
        <v>7</v>
      </c>
      <c r="M1003" s="3">
        <f t="shared" si="395"/>
        <v>1207</v>
      </c>
      <c r="N1003" t="str">
        <f t="shared" si="396"/>
        <v/>
      </c>
      <c r="O1003" s="14" t="str">
        <f t="shared" si="408"/>
        <v/>
      </c>
      <c r="P1003" s="14" t="str">
        <f t="shared" si="409"/>
        <v/>
      </c>
      <c r="Q1003" s="14" t="str">
        <f t="shared" si="410"/>
        <v/>
      </c>
      <c r="R1003" s="14" t="str">
        <f t="shared" si="411"/>
        <v/>
      </c>
      <c r="S1003" t="str">
        <f t="shared" si="397"/>
        <v/>
      </c>
      <c r="T1003" s="14">
        <f t="shared" si="398"/>
        <v>0</v>
      </c>
    </row>
    <row r="1004" spans="1:20" x14ac:dyDescent="0.25">
      <c r="A1004" t="s">
        <v>622</v>
      </c>
      <c r="B1004">
        <f t="shared" si="401"/>
        <v>2</v>
      </c>
      <c r="C1004" t="e">
        <f t="shared" si="402"/>
        <v>#VALUE!</v>
      </c>
      <c r="D1004">
        <f t="shared" si="403"/>
        <v>2</v>
      </c>
      <c r="E1004">
        <f t="shared" si="404"/>
        <v>4</v>
      </c>
      <c r="F1004" s="1">
        <f t="shared" si="394"/>
        <v>7</v>
      </c>
      <c r="G1004" s="1">
        <f t="shared" si="405"/>
        <v>9</v>
      </c>
      <c r="H1004" s="26" t="str">
        <f t="shared" si="406"/>
        <v>07:09</v>
      </c>
      <c r="I1004" s="14">
        <f t="shared" si="399"/>
        <v>0</v>
      </c>
      <c r="J1004" s="3">
        <f t="shared" si="407"/>
        <v>12</v>
      </c>
      <c r="K1004" s="3">
        <f t="shared" si="400"/>
        <v>0</v>
      </c>
      <c r="L1004" s="3">
        <f t="shared" si="393"/>
        <v>7</v>
      </c>
      <c r="M1004" s="3">
        <f t="shared" si="395"/>
        <v>1207</v>
      </c>
      <c r="N1004" t="str">
        <f t="shared" si="396"/>
        <v/>
      </c>
      <c r="O1004" s="14" t="str">
        <f t="shared" si="408"/>
        <v/>
      </c>
      <c r="P1004" s="14" t="str">
        <f t="shared" si="409"/>
        <v/>
      </c>
      <c r="Q1004" s="14" t="str">
        <f t="shared" si="410"/>
        <v/>
      </c>
      <c r="R1004" s="14" t="str">
        <f t="shared" si="411"/>
        <v/>
      </c>
      <c r="S1004" t="str">
        <f t="shared" si="397"/>
        <v/>
      </c>
      <c r="T1004" s="14">
        <f t="shared" si="398"/>
        <v>0</v>
      </c>
    </row>
    <row r="1005" spans="1:20" x14ac:dyDescent="0.25">
      <c r="A1005" t="s">
        <v>62</v>
      </c>
      <c r="B1005" t="e">
        <f t="shared" si="401"/>
        <v>#VALUE!</v>
      </c>
      <c r="C1005" t="e">
        <f t="shared" si="402"/>
        <v>#VALUE!</v>
      </c>
      <c r="D1005" t="e">
        <f t="shared" si="403"/>
        <v>#VALUE!</v>
      </c>
      <c r="E1005">
        <f t="shared" si="404"/>
        <v>46</v>
      </c>
      <c r="F1005" s="1" t="str">
        <f t="shared" si="394"/>
        <v/>
      </c>
      <c r="G1005" s="1" t="str">
        <f t="shared" si="405"/>
        <v/>
      </c>
      <c r="H1005" s="26" t="str">
        <f t="shared" si="406"/>
        <v>:</v>
      </c>
      <c r="I1005" s="14">
        <f t="shared" si="399"/>
        <v>0</v>
      </c>
      <c r="J1005" s="3">
        <f t="shared" si="407"/>
        <v>12</v>
      </c>
      <c r="K1005" s="3">
        <f t="shared" si="400"/>
        <v>0</v>
      </c>
      <c r="L1005" s="3">
        <f t="shared" si="393"/>
        <v>7</v>
      </c>
      <c r="M1005" s="3">
        <f t="shared" si="395"/>
        <v>1207</v>
      </c>
      <c r="N1005" t="str">
        <f t="shared" si="396"/>
        <v/>
      </c>
      <c r="O1005" s="14" t="str">
        <f t="shared" si="408"/>
        <v/>
      </c>
      <c r="P1005" s="14" t="str">
        <f t="shared" si="409"/>
        <v/>
      </c>
      <c r="Q1005" s="14" t="str">
        <f t="shared" si="410"/>
        <v/>
      </c>
      <c r="R1005" s="14" t="str">
        <f t="shared" si="411"/>
        <v/>
      </c>
      <c r="S1005" t="str">
        <f t="shared" si="397"/>
        <v/>
      </c>
      <c r="T1005" s="14">
        <f t="shared" si="398"/>
        <v>0</v>
      </c>
    </row>
    <row r="1006" spans="1:20" x14ac:dyDescent="0.25">
      <c r="A1006" t="s">
        <v>21</v>
      </c>
      <c r="B1006" t="e">
        <f t="shared" si="401"/>
        <v>#VALUE!</v>
      </c>
      <c r="C1006" t="e">
        <f t="shared" si="402"/>
        <v>#VALUE!</v>
      </c>
      <c r="D1006" t="e">
        <f t="shared" si="403"/>
        <v>#VALUE!</v>
      </c>
      <c r="E1006">
        <f t="shared" si="404"/>
        <v>26</v>
      </c>
      <c r="F1006" s="1" t="str">
        <f t="shared" si="394"/>
        <v/>
      </c>
      <c r="G1006" s="1" t="str">
        <f t="shared" si="405"/>
        <v/>
      </c>
      <c r="H1006" s="26" t="str">
        <f t="shared" si="406"/>
        <v>:</v>
      </c>
      <c r="I1006" s="14">
        <f t="shared" si="399"/>
        <v>0</v>
      </c>
      <c r="J1006" s="3">
        <f t="shared" si="407"/>
        <v>12</v>
      </c>
      <c r="K1006" s="3">
        <f t="shared" si="400"/>
        <v>1</v>
      </c>
      <c r="L1006" s="3">
        <f t="shared" si="393"/>
        <v>8</v>
      </c>
      <c r="M1006" s="3">
        <f t="shared" si="395"/>
        <v>1208</v>
      </c>
      <c r="N1006" t="str">
        <f t="shared" si="396"/>
        <v>Opel Planta en Figueruelas</v>
      </c>
      <c r="O1006" s="14" t="str">
        <f t="shared" si="408"/>
        <v>05:30</v>
      </c>
      <c r="P1006" s="14" t="str">
        <f t="shared" si="409"/>
        <v>13:30</v>
      </c>
      <c r="Q1006" s="14" t="str">
        <f t="shared" si="410"/>
        <v>21:30</v>
      </c>
      <c r="R1006" s="14" t="str">
        <f t="shared" si="411"/>
        <v>07:30</v>
      </c>
      <c r="S1006" t="str">
        <f t="shared" si="397"/>
        <v>Luis Legaz, nº 24 (Edf. La Dehesa)</v>
      </c>
      <c r="T1006" s="14">
        <f t="shared" si="398"/>
        <v>0</v>
      </c>
    </row>
    <row r="1007" spans="1:20" x14ac:dyDescent="0.25">
      <c r="A1007" t="s">
        <v>46</v>
      </c>
      <c r="B1007">
        <f t="shared" si="401"/>
        <v>2</v>
      </c>
      <c r="C1007" t="e">
        <f t="shared" si="402"/>
        <v>#VALUE!</v>
      </c>
      <c r="D1007">
        <f t="shared" si="403"/>
        <v>2</v>
      </c>
      <c r="E1007">
        <f t="shared" si="404"/>
        <v>4</v>
      </c>
      <c r="F1007" s="1">
        <f t="shared" si="394"/>
        <v>5</v>
      </c>
      <c r="G1007" s="1">
        <f t="shared" si="405"/>
        <v>30</v>
      </c>
      <c r="H1007" s="26" t="str">
        <f t="shared" si="406"/>
        <v>05:30</v>
      </c>
      <c r="I1007" s="14">
        <f t="shared" si="399"/>
        <v>0</v>
      </c>
      <c r="J1007" s="3">
        <f t="shared" si="407"/>
        <v>12</v>
      </c>
      <c r="K1007" s="3">
        <f t="shared" si="400"/>
        <v>0</v>
      </c>
      <c r="L1007" s="3">
        <f t="shared" si="393"/>
        <v>8</v>
      </c>
      <c r="M1007" s="3">
        <f t="shared" si="395"/>
        <v>1208</v>
      </c>
      <c r="N1007" t="str">
        <f t="shared" si="396"/>
        <v/>
      </c>
      <c r="O1007" s="14" t="str">
        <f t="shared" si="408"/>
        <v/>
      </c>
      <c r="P1007" s="14" t="str">
        <f t="shared" si="409"/>
        <v/>
      </c>
      <c r="Q1007" s="14" t="str">
        <f t="shared" si="410"/>
        <v/>
      </c>
      <c r="R1007" s="14" t="str">
        <f t="shared" si="411"/>
        <v/>
      </c>
      <c r="S1007" t="str">
        <f t="shared" si="397"/>
        <v/>
      </c>
      <c r="T1007" s="14">
        <f t="shared" si="398"/>
        <v>0</v>
      </c>
    </row>
    <row r="1008" spans="1:20" x14ac:dyDescent="0.25">
      <c r="A1008" t="s">
        <v>47</v>
      </c>
      <c r="B1008">
        <f t="shared" si="401"/>
        <v>3</v>
      </c>
      <c r="C1008" t="e">
        <f t="shared" si="402"/>
        <v>#VALUE!</v>
      </c>
      <c r="D1008">
        <f t="shared" si="403"/>
        <v>3</v>
      </c>
      <c r="E1008">
        <f t="shared" si="404"/>
        <v>5</v>
      </c>
      <c r="F1008" s="1">
        <f t="shared" si="394"/>
        <v>13</v>
      </c>
      <c r="G1008" s="1">
        <f t="shared" si="405"/>
        <v>30</v>
      </c>
      <c r="H1008" s="26" t="str">
        <f t="shared" si="406"/>
        <v>13:30</v>
      </c>
      <c r="I1008" s="14">
        <f t="shared" si="399"/>
        <v>0</v>
      </c>
      <c r="J1008" s="3">
        <f t="shared" si="407"/>
        <v>12</v>
      </c>
      <c r="K1008" s="3">
        <f t="shared" si="400"/>
        <v>0</v>
      </c>
      <c r="L1008" s="3">
        <f t="shared" si="393"/>
        <v>8</v>
      </c>
      <c r="M1008" s="3">
        <f t="shared" si="395"/>
        <v>1208</v>
      </c>
      <c r="N1008" t="str">
        <f t="shared" si="396"/>
        <v/>
      </c>
      <c r="O1008" s="14" t="str">
        <f t="shared" si="408"/>
        <v/>
      </c>
      <c r="P1008" s="14" t="str">
        <f t="shared" si="409"/>
        <v/>
      </c>
      <c r="Q1008" s="14" t="str">
        <f t="shared" si="410"/>
        <v/>
      </c>
      <c r="R1008" s="14" t="str">
        <f t="shared" si="411"/>
        <v/>
      </c>
      <c r="S1008" t="str">
        <f t="shared" si="397"/>
        <v/>
      </c>
      <c r="T1008" s="14">
        <f t="shared" si="398"/>
        <v>0</v>
      </c>
    </row>
    <row r="1009" spans="1:20" x14ac:dyDescent="0.25">
      <c r="A1009" t="s">
        <v>48</v>
      </c>
      <c r="B1009">
        <f t="shared" si="401"/>
        <v>3</v>
      </c>
      <c r="C1009" t="e">
        <f t="shared" si="402"/>
        <v>#VALUE!</v>
      </c>
      <c r="D1009">
        <f t="shared" si="403"/>
        <v>3</v>
      </c>
      <c r="E1009">
        <f t="shared" si="404"/>
        <v>5</v>
      </c>
      <c r="F1009" s="1">
        <f t="shared" si="394"/>
        <v>21</v>
      </c>
      <c r="G1009" s="1">
        <f t="shared" si="405"/>
        <v>30</v>
      </c>
      <c r="H1009" s="26" t="str">
        <f t="shared" si="406"/>
        <v>21:30</v>
      </c>
      <c r="I1009" s="14">
        <f t="shared" si="399"/>
        <v>0</v>
      </c>
      <c r="J1009" s="3">
        <f t="shared" si="407"/>
        <v>12</v>
      </c>
      <c r="K1009" s="3">
        <f t="shared" si="400"/>
        <v>0</v>
      </c>
      <c r="L1009" s="3">
        <f t="shared" si="393"/>
        <v>8</v>
      </c>
      <c r="M1009" s="3">
        <f t="shared" si="395"/>
        <v>1208</v>
      </c>
      <c r="N1009" t="str">
        <f t="shared" si="396"/>
        <v/>
      </c>
      <c r="O1009" s="14" t="str">
        <f t="shared" si="408"/>
        <v/>
      </c>
      <c r="P1009" s="14" t="str">
        <f t="shared" si="409"/>
        <v/>
      </c>
      <c r="Q1009" s="14" t="str">
        <f t="shared" si="410"/>
        <v/>
      </c>
      <c r="R1009" s="14" t="str">
        <f t="shared" si="411"/>
        <v/>
      </c>
      <c r="S1009" t="str">
        <f t="shared" si="397"/>
        <v/>
      </c>
      <c r="T1009" s="14">
        <f t="shared" si="398"/>
        <v>0</v>
      </c>
    </row>
    <row r="1010" spans="1:20" x14ac:dyDescent="0.25">
      <c r="A1010" t="s">
        <v>308</v>
      </c>
      <c r="B1010">
        <f t="shared" si="401"/>
        <v>2</v>
      </c>
      <c r="C1010" t="e">
        <f t="shared" si="402"/>
        <v>#VALUE!</v>
      </c>
      <c r="D1010">
        <f t="shared" si="403"/>
        <v>2</v>
      </c>
      <c r="E1010">
        <f t="shared" si="404"/>
        <v>4</v>
      </c>
      <c r="F1010" s="1">
        <f t="shared" si="394"/>
        <v>7</v>
      </c>
      <c r="G1010" s="1">
        <f t="shared" si="405"/>
        <v>30</v>
      </c>
      <c r="H1010" s="26" t="str">
        <f t="shared" si="406"/>
        <v>07:30</v>
      </c>
      <c r="I1010" s="14">
        <f t="shared" si="399"/>
        <v>0</v>
      </c>
      <c r="J1010" s="3">
        <f t="shared" si="407"/>
        <v>12</v>
      </c>
      <c r="K1010" s="3">
        <f t="shared" si="400"/>
        <v>0</v>
      </c>
      <c r="L1010" s="3">
        <f t="shared" si="393"/>
        <v>8</v>
      </c>
      <c r="M1010" s="3">
        <f t="shared" si="395"/>
        <v>1208</v>
      </c>
      <c r="N1010" t="str">
        <f t="shared" si="396"/>
        <v/>
      </c>
      <c r="O1010" s="14" t="str">
        <f t="shared" si="408"/>
        <v/>
      </c>
      <c r="P1010" s="14" t="str">
        <f t="shared" si="409"/>
        <v/>
      </c>
      <c r="Q1010" s="14" t="str">
        <f t="shared" si="410"/>
        <v/>
      </c>
      <c r="R1010" s="14" t="str">
        <f t="shared" si="411"/>
        <v/>
      </c>
      <c r="S1010" t="str">
        <f t="shared" si="397"/>
        <v/>
      </c>
      <c r="T1010" s="14">
        <f t="shared" si="398"/>
        <v>0</v>
      </c>
    </row>
    <row r="1011" spans="1:20" x14ac:dyDescent="0.25">
      <c r="A1011" t="s">
        <v>65</v>
      </c>
      <c r="B1011" t="e">
        <f t="shared" si="401"/>
        <v>#VALUE!</v>
      </c>
      <c r="C1011">
        <f t="shared" si="402"/>
        <v>11</v>
      </c>
      <c r="D1011">
        <f t="shared" si="403"/>
        <v>11</v>
      </c>
      <c r="E1011">
        <f t="shared" si="404"/>
        <v>34</v>
      </c>
      <c r="F1011" s="1" t="str">
        <f t="shared" si="394"/>
        <v/>
      </c>
      <c r="G1011" s="1" t="str">
        <f t="shared" si="405"/>
        <v/>
      </c>
      <c r="H1011" s="26" t="str">
        <f t="shared" si="406"/>
        <v>:</v>
      </c>
      <c r="I1011" s="14">
        <f t="shared" si="399"/>
        <v>0</v>
      </c>
      <c r="J1011" s="3">
        <f t="shared" si="407"/>
        <v>12</v>
      </c>
      <c r="K1011" s="3">
        <f t="shared" si="400"/>
        <v>0</v>
      </c>
      <c r="L1011" s="3">
        <f t="shared" si="393"/>
        <v>8</v>
      </c>
      <c r="M1011" s="3">
        <f t="shared" si="395"/>
        <v>1208</v>
      </c>
      <c r="N1011" t="str">
        <f t="shared" si="396"/>
        <v/>
      </c>
      <c r="O1011" s="14" t="str">
        <f t="shared" si="408"/>
        <v/>
      </c>
      <c r="P1011" s="14" t="str">
        <f t="shared" si="409"/>
        <v/>
      </c>
      <c r="Q1011" s="14" t="str">
        <f t="shared" si="410"/>
        <v/>
      </c>
      <c r="R1011" s="14" t="str">
        <f t="shared" si="411"/>
        <v/>
      </c>
      <c r="S1011" t="str">
        <f t="shared" si="397"/>
        <v/>
      </c>
      <c r="T1011" s="14">
        <f t="shared" si="398"/>
        <v>0</v>
      </c>
    </row>
    <row r="1012" spans="1:20" x14ac:dyDescent="0.25">
      <c r="A1012" t="s">
        <v>632</v>
      </c>
      <c r="B1012" t="e">
        <f t="shared" si="401"/>
        <v>#VALUE!</v>
      </c>
      <c r="C1012" t="e">
        <f t="shared" si="402"/>
        <v>#VALUE!</v>
      </c>
      <c r="D1012" t="e">
        <f t="shared" si="403"/>
        <v>#VALUE!</v>
      </c>
      <c r="E1012">
        <f t="shared" si="404"/>
        <v>8</v>
      </c>
      <c r="F1012" s="1" t="str">
        <f t="shared" si="394"/>
        <v/>
      </c>
      <c r="G1012" s="1" t="str">
        <f t="shared" si="405"/>
        <v/>
      </c>
      <c r="H1012" s="26" t="str">
        <f t="shared" si="406"/>
        <v>:</v>
      </c>
      <c r="I1012" s="14">
        <f t="shared" si="399"/>
        <v>1</v>
      </c>
      <c r="J1012" s="3">
        <f t="shared" si="407"/>
        <v>13</v>
      </c>
      <c r="K1012" s="3">
        <f t="shared" si="400"/>
        <v>0</v>
      </c>
      <c r="L1012" s="3">
        <f t="shared" si="393"/>
        <v>0</v>
      </c>
      <c r="M1012" s="3">
        <f t="shared" si="395"/>
        <v>1300</v>
      </c>
      <c r="N1012" t="str">
        <f t="shared" si="396"/>
        <v>Ruta 3/9</v>
      </c>
      <c r="O1012" s="14" t="str">
        <f t="shared" si="408"/>
        <v/>
      </c>
      <c r="P1012" s="14" t="str">
        <f t="shared" si="409"/>
        <v/>
      </c>
      <c r="Q1012" s="14" t="str">
        <f t="shared" si="410"/>
        <v/>
      </c>
      <c r="R1012" s="14" t="str">
        <f t="shared" si="411"/>
        <v/>
      </c>
      <c r="S1012" t="str">
        <f t="shared" si="397"/>
        <v/>
      </c>
      <c r="T1012" s="14">
        <f t="shared" si="398"/>
        <v>0</v>
      </c>
    </row>
    <row r="1013" spans="1:20" x14ac:dyDescent="0.25">
      <c r="A1013" t="s">
        <v>270</v>
      </c>
      <c r="B1013" t="e">
        <f t="shared" si="401"/>
        <v>#VALUE!</v>
      </c>
      <c r="C1013" t="e">
        <f t="shared" si="402"/>
        <v>#VALUE!</v>
      </c>
      <c r="D1013" t="e">
        <f t="shared" si="403"/>
        <v>#VALUE!</v>
      </c>
      <c r="E1013">
        <f t="shared" si="404"/>
        <v>49</v>
      </c>
      <c r="F1013" s="1" t="str">
        <f t="shared" si="394"/>
        <v/>
      </c>
      <c r="G1013" s="1" t="str">
        <f t="shared" si="405"/>
        <v/>
      </c>
      <c r="H1013" s="26" t="str">
        <f t="shared" si="406"/>
        <v>:</v>
      </c>
      <c r="I1013" s="14">
        <f t="shared" si="399"/>
        <v>0</v>
      </c>
      <c r="J1013" s="3">
        <f t="shared" si="407"/>
        <v>13</v>
      </c>
      <c r="K1013" s="3">
        <f t="shared" si="400"/>
        <v>1</v>
      </c>
      <c r="L1013" s="3">
        <f t="shared" si="393"/>
        <v>1</v>
      </c>
      <c r="M1013" s="3">
        <f t="shared" si="395"/>
        <v>1301</v>
      </c>
      <c r="N1013" t="str">
        <f t="shared" si="396"/>
        <v>Balbino Orensanz (esq. Alfonso Zapater - Pd. Bus)</v>
      </c>
      <c r="O1013" s="14" t="str">
        <f t="shared" si="408"/>
        <v>04:52</v>
      </c>
      <c r="P1013" s="14" t="str">
        <f t="shared" si="409"/>
        <v>12:50</v>
      </c>
      <c r="Q1013" s="14" t="str">
        <f t="shared" si="410"/>
        <v>20:50</v>
      </c>
      <c r="R1013" s="14" t="str">
        <f t="shared" si="411"/>
        <v>06:52</v>
      </c>
      <c r="S1013" t="str">
        <f t="shared" si="397"/>
        <v>Opel Planta en Figueruelas</v>
      </c>
      <c r="T1013" s="14">
        <f t="shared" si="398"/>
        <v>0</v>
      </c>
    </row>
    <row r="1014" spans="1:20" x14ac:dyDescent="0.25">
      <c r="A1014" t="s">
        <v>516</v>
      </c>
      <c r="B1014">
        <f t="shared" si="401"/>
        <v>2</v>
      </c>
      <c r="C1014" t="e">
        <f t="shared" si="402"/>
        <v>#VALUE!</v>
      </c>
      <c r="D1014">
        <f t="shared" si="403"/>
        <v>2</v>
      </c>
      <c r="E1014">
        <f t="shared" si="404"/>
        <v>4</v>
      </c>
      <c r="F1014" s="1">
        <f t="shared" si="394"/>
        <v>4</v>
      </c>
      <c r="G1014" s="1">
        <f t="shared" si="405"/>
        <v>52</v>
      </c>
      <c r="H1014" s="26" t="str">
        <f t="shared" si="406"/>
        <v>04:52</v>
      </c>
      <c r="I1014" s="14">
        <f t="shared" si="399"/>
        <v>0</v>
      </c>
      <c r="J1014" s="3">
        <f t="shared" si="407"/>
        <v>13</v>
      </c>
      <c r="K1014" s="3">
        <f t="shared" si="400"/>
        <v>0</v>
      </c>
      <c r="L1014" s="3">
        <f t="shared" si="393"/>
        <v>1</v>
      </c>
      <c r="M1014" s="3">
        <f t="shared" si="395"/>
        <v>1301</v>
      </c>
      <c r="N1014" t="str">
        <f t="shared" si="396"/>
        <v/>
      </c>
      <c r="O1014" s="14" t="str">
        <f t="shared" si="408"/>
        <v/>
      </c>
      <c r="P1014" s="14" t="str">
        <f t="shared" si="409"/>
        <v/>
      </c>
      <c r="Q1014" s="14" t="str">
        <f t="shared" si="410"/>
        <v/>
      </c>
      <c r="R1014" s="14" t="str">
        <f t="shared" si="411"/>
        <v/>
      </c>
      <c r="S1014" t="str">
        <f t="shared" si="397"/>
        <v/>
      </c>
      <c r="T1014" s="14">
        <f t="shared" si="398"/>
        <v>0</v>
      </c>
    </row>
    <row r="1015" spans="1:20" x14ac:dyDescent="0.25">
      <c r="A1015" t="s">
        <v>109</v>
      </c>
      <c r="B1015">
        <f t="shared" si="401"/>
        <v>3</v>
      </c>
      <c r="C1015" t="e">
        <f t="shared" si="402"/>
        <v>#VALUE!</v>
      </c>
      <c r="D1015">
        <f t="shared" si="403"/>
        <v>3</v>
      </c>
      <c r="E1015">
        <f t="shared" si="404"/>
        <v>5</v>
      </c>
      <c r="F1015" s="1">
        <f t="shared" si="394"/>
        <v>12</v>
      </c>
      <c r="G1015" s="1">
        <f t="shared" si="405"/>
        <v>50</v>
      </c>
      <c r="H1015" s="26" t="str">
        <f t="shared" si="406"/>
        <v>12:50</v>
      </c>
      <c r="I1015" s="14">
        <f t="shared" si="399"/>
        <v>0</v>
      </c>
      <c r="J1015" s="3">
        <f t="shared" si="407"/>
        <v>13</v>
      </c>
      <c r="K1015" s="3">
        <f t="shared" si="400"/>
        <v>0</v>
      </c>
      <c r="L1015" s="3">
        <f t="shared" si="393"/>
        <v>1</v>
      </c>
      <c r="M1015" s="3">
        <f t="shared" si="395"/>
        <v>1301</v>
      </c>
      <c r="N1015" t="str">
        <f t="shared" si="396"/>
        <v/>
      </c>
      <c r="O1015" s="14" t="str">
        <f t="shared" si="408"/>
        <v/>
      </c>
      <c r="P1015" s="14" t="str">
        <f t="shared" si="409"/>
        <v/>
      </c>
      <c r="Q1015" s="14" t="str">
        <f t="shared" si="410"/>
        <v/>
      </c>
      <c r="R1015" s="14" t="str">
        <f t="shared" si="411"/>
        <v/>
      </c>
      <c r="S1015" t="str">
        <f t="shared" si="397"/>
        <v/>
      </c>
      <c r="T1015" s="14">
        <f t="shared" si="398"/>
        <v>0</v>
      </c>
    </row>
    <row r="1016" spans="1:20" x14ac:dyDescent="0.25">
      <c r="A1016" t="s">
        <v>110</v>
      </c>
      <c r="B1016">
        <f t="shared" si="401"/>
        <v>3</v>
      </c>
      <c r="C1016" t="e">
        <f t="shared" si="402"/>
        <v>#VALUE!</v>
      </c>
      <c r="D1016">
        <f t="shared" si="403"/>
        <v>3</v>
      </c>
      <c r="E1016">
        <f t="shared" si="404"/>
        <v>5</v>
      </c>
      <c r="F1016" s="1">
        <f t="shared" si="394"/>
        <v>20</v>
      </c>
      <c r="G1016" s="1">
        <f t="shared" si="405"/>
        <v>50</v>
      </c>
      <c r="H1016" s="26" t="str">
        <f t="shared" si="406"/>
        <v>20:50</v>
      </c>
      <c r="I1016" s="14">
        <f t="shared" si="399"/>
        <v>0</v>
      </c>
      <c r="J1016" s="3">
        <f t="shared" si="407"/>
        <v>13</v>
      </c>
      <c r="K1016" s="3">
        <f t="shared" si="400"/>
        <v>0</v>
      </c>
      <c r="L1016" s="3">
        <f t="shared" si="393"/>
        <v>1</v>
      </c>
      <c r="M1016" s="3">
        <f t="shared" si="395"/>
        <v>1301</v>
      </c>
      <c r="N1016" t="str">
        <f t="shared" si="396"/>
        <v/>
      </c>
      <c r="O1016" s="14" t="str">
        <f t="shared" si="408"/>
        <v/>
      </c>
      <c r="P1016" s="14" t="str">
        <f t="shared" si="409"/>
        <v/>
      </c>
      <c r="Q1016" s="14" t="str">
        <f t="shared" si="410"/>
        <v/>
      </c>
      <c r="R1016" s="14" t="str">
        <f t="shared" si="411"/>
        <v/>
      </c>
      <c r="S1016" t="str">
        <f t="shared" si="397"/>
        <v/>
      </c>
      <c r="T1016" s="14">
        <f t="shared" si="398"/>
        <v>0</v>
      </c>
    </row>
    <row r="1017" spans="1:20" x14ac:dyDescent="0.25">
      <c r="A1017" t="s">
        <v>291</v>
      </c>
      <c r="B1017">
        <f t="shared" si="401"/>
        <v>2</v>
      </c>
      <c r="C1017" t="e">
        <f t="shared" si="402"/>
        <v>#VALUE!</v>
      </c>
      <c r="D1017">
        <f t="shared" si="403"/>
        <v>2</v>
      </c>
      <c r="E1017">
        <f t="shared" si="404"/>
        <v>4</v>
      </c>
      <c r="F1017" s="1">
        <f t="shared" si="394"/>
        <v>6</v>
      </c>
      <c r="G1017" s="1">
        <f t="shared" si="405"/>
        <v>52</v>
      </c>
      <c r="H1017" s="26" t="str">
        <f t="shared" si="406"/>
        <v>06:52</v>
      </c>
      <c r="I1017" s="14">
        <f t="shared" si="399"/>
        <v>0</v>
      </c>
      <c r="J1017" s="3">
        <f t="shared" si="407"/>
        <v>13</v>
      </c>
      <c r="K1017" s="3">
        <f t="shared" si="400"/>
        <v>0</v>
      </c>
      <c r="L1017" s="3">
        <f t="shared" si="393"/>
        <v>1</v>
      </c>
      <c r="M1017" s="3">
        <f t="shared" si="395"/>
        <v>1301</v>
      </c>
      <c r="N1017" t="str">
        <f t="shared" si="396"/>
        <v/>
      </c>
      <c r="O1017" s="14" t="str">
        <f t="shared" si="408"/>
        <v/>
      </c>
      <c r="P1017" s="14" t="str">
        <f t="shared" si="409"/>
        <v/>
      </c>
      <c r="Q1017" s="14" t="str">
        <f t="shared" si="410"/>
        <v/>
      </c>
      <c r="R1017" s="14" t="str">
        <f t="shared" si="411"/>
        <v/>
      </c>
      <c r="S1017" t="str">
        <f t="shared" si="397"/>
        <v/>
      </c>
      <c r="T1017" s="14">
        <f t="shared" si="398"/>
        <v>0</v>
      </c>
    </row>
    <row r="1018" spans="1:20" x14ac:dyDescent="0.25">
      <c r="A1018" t="s">
        <v>21</v>
      </c>
      <c r="B1018" t="e">
        <f t="shared" si="401"/>
        <v>#VALUE!</v>
      </c>
      <c r="C1018" t="e">
        <f t="shared" si="402"/>
        <v>#VALUE!</v>
      </c>
      <c r="D1018" t="e">
        <f t="shared" si="403"/>
        <v>#VALUE!</v>
      </c>
      <c r="E1018">
        <f t="shared" si="404"/>
        <v>26</v>
      </c>
      <c r="F1018" s="1" t="str">
        <f t="shared" si="394"/>
        <v/>
      </c>
      <c r="G1018" s="1" t="str">
        <f t="shared" si="405"/>
        <v/>
      </c>
      <c r="H1018" s="26" t="str">
        <f t="shared" si="406"/>
        <v>:</v>
      </c>
      <c r="I1018" s="14">
        <f t="shared" si="399"/>
        <v>0</v>
      </c>
      <c r="J1018" s="3">
        <f t="shared" si="407"/>
        <v>13</v>
      </c>
      <c r="K1018" s="3">
        <f t="shared" si="400"/>
        <v>0</v>
      </c>
      <c r="L1018" s="3">
        <f t="shared" si="393"/>
        <v>1</v>
      </c>
      <c r="M1018" s="3">
        <f t="shared" si="395"/>
        <v>1301</v>
      </c>
      <c r="N1018" t="str">
        <f t="shared" si="396"/>
        <v/>
      </c>
      <c r="O1018" s="14" t="str">
        <f t="shared" si="408"/>
        <v/>
      </c>
      <c r="P1018" s="14" t="str">
        <f t="shared" si="409"/>
        <v/>
      </c>
      <c r="Q1018" s="14" t="str">
        <f t="shared" si="410"/>
        <v/>
      </c>
      <c r="R1018" s="14" t="str">
        <f t="shared" si="411"/>
        <v/>
      </c>
      <c r="S1018" t="str">
        <f t="shared" si="397"/>
        <v/>
      </c>
      <c r="T1018" s="14">
        <f t="shared" si="398"/>
        <v>0</v>
      </c>
    </row>
    <row r="1019" spans="1:20" x14ac:dyDescent="0.25">
      <c r="A1019" t="s">
        <v>17</v>
      </c>
      <c r="B1019" t="e">
        <f t="shared" si="401"/>
        <v>#VALUE!</v>
      </c>
      <c r="C1019" t="e">
        <f t="shared" si="402"/>
        <v>#VALUE!</v>
      </c>
      <c r="D1019" t="e">
        <f t="shared" si="403"/>
        <v>#VALUE!</v>
      </c>
      <c r="E1019">
        <f t="shared" si="404"/>
        <v>46</v>
      </c>
      <c r="F1019" s="1" t="str">
        <f t="shared" si="394"/>
        <v/>
      </c>
      <c r="G1019" s="1" t="str">
        <f t="shared" si="405"/>
        <v/>
      </c>
      <c r="H1019" s="26" t="str">
        <f t="shared" si="406"/>
        <v>:</v>
      </c>
      <c r="I1019" s="14">
        <f t="shared" si="399"/>
        <v>0</v>
      </c>
      <c r="J1019" s="3">
        <f t="shared" si="407"/>
        <v>13</v>
      </c>
      <c r="K1019" s="3">
        <f t="shared" si="400"/>
        <v>1</v>
      </c>
      <c r="L1019" s="3">
        <f t="shared" si="393"/>
        <v>2</v>
      </c>
      <c r="M1019" s="3">
        <f t="shared" si="395"/>
        <v>1302</v>
      </c>
      <c r="N1019" t="str">
        <f t="shared" si="396"/>
        <v>Sixto Celorrio (frente Valle Zuriza - Pd. Bus)</v>
      </c>
      <c r="O1019" s="14" t="str">
        <f t="shared" si="408"/>
        <v>04:55</v>
      </c>
      <c r="P1019" s="14" t="str">
        <f t="shared" si="409"/>
        <v>12:53</v>
      </c>
      <c r="Q1019" s="14" t="str">
        <f t="shared" si="410"/>
        <v>20:53</v>
      </c>
      <c r="R1019" s="14" t="str">
        <f t="shared" si="411"/>
        <v>06:55</v>
      </c>
      <c r="S1019" t="str">
        <f t="shared" si="397"/>
        <v>Ctra. Logroño desvío Utebo (Pd. Bus)</v>
      </c>
      <c r="T1019" s="14">
        <f t="shared" si="398"/>
        <v>0</v>
      </c>
    </row>
    <row r="1020" spans="1:20" x14ac:dyDescent="0.25">
      <c r="A1020" t="s">
        <v>108</v>
      </c>
      <c r="B1020">
        <f t="shared" si="401"/>
        <v>2</v>
      </c>
      <c r="C1020" t="e">
        <f t="shared" si="402"/>
        <v>#VALUE!</v>
      </c>
      <c r="D1020">
        <f t="shared" si="403"/>
        <v>2</v>
      </c>
      <c r="E1020">
        <f t="shared" si="404"/>
        <v>4</v>
      </c>
      <c r="F1020" s="1">
        <f t="shared" si="394"/>
        <v>4</v>
      </c>
      <c r="G1020" s="1">
        <f t="shared" si="405"/>
        <v>55</v>
      </c>
      <c r="H1020" s="26" t="str">
        <f t="shared" si="406"/>
        <v>04:55</v>
      </c>
      <c r="I1020" s="14">
        <f t="shared" si="399"/>
        <v>0</v>
      </c>
      <c r="J1020" s="3">
        <f t="shared" si="407"/>
        <v>13</v>
      </c>
      <c r="K1020" s="3">
        <f t="shared" si="400"/>
        <v>0</v>
      </c>
      <c r="L1020" s="3">
        <f t="shared" si="393"/>
        <v>2</v>
      </c>
      <c r="M1020" s="3">
        <f t="shared" si="395"/>
        <v>1302</v>
      </c>
      <c r="N1020" t="str">
        <f t="shared" si="396"/>
        <v/>
      </c>
      <c r="O1020" s="14" t="str">
        <f t="shared" si="408"/>
        <v/>
      </c>
      <c r="P1020" s="14" t="str">
        <f t="shared" si="409"/>
        <v/>
      </c>
      <c r="Q1020" s="14" t="str">
        <f t="shared" si="410"/>
        <v/>
      </c>
      <c r="R1020" s="14" t="str">
        <f t="shared" si="411"/>
        <v/>
      </c>
      <c r="S1020" t="str">
        <f t="shared" si="397"/>
        <v/>
      </c>
      <c r="T1020" s="14">
        <f t="shared" si="398"/>
        <v>0</v>
      </c>
    </row>
    <row r="1021" spans="1:20" x14ac:dyDescent="0.25">
      <c r="A1021" t="s">
        <v>113</v>
      </c>
      <c r="B1021">
        <f t="shared" si="401"/>
        <v>3</v>
      </c>
      <c r="C1021" t="e">
        <f t="shared" si="402"/>
        <v>#VALUE!</v>
      </c>
      <c r="D1021">
        <f t="shared" si="403"/>
        <v>3</v>
      </c>
      <c r="E1021">
        <f t="shared" si="404"/>
        <v>5</v>
      </c>
      <c r="F1021" s="1">
        <f t="shared" si="394"/>
        <v>12</v>
      </c>
      <c r="G1021" s="1">
        <f t="shared" si="405"/>
        <v>53</v>
      </c>
      <c r="H1021" s="26" t="str">
        <f t="shared" si="406"/>
        <v>12:53</v>
      </c>
      <c r="I1021" s="14">
        <f t="shared" si="399"/>
        <v>0</v>
      </c>
      <c r="J1021" s="3">
        <f t="shared" si="407"/>
        <v>13</v>
      </c>
      <c r="K1021" s="3">
        <f t="shared" si="400"/>
        <v>0</v>
      </c>
      <c r="L1021" s="3">
        <f t="shared" si="393"/>
        <v>2</v>
      </c>
      <c r="M1021" s="3">
        <f t="shared" si="395"/>
        <v>1302</v>
      </c>
      <c r="N1021" t="str">
        <f t="shared" si="396"/>
        <v/>
      </c>
      <c r="O1021" s="14" t="str">
        <f t="shared" si="408"/>
        <v/>
      </c>
      <c r="P1021" s="14" t="str">
        <f t="shared" si="409"/>
        <v/>
      </c>
      <c r="Q1021" s="14" t="str">
        <f t="shared" si="410"/>
        <v/>
      </c>
      <c r="R1021" s="14" t="str">
        <f t="shared" si="411"/>
        <v/>
      </c>
      <c r="S1021" t="str">
        <f t="shared" si="397"/>
        <v/>
      </c>
      <c r="T1021" s="14">
        <f t="shared" si="398"/>
        <v>0</v>
      </c>
    </row>
    <row r="1022" spans="1:20" x14ac:dyDescent="0.25">
      <c r="A1022" t="s">
        <v>114</v>
      </c>
      <c r="B1022">
        <f t="shared" si="401"/>
        <v>3</v>
      </c>
      <c r="C1022" t="e">
        <f t="shared" si="402"/>
        <v>#VALUE!</v>
      </c>
      <c r="D1022">
        <f t="shared" si="403"/>
        <v>3</v>
      </c>
      <c r="E1022">
        <f t="shared" si="404"/>
        <v>5</v>
      </c>
      <c r="F1022" s="1">
        <f t="shared" si="394"/>
        <v>20</v>
      </c>
      <c r="G1022" s="1">
        <f t="shared" si="405"/>
        <v>53</v>
      </c>
      <c r="H1022" s="26" t="str">
        <f t="shared" si="406"/>
        <v>20:53</v>
      </c>
      <c r="I1022" s="14">
        <f t="shared" si="399"/>
        <v>0</v>
      </c>
      <c r="J1022" s="3">
        <f t="shared" si="407"/>
        <v>13</v>
      </c>
      <c r="K1022" s="3">
        <f t="shared" si="400"/>
        <v>0</v>
      </c>
      <c r="L1022" s="3">
        <f t="shared" si="393"/>
        <v>2</v>
      </c>
      <c r="M1022" s="3">
        <f t="shared" si="395"/>
        <v>1302</v>
      </c>
      <c r="N1022" t="str">
        <f t="shared" si="396"/>
        <v/>
      </c>
      <c r="O1022" s="14" t="str">
        <f t="shared" si="408"/>
        <v/>
      </c>
      <c r="P1022" s="14" t="str">
        <f t="shared" si="409"/>
        <v/>
      </c>
      <c r="Q1022" s="14" t="str">
        <f t="shared" si="410"/>
        <v/>
      </c>
      <c r="R1022" s="14" t="str">
        <f t="shared" si="411"/>
        <v/>
      </c>
      <c r="S1022" t="str">
        <f t="shared" si="397"/>
        <v/>
      </c>
      <c r="T1022" s="14">
        <f t="shared" si="398"/>
        <v>0</v>
      </c>
    </row>
    <row r="1023" spans="1:20" x14ac:dyDescent="0.25">
      <c r="A1023" t="s">
        <v>321</v>
      </c>
      <c r="B1023">
        <f t="shared" si="401"/>
        <v>2</v>
      </c>
      <c r="C1023" t="e">
        <f t="shared" si="402"/>
        <v>#VALUE!</v>
      </c>
      <c r="D1023">
        <f t="shared" si="403"/>
        <v>2</v>
      </c>
      <c r="E1023">
        <f t="shared" si="404"/>
        <v>4</v>
      </c>
      <c r="F1023" s="1">
        <f t="shared" si="394"/>
        <v>6</v>
      </c>
      <c r="G1023" s="1">
        <f t="shared" si="405"/>
        <v>55</v>
      </c>
      <c r="H1023" s="26" t="str">
        <f t="shared" si="406"/>
        <v>06:55</v>
      </c>
      <c r="I1023" s="14">
        <f t="shared" si="399"/>
        <v>0</v>
      </c>
      <c r="J1023" s="3">
        <f t="shared" si="407"/>
        <v>13</v>
      </c>
      <c r="K1023" s="3">
        <f t="shared" si="400"/>
        <v>0</v>
      </c>
      <c r="L1023" s="3">
        <f t="shared" si="393"/>
        <v>2</v>
      </c>
      <c r="M1023" s="3">
        <f t="shared" si="395"/>
        <v>1302</v>
      </c>
      <c r="N1023" t="str">
        <f t="shared" si="396"/>
        <v/>
      </c>
      <c r="O1023" s="14" t="str">
        <f t="shared" si="408"/>
        <v/>
      </c>
      <c r="P1023" s="14" t="str">
        <f t="shared" si="409"/>
        <v/>
      </c>
      <c r="Q1023" s="14" t="str">
        <f t="shared" si="410"/>
        <v/>
      </c>
      <c r="R1023" s="14" t="str">
        <f t="shared" si="411"/>
        <v/>
      </c>
      <c r="S1023" t="str">
        <f t="shared" si="397"/>
        <v/>
      </c>
      <c r="T1023" s="14">
        <f t="shared" si="398"/>
        <v>0</v>
      </c>
    </row>
    <row r="1024" spans="1:20" x14ac:dyDescent="0.25">
      <c r="A1024" t="s">
        <v>230</v>
      </c>
      <c r="B1024" t="e">
        <f t="shared" si="401"/>
        <v>#VALUE!</v>
      </c>
      <c r="C1024" t="e">
        <f t="shared" si="402"/>
        <v>#VALUE!</v>
      </c>
      <c r="D1024" t="e">
        <f t="shared" si="403"/>
        <v>#VALUE!</v>
      </c>
      <c r="E1024">
        <f t="shared" si="404"/>
        <v>36</v>
      </c>
      <c r="F1024" s="1" t="str">
        <f t="shared" si="394"/>
        <v/>
      </c>
      <c r="G1024" s="1" t="str">
        <f t="shared" si="405"/>
        <v/>
      </c>
      <c r="H1024" s="26" t="str">
        <f t="shared" si="406"/>
        <v>:</v>
      </c>
      <c r="I1024" s="14">
        <f t="shared" si="399"/>
        <v>0</v>
      </c>
      <c r="J1024" s="3">
        <f t="shared" si="407"/>
        <v>13</v>
      </c>
      <c r="K1024" s="3">
        <f t="shared" si="400"/>
        <v>0</v>
      </c>
      <c r="L1024" s="3">
        <f t="shared" si="393"/>
        <v>2</v>
      </c>
      <c r="M1024" s="3">
        <f t="shared" si="395"/>
        <v>1302</v>
      </c>
      <c r="N1024" t="str">
        <f t="shared" si="396"/>
        <v/>
      </c>
      <c r="O1024" s="14" t="str">
        <f t="shared" si="408"/>
        <v/>
      </c>
      <c r="P1024" s="14" t="str">
        <f t="shared" si="409"/>
        <v/>
      </c>
      <c r="Q1024" s="14" t="str">
        <f t="shared" si="410"/>
        <v/>
      </c>
      <c r="R1024" s="14" t="str">
        <f t="shared" si="411"/>
        <v/>
      </c>
      <c r="S1024" t="str">
        <f t="shared" si="397"/>
        <v/>
      </c>
      <c r="T1024" s="14">
        <f t="shared" si="398"/>
        <v>0</v>
      </c>
    </row>
    <row r="1025" spans="1:20" x14ac:dyDescent="0.25">
      <c r="A1025" t="s">
        <v>617</v>
      </c>
      <c r="B1025" t="e">
        <f t="shared" si="401"/>
        <v>#VALUE!</v>
      </c>
      <c r="C1025" t="e">
        <f t="shared" si="402"/>
        <v>#VALUE!</v>
      </c>
      <c r="D1025" t="e">
        <f t="shared" si="403"/>
        <v>#VALUE!</v>
      </c>
      <c r="E1025">
        <f t="shared" si="404"/>
        <v>47</v>
      </c>
      <c r="F1025" s="1" t="str">
        <f t="shared" si="394"/>
        <v/>
      </c>
      <c r="G1025" s="1" t="str">
        <f t="shared" si="405"/>
        <v/>
      </c>
      <c r="H1025" s="26" t="str">
        <f t="shared" si="406"/>
        <v>:</v>
      </c>
      <c r="I1025" s="14">
        <f t="shared" si="399"/>
        <v>0</v>
      </c>
      <c r="J1025" s="3">
        <f t="shared" si="407"/>
        <v>13</v>
      </c>
      <c r="K1025" s="3">
        <f t="shared" si="400"/>
        <v>1</v>
      </c>
      <c r="L1025" s="3">
        <f t="shared" si="393"/>
        <v>3</v>
      </c>
      <c r="M1025" s="3">
        <f t="shared" si="395"/>
        <v>1303</v>
      </c>
      <c r="N1025" t="str">
        <f t="shared" si="396"/>
        <v>Avd. Puente del Pilar (esq. C/ Jesús - Pd. Bus)</v>
      </c>
      <c r="O1025" s="14" t="str">
        <f t="shared" si="408"/>
        <v>04:58</v>
      </c>
      <c r="P1025" s="14" t="str">
        <f t="shared" si="409"/>
        <v>12:56</v>
      </c>
      <c r="Q1025" s="14" t="str">
        <f t="shared" si="410"/>
        <v>20:56</v>
      </c>
      <c r="R1025" s="14" t="str">
        <f t="shared" si="411"/>
        <v>06:58</v>
      </c>
      <c r="S1025" t="str">
        <f t="shared" si="397"/>
        <v>Balbino Orensanz (esq. Alfonso Zapater - Pd. Bus)</v>
      </c>
      <c r="T1025" s="14">
        <f t="shared" si="398"/>
        <v>0</v>
      </c>
    </row>
    <row r="1026" spans="1:20" x14ac:dyDescent="0.25">
      <c r="A1026" t="s">
        <v>80</v>
      </c>
      <c r="B1026">
        <f t="shared" si="401"/>
        <v>2</v>
      </c>
      <c r="C1026" t="e">
        <f t="shared" si="402"/>
        <v>#VALUE!</v>
      </c>
      <c r="D1026">
        <f t="shared" si="403"/>
        <v>2</v>
      </c>
      <c r="E1026">
        <f t="shared" si="404"/>
        <v>4</v>
      </c>
      <c r="F1026" s="1">
        <f t="shared" si="394"/>
        <v>4</v>
      </c>
      <c r="G1026" s="1">
        <f t="shared" si="405"/>
        <v>58</v>
      </c>
      <c r="H1026" s="26" t="str">
        <f t="shared" si="406"/>
        <v>04:58</v>
      </c>
      <c r="I1026" s="14">
        <f t="shared" si="399"/>
        <v>0</v>
      </c>
      <c r="J1026" s="3">
        <f t="shared" si="407"/>
        <v>13</v>
      </c>
      <c r="K1026" s="3">
        <f t="shared" si="400"/>
        <v>0</v>
      </c>
      <c r="L1026" s="3">
        <f t="shared" si="393"/>
        <v>3</v>
      </c>
      <c r="M1026" s="3">
        <f t="shared" si="395"/>
        <v>1303</v>
      </c>
      <c r="N1026" t="str">
        <f t="shared" si="396"/>
        <v/>
      </c>
      <c r="O1026" s="14" t="str">
        <f t="shared" si="408"/>
        <v/>
      </c>
      <c r="P1026" s="14" t="str">
        <f t="shared" si="409"/>
        <v/>
      </c>
      <c r="Q1026" s="14" t="str">
        <f t="shared" si="410"/>
        <v/>
      </c>
      <c r="R1026" s="14" t="str">
        <f t="shared" si="411"/>
        <v/>
      </c>
      <c r="S1026" t="str">
        <f t="shared" si="397"/>
        <v/>
      </c>
      <c r="T1026" s="14">
        <f t="shared" si="398"/>
        <v>0</v>
      </c>
    </row>
    <row r="1027" spans="1:20" x14ac:dyDescent="0.25">
      <c r="A1027" t="s">
        <v>81</v>
      </c>
      <c r="B1027">
        <f t="shared" si="401"/>
        <v>3</v>
      </c>
      <c r="C1027" t="e">
        <f t="shared" si="402"/>
        <v>#VALUE!</v>
      </c>
      <c r="D1027">
        <f t="shared" si="403"/>
        <v>3</v>
      </c>
      <c r="E1027">
        <f t="shared" si="404"/>
        <v>5</v>
      </c>
      <c r="F1027" s="1">
        <f t="shared" si="394"/>
        <v>12</v>
      </c>
      <c r="G1027" s="1">
        <f t="shared" si="405"/>
        <v>56</v>
      </c>
      <c r="H1027" s="26" t="str">
        <f t="shared" si="406"/>
        <v>12:56</v>
      </c>
      <c r="I1027" s="14">
        <f t="shared" si="399"/>
        <v>0</v>
      </c>
      <c r="J1027" s="3">
        <f t="shared" si="407"/>
        <v>13</v>
      </c>
      <c r="K1027" s="3">
        <f t="shared" si="400"/>
        <v>0</v>
      </c>
      <c r="L1027" s="3">
        <f t="shared" ref="L1027:L1090" si="412">IF(I1027=1,0,L1026+K1027+T1027)</f>
        <v>3</v>
      </c>
      <c r="M1027" s="3">
        <f t="shared" si="395"/>
        <v>1303</v>
      </c>
      <c r="N1027" t="str">
        <f t="shared" si="396"/>
        <v/>
      </c>
      <c r="O1027" s="14" t="str">
        <f t="shared" si="408"/>
        <v/>
      </c>
      <c r="P1027" s="14" t="str">
        <f t="shared" si="409"/>
        <v/>
      </c>
      <c r="Q1027" s="14" t="str">
        <f t="shared" si="410"/>
        <v/>
      </c>
      <c r="R1027" s="14" t="str">
        <f t="shared" si="411"/>
        <v/>
      </c>
      <c r="S1027" t="str">
        <f t="shared" si="397"/>
        <v/>
      </c>
      <c r="T1027" s="14">
        <f t="shared" si="398"/>
        <v>0</v>
      </c>
    </row>
    <row r="1028" spans="1:20" x14ac:dyDescent="0.25">
      <c r="A1028" t="s">
        <v>82</v>
      </c>
      <c r="B1028">
        <f t="shared" si="401"/>
        <v>3</v>
      </c>
      <c r="C1028" t="e">
        <f t="shared" si="402"/>
        <v>#VALUE!</v>
      </c>
      <c r="D1028">
        <f t="shared" si="403"/>
        <v>3</v>
      </c>
      <c r="E1028">
        <f t="shared" si="404"/>
        <v>5</v>
      </c>
      <c r="F1028" s="1">
        <f t="shared" ref="F1028:F1091" si="413">IFERROR(VALUE(LEFT($A1028,$D1028-1)),"")</f>
        <v>20</v>
      </c>
      <c r="G1028" s="1">
        <f t="shared" si="405"/>
        <v>56</v>
      </c>
      <c r="H1028" s="26" t="str">
        <f t="shared" si="406"/>
        <v>20:56</v>
      </c>
      <c r="I1028" s="14">
        <f t="shared" si="399"/>
        <v>0</v>
      </c>
      <c r="J1028" s="3">
        <f t="shared" si="407"/>
        <v>13</v>
      </c>
      <c r="K1028" s="3">
        <f t="shared" si="400"/>
        <v>0</v>
      </c>
      <c r="L1028" s="3">
        <f t="shared" si="412"/>
        <v>3</v>
      </c>
      <c r="M1028" s="3">
        <f t="shared" ref="M1028:M1091" si="414">(J1028*100)+L1028</f>
        <v>1303</v>
      </c>
      <c r="N1028" t="str">
        <f t="shared" ref="N1028:N1091" si="415">IFERROR(IF($K1028,A1028,IF(I1028=1,A1028,"")),"")</f>
        <v/>
      </c>
      <c r="O1028" s="14" t="str">
        <f t="shared" si="408"/>
        <v/>
      </c>
      <c r="P1028" s="14" t="str">
        <f t="shared" si="409"/>
        <v/>
      </c>
      <c r="Q1028" s="14" t="str">
        <f t="shared" si="410"/>
        <v/>
      </c>
      <c r="R1028" s="14" t="str">
        <f t="shared" si="411"/>
        <v/>
      </c>
      <c r="S1028" t="str">
        <f t="shared" ref="S1028:S1091" si="416">IF($K1028,A1033,IF(T1028,A1028,""))</f>
        <v/>
      </c>
      <c r="T1028" s="14">
        <f t="shared" ref="T1028:T1091" si="417">IF(AND(NOT(ISNUMBER(D1027)),NOT(ISNUMBER(D1028)),NOT(ISNUMBER(D1029)),NOT(ISNUMBER(D1030))),1,0)</f>
        <v>0</v>
      </c>
    </row>
    <row r="1029" spans="1:20" x14ac:dyDescent="0.25">
      <c r="A1029" t="s">
        <v>298</v>
      </c>
      <c r="B1029">
        <f t="shared" si="401"/>
        <v>2</v>
      </c>
      <c r="C1029" t="e">
        <f t="shared" si="402"/>
        <v>#VALUE!</v>
      </c>
      <c r="D1029">
        <f t="shared" si="403"/>
        <v>2</v>
      </c>
      <c r="E1029">
        <f t="shared" si="404"/>
        <v>4</v>
      </c>
      <c r="F1029" s="1">
        <f t="shared" si="413"/>
        <v>6</v>
      </c>
      <c r="G1029" s="1">
        <f t="shared" si="405"/>
        <v>58</v>
      </c>
      <c r="H1029" s="26" t="str">
        <f t="shared" si="406"/>
        <v>06:58</v>
      </c>
      <c r="I1029" s="14">
        <f t="shared" ref="I1029:I1092" si="418">IFERROR(FIND("Ruta",A1029),0)</f>
        <v>0</v>
      </c>
      <c r="J1029" s="3">
        <f t="shared" si="407"/>
        <v>13</v>
      </c>
      <c r="K1029" s="3">
        <f t="shared" ref="K1029:K1092" si="419">IF(AND(ISNUMBER(G1030),ISNUMBER(G1031),ISNUMBER(G1032),ISNUMBER(G1033)),1,0)</f>
        <v>0</v>
      </c>
      <c r="L1029" s="3">
        <f t="shared" si="412"/>
        <v>3</v>
      </c>
      <c r="M1029" s="3">
        <f t="shared" si="414"/>
        <v>1303</v>
      </c>
      <c r="N1029" t="str">
        <f t="shared" si="415"/>
        <v/>
      </c>
      <c r="O1029" s="14" t="str">
        <f t="shared" si="408"/>
        <v/>
      </c>
      <c r="P1029" s="14" t="str">
        <f t="shared" si="409"/>
        <v/>
      </c>
      <c r="Q1029" s="14" t="str">
        <f t="shared" si="410"/>
        <v/>
      </c>
      <c r="R1029" s="14" t="str">
        <f t="shared" si="411"/>
        <v/>
      </c>
      <c r="S1029" t="str">
        <f t="shared" si="416"/>
        <v/>
      </c>
      <c r="T1029" s="14">
        <f t="shared" si="417"/>
        <v>0</v>
      </c>
    </row>
    <row r="1030" spans="1:20" x14ac:dyDescent="0.25">
      <c r="A1030" t="s">
        <v>270</v>
      </c>
      <c r="B1030" t="e">
        <f t="shared" ref="B1030:B1093" si="420">FIND($B$2,A1030)</f>
        <v>#VALUE!</v>
      </c>
      <c r="C1030" t="e">
        <f t="shared" ref="C1030:C1093" si="421">FIND($C$2,A1030)</f>
        <v>#VALUE!</v>
      </c>
      <c r="D1030" t="e">
        <f t="shared" ref="D1030:D1093" si="422">IFERROR(B1030,C1030)</f>
        <v>#VALUE!</v>
      </c>
      <c r="E1030">
        <f t="shared" ref="E1030:E1093" si="423">LEN(A1030)</f>
        <v>49</v>
      </c>
      <c r="F1030" s="1" t="str">
        <f t="shared" si="413"/>
        <v/>
      </c>
      <c r="G1030" s="1" t="str">
        <f t="shared" ref="G1030:G1093" si="424">IFERROR(IF(B1030,IFERROR(VALUE(RIGHT($A1030,$E1030-$D1030)),""),""),"")</f>
        <v/>
      </c>
      <c r="H1030" s="26" t="str">
        <f t="shared" ref="H1030:H1093" si="425">TEXT(F1030,"00")&amp;":"&amp;TEXT(G1030,"00")</f>
        <v>:</v>
      </c>
      <c r="I1030" s="14">
        <f t="shared" si="418"/>
        <v>0</v>
      </c>
      <c r="J1030" s="3">
        <f t="shared" ref="J1030:J1093" si="426">I1030+J1029</f>
        <v>13</v>
      </c>
      <c r="K1030" s="3">
        <f t="shared" si="419"/>
        <v>0</v>
      </c>
      <c r="L1030" s="3">
        <f t="shared" si="412"/>
        <v>3</v>
      </c>
      <c r="M1030" s="3">
        <f t="shared" si="414"/>
        <v>1303</v>
      </c>
      <c r="N1030" t="str">
        <f t="shared" si="415"/>
        <v/>
      </c>
      <c r="O1030" s="14" t="str">
        <f t="shared" ref="O1030:O1093" si="427">IF($K1030,H1031,"")</f>
        <v/>
      </c>
      <c r="P1030" s="14" t="str">
        <f t="shared" ref="P1030:P1093" si="428">IF($K1030,H1032,"")</f>
        <v/>
      </c>
      <c r="Q1030" s="14" t="str">
        <f t="shared" ref="Q1030:Q1093" si="429">IF($K1030,H1033,"")</f>
        <v/>
      </c>
      <c r="R1030" s="14" t="str">
        <f t="shared" ref="R1030:R1093" si="430">IF($K1030,H1034,"")</f>
        <v/>
      </c>
      <c r="S1030" t="str">
        <f t="shared" si="416"/>
        <v/>
      </c>
      <c r="T1030" s="14">
        <f t="shared" si="417"/>
        <v>0</v>
      </c>
    </row>
    <row r="1031" spans="1:20" x14ac:dyDescent="0.25">
      <c r="A1031" t="s">
        <v>623</v>
      </c>
      <c r="B1031" t="e">
        <f t="shared" si="420"/>
        <v>#VALUE!</v>
      </c>
      <c r="C1031" t="e">
        <f t="shared" si="421"/>
        <v>#VALUE!</v>
      </c>
      <c r="D1031" t="e">
        <f t="shared" si="422"/>
        <v>#VALUE!</v>
      </c>
      <c r="E1031">
        <f t="shared" si="423"/>
        <v>50</v>
      </c>
      <c r="F1031" s="1" t="str">
        <f t="shared" si="413"/>
        <v/>
      </c>
      <c r="G1031" s="1" t="str">
        <f t="shared" si="424"/>
        <v/>
      </c>
      <c r="H1031" s="26" t="str">
        <f t="shared" si="425"/>
        <v>:</v>
      </c>
      <c r="I1031" s="14">
        <f t="shared" si="418"/>
        <v>0</v>
      </c>
      <c r="J1031" s="3">
        <f t="shared" si="426"/>
        <v>13</v>
      </c>
      <c r="K1031" s="3">
        <f t="shared" si="419"/>
        <v>1</v>
      </c>
      <c r="L1031" s="3">
        <f t="shared" si="412"/>
        <v>4</v>
      </c>
      <c r="M1031" s="3">
        <f t="shared" si="414"/>
        <v>1304</v>
      </c>
      <c r="N1031" t="str">
        <f t="shared" si="415"/>
        <v>Avd. Pirineos (esq. Arquitecto Lafigera - Pd. Bus)</v>
      </c>
      <c r="O1031" s="14" t="str">
        <f t="shared" si="427"/>
        <v>05:03</v>
      </c>
      <c r="P1031" s="14" t="str">
        <f t="shared" si="428"/>
        <v>12:01</v>
      </c>
      <c r="Q1031" s="14" t="str">
        <f t="shared" si="429"/>
        <v>21:01</v>
      </c>
      <c r="R1031" s="14" t="str">
        <f t="shared" si="430"/>
        <v>07:03</v>
      </c>
      <c r="S1031" t="str">
        <f t="shared" si="416"/>
        <v>Sixto Celorrio (frente Valle Zuriza - Pd. Bus)</v>
      </c>
      <c r="T1031" s="14">
        <f t="shared" si="417"/>
        <v>0</v>
      </c>
    </row>
    <row r="1032" spans="1:20" x14ac:dyDescent="0.25">
      <c r="A1032" t="s">
        <v>18</v>
      </c>
      <c r="B1032">
        <f t="shared" si="420"/>
        <v>2</v>
      </c>
      <c r="C1032" t="e">
        <f t="shared" si="421"/>
        <v>#VALUE!</v>
      </c>
      <c r="D1032">
        <f t="shared" si="422"/>
        <v>2</v>
      </c>
      <c r="E1032">
        <f t="shared" si="423"/>
        <v>4</v>
      </c>
      <c r="F1032" s="1">
        <f t="shared" si="413"/>
        <v>5</v>
      </c>
      <c r="G1032" s="1">
        <f t="shared" si="424"/>
        <v>3</v>
      </c>
      <c r="H1032" s="26" t="str">
        <f t="shared" si="425"/>
        <v>05:03</v>
      </c>
      <c r="I1032" s="14">
        <f t="shared" si="418"/>
        <v>0</v>
      </c>
      <c r="J1032" s="3">
        <f t="shared" si="426"/>
        <v>13</v>
      </c>
      <c r="K1032" s="3">
        <f t="shared" si="419"/>
        <v>0</v>
      </c>
      <c r="L1032" s="3">
        <f t="shared" si="412"/>
        <v>4</v>
      </c>
      <c r="M1032" s="3">
        <f t="shared" si="414"/>
        <v>1304</v>
      </c>
      <c r="N1032" t="str">
        <f t="shared" si="415"/>
        <v/>
      </c>
      <c r="O1032" s="14" t="str">
        <f t="shared" si="427"/>
        <v/>
      </c>
      <c r="P1032" s="14" t="str">
        <f t="shared" si="428"/>
        <v/>
      </c>
      <c r="Q1032" s="14" t="str">
        <f t="shared" si="429"/>
        <v/>
      </c>
      <c r="R1032" s="14" t="str">
        <f t="shared" si="430"/>
        <v/>
      </c>
      <c r="S1032" t="str">
        <f t="shared" si="416"/>
        <v/>
      </c>
      <c r="T1032" s="14">
        <f t="shared" si="417"/>
        <v>0</v>
      </c>
    </row>
    <row r="1033" spans="1:20" x14ac:dyDescent="0.25">
      <c r="A1033" t="s">
        <v>624</v>
      </c>
      <c r="B1033">
        <f t="shared" si="420"/>
        <v>3</v>
      </c>
      <c r="C1033" t="e">
        <f t="shared" si="421"/>
        <v>#VALUE!</v>
      </c>
      <c r="D1033">
        <f t="shared" si="422"/>
        <v>3</v>
      </c>
      <c r="E1033">
        <f t="shared" si="423"/>
        <v>5</v>
      </c>
      <c r="F1033" s="1">
        <f t="shared" si="413"/>
        <v>12</v>
      </c>
      <c r="G1033" s="1">
        <f t="shared" si="424"/>
        <v>1</v>
      </c>
      <c r="H1033" s="26" t="str">
        <f t="shared" si="425"/>
        <v>12:01</v>
      </c>
      <c r="I1033" s="14">
        <f t="shared" si="418"/>
        <v>0</v>
      </c>
      <c r="J1033" s="3">
        <f t="shared" si="426"/>
        <v>13</v>
      </c>
      <c r="K1033" s="3">
        <f t="shared" si="419"/>
        <v>0</v>
      </c>
      <c r="L1033" s="3">
        <f t="shared" si="412"/>
        <v>4</v>
      </c>
      <c r="M1033" s="3">
        <f t="shared" si="414"/>
        <v>1304</v>
      </c>
      <c r="N1033" t="str">
        <f t="shared" si="415"/>
        <v/>
      </c>
      <c r="O1033" s="14" t="str">
        <f t="shared" si="427"/>
        <v/>
      </c>
      <c r="P1033" s="14" t="str">
        <f t="shared" si="428"/>
        <v/>
      </c>
      <c r="Q1033" s="14" t="str">
        <f t="shared" si="429"/>
        <v/>
      </c>
      <c r="R1033" s="14" t="str">
        <f t="shared" si="430"/>
        <v/>
      </c>
      <c r="S1033" t="str">
        <f t="shared" si="416"/>
        <v/>
      </c>
      <c r="T1033" s="14">
        <f t="shared" si="417"/>
        <v>0</v>
      </c>
    </row>
    <row r="1034" spans="1:20" x14ac:dyDescent="0.25">
      <c r="A1034" t="s">
        <v>35</v>
      </c>
      <c r="B1034">
        <f t="shared" si="420"/>
        <v>3</v>
      </c>
      <c r="C1034" t="e">
        <f t="shared" si="421"/>
        <v>#VALUE!</v>
      </c>
      <c r="D1034">
        <f t="shared" si="422"/>
        <v>3</v>
      </c>
      <c r="E1034">
        <f t="shared" si="423"/>
        <v>5</v>
      </c>
      <c r="F1034" s="1">
        <f t="shared" si="413"/>
        <v>21</v>
      </c>
      <c r="G1034" s="1">
        <f t="shared" si="424"/>
        <v>1</v>
      </c>
      <c r="H1034" s="26" t="str">
        <f t="shared" si="425"/>
        <v>21:01</v>
      </c>
      <c r="I1034" s="14">
        <f t="shared" si="418"/>
        <v>0</v>
      </c>
      <c r="J1034" s="3">
        <f t="shared" si="426"/>
        <v>13</v>
      </c>
      <c r="K1034" s="3">
        <f t="shared" si="419"/>
        <v>0</v>
      </c>
      <c r="L1034" s="3">
        <f t="shared" si="412"/>
        <v>4</v>
      </c>
      <c r="M1034" s="3">
        <f t="shared" si="414"/>
        <v>1304</v>
      </c>
      <c r="N1034" t="str">
        <f t="shared" si="415"/>
        <v/>
      </c>
      <c r="O1034" s="14" t="str">
        <f t="shared" si="427"/>
        <v/>
      </c>
      <c r="P1034" s="14" t="str">
        <f t="shared" si="428"/>
        <v/>
      </c>
      <c r="Q1034" s="14" t="str">
        <f t="shared" si="429"/>
        <v/>
      </c>
      <c r="R1034" s="14" t="str">
        <f t="shared" si="430"/>
        <v/>
      </c>
      <c r="S1034" t="str">
        <f t="shared" si="416"/>
        <v/>
      </c>
      <c r="T1034" s="14">
        <f t="shared" si="417"/>
        <v>0</v>
      </c>
    </row>
    <row r="1035" spans="1:20" x14ac:dyDescent="0.25">
      <c r="A1035" t="s">
        <v>313</v>
      </c>
      <c r="B1035">
        <f t="shared" si="420"/>
        <v>2</v>
      </c>
      <c r="C1035" t="e">
        <f t="shared" si="421"/>
        <v>#VALUE!</v>
      </c>
      <c r="D1035">
        <f t="shared" si="422"/>
        <v>2</v>
      </c>
      <c r="E1035">
        <f t="shared" si="423"/>
        <v>4</v>
      </c>
      <c r="F1035" s="1">
        <f t="shared" si="413"/>
        <v>7</v>
      </c>
      <c r="G1035" s="1">
        <f t="shared" si="424"/>
        <v>3</v>
      </c>
      <c r="H1035" s="26" t="str">
        <f t="shared" si="425"/>
        <v>07:03</v>
      </c>
      <c r="I1035" s="14">
        <f t="shared" si="418"/>
        <v>0</v>
      </c>
      <c r="J1035" s="3">
        <f t="shared" si="426"/>
        <v>13</v>
      </c>
      <c r="K1035" s="3">
        <f t="shared" si="419"/>
        <v>0</v>
      </c>
      <c r="L1035" s="3">
        <f t="shared" si="412"/>
        <v>4</v>
      </c>
      <c r="M1035" s="3">
        <f t="shared" si="414"/>
        <v>1304</v>
      </c>
      <c r="N1035" t="str">
        <f t="shared" si="415"/>
        <v/>
      </c>
      <c r="O1035" s="14" t="str">
        <f t="shared" si="427"/>
        <v/>
      </c>
      <c r="P1035" s="14" t="str">
        <f t="shared" si="428"/>
        <v/>
      </c>
      <c r="Q1035" s="14" t="str">
        <f t="shared" si="429"/>
        <v/>
      </c>
      <c r="R1035" s="14" t="str">
        <f t="shared" si="430"/>
        <v/>
      </c>
      <c r="S1035" t="str">
        <f t="shared" si="416"/>
        <v/>
      </c>
      <c r="T1035" s="14">
        <f t="shared" si="417"/>
        <v>0</v>
      </c>
    </row>
    <row r="1036" spans="1:20" x14ac:dyDescent="0.25">
      <c r="A1036" t="s">
        <v>17</v>
      </c>
      <c r="B1036" t="e">
        <f t="shared" si="420"/>
        <v>#VALUE!</v>
      </c>
      <c r="C1036" t="e">
        <f t="shared" si="421"/>
        <v>#VALUE!</v>
      </c>
      <c r="D1036" t="e">
        <f t="shared" si="422"/>
        <v>#VALUE!</v>
      </c>
      <c r="E1036">
        <f t="shared" si="423"/>
        <v>46</v>
      </c>
      <c r="F1036" s="1" t="str">
        <f t="shared" si="413"/>
        <v/>
      </c>
      <c r="G1036" s="1" t="str">
        <f t="shared" si="424"/>
        <v/>
      </c>
      <c r="H1036" s="26" t="str">
        <f t="shared" si="425"/>
        <v>:</v>
      </c>
      <c r="I1036" s="14">
        <f t="shared" si="418"/>
        <v>0</v>
      </c>
      <c r="J1036" s="3">
        <f t="shared" si="426"/>
        <v>13</v>
      </c>
      <c r="K1036" s="3">
        <f t="shared" si="419"/>
        <v>0</v>
      </c>
      <c r="L1036" s="3">
        <f t="shared" si="412"/>
        <v>4</v>
      </c>
      <c r="M1036" s="3">
        <f t="shared" si="414"/>
        <v>1304</v>
      </c>
      <c r="N1036" t="str">
        <f t="shared" si="415"/>
        <v/>
      </c>
      <c r="O1036" s="14" t="str">
        <f t="shared" si="427"/>
        <v/>
      </c>
      <c r="P1036" s="14" t="str">
        <f t="shared" si="428"/>
        <v/>
      </c>
      <c r="Q1036" s="14" t="str">
        <f t="shared" si="429"/>
        <v/>
      </c>
      <c r="R1036" s="14" t="str">
        <f t="shared" si="430"/>
        <v/>
      </c>
      <c r="S1036" t="str">
        <f t="shared" si="416"/>
        <v/>
      </c>
      <c r="T1036" s="14">
        <f t="shared" si="417"/>
        <v>0</v>
      </c>
    </row>
    <row r="1037" spans="1:20" x14ac:dyDescent="0.25">
      <c r="A1037" t="s">
        <v>230</v>
      </c>
      <c r="B1037" t="e">
        <f t="shared" si="420"/>
        <v>#VALUE!</v>
      </c>
      <c r="C1037" t="e">
        <f t="shared" si="421"/>
        <v>#VALUE!</v>
      </c>
      <c r="D1037" t="e">
        <f t="shared" si="422"/>
        <v>#VALUE!</v>
      </c>
      <c r="E1037">
        <f t="shared" si="423"/>
        <v>36</v>
      </c>
      <c r="F1037" s="1" t="str">
        <f t="shared" si="413"/>
        <v/>
      </c>
      <c r="G1037" s="1" t="str">
        <f t="shared" si="424"/>
        <v/>
      </c>
      <c r="H1037" s="26" t="str">
        <f t="shared" si="425"/>
        <v>:</v>
      </c>
      <c r="I1037" s="14">
        <f t="shared" si="418"/>
        <v>0</v>
      </c>
      <c r="J1037" s="3">
        <f t="shared" si="426"/>
        <v>13</v>
      </c>
      <c r="K1037" s="3">
        <f t="shared" si="419"/>
        <v>1</v>
      </c>
      <c r="L1037" s="3">
        <f t="shared" si="412"/>
        <v>5</v>
      </c>
      <c r="M1037" s="3">
        <f t="shared" si="414"/>
        <v>1305</v>
      </c>
      <c r="N1037" t="str">
        <f t="shared" si="415"/>
        <v>Ctra. Logroño desvío Utebo (Pd. Bus)</v>
      </c>
      <c r="O1037" s="14" t="str">
        <f t="shared" si="427"/>
        <v>05:15</v>
      </c>
      <c r="P1037" s="14" t="str">
        <f t="shared" si="428"/>
        <v>12:15</v>
      </c>
      <c r="Q1037" s="14" t="str">
        <f t="shared" si="429"/>
        <v>21:15</v>
      </c>
      <c r="R1037" s="14" t="str">
        <f t="shared" si="430"/>
        <v>07:15</v>
      </c>
      <c r="S1037" t="str">
        <f t="shared" si="416"/>
        <v>Avd. Puente del Pilar (esq. C/ Jesús - Pd. Bus)</v>
      </c>
      <c r="T1037" s="14">
        <f t="shared" si="417"/>
        <v>0</v>
      </c>
    </row>
    <row r="1038" spans="1:20" x14ac:dyDescent="0.25">
      <c r="A1038" t="s">
        <v>231</v>
      </c>
      <c r="B1038">
        <f t="shared" si="420"/>
        <v>2</v>
      </c>
      <c r="C1038" t="e">
        <f t="shared" si="421"/>
        <v>#VALUE!</v>
      </c>
      <c r="D1038">
        <f t="shared" si="422"/>
        <v>2</v>
      </c>
      <c r="E1038">
        <f t="shared" si="423"/>
        <v>4</v>
      </c>
      <c r="F1038" s="1">
        <f t="shared" si="413"/>
        <v>5</v>
      </c>
      <c r="G1038" s="1">
        <f t="shared" si="424"/>
        <v>15</v>
      </c>
      <c r="H1038" s="26" t="str">
        <f t="shared" si="425"/>
        <v>05:15</v>
      </c>
      <c r="I1038" s="14">
        <f t="shared" si="418"/>
        <v>0</v>
      </c>
      <c r="J1038" s="3">
        <f t="shared" si="426"/>
        <v>13</v>
      </c>
      <c r="K1038" s="3">
        <f t="shared" si="419"/>
        <v>0</v>
      </c>
      <c r="L1038" s="3">
        <f t="shared" si="412"/>
        <v>5</v>
      </c>
      <c r="M1038" s="3">
        <f t="shared" si="414"/>
        <v>1305</v>
      </c>
      <c r="N1038" t="str">
        <f t="shared" si="415"/>
        <v/>
      </c>
      <c r="O1038" s="14" t="str">
        <f t="shared" si="427"/>
        <v/>
      </c>
      <c r="P1038" s="14" t="str">
        <f t="shared" si="428"/>
        <v/>
      </c>
      <c r="Q1038" s="14" t="str">
        <f t="shared" si="429"/>
        <v/>
      </c>
      <c r="R1038" s="14" t="str">
        <f t="shared" si="430"/>
        <v/>
      </c>
      <c r="S1038" t="str">
        <f t="shared" si="416"/>
        <v/>
      </c>
      <c r="T1038" s="14">
        <f t="shared" si="417"/>
        <v>0</v>
      </c>
    </row>
    <row r="1039" spans="1:20" x14ac:dyDescent="0.25">
      <c r="A1039" t="s">
        <v>625</v>
      </c>
      <c r="B1039">
        <f t="shared" si="420"/>
        <v>3</v>
      </c>
      <c r="C1039" t="e">
        <f t="shared" si="421"/>
        <v>#VALUE!</v>
      </c>
      <c r="D1039">
        <f t="shared" si="422"/>
        <v>3</v>
      </c>
      <c r="E1039">
        <f t="shared" si="423"/>
        <v>5</v>
      </c>
      <c r="F1039" s="1">
        <f t="shared" si="413"/>
        <v>12</v>
      </c>
      <c r="G1039" s="1">
        <f t="shared" si="424"/>
        <v>15</v>
      </c>
      <c r="H1039" s="26" t="str">
        <f t="shared" si="425"/>
        <v>12:15</v>
      </c>
      <c r="I1039" s="14">
        <f t="shared" si="418"/>
        <v>0</v>
      </c>
      <c r="J1039" s="3">
        <f t="shared" si="426"/>
        <v>13</v>
      </c>
      <c r="K1039" s="3">
        <f t="shared" si="419"/>
        <v>0</v>
      </c>
      <c r="L1039" s="3">
        <f t="shared" si="412"/>
        <v>5</v>
      </c>
      <c r="M1039" s="3">
        <f t="shared" si="414"/>
        <v>1305</v>
      </c>
      <c r="N1039" t="str">
        <f t="shared" si="415"/>
        <v/>
      </c>
      <c r="O1039" s="14" t="str">
        <f t="shared" si="427"/>
        <v/>
      </c>
      <c r="P1039" s="14" t="str">
        <f t="shared" si="428"/>
        <v/>
      </c>
      <c r="Q1039" s="14" t="str">
        <f t="shared" si="429"/>
        <v/>
      </c>
      <c r="R1039" s="14" t="str">
        <f t="shared" si="430"/>
        <v/>
      </c>
      <c r="S1039" t="str">
        <f t="shared" si="416"/>
        <v/>
      </c>
      <c r="T1039" s="14">
        <f t="shared" si="417"/>
        <v>0</v>
      </c>
    </row>
    <row r="1040" spans="1:20" x14ac:dyDescent="0.25">
      <c r="A1040" t="s">
        <v>233</v>
      </c>
      <c r="B1040">
        <f t="shared" si="420"/>
        <v>3</v>
      </c>
      <c r="C1040" t="e">
        <f t="shared" si="421"/>
        <v>#VALUE!</v>
      </c>
      <c r="D1040">
        <f t="shared" si="422"/>
        <v>3</v>
      </c>
      <c r="E1040">
        <f t="shared" si="423"/>
        <v>5</v>
      </c>
      <c r="F1040" s="1">
        <f t="shared" si="413"/>
        <v>21</v>
      </c>
      <c r="G1040" s="1">
        <f t="shared" si="424"/>
        <v>15</v>
      </c>
      <c r="H1040" s="26" t="str">
        <f t="shared" si="425"/>
        <v>21:15</v>
      </c>
      <c r="I1040" s="14">
        <f t="shared" si="418"/>
        <v>0</v>
      </c>
      <c r="J1040" s="3">
        <f t="shared" si="426"/>
        <v>13</v>
      </c>
      <c r="K1040" s="3">
        <f t="shared" si="419"/>
        <v>0</v>
      </c>
      <c r="L1040" s="3">
        <f t="shared" si="412"/>
        <v>5</v>
      </c>
      <c r="M1040" s="3">
        <f t="shared" si="414"/>
        <v>1305</v>
      </c>
      <c r="N1040" t="str">
        <f t="shared" si="415"/>
        <v/>
      </c>
      <c r="O1040" s="14" t="str">
        <f t="shared" si="427"/>
        <v/>
      </c>
      <c r="P1040" s="14" t="str">
        <f t="shared" si="428"/>
        <v/>
      </c>
      <c r="Q1040" s="14" t="str">
        <f t="shared" si="429"/>
        <v/>
      </c>
      <c r="R1040" s="14" t="str">
        <f t="shared" si="430"/>
        <v/>
      </c>
      <c r="S1040" t="str">
        <f t="shared" si="416"/>
        <v/>
      </c>
      <c r="T1040" s="14">
        <f t="shared" si="417"/>
        <v>0</v>
      </c>
    </row>
    <row r="1041" spans="1:20" x14ac:dyDescent="0.25">
      <c r="A1041" t="s">
        <v>340</v>
      </c>
      <c r="B1041">
        <f t="shared" si="420"/>
        <v>2</v>
      </c>
      <c r="C1041" t="e">
        <f t="shared" si="421"/>
        <v>#VALUE!</v>
      </c>
      <c r="D1041">
        <f t="shared" si="422"/>
        <v>2</v>
      </c>
      <c r="E1041">
        <f t="shared" si="423"/>
        <v>4</v>
      </c>
      <c r="F1041" s="1">
        <f t="shared" si="413"/>
        <v>7</v>
      </c>
      <c r="G1041" s="1">
        <f t="shared" si="424"/>
        <v>15</v>
      </c>
      <c r="H1041" s="26" t="str">
        <f t="shared" si="425"/>
        <v>07:15</v>
      </c>
      <c r="I1041" s="14">
        <f t="shared" si="418"/>
        <v>0</v>
      </c>
      <c r="J1041" s="3">
        <f t="shared" si="426"/>
        <v>13</v>
      </c>
      <c r="K1041" s="3">
        <f t="shared" si="419"/>
        <v>0</v>
      </c>
      <c r="L1041" s="3">
        <f t="shared" si="412"/>
        <v>5</v>
      </c>
      <c r="M1041" s="3">
        <f t="shared" si="414"/>
        <v>1305</v>
      </c>
      <c r="N1041" t="str">
        <f t="shared" si="415"/>
        <v/>
      </c>
      <c r="O1041" s="14" t="str">
        <f t="shared" si="427"/>
        <v/>
      </c>
      <c r="P1041" s="14" t="str">
        <f t="shared" si="428"/>
        <v/>
      </c>
      <c r="Q1041" s="14" t="str">
        <f t="shared" si="429"/>
        <v/>
      </c>
      <c r="R1041" s="14" t="str">
        <f t="shared" si="430"/>
        <v/>
      </c>
      <c r="S1041" t="str">
        <f t="shared" si="416"/>
        <v/>
      </c>
      <c r="T1041" s="14">
        <f t="shared" si="417"/>
        <v>0</v>
      </c>
    </row>
    <row r="1042" spans="1:20" x14ac:dyDescent="0.25">
      <c r="A1042" t="s">
        <v>617</v>
      </c>
      <c r="B1042" t="e">
        <f t="shared" si="420"/>
        <v>#VALUE!</v>
      </c>
      <c r="C1042" t="e">
        <f t="shared" si="421"/>
        <v>#VALUE!</v>
      </c>
      <c r="D1042" t="e">
        <f t="shared" si="422"/>
        <v>#VALUE!</v>
      </c>
      <c r="E1042">
        <f t="shared" si="423"/>
        <v>47</v>
      </c>
      <c r="F1042" s="1" t="str">
        <f t="shared" si="413"/>
        <v/>
      </c>
      <c r="G1042" s="1" t="str">
        <f t="shared" si="424"/>
        <v/>
      </c>
      <c r="H1042" s="26" t="str">
        <f t="shared" si="425"/>
        <v>:</v>
      </c>
      <c r="I1042" s="14">
        <f t="shared" si="418"/>
        <v>0</v>
      </c>
      <c r="J1042" s="3">
        <f t="shared" si="426"/>
        <v>13</v>
      </c>
      <c r="K1042" s="3">
        <f t="shared" si="419"/>
        <v>0</v>
      </c>
      <c r="L1042" s="3">
        <f t="shared" si="412"/>
        <v>5</v>
      </c>
      <c r="M1042" s="3">
        <f t="shared" si="414"/>
        <v>1305</v>
      </c>
      <c r="N1042" t="str">
        <f t="shared" si="415"/>
        <v/>
      </c>
      <c r="O1042" s="14" t="str">
        <f t="shared" si="427"/>
        <v/>
      </c>
      <c r="P1042" s="14" t="str">
        <f t="shared" si="428"/>
        <v/>
      </c>
      <c r="Q1042" s="14" t="str">
        <f t="shared" si="429"/>
        <v/>
      </c>
      <c r="R1042" s="14" t="str">
        <f t="shared" si="430"/>
        <v/>
      </c>
      <c r="S1042" t="str">
        <f t="shared" si="416"/>
        <v/>
      </c>
      <c r="T1042" s="14">
        <f t="shared" si="417"/>
        <v>0</v>
      </c>
    </row>
    <row r="1043" spans="1:20" x14ac:dyDescent="0.25">
      <c r="A1043" t="s">
        <v>21</v>
      </c>
      <c r="B1043" t="e">
        <f t="shared" si="420"/>
        <v>#VALUE!</v>
      </c>
      <c r="C1043" t="e">
        <f t="shared" si="421"/>
        <v>#VALUE!</v>
      </c>
      <c r="D1043" t="e">
        <f t="shared" si="422"/>
        <v>#VALUE!</v>
      </c>
      <c r="E1043">
        <f t="shared" si="423"/>
        <v>26</v>
      </c>
      <c r="F1043" s="1" t="str">
        <f t="shared" si="413"/>
        <v/>
      </c>
      <c r="G1043" s="1" t="str">
        <f t="shared" si="424"/>
        <v/>
      </c>
      <c r="H1043" s="26" t="str">
        <f t="shared" si="425"/>
        <v>:</v>
      </c>
      <c r="I1043" s="14">
        <f t="shared" si="418"/>
        <v>0</v>
      </c>
      <c r="J1043" s="3">
        <f t="shared" si="426"/>
        <v>13</v>
      </c>
      <c r="K1043" s="3">
        <f t="shared" si="419"/>
        <v>1</v>
      </c>
      <c r="L1043" s="3">
        <f t="shared" si="412"/>
        <v>6</v>
      </c>
      <c r="M1043" s="3">
        <f t="shared" si="414"/>
        <v>1306</v>
      </c>
      <c r="N1043" t="str">
        <f t="shared" si="415"/>
        <v>Opel Planta en Figueruelas</v>
      </c>
      <c r="O1043" s="14" t="str">
        <f t="shared" si="427"/>
        <v>05:30</v>
      </c>
      <c r="P1043" s="14" t="str">
        <f t="shared" si="428"/>
        <v>13:30</v>
      </c>
      <c r="Q1043" s="14" t="str">
        <f t="shared" si="429"/>
        <v>21:30</v>
      </c>
      <c r="R1043" s="14" t="str">
        <f t="shared" si="430"/>
        <v>07:30</v>
      </c>
      <c r="S1043" t="str">
        <f t="shared" si="416"/>
        <v>Avd. Pirineos (esq. Arquitecto Lafigera - Pd. Bus)</v>
      </c>
      <c r="T1043" s="14">
        <f t="shared" si="417"/>
        <v>0</v>
      </c>
    </row>
    <row r="1044" spans="1:20" x14ac:dyDescent="0.25">
      <c r="A1044" t="s">
        <v>46</v>
      </c>
      <c r="B1044">
        <f t="shared" si="420"/>
        <v>2</v>
      </c>
      <c r="C1044" t="e">
        <f t="shared" si="421"/>
        <v>#VALUE!</v>
      </c>
      <c r="D1044">
        <f t="shared" si="422"/>
        <v>2</v>
      </c>
      <c r="E1044">
        <f t="shared" si="423"/>
        <v>4</v>
      </c>
      <c r="F1044" s="1">
        <f t="shared" si="413"/>
        <v>5</v>
      </c>
      <c r="G1044" s="1">
        <f t="shared" si="424"/>
        <v>30</v>
      </c>
      <c r="H1044" s="26" t="str">
        <f t="shared" si="425"/>
        <v>05:30</v>
      </c>
      <c r="I1044" s="14">
        <f t="shared" si="418"/>
        <v>0</v>
      </c>
      <c r="J1044" s="3">
        <f t="shared" si="426"/>
        <v>13</v>
      </c>
      <c r="K1044" s="3">
        <f t="shared" si="419"/>
        <v>0</v>
      </c>
      <c r="L1044" s="3">
        <f t="shared" si="412"/>
        <v>6</v>
      </c>
      <c r="M1044" s="3">
        <f t="shared" si="414"/>
        <v>1306</v>
      </c>
      <c r="N1044" t="str">
        <f t="shared" si="415"/>
        <v/>
      </c>
      <c r="O1044" s="14" t="str">
        <f t="shared" si="427"/>
        <v/>
      </c>
      <c r="P1044" s="14" t="str">
        <f t="shared" si="428"/>
        <v/>
      </c>
      <c r="Q1044" s="14" t="str">
        <f t="shared" si="429"/>
        <v/>
      </c>
      <c r="R1044" s="14" t="str">
        <f t="shared" si="430"/>
        <v/>
      </c>
      <c r="S1044" t="str">
        <f t="shared" si="416"/>
        <v/>
      </c>
      <c r="T1044" s="14">
        <f t="shared" si="417"/>
        <v>0</v>
      </c>
    </row>
    <row r="1045" spans="1:20" x14ac:dyDescent="0.25">
      <c r="A1045" t="s">
        <v>47</v>
      </c>
      <c r="B1045">
        <f t="shared" si="420"/>
        <v>3</v>
      </c>
      <c r="C1045" t="e">
        <f t="shared" si="421"/>
        <v>#VALUE!</v>
      </c>
      <c r="D1045">
        <f t="shared" si="422"/>
        <v>3</v>
      </c>
      <c r="E1045">
        <f t="shared" si="423"/>
        <v>5</v>
      </c>
      <c r="F1045" s="1">
        <f t="shared" si="413"/>
        <v>13</v>
      </c>
      <c r="G1045" s="1">
        <f t="shared" si="424"/>
        <v>30</v>
      </c>
      <c r="H1045" s="26" t="str">
        <f t="shared" si="425"/>
        <v>13:30</v>
      </c>
      <c r="I1045" s="14">
        <f t="shared" si="418"/>
        <v>0</v>
      </c>
      <c r="J1045" s="3">
        <f t="shared" si="426"/>
        <v>13</v>
      </c>
      <c r="K1045" s="3">
        <f t="shared" si="419"/>
        <v>0</v>
      </c>
      <c r="L1045" s="3">
        <f t="shared" si="412"/>
        <v>6</v>
      </c>
      <c r="M1045" s="3">
        <f t="shared" si="414"/>
        <v>1306</v>
      </c>
      <c r="N1045" t="str">
        <f t="shared" si="415"/>
        <v/>
      </c>
      <c r="O1045" s="14" t="str">
        <f t="shared" si="427"/>
        <v/>
      </c>
      <c r="P1045" s="14" t="str">
        <f t="shared" si="428"/>
        <v/>
      </c>
      <c r="Q1045" s="14" t="str">
        <f t="shared" si="429"/>
        <v/>
      </c>
      <c r="R1045" s="14" t="str">
        <f t="shared" si="430"/>
        <v/>
      </c>
      <c r="S1045" t="str">
        <f t="shared" si="416"/>
        <v/>
      </c>
      <c r="T1045" s="14">
        <f t="shared" si="417"/>
        <v>0</v>
      </c>
    </row>
    <row r="1046" spans="1:20" x14ac:dyDescent="0.25">
      <c r="A1046" t="s">
        <v>48</v>
      </c>
      <c r="B1046">
        <f t="shared" si="420"/>
        <v>3</v>
      </c>
      <c r="C1046" t="e">
        <f t="shared" si="421"/>
        <v>#VALUE!</v>
      </c>
      <c r="D1046">
        <f t="shared" si="422"/>
        <v>3</v>
      </c>
      <c r="E1046">
        <f t="shared" si="423"/>
        <v>5</v>
      </c>
      <c r="F1046" s="1">
        <f t="shared" si="413"/>
        <v>21</v>
      </c>
      <c r="G1046" s="1">
        <f t="shared" si="424"/>
        <v>30</v>
      </c>
      <c r="H1046" s="26" t="str">
        <f t="shared" si="425"/>
        <v>21:30</v>
      </c>
      <c r="I1046" s="14">
        <f t="shared" si="418"/>
        <v>0</v>
      </c>
      <c r="J1046" s="3">
        <f t="shared" si="426"/>
        <v>13</v>
      </c>
      <c r="K1046" s="3">
        <f t="shared" si="419"/>
        <v>0</v>
      </c>
      <c r="L1046" s="3">
        <f t="shared" si="412"/>
        <v>6</v>
      </c>
      <c r="M1046" s="3">
        <f t="shared" si="414"/>
        <v>1306</v>
      </c>
      <c r="N1046" t="str">
        <f t="shared" si="415"/>
        <v/>
      </c>
      <c r="O1046" s="14" t="str">
        <f t="shared" si="427"/>
        <v/>
      </c>
      <c r="P1046" s="14" t="str">
        <f t="shared" si="428"/>
        <v/>
      </c>
      <c r="Q1046" s="14" t="str">
        <f t="shared" si="429"/>
        <v/>
      </c>
      <c r="R1046" s="14" t="str">
        <f t="shared" si="430"/>
        <v/>
      </c>
      <c r="S1046" t="str">
        <f t="shared" si="416"/>
        <v/>
      </c>
      <c r="T1046" s="14">
        <f t="shared" si="417"/>
        <v>0</v>
      </c>
    </row>
    <row r="1047" spans="1:20" x14ac:dyDescent="0.25">
      <c r="A1047" t="s">
        <v>308</v>
      </c>
      <c r="B1047">
        <f t="shared" si="420"/>
        <v>2</v>
      </c>
      <c r="C1047" t="e">
        <f t="shared" si="421"/>
        <v>#VALUE!</v>
      </c>
      <c r="D1047">
        <f t="shared" si="422"/>
        <v>2</v>
      </c>
      <c r="E1047">
        <f t="shared" si="423"/>
        <v>4</v>
      </c>
      <c r="F1047" s="1">
        <f t="shared" si="413"/>
        <v>7</v>
      </c>
      <c r="G1047" s="1">
        <f t="shared" si="424"/>
        <v>30</v>
      </c>
      <c r="H1047" s="26" t="str">
        <f t="shared" si="425"/>
        <v>07:30</v>
      </c>
      <c r="I1047" s="14">
        <f t="shared" si="418"/>
        <v>0</v>
      </c>
      <c r="J1047" s="3">
        <f t="shared" si="426"/>
        <v>13</v>
      </c>
      <c r="K1047" s="3">
        <f t="shared" si="419"/>
        <v>0</v>
      </c>
      <c r="L1047" s="3">
        <f t="shared" si="412"/>
        <v>6</v>
      </c>
      <c r="M1047" s="3">
        <f t="shared" si="414"/>
        <v>1306</v>
      </c>
      <c r="N1047" t="str">
        <f t="shared" si="415"/>
        <v/>
      </c>
      <c r="O1047" s="14" t="str">
        <f t="shared" si="427"/>
        <v/>
      </c>
      <c r="P1047" s="14" t="str">
        <f t="shared" si="428"/>
        <v/>
      </c>
      <c r="Q1047" s="14" t="str">
        <f t="shared" si="429"/>
        <v/>
      </c>
      <c r="R1047" s="14" t="str">
        <f t="shared" si="430"/>
        <v/>
      </c>
      <c r="S1047" t="str">
        <f t="shared" si="416"/>
        <v/>
      </c>
      <c r="T1047" s="14">
        <f t="shared" si="417"/>
        <v>0</v>
      </c>
    </row>
    <row r="1048" spans="1:20" x14ac:dyDescent="0.25">
      <c r="A1048" t="s">
        <v>623</v>
      </c>
      <c r="B1048" t="e">
        <f t="shared" si="420"/>
        <v>#VALUE!</v>
      </c>
      <c r="C1048" t="e">
        <f t="shared" si="421"/>
        <v>#VALUE!</v>
      </c>
      <c r="D1048" t="e">
        <f t="shared" si="422"/>
        <v>#VALUE!</v>
      </c>
      <c r="E1048">
        <f t="shared" si="423"/>
        <v>50</v>
      </c>
      <c r="F1048" s="1" t="str">
        <f t="shared" si="413"/>
        <v/>
      </c>
      <c r="G1048" s="1" t="str">
        <f t="shared" si="424"/>
        <v/>
      </c>
      <c r="H1048" s="26" t="str">
        <f t="shared" si="425"/>
        <v>:</v>
      </c>
      <c r="I1048" s="14">
        <f t="shared" si="418"/>
        <v>0</v>
      </c>
      <c r="J1048" s="3">
        <f t="shared" si="426"/>
        <v>13</v>
      </c>
      <c r="K1048" s="3">
        <f t="shared" si="419"/>
        <v>0</v>
      </c>
      <c r="L1048" s="3">
        <f t="shared" si="412"/>
        <v>6</v>
      </c>
      <c r="M1048" s="3">
        <f t="shared" si="414"/>
        <v>1306</v>
      </c>
      <c r="N1048" t="str">
        <f t="shared" si="415"/>
        <v/>
      </c>
      <c r="O1048" s="14" t="str">
        <f t="shared" si="427"/>
        <v/>
      </c>
      <c r="P1048" s="14" t="str">
        <f t="shared" si="428"/>
        <v/>
      </c>
      <c r="Q1048" s="14" t="str">
        <f t="shared" si="429"/>
        <v/>
      </c>
      <c r="R1048" s="14" t="str">
        <f t="shared" si="430"/>
        <v/>
      </c>
      <c r="S1048" t="str">
        <f t="shared" si="416"/>
        <v/>
      </c>
      <c r="T1048" s="14">
        <f t="shared" si="417"/>
        <v>0</v>
      </c>
    </row>
    <row r="1049" spans="1:20" x14ac:dyDescent="0.25">
      <c r="A1049" t="s">
        <v>631</v>
      </c>
      <c r="B1049" t="e">
        <f t="shared" si="420"/>
        <v>#VALUE!</v>
      </c>
      <c r="C1049" t="e">
        <f t="shared" si="421"/>
        <v>#VALUE!</v>
      </c>
      <c r="D1049" t="e">
        <f t="shared" si="422"/>
        <v>#VALUE!</v>
      </c>
      <c r="E1049">
        <f t="shared" si="423"/>
        <v>8</v>
      </c>
      <c r="F1049" s="1" t="str">
        <f t="shared" si="413"/>
        <v/>
      </c>
      <c r="G1049" s="1" t="str">
        <f t="shared" si="424"/>
        <v/>
      </c>
      <c r="H1049" s="26" t="str">
        <f t="shared" si="425"/>
        <v>:</v>
      </c>
      <c r="I1049" s="14">
        <f t="shared" si="418"/>
        <v>1</v>
      </c>
      <c r="J1049" s="3">
        <f t="shared" si="426"/>
        <v>14</v>
      </c>
      <c r="K1049" s="3">
        <f t="shared" si="419"/>
        <v>0</v>
      </c>
      <c r="L1049" s="3">
        <f t="shared" si="412"/>
        <v>0</v>
      </c>
      <c r="M1049" s="3">
        <f t="shared" si="414"/>
        <v>1400</v>
      </c>
      <c r="N1049" t="str">
        <f t="shared" si="415"/>
        <v>Ruta 4/9</v>
      </c>
      <c r="O1049" s="14" t="str">
        <f t="shared" si="427"/>
        <v/>
      </c>
      <c r="P1049" s="14" t="str">
        <f t="shared" si="428"/>
        <v/>
      </c>
      <c r="Q1049" s="14" t="str">
        <f t="shared" si="429"/>
        <v/>
      </c>
      <c r="R1049" s="14" t="str">
        <f t="shared" si="430"/>
        <v/>
      </c>
      <c r="S1049" t="str">
        <f t="shared" si="416"/>
        <v/>
      </c>
      <c r="T1049" s="14">
        <f t="shared" si="417"/>
        <v>0</v>
      </c>
    </row>
    <row r="1050" spans="1:20" x14ac:dyDescent="0.25">
      <c r="A1050" t="s">
        <v>209</v>
      </c>
      <c r="B1050" t="e">
        <f t="shared" si="420"/>
        <v>#VALUE!</v>
      </c>
      <c r="C1050">
        <f t="shared" si="421"/>
        <v>13</v>
      </c>
      <c r="D1050">
        <f t="shared" si="422"/>
        <v>13</v>
      </c>
      <c r="E1050">
        <f t="shared" si="423"/>
        <v>29</v>
      </c>
      <c r="F1050" s="1" t="str">
        <f t="shared" si="413"/>
        <v/>
      </c>
      <c r="G1050" s="1" t="str">
        <f t="shared" si="424"/>
        <v/>
      </c>
      <c r="H1050" s="26" t="str">
        <f t="shared" si="425"/>
        <v>:</v>
      </c>
      <c r="I1050" s="14">
        <f t="shared" si="418"/>
        <v>0</v>
      </c>
      <c r="J1050" s="3">
        <f t="shared" si="426"/>
        <v>14</v>
      </c>
      <c r="K1050" s="3">
        <f t="shared" si="419"/>
        <v>1</v>
      </c>
      <c r="L1050" s="3">
        <f t="shared" si="412"/>
        <v>1</v>
      </c>
      <c r="M1050" s="3">
        <f t="shared" si="414"/>
        <v>1401</v>
      </c>
      <c r="N1050" t="str">
        <f t="shared" si="415"/>
        <v>C/ Viridiana, nº 26 (Pd. Bus)</v>
      </c>
      <c r="O1050" s="14" t="str">
        <f t="shared" si="427"/>
        <v>04:45</v>
      </c>
      <c r="P1050" s="14" t="str">
        <f t="shared" si="428"/>
        <v>12:43</v>
      </c>
      <c r="Q1050" s="14" t="str">
        <f t="shared" si="429"/>
        <v>20:43</v>
      </c>
      <c r="R1050" s="14" t="str">
        <f t="shared" si="430"/>
        <v>06:45</v>
      </c>
      <c r="S1050" t="str">
        <f t="shared" si="416"/>
        <v>Opel Planta en Figueruelas</v>
      </c>
      <c r="T1050" s="14">
        <f t="shared" si="417"/>
        <v>0</v>
      </c>
    </row>
    <row r="1051" spans="1:20" x14ac:dyDescent="0.25">
      <c r="A1051" t="s">
        <v>553</v>
      </c>
      <c r="B1051">
        <f t="shared" si="420"/>
        <v>2</v>
      </c>
      <c r="C1051" t="e">
        <f t="shared" si="421"/>
        <v>#VALUE!</v>
      </c>
      <c r="D1051">
        <f t="shared" si="422"/>
        <v>2</v>
      </c>
      <c r="E1051">
        <f t="shared" si="423"/>
        <v>4</v>
      </c>
      <c r="F1051" s="1">
        <f t="shared" si="413"/>
        <v>4</v>
      </c>
      <c r="G1051" s="1">
        <f t="shared" si="424"/>
        <v>45</v>
      </c>
      <c r="H1051" s="26" t="str">
        <f t="shared" si="425"/>
        <v>04:45</v>
      </c>
      <c r="I1051" s="14">
        <f t="shared" si="418"/>
        <v>0</v>
      </c>
      <c r="J1051" s="3">
        <f t="shared" si="426"/>
        <v>14</v>
      </c>
      <c r="K1051" s="3">
        <f t="shared" si="419"/>
        <v>0</v>
      </c>
      <c r="L1051" s="3">
        <f t="shared" si="412"/>
        <v>1</v>
      </c>
      <c r="M1051" s="3">
        <f t="shared" si="414"/>
        <v>1401</v>
      </c>
      <c r="N1051" t="str">
        <f t="shared" si="415"/>
        <v/>
      </c>
      <c r="O1051" s="14" t="str">
        <f t="shared" si="427"/>
        <v/>
      </c>
      <c r="P1051" s="14" t="str">
        <f t="shared" si="428"/>
        <v/>
      </c>
      <c r="Q1051" s="14" t="str">
        <f t="shared" si="429"/>
        <v/>
      </c>
      <c r="R1051" s="14" t="str">
        <f t="shared" si="430"/>
        <v/>
      </c>
      <c r="S1051" t="str">
        <f t="shared" si="416"/>
        <v/>
      </c>
      <c r="T1051" s="14">
        <f t="shared" si="417"/>
        <v>0</v>
      </c>
    </row>
    <row r="1052" spans="1:20" x14ac:dyDescent="0.25">
      <c r="A1052" t="s">
        <v>204</v>
      </c>
      <c r="B1052">
        <f t="shared" si="420"/>
        <v>3</v>
      </c>
      <c r="C1052" t="e">
        <f t="shared" si="421"/>
        <v>#VALUE!</v>
      </c>
      <c r="D1052">
        <f t="shared" si="422"/>
        <v>3</v>
      </c>
      <c r="E1052">
        <f t="shared" si="423"/>
        <v>5</v>
      </c>
      <c r="F1052" s="1">
        <f t="shared" si="413"/>
        <v>12</v>
      </c>
      <c r="G1052" s="1">
        <f t="shared" si="424"/>
        <v>43</v>
      </c>
      <c r="H1052" s="26" t="str">
        <f t="shared" si="425"/>
        <v>12:43</v>
      </c>
      <c r="I1052" s="14">
        <f t="shared" si="418"/>
        <v>0</v>
      </c>
      <c r="J1052" s="3">
        <f t="shared" si="426"/>
        <v>14</v>
      </c>
      <c r="K1052" s="3">
        <f t="shared" si="419"/>
        <v>0</v>
      </c>
      <c r="L1052" s="3">
        <f t="shared" si="412"/>
        <v>1</v>
      </c>
      <c r="M1052" s="3">
        <f t="shared" si="414"/>
        <v>1401</v>
      </c>
      <c r="N1052" t="str">
        <f t="shared" si="415"/>
        <v/>
      </c>
      <c r="O1052" s="14" t="str">
        <f t="shared" si="427"/>
        <v/>
      </c>
      <c r="P1052" s="14" t="str">
        <f t="shared" si="428"/>
        <v/>
      </c>
      <c r="Q1052" s="14" t="str">
        <f t="shared" si="429"/>
        <v/>
      </c>
      <c r="R1052" s="14" t="str">
        <f t="shared" si="430"/>
        <v/>
      </c>
      <c r="S1052" t="str">
        <f t="shared" si="416"/>
        <v/>
      </c>
      <c r="T1052" s="14">
        <f t="shared" si="417"/>
        <v>0</v>
      </c>
    </row>
    <row r="1053" spans="1:20" x14ac:dyDescent="0.25">
      <c r="A1053" t="s">
        <v>198</v>
      </c>
      <c r="B1053">
        <f t="shared" si="420"/>
        <v>3</v>
      </c>
      <c r="C1053" t="e">
        <f t="shared" si="421"/>
        <v>#VALUE!</v>
      </c>
      <c r="D1053">
        <f t="shared" si="422"/>
        <v>3</v>
      </c>
      <c r="E1053">
        <f t="shared" si="423"/>
        <v>5</v>
      </c>
      <c r="F1053" s="1">
        <f t="shared" si="413"/>
        <v>20</v>
      </c>
      <c r="G1053" s="1">
        <f t="shared" si="424"/>
        <v>43</v>
      </c>
      <c r="H1053" s="26" t="str">
        <f t="shared" si="425"/>
        <v>20:43</v>
      </c>
      <c r="I1053" s="14">
        <f t="shared" si="418"/>
        <v>0</v>
      </c>
      <c r="J1053" s="3">
        <f t="shared" si="426"/>
        <v>14</v>
      </c>
      <c r="K1053" s="3">
        <f t="shared" si="419"/>
        <v>0</v>
      </c>
      <c r="L1053" s="3">
        <f t="shared" si="412"/>
        <v>1</v>
      </c>
      <c r="M1053" s="3">
        <f t="shared" si="414"/>
        <v>1401</v>
      </c>
      <c r="N1053" t="str">
        <f t="shared" si="415"/>
        <v/>
      </c>
      <c r="O1053" s="14" t="str">
        <f t="shared" si="427"/>
        <v/>
      </c>
      <c r="P1053" s="14" t="str">
        <f t="shared" si="428"/>
        <v/>
      </c>
      <c r="Q1053" s="14" t="str">
        <f t="shared" si="429"/>
        <v/>
      </c>
      <c r="R1053" s="14" t="str">
        <f t="shared" si="430"/>
        <v/>
      </c>
      <c r="S1053" t="str">
        <f t="shared" si="416"/>
        <v/>
      </c>
      <c r="T1053" s="14">
        <f t="shared" si="417"/>
        <v>0</v>
      </c>
    </row>
    <row r="1054" spans="1:20" x14ac:dyDescent="0.25">
      <c r="A1054" t="s">
        <v>511</v>
      </c>
      <c r="B1054">
        <f t="shared" si="420"/>
        <v>2</v>
      </c>
      <c r="C1054" t="e">
        <f t="shared" si="421"/>
        <v>#VALUE!</v>
      </c>
      <c r="D1054">
        <f t="shared" si="422"/>
        <v>2</v>
      </c>
      <c r="E1054">
        <f t="shared" si="423"/>
        <v>4</v>
      </c>
      <c r="F1054" s="1">
        <f t="shared" si="413"/>
        <v>6</v>
      </c>
      <c r="G1054" s="1">
        <f t="shared" si="424"/>
        <v>45</v>
      </c>
      <c r="H1054" s="26" t="str">
        <f t="shared" si="425"/>
        <v>06:45</v>
      </c>
      <c r="I1054" s="14">
        <f t="shared" si="418"/>
        <v>0</v>
      </c>
      <c r="J1054" s="3">
        <f t="shared" si="426"/>
        <v>14</v>
      </c>
      <c r="K1054" s="3">
        <f t="shared" si="419"/>
        <v>0</v>
      </c>
      <c r="L1054" s="3">
        <f t="shared" si="412"/>
        <v>1</v>
      </c>
      <c r="M1054" s="3">
        <f t="shared" si="414"/>
        <v>1401</v>
      </c>
      <c r="N1054" t="str">
        <f t="shared" si="415"/>
        <v/>
      </c>
      <c r="O1054" s="14" t="str">
        <f t="shared" si="427"/>
        <v/>
      </c>
      <c r="P1054" s="14" t="str">
        <f t="shared" si="428"/>
        <v/>
      </c>
      <c r="Q1054" s="14" t="str">
        <f t="shared" si="429"/>
        <v/>
      </c>
      <c r="R1054" s="14" t="str">
        <f t="shared" si="430"/>
        <v/>
      </c>
      <c r="S1054" t="str">
        <f t="shared" si="416"/>
        <v/>
      </c>
      <c r="T1054" s="14">
        <f t="shared" si="417"/>
        <v>0</v>
      </c>
    </row>
    <row r="1055" spans="1:20" x14ac:dyDescent="0.25">
      <c r="A1055" t="s">
        <v>21</v>
      </c>
      <c r="B1055" t="e">
        <f t="shared" si="420"/>
        <v>#VALUE!</v>
      </c>
      <c r="C1055" t="e">
        <f t="shared" si="421"/>
        <v>#VALUE!</v>
      </c>
      <c r="D1055" t="e">
        <f t="shared" si="422"/>
        <v>#VALUE!</v>
      </c>
      <c r="E1055">
        <f t="shared" si="423"/>
        <v>26</v>
      </c>
      <c r="F1055" s="1" t="str">
        <f t="shared" si="413"/>
        <v/>
      </c>
      <c r="G1055" s="1" t="str">
        <f t="shared" si="424"/>
        <v/>
      </c>
      <c r="H1055" s="26" t="str">
        <f t="shared" si="425"/>
        <v>:</v>
      </c>
      <c r="I1055" s="14">
        <f t="shared" si="418"/>
        <v>0</v>
      </c>
      <c r="J1055" s="3">
        <f t="shared" si="426"/>
        <v>14</v>
      </c>
      <c r="K1055" s="3">
        <f t="shared" si="419"/>
        <v>0</v>
      </c>
      <c r="L1055" s="3">
        <f t="shared" si="412"/>
        <v>1</v>
      </c>
      <c r="M1055" s="3">
        <f t="shared" si="414"/>
        <v>1401</v>
      </c>
      <c r="N1055" t="str">
        <f t="shared" si="415"/>
        <v/>
      </c>
      <c r="O1055" s="14" t="str">
        <f t="shared" si="427"/>
        <v/>
      </c>
      <c r="P1055" s="14" t="str">
        <f t="shared" si="428"/>
        <v/>
      </c>
      <c r="Q1055" s="14" t="str">
        <f t="shared" si="429"/>
        <v/>
      </c>
      <c r="R1055" s="14" t="str">
        <f t="shared" si="430"/>
        <v/>
      </c>
      <c r="S1055" t="str">
        <f t="shared" si="416"/>
        <v/>
      </c>
      <c r="T1055" s="14">
        <f t="shared" si="417"/>
        <v>0</v>
      </c>
    </row>
    <row r="1056" spans="1:20" x14ac:dyDescent="0.25">
      <c r="A1056" t="s">
        <v>590</v>
      </c>
      <c r="B1056" t="e">
        <f t="shared" si="420"/>
        <v>#VALUE!</v>
      </c>
      <c r="C1056" t="e">
        <f t="shared" si="421"/>
        <v>#VALUE!</v>
      </c>
      <c r="D1056" t="e">
        <f t="shared" si="422"/>
        <v>#VALUE!</v>
      </c>
      <c r="E1056">
        <f t="shared" si="423"/>
        <v>54</v>
      </c>
      <c r="F1056" s="1" t="str">
        <f t="shared" si="413"/>
        <v/>
      </c>
      <c r="G1056" s="1" t="str">
        <f t="shared" si="424"/>
        <v/>
      </c>
      <c r="H1056" s="26" t="str">
        <f t="shared" si="425"/>
        <v>:</v>
      </c>
      <c r="I1056" s="14">
        <f t="shared" si="418"/>
        <v>0</v>
      </c>
      <c r="J1056" s="3">
        <f t="shared" si="426"/>
        <v>14</v>
      </c>
      <c r="K1056" s="3">
        <f t="shared" si="419"/>
        <v>1</v>
      </c>
      <c r="L1056" s="3">
        <f t="shared" si="412"/>
        <v>2</v>
      </c>
      <c r="M1056" s="3">
        <f t="shared" si="414"/>
        <v>1402</v>
      </c>
      <c r="N1056" t="str">
        <f t="shared" si="415"/>
        <v>Calle Ciudadano Kane (Pd. Bus) - (esq. C/ Los Pájaros)</v>
      </c>
      <c r="O1056" s="14" t="str">
        <f t="shared" si="427"/>
        <v>04:48</v>
      </c>
      <c r="P1056" s="14" t="str">
        <f t="shared" si="428"/>
        <v>12:46</v>
      </c>
      <c r="Q1056" s="14" t="str">
        <f t="shared" si="429"/>
        <v>20:46</v>
      </c>
      <c r="R1056" s="14" t="str">
        <f t="shared" si="430"/>
        <v>06:48</v>
      </c>
      <c r="S1056" t="str">
        <f t="shared" si="416"/>
        <v>Torres San Lamberto "Punto 0" (Pd. Bus)</v>
      </c>
      <c r="T1056" s="14">
        <f t="shared" si="417"/>
        <v>0</v>
      </c>
    </row>
    <row r="1057" spans="1:20" x14ac:dyDescent="0.25">
      <c r="A1057" t="s">
        <v>203</v>
      </c>
      <c r="B1057">
        <f t="shared" si="420"/>
        <v>2</v>
      </c>
      <c r="C1057" t="e">
        <f t="shared" si="421"/>
        <v>#VALUE!</v>
      </c>
      <c r="D1057">
        <f t="shared" si="422"/>
        <v>2</v>
      </c>
      <c r="E1057">
        <f t="shared" si="423"/>
        <v>4</v>
      </c>
      <c r="F1057" s="1">
        <f t="shared" si="413"/>
        <v>4</v>
      </c>
      <c r="G1057" s="1">
        <f t="shared" si="424"/>
        <v>48</v>
      </c>
      <c r="H1057" s="26" t="str">
        <f t="shared" si="425"/>
        <v>04:48</v>
      </c>
      <c r="I1057" s="14">
        <f t="shared" si="418"/>
        <v>0</v>
      </c>
      <c r="J1057" s="3">
        <f t="shared" si="426"/>
        <v>14</v>
      </c>
      <c r="K1057" s="3">
        <f t="shared" si="419"/>
        <v>0</v>
      </c>
      <c r="L1057" s="3">
        <f t="shared" si="412"/>
        <v>2</v>
      </c>
      <c r="M1057" s="3">
        <f t="shared" si="414"/>
        <v>1402</v>
      </c>
      <c r="N1057" t="str">
        <f t="shared" si="415"/>
        <v/>
      </c>
      <c r="O1057" s="14" t="str">
        <f t="shared" si="427"/>
        <v/>
      </c>
      <c r="P1057" s="14" t="str">
        <f t="shared" si="428"/>
        <v/>
      </c>
      <c r="Q1057" s="14" t="str">
        <f t="shared" si="429"/>
        <v/>
      </c>
      <c r="R1057" s="14" t="str">
        <f t="shared" si="430"/>
        <v/>
      </c>
      <c r="S1057" t="str">
        <f t="shared" si="416"/>
        <v/>
      </c>
      <c r="T1057" s="14">
        <f t="shared" si="417"/>
        <v>0</v>
      </c>
    </row>
    <row r="1058" spans="1:20" x14ac:dyDescent="0.25">
      <c r="A1058" t="s">
        <v>392</v>
      </c>
      <c r="B1058">
        <f t="shared" si="420"/>
        <v>3</v>
      </c>
      <c r="C1058" t="e">
        <f t="shared" si="421"/>
        <v>#VALUE!</v>
      </c>
      <c r="D1058">
        <f t="shared" si="422"/>
        <v>3</v>
      </c>
      <c r="E1058">
        <f t="shared" si="423"/>
        <v>5</v>
      </c>
      <c r="F1058" s="1">
        <f t="shared" si="413"/>
        <v>12</v>
      </c>
      <c r="G1058" s="1">
        <f t="shared" si="424"/>
        <v>46</v>
      </c>
      <c r="H1058" s="26" t="str">
        <f t="shared" si="425"/>
        <v>12:46</v>
      </c>
      <c r="I1058" s="14">
        <f t="shared" si="418"/>
        <v>0</v>
      </c>
      <c r="J1058" s="3">
        <f t="shared" si="426"/>
        <v>14</v>
      </c>
      <c r="K1058" s="3">
        <f t="shared" si="419"/>
        <v>0</v>
      </c>
      <c r="L1058" s="3">
        <f t="shared" si="412"/>
        <v>2</v>
      </c>
      <c r="M1058" s="3">
        <f t="shared" si="414"/>
        <v>1402</v>
      </c>
      <c r="N1058" t="str">
        <f t="shared" si="415"/>
        <v/>
      </c>
      <c r="O1058" s="14" t="str">
        <f t="shared" si="427"/>
        <v/>
      </c>
      <c r="P1058" s="14" t="str">
        <f t="shared" si="428"/>
        <v/>
      </c>
      <c r="Q1058" s="14" t="str">
        <f t="shared" si="429"/>
        <v/>
      </c>
      <c r="R1058" s="14" t="str">
        <f t="shared" si="430"/>
        <v/>
      </c>
      <c r="S1058" t="str">
        <f t="shared" si="416"/>
        <v/>
      </c>
      <c r="T1058" s="14">
        <f t="shared" si="417"/>
        <v>0</v>
      </c>
    </row>
    <row r="1059" spans="1:20" x14ac:dyDescent="0.25">
      <c r="A1059" t="s">
        <v>508</v>
      </c>
      <c r="B1059">
        <f t="shared" si="420"/>
        <v>3</v>
      </c>
      <c r="C1059" t="e">
        <f t="shared" si="421"/>
        <v>#VALUE!</v>
      </c>
      <c r="D1059">
        <f t="shared" si="422"/>
        <v>3</v>
      </c>
      <c r="E1059">
        <f t="shared" si="423"/>
        <v>5</v>
      </c>
      <c r="F1059" s="1">
        <f t="shared" si="413"/>
        <v>20</v>
      </c>
      <c r="G1059" s="1">
        <f t="shared" si="424"/>
        <v>46</v>
      </c>
      <c r="H1059" s="26" t="str">
        <f t="shared" si="425"/>
        <v>20:46</v>
      </c>
      <c r="I1059" s="14">
        <f t="shared" si="418"/>
        <v>0</v>
      </c>
      <c r="J1059" s="3">
        <f t="shared" si="426"/>
        <v>14</v>
      </c>
      <c r="K1059" s="3">
        <f t="shared" si="419"/>
        <v>0</v>
      </c>
      <c r="L1059" s="3">
        <f t="shared" si="412"/>
        <v>2</v>
      </c>
      <c r="M1059" s="3">
        <f t="shared" si="414"/>
        <v>1402</v>
      </c>
      <c r="N1059" t="str">
        <f t="shared" si="415"/>
        <v/>
      </c>
      <c r="O1059" s="14" t="str">
        <f t="shared" si="427"/>
        <v/>
      </c>
      <c r="P1059" s="14" t="str">
        <f t="shared" si="428"/>
        <v/>
      </c>
      <c r="Q1059" s="14" t="str">
        <f t="shared" si="429"/>
        <v/>
      </c>
      <c r="R1059" s="14" t="str">
        <f t="shared" si="430"/>
        <v/>
      </c>
      <c r="S1059" t="str">
        <f t="shared" si="416"/>
        <v/>
      </c>
      <c r="T1059" s="14">
        <f t="shared" si="417"/>
        <v>0</v>
      </c>
    </row>
    <row r="1060" spans="1:20" x14ac:dyDescent="0.25">
      <c r="A1060" t="s">
        <v>533</v>
      </c>
      <c r="B1060">
        <f t="shared" si="420"/>
        <v>2</v>
      </c>
      <c r="C1060" t="e">
        <f t="shared" si="421"/>
        <v>#VALUE!</v>
      </c>
      <c r="D1060">
        <f t="shared" si="422"/>
        <v>2</v>
      </c>
      <c r="E1060">
        <f t="shared" si="423"/>
        <v>4</v>
      </c>
      <c r="F1060" s="1">
        <f t="shared" si="413"/>
        <v>6</v>
      </c>
      <c r="G1060" s="1">
        <f t="shared" si="424"/>
        <v>48</v>
      </c>
      <c r="H1060" s="26" t="str">
        <f t="shared" si="425"/>
        <v>06:48</v>
      </c>
      <c r="I1060" s="14">
        <f t="shared" si="418"/>
        <v>0</v>
      </c>
      <c r="J1060" s="3">
        <f t="shared" si="426"/>
        <v>14</v>
      </c>
      <c r="K1060" s="3">
        <f t="shared" si="419"/>
        <v>0</v>
      </c>
      <c r="L1060" s="3">
        <f t="shared" si="412"/>
        <v>2</v>
      </c>
      <c r="M1060" s="3">
        <f t="shared" si="414"/>
        <v>1402</v>
      </c>
      <c r="N1060" t="str">
        <f t="shared" si="415"/>
        <v/>
      </c>
      <c r="O1060" s="14" t="str">
        <f t="shared" si="427"/>
        <v/>
      </c>
      <c r="P1060" s="14" t="str">
        <f t="shared" si="428"/>
        <v/>
      </c>
      <c r="Q1060" s="14" t="str">
        <f t="shared" si="429"/>
        <v/>
      </c>
      <c r="R1060" s="14" t="str">
        <f t="shared" si="430"/>
        <v/>
      </c>
      <c r="S1060" t="str">
        <f t="shared" si="416"/>
        <v/>
      </c>
      <c r="T1060" s="14">
        <f t="shared" si="417"/>
        <v>0</v>
      </c>
    </row>
    <row r="1061" spans="1:20" x14ac:dyDescent="0.25">
      <c r="A1061" t="s">
        <v>146</v>
      </c>
      <c r="B1061" t="e">
        <f t="shared" si="420"/>
        <v>#VALUE!</v>
      </c>
      <c r="C1061" t="e">
        <f t="shared" si="421"/>
        <v>#VALUE!</v>
      </c>
      <c r="D1061" t="e">
        <f t="shared" si="422"/>
        <v>#VALUE!</v>
      </c>
      <c r="E1061">
        <f t="shared" si="423"/>
        <v>39</v>
      </c>
      <c r="F1061" s="1" t="str">
        <f t="shared" si="413"/>
        <v/>
      </c>
      <c r="G1061" s="1" t="str">
        <f t="shared" si="424"/>
        <v/>
      </c>
      <c r="H1061" s="26" t="str">
        <f t="shared" si="425"/>
        <v>:</v>
      </c>
      <c r="I1061" s="14">
        <f t="shared" si="418"/>
        <v>0</v>
      </c>
      <c r="J1061" s="3">
        <f t="shared" si="426"/>
        <v>14</v>
      </c>
      <c r="K1061" s="3">
        <f t="shared" si="419"/>
        <v>0</v>
      </c>
      <c r="L1061" s="3">
        <f t="shared" si="412"/>
        <v>2</v>
      </c>
      <c r="M1061" s="3">
        <f t="shared" si="414"/>
        <v>1402</v>
      </c>
      <c r="N1061" t="str">
        <f t="shared" si="415"/>
        <v/>
      </c>
      <c r="O1061" s="14" t="str">
        <f t="shared" si="427"/>
        <v/>
      </c>
      <c r="P1061" s="14" t="str">
        <f t="shared" si="428"/>
        <v/>
      </c>
      <c r="Q1061" s="14" t="str">
        <f t="shared" si="429"/>
        <v/>
      </c>
      <c r="R1061" s="14" t="str">
        <f t="shared" si="430"/>
        <v/>
      </c>
      <c r="S1061" t="str">
        <f t="shared" si="416"/>
        <v/>
      </c>
      <c r="T1061" s="14">
        <f t="shared" si="417"/>
        <v>0</v>
      </c>
    </row>
    <row r="1062" spans="1:20" x14ac:dyDescent="0.25">
      <c r="A1062" t="s">
        <v>591</v>
      </c>
      <c r="B1062" t="e">
        <f t="shared" si="420"/>
        <v>#VALUE!</v>
      </c>
      <c r="C1062">
        <f t="shared" si="421"/>
        <v>23</v>
      </c>
      <c r="D1062">
        <f t="shared" si="422"/>
        <v>23</v>
      </c>
      <c r="E1062">
        <f t="shared" si="423"/>
        <v>28</v>
      </c>
      <c r="F1062" s="1" t="str">
        <f t="shared" si="413"/>
        <v/>
      </c>
      <c r="G1062" s="1" t="str">
        <f t="shared" si="424"/>
        <v/>
      </c>
      <c r="H1062" s="26" t="str">
        <f t="shared" si="425"/>
        <v>:</v>
      </c>
      <c r="I1062" s="14">
        <f t="shared" si="418"/>
        <v>0</v>
      </c>
      <c r="J1062" s="3">
        <f t="shared" si="426"/>
        <v>14</v>
      </c>
      <c r="K1062" s="3">
        <f t="shared" si="419"/>
        <v>1</v>
      </c>
      <c r="L1062" s="3">
        <f t="shared" si="412"/>
        <v>3</v>
      </c>
      <c r="M1062" s="3">
        <f t="shared" si="414"/>
        <v>1403</v>
      </c>
      <c r="N1062" t="str">
        <f t="shared" si="415"/>
        <v>Paseo de los Olvidados, nº 7</v>
      </c>
      <c r="O1062" s="14" t="str">
        <f t="shared" si="427"/>
        <v>04:51</v>
      </c>
      <c r="P1062" s="14" t="str">
        <f t="shared" si="428"/>
        <v>12:49</v>
      </c>
      <c r="Q1062" s="14" t="str">
        <f t="shared" si="429"/>
        <v>20:49</v>
      </c>
      <c r="R1062" s="14" t="str">
        <f t="shared" si="430"/>
        <v>06:51</v>
      </c>
      <c r="S1062" t="str">
        <f t="shared" si="416"/>
        <v>Vía Hispanidad (frente nº 132 - 2º paso de cebra)</v>
      </c>
      <c r="T1062" s="14">
        <f t="shared" si="417"/>
        <v>0</v>
      </c>
    </row>
    <row r="1063" spans="1:20" x14ac:dyDescent="0.25">
      <c r="A1063" t="s">
        <v>618</v>
      </c>
      <c r="B1063">
        <f t="shared" si="420"/>
        <v>2</v>
      </c>
      <c r="C1063" t="e">
        <f t="shared" si="421"/>
        <v>#VALUE!</v>
      </c>
      <c r="D1063">
        <f t="shared" si="422"/>
        <v>2</v>
      </c>
      <c r="E1063">
        <f t="shared" si="423"/>
        <v>4</v>
      </c>
      <c r="F1063" s="1">
        <f t="shared" si="413"/>
        <v>4</v>
      </c>
      <c r="G1063" s="1">
        <f t="shared" si="424"/>
        <v>51</v>
      </c>
      <c r="H1063" s="26" t="str">
        <f t="shared" si="425"/>
        <v>04:51</v>
      </c>
      <c r="I1063" s="14">
        <f t="shared" si="418"/>
        <v>0</v>
      </c>
      <c r="J1063" s="3">
        <f t="shared" si="426"/>
        <v>14</v>
      </c>
      <c r="K1063" s="3">
        <f t="shared" si="419"/>
        <v>0</v>
      </c>
      <c r="L1063" s="3">
        <f t="shared" si="412"/>
        <v>3</v>
      </c>
      <c r="M1063" s="3">
        <f t="shared" si="414"/>
        <v>1403</v>
      </c>
      <c r="N1063" t="str">
        <f t="shared" si="415"/>
        <v/>
      </c>
      <c r="O1063" s="14" t="str">
        <f t="shared" si="427"/>
        <v/>
      </c>
      <c r="P1063" s="14" t="str">
        <f t="shared" si="428"/>
        <v/>
      </c>
      <c r="Q1063" s="14" t="str">
        <f t="shared" si="429"/>
        <v/>
      </c>
      <c r="R1063" s="14" t="str">
        <f t="shared" si="430"/>
        <v/>
      </c>
      <c r="S1063" t="str">
        <f t="shared" si="416"/>
        <v/>
      </c>
      <c r="T1063" s="14">
        <f t="shared" si="417"/>
        <v>0</v>
      </c>
    </row>
    <row r="1064" spans="1:20" x14ac:dyDescent="0.25">
      <c r="A1064" t="s">
        <v>517</v>
      </c>
      <c r="B1064">
        <f t="shared" si="420"/>
        <v>3</v>
      </c>
      <c r="C1064" t="e">
        <f t="shared" si="421"/>
        <v>#VALUE!</v>
      </c>
      <c r="D1064">
        <f t="shared" si="422"/>
        <v>3</v>
      </c>
      <c r="E1064">
        <f t="shared" si="423"/>
        <v>5</v>
      </c>
      <c r="F1064" s="1">
        <f t="shared" si="413"/>
        <v>12</v>
      </c>
      <c r="G1064" s="1">
        <f t="shared" si="424"/>
        <v>49</v>
      </c>
      <c r="H1064" s="26" t="str">
        <f t="shared" si="425"/>
        <v>12:49</v>
      </c>
      <c r="I1064" s="14">
        <f t="shared" si="418"/>
        <v>0</v>
      </c>
      <c r="J1064" s="3">
        <f t="shared" si="426"/>
        <v>14</v>
      </c>
      <c r="K1064" s="3">
        <f t="shared" si="419"/>
        <v>0</v>
      </c>
      <c r="L1064" s="3">
        <f t="shared" si="412"/>
        <v>3</v>
      </c>
      <c r="M1064" s="3">
        <f t="shared" si="414"/>
        <v>1403</v>
      </c>
      <c r="N1064" t="str">
        <f t="shared" si="415"/>
        <v/>
      </c>
      <c r="O1064" s="14" t="str">
        <f t="shared" si="427"/>
        <v/>
      </c>
      <c r="P1064" s="14" t="str">
        <f t="shared" si="428"/>
        <v/>
      </c>
      <c r="Q1064" s="14" t="str">
        <f t="shared" si="429"/>
        <v/>
      </c>
      <c r="R1064" s="14" t="str">
        <f t="shared" si="430"/>
        <v/>
      </c>
      <c r="S1064" t="str">
        <f t="shared" si="416"/>
        <v/>
      </c>
      <c r="T1064" s="14">
        <f t="shared" si="417"/>
        <v>0</v>
      </c>
    </row>
    <row r="1065" spans="1:20" x14ac:dyDescent="0.25">
      <c r="A1065" t="s">
        <v>372</v>
      </c>
      <c r="B1065">
        <f t="shared" si="420"/>
        <v>3</v>
      </c>
      <c r="C1065" t="e">
        <f t="shared" si="421"/>
        <v>#VALUE!</v>
      </c>
      <c r="D1065">
        <f t="shared" si="422"/>
        <v>3</v>
      </c>
      <c r="E1065">
        <f t="shared" si="423"/>
        <v>5</v>
      </c>
      <c r="F1065" s="1">
        <f t="shared" si="413"/>
        <v>20</v>
      </c>
      <c r="G1065" s="1">
        <f t="shared" si="424"/>
        <v>49</v>
      </c>
      <c r="H1065" s="26" t="str">
        <f t="shared" si="425"/>
        <v>20:49</v>
      </c>
      <c r="I1065" s="14">
        <f t="shared" si="418"/>
        <v>0</v>
      </c>
      <c r="J1065" s="3">
        <f t="shared" si="426"/>
        <v>14</v>
      </c>
      <c r="K1065" s="3">
        <f t="shared" si="419"/>
        <v>0</v>
      </c>
      <c r="L1065" s="3">
        <f t="shared" si="412"/>
        <v>3</v>
      </c>
      <c r="M1065" s="3">
        <f t="shared" si="414"/>
        <v>1403</v>
      </c>
      <c r="N1065" t="str">
        <f t="shared" si="415"/>
        <v/>
      </c>
      <c r="O1065" s="14" t="str">
        <f t="shared" si="427"/>
        <v/>
      </c>
      <c r="P1065" s="14" t="str">
        <f t="shared" si="428"/>
        <v/>
      </c>
      <c r="Q1065" s="14" t="str">
        <f t="shared" si="429"/>
        <v/>
      </c>
      <c r="R1065" s="14" t="str">
        <f t="shared" si="430"/>
        <v/>
      </c>
      <c r="S1065" t="str">
        <f t="shared" si="416"/>
        <v/>
      </c>
      <c r="T1065" s="14">
        <f t="shared" si="417"/>
        <v>0</v>
      </c>
    </row>
    <row r="1066" spans="1:20" x14ac:dyDescent="0.25">
      <c r="A1066" t="s">
        <v>310</v>
      </c>
      <c r="B1066">
        <f t="shared" si="420"/>
        <v>2</v>
      </c>
      <c r="C1066" t="e">
        <f t="shared" si="421"/>
        <v>#VALUE!</v>
      </c>
      <c r="D1066">
        <f t="shared" si="422"/>
        <v>2</v>
      </c>
      <c r="E1066">
        <f t="shared" si="423"/>
        <v>4</v>
      </c>
      <c r="F1066" s="1">
        <f t="shared" si="413"/>
        <v>6</v>
      </c>
      <c r="G1066" s="1">
        <f t="shared" si="424"/>
        <v>51</v>
      </c>
      <c r="H1066" s="26" t="str">
        <f t="shared" si="425"/>
        <v>06:51</v>
      </c>
      <c r="I1066" s="14">
        <f t="shared" si="418"/>
        <v>0</v>
      </c>
      <c r="J1066" s="3">
        <f t="shared" si="426"/>
        <v>14</v>
      </c>
      <c r="K1066" s="3">
        <f t="shared" si="419"/>
        <v>0</v>
      </c>
      <c r="L1066" s="3">
        <f t="shared" si="412"/>
        <v>3</v>
      </c>
      <c r="M1066" s="3">
        <f t="shared" si="414"/>
        <v>1403</v>
      </c>
      <c r="N1066" t="str">
        <f t="shared" si="415"/>
        <v/>
      </c>
      <c r="O1066" s="14" t="str">
        <f t="shared" si="427"/>
        <v/>
      </c>
      <c r="P1066" s="14" t="str">
        <f t="shared" si="428"/>
        <v/>
      </c>
      <c r="Q1066" s="14" t="str">
        <f t="shared" si="429"/>
        <v/>
      </c>
      <c r="R1066" s="14" t="str">
        <f t="shared" si="430"/>
        <v/>
      </c>
      <c r="S1066" t="str">
        <f t="shared" si="416"/>
        <v/>
      </c>
      <c r="T1066" s="14">
        <f t="shared" si="417"/>
        <v>0</v>
      </c>
    </row>
    <row r="1067" spans="1:20" x14ac:dyDescent="0.25">
      <c r="A1067" t="s">
        <v>162</v>
      </c>
      <c r="B1067" t="e">
        <f t="shared" si="420"/>
        <v>#VALUE!</v>
      </c>
      <c r="C1067" t="e">
        <f t="shared" si="421"/>
        <v>#VALUE!</v>
      </c>
      <c r="D1067" t="e">
        <f t="shared" si="422"/>
        <v>#VALUE!</v>
      </c>
      <c r="E1067">
        <f t="shared" si="423"/>
        <v>49</v>
      </c>
      <c r="F1067" s="1" t="str">
        <f t="shared" si="413"/>
        <v/>
      </c>
      <c r="G1067" s="1" t="str">
        <f t="shared" si="424"/>
        <v/>
      </c>
      <c r="H1067" s="26" t="str">
        <f t="shared" si="425"/>
        <v>:</v>
      </c>
      <c r="I1067" s="14">
        <f t="shared" si="418"/>
        <v>0</v>
      </c>
      <c r="J1067" s="3">
        <f t="shared" si="426"/>
        <v>14</v>
      </c>
      <c r="K1067" s="3">
        <f t="shared" si="419"/>
        <v>0</v>
      </c>
      <c r="L1067" s="3">
        <f t="shared" si="412"/>
        <v>3</v>
      </c>
      <c r="M1067" s="3">
        <f t="shared" si="414"/>
        <v>1403</v>
      </c>
      <c r="N1067" t="str">
        <f t="shared" si="415"/>
        <v/>
      </c>
      <c r="O1067" s="14" t="str">
        <f t="shared" si="427"/>
        <v/>
      </c>
      <c r="P1067" s="14" t="str">
        <f t="shared" si="428"/>
        <v/>
      </c>
      <c r="Q1067" s="14" t="str">
        <f t="shared" si="429"/>
        <v/>
      </c>
      <c r="R1067" s="14" t="str">
        <f t="shared" si="430"/>
        <v/>
      </c>
      <c r="S1067" t="str">
        <f t="shared" si="416"/>
        <v/>
      </c>
      <c r="T1067" s="14">
        <f t="shared" si="417"/>
        <v>0</v>
      </c>
    </row>
    <row r="1068" spans="1:20" x14ac:dyDescent="0.25">
      <c r="A1068" t="s">
        <v>592</v>
      </c>
      <c r="B1068" t="e">
        <f t="shared" si="420"/>
        <v>#VALUE!</v>
      </c>
      <c r="C1068">
        <f t="shared" si="421"/>
        <v>12</v>
      </c>
      <c r="D1068">
        <f t="shared" si="422"/>
        <v>12</v>
      </c>
      <c r="E1068">
        <f t="shared" si="423"/>
        <v>49</v>
      </c>
      <c r="F1068" s="1" t="str">
        <f t="shared" si="413"/>
        <v/>
      </c>
      <c r="G1068" s="1" t="str">
        <f t="shared" si="424"/>
        <v/>
      </c>
      <c r="H1068" s="26" t="str">
        <f t="shared" si="425"/>
        <v>:</v>
      </c>
      <c r="I1068" s="14">
        <f t="shared" si="418"/>
        <v>0</v>
      </c>
      <c r="J1068" s="3">
        <f t="shared" si="426"/>
        <v>14</v>
      </c>
      <c r="K1068" s="3">
        <f t="shared" si="419"/>
        <v>1</v>
      </c>
      <c r="L1068" s="3">
        <f t="shared" si="412"/>
        <v>4</v>
      </c>
      <c r="M1068" s="3">
        <f t="shared" si="414"/>
        <v>1404</v>
      </c>
      <c r="N1068" t="str">
        <f t="shared" si="415"/>
        <v>Vía Ibérica, nº 67 (frente C/ Argualas - Pd. Bus)</v>
      </c>
      <c r="O1068" s="14" t="str">
        <f t="shared" si="427"/>
        <v>04:55</v>
      </c>
      <c r="P1068" s="14" t="str">
        <f t="shared" si="428"/>
        <v>12:53</v>
      </c>
      <c r="Q1068" s="14" t="str">
        <f t="shared" si="429"/>
        <v>20:53</v>
      </c>
      <c r="R1068" s="14" t="str">
        <f t="shared" si="430"/>
        <v>06:55</v>
      </c>
      <c r="S1068" t="str">
        <f t="shared" si="416"/>
        <v>Vía Hispanidad (frente Escultor Palao)</v>
      </c>
      <c r="T1068" s="14">
        <f t="shared" si="417"/>
        <v>0</v>
      </c>
    </row>
    <row r="1069" spans="1:20" x14ac:dyDescent="0.25">
      <c r="A1069" t="s">
        <v>108</v>
      </c>
      <c r="B1069">
        <f t="shared" si="420"/>
        <v>2</v>
      </c>
      <c r="C1069" t="e">
        <f t="shared" si="421"/>
        <v>#VALUE!</v>
      </c>
      <c r="D1069">
        <f t="shared" si="422"/>
        <v>2</v>
      </c>
      <c r="E1069">
        <f t="shared" si="423"/>
        <v>4</v>
      </c>
      <c r="F1069" s="1">
        <f t="shared" si="413"/>
        <v>4</v>
      </c>
      <c r="G1069" s="1">
        <f t="shared" si="424"/>
        <v>55</v>
      </c>
      <c r="H1069" s="26" t="str">
        <f t="shared" si="425"/>
        <v>04:55</v>
      </c>
      <c r="I1069" s="14">
        <f t="shared" si="418"/>
        <v>0</v>
      </c>
      <c r="J1069" s="3">
        <f t="shared" si="426"/>
        <v>14</v>
      </c>
      <c r="K1069" s="3">
        <f t="shared" si="419"/>
        <v>0</v>
      </c>
      <c r="L1069" s="3">
        <f t="shared" si="412"/>
        <v>4</v>
      </c>
      <c r="M1069" s="3">
        <f t="shared" si="414"/>
        <v>1404</v>
      </c>
      <c r="N1069" t="str">
        <f t="shared" si="415"/>
        <v/>
      </c>
      <c r="O1069" s="14" t="str">
        <f t="shared" si="427"/>
        <v/>
      </c>
      <c r="P1069" s="14" t="str">
        <f t="shared" si="428"/>
        <v/>
      </c>
      <c r="Q1069" s="14" t="str">
        <f t="shared" si="429"/>
        <v/>
      </c>
      <c r="R1069" s="14" t="str">
        <f t="shared" si="430"/>
        <v/>
      </c>
      <c r="S1069" t="str">
        <f t="shared" si="416"/>
        <v/>
      </c>
      <c r="T1069" s="14">
        <f t="shared" si="417"/>
        <v>0</v>
      </c>
    </row>
    <row r="1070" spans="1:20" x14ac:dyDescent="0.25">
      <c r="A1070" t="s">
        <v>113</v>
      </c>
      <c r="B1070">
        <f t="shared" si="420"/>
        <v>3</v>
      </c>
      <c r="C1070" t="e">
        <f t="shared" si="421"/>
        <v>#VALUE!</v>
      </c>
      <c r="D1070">
        <f t="shared" si="422"/>
        <v>3</v>
      </c>
      <c r="E1070">
        <f t="shared" si="423"/>
        <v>5</v>
      </c>
      <c r="F1070" s="1">
        <f t="shared" si="413"/>
        <v>12</v>
      </c>
      <c r="G1070" s="1">
        <f t="shared" si="424"/>
        <v>53</v>
      </c>
      <c r="H1070" s="26" t="str">
        <f t="shared" si="425"/>
        <v>12:53</v>
      </c>
      <c r="I1070" s="14">
        <f t="shared" si="418"/>
        <v>0</v>
      </c>
      <c r="J1070" s="3">
        <f t="shared" si="426"/>
        <v>14</v>
      </c>
      <c r="K1070" s="3">
        <f t="shared" si="419"/>
        <v>0</v>
      </c>
      <c r="L1070" s="3">
        <f t="shared" si="412"/>
        <v>4</v>
      </c>
      <c r="M1070" s="3">
        <f t="shared" si="414"/>
        <v>1404</v>
      </c>
      <c r="N1070" t="str">
        <f t="shared" si="415"/>
        <v/>
      </c>
      <c r="O1070" s="14" t="str">
        <f t="shared" si="427"/>
        <v/>
      </c>
      <c r="P1070" s="14" t="str">
        <f t="shared" si="428"/>
        <v/>
      </c>
      <c r="Q1070" s="14" t="str">
        <f t="shared" si="429"/>
        <v/>
      </c>
      <c r="R1070" s="14" t="str">
        <f t="shared" si="430"/>
        <v/>
      </c>
      <c r="S1070" t="str">
        <f t="shared" si="416"/>
        <v/>
      </c>
      <c r="T1070" s="14">
        <f t="shared" si="417"/>
        <v>0</v>
      </c>
    </row>
    <row r="1071" spans="1:20" x14ac:dyDescent="0.25">
      <c r="A1071" t="s">
        <v>114</v>
      </c>
      <c r="B1071">
        <f t="shared" si="420"/>
        <v>3</v>
      </c>
      <c r="C1071" t="e">
        <f t="shared" si="421"/>
        <v>#VALUE!</v>
      </c>
      <c r="D1071">
        <f t="shared" si="422"/>
        <v>3</v>
      </c>
      <c r="E1071">
        <f t="shared" si="423"/>
        <v>5</v>
      </c>
      <c r="F1071" s="1">
        <f t="shared" si="413"/>
        <v>20</v>
      </c>
      <c r="G1071" s="1">
        <f t="shared" si="424"/>
        <v>53</v>
      </c>
      <c r="H1071" s="26" t="str">
        <f t="shared" si="425"/>
        <v>20:53</v>
      </c>
      <c r="I1071" s="14">
        <f t="shared" si="418"/>
        <v>0</v>
      </c>
      <c r="J1071" s="3">
        <f t="shared" si="426"/>
        <v>14</v>
      </c>
      <c r="K1071" s="3">
        <f t="shared" si="419"/>
        <v>0</v>
      </c>
      <c r="L1071" s="3">
        <f t="shared" si="412"/>
        <v>4</v>
      </c>
      <c r="M1071" s="3">
        <f t="shared" si="414"/>
        <v>1404</v>
      </c>
      <c r="N1071" t="str">
        <f t="shared" si="415"/>
        <v/>
      </c>
      <c r="O1071" s="14" t="str">
        <f t="shared" si="427"/>
        <v/>
      </c>
      <c r="P1071" s="14" t="str">
        <f t="shared" si="428"/>
        <v/>
      </c>
      <c r="Q1071" s="14" t="str">
        <f t="shared" si="429"/>
        <v/>
      </c>
      <c r="R1071" s="14" t="str">
        <f t="shared" si="430"/>
        <v/>
      </c>
      <c r="S1071" t="str">
        <f t="shared" si="416"/>
        <v/>
      </c>
      <c r="T1071" s="14">
        <f t="shared" si="417"/>
        <v>0</v>
      </c>
    </row>
    <row r="1072" spans="1:20" x14ac:dyDescent="0.25">
      <c r="A1072" t="s">
        <v>321</v>
      </c>
      <c r="B1072">
        <f t="shared" si="420"/>
        <v>2</v>
      </c>
      <c r="C1072" t="e">
        <f t="shared" si="421"/>
        <v>#VALUE!</v>
      </c>
      <c r="D1072">
        <f t="shared" si="422"/>
        <v>2</v>
      </c>
      <c r="E1072">
        <f t="shared" si="423"/>
        <v>4</v>
      </c>
      <c r="F1072" s="1">
        <f t="shared" si="413"/>
        <v>6</v>
      </c>
      <c r="G1072" s="1">
        <f t="shared" si="424"/>
        <v>55</v>
      </c>
      <c r="H1072" s="26" t="str">
        <f t="shared" si="425"/>
        <v>06:55</v>
      </c>
      <c r="I1072" s="14">
        <f t="shared" si="418"/>
        <v>0</v>
      </c>
      <c r="J1072" s="3">
        <f t="shared" si="426"/>
        <v>14</v>
      </c>
      <c r="K1072" s="3">
        <f t="shared" si="419"/>
        <v>0</v>
      </c>
      <c r="L1072" s="3">
        <f t="shared" si="412"/>
        <v>4</v>
      </c>
      <c r="M1072" s="3">
        <f t="shared" si="414"/>
        <v>1404</v>
      </c>
      <c r="N1072" t="str">
        <f t="shared" si="415"/>
        <v/>
      </c>
      <c r="O1072" s="14" t="str">
        <f t="shared" si="427"/>
        <v/>
      </c>
      <c r="P1072" s="14" t="str">
        <f t="shared" si="428"/>
        <v/>
      </c>
      <c r="Q1072" s="14" t="str">
        <f t="shared" si="429"/>
        <v/>
      </c>
      <c r="R1072" s="14" t="str">
        <f t="shared" si="430"/>
        <v/>
      </c>
      <c r="S1072" t="str">
        <f t="shared" si="416"/>
        <v/>
      </c>
      <c r="T1072" s="14">
        <f t="shared" si="417"/>
        <v>0</v>
      </c>
    </row>
    <row r="1073" spans="1:20" x14ac:dyDescent="0.25">
      <c r="A1073" t="s">
        <v>164</v>
      </c>
      <c r="B1073" t="e">
        <f t="shared" si="420"/>
        <v>#VALUE!</v>
      </c>
      <c r="C1073" t="e">
        <f t="shared" si="421"/>
        <v>#VALUE!</v>
      </c>
      <c r="D1073" t="e">
        <f t="shared" si="422"/>
        <v>#VALUE!</v>
      </c>
      <c r="E1073">
        <f t="shared" si="423"/>
        <v>38</v>
      </c>
      <c r="F1073" s="1" t="str">
        <f t="shared" si="413"/>
        <v/>
      </c>
      <c r="G1073" s="1" t="str">
        <f t="shared" si="424"/>
        <v/>
      </c>
      <c r="H1073" s="26" t="str">
        <f t="shared" si="425"/>
        <v>:</v>
      </c>
      <c r="I1073" s="14">
        <f t="shared" si="418"/>
        <v>0</v>
      </c>
      <c r="J1073" s="3">
        <f t="shared" si="426"/>
        <v>14</v>
      </c>
      <c r="K1073" s="3">
        <f t="shared" si="419"/>
        <v>0</v>
      </c>
      <c r="L1073" s="3">
        <f t="shared" si="412"/>
        <v>4</v>
      </c>
      <c r="M1073" s="3">
        <f t="shared" si="414"/>
        <v>1404</v>
      </c>
      <c r="N1073" t="str">
        <f t="shared" si="415"/>
        <v/>
      </c>
      <c r="O1073" s="14" t="str">
        <f t="shared" si="427"/>
        <v/>
      </c>
      <c r="P1073" s="14" t="str">
        <f t="shared" si="428"/>
        <v/>
      </c>
      <c r="Q1073" s="14" t="str">
        <f t="shared" si="429"/>
        <v/>
      </c>
      <c r="R1073" s="14" t="str">
        <f t="shared" si="430"/>
        <v/>
      </c>
      <c r="S1073" t="str">
        <f t="shared" si="416"/>
        <v/>
      </c>
      <c r="T1073" s="14">
        <f t="shared" si="417"/>
        <v>0</v>
      </c>
    </row>
    <row r="1074" spans="1:20" x14ac:dyDescent="0.25">
      <c r="A1074" t="s">
        <v>163</v>
      </c>
      <c r="B1074" t="e">
        <f t="shared" si="420"/>
        <v>#VALUE!</v>
      </c>
      <c r="C1074">
        <f t="shared" si="421"/>
        <v>15</v>
      </c>
      <c r="D1074">
        <f t="shared" si="422"/>
        <v>15</v>
      </c>
      <c r="E1074">
        <f t="shared" si="423"/>
        <v>49</v>
      </c>
      <c r="F1074" s="1" t="str">
        <f t="shared" si="413"/>
        <v/>
      </c>
      <c r="G1074" s="1" t="str">
        <f t="shared" si="424"/>
        <v/>
      </c>
      <c r="H1074" s="26" t="str">
        <f t="shared" si="425"/>
        <v>:</v>
      </c>
      <c r="I1074" s="14">
        <f t="shared" si="418"/>
        <v>0</v>
      </c>
      <c r="J1074" s="3">
        <f t="shared" si="426"/>
        <v>14</v>
      </c>
      <c r="K1074" s="3">
        <f t="shared" si="419"/>
        <v>1</v>
      </c>
      <c r="L1074" s="3">
        <f t="shared" si="412"/>
        <v>5</v>
      </c>
      <c r="M1074" s="3">
        <f t="shared" si="414"/>
        <v>1405</v>
      </c>
      <c r="N1074" t="str">
        <f t="shared" si="415"/>
        <v>Vía Hispanidad, nº 16 (Gas. Casablanca - Pd. Bus)</v>
      </c>
      <c r="O1074" s="14" t="str">
        <f t="shared" si="427"/>
        <v>04:57</v>
      </c>
      <c r="P1074" s="14" t="str">
        <f t="shared" si="428"/>
        <v>12:55</v>
      </c>
      <c r="Q1074" s="14" t="str">
        <f t="shared" si="429"/>
        <v>20:55</v>
      </c>
      <c r="R1074" s="14" t="str">
        <f t="shared" si="430"/>
        <v>06:57</v>
      </c>
      <c r="S1074" t="str">
        <f t="shared" si="416"/>
        <v>Vía Hispanidad (frente Villa de Andorra - Pd. Bus)</v>
      </c>
      <c r="T1074" s="14">
        <f t="shared" si="417"/>
        <v>0</v>
      </c>
    </row>
    <row r="1075" spans="1:20" x14ac:dyDescent="0.25">
      <c r="A1075" t="s">
        <v>112</v>
      </c>
      <c r="B1075">
        <f t="shared" si="420"/>
        <v>2</v>
      </c>
      <c r="C1075" t="e">
        <f t="shared" si="421"/>
        <v>#VALUE!</v>
      </c>
      <c r="D1075">
        <f t="shared" si="422"/>
        <v>2</v>
      </c>
      <c r="E1075">
        <f t="shared" si="423"/>
        <v>4</v>
      </c>
      <c r="F1075" s="1">
        <f t="shared" si="413"/>
        <v>4</v>
      </c>
      <c r="G1075" s="1">
        <f t="shared" si="424"/>
        <v>57</v>
      </c>
      <c r="H1075" s="26" t="str">
        <f t="shared" si="425"/>
        <v>04:57</v>
      </c>
      <c r="I1075" s="14">
        <f t="shared" si="418"/>
        <v>0</v>
      </c>
      <c r="J1075" s="3">
        <f t="shared" si="426"/>
        <v>14</v>
      </c>
      <c r="K1075" s="3">
        <f t="shared" si="419"/>
        <v>0</v>
      </c>
      <c r="L1075" s="3">
        <f t="shared" si="412"/>
        <v>5</v>
      </c>
      <c r="M1075" s="3">
        <f t="shared" si="414"/>
        <v>1405</v>
      </c>
      <c r="N1075" t="str">
        <f t="shared" si="415"/>
        <v/>
      </c>
      <c r="O1075" s="14" t="str">
        <f t="shared" si="427"/>
        <v/>
      </c>
      <c r="P1075" s="14" t="str">
        <f t="shared" si="428"/>
        <v/>
      </c>
      <c r="Q1075" s="14" t="str">
        <f t="shared" si="429"/>
        <v/>
      </c>
      <c r="R1075" s="14" t="str">
        <f t="shared" si="430"/>
        <v/>
      </c>
      <c r="S1075" t="str">
        <f t="shared" si="416"/>
        <v/>
      </c>
      <c r="T1075" s="14">
        <f t="shared" si="417"/>
        <v>0</v>
      </c>
    </row>
    <row r="1076" spans="1:20" x14ac:dyDescent="0.25">
      <c r="A1076" t="s">
        <v>120</v>
      </c>
      <c r="B1076">
        <f t="shared" si="420"/>
        <v>3</v>
      </c>
      <c r="C1076" t="e">
        <f t="shared" si="421"/>
        <v>#VALUE!</v>
      </c>
      <c r="D1076">
        <f t="shared" si="422"/>
        <v>3</v>
      </c>
      <c r="E1076">
        <f t="shared" si="423"/>
        <v>5</v>
      </c>
      <c r="F1076" s="1">
        <f t="shared" si="413"/>
        <v>12</v>
      </c>
      <c r="G1076" s="1">
        <f t="shared" si="424"/>
        <v>55</v>
      </c>
      <c r="H1076" s="26" t="str">
        <f t="shared" si="425"/>
        <v>12:55</v>
      </c>
      <c r="I1076" s="14">
        <f t="shared" si="418"/>
        <v>0</v>
      </c>
      <c r="J1076" s="3">
        <f t="shared" si="426"/>
        <v>14</v>
      </c>
      <c r="K1076" s="3">
        <f t="shared" si="419"/>
        <v>0</v>
      </c>
      <c r="L1076" s="3">
        <f t="shared" si="412"/>
        <v>5</v>
      </c>
      <c r="M1076" s="3">
        <f t="shared" si="414"/>
        <v>1405</v>
      </c>
      <c r="N1076" t="str">
        <f t="shared" si="415"/>
        <v/>
      </c>
      <c r="O1076" s="14" t="str">
        <f t="shared" si="427"/>
        <v/>
      </c>
      <c r="P1076" s="14" t="str">
        <f t="shared" si="428"/>
        <v/>
      </c>
      <c r="Q1076" s="14" t="str">
        <f t="shared" si="429"/>
        <v/>
      </c>
      <c r="R1076" s="14" t="str">
        <f t="shared" si="430"/>
        <v/>
      </c>
      <c r="S1076" t="str">
        <f t="shared" si="416"/>
        <v/>
      </c>
      <c r="T1076" s="14">
        <f t="shared" si="417"/>
        <v>0</v>
      </c>
    </row>
    <row r="1077" spans="1:20" x14ac:dyDescent="0.25">
      <c r="A1077" t="s">
        <v>121</v>
      </c>
      <c r="B1077">
        <f t="shared" si="420"/>
        <v>3</v>
      </c>
      <c r="C1077" t="e">
        <f t="shared" si="421"/>
        <v>#VALUE!</v>
      </c>
      <c r="D1077">
        <f t="shared" si="422"/>
        <v>3</v>
      </c>
      <c r="E1077">
        <f t="shared" si="423"/>
        <v>5</v>
      </c>
      <c r="F1077" s="1">
        <f t="shared" si="413"/>
        <v>20</v>
      </c>
      <c r="G1077" s="1">
        <f t="shared" si="424"/>
        <v>55</v>
      </c>
      <c r="H1077" s="26" t="str">
        <f t="shared" si="425"/>
        <v>20:55</v>
      </c>
      <c r="I1077" s="14">
        <f t="shared" si="418"/>
        <v>0</v>
      </c>
      <c r="J1077" s="3">
        <f t="shared" si="426"/>
        <v>14</v>
      </c>
      <c r="K1077" s="3">
        <f t="shared" si="419"/>
        <v>0</v>
      </c>
      <c r="L1077" s="3">
        <f t="shared" si="412"/>
        <v>5</v>
      </c>
      <c r="M1077" s="3">
        <f t="shared" si="414"/>
        <v>1405</v>
      </c>
      <c r="N1077" t="str">
        <f t="shared" si="415"/>
        <v/>
      </c>
      <c r="O1077" s="14" t="str">
        <f t="shared" si="427"/>
        <v/>
      </c>
      <c r="P1077" s="14" t="str">
        <f t="shared" si="428"/>
        <v/>
      </c>
      <c r="Q1077" s="14" t="str">
        <f t="shared" si="429"/>
        <v/>
      </c>
      <c r="R1077" s="14" t="str">
        <f t="shared" si="430"/>
        <v/>
      </c>
      <c r="S1077" t="str">
        <f t="shared" si="416"/>
        <v/>
      </c>
      <c r="T1077" s="14">
        <f t="shared" si="417"/>
        <v>0</v>
      </c>
    </row>
    <row r="1078" spans="1:20" x14ac:dyDescent="0.25">
      <c r="A1078" t="s">
        <v>322</v>
      </c>
      <c r="B1078">
        <f t="shared" si="420"/>
        <v>2</v>
      </c>
      <c r="C1078" t="e">
        <f t="shared" si="421"/>
        <v>#VALUE!</v>
      </c>
      <c r="D1078">
        <f t="shared" si="422"/>
        <v>2</v>
      </c>
      <c r="E1078">
        <f t="shared" si="423"/>
        <v>4</v>
      </c>
      <c r="F1078" s="1">
        <f t="shared" si="413"/>
        <v>6</v>
      </c>
      <c r="G1078" s="1">
        <f t="shared" si="424"/>
        <v>57</v>
      </c>
      <c r="H1078" s="26" t="str">
        <f t="shared" si="425"/>
        <v>06:57</v>
      </c>
      <c r="I1078" s="14">
        <f t="shared" si="418"/>
        <v>0</v>
      </c>
      <c r="J1078" s="3">
        <f t="shared" si="426"/>
        <v>14</v>
      </c>
      <c r="K1078" s="3">
        <f t="shared" si="419"/>
        <v>0</v>
      </c>
      <c r="L1078" s="3">
        <f t="shared" si="412"/>
        <v>5</v>
      </c>
      <c r="M1078" s="3">
        <f t="shared" si="414"/>
        <v>1405</v>
      </c>
      <c r="N1078" t="str">
        <f t="shared" si="415"/>
        <v/>
      </c>
      <c r="O1078" s="14" t="str">
        <f t="shared" si="427"/>
        <v/>
      </c>
      <c r="P1078" s="14" t="str">
        <f t="shared" si="428"/>
        <v/>
      </c>
      <c r="Q1078" s="14" t="str">
        <f t="shared" si="429"/>
        <v/>
      </c>
      <c r="R1078" s="14" t="str">
        <f t="shared" si="430"/>
        <v/>
      </c>
      <c r="S1078" t="str">
        <f t="shared" si="416"/>
        <v/>
      </c>
      <c r="T1078" s="14">
        <f t="shared" si="417"/>
        <v>0</v>
      </c>
    </row>
    <row r="1079" spans="1:20" x14ac:dyDescent="0.25">
      <c r="A1079" t="s">
        <v>556</v>
      </c>
      <c r="B1079" t="e">
        <f t="shared" si="420"/>
        <v>#VALUE!</v>
      </c>
      <c r="C1079" t="e">
        <f t="shared" si="421"/>
        <v>#VALUE!</v>
      </c>
      <c r="D1079" t="e">
        <f t="shared" si="422"/>
        <v>#VALUE!</v>
      </c>
      <c r="E1079">
        <f t="shared" si="423"/>
        <v>50</v>
      </c>
      <c r="F1079" s="1" t="str">
        <f t="shared" si="413"/>
        <v/>
      </c>
      <c r="G1079" s="1" t="str">
        <f t="shared" si="424"/>
        <v/>
      </c>
      <c r="H1079" s="26" t="str">
        <f t="shared" si="425"/>
        <v>:</v>
      </c>
      <c r="I1079" s="14">
        <f t="shared" si="418"/>
        <v>0</v>
      </c>
      <c r="J1079" s="3">
        <f t="shared" si="426"/>
        <v>14</v>
      </c>
      <c r="K1079" s="3">
        <f t="shared" si="419"/>
        <v>0</v>
      </c>
      <c r="L1079" s="3">
        <f t="shared" si="412"/>
        <v>5</v>
      </c>
      <c r="M1079" s="3">
        <f t="shared" si="414"/>
        <v>1405</v>
      </c>
      <c r="N1079" t="str">
        <f t="shared" si="415"/>
        <v/>
      </c>
      <c r="O1079" s="14" t="str">
        <f t="shared" si="427"/>
        <v/>
      </c>
      <c r="P1079" s="14" t="str">
        <f t="shared" si="428"/>
        <v/>
      </c>
      <c r="Q1079" s="14" t="str">
        <f t="shared" si="429"/>
        <v/>
      </c>
      <c r="R1079" s="14" t="str">
        <f t="shared" si="430"/>
        <v/>
      </c>
      <c r="S1079" t="str">
        <f t="shared" si="416"/>
        <v/>
      </c>
      <c r="T1079" s="14">
        <f t="shared" si="417"/>
        <v>0</v>
      </c>
    </row>
    <row r="1080" spans="1:20" x14ac:dyDescent="0.25">
      <c r="A1080" t="s">
        <v>165</v>
      </c>
      <c r="B1080" t="e">
        <f t="shared" si="420"/>
        <v>#VALUE!</v>
      </c>
      <c r="C1080" t="e">
        <f t="shared" si="421"/>
        <v>#VALUE!</v>
      </c>
      <c r="D1080" t="e">
        <f t="shared" si="422"/>
        <v>#VALUE!</v>
      </c>
      <c r="E1080">
        <f t="shared" si="423"/>
        <v>48</v>
      </c>
      <c r="F1080" s="1" t="str">
        <f t="shared" si="413"/>
        <v/>
      </c>
      <c r="G1080" s="1" t="str">
        <f t="shared" si="424"/>
        <v/>
      </c>
      <c r="H1080" s="26" t="str">
        <f t="shared" si="425"/>
        <v>:</v>
      </c>
      <c r="I1080" s="14">
        <f t="shared" si="418"/>
        <v>0</v>
      </c>
      <c r="J1080" s="3">
        <f t="shared" si="426"/>
        <v>14</v>
      </c>
      <c r="K1080" s="3">
        <f t="shared" si="419"/>
        <v>1</v>
      </c>
      <c r="L1080" s="3">
        <f t="shared" si="412"/>
        <v>6</v>
      </c>
      <c r="M1080" s="3">
        <f t="shared" si="414"/>
        <v>1406</v>
      </c>
      <c r="N1080" t="str">
        <f t="shared" si="415"/>
        <v>Vía Hispanidad (esq. Sainz de Varanda - Pd. Bus)</v>
      </c>
      <c r="O1080" s="14" t="str">
        <f t="shared" si="427"/>
        <v>04:58</v>
      </c>
      <c r="P1080" s="14" t="str">
        <f t="shared" si="428"/>
        <v>12:56</v>
      </c>
      <c r="Q1080" s="14" t="str">
        <f t="shared" si="429"/>
        <v>20:56</v>
      </c>
      <c r="R1080" s="14" t="str">
        <f t="shared" si="430"/>
        <v>06:58</v>
      </c>
      <c r="S1080" t="str">
        <f t="shared" si="416"/>
        <v>Vía Hispanidad (esq. Gómez Laguna - Pd. Bus)</v>
      </c>
      <c r="T1080" s="14">
        <f t="shared" si="417"/>
        <v>0</v>
      </c>
    </row>
    <row r="1081" spans="1:20" x14ac:dyDescent="0.25">
      <c r="A1081" t="s">
        <v>80</v>
      </c>
      <c r="B1081">
        <f t="shared" si="420"/>
        <v>2</v>
      </c>
      <c r="C1081" t="e">
        <f t="shared" si="421"/>
        <v>#VALUE!</v>
      </c>
      <c r="D1081">
        <f t="shared" si="422"/>
        <v>2</v>
      </c>
      <c r="E1081">
        <f t="shared" si="423"/>
        <v>4</v>
      </c>
      <c r="F1081" s="1">
        <f t="shared" si="413"/>
        <v>4</v>
      </c>
      <c r="G1081" s="1">
        <f t="shared" si="424"/>
        <v>58</v>
      </c>
      <c r="H1081" s="26" t="str">
        <f t="shared" si="425"/>
        <v>04:58</v>
      </c>
      <c r="I1081" s="14">
        <f t="shared" si="418"/>
        <v>0</v>
      </c>
      <c r="J1081" s="3">
        <f t="shared" si="426"/>
        <v>14</v>
      </c>
      <c r="K1081" s="3">
        <f t="shared" si="419"/>
        <v>0</v>
      </c>
      <c r="L1081" s="3">
        <f t="shared" si="412"/>
        <v>6</v>
      </c>
      <c r="M1081" s="3">
        <f t="shared" si="414"/>
        <v>1406</v>
      </c>
      <c r="N1081" t="str">
        <f t="shared" si="415"/>
        <v/>
      </c>
      <c r="O1081" s="14" t="str">
        <f t="shared" si="427"/>
        <v/>
      </c>
      <c r="P1081" s="14" t="str">
        <f t="shared" si="428"/>
        <v/>
      </c>
      <c r="Q1081" s="14" t="str">
        <f t="shared" si="429"/>
        <v/>
      </c>
      <c r="R1081" s="14" t="str">
        <f t="shared" si="430"/>
        <v/>
      </c>
      <c r="S1081" t="str">
        <f t="shared" si="416"/>
        <v/>
      </c>
      <c r="T1081" s="14">
        <f t="shared" si="417"/>
        <v>0</v>
      </c>
    </row>
    <row r="1082" spans="1:20" x14ac:dyDescent="0.25">
      <c r="A1082" t="s">
        <v>81</v>
      </c>
      <c r="B1082">
        <f t="shared" si="420"/>
        <v>3</v>
      </c>
      <c r="C1082" t="e">
        <f t="shared" si="421"/>
        <v>#VALUE!</v>
      </c>
      <c r="D1082">
        <f t="shared" si="422"/>
        <v>3</v>
      </c>
      <c r="E1082">
        <f t="shared" si="423"/>
        <v>5</v>
      </c>
      <c r="F1082" s="1">
        <f t="shared" si="413"/>
        <v>12</v>
      </c>
      <c r="G1082" s="1">
        <f t="shared" si="424"/>
        <v>56</v>
      </c>
      <c r="H1082" s="26" t="str">
        <f t="shared" si="425"/>
        <v>12:56</v>
      </c>
      <c r="I1082" s="14">
        <f t="shared" si="418"/>
        <v>0</v>
      </c>
      <c r="J1082" s="3">
        <f t="shared" si="426"/>
        <v>14</v>
      </c>
      <c r="K1082" s="3">
        <f t="shared" si="419"/>
        <v>0</v>
      </c>
      <c r="L1082" s="3">
        <f t="shared" si="412"/>
        <v>6</v>
      </c>
      <c r="M1082" s="3">
        <f t="shared" si="414"/>
        <v>1406</v>
      </c>
      <c r="N1082" t="str">
        <f t="shared" si="415"/>
        <v/>
      </c>
      <c r="O1082" s="14" t="str">
        <f t="shared" si="427"/>
        <v/>
      </c>
      <c r="P1082" s="14" t="str">
        <f t="shared" si="428"/>
        <v/>
      </c>
      <c r="Q1082" s="14" t="str">
        <f t="shared" si="429"/>
        <v/>
      </c>
      <c r="R1082" s="14" t="str">
        <f t="shared" si="430"/>
        <v/>
      </c>
      <c r="S1082" t="str">
        <f t="shared" si="416"/>
        <v/>
      </c>
      <c r="T1082" s="14">
        <f t="shared" si="417"/>
        <v>0</v>
      </c>
    </row>
    <row r="1083" spans="1:20" x14ac:dyDescent="0.25">
      <c r="A1083" t="s">
        <v>82</v>
      </c>
      <c r="B1083">
        <f t="shared" si="420"/>
        <v>3</v>
      </c>
      <c r="C1083" t="e">
        <f t="shared" si="421"/>
        <v>#VALUE!</v>
      </c>
      <c r="D1083">
        <f t="shared" si="422"/>
        <v>3</v>
      </c>
      <c r="E1083">
        <f t="shared" si="423"/>
        <v>5</v>
      </c>
      <c r="F1083" s="1">
        <f t="shared" si="413"/>
        <v>20</v>
      </c>
      <c r="G1083" s="1">
        <f t="shared" si="424"/>
        <v>56</v>
      </c>
      <c r="H1083" s="26" t="str">
        <f t="shared" si="425"/>
        <v>20:56</v>
      </c>
      <c r="I1083" s="14">
        <f t="shared" si="418"/>
        <v>0</v>
      </c>
      <c r="J1083" s="3">
        <f t="shared" si="426"/>
        <v>14</v>
      </c>
      <c r="K1083" s="3">
        <f t="shared" si="419"/>
        <v>0</v>
      </c>
      <c r="L1083" s="3">
        <f t="shared" si="412"/>
        <v>6</v>
      </c>
      <c r="M1083" s="3">
        <f t="shared" si="414"/>
        <v>1406</v>
      </c>
      <c r="N1083" t="str">
        <f t="shared" si="415"/>
        <v/>
      </c>
      <c r="O1083" s="14" t="str">
        <f t="shared" si="427"/>
        <v/>
      </c>
      <c r="P1083" s="14" t="str">
        <f t="shared" si="428"/>
        <v/>
      </c>
      <c r="Q1083" s="14" t="str">
        <f t="shared" si="429"/>
        <v/>
      </c>
      <c r="R1083" s="14" t="str">
        <f t="shared" si="430"/>
        <v/>
      </c>
      <c r="S1083" t="str">
        <f t="shared" si="416"/>
        <v/>
      </c>
      <c r="T1083" s="14">
        <f t="shared" si="417"/>
        <v>0</v>
      </c>
    </row>
    <row r="1084" spans="1:20" x14ac:dyDescent="0.25">
      <c r="A1084" t="s">
        <v>298</v>
      </c>
      <c r="B1084">
        <f t="shared" si="420"/>
        <v>2</v>
      </c>
      <c r="C1084" t="e">
        <f t="shared" si="421"/>
        <v>#VALUE!</v>
      </c>
      <c r="D1084">
        <f t="shared" si="422"/>
        <v>2</v>
      </c>
      <c r="E1084">
        <f t="shared" si="423"/>
        <v>4</v>
      </c>
      <c r="F1084" s="1">
        <f t="shared" si="413"/>
        <v>6</v>
      </c>
      <c r="G1084" s="1">
        <f t="shared" si="424"/>
        <v>58</v>
      </c>
      <c r="H1084" s="26" t="str">
        <f t="shared" si="425"/>
        <v>06:58</v>
      </c>
      <c r="I1084" s="14">
        <f t="shared" si="418"/>
        <v>0</v>
      </c>
      <c r="J1084" s="3">
        <f t="shared" si="426"/>
        <v>14</v>
      </c>
      <c r="K1084" s="3">
        <f t="shared" si="419"/>
        <v>0</v>
      </c>
      <c r="L1084" s="3">
        <f t="shared" si="412"/>
        <v>6</v>
      </c>
      <c r="M1084" s="3">
        <f t="shared" si="414"/>
        <v>1406</v>
      </c>
      <c r="N1084" t="str">
        <f t="shared" si="415"/>
        <v/>
      </c>
      <c r="O1084" s="14" t="str">
        <f t="shared" si="427"/>
        <v/>
      </c>
      <c r="P1084" s="14" t="str">
        <f t="shared" si="428"/>
        <v/>
      </c>
      <c r="Q1084" s="14" t="str">
        <f t="shared" si="429"/>
        <v/>
      </c>
      <c r="R1084" s="14" t="str">
        <f t="shared" si="430"/>
        <v/>
      </c>
      <c r="S1084" t="str">
        <f t="shared" si="416"/>
        <v/>
      </c>
      <c r="T1084" s="14">
        <f t="shared" si="417"/>
        <v>0</v>
      </c>
    </row>
    <row r="1085" spans="1:20" x14ac:dyDescent="0.25">
      <c r="A1085" t="s">
        <v>168</v>
      </c>
      <c r="B1085" t="e">
        <f t="shared" si="420"/>
        <v>#VALUE!</v>
      </c>
      <c r="C1085" t="e">
        <f t="shared" si="421"/>
        <v>#VALUE!</v>
      </c>
      <c r="D1085" t="e">
        <f t="shared" si="422"/>
        <v>#VALUE!</v>
      </c>
      <c r="E1085">
        <f t="shared" si="423"/>
        <v>44</v>
      </c>
      <c r="F1085" s="1" t="str">
        <f t="shared" si="413"/>
        <v/>
      </c>
      <c r="G1085" s="1" t="str">
        <f t="shared" si="424"/>
        <v/>
      </c>
      <c r="H1085" s="26" t="str">
        <f t="shared" si="425"/>
        <v>:</v>
      </c>
      <c r="I1085" s="14">
        <f t="shared" si="418"/>
        <v>0</v>
      </c>
      <c r="J1085" s="3">
        <f t="shared" si="426"/>
        <v>14</v>
      </c>
      <c r="K1085" s="3">
        <f t="shared" si="419"/>
        <v>0</v>
      </c>
      <c r="L1085" s="3">
        <f t="shared" si="412"/>
        <v>6</v>
      </c>
      <c r="M1085" s="3">
        <f t="shared" si="414"/>
        <v>1406</v>
      </c>
      <c r="N1085" t="str">
        <f t="shared" si="415"/>
        <v/>
      </c>
      <c r="O1085" s="14" t="str">
        <f t="shared" si="427"/>
        <v/>
      </c>
      <c r="P1085" s="14" t="str">
        <f t="shared" si="428"/>
        <v/>
      </c>
      <c r="Q1085" s="14" t="str">
        <f t="shared" si="429"/>
        <v/>
      </c>
      <c r="R1085" s="14" t="str">
        <f t="shared" si="430"/>
        <v/>
      </c>
      <c r="S1085" t="str">
        <f t="shared" si="416"/>
        <v/>
      </c>
      <c r="T1085" s="14">
        <f t="shared" si="417"/>
        <v>0</v>
      </c>
    </row>
    <row r="1086" spans="1:20" x14ac:dyDescent="0.25">
      <c r="A1086" t="s">
        <v>167</v>
      </c>
      <c r="B1086" t="e">
        <f t="shared" si="420"/>
        <v>#VALUE!</v>
      </c>
      <c r="C1086" t="e">
        <f t="shared" si="421"/>
        <v>#VALUE!</v>
      </c>
      <c r="D1086" t="e">
        <f t="shared" si="422"/>
        <v>#VALUE!</v>
      </c>
      <c r="E1086">
        <f t="shared" si="423"/>
        <v>34</v>
      </c>
      <c r="F1086" s="1" t="str">
        <f t="shared" si="413"/>
        <v/>
      </c>
      <c r="G1086" s="1" t="str">
        <f t="shared" si="424"/>
        <v/>
      </c>
      <c r="H1086" s="26" t="str">
        <f t="shared" si="425"/>
        <v>:</v>
      </c>
      <c r="I1086" s="14">
        <f t="shared" si="418"/>
        <v>0</v>
      </c>
      <c r="J1086" s="3">
        <f t="shared" si="426"/>
        <v>14</v>
      </c>
      <c r="K1086" s="3">
        <f t="shared" si="419"/>
        <v>1</v>
      </c>
      <c r="L1086" s="3">
        <f t="shared" si="412"/>
        <v>7</v>
      </c>
      <c r="M1086" s="3">
        <f t="shared" si="414"/>
        <v>1407</v>
      </c>
      <c r="N1086" t="str">
        <f t="shared" si="415"/>
        <v>Vía Hispanidad (esq. Gómez Laguna)</v>
      </c>
      <c r="O1086" s="14" t="str">
        <f t="shared" si="427"/>
        <v>04:59</v>
      </c>
      <c r="P1086" s="14" t="str">
        <f t="shared" si="428"/>
        <v>12:57</v>
      </c>
      <c r="Q1086" s="14" t="str">
        <f t="shared" si="429"/>
        <v>20:57</v>
      </c>
      <c r="R1086" s="14" t="str">
        <f t="shared" si="430"/>
        <v>06:59</v>
      </c>
      <c r="S1086" t="str">
        <f t="shared" si="416"/>
        <v>Vía Hispanidad (frente Sainz de Varanda)</v>
      </c>
      <c r="T1086" s="14">
        <f t="shared" si="417"/>
        <v>0</v>
      </c>
    </row>
    <row r="1087" spans="1:20" x14ac:dyDescent="0.25">
      <c r="A1087" t="s">
        <v>84</v>
      </c>
      <c r="B1087">
        <f t="shared" si="420"/>
        <v>2</v>
      </c>
      <c r="C1087" t="e">
        <f t="shared" si="421"/>
        <v>#VALUE!</v>
      </c>
      <c r="D1087">
        <f t="shared" si="422"/>
        <v>2</v>
      </c>
      <c r="E1087">
        <f t="shared" si="423"/>
        <v>4</v>
      </c>
      <c r="F1087" s="1">
        <f t="shared" si="413"/>
        <v>4</v>
      </c>
      <c r="G1087" s="1">
        <f t="shared" si="424"/>
        <v>59</v>
      </c>
      <c r="H1087" s="26" t="str">
        <f t="shared" si="425"/>
        <v>04:59</v>
      </c>
      <c r="I1087" s="14">
        <f t="shared" si="418"/>
        <v>0</v>
      </c>
      <c r="J1087" s="3">
        <f t="shared" si="426"/>
        <v>14</v>
      </c>
      <c r="K1087" s="3">
        <f t="shared" si="419"/>
        <v>0</v>
      </c>
      <c r="L1087" s="3">
        <f t="shared" si="412"/>
        <v>7</v>
      </c>
      <c r="M1087" s="3">
        <f t="shared" si="414"/>
        <v>1407</v>
      </c>
      <c r="N1087" t="str">
        <f t="shared" si="415"/>
        <v/>
      </c>
      <c r="O1087" s="14" t="str">
        <f t="shared" si="427"/>
        <v/>
      </c>
      <c r="P1087" s="14" t="str">
        <f t="shared" si="428"/>
        <v/>
      </c>
      <c r="Q1087" s="14" t="str">
        <f t="shared" si="429"/>
        <v/>
      </c>
      <c r="R1087" s="14" t="str">
        <f t="shared" si="430"/>
        <v/>
      </c>
      <c r="S1087" t="str">
        <f t="shared" si="416"/>
        <v/>
      </c>
      <c r="T1087" s="14">
        <f t="shared" si="417"/>
        <v>0</v>
      </c>
    </row>
    <row r="1088" spans="1:20" x14ac:dyDescent="0.25">
      <c r="A1088" t="s">
        <v>85</v>
      </c>
      <c r="B1088">
        <f t="shared" si="420"/>
        <v>3</v>
      </c>
      <c r="C1088" t="e">
        <f t="shared" si="421"/>
        <v>#VALUE!</v>
      </c>
      <c r="D1088">
        <f t="shared" si="422"/>
        <v>3</v>
      </c>
      <c r="E1088">
        <f t="shared" si="423"/>
        <v>5</v>
      </c>
      <c r="F1088" s="1">
        <f t="shared" si="413"/>
        <v>12</v>
      </c>
      <c r="G1088" s="1">
        <f t="shared" si="424"/>
        <v>57</v>
      </c>
      <c r="H1088" s="26" t="str">
        <f t="shared" si="425"/>
        <v>12:57</v>
      </c>
      <c r="I1088" s="14">
        <f t="shared" si="418"/>
        <v>0</v>
      </c>
      <c r="J1088" s="3">
        <f t="shared" si="426"/>
        <v>14</v>
      </c>
      <c r="K1088" s="3">
        <f t="shared" si="419"/>
        <v>0</v>
      </c>
      <c r="L1088" s="3">
        <f t="shared" si="412"/>
        <v>7</v>
      </c>
      <c r="M1088" s="3">
        <f t="shared" si="414"/>
        <v>1407</v>
      </c>
      <c r="N1088" t="str">
        <f t="shared" si="415"/>
        <v/>
      </c>
      <c r="O1088" s="14" t="str">
        <f t="shared" si="427"/>
        <v/>
      </c>
      <c r="P1088" s="14" t="str">
        <f t="shared" si="428"/>
        <v/>
      </c>
      <c r="Q1088" s="14" t="str">
        <f t="shared" si="429"/>
        <v/>
      </c>
      <c r="R1088" s="14" t="str">
        <f t="shared" si="430"/>
        <v/>
      </c>
      <c r="S1088" t="str">
        <f t="shared" si="416"/>
        <v/>
      </c>
      <c r="T1088" s="14">
        <f t="shared" si="417"/>
        <v>0</v>
      </c>
    </row>
    <row r="1089" spans="1:20" x14ac:dyDescent="0.25">
      <c r="A1089" t="s">
        <v>86</v>
      </c>
      <c r="B1089">
        <f t="shared" si="420"/>
        <v>3</v>
      </c>
      <c r="C1089" t="e">
        <f t="shared" si="421"/>
        <v>#VALUE!</v>
      </c>
      <c r="D1089">
        <f t="shared" si="422"/>
        <v>3</v>
      </c>
      <c r="E1089">
        <f t="shared" si="423"/>
        <v>5</v>
      </c>
      <c r="F1089" s="1">
        <f t="shared" si="413"/>
        <v>20</v>
      </c>
      <c r="G1089" s="1">
        <f t="shared" si="424"/>
        <v>57</v>
      </c>
      <c r="H1089" s="26" t="str">
        <f t="shared" si="425"/>
        <v>20:57</v>
      </c>
      <c r="I1089" s="14">
        <f t="shared" si="418"/>
        <v>0</v>
      </c>
      <c r="J1089" s="3">
        <f t="shared" si="426"/>
        <v>14</v>
      </c>
      <c r="K1089" s="3">
        <f t="shared" si="419"/>
        <v>0</v>
      </c>
      <c r="L1089" s="3">
        <f t="shared" si="412"/>
        <v>7</v>
      </c>
      <c r="M1089" s="3">
        <f t="shared" si="414"/>
        <v>1407</v>
      </c>
      <c r="N1089" t="str">
        <f t="shared" si="415"/>
        <v/>
      </c>
      <c r="O1089" s="14" t="str">
        <f t="shared" si="427"/>
        <v/>
      </c>
      <c r="P1089" s="14" t="str">
        <f t="shared" si="428"/>
        <v/>
      </c>
      <c r="Q1089" s="14" t="str">
        <f t="shared" si="429"/>
        <v/>
      </c>
      <c r="R1089" s="14" t="str">
        <f t="shared" si="430"/>
        <v/>
      </c>
      <c r="S1089" t="str">
        <f t="shared" si="416"/>
        <v/>
      </c>
      <c r="T1089" s="14">
        <f t="shared" si="417"/>
        <v>0</v>
      </c>
    </row>
    <row r="1090" spans="1:20" x14ac:dyDescent="0.25">
      <c r="A1090" t="s">
        <v>325</v>
      </c>
      <c r="B1090">
        <f t="shared" si="420"/>
        <v>2</v>
      </c>
      <c r="C1090" t="e">
        <f t="shared" si="421"/>
        <v>#VALUE!</v>
      </c>
      <c r="D1090">
        <f t="shared" si="422"/>
        <v>2</v>
      </c>
      <c r="E1090">
        <f t="shared" si="423"/>
        <v>4</v>
      </c>
      <c r="F1090" s="1">
        <f t="shared" si="413"/>
        <v>6</v>
      </c>
      <c r="G1090" s="1">
        <f t="shared" si="424"/>
        <v>59</v>
      </c>
      <c r="H1090" s="26" t="str">
        <f t="shared" si="425"/>
        <v>06:59</v>
      </c>
      <c r="I1090" s="14">
        <f t="shared" si="418"/>
        <v>0</v>
      </c>
      <c r="J1090" s="3">
        <f t="shared" si="426"/>
        <v>14</v>
      </c>
      <c r="K1090" s="3">
        <f t="shared" si="419"/>
        <v>0</v>
      </c>
      <c r="L1090" s="3">
        <f t="shared" si="412"/>
        <v>7</v>
      </c>
      <c r="M1090" s="3">
        <f t="shared" si="414"/>
        <v>1407</v>
      </c>
      <c r="N1090" t="str">
        <f t="shared" si="415"/>
        <v/>
      </c>
      <c r="O1090" s="14" t="str">
        <f t="shared" si="427"/>
        <v/>
      </c>
      <c r="P1090" s="14" t="str">
        <f t="shared" si="428"/>
        <v/>
      </c>
      <c r="Q1090" s="14" t="str">
        <f t="shared" si="429"/>
        <v/>
      </c>
      <c r="R1090" s="14" t="str">
        <f t="shared" si="430"/>
        <v/>
      </c>
      <c r="S1090" t="str">
        <f t="shared" si="416"/>
        <v/>
      </c>
      <c r="T1090" s="14">
        <f t="shared" si="417"/>
        <v>0</v>
      </c>
    </row>
    <row r="1091" spans="1:20" x14ac:dyDescent="0.25">
      <c r="A1091" t="s">
        <v>557</v>
      </c>
      <c r="B1091" t="e">
        <f t="shared" si="420"/>
        <v>#VALUE!</v>
      </c>
      <c r="C1091" t="e">
        <f t="shared" si="421"/>
        <v>#VALUE!</v>
      </c>
      <c r="D1091" t="e">
        <f t="shared" si="422"/>
        <v>#VALUE!</v>
      </c>
      <c r="E1091">
        <f t="shared" si="423"/>
        <v>40</v>
      </c>
      <c r="F1091" s="1" t="str">
        <f t="shared" si="413"/>
        <v/>
      </c>
      <c r="G1091" s="1" t="str">
        <f t="shared" si="424"/>
        <v/>
      </c>
      <c r="H1091" s="26" t="str">
        <f t="shared" si="425"/>
        <v>:</v>
      </c>
      <c r="I1091" s="14">
        <f t="shared" si="418"/>
        <v>0</v>
      </c>
      <c r="J1091" s="3">
        <f t="shared" si="426"/>
        <v>14</v>
      </c>
      <c r="K1091" s="3">
        <f t="shared" si="419"/>
        <v>0</v>
      </c>
      <c r="L1091" s="3">
        <f t="shared" ref="L1091:L1154" si="431">IF(I1091=1,0,L1090+K1091+T1091)</f>
        <v>7</v>
      </c>
      <c r="M1091" s="3">
        <f t="shared" si="414"/>
        <v>1407</v>
      </c>
      <c r="N1091" t="str">
        <f t="shared" si="415"/>
        <v/>
      </c>
      <c r="O1091" s="14" t="str">
        <f t="shared" si="427"/>
        <v/>
      </c>
      <c r="P1091" s="14" t="str">
        <f t="shared" si="428"/>
        <v/>
      </c>
      <c r="Q1091" s="14" t="str">
        <f t="shared" si="429"/>
        <v/>
      </c>
      <c r="R1091" s="14" t="str">
        <f t="shared" si="430"/>
        <v/>
      </c>
      <c r="S1091" t="str">
        <f t="shared" si="416"/>
        <v/>
      </c>
      <c r="T1091" s="14">
        <f t="shared" si="417"/>
        <v>0</v>
      </c>
    </row>
    <row r="1092" spans="1:20" x14ac:dyDescent="0.25">
      <c r="A1092" t="s">
        <v>169</v>
      </c>
      <c r="B1092" t="e">
        <f t="shared" si="420"/>
        <v>#VALUE!</v>
      </c>
      <c r="C1092" t="e">
        <f t="shared" si="421"/>
        <v>#VALUE!</v>
      </c>
      <c r="D1092" t="e">
        <f t="shared" si="422"/>
        <v>#VALUE!</v>
      </c>
      <c r="E1092">
        <f t="shared" si="423"/>
        <v>42</v>
      </c>
      <c r="F1092" s="1" t="str">
        <f t="shared" ref="F1092:F1155" si="432">IFERROR(VALUE(LEFT($A1092,$D1092-1)),"")</f>
        <v/>
      </c>
      <c r="G1092" s="1" t="str">
        <f t="shared" si="424"/>
        <v/>
      </c>
      <c r="H1092" s="26" t="str">
        <f t="shared" si="425"/>
        <v>:</v>
      </c>
      <c r="I1092" s="14">
        <f t="shared" si="418"/>
        <v>0</v>
      </c>
      <c r="J1092" s="3">
        <f t="shared" si="426"/>
        <v>14</v>
      </c>
      <c r="K1092" s="3">
        <f t="shared" si="419"/>
        <v>1</v>
      </c>
      <c r="L1092" s="3">
        <f t="shared" si="431"/>
        <v>8</v>
      </c>
      <c r="M1092" s="3">
        <f t="shared" ref="M1092:M1155" si="433">(J1092*100)+L1092</f>
        <v>1408</v>
      </c>
      <c r="N1092" t="str">
        <f t="shared" ref="N1092:N1155" si="434">IFERROR(IF($K1092,A1092,IF(I1092=1,A1092,"")),"")</f>
        <v>Vía Hispanidad (esq. Duquesa Villahermosa)</v>
      </c>
      <c r="O1092" s="14" t="str">
        <f t="shared" si="427"/>
        <v>05:00</v>
      </c>
      <c r="P1092" s="14" t="str">
        <f t="shared" si="428"/>
        <v>12:58</v>
      </c>
      <c r="Q1092" s="14" t="str">
        <f t="shared" si="429"/>
        <v>20:58</v>
      </c>
      <c r="R1092" s="14" t="str">
        <f t="shared" si="430"/>
        <v>07:00</v>
      </c>
      <c r="S1092" t="str">
        <f t="shared" ref="S1092:S1155" si="435">IF($K1092,A1097,IF(T1092,A1092,""))</f>
        <v>Vía Hispanidad (Gasolinera Casablanca - esq. C/ La Vía)</v>
      </c>
      <c r="T1092" s="14">
        <f t="shared" ref="T1092:T1155" si="436">IF(AND(NOT(ISNUMBER(D1091)),NOT(ISNUMBER(D1092)),NOT(ISNUMBER(D1093)),NOT(ISNUMBER(D1094))),1,0)</f>
        <v>0</v>
      </c>
    </row>
    <row r="1093" spans="1:20" x14ac:dyDescent="0.25">
      <c r="A1093" t="s">
        <v>51</v>
      </c>
      <c r="B1093">
        <f t="shared" si="420"/>
        <v>2</v>
      </c>
      <c r="C1093" t="e">
        <f t="shared" si="421"/>
        <v>#VALUE!</v>
      </c>
      <c r="D1093">
        <f t="shared" si="422"/>
        <v>2</v>
      </c>
      <c r="E1093">
        <f t="shared" si="423"/>
        <v>4</v>
      </c>
      <c r="F1093" s="1">
        <f t="shared" si="432"/>
        <v>5</v>
      </c>
      <c r="G1093" s="1">
        <f t="shared" si="424"/>
        <v>0</v>
      </c>
      <c r="H1093" s="26" t="str">
        <f t="shared" si="425"/>
        <v>05:00</v>
      </c>
      <c r="I1093" s="14">
        <f t="shared" ref="I1093:I1156" si="437">IFERROR(FIND("Ruta",A1093),0)</f>
        <v>0</v>
      </c>
      <c r="J1093" s="3">
        <f t="shared" si="426"/>
        <v>14</v>
      </c>
      <c r="K1093" s="3">
        <f t="shared" ref="K1093:K1156" si="438">IF(AND(ISNUMBER(G1094),ISNUMBER(G1095),ISNUMBER(G1096),ISNUMBER(G1097)),1,0)</f>
        <v>0</v>
      </c>
      <c r="L1093" s="3">
        <f t="shared" si="431"/>
        <v>8</v>
      </c>
      <c r="M1093" s="3">
        <f t="shared" si="433"/>
        <v>1408</v>
      </c>
      <c r="N1093" t="str">
        <f t="shared" si="434"/>
        <v/>
      </c>
      <c r="O1093" s="14" t="str">
        <f t="shared" si="427"/>
        <v/>
      </c>
      <c r="P1093" s="14" t="str">
        <f t="shared" si="428"/>
        <v/>
      </c>
      <c r="Q1093" s="14" t="str">
        <f t="shared" si="429"/>
        <v/>
      </c>
      <c r="R1093" s="14" t="str">
        <f t="shared" si="430"/>
        <v/>
      </c>
      <c r="S1093" t="str">
        <f t="shared" si="435"/>
        <v/>
      </c>
      <c r="T1093" s="14">
        <f t="shared" si="436"/>
        <v>0</v>
      </c>
    </row>
    <row r="1094" spans="1:20" x14ac:dyDescent="0.25">
      <c r="A1094" t="s">
        <v>19</v>
      </c>
      <c r="B1094">
        <f t="shared" ref="B1094:B1157" si="439">FIND($B$2,A1094)</f>
        <v>3</v>
      </c>
      <c r="C1094" t="e">
        <f t="shared" ref="C1094:C1157" si="440">FIND($C$2,A1094)</f>
        <v>#VALUE!</v>
      </c>
      <c r="D1094">
        <f t="shared" ref="D1094:D1157" si="441">IFERROR(B1094,C1094)</f>
        <v>3</v>
      </c>
      <c r="E1094">
        <f t="shared" ref="E1094:E1157" si="442">LEN(A1094)</f>
        <v>5</v>
      </c>
      <c r="F1094" s="1">
        <f t="shared" si="432"/>
        <v>12</v>
      </c>
      <c r="G1094" s="1">
        <f t="shared" ref="G1094:G1157" si="443">IFERROR(IF(B1094,IFERROR(VALUE(RIGHT($A1094,$E1094-$D1094)),""),""),"")</f>
        <v>58</v>
      </c>
      <c r="H1094" s="26" t="str">
        <f t="shared" ref="H1094:H1157" si="444">TEXT(F1094,"00")&amp;":"&amp;TEXT(G1094,"00")</f>
        <v>12:58</v>
      </c>
      <c r="I1094" s="14">
        <f t="shared" si="437"/>
        <v>0</v>
      </c>
      <c r="J1094" s="3">
        <f t="shared" ref="J1094:J1157" si="445">I1094+J1093</f>
        <v>14</v>
      </c>
      <c r="K1094" s="3">
        <f t="shared" si="438"/>
        <v>0</v>
      </c>
      <c r="L1094" s="3">
        <f t="shared" si="431"/>
        <v>8</v>
      </c>
      <c r="M1094" s="3">
        <f t="shared" si="433"/>
        <v>1408</v>
      </c>
      <c r="N1094" t="str">
        <f t="shared" si="434"/>
        <v/>
      </c>
      <c r="O1094" s="14" t="str">
        <f t="shared" ref="O1094:O1157" si="446">IF($K1094,H1095,"")</f>
        <v/>
      </c>
      <c r="P1094" s="14" t="str">
        <f t="shared" ref="P1094:P1157" si="447">IF($K1094,H1096,"")</f>
        <v/>
      </c>
      <c r="Q1094" s="14" t="str">
        <f t="shared" ref="Q1094:Q1157" si="448">IF($K1094,H1097,"")</f>
        <v/>
      </c>
      <c r="R1094" s="14" t="str">
        <f t="shared" ref="R1094:R1157" si="449">IF($K1094,H1098,"")</f>
        <v/>
      </c>
      <c r="S1094" t="str">
        <f t="shared" si="435"/>
        <v/>
      </c>
      <c r="T1094" s="14">
        <f t="shared" si="436"/>
        <v>0</v>
      </c>
    </row>
    <row r="1095" spans="1:20" x14ac:dyDescent="0.25">
      <c r="A1095" t="s">
        <v>20</v>
      </c>
      <c r="B1095">
        <f t="shared" si="439"/>
        <v>3</v>
      </c>
      <c r="C1095" t="e">
        <f t="shared" si="440"/>
        <v>#VALUE!</v>
      </c>
      <c r="D1095">
        <f t="shared" si="441"/>
        <v>3</v>
      </c>
      <c r="E1095">
        <f t="shared" si="442"/>
        <v>5</v>
      </c>
      <c r="F1095" s="1">
        <f t="shared" si="432"/>
        <v>20</v>
      </c>
      <c r="G1095" s="1">
        <f t="shared" si="443"/>
        <v>58</v>
      </c>
      <c r="H1095" s="26" t="str">
        <f t="shared" si="444"/>
        <v>20:58</v>
      </c>
      <c r="I1095" s="14">
        <f t="shared" si="437"/>
        <v>0</v>
      </c>
      <c r="J1095" s="3">
        <f t="shared" si="445"/>
        <v>14</v>
      </c>
      <c r="K1095" s="3">
        <f t="shared" si="438"/>
        <v>0</v>
      </c>
      <c r="L1095" s="3">
        <f t="shared" si="431"/>
        <v>8</v>
      </c>
      <c r="M1095" s="3">
        <f t="shared" si="433"/>
        <v>1408</v>
      </c>
      <c r="N1095" t="str">
        <f t="shared" si="434"/>
        <v/>
      </c>
      <c r="O1095" s="14" t="str">
        <f t="shared" si="446"/>
        <v/>
      </c>
      <c r="P1095" s="14" t="str">
        <f t="shared" si="447"/>
        <v/>
      </c>
      <c r="Q1095" s="14" t="str">
        <f t="shared" si="448"/>
        <v/>
      </c>
      <c r="R1095" s="14" t="str">
        <f t="shared" si="449"/>
        <v/>
      </c>
      <c r="S1095" t="str">
        <f t="shared" si="435"/>
        <v/>
      </c>
      <c r="T1095" s="14">
        <f t="shared" si="436"/>
        <v>0</v>
      </c>
    </row>
    <row r="1096" spans="1:20" x14ac:dyDescent="0.25">
      <c r="A1096" t="s">
        <v>300</v>
      </c>
      <c r="B1096">
        <f t="shared" si="439"/>
        <v>2</v>
      </c>
      <c r="C1096" t="e">
        <f t="shared" si="440"/>
        <v>#VALUE!</v>
      </c>
      <c r="D1096">
        <f t="shared" si="441"/>
        <v>2</v>
      </c>
      <c r="E1096">
        <f t="shared" si="442"/>
        <v>4</v>
      </c>
      <c r="F1096" s="1">
        <f t="shared" si="432"/>
        <v>7</v>
      </c>
      <c r="G1096" s="1">
        <f t="shared" si="443"/>
        <v>0</v>
      </c>
      <c r="H1096" s="26" t="str">
        <f t="shared" si="444"/>
        <v>07:00</v>
      </c>
      <c r="I1096" s="14">
        <f t="shared" si="437"/>
        <v>0</v>
      </c>
      <c r="J1096" s="3">
        <f t="shared" si="445"/>
        <v>14</v>
      </c>
      <c r="K1096" s="3">
        <f t="shared" si="438"/>
        <v>0</v>
      </c>
      <c r="L1096" s="3">
        <f t="shared" si="431"/>
        <v>8</v>
      </c>
      <c r="M1096" s="3">
        <f t="shared" si="433"/>
        <v>1408</v>
      </c>
      <c r="N1096" t="str">
        <f t="shared" si="434"/>
        <v/>
      </c>
      <c r="O1096" s="14" t="str">
        <f t="shared" si="446"/>
        <v/>
      </c>
      <c r="P1096" s="14" t="str">
        <f t="shared" si="447"/>
        <v/>
      </c>
      <c r="Q1096" s="14" t="str">
        <f t="shared" si="448"/>
        <v/>
      </c>
      <c r="R1096" s="14" t="str">
        <f t="shared" si="449"/>
        <v/>
      </c>
      <c r="S1096" t="str">
        <f t="shared" si="435"/>
        <v/>
      </c>
      <c r="T1096" s="14">
        <f t="shared" si="436"/>
        <v>0</v>
      </c>
    </row>
    <row r="1097" spans="1:20" x14ac:dyDescent="0.25">
      <c r="A1097" t="s">
        <v>172</v>
      </c>
      <c r="B1097" t="e">
        <f t="shared" si="439"/>
        <v>#VALUE!</v>
      </c>
      <c r="C1097" t="e">
        <f t="shared" si="440"/>
        <v>#VALUE!</v>
      </c>
      <c r="D1097" t="e">
        <f t="shared" si="441"/>
        <v>#VALUE!</v>
      </c>
      <c r="E1097">
        <f t="shared" si="442"/>
        <v>55</v>
      </c>
      <c r="F1097" s="1" t="str">
        <f t="shared" si="432"/>
        <v/>
      </c>
      <c r="G1097" s="1" t="str">
        <f t="shared" si="443"/>
        <v/>
      </c>
      <c r="H1097" s="26" t="str">
        <f t="shared" si="444"/>
        <v>:</v>
      </c>
      <c r="I1097" s="14">
        <f t="shared" si="437"/>
        <v>0</v>
      </c>
      <c r="J1097" s="3">
        <f t="shared" si="445"/>
        <v>14</v>
      </c>
      <c r="K1097" s="3">
        <f t="shared" si="438"/>
        <v>0</v>
      </c>
      <c r="L1097" s="3">
        <f t="shared" si="431"/>
        <v>8</v>
      </c>
      <c r="M1097" s="3">
        <f t="shared" si="433"/>
        <v>1408</v>
      </c>
      <c r="N1097" t="str">
        <f t="shared" si="434"/>
        <v/>
      </c>
      <c r="O1097" s="14" t="str">
        <f t="shared" si="446"/>
        <v/>
      </c>
      <c r="P1097" s="14" t="str">
        <f t="shared" si="447"/>
        <v/>
      </c>
      <c r="Q1097" s="14" t="str">
        <f t="shared" si="448"/>
        <v/>
      </c>
      <c r="R1097" s="14" t="str">
        <f t="shared" si="449"/>
        <v/>
      </c>
      <c r="S1097" t="str">
        <f t="shared" si="435"/>
        <v/>
      </c>
      <c r="T1097" s="14">
        <f t="shared" si="436"/>
        <v>0</v>
      </c>
    </row>
    <row r="1098" spans="1:20" x14ac:dyDescent="0.25">
      <c r="A1098" t="s">
        <v>171</v>
      </c>
      <c r="B1098" t="e">
        <f t="shared" si="439"/>
        <v>#VALUE!</v>
      </c>
      <c r="C1098">
        <f t="shared" si="440"/>
        <v>15</v>
      </c>
      <c r="D1098">
        <f t="shared" si="441"/>
        <v>15</v>
      </c>
      <c r="E1098">
        <f t="shared" si="442"/>
        <v>36</v>
      </c>
      <c r="F1098" s="1" t="str">
        <f t="shared" si="432"/>
        <v/>
      </c>
      <c r="G1098" s="1" t="str">
        <f t="shared" si="443"/>
        <v/>
      </c>
      <c r="H1098" s="26" t="str">
        <f t="shared" si="444"/>
        <v>:</v>
      </c>
      <c r="I1098" s="14">
        <f t="shared" si="437"/>
        <v>0</v>
      </c>
      <c r="J1098" s="3">
        <f t="shared" si="445"/>
        <v>14</v>
      </c>
      <c r="K1098" s="3">
        <f t="shared" si="438"/>
        <v>1</v>
      </c>
      <c r="L1098" s="3">
        <f t="shared" si="431"/>
        <v>9</v>
      </c>
      <c r="M1098" s="3">
        <f t="shared" si="433"/>
        <v>1409</v>
      </c>
      <c r="N1098" t="str">
        <f t="shared" si="434"/>
        <v>Vía Hispanidad, nº 102-104 (Pd. Bus)</v>
      </c>
      <c r="O1098" s="14" t="str">
        <f t="shared" si="446"/>
        <v>05:02</v>
      </c>
      <c r="P1098" s="14" t="str">
        <f t="shared" si="447"/>
        <v>13:00</v>
      </c>
      <c r="Q1098" s="14" t="str">
        <f t="shared" si="448"/>
        <v>21:00</v>
      </c>
      <c r="R1098" s="14" t="str">
        <f t="shared" si="449"/>
        <v>07:02</v>
      </c>
      <c r="S1098" t="str">
        <f t="shared" si="435"/>
        <v>Vía Ibérica (esq. Argualas - Pd. Bus)</v>
      </c>
      <c r="T1098" s="14">
        <f t="shared" si="436"/>
        <v>0</v>
      </c>
    </row>
    <row r="1099" spans="1:20" x14ac:dyDescent="0.25">
      <c r="A1099" t="s">
        <v>56</v>
      </c>
      <c r="B1099">
        <f t="shared" si="439"/>
        <v>2</v>
      </c>
      <c r="C1099" t="e">
        <f t="shared" si="440"/>
        <v>#VALUE!</v>
      </c>
      <c r="D1099">
        <f t="shared" si="441"/>
        <v>2</v>
      </c>
      <c r="E1099">
        <f t="shared" si="442"/>
        <v>4</v>
      </c>
      <c r="F1099" s="1">
        <f t="shared" si="432"/>
        <v>5</v>
      </c>
      <c r="G1099" s="1">
        <f t="shared" si="443"/>
        <v>2</v>
      </c>
      <c r="H1099" s="26" t="str">
        <f t="shared" si="444"/>
        <v>05:02</v>
      </c>
      <c r="I1099" s="14">
        <f t="shared" si="437"/>
        <v>0</v>
      </c>
      <c r="J1099" s="3">
        <f t="shared" si="445"/>
        <v>14</v>
      </c>
      <c r="K1099" s="3">
        <f t="shared" si="438"/>
        <v>0</v>
      </c>
      <c r="L1099" s="3">
        <f t="shared" si="431"/>
        <v>9</v>
      </c>
      <c r="M1099" s="3">
        <f t="shared" si="433"/>
        <v>1409</v>
      </c>
      <c r="N1099" t="str">
        <f t="shared" si="434"/>
        <v/>
      </c>
      <c r="O1099" s="14" t="str">
        <f t="shared" si="446"/>
        <v/>
      </c>
      <c r="P1099" s="14" t="str">
        <f t="shared" si="447"/>
        <v/>
      </c>
      <c r="Q1099" s="14" t="str">
        <f t="shared" si="448"/>
        <v/>
      </c>
      <c r="R1099" s="14" t="str">
        <f t="shared" si="449"/>
        <v/>
      </c>
      <c r="S1099" t="str">
        <f t="shared" si="435"/>
        <v/>
      </c>
      <c r="T1099" s="14">
        <f t="shared" si="436"/>
        <v>0</v>
      </c>
    </row>
    <row r="1100" spans="1:20" x14ac:dyDescent="0.25">
      <c r="A1100" t="s">
        <v>29</v>
      </c>
      <c r="B1100">
        <f t="shared" si="439"/>
        <v>3</v>
      </c>
      <c r="C1100" t="e">
        <f t="shared" si="440"/>
        <v>#VALUE!</v>
      </c>
      <c r="D1100">
        <f t="shared" si="441"/>
        <v>3</v>
      </c>
      <c r="E1100">
        <f t="shared" si="442"/>
        <v>5</v>
      </c>
      <c r="F1100" s="1">
        <f t="shared" si="432"/>
        <v>13</v>
      </c>
      <c r="G1100" s="1">
        <f t="shared" si="443"/>
        <v>0</v>
      </c>
      <c r="H1100" s="26" t="str">
        <f t="shared" si="444"/>
        <v>13:00</v>
      </c>
      <c r="I1100" s="14">
        <f t="shared" si="437"/>
        <v>0</v>
      </c>
      <c r="J1100" s="3">
        <f t="shared" si="445"/>
        <v>14</v>
      </c>
      <c r="K1100" s="3">
        <f t="shared" si="438"/>
        <v>0</v>
      </c>
      <c r="L1100" s="3">
        <f t="shared" si="431"/>
        <v>9</v>
      </c>
      <c r="M1100" s="3">
        <f t="shared" si="433"/>
        <v>1409</v>
      </c>
      <c r="N1100" t="str">
        <f t="shared" si="434"/>
        <v/>
      </c>
      <c r="O1100" s="14" t="str">
        <f t="shared" si="446"/>
        <v/>
      </c>
      <c r="P1100" s="14" t="str">
        <f t="shared" si="447"/>
        <v/>
      </c>
      <c r="Q1100" s="14" t="str">
        <f t="shared" si="448"/>
        <v/>
      </c>
      <c r="R1100" s="14" t="str">
        <f t="shared" si="449"/>
        <v/>
      </c>
      <c r="S1100" t="str">
        <f t="shared" si="435"/>
        <v/>
      </c>
      <c r="T1100" s="14">
        <f t="shared" si="436"/>
        <v>0</v>
      </c>
    </row>
    <row r="1101" spans="1:20" x14ac:dyDescent="0.25">
      <c r="A1101" t="s">
        <v>30</v>
      </c>
      <c r="B1101">
        <f t="shared" si="439"/>
        <v>3</v>
      </c>
      <c r="C1101" t="e">
        <f t="shared" si="440"/>
        <v>#VALUE!</v>
      </c>
      <c r="D1101">
        <f t="shared" si="441"/>
        <v>3</v>
      </c>
      <c r="E1101">
        <f t="shared" si="442"/>
        <v>5</v>
      </c>
      <c r="F1101" s="1">
        <f t="shared" si="432"/>
        <v>21</v>
      </c>
      <c r="G1101" s="1">
        <f t="shared" si="443"/>
        <v>0</v>
      </c>
      <c r="H1101" s="26" t="str">
        <f t="shared" si="444"/>
        <v>21:00</v>
      </c>
      <c r="I1101" s="14">
        <f t="shared" si="437"/>
        <v>0</v>
      </c>
      <c r="J1101" s="3">
        <f t="shared" si="445"/>
        <v>14</v>
      </c>
      <c r="K1101" s="3">
        <f t="shared" si="438"/>
        <v>0</v>
      </c>
      <c r="L1101" s="3">
        <f t="shared" si="431"/>
        <v>9</v>
      </c>
      <c r="M1101" s="3">
        <f t="shared" si="433"/>
        <v>1409</v>
      </c>
      <c r="N1101" t="str">
        <f t="shared" si="434"/>
        <v/>
      </c>
      <c r="O1101" s="14" t="str">
        <f t="shared" si="446"/>
        <v/>
      </c>
      <c r="P1101" s="14" t="str">
        <f t="shared" si="447"/>
        <v/>
      </c>
      <c r="Q1101" s="14" t="str">
        <f t="shared" si="448"/>
        <v/>
      </c>
      <c r="R1101" s="14" t="str">
        <f t="shared" si="449"/>
        <v/>
      </c>
      <c r="S1101" t="str">
        <f t="shared" si="435"/>
        <v/>
      </c>
      <c r="T1101" s="14">
        <f t="shared" si="436"/>
        <v>0</v>
      </c>
    </row>
    <row r="1102" spans="1:20" x14ac:dyDescent="0.25">
      <c r="A1102" t="s">
        <v>302</v>
      </c>
      <c r="B1102">
        <f t="shared" si="439"/>
        <v>2</v>
      </c>
      <c r="C1102" t="e">
        <f t="shared" si="440"/>
        <v>#VALUE!</v>
      </c>
      <c r="D1102">
        <f t="shared" si="441"/>
        <v>2</v>
      </c>
      <c r="E1102">
        <f t="shared" si="442"/>
        <v>4</v>
      </c>
      <c r="F1102" s="1">
        <f t="shared" si="432"/>
        <v>7</v>
      </c>
      <c r="G1102" s="1">
        <f t="shared" si="443"/>
        <v>2</v>
      </c>
      <c r="H1102" s="26" t="str">
        <f t="shared" si="444"/>
        <v>07:02</v>
      </c>
      <c r="I1102" s="14">
        <f t="shared" si="437"/>
        <v>0</v>
      </c>
      <c r="J1102" s="3">
        <f t="shared" si="445"/>
        <v>14</v>
      </c>
      <c r="K1102" s="3">
        <f t="shared" si="438"/>
        <v>0</v>
      </c>
      <c r="L1102" s="3">
        <f t="shared" si="431"/>
        <v>9</v>
      </c>
      <c r="M1102" s="3">
        <f t="shared" si="433"/>
        <v>1409</v>
      </c>
      <c r="N1102" t="str">
        <f t="shared" si="434"/>
        <v/>
      </c>
      <c r="O1102" s="14" t="str">
        <f t="shared" si="446"/>
        <v/>
      </c>
      <c r="P1102" s="14" t="str">
        <f t="shared" si="447"/>
        <v/>
      </c>
      <c r="Q1102" s="14" t="str">
        <f t="shared" si="448"/>
        <v/>
      </c>
      <c r="R1102" s="14" t="str">
        <f t="shared" si="449"/>
        <v/>
      </c>
      <c r="S1102" t="str">
        <f t="shared" si="435"/>
        <v/>
      </c>
      <c r="T1102" s="14">
        <f t="shared" si="436"/>
        <v>0</v>
      </c>
    </row>
    <row r="1103" spans="1:20" x14ac:dyDescent="0.25">
      <c r="A1103" t="s">
        <v>175</v>
      </c>
      <c r="B1103" t="e">
        <f t="shared" si="439"/>
        <v>#VALUE!</v>
      </c>
      <c r="C1103" t="e">
        <f t="shared" si="440"/>
        <v>#VALUE!</v>
      </c>
      <c r="D1103" t="e">
        <f t="shared" si="441"/>
        <v>#VALUE!</v>
      </c>
      <c r="E1103">
        <f t="shared" si="442"/>
        <v>37</v>
      </c>
      <c r="F1103" s="1" t="str">
        <f t="shared" si="432"/>
        <v/>
      </c>
      <c r="G1103" s="1" t="str">
        <f t="shared" si="443"/>
        <v/>
      </c>
      <c r="H1103" s="26" t="str">
        <f t="shared" si="444"/>
        <v>:</v>
      </c>
      <c r="I1103" s="14">
        <f t="shared" si="437"/>
        <v>0</v>
      </c>
      <c r="J1103" s="3">
        <f t="shared" si="445"/>
        <v>14</v>
      </c>
      <c r="K1103" s="3">
        <f t="shared" si="438"/>
        <v>0</v>
      </c>
      <c r="L1103" s="3">
        <f t="shared" si="431"/>
        <v>9</v>
      </c>
      <c r="M1103" s="3">
        <f t="shared" si="433"/>
        <v>1409</v>
      </c>
      <c r="N1103" t="str">
        <f t="shared" si="434"/>
        <v/>
      </c>
      <c r="O1103" s="14" t="str">
        <f t="shared" si="446"/>
        <v/>
      </c>
      <c r="P1103" s="14" t="str">
        <f t="shared" si="447"/>
        <v/>
      </c>
      <c r="Q1103" s="14" t="str">
        <f t="shared" si="448"/>
        <v/>
      </c>
      <c r="R1103" s="14" t="str">
        <f t="shared" si="449"/>
        <v/>
      </c>
      <c r="S1103" t="str">
        <f t="shared" si="435"/>
        <v/>
      </c>
      <c r="T1103" s="14">
        <f t="shared" si="436"/>
        <v>0</v>
      </c>
    </row>
    <row r="1104" spans="1:20" x14ac:dyDescent="0.25">
      <c r="A1104" t="s">
        <v>173</v>
      </c>
      <c r="B1104" t="e">
        <f t="shared" si="439"/>
        <v>#VALUE!</v>
      </c>
      <c r="C1104">
        <f t="shared" si="440"/>
        <v>15</v>
      </c>
      <c r="D1104">
        <f t="shared" si="441"/>
        <v>15</v>
      </c>
      <c r="E1104">
        <f t="shared" si="442"/>
        <v>22</v>
      </c>
      <c r="F1104" s="1" t="str">
        <f t="shared" si="432"/>
        <v/>
      </c>
      <c r="G1104" s="1" t="str">
        <f t="shared" si="443"/>
        <v/>
      </c>
      <c r="H1104" s="26" t="str">
        <f t="shared" si="444"/>
        <v>:</v>
      </c>
      <c r="I1104" s="14">
        <f t="shared" si="437"/>
        <v>0</v>
      </c>
      <c r="J1104" s="3">
        <f t="shared" si="445"/>
        <v>14</v>
      </c>
      <c r="K1104" s="3">
        <f t="shared" si="438"/>
        <v>1</v>
      </c>
      <c r="L1104" s="3">
        <f t="shared" si="431"/>
        <v>10</v>
      </c>
      <c r="M1104" s="3">
        <f t="shared" si="433"/>
        <v>1410</v>
      </c>
      <c r="N1104" t="str">
        <f t="shared" si="434"/>
        <v>Vía Hispanidad, nº 132</v>
      </c>
      <c r="O1104" s="14" t="str">
        <f t="shared" si="446"/>
        <v>05:03</v>
      </c>
      <c r="P1104" s="14" t="str">
        <f t="shared" si="447"/>
        <v>13:01</v>
      </c>
      <c r="Q1104" s="14" t="str">
        <f t="shared" si="448"/>
        <v>21:01</v>
      </c>
      <c r="R1104" s="14" t="str">
        <f t="shared" si="449"/>
        <v>07:03</v>
      </c>
      <c r="S1104" t="str">
        <f t="shared" si="435"/>
        <v>Paseo de los Olvidados (frente nº 7 - Pd. Bus)</v>
      </c>
      <c r="T1104" s="14">
        <f t="shared" si="436"/>
        <v>0</v>
      </c>
    </row>
    <row r="1105" spans="1:20" x14ac:dyDescent="0.25">
      <c r="A1105" t="s">
        <v>18</v>
      </c>
      <c r="B1105">
        <f t="shared" si="439"/>
        <v>2</v>
      </c>
      <c r="C1105" t="e">
        <f t="shared" si="440"/>
        <v>#VALUE!</v>
      </c>
      <c r="D1105">
        <f t="shared" si="441"/>
        <v>2</v>
      </c>
      <c r="E1105">
        <f t="shared" si="442"/>
        <v>4</v>
      </c>
      <c r="F1105" s="1">
        <f t="shared" si="432"/>
        <v>5</v>
      </c>
      <c r="G1105" s="1">
        <f t="shared" si="443"/>
        <v>3</v>
      </c>
      <c r="H1105" s="26" t="str">
        <f t="shared" si="444"/>
        <v>05:03</v>
      </c>
      <c r="I1105" s="14">
        <f t="shared" si="437"/>
        <v>0</v>
      </c>
      <c r="J1105" s="3">
        <f t="shared" si="445"/>
        <v>14</v>
      </c>
      <c r="K1105" s="3">
        <f t="shared" si="438"/>
        <v>0</v>
      </c>
      <c r="L1105" s="3">
        <f t="shared" si="431"/>
        <v>10</v>
      </c>
      <c r="M1105" s="3">
        <f t="shared" si="433"/>
        <v>1410</v>
      </c>
      <c r="N1105" t="str">
        <f t="shared" si="434"/>
        <v/>
      </c>
      <c r="O1105" s="14" t="str">
        <f t="shared" si="446"/>
        <v/>
      </c>
      <c r="P1105" s="14" t="str">
        <f t="shared" si="447"/>
        <v/>
      </c>
      <c r="Q1105" s="14" t="str">
        <f t="shared" si="448"/>
        <v/>
      </c>
      <c r="R1105" s="14" t="str">
        <f t="shared" si="449"/>
        <v/>
      </c>
      <c r="S1105" t="str">
        <f t="shared" si="435"/>
        <v/>
      </c>
      <c r="T1105" s="14">
        <f t="shared" si="436"/>
        <v>0</v>
      </c>
    </row>
    <row r="1106" spans="1:20" x14ac:dyDescent="0.25">
      <c r="A1106" t="s">
        <v>34</v>
      </c>
      <c r="B1106">
        <f t="shared" si="439"/>
        <v>3</v>
      </c>
      <c r="C1106" t="e">
        <f t="shared" si="440"/>
        <v>#VALUE!</v>
      </c>
      <c r="D1106">
        <f t="shared" si="441"/>
        <v>3</v>
      </c>
      <c r="E1106">
        <f t="shared" si="442"/>
        <v>5</v>
      </c>
      <c r="F1106" s="1">
        <f t="shared" si="432"/>
        <v>13</v>
      </c>
      <c r="G1106" s="1">
        <f t="shared" si="443"/>
        <v>1</v>
      </c>
      <c r="H1106" s="26" t="str">
        <f t="shared" si="444"/>
        <v>13:01</v>
      </c>
      <c r="I1106" s="14">
        <f t="shared" si="437"/>
        <v>0</v>
      </c>
      <c r="J1106" s="3">
        <f t="shared" si="445"/>
        <v>14</v>
      </c>
      <c r="K1106" s="3">
        <f t="shared" si="438"/>
        <v>0</v>
      </c>
      <c r="L1106" s="3">
        <f t="shared" si="431"/>
        <v>10</v>
      </c>
      <c r="M1106" s="3">
        <f t="shared" si="433"/>
        <v>1410</v>
      </c>
      <c r="N1106" t="str">
        <f t="shared" si="434"/>
        <v/>
      </c>
      <c r="O1106" s="14" t="str">
        <f t="shared" si="446"/>
        <v/>
      </c>
      <c r="P1106" s="14" t="str">
        <f t="shared" si="447"/>
        <v/>
      </c>
      <c r="Q1106" s="14" t="str">
        <f t="shared" si="448"/>
        <v/>
      </c>
      <c r="R1106" s="14" t="str">
        <f t="shared" si="449"/>
        <v/>
      </c>
      <c r="S1106" t="str">
        <f t="shared" si="435"/>
        <v/>
      </c>
      <c r="T1106" s="14">
        <f t="shared" si="436"/>
        <v>0</v>
      </c>
    </row>
    <row r="1107" spans="1:20" x14ac:dyDescent="0.25">
      <c r="A1107" t="s">
        <v>35</v>
      </c>
      <c r="B1107">
        <f t="shared" si="439"/>
        <v>3</v>
      </c>
      <c r="C1107" t="e">
        <f t="shared" si="440"/>
        <v>#VALUE!</v>
      </c>
      <c r="D1107">
        <f t="shared" si="441"/>
        <v>3</v>
      </c>
      <c r="E1107">
        <f t="shared" si="442"/>
        <v>5</v>
      </c>
      <c r="F1107" s="1">
        <f t="shared" si="432"/>
        <v>21</v>
      </c>
      <c r="G1107" s="1">
        <f t="shared" si="443"/>
        <v>1</v>
      </c>
      <c r="H1107" s="26" t="str">
        <f t="shared" si="444"/>
        <v>21:01</v>
      </c>
      <c r="I1107" s="14">
        <f t="shared" si="437"/>
        <v>0</v>
      </c>
      <c r="J1107" s="3">
        <f t="shared" si="445"/>
        <v>14</v>
      </c>
      <c r="K1107" s="3">
        <f t="shared" si="438"/>
        <v>0</v>
      </c>
      <c r="L1107" s="3">
        <f t="shared" si="431"/>
        <v>10</v>
      </c>
      <c r="M1107" s="3">
        <f t="shared" si="433"/>
        <v>1410</v>
      </c>
      <c r="N1107" t="str">
        <f t="shared" si="434"/>
        <v/>
      </c>
      <c r="O1107" s="14" t="str">
        <f t="shared" si="446"/>
        <v/>
      </c>
      <c r="P1107" s="14" t="str">
        <f t="shared" si="447"/>
        <v/>
      </c>
      <c r="Q1107" s="14" t="str">
        <f t="shared" si="448"/>
        <v/>
      </c>
      <c r="R1107" s="14" t="str">
        <f t="shared" si="449"/>
        <v/>
      </c>
      <c r="S1107" t="str">
        <f t="shared" si="435"/>
        <v/>
      </c>
      <c r="T1107" s="14">
        <f t="shared" si="436"/>
        <v>0</v>
      </c>
    </row>
    <row r="1108" spans="1:20" x14ac:dyDescent="0.25">
      <c r="A1108" t="s">
        <v>313</v>
      </c>
      <c r="B1108">
        <f t="shared" si="439"/>
        <v>2</v>
      </c>
      <c r="C1108" t="e">
        <f t="shared" si="440"/>
        <v>#VALUE!</v>
      </c>
      <c r="D1108">
        <f t="shared" si="441"/>
        <v>2</v>
      </c>
      <c r="E1108">
        <f t="shared" si="442"/>
        <v>4</v>
      </c>
      <c r="F1108" s="1">
        <f t="shared" si="432"/>
        <v>7</v>
      </c>
      <c r="G1108" s="1">
        <f t="shared" si="443"/>
        <v>3</v>
      </c>
      <c r="H1108" s="26" t="str">
        <f t="shared" si="444"/>
        <v>07:03</v>
      </c>
      <c r="I1108" s="14">
        <f t="shared" si="437"/>
        <v>0</v>
      </c>
      <c r="J1108" s="3">
        <f t="shared" si="445"/>
        <v>14</v>
      </c>
      <c r="K1108" s="3">
        <f t="shared" si="438"/>
        <v>0</v>
      </c>
      <c r="L1108" s="3">
        <f t="shared" si="431"/>
        <v>10</v>
      </c>
      <c r="M1108" s="3">
        <f t="shared" si="433"/>
        <v>1410</v>
      </c>
      <c r="N1108" t="str">
        <f t="shared" si="434"/>
        <v/>
      </c>
      <c r="O1108" s="14" t="str">
        <f t="shared" si="446"/>
        <v/>
      </c>
      <c r="P1108" s="14" t="str">
        <f t="shared" si="447"/>
        <v/>
      </c>
      <c r="Q1108" s="14" t="str">
        <f t="shared" si="448"/>
        <v/>
      </c>
      <c r="R1108" s="14" t="str">
        <f t="shared" si="449"/>
        <v/>
      </c>
      <c r="S1108" t="str">
        <f t="shared" si="435"/>
        <v/>
      </c>
      <c r="T1108" s="14">
        <f t="shared" si="436"/>
        <v>0</v>
      </c>
    </row>
    <row r="1109" spans="1:20" x14ac:dyDescent="0.25">
      <c r="A1109" t="s">
        <v>593</v>
      </c>
      <c r="B1109" t="e">
        <f t="shared" si="439"/>
        <v>#VALUE!</v>
      </c>
      <c r="C1109" t="e">
        <f t="shared" si="440"/>
        <v>#VALUE!</v>
      </c>
      <c r="D1109" t="e">
        <f t="shared" si="441"/>
        <v>#VALUE!</v>
      </c>
      <c r="E1109">
        <f t="shared" si="442"/>
        <v>46</v>
      </c>
      <c r="F1109" s="1" t="str">
        <f t="shared" si="432"/>
        <v/>
      </c>
      <c r="G1109" s="1" t="str">
        <f t="shared" si="443"/>
        <v/>
      </c>
      <c r="H1109" s="26" t="str">
        <f t="shared" si="444"/>
        <v>:</v>
      </c>
      <c r="I1109" s="14">
        <f t="shared" si="437"/>
        <v>0</v>
      </c>
      <c r="J1109" s="3">
        <f t="shared" si="445"/>
        <v>14</v>
      </c>
      <c r="K1109" s="3">
        <f t="shared" si="438"/>
        <v>0</v>
      </c>
      <c r="L1109" s="3">
        <f t="shared" si="431"/>
        <v>10</v>
      </c>
      <c r="M1109" s="3">
        <f t="shared" si="433"/>
        <v>1410</v>
      </c>
      <c r="N1109" t="str">
        <f t="shared" si="434"/>
        <v/>
      </c>
      <c r="O1109" s="14" t="str">
        <f t="shared" si="446"/>
        <v/>
      </c>
      <c r="P1109" s="14" t="str">
        <f t="shared" si="447"/>
        <v/>
      </c>
      <c r="Q1109" s="14" t="str">
        <f t="shared" si="448"/>
        <v/>
      </c>
      <c r="R1109" s="14" t="str">
        <f t="shared" si="449"/>
        <v/>
      </c>
      <c r="S1109" t="str">
        <f t="shared" si="435"/>
        <v/>
      </c>
      <c r="T1109" s="14">
        <f t="shared" si="436"/>
        <v>0</v>
      </c>
    </row>
    <row r="1110" spans="1:20" x14ac:dyDescent="0.25">
      <c r="A1110" t="s">
        <v>146</v>
      </c>
      <c r="B1110" t="e">
        <f t="shared" si="439"/>
        <v>#VALUE!</v>
      </c>
      <c r="C1110" t="e">
        <f t="shared" si="440"/>
        <v>#VALUE!</v>
      </c>
      <c r="D1110" t="e">
        <f t="shared" si="441"/>
        <v>#VALUE!</v>
      </c>
      <c r="E1110">
        <f t="shared" si="442"/>
        <v>39</v>
      </c>
      <c r="F1110" s="1" t="str">
        <f t="shared" si="432"/>
        <v/>
      </c>
      <c r="G1110" s="1" t="str">
        <f t="shared" si="443"/>
        <v/>
      </c>
      <c r="H1110" s="26" t="str">
        <f t="shared" si="444"/>
        <v>:</v>
      </c>
      <c r="I1110" s="14">
        <f t="shared" si="437"/>
        <v>0</v>
      </c>
      <c r="J1110" s="3">
        <f t="shared" si="445"/>
        <v>14</v>
      </c>
      <c r="K1110" s="3">
        <f t="shared" si="438"/>
        <v>1</v>
      </c>
      <c r="L1110" s="3">
        <f t="shared" si="431"/>
        <v>11</v>
      </c>
      <c r="M1110" s="3">
        <f t="shared" si="433"/>
        <v>1411</v>
      </c>
      <c r="N1110" t="str">
        <f t="shared" si="434"/>
        <v>Torres San Lamberto "Punto 0" (Pd. Bus)</v>
      </c>
      <c r="O1110" s="14" t="str">
        <f t="shared" si="446"/>
        <v>05:05</v>
      </c>
      <c r="P1110" s="14" t="str">
        <f t="shared" si="447"/>
        <v>13:05</v>
      </c>
      <c r="Q1110" s="14" t="str">
        <f t="shared" si="448"/>
        <v>21:05</v>
      </c>
      <c r="R1110" s="14" t="str">
        <f t="shared" si="449"/>
        <v>07:05</v>
      </c>
      <c r="S1110" t="str">
        <f t="shared" si="435"/>
        <v>Calle Ciudadano Kane (Pd. Bus) - esq. C/ Los Pájaros)</v>
      </c>
      <c r="T1110" s="14">
        <f t="shared" si="436"/>
        <v>0</v>
      </c>
    </row>
    <row r="1111" spans="1:20" x14ac:dyDescent="0.25">
      <c r="A1111" t="s">
        <v>28</v>
      </c>
      <c r="B1111">
        <f t="shared" si="439"/>
        <v>2</v>
      </c>
      <c r="C1111" t="e">
        <f t="shared" si="440"/>
        <v>#VALUE!</v>
      </c>
      <c r="D1111">
        <f t="shared" si="441"/>
        <v>2</v>
      </c>
      <c r="E1111">
        <f t="shared" si="442"/>
        <v>4</v>
      </c>
      <c r="F1111" s="1">
        <f t="shared" si="432"/>
        <v>5</v>
      </c>
      <c r="G1111" s="1">
        <f t="shared" si="443"/>
        <v>5</v>
      </c>
      <c r="H1111" s="26" t="str">
        <f t="shared" si="444"/>
        <v>05:05</v>
      </c>
      <c r="I1111" s="14">
        <f t="shared" si="437"/>
        <v>0</v>
      </c>
      <c r="J1111" s="3">
        <f t="shared" si="445"/>
        <v>14</v>
      </c>
      <c r="K1111" s="3">
        <f t="shared" si="438"/>
        <v>0</v>
      </c>
      <c r="L1111" s="3">
        <f t="shared" si="431"/>
        <v>11</v>
      </c>
      <c r="M1111" s="3">
        <f t="shared" si="433"/>
        <v>1411</v>
      </c>
      <c r="N1111" t="str">
        <f t="shared" si="434"/>
        <v/>
      </c>
      <c r="O1111" s="14" t="str">
        <f t="shared" si="446"/>
        <v/>
      </c>
      <c r="P1111" s="14" t="str">
        <f t="shared" si="447"/>
        <v/>
      </c>
      <c r="Q1111" s="14" t="str">
        <f t="shared" si="448"/>
        <v/>
      </c>
      <c r="R1111" s="14" t="str">
        <f t="shared" si="449"/>
        <v/>
      </c>
      <c r="S1111" t="str">
        <f t="shared" si="435"/>
        <v/>
      </c>
      <c r="T1111" s="14">
        <f t="shared" si="436"/>
        <v>0</v>
      </c>
    </row>
    <row r="1112" spans="1:20" x14ac:dyDescent="0.25">
      <c r="A1112" t="s">
        <v>43</v>
      </c>
      <c r="B1112">
        <f t="shared" si="439"/>
        <v>3</v>
      </c>
      <c r="C1112" t="e">
        <f t="shared" si="440"/>
        <v>#VALUE!</v>
      </c>
      <c r="D1112">
        <f t="shared" si="441"/>
        <v>3</v>
      </c>
      <c r="E1112">
        <f t="shared" si="442"/>
        <v>5</v>
      </c>
      <c r="F1112" s="1">
        <f t="shared" si="432"/>
        <v>13</v>
      </c>
      <c r="G1112" s="1">
        <f t="shared" si="443"/>
        <v>5</v>
      </c>
      <c r="H1112" s="26" t="str">
        <f t="shared" si="444"/>
        <v>13:05</v>
      </c>
      <c r="I1112" s="14">
        <f t="shared" si="437"/>
        <v>0</v>
      </c>
      <c r="J1112" s="3">
        <f t="shared" si="445"/>
        <v>14</v>
      </c>
      <c r="K1112" s="3">
        <f t="shared" si="438"/>
        <v>0</v>
      </c>
      <c r="L1112" s="3">
        <f t="shared" si="431"/>
        <v>11</v>
      </c>
      <c r="M1112" s="3">
        <f t="shared" si="433"/>
        <v>1411</v>
      </c>
      <c r="N1112" t="str">
        <f t="shared" si="434"/>
        <v/>
      </c>
      <c r="O1112" s="14" t="str">
        <f t="shared" si="446"/>
        <v/>
      </c>
      <c r="P1112" s="14" t="str">
        <f t="shared" si="447"/>
        <v/>
      </c>
      <c r="Q1112" s="14" t="str">
        <f t="shared" si="448"/>
        <v/>
      </c>
      <c r="R1112" s="14" t="str">
        <f t="shared" si="449"/>
        <v/>
      </c>
      <c r="S1112" t="str">
        <f t="shared" si="435"/>
        <v/>
      </c>
      <c r="T1112" s="14">
        <f t="shared" si="436"/>
        <v>0</v>
      </c>
    </row>
    <row r="1113" spans="1:20" x14ac:dyDescent="0.25">
      <c r="A1113" t="s">
        <v>44</v>
      </c>
      <c r="B1113">
        <f t="shared" si="439"/>
        <v>3</v>
      </c>
      <c r="C1113" t="e">
        <f t="shared" si="440"/>
        <v>#VALUE!</v>
      </c>
      <c r="D1113">
        <f t="shared" si="441"/>
        <v>3</v>
      </c>
      <c r="E1113">
        <f t="shared" si="442"/>
        <v>5</v>
      </c>
      <c r="F1113" s="1">
        <f t="shared" si="432"/>
        <v>21</v>
      </c>
      <c r="G1113" s="1">
        <f t="shared" si="443"/>
        <v>5</v>
      </c>
      <c r="H1113" s="26" t="str">
        <f t="shared" si="444"/>
        <v>21:05</v>
      </c>
      <c r="I1113" s="14">
        <f t="shared" si="437"/>
        <v>0</v>
      </c>
      <c r="J1113" s="3">
        <f t="shared" si="445"/>
        <v>14</v>
      </c>
      <c r="K1113" s="3">
        <f t="shared" si="438"/>
        <v>0</v>
      </c>
      <c r="L1113" s="3">
        <f t="shared" si="431"/>
        <v>11</v>
      </c>
      <c r="M1113" s="3">
        <f t="shared" si="433"/>
        <v>1411</v>
      </c>
      <c r="N1113" t="str">
        <f t="shared" si="434"/>
        <v/>
      </c>
      <c r="O1113" s="14" t="str">
        <f t="shared" si="446"/>
        <v/>
      </c>
      <c r="P1113" s="14" t="str">
        <f t="shared" si="447"/>
        <v/>
      </c>
      <c r="Q1113" s="14" t="str">
        <f t="shared" si="448"/>
        <v/>
      </c>
      <c r="R1113" s="14" t="str">
        <f t="shared" si="449"/>
        <v/>
      </c>
      <c r="S1113" t="str">
        <f t="shared" si="435"/>
        <v/>
      </c>
      <c r="T1113" s="14">
        <f t="shared" si="436"/>
        <v>0</v>
      </c>
    </row>
    <row r="1114" spans="1:20" x14ac:dyDescent="0.25">
      <c r="A1114" t="s">
        <v>315</v>
      </c>
      <c r="B1114">
        <f t="shared" si="439"/>
        <v>2</v>
      </c>
      <c r="C1114" t="e">
        <f t="shared" si="440"/>
        <v>#VALUE!</v>
      </c>
      <c r="D1114">
        <f t="shared" si="441"/>
        <v>2</v>
      </c>
      <c r="E1114">
        <f t="shared" si="442"/>
        <v>4</v>
      </c>
      <c r="F1114" s="1">
        <f t="shared" si="432"/>
        <v>7</v>
      </c>
      <c r="G1114" s="1">
        <f t="shared" si="443"/>
        <v>5</v>
      </c>
      <c r="H1114" s="26" t="str">
        <f t="shared" si="444"/>
        <v>07:05</v>
      </c>
      <c r="I1114" s="14">
        <f t="shared" si="437"/>
        <v>0</v>
      </c>
      <c r="J1114" s="3">
        <f t="shared" si="445"/>
        <v>14</v>
      </c>
      <c r="K1114" s="3">
        <f t="shared" si="438"/>
        <v>0</v>
      </c>
      <c r="L1114" s="3">
        <f t="shared" si="431"/>
        <v>11</v>
      </c>
      <c r="M1114" s="3">
        <f t="shared" si="433"/>
        <v>1411</v>
      </c>
      <c r="N1114" t="str">
        <f t="shared" si="434"/>
        <v/>
      </c>
      <c r="O1114" s="14" t="str">
        <f t="shared" si="446"/>
        <v/>
      </c>
      <c r="P1114" s="14" t="str">
        <f t="shared" si="447"/>
        <v/>
      </c>
      <c r="Q1114" s="14" t="str">
        <f t="shared" si="448"/>
        <v/>
      </c>
      <c r="R1114" s="14" t="str">
        <f t="shared" si="449"/>
        <v/>
      </c>
      <c r="S1114" t="str">
        <f t="shared" si="435"/>
        <v/>
      </c>
      <c r="T1114" s="14">
        <f t="shared" si="436"/>
        <v>0</v>
      </c>
    </row>
    <row r="1115" spans="1:20" x14ac:dyDescent="0.25">
      <c r="A1115" t="s">
        <v>594</v>
      </c>
      <c r="B1115" t="e">
        <f t="shared" si="439"/>
        <v>#VALUE!</v>
      </c>
      <c r="C1115" t="e">
        <f t="shared" si="440"/>
        <v>#VALUE!</v>
      </c>
      <c r="D1115" t="e">
        <f t="shared" si="441"/>
        <v>#VALUE!</v>
      </c>
      <c r="E1115">
        <f t="shared" si="442"/>
        <v>53</v>
      </c>
      <c r="F1115" s="1" t="str">
        <f t="shared" si="432"/>
        <v/>
      </c>
      <c r="G1115" s="1" t="str">
        <f t="shared" si="443"/>
        <v/>
      </c>
      <c r="H1115" s="26" t="str">
        <f t="shared" si="444"/>
        <v>:</v>
      </c>
      <c r="I1115" s="14">
        <f t="shared" si="437"/>
        <v>0</v>
      </c>
      <c r="J1115" s="3">
        <f t="shared" si="445"/>
        <v>14</v>
      </c>
      <c r="K1115" s="3">
        <f t="shared" si="438"/>
        <v>0</v>
      </c>
      <c r="L1115" s="3">
        <f t="shared" si="431"/>
        <v>11</v>
      </c>
      <c r="M1115" s="3">
        <f t="shared" si="433"/>
        <v>1411</v>
      </c>
      <c r="N1115" t="str">
        <f t="shared" si="434"/>
        <v/>
      </c>
      <c r="O1115" s="14" t="str">
        <f t="shared" si="446"/>
        <v/>
      </c>
      <c r="P1115" s="14" t="str">
        <f t="shared" si="447"/>
        <v/>
      </c>
      <c r="Q1115" s="14" t="str">
        <f t="shared" si="448"/>
        <v/>
      </c>
      <c r="R1115" s="14" t="str">
        <f t="shared" si="449"/>
        <v/>
      </c>
      <c r="S1115" t="str">
        <f t="shared" si="435"/>
        <v/>
      </c>
      <c r="T1115" s="14">
        <f t="shared" si="436"/>
        <v>0</v>
      </c>
    </row>
    <row r="1116" spans="1:20" x14ac:dyDescent="0.25">
      <c r="A1116" t="s">
        <v>21</v>
      </c>
      <c r="B1116" t="e">
        <f t="shared" si="439"/>
        <v>#VALUE!</v>
      </c>
      <c r="C1116" t="e">
        <f t="shared" si="440"/>
        <v>#VALUE!</v>
      </c>
      <c r="D1116" t="e">
        <f t="shared" si="441"/>
        <v>#VALUE!</v>
      </c>
      <c r="E1116">
        <f t="shared" si="442"/>
        <v>26</v>
      </c>
      <c r="F1116" s="1" t="str">
        <f t="shared" si="432"/>
        <v/>
      </c>
      <c r="G1116" s="1" t="str">
        <f t="shared" si="443"/>
        <v/>
      </c>
      <c r="H1116" s="26" t="str">
        <f t="shared" si="444"/>
        <v>:</v>
      </c>
      <c r="I1116" s="14">
        <f t="shared" si="437"/>
        <v>0</v>
      </c>
      <c r="J1116" s="3">
        <f t="shared" si="445"/>
        <v>14</v>
      </c>
      <c r="K1116" s="3">
        <f t="shared" si="438"/>
        <v>1</v>
      </c>
      <c r="L1116" s="3">
        <f t="shared" si="431"/>
        <v>12</v>
      </c>
      <c r="M1116" s="3">
        <f t="shared" si="433"/>
        <v>1412</v>
      </c>
      <c r="N1116" t="str">
        <f t="shared" si="434"/>
        <v>Opel Planta en Figueruelas</v>
      </c>
      <c r="O1116" s="14" t="str">
        <f t="shared" si="446"/>
        <v>05:30</v>
      </c>
      <c r="P1116" s="14" t="str">
        <f t="shared" si="447"/>
        <v>13:30</v>
      </c>
      <c r="Q1116" s="14" t="str">
        <f t="shared" si="448"/>
        <v>21:30</v>
      </c>
      <c r="R1116" s="14" t="str">
        <f t="shared" si="449"/>
        <v>07:30</v>
      </c>
      <c r="S1116" t="str">
        <f t="shared" si="435"/>
        <v>C/ Viridiana, nº 26 (Pd. Bus)</v>
      </c>
      <c r="T1116" s="14">
        <f t="shared" si="436"/>
        <v>0</v>
      </c>
    </row>
    <row r="1117" spans="1:20" x14ac:dyDescent="0.25">
      <c r="A1117" t="s">
        <v>46</v>
      </c>
      <c r="B1117">
        <f t="shared" si="439"/>
        <v>2</v>
      </c>
      <c r="C1117" t="e">
        <f t="shared" si="440"/>
        <v>#VALUE!</v>
      </c>
      <c r="D1117">
        <f t="shared" si="441"/>
        <v>2</v>
      </c>
      <c r="E1117">
        <f t="shared" si="442"/>
        <v>4</v>
      </c>
      <c r="F1117" s="1">
        <f t="shared" si="432"/>
        <v>5</v>
      </c>
      <c r="G1117" s="1">
        <f t="shared" si="443"/>
        <v>30</v>
      </c>
      <c r="H1117" s="26" t="str">
        <f t="shared" si="444"/>
        <v>05:30</v>
      </c>
      <c r="I1117" s="14">
        <f t="shared" si="437"/>
        <v>0</v>
      </c>
      <c r="J1117" s="3">
        <f t="shared" si="445"/>
        <v>14</v>
      </c>
      <c r="K1117" s="3">
        <f t="shared" si="438"/>
        <v>0</v>
      </c>
      <c r="L1117" s="3">
        <f t="shared" si="431"/>
        <v>12</v>
      </c>
      <c r="M1117" s="3">
        <f t="shared" si="433"/>
        <v>1412</v>
      </c>
      <c r="N1117" t="str">
        <f t="shared" si="434"/>
        <v/>
      </c>
      <c r="O1117" s="14" t="str">
        <f t="shared" si="446"/>
        <v/>
      </c>
      <c r="P1117" s="14" t="str">
        <f t="shared" si="447"/>
        <v/>
      </c>
      <c r="Q1117" s="14" t="str">
        <f t="shared" si="448"/>
        <v/>
      </c>
      <c r="R1117" s="14" t="str">
        <f t="shared" si="449"/>
        <v/>
      </c>
      <c r="S1117" t="str">
        <f t="shared" si="435"/>
        <v/>
      </c>
      <c r="T1117" s="14">
        <f t="shared" si="436"/>
        <v>0</v>
      </c>
    </row>
    <row r="1118" spans="1:20" x14ac:dyDescent="0.25">
      <c r="A1118" t="s">
        <v>47</v>
      </c>
      <c r="B1118">
        <f t="shared" si="439"/>
        <v>3</v>
      </c>
      <c r="C1118" t="e">
        <f t="shared" si="440"/>
        <v>#VALUE!</v>
      </c>
      <c r="D1118">
        <f t="shared" si="441"/>
        <v>3</v>
      </c>
      <c r="E1118">
        <f t="shared" si="442"/>
        <v>5</v>
      </c>
      <c r="F1118" s="1">
        <f t="shared" si="432"/>
        <v>13</v>
      </c>
      <c r="G1118" s="1">
        <f t="shared" si="443"/>
        <v>30</v>
      </c>
      <c r="H1118" s="26" t="str">
        <f t="shared" si="444"/>
        <v>13:30</v>
      </c>
      <c r="I1118" s="14">
        <f t="shared" si="437"/>
        <v>0</v>
      </c>
      <c r="J1118" s="3">
        <f t="shared" si="445"/>
        <v>14</v>
      </c>
      <c r="K1118" s="3">
        <f t="shared" si="438"/>
        <v>0</v>
      </c>
      <c r="L1118" s="3">
        <f t="shared" si="431"/>
        <v>12</v>
      </c>
      <c r="M1118" s="3">
        <f t="shared" si="433"/>
        <v>1412</v>
      </c>
      <c r="N1118" t="str">
        <f t="shared" si="434"/>
        <v/>
      </c>
      <c r="O1118" s="14" t="str">
        <f t="shared" si="446"/>
        <v/>
      </c>
      <c r="P1118" s="14" t="str">
        <f t="shared" si="447"/>
        <v/>
      </c>
      <c r="Q1118" s="14" t="str">
        <f t="shared" si="448"/>
        <v/>
      </c>
      <c r="R1118" s="14" t="str">
        <f t="shared" si="449"/>
        <v/>
      </c>
      <c r="S1118" t="str">
        <f t="shared" si="435"/>
        <v/>
      </c>
      <c r="T1118" s="14">
        <f t="shared" si="436"/>
        <v>0</v>
      </c>
    </row>
    <row r="1119" spans="1:20" x14ac:dyDescent="0.25">
      <c r="A1119" t="s">
        <v>48</v>
      </c>
      <c r="B1119">
        <f t="shared" si="439"/>
        <v>3</v>
      </c>
      <c r="C1119" t="e">
        <f t="shared" si="440"/>
        <v>#VALUE!</v>
      </c>
      <c r="D1119">
        <f t="shared" si="441"/>
        <v>3</v>
      </c>
      <c r="E1119">
        <f t="shared" si="442"/>
        <v>5</v>
      </c>
      <c r="F1119" s="1">
        <f t="shared" si="432"/>
        <v>21</v>
      </c>
      <c r="G1119" s="1">
        <f t="shared" si="443"/>
        <v>30</v>
      </c>
      <c r="H1119" s="26" t="str">
        <f t="shared" si="444"/>
        <v>21:30</v>
      </c>
      <c r="I1119" s="14">
        <f t="shared" si="437"/>
        <v>0</v>
      </c>
      <c r="J1119" s="3">
        <f t="shared" si="445"/>
        <v>14</v>
      </c>
      <c r="K1119" s="3">
        <f t="shared" si="438"/>
        <v>0</v>
      </c>
      <c r="L1119" s="3">
        <f t="shared" si="431"/>
        <v>12</v>
      </c>
      <c r="M1119" s="3">
        <f t="shared" si="433"/>
        <v>1412</v>
      </c>
      <c r="N1119" t="str">
        <f t="shared" si="434"/>
        <v/>
      </c>
      <c r="O1119" s="14" t="str">
        <f t="shared" si="446"/>
        <v/>
      </c>
      <c r="P1119" s="14" t="str">
        <f t="shared" si="447"/>
        <v/>
      </c>
      <c r="Q1119" s="14" t="str">
        <f t="shared" si="448"/>
        <v/>
      </c>
      <c r="R1119" s="14" t="str">
        <f t="shared" si="449"/>
        <v/>
      </c>
      <c r="S1119" t="str">
        <f t="shared" si="435"/>
        <v/>
      </c>
      <c r="T1119" s="14">
        <f t="shared" si="436"/>
        <v>0</v>
      </c>
    </row>
    <row r="1120" spans="1:20" x14ac:dyDescent="0.25">
      <c r="A1120" t="s">
        <v>308</v>
      </c>
      <c r="B1120">
        <f t="shared" si="439"/>
        <v>2</v>
      </c>
      <c r="C1120" t="e">
        <f t="shared" si="440"/>
        <v>#VALUE!</v>
      </c>
      <c r="D1120">
        <f t="shared" si="441"/>
        <v>2</v>
      </c>
      <c r="E1120">
        <f t="shared" si="442"/>
        <v>4</v>
      </c>
      <c r="F1120" s="1">
        <f t="shared" si="432"/>
        <v>7</v>
      </c>
      <c r="G1120" s="1">
        <f t="shared" si="443"/>
        <v>30</v>
      </c>
      <c r="H1120" s="26" t="str">
        <f t="shared" si="444"/>
        <v>07:30</v>
      </c>
      <c r="I1120" s="14">
        <f t="shared" si="437"/>
        <v>0</v>
      </c>
      <c r="J1120" s="3">
        <f t="shared" si="445"/>
        <v>14</v>
      </c>
      <c r="K1120" s="3">
        <f t="shared" si="438"/>
        <v>0</v>
      </c>
      <c r="L1120" s="3">
        <f t="shared" si="431"/>
        <v>12</v>
      </c>
      <c r="M1120" s="3">
        <f t="shared" si="433"/>
        <v>1412</v>
      </c>
      <c r="N1120" t="str">
        <f t="shared" si="434"/>
        <v/>
      </c>
      <c r="O1120" s="14" t="str">
        <f t="shared" si="446"/>
        <v/>
      </c>
      <c r="P1120" s="14" t="str">
        <f t="shared" si="447"/>
        <v/>
      </c>
      <c r="Q1120" s="14" t="str">
        <f t="shared" si="448"/>
        <v/>
      </c>
      <c r="R1120" s="14" t="str">
        <f t="shared" si="449"/>
        <v/>
      </c>
      <c r="S1120" t="str">
        <f t="shared" si="435"/>
        <v/>
      </c>
      <c r="T1120" s="14">
        <f t="shared" si="436"/>
        <v>0</v>
      </c>
    </row>
    <row r="1121" spans="1:20" x14ac:dyDescent="0.25">
      <c r="A1121" t="s">
        <v>209</v>
      </c>
      <c r="B1121" t="e">
        <f t="shared" si="439"/>
        <v>#VALUE!</v>
      </c>
      <c r="C1121">
        <f t="shared" si="440"/>
        <v>13</v>
      </c>
      <c r="D1121">
        <f t="shared" si="441"/>
        <v>13</v>
      </c>
      <c r="E1121">
        <f t="shared" si="442"/>
        <v>29</v>
      </c>
      <c r="F1121" s="1" t="str">
        <f t="shared" si="432"/>
        <v/>
      </c>
      <c r="G1121" s="1" t="str">
        <f t="shared" si="443"/>
        <v/>
      </c>
      <c r="H1121" s="26" t="str">
        <f t="shared" si="444"/>
        <v>:</v>
      </c>
      <c r="I1121" s="14">
        <f t="shared" si="437"/>
        <v>0</v>
      </c>
      <c r="J1121" s="3">
        <f t="shared" si="445"/>
        <v>14</v>
      </c>
      <c r="K1121" s="3">
        <f t="shared" si="438"/>
        <v>0</v>
      </c>
      <c r="L1121" s="3">
        <f t="shared" si="431"/>
        <v>12</v>
      </c>
      <c r="M1121" s="3">
        <f t="shared" si="433"/>
        <v>1412</v>
      </c>
      <c r="N1121" t="str">
        <f t="shared" si="434"/>
        <v/>
      </c>
      <c r="O1121" s="14" t="str">
        <f t="shared" si="446"/>
        <v/>
      </c>
      <c r="P1121" s="14" t="str">
        <f t="shared" si="447"/>
        <v/>
      </c>
      <c r="Q1121" s="14" t="str">
        <f t="shared" si="448"/>
        <v/>
      </c>
      <c r="R1121" s="14" t="str">
        <f t="shared" si="449"/>
        <v/>
      </c>
      <c r="S1121" t="str">
        <f t="shared" si="435"/>
        <v/>
      </c>
      <c r="T1121" s="14">
        <f t="shared" si="436"/>
        <v>0</v>
      </c>
    </row>
    <row r="1122" spans="1:20" x14ac:dyDescent="0.25">
      <c r="A1122" t="s">
        <v>630</v>
      </c>
      <c r="B1122" t="e">
        <f t="shared" si="439"/>
        <v>#VALUE!</v>
      </c>
      <c r="C1122" t="e">
        <f t="shared" si="440"/>
        <v>#VALUE!</v>
      </c>
      <c r="D1122" t="e">
        <f t="shared" si="441"/>
        <v>#VALUE!</v>
      </c>
      <c r="E1122">
        <f t="shared" si="442"/>
        <v>8</v>
      </c>
      <c r="F1122" s="1" t="str">
        <f t="shared" si="432"/>
        <v/>
      </c>
      <c r="G1122" s="1" t="str">
        <f t="shared" si="443"/>
        <v/>
      </c>
      <c r="H1122" s="26" t="str">
        <f t="shared" si="444"/>
        <v>:</v>
      </c>
      <c r="I1122" s="14">
        <f t="shared" si="437"/>
        <v>1</v>
      </c>
      <c r="J1122" s="3">
        <f t="shared" si="445"/>
        <v>15</v>
      </c>
      <c r="K1122" s="3">
        <f t="shared" si="438"/>
        <v>0</v>
      </c>
      <c r="L1122" s="3">
        <f t="shared" si="431"/>
        <v>0</v>
      </c>
      <c r="M1122" s="3">
        <f t="shared" si="433"/>
        <v>1500</v>
      </c>
      <c r="N1122" t="str">
        <f t="shared" si="434"/>
        <v>Ruta 5/9</v>
      </c>
      <c r="O1122" s="14" t="str">
        <f t="shared" si="446"/>
        <v/>
      </c>
      <c r="P1122" s="14" t="str">
        <f t="shared" si="447"/>
        <v/>
      </c>
      <c r="Q1122" s="14" t="str">
        <f t="shared" si="448"/>
        <v/>
      </c>
      <c r="R1122" s="14" t="str">
        <f t="shared" si="449"/>
        <v/>
      </c>
      <c r="S1122" t="str">
        <f t="shared" si="435"/>
        <v/>
      </c>
      <c r="T1122" s="14">
        <f t="shared" si="436"/>
        <v>0</v>
      </c>
    </row>
    <row r="1123" spans="1:20" x14ac:dyDescent="0.25">
      <c r="A1123" t="s">
        <v>195</v>
      </c>
      <c r="B1123" t="e">
        <f t="shared" si="439"/>
        <v>#VALUE!</v>
      </c>
      <c r="C1123" t="e">
        <f t="shared" si="440"/>
        <v>#VALUE!</v>
      </c>
      <c r="D1123" t="e">
        <f t="shared" si="441"/>
        <v>#VALUE!</v>
      </c>
      <c r="E1123">
        <f t="shared" si="442"/>
        <v>46</v>
      </c>
      <c r="F1123" s="1" t="str">
        <f t="shared" si="432"/>
        <v/>
      </c>
      <c r="G1123" s="1" t="str">
        <f t="shared" si="443"/>
        <v/>
      </c>
      <c r="H1123" s="26" t="str">
        <f t="shared" si="444"/>
        <v>:</v>
      </c>
      <c r="I1123" s="14">
        <f t="shared" si="437"/>
        <v>0</v>
      </c>
      <c r="J1123" s="3">
        <f t="shared" si="445"/>
        <v>15</v>
      </c>
      <c r="K1123" s="3">
        <f t="shared" si="438"/>
        <v>1</v>
      </c>
      <c r="L1123" s="3">
        <f t="shared" si="431"/>
        <v>1</v>
      </c>
      <c r="M1123" s="3">
        <f t="shared" si="433"/>
        <v>1501</v>
      </c>
      <c r="N1123" t="str">
        <f t="shared" si="434"/>
        <v>Avd. Cañones de Zaragoza (esq. Avd. El cierzo)</v>
      </c>
      <c r="O1123" s="14" t="str">
        <f t="shared" si="446"/>
        <v>04:50</v>
      </c>
      <c r="P1123" s="14" t="str">
        <f t="shared" si="447"/>
        <v>12:48</v>
      </c>
      <c r="Q1123" s="14" t="str">
        <f t="shared" si="448"/>
        <v>20:48</v>
      </c>
      <c r="R1123" s="14" t="str">
        <f t="shared" si="449"/>
        <v>06:50</v>
      </c>
      <c r="S1123" t="str">
        <f t="shared" si="435"/>
        <v>Opel Planta en Figueruelas</v>
      </c>
      <c r="T1123" s="14">
        <f t="shared" si="436"/>
        <v>0</v>
      </c>
    </row>
    <row r="1124" spans="1:20" x14ac:dyDescent="0.25">
      <c r="A1124" t="s">
        <v>206</v>
      </c>
      <c r="B1124">
        <f t="shared" si="439"/>
        <v>2</v>
      </c>
      <c r="C1124" t="e">
        <f t="shared" si="440"/>
        <v>#VALUE!</v>
      </c>
      <c r="D1124">
        <f t="shared" si="441"/>
        <v>2</v>
      </c>
      <c r="E1124">
        <f t="shared" si="442"/>
        <v>4</v>
      </c>
      <c r="F1124" s="1">
        <f t="shared" si="432"/>
        <v>4</v>
      </c>
      <c r="G1124" s="1">
        <f t="shared" si="443"/>
        <v>50</v>
      </c>
      <c r="H1124" s="26" t="str">
        <f t="shared" si="444"/>
        <v>04:50</v>
      </c>
      <c r="I1124" s="14">
        <f t="shared" si="437"/>
        <v>0</v>
      </c>
      <c r="J1124" s="3">
        <f t="shared" si="445"/>
        <v>15</v>
      </c>
      <c r="K1124" s="3">
        <f t="shared" si="438"/>
        <v>0</v>
      </c>
      <c r="L1124" s="3">
        <f t="shared" si="431"/>
        <v>1</v>
      </c>
      <c r="M1124" s="3">
        <f t="shared" si="433"/>
        <v>1501</v>
      </c>
      <c r="N1124" t="str">
        <f t="shared" si="434"/>
        <v/>
      </c>
      <c r="O1124" s="14" t="str">
        <f t="shared" si="446"/>
        <v/>
      </c>
      <c r="P1124" s="14" t="str">
        <f t="shared" si="447"/>
        <v/>
      </c>
      <c r="Q1124" s="14" t="str">
        <f t="shared" si="448"/>
        <v/>
      </c>
      <c r="R1124" s="14" t="str">
        <f t="shared" si="449"/>
        <v/>
      </c>
      <c r="S1124" t="str">
        <f t="shared" si="435"/>
        <v/>
      </c>
      <c r="T1124" s="14">
        <f t="shared" si="436"/>
        <v>0</v>
      </c>
    </row>
    <row r="1125" spans="1:20" x14ac:dyDescent="0.25">
      <c r="A1125" t="s">
        <v>105</v>
      </c>
      <c r="B1125">
        <f t="shared" si="439"/>
        <v>3</v>
      </c>
      <c r="C1125" t="e">
        <f t="shared" si="440"/>
        <v>#VALUE!</v>
      </c>
      <c r="D1125">
        <f t="shared" si="441"/>
        <v>3</v>
      </c>
      <c r="E1125">
        <f t="shared" si="442"/>
        <v>5</v>
      </c>
      <c r="F1125" s="1">
        <f t="shared" si="432"/>
        <v>12</v>
      </c>
      <c r="G1125" s="1">
        <f t="shared" si="443"/>
        <v>48</v>
      </c>
      <c r="H1125" s="26" t="str">
        <f t="shared" si="444"/>
        <v>12:48</v>
      </c>
      <c r="I1125" s="14">
        <f t="shared" si="437"/>
        <v>0</v>
      </c>
      <c r="J1125" s="3">
        <f t="shared" si="445"/>
        <v>15</v>
      </c>
      <c r="K1125" s="3">
        <f t="shared" si="438"/>
        <v>0</v>
      </c>
      <c r="L1125" s="3">
        <f t="shared" si="431"/>
        <v>1</v>
      </c>
      <c r="M1125" s="3">
        <f t="shared" si="433"/>
        <v>1501</v>
      </c>
      <c r="N1125" t="str">
        <f t="shared" si="434"/>
        <v/>
      </c>
      <c r="O1125" s="14" t="str">
        <f t="shared" si="446"/>
        <v/>
      </c>
      <c r="P1125" s="14" t="str">
        <f t="shared" si="447"/>
        <v/>
      </c>
      <c r="Q1125" s="14" t="str">
        <f t="shared" si="448"/>
        <v/>
      </c>
      <c r="R1125" s="14" t="str">
        <f t="shared" si="449"/>
        <v/>
      </c>
      <c r="S1125" t="str">
        <f t="shared" si="435"/>
        <v/>
      </c>
      <c r="T1125" s="14">
        <f t="shared" si="436"/>
        <v>0</v>
      </c>
    </row>
    <row r="1126" spans="1:20" x14ac:dyDescent="0.25">
      <c r="A1126" t="s">
        <v>106</v>
      </c>
      <c r="B1126">
        <f t="shared" si="439"/>
        <v>3</v>
      </c>
      <c r="C1126" t="e">
        <f t="shared" si="440"/>
        <v>#VALUE!</v>
      </c>
      <c r="D1126">
        <f t="shared" si="441"/>
        <v>3</v>
      </c>
      <c r="E1126">
        <f t="shared" si="442"/>
        <v>5</v>
      </c>
      <c r="F1126" s="1">
        <f t="shared" si="432"/>
        <v>20</v>
      </c>
      <c r="G1126" s="1">
        <f t="shared" si="443"/>
        <v>48</v>
      </c>
      <c r="H1126" s="26" t="str">
        <f t="shared" si="444"/>
        <v>20:48</v>
      </c>
      <c r="I1126" s="14">
        <f t="shared" si="437"/>
        <v>0</v>
      </c>
      <c r="J1126" s="3">
        <f t="shared" si="445"/>
        <v>15</v>
      </c>
      <c r="K1126" s="3">
        <f t="shared" si="438"/>
        <v>0</v>
      </c>
      <c r="L1126" s="3">
        <f t="shared" si="431"/>
        <v>1</v>
      </c>
      <c r="M1126" s="3">
        <f t="shared" si="433"/>
        <v>1501</v>
      </c>
      <c r="N1126" t="str">
        <f t="shared" si="434"/>
        <v/>
      </c>
      <c r="O1126" s="14" t="str">
        <f t="shared" si="446"/>
        <v/>
      </c>
      <c r="P1126" s="14" t="str">
        <f t="shared" si="447"/>
        <v/>
      </c>
      <c r="Q1126" s="14" t="str">
        <f t="shared" si="448"/>
        <v/>
      </c>
      <c r="R1126" s="14" t="str">
        <f t="shared" si="449"/>
        <v/>
      </c>
      <c r="S1126" t="str">
        <f t="shared" si="435"/>
        <v/>
      </c>
      <c r="T1126" s="14">
        <f t="shared" si="436"/>
        <v>0</v>
      </c>
    </row>
    <row r="1127" spans="1:20" x14ac:dyDescent="0.25">
      <c r="A1127" t="s">
        <v>328</v>
      </c>
      <c r="B1127">
        <f t="shared" si="439"/>
        <v>2</v>
      </c>
      <c r="C1127" t="e">
        <f t="shared" si="440"/>
        <v>#VALUE!</v>
      </c>
      <c r="D1127">
        <f t="shared" si="441"/>
        <v>2</v>
      </c>
      <c r="E1127">
        <f t="shared" si="442"/>
        <v>4</v>
      </c>
      <c r="F1127" s="1">
        <f t="shared" si="432"/>
        <v>6</v>
      </c>
      <c r="G1127" s="1">
        <f t="shared" si="443"/>
        <v>50</v>
      </c>
      <c r="H1127" s="26" t="str">
        <f t="shared" si="444"/>
        <v>06:50</v>
      </c>
      <c r="I1127" s="14">
        <f t="shared" si="437"/>
        <v>0</v>
      </c>
      <c r="J1127" s="3">
        <f t="shared" si="445"/>
        <v>15</v>
      </c>
      <c r="K1127" s="3">
        <f t="shared" si="438"/>
        <v>0</v>
      </c>
      <c r="L1127" s="3">
        <f t="shared" si="431"/>
        <v>1</v>
      </c>
      <c r="M1127" s="3">
        <f t="shared" si="433"/>
        <v>1501</v>
      </c>
      <c r="N1127" t="str">
        <f t="shared" si="434"/>
        <v/>
      </c>
      <c r="O1127" s="14" t="str">
        <f t="shared" si="446"/>
        <v/>
      </c>
      <c r="P1127" s="14" t="str">
        <f t="shared" si="447"/>
        <v/>
      </c>
      <c r="Q1127" s="14" t="str">
        <f t="shared" si="448"/>
        <v/>
      </c>
      <c r="R1127" s="14" t="str">
        <f t="shared" si="449"/>
        <v/>
      </c>
      <c r="S1127" t="str">
        <f t="shared" si="435"/>
        <v/>
      </c>
      <c r="T1127" s="14">
        <f t="shared" si="436"/>
        <v>0</v>
      </c>
    </row>
    <row r="1128" spans="1:20" x14ac:dyDescent="0.25">
      <c r="A1128" t="s">
        <v>21</v>
      </c>
      <c r="B1128" t="e">
        <f t="shared" si="439"/>
        <v>#VALUE!</v>
      </c>
      <c r="C1128" t="e">
        <f t="shared" si="440"/>
        <v>#VALUE!</v>
      </c>
      <c r="D1128" t="e">
        <f t="shared" si="441"/>
        <v>#VALUE!</v>
      </c>
      <c r="E1128">
        <f t="shared" si="442"/>
        <v>26</v>
      </c>
      <c r="F1128" s="1" t="str">
        <f t="shared" si="432"/>
        <v/>
      </c>
      <c r="G1128" s="1" t="str">
        <f t="shared" si="443"/>
        <v/>
      </c>
      <c r="H1128" s="26" t="str">
        <f t="shared" si="444"/>
        <v>:</v>
      </c>
      <c r="I1128" s="14">
        <f t="shared" si="437"/>
        <v>0</v>
      </c>
      <c r="J1128" s="3">
        <f t="shared" si="445"/>
        <v>15</v>
      </c>
      <c r="K1128" s="3">
        <f t="shared" si="438"/>
        <v>0</v>
      </c>
      <c r="L1128" s="3">
        <f t="shared" si="431"/>
        <v>1</v>
      </c>
      <c r="M1128" s="3">
        <f t="shared" si="433"/>
        <v>1501</v>
      </c>
      <c r="N1128" t="str">
        <f t="shared" si="434"/>
        <v/>
      </c>
      <c r="O1128" s="14" t="str">
        <f t="shared" si="446"/>
        <v/>
      </c>
      <c r="P1128" s="14" t="str">
        <f t="shared" si="447"/>
        <v/>
      </c>
      <c r="Q1128" s="14" t="str">
        <f t="shared" si="448"/>
        <v/>
      </c>
      <c r="R1128" s="14" t="str">
        <f t="shared" si="449"/>
        <v/>
      </c>
      <c r="S1128" t="str">
        <f t="shared" si="435"/>
        <v/>
      </c>
      <c r="T1128" s="14">
        <f t="shared" si="436"/>
        <v>0</v>
      </c>
    </row>
    <row r="1129" spans="1:20" x14ac:dyDescent="0.25">
      <c r="A1129" t="s">
        <v>202</v>
      </c>
      <c r="B1129" t="e">
        <f t="shared" si="439"/>
        <v>#VALUE!</v>
      </c>
      <c r="C1129">
        <f t="shared" si="440"/>
        <v>30</v>
      </c>
      <c r="D1129">
        <f t="shared" si="441"/>
        <v>30</v>
      </c>
      <c r="E1129">
        <f t="shared" si="442"/>
        <v>36</v>
      </c>
      <c r="F1129" s="1" t="str">
        <f t="shared" si="432"/>
        <v/>
      </c>
      <c r="G1129" s="1" t="str">
        <f t="shared" si="443"/>
        <v/>
      </c>
      <c r="H1129" s="26" t="str">
        <f t="shared" si="444"/>
        <v>:</v>
      </c>
      <c r="I1129" s="14">
        <f t="shared" si="437"/>
        <v>0</v>
      </c>
      <c r="J1129" s="3">
        <f t="shared" si="445"/>
        <v>15</v>
      </c>
      <c r="K1129" s="3">
        <f t="shared" si="438"/>
        <v>1</v>
      </c>
      <c r="L1129" s="3">
        <f t="shared" si="431"/>
        <v>2</v>
      </c>
      <c r="M1129" s="3">
        <f t="shared" si="433"/>
        <v>1502</v>
      </c>
      <c r="N1129" t="str">
        <f t="shared" si="434"/>
        <v>C/ Salomón y la Reina de Saba, nº 36</v>
      </c>
      <c r="O1129" s="14" t="str">
        <f t="shared" si="446"/>
        <v>04:53</v>
      </c>
      <c r="P1129" s="14" t="str">
        <f t="shared" si="447"/>
        <v>12:51</v>
      </c>
      <c r="Q1129" s="14" t="str">
        <f t="shared" si="448"/>
        <v>20:51</v>
      </c>
      <c r="R1129" s="14" t="str">
        <f t="shared" si="449"/>
        <v>06:53</v>
      </c>
      <c r="S1129" t="str">
        <f t="shared" si="435"/>
        <v>Avd. Cañones de Zaragoza (esq. Avd. El cierzo)</v>
      </c>
      <c r="T1129" s="14">
        <f t="shared" si="436"/>
        <v>0</v>
      </c>
    </row>
    <row r="1130" spans="1:20" x14ac:dyDescent="0.25">
      <c r="A1130" t="s">
        <v>104</v>
      </c>
      <c r="B1130">
        <f t="shared" si="439"/>
        <v>2</v>
      </c>
      <c r="C1130" t="e">
        <f t="shared" si="440"/>
        <v>#VALUE!</v>
      </c>
      <c r="D1130">
        <f t="shared" si="441"/>
        <v>2</v>
      </c>
      <c r="E1130">
        <f t="shared" si="442"/>
        <v>4</v>
      </c>
      <c r="F1130" s="1">
        <f t="shared" si="432"/>
        <v>4</v>
      </c>
      <c r="G1130" s="1">
        <f t="shared" si="443"/>
        <v>53</v>
      </c>
      <c r="H1130" s="26" t="str">
        <f t="shared" si="444"/>
        <v>04:53</v>
      </c>
      <c r="I1130" s="14">
        <f t="shared" si="437"/>
        <v>0</v>
      </c>
      <c r="J1130" s="3">
        <f t="shared" si="445"/>
        <v>15</v>
      </c>
      <c r="K1130" s="3">
        <f t="shared" si="438"/>
        <v>0</v>
      </c>
      <c r="L1130" s="3">
        <f t="shared" si="431"/>
        <v>2</v>
      </c>
      <c r="M1130" s="3">
        <f t="shared" si="433"/>
        <v>1502</v>
      </c>
      <c r="N1130" t="str">
        <f t="shared" si="434"/>
        <v/>
      </c>
      <c r="O1130" s="14" t="str">
        <f t="shared" si="446"/>
        <v/>
      </c>
      <c r="P1130" s="14" t="str">
        <f t="shared" si="447"/>
        <v/>
      </c>
      <c r="Q1130" s="14" t="str">
        <f t="shared" si="448"/>
        <v/>
      </c>
      <c r="R1130" s="14" t="str">
        <f t="shared" si="449"/>
        <v/>
      </c>
      <c r="S1130" t="str">
        <f t="shared" si="435"/>
        <v/>
      </c>
      <c r="T1130" s="14">
        <f t="shared" si="436"/>
        <v>0</v>
      </c>
    </row>
    <row r="1131" spans="1:20" x14ac:dyDescent="0.25">
      <c r="A1131" t="s">
        <v>210</v>
      </c>
      <c r="B1131">
        <f t="shared" si="439"/>
        <v>3</v>
      </c>
      <c r="C1131" t="e">
        <f t="shared" si="440"/>
        <v>#VALUE!</v>
      </c>
      <c r="D1131">
        <f t="shared" si="441"/>
        <v>3</v>
      </c>
      <c r="E1131">
        <f t="shared" si="442"/>
        <v>5</v>
      </c>
      <c r="F1131" s="1">
        <f t="shared" si="432"/>
        <v>12</v>
      </c>
      <c r="G1131" s="1">
        <f t="shared" si="443"/>
        <v>51</v>
      </c>
      <c r="H1131" s="26" t="str">
        <f t="shared" si="444"/>
        <v>12:51</v>
      </c>
      <c r="I1131" s="14">
        <f t="shared" si="437"/>
        <v>0</v>
      </c>
      <c r="J1131" s="3">
        <f t="shared" si="445"/>
        <v>15</v>
      </c>
      <c r="K1131" s="3">
        <f t="shared" si="438"/>
        <v>0</v>
      </c>
      <c r="L1131" s="3">
        <f t="shared" si="431"/>
        <v>2</v>
      </c>
      <c r="M1131" s="3">
        <f t="shared" si="433"/>
        <v>1502</v>
      </c>
      <c r="N1131" t="str">
        <f t="shared" si="434"/>
        <v/>
      </c>
      <c r="O1131" s="14" t="str">
        <f t="shared" si="446"/>
        <v/>
      </c>
      <c r="P1131" s="14" t="str">
        <f t="shared" si="447"/>
        <v/>
      </c>
      <c r="Q1131" s="14" t="str">
        <f t="shared" si="448"/>
        <v/>
      </c>
      <c r="R1131" s="14" t="str">
        <f t="shared" si="449"/>
        <v/>
      </c>
      <c r="S1131" t="str">
        <f t="shared" si="435"/>
        <v/>
      </c>
      <c r="T1131" s="14">
        <f t="shared" si="436"/>
        <v>0</v>
      </c>
    </row>
    <row r="1132" spans="1:20" x14ac:dyDescent="0.25">
      <c r="A1132" t="s">
        <v>382</v>
      </c>
      <c r="B1132">
        <f t="shared" si="439"/>
        <v>3</v>
      </c>
      <c r="C1132" t="e">
        <f t="shared" si="440"/>
        <v>#VALUE!</v>
      </c>
      <c r="D1132">
        <f t="shared" si="441"/>
        <v>3</v>
      </c>
      <c r="E1132">
        <f t="shared" si="442"/>
        <v>5</v>
      </c>
      <c r="F1132" s="1">
        <f t="shared" si="432"/>
        <v>20</v>
      </c>
      <c r="G1132" s="1">
        <f t="shared" si="443"/>
        <v>51</v>
      </c>
      <c r="H1132" s="26" t="str">
        <f t="shared" si="444"/>
        <v>20:51</v>
      </c>
      <c r="I1132" s="14">
        <f t="shared" si="437"/>
        <v>0</v>
      </c>
      <c r="J1132" s="3">
        <f t="shared" si="445"/>
        <v>15</v>
      </c>
      <c r="K1132" s="3">
        <f t="shared" si="438"/>
        <v>0</v>
      </c>
      <c r="L1132" s="3">
        <f t="shared" si="431"/>
        <v>2</v>
      </c>
      <c r="M1132" s="3">
        <f t="shared" si="433"/>
        <v>1502</v>
      </c>
      <c r="N1132" t="str">
        <f t="shared" si="434"/>
        <v/>
      </c>
      <c r="O1132" s="14" t="str">
        <f t="shared" si="446"/>
        <v/>
      </c>
      <c r="P1132" s="14" t="str">
        <f t="shared" si="447"/>
        <v/>
      </c>
      <c r="Q1132" s="14" t="str">
        <f t="shared" si="448"/>
        <v/>
      </c>
      <c r="R1132" s="14" t="str">
        <f t="shared" si="449"/>
        <v/>
      </c>
      <c r="S1132" t="str">
        <f t="shared" si="435"/>
        <v/>
      </c>
      <c r="T1132" s="14">
        <f t="shared" si="436"/>
        <v>0</v>
      </c>
    </row>
    <row r="1133" spans="1:20" x14ac:dyDescent="0.25">
      <c r="A1133" t="s">
        <v>292</v>
      </c>
      <c r="B1133">
        <f t="shared" si="439"/>
        <v>2</v>
      </c>
      <c r="C1133" t="e">
        <f t="shared" si="440"/>
        <v>#VALUE!</v>
      </c>
      <c r="D1133">
        <f t="shared" si="441"/>
        <v>2</v>
      </c>
      <c r="E1133">
        <f t="shared" si="442"/>
        <v>4</v>
      </c>
      <c r="F1133" s="1">
        <f t="shared" si="432"/>
        <v>6</v>
      </c>
      <c r="G1133" s="1">
        <f t="shared" si="443"/>
        <v>53</v>
      </c>
      <c r="H1133" s="26" t="str">
        <f t="shared" si="444"/>
        <v>06:53</v>
      </c>
      <c r="I1133" s="14">
        <f t="shared" si="437"/>
        <v>0</v>
      </c>
      <c r="J1133" s="3">
        <f t="shared" si="445"/>
        <v>15</v>
      </c>
      <c r="K1133" s="3">
        <f t="shared" si="438"/>
        <v>0</v>
      </c>
      <c r="L1133" s="3">
        <f t="shared" si="431"/>
        <v>2</v>
      </c>
      <c r="M1133" s="3">
        <f t="shared" si="433"/>
        <v>1502</v>
      </c>
      <c r="N1133" t="str">
        <f t="shared" si="434"/>
        <v/>
      </c>
      <c r="O1133" s="14" t="str">
        <f t="shared" si="446"/>
        <v/>
      </c>
      <c r="P1133" s="14" t="str">
        <f t="shared" si="447"/>
        <v/>
      </c>
      <c r="Q1133" s="14" t="str">
        <f t="shared" si="448"/>
        <v/>
      </c>
      <c r="R1133" s="14" t="str">
        <f t="shared" si="449"/>
        <v/>
      </c>
      <c r="S1133" t="str">
        <f t="shared" si="435"/>
        <v/>
      </c>
      <c r="T1133" s="14">
        <f t="shared" si="436"/>
        <v>0</v>
      </c>
    </row>
    <row r="1134" spans="1:20" x14ac:dyDescent="0.25">
      <c r="A1134" t="s">
        <v>195</v>
      </c>
      <c r="B1134" t="e">
        <f t="shared" si="439"/>
        <v>#VALUE!</v>
      </c>
      <c r="C1134" t="e">
        <f t="shared" si="440"/>
        <v>#VALUE!</v>
      </c>
      <c r="D1134" t="e">
        <f t="shared" si="441"/>
        <v>#VALUE!</v>
      </c>
      <c r="E1134">
        <f t="shared" si="442"/>
        <v>46</v>
      </c>
      <c r="F1134" s="1" t="str">
        <f t="shared" si="432"/>
        <v/>
      </c>
      <c r="G1134" s="1" t="str">
        <f t="shared" si="443"/>
        <v/>
      </c>
      <c r="H1134" s="26" t="str">
        <f t="shared" si="444"/>
        <v>:</v>
      </c>
      <c r="I1134" s="14">
        <f t="shared" si="437"/>
        <v>0</v>
      </c>
      <c r="J1134" s="3">
        <f t="shared" si="445"/>
        <v>15</v>
      </c>
      <c r="K1134" s="3">
        <f t="shared" si="438"/>
        <v>0</v>
      </c>
      <c r="L1134" s="3">
        <f t="shared" si="431"/>
        <v>2</v>
      </c>
      <c r="M1134" s="3">
        <f t="shared" si="433"/>
        <v>1502</v>
      </c>
      <c r="N1134" t="str">
        <f t="shared" si="434"/>
        <v/>
      </c>
      <c r="O1134" s="14" t="str">
        <f t="shared" si="446"/>
        <v/>
      </c>
      <c r="P1134" s="14" t="str">
        <f t="shared" si="447"/>
        <v/>
      </c>
      <c r="Q1134" s="14" t="str">
        <f t="shared" si="448"/>
        <v/>
      </c>
      <c r="R1134" s="14" t="str">
        <f t="shared" si="449"/>
        <v/>
      </c>
      <c r="S1134" t="str">
        <f t="shared" si="435"/>
        <v/>
      </c>
      <c r="T1134" s="14">
        <f t="shared" si="436"/>
        <v>0</v>
      </c>
    </row>
    <row r="1135" spans="1:20" x14ac:dyDescent="0.25">
      <c r="A1135" t="s">
        <v>595</v>
      </c>
      <c r="B1135" t="e">
        <f t="shared" si="439"/>
        <v>#VALUE!</v>
      </c>
      <c r="C1135" t="e">
        <f t="shared" si="440"/>
        <v>#VALUE!</v>
      </c>
      <c r="D1135" t="e">
        <f t="shared" si="441"/>
        <v>#VALUE!</v>
      </c>
      <c r="E1135">
        <f t="shared" si="442"/>
        <v>49</v>
      </c>
      <c r="F1135" s="1" t="str">
        <f t="shared" si="432"/>
        <v/>
      </c>
      <c r="G1135" s="1" t="str">
        <f t="shared" si="443"/>
        <v/>
      </c>
      <c r="H1135" s="26" t="str">
        <f t="shared" si="444"/>
        <v>:</v>
      </c>
      <c r="I1135" s="14">
        <f t="shared" si="437"/>
        <v>0</v>
      </c>
      <c r="J1135" s="3">
        <f t="shared" si="445"/>
        <v>15</v>
      </c>
      <c r="K1135" s="3">
        <f t="shared" si="438"/>
        <v>1</v>
      </c>
      <c r="L1135" s="3">
        <f t="shared" si="431"/>
        <v>3</v>
      </c>
      <c r="M1135" s="3">
        <f t="shared" si="433"/>
        <v>1503</v>
      </c>
      <c r="N1135" t="str">
        <f t="shared" si="434"/>
        <v>Lista de Schindler (esq. Cantando bajo la lluvia)</v>
      </c>
      <c r="O1135" s="14" t="str">
        <f t="shared" si="446"/>
        <v>04:56</v>
      </c>
      <c r="P1135" s="14" t="str">
        <f t="shared" si="447"/>
        <v>12:54</v>
      </c>
      <c r="Q1135" s="14" t="str">
        <f t="shared" si="448"/>
        <v>20:54</v>
      </c>
      <c r="R1135" s="14" t="str">
        <f t="shared" si="449"/>
        <v>06:56</v>
      </c>
      <c r="S1135" t="str">
        <f t="shared" si="435"/>
        <v>C/ Salomón y la Reina de Saba, (frente nº 36)</v>
      </c>
      <c r="T1135" s="14">
        <f t="shared" si="436"/>
        <v>0</v>
      </c>
    </row>
    <row r="1136" spans="1:20" x14ac:dyDescent="0.25">
      <c r="A1136" t="s">
        <v>160</v>
      </c>
      <c r="B1136">
        <f t="shared" si="439"/>
        <v>2</v>
      </c>
      <c r="C1136" t="e">
        <f t="shared" si="440"/>
        <v>#VALUE!</v>
      </c>
      <c r="D1136">
        <f t="shared" si="441"/>
        <v>2</v>
      </c>
      <c r="E1136">
        <f t="shared" si="442"/>
        <v>4</v>
      </c>
      <c r="F1136" s="1">
        <f t="shared" si="432"/>
        <v>4</v>
      </c>
      <c r="G1136" s="1">
        <f t="shared" si="443"/>
        <v>56</v>
      </c>
      <c r="H1136" s="26" t="str">
        <f t="shared" si="444"/>
        <v>04:56</v>
      </c>
      <c r="I1136" s="14">
        <f t="shared" si="437"/>
        <v>0</v>
      </c>
      <c r="J1136" s="3">
        <f t="shared" si="445"/>
        <v>15</v>
      </c>
      <c r="K1136" s="3">
        <f t="shared" si="438"/>
        <v>0</v>
      </c>
      <c r="L1136" s="3">
        <f t="shared" si="431"/>
        <v>3</v>
      </c>
      <c r="M1136" s="3">
        <f t="shared" si="433"/>
        <v>1503</v>
      </c>
      <c r="N1136" t="str">
        <f t="shared" si="434"/>
        <v/>
      </c>
      <c r="O1136" s="14" t="str">
        <f t="shared" si="446"/>
        <v/>
      </c>
      <c r="P1136" s="14" t="str">
        <f t="shared" si="447"/>
        <v/>
      </c>
      <c r="Q1136" s="14" t="str">
        <f t="shared" si="448"/>
        <v/>
      </c>
      <c r="R1136" s="14" t="str">
        <f t="shared" si="449"/>
        <v/>
      </c>
      <c r="S1136" t="str">
        <f t="shared" si="435"/>
        <v/>
      </c>
      <c r="T1136" s="14">
        <f t="shared" si="436"/>
        <v>0</v>
      </c>
    </row>
    <row r="1137" spans="1:20" x14ac:dyDescent="0.25">
      <c r="A1137" t="s">
        <v>116</v>
      </c>
      <c r="B1137">
        <f t="shared" si="439"/>
        <v>3</v>
      </c>
      <c r="C1137" t="e">
        <f t="shared" si="440"/>
        <v>#VALUE!</v>
      </c>
      <c r="D1137">
        <f t="shared" si="441"/>
        <v>3</v>
      </c>
      <c r="E1137">
        <f t="shared" si="442"/>
        <v>5</v>
      </c>
      <c r="F1137" s="1">
        <f t="shared" si="432"/>
        <v>12</v>
      </c>
      <c r="G1137" s="1">
        <f t="shared" si="443"/>
        <v>54</v>
      </c>
      <c r="H1137" s="26" t="str">
        <f t="shared" si="444"/>
        <v>12:54</v>
      </c>
      <c r="I1137" s="14">
        <f t="shared" si="437"/>
        <v>0</v>
      </c>
      <c r="J1137" s="3">
        <f t="shared" si="445"/>
        <v>15</v>
      </c>
      <c r="K1137" s="3">
        <f t="shared" si="438"/>
        <v>0</v>
      </c>
      <c r="L1137" s="3">
        <f t="shared" si="431"/>
        <v>3</v>
      </c>
      <c r="M1137" s="3">
        <f t="shared" si="433"/>
        <v>1503</v>
      </c>
      <c r="N1137" t="str">
        <f t="shared" si="434"/>
        <v/>
      </c>
      <c r="O1137" s="14" t="str">
        <f t="shared" si="446"/>
        <v/>
      </c>
      <c r="P1137" s="14" t="str">
        <f t="shared" si="447"/>
        <v/>
      </c>
      <c r="Q1137" s="14" t="str">
        <f t="shared" si="448"/>
        <v/>
      </c>
      <c r="R1137" s="14" t="str">
        <f t="shared" si="449"/>
        <v/>
      </c>
      <c r="S1137" t="str">
        <f t="shared" si="435"/>
        <v/>
      </c>
      <c r="T1137" s="14">
        <f t="shared" si="436"/>
        <v>0</v>
      </c>
    </row>
    <row r="1138" spans="1:20" x14ac:dyDescent="0.25">
      <c r="A1138" t="s">
        <v>117</v>
      </c>
      <c r="B1138">
        <f t="shared" si="439"/>
        <v>3</v>
      </c>
      <c r="C1138" t="e">
        <f t="shared" si="440"/>
        <v>#VALUE!</v>
      </c>
      <c r="D1138">
        <f t="shared" si="441"/>
        <v>3</v>
      </c>
      <c r="E1138">
        <f t="shared" si="442"/>
        <v>5</v>
      </c>
      <c r="F1138" s="1">
        <f t="shared" si="432"/>
        <v>20</v>
      </c>
      <c r="G1138" s="1">
        <f t="shared" si="443"/>
        <v>54</v>
      </c>
      <c r="H1138" s="26" t="str">
        <f t="shared" si="444"/>
        <v>20:54</v>
      </c>
      <c r="I1138" s="14">
        <f t="shared" si="437"/>
        <v>0</v>
      </c>
      <c r="J1138" s="3">
        <f t="shared" si="445"/>
        <v>15</v>
      </c>
      <c r="K1138" s="3">
        <f t="shared" si="438"/>
        <v>0</v>
      </c>
      <c r="L1138" s="3">
        <f t="shared" si="431"/>
        <v>3</v>
      </c>
      <c r="M1138" s="3">
        <f t="shared" si="433"/>
        <v>1503</v>
      </c>
      <c r="N1138" t="str">
        <f t="shared" si="434"/>
        <v/>
      </c>
      <c r="O1138" s="14" t="str">
        <f t="shared" si="446"/>
        <v/>
      </c>
      <c r="P1138" s="14" t="str">
        <f t="shared" si="447"/>
        <v/>
      </c>
      <c r="Q1138" s="14" t="str">
        <f t="shared" si="448"/>
        <v/>
      </c>
      <c r="R1138" s="14" t="str">
        <f t="shared" si="449"/>
        <v/>
      </c>
      <c r="S1138" t="str">
        <f t="shared" si="435"/>
        <v/>
      </c>
      <c r="T1138" s="14">
        <f t="shared" si="436"/>
        <v>0</v>
      </c>
    </row>
    <row r="1139" spans="1:20" x14ac:dyDescent="0.25">
      <c r="A1139" t="s">
        <v>296</v>
      </c>
      <c r="B1139">
        <f t="shared" si="439"/>
        <v>2</v>
      </c>
      <c r="C1139" t="e">
        <f t="shared" si="440"/>
        <v>#VALUE!</v>
      </c>
      <c r="D1139">
        <f t="shared" si="441"/>
        <v>2</v>
      </c>
      <c r="E1139">
        <f t="shared" si="442"/>
        <v>4</v>
      </c>
      <c r="F1139" s="1">
        <f t="shared" si="432"/>
        <v>6</v>
      </c>
      <c r="G1139" s="1">
        <f t="shared" si="443"/>
        <v>56</v>
      </c>
      <c r="H1139" s="26" t="str">
        <f t="shared" si="444"/>
        <v>06:56</v>
      </c>
      <c r="I1139" s="14">
        <f t="shared" si="437"/>
        <v>0</v>
      </c>
      <c r="J1139" s="3">
        <f t="shared" si="445"/>
        <v>15</v>
      </c>
      <c r="K1139" s="3">
        <f t="shared" si="438"/>
        <v>0</v>
      </c>
      <c r="L1139" s="3">
        <f t="shared" si="431"/>
        <v>3</v>
      </c>
      <c r="M1139" s="3">
        <f t="shared" si="433"/>
        <v>1503</v>
      </c>
      <c r="N1139" t="str">
        <f t="shared" si="434"/>
        <v/>
      </c>
      <c r="O1139" s="14" t="str">
        <f t="shared" si="446"/>
        <v/>
      </c>
      <c r="P1139" s="14" t="str">
        <f t="shared" si="447"/>
        <v/>
      </c>
      <c r="Q1139" s="14" t="str">
        <f t="shared" si="448"/>
        <v/>
      </c>
      <c r="R1139" s="14" t="str">
        <f t="shared" si="449"/>
        <v/>
      </c>
      <c r="S1139" t="str">
        <f t="shared" si="435"/>
        <v/>
      </c>
      <c r="T1139" s="14">
        <f t="shared" si="436"/>
        <v>0</v>
      </c>
    </row>
    <row r="1140" spans="1:20" x14ac:dyDescent="0.25">
      <c r="A1140" t="s">
        <v>604</v>
      </c>
      <c r="B1140" t="e">
        <f t="shared" si="439"/>
        <v>#VALUE!</v>
      </c>
      <c r="C1140">
        <f t="shared" si="440"/>
        <v>30</v>
      </c>
      <c r="D1140">
        <f t="shared" si="441"/>
        <v>30</v>
      </c>
      <c r="E1140">
        <f t="shared" si="442"/>
        <v>45</v>
      </c>
      <c r="F1140" s="1" t="str">
        <f t="shared" si="432"/>
        <v/>
      </c>
      <c r="G1140" s="1" t="str">
        <f t="shared" si="443"/>
        <v/>
      </c>
      <c r="H1140" s="26" t="str">
        <f t="shared" si="444"/>
        <v>:</v>
      </c>
      <c r="I1140" s="14">
        <f t="shared" si="437"/>
        <v>0</v>
      </c>
      <c r="J1140" s="3">
        <f t="shared" si="445"/>
        <v>15</v>
      </c>
      <c r="K1140" s="3">
        <f t="shared" si="438"/>
        <v>0</v>
      </c>
      <c r="L1140" s="3">
        <f t="shared" si="431"/>
        <v>3</v>
      </c>
      <c r="M1140" s="3">
        <f t="shared" si="433"/>
        <v>1503</v>
      </c>
      <c r="N1140" t="str">
        <f t="shared" si="434"/>
        <v/>
      </c>
      <c r="O1140" s="14" t="str">
        <f t="shared" si="446"/>
        <v/>
      </c>
      <c r="P1140" s="14" t="str">
        <f t="shared" si="447"/>
        <v/>
      </c>
      <c r="Q1140" s="14" t="str">
        <f t="shared" si="448"/>
        <v/>
      </c>
      <c r="R1140" s="14" t="str">
        <f t="shared" si="449"/>
        <v/>
      </c>
      <c r="S1140" t="str">
        <f t="shared" si="435"/>
        <v/>
      </c>
      <c r="T1140" s="14">
        <f t="shared" si="436"/>
        <v>0</v>
      </c>
    </row>
    <row r="1141" spans="1:20" x14ac:dyDescent="0.25">
      <c r="A1141" t="s">
        <v>216</v>
      </c>
      <c r="B1141" t="e">
        <f t="shared" si="439"/>
        <v>#VALUE!</v>
      </c>
      <c r="C1141" t="e">
        <f t="shared" si="440"/>
        <v>#VALUE!</v>
      </c>
      <c r="D1141" t="e">
        <f t="shared" si="441"/>
        <v>#VALUE!</v>
      </c>
      <c r="E1141">
        <f t="shared" si="442"/>
        <v>49</v>
      </c>
      <c r="F1141" s="1" t="str">
        <f t="shared" si="432"/>
        <v/>
      </c>
      <c r="G1141" s="1" t="str">
        <f t="shared" si="443"/>
        <v/>
      </c>
      <c r="H1141" s="26" t="str">
        <f t="shared" si="444"/>
        <v>:</v>
      </c>
      <c r="I1141" s="14">
        <f t="shared" si="437"/>
        <v>0</v>
      </c>
      <c r="J1141" s="3">
        <f t="shared" si="445"/>
        <v>15</v>
      </c>
      <c r="K1141" s="3">
        <f t="shared" si="438"/>
        <v>1</v>
      </c>
      <c r="L1141" s="3">
        <f t="shared" si="431"/>
        <v>4</v>
      </c>
      <c r="M1141" s="3">
        <f t="shared" si="433"/>
        <v>1504</v>
      </c>
      <c r="N1141" t="str">
        <f t="shared" si="434"/>
        <v>Avd. Ilustración (esq. Tomás de Anzano - Pd. Bus)</v>
      </c>
      <c r="O1141" s="14" t="str">
        <f t="shared" si="446"/>
        <v>04:58</v>
      </c>
      <c r="P1141" s="14" t="str">
        <f t="shared" si="447"/>
        <v>12:56</v>
      </c>
      <c r="Q1141" s="14" t="str">
        <f t="shared" si="448"/>
        <v>20:56</v>
      </c>
      <c r="R1141" s="14" t="str">
        <f t="shared" si="449"/>
        <v>06:58</v>
      </c>
      <c r="S1141" t="str">
        <f t="shared" si="435"/>
        <v>Lista de Schindler (esq. Cantando bajo la lluvia)</v>
      </c>
      <c r="T1141" s="14">
        <f t="shared" si="436"/>
        <v>0</v>
      </c>
    </row>
    <row r="1142" spans="1:20" x14ac:dyDescent="0.25">
      <c r="A1142" t="s">
        <v>80</v>
      </c>
      <c r="B1142">
        <f t="shared" si="439"/>
        <v>2</v>
      </c>
      <c r="C1142" t="e">
        <f t="shared" si="440"/>
        <v>#VALUE!</v>
      </c>
      <c r="D1142">
        <f t="shared" si="441"/>
        <v>2</v>
      </c>
      <c r="E1142">
        <f t="shared" si="442"/>
        <v>4</v>
      </c>
      <c r="F1142" s="1">
        <f t="shared" si="432"/>
        <v>4</v>
      </c>
      <c r="G1142" s="1">
        <f t="shared" si="443"/>
        <v>58</v>
      </c>
      <c r="H1142" s="26" t="str">
        <f t="shared" si="444"/>
        <v>04:58</v>
      </c>
      <c r="I1142" s="14">
        <f t="shared" si="437"/>
        <v>0</v>
      </c>
      <c r="J1142" s="3">
        <f t="shared" si="445"/>
        <v>15</v>
      </c>
      <c r="K1142" s="3">
        <f t="shared" si="438"/>
        <v>0</v>
      </c>
      <c r="L1142" s="3">
        <f t="shared" si="431"/>
        <v>4</v>
      </c>
      <c r="M1142" s="3">
        <f t="shared" si="433"/>
        <v>1504</v>
      </c>
      <c r="N1142" t="str">
        <f t="shared" si="434"/>
        <v/>
      </c>
      <c r="O1142" s="14" t="str">
        <f t="shared" si="446"/>
        <v/>
      </c>
      <c r="P1142" s="14" t="str">
        <f t="shared" si="447"/>
        <v/>
      </c>
      <c r="Q1142" s="14" t="str">
        <f t="shared" si="448"/>
        <v/>
      </c>
      <c r="R1142" s="14" t="str">
        <f t="shared" si="449"/>
        <v/>
      </c>
      <c r="S1142" t="str">
        <f t="shared" si="435"/>
        <v/>
      </c>
      <c r="T1142" s="14">
        <f t="shared" si="436"/>
        <v>0</v>
      </c>
    </row>
    <row r="1143" spans="1:20" x14ac:dyDescent="0.25">
      <c r="A1143" t="s">
        <v>81</v>
      </c>
      <c r="B1143">
        <f t="shared" si="439"/>
        <v>3</v>
      </c>
      <c r="C1143" t="e">
        <f t="shared" si="440"/>
        <v>#VALUE!</v>
      </c>
      <c r="D1143">
        <f t="shared" si="441"/>
        <v>3</v>
      </c>
      <c r="E1143">
        <f t="shared" si="442"/>
        <v>5</v>
      </c>
      <c r="F1143" s="1">
        <f t="shared" si="432"/>
        <v>12</v>
      </c>
      <c r="G1143" s="1">
        <f t="shared" si="443"/>
        <v>56</v>
      </c>
      <c r="H1143" s="26" t="str">
        <f t="shared" si="444"/>
        <v>12:56</v>
      </c>
      <c r="I1143" s="14">
        <f t="shared" si="437"/>
        <v>0</v>
      </c>
      <c r="J1143" s="3">
        <f t="shared" si="445"/>
        <v>15</v>
      </c>
      <c r="K1143" s="3">
        <f t="shared" si="438"/>
        <v>0</v>
      </c>
      <c r="L1143" s="3">
        <f t="shared" si="431"/>
        <v>4</v>
      </c>
      <c r="M1143" s="3">
        <f t="shared" si="433"/>
        <v>1504</v>
      </c>
      <c r="N1143" t="str">
        <f t="shared" si="434"/>
        <v/>
      </c>
      <c r="O1143" s="14" t="str">
        <f t="shared" si="446"/>
        <v/>
      </c>
      <c r="P1143" s="14" t="str">
        <f t="shared" si="447"/>
        <v/>
      </c>
      <c r="Q1143" s="14" t="str">
        <f t="shared" si="448"/>
        <v/>
      </c>
      <c r="R1143" s="14" t="str">
        <f t="shared" si="449"/>
        <v/>
      </c>
      <c r="S1143" t="str">
        <f t="shared" si="435"/>
        <v/>
      </c>
      <c r="T1143" s="14">
        <f t="shared" si="436"/>
        <v>0</v>
      </c>
    </row>
    <row r="1144" spans="1:20" x14ac:dyDescent="0.25">
      <c r="A1144" t="s">
        <v>82</v>
      </c>
      <c r="B1144">
        <f t="shared" si="439"/>
        <v>3</v>
      </c>
      <c r="C1144" t="e">
        <f t="shared" si="440"/>
        <v>#VALUE!</v>
      </c>
      <c r="D1144">
        <f t="shared" si="441"/>
        <v>3</v>
      </c>
      <c r="E1144">
        <f t="shared" si="442"/>
        <v>5</v>
      </c>
      <c r="F1144" s="1">
        <f t="shared" si="432"/>
        <v>20</v>
      </c>
      <c r="G1144" s="1">
        <f t="shared" si="443"/>
        <v>56</v>
      </c>
      <c r="H1144" s="26" t="str">
        <f t="shared" si="444"/>
        <v>20:56</v>
      </c>
      <c r="I1144" s="14">
        <f t="shared" si="437"/>
        <v>0</v>
      </c>
      <c r="J1144" s="3">
        <f t="shared" si="445"/>
        <v>15</v>
      </c>
      <c r="K1144" s="3">
        <f t="shared" si="438"/>
        <v>0</v>
      </c>
      <c r="L1144" s="3">
        <f t="shared" si="431"/>
        <v>4</v>
      </c>
      <c r="M1144" s="3">
        <f t="shared" si="433"/>
        <v>1504</v>
      </c>
      <c r="N1144" t="str">
        <f t="shared" si="434"/>
        <v/>
      </c>
      <c r="O1144" s="14" t="str">
        <f t="shared" si="446"/>
        <v/>
      </c>
      <c r="P1144" s="14" t="str">
        <f t="shared" si="447"/>
        <v/>
      </c>
      <c r="Q1144" s="14" t="str">
        <f t="shared" si="448"/>
        <v/>
      </c>
      <c r="R1144" s="14" t="str">
        <f t="shared" si="449"/>
        <v/>
      </c>
      <c r="S1144" t="str">
        <f t="shared" si="435"/>
        <v/>
      </c>
      <c r="T1144" s="14">
        <f t="shared" si="436"/>
        <v>0</v>
      </c>
    </row>
    <row r="1145" spans="1:20" x14ac:dyDescent="0.25">
      <c r="A1145" t="s">
        <v>298</v>
      </c>
      <c r="B1145">
        <f t="shared" si="439"/>
        <v>2</v>
      </c>
      <c r="C1145" t="e">
        <f t="shared" si="440"/>
        <v>#VALUE!</v>
      </c>
      <c r="D1145">
        <f t="shared" si="441"/>
        <v>2</v>
      </c>
      <c r="E1145">
        <f t="shared" si="442"/>
        <v>4</v>
      </c>
      <c r="F1145" s="1">
        <f t="shared" si="432"/>
        <v>6</v>
      </c>
      <c r="G1145" s="1">
        <f t="shared" si="443"/>
        <v>58</v>
      </c>
      <c r="H1145" s="26" t="str">
        <f t="shared" si="444"/>
        <v>06:58</v>
      </c>
      <c r="I1145" s="14">
        <f t="shared" si="437"/>
        <v>0</v>
      </c>
      <c r="J1145" s="3">
        <f t="shared" si="445"/>
        <v>15</v>
      </c>
      <c r="K1145" s="3">
        <f t="shared" si="438"/>
        <v>0</v>
      </c>
      <c r="L1145" s="3">
        <f t="shared" si="431"/>
        <v>4</v>
      </c>
      <c r="M1145" s="3">
        <f t="shared" si="433"/>
        <v>1504</v>
      </c>
      <c r="N1145" t="str">
        <f t="shared" si="434"/>
        <v/>
      </c>
      <c r="O1145" s="14" t="str">
        <f t="shared" si="446"/>
        <v/>
      </c>
      <c r="P1145" s="14" t="str">
        <f t="shared" si="447"/>
        <v/>
      </c>
      <c r="Q1145" s="14" t="str">
        <f t="shared" si="448"/>
        <v/>
      </c>
      <c r="R1145" s="14" t="str">
        <f t="shared" si="449"/>
        <v/>
      </c>
      <c r="S1145" t="str">
        <f t="shared" si="435"/>
        <v/>
      </c>
      <c r="T1145" s="14">
        <f t="shared" si="436"/>
        <v>0</v>
      </c>
    </row>
    <row r="1146" spans="1:20" x14ac:dyDescent="0.25">
      <c r="A1146" t="s">
        <v>595</v>
      </c>
      <c r="B1146" t="e">
        <f t="shared" si="439"/>
        <v>#VALUE!</v>
      </c>
      <c r="C1146" t="e">
        <f t="shared" si="440"/>
        <v>#VALUE!</v>
      </c>
      <c r="D1146" t="e">
        <f t="shared" si="441"/>
        <v>#VALUE!</v>
      </c>
      <c r="E1146">
        <f t="shared" si="442"/>
        <v>49</v>
      </c>
      <c r="F1146" s="1" t="str">
        <f t="shared" si="432"/>
        <v/>
      </c>
      <c r="G1146" s="1" t="str">
        <f t="shared" si="443"/>
        <v/>
      </c>
      <c r="H1146" s="26" t="str">
        <f t="shared" si="444"/>
        <v>:</v>
      </c>
      <c r="I1146" s="14">
        <f t="shared" si="437"/>
        <v>0</v>
      </c>
      <c r="J1146" s="3">
        <f t="shared" si="445"/>
        <v>15</v>
      </c>
      <c r="K1146" s="3">
        <f t="shared" si="438"/>
        <v>0</v>
      </c>
      <c r="L1146" s="3">
        <f t="shared" si="431"/>
        <v>4</v>
      </c>
      <c r="M1146" s="3">
        <f t="shared" si="433"/>
        <v>1504</v>
      </c>
      <c r="N1146" t="str">
        <f t="shared" si="434"/>
        <v/>
      </c>
      <c r="O1146" s="14" t="str">
        <f t="shared" si="446"/>
        <v/>
      </c>
      <c r="P1146" s="14" t="str">
        <f t="shared" si="447"/>
        <v/>
      </c>
      <c r="Q1146" s="14" t="str">
        <f t="shared" si="448"/>
        <v/>
      </c>
      <c r="R1146" s="14" t="str">
        <f t="shared" si="449"/>
        <v/>
      </c>
      <c r="S1146" t="str">
        <f t="shared" si="435"/>
        <v/>
      </c>
      <c r="T1146" s="14">
        <f t="shared" si="436"/>
        <v>0</v>
      </c>
    </row>
    <row r="1147" spans="1:20" x14ac:dyDescent="0.25">
      <c r="A1147" t="s">
        <v>217</v>
      </c>
      <c r="B1147" t="e">
        <f t="shared" si="439"/>
        <v>#VALUE!</v>
      </c>
      <c r="C1147">
        <f t="shared" si="440"/>
        <v>17</v>
      </c>
      <c r="D1147">
        <f t="shared" si="441"/>
        <v>17</v>
      </c>
      <c r="E1147">
        <f t="shared" si="442"/>
        <v>46</v>
      </c>
      <c r="F1147" s="1" t="str">
        <f t="shared" si="432"/>
        <v/>
      </c>
      <c r="G1147" s="1" t="str">
        <f t="shared" si="443"/>
        <v/>
      </c>
      <c r="H1147" s="26" t="str">
        <f t="shared" si="444"/>
        <v>:</v>
      </c>
      <c r="I1147" s="14">
        <f t="shared" si="437"/>
        <v>0</v>
      </c>
      <c r="J1147" s="3">
        <f t="shared" si="445"/>
        <v>15</v>
      </c>
      <c r="K1147" s="3">
        <f t="shared" si="438"/>
        <v>1</v>
      </c>
      <c r="L1147" s="3">
        <f t="shared" si="431"/>
        <v>5</v>
      </c>
      <c r="M1147" s="3">
        <f t="shared" si="433"/>
        <v>1505</v>
      </c>
      <c r="N1147" t="str">
        <f t="shared" si="434"/>
        <v>Avd. Ilustración, nº 32 (Pd. Bus esq. C/ Ibón)</v>
      </c>
      <c r="O1147" s="14" t="str">
        <f t="shared" si="446"/>
        <v>05:00</v>
      </c>
      <c r="P1147" s="14" t="str">
        <f t="shared" si="447"/>
        <v>12:58</v>
      </c>
      <c r="Q1147" s="14" t="str">
        <f t="shared" si="448"/>
        <v>20:58</v>
      </c>
      <c r="R1147" s="14" t="str">
        <f t="shared" si="449"/>
        <v>07:00</v>
      </c>
      <c r="S1147" t="str">
        <f t="shared" si="435"/>
        <v>Avd. Ilustración (esq. C/ Ibón)</v>
      </c>
      <c r="T1147" s="14">
        <f t="shared" si="436"/>
        <v>0</v>
      </c>
    </row>
    <row r="1148" spans="1:20" x14ac:dyDescent="0.25">
      <c r="A1148" t="s">
        <v>51</v>
      </c>
      <c r="B1148">
        <f t="shared" si="439"/>
        <v>2</v>
      </c>
      <c r="C1148" t="e">
        <f t="shared" si="440"/>
        <v>#VALUE!</v>
      </c>
      <c r="D1148">
        <f t="shared" si="441"/>
        <v>2</v>
      </c>
      <c r="E1148">
        <f t="shared" si="442"/>
        <v>4</v>
      </c>
      <c r="F1148" s="1">
        <f t="shared" si="432"/>
        <v>5</v>
      </c>
      <c r="G1148" s="1">
        <f t="shared" si="443"/>
        <v>0</v>
      </c>
      <c r="H1148" s="26" t="str">
        <f t="shared" si="444"/>
        <v>05:00</v>
      </c>
      <c r="I1148" s="14">
        <f t="shared" si="437"/>
        <v>0</v>
      </c>
      <c r="J1148" s="3">
        <f t="shared" si="445"/>
        <v>15</v>
      </c>
      <c r="K1148" s="3">
        <f t="shared" si="438"/>
        <v>0</v>
      </c>
      <c r="L1148" s="3">
        <f t="shared" si="431"/>
        <v>5</v>
      </c>
      <c r="M1148" s="3">
        <f t="shared" si="433"/>
        <v>1505</v>
      </c>
      <c r="N1148" t="str">
        <f t="shared" si="434"/>
        <v/>
      </c>
      <c r="O1148" s="14" t="str">
        <f t="shared" si="446"/>
        <v/>
      </c>
      <c r="P1148" s="14" t="str">
        <f t="shared" si="447"/>
        <v/>
      </c>
      <c r="Q1148" s="14" t="str">
        <f t="shared" si="448"/>
        <v/>
      </c>
      <c r="R1148" s="14" t="str">
        <f t="shared" si="449"/>
        <v/>
      </c>
      <c r="S1148" t="str">
        <f t="shared" si="435"/>
        <v/>
      </c>
      <c r="T1148" s="14">
        <f t="shared" si="436"/>
        <v>0</v>
      </c>
    </row>
    <row r="1149" spans="1:20" x14ac:dyDescent="0.25">
      <c r="A1149" t="s">
        <v>19</v>
      </c>
      <c r="B1149">
        <f t="shared" si="439"/>
        <v>3</v>
      </c>
      <c r="C1149" t="e">
        <f t="shared" si="440"/>
        <v>#VALUE!</v>
      </c>
      <c r="D1149">
        <f t="shared" si="441"/>
        <v>3</v>
      </c>
      <c r="E1149">
        <f t="shared" si="442"/>
        <v>5</v>
      </c>
      <c r="F1149" s="1">
        <f t="shared" si="432"/>
        <v>12</v>
      </c>
      <c r="G1149" s="1">
        <f t="shared" si="443"/>
        <v>58</v>
      </c>
      <c r="H1149" s="26" t="str">
        <f t="shared" si="444"/>
        <v>12:58</v>
      </c>
      <c r="I1149" s="14">
        <f t="shared" si="437"/>
        <v>0</v>
      </c>
      <c r="J1149" s="3">
        <f t="shared" si="445"/>
        <v>15</v>
      </c>
      <c r="K1149" s="3">
        <f t="shared" si="438"/>
        <v>0</v>
      </c>
      <c r="L1149" s="3">
        <f t="shared" si="431"/>
        <v>5</v>
      </c>
      <c r="M1149" s="3">
        <f t="shared" si="433"/>
        <v>1505</v>
      </c>
      <c r="N1149" t="str">
        <f t="shared" si="434"/>
        <v/>
      </c>
      <c r="O1149" s="14" t="str">
        <f t="shared" si="446"/>
        <v/>
      </c>
      <c r="P1149" s="14" t="str">
        <f t="shared" si="447"/>
        <v/>
      </c>
      <c r="Q1149" s="14" t="str">
        <f t="shared" si="448"/>
        <v/>
      </c>
      <c r="R1149" s="14" t="str">
        <f t="shared" si="449"/>
        <v/>
      </c>
      <c r="S1149" t="str">
        <f t="shared" si="435"/>
        <v/>
      </c>
      <c r="T1149" s="14">
        <f t="shared" si="436"/>
        <v>0</v>
      </c>
    </row>
    <row r="1150" spans="1:20" x14ac:dyDescent="0.25">
      <c r="A1150" t="s">
        <v>20</v>
      </c>
      <c r="B1150">
        <f t="shared" si="439"/>
        <v>3</v>
      </c>
      <c r="C1150" t="e">
        <f t="shared" si="440"/>
        <v>#VALUE!</v>
      </c>
      <c r="D1150">
        <f t="shared" si="441"/>
        <v>3</v>
      </c>
      <c r="E1150">
        <f t="shared" si="442"/>
        <v>5</v>
      </c>
      <c r="F1150" s="1">
        <f t="shared" si="432"/>
        <v>20</v>
      </c>
      <c r="G1150" s="1">
        <f t="shared" si="443"/>
        <v>58</v>
      </c>
      <c r="H1150" s="26" t="str">
        <f t="shared" si="444"/>
        <v>20:58</v>
      </c>
      <c r="I1150" s="14">
        <f t="shared" si="437"/>
        <v>0</v>
      </c>
      <c r="J1150" s="3">
        <f t="shared" si="445"/>
        <v>15</v>
      </c>
      <c r="K1150" s="3">
        <f t="shared" si="438"/>
        <v>0</v>
      </c>
      <c r="L1150" s="3">
        <f t="shared" si="431"/>
        <v>5</v>
      </c>
      <c r="M1150" s="3">
        <f t="shared" si="433"/>
        <v>1505</v>
      </c>
      <c r="N1150" t="str">
        <f t="shared" si="434"/>
        <v/>
      </c>
      <c r="O1150" s="14" t="str">
        <f t="shared" si="446"/>
        <v/>
      </c>
      <c r="P1150" s="14" t="str">
        <f t="shared" si="447"/>
        <v/>
      </c>
      <c r="Q1150" s="14" t="str">
        <f t="shared" si="448"/>
        <v/>
      </c>
      <c r="R1150" s="14" t="str">
        <f t="shared" si="449"/>
        <v/>
      </c>
      <c r="S1150" t="str">
        <f t="shared" si="435"/>
        <v/>
      </c>
      <c r="T1150" s="14">
        <f t="shared" si="436"/>
        <v>0</v>
      </c>
    </row>
    <row r="1151" spans="1:20" x14ac:dyDescent="0.25">
      <c r="A1151" t="s">
        <v>300</v>
      </c>
      <c r="B1151">
        <f t="shared" si="439"/>
        <v>2</v>
      </c>
      <c r="C1151" t="e">
        <f t="shared" si="440"/>
        <v>#VALUE!</v>
      </c>
      <c r="D1151">
        <f t="shared" si="441"/>
        <v>2</v>
      </c>
      <c r="E1151">
        <f t="shared" si="442"/>
        <v>4</v>
      </c>
      <c r="F1151" s="1">
        <f t="shared" si="432"/>
        <v>7</v>
      </c>
      <c r="G1151" s="1">
        <f t="shared" si="443"/>
        <v>0</v>
      </c>
      <c r="H1151" s="26" t="str">
        <f t="shared" si="444"/>
        <v>07:00</v>
      </c>
      <c r="I1151" s="14">
        <f t="shared" si="437"/>
        <v>0</v>
      </c>
      <c r="J1151" s="3">
        <f t="shared" si="445"/>
        <v>15</v>
      </c>
      <c r="K1151" s="3">
        <f t="shared" si="438"/>
        <v>0</v>
      </c>
      <c r="L1151" s="3">
        <f t="shared" si="431"/>
        <v>5</v>
      </c>
      <c r="M1151" s="3">
        <f t="shared" si="433"/>
        <v>1505</v>
      </c>
      <c r="N1151" t="str">
        <f t="shared" si="434"/>
        <v/>
      </c>
      <c r="O1151" s="14" t="str">
        <f t="shared" si="446"/>
        <v/>
      </c>
      <c r="P1151" s="14" t="str">
        <f t="shared" si="447"/>
        <v/>
      </c>
      <c r="Q1151" s="14" t="str">
        <f t="shared" si="448"/>
        <v/>
      </c>
      <c r="R1151" s="14" t="str">
        <f t="shared" si="449"/>
        <v/>
      </c>
      <c r="S1151" t="str">
        <f t="shared" si="435"/>
        <v/>
      </c>
      <c r="T1151" s="14">
        <f t="shared" si="436"/>
        <v>0</v>
      </c>
    </row>
    <row r="1152" spans="1:20" x14ac:dyDescent="0.25">
      <c r="A1152" t="s">
        <v>601</v>
      </c>
      <c r="B1152" t="e">
        <f t="shared" si="439"/>
        <v>#VALUE!</v>
      </c>
      <c r="C1152" t="e">
        <f t="shared" si="440"/>
        <v>#VALUE!</v>
      </c>
      <c r="D1152" t="e">
        <f t="shared" si="441"/>
        <v>#VALUE!</v>
      </c>
      <c r="E1152">
        <f t="shared" si="442"/>
        <v>31</v>
      </c>
      <c r="F1152" s="1" t="str">
        <f t="shared" si="432"/>
        <v/>
      </c>
      <c r="G1152" s="1" t="str">
        <f t="shared" si="443"/>
        <v/>
      </c>
      <c r="H1152" s="26" t="str">
        <f t="shared" si="444"/>
        <v>:</v>
      </c>
      <c r="I1152" s="14">
        <f t="shared" si="437"/>
        <v>0</v>
      </c>
      <c r="J1152" s="3">
        <f t="shared" si="445"/>
        <v>15</v>
      </c>
      <c r="K1152" s="3">
        <f t="shared" si="438"/>
        <v>0</v>
      </c>
      <c r="L1152" s="3">
        <f t="shared" si="431"/>
        <v>5</v>
      </c>
      <c r="M1152" s="3">
        <f t="shared" si="433"/>
        <v>1505</v>
      </c>
      <c r="N1152" t="str">
        <f t="shared" si="434"/>
        <v/>
      </c>
      <c r="O1152" s="14" t="str">
        <f t="shared" si="446"/>
        <v/>
      </c>
      <c r="P1152" s="14" t="str">
        <f t="shared" si="447"/>
        <v/>
      </c>
      <c r="Q1152" s="14" t="str">
        <f t="shared" si="448"/>
        <v/>
      </c>
      <c r="R1152" s="14" t="str">
        <f t="shared" si="449"/>
        <v/>
      </c>
      <c r="S1152" t="str">
        <f t="shared" si="435"/>
        <v/>
      </c>
      <c r="T1152" s="14">
        <f t="shared" si="436"/>
        <v>0</v>
      </c>
    </row>
    <row r="1153" spans="1:20" x14ac:dyDescent="0.25">
      <c r="A1153" t="s">
        <v>218</v>
      </c>
      <c r="B1153" t="e">
        <f t="shared" si="439"/>
        <v>#VALUE!</v>
      </c>
      <c r="C1153" t="e">
        <f t="shared" si="440"/>
        <v>#VALUE!</v>
      </c>
      <c r="D1153" t="e">
        <f t="shared" si="441"/>
        <v>#VALUE!</v>
      </c>
      <c r="E1153">
        <f t="shared" si="442"/>
        <v>34</v>
      </c>
      <c r="F1153" s="1" t="str">
        <f t="shared" si="432"/>
        <v/>
      </c>
      <c r="G1153" s="1" t="str">
        <f t="shared" si="443"/>
        <v/>
      </c>
      <c r="H1153" s="26" t="str">
        <f t="shared" si="444"/>
        <v>:</v>
      </c>
      <c r="I1153" s="14">
        <f t="shared" si="437"/>
        <v>0</v>
      </c>
      <c r="J1153" s="3">
        <f t="shared" si="445"/>
        <v>15</v>
      </c>
      <c r="K1153" s="3">
        <f t="shared" si="438"/>
        <v>1</v>
      </c>
      <c r="L1153" s="3">
        <f t="shared" si="431"/>
        <v>6</v>
      </c>
      <c r="M1153" s="3">
        <f t="shared" si="433"/>
        <v>1506</v>
      </c>
      <c r="N1153" t="str">
        <f t="shared" si="434"/>
        <v>Maurice Ravel (esq. Isaac Albeniz)</v>
      </c>
      <c r="O1153" s="14" t="str">
        <f t="shared" si="446"/>
        <v>05:05</v>
      </c>
      <c r="P1153" s="14" t="str">
        <f t="shared" si="447"/>
        <v>13:03</v>
      </c>
      <c r="Q1153" s="14" t="str">
        <f t="shared" si="448"/>
        <v>21:03</v>
      </c>
      <c r="R1153" s="14" t="str">
        <f t="shared" si="449"/>
        <v>07:05</v>
      </c>
      <c r="S1153" t="str">
        <f t="shared" si="435"/>
        <v>Avd. Ilustración (esq. Tomás de Anzano)</v>
      </c>
      <c r="T1153" s="14">
        <f t="shared" si="436"/>
        <v>0</v>
      </c>
    </row>
    <row r="1154" spans="1:20" x14ac:dyDescent="0.25">
      <c r="A1154" t="s">
        <v>28</v>
      </c>
      <c r="B1154">
        <f t="shared" si="439"/>
        <v>2</v>
      </c>
      <c r="C1154" t="e">
        <f t="shared" si="440"/>
        <v>#VALUE!</v>
      </c>
      <c r="D1154">
        <f t="shared" si="441"/>
        <v>2</v>
      </c>
      <c r="E1154">
        <f t="shared" si="442"/>
        <v>4</v>
      </c>
      <c r="F1154" s="1">
        <f t="shared" si="432"/>
        <v>5</v>
      </c>
      <c r="G1154" s="1">
        <f t="shared" si="443"/>
        <v>5</v>
      </c>
      <c r="H1154" s="26" t="str">
        <f t="shared" si="444"/>
        <v>05:05</v>
      </c>
      <c r="I1154" s="14">
        <f t="shared" si="437"/>
        <v>0</v>
      </c>
      <c r="J1154" s="3">
        <f t="shared" si="445"/>
        <v>15</v>
      </c>
      <c r="K1154" s="3">
        <f t="shared" si="438"/>
        <v>0</v>
      </c>
      <c r="L1154" s="3">
        <f t="shared" si="431"/>
        <v>6</v>
      </c>
      <c r="M1154" s="3">
        <f t="shared" si="433"/>
        <v>1506</v>
      </c>
      <c r="N1154" t="str">
        <f t="shared" si="434"/>
        <v/>
      </c>
      <c r="O1154" s="14" t="str">
        <f t="shared" si="446"/>
        <v/>
      </c>
      <c r="P1154" s="14" t="str">
        <f t="shared" si="447"/>
        <v/>
      </c>
      <c r="Q1154" s="14" t="str">
        <f t="shared" si="448"/>
        <v/>
      </c>
      <c r="R1154" s="14" t="str">
        <f t="shared" si="449"/>
        <v/>
      </c>
      <c r="S1154" t="str">
        <f t="shared" si="435"/>
        <v/>
      </c>
      <c r="T1154" s="14">
        <f t="shared" si="436"/>
        <v>0</v>
      </c>
    </row>
    <row r="1155" spans="1:20" x14ac:dyDescent="0.25">
      <c r="A1155" t="s">
        <v>39</v>
      </c>
      <c r="B1155">
        <f t="shared" si="439"/>
        <v>3</v>
      </c>
      <c r="C1155" t="e">
        <f t="shared" si="440"/>
        <v>#VALUE!</v>
      </c>
      <c r="D1155">
        <f t="shared" si="441"/>
        <v>3</v>
      </c>
      <c r="E1155">
        <f t="shared" si="442"/>
        <v>5</v>
      </c>
      <c r="F1155" s="1">
        <f t="shared" si="432"/>
        <v>13</v>
      </c>
      <c r="G1155" s="1">
        <f t="shared" si="443"/>
        <v>3</v>
      </c>
      <c r="H1155" s="26" t="str">
        <f t="shared" si="444"/>
        <v>13:03</v>
      </c>
      <c r="I1155" s="14">
        <f t="shared" si="437"/>
        <v>0</v>
      </c>
      <c r="J1155" s="3">
        <f t="shared" si="445"/>
        <v>15</v>
      </c>
      <c r="K1155" s="3">
        <f t="shared" si="438"/>
        <v>0</v>
      </c>
      <c r="L1155" s="3">
        <f t="shared" ref="L1155:L1218" si="450">IF(I1155=1,0,L1154+K1155+T1155)</f>
        <v>6</v>
      </c>
      <c r="M1155" s="3">
        <f t="shared" si="433"/>
        <v>1506</v>
      </c>
      <c r="N1155" t="str">
        <f t="shared" si="434"/>
        <v/>
      </c>
      <c r="O1155" s="14" t="str">
        <f t="shared" si="446"/>
        <v/>
      </c>
      <c r="P1155" s="14" t="str">
        <f t="shared" si="447"/>
        <v/>
      </c>
      <c r="Q1155" s="14" t="str">
        <f t="shared" si="448"/>
        <v/>
      </c>
      <c r="R1155" s="14" t="str">
        <f t="shared" si="449"/>
        <v/>
      </c>
      <c r="S1155" t="str">
        <f t="shared" si="435"/>
        <v/>
      </c>
      <c r="T1155" s="14">
        <f t="shared" si="436"/>
        <v>0</v>
      </c>
    </row>
    <row r="1156" spans="1:20" x14ac:dyDescent="0.25">
      <c r="A1156" t="s">
        <v>40</v>
      </c>
      <c r="B1156">
        <f t="shared" si="439"/>
        <v>3</v>
      </c>
      <c r="C1156" t="e">
        <f t="shared" si="440"/>
        <v>#VALUE!</v>
      </c>
      <c r="D1156">
        <f t="shared" si="441"/>
        <v>3</v>
      </c>
      <c r="E1156">
        <f t="shared" si="442"/>
        <v>5</v>
      </c>
      <c r="F1156" s="1">
        <f t="shared" ref="F1156:F1219" si="451">IFERROR(VALUE(LEFT($A1156,$D1156-1)),"")</f>
        <v>21</v>
      </c>
      <c r="G1156" s="1">
        <f t="shared" si="443"/>
        <v>3</v>
      </c>
      <c r="H1156" s="26" t="str">
        <f t="shared" si="444"/>
        <v>21:03</v>
      </c>
      <c r="I1156" s="14">
        <f t="shared" si="437"/>
        <v>0</v>
      </c>
      <c r="J1156" s="3">
        <f t="shared" si="445"/>
        <v>15</v>
      </c>
      <c r="K1156" s="3">
        <f t="shared" si="438"/>
        <v>0</v>
      </c>
      <c r="L1156" s="3">
        <f t="shared" si="450"/>
        <v>6</v>
      </c>
      <c r="M1156" s="3">
        <f t="shared" ref="M1156:M1219" si="452">(J1156*100)+L1156</f>
        <v>1506</v>
      </c>
      <c r="N1156" t="str">
        <f t="shared" ref="N1156:N1219" si="453">IFERROR(IF($K1156,A1156,IF(I1156=1,A1156,"")),"")</f>
        <v/>
      </c>
      <c r="O1156" s="14" t="str">
        <f t="shared" si="446"/>
        <v/>
      </c>
      <c r="P1156" s="14" t="str">
        <f t="shared" si="447"/>
        <v/>
      </c>
      <c r="Q1156" s="14" t="str">
        <f t="shared" si="448"/>
        <v/>
      </c>
      <c r="R1156" s="14" t="str">
        <f t="shared" si="449"/>
        <v/>
      </c>
      <c r="S1156" t="str">
        <f t="shared" ref="S1156:S1219" si="454">IF($K1156,A1161,IF(T1156,A1156,""))</f>
        <v/>
      </c>
      <c r="T1156" s="14">
        <f t="shared" ref="T1156:T1219" si="455">IF(AND(NOT(ISNUMBER(D1155)),NOT(ISNUMBER(D1156)),NOT(ISNUMBER(D1157)),NOT(ISNUMBER(D1158))),1,0)</f>
        <v>0</v>
      </c>
    </row>
    <row r="1157" spans="1:20" x14ac:dyDescent="0.25">
      <c r="A1157" t="s">
        <v>315</v>
      </c>
      <c r="B1157">
        <f t="shared" si="439"/>
        <v>2</v>
      </c>
      <c r="C1157" t="e">
        <f t="shared" si="440"/>
        <v>#VALUE!</v>
      </c>
      <c r="D1157">
        <f t="shared" si="441"/>
        <v>2</v>
      </c>
      <c r="E1157">
        <f t="shared" si="442"/>
        <v>4</v>
      </c>
      <c r="F1157" s="1">
        <f t="shared" si="451"/>
        <v>7</v>
      </c>
      <c r="G1157" s="1">
        <f t="shared" si="443"/>
        <v>5</v>
      </c>
      <c r="H1157" s="26" t="str">
        <f t="shared" si="444"/>
        <v>07:05</v>
      </c>
      <c r="I1157" s="14">
        <f t="shared" ref="I1157:I1220" si="456">IFERROR(FIND("Ruta",A1157),0)</f>
        <v>0</v>
      </c>
      <c r="J1157" s="3">
        <f t="shared" si="445"/>
        <v>15</v>
      </c>
      <c r="K1157" s="3">
        <f t="shared" ref="K1157:K1220" si="457">IF(AND(ISNUMBER(G1158),ISNUMBER(G1159),ISNUMBER(G1160),ISNUMBER(G1161)),1,0)</f>
        <v>0</v>
      </c>
      <c r="L1157" s="3">
        <f t="shared" si="450"/>
        <v>6</v>
      </c>
      <c r="M1157" s="3">
        <f t="shared" si="452"/>
        <v>1506</v>
      </c>
      <c r="N1157" t="str">
        <f t="shared" si="453"/>
        <v/>
      </c>
      <c r="O1157" s="14" t="str">
        <f t="shared" si="446"/>
        <v/>
      </c>
      <c r="P1157" s="14" t="str">
        <f t="shared" si="447"/>
        <v/>
      </c>
      <c r="Q1157" s="14" t="str">
        <f t="shared" si="448"/>
        <v/>
      </c>
      <c r="R1157" s="14" t="str">
        <f t="shared" si="449"/>
        <v/>
      </c>
      <c r="S1157" t="str">
        <f t="shared" si="454"/>
        <v/>
      </c>
      <c r="T1157" s="14">
        <f t="shared" si="455"/>
        <v>0</v>
      </c>
    </row>
    <row r="1158" spans="1:20" x14ac:dyDescent="0.25">
      <c r="A1158" t="s">
        <v>602</v>
      </c>
      <c r="B1158" t="e">
        <f t="shared" ref="B1158:B1221" si="458">FIND($B$2,A1158)</f>
        <v>#VALUE!</v>
      </c>
      <c r="C1158" t="e">
        <f t="shared" ref="C1158:C1221" si="459">FIND($C$2,A1158)</f>
        <v>#VALUE!</v>
      </c>
      <c r="D1158" t="e">
        <f t="shared" ref="D1158:D1221" si="460">IFERROR(B1158,C1158)</f>
        <v>#VALUE!</v>
      </c>
      <c r="E1158">
        <f t="shared" ref="E1158:E1221" si="461">LEN(A1158)</f>
        <v>39</v>
      </c>
      <c r="F1158" s="1" t="str">
        <f t="shared" si="451"/>
        <v/>
      </c>
      <c r="G1158" s="1" t="str">
        <f t="shared" ref="G1158:G1221" si="462">IFERROR(IF(B1158,IFERROR(VALUE(RIGHT($A1158,$E1158-$D1158)),""),""),"")</f>
        <v/>
      </c>
      <c r="H1158" s="26" t="str">
        <f t="shared" ref="H1158:H1221" si="463">TEXT(F1158,"00")&amp;":"&amp;TEXT(G1158,"00")</f>
        <v>:</v>
      </c>
      <c r="I1158" s="14">
        <f t="shared" si="456"/>
        <v>0</v>
      </c>
      <c r="J1158" s="3">
        <f t="shared" ref="J1158:J1221" si="464">I1158+J1157</f>
        <v>15</v>
      </c>
      <c r="K1158" s="3">
        <f t="shared" si="457"/>
        <v>0</v>
      </c>
      <c r="L1158" s="3">
        <f t="shared" si="450"/>
        <v>6</v>
      </c>
      <c r="M1158" s="3">
        <f t="shared" si="452"/>
        <v>1506</v>
      </c>
      <c r="N1158" t="str">
        <f t="shared" si="453"/>
        <v/>
      </c>
      <c r="O1158" s="14" t="str">
        <f t="shared" ref="O1158:O1221" si="465">IF($K1158,H1159,"")</f>
        <v/>
      </c>
      <c r="P1158" s="14" t="str">
        <f t="shared" ref="P1158:P1221" si="466">IF($K1158,H1160,"")</f>
        <v/>
      </c>
      <c r="Q1158" s="14" t="str">
        <f t="shared" ref="Q1158:Q1221" si="467">IF($K1158,H1161,"")</f>
        <v/>
      </c>
      <c r="R1158" s="14" t="str">
        <f t="shared" ref="R1158:R1221" si="468">IF($K1158,H1162,"")</f>
        <v/>
      </c>
      <c r="S1158" t="str">
        <f t="shared" si="454"/>
        <v/>
      </c>
      <c r="T1158" s="14">
        <f t="shared" si="455"/>
        <v>0</v>
      </c>
    </row>
    <row r="1159" spans="1:20" x14ac:dyDescent="0.25">
      <c r="A1159" t="s">
        <v>21</v>
      </c>
      <c r="B1159" t="e">
        <f t="shared" si="458"/>
        <v>#VALUE!</v>
      </c>
      <c r="C1159" t="e">
        <f t="shared" si="459"/>
        <v>#VALUE!</v>
      </c>
      <c r="D1159" t="e">
        <f t="shared" si="460"/>
        <v>#VALUE!</v>
      </c>
      <c r="E1159">
        <f t="shared" si="461"/>
        <v>26</v>
      </c>
      <c r="F1159" s="1" t="str">
        <f t="shared" si="451"/>
        <v/>
      </c>
      <c r="G1159" s="1" t="str">
        <f t="shared" si="462"/>
        <v/>
      </c>
      <c r="H1159" s="26" t="str">
        <f t="shared" si="463"/>
        <v>:</v>
      </c>
      <c r="I1159" s="14">
        <f t="shared" si="456"/>
        <v>0</v>
      </c>
      <c r="J1159" s="3">
        <f t="shared" si="464"/>
        <v>15</v>
      </c>
      <c r="K1159" s="3">
        <f t="shared" si="457"/>
        <v>1</v>
      </c>
      <c r="L1159" s="3">
        <f t="shared" si="450"/>
        <v>7</v>
      </c>
      <c r="M1159" s="3">
        <f t="shared" si="452"/>
        <v>1507</v>
      </c>
      <c r="N1159" t="str">
        <f t="shared" si="453"/>
        <v>Opel Planta en Figueruelas</v>
      </c>
      <c r="O1159" s="14" t="str">
        <f t="shared" si="465"/>
        <v>05:30</v>
      </c>
      <c r="P1159" s="14" t="str">
        <f t="shared" si="466"/>
        <v>13:30</v>
      </c>
      <c r="Q1159" s="14" t="str">
        <f t="shared" si="467"/>
        <v>21:30</v>
      </c>
      <c r="R1159" s="14" t="str">
        <f t="shared" si="468"/>
        <v>07:30</v>
      </c>
      <c r="S1159" t="str">
        <f t="shared" si="454"/>
        <v>Maurice Ravel (esq. Isaac Albeniz)</v>
      </c>
      <c r="T1159" s="14">
        <f t="shared" si="455"/>
        <v>0</v>
      </c>
    </row>
    <row r="1160" spans="1:20" x14ac:dyDescent="0.25">
      <c r="A1160" t="s">
        <v>46</v>
      </c>
      <c r="B1160">
        <f t="shared" si="458"/>
        <v>2</v>
      </c>
      <c r="C1160" t="e">
        <f t="shared" si="459"/>
        <v>#VALUE!</v>
      </c>
      <c r="D1160">
        <f t="shared" si="460"/>
        <v>2</v>
      </c>
      <c r="E1160">
        <f t="shared" si="461"/>
        <v>4</v>
      </c>
      <c r="F1160" s="1">
        <f t="shared" si="451"/>
        <v>5</v>
      </c>
      <c r="G1160" s="1">
        <f t="shared" si="462"/>
        <v>30</v>
      </c>
      <c r="H1160" s="26" t="str">
        <f t="shared" si="463"/>
        <v>05:30</v>
      </c>
      <c r="I1160" s="14">
        <f t="shared" si="456"/>
        <v>0</v>
      </c>
      <c r="J1160" s="3">
        <f t="shared" si="464"/>
        <v>15</v>
      </c>
      <c r="K1160" s="3">
        <f t="shared" si="457"/>
        <v>0</v>
      </c>
      <c r="L1160" s="3">
        <f t="shared" si="450"/>
        <v>7</v>
      </c>
      <c r="M1160" s="3">
        <f t="shared" si="452"/>
        <v>1507</v>
      </c>
      <c r="N1160" t="str">
        <f t="shared" si="453"/>
        <v/>
      </c>
      <c r="O1160" s="14" t="str">
        <f t="shared" si="465"/>
        <v/>
      </c>
      <c r="P1160" s="14" t="str">
        <f t="shared" si="466"/>
        <v/>
      </c>
      <c r="Q1160" s="14" t="str">
        <f t="shared" si="467"/>
        <v/>
      </c>
      <c r="R1160" s="14" t="str">
        <f t="shared" si="468"/>
        <v/>
      </c>
      <c r="S1160" t="str">
        <f t="shared" si="454"/>
        <v/>
      </c>
      <c r="T1160" s="14">
        <f t="shared" si="455"/>
        <v>0</v>
      </c>
    </row>
    <row r="1161" spans="1:20" x14ac:dyDescent="0.25">
      <c r="A1161" t="s">
        <v>47</v>
      </c>
      <c r="B1161">
        <f t="shared" si="458"/>
        <v>3</v>
      </c>
      <c r="C1161" t="e">
        <f t="shared" si="459"/>
        <v>#VALUE!</v>
      </c>
      <c r="D1161">
        <f t="shared" si="460"/>
        <v>3</v>
      </c>
      <c r="E1161">
        <f t="shared" si="461"/>
        <v>5</v>
      </c>
      <c r="F1161" s="1">
        <f t="shared" si="451"/>
        <v>13</v>
      </c>
      <c r="G1161" s="1">
        <f t="shared" si="462"/>
        <v>30</v>
      </c>
      <c r="H1161" s="26" t="str">
        <f t="shared" si="463"/>
        <v>13:30</v>
      </c>
      <c r="I1161" s="14">
        <f t="shared" si="456"/>
        <v>0</v>
      </c>
      <c r="J1161" s="3">
        <f t="shared" si="464"/>
        <v>15</v>
      </c>
      <c r="K1161" s="3">
        <f t="shared" si="457"/>
        <v>0</v>
      </c>
      <c r="L1161" s="3">
        <f t="shared" si="450"/>
        <v>7</v>
      </c>
      <c r="M1161" s="3">
        <f t="shared" si="452"/>
        <v>1507</v>
      </c>
      <c r="N1161" t="str">
        <f t="shared" si="453"/>
        <v/>
      </c>
      <c r="O1161" s="14" t="str">
        <f t="shared" si="465"/>
        <v/>
      </c>
      <c r="P1161" s="14" t="str">
        <f t="shared" si="466"/>
        <v/>
      </c>
      <c r="Q1161" s="14" t="str">
        <f t="shared" si="467"/>
        <v/>
      </c>
      <c r="R1161" s="14" t="str">
        <f t="shared" si="468"/>
        <v/>
      </c>
      <c r="S1161" t="str">
        <f t="shared" si="454"/>
        <v/>
      </c>
      <c r="T1161" s="14">
        <f t="shared" si="455"/>
        <v>0</v>
      </c>
    </row>
    <row r="1162" spans="1:20" x14ac:dyDescent="0.25">
      <c r="A1162" t="s">
        <v>48</v>
      </c>
      <c r="B1162">
        <f t="shared" si="458"/>
        <v>3</v>
      </c>
      <c r="C1162" t="e">
        <f t="shared" si="459"/>
        <v>#VALUE!</v>
      </c>
      <c r="D1162">
        <f t="shared" si="460"/>
        <v>3</v>
      </c>
      <c r="E1162">
        <f t="shared" si="461"/>
        <v>5</v>
      </c>
      <c r="F1162" s="1">
        <f t="shared" si="451"/>
        <v>21</v>
      </c>
      <c r="G1162" s="1">
        <f t="shared" si="462"/>
        <v>30</v>
      </c>
      <c r="H1162" s="26" t="str">
        <f t="shared" si="463"/>
        <v>21:30</v>
      </c>
      <c r="I1162" s="14">
        <f t="shared" si="456"/>
        <v>0</v>
      </c>
      <c r="J1162" s="3">
        <f t="shared" si="464"/>
        <v>15</v>
      </c>
      <c r="K1162" s="3">
        <f t="shared" si="457"/>
        <v>0</v>
      </c>
      <c r="L1162" s="3">
        <f t="shared" si="450"/>
        <v>7</v>
      </c>
      <c r="M1162" s="3">
        <f t="shared" si="452"/>
        <v>1507</v>
      </c>
      <c r="N1162" t="str">
        <f t="shared" si="453"/>
        <v/>
      </c>
      <c r="O1162" s="14" t="str">
        <f t="shared" si="465"/>
        <v/>
      </c>
      <c r="P1162" s="14" t="str">
        <f t="shared" si="466"/>
        <v/>
      </c>
      <c r="Q1162" s="14" t="str">
        <f t="shared" si="467"/>
        <v/>
      </c>
      <c r="R1162" s="14" t="str">
        <f t="shared" si="468"/>
        <v/>
      </c>
      <c r="S1162" t="str">
        <f t="shared" si="454"/>
        <v/>
      </c>
      <c r="T1162" s="14">
        <f t="shared" si="455"/>
        <v>0</v>
      </c>
    </row>
    <row r="1163" spans="1:20" x14ac:dyDescent="0.25">
      <c r="A1163" t="s">
        <v>308</v>
      </c>
      <c r="B1163">
        <f t="shared" si="458"/>
        <v>2</v>
      </c>
      <c r="C1163" t="e">
        <f t="shared" si="459"/>
        <v>#VALUE!</v>
      </c>
      <c r="D1163">
        <f t="shared" si="460"/>
        <v>2</v>
      </c>
      <c r="E1163">
        <f t="shared" si="461"/>
        <v>4</v>
      </c>
      <c r="F1163" s="1">
        <f t="shared" si="451"/>
        <v>7</v>
      </c>
      <c r="G1163" s="1">
        <f t="shared" si="462"/>
        <v>30</v>
      </c>
      <c r="H1163" s="26" t="str">
        <f t="shared" si="463"/>
        <v>07:30</v>
      </c>
      <c r="I1163" s="14">
        <f t="shared" si="456"/>
        <v>0</v>
      </c>
      <c r="J1163" s="3">
        <f t="shared" si="464"/>
        <v>15</v>
      </c>
      <c r="K1163" s="3">
        <f t="shared" si="457"/>
        <v>0</v>
      </c>
      <c r="L1163" s="3">
        <f t="shared" si="450"/>
        <v>7</v>
      </c>
      <c r="M1163" s="3">
        <f t="shared" si="452"/>
        <v>1507</v>
      </c>
      <c r="N1163" t="str">
        <f t="shared" si="453"/>
        <v/>
      </c>
      <c r="O1163" s="14" t="str">
        <f t="shared" si="465"/>
        <v/>
      </c>
      <c r="P1163" s="14" t="str">
        <f t="shared" si="466"/>
        <v/>
      </c>
      <c r="Q1163" s="14" t="str">
        <f t="shared" si="467"/>
        <v/>
      </c>
      <c r="R1163" s="14" t="str">
        <f t="shared" si="468"/>
        <v/>
      </c>
      <c r="S1163" t="str">
        <f t="shared" si="454"/>
        <v/>
      </c>
      <c r="T1163" s="14">
        <f t="shared" si="455"/>
        <v>0</v>
      </c>
    </row>
    <row r="1164" spans="1:20" x14ac:dyDescent="0.25">
      <c r="A1164" t="s">
        <v>218</v>
      </c>
      <c r="B1164" t="e">
        <f t="shared" si="458"/>
        <v>#VALUE!</v>
      </c>
      <c r="C1164" t="e">
        <f t="shared" si="459"/>
        <v>#VALUE!</v>
      </c>
      <c r="D1164" t="e">
        <f t="shared" si="460"/>
        <v>#VALUE!</v>
      </c>
      <c r="E1164">
        <f t="shared" si="461"/>
        <v>34</v>
      </c>
      <c r="F1164" s="1" t="str">
        <f t="shared" si="451"/>
        <v/>
      </c>
      <c r="G1164" s="1" t="str">
        <f t="shared" si="462"/>
        <v/>
      </c>
      <c r="H1164" s="26" t="str">
        <f t="shared" si="463"/>
        <v>:</v>
      </c>
      <c r="I1164" s="14">
        <f t="shared" si="456"/>
        <v>0</v>
      </c>
      <c r="J1164" s="3">
        <f t="shared" si="464"/>
        <v>15</v>
      </c>
      <c r="K1164" s="3">
        <f t="shared" si="457"/>
        <v>0</v>
      </c>
      <c r="L1164" s="3">
        <f t="shared" si="450"/>
        <v>7</v>
      </c>
      <c r="M1164" s="3">
        <f t="shared" si="452"/>
        <v>1507</v>
      </c>
      <c r="N1164" t="str">
        <f t="shared" si="453"/>
        <v/>
      </c>
      <c r="O1164" s="14" t="str">
        <f t="shared" si="465"/>
        <v/>
      </c>
      <c r="P1164" s="14" t="str">
        <f t="shared" si="466"/>
        <v/>
      </c>
      <c r="Q1164" s="14" t="str">
        <f t="shared" si="467"/>
        <v/>
      </c>
      <c r="R1164" s="14" t="str">
        <f t="shared" si="468"/>
        <v/>
      </c>
      <c r="S1164" t="str">
        <f t="shared" si="454"/>
        <v/>
      </c>
      <c r="T1164" s="14">
        <f t="shared" si="455"/>
        <v>0</v>
      </c>
    </row>
    <row r="1165" spans="1:20" x14ac:dyDescent="0.25">
      <c r="A1165" t="s">
        <v>629</v>
      </c>
      <c r="B1165" t="e">
        <f t="shared" si="458"/>
        <v>#VALUE!</v>
      </c>
      <c r="C1165" t="e">
        <f t="shared" si="459"/>
        <v>#VALUE!</v>
      </c>
      <c r="D1165" t="e">
        <f t="shared" si="460"/>
        <v>#VALUE!</v>
      </c>
      <c r="E1165">
        <f t="shared" si="461"/>
        <v>8</v>
      </c>
      <c r="F1165" s="1" t="str">
        <f t="shared" si="451"/>
        <v/>
      </c>
      <c r="G1165" s="1" t="str">
        <f t="shared" si="462"/>
        <v/>
      </c>
      <c r="H1165" s="26" t="str">
        <f t="shared" si="463"/>
        <v>:</v>
      </c>
      <c r="I1165" s="14">
        <f t="shared" si="456"/>
        <v>1</v>
      </c>
      <c r="J1165" s="3">
        <f t="shared" si="464"/>
        <v>16</v>
      </c>
      <c r="K1165" s="3">
        <f t="shared" si="457"/>
        <v>0</v>
      </c>
      <c r="L1165" s="3">
        <f t="shared" si="450"/>
        <v>0</v>
      </c>
      <c r="M1165" s="3">
        <f t="shared" si="452"/>
        <v>1600</v>
      </c>
      <c r="N1165" t="str">
        <f t="shared" si="453"/>
        <v>Ruta 6/9</v>
      </c>
      <c r="O1165" s="14" t="str">
        <f t="shared" si="465"/>
        <v/>
      </c>
      <c r="P1165" s="14" t="str">
        <f t="shared" si="466"/>
        <v/>
      </c>
      <c r="Q1165" s="14" t="str">
        <f t="shared" si="467"/>
        <v/>
      </c>
      <c r="R1165" s="14" t="str">
        <f t="shared" si="468"/>
        <v/>
      </c>
      <c r="S1165" t="str">
        <f t="shared" si="454"/>
        <v/>
      </c>
      <c r="T1165" s="14">
        <f t="shared" si="455"/>
        <v>0</v>
      </c>
    </row>
    <row r="1166" spans="1:20" x14ac:dyDescent="0.25">
      <c r="A1166" t="s">
        <v>605</v>
      </c>
      <c r="B1166" t="e">
        <f t="shared" si="458"/>
        <v>#VALUE!</v>
      </c>
      <c r="C1166" t="e">
        <f t="shared" si="459"/>
        <v>#VALUE!</v>
      </c>
      <c r="D1166" t="e">
        <f t="shared" si="460"/>
        <v>#VALUE!</v>
      </c>
      <c r="E1166">
        <f t="shared" si="461"/>
        <v>47</v>
      </c>
      <c r="F1166" s="1" t="str">
        <f t="shared" si="451"/>
        <v/>
      </c>
      <c r="G1166" s="1" t="str">
        <f t="shared" si="462"/>
        <v/>
      </c>
      <c r="H1166" s="26" t="str">
        <f t="shared" si="463"/>
        <v>:</v>
      </c>
      <c r="I1166" s="14">
        <f t="shared" si="456"/>
        <v>0</v>
      </c>
      <c r="J1166" s="3">
        <f t="shared" si="464"/>
        <v>16</v>
      </c>
      <c r="K1166" s="3">
        <f t="shared" si="457"/>
        <v>1</v>
      </c>
      <c r="L1166" s="3">
        <f t="shared" si="450"/>
        <v>1</v>
      </c>
      <c r="M1166" s="3">
        <f t="shared" si="452"/>
        <v>1601</v>
      </c>
      <c r="N1166" t="str">
        <f t="shared" si="453"/>
        <v>P. Venecia: Calle Tiziano (esq. Paolo Veronese)</v>
      </c>
      <c r="O1166" s="14" t="str">
        <f t="shared" si="465"/>
        <v>04:46</v>
      </c>
      <c r="P1166" s="14" t="str">
        <f t="shared" si="466"/>
        <v>12:44</v>
      </c>
      <c r="Q1166" s="14" t="str">
        <f t="shared" si="467"/>
        <v>20:44</v>
      </c>
      <c r="R1166" s="14" t="str">
        <f t="shared" si="468"/>
        <v>06:46</v>
      </c>
      <c r="S1166" t="str">
        <f t="shared" si="454"/>
        <v>Opel Planta en Figueruelas</v>
      </c>
      <c r="T1166" s="14">
        <f t="shared" si="455"/>
        <v>0</v>
      </c>
    </row>
    <row r="1167" spans="1:20" x14ac:dyDescent="0.25">
      <c r="A1167" t="s">
        <v>196</v>
      </c>
      <c r="B1167">
        <f t="shared" si="458"/>
        <v>2</v>
      </c>
      <c r="C1167" t="e">
        <f t="shared" si="459"/>
        <v>#VALUE!</v>
      </c>
      <c r="D1167">
        <f t="shared" si="460"/>
        <v>2</v>
      </c>
      <c r="E1167">
        <f t="shared" si="461"/>
        <v>4</v>
      </c>
      <c r="F1167" s="1">
        <f t="shared" si="451"/>
        <v>4</v>
      </c>
      <c r="G1167" s="1">
        <f t="shared" si="462"/>
        <v>46</v>
      </c>
      <c r="H1167" s="26" t="str">
        <f t="shared" si="463"/>
        <v>04:46</v>
      </c>
      <c r="I1167" s="14">
        <f t="shared" si="456"/>
        <v>0</v>
      </c>
      <c r="J1167" s="3">
        <f t="shared" si="464"/>
        <v>16</v>
      </c>
      <c r="K1167" s="3">
        <f t="shared" si="457"/>
        <v>0</v>
      </c>
      <c r="L1167" s="3">
        <f t="shared" si="450"/>
        <v>1</v>
      </c>
      <c r="M1167" s="3">
        <f t="shared" si="452"/>
        <v>1601</v>
      </c>
      <c r="N1167" t="str">
        <f t="shared" si="453"/>
        <v/>
      </c>
      <c r="O1167" s="14" t="str">
        <f t="shared" si="465"/>
        <v/>
      </c>
      <c r="P1167" s="14" t="str">
        <f t="shared" si="466"/>
        <v/>
      </c>
      <c r="Q1167" s="14" t="str">
        <f t="shared" si="467"/>
        <v/>
      </c>
      <c r="R1167" s="14" t="str">
        <f t="shared" si="468"/>
        <v/>
      </c>
      <c r="S1167" t="str">
        <f t="shared" si="454"/>
        <v/>
      </c>
      <c r="T1167" s="14">
        <f t="shared" si="455"/>
        <v>0</v>
      </c>
    </row>
    <row r="1168" spans="1:20" x14ac:dyDescent="0.25">
      <c r="A1168" t="s">
        <v>381</v>
      </c>
      <c r="B1168">
        <f t="shared" si="458"/>
        <v>3</v>
      </c>
      <c r="C1168" t="e">
        <f t="shared" si="459"/>
        <v>#VALUE!</v>
      </c>
      <c r="D1168">
        <f t="shared" si="460"/>
        <v>3</v>
      </c>
      <c r="E1168">
        <f t="shared" si="461"/>
        <v>5</v>
      </c>
      <c r="F1168" s="1">
        <f t="shared" si="451"/>
        <v>12</v>
      </c>
      <c r="G1168" s="1">
        <f t="shared" si="462"/>
        <v>44</v>
      </c>
      <c r="H1168" s="26" t="str">
        <f t="shared" si="463"/>
        <v>12:44</v>
      </c>
      <c r="I1168" s="14">
        <f t="shared" si="456"/>
        <v>0</v>
      </c>
      <c r="J1168" s="3">
        <f t="shared" si="464"/>
        <v>16</v>
      </c>
      <c r="K1168" s="3">
        <f t="shared" si="457"/>
        <v>0</v>
      </c>
      <c r="L1168" s="3">
        <f t="shared" si="450"/>
        <v>1</v>
      </c>
      <c r="M1168" s="3">
        <f t="shared" si="452"/>
        <v>1601</v>
      </c>
      <c r="N1168" t="str">
        <f t="shared" si="453"/>
        <v/>
      </c>
      <c r="O1168" s="14" t="str">
        <f t="shared" si="465"/>
        <v/>
      </c>
      <c r="P1168" s="14" t="str">
        <f t="shared" si="466"/>
        <v/>
      </c>
      <c r="Q1168" s="14" t="str">
        <f t="shared" si="467"/>
        <v/>
      </c>
      <c r="R1168" s="14" t="str">
        <f t="shared" si="468"/>
        <v/>
      </c>
      <c r="S1168" t="str">
        <f t="shared" si="454"/>
        <v/>
      </c>
      <c r="T1168" s="14">
        <f t="shared" si="455"/>
        <v>0</v>
      </c>
    </row>
    <row r="1169" spans="1:20" x14ac:dyDescent="0.25">
      <c r="A1169" t="s">
        <v>505</v>
      </c>
      <c r="B1169">
        <f t="shared" si="458"/>
        <v>3</v>
      </c>
      <c r="C1169" t="e">
        <f t="shared" si="459"/>
        <v>#VALUE!</v>
      </c>
      <c r="D1169">
        <f t="shared" si="460"/>
        <v>3</v>
      </c>
      <c r="E1169">
        <f t="shared" si="461"/>
        <v>5</v>
      </c>
      <c r="F1169" s="1">
        <f t="shared" si="451"/>
        <v>20</v>
      </c>
      <c r="G1169" s="1">
        <f t="shared" si="462"/>
        <v>44</v>
      </c>
      <c r="H1169" s="26" t="str">
        <f t="shared" si="463"/>
        <v>20:44</v>
      </c>
      <c r="I1169" s="14">
        <f t="shared" si="456"/>
        <v>0</v>
      </c>
      <c r="J1169" s="3">
        <f t="shared" si="464"/>
        <v>16</v>
      </c>
      <c r="K1169" s="3">
        <f t="shared" si="457"/>
        <v>0</v>
      </c>
      <c r="L1169" s="3">
        <f t="shared" si="450"/>
        <v>1</v>
      </c>
      <c r="M1169" s="3">
        <f t="shared" si="452"/>
        <v>1601</v>
      </c>
      <c r="N1169" t="str">
        <f t="shared" si="453"/>
        <v/>
      </c>
      <c r="O1169" s="14" t="str">
        <f t="shared" si="465"/>
        <v/>
      </c>
      <c r="P1169" s="14" t="str">
        <f t="shared" si="466"/>
        <v/>
      </c>
      <c r="Q1169" s="14" t="str">
        <f t="shared" si="467"/>
        <v/>
      </c>
      <c r="R1169" s="14" t="str">
        <f t="shared" si="468"/>
        <v/>
      </c>
      <c r="S1169" t="str">
        <f t="shared" si="454"/>
        <v/>
      </c>
      <c r="T1169" s="14">
        <f t="shared" si="455"/>
        <v>0</v>
      </c>
    </row>
    <row r="1170" spans="1:20" x14ac:dyDescent="0.25">
      <c r="A1170" t="s">
        <v>342</v>
      </c>
      <c r="B1170">
        <f t="shared" si="458"/>
        <v>2</v>
      </c>
      <c r="C1170" t="e">
        <f t="shared" si="459"/>
        <v>#VALUE!</v>
      </c>
      <c r="D1170">
        <f t="shared" si="460"/>
        <v>2</v>
      </c>
      <c r="E1170">
        <f t="shared" si="461"/>
        <v>4</v>
      </c>
      <c r="F1170" s="1">
        <f t="shared" si="451"/>
        <v>6</v>
      </c>
      <c r="G1170" s="1">
        <f t="shared" si="462"/>
        <v>46</v>
      </c>
      <c r="H1170" s="26" t="str">
        <f t="shared" si="463"/>
        <v>06:46</v>
      </c>
      <c r="I1170" s="14">
        <f t="shared" si="456"/>
        <v>0</v>
      </c>
      <c r="J1170" s="3">
        <f t="shared" si="464"/>
        <v>16</v>
      </c>
      <c r="K1170" s="3">
        <f t="shared" si="457"/>
        <v>0</v>
      </c>
      <c r="L1170" s="3">
        <f t="shared" si="450"/>
        <v>1</v>
      </c>
      <c r="M1170" s="3">
        <f t="shared" si="452"/>
        <v>1601</v>
      </c>
      <c r="N1170" t="str">
        <f t="shared" si="453"/>
        <v/>
      </c>
      <c r="O1170" s="14" t="str">
        <f t="shared" si="465"/>
        <v/>
      </c>
      <c r="P1170" s="14" t="str">
        <f t="shared" si="466"/>
        <v/>
      </c>
      <c r="Q1170" s="14" t="str">
        <f t="shared" si="467"/>
        <v/>
      </c>
      <c r="R1170" s="14" t="str">
        <f t="shared" si="468"/>
        <v/>
      </c>
      <c r="S1170" t="str">
        <f t="shared" si="454"/>
        <v/>
      </c>
      <c r="T1170" s="14">
        <f t="shared" si="455"/>
        <v>0</v>
      </c>
    </row>
    <row r="1171" spans="1:20" x14ac:dyDescent="0.25">
      <c r="A1171" t="s">
        <v>21</v>
      </c>
      <c r="B1171" t="e">
        <f t="shared" si="458"/>
        <v>#VALUE!</v>
      </c>
      <c r="C1171" t="e">
        <f t="shared" si="459"/>
        <v>#VALUE!</v>
      </c>
      <c r="D1171" t="e">
        <f t="shared" si="460"/>
        <v>#VALUE!</v>
      </c>
      <c r="E1171">
        <f t="shared" si="461"/>
        <v>26</v>
      </c>
      <c r="F1171" s="1" t="str">
        <f t="shared" si="451"/>
        <v/>
      </c>
      <c r="G1171" s="1" t="str">
        <f t="shared" si="462"/>
        <v/>
      </c>
      <c r="H1171" s="26" t="str">
        <f t="shared" si="463"/>
        <v>:</v>
      </c>
      <c r="I1171" s="14">
        <f t="shared" si="456"/>
        <v>0</v>
      </c>
      <c r="J1171" s="3">
        <f t="shared" si="464"/>
        <v>16</v>
      </c>
      <c r="K1171" s="3">
        <f t="shared" si="457"/>
        <v>0</v>
      </c>
      <c r="L1171" s="3">
        <f t="shared" si="450"/>
        <v>1</v>
      </c>
      <c r="M1171" s="3">
        <f t="shared" si="452"/>
        <v>1601</v>
      </c>
      <c r="N1171" t="str">
        <f t="shared" si="453"/>
        <v/>
      </c>
      <c r="O1171" s="14" t="str">
        <f t="shared" si="465"/>
        <v/>
      </c>
      <c r="P1171" s="14" t="str">
        <f t="shared" si="466"/>
        <v/>
      </c>
      <c r="Q1171" s="14" t="str">
        <f t="shared" si="467"/>
        <v/>
      </c>
      <c r="R1171" s="14" t="str">
        <f t="shared" si="468"/>
        <v/>
      </c>
      <c r="S1171" t="str">
        <f t="shared" si="454"/>
        <v/>
      </c>
      <c r="T1171" s="14">
        <f t="shared" si="455"/>
        <v>0</v>
      </c>
    </row>
    <row r="1172" spans="1:20" x14ac:dyDescent="0.25">
      <c r="A1172" t="s">
        <v>107</v>
      </c>
      <c r="B1172" t="e">
        <f t="shared" si="458"/>
        <v>#VALUE!</v>
      </c>
      <c r="C1172">
        <f t="shared" si="459"/>
        <v>15</v>
      </c>
      <c r="D1172">
        <f t="shared" si="460"/>
        <v>15</v>
      </c>
      <c r="E1172">
        <f t="shared" si="461"/>
        <v>32</v>
      </c>
      <c r="F1172" s="1" t="str">
        <f t="shared" si="451"/>
        <v/>
      </c>
      <c r="G1172" s="1" t="str">
        <f t="shared" si="462"/>
        <v/>
      </c>
      <c r="H1172" s="26" t="str">
        <f t="shared" si="463"/>
        <v>:</v>
      </c>
      <c r="I1172" s="14">
        <f t="shared" si="456"/>
        <v>0</v>
      </c>
      <c r="J1172" s="3">
        <f t="shared" si="464"/>
        <v>16</v>
      </c>
      <c r="K1172" s="3">
        <f t="shared" si="457"/>
        <v>1</v>
      </c>
      <c r="L1172" s="3">
        <f t="shared" si="450"/>
        <v>2</v>
      </c>
      <c r="M1172" s="3">
        <f t="shared" si="452"/>
        <v>1602</v>
      </c>
      <c r="N1172" t="str">
        <f t="shared" si="453"/>
        <v>Cuarta Avenida, nº 23 ( Pd. Bus)</v>
      </c>
      <c r="O1172" s="14" t="str">
        <f t="shared" si="465"/>
        <v>04:49</v>
      </c>
      <c r="P1172" s="14" t="str">
        <f t="shared" si="466"/>
        <v>12:47</v>
      </c>
      <c r="Q1172" s="14" t="str">
        <f t="shared" si="467"/>
        <v>20:47</v>
      </c>
      <c r="R1172" s="14" t="str">
        <f t="shared" si="468"/>
        <v>06:49</v>
      </c>
      <c r="S1172" t="str">
        <f t="shared" si="454"/>
        <v>P. Venecia: Calle Tiziano (esq. Paolo Veronese)</v>
      </c>
      <c r="T1172" s="14">
        <f t="shared" si="455"/>
        <v>0</v>
      </c>
    </row>
    <row r="1173" spans="1:20" x14ac:dyDescent="0.25">
      <c r="A1173" t="s">
        <v>558</v>
      </c>
      <c r="B1173">
        <f t="shared" si="458"/>
        <v>2</v>
      </c>
      <c r="C1173" t="e">
        <f t="shared" si="459"/>
        <v>#VALUE!</v>
      </c>
      <c r="D1173">
        <f t="shared" si="460"/>
        <v>2</v>
      </c>
      <c r="E1173">
        <f t="shared" si="461"/>
        <v>4</v>
      </c>
      <c r="F1173" s="1">
        <f t="shared" si="451"/>
        <v>4</v>
      </c>
      <c r="G1173" s="1">
        <f t="shared" si="462"/>
        <v>49</v>
      </c>
      <c r="H1173" s="26" t="str">
        <f t="shared" si="463"/>
        <v>04:49</v>
      </c>
      <c r="I1173" s="14">
        <f t="shared" si="456"/>
        <v>0</v>
      </c>
      <c r="J1173" s="3">
        <f t="shared" si="464"/>
        <v>16</v>
      </c>
      <c r="K1173" s="3">
        <f t="shared" si="457"/>
        <v>0</v>
      </c>
      <c r="L1173" s="3">
        <f t="shared" si="450"/>
        <v>2</v>
      </c>
      <c r="M1173" s="3">
        <f t="shared" si="452"/>
        <v>1602</v>
      </c>
      <c r="N1173" t="str">
        <f t="shared" si="453"/>
        <v/>
      </c>
      <c r="O1173" s="14" t="str">
        <f t="shared" si="465"/>
        <v/>
      </c>
      <c r="P1173" s="14" t="str">
        <f t="shared" si="466"/>
        <v/>
      </c>
      <c r="Q1173" s="14" t="str">
        <f t="shared" si="467"/>
        <v/>
      </c>
      <c r="R1173" s="14" t="str">
        <f t="shared" si="468"/>
        <v/>
      </c>
      <c r="S1173" t="str">
        <f t="shared" si="454"/>
        <v/>
      </c>
      <c r="T1173" s="14">
        <f t="shared" si="455"/>
        <v>0</v>
      </c>
    </row>
    <row r="1174" spans="1:20" x14ac:dyDescent="0.25">
      <c r="A1174" t="s">
        <v>397</v>
      </c>
      <c r="B1174">
        <f t="shared" si="458"/>
        <v>3</v>
      </c>
      <c r="C1174" t="e">
        <f t="shared" si="459"/>
        <v>#VALUE!</v>
      </c>
      <c r="D1174">
        <f t="shared" si="460"/>
        <v>3</v>
      </c>
      <c r="E1174">
        <f t="shared" si="461"/>
        <v>5</v>
      </c>
      <c r="F1174" s="1">
        <f t="shared" si="451"/>
        <v>12</v>
      </c>
      <c r="G1174" s="1">
        <f t="shared" si="462"/>
        <v>47</v>
      </c>
      <c r="H1174" s="26" t="str">
        <f t="shared" si="463"/>
        <v>12:47</v>
      </c>
      <c r="I1174" s="14">
        <f t="shared" si="456"/>
        <v>0</v>
      </c>
      <c r="J1174" s="3">
        <f t="shared" si="464"/>
        <v>16</v>
      </c>
      <c r="K1174" s="3">
        <f t="shared" si="457"/>
        <v>0</v>
      </c>
      <c r="L1174" s="3">
        <f t="shared" si="450"/>
        <v>2</v>
      </c>
      <c r="M1174" s="3">
        <f t="shared" si="452"/>
        <v>1602</v>
      </c>
      <c r="N1174" t="str">
        <f t="shared" si="453"/>
        <v/>
      </c>
      <c r="O1174" s="14" t="str">
        <f t="shared" si="465"/>
        <v/>
      </c>
      <c r="P1174" s="14" t="str">
        <f t="shared" si="466"/>
        <v/>
      </c>
      <c r="Q1174" s="14" t="str">
        <f t="shared" si="467"/>
        <v/>
      </c>
      <c r="R1174" s="14" t="str">
        <f t="shared" si="468"/>
        <v/>
      </c>
      <c r="S1174" t="str">
        <f t="shared" si="454"/>
        <v/>
      </c>
      <c r="T1174" s="14">
        <f t="shared" si="455"/>
        <v>0</v>
      </c>
    </row>
    <row r="1175" spans="1:20" x14ac:dyDescent="0.25">
      <c r="A1175" t="s">
        <v>208</v>
      </c>
      <c r="B1175">
        <f t="shared" si="458"/>
        <v>3</v>
      </c>
      <c r="C1175" t="e">
        <f t="shared" si="459"/>
        <v>#VALUE!</v>
      </c>
      <c r="D1175">
        <f t="shared" si="460"/>
        <v>3</v>
      </c>
      <c r="E1175">
        <f t="shared" si="461"/>
        <v>5</v>
      </c>
      <c r="F1175" s="1">
        <f t="shared" si="451"/>
        <v>20</v>
      </c>
      <c r="G1175" s="1">
        <f t="shared" si="462"/>
        <v>47</v>
      </c>
      <c r="H1175" s="26" t="str">
        <f t="shared" si="463"/>
        <v>20:47</v>
      </c>
      <c r="I1175" s="14">
        <f t="shared" si="456"/>
        <v>0</v>
      </c>
      <c r="J1175" s="3">
        <f t="shared" si="464"/>
        <v>16</v>
      </c>
      <c r="K1175" s="3">
        <f t="shared" si="457"/>
        <v>0</v>
      </c>
      <c r="L1175" s="3">
        <f t="shared" si="450"/>
        <v>2</v>
      </c>
      <c r="M1175" s="3">
        <f t="shared" si="452"/>
        <v>1602</v>
      </c>
      <c r="N1175" t="str">
        <f t="shared" si="453"/>
        <v/>
      </c>
      <c r="O1175" s="14" t="str">
        <f t="shared" si="465"/>
        <v/>
      </c>
      <c r="P1175" s="14" t="str">
        <f t="shared" si="466"/>
        <v/>
      </c>
      <c r="Q1175" s="14" t="str">
        <f t="shared" si="467"/>
        <v/>
      </c>
      <c r="R1175" s="14" t="str">
        <f t="shared" si="468"/>
        <v/>
      </c>
      <c r="S1175" t="str">
        <f t="shared" si="454"/>
        <v/>
      </c>
      <c r="T1175" s="14">
        <f t="shared" si="455"/>
        <v>0</v>
      </c>
    </row>
    <row r="1176" spans="1:20" x14ac:dyDescent="0.25">
      <c r="A1176" t="s">
        <v>518</v>
      </c>
      <c r="B1176">
        <f t="shared" si="458"/>
        <v>2</v>
      </c>
      <c r="C1176" t="e">
        <f t="shared" si="459"/>
        <v>#VALUE!</v>
      </c>
      <c r="D1176">
        <f t="shared" si="460"/>
        <v>2</v>
      </c>
      <c r="E1176">
        <f t="shared" si="461"/>
        <v>4</v>
      </c>
      <c r="F1176" s="1">
        <f t="shared" si="451"/>
        <v>6</v>
      </c>
      <c r="G1176" s="1">
        <f t="shared" si="462"/>
        <v>49</v>
      </c>
      <c r="H1176" s="26" t="str">
        <f t="shared" si="463"/>
        <v>06:49</v>
      </c>
      <c r="I1176" s="14">
        <f t="shared" si="456"/>
        <v>0</v>
      </c>
      <c r="J1176" s="3">
        <f t="shared" si="464"/>
        <v>16</v>
      </c>
      <c r="K1176" s="3">
        <f t="shared" si="457"/>
        <v>0</v>
      </c>
      <c r="L1176" s="3">
        <f t="shared" si="450"/>
        <v>2</v>
      </c>
      <c r="M1176" s="3">
        <f t="shared" si="452"/>
        <v>1602</v>
      </c>
      <c r="N1176" t="str">
        <f t="shared" si="453"/>
        <v/>
      </c>
      <c r="O1176" s="14" t="str">
        <f t="shared" si="465"/>
        <v/>
      </c>
      <c r="P1176" s="14" t="str">
        <f t="shared" si="466"/>
        <v/>
      </c>
      <c r="Q1176" s="14" t="str">
        <f t="shared" si="467"/>
        <v/>
      </c>
      <c r="R1176" s="14" t="str">
        <f t="shared" si="468"/>
        <v/>
      </c>
      <c r="S1176" t="str">
        <f t="shared" si="454"/>
        <v/>
      </c>
      <c r="T1176" s="14">
        <f t="shared" si="455"/>
        <v>0</v>
      </c>
    </row>
    <row r="1177" spans="1:20" x14ac:dyDescent="0.25">
      <c r="A1177" t="s">
        <v>605</v>
      </c>
      <c r="B1177" t="e">
        <f t="shared" si="458"/>
        <v>#VALUE!</v>
      </c>
      <c r="C1177" t="e">
        <f t="shared" si="459"/>
        <v>#VALUE!</v>
      </c>
      <c r="D1177" t="e">
        <f t="shared" si="460"/>
        <v>#VALUE!</v>
      </c>
      <c r="E1177">
        <f t="shared" si="461"/>
        <v>47</v>
      </c>
      <c r="F1177" s="1" t="str">
        <f t="shared" si="451"/>
        <v/>
      </c>
      <c r="G1177" s="1" t="str">
        <f t="shared" si="462"/>
        <v/>
      </c>
      <c r="H1177" s="26" t="str">
        <f t="shared" si="463"/>
        <v>:</v>
      </c>
      <c r="I1177" s="14">
        <f t="shared" si="456"/>
        <v>0</v>
      </c>
      <c r="J1177" s="3">
        <f t="shared" si="464"/>
        <v>16</v>
      </c>
      <c r="K1177" s="3">
        <f t="shared" si="457"/>
        <v>0</v>
      </c>
      <c r="L1177" s="3">
        <f t="shared" si="450"/>
        <v>2</v>
      </c>
      <c r="M1177" s="3">
        <f t="shared" si="452"/>
        <v>1602</v>
      </c>
      <c r="N1177" t="str">
        <f t="shared" si="453"/>
        <v/>
      </c>
      <c r="O1177" s="14" t="str">
        <f t="shared" si="465"/>
        <v/>
      </c>
      <c r="P1177" s="14" t="str">
        <f t="shared" si="466"/>
        <v/>
      </c>
      <c r="Q1177" s="14" t="str">
        <f t="shared" si="467"/>
        <v/>
      </c>
      <c r="R1177" s="14" t="str">
        <f t="shared" si="468"/>
        <v/>
      </c>
      <c r="S1177" t="str">
        <f t="shared" si="454"/>
        <v/>
      </c>
      <c r="T1177" s="14">
        <f t="shared" si="455"/>
        <v>0</v>
      </c>
    </row>
    <row r="1178" spans="1:20" x14ac:dyDescent="0.25">
      <c r="A1178" t="s">
        <v>111</v>
      </c>
      <c r="B1178" t="e">
        <f t="shared" si="458"/>
        <v>#VALUE!</v>
      </c>
      <c r="C1178" t="e">
        <f t="shared" si="459"/>
        <v>#VALUE!</v>
      </c>
      <c r="D1178" t="e">
        <f t="shared" si="460"/>
        <v>#VALUE!</v>
      </c>
      <c r="E1178">
        <f t="shared" si="461"/>
        <v>43</v>
      </c>
      <c r="F1178" s="1" t="str">
        <f t="shared" si="451"/>
        <v/>
      </c>
      <c r="G1178" s="1" t="str">
        <f t="shared" si="462"/>
        <v/>
      </c>
      <c r="H1178" s="26" t="str">
        <f t="shared" si="463"/>
        <v>:</v>
      </c>
      <c r="I1178" s="14">
        <f t="shared" si="456"/>
        <v>0</v>
      </c>
      <c r="J1178" s="3">
        <f t="shared" si="464"/>
        <v>16</v>
      </c>
      <c r="K1178" s="3">
        <f t="shared" si="457"/>
        <v>1</v>
      </c>
      <c r="L1178" s="3">
        <f t="shared" si="450"/>
        <v>3</v>
      </c>
      <c r="M1178" s="3">
        <f t="shared" si="452"/>
        <v>1603</v>
      </c>
      <c r="N1178" t="str">
        <f t="shared" si="453"/>
        <v>Avd. América (esq. C/ Pontevedra - Pd. Bus)</v>
      </c>
      <c r="O1178" s="14" t="str">
        <f t="shared" si="465"/>
        <v>04:52</v>
      </c>
      <c r="P1178" s="14" t="str">
        <f t="shared" si="466"/>
        <v>12:50</v>
      </c>
      <c r="Q1178" s="14" t="str">
        <f t="shared" si="467"/>
        <v>20:52</v>
      </c>
      <c r="R1178" s="14" t="str">
        <f t="shared" si="468"/>
        <v>06:50</v>
      </c>
      <c r="S1178" t="str">
        <f t="shared" si="454"/>
        <v>Cuarta Avenida, nº 23 ( Pd. Bus)</v>
      </c>
      <c r="T1178" s="14">
        <f t="shared" si="455"/>
        <v>0</v>
      </c>
    </row>
    <row r="1179" spans="1:20" x14ac:dyDescent="0.25">
      <c r="A1179" t="s">
        <v>516</v>
      </c>
      <c r="B1179">
        <f t="shared" si="458"/>
        <v>2</v>
      </c>
      <c r="C1179" t="e">
        <f t="shared" si="459"/>
        <v>#VALUE!</v>
      </c>
      <c r="D1179">
        <f t="shared" si="460"/>
        <v>2</v>
      </c>
      <c r="E1179">
        <f t="shared" si="461"/>
        <v>4</v>
      </c>
      <c r="F1179" s="1">
        <f t="shared" si="451"/>
        <v>4</v>
      </c>
      <c r="G1179" s="1">
        <f t="shared" si="462"/>
        <v>52</v>
      </c>
      <c r="H1179" s="26" t="str">
        <f t="shared" si="463"/>
        <v>04:52</v>
      </c>
      <c r="I1179" s="14">
        <f t="shared" si="456"/>
        <v>0</v>
      </c>
      <c r="J1179" s="3">
        <f t="shared" si="464"/>
        <v>16</v>
      </c>
      <c r="K1179" s="3">
        <f t="shared" si="457"/>
        <v>0</v>
      </c>
      <c r="L1179" s="3">
        <f t="shared" si="450"/>
        <v>3</v>
      </c>
      <c r="M1179" s="3">
        <f t="shared" si="452"/>
        <v>1603</v>
      </c>
      <c r="N1179" t="str">
        <f t="shared" si="453"/>
        <v/>
      </c>
      <c r="O1179" s="14" t="str">
        <f t="shared" si="465"/>
        <v/>
      </c>
      <c r="P1179" s="14" t="str">
        <f t="shared" si="466"/>
        <v/>
      </c>
      <c r="Q1179" s="14" t="str">
        <f t="shared" si="467"/>
        <v/>
      </c>
      <c r="R1179" s="14" t="str">
        <f t="shared" si="468"/>
        <v/>
      </c>
      <c r="S1179" t="str">
        <f t="shared" si="454"/>
        <v/>
      </c>
      <c r="T1179" s="14">
        <f t="shared" si="455"/>
        <v>0</v>
      </c>
    </row>
    <row r="1180" spans="1:20" x14ac:dyDescent="0.25">
      <c r="A1180" t="s">
        <v>109</v>
      </c>
      <c r="B1180">
        <f t="shared" si="458"/>
        <v>3</v>
      </c>
      <c r="C1180" t="e">
        <f t="shared" si="459"/>
        <v>#VALUE!</v>
      </c>
      <c r="D1180">
        <f t="shared" si="460"/>
        <v>3</v>
      </c>
      <c r="E1180">
        <f t="shared" si="461"/>
        <v>5</v>
      </c>
      <c r="F1180" s="1">
        <f t="shared" si="451"/>
        <v>12</v>
      </c>
      <c r="G1180" s="1">
        <f t="shared" si="462"/>
        <v>50</v>
      </c>
      <c r="H1180" s="26" t="str">
        <f t="shared" si="463"/>
        <v>12:50</v>
      </c>
      <c r="I1180" s="14">
        <f t="shared" si="456"/>
        <v>0</v>
      </c>
      <c r="J1180" s="3">
        <f t="shared" si="464"/>
        <v>16</v>
      </c>
      <c r="K1180" s="3">
        <f t="shared" si="457"/>
        <v>0</v>
      </c>
      <c r="L1180" s="3">
        <f t="shared" si="450"/>
        <v>3</v>
      </c>
      <c r="M1180" s="3">
        <f t="shared" si="452"/>
        <v>1603</v>
      </c>
      <c r="N1180" t="str">
        <f t="shared" si="453"/>
        <v/>
      </c>
      <c r="O1180" s="14" t="str">
        <f t="shared" si="465"/>
        <v/>
      </c>
      <c r="P1180" s="14" t="str">
        <f t="shared" si="466"/>
        <v/>
      </c>
      <c r="Q1180" s="14" t="str">
        <f t="shared" si="467"/>
        <v/>
      </c>
      <c r="R1180" s="14" t="str">
        <f t="shared" si="468"/>
        <v/>
      </c>
      <c r="S1180" t="str">
        <f t="shared" si="454"/>
        <v/>
      </c>
      <c r="T1180" s="14">
        <f t="shared" si="455"/>
        <v>0</v>
      </c>
    </row>
    <row r="1181" spans="1:20" x14ac:dyDescent="0.25">
      <c r="A1181" t="s">
        <v>387</v>
      </c>
      <c r="B1181">
        <f t="shared" si="458"/>
        <v>3</v>
      </c>
      <c r="C1181" t="e">
        <f t="shared" si="459"/>
        <v>#VALUE!</v>
      </c>
      <c r="D1181">
        <f t="shared" si="460"/>
        <v>3</v>
      </c>
      <c r="E1181">
        <f t="shared" si="461"/>
        <v>5</v>
      </c>
      <c r="F1181" s="1">
        <f t="shared" si="451"/>
        <v>20</v>
      </c>
      <c r="G1181" s="1">
        <f t="shared" si="462"/>
        <v>52</v>
      </c>
      <c r="H1181" s="26" t="str">
        <f t="shared" si="463"/>
        <v>20:52</v>
      </c>
      <c r="I1181" s="14">
        <f t="shared" si="456"/>
        <v>0</v>
      </c>
      <c r="J1181" s="3">
        <f t="shared" si="464"/>
        <v>16</v>
      </c>
      <c r="K1181" s="3">
        <f t="shared" si="457"/>
        <v>0</v>
      </c>
      <c r="L1181" s="3">
        <f t="shared" si="450"/>
        <v>3</v>
      </c>
      <c r="M1181" s="3">
        <f t="shared" si="452"/>
        <v>1603</v>
      </c>
      <c r="N1181" t="str">
        <f t="shared" si="453"/>
        <v/>
      </c>
      <c r="O1181" s="14" t="str">
        <f t="shared" si="465"/>
        <v/>
      </c>
      <c r="P1181" s="14" t="str">
        <f t="shared" si="466"/>
        <v/>
      </c>
      <c r="Q1181" s="14" t="str">
        <f t="shared" si="467"/>
        <v/>
      </c>
      <c r="R1181" s="14" t="str">
        <f t="shared" si="468"/>
        <v/>
      </c>
      <c r="S1181" t="str">
        <f t="shared" si="454"/>
        <v/>
      </c>
      <c r="T1181" s="14">
        <f t="shared" si="455"/>
        <v>0</v>
      </c>
    </row>
    <row r="1182" spans="1:20" x14ac:dyDescent="0.25">
      <c r="A1182" t="s">
        <v>328</v>
      </c>
      <c r="B1182">
        <f t="shared" si="458"/>
        <v>2</v>
      </c>
      <c r="C1182" t="e">
        <f t="shared" si="459"/>
        <v>#VALUE!</v>
      </c>
      <c r="D1182">
        <f t="shared" si="460"/>
        <v>2</v>
      </c>
      <c r="E1182">
        <f t="shared" si="461"/>
        <v>4</v>
      </c>
      <c r="F1182" s="1">
        <f t="shared" si="451"/>
        <v>6</v>
      </c>
      <c r="G1182" s="1">
        <f t="shared" si="462"/>
        <v>50</v>
      </c>
      <c r="H1182" s="26" t="str">
        <f t="shared" si="463"/>
        <v>06:50</v>
      </c>
      <c r="I1182" s="14">
        <f t="shared" si="456"/>
        <v>0</v>
      </c>
      <c r="J1182" s="3">
        <f t="shared" si="464"/>
        <v>16</v>
      </c>
      <c r="K1182" s="3">
        <f t="shared" si="457"/>
        <v>0</v>
      </c>
      <c r="L1182" s="3">
        <f t="shared" si="450"/>
        <v>3</v>
      </c>
      <c r="M1182" s="3">
        <f t="shared" si="452"/>
        <v>1603</v>
      </c>
      <c r="N1182" t="str">
        <f t="shared" si="453"/>
        <v/>
      </c>
      <c r="O1182" s="14" t="str">
        <f t="shared" si="465"/>
        <v/>
      </c>
      <c r="P1182" s="14" t="str">
        <f t="shared" si="466"/>
        <v/>
      </c>
      <c r="Q1182" s="14" t="str">
        <f t="shared" si="467"/>
        <v/>
      </c>
      <c r="R1182" s="14" t="str">
        <f t="shared" si="468"/>
        <v/>
      </c>
      <c r="S1182" t="str">
        <f t="shared" si="454"/>
        <v/>
      </c>
      <c r="T1182" s="14">
        <f t="shared" si="455"/>
        <v>0</v>
      </c>
    </row>
    <row r="1183" spans="1:20" x14ac:dyDescent="0.25">
      <c r="A1183" t="s">
        <v>107</v>
      </c>
      <c r="B1183" t="e">
        <f t="shared" si="458"/>
        <v>#VALUE!</v>
      </c>
      <c r="C1183">
        <f t="shared" si="459"/>
        <v>15</v>
      </c>
      <c r="D1183">
        <f t="shared" si="460"/>
        <v>15</v>
      </c>
      <c r="E1183">
        <f t="shared" si="461"/>
        <v>32</v>
      </c>
      <c r="F1183" s="1" t="str">
        <f t="shared" si="451"/>
        <v/>
      </c>
      <c r="G1183" s="1" t="str">
        <f t="shared" si="462"/>
        <v/>
      </c>
      <c r="H1183" s="26" t="str">
        <f t="shared" si="463"/>
        <v>:</v>
      </c>
      <c r="I1183" s="14">
        <f t="shared" si="456"/>
        <v>0</v>
      </c>
      <c r="J1183" s="3">
        <f t="shared" si="464"/>
        <v>16</v>
      </c>
      <c r="K1183" s="3">
        <f t="shared" si="457"/>
        <v>0</v>
      </c>
      <c r="L1183" s="3">
        <f t="shared" si="450"/>
        <v>3</v>
      </c>
      <c r="M1183" s="3">
        <f t="shared" si="452"/>
        <v>1603</v>
      </c>
      <c r="N1183" t="str">
        <f t="shared" si="453"/>
        <v/>
      </c>
      <c r="O1183" s="14" t="str">
        <f t="shared" si="465"/>
        <v/>
      </c>
      <c r="P1183" s="14" t="str">
        <f t="shared" si="466"/>
        <v/>
      </c>
      <c r="Q1183" s="14" t="str">
        <f t="shared" si="467"/>
        <v/>
      </c>
      <c r="R1183" s="14" t="str">
        <f t="shared" si="468"/>
        <v/>
      </c>
      <c r="S1183" t="str">
        <f t="shared" si="454"/>
        <v/>
      </c>
      <c r="T1183" s="14">
        <f t="shared" si="455"/>
        <v>0</v>
      </c>
    </row>
    <row r="1184" spans="1:20" x14ac:dyDescent="0.25">
      <c r="A1184" t="s">
        <v>115</v>
      </c>
      <c r="B1184" t="e">
        <f t="shared" si="458"/>
        <v>#VALUE!</v>
      </c>
      <c r="C1184">
        <f t="shared" si="459"/>
        <v>13</v>
      </c>
      <c r="D1184">
        <f t="shared" si="460"/>
        <v>13</v>
      </c>
      <c r="E1184">
        <f t="shared" si="461"/>
        <v>53</v>
      </c>
      <c r="F1184" s="1" t="str">
        <f t="shared" si="451"/>
        <v/>
      </c>
      <c r="G1184" s="1" t="str">
        <f t="shared" si="462"/>
        <v/>
      </c>
      <c r="H1184" s="26" t="str">
        <f t="shared" si="463"/>
        <v>:</v>
      </c>
      <c r="I1184" s="14">
        <f t="shared" si="456"/>
        <v>0</v>
      </c>
      <c r="J1184" s="3">
        <f t="shared" si="464"/>
        <v>16</v>
      </c>
      <c r="K1184" s="3">
        <f t="shared" si="457"/>
        <v>1</v>
      </c>
      <c r="L1184" s="3">
        <f t="shared" si="450"/>
        <v>4</v>
      </c>
      <c r="M1184" s="3">
        <f t="shared" si="452"/>
        <v>1604</v>
      </c>
      <c r="N1184" t="str">
        <f t="shared" si="453"/>
        <v>Avd. América, nº 11 (frente Plaza Canteras - Pd. Bus)</v>
      </c>
      <c r="O1184" s="14" t="str">
        <f t="shared" si="465"/>
        <v>04:53</v>
      </c>
      <c r="P1184" s="14" t="str">
        <f t="shared" si="466"/>
        <v>12:51</v>
      </c>
      <c r="Q1184" s="14" t="str">
        <f t="shared" si="467"/>
        <v>20:53</v>
      </c>
      <c r="R1184" s="14" t="str">
        <f t="shared" si="468"/>
        <v>06:51</v>
      </c>
      <c r="S1184" t="str">
        <f t="shared" si="454"/>
        <v>Avd. América (esq. C/ Pontevedra - Pd. Bus))</v>
      </c>
      <c r="T1184" s="14">
        <f t="shared" si="455"/>
        <v>0</v>
      </c>
    </row>
    <row r="1185" spans="1:20" x14ac:dyDescent="0.25">
      <c r="A1185" t="s">
        <v>104</v>
      </c>
      <c r="B1185">
        <f t="shared" si="458"/>
        <v>2</v>
      </c>
      <c r="C1185" t="e">
        <f t="shared" si="459"/>
        <v>#VALUE!</v>
      </c>
      <c r="D1185">
        <f t="shared" si="460"/>
        <v>2</v>
      </c>
      <c r="E1185">
        <f t="shared" si="461"/>
        <v>4</v>
      </c>
      <c r="F1185" s="1">
        <f t="shared" si="451"/>
        <v>4</v>
      </c>
      <c r="G1185" s="1">
        <f t="shared" si="462"/>
        <v>53</v>
      </c>
      <c r="H1185" s="26" t="str">
        <f t="shared" si="463"/>
        <v>04:53</v>
      </c>
      <c r="I1185" s="14">
        <f t="shared" si="456"/>
        <v>0</v>
      </c>
      <c r="J1185" s="3">
        <f t="shared" si="464"/>
        <v>16</v>
      </c>
      <c r="K1185" s="3">
        <f t="shared" si="457"/>
        <v>0</v>
      </c>
      <c r="L1185" s="3">
        <f t="shared" si="450"/>
        <v>4</v>
      </c>
      <c r="M1185" s="3">
        <f t="shared" si="452"/>
        <v>1604</v>
      </c>
      <c r="N1185" t="str">
        <f t="shared" si="453"/>
        <v/>
      </c>
      <c r="O1185" s="14" t="str">
        <f t="shared" si="465"/>
        <v/>
      </c>
      <c r="P1185" s="14" t="str">
        <f t="shared" si="466"/>
        <v/>
      </c>
      <c r="Q1185" s="14" t="str">
        <f t="shared" si="467"/>
        <v/>
      </c>
      <c r="R1185" s="14" t="str">
        <f t="shared" si="468"/>
        <v/>
      </c>
      <c r="S1185" t="str">
        <f t="shared" si="454"/>
        <v/>
      </c>
      <c r="T1185" s="14">
        <f t="shared" si="455"/>
        <v>0</v>
      </c>
    </row>
    <row r="1186" spans="1:20" x14ac:dyDescent="0.25">
      <c r="A1186" t="s">
        <v>210</v>
      </c>
      <c r="B1186">
        <f t="shared" si="458"/>
        <v>3</v>
      </c>
      <c r="C1186" t="e">
        <f t="shared" si="459"/>
        <v>#VALUE!</v>
      </c>
      <c r="D1186">
        <f t="shared" si="460"/>
        <v>3</v>
      </c>
      <c r="E1186">
        <f t="shared" si="461"/>
        <v>5</v>
      </c>
      <c r="F1186" s="1">
        <f t="shared" si="451"/>
        <v>12</v>
      </c>
      <c r="G1186" s="1">
        <f t="shared" si="462"/>
        <v>51</v>
      </c>
      <c r="H1186" s="26" t="str">
        <f t="shared" si="463"/>
        <v>12:51</v>
      </c>
      <c r="I1186" s="14">
        <f t="shared" si="456"/>
        <v>0</v>
      </c>
      <c r="J1186" s="3">
        <f t="shared" si="464"/>
        <v>16</v>
      </c>
      <c r="K1186" s="3">
        <f t="shared" si="457"/>
        <v>0</v>
      </c>
      <c r="L1186" s="3">
        <f t="shared" si="450"/>
        <v>4</v>
      </c>
      <c r="M1186" s="3">
        <f t="shared" si="452"/>
        <v>1604</v>
      </c>
      <c r="N1186" t="str">
        <f t="shared" si="453"/>
        <v/>
      </c>
      <c r="O1186" s="14" t="str">
        <f t="shared" si="465"/>
        <v/>
      </c>
      <c r="P1186" s="14" t="str">
        <f t="shared" si="466"/>
        <v/>
      </c>
      <c r="Q1186" s="14" t="str">
        <f t="shared" si="467"/>
        <v/>
      </c>
      <c r="R1186" s="14" t="str">
        <f t="shared" si="468"/>
        <v/>
      </c>
      <c r="S1186" t="str">
        <f t="shared" si="454"/>
        <v/>
      </c>
      <c r="T1186" s="14">
        <f t="shared" si="455"/>
        <v>0</v>
      </c>
    </row>
    <row r="1187" spans="1:20" x14ac:dyDescent="0.25">
      <c r="A1187" t="s">
        <v>114</v>
      </c>
      <c r="B1187">
        <f t="shared" si="458"/>
        <v>3</v>
      </c>
      <c r="C1187" t="e">
        <f t="shared" si="459"/>
        <v>#VALUE!</v>
      </c>
      <c r="D1187">
        <f t="shared" si="460"/>
        <v>3</v>
      </c>
      <c r="E1187">
        <f t="shared" si="461"/>
        <v>5</v>
      </c>
      <c r="F1187" s="1">
        <f t="shared" si="451"/>
        <v>20</v>
      </c>
      <c r="G1187" s="1">
        <f t="shared" si="462"/>
        <v>53</v>
      </c>
      <c r="H1187" s="26" t="str">
        <f t="shared" si="463"/>
        <v>20:53</v>
      </c>
      <c r="I1187" s="14">
        <f t="shared" si="456"/>
        <v>0</v>
      </c>
      <c r="J1187" s="3">
        <f t="shared" si="464"/>
        <v>16</v>
      </c>
      <c r="K1187" s="3">
        <f t="shared" si="457"/>
        <v>0</v>
      </c>
      <c r="L1187" s="3">
        <f t="shared" si="450"/>
        <v>4</v>
      </c>
      <c r="M1187" s="3">
        <f t="shared" si="452"/>
        <v>1604</v>
      </c>
      <c r="N1187" t="str">
        <f t="shared" si="453"/>
        <v/>
      </c>
      <c r="O1187" s="14" t="str">
        <f t="shared" si="465"/>
        <v/>
      </c>
      <c r="P1187" s="14" t="str">
        <f t="shared" si="466"/>
        <v/>
      </c>
      <c r="Q1187" s="14" t="str">
        <f t="shared" si="467"/>
        <v/>
      </c>
      <c r="R1187" s="14" t="str">
        <f t="shared" si="468"/>
        <v/>
      </c>
      <c r="S1187" t="str">
        <f t="shared" si="454"/>
        <v/>
      </c>
      <c r="T1187" s="14">
        <f t="shared" si="455"/>
        <v>0</v>
      </c>
    </row>
    <row r="1188" spans="1:20" x14ac:dyDescent="0.25">
      <c r="A1188" t="s">
        <v>310</v>
      </c>
      <c r="B1188">
        <f t="shared" si="458"/>
        <v>2</v>
      </c>
      <c r="C1188" t="e">
        <f t="shared" si="459"/>
        <v>#VALUE!</v>
      </c>
      <c r="D1188">
        <f t="shared" si="460"/>
        <v>2</v>
      </c>
      <c r="E1188">
        <f t="shared" si="461"/>
        <v>4</v>
      </c>
      <c r="F1188" s="1">
        <f t="shared" si="451"/>
        <v>6</v>
      </c>
      <c r="G1188" s="1">
        <f t="shared" si="462"/>
        <v>51</v>
      </c>
      <c r="H1188" s="26" t="str">
        <f t="shared" si="463"/>
        <v>06:51</v>
      </c>
      <c r="I1188" s="14">
        <f t="shared" si="456"/>
        <v>0</v>
      </c>
      <c r="J1188" s="3">
        <f t="shared" si="464"/>
        <v>16</v>
      </c>
      <c r="K1188" s="3">
        <f t="shared" si="457"/>
        <v>0</v>
      </c>
      <c r="L1188" s="3">
        <f t="shared" si="450"/>
        <v>4</v>
      </c>
      <c r="M1188" s="3">
        <f t="shared" si="452"/>
        <v>1604</v>
      </c>
      <c r="N1188" t="str">
        <f t="shared" si="453"/>
        <v/>
      </c>
      <c r="O1188" s="14" t="str">
        <f t="shared" si="465"/>
        <v/>
      </c>
      <c r="P1188" s="14" t="str">
        <f t="shared" si="466"/>
        <v/>
      </c>
      <c r="Q1188" s="14" t="str">
        <f t="shared" si="467"/>
        <v/>
      </c>
      <c r="R1188" s="14" t="str">
        <f t="shared" si="468"/>
        <v/>
      </c>
      <c r="S1188" t="str">
        <f t="shared" si="454"/>
        <v/>
      </c>
      <c r="T1188" s="14">
        <f t="shared" si="455"/>
        <v>0</v>
      </c>
    </row>
    <row r="1189" spans="1:20" x14ac:dyDescent="0.25">
      <c r="A1189" t="s">
        <v>118</v>
      </c>
      <c r="B1189" t="e">
        <f t="shared" si="458"/>
        <v>#VALUE!</v>
      </c>
      <c r="C1189" t="e">
        <f t="shared" si="459"/>
        <v>#VALUE!</v>
      </c>
      <c r="D1189" t="e">
        <f t="shared" si="460"/>
        <v>#VALUE!</v>
      </c>
      <c r="E1189">
        <f t="shared" si="461"/>
        <v>44</v>
      </c>
      <c r="F1189" s="1" t="str">
        <f t="shared" si="451"/>
        <v/>
      </c>
      <c r="G1189" s="1" t="str">
        <f t="shared" si="462"/>
        <v/>
      </c>
      <c r="H1189" s="26" t="str">
        <f t="shared" si="463"/>
        <v>:</v>
      </c>
      <c r="I1189" s="14">
        <f t="shared" si="456"/>
        <v>0</v>
      </c>
      <c r="J1189" s="3">
        <f t="shared" si="464"/>
        <v>16</v>
      </c>
      <c r="K1189" s="3">
        <f t="shared" si="457"/>
        <v>0</v>
      </c>
      <c r="L1189" s="3">
        <f t="shared" si="450"/>
        <v>4</v>
      </c>
      <c r="M1189" s="3">
        <f t="shared" si="452"/>
        <v>1604</v>
      </c>
      <c r="N1189" t="str">
        <f t="shared" si="453"/>
        <v/>
      </c>
      <c r="O1189" s="14" t="str">
        <f t="shared" si="465"/>
        <v/>
      </c>
      <c r="P1189" s="14" t="str">
        <f t="shared" si="466"/>
        <v/>
      </c>
      <c r="Q1189" s="14" t="str">
        <f t="shared" si="467"/>
        <v/>
      </c>
      <c r="R1189" s="14" t="str">
        <f t="shared" si="468"/>
        <v/>
      </c>
      <c r="S1189" t="str">
        <f t="shared" si="454"/>
        <v/>
      </c>
      <c r="T1189" s="14">
        <f t="shared" si="455"/>
        <v>0</v>
      </c>
    </row>
    <row r="1190" spans="1:20" x14ac:dyDescent="0.25">
      <c r="A1190" t="s">
        <v>559</v>
      </c>
      <c r="B1190" t="e">
        <f t="shared" si="458"/>
        <v>#VALUE!</v>
      </c>
      <c r="C1190" t="e">
        <f t="shared" si="459"/>
        <v>#VALUE!</v>
      </c>
      <c r="D1190" t="e">
        <f t="shared" si="460"/>
        <v>#VALUE!</v>
      </c>
      <c r="E1190">
        <f t="shared" si="461"/>
        <v>44</v>
      </c>
      <c r="F1190" s="1" t="str">
        <f t="shared" si="451"/>
        <v/>
      </c>
      <c r="G1190" s="1" t="str">
        <f t="shared" si="462"/>
        <v/>
      </c>
      <c r="H1190" s="26" t="str">
        <f t="shared" si="463"/>
        <v>:</v>
      </c>
      <c r="I1190" s="14">
        <f t="shared" si="456"/>
        <v>0</v>
      </c>
      <c r="J1190" s="3">
        <f t="shared" si="464"/>
        <v>16</v>
      </c>
      <c r="K1190" s="3">
        <f t="shared" si="457"/>
        <v>1</v>
      </c>
      <c r="L1190" s="3">
        <f t="shared" si="450"/>
        <v>5</v>
      </c>
      <c r="M1190" s="3">
        <f t="shared" si="452"/>
        <v>1605</v>
      </c>
      <c r="N1190" t="str">
        <f t="shared" si="453"/>
        <v>Avd. San José (esq. C/ Bellavista - Pd. Bus)</v>
      </c>
      <c r="O1190" s="14" t="str">
        <f t="shared" si="465"/>
        <v>04:55</v>
      </c>
      <c r="P1190" s="14" t="str">
        <f t="shared" si="466"/>
        <v>12:54</v>
      </c>
      <c r="Q1190" s="14" t="str">
        <f t="shared" si="467"/>
        <v>20:55</v>
      </c>
      <c r="R1190" s="14" t="str">
        <f t="shared" si="468"/>
        <v>06:54</v>
      </c>
      <c r="S1190" t="str">
        <f t="shared" si="454"/>
        <v>Avd. América, nº 11 (frente Plaza Canteras)</v>
      </c>
      <c r="T1190" s="14">
        <f t="shared" si="455"/>
        <v>0</v>
      </c>
    </row>
    <row r="1191" spans="1:20" x14ac:dyDescent="0.25">
      <c r="A1191" t="s">
        <v>108</v>
      </c>
      <c r="B1191">
        <f t="shared" si="458"/>
        <v>2</v>
      </c>
      <c r="C1191" t="e">
        <f t="shared" si="459"/>
        <v>#VALUE!</v>
      </c>
      <c r="D1191">
        <f t="shared" si="460"/>
        <v>2</v>
      </c>
      <c r="E1191">
        <f t="shared" si="461"/>
        <v>4</v>
      </c>
      <c r="F1191" s="1">
        <f t="shared" si="451"/>
        <v>4</v>
      </c>
      <c r="G1191" s="1">
        <f t="shared" si="462"/>
        <v>55</v>
      </c>
      <c r="H1191" s="26" t="str">
        <f t="shared" si="463"/>
        <v>04:55</v>
      </c>
      <c r="I1191" s="14">
        <f t="shared" si="456"/>
        <v>0</v>
      </c>
      <c r="J1191" s="3">
        <f t="shared" si="464"/>
        <v>16</v>
      </c>
      <c r="K1191" s="3">
        <f t="shared" si="457"/>
        <v>0</v>
      </c>
      <c r="L1191" s="3">
        <f t="shared" si="450"/>
        <v>5</v>
      </c>
      <c r="M1191" s="3">
        <f t="shared" si="452"/>
        <v>1605</v>
      </c>
      <c r="N1191" t="str">
        <f t="shared" si="453"/>
        <v/>
      </c>
      <c r="O1191" s="14" t="str">
        <f t="shared" si="465"/>
        <v/>
      </c>
      <c r="P1191" s="14" t="str">
        <f t="shared" si="466"/>
        <v/>
      </c>
      <c r="Q1191" s="14" t="str">
        <f t="shared" si="467"/>
        <v/>
      </c>
      <c r="R1191" s="14" t="str">
        <f t="shared" si="468"/>
        <v/>
      </c>
      <c r="S1191" t="str">
        <f t="shared" si="454"/>
        <v/>
      </c>
      <c r="T1191" s="14">
        <f t="shared" si="455"/>
        <v>0</v>
      </c>
    </row>
    <row r="1192" spans="1:20" x14ac:dyDescent="0.25">
      <c r="A1192" t="s">
        <v>116</v>
      </c>
      <c r="B1192">
        <f t="shared" si="458"/>
        <v>3</v>
      </c>
      <c r="C1192" t="e">
        <f t="shared" si="459"/>
        <v>#VALUE!</v>
      </c>
      <c r="D1192">
        <f t="shared" si="460"/>
        <v>3</v>
      </c>
      <c r="E1192">
        <f t="shared" si="461"/>
        <v>5</v>
      </c>
      <c r="F1192" s="1">
        <f t="shared" si="451"/>
        <v>12</v>
      </c>
      <c r="G1192" s="1">
        <f t="shared" si="462"/>
        <v>54</v>
      </c>
      <c r="H1192" s="26" t="str">
        <f t="shared" si="463"/>
        <v>12:54</v>
      </c>
      <c r="I1192" s="14">
        <f t="shared" si="456"/>
        <v>0</v>
      </c>
      <c r="J1192" s="3">
        <f t="shared" si="464"/>
        <v>16</v>
      </c>
      <c r="K1192" s="3">
        <f t="shared" si="457"/>
        <v>0</v>
      </c>
      <c r="L1192" s="3">
        <f t="shared" si="450"/>
        <v>5</v>
      </c>
      <c r="M1192" s="3">
        <f t="shared" si="452"/>
        <v>1605</v>
      </c>
      <c r="N1192" t="str">
        <f t="shared" si="453"/>
        <v/>
      </c>
      <c r="O1192" s="14" t="str">
        <f t="shared" si="465"/>
        <v/>
      </c>
      <c r="P1192" s="14" t="str">
        <f t="shared" si="466"/>
        <v/>
      </c>
      <c r="Q1192" s="14" t="str">
        <f t="shared" si="467"/>
        <v/>
      </c>
      <c r="R1192" s="14" t="str">
        <f t="shared" si="468"/>
        <v/>
      </c>
      <c r="S1192" t="str">
        <f t="shared" si="454"/>
        <v/>
      </c>
      <c r="T1192" s="14">
        <f t="shared" si="455"/>
        <v>0</v>
      </c>
    </row>
    <row r="1193" spans="1:20" x14ac:dyDescent="0.25">
      <c r="A1193" t="s">
        <v>121</v>
      </c>
      <c r="B1193">
        <f t="shared" si="458"/>
        <v>3</v>
      </c>
      <c r="C1193" t="e">
        <f t="shared" si="459"/>
        <v>#VALUE!</v>
      </c>
      <c r="D1193">
        <f t="shared" si="460"/>
        <v>3</v>
      </c>
      <c r="E1193">
        <f t="shared" si="461"/>
        <v>5</v>
      </c>
      <c r="F1193" s="1">
        <f t="shared" si="451"/>
        <v>20</v>
      </c>
      <c r="G1193" s="1">
        <f t="shared" si="462"/>
        <v>55</v>
      </c>
      <c r="H1193" s="26" t="str">
        <f t="shared" si="463"/>
        <v>20:55</v>
      </c>
      <c r="I1193" s="14">
        <f t="shared" si="456"/>
        <v>0</v>
      </c>
      <c r="J1193" s="3">
        <f t="shared" si="464"/>
        <v>16</v>
      </c>
      <c r="K1193" s="3">
        <f t="shared" si="457"/>
        <v>0</v>
      </c>
      <c r="L1193" s="3">
        <f t="shared" si="450"/>
        <v>5</v>
      </c>
      <c r="M1193" s="3">
        <f t="shared" si="452"/>
        <v>1605</v>
      </c>
      <c r="N1193" t="str">
        <f t="shared" si="453"/>
        <v/>
      </c>
      <c r="O1193" s="14" t="str">
        <f t="shared" si="465"/>
        <v/>
      </c>
      <c r="P1193" s="14" t="str">
        <f t="shared" si="466"/>
        <v/>
      </c>
      <c r="Q1193" s="14" t="str">
        <f t="shared" si="467"/>
        <v/>
      </c>
      <c r="R1193" s="14" t="str">
        <f t="shared" si="468"/>
        <v/>
      </c>
      <c r="S1193" t="str">
        <f t="shared" si="454"/>
        <v/>
      </c>
      <c r="T1193" s="14">
        <f t="shared" si="455"/>
        <v>0</v>
      </c>
    </row>
    <row r="1194" spans="1:20" x14ac:dyDescent="0.25">
      <c r="A1194" t="s">
        <v>294</v>
      </c>
      <c r="B1194">
        <f t="shared" si="458"/>
        <v>2</v>
      </c>
      <c r="C1194" t="e">
        <f t="shared" si="459"/>
        <v>#VALUE!</v>
      </c>
      <c r="D1194">
        <f t="shared" si="460"/>
        <v>2</v>
      </c>
      <c r="E1194">
        <f t="shared" si="461"/>
        <v>4</v>
      </c>
      <c r="F1194" s="1">
        <f t="shared" si="451"/>
        <v>6</v>
      </c>
      <c r="G1194" s="1">
        <f t="shared" si="462"/>
        <v>54</v>
      </c>
      <c r="H1194" s="26" t="str">
        <f t="shared" si="463"/>
        <v>06:54</v>
      </c>
      <c r="I1194" s="14">
        <f t="shared" si="456"/>
        <v>0</v>
      </c>
      <c r="J1194" s="3">
        <f t="shared" si="464"/>
        <v>16</v>
      </c>
      <c r="K1194" s="3">
        <f t="shared" si="457"/>
        <v>0</v>
      </c>
      <c r="L1194" s="3">
        <f t="shared" si="450"/>
        <v>5</v>
      </c>
      <c r="M1194" s="3">
        <f t="shared" si="452"/>
        <v>1605</v>
      </c>
      <c r="N1194" t="str">
        <f t="shared" si="453"/>
        <v/>
      </c>
      <c r="O1194" s="14" t="str">
        <f t="shared" si="465"/>
        <v/>
      </c>
      <c r="P1194" s="14" t="str">
        <f t="shared" si="466"/>
        <v/>
      </c>
      <c r="Q1194" s="14" t="str">
        <f t="shared" si="467"/>
        <v/>
      </c>
      <c r="R1194" s="14" t="str">
        <f t="shared" si="468"/>
        <v/>
      </c>
      <c r="S1194" t="str">
        <f t="shared" si="454"/>
        <v/>
      </c>
      <c r="T1194" s="14">
        <f t="shared" si="455"/>
        <v>0</v>
      </c>
    </row>
    <row r="1195" spans="1:20" x14ac:dyDescent="0.25">
      <c r="A1195" t="s">
        <v>122</v>
      </c>
      <c r="B1195" t="e">
        <f t="shared" si="458"/>
        <v>#VALUE!</v>
      </c>
      <c r="C1195">
        <f t="shared" si="459"/>
        <v>13</v>
      </c>
      <c r="D1195">
        <f t="shared" si="460"/>
        <v>13</v>
      </c>
      <c r="E1195">
        <f t="shared" si="461"/>
        <v>43</v>
      </c>
      <c r="F1195" s="1" t="str">
        <f t="shared" si="451"/>
        <v/>
      </c>
      <c r="G1195" s="1" t="str">
        <f t="shared" si="462"/>
        <v/>
      </c>
      <c r="H1195" s="26" t="str">
        <f t="shared" si="463"/>
        <v>:</v>
      </c>
      <c r="I1195" s="14">
        <f t="shared" si="456"/>
        <v>0</v>
      </c>
      <c r="J1195" s="3">
        <f t="shared" si="464"/>
        <v>16</v>
      </c>
      <c r="K1195" s="3">
        <f t="shared" si="457"/>
        <v>0</v>
      </c>
      <c r="L1195" s="3">
        <f t="shared" si="450"/>
        <v>5</v>
      </c>
      <c r="M1195" s="3">
        <f t="shared" si="452"/>
        <v>1605</v>
      </c>
      <c r="N1195" t="str">
        <f t="shared" si="453"/>
        <v/>
      </c>
      <c r="O1195" s="14" t="str">
        <f t="shared" si="465"/>
        <v/>
      </c>
      <c r="P1195" s="14" t="str">
        <f t="shared" si="466"/>
        <v/>
      </c>
      <c r="Q1195" s="14" t="str">
        <f t="shared" si="467"/>
        <v/>
      </c>
      <c r="R1195" s="14" t="str">
        <f t="shared" si="468"/>
        <v/>
      </c>
      <c r="S1195" t="str">
        <f t="shared" si="454"/>
        <v/>
      </c>
      <c r="T1195" s="14">
        <f t="shared" si="455"/>
        <v>0</v>
      </c>
    </row>
    <row r="1196" spans="1:20" x14ac:dyDescent="0.25">
      <c r="A1196" t="s">
        <v>606</v>
      </c>
      <c r="B1196" t="e">
        <f t="shared" si="458"/>
        <v>#VALUE!</v>
      </c>
      <c r="C1196">
        <f t="shared" si="459"/>
        <v>17</v>
      </c>
      <c r="D1196">
        <f t="shared" si="460"/>
        <v>17</v>
      </c>
      <c r="E1196">
        <f t="shared" si="461"/>
        <v>33</v>
      </c>
      <c r="F1196" s="1" t="str">
        <f t="shared" si="451"/>
        <v/>
      </c>
      <c r="G1196" s="1" t="str">
        <f t="shared" si="462"/>
        <v/>
      </c>
      <c r="H1196" s="26" t="str">
        <f t="shared" si="463"/>
        <v>:</v>
      </c>
      <c r="I1196" s="14">
        <f t="shared" si="456"/>
        <v>0</v>
      </c>
      <c r="J1196" s="3">
        <f t="shared" si="464"/>
        <v>16</v>
      </c>
      <c r="K1196" s="3">
        <f t="shared" si="457"/>
        <v>1</v>
      </c>
      <c r="L1196" s="3">
        <f t="shared" si="450"/>
        <v>6</v>
      </c>
      <c r="M1196" s="3">
        <f t="shared" si="452"/>
        <v>1606</v>
      </c>
      <c r="N1196" t="str">
        <f t="shared" si="453"/>
        <v>Avenida San José, nº 97 (Pd. Bus)</v>
      </c>
      <c r="O1196" s="14" t="str">
        <f t="shared" si="465"/>
        <v>04:56</v>
      </c>
      <c r="P1196" s="14" t="str">
        <f t="shared" si="466"/>
        <v>12:55</v>
      </c>
      <c r="Q1196" s="14" t="str">
        <f t="shared" si="467"/>
        <v>20:56</v>
      </c>
      <c r="R1196" s="14" t="str">
        <f t="shared" si="468"/>
        <v>06:55</v>
      </c>
      <c r="S1196" t="str">
        <f t="shared" si="454"/>
        <v>Avd. San José (esq. C/ Bellavista - Pd. Bus)</v>
      </c>
      <c r="T1196" s="14">
        <f t="shared" si="455"/>
        <v>0</v>
      </c>
    </row>
    <row r="1197" spans="1:20" x14ac:dyDescent="0.25">
      <c r="A1197" t="s">
        <v>160</v>
      </c>
      <c r="B1197">
        <f t="shared" si="458"/>
        <v>2</v>
      </c>
      <c r="C1197" t="e">
        <f t="shared" si="459"/>
        <v>#VALUE!</v>
      </c>
      <c r="D1197">
        <f t="shared" si="460"/>
        <v>2</v>
      </c>
      <c r="E1197">
        <f t="shared" si="461"/>
        <v>4</v>
      </c>
      <c r="F1197" s="1">
        <f t="shared" si="451"/>
        <v>4</v>
      </c>
      <c r="G1197" s="1">
        <f t="shared" si="462"/>
        <v>56</v>
      </c>
      <c r="H1197" s="26" t="str">
        <f t="shared" si="463"/>
        <v>04:56</v>
      </c>
      <c r="I1197" s="14">
        <f t="shared" si="456"/>
        <v>0</v>
      </c>
      <c r="J1197" s="3">
        <f t="shared" si="464"/>
        <v>16</v>
      </c>
      <c r="K1197" s="3">
        <f t="shared" si="457"/>
        <v>0</v>
      </c>
      <c r="L1197" s="3">
        <f t="shared" si="450"/>
        <v>6</v>
      </c>
      <c r="M1197" s="3">
        <f t="shared" si="452"/>
        <v>1606</v>
      </c>
      <c r="N1197" t="str">
        <f t="shared" si="453"/>
        <v/>
      </c>
      <c r="O1197" s="14" t="str">
        <f t="shared" si="465"/>
        <v/>
      </c>
      <c r="P1197" s="14" t="str">
        <f t="shared" si="466"/>
        <v/>
      </c>
      <c r="Q1197" s="14" t="str">
        <f t="shared" si="467"/>
        <v/>
      </c>
      <c r="R1197" s="14" t="str">
        <f t="shared" si="468"/>
        <v/>
      </c>
      <c r="S1197" t="str">
        <f t="shared" si="454"/>
        <v/>
      </c>
      <c r="T1197" s="14">
        <f t="shared" si="455"/>
        <v>0</v>
      </c>
    </row>
    <row r="1198" spans="1:20" x14ac:dyDescent="0.25">
      <c r="A1198" t="s">
        <v>120</v>
      </c>
      <c r="B1198">
        <f t="shared" si="458"/>
        <v>3</v>
      </c>
      <c r="C1198" t="e">
        <f t="shared" si="459"/>
        <v>#VALUE!</v>
      </c>
      <c r="D1198">
        <f t="shared" si="460"/>
        <v>3</v>
      </c>
      <c r="E1198">
        <f t="shared" si="461"/>
        <v>5</v>
      </c>
      <c r="F1198" s="1">
        <f t="shared" si="451"/>
        <v>12</v>
      </c>
      <c r="G1198" s="1">
        <f t="shared" si="462"/>
        <v>55</v>
      </c>
      <c r="H1198" s="26" t="str">
        <f t="shared" si="463"/>
        <v>12:55</v>
      </c>
      <c r="I1198" s="14">
        <f t="shared" si="456"/>
        <v>0</v>
      </c>
      <c r="J1198" s="3">
        <f t="shared" si="464"/>
        <v>16</v>
      </c>
      <c r="K1198" s="3">
        <f t="shared" si="457"/>
        <v>0</v>
      </c>
      <c r="L1198" s="3">
        <f t="shared" si="450"/>
        <v>6</v>
      </c>
      <c r="M1198" s="3">
        <f t="shared" si="452"/>
        <v>1606</v>
      </c>
      <c r="N1198" t="str">
        <f t="shared" si="453"/>
        <v/>
      </c>
      <c r="O1198" s="14" t="str">
        <f t="shared" si="465"/>
        <v/>
      </c>
      <c r="P1198" s="14" t="str">
        <f t="shared" si="466"/>
        <v/>
      </c>
      <c r="Q1198" s="14" t="str">
        <f t="shared" si="467"/>
        <v/>
      </c>
      <c r="R1198" s="14" t="str">
        <f t="shared" si="468"/>
        <v/>
      </c>
      <c r="S1198" t="str">
        <f t="shared" si="454"/>
        <v/>
      </c>
      <c r="T1198" s="14">
        <f t="shared" si="455"/>
        <v>0</v>
      </c>
    </row>
    <row r="1199" spans="1:20" x14ac:dyDescent="0.25">
      <c r="A1199" t="s">
        <v>82</v>
      </c>
      <c r="B1199">
        <f t="shared" si="458"/>
        <v>3</v>
      </c>
      <c r="C1199" t="e">
        <f t="shared" si="459"/>
        <v>#VALUE!</v>
      </c>
      <c r="D1199">
        <f t="shared" si="460"/>
        <v>3</v>
      </c>
      <c r="E1199">
        <f t="shared" si="461"/>
        <v>5</v>
      </c>
      <c r="F1199" s="1">
        <f t="shared" si="451"/>
        <v>20</v>
      </c>
      <c r="G1199" s="1">
        <f t="shared" si="462"/>
        <v>56</v>
      </c>
      <c r="H1199" s="26" t="str">
        <f t="shared" si="463"/>
        <v>20:56</v>
      </c>
      <c r="I1199" s="14">
        <f t="shared" si="456"/>
        <v>0</v>
      </c>
      <c r="J1199" s="3">
        <f t="shared" si="464"/>
        <v>16</v>
      </c>
      <c r="K1199" s="3">
        <f t="shared" si="457"/>
        <v>0</v>
      </c>
      <c r="L1199" s="3">
        <f t="shared" si="450"/>
        <v>6</v>
      </c>
      <c r="M1199" s="3">
        <f t="shared" si="452"/>
        <v>1606</v>
      </c>
      <c r="N1199" t="str">
        <f t="shared" si="453"/>
        <v/>
      </c>
      <c r="O1199" s="14" t="str">
        <f t="shared" si="465"/>
        <v/>
      </c>
      <c r="P1199" s="14" t="str">
        <f t="shared" si="466"/>
        <v/>
      </c>
      <c r="Q1199" s="14" t="str">
        <f t="shared" si="467"/>
        <v/>
      </c>
      <c r="R1199" s="14" t="str">
        <f t="shared" si="468"/>
        <v/>
      </c>
      <c r="S1199" t="str">
        <f t="shared" si="454"/>
        <v/>
      </c>
      <c r="T1199" s="14">
        <f t="shared" si="455"/>
        <v>0</v>
      </c>
    </row>
    <row r="1200" spans="1:20" x14ac:dyDescent="0.25">
      <c r="A1200" t="s">
        <v>321</v>
      </c>
      <c r="B1200">
        <f t="shared" si="458"/>
        <v>2</v>
      </c>
      <c r="C1200" t="e">
        <f t="shared" si="459"/>
        <v>#VALUE!</v>
      </c>
      <c r="D1200">
        <f t="shared" si="460"/>
        <v>2</v>
      </c>
      <c r="E1200">
        <f t="shared" si="461"/>
        <v>4</v>
      </c>
      <c r="F1200" s="1">
        <f t="shared" si="451"/>
        <v>6</v>
      </c>
      <c r="G1200" s="1">
        <f t="shared" si="462"/>
        <v>55</v>
      </c>
      <c r="H1200" s="26" t="str">
        <f t="shared" si="463"/>
        <v>06:55</v>
      </c>
      <c r="I1200" s="14">
        <f t="shared" si="456"/>
        <v>0</v>
      </c>
      <c r="J1200" s="3">
        <f t="shared" si="464"/>
        <v>16</v>
      </c>
      <c r="K1200" s="3">
        <f t="shared" si="457"/>
        <v>0</v>
      </c>
      <c r="L1200" s="3">
        <f t="shared" si="450"/>
        <v>6</v>
      </c>
      <c r="M1200" s="3">
        <f t="shared" si="452"/>
        <v>1606</v>
      </c>
      <c r="N1200" t="str">
        <f t="shared" si="453"/>
        <v/>
      </c>
      <c r="O1200" s="14" t="str">
        <f t="shared" si="465"/>
        <v/>
      </c>
      <c r="P1200" s="14" t="str">
        <f t="shared" si="466"/>
        <v/>
      </c>
      <c r="Q1200" s="14" t="str">
        <f t="shared" si="467"/>
        <v/>
      </c>
      <c r="R1200" s="14" t="str">
        <f t="shared" si="468"/>
        <v/>
      </c>
      <c r="S1200" t="str">
        <f t="shared" si="454"/>
        <v/>
      </c>
      <c r="T1200" s="14">
        <f t="shared" si="455"/>
        <v>0</v>
      </c>
    </row>
    <row r="1201" spans="1:20" x14ac:dyDescent="0.25">
      <c r="A1201" t="s">
        <v>559</v>
      </c>
      <c r="B1201" t="e">
        <f t="shared" si="458"/>
        <v>#VALUE!</v>
      </c>
      <c r="C1201" t="e">
        <f t="shared" si="459"/>
        <v>#VALUE!</v>
      </c>
      <c r="D1201" t="e">
        <f t="shared" si="460"/>
        <v>#VALUE!</v>
      </c>
      <c r="E1201">
        <f t="shared" si="461"/>
        <v>44</v>
      </c>
      <c r="F1201" s="1" t="str">
        <f t="shared" si="451"/>
        <v/>
      </c>
      <c r="G1201" s="1" t="str">
        <f t="shared" si="462"/>
        <v/>
      </c>
      <c r="H1201" s="26" t="str">
        <f t="shared" si="463"/>
        <v>:</v>
      </c>
      <c r="I1201" s="14">
        <f t="shared" si="456"/>
        <v>0</v>
      </c>
      <c r="J1201" s="3">
        <f t="shared" si="464"/>
        <v>16</v>
      </c>
      <c r="K1201" s="3">
        <f t="shared" si="457"/>
        <v>0</v>
      </c>
      <c r="L1201" s="3">
        <f t="shared" si="450"/>
        <v>6</v>
      </c>
      <c r="M1201" s="3">
        <f t="shared" si="452"/>
        <v>1606</v>
      </c>
      <c r="N1201" t="str">
        <f t="shared" si="453"/>
        <v/>
      </c>
      <c r="O1201" s="14" t="str">
        <f t="shared" si="465"/>
        <v/>
      </c>
      <c r="P1201" s="14" t="str">
        <f t="shared" si="466"/>
        <v/>
      </c>
      <c r="Q1201" s="14" t="str">
        <f t="shared" si="467"/>
        <v/>
      </c>
      <c r="R1201" s="14" t="str">
        <f t="shared" si="468"/>
        <v/>
      </c>
      <c r="S1201" t="str">
        <f t="shared" si="454"/>
        <v/>
      </c>
      <c r="T1201" s="14">
        <f t="shared" si="455"/>
        <v>0</v>
      </c>
    </row>
    <row r="1202" spans="1:20" x14ac:dyDescent="0.25">
      <c r="A1202" t="s">
        <v>561</v>
      </c>
      <c r="B1202" t="e">
        <f t="shared" si="458"/>
        <v>#VALUE!</v>
      </c>
      <c r="C1202">
        <f t="shared" si="459"/>
        <v>14</v>
      </c>
      <c r="D1202">
        <f t="shared" si="460"/>
        <v>14</v>
      </c>
      <c r="E1202">
        <f t="shared" si="461"/>
        <v>50</v>
      </c>
      <c r="F1202" s="1" t="str">
        <f t="shared" si="451"/>
        <v/>
      </c>
      <c r="G1202" s="1" t="str">
        <f t="shared" si="462"/>
        <v/>
      </c>
      <c r="H1202" s="26" t="str">
        <f t="shared" si="463"/>
        <v>:</v>
      </c>
      <c r="I1202" s="14">
        <f t="shared" si="456"/>
        <v>0</v>
      </c>
      <c r="J1202" s="3">
        <f t="shared" si="464"/>
        <v>16</v>
      </c>
      <c r="K1202" s="3">
        <f t="shared" si="457"/>
        <v>1</v>
      </c>
      <c r="L1202" s="3">
        <f t="shared" si="450"/>
        <v>7</v>
      </c>
      <c r="M1202" s="3">
        <f t="shared" si="452"/>
        <v>1607</v>
      </c>
      <c r="N1202" t="str">
        <f t="shared" si="453"/>
        <v>Avd. San José, nº 3 (esq. Miguel Servet - Pd. Bus)</v>
      </c>
      <c r="O1202" s="14" t="str">
        <f t="shared" si="465"/>
        <v>04:57</v>
      </c>
      <c r="P1202" s="14" t="str">
        <f t="shared" si="466"/>
        <v>12:56</v>
      </c>
      <c r="Q1202" s="14" t="str">
        <f t="shared" si="467"/>
        <v>20:57</v>
      </c>
      <c r="R1202" s="14" t="str">
        <f t="shared" si="468"/>
        <v>06:56</v>
      </c>
      <c r="S1202" t="str">
        <f t="shared" si="454"/>
        <v>Avenida San José, nº 97 (Pd. Bus)</v>
      </c>
      <c r="T1202" s="14">
        <f t="shared" si="455"/>
        <v>0</v>
      </c>
    </row>
    <row r="1203" spans="1:20" x14ac:dyDescent="0.25">
      <c r="A1203" t="s">
        <v>112</v>
      </c>
      <c r="B1203">
        <f t="shared" si="458"/>
        <v>2</v>
      </c>
      <c r="C1203" t="e">
        <f t="shared" si="459"/>
        <v>#VALUE!</v>
      </c>
      <c r="D1203">
        <f t="shared" si="460"/>
        <v>2</v>
      </c>
      <c r="E1203">
        <f t="shared" si="461"/>
        <v>4</v>
      </c>
      <c r="F1203" s="1">
        <f t="shared" si="451"/>
        <v>4</v>
      </c>
      <c r="G1203" s="1">
        <f t="shared" si="462"/>
        <v>57</v>
      </c>
      <c r="H1203" s="26" t="str">
        <f t="shared" si="463"/>
        <v>04:57</v>
      </c>
      <c r="I1203" s="14">
        <f t="shared" si="456"/>
        <v>0</v>
      </c>
      <c r="J1203" s="3">
        <f t="shared" si="464"/>
        <v>16</v>
      </c>
      <c r="K1203" s="3">
        <f t="shared" si="457"/>
        <v>0</v>
      </c>
      <c r="L1203" s="3">
        <f t="shared" si="450"/>
        <v>7</v>
      </c>
      <c r="M1203" s="3">
        <f t="shared" si="452"/>
        <v>1607</v>
      </c>
      <c r="N1203" t="str">
        <f t="shared" si="453"/>
        <v/>
      </c>
      <c r="O1203" s="14" t="str">
        <f t="shared" si="465"/>
        <v/>
      </c>
      <c r="P1203" s="14" t="str">
        <f t="shared" si="466"/>
        <v/>
      </c>
      <c r="Q1203" s="14" t="str">
        <f t="shared" si="467"/>
        <v/>
      </c>
      <c r="R1203" s="14" t="str">
        <f t="shared" si="468"/>
        <v/>
      </c>
      <c r="S1203" t="str">
        <f t="shared" si="454"/>
        <v/>
      </c>
      <c r="T1203" s="14">
        <f t="shared" si="455"/>
        <v>0</v>
      </c>
    </row>
    <row r="1204" spans="1:20" x14ac:dyDescent="0.25">
      <c r="A1204" t="s">
        <v>81</v>
      </c>
      <c r="B1204">
        <f t="shared" si="458"/>
        <v>3</v>
      </c>
      <c r="C1204" t="e">
        <f t="shared" si="459"/>
        <v>#VALUE!</v>
      </c>
      <c r="D1204">
        <f t="shared" si="460"/>
        <v>3</v>
      </c>
      <c r="E1204">
        <f t="shared" si="461"/>
        <v>5</v>
      </c>
      <c r="F1204" s="1">
        <f t="shared" si="451"/>
        <v>12</v>
      </c>
      <c r="G1204" s="1">
        <f t="shared" si="462"/>
        <v>56</v>
      </c>
      <c r="H1204" s="26" t="str">
        <f t="shared" si="463"/>
        <v>12:56</v>
      </c>
      <c r="I1204" s="14">
        <f t="shared" si="456"/>
        <v>0</v>
      </c>
      <c r="J1204" s="3">
        <f t="shared" si="464"/>
        <v>16</v>
      </c>
      <c r="K1204" s="3">
        <f t="shared" si="457"/>
        <v>0</v>
      </c>
      <c r="L1204" s="3">
        <f t="shared" si="450"/>
        <v>7</v>
      </c>
      <c r="M1204" s="3">
        <f t="shared" si="452"/>
        <v>1607</v>
      </c>
      <c r="N1204" t="str">
        <f t="shared" si="453"/>
        <v/>
      </c>
      <c r="O1204" s="14" t="str">
        <f t="shared" si="465"/>
        <v/>
      </c>
      <c r="P1204" s="14" t="str">
        <f t="shared" si="466"/>
        <v/>
      </c>
      <c r="Q1204" s="14" t="str">
        <f t="shared" si="467"/>
        <v/>
      </c>
      <c r="R1204" s="14" t="str">
        <f t="shared" si="468"/>
        <v/>
      </c>
      <c r="S1204" t="str">
        <f t="shared" si="454"/>
        <v/>
      </c>
      <c r="T1204" s="14">
        <f t="shared" si="455"/>
        <v>0</v>
      </c>
    </row>
    <row r="1205" spans="1:20" x14ac:dyDescent="0.25">
      <c r="A1205" t="s">
        <v>86</v>
      </c>
      <c r="B1205">
        <f t="shared" si="458"/>
        <v>3</v>
      </c>
      <c r="C1205" t="e">
        <f t="shared" si="459"/>
        <v>#VALUE!</v>
      </c>
      <c r="D1205">
        <f t="shared" si="460"/>
        <v>3</v>
      </c>
      <c r="E1205">
        <f t="shared" si="461"/>
        <v>5</v>
      </c>
      <c r="F1205" s="1">
        <f t="shared" si="451"/>
        <v>20</v>
      </c>
      <c r="G1205" s="1">
        <f t="shared" si="462"/>
        <v>57</v>
      </c>
      <c r="H1205" s="26" t="str">
        <f t="shared" si="463"/>
        <v>20:57</v>
      </c>
      <c r="I1205" s="14">
        <f t="shared" si="456"/>
        <v>0</v>
      </c>
      <c r="J1205" s="3">
        <f t="shared" si="464"/>
        <v>16</v>
      </c>
      <c r="K1205" s="3">
        <f t="shared" si="457"/>
        <v>0</v>
      </c>
      <c r="L1205" s="3">
        <f t="shared" si="450"/>
        <v>7</v>
      </c>
      <c r="M1205" s="3">
        <f t="shared" si="452"/>
        <v>1607</v>
      </c>
      <c r="N1205" t="str">
        <f t="shared" si="453"/>
        <v/>
      </c>
      <c r="O1205" s="14" t="str">
        <f t="shared" si="465"/>
        <v/>
      </c>
      <c r="P1205" s="14" t="str">
        <f t="shared" si="466"/>
        <v/>
      </c>
      <c r="Q1205" s="14" t="str">
        <f t="shared" si="467"/>
        <v/>
      </c>
      <c r="R1205" s="14" t="str">
        <f t="shared" si="468"/>
        <v/>
      </c>
      <c r="S1205" t="str">
        <f t="shared" si="454"/>
        <v/>
      </c>
      <c r="T1205" s="14">
        <f t="shared" si="455"/>
        <v>0</v>
      </c>
    </row>
    <row r="1206" spans="1:20" x14ac:dyDescent="0.25">
      <c r="A1206" t="s">
        <v>296</v>
      </c>
      <c r="B1206">
        <f t="shared" si="458"/>
        <v>2</v>
      </c>
      <c r="C1206" t="e">
        <f t="shared" si="459"/>
        <v>#VALUE!</v>
      </c>
      <c r="D1206">
        <f t="shared" si="460"/>
        <v>2</v>
      </c>
      <c r="E1206">
        <f t="shared" si="461"/>
        <v>4</v>
      </c>
      <c r="F1206" s="1">
        <f t="shared" si="451"/>
        <v>6</v>
      </c>
      <c r="G1206" s="1">
        <f t="shared" si="462"/>
        <v>56</v>
      </c>
      <c r="H1206" s="26" t="str">
        <f t="shared" si="463"/>
        <v>06:56</v>
      </c>
      <c r="I1206" s="14">
        <f t="shared" si="456"/>
        <v>0</v>
      </c>
      <c r="J1206" s="3">
        <f t="shared" si="464"/>
        <v>16</v>
      </c>
      <c r="K1206" s="3">
        <f t="shared" si="457"/>
        <v>0</v>
      </c>
      <c r="L1206" s="3">
        <f t="shared" si="450"/>
        <v>7</v>
      </c>
      <c r="M1206" s="3">
        <f t="shared" si="452"/>
        <v>1607</v>
      </c>
      <c r="N1206" t="str">
        <f t="shared" si="453"/>
        <v/>
      </c>
      <c r="O1206" s="14" t="str">
        <f t="shared" si="465"/>
        <v/>
      </c>
      <c r="P1206" s="14" t="str">
        <f t="shared" si="466"/>
        <v/>
      </c>
      <c r="Q1206" s="14" t="str">
        <f t="shared" si="467"/>
        <v/>
      </c>
      <c r="R1206" s="14" t="str">
        <f t="shared" si="468"/>
        <v/>
      </c>
      <c r="S1206" t="str">
        <f t="shared" si="454"/>
        <v/>
      </c>
      <c r="T1206" s="14">
        <f t="shared" si="455"/>
        <v>0</v>
      </c>
    </row>
    <row r="1207" spans="1:20" x14ac:dyDescent="0.25">
      <c r="A1207" t="s">
        <v>606</v>
      </c>
      <c r="B1207" t="e">
        <f t="shared" si="458"/>
        <v>#VALUE!</v>
      </c>
      <c r="C1207">
        <f t="shared" si="459"/>
        <v>17</v>
      </c>
      <c r="D1207">
        <f t="shared" si="460"/>
        <v>17</v>
      </c>
      <c r="E1207">
        <f t="shared" si="461"/>
        <v>33</v>
      </c>
      <c r="F1207" s="1" t="str">
        <f t="shared" si="451"/>
        <v/>
      </c>
      <c r="G1207" s="1" t="str">
        <f t="shared" si="462"/>
        <v/>
      </c>
      <c r="H1207" s="26" t="str">
        <f t="shared" si="463"/>
        <v>:</v>
      </c>
      <c r="I1207" s="14">
        <f t="shared" si="456"/>
        <v>0</v>
      </c>
      <c r="J1207" s="3">
        <f t="shared" si="464"/>
        <v>16</v>
      </c>
      <c r="K1207" s="3">
        <f t="shared" si="457"/>
        <v>0</v>
      </c>
      <c r="L1207" s="3">
        <f t="shared" si="450"/>
        <v>7</v>
      </c>
      <c r="M1207" s="3">
        <f t="shared" si="452"/>
        <v>1607</v>
      </c>
      <c r="N1207" t="str">
        <f t="shared" si="453"/>
        <v/>
      </c>
      <c r="O1207" s="14" t="str">
        <f t="shared" si="465"/>
        <v/>
      </c>
      <c r="P1207" s="14" t="str">
        <f t="shared" si="466"/>
        <v/>
      </c>
      <c r="Q1207" s="14" t="str">
        <f t="shared" si="467"/>
        <v/>
      </c>
      <c r="R1207" s="14" t="str">
        <f t="shared" si="468"/>
        <v/>
      </c>
      <c r="S1207" t="str">
        <f t="shared" si="454"/>
        <v/>
      </c>
      <c r="T1207" s="14">
        <f t="shared" si="455"/>
        <v>0</v>
      </c>
    </row>
    <row r="1208" spans="1:20" x14ac:dyDescent="0.25">
      <c r="A1208" t="s">
        <v>607</v>
      </c>
      <c r="B1208" t="e">
        <f t="shared" si="458"/>
        <v>#VALUE!</v>
      </c>
      <c r="C1208">
        <f t="shared" si="459"/>
        <v>17</v>
      </c>
      <c r="D1208">
        <f t="shared" si="460"/>
        <v>17</v>
      </c>
      <c r="E1208">
        <f t="shared" si="461"/>
        <v>50</v>
      </c>
      <c r="F1208" s="1" t="str">
        <f t="shared" si="451"/>
        <v/>
      </c>
      <c r="G1208" s="1" t="str">
        <f t="shared" si="462"/>
        <v/>
      </c>
      <c r="H1208" s="26" t="str">
        <f t="shared" si="463"/>
        <v>:</v>
      </c>
      <c r="I1208" s="14">
        <f t="shared" si="456"/>
        <v>0</v>
      </c>
      <c r="J1208" s="3">
        <f t="shared" si="464"/>
        <v>16</v>
      </c>
      <c r="K1208" s="3">
        <f t="shared" si="457"/>
        <v>1</v>
      </c>
      <c r="L1208" s="3">
        <f t="shared" si="450"/>
        <v>8</v>
      </c>
      <c r="M1208" s="3">
        <f t="shared" si="452"/>
        <v>1608</v>
      </c>
      <c r="N1208" t="str">
        <f t="shared" si="453"/>
        <v>Compromiso Caspe, nº 48 - Pd. Bus (esq. Dr Iranzo)</v>
      </c>
      <c r="O1208" s="14" t="str">
        <f t="shared" si="465"/>
        <v>04:58</v>
      </c>
      <c r="P1208" s="14" t="str">
        <f t="shared" si="466"/>
        <v>12:57</v>
      </c>
      <c r="Q1208" s="14" t="str">
        <f t="shared" si="467"/>
        <v>20:58</v>
      </c>
      <c r="R1208" s="14" t="str">
        <f t="shared" si="468"/>
        <v>06:57</v>
      </c>
      <c r="S1208" t="str">
        <f t="shared" si="454"/>
        <v>Avd. San José, nº 3 (esq. Miguel Servet - Pd. Bus)</v>
      </c>
      <c r="T1208" s="14">
        <f t="shared" si="455"/>
        <v>0</v>
      </c>
    </row>
    <row r="1209" spans="1:20" x14ac:dyDescent="0.25">
      <c r="A1209" t="s">
        <v>80</v>
      </c>
      <c r="B1209">
        <f t="shared" si="458"/>
        <v>2</v>
      </c>
      <c r="C1209" t="e">
        <f t="shared" si="459"/>
        <v>#VALUE!</v>
      </c>
      <c r="D1209">
        <f t="shared" si="460"/>
        <v>2</v>
      </c>
      <c r="E1209">
        <f t="shared" si="461"/>
        <v>4</v>
      </c>
      <c r="F1209" s="1">
        <f t="shared" si="451"/>
        <v>4</v>
      </c>
      <c r="G1209" s="1">
        <f t="shared" si="462"/>
        <v>58</v>
      </c>
      <c r="H1209" s="26" t="str">
        <f t="shared" si="463"/>
        <v>04:58</v>
      </c>
      <c r="I1209" s="14">
        <f t="shared" si="456"/>
        <v>0</v>
      </c>
      <c r="J1209" s="3">
        <f t="shared" si="464"/>
        <v>16</v>
      </c>
      <c r="K1209" s="3">
        <f t="shared" si="457"/>
        <v>0</v>
      </c>
      <c r="L1209" s="3">
        <f t="shared" si="450"/>
        <v>8</v>
      </c>
      <c r="M1209" s="3">
        <f t="shared" si="452"/>
        <v>1608</v>
      </c>
      <c r="N1209" t="str">
        <f t="shared" si="453"/>
        <v/>
      </c>
      <c r="O1209" s="14" t="str">
        <f t="shared" si="465"/>
        <v/>
      </c>
      <c r="P1209" s="14" t="str">
        <f t="shared" si="466"/>
        <v/>
      </c>
      <c r="Q1209" s="14" t="str">
        <f t="shared" si="467"/>
        <v/>
      </c>
      <c r="R1209" s="14" t="str">
        <f t="shared" si="468"/>
        <v/>
      </c>
      <c r="S1209" t="str">
        <f t="shared" si="454"/>
        <v/>
      </c>
      <c r="T1209" s="14">
        <f t="shared" si="455"/>
        <v>0</v>
      </c>
    </row>
    <row r="1210" spans="1:20" x14ac:dyDescent="0.25">
      <c r="A1210" t="s">
        <v>85</v>
      </c>
      <c r="B1210">
        <f t="shared" si="458"/>
        <v>3</v>
      </c>
      <c r="C1210" t="e">
        <f t="shared" si="459"/>
        <v>#VALUE!</v>
      </c>
      <c r="D1210">
        <f t="shared" si="460"/>
        <v>3</v>
      </c>
      <c r="E1210">
        <f t="shared" si="461"/>
        <v>5</v>
      </c>
      <c r="F1210" s="1">
        <f t="shared" si="451"/>
        <v>12</v>
      </c>
      <c r="G1210" s="1">
        <f t="shared" si="462"/>
        <v>57</v>
      </c>
      <c r="H1210" s="26" t="str">
        <f t="shared" si="463"/>
        <v>12:57</v>
      </c>
      <c r="I1210" s="14">
        <f t="shared" si="456"/>
        <v>0</v>
      </c>
      <c r="J1210" s="3">
        <f t="shared" si="464"/>
        <v>16</v>
      </c>
      <c r="K1210" s="3">
        <f t="shared" si="457"/>
        <v>0</v>
      </c>
      <c r="L1210" s="3">
        <f t="shared" si="450"/>
        <v>8</v>
      </c>
      <c r="M1210" s="3">
        <f t="shared" si="452"/>
        <v>1608</v>
      </c>
      <c r="N1210" t="str">
        <f t="shared" si="453"/>
        <v/>
      </c>
      <c r="O1210" s="14" t="str">
        <f t="shared" si="465"/>
        <v/>
      </c>
      <c r="P1210" s="14" t="str">
        <f t="shared" si="466"/>
        <v/>
      </c>
      <c r="Q1210" s="14" t="str">
        <f t="shared" si="467"/>
        <v/>
      </c>
      <c r="R1210" s="14" t="str">
        <f t="shared" si="468"/>
        <v/>
      </c>
      <c r="S1210" t="str">
        <f t="shared" si="454"/>
        <v/>
      </c>
      <c r="T1210" s="14">
        <f t="shared" si="455"/>
        <v>0</v>
      </c>
    </row>
    <row r="1211" spans="1:20" x14ac:dyDescent="0.25">
      <c r="A1211" t="s">
        <v>20</v>
      </c>
      <c r="B1211">
        <f t="shared" si="458"/>
        <v>3</v>
      </c>
      <c r="C1211" t="e">
        <f t="shared" si="459"/>
        <v>#VALUE!</v>
      </c>
      <c r="D1211">
        <f t="shared" si="460"/>
        <v>3</v>
      </c>
      <c r="E1211">
        <f t="shared" si="461"/>
        <v>5</v>
      </c>
      <c r="F1211" s="1">
        <f t="shared" si="451"/>
        <v>20</v>
      </c>
      <c r="G1211" s="1">
        <f t="shared" si="462"/>
        <v>58</v>
      </c>
      <c r="H1211" s="26" t="str">
        <f t="shared" si="463"/>
        <v>20:58</v>
      </c>
      <c r="I1211" s="14">
        <f t="shared" si="456"/>
        <v>0</v>
      </c>
      <c r="J1211" s="3">
        <f t="shared" si="464"/>
        <v>16</v>
      </c>
      <c r="K1211" s="3">
        <f t="shared" si="457"/>
        <v>0</v>
      </c>
      <c r="L1211" s="3">
        <f t="shared" si="450"/>
        <v>8</v>
      </c>
      <c r="M1211" s="3">
        <f t="shared" si="452"/>
        <v>1608</v>
      </c>
      <c r="N1211" t="str">
        <f t="shared" si="453"/>
        <v/>
      </c>
      <c r="O1211" s="14" t="str">
        <f t="shared" si="465"/>
        <v/>
      </c>
      <c r="P1211" s="14" t="str">
        <f t="shared" si="466"/>
        <v/>
      </c>
      <c r="Q1211" s="14" t="str">
        <f t="shared" si="467"/>
        <v/>
      </c>
      <c r="R1211" s="14" t="str">
        <f t="shared" si="468"/>
        <v/>
      </c>
      <c r="S1211" t="str">
        <f t="shared" si="454"/>
        <v/>
      </c>
      <c r="T1211" s="14">
        <f t="shared" si="455"/>
        <v>0</v>
      </c>
    </row>
    <row r="1212" spans="1:20" x14ac:dyDescent="0.25">
      <c r="A1212" t="s">
        <v>322</v>
      </c>
      <c r="B1212">
        <f t="shared" si="458"/>
        <v>2</v>
      </c>
      <c r="C1212" t="e">
        <f t="shared" si="459"/>
        <v>#VALUE!</v>
      </c>
      <c r="D1212">
        <f t="shared" si="460"/>
        <v>2</v>
      </c>
      <c r="E1212">
        <f t="shared" si="461"/>
        <v>4</v>
      </c>
      <c r="F1212" s="1">
        <f t="shared" si="451"/>
        <v>6</v>
      </c>
      <c r="G1212" s="1">
        <f t="shared" si="462"/>
        <v>57</v>
      </c>
      <c r="H1212" s="26" t="str">
        <f t="shared" si="463"/>
        <v>06:57</v>
      </c>
      <c r="I1212" s="14">
        <f t="shared" si="456"/>
        <v>0</v>
      </c>
      <c r="J1212" s="3">
        <f t="shared" si="464"/>
        <v>16</v>
      </c>
      <c r="K1212" s="3">
        <f t="shared" si="457"/>
        <v>0</v>
      </c>
      <c r="L1212" s="3">
        <f t="shared" si="450"/>
        <v>8</v>
      </c>
      <c r="M1212" s="3">
        <f t="shared" si="452"/>
        <v>1608</v>
      </c>
      <c r="N1212" t="str">
        <f t="shared" si="453"/>
        <v/>
      </c>
      <c r="O1212" s="14" t="str">
        <f t="shared" si="465"/>
        <v/>
      </c>
      <c r="P1212" s="14" t="str">
        <f t="shared" si="466"/>
        <v/>
      </c>
      <c r="Q1212" s="14" t="str">
        <f t="shared" si="467"/>
        <v/>
      </c>
      <c r="R1212" s="14" t="str">
        <f t="shared" si="468"/>
        <v/>
      </c>
      <c r="S1212" t="str">
        <f t="shared" si="454"/>
        <v/>
      </c>
      <c r="T1212" s="14">
        <f t="shared" si="455"/>
        <v>0</v>
      </c>
    </row>
    <row r="1213" spans="1:20" x14ac:dyDescent="0.25">
      <c r="A1213" t="s">
        <v>561</v>
      </c>
      <c r="B1213" t="e">
        <f t="shared" si="458"/>
        <v>#VALUE!</v>
      </c>
      <c r="C1213">
        <f t="shared" si="459"/>
        <v>14</v>
      </c>
      <c r="D1213">
        <f t="shared" si="460"/>
        <v>14</v>
      </c>
      <c r="E1213">
        <f t="shared" si="461"/>
        <v>50</v>
      </c>
      <c r="F1213" s="1" t="str">
        <f t="shared" si="451"/>
        <v/>
      </c>
      <c r="G1213" s="1" t="str">
        <f t="shared" si="462"/>
        <v/>
      </c>
      <c r="H1213" s="26" t="str">
        <f t="shared" si="463"/>
        <v>:</v>
      </c>
      <c r="I1213" s="14">
        <f t="shared" si="456"/>
        <v>0</v>
      </c>
      <c r="J1213" s="3">
        <f t="shared" si="464"/>
        <v>16</v>
      </c>
      <c r="K1213" s="3">
        <f t="shared" si="457"/>
        <v>0</v>
      </c>
      <c r="L1213" s="3">
        <f t="shared" si="450"/>
        <v>8</v>
      </c>
      <c r="M1213" s="3">
        <f t="shared" si="452"/>
        <v>1608</v>
      </c>
      <c r="N1213" t="str">
        <f t="shared" si="453"/>
        <v/>
      </c>
      <c r="O1213" s="14" t="str">
        <f t="shared" si="465"/>
        <v/>
      </c>
      <c r="P1213" s="14" t="str">
        <f t="shared" si="466"/>
        <v/>
      </c>
      <c r="Q1213" s="14" t="str">
        <f t="shared" si="467"/>
        <v/>
      </c>
      <c r="R1213" s="14" t="str">
        <f t="shared" si="468"/>
        <v/>
      </c>
      <c r="S1213" t="str">
        <f t="shared" si="454"/>
        <v/>
      </c>
      <c r="T1213" s="14">
        <f t="shared" si="455"/>
        <v>0</v>
      </c>
    </row>
    <row r="1214" spans="1:20" x14ac:dyDescent="0.25">
      <c r="A1214" t="s">
        <v>562</v>
      </c>
      <c r="B1214" t="e">
        <f t="shared" si="458"/>
        <v>#VALUE!</v>
      </c>
      <c r="C1214">
        <f t="shared" si="459"/>
        <v>20</v>
      </c>
      <c r="D1214">
        <f t="shared" si="460"/>
        <v>20</v>
      </c>
      <c r="E1214">
        <f t="shared" si="461"/>
        <v>36</v>
      </c>
      <c r="F1214" s="1" t="str">
        <f t="shared" si="451"/>
        <v/>
      </c>
      <c r="G1214" s="1" t="str">
        <f t="shared" si="462"/>
        <v/>
      </c>
      <c r="H1214" s="26" t="str">
        <f t="shared" si="463"/>
        <v>:</v>
      </c>
      <c r="I1214" s="14">
        <f t="shared" si="456"/>
        <v>0</v>
      </c>
      <c r="J1214" s="3">
        <f t="shared" si="464"/>
        <v>16</v>
      </c>
      <c r="K1214" s="3">
        <f t="shared" si="457"/>
        <v>1</v>
      </c>
      <c r="L1214" s="3">
        <f t="shared" si="450"/>
        <v>9</v>
      </c>
      <c r="M1214" s="3">
        <f t="shared" si="452"/>
        <v>1609</v>
      </c>
      <c r="N1214" t="str">
        <f t="shared" si="453"/>
        <v>Compromiso de Caspe, nº 76 (Pd. Bus)</v>
      </c>
      <c r="O1214" s="14" t="str">
        <f t="shared" si="465"/>
        <v>05:00</v>
      </c>
      <c r="P1214" s="14" t="str">
        <f t="shared" si="466"/>
        <v>13:00</v>
      </c>
      <c r="Q1214" s="14" t="str">
        <f t="shared" si="467"/>
        <v>21:00</v>
      </c>
      <c r="R1214" s="14" t="str">
        <f t="shared" si="468"/>
        <v>07:00</v>
      </c>
      <c r="S1214" t="str">
        <f t="shared" si="454"/>
        <v>Compromiso Caspe, nº 48 - Pd. Bus (esq. Dr Iranzo)</v>
      </c>
      <c r="T1214" s="14">
        <f t="shared" si="455"/>
        <v>0</v>
      </c>
    </row>
    <row r="1215" spans="1:20" x14ac:dyDescent="0.25">
      <c r="A1215" t="s">
        <v>51</v>
      </c>
      <c r="B1215">
        <f t="shared" si="458"/>
        <v>2</v>
      </c>
      <c r="C1215" t="e">
        <f t="shared" si="459"/>
        <v>#VALUE!</v>
      </c>
      <c r="D1215">
        <f t="shared" si="460"/>
        <v>2</v>
      </c>
      <c r="E1215">
        <f t="shared" si="461"/>
        <v>4</v>
      </c>
      <c r="F1215" s="1">
        <f t="shared" si="451"/>
        <v>5</v>
      </c>
      <c r="G1215" s="1">
        <f t="shared" si="462"/>
        <v>0</v>
      </c>
      <c r="H1215" s="26" t="str">
        <f t="shared" si="463"/>
        <v>05:00</v>
      </c>
      <c r="I1215" s="14">
        <f t="shared" si="456"/>
        <v>0</v>
      </c>
      <c r="J1215" s="3">
        <f t="shared" si="464"/>
        <v>16</v>
      </c>
      <c r="K1215" s="3">
        <f t="shared" si="457"/>
        <v>0</v>
      </c>
      <c r="L1215" s="3">
        <f t="shared" si="450"/>
        <v>9</v>
      </c>
      <c r="M1215" s="3">
        <f t="shared" si="452"/>
        <v>1609</v>
      </c>
      <c r="N1215" t="str">
        <f t="shared" si="453"/>
        <v/>
      </c>
      <c r="O1215" s="14" t="str">
        <f t="shared" si="465"/>
        <v/>
      </c>
      <c r="P1215" s="14" t="str">
        <f t="shared" si="466"/>
        <v/>
      </c>
      <c r="Q1215" s="14" t="str">
        <f t="shared" si="467"/>
        <v/>
      </c>
      <c r="R1215" s="14" t="str">
        <f t="shared" si="468"/>
        <v/>
      </c>
      <c r="S1215" t="str">
        <f t="shared" si="454"/>
        <v/>
      </c>
      <c r="T1215" s="14">
        <f t="shared" si="455"/>
        <v>0</v>
      </c>
    </row>
    <row r="1216" spans="1:20" x14ac:dyDescent="0.25">
      <c r="A1216" t="s">
        <v>29</v>
      </c>
      <c r="B1216">
        <f t="shared" si="458"/>
        <v>3</v>
      </c>
      <c r="C1216" t="e">
        <f t="shared" si="459"/>
        <v>#VALUE!</v>
      </c>
      <c r="D1216">
        <f t="shared" si="460"/>
        <v>3</v>
      </c>
      <c r="E1216">
        <f t="shared" si="461"/>
        <v>5</v>
      </c>
      <c r="F1216" s="1">
        <f t="shared" si="451"/>
        <v>13</v>
      </c>
      <c r="G1216" s="1">
        <f t="shared" si="462"/>
        <v>0</v>
      </c>
      <c r="H1216" s="26" t="str">
        <f t="shared" si="463"/>
        <v>13:00</v>
      </c>
      <c r="I1216" s="14">
        <f t="shared" si="456"/>
        <v>0</v>
      </c>
      <c r="J1216" s="3">
        <f t="shared" si="464"/>
        <v>16</v>
      </c>
      <c r="K1216" s="3">
        <f t="shared" si="457"/>
        <v>0</v>
      </c>
      <c r="L1216" s="3">
        <f t="shared" si="450"/>
        <v>9</v>
      </c>
      <c r="M1216" s="3">
        <f t="shared" si="452"/>
        <v>1609</v>
      </c>
      <c r="N1216" t="str">
        <f t="shared" si="453"/>
        <v/>
      </c>
      <c r="O1216" s="14" t="str">
        <f t="shared" si="465"/>
        <v/>
      </c>
      <c r="P1216" s="14" t="str">
        <f t="shared" si="466"/>
        <v/>
      </c>
      <c r="Q1216" s="14" t="str">
        <f t="shared" si="467"/>
        <v/>
      </c>
      <c r="R1216" s="14" t="str">
        <f t="shared" si="468"/>
        <v/>
      </c>
      <c r="S1216" t="str">
        <f t="shared" si="454"/>
        <v/>
      </c>
      <c r="T1216" s="14">
        <f t="shared" si="455"/>
        <v>0</v>
      </c>
    </row>
    <row r="1217" spans="1:20" x14ac:dyDescent="0.25">
      <c r="A1217" t="s">
        <v>30</v>
      </c>
      <c r="B1217">
        <f t="shared" si="458"/>
        <v>3</v>
      </c>
      <c r="C1217" t="e">
        <f t="shared" si="459"/>
        <v>#VALUE!</v>
      </c>
      <c r="D1217">
        <f t="shared" si="460"/>
        <v>3</v>
      </c>
      <c r="E1217">
        <f t="shared" si="461"/>
        <v>5</v>
      </c>
      <c r="F1217" s="1">
        <f t="shared" si="451"/>
        <v>21</v>
      </c>
      <c r="G1217" s="1">
        <f t="shared" si="462"/>
        <v>0</v>
      </c>
      <c r="H1217" s="26" t="str">
        <f t="shared" si="463"/>
        <v>21:00</v>
      </c>
      <c r="I1217" s="14">
        <f t="shared" si="456"/>
        <v>0</v>
      </c>
      <c r="J1217" s="3">
        <f t="shared" si="464"/>
        <v>16</v>
      </c>
      <c r="K1217" s="3">
        <f t="shared" si="457"/>
        <v>0</v>
      </c>
      <c r="L1217" s="3">
        <f t="shared" si="450"/>
        <v>9</v>
      </c>
      <c r="M1217" s="3">
        <f t="shared" si="452"/>
        <v>1609</v>
      </c>
      <c r="N1217" t="str">
        <f t="shared" si="453"/>
        <v/>
      </c>
      <c r="O1217" s="14" t="str">
        <f t="shared" si="465"/>
        <v/>
      </c>
      <c r="P1217" s="14" t="str">
        <f t="shared" si="466"/>
        <v/>
      </c>
      <c r="Q1217" s="14" t="str">
        <f t="shared" si="467"/>
        <v/>
      </c>
      <c r="R1217" s="14" t="str">
        <f t="shared" si="468"/>
        <v/>
      </c>
      <c r="S1217" t="str">
        <f t="shared" si="454"/>
        <v/>
      </c>
      <c r="T1217" s="14">
        <f t="shared" si="455"/>
        <v>0</v>
      </c>
    </row>
    <row r="1218" spans="1:20" x14ac:dyDescent="0.25">
      <c r="A1218" t="s">
        <v>300</v>
      </c>
      <c r="B1218">
        <f t="shared" si="458"/>
        <v>2</v>
      </c>
      <c r="C1218" t="e">
        <f t="shared" si="459"/>
        <v>#VALUE!</v>
      </c>
      <c r="D1218">
        <f t="shared" si="460"/>
        <v>2</v>
      </c>
      <c r="E1218">
        <f t="shared" si="461"/>
        <v>4</v>
      </c>
      <c r="F1218" s="1">
        <f t="shared" si="451"/>
        <v>7</v>
      </c>
      <c r="G1218" s="1">
        <f t="shared" si="462"/>
        <v>0</v>
      </c>
      <c r="H1218" s="26" t="str">
        <f t="shared" si="463"/>
        <v>07:00</v>
      </c>
      <c r="I1218" s="14">
        <f t="shared" si="456"/>
        <v>0</v>
      </c>
      <c r="J1218" s="3">
        <f t="shared" si="464"/>
        <v>16</v>
      </c>
      <c r="K1218" s="3">
        <f t="shared" si="457"/>
        <v>0</v>
      </c>
      <c r="L1218" s="3">
        <f t="shared" si="450"/>
        <v>9</v>
      </c>
      <c r="M1218" s="3">
        <f t="shared" si="452"/>
        <v>1609</v>
      </c>
      <c r="N1218" t="str">
        <f t="shared" si="453"/>
        <v/>
      </c>
      <c r="O1218" s="14" t="str">
        <f t="shared" si="465"/>
        <v/>
      </c>
      <c r="P1218" s="14" t="str">
        <f t="shared" si="466"/>
        <v/>
      </c>
      <c r="Q1218" s="14" t="str">
        <f t="shared" si="467"/>
        <v/>
      </c>
      <c r="R1218" s="14" t="str">
        <f t="shared" si="468"/>
        <v/>
      </c>
      <c r="S1218" t="str">
        <f t="shared" si="454"/>
        <v/>
      </c>
      <c r="T1218" s="14">
        <f t="shared" si="455"/>
        <v>0</v>
      </c>
    </row>
    <row r="1219" spans="1:20" x14ac:dyDescent="0.25">
      <c r="A1219" t="s">
        <v>607</v>
      </c>
      <c r="B1219" t="e">
        <f t="shared" si="458"/>
        <v>#VALUE!</v>
      </c>
      <c r="C1219">
        <f t="shared" si="459"/>
        <v>17</v>
      </c>
      <c r="D1219">
        <f t="shared" si="460"/>
        <v>17</v>
      </c>
      <c r="E1219">
        <f t="shared" si="461"/>
        <v>50</v>
      </c>
      <c r="F1219" s="1" t="str">
        <f t="shared" si="451"/>
        <v/>
      </c>
      <c r="G1219" s="1" t="str">
        <f t="shared" si="462"/>
        <v/>
      </c>
      <c r="H1219" s="26" t="str">
        <f t="shared" si="463"/>
        <v>:</v>
      </c>
      <c r="I1219" s="14">
        <f t="shared" si="456"/>
        <v>0</v>
      </c>
      <c r="J1219" s="3">
        <f t="shared" si="464"/>
        <v>16</v>
      </c>
      <c r="K1219" s="3">
        <f t="shared" si="457"/>
        <v>0</v>
      </c>
      <c r="L1219" s="3">
        <f t="shared" ref="L1219:L1282" si="469">IF(I1219=1,0,L1218+K1219+T1219)</f>
        <v>9</v>
      </c>
      <c r="M1219" s="3">
        <f t="shared" si="452"/>
        <v>1609</v>
      </c>
      <c r="N1219" t="str">
        <f t="shared" si="453"/>
        <v/>
      </c>
      <c r="O1219" s="14" t="str">
        <f t="shared" si="465"/>
        <v/>
      </c>
      <c r="P1219" s="14" t="str">
        <f t="shared" si="466"/>
        <v/>
      </c>
      <c r="Q1219" s="14" t="str">
        <f t="shared" si="467"/>
        <v/>
      </c>
      <c r="R1219" s="14" t="str">
        <f t="shared" si="468"/>
        <v/>
      </c>
      <c r="S1219" t="str">
        <f t="shared" si="454"/>
        <v/>
      </c>
      <c r="T1219" s="14">
        <f t="shared" si="455"/>
        <v>0</v>
      </c>
    </row>
    <row r="1220" spans="1:20" x14ac:dyDescent="0.25">
      <c r="A1220" t="s">
        <v>21</v>
      </c>
      <c r="B1220" t="e">
        <f t="shared" si="458"/>
        <v>#VALUE!</v>
      </c>
      <c r="C1220" t="e">
        <f t="shared" si="459"/>
        <v>#VALUE!</v>
      </c>
      <c r="D1220" t="e">
        <f t="shared" si="460"/>
        <v>#VALUE!</v>
      </c>
      <c r="E1220">
        <f t="shared" si="461"/>
        <v>26</v>
      </c>
      <c r="F1220" s="1" t="str">
        <f t="shared" ref="F1220:F1283" si="470">IFERROR(VALUE(LEFT($A1220,$D1220-1)),"")</f>
        <v/>
      </c>
      <c r="G1220" s="1" t="str">
        <f t="shared" si="462"/>
        <v/>
      </c>
      <c r="H1220" s="26" t="str">
        <f t="shared" si="463"/>
        <v>:</v>
      </c>
      <c r="I1220" s="14">
        <f t="shared" si="456"/>
        <v>0</v>
      </c>
      <c r="J1220" s="3">
        <f t="shared" si="464"/>
        <v>16</v>
      </c>
      <c r="K1220" s="3">
        <f t="shared" si="457"/>
        <v>1</v>
      </c>
      <c r="L1220" s="3">
        <f t="shared" si="469"/>
        <v>10</v>
      </c>
      <c r="M1220" s="3">
        <f t="shared" ref="M1220:M1283" si="471">(J1220*100)+L1220</f>
        <v>1610</v>
      </c>
      <c r="N1220" t="str">
        <f t="shared" ref="N1220:N1283" si="472">IFERROR(IF($K1220,A1220,IF(I1220=1,A1220,"")),"")</f>
        <v>Opel Planta en Figueruelas</v>
      </c>
      <c r="O1220" s="14" t="str">
        <f t="shared" si="465"/>
        <v>05:30</v>
      </c>
      <c r="P1220" s="14" t="str">
        <f t="shared" si="466"/>
        <v>13:30</v>
      </c>
      <c r="Q1220" s="14" t="str">
        <f t="shared" si="467"/>
        <v>21:30</v>
      </c>
      <c r="R1220" s="14" t="str">
        <f t="shared" si="468"/>
        <v>07:30</v>
      </c>
      <c r="S1220" t="str">
        <f t="shared" ref="S1220:S1283" si="473">IF($K1220,A1225,IF(T1220,A1220,""))</f>
        <v>Compromiso de Caspe, nº 76 (Pd. Bus)</v>
      </c>
      <c r="T1220" s="14">
        <f t="shared" ref="T1220:T1283" si="474">IF(AND(NOT(ISNUMBER(D1219)),NOT(ISNUMBER(D1220)),NOT(ISNUMBER(D1221)),NOT(ISNUMBER(D1222))),1,0)</f>
        <v>0</v>
      </c>
    </row>
    <row r="1221" spans="1:20" x14ac:dyDescent="0.25">
      <c r="A1221" t="s">
        <v>46</v>
      </c>
      <c r="B1221">
        <f t="shared" si="458"/>
        <v>2</v>
      </c>
      <c r="C1221" t="e">
        <f t="shared" si="459"/>
        <v>#VALUE!</v>
      </c>
      <c r="D1221">
        <f t="shared" si="460"/>
        <v>2</v>
      </c>
      <c r="E1221">
        <f t="shared" si="461"/>
        <v>4</v>
      </c>
      <c r="F1221" s="1">
        <f t="shared" si="470"/>
        <v>5</v>
      </c>
      <c r="G1221" s="1">
        <f t="shared" si="462"/>
        <v>30</v>
      </c>
      <c r="H1221" s="26" t="str">
        <f t="shared" si="463"/>
        <v>05:30</v>
      </c>
      <c r="I1221" s="14">
        <f t="shared" ref="I1221:I1284" si="475">IFERROR(FIND("Ruta",A1221),0)</f>
        <v>0</v>
      </c>
      <c r="J1221" s="3">
        <f t="shared" si="464"/>
        <v>16</v>
      </c>
      <c r="K1221" s="3">
        <f t="shared" ref="K1221:K1284" si="476">IF(AND(ISNUMBER(G1222),ISNUMBER(G1223),ISNUMBER(G1224),ISNUMBER(G1225)),1,0)</f>
        <v>0</v>
      </c>
      <c r="L1221" s="3">
        <f t="shared" si="469"/>
        <v>10</v>
      </c>
      <c r="M1221" s="3">
        <f t="shared" si="471"/>
        <v>1610</v>
      </c>
      <c r="N1221" t="str">
        <f t="shared" si="472"/>
        <v/>
      </c>
      <c r="O1221" s="14" t="str">
        <f t="shared" si="465"/>
        <v/>
      </c>
      <c r="P1221" s="14" t="str">
        <f t="shared" si="466"/>
        <v/>
      </c>
      <c r="Q1221" s="14" t="str">
        <f t="shared" si="467"/>
        <v/>
      </c>
      <c r="R1221" s="14" t="str">
        <f t="shared" si="468"/>
        <v/>
      </c>
      <c r="S1221" t="str">
        <f t="shared" si="473"/>
        <v/>
      </c>
      <c r="T1221" s="14">
        <f t="shared" si="474"/>
        <v>0</v>
      </c>
    </row>
    <row r="1222" spans="1:20" x14ac:dyDescent="0.25">
      <c r="A1222" t="s">
        <v>47</v>
      </c>
      <c r="B1222">
        <f t="shared" ref="B1222:B1285" si="477">FIND($B$2,A1222)</f>
        <v>3</v>
      </c>
      <c r="C1222" t="e">
        <f t="shared" ref="C1222:C1285" si="478">FIND($C$2,A1222)</f>
        <v>#VALUE!</v>
      </c>
      <c r="D1222">
        <f t="shared" ref="D1222:D1285" si="479">IFERROR(B1222,C1222)</f>
        <v>3</v>
      </c>
      <c r="E1222">
        <f t="shared" ref="E1222:E1285" si="480">LEN(A1222)</f>
        <v>5</v>
      </c>
      <c r="F1222" s="1">
        <f t="shared" si="470"/>
        <v>13</v>
      </c>
      <c r="G1222" s="1">
        <f t="shared" ref="G1222:G1285" si="481">IFERROR(IF(B1222,IFERROR(VALUE(RIGHT($A1222,$E1222-$D1222)),""),""),"")</f>
        <v>30</v>
      </c>
      <c r="H1222" s="26" t="str">
        <f t="shared" ref="H1222:H1285" si="482">TEXT(F1222,"00")&amp;":"&amp;TEXT(G1222,"00")</f>
        <v>13:30</v>
      </c>
      <c r="I1222" s="14">
        <f t="shared" si="475"/>
        <v>0</v>
      </c>
      <c r="J1222" s="3">
        <f t="shared" ref="J1222:J1285" si="483">I1222+J1221</f>
        <v>16</v>
      </c>
      <c r="K1222" s="3">
        <f t="shared" si="476"/>
        <v>0</v>
      </c>
      <c r="L1222" s="3">
        <f t="shared" si="469"/>
        <v>10</v>
      </c>
      <c r="M1222" s="3">
        <f t="shared" si="471"/>
        <v>1610</v>
      </c>
      <c r="N1222" t="str">
        <f t="shared" si="472"/>
        <v/>
      </c>
      <c r="O1222" s="14" t="str">
        <f t="shared" ref="O1222:O1285" si="484">IF($K1222,H1223,"")</f>
        <v/>
      </c>
      <c r="P1222" s="14" t="str">
        <f t="shared" ref="P1222:P1285" si="485">IF($K1222,H1224,"")</f>
        <v/>
      </c>
      <c r="Q1222" s="14" t="str">
        <f t="shared" ref="Q1222:Q1285" si="486">IF($K1222,H1225,"")</f>
        <v/>
      </c>
      <c r="R1222" s="14" t="str">
        <f t="shared" ref="R1222:R1285" si="487">IF($K1222,H1226,"")</f>
        <v/>
      </c>
      <c r="S1222" t="str">
        <f t="shared" si="473"/>
        <v/>
      </c>
      <c r="T1222" s="14">
        <f t="shared" si="474"/>
        <v>0</v>
      </c>
    </row>
    <row r="1223" spans="1:20" x14ac:dyDescent="0.25">
      <c r="A1223" t="s">
        <v>48</v>
      </c>
      <c r="B1223">
        <f t="shared" si="477"/>
        <v>3</v>
      </c>
      <c r="C1223" t="e">
        <f t="shared" si="478"/>
        <v>#VALUE!</v>
      </c>
      <c r="D1223">
        <f t="shared" si="479"/>
        <v>3</v>
      </c>
      <c r="E1223">
        <f t="shared" si="480"/>
        <v>5</v>
      </c>
      <c r="F1223" s="1">
        <f t="shared" si="470"/>
        <v>21</v>
      </c>
      <c r="G1223" s="1">
        <f t="shared" si="481"/>
        <v>30</v>
      </c>
      <c r="H1223" s="26" t="str">
        <f t="shared" si="482"/>
        <v>21:30</v>
      </c>
      <c r="I1223" s="14">
        <f t="shared" si="475"/>
        <v>0</v>
      </c>
      <c r="J1223" s="3">
        <f t="shared" si="483"/>
        <v>16</v>
      </c>
      <c r="K1223" s="3">
        <f t="shared" si="476"/>
        <v>0</v>
      </c>
      <c r="L1223" s="3">
        <f t="shared" si="469"/>
        <v>10</v>
      </c>
      <c r="M1223" s="3">
        <f t="shared" si="471"/>
        <v>1610</v>
      </c>
      <c r="N1223" t="str">
        <f t="shared" si="472"/>
        <v/>
      </c>
      <c r="O1223" s="14" t="str">
        <f t="shared" si="484"/>
        <v/>
      </c>
      <c r="P1223" s="14" t="str">
        <f t="shared" si="485"/>
        <v/>
      </c>
      <c r="Q1223" s="14" t="str">
        <f t="shared" si="486"/>
        <v/>
      </c>
      <c r="R1223" s="14" t="str">
        <f t="shared" si="487"/>
        <v/>
      </c>
      <c r="S1223" t="str">
        <f t="shared" si="473"/>
        <v/>
      </c>
      <c r="T1223" s="14">
        <f t="shared" si="474"/>
        <v>0</v>
      </c>
    </row>
    <row r="1224" spans="1:20" x14ac:dyDescent="0.25">
      <c r="A1224" t="s">
        <v>308</v>
      </c>
      <c r="B1224">
        <f t="shared" si="477"/>
        <v>2</v>
      </c>
      <c r="C1224" t="e">
        <f t="shared" si="478"/>
        <v>#VALUE!</v>
      </c>
      <c r="D1224">
        <f t="shared" si="479"/>
        <v>2</v>
      </c>
      <c r="E1224">
        <f t="shared" si="480"/>
        <v>4</v>
      </c>
      <c r="F1224" s="1">
        <f t="shared" si="470"/>
        <v>7</v>
      </c>
      <c r="G1224" s="1">
        <f t="shared" si="481"/>
        <v>30</v>
      </c>
      <c r="H1224" s="26" t="str">
        <f t="shared" si="482"/>
        <v>07:30</v>
      </c>
      <c r="I1224" s="14">
        <f t="shared" si="475"/>
        <v>0</v>
      </c>
      <c r="J1224" s="3">
        <f t="shared" si="483"/>
        <v>16</v>
      </c>
      <c r="K1224" s="3">
        <f t="shared" si="476"/>
        <v>0</v>
      </c>
      <c r="L1224" s="3">
        <f t="shared" si="469"/>
        <v>10</v>
      </c>
      <c r="M1224" s="3">
        <f t="shared" si="471"/>
        <v>1610</v>
      </c>
      <c r="N1224" t="str">
        <f t="shared" si="472"/>
        <v/>
      </c>
      <c r="O1224" s="14" t="str">
        <f t="shared" si="484"/>
        <v/>
      </c>
      <c r="P1224" s="14" t="str">
        <f t="shared" si="485"/>
        <v/>
      </c>
      <c r="Q1224" s="14" t="str">
        <f t="shared" si="486"/>
        <v/>
      </c>
      <c r="R1224" s="14" t="str">
        <f t="shared" si="487"/>
        <v/>
      </c>
      <c r="S1224" t="str">
        <f t="shared" si="473"/>
        <v/>
      </c>
      <c r="T1224" s="14">
        <f t="shared" si="474"/>
        <v>0</v>
      </c>
    </row>
    <row r="1225" spans="1:20" x14ac:dyDescent="0.25">
      <c r="A1225" t="s">
        <v>562</v>
      </c>
      <c r="B1225" t="e">
        <f t="shared" si="477"/>
        <v>#VALUE!</v>
      </c>
      <c r="C1225">
        <f t="shared" si="478"/>
        <v>20</v>
      </c>
      <c r="D1225">
        <f t="shared" si="479"/>
        <v>20</v>
      </c>
      <c r="E1225">
        <f t="shared" si="480"/>
        <v>36</v>
      </c>
      <c r="F1225" s="1" t="str">
        <f t="shared" si="470"/>
        <v/>
      </c>
      <c r="G1225" s="1" t="str">
        <f t="shared" si="481"/>
        <v/>
      </c>
      <c r="H1225" s="26" t="str">
        <f t="shared" si="482"/>
        <v>:</v>
      </c>
      <c r="I1225" s="14">
        <f t="shared" si="475"/>
        <v>0</v>
      </c>
      <c r="J1225" s="3">
        <f t="shared" si="483"/>
        <v>16</v>
      </c>
      <c r="K1225" s="3">
        <f t="shared" si="476"/>
        <v>0</v>
      </c>
      <c r="L1225" s="3">
        <f t="shared" si="469"/>
        <v>10</v>
      </c>
      <c r="M1225" s="3">
        <f t="shared" si="471"/>
        <v>1610</v>
      </c>
      <c r="N1225" t="str">
        <f t="shared" si="472"/>
        <v/>
      </c>
      <c r="O1225" s="14" t="str">
        <f t="shared" si="484"/>
        <v/>
      </c>
      <c r="P1225" s="14" t="str">
        <f t="shared" si="485"/>
        <v/>
      </c>
      <c r="Q1225" s="14" t="str">
        <f t="shared" si="486"/>
        <v/>
      </c>
      <c r="R1225" s="14" t="str">
        <f t="shared" si="487"/>
        <v/>
      </c>
      <c r="S1225" t="str">
        <f t="shared" si="473"/>
        <v/>
      </c>
      <c r="T1225" s="14">
        <f t="shared" si="474"/>
        <v>0</v>
      </c>
    </row>
    <row r="1226" spans="1:20" x14ac:dyDescent="0.25">
      <c r="A1226" t="s">
        <v>628</v>
      </c>
      <c r="B1226" t="e">
        <f t="shared" si="477"/>
        <v>#VALUE!</v>
      </c>
      <c r="C1226" t="e">
        <f t="shared" si="478"/>
        <v>#VALUE!</v>
      </c>
      <c r="D1226" t="e">
        <f t="shared" si="479"/>
        <v>#VALUE!</v>
      </c>
      <c r="E1226">
        <f t="shared" si="480"/>
        <v>8</v>
      </c>
      <c r="F1226" s="1" t="str">
        <f t="shared" si="470"/>
        <v/>
      </c>
      <c r="G1226" s="1" t="str">
        <f t="shared" si="481"/>
        <v/>
      </c>
      <c r="H1226" s="26" t="str">
        <f t="shared" si="482"/>
        <v>:</v>
      </c>
      <c r="I1226" s="14">
        <f t="shared" si="475"/>
        <v>1</v>
      </c>
      <c r="J1226" s="3">
        <f t="shared" si="483"/>
        <v>17</v>
      </c>
      <c r="K1226" s="3">
        <f t="shared" si="476"/>
        <v>0</v>
      </c>
      <c r="L1226" s="3">
        <f t="shared" si="469"/>
        <v>0</v>
      </c>
      <c r="M1226" s="3">
        <f t="shared" si="471"/>
        <v>1700</v>
      </c>
      <c r="N1226" t="str">
        <f t="shared" si="472"/>
        <v>Ruta 7/9</v>
      </c>
      <c r="O1226" s="14" t="str">
        <f t="shared" si="484"/>
        <v/>
      </c>
      <c r="P1226" s="14" t="str">
        <f t="shared" si="485"/>
        <v/>
      </c>
      <c r="Q1226" s="14" t="str">
        <f t="shared" si="486"/>
        <v/>
      </c>
      <c r="R1226" s="14" t="str">
        <f t="shared" si="487"/>
        <v/>
      </c>
      <c r="S1226" t="str">
        <f t="shared" si="473"/>
        <v/>
      </c>
      <c r="T1226" s="14">
        <f t="shared" si="474"/>
        <v>0</v>
      </c>
    </row>
    <row r="1227" spans="1:20" x14ac:dyDescent="0.25">
      <c r="A1227" t="s">
        <v>608</v>
      </c>
      <c r="B1227" t="e">
        <f t="shared" si="477"/>
        <v>#VALUE!</v>
      </c>
      <c r="C1227">
        <f t="shared" si="478"/>
        <v>16</v>
      </c>
      <c r="D1227">
        <f t="shared" si="479"/>
        <v>16</v>
      </c>
      <c r="E1227">
        <f t="shared" si="480"/>
        <v>32</v>
      </c>
      <c r="F1227" s="1" t="str">
        <f t="shared" si="470"/>
        <v/>
      </c>
      <c r="G1227" s="1" t="str">
        <f t="shared" si="481"/>
        <v/>
      </c>
      <c r="H1227" s="26" t="str">
        <f t="shared" si="482"/>
        <v>:</v>
      </c>
      <c r="I1227" s="14">
        <f t="shared" si="475"/>
        <v>0</v>
      </c>
      <c r="J1227" s="3">
        <f t="shared" si="483"/>
        <v>17</v>
      </c>
      <c r="K1227" s="3">
        <f t="shared" si="476"/>
        <v>1</v>
      </c>
      <c r="L1227" s="3">
        <f t="shared" si="469"/>
        <v>1</v>
      </c>
      <c r="M1227" s="3">
        <f t="shared" si="471"/>
        <v>1701</v>
      </c>
      <c r="N1227" t="str">
        <f t="shared" si="472"/>
        <v>Vía Univérsitas, nº 15 (Pd. Bus)</v>
      </c>
      <c r="O1227" s="14" t="str">
        <f t="shared" si="484"/>
        <v>04:47</v>
      </c>
      <c r="P1227" s="14" t="str">
        <f t="shared" si="485"/>
        <v>12:45</v>
      </c>
      <c r="Q1227" s="14" t="str">
        <f t="shared" si="486"/>
        <v>20:45</v>
      </c>
      <c r="R1227" s="14" t="str">
        <f t="shared" si="487"/>
        <v>06:47</v>
      </c>
      <c r="S1227" t="str">
        <f t="shared" si="473"/>
        <v>Opel Planta en Figueruelas</v>
      </c>
      <c r="T1227" s="14">
        <f t="shared" si="474"/>
        <v>0</v>
      </c>
    </row>
    <row r="1228" spans="1:20" x14ac:dyDescent="0.25">
      <c r="A1228" t="s">
        <v>200</v>
      </c>
      <c r="B1228">
        <f t="shared" si="477"/>
        <v>2</v>
      </c>
      <c r="C1228" t="e">
        <f t="shared" si="478"/>
        <v>#VALUE!</v>
      </c>
      <c r="D1228">
        <f t="shared" si="479"/>
        <v>2</v>
      </c>
      <c r="E1228">
        <f t="shared" si="480"/>
        <v>4</v>
      </c>
      <c r="F1228" s="1">
        <f t="shared" si="470"/>
        <v>4</v>
      </c>
      <c r="G1228" s="1">
        <f t="shared" si="481"/>
        <v>47</v>
      </c>
      <c r="H1228" s="26" t="str">
        <f t="shared" si="482"/>
        <v>04:47</v>
      </c>
      <c r="I1228" s="14">
        <f t="shared" si="475"/>
        <v>0</v>
      </c>
      <c r="J1228" s="3">
        <f t="shared" si="483"/>
        <v>17</v>
      </c>
      <c r="K1228" s="3">
        <f t="shared" si="476"/>
        <v>0</v>
      </c>
      <c r="L1228" s="3">
        <f t="shared" si="469"/>
        <v>1</v>
      </c>
      <c r="M1228" s="3">
        <f t="shared" si="471"/>
        <v>1701</v>
      </c>
      <c r="N1228" t="str">
        <f t="shared" si="472"/>
        <v/>
      </c>
      <c r="O1228" s="14" t="str">
        <f t="shared" si="484"/>
        <v/>
      </c>
      <c r="P1228" s="14" t="str">
        <f t="shared" si="485"/>
        <v/>
      </c>
      <c r="Q1228" s="14" t="str">
        <f t="shared" si="486"/>
        <v/>
      </c>
      <c r="R1228" s="14" t="str">
        <f t="shared" si="487"/>
        <v/>
      </c>
      <c r="S1228" t="str">
        <f t="shared" si="473"/>
        <v/>
      </c>
      <c r="T1228" s="14">
        <f t="shared" si="474"/>
        <v>0</v>
      </c>
    </row>
    <row r="1229" spans="1:20" x14ac:dyDescent="0.25">
      <c r="A1229" t="s">
        <v>207</v>
      </c>
      <c r="B1229">
        <f t="shared" si="477"/>
        <v>3</v>
      </c>
      <c r="C1229" t="e">
        <f t="shared" si="478"/>
        <v>#VALUE!</v>
      </c>
      <c r="D1229">
        <f t="shared" si="479"/>
        <v>3</v>
      </c>
      <c r="E1229">
        <f t="shared" si="480"/>
        <v>5</v>
      </c>
      <c r="F1229" s="1">
        <f t="shared" si="470"/>
        <v>12</v>
      </c>
      <c r="G1229" s="1">
        <f t="shared" si="481"/>
        <v>45</v>
      </c>
      <c r="H1229" s="26" t="str">
        <f t="shared" si="482"/>
        <v>12:45</v>
      </c>
      <c r="I1229" s="14">
        <f t="shared" si="475"/>
        <v>0</v>
      </c>
      <c r="J1229" s="3">
        <f t="shared" si="483"/>
        <v>17</v>
      </c>
      <c r="K1229" s="3">
        <f t="shared" si="476"/>
        <v>0</v>
      </c>
      <c r="L1229" s="3">
        <f t="shared" si="469"/>
        <v>1</v>
      </c>
      <c r="M1229" s="3">
        <f t="shared" si="471"/>
        <v>1701</v>
      </c>
      <c r="N1229" t="str">
        <f t="shared" si="472"/>
        <v/>
      </c>
      <c r="O1229" s="14" t="str">
        <f t="shared" si="484"/>
        <v/>
      </c>
      <c r="P1229" s="14" t="str">
        <f t="shared" si="485"/>
        <v/>
      </c>
      <c r="Q1229" s="14" t="str">
        <f t="shared" si="486"/>
        <v/>
      </c>
      <c r="R1229" s="14" t="str">
        <f t="shared" si="487"/>
        <v/>
      </c>
      <c r="S1229" t="str">
        <f t="shared" si="473"/>
        <v/>
      </c>
      <c r="T1229" s="14">
        <f t="shared" si="474"/>
        <v>0</v>
      </c>
    </row>
    <row r="1230" spans="1:20" x14ac:dyDescent="0.25">
      <c r="A1230" t="s">
        <v>359</v>
      </c>
      <c r="B1230">
        <f t="shared" si="477"/>
        <v>3</v>
      </c>
      <c r="C1230" t="e">
        <f t="shared" si="478"/>
        <v>#VALUE!</v>
      </c>
      <c r="D1230">
        <f t="shared" si="479"/>
        <v>3</v>
      </c>
      <c r="E1230">
        <f t="shared" si="480"/>
        <v>5</v>
      </c>
      <c r="F1230" s="1">
        <f t="shared" si="470"/>
        <v>20</v>
      </c>
      <c r="G1230" s="1">
        <f t="shared" si="481"/>
        <v>45</v>
      </c>
      <c r="H1230" s="26" t="str">
        <f t="shared" si="482"/>
        <v>20:45</v>
      </c>
      <c r="I1230" s="14">
        <f t="shared" si="475"/>
        <v>0</v>
      </c>
      <c r="J1230" s="3">
        <f t="shared" si="483"/>
        <v>17</v>
      </c>
      <c r="K1230" s="3">
        <f t="shared" si="476"/>
        <v>0</v>
      </c>
      <c r="L1230" s="3">
        <f t="shared" si="469"/>
        <v>1</v>
      </c>
      <c r="M1230" s="3">
        <f t="shared" si="471"/>
        <v>1701</v>
      </c>
      <c r="N1230" t="str">
        <f t="shared" si="472"/>
        <v/>
      </c>
      <c r="O1230" s="14" t="str">
        <f t="shared" si="484"/>
        <v/>
      </c>
      <c r="P1230" s="14" t="str">
        <f t="shared" si="485"/>
        <v/>
      </c>
      <c r="Q1230" s="14" t="str">
        <f t="shared" si="486"/>
        <v/>
      </c>
      <c r="R1230" s="14" t="str">
        <f t="shared" si="487"/>
        <v/>
      </c>
      <c r="S1230" t="str">
        <f t="shared" si="473"/>
        <v/>
      </c>
      <c r="T1230" s="14">
        <f t="shared" si="474"/>
        <v>0</v>
      </c>
    </row>
    <row r="1231" spans="1:20" x14ac:dyDescent="0.25">
      <c r="A1231" t="s">
        <v>514</v>
      </c>
      <c r="B1231">
        <f t="shared" si="477"/>
        <v>2</v>
      </c>
      <c r="C1231" t="e">
        <f t="shared" si="478"/>
        <v>#VALUE!</v>
      </c>
      <c r="D1231">
        <f t="shared" si="479"/>
        <v>2</v>
      </c>
      <c r="E1231">
        <f t="shared" si="480"/>
        <v>4</v>
      </c>
      <c r="F1231" s="1">
        <f t="shared" si="470"/>
        <v>6</v>
      </c>
      <c r="G1231" s="1">
        <f t="shared" si="481"/>
        <v>47</v>
      </c>
      <c r="H1231" s="26" t="str">
        <f t="shared" si="482"/>
        <v>06:47</v>
      </c>
      <c r="I1231" s="14">
        <f t="shared" si="475"/>
        <v>0</v>
      </c>
      <c r="J1231" s="3">
        <f t="shared" si="483"/>
        <v>17</v>
      </c>
      <c r="K1231" s="3">
        <f t="shared" si="476"/>
        <v>0</v>
      </c>
      <c r="L1231" s="3">
        <f t="shared" si="469"/>
        <v>1</v>
      </c>
      <c r="M1231" s="3">
        <f t="shared" si="471"/>
        <v>1701</v>
      </c>
      <c r="N1231" t="str">
        <f t="shared" si="472"/>
        <v/>
      </c>
      <c r="O1231" s="14" t="str">
        <f t="shared" si="484"/>
        <v/>
      </c>
      <c r="P1231" s="14" t="str">
        <f t="shared" si="485"/>
        <v/>
      </c>
      <c r="Q1231" s="14" t="str">
        <f t="shared" si="486"/>
        <v/>
      </c>
      <c r="R1231" s="14" t="str">
        <f t="shared" si="487"/>
        <v/>
      </c>
      <c r="S1231" t="str">
        <f t="shared" si="473"/>
        <v/>
      </c>
      <c r="T1231" s="14">
        <f t="shared" si="474"/>
        <v>0</v>
      </c>
    </row>
    <row r="1232" spans="1:20" x14ac:dyDescent="0.25">
      <c r="A1232" t="s">
        <v>21</v>
      </c>
      <c r="B1232" t="e">
        <f t="shared" si="477"/>
        <v>#VALUE!</v>
      </c>
      <c r="C1232" t="e">
        <f t="shared" si="478"/>
        <v>#VALUE!</v>
      </c>
      <c r="D1232" t="e">
        <f t="shared" si="479"/>
        <v>#VALUE!</v>
      </c>
      <c r="E1232">
        <f t="shared" si="480"/>
        <v>26</v>
      </c>
      <c r="F1232" s="1" t="str">
        <f t="shared" si="470"/>
        <v/>
      </c>
      <c r="G1232" s="1" t="str">
        <f t="shared" si="481"/>
        <v/>
      </c>
      <c r="H1232" s="26" t="str">
        <f t="shared" si="482"/>
        <v>:</v>
      </c>
      <c r="I1232" s="14">
        <f t="shared" si="475"/>
        <v>0</v>
      </c>
      <c r="J1232" s="3">
        <f t="shared" si="483"/>
        <v>17</v>
      </c>
      <c r="K1232" s="3">
        <f t="shared" si="476"/>
        <v>0</v>
      </c>
      <c r="L1232" s="3">
        <f t="shared" si="469"/>
        <v>1</v>
      </c>
      <c r="M1232" s="3">
        <f t="shared" si="471"/>
        <v>1701</v>
      </c>
      <c r="N1232" t="str">
        <f t="shared" si="472"/>
        <v/>
      </c>
      <c r="O1232" s="14" t="str">
        <f t="shared" si="484"/>
        <v/>
      </c>
      <c r="P1232" s="14" t="str">
        <f t="shared" si="485"/>
        <v/>
      </c>
      <c r="Q1232" s="14" t="str">
        <f t="shared" si="486"/>
        <v/>
      </c>
      <c r="R1232" s="14" t="str">
        <f t="shared" si="487"/>
        <v/>
      </c>
      <c r="S1232" t="str">
        <f t="shared" si="473"/>
        <v/>
      </c>
      <c r="T1232" s="14">
        <f t="shared" si="474"/>
        <v>0</v>
      </c>
    </row>
    <row r="1233" spans="1:20" x14ac:dyDescent="0.25">
      <c r="A1233" t="s">
        <v>532</v>
      </c>
      <c r="B1233" t="e">
        <f t="shared" si="477"/>
        <v>#VALUE!</v>
      </c>
      <c r="C1233">
        <f t="shared" si="478"/>
        <v>20</v>
      </c>
      <c r="D1233">
        <f t="shared" si="479"/>
        <v>20</v>
      </c>
      <c r="E1233">
        <f t="shared" si="480"/>
        <v>25</v>
      </c>
      <c r="F1233" s="1" t="str">
        <f t="shared" si="470"/>
        <v/>
      </c>
      <c r="G1233" s="1" t="str">
        <f t="shared" si="481"/>
        <v/>
      </c>
      <c r="H1233" s="26" t="str">
        <f t="shared" si="482"/>
        <v>:</v>
      </c>
      <c r="I1233" s="14">
        <f t="shared" si="475"/>
        <v>0</v>
      </c>
      <c r="J1233" s="3">
        <f t="shared" si="483"/>
        <v>17</v>
      </c>
      <c r="K1233" s="3">
        <f t="shared" si="476"/>
        <v>1</v>
      </c>
      <c r="L1233" s="3">
        <f t="shared" si="469"/>
        <v>2</v>
      </c>
      <c r="M1233" s="3">
        <f t="shared" si="471"/>
        <v>1702</v>
      </c>
      <c r="N1233" t="str">
        <f t="shared" si="472"/>
        <v>Violante de Hungría, nº 7</v>
      </c>
      <c r="O1233" s="14" t="str">
        <f t="shared" si="484"/>
        <v>04:49</v>
      </c>
      <c r="P1233" s="14" t="str">
        <f t="shared" si="485"/>
        <v>12:47</v>
      </c>
      <c r="Q1233" s="14" t="str">
        <f t="shared" si="486"/>
        <v>20:49</v>
      </c>
      <c r="R1233" s="14" t="str">
        <f t="shared" si="487"/>
        <v>06:47</v>
      </c>
      <c r="S1233" t="str">
        <f t="shared" si="473"/>
        <v>Alagón (Rotonda - Pd. Bus)</v>
      </c>
      <c r="T1233" s="14">
        <f t="shared" si="474"/>
        <v>0</v>
      </c>
    </row>
    <row r="1234" spans="1:20" x14ac:dyDescent="0.25">
      <c r="A1234" t="s">
        <v>558</v>
      </c>
      <c r="B1234">
        <f t="shared" si="477"/>
        <v>2</v>
      </c>
      <c r="C1234" t="e">
        <f t="shared" si="478"/>
        <v>#VALUE!</v>
      </c>
      <c r="D1234">
        <f t="shared" si="479"/>
        <v>2</v>
      </c>
      <c r="E1234">
        <f t="shared" si="480"/>
        <v>4</v>
      </c>
      <c r="F1234" s="1">
        <f t="shared" si="470"/>
        <v>4</v>
      </c>
      <c r="G1234" s="1">
        <f t="shared" si="481"/>
        <v>49</v>
      </c>
      <c r="H1234" s="26" t="str">
        <f t="shared" si="482"/>
        <v>04:49</v>
      </c>
      <c r="I1234" s="14">
        <f t="shared" si="475"/>
        <v>0</v>
      </c>
      <c r="J1234" s="3">
        <f t="shared" si="483"/>
        <v>17</v>
      </c>
      <c r="K1234" s="3">
        <f t="shared" si="476"/>
        <v>0</v>
      </c>
      <c r="L1234" s="3">
        <f t="shared" si="469"/>
        <v>2</v>
      </c>
      <c r="M1234" s="3">
        <f t="shared" si="471"/>
        <v>1702</v>
      </c>
      <c r="N1234" t="str">
        <f t="shared" si="472"/>
        <v/>
      </c>
      <c r="O1234" s="14" t="str">
        <f t="shared" si="484"/>
        <v/>
      </c>
      <c r="P1234" s="14" t="str">
        <f t="shared" si="485"/>
        <v/>
      </c>
      <c r="Q1234" s="14" t="str">
        <f t="shared" si="486"/>
        <v/>
      </c>
      <c r="R1234" s="14" t="str">
        <f t="shared" si="487"/>
        <v/>
      </c>
      <c r="S1234" t="str">
        <f t="shared" si="473"/>
        <v/>
      </c>
      <c r="T1234" s="14">
        <f t="shared" si="474"/>
        <v>0</v>
      </c>
    </row>
    <row r="1235" spans="1:20" x14ac:dyDescent="0.25">
      <c r="A1235" t="s">
        <v>397</v>
      </c>
      <c r="B1235">
        <f t="shared" si="477"/>
        <v>3</v>
      </c>
      <c r="C1235" t="e">
        <f t="shared" si="478"/>
        <v>#VALUE!</v>
      </c>
      <c r="D1235">
        <f t="shared" si="479"/>
        <v>3</v>
      </c>
      <c r="E1235">
        <f t="shared" si="480"/>
        <v>5</v>
      </c>
      <c r="F1235" s="1">
        <f t="shared" si="470"/>
        <v>12</v>
      </c>
      <c r="G1235" s="1">
        <f t="shared" si="481"/>
        <v>47</v>
      </c>
      <c r="H1235" s="26" t="str">
        <f t="shared" si="482"/>
        <v>12:47</v>
      </c>
      <c r="I1235" s="14">
        <f t="shared" si="475"/>
        <v>0</v>
      </c>
      <c r="J1235" s="3">
        <f t="shared" si="483"/>
        <v>17</v>
      </c>
      <c r="K1235" s="3">
        <f t="shared" si="476"/>
        <v>0</v>
      </c>
      <c r="L1235" s="3">
        <f t="shared" si="469"/>
        <v>2</v>
      </c>
      <c r="M1235" s="3">
        <f t="shared" si="471"/>
        <v>1702</v>
      </c>
      <c r="N1235" t="str">
        <f t="shared" si="472"/>
        <v/>
      </c>
      <c r="O1235" s="14" t="str">
        <f t="shared" si="484"/>
        <v/>
      </c>
      <c r="P1235" s="14" t="str">
        <f t="shared" si="485"/>
        <v/>
      </c>
      <c r="Q1235" s="14" t="str">
        <f t="shared" si="486"/>
        <v/>
      </c>
      <c r="R1235" s="14" t="str">
        <f t="shared" si="487"/>
        <v/>
      </c>
      <c r="S1235" t="str">
        <f t="shared" si="473"/>
        <v/>
      </c>
      <c r="T1235" s="14">
        <f t="shared" si="474"/>
        <v>0</v>
      </c>
    </row>
    <row r="1236" spans="1:20" x14ac:dyDescent="0.25">
      <c r="A1236" t="s">
        <v>372</v>
      </c>
      <c r="B1236">
        <f t="shared" si="477"/>
        <v>3</v>
      </c>
      <c r="C1236" t="e">
        <f t="shared" si="478"/>
        <v>#VALUE!</v>
      </c>
      <c r="D1236">
        <f t="shared" si="479"/>
        <v>3</v>
      </c>
      <c r="E1236">
        <f t="shared" si="480"/>
        <v>5</v>
      </c>
      <c r="F1236" s="1">
        <f t="shared" si="470"/>
        <v>20</v>
      </c>
      <c r="G1236" s="1">
        <f t="shared" si="481"/>
        <v>49</v>
      </c>
      <c r="H1236" s="26" t="str">
        <f t="shared" si="482"/>
        <v>20:49</v>
      </c>
      <c r="I1236" s="14">
        <f t="shared" si="475"/>
        <v>0</v>
      </c>
      <c r="J1236" s="3">
        <f t="shared" si="483"/>
        <v>17</v>
      </c>
      <c r="K1236" s="3">
        <f t="shared" si="476"/>
        <v>0</v>
      </c>
      <c r="L1236" s="3">
        <f t="shared" si="469"/>
        <v>2</v>
      </c>
      <c r="M1236" s="3">
        <f t="shared" si="471"/>
        <v>1702</v>
      </c>
      <c r="N1236" t="str">
        <f t="shared" si="472"/>
        <v/>
      </c>
      <c r="O1236" s="14" t="str">
        <f t="shared" si="484"/>
        <v/>
      </c>
      <c r="P1236" s="14" t="str">
        <f t="shared" si="485"/>
        <v/>
      </c>
      <c r="Q1236" s="14" t="str">
        <f t="shared" si="486"/>
        <v/>
      </c>
      <c r="R1236" s="14" t="str">
        <f t="shared" si="487"/>
        <v/>
      </c>
      <c r="S1236" t="str">
        <f t="shared" si="473"/>
        <v/>
      </c>
      <c r="T1236" s="14">
        <f t="shared" si="474"/>
        <v>0</v>
      </c>
    </row>
    <row r="1237" spans="1:20" x14ac:dyDescent="0.25">
      <c r="A1237" t="s">
        <v>514</v>
      </c>
      <c r="B1237">
        <f t="shared" si="477"/>
        <v>2</v>
      </c>
      <c r="C1237" t="e">
        <f t="shared" si="478"/>
        <v>#VALUE!</v>
      </c>
      <c r="D1237">
        <f t="shared" si="479"/>
        <v>2</v>
      </c>
      <c r="E1237">
        <f t="shared" si="480"/>
        <v>4</v>
      </c>
      <c r="F1237" s="1">
        <f t="shared" si="470"/>
        <v>6</v>
      </c>
      <c r="G1237" s="1">
        <f t="shared" si="481"/>
        <v>47</v>
      </c>
      <c r="H1237" s="26" t="str">
        <f t="shared" si="482"/>
        <v>06:47</v>
      </c>
      <c r="I1237" s="14">
        <f t="shared" si="475"/>
        <v>0</v>
      </c>
      <c r="J1237" s="3">
        <f t="shared" si="483"/>
        <v>17</v>
      </c>
      <c r="K1237" s="3">
        <f t="shared" si="476"/>
        <v>0</v>
      </c>
      <c r="L1237" s="3">
        <f t="shared" si="469"/>
        <v>2</v>
      </c>
      <c r="M1237" s="3">
        <f t="shared" si="471"/>
        <v>1702</v>
      </c>
      <c r="N1237" t="str">
        <f t="shared" si="472"/>
        <v/>
      </c>
      <c r="O1237" s="14" t="str">
        <f t="shared" si="484"/>
        <v/>
      </c>
      <c r="P1237" s="14" t="str">
        <f t="shared" si="485"/>
        <v/>
      </c>
      <c r="Q1237" s="14" t="str">
        <f t="shared" si="486"/>
        <v/>
      </c>
      <c r="R1237" s="14" t="str">
        <f t="shared" si="487"/>
        <v/>
      </c>
      <c r="S1237" t="str">
        <f t="shared" si="473"/>
        <v/>
      </c>
      <c r="T1237" s="14">
        <f t="shared" si="474"/>
        <v>0</v>
      </c>
    </row>
    <row r="1238" spans="1:20" x14ac:dyDescent="0.25">
      <c r="A1238" t="s">
        <v>178</v>
      </c>
      <c r="B1238" t="e">
        <f t="shared" si="477"/>
        <v>#VALUE!</v>
      </c>
      <c r="C1238" t="e">
        <f t="shared" si="478"/>
        <v>#VALUE!</v>
      </c>
      <c r="D1238" t="e">
        <f t="shared" si="479"/>
        <v>#VALUE!</v>
      </c>
      <c r="E1238">
        <f t="shared" si="480"/>
        <v>26</v>
      </c>
      <c r="F1238" s="1" t="str">
        <f t="shared" si="470"/>
        <v/>
      </c>
      <c r="G1238" s="1" t="str">
        <f t="shared" si="481"/>
        <v/>
      </c>
      <c r="H1238" s="26" t="str">
        <f t="shared" si="482"/>
        <v>:</v>
      </c>
      <c r="I1238" s="14">
        <f t="shared" si="475"/>
        <v>0</v>
      </c>
      <c r="J1238" s="3">
        <f t="shared" si="483"/>
        <v>17</v>
      </c>
      <c r="K1238" s="3">
        <f t="shared" si="476"/>
        <v>0</v>
      </c>
      <c r="L1238" s="3">
        <f t="shared" si="469"/>
        <v>2</v>
      </c>
      <c r="M1238" s="3">
        <f t="shared" si="471"/>
        <v>1702</v>
      </c>
      <c r="N1238" t="str">
        <f t="shared" si="472"/>
        <v/>
      </c>
      <c r="O1238" s="14" t="str">
        <f t="shared" si="484"/>
        <v/>
      </c>
      <c r="P1238" s="14" t="str">
        <f t="shared" si="485"/>
        <v/>
      </c>
      <c r="Q1238" s="14" t="str">
        <f t="shared" si="486"/>
        <v/>
      </c>
      <c r="R1238" s="14" t="str">
        <f t="shared" si="487"/>
        <v/>
      </c>
      <c r="S1238" t="str">
        <f t="shared" si="473"/>
        <v/>
      </c>
      <c r="T1238" s="14">
        <f t="shared" si="474"/>
        <v>0</v>
      </c>
    </row>
    <row r="1239" spans="1:20" x14ac:dyDescent="0.25">
      <c r="A1239" t="s">
        <v>609</v>
      </c>
      <c r="B1239" t="e">
        <f t="shared" si="477"/>
        <v>#VALUE!</v>
      </c>
      <c r="C1239">
        <f t="shared" si="478"/>
        <v>17</v>
      </c>
      <c r="D1239">
        <f t="shared" si="479"/>
        <v>17</v>
      </c>
      <c r="E1239">
        <f t="shared" si="480"/>
        <v>33</v>
      </c>
      <c r="F1239" s="1" t="str">
        <f t="shared" si="470"/>
        <v/>
      </c>
      <c r="G1239" s="1" t="str">
        <f t="shared" si="481"/>
        <v/>
      </c>
      <c r="H1239" s="26" t="str">
        <f t="shared" si="482"/>
        <v>:</v>
      </c>
      <c r="I1239" s="14">
        <f t="shared" si="475"/>
        <v>0</v>
      </c>
      <c r="J1239" s="3">
        <f t="shared" si="483"/>
        <v>17</v>
      </c>
      <c r="K1239" s="3">
        <f t="shared" si="476"/>
        <v>1</v>
      </c>
      <c r="L1239" s="3">
        <f t="shared" si="469"/>
        <v>3</v>
      </c>
      <c r="M1239" s="3">
        <f t="shared" si="471"/>
        <v>1703</v>
      </c>
      <c r="N1239" t="str">
        <f t="shared" si="472"/>
        <v>C/ Pedro Cerbuna, n º 9 - Pd. Bus</v>
      </c>
      <c r="O1239" s="14" t="str">
        <f t="shared" si="484"/>
        <v>04:50</v>
      </c>
      <c r="P1239" s="14" t="str">
        <f t="shared" si="485"/>
        <v>12:48</v>
      </c>
      <c r="Q1239" s="14" t="str">
        <f t="shared" si="486"/>
        <v>20:50</v>
      </c>
      <c r="R1239" s="14" t="str">
        <f t="shared" si="487"/>
        <v>06:48</v>
      </c>
      <c r="S1239" t="str">
        <f t="shared" si="473"/>
        <v>Ctra. Logroño desvío Monzalbarba (Pd. Bus)</v>
      </c>
      <c r="T1239" s="14">
        <f t="shared" si="474"/>
        <v>0</v>
      </c>
    </row>
    <row r="1240" spans="1:20" x14ac:dyDescent="0.25">
      <c r="A1240" t="s">
        <v>206</v>
      </c>
      <c r="B1240">
        <f t="shared" si="477"/>
        <v>2</v>
      </c>
      <c r="C1240" t="e">
        <f t="shared" si="478"/>
        <v>#VALUE!</v>
      </c>
      <c r="D1240">
        <f t="shared" si="479"/>
        <v>2</v>
      </c>
      <c r="E1240">
        <f t="shared" si="480"/>
        <v>4</v>
      </c>
      <c r="F1240" s="1">
        <f t="shared" si="470"/>
        <v>4</v>
      </c>
      <c r="G1240" s="1">
        <f t="shared" si="481"/>
        <v>50</v>
      </c>
      <c r="H1240" s="26" t="str">
        <f t="shared" si="482"/>
        <v>04:50</v>
      </c>
      <c r="I1240" s="14">
        <f t="shared" si="475"/>
        <v>0</v>
      </c>
      <c r="J1240" s="3">
        <f t="shared" si="483"/>
        <v>17</v>
      </c>
      <c r="K1240" s="3">
        <f t="shared" si="476"/>
        <v>0</v>
      </c>
      <c r="L1240" s="3">
        <f t="shared" si="469"/>
        <v>3</v>
      </c>
      <c r="M1240" s="3">
        <f t="shared" si="471"/>
        <v>1703</v>
      </c>
      <c r="N1240" t="str">
        <f t="shared" si="472"/>
        <v/>
      </c>
      <c r="O1240" s="14" t="str">
        <f t="shared" si="484"/>
        <v/>
      </c>
      <c r="P1240" s="14" t="str">
        <f t="shared" si="485"/>
        <v/>
      </c>
      <c r="Q1240" s="14" t="str">
        <f t="shared" si="486"/>
        <v/>
      </c>
      <c r="R1240" s="14" t="str">
        <f t="shared" si="487"/>
        <v/>
      </c>
      <c r="S1240" t="str">
        <f t="shared" si="473"/>
        <v/>
      </c>
      <c r="T1240" s="14">
        <f t="shared" si="474"/>
        <v>0</v>
      </c>
    </row>
    <row r="1241" spans="1:20" x14ac:dyDescent="0.25">
      <c r="A1241" t="s">
        <v>105</v>
      </c>
      <c r="B1241">
        <f t="shared" si="477"/>
        <v>3</v>
      </c>
      <c r="C1241" t="e">
        <f t="shared" si="478"/>
        <v>#VALUE!</v>
      </c>
      <c r="D1241">
        <f t="shared" si="479"/>
        <v>3</v>
      </c>
      <c r="E1241">
        <f t="shared" si="480"/>
        <v>5</v>
      </c>
      <c r="F1241" s="1">
        <f t="shared" si="470"/>
        <v>12</v>
      </c>
      <c r="G1241" s="1">
        <f t="shared" si="481"/>
        <v>48</v>
      </c>
      <c r="H1241" s="26" t="str">
        <f t="shared" si="482"/>
        <v>12:48</v>
      </c>
      <c r="I1241" s="14">
        <f t="shared" si="475"/>
        <v>0</v>
      </c>
      <c r="J1241" s="3">
        <f t="shared" si="483"/>
        <v>17</v>
      </c>
      <c r="K1241" s="3">
        <f t="shared" si="476"/>
        <v>0</v>
      </c>
      <c r="L1241" s="3">
        <f t="shared" si="469"/>
        <v>3</v>
      </c>
      <c r="M1241" s="3">
        <f t="shared" si="471"/>
        <v>1703</v>
      </c>
      <c r="N1241" t="str">
        <f t="shared" si="472"/>
        <v/>
      </c>
      <c r="O1241" s="14" t="str">
        <f t="shared" si="484"/>
        <v/>
      </c>
      <c r="P1241" s="14" t="str">
        <f t="shared" si="485"/>
        <v/>
      </c>
      <c r="Q1241" s="14" t="str">
        <f t="shared" si="486"/>
        <v/>
      </c>
      <c r="R1241" s="14" t="str">
        <f t="shared" si="487"/>
        <v/>
      </c>
      <c r="S1241" t="str">
        <f t="shared" si="473"/>
        <v/>
      </c>
      <c r="T1241" s="14">
        <f t="shared" si="474"/>
        <v>0</v>
      </c>
    </row>
    <row r="1242" spans="1:20" x14ac:dyDescent="0.25">
      <c r="A1242" t="s">
        <v>110</v>
      </c>
      <c r="B1242">
        <f t="shared" si="477"/>
        <v>3</v>
      </c>
      <c r="C1242" t="e">
        <f t="shared" si="478"/>
        <v>#VALUE!</v>
      </c>
      <c r="D1242">
        <f t="shared" si="479"/>
        <v>3</v>
      </c>
      <c r="E1242">
        <f t="shared" si="480"/>
        <v>5</v>
      </c>
      <c r="F1242" s="1">
        <f t="shared" si="470"/>
        <v>20</v>
      </c>
      <c r="G1242" s="1">
        <f t="shared" si="481"/>
        <v>50</v>
      </c>
      <c r="H1242" s="26" t="str">
        <f t="shared" si="482"/>
        <v>20:50</v>
      </c>
      <c r="I1242" s="14">
        <f t="shared" si="475"/>
        <v>0</v>
      </c>
      <c r="J1242" s="3">
        <f t="shared" si="483"/>
        <v>17</v>
      </c>
      <c r="K1242" s="3">
        <f t="shared" si="476"/>
        <v>0</v>
      </c>
      <c r="L1242" s="3">
        <f t="shared" si="469"/>
        <v>3</v>
      </c>
      <c r="M1242" s="3">
        <f t="shared" si="471"/>
        <v>1703</v>
      </c>
      <c r="N1242" t="str">
        <f t="shared" si="472"/>
        <v/>
      </c>
      <c r="O1242" s="14" t="str">
        <f t="shared" si="484"/>
        <v/>
      </c>
      <c r="P1242" s="14" t="str">
        <f t="shared" si="485"/>
        <v/>
      </c>
      <c r="Q1242" s="14" t="str">
        <f t="shared" si="486"/>
        <v/>
      </c>
      <c r="R1242" s="14" t="str">
        <f t="shared" si="487"/>
        <v/>
      </c>
      <c r="S1242" t="str">
        <f t="shared" si="473"/>
        <v/>
      </c>
      <c r="T1242" s="14">
        <f t="shared" si="474"/>
        <v>0</v>
      </c>
    </row>
    <row r="1243" spans="1:20" x14ac:dyDescent="0.25">
      <c r="A1243" t="s">
        <v>533</v>
      </c>
      <c r="B1243">
        <f t="shared" si="477"/>
        <v>2</v>
      </c>
      <c r="C1243" t="e">
        <f t="shared" si="478"/>
        <v>#VALUE!</v>
      </c>
      <c r="D1243">
        <f t="shared" si="479"/>
        <v>2</v>
      </c>
      <c r="E1243">
        <f t="shared" si="480"/>
        <v>4</v>
      </c>
      <c r="F1243" s="1">
        <f t="shared" si="470"/>
        <v>6</v>
      </c>
      <c r="G1243" s="1">
        <f t="shared" si="481"/>
        <v>48</v>
      </c>
      <c r="H1243" s="26" t="str">
        <f t="shared" si="482"/>
        <v>06:48</v>
      </c>
      <c r="I1243" s="14">
        <f t="shared" si="475"/>
        <v>0</v>
      </c>
      <c r="J1243" s="3">
        <f t="shared" si="483"/>
        <v>17</v>
      </c>
      <c r="K1243" s="3">
        <f t="shared" si="476"/>
        <v>0</v>
      </c>
      <c r="L1243" s="3">
        <f t="shared" si="469"/>
        <v>3</v>
      </c>
      <c r="M1243" s="3">
        <f t="shared" si="471"/>
        <v>1703</v>
      </c>
      <c r="N1243" t="str">
        <f t="shared" si="472"/>
        <v/>
      </c>
      <c r="O1243" s="14" t="str">
        <f t="shared" si="484"/>
        <v/>
      </c>
      <c r="P1243" s="14" t="str">
        <f t="shared" si="485"/>
        <v/>
      </c>
      <c r="Q1243" s="14" t="str">
        <f t="shared" si="486"/>
        <v/>
      </c>
      <c r="R1243" s="14" t="str">
        <f t="shared" si="487"/>
        <v/>
      </c>
      <c r="S1243" t="str">
        <f t="shared" si="473"/>
        <v/>
      </c>
      <c r="T1243" s="14">
        <f t="shared" si="474"/>
        <v>0</v>
      </c>
    </row>
    <row r="1244" spans="1:20" x14ac:dyDescent="0.25">
      <c r="A1244" t="s">
        <v>181</v>
      </c>
      <c r="B1244" t="e">
        <f t="shared" si="477"/>
        <v>#VALUE!</v>
      </c>
      <c r="C1244" t="e">
        <f t="shared" si="478"/>
        <v>#VALUE!</v>
      </c>
      <c r="D1244" t="e">
        <f t="shared" si="479"/>
        <v>#VALUE!</v>
      </c>
      <c r="E1244">
        <f t="shared" si="480"/>
        <v>42</v>
      </c>
      <c r="F1244" s="1" t="str">
        <f t="shared" si="470"/>
        <v/>
      </c>
      <c r="G1244" s="1" t="str">
        <f t="shared" si="481"/>
        <v/>
      </c>
      <c r="H1244" s="26" t="str">
        <f t="shared" si="482"/>
        <v>:</v>
      </c>
      <c r="I1244" s="14">
        <f t="shared" si="475"/>
        <v>0</v>
      </c>
      <c r="J1244" s="3">
        <f t="shared" si="483"/>
        <v>17</v>
      </c>
      <c r="K1244" s="3">
        <f t="shared" si="476"/>
        <v>0</v>
      </c>
      <c r="L1244" s="3">
        <f t="shared" si="469"/>
        <v>3</v>
      </c>
      <c r="M1244" s="3">
        <f t="shared" si="471"/>
        <v>1703</v>
      </c>
      <c r="N1244" t="str">
        <f t="shared" si="472"/>
        <v/>
      </c>
      <c r="O1244" s="14" t="str">
        <f t="shared" si="484"/>
        <v/>
      </c>
      <c r="P1244" s="14" t="str">
        <f t="shared" si="485"/>
        <v/>
      </c>
      <c r="Q1244" s="14" t="str">
        <f t="shared" si="486"/>
        <v/>
      </c>
      <c r="R1244" s="14" t="str">
        <f t="shared" si="487"/>
        <v/>
      </c>
      <c r="S1244" t="str">
        <f t="shared" si="473"/>
        <v/>
      </c>
      <c r="T1244" s="14">
        <f t="shared" si="474"/>
        <v>0</v>
      </c>
    </row>
    <row r="1245" spans="1:20" x14ac:dyDescent="0.25">
      <c r="A1245" t="s">
        <v>221</v>
      </c>
      <c r="B1245" t="e">
        <f t="shared" si="477"/>
        <v>#VALUE!</v>
      </c>
      <c r="C1245">
        <f t="shared" si="478"/>
        <v>13</v>
      </c>
      <c r="D1245">
        <f t="shared" si="479"/>
        <v>13</v>
      </c>
      <c r="E1245">
        <f t="shared" si="480"/>
        <v>29</v>
      </c>
      <c r="F1245" s="1" t="str">
        <f t="shared" si="470"/>
        <v/>
      </c>
      <c r="G1245" s="1" t="str">
        <f t="shared" si="481"/>
        <v/>
      </c>
      <c r="H1245" s="26" t="str">
        <f t="shared" si="482"/>
        <v>:</v>
      </c>
      <c r="I1245" s="14">
        <f t="shared" si="475"/>
        <v>0</v>
      </c>
      <c r="J1245" s="3">
        <f t="shared" si="483"/>
        <v>17</v>
      </c>
      <c r="K1245" s="3">
        <f t="shared" si="476"/>
        <v>1</v>
      </c>
      <c r="L1245" s="3">
        <f t="shared" si="469"/>
        <v>4</v>
      </c>
      <c r="M1245" s="3">
        <f t="shared" si="471"/>
        <v>1704</v>
      </c>
      <c r="N1245" t="str">
        <f t="shared" si="472"/>
        <v>Avenida Goya, nº 66 (Pd. Bus)</v>
      </c>
      <c r="O1245" s="14" t="str">
        <f t="shared" si="484"/>
        <v>04:52</v>
      </c>
      <c r="P1245" s="14" t="str">
        <f t="shared" si="485"/>
        <v>12:51</v>
      </c>
      <c r="Q1245" s="14" t="str">
        <f t="shared" si="486"/>
        <v>20:52</v>
      </c>
      <c r="R1245" s="14" t="str">
        <f t="shared" si="487"/>
        <v>06:51</v>
      </c>
      <c r="S1245" t="str">
        <f t="shared" si="473"/>
        <v>Avd. Madrid (frente nº 218)</v>
      </c>
      <c r="T1245" s="14">
        <f t="shared" si="474"/>
        <v>0</v>
      </c>
    </row>
    <row r="1246" spans="1:20" x14ac:dyDescent="0.25">
      <c r="A1246" t="s">
        <v>516</v>
      </c>
      <c r="B1246">
        <f t="shared" si="477"/>
        <v>2</v>
      </c>
      <c r="C1246" t="e">
        <f t="shared" si="478"/>
        <v>#VALUE!</v>
      </c>
      <c r="D1246">
        <f t="shared" si="479"/>
        <v>2</v>
      </c>
      <c r="E1246">
        <f t="shared" si="480"/>
        <v>4</v>
      </c>
      <c r="F1246" s="1">
        <f t="shared" si="470"/>
        <v>4</v>
      </c>
      <c r="G1246" s="1">
        <f t="shared" si="481"/>
        <v>52</v>
      </c>
      <c r="H1246" s="26" t="str">
        <f t="shared" si="482"/>
        <v>04:52</v>
      </c>
      <c r="I1246" s="14">
        <f t="shared" si="475"/>
        <v>0</v>
      </c>
      <c r="J1246" s="3">
        <f t="shared" si="483"/>
        <v>17</v>
      </c>
      <c r="K1246" s="3">
        <f t="shared" si="476"/>
        <v>0</v>
      </c>
      <c r="L1246" s="3">
        <f t="shared" si="469"/>
        <v>4</v>
      </c>
      <c r="M1246" s="3">
        <f t="shared" si="471"/>
        <v>1704</v>
      </c>
      <c r="N1246" t="str">
        <f t="shared" si="472"/>
        <v/>
      </c>
      <c r="O1246" s="14" t="str">
        <f t="shared" si="484"/>
        <v/>
      </c>
      <c r="P1246" s="14" t="str">
        <f t="shared" si="485"/>
        <v/>
      </c>
      <c r="Q1246" s="14" t="str">
        <f t="shared" si="486"/>
        <v/>
      </c>
      <c r="R1246" s="14" t="str">
        <f t="shared" si="487"/>
        <v/>
      </c>
      <c r="S1246" t="str">
        <f t="shared" si="473"/>
        <v/>
      </c>
      <c r="T1246" s="14">
        <f t="shared" si="474"/>
        <v>0</v>
      </c>
    </row>
    <row r="1247" spans="1:20" x14ac:dyDescent="0.25">
      <c r="A1247" t="s">
        <v>210</v>
      </c>
      <c r="B1247">
        <f t="shared" si="477"/>
        <v>3</v>
      </c>
      <c r="C1247" t="e">
        <f t="shared" si="478"/>
        <v>#VALUE!</v>
      </c>
      <c r="D1247">
        <f t="shared" si="479"/>
        <v>3</v>
      </c>
      <c r="E1247">
        <f t="shared" si="480"/>
        <v>5</v>
      </c>
      <c r="F1247" s="1">
        <f t="shared" si="470"/>
        <v>12</v>
      </c>
      <c r="G1247" s="1">
        <f t="shared" si="481"/>
        <v>51</v>
      </c>
      <c r="H1247" s="26" t="str">
        <f t="shared" si="482"/>
        <v>12:51</v>
      </c>
      <c r="I1247" s="14">
        <f t="shared" si="475"/>
        <v>0</v>
      </c>
      <c r="J1247" s="3">
        <f t="shared" si="483"/>
        <v>17</v>
      </c>
      <c r="K1247" s="3">
        <f t="shared" si="476"/>
        <v>0</v>
      </c>
      <c r="L1247" s="3">
        <f t="shared" si="469"/>
        <v>4</v>
      </c>
      <c r="M1247" s="3">
        <f t="shared" si="471"/>
        <v>1704</v>
      </c>
      <c r="N1247" t="str">
        <f t="shared" si="472"/>
        <v/>
      </c>
      <c r="O1247" s="14" t="str">
        <f t="shared" si="484"/>
        <v/>
      </c>
      <c r="P1247" s="14" t="str">
        <f t="shared" si="485"/>
        <v/>
      </c>
      <c r="Q1247" s="14" t="str">
        <f t="shared" si="486"/>
        <v/>
      </c>
      <c r="R1247" s="14" t="str">
        <f t="shared" si="487"/>
        <v/>
      </c>
      <c r="S1247" t="str">
        <f t="shared" si="473"/>
        <v/>
      </c>
      <c r="T1247" s="14">
        <f t="shared" si="474"/>
        <v>0</v>
      </c>
    </row>
    <row r="1248" spans="1:20" x14ac:dyDescent="0.25">
      <c r="A1248" t="s">
        <v>387</v>
      </c>
      <c r="B1248">
        <f t="shared" si="477"/>
        <v>3</v>
      </c>
      <c r="C1248" t="e">
        <f t="shared" si="478"/>
        <v>#VALUE!</v>
      </c>
      <c r="D1248">
        <f t="shared" si="479"/>
        <v>3</v>
      </c>
      <c r="E1248">
        <f t="shared" si="480"/>
        <v>5</v>
      </c>
      <c r="F1248" s="1">
        <f t="shared" si="470"/>
        <v>20</v>
      </c>
      <c r="G1248" s="1">
        <f t="shared" si="481"/>
        <v>52</v>
      </c>
      <c r="H1248" s="26" t="str">
        <f t="shared" si="482"/>
        <v>20:52</v>
      </c>
      <c r="I1248" s="14">
        <f t="shared" si="475"/>
        <v>0</v>
      </c>
      <c r="J1248" s="3">
        <f t="shared" si="483"/>
        <v>17</v>
      </c>
      <c r="K1248" s="3">
        <f t="shared" si="476"/>
        <v>0</v>
      </c>
      <c r="L1248" s="3">
        <f t="shared" si="469"/>
        <v>4</v>
      </c>
      <c r="M1248" s="3">
        <f t="shared" si="471"/>
        <v>1704</v>
      </c>
      <c r="N1248" t="str">
        <f t="shared" si="472"/>
        <v/>
      </c>
      <c r="O1248" s="14" t="str">
        <f t="shared" si="484"/>
        <v/>
      </c>
      <c r="P1248" s="14" t="str">
        <f t="shared" si="485"/>
        <v/>
      </c>
      <c r="Q1248" s="14" t="str">
        <f t="shared" si="486"/>
        <v/>
      </c>
      <c r="R1248" s="14" t="str">
        <f t="shared" si="487"/>
        <v/>
      </c>
      <c r="S1248" t="str">
        <f t="shared" si="473"/>
        <v/>
      </c>
      <c r="T1248" s="14">
        <f t="shared" si="474"/>
        <v>0</v>
      </c>
    </row>
    <row r="1249" spans="1:20" x14ac:dyDescent="0.25">
      <c r="A1249" t="s">
        <v>310</v>
      </c>
      <c r="B1249">
        <f t="shared" si="477"/>
        <v>2</v>
      </c>
      <c r="C1249" t="e">
        <f t="shared" si="478"/>
        <v>#VALUE!</v>
      </c>
      <c r="D1249">
        <f t="shared" si="479"/>
        <v>2</v>
      </c>
      <c r="E1249">
        <f t="shared" si="480"/>
        <v>4</v>
      </c>
      <c r="F1249" s="1">
        <f t="shared" si="470"/>
        <v>6</v>
      </c>
      <c r="G1249" s="1">
        <f t="shared" si="481"/>
        <v>51</v>
      </c>
      <c r="H1249" s="26" t="str">
        <f t="shared" si="482"/>
        <v>06:51</v>
      </c>
      <c r="I1249" s="14">
        <f t="shared" si="475"/>
        <v>0</v>
      </c>
      <c r="J1249" s="3">
        <f t="shared" si="483"/>
        <v>17</v>
      </c>
      <c r="K1249" s="3">
        <f t="shared" si="476"/>
        <v>0</v>
      </c>
      <c r="L1249" s="3">
        <f t="shared" si="469"/>
        <v>4</v>
      </c>
      <c r="M1249" s="3">
        <f t="shared" si="471"/>
        <v>1704</v>
      </c>
      <c r="N1249" t="str">
        <f t="shared" si="472"/>
        <v/>
      </c>
      <c r="O1249" s="14" t="str">
        <f t="shared" si="484"/>
        <v/>
      </c>
      <c r="P1249" s="14" t="str">
        <f t="shared" si="485"/>
        <v/>
      </c>
      <c r="Q1249" s="14" t="str">
        <f t="shared" si="486"/>
        <v/>
      </c>
      <c r="R1249" s="14" t="str">
        <f t="shared" si="487"/>
        <v/>
      </c>
      <c r="S1249" t="str">
        <f t="shared" si="473"/>
        <v/>
      </c>
      <c r="T1249" s="14">
        <f t="shared" si="474"/>
        <v>0</v>
      </c>
    </row>
    <row r="1250" spans="1:20" x14ac:dyDescent="0.25">
      <c r="A1250" t="s">
        <v>610</v>
      </c>
      <c r="B1250" t="e">
        <f t="shared" si="477"/>
        <v>#VALUE!</v>
      </c>
      <c r="C1250" t="e">
        <f t="shared" si="478"/>
        <v>#VALUE!</v>
      </c>
      <c r="D1250" t="e">
        <f t="shared" si="479"/>
        <v>#VALUE!</v>
      </c>
      <c r="E1250">
        <f t="shared" si="480"/>
        <v>27</v>
      </c>
      <c r="F1250" s="1" t="str">
        <f t="shared" si="470"/>
        <v/>
      </c>
      <c r="G1250" s="1" t="str">
        <f t="shared" si="481"/>
        <v/>
      </c>
      <c r="H1250" s="26" t="str">
        <f t="shared" si="482"/>
        <v>:</v>
      </c>
      <c r="I1250" s="14">
        <f t="shared" si="475"/>
        <v>0</v>
      </c>
      <c r="J1250" s="3">
        <f t="shared" si="483"/>
        <v>17</v>
      </c>
      <c r="K1250" s="3">
        <f t="shared" si="476"/>
        <v>0</v>
      </c>
      <c r="L1250" s="3">
        <f t="shared" si="469"/>
        <v>4</v>
      </c>
      <c r="M1250" s="3">
        <f t="shared" si="471"/>
        <v>1704</v>
      </c>
      <c r="N1250" t="str">
        <f t="shared" si="472"/>
        <v/>
      </c>
      <c r="O1250" s="14" t="str">
        <f t="shared" si="484"/>
        <v/>
      </c>
      <c r="P1250" s="14" t="str">
        <f t="shared" si="485"/>
        <v/>
      </c>
      <c r="Q1250" s="14" t="str">
        <f t="shared" si="486"/>
        <v/>
      </c>
      <c r="R1250" s="14" t="str">
        <f t="shared" si="487"/>
        <v/>
      </c>
      <c r="S1250" t="str">
        <f t="shared" si="473"/>
        <v/>
      </c>
      <c r="T1250" s="14">
        <f t="shared" si="474"/>
        <v>0</v>
      </c>
    </row>
    <row r="1251" spans="1:20" x14ac:dyDescent="0.25">
      <c r="A1251" t="s">
        <v>223</v>
      </c>
      <c r="B1251" t="e">
        <f t="shared" si="477"/>
        <v>#VALUE!</v>
      </c>
      <c r="C1251" t="e">
        <f t="shared" si="478"/>
        <v>#VALUE!</v>
      </c>
      <c r="D1251" t="e">
        <f t="shared" si="479"/>
        <v>#VALUE!</v>
      </c>
      <c r="E1251">
        <f t="shared" si="480"/>
        <v>22</v>
      </c>
      <c r="F1251" s="1" t="str">
        <f t="shared" si="470"/>
        <v/>
      </c>
      <c r="G1251" s="1" t="str">
        <f t="shared" si="481"/>
        <v/>
      </c>
      <c r="H1251" s="26" t="str">
        <f t="shared" si="482"/>
        <v>:</v>
      </c>
      <c r="I1251" s="14">
        <f t="shared" si="475"/>
        <v>0</v>
      </c>
      <c r="J1251" s="3">
        <f t="shared" si="483"/>
        <v>17</v>
      </c>
      <c r="K1251" s="3">
        <f t="shared" si="476"/>
        <v>1</v>
      </c>
      <c r="L1251" s="3">
        <f t="shared" si="469"/>
        <v>5</v>
      </c>
      <c r="M1251" s="3">
        <f t="shared" si="471"/>
        <v>1705</v>
      </c>
      <c r="N1251" t="str">
        <f t="shared" si="472"/>
        <v>Plaza Roma (Mercadona)</v>
      </c>
      <c r="O1251" s="14" t="str">
        <f t="shared" si="484"/>
        <v>04:55</v>
      </c>
      <c r="P1251" s="14" t="str">
        <f t="shared" si="485"/>
        <v>12:54</v>
      </c>
      <c r="Q1251" s="14" t="str">
        <f t="shared" si="486"/>
        <v>20:55</v>
      </c>
      <c r="R1251" s="14" t="str">
        <f t="shared" si="487"/>
        <v>06:54</v>
      </c>
      <c r="S1251" t="str">
        <f t="shared" si="473"/>
        <v>Avd. Madrid (frente Calzados Kaymo)</v>
      </c>
      <c r="T1251" s="14">
        <f t="shared" si="474"/>
        <v>0</v>
      </c>
    </row>
    <row r="1252" spans="1:20" x14ac:dyDescent="0.25">
      <c r="A1252" t="s">
        <v>108</v>
      </c>
      <c r="B1252">
        <f t="shared" si="477"/>
        <v>2</v>
      </c>
      <c r="C1252" t="e">
        <f t="shared" si="478"/>
        <v>#VALUE!</v>
      </c>
      <c r="D1252">
        <f t="shared" si="479"/>
        <v>2</v>
      </c>
      <c r="E1252">
        <f t="shared" si="480"/>
        <v>4</v>
      </c>
      <c r="F1252" s="1">
        <f t="shared" si="470"/>
        <v>4</v>
      </c>
      <c r="G1252" s="1">
        <f t="shared" si="481"/>
        <v>55</v>
      </c>
      <c r="H1252" s="26" t="str">
        <f t="shared" si="482"/>
        <v>04:55</v>
      </c>
      <c r="I1252" s="14">
        <f t="shared" si="475"/>
        <v>0</v>
      </c>
      <c r="J1252" s="3">
        <f t="shared" si="483"/>
        <v>17</v>
      </c>
      <c r="K1252" s="3">
        <f t="shared" si="476"/>
        <v>0</v>
      </c>
      <c r="L1252" s="3">
        <f t="shared" si="469"/>
        <v>5</v>
      </c>
      <c r="M1252" s="3">
        <f t="shared" si="471"/>
        <v>1705</v>
      </c>
      <c r="N1252" t="str">
        <f t="shared" si="472"/>
        <v/>
      </c>
      <c r="O1252" s="14" t="str">
        <f t="shared" si="484"/>
        <v/>
      </c>
      <c r="P1252" s="14" t="str">
        <f t="shared" si="485"/>
        <v/>
      </c>
      <c r="Q1252" s="14" t="str">
        <f t="shared" si="486"/>
        <v/>
      </c>
      <c r="R1252" s="14" t="str">
        <f t="shared" si="487"/>
        <v/>
      </c>
      <c r="S1252" t="str">
        <f t="shared" si="473"/>
        <v/>
      </c>
      <c r="T1252" s="14">
        <f t="shared" si="474"/>
        <v>0</v>
      </c>
    </row>
    <row r="1253" spans="1:20" x14ac:dyDescent="0.25">
      <c r="A1253" t="s">
        <v>116</v>
      </c>
      <c r="B1253">
        <f t="shared" si="477"/>
        <v>3</v>
      </c>
      <c r="C1253" t="e">
        <f t="shared" si="478"/>
        <v>#VALUE!</v>
      </c>
      <c r="D1253">
        <f t="shared" si="479"/>
        <v>3</v>
      </c>
      <c r="E1253">
        <f t="shared" si="480"/>
        <v>5</v>
      </c>
      <c r="F1253" s="1">
        <f t="shared" si="470"/>
        <v>12</v>
      </c>
      <c r="G1253" s="1">
        <f t="shared" si="481"/>
        <v>54</v>
      </c>
      <c r="H1253" s="26" t="str">
        <f t="shared" si="482"/>
        <v>12:54</v>
      </c>
      <c r="I1253" s="14">
        <f t="shared" si="475"/>
        <v>0</v>
      </c>
      <c r="J1253" s="3">
        <f t="shared" si="483"/>
        <v>17</v>
      </c>
      <c r="K1253" s="3">
        <f t="shared" si="476"/>
        <v>0</v>
      </c>
      <c r="L1253" s="3">
        <f t="shared" si="469"/>
        <v>5</v>
      </c>
      <c r="M1253" s="3">
        <f t="shared" si="471"/>
        <v>1705</v>
      </c>
      <c r="N1253" t="str">
        <f t="shared" si="472"/>
        <v/>
      </c>
      <c r="O1253" s="14" t="str">
        <f t="shared" si="484"/>
        <v/>
      </c>
      <c r="P1253" s="14" t="str">
        <f t="shared" si="485"/>
        <v/>
      </c>
      <c r="Q1253" s="14" t="str">
        <f t="shared" si="486"/>
        <v/>
      </c>
      <c r="R1253" s="14" t="str">
        <f t="shared" si="487"/>
        <v/>
      </c>
      <c r="S1253" t="str">
        <f t="shared" si="473"/>
        <v/>
      </c>
      <c r="T1253" s="14">
        <f t="shared" si="474"/>
        <v>0</v>
      </c>
    </row>
    <row r="1254" spans="1:20" x14ac:dyDescent="0.25">
      <c r="A1254" t="s">
        <v>121</v>
      </c>
      <c r="B1254">
        <f t="shared" si="477"/>
        <v>3</v>
      </c>
      <c r="C1254" t="e">
        <f t="shared" si="478"/>
        <v>#VALUE!</v>
      </c>
      <c r="D1254">
        <f t="shared" si="479"/>
        <v>3</v>
      </c>
      <c r="E1254">
        <f t="shared" si="480"/>
        <v>5</v>
      </c>
      <c r="F1254" s="1">
        <f t="shared" si="470"/>
        <v>20</v>
      </c>
      <c r="G1254" s="1">
        <f t="shared" si="481"/>
        <v>55</v>
      </c>
      <c r="H1254" s="26" t="str">
        <f t="shared" si="482"/>
        <v>20:55</v>
      </c>
      <c r="I1254" s="14">
        <f t="shared" si="475"/>
        <v>0</v>
      </c>
      <c r="J1254" s="3">
        <f t="shared" si="483"/>
        <v>17</v>
      </c>
      <c r="K1254" s="3">
        <f t="shared" si="476"/>
        <v>0</v>
      </c>
      <c r="L1254" s="3">
        <f t="shared" si="469"/>
        <v>5</v>
      </c>
      <c r="M1254" s="3">
        <f t="shared" si="471"/>
        <v>1705</v>
      </c>
      <c r="N1254" t="str">
        <f t="shared" si="472"/>
        <v/>
      </c>
      <c r="O1254" s="14" t="str">
        <f t="shared" si="484"/>
        <v/>
      </c>
      <c r="P1254" s="14" t="str">
        <f t="shared" si="485"/>
        <v/>
      </c>
      <c r="Q1254" s="14" t="str">
        <f t="shared" si="486"/>
        <v/>
      </c>
      <c r="R1254" s="14" t="str">
        <f t="shared" si="487"/>
        <v/>
      </c>
      <c r="S1254" t="str">
        <f t="shared" si="473"/>
        <v/>
      </c>
      <c r="T1254" s="14">
        <f t="shared" si="474"/>
        <v>0</v>
      </c>
    </row>
    <row r="1255" spans="1:20" x14ac:dyDescent="0.25">
      <c r="A1255" t="s">
        <v>294</v>
      </c>
      <c r="B1255">
        <f t="shared" si="477"/>
        <v>2</v>
      </c>
      <c r="C1255" t="e">
        <f t="shared" si="478"/>
        <v>#VALUE!</v>
      </c>
      <c r="D1255">
        <f t="shared" si="479"/>
        <v>2</v>
      </c>
      <c r="E1255">
        <f t="shared" si="480"/>
        <v>4</v>
      </c>
      <c r="F1255" s="1">
        <f t="shared" si="470"/>
        <v>6</v>
      </c>
      <c r="G1255" s="1">
        <f t="shared" si="481"/>
        <v>54</v>
      </c>
      <c r="H1255" s="26" t="str">
        <f t="shared" si="482"/>
        <v>06:54</v>
      </c>
      <c r="I1255" s="14">
        <f t="shared" si="475"/>
        <v>0</v>
      </c>
      <c r="J1255" s="3">
        <f t="shared" si="483"/>
        <v>17</v>
      </c>
      <c r="K1255" s="3">
        <f t="shared" si="476"/>
        <v>0</v>
      </c>
      <c r="L1255" s="3">
        <f t="shared" si="469"/>
        <v>5</v>
      </c>
      <c r="M1255" s="3">
        <f t="shared" si="471"/>
        <v>1705</v>
      </c>
      <c r="N1255" t="str">
        <f t="shared" si="472"/>
        <v/>
      </c>
      <c r="O1255" s="14" t="str">
        <f t="shared" si="484"/>
        <v/>
      </c>
      <c r="P1255" s="14" t="str">
        <f t="shared" si="485"/>
        <v/>
      </c>
      <c r="Q1255" s="14" t="str">
        <f t="shared" si="486"/>
        <v/>
      </c>
      <c r="R1255" s="14" t="str">
        <f t="shared" si="487"/>
        <v/>
      </c>
      <c r="S1255" t="str">
        <f t="shared" si="473"/>
        <v/>
      </c>
      <c r="T1255" s="14">
        <f t="shared" si="474"/>
        <v>0</v>
      </c>
    </row>
    <row r="1256" spans="1:20" x14ac:dyDescent="0.25">
      <c r="A1256" t="s">
        <v>611</v>
      </c>
      <c r="B1256" t="e">
        <f t="shared" si="477"/>
        <v>#VALUE!</v>
      </c>
      <c r="C1256" t="e">
        <f t="shared" si="478"/>
        <v>#VALUE!</v>
      </c>
      <c r="D1256" t="e">
        <f t="shared" si="479"/>
        <v>#VALUE!</v>
      </c>
      <c r="E1256">
        <f t="shared" si="480"/>
        <v>35</v>
      </c>
      <c r="F1256" s="1" t="str">
        <f t="shared" si="470"/>
        <v/>
      </c>
      <c r="G1256" s="1" t="str">
        <f t="shared" si="481"/>
        <v/>
      </c>
      <c r="H1256" s="26" t="str">
        <f t="shared" si="482"/>
        <v>:</v>
      </c>
      <c r="I1256" s="14">
        <f t="shared" si="475"/>
        <v>0</v>
      </c>
      <c r="J1256" s="3">
        <f t="shared" si="483"/>
        <v>17</v>
      </c>
      <c r="K1256" s="3">
        <f t="shared" si="476"/>
        <v>0</v>
      </c>
      <c r="L1256" s="3">
        <f t="shared" si="469"/>
        <v>5</v>
      </c>
      <c r="M1256" s="3">
        <f t="shared" si="471"/>
        <v>1705</v>
      </c>
      <c r="N1256" t="str">
        <f t="shared" si="472"/>
        <v/>
      </c>
      <c r="O1256" s="14" t="str">
        <f t="shared" si="484"/>
        <v/>
      </c>
      <c r="P1256" s="14" t="str">
        <f t="shared" si="485"/>
        <v/>
      </c>
      <c r="Q1256" s="14" t="str">
        <f t="shared" si="486"/>
        <v/>
      </c>
      <c r="R1256" s="14" t="str">
        <f t="shared" si="487"/>
        <v/>
      </c>
      <c r="S1256" t="str">
        <f t="shared" si="473"/>
        <v/>
      </c>
      <c r="T1256" s="14">
        <f t="shared" si="474"/>
        <v>0</v>
      </c>
    </row>
    <row r="1257" spans="1:20" x14ac:dyDescent="0.25">
      <c r="A1257" t="s">
        <v>140</v>
      </c>
      <c r="B1257" t="e">
        <f t="shared" si="477"/>
        <v>#VALUE!</v>
      </c>
      <c r="C1257" t="e">
        <f t="shared" si="478"/>
        <v>#VALUE!</v>
      </c>
      <c r="D1257" t="e">
        <f t="shared" si="479"/>
        <v>#VALUE!</v>
      </c>
      <c r="E1257">
        <f t="shared" si="480"/>
        <v>41</v>
      </c>
      <c r="F1257" s="1" t="str">
        <f t="shared" si="470"/>
        <v/>
      </c>
      <c r="G1257" s="1" t="str">
        <f t="shared" si="481"/>
        <v/>
      </c>
      <c r="H1257" s="26" t="str">
        <f t="shared" si="482"/>
        <v>:</v>
      </c>
      <c r="I1257" s="14">
        <f t="shared" si="475"/>
        <v>0</v>
      </c>
      <c r="J1257" s="3">
        <f t="shared" si="483"/>
        <v>17</v>
      </c>
      <c r="K1257" s="3">
        <f t="shared" si="476"/>
        <v>1</v>
      </c>
      <c r="L1257" s="3">
        <f t="shared" si="469"/>
        <v>6</v>
      </c>
      <c r="M1257" s="3">
        <f t="shared" si="471"/>
        <v>1706</v>
      </c>
      <c r="N1257" t="str">
        <f t="shared" si="472"/>
        <v>Avd. Madrid (esq. Plaza Huesca - Pd. Bus)</v>
      </c>
      <c r="O1257" s="14" t="str">
        <f t="shared" si="484"/>
        <v>04:58</v>
      </c>
      <c r="P1257" s="14" t="str">
        <f t="shared" si="485"/>
        <v>12:58</v>
      </c>
      <c r="Q1257" s="14" t="str">
        <f t="shared" si="486"/>
        <v>20:58</v>
      </c>
      <c r="R1257" s="14" t="str">
        <f t="shared" si="487"/>
        <v>06:58</v>
      </c>
      <c r="S1257" t="str">
        <f t="shared" si="473"/>
        <v>Avd. Madrid, frente Plaza Huesca (Pd. Bus)</v>
      </c>
      <c r="T1257" s="14">
        <f t="shared" si="474"/>
        <v>0</v>
      </c>
    </row>
    <row r="1258" spans="1:20" x14ac:dyDescent="0.25">
      <c r="A1258" t="s">
        <v>80</v>
      </c>
      <c r="B1258">
        <f t="shared" si="477"/>
        <v>2</v>
      </c>
      <c r="C1258" t="e">
        <f t="shared" si="478"/>
        <v>#VALUE!</v>
      </c>
      <c r="D1258">
        <f t="shared" si="479"/>
        <v>2</v>
      </c>
      <c r="E1258">
        <f t="shared" si="480"/>
        <v>4</v>
      </c>
      <c r="F1258" s="1">
        <f t="shared" si="470"/>
        <v>4</v>
      </c>
      <c r="G1258" s="1">
        <f t="shared" si="481"/>
        <v>58</v>
      </c>
      <c r="H1258" s="26" t="str">
        <f t="shared" si="482"/>
        <v>04:58</v>
      </c>
      <c r="I1258" s="14">
        <f t="shared" si="475"/>
        <v>0</v>
      </c>
      <c r="J1258" s="3">
        <f t="shared" si="483"/>
        <v>17</v>
      </c>
      <c r="K1258" s="3">
        <f t="shared" si="476"/>
        <v>0</v>
      </c>
      <c r="L1258" s="3">
        <f t="shared" si="469"/>
        <v>6</v>
      </c>
      <c r="M1258" s="3">
        <f t="shared" si="471"/>
        <v>1706</v>
      </c>
      <c r="N1258" t="str">
        <f t="shared" si="472"/>
        <v/>
      </c>
      <c r="O1258" s="14" t="str">
        <f t="shared" si="484"/>
        <v/>
      </c>
      <c r="P1258" s="14" t="str">
        <f t="shared" si="485"/>
        <v/>
      </c>
      <c r="Q1258" s="14" t="str">
        <f t="shared" si="486"/>
        <v/>
      </c>
      <c r="R1258" s="14" t="str">
        <f t="shared" si="487"/>
        <v/>
      </c>
      <c r="S1258" t="str">
        <f t="shared" si="473"/>
        <v/>
      </c>
      <c r="T1258" s="14">
        <f t="shared" si="474"/>
        <v>0</v>
      </c>
    </row>
    <row r="1259" spans="1:20" x14ac:dyDescent="0.25">
      <c r="A1259" t="s">
        <v>19</v>
      </c>
      <c r="B1259">
        <f t="shared" si="477"/>
        <v>3</v>
      </c>
      <c r="C1259" t="e">
        <f t="shared" si="478"/>
        <v>#VALUE!</v>
      </c>
      <c r="D1259">
        <f t="shared" si="479"/>
        <v>3</v>
      </c>
      <c r="E1259">
        <f t="shared" si="480"/>
        <v>5</v>
      </c>
      <c r="F1259" s="1">
        <f t="shared" si="470"/>
        <v>12</v>
      </c>
      <c r="G1259" s="1">
        <f t="shared" si="481"/>
        <v>58</v>
      </c>
      <c r="H1259" s="26" t="str">
        <f t="shared" si="482"/>
        <v>12:58</v>
      </c>
      <c r="I1259" s="14">
        <f t="shared" si="475"/>
        <v>0</v>
      </c>
      <c r="J1259" s="3">
        <f t="shared" si="483"/>
        <v>17</v>
      </c>
      <c r="K1259" s="3">
        <f t="shared" si="476"/>
        <v>0</v>
      </c>
      <c r="L1259" s="3">
        <f t="shared" si="469"/>
        <v>6</v>
      </c>
      <c r="M1259" s="3">
        <f t="shared" si="471"/>
        <v>1706</v>
      </c>
      <c r="N1259" t="str">
        <f t="shared" si="472"/>
        <v/>
      </c>
      <c r="O1259" s="14" t="str">
        <f t="shared" si="484"/>
        <v/>
      </c>
      <c r="P1259" s="14" t="str">
        <f t="shared" si="485"/>
        <v/>
      </c>
      <c r="Q1259" s="14" t="str">
        <f t="shared" si="486"/>
        <v/>
      </c>
      <c r="R1259" s="14" t="str">
        <f t="shared" si="487"/>
        <v/>
      </c>
      <c r="S1259" t="str">
        <f t="shared" si="473"/>
        <v/>
      </c>
      <c r="T1259" s="14">
        <f t="shared" si="474"/>
        <v>0</v>
      </c>
    </row>
    <row r="1260" spans="1:20" x14ac:dyDescent="0.25">
      <c r="A1260" t="s">
        <v>20</v>
      </c>
      <c r="B1260">
        <f t="shared" si="477"/>
        <v>3</v>
      </c>
      <c r="C1260" t="e">
        <f t="shared" si="478"/>
        <v>#VALUE!</v>
      </c>
      <c r="D1260">
        <f t="shared" si="479"/>
        <v>3</v>
      </c>
      <c r="E1260">
        <f t="shared" si="480"/>
        <v>5</v>
      </c>
      <c r="F1260" s="1">
        <f t="shared" si="470"/>
        <v>20</v>
      </c>
      <c r="G1260" s="1">
        <f t="shared" si="481"/>
        <v>58</v>
      </c>
      <c r="H1260" s="26" t="str">
        <f t="shared" si="482"/>
        <v>20:58</v>
      </c>
      <c r="I1260" s="14">
        <f t="shared" si="475"/>
        <v>0</v>
      </c>
      <c r="J1260" s="3">
        <f t="shared" si="483"/>
        <v>17</v>
      </c>
      <c r="K1260" s="3">
        <f t="shared" si="476"/>
        <v>0</v>
      </c>
      <c r="L1260" s="3">
        <f t="shared" si="469"/>
        <v>6</v>
      </c>
      <c r="M1260" s="3">
        <f t="shared" si="471"/>
        <v>1706</v>
      </c>
      <c r="N1260" t="str">
        <f t="shared" si="472"/>
        <v/>
      </c>
      <c r="O1260" s="14" t="str">
        <f t="shared" si="484"/>
        <v/>
      </c>
      <c r="P1260" s="14" t="str">
        <f t="shared" si="485"/>
        <v/>
      </c>
      <c r="Q1260" s="14" t="str">
        <f t="shared" si="486"/>
        <v/>
      </c>
      <c r="R1260" s="14" t="str">
        <f t="shared" si="487"/>
        <v/>
      </c>
      <c r="S1260" t="str">
        <f t="shared" si="473"/>
        <v/>
      </c>
      <c r="T1260" s="14">
        <f t="shared" si="474"/>
        <v>0</v>
      </c>
    </row>
    <row r="1261" spans="1:20" x14ac:dyDescent="0.25">
      <c r="A1261" t="s">
        <v>298</v>
      </c>
      <c r="B1261">
        <f t="shared" si="477"/>
        <v>2</v>
      </c>
      <c r="C1261" t="e">
        <f t="shared" si="478"/>
        <v>#VALUE!</v>
      </c>
      <c r="D1261">
        <f t="shared" si="479"/>
        <v>2</v>
      </c>
      <c r="E1261">
        <f t="shared" si="480"/>
        <v>4</v>
      </c>
      <c r="F1261" s="1">
        <f t="shared" si="470"/>
        <v>6</v>
      </c>
      <c r="G1261" s="1">
        <f t="shared" si="481"/>
        <v>58</v>
      </c>
      <c r="H1261" s="26" t="str">
        <f t="shared" si="482"/>
        <v>06:58</v>
      </c>
      <c r="I1261" s="14">
        <f t="shared" si="475"/>
        <v>0</v>
      </c>
      <c r="J1261" s="3">
        <f t="shared" si="483"/>
        <v>17</v>
      </c>
      <c r="K1261" s="3">
        <f t="shared" si="476"/>
        <v>0</v>
      </c>
      <c r="L1261" s="3">
        <f t="shared" si="469"/>
        <v>6</v>
      </c>
      <c r="M1261" s="3">
        <f t="shared" si="471"/>
        <v>1706</v>
      </c>
      <c r="N1261" t="str">
        <f t="shared" si="472"/>
        <v/>
      </c>
      <c r="O1261" s="14" t="str">
        <f t="shared" si="484"/>
        <v/>
      </c>
      <c r="P1261" s="14" t="str">
        <f t="shared" si="485"/>
        <v/>
      </c>
      <c r="Q1261" s="14" t="str">
        <f t="shared" si="486"/>
        <v/>
      </c>
      <c r="R1261" s="14" t="str">
        <f t="shared" si="487"/>
        <v/>
      </c>
      <c r="S1261" t="str">
        <f t="shared" si="473"/>
        <v/>
      </c>
      <c r="T1261" s="14">
        <f t="shared" si="474"/>
        <v>0</v>
      </c>
    </row>
    <row r="1262" spans="1:20" x14ac:dyDescent="0.25">
      <c r="A1262" t="s">
        <v>612</v>
      </c>
      <c r="B1262" t="e">
        <f t="shared" si="477"/>
        <v>#VALUE!</v>
      </c>
      <c r="C1262">
        <f t="shared" si="478"/>
        <v>12</v>
      </c>
      <c r="D1262">
        <f t="shared" si="479"/>
        <v>12</v>
      </c>
      <c r="E1262">
        <f t="shared" si="480"/>
        <v>42</v>
      </c>
      <c r="F1262" s="1" t="str">
        <f t="shared" si="470"/>
        <v/>
      </c>
      <c r="G1262" s="1" t="str">
        <f t="shared" si="481"/>
        <v/>
      </c>
      <c r="H1262" s="26" t="str">
        <f t="shared" si="482"/>
        <v>:</v>
      </c>
      <c r="I1262" s="14">
        <f t="shared" si="475"/>
        <v>0</v>
      </c>
      <c r="J1262" s="3">
        <f t="shared" si="483"/>
        <v>17</v>
      </c>
      <c r="K1262" s="3">
        <f t="shared" si="476"/>
        <v>0</v>
      </c>
      <c r="L1262" s="3">
        <f t="shared" si="469"/>
        <v>6</v>
      </c>
      <c r="M1262" s="3">
        <f t="shared" si="471"/>
        <v>1706</v>
      </c>
      <c r="N1262" t="str">
        <f t="shared" si="472"/>
        <v/>
      </c>
      <c r="O1262" s="14" t="str">
        <f t="shared" si="484"/>
        <v/>
      </c>
      <c r="P1262" s="14" t="str">
        <f t="shared" si="485"/>
        <v/>
      </c>
      <c r="Q1262" s="14" t="str">
        <f t="shared" si="486"/>
        <v/>
      </c>
      <c r="R1262" s="14" t="str">
        <f t="shared" si="487"/>
        <v/>
      </c>
      <c r="S1262" t="str">
        <f t="shared" si="473"/>
        <v/>
      </c>
      <c r="T1262" s="14">
        <f t="shared" si="474"/>
        <v>0</v>
      </c>
    </row>
    <row r="1263" spans="1:20" x14ac:dyDescent="0.25">
      <c r="A1263" t="s">
        <v>141</v>
      </c>
      <c r="B1263" t="e">
        <f t="shared" si="477"/>
        <v>#VALUE!</v>
      </c>
      <c r="C1263">
        <f t="shared" si="478"/>
        <v>12</v>
      </c>
      <c r="D1263">
        <f t="shared" si="479"/>
        <v>12</v>
      </c>
      <c r="E1263">
        <f t="shared" si="480"/>
        <v>36</v>
      </c>
      <c r="F1263" s="1" t="str">
        <f t="shared" si="470"/>
        <v/>
      </c>
      <c r="G1263" s="1" t="str">
        <f t="shared" si="481"/>
        <v/>
      </c>
      <c r="H1263" s="26" t="str">
        <f t="shared" si="482"/>
        <v>:</v>
      </c>
      <c r="I1263" s="14">
        <f t="shared" si="475"/>
        <v>0</v>
      </c>
      <c r="J1263" s="3">
        <f t="shared" si="483"/>
        <v>17</v>
      </c>
      <c r="K1263" s="3">
        <f t="shared" si="476"/>
        <v>1</v>
      </c>
      <c r="L1263" s="3">
        <f t="shared" si="469"/>
        <v>7</v>
      </c>
      <c r="M1263" s="3">
        <f t="shared" si="471"/>
        <v>1707</v>
      </c>
      <c r="N1263" t="str">
        <f t="shared" si="472"/>
        <v>Avd. Madrid, nº 142 (Calzados Kaymo)</v>
      </c>
      <c r="O1263" s="14" t="str">
        <f t="shared" si="484"/>
        <v>04:59</v>
      </c>
      <c r="P1263" s="14" t="str">
        <f t="shared" si="485"/>
        <v>12:59</v>
      </c>
      <c r="Q1263" s="14" t="str">
        <f t="shared" si="486"/>
        <v>20:59</v>
      </c>
      <c r="R1263" s="14" t="str">
        <f t="shared" si="487"/>
        <v>06:59</v>
      </c>
      <c r="S1263" t="str">
        <f t="shared" si="473"/>
        <v>Plaza Roma (esq. C/ Escosura)</v>
      </c>
      <c r="T1263" s="14">
        <f t="shared" si="474"/>
        <v>0</v>
      </c>
    </row>
    <row r="1264" spans="1:20" x14ac:dyDescent="0.25">
      <c r="A1264" t="s">
        <v>84</v>
      </c>
      <c r="B1264">
        <f t="shared" si="477"/>
        <v>2</v>
      </c>
      <c r="C1264" t="e">
        <f t="shared" si="478"/>
        <v>#VALUE!</v>
      </c>
      <c r="D1264">
        <f t="shared" si="479"/>
        <v>2</v>
      </c>
      <c r="E1264">
        <f t="shared" si="480"/>
        <v>4</v>
      </c>
      <c r="F1264" s="1">
        <f t="shared" si="470"/>
        <v>4</v>
      </c>
      <c r="G1264" s="1">
        <f t="shared" si="481"/>
        <v>59</v>
      </c>
      <c r="H1264" s="26" t="str">
        <f t="shared" si="482"/>
        <v>04:59</v>
      </c>
      <c r="I1264" s="14">
        <f t="shared" si="475"/>
        <v>0</v>
      </c>
      <c r="J1264" s="3">
        <f t="shared" si="483"/>
        <v>17</v>
      </c>
      <c r="K1264" s="3">
        <f t="shared" si="476"/>
        <v>0</v>
      </c>
      <c r="L1264" s="3">
        <f t="shared" si="469"/>
        <v>7</v>
      </c>
      <c r="M1264" s="3">
        <f t="shared" si="471"/>
        <v>1707</v>
      </c>
      <c r="N1264" t="str">
        <f t="shared" si="472"/>
        <v/>
      </c>
      <c r="O1264" s="14" t="str">
        <f t="shared" si="484"/>
        <v/>
      </c>
      <c r="P1264" s="14" t="str">
        <f t="shared" si="485"/>
        <v/>
      </c>
      <c r="Q1264" s="14" t="str">
        <f t="shared" si="486"/>
        <v/>
      </c>
      <c r="R1264" s="14" t="str">
        <f t="shared" si="487"/>
        <v/>
      </c>
      <c r="S1264" t="str">
        <f t="shared" si="473"/>
        <v/>
      </c>
      <c r="T1264" s="14">
        <f t="shared" si="474"/>
        <v>0</v>
      </c>
    </row>
    <row r="1265" spans="1:20" x14ac:dyDescent="0.25">
      <c r="A1265" t="s">
        <v>24</v>
      </c>
      <c r="B1265">
        <f t="shared" si="477"/>
        <v>3</v>
      </c>
      <c r="C1265" t="e">
        <f t="shared" si="478"/>
        <v>#VALUE!</v>
      </c>
      <c r="D1265">
        <f t="shared" si="479"/>
        <v>3</v>
      </c>
      <c r="E1265">
        <f t="shared" si="480"/>
        <v>5</v>
      </c>
      <c r="F1265" s="1">
        <f t="shared" si="470"/>
        <v>12</v>
      </c>
      <c r="G1265" s="1">
        <f t="shared" si="481"/>
        <v>59</v>
      </c>
      <c r="H1265" s="26" t="str">
        <f t="shared" si="482"/>
        <v>12:59</v>
      </c>
      <c r="I1265" s="14">
        <f t="shared" si="475"/>
        <v>0</v>
      </c>
      <c r="J1265" s="3">
        <f t="shared" si="483"/>
        <v>17</v>
      </c>
      <c r="K1265" s="3">
        <f t="shared" si="476"/>
        <v>0</v>
      </c>
      <c r="L1265" s="3">
        <f t="shared" si="469"/>
        <v>7</v>
      </c>
      <c r="M1265" s="3">
        <f t="shared" si="471"/>
        <v>1707</v>
      </c>
      <c r="N1265" t="str">
        <f t="shared" si="472"/>
        <v/>
      </c>
      <c r="O1265" s="14" t="str">
        <f t="shared" si="484"/>
        <v/>
      </c>
      <c r="P1265" s="14" t="str">
        <f t="shared" si="485"/>
        <v/>
      </c>
      <c r="Q1265" s="14" t="str">
        <f t="shared" si="486"/>
        <v/>
      </c>
      <c r="R1265" s="14" t="str">
        <f t="shared" si="487"/>
        <v/>
      </c>
      <c r="S1265" t="str">
        <f t="shared" si="473"/>
        <v/>
      </c>
      <c r="T1265" s="14">
        <f t="shared" si="474"/>
        <v>0</v>
      </c>
    </row>
    <row r="1266" spans="1:20" x14ac:dyDescent="0.25">
      <c r="A1266" t="s">
        <v>25</v>
      </c>
      <c r="B1266">
        <f t="shared" si="477"/>
        <v>3</v>
      </c>
      <c r="C1266" t="e">
        <f t="shared" si="478"/>
        <v>#VALUE!</v>
      </c>
      <c r="D1266">
        <f t="shared" si="479"/>
        <v>3</v>
      </c>
      <c r="E1266">
        <f t="shared" si="480"/>
        <v>5</v>
      </c>
      <c r="F1266" s="1">
        <f t="shared" si="470"/>
        <v>20</v>
      </c>
      <c r="G1266" s="1">
        <f t="shared" si="481"/>
        <v>59</v>
      </c>
      <c r="H1266" s="26" t="str">
        <f t="shared" si="482"/>
        <v>20:59</v>
      </c>
      <c r="I1266" s="14">
        <f t="shared" si="475"/>
        <v>0</v>
      </c>
      <c r="J1266" s="3">
        <f t="shared" si="483"/>
        <v>17</v>
      </c>
      <c r="K1266" s="3">
        <f t="shared" si="476"/>
        <v>0</v>
      </c>
      <c r="L1266" s="3">
        <f t="shared" si="469"/>
        <v>7</v>
      </c>
      <c r="M1266" s="3">
        <f t="shared" si="471"/>
        <v>1707</v>
      </c>
      <c r="N1266" t="str">
        <f t="shared" si="472"/>
        <v/>
      </c>
      <c r="O1266" s="14" t="str">
        <f t="shared" si="484"/>
        <v/>
      </c>
      <c r="P1266" s="14" t="str">
        <f t="shared" si="485"/>
        <v/>
      </c>
      <c r="Q1266" s="14" t="str">
        <f t="shared" si="486"/>
        <v/>
      </c>
      <c r="R1266" s="14" t="str">
        <f t="shared" si="487"/>
        <v/>
      </c>
      <c r="S1266" t="str">
        <f t="shared" si="473"/>
        <v/>
      </c>
      <c r="T1266" s="14">
        <f t="shared" si="474"/>
        <v>0</v>
      </c>
    </row>
    <row r="1267" spans="1:20" x14ac:dyDescent="0.25">
      <c r="A1267" t="s">
        <v>325</v>
      </c>
      <c r="B1267">
        <f t="shared" si="477"/>
        <v>2</v>
      </c>
      <c r="C1267" t="e">
        <f t="shared" si="478"/>
        <v>#VALUE!</v>
      </c>
      <c r="D1267">
        <f t="shared" si="479"/>
        <v>2</v>
      </c>
      <c r="E1267">
        <f t="shared" si="480"/>
        <v>4</v>
      </c>
      <c r="F1267" s="1">
        <f t="shared" si="470"/>
        <v>6</v>
      </c>
      <c r="G1267" s="1">
        <f t="shared" si="481"/>
        <v>59</v>
      </c>
      <c r="H1267" s="26" t="str">
        <f t="shared" si="482"/>
        <v>06:59</v>
      </c>
      <c r="I1267" s="14">
        <f t="shared" si="475"/>
        <v>0</v>
      </c>
      <c r="J1267" s="3">
        <f t="shared" si="483"/>
        <v>17</v>
      </c>
      <c r="K1267" s="3">
        <f t="shared" si="476"/>
        <v>0</v>
      </c>
      <c r="L1267" s="3">
        <f t="shared" si="469"/>
        <v>7</v>
      </c>
      <c r="M1267" s="3">
        <f t="shared" si="471"/>
        <v>1707</v>
      </c>
      <c r="N1267" t="str">
        <f t="shared" si="472"/>
        <v/>
      </c>
      <c r="O1267" s="14" t="str">
        <f t="shared" si="484"/>
        <v/>
      </c>
      <c r="P1267" s="14" t="str">
        <f t="shared" si="485"/>
        <v/>
      </c>
      <c r="Q1267" s="14" t="str">
        <f t="shared" si="486"/>
        <v/>
      </c>
      <c r="R1267" s="14" t="str">
        <f t="shared" si="487"/>
        <v/>
      </c>
      <c r="S1267" t="str">
        <f t="shared" si="473"/>
        <v/>
      </c>
      <c r="T1267" s="14">
        <f t="shared" si="474"/>
        <v>0</v>
      </c>
    </row>
    <row r="1268" spans="1:20" x14ac:dyDescent="0.25">
      <c r="A1268" t="s">
        <v>613</v>
      </c>
      <c r="B1268" t="e">
        <f t="shared" si="477"/>
        <v>#VALUE!</v>
      </c>
      <c r="C1268" t="e">
        <f t="shared" si="478"/>
        <v>#VALUE!</v>
      </c>
      <c r="D1268" t="e">
        <f t="shared" si="479"/>
        <v>#VALUE!</v>
      </c>
      <c r="E1268">
        <f t="shared" si="480"/>
        <v>29</v>
      </c>
      <c r="F1268" s="1" t="str">
        <f t="shared" si="470"/>
        <v/>
      </c>
      <c r="G1268" s="1" t="str">
        <f t="shared" si="481"/>
        <v/>
      </c>
      <c r="H1268" s="26" t="str">
        <f t="shared" si="482"/>
        <v>:</v>
      </c>
      <c r="I1268" s="14">
        <f t="shared" si="475"/>
        <v>0</v>
      </c>
      <c r="J1268" s="3">
        <f t="shared" si="483"/>
        <v>17</v>
      </c>
      <c r="K1268" s="3">
        <f t="shared" si="476"/>
        <v>0</v>
      </c>
      <c r="L1268" s="3">
        <f t="shared" si="469"/>
        <v>7</v>
      </c>
      <c r="M1268" s="3">
        <f t="shared" si="471"/>
        <v>1707</v>
      </c>
      <c r="N1268" t="str">
        <f t="shared" si="472"/>
        <v/>
      </c>
      <c r="O1268" s="14" t="str">
        <f t="shared" si="484"/>
        <v/>
      </c>
      <c r="P1268" s="14" t="str">
        <f t="shared" si="485"/>
        <v/>
      </c>
      <c r="Q1268" s="14" t="str">
        <f t="shared" si="486"/>
        <v/>
      </c>
      <c r="R1268" s="14" t="str">
        <f t="shared" si="487"/>
        <v/>
      </c>
      <c r="S1268" t="str">
        <f t="shared" si="473"/>
        <v/>
      </c>
      <c r="T1268" s="14">
        <f t="shared" si="474"/>
        <v>0</v>
      </c>
    </row>
    <row r="1269" spans="1:20" x14ac:dyDescent="0.25">
      <c r="A1269" t="s">
        <v>143</v>
      </c>
      <c r="B1269" t="e">
        <f t="shared" si="477"/>
        <v>#VALUE!</v>
      </c>
      <c r="C1269" t="e">
        <f t="shared" si="478"/>
        <v>#VALUE!</v>
      </c>
      <c r="D1269" t="e">
        <f t="shared" si="479"/>
        <v>#VALUE!</v>
      </c>
      <c r="E1269">
        <f t="shared" si="480"/>
        <v>18</v>
      </c>
      <c r="F1269" s="1" t="str">
        <f t="shared" si="470"/>
        <v/>
      </c>
      <c r="G1269" s="1" t="str">
        <f t="shared" si="481"/>
        <v/>
      </c>
      <c r="H1269" s="26" t="str">
        <f t="shared" si="482"/>
        <v>:</v>
      </c>
      <c r="I1269" s="14">
        <f t="shared" si="475"/>
        <v>0</v>
      </c>
      <c r="J1269" s="3">
        <f t="shared" si="483"/>
        <v>17</v>
      </c>
      <c r="K1269" s="3">
        <f t="shared" si="476"/>
        <v>1</v>
      </c>
      <c r="L1269" s="3">
        <f t="shared" si="469"/>
        <v>8</v>
      </c>
      <c r="M1269" s="3">
        <f t="shared" si="471"/>
        <v>1708</v>
      </c>
      <c r="N1269" t="str">
        <f t="shared" si="472"/>
        <v>Avd. Madrid nº 218</v>
      </c>
      <c r="O1269" s="14" t="str">
        <f t="shared" si="484"/>
        <v>05:00</v>
      </c>
      <c r="P1269" s="14" t="str">
        <f t="shared" si="485"/>
        <v>13:00</v>
      </c>
      <c r="Q1269" s="14" t="str">
        <f t="shared" si="486"/>
        <v>21:00</v>
      </c>
      <c r="R1269" s="14" t="str">
        <f t="shared" si="487"/>
        <v>07:00</v>
      </c>
      <c r="S1269" t="str">
        <f t="shared" si="473"/>
        <v>Avd. Goya (esq. Cortes de Aragón - Pd. Bus)</v>
      </c>
      <c r="T1269" s="14">
        <f t="shared" si="474"/>
        <v>0</v>
      </c>
    </row>
    <row r="1270" spans="1:20" x14ac:dyDescent="0.25">
      <c r="A1270" t="s">
        <v>51</v>
      </c>
      <c r="B1270">
        <f t="shared" si="477"/>
        <v>2</v>
      </c>
      <c r="C1270" t="e">
        <f t="shared" si="478"/>
        <v>#VALUE!</v>
      </c>
      <c r="D1270">
        <f t="shared" si="479"/>
        <v>2</v>
      </c>
      <c r="E1270">
        <f t="shared" si="480"/>
        <v>4</v>
      </c>
      <c r="F1270" s="1">
        <f t="shared" si="470"/>
        <v>5</v>
      </c>
      <c r="G1270" s="1">
        <f t="shared" si="481"/>
        <v>0</v>
      </c>
      <c r="H1270" s="26" t="str">
        <f t="shared" si="482"/>
        <v>05:00</v>
      </c>
      <c r="I1270" s="14">
        <f t="shared" si="475"/>
        <v>0</v>
      </c>
      <c r="J1270" s="3">
        <f t="shared" si="483"/>
        <v>17</v>
      </c>
      <c r="K1270" s="3">
        <f t="shared" si="476"/>
        <v>0</v>
      </c>
      <c r="L1270" s="3">
        <f t="shared" si="469"/>
        <v>8</v>
      </c>
      <c r="M1270" s="3">
        <f t="shared" si="471"/>
        <v>1708</v>
      </c>
      <c r="N1270" t="str">
        <f t="shared" si="472"/>
        <v/>
      </c>
      <c r="O1270" s="14" t="str">
        <f t="shared" si="484"/>
        <v/>
      </c>
      <c r="P1270" s="14" t="str">
        <f t="shared" si="485"/>
        <v/>
      </c>
      <c r="Q1270" s="14" t="str">
        <f t="shared" si="486"/>
        <v/>
      </c>
      <c r="R1270" s="14" t="str">
        <f t="shared" si="487"/>
        <v/>
      </c>
      <c r="S1270" t="str">
        <f t="shared" si="473"/>
        <v/>
      </c>
      <c r="T1270" s="14">
        <f t="shared" si="474"/>
        <v>0</v>
      </c>
    </row>
    <row r="1271" spans="1:20" x14ac:dyDescent="0.25">
      <c r="A1271" t="s">
        <v>29</v>
      </c>
      <c r="B1271">
        <f t="shared" si="477"/>
        <v>3</v>
      </c>
      <c r="C1271" t="e">
        <f t="shared" si="478"/>
        <v>#VALUE!</v>
      </c>
      <c r="D1271">
        <f t="shared" si="479"/>
        <v>3</v>
      </c>
      <c r="E1271">
        <f t="shared" si="480"/>
        <v>5</v>
      </c>
      <c r="F1271" s="1">
        <f t="shared" si="470"/>
        <v>13</v>
      </c>
      <c r="G1271" s="1">
        <f t="shared" si="481"/>
        <v>0</v>
      </c>
      <c r="H1271" s="26" t="str">
        <f t="shared" si="482"/>
        <v>13:00</v>
      </c>
      <c r="I1271" s="14">
        <f t="shared" si="475"/>
        <v>0</v>
      </c>
      <c r="J1271" s="3">
        <f t="shared" si="483"/>
        <v>17</v>
      </c>
      <c r="K1271" s="3">
        <f t="shared" si="476"/>
        <v>0</v>
      </c>
      <c r="L1271" s="3">
        <f t="shared" si="469"/>
        <v>8</v>
      </c>
      <c r="M1271" s="3">
        <f t="shared" si="471"/>
        <v>1708</v>
      </c>
      <c r="N1271" t="str">
        <f t="shared" si="472"/>
        <v/>
      </c>
      <c r="O1271" s="14" t="str">
        <f t="shared" si="484"/>
        <v/>
      </c>
      <c r="P1271" s="14" t="str">
        <f t="shared" si="485"/>
        <v/>
      </c>
      <c r="Q1271" s="14" t="str">
        <f t="shared" si="486"/>
        <v/>
      </c>
      <c r="R1271" s="14" t="str">
        <f t="shared" si="487"/>
        <v/>
      </c>
      <c r="S1271" t="str">
        <f t="shared" si="473"/>
        <v/>
      </c>
      <c r="T1271" s="14">
        <f t="shared" si="474"/>
        <v>0</v>
      </c>
    </row>
    <row r="1272" spans="1:20" x14ac:dyDescent="0.25">
      <c r="A1272" t="s">
        <v>30</v>
      </c>
      <c r="B1272">
        <f t="shared" si="477"/>
        <v>3</v>
      </c>
      <c r="C1272" t="e">
        <f t="shared" si="478"/>
        <v>#VALUE!</v>
      </c>
      <c r="D1272">
        <f t="shared" si="479"/>
        <v>3</v>
      </c>
      <c r="E1272">
        <f t="shared" si="480"/>
        <v>5</v>
      </c>
      <c r="F1272" s="1">
        <f t="shared" si="470"/>
        <v>21</v>
      </c>
      <c r="G1272" s="1">
        <f t="shared" si="481"/>
        <v>0</v>
      </c>
      <c r="H1272" s="26" t="str">
        <f t="shared" si="482"/>
        <v>21:00</v>
      </c>
      <c r="I1272" s="14">
        <f t="shared" si="475"/>
        <v>0</v>
      </c>
      <c r="J1272" s="3">
        <f t="shared" si="483"/>
        <v>17</v>
      </c>
      <c r="K1272" s="3">
        <f t="shared" si="476"/>
        <v>0</v>
      </c>
      <c r="L1272" s="3">
        <f t="shared" si="469"/>
        <v>8</v>
      </c>
      <c r="M1272" s="3">
        <f t="shared" si="471"/>
        <v>1708</v>
      </c>
      <c r="N1272" t="str">
        <f t="shared" si="472"/>
        <v/>
      </c>
      <c r="O1272" s="14" t="str">
        <f t="shared" si="484"/>
        <v/>
      </c>
      <c r="P1272" s="14" t="str">
        <f t="shared" si="485"/>
        <v/>
      </c>
      <c r="Q1272" s="14" t="str">
        <f t="shared" si="486"/>
        <v/>
      </c>
      <c r="R1272" s="14" t="str">
        <f t="shared" si="487"/>
        <v/>
      </c>
      <c r="S1272" t="str">
        <f t="shared" si="473"/>
        <v/>
      </c>
      <c r="T1272" s="14">
        <f t="shared" si="474"/>
        <v>0</v>
      </c>
    </row>
    <row r="1273" spans="1:20" x14ac:dyDescent="0.25">
      <c r="A1273" t="s">
        <v>300</v>
      </c>
      <c r="B1273">
        <f t="shared" si="477"/>
        <v>2</v>
      </c>
      <c r="C1273" t="e">
        <f t="shared" si="478"/>
        <v>#VALUE!</v>
      </c>
      <c r="D1273">
        <f t="shared" si="479"/>
        <v>2</v>
      </c>
      <c r="E1273">
        <f t="shared" si="480"/>
        <v>4</v>
      </c>
      <c r="F1273" s="1">
        <f t="shared" si="470"/>
        <v>7</v>
      </c>
      <c r="G1273" s="1">
        <f t="shared" si="481"/>
        <v>0</v>
      </c>
      <c r="H1273" s="26" t="str">
        <f t="shared" si="482"/>
        <v>07:00</v>
      </c>
      <c r="I1273" s="14">
        <f t="shared" si="475"/>
        <v>0</v>
      </c>
      <c r="J1273" s="3">
        <f t="shared" si="483"/>
        <v>17</v>
      </c>
      <c r="K1273" s="3">
        <f t="shared" si="476"/>
        <v>0</v>
      </c>
      <c r="L1273" s="3">
        <f t="shared" si="469"/>
        <v>8</v>
      </c>
      <c r="M1273" s="3">
        <f t="shared" si="471"/>
        <v>1708</v>
      </c>
      <c r="N1273" t="str">
        <f t="shared" si="472"/>
        <v/>
      </c>
      <c r="O1273" s="14" t="str">
        <f t="shared" si="484"/>
        <v/>
      </c>
      <c r="P1273" s="14" t="str">
        <f t="shared" si="485"/>
        <v/>
      </c>
      <c r="Q1273" s="14" t="str">
        <f t="shared" si="486"/>
        <v/>
      </c>
      <c r="R1273" s="14" t="str">
        <f t="shared" si="487"/>
        <v/>
      </c>
      <c r="S1273" t="str">
        <f t="shared" si="473"/>
        <v/>
      </c>
      <c r="T1273" s="14">
        <f t="shared" si="474"/>
        <v>0</v>
      </c>
    </row>
    <row r="1274" spans="1:20" x14ac:dyDescent="0.25">
      <c r="A1274" t="s">
        <v>614</v>
      </c>
      <c r="B1274" t="e">
        <f t="shared" si="477"/>
        <v>#VALUE!</v>
      </c>
      <c r="C1274" t="e">
        <f t="shared" si="478"/>
        <v>#VALUE!</v>
      </c>
      <c r="D1274" t="e">
        <f t="shared" si="479"/>
        <v>#VALUE!</v>
      </c>
      <c r="E1274">
        <f t="shared" si="480"/>
        <v>43</v>
      </c>
      <c r="F1274" s="1" t="str">
        <f t="shared" si="470"/>
        <v/>
      </c>
      <c r="G1274" s="1" t="str">
        <f t="shared" si="481"/>
        <v/>
      </c>
      <c r="H1274" s="26" t="str">
        <f t="shared" si="482"/>
        <v>:</v>
      </c>
      <c r="I1274" s="14">
        <f t="shared" si="475"/>
        <v>0</v>
      </c>
      <c r="J1274" s="3">
        <f t="shared" si="483"/>
        <v>17</v>
      </c>
      <c r="K1274" s="3">
        <f t="shared" si="476"/>
        <v>0</v>
      </c>
      <c r="L1274" s="3">
        <f t="shared" si="469"/>
        <v>8</v>
      </c>
      <c r="M1274" s="3">
        <f t="shared" si="471"/>
        <v>1708</v>
      </c>
      <c r="N1274" t="str">
        <f t="shared" si="472"/>
        <v/>
      </c>
      <c r="O1274" s="14" t="str">
        <f t="shared" si="484"/>
        <v/>
      </c>
      <c r="P1274" s="14" t="str">
        <f t="shared" si="485"/>
        <v/>
      </c>
      <c r="Q1274" s="14" t="str">
        <f t="shared" si="486"/>
        <v/>
      </c>
      <c r="R1274" s="14" t="str">
        <f t="shared" si="487"/>
        <v/>
      </c>
      <c r="S1274" t="str">
        <f t="shared" si="473"/>
        <v/>
      </c>
      <c r="T1274" s="14">
        <f t="shared" si="474"/>
        <v>0</v>
      </c>
    </row>
    <row r="1275" spans="1:20" x14ac:dyDescent="0.25">
      <c r="A1275" t="s">
        <v>181</v>
      </c>
      <c r="B1275" t="e">
        <f t="shared" si="477"/>
        <v>#VALUE!</v>
      </c>
      <c r="C1275" t="e">
        <f t="shared" si="478"/>
        <v>#VALUE!</v>
      </c>
      <c r="D1275" t="e">
        <f t="shared" si="479"/>
        <v>#VALUE!</v>
      </c>
      <c r="E1275">
        <f t="shared" si="480"/>
        <v>42</v>
      </c>
      <c r="F1275" s="1" t="str">
        <f t="shared" si="470"/>
        <v/>
      </c>
      <c r="G1275" s="1" t="str">
        <f t="shared" si="481"/>
        <v/>
      </c>
      <c r="H1275" s="26" t="str">
        <f t="shared" si="482"/>
        <v>:</v>
      </c>
      <c r="I1275" s="14">
        <f t="shared" si="475"/>
        <v>0</v>
      </c>
      <c r="J1275" s="3">
        <f t="shared" si="483"/>
        <v>17</v>
      </c>
      <c r="K1275" s="3">
        <f t="shared" si="476"/>
        <v>1</v>
      </c>
      <c r="L1275" s="3">
        <f t="shared" si="469"/>
        <v>9</v>
      </c>
      <c r="M1275" s="3">
        <f t="shared" si="471"/>
        <v>1709</v>
      </c>
      <c r="N1275" t="str">
        <f t="shared" si="472"/>
        <v>Ctra. Logroño desvío Monzalbarba (Pd. Bus)</v>
      </c>
      <c r="O1275" s="14" t="str">
        <f t="shared" si="484"/>
        <v>05:10</v>
      </c>
      <c r="P1275" s="14" t="str">
        <f t="shared" si="485"/>
        <v>13:10</v>
      </c>
      <c r="Q1275" s="14" t="str">
        <f t="shared" si="486"/>
        <v>21:10</v>
      </c>
      <c r="R1275" s="14" t="str">
        <f t="shared" si="487"/>
        <v>07:10</v>
      </c>
      <c r="S1275" t="str">
        <f t="shared" si="473"/>
        <v>Plaza San Francisco (Kiosco Prensa - Pd. Bus)</v>
      </c>
      <c r="T1275" s="14">
        <f t="shared" si="474"/>
        <v>0</v>
      </c>
    </row>
    <row r="1276" spans="1:20" x14ac:dyDescent="0.25">
      <c r="A1276" t="s">
        <v>42</v>
      </c>
      <c r="B1276">
        <f t="shared" si="477"/>
        <v>2</v>
      </c>
      <c r="C1276" t="e">
        <f t="shared" si="478"/>
        <v>#VALUE!</v>
      </c>
      <c r="D1276">
        <f t="shared" si="479"/>
        <v>2</v>
      </c>
      <c r="E1276">
        <f t="shared" si="480"/>
        <v>4</v>
      </c>
      <c r="F1276" s="1">
        <f t="shared" si="470"/>
        <v>5</v>
      </c>
      <c r="G1276" s="1">
        <f t="shared" si="481"/>
        <v>10</v>
      </c>
      <c r="H1276" s="26" t="str">
        <f t="shared" si="482"/>
        <v>05:10</v>
      </c>
      <c r="I1276" s="14">
        <f t="shared" si="475"/>
        <v>0</v>
      </c>
      <c r="J1276" s="3">
        <f t="shared" si="483"/>
        <v>17</v>
      </c>
      <c r="K1276" s="3">
        <f t="shared" si="476"/>
        <v>0</v>
      </c>
      <c r="L1276" s="3">
        <f t="shared" si="469"/>
        <v>9</v>
      </c>
      <c r="M1276" s="3">
        <f t="shared" si="471"/>
        <v>1709</v>
      </c>
      <c r="N1276" t="str">
        <f t="shared" si="472"/>
        <v/>
      </c>
      <c r="O1276" s="14" t="str">
        <f t="shared" si="484"/>
        <v/>
      </c>
      <c r="P1276" s="14" t="str">
        <f t="shared" si="485"/>
        <v/>
      </c>
      <c r="Q1276" s="14" t="str">
        <f t="shared" si="486"/>
        <v/>
      </c>
      <c r="R1276" s="14" t="str">
        <f t="shared" si="487"/>
        <v/>
      </c>
      <c r="S1276" t="str">
        <f t="shared" si="473"/>
        <v/>
      </c>
      <c r="T1276" s="14">
        <f t="shared" si="474"/>
        <v>0</v>
      </c>
    </row>
    <row r="1277" spans="1:20" x14ac:dyDescent="0.25">
      <c r="A1277" t="s">
        <v>155</v>
      </c>
      <c r="B1277">
        <f t="shared" si="477"/>
        <v>3</v>
      </c>
      <c r="C1277" t="e">
        <f t="shared" si="478"/>
        <v>#VALUE!</v>
      </c>
      <c r="D1277">
        <f t="shared" si="479"/>
        <v>3</v>
      </c>
      <c r="E1277">
        <f t="shared" si="480"/>
        <v>5</v>
      </c>
      <c r="F1277" s="1">
        <f t="shared" si="470"/>
        <v>13</v>
      </c>
      <c r="G1277" s="1">
        <f t="shared" si="481"/>
        <v>10</v>
      </c>
      <c r="H1277" s="26" t="str">
        <f t="shared" si="482"/>
        <v>13:10</v>
      </c>
      <c r="I1277" s="14">
        <f t="shared" si="475"/>
        <v>0</v>
      </c>
      <c r="J1277" s="3">
        <f t="shared" si="483"/>
        <v>17</v>
      </c>
      <c r="K1277" s="3">
        <f t="shared" si="476"/>
        <v>0</v>
      </c>
      <c r="L1277" s="3">
        <f t="shared" si="469"/>
        <v>9</v>
      </c>
      <c r="M1277" s="3">
        <f t="shared" si="471"/>
        <v>1709</v>
      </c>
      <c r="N1277" t="str">
        <f t="shared" si="472"/>
        <v/>
      </c>
      <c r="O1277" s="14" t="str">
        <f t="shared" si="484"/>
        <v/>
      </c>
      <c r="P1277" s="14" t="str">
        <f t="shared" si="485"/>
        <v/>
      </c>
      <c r="Q1277" s="14" t="str">
        <f t="shared" si="486"/>
        <v/>
      </c>
      <c r="R1277" s="14" t="str">
        <f t="shared" si="487"/>
        <v/>
      </c>
      <c r="S1277" t="str">
        <f t="shared" si="473"/>
        <v/>
      </c>
      <c r="T1277" s="14">
        <f t="shared" si="474"/>
        <v>0</v>
      </c>
    </row>
    <row r="1278" spans="1:20" x14ac:dyDescent="0.25">
      <c r="A1278" t="s">
        <v>156</v>
      </c>
      <c r="B1278">
        <f t="shared" si="477"/>
        <v>3</v>
      </c>
      <c r="C1278" t="e">
        <f t="shared" si="478"/>
        <v>#VALUE!</v>
      </c>
      <c r="D1278">
        <f t="shared" si="479"/>
        <v>3</v>
      </c>
      <c r="E1278">
        <f t="shared" si="480"/>
        <v>5</v>
      </c>
      <c r="F1278" s="1">
        <f t="shared" si="470"/>
        <v>21</v>
      </c>
      <c r="G1278" s="1">
        <f t="shared" si="481"/>
        <v>10</v>
      </c>
      <c r="H1278" s="26" t="str">
        <f t="shared" si="482"/>
        <v>21:10</v>
      </c>
      <c r="I1278" s="14">
        <f t="shared" si="475"/>
        <v>0</v>
      </c>
      <c r="J1278" s="3">
        <f t="shared" si="483"/>
        <v>17</v>
      </c>
      <c r="K1278" s="3">
        <f t="shared" si="476"/>
        <v>0</v>
      </c>
      <c r="L1278" s="3">
        <f t="shared" si="469"/>
        <v>9</v>
      </c>
      <c r="M1278" s="3">
        <f t="shared" si="471"/>
        <v>1709</v>
      </c>
      <c r="N1278" t="str">
        <f t="shared" si="472"/>
        <v/>
      </c>
      <c r="O1278" s="14" t="str">
        <f t="shared" si="484"/>
        <v/>
      </c>
      <c r="P1278" s="14" t="str">
        <f t="shared" si="485"/>
        <v/>
      </c>
      <c r="Q1278" s="14" t="str">
        <f t="shared" si="486"/>
        <v/>
      </c>
      <c r="R1278" s="14" t="str">
        <f t="shared" si="487"/>
        <v/>
      </c>
      <c r="S1278" t="str">
        <f t="shared" si="473"/>
        <v/>
      </c>
      <c r="T1278" s="14">
        <f t="shared" si="474"/>
        <v>0</v>
      </c>
    </row>
    <row r="1279" spans="1:20" x14ac:dyDescent="0.25">
      <c r="A1279" t="s">
        <v>332</v>
      </c>
      <c r="B1279">
        <f t="shared" si="477"/>
        <v>2</v>
      </c>
      <c r="C1279" t="e">
        <f t="shared" si="478"/>
        <v>#VALUE!</v>
      </c>
      <c r="D1279">
        <f t="shared" si="479"/>
        <v>2</v>
      </c>
      <c r="E1279">
        <f t="shared" si="480"/>
        <v>4</v>
      </c>
      <c r="F1279" s="1">
        <f t="shared" si="470"/>
        <v>7</v>
      </c>
      <c r="G1279" s="1">
        <f t="shared" si="481"/>
        <v>10</v>
      </c>
      <c r="H1279" s="26" t="str">
        <f t="shared" si="482"/>
        <v>07:10</v>
      </c>
      <c r="I1279" s="14">
        <f t="shared" si="475"/>
        <v>0</v>
      </c>
      <c r="J1279" s="3">
        <f t="shared" si="483"/>
        <v>17</v>
      </c>
      <c r="K1279" s="3">
        <f t="shared" si="476"/>
        <v>0</v>
      </c>
      <c r="L1279" s="3">
        <f t="shared" si="469"/>
        <v>9</v>
      </c>
      <c r="M1279" s="3">
        <f t="shared" si="471"/>
        <v>1709</v>
      </c>
      <c r="N1279" t="str">
        <f t="shared" si="472"/>
        <v/>
      </c>
      <c r="O1279" s="14" t="str">
        <f t="shared" si="484"/>
        <v/>
      </c>
      <c r="P1279" s="14" t="str">
        <f t="shared" si="485"/>
        <v/>
      </c>
      <c r="Q1279" s="14" t="str">
        <f t="shared" si="486"/>
        <v/>
      </c>
      <c r="R1279" s="14" t="str">
        <f t="shared" si="487"/>
        <v/>
      </c>
      <c r="S1279" t="str">
        <f t="shared" si="473"/>
        <v/>
      </c>
      <c r="T1279" s="14">
        <f t="shared" si="474"/>
        <v>0</v>
      </c>
    </row>
    <row r="1280" spans="1:20" x14ac:dyDescent="0.25">
      <c r="A1280" t="s">
        <v>225</v>
      </c>
      <c r="B1280" t="e">
        <f t="shared" si="477"/>
        <v>#VALUE!</v>
      </c>
      <c r="C1280" t="e">
        <f t="shared" si="478"/>
        <v>#VALUE!</v>
      </c>
      <c r="D1280" t="e">
        <f t="shared" si="479"/>
        <v>#VALUE!</v>
      </c>
      <c r="E1280">
        <f t="shared" si="480"/>
        <v>45</v>
      </c>
      <c r="F1280" s="1" t="str">
        <f t="shared" si="470"/>
        <v/>
      </c>
      <c r="G1280" s="1" t="str">
        <f t="shared" si="481"/>
        <v/>
      </c>
      <c r="H1280" s="26" t="str">
        <f t="shared" si="482"/>
        <v>:</v>
      </c>
      <c r="I1280" s="14">
        <f t="shared" si="475"/>
        <v>0</v>
      </c>
      <c r="J1280" s="3">
        <f t="shared" si="483"/>
        <v>17</v>
      </c>
      <c r="K1280" s="3">
        <f t="shared" si="476"/>
        <v>0</v>
      </c>
      <c r="L1280" s="3">
        <f t="shared" si="469"/>
        <v>9</v>
      </c>
      <c r="M1280" s="3">
        <f t="shared" si="471"/>
        <v>1709</v>
      </c>
      <c r="N1280" t="str">
        <f t="shared" si="472"/>
        <v/>
      </c>
      <c r="O1280" s="14" t="str">
        <f t="shared" si="484"/>
        <v/>
      </c>
      <c r="P1280" s="14" t="str">
        <f t="shared" si="485"/>
        <v/>
      </c>
      <c r="Q1280" s="14" t="str">
        <f t="shared" si="486"/>
        <v/>
      </c>
      <c r="R1280" s="14" t="str">
        <f t="shared" si="487"/>
        <v/>
      </c>
      <c r="S1280" t="str">
        <f t="shared" si="473"/>
        <v/>
      </c>
      <c r="T1280" s="14">
        <f t="shared" si="474"/>
        <v>0</v>
      </c>
    </row>
    <row r="1281" spans="1:20" x14ac:dyDescent="0.25">
      <c r="A1281" t="s">
        <v>178</v>
      </c>
      <c r="B1281" t="e">
        <f t="shared" si="477"/>
        <v>#VALUE!</v>
      </c>
      <c r="C1281" t="e">
        <f t="shared" si="478"/>
        <v>#VALUE!</v>
      </c>
      <c r="D1281" t="e">
        <f t="shared" si="479"/>
        <v>#VALUE!</v>
      </c>
      <c r="E1281">
        <f t="shared" si="480"/>
        <v>26</v>
      </c>
      <c r="F1281" s="1" t="str">
        <f t="shared" si="470"/>
        <v/>
      </c>
      <c r="G1281" s="1" t="str">
        <f t="shared" si="481"/>
        <v/>
      </c>
      <c r="H1281" s="26" t="str">
        <f t="shared" si="482"/>
        <v>:</v>
      </c>
      <c r="I1281" s="14">
        <f t="shared" si="475"/>
        <v>0</v>
      </c>
      <c r="J1281" s="3">
        <f t="shared" si="483"/>
        <v>17</v>
      </c>
      <c r="K1281" s="3">
        <f t="shared" si="476"/>
        <v>1</v>
      </c>
      <c r="L1281" s="3">
        <f t="shared" si="469"/>
        <v>10</v>
      </c>
      <c r="M1281" s="3">
        <f t="shared" si="471"/>
        <v>1710</v>
      </c>
      <c r="N1281" t="str">
        <f t="shared" si="472"/>
        <v>Alagón (Rotonda - Pd. Bus)</v>
      </c>
      <c r="O1281" s="14" t="str">
        <f t="shared" si="484"/>
        <v>05:20</v>
      </c>
      <c r="P1281" s="14" t="str">
        <f t="shared" si="485"/>
        <v>13:20</v>
      </c>
      <c r="Q1281" s="14" t="str">
        <f t="shared" si="486"/>
        <v>21:20</v>
      </c>
      <c r="R1281" s="14" t="str">
        <f t="shared" si="487"/>
        <v>07:20</v>
      </c>
      <c r="S1281" t="str">
        <f t="shared" si="473"/>
        <v>Violante de Hungría (frente nº 7 - Pd. Bus)</v>
      </c>
      <c r="T1281" s="14">
        <f t="shared" si="474"/>
        <v>0</v>
      </c>
    </row>
    <row r="1282" spans="1:20" x14ac:dyDescent="0.25">
      <c r="A1282" t="s">
        <v>255</v>
      </c>
      <c r="B1282">
        <f t="shared" si="477"/>
        <v>2</v>
      </c>
      <c r="C1282" t="e">
        <f t="shared" si="478"/>
        <v>#VALUE!</v>
      </c>
      <c r="D1282">
        <f t="shared" si="479"/>
        <v>2</v>
      </c>
      <c r="E1282">
        <f t="shared" si="480"/>
        <v>4</v>
      </c>
      <c r="F1282" s="1">
        <f t="shared" si="470"/>
        <v>5</v>
      </c>
      <c r="G1282" s="1">
        <f t="shared" si="481"/>
        <v>20</v>
      </c>
      <c r="H1282" s="26" t="str">
        <f t="shared" si="482"/>
        <v>05:20</v>
      </c>
      <c r="I1282" s="14">
        <f t="shared" si="475"/>
        <v>0</v>
      </c>
      <c r="J1282" s="3">
        <f t="shared" si="483"/>
        <v>17</v>
      </c>
      <c r="K1282" s="3">
        <f t="shared" si="476"/>
        <v>0</v>
      </c>
      <c r="L1282" s="3">
        <f t="shared" si="469"/>
        <v>10</v>
      </c>
      <c r="M1282" s="3">
        <f t="shared" si="471"/>
        <v>1710</v>
      </c>
      <c r="N1282" t="str">
        <f t="shared" si="472"/>
        <v/>
      </c>
      <c r="O1282" s="14" t="str">
        <f t="shared" si="484"/>
        <v/>
      </c>
      <c r="P1282" s="14" t="str">
        <f t="shared" si="485"/>
        <v/>
      </c>
      <c r="Q1282" s="14" t="str">
        <f t="shared" si="486"/>
        <v/>
      </c>
      <c r="R1282" s="14" t="str">
        <f t="shared" si="487"/>
        <v/>
      </c>
      <c r="S1282" t="str">
        <f t="shared" si="473"/>
        <v/>
      </c>
      <c r="T1282" s="14">
        <f t="shared" si="474"/>
        <v>0</v>
      </c>
    </row>
    <row r="1283" spans="1:20" x14ac:dyDescent="0.25">
      <c r="A1283" t="s">
        <v>256</v>
      </c>
      <c r="B1283">
        <f t="shared" si="477"/>
        <v>3</v>
      </c>
      <c r="C1283" t="e">
        <f t="shared" si="478"/>
        <v>#VALUE!</v>
      </c>
      <c r="D1283">
        <f t="shared" si="479"/>
        <v>3</v>
      </c>
      <c r="E1283">
        <f t="shared" si="480"/>
        <v>5</v>
      </c>
      <c r="F1283" s="1">
        <f t="shared" si="470"/>
        <v>13</v>
      </c>
      <c r="G1283" s="1">
        <f t="shared" si="481"/>
        <v>20</v>
      </c>
      <c r="H1283" s="26" t="str">
        <f t="shared" si="482"/>
        <v>13:20</v>
      </c>
      <c r="I1283" s="14">
        <f t="shared" si="475"/>
        <v>0</v>
      </c>
      <c r="J1283" s="3">
        <f t="shared" si="483"/>
        <v>17</v>
      </c>
      <c r="K1283" s="3">
        <f t="shared" si="476"/>
        <v>0</v>
      </c>
      <c r="L1283" s="3">
        <f t="shared" ref="L1283:L1346" si="488">IF(I1283=1,0,L1282+K1283+T1283)</f>
        <v>10</v>
      </c>
      <c r="M1283" s="3">
        <f t="shared" si="471"/>
        <v>1710</v>
      </c>
      <c r="N1283" t="str">
        <f t="shared" si="472"/>
        <v/>
      </c>
      <c r="O1283" s="14" t="str">
        <f t="shared" si="484"/>
        <v/>
      </c>
      <c r="P1283" s="14" t="str">
        <f t="shared" si="485"/>
        <v/>
      </c>
      <c r="Q1283" s="14" t="str">
        <f t="shared" si="486"/>
        <v/>
      </c>
      <c r="R1283" s="14" t="str">
        <f t="shared" si="487"/>
        <v/>
      </c>
      <c r="S1283" t="str">
        <f t="shared" si="473"/>
        <v/>
      </c>
      <c r="T1283" s="14">
        <f t="shared" si="474"/>
        <v>0</v>
      </c>
    </row>
    <row r="1284" spans="1:20" x14ac:dyDescent="0.25">
      <c r="A1284" t="s">
        <v>257</v>
      </c>
      <c r="B1284">
        <f t="shared" si="477"/>
        <v>3</v>
      </c>
      <c r="C1284" t="e">
        <f t="shared" si="478"/>
        <v>#VALUE!</v>
      </c>
      <c r="D1284">
        <f t="shared" si="479"/>
        <v>3</v>
      </c>
      <c r="E1284">
        <f t="shared" si="480"/>
        <v>5</v>
      </c>
      <c r="F1284" s="1">
        <f t="shared" ref="F1284:F1347" si="489">IFERROR(VALUE(LEFT($A1284,$D1284-1)),"")</f>
        <v>21</v>
      </c>
      <c r="G1284" s="1">
        <f t="shared" si="481"/>
        <v>20</v>
      </c>
      <c r="H1284" s="26" t="str">
        <f t="shared" si="482"/>
        <v>21:20</v>
      </c>
      <c r="I1284" s="14">
        <f t="shared" si="475"/>
        <v>0</v>
      </c>
      <c r="J1284" s="3">
        <f t="shared" si="483"/>
        <v>17</v>
      </c>
      <c r="K1284" s="3">
        <f t="shared" si="476"/>
        <v>0</v>
      </c>
      <c r="L1284" s="3">
        <f t="shared" si="488"/>
        <v>10</v>
      </c>
      <c r="M1284" s="3">
        <f t="shared" ref="M1284:M1347" si="490">(J1284*100)+L1284</f>
        <v>1710</v>
      </c>
      <c r="N1284" t="str">
        <f t="shared" ref="N1284:N1347" si="491">IFERROR(IF($K1284,A1284,IF(I1284=1,A1284,"")),"")</f>
        <v/>
      </c>
      <c r="O1284" s="14" t="str">
        <f t="shared" si="484"/>
        <v/>
      </c>
      <c r="P1284" s="14" t="str">
        <f t="shared" si="485"/>
        <v/>
      </c>
      <c r="Q1284" s="14" t="str">
        <f t="shared" si="486"/>
        <v/>
      </c>
      <c r="R1284" s="14" t="str">
        <f t="shared" si="487"/>
        <v/>
      </c>
      <c r="S1284" t="str">
        <f t="shared" ref="S1284:S1347" si="492">IF($K1284,A1289,IF(T1284,A1284,""))</f>
        <v/>
      </c>
      <c r="T1284" s="14">
        <f t="shared" ref="T1284:T1347" si="493">IF(AND(NOT(ISNUMBER(D1283)),NOT(ISNUMBER(D1284)),NOT(ISNUMBER(D1285)),NOT(ISNUMBER(D1286))),1,0)</f>
        <v>0</v>
      </c>
    </row>
    <row r="1285" spans="1:20" x14ac:dyDescent="0.25">
      <c r="A1285" t="s">
        <v>327</v>
      </c>
      <c r="B1285">
        <f t="shared" si="477"/>
        <v>2</v>
      </c>
      <c r="C1285" t="e">
        <f t="shared" si="478"/>
        <v>#VALUE!</v>
      </c>
      <c r="D1285">
        <f t="shared" si="479"/>
        <v>2</v>
      </c>
      <c r="E1285">
        <f t="shared" si="480"/>
        <v>4</v>
      </c>
      <c r="F1285" s="1">
        <f t="shared" si="489"/>
        <v>7</v>
      </c>
      <c r="G1285" s="1">
        <f t="shared" si="481"/>
        <v>20</v>
      </c>
      <c r="H1285" s="26" t="str">
        <f t="shared" si="482"/>
        <v>07:20</v>
      </c>
      <c r="I1285" s="14">
        <f t="shared" ref="I1285:I1348" si="494">IFERROR(FIND("Ruta",A1285),0)</f>
        <v>0</v>
      </c>
      <c r="J1285" s="3">
        <f t="shared" si="483"/>
        <v>17</v>
      </c>
      <c r="K1285" s="3">
        <f t="shared" ref="K1285:K1348" si="495">IF(AND(ISNUMBER(G1286),ISNUMBER(G1287),ISNUMBER(G1288),ISNUMBER(G1289)),1,0)</f>
        <v>0</v>
      </c>
      <c r="L1285" s="3">
        <f t="shared" si="488"/>
        <v>10</v>
      </c>
      <c r="M1285" s="3">
        <f t="shared" si="490"/>
        <v>1710</v>
      </c>
      <c r="N1285" t="str">
        <f t="shared" si="491"/>
        <v/>
      </c>
      <c r="O1285" s="14" t="str">
        <f t="shared" si="484"/>
        <v/>
      </c>
      <c r="P1285" s="14" t="str">
        <f t="shared" si="485"/>
        <v/>
      </c>
      <c r="Q1285" s="14" t="str">
        <f t="shared" si="486"/>
        <v/>
      </c>
      <c r="R1285" s="14" t="str">
        <f t="shared" si="487"/>
        <v/>
      </c>
      <c r="S1285" t="str">
        <f t="shared" si="492"/>
        <v/>
      </c>
      <c r="T1285" s="14">
        <f t="shared" si="493"/>
        <v>0</v>
      </c>
    </row>
    <row r="1286" spans="1:20" x14ac:dyDescent="0.25">
      <c r="A1286" t="s">
        <v>552</v>
      </c>
      <c r="B1286" t="e">
        <f t="shared" ref="B1286:B1349" si="496">FIND($B$2,A1286)</f>
        <v>#VALUE!</v>
      </c>
      <c r="C1286" t="e">
        <f t="shared" ref="C1286:C1349" si="497">FIND($C$2,A1286)</f>
        <v>#VALUE!</v>
      </c>
      <c r="D1286" t="e">
        <f t="shared" ref="D1286:D1349" si="498">IFERROR(B1286,C1286)</f>
        <v>#VALUE!</v>
      </c>
      <c r="E1286">
        <f t="shared" ref="E1286:E1349" si="499">LEN(A1286)</f>
        <v>43</v>
      </c>
      <c r="F1286" s="1" t="str">
        <f t="shared" si="489"/>
        <v/>
      </c>
      <c r="G1286" s="1" t="str">
        <f t="shared" ref="G1286:G1349" si="500">IFERROR(IF(B1286,IFERROR(VALUE(RIGHT($A1286,$E1286-$D1286)),""),""),"")</f>
        <v/>
      </c>
      <c r="H1286" s="26" t="str">
        <f t="shared" ref="H1286:H1349" si="501">TEXT(F1286,"00")&amp;":"&amp;TEXT(G1286,"00")</f>
        <v>:</v>
      </c>
      <c r="I1286" s="14">
        <f t="shared" si="494"/>
        <v>0</v>
      </c>
      <c r="J1286" s="3">
        <f t="shared" ref="J1286:J1349" si="502">I1286+J1285</f>
        <v>17</v>
      </c>
      <c r="K1286" s="3">
        <f t="shared" si="495"/>
        <v>0</v>
      </c>
      <c r="L1286" s="3">
        <f t="shared" si="488"/>
        <v>10</v>
      </c>
      <c r="M1286" s="3">
        <f t="shared" si="490"/>
        <v>1710</v>
      </c>
      <c r="N1286" t="str">
        <f t="shared" si="491"/>
        <v/>
      </c>
      <c r="O1286" s="14" t="str">
        <f t="shared" ref="O1286:O1349" si="503">IF($K1286,H1287,"")</f>
        <v/>
      </c>
      <c r="P1286" s="14" t="str">
        <f t="shared" ref="P1286:P1349" si="504">IF($K1286,H1288,"")</f>
        <v/>
      </c>
      <c r="Q1286" s="14" t="str">
        <f t="shared" ref="Q1286:Q1349" si="505">IF($K1286,H1289,"")</f>
        <v/>
      </c>
      <c r="R1286" s="14" t="str">
        <f t="shared" ref="R1286:R1349" si="506">IF($K1286,H1290,"")</f>
        <v/>
      </c>
      <c r="S1286" t="str">
        <f t="shared" si="492"/>
        <v/>
      </c>
      <c r="T1286" s="14">
        <f t="shared" si="493"/>
        <v>0</v>
      </c>
    </row>
    <row r="1287" spans="1:20" x14ac:dyDescent="0.25">
      <c r="A1287" t="s">
        <v>21</v>
      </c>
      <c r="B1287" t="e">
        <f t="shared" si="496"/>
        <v>#VALUE!</v>
      </c>
      <c r="C1287" t="e">
        <f t="shared" si="497"/>
        <v>#VALUE!</v>
      </c>
      <c r="D1287" t="e">
        <f t="shared" si="498"/>
        <v>#VALUE!</v>
      </c>
      <c r="E1287">
        <f t="shared" si="499"/>
        <v>26</v>
      </c>
      <c r="F1287" s="1" t="str">
        <f t="shared" si="489"/>
        <v/>
      </c>
      <c r="G1287" s="1" t="str">
        <f t="shared" si="500"/>
        <v/>
      </c>
      <c r="H1287" s="26" t="str">
        <f t="shared" si="501"/>
        <v>:</v>
      </c>
      <c r="I1287" s="14">
        <f t="shared" si="494"/>
        <v>0</v>
      </c>
      <c r="J1287" s="3">
        <f t="shared" si="502"/>
        <v>17</v>
      </c>
      <c r="K1287" s="3">
        <f t="shared" si="495"/>
        <v>1</v>
      </c>
      <c r="L1287" s="3">
        <f t="shared" si="488"/>
        <v>11</v>
      </c>
      <c r="M1287" s="3">
        <f t="shared" si="490"/>
        <v>1711</v>
      </c>
      <c r="N1287" t="str">
        <f t="shared" si="491"/>
        <v>Opel Planta en Figueruelas</v>
      </c>
      <c r="O1287" s="14" t="str">
        <f t="shared" si="503"/>
        <v>05:30</v>
      </c>
      <c r="P1287" s="14" t="str">
        <f t="shared" si="504"/>
        <v>13:30</v>
      </c>
      <c r="Q1287" s="14" t="str">
        <f t="shared" si="505"/>
        <v>21:30</v>
      </c>
      <c r="R1287" s="14" t="str">
        <f t="shared" si="506"/>
        <v>07:30</v>
      </c>
      <c r="S1287" t="str">
        <f t="shared" si="492"/>
        <v>Vía Univérsitas (esq. C/ Santa María Reina)</v>
      </c>
      <c r="T1287" s="14">
        <f t="shared" si="493"/>
        <v>0</v>
      </c>
    </row>
    <row r="1288" spans="1:20" x14ac:dyDescent="0.25">
      <c r="A1288" t="s">
        <v>46</v>
      </c>
      <c r="B1288">
        <f t="shared" si="496"/>
        <v>2</v>
      </c>
      <c r="C1288" t="e">
        <f t="shared" si="497"/>
        <v>#VALUE!</v>
      </c>
      <c r="D1288">
        <f t="shared" si="498"/>
        <v>2</v>
      </c>
      <c r="E1288">
        <f t="shared" si="499"/>
        <v>4</v>
      </c>
      <c r="F1288" s="1">
        <f t="shared" si="489"/>
        <v>5</v>
      </c>
      <c r="G1288" s="1">
        <f t="shared" si="500"/>
        <v>30</v>
      </c>
      <c r="H1288" s="26" t="str">
        <f t="shared" si="501"/>
        <v>05:30</v>
      </c>
      <c r="I1288" s="14">
        <f t="shared" si="494"/>
        <v>0</v>
      </c>
      <c r="J1288" s="3">
        <f t="shared" si="502"/>
        <v>17</v>
      </c>
      <c r="K1288" s="3">
        <f t="shared" si="495"/>
        <v>0</v>
      </c>
      <c r="L1288" s="3">
        <f t="shared" si="488"/>
        <v>11</v>
      </c>
      <c r="M1288" s="3">
        <f t="shared" si="490"/>
        <v>1711</v>
      </c>
      <c r="N1288" t="str">
        <f t="shared" si="491"/>
        <v/>
      </c>
      <c r="O1288" s="14" t="str">
        <f t="shared" si="503"/>
        <v/>
      </c>
      <c r="P1288" s="14" t="str">
        <f t="shared" si="504"/>
        <v/>
      </c>
      <c r="Q1288" s="14" t="str">
        <f t="shared" si="505"/>
        <v/>
      </c>
      <c r="R1288" s="14" t="str">
        <f t="shared" si="506"/>
        <v/>
      </c>
      <c r="S1288" t="str">
        <f t="shared" si="492"/>
        <v/>
      </c>
      <c r="T1288" s="14">
        <f t="shared" si="493"/>
        <v>0</v>
      </c>
    </row>
    <row r="1289" spans="1:20" x14ac:dyDescent="0.25">
      <c r="A1289" t="s">
        <v>47</v>
      </c>
      <c r="B1289">
        <f t="shared" si="496"/>
        <v>3</v>
      </c>
      <c r="C1289" t="e">
        <f t="shared" si="497"/>
        <v>#VALUE!</v>
      </c>
      <c r="D1289">
        <f t="shared" si="498"/>
        <v>3</v>
      </c>
      <c r="E1289">
        <f t="shared" si="499"/>
        <v>5</v>
      </c>
      <c r="F1289" s="1">
        <f t="shared" si="489"/>
        <v>13</v>
      </c>
      <c r="G1289" s="1">
        <f t="shared" si="500"/>
        <v>30</v>
      </c>
      <c r="H1289" s="26" t="str">
        <f t="shared" si="501"/>
        <v>13:30</v>
      </c>
      <c r="I1289" s="14">
        <f t="shared" si="494"/>
        <v>0</v>
      </c>
      <c r="J1289" s="3">
        <f t="shared" si="502"/>
        <v>17</v>
      </c>
      <c r="K1289" s="3">
        <f t="shared" si="495"/>
        <v>0</v>
      </c>
      <c r="L1289" s="3">
        <f t="shared" si="488"/>
        <v>11</v>
      </c>
      <c r="M1289" s="3">
        <f t="shared" si="490"/>
        <v>1711</v>
      </c>
      <c r="N1289" t="str">
        <f t="shared" si="491"/>
        <v/>
      </c>
      <c r="O1289" s="14" t="str">
        <f t="shared" si="503"/>
        <v/>
      </c>
      <c r="P1289" s="14" t="str">
        <f t="shared" si="504"/>
        <v/>
      </c>
      <c r="Q1289" s="14" t="str">
        <f t="shared" si="505"/>
        <v/>
      </c>
      <c r="R1289" s="14" t="str">
        <f t="shared" si="506"/>
        <v/>
      </c>
      <c r="S1289" t="str">
        <f t="shared" si="492"/>
        <v/>
      </c>
      <c r="T1289" s="14">
        <f t="shared" si="493"/>
        <v>0</v>
      </c>
    </row>
    <row r="1290" spans="1:20" x14ac:dyDescent="0.25">
      <c r="A1290" t="s">
        <v>48</v>
      </c>
      <c r="B1290">
        <f t="shared" si="496"/>
        <v>3</v>
      </c>
      <c r="C1290" t="e">
        <f t="shared" si="497"/>
        <v>#VALUE!</v>
      </c>
      <c r="D1290">
        <f t="shared" si="498"/>
        <v>3</v>
      </c>
      <c r="E1290">
        <f t="shared" si="499"/>
        <v>5</v>
      </c>
      <c r="F1290" s="1">
        <f t="shared" si="489"/>
        <v>21</v>
      </c>
      <c r="G1290" s="1">
        <f t="shared" si="500"/>
        <v>30</v>
      </c>
      <c r="H1290" s="26" t="str">
        <f t="shared" si="501"/>
        <v>21:30</v>
      </c>
      <c r="I1290" s="14">
        <f t="shared" si="494"/>
        <v>0</v>
      </c>
      <c r="J1290" s="3">
        <f t="shared" si="502"/>
        <v>17</v>
      </c>
      <c r="K1290" s="3">
        <f t="shared" si="495"/>
        <v>0</v>
      </c>
      <c r="L1290" s="3">
        <f t="shared" si="488"/>
        <v>11</v>
      </c>
      <c r="M1290" s="3">
        <f t="shared" si="490"/>
        <v>1711</v>
      </c>
      <c r="N1290" t="str">
        <f t="shared" si="491"/>
        <v/>
      </c>
      <c r="O1290" s="14" t="str">
        <f t="shared" si="503"/>
        <v/>
      </c>
      <c r="P1290" s="14" t="str">
        <f t="shared" si="504"/>
        <v/>
      </c>
      <c r="Q1290" s="14" t="str">
        <f t="shared" si="505"/>
        <v/>
      </c>
      <c r="R1290" s="14" t="str">
        <f t="shared" si="506"/>
        <v/>
      </c>
      <c r="S1290" t="str">
        <f t="shared" si="492"/>
        <v/>
      </c>
      <c r="T1290" s="14">
        <f t="shared" si="493"/>
        <v>0</v>
      </c>
    </row>
    <row r="1291" spans="1:20" x14ac:dyDescent="0.25">
      <c r="A1291" t="s">
        <v>308</v>
      </c>
      <c r="B1291">
        <f t="shared" si="496"/>
        <v>2</v>
      </c>
      <c r="C1291" t="e">
        <f t="shared" si="497"/>
        <v>#VALUE!</v>
      </c>
      <c r="D1291">
        <f t="shared" si="498"/>
        <v>2</v>
      </c>
      <c r="E1291">
        <f t="shared" si="499"/>
        <v>4</v>
      </c>
      <c r="F1291" s="1">
        <f t="shared" si="489"/>
        <v>7</v>
      </c>
      <c r="G1291" s="1">
        <f t="shared" si="500"/>
        <v>30</v>
      </c>
      <c r="H1291" s="26" t="str">
        <f t="shared" si="501"/>
        <v>07:30</v>
      </c>
      <c r="I1291" s="14">
        <f t="shared" si="494"/>
        <v>0</v>
      </c>
      <c r="J1291" s="3">
        <f t="shared" si="502"/>
        <v>17</v>
      </c>
      <c r="K1291" s="3">
        <f t="shared" si="495"/>
        <v>0</v>
      </c>
      <c r="L1291" s="3">
        <f t="shared" si="488"/>
        <v>11</v>
      </c>
      <c r="M1291" s="3">
        <f t="shared" si="490"/>
        <v>1711</v>
      </c>
      <c r="N1291" t="str">
        <f t="shared" si="491"/>
        <v/>
      </c>
      <c r="O1291" s="14" t="str">
        <f t="shared" si="503"/>
        <v/>
      </c>
      <c r="P1291" s="14" t="str">
        <f t="shared" si="504"/>
        <v/>
      </c>
      <c r="Q1291" s="14" t="str">
        <f t="shared" si="505"/>
        <v/>
      </c>
      <c r="R1291" s="14" t="str">
        <f t="shared" si="506"/>
        <v/>
      </c>
      <c r="S1291" t="str">
        <f t="shared" si="492"/>
        <v/>
      </c>
      <c r="T1291" s="14">
        <f t="shared" si="493"/>
        <v>0</v>
      </c>
    </row>
    <row r="1292" spans="1:20" x14ac:dyDescent="0.25">
      <c r="A1292" t="s">
        <v>615</v>
      </c>
      <c r="B1292" t="e">
        <f t="shared" si="496"/>
        <v>#VALUE!</v>
      </c>
      <c r="C1292" t="e">
        <f t="shared" si="497"/>
        <v>#VALUE!</v>
      </c>
      <c r="D1292" t="e">
        <f t="shared" si="498"/>
        <v>#VALUE!</v>
      </c>
      <c r="E1292">
        <f t="shared" si="499"/>
        <v>43</v>
      </c>
      <c r="F1292" s="1" t="str">
        <f t="shared" si="489"/>
        <v/>
      </c>
      <c r="G1292" s="1" t="str">
        <f t="shared" si="500"/>
        <v/>
      </c>
      <c r="H1292" s="26" t="str">
        <f t="shared" si="501"/>
        <v>:</v>
      </c>
      <c r="I1292" s="14">
        <f t="shared" si="494"/>
        <v>0</v>
      </c>
      <c r="J1292" s="3">
        <f t="shared" si="502"/>
        <v>17</v>
      </c>
      <c r="K1292" s="3">
        <f t="shared" si="495"/>
        <v>0</v>
      </c>
      <c r="L1292" s="3">
        <f t="shared" si="488"/>
        <v>11</v>
      </c>
      <c r="M1292" s="3">
        <f t="shared" si="490"/>
        <v>1711</v>
      </c>
      <c r="N1292" t="str">
        <f t="shared" si="491"/>
        <v/>
      </c>
      <c r="O1292" s="14" t="str">
        <f t="shared" si="503"/>
        <v/>
      </c>
      <c r="P1292" s="14" t="str">
        <f t="shared" si="504"/>
        <v/>
      </c>
      <c r="Q1292" s="14" t="str">
        <f t="shared" si="505"/>
        <v/>
      </c>
      <c r="R1292" s="14" t="str">
        <f t="shared" si="506"/>
        <v/>
      </c>
      <c r="S1292" t="str">
        <f t="shared" si="492"/>
        <v/>
      </c>
      <c r="T1292" s="14">
        <f t="shared" si="493"/>
        <v>0</v>
      </c>
    </row>
    <row r="1293" spans="1:20" x14ac:dyDescent="0.25">
      <c r="A1293" t="s">
        <v>627</v>
      </c>
      <c r="B1293" t="e">
        <f t="shared" si="496"/>
        <v>#VALUE!</v>
      </c>
      <c r="C1293" t="e">
        <f t="shared" si="497"/>
        <v>#VALUE!</v>
      </c>
      <c r="D1293" t="e">
        <f t="shared" si="498"/>
        <v>#VALUE!</v>
      </c>
      <c r="E1293">
        <f t="shared" si="499"/>
        <v>8</v>
      </c>
      <c r="F1293" s="1" t="str">
        <f t="shared" si="489"/>
        <v/>
      </c>
      <c r="G1293" s="1" t="str">
        <f t="shared" si="500"/>
        <v/>
      </c>
      <c r="H1293" s="26" t="str">
        <f t="shared" si="501"/>
        <v>:</v>
      </c>
      <c r="I1293" s="14">
        <f t="shared" si="494"/>
        <v>1</v>
      </c>
      <c r="J1293" s="3">
        <f t="shared" si="502"/>
        <v>18</v>
      </c>
      <c r="K1293" s="3">
        <f t="shared" si="495"/>
        <v>0</v>
      </c>
      <c r="L1293" s="3">
        <f t="shared" si="488"/>
        <v>0</v>
      </c>
      <c r="M1293" s="3">
        <f t="shared" si="490"/>
        <v>1800</v>
      </c>
      <c r="N1293" t="str">
        <f t="shared" si="491"/>
        <v>Ruta 8/9</v>
      </c>
      <c r="O1293" s="14" t="str">
        <f t="shared" si="503"/>
        <v/>
      </c>
      <c r="P1293" s="14" t="str">
        <f t="shared" si="504"/>
        <v/>
      </c>
      <c r="Q1293" s="14" t="str">
        <f t="shared" si="505"/>
        <v/>
      </c>
      <c r="R1293" s="14" t="str">
        <f t="shared" si="506"/>
        <v/>
      </c>
      <c r="S1293" t="str">
        <f t="shared" si="492"/>
        <v/>
      </c>
      <c r="T1293" s="14">
        <f t="shared" si="493"/>
        <v>0</v>
      </c>
    </row>
    <row r="1294" spans="1:20" x14ac:dyDescent="0.25">
      <c r="A1294" t="s">
        <v>93</v>
      </c>
      <c r="B1294" t="e">
        <f t="shared" si="496"/>
        <v>#VALUE!</v>
      </c>
      <c r="C1294" t="e">
        <f t="shared" si="497"/>
        <v>#VALUE!</v>
      </c>
      <c r="D1294" t="e">
        <f t="shared" si="498"/>
        <v>#VALUE!</v>
      </c>
      <c r="E1294">
        <f t="shared" si="499"/>
        <v>36</v>
      </c>
      <c r="F1294" s="1" t="str">
        <f t="shared" si="489"/>
        <v/>
      </c>
      <c r="G1294" s="1" t="str">
        <f t="shared" si="500"/>
        <v/>
      </c>
      <c r="H1294" s="26" t="str">
        <f t="shared" si="501"/>
        <v>:</v>
      </c>
      <c r="I1294" s="14">
        <f t="shared" si="494"/>
        <v>0</v>
      </c>
      <c r="J1294" s="3">
        <f t="shared" si="502"/>
        <v>18</v>
      </c>
      <c r="K1294" s="3">
        <f t="shared" si="495"/>
        <v>1</v>
      </c>
      <c r="L1294" s="3">
        <f t="shared" si="488"/>
        <v>1</v>
      </c>
      <c r="M1294" s="3">
        <f t="shared" si="490"/>
        <v>1801</v>
      </c>
      <c r="N1294" t="str">
        <f t="shared" si="491"/>
        <v>C/ Asalto (Museo Centro de Historia)</v>
      </c>
      <c r="O1294" s="14" t="str">
        <f t="shared" si="503"/>
        <v>04:52</v>
      </c>
      <c r="P1294" s="14" t="str">
        <f t="shared" si="504"/>
        <v>12:50</v>
      </c>
      <c r="Q1294" s="14" t="str">
        <f t="shared" si="505"/>
        <v>20:50</v>
      </c>
      <c r="R1294" s="14" t="str">
        <f t="shared" si="506"/>
        <v>06:52</v>
      </c>
      <c r="S1294" t="str">
        <f t="shared" si="492"/>
        <v>Opel Planta en Figueruelas</v>
      </c>
      <c r="T1294" s="14">
        <f t="shared" si="493"/>
        <v>0</v>
      </c>
    </row>
    <row r="1295" spans="1:20" x14ac:dyDescent="0.25">
      <c r="A1295" t="s">
        <v>516</v>
      </c>
      <c r="B1295">
        <f t="shared" si="496"/>
        <v>2</v>
      </c>
      <c r="C1295" t="e">
        <f t="shared" si="497"/>
        <v>#VALUE!</v>
      </c>
      <c r="D1295">
        <f t="shared" si="498"/>
        <v>2</v>
      </c>
      <c r="E1295">
        <f t="shared" si="499"/>
        <v>4</v>
      </c>
      <c r="F1295" s="1">
        <f t="shared" si="489"/>
        <v>4</v>
      </c>
      <c r="G1295" s="1">
        <f t="shared" si="500"/>
        <v>52</v>
      </c>
      <c r="H1295" s="26" t="str">
        <f t="shared" si="501"/>
        <v>04:52</v>
      </c>
      <c r="I1295" s="14">
        <f t="shared" si="494"/>
        <v>0</v>
      </c>
      <c r="J1295" s="3">
        <f t="shared" si="502"/>
        <v>18</v>
      </c>
      <c r="K1295" s="3">
        <f t="shared" si="495"/>
        <v>0</v>
      </c>
      <c r="L1295" s="3">
        <f t="shared" si="488"/>
        <v>1</v>
      </c>
      <c r="M1295" s="3">
        <f t="shared" si="490"/>
        <v>1801</v>
      </c>
      <c r="N1295" t="str">
        <f t="shared" si="491"/>
        <v/>
      </c>
      <c r="O1295" s="14" t="str">
        <f t="shared" si="503"/>
        <v/>
      </c>
      <c r="P1295" s="14" t="str">
        <f t="shared" si="504"/>
        <v/>
      </c>
      <c r="Q1295" s="14" t="str">
        <f t="shared" si="505"/>
        <v/>
      </c>
      <c r="R1295" s="14" t="str">
        <f t="shared" si="506"/>
        <v/>
      </c>
      <c r="S1295" t="str">
        <f t="shared" si="492"/>
        <v/>
      </c>
      <c r="T1295" s="14">
        <f t="shared" si="493"/>
        <v>0</v>
      </c>
    </row>
    <row r="1296" spans="1:20" x14ac:dyDescent="0.25">
      <c r="A1296" t="s">
        <v>109</v>
      </c>
      <c r="B1296">
        <f t="shared" si="496"/>
        <v>3</v>
      </c>
      <c r="C1296" t="e">
        <f t="shared" si="497"/>
        <v>#VALUE!</v>
      </c>
      <c r="D1296">
        <f t="shared" si="498"/>
        <v>3</v>
      </c>
      <c r="E1296">
        <f t="shared" si="499"/>
        <v>5</v>
      </c>
      <c r="F1296" s="1">
        <f t="shared" si="489"/>
        <v>12</v>
      </c>
      <c r="G1296" s="1">
        <f t="shared" si="500"/>
        <v>50</v>
      </c>
      <c r="H1296" s="26" t="str">
        <f t="shared" si="501"/>
        <v>12:50</v>
      </c>
      <c r="I1296" s="14">
        <f t="shared" si="494"/>
        <v>0</v>
      </c>
      <c r="J1296" s="3">
        <f t="shared" si="502"/>
        <v>18</v>
      </c>
      <c r="K1296" s="3">
        <f t="shared" si="495"/>
        <v>0</v>
      </c>
      <c r="L1296" s="3">
        <f t="shared" si="488"/>
        <v>1</v>
      </c>
      <c r="M1296" s="3">
        <f t="shared" si="490"/>
        <v>1801</v>
      </c>
      <c r="N1296" t="str">
        <f t="shared" si="491"/>
        <v/>
      </c>
      <c r="O1296" s="14" t="str">
        <f t="shared" si="503"/>
        <v/>
      </c>
      <c r="P1296" s="14" t="str">
        <f t="shared" si="504"/>
        <v/>
      </c>
      <c r="Q1296" s="14" t="str">
        <f t="shared" si="505"/>
        <v/>
      </c>
      <c r="R1296" s="14" t="str">
        <f t="shared" si="506"/>
        <v/>
      </c>
      <c r="S1296" t="str">
        <f t="shared" si="492"/>
        <v/>
      </c>
      <c r="T1296" s="14">
        <f t="shared" si="493"/>
        <v>0</v>
      </c>
    </row>
    <row r="1297" spans="1:20" x14ac:dyDescent="0.25">
      <c r="A1297" t="s">
        <v>110</v>
      </c>
      <c r="B1297">
        <f t="shared" si="496"/>
        <v>3</v>
      </c>
      <c r="C1297" t="e">
        <f t="shared" si="497"/>
        <v>#VALUE!</v>
      </c>
      <c r="D1297">
        <f t="shared" si="498"/>
        <v>3</v>
      </c>
      <c r="E1297">
        <f t="shared" si="499"/>
        <v>5</v>
      </c>
      <c r="F1297" s="1">
        <f t="shared" si="489"/>
        <v>20</v>
      </c>
      <c r="G1297" s="1">
        <f t="shared" si="500"/>
        <v>50</v>
      </c>
      <c r="H1297" s="26" t="str">
        <f t="shared" si="501"/>
        <v>20:50</v>
      </c>
      <c r="I1297" s="14">
        <f t="shared" si="494"/>
        <v>0</v>
      </c>
      <c r="J1297" s="3">
        <f t="shared" si="502"/>
        <v>18</v>
      </c>
      <c r="K1297" s="3">
        <f t="shared" si="495"/>
        <v>0</v>
      </c>
      <c r="L1297" s="3">
        <f t="shared" si="488"/>
        <v>1</v>
      </c>
      <c r="M1297" s="3">
        <f t="shared" si="490"/>
        <v>1801</v>
      </c>
      <c r="N1297" t="str">
        <f t="shared" si="491"/>
        <v/>
      </c>
      <c r="O1297" s="14" t="str">
        <f t="shared" si="503"/>
        <v/>
      </c>
      <c r="P1297" s="14" t="str">
        <f t="shared" si="504"/>
        <v/>
      </c>
      <c r="Q1297" s="14" t="str">
        <f t="shared" si="505"/>
        <v/>
      </c>
      <c r="R1297" s="14" t="str">
        <f t="shared" si="506"/>
        <v/>
      </c>
      <c r="S1297" t="str">
        <f t="shared" si="492"/>
        <v/>
      </c>
      <c r="T1297" s="14">
        <f t="shared" si="493"/>
        <v>0</v>
      </c>
    </row>
    <row r="1298" spans="1:20" x14ac:dyDescent="0.25">
      <c r="A1298" t="s">
        <v>291</v>
      </c>
      <c r="B1298">
        <f t="shared" si="496"/>
        <v>2</v>
      </c>
      <c r="C1298" t="e">
        <f t="shared" si="497"/>
        <v>#VALUE!</v>
      </c>
      <c r="D1298">
        <f t="shared" si="498"/>
        <v>2</v>
      </c>
      <c r="E1298">
        <f t="shared" si="499"/>
        <v>4</v>
      </c>
      <c r="F1298" s="1">
        <f t="shared" si="489"/>
        <v>6</v>
      </c>
      <c r="G1298" s="1">
        <f t="shared" si="500"/>
        <v>52</v>
      </c>
      <c r="H1298" s="26" t="str">
        <f t="shared" si="501"/>
        <v>06:52</v>
      </c>
      <c r="I1298" s="14">
        <f t="shared" si="494"/>
        <v>0</v>
      </c>
      <c r="J1298" s="3">
        <f t="shared" si="502"/>
        <v>18</v>
      </c>
      <c r="K1298" s="3">
        <f t="shared" si="495"/>
        <v>0</v>
      </c>
      <c r="L1298" s="3">
        <f t="shared" si="488"/>
        <v>1</v>
      </c>
      <c r="M1298" s="3">
        <f t="shared" si="490"/>
        <v>1801</v>
      </c>
      <c r="N1298" t="str">
        <f t="shared" si="491"/>
        <v/>
      </c>
      <c r="O1298" s="14" t="str">
        <f t="shared" si="503"/>
        <v/>
      </c>
      <c r="P1298" s="14" t="str">
        <f t="shared" si="504"/>
        <v/>
      </c>
      <c r="Q1298" s="14" t="str">
        <f t="shared" si="505"/>
        <v/>
      </c>
      <c r="R1298" s="14" t="str">
        <f t="shared" si="506"/>
        <v/>
      </c>
      <c r="S1298" t="str">
        <f t="shared" si="492"/>
        <v/>
      </c>
      <c r="T1298" s="14">
        <f t="shared" si="493"/>
        <v>0</v>
      </c>
    </row>
    <row r="1299" spans="1:20" x14ac:dyDescent="0.25">
      <c r="A1299" t="s">
        <v>21</v>
      </c>
      <c r="B1299" t="e">
        <f t="shared" si="496"/>
        <v>#VALUE!</v>
      </c>
      <c r="C1299" t="e">
        <f t="shared" si="497"/>
        <v>#VALUE!</v>
      </c>
      <c r="D1299" t="e">
        <f t="shared" si="498"/>
        <v>#VALUE!</v>
      </c>
      <c r="E1299">
        <f t="shared" si="499"/>
        <v>26</v>
      </c>
      <c r="F1299" s="1" t="str">
        <f t="shared" si="489"/>
        <v/>
      </c>
      <c r="G1299" s="1" t="str">
        <f t="shared" si="500"/>
        <v/>
      </c>
      <c r="H1299" s="26" t="str">
        <f t="shared" si="501"/>
        <v>:</v>
      </c>
      <c r="I1299" s="14">
        <f t="shared" si="494"/>
        <v>0</v>
      </c>
      <c r="J1299" s="3">
        <f t="shared" si="502"/>
        <v>18</v>
      </c>
      <c r="K1299" s="3">
        <f t="shared" si="495"/>
        <v>0</v>
      </c>
      <c r="L1299" s="3">
        <f t="shared" si="488"/>
        <v>1</v>
      </c>
      <c r="M1299" s="3">
        <f t="shared" si="490"/>
        <v>1801</v>
      </c>
      <c r="N1299" t="str">
        <f t="shared" si="491"/>
        <v/>
      </c>
      <c r="O1299" s="14" t="str">
        <f t="shared" si="503"/>
        <v/>
      </c>
      <c r="P1299" s="14" t="str">
        <f t="shared" si="504"/>
        <v/>
      </c>
      <c r="Q1299" s="14" t="str">
        <f t="shared" si="505"/>
        <v/>
      </c>
      <c r="R1299" s="14" t="str">
        <f t="shared" si="506"/>
        <v/>
      </c>
      <c r="S1299" t="str">
        <f t="shared" si="492"/>
        <v/>
      </c>
      <c r="T1299" s="14">
        <f t="shared" si="493"/>
        <v>0</v>
      </c>
    </row>
    <row r="1300" spans="1:20" x14ac:dyDescent="0.25">
      <c r="A1300" t="s">
        <v>94</v>
      </c>
      <c r="B1300" t="e">
        <f t="shared" si="496"/>
        <v>#VALUE!</v>
      </c>
      <c r="C1300">
        <f t="shared" si="497"/>
        <v>11</v>
      </c>
      <c r="D1300">
        <f t="shared" si="498"/>
        <v>11</v>
      </c>
      <c r="E1300">
        <f t="shared" si="499"/>
        <v>42</v>
      </c>
      <c r="F1300" s="1" t="str">
        <f t="shared" si="489"/>
        <v/>
      </c>
      <c r="G1300" s="1" t="str">
        <f t="shared" si="500"/>
        <v/>
      </c>
      <c r="H1300" s="26" t="str">
        <f t="shared" si="501"/>
        <v>:</v>
      </c>
      <c r="I1300" s="14">
        <f t="shared" si="494"/>
        <v>0</v>
      </c>
      <c r="J1300" s="3">
        <f t="shared" si="502"/>
        <v>18</v>
      </c>
      <c r="K1300" s="3">
        <f t="shared" si="495"/>
        <v>1</v>
      </c>
      <c r="L1300" s="3">
        <f t="shared" si="488"/>
        <v>2</v>
      </c>
      <c r="M1300" s="3">
        <f t="shared" si="490"/>
        <v>1802</v>
      </c>
      <c r="N1300" t="str">
        <f t="shared" si="491"/>
        <v>Pº La Mina, nº 21 (Edif. Balmes - Pd. Bus)</v>
      </c>
      <c r="O1300" s="14" t="str">
        <f t="shared" si="503"/>
        <v>04:53</v>
      </c>
      <c r="P1300" s="14" t="str">
        <f t="shared" si="504"/>
        <v>12:53</v>
      </c>
      <c r="Q1300" s="14" t="str">
        <f t="shared" si="505"/>
        <v>20:53</v>
      </c>
      <c r="R1300" s="14" t="str">
        <f t="shared" si="506"/>
        <v>06:53</v>
      </c>
      <c r="S1300" t="str">
        <f t="shared" si="492"/>
        <v>Avd. Navarra, (frente nº 183 - Pd. Bus )</v>
      </c>
      <c r="T1300" s="14">
        <f t="shared" si="493"/>
        <v>0</v>
      </c>
    </row>
    <row r="1301" spans="1:20" x14ac:dyDescent="0.25">
      <c r="A1301" t="s">
        <v>104</v>
      </c>
      <c r="B1301">
        <f t="shared" si="496"/>
        <v>2</v>
      </c>
      <c r="C1301" t="e">
        <f t="shared" si="497"/>
        <v>#VALUE!</v>
      </c>
      <c r="D1301">
        <f t="shared" si="498"/>
        <v>2</v>
      </c>
      <c r="E1301">
        <f t="shared" si="499"/>
        <v>4</v>
      </c>
      <c r="F1301" s="1">
        <f t="shared" si="489"/>
        <v>4</v>
      </c>
      <c r="G1301" s="1">
        <f t="shared" si="500"/>
        <v>53</v>
      </c>
      <c r="H1301" s="26" t="str">
        <f t="shared" si="501"/>
        <v>04:53</v>
      </c>
      <c r="I1301" s="14">
        <f t="shared" si="494"/>
        <v>0</v>
      </c>
      <c r="J1301" s="3">
        <f t="shared" si="502"/>
        <v>18</v>
      </c>
      <c r="K1301" s="3">
        <f t="shared" si="495"/>
        <v>0</v>
      </c>
      <c r="L1301" s="3">
        <f t="shared" si="488"/>
        <v>2</v>
      </c>
      <c r="M1301" s="3">
        <f t="shared" si="490"/>
        <v>1802</v>
      </c>
      <c r="N1301" t="str">
        <f t="shared" si="491"/>
        <v/>
      </c>
      <c r="O1301" s="14" t="str">
        <f t="shared" si="503"/>
        <v/>
      </c>
      <c r="P1301" s="14" t="str">
        <f t="shared" si="504"/>
        <v/>
      </c>
      <c r="Q1301" s="14" t="str">
        <f t="shared" si="505"/>
        <v/>
      </c>
      <c r="R1301" s="14" t="str">
        <f t="shared" si="506"/>
        <v/>
      </c>
      <c r="S1301" t="str">
        <f t="shared" si="492"/>
        <v/>
      </c>
      <c r="T1301" s="14">
        <f t="shared" si="493"/>
        <v>0</v>
      </c>
    </row>
    <row r="1302" spans="1:20" x14ac:dyDescent="0.25">
      <c r="A1302" t="s">
        <v>113</v>
      </c>
      <c r="B1302">
        <f t="shared" si="496"/>
        <v>3</v>
      </c>
      <c r="C1302" t="e">
        <f t="shared" si="497"/>
        <v>#VALUE!</v>
      </c>
      <c r="D1302">
        <f t="shared" si="498"/>
        <v>3</v>
      </c>
      <c r="E1302">
        <f t="shared" si="499"/>
        <v>5</v>
      </c>
      <c r="F1302" s="1">
        <f t="shared" si="489"/>
        <v>12</v>
      </c>
      <c r="G1302" s="1">
        <f t="shared" si="500"/>
        <v>53</v>
      </c>
      <c r="H1302" s="26" t="str">
        <f t="shared" si="501"/>
        <v>12:53</v>
      </c>
      <c r="I1302" s="14">
        <f t="shared" si="494"/>
        <v>0</v>
      </c>
      <c r="J1302" s="3">
        <f t="shared" si="502"/>
        <v>18</v>
      </c>
      <c r="K1302" s="3">
        <f t="shared" si="495"/>
        <v>0</v>
      </c>
      <c r="L1302" s="3">
        <f t="shared" si="488"/>
        <v>2</v>
      </c>
      <c r="M1302" s="3">
        <f t="shared" si="490"/>
        <v>1802</v>
      </c>
      <c r="N1302" t="str">
        <f t="shared" si="491"/>
        <v/>
      </c>
      <c r="O1302" s="14" t="str">
        <f t="shared" si="503"/>
        <v/>
      </c>
      <c r="P1302" s="14" t="str">
        <f t="shared" si="504"/>
        <v/>
      </c>
      <c r="Q1302" s="14" t="str">
        <f t="shared" si="505"/>
        <v/>
      </c>
      <c r="R1302" s="14" t="str">
        <f t="shared" si="506"/>
        <v/>
      </c>
      <c r="S1302" t="str">
        <f t="shared" si="492"/>
        <v/>
      </c>
      <c r="T1302" s="14">
        <f t="shared" si="493"/>
        <v>0</v>
      </c>
    </row>
    <row r="1303" spans="1:20" x14ac:dyDescent="0.25">
      <c r="A1303" t="s">
        <v>114</v>
      </c>
      <c r="B1303">
        <f t="shared" si="496"/>
        <v>3</v>
      </c>
      <c r="C1303" t="e">
        <f t="shared" si="497"/>
        <v>#VALUE!</v>
      </c>
      <c r="D1303">
        <f t="shared" si="498"/>
        <v>3</v>
      </c>
      <c r="E1303">
        <f t="shared" si="499"/>
        <v>5</v>
      </c>
      <c r="F1303" s="1">
        <f t="shared" si="489"/>
        <v>20</v>
      </c>
      <c r="G1303" s="1">
        <f t="shared" si="500"/>
        <v>53</v>
      </c>
      <c r="H1303" s="26" t="str">
        <f t="shared" si="501"/>
        <v>20:53</v>
      </c>
      <c r="I1303" s="14">
        <f t="shared" si="494"/>
        <v>0</v>
      </c>
      <c r="J1303" s="3">
        <f t="shared" si="502"/>
        <v>18</v>
      </c>
      <c r="K1303" s="3">
        <f t="shared" si="495"/>
        <v>0</v>
      </c>
      <c r="L1303" s="3">
        <f t="shared" si="488"/>
        <v>2</v>
      </c>
      <c r="M1303" s="3">
        <f t="shared" si="490"/>
        <v>1802</v>
      </c>
      <c r="N1303" t="str">
        <f t="shared" si="491"/>
        <v/>
      </c>
      <c r="O1303" s="14" t="str">
        <f t="shared" si="503"/>
        <v/>
      </c>
      <c r="P1303" s="14" t="str">
        <f t="shared" si="504"/>
        <v/>
      </c>
      <c r="Q1303" s="14" t="str">
        <f t="shared" si="505"/>
        <v/>
      </c>
      <c r="R1303" s="14" t="str">
        <f t="shared" si="506"/>
        <v/>
      </c>
      <c r="S1303" t="str">
        <f t="shared" si="492"/>
        <v/>
      </c>
      <c r="T1303" s="14">
        <f t="shared" si="493"/>
        <v>0</v>
      </c>
    </row>
    <row r="1304" spans="1:20" x14ac:dyDescent="0.25">
      <c r="A1304" t="s">
        <v>292</v>
      </c>
      <c r="B1304">
        <f t="shared" si="496"/>
        <v>2</v>
      </c>
      <c r="C1304" t="e">
        <f t="shared" si="497"/>
        <v>#VALUE!</v>
      </c>
      <c r="D1304">
        <f t="shared" si="498"/>
        <v>2</v>
      </c>
      <c r="E1304">
        <f t="shared" si="499"/>
        <v>4</v>
      </c>
      <c r="F1304" s="1">
        <f t="shared" si="489"/>
        <v>6</v>
      </c>
      <c r="G1304" s="1">
        <f t="shared" si="500"/>
        <v>53</v>
      </c>
      <c r="H1304" s="26" t="str">
        <f t="shared" si="501"/>
        <v>06:53</v>
      </c>
      <c r="I1304" s="14">
        <f t="shared" si="494"/>
        <v>0</v>
      </c>
      <c r="J1304" s="3">
        <f t="shared" si="502"/>
        <v>18</v>
      </c>
      <c r="K1304" s="3">
        <f t="shared" si="495"/>
        <v>0</v>
      </c>
      <c r="L1304" s="3">
        <f t="shared" si="488"/>
        <v>2</v>
      </c>
      <c r="M1304" s="3">
        <f t="shared" si="490"/>
        <v>1802</v>
      </c>
      <c r="N1304" t="str">
        <f t="shared" si="491"/>
        <v/>
      </c>
      <c r="O1304" s="14" t="str">
        <f t="shared" si="503"/>
        <v/>
      </c>
      <c r="P1304" s="14" t="str">
        <f t="shared" si="504"/>
        <v/>
      </c>
      <c r="Q1304" s="14" t="str">
        <f t="shared" si="505"/>
        <v/>
      </c>
      <c r="R1304" s="14" t="str">
        <f t="shared" si="506"/>
        <v/>
      </c>
      <c r="S1304" t="str">
        <f t="shared" si="492"/>
        <v/>
      </c>
      <c r="T1304" s="14">
        <f t="shared" si="493"/>
        <v>0</v>
      </c>
    </row>
    <row r="1305" spans="1:20" x14ac:dyDescent="0.25">
      <c r="A1305" t="s">
        <v>153</v>
      </c>
      <c r="B1305" t="e">
        <f t="shared" si="496"/>
        <v>#VALUE!</v>
      </c>
      <c r="C1305">
        <f t="shared" si="497"/>
        <v>13</v>
      </c>
      <c r="D1305">
        <f t="shared" si="498"/>
        <v>13</v>
      </c>
      <c r="E1305">
        <f t="shared" si="499"/>
        <v>40</v>
      </c>
      <c r="F1305" s="1" t="str">
        <f t="shared" si="489"/>
        <v/>
      </c>
      <c r="G1305" s="1" t="str">
        <f t="shared" si="500"/>
        <v/>
      </c>
      <c r="H1305" s="26" t="str">
        <f t="shared" si="501"/>
        <v>:</v>
      </c>
      <c r="I1305" s="14">
        <f t="shared" si="494"/>
        <v>0</v>
      </c>
      <c r="J1305" s="3">
        <f t="shared" si="502"/>
        <v>18</v>
      </c>
      <c r="K1305" s="3">
        <f t="shared" si="495"/>
        <v>0</v>
      </c>
      <c r="L1305" s="3">
        <f t="shared" si="488"/>
        <v>2</v>
      </c>
      <c r="M1305" s="3">
        <f t="shared" si="490"/>
        <v>1802</v>
      </c>
      <c r="N1305" t="str">
        <f t="shared" si="491"/>
        <v/>
      </c>
      <c r="O1305" s="14" t="str">
        <f t="shared" si="503"/>
        <v/>
      </c>
      <c r="P1305" s="14" t="str">
        <f t="shared" si="504"/>
        <v/>
      </c>
      <c r="Q1305" s="14" t="str">
        <f t="shared" si="505"/>
        <v/>
      </c>
      <c r="R1305" s="14" t="str">
        <f t="shared" si="506"/>
        <v/>
      </c>
      <c r="S1305" t="str">
        <f t="shared" si="492"/>
        <v/>
      </c>
      <c r="T1305" s="14">
        <f t="shared" si="493"/>
        <v>0</v>
      </c>
    </row>
    <row r="1306" spans="1:20" x14ac:dyDescent="0.25">
      <c r="A1306" t="s">
        <v>98</v>
      </c>
      <c r="B1306" t="e">
        <f t="shared" si="496"/>
        <v>#VALUE!</v>
      </c>
      <c r="C1306">
        <f t="shared" si="497"/>
        <v>15</v>
      </c>
      <c r="D1306">
        <f t="shared" si="498"/>
        <v>15</v>
      </c>
      <c r="E1306">
        <f t="shared" si="499"/>
        <v>31</v>
      </c>
      <c r="F1306" s="1" t="str">
        <f t="shared" si="489"/>
        <v/>
      </c>
      <c r="G1306" s="1" t="str">
        <f t="shared" si="500"/>
        <v/>
      </c>
      <c r="H1306" s="26" t="str">
        <f t="shared" si="501"/>
        <v>:</v>
      </c>
      <c r="I1306" s="14">
        <f t="shared" si="494"/>
        <v>0</v>
      </c>
      <c r="J1306" s="3">
        <f t="shared" si="502"/>
        <v>18</v>
      </c>
      <c r="K1306" s="3">
        <f t="shared" si="495"/>
        <v>1</v>
      </c>
      <c r="L1306" s="3">
        <f t="shared" si="488"/>
        <v>3</v>
      </c>
      <c r="M1306" s="3">
        <f t="shared" si="490"/>
        <v>1803</v>
      </c>
      <c r="N1306" t="str">
        <f t="shared" si="491"/>
        <v>Paseo Pamplona, nº 2 ( Pd. Bus)</v>
      </c>
      <c r="O1306" s="14" t="str">
        <f t="shared" si="503"/>
        <v>04:54</v>
      </c>
      <c r="P1306" s="14" t="str">
        <f t="shared" si="504"/>
        <v>12:54</v>
      </c>
      <c r="Q1306" s="14" t="str">
        <f t="shared" si="505"/>
        <v>20:54</v>
      </c>
      <c r="R1306" s="14" t="str">
        <f t="shared" si="506"/>
        <v>06:54</v>
      </c>
      <c r="S1306" t="str">
        <f t="shared" si="492"/>
        <v>C/ Rioja (rotonda frente estación del AVE)</v>
      </c>
      <c r="T1306" s="14">
        <f t="shared" si="493"/>
        <v>0</v>
      </c>
    </row>
    <row r="1307" spans="1:20" x14ac:dyDescent="0.25">
      <c r="A1307" t="s">
        <v>521</v>
      </c>
      <c r="B1307">
        <f t="shared" si="496"/>
        <v>2</v>
      </c>
      <c r="C1307" t="e">
        <f t="shared" si="497"/>
        <v>#VALUE!</v>
      </c>
      <c r="D1307">
        <f t="shared" si="498"/>
        <v>2</v>
      </c>
      <c r="E1307">
        <f t="shared" si="499"/>
        <v>4</v>
      </c>
      <c r="F1307" s="1">
        <f t="shared" si="489"/>
        <v>4</v>
      </c>
      <c r="G1307" s="1">
        <f t="shared" si="500"/>
        <v>54</v>
      </c>
      <c r="H1307" s="26" t="str">
        <f t="shared" si="501"/>
        <v>04:54</v>
      </c>
      <c r="I1307" s="14">
        <f t="shared" si="494"/>
        <v>0</v>
      </c>
      <c r="J1307" s="3">
        <f t="shared" si="502"/>
        <v>18</v>
      </c>
      <c r="K1307" s="3">
        <f t="shared" si="495"/>
        <v>0</v>
      </c>
      <c r="L1307" s="3">
        <f t="shared" si="488"/>
        <v>3</v>
      </c>
      <c r="M1307" s="3">
        <f t="shared" si="490"/>
        <v>1803</v>
      </c>
      <c r="N1307" t="str">
        <f t="shared" si="491"/>
        <v/>
      </c>
      <c r="O1307" s="14" t="str">
        <f t="shared" si="503"/>
        <v/>
      </c>
      <c r="P1307" s="14" t="str">
        <f t="shared" si="504"/>
        <v/>
      </c>
      <c r="Q1307" s="14" t="str">
        <f t="shared" si="505"/>
        <v/>
      </c>
      <c r="R1307" s="14" t="str">
        <f t="shared" si="506"/>
        <v/>
      </c>
      <c r="S1307" t="str">
        <f t="shared" si="492"/>
        <v/>
      </c>
      <c r="T1307" s="14">
        <f t="shared" si="493"/>
        <v>0</v>
      </c>
    </row>
    <row r="1308" spans="1:20" x14ac:dyDescent="0.25">
      <c r="A1308" t="s">
        <v>116</v>
      </c>
      <c r="B1308">
        <f t="shared" si="496"/>
        <v>3</v>
      </c>
      <c r="C1308" t="e">
        <f t="shared" si="497"/>
        <v>#VALUE!</v>
      </c>
      <c r="D1308">
        <f t="shared" si="498"/>
        <v>3</v>
      </c>
      <c r="E1308">
        <f t="shared" si="499"/>
        <v>5</v>
      </c>
      <c r="F1308" s="1">
        <f t="shared" si="489"/>
        <v>12</v>
      </c>
      <c r="G1308" s="1">
        <f t="shared" si="500"/>
        <v>54</v>
      </c>
      <c r="H1308" s="26" t="str">
        <f t="shared" si="501"/>
        <v>12:54</v>
      </c>
      <c r="I1308" s="14">
        <f t="shared" si="494"/>
        <v>0</v>
      </c>
      <c r="J1308" s="3">
        <f t="shared" si="502"/>
        <v>18</v>
      </c>
      <c r="K1308" s="3">
        <f t="shared" si="495"/>
        <v>0</v>
      </c>
      <c r="L1308" s="3">
        <f t="shared" si="488"/>
        <v>3</v>
      </c>
      <c r="M1308" s="3">
        <f t="shared" si="490"/>
        <v>1803</v>
      </c>
      <c r="N1308" t="str">
        <f t="shared" si="491"/>
        <v/>
      </c>
      <c r="O1308" s="14" t="str">
        <f t="shared" si="503"/>
        <v/>
      </c>
      <c r="P1308" s="14" t="str">
        <f t="shared" si="504"/>
        <v/>
      </c>
      <c r="Q1308" s="14" t="str">
        <f t="shared" si="505"/>
        <v/>
      </c>
      <c r="R1308" s="14" t="str">
        <f t="shared" si="506"/>
        <v/>
      </c>
      <c r="S1308" t="str">
        <f t="shared" si="492"/>
        <v/>
      </c>
      <c r="T1308" s="14">
        <f t="shared" si="493"/>
        <v>0</v>
      </c>
    </row>
    <row r="1309" spans="1:20" x14ac:dyDescent="0.25">
      <c r="A1309" t="s">
        <v>117</v>
      </c>
      <c r="B1309">
        <f t="shared" si="496"/>
        <v>3</v>
      </c>
      <c r="C1309" t="e">
        <f t="shared" si="497"/>
        <v>#VALUE!</v>
      </c>
      <c r="D1309">
        <f t="shared" si="498"/>
        <v>3</v>
      </c>
      <c r="E1309">
        <f t="shared" si="499"/>
        <v>5</v>
      </c>
      <c r="F1309" s="1">
        <f t="shared" si="489"/>
        <v>20</v>
      </c>
      <c r="G1309" s="1">
        <f t="shared" si="500"/>
        <v>54</v>
      </c>
      <c r="H1309" s="26" t="str">
        <f t="shared" si="501"/>
        <v>20:54</v>
      </c>
      <c r="I1309" s="14">
        <f t="shared" si="494"/>
        <v>0</v>
      </c>
      <c r="J1309" s="3">
        <f t="shared" si="502"/>
        <v>18</v>
      </c>
      <c r="K1309" s="3">
        <f t="shared" si="495"/>
        <v>0</v>
      </c>
      <c r="L1309" s="3">
        <f t="shared" si="488"/>
        <v>3</v>
      </c>
      <c r="M1309" s="3">
        <f t="shared" si="490"/>
        <v>1803</v>
      </c>
      <c r="N1309" t="str">
        <f t="shared" si="491"/>
        <v/>
      </c>
      <c r="O1309" s="14" t="str">
        <f t="shared" si="503"/>
        <v/>
      </c>
      <c r="P1309" s="14" t="str">
        <f t="shared" si="504"/>
        <v/>
      </c>
      <c r="Q1309" s="14" t="str">
        <f t="shared" si="505"/>
        <v/>
      </c>
      <c r="R1309" s="14" t="str">
        <f t="shared" si="506"/>
        <v/>
      </c>
      <c r="S1309" t="str">
        <f t="shared" si="492"/>
        <v/>
      </c>
      <c r="T1309" s="14">
        <f t="shared" si="493"/>
        <v>0</v>
      </c>
    </row>
    <row r="1310" spans="1:20" x14ac:dyDescent="0.25">
      <c r="A1310" t="s">
        <v>294</v>
      </c>
      <c r="B1310">
        <f t="shared" si="496"/>
        <v>2</v>
      </c>
      <c r="C1310" t="e">
        <f t="shared" si="497"/>
        <v>#VALUE!</v>
      </c>
      <c r="D1310">
        <f t="shared" si="498"/>
        <v>2</v>
      </c>
      <c r="E1310">
        <f t="shared" si="499"/>
        <v>4</v>
      </c>
      <c r="F1310" s="1">
        <f t="shared" si="489"/>
        <v>6</v>
      </c>
      <c r="G1310" s="1">
        <f t="shared" si="500"/>
        <v>54</v>
      </c>
      <c r="H1310" s="26" t="str">
        <f t="shared" si="501"/>
        <v>06:54</v>
      </c>
      <c r="I1310" s="14">
        <f t="shared" si="494"/>
        <v>0</v>
      </c>
      <c r="J1310" s="3">
        <f t="shared" si="502"/>
        <v>18</v>
      </c>
      <c r="K1310" s="3">
        <f t="shared" si="495"/>
        <v>0</v>
      </c>
      <c r="L1310" s="3">
        <f t="shared" si="488"/>
        <v>3</v>
      </c>
      <c r="M1310" s="3">
        <f t="shared" si="490"/>
        <v>1803</v>
      </c>
      <c r="N1310" t="str">
        <f t="shared" si="491"/>
        <v/>
      </c>
      <c r="O1310" s="14" t="str">
        <f t="shared" si="503"/>
        <v/>
      </c>
      <c r="P1310" s="14" t="str">
        <f t="shared" si="504"/>
        <v/>
      </c>
      <c r="Q1310" s="14" t="str">
        <f t="shared" si="505"/>
        <v/>
      </c>
      <c r="R1310" s="14" t="str">
        <f t="shared" si="506"/>
        <v/>
      </c>
      <c r="S1310" t="str">
        <f t="shared" si="492"/>
        <v/>
      </c>
      <c r="T1310" s="14">
        <f t="shared" si="493"/>
        <v>0</v>
      </c>
    </row>
    <row r="1311" spans="1:20" x14ac:dyDescent="0.25">
      <c r="A1311" t="s">
        <v>542</v>
      </c>
      <c r="B1311" t="e">
        <f t="shared" si="496"/>
        <v>#VALUE!</v>
      </c>
      <c r="C1311" t="e">
        <f t="shared" si="497"/>
        <v>#VALUE!</v>
      </c>
      <c r="D1311" t="e">
        <f t="shared" si="498"/>
        <v>#VALUE!</v>
      </c>
      <c r="E1311">
        <f t="shared" si="499"/>
        <v>42</v>
      </c>
      <c r="F1311" s="1" t="str">
        <f t="shared" si="489"/>
        <v/>
      </c>
      <c r="G1311" s="1" t="str">
        <f t="shared" si="500"/>
        <v/>
      </c>
      <c r="H1311" s="26" t="str">
        <f t="shared" si="501"/>
        <v>:</v>
      </c>
      <c r="I1311" s="14">
        <f t="shared" si="494"/>
        <v>0</v>
      </c>
      <c r="J1311" s="3">
        <f t="shared" si="502"/>
        <v>18</v>
      </c>
      <c r="K1311" s="3">
        <f t="shared" si="495"/>
        <v>0</v>
      </c>
      <c r="L1311" s="3">
        <f t="shared" si="488"/>
        <v>3</v>
      </c>
      <c r="M1311" s="3">
        <f t="shared" si="490"/>
        <v>1803</v>
      </c>
      <c r="N1311" t="str">
        <f t="shared" si="491"/>
        <v/>
      </c>
      <c r="O1311" s="14" t="str">
        <f t="shared" si="503"/>
        <v/>
      </c>
      <c r="P1311" s="14" t="str">
        <f t="shared" si="504"/>
        <v/>
      </c>
      <c r="Q1311" s="14" t="str">
        <f t="shared" si="505"/>
        <v/>
      </c>
      <c r="R1311" s="14" t="str">
        <f t="shared" si="506"/>
        <v/>
      </c>
      <c r="S1311" t="str">
        <f t="shared" si="492"/>
        <v/>
      </c>
      <c r="T1311" s="14">
        <f t="shared" si="493"/>
        <v>0</v>
      </c>
    </row>
    <row r="1312" spans="1:20" x14ac:dyDescent="0.25">
      <c r="A1312" t="s">
        <v>100</v>
      </c>
      <c r="B1312" t="e">
        <f t="shared" si="496"/>
        <v>#VALUE!</v>
      </c>
      <c r="C1312">
        <f t="shared" si="497"/>
        <v>14</v>
      </c>
      <c r="D1312">
        <f t="shared" si="498"/>
        <v>14</v>
      </c>
      <c r="E1312">
        <f t="shared" si="499"/>
        <v>52</v>
      </c>
      <c r="F1312" s="1" t="str">
        <f t="shared" si="489"/>
        <v/>
      </c>
      <c r="G1312" s="1" t="str">
        <f t="shared" si="500"/>
        <v/>
      </c>
      <c r="H1312" s="26" t="str">
        <f t="shared" si="501"/>
        <v>:</v>
      </c>
      <c r="I1312" s="14">
        <f t="shared" si="494"/>
        <v>0</v>
      </c>
      <c r="J1312" s="3">
        <f t="shared" si="502"/>
        <v>18</v>
      </c>
      <c r="K1312" s="3">
        <f t="shared" si="495"/>
        <v>1</v>
      </c>
      <c r="L1312" s="3">
        <f t="shared" si="488"/>
        <v>4</v>
      </c>
      <c r="M1312" s="3">
        <f t="shared" si="490"/>
        <v>1804</v>
      </c>
      <c r="N1312" t="str">
        <f t="shared" si="491"/>
        <v>María Agustín, nº 20 (Museo Pablo Serrano - Pd. Bus)</v>
      </c>
      <c r="O1312" s="14" t="str">
        <f t="shared" si="503"/>
        <v>04:55</v>
      </c>
      <c r="P1312" s="14" t="str">
        <f t="shared" si="504"/>
        <v>12:55</v>
      </c>
      <c r="Q1312" s="14" t="str">
        <f t="shared" si="505"/>
        <v>20:55</v>
      </c>
      <c r="R1312" s="14" t="str">
        <f t="shared" si="506"/>
        <v>06:55</v>
      </c>
      <c r="S1312" t="str">
        <f t="shared" si="492"/>
        <v>Pablo Gargallo (esq. Puerta Sancho)</v>
      </c>
      <c r="T1312" s="14">
        <f t="shared" si="493"/>
        <v>0</v>
      </c>
    </row>
    <row r="1313" spans="1:20" x14ac:dyDescent="0.25">
      <c r="A1313" t="s">
        <v>108</v>
      </c>
      <c r="B1313">
        <f t="shared" si="496"/>
        <v>2</v>
      </c>
      <c r="C1313" t="e">
        <f t="shared" si="497"/>
        <v>#VALUE!</v>
      </c>
      <c r="D1313">
        <f t="shared" si="498"/>
        <v>2</v>
      </c>
      <c r="E1313">
        <f t="shared" si="499"/>
        <v>4</v>
      </c>
      <c r="F1313" s="1">
        <f t="shared" si="489"/>
        <v>4</v>
      </c>
      <c r="G1313" s="1">
        <f t="shared" si="500"/>
        <v>55</v>
      </c>
      <c r="H1313" s="26" t="str">
        <f t="shared" si="501"/>
        <v>04:55</v>
      </c>
      <c r="I1313" s="14">
        <f t="shared" si="494"/>
        <v>0</v>
      </c>
      <c r="J1313" s="3">
        <f t="shared" si="502"/>
        <v>18</v>
      </c>
      <c r="K1313" s="3">
        <f t="shared" si="495"/>
        <v>0</v>
      </c>
      <c r="L1313" s="3">
        <f t="shared" si="488"/>
        <v>4</v>
      </c>
      <c r="M1313" s="3">
        <f t="shared" si="490"/>
        <v>1804</v>
      </c>
      <c r="N1313" t="str">
        <f t="shared" si="491"/>
        <v/>
      </c>
      <c r="O1313" s="14" t="str">
        <f t="shared" si="503"/>
        <v/>
      </c>
      <c r="P1313" s="14" t="str">
        <f t="shared" si="504"/>
        <v/>
      </c>
      <c r="Q1313" s="14" t="str">
        <f t="shared" si="505"/>
        <v/>
      </c>
      <c r="R1313" s="14" t="str">
        <f t="shared" si="506"/>
        <v/>
      </c>
      <c r="S1313" t="str">
        <f t="shared" si="492"/>
        <v/>
      </c>
      <c r="T1313" s="14">
        <f t="shared" si="493"/>
        <v>0</v>
      </c>
    </row>
    <row r="1314" spans="1:20" x14ac:dyDescent="0.25">
      <c r="A1314" t="s">
        <v>120</v>
      </c>
      <c r="B1314">
        <f t="shared" si="496"/>
        <v>3</v>
      </c>
      <c r="C1314" t="e">
        <f t="shared" si="497"/>
        <v>#VALUE!</v>
      </c>
      <c r="D1314">
        <f t="shared" si="498"/>
        <v>3</v>
      </c>
      <c r="E1314">
        <f t="shared" si="499"/>
        <v>5</v>
      </c>
      <c r="F1314" s="1">
        <f t="shared" si="489"/>
        <v>12</v>
      </c>
      <c r="G1314" s="1">
        <f t="shared" si="500"/>
        <v>55</v>
      </c>
      <c r="H1314" s="26" t="str">
        <f t="shared" si="501"/>
        <v>12:55</v>
      </c>
      <c r="I1314" s="14">
        <f t="shared" si="494"/>
        <v>0</v>
      </c>
      <c r="J1314" s="3">
        <f t="shared" si="502"/>
        <v>18</v>
      </c>
      <c r="K1314" s="3">
        <f t="shared" si="495"/>
        <v>0</v>
      </c>
      <c r="L1314" s="3">
        <f t="shared" si="488"/>
        <v>4</v>
      </c>
      <c r="M1314" s="3">
        <f t="shared" si="490"/>
        <v>1804</v>
      </c>
      <c r="N1314" t="str">
        <f t="shared" si="491"/>
        <v/>
      </c>
      <c r="O1314" s="14" t="str">
        <f t="shared" si="503"/>
        <v/>
      </c>
      <c r="P1314" s="14" t="str">
        <f t="shared" si="504"/>
        <v/>
      </c>
      <c r="Q1314" s="14" t="str">
        <f t="shared" si="505"/>
        <v/>
      </c>
      <c r="R1314" s="14" t="str">
        <f t="shared" si="506"/>
        <v/>
      </c>
      <c r="S1314" t="str">
        <f t="shared" si="492"/>
        <v/>
      </c>
      <c r="T1314" s="14">
        <f t="shared" si="493"/>
        <v>0</v>
      </c>
    </row>
    <row r="1315" spans="1:20" x14ac:dyDescent="0.25">
      <c r="A1315" t="s">
        <v>121</v>
      </c>
      <c r="B1315">
        <f t="shared" si="496"/>
        <v>3</v>
      </c>
      <c r="C1315" t="e">
        <f t="shared" si="497"/>
        <v>#VALUE!</v>
      </c>
      <c r="D1315">
        <f t="shared" si="498"/>
        <v>3</v>
      </c>
      <c r="E1315">
        <f t="shared" si="499"/>
        <v>5</v>
      </c>
      <c r="F1315" s="1">
        <f t="shared" si="489"/>
        <v>20</v>
      </c>
      <c r="G1315" s="1">
        <f t="shared" si="500"/>
        <v>55</v>
      </c>
      <c r="H1315" s="26" t="str">
        <f t="shared" si="501"/>
        <v>20:55</v>
      </c>
      <c r="I1315" s="14">
        <f t="shared" si="494"/>
        <v>0</v>
      </c>
      <c r="J1315" s="3">
        <f t="shared" si="502"/>
        <v>18</v>
      </c>
      <c r="K1315" s="3">
        <f t="shared" si="495"/>
        <v>0</v>
      </c>
      <c r="L1315" s="3">
        <f t="shared" si="488"/>
        <v>4</v>
      </c>
      <c r="M1315" s="3">
        <f t="shared" si="490"/>
        <v>1804</v>
      </c>
      <c r="N1315" t="str">
        <f t="shared" si="491"/>
        <v/>
      </c>
      <c r="O1315" s="14" t="str">
        <f t="shared" si="503"/>
        <v/>
      </c>
      <c r="P1315" s="14" t="str">
        <f t="shared" si="504"/>
        <v/>
      </c>
      <c r="Q1315" s="14" t="str">
        <f t="shared" si="505"/>
        <v/>
      </c>
      <c r="R1315" s="14" t="str">
        <f t="shared" si="506"/>
        <v/>
      </c>
      <c r="S1315" t="str">
        <f t="shared" si="492"/>
        <v/>
      </c>
      <c r="T1315" s="14">
        <f t="shared" si="493"/>
        <v>0</v>
      </c>
    </row>
    <row r="1316" spans="1:20" x14ac:dyDescent="0.25">
      <c r="A1316" t="s">
        <v>321</v>
      </c>
      <c r="B1316">
        <f t="shared" si="496"/>
        <v>2</v>
      </c>
      <c r="C1316" t="e">
        <f t="shared" si="497"/>
        <v>#VALUE!</v>
      </c>
      <c r="D1316">
        <f t="shared" si="498"/>
        <v>2</v>
      </c>
      <c r="E1316">
        <f t="shared" si="499"/>
        <v>4</v>
      </c>
      <c r="F1316" s="1">
        <f t="shared" si="489"/>
        <v>6</v>
      </c>
      <c r="G1316" s="1">
        <f t="shared" si="500"/>
        <v>55</v>
      </c>
      <c r="H1316" s="26" t="str">
        <f t="shared" si="501"/>
        <v>06:55</v>
      </c>
      <c r="I1316" s="14">
        <f t="shared" si="494"/>
        <v>0</v>
      </c>
      <c r="J1316" s="3">
        <f t="shared" si="502"/>
        <v>18</v>
      </c>
      <c r="K1316" s="3">
        <f t="shared" si="495"/>
        <v>0</v>
      </c>
      <c r="L1316" s="3">
        <f t="shared" si="488"/>
        <v>4</v>
      </c>
      <c r="M1316" s="3">
        <f t="shared" si="490"/>
        <v>1804</v>
      </c>
      <c r="N1316" t="str">
        <f t="shared" si="491"/>
        <v/>
      </c>
      <c r="O1316" s="14" t="str">
        <f t="shared" si="503"/>
        <v/>
      </c>
      <c r="P1316" s="14" t="str">
        <f t="shared" si="504"/>
        <v/>
      </c>
      <c r="Q1316" s="14" t="str">
        <f t="shared" si="505"/>
        <v/>
      </c>
      <c r="R1316" s="14" t="str">
        <f t="shared" si="506"/>
        <v/>
      </c>
      <c r="S1316" t="str">
        <f t="shared" si="492"/>
        <v/>
      </c>
      <c r="T1316" s="14">
        <f t="shared" si="493"/>
        <v>0</v>
      </c>
    </row>
    <row r="1317" spans="1:20" x14ac:dyDescent="0.25">
      <c r="A1317" t="s">
        <v>544</v>
      </c>
      <c r="B1317" t="e">
        <f t="shared" si="496"/>
        <v>#VALUE!</v>
      </c>
      <c r="C1317" t="e">
        <f t="shared" si="497"/>
        <v>#VALUE!</v>
      </c>
      <c r="D1317" t="e">
        <f t="shared" si="498"/>
        <v>#VALUE!</v>
      </c>
      <c r="E1317">
        <f t="shared" si="499"/>
        <v>35</v>
      </c>
      <c r="F1317" s="1" t="str">
        <f t="shared" si="489"/>
        <v/>
      </c>
      <c r="G1317" s="1" t="str">
        <f t="shared" si="500"/>
        <v/>
      </c>
      <c r="H1317" s="26" t="str">
        <f t="shared" si="501"/>
        <v>:</v>
      </c>
      <c r="I1317" s="14">
        <f t="shared" si="494"/>
        <v>0</v>
      </c>
      <c r="J1317" s="3">
        <f t="shared" si="502"/>
        <v>18</v>
      </c>
      <c r="K1317" s="3">
        <f t="shared" si="495"/>
        <v>0</v>
      </c>
      <c r="L1317" s="3">
        <f t="shared" si="488"/>
        <v>4</v>
      </c>
      <c r="M1317" s="3">
        <f t="shared" si="490"/>
        <v>1804</v>
      </c>
      <c r="N1317" t="str">
        <f t="shared" si="491"/>
        <v/>
      </c>
      <c r="O1317" s="14" t="str">
        <f t="shared" si="503"/>
        <v/>
      </c>
      <c r="P1317" s="14" t="str">
        <f t="shared" si="504"/>
        <v/>
      </c>
      <c r="Q1317" s="14" t="str">
        <f t="shared" si="505"/>
        <v/>
      </c>
      <c r="R1317" s="14" t="str">
        <f t="shared" si="506"/>
        <v/>
      </c>
      <c r="S1317" t="str">
        <f t="shared" si="492"/>
        <v/>
      </c>
      <c r="T1317" s="14">
        <f t="shared" si="493"/>
        <v>0</v>
      </c>
    </row>
    <row r="1318" spans="1:20" x14ac:dyDescent="0.25">
      <c r="A1318" t="s">
        <v>620</v>
      </c>
      <c r="B1318" t="e">
        <f t="shared" si="496"/>
        <v>#VALUE!</v>
      </c>
      <c r="C1318">
        <f t="shared" si="497"/>
        <v>14</v>
      </c>
      <c r="D1318">
        <f t="shared" si="498"/>
        <v>14</v>
      </c>
      <c r="E1318">
        <f t="shared" si="499"/>
        <v>30</v>
      </c>
      <c r="F1318" s="1" t="str">
        <f t="shared" si="489"/>
        <v/>
      </c>
      <c r="G1318" s="1" t="str">
        <f t="shared" si="500"/>
        <v/>
      </c>
      <c r="H1318" s="26" t="str">
        <f t="shared" si="501"/>
        <v>:</v>
      </c>
      <c r="I1318" s="14">
        <f t="shared" si="494"/>
        <v>0</v>
      </c>
      <c r="J1318" s="3">
        <f t="shared" si="502"/>
        <v>18</v>
      </c>
      <c r="K1318" s="3">
        <f t="shared" si="495"/>
        <v>1</v>
      </c>
      <c r="L1318" s="3">
        <f t="shared" si="488"/>
        <v>5</v>
      </c>
      <c r="M1318" s="3">
        <f t="shared" si="490"/>
        <v>1805</v>
      </c>
      <c r="N1318" t="str">
        <f t="shared" si="491"/>
        <v>María Agustín, nº 62 (Pd. Bus)</v>
      </c>
      <c r="O1318" s="14" t="str">
        <f t="shared" si="503"/>
        <v>04:56</v>
      </c>
      <c r="P1318" s="14" t="str">
        <f t="shared" si="504"/>
        <v>12:56</v>
      </c>
      <c r="Q1318" s="14" t="str">
        <f t="shared" si="505"/>
        <v>20:56</v>
      </c>
      <c r="R1318" s="14" t="str">
        <f t="shared" si="506"/>
        <v>06:56</v>
      </c>
      <c r="S1318" t="str">
        <f t="shared" si="492"/>
        <v>Pablo Gargallo (esq. C/ Reino)</v>
      </c>
      <c r="T1318" s="14">
        <f t="shared" si="493"/>
        <v>0</v>
      </c>
    </row>
    <row r="1319" spans="1:20" x14ac:dyDescent="0.25">
      <c r="A1319" t="s">
        <v>160</v>
      </c>
      <c r="B1319">
        <f t="shared" si="496"/>
        <v>2</v>
      </c>
      <c r="C1319" t="e">
        <f t="shared" si="497"/>
        <v>#VALUE!</v>
      </c>
      <c r="D1319">
        <f t="shared" si="498"/>
        <v>2</v>
      </c>
      <c r="E1319">
        <f t="shared" si="499"/>
        <v>4</v>
      </c>
      <c r="F1319" s="1">
        <f t="shared" si="489"/>
        <v>4</v>
      </c>
      <c r="G1319" s="1">
        <f t="shared" si="500"/>
        <v>56</v>
      </c>
      <c r="H1319" s="26" t="str">
        <f t="shared" si="501"/>
        <v>04:56</v>
      </c>
      <c r="I1319" s="14">
        <f t="shared" si="494"/>
        <v>0</v>
      </c>
      <c r="J1319" s="3">
        <f t="shared" si="502"/>
        <v>18</v>
      </c>
      <c r="K1319" s="3">
        <f t="shared" si="495"/>
        <v>0</v>
      </c>
      <c r="L1319" s="3">
        <f t="shared" si="488"/>
        <v>5</v>
      </c>
      <c r="M1319" s="3">
        <f t="shared" si="490"/>
        <v>1805</v>
      </c>
      <c r="N1319" t="str">
        <f t="shared" si="491"/>
        <v/>
      </c>
      <c r="O1319" s="14" t="str">
        <f t="shared" si="503"/>
        <v/>
      </c>
      <c r="P1319" s="14" t="str">
        <f t="shared" si="504"/>
        <v/>
      </c>
      <c r="Q1319" s="14" t="str">
        <f t="shared" si="505"/>
        <v/>
      </c>
      <c r="R1319" s="14" t="str">
        <f t="shared" si="506"/>
        <v/>
      </c>
      <c r="S1319" t="str">
        <f t="shared" si="492"/>
        <v/>
      </c>
      <c r="T1319" s="14">
        <f t="shared" si="493"/>
        <v>0</v>
      </c>
    </row>
    <row r="1320" spans="1:20" x14ac:dyDescent="0.25">
      <c r="A1320" t="s">
        <v>81</v>
      </c>
      <c r="B1320">
        <f t="shared" si="496"/>
        <v>3</v>
      </c>
      <c r="C1320" t="e">
        <f t="shared" si="497"/>
        <v>#VALUE!</v>
      </c>
      <c r="D1320">
        <f t="shared" si="498"/>
        <v>3</v>
      </c>
      <c r="E1320">
        <f t="shared" si="499"/>
        <v>5</v>
      </c>
      <c r="F1320" s="1">
        <f t="shared" si="489"/>
        <v>12</v>
      </c>
      <c r="G1320" s="1">
        <f t="shared" si="500"/>
        <v>56</v>
      </c>
      <c r="H1320" s="26" t="str">
        <f t="shared" si="501"/>
        <v>12:56</v>
      </c>
      <c r="I1320" s="14">
        <f t="shared" si="494"/>
        <v>0</v>
      </c>
      <c r="J1320" s="3">
        <f t="shared" si="502"/>
        <v>18</v>
      </c>
      <c r="K1320" s="3">
        <f t="shared" si="495"/>
        <v>0</v>
      </c>
      <c r="L1320" s="3">
        <f t="shared" si="488"/>
        <v>5</v>
      </c>
      <c r="M1320" s="3">
        <f t="shared" si="490"/>
        <v>1805</v>
      </c>
      <c r="N1320" t="str">
        <f t="shared" si="491"/>
        <v/>
      </c>
      <c r="O1320" s="14" t="str">
        <f t="shared" si="503"/>
        <v/>
      </c>
      <c r="P1320" s="14" t="str">
        <f t="shared" si="504"/>
        <v/>
      </c>
      <c r="Q1320" s="14" t="str">
        <f t="shared" si="505"/>
        <v/>
      </c>
      <c r="R1320" s="14" t="str">
        <f t="shared" si="506"/>
        <v/>
      </c>
      <c r="S1320" t="str">
        <f t="shared" si="492"/>
        <v/>
      </c>
      <c r="T1320" s="14">
        <f t="shared" si="493"/>
        <v>0</v>
      </c>
    </row>
    <row r="1321" spans="1:20" x14ac:dyDescent="0.25">
      <c r="A1321" t="s">
        <v>82</v>
      </c>
      <c r="B1321">
        <f t="shared" si="496"/>
        <v>3</v>
      </c>
      <c r="C1321" t="e">
        <f t="shared" si="497"/>
        <v>#VALUE!</v>
      </c>
      <c r="D1321">
        <f t="shared" si="498"/>
        <v>3</v>
      </c>
      <c r="E1321">
        <f t="shared" si="499"/>
        <v>5</v>
      </c>
      <c r="F1321" s="1">
        <f t="shared" si="489"/>
        <v>20</v>
      </c>
      <c r="G1321" s="1">
        <f t="shared" si="500"/>
        <v>56</v>
      </c>
      <c r="H1321" s="26" t="str">
        <f t="shared" si="501"/>
        <v>20:56</v>
      </c>
      <c r="I1321" s="14">
        <f t="shared" si="494"/>
        <v>0</v>
      </c>
      <c r="J1321" s="3">
        <f t="shared" si="502"/>
        <v>18</v>
      </c>
      <c r="K1321" s="3">
        <f t="shared" si="495"/>
        <v>0</v>
      </c>
      <c r="L1321" s="3">
        <f t="shared" si="488"/>
        <v>5</v>
      </c>
      <c r="M1321" s="3">
        <f t="shared" si="490"/>
        <v>1805</v>
      </c>
      <c r="N1321" t="str">
        <f t="shared" si="491"/>
        <v/>
      </c>
      <c r="O1321" s="14" t="str">
        <f t="shared" si="503"/>
        <v/>
      </c>
      <c r="P1321" s="14" t="str">
        <f t="shared" si="504"/>
        <v/>
      </c>
      <c r="Q1321" s="14" t="str">
        <f t="shared" si="505"/>
        <v/>
      </c>
      <c r="R1321" s="14" t="str">
        <f t="shared" si="506"/>
        <v/>
      </c>
      <c r="S1321" t="str">
        <f t="shared" si="492"/>
        <v/>
      </c>
      <c r="T1321" s="14">
        <f t="shared" si="493"/>
        <v>0</v>
      </c>
    </row>
    <row r="1322" spans="1:20" x14ac:dyDescent="0.25">
      <c r="A1322" t="s">
        <v>296</v>
      </c>
      <c r="B1322">
        <f t="shared" si="496"/>
        <v>2</v>
      </c>
      <c r="C1322" t="e">
        <f t="shared" si="497"/>
        <v>#VALUE!</v>
      </c>
      <c r="D1322">
        <f t="shared" si="498"/>
        <v>2</v>
      </c>
      <c r="E1322">
        <f t="shared" si="499"/>
        <v>4</v>
      </c>
      <c r="F1322" s="1">
        <f t="shared" si="489"/>
        <v>6</v>
      </c>
      <c r="G1322" s="1">
        <f t="shared" si="500"/>
        <v>56</v>
      </c>
      <c r="H1322" s="26" t="str">
        <f t="shared" si="501"/>
        <v>06:56</v>
      </c>
      <c r="I1322" s="14">
        <f t="shared" si="494"/>
        <v>0</v>
      </c>
      <c r="J1322" s="3">
        <f t="shared" si="502"/>
        <v>18</v>
      </c>
      <c r="K1322" s="3">
        <f t="shared" si="495"/>
        <v>0</v>
      </c>
      <c r="L1322" s="3">
        <f t="shared" si="488"/>
        <v>5</v>
      </c>
      <c r="M1322" s="3">
        <f t="shared" si="490"/>
        <v>1805</v>
      </c>
      <c r="N1322" t="str">
        <f t="shared" si="491"/>
        <v/>
      </c>
      <c r="O1322" s="14" t="str">
        <f t="shared" si="503"/>
        <v/>
      </c>
      <c r="P1322" s="14" t="str">
        <f t="shared" si="504"/>
        <v/>
      </c>
      <c r="Q1322" s="14" t="str">
        <f t="shared" si="505"/>
        <v/>
      </c>
      <c r="R1322" s="14" t="str">
        <f t="shared" si="506"/>
        <v/>
      </c>
      <c r="S1322" t="str">
        <f t="shared" si="492"/>
        <v/>
      </c>
      <c r="T1322" s="14">
        <f t="shared" si="493"/>
        <v>0</v>
      </c>
    </row>
    <row r="1323" spans="1:20" x14ac:dyDescent="0.25">
      <c r="A1323" t="s">
        <v>138</v>
      </c>
      <c r="B1323" t="e">
        <f t="shared" si="496"/>
        <v>#VALUE!</v>
      </c>
      <c r="C1323" t="e">
        <f t="shared" si="497"/>
        <v>#VALUE!</v>
      </c>
      <c r="D1323" t="e">
        <f t="shared" si="498"/>
        <v>#VALUE!</v>
      </c>
      <c r="E1323">
        <f t="shared" si="499"/>
        <v>30</v>
      </c>
      <c r="F1323" s="1" t="str">
        <f t="shared" si="489"/>
        <v/>
      </c>
      <c r="G1323" s="1" t="str">
        <f t="shared" si="500"/>
        <v/>
      </c>
      <c r="H1323" s="26" t="str">
        <f t="shared" si="501"/>
        <v>:</v>
      </c>
      <c r="I1323" s="14">
        <f t="shared" si="494"/>
        <v>0</v>
      </c>
      <c r="J1323" s="3">
        <f t="shared" si="502"/>
        <v>18</v>
      </c>
      <c r="K1323" s="3">
        <f t="shared" si="495"/>
        <v>0</v>
      </c>
      <c r="L1323" s="3">
        <f t="shared" si="488"/>
        <v>5</v>
      </c>
      <c r="M1323" s="3">
        <f t="shared" si="490"/>
        <v>1805</v>
      </c>
      <c r="N1323" t="str">
        <f t="shared" si="491"/>
        <v/>
      </c>
      <c r="O1323" s="14" t="str">
        <f t="shared" si="503"/>
        <v/>
      </c>
      <c r="P1323" s="14" t="str">
        <f t="shared" si="504"/>
        <v/>
      </c>
      <c r="Q1323" s="14" t="str">
        <f t="shared" si="505"/>
        <v/>
      </c>
      <c r="R1323" s="14" t="str">
        <f t="shared" si="506"/>
        <v/>
      </c>
      <c r="S1323" t="str">
        <f t="shared" si="492"/>
        <v/>
      </c>
      <c r="T1323" s="14">
        <f t="shared" si="493"/>
        <v>0</v>
      </c>
    </row>
    <row r="1324" spans="1:20" x14ac:dyDescent="0.25">
      <c r="A1324" t="s">
        <v>130</v>
      </c>
      <c r="B1324" t="e">
        <f t="shared" si="496"/>
        <v>#VALUE!</v>
      </c>
      <c r="C1324">
        <f t="shared" si="497"/>
        <v>14</v>
      </c>
      <c r="D1324">
        <f t="shared" si="498"/>
        <v>14</v>
      </c>
      <c r="E1324">
        <f t="shared" si="499"/>
        <v>46</v>
      </c>
      <c r="F1324" s="1" t="str">
        <f t="shared" si="489"/>
        <v/>
      </c>
      <c r="G1324" s="1" t="str">
        <f t="shared" si="500"/>
        <v/>
      </c>
      <c r="H1324" s="26" t="str">
        <f t="shared" si="501"/>
        <v>:</v>
      </c>
      <c r="I1324" s="14">
        <f t="shared" si="494"/>
        <v>0</v>
      </c>
      <c r="J1324" s="3">
        <f t="shared" si="502"/>
        <v>18</v>
      </c>
      <c r="K1324" s="3">
        <f t="shared" si="495"/>
        <v>1</v>
      </c>
      <c r="L1324" s="3">
        <f t="shared" si="488"/>
        <v>6</v>
      </c>
      <c r="M1324" s="3">
        <f t="shared" si="490"/>
        <v>1806</v>
      </c>
      <c r="N1324" t="str">
        <f t="shared" si="491"/>
        <v>Avd. Almozara, frente nº 7 ( Pd. Bus Ibercaja)</v>
      </c>
      <c r="O1324" s="14" t="str">
        <f t="shared" si="503"/>
        <v>04:57</v>
      </c>
      <c r="P1324" s="14" t="str">
        <f t="shared" si="504"/>
        <v>12:57</v>
      </c>
      <c r="Q1324" s="14" t="str">
        <f t="shared" si="505"/>
        <v>20:57</v>
      </c>
      <c r="R1324" s="14" t="str">
        <f t="shared" si="506"/>
        <v>06:57</v>
      </c>
      <c r="S1324" t="str">
        <f t="shared" si="492"/>
        <v>María Agustín, nº 67 (Pd. Bus)</v>
      </c>
      <c r="T1324" s="14">
        <f t="shared" si="493"/>
        <v>0</v>
      </c>
    </row>
    <row r="1325" spans="1:20" x14ac:dyDescent="0.25">
      <c r="A1325" t="s">
        <v>112</v>
      </c>
      <c r="B1325">
        <f t="shared" si="496"/>
        <v>2</v>
      </c>
      <c r="C1325" t="e">
        <f t="shared" si="497"/>
        <v>#VALUE!</v>
      </c>
      <c r="D1325">
        <f t="shared" si="498"/>
        <v>2</v>
      </c>
      <c r="E1325">
        <f t="shared" si="499"/>
        <v>4</v>
      </c>
      <c r="F1325" s="1">
        <f t="shared" si="489"/>
        <v>4</v>
      </c>
      <c r="G1325" s="1">
        <f t="shared" si="500"/>
        <v>57</v>
      </c>
      <c r="H1325" s="26" t="str">
        <f t="shared" si="501"/>
        <v>04:57</v>
      </c>
      <c r="I1325" s="14">
        <f t="shared" si="494"/>
        <v>0</v>
      </c>
      <c r="J1325" s="3">
        <f t="shared" si="502"/>
        <v>18</v>
      </c>
      <c r="K1325" s="3">
        <f t="shared" si="495"/>
        <v>0</v>
      </c>
      <c r="L1325" s="3">
        <f t="shared" si="488"/>
        <v>6</v>
      </c>
      <c r="M1325" s="3">
        <f t="shared" si="490"/>
        <v>1806</v>
      </c>
      <c r="N1325" t="str">
        <f t="shared" si="491"/>
        <v/>
      </c>
      <c r="O1325" s="14" t="str">
        <f t="shared" si="503"/>
        <v/>
      </c>
      <c r="P1325" s="14" t="str">
        <f t="shared" si="504"/>
        <v/>
      </c>
      <c r="Q1325" s="14" t="str">
        <f t="shared" si="505"/>
        <v/>
      </c>
      <c r="R1325" s="14" t="str">
        <f t="shared" si="506"/>
        <v/>
      </c>
      <c r="S1325" t="str">
        <f t="shared" si="492"/>
        <v/>
      </c>
      <c r="T1325" s="14">
        <f t="shared" si="493"/>
        <v>0</v>
      </c>
    </row>
    <row r="1326" spans="1:20" x14ac:dyDescent="0.25">
      <c r="A1326" t="s">
        <v>85</v>
      </c>
      <c r="B1326">
        <f t="shared" si="496"/>
        <v>3</v>
      </c>
      <c r="C1326" t="e">
        <f t="shared" si="497"/>
        <v>#VALUE!</v>
      </c>
      <c r="D1326">
        <f t="shared" si="498"/>
        <v>3</v>
      </c>
      <c r="E1326">
        <f t="shared" si="499"/>
        <v>5</v>
      </c>
      <c r="F1326" s="1">
        <f t="shared" si="489"/>
        <v>12</v>
      </c>
      <c r="G1326" s="1">
        <f t="shared" si="500"/>
        <v>57</v>
      </c>
      <c r="H1326" s="26" t="str">
        <f t="shared" si="501"/>
        <v>12:57</v>
      </c>
      <c r="I1326" s="14">
        <f t="shared" si="494"/>
        <v>0</v>
      </c>
      <c r="J1326" s="3">
        <f t="shared" si="502"/>
        <v>18</v>
      </c>
      <c r="K1326" s="3">
        <f t="shared" si="495"/>
        <v>0</v>
      </c>
      <c r="L1326" s="3">
        <f t="shared" si="488"/>
        <v>6</v>
      </c>
      <c r="M1326" s="3">
        <f t="shared" si="490"/>
        <v>1806</v>
      </c>
      <c r="N1326" t="str">
        <f t="shared" si="491"/>
        <v/>
      </c>
      <c r="O1326" s="14" t="str">
        <f t="shared" si="503"/>
        <v/>
      </c>
      <c r="P1326" s="14" t="str">
        <f t="shared" si="504"/>
        <v/>
      </c>
      <c r="Q1326" s="14" t="str">
        <f t="shared" si="505"/>
        <v/>
      </c>
      <c r="R1326" s="14" t="str">
        <f t="shared" si="506"/>
        <v/>
      </c>
      <c r="S1326" t="str">
        <f t="shared" si="492"/>
        <v/>
      </c>
      <c r="T1326" s="14">
        <f t="shared" si="493"/>
        <v>0</v>
      </c>
    </row>
    <row r="1327" spans="1:20" x14ac:dyDescent="0.25">
      <c r="A1327" t="s">
        <v>86</v>
      </c>
      <c r="B1327">
        <f t="shared" si="496"/>
        <v>3</v>
      </c>
      <c r="C1327" t="e">
        <f t="shared" si="497"/>
        <v>#VALUE!</v>
      </c>
      <c r="D1327">
        <f t="shared" si="498"/>
        <v>3</v>
      </c>
      <c r="E1327">
        <f t="shared" si="499"/>
        <v>5</v>
      </c>
      <c r="F1327" s="1">
        <f t="shared" si="489"/>
        <v>20</v>
      </c>
      <c r="G1327" s="1">
        <f t="shared" si="500"/>
        <v>57</v>
      </c>
      <c r="H1327" s="26" t="str">
        <f t="shared" si="501"/>
        <v>20:57</v>
      </c>
      <c r="I1327" s="14">
        <f t="shared" si="494"/>
        <v>0</v>
      </c>
      <c r="J1327" s="3">
        <f t="shared" si="502"/>
        <v>18</v>
      </c>
      <c r="K1327" s="3">
        <f t="shared" si="495"/>
        <v>0</v>
      </c>
      <c r="L1327" s="3">
        <f t="shared" si="488"/>
        <v>6</v>
      </c>
      <c r="M1327" s="3">
        <f t="shared" si="490"/>
        <v>1806</v>
      </c>
      <c r="N1327" t="str">
        <f t="shared" si="491"/>
        <v/>
      </c>
      <c r="O1327" s="14" t="str">
        <f t="shared" si="503"/>
        <v/>
      </c>
      <c r="P1327" s="14" t="str">
        <f t="shared" si="504"/>
        <v/>
      </c>
      <c r="Q1327" s="14" t="str">
        <f t="shared" si="505"/>
        <v/>
      </c>
      <c r="R1327" s="14" t="str">
        <f t="shared" si="506"/>
        <v/>
      </c>
      <c r="S1327" t="str">
        <f t="shared" si="492"/>
        <v/>
      </c>
      <c r="T1327" s="14">
        <f t="shared" si="493"/>
        <v>0</v>
      </c>
    </row>
    <row r="1328" spans="1:20" x14ac:dyDescent="0.25">
      <c r="A1328" t="s">
        <v>322</v>
      </c>
      <c r="B1328">
        <f t="shared" si="496"/>
        <v>2</v>
      </c>
      <c r="C1328" t="e">
        <f t="shared" si="497"/>
        <v>#VALUE!</v>
      </c>
      <c r="D1328">
        <f t="shared" si="498"/>
        <v>2</v>
      </c>
      <c r="E1328">
        <f t="shared" si="499"/>
        <v>4</v>
      </c>
      <c r="F1328" s="1">
        <f t="shared" si="489"/>
        <v>6</v>
      </c>
      <c r="G1328" s="1">
        <f t="shared" si="500"/>
        <v>57</v>
      </c>
      <c r="H1328" s="26" t="str">
        <f t="shared" si="501"/>
        <v>06:57</v>
      </c>
      <c r="I1328" s="14">
        <f t="shared" si="494"/>
        <v>0</v>
      </c>
      <c r="J1328" s="3">
        <f t="shared" si="502"/>
        <v>18</v>
      </c>
      <c r="K1328" s="3">
        <f t="shared" si="495"/>
        <v>0</v>
      </c>
      <c r="L1328" s="3">
        <f t="shared" si="488"/>
        <v>6</v>
      </c>
      <c r="M1328" s="3">
        <f t="shared" si="490"/>
        <v>1806</v>
      </c>
      <c r="N1328" t="str">
        <f t="shared" si="491"/>
        <v/>
      </c>
      <c r="O1328" s="14" t="str">
        <f t="shared" si="503"/>
        <v/>
      </c>
      <c r="P1328" s="14" t="str">
        <f t="shared" si="504"/>
        <v/>
      </c>
      <c r="Q1328" s="14" t="str">
        <f t="shared" si="505"/>
        <v/>
      </c>
      <c r="R1328" s="14" t="str">
        <f t="shared" si="506"/>
        <v/>
      </c>
      <c r="S1328" t="str">
        <f t="shared" si="492"/>
        <v/>
      </c>
      <c r="T1328" s="14">
        <f t="shared" si="493"/>
        <v>0</v>
      </c>
    </row>
    <row r="1329" spans="1:20" x14ac:dyDescent="0.25">
      <c r="A1329" t="s">
        <v>619</v>
      </c>
      <c r="B1329" t="e">
        <f t="shared" si="496"/>
        <v>#VALUE!</v>
      </c>
      <c r="C1329">
        <f t="shared" si="497"/>
        <v>14</v>
      </c>
      <c r="D1329">
        <f t="shared" si="498"/>
        <v>14</v>
      </c>
      <c r="E1329">
        <f t="shared" si="499"/>
        <v>30</v>
      </c>
      <c r="F1329" s="1" t="str">
        <f t="shared" si="489"/>
        <v/>
      </c>
      <c r="G1329" s="1" t="str">
        <f t="shared" si="500"/>
        <v/>
      </c>
      <c r="H1329" s="26" t="str">
        <f t="shared" si="501"/>
        <v>:</v>
      </c>
      <c r="I1329" s="14">
        <f t="shared" si="494"/>
        <v>0</v>
      </c>
      <c r="J1329" s="3">
        <f t="shared" si="502"/>
        <v>18</v>
      </c>
      <c r="K1329" s="3">
        <f t="shared" si="495"/>
        <v>0</v>
      </c>
      <c r="L1329" s="3">
        <f t="shared" si="488"/>
        <v>6</v>
      </c>
      <c r="M1329" s="3">
        <f t="shared" si="490"/>
        <v>1806</v>
      </c>
      <c r="N1329" t="str">
        <f t="shared" si="491"/>
        <v/>
      </c>
      <c r="O1329" s="14" t="str">
        <f t="shared" si="503"/>
        <v/>
      </c>
      <c r="P1329" s="14" t="str">
        <f t="shared" si="504"/>
        <v/>
      </c>
      <c r="Q1329" s="14" t="str">
        <f t="shared" si="505"/>
        <v/>
      </c>
      <c r="R1329" s="14" t="str">
        <f t="shared" si="506"/>
        <v/>
      </c>
      <c r="S1329" t="str">
        <f t="shared" si="492"/>
        <v/>
      </c>
      <c r="T1329" s="14">
        <f t="shared" si="493"/>
        <v>0</v>
      </c>
    </row>
    <row r="1330" spans="1:20" x14ac:dyDescent="0.25">
      <c r="A1330" t="s">
        <v>537</v>
      </c>
      <c r="B1330" t="e">
        <f t="shared" si="496"/>
        <v>#VALUE!</v>
      </c>
      <c r="C1330">
        <f t="shared" si="497"/>
        <v>14</v>
      </c>
      <c r="D1330">
        <f t="shared" si="498"/>
        <v>14</v>
      </c>
      <c r="E1330">
        <f t="shared" si="499"/>
        <v>55</v>
      </c>
      <c r="F1330" s="1" t="str">
        <f t="shared" si="489"/>
        <v/>
      </c>
      <c r="G1330" s="1" t="str">
        <f t="shared" si="500"/>
        <v/>
      </c>
      <c r="H1330" s="26" t="str">
        <f t="shared" si="501"/>
        <v>:</v>
      </c>
      <c r="I1330" s="14">
        <f t="shared" si="494"/>
        <v>0</v>
      </c>
      <c r="J1330" s="3">
        <f t="shared" si="502"/>
        <v>18</v>
      </c>
      <c r="K1330" s="3">
        <f t="shared" si="495"/>
        <v>1</v>
      </c>
      <c r="L1330" s="3">
        <f t="shared" si="488"/>
        <v>7</v>
      </c>
      <c r="M1330" s="3">
        <f t="shared" si="490"/>
        <v>1807</v>
      </c>
      <c r="N1330" t="str">
        <f t="shared" si="491"/>
        <v>Puerta Sancho, nº 11 (esq. C/Bruselas Edif. D. Quijote)</v>
      </c>
      <c r="O1330" s="14" t="str">
        <f t="shared" si="503"/>
        <v>04:59</v>
      </c>
      <c r="P1330" s="14" t="str">
        <f t="shared" si="504"/>
        <v>12:59</v>
      </c>
      <c r="Q1330" s="14" t="str">
        <f t="shared" si="505"/>
        <v>20:59</v>
      </c>
      <c r="R1330" s="14" t="str">
        <f t="shared" si="506"/>
        <v>06:59</v>
      </c>
      <c r="S1330" t="str">
        <f t="shared" si="492"/>
        <v>María Agustín (frente Museo Pablo Serrano)</v>
      </c>
      <c r="T1330" s="14">
        <f t="shared" si="493"/>
        <v>0</v>
      </c>
    </row>
    <row r="1331" spans="1:20" x14ac:dyDescent="0.25">
      <c r="A1331" t="s">
        <v>84</v>
      </c>
      <c r="B1331">
        <f t="shared" si="496"/>
        <v>2</v>
      </c>
      <c r="C1331" t="e">
        <f t="shared" si="497"/>
        <v>#VALUE!</v>
      </c>
      <c r="D1331">
        <f t="shared" si="498"/>
        <v>2</v>
      </c>
      <c r="E1331">
        <f t="shared" si="499"/>
        <v>4</v>
      </c>
      <c r="F1331" s="1">
        <f t="shared" si="489"/>
        <v>4</v>
      </c>
      <c r="G1331" s="1">
        <f t="shared" si="500"/>
        <v>59</v>
      </c>
      <c r="H1331" s="26" t="str">
        <f t="shared" si="501"/>
        <v>04:59</v>
      </c>
      <c r="I1331" s="14">
        <f t="shared" si="494"/>
        <v>0</v>
      </c>
      <c r="J1331" s="3">
        <f t="shared" si="502"/>
        <v>18</v>
      </c>
      <c r="K1331" s="3">
        <f t="shared" si="495"/>
        <v>0</v>
      </c>
      <c r="L1331" s="3">
        <f t="shared" si="488"/>
        <v>7</v>
      </c>
      <c r="M1331" s="3">
        <f t="shared" si="490"/>
        <v>1807</v>
      </c>
      <c r="N1331" t="str">
        <f t="shared" si="491"/>
        <v/>
      </c>
      <c r="O1331" s="14" t="str">
        <f t="shared" si="503"/>
        <v/>
      </c>
      <c r="P1331" s="14" t="str">
        <f t="shared" si="504"/>
        <v/>
      </c>
      <c r="Q1331" s="14" t="str">
        <f t="shared" si="505"/>
        <v/>
      </c>
      <c r="R1331" s="14" t="str">
        <f t="shared" si="506"/>
        <v/>
      </c>
      <c r="S1331" t="str">
        <f t="shared" si="492"/>
        <v/>
      </c>
      <c r="T1331" s="14">
        <f t="shared" si="493"/>
        <v>0</v>
      </c>
    </row>
    <row r="1332" spans="1:20" x14ac:dyDescent="0.25">
      <c r="A1332" t="s">
        <v>24</v>
      </c>
      <c r="B1332">
        <f t="shared" si="496"/>
        <v>3</v>
      </c>
      <c r="C1332" t="e">
        <f t="shared" si="497"/>
        <v>#VALUE!</v>
      </c>
      <c r="D1332">
        <f t="shared" si="498"/>
        <v>3</v>
      </c>
      <c r="E1332">
        <f t="shared" si="499"/>
        <v>5</v>
      </c>
      <c r="F1332" s="1">
        <f t="shared" si="489"/>
        <v>12</v>
      </c>
      <c r="G1332" s="1">
        <f t="shared" si="500"/>
        <v>59</v>
      </c>
      <c r="H1332" s="26" t="str">
        <f t="shared" si="501"/>
        <v>12:59</v>
      </c>
      <c r="I1332" s="14">
        <f t="shared" si="494"/>
        <v>0</v>
      </c>
      <c r="J1332" s="3">
        <f t="shared" si="502"/>
        <v>18</v>
      </c>
      <c r="K1332" s="3">
        <f t="shared" si="495"/>
        <v>0</v>
      </c>
      <c r="L1332" s="3">
        <f t="shared" si="488"/>
        <v>7</v>
      </c>
      <c r="M1332" s="3">
        <f t="shared" si="490"/>
        <v>1807</v>
      </c>
      <c r="N1332" t="str">
        <f t="shared" si="491"/>
        <v/>
      </c>
      <c r="O1332" s="14" t="str">
        <f t="shared" si="503"/>
        <v/>
      </c>
      <c r="P1332" s="14" t="str">
        <f t="shared" si="504"/>
        <v/>
      </c>
      <c r="Q1332" s="14" t="str">
        <f t="shared" si="505"/>
        <v/>
      </c>
      <c r="R1332" s="14" t="str">
        <f t="shared" si="506"/>
        <v/>
      </c>
      <c r="S1332" t="str">
        <f t="shared" si="492"/>
        <v/>
      </c>
      <c r="T1332" s="14">
        <f t="shared" si="493"/>
        <v>0</v>
      </c>
    </row>
    <row r="1333" spans="1:20" x14ac:dyDescent="0.25">
      <c r="A1333" t="s">
        <v>25</v>
      </c>
      <c r="B1333">
        <f t="shared" si="496"/>
        <v>3</v>
      </c>
      <c r="C1333" t="e">
        <f t="shared" si="497"/>
        <v>#VALUE!</v>
      </c>
      <c r="D1333">
        <f t="shared" si="498"/>
        <v>3</v>
      </c>
      <c r="E1333">
        <f t="shared" si="499"/>
        <v>5</v>
      </c>
      <c r="F1333" s="1">
        <f t="shared" si="489"/>
        <v>20</v>
      </c>
      <c r="G1333" s="1">
        <f t="shared" si="500"/>
        <v>59</v>
      </c>
      <c r="H1333" s="26" t="str">
        <f t="shared" si="501"/>
        <v>20:59</v>
      </c>
      <c r="I1333" s="14">
        <f t="shared" si="494"/>
        <v>0</v>
      </c>
      <c r="J1333" s="3">
        <f t="shared" si="502"/>
        <v>18</v>
      </c>
      <c r="K1333" s="3">
        <f t="shared" si="495"/>
        <v>0</v>
      </c>
      <c r="L1333" s="3">
        <f t="shared" si="488"/>
        <v>7</v>
      </c>
      <c r="M1333" s="3">
        <f t="shared" si="490"/>
        <v>1807</v>
      </c>
      <c r="N1333" t="str">
        <f t="shared" si="491"/>
        <v/>
      </c>
      <c r="O1333" s="14" t="str">
        <f t="shared" si="503"/>
        <v/>
      </c>
      <c r="P1333" s="14" t="str">
        <f t="shared" si="504"/>
        <v/>
      </c>
      <c r="Q1333" s="14" t="str">
        <f t="shared" si="505"/>
        <v/>
      </c>
      <c r="R1333" s="14" t="str">
        <f t="shared" si="506"/>
        <v/>
      </c>
      <c r="S1333" t="str">
        <f t="shared" si="492"/>
        <v/>
      </c>
      <c r="T1333" s="14">
        <f t="shared" si="493"/>
        <v>0</v>
      </c>
    </row>
    <row r="1334" spans="1:20" x14ac:dyDescent="0.25">
      <c r="A1334" t="s">
        <v>325</v>
      </c>
      <c r="B1334">
        <f t="shared" si="496"/>
        <v>2</v>
      </c>
      <c r="C1334" t="e">
        <f t="shared" si="497"/>
        <v>#VALUE!</v>
      </c>
      <c r="D1334">
        <f t="shared" si="498"/>
        <v>2</v>
      </c>
      <c r="E1334">
        <f t="shared" si="499"/>
        <v>4</v>
      </c>
      <c r="F1334" s="1">
        <f t="shared" si="489"/>
        <v>6</v>
      </c>
      <c r="G1334" s="1">
        <f t="shared" si="500"/>
        <v>59</v>
      </c>
      <c r="H1334" s="26" t="str">
        <f t="shared" si="501"/>
        <v>06:59</v>
      </c>
      <c r="I1334" s="14">
        <f t="shared" si="494"/>
        <v>0</v>
      </c>
      <c r="J1334" s="3">
        <f t="shared" si="502"/>
        <v>18</v>
      </c>
      <c r="K1334" s="3">
        <f t="shared" si="495"/>
        <v>0</v>
      </c>
      <c r="L1334" s="3">
        <f t="shared" si="488"/>
        <v>7</v>
      </c>
      <c r="M1334" s="3">
        <f t="shared" si="490"/>
        <v>1807</v>
      </c>
      <c r="N1334" t="str">
        <f t="shared" si="491"/>
        <v/>
      </c>
      <c r="O1334" s="14" t="str">
        <f t="shared" si="503"/>
        <v/>
      </c>
      <c r="P1334" s="14" t="str">
        <f t="shared" si="504"/>
        <v/>
      </c>
      <c r="Q1334" s="14" t="str">
        <f t="shared" si="505"/>
        <v/>
      </c>
      <c r="R1334" s="14" t="str">
        <f t="shared" si="506"/>
        <v/>
      </c>
      <c r="S1334" t="str">
        <f t="shared" si="492"/>
        <v/>
      </c>
      <c r="T1334" s="14">
        <f t="shared" si="493"/>
        <v>0</v>
      </c>
    </row>
    <row r="1335" spans="1:20" x14ac:dyDescent="0.25">
      <c r="A1335" t="s">
        <v>95</v>
      </c>
      <c r="B1335" t="e">
        <f t="shared" si="496"/>
        <v>#VALUE!</v>
      </c>
      <c r="C1335" t="e">
        <f t="shared" si="497"/>
        <v>#VALUE!</v>
      </c>
      <c r="D1335" t="e">
        <f t="shared" si="498"/>
        <v>#VALUE!</v>
      </c>
      <c r="E1335">
        <f t="shared" si="499"/>
        <v>42</v>
      </c>
      <c r="F1335" s="1" t="str">
        <f t="shared" si="489"/>
        <v/>
      </c>
      <c r="G1335" s="1" t="str">
        <f t="shared" si="500"/>
        <v/>
      </c>
      <c r="H1335" s="26" t="str">
        <f t="shared" si="501"/>
        <v>:</v>
      </c>
      <c r="I1335" s="14">
        <f t="shared" si="494"/>
        <v>0</v>
      </c>
      <c r="J1335" s="3">
        <f t="shared" si="502"/>
        <v>18</v>
      </c>
      <c r="K1335" s="3">
        <f t="shared" si="495"/>
        <v>0</v>
      </c>
      <c r="L1335" s="3">
        <f t="shared" si="488"/>
        <v>7</v>
      </c>
      <c r="M1335" s="3">
        <f t="shared" si="490"/>
        <v>1807</v>
      </c>
      <c r="N1335" t="str">
        <f t="shared" si="491"/>
        <v/>
      </c>
      <c r="O1335" s="14" t="str">
        <f t="shared" si="503"/>
        <v/>
      </c>
      <c r="P1335" s="14" t="str">
        <f t="shared" si="504"/>
        <v/>
      </c>
      <c r="Q1335" s="14" t="str">
        <f t="shared" si="505"/>
        <v/>
      </c>
      <c r="R1335" s="14" t="str">
        <f t="shared" si="506"/>
        <v/>
      </c>
      <c r="S1335" t="str">
        <f t="shared" si="492"/>
        <v/>
      </c>
      <c r="T1335" s="14">
        <f t="shared" si="493"/>
        <v>0</v>
      </c>
    </row>
    <row r="1336" spans="1:20" x14ac:dyDescent="0.25">
      <c r="A1336" t="s">
        <v>151</v>
      </c>
      <c r="B1336" t="e">
        <f t="shared" si="496"/>
        <v>#VALUE!</v>
      </c>
      <c r="C1336">
        <f t="shared" si="497"/>
        <v>13</v>
      </c>
      <c r="D1336">
        <f t="shared" si="498"/>
        <v>13</v>
      </c>
      <c r="E1336">
        <f t="shared" si="499"/>
        <v>47</v>
      </c>
      <c r="F1336" s="1" t="str">
        <f t="shared" si="489"/>
        <v/>
      </c>
      <c r="G1336" s="1" t="str">
        <f t="shared" si="500"/>
        <v/>
      </c>
      <c r="H1336" s="26" t="str">
        <f t="shared" si="501"/>
        <v>:</v>
      </c>
      <c r="I1336" s="14">
        <f t="shared" si="494"/>
        <v>0</v>
      </c>
      <c r="J1336" s="3">
        <f t="shared" si="502"/>
        <v>18</v>
      </c>
      <c r="K1336" s="3">
        <f t="shared" si="495"/>
        <v>1</v>
      </c>
      <c r="L1336" s="3">
        <f t="shared" si="488"/>
        <v>8</v>
      </c>
      <c r="M1336" s="3">
        <f t="shared" si="490"/>
        <v>1808</v>
      </c>
      <c r="N1336" t="str">
        <f t="shared" si="491"/>
        <v>Avd. Navarra, nº 60 (Centro Cultural - Pd. Bus)</v>
      </c>
      <c r="O1336" s="14" t="str">
        <f t="shared" si="503"/>
        <v>05:01</v>
      </c>
      <c r="P1336" s="14" t="str">
        <f t="shared" si="504"/>
        <v>13:01</v>
      </c>
      <c r="Q1336" s="14" t="str">
        <f t="shared" si="505"/>
        <v>21:01</v>
      </c>
      <c r="R1336" s="14" t="str">
        <f t="shared" si="506"/>
        <v>07:01</v>
      </c>
      <c r="S1336" t="str">
        <f t="shared" si="492"/>
        <v>Paseo Pamplona (frente C/ Bilbao - Pd. Bus)</v>
      </c>
      <c r="T1336" s="14">
        <f t="shared" si="493"/>
        <v>0</v>
      </c>
    </row>
    <row r="1337" spans="1:20" x14ac:dyDescent="0.25">
      <c r="A1337" t="s">
        <v>53</v>
      </c>
      <c r="B1337">
        <f t="shared" si="496"/>
        <v>2</v>
      </c>
      <c r="C1337" t="e">
        <f t="shared" si="497"/>
        <v>#VALUE!</v>
      </c>
      <c r="D1337">
        <f t="shared" si="498"/>
        <v>2</v>
      </c>
      <c r="E1337">
        <f t="shared" si="499"/>
        <v>4</v>
      </c>
      <c r="F1337" s="1">
        <f t="shared" si="489"/>
        <v>5</v>
      </c>
      <c r="G1337" s="1">
        <f t="shared" si="500"/>
        <v>1</v>
      </c>
      <c r="H1337" s="26" t="str">
        <f t="shared" si="501"/>
        <v>05:01</v>
      </c>
      <c r="I1337" s="14">
        <f t="shared" si="494"/>
        <v>0</v>
      </c>
      <c r="J1337" s="3">
        <f t="shared" si="502"/>
        <v>18</v>
      </c>
      <c r="K1337" s="3">
        <f t="shared" si="495"/>
        <v>0</v>
      </c>
      <c r="L1337" s="3">
        <f t="shared" si="488"/>
        <v>8</v>
      </c>
      <c r="M1337" s="3">
        <f t="shared" si="490"/>
        <v>1808</v>
      </c>
      <c r="N1337" t="str">
        <f t="shared" si="491"/>
        <v/>
      </c>
      <c r="O1337" s="14" t="str">
        <f t="shared" si="503"/>
        <v/>
      </c>
      <c r="P1337" s="14" t="str">
        <f t="shared" si="504"/>
        <v/>
      </c>
      <c r="Q1337" s="14" t="str">
        <f t="shared" si="505"/>
        <v/>
      </c>
      <c r="R1337" s="14" t="str">
        <f t="shared" si="506"/>
        <v/>
      </c>
      <c r="S1337" t="str">
        <f t="shared" si="492"/>
        <v/>
      </c>
      <c r="T1337" s="14">
        <f t="shared" si="493"/>
        <v>0</v>
      </c>
    </row>
    <row r="1338" spans="1:20" x14ac:dyDescent="0.25">
      <c r="A1338" t="s">
        <v>34</v>
      </c>
      <c r="B1338">
        <f t="shared" si="496"/>
        <v>3</v>
      </c>
      <c r="C1338" t="e">
        <f t="shared" si="497"/>
        <v>#VALUE!</v>
      </c>
      <c r="D1338">
        <f t="shared" si="498"/>
        <v>3</v>
      </c>
      <c r="E1338">
        <f t="shared" si="499"/>
        <v>5</v>
      </c>
      <c r="F1338" s="1">
        <f t="shared" si="489"/>
        <v>13</v>
      </c>
      <c r="G1338" s="1">
        <f t="shared" si="500"/>
        <v>1</v>
      </c>
      <c r="H1338" s="26" t="str">
        <f t="shared" si="501"/>
        <v>13:01</v>
      </c>
      <c r="I1338" s="14">
        <f t="shared" si="494"/>
        <v>0</v>
      </c>
      <c r="J1338" s="3">
        <f t="shared" si="502"/>
        <v>18</v>
      </c>
      <c r="K1338" s="3">
        <f t="shared" si="495"/>
        <v>0</v>
      </c>
      <c r="L1338" s="3">
        <f t="shared" si="488"/>
        <v>8</v>
      </c>
      <c r="M1338" s="3">
        <f t="shared" si="490"/>
        <v>1808</v>
      </c>
      <c r="N1338" t="str">
        <f t="shared" si="491"/>
        <v/>
      </c>
      <c r="O1338" s="14" t="str">
        <f t="shared" si="503"/>
        <v/>
      </c>
      <c r="P1338" s="14" t="str">
        <f t="shared" si="504"/>
        <v/>
      </c>
      <c r="Q1338" s="14" t="str">
        <f t="shared" si="505"/>
        <v/>
      </c>
      <c r="R1338" s="14" t="str">
        <f t="shared" si="506"/>
        <v/>
      </c>
      <c r="S1338" t="str">
        <f t="shared" si="492"/>
        <v/>
      </c>
      <c r="T1338" s="14">
        <f t="shared" si="493"/>
        <v>0</v>
      </c>
    </row>
    <row r="1339" spans="1:20" x14ac:dyDescent="0.25">
      <c r="A1339" t="s">
        <v>35</v>
      </c>
      <c r="B1339">
        <f t="shared" si="496"/>
        <v>3</v>
      </c>
      <c r="C1339" t="e">
        <f t="shared" si="497"/>
        <v>#VALUE!</v>
      </c>
      <c r="D1339">
        <f t="shared" si="498"/>
        <v>3</v>
      </c>
      <c r="E1339">
        <f t="shared" si="499"/>
        <v>5</v>
      </c>
      <c r="F1339" s="1">
        <f t="shared" si="489"/>
        <v>21</v>
      </c>
      <c r="G1339" s="1">
        <f t="shared" si="500"/>
        <v>1</v>
      </c>
      <c r="H1339" s="26" t="str">
        <f t="shared" si="501"/>
        <v>21:01</v>
      </c>
      <c r="I1339" s="14">
        <f t="shared" si="494"/>
        <v>0</v>
      </c>
      <c r="J1339" s="3">
        <f t="shared" si="502"/>
        <v>18</v>
      </c>
      <c r="K1339" s="3">
        <f t="shared" si="495"/>
        <v>0</v>
      </c>
      <c r="L1339" s="3">
        <f t="shared" si="488"/>
        <v>8</v>
      </c>
      <c r="M1339" s="3">
        <f t="shared" si="490"/>
        <v>1808</v>
      </c>
      <c r="N1339" t="str">
        <f t="shared" si="491"/>
        <v/>
      </c>
      <c r="O1339" s="14" t="str">
        <f t="shared" si="503"/>
        <v/>
      </c>
      <c r="P1339" s="14" t="str">
        <f t="shared" si="504"/>
        <v/>
      </c>
      <c r="Q1339" s="14" t="str">
        <f t="shared" si="505"/>
        <v/>
      </c>
      <c r="R1339" s="14" t="str">
        <f t="shared" si="506"/>
        <v/>
      </c>
      <c r="S1339" t="str">
        <f t="shared" si="492"/>
        <v/>
      </c>
      <c r="T1339" s="14">
        <f t="shared" si="493"/>
        <v>0</v>
      </c>
    </row>
    <row r="1340" spans="1:20" x14ac:dyDescent="0.25">
      <c r="A1340" t="s">
        <v>326</v>
      </c>
      <c r="B1340">
        <f t="shared" si="496"/>
        <v>2</v>
      </c>
      <c r="C1340" t="e">
        <f t="shared" si="497"/>
        <v>#VALUE!</v>
      </c>
      <c r="D1340">
        <f t="shared" si="498"/>
        <v>2</v>
      </c>
      <c r="E1340">
        <f t="shared" si="499"/>
        <v>4</v>
      </c>
      <c r="F1340" s="1">
        <f t="shared" si="489"/>
        <v>7</v>
      </c>
      <c r="G1340" s="1">
        <f t="shared" si="500"/>
        <v>1</v>
      </c>
      <c r="H1340" s="26" t="str">
        <f t="shared" si="501"/>
        <v>07:01</v>
      </c>
      <c r="I1340" s="14">
        <f t="shared" si="494"/>
        <v>0</v>
      </c>
      <c r="J1340" s="3">
        <f t="shared" si="502"/>
        <v>18</v>
      </c>
      <c r="K1340" s="3">
        <f t="shared" si="495"/>
        <v>0</v>
      </c>
      <c r="L1340" s="3">
        <f t="shared" si="488"/>
        <v>8</v>
      </c>
      <c r="M1340" s="3">
        <f t="shared" si="490"/>
        <v>1808</v>
      </c>
      <c r="N1340" t="str">
        <f t="shared" si="491"/>
        <v/>
      </c>
      <c r="O1340" s="14" t="str">
        <f t="shared" si="503"/>
        <v/>
      </c>
      <c r="P1340" s="14" t="str">
        <f t="shared" si="504"/>
        <v/>
      </c>
      <c r="Q1340" s="14" t="str">
        <f t="shared" si="505"/>
        <v/>
      </c>
      <c r="R1340" s="14" t="str">
        <f t="shared" si="506"/>
        <v/>
      </c>
      <c r="S1340" t="str">
        <f t="shared" si="492"/>
        <v/>
      </c>
      <c r="T1340" s="14">
        <f t="shared" si="493"/>
        <v>0</v>
      </c>
    </row>
    <row r="1341" spans="1:20" x14ac:dyDescent="0.25">
      <c r="A1341" t="s">
        <v>97</v>
      </c>
      <c r="B1341" t="e">
        <f t="shared" si="496"/>
        <v>#VALUE!</v>
      </c>
      <c r="C1341" t="e">
        <f t="shared" si="497"/>
        <v>#VALUE!</v>
      </c>
      <c r="D1341" t="e">
        <f t="shared" si="498"/>
        <v>#VALUE!</v>
      </c>
      <c r="E1341">
        <f t="shared" si="499"/>
        <v>43</v>
      </c>
      <c r="F1341" s="1" t="str">
        <f t="shared" si="489"/>
        <v/>
      </c>
      <c r="G1341" s="1" t="str">
        <f t="shared" si="500"/>
        <v/>
      </c>
      <c r="H1341" s="26" t="str">
        <f t="shared" si="501"/>
        <v>:</v>
      </c>
      <c r="I1341" s="14">
        <f t="shared" si="494"/>
        <v>0</v>
      </c>
      <c r="J1341" s="3">
        <f t="shared" si="502"/>
        <v>18</v>
      </c>
      <c r="K1341" s="3">
        <f t="shared" si="495"/>
        <v>0</v>
      </c>
      <c r="L1341" s="3">
        <f t="shared" si="488"/>
        <v>8</v>
      </c>
      <c r="M1341" s="3">
        <f t="shared" si="490"/>
        <v>1808</v>
      </c>
      <c r="N1341" t="str">
        <f t="shared" si="491"/>
        <v/>
      </c>
      <c r="O1341" s="14" t="str">
        <f t="shared" si="503"/>
        <v/>
      </c>
      <c r="P1341" s="14" t="str">
        <f t="shared" si="504"/>
        <v/>
      </c>
      <c r="Q1341" s="14" t="str">
        <f t="shared" si="505"/>
        <v/>
      </c>
      <c r="R1341" s="14" t="str">
        <f t="shared" si="506"/>
        <v/>
      </c>
      <c r="S1341" t="str">
        <f t="shared" si="492"/>
        <v/>
      </c>
      <c r="T1341" s="14">
        <f t="shared" si="493"/>
        <v>0</v>
      </c>
    </row>
    <row r="1342" spans="1:20" x14ac:dyDescent="0.25">
      <c r="A1342" t="s">
        <v>153</v>
      </c>
      <c r="B1342" t="e">
        <f t="shared" si="496"/>
        <v>#VALUE!</v>
      </c>
      <c r="C1342">
        <f t="shared" si="497"/>
        <v>13</v>
      </c>
      <c r="D1342">
        <f t="shared" si="498"/>
        <v>13</v>
      </c>
      <c r="E1342">
        <f t="shared" si="499"/>
        <v>40</v>
      </c>
      <c r="F1342" s="1" t="str">
        <f t="shared" si="489"/>
        <v/>
      </c>
      <c r="G1342" s="1" t="str">
        <f t="shared" si="500"/>
        <v/>
      </c>
      <c r="H1342" s="26" t="str">
        <f t="shared" si="501"/>
        <v>:</v>
      </c>
      <c r="I1342" s="14">
        <f t="shared" si="494"/>
        <v>0</v>
      </c>
      <c r="J1342" s="3">
        <f t="shared" si="502"/>
        <v>18</v>
      </c>
      <c r="K1342" s="3">
        <f t="shared" si="495"/>
        <v>1</v>
      </c>
      <c r="L1342" s="3">
        <f t="shared" si="488"/>
        <v>9</v>
      </c>
      <c r="M1342" s="3">
        <f t="shared" si="490"/>
        <v>1809</v>
      </c>
      <c r="N1342" t="str">
        <f t="shared" si="491"/>
        <v>Avd. Navarra, (frente nº 183 - Pd. Bus )</v>
      </c>
      <c r="O1342" s="14" t="str">
        <f t="shared" si="503"/>
        <v>05:02</v>
      </c>
      <c r="P1342" s="14" t="str">
        <f t="shared" si="504"/>
        <v>13:02</v>
      </c>
      <c r="Q1342" s="14" t="str">
        <f t="shared" si="505"/>
        <v>21:02</v>
      </c>
      <c r="R1342" s="14" t="str">
        <f t="shared" si="506"/>
        <v>07:02</v>
      </c>
      <c r="S1342" t="str">
        <f t="shared" si="492"/>
        <v>Paseo La Mina (frente nº 21 - Pd. Bus)</v>
      </c>
      <c r="T1342" s="14">
        <f t="shared" si="493"/>
        <v>0</v>
      </c>
    </row>
    <row r="1343" spans="1:20" x14ac:dyDescent="0.25">
      <c r="A1343" t="s">
        <v>56</v>
      </c>
      <c r="B1343">
        <f t="shared" si="496"/>
        <v>2</v>
      </c>
      <c r="C1343" t="e">
        <f t="shared" si="497"/>
        <v>#VALUE!</v>
      </c>
      <c r="D1343">
        <f t="shared" si="498"/>
        <v>2</v>
      </c>
      <c r="E1343">
        <f t="shared" si="499"/>
        <v>4</v>
      </c>
      <c r="F1343" s="1">
        <f t="shared" si="489"/>
        <v>5</v>
      </c>
      <c r="G1343" s="1">
        <f t="shared" si="500"/>
        <v>2</v>
      </c>
      <c r="H1343" s="26" t="str">
        <f t="shared" si="501"/>
        <v>05:02</v>
      </c>
      <c r="I1343" s="14">
        <f t="shared" si="494"/>
        <v>0</v>
      </c>
      <c r="J1343" s="3">
        <f t="shared" si="502"/>
        <v>18</v>
      </c>
      <c r="K1343" s="3">
        <f t="shared" si="495"/>
        <v>0</v>
      </c>
      <c r="L1343" s="3">
        <f t="shared" si="488"/>
        <v>9</v>
      </c>
      <c r="M1343" s="3">
        <f t="shared" si="490"/>
        <v>1809</v>
      </c>
      <c r="N1343" t="str">
        <f t="shared" si="491"/>
        <v/>
      </c>
      <c r="O1343" s="14" t="str">
        <f t="shared" si="503"/>
        <v/>
      </c>
      <c r="P1343" s="14" t="str">
        <f t="shared" si="504"/>
        <v/>
      </c>
      <c r="Q1343" s="14" t="str">
        <f t="shared" si="505"/>
        <v/>
      </c>
      <c r="R1343" s="14" t="str">
        <f t="shared" si="506"/>
        <v/>
      </c>
      <c r="S1343" t="str">
        <f t="shared" si="492"/>
        <v/>
      </c>
      <c r="T1343" s="14">
        <f t="shared" si="493"/>
        <v>0</v>
      </c>
    </row>
    <row r="1344" spans="1:20" x14ac:dyDescent="0.25">
      <c r="A1344" t="s">
        <v>58</v>
      </c>
      <c r="B1344">
        <f t="shared" si="496"/>
        <v>3</v>
      </c>
      <c r="C1344" t="e">
        <f t="shared" si="497"/>
        <v>#VALUE!</v>
      </c>
      <c r="D1344">
        <f t="shared" si="498"/>
        <v>3</v>
      </c>
      <c r="E1344">
        <f t="shared" si="499"/>
        <v>5</v>
      </c>
      <c r="F1344" s="1">
        <f t="shared" si="489"/>
        <v>13</v>
      </c>
      <c r="G1344" s="1">
        <f t="shared" si="500"/>
        <v>2</v>
      </c>
      <c r="H1344" s="26" t="str">
        <f t="shared" si="501"/>
        <v>13:02</v>
      </c>
      <c r="I1344" s="14">
        <f t="shared" si="494"/>
        <v>0</v>
      </c>
      <c r="J1344" s="3">
        <f t="shared" si="502"/>
        <v>18</v>
      </c>
      <c r="K1344" s="3">
        <f t="shared" si="495"/>
        <v>0</v>
      </c>
      <c r="L1344" s="3">
        <f t="shared" si="488"/>
        <v>9</v>
      </c>
      <c r="M1344" s="3">
        <f t="shared" si="490"/>
        <v>1809</v>
      </c>
      <c r="N1344" t="str">
        <f t="shared" si="491"/>
        <v/>
      </c>
      <c r="O1344" s="14" t="str">
        <f t="shared" si="503"/>
        <v/>
      </c>
      <c r="P1344" s="14" t="str">
        <f t="shared" si="504"/>
        <v/>
      </c>
      <c r="Q1344" s="14" t="str">
        <f t="shared" si="505"/>
        <v/>
      </c>
      <c r="R1344" s="14" t="str">
        <f t="shared" si="506"/>
        <v/>
      </c>
      <c r="S1344" t="str">
        <f t="shared" si="492"/>
        <v/>
      </c>
      <c r="T1344" s="14">
        <f t="shared" si="493"/>
        <v>0</v>
      </c>
    </row>
    <row r="1345" spans="1:20" x14ac:dyDescent="0.25">
      <c r="A1345" t="s">
        <v>59</v>
      </c>
      <c r="B1345">
        <f t="shared" si="496"/>
        <v>3</v>
      </c>
      <c r="C1345" t="e">
        <f t="shared" si="497"/>
        <v>#VALUE!</v>
      </c>
      <c r="D1345">
        <f t="shared" si="498"/>
        <v>3</v>
      </c>
      <c r="E1345">
        <f t="shared" si="499"/>
        <v>5</v>
      </c>
      <c r="F1345" s="1">
        <f t="shared" si="489"/>
        <v>21</v>
      </c>
      <c r="G1345" s="1">
        <f t="shared" si="500"/>
        <v>2</v>
      </c>
      <c r="H1345" s="26" t="str">
        <f t="shared" si="501"/>
        <v>21:02</v>
      </c>
      <c r="I1345" s="14">
        <f t="shared" si="494"/>
        <v>0</v>
      </c>
      <c r="J1345" s="3">
        <f t="shared" si="502"/>
        <v>18</v>
      </c>
      <c r="K1345" s="3">
        <f t="shared" si="495"/>
        <v>0</v>
      </c>
      <c r="L1345" s="3">
        <f t="shared" si="488"/>
        <v>9</v>
      </c>
      <c r="M1345" s="3">
        <f t="shared" si="490"/>
        <v>1809</v>
      </c>
      <c r="N1345" t="str">
        <f t="shared" si="491"/>
        <v/>
      </c>
      <c r="O1345" s="14" t="str">
        <f t="shared" si="503"/>
        <v/>
      </c>
      <c r="P1345" s="14" t="str">
        <f t="shared" si="504"/>
        <v/>
      </c>
      <c r="Q1345" s="14" t="str">
        <f t="shared" si="505"/>
        <v/>
      </c>
      <c r="R1345" s="14" t="str">
        <f t="shared" si="506"/>
        <v/>
      </c>
      <c r="S1345" t="str">
        <f t="shared" si="492"/>
        <v/>
      </c>
      <c r="T1345" s="14">
        <f t="shared" si="493"/>
        <v>0</v>
      </c>
    </row>
    <row r="1346" spans="1:20" x14ac:dyDescent="0.25">
      <c r="A1346" t="s">
        <v>302</v>
      </c>
      <c r="B1346">
        <f t="shared" si="496"/>
        <v>2</v>
      </c>
      <c r="C1346" t="e">
        <f t="shared" si="497"/>
        <v>#VALUE!</v>
      </c>
      <c r="D1346">
        <f t="shared" si="498"/>
        <v>2</v>
      </c>
      <c r="E1346">
        <f t="shared" si="499"/>
        <v>4</v>
      </c>
      <c r="F1346" s="1">
        <f t="shared" si="489"/>
        <v>7</v>
      </c>
      <c r="G1346" s="1">
        <f t="shared" si="500"/>
        <v>2</v>
      </c>
      <c r="H1346" s="26" t="str">
        <f t="shared" si="501"/>
        <v>07:02</v>
      </c>
      <c r="I1346" s="14">
        <f t="shared" si="494"/>
        <v>0</v>
      </c>
      <c r="J1346" s="3">
        <f t="shared" si="502"/>
        <v>18</v>
      </c>
      <c r="K1346" s="3">
        <f t="shared" si="495"/>
        <v>0</v>
      </c>
      <c r="L1346" s="3">
        <f t="shared" si="488"/>
        <v>9</v>
      </c>
      <c r="M1346" s="3">
        <f t="shared" si="490"/>
        <v>1809</v>
      </c>
      <c r="N1346" t="str">
        <f t="shared" si="491"/>
        <v/>
      </c>
      <c r="O1346" s="14" t="str">
        <f t="shared" si="503"/>
        <v/>
      </c>
      <c r="P1346" s="14" t="str">
        <f t="shared" si="504"/>
        <v/>
      </c>
      <c r="Q1346" s="14" t="str">
        <f t="shared" si="505"/>
        <v/>
      </c>
      <c r="R1346" s="14" t="str">
        <f t="shared" si="506"/>
        <v/>
      </c>
      <c r="S1346" t="str">
        <f t="shared" si="492"/>
        <v/>
      </c>
      <c r="T1346" s="14">
        <f t="shared" si="493"/>
        <v>0</v>
      </c>
    </row>
    <row r="1347" spans="1:20" x14ac:dyDescent="0.25">
      <c r="A1347" t="s">
        <v>101</v>
      </c>
      <c r="B1347" t="e">
        <f t="shared" si="496"/>
        <v>#VALUE!</v>
      </c>
      <c r="C1347" t="e">
        <f t="shared" si="497"/>
        <v>#VALUE!</v>
      </c>
      <c r="D1347" t="e">
        <f t="shared" si="498"/>
        <v>#VALUE!</v>
      </c>
      <c r="E1347">
        <f t="shared" si="499"/>
        <v>38</v>
      </c>
      <c r="F1347" s="1" t="str">
        <f t="shared" si="489"/>
        <v/>
      </c>
      <c r="G1347" s="1" t="str">
        <f t="shared" si="500"/>
        <v/>
      </c>
      <c r="H1347" s="26" t="str">
        <f t="shared" si="501"/>
        <v>:</v>
      </c>
      <c r="I1347" s="14">
        <f t="shared" si="494"/>
        <v>0</v>
      </c>
      <c r="J1347" s="3">
        <f t="shared" si="502"/>
        <v>18</v>
      </c>
      <c r="K1347" s="3">
        <f t="shared" si="495"/>
        <v>0</v>
      </c>
      <c r="L1347" s="3">
        <f t="shared" ref="L1347:L1410" si="507">IF(I1347=1,0,L1346+K1347+T1347)</f>
        <v>9</v>
      </c>
      <c r="M1347" s="3">
        <f t="shared" si="490"/>
        <v>1809</v>
      </c>
      <c r="N1347" t="str">
        <f t="shared" si="491"/>
        <v/>
      </c>
      <c r="O1347" s="14" t="str">
        <f t="shared" si="503"/>
        <v/>
      </c>
      <c r="P1347" s="14" t="str">
        <f t="shared" si="504"/>
        <v/>
      </c>
      <c r="Q1347" s="14" t="str">
        <f t="shared" si="505"/>
        <v/>
      </c>
      <c r="R1347" s="14" t="str">
        <f t="shared" si="506"/>
        <v/>
      </c>
      <c r="S1347" t="str">
        <f t="shared" si="492"/>
        <v/>
      </c>
      <c r="T1347" s="14">
        <f t="shared" si="493"/>
        <v>0</v>
      </c>
    </row>
    <row r="1348" spans="1:20" x14ac:dyDescent="0.25">
      <c r="A1348" t="s">
        <v>21</v>
      </c>
      <c r="B1348" t="e">
        <f t="shared" si="496"/>
        <v>#VALUE!</v>
      </c>
      <c r="C1348" t="e">
        <f t="shared" si="497"/>
        <v>#VALUE!</v>
      </c>
      <c r="D1348" t="e">
        <f t="shared" si="498"/>
        <v>#VALUE!</v>
      </c>
      <c r="E1348">
        <f t="shared" si="499"/>
        <v>26</v>
      </c>
      <c r="F1348" s="1" t="str">
        <f t="shared" ref="F1348:F1411" si="508">IFERROR(VALUE(LEFT($A1348,$D1348-1)),"")</f>
        <v/>
      </c>
      <c r="G1348" s="1" t="str">
        <f t="shared" si="500"/>
        <v/>
      </c>
      <c r="H1348" s="26" t="str">
        <f t="shared" si="501"/>
        <v>:</v>
      </c>
      <c r="I1348" s="14">
        <f t="shared" si="494"/>
        <v>0</v>
      </c>
      <c r="J1348" s="3">
        <f t="shared" si="502"/>
        <v>18</v>
      </c>
      <c r="K1348" s="3">
        <f t="shared" si="495"/>
        <v>1</v>
      </c>
      <c r="L1348" s="3">
        <f t="shared" si="507"/>
        <v>10</v>
      </c>
      <c r="M1348" s="3">
        <f t="shared" ref="M1348:M1411" si="509">(J1348*100)+L1348</f>
        <v>1810</v>
      </c>
      <c r="N1348" t="str">
        <f t="shared" ref="N1348:N1411" si="510">IFERROR(IF($K1348,A1348,IF(I1348=1,A1348,"")),"")</f>
        <v>Opel Planta en Figueruelas</v>
      </c>
      <c r="O1348" s="14" t="str">
        <f t="shared" si="503"/>
        <v>05:30</v>
      </c>
      <c r="P1348" s="14" t="str">
        <f t="shared" si="504"/>
        <v>13:30</v>
      </c>
      <c r="Q1348" s="14" t="str">
        <f t="shared" si="505"/>
        <v>21:30</v>
      </c>
      <c r="R1348" s="14" t="str">
        <f t="shared" si="506"/>
        <v>07:30</v>
      </c>
      <c r="S1348" t="str">
        <f t="shared" ref="S1348:S1411" si="511">IF($K1348,A1353,IF(T1348,A1348,""))</f>
        <v>C/ Asalto (Edf. Trovador)</v>
      </c>
      <c r="T1348" s="14">
        <f t="shared" ref="T1348:T1411" si="512">IF(AND(NOT(ISNUMBER(D1347)),NOT(ISNUMBER(D1348)),NOT(ISNUMBER(D1349)),NOT(ISNUMBER(D1350))),1,0)</f>
        <v>0</v>
      </c>
    </row>
    <row r="1349" spans="1:20" x14ac:dyDescent="0.25">
      <c r="A1349" t="s">
        <v>46</v>
      </c>
      <c r="B1349">
        <f t="shared" si="496"/>
        <v>2</v>
      </c>
      <c r="C1349" t="e">
        <f t="shared" si="497"/>
        <v>#VALUE!</v>
      </c>
      <c r="D1349">
        <f t="shared" si="498"/>
        <v>2</v>
      </c>
      <c r="E1349">
        <f t="shared" si="499"/>
        <v>4</v>
      </c>
      <c r="F1349" s="1">
        <f t="shared" si="508"/>
        <v>5</v>
      </c>
      <c r="G1349" s="1">
        <f t="shared" si="500"/>
        <v>30</v>
      </c>
      <c r="H1349" s="26" t="str">
        <f t="shared" si="501"/>
        <v>05:30</v>
      </c>
      <c r="I1349" s="14">
        <f t="shared" ref="I1349:I1412" si="513">IFERROR(FIND("Ruta",A1349),0)</f>
        <v>0</v>
      </c>
      <c r="J1349" s="3">
        <f t="shared" si="502"/>
        <v>18</v>
      </c>
      <c r="K1349" s="3">
        <f t="shared" ref="K1349:K1412" si="514">IF(AND(ISNUMBER(G1350),ISNUMBER(G1351),ISNUMBER(G1352),ISNUMBER(G1353)),1,0)</f>
        <v>0</v>
      </c>
      <c r="L1349" s="3">
        <f t="shared" si="507"/>
        <v>10</v>
      </c>
      <c r="M1349" s="3">
        <f t="shared" si="509"/>
        <v>1810</v>
      </c>
      <c r="N1349" t="str">
        <f t="shared" si="510"/>
        <v/>
      </c>
      <c r="O1349" s="14" t="str">
        <f t="shared" si="503"/>
        <v/>
      </c>
      <c r="P1349" s="14" t="str">
        <f t="shared" si="504"/>
        <v/>
      </c>
      <c r="Q1349" s="14" t="str">
        <f t="shared" si="505"/>
        <v/>
      </c>
      <c r="R1349" s="14" t="str">
        <f t="shared" si="506"/>
        <v/>
      </c>
      <c r="S1349" t="str">
        <f t="shared" si="511"/>
        <v/>
      </c>
      <c r="T1349" s="14">
        <f t="shared" si="512"/>
        <v>0</v>
      </c>
    </row>
    <row r="1350" spans="1:20" x14ac:dyDescent="0.25">
      <c r="A1350" t="s">
        <v>47</v>
      </c>
      <c r="B1350">
        <f t="shared" ref="B1350:B1413" si="515">FIND($B$2,A1350)</f>
        <v>3</v>
      </c>
      <c r="C1350" t="e">
        <f t="shared" ref="C1350:C1413" si="516">FIND($C$2,A1350)</f>
        <v>#VALUE!</v>
      </c>
      <c r="D1350">
        <f t="shared" ref="D1350:D1413" si="517">IFERROR(B1350,C1350)</f>
        <v>3</v>
      </c>
      <c r="E1350">
        <f t="shared" ref="E1350:E1413" si="518">LEN(A1350)</f>
        <v>5</v>
      </c>
      <c r="F1350" s="1">
        <f t="shared" si="508"/>
        <v>13</v>
      </c>
      <c r="G1350" s="1">
        <f t="shared" ref="G1350:G1413" si="519">IFERROR(IF(B1350,IFERROR(VALUE(RIGHT($A1350,$E1350-$D1350)),""),""),"")</f>
        <v>30</v>
      </c>
      <c r="H1350" s="26" t="str">
        <f t="shared" ref="H1350:H1413" si="520">TEXT(F1350,"00")&amp;":"&amp;TEXT(G1350,"00")</f>
        <v>13:30</v>
      </c>
      <c r="I1350" s="14">
        <f t="shared" si="513"/>
        <v>0</v>
      </c>
      <c r="J1350" s="3">
        <f t="shared" ref="J1350:J1413" si="521">I1350+J1349</f>
        <v>18</v>
      </c>
      <c r="K1350" s="3">
        <f t="shared" si="514"/>
        <v>0</v>
      </c>
      <c r="L1350" s="3">
        <f t="shared" si="507"/>
        <v>10</v>
      </c>
      <c r="M1350" s="3">
        <f t="shared" si="509"/>
        <v>1810</v>
      </c>
      <c r="N1350" t="str">
        <f t="shared" si="510"/>
        <v/>
      </c>
      <c r="O1350" s="14" t="str">
        <f t="shared" ref="O1350:O1413" si="522">IF($K1350,H1351,"")</f>
        <v/>
      </c>
      <c r="P1350" s="14" t="str">
        <f t="shared" ref="P1350:P1413" si="523">IF($K1350,H1352,"")</f>
        <v/>
      </c>
      <c r="Q1350" s="14" t="str">
        <f t="shared" ref="Q1350:Q1413" si="524">IF($K1350,H1353,"")</f>
        <v/>
      </c>
      <c r="R1350" s="14" t="str">
        <f t="shared" ref="R1350:R1413" si="525">IF($K1350,H1354,"")</f>
        <v/>
      </c>
      <c r="S1350" t="str">
        <f t="shared" si="511"/>
        <v/>
      </c>
      <c r="T1350" s="14">
        <f t="shared" si="512"/>
        <v>0</v>
      </c>
    </row>
    <row r="1351" spans="1:20" x14ac:dyDescent="0.25">
      <c r="A1351" t="s">
        <v>48</v>
      </c>
      <c r="B1351">
        <f t="shared" si="515"/>
        <v>3</v>
      </c>
      <c r="C1351" t="e">
        <f t="shared" si="516"/>
        <v>#VALUE!</v>
      </c>
      <c r="D1351">
        <f t="shared" si="517"/>
        <v>3</v>
      </c>
      <c r="E1351">
        <f t="shared" si="518"/>
        <v>5</v>
      </c>
      <c r="F1351" s="1">
        <f t="shared" si="508"/>
        <v>21</v>
      </c>
      <c r="G1351" s="1">
        <f t="shared" si="519"/>
        <v>30</v>
      </c>
      <c r="H1351" s="26" t="str">
        <f t="shared" si="520"/>
        <v>21:30</v>
      </c>
      <c r="I1351" s="14">
        <f t="shared" si="513"/>
        <v>0</v>
      </c>
      <c r="J1351" s="3">
        <f t="shared" si="521"/>
        <v>18</v>
      </c>
      <c r="K1351" s="3">
        <f t="shared" si="514"/>
        <v>0</v>
      </c>
      <c r="L1351" s="3">
        <f t="shared" si="507"/>
        <v>10</v>
      </c>
      <c r="M1351" s="3">
        <f t="shared" si="509"/>
        <v>1810</v>
      </c>
      <c r="N1351" t="str">
        <f t="shared" si="510"/>
        <v/>
      </c>
      <c r="O1351" s="14" t="str">
        <f t="shared" si="522"/>
        <v/>
      </c>
      <c r="P1351" s="14" t="str">
        <f t="shared" si="523"/>
        <v/>
      </c>
      <c r="Q1351" s="14" t="str">
        <f t="shared" si="524"/>
        <v/>
      </c>
      <c r="R1351" s="14" t="str">
        <f t="shared" si="525"/>
        <v/>
      </c>
      <c r="S1351" t="str">
        <f t="shared" si="511"/>
        <v/>
      </c>
      <c r="T1351" s="14">
        <f t="shared" si="512"/>
        <v>0</v>
      </c>
    </row>
    <row r="1352" spans="1:20" x14ac:dyDescent="0.25">
      <c r="A1352" t="s">
        <v>308</v>
      </c>
      <c r="B1352">
        <f t="shared" si="515"/>
        <v>2</v>
      </c>
      <c r="C1352" t="e">
        <f t="shared" si="516"/>
        <v>#VALUE!</v>
      </c>
      <c r="D1352">
        <f t="shared" si="517"/>
        <v>2</v>
      </c>
      <c r="E1352">
        <f t="shared" si="518"/>
        <v>4</v>
      </c>
      <c r="F1352" s="1">
        <f t="shared" si="508"/>
        <v>7</v>
      </c>
      <c r="G1352" s="1">
        <f t="shared" si="519"/>
        <v>30</v>
      </c>
      <c r="H1352" s="26" t="str">
        <f t="shared" si="520"/>
        <v>07:30</v>
      </c>
      <c r="I1352" s="14">
        <f t="shared" si="513"/>
        <v>0</v>
      </c>
      <c r="J1352" s="3">
        <f t="shared" si="521"/>
        <v>18</v>
      </c>
      <c r="K1352" s="3">
        <f t="shared" si="514"/>
        <v>0</v>
      </c>
      <c r="L1352" s="3">
        <f t="shared" si="507"/>
        <v>10</v>
      </c>
      <c r="M1352" s="3">
        <f t="shared" si="509"/>
        <v>1810</v>
      </c>
      <c r="N1352" t="str">
        <f t="shared" si="510"/>
        <v/>
      </c>
      <c r="O1352" s="14" t="str">
        <f t="shared" si="522"/>
        <v/>
      </c>
      <c r="P1352" s="14" t="str">
        <f t="shared" si="523"/>
        <v/>
      </c>
      <c r="Q1352" s="14" t="str">
        <f t="shared" si="524"/>
        <v/>
      </c>
      <c r="R1352" s="14" t="str">
        <f t="shared" si="525"/>
        <v/>
      </c>
      <c r="S1352" t="str">
        <f t="shared" si="511"/>
        <v/>
      </c>
      <c r="T1352" s="14">
        <f t="shared" si="512"/>
        <v>0</v>
      </c>
    </row>
    <row r="1353" spans="1:20" x14ac:dyDescent="0.25">
      <c r="A1353" t="s">
        <v>102</v>
      </c>
      <c r="B1353" t="e">
        <f t="shared" si="515"/>
        <v>#VALUE!</v>
      </c>
      <c r="C1353" t="e">
        <f t="shared" si="516"/>
        <v>#VALUE!</v>
      </c>
      <c r="D1353" t="e">
        <f t="shared" si="517"/>
        <v>#VALUE!</v>
      </c>
      <c r="E1353">
        <f t="shared" si="518"/>
        <v>25</v>
      </c>
      <c r="F1353" s="1" t="str">
        <f t="shared" si="508"/>
        <v/>
      </c>
      <c r="G1353" s="1" t="str">
        <f t="shared" si="519"/>
        <v/>
      </c>
      <c r="H1353" s="26" t="str">
        <f t="shared" si="520"/>
        <v>:</v>
      </c>
      <c r="I1353" s="14">
        <f t="shared" si="513"/>
        <v>0</v>
      </c>
      <c r="J1353" s="3">
        <f t="shared" si="521"/>
        <v>18</v>
      </c>
      <c r="K1353" s="3">
        <f t="shared" si="514"/>
        <v>0</v>
      </c>
      <c r="L1353" s="3">
        <f t="shared" si="507"/>
        <v>10</v>
      </c>
      <c r="M1353" s="3">
        <f t="shared" si="509"/>
        <v>1810</v>
      </c>
      <c r="N1353" t="str">
        <f t="shared" si="510"/>
        <v/>
      </c>
      <c r="O1353" s="14" t="str">
        <f t="shared" si="522"/>
        <v/>
      </c>
      <c r="P1353" s="14" t="str">
        <f t="shared" si="523"/>
        <v/>
      </c>
      <c r="Q1353" s="14" t="str">
        <f t="shared" si="524"/>
        <v/>
      </c>
      <c r="R1353" s="14" t="str">
        <f t="shared" si="525"/>
        <v/>
      </c>
      <c r="S1353" t="str">
        <f t="shared" si="511"/>
        <v/>
      </c>
      <c r="T1353" s="14">
        <f t="shared" si="512"/>
        <v>0</v>
      </c>
    </row>
    <row r="1354" spans="1:20" x14ac:dyDescent="0.25">
      <c r="A1354" t="s">
        <v>626</v>
      </c>
      <c r="B1354" t="e">
        <f t="shared" si="515"/>
        <v>#VALUE!</v>
      </c>
      <c r="C1354" t="e">
        <f t="shared" si="516"/>
        <v>#VALUE!</v>
      </c>
      <c r="D1354" t="e">
        <f t="shared" si="517"/>
        <v>#VALUE!</v>
      </c>
      <c r="E1354">
        <f t="shared" si="518"/>
        <v>8</v>
      </c>
      <c r="F1354" s="1" t="str">
        <f t="shared" si="508"/>
        <v/>
      </c>
      <c r="G1354" s="1" t="str">
        <f t="shared" si="519"/>
        <v/>
      </c>
      <c r="H1354" s="26" t="str">
        <f t="shared" si="520"/>
        <v>:</v>
      </c>
      <c r="I1354" s="14">
        <f t="shared" si="513"/>
        <v>1</v>
      </c>
      <c r="J1354" s="3">
        <f t="shared" si="521"/>
        <v>19</v>
      </c>
      <c r="K1354" s="3">
        <f t="shared" si="514"/>
        <v>0</v>
      </c>
      <c r="L1354" s="3">
        <f t="shared" si="507"/>
        <v>0</v>
      </c>
      <c r="M1354" s="3">
        <f t="shared" si="509"/>
        <v>1900</v>
      </c>
      <c r="N1354" t="str">
        <f t="shared" si="510"/>
        <v>Ruta 9/9</v>
      </c>
      <c r="O1354" s="14" t="str">
        <f t="shared" si="522"/>
        <v/>
      </c>
      <c r="P1354" s="14" t="str">
        <f t="shared" si="523"/>
        <v/>
      </c>
      <c r="Q1354" s="14" t="str">
        <f t="shared" si="524"/>
        <v/>
      </c>
      <c r="R1354" s="14" t="str">
        <f t="shared" si="525"/>
        <v/>
      </c>
      <c r="S1354" t="str">
        <f t="shared" si="511"/>
        <v/>
      </c>
      <c r="T1354" s="14">
        <f t="shared" si="512"/>
        <v>0</v>
      </c>
    </row>
    <row r="1355" spans="1:20" x14ac:dyDescent="0.25">
      <c r="A1355" t="s">
        <v>336</v>
      </c>
      <c r="B1355" t="e">
        <f t="shared" si="515"/>
        <v>#VALUE!</v>
      </c>
      <c r="C1355">
        <f t="shared" si="516"/>
        <v>26</v>
      </c>
      <c r="D1355">
        <f t="shared" si="517"/>
        <v>26</v>
      </c>
      <c r="E1355">
        <f t="shared" si="518"/>
        <v>56</v>
      </c>
      <c r="F1355" s="1" t="str">
        <f t="shared" si="508"/>
        <v/>
      </c>
      <c r="G1355" s="1" t="str">
        <f t="shared" si="519"/>
        <v/>
      </c>
      <c r="H1355" s="26" t="str">
        <f t="shared" si="520"/>
        <v>:</v>
      </c>
      <c r="I1355" s="14">
        <f t="shared" si="513"/>
        <v>0</v>
      </c>
      <c r="J1355" s="3">
        <f t="shared" si="521"/>
        <v>19</v>
      </c>
      <c r="K1355" s="3">
        <f t="shared" si="514"/>
        <v>1</v>
      </c>
      <c r="L1355" s="3">
        <f t="shared" si="507"/>
        <v>1</v>
      </c>
      <c r="M1355" s="3">
        <f t="shared" si="509"/>
        <v>1901</v>
      </c>
      <c r="N1355" t="str">
        <f t="shared" si="510"/>
        <v>Avda. Fca. Millán Serrano, 31-35 (frente C/ M.A. Blanco)</v>
      </c>
      <c r="O1355" s="14" t="str">
        <f t="shared" si="522"/>
        <v>04:52</v>
      </c>
      <c r="P1355" s="14" t="str">
        <f t="shared" si="523"/>
        <v>12:51</v>
      </c>
      <c r="Q1355" s="14" t="str">
        <f t="shared" si="524"/>
        <v>20:51</v>
      </c>
      <c r="R1355" s="14" t="str">
        <f t="shared" si="525"/>
        <v>06:52</v>
      </c>
      <c r="S1355" t="str">
        <f t="shared" si="511"/>
        <v>Opel Planta en Figueruelas</v>
      </c>
      <c r="T1355" s="14">
        <f t="shared" si="512"/>
        <v>0</v>
      </c>
    </row>
    <row r="1356" spans="1:20" x14ac:dyDescent="0.25">
      <c r="A1356" t="s">
        <v>516</v>
      </c>
      <c r="B1356">
        <f t="shared" si="515"/>
        <v>2</v>
      </c>
      <c r="C1356" t="e">
        <f t="shared" si="516"/>
        <v>#VALUE!</v>
      </c>
      <c r="D1356">
        <f t="shared" si="517"/>
        <v>2</v>
      </c>
      <c r="E1356">
        <f t="shared" si="518"/>
        <v>4</v>
      </c>
      <c r="F1356" s="1">
        <f t="shared" si="508"/>
        <v>4</v>
      </c>
      <c r="G1356" s="1">
        <f t="shared" si="519"/>
        <v>52</v>
      </c>
      <c r="H1356" s="26" t="str">
        <f t="shared" si="520"/>
        <v>04:52</v>
      </c>
      <c r="I1356" s="14">
        <f t="shared" si="513"/>
        <v>0</v>
      </c>
      <c r="J1356" s="3">
        <f t="shared" si="521"/>
        <v>19</v>
      </c>
      <c r="K1356" s="3">
        <f t="shared" si="514"/>
        <v>0</v>
      </c>
      <c r="L1356" s="3">
        <f t="shared" si="507"/>
        <v>1</v>
      </c>
      <c r="M1356" s="3">
        <f t="shared" si="509"/>
        <v>1901</v>
      </c>
      <c r="N1356" t="str">
        <f t="shared" si="510"/>
        <v/>
      </c>
      <c r="O1356" s="14" t="str">
        <f t="shared" si="522"/>
        <v/>
      </c>
      <c r="P1356" s="14" t="str">
        <f t="shared" si="523"/>
        <v/>
      </c>
      <c r="Q1356" s="14" t="str">
        <f t="shared" si="524"/>
        <v/>
      </c>
      <c r="R1356" s="14" t="str">
        <f t="shared" si="525"/>
        <v/>
      </c>
      <c r="S1356" t="str">
        <f t="shared" si="511"/>
        <v/>
      </c>
      <c r="T1356" s="14">
        <f t="shared" si="512"/>
        <v>0</v>
      </c>
    </row>
    <row r="1357" spans="1:20" x14ac:dyDescent="0.25">
      <c r="A1357" t="s">
        <v>210</v>
      </c>
      <c r="B1357">
        <f t="shared" si="515"/>
        <v>3</v>
      </c>
      <c r="C1357" t="e">
        <f t="shared" si="516"/>
        <v>#VALUE!</v>
      </c>
      <c r="D1357">
        <f t="shared" si="517"/>
        <v>3</v>
      </c>
      <c r="E1357">
        <f t="shared" si="518"/>
        <v>5</v>
      </c>
      <c r="F1357" s="1">
        <f t="shared" si="508"/>
        <v>12</v>
      </c>
      <c r="G1357" s="1">
        <f t="shared" si="519"/>
        <v>51</v>
      </c>
      <c r="H1357" s="26" t="str">
        <f t="shared" si="520"/>
        <v>12:51</v>
      </c>
      <c r="I1357" s="14">
        <f t="shared" si="513"/>
        <v>0</v>
      </c>
      <c r="J1357" s="3">
        <f t="shared" si="521"/>
        <v>19</v>
      </c>
      <c r="K1357" s="3">
        <f t="shared" si="514"/>
        <v>0</v>
      </c>
      <c r="L1357" s="3">
        <f t="shared" si="507"/>
        <v>1</v>
      </c>
      <c r="M1357" s="3">
        <f t="shared" si="509"/>
        <v>1901</v>
      </c>
      <c r="N1357" t="str">
        <f t="shared" si="510"/>
        <v/>
      </c>
      <c r="O1357" s="14" t="str">
        <f t="shared" si="522"/>
        <v/>
      </c>
      <c r="P1357" s="14" t="str">
        <f t="shared" si="523"/>
        <v/>
      </c>
      <c r="Q1357" s="14" t="str">
        <f t="shared" si="524"/>
        <v/>
      </c>
      <c r="R1357" s="14" t="str">
        <f t="shared" si="525"/>
        <v/>
      </c>
      <c r="S1357" t="str">
        <f t="shared" si="511"/>
        <v/>
      </c>
      <c r="T1357" s="14">
        <f t="shared" si="512"/>
        <v>0</v>
      </c>
    </row>
    <row r="1358" spans="1:20" x14ac:dyDescent="0.25">
      <c r="A1358" t="s">
        <v>382</v>
      </c>
      <c r="B1358">
        <f t="shared" si="515"/>
        <v>3</v>
      </c>
      <c r="C1358" t="e">
        <f t="shared" si="516"/>
        <v>#VALUE!</v>
      </c>
      <c r="D1358">
        <f t="shared" si="517"/>
        <v>3</v>
      </c>
      <c r="E1358">
        <f t="shared" si="518"/>
        <v>5</v>
      </c>
      <c r="F1358" s="1">
        <f t="shared" si="508"/>
        <v>20</v>
      </c>
      <c r="G1358" s="1">
        <f t="shared" si="519"/>
        <v>51</v>
      </c>
      <c r="H1358" s="26" t="str">
        <f t="shared" si="520"/>
        <v>20:51</v>
      </c>
      <c r="I1358" s="14">
        <f t="shared" si="513"/>
        <v>0</v>
      </c>
      <c r="J1358" s="3">
        <f t="shared" si="521"/>
        <v>19</v>
      </c>
      <c r="K1358" s="3">
        <f t="shared" si="514"/>
        <v>0</v>
      </c>
      <c r="L1358" s="3">
        <f t="shared" si="507"/>
        <v>1</v>
      </c>
      <c r="M1358" s="3">
        <f t="shared" si="509"/>
        <v>1901</v>
      </c>
      <c r="N1358" t="str">
        <f t="shared" si="510"/>
        <v/>
      </c>
      <c r="O1358" s="14" t="str">
        <f t="shared" si="522"/>
        <v/>
      </c>
      <c r="P1358" s="14" t="str">
        <f t="shared" si="523"/>
        <v/>
      </c>
      <c r="Q1358" s="14" t="str">
        <f t="shared" si="524"/>
        <v/>
      </c>
      <c r="R1358" s="14" t="str">
        <f t="shared" si="525"/>
        <v/>
      </c>
      <c r="S1358" t="str">
        <f t="shared" si="511"/>
        <v/>
      </c>
      <c r="T1358" s="14">
        <f t="shared" si="512"/>
        <v>0</v>
      </c>
    </row>
    <row r="1359" spans="1:20" x14ac:dyDescent="0.25">
      <c r="A1359" t="s">
        <v>291</v>
      </c>
      <c r="B1359">
        <f t="shared" si="515"/>
        <v>2</v>
      </c>
      <c r="C1359" t="e">
        <f t="shared" si="516"/>
        <v>#VALUE!</v>
      </c>
      <c r="D1359">
        <f t="shared" si="517"/>
        <v>2</v>
      </c>
      <c r="E1359">
        <f t="shared" si="518"/>
        <v>4</v>
      </c>
      <c r="F1359" s="1">
        <f t="shared" si="508"/>
        <v>6</v>
      </c>
      <c r="G1359" s="1">
        <f t="shared" si="519"/>
        <v>52</v>
      </c>
      <c r="H1359" s="26" t="str">
        <f t="shared" si="520"/>
        <v>06:52</v>
      </c>
      <c r="I1359" s="14">
        <f t="shared" si="513"/>
        <v>0</v>
      </c>
      <c r="J1359" s="3">
        <f t="shared" si="521"/>
        <v>19</v>
      </c>
      <c r="K1359" s="3">
        <f t="shared" si="514"/>
        <v>0</v>
      </c>
      <c r="L1359" s="3">
        <f t="shared" si="507"/>
        <v>1</v>
      </c>
      <c r="M1359" s="3">
        <f t="shared" si="509"/>
        <v>1901</v>
      </c>
      <c r="N1359" t="str">
        <f t="shared" si="510"/>
        <v/>
      </c>
      <c r="O1359" s="14" t="str">
        <f t="shared" si="522"/>
        <v/>
      </c>
      <c r="P1359" s="14" t="str">
        <f t="shared" si="523"/>
        <v/>
      </c>
      <c r="Q1359" s="14" t="str">
        <f t="shared" si="524"/>
        <v/>
      </c>
      <c r="R1359" s="14" t="str">
        <f t="shared" si="525"/>
        <v/>
      </c>
      <c r="S1359" t="str">
        <f t="shared" si="511"/>
        <v/>
      </c>
      <c r="T1359" s="14">
        <f t="shared" si="512"/>
        <v>0</v>
      </c>
    </row>
    <row r="1360" spans="1:20" x14ac:dyDescent="0.25">
      <c r="A1360" t="s">
        <v>21</v>
      </c>
      <c r="B1360" t="e">
        <f t="shared" si="515"/>
        <v>#VALUE!</v>
      </c>
      <c r="C1360" t="e">
        <f t="shared" si="516"/>
        <v>#VALUE!</v>
      </c>
      <c r="D1360" t="e">
        <f t="shared" si="517"/>
        <v>#VALUE!</v>
      </c>
      <c r="E1360">
        <f t="shared" si="518"/>
        <v>26</v>
      </c>
      <c r="F1360" s="1" t="str">
        <f t="shared" si="508"/>
        <v/>
      </c>
      <c r="G1360" s="1" t="str">
        <f t="shared" si="519"/>
        <v/>
      </c>
      <c r="H1360" s="26" t="str">
        <f t="shared" si="520"/>
        <v>:</v>
      </c>
      <c r="I1360" s="14">
        <f t="shared" si="513"/>
        <v>0</v>
      </c>
      <c r="J1360" s="3">
        <f t="shared" si="521"/>
        <v>19</v>
      </c>
      <c r="K1360" s="3">
        <f t="shared" si="514"/>
        <v>0</v>
      </c>
      <c r="L1360" s="3">
        <f t="shared" si="507"/>
        <v>1</v>
      </c>
      <c r="M1360" s="3">
        <f t="shared" si="509"/>
        <v>1901</v>
      </c>
      <c r="N1360" t="str">
        <f t="shared" si="510"/>
        <v/>
      </c>
      <c r="O1360" s="14" t="str">
        <f t="shared" si="522"/>
        <v/>
      </c>
      <c r="P1360" s="14" t="str">
        <f t="shared" si="523"/>
        <v/>
      </c>
      <c r="Q1360" s="14" t="str">
        <f t="shared" si="524"/>
        <v/>
      </c>
      <c r="R1360" s="14" t="str">
        <f t="shared" si="525"/>
        <v/>
      </c>
      <c r="S1360" t="str">
        <f t="shared" si="511"/>
        <v/>
      </c>
      <c r="T1360" s="14">
        <f t="shared" si="512"/>
        <v>0</v>
      </c>
    </row>
    <row r="1361" spans="1:20" x14ac:dyDescent="0.25">
      <c r="A1361" t="s">
        <v>186</v>
      </c>
      <c r="B1361" t="e">
        <f t="shared" si="515"/>
        <v>#VALUE!</v>
      </c>
      <c r="C1361">
        <f t="shared" si="516"/>
        <v>9</v>
      </c>
      <c r="D1361">
        <f t="shared" si="517"/>
        <v>9</v>
      </c>
      <c r="E1361">
        <f t="shared" si="518"/>
        <v>24</v>
      </c>
      <c r="F1361" s="1" t="str">
        <f t="shared" si="508"/>
        <v/>
      </c>
      <c r="G1361" s="1" t="str">
        <f t="shared" si="519"/>
        <v/>
      </c>
      <c r="H1361" s="26" t="str">
        <f t="shared" si="520"/>
        <v>:</v>
      </c>
      <c r="I1361" s="14">
        <f t="shared" si="513"/>
        <v>0</v>
      </c>
      <c r="J1361" s="3">
        <f t="shared" si="521"/>
        <v>19</v>
      </c>
      <c r="K1361" s="3">
        <f t="shared" si="514"/>
        <v>1</v>
      </c>
      <c r="L1361" s="3">
        <f t="shared" si="507"/>
        <v>2</v>
      </c>
      <c r="M1361" s="3">
        <f t="shared" si="509"/>
        <v>1902</v>
      </c>
      <c r="N1361" t="str">
        <f t="shared" si="510"/>
        <v>C/ Orión, nº 8 (Pd. Bus)</v>
      </c>
      <c r="O1361" s="14" t="str">
        <f t="shared" si="522"/>
        <v>04:53</v>
      </c>
      <c r="P1361" s="14" t="str">
        <f t="shared" si="523"/>
        <v>12:53</v>
      </c>
      <c r="Q1361" s="14" t="str">
        <f t="shared" si="524"/>
        <v>20:53</v>
      </c>
      <c r="R1361" s="14" t="str">
        <f t="shared" si="525"/>
        <v>06:53</v>
      </c>
      <c r="S1361" t="str">
        <f t="shared" si="511"/>
        <v>Casetas: (frente urbanización Alameda)</v>
      </c>
      <c r="T1361" s="14">
        <f t="shared" si="512"/>
        <v>0</v>
      </c>
    </row>
    <row r="1362" spans="1:20" x14ac:dyDescent="0.25">
      <c r="A1362" t="s">
        <v>104</v>
      </c>
      <c r="B1362">
        <f t="shared" si="515"/>
        <v>2</v>
      </c>
      <c r="C1362" t="e">
        <f t="shared" si="516"/>
        <v>#VALUE!</v>
      </c>
      <c r="D1362">
        <f t="shared" si="517"/>
        <v>2</v>
      </c>
      <c r="E1362">
        <f t="shared" si="518"/>
        <v>4</v>
      </c>
      <c r="F1362" s="1">
        <f t="shared" si="508"/>
        <v>4</v>
      </c>
      <c r="G1362" s="1">
        <f t="shared" si="519"/>
        <v>53</v>
      </c>
      <c r="H1362" s="26" t="str">
        <f t="shared" si="520"/>
        <v>04:53</v>
      </c>
      <c r="I1362" s="14">
        <f t="shared" si="513"/>
        <v>0</v>
      </c>
      <c r="J1362" s="3">
        <f t="shared" si="521"/>
        <v>19</v>
      </c>
      <c r="K1362" s="3">
        <f t="shared" si="514"/>
        <v>0</v>
      </c>
      <c r="L1362" s="3">
        <f t="shared" si="507"/>
        <v>2</v>
      </c>
      <c r="M1362" s="3">
        <f t="shared" si="509"/>
        <v>1902</v>
      </c>
      <c r="N1362" t="str">
        <f t="shared" si="510"/>
        <v/>
      </c>
      <c r="O1362" s="14" t="str">
        <f t="shared" si="522"/>
        <v/>
      </c>
      <c r="P1362" s="14" t="str">
        <f t="shared" si="523"/>
        <v/>
      </c>
      <c r="Q1362" s="14" t="str">
        <f t="shared" si="524"/>
        <v/>
      </c>
      <c r="R1362" s="14" t="str">
        <f t="shared" si="525"/>
        <v/>
      </c>
      <c r="S1362" t="str">
        <f t="shared" si="511"/>
        <v/>
      </c>
      <c r="T1362" s="14">
        <f t="shared" si="512"/>
        <v>0</v>
      </c>
    </row>
    <row r="1363" spans="1:20" x14ac:dyDescent="0.25">
      <c r="A1363" t="s">
        <v>113</v>
      </c>
      <c r="B1363">
        <f t="shared" si="515"/>
        <v>3</v>
      </c>
      <c r="C1363" t="e">
        <f t="shared" si="516"/>
        <v>#VALUE!</v>
      </c>
      <c r="D1363">
        <f t="shared" si="517"/>
        <v>3</v>
      </c>
      <c r="E1363">
        <f t="shared" si="518"/>
        <v>5</v>
      </c>
      <c r="F1363" s="1">
        <f t="shared" si="508"/>
        <v>12</v>
      </c>
      <c r="G1363" s="1">
        <f t="shared" si="519"/>
        <v>53</v>
      </c>
      <c r="H1363" s="26" t="str">
        <f t="shared" si="520"/>
        <v>12:53</v>
      </c>
      <c r="I1363" s="14">
        <f t="shared" si="513"/>
        <v>0</v>
      </c>
      <c r="J1363" s="3">
        <f t="shared" si="521"/>
        <v>19</v>
      </c>
      <c r="K1363" s="3">
        <f t="shared" si="514"/>
        <v>0</v>
      </c>
      <c r="L1363" s="3">
        <f t="shared" si="507"/>
        <v>2</v>
      </c>
      <c r="M1363" s="3">
        <f t="shared" si="509"/>
        <v>1902</v>
      </c>
      <c r="N1363" t="str">
        <f t="shared" si="510"/>
        <v/>
      </c>
      <c r="O1363" s="14" t="str">
        <f t="shared" si="522"/>
        <v/>
      </c>
      <c r="P1363" s="14" t="str">
        <f t="shared" si="523"/>
        <v/>
      </c>
      <c r="Q1363" s="14" t="str">
        <f t="shared" si="524"/>
        <v/>
      </c>
      <c r="R1363" s="14" t="str">
        <f t="shared" si="525"/>
        <v/>
      </c>
      <c r="S1363" t="str">
        <f t="shared" si="511"/>
        <v/>
      </c>
      <c r="T1363" s="14">
        <f t="shared" si="512"/>
        <v>0</v>
      </c>
    </row>
    <row r="1364" spans="1:20" x14ac:dyDescent="0.25">
      <c r="A1364" t="s">
        <v>114</v>
      </c>
      <c r="B1364">
        <f t="shared" si="515"/>
        <v>3</v>
      </c>
      <c r="C1364" t="e">
        <f t="shared" si="516"/>
        <v>#VALUE!</v>
      </c>
      <c r="D1364">
        <f t="shared" si="517"/>
        <v>3</v>
      </c>
      <c r="E1364">
        <f t="shared" si="518"/>
        <v>5</v>
      </c>
      <c r="F1364" s="1">
        <f t="shared" si="508"/>
        <v>20</v>
      </c>
      <c r="G1364" s="1">
        <f t="shared" si="519"/>
        <v>53</v>
      </c>
      <c r="H1364" s="26" t="str">
        <f t="shared" si="520"/>
        <v>20:53</v>
      </c>
      <c r="I1364" s="14">
        <f t="shared" si="513"/>
        <v>0</v>
      </c>
      <c r="J1364" s="3">
        <f t="shared" si="521"/>
        <v>19</v>
      </c>
      <c r="K1364" s="3">
        <f t="shared" si="514"/>
        <v>0</v>
      </c>
      <c r="L1364" s="3">
        <f t="shared" si="507"/>
        <v>2</v>
      </c>
      <c r="M1364" s="3">
        <f t="shared" si="509"/>
        <v>1902</v>
      </c>
      <c r="N1364" t="str">
        <f t="shared" si="510"/>
        <v/>
      </c>
      <c r="O1364" s="14" t="str">
        <f t="shared" si="522"/>
        <v/>
      </c>
      <c r="P1364" s="14" t="str">
        <f t="shared" si="523"/>
        <v/>
      </c>
      <c r="Q1364" s="14" t="str">
        <f t="shared" si="524"/>
        <v/>
      </c>
      <c r="R1364" s="14" t="str">
        <f t="shared" si="525"/>
        <v/>
      </c>
      <c r="S1364" t="str">
        <f t="shared" si="511"/>
        <v/>
      </c>
      <c r="T1364" s="14">
        <f t="shared" si="512"/>
        <v>0</v>
      </c>
    </row>
    <row r="1365" spans="1:20" x14ac:dyDescent="0.25">
      <c r="A1365" t="s">
        <v>292</v>
      </c>
      <c r="B1365">
        <f t="shared" si="515"/>
        <v>2</v>
      </c>
      <c r="C1365" t="e">
        <f t="shared" si="516"/>
        <v>#VALUE!</v>
      </c>
      <c r="D1365">
        <f t="shared" si="517"/>
        <v>2</v>
      </c>
      <c r="E1365">
        <f t="shared" si="518"/>
        <v>4</v>
      </c>
      <c r="F1365" s="1">
        <f t="shared" si="508"/>
        <v>6</v>
      </c>
      <c r="G1365" s="1">
        <f t="shared" si="519"/>
        <v>53</v>
      </c>
      <c r="H1365" s="26" t="str">
        <f t="shared" si="520"/>
        <v>06:53</v>
      </c>
      <c r="I1365" s="14">
        <f t="shared" si="513"/>
        <v>0</v>
      </c>
      <c r="J1365" s="3">
        <f t="shared" si="521"/>
        <v>19</v>
      </c>
      <c r="K1365" s="3">
        <f t="shared" si="514"/>
        <v>0</v>
      </c>
      <c r="L1365" s="3">
        <f t="shared" si="507"/>
        <v>2</v>
      </c>
      <c r="M1365" s="3">
        <f t="shared" si="509"/>
        <v>1902</v>
      </c>
      <c r="N1365" t="str">
        <f t="shared" si="510"/>
        <v/>
      </c>
      <c r="O1365" s="14" t="str">
        <f t="shared" si="522"/>
        <v/>
      </c>
      <c r="P1365" s="14" t="str">
        <f t="shared" si="523"/>
        <v/>
      </c>
      <c r="Q1365" s="14" t="str">
        <f t="shared" si="524"/>
        <v/>
      </c>
      <c r="R1365" s="14" t="str">
        <f t="shared" si="525"/>
        <v/>
      </c>
      <c r="S1365" t="str">
        <f t="shared" si="511"/>
        <v/>
      </c>
      <c r="T1365" s="14">
        <f t="shared" si="512"/>
        <v>0</v>
      </c>
    </row>
    <row r="1366" spans="1:20" x14ac:dyDescent="0.25">
      <c r="A1366" t="s">
        <v>238</v>
      </c>
      <c r="B1366" t="e">
        <f t="shared" si="515"/>
        <v>#VALUE!</v>
      </c>
      <c r="C1366" t="e">
        <f t="shared" si="516"/>
        <v>#VALUE!</v>
      </c>
      <c r="D1366" t="e">
        <f t="shared" si="517"/>
        <v>#VALUE!</v>
      </c>
      <c r="E1366">
        <f t="shared" si="518"/>
        <v>38</v>
      </c>
      <c r="F1366" s="1" t="str">
        <f t="shared" si="508"/>
        <v/>
      </c>
      <c r="G1366" s="1" t="str">
        <f t="shared" si="519"/>
        <v/>
      </c>
      <c r="H1366" s="26" t="str">
        <f t="shared" si="520"/>
        <v>:</v>
      </c>
      <c r="I1366" s="14">
        <f t="shared" si="513"/>
        <v>0</v>
      </c>
      <c r="J1366" s="3">
        <f t="shared" si="521"/>
        <v>19</v>
      </c>
      <c r="K1366" s="3">
        <f t="shared" si="514"/>
        <v>0</v>
      </c>
      <c r="L1366" s="3">
        <f t="shared" si="507"/>
        <v>2</v>
      </c>
      <c r="M1366" s="3">
        <f t="shared" si="509"/>
        <v>1902</v>
      </c>
      <c r="N1366" t="str">
        <f t="shared" si="510"/>
        <v/>
      </c>
      <c r="O1366" s="14" t="str">
        <f t="shared" si="522"/>
        <v/>
      </c>
      <c r="P1366" s="14" t="str">
        <f t="shared" si="523"/>
        <v/>
      </c>
      <c r="Q1366" s="14" t="str">
        <f t="shared" si="524"/>
        <v/>
      </c>
      <c r="R1366" s="14" t="str">
        <f t="shared" si="525"/>
        <v/>
      </c>
      <c r="S1366" t="str">
        <f t="shared" si="511"/>
        <v/>
      </c>
      <c r="T1366" s="14">
        <f t="shared" si="512"/>
        <v>0</v>
      </c>
    </row>
    <row r="1367" spans="1:20" x14ac:dyDescent="0.25">
      <c r="A1367" t="s">
        <v>337</v>
      </c>
      <c r="B1367" t="e">
        <f t="shared" si="515"/>
        <v>#VALUE!</v>
      </c>
      <c r="C1367">
        <f t="shared" si="516"/>
        <v>17</v>
      </c>
      <c r="D1367">
        <f t="shared" si="517"/>
        <v>17</v>
      </c>
      <c r="E1367">
        <f t="shared" si="518"/>
        <v>44</v>
      </c>
      <c r="F1367" s="1" t="str">
        <f t="shared" si="508"/>
        <v/>
      </c>
      <c r="G1367" s="1" t="str">
        <f t="shared" si="519"/>
        <v/>
      </c>
      <c r="H1367" s="26" t="str">
        <f t="shared" si="520"/>
        <v>:</v>
      </c>
      <c r="I1367" s="14">
        <f t="shared" si="513"/>
        <v>0</v>
      </c>
      <c r="J1367" s="3">
        <f t="shared" si="521"/>
        <v>19</v>
      </c>
      <c r="K1367" s="3">
        <f t="shared" si="514"/>
        <v>1</v>
      </c>
      <c r="L1367" s="3">
        <f t="shared" si="507"/>
        <v>3</v>
      </c>
      <c r="M1367" s="3">
        <f t="shared" si="509"/>
        <v>1903</v>
      </c>
      <c r="N1367" t="str">
        <f t="shared" si="510"/>
        <v>C/ Alberto Magno, nº 21 (esq. Centro Civico)</v>
      </c>
      <c r="O1367" s="14" t="str">
        <f t="shared" si="522"/>
        <v>04:54</v>
      </c>
      <c r="P1367" s="14" t="str">
        <f t="shared" si="523"/>
        <v>12:54</v>
      </c>
      <c r="Q1367" s="14" t="str">
        <f t="shared" si="524"/>
        <v>20:54</v>
      </c>
      <c r="R1367" s="14" t="str">
        <f t="shared" si="525"/>
        <v>06:54</v>
      </c>
      <c r="S1367" t="str">
        <f t="shared" si="511"/>
        <v>Casetas (frente nº 52)</v>
      </c>
      <c r="T1367" s="14">
        <f t="shared" si="512"/>
        <v>0</v>
      </c>
    </row>
    <row r="1368" spans="1:20" x14ac:dyDescent="0.25">
      <c r="A1368" t="s">
        <v>521</v>
      </c>
      <c r="B1368">
        <f t="shared" si="515"/>
        <v>2</v>
      </c>
      <c r="C1368" t="e">
        <f t="shared" si="516"/>
        <v>#VALUE!</v>
      </c>
      <c r="D1368">
        <f t="shared" si="517"/>
        <v>2</v>
      </c>
      <c r="E1368">
        <f t="shared" si="518"/>
        <v>4</v>
      </c>
      <c r="F1368" s="1">
        <f t="shared" si="508"/>
        <v>4</v>
      </c>
      <c r="G1368" s="1">
        <f t="shared" si="519"/>
        <v>54</v>
      </c>
      <c r="H1368" s="26" t="str">
        <f t="shared" si="520"/>
        <v>04:54</v>
      </c>
      <c r="I1368" s="14">
        <f t="shared" si="513"/>
        <v>0</v>
      </c>
      <c r="J1368" s="3">
        <f t="shared" si="521"/>
        <v>19</v>
      </c>
      <c r="K1368" s="3">
        <f t="shared" si="514"/>
        <v>0</v>
      </c>
      <c r="L1368" s="3">
        <f t="shared" si="507"/>
        <v>3</v>
      </c>
      <c r="M1368" s="3">
        <f t="shared" si="509"/>
        <v>1903</v>
      </c>
      <c r="N1368" t="str">
        <f t="shared" si="510"/>
        <v/>
      </c>
      <c r="O1368" s="14" t="str">
        <f t="shared" si="522"/>
        <v/>
      </c>
      <c r="P1368" s="14" t="str">
        <f t="shared" si="523"/>
        <v/>
      </c>
      <c r="Q1368" s="14" t="str">
        <f t="shared" si="524"/>
        <v/>
      </c>
      <c r="R1368" s="14" t="str">
        <f t="shared" si="525"/>
        <v/>
      </c>
      <c r="S1368" t="str">
        <f t="shared" si="511"/>
        <v/>
      </c>
      <c r="T1368" s="14">
        <f t="shared" si="512"/>
        <v>0</v>
      </c>
    </row>
    <row r="1369" spans="1:20" x14ac:dyDescent="0.25">
      <c r="A1369" t="s">
        <v>116</v>
      </c>
      <c r="B1369">
        <f t="shared" si="515"/>
        <v>3</v>
      </c>
      <c r="C1369" t="e">
        <f t="shared" si="516"/>
        <v>#VALUE!</v>
      </c>
      <c r="D1369">
        <f t="shared" si="517"/>
        <v>3</v>
      </c>
      <c r="E1369">
        <f t="shared" si="518"/>
        <v>5</v>
      </c>
      <c r="F1369" s="1">
        <f t="shared" si="508"/>
        <v>12</v>
      </c>
      <c r="G1369" s="1">
        <f t="shared" si="519"/>
        <v>54</v>
      </c>
      <c r="H1369" s="26" t="str">
        <f t="shared" si="520"/>
        <v>12:54</v>
      </c>
      <c r="I1369" s="14">
        <f t="shared" si="513"/>
        <v>0</v>
      </c>
      <c r="J1369" s="3">
        <f t="shared" si="521"/>
        <v>19</v>
      </c>
      <c r="K1369" s="3">
        <f t="shared" si="514"/>
        <v>0</v>
      </c>
      <c r="L1369" s="3">
        <f t="shared" si="507"/>
        <v>3</v>
      </c>
      <c r="M1369" s="3">
        <f t="shared" si="509"/>
        <v>1903</v>
      </c>
      <c r="N1369" t="str">
        <f t="shared" si="510"/>
        <v/>
      </c>
      <c r="O1369" s="14" t="str">
        <f t="shared" si="522"/>
        <v/>
      </c>
      <c r="P1369" s="14" t="str">
        <f t="shared" si="523"/>
        <v/>
      </c>
      <c r="Q1369" s="14" t="str">
        <f t="shared" si="524"/>
        <v/>
      </c>
      <c r="R1369" s="14" t="str">
        <f t="shared" si="525"/>
        <v/>
      </c>
      <c r="S1369" t="str">
        <f t="shared" si="511"/>
        <v/>
      </c>
      <c r="T1369" s="14">
        <f t="shared" si="512"/>
        <v>0</v>
      </c>
    </row>
    <row r="1370" spans="1:20" x14ac:dyDescent="0.25">
      <c r="A1370" t="s">
        <v>117</v>
      </c>
      <c r="B1370">
        <f t="shared" si="515"/>
        <v>3</v>
      </c>
      <c r="C1370" t="e">
        <f t="shared" si="516"/>
        <v>#VALUE!</v>
      </c>
      <c r="D1370">
        <f t="shared" si="517"/>
        <v>3</v>
      </c>
      <c r="E1370">
        <f t="shared" si="518"/>
        <v>5</v>
      </c>
      <c r="F1370" s="1">
        <f t="shared" si="508"/>
        <v>20</v>
      </c>
      <c r="G1370" s="1">
        <f t="shared" si="519"/>
        <v>54</v>
      </c>
      <c r="H1370" s="26" t="str">
        <f t="shared" si="520"/>
        <v>20:54</v>
      </c>
      <c r="I1370" s="14">
        <f t="shared" si="513"/>
        <v>0</v>
      </c>
      <c r="J1370" s="3">
        <f t="shared" si="521"/>
        <v>19</v>
      </c>
      <c r="K1370" s="3">
        <f t="shared" si="514"/>
        <v>0</v>
      </c>
      <c r="L1370" s="3">
        <f t="shared" si="507"/>
        <v>3</v>
      </c>
      <c r="M1370" s="3">
        <f t="shared" si="509"/>
        <v>1903</v>
      </c>
      <c r="N1370" t="str">
        <f t="shared" si="510"/>
        <v/>
      </c>
      <c r="O1370" s="14" t="str">
        <f t="shared" si="522"/>
        <v/>
      </c>
      <c r="P1370" s="14" t="str">
        <f t="shared" si="523"/>
        <v/>
      </c>
      <c r="Q1370" s="14" t="str">
        <f t="shared" si="524"/>
        <v/>
      </c>
      <c r="R1370" s="14" t="str">
        <f t="shared" si="525"/>
        <v/>
      </c>
      <c r="S1370" t="str">
        <f t="shared" si="511"/>
        <v/>
      </c>
      <c r="T1370" s="14">
        <f t="shared" si="512"/>
        <v>0</v>
      </c>
    </row>
    <row r="1371" spans="1:20" x14ac:dyDescent="0.25">
      <c r="A1371" t="s">
        <v>294</v>
      </c>
      <c r="B1371">
        <f t="shared" si="515"/>
        <v>2</v>
      </c>
      <c r="C1371" t="e">
        <f t="shared" si="516"/>
        <v>#VALUE!</v>
      </c>
      <c r="D1371">
        <f t="shared" si="517"/>
        <v>2</v>
      </c>
      <c r="E1371">
        <f t="shared" si="518"/>
        <v>4</v>
      </c>
      <c r="F1371" s="1">
        <f t="shared" si="508"/>
        <v>6</v>
      </c>
      <c r="G1371" s="1">
        <f t="shared" si="519"/>
        <v>54</v>
      </c>
      <c r="H1371" s="26" t="str">
        <f t="shared" si="520"/>
        <v>06:54</v>
      </c>
      <c r="I1371" s="14">
        <f t="shared" si="513"/>
        <v>0</v>
      </c>
      <c r="J1371" s="3">
        <f t="shared" si="521"/>
        <v>19</v>
      </c>
      <c r="K1371" s="3">
        <f t="shared" si="514"/>
        <v>0</v>
      </c>
      <c r="L1371" s="3">
        <f t="shared" si="507"/>
        <v>3</v>
      </c>
      <c r="M1371" s="3">
        <f t="shared" si="509"/>
        <v>1903</v>
      </c>
      <c r="N1371" t="str">
        <f t="shared" si="510"/>
        <v/>
      </c>
      <c r="O1371" s="14" t="str">
        <f t="shared" si="522"/>
        <v/>
      </c>
      <c r="P1371" s="14" t="str">
        <f t="shared" si="523"/>
        <v/>
      </c>
      <c r="Q1371" s="14" t="str">
        <f t="shared" si="524"/>
        <v/>
      </c>
      <c r="R1371" s="14" t="str">
        <f t="shared" si="525"/>
        <v/>
      </c>
      <c r="S1371" t="str">
        <f t="shared" si="511"/>
        <v/>
      </c>
      <c r="T1371" s="14">
        <f t="shared" si="512"/>
        <v>0</v>
      </c>
    </row>
    <row r="1372" spans="1:20" x14ac:dyDescent="0.25">
      <c r="A1372" t="s">
        <v>243</v>
      </c>
      <c r="B1372" t="e">
        <f t="shared" si="515"/>
        <v>#VALUE!</v>
      </c>
      <c r="C1372" t="e">
        <f t="shared" si="516"/>
        <v>#VALUE!</v>
      </c>
      <c r="D1372" t="e">
        <f t="shared" si="517"/>
        <v>#VALUE!</v>
      </c>
      <c r="E1372">
        <f t="shared" si="518"/>
        <v>22</v>
      </c>
      <c r="F1372" s="1" t="str">
        <f t="shared" si="508"/>
        <v/>
      </c>
      <c r="G1372" s="1" t="str">
        <f t="shared" si="519"/>
        <v/>
      </c>
      <c r="H1372" s="26" t="str">
        <f t="shared" si="520"/>
        <v>:</v>
      </c>
      <c r="I1372" s="14">
        <f t="shared" si="513"/>
        <v>0</v>
      </c>
      <c r="J1372" s="3">
        <f t="shared" si="521"/>
        <v>19</v>
      </c>
      <c r="K1372" s="3">
        <f t="shared" si="514"/>
        <v>0</v>
      </c>
      <c r="L1372" s="3">
        <f t="shared" si="507"/>
        <v>3</v>
      </c>
      <c r="M1372" s="3">
        <f t="shared" si="509"/>
        <v>1903</v>
      </c>
      <c r="N1372" t="str">
        <f t="shared" si="510"/>
        <v/>
      </c>
      <c r="O1372" s="14" t="str">
        <f t="shared" si="522"/>
        <v/>
      </c>
      <c r="P1372" s="14" t="str">
        <f t="shared" si="523"/>
        <v/>
      </c>
      <c r="Q1372" s="14" t="str">
        <f t="shared" si="524"/>
        <v/>
      </c>
      <c r="R1372" s="14" t="str">
        <f t="shared" si="525"/>
        <v/>
      </c>
      <c r="S1372" t="str">
        <f t="shared" si="511"/>
        <v/>
      </c>
      <c r="T1372" s="14">
        <f t="shared" si="512"/>
        <v>0</v>
      </c>
    </row>
    <row r="1373" spans="1:20" x14ac:dyDescent="0.25">
      <c r="A1373" t="s">
        <v>188</v>
      </c>
      <c r="B1373" t="e">
        <f t="shared" si="515"/>
        <v>#VALUE!</v>
      </c>
      <c r="C1373">
        <f t="shared" si="516"/>
        <v>17</v>
      </c>
      <c r="D1373">
        <f t="shared" si="517"/>
        <v>17</v>
      </c>
      <c r="E1373">
        <f t="shared" si="518"/>
        <v>33</v>
      </c>
      <c r="F1373" s="1" t="str">
        <f t="shared" si="508"/>
        <v/>
      </c>
      <c r="G1373" s="1" t="str">
        <f t="shared" si="519"/>
        <v/>
      </c>
      <c r="H1373" s="26" t="str">
        <f t="shared" si="520"/>
        <v>:</v>
      </c>
      <c r="I1373" s="14">
        <f t="shared" si="513"/>
        <v>0</v>
      </c>
      <c r="J1373" s="3">
        <f t="shared" si="521"/>
        <v>19</v>
      </c>
      <c r="K1373" s="3">
        <f t="shared" si="514"/>
        <v>1</v>
      </c>
      <c r="L1373" s="3">
        <f t="shared" si="507"/>
        <v>4</v>
      </c>
      <c r="M1373" s="3">
        <f t="shared" si="509"/>
        <v>1904</v>
      </c>
      <c r="N1373" t="str">
        <f t="shared" si="510"/>
        <v>Lagos de Coronas, nº 39 (Pd. Bus)</v>
      </c>
      <c r="O1373" s="14" t="str">
        <f t="shared" si="522"/>
        <v>04:55</v>
      </c>
      <c r="P1373" s="14" t="str">
        <f t="shared" si="523"/>
        <v>12:55</v>
      </c>
      <c r="Q1373" s="14" t="str">
        <f t="shared" si="524"/>
        <v>20:55</v>
      </c>
      <c r="R1373" s="14" t="str">
        <f t="shared" si="525"/>
        <v>06:55</v>
      </c>
      <c r="S1373" t="str">
        <f t="shared" si="511"/>
        <v>Casetas (frente C/ Canteras)</v>
      </c>
      <c r="T1373" s="14">
        <f t="shared" si="512"/>
        <v>0</v>
      </c>
    </row>
    <row r="1374" spans="1:20" x14ac:dyDescent="0.25">
      <c r="A1374" t="s">
        <v>108</v>
      </c>
      <c r="B1374">
        <f t="shared" si="515"/>
        <v>2</v>
      </c>
      <c r="C1374" t="e">
        <f t="shared" si="516"/>
        <v>#VALUE!</v>
      </c>
      <c r="D1374">
        <f t="shared" si="517"/>
        <v>2</v>
      </c>
      <c r="E1374">
        <f t="shared" si="518"/>
        <v>4</v>
      </c>
      <c r="F1374" s="1">
        <f t="shared" si="508"/>
        <v>4</v>
      </c>
      <c r="G1374" s="1">
        <f t="shared" si="519"/>
        <v>55</v>
      </c>
      <c r="H1374" s="26" t="str">
        <f t="shared" si="520"/>
        <v>04:55</v>
      </c>
      <c r="I1374" s="14">
        <f t="shared" si="513"/>
        <v>0</v>
      </c>
      <c r="J1374" s="3">
        <f t="shared" si="521"/>
        <v>19</v>
      </c>
      <c r="K1374" s="3">
        <f t="shared" si="514"/>
        <v>0</v>
      </c>
      <c r="L1374" s="3">
        <f t="shared" si="507"/>
        <v>4</v>
      </c>
      <c r="M1374" s="3">
        <f t="shared" si="509"/>
        <v>1904</v>
      </c>
      <c r="N1374" t="str">
        <f t="shared" si="510"/>
        <v/>
      </c>
      <c r="O1374" s="14" t="str">
        <f t="shared" si="522"/>
        <v/>
      </c>
      <c r="P1374" s="14" t="str">
        <f t="shared" si="523"/>
        <v/>
      </c>
      <c r="Q1374" s="14" t="str">
        <f t="shared" si="524"/>
        <v/>
      </c>
      <c r="R1374" s="14" t="str">
        <f t="shared" si="525"/>
        <v/>
      </c>
      <c r="S1374" t="str">
        <f t="shared" si="511"/>
        <v/>
      </c>
      <c r="T1374" s="14">
        <f t="shared" si="512"/>
        <v>0</v>
      </c>
    </row>
    <row r="1375" spans="1:20" x14ac:dyDescent="0.25">
      <c r="A1375" t="s">
        <v>120</v>
      </c>
      <c r="B1375">
        <f t="shared" si="515"/>
        <v>3</v>
      </c>
      <c r="C1375" t="e">
        <f t="shared" si="516"/>
        <v>#VALUE!</v>
      </c>
      <c r="D1375">
        <f t="shared" si="517"/>
        <v>3</v>
      </c>
      <c r="E1375">
        <f t="shared" si="518"/>
        <v>5</v>
      </c>
      <c r="F1375" s="1">
        <f t="shared" si="508"/>
        <v>12</v>
      </c>
      <c r="G1375" s="1">
        <f t="shared" si="519"/>
        <v>55</v>
      </c>
      <c r="H1375" s="26" t="str">
        <f t="shared" si="520"/>
        <v>12:55</v>
      </c>
      <c r="I1375" s="14">
        <f t="shared" si="513"/>
        <v>0</v>
      </c>
      <c r="J1375" s="3">
        <f t="shared" si="521"/>
        <v>19</v>
      </c>
      <c r="K1375" s="3">
        <f t="shared" si="514"/>
        <v>0</v>
      </c>
      <c r="L1375" s="3">
        <f t="shared" si="507"/>
        <v>4</v>
      </c>
      <c r="M1375" s="3">
        <f t="shared" si="509"/>
        <v>1904</v>
      </c>
      <c r="N1375" t="str">
        <f t="shared" si="510"/>
        <v/>
      </c>
      <c r="O1375" s="14" t="str">
        <f t="shared" si="522"/>
        <v/>
      </c>
      <c r="P1375" s="14" t="str">
        <f t="shared" si="523"/>
        <v/>
      </c>
      <c r="Q1375" s="14" t="str">
        <f t="shared" si="524"/>
        <v/>
      </c>
      <c r="R1375" s="14" t="str">
        <f t="shared" si="525"/>
        <v/>
      </c>
      <c r="S1375" t="str">
        <f t="shared" si="511"/>
        <v/>
      </c>
      <c r="T1375" s="14">
        <f t="shared" si="512"/>
        <v>0</v>
      </c>
    </row>
    <row r="1376" spans="1:20" x14ac:dyDescent="0.25">
      <c r="A1376" t="s">
        <v>121</v>
      </c>
      <c r="B1376">
        <f t="shared" si="515"/>
        <v>3</v>
      </c>
      <c r="C1376" t="e">
        <f t="shared" si="516"/>
        <v>#VALUE!</v>
      </c>
      <c r="D1376">
        <f t="shared" si="517"/>
        <v>3</v>
      </c>
      <c r="E1376">
        <f t="shared" si="518"/>
        <v>5</v>
      </c>
      <c r="F1376" s="1">
        <f t="shared" si="508"/>
        <v>20</v>
      </c>
      <c r="G1376" s="1">
        <f t="shared" si="519"/>
        <v>55</v>
      </c>
      <c r="H1376" s="26" t="str">
        <f t="shared" si="520"/>
        <v>20:55</v>
      </c>
      <c r="I1376" s="14">
        <f t="shared" si="513"/>
        <v>0</v>
      </c>
      <c r="J1376" s="3">
        <f t="shared" si="521"/>
        <v>19</v>
      </c>
      <c r="K1376" s="3">
        <f t="shared" si="514"/>
        <v>0</v>
      </c>
      <c r="L1376" s="3">
        <f t="shared" si="507"/>
        <v>4</v>
      </c>
      <c r="M1376" s="3">
        <f t="shared" si="509"/>
        <v>1904</v>
      </c>
      <c r="N1376" t="str">
        <f t="shared" si="510"/>
        <v/>
      </c>
      <c r="O1376" s="14" t="str">
        <f t="shared" si="522"/>
        <v/>
      </c>
      <c r="P1376" s="14" t="str">
        <f t="shared" si="523"/>
        <v/>
      </c>
      <c r="Q1376" s="14" t="str">
        <f t="shared" si="524"/>
        <v/>
      </c>
      <c r="R1376" s="14" t="str">
        <f t="shared" si="525"/>
        <v/>
      </c>
      <c r="S1376" t="str">
        <f t="shared" si="511"/>
        <v/>
      </c>
      <c r="T1376" s="14">
        <f t="shared" si="512"/>
        <v>0</v>
      </c>
    </row>
    <row r="1377" spans="1:20" x14ac:dyDescent="0.25">
      <c r="A1377" t="s">
        <v>321</v>
      </c>
      <c r="B1377">
        <f t="shared" si="515"/>
        <v>2</v>
      </c>
      <c r="C1377" t="e">
        <f t="shared" si="516"/>
        <v>#VALUE!</v>
      </c>
      <c r="D1377">
        <f t="shared" si="517"/>
        <v>2</v>
      </c>
      <c r="E1377">
        <f t="shared" si="518"/>
        <v>4</v>
      </c>
      <c r="F1377" s="1">
        <f t="shared" si="508"/>
        <v>6</v>
      </c>
      <c r="G1377" s="1">
        <f t="shared" si="519"/>
        <v>55</v>
      </c>
      <c r="H1377" s="26" t="str">
        <f t="shared" si="520"/>
        <v>06:55</v>
      </c>
      <c r="I1377" s="14">
        <f t="shared" si="513"/>
        <v>0</v>
      </c>
      <c r="J1377" s="3">
        <f t="shared" si="521"/>
        <v>19</v>
      </c>
      <c r="K1377" s="3">
        <f t="shared" si="514"/>
        <v>0</v>
      </c>
      <c r="L1377" s="3">
        <f t="shared" si="507"/>
        <v>4</v>
      </c>
      <c r="M1377" s="3">
        <f t="shared" si="509"/>
        <v>1904</v>
      </c>
      <c r="N1377" t="str">
        <f t="shared" si="510"/>
        <v/>
      </c>
      <c r="O1377" s="14" t="str">
        <f t="shared" si="522"/>
        <v/>
      </c>
      <c r="P1377" s="14" t="str">
        <f t="shared" si="523"/>
        <v/>
      </c>
      <c r="Q1377" s="14" t="str">
        <f t="shared" si="524"/>
        <v/>
      </c>
      <c r="R1377" s="14" t="str">
        <f t="shared" si="525"/>
        <v/>
      </c>
      <c r="S1377" t="str">
        <f t="shared" si="511"/>
        <v/>
      </c>
      <c r="T1377" s="14">
        <f t="shared" si="512"/>
        <v>0</v>
      </c>
    </row>
    <row r="1378" spans="1:20" x14ac:dyDescent="0.25">
      <c r="A1378" t="s">
        <v>253</v>
      </c>
      <c r="B1378" t="e">
        <f t="shared" si="515"/>
        <v>#VALUE!</v>
      </c>
      <c r="C1378" t="e">
        <f t="shared" si="516"/>
        <v>#VALUE!</v>
      </c>
      <c r="D1378" t="e">
        <f t="shared" si="517"/>
        <v>#VALUE!</v>
      </c>
      <c r="E1378">
        <f t="shared" si="518"/>
        <v>28</v>
      </c>
      <c r="F1378" s="1" t="str">
        <f t="shared" si="508"/>
        <v/>
      </c>
      <c r="G1378" s="1" t="str">
        <f t="shared" si="519"/>
        <v/>
      </c>
      <c r="H1378" s="26" t="str">
        <f t="shared" si="520"/>
        <v>:</v>
      </c>
      <c r="I1378" s="14">
        <f t="shared" si="513"/>
        <v>0</v>
      </c>
      <c r="J1378" s="3">
        <f t="shared" si="521"/>
        <v>19</v>
      </c>
      <c r="K1378" s="3">
        <f t="shared" si="514"/>
        <v>0</v>
      </c>
      <c r="L1378" s="3">
        <f t="shared" si="507"/>
        <v>4</v>
      </c>
      <c r="M1378" s="3">
        <f t="shared" si="509"/>
        <v>1904</v>
      </c>
      <c r="N1378" t="str">
        <f t="shared" si="510"/>
        <v/>
      </c>
      <c r="O1378" s="14" t="str">
        <f t="shared" si="522"/>
        <v/>
      </c>
      <c r="P1378" s="14" t="str">
        <f t="shared" si="523"/>
        <v/>
      </c>
      <c r="Q1378" s="14" t="str">
        <f t="shared" si="524"/>
        <v/>
      </c>
      <c r="R1378" s="14" t="str">
        <f t="shared" si="525"/>
        <v/>
      </c>
      <c r="S1378" t="str">
        <f t="shared" si="511"/>
        <v/>
      </c>
      <c r="T1378" s="14">
        <f t="shared" si="512"/>
        <v>0</v>
      </c>
    </row>
    <row r="1379" spans="1:20" x14ac:dyDescent="0.25">
      <c r="A1379" t="s">
        <v>190</v>
      </c>
      <c r="B1379" t="e">
        <f t="shared" si="515"/>
        <v>#VALUE!</v>
      </c>
      <c r="C1379" t="e">
        <f t="shared" si="516"/>
        <v>#VALUE!</v>
      </c>
      <c r="D1379" t="e">
        <f t="shared" si="517"/>
        <v>#VALUE!</v>
      </c>
      <c r="E1379">
        <f t="shared" si="518"/>
        <v>41</v>
      </c>
      <c r="F1379" s="1" t="str">
        <f t="shared" si="508"/>
        <v/>
      </c>
      <c r="G1379" s="1" t="str">
        <f t="shared" si="519"/>
        <v/>
      </c>
      <c r="H1379" s="26" t="str">
        <f t="shared" si="520"/>
        <v>:</v>
      </c>
      <c r="I1379" s="14">
        <f t="shared" si="513"/>
        <v>0</v>
      </c>
      <c r="J1379" s="3">
        <f t="shared" si="521"/>
        <v>19</v>
      </c>
      <c r="K1379" s="3">
        <f t="shared" si="514"/>
        <v>1</v>
      </c>
      <c r="L1379" s="3">
        <f t="shared" si="507"/>
        <v>5</v>
      </c>
      <c r="M1379" s="3">
        <f t="shared" si="509"/>
        <v>1905</v>
      </c>
      <c r="N1379" t="str">
        <f t="shared" si="510"/>
        <v>Lagos de Coronas (frente nº 14 - Pd. Bus)</v>
      </c>
      <c r="O1379" s="14" t="str">
        <f t="shared" si="522"/>
        <v>04:56</v>
      </c>
      <c r="P1379" s="14" t="str">
        <f t="shared" si="523"/>
        <v>12:56</v>
      </c>
      <c r="Q1379" s="14" t="str">
        <f t="shared" si="524"/>
        <v>20:56</v>
      </c>
      <c r="R1379" s="14" t="str">
        <f t="shared" si="525"/>
        <v>06:56</v>
      </c>
      <c r="S1379" t="str">
        <f t="shared" si="511"/>
        <v>Ctra. Logroño (Casetas: frente Chocolates Lacasa - Pd. Bus)</v>
      </c>
      <c r="T1379" s="14">
        <f t="shared" si="512"/>
        <v>0</v>
      </c>
    </row>
    <row r="1380" spans="1:20" x14ac:dyDescent="0.25">
      <c r="A1380" t="s">
        <v>160</v>
      </c>
      <c r="B1380">
        <f t="shared" si="515"/>
        <v>2</v>
      </c>
      <c r="C1380" t="e">
        <f t="shared" si="516"/>
        <v>#VALUE!</v>
      </c>
      <c r="D1380">
        <f t="shared" si="517"/>
        <v>2</v>
      </c>
      <c r="E1380">
        <f t="shared" si="518"/>
        <v>4</v>
      </c>
      <c r="F1380" s="1">
        <f t="shared" si="508"/>
        <v>4</v>
      </c>
      <c r="G1380" s="1">
        <f t="shared" si="519"/>
        <v>56</v>
      </c>
      <c r="H1380" s="26" t="str">
        <f t="shared" si="520"/>
        <v>04:56</v>
      </c>
      <c r="I1380" s="14">
        <f t="shared" si="513"/>
        <v>0</v>
      </c>
      <c r="J1380" s="3">
        <f t="shared" si="521"/>
        <v>19</v>
      </c>
      <c r="K1380" s="3">
        <f t="shared" si="514"/>
        <v>0</v>
      </c>
      <c r="L1380" s="3">
        <f t="shared" si="507"/>
        <v>5</v>
      </c>
      <c r="M1380" s="3">
        <f t="shared" si="509"/>
        <v>1905</v>
      </c>
      <c r="N1380" t="str">
        <f t="shared" si="510"/>
        <v/>
      </c>
      <c r="O1380" s="14" t="str">
        <f t="shared" si="522"/>
        <v/>
      </c>
      <c r="P1380" s="14" t="str">
        <f t="shared" si="523"/>
        <v/>
      </c>
      <c r="Q1380" s="14" t="str">
        <f t="shared" si="524"/>
        <v/>
      </c>
      <c r="R1380" s="14" t="str">
        <f t="shared" si="525"/>
        <v/>
      </c>
      <c r="S1380" t="str">
        <f t="shared" si="511"/>
        <v/>
      </c>
      <c r="T1380" s="14">
        <f t="shared" si="512"/>
        <v>0</v>
      </c>
    </row>
    <row r="1381" spans="1:20" x14ac:dyDescent="0.25">
      <c r="A1381" t="s">
        <v>81</v>
      </c>
      <c r="B1381">
        <f t="shared" si="515"/>
        <v>3</v>
      </c>
      <c r="C1381" t="e">
        <f t="shared" si="516"/>
        <v>#VALUE!</v>
      </c>
      <c r="D1381">
        <f t="shared" si="517"/>
        <v>3</v>
      </c>
      <c r="E1381">
        <f t="shared" si="518"/>
        <v>5</v>
      </c>
      <c r="F1381" s="1">
        <f t="shared" si="508"/>
        <v>12</v>
      </c>
      <c r="G1381" s="1">
        <f t="shared" si="519"/>
        <v>56</v>
      </c>
      <c r="H1381" s="26" t="str">
        <f t="shared" si="520"/>
        <v>12:56</v>
      </c>
      <c r="I1381" s="14">
        <f t="shared" si="513"/>
        <v>0</v>
      </c>
      <c r="J1381" s="3">
        <f t="shared" si="521"/>
        <v>19</v>
      </c>
      <c r="K1381" s="3">
        <f t="shared" si="514"/>
        <v>0</v>
      </c>
      <c r="L1381" s="3">
        <f t="shared" si="507"/>
        <v>5</v>
      </c>
      <c r="M1381" s="3">
        <f t="shared" si="509"/>
        <v>1905</v>
      </c>
      <c r="N1381" t="str">
        <f t="shared" si="510"/>
        <v/>
      </c>
      <c r="O1381" s="14" t="str">
        <f t="shared" si="522"/>
        <v/>
      </c>
      <c r="P1381" s="14" t="str">
        <f t="shared" si="523"/>
        <v/>
      </c>
      <c r="Q1381" s="14" t="str">
        <f t="shared" si="524"/>
        <v/>
      </c>
      <c r="R1381" s="14" t="str">
        <f t="shared" si="525"/>
        <v/>
      </c>
      <c r="S1381" t="str">
        <f t="shared" si="511"/>
        <v/>
      </c>
      <c r="T1381" s="14">
        <f t="shared" si="512"/>
        <v>0</v>
      </c>
    </row>
    <row r="1382" spans="1:20" x14ac:dyDescent="0.25">
      <c r="A1382" t="s">
        <v>82</v>
      </c>
      <c r="B1382">
        <f t="shared" si="515"/>
        <v>3</v>
      </c>
      <c r="C1382" t="e">
        <f t="shared" si="516"/>
        <v>#VALUE!</v>
      </c>
      <c r="D1382">
        <f t="shared" si="517"/>
        <v>3</v>
      </c>
      <c r="E1382">
        <f t="shared" si="518"/>
        <v>5</v>
      </c>
      <c r="F1382" s="1">
        <f t="shared" si="508"/>
        <v>20</v>
      </c>
      <c r="G1382" s="1">
        <f t="shared" si="519"/>
        <v>56</v>
      </c>
      <c r="H1382" s="26" t="str">
        <f t="shared" si="520"/>
        <v>20:56</v>
      </c>
      <c r="I1382" s="14">
        <f t="shared" si="513"/>
        <v>0</v>
      </c>
      <c r="J1382" s="3">
        <f t="shared" si="521"/>
        <v>19</v>
      </c>
      <c r="K1382" s="3">
        <f t="shared" si="514"/>
        <v>0</v>
      </c>
      <c r="L1382" s="3">
        <f t="shared" si="507"/>
        <v>5</v>
      </c>
      <c r="M1382" s="3">
        <f t="shared" si="509"/>
        <v>1905</v>
      </c>
      <c r="N1382" t="str">
        <f t="shared" si="510"/>
        <v/>
      </c>
      <c r="O1382" s="14" t="str">
        <f t="shared" si="522"/>
        <v/>
      </c>
      <c r="P1382" s="14" t="str">
        <f t="shared" si="523"/>
        <v/>
      </c>
      <c r="Q1382" s="14" t="str">
        <f t="shared" si="524"/>
        <v/>
      </c>
      <c r="R1382" s="14" t="str">
        <f t="shared" si="525"/>
        <v/>
      </c>
      <c r="S1382" t="str">
        <f t="shared" si="511"/>
        <v/>
      </c>
      <c r="T1382" s="14">
        <f t="shared" si="512"/>
        <v>0</v>
      </c>
    </row>
    <row r="1383" spans="1:20" x14ac:dyDescent="0.25">
      <c r="A1383" t="s">
        <v>296</v>
      </c>
      <c r="B1383">
        <f t="shared" si="515"/>
        <v>2</v>
      </c>
      <c r="C1383" t="e">
        <f t="shared" si="516"/>
        <v>#VALUE!</v>
      </c>
      <c r="D1383">
        <f t="shared" si="517"/>
        <v>2</v>
      </c>
      <c r="E1383">
        <f t="shared" si="518"/>
        <v>4</v>
      </c>
      <c r="F1383" s="1">
        <f t="shared" si="508"/>
        <v>6</v>
      </c>
      <c r="G1383" s="1">
        <f t="shared" si="519"/>
        <v>56</v>
      </c>
      <c r="H1383" s="26" t="str">
        <f t="shared" si="520"/>
        <v>06:56</v>
      </c>
      <c r="I1383" s="14">
        <f t="shared" si="513"/>
        <v>0</v>
      </c>
      <c r="J1383" s="3">
        <f t="shared" si="521"/>
        <v>19</v>
      </c>
      <c r="K1383" s="3">
        <f t="shared" si="514"/>
        <v>0</v>
      </c>
      <c r="L1383" s="3">
        <f t="shared" si="507"/>
        <v>5</v>
      </c>
      <c r="M1383" s="3">
        <f t="shared" si="509"/>
        <v>1905</v>
      </c>
      <c r="N1383" t="str">
        <f t="shared" si="510"/>
        <v/>
      </c>
      <c r="O1383" s="14" t="str">
        <f t="shared" si="522"/>
        <v/>
      </c>
      <c r="P1383" s="14" t="str">
        <f t="shared" si="523"/>
        <v/>
      </c>
      <c r="Q1383" s="14" t="str">
        <f t="shared" si="524"/>
        <v/>
      </c>
      <c r="R1383" s="14" t="str">
        <f t="shared" si="525"/>
        <v/>
      </c>
      <c r="S1383" t="str">
        <f t="shared" si="511"/>
        <v/>
      </c>
      <c r="T1383" s="14">
        <f t="shared" si="512"/>
        <v>0</v>
      </c>
    </row>
    <row r="1384" spans="1:20" x14ac:dyDescent="0.25">
      <c r="A1384" t="s">
        <v>258</v>
      </c>
      <c r="B1384" t="e">
        <f t="shared" si="515"/>
        <v>#VALUE!</v>
      </c>
      <c r="C1384" t="e">
        <f t="shared" si="516"/>
        <v>#VALUE!</v>
      </c>
      <c r="D1384" t="e">
        <f t="shared" si="517"/>
        <v>#VALUE!</v>
      </c>
      <c r="E1384">
        <f t="shared" si="518"/>
        <v>59</v>
      </c>
      <c r="F1384" s="1" t="str">
        <f t="shared" si="508"/>
        <v/>
      </c>
      <c r="G1384" s="1" t="str">
        <f t="shared" si="519"/>
        <v/>
      </c>
      <c r="H1384" s="26" t="str">
        <f t="shared" si="520"/>
        <v>:</v>
      </c>
      <c r="I1384" s="14">
        <f t="shared" si="513"/>
        <v>0</v>
      </c>
      <c r="J1384" s="3">
        <f t="shared" si="521"/>
        <v>19</v>
      </c>
      <c r="K1384" s="3">
        <f t="shared" si="514"/>
        <v>0</v>
      </c>
      <c r="L1384" s="3">
        <f t="shared" si="507"/>
        <v>5</v>
      </c>
      <c r="M1384" s="3">
        <f t="shared" si="509"/>
        <v>1905</v>
      </c>
      <c r="N1384" t="str">
        <f t="shared" si="510"/>
        <v/>
      </c>
      <c r="O1384" s="14" t="str">
        <f t="shared" si="522"/>
        <v/>
      </c>
      <c r="P1384" s="14" t="str">
        <f t="shared" si="523"/>
        <v/>
      </c>
      <c r="Q1384" s="14" t="str">
        <f t="shared" si="524"/>
        <v/>
      </c>
      <c r="R1384" s="14" t="str">
        <f t="shared" si="525"/>
        <v/>
      </c>
      <c r="S1384" t="str">
        <f t="shared" si="511"/>
        <v/>
      </c>
      <c r="T1384" s="14">
        <f t="shared" si="512"/>
        <v>0</v>
      </c>
    </row>
    <row r="1385" spans="1:20" x14ac:dyDescent="0.25">
      <c r="A1385" t="s">
        <v>192</v>
      </c>
      <c r="B1385" t="e">
        <f t="shared" si="515"/>
        <v>#VALUE!</v>
      </c>
      <c r="C1385">
        <f t="shared" si="516"/>
        <v>17</v>
      </c>
      <c r="D1385">
        <f t="shared" si="517"/>
        <v>17</v>
      </c>
      <c r="E1385">
        <f t="shared" si="518"/>
        <v>46</v>
      </c>
      <c r="F1385" s="1" t="str">
        <f t="shared" si="508"/>
        <v/>
      </c>
      <c r="G1385" s="1" t="str">
        <f t="shared" si="519"/>
        <v/>
      </c>
      <c r="H1385" s="26" t="str">
        <f t="shared" si="520"/>
        <v>:</v>
      </c>
      <c r="I1385" s="14">
        <f t="shared" si="513"/>
        <v>0</v>
      </c>
      <c r="J1385" s="3">
        <f t="shared" si="521"/>
        <v>19</v>
      </c>
      <c r="K1385" s="3">
        <f t="shared" si="514"/>
        <v>1</v>
      </c>
      <c r="L1385" s="3">
        <f t="shared" si="507"/>
        <v>6</v>
      </c>
      <c r="M1385" s="3">
        <f t="shared" si="509"/>
        <v>1906</v>
      </c>
      <c r="N1385" t="str">
        <f t="shared" si="510"/>
        <v>Camino del Pilón, nº 122 (Bantierra - Pd. Bus)</v>
      </c>
      <c r="O1385" s="14" t="str">
        <f t="shared" si="522"/>
        <v>04:57</v>
      </c>
      <c r="P1385" s="14" t="str">
        <f t="shared" si="523"/>
        <v>12:57</v>
      </c>
      <c r="Q1385" s="14" t="str">
        <f t="shared" si="524"/>
        <v>20:57</v>
      </c>
      <c r="R1385" s="14" t="str">
        <f t="shared" si="525"/>
        <v>06:57</v>
      </c>
      <c r="S1385" t="str">
        <f t="shared" si="511"/>
        <v>Camino del Pilón, nº 135 Pd. Bus)</v>
      </c>
      <c r="T1385" s="14">
        <f t="shared" si="512"/>
        <v>0</v>
      </c>
    </row>
    <row r="1386" spans="1:20" x14ac:dyDescent="0.25">
      <c r="A1386" t="s">
        <v>112</v>
      </c>
      <c r="B1386">
        <f t="shared" si="515"/>
        <v>2</v>
      </c>
      <c r="C1386" t="e">
        <f t="shared" si="516"/>
        <v>#VALUE!</v>
      </c>
      <c r="D1386">
        <f t="shared" si="517"/>
        <v>2</v>
      </c>
      <c r="E1386">
        <f t="shared" si="518"/>
        <v>4</v>
      </c>
      <c r="F1386" s="1">
        <f t="shared" si="508"/>
        <v>4</v>
      </c>
      <c r="G1386" s="1">
        <f t="shared" si="519"/>
        <v>57</v>
      </c>
      <c r="H1386" s="26" t="str">
        <f t="shared" si="520"/>
        <v>04:57</v>
      </c>
      <c r="I1386" s="14">
        <f t="shared" si="513"/>
        <v>0</v>
      </c>
      <c r="J1386" s="3">
        <f t="shared" si="521"/>
        <v>19</v>
      </c>
      <c r="K1386" s="3">
        <f t="shared" si="514"/>
        <v>0</v>
      </c>
      <c r="L1386" s="3">
        <f t="shared" si="507"/>
        <v>6</v>
      </c>
      <c r="M1386" s="3">
        <f t="shared" si="509"/>
        <v>1906</v>
      </c>
      <c r="N1386" t="str">
        <f t="shared" si="510"/>
        <v/>
      </c>
      <c r="O1386" s="14" t="str">
        <f t="shared" si="522"/>
        <v/>
      </c>
      <c r="P1386" s="14" t="str">
        <f t="shared" si="523"/>
        <v/>
      </c>
      <c r="Q1386" s="14" t="str">
        <f t="shared" si="524"/>
        <v/>
      </c>
      <c r="R1386" s="14" t="str">
        <f t="shared" si="525"/>
        <v/>
      </c>
      <c r="S1386" t="str">
        <f t="shared" si="511"/>
        <v/>
      </c>
      <c r="T1386" s="14">
        <f t="shared" si="512"/>
        <v>0</v>
      </c>
    </row>
    <row r="1387" spans="1:20" x14ac:dyDescent="0.25">
      <c r="A1387" t="s">
        <v>85</v>
      </c>
      <c r="B1387">
        <f t="shared" si="515"/>
        <v>3</v>
      </c>
      <c r="C1387" t="e">
        <f t="shared" si="516"/>
        <v>#VALUE!</v>
      </c>
      <c r="D1387">
        <f t="shared" si="517"/>
        <v>3</v>
      </c>
      <c r="E1387">
        <f t="shared" si="518"/>
        <v>5</v>
      </c>
      <c r="F1387" s="1">
        <f t="shared" si="508"/>
        <v>12</v>
      </c>
      <c r="G1387" s="1">
        <f t="shared" si="519"/>
        <v>57</v>
      </c>
      <c r="H1387" s="26" t="str">
        <f t="shared" si="520"/>
        <v>12:57</v>
      </c>
      <c r="I1387" s="14">
        <f t="shared" si="513"/>
        <v>0</v>
      </c>
      <c r="J1387" s="3">
        <f t="shared" si="521"/>
        <v>19</v>
      </c>
      <c r="K1387" s="3">
        <f t="shared" si="514"/>
        <v>0</v>
      </c>
      <c r="L1387" s="3">
        <f t="shared" si="507"/>
        <v>6</v>
      </c>
      <c r="M1387" s="3">
        <f t="shared" si="509"/>
        <v>1906</v>
      </c>
      <c r="N1387" t="str">
        <f t="shared" si="510"/>
        <v/>
      </c>
      <c r="O1387" s="14" t="str">
        <f t="shared" si="522"/>
        <v/>
      </c>
      <c r="P1387" s="14" t="str">
        <f t="shared" si="523"/>
        <v/>
      </c>
      <c r="Q1387" s="14" t="str">
        <f t="shared" si="524"/>
        <v/>
      </c>
      <c r="R1387" s="14" t="str">
        <f t="shared" si="525"/>
        <v/>
      </c>
      <c r="S1387" t="str">
        <f t="shared" si="511"/>
        <v/>
      </c>
      <c r="T1387" s="14">
        <f t="shared" si="512"/>
        <v>0</v>
      </c>
    </row>
    <row r="1388" spans="1:20" x14ac:dyDescent="0.25">
      <c r="A1388" t="s">
        <v>86</v>
      </c>
      <c r="B1388">
        <f t="shared" si="515"/>
        <v>3</v>
      </c>
      <c r="C1388" t="e">
        <f t="shared" si="516"/>
        <v>#VALUE!</v>
      </c>
      <c r="D1388">
        <f t="shared" si="517"/>
        <v>3</v>
      </c>
      <c r="E1388">
        <f t="shared" si="518"/>
        <v>5</v>
      </c>
      <c r="F1388" s="1">
        <f t="shared" si="508"/>
        <v>20</v>
      </c>
      <c r="G1388" s="1">
        <f t="shared" si="519"/>
        <v>57</v>
      </c>
      <c r="H1388" s="26" t="str">
        <f t="shared" si="520"/>
        <v>20:57</v>
      </c>
      <c r="I1388" s="14">
        <f t="shared" si="513"/>
        <v>0</v>
      </c>
      <c r="J1388" s="3">
        <f t="shared" si="521"/>
        <v>19</v>
      </c>
      <c r="K1388" s="3">
        <f t="shared" si="514"/>
        <v>0</v>
      </c>
      <c r="L1388" s="3">
        <f t="shared" si="507"/>
        <v>6</v>
      </c>
      <c r="M1388" s="3">
        <f t="shared" si="509"/>
        <v>1906</v>
      </c>
      <c r="N1388" t="str">
        <f t="shared" si="510"/>
        <v/>
      </c>
      <c r="O1388" s="14" t="str">
        <f t="shared" si="522"/>
        <v/>
      </c>
      <c r="P1388" s="14" t="str">
        <f t="shared" si="523"/>
        <v/>
      </c>
      <c r="Q1388" s="14" t="str">
        <f t="shared" si="524"/>
        <v/>
      </c>
      <c r="R1388" s="14" t="str">
        <f t="shared" si="525"/>
        <v/>
      </c>
      <c r="S1388" t="str">
        <f t="shared" si="511"/>
        <v/>
      </c>
      <c r="T1388" s="14">
        <f t="shared" si="512"/>
        <v>0</v>
      </c>
    </row>
    <row r="1389" spans="1:20" x14ac:dyDescent="0.25">
      <c r="A1389" t="s">
        <v>322</v>
      </c>
      <c r="B1389">
        <f t="shared" si="515"/>
        <v>2</v>
      </c>
      <c r="C1389" t="e">
        <f t="shared" si="516"/>
        <v>#VALUE!</v>
      </c>
      <c r="D1389">
        <f t="shared" si="517"/>
        <v>2</v>
      </c>
      <c r="E1389">
        <f t="shared" si="518"/>
        <v>4</v>
      </c>
      <c r="F1389" s="1">
        <f t="shared" si="508"/>
        <v>6</v>
      </c>
      <c r="G1389" s="1">
        <f t="shared" si="519"/>
        <v>57</v>
      </c>
      <c r="H1389" s="26" t="str">
        <f t="shared" si="520"/>
        <v>06:57</v>
      </c>
      <c r="I1389" s="14">
        <f t="shared" si="513"/>
        <v>0</v>
      </c>
      <c r="J1389" s="3">
        <f t="shared" si="521"/>
        <v>19</v>
      </c>
      <c r="K1389" s="3">
        <f t="shared" si="514"/>
        <v>0</v>
      </c>
      <c r="L1389" s="3">
        <f t="shared" si="507"/>
        <v>6</v>
      </c>
      <c r="M1389" s="3">
        <f t="shared" si="509"/>
        <v>1906</v>
      </c>
      <c r="N1389" t="str">
        <f t="shared" si="510"/>
        <v/>
      </c>
      <c r="O1389" s="14" t="str">
        <f t="shared" si="522"/>
        <v/>
      </c>
      <c r="P1389" s="14" t="str">
        <f t="shared" si="523"/>
        <v/>
      </c>
      <c r="Q1389" s="14" t="str">
        <f t="shared" si="524"/>
        <v/>
      </c>
      <c r="R1389" s="14" t="str">
        <f t="shared" si="525"/>
        <v/>
      </c>
      <c r="S1389" t="str">
        <f t="shared" si="511"/>
        <v/>
      </c>
      <c r="T1389" s="14">
        <f t="shared" si="512"/>
        <v>0</v>
      </c>
    </row>
    <row r="1390" spans="1:20" x14ac:dyDescent="0.25">
      <c r="A1390" t="s">
        <v>338</v>
      </c>
      <c r="B1390" t="e">
        <f t="shared" si="515"/>
        <v>#VALUE!</v>
      </c>
      <c r="C1390">
        <f t="shared" si="516"/>
        <v>17</v>
      </c>
      <c r="D1390">
        <f t="shared" si="517"/>
        <v>17</v>
      </c>
      <c r="E1390">
        <f t="shared" si="518"/>
        <v>33</v>
      </c>
      <c r="F1390" s="1" t="str">
        <f t="shared" si="508"/>
        <v/>
      </c>
      <c r="G1390" s="1" t="str">
        <f t="shared" si="519"/>
        <v/>
      </c>
      <c r="H1390" s="26" t="str">
        <f t="shared" si="520"/>
        <v>:</v>
      </c>
      <c r="I1390" s="14">
        <f t="shared" si="513"/>
        <v>0</v>
      </c>
      <c r="J1390" s="3">
        <f t="shared" si="521"/>
        <v>19</v>
      </c>
      <c r="K1390" s="3">
        <f t="shared" si="514"/>
        <v>0</v>
      </c>
      <c r="L1390" s="3">
        <f t="shared" si="507"/>
        <v>6</v>
      </c>
      <c r="M1390" s="3">
        <f t="shared" si="509"/>
        <v>1906</v>
      </c>
      <c r="N1390" t="str">
        <f t="shared" si="510"/>
        <v/>
      </c>
      <c r="O1390" s="14" t="str">
        <f t="shared" si="522"/>
        <v/>
      </c>
      <c r="P1390" s="14" t="str">
        <f t="shared" si="523"/>
        <v/>
      </c>
      <c r="Q1390" s="14" t="str">
        <f t="shared" si="524"/>
        <v/>
      </c>
      <c r="R1390" s="14" t="str">
        <f t="shared" si="525"/>
        <v/>
      </c>
      <c r="S1390" t="str">
        <f t="shared" si="511"/>
        <v/>
      </c>
      <c r="T1390" s="14">
        <f t="shared" si="512"/>
        <v>0</v>
      </c>
    </row>
    <row r="1391" spans="1:20" x14ac:dyDescent="0.25">
      <c r="A1391" t="s">
        <v>234</v>
      </c>
      <c r="B1391" t="e">
        <f t="shared" si="515"/>
        <v>#VALUE!</v>
      </c>
      <c r="C1391" t="e">
        <f t="shared" si="516"/>
        <v>#VALUE!</v>
      </c>
      <c r="D1391" t="e">
        <f t="shared" si="517"/>
        <v>#VALUE!</v>
      </c>
      <c r="E1391">
        <f t="shared" si="518"/>
        <v>52</v>
      </c>
      <c r="F1391" s="1" t="str">
        <f t="shared" si="508"/>
        <v/>
      </c>
      <c r="G1391" s="1" t="str">
        <f t="shared" si="519"/>
        <v/>
      </c>
      <c r="H1391" s="26" t="str">
        <f t="shared" si="520"/>
        <v>:</v>
      </c>
      <c r="I1391" s="14">
        <f t="shared" si="513"/>
        <v>0</v>
      </c>
      <c r="J1391" s="3">
        <f t="shared" si="521"/>
        <v>19</v>
      </c>
      <c r="K1391" s="3">
        <f t="shared" si="514"/>
        <v>1</v>
      </c>
      <c r="L1391" s="3">
        <f t="shared" si="507"/>
        <v>7</v>
      </c>
      <c r="M1391" s="3">
        <f t="shared" si="509"/>
        <v>1907</v>
      </c>
      <c r="N1391" t="str">
        <f t="shared" si="510"/>
        <v>Ctra. Logroño (Casetas: Chocolates Lacasa - Pd. Bus)</v>
      </c>
      <c r="O1391" s="14" t="str">
        <f t="shared" si="522"/>
        <v>04:59</v>
      </c>
      <c r="P1391" s="14" t="str">
        <f t="shared" si="523"/>
        <v>12:59</v>
      </c>
      <c r="Q1391" s="14" t="str">
        <f t="shared" si="524"/>
        <v>20:59</v>
      </c>
      <c r="R1391" s="14" t="str">
        <f t="shared" si="525"/>
        <v>06:59</v>
      </c>
      <c r="S1391" t="str">
        <f t="shared" si="511"/>
        <v>Lagos de Coronas ( nº 14 - Pd. Bus)</v>
      </c>
      <c r="T1391" s="14">
        <f t="shared" si="512"/>
        <v>0</v>
      </c>
    </row>
    <row r="1392" spans="1:20" x14ac:dyDescent="0.25">
      <c r="A1392" t="s">
        <v>84</v>
      </c>
      <c r="B1392">
        <f t="shared" si="515"/>
        <v>2</v>
      </c>
      <c r="C1392" t="e">
        <f t="shared" si="516"/>
        <v>#VALUE!</v>
      </c>
      <c r="D1392">
        <f t="shared" si="517"/>
        <v>2</v>
      </c>
      <c r="E1392">
        <f t="shared" si="518"/>
        <v>4</v>
      </c>
      <c r="F1392" s="1">
        <f t="shared" si="508"/>
        <v>4</v>
      </c>
      <c r="G1392" s="1">
        <f t="shared" si="519"/>
        <v>59</v>
      </c>
      <c r="H1392" s="26" t="str">
        <f t="shared" si="520"/>
        <v>04:59</v>
      </c>
      <c r="I1392" s="14">
        <f t="shared" si="513"/>
        <v>0</v>
      </c>
      <c r="J1392" s="3">
        <f t="shared" si="521"/>
        <v>19</v>
      </c>
      <c r="K1392" s="3">
        <f t="shared" si="514"/>
        <v>0</v>
      </c>
      <c r="L1392" s="3">
        <f t="shared" si="507"/>
        <v>7</v>
      </c>
      <c r="M1392" s="3">
        <f t="shared" si="509"/>
        <v>1907</v>
      </c>
      <c r="N1392" t="str">
        <f t="shared" si="510"/>
        <v/>
      </c>
      <c r="O1392" s="14" t="str">
        <f t="shared" si="522"/>
        <v/>
      </c>
      <c r="P1392" s="14" t="str">
        <f t="shared" si="523"/>
        <v/>
      </c>
      <c r="Q1392" s="14" t="str">
        <f t="shared" si="524"/>
        <v/>
      </c>
      <c r="R1392" s="14" t="str">
        <f t="shared" si="525"/>
        <v/>
      </c>
      <c r="S1392" t="str">
        <f t="shared" si="511"/>
        <v/>
      </c>
      <c r="T1392" s="14">
        <f t="shared" si="512"/>
        <v>0</v>
      </c>
    </row>
    <row r="1393" spans="1:20" x14ac:dyDescent="0.25">
      <c r="A1393" t="s">
        <v>24</v>
      </c>
      <c r="B1393">
        <f t="shared" si="515"/>
        <v>3</v>
      </c>
      <c r="C1393" t="e">
        <f t="shared" si="516"/>
        <v>#VALUE!</v>
      </c>
      <c r="D1393">
        <f t="shared" si="517"/>
        <v>3</v>
      </c>
      <c r="E1393">
        <f t="shared" si="518"/>
        <v>5</v>
      </c>
      <c r="F1393" s="1">
        <f t="shared" si="508"/>
        <v>12</v>
      </c>
      <c r="G1393" s="1">
        <f t="shared" si="519"/>
        <v>59</v>
      </c>
      <c r="H1393" s="26" t="str">
        <f t="shared" si="520"/>
        <v>12:59</v>
      </c>
      <c r="I1393" s="14">
        <f t="shared" si="513"/>
        <v>0</v>
      </c>
      <c r="J1393" s="3">
        <f t="shared" si="521"/>
        <v>19</v>
      </c>
      <c r="K1393" s="3">
        <f t="shared" si="514"/>
        <v>0</v>
      </c>
      <c r="L1393" s="3">
        <f t="shared" si="507"/>
        <v>7</v>
      </c>
      <c r="M1393" s="3">
        <f t="shared" si="509"/>
        <v>1907</v>
      </c>
      <c r="N1393" t="str">
        <f t="shared" si="510"/>
        <v/>
      </c>
      <c r="O1393" s="14" t="str">
        <f t="shared" si="522"/>
        <v/>
      </c>
      <c r="P1393" s="14" t="str">
        <f t="shared" si="523"/>
        <v/>
      </c>
      <c r="Q1393" s="14" t="str">
        <f t="shared" si="524"/>
        <v/>
      </c>
      <c r="R1393" s="14" t="str">
        <f t="shared" si="525"/>
        <v/>
      </c>
      <c r="S1393" t="str">
        <f t="shared" si="511"/>
        <v/>
      </c>
      <c r="T1393" s="14">
        <f t="shared" si="512"/>
        <v>0</v>
      </c>
    </row>
    <row r="1394" spans="1:20" x14ac:dyDescent="0.25">
      <c r="A1394" t="s">
        <v>25</v>
      </c>
      <c r="B1394">
        <f t="shared" si="515"/>
        <v>3</v>
      </c>
      <c r="C1394" t="e">
        <f t="shared" si="516"/>
        <v>#VALUE!</v>
      </c>
      <c r="D1394">
        <f t="shared" si="517"/>
        <v>3</v>
      </c>
      <c r="E1394">
        <f t="shared" si="518"/>
        <v>5</v>
      </c>
      <c r="F1394" s="1">
        <f t="shared" si="508"/>
        <v>20</v>
      </c>
      <c r="G1394" s="1">
        <f t="shared" si="519"/>
        <v>59</v>
      </c>
      <c r="H1394" s="26" t="str">
        <f t="shared" si="520"/>
        <v>20:59</v>
      </c>
      <c r="I1394" s="14">
        <f t="shared" si="513"/>
        <v>0</v>
      </c>
      <c r="J1394" s="3">
        <f t="shared" si="521"/>
        <v>19</v>
      </c>
      <c r="K1394" s="3">
        <f t="shared" si="514"/>
        <v>0</v>
      </c>
      <c r="L1394" s="3">
        <f t="shared" si="507"/>
        <v>7</v>
      </c>
      <c r="M1394" s="3">
        <f t="shared" si="509"/>
        <v>1907</v>
      </c>
      <c r="N1394" t="str">
        <f t="shared" si="510"/>
        <v/>
      </c>
      <c r="O1394" s="14" t="str">
        <f t="shared" si="522"/>
        <v/>
      </c>
      <c r="P1394" s="14" t="str">
        <f t="shared" si="523"/>
        <v/>
      </c>
      <c r="Q1394" s="14" t="str">
        <f t="shared" si="524"/>
        <v/>
      </c>
      <c r="R1394" s="14" t="str">
        <f t="shared" si="525"/>
        <v/>
      </c>
      <c r="S1394" t="str">
        <f t="shared" si="511"/>
        <v/>
      </c>
      <c r="T1394" s="14">
        <f t="shared" si="512"/>
        <v>0</v>
      </c>
    </row>
    <row r="1395" spans="1:20" x14ac:dyDescent="0.25">
      <c r="A1395" t="s">
        <v>325</v>
      </c>
      <c r="B1395">
        <f t="shared" si="515"/>
        <v>2</v>
      </c>
      <c r="C1395" t="e">
        <f t="shared" si="516"/>
        <v>#VALUE!</v>
      </c>
      <c r="D1395">
        <f t="shared" si="517"/>
        <v>2</v>
      </c>
      <c r="E1395">
        <f t="shared" si="518"/>
        <v>4</v>
      </c>
      <c r="F1395" s="1">
        <f t="shared" si="508"/>
        <v>6</v>
      </c>
      <c r="G1395" s="1">
        <f t="shared" si="519"/>
        <v>59</v>
      </c>
      <c r="H1395" s="26" t="str">
        <f t="shared" si="520"/>
        <v>06:59</v>
      </c>
      <c r="I1395" s="14">
        <f t="shared" si="513"/>
        <v>0</v>
      </c>
      <c r="J1395" s="3">
        <f t="shared" si="521"/>
        <v>19</v>
      </c>
      <c r="K1395" s="3">
        <f t="shared" si="514"/>
        <v>0</v>
      </c>
      <c r="L1395" s="3">
        <f t="shared" si="507"/>
        <v>7</v>
      </c>
      <c r="M1395" s="3">
        <f t="shared" si="509"/>
        <v>1907</v>
      </c>
      <c r="N1395" t="str">
        <f t="shared" si="510"/>
        <v/>
      </c>
      <c r="O1395" s="14" t="str">
        <f t="shared" si="522"/>
        <v/>
      </c>
      <c r="P1395" s="14" t="str">
        <f t="shared" si="523"/>
        <v/>
      </c>
      <c r="Q1395" s="14" t="str">
        <f t="shared" si="524"/>
        <v/>
      </c>
      <c r="R1395" s="14" t="str">
        <f t="shared" si="525"/>
        <v/>
      </c>
      <c r="S1395" t="str">
        <f t="shared" si="511"/>
        <v/>
      </c>
      <c r="T1395" s="14">
        <f t="shared" si="512"/>
        <v>0</v>
      </c>
    </row>
    <row r="1396" spans="1:20" x14ac:dyDescent="0.25">
      <c r="A1396" t="s">
        <v>189</v>
      </c>
      <c r="B1396" t="e">
        <f t="shared" si="515"/>
        <v>#VALUE!</v>
      </c>
      <c r="C1396" t="e">
        <f t="shared" si="516"/>
        <v>#VALUE!</v>
      </c>
      <c r="D1396" t="e">
        <f t="shared" si="517"/>
        <v>#VALUE!</v>
      </c>
      <c r="E1396">
        <f t="shared" si="518"/>
        <v>35</v>
      </c>
      <c r="F1396" s="1" t="str">
        <f t="shared" si="508"/>
        <v/>
      </c>
      <c r="G1396" s="1" t="str">
        <f t="shared" si="519"/>
        <v/>
      </c>
      <c r="H1396" s="26" t="str">
        <f t="shared" si="520"/>
        <v>:</v>
      </c>
      <c r="I1396" s="14">
        <f t="shared" si="513"/>
        <v>0</v>
      </c>
      <c r="J1396" s="3">
        <f t="shared" si="521"/>
        <v>19</v>
      </c>
      <c r="K1396" s="3">
        <f t="shared" si="514"/>
        <v>0</v>
      </c>
      <c r="L1396" s="3">
        <f t="shared" si="507"/>
        <v>7</v>
      </c>
      <c r="M1396" s="3">
        <f t="shared" si="509"/>
        <v>1907</v>
      </c>
      <c r="N1396" t="str">
        <f t="shared" si="510"/>
        <v/>
      </c>
      <c r="O1396" s="14" t="str">
        <f t="shared" si="522"/>
        <v/>
      </c>
      <c r="P1396" s="14" t="str">
        <f t="shared" si="523"/>
        <v/>
      </c>
      <c r="Q1396" s="14" t="str">
        <f t="shared" si="524"/>
        <v/>
      </c>
      <c r="R1396" s="14" t="str">
        <f t="shared" si="525"/>
        <v/>
      </c>
      <c r="S1396" t="str">
        <f t="shared" si="511"/>
        <v/>
      </c>
      <c r="T1396" s="14">
        <f t="shared" si="512"/>
        <v>0</v>
      </c>
    </row>
    <row r="1397" spans="1:20" x14ac:dyDescent="0.25">
      <c r="A1397" t="s">
        <v>239</v>
      </c>
      <c r="B1397" t="e">
        <f t="shared" si="515"/>
        <v>#VALUE!</v>
      </c>
      <c r="C1397" t="e">
        <f t="shared" si="516"/>
        <v>#VALUE!</v>
      </c>
      <c r="D1397" t="e">
        <f t="shared" si="517"/>
        <v>#VALUE!</v>
      </c>
      <c r="E1397">
        <f t="shared" si="518"/>
        <v>30</v>
      </c>
      <c r="F1397" s="1" t="str">
        <f t="shared" si="508"/>
        <v/>
      </c>
      <c r="G1397" s="1" t="str">
        <f t="shared" si="519"/>
        <v/>
      </c>
      <c r="H1397" s="26" t="str">
        <f t="shared" si="520"/>
        <v>:</v>
      </c>
      <c r="I1397" s="14">
        <f t="shared" si="513"/>
        <v>0</v>
      </c>
      <c r="J1397" s="3">
        <f t="shared" si="521"/>
        <v>19</v>
      </c>
      <c r="K1397" s="3">
        <f t="shared" si="514"/>
        <v>1</v>
      </c>
      <c r="L1397" s="3">
        <f t="shared" si="507"/>
        <v>8</v>
      </c>
      <c r="M1397" s="3">
        <f t="shared" si="509"/>
        <v>1908</v>
      </c>
      <c r="N1397" t="str">
        <f t="shared" si="510"/>
        <v>Casetas: C/ Canteras (Pd. Bus)</v>
      </c>
      <c r="O1397" s="14" t="str">
        <f t="shared" si="522"/>
        <v>05:01</v>
      </c>
      <c r="P1397" s="14" t="str">
        <f t="shared" si="523"/>
        <v>13:01</v>
      </c>
      <c r="Q1397" s="14" t="str">
        <f t="shared" si="524"/>
        <v>21:01</v>
      </c>
      <c r="R1397" s="14" t="str">
        <f t="shared" si="525"/>
        <v>07:01</v>
      </c>
      <c r="S1397" t="str">
        <f t="shared" si="511"/>
        <v>Lagos de Coronas (frente nº 39 - Pd. Bus)</v>
      </c>
      <c r="T1397" s="14">
        <f t="shared" si="512"/>
        <v>0</v>
      </c>
    </row>
    <row r="1398" spans="1:20" x14ac:dyDescent="0.25">
      <c r="A1398" t="s">
        <v>53</v>
      </c>
      <c r="B1398">
        <f t="shared" si="515"/>
        <v>2</v>
      </c>
      <c r="C1398" t="e">
        <f t="shared" si="516"/>
        <v>#VALUE!</v>
      </c>
      <c r="D1398">
        <f t="shared" si="517"/>
        <v>2</v>
      </c>
      <c r="E1398">
        <f t="shared" si="518"/>
        <v>4</v>
      </c>
      <c r="F1398" s="1">
        <f t="shared" si="508"/>
        <v>5</v>
      </c>
      <c r="G1398" s="1">
        <f t="shared" si="519"/>
        <v>1</v>
      </c>
      <c r="H1398" s="26" t="str">
        <f t="shared" si="520"/>
        <v>05:01</v>
      </c>
      <c r="I1398" s="14">
        <f t="shared" si="513"/>
        <v>0</v>
      </c>
      <c r="J1398" s="3">
        <f t="shared" si="521"/>
        <v>19</v>
      </c>
      <c r="K1398" s="3">
        <f t="shared" si="514"/>
        <v>0</v>
      </c>
      <c r="L1398" s="3">
        <f t="shared" si="507"/>
        <v>8</v>
      </c>
      <c r="M1398" s="3">
        <f t="shared" si="509"/>
        <v>1908</v>
      </c>
      <c r="N1398" t="str">
        <f t="shared" si="510"/>
        <v/>
      </c>
      <c r="O1398" s="14" t="str">
        <f t="shared" si="522"/>
        <v/>
      </c>
      <c r="P1398" s="14" t="str">
        <f t="shared" si="523"/>
        <v/>
      </c>
      <c r="Q1398" s="14" t="str">
        <f t="shared" si="524"/>
        <v/>
      </c>
      <c r="R1398" s="14" t="str">
        <f t="shared" si="525"/>
        <v/>
      </c>
      <c r="S1398" t="str">
        <f t="shared" si="511"/>
        <v/>
      </c>
      <c r="T1398" s="14">
        <f t="shared" si="512"/>
        <v>0</v>
      </c>
    </row>
    <row r="1399" spans="1:20" x14ac:dyDescent="0.25">
      <c r="A1399" t="s">
        <v>34</v>
      </c>
      <c r="B1399">
        <f t="shared" si="515"/>
        <v>3</v>
      </c>
      <c r="C1399" t="e">
        <f t="shared" si="516"/>
        <v>#VALUE!</v>
      </c>
      <c r="D1399">
        <f t="shared" si="517"/>
        <v>3</v>
      </c>
      <c r="E1399">
        <f t="shared" si="518"/>
        <v>5</v>
      </c>
      <c r="F1399" s="1">
        <f t="shared" si="508"/>
        <v>13</v>
      </c>
      <c r="G1399" s="1">
        <f t="shared" si="519"/>
        <v>1</v>
      </c>
      <c r="H1399" s="26" t="str">
        <f t="shared" si="520"/>
        <v>13:01</v>
      </c>
      <c r="I1399" s="14">
        <f t="shared" si="513"/>
        <v>0</v>
      </c>
      <c r="J1399" s="3">
        <f t="shared" si="521"/>
        <v>19</v>
      </c>
      <c r="K1399" s="3">
        <f t="shared" si="514"/>
        <v>0</v>
      </c>
      <c r="L1399" s="3">
        <f t="shared" si="507"/>
        <v>8</v>
      </c>
      <c r="M1399" s="3">
        <f t="shared" si="509"/>
        <v>1908</v>
      </c>
      <c r="N1399" t="str">
        <f t="shared" si="510"/>
        <v/>
      </c>
      <c r="O1399" s="14" t="str">
        <f t="shared" si="522"/>
        <v/>
      </c>
      <c r="P1399" s="14" t="str">
        <f t="shared" si="523"/>
        <v/>
      </c>
      <c r="Q1399" s="14" t="str">
        <f t="shared" si="524"/>
        <v/>
      </c>
      <c r="R1399" s="14" t="str">
        <f t="shared" si="525"/>
        <v/>
      </c>
      <c r="S1399" t="str">
        <f t="shared" si="511"/>
        <v/>
      </c>
      <c r="T1399" s="14">
        <f t="shared" si="512"/>
        <v>0</v>
      </c>
    </row>
    <row r="1400" spans="1:20" x14ac:dyDescent="0.25">
      <c r="A1400" t="s">
        <v>35</v>
      </c>
      <c r="B1400">
        <f t="shared" si="515"/>
        <v>3</v>
      </c>
      <c r="C1400" t="e">
        <f t="shared" si="516"/>
        <v>#VALUE!</v>
      </c>
      <c r="D1400">
        <f t="shared" si="517"/>
        <v>3</v>
      </c>
      <c r="E1400">
        <f t="shared" si="518"/>
        <v>5</v>
      </c>
      <c r="F1400" s="1">
        <f t="shared" si="508"/>
        <v>21</v>
      </c>
      <c r="G1400" s="1">
        <f t="shared" si="519"/>
        <v>1</v>
      </c>
      <c r="H1400" s="26" t="str">
        <f t="shared" si="520"/>
        <v>21:01</v>
      </c>
      <c r="I1400" s="14">
        <f t="shared" si="513"/>
        <v>0</v>
      </c>
      <c r="J1400" s="3">
        <f t="shared" si="521"/>
        <v>19</v>
      </c>
      <c r="K1400" s="3">
        <f t="shared" si="514"/>
        <v>0</v>
      </c>
      <c r="L1400" s="3">
        <f t="shared" si="507"/>
        <v>8</v>
      </c>
      <c r="M1400" s="3">
        <f t="shared" si="509"/>
        <v>1908</v>
      </c>
      <c r="N1400" t="str">
        <f t="shared" si="510"/>
        <v/>
      </c>
      <c r="O1400" s="14" t="str">
        <f t="shared" si="522"/>
        <v/>
      </c>
      <c r="P1400" s="14" t="str">
        <f t="shared" si="523"/>
        <v/>
      </c>
      <c r="Q1400" s="14" t="str">
        <f t="shared" si="524"/>
        <v/>
      </c>
      <c r="R1400" s="14" t="str">
        <f t="shared" si="525"/>
        <v/>
      </c>
      <c r="S1400" t="str">
        <f t="shared" si="511"/>
        <v/>
      </c>
      <c r="T1400" s="14">
        <f t="shared" si="512"/>
        <v>0</v>
      </c>
    </row>
    <row r="1401" spans="1:20" x14ac:dyDescent="0.25">
      <c r="A1401" t="s">
        <v>326</v>
      </c>
      <c r="B1401">
        <f t="shared" si="515"/>
        <v>2</v>
      </c>
      <c r="C1401" t="e">
        <f t="shared" si="516"/>
        <v>#VALUE!</v>
      </c>
      <c r="D1401">
        <f t="shared" si="517"/>
        <v>2</v>
      </c>
      <c r="E1401">
        <f t="shared" si="518"/>
        <v>4</v>
      </c>
      <c r="F1401" s="1">
        <f t="shared" si="508"/>
        <v>7</v>
      </c>
      <c r="G1401" s="1">
        <f t="shared" si="519"/>
        <v>1</v>
      </c>
      <c r="H1401" s="26" t="str">
        <f t="shared" si="520"/>
        <v>07:01</v>
      </c>
      <c r="I1401" s="14">
        <f t="shared" si="513"/>
        <v>0</v>
      </c>
      <c r="J1401" s="3">
        <f t="shared" si="521"/>
        <v>19</v>
      </c>
      <c r="K1401" s="3">
        <f t="shared" si="514"/>
        <v>0</v>
      </c>
      <c r="L1401" s="3">
        <f t="shared" si="507"/>
        <v>8</v>
      </c>
      <c r="M1401" s="3">
        <f t="shared" si="509"/>
        <v>1908</v>
      </c>
      <c r="N1401" t="str">
        <f t="shared" si="510"/>
        <v/>
      </c>
      <c r="O1401" s="14" t="str">
        <f t="shared" si="522"/>
        <v/>
      </c>
      <c r="P1401" s="14" t="str">
        <f t="shared" si="523"/>
        <v/>
      </c>
      <c r="Q1401" s="14" t="str">
        <f t="shared" si="524"/>
        <v/>
      </c>
      <c r="R1401" s="14" t="str">
        <f t="shared" si="525"/>
        <v/>
      </c>
      <c r="S1401" t="str">
        <f t="shared" si="511"/>
        <v/>
      </c>
      <c r="T1401" s="14">
        <f t="shared" si="512"/>
        <v>0</v>
      </c>
    </row>
    <row r="1402" spans="1:20" x14ac:dyDescent="0.25">
      <c r="A1402" t="s">
        <v>191</v>
      </c>
      <c r="B1402" t="e">
        <f t="shared" si="515"/>
        <v>#VALUE!</v>
      </c>
      <c r="C1402" t="e">
        <f t="shared" si="516"/>
        <v>#VALUE!</v>
      </c>
      <c r="D1402" t="e">
        <f t="shared" si="517"/>
        <v>#VALUE!</v>
      </c>
      <c r="E1402">
        <f t="shared" si="518"/>
        <v>41</v>
      </c>
      <c r="F1402" s="1" t="str">
        <f t="shared" si="508"/>
        <v/>
      </c>
      <c r="G1402" s="1" t="str">
        <f t="shared" si="519"/>
        <v/>
      </c>
      <c r="H1402" s="26" t="str">
        <f t="shared" si="520"/>
        <v>:</v>
      </c>
      <c r="I1402" s="14">
        <f t="shared" si="513"/>
        <v>0</v>
      </c>
      <c r="J1402" s="3">
        <f t="shared" si="521"/>
        <v>19</v>
      </c>
      <c r="K1402" s="3">
        <f t="shared" si="514"/>
        <v>0</v>
      </c>
      <c r="L1402" s="3">
        <f t="shared" si="507"/>
        <v>8</v>
      </c>
      <c r="M1402" s="3">
        <f t="shared" si="509"/>
        <v>1908</v>
      </c>
      <c r="N1402" t="str">
        <f t="shared" si="510"/>
        <v/>
      </c>
      <c r="O1402" s="14" t="str">
        <f t="shared" si="522"/>
        <v/>
      </c>
      <c r="P1402" s="14" t="str">
        <f t="shared" si="523"/>
        <v/>
      </c>
      <c r="Q1402" s="14" t="str">
        <f t="shared" si="524"/>
        <v/>
      </c>
      <c r="R1402" s="14" t="str">
        <f t="shared" si="525"/>
        <v/>
      </c>
      <c r="S1402" t="str">
        <f t="shared" si="511"/>
        <v/>
      </c>
      <c r="T1402" s="14">
        <f t="shared" si="512"/>
        <v>0</v>
      </c>
    </row>
    <row r="1403" spans="1:20" x14ac:dyDescent="0.25">
      <c r="A1403" t="s">
        <v>249</v>
      </c>
      <c r="B1403" t="e">
        <f t="shared" si="515"/>
        <v>#VALUE!</v>
      </c>
      <c r="C1403" t="e">
        <f t="shared" si="516"/>
        <v>#VALUE!</v>
      </c>
      <c r="D1403" t="e">
        <f t="shared" si="517"/>
        <v>#VALUE!</v>
      </c>
      <c r="E1403">
        <f t="shared" si="518"/>
        <v>41</v>
      </c>
      <c r="F1403" s="1" t="str">
        <f t="shared" si="508"/>
        <v/>
      </c>
      <c r="G1403" s="1" t="str">
        <f t="shared" si="519"/>
        <v/>
      </c>
      <c r="H1403" s="26" t="str">
        <f t="shared" si="520"/>
        <v>:</v>
      </c>
      <c r="I1403" s="14">
        <f t="shared" si="513"/>
        <v>0</v>
      </c>
      <c r="J1403" s="3">
        <f t="shared" si="521"/>
        <v>19</v>
      </c>
      <c r="K1403" s="3">
        <f t="shared" si="514"/>
        <v>1</v>
      </c>
      <c r="L1403" s="3">
        <f t="shared" si="507"/>
        <v>9</v>
      </c>
      <c r="M1403" s="3">
        <f t="shared" si="509"/>
        <v>1909</v>
      </c>
      <c r="N1403" t="str">
        <f t="shared" si="510"/>
        <v>Casetas: centro nº 76 (Cuartel - Pd. Bus)</v>
      </c>
      <c r="O1403" s="14" t="str">
        <f t="shared" si="522"/>
        <v>05:02</v>
      </c>
      <c r="P1403" s="14" t="str">
        <f t="shared" si="523"/>
        <v>13:02</v>
      </c>
      <c r="Q1403" s="14" t="str">
        <f t="shared" si="524"/>
        <v>21:02</v>
      </c>
      <c r="R1403" s="14" t="str">
        <f t="shared" si="525"/>
        <v>07:02</v>
      </c>
      <c r="S1403" t="str">
        <f t="shared" si="511"/>
        <v>C/ Alberto Magno, nº 21 (esq. Centro Civico)</v>
      </c>
      <c r="T1403" s="14">
        <f t="shared" si="512"/>
        <v>0</v>
      </c>
    </row>
    <row r="1404" spans="1:20" x14ac:dyDescent="0.25">
      <c r="A1404" t="s">
        <v>56</v>
      </c>
      <c r="B1404">
        <f t="shared" si="515"/>
        <v>2</v>
      </c>
      <c r="C1404" t="e">
        <f t="shared" si="516"/>
        <v>#VALUE!</v>
      </c>
      <c r="D1404">
        <f t="shared" si="517"/>
        <v>2</v>
      </c>
      <c r="E1404">
        <f t="shared" si="518"/>
        <v>4</v>
      </c>
      <c r="F1404" s="1">
        <f t="shared" si="508"/>
        <v>5</v>
      </c>
      <c r="G1404" s="1">
        <f t="shared" si="519"/>
        <v>2</v>
      </c>
      <c r="H1404" s="26" t="str">
        <f t="shared" si="520"/>
        <v>05:02</v>
      </c>
      <c r="I1404" s="14">
        <f t="shared" si="513"/>
        <v>0</v>
      </c>
      <c r="J1404" s="3">
        <f t="shared" si="521"/>
        <v>19</v>
      </c>
      <c r="K1404" s="3">
        <f t="shared" si="514"/>
        <v>0</v>
      </c>
      <c r="L1404" s="3">
        <f t="shared" si="507"/>
        <v>9</v>
      </c>
      <c r="M1404" s="3">
        <f t="shared" si="509"/>
        <v>1909</v>
      </c>
      <c r="N1404" t="str">
        <f t="shared" si="510"/>
        <v/>
      </c>
      <c r="O1404" s="14" t="str">
        <f t="shared" si="522"/>
        <v/>
      </c>
      <c r="P1404" s="14" t="str">
        <f t="shared" si="523"/>
        <v/>
      </c>
      <c r="Q1404" s="14" t="str">
        <f t="shared" si="524"/>
        <v/>
      </c>
      <c r="R1404" s="14" t="str">
        <f t="shared" si="525"/>
        <v/>
      </c>
      <c r="S1404" t="str">
        <f t="shared" si="511"/>
        <v/>
      </c>
      <c r="T1404" s="14">
        <f t="shared" si="512"/>
        <v>0</v>
      </c>
    </row>
    <row r="1405" spans="1:20" x14ac:dyDescent="0.25">
      <c r="A1405" t="s">
        <v>58</v>
      </c>
      <c r="B1405">
        <f t="shared" si="515"/>
        <v>3</v>
      </c>
      <c r="C1405" t="e">
        <f t="shared" si="516"/>
        <v>#VALUE!</v>
      </c>
      <c r="D1405">
        <f t="shared" si="517"/>
        <v>3</v>
      </c>
      <c r="E1405">
        <f t="shared" si="518"/>
        <v>5</v>
      </c>
      <c r="F1405" s="1">
        <f t="shared" si="508"/>
        <v>13</v>
      </c>
      <c r="G1405" s="1">
        <f t="shared" si="519"/>
        <v>2</v>
      </c>
      <c r="H1405" s="26" t="str">
        <f t="shared" si="520"/>
        <v>13:02</v>
      </c>
      <c r="I1405" s="14">
        <f t="shared" si="513"/>
        <v>0</v>
      </c>
      <c r="J1405" s="3">
        <f t="shared" si="521"/>
        <v>19</v>
      </c>
      <c r="K1405" s="3">
        <f t="shared" si="514"/>
        <v>0</v>
      </c>
      <c r="L1405" s="3">
        <f t="shared" si="507"/>
        <v>9</v>
      </c>
      <c r="M1405" s="3">
        <f t="shared" si="509"/>
        <v>1909</v>
      </c>
      <c r="N1405" t="str">
        <f t="shared" si="510"/>
        <v/>
      </c>
      <c r="O1405" s="14" t="str">
        <f t="shared" si="522"/>
        <v/>
      </c>
      <c r="P1405" s="14" t="str">
        <f t="shared" si="523"/>
        <v/>
      </c>
      <c r="Q1405" s="14" t="str">
        <f t="shared" si="524"/>
        <v/>
      </c>
      <c r="R1405" s="14" t="str">
        <f t="shared" si="525"/>
        <v/>
      </c>
      <c r="S1405" t="str">
        <f t="shared" si="511"/>
        <v/>
      </c>
      <c r="T1405" s="14">
        <f t="shared" si="512"/>
        <v>0</v>
      </c>
    </row>
    <row r="1406" spans="1:20" x14ac:dyDescent="0.25">
      <c r="A1406" t="s">
        <v>59</v>
      </c>
      <c r="B1406">
        <f t="shared" si="515"/>
        <v>3</v>
      </c>
      <c r="C1406" t="e">
        <f t="shared" si="516"/>
        <v>#VALUE!</v>
      </c>
      <c r="D1406">
        <f t="shared" si="517"/>
        <v>3</v>
      </c>
      <c r="E1406">
        <f t="shared" si="518"/>
        <v>5</v>
      </c>
      <c r="F1406" s="1">
        <f t="shared" si="508"/>
        <v>21</v>
      </c>
      <c r="G1406" s="1">
        <f t="shared" si="519"/>
        <v>2</v>
      </c>
      <c r="H1406" s="26" t="str">
        <f t="shared" si="520"/>
        <v>21:02</v>
      </c>
      <c r="I1406" s="14">
        <f t="shared" si="513"/>
        <v>0</v>
      </c>
      <c r="J1406" s="3">
        <f t="shared" si="521"/>
        <v>19</v>
      </c>
      <c r="K1406" s="3">
        <f t="shared" si="514"/>
        <v>0</v>
      </c>
      <c r="L1406" s="3">
        <f t="shared" si="507"/>
        <v>9</v>
      </c>
      <c r="M1406" s="3">
        <f t="shared" si="509"/>
        <v>1909</v>
      </c>
      <c r="N1406" t="str">
        <f t="shared" si="510"/>
        <v/>
      </c>
      <c r="O1406" s="14" t="str">
        <f t="shared" si="522"/>
        <v/>
      </c>
      <c r="P1406" s="14" t="str">
        <f t="shared" si="523"/>
        <v/>
      </c>
      <c r="Q1406" s="14" t="str">
        <f t="shared" si="524"/>
        <v/>
      </c>
      <c r="R1406" s="14" t="str">
        <f t="shared" si="525"/>
        <v/>
      </c>
      <c r="S1406" t="str">
        <f t="shared" si="511"/>
        <v/>
      </c>
      <c r="T1406" s="14">
        <f t="shared" si="512"/>
        <v>0</v>
      </c>
    </row>
    <row r="1407" spans="1:20" x14ac:dyDescent="0.25">
      <c r="A1407" t="s">
        <v>302</v>
      </c>
      <c r="B1407">
        <f t="shared" si="515"/>
        <v>2</v>
      </c>
      <c r="C1407" t="e">
        <f t="shared" si="516"/>
        <v>#VALUE!</v>
      </c>
      <c r="D1407">
        <f t="shared" si="517"/>
        <v>2</v>
      </c>
      <c r="E1407">
        <f t="shared" si="518"/>
        <v>4</v>
      </c>
      <c r="F1407" s="1">
        <f t="shared" si="508"/>
        <v>7</v>
      </c>
      <c r="G1407" s="1">
        <f t="shared" si="519"/>
        <v>2</v>
      </c>
      <c r="H1407" s="26" t="str">
        <f t="shared" si="520"/>
        <v>07:02</v>
      </c>
      <c r="I1407" s="14">
        <f t="shared" si="513"/>
        <v>0</v>
      </c>
      <c r="J1407" s="3">
        <f t="shared" si="521"/>
        <v>19</v>
      </c>
      <c r="K1407" s="3">
        <f t="shared" si="514"/>
        <v>0</v>
      </c>
      <c r="L1407" s="3">
        <f t="shared" si="507"/>
        <v>9</v>
      </c>
      <c r="M1407" s="3">
        <f t="shared" si="509"/>
        <v>1909</v>
      </c>
      <c r="N1407" t="str">
        <f t="shared" si="510"/>
        <v/>
      </c>
      <c r="O1407" s="14" t="str">
        <f t="shared" si="522"/>
        <v/>
      </c>
      <c r="P1407" s="14" t="str">
        <f t="shared" si="523"/>
        <v/>
      </c>
      <c r="Q1407" s="14" t="str">
        <f t="shared" si="524"/>
        <v/>
      </c>
      <c r="R1407" s="14" t="str">
        <f t="shared" si="525"/>
        <v/>
      </c>
      <c r="S1407" t="str">
        <f t="shared" si="511"/>
        <v/>
      </c>
      <c r="T1407" s="14">
        <f t="shared" si="512"/>
        <v>0</v>
      </c>
    </row>
    <row r="1408" spans="1:20" x14ac:dyDescent="0.25">
      <c r="A1408" t="s">
        <v>337</v>
      </c>
      <c r="B1408" t="e">
        <f t="shared" si="515"/>
        <v>#VALUE!</v>
      </c>
      <c r="C1408">
        <f t="shared" si="516"/>
        <v>17</v>
      </c>
      <c r="D1408">
        <f t="shared" si="517"/>
        <v>17</v>
      </c>
      <c r="E1408">
        <f t="shared" si="518"/>
        <v>44</v>
      </c>
      <c r="F1408" s="1" t="str">
        <f t="shared" si="508"/>
        <v/>
      </c>
      <c r="G1408" s="1" t="str">
        <f t="shared" si="519"/>
        <v/>
      </c>
      <c r="H1408" s="26" t="str">
        <f t="shared" si="520"/>
        <v>:</v>
      </c>
      <c r="I1408" s="14">
        <f t="shared" si="513"/>
        <v>0</v>
      </c>
      <c r="J1408" s="3">
        <f t="shared" si="521"/>
        <v>19</v>
      </c>
      <c r="K1408" s="3">
        <f t="shared" si="514"/>
        <v>0</v>
      </c>
      <c r="L1408" s="3">
        <f t="shared" si="507"/>
        <v>9</v>
      </c>
      <c r="M1408" s="3">
        <f t="shared" si="509"/>
        <v>1909</v>
      </c>
      <c r="N1408" t="str">
        <f t="shared" si="510"/>
        <v/>
      </c>
      <c r="O1408" s="14" t="str">
        <f t="shared" si="522"/>
        <v/>
      </c>
      <c r="P1408" s="14" t="str">
        <f t="shared" si="523"/>
        <v/>
      </c>
      <c r="Q1408" s="14" t="str">
        <f t="shared" si="524"/>
        <v/>
      </c>
      <c r="R1408" s="14" t="str">
        <f t="shared" si="525"/>
        <v/>
      </c>
      <c r="S1408" t="str">
        <f t="shared" si="511"/>
        <v/>
      </c>
      <c r="T1408" s="14">
        <f t="shared" si="512"/>
        <v>0</v>
      </c>
    </row>
    <row r="1409" spans="1:20" x14ac:dyDescent="0.25">
      <c r="A1409" t="s">
        <v>254</v>
      </c>
      <c r="B1409" t="e">
        <f t="shared" si="515"/>
        <v>#VALUE!</v>
      </c>
      <c r="C1409" t="e">
        <f t="shared" si="516"/>
        <v>#VALUE!</v>
      </c>
      <c r="D1409" t="e">
        <f t="shared" si="517"/>
        <v>#VALUE!</v>
      </c>
      <c r="E1409">
        <f t="shared" si="518"/>
        <v>31</v>
      </c>
      <c r="F1409" s="1" t="str">
        <f t="shared" si="508"/>
        <v/>
      </c>
      <c r="G1409" s="1" t="str">
        <f t="shared" si="519"/>
        <v/>
      </c>
      <c r="H1409" s="26" t="str">
        <f t="shared" si="520"/>
        <v>:</v>
      </c>
      <c r="I1409" s="14">
        <f t="shared" si="513"/>
        <v>0</v>
      </c>
      <c r="J1409" s="3">
        <f t="shared" si="521"/>
        <v>19</v>
      </c>
      <c r="K1409" s="3">
        <f t="shared" si="514"/>
        <v>1</v>
      </c>
      <c r="L1409" s="3">
        <f t="shared" si="507"/>
        <v>10</v>
      </c>
      <c r="M1409" s="3">
        <f t="shared" si="509"/>
        <v>1910</v>
      </c>
      <c r="N1409" t="str">
        <f t="shared" si="510"/>
        <v>Casetas: (urbanización Alameda)</v>
      </c>
      <c r="O1409" s="14" t="str">
        <f t="shared" si="522"/>
        <v>05:30</v>
      </c>
      <c r="P1409" s="14" t="str">
        <f t="shared" si="523"/>
        <v>13:30</v>
      </c>
      <c r="Q1409" s="14" t="str">
        <f t="shared" si="524"/>
        <v>21:30</v>
      </c>
      <c r="R1409" s="14" t="str">
        <f t="shared" si="525"/>
        <v>07:30</v>
      </c>
      <c r="S1409" t="str">
        <f t="shared" si="511"/>
        <v>Avda. Fca. Millán Serrano, 31-35 (frente C/ M.A. Blanco)</v>
      </c>
      <c r="T1409" s="14">
        <f t="shared" si="512"/>
        <v>0</v>
      </c>
    </row>
    <row r="1410" spans="1:20" x14ac:dyDescent="0.25">
      <c r="A1410" t="s">
        <v>46</v>
      </c>
      <c r="B1410">
        <f t="shared" si="515"/>
        <v>2</v>
      </c>
      <c r="C1410" t="e">
        <f t="shared" si="516"/>
        <v>#VALUE!</v>
      </c>
      <c r="D1410">
        <f t="shared" si="517"/>
        <v>2</v>
      </c>
      <c r="E1410">
        <f t="shared" si="518"/>
        <v>4</v>
      </c>
      <c r="F1410" s="1">
        <f t="shared" si="508"/>
        <v>5</v>
      </c>
      <c r="G1410" s="1">
        <f t="shared" si="519"/>
        <v>30</v>
      </c>
      <c r="H1410" s="26" t="str">
        <f t="shared" si="520"/>
        <v>05:30</v>
      </c>
      <c r="I1410" s="14">
        <f t="shared" si="513"/>
        <v>0</v>
      </c>
      <c r="J1410" s="3">
        <f t="shared" si="521"/>
        <v>19</v>
      </c>
      <c r="K1410" s="3">
        <f t="shared" si="514"/>
        <v>0</v>
      </c>
      <c r="L1410" s="3">
        <f t="shared" si="507"/>
        <v>10</v>
      </c>
      <c r="M1410" s="3">
        <f t="shared" si="509"/>
        <v>1910</v>
      </c>
      <c r="N1410" t="str">
        <f t="shared" si="510"/>
        <v/>
      </c>
      <c r="O1410" s="14" t="str">
        <f t="shared" si="522"/>
        <v/>
      </c>
      <c r="P1410" s="14" t="str">
        <f t="shared" si="523"/>
        <v/>
      </c>
      <c r="Q1410" s="14" t="str">
        <f t="shared" si="524"/>
        <v/>
      </c>
      <c r="R1410" s="14" t="str">
        <f t="shared" si="525"/>
        <v/>
      </c>
      <c r="S1410" t="str">
        <f t="shared" si="511"/>
        <v/>
      </c>
      <c r="T1410" s="14">
        <f t="shared" si="512"/>
        <v>0</v>
      </c>
    </row>
    <row r="1411" spans="1:20" x14ac:dyDescent="0.25">
      <c r="A1411" t="s">
        <v>47</v>
      </c>
      <c r="B1411">
        <f t="shared" si="515"/>
        <v>3</v>
      </c>
      <c r="C1411" t="e">
        <f t="shared" si="516"/>
        <v>#VALUE!</v>
      </c>
      <c r="D1411">
        <f t="shared" si="517"/>
        <v>3</v>
      </c>
      <c r="E1411">
        <f t="shared" si="518"/>
        <v>5</v>
      </c>
      <c r="F1411" s="1">
        <f t="shared" si="508"/>
        <v>13</v>
      </c>
      <c r="G1411" s="1">
        <f t="shared" si="519"/>
        <v>30</v>
      </c>
      <c r="H1411" s="26" t="str">
        <f t="shared" si="520"/>
        <v>13:30</v>
      </c>
      <c r="I1411" s="14">
        <f t="shared" si="513"/>
        <v>0</v>
      </c>
      <c r="J1411" s="3">
        <f t="shared" si="521"/>
        <v>19</v>
      </c>
      <c r="K1411" s="3">
        <f t="shared" si="514"/>
        <v>0</v>
      </c>
      <c r="L1411" s="3">
        <f t="shared" ref="L1411:L1420" si="526">IF(I1411=1,0,L1410+K1411+T1411)</f>
        <v>10</v>
      </c>
      <c r="M1411" s="3">
        <f t="shared" si="509"/>
        <v>1910</v>
      </c>
      <c r="N1411" t="str">
        <f t="shared" si="510"/>
        <v/>
      </c>
      <c r="O1411" s="14" t="str">
        <f t="shared" si="522"/>
        <v/>
      </c>
      <c r="P1411" s="14" t="str">
        <f t="shared" si="523"/>
        <v/>
      </c>
      <c r="Q1411" s="14" t="str">
        <f t="shared" si="524"/>
        <v/>
      </c>
      <c r="R1411" s="14" t="str">
        <f t="shared" si="525"/>
        <v/>
      </c>
      <c r="S1411" t="str">
        <f t="shared" si="511"/>
        <v/>
      </c>
      <c r="T1411" s="14">
        <f t="shared" si="512"/>
        <v>0</v>
      </c>
    </row>
    <row r="1412" spans="1:20" x14ac:dyDescent="0.25">
      <c r="A1412" t="s">
        <v>48</v>
      </c>
      <c r="B1412">
        <f t="shared" si="515"/>
        <v>3</v>
      </c>
      <c r="C1412" t="e">
        <f t="shared" si="516"/>
        <v>#VALUE!</v>
      </c>
      <c r="D1412">
        <f t="shared" si="517"/>
        <v>3</v>
      </c>
      <c r="E1412">
        <f t="shared" si="518"/>
        <v>5</v>
      </c>
      <c r="F1412" s="1">
        <f t="shared" ref="F1412:F1420" si="527">IFERROR(VALUE(LEFT($A1412,$D1412-1)),"")</f>
        <v>21</v>
      </c>
      <c r="G1412" s="1">
        <f t="shared" si="519"/>
        <v>30</v>
      </c>
      <c r="H1412" s="26" t="str">
        <f t="shared" si="520"/>
        <v>21:30</v>
      </c>
      <c r="I1412" s="14">
        <f t="shared" si="513"/>
        <v>0</v>
      </c>
      <c r="J1412" s="3">
        <f t="shared" si="521"/>
        <v>19</v>
      </c>
      <c r="K1412" s="3">
        <f t="shared" si="514"/>
        <v>0</v>
      </c>
      <c r="L1412" s="3">
        <f t="shared" si="526"/>
        <v>10</v>
      </c>
      <c r="M1412" s="3">
        <f t="shared" ref="M1412:M1420" si="528">(J1412*100)+L1412</f>
        <v>1910</v>
      </c>
      <c r="N1412" t="str">
        <f t="shared" ref="N1412:N1420" si="529">IFERROR(IF($K1412,A1412,IF(I1412=1,A1412,"")),"")</f>
        <v/>
      </c>
      <c r="O1412" s="14" t="str">
        <f t="shared" si="522"/>
        <v/>
      </c>
      <c r="P1412" s="14" t="str">
        <f t="shared" si="523"/>
        <v/>
      </c>
      <c r="Q1412" s="14" t="str">
        <f t="shared" si="524"/>
        <v/>
      </c>
      <c r="R1412" s="14" t="str">
        <f t="shared" si="525"/>
        <v/>
      </c>
      <c r="S1412" t="str">
        <f t="shared" ref="S1412:S1420" si="530">IF($K1412,A1417,IF(T1412,A1412,""))</f>
        <v/>
      </c>
      <c r="T1412" s="14">
        <f t="shared" ref="T1412:T1420" si="531">IF(AND(NOT(ISNUMBER(D1411)),NOT(ISNUMBER(D1412)),NOT(ISNUMBER(D1413)),NOT(ISNUMBER(D1414))),1,0)</f>
        <v>0</v>
      </c>
    </row>
    <row r="1413" spans="1:20" x14ac:dyDescent="0.25">
      <c r="A1413" t="s">
        <v>308</v>
      </c>
      <c r="B1413">
        <f t="shared" si="515"/>
        <v>2</v>
      </c>
      <c r="C1413" t="e">
        <f t="shared" si="516"/>
        <v>#VALUE!</v>
      </c>
      <c r="D1413">
        <f t="shared" si="517"/>
        <v>2</v>
      </c>
      <c r="E1413">
        <f t="shared" si="518"/>
        <v>4</v>
      </c>
      <c r="F1413" s="1">
        <f t="shared" si="527"/>
        <v>7</v>
      </c>
      <c r="G1413" s="1">
        <f t="shared" si="519"/>
        <v>30</v>
      </c>
      <c r="H1413" s="26" t="str">
        <f t="shared" si="520"/>
        <v>07:30</v>
      </c>
      <c r="I1413" s="14">
        <f t="shared" ref="I1413:I1420" si="532">IFERROR(FIND("Ruta",A1413),0)</f>
        <v>0</v>
      </c>
      <c r="J1413" s="3">
        <f t="shared" si="521"/>
        <v>19</v>
      </c>
      <c r="K1413" s="3">
        <f t="shared" ref="K1413:K1420" si="533">IF(AND(ISNUMBER(G1414),ISNUMBER(G1415),ISNUMBER(G1416),ISNUMBER(G1417)),1,0)</f>
        <v>0</v>
      </c>
      <c r="L1413" s="3">
        <f t="shared" si="526"/>
        <v>10</v>
      </c>
      <c r="M1413" s="3">
        <f t="shared" si="528"/>
        <v>1910</v>
      </c>
      <c r="N1413" t="str">
        <f t="shared" si="529"/>
        <v/>
      </c>
      <c r="O1413" s="14" t="str">
        <f t="shared" si="522"/>
        <v/>
      </c>
      <c r="P1413" s="14" t="str">
        <f t="shared" si="523"/>
        <v/>
      </c>
      <c r="Q1413" s="14" t="str">
        <f t="shared" si="524"/>
        <v/>
      </c>
      <c r="R1413" s="14" t="str">
        <f t="shared" si="525"/>
        <v/>
      </c>
      <c r="S1413" t="str">
        <f t="shared" si="530"/>
        <v/>
      </c>
      <c r="T1413" s="14">
        <f t="shared" si="531"/>
        <v>0</v>
      </c>
    </row>
    <row r="1414" spans="1:20" x14ac:dyDescent="0.25">
      <c r="A1414" t="s">
        <v>336</v>
      </c>
      <c r="B1414" t="e">
        <f t="shared" ref="B1414:B1420" si="534">FIND($B$2,A1414)</f>
        <v>#VALUE!</v>
      </c>
      <c r="C1414">
        <f t="shared" ref="C1414:C1420" si="535">FIND($C$2,A1414)</f>
        <v>26</v>
      </c>
      <c r="D1414">
        <f t="shared" ref="D1414:D1420" si="536">IFERROR(B1414,C1414)</f>
        <v>26</v>
      </c>
      <c r="E1414">
        <f t="shared" ref="E1414:E1420" si="537">LEN(A1414)</f>
        <v>56</v>
      </c>
      <c r="F1414" s="1" t="str">
        <f t="shared" si="527"/>
        <v/>
      </c>
      <c r="G1414" s="1" t="str">
        <f t="shared" ref="G1414:G1420" si="538">IFERROR(IF(B1414,IFERROR(VALUE(RIGHT($A1414,$E1414-$D1414)),""),""),"")</f>
        <v/>
      </c>
      <c r="H1414" s="26" t="str">
        <f t="shared" ref="H1414:H1420" si="539">TEXT(F1414,"00")&amp;":"&amp;TEXT(G1414,"00")</f>
        <v>:</v>
      </c>
      <c r="I1414" s="14">
        <f t="shared" si="532"/>
        <v>0</v>
      </c>
      <c r="J1414" s="3">
        <f t="shared" ref="J1414:J1420" si="540">I1414+J1413</f>
        <v>19</v>
      </c>
      <c r="K1414" s="3">
        <f t="shared" si="533"/>
        <v>0</v>
      </c>
      <c r="L1414" s="3">
        <f t="shared" si="526"/>
        <v>10</v>
      </c>
      <c r="M1414" s="3">
        <f t="shared" si="528"/>
        <v>1910</v>
      </c>
      <c r="N1414" t="str">
        <f t="shared" si="529"/>
        <v/>
      </c>
      <c r="O1414" s="14" t="str">
        <f t="shared" ref="O1414:O1420" si="541">IF($K1414,H1415,"")</f>
        <v/>
      </c>
      <c r="P1414" s="14" t="str">
        <f t="shared" ref="P1414:P1420" si="542">IF($K1414,H1416,"")</f>
        <v/>
      </c>
      <c r="Q1414" s="14" t="str">
        <f t="shared" ref="Q1414:Q1420" si="543">IF($K1414,H1417,"")</f>
        <v/>
      </c>
      <c r="R1414" s="14" t="str">
        <f t="shared" ref="R1414:R1420" si="544">IF($K1414,H1418,"")</f>
        <v/>
      </c>
      <c r="S1414" t="str">
        <f t="shared" si="530"/>
        <v/>
      </c>
      <c r="T1414" s="14">
        <f t="shared" si="531"/>
        <v>0</v>
      </c>
    </row>
    <row r="1415" spans="1:20" x14ac:dyDescent="0.25">
      <c r="A1415" t="s">
        <v>21</v>
      </c>
      <c r="B1415" t="e">
        <f t="shared" si="534"/>
        <v>#VALUE!</v>
      </c>
      <c r="C1415" t="e">
        <f t="shared" si="535"/>
        <v>#VALUE!</v>
      </c>
      <c r="D1415" t="e">
        <f t="shared" si="536"/>
        <v>#VALUE!</v>
      </c>
      <c r="E1415">
        <f t="shared" si="537"/>
        <v>26</v>
      </c>
      <c r="F1415" s="1" t="str">
        <f t="shared" si="527"/>
        <v/>
      </c>
      <c r="G1415" s="1" t="str">
        <f t="shared" si="538"/>
        <v/>
      </c>
      <c r="H1415" s="26" t="str">
        <f t="shared" si="539"/>
        <v>:</v>
      </c>
      <c r="I1415" s="14">
        <f t="shared" si="532"/>
        <v>0</v>
      </c>
      <c r="J1415" s="3">
        <f t="shared" si="540"/>
        <v>19</v>
      </c>
      <c r="K1415" s="3">
        <f t="shared" si="533"/>
        <v>1</v>
      </c>
      <c r="L1415" s="3">
        <f t="shared" si="526"/>
        <v>11</v>
      </c>
      <c r="M1415" s="3">
        <f t="shared" si="528"/>
        <v>1911</v>
      </c>
      <c r="N1415" t="str">
        <f t="shared" si="529"/>
        <v>Opel Planta en Figueruelas</v>
      </c>
      <c r="O1415" s="14" t="str">
        <f t="shared" si="541"/>
        <v>05:30</v>
      </c>
      <c r="P1415" s="14" t="str">
        <f t="shared" si="542"/>
        <v>13:30</v>
      </c>
      <c r="Q1415" s="14" t="str">
        <f t="shared" si="543"/>
        <v>21:30</v>
      </c>
      <c r="R1415" s="14" t="str">
        <f t="shared" si="544"/>
        <v>07:30</v>
      </c>
      <c r="S1415" t="str">
        <f t="shared" si="530"/>
        <v>C/ Orión, nº 8 (Pd. Bus)</v>
      </c>
      <c r="T1415" s="14">
        <f t="shared" si="531"/>
        <v>0</v>
      </c>
    </row>
    <row r="1416" spans="1:20" x14ac:dyDescent="0.25">
      <c r="A1416" t="s">
        <v>46</v>
      </c>
      <c r="B1416">
        <f t="shared" si="534"/>
        <v>2</v>
      </c>
      <c r="C1416" t="e">
        <f t="shared" si="535"/>
        <v>#VALUE!</v>
      </c>
      <c r="D1416">
        <f t="shared" si="536"/>
        <v>2</v>
      </c>
      <c r="E1416">
        <f t="shared" si="537"/>
        <v>4</v>
      </c>
      <c r="F1416" s="1">
        <f t="shared" si="527"/>
        <v>5</v>
      </c>
      <c r="G1416" s="1">
        <f t="shared" si="538"/>
        <v>30</v>
      </c>
      <c r="H1416" s="26" t="str">
        <f t="shared" si="539"/>
        <v>05:30</v>
      </c>
      <c r="I1416" s="14">
        <f t="shared" si="532"/>
        <v>0</v>
      </c>
      <c r="J1416" s="3">
        <f t="shared" si="540"/>
        <v>19</v>
      </c>
      <c r="K1416" s="3">
        <f t="shared" si="533"/>
        <v>0</v>
      </c>
      <c r="L1416" s="3">
        <f t="shared" si="526"/>
        <v>11</v>
      </c>
      <c r="M1416" s="3">
        <f t="shared" si="528"/>
        <v>1911</v>
      </c>
      <c r="N1416" t="str">
        <f t="shared" si="529"/>
        <v/>
      </c>
      <c r="O1416" s="14" t="str">
        <f t="shared" si="541"/>
        <v/>
      </c>
      <c r="P1416" s="14" t="str">
        <f t="shared" si="542"/>
        <v/>
      </c>
      <c r="Q1416" s="14" t="str">
        <f t="shared" si="543"/>
        <v/>
      </c>
      <c r="R1416" s="14" t="str">
        <f t="shared" si="544"/>
        <v/>
      </c>
      <c r="S1416" t="str">
        <f t="shared" si="530"/>
        <v/>
      </c>
      <c r="T1416" s="14">
        <f t="shared" si="531"/>
        <v>0</v>
      </c>
    </row>
    <row r="1417" spans="1:20" x14ac:dyDescent="0.25">
      <c r="A1417" t="s">
        <v>47</v>
      </c>
      <c r="B1417">
        <f t="shared" si="534"/>
        <v>3</v>
      </c>
      <c r="C1417" t="e">
        <f t="shared" si="535"/>
        <v>#VALUE!</v>
      </c>
      <c r="D1417">
        <f t="shared" si="536"/>
        <v>3</v>
      </c>
      <c r="E1417">
        <f t="shared" si="537"/>
        <v>5</v>
      </c>
      <c r="F1417" s="1">
        <f t="shared" si="527"/>
        <v>13</v>
      </c>
      <c r="G1417" s="1">
        <f t="shared" si="538"/>
        <v>30</v>
      </c>
      <c r="H1417" s="26" t="str">
        <f t="shared" si="539"/>
        <v>13:30</v>
      </c>
      <c r="I1417" s="14">
        <f t="shared" si="532"/>
        <v>0</v>
      </c>
      <c r="J1417" s="3">
        <f t="shared" si="540"/>
        <v>19</v>
      </c>
      <c r="K1417" s="3">
        <f t="shared" si="533"/>
        <v>0</v>
      </c>
      <c r="L1417" s="3">
        <f t="shared" si="526"/>
        <v>11</v>
      </c>
      <c r="M1417" s="3">
        <f t="shared" si="528"/>
        <v>1911</v>
      </c>
      <c r="N1417" t="str">
        <f t="shared" si="529"/>
        <v/>
      </c>
      <c r="O1417" s="14" t="str">
        <f t="shared" si="541"/>
        <v/>
      </c>
      <c r="P1417" s="14" t="str">
        <f t="shared" si="542"/>
        <v/>
      </c>
      <c r="Q1417" s="14" t="str">
        <f t="shared" si="543"/>
        <v/>
      </c>
      <c r="R1417" s="14" t="str">
        <f t="shared" si="544"/>
        <v/>
      </c>
      <c r="S1417" t="str">
        <f t="shared" si="530"/>
        <v/>
      </c>
      <c r="T1417" s="14">
        <f t="shared" si="531"/>
        <v>0</v>
      </c>
    </row>
    <row r="1418" spans="1:20" x14ac:dyDescent="0.25">
      <c r="A1418" t="s">
        <v>48</v>
      </c>
      <c r="B1418">
        <f t="shared" si="534"/>
        <v>3</v>
      </c>
      <c r="C1418" t="e">
        <f t="shared" si="535"/>
        <v>#VALUE!</v>
      </c>
      <c r="D1418">
        <f t="shared" si="536"/>
        <v>3</v>
      </c>
      <c r="E1418">
        <f t="shared" si="537"/>
        <v>5</v>
      </c>
      <c r="F1418" s="1">
        <f t="shared" si="527"/>
        <v>21</v>
      </c>
      <c r="G1418" s="1">
        <f t="shared" si="538"/>
        <v>30</v>
      </c>
      <c r="H1418" s="26" t="str">
        <f t="shared" si="539"/>
        <v>21:30</v>
      </c>
      <c r="I1418" s="14">
        <f t="shared" si="532"/>
        <v>0</v>
      </c>
      <c r="J1418" s="3">
        <f t="shared" si="540"/>
        <v>19</v>
      </c>
      <c r="K1418" s="3">
        <f t="shared" si="533"/>
        <v>0</v>
      </c>
      <c r="L1418" s="3">
        <f t="shared" si="526"/>
        <v>11</v>
      </c>
      <c r="M1418" s="3">
        <f t="shared" si="528"/>
        <v>1911</v>
      </c>
      <c r="N1418" t="str">
        <f t="shared" si="529"/>
        <v/>
      </c>
      <c r="O1418" s="14" t="str">
        <f t="shared" si="541"/>
        <v/>
      </c>
      <c r="P1418" s="14" t="str">
        <f t="shared" si="542"/>
        <v/>
      </c>
      <c r="Q1418" s="14" t="str">
        <f t="shared" si="543"/>
        <v/>
      </c>
      <c r="R1418" s="14" t="str">
        <f t="shared" si="544"/>
        <v/>
      </c>
      <c r="S1418" t="str">
        <f t="shared" si="530"/>
        <v/>
      </c>
      <c r="T1418" s="14">
        <f t="shared" si="531"/>
        <v>0</v>
      </c>
    </row>
    <row r="1419" spans="1:20" x14ac:dyDescent="0.25">
      <c r="A1419" t="s">
        <v>308</v>
      </c>
      <c r="B1419">
        <f t="shared" si="534"/>
        <v>2</v>
      </c>
      <c r="C1419" t="e">
        <f t="shared" si="535"/>
        <v>#VALUE!</v>
      </c>
      <c r="D1419">
        <f t="shared" si="536"/>
        <v>2</v>
      </c>
      <c r="E1419">
        <f t="shared" si="537"/>
        <v>4</v>
      </c>
      <c r="F1419" s="1">
        <f t="shared" si="527"/>
        <v>7</v>
      </c>
      <c r="G1419" s="1">
        <f t="shared" si="538"/>
        <v>30</v>
      </c>
      <c r="H1419" s="26" t="str">
        <f t="shared" si="539"/>
        <v>07:30</v>
      </c>
      <c r="I1419" s="14">
        <f t="shared" si="532"/>
        <v>0</v>
      </c>
      <c r="J1419" s="3">
        <f t="shared" si="540"/>
        <v>19</v>
      </c>
      <c r="K1419" s="3">
        <f t="shared" si="533"/>
        <v>0</v>
      </c>
      <c r="L1419" s="3">
        <f t="shared" si="526"/>
        <v>11</v>
      </c>
      <c r="M1419" s="3">
        <f t="shared" si="528"/>
        <v>1911</v>
      </c>
      <c r="N1419" t="str">
        <f t="shared" si="529"/>
        <v/>
      </c>
      <c r="O1419" s="14" t="str">
        <f t="shared" si="541"/>
        <v/>
      </c>
      <c r="P1419" s="14" t="str">
        <f t="shared" si="542"/>
        <v/>
      </c>
      <c r="Q1419" s="14" t="str">
        <f t="shared" si="543"/>
        <v/>
      </c>
      <c r="R1419" s="14" t="str">
        <f t="shared" si="544"/>
        <v/>
      </c>
      <c r="S1419" t="str">
        <f t="shared" si="530"/>
        <v/>
      </c>
      <c r="T1419" s="14">
        <f t="shared" si="531"/>
        <v>0</v>
      </c>
    </row>
    <row r="1420" spans="1:20" x14ac:dyDescent="0.25">
      <c r="A1420" t="s">
        <v>186</v>
      </c>
      <c r="B1420" t="e">
        <f t="shared" si="534"/>
        <v>#VALUE!</v>
      </c>
      <c r="C1420">
        <f t="shared" si="535"/>
        <v>9</v>
      </c>
      <c r="D1420">
        <f t="shared" si="536"/>
        <v>9</v>
      </c>
      <c r="E1420">
        <f t="shared" si="537"/>
        <v>24</v>
      </c>
      <c r="F1420" s="1" t="str">
        <f t="shared" si="527"/>
        <v/>
      </c>
      <c r="G1420" s="1" t="str">
        <f t="shared" si="538"/>
        <v/>
      </c>
      <c r="H1420" s="26" t="str">
        <f t="shared" si="539"/>
        <v>:</v>
      </c>
      <c r="I1420" s="14">
        <f t="shared" si="532"/>
        <v>0</v>
      </c>
      <c r="J1420" s="3">
        <f t="shared" si="540"/>
        <v>19</v>
      </c>
      <c r="K1420" s="3">
        <f t="shared" si="533"/>
        <v>0</v>
      </c>
      <c r="L1420" s="3">
        <f t="shared" si="526"/>
        <v>11</v>
      </c>
      <c r="M1420" s="3">
        <f t="shared" si="528"/>
        <v>1911</v>
      </c>
      <c r="N1420" t="str">
        <f t="shared" si="529"/>
        <v/>
      </c>
      <c r="O1420" s="14" t="str">
        <f t="shared" si="541"/>
        <v/>
      </c>
      <c r="P1420" s="14" t="str">
        <f t="shared" si="542"/>
        <v/>
      </c>
      <c r="Q1420" s="14" t="str">
        <f t="shared" si="543"/>
        <v/>
      </c>
      <c r="R1420" s="14" t="str">
        <f t="shared" si="544"/>
        <v/>
      </c>
      <c r="S1420" t="str">
        <f t="shared" si="530"/>
        <v/>
      </c>
      <c r="T1420" s="14">
        <f t="shared" si="531"/>
        <v>0</v>
      </c>
    </row>
    <row r="1421" spans="1:20" x14ac:dyDescent="0.25">
      <c r="I1421" s="14"/>
      <c r="J1421" s="3"/>
      <c r="P1421" s="14" t="str">
        <f t="shared" ref="P1421:P1443" si="545">IF($K1421,H1423,"")</f>
        <v/>
      </c>
      <c r="Q1421" s="14" t="str">
        <f t="shared" ref="Q1421:Q1443" si="546">IF($K1421,H1424,"")</f>
        <v/>
      </c>
      <c r="R1421" s="14" t="str">
        <f t="shared" ref="R1421:R1443" si="547">IF($K1421,H1425,"")</f>
        <v/>
      </c>
      <c r="S1421" t="str">
        <f t="shared" ref="S1421:S1443" si="548">IF($K1421,A1426,"")</f>
        <v/>
      </c>
    </row>
    <row r="1422" spans="1:20" x14ac:dyDescent="0.25">
      <c r="I1422" s="14"/>
      <c r="J1422" s="3"/>
      <c r="P1422" s="14" t="str">
        <f t="shared" si="545"/>
        <v/>
      </c>
      <c r="Q1422" s="14" t="str">
        <f t="shared" si="546"/>
        <v/>
      </c>
      <c r="R1422" s="14" t="str">
        <f t="shared" si="547"/>
        <v/>
      </c>
      <c r="S1422" t="str">
        <f t="shared" si="548"/>
        <v/>
      </c>
    </row>
    <row r="1423" spans="1:20" x14ac:dyDescent="0.25">
      <c r="I1423" s="14"/>
      <c r="J1423" s="3"/>
      <c r="P1423" s="14" t="str">
        <f t="shared" si="545"/>
        <v/>
      </c>
      <c r="Q1423" s="14" t="str">
        <f t="shared" si="546"/>
        <v/>
      </c>
      <c r="R1423" s="14" t="str">
        <f t="shared" si="547"/>
        <v/>
      </c>
      <c r="S1423" t="str">
        <f t="shared" si="548"/>
        <v/>
      </c>
    </row>
    <row r="1424" spans="1:20" x14ac:dyDescent="0.25">
      <c r="I1424" s="14"/>
      <c r="J1424" s="3"/>
      <c r="P1424" s="14" t="str">
        <f t="shared" si="545"/>
        <v/>
      </c>
      <c r="Q1424" s="14" t="str">
        <f t="shared" si="546"/>
        <v/>
      </c>
      <c r="R1424" s="14" t="str">
        <f t="shared" si="547"/>
        <v/>
      </c>
      <c r="S1424" t="str">
        <f t="shared" si="548"/>
        <v/>
      </c>
    </row>
    <row r="1425" spans="9:19" x14ac:dyDescent="0.25">
      <c r="I1425" s="14"/>
      <c r="J1425" s="3"/>
      <c r="P1425" s="14" t="str">
        <f t="shared" si="545"/>
        <v/>
      </c>
      <c r="Q1425" s="14" t="str">
        <f t="shared" si="546"/>
        <v/>
      </c>
      <c r="R1425" s="14" t="str">
        <f t="shared" si="547"/>
        <v/>
      </c>
      <c r="S1425" t="str">
        <f t="shared" si="548"/>
        <v/>
      </c>
    </row>
    <row r="1426" spans="9:19" x14ac:dyDescent="0.25">
      <c r="I1426" s="14"/>
      <c r="J1426" s="3"/>
      <c r="P1426" s="14" t="str">
        <f t="shared" si="545"/>
        <v/>
      </c>
      <c r="Q1426" s="14" t="str">
        <f t="shared" si="546"/>
        <v/>
      </c>
      <c r="R1426" s="14" t="str">
        <f t="shared" si="547"/>
        <v/>
      </c>
      <c r="S1426" t="str">
        <f t="shared" si="548"/>
        <v/>
      </c>
    </row>
    <row r="1427" spans="9:19" x14ac:dyDescent="0.25">
      <c r="I1427" s="14"/>
      <c r="J1427" s="3"/>
      <c r="P1427" s="14" t="str">
        <f t="shared" si="545"/>
        <v/>
      </c>
      <c r="Q1427" s="14" t="str">
        <f t="shared" si="546"/>
        <v/>
      </c>
      <c r="R1427" s="14" t="str">
        <f t="shared" si="547"/>
        <v/>
      </c>
      <c r="S1427" t="str">
        <f t="shared" si="548"/>
        <v/>
      </c>
    </row>
    <row r="1428" spans="9:19" x14ac:dyDescent="0.25">
      <c r="I1428" s="14"/>
      <c r="J1428" s="3"/>
      <c r="P1428" s="14" t="str">
        <f t="shared" si="545"/>
        <v/>
      </c>
      <c r="Q1428" s="14" t="str">
        <f t="shared" si="546"/>
        <v/>
      </c>
      <c r="R1428" s="14" t="str">
        <f t="shared" si="547"/>
        <v/>
      </c>
      <c r="S1428" t="str">
        <f t="shared" si="548"/>
        <v/>
      </c>
    </row>
    <row r="1429" spans="9:19" x14ac:dyDescent="0.25">
      <c r="I1429" s="14"/>
      <c r="J1429" s="3"/>
      <c r="P1429" s="14" t="str">
        <f t="shared" si="545"/>
        <v/>
      </c>
      <c r="Q1429" s="14" t="str">
        <f t="shared" si="546"/>
        <v/>
      </c>
      <c r="R1429" s="14" t="str">
        <f t="shared" si="547"/>
        <v/>
      </c>
      <c r="S1429" t="str">
        <f t="shared" si="548"/>
        <v/>
      </c>
    </row>
    <row r="1430" spans="9:19" x14ac:dyDescent="0.25">
      <c r="I1430" s="14"/>
      <c r="J1430" s="3"/>
      <c r="P1430" s="14" t="str">
        <f t="shared" si="545"/>
        <v/>
      </c>
      <c r="Q1430" s="14" t="str">
        <f t="shared" si="546"/>
        <v/>
      </c>
      <c r="R1430" s="14" t="str">
        <f t="shared" si="547"/>
        <v/>
      </c>
      <c r="S1430" t="str">
        <f t="shared" si="548"/>
        <v/>
      </c>
    </row>
    <row r="1431" spans="9:19" x14ac:dyDescent="0.25">
      <c r="I1431" s="14"/>
      <c r="J1431" s="3"/>
      <c r="P1431" s="14" t="str">
        <f t="shared" si="545"/>
        <v/>
      </c>
      <c r="Q1431" s="14" t="str">
        <f t="shared" si="546"/>
        <v/>
      </c>
      <c r="R1431" s="14" t="str">
        <f t="shared" si="547"/>
        <v/>
      </c>
      <c r="S1431" t="str">
        <f t="shared" si="548"/>
        <v/>
      </c>
    </row>
    <row r="1432" spans="9:19" x14ac:dyDescent="0.25">
      <c r="I1432" s="14"/>
      <c r="J1432" s="3"/>
      <c r="P1432" s="14" t="str">
        <f t="shared" si="545"/>
        <v/>
      </c>
      <c r="Q1432" s="14" t="str">
        <f t="shared" si="546"/>
        <v/>
      </c>
      <c r="R1432" s="14" t="str">
        <f t="shared" si="547"/>
        <v/>
      </c>
      <c r="S1432" t="str">
        <f t="shared" si="548"/>
        <v/>
      </c>
    </row>
    <row r="1433" spans="9:19" x14ac:dyDescent="0.25">
      <c r="I1433" s="14"/>
      <c r="J1433" s="3"/>
      <c r="P1433" s="14" t="str">
        <f t="shared" si="545"/>
        <v/>
      </c>
      <c r="Q1433" s="14" t="str">
        <f t="shared" si="546"/>
        <v/>
      </c>
      <c r="R1433" s="14" t="str">
        <f t="shared" si="547"/>
        <v/>
      </c>
      <c r="S1433" t="str">
        <f t="shared" si="548"/>
        <v/>
      </c>
    </row>
    <row r="1434" spans="9:19" x14ac:dyDescent="0.25">
      <c r="I1434" s="14"/>
      <c r="J1434" s="3"/>
      <c r="P1434" s="14" t="str">
        <f t="shared" si="545"/>
        <v/>
      </c>
      <c r="Q1434" s="14" t="str">
        <f t="shared" si="546"/>
        <v/>
      </c>
      <c r="R1434" s="14" t="str">
        <f t="shared" si="547"/>
        <v/>
      </c>
      <c r="S1434" t="str">
        <f t="shared" si="548"/>
        <v/>
      </c>
    </row>
    <row r="1435" spans="9:19" x14ac:dyDescent="0.25">
      <c r="I1435" s="14"/>
      <c r="J1435" s="3"/>
      <c r="P1435" s="14" t="str">
        <f t="shared" si="545"/>
        <v/>
      </c>
      <c r="Q1435" s="14" t="str">
        <f t="shared" si="546"/>
        <v/>
      </c>
      <c r="R1435" s="14" t="str">
        <f t="shared" si="547"/>
        <v/>
      </c>
      <c r="S1435" t="str">
        <f t="shared" si="548"/>
        <v/>
      </c>
    </row>
    <row r="1436" spans="9:19" x14ac:dyDescent="0.25">
      <c r="I1436" s="14"/>
      <c r="J1436" s="3"/>
      <c r="P1436" s="14" t="str">
        <f t="shared" si="545"/>
        <v/>
      </c>
      <c r="Q1436" s="14" t="str">
        <f t="shared" si="546"/>
        <v/>
      </c>
      <c r="R1436" s="14" t="str">
        <f t="shared" si="547"/>
        <v/>
      </c>
      <c r="S1436" t="str">
        <f t="shared" si="548"/>
        <v/>
      </c>
    </row>
    <row r="1437" spans="9:19" x14ac:dyDescent="0.25">
      <c r="I1437" s="14"/>
      <c r="J1437" s="3"/>
      <c r="P1437" s="14" t="str">
        <f t="shared" si="545"/>
        <v/>
      </c>
      <c r="Q1437" s="14" t="str">
        <f t="shared" si="546"/>
        <v/>
      </c>
      <c r="R1437" s="14" t="str">
        <f t="shared" si="547"/>
        <v/>
      </c>
      <c r="S1437" t="str">
        <f t="shared" si="548"/>
        <v/>
      </c>
    </row>
    <row r="1438" spans="9:19" x14ac:dyDescent="0.25">
      <c r="I1438" s="14"/>
      <c r="J1438" s="3"/>
      <c r="P1438" s="14" t="str">
        <f t="shared" si="545"/>
        <v/>
      </c>
      <c r="Q1438" s="14" t="str">
        <f t="shared" si="546"/>
        <v/>
      </c>
      <c r="R1438" s="14" t="str">
        <f t="shared" si="547"/>
        <v/>
      </c>
      <c r="S1438" t="str">
        <f t="shared" si="548"/>
        <v/>
      </c>
    </row>
    <row r="1439" spans="9:19" x14ac:dyDescent="0.25">
      <c r="I1439" s="14"/>
      <c r="J1439" s="3"/>
      <c r="P1439" s="14" t="str">
        <f t="shared" si="545"/>
        <v/>
      </c>
      <c r="Q1439" s="14" t="str">
        <f t="shared" si="546"/>
        <v/>
      </c>
      <c r="R1439" s="14" t="str">
        <f t="shared" si="547"/>
        <v/>
      </c>
      <c r="S1439" t="str">
        <f t="shared" si="548"/>
        <v/>
      </c>
    </row>
    <row r="1440" spans="9:19" x14ac:dyDescent="0.25">
      <c r="I1440" s="14"/>
      <c r="J1440" s="3"/>
      <c r="P1440" s="14" t="str">
        <f t="shared" si="545"/>
        <v/>
      </c>
      <c r="Q1440" s="14" t="str">
        <f t="shared" si="546"/>
        <v/>
      </c>
      <c r="R1440" s="14" t="str">
        <f t="shared" si="547"/>
        <v/>
      </c>
      <c r="S1440" t="str">
        <f t="shared" si="548"/>
        <v/>
      </c>
    </row>
    <row r="1441" spans="9:19" x14ac:dyDescent="0.25">
      <c r="I1441" s="14"/>
      <c r="J1441" s="3"/>
      <c r="P1441" s="14" t="str">
        <f t="shared" si="545"/>
        <v/>
      </c>
      <c r="Q1441" s="14" t="str">
        <f t="shared" si="546"/>
        <v/>
      </c>
      <c r="R1441" s="14" t="str">
        <f t="shared" si="547"/>
        <v/>
      </c>
      <c r="S1441" t="str">
        <f t="shared" si="548"/>
        <v/>
      </c>
    </row>
    <row r="1442" spans="9:19" x14ac:dyDescent="0.25">
      <c r="I1442" s="14"/>
      <c r="J1442" s="3"/>
      <c r="P1442" s="14" t="str">
        <f t="shared" si="545"/>
        <v/>
      </c>
      <c r="Q1442" s="14" t="str">
        <f t="shared" si="546"/>
        <v/>
      </c>
      <c r="R1442" s="14" t="str">
        <f t="shared" si="547"/>
        <v/>
      </c>
      <c r="S1442" t="str">
        <f t="shared" si="548"/>
        <v/>
      </c>
    </row>
    <row r="1443" spans="9:19" x14ac:dyDescent="0.25">
      <c r="I1443" s="14"/>
      <c r="J1443" s="3"/>
      <c r="P1443" s="14" t="str">
        <f t="shared" si="545"/>
        <v/>
      </c>
      <c r="Q1443" s="14" t="str">
        <f t="shared" si="546"/>
        <v/>
      </c>
      <c r="R1443" s="14" t="str">
        <f t="shared" si="547"/>
        <v/>
      </c>
      <c r="S1443" t="str">
        <f t="shared" si="548"/>
        <v/>
      </c>
    </row>
    <row r="1444" spans="9:19" x14ac:dyDescent="0.25">
      <c r="I1444" s="14"/>
      <c r="J1444" s="3"/>
      <c r="P1444" s="14" t="str">
        <f t="shared" ref="P1444:P1478" si="549">IF($K1444,H1446,"")</f>
        <v/>
      </c>
      <c r="Q1444" s="14" t="str">
        <f t="shared" ref="Q1444:Q1478" si="550">IF($K1444,H1447,"")</f>
        <v/>
      </c>
      <c r="R1444" s="14" t="str">
        <f t="shared" ref="R1444:R1478" si="551">IF($K1444,H1448,"")</f>
        <v/>
      </c>
      <c r="S1444" t="str">
        <f t="shared" ref="S1444:S1478" si="552">IF($K1444,A1449,"")</f>
        <v/>
      </c>
    </row>
    <row r="1445" spans="9:19" x14ac:dyDescent="0.25">
      <c r="I1445" s="14"/>
      <c r="J1445" s="3"/>
      <c r="P1445" s="14" t="str">
        <f t="shared" si="549"/>
        <v/>
      </c>
      <c r="Q1445" s="14" t="str">
        <f t="shared" si="550"/>
        <v/>
      </c>
      <c r="R1445" s="14" t="str">
        <f t="shared" si="551"/>
        <v/>
      </c>
      <c r="S1445" t="str">
        <f t="shared" si="552"/>
        <v/>
      </c>
    </row>
    <row r="1446" spans="9:19" x14ac:dyDescent="0.25">
      <c r="I1446" s="14"/>
      <c r="J1446" s="3"/>
      <c r="P1446" s="14" t="str">
        <f t="shared" si="549"/>
        <v/>
      </c>
      <c r="Q1446" s="14" t="str">
        <f t="shared" si="550"/>
        <v/>
      </c>
      <c r="R1446" s="14" t="str">
        <f t="shared" si="551"/>
        <v/>
      </c>
      <c r="S1446" t="str">
        <f t="shared" si="552"/>
        <v/>
      </c>
    </row>
    <row r="1447" spans="9:19" x14ac:dyDescent="0.25">
      <c r="I1447" s="14"/>
      <c r="J1447" s="3"/>
      <c r="P1447" s="14" t="str">
        <f t="shared" si="549"/>
        <v/>
      </c>
      <c r="Q1447" s="14" t="str">
        <f t="shared" si="550"/>
        <v/>
      </c>
      <c r="R1447" s="14" t="str">
        <f t="shared" si="551"/>
        <v/>
      </c>
      <c r="S1447" t="str">
        <f t="shared" si="552"/>
        <v/>
      </c>
    </row>
    <row r="1448" spans="9:19" x14ac:dyDescent="0.25">
      <c r="I1448" s="14"/>
      <c r="J1448" s="3"/>
      <c r="P1448" s="14" t="str">
        <f t="shared" si="549"/>
        <v/>
      </c>
      <c r="Q1448" s="14" t="str">
        <f t="shared" si="550"/>
        <v/>
      </c>
      <c r="R1448" s="14" t="str">
        <f t="shared" si="551"/>
        <v/>
      </c>
      <c r="S1448" t="str">
        <f t="shared" si="552"/>
        <v/>
      </c>
    </row>
    <row r="1449" spans="9:19" x14ac:dyDescent="0.25">
      <c r="I1449" s="14"/>
      <c r="J1449" s="3"/>
      <c r="P1449" s="14" t="str">
        <f t="shared" si="549"/>
        <v/>
      </c>
      <c r="Q1449" s="14" t="str">
        <f t="shared" si="550"/>
        <v/>
      </c>
      <c r="R1449" s="14" t="str">
        <f t="shared" si="551"/>
        <v/>
      </c>
      <c r="S1449" t="str">
        <f t="shared" si="552"/>
        <v/>
      </c>
    </row>
    <row r="1450" spans="9:19" x14ac:dyDescent="0.25">
      <c r="I1450" s="14"/>
      <c r="J1450" s="3"/>
      <c r="P1450" s="14" t="str">
        <f t="shared" si="549"/>
        <v/>
      </c>
      <c r="Q1450" s="14" t="str">
        <f t="shared" si="550"/>
        <v/>
      </c>
      <c r="R1450" s="14" t="str">
        <f t="shared" si="551"/>
        <v/>
      </c>
      <c r="S1450" t="str">
        <f t="shared" si="552"/>
        <v/>
      </c>
    </row>
    <row r="1451" spans="9:19" x14ac:dyDescent="0.25">
      <c r="I1451" s="14"/>
      <c r="J1451" s="3"/>
      <c r="P1451" s="14" t="str">
        <f t="shared" si="549"/>
        <v/>
      </c>
      <c r="Q1451" s="14" t="str">
        <f t="shared" si="550"/>
        <v/>
      </c>
      <c r="R1451" s="14" t="str">
        <f t="shared" si="551"/>
        <v/>
      </c>
      <c r="S1451" t="str">
        <f t="shared" si="552"/>
        <v/>
      </c>
    </row>
    <row r="1452" spans="9:19" x14ac:dyDescent="0.25">
      <c r="I1452" s="14"/>
      <c r="J1452" s="3"/>
      <c r="P1452" s="14" t="str">
        <f t="shared" si="549"/>
        <v/>
      </c>
      <c r="Q1452" s="14" t="str">
        <f t="shared" si="550"/>
        <v/>
      </c>
      <c r="R1452" s="14" t="str">
        <f t="shared" si="551"/>
        <v/>
      </c>
      <c r="S1452" t="str">
        <f t="shared" si="552"/>
        <v/>
      </c>
    </row>
    <row r="1453" spans="9:19" x14ac:dyDescent="0.25">
      <c r="I1453" s="14"/>
      <c r="J1453" s="3"/>
      <c r="P1453" s="14" t="str">
        <f t="shared" si="549"/>
        <v/>
      </c>
      <c r="Q1453" s="14" t="str">
        <f t="shared" si="550"/>
        <v/>
      </c>
      <c r="R1453" s="14" t="str">
        <f t="shared" si="551"/>
        <v/>
      </c>
      <c r="S1453" t="str">
        <f t="shared" si="552"/>
        <v/>
      </c>
    </row>
    <row r="1454" spans="9:19" x14ac:dyDescent="0.25">
      <c r="I1454" s="14"/>
      <c r="J1454" s="3"/>
      <c r="P1454" s="14" t="str">
        <f t="shared" si="549"/>
        <v/>
      </c>
      <c r="Q1454" s="14" t="str">
        <f t="shared" si="550"/>
        <v/>
      </c>
      <c r="R1454" s="14" t="str">
        <f t="shared" si="551"/>
        <v/>
      </c>
      <c r="S1454" t="str">
        <f t="shared" si="552"/>
        <v/>
      </c>
    </row>
    <row r="1455" spans="9:19" x14ac:dyDescent="0.25">
      <c r="I1455" s="14"/>
      <c r="J1455" s="3"/>
      <c r="P1455" s="14" t="str">
        <f t="shared" si="549"/>
        <v/>
      </c>
      <c r="Q1455" s="14" t="str">
        <f t="shared" si="550"/>
        <v/>
      </c>
      <c r="R1455" s="14" t="str">
        <f t="shared" si="551"/>
        <v/>
      </c>
      <c r="S1455" t="str">
        <f t="shared" si="552"/>
        <v/>
      </c>
    </row>
    <row r="1456" spans="9:19" x14ac:dyDescent="0.25">
      <c r="I1456" s="14"/>
      <c r="J1456" s="3"/>
      <c r="P1456" s="14" t="str">
        <f t="shared" si="549"/>
        <v/>
      </c>
      <c r="Q1456" s="14" t="str">
        <f t="shared" si="550"/>
        <v/>
      </c>
      <c r="R1456" s="14" t="str">
        <f t="shared" si="551"/>
        <v/>
      </c>
      <c r="S1456" t="str">
        <f t="shared" si="552"/>
        <v/>
      </c>
    </row>
    <row r="1457" spans="9:19" x14ac:dyDescent="0.25">
      <c r="I1457" s="14"/>
      <c r="J1457" s="3"/>
      <c r="P1457" s="14" t="str">
        <f t="shared" si="549"/>
        <v/>
      </c>
      <c r="Q1457" s="14" t="str">
        <f t="shared" si="550"/>
        <v/>
      </c>
      <c r="R1457" s="14" t="str">
        <f t="shared" si="551"/>
        <v/>
      </c>
      <c r="S1457" t="str">
        <f t="shared" si="552"/>
        <v/>
      </c>
    </row>
    <row r="1458" spans="9:19" x14ac:dyDescent="0.25">
      <c r="I1458" s="14"/>
      <c r="J1458" s="3"/>
      <c r="P1458" s="14" t="str">
        <f t="shared" si="549"/>
        <v/>
      </c>
      <c r="Q1458" s="14" t="str">
        <f t="shared" si="550"/>
        <v/>
      </c>
      <c r="R1458" s="14" t="str">
        <f t="shared" si="551"/>
        <v/>
      </c>
      <c r="S1458" t="str">
        <f t="shared" si="552"/>
        <v/>
      </c>
    </row>
    <row r="1459" spans="9:19" x14ac:dyDescent="0.25">
      <c r="I1459" s="14"/>
      <c r="J1459" s="3"/>
      <c r="P1459" s="14" t="str">
        <f t="shared" si="549"/>
        <v/>
      </c>
      <c r="Q1459" s="14" t="str">
        <f t="shared" si="550"/>
        <v/>
      </c>
      <c r="R1459" s="14" t="str">
        <f t="shared" si="551"/>
        <v/>
      </c>
      <c r="S1459" t="str">
        <f t="shared" si="552"/>
        <v/>
      </c>
    </row>
    <row r="1460" spans="9:19" x14ac:dyDescent="0.25">
      <c r="I1460" s="14"/>
      <c r="J1460" s="3"/>
      <c r="P1460" s="14" t="str">
        <f t="shared" si="549"/>
        <v/>
      </c>
      <c r="Q1460" s="14" t="str">
        <f t="shared" si="550"/>
        <v/>
      </c>
      <c r="R1460" s="14" t="str">
        <f t="shared" si="551"/>
        <v/>
      </c>
      <c r="S1460" t="str">
        <f t="shared" si="552"/>
        <v/>
      </c>
    </row>
    <row r="1461" spans="9:19" x14ac:dyDescent="0.25">
      <c r="I1461" s="14"/>
      <c r="J1461" s="3"/>
      <c r="P1461" s="14" t="str">
        <f t="shared" si="549"/>
        <v/>
      </c>
      <c r="Q1461" s="14" t="str">
        <f t="shared" si="550"/>
        <v/>
      </c>
      <c r="R1461" s="14" t="str">
        <f t="shared" si="551"/>
        <v/>
      </c>
      <c r="S1461" t="str">
        <f t="shared" si="552"/>
        <v/>
      </c>
    </row>
    <row r="1462" spans="9:19" x14ac:dyDescent="0.25">
      <c r="I1462" s="14"/>
      <c r="J1462" s="3"/>
      <c r="P1462" s="14" t="str">
        <f t="shared" si="549"/>
        <v/>
      </c>
      <c r="Q1462" s="14" t="str">
        <f t="shared" si="550"/>
        <v/>
      </c>
      <c r="R1462" s="14" t="str">
        <f t="shared" si="551"/>
        <v/>
      </c>
      <c r="S1462" t="str">
        <f t="shared" si="552"/>
        <v/>
      </c>
    </row>
    <row r="1463" spans="9:19" x14ac:dyDescent="0.25">
      <c r="I1463" s="14"/>
      <c r="J1463" s="3"/>
      <c r="P1463" s="14" t="str">
        <f t="shared" si="549"/>
        <v/>
      </c>
      <c r="Q1463" s="14" t="str">
        <f t="shared" si="550"/>
        <v/>
      </c>
      <c r="R1463" s="14" t="str">
        <f t="shared" si="551"/>
        <v/>
      </c>
      <c r="S1463" t="str">
        <f t="shared" si="552"/>
        <v/>
      </c>
    </row>
    <row r="1464" spans="9:19" x14ac:dyDescent="0.25">
      <c r="I1464" s="14"/>
      <c r="J1464" s="3"/>
      <c r="P1464" s="14" t="str">
        <f t="shared" si="549"/>
        <v/>
      </c>
      <c r="Q1464" s="14" t="str">
        <f t="shared" si="550"/>
        <v/>
      </c>
      <c r="R1464" s="14" t="str">
        <f t="shared" si="551"/>
        <v/>
      </c>
      <c r="S1464" t="str">
        <f t="shared" si="552"/>
        <v/>
      </c>
    </row>
    <row r="1465" spans="9:19" x14ac:dyDescent="0.25">
      <c r="I1465" s="14"/>
      <c r="J1465" s="3"/>
      <c r="P1465" s="14" t="str">
        <f t="shared" si="549"/>
        <v/>
      </c>
      <c r="Q1465" s="14" t="str">
        <f t="shared" si="550"/>
        <v/>
      </c>
      <c r="R1465" s="14" t="str">
        <f t="shared" si="551"/>
        <v/>
      </c>
      <c r="S1465" t="str">
        <f t="shared" si="552"/>
        <v/>
      </c>
    </row>
    <row r="1466" spans="9:19" x14ac:dyDescent="0.25">
      <c r="I1466" s="14"/>
      <c r="J1466" s="3"/>
      <c r="P1466" s="14" t="str">
        <f t="shared" si="549"/>
        <v/>
      </c>
      <c r="Q1466" s="14" t="str">
        <f t="shared" si="550"/>
        <v/>
      </c>
      <c r="R1466" s="14" t="str">
        <f t="shared" si="551"/>
        <v/>
      </c>
      <c r="S1466" t="str">
        <f t="shared" si="552"/>
        <v/>
      </c>
    </row>
    <row r="1467" spans="9:19" x14ac:dyDescent="0.25">
      <c r="I1467" s="14"/>
      <c r="J1467" s="3"/>
      <c r="P1467" s="14" t="str">
        <f t="shared" si="549"/>
        <v/>
      </c>
      <c r="Q1467" s="14" t="str">
        <f t="shared" si="550"/>
        <v/>
      </c>
      <c r="R1467" s="14" t="str">
        <f t="shared" si="551"/>
        <v/>
      </c>
      <c r="S1467" t="str">
        <f t="shared" si="552"/>
        <v/>
      </c>
    </row>
    <row r="1468" spans="9:19" x14ac:dyDescent="0.25">
      <c r="I1468" s="14"/>
      <c r="J1468" s="3"/>
      <c r="P1468" s="14" t="str">
        <f t="shared" si="549"/>
        <v/>
      </c>
      <c r="Q1468" s="14" t="str">
        <f t="shared" si="550"/>
        <v/>
      </c>
      <c r="R1468" s="14" t="str">
        <f t="shared" si="551"/>
        <v/>
      </c>
      <c r="S1468" t="str">
        <f t="shared" si="552"/>
        <v/>
      </c>
    </row>
    <row r="1469" spans="9:19" x14ac:dyDescent="0.25">
      <c r="I1469" s="14"/>
      <c r="J1469" s="3"/>
      <c r="P1469" s="14" t="str">
        <f t="shared" si="549"/>
        <v/>
      </c>
      <c r="Q1469" s="14" t="str">
        <f t="shared" si="550"/>
        <v/>
      </c>
      <c r="R1469" s="14" t="str">
        <f t="shared" si="551"/>
        <v/>
      </c>
      <c r="S1469" t="str">
        <f t="shared" si="552"/>
        <v/>
      </c>
    </row>
    <row r="1470" spans="9:19" x14ac:dyDescent="0.25">
      <c r="I1470" s="14"/>
      <c r="J1470" s="3"/>
      <c r="P1470" s="14" t="str">
        <f t="shared" si="549"/>
        <v/>
      </c>
      <c r="Q1470" s="14" t="str">
        <f t="shared" si="550"/>
        <v/>
      </c>
      <c r="R1470" s="14" t="str">
        <f t="shared" si="551"/>
        <v/>
      </c>
      <c r="S1470" t="str">
        <f t="shared" si="552"/>
        <v/>
      </c>
    </row>
    <row r="1471" spans="9:19" x14ac:dyDescent="0.25">
      <c r="I1471" s="14"/>
      <c r="J1471" s="3"/>
      <c r="P1471" s="14" t="str">
        <f t="shared" si="549"/>
        <v/>
      </c>
      <c r="Q1471" s="14" t="str">
        <f t="shared" si="550"/>
        <v/>
      </c>
      <c r="R1471" s="14" t="str">
        <f t="shared" si="551"/>
        <v/>
      </c>
      <c r="S1471" t="str">
        <f t="shared" si="552"/>
        <v/>
      </c>
    </row>
    <row r="1472" spans="9:19" x14ac:dyDescent="0.25">
      <c r="I1472" s="14"/>
      <c r="J1472" s="3"/>
      <c r="P1472" s="14" t="str">
        <f t="shared" si="549"/>
        <v/>
      </c>
      <c r="Q1472" s="14" t="str">
        <f t="shared" si="550"/>
        <v/>
      </c>
      <c r="R1472" s="14" t="str">
        <f t="shared" si="551"/>
        <v/>
      </c>
      <c r="S1472" t="str">
        <f t="shared" si="552"/>
        <v/>
      </c>
    </row>
    <row r="1473" spans="9:19" x14ac:dyDescent="0.25">
      <c r="I1473" s="14"/>
      <c r="J1473" s="3"/>
      <c r="P1473" s="14" t="str">
        <f t="shared" si="549"/>
        <v/>
      </c>
      <c r="Q1473" s="14" t="str">
        <f t="shared" si="550"/>
        <v/>
      </c>
      <c r="R1473" s="14" t="str">
        <f t="shared" si="551"/>
        <v/>
      </c>
      <c r="S1473" t="str">
        <f t="shared" si="552"/>
        <v/>
      </c>
    </row>
    <row r="1474" spans="9:19" x14ac:dyDescent="0.25">
      <c r="I1474" s="14"/>
      <c r="J1474" s="3"/>
      <c r="P1474" s="14" t="str">
        <f t="shared" si="549"/>
        <v/>
      </c>
      <c r="Q1474" s="14" t="str">
        <f t="shared" si="550"/>
        <v/>
      </c>
      <c r="R1474" s="14" t="str">
        <f t="shared" si="551"/>
        <v/>
      </c>
      <c r="S1474" t="str">
        <f t="shared" si="552"/>
        <v/>
      </c>
    </row>
    <row r="1475" spans="9:19" x14ac:dyDescent="0.25">
      <c r="I1475" s="14"/>
      <c r="J1475" s="3"/>
      <c r="P1475" s="14" t="str">
        <f t="shared" si="549"/>
        <v/>
      </c>
      <c r="Q1475" s="14" t="str">
        <f t="shared" si="550"/>
        <v/>
      </c>
      <c r="R1475" s="14" t="str">
        <f t="shared" si="551"/>
        <v/>
      </c>
      <c r="S1475" t="str">
        <f t="shared" si="552"/>
        <v/>
      </c>
    </row>
    <row r="1476" spans="9:19" x14ac:dyDescent="0.25">
      <c r="I1476" s="14"/>
      <c r="J1476" s="3"/>
      <c r="P1476" s="14" t="str">
        <f t="shared" si="549"/>
        <v/>
      </c>
      <c r="Q1476" s="14" t="str">
        <f t="shared" si="550"/>
        <v/>
      </c>
      <c r="R1476" s="14" t="str">
        <f t="shared" si="551"/>
        <v/>
      </c>
      <c r="S1476" t="str">
        <f t="shared" si="552"/>
        <v/>
      </c>
    </row>
    <row r="1477" spans="9:19" x14ac:dyDescent="0.25">
      <c r="I1477" s="14"/>
      <c r="J1477" s="3"/>
      <c r="P1477" s="14" t="str">
        <f t="shared" si="549"/>
        <v/>
      </c>
      <c r="Q1477" s="14" t="str">
        <f t="shared" si="550"/>
        <v/>
      </c>
      <c r="R1477" s="14" t="str">
        <f t="shared" si="551"/>
        <v/>
      </c>
      <c r="S1477" t="str">
        <f t="shared" si="552"/>
        <v/>
      </c>
    </row>
    <row r="1478" spans="9:19" x14ac:dyDescent="0.25">
      <c r="I1478" s="14"/>
      <c r="J1478" s="3"/>
      <c r="P1478" s="14" t="str">
        <f t="shared" si="549"/>
        <v/>
      </c>
      <c r="Q1478" s="14" t="str">
        <f t="shared" si="550"/>
        <v/>
      </c>
      <c r="R1478" s="14" t="str">
        <f t="shared" si="551"/>
        <v/>
      </c>
      <c r="S1478" t="str">
        <f t="shared" si="552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T227"/>
  <sheetViews>
    <sheetView zoomScaleNormal="100" workbookViewId="0">
      <selection activeCell="A28" sqref="A28"/>
    </sheetView>
  </sheetViews>
  <sheetFormatPr baseColWidth="10" defaultRowHeight="15" x14ac:dyDescent="0.25"/>
  <cols>
    <col min="1" max="1" width="117.5703125" bestFit="1" customWidth="1"/>
    <col min="2" max="2" width="50.140625" bestFit="1" customWidth="1"/>
    <col min="3" max="3" width="4" hidden="1" customWidth="1"/>
    <col min="4" max="4" width="3" hidden="1" customWidth="1"/>
    <col min="5" max="5" width="14" hidden="1" customWidth="1"/>
    <col min="6" max="6" width="3" hidden="1" customWidth="1"/>
    <col min="7" max="7" width="2" hidden="1" customWidth="1"/>
    <col min="8" max="8" width="5.42578125" hidden="1" customWidth="1"/>
    <col min="9" max="9" width="3" hidden="1" customWidth="1"/>
    <col min="10" max="10" width="2" hidden="1" customWidth="1"/>
    <col min="11" max="11" width="4.5703125" hidden="1" customWidth="1"/>
    <col min="12" max="12" width="3" hidden="1" customWidth="1"/>
    <col min="13" max="13" width="2" hidden="1" customWidth="1"/>
    <col min="14" max="14" width="53.7109375" hidden="1" customWidth="1"/>
    <col min="15" max="15" width="4.42578125" hidden="1" customWidth="1"/>
    <col min="16" max="17" width="5.42578125" hidden="1" customWidth="1"/>
    <col min="18" max="18" width="4.5703125" style="2" hidden="1" customWidth="1"/>
    <col min="19" max="20" width="5.5703125" style="2" hidden="1" customWidth="1"/>
    <col min="31" max="31" width="9.28515625" style="2" bestFit="1" customWidth="1"/>
    <col min="32" max="32" width="50.28515625" bestFit="1" customWidth="1"/>
    <col min="33" max="36" width="6.140625" style="3" customWidth="1"/>
    <col min="37" max="37" width="53.7109375" bestFit="1" customWidth="1"/>
    <col min="40" max="40" width="9.42578125" style="14" bestFit="1" customWidth="1"/>
    <col min="41" max="41" width="5.85546875" style="14" bestFit="1" customWidth="1"/>
    <col min="42" max="42" width="7" bestFit="1" customWidth="1"/>
    <col min="43" max="43" width="7" customWidth="1"/>
    <col min="44" max="44" width="5.7109375" style="14" bestFit="1" customWidth="1"/>
    <col min="45" max="45" width="7.5703125" style="14" bestFit="1" customWidth="1"/>
    <col min="46" max="46" width="4.28515625" style="14" customWidth="1"/>
  </cols>
  <sheetData>
    <row r="1" spans="1:46" x14ac:dyDescent="0.25">
      <c r="A1" t="s">
        <v>693</v>
      </c>
      <c r="AJ1" s="3" t="s">
        <v>691</v>
      </c>
      <c r="AK1">
        <f>MAX(AQ:AQ)</f>
        <v>19</v>
      </c>
      <c r="AL1" s="14"/>
      <c r="AM1" s="14" t="s">
        <v>697</v>
      </c>
      <c r="AN1" s="14" t="s">
        <v>655</v>
      </c>
      <c r="AO1" s="14" t="s">
        <v>682</v>
      </c>
      <c r="AP1" s="14" t="s">
        <v>692</v>
      </c>
      <c r="AQ1" s="14" t="s">
        <v>681</v>
      </c>
      <c r="AR1" s="14" t="s">
        <v>674</v>
      </c>
      <c r="AS1" s="14" t="s">
        <v>675</v>
      </c>
      <c r="AT1" s="14" t="s">
        <v>676</v>
      </c>
    </row>
    <row r="2" spans="1:46" x14ac:dyDescent="0.25">
      <c r="AL2" s="14"/>
      <c r="AM2" s="14"/>
      <c r="AP2" s="14"/>
      <c r="AQ2" s="14"/>
    </row>
    <row r="3" spans="1:46" x14ac:dyDescent="0.25">
      <c r="A3" t="s">
        <v>656</v>
      </c>
      <c r="AE3" s="2" t="str">
        <f>IF(FIND("Ruta",AF3),AF3,0)</f>
        <v>Ruta 1/20</v>
      </c>
      <c r="AF3" t="str">
        <f t="shared" ref="AF3:AF16" si="0">IF(IFERROR(FIND("Ruta",A3),FALSE),A3,B3)</f>
        <v>Ruta 1/20</v>
      </c>
      <c r="AM3">
        <f>IF(AE3=AF3,1,0)</f>
        <v>1</v>
      </c>
      <c r="AN3" s="14" t="str">
        <f>MID($AE3,$AS3+1,$AR3-$AT3-1)</f>
        <v>1</v>
      </c>
      <c r="AO3" s="14" t="str">
        <f t="shared" ref="AO3:AO22" si="1">MID($AE3,$AT3+1,$AR3-$AT3)</f>
        <v>20</v>
      </c>
      <c r="AP3" s="14">
        <f>IF(AM3,0,#REF!+1)</f>
        <v>0</v>
      </c>
      <c r="AQ3" s="14">
        <v>0</v>
      </c>
      <c r="AR3" s="16">
        <f t="shared" ref="AR3" si="2">LEN(AE3)</f>
        <v>9</v>
      </c>
      <c r="AS3" s="16">
        <f t="shared" ref="AS3" si="3">FIND(" ",AE3)</f>
        <v>5</v>
      </c>
      <c r="AT3" s="14">
        <f t="shared" ref="AT3" si="4">FIND("/",AE3)</f>
        <v>7</v>
      </c>
    </row>
    <row r="4" spans="1:46" x14ac:dyDescent="0.25">
      <c r="A4" t="s">
        <v>0</v>
      </c>
      <c r="B4" t="s">
        <v>265</v>
      </c>
      <c r="C4">
        <f>LEN(A4)</f>
        <v>86</v>
      </c>
      <c r="D4">
        <f>LEN(B4)</f>
        <v>42</v>
      </c>
      <c r="E4" t="str">
        <f>RIGHT(A4,C4-D4-1)</f>
        <v>5'00 12'58 20'58 Opel Planta en Figueruelas</v>
      </c>
      <c r="F4">
        <f>LEN(E4)</f>
        <v>43</v>
      </c>
      <c r="G4">
        <f>FIND(" ",E4)</f>
        <v>5</v>
      </c>
      <c r="H4" t="str">
        <f>RIGHT(E4,F4-G4)</f>
        <v>12'58 20'58 Opel Planta en Figueruelas</v>
      </c>
      <c r="I4">
        <f>LEN(H4)</f>
        <v>38</v>
      </c>
      <c r="J4">
        <f>FIND(" ",H4)</f>
        <v>6</v>
      </c>
      <c r="K4" t="str">
        <f>RIGHT(H4,I4-J4)</f>
        <v>20'58 Opel Planta en Figueruelas</v>
      </c>
      <c r="L4">
        <f>LEN(K4)</f>
        <v>32</v>
      </c>
      <c r="M4">
        <f>FIND(" ",K4)</f>
        <v>6</v>
      </c>
      <c r="N4" t="str">
        <f>RIGHT(K4,L4-M4)</f>
        <v>Opel Planta en Figueruelas</v>
      </c>
      <c r="O4" t="str">
        <f t="shared" ref="O4:O11" si="5">TRIM(LEFT(E4,G4))</f>
        <v>5'00</v>
      </c>
      <c r="P4" t="str">
        <f>TRIM(LEFT(H4,J4))</f>
        <v>12'58</v>
      </c>
      <c r="Q4" t="str">
        <f>TRIM(LEFT(K4,M4))</f>
        <v>20'58</v>
      </c>
      <c r="R4" s="2" t="str">
        <f>SUBSTITUTE(SUBSTITUTE(O4,",","'"),"'",":")</f>
        <v>5:00</v>
      </c>
      <c r="S4" s="2" t="str">
        <f t="shared" ref="S4:T4" si="6">SUBSTITUTE(SUBSTITUTE(P4,",","'"),"'",":")</f>
        <v>12:58</v>
      </c>
      <c r="T4" s="2" t="str">
        <f t="shared" si="6"/>
        <v>20:58</v>
      </c>
      <c r="AE4" s="2" t="str">
        <f>IF(IFERROR(FIND("Ruta",AF4),0),AF4,AE3)</f>
        <v>Ruta 1/20</v>
      </c>
      <c r="AF4" t="str">
        <f t="shared" si="0"/>
        <v>Avd. Cataluña, nº 189 (frente Los Charros)</v>
      </c>
      <c r="AG4" s="4" t="str">
        <f t="shared" ref="AG4:AI9" si="7">R4</f>
        <v>5:00</v>
      </c>
      <c r="AH4" s="4" t="str">
        <f t="shared" si="7"/>
        <v>12:58</v>
      </c>
      <c r="AI4" s="4" t="str">
        <f t="shared" si="7"/>
        <v>20:58</v>
      </c>
      <c r="AJ4" s="4"/>
      <c r="AK4" t="str">
        <f t="shared" ref="AK4:AK9" si="8">N4</f>
        <v>Opel Planta en Figueruelas</v>
      </c>
      <c r="AM4">
        <f>IF(AE4=AF4,1,0)</f>
        <v>0</v>
      </c>
      <c r="AN4" s="14" t="str">
        <f t="shared" ref="AN4:AN22" si="9">MID($AE4,$AS4+1,$AR4-$AT4-1)</f>
        <v>1</v>
      </c>
      <c r="AO4" s="14" t="str">
        <f t="shared" si="1"/>
        <v>20</v>
      </c>
      <c r="AP4" s="14">
        <f t="shared" ref="AP4:AP9" si="10">IF(AM4,0,AP3+1)</f>
        <v>1</v>
      </c>
      <c r="AQ4" s="14">
        <f>AQ3+1</f>
        <v>1</v>
      </c>
      <c r="AR4" s="16">
        <f t="shared" ref="AR4:AR22" si="11">LEN(AE4)</f>
        <v>9</v>
      </c>
      <c r="AS4" s="16">
        <f t="shared" ref="AS4:AS22" si="12">FIND(" ",AE4)</f>
        <v>5</v>
      </c>
      <c r="AT4" s="14">
        <f t="shared" ref="AT4:AT22" si="13">FIND("/",AE4)</f>
        <v>7</v>
      </c>
    </row>
    <row r="5" spans="1:46" x14ac:dyDescent="0.25">
      <c r="A5" t="s">
        <v>1</v>
      </c>
      <c r="B5" t="s">
        <v>266</v>
      </c>
      <c r="C5">
        <f t="shared" ref="C5:C11" si="14">LEN(A5)</f>
        <v>98</v>
      </c>
      <c r="D5">
        <f t="shared" ref="D5:D11" si="15">LEN(B5)</f>
        <v>44</v>
      </c>
      <c r="E5" t="str">
        <f t="shared" ref="E5:E9" si="16">RIGHT(A5,C5-D5-1)</f>
        <v>5'02 13'00 21'00 Avd. Real Zaragoza (nº 29 - Pd. Bus)</v>
      </c>
      <c r="F5">
        <f t="shared" ref="F5:F22" si="17">LEN(E5)</f>
        <v>53</v>
      </c>
      <c r="G5">
        <f t="shared" ref="G5:G11" si="18">FIND(" ",E5)</f>
        <v>5</v>
      </c>
      <c r="H5" t="str">
        <f t="shared" ref="H5:H22" si="19">RIGHT(E5,F5-G5)</f>
        <v>13'00 21'00 Avd. Real Zaragoza (nº 29 - Pd. Bus)</v>
      </c>
      <c r="I5">
        <f t="shared" ref="I5:I22" si="20">LEN(H5)</f>
        <v>48</v>
      </c>
      <c r="J5">
        <f t="shared" ref="J5:J11" si="21">FIND(" ",H5)</f>
        <v>6</v>
      </c>
      <c r="K5" t="str">
        <f t="shared" ref="K5:K22" si="22">RIGHT(H5,I5-J5)</f>
        <v>21'00 Avd. Real Zaragoza (nº 29 - Pd. Bus)</v>
      </c>
      <c r="L5">
        <f t="shared" ref="L5:L22" si="23">LEN(K5)</f>
        <v>42</v>
      </c>
      <c r="M5">
        <f t="shared" ref="M5:M11" si="24">FIND(" ",K5)</f>
        <v>6</v>
      </c>
      <c r="N5" t="str">
        <f t="shared" ref="N5:N11" si="25">RIGHT(K5,L5-M5)</f>
        <v>Avd. Real Zaragoza (nº 29 - Pd. Bus)</v>
      </c>
      <c r="O5" t="str">
        <f t="shared" si="5"/>
        <v>5'02</v>
      </c>
      <c r="P5" t="str">
        <f t="shared" ref="P5:P11" si="26">TRIM(LEFT(H5,J5))</f>
        <v>13'00</v>
      </c>
      <c r="Q5" t="str">
        <f t="shared" ref="Q5:Q11" si="27">TRIM(LEFT(K5,M5))</f>
        <v>21'00</v>
      </c>
      <c r="R5" s="2" t="str">
        <f t="shared" ref="R5:R9" si="28">SUBSTITUTE(SUBSTITUTE(O5,",","'"),"'",":")</f>
        <v>5:02</v>
      </c>
      <c r="S5" s="2" t="str">
        <f t="shared" ref="S5:S9" si="29">SUBSTITUTE(SUBSTITUTE(P5,",","'"),"'",":")</f>
        <v>13:00</v>
      </c>
      <c r="T5" s="2" t="str">
        <f t="shared" ref="T5:T9" si="30">SUBSTITUTE(SUBSTITUTE(Q5,",","'"),"'",":")</f>
        <v>21:00</v>
      </c>
      <c r="AE5" s="2" t="str">
        <f t="shared" ref="AE5:AE22" si="31">IF(IFERROR(FIND("Ruta",AF5),0),AF5,AE4)</f>
        <v>Ruta 1/20</v>
      </c>
      <c r="AF5" t="str">
        <f t="shared" si="0"/>
        <v>Avd. Cataluña, nº 291 (frente CAF - Pd. Bus)</v>
      </c>
      <c r="AG5" s="4" t="str">
        <f t="shared" si="7"/>
        <v>5:02</v>
      </c>
      <c r="AH5" s="4" t="str">
        <f t="shared" si="7"/>
        <v>13:00</v>
      </c>
      <c r="AI5" s="4" t="str">
        <f t="shared" si="7"/>
        <v>21:00</v>
      </c>
      <c r="AJ5" s="4"/>
      <c r="AK5" t="str">
        <f t="shared" si="8"/>
        <v>Avd. Real Zaragoza (nº 29 - Pd. Bus)</v>
      </c>
      <c r="AM5">
        <f t="shared" ref="AM5:AM22" si="32">IF(AE5=AF5,1,0)</f>
        <v>0</v>
      </c>
      <c r="AN5" s="14" t="str">
        <f t="shared" si="9"/>
        <v>1</v>
      </c>
      <c r="AO5" s="14" t="str">
        <f t="shared" si="1"/>
        <v>20</v>
      </c>
      <c r="AP5" s="14">
        <f t="shared" si="10"/>
        <v>2</v>
      </c>
      <c r="AQ5" s="14">
        <f t="shared" ref="AQ5:AQ22" si="33">AQ4+1</f>
        <v>2</v>
      </c>
      <c r="AR5" s="16">
        <f t="shared" si="11"/>
        <v>9</v>
      </c>
      <c r="AS5" s="16">
        <f t="shared" si="12"/>
        <v>5</v>
      </c>
      <c r="AT5" s="14">
        <f t="shared" si="13"/>
        <v>7</v>
      </c>
    </row>
    <row r="6" spans="1:46" x14ac:dyDescent="0.25">
      <c r="A6" t="s">
        <v>2</v>
      </c>
      <c r="B6" t="s">
        <v>267</v>
      </c>
      <c r="C6">
        <f t="shared" si="14"/>
        <v>118</v>
      </c>
      <c r="D6">
        <f t="shared" si="15"/>
        <v>57</v>
      </c>
      <c r="E6" t="str">
        <f t="shared" si="16"/>
        <v>5'04 13'02 21'02 Avd. Santa Isabel (plaza Serrano - Pd. Bus)</v>
      </c>
      <c r="F6">
        <f t="shared" si="17"/>
        <v>60</v>
      </c>
      <c r="G6">
        <f t="shared" si="18"/>
        <v>5</v>
      </c>
      <c r="H6" t="str">
        <f t="shared" si="19"/>
        <v>13'02 21'02 Avd. Santa Isabel (plaza Serrano - Pd. Bus)</v>
      </c>
      <c r="I6">
        <f t="shared" si="20"/>
        <v>55</v>
      </c>
      <c r="J6">
        <f t="shared" si="21"/>
        <v>6</v>
      </c>
      <c r="K6" t="str">
        <f t="shared" si="22"/>
        <v>21'02 Avd. Santa Isabel (plaza Serrano - Pd. Bus)</v>
      </c>
      <c r="L6">
        <f t="shared" si="23"/>
        <v>49</v>
      </c>
      <c r="M6">
        <f t="shared" si="24"/>
        <v>6</v>
      </c>
      <c r="N6" t="str">
        <f t="shared" si="25"/>
        <v>Avd. Santa Isabel (plaza Serrano - Pd. Bus)</v>
      </c>
      <c r="O6" t="str">
        <f t="shared" si="5"/>
        <v>5'04</v>
      </c>
      <c r="P6" t="str">
        <f t="shared" si="26"/>
        <v>13'02</v>
      </c>
      <c r="Q6" t="str">
        <f t="shared" si="27"/>
        <v>21'02</v>
      </c>
      <c r="R6" s="2" t="str">
        <f t="shared" si="28"/>
        <v>5:04</v>
      </c>
      <c r="S6" s="2" t="str">
        <f t="shared" si="29"/>
        <v>13:02</v>
      </c>
      <c r="T6" s="2" t="str">
        <f t="shared" si="30"/>
        <v>21:02</v>
      </c>
      <c r="AE6" s="2" t="str">
        <f t="shared" si="31"/>
        <v>Ruta 1/20</v>
      </c>
      <c r="AF6" t="str">
        <f t="shared" si="0"/>
        <v>Avd. Santa Isabel (frente Avd. de la Industria - Pd. Bus)</v>
      </c>
      <c r="AG6" s="4" t="str">
        <f t="shared" si="7"/>
        <v>5:04</v>
      </c>
      <c r="AH6" s="4" t="str">
        <f t="shared" si="7"/>
        <v>13:02</v>
      </c>
      <c r="AI6" s="4" t="str">
        <f t="shared" si="7"/>
        <v>21:02</v>
      </c>
      <c r="AJ6" s="4"/>
      <c r="AK6" t="str">
        <f t="shared" si="8"/>
        <v>Avd. Santa Isabel (plaza Serrano - Pd. Bus)</v>
      </c>
      <c r="AM6">
        <f t="shared" si="32"/>
        <v>0</v>
      </c>
      <c r="AN6" s="14" t="str">
        <f t="shared" si="9"/>
        <v>1</v>
      </c>
      <c r="AO6" s="14" t="str">
        <f t="shared" si="1"/>
        <v>20</v>
      </c>
      <c r="AP6" s="14">
        <f t="shared" si="10"/>
        <v>3</v>
      </c>
      <c r="AQ6" s="14">
        <f t="shared" si="33"/>
        <v>3</v>
      </c>
      <c r="AR6" s="16">
        <f t="shared" si="11"/>
        <v>9</v>
      </c>
      <c r="AS6" s="16">
        <f t="shared" si="12"/>
        <v>5</v>
      </c>
      <c r="AT6" s="14">
        <f t="shared" si="13"/>
        <v>7</v>
      </c>
    </row>
    <row r="7" spans="1:46" x14ac:dyDescent="0.25">
      <c r="A7" t="s">
        <v>3</v>
      </c>
      <c r="B7" t="s">
        <v>268</v>
      </c>
      <c r="C7">
        <f t="shared" si="14"/>
        <v>135</v>
      </c>
      <c r="D7">
        <f t="shared" si="15"/>
        <v>57</v>
      </c>
      <c r="E7" t="str">
        <f t="shared" si="16"/>
        <v>5'06 13'04 21'04 Avd. Santa Isabel (esq. Avd. Industria - Gasolinera/Pd. Bus)</v>
      </c>
      <c r="F7">
        <f t="shared" si="17"/>
        <v>77</v>
      </c>
      <c r="G7">
        <f t="shared" si="18"/>
        <v>5</v>
      </c>
      <c r="H7" t="str">
        <f t="shared" si="19"/>
        <v>13'04 21'04 Avd. Santa Isabel (esq. Avd. Industria - Gasolinera/Pd. Bus)</v>
      </c>
      <c r="I7">
        <f t="shared" si="20"/>
        <v>72</v>
      </c>
      <c r="J7">
        <f t="shared" si="21"/>
        <v>6</v>
      </c>
      <c r="K7" t="str">
        <f t="shared" si="22"/>
        <v>21'04 Avd. Santa Isabel (esq. Avd. Industria - Gasolinera/Pd. Bus)</v>
      </c>
      <c r="L7">
        <f t="shared" si="23"/>
        <v>66</v>
      </c>
      <c r="M7">
        <f t="shared" si="24"/>
        <v>6</v>
      </c>
      <c r="N7" t="str">
        <f t="shared" si="25"/>
        <v>Avd. Santa Isabel (esq. Avd. Industria - Gasolinera/Pd. Bus)</v>
      </c>
      <c r="O7" t="str">
        <f t="shared" si="5"/>
        <v>5'06</v>
      </c>
      <c r="P7" t="str">
        <f t="shared" si="26"/>
        <v>13'04</v>
      </c>
      <c r="Q7" t="str">
        <f t="shared" si="27"/>
        <v>21'04</v>
      </c>
      <c r="R7" s="2" t="str">
        <f t="shared" si="28"/>
        <v>5:06</v>
      </c>
      <c r="S7" s="2" t="str">
        <f t="shared" si="29"/>
        <v>13:04</v>
      </c>
      <c r="T7" s="2" t="str">
        <f t="shared" si="30"/>
        <v>21:04</v>
      </c>
      <c r="AE7" s="2" t="str">
        <f t="shared" si="31"/>
        <v>Ruta 1/20</v>
      </c>
      <c r="AF7" t="str">
        <f t="shared" si="0"/>
        <v>Avd. Santa Isabel, nº 84 (frente Plaza Serrano - Pd. Bus)</v>
      </c>
      <c r="AG7" s="4" t="str">
        <f t="shared" si="7"/>
        <v>5:06</v>
      </c>
      <c r="AH7" s="4" t="str">
        <f t="shared" si="7"/>
        <v>13:04</v>
      </c>
      <c r="AI7" s="4" t="str">
        <f t="shared" si="7"/>
        <v>21:04</v>
      </c>
      <c r="AJ7" s="4"/>
      <c r="AK7" t="str">
        <f t="shared" si="8"/>
        <v>Avd. Santa Isabel (esq. Avd. Industria - Gasolinera/Pd. Bus)</v>
      </c>
      <c r="AM7">
        <f t="shared" si="32"/>
        <v>0</v>
      </c>
      <c r="AN7" s="14" t="str">
        <f t="shared" si="9"/>
        <v>1</v>
      </c>
      <c r="AO7" s="14" t="str">
        <f t="shared" si="1"/>
        <v>20</v>
      </c>
      <c r="AP7" s="14">
        <f t="shared" si="10"/>
        <v>4</v>
      </c>
      <c r="AQ7" s="14">
        <f t="shared" si="33"/>
        <v>4</v>
      </c>
      <c r="AR7" s="16">
        <f t="shared" si="11"/>
        <v>9</v>
      </c>
      <c r="AS7" s="16">
        <f t="shared" si="12"/>
        <v>5</v>
      </c>
      <c r="AT7" s="14">
        <f t="shared" si="13"/>
        <v>7</v>
      </c>
    </row>
    <row r="8" spans="1:46" x14ac:dyDescent="0.25">
      <c r="A8" t="s">
        <v>4</v>
      </c>
      <c r="B8" t="s">
        <v>269</v>
      </c>
      <c r="C8">
        <f t="shared" si="14"/>
        <v>94</v>
      </c>
      <c r="D8">
        <f t="shared" si="15"/>
        <v>47</v>
      </c>
      <c r="E8" t="str">
        <f t="shared" si="16"/>
        <v>5'08 13'07 21'07 Avd. Cataluña (CAF - Pd. Bus)</v>
      </c>
      <c r="F8">
        <f t="shared" si="17"/>
        <v>46</v>
      </c>
      <c r="G8">
        <f t="shared" si="18"/>
        <v>5</v>
      </c>
      <c r="H8" t="str">
        <f t="shared" si="19"/>
        <v>13'07 21'07 Avd. Cataluña (CAF - Pd. Bus)</v>
      </c>
      <c r="I8">
        <f t="shared" si="20"/>
        <v>41</v>
      </c>
      <c r="J8">
        <f t="shared" si="21"/>
        <v>6</v>
      </c>
      <c r="K8" t="str">
        <f t="shared" si="22"/>
        <v>21'07 Avd. Cataluña (CAF - Pd. Bus)</v>
      </c>
      <c r="L8">
        <f t="shared" si="23"/>
        <v>35</v>
      </c>
      <c r="M8">
        <f t="shared" si="24"/>
        <v>6</v>
      </c>
      <c r="N8" t="str">
        <f t="shared" si="25"/>
        <v>Avd. Cataluña (CAF - Pd. Bus)</v>
      </c>
      <c r="O8" t="str">
        <f t="shared" si="5"/>
        <v>5'08</v>
      </c>
      <c r="P8" t="str">
        <f t="shared" si="26"/>
        <v>13'07</v>
      </c>
      <c r="Q8" t="str">
        <f t="shared" si="27"/>
        <v>21'07</v>
      </c>
      <c r="R8" s="2" t="str">
        <f t="shared" si="28"/>
        <v>5:08</v>
      </c>
      <c r="S8" s="2" t="str">
        <f t="shared" si="29"/>
        <v>13:07</v>
      </c>
      <c r="T8" s="2" t="str">
        <f t="shared" si="30"/>
        <v>21:07</v>
      </c>
      <c r="AE8" s="2" t="str">
        <f t="shared" si="31"/>
        <v>Ruta 1/20</v>
      </c>
      <c r="AF8" t="str">
        <f t="shared" si="0"/>
        <v>Avd. Real Zaragoza, nº 65 ( Pd. Bus Villamayor)</v>
      </c>
      <c r="AG8" s="4" t="str">
        <f t="shared" si="7"/>
        <v>5:08</v>
      </c>
      <c r="AH8" s="4" t="str">
        <f t="shared" si="7"/>
        <v>13:07</v>
      </c>
      <c r="AI8" s="4" t="str">
        <f t="shared" si="7"/>
        <v>21:07</v>
      </c>
      <c r="AJ8" s="4"/>
      <c r="AK8" t="str">
        <f t="shared" si="8"/>
        <v>Avd. Cataluña (CAF - Pd. Bus)</v>
      </c>
      <c r="AM8">
        <f t="shared" si="32"/>
        <v>0</v>
      </c>
      <c r="AN8" s="14" t="str">
        <f t="shared" si="9"/>
        <v>1</v>
      </c>
      <c r="AO8" s="14" t="str">
        <f t="shared" si="1"/>
        <v>20</v>
      </c>
      <c r="AP8" s="14">
        <f t="shared" si="10"/>
        <v>5</v>
      </c>
      <c r="AQ8" s="14">
        <f t="shared" si="33"/>
        <v>5</v>
      </c>
      <c r="AR8" s="16">
        <f t="shared" si="11"/>
        <v>9</v>
      </c>
      <c r="AS8" s="16">
        <f t="shared" si="12"/>
        <v>5</v>
      </c>
      <c r="AT8" s="14">
        <f t="shared" si="13"/>
        <v>7</v>
      </c>
    </row>
    <row r="9" spans="1:46" x14ac:dyDescent="0.25">
      <c r="A9" t="s">
        <v>5</v>
      </c>
      <c r="B9" t="s">
        <v>21</v>
      </c>
      <c r="C9">
        <f t="shared" si="14"/>
        <v>65</v>
      </c>
      <c r="D9">
        <f t="shared" si="15"/>
        <v>26</v>
      </c>
      <c r="E9" t="str">
        <f t="shared" si="16"/>
        <v>5'30 13'30 21'30 Avd. Cataluña, nº 189</v>
      </c>
      <c r="F9">
        <f t="shared" si="17"/>
        <v>38</v>
      </c>
      <c r="G9">
        <f t="shared" si="18"/>
        <v>5</v>
      </c>
      <c r="H9" t="str">
        <f t="shared" si="19"/>
        <v>13'30 21'30 Avd. Cataluña, nº 189</v>
      </c>
      <c r="I9">
        <f t="shared" si="20"/>
        <v>33</v>
      </c>
      <c r="J9">
        <f t="shared" si="21"/>
        <v>6</v>
      </c>
      <c r="K9" t="str">
        <f t="shared" si="22"/>
        <v>21'30 Avd. Cataluña, nº 189</v>
      </c>
      <c r="L9">
        <f t="shared" si="23"/>
        <v>27</v>
      </c>
      <c r="M9">
        <f t="shared" si="24"/>
        <v>6</v>
      </c>
      <c r="N9" t="str">
        <f t="shared" si="25"/>
        <v>Avd. Cataluña, nº 189</v>
      </c>
      <c r="O9" t="str">
        <f t="shared" si="5"/>
        <v>5'30</v>
      </c>
      <c r="P9" t="str">
        <f t="shared" si="26"/>
        <v>13'30</v>
      </c>
      <c r="Q9" t="str">
        <f t="shared" si="27"/>
        <v>21'30</v>
      </c>
      <c r="R9" s="2" t="str">
        <f t="shared" si="28"/>
        <v>5:30</v>
      </c>
      <c r="S9" s="2" t="str">
        <f t="shared" si="29"/>
        <v>13:30</v>
      </c>
      <c r="T9" s="2" t="str">
        <f t="shared" si="30"/>
        <v>21:30</v>
      </c>
      <c r="AE9" s="2" t="str">
        <f t="shared" si="31"/>
        <v>Ruta 1/20</v>
      </c>
      <c r="AF9" t="str">
        <f t="shared" si="0"/>
        <v>Opel Planta en Figueruelas</v>
      </c>
      <c r="AG9" s="4" t="str">
        <f t="shared" si="7"/>
        <v>5:30</v>
      </c>
      <c r="AH9" s="4" t="str">
        <f t="shared" si="7"/>
        <v>13:30</v>
      </c>
      <c r="AI9" s="4" t="str">
        <f t="shared" si="7"/>
        <v>21:30</v>
      </c>
      <c r="AJ9" s="4"/>
      <c r="AK9" t="str">
        <f t="shared" si="8"/>
        <v>Avd. Cataluña, nº 189</v>
      </c>
      <c r="AM9">
        <f t="shared" si="32"/>
        <v>0</v>
      </c>
      <c r="AN9" s="14" t="str">
        <f t="shared" si="9"/>
        <v>1</v>
      </c>
      <c r="AO9" s="14" t="str">
        <f t="shared" si="1"/>
        <v>20</v>
      </c>
      <c r="AP9" s="14">
        <f t="shared" si="10"/>
        <v>6</v>
      </c>
      <c r="AQ9" s="14">
        <f t="shared" si="33"/>
        <v>6</v>
      </c>
      <c r="AR9" s="16">
        <f t="shared" si="11"/>
        <v>9</v>
      </c>
      <c r="AS9" s="16">
        <f t="shared" si="12"/>
        <v>5</v>
      </c>
      <c r="AT9" s="14">
        <f t="shared" si="13"/>
        <v>7</v>
      </c>
    </row>
    <row r="10" spans="1:46" x14ac:dyDescent="0.25">
      <c r="A10" t="s">
        <v>658</v>
      </c>
      <c r="H10" t="str">
        <f t="shared" si="19"/>
        <v/>
      </c>
      <c r="K10" t="str">
        <f t="shared" si="22"/>
        <v/>
      </c>
      <c r="R10" s="2" t="str">
        <f t="shared" ref="R10:R22" si="34">SUBSTITUTE(SUBSTITUTE(O10,",","'"),"'",":")</f>
        <v/>
      </c>
      <c r="S10" s="2" t="str">
        <f t="shared" ref="S10:S22" si="35">SUBSTITUTE(SUBSTITUTE(P10,",","'"),"'",":")</f>
        <v/>
      </c>
      <c r="T10" s="2" t="str">
        <f t="shared" ref="T10:T22" si="36">SUBSTITUTE(SUBSTITUTE(Q10,",","'"),"'",":")</f>
        <v/>
      </c>
      <c r="AE10" s="2" t="str">
        <f t="shared" si="31"/>
        <v>Ruta 2/20</v>
      </c>
      <c r="AF10" t="str">
        <f t="shared" si="0"/>
        <v>Ruta 2/20</v>
      </c>
      <c r="AG10" s="4"/>
      <c r="AH10" s="4"/>
      <c r="AI10" s="4"/>
      <c r="AJ10" s="4"/>
      <c r="AM10">
        <f t="shared" si="32"/>
        <v>1</v>
      </c>
      <c r="AN10" s="14" t="str">
        <f t="shared" si="9"/>
        <v>2</v>
      </c>
      <c r="AO10" s="14" t="str">
        <f t="shared" si="1"/>
        <v>20</v>
      </c>
      <c r="AP10" s="14">
        <f>IF(AM10,0,AP9+1)</f>
        <v>0</v>
      </c>
      <c r="AQ10" s="14">
        <f t="shared" si="33"/>
        <v>7</v>
      </c>
      <c r="AR10" s="16">
        <f t="shared" si="11"/>
        <v>9</v>
      </c>
      <c r="AS10" s="16">
        <f t="shared" si="12"/>
        <v>5</v>
      </c>
      <c r="AT10" s="14">
        <f t="shared" si="13"/>
        <v>7</v>
      </c>
    </row>
    <row r="11" spans="1:46" x14ac:dyDescent="0.25">
      <c r="A11" t="s">
        <v>6</v>
      </c>
      <c r="B11" t="s">
        <v>270</v>
      </c>
      <c r="C11">
        <f t="shared" si="14"/>
        <v>93</v>
      </c>
      <c r="D11">
        <f t="shared" si="15"/>
        <v>49</v>
      </c>
      <c r="E11" t="str">
        <f>RIGHT(A11,C11-D11-1)</f>
        <v>5'02 13'00 21'00 Opel Planta en Figueruelas</v>
      </c>
      <c r="F11">
        <f t="shared" si="17"/>
        <v>43</v>
      </c>
      <c r="G11">
        <f t="shared" si="18"/>
        <v>5</v>
      </c>
      <c r="H11" t="str">
        <f t="shared" si="19"/>
        <v>13'00 21'00 Opel Planta en Figueruelas</v>
      </c>
      <c r="I11">
        <f t="shared" si="20"/>
        <v>38</v>
      </c>
      <c r="J11">
        <f t="shared" si="21"/>
        <v>6</v>
      </c>
      <c r="K11" t="str">
        <f t="shared" si="22"/>
        <v>21'00 Opel Planta en Figueruelas</v>
      </c>
      <c r="L11">
        <f t="shared" si="23"/>
        <v>32</v>
      </c>
      <c r="M11">
        <f t="shared" si="24"/>
        <v>6</v>
      </c>
      <c r="N11" t="str">
        <f t="shared" si="25"/>
        <v>Opel Planta en Figueruelas</v>
      </c>
      <c r="O11" t="str">
        <f t="shared" si="5"/>
        <v>5'02</v>
      </c>
      <c r="P11" t="str">
        <f t="shared" si="26"/>
        <v>13'00</v>
      </c>
      <c r="Q11" t="str">
        <f t="shared" si="27"/>
        <v>21'00</v>
      </c>
      <c r="R11" s="2" t="str">
        <f t="shared" si="34"/>
        <v>5:02</v>
      </c>
      <c r="S11" s="2" t="str">
        <f t="shared" si="35"/>
        <v>13:00</v>
      </c>
      <c r="T11" s="2" t="str">
        <f t="shared" si="36"/>
        <v>21:00</v>
      </c>
      <c r="AE11" s="2" t="str">
        <f t="shared" si="31"/>
        <v>Ruta 2/20</v>
      </c>
      <c r="AF11" t="str">
        <f t="shared" si="0"/>
        <v>Balbino Orensanz (esq. Alfonso Zapater - Pd. Bus)</v>
      </c>
      <c r="AG11" s="4" t="str">
        <f t="shared" ref="AG11:AI16" si="37">R11</f>
        <v>5:02</v>
      </c>
      <c r="AH11" s="4" t="str">
        <f t="shared" si="37"/>
        <v>13:00</v>
      </c>
      <c r="AI11" s="4" t="str">
        <f t="shared" si="37"/>
        <v>21:00</v>
      </c>
      <c r="AJ11" s="4"/>
      <c r="AK11" t="str">
        <f t="shared" ref="AK11:AK16" si="38">N11</f>
        <v>Opel Planta en Figueruelas</v>
      </c>
      <c r="AM11">
        <f t="shared" si="32"/>
        <v>0</v>
      </c>
      <c r="AN11" s="14" t="str">
        <f t="shared" si="9"/>
        <v>2</v>
      </c>
      <c r="AO11" s="14" t="str">
        <f t="shared" si="1"/>
        <v>20</v>
      </c>
      <c r="AP11" s="14">
        <f t="shared" ref="AP11:AP22" si="39">IF(AM11,0,AP10+1)</f>
        <v>1</v>
      </c>
      <c r="AQ11" s="14">
        <f t="shared" si="33"/>
        <v>8</v>
      </c>
      <c r="AR11" s="16">
        <f t="shared" si="11"/>
        <v>9</v>
      </c>
      <c r="AS11" s="16">
        <f t="shared" si="12"/>
        <v>5</v>
      </c>
      <c r="AT11" s="14">
        <f t="shared" si="13"/>
        <v>7</v>
      </c>
    </row>
    <row r="12" spans="1:46" x14ac:dyDescent="0.25">
      <c r="A12" t="s">
        <v>7</v>
      </c>
      <c r="B12" t="s">
        <v>271</v>
      </c>
      <c r="C12">
        <f t="shared" ref="C12:C16" si="40">LEN(A12)</f>
        <v>99</v>
      </c>
      <c r="D12">
        <f t="shared" ref="D12:D22" si="41">LEN(B12)</f>
        <v>50</v>
      </c>
      <c r="E12" t="str">
        <f t="shared" ref="E12:E16" si="42">RIGHT(A12,C12-D12-1)</f>
        <v>5'03 13'01 21'01 Salvador Allende (frente nº 18)</v>
      </c>
      <c r="F12">
        <f t="shared" si="17"/>
        <v>48</v>
      </c>
      <c r="G12">
        <f t="shared" ref="G12:G22" si="43">FIND(" ",E12)</f>
        <v>5</v>
      </c>
      <c r="H12" t="str">
        <f t="shared" si="19"/>
        <v>13'01 21'01 Salvador Allende (frente nº 18)</v>
      </c>
      <c r="I12">
        <f t="shared" si="20"/>
        <v>43</v>
      </c>
      <c r="J12">
        <f t="shared" ref="J12:J22" si="44">FIND(" ",H12)</f>
        <v>6</v>
      </c>
      <c r="K12" t="str">
        <f t="shared" si="22"/>
        <v>21'01 Salvador Allende (frente nº 18)</v>
      </c>
      <c r="L12">
        <f t="shared" si="23"/>
        <v>37</v>
      </c>
      <c r="M12">
        <f t="shared" ref="M12:M22" si="45">FIND(" ",K12)</f>
        <v>6</v>
      </c>
      <c r="N12" t="str">
        <f t="shared" ref="N12:N22" si="46">RIGHT(K12,L12-M12)</f>
        <v>Salvador Allende (frente nº 18)</v>
      </c>
      <c r="O12" t="str">
        <f t="shared" ref="O12:O22" si="47">TRIM(LEFT(E12,G12))</f>
        <v>5'03</v>
      </c>
      <c r="P12" t="str">
        <f t="shared" ref="P12:P22" si="48">TRIM(LEFT(H12,J12))</f>
        <v>13'01</v>
      </c>
      <c r="Q12" t="str">
        <f t="shared" ref="Q12:Q22" si="49">TRIM(LEFT(K12,M12))</f>
        <v>21'01</v>
      </c>
      <c r="R12" s="2" t="str">
        <f t="shared" si="34"/>
        <v>5:03</v>
      </c>
      <c r="S12" s="2" t="str">
        <f t="shared" si="35"/>
        <v>13:01</v>
      </c>
      <c r="T12" s="2" t="str">
        <f t="shared" si="36"/>
        <v>21:01</v>
      </c>
      <c r="AE12" s="2" t="str">
        <f t="shared" si="31"/>
        <v>Ruta 2/20</v>
      </c>
      <c r="AF12" t="str">
        <f t="shared" si="0"/>
        <v>Marqués de la Cadena (esq. Avd. La Jota - Pd. Bus)</v>
      </c>
      <c r="AG12" s="4" t="str">
        <f t="shared" si="37"/>
        <v>5:03</v>
      </c>
      <c r="AH12" s="4" t="str">
        <f t="shared" si="37"/>
        <v>13:01</v>
      </c>
      <c r="AI12" s="4" t="str">
        <f t="shared" si="37"/>
        <v>21:01</v>
      </c>
      <c r="AJ12" s="4"/>
      <c r="AK12" t="str">
        <f t="shared" si="38"/>
        <v>Salvador Allende (frente nº 18)</v>
      </c>
      <c r="AM12">
        <f t="shared" si="32"/>
        <v>0</v>
      </c>
      <c r="AN12" s="14" t="str">
        <f t="shared" si="9"/>
        <v>2</v>
      </c>
      <c r="AO12" s="14" t="str">
        <f t="shared" si="1"/>
        <v>20</v>
      </c>
      <c r="AP12" s="14">
        <f t="shared" si="39"/>
        <v>2</v>
      </c>
      <c r="AQ12" s="14">
        <f t="shared" si="33"/>
        <v>9</v>
      </c>
      <c r="AR12" s="16">
        <f t="shared" si="11"/>
        <v>9</v>
      </c>
      <c r="AS12" s="16">
        <f t="shared" si="12"/>
        <v>5</v>
      </c>
      <c r="AT12" s="14">
        <f t="shared" si="13"/>
        <v>7</v>
      </c>
    </row>
    <row r="13" spans="1:46" x14ac:dyDescent="0.25">
      <c r="A13" t="s">
        <v>8</v>
      </c>
      <c r="B13" t="s">
        <v>272</v>
      </c>
      <c r="C13">
        <f t="shared" si="40"/>
        <v>102</v>
      </c>
      <c r="D13">
        <f t="shared" si="41"/>
        <v>48</v>
      </c>
      <c r="E13" t="str">
        <f t="shared" si="42"/>
        <v>5'04 13'03 21'03 Valle de Broto (frente Valle de Oza)</v>
      </c>
      <c r="F13">
        <f t="shared" si="17"/>
        <v>53</v>
      </c>
      <c r="G13">
        <f t="shared" si="43"/>
        <v>5</v>
      </c>
      <c r="H13" t="str">
        <f t="shared" si="19"/>
        <v>13'03 21'03 Valle de Broto (frente Valle de Oza)</v>
      </c>
      <c r="I13">
        <f t="shared" si="20"/>
        <v>48</v>
      </c>
      <c r="J13">
        <f t="shared" si="44"/>
        <v>6</v>
      </c>
      <c r="K13" t="str">
        <f t="shared" si="22"/>
        <v>21'03 Valle de Broto (frente Valle de Oza)</v>
      </c>
      <c r="L13">
        <f t="shared" si="23"/>
        <v>42</v>
      </c>
      <c r="M13">
        <f t="shared" si="45"/>
        <v>6</v>
      </c>
      <c r="N13" t="str">
        <f t="shared" si="46"/>
        <v>Valle de Broto (frente Valle de Oza)</v>
      </c>
      <c r="O13" t="str">
        <f t="shared" si="47"/>
        <v>5'04</v>
      </c>
      <c r="P13" t="str">
        <f t="shared" si="48"/>
        <v>13'03</v>
      </c>
      <c r="Q13" t="str">
        <f t="shared" si="49"/>
        <v>21'03</v>
      </c>
      <c r="R13" s="2" t="str">
        <f t="shared" si="34"/>
        <v>5:04</v>
      </c>
      <c r="S13" s="2" t="str">
        <f t="shared" si="35"/>
        <v>13:03</v>
      </c>
      <c r="T13" s="2" t="str">
        <f t="shared" si="36"/>
        <v>21:03</v>
      </c>
      <c r="AE13" s="2" t="str">
        <f t="shared" si="31"/>
        <v>Ruta 2/20</v>
      </c>
      <c r="AF13" t="str">
        <f t="shared" si="0"/>
        <v>Marqués de la Cadena, (frente nº 57 Pd. Bus CAN)</v>
      </c>
      <c r="AG13" s="4" t="str">
        <f t="shared" si="37"/>
        <v>5:04</v>
      </c>
      <c r="AH13" s="4" t="str">
        <f t="shared" si="37"/>
        <v>13:03</v>
      </c>
      <c r="AI13" s="4" t="str">
        <f t="shared" si="37"/>
        <v>21:03</v>
      </c>
      <c r="AJ13" s="4"/>
      <c r="AK13" t="str">
        <f t="shared" si="38"/>
        <v>Valle de Broto (frente Valle de Oza)</v>
      </c>
      <c r="AM13">
        <f t="shared" si="32"/>
        <v>0</v>
      </c>
      <c r="AN13" s="14" t="str">
        <f t="shared" si="9"/>
        <v>2</v>
      </c>
      <c r="AO13" s="14" t="str">
        <f t="shared" si="1"/>
        <v>20</v>
      </c>
      <c r="AP13" s="14">
        <f t="shared" si="39"/>
        <v>3</v>
      </c>
      <c r="AQ13" s="14">
        <f t="shared" si="33"/>
        <v>10</v>
      </c>
      <c r="AR13" s="16">
        <f t="shared" si="11"/>
        <v>9</v>
      </c>
      <c r="AS13" s="16">
        <f t="shared" si="12"/>
        <v>5</v>
      </c>
      <c r="AT13" s="14">
        <f t="shared" si="13"/>
        <v>7</v>
      </c>
    </row>
    <row r="14" spans="1:46" x14ac:dyDescent="0.25">
      <c r="A14" t="s">
        <v>9</v>
      </c>
      <c r="B14" t="s">
        <v>273</v>
      </c>
      <c r="C14">
        <f t="shared" si="40"/>
        <v>120</v>
      </c>
      <c r="D14">
        <f t="shared" si="41"/>
        <v>50</v>
      </c>
      <c r="E14" t="str">
        <f t="shared" si="42"/>
        <v>5'06 13'06 21'06 Marques de la Cadena, nº 57 (Plaza Mozart - Pd. Bus)</v>
      </c>
      <c r="F14">
        <f t="shared" si="17"/>
        <v>69</v>
      </c>
      <c r="G14">
        <f t="shared" si="43"/>
        <v>5</v>
      </c>
      <c r="H14" t="str">
        <f t="shared" si="19"/>
        <v>13'06 21'06 Marques de la Cadena, nº 57 (Plaza Mozart - Pd. Bus)</v>
      </c>
      <c r="I14">
        <f t="shared" si="20"/>
        <v>64</v>
      </c>
      <c r="J14">
        <f t="shared" si="44"/>
        <v>6</v>
      </c>
      <c r="K14" t="str">
        <f t="shared" si="22"/>
        <v>21'06 Marques de la Cadena, nº 57 (Plaza Mozart - Pd. Bus)</v>
      </c>
      <c r="L14">
        <f t="shared" si="23"/>
        <v>58</v>
      </c>
      <c r="M14">
        <f t="shared" si="45"/>
        <v>6</v>
      </c>
      <c r="N14" t="str">
        <f t="shared" si="46"/>
        <v>Marques de la Cadena, nº 57 (Plaza Mozart - Pd. Bus)</v>
      </c>
      <c r="O14" t="str">
        <f t="shared" si="47"/>
        <v>5'06</v>
      </c>
      <c r="P14" t="str">
        <f t="shared" si="48"/>
        <v>13'06</v>
      </c>
      <c r="Q14" t="str">
        <f t="shared" si="49"/>
        <v>21'06</v>
      </c>
      <c r="R14" s="2" t="str">
        <f t="shared" si="34"/>
        <v>5:06</v>
      </c>
      <c r="S14" s="2" t="str">
        <f t="shared" si="35"/>
        <v>13:06</v>
      </c>
      <c r="T14" s="2" t="str">
        <f t="shared" si="36"/>
        <v>21:06</v>
      </c>
      <c r="AE14" s="2" t="str">
        <f t="shared" si="31"/>
        <v>Ruta 2/20</v>
      </c>
      <c r="AF14" t="str">
        <f t="shared" si="0"/>
        <v>Valle de Broto / esq. Valle Pineta (Bar La Parada)</v>
      </c>
      <c r="AG14" s="4" t="str">
        <f t="shared" si="37"/>
        <v>5:06</v>
      </c>
      <c r="AH14" s="4" t="str">
        <f t="shared" si="37"/>
        <v>13:06</v>
      </c>
      <c r="AI14" s="4" t="str">
        <f t="shared" si="37"/>
        <v>21:06</v>
      </c>
      <c r="AJ14" s="4"/>
      <c r="AK14" t="str">
        <f t="shared" si="38"/>
        <v>Marques de la Cadena, nº 57 (Plaza Mozart - Pd. Bus)</v>
      </c>
      <c r="AM14">
        <f t="shared" si="32"/>
        <v>0</v>
      </c>
      <c r="AN14" s="14" t="str">
        <f t="shared" si="9"/>
        <v>2</v>
      </c>
      <c r="AO14" s="14" t="str">
        <f t="shared" si="1"/>
        <v>20</v>
      </c>
      <c r="AP14" s="14">
        <f t="shared" si="39"/>
        <v>4</v>
      </c>
      <c r="AQ14" s="14">
        <f t="shared" si="33"/>
        <v>11</v>
      </c>
      <c r="AR14" s="16">
        <f t="shared" si="11"/>
        <v>9</v>
      </c>
      <c r="AS14" s="16">
        <f t="shared" si="12"/>
        <v>5</v>
      </c>
      <c r="AT14" s="14">
        <f t="shared" si="13"/>
        <v>7</v>
      </c>
    </row>
    <row r="15" spans="1:46" x14ac:dyDescent="0.25">
      <c r="A15" t="s">
        <v>10</v>
      </c>
      <c r="B15" t="s">
        <v>274</v>
      </c>
      <c r="C15">
        <f t="shared" si="40"/>
        <v>98</v>
      </c>
      <c r="D15">
        <f t="shared" si="41"/>
        <v>23</v>
      </c>
      <c r="E15" t="str">
        <f t="shared" si="42"/>
        <v>5'07 13'07 21'07 Marques de la Cadena (frente esq. Avd. La Jota - Pd. Bus)</v>
      </c>
      <c r="F15">
        <f t="shared" si="17"/>
        <v>74</v>
      </c>
      <c r="G15">
        <f t="shared" si="43"/>
        <v>5</v>
      </c>
      <c r="H15" t="str">
        <f t="shared" si="19"/>
        <v>13'07 21'07 Marques de la Cadena (frente esq. Avd. La Jota - Pd. Bus)</v>
      </c>
      <c r="I15">
        <f t="shared" si="20"/>
        <v>69</v>
      </c>
      <c r="J15">
        <f t="shared" si="44"/>
        <v>6</v>
      </c>
      <c r="K15" t="str">
        <f t="shared" si="22"/>
        <v>21'07 Marques de la Cadena (frente esq. Avd. La Jota - Pd. Bus)</v>
      </c>
      <c r="L15">
        <f t="shared" si="23"/>
        <v>63</v>
      </c>
      <c r="M15">
        <f t="shared" si="45"/>
        <v>6</v>
      </c>
      <c r="N15" t="str">
        <f t="shared" si="46"/>
        <v>Marques de la Cadena (frente esq. Avd. La Jota - Pd. Bus)</v>
      </c>
      <c r="O15" t="str">
        <f t="shared" si="47"/>
        <v>5'07</v>
      </c>
      <c r="P15" t="str">
        <f t="shared" si="48"/>
        <v>13'07</v>
      </c>
      <c r="Q15" t="str">
        <f t="shared" si="49"/>
        <v>21'07</v>
      </c>
      <c r="R15" s="2" t="str">
        <f t="shared" si="34"/>
        <v>5:07</v>
      </c>
      <c r="S15" s="2" t="str">
        <f t="shared" si="35"/>
        <v>13:07</v>
      </c>
      <c r="T15" s="2" t="str">
        <f t="shared" si="36"/>
        <v>21:07</v>
      </c>
      <c r="AE15" s="2" t="str">
        <f t="shared" si="31"/>
        <v>Ruta 2/20</v>
      </c>
      <c r="AF15" t="str">
        <f t="shared" si="0"/>
        <v>Salvador Allende, nº 18</v>
      </c>
      <c r="AG15" s="4" t="str">
        <f t="shared" si="37"/>
        <v>5:07</v>
      </c>
      <c r="AH15" s="4" t="str">
        <f t="shared" si="37"/>
        <v>13:07</v>
      </c>
      <c r="AI15" s="4" t="str">
        <f t="shared" si="37"/>
        <v>21:07</v>
      </c>
      <c r="AJ15" s="4"/>
      <c r="AK15" t="str">
        <f t="shared" si="38"/>
        <v>Marques de la Cadena (frente esq. Avd. La Jota - Pd. Bus)</v>
      </c>
      <c r="AM15">
        <f t="shared" si="32"/>
        <v>0</v>
      </c>
      <c r="AN15" s="14" t="str">
        <f t="shared" si="9"/>
        <v>2</v>
      </c>
      <c r="AO15" s="14" t="str">
        <f t="shared" si="1"/>
        <v>20</v>
      </c>
      <c r="AP15" s="14">
        <f t="shared" si="39"/>
        <v>5</v>
      </c>
      <c r="AQ15" s="14">
        <f t="shared" si="33"/>
        <v>12</v>
      </c>
      <c r="AR15" s="16">
        <f t="shared" si="11"/>
        <v>9</v>
      </c>
      <c r="AS15" s="16">
        <f t="shared" si="12"/>
        <v>5</v>
      </c>
      <c r="AT15" s="14">
        <f t="shared" si="13"/>
        <v>7</v>
      </c>
    </row>
    <row r="16" spans="1:46" x14ac:dyDescent="0.25">
      <c r="A16" t="s">
        <v>11</v>
      </c>
      <c r="B16" t="s">
        <v>21</v>
      </c>
      <c r="C16">
        <f t="shared" si="40"/>
        <v>90</v>
      </c>
      <c r="D16">
        <f t="shared" si="41"/>
        <v>26</v>
      </c>
      <c r="E16" t="str">
        <f t="shared" si="42"/>
        <v>5'30 13'30 21'30 Balbino Orensanz (frente esq. Alfonso Zapater)</v>
      </c>
      <c r="F16">
        <f t="shared" si="17"/>
        <v>63</v>
      </c>
      <c r="G16">
        <f t="shared" si="43"/>
        <v>5</v>
      </c>
      <c r="H16" t="str">
        <f t="shared" si="19"/>
        <v>13'30 21'30 Balbino Orensanz (frente esq. Alfonso Zapater)</v>
      </c>
      <c r="I16">
        <f t="shared" si="20"/>
        <v>58</v>
      </c>
      <c r="J16">
        <f t="shared" si="44"/>
        <v>6</v>
      </c>
      <c r="K16" t="str">
        <f t="shared" si="22"/>
        <v>21'30 Balbino Orensanz (frente esq. Alfonso Zapater)</v>
      </c>
      <c r="L16">
        <f t="shared" si="23"/>
        <v>52</v>
      </c>
      <c r="M16">
        <f t="shared" si="45"/>
        <v>6</v>
      </c>
      <c r="N16" t="str">
        <f t="shared" si="46"/>
        <v>Balbino Orensanz (frente esq. Alfonso Zapater)</v>
      </c>
      <c r="O16" t="str">
        <f t="shared" si="47"/>
        <v>5'30</v>
      </c>
      <c r="P16" t="str">
        <f t="shared" si="48"/>
        <v>13'30</v>
      </c>
      <c r="Q16" t="str">
        <f t="shared" si="49"/>
        <v>21'30</v>
      </c>
      <c r="R16" s="2" t="str">
        <f t="shared" si="34"/>
        <v>5:30</v>
      </c>
      <c r="S16" s="2" t="str">
        <f t="shared" si="35"/>
        <v>13:30</v>
      </c>
      <c r="T16" s="2" t="str">
        <f t="shared" si="36"/>
        <v>21:30</v>
      </c>
      <c r="AE16" s="2" t="str">
        <f t="shared" si="31"/>
        <v>Ruta 2/20</v>
      </c>
      <c r="AF16" t="str">
        <f t="shared" si="0"/>
        <v>Opel Planta en Figueruelas</v>
      </c>
      <c r="AG16" s="4" t="str">
        <f t="shared" si="37"/>
        <v>5:30</v>
      </c>
      <c r="AH16" s="4" t="str">
        <f t="shared" si="37"/>
        <v>13:30</v>
      </c>
      <c r="AI16" s="4" t="str">
        <f t="shared" si="37"/>
        <v>21:30</v>
      </c>
      <c r="AJ16" s="4"/>
      <c r="AK16" t="str">
        <f t="shared" si="38"/>
        <v>Balbino Orensanz (frente esq. Alfonso Zapater)</v>
      </c>
      <c r="AM16">
        <f t="shared" si="32"/>
        <v>0</v>
      </c>
      <c r="AN16" s="14" t="str">
        <f t="shared" si="9"/>
        <v>2</v>
      </c>
      <c r="AO16" s="14" t="str">
        <f t="shared" si="1"/>
        <v>20</v>
      </c>
      <c r="AP16" s="14">
        <f t="shared" si="39"/>
        <v>6</v>
      </c>
      <c r="AQ16" s="14">
        <f t="shared" si="33"/>
        <v>13</v>
      </c>
      <c r="AR16" s="16">
        <f t="shared" si="11"/>
        <v>9</v>
      </c>
      <c r="AS16" s="16">
        <f t="shared" si="12"/>
        <v>5</v>
      </c>
      <c r="AT16" s="14">
        <f t="shared" si="13"/>
        <v>7</v>
      </c>
    </row>
    <row r="17" spans="1:46" x14ac:dyDescent="0.25">
      <c r="A17" t="s">
        <v>657</v>
      </c>
      <c r="H17" t="str">
        <f t="shared" si="19"/>
        <v/>
      </c>
      <c r="K17" t="str">
        <f t="shared" si="22"/>
        <v/>
      </c>
      <c r="R17" s="2" t="str">
        <f t="shared" si="34"/>
        <v/>
      </c>
      <c r="S17" s="2" t="str">
        <f t="shared" si="35"/>
        <v/>
      </c>
      <c r="T17" s="2" t="str">
        <f t="shared" si="36"/>
        <v/>
      </c>
      <c r="AE17" s="2" t="str">
        <f t="shared" si="31"/>
        <v>Ruta 3/20</v>
      </c>
      <c r="AF17" t="str">
        <f t="shared" ref="AF17:AF22" si="50">IF(IFERROR(FIND("Ruta",A17),FALSE),A17,B17)</f>
        <v>Ruta 3/20</v>
      </c>
      <c r="AG17" s="4"/>
      <c r="AH17" s="4"/>
      <c r="AI17" s="4"/>
      <c r="AJ17" s="4"/>
      <c r="AM17">
        <f t="shared" si="32"/>
        <v>1</v>
      </c>
      <c r="AN17" s="14" t="str">
        <f t="shared" si="9"/>
        <v>3</v>
      </c>
      <c r="AO17" s="14" t="str">
        <f t="shared" si="1"/>
        <v>20</v>
      </c>
      <c r="AP17" s="14">
        <f t="shared" si="39"/>
        <v>0</v>
      </c>
      <c r="AQ17" s="14">
        <f t="shared" si="33"/>
        <v>14</v>
      </c>
      <c r="AR17" s="16">
        <f t="shared" si="11"/>
        <v>9</v>
      </c>
      <c r="AS17" s="16">
        <f t="shared" si="12"/>
        <v>5</v>
      </c>
      <c r="AT17" s="14">
        <f t="shared" si="13"/>
        <v>7</v>
      </c>
    </row>
    <row r="18" spans="1:46" x14ac:dyDescent="0.25">
      <c r="A18" t="s">
        <v>12</v>
      </c>
      <c r="B18" t="s">
        <v>275</v>
      </c>
      <c r="C18">
        <f>LEN(A18)</f>
        <v>99</v>
      </c>
      <c r="D18">
        <f t="shared" si="41"/>
        <v>55</v>
      </c>
      <c r="E18" t="str">
        <f>RIGHT(A18,C18-D18-1)</f>
        <v>5'01 12'59 20'59 Opel Planta en Figueruelas</v>
      </c>
      <c r="F18">
        <f t="shared" si="17"/>
        <v>43</v>
      </c>
      <c r="G18">
        <f t="shared" si="43"/>
        <v>5</v>
      </c>
      <c r="H18" t="str">
        <f t="shared" si="19"/>
        <v>12'59 20'59 Opel Planta en Figueruelas</v>
      </c>
      <c r="I18">
        <f t="shared" si="20"/>
        <v>38</v>
      </c>
      <c r="J18">
        <f t="shared" si="44"/>
        <v>6</v>
      </c>
      <c r="K18" t="str">
        <f t="shared" si="22"/>
        <v>20'59 Opel Planta en Figueruelas</v>
      </c>
      <c r="L18">
        <f t="shared" si="23"/>
        <v>32</v>
      </c>
      <c r="M18">
        <f t="shared" si="45"/>
        <v>6</v>
      </c>
      <c r="N18" t="str">
        <f t="shared" si="46"/>
        <v>Opel Planta en Figueruelas</v>
      </c>
      <c r="O18" t="str">
        <f t="shared" si="47"/>
        <v>5'01</v>
      </c>
      <c r="P18" t="str">
        <f t="shared" si="48"/>
        <v>12'59</v>
      </c>
      <c r="Q18" t="str">
        <f t="shared" si="49"/>
        <v>20'59</v>
      </c>
      <c r="R18" s="2" t="str">
        <f t="shared" si="34"/>
        <v>5:01</v>
      </c>
      <c r="S18" s="2" t="str">
        <f t="shared" si="35"/>
        <v>12:59</v>
      </c>
      <c r="T18" s="2" t="str">
        <f t="shared" si="36"/>
        <v>20:59</v>
      </c>
      <c r="AE18" s="2" t="str">
        <f t="shared" si="31"/>
        <v>Ruta 3/20</v>
      </c>
      <c r="AF18" t="str">
        <f t="shared" si="50"/>
        <v>Echegaray y Caballero (esq. Puente de Hierro - Pd. Bus)</v>
      </c>
      <c r="AG18" s="4" t="str">
        <f t="shared" ref="AG18:AI22" si="51">R18</f>
        <v>5:01</v>
      </c>
      <c r="AH18" s="4" t="str">
        <f t="shared" si="51"/>
        <v>12:59</v>
      </c>
      <c r="AI18" s="4" t="str">
        <f t="shared" si="51"/>
        <v>20:59</v>
      </c>
      <c r="AJ18" s="4"/>
      <c r="AK18" t="str">
        <f>N18</f>
        <v>Opel Planta en Figueruelas</v>
      </c>
      <c r="AM18">
        <f t="shared" si="32"/>
        <v>0</v>
      </c>
      <c r="AN18" s="14" t="str">
        <f t="shared" si="9"/>
        <v>3</v>
      </c>
      <c r="AO18" s="14" t="str">
        <f t="shared" si="1"/>
        <v>20</v>
      </c>
      <c r="AP18" s="14">
        <f t="shared" si="39"/>
        <v>1</v>
      </c>
      <c r="AQ18" s="14">
        <f t="shared" si="33"/>
        <v>15</v>
      </c>
      <c r="AR18" s="16">
        <f t="shared" si="11"/>
        <v>9</v>
      </c>
      <c r="AS18" s="16">
        <f t="shared" si="12"/>
        <v>5</v>
      </c>
      <c r="AT18" s="14">
        <f t="shared" si="13"/>
        <v>7</v>
      </c>
    </row>
    <row r="19" spans="1:46" x14ac:dyDescent="0.25">
      <c r="A19" t="s">
        <v>13</v>
      </c>
      <c r="B19" t="s">
        <v>276</v>
      </c>
      <c r="C19">
        <f>LEN(A19)</f>
        <v>100</v>
      </c>
      <c r="D19">
        <f t="shared" si="41"/>
        <v>48</v>
      </c>
      <c r="E19" t="str">
        <f>RIGHT(A19,C19-D19-1)</f>
        <v>5'02 13'00 21'00 Avd. Cataluña (frente Felisa Galé)</v>
      </c>
      <c r="F19">
        <f t="shared" si="17"/>
        <v>51</v>
      </c>
      <c r="G19">
        <f t="shared" si="43"/>
        <v>5</v>
      </c>
      <c r="H19" t="str">
        <f t="shared" si="19"/>
        <v>13'00 21'00 Avd. Cataluña (frente Felisa Galé)</v>
      </c>
      <c r="I19">
        <f t="shared" si="20"/>
        <v>46</v>
      </c>
      <c r="J19">
        <f t="shared" si="44"/>
        <v>6</v>
      </c>
      <c r="K19" t="str">
        <f t="shared" si="22"/>
        <v>21'00 Avd. Cataluña (frente Felisa Galé)</v>
      </c>
      <c r="L19">
        <f t="shared" si="23"/>
        <v>40</v>
      </c>
      <c r="M19">
        <f t="shared" si="45"/>
        <v>6</v>
      </c>
      <c r="N19" t="str">
        <f t="shared" si="46"/>
        <v>Avd. Cataluña (frente Felisa Galé)</v>
      </c>
      <c r="O19" t="str">
        <f t="shared" si="47"/>
        <v>5'02</v>
      </c>
      <c r="P19" t="str">
        <f t="shared" si="48"/>
        <v>13'00</v>
      </c>
      <c r="Q19" t="str">
        <f t="shared" si="49"/>
        <v>21'00</v>
      </c>
      <c r="R19" s="2" t="str">
        <f t="shared" si="34"/>
        <v>5:02</v>
      </c>
      <c r="S19" s="2" t="str">
        <f t="shared" si="35"/>
        <v>13:00</v>
      </c>
      <c r="T19" s="2" t="str">
        <f t="shared" si="36"/>
        <v>21:00</v>
      </c>
      <c r="AE19" s="2" t="str">
        <f t="shared" si="31"/>
        <v>Ruta 3/20</v>
      </c>
      <c r="AF19" t="str">
        <f t="shared" si="50"/>
        <v>Avd. Puente del Pilar (esq. A. Solans - Pd. Bus)</v>
      </c>
      <c r="AG19" s="4" t="str">
        <f t="shared" si="51"/>
        <v>5:02</v>
      </c>
      <c r="AH19" s="4" t="str">
        <f t="shared" si="51"/>
        <v>13:00</v>
      </c>
      <c r="AI19" s="4" t="str">
        <f t="shared" si="51"/>
        <v>21:00</v>
      </c>
      <c r="AJ19" s="4"/>
      <c r="AK19" t="str">
        <f>N19</f>
        <v>Avd. Cataluña (frente Felisa Galé)</v>
      </c>
      <c r="AM19">
        <f t="shared" si="32"/>
        <v>0</v>
      </c>
      <c r="AN19" s="14" t="str">
        <f t="shared" si="9"/>
        <v>3</v>
      </c>
      <c r="AO19" s="14" t="str">
        <f t="shared" si="1"/>
        <v>20</v>
      </c>
      <c r="AP19" s="14">
        <f t="shared" si="39"/>
        <v>2</v>
      </c>
      <c r="AQ19" s="14">
        <f t="shared" si="33"/>
        <v>16</v>
      </c>
      <c r="AR19" s="16">
        <f t="shared" si="11"/>
        <v>9</v>
      </c>
      <c r="AS19" s="16">
        <f t="shared" si="12"/>
        <v>5</v>
      </c>
      <c r="AT19" s="14">
        <f t="shared" si="13"/>
        <v>7</v>
      </c>
    </row>
    <row r="20" spans="1:46" x14ac:dyDescent="0.25">
      <c r="A20" t="s">
        <v>14</v>
      </c>
      <c r="B20" t="s">
        <v>277</v>
      </c>
      <c r="C20">
        <f>LEN(A20)</f>
        <v>94</v>
      </c>
      <c r="D20">
        <f t="shared" si="41"/>
        <v>42</v>
      </c>
      <c r="E20" t="str">
        <f>RIGHT(A20,C20-D20-1)</f>
        <v>5'04 13'02 21'02 Avd. Cataluña (frente Pº Longares)</v>
      </c>
      <c r="F20">
        <f t="shared" si="17"/>
        <v>51</v>
      </c>
      <c r="G20">
        <f t="shared" si="43"/>
        <v>5</v>
      </c>
      <c r="H20" t="str">
        <f t="shared" si="19"/>
        <v>13'02 21'02 Avd. Cataluña (frente Pº Longares)</v>
      </c>
      <c r="I20">
        <f t="shared" si="20"/>
        <v>46</v>
      </c>
      <c r="J20">
        <f t="shared" si="44"/>
        <v>6</v>
      </c>
      <c r="K20" t="str">
        <f t="shared" si="22"/>
        <v>21'02 Avd. Cataluña (frente Pº Longares)</v>
      </c>
      <c r="L20">
        <f t="shared" si="23"/>
        <v>40</v>
      </c>
      <c r="M20">
        <f t="shared" si="45"/>
        <v>6</v>
      </c>
      <c r="N20" t="str">
        <f t="shared" si="46"/>
        <v>Avd. Cataluña (frente Pº Longares)</v>
      </c>
      <c r="O20" t="str">
        <f t="shared" si="47"/>
        <v>5'04</v>
      </c>
      <c r="P20" t="str">
        <f t="shared" si="48"/>
        <v>13'02</v>
      </c>
      <c r="Q20" t="str">
        <f t="shared" si="49"/>
        <v>21'02</v>
      </c>
      <c r="R20" s="2" t="str">
        <f t="shared" si="34"/>
        <v>5:04</v>
      </c>
      <c r="S20" s="2" t="str">
        <f t="shared" si="35"/>
        <v>13:02</v>
      </c>
      <c r="T20" s="2" t="str">
        <f t="shared" si="36"/>
        <v>21:02</v>
      </c>
      <c r="AE20" s="2" t="str">
        <f t="shared" si="31"/>
        <v>Ruta 3/20</v>
      </c>
      <c r="AF20" t="str">
        <f t="shared" si="50"/>
        <v>Avd. Cataluña (esq. Pº Longares - Pd. Bus)</v>
      </c>
      <c r="AG20" s="4" t="str">
        <f t="shared" si="51"/>
        <v>5:04</v>
      </c>
      <c r="AH20" s="4" t="str">
        <f t="shared" si="51"/>
        <v>13:02</v>
      </c>
      <c r="AI20" s="4" t="str">
        <f t="shared" si="51"/>
        <v>21:02</v>
      </c>
      <c r="AJ20" s="4"/>
      <c r="AK20" t="str">
        <f>N20</f>
        <v>Avd. Cataluña (frente Pº Longares)</v>
      </c>
      <c r="AM20">
        <f t="shared" si="32"/>
        <v>0</v>
      </c>
      <c r="AN20" s="14" t="str">
        <f t="shared" si="9"/>
        <v>3</v>
      </c>
      <c r="AO20" s="14" t="str">
        <f t="shared" si="1"/>
        <v>20</v>
      </c>
      <c r="AP20" s="14">
        <f t="shared" si="39"/>
        <v>3</v>
      </c>
      <c r="AQ20" s="14">
        <f t="shared" si="33"/>
        <v>17</v>
      </c>
      <c r="AR20" s="16">
        <f t="shared" si="11"/>
        <v>9</v>
      </c>
      <c r="AS20" s="16">
        <f t="shared" si="12"/>
        <v>5</v>
      </c>
      <c r="AT20" s="14">
        <f t="shared" si="13"/>
        <v>7</v>
      </c>
    </row>
    <row r="21" spans="1:46" x14ac:dyDescent="0.25">
      <c r="A21" t="s">
        <v>15</v>
      </c>
      <c r="B21" t="s">
        <v>278</v>
      </c>
      <c r="C21">
        <f>LEN(A21)</f>
        <v>86</v>
      </c>
      <c r="D21">
        <f t="shared" si="41"/>
        <v>31</v>
      </c>
      <c r="E21" t="str">
        <f>RIGHT(A21,C21-D21-1)</f>
        <v>5'06 13'04 21'04 Avd. Puente del Pilar (esq. C/ Jesús)</v>
      </c>
      <c r="F21">
        <f t="shared" si="17"/>
        <v>54</v>
      </c>
      <c r="G21">
        <f t="shared" si="43"/>
        <v>5</v>
      </c>
      <c r="H21" t="str">
        <f t="shared" si="19"/>
        <v>13'04 21'04 Avd. Puente del Pilar (esq. C/ Jesús)</v>
      </c>
      <c r="I21">
        <f t="shared" si="20"/>
        <v>49</v>
      </c>
      <c r="J21">
        <f t="shared" si="44"/>
        <v>6</v>
      </c>
      <c r="K21" t="str">
        <f t="shared" si="22"/>
        <v>21'04 Avd. Puente del Pilar (esq. C/ Jesús)</v>
      </c>
      <c r="L21">
        <f t="shared" si="23"/>
        <v>43</v>
      </c>
      <c r="M21">
        <f t="shared" si="45"/>
        <v>6</v>
      </c>
      <c r="N21" t="str">
        <f t="shared" si="46"/>
        <v>Avd. Puente del Pilar (esq. C/ Jesús)</v>
      </c>
      <c r="O21" t="str">
        <f t="shared" si="47"/>
        <v>5'06</v>
      </c>
      <c r="P21" t="str">
        <f t="shared" si="48"/>
        <v>13'04</v>
      </c>
      <c r="Q21" t="str">
        <f t="shared" si="49"/>
        <v>21'04</v>
      </c>
      <c r="R21" s="2" t="str">
        <f t="shared" si="34"/>
        <v>5:06</v>
      </c>
      <c r="S21" s="2" t="str">
        <f t="shared" si="35"/>
        <v>13:04</v>
      </c>
      <c r="T21" s="2" t="str">
        <f t="shared" si="36"/>
        <v>21:04</v>
      </c>
      <c r="AE21" s="2" t="str">
        <f t="shared" si="31"/>
        <v>Ruta 3/20</v>
      </c>
      <c r="AF21" t="str">
        <f t="shared" si="50"/>
        <v>Avd. Cataluña, nº 126 (Pd. Bus)</v>
      </c>
      <c r="AG21" s="4" t="str">
        <f t="shared" si="51"/>
        <v>5:06</v>
      </c>
      <c r="AH21" s="4" t="str">
        <f t="shared" si="51"/>
        <v>13:04</v>
      </c>
      <c r="AI21" s="4" t="str">
        <f t="shared" si="51"/>
        <v>21:04</v>
      </c>
      <c r="AJ21" s="4"/>
      <c r="AK21" t="str">
        <f>N21</f>
        <v>Avd. Puente del Pilar (esq. C/ Jesús)</v>
      </c>
      <c r="AM21">
        <f t="shared" si="32"/>
        <v>0</v>
      </c>
      <c r="AN21" s="14" t="str">
        <f t="shared" si="9"/>
        <v>3</v>
      </c>
      <c r="AO21" s="14" t="str">
        <f t="shared" si="1"/>
        <v>20</v>
      </c>
      <c r="AP21" s="14">
        <f t="shared" si="39"/>
        <v>4</v>
      </c>
      <c r="AQ21" s="14">
        <f t="shared" si="33"/>
        <v>18</v>
      </c>
      <c r="AR21" s="16">
        <f t="shared" si="11"/>
        <v>9</v>
      </c>
      <c r="AS21" s="16">
        <f t="shared" si="12"/>
        <v>5</v>
      </c>
      <c r="AT21" s="14">
        <f t="shared" si="13"/>
        <v>7</v>
      </c>
    </row>
    <row r="22" spans="1:46" x14ac:dyDescent="0.25">
      <c r="A22" t="s">
        <v>16</v>
      </c>
      <c r="B22" t="s">
        <v>21</v>
      </c>
      <c r="C22">
        <f>LEN(A22)</f>
        <v>84</v>
      </c>
      <c r="D22">
        <f t="shared" si="41"/>
        <v>26</v>
      </c>
      <c r="E22" t="str">
        <f>RIGHT(A22,C22-D22-1)</f>
        <v>5'30 13'30 21'30 Echegaray y Caballero (puente de Hierro)</v>
      </c>
      <c r="F22">
        <f t="shared" si="17"/>
        <v>57</v>
      </c>
      <c r="G22">
        <f t="shared" si="43"/>
        <v>5</v>
      </c>
      <c r="H22" t="str">
        <f t="shared" si="19"/>
        <v>13'30 21'30 Echegaray y Caballero (puente de Hierro)</v>
      </c>
      <c r="I22">
        <f t="shared" si="20"/>
        <v>52</v>
      </c>
      <c r="J22">
        <f t="shared" si="44"/>
        <v>6</v>
      </c>
      <c r="K22" t="str">
        <f t="shared" si="22"/>
        <v>21'30 Echegaray y Caballero (puente de Hierro)</v>
      </c>
      <c r="L22">
        <f t="shared" si="23"/>
        <v>46</v>
      </c>
      <c r="M22">
        <f t="shared" si="45"/>
        <v>6</v>
      </c>
      <c r="N22" t="str">
        <f t="shared" si="46"/>
        <v>Echegaray y Caballero (puente de Hierro)</v>
      </c>
      <c r="O22" t="str">
        <f t="shared" si="47"/>
        <v>5'30</v>
      </c>
      <c r="P22" t="str">
        <f t="shared" si="48"/>
        <v>13'30</v>
      </c>
      <c r="Q22" t="str">
        <f t="shared" si="49"/>
        <v>21'30</v>
      </c>
      <c r="R22" s="2" t="str">
        <f t="shared" si="34"/>
        <v>5:30</v>
      </c>
      <c r="S22" s="2" t="str">
        <f t="shared" si="35"/>
        <v>13:30</v>
      </c>
      <c r="T22" s="2" t="str">
        <f t="shared" si="36"/>
        <v>21:30</v>
      </c>
      <c r="AE22" s="2" t="str">
        <f t="shared" si="31"/>
        <v>Ruta 3/20</v>
      </c>
      <c r="AF22" t="str">
        <f t="shared" si="50"/>
        <v>Opel Planta en Figueruelas</v>
      </c>
      <c r="AG22" s="4" t="str">
        <f t="shared" si="51"/>
        <v>5:30</v>
      </c>
      <c r="AH22" s="4" t="str">
        <f t="shared" si="51"/>
        <v>13:30</v>
      </c>
      <c r="AI22" s="4" t="str">
        <f t="shared" si="51"/>
        <v>21:30</v>
      </c>
      <c r="AJ22" s="4"/>
      <c r="AK22" t="str">
        <f>N22</f>
        <v>Echegaray y Caballero (puente de Hierro)</v>
      </c>
      <c r="AM22">
        <f t="shared" si="32"/>
        <v>0</v>
      </c>
      <c r="AN22" s="14" t="str">
        <f t="shared" si="9"/>
        <v>3</v>
      </c>
      <c r="AO22" s="14" t="str">
        <f t="shared" si="1"/>
        <v>20</v>
      </c>
      <c r="AP22" s="14">
        <f t="shared" si="39"/>
        <v>5</v>
      </c>
      <c r="AQ22" s="14">
        <f t="shared" si="33"/>
        <v>19</v>
      </c>
      <c r="AR22" s="16">
        <f t="shared" si="11"/>
        <v>9</v>
      </c>
      <c r="AS22" s="16">
        <f t="shared" si="12"/>
        <v>5</v>
      </c>
      <c r="AT22" s="14">
        <f t="shared" si="13"/>
        <v>7</v>
      </c>
    </row>
    <row r="23" spans="1:46" x14ac:dyDescent="0.25">
      <c r="AP23" s="14"/>
      <c r="AQ23" s="14"/>
      <c r="AR23" s="16"/>
      <c r="AS23" s="16"/>
    </row>
    <row r="24" spans="1:46" x14ac:dyDescent="0.25">
      <c r="AP24" s="14"/>
      <c r="AQ24" s="14"/>
      <c r="AR24" s="16"/>
      <c r="AS24" s="16"/>
    </row>
    <row r="25" spans="1:46" x14ac:dyDescent="0.25">
      <c r="AP25" s="14"/>
      <c r="AQ25" s="14"/>
      <c r="AR25" s="16"/>
      <c r="AS25" s="16"/>
    </row>
    <row r="26" spans="1:46" x14ac:dyDescent="0.25">
      <c r="AP26" s="14"/>
      <c r="AQ26" s="14"/>
      <c r="AR26" s="16"/>
      <c r="AS26" s="16"/>
    </row>
    <row r="27" spans="1:46" x14ac:dyDescent="0.25">
      <c r="AP27" s="14"/>
      <c r="AQ27" s="14"/>
      <c r="AR27" s="16"/>
      <c r="AS27" s="16"/>
    </row>
    <row r="28" spans="1:46" x14ac:dyDescent="0.25">
      <c r="AP28" s="14"/>
      <c r="AQ28" s="14"/>
      <c r="AR28" s="16"/>
      <c r="AS28" s="16"/>
    </row>
    <row r="29" spans="1:46" x14ac:dyDescent="0.25">
      <c r="AP29" s="14"/>
      <c r="AQ29" s="14"/>
      <c r="AR29" s="16"/>
      <c r="AS29" s="16"/>
    </row>
    <row r="30" spans="1:46" x14ac:dyDescent="0.25">
      <c r="AP30" s="14"/>
      <c r="AQ30" s="14"/>
      <c r="AR30" s="16"/>
      <c r="AS30" s="16"/>
    </row>
    <row r="31" spans="1:46" x14ac:dyDescent="0.25">
      <c r="AP31" s="14"/>
      <c r="AQ31" s="14"/>
      <c r="AR31" s="16"/>
      <c r="AS31" s="16"/>
    </row>
    <row r="32" spans="1:46" x14ac:dyDescent="0.25">
      <c r="AP32" s="14"/>
      <c r="AQ32" s="14"/>
      <c r="AR32" s="16"/>
      <c r="AS32" s="16"/>
    </row>
    <row r="33" spans="42:45" x14ac:dyDescent="0.25">
      <c r="AP33" s="14"/>
      <c r="AQ33" s="14"/>
      <c r="AR33" s="16"/>
      <c r="AS33" s="16"/>
    </row>
    <row r="34" spans="42:45" x14ac:dyDescent="0.25">
      <c r="AP34" s="14"/>
      <c r="AQ34" s="14"/>
      <c r="AR34" s="16"/>
      <c r="AS34" s="16"/>
    </row>
    <row r="35" spans="42:45" x14ac:dyDescent="0.25">
      <c r="AP35" s="14"/>
      <c r="AQ35" s="14"/>
      <c r="AR35" s="16"/>
      <c r="AS35" s="16"/>
    </row>
    <row r="36" spans="42:45" x14ac:dyDescent="0.25">
      <c r="AP36" s="14"/>
      <c r="AQ36" s="14"/>
      <c r="AR36" s="16"/>
      <c r="AS36" s="16"/>
    </row>
    <row r="37" spans="42:45" x14ac:dyDescent="0.25">
      <c r="AP37" s="14"/>
      <c r="AQ37" s="14"/>
      <c r="AR37" s="16"/>
      <c r="AS37" s="16"/>
    </row>
    <row r="38" spans="42:45" x14ac:dyDescent="0.25">
      <c r="AP38" s="14"/>
      <c r="AQ38" s="14"/>
      <c r="AR38" s="16"/>
      <c r="AS38" s="16"/>
    </row>
    <row r="39" spans="42:45" x14ac:dyDescent="0.25">
      <c r="AP39" s="14"/>
      <c r="AQ39" s="14"/>
      <c r="AR39" s="16"/>
      <c r="AS39" s="16"/>
    </row>
    <row r="40" spans="42:45" x14ac:dyDescent="0.25">
      <c r="AP40" s="14"/>
      <c r="AQ40" s="14"/>
      <c r="AR40" s="16"/>
      <c r="AS40" s="16"/>
    </row>
    <row r="41" spans="42:45" x14ac:dyDescent="0.25">
      <c r="AP41" s="14"/>
      <c r="AQ41" s="14"/>
      <c r="AR41" s="16"/>
      <c r="AS41" s="16"/>
    </row>
    <row r="42" spans="42:45" x14ac:dyDescent="0.25">
      <c r="AP42" s="14"/>
      <c r="AQ42" s="14"/>
      <c r="AR42" s="16"/>
      <c r="AS42" s="16"/>
    </row>
    <row r="43" spans="42:45" x14ac:dyDescent="0.25">
      <c r="AP43" s="14"/>
      <c r="AQ43" s="14"/>
      <c r="AR43" s="16"/>
      <c r="AS43" s="16"/>
    </row>
    <row r="44" spans="42:45" x14ac:dyDescent="0.25">
      <c r="AP44" s="14"/>
      <c r="AQ44" s="14"/>
      <c r="AR44" s="16"/>
      <c r="AS44" s="16"/>
    </row>
    <row r="45" spans="42:45" x14ac:dyDescent="0.25">
      <c r="AP45" s="14"/>
      <c r="AQ45" s="14"/>
      <c r="AR45" s="16"/>
      <c r="AS45" s="16"/>
    </row>
    <row r="46" spans="42:45" x14ac:dyDescent="0.25">
      <c r="AP46" s="14"/>
      <c r="AQ46" s="14"/>
      <c r="AR46" s="16"/>
      <c r="AS46" s="16"/>
    </row>
    <row r="47" spans="42:45" x14ac:dyDescent="0.25">
      <c r="AP47" s="14"/>
      <c r="AQ47" s="14"/>
      <c r="AR47" s="16"/>
      <c r="AS47" s="16"/>
    </row>
    <row r="48" spans="42:45" x14ac:dyDescent="0.25">
      <c r="AP48" s="14"/>
      <c r="AQ48" s="14"/>
      <c r="AR48" s="16"/>
      <c r="AS48" s="16"/>
    </row>
    <row r="49" spans="42:45" x14ac:dyDescent="0.25">
      <c r="AP49" s="14"/>
      <c r="AQ49" s="14"/>
      <c r="AR49" s="16"/>
      <c r="AS49" s="16"/>
    </row>
    <row r="50" spans="42:45" x14ac:dyDescent="0.25">
      <c r="AP50" s="14"/>
      <c r="AQ50" s="14"/>
      <c r="AR50" s="16"/>
      <c r="AS50" s="16"/>
    </row>
    <row r="51" spans="42:45" x14ac:dyDescent="0.25">
      <c r="AP51" s="14"/>
      <c r="AQ51" s="14"/>
      <c r="AR51" s="16"/>
      <c r="AS51" s="16"/>
    </row>
    <row r="52" spans="42:45" x14ac:dyDescent="0.25">
      <c r="AP52" s="14"/>
      <c r="AQ52" s="14"/>
      <c r="AR52" s="16"/>
      <c r="AS52" s="16"/>
    </row>
    <row r="53" spans="42:45" x14ac:dyDescent="0.25">
      <c r="AP53" s="14"/>
      <c r="AQ53" s="14"/>
      <c r="AR53" s="16"/>
      <c r="AS53" s="16"/>
    </row>
    <row r="54" spans="42:45" x14ac:dyDescent="0.25">
      <c r="AP54" s="14"/>
      <c r="AQ54" s="14"/>
      <c r="AR54" s="16"/>
      <c r="AS54" s="16"/>
    </row>
    <row r="55" spans="42:45" x14ac:dyDescent="0.25">
      <c r="AP55" s="14"/>
      <c r="AQ55" s="14"/>
      <c r="AR55" s="16"/>
      <c r="AS55" s="16"/>
    </row>
    <row r="56" spans="42:45" x14ac:dyDescent="0.25">
      <c r="AP56" s="14"/>
      <c r="AQ56" s="14"/>
      <c r="AR56" s="16"/>
      <c r="AS56" s="16"/>
    </row>
    <row r="57" spans="42:45" x14ac:dyDescent="0.25">
      <c r="AP57" s="14"/>
      <c r="AQ57" s="14"/>
      <c r="AR57" s="16"/>
      <c r="AS57" s="16"/>
    </row>
    <row r="58" spans="42:45" x14ac:dyDescent="0.25">
      <c r="AP58" s="14"/>
      <c r="AQ58" s="14"/>
      <c r="AR58" s="16"/>
      <c r="AS58" s="16"/>
    </row>
    <row r="59" spans="42:45" x14ac:dyDescent="0.25">
      <c r="AP59" s="14"/>
      <c r="AQ59" s="14"/>
      <c r="AR59" s="16"/>
      <c r="AS59" s="16"/>
    </row>
    <row r="60" spans="42:45" x14ac:dyDescent="0.25">
      <c r="AP60" s="14"/>
      <c r="AQ60" s="14"/>
      <c r="AR60" s="16"/>
      <c r="AS60" s="16"/>
    </row>
    <row r="61" spans="42:45" x14ac:dyDescent="0.25">
      <c r="AP61" s="14"/>
      <c r="AQ61" s="14"/>
      <c r="AR61" s="16"/>
      <c r="AS61" s="16"/>
    </row>
    <row r="62" spans="42:45" x14ac:dyDescent="0.25">
      <c r="AP62" s="14"/>
      <c r="AQ62" s="14"/>
      <c r="AR62" s="16"/>
      <c r="AS62" s="16"/>
    </row>
    <row r="63" spans="42:45" x14ac:dyDescent="0.25">
      <c r="AP63" s="14"/>
      <c r="AQ63" s="14"/>
      <c r="AR63" s="16"/>
      <c r="AS63" s="16"/>
    </row>
    <row r="64" spans="42:45" x14ac:dyDescent="0.25">
      <c r="AP64" s="14"/>
      <c r="AQ64" s="14"/>
      <c r="AR64" s="16"/>
      <c r="AS64" s="16"/>
    </row>
    <row r="65" spans="42:45" x14ac:dyDescent="0.25">
      <c r="AP65" s="14"/>
      <c r="AQ65" s="14"/>
      <c r="AR65" s="16"/>
      <c r="AS65" s="16"/>
    </row>
    <row r="66" spans="42:45" x14ac:dyDescent="0.25">
      <c r="AP66" s="14"/>
      <c r="AQ66" s="14"/>
      <c r="AR66" s="16"/>
      <c r="AS66" s="16"/>
    </row>
    <row r="67" spans="42:45" x14ac:dyDescent="0.25">
      <c r="AP67" s="14"/>
      <c r="AQ67" s="14"/>
      <c r="AR67" s="16"/>
      <c r="AS67" s="16"/>
    </row>
    <row r="68" spans="42:45" x14ac:dyDescent="0.25">
      <c r="AP68" s="14"/>
      <c r="AQ68" s="14"/>
      <c r="AR68" s="16"/>
      <c r="AS68" s="16"/>
    </row>
    <row r="69" spans="42:45" x14ac:dyDescent="0.25">
      <c r="AP69" s="14"/>
      <c r="AQ69" s="14"/>
      <c r="AR69" s="16"/>
      <c r="AS69" s="16"/>
    </row>
    <row r="70" spans="42:45" x14ac:dyDescent="0.25">
      <c r="AP70" s="14"/>
      <c r="AQ70" s="14"/>
      <c r="AR70" s="16"/>
      <c r="AS70" s="16"/>
    </row>
    <row r="71" spans="42:45" x14ac:dyDescent="0.25">
      <c r="AP71" s="14"/>
      <c r="AQ71" s="14"/>
      <c r="AR71" s="16"/>
      <c r="AS71" s="16"/>
    </row>
    <row r="72" spans="42:45" x14ac:dyDescent="0.25">
      <c r="AP72" s="14"/>
      <c r="AQ72" s="14"/>
      <c r="AR72" s="16"/>
      <c r="AS72" s="16"/>
    </row>
    <row r="73" spans="42:45" x14ac:dyDescent="0.25">
      <c r="AP73" s="14"/>
      <c r="AQ73" s="14"/>
      <c r="AR73" s="16"/>
      <c r="AS73" s="16"/>
    </row>
    <row r="74" spans="42:45" x14ac:dyDescent="0.25">
      <c r="AP74" s="14"/>
      <c r="AQ74" s="14"/>
      <c r="AR74" s="16"/>
      <c r="AS74" s="16"/>
    </row>
    <row r="75" spans="42:45" x14ac:dyDescent="0.25">
      <c r="AP75" s="14"/>
      <c r="AQ75" s="14"/>
      <c r="AR75" s="16"/>
      <c r="AS75" s="16"/>
    </row>
    <row r="76" spans="42:45" x14ac:dyDescent="0.25">
      <c r="AP76" s="14"/>
      <c r="AQ76" s="14"/>
      <c r="AR76" s="16"/>
      <c r="AS76" s="16"/>
    </row>
    <row r="77" spans="42:45" x14ac:dyDescent="0.25">
      <c r="AP77" s="14"/>
      <c r="AQ77" s="14"/>
      <c r="AR77" s="16"/>
      <c r="AS77" s="16"/>
    </row>
    <row r="78" spans="42:45" x14ac:dyDescent="0.25">
      <c r="AP78" s="14"/>
      <c r="AQ78" s="14"/>
      <c r="AR78" s="16"/>
      <c r="AS78" s="16"/>
    </row>
    <row r="79" spans="42:45" x14ac:dyDescent="0.25">
      <c r="AP79" s="14"/>
      <c r="AQ79" s="14"/>
      <c r="AR79" s="16"/>
      <c r="AS79" s="16"/>
    </row>
    <row r="80" spans="42:45" x14ac:dyDescent="0.25">
      <c r="AP80" s="14"/>
      <c r="AQ80" s="14"/>
      <c r="AR80" s="16"/>
      <c r="AS80" s="16"/>
    </row>
    <row r="81" spans="42:45" x14ac:dyDescent="0.25">
      <c r="AP81" s="14"/>
      <c r="AQ81" s="14"/>
      <c r="AR81" s="16"/>
      <c r="AS81" s="16"/>
    </row>
    <row r="82" spans="42:45" x14ac:dyDescent="0.25">
      <c r="AP82" s="14"/>
      <c r="AQ82" s="14"/>
      <c r="AR82" s="16"/>
      <c r="AS82" s="16"/>
    </row>
    <row r="83" spans="42:45" x14ac:dyDescent="0.25">
      <c r="AP83" s="14"/>
      <c r="AQ83" s="14"/>
      <c r="AR83" s="16"/>
      <c r="AS83" s="16"/>
    </row>
    <row r="84" spans="42:45" x14ac:dyDescent="0.25">
      <c r="AP84" s="14"/>
      <c r="AQ84" s="14"/>
      <c r="AR84" s="16"/>
      <c r="AS84" s="16"/>
    </row>
    <row r="85" spans="42:45" x14ac:dyDescent="0.25">
      <c r="AP85" s="14"/>
      <c r="AQ85" s="14"/>
      <c r="AR85" s="16"/>
      <c r="AS85" s="16"/>
    </row>
    <row r="86" spans="42:45" x14ac:dyDescent="0.25">
      <c r="AP86" s="14"/>
      <c r="AQ86" s="14"/>
      <c r="AR86" s="16"/>
      <c r="AS86" s="16"/>
    </row>
    <row r="87" spans="42:45" x14ac:dyDescent="0.25">
      <c r="AP87" s="14"/>
      <c r="AQ87" s="14"/>
      <c r="AR87" s="16"/>
      <c r="AS87" s="16"/>
    </row>
    <row r="88" spans="42:45" x14ac:dyDescent="0.25">
      <c r="AP88" s="14"/>
      <c r="AQ88" s="14"/>
      <c r="AR88" s="16"/>
      <c r="AS88" s="16"/>
    </row>
    <row r="89" spans="42:45" x14ac:dyDescent="0.25">
      <c r="AP89" s="14"/>
      <c r="AQ89" s="14"/>
      <c r="AR89" s="16"/>
      <c r="AS89" s="16"/>
    </row>
    <row r="90" spans="42:45" x14ac:dyDescent="0.25">
      <c r="AP90" s="14"/>
      <c r="AQ90" s="14"/>
      <c r="AR90" s="16"/>
      <c r="AS90" s="16"/>
    </row>
    <row r="91" spans="42:45" x14ac:dyDescent="0.25">
      <c r="AP91" s="14"/>
      <c r="AQ91" s="14"/>
      <c r="AR91" s="16"/>
      <c r="AS91" s="16"/>
    </row>
    <row r="92" spans="42:45" x14ac:dyDescent="0.25">
      <c r="AP92" s="14"/>
      <c r="AQ92" s="14"/>
      <c r="AR92" s="16"/>
      <c r="AS92" s="16"/>
    </row>
    <row r="93" spans="42:45" x14ac:dyDescent="0.25">
      <c r="AP93" s="14"/>
      <c r="AQ93" s="14"/>
      <c r="AR93" s="16"/>
      <c r="AS93" s="16"/>
    </row>
    <row r="94" spans="42:45" x14ac:dyDescent="0.25">
      <c r="AP94" s="14"/>
      <c r="AQ94" s="14"/>
      <c r="AR94" s="16"/>
      <c r="AS94" s="16"/>
    </row>
    <row r="95" spans="42:45" x14ac:dyDescent="0.25">
      <c r="AP95" s="14"/>
      <c r="AQ95" s="14"/>
      <c r="AR95" s="16"/>
      <c r="AS95" s="16"/>
    </row>
    <row r="96" spans="42:45" x14ac:dyDescent="0.25">
      <c r="AP96" s="14"/>
      <c r="AQ96" s="14"/>
      <c r="AR96" s="16"/>
      <c r="AS96" s="16"/>
    </row>
    <row r="97" spans="42:45" x14ac:dyDescent="0.25">
      <c r="AP97" s="14"/>
      <c r="AQ97" s="14"/>
      <c r="AR97" s="16"/>
      <c r="AS97" s="16"/>
    </row>
    <row r="98" spans="42:45" x14ac:dyDescent="0.25">
      <c r="AP98" s="14"/>
      <c r="AQ98" s="14"/>
      <c r="AR98" s="16"/>
      <c r="AS98" s="16"/>
    </row>
    <row r="99" spans="42:45" x14ac:dyDescent="0.25">
      <c r="AP99" s="14"/>
      <c r="AQ99" s="14"/>
      <c r="AR99" s="16"/>
      <c r="AS99" s="16"/>
    </row>
    <row r="100" spans="42:45" x14ac:dyDescent="0.25">
      <c r="AP100" s="14"/>
      <c r="AQ100" s="14"/>
      <c r="AR100" s="16"/>
      <c r="AS100" s="16"/>
    </row>
    <row r="101" spans="42:45" x14ac:dyDescent="0.25">
      <c r="AP101" s="14"/>
      <c r="AQ101" s="14"/>
      <c r="AR101" s="16"/>
      <c r="AS101" s="16"/>
    </row>
    <row r="102" spans="42:45" x14ac:dyDescent="0.25">
      <c r="AP102" s="14"/>
      <c r="AQ102" s="14"/>
      <c r="AR102" s="16"/>
      <c r="AS102" s="16"/>
    </row>
    <row r="103" spans="42:45" x14ac:dyDescent="0.25">
      <c r="AP103" s="14"/>
      <c r="AQ103" s="14"/>
      <c r="AR103" s="16"/>
      <c r="AS103" s="16"/>
    </row>
    <row r="104" spans="42:45" x14ac:dyDescent="0.25">
      <c r="AP104" s="14"/>
      <c r="AQ104" s="14"/>
      <c r="AR104" s="16"/>
      <c r="AS104" s="16"/>
    </row>
    <row r="105" spans="42:45" x14ac:dyDescent="0.25">
      <c r="AP105" s="14"/>
      <c r="AQ105" s="14"/>
      <c r="AR105" s="16"/>
      <c r="AS105" s="16"/>
    </row>
    <row r="106" spans="42:45" x14ac:dyDescent="0.25">
      <c r="AP106" s="14"/>
      <c r="AQ106" s="14"/>
      <c r="AR106" s="16"/>
      <c r="AS106" s="16"/>
    </row>
    <row r="107" spans="42:45" x14ac:dyDescent="0.25">
      <c r="AP107" s="14"/>
      <c r="AQ107" s="14"/>
      <c r="AR107" s="16"/>
      <c r="AS107" s="16"/>
    </row>
    <row r="108" spans="42:45" x14ac:dyDescent="0.25">
      <c r="AP108" s="14"/>
      <c r="AQ108" s="14"/>
      <c r="AR108" s="16"/>
      <c r="AS108" s="16"/>
    </row>
    <row r="109" spans="42:45" x14ac:dyDescent="0.25">
      <c r="AP109" s="14"/>
      <c r="AQ109" s="14"/>
      <c r="AR109" s="16"/>
      <c r="AS109" s="16"/>
    </row>
    <row r="110" spans="42:45" x14ac:dyDescent="0.25">
      <c r="AP110" s="14"/>
      <c r="AQ110" s="14"/>
      <c r="AR110" s="16"/>
      <c r="AS110" s="16"/>
    </row>
    <row r="111" spans="42:45" x14ac:dyDescent="0.25">
      <c r="AP111" s="14"/>
      <c r="AQ111" s="14"/>
      <c r="AR111" s="16"/>
      <c r="AS111" s="16"/>
    </row>
    <row r="112" spans="42:45" x14ac:dyDescent="0.25">
      <c r="AP112" s="14"/>
      <c r="AQ112" s="14"/>
      <c r="AR112" s="16"/>
      <c r="AS112" s="16"/>
    </row>
    <row r="113" spans="42:45" x14ac:dyDescent="0.25">
      <c r="AP113" s="14"/>
      <c r="AQ113" s="14"/>
      <c r="AR113" s="16"/>
      <c r="AS113" s="16"/>
    </row>
    <row r="114" spans="42:45" x14ac:dyDescent="0.25">
      <c r="AP114" s="14"/>
      <c r="AQ114" s="14"/>
      <c r="AR114" s="16"/>
      <c r="AS114" s="16"/>
    </row>
    <row r="115" spans="42:45" x14ac:dyDescent="0.25">
      <c r="AP115" s="14"/>
      <c r="AQ115" s="14"/>
      <c r="AR115" s="16"/>
      <c r="AS115" s="16"/>
    </row>
    <row r="116" spans="42:45" x14ac:dyDescent="0.25">
      <c r="AP116" s="14"/>
      <c r="AQ116" s="14"/>
      <c r="AR116" s="16"/>
      <c r="AS116" s="16"/>
    </row>
    <row r="117" spans="42:45" x14ac:dyDescent="0.25">
      <c r="AP117" s="14"/>
      <c r="AQ117" s="14"/>
      <c r="AR117" s="16"/>
      <c r="AS117" s="16"/>
    </row>
    <row r="118" spans="42:45" x14ac:dyDescent="0.25">
      <c r="AP118" s="14"/>
      <c r="AQ118" s="14"/>
      <c r="AR118" s="16"/>
      <c r="AS118" s="16"/>
    </row>
    <row r="119" spans="42:45" x14ac:dyDescent="0.25">
      <c r="AP119" s="14"/>
      <c r="AQ119" s="14"/>
      <c r="AR119" s="16"/>
      <c r="AS119" s="16"/>
    </row>
    <row r="120" spans="42:45" x14ac:dyDescent="0.25">
      <c r="AP120" s="14"/>
      <c r="AQ120" s="14"/>
      <c r="AR120" s="16"/>
      <c r="AS120" s="16"/>
    </row>
    <row r="121" spans="42:45" x14ac:dyDescent="0.25">
      <c r="AP121" s="14"/>
      <c r="AQ121" s="14"/>
      <c r="AR121" s="16"/>
      <c r="AS121" s="16"/>
    </row>
    <row r="122" spans="42:45" x14ac:dyDescent="0.25">
      <c r="AP122" s="14"/>
      <c r="AQ122" s="14"/>
      <c r="AR122" s="16"/>
      <c r="AS122" s="16"/>
    </row>
    <row r="123" spans="42:45" x14ac:dyDescent="0.25">
      <c r="AP123" s="14"/>
      <c r="AQ123" s="14"/>
      <c r="AR123" s="16"/>
      <c r="AS123" s="16"/>
    </row>
    <row r="124" spans="42:45" x14ac:dyDescent="0.25">
      <c r="AP124" s="14"/>
      <c r="AQ124" s="14"/>
      <c r="AR124" s="16"/>
      <c r="AS124" s="16"/>
    </row>
    <row r="125" spans="42:45" x14ac:dyDescent="0.25">
      <c r="AP125" s="14"/>
      <c r="AQ125" s="14"/>
      <c r="AR125" s="16"/>
      <c r="AS125" s="16"/>
    </row>
    <row r="126" spans="42:45" x14ac:dyDescent="0.25">
      <c r="AP126" s="14"/>
      <c r="AQ126" s="14"/>
      <c r="AR126" s="16"/>
      <c r="AS126" s="16"/>
    </row>
    <row r="127" spans="42:45" x14ac:dyDescent="0.25">
      <c r="AP127" s="14"/>
      <c r="AQ127" s="14"/>
      <c r="AR127" s="16"/>
      <c r="AS127" s="16"/>
    </row>
    <row r="128" spans="42:45" x14ac:dyDescent="0.25">
      <c r="AP128" s="14"/>
      <c r="AQ128" s="14"/>
      <c r="AR128" s="16"/>
      <c r="AS128" s="16"/>
    </row>
    <row r="129" spans="42:45" x14ac:dyDescent="0.25">
      <c r="AP129" s="14"/>
      <c r="AQ129" s="14"/>
      <c r="AR129" s="16"/>
      <c r="AS129" s="16"/>
    </row>
    <row r="130" spans="42:45" x14ac:dyDescent="0.25">
      <c r="AP130" s="14"/>
      <c r="AQ130" s="14"/>
      <c r="AR130" s="16"/>
      <c r="AS130" s="16"/>
    </row>
    <row r="131" spans="42:45" x14ac:dyDescent="0.25">
      <c r="AP131" s="14"/>
      <c r="AQ131" s="14"/>
      <c r="AR131" s="16"/>
      <c r="AS131" s="16"/>
    </row>
    <row r="132" spans="42:45" x14ac:dyDescent="0.25">
      <c r="AP132" s="14"/>
      <c r="AQ132" s="14"/>
      <c r="AR132" s="16"/>
      <c r="AS132" s="16"/>
    </row>
    <row r="133" spans="42:45" x14ac:dyDescent="0.25">
      <c r="AP133" s="14"/>
      <c r="AQ133" s="14"/>
      <c r="AR133" s="16"/>
      <c r="AS133" s="16"/>
    </row>
    <row r="134" spans="42:45" x14ac:dyDescent="0.25">
      <c r="AP134" s="14"/>
      <c r="AQ134" s="14"/>
      <c r="AR134" s="16"/>
      <c r="AS134" s="16"/>
    </row>
    <row r="135" spans="42:45" x14ac:dyDescent="0.25">
      <c r="AP135" s="14"/>
      <c r="AQ135" s="14"/>
      <c r="AR135" s="16"/>
      <c r="AS135" s="16"/>
    </row>
    <row r="136" spans="42:45" x14ac:dyDescent="0.25">
      <c r="AP136" s="14"/>
      <c r="AQ136" s="14"/>
      <c r="AR136" s="16"/>
      <c r="AS136" s="16"/>
    </row>
    <row r="137" spans="42:45" x14ac:dyDescent="0.25">
      <c r="AP137" s="14"/>
      <c r="AQ137" s="14"/>
      <c r="AR137" s="16"/>
      <c r="AS137" s="16"/>
    </row>
    <row r="138" spans="42:45" x14ac:dyDescent="0.25">
      <c r="AP138" s="14"/>
      <c r="AQ138" s="14"/>
      <c r="AR138" s="16"/>
      <c r="AS138" s="16"/>
    </row>
    <row r="139" spans="42:45" x14ac:dyDescent="0.25">
      <c r="AP139" s="14"/>
      <c r="AQ139" s="14"/>
      <c r="AR139" s="16"/>
      <c r="AS139" s="16"/>
    </row>
    <row r="140" spans="42:45" x14ac:dyDescent="0.25">
      <c r="AP140" s="14"/>
      <c r="AQ140" s="14"/>
      <c r="AR140" s="16"/>
      <c r="AS140" s="16"/>
    </row>
    <row r="141" spans="42:45" x14ac:dyDescent="0.25">
      <c r="AP141" s="14"/>
      <c r="AQ141" s="14"/>
      <c r="AR141" s="16"/>
      <c r="AS141" s="16"/>
    </row>
    <row r="142" spans="42:45" x14ac:dyDescent="0.25">
      <c r="AP142" s="14"/>
      <c r="AQ142" s="14"/>
      <c r="AR142" s="16"/>
      <c r="AS142" s="16"/>
    </row>
    <row r="143" spans="42:45" x14ac:dyDescent="0.25">
      <c r="AP143" s="14"/>
      <c r="AQ143" s="14"/>
      <c r="AR143" s="16"/>
      <c r="AS143" s="16"/>
    </row>
    <row r="144" spans="42:45" x14ac:dyDescent="0.25">
      <c r="AP144" s="14"/>
      <c r="AQ144" s="14"/>
      <c r="AR144" s="16"/>
      <c r="AS144" s="16"/>
    </row>
    <row r="145" spans="42:45" x14ac:dyDescent="0.25">
      <c r="AP145" s="14"/>
      <c r="AQ145" s="14"/>
      <c r="AR145" s="16"/>
      <c r="AS145" s="16"/>
    </row>
    <row r="146" spans="42:45" x14ac:dyDescent="0.25">
      <c r="AP146" s="14"/>
      <c r="AQ146" s="14"/>
      <c r="AR146" s="16"/>
      <c r="AS146" s="16"/>
    </row>
    <row r="147" spans="42:45" x14ac:dyDescent="0.25">
      <c r="AP147" s="14"/>
      <c r="AQ147" s="14"/>
      <c r="AR147" s="16"/>
      <c r="AS147" s="16"/>
    </row>
    <row r="148" spans="42:45" x14ac:dyDescent="0.25">
      <c r="AP148" s="14"/>
      <c r="AQ148" s="14"/>
      <c r="AR148" s="16"/>
      <c r="AS148" s="16"/>
    </row>
    <row r="149" spans="42:45" x14ac:dyDescent="0.25">
      <c r="AP149" s="14"/>
      <c r="AQ149" s="14"/>
      <c r="AR149" s="16"/>
      <c r="AS149" s="16"/>
    </row>
    <row r="150" spans="42:45" x14ac:dyDescent="0.25">
      <c r="AP150" s="14"/>
      <c r="AQ150" s="14"/>
      <c r="AR150" s="16"/>
      <c r="AS150" s="16"/>
    </row>
    <row r="151" spans="42:45" x14ac:dyDescent="0.25">
      <c r="AP151" s="14"/>
      <c r="AQ151" s="14"/>
      <c r="AR151" s="16"/>
      <c r="AS151" s="16"/>
    </row>
    <row r="152" spans="42:45" x14ac:dyDescent="0.25">
      <c r="AP152" s="14"/>
      <c r="AQ152" s="14"/>
      <c r="AR152" s="16"/>
      <c r="AS152" s="16"/>
    </row>
    <row r="153" spans="42:45" x14ac:dyDescent="0.25">
      <c r="AP153" s="14"/>
      <c r="AQ153" s="14"/>
      <c r="AR153" s="16"/>
      <c r="AS153" s="16"/>
    </row>
    <row r="154" spans="42:45" x14ac:dyDescent="0.25">
      <c r="AP154" s="14"/>
      <c r="AQ154" s="14"/>
      <c r="AR154" s="16"/>
      <c r="AS154" s="16"/>
    </row>
    <row r="155" spans="42:45" x14ac:dyDescent="0.25">
      <c r="AP155" s="14"/>
      <c r="AQ155" s="14"/>
      <c r="AR155" s="16"/>
      <c r="AS155" s="16"/>
    </row>
    <row r="156" spans="42:45" x14ac:dyDescent="0.25">
      <c r="AP156" s="14"/>
      <c r="AQ156" s="14"/>
      <c r="AR156" s="16"/>
      <c r="AS156" s="16"/>
    </row>
    <row r="157" spans="42:45" x14ac:dyDescent="0.25">
      <c r="AP157" s="14"/>
      <c r="AQ157" s="14"/>
      <c r="AR157" s="16"/>
      <c r="AS157" s="16"/>
    </row>
    <row r="158" spans="42:45" x14ac:dyDescent="0.25">
      <c r="AP158" s="14"/>
      <c r="AQ158" s="14"/>
      <c r="AR158" s="16"/>
      <c r="AS158" s="16"/>
    </row>
    <row r="159" spans="42:45" x14ac:dyDescent="0.25">
      <c r="AP159" s="14"/>
      <c r="AQ159" s="14"/>
      <c r="AR159" s="16"/>
      <c r="AS159" s="16"/>
    </row>
    <row r="160" spans="42:45" x14ac:dyDescent="0.25">
      <c r="AP160" s="14"/>
      <c r="AQ160" s="14"/>
      <c r="AR160" s="16"/>
      <c r="AS160" s="16"/>
    </row>
    <row r="161" spans="42:45" x14ac:dyDescent="0.25">
      <c r="AP161" s="14"/>
      <c r="AQ161" s="14"/>
      <c r="AR161" s="16"/>
      <c r="AS161" s="16"/>
    </row>
    <row r="162" spans="42:45" x14ac:dyDescent="0.25">
      <c r="AP162" s="14"/>
      <c r="AQ162" s="14"/>
      <c r="AR162" s="16"/>
      <c r="AS162" s="16"/>
    </row>
    <row r="163" spans="42:45" x14ac:dyDescent="0.25">
      <c r="AP163" s="14"/>
      <c r="AQ163" s="14"/>
      <c r="AR163" s="16"/>
      <c r="AS163" s="16"/>
    </row>
    <row r="164" spans="42:45" x14ac:dyDescent="0.25">
      <c r="AP164" s="14"/>
      <c r="AQ164" s="14"/>
      <c r="AR164" s="16"/>
      <c r="AS164" s="16"/>
    </row>
    <row r="165" spans="42:45" x14ac:dyDescent="0.25">
      <c r="AP165" s="14"/>
      <c r="AQ165" s="14"/>
      <c r="AR165" s="16"/>
      <c r="AS165" s="16"/>
    </row>
    <row r="166" spans="42:45" x14ac:dyDescent="0.25">
      <c r="AP166" s="14"/>
      <c r="AQ166" s="14"/>
      <c r="AR166" s="16"/>
      <c r="AS166" s="16"/>
    </row>
    <row r="167" spans="42:45" x14ac:dyDescent="0.25">
      <c r="AP167" s="14"/>
      <c r="AQ167" s="14"/>
      <c r="AR167" s="16"/>
      <c r="AS167" s="16"/>
    </row>
    <row r="168" spans="42:45" x14ac:dyDescent="0.25">
      <c r="AP168" s="14"/>
      <c r="AQ168" s="14"/>
      <c r="AR168" s="16"/>
      <c r="AS168" s="16"/>
    </row>
    <row r="169" spans="42:45" x14ac:dyDescent="0.25">
      <c r="AP169" s="14"/>
      <c r="AQ169" s="14"/>
      <c r="AR169" s="16"/>
      <c r="AS169" s="16"/>
    </row>
    <row r="170" spans="42:45" x14ac:dyDescent="0.25">
      <c r="AP170" s="14"/>
      <c r="AQ170" s="14"/>
      <c r="AR170" s="16"/>
      <c r="AS170" s="16"/>
    </row>
    <row r="171" spans="42:45" x14ac:dyDescent="0.25">
      <c r="AP171" s="14"/>
      <c r="AQ171" s="14"/>
      <c r="AR171" s="16"/>
      <c r="AS171" s="16"/>
    </row>
    <row r="172" spans="42:45" x14ac:dyDescent="0.25">
      <c r="AP172" s="14"/>
      <c r="AQ172" s="14"/>
      <c r="AR172" s="16"/>
      <c r="AS172" s="16"/>
    </row>
    <row r="173" spans="42:45" x14ac:dyDescent="0.25">
      <c r="AP173" s="14"/>
      <c r="AQ173" s="14"/>
      <c r="AR173" s="16"/>
      <c r="AS173" s="16"/>
    </row>
    <row r="174" spans="42:45" x14ac:dyDescent="0.25">
      <c r="AP174" s="14"/>
      <c r="AQ174" s="14"/>
      <c r="AR174" s="16"/>
      <c r="AS174" s="16"/>
    </row>
    <row r="175" spans="42:45" x14ac:dyDescent="0.25">
      <c r="AP175" s="14"/>
      <c r="AQ175" s="14"/>
      <c r="AR175" s="16"/>
      <c r="AS175" s="16"/>
    </row>
    <row r="176" spans="42:45" x14ac:dyDescent="0.25">
      <c r="AP176" s="14"/>
      <c r="AQ176" s="14"/>
      <c r="AR176" s="16"/>
      <c r="AS176" s="16"/>
    </row>
    <row r="177" spans="42:45" x14ac:dyDescent="0.25">
      <c r="AP177" s="14"/>
      <c r="AQ177" s="14"/>
      <c r="AR177" s="16"/>
      <c r="AS177" s="16"/>
    </row>
    <row r="178" spans="42:45" x14ac:dyDescent="0.25">
      <c r="AP178" s="14"/>
      <c r="AQ178" s="14"/>
      <c r="AR178" s="16"/>
      <c r="AS178" s="16"/>
    </row>
    <row r="179" spans="42:45" x14ac:dyDescent="0.25">
      <c r="AP179" s="14"/>
      <c r="AQ179" s="14"/>
      <c r="AR179" s="16"/>
      <c r="AS179" s="16"/>
    </row>
    <row r="180" spans="42:45" x14ac:dyDescent="0.25">
      <c r="AP180" s="14"/>
      <c r="AQ180" s="14"/>
      <c r="AR180" s="16"/>
      <c r="AS180" s="16"/>
    </row>
    <row r="181" spans="42:45" x14ac:dyDescent="0.25">
      <c r="AP181" s="14"/>
      <c r="AQ181" s="14"/>
      <c r="AR181" s="16"/>
      <c r="AS181" s="16"/>
    </row>
    <row r="182" spans="42:45" x14ac:dyDescent="0.25">
      <c r="AP182" s="14"/>
      <c r="AQ182" s="14"/>
      <c r="AR182" s="16"/>
      <c r="AS182" s="16"/>
    </row>
    <row r="183" spans="42:45" x14ac:dyDescent="0.25">
      <c r="AP183" s="14"/>
      <c r="AQ183" s="14"/>
      <c r="AR183" s="16"/>
      <c r="AS183" s="16"/>
    </row>
    <row r="184" spans="42:45" x14ac:dyDescent="0.25">
      <c r="AP184" s="14"/>
      <c r="AQ184" s="14"/>
      <c r="AR184" s="16"/>
      <c r="AS184" s="16"/>
    </row>
    <row r="185" spans="42:45" x14ac:dyDescent="0.25">
      <c r="AP185" s="14"/>
      <c r="AQ185" s="14"/>
      <c r="AR185" s="16"/>
      <c r="AS185" s="16"/>
    </row>
    <row r="186" spans="42:45" x14ac:dyDescent="0.25">
      <c r="AP186" s="14"/>
      <c r="AQ186" s="14"/>
      <c r="AR186" s="16"/>
      <c r="AS186" s="16"/>
    </row>
    <row r="187" spans="42:45" x14ac:dyDescent="0.25">
      <c r="AP187" s="14"/>
      <c r="AQ187" s="14"/>
      <c r="AR187" s="16"/>
      <c r="AS187" s="16"/>
    </row>
    <row r="188" spans="42:45" x14ac:dyDescent="0.25">
      <c r="AP188" s="14"/>
      <c r="AQ188" s="14"/>
      <c r="AR188" s="16"/>
      <c r="AS188" s="16"/>
    </row>
    <row r="189" spans="42:45" x14ac:dyDescent="0.25">
      <c r="AP189" s="14"/>
      <c r="AQ189" s="14"/>
      <c r="AR189" s="16"/>
      <c r="AS189" s="16"/>
    </row>
    <row r="190" spans="42:45" x14ac:dyDescent="0.25">
      <c r="AP190" s="14"/>
      <c r="AQ190" s="14"/>
      <c r="AR190" s="16"/>
      <c r="AS190" s="16"/>
    </row>
    <row r="191" spans="42:45" x14ac:dyDescent="0.25">
      <c r="AP191" s="14"/>
      <c r="AQ191" s="14"/>
      <c r="AR191" s="16"/>
      <c r="AS191" s="16"/>
    </row>
    <row r="192" spans="42:45" x14ac:dyDescent="0.25">
      <c r="AP192" s="14"/>
      <c r="AQ192" s="14"/>
      <c r="AR192" s="16"/>
      <c r="AS192" s="16"/>
    </row>
    <row r="193" spans="42:45" x14ac:dyDescent="0.25">
      <c r="AP193" s="14"/>
      <c r="AQ193" s="14"/>
      <c r="AR193" s="16"/>
      <c r="AS193" s="16"/>
    </row>
    <row r="194" spans="42:45" x14ac:dyDescent="0.25">
      <c r="AP194" s="14"/>
      <c r="AQ194" s="14"/>
      <c r="AR194" s="16"/>
      <c r="AS194" s="16"/>
    </row>
    <row r="195" spans="42:45" x14ac:dyDescent="0.25">
      <c r="AP195" s="14"/>
      <c r="AQ195" s="14"/>
      <c r="AR195" s="16"/>
      <c r="AS195" s="16"/>
    </row>
    <row r="196" spans="42:45" x14ac:dyDescent="0.25">
      <c r="AP196" s="14"/>
      <c r="AQ196" s="14"/>
      <c r="AR196" s="16"/>
      <c r="AS196" s="16"/>
    </row>
    <row r="197" spans="42:45" x14ac:dyDescent="0.25">
      <c r="AP197" s="14"/>
      <c r="AQ197" s="14"/>
      <c r="AR197" s="16"/>
      <c r="AS197" s="16"/>
    </row>
    <row r="198" spans="42:45" x14ac:dyDescent="0.25">
      <c r="AP198" s="14"/>
      <c r="AQ198" s="14"/>
      <c r="AR198" s="16"/>
      <c r="AS198" s="16"/>
    </row>
    <row r="199" spans="42:45" x14ac:dyDescent="0.25">
      <c r="AP199" s="14"/>
      <c r="AQ199" s="14"/>
      <c r="AR199" s="16"/>
      <c r="AS199" s="16"/>
    </row>
    <row r="200" spans="42:45" x14ac:dyDescent="0.25">
      <c r="AP200" s="14"/>
      <c r="AQ200" s="14"/>
      <c r="AR200" s="16"/>
      <c r="AS200" s="16"/>
    </row>
    <row r="201" spans="42:45" x14ac:dyDescent="0.25">
      <c r="AP201" s="14"/>
      <c r="AQ201" s="14"/>
      <c r="AR201" s="16"/>
      <c r="AS201" s="16"/>
    </row>
    <row r="202" spans="42:45" x14ac:dyDescent="0.25">
      <c r="AP202" s="14"/>
      <c r="AQ202" s="14"/>
      <c r="AR202" s="16"/>
      <c r="AS202" s="16"/>
    </row>
    <row r="203" spans="42:45" x14ac:dyDescent="0.25">
      <c r="AP203" s="14"/>
      <c r="AQ203" s="14"/>
      <c r="AR203" s="16"/>
      <c r="AS203" s="16"/>
    </row>
    <row r="204" spans="42:45" x14ac:dyDescent="0.25">
      <c r="AP204" s="14"/>
      <c r="AQ204" s="14"/>
      <c r="AR204" s="16"/>
      <c r="AS204" s="16"/>
    </row>
    <row r="205" spans="42:45" x14ac:dyDescent="0.25">
      <c r="AP205" s="14"/>
      <c r="AQ205" s="14"/>
      <c r="AR205" s="16"/>
      <c r="AS205" s="16"/>
    </row>
    <row r="206" spans="42:45" x14ac:dyDescent="0.25">
      <c r="AP206" s="14"/>
      <c r="AQ206" s="14"/>
      <c r="AR206" s="16"/>
      <c r="AS206" s="16"/>
    </row>
    <row r="207" spans="42:45" x14ac:dyDescent="0.25">
      <c r="AP207" s="14"/>
      <c r="AQ207" s="14"/>
      <c r="AR207" s="16"/>
      <c r="AS207" s="16"/>
    </row>
    <row r="208" spans="42:45" x14ac:dyDescent="0.25">
      <c r="AP208" s="14"/>
      <c r="AQ208" s="14"/>
      <c r="AR208" s="16"/>
      <c r="AS208" s="16"/>
    </row>
    <row r="209" spans="42:45" x14ac:dyDescent="0.25">
      <c r="AP209" s="14"/>
      <c r="AQ209" s="14"/>
      <c r="AR209" s="16"/>
      <c r="AS209" s="16"/>
    </row>
    <row r="210" spans="42:45" x14ac:dyDescent="0.25">
      <c r="AP210" s="14"/>
      <c r="AQ210" s="14"/>
      <c r="AR210" s="16"/>
      <c r="AS210" s="16"/>
    </row>
    <row r="211" spans="42:45" x14ac:dyDescent="0.25">
      <c r="AP211" s="14"/>
      <c r="AQ211" s="14"/>
      <c r="AR211" s="16"/>
      <c r="AS211" s="16"/>
    </row>
    <row r="212" spans="42:45" x14ac:dyDescent="0.25">
      <c r="AP212" s="14"/>
      <c r="AQ212" s="14"/>
      <c r="AR212" s="16"/>
      <c r="AS212" s="16"/>
    </row>
    <row r="213" spans="42:45" x14ac:dyDescent="0.25">
      <c r="AP213" s="14"/>
      <c r="AQ213" s="14"/>
      <c r="AR213" s="16"/>
      <c r="AS213" s="16"/>
    </row>
    <row r="214" spans="42:45" x14ac:dyDescent="0.25">
      <c r="AP214" s="14"/>
      <c r="AQ214" s="14"/>
      <c r="AR214" s="16"/>
      <c r="AS214" s="16"/>
    </row>
    <row r="215" spans="42:45" x14ac:dyDescent="0.25">
      <c r="AP215" s="14"/>
      <c r="AQ215" s="14"/>
      <c r="AR215" s="16"/>
      <c r="AS215" s="16"/>
    </row>
    <row r="216" spans="42:45" x14ac:dyDescent="0.25">
      <c r="AP216" s="14"/>
      <c r="AQ216" s="14"/>
      <c r="AR216" s="16"/>
      <c r="AS216" s="16"/>
    </row>
    <row r="217" spans="42:45" x14ac:dyDescent="0.25">
      <c r="AP217" s="14"/>
      <c r="AQ217" s="14"/>
      <c r="AR217" s="16"/>
      <c r="AS217" s="16"/>
    </row>
    <row r="218" spans="42:45" x14ac:dyDescent="0.25">
      <c r="AP218" s="14"/>
      <c r="AQ218" s="14"/>
      <c r="AR218" s="16"/>
      <c r="AS218" s="16"/>
    </row>
    <row r="219" spans="42:45" x14ac:dyDescent="0.25">
      <c r="AP219" s="14"/>
      <c r="AQ219" s="14"/>
      <c r="AR219" s="16"/>
      <c r="AS219" s="16"/>
    </row>
    <row r="220" spans="42:45" x14ac:dyDescent="0.25">
      <c r="AP220" s="14"/>
      <c r="AQ220" s="14"/>
      <c r="AR220" s="16"/>
      <c r="AS220" s="16"/>
    </row>
    <row r="221" spans="42:45" x14ac:dyDescent="0.25">
      <c r="AP221" s="14"/>
      <c r="AQ221" s="14"/>
      <c r="AR221" s="16"/>
      <c r="AS221" s="16"/>
    </row>
    <row r="222" spans="42:45" x14ac:dyDescent="0.25">
      <c r="AP222" s="14"/>
      <c r="AQ222" s="14"/>
      <c r="AR222" s="16"/>
      <c r="AS222" s="16"/>
    </row>
    <row r="223" spans="42:45" x14ac:dyDescent="0.25">
      <c r="AP223" s="14"/>
      <c r="AQ223" s="14"/>
      <c r="AR223" s="16"/>
      <c r="AS223" s="16"/>
    </row>
    <row r="224" spans="42:45" x14ac:dyDescent="0.25">
      <c r="AP224" s="14"/>
      <c r="AQ224" s="14"/>
      <c r="AR224" s="16"/>
      <c r="AS224" s="16"/>
    </row>
    <row r="225" spans="42:45" x14ac:dyDescent="0.25">
      <c r="AP225" s="14"/>
      <c r="AQ225" s="14"/>
      <c r="AR225" s="16"/>
      <c r="AS225" s="16"/>
    </row>
    <row r="226" spans="42:45" x14ac:dyDescent="0.25">
      <c r="AP226" s="14"/>
      <c r="AQ226" s="14"/>
      <c r="AR226" s="16"/>
      <c r="AS226" s="16"/>
    </row>
    <row r="227" spans="42:45" x14ac:dyDescent="0.25">
      <c r="AP227" s="14"/>
      <c r="AQ227" s="14"/>
      <c r="AR227" s="16"/>
      <c r="AS227" s="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E655"/>
  <sheetViews>
    <sheetView zoomScale="85" zoomScaleNormal="85" workbookViewId="0">
      <pane ySplit="2" topLeftCell="A3" activePane="bottomLeft" state="frozen"/>
      <selection pane="bottomLeft" activeCell="K4" sqref="K4"/>
    </sheetView>
  </sheetViews>
  <sheetFormatPr baseColWidth="10" defaultRowHeight="15" x14ac:dyDescent="0.25"/>
  <cols>
    <col min="1" max="1" width="12.140625" bestFit="1" customWidth="1"/>
    <col min="2" max="2" width="7.85546875" style="33" customWidth="1"/>
    <col min="6" max="6" width="4" style="14" bestFit="1" customWidth="1"/>
    <col min="7" max="7" width="2" customWidth="1"/>
    <col min="8" max="8" width="4.7109375" customWidth="1"/>
    <col min="9" max="9" width="9.140625" customWidth="1"/>
    <col min="10" max="10" width="4" customWidth="1"/>
    <col min="11" max="11" width="12.28515625" customWidth="1"/>
    <col min="12" max="12" width="51.5703125" bestFit="1" customWidth="1"/>
    <col min="13" max="16" width="11.42578125" style="14"/>
    <col min="17" max="17" width="55" bestFit="1" customWidth="1"/>
    <col min="18" max="18" width="0" style="14" hidden="1" customWidth="1"/>
    <col min="19" max="19" width="5" style="14" bestFit="1" customWidth="1"/>
    <col min="20" max="20" width="6.140625" style="14" bestFit="1" customWidth="1"/>
    <col min="21" max="21" width="7" style="14" bestFit="1" customWidth="1"/>
    <col min="22" max="22" width="4" style="14" hidden="1" customWidth="1"/>
    <col min="23" max="23" width="9.140625" style="14" bestFit="1" customWidth="1"/>
    <col min="24" max="24" width="12.28515625" bestFit="1" customWidth="1"/>
    <col min="25" max="25" width="14.42578125" bestFit="1" customWidth="1"/>
    <col min="26" max="26" width="11.85546875" bestFit="1" customWidth="1"/>
    <col min="27" max="27" width="11.85546875" customWidth="1"/>
    <col min="28" max="28" width="14.85546875" customWidth="1"/>
  </cols>
  <sheetData>
    <row r="1" spans="1:30" ht="30" x14ac:dyDescent="0.25">
      <c r="S1" s="14" t="s">
        <v>655</v>
      </c>
      <c r="T1" s="14" t="s">
        <v>682</v>
      </c>
      <c r="U1" s="14" t="s">
        <v>692</v>
      </c>
      <c r="V1" s="13" t="s">
        <v>710</v>
      </c>
      <c r="W1" s="13" t="s">
        <v>697</v>
      </c>
      <c r="X1" s="40" t="s">
        <v>719</v>
      </c>
      <c r="Y1" s="40" t="s">
        <v>720</v>
      </c>
      <c r="Z1" s="14" t="s">
        <v>721</v>
      </c>
      <c r="AA1" s="35" t="s">
        <v>717</v>
      </c>
      <c r="AB1" s="35" t="s">
        <v>718</v>
      </c>
      <c r="AC1" s="35"/>
      <c r="AD1" s="35"/>
    </row>
    <row r="2" spans="1:30" x14ac:dyDescent="0.25">
      <c r="B2" s="33" t="s">
        <v>694</v>
      </c>
      <c r="F2" s="14" t="s">
        <v>681</v>
      </c>
      <c r="H2" t="s">
        <v>695</v>
      </c>
      <c r="I2" t="s">
        <v>696</v>
      </c>
      <c r="K2" t="s">
        <v>699</v>
      </c>
      <c r="L2" t="s">
        <v>700</v>
      </c>
      <c r="M2" s="14" t="s">
        <v>701</v>
      </c>
      <c r="N2" s="14" t="s">
        <v>702</v>
      </c>
      <c r="O2" s="14" t="s">
        <v>703</v>
      </c>
      <c r="P2" s="14" t="s">
        <v>704</v>
      </c>
      <c r="Q2" s="14" t="s">
        <v>694</v>
      </c>
      <c r="R2" s="14" t="s">
        <v>705</v>
      </c>
      <c r="S2" s="14" t="s">
        <v>706</v>
      </c>
      <c r="T2" s="14" t="s">
        <v>707</v>
      </c>
      <c r="U2" s="14" t="s">
        <v>708</v>
      </c>
      <c r="V2" s="14" t="s">
        <v>709</v>
      </c>
    </row>
    <row r="3" spans="1:30" x14ac:dyDescent="0.25">
      <c r="A3" t="s">
        <v>686</v>
      </c>
      <c r="B3" s="33">
        <f ca="1">INDIRECT("'"&amp;A3&amp;"'!"&amp;$B$2&amp;1)+1</f>
        <v>150</v>
      </c>
      <c r="E3">
        <f t="shared" ref="E3:E66" si="0">IF(G3&lt;&gt;G2,1,E2+1)</f>
        <v>1</v>
      </c>
      <c r="F3" s="14">
        <v>1</v>
      </c>
      <c r="G3">
        <f>IF(H2=J2,G2+1,G2)</f>
        <v>0</v>
      </c>
      <c r="H3">
        <f ca="1">OFFSET($B$2,1+G3,0)</f>
        <v>150</v>
      </c>
      <c r="I3" t="str">
        <f ca="1">OFFSET($A$2,1+G3,0)</f>
        <v>x1</v>
      </c>
      <c r="J3">
        <f t="shared" ref="J3:J67" si="1">IF(H2&lt;&gt;J2,J2+1,1)</f>
        <v>1</v>
      </c>
      <c r="K3" s="5" t="str">
        <f ca="1">INDIRECT("'"&amp;$I3&amp;"'!"&amp;K$2&amp;$J3+2)</f>
        <v>Ruta 1/16</v>
      </c>
      <c r="L3" s="5" t="str">
        <f t="shared" ref="L3:V18" ca="1" si="2">INDIRECT("'"&amp;$I3&amp;"'!"&amp;L$2&amp;$J3+2)</f>
        <v>Ruta 1/16</v>
      </c>
      <c r="M3" s="15" t="str">
        <f t="shared" ca="1" si="2"/>
        <v/>
      </c>
      <c r="N3" s="15">
        <f t="shared" ca="1" si="2"/>
        <v>0</v>
      </c>
      <c r="O3" s="15">
        <f t="shared" ca="1" si="2"/>
        <v>0</v>
      </c>
      <c r="P3" s="15">
        <f t="shared" ca="1" si="2"/>
        <v>0</v>
      </c>
      <c r="Q3" s="5" t="str">
        <f t="shared" ca="1" si="2"/>
        <v/>
      </c>
      <c r="R3" s="5">
        <f t="shared" ca="1" si="2"/>
        <v>1</v>
      </c>
      <c r="S3" s="5" t="str">
        <f t="shared" ca="1" si="2"/>
        <v>1</v>
      </c>
      <c r="T3" s="5" t="str">
        <f t="shared" ca="1" si="2"/>
        <v>16</v>
      </c>
      <c r="U3" s="15">
        <f t="shared" ca="1" si="2"/>
        <v>0</v>
      </c>
      <c r="V3" s="15">
        <f t="shared" ca="1" si="2"/>
        <v>0</v>
      </c>
      <c r="W3" s="15">
        <f t="shared" ref="W3:W66" ca="1" si="3">IF(K3=L3,1,"")</f>
        <v>1</v>
      </c>
      <c r="X3" s="15">
        <f t="shared" ref="X3:X66" ca="1" si="4">IF(AND(L3&lt;&gt;"",W3=""),1,0)</f>
        <v>0</v>
      </c>
      <c r="Y3" s="16">
        <f t="shared" ref="Y3:Y4" ca="1" si="5">IF(AND(Q3&lt;&gt;"",W3=""),1,0)</f>
        <v>0</v>
      </c>
      <c r="Z3">
        <f t="shared" ref="Z3:Z66" ca="1" si="6">IF(W3=1,AA3+AB3+1,0)</f>
        <v>21</v>
      </c>
      <c r="AA3">
        <f t="shared" ref="AA3:AA66" ca="1" si="7">IF(W3=1,AC4,0)</f>
        <v>10</v>
      </c>
      <c r="AB3">
        <f t="shared" ref="AB3:AB66" ca="1" si="8">IF(W3=1,AD4,0)</f>
        <v>10</v>
      </c>
      <c r="AC3">
        <f t="shared" ref="AC3:AC66" ca="1" si="9">IF($W3=1,0,$X3+AC4)</f>
        <v>0</v>
      </c>
      <c r="AD3">
        <f t="shared" ref="AD3:AD66" ca="1" si="10">IF($W3=1,0,$Y3+AD4)</f>
        <v>0</v>
      </c>
    </row>
    <row r="4" spans="1:30" x14ac:dyDescent="0.25">
      <c r="A4" t="s">
        <v>687</v>
      </c>
      <c r="B4" s="33">
        <f ca="1">INDIRECT("'"&amp;A4&amp;"'!"&amp;$B$2&amp;1)+1</f>
        <v>77</v>
      </c>
      <c r="E4" s="43">
        <f t="shared" ca="1" si="0"/>
        <v>2</v>
      </c>
      <c r="F4" s="42">
        <f>F3+1</f>
        <v>2</v>
      </c>
      <c r="G4" s="43">
        <f ca="1">IF(H3=J3,G3+1,G3)</f>
        <v>0</v>
      </c>
      <c r="H4" s="43">
        <f t="shared" ref="H4:H67" ca="1" si="11">OFFSET($B$2,1+G4,0)</f>
        <v>150</v>
      </c>
      <c r="I4" s="43" t="str">
        <f t="shared" ref="I4:I5" ca="1" si="12">OFFSET($A$2,1+G4,0)</f>
        <v>x1</v>
      </c>
      <c r="J4" s="43">
        <f t="shared" ca="1" si="1"/>
        <v>2</v>
      </c>
      <c r="K4" s="44" t="str">
        <f t="shared" ref="K4:R38" ca="1" si="13">INDIRECT("'"&amp;$I4&amp;"'!"&amp;K$2&amp;$J4+2)</f>
        <v>Ruta 1/16</v>
      </c>
      <c r="L4" s="44" t="str">
        <f t="shared" ca="1" si="2"/>
        <v>Echegaray y Caballero (esq. Puente de Hierro - Pd. Bus)</v>
      </c>
      <c r="M4" s="45" t="str">
        <f t="shared" ca="1" si="2"/>
        <v>06:52</v>
      </c>
      <c r="N4" s="45">
        <f t="shared" ca="1" si="2"/>
        <v>0</v>
      </c>
      <c r="O4" s="45">
        <f t="shared" ca="1" si="2"/>
        <v>0</v>
      </c>
      <c r="P4" s="45">
        <f t="shared" ca="1" si="2"/>
        <v>0</v>
      </c>
      <c r="Q4" s="44" t="str">
        <f t="shared" ca="1" si="2"/>
        <v>Opel Planta en Figueruelas</v>
      </c>
      <c r="R4" s="5">
        <f t="shared" ca="1" si="2"/>
        <v>0</v>
      </c>
      <c r="S4" s="5" t="str">
        <f t="shared" ca="1" si="2"/>
        <v>1</v>
      </c>
      <c r="T4" s="5" t="str">
        <f t="shared" ca="1" si="2"/>
        <v>16</v>
      </c>
      <c r="U4" s="15">
        <f t="shared" ca="1" si="2"/>
        <v>1</v>
      </c>
      <c r="V4" s="15">
        <f t="shared" ca="1" si="2"/>
        <v>1</v>
      </c>
      <c r="W4" s="15" t="str">
        <f t="shared" ca="1" si="3"/>
        <v/>
      </c>
      <c r="X4" s="15">
        <f t="shared" ca="1" si="4"/>
        <v>1</v>
      </c>
      <c r="Y4" s="16">
        <f t="shared" ca="1" si="5"/>
        <v>1</v>
      </c>
      <c r="Z4">
        <f t="shared" ca="1" si="6"/>
        <v>0</v>
      </c>
      <c r="AA4">
        <f t="shared" ca="1" si="7"/>
        <v>0</v>
      </c>
      <c r="AB4">
        <f t="shared" ca="1" si="8"/>
        <v>0</v>
      </c>
      <c r="AC4">
        <f t="shared" ca="1" si="9"/>
        <v>10</v>
      </c>
      <c r="AD4">
        <f t="shared" ca="1" si="10"/>
        <v>10</v>
      </c>
    </row>
    <row r="5" spans="1:30" x14ac:dyDescent="0.25">
      <c r="A5" t="s">
        <v>688</v>
      </c>
      <c r="B5" s="33">
        <f ca="1">INDIRECT("'"&amp;A5&amp;"'!"&amp;$B$2&amp;1)+1</f>
        <v>140</v>
      </c>
      <c r="E5">
        <f t="shared" ca="1" si="0"/>
        <v>3</v>
      </c>
      <c r="F5" s="14">
        <f t="shared" ref="F5:F10" si="14">F4+1</f>
        <v>3</v>
      </c>
      <c r="G5">
        <f ca="1">IF(H4=J4,G4+1,G4)</f>
        <v>0</v>
      </c>
      <c r="H5">
        <f t="shared" ca="1" si="11"/>
        <v>150</v>
      </c>
      <c r="I5" t="str">
        <f t="shared" ca="1" si="12"/>
        <v>x1</v>
      </c>
      <c r="J5">
        <f t="shared" ca="1" si="1"/>
        <v>3</v>
      </c>
      <c r="K5" s="5" t="str">
        <f t="shared" ca="1" si="13"/>
        <v>Ruta 1/16</v>
      </c>
      <c r="L5" s="5" t="str">
        <f t="shared" ca="1" si="2"/>
        <v>Avd. Puente del Pilar (esq. A. Solans - Pd. Bus)</v>
      </c>
      <c r="M5" s="15" t="str">
        <f t="shared" ca="1" si="2"/>
        <v>06:53</v>
      </c>
      <c r="N5" s="15">
        <f t="shared" ca="1" si="2"/>
        <v>0</v>
      </c>
      <c r="O5" s="15">
        <f t="shared" ca="1" si="2"/>
        <v>0</v>
      </c>
      <c r="P5" s="15">
        <f t="shared" ca="1" si="2"/>
        <v>0</v>
      </c>
      <c r="Q5" s="5" t="str">
        <f t="shared" ca="1" si="2"/>
        <v>Avd. Real Zaragoza (nº 29 - Pd. Bus)</v>
      </c>
      <c r="R5" s="5">
        <f t="shared" ca="1" si="2"/>
        <v>0</v>
      </c>
      <c r="S5" s="5" t="str">
        <f t="shared" ca="1" si="2"/>
        <v>1</v>
      </c>
      <c r="T5" s="5" t="str">
        <f t="shared" ca="1" si="2"/>
        <v>16</v>
      </c>
      <c r="U5" s="5">
        <f t="shared" ca="1" si="2"/>
        <v>2</v>
      </c>
      <c r="V5" s="5">
        <f t="shared" ref="V5:V68" ca="1" si="15">INDIRECT("'"&amp;$I5&amp;"'!"&amp;V$2&amp;$J5+3)</f>
        <v>3</v>
      </c>
      <c r="W5" s="15" t="str">
        <f t="shared" ca="1" si="3"/>
        <v/>
      </c>
      <c r="X5" s="15">
        <f t="shared" ca="1" si="4"/>
        <v>1</v>
      </c>
      <c r="Y5" s="15">
        <f t="shared" ref="Y5:Y68" ca="1" si="16">IF(AND(Q5&lt;&gt;"",W5=""),1,"")</f>
        <v>1</v>
      </c>
      <c r="Z5">
        <f t="shared" ca="1" si="6"/>
        <v>0</v>
      </c>
      <c r="AA5">
        <f t="shared" ca="1" si="7"/>
        <v>0</v>
      </c>
      <c r="AB5">
        <f t="shared" ca="1" si="8"/>
        <v>0</v>
      </c>
      <c r="AC5">
        <f t="shared" ca="1" si="9"/>
        <v>9</v>
      </c>
      <c r="AD5">
        <f t="shared" ca="1" si="10"/>
        <v>9</v>
      </c>
    </row>
    <row r="6" spans="1:30" x14ac:dyDescent="0.25">
      <c r="A6" t="s">
        <v>689</v>
      </c>
      <c r="B6" s="33">
        <f ca="1">INDIRECT("'"&amp;A6&amp;"'!"&amp;$B$2&amp;1)+1</f>
        <v>252</v>
      </c>
      <c r="E6">
        <f t="shared" ca="1" si="0"/>
        <v>4</v>
      </c>
      <c r="F6" s="14">
        <f t="shared" si="14"/>
        <v>4</v>
      </c>
      <c r="G6">
        <f t="shared" ref="G6:G11" ca="1" si="17">IF(H5=J5,G5+1,G5)</f>
        <v>0</v>
      </c>
      <c r="H6">
        <f t="shared" ca="1" si="11"/>
        <v>150</v>
      </c>
      <c r="I6" t="str">
        <f t="shared" ref="I6:I11" ca="1" si="18">OFFSET($A$2,1+G6,0)</f>
        <v>x1</v>
      </c>
      <c r="J6">
        <f t="shared" ca="1" si="1"/>
        <v>4</v>
      </c>
      <c r="K6" s="5" t="str">
        <f t="shared" ca="1" si="13"/>
        <v>Ruta 1/16</v>
      </c>
      <c r="L6" s="5" t="str">
        <f t="shared" ca="1" si="2"/>
        <v>Avd. Cataluña (esq. Pº Longares - Pd. Bus)</v>
      </c>
      <c r="M6" s="15" t="str">
        <f t="shared" ca="1" si="2"/>
        <v>06:54</v>
      </c>
      <c r="N6" s="15">
        <f t="shared" ca="1" si="2"/>
        <v>0</v>
      </c>
      <c r="O6" s="15">
        <f t="shared" ca="1" si="2"/>
        <v>0</v>
      </c>
      <c r="P6" s="15">
        <f t="shared" ca="1" si="2"/>
        <v>0</v>
      </c>
      <c r="Q6" s="5" t="str">
        <f t="shared" ca="1" si="2"/>
        <v>Avd. Santa Isabel (plaza Serrano - Pd. Bus)</v>
      </c>
      <c r="R6" s="5">
        <f t="shared" ca="1" si="2"/>
        <v>0</v>
      </c>
      <c r="S6" s="5" t="str">
        <f t="shared" ca="1" si="2"/>
        <v>1</v>
      </c>
      <c r="T6" s="5" t="str">
        <f t="shared" ca="1" si="2"/>
        <v>16</v>
      </c>
      <c r="U6" s="5">
        <f t="shared" ca="1" si="2"/>
        <v>3</v>
      </c>
      <c r="V6" s="5">
        <f t="shared" ca="1" si="15"/>
        <v>4</v>
      </c>
      <c r="W6" s="15" t="str">
        <f t="shared" ca="1" si="3"/>
        <v/>
      </c>
      <c r="X6" s="15">
        <f t="shared" ca="1" si="4"/>
        <v>1</v>
      </c>
      <c r="Y6" s="15">
        <f t="shared" ca="1" si="16"/>
        <v>1</v>
      </c>
      <c r="Z6">
        <f t="shared" ca="1" si="6"/>
        <v>0</v>
      </c>
      <c r="AA6">
        <f t="shared" ca="1" si="7"/>
        <v>0</v>
      </c>
      <c r="AB6">
        <f t="shared" ca="1" si="8"/>
        <v>0</v>
      </c>
      <c r="AC6">
        <f t="shared" ca="1" si="9"/>
        <v>8</v>
      </c>
      <c r="AD6">
        <f t="shared" ca="1" si="10"/>
        <v>8</v>
      </c>
    </row>
    <row r="7" spans="1:30" x14ac:dyDescent="0.25">
      <c r="A7" t="s">
        <v>693</v>
      </c>
      <c r="B7" s="33">
        <f ca="1">INDIRECT("'"&amp;A7&amp;"'!"&amp;$B$2&amp;1)+1</f>
        <v>20</v>
      </c>
      <c r="E7">
        <f t="shared" ca="1" si="0"/>
        <v>5</v>
      </c>
      <c r="F7" s="14">
        <f t="shared" si="14"/>
        <v>5</v>
      </c>
      <c r="G7">
        <f t="shared" ca="1" si="17"/>
        <v>0</v>
      </c>
      <c r="H7">
        <f t="shared" ca="1" si="11"/>
        <v>150</v>
      </c>
      <c r="I7" t="str">
        <f t="shared" ca="1" si="18"/>
        <v>x1</v>
      </c>
      <c r="J7">
        <f t="shared" ca="1" si="1"/>
        <v>5</v>
      </c>
      <c r="K7" s="5" t="str">
        <f t="shared" ca="1" si="13"/>
        <v>Ruta 1/16</v>
      </c>
      <c r="L7" s="5" t="str">
        <f t="shared" ca="1" si="2"/>
        <v>Avd. Cataluña, nº 126 (Pd. Bus)</v>
      </c>
      <c r="M7" s="15" t="str">
        <f t="shared" ca="1" si="2"/>
        <v>06:56</v>
      </c>
      <c r="N7" s="15">
        <f t="shared" ca="1" si="2"/>
        <v>0</v>
      </c>
      <c r="O7" s="15">
        <f t="shared" ca="1" si="2"/>
        <v>0</v>
      </c>
      <c r="P7" s="15">
        <f t="shared" ca="1" si="2"/>
        <v>0</v>
      </c>
      <c r="Q7" s="5" t="str">
        <f t="shared" ca="1" si="2"/>
        <v>Avd. Santa Isabel (esq. Avd. Industria - Gasolinera/Pd. Bus)</v>
      </c>
      <c r="R7" s="5">
        <f t="shared" ca="1" si="2"/>
        <v>0</v>
      </c>
      <c r="S7" s="5" t="str">
        <f t="shared" ca="1" si="2"/>
        <v>1</v>
      </c>
      <c r="T7" s="5" t="str">
        <f t="shared" ca="1" si="2"/>
        <v>16</v>
      </c>
      <c r="U7" s="5">
        <f t="shared" ca="1" si="2"/>
        <v>4</v>
      </c>
      <c r="V7" s="5">
        <f t="shared" ca="1" si="15"/>
        <v>5</v>
      </c>
      <c r="W7" s="15" t="str">
        <f t="shared" ca="1" si="3"/>
        <v/>
      </c>
      <c r="X7" s="15">
        <f t="shared" ca="1" si="4"/>
        <v>1</v>
      </c>
      <c r="Y7" s="15">
        <f t="shared" ca="1" si="16"/>
        <v>1</v>
      </c>
      <c r="Z7">
        <f t="shared" ca="1" si="6"/>
        <v>0</v>
      </c>
      <c r="AA7">
        <f t="shared" ca="1" si="7"/>
        <v>0</v>
      </c>
      <c r="AB7">
        <f t="shared" ca="1" si="8"/>
        <v>0</v>
      </c>
      <c r="AC7">
        <f t="shared" ca="1" si="9"/>
        <v>7</v>
      </c>
      <c r="AD7">
        <f t="shared" ca="1" si="10"/>
        <v>7</v>
      </c>
    </row>
    <row r="8" spans="1:30" x14ac:dyDescent="0.25">
      <c r="E8">
        <f t="shared" ca="1" si="0"/>
        <v>6</v>
      </c>
      <c r="F8" s="14">
        <f t="shared" si="14"/>
        <v>6</v>
      </c>
      <c r="G8">
        <f t="shared" ca="1" si="17"/>
        <v>0</v>
      </c>
      <c r="H8">
        <f t="shared" ca="1" si="11"/>
        <v>150</v>
      </c>
      <c r="I8" t="str">
        <f t="shared" ca="1" si="18"/>
        <v>x1</v>
      </c>
      <c r="J8">
        <f t="shared" ca="1" si="1"/>
        <v>6</v>
      </c>
      <c r="K8" s="5" t="str">
        <f t="shared" ca="1" si="13"/>
        <v>Ruta 1/16</v>
      </c>
      <c r="L8" s="5" t="str">
        <f t="shared" ca="1" si="2"/>
        <v>Avd. Cataluña, nº 189 (frente Los Charros)</v>
      </c>
      <c r="M8" s="15" t="str">
        <f t="shared" ca="1" si="2"/>
        <v>06:58</v>
      </c>
      <c r="N8" s="15">
        <f t="shared" ca="1" si="2"/>
        <v>0</v>
      </c>
      <c r="O8" s="15">
        <f t="shared" ca="1" si="2"/>
        <v>0</v>
      </c>
      <c r="P8" s="15">
        <f t="shared" ca="1" si="2"/>
        <v>0</v>
      </c>
      <c r="Q8" s="5" t="str">
        <f t="shared" ca="1" si="2"/>
        <v>Avd. Cataluña (CAF - Pd. Bus)</v>
      </c>
      <c r="R8" s="5">
        <f t="shared" ca="1" si="2"/>
        <v>0</v>
      </c>
      <c r="S8" s="5" t="str">
        <f t="shared" ca="1" si="2"/>
        <v>1</v>
      </c>
      <c r="T8" s="5" t="str">
        <f t="shared" ca="1" si="2"/>
        <v>16</v>
      </c>
      <c r="U8" s="5">
        <f t="shared" ca="1" si="2"/>
        <v>5</v>
      </c>
      <c r="V8" s="5">
        <f t="shared" ca="1" si="15"/>
        <v>6</v>
      </c>
      <c r="W8" s="15" t="str">
        <f t="shared" ca="1" si="3"/>
        <v/>
      </c>
      <c r="X8" s="15">
        <f t="shared" ca="1" si="4"/>
        <v>1</v>
      </c>
      <c r="Y8" s="15">
        <f t="shared" ca="1" si="16"/>
        <v>1</v>
      </c>
      <c r="Z8">
        <f t="shared" ca="1" si="6"/>
        <v>0</v>
      </c>
      <c r="AA8">
        <f t="shared" ca="1" si="7"/>
        <v>0</v>
      </c>
      <c r="AB8">
        <f t="shared" ca="1" si="8"/>
        <v>0</v>
      </c>
      <c r="AC8">
        <f t="shared" ca="1" si="9"/>
        <v>6</v>
      </c>
      <c r="AD8">
        <f t="shared" ca="1" si="10"/>
        <v>6</v>
      </c>
    </row>
    <row r="9" spans="1:30" x14ac:dyDescent="0.25">
      <c r="E9">
        <f t="shared" ca="1" si="0"/>
        <v>7</v>
      </c>
      <c r="F9" s="14">
        <f t="shared" si="14"/>
        <v>7</v>
      </c>
      <c r="G9">
        <f t="shared" ca="1" si="17"/>
        <v>0</v>
      </c>
      <c r="H9">
        <f t="shared" ca="1" si="11"/>
        <v>150</v>
      </c>
      <c r="I9" t="str">
        <f t="shared" ca="1" si="18"/>
        <v>x1</v>
      </c>
      <c r="J9">
        <f t="shared" ca="1" si="1"/>
        <v>7</v>
      </c>
      <c r="K9" s="5" t="str">
        <f t="shared" ca="1" si="13"/>
        <v>Ruta 1/16</v>
      </c>
      <c r="L9" s="5" t="str">
        <f t="shared" ca="1" si="2"/>
        <v>Avd. Cataluña, nº 291 (frente CAF - Pd. Bus)</v>
      </c>
      <c r="M9" s="15" t="str">
        <f t="shared" ca="1" si="2"/>
        <v>07:00</v>
      </c>
      <c r="N9" s="15">
        <f t="shared" ca="1" si="2"/>
        <v>0</v>
      </c>
      <c r="O9" s="15">
        <f t="shared" ca="1" si="2"/>
        <v>0</v>
      </c>
      <c r="P9" s="15">
        <f t="shared" ca="1" si="2"/>
        <v>0</v>
      </c>
      <c r="Q9" s="5" t="str">
        <f t="shared" ca="1" si="2"/>
        <v>Avd. Cataluña, nº 189</v>
      </c>
      <c r="R9" s="5">
        <f t="shared" ca="1" si="2"/>
        <v>0</v>
      </c>
      <c r="S9" s="5" t="str">
        <f t="shared" ca="1" si="2"/>
        <v>1</v>
      </c>
      <c r="T9" s="5" t="str">
        <f t="shared" ca="1" si="2"/>
        <v>16</v>
      </c>
      <c r="U9" s="5">
        <f t="shared" ca="1" si="2"/>
        <v>6</v>
      </c>
      <c r="V9" s="5">
        <f t="shared" ca="1" si="15"/>
        <v>7</v>
      </c>
      <c r="W9" s="15" t="str">
        <f t="shared" ca="1" si="3"/>
        <v/>
      </c>
      <c r="X9" s="15">
        <f t="shared" ca="1" si="4"/>
        <v>1</v>
      </c>
      <c r="Y9" s="15">
        <f t="shared" ca="1" si="16"/>
        <v>1</v>
      </c>
      <c r="Z9">
        <f t="shared" ca="1" si="6"/>
        <v>0</v>
      </c>
      <c r="AA9">
        <f t="shared" ca="1" si="7"/>
        <v>0</v>
      </c>
      <c r="AB9">
        <f t="shared" ca="1" si="8"/>
        <v>0</v>
      </c>
      <c r="AC9">
        <f t="shared" ca="1" si="9"/>
        <v>5</v>
      </c>
      <c r="AD9">
        <f t="shared" ca="1" si="10"/>
        <v>5</v>
      </c>
    </row>
    <row r="10" spans="1:30" x14ac:dyDescent="0.25">
      <c r="E10">
        <f t="shared" ca="1" si="0"/>
        <v>8</v>
      </c>
      <c r="F10" s="14">
        <f t="shared" si="14"/>
        <v>8</v>
      </c>
      <c r="G10">
        <f t="shared" ca="1" si="17"/>
        <v>0</v>
      </c>
      <c r="H10">
        <f t="shared" ca="1" si="11"/>
        <v>150</v>
      </c>
      <c r="I10" t="str">
        <f t="shared" ca="1" si="18"/>
        <v>x1</v>
      </c>
      <c r="J10">
        <f t="shared" ca="1" si="1"/>
        <v>8</v>
      </c>
      <c r="K10" s="5" t="str">
        <f t="shared" ca="1" si="13"/>
        <v>Ruta 1/16</v>
      </c>
      <c r="L10" s="5" t="str">
        <f t="shared" ca="1" si="2"/>
        <v>Avd. Santa Isabel (frente Avd. de la Industria - Pd. Bus)</v>
      </c>
      <c r="M10" s="15" t="str">
        <f t="shared" ca="1" si="2"/>
        <v>07:02</v>
      </c>
      <c r="N10" s="15">
        <f t="shared" ca="1" si="2"/>
        <v>0</v>
      </c>
      <c r="O10" s="15">
        <f t="shared" ca="1" si="2"/>
        <v>0</v>
      </c>
      <c r="P10" s="15">
        <f t="shared" ca="1" si="2"/>
        <v>0</v>
      </c>
      <c r="Q10" s="5" t="str">
        <f t="shared" ca="1" si="2"/>
        <v>Avd. Cataluña (frente Felisa Galé)</v>
      </c>
      <c r="R10" s="5">
        <f t="shared" ca="1" si="2"/>
        <v>0</v>
      </c>
      <c r="S10" s="5" t="str">
        <f t="shared" ca="1" si="2"/>
        <v>1</v>
      </c>
      <c r="T10" s="5" t="str">
        <f t="shared" ca="1" si="2"/>
        <v>16</v>
      </c>
      <c r="U10" s="5">
        <f t="shared" ca="1" si="2"/>
        <v>7</v>
      </c>
      <c r="V10" s="5">
        <f t="shared" ca="1" si="15"/>
        <v>8</v>
      </c>
      <c r="W10" s="15" t="str">
        <f t="shared" ca="1" si="3"/>
        <v/>
      </c>
      <c r="X10" s="15">
        <f t="shared" ca="1" si="4"/>
        <v>1</v>
      </c>
      <c r="Y10" s="15">
        <f t="shared" ca="1" si="16"/>
        <v>1</v>
      </c>
      <c r="Z10">
        <f t="shared" ca="1" si="6"/>
        <v>0</v>
      </c>
      <c r="AA10">
        <f t="shared" ca="1" si="7"/>
        <v>0</v>
      </c>
      <c r="AB10">
        <f t="shared" ca="1" si="8"/>
        <v>0</v>
      </c>
      <c r="AC10">
        <f t="shared" ca="1" si="9"/>
        <v>4</v>
      </c>
      <c r="AD10">
        <f t="shared" ca="1" si="10"/>
        <v>4</v>
      </c>
    </row>
    <row r="11" spans="1:30" x14ac:dyDescent="0.25">
      <c r="E11">
        <f t="shared" ca="1" si="0"/>
        <v>9</v>
      </c>
      <c r="F11" s="14">
        <f t="shared" ref="F11:F74" si="19">F10+1</f>
        <v>9</v>
      </c>
      <c r="G11">
        <f t="shared" ca="1" si="17"/>
        <v>0</v>
      </c>
      <c r="H11">
        <f t="shared" ca="1" si="11"/>
        <v>150</v>
      </c>
      <c r="I11" t="str">
        <f t="shared" ca="1" si="18"/>
        <v>x1</v>
      </c>
      <c r="J11">
        <f t="shared" ca="1" si="1"/>
        <v>9</v>
      </c>
      <c r="K11" s="5" t="str">
        <f t="shared" ca="1" si="13"/>
        <v>Ruta 1/16</v>
      </c>
      <c r="L11" s="5" t="str">
        <f t="shared" ca="1" si="2"/>
        <v>Avd. Santa Isabel, nº 84 (frente Plaza Serrano - Pd. Bus)</v>
      </c>
      <c r="M11" s="15" t="str">
        <f t="shared" ca="1" si="2"/>
        <v>07:04</v>
      </c>
      <c r="N11" s="15">
        <f t="shared" ca="1" si="2"/>
        <v>0</v>
      </c>
      <c r="O11" s="15">
        <f t="shared" ca="1" si="2"/>
        <v>0</v>
      </c>
      <c r="P11" s="15">
        <f t="shared" ca="1" si="2"/>
        <v>0</v>
      </c>
      <c r="Q11" s="5" t="str">
        <f t="shared" ca="1" si="2"/>
        <v>Avd. Cataluña (frente Pº Longares)</v>
      </c>
      <c r="R11" s="5">
        <f t="shared" ca="1" si="2"/>
        <v>0</v>
      </c>
      <c r="S11" s="5" t="str">
        <f t="shared" ca="1" si="2"/>
        <v>1</v>
      </c>
      <c r="T11" s="5" t="str">
        <f t="shared" ca="1" si="2"/>
        <v>16</v>
      </c>
      <c r="U11" s="5">
        <f t="shared" ca="1" si="2"/>
        <v>8</v>
      </c>
      <c r="V11" s="5">
        <f t="shared" ca="1" si="15"/>
        <v>9</v>
      </c>
      <c r="W11" s="15" t="str">
        <f t="shared" ca="1" si="3"/>
        <v/>
      </c>
      <c r="X11" s="15">
        <f t="shared" ca="1" si="4"/>
        <v>1</v>
      </c>
      <c r="Y11" s="15">
        <f t="shared" ca="1" si="16"/>
        <v>1</v>
      </c>
      <c r="Z11">
        <f t="shared" ca="1" si="6"/>
        <v>0</v>
      </c>
      <c r="AA11">
        <f t="shared" ca="1" si="7"/>
        <v>0</v>
      </c>
      <c r="AB11">
        <f t="shared" ca="1" si="8"/>
        <v>0</v>
      </c>
      <c r="AC11">
        <f t="shared" ca="1" si="9"/>
        <v>3</v>
      </c>
      <c r="AD11">
        <f t="shared" ca="1" si="10"/>
        <v>3</v>
      </c>
    </row>
    <row r="12" spans="1:30" x14ac:dyDescent="0.25">
      <c r="E12">
        <f t="shared" ca="1" si="0"/>
        <v>10</v>
      </c>
      <c r="F12" s="14">
        <f t="shared" si="19"/>
        <v>10</v>
      </c>
      <c r="G12">
        <f t="shared" ref="G12:G75" ca="1" si="20">IF(H11=J11,G11+1,G11)</f>
        <v>0</v>
      </c>
      <c r="H12">
        <f t="shared" ca="1" si="11"/>
        <v>150</v>
      </c>
      <c r="I12" t="str">
        <f t="shared" ref="I12:I75" ca="1" si="21">OFFSET($A$2,1+G12,0)</f>
        <v>x1</v>
      </c>
      <c r="J12">
        <f t="shared" ca="1" si="1"/>
        <v>10</v>
      </c>
      <c r="K12" s="5" t="str">
        <f t="shared" ca="1" si="13"/>
        <v>Ruta 1/16</v>
      </c>
      <c r="L12" s="5" t="str">
        <f t="shared" ca="1" si="2"/>
        <v>Avd. Real Zaragoza, nº 65 ( Pd. Bus Villamayor)</v>
      </c>
      <c r="M12" s="15" t="str">
        <f t="shared" ca="1" si="2"/>
        <v>07:07</v>
      </c>
      <c r="N12" s="15">
        <f t="shared" ca="1" si="2"/>
        <v>0</v>
      </c>
      <c r="O12" s="15">
        <f t="shared" ca="1" si="2"/>
        <v>0</v>
      </c>
      <c r="P12" s="15">
        <f t="shared" ca="1" si="2"/>
        <v>0</v>
      </c>
      <c r="Q12" s="5" t="str">
        <f t="shared" ca="1" si="2"/>
        <v>Avd. Puente del Pilar, nº 3 (Pd. Bus)</v>
      </c>
      <c r="R12" s="5">
        <f t="shared" ca="1" si="2"/>
        <v>0</v>
      </c>
      <c r="S12" s="5" t="str">
        <f t="shared" ca="1" si="2"/>
        <v>1</v>
      </c>
      <c r="T12" s="5" t="str">
        <f t="shared" ca="1" si="2"/>
        <v>16</v>
      </c>
      <c r="U12" s="5">
        <f t="shared" ca="1" si="2"/>
        <v>9</v>
      </c>
      <c r="V12" s="5">
        <f t="shared" ca="1" si="15"/>
        <v>10</v>
      </c>
      <c r="W12" s="15" t="str">
        <f t="shared" ca="1" si="3"/>
        <v/>
      </c>
      <c r="X12" s="15">
        <f t="shared" ca="1" si="4"/>
        <v>1</v>
      </c>
      <c r="Y12" s="15">
        <f t="shared" ca="1" si="16"/>
        <v>1</v>
      </c>
      <c r="Z12">
        <f t="shared" ca="1" si="6"/>
        <v>0</v>
      </c>
      <c r="AA12">
        <f t="shared" ca="1" si="7"/>
        <v>0</v>
      </c>
      <c r="AB12">
        <f t="shared" ca="1" si="8"/>
        <v>0</v>
      </c>
      <c r="AC12">
        <f t="shared" ca="1" si="9"/>
        <v>2</v>
      </c>
      <c r="AD12">
        <f t="shared" ca="1" si="10"/>
        <v>2</v>
      </c>
    </row>
    <row r="13" spans="1:30" x14ac:dyDescent="0.25">
      <c r="E13">
        <f t="shared" ca="1" si="0"/>
        <v>11</v>
      </c>
      <c r="F13" s="14">
        <f t="shared" si="19"/>
        <v>11</v>
      </c>
      <c r="G13">
        <f t="shared" ca="1" si="20"/>
        <v>0</v>
      </c>
      <c r="H13">
        <f t="shared" ca="1" si="11"/>
        <v>150</v>
      </c>
      <c r="I13" t="str">
        <f t="shared" ca="1" si="21"/>
        <v>x1</v>
      </c>
      <c r="J13">
        <f t="shared" ca="1" si="1"/>
        <v>11</v>
      </c>
      <c r="K13" s="5" t="str">
        <f t="shared" ca="1" si="13"/>
        <v>Ruta 1/16</v>
      </c>
      <c r="L13" s="5" t="str">
        <f t="shared" ca="1" si="2"/>
        <v>Opel Planta en Figueruelas</v>
      </c>
      <c r="M13" s="15" t="str">
        <f t="shared" ca="1" si="2"/>
        <v>07:30</v>
      </c>
      <c r="N13" s="15">
        <f t="shared" ca="1" si="2"/>
        <v>0</v>
      </c>
      <c r="O13" s="15">
        <f t="shared" ca="1" si="2"/>
        <v>0</v>
      </c>
      <c r="P13" s="15">
        <f t="shared" ca="1" si="2"/>
        <v>0</v>
      </c>
      <c r="Q13" s="5" t="str">
        <f t="shared" ca="1" si="2"/>
        <v>Echegaray y Caballero (puente de Hierro)</v>
      </c>
      <c r="R13" s="5">
        <f t="shared" ca="1" si="2"/>
        <v>0</v>
      </c>
      <c r="S13" s="5" t="str">
        <f t="shared" ca="1" si="2"/>
        <v>1</v>
      </c>
      <c r="T13" s="5" t="str">
        <f t="shared" ca="1" si="2"/>
        <v>16</v>
      </c>
      <c r="U13" s="5">
        <f t="shared" ca="1" si="2"/>
        <v>10</v>
      </c>
      <c r="V13" s="5">
        <f t="shared" ca="1" si="15"/>
        <v>11</v>
      </c>
      <c r="W13" s="15" t="str">
        <f t="shared" ca="1" si="3"/>
        <v/>
      </c>
      <c r="X13" s="15">
        <f t="shared" ca="1" si="4"/>
        <v>1</v>
      </c>
      <c r="Y13" s="15">
        <f t="shared" ca="1" si="16"/>
        <v>1</v>
      </c>
      <c r="Z13">
        <f t="shared" ca="1" si="6"/>
        <v>0</v>
      </c>
      <c r="AA13">
        <f t="shared" ca="1" si="7"/>
        <v>0</v>
      </c>
      <c r="AB13">
        <f t="shared" ca="1" si="8"/>
        <v>0</v>
      </c>
      <c r="AC13">
        <f t="shared" ca="1" si="9"/>
        <v>1</v>
      </c>
      <c r="AD13">
        <f t="shared" ca="1" si="10"/>
        <v>1</v>
      </c>
    </row>
    <row r="14" spans="1:30" x14ac:dyDescent="0.25">
      <c r="E14">
        <f t="shared" ca="1" si="0"/>
        <v>12</v>
      </c>
      <c r="F14" s="14">
        <f t="shared" si="19"/>
        <v>12</v>
      </c>
      <c r="G14">
        <f t="shared" ca="1" si="20"/>
        <v>0</v>
      </c>
      <c r="H14">
        <f t="shared" ca="1" si="11"/>
        <v>150</v>
      </c>
      <c r="I14" t="str">
        <f t="shared" ca="1" si="21"/>
        <v>x1</v>
      </c>
      <c r="J14">
        <f t="shared" ca="1" si="1"/>
        <v>12</v>
      </c>
      <c r="K14" s="5" t="str">
        <f t="shared" ca="1" si="13"/>
        <v>Ruta 2/16</v>
      </c>
      <c r="L14" s="5" t="str">
        <f t="shared" ca="1" si="2"/>
        <v>Ruta 2/16</v>
      </c>
      <c r="M14" s="15" t="str">
        <f t="shared" ca="1" si="2"/>
        <v/>
      </c>
      <c r="N14" s="15">
        <f t="shared" ca="1" si="2"/>
        <v>0</v>
      </c>
      <c r="O14" s="15">
        <f t="shared" ca="1" si="2"/>
        <v>0</v>
      </c>
      <c r="P14" s="15">
        <f t="shared" ca="1" si="2"/>
        <v>0</v>
      </c>
      <c r="Q14" s="5" t="str">
        <f t="shared" ca="1" si="2"/>
        <v/>
      </c>
      <c r="R14" s="5">
        <f t="shared" ca="1" si="2"/>
        <v>1</v>
      </c>
      <c r="S14" s="5" t="str">
        <f t="shared" ca="1" si="2"/>
        <v>2</v>
      </c>
      <c r="T14" s="5" t="str">
        <f t="shared" ca="1" si="2"/>
        <v>16</v>
      </c>
      <c r="U14" s="5">
        <f t="shared" ca="1" si="2"/>
        <v>0</v>
      </c>
      <c r="V14" s="5">
        <f t="shared" ca="1" si="15"/>
        <v>12</v>
      </c>
      <c r="W14" s="15">
        <f t="shared" ca="1" si="3"/>
        <v>1</v>
      </c>
      <c r="X14" s="15">
        <f t="shared" ca="1" si="4"/>
        <v>0</v>
      </c>
      <c r="Y14" s="15" t="str">
        <f t="shared" ca="1" si="16"/>
        <v/>
      </c>
      <c r="Z14">
        <f t="shared" ca="1" si="6"/>
        <v>23</v>
      </c>
      <c r="AA14">
        <f t="shared" ca="1" si="7"/>
        <v>11</v>
      </c>
      <c r="AB14">
        <f t="shared" ca="1" si="8"/>
        <v>11</v>
      </c>
      <c r="AC14">
        <f t="shared" ca="1" si="9"/>
        <v>0</v>
      </c>
      <c r="AD14">
        <f t="shared" ca="1" si="10"/>
        <v>0</v>
      </c>
    </row>
    <row r="15" spans="1:30" x14ac:dyDescent="0.25">
      <c r="E15">
        <f t="shared" ca="1" si="0"/>
        <v>13</v>
      </c>
      <c r="F15" s="14">
        <f t="shared" si="19"/>
        <v>13</v>
      </c>
      <c r="G15">
        <f t="shared" ca="1" si="20"/>
        <v>0</v>
      </c>
      <c r="H15">
        <f t="shared" ca="1" si="11"/>
        <v>150</v>
      </c>
      <c r="I15" t="str">
        <f t="shared" ca="1" si="21"/>
        <v>x1</v>
      </c>
      <c r="J15">
        <f t="shared" ca="1" si="1"/>
        <v>13</v>
      </c>
      <c r="K15" s="5" t="str">
        <f t="shared" ca="1" si="13"/>
        <v>Ruta 2/16</v>
      </c>
      <c r="L15" s="5" t="str">
        <f t="shared" ca="1" si="2"/>
        <v>Balbino Orensanz (esq. Alfonso Zapater - Pd. Bus)</v>
      </c>
      <c r="M15" s="15" t="str">
        <f t="shared" ca="1" si="2"/>
        <v>06:51</v>
      </c>
      <c r="N15" s="15">
        <f t="shared" ca="1" si="2"/>
        <v>0</v>
      </c>
      <c r="O15" s="15">
        <f t="shared" ca="1" si="2"/>
        <v>0</v>
      </c>
      <c r="P15" s="15">
        <f t="shared" ca="1" si="2"/>
        <v>0</v>
      </c>
      <c r="Q15" s="5" t="str">
        <f t="shared" ca="1" si="2"/>
        <v>Opel Planta en Figueruelas</v>
      </c>
      <c r="R15" s="5">
        <f t="shared" ca="1" si="2"/>
        <v>0</v>
      </c>
      <c r="S15" s="5" t="str">
        <f t="shared" ca="1" si="2"/>
        <v>2</v>
      </c>
      <c r="T15" s="5" t="str">
        <f t="shared" ca="1" si="2"/>
        <v>16</v>
      </c>
      <c r="U15" s="5">
        <f t="shared" ca="1" si="2"/>
        <v>1</v>
      </c>
      <c r="V15" s="5">
        <f t="shared" ca="1" si="15"/>
        <v>13</v>
      </c>
      <c r="W15" s="15" t="str">
        <f t="shared" ca="1" si="3"/>
        <v/>
      </c>
      <c r="X15" s="15">
        <f t="shared" ca="1" si="4"/>
        <v>1</v>
      </c>
      <c r="Y15" s="15">
        <f t="shared" ca="1" si="16"/>
        <v>1</v>
      </c>
      <c r="Z15">
        <f t="shared" ca="1" si="6"/>
        <v>0</v>
      </c>
      <c r="AA15">
        <f t="shared" ca="1" si="7"/>
        <v>0</v>
      </c>
      <c r="AB15">
        <f t="shared" ca="1" si="8"/>
        <v>0</v>
      </c>
      <c r="AC15">
        <f t="shared" ca="1" si="9"/>
        <v>11</v>
      </c>
      <c r="AD15">
        <f t="shared" ca="1" si="10"/>
        <v>11</v>
      </c>
    </row>
    <row r="16" spans="1:30" x14ac:dyDescent="0.25">
      <c r="E16">
        <f t="shared" ca="1" si="0"/>
        <v>14</v>
      </c>
      <c r="F16" s="14">
        <f t="shared" si="19"/>
        <v>14</v>
      </c>
      <c r="G16">
        <f t="shared" ca="1" si="20"/>
        <v>0</v>
      </c>
      <c r="H16">
        <f t="shared" ca="1" si="11"/>
        <v>150</v>
      </c>
      <c r="I16" t="str">
        <f t="shared" ca="1" si="21"/>
        <v>x1</v>
      </c>
      <c r="J16">
        <f t="shared" ca="1" si="1"/>
        <v>14</v>
      </c>
      <c r="K16" s="5" t="str">
        <f t="shared" ca="1" si="13"/>
        <v>Ruta 2/16</v>
      </c>
      <c r="L16" s="5" t="str">
        <f t="shared" ca="1" si="2"/>
        <v>Marqués de la Cadena (esq. Avd. La Jota - Pd. Bus)</v>
      </c>
      <c r="M16" s="15" t="str">
        <f t="shared" ca="1" si="2"/>
        <v>06:53</v>
      </c>
      <c r="N16" s="15">
        <f t="shared" ca="1" si="2"/>
        <v>0</v>
      </c>
      <c r="O16" s="15">
        <f t="shared" ca="1" si="2"/>
        <v>0</v>
      </c>
      <c r="P16" s="15">
        <f t="shared" ca="1" si="2"/>
        <v>0</v>
      </c>
      <c r="Q16" s="5" t="str">
        <f t="shared" ca="1" si="2"/>
        <v>Avd. Pablo Gargallo (esq. C/ Berna - Pd. Bus)</v>
      </c>
      <c r="R16" s="5">
        <f t="shared" ca="1" si="2"/>
        <v>0</v>
      </c>
      <c r="S16" s="5" t="str">
        <f t="shared" ca="1" si="2"/>
        <v>2</v>
      </c>
      <c r="T16" s="5" t="str">
        <f t="shared" ca="1" si="2"/>
        <v>16</v>
      </c>
      <c r="U16" s="5">
        <f t="shared" ca="1" si="2"/>
        <v>2</v>
      </c>
      <c r="V16" s="5">
        <f t="shared" ca="1" si="15"/>
        <v>14</v>
      </c>
      <c r="W16" s="15" t="str">
        <f t="shared" ca="1" si="3"/>
        <v/>
      </c>
      <c r="X16" s="15">
        <f t="shared" ca="1" si="4"/>
        <v>1</v>
      </c>
      <c r="Y16" s="15">
        <f t="shared" ca="1" si="16"/>
        <v>1</v>
      </c>
      <c r="Z16">
        <f t="shared" ca="1" si="6"/>
        <v>0</v>
      </c>
      <c r="AA16">
        <f t="shared" ca="1" si="7"/>
        <v>0</v>
      </c>
      <c r="AB16">
        <f t="shared" ca="1" si="8"/>
        <v>0</v>
      </c>
      <c r="AC16">
        <f t="shared" ca="1" si="9"/>
        <v>10</v>
      </c>
      <c r="AD16">
        <f t="shared" ca="1" si="10"/>
        <v>10</v>
      </c>
    </row>
    <row r="17" spans="5:30" x14ac:dyDescent="0.25">
      <c r="E17">
        <f t="shared" ca="1" si="0"/>
        <v>15</v>
      </c>
      <c r="F17" s="14">
        <f t="shared" si="19"/>
        <v>15</v>
      </c>
      <c r="G17">
        <f t="shared" ca="1" si="20"/>
        <v>0</v>
      </c>
      <c r="H17">
        <f t="shared" ca="1" si="11"/>
        <v>150</v>
      </c>
      <c r="I17" t="str">
        <f t="shared" ca="1" si="21"/>
        <v>x1</v>
      </c>
      <c r="J17">
        <f t="shared" ca="1" si="1"/>
        <v>15</v>
      </c>
      <c r="K17" s="5" t="str">
        <f t="shared" ca="1" si="13"/>
        <v>Ruta 2/16</v>
      </c>
      <c r="L17" s="5" t="str">
        <f t="shared" ca="1" si="2"/>
        <v>Marqués de la Cadena, (frente nº 57 Pd. Bus CAN)</v>
      </c>
      <c r="M17" s="15" t="str">
        <f t="shared" ca="1" si="2"/>
        <v>06:54</v>
      </c>
      <c r="N17" s="15">
        <f t="shared" ca="1" si="2"/>
        <v>0</v>
      </c>
      <c r="O17" s="15">
        <f t="shared" ca="1" si="2"/>
        <v>0</v>
      </c>
      <c r="P17" s="15">
        <f t="shared" ca="1" si="2"/>
        <v>0</v>
      </c>
      <c r="Q17" s="5" t="str">
        <f t="shared" ca="1" si="2"/>
        <v>Pablo Gargallo, nº 95 (Pd. Bus)</v>
      </c>
      <c r="R17" s="5">
        <f t="shared" ca="1" si="2"/>
        <v>0</v>
      </c>
      <c r="S17" s="5" t="str">
        <f t="shared" ca="1" si="2"/>
        <v>2</v>
      </c>
      <c r="T17" s="5" t="str">
        <f t="shared" ca="1" si="2"/>
        <v>16</v>
      </c>
      <c r="U17" s="5">
        <f t="shared" ca="1" si="2"/>
        <v>3</v>
      </c>
      <c r="V17" s="5">
        <f t="shared" ca="1" si="15"/>
        <v>15</v>
      </c>
      <c r="W17" s="15" t="str">
        <f t="shared" ca="1" si="3"/>
        <v/>
      </c>
      <c r="X17" s="15">
        <f t="shared" ca="1" si="4"/>
        <v>1</v>
      </c>
      <c r="Y17" s="15">
        <f t="shared" ca="1" si="16"/>
        <v>1</v>
      </c>
      <c r="Z17">
        <f t="shared" ca="1" si="6"/>
        <v>0</v>
      </c>
      <c r="AA17">
        <f t="shared" ca="1" si="7"/>
        <v>0</v>
      </c>
      <c r="AB17">
        <f t="shared" ca="1" si="8"/>
        <v>0</v>
      </c>
      <c r="AC17">
        <f t="shared" ca="1" si="9"/>
        <v>9</v>
      </c>
      <c r="AD17">
        <f t="shared" ca="1" si="10"/>
        <v>9</v>
      </c>
    </row>
    <row r="18" spans="5:30" x14ac:dyDescent="0.25">
      <c r="E18">
        <f t="shared" ca="1" si="0"/>
        <v>16</v>
      </c>
      <c r="F18" s="14">
        <f t="shared" si="19"/>
        <v>16</v>
      </c>
      <c r="G18">
        <f t="shared" ca="1" si="20"/>
        <v>0</v>
      </c>
      <c r="H18">
        <f t="shared" ca="1" si="11"/>
        <v>150</v>
      </c>
      <c r="I18" t="str">
        <f t="shared" ca="1" si="21"/>
        <v>x1</v>
      </c>
      <c r="J18">
        <f t="shared" ca="1" si="1"/>
        <v>16</v>
      </c>
      <c r="K18" s="5" t="str">
        <f t="shared" ca="1" si="13"/>
        <v>Ruta 2/16</v>
      </c>
      <c r="L18" s="5" t="str">
        <f t="shared" ca="1" si="2"/>
        <v>Valle de Broto (esq. Valle Pineta - Bar La Parada)</v>
      </c>
      <c r="M18" s="15" t="str">
        <f t="shared" ca="1" si="2"/>
        <v>06:56</v>
      </c>
      <c r="N18" s="15">
        <f t="shared" ca="1" si="2"/>
        <v>0</v>
      </c>
      <c r="O18" s="15">
        <f t="shared" ca="1" si="2"/>
        <v>0</v>
      </c>
      <c r="P18" s="15">
        <f t="shared" ca="1" si="2"/>
        <v>0</v>
      </c>
      <c r="Q18" s="5" t="str">
        <f t="shared" ca="1" si="2"/>
        <v>Pablo Gargallo, nº 77 Dpdo. (Pd. Bus)</v>
      </c>
      <c r="R18" s="5">
        <f t="shared" ca="1" si="2"/>
        <v>0</v>
      </c>
      <c r="S18" s="5" t="str">
        <f t="shared" ca="1" si="2"/>
        <v>2</v>
      </c>
      <c r="T18" s="5" t="str">
        <f t="shared" ca="1" si="2"/>
        <v>16</v>
      </c>
      <c r="U18" s="5">
        <f t="shared" ca="1" si="2"/>
        <v>4</v>
      </c>
      <c r="V18" s="5">
        <f t="shared" ca="1" si="15"/>
        <v>16</v>
      </c>
      <c r="W18" s="15" t="str">
        <f t="shared" ca="1" si="3"/>
        <v/>
      </c>
      <c r="X18" s="15">
        <f t="shared" ca="1" si="4"/>
        <v>1</v>
      </c>
      <c r="Y18" s="15">
        <f t="shared" ca="1" si="16"/>
        <v>1</v>
      </c>
      <c r="Z18">
        <f t="shared" ca="1" si="6"/>
        <v>0</v>
      </c>
      <c r="AA18">
        <f t="shared" ca="1" si="7"/>
        <v>0</v>
      </c>
      <c r="AB18">
        <f t="shared" ca="1" si="8"/>
        <v>0</v>
      </c>
      <c r="AC18">
        <f t="shared" ca="1" si="9"/>
        <v>8</v>
      </c>
      <c r="AD18">
        <f t="shared" ca="1" si="10"/>
        <v>8</v>
      </c>
    </row>
    <row r="19" spans="5:30" x14ac:dyDescent="0.25">
      <c r="E19">
        <f t="shared" ca="1" si="0"/>
        <v>17</v>
      </c>
      <c r="F19" s="14">
        <f t="shared" si="19"/>
        <v>17</v>
      </c>
      <c r="G19">
        <f t="shared" ca="1" si="20"/>
        <v>0</v>
      </c>
      <c r="H19">
        <f t="shared" ca="1" si="11"/>
        <v>150</v>
      </c>
      <c r="I19" t="str">
        <f t="shared" ca="1" si="21"/>
        <v>x1</v>
      </c>
      <c r="J19">
        <f t="shared" ca="1" si="1"/>
        <v>17</v>
      </c>
      <c r="K19" s="5" t="str">
        <f t="shared" ca="1" si="13"/>
        <v>Ruta 2/16</v>
      </c>
      <c r="L19" s="5" t="str">
        <f t="shared" ca="1" si="13"/>
        <v>Valle de Broto (Kasan - Pd. Bus CI2)</v>
      </c>
      <c r="M19" s="15" t="str">
        <f t="shared" ca="1" si="13"/>
        <v>06:58</v>
      </c>
      <c r="N19" s="15">
        <f t="shared" ca="1" si="13"/>
        <v>0</v>
      </c>
      <c r="O19" s="15">
        <f t="shared" ca="1" si="13"/>
        <v>0</v>
      </c>
      <c r="P19" s="15">
        <f t="shared" ca="1" si="13"/>
        <v>0</v>
      </c>
      <c r="Q19" s="5" t="str">
        <f t="shared" ca="1" si="13"/>
        <v>Pablo Gargallo (esq. C/ Reino)</v>
      </c>
      <c r="R19" s="5">
        <f t="shared" ca="1" si="13"/>
        <v>0</v>
      </c>
      <c r="S19" s="5" t="str">
        <f t="shared" ref="S19:U82" ca="1" si="22">INDIRECT("'"&amp;$I19&amp;"'!"&amp;S$2&amp;$J19+2)</f>
        <v>2</v>
      </c>
      <c r="T19" s="5" t="str">
        <f t="shared" ca="1" si="22"/>
        <v>16</v>
      </c>
      <c r="U19" s="5">
        <f t="shared" ca="1" si="22"/>
        <v>5</v>
      </c>
      <c r="V19" s="5">
        <f t="shared" ca="1" si="15"/>
        <v>17</v>
      </c>
      <c r="W19" s="15" t="str">
        <f t="shared" ca="1" si="3"/>
        <v/>
      </c>
      <c r="X19" s="15">
        <f t="shared" ca="1" si="4"/>
        <v>1</v>
      </c>
      <c r="Y19" s="15">
        <f t="shared" ca="1" si="16"/>
        <v>1</v>
      </c>
      <c r="Z19">
        <f t="shared" ca="1" si="6"/>
        <v>0</v>
      </c>
      <c r="AA19">
        <f t="shared" ca="1" si="7"/>
        <v>0</v>
      </c>
      <c r="AB19">
        <f t="shared" ca="1" si="8"/>
        <v>0</v>
      </c>
      <c r="AC19">
        <f t="shared" ca="1" si="9"/>
        <v>7</v>
      </c>
      <c r="AD19">
        <f t="shared" ca="1" si="10"/>
        <v>7</v>
      </c>
    </row>
    <row r="20" spans="5:30" x14ac:dyDescent="0.25">
      <c r="E20">
        <f t="shared" ca="1" si="0"/>
        <v>18</v>
      </c>
      <c r="F20" s="14">
        <f t="shared" si="19"/>
        <v>18</v>
      </c>
      <c r="G20">
        <f t="shared" ca="1" si="20"/>
        <v>0</v>
      </c>
      <c r="H20">
        <f t="shared" ca="1" si="11"/>
        <v>150</v>
      </c>
      <c r="I20" t="str">
        <f t="shared" ca="1" si="21"/>
        <v>x1</v>
      </c>
      <c r="J20">
        <f t="shared" ca="1" si="1"/>
        <v>18</v>
      </c>
      <c r="K20" s="5" t="str">
        <f t="shared" ca="1" si="13"/>
        <v>Ruta 2/16</v>
      </c>
      <c r="L20" s="5" t="str">
        <f t="shared" ca="1" si="13"/>
        <v>Avd. Almozara, frente nº 7 ( Pd. Bus Ibercaja)</v>
      </c>
      <c r="M20" s="15" t="str">
        <f t="shared" ca="1" si="13"/>
        <v>07:02</v>
      </c>
      <c r="N20" s="15">
        <f t="shared" ca="1" si="13"/>
        <v>0</v>
      </c>
      <c r="O20" s="15">
        <f t="shared" ca="1" si="13"/>
        <v>0</v>
      </c>
      <c r="P20" s="15">
        <f t="shared" ca="1" si="13"/>
        <v>0</v>
      </c>
      <c r="Q20" s="5" t="str">
        <f t="shared" ca="1" si="13"/>
        <v>Pablo Gargallo, nº 11 (Pd. Bus)</v>
      </c>
      <c r="R20" s="5">
        <f t="shared" ca="1" si="13"/>
        <v>0</v>
      </c>
      <c r="S20" s="5" t="str">
        <f t="shared" ca="1" si="22"/>
        <v>2</v>
      </c>
      <c r="T20" s="5" t="str">
        <f t="shared" ca="1" si="22"/>
        <v>16</v>
      </c>
      <c r="U20" s="5">
        <f t="shared" ca="1" si="22"/>
        <v>6</v>
      </c>
      <c r="V20" s="5">
        <f t="shared" ca="1" si="15"/>
        <v>18</v>
      </c>
      <c r="W20" s="15" t="str">
        <f t="shared" ca="1" si="3"/>
        <v/>
      </c>
      <c r="X20" s="15">
        <f t="shared" ca="1" si="4"/>
        <v>1</v>
      </c>
      <c r="Y20" s="15">
        <f t="shared" ca="1" si="16"/>
        <v>1</v>
      </c>
      <c r="Z20">
        <f t="shared" ca="1" si="6"/>
        <v>0</v>
      </c>
      <c r="AA20">
        <f t="shared" ca="1" si="7"/>
        <v>0</v>
      </c>
      <c r="AB20">
        <f t="shared" ca="1" si="8"/>
        <v>0</v>
      </c>
      <c r="AC20">
        <f t="shared" ca="1" si="9"/>
        <v>6</v>
      </c>
      <c r="AD20">
        <f t="shared" ca="1" si="10"/>
        <v>6</v>
      </c>
    </row>
    <row r="21" spans="5:30" x14ac:dyDescent="0.25">
      <c r="E21">
        <f t="shared" ca="1" si="0"/>
        <v>19</v>
      </c>
      <c r="F21" s="14">
        <f t="shared" si="19"/>
        <v>19</v>
      </c>
      <c r="G21">
        <f t="shared" ca="1" si="20"/>
        <v>0</v>
      </c>
      <c r="H21">
        <f t="shared" ca="1" si="11"/>
        <v>150</v>
      </c>
      <c r="I21" t="str">
        <f t="shared" ca="1" si="21"/>
        <v>x1</v>
      </c>
      <c r="J21">
        <f t="shared" ca="1" si="1"/>
        <v>19</v>
      </c>
      <c r="K21" s="5" t="str">
        <f t="shared" ca="1" si="13"/>
        <v>Ruta 2/16</v>
      </c>
      <c r="L21" s="5" t="str">
        <f t="shared" ca="1" si="13"/>
        <v>Avd. Almozara, frente (frente C/ Bailén - Pd. Bus)</v>
      </c>
      <c r="M21" s="15" t="str">
        <f t="shared" ca="1" si="13"/>
        <v>07:03</v>
      </c>
      <c r="N21" s="15">
        <f t="shared" ca="1" si="13"/>
        <v>0</v>
      </c>
      <c r="O21" s="15">
        <f t="shared" ca="1" si="13"/>
        <v>0</v>
      </c>
      <c r="P21" s="15">
        <f t="shared" ca="1" si="13"/>
        <v>0</v>
      </c>
      <c r="Q21" s="5" t="str">
        <f t="shared" ca="1" si="13"/>
        <v>Valle de Broto (Kasan - Pd. Bus)</v>
      </c>
      <c r="R21" s="5">
        <f t="shared" ca="1" si="13"/>
        <v>0</v>
      </c>
      <c r="S21" s="5" t="str">
        <f t="shared" ca="1" si="22"/>
        <v>2</v>
      </c>
      <c r="T21" s="5" t="str">
        <f t="shared" ca="1" si="22"/>
        <v>16</v>
      </c>
      <c r="U21" s="5">
        <f t="shared" ca="1" si="22"/>
        <v>7</v>
      </c>
      <c r="V21" s="5">
        <f t="shared" ca="1" si="15"/>
        <v>19</v>
      </c>
      <c r="W21" s="15" t="str">
        <f t="shared" ca="1" si="3"/>
        <v/>
      </c>
      <c r="X21" s="15">
        <f t="shared" ca="1" si="4"/>
        <v>1</v>
      </c>
      <c r="Y21" s="15">
        <f t="shared" ca="1" si="16"/>
        <v>1</v>
      </c>
      <c r="Z21">
        <f t="shared" ca="1" si="6"/>
        <v>0</v>
      </c>
      <c r="AA21">
        <f t="shared" ca="1" si="7"/>
        <v>0</v>
      </c>
      <c r="AB21">
        <f t="shared" ca="1" si="8"/>
        <v>0</v>
      </c>
      <c r="AC21">
        <f t="shared" ca="1" si="9"/>
        <v>5</v>
      </c>
      <c r="AD21">
        <f t="shared" ca="1" si="10"/>
        <v>5</v>
      </c>
    </row>
    <row r="22" spans="5:30" x14ac:dyDescent="0.25">
      <c r="E22">
        <f t="shared" ca="1" si="0"/>
        <v>20</v>
      </c>
      <c r="F22" s="14">
        <f t="shared" si="19"/>
        <v>20</v>
      </c>
      <c r="G22">
        <f t="shared" ca="1" si="20"/>
        <v>0</v>
      </c>
      <c r="H22">
        <f t="shared" ca="1" si="11"/>
        <v>150</v>
      </c>
      <c r="I22" t="str">
        <f t="shared" ca="1" si="21"/>
        <v>x1</v>
      </c>
      <c r="J22">
        <f t="shared" ca="1" si="1"/>
        <v>20</v>
      </c>
      <c r="K22" s="5" t="str">
        <f t="shared" ca="1" si="13"/>
        <v>Ruta 2/16</v>
      </c>
      <c r="L22" s="5" t="str">
        <f t="shared" ca="1" si="13"/>
        <v>Avd. Pablo Gargallo (esq. C/ Berna - Pd. Bus)</v>
      </c>
      <c r="M22" s="15" t="str">
        <f t="shared" ca="1" si="13"/>
        <v>07:05</v>
      </c>
      <c r="N22" s="15">
        <f t="shared" ca="1" si="13"/>
        <v>0</v>
      </c>
      <c r="O22" s="15">
        <f t="shared" ca="1" si="13"/>
        <v>0</v>
      </c>
      <c r="P22" s="15">
        <f t="shared" ca="1" si="13"/>
        <v>0</v>
      </c>
      <c r="Q22" s="5" t="str">
        <f t="shared" ca="1" si="13"/>
        <v>Valle de Broto (frente Valle de Oza)</v>
      </c>
      <c r="R22" s="5">
        <f t="shared" ca="1" si="13"/>
        <v>0</v>
      </c>
      <c r="S22" s="5" t="str">
        <f t="shared" ca="1" si="22"/>
        <v>2</v>
      </c>
      <c r="T22" s="5" t="str">
        <f t="shared" ca="1" si="22"/>
        <v>16</v>
      </c>
      <c r="U22" s="5">
        <f t="shared" ca="1" si="22"/>
        <v>8</v>
      </c>
      <c r="V22" s="5">
        <f t="shared" ca="1" si="15"/>
        <v>20</v>
      </c>
      <c r="W22" s="15" t="str">
        <f t="shared" ca="1" si="3"/>
        <v/>
      </c>
      <c r="X22" s="15">
        <f t="shared" ca="1" si="4"/>
        <v>1</v>
      </c>
      <c r="Y22" s="15">
        <f t="shared" ca="1" si="16"/>
        <v>1</v>
      </c>
      <c r="Z22">
        <f t="shared" ca="1" si="6"/>
        <v>0</v>
      </c>
      <c r="AA22">
        <f t="shared" ca="1" si="7"/>
        <v>0</v>
      </c>
      <c r="AB22">
        <f t="shared" ca="1" si="8"/>
        <v>0</v>
      </c>
      <c r="AC22">
        <f t="shared" ca="1" si="9"/>
        <v>4</v>
      </c>
      <c r="AD22">
        <f t="shared" ca="1" si="10"/>
        <v>4</v>
      </c>
    </row>
    <row r="23" spans="5:30" x14ac:dyDescent="0.25">
      <c r="E23">
        <f t="shared" ca="1" si="0"/>
        <v>21</v>
      </c>
      <c r="F23" s="14">
        <f t="shared" si="19"/>
        <v>21</v>
      </c>
      <c r="G23">
        <f t="shared" ca="1" si="20"/>
        <v>0</v>
      </c>
      <c r="H23">
        <f t="shared" ca="1" si="11"/>
        <v>150</v>
      </c>
      <c r="I23" t="str">
        <f t="shared" ca="1" si="21"/>
        <v>x1</v>
      </c>
      <c r="J23">
        <f t="shared" ca="1" si="1"/>
        <v>21</v>
      </c>
      <c r="K23" s="5" t="str">
        <f t="shared" ca="1" si="13"/>
        <v>Ruta 2/16</v>
      </c>
      <c r="L23" s="5" t="str">
        <f t="shared" ca="1" si="13"/>
        <v>Avd. Pablo Gargallo (esq. Puerta Sancho - Pd. Bus)</v>
      </c>
      <c r="M23" s="15" t="str">
        <f t="shared" ca="1" si="13"/>
        <v>07:06</v>
      </c>
      <c r="N23" s="15">
        <f t="shared" ca="1" si="13"/>
        <v>0</v>
      </c>
      <c r="O23" s="15">
        <f t="shared" ca="1" si="13"/>
        <v>0</v>
      </c>
      <c r="P23" s="15">
        <f t="shared" ca="1" si="13"/>
        <v>0</v>
      </c>
      <c r="Q23" s="5" t="str">
        <f t="shared" ca="1" si="13"/>
        <v>Marques de la Cadena, nº 57 (Plaza Mozart - Pd. Bus)</v>
      </c>
      <c r="R23" s="5">
        <f t="shared" ca="1" si="13"/>
        <v>0</v>
      </c>
      <c r="S23" s="5" t="str">
        <f t="shared" ca="1" si="22"/>
        <v>2</v>
      </c>
      <c r="T23" s="5" t="str">
        <f t="shared" ca="1" si="22"/>
        <v>16</v>
      </c>
      <c r="U23" s="5">
        <f t="shared" ca="1" si="22"/>
        <v>9</v>
      </c>
      <c r="V23" s="5">
        <f t="shared" ca="1" si="15"/>
        <v>21</v>
      </c>
      <c r="W23" s="15" t="str">
        <f t="shared" ca="1" si="3"/>
        <v/>
      </c>
      <c r="X23" s="15">
        <f t="shared" ca="1" si="4"/>
        <v>1</v>
      </c>
      <c r="Y23" s="15">
        <f t="shared" ca="1" si="16"/>
        <v>1</v>
      </c>
      <c r="Z23">
        <f t="shared" ca="1" si="6"/>
        <v>0</v>
      </c>
      <c r="AA23">
        <f t="shared" ca="1" si="7"/>
        <v>0</v>
      </c>
      <c r="AB23">
        <f t="shared" ca="1" si="8"/>
        <v>0</v>
      </c>
      <c r="AC23">
        <f t="shared" ca="1" si="9"/>
        <v>3</v>
      </c>
      <c r="AD23">
        <f t="shared" ca="1" si="10"/>
        <v>3</v>
      </c>
    </row>
    <row r="24" spans="5:30" x14ac:dyDescent="0.25">
      <c r="E24">
        <f t="shared" ca="1" si="0"/>
        <v>22</v>
      </c>
      <c r="F24" s="14">
        <f t="shared" si="19"/>
        <v>22</v>
      </c>
      <c r="G24">
        <f t="shared" ca="1" si="20"/>
        <v>0</v>
      </c>
      <c r="H24">
        <f t="shared" ca="1" si="11"/>
        <v>150</v>
      </c>
      <c r="I24" t="str">
        <f t="shared" ca="1" si="21"/>
        <v>x1</v>
      </c>
      <c r="J24">
        <f t="shared" ca="1" si="1"/>
        <v>22</v>
      </c>
      <c r="K24" s="5" t="str">
        <f t="shared" ca="1" si="13"/>
        <v>Ruta 2/16</v>
      </c>
      <c r="L24" s="5" t="str">
        <f t="shared" ca="1" si="13"/>
        <v>Avd. Puerta Sancho (esq. Autonomía)</v>
      </c>
      <c r="M24" s="15" t="str">
        <f t="shared" ca="1" si="13"/>
        <v>07:07</v>
      </c>
      <c r="N24" s="15">
        <f t="shared" ca="1" si="13"/>
        <v>0</v>
      </c>
      <c r="O24" s="15">
        <f t="shared" ca="1" si="13"/>
        <v>0</v>
      </c>
      <c r="P24" s="15">
        <f t="shared" ca="1" si="13"/>
        <v>0</v>
      </c>
      <c r="Q24" s="5" t="str">
        <f t="shared" ca="1" si="13"/>
        <v>Marques de la Cadena (frente esq. Avd. La Jota - Pd. Bus)</v>
      </c>
      <c r="R24" s="5">
        <f t="shared" ca="1" si="13"/>
        <v>0</v>
      </c>
      <c r="S24" s="5" t="str">
        <f t="shared" ca="1" si="22"/>
        <v>2</v>
      </c>
      <c r="T24" s="5" t="str">
        <f t="shared" ca="1" si="22"/>
        <v>16</v>
      </c>
      <c r="U24" s="5">
        <f t="shared" ca="1" si="22"/>
        <v>10</v>
      </c>
      <c r="V24" s="5">
        <f t="shared" ca="1" si="15"/>
        <v>22</v>
      </c>
      <c r="W24" s="15" t="str">
        <f t="shared" ca="1" si="3"/>
        <v/>
      </c>
      <c r="X24" s="15">
        <f t="shared" ca="1" si="4"/>
        <v>1</v>
      </c>
      <c r="Y24" s="15">
        <f t="shared" ca="1" si="16"/>
        <v>1</v>
      </c>
      <c r="Z24">
        <f t="shared" ca="1" si="6"/>
        <v>0</v>
      </c>
      <c r="AA24">
        <f t="shared" ca="1" si="7"/>
        <v>0</v>
      </c>
      <c r="AB24">
        <f t="shared" ca="1" si="8"/>
        <v>0</v>
      </c>
      <c r="AC24">
        <f t="shared" ca="1" si="9"/>
        <v>2</v>
      </c>
      <c r="AD24">
        <f t="shared" ca="1" si="10"/>
        <v>2</v>
      </c>
    </row>
    <row r="25" spans="5:30" x14ac:dyDescent="0.25">
      <c r="E25">
        <f t="shared" ca="1" si="0"/>
        <v>23</v>
      </c>
      <c r="F25" s="14">
        <f t="shared" si="19"/>
        <v>23</v>
      </c>
      <c r="G25">
        <f t="shared" ca="1" si="20"/>
        <v>0</v>
      </c>
      <c r="H25">
        <f t="shared" ca="1" si="11"/>
        <v>150</v>
      </c>
      <c r="I25" t="str">
        <f t="shared" ca="1" si="21"/>
        <v>x1</v>
      </c>
      <c r="J25">
        <f t="shared" ca="1" si="1"/>
        <v>23</v>
      </c>
      <c r="K25" s="5" t="str">
        <f t="shared" ca="1" si="13"/>
        <v>Ruta 2/16</v>
      </c>
      <c r="L25" s="5" t="str">
        <f t="shared" ca="1" si="13"/>
        <v>Opel Planta en Figueruelas</v>
      </c>
      <c r="M25" s="15" t="str">
        <f t="shared" ca="1" si="13"/>
        <v>07:30</v>
      </c>
      <c r="N25" s="15">
        <f t="shared" ca="1" si="13"/>
        <v>0</v>
      </c>
      <c r="O25" s="15">
        <f t="shared" ca="1" si="13"/>
        <v>0</v>
      </c>
      <c r="P25" s="15">
        <f t="shared" ca="1" si="13"/>
        <v>0</v>
      </c>
      <c r="Q25" s="5" t="str">
        <f t="shared" ca="1" si="13"/>
        <v>Balbino Orensanz (esq. Alfonso Zapater)</v>
      </c>
      <c r="R25" s="5">
        <f t="shared" ca="1" si="13"/>
        <v>0</v>
      </c>
      <c r="S25" s="5" t="str">
        <f t="shared" ca="1" si="22"/>
        <v>2</v>
      </c>
      <c r="T25" s="5" t="str">
        <f t="shared" ca="1" si="22"/>
        <v>16</v>
      </c>
      <c r="U25" s="5">
        <f t="shared" ca="1" si="22"/>
        <v>11</v>
      </c>
      <c r="V25" s="5">
        <f t="shared" ca="1" si="15"/>
        <v>23</v>
      </c>
      <c r="W25" s="15" t="str">
        <f t="shared" ca="1" si="3"/>
        <v/>
      </c>
      <c r="X25" s="15">
        <f t="shared" ca="1" si="4"/>
        <v>1</v>
      </c>
      <c r="Y25" s="15">
        <f t="shared" ca="1" si="16"/>
        <v>1</v>
      </c>
      <c r="Z25">
        <f t="shared" ca="1" si="6"/>
        <v>0</v>
      </c>
      <c r="AA25">
        <f t="shared" ca="1" si="7"/>
        <v>0</v>
      </c>
      <c r="AB25">
        <f t="shared" ca="1" si="8"/>
        <v>0</v>
      </c>
      <c r="AC25">
        <f t="shared" ca="1" si="9"/>
        <v>1</v>
      </c>
      <c r="AD25">
        <f t="shared" ca="1" si="10"/>
        <v>1</v>
      </c>
    </row>
    <row r="26" spans="5:30" x14ac:dyDescent="0.25">
      <c r="E26">
        <f t="shared" ca="1" si="0"/>
        <v>24</v>
      </c>
      <c r="F26" s="14">
        <f t="shared" si="19"/>
        <v>24</v>
      </c>
      <c r="G26">
        <f t="shared" ca="1" si="20"/>
        <v>0</v>
      </c>
      <c r="H26">
        <f t="shared" ca="1" si="11"/>
        <v>150</v>
      </c>
      <c r="I26" t="str">
        <f t="shared" ca="1" si="21"/>
        <v>x1</v>
      </c>
      <c r="J26">
        <f t="shared" ca="1" si="1"/>
        <v>24</v>
      </c>
      <c r="K26" s="5" t="str">
        <f t="shared" ca="1" si="13"/>
        <v>Ruta 3/16</v>
      </c>
      <c r="L26" s="5" t="str">
        <f t="shared" ca="1" si="13"/>
        <v>Ruta 3/16</v>
      </c>
      <c r="M26" s="15" t="str">
        <f t="shared" ca="1" si="13"/>
        <v/>
      </c>
      <c r="N26" s="15">
        <f t="shared" ca="1" si="13"/>
        <v>0</v>
      </c>
      <c r="O26" s="15">
        <f t="shared" ca="1" si="13"/>
        <v>0</v>
      </c>
      <c r="P26" s="15">
        <f t="shared" ca="1" si="13"/>
        <v>0</v>
      </c>
      <c r="Q26" s="5" t="str">
        <f t="shared" ca="1" si="13"/>
        <v/>
      </c>
      <c r="R26" s="5">
        <f t="shared" ca="1" si="13"/>
        <v>1</v>
      </c>
      <c r="S26" s="5" t="str">
        <f t="shared" ca="1" si="22"/>
        <v>3</v>
      </c>
      <c r="T26" s="5" t="str">
        <f t="shared" ca="1" si="22"/>
        <v>16</v>
      </c>
      <c r="U26" s="5">
        <f t="shared" ca="1" si="22"/>
        <v>0</v>
      </c>
      <c r="V26" s="5">
        <f t="shared" ca="1" si="15"/>
        <v>24</v>
      </c>
      <c r="W26" s="15">
        <f t="shared" ca="1" si="3"/>
        <v>1</v>
      </c>
      <c r="X26" s="15">
        <f t="shared" ca="1" si="4"/>
        <v>0</v>
      </c>
      <c r="Y26" s="15" t="str">
        <f t="shared" ca="1" si="16"/>
        <v/>
      </c>
      <c r="Z26">
        <f t="shared" ca="1" si="6"/>
        <v>17</v>
      </c>
      <c r="AA26">
        <f t="shared" ca="1" si="7"/>
        <v>8</v>
      </c>
      <c r="AB26">
        <f t="shared" ca="1" si="8"/>
        <v>8</v>
      </c>
      <c r="AC26">
        <f t="shared" ca="1" si="9"/>
        <v>0</v>
      </c>
      <c r="AD26">
        <f t="shared" ca="1" si="10"/>
        <v>0</v>
      </c>
    </row>
    <row r="27" spans="5:30" x14ac:dyDescent="0.25">
      <c r="E27">
        <f t="shared" ca="1" si="0"/>
        <v>25</v>
      </c>
      <c r="F27" s="14">
        <f t="shared" si="19"/>
        <v>25</v>
      </c>
      <c r="G27">
        <f t="shared" ca="1" si="20"/>
        <v>0</v>
      </c>
      <c r="H27">
        <f t="shared" ca="1" si="11"/>
        <v>150</v>
      </c>
      <c r="I27" t="str">
        <f t="shared" ca="1" si="21"/>
        <v>x1</v>
      </c>
      <c r="J27">
        <f t="shared" ca="1" si="1"/>
        <v>25</v>
      </c>
      <c r="K27" s="5" t="str">
        <f t="shared" ca="1" si="13"/>
        <v>Ruta 3/16</v>
      </c>
      <c r="L27" s="5" t="str">
        <f t="shared" ca="1" si="13"/>
        <v>Sixto Celorrio (frente Valle Zuriza - Pd. Bus)</v>
      </c>
      <c r="M27" s="15" t="str">
        <f t="shared" ca="1" si="13"/>
        <v>06:55</v>
      </c>
      <c r="N27" s="15">
        <f t="shared" ca="1" si="13"/>
        <v>0</v>
      </c>
      <c r="O27" s="15">
        <f t="shared" ca="1" si="13"/>
        <v>0</v>
      </c>
      <c r="P27" s="15">
        <f t="shared" ca="1" si="13"/>
        <v>0</v>
      </c>
      <c r="Q27" s="5" t="str">
        <f t="shared" ca="1" si="13"/>
        <v>Opel Planta en Figueruelas</v>
      </c>
      <c r="R27" s="5">
        <f t="shared" ca="1" si="13"/>
        <v>0</v>
      </c>
      <c r="S27" s="5" t="str">
        <f t="shared" ca="1" si="22"/>
        <v>3</v>
      </c>
      <c r="T27" s="5" t="str">
        <f t="shared" ca="1" si="22"/>
        <v>16</v>
      </c>
      <c r="U27" s="5">
        <f t="shared" ca="1" si="22"/>
        <v>1</v>
      </c>
      <c r="V27" s="5">
        <f t="shared" ca="1" si="15"/>
        <v>25</v>
      </c>
      <c r="W27" s="15" t="str">
        <f t="shared" ca="1" si="3"/>
        <v/>
      </c>
      <c r="X27" s="15">
        <f t="shared" ca="1" si="4"/>
        <v>1</v>
      </c>
      <c r="Y27" s="15">
        <f t="shared" ca="1" si="16"/>
        <v>1</v>
      </c>
      <c r="Z27">
        <f t="shared" ca="1" si="6"/>
        <v>0</v>
      </c>
      <c r="AA27">
        <f t="shared" ca="1" si="7"/>
        <v>0</v>
      </c>
      <c r="AB27">
        <f t="shared" ca="1" si="8"/>
        <v>0</v>
      </c>
      <c r="AC27">
        <f t="shared" ca="1" si="9"/>
        <v>8</v>
      </c>
      <c r="AD27">
        <f t="shared" ca="1" si="10"/>
        <v>8</v>
      </c>
    </row>
    <row r="28" spans="5:30" x14ac:dyDescent="0.25">
      <c r="E28">
        <f t="shared" ca="1" si="0"/>
        <v>26</v>
      </c>
      <c r="F28" s="14">
        <f t="shared" si="19"/>
        <v>26</v>
      </c>
      <c r="G28">
        <f t="shared" ca="1" si="20"/>
        <v>0</v>
      </c>
      <c r="H28">
        <f t="shared" ca="1" si="11"/>
        <v>150</v>
      </c>
      <c r="I28" t="str">
        <f t="shared" ca="1" si="21"/>
        <v>x1</v>
      </c>
      <c r="J28">
        <f t="shared" ca="1" si="1"/>
        <v>26</v>
      </c>
      <c r="K28" s="5" t="str">
        <f t="shared" ca="1" si="13"/>
        <v>Ruta 3/16</v>
      </c>
      <c r="L28" s="5" t="str">
        <f t="shared" ca="1" si="13"/>
        <v>San Juan de la Peña, nº 36 (Pd. Bus)</v>
      </c>
      <c r="M28" s="15" t="str">
        <f t="shared" ca="1" si="13"/>
        <v>06:56</v>
      </c>
      <c r="N28" s="15">
        <f t="shared" ca="1" si="13"/>
        <v>0</v>
      </c>
      <c r="O28" s="15">
        <f t="shared" ca="1" si="13"/>
        <v>0</v>
      </c>
      <c r="P28" s="15">
        <f t="shared" ca="1" si="13"/>
        <v>0</v>
      </c>
      <c r="Q28" s="5" t="str">
        <f t="shared" ca="1" si="13"/>
        <v>Ctra. Logroño desvío Utebo (Pd. Bus)</v>
      </c>
      <c r="R28" s="5">
        <f t="shared" ca="1" si="13"/>
        <v>0</v>
      </c>
      <c r="S28" s="5" t="str">
        <f t="shared" ca="1" si="22"/>
        <v>3</v>
      </c>
      <c r="T28" s="5" t="str">
        <f t="shared" ca="1" si="22"/>
        <v>16</v>
      </c>
      <c r="U28" s="5">
        <f t="shared" ca="1" si="22"/>
        <v>2</v>
      </c>
      <c r="V28" s="5">
        <f t="shared" ca="1" si="15"/>
        <v>26</v>
      </c>
      <c r="W28" s="15" t="str">
        <f t="shared" ca="1" si="3"/>
        <v/>
      </c>
      <c r="X28" s="15">
        <f t="shared" ca="1" si="4"/>
        <v>1</v>
      </c>
      <c r="Y28" s="15">
        <f t="shared" ca="1" si="16"/>
        <v>1</v>
      </c>
      <c r="Z28">
        <f t="shared" ca="1" si="6"/>
        <v>0</v>
      </c>
      <c r="AA28">
        <f t="shared" ca="1" si="7"/>
        <v>0</v>
      </c>
      <c r="AB28">
        <f t="shared" ca="1" si="8"/>
        <v>0</v>
      </c>
      <c r="AC28">
        <f t="shared" ca="1" si="9"/>
        <v>7</v>
      </c>
      <c r="AD28">
        <f t="shared" ca="1" si="10"/>
        <v>7</v>
      </c>
    </row>
    <row r="29" spans="5:30" x14ac:dyDescent="0.25">
      <c r="E29">
        <f t="shared" ca="1" si="0"/>
        <v>27</v>
      </c>
      <c r="F29" s="14">
        <f t="shared" si="19"/>
        <v>27</v>
      </c>
      <c r="G29">
        <f t="shared" ca="1" si="20"/>
        <v>0</v>
      </c>
      <c r="H29">
        <f t="shared" ca="1" si="11"/>
        <v>150</v>
      </c>
      <c r="I29" t="str">
        <f t="shared" ca="1" si="21"/>
        <v>x1</v>
      </c>
      <c r="J29">
        <f t="shared" ca="1" si="1"/>
        <v>27</v>
      </c>
      <c r="K29" s="5" t="str">
        <f t="shared" ca="1" si="13"/>
        <v>Ruta 3/16</v>
      </c>
      <c r="L29" s="5" t="str">
        <f t="shared" ca="1" si="13"/>
        <v>San Juan de la Peña (esq. José Luis Lacruz)</v>
      </c>
      <c r="M29" s="15" t="str">
        <f t="shared" ca="1" si="13"/>
        <v>06:57</v>
      </c>
      <c r="N29" s="15">
        <f t="shared" ca="1" si="13"/>
        <v>0</v>
      </c>
      <c r="O29" s="15">
        <f t="shared" ca="1" si="13"/>
        <v>0</v>
      </c>
      <c r="P29" s="15">
        <f t="shared" ca="1" si="13"/>
        <v>0</v>
      </c>
      <c r="Q29" s="5" t="str">
        <f t="shared" ca="1" si="13"/>
        <v>Majas de Goya, 15 (Pd. Bus - CAI)</v>
      </c>
      <c r="R29" s="5">
        <f t="shared" ca="1" si="13"/>
        <v>0</v>
      </c>
      <c r="S29" s="5" t="str">
        <f t="shared" ca="1" si="22"/>
        <v>3</v>
      </c>
      <c r="T29" s="5" t="str">
        <f t="shared" ca="1" si="22"/>
        <v>16</v>
      </c>
      <c r="U29" s="5">
        <f t="shared" ca="1" si="22"/>
        <v>3</v>
      </c>
      <c r="V29" s="5">
        <f t="shared" ca="1" si="15"/>
        <v>27</v>
      </c>
      <c r="W29" s="15" t="str">
        <f t="shared" ca="1" si="3"/>
        <v/>
      </c>
      <c r="X29" s="15">
        <f t="shared" ca="1" si="4"/>
        <v>1</v>
      </c>
      <c r="Y29" s="15">
        <f t="shared" ca="1" si="16"/>
        <v>1</v>
      </c>
      <c r="Z29">
        <f t="shared" ca="1" si="6"/>
        <v>0</v>
      </c>
      <c r="AA29">
        <f t="shared" ca="1" si="7"/>
        <v>0</v>
      </c>
      <c r="AB29">
        <f t="shared" ca="1" si="8"/>
        <v>0</v>
      </c>
      <c r="AC29">
        <f t="shared" ca="1" si="9"/>
        <v>6</v>
      </c>
      <c r="AD29">
        <f t="shared" ca="1" si="10"/>
        <v>6</v>
      </c>
    </row>
    <row r="30" spans="5:30" x14ac:dyDescent="0.25">
      <c r="E30">
        <f t="shared" ca="1" si="0"/>
        <v>28</v>
      </c>
      <c r="F30" s="14">
        <f t="shared" si="19"/>
        <v>28</v>
      </c>
      <c r="G30">
        <f t="shared" ca="1" si="20"/>
        <v>0</v>
      </c>
      <c r="H30">
        <f t="shared" ca="1" si="11"/>
        <v>150</v>
      </c>
      <c r="I30" t="str">
        <f t="shared" ca="1" si="21"/>
        <v>x1</v>
      </c>
      <c r="J30">
        <f t="shared" ca="1" si="1"/>
        <v>28</v>
      </c>
      <c r="K30" s="5" t="str">
        <f t="shared" ca="1" si="13"/>
        <v>Ruta 3/16</v>
      </c>
      <c r="L30" s="5" t="str">
        <f t="shared" ca="1" si="13"/>
        <v>San Juan de la Peña, nº 182 ( Pd. Bus)</v>
      </c>
      <c r="M30" s="15" t="str">
        <f t="shared" ca="1" si="13"/>
        <v>06:58</v>
      </c>
      <c r="N30" s="15">
        <f t="shared" ca="1" si="13"/>
        <v>0</v>
      </c>
      <c r="O30" s="15">
        <f t="shared" ca="1" si="13"/>
        <v>0</v>
      </c>
      <c r="P30" s="15">
        <f t="shared" ca="1" si="13"/>
        <v>0</v>
      </c>
      <c r="Q30" s="5" t="str">
        <f t="shared" ca="1" si="13"/>
        <v>Avd. Academia Gral.. Militar (frente nº 56)</v>
      </c>
      <c r="R30" s="5">
        <f t="shared" ca="1" si="13"/>
        <v>0</v>
      </c>
      <c r="S30" s="5" t="str">
        <f t="shared" ca="1" si="22"/>
        <v>3</v>
      </c>
      <c r="T30" s="5" t="str">
        <f t="shared" ca="1" si="22"/>
        <v>16</v>
      </c>
      <c r="U30" s="5">
        <f t="shared" ca="1" si="22"/>
        <v>4</v>
      </c>
      <c r="V30" s="5">
        <f t="shared" ca="1" si="15"/>
        <v>28</v>
      </c>
      <c r="W30" s="15" t="str">
        <f t="shared" ca="1" si="3"/>
        <v/>
      </c>
      <c r="X30" s="15">
        <f t="shared" ca="1" si="4"/>
        <v>1</v>
      </c>
      <c r="Y30" s="15">
        <f t="shared" ca="1" si="16"/>
        <v>1</v>
      </c>
      <c r="Z30">
        <f t="shared" ca="1" si="6"/>
        <v>0</v>
      </c>
      <c r="AA30">
        <f t="shared" ca="1" si="7"/>
        <v>0</v>
      </c>
      <c r="AB30">
        <f t="shared" ca="1" si="8"/>
        <v>0</v>
      </c>
      <c r="AC30">
        <f t="shared" ca="1" si="9"/>
        <v>5</v>
      </c>
      <c r="AD30">
        <f t="shared" ca="1" si="10"/>
        <v>5</v>
      </c>
    </row>
    <row r="31" spans="5:30" x14ac:dyDescent="0.25">
      <c r="E31">
        <f t="shared" ca="1" si="0"/>
        <v>29</v>
      </c>
      <c r="F31" s="14">
        <f t="shared" si="19"/>
        <v>29</v>
      </c>
      <c r="G31">
        <f t="shared" ca="1" si="20"/>
        <v>0</v>
      </c>
      <c r="H31">
        <f t="shared" ca="1" si="11"/>
        <v>150</v>
      </c>
      <c r="I31" t="str">
        <f t="shared" ca="1" si="21"/>
        <v>x1</v>
      </c>
      <c r="J31">
        <f t="shared" ca="1" si="1"/>
        <v>29</v>
      </c>
      <c r="K31" s="5" t="str">
        <f t="shared" ca="1" si="13"/>
        <v>Ruta 3/16</v>
      </c>
      <c r="L31" s="5" t="str">
        <f t="shared" ca="1" si="13"/>
        <v>Academia General Militar, 56 ( Pd. Bus)</v>
      </c>
      <c r="M31" s="15" t="str">
        <f t="shared" ca="1" si="13"/>
        <v>07:00</v>
      </c>
      <c r="N31" s="15">
        <f t="shared" ca="1" si="13"/>
        <v>0</v>
      </c>
      <c r="O31" s="15">
        <f t="shared" ca="1" si="13"/>
        <v>0</v>
      </c>
      <c r="P31" s="15">
        <f t="shared" ca="1" si="13"/>
        <v>0</v>
      </c>
      <c r="Q31" s="5" t="str">
        <f t="shared" ca="1" si="13"/>
        <v>San Juan de la Peña, (frente nº 192 - Pd. Bus)</v>
      </c>
      <c r="R31" s="5">
        <f t="shared" ca="1" si="13"/>
        <v>0</v>
      </c>
      <c r="S31" s="5" t="str">
        <f t="shared" ca="1" si="22"/>
        <v>3</v>
      </c>
      <c r="T31" s="5" t="str">
        <f t="shared" ca="1" si="22"/>
        <v>16</v>
      </c>
      <c r="U31" s="5">
        <f t="shared" ca="1" si="22"/>
        <v>5</v>
      </c>
      <c r="V31" s="5">
        <f t="shared" ca="1" si="15"/>
        <v>29</v>
      </c>
      <c r="W31" s="15" t="str">
        <f t="shared" ca="1" si="3"/>
        <v/>
      </c>
      <c r="X31" s="15">
        <f t="shared" ca="1" si="4"/>
        <v>1</v>
      </c>
      <c r="Y31" s="15">
        <f t="shared" ca="1" si="16"/>
        <v>1</v>
      </c>
      <c r="Z31">
        <f t="shared" ca="1" si="6"/>
        <v>0</v>
      </c>
      <c r="AA31">
        <f t="shared" ca="1" si="7"/>
        <v>0</v>
      </c>
      <c r="AB31">
        <f t="shared" ca="1" si="8"/>
        <v>0</v>
      </c>
      <c r="AC31">
        <f t="shared" ca="1" si="9"/>
        <v>4</v>
      </c>
      <c r="AD31">
        <f t="shared" ca="1" si="10"/>
        <v>4</v>
      </c>
    </row>
    <row r="32" spans="5:30" x14ac:dyDescent="0.25">
      <c r="E32">
        <f t="shared" ca="1" si="0"/>
        <v>30</v>
      </c>
      <c r="F32" s="14">
        <f t="shared" si="19"/>
        <v>30</v>
      </c>
      <c r="G32">
        <f t="shared" ca="1" si="20"/>
        <v>0</v>
      </c>
      <c r="H32">
        <f t="shared" ca="1" si="11"/>
        <v>150</v>
      </c>
      <c r="I32" t="str">
        <f t="shared" ca="1" si="21"/>
        <v>x1</v>
      </c>
      <c r="J32">
        <f t="shared" ca="1" si="1"/>
        <v>30</v>
      </c>
      <c r="K32" s="5" t="str">
        <f t="shared" ca="1" si="13"/>
        <v>Ruta 3/16</v>
      </c>
      <c r="L32" s="5" t="str">
        <f t="shared" ca="1" si="13"/>
        <v>Majas de Goya, 15 (Pd. Bus - CAI)</v>
      </c>
      <c r="M32" s="15" t="str">
        <f t="shared" ca="1" si="13"/>
        <v>07:02</v>
      </c>
      <c r="N32" s="15">
        <f t="shared" ca="1" si="13"/>
        <v>0</v>
      </c>
      <c r="O32" s="15">
        <f t="shared" ca="1" si="13"/>
        <v>0</v>
      </c>
      <c r="P32" s="15">
        <f t="shared" ca="1" si="13"/>
        <v>0</v>
      </c>
      <c r="Q32" s="5" t="str">
        <f t="shared" ca="1" si="13"/>
        <v>San Juan de la Peña (frente José Luis Lacruz)</v>
      </c>
      <c r="R32" s="5">
        <f t="shared" ca="1" si="13"/>
        <v>0</v>
      </c>
      <c r="S32" s="5" t="str">
        <f t="shared" ca="1" si="22"/>
        <v>3</v>
      </c>
      <c r="T32" s="5" t="str">
        <f t="shared" ca="1" si="22"/>
        <v>16</v>
      </c>
      <c r="U32" s="5">
        <f t="shared" ca="1" si="22"/>
        <v>6</v>
      </c>
      <c r="V32" s="5">
        <f t="shared" ca="1" si="15"/>
        <v>30</v>
      </c>
      <c r="W32" s="15" t="str">
        <f t="shared" ca="1" si="3"/>
        <v/>
      </c>
      <c r="X32" s="15">
        <f t="shared" ca="1" si="4"/>
        <v>1</v>
      </c>
      <c r="Y32" s="15">
        <f t="shared" ca="1" si="16"/>
        <v>1</v>
      </c>
      <c r="Z32">
        <f t="shared" ca="1" si="6"/>
        <v>0</v>
      </c>
      <c r="AA32">
        <f t="shared" ca="1" si="7"/>
        <v>0</v>
      </c>
      <c r="AB32">
        <f t="shared" ca="1" si="8"/>
        <v>0</v>
      </c>
      <c r="AC32">
        <f t="shared" ca="1" si="9"/>
        <v>3</v>
      </c>
      <c r="AD32">
        <f t="shared" ca="1" si="10"/>
        <v>3</v>
      </c>
    </row>
    <row r="33" spans="5:30" x14ac:dyDescent="0.25">
      <c r="E33">
        <f t="shared" ca="1" si="0"/>
        <v>31</v>
      </c>
      <c r="F33" s="14">
        <f t="shared" si="19"/>
        <v>31</v>
      </c>
      <c r="G33">
        <f t="shared" ca="1" si="20"/>
        <v>0</v>
      </c>
      <c r="H33">
        <f t="shared" ca="1" si="11"/>
        <v>150</v>
      </c>
      <c r="I33" t="str">
        <f t="shared" ca="1" si="21"/>
        <v>x1</v>
      </c>
      <c r="J33">
        <f t="shared" ca="1" si="1"/>
        <v>31</v>
      </c>
      <c r="K33" s="5" t="str">
        <f t="shared" ca="1" si="13"/>
        <v>Ruta 3/16</v>
      </c>
      <c r="L33" s="5" t="str">
        <f t="shared" ca="1" si="13"/>
        <v>Ctra. Logroño desvío Utebo (Pd. Bus)</v>
      </c>
      <c r="M33" s="15" t="str">
        <f t="shared" ca="1" si="13"/>
        <v>07:14</v>
      </c>
      <c r="N33" s="15">
        <f t="shared" ca="1" si="13"/>
        <v>0</v>
      </c>
      <c r="O33" s="15">
        <f t="shared" ca="1" si="13"/>
        <v>0</v>
      </c>
      <c r="P33" s="15">
        <f t="shared" ca="1" si="13"/>
        <v>0</v>
      </c>
      <c r="Q33" s="5" t="str">
        <f t="shared" ca="1" si="13"/>
        <v>San Juan de la Peña, nº 29 (Pd. Bus)</v>
      </c>
      <c r="R33" s="5">
        <f t="shared" ca="1" si="13"/>
        <v>0</v>
      </c>
      <c r="S33" s="5" t="str">
        <f t="shared" ca="1" si="22"/>
        <v>3</v>
      </c>
      <c r="T33" s="5" t="str">
        <f t="shared" ca="1" si="22"/>
        <v>16</v>
      </c>
      <c r="U33" s="5">
        <f t="shared" ca="1" si="22"/>
        <v>7</v>
      </c>
      <c r="V33" s="5">
        <f t="shared" ca="1" si="15"/>
        <v>31</v>
      </c>
      <c r="W33" s="15" t="str">
        <f t="shared" ca="1" si="3"/>
        <v/>
      </c>
      <c r="X33" s="15">
        <f t="shared" ca="1" si="4"/>
        <v>1</v>
      </c>
      <c r="Y33" s="15">
        <f t="shared" ca="1" si="16"/>
        <v>1</v>
      </c>
      <c r="Z33">
        <f t="shared" ca="1" si="6"/>
        <v>0</v>
      </c>
      <c r="AA33">
        <f t="shared" ca="1" si="7"/>
        <v>0</v>
      </c>
      <c r="AB33">
        <f t="shared" ca="1" si="8"/>
        <v>0</v>
      </c>
      <c r="AC33">
        <f t="shared" ca="1" si="9"/>
        <v>2</v>
      </c>
      <c r="AD33">
        <f t="shared" ca="1" si="10"/>
        <v>2</v>
      </c>
    </row>
    <row r="34" spans="5:30" x14ac:dyDescent="0.25">
      <c r="E34">
        <f t="shared" ca="1" si="0"/>
        <v>32</v>
      </c>
      <c r="F34" s="14">
        <f t="shared" si="19"/>
        <v>32</v>
      </c>
      <c r="G34">
        <f t="shared" ca="1" si="20"/>
        <v>0</v>
      </c>
      <c r="H34">
        <f t="shared" ca="1" si="11"/>
        <v>150</v>
      </c>
      <c r="I34" t="str">
        <f t="shared" ca="1" si="21"/>
        <v>x1</v>
      </c>
      <c r="J34">
        <f t="shared" ca="1" si="1"/>
        <v>32</v>
      </c>
      <c r="K34" s="5" t="str">
        <f t="shared" ca="1" si="13"/>
        <v>Ruta 3/16</v>
      </c>
      <c r="L34" s="5" t="str">
        <f t="shared" ca="1" si="13"/>
        <v>Opel Planta en Figueruelas</v>
      </c>
      <c r="M34" s="15" t="str">
        <f t="shared" ca="1" si="13"/>
        <v>07:30</v>
      </c>
      <c r="N34" s="15">
        <f t="shared" ca="1" si="13"/>
        <v>0</v>
      </c>
      <c r="O34" s="15">
        <f t="shared" ca="1" si="13"/>
        <v>0</v>
      </c>
      <c r="P34" s="15">
        <f t="shared" ca="1" si="13"/>
        <v>0</v>
      </c>
      <c r="Q34" s="5" t="str">
        <f t="shared" ca="1" si="13"/>
        <v>Valle Zuriza, nº 26 (Pd. Bus)</v>
      </c>
      <c r="R34" s="5">
        <f t="shared" ca="1" si="13"/>
        <v>0</v>
      </c>
      <c r="S34" s="5" t="str">
        <f t="shared" ca="1" si="22"/>
        <v>3</v>
      </c>
      <c r="T34" s="5" t="str">
        <f t="shared" ca="1" si="22"/>
        <v>16</v>
      </c>
      <c r="U34" s="5">
        <f t="shared" ca="1" si="22"/>
        <v>8</v>
      </c>
      <c r="V34" s="5">
        <f t="shared" ca="1" si="15"/>
        <v>32</v>
      </c>
      <c r="W34" s="15" t="str">
        <f t="shared" ca="1" si="3"/>
        <v/>
      </c>
      <c r="X34" s="15">
        <f t="shared" ca="1" si="4"/>
        <v>1</v>
      </c>
      <c r="Y34" s="15">
        <f t="shared" ca="1" si="16"/>
        <v>1</v>
      </c>
      <c r="Z34">
        <f t="shared" ca="1" si="6"/>
        <v>0</v>
      </c>
      <c r="AA34">
        <f t="shared" ca="1" si="7"/>
        <v>0</v>
      </c>
      <c r="AB34">
        <f t="shared" ca="1" si="8"/>
        <v>0</v>
      </c>
      <c r="AC34">
        <f t="shared" ca="1" si="9"/>
        <v>1</v>
      </c>
      <c r="AD34">
        <f t="shared" ca="1" si="10"/>
        <v>1</v>
      </c>
    </row>
    <row r="35" spans="5:30" x14ac:dyDescent="0.25">
      <c r="E35">
        <f t="shared" ca="1" si="0"/>
        <v>33</v>
      </c>
      <c r="F35" s="14">
        <f t="shared" si="19"/>
        <v>33</v>
      </c>
      <c r="G35">
        <f t="shared" ca="1" si="20"/>
        <v>0</v>
      </c>
      <c r="H35">
        <f t="shared" ca="1" si="11"/>
        <v>150</v>
      </c>
      <c r="I35" t="str">
        <f t="shared" ca="1" si="21"/>
        <v>x1</v>
      </c>
      <c r="J35">
        <f t="shared" ca="1" si="1"/>
        <v>33</v>
      </c>
      <c r="K35" s="5" t="str">
        <f t="shared" ca="1" si="13"/>
        <v>Ruta 4/16</v>
      </c>
      <c r="L35" s="5" t="str">
        <f t="shared" ca="1" si="13"/>
        <v>Ruta 4/16</v>
      </c>
      <c r="M35" s="15" t="str">
        <f t="shared" ca="1" si="13"/>
        <v/>
      </c>
      <c r="N35" s="15">
        <f t="shared" ca="1" si="13"/>
        <v>0</v>
      </c>
      <c r="O35" s="15">
        <f t="shared" ca="1" si="13"/>
        <v>0</v>
      </c>
      <c r="P35" s="15">
        <f t="shared" ca="1" si="13"/>
        <v>0</v>
      </c>
      <c r="Q35" s="5" t="str">
        <f t="shared" ca="1" si="13"/>
        <v/>
      </c>
      <c r="R35" s="5">
        <f t="shared" ca="1" si="13"/>
        <v>1</v>
      </c>
      <c r="S35" s="5" t="str">
        <f t="shared" ca="1" si="22"/>
        <v>4</v>
      </c>
      <c r="T35" s="5" t="str">
        <f t="shared" ca="1" si="22"/>
        <v>16</v>
      </c>
      <c r="U35" s="5">
        <f t="shared" ca="1" si="22"/>
        <v>0</v>
      </c>
      <c r="V35" s="5">
        <f t="shared" ca="1" si="15"/>
        <v>33</v>
      </c>
      <c r="W35" s="15">
        <f t="shared" ca="1" si="3"/>
        <v>1</v>
      </c>
      <c r="X35" s="15">
        <f t="shared" ca="1" si="4"/>
        <v>0</v>
      </c>
      <c r="Y35" s="15" t="str">
        <f t="shared" ca="1" si="16"/>
        <v/>
      </c>
      <c r="Z35">
        <f t="shared" ca="1" si="6"/>
        <v>19</v>
      </c>
      <c r="AA35">
        <f t="shared" ca="1" si="7"/>
        <v>9</v>
      </c>
      <c r="AB35">
        <f t="shared" ca="1" si="8"/>
        <v>9</v>
      </c>
      <c r="AC35">
        <f t="shared" ca="1" si="9"/>
        <v>0</v>
      </c>
      <c r="AD35">
        <f t="shared" ca="1" si="10"/>
        <v>0</v>
      </c>
    </row>
    <row r="36" spans="5:30" x14ac:dyDescent="0.25">
      <c r="E36">
        <f t="shared" ca="1" si="0"/>
        <v>34</v>
      </c>
      <c r="F36" s="14">
        <f t="shared" si="19"/>
        <v>34</v>
      </c>
      <c r="G36">
        <f t="shared" ca="1" si="20"/>
        <v>0</v>
      </c>
      <c r="H36">
        <f t="shared" ca="1" si="11"/>
        <v>150</v>
      </c>
      <c r="I36" t="str">
        <f t="shared" ca="1" si="21"/>
        <v>x1</v>
      </c>
      <c r="J36">
        <f t="shared" ca="1" si="1"/>
        <v>34</v>
      </c>
      <c r="K36" s="5" t="str">
        <f t="shared" ca="1" si="13"/>
        <v>Ruta 4/16</v>
      </c>
      <c r="L36" s="5" t="str">
        <f t="shared" ca="1" si="13"/>
        <v>Salvador Allende, nº 85 ( Pd. Bus)</v>
      </c>
      <c r="M36" s="15" t="str">
        <f t="shared" ca="1" si="13"/>
        <v>06:59</v>
      </c>
      <c r="N36" s="15">
        <f t="shared" ca="1" si="13"/>
        <v>0</v>
      </c>
      <c r="O36" s="15">
        <f t="shared" ca="1" si="13"/>
        <v>0</v>
      </c>
      <c r="P36" s="15">
        <f t="shared" ca="1" si="13"/>
        <v>0</v>
      </c>
      <c r="Q36" s="5" t="str">
        <f t="shared" ca="1" si="13"/>
        <v>Opel Planta en Figueruelas</v>
      </c>
      <c r="R36" s="5">
        <f t="shared" ca="1" si="13"/>
        <v>0</v>
      </c>
      <c r="S36" s="5" t="str">
        <f t="shared" ca="1" si="22"/>
        <v>4</v>
      </c>
      <c r="T36" s="5" t="str">
        <f t="shared" ca="1" si="22"/>
        <v>16</v>
      </c>
      <c r="U36" s="5">
        <f t="shared" ca="1" si="22"/>
        <v>1</v>
      </c>
      <c r="V36" s="5">
        <f t="shared" ca="1" si="15"/>
        <v>34</v>
      </c>
      <c r="W36" s="15" t="str">
        <f t="shared" ca="1" si="3"/>
        <v/>
      </c>
      <c r="X36" s="15">
        <f t="shared" ca="1" si="4"/>
        <v>1</v>
      </c>
      <c r="Y36" s="15">
        <f t="shared" ca="1" si="16"/>
        <v>1</v>
      </c>
      <c r="Z36">
        <f t="shared" ca="1" si="6"/>
        <v>0</v>
      </c>
      <c r="AA36">
        <f t="shared" ca="1" si="7"/>
        <v>0</v>
      </c>
      <c r="AB36">
        <f t="shared" ca="1" si="8"/>
        <v>0</v>
      </c>
      <c r="AC36">
        <f t="shared" ca="1" si="9"/>
        <v>9</v>
      </c>
      <c r="AD36">
        <f t="shared" ca="1" si="10"/>
        <v>9</v>
      </c>
    </row>
    <row r="37" spans="5:30" x14ac:dyDescent="0.25">
      <c r="E37">
        <f t="shared" ca="1" si="0"/>
        <v>35</v>
      </c>
      <c r="F37" s="14">
        <f t="shared" si="19"/>
        <v>35</v>
      </c>
      <c r="G37">
        <f t="shared" ca="1" si="20"/>
        <v>0</v>
      </c>
      <c r="H37">
        <f t="shared" ca="1" si="11"/>
        <v>150</v>
      </c>
      <c r="I37" t="str">
        <f t="shared" ca="1" si="21"/>
        <v>x1</v>
      </c>
      <c r="J37">
        <f t="shared" ca="1" si="1"/>
        <v>35</v>
      </c>
      <c r="K37" s="5" t="str">
        <f t="shared" ca="1" si="13"/>
        <v>Ruta 4/16</v>
      </c>
      <c r="L37" s="5" t="str">
        <f t="shared" ca="1" si="13"/>
        <v>Salvador Allende, nº 67 ( Pd. Bus)</v>
      </c>
      <c r="M37" s="15" t="str">
        <f t="shared" ca="1" si="13"/>
        <v>07:00</v>
      </c>
      <c r="N37" s="15">
        <f t="shared" ca="1" si="13"/>
        <v>0</v>
      </c>
      <c r="O37" s="15">
        <f t="shared" ca="1" si="13"/>
        <v>0</v>
      </c>
      <c r="P37" s="15">
        <f t="shared" ca="1" si="13"/>
        <v>0</v>
      </c>
      <c r="Q37" s="5" t="str">
        <f t="shared" ca="1" si="13"/>
        <v>Pablo Picasso, nº 8 ( Pd. Bus)</v>
      </c>
      <c r="R37" s="5">
        <f t="shared" ca="1" si="13"/>
        <v>0</v>
      </c>
      <c r="S37" s="5" t="str">
        <f t="shared" ca="1" si="22"/>
        <v>4</v>
      </c>
      <c r="T37" s="5" t="str">
        <f t="shared" ca="1" si="22"/>
        <v>16</v>
      </c>
      <c r="U37" s="5">
        <f t="shared" ca="1" si="22"/>
        <v>2</v>
      </c>
      <c r="V37" s="5">
        <f t="shared" ca="1" si="15"/>
        <v>35</v>
      </c>
      <c r="W37" s="15" t="str">
        <f t="shared" ca="1" si="3"/>
        <v/>
      </c>
      <c r="X37" s="15">
        <f t="shared" ca="1" si="4"/>
        <v>1</v>
      </c>
      <c r="Y37" s="15">
        <f t="shared" ca="1" si="16"/>
        <v>1</v>
      </c>
      <c r="Z37">
        <f t="shared" ca="1" si="6"/>
        <v>0</v>
      </c>
      <c r="AA37">
        <f t="shared" ca="1" si="7"/>
        <v>0</v>
      </c>
      <c r="AB37">
        <f t="shared" ca="1" si="8"/>
        <v>0</v>
      </c>
      <c r="AC37">
        <f t="shared" ca="1" si="9"/>
        <v>8</v>
      </c>
      <c r="AD37">
        <f t="shared" ca="1" si="10"/>
        <v>8</v>
      </c>
    </row>
    <row r="38" spans="5:30" x14ac:dyDescent="0.25">
      <c r="E38">
        <f t="shared" ca="1" si="0"/>
        <v>36</v>
      </c>
      <c r="F38" s="14">
        <f t="shared" si="19"/>
        <v>36</v>
      </c>
      <c r="G38">
        <f t="shared" ca="1" si="20"/>
        <v>0</v>
      </c>
      <c r="H38">
        <f t="shared" ca="1" si="11"/>
        <v>150</v>
      </c>
      <c r="I38" t="str">
        <f t="shared" ca="1" si="21"/>
        <v>x1</v>
      </c>
      <c r="J38">
        <f t="shared" ca="1" si="1"/>
        <v>36</v>
      </c>
      <c r="K38" s="5" t="str">
        <f t="shared" ca="1" si="13"/>
        <v>Ruta 4/16</v>
      </c>
      <c r="L38" s="5" t="str">
        <f t="shared" ca="1" si="13"/>
        <v>Pablo Picasso (esq. Salvador Allende - Pd. Bus)</v>
      </c>
      <c r="M38" s="15" t="str">
        <f t="shared" ca="1" si="13"/>
        <v>07:01</v>
      </c>
      <c r="N38" s="15">
        <f t="shared" ca="1" si="13"/>
        <v>0</v>
      </c>
      <c r="O38" s="15">
        <f t="shared" ca="1" si="13"/>
        <v>0</v>
      </c>
      <c r="P38" s="15">
        <f t="shared" ca="1" si="13"/>
        <v>0</v>
      </c>
      <c r="Q38" s="5" t="str">
        <f t="shared" ca="1" si="13"/>
        <v>Pablo Picasso (esq. María Zambrano - Pd. Bus</v>
      </c>
      <c r="R38" s="5">
        <f t="shared" ca="1" si="13"/>
        <v>0</v>
      </c>
      <c r="S38" s="5" t="str">
        <f t="shared" ca="1" si="22"/>
        <v>4</v>
      </c>
      <c r="T38" s="5" t="str">
        <f t="shared" ca="1" si="22"/>
        <v>16</v>
      </c>
      <c r="U38" s="5">
        <f t="shared" ca="1" si="22"/>
        <v>3</v>
      </c>
      <c r="V38" s="5">
        <f t="shared" ca="1" si="15"/>
        <v>36</v>
      </c>
      <c r="W38" s="15" t="str">
        <f t="shared" ca="1" si="3"/>
        <v/>
      </c>
      <c r="X38" s="15">
        <f t="shared" ca="1" si="4"/>
        <v>1</v>
      </c>
      <c r="Y38" s="15">
        <f t="shared" ca="1" si="16"/>
        <v>1</v>
      </c>
      <c r="Z38">
        <f t="shared" ca="1" si="6"/>
        <v>0</v>
      </c>
      <c r="AA38">
        <f t="shared" ca="1" si="7"/>
        <v>0</v>
      </c>
      <c r="AB38">
        <f t="shared" ca="1" si="8"/>
        <v>0</v>
      </c>
      <c r="AC38">
        <f t="shared" ca="1" si="9"/>
        <v>7</v>
      </c>
      <c r="AD38">
        <f t="shared" ca="1" si="10"/>
        <v>7</v>
      </c>
    </row>
    <row r="39" spans="5:30" x14ac:dyDescent="0.25">
      <c r="E39">
        <f t="shared" ca="1" si="0"/>
        <v>37</v>
      </c>
      <c r="F39" s="14">
        <f t="shared" si="19"/>
        <v>37</v>
      </c>
      <c r="G39">
        <f t="shared" ca="1" si="20"/>
        <v>0</v>
      </c>
      <c r="H39">
        <f t="shared" ca="1" si="11"/>
        <v>150</v>
      </c>
      <c r="I39" t="str">
        <f t="shared" ca="1" si="21"/>
        <v>x1</v>
      </c>
      <c r="J39">
        <f t="shared" ca="1" si="1"/>
        <v>37</v>
      </c>
      <c r="K39" s="5" t="str">
        <f t="shared" ref="K39:R60" ca="1" si="23">INDIRECT("'"&amp;$I39&amp;"'!"&amp;K$2&amp;$J39+2)</f>
        <v>Ruta 4/16</v>
      </c>
      <c r="L39" s="5" t="str">
        <f t="shared" ca="1" si="23"/>
        <v>Pablo Picasso, nº 8 ( Pd. Bus)</v>
      </c>
      <c r="M39" s="15" t="str">
        <f t="shared" ca="1" si="23"/>
        <v>07:02</v>
      </c>
      <c r="N39" s="15">
        <f t="shared" ca="1" si="23"/>
        <v>0</v>
      </c>
      <c r="O39" s="15">
        <f t="shared" ca="1" si="23"/>
        <v>0</v>
      </c>
      <c r="P39" s="15">
        <f t="shared" ca="1" si="23"/>
        <v>0</v>
      </c>
      <c r="Q39" s="5" t="str">
        <f t="shared" ca="1" si="23"/>
        <v>María Zambrano (Pablo Iglesias - Pd. Bus)</v>
      </c>
      <c r="R39" s="5">
        <f t="shared" ca="1" si="23"/>
        <v>0</v>
      </c>
      <c r="S39" s="5" t="str">
        <f t="shared" ca="1" si="22"/>
        <v>4</v>
      </c>
      <c r="T39" s="5" t="str">
        <f t="shared" ca="1" si="22"/>
        <v>16</v>
      </c>
      <c r="U39" s="5">
        <f t="shared" ca="1" si="22"/>
        <v>4</v>
      </c>
      <c r="V39" s="5">
        <f t="shared" ca="1" si="15"/>
        <v>37</v>
      </c>
      <c r="W39" s="15" t="str">
        <f t="shared" ca="1" si="3"/>
        <v/>
      </c>
      <c r="X39" s="15">
        <f t="shared" ca="1" si="4"/>
        <v>1</v>
      </c>
      <c r="Y39" s="15">
        <f t="shared" ca="1" si="16"/>
        <v>1</v>
      </c>
      <c r="Z39">
        <f t="shared" ca="1" si="6"/>
        <v>0</v>
      </c>
      <c r="AA39">
        <f t="shared" ca="1" si="7"/>
        <v>0</v>
      </c>
      <c r="AB39">
        <f t="shared" ca="1" si="8"/>
        <v>0</v>
      </c>
      <c r="AC39">
        <f t="shared" ca="1" si="9"/>
        <v>6</v>
      </c>
      <c r="AD39">
        <f t="shared" ca="1" si="10"/>
        <v>6</v>
      </c>
    </row>
    <row r="40" spans="5:30" x14ac:dyDescent="0.25">
      <c r="E40">
        <f t="shared" ca="1" si="0"/>
        <v>38</v>
      </c>
      <c r="F40" s="14">
        <f t="shared" si="19"/>
        <v>38</v>
      </c>
      <c r="G40">
        <f t="shared" ca="1" si="20"/>
        <v>0</v>
      </c>
      <c r="H40">
        <f t="shared" ca="1" si="11"/>
        <v>150</v>
      </c>
      <c r="I40" t="str">
        <f t="shared" ca="1" si="21"/>
        <v>x1</v>
      </c>
      <c r="J40">
        <f t="shared" ca="1" si="1"/>
        <v>38</v>
      </c>
      <c r="K40" s="5" t="str">
        <f t="shared" ca="1" si="23"/>
        <v>Ruta 4/16</v>
      </c>
      <c r="L40" s="5" t="str">
        <f t="shared" ca="1" si="23"/>
        <v>Pablo Picasso (esq. María Zambrano - Pd. Bus</v>
      </c>
      <c r="M40" s="15" t="str">
        <f t="shared" ca="1" si="23"/>
        <v>07:03</v>
      </c>
      <c r="N40" s="15">
        <f t="shared" ca="1" si="23"/>
        <v>0</v>
      </c>
      <c r="O40" s="15">
        <f t="shared" ca="1" si="23"/>
        <v>0</v>
      </c>
      <c r="P40" s="15">
        <f t="shared" ca="1" si="23"/>
        <v>0</v>
      </c>
      <c r="Q40" s="5" t="str">
        <f t="shared" ca="1" si="23"/>
        <v>Gómez de Avellaneda (Margarita Xirgú - Pd. Bus)</v>
      </c>
      <c r="R40" s="5">
        <f t="shared" ca="1" si="23"/>
        <v>0</v>
      </c>
      <c r="S40" s="5" t="str">
        <f t="shared" ca="1" si="22"/>
        <v>4</v>
      </c>
      <c r="T40" s="5" t="str">
        <f t="shared" ca="1" si="22"/>
        <v>16</v>
      </c>
      <c r="U40" s="5">
        <f t="shared" ca="1" si="22"/>
        <v>5</v>
      </c>
      <c r="V40" s="5">
        <f t="shared" ca="1" si="15"/>
        <v>38</v>
      </c>
      <c r="W40" s="15" t="str">
        <f t="shared" ca="1" si="3"/>
        <v/>
      </c>
      <c r="X40" s="15">
        <f t="shared" ca="1" si="4"/>
        <v>1</v>
      </c>
      <c r="Y40" s="15">
        <f t="shared" ca="1" si="16"/>
        <v>1</v>
      </c>
      <c r="Z40">
        <f t="shared" ca="1" si="6"/>
        <v>0</v>
      </c>
      <c r="AA40">
        <f t="shared" ca="1" si="7"/>
        <v>0</v>
      </c>
      <c r="AB40">
        <f t="shared" ca="1" si="8"/>
        <v>0</v>
      </c>
      <c r="AC40">
        <f t="shared" ca="1" si="9"/>
        <v>5</v>
      </c>
      <c r="AD40">
        <f t="shared" ca="1" si="10"/>
        <v>5</v>
      </c>
    </row>
    <row r="41" spans="5:30" x14ac:dyDescent="0.25">
      <c r="E41">
        <f t="shared" ca="1" si="0"/>
        <v>39</v>
      </c>
      <c r="F41" s="14">
        <f t="shared" si="19"/>
        <v>39</v>
      </c>
      <c r="G41">
        <f t="shared" ca="1" si="20"/>
        <v>0</v>
      </c>
      <c r="H41">
        <f t="shared" ca="1" si="11"/>
        <v>150</v>
      </c>
      <c r="I41" t="str">
        <f t="shared" ca="1" si="21"/>
        <v>x1</v>
      </c>
      <c r="J41">
        <f t="shared" ca="1" si="1"/>
        <v>39</v>
      </c>
      <c r="K41" s="5" t="str">
        <f t="shared" ca="1" si="23"/>
        <v>Ruta 4/16</v>
      </c>
      <c r="L41" s="5" t="str">
        <f t="shared" ca="1" si="23"/>
        <v>María Zambrano (esq. Pablo Iglesias - Pd. Bus)</v>
      </c>
      <c r="M41" s="15" t="str">
        <f t="shared" ca="1" si="23"/>
        <v>07:05</v>
      </c>
      <c r="N41" s="15">
        <f t="shared" ca="1" si="23"/>
        <v>0</v>
      </c>
      <c r="O41" s="15">
        <f t="shared" ca="1" si="23"/>
        <v>0</v>
      </c>
      <c r="P41" s="15">
        <f t="shared" ca="1" si="23"/>
        <v>0</v>
      </c>
      <c r="Q41" s="5" t="str">
        <f t="shared" ca="1" si="23"/>
        <v>Pablo Picasso (esq. Salvador Allende - Pd. Bus)</v>
      </c>
      <c r="R41" s="5">
        <f t="shared" ca="1" si="23"/>
        <v>0</v>
      </c>
      <c r="S41" s="5" t="str">
        <f t="shared" ca="1" si="22"/>
        <v>4</v>
      </c>
      <c r="T41" s="5" t="str">
        <f t="shared" ca="1" si="22"/>
        <v>16</v>
      </c>
      <c r="U41" s="5">
        <f t="shared" ca="1" si="22"/>
        <v>6</v>
      </c>
      <c r="V41" s="5">
        <f t="shared" ca="1" si="15"/>
        <v>39</v>
      </c>
      <c r="W41" s="15" t="str">
        <f t="shared" ca="1" si="3"/>
        <v/>
      </c>
      <c r="X41" s="15">
        <f t="shared" ca="1" si="4"/>
        <v>1</v>
      </c>
      <c r="Y41" s="15">
        <f t="shared" ca="1" si="16"/>
        <v>1</v>
      </c>
      <c r="Z41">
        <f t="shared" ca="1" si="6"/>
        <v>0</v>
      </c>
      <c r="AA41">
        <f t="shared" ca="1" si="7"/>
        <v>0</v>
      </c>
      <c r="AB41">
        <f t="shared" ca="1" si="8"/>
        <v>0</v>
      </c>
      <c r="AC41">
        <f t="shared" ca="1" si="9"/>
        <v>4</v>
      </c>
      <c r="AD41">
        <f t="shared" ca="1" si="10"/>
        <v>4</v>
      </c>
    </row>
    <row r="42" spans="5:30" x14ac:dyDescent="0.25">
      <c r="E42">
        <f t="shared" ca="1" si="0"/>
        <v>40</v>
      </c>
      <c r="F42" s="14">
        <f t="shared" si="19"/>
        <v>40</v>
      </c>
      <c r="G42">
        <f t="shared" ca="1" si="20"/>
        <v>0</v>
      </c>
      <c r="H42">
        <f t="shared" ca="1" si="11"/>
        <v>150</v>
      </c>
      <c r="I42" t="str">
        <f t="shared" ca="1" si="21"/>
        <v>x1</v>
      </c>
      <c r="J42">
        <f t="shared" ca="1" si="1"/>
        <v>40</v>
      </c>
      <c r="K42" s="5" t="str">
        <f t="shared" ca="1" si="23"/>
        <v>Ruta 4/16</v>
      </c>
      <c r="L42" s="5" t="str">
        <f t="shared" ca="1" si="23"/>
        <v>Gómez de Avellaneda (Margarita Xirgú - Pd. Bus)</v>
      </c>
      <c r="M42" s="15" t="str">
        <f t="shared" ca="1" si="23"/>
        <v>07:06</v>
      </c>
      <c r="N42" s="15">
        <f t="shared" ca="1" si="23"/>
        <v>0</v>
      </c>
      <c r="O42" s="15">
        <f t="shared" ca="1" si="23"/>
        <v>0</v>
      </c>
      <c r="P42" s="15">
        <f t="shared" ca="1" si="23"/>
        <v>0</v>
      </c>
      <c r="Q42" s="5" t="str">
        <f t="shared" ca="1" si="23"/>
        <v>Salvador Allende (frente nº 67 - Pd. Bus)</v>
      </c>
      <c r="R42" s="5">
        <f t="shared" ca="1" si="23"/>
        <v>0</v>
      </c>
      <c r="S42" s="5" t="str">
        <f t="shared" ca="1" si="22"/>
        <v>4</v>
      </c>
      <c r="T42" s="5" t="str">
        <f t="shared" ca="1" si="22"/>
        <v>16</v>
      </c>
      <c r="U42" s="5">
        <f t="shared" ca="1" si="22"/>
        <v>7</v>
      </c>
      <c r="V42" s="5">
        <f t="shared" ca="1" si="15"/>
        <v>40</v>
      </c>
      <c r="W42" s="15" t="str">
        <f t="shared" ca="1" si="3"/>
        <v/>
      </c>
      <c r="X42" s="15">
        <f t="shared" ca="1" si="4"/>
        <v>1</v>
      </c>
      <c r="Y42" s="15">
        <f t="shared" ca="1" si="16"/>
        <v>1</v>
      </c>
      <c r="Z42">
        <f t="shared" ca="1" si="6"/>
        <v>0</v>
      </c>
      <c r="AA42">
        <f t="shared" ca="1" si="7"/>
        <v>0</v>
      </c>
      <c r="AB42">
        <f t="shared" ca="1" si="8"/>
        <v>0</v>
      </c>
      <c r="AC42">
        <f t="shared" ca="1" si="9"/>
        <v>3</v>
      </c>
      <c r="AD42">
        <f t="shared" ca="1" si="10"/>
        <v>3</v>
      </c>
    </row>
    <row r="43" spans="5:30" x14ac:dyDescent="0.25">
      <c r="E43">
        <f t="shared" ca="1" si="0"/>
        <v>41</v>
      </c>
      <c r="F43" s="14">
        <f t="shared" si="19"/>
        <v>41</v>
      </c>
      <c r="G43">
        <f t="shared" ca="1" si="20"/>
        <v>0</v>
      </c>
      <c r="H43">
        <f t="shared" ca="1" si="11"/>
        <v>150</v>
      </c>
      <c r="I43" t="str">
        <f t="shared" ca="1" si="21"/>
        <v>x1</v>
      </c>
      <c r="J43">
        <f t="shared" ca="1" si="1"/>
        <v>41</v>
      </c>
      <c r="K43" s="5" t="str">
        <f t="shared" ca="1" si="23"/>
        <v>Ruta 4/16</v>
      </c>
      <c r="L43" s="5" t="str">
        <f t="shared" ca="1" si="23"/>
        <v>Luis Legaz, nº 24 (Edf. La Dehesa)</v>
      </c>
      <c r="M43" s="15" t="str">
        <f t="shared" ca="1" si="23"/>
        <v>07:07</v>
      </c>
      <c r="N43" s="15">
        <f t="shared" ca="1" si="23"/>
        <v>0</v>
      </c>
      <c r="O43" s="15">
        <f t="shared" ca="1" si="23"/>
        <v>0</v>
      </c>
      <c r="P43" s="15">
        <f t="shared" ca="1" si="23"/>
        <v>0</v>
      </c>
      <c r="Q43" s="5" t="str">
        <f t="shared" ref="Q43:Q54" ca="1" si="24">INDIRECT("'"&amp;$I43&amp;"'!"&amp;Q$2&amp;$J43+2)</f>
        <v>Salvador Allende (frente nº 85 - Pd. Bus)</v>
      </c>
      <c r="R43" s="5">
        <f t="shared" ca="1" si="23"/>
        <v>0</v>
      </c>
      <c r="S43" s="5" t="str">
        <f t="shared" ca="1" si="22"/>
        <v>4</v>
      </c>
      <c r="T43" s="5" t="str">
        <f t="shared" ca="1" si="22"/>
        <v>16</v>
      </c>
      <c r="U43" s="5">
        <f t="shared" ca="1" si="22"/>
        <v>8</v>
      </c>
      <c r="V43" s="5">
        <f t="shared" ca="1" si="15"/>
        <v>41</v>
      </c>
      <c r="W43" s="15" t="str">
        <f t="shared" ca="1" si="3"/>
        <v/>
      </c>
      <c r="X43" s="15">
        <f t="shared" ca="1" si="4"/>
        <v>1</v>
      </c>
      <c r="Y43" s="15">
        <f t="shared" ca="1" si="16"/>
        <v>1</v>
      </c>
      <c r="Z43">
        <f t="shared" ca="1" si="6"/>
        <v>0</v>
      </c>
      <c r="AA43">
        <f t="shared" ca="1" si="7"/>
        <v>0</v>
      </c>
      <c r="AB43">
        <f t="shared" ca="1" si="8"/>
        <v>0</v>
      </c>
      <c r="AC43">
        <f t="shared" ca="1" si="9"/>
        <v>2</v>
      </c>
      <c r="AD43">
        <f t="shared" ca="1" si="10"/>
        <v>2</v>
      </c>
    </row>
    <row r="44" spans="5:30" x14ac:dyDescent="0.25">
      <c r="E44">
        <f t="shared" ca="1" si="0"/>
        <v>42</v>
      </c>
      <c r="F44" s="14">
        <f t="shared" si="19"/>
        <v>42</v>
      </c>
      <c r="G44">
        <f t="shared" ca="1" si="20"/>
        <v>0</v>
      </c>
      <c r="H44">
        <f t="shared" ca="1" si="11"/>
        <v>150</v>
      </c>
      <c r="I44" t="str">
        <f t="shared" ca="1" si="21"/>
        <v>x1</v>
      </c>
      <c r="J44">
        <f t="shared" ca="1" si="1"/>
        <v>42</v>
      </c>
      <c r="K44" s="5" t="str">
        <f t="shared" ca="1" si="23"/>
        <v>Ruta 4/16</v>
      </c>
      <c r="L44" s="5" t="str">
        <f t="shared" ca="1" si="23"/>
        <v>Opel Planta en Figueruelas</v>
      </c>
      <c r="M44" s="15" t="str">
        <f t="shared" ca="1" si="23"/>
        <v>07:30</v>
      </c>
      <c r="N44" s="15">
        <f t="shared" ca="1" si="23"/>
        <v>0</v>
      </c>
      <c r="O44" s="15">
        <f t="shared" ca="1" si="23"/>
        <v>0</v>
      </c>
      <c r="P44" s="15">
        <f t="shared" ca="1" si="23"/>
        <v>0</v>
      </c>
      <c r="Q44" s="5" t="str">
        <f ca="1">INDIRECT("'"&amp;$I44&amp;"'!"&amp;Q$2&amp;$J44+2)</f>
        <v>Salvador Allende, nº 85 ( Pd. Bus)</v>
      </c>
      <c r="R44" s="5">
        <f t="shared" ca="1" si="23"/>
        <v>0</v>
      </c>
      <c r="S44" s="5" t="str">
        <f t="shared" ca="1" si="22"/>
        <v>4</v>
      </c>
      <c r="T44" s="5" t="str">
        <f t="shared" ca="1" si="22"/>
        <v>16</v>
      </c>
      <c r="U44" s="5">
        <f t="shared" ca="1" si="22"/>
        <v>9</v>
      </c>
      <c r="V44" s="5">
        <f t="shared" ca="1" si="15"/>
        <v>42</v>
      </c>
      <c r="W44" s="15" t="str">
        <f t="shared" ca="1" si="3"/>
        <v/>
      </c>
      <c r="X44" s="15">
        <f t="shared" ca="1" si="4"/>
        <v>1</v>
      </c>
      <c r="Y44" s="15">
        <f t="shared" ca="1" si="16"/>
        <v>1</v>
      </c>
      <c r="Z44">
        <f t="shared" ca="1" si="6"/>
        <v>0</v>
      </c>
      <c r="AA44">
        <f t="shared" ca="1" si="7"/>
        <v>0</v>
      </c>
      <c r="AB44">
        <f t="shared" ca="1" si="8"/>
        <v>0</v>
      </c>
      <c r="AC44">
        <f t="shared" ca="1" si="9"/>
        <v>1</v>
      </c>
      <c r="AD44">
        <f t="shared" ca="1" si="10"/>
        <v>1</v>
      </c>
    </row>
    <row r="45" spans="5:30" x14ac:dyDescent="0.25">
      <c r="E45">
        <f t="shared" ca="1" si="0"/>
        <v>43</v>
      </c>
      <c r="F45" s="14">
        <f t="shared" si="19"/>
        <v>43</v>
      </c>
      <c r="G45">
        <f t="shared" ca="1" si="20"/>
        <v>0</v>
      </c>
      <c r="H45">
        <f t="shared" ca="1" si="11"/>
        <v>150</v>
      </c>
      <c r="I45" t="str">
        <f t="shared" ca="1" si="21"/>
        <v>x1</v>
      </c>
      <c r="J45">
        <f t="shared" ca="1" si="1"/>
        <v>43</v>
      </c>
      <c r="K45" s="5" t="str">
        <f t="shared" ca="1" si="23"/>
        <v>Ruta 5/16</v>
      </c>
      <c r="L45" s="5" t="str">
        <f t="shared" ca="1" si="23"/>
        <v>Ruta 5/16</v>
      </c>
      <c r="M45" s="15" t="str">
        <f t="shared" ca="1" si="23"/>
        <v/>
      </c>
      <c r="N45" s="15">
        <f t="shared" ca="1" si="23"/>
        <v>0</v>
      </c>
      <c r="O45" s="15">
        <f t="shared" ca="1" si="23"/>
        <v>0</v>
      </c>
      <c r="P45" s="15">
        <f t="shared" ca="1" si="23"/>
        <v>0</v>
      </c>
      <c r="Q45" s="5" t="str">
        <f t="shared" ca="1" si="24"/>
        <v/>
      </c>
      <c r="R45" s="5">
        <f t="shared" ca="1" si="23"/>
        <v>1</v>
      </c>
      <c r="S45" s="5" t="str">
        <f t="shared" ca="1" si="22"/>
        <v>5</v>
      </c>
      <c r="T45" s="5" t="str">
        <f t="shared" ca="1" si="22"/>
        <v>16</v>
      </c>
      <c r="U45" s="5">
        <f t="shared" ca="1" si="22"/>
        <v>0</v>
      </c>
      <c r="V45" s="5">
        <f t="shared" ca="1" si="15"/>
        <v>43</v>
      </c>
      <c r="W45" s="15">
        <f t="shared" ca="1" si="3"/>
        <v>1</v>
      </c>
      <c r="X45" s="15">
        <f t="shared" ca="1" si="4"/>
        <v>0</v>
      </c>
      <c r="Y45" s="15" t="str">
        <f t="shared" ca="1" si="16"/>
        <v/>
      </c>
      <c r="Z45">
        <f t="shared" ca="1" si="6"/>
        <v>17</v>
      </c>
      <c r="AA45">
        <f t="shared" ca="1" si="7"/>
        <v>8</v>
      </c>
      <c r="AB45">
        <f t="shared" ca="1" si="8"/>
        <v>8</v>
      </c>
      <c r="AC45">
        <f t="shared" ca="1" si="9"/>
        <v>0</v>
      </c>
      <c r="AD45">
        <f t="shared" ca="1" si="10"/>
        <v>0</v>
      </c>
    </row>
    <row r="46" spans="5:30" x14ac:dyDescent="0.25">
      <c r="E46">
        <f t="shared" ca="1" si="0"/>
        <v>44</v>
      </c>
      <c r="F46" s="14">
        <f t="shared" si="19"/>
        <v>44</v>
      </c>
      <c r="G46">
        <f t="shared" ca="1" si="20"/>
        <v>0</v>
      </c>
      <c r="H46">
        <f t="shared" ca="1" si="11"/>
        <v>150</v>
      </c>
      <c r="I46" t="str">
        <f t="shared" ca="1" si="21"/>
        <v>x1</v>
      </c>
      <c r="J46">
        <f t="shared" ca="1" si="1"/>
        <v>44</v>
      </c>
      <c r="K46" s="5" t="str">
        <f t="shared" ca="1" si="23"/>
        <v>Ruta 5/16</v>
      </c>
      <c r="L46" s="5" t="str">
        <f t="shared" ca="1" si="23"/>
        <v>Pablo Ruiz Picasso (esq. Emilia Pardo Bazán)</v>
      </c>
      <c r="M46" s="15" t="str">
        <f t="shared" ca="1" si="23"/>
        <v>07:00</v>
      </c>
      <c r="N46" s="15">
        <f t="shared" ca="1" si="23"/>
        <v>0</v>
      </c>
      <c r="O46" s="15">
        <f t="shared" ca="1" si="23"/>
        <v>0</v>
      </c>
      <c r="P46" s="15">
        <f t="shared" ca="1" si="23"/>
        <v>0</v>
      </c>
      <c r="Q46" s="5" t="str">
        <f t="shared" ca="1" si="24"/>
        <v>Opel Planta en Figueruelas</v>
      </c>
      <c r="R46" s="5">
        <f t="shared" ca="1" si="23"/>
        <v>0</v>
      </c>
      <c r="S46" s="5" t="str">
        <f t="shared" ca="1" si="22"/>
        <v>5</v>
      </c>
      <c r="T46" s="5" t="str">
        <f t="shared" ca="1" si="22"/>
        <v>16</v>
      </c>
      <c r="U46" s="5">
        <f t="shared" ca="1" si="22"/>
        <v>1</v>
      </c>
      <c r="V46" s="5">
        <f t="shared" ca="1" si="15"/>
        <v>44</v>
      </c>
      <c r="W46" s="15" t="str">
        <f t="shared" ca="1" si="3"/>
        <v/>
      </c>
      <c r="X46" s="15">
        <f t="shared" ca="1" si="4"/>
        <v>1</v>
      </c>
      <c r="Y46" s="15">
        <f t="shared" ca="1" si="16"/>
        <v>1</v>
      </c>
      <c r="Z46">
        <f t="shared" ca="1" si="6"/>
        <v>0</v>
      </c>
      <c r="AA46">
        <f t="shared" ca="1" si="7"/>
        <v>0</v>
      </c>
      <c r="AB46">
        <f t="shared" ca="1" si="8"/>
        <v>0</v>
      </c>
      <c r="AC46">
        <f t="shared" ca="1" si="9"/>
        <v>8</v>
      </c>
      <c r="AD46">
        <f t="shared" ca="1" si="10"/>
        <v>8</v>
      </c>
    </row>
    <row r="47" spans="5:30" x14ac:dyDescent="0.25">
      <c r="E47">
        <f t="shared" ca="1" si="0"/>
        <v>45</v>
      </c>
      <c r="F47" s="14">
        <f t="shared" si="19"/>
        <v>45</v>
      </c>
      <c r="G47">
        <f t="shared" ca="1" si="20"/>
        <v>0</v>
      </c>
      <c r="H47">
        <f t="shared" ca="1" si="11"/>
        <v>150</v>
      </c>
      <c r="I47" t="str">
        <f t="shared" ca="1" si="21"/>
        <v>x1</v>
      </c>
      <c r="J47">
        <f t="shared" ca="1" si="1"/>
        <v>45</v>
      </c>
      <c r="K47" s="5" t="str">
        <f t="shared" ca="1" si="23"/>
        <v>Ruta 5/16</v>
      </c>
      <c r="L47" s="5" t="str">
        <f t="shared" ca="1" si="23"/>
        <v>Gómez de Avellaneda (esq. Saiz de Otero - Pd. Bus)</v>
      </c>
      <c r="M47" s="15" t="str">
        <f t="shared" ca="1" si="23"/>
        <v>07:01</v>
      </c>
      <c r="N47" s="15">
        <f t="shared" ca="1" si="23"/>
        <v>0</v>
      </c>
      <c r="O47" s="15">
        <f t="shared" ca="1" si="23"/>
        <v>0</v>
      </c>
      <c r="P47" s="15">
        <f t="shared" ca="1" si="23"/>
        <v>0</v>
      </c>
      <c r="Q47" s="5" t="str">
        <f t="shared" ca="1" si="24"/>
        <v>Pablo Ruiz Picasso (esq. Emilia Pardo Bazán)</v>
      </c>
      <c r="R47" s="5">
        <f t="shared" ca="1" si="23"/>
        <v>0</v>
      </c>
      <c r="S47" s="5" t="str">
        <f t="shared" ca="1" si="22"/>
        <v>5</v>
      </c>
      <c r="T47" s="5" t="str">
        <f t="shared" ca="1" si="22"/>
        <v>16</v>
      </c>
      <c r="U47" s="5">
        <f t="shared" ca="1" si="22"/>
        <v>2</v>
      </c>
      <c r="V47" s="5">
        <f t="shared" ca="1" si="15"/>
        <v>45</v>
      </c>
      <c r="W47" s="15" t="str">
        <f t="shared" ca="1" si="3"/>
        <v/>
      </c>
      <c r="X47" s="15">
        <f t="shared" ca="1" si="4"/>
        <v>1</v>
      </c>
      <c r="Y47" s="15">
        <f t="shared" ca="1" si="16"/>
        <v>1</v>
      </c>
      <c r="Z47">
        <f t="shared" ca="1" si="6"/>
        <v>0</v>
      </c>
      <c r="AA47">
        <f t="shared" ca="1" si="7"/>
        <v>0</v>
      </c>
      <c r="AB47">
        <f t="shared" ca="1" si="8"/>
        <v>0</v>
      </c>
      <c r="AC47">
        <f t="shared" ca="1" si="9"/>
        <v>7</v>
      </c>
      <c r="AD47">
        <f t="shared" ca="1" si="10"/>
        <v>7</v>
      </c>
    </row>
    <row r="48" spans="5:30" x14ac:dyDescent="0.25">
      <c r="E48">
        <f t="shared" ca="1" si="0"/>
        <v>46</v>
      </c>
      <c r="F48" s="14">
        <f t="shared" si="19"/>
        <v>46</v>
      </c>
      <c r="G48">
        <f t="shared" ca="1" si="20"/>
        <v>0</v>
      </c>
      <c r="H48">
        <f t="shared" ca="1" si="11"/>
        <v>150</v>
      </c>
      <c r="I48" t="str">
        <f t="shared" ca="1" si="21"/>
        <v>x1</v>
      </c>
      <c r="J48">
        <f t="shared" ca="1" si="1"/>
        <v>46</v>
      </c>
      <c r="K48" s="5" t="str">
        <f t="shared" ca="1" si="23"/>
        <v>Ruta 5/16</v>
      </c>
      <c r="L48" s="5" t="str">
        <f t="shared" ca="1" si="23"/>
        <v>Gómez de Avellaneda, nº 23 (Pd. Bus)</v>
      </c>
      <c r="M48" s="15" t="str">
        <f t="shared" ca="1" si="23"/>
        <v>07:02</v>
      </c>
      <c r="N48" s="15">
        <f t="shared" ca="1" si="23"/>
        <v>0</v>
      </c>
      <c r="O48" s="15">
        <f t="shared" ca="1" si="23"/>
        <v>0</v>
      </c>
      <c r="P48" s="15">
        <f t="shared" ca="1" si="23"/>
        <v>0</v>
      </c>
      <c r="Q48" s="5" t="str">
        <f t="shared" ca="1" si="24"/>
        <v>Gómez de Avellaneda (esq. Saiz de Otero - Pd. Bus)</v>
      </c>
      <c r="R48" s="5">
        <f t="shared" ca="1" si="23"/>
        <v>0</v>
      </c>
      <c r="S48" s="5" t="str">
        <f t="shared" ca="1" si="22"/>
        <v>5</v>
      </c>
      <c r="T48" s="5" t="str">
        <f t="shared" ca="1" si="22"/>
        <v>16</v>
      </c>
      <c r="U48" s="5">
        <f t="shared" ca="1" si="22"/>
        <v>3</v>
      </c>
      <c r="V48" s="5">
        <f t="shared" ca="1" si="15"/>
        <v>46</v>
      </c>
      <c r="W48" s="15" t="str">
        <f t="shared" ca="1" si="3"/>
        <v/>
      </c>
      <c r="X48" s="15">
        <f t="shared" ca="1" si="4"/>
        <v>1</v>
      </c>
      <c r="Y48" s="15">
        <f t="shared" ca="1" si="16"/>
        <v>1</v>
      </c>
      <c r="Z48">
        <f t="shared" ca="1" si="6"/>
        <v>0</v>
      </c>
      <c r="AA48">
        <f t="shared" ca="1" si="7"/>
        <v>0</v>
      </c>
      <c r="AB48">
        <f t="shared" ca="1" si="8"/>
        <v>0</v>
      </c>
      <c r="AC48">
        <f t="shared" ca="1" si="9"/>
        <v>6</v>
      </c>
      <c r="AD48">
        <f t="shared" ca="1" si="10"/>
        <v>6</v>
      </c>
    </row>
    <row r="49" spans="5:30" x14ac:dyDescent="0.25">
      <c r="E49">
        <f t="shared" ca="1" si="0"/>
        <v>47</v>
      </c>
      <c r="F49" s="14">
        <f t="shared" si="19"/>
        <v>47</v>
      </c>
      <c r="G49">
        <f t="shared" ca="1" si="20"/>
        <v>0</v>
      </c>
      <c r="H49">
        <f t="shared" ca="1" si="11"/>
        <v>150</v>
      </c>
      <c r="I49" t="str">
        <f t="shared" ca="1" si="21"/>
        <v>x1</v>
      </c>
      <c r="J49">
        <f t="shared" ca="1" si="1"/>
        <v>47</v>
      </c>
      <c r="K49" s="5" t="str">
        <f t="shared" ca="1" si="23"/>
        <v>Ruta 5/16</v>
      </c>
      <c r="L49" s="5" t="str">
        <f t="shared" ca="1" si="23"/>
        <v>Cambio sentido M. Zambrano/G. Avellaneda (paso cebra)</v>
      </c>
      <c r="M49" s="15" t="str">
        <f t="shared" ca="1" si="23"/>
        <v>07:03</v>
      </c>
      <c r="N49" s="15">
        <f t="shared" ca="1" si="23"/>
        <v>0</v>
      </c>
      <c r="O49" s="15">
        <f t="shared" ca="1" si="23"/>
        <v>0</v>
      </c>
      <c r="P49" s="15">
        <f t="shared" ca="1" si="23"/>
        <v>0</v>
      </c>
      <c r="Q49" s="5" t="str">
        <f t="shared" ca="1" si="24"/>
        <v>Gómez de Avellaneda, nº 23 (Pd. Bus)</v>
      </c>
      <c r="R49" s="5">
        <f t="shared" ca="1" si="23"/>
        <v>0</v>
      </c>
      <c r="S49" s="5" t="str">
        <f t="shared" ca="1" si="22"/>
        <v>5</v>
      </c>
      <c r="T49" s="5" t="str">
        <f t="shared" ca="1" si="22"/>
        <v>16</v>
      </c>
      <c r="U49" s="5">
        <f t="shared" ca="1" si="22"/>
        <v>4</v>
      </c>
      <c r="V49" s="5">
        <f t="shared" ca="1" si="15"/>
        <v>47</v>
      </c>
      <c r="W49" s="15" t="str">
        <f t="shared" ca="1" si="3"/>
        <v/>
      </c>
      <c r="X49" s="15">
        <f t="shared" ca="1" si="4"/>
        <v>1</v>
      </c>
      <c r="Y49" s="15">
        <f t="shared" ca="1" si="16"/>
        <v>1</v>
      </c>
      <c r="Z49">
        <f t="shared" ca="1" si="6"/>
        <v>0</v>
      </c>
      <c r="AA49">
        <f t="shared" ca="1" si="7"/>
        <v>0</v>
      </c>
      <c r="AB49">
        <f t="shared" ca="1" si="8"/>
        <v>0</v>
      </c>
      <c r="AC49">
        <f t="shared" ca="1" si="9"/>
        <v>5</v>
      </c>
      <c r="AD49">
        <f t="shared" ca="1" si="10"/>
        <v>5</v>
      </c>
    </row>
    <row r="50" spans="5:30" x14ac:dyDescent="0.25">
      <c r="E50">
        <f t="shared" ca="1" si="0"/>
        <v>48</v>
      </c>
      <c r="F50" s="14">
        <f t="shared" si="19"/>
        <v>48</v>
      </c>
      <c r="G50">
        <f t="shared" ca="1" si="20"/>
        <v>0</v>
      </c>
      <c r="H50">
        <f t="shared" ca="1" si="11"/>
        <v>150</v>
      </c>
      <c r="I50" t="str">
        <f t="shared" ca="1" si="21"/>
        <v>x1</v>
      </c>
      <c r="J50">
        <f t="shared" ca="1" si="1"/>
        <v>48</v>
      </c>
      <c r="K50" s="5" t="str">
        <f t="shared" ca="1" si="23"/>
        <v>Ruta 5/16</v>
      </c>
      <c r="L50" s="5" t="str">
        <f t="shared" ca="1" si="23"/>
        <v>María Zambrano (León Felipe - Pd. Bus)</v>
      </c>
      <c r="M50" s="15" t="str">
        <f t="shared" ca="1" si="23"/>
        <v>07:04</v>
      </c>
      <c r="N50" s="15">
        <f t="shared" ca="1" si="23"/>
        <v>0</v>
      </c>
      <c r="O50" s="15">
        <f t="shared" ca="1" si="23"/>
        <v>0</v>
      </c>
      <c r="P50" s="15">
        <f t="shared" ca="1" si="23"/>
        <v>0</v>
      </c>
      <c r="Q50" s="5" t="str">
        <f t="shared" ca="1" si="24"/>
        <v>Cambio sentido M. Zambrano/G. Avellaneda (paso cebra)</v>
      </c>
      <c r="R50" s="5">
        <f t="shared" ca="1" si="23"/>
        <v>0</v>
      </c>
      <c r="S50" s="5" t="str">
        <f t="shared" ca="1" si="22"/>
        <v>5</v>
      </c>
      <c r="T50" s="5" t="str">
        <f t="shared" ca="1" si="22"/>
        <v>16</v>
      </c>
      <c r="U50" s="5">
        <f t="shared" ca="1" si="22"/>
        <v>5</v>
      </c>
      <c r="V50" s="5">
        <f t="shared" ca="1" si="15"/>
        <v>48</v>
      </c>
      <c r="W50" s="15" t="str">
        <f t="shared" ca="1" si="3"/>
        <v/>
      </c>
      <c r="X50" s="15">
        <f t="shared" ca="1" si="4"/>
        <v>1</v>
      </c>
      <c r="Y50" s="15">
        <f t="shared" ca="1" si="16"/>
        <v>1</v>
      </c>
      <c r="Z50">
        <f t="shared" ca="1" si="6"/>
        <v>0</v>
      </c>
      <c r="AA50">
        <f t="shared" ca="1" si="7"/>
        <v>0</v>
      </c>
      <c r="AB50">
        <f t="shared" ca="1" si="8"/>
        <v>0</v>
      </c>
      <c r="AC50">
        <f t="shared" ca="1" si="9"/>
        <v>4</v>
      </c>
      <c r="AD50">
        <f t="shared" ca="1" si="10"/>
        <v>4</v>
      </c>
    </row>
    <row r="51" spans="5:30" x14ac:dyDescent="0.25">
      <c r="E51">
        <f t="shared" ca="1" si="0"/>
        <v>49</v>
      </c>
      <c r="F51" s="14">
        <f t="shared" si="19"/>
        <v>49</v>
      </c>
      <c r="G51">
        <f t="shared" ca="1" si="20"/>
        <v>0</v>
      </c>
      <c r="H51">
        <f t="shared" ca="1" si="11"/>
        <v>150</v>
      </c>
      <c r="I51" t="str">
        <f t="shared" ca="1" si="21"/>
        <v>x1</v>
      </c>
      <c r="J51">
        <f t="shared" ca="1" si="1"/>
        <v>49</v>
      </c>
      <c r="K51" s="5" t="str">
        <f t="shared" ca="1" si="23"/>
        <v>Ruta 5/16</v>
      </c>
      <c r="L51" s="5" t="str">
        <f t="shared" ca="1" si="23"/>
        <v>María Zambrano (Pablo Neruda - Pd. Bus)</v>
      </c>
      <c r="M51" s="15" t="str">
        <f t="shared" ca="1" si="23"/>
        <v>07:05</v>
      </c>
      <c r="N51" s="15">
        <f t="shared" ca="1" si="23"/>
        <v>0</v>
      </c>
      <c r="O51" s="15">
        <f t="shared" ca="1" si="23"/>
        <v>0</v>
      </c>
      <c r="P51" s="15">
        <f t="shared" ca="1" si="23"/>
        <v>0</v>
      </c>
      <c r="Q51" s="5" t="str">
        <f t="shared" ca="1" si="24"/>
        <v>María Zambrano (León Felipe - Pd. Bus)</v>
      </c>
      <c r="R51" s="5">
        <f t="shared" ca="1" si="23"/>
        <v>0</v>
      </c>
      <c r="S51" s="5" t="str">
        <f t="shared" ca="1" si="22"/>
        <v>5</v>
      </c>
      <c r="T51" s="5" t="str">
        <f t="shared" ca="1" si="22"/>
        <v>16</v>
      </c>
      <c r="U51" s="5">
        <f t="shared" ca="1" si="22"/>
        <v>6</v>
      </c>
      <c r="V51" s="5">
        <f t="shared" ca="1" si="15"/>
        <v>49</v>
      </c>
      <c r="W51" s="15" t="str">
        <f t="shared" ca="1" si="3"/>
        <v/>
      </c>
      <c r="X51" s="15">
        <f t="shared" ca="1" si="4"/>
        <v>1</v>
      </c>
      <c r="Y51" s="15">
        <f t="shared" ca="1" si="16"/>
        <v>1</v>
      </c>
      <c r="Z51">
        <f t="shared" ca="1" si="6"/>
        <v>0</v>
      </c>
      <c r="AA51">
        <f t="shared" ca="1" si="7"/>
        <v>0</v>
      </c>
      <c r="AB51">
        <f t="shared" ca="1" si="8"/>
        <v>0</v>
      </c>
      <c r="AC51">
        <f t="shared" ca="1" si="9"/>
        <v>3</v>
      </c>
      <c r="AD51">
        <f t="shared" ca="1" si="10"/>
        <v>3</v>
      </c>
    </row>
    <row r="52" spans="5:30" x14ac:dyDescent="0.25">
      <c r="E52">
        <f t="shared" ca="1" si="0"/>
        <v>50</v>
      </c>
      <c r="F52" s="14">
        <f t="shared" si="19"/>
        <v>50</v>
      </c>
      <c r="G52">
        <f t="shared" ca="1" si="20"/>
        <v>0</v>
      </c>
      <c r="H52">
        <f t="shared" ca="1" si="11"/>
        <v>150</v>
      </c>
      <c r="I52" t="str">
        <f t="shared" ca="1" si="21"/>
        <v>x1</v>
      </c>
      <c r="J52">
        <f t="shared" ca="1" si="1"/>
        <v>50</v>
      </c>
      <c r="K52" s="5" t="str">
        <f t="shared" ca="1" si="23"/>
        <v>Ruta 5/16</v>
      </c>
      <c r="L52" s="5" t="str">
        <f t="shared" ca="1" si="23"/>
        <v>Opel Planta en Figueruelas</v>
      </c>
      <c r="M52" s="15" t="str">
        <f t="shared" ca="1" si="23"/>
        <v>07:30</v>
      </c>
      <c r="N52" s="15">
        <f t="shared" ca="1" si="23"/>
        <v>0</v>
      </c>
      <c r="O52" s="15">
        <f t="shared" ca="1" si="23"/>
        <v>0</v>
      </c>
      <c r="P52" s="15">
        <f t="shared" ca="1" si="23"/>
        <v>0</v>
      </c>
      <c r="Q52" s="5" t="str">
        <f t="shared" ca="1" si="24"/>
        <v>María Zambrano (Pablo Neruda - Pd. Bus)</v>
      </c>
      <c r="R52" s="5">
        <f t="shared" ca="1" si="23"/>
        <v>0</v>
      </c>
      <c r="S52" s="5" t="str">
        <f t="shared" ca="1" si="22"/>
        <v>5</v>
      </c>
      <c r="T52" s="5" t="str">
        <f t="shared" ca="1" si="22"/>
        <v>16</v>
      </c>
      <c r="U52" s="5">
        <f t="shared" ca="1" si="22"/>
        <v>7</v>
      </c>
      <c r="V52" s="5">
        <f t="shared" ca="1" si="15"/>
        <v>50</v>
      </c>
      <c r="W52" s="15" t="str">
        <f t="shared" ca="1" si="3"/>
        <v/>
      </c>
      <c r="X52" s="15">
        <f t="shared" ca="1" si="4"/>
        <v>1</v>
      </c>
      <c r="Y52" s="15">
        <f t="shared" ca="1" si="16"/>
        <v>1</v>
      </c>
      <c r="Z52">
        <f t="shared" ca="1" si="6"/>
        <v>0</v>
      </c>
      <c r="AA52">
        <f t="shared" ca="1" si="7"/>
        <v>0</v>
      </c>
      <c r="AB52">
        <f t="shared" ca="1" si="8"/>
        <v>0</v>
      </c>
      <c r="AC52">
        <f t="shared" ca="1" si="9"/>
        <v>2</v>
      </c>
      <c r="AD52">
        <f t="shared" ca="1" si="10"/>
        <v>2</v>
      </c>
    </row>
    <row r="53" spans="5:30" x14ac:dyDescent="0.25">
      <c r="E53">
        <f t="shared" ca="1" si="0"/>
        <v>51</v>
      </c>
      <c r="F53" s="14">
        <f t="shared" si="19"/>
        <v>51</v>
      </c>
      <c r="G53">
        <f t="shared" ca="1" si="20"/>
        <v>0</v>
      </c>
      <c r="H53">
        <f t="shared" ca="1" si="11"/>
        <v>150</v>
      </c>
      <c r="I53" t="str">
        <f t="shared" ca="1" si="21"/>
        <v>x1</v>
      </c>
      <c r="J53">
        <f t="shared" ca="1" si="1"/>
        <v>51</v>
      </c>
      <c r="K53" s="5" t="str">
        <f t="shared" ca="1" si="23"/>
        <v>Ruta 5/16</v>
      </c>
      <c r="L53" s="5" t="str">
        <f t="shared" ca="1" si="23"/>
        <v>Pablo Ruiz Picasso (esq. Emilia Pardo Bazán)</v>
      </c>
      <c r="M53" s="15" t="str">
        <f t="shared" ca="1" si="23"/>
        <v/>
      </c>
      <c r="N53" s="15">
        <f t="shared" ca="1" si="23"/>
        <v>0</v>
      </c>
      <c r="O53" s="15">
        <f t="shared" ca="1" si="23"/>
        <v>0</v>
      </c>
      <c r="P53" s="15">
        <f t="shared" ca="1" si="23"/>
        <v>0</v>
      </c>
      <c r="Q53" s="5" t="str">
        <f t="shared" ca="1" si="24"/>
        <v>Pablo Ruiz Picasso (esq. Emilia Pardo Bazán)</v>
      </c>
      <c r="R53" s="5">
        <f t="shared" ca="1" si="23"/>
        <v>0</v>
      </c>
      <c r="S53" s="5" t="str">
        <f t="shared" ca="1" si="22"/>
        <v>5</v>
      </c>
      <c r="T53" s="5" t="str">
        <f t="shared" ca="1" si="22"/>
        <v>16</v>
      </c>
      <c r="U53" s="5">
        <f t="shared" ca="1" si="22"/>
        <v>8</v>
      </c>
      <c r="V53" s="5">
        <f t="shared" ca="1" si="15"/>
        <v>51</v>
      </c>
      <c r="W53" s="15" t="str">
        <f t="shared" ca="1" si="3"/>
        <v/>
      </c>
      <c r="X53" s="15">
        <f t="shared" ca="1" si="4"/>
        <v>1</v>
      </c>
      <c r="Y53" s="15">
        <f t="shared" ca="1" si="16"/>
        <v>1</v>
      </c>
      <c r="Z53">
        <f t="shared" ca="1" si="6"/>
        <v>0</v>
      </c>
      <c r="AA53">
        <f t="shared" ca="1" si="7"/>
        <v>0</v>
      </c>
      <c r="AB53">
        <f t="shared" ca="1" si="8"/>
        <v>0</v>
      </c>
      <c r="AC53">
        <f t="shared" ca="1" si="9"/>
        <v>1</v>
      </c>
      <c r="AD53">
        <f t="shared" ca="1" si="10"/>
        <v>1</v>
      </c>
    </row>
    <row r="54" spans="5:30" x14ac:dyDescent="0.25">
      <c r="E54">
        <f t="shared" ca="1" si="0"/>
        <v>52</v>
      </c>
      <c r="F54" s="14">
        <f t="shared" si="19"/>
        <v>52</v>
      </c>
      <c r="G54">
        <f t="shared" ca="1" si="20"/>
        <v>0</v>
      </c>
      <c r="H54">
        <f t="shared" ca="1" si="11"/>
        <v>150</v>
      </c>
      <c r="I54" t="str">
        <f t="shared" ca="1" si="21"/>
        <v>x1</v>
      </c>
      <c r="J54">
        <f t="shared" ca="1" si="1"/>
        <v>52</v>
      </c>
      <c r="K54" s="5" t="str">
        <f t="shared" ca="1" si="23"/>
        <v>Ruta 6/16</v>
      </c>
      <c r="L54" s="5" t="str">
        <f t="shared" ca="1" si="23"/>
        <v>Ruta 6/16</v>
      </c>
      <c r="M54" s="15" t="str">
        <f t="shared" ca="1" si="23"/>
        <v/>
      </c>
      <c r="N54" s="15">
        <f t="shared" ca="1" si="23"/>
        <v>0</v>
      </c>
      <c r="O54" s="15">
        <f t="shared" ca="1" si="23"/>
        <v>0</v>
      </c>
      <c r="P54" s="15">
        <f t="shared" ca="1" si="23"/>
        <v>0</v>
      </c>
      <c r="Q54" s="5" t="str">
        <f t="shared" ca="1" si="24"/>
        <v/>
      </c>
      <c r="R54" s="5">
        <f t="shared" ca="1" si="23"/>
        <v>1</v>
      </c>
      <c r="S54" s="5" t="str">
        <f t="shared" ca="1" si="22"/>
        <v>6</v>
      </c>
      <c r="T54" s="5" t="str">
        <f t="shared" ca="1" si="22"/>
        <v>16</v>
      </c>
      <c r="U54" s="5">
        <f t="shared" ca="1" si="22"/>
        <v>0</v>
      </c>
      <c r="V54" s="5">
        <f t="shared" ca="1" si="15"/>
        <v>52</v>
      </c>
      <c r="W54" s="15">
        <f t="shared" ca="1" si="3"/>
        <v>1</v>
      </c>
      <c r="X54" s="15">
        <f t="shared" ca="1" si="4"/>
        <v>0</v>
      </c>
      <c r="Y54" s="15" t="str">
        <f t="shared" ca="1" si="16"/>
        <v/>
      </c>
      <c r="Z54">
        <f t="shared" ca="1" si="6"/>
        <v>17</v>
      </c>
      <c r="AA54">
        <f t="shared" ca="1" si="7"/>
        <v>8</v>
      </c>
      <c r="AB54">
        <f t="shared" ca="1" si="8"/>
        <v>8</v>
      </c>
      <c r="AC54">
        <f t="shared" ca="1" si="9"/>
        <v>0</v>
      </c>
      <c r="AD54">
        <f t="shared" ca="1" si="10"/>
        <v>0</v>
      </c>
    </row>
    <row r="55" spans="5:30" x14ac:dyDescent="0.25">
      <c r="E55">
        <f t="shared" ca="1" si="0"/>
        <v>53</v>
      </c>
      <c r="F55" s="14">
        <f t="shared" si="19"/>
        <v>53</v>
      </c>
      <c r="G55">
        <f t="shared" ca="1" si="20"/>
        <v>0</v>
      </c>
      <c r="H55">
        <f t="shared" ca="1" si="11"/>
        <v>150</v>
      </c>
      <c r="I55" t="str">
        <f t="shared" ca="1" si="21"/>
        <v>x1</v>
      </c>
      <c r="J55">
        <f t="shared" ca="1" si="1"/>
        <v>53</v>
      </c>
      <c r="K55" s="5" t="str">
        <f t="shared" ca="1" si="23"/>
        <v>Ruta 6/16</v>
      </c>
      <c r="L55" s="5" t="str">
        <f t="shared" ca="1" si="23"/>
        <v>Miguel Servet (frente nº 220 - Pd. Bus)</v>
      </c>
      <c r="M55" s="15" t="str">
        <f t="shared" ca="1" si="23"/>
        <v>06:51</v>
      </c>
      <c r="N55" s="15">
        <f t="shared" ca="1" si="23"/>
        <v>0</v>
      </c>
      <c r="O55" s="15">
        <f t="shared" ca="1" si="23"/>
        <v>0</v>
      </c>
      <c r="P55" s="15">
        <f t="shared" ca="1" si="23"/>
        <v>0</v>
      </c>
      <c r="Q55" s="5" t="str">
        <f t="shared" ca="1" si="23"/>
        <v>Opel Planta en Figueruelas</v>
      </c>
      <c r="R55" s="5">
        <f t="shared" ca="1" si="23"/>
        <v>0</v>
      </c>
      <c r="S55" s="5" t="str">
        <f t="shared" ca="1" si="22"/>
        <v>6</v>
      </c>
      <c r="T55" s="5" t="str">
        <f t="shared" ca="1" si="22"/>
        <v>16</v>
      </c>
      <c r="U55" s="5">
        <f t="shared" ca="1" si="22"/>
        <v>1</v>
      </c>
      <c r="V55" s="5">
        <f t="shared" ca="1" si="15"/>
        <v>53</v>
      </c>
      <c r="W55" s="15" t="str">
        <f t="shared" ca="1" si="3"/>
        <v/>
      </c>
      <c r="X55" s="15">
        <f t="shared" ca="1" si="4"/>
        <v>1</v>
      </c>
      <c r="Y55" s="15">
        <f t="shared" ca="1" si="16"/>
        <v>1</v>
      </c>
      <c r="Z55">
        <f t="shared" ca="1" si="6"/>
        <v>0</v>
      </c>
      <c r="AA55">
        <f t="shared" ca="1" si="7"/>
        <v>0</v>
      </c>
      <c r="AB55">
        <f t="shared" ca="1" si="8"/>
        <v>0</v>
      </c>
      <c r="AC55">
        <f t="shared" ca="1" si="9"/>
        <v>8</v>
      </c>
      <c r="AD55">
        <f t="shared" ca="1" si="10"/>
        <v>8</v>
      </c>
    </row>
    <row r="56" spans="5:30" x14ac:dyDescent="0.25">
      <c r="E56">
        <f t="shared" ca="1" si="0"/>
        <v>54</v>
      </c>
      <c r="F56" s="14">
        <f t="shared" si="19"/>
        <v>54</v>
      </c>
      <c r="G56">
        <f t="shared" ca="1" si="20"/>
        <v>0</v>
      </c>
      <c r="H56">
        <f t="shared" ca="1" si="11"/>
        <v>150</v>
      </c>
      <c r="I56" t="str">
        <f t="shared" ca="1" si="21"/>
        <v>x1</v>
      </c>
      <c r="J56">
        <f t="shared" ca="1" si="1"/>
        <v>54</v>
      </c>
      <c r="K56" s="5" t="str">
        <f t="shared" ca="1" si="23"/>
        <v>Ruta 6/16</v>
      </c>
      <c r="L56" s="5" t="str">
        <f t="shared" ca="1" si="23"/>
        <v>Miguel Servet, nº 101 (Pd. Bus)</v>
      </c>
      <c r="M56" s="15" t="str">
        <f t="shared" ca="1" si="23"/>
        <v>06:52</v>
      </c>
      <c r="N56" s="15">
        <f t="shared" ca="1" si="23"/>
        <v>0</v>
      </c>
      <c r="O56" s="15">
        <f t="shared" ca="1" si="23"/>
        <v>0</v>
      </c>
      <c r="P56" s="15">
        <f t="shared" ca="1" si="23"/>
        <v>0</v>
      </c>
      <c r="Q56" s="5" t="str">
        <f t="shared" ca="1" si="23"/>
        <v>Miguel Servet (frente nº 220 - Pd. Bus)</v>
      </c>
      <c r="R56" s="5">
        <f t="shared" ca="1" si="23"/>
        <v>0</v>
      </c>
      <c r="S56" s="5" t="str">
        <f t="shared" ca="1" si="22"/>
        <v>6</v>
      </c>
      <c r="T56" s="5" t="str">
        <f t="shared" ca="1" si="22"/>
        <v>16</v>
      </c>
      <c r="U56" s="5">
        <f t="shared" ca="1" si="22"/>
        <v>2</v>
      </c>
      <c r="V56" s="5">
        <f t="shared" ca="1" si="15"/>
        <v>54</v>
      </c>
      <c r="W56" s="15" t="str">
        <f t="shared" ca="1" si="3"/>
        <v/>
      </c>
      <c r="X56" s="15">
        <f t="shared" ca="1" si="4"/>
        <v>1</v>
      </c>
      <c r="Y56" s="15">
        <f t="shared" ca="1" si="16"/>
        <v>1</v>
      </c>
      <c r="Z56">
        <f t="shared" ca="1" si="6"/>
        <v>0</v>
      </c>
      <c r="AA56">
        <f t="shared" ca="1" si="7"/>
        <v>0</v>
      </c>
      <c r="AB56">
        <f t="shared" ca="1" si="8"/>
        <v>0</v>
      </c>
      <c r="AC56">
        <f t="shared" ca="1" si="9"/>
        <v>7</v>
      </c>
      <c r="AD56">
        <f t="shared" ca="1" si="10"/>
        <v>7</v>
      </c>
    </row>
    <row r="57" spans="5:30" x14ac:dyDescent="0.25">
      <c r="E57">
        <f t="shared" ca="1" si="0"/>
        <v>55</v>
      </c>
      <c r="F57" s="14">
        <f t="shared" si="19"/>
        <v>55</v>
      </c>
      <c r="G57">
        <f t="shared" ca="1" si="20"/>
        <v>0</v>
      </c>
      <c r="H57">
        <f t="shared" ca="1" si="11"/>
        <v>150</v>
      </c>
      <c r="I57" t="str">
        <f t="shared" ca="1" si="21"/>
        <v>x1</v>
      </c>
      <c r="J57">
        <f t="shared" ca="1" si="1"/>
        <v>55</v>
      </c>
      <c r="K57" s="5" t="str">
        <f t="shared" ca="1" si="23"/>
        <v>Ruta 6/16</v>
      </c>
      <c r="L57" s="5" t="str">
        <f t="shared" ca="1" si="23"/>
        <v>Miguel Servet, nº 63-65 (Pd. Bus)</v>
      </c>
      <c r="M57" s="15" t="str">
        <f t="shared" ca="1" si="23"/>
        <v>06:53</v>
      </c>
      <c r="N57" s="15">
        <f t="shared" ca="1" si="23"/>
        <v>0</v>
      </c>
      <c r="O57" s="15">
        <f t="shared" ca="1" si="23"/>
        <v>0</v>
      </c>
      <c r="P57" s="15">
        <f t="shared" ca="1" si="23"/>
        <v>0</v>
      </c>
      <c r="Q57" s="5" t="str">
        <f t="shared" ca="1" si="23"/>
        <v>Miguel Servet, nº 101 (Pd. Bus)</v>
      </c>
      <c r="R57" s="5">
        <f t="shared" ca="1" si="23"/>
        <v>0</v>
      </c>
      <c r="S57" s="5" t="str">
        <f t="shared" ca="1" si="22"/>
        <v>6</v>
      </c>
      <c r="T57" s="5" t="str">
        <f t="shared" ca="1" si="22"/>
        <v>16</v>
      </c>
      <c r="U57" s="5">
        <f t="shared" ca="1" si="22"/>
        <v>3</v>
      </c>
      <c r="V57" s="5">
        <f t="shared" ca="1" si="15"/>
        <v>55</v>
      </c>
      <c r="W57" s="15" t="str">
        <f t="shared" ca="1" si="3"/>
        <v/>
      </c>
      <c r="X57" s="15">
        <f t="shared" ca="1" si="4"/>
        <v>1</v>
      </c>
      <c r="Y57" s="15">
        <f t="shared" ca="1" si="16"/>
        <v>1</v>
      </c>
      <c r="Z57">
        <f t="shared" ca="1" si="6"/>
        <v>0</v>
      </c>
      <c r="AA57">
        <f t="shared" ca="1" si="7"/>
        <v>0</v>
      </c>
      <c r="AB57">
        <f t="shared" ca="1" si="8"/>
        <v>0</v>
      </c>
      <c r="AC57">
        <f t="shared" ca="1" si="9"/>
        <v>6</v>
      </c>
      <c r="AD57">
        <f t="shared" ca="1" si="10"/>
        <v>6</v>
      </c>
    </row>
    <row r="58" spans="5:30" x14ac:dyDescent="0.25">
      <c r="E58">
        <f t="shared" ca="1" si="0"/>
        <v>56</v>
      </c>
      <c r="F58" s="14">
        <f t="shared" si="19"/>
        <v>56</v>
      </c>
      <c r="G58">
        <f t="shared" ca="1" si="20"/>
        <v>0</v>
      </c>
      <c r="H58">
        <f t="shared" ca="1" si="11"/>
        <v>150</v>
      </c>
      <c r="I58" t="str">
        <f t="shared" ca="1" si="21"/>
        <v>x1</v>
      </c>
      <c r="J58">
        <f t="shared" ca="1" si="1"/>
        <v>56</v>
      </c>
      <c r="K58" s="5" t="str">
        <f t="shared" ca="1" si="23"/>
        <v>Ruta 6/16</v>
      </c>
      <c r="L58" s="5" t="str">
        <f t="shared" ca="1" si="23"/>
        <v>Miguel Servet, nº 37-39 (Pd. Bus)</v>
      </c>
      <c r="M58" s="15" t="str">
        <f t="shared" ca="1" si="23"/>
        <v>06:54</v>
      </c>
      <c r="N58" s="15">
        <f t="shared" ca="1" si="23"/>
        <v>0</v>
      </c>
      <c r="O58" s="15">
        <f t="shared" ca="1" si="23"/>
        <v>0</v>
      </c>
      <c r="P58" s="15">
        <f t="shared" ca="1" si="23"/>
        <v>0</v>
      </c>
      <c r="Q58" s="5" t="str">
        <f t="shared" ca="1" si="23"/>
        <v>Miguel Servet, nº 63-65 (Pd. Bus)</v>
      </c>
      <c r="R58" s="5">
        <f t="shared" ca="1" si="23"/>
        <v>0</v>
      </c>
      <c r="S58" s="5" t="str">
        <f t="shared" ca="1" si="22"/>
        <v>6</v>
      </c>
      <c r="T58" s="5" t="str">
        <f t="shared" ca="1" si="22"/>
        <v>16</v>
      </c>
      <c r="U58" s="5">
        <f t="shared" ca="1" si="22"/>
        <v>4</v>
      </c>
      <c r="V58" s="5">
        <f t="shared" ca="1" si="15"/>
        <v>56</v>
      </c>
      <c r="W58" s="15" t="str">
        <f t="shared" ca="1" si="3"/>
        <v/>
      </c>
      <c r="X58" s="15">
        <f t="shared" ca="1" si="4"/>
        <v>1</v>
      </c>
      <c r="Y58" s="15">
        <f t="shared" ca="1" si="16"/>
        <v>1</v>
      </c>
      <c r="Z58">
        <f t="shared" ca="1" si="6"/>
        <v>0</v>
      </c>
      <c r="AA58">
        <f t="shared" ca="1" si="7"/>
        <v>0</v>
      </c>
      <c r="AB58">
        <f t="shared" ca="1" si="8"/>
        <v>0</v>
      </c>
      <c r="AC58">
        <f t="shared" ca="1" si="9"/>
        <v>5</v>
      </c>
      <c r="AD58">
        <f t="shared" ca="1" si="10"/>
        <v>5</v>
      </c>
    </row>
    <row r="59" spans="5:30" x14ac:dyDescent="0.25">
      <c r="E59">
        <f t="shared" ca="1" si="0"/>
        <v>57</v>
      </c>
      <c r="F59" s="14">
        <f t="shared" si="19"/>
        <v>57</v>
      </c>
      <c r="G59">
        <f t="shared" ca="1" si="20"/>
        <v>0</v>
      </c>
      <c r="H59">
        <f t="shared" ca="1" si="11"/>
        <v>150</v>
      </c>
      <c r="I59" t="str">
        <f t="shared" ca="1" si="21"/>
        <v>x1</v>
      </c>
      <c r="J59">
        <f t="shared" ca="1" si="1"/>
        <v>57</v>
      </c>
      <c r="K59" s="5" t="str">
        <f t="shared" ca="1" si="23"/>
        <v>Ruta 6/16</v>
      </c>
      <c r="L59" s="5" t="str">
        <f t="shared" ca="1" si="23"/>
        <v>Compromiso de Caspe, nº 48 - Pd. Bus (esq. Doctor Iranzo)</v>
      </c>
      <c r="M59" s="15" t="str">
        <f t="shared" ca="1" si="23"/>
        <v>06:56</v>
      </c>
      <c r="N59" s="15">
        <f t="shared" ca="1" si="23"/>
        <v>0</v>
      </c>
      <c r="O59" s="15">
        <f t="shared" ca="1" si="23"/>
        <v>0</v>
      </c>
      <c r="P59" s="15">
        <f t="shared" ca="1" si="23"/>
        <v>0</v>
      </c>
      <c r="Q59" s="5" t="str">
        <f t="shared" ca="1" si="23"/>
        <v>Miguel Servet, nº 37-39 (Pd. Bus)</v>
      </c>
      <c r="R59" s="5">
        <f t="shared" ca="1" si="23"/>
        <v>0</v>
      </c>
      <c r="S59" s="5" t="str">
        <f t="shared" ca="1" si="22"/>
        <v>6</v>
      </c>
      <c r="T59" s="5" t="str">
        <f t="shared" ca="1" si="22"/>
        <v>16</v>
      </c>
      <c r="U59" s="5">
        <f t="shared" ca="1" si="22"/>
        <v>5</v>
      </c>
      <c r="V59" s="5">
        <f t="shared" ca="1" si="15"/>
        <v>57</v>
      </c>
      <c r="W59" s="15" t="str">
        <f t="shared" ca="1" si="3"/>
        <v/>
      </c>
      <c r="X59" s="15">
        <f t="shared" ca="1" si="4"/>
        <v>1</v>
      </c>
      <c r="Y59" s="15">
        <f t="shared" ca="1" si="16"/>
        <v>1</v>
      </c>
      <c r="Z59">
        <f t="shared" ca="1" si="6"/>
        <v>0</v>
      </c>
      <c r="AA59">
        <f t="shared" ca="1" si="7"/>
        <v>0</v>
      </c>
      <c r="AB59">
        <f t="shared" ca="1" si="8"/>
        <v>0</v>
      </c>
      <c r="AC59">
        <f t="shared" ca="1" si="9"/>
        <v>4</v>
      </c>
      <c r="AD59">
        <f t="shared" ca="1" si="10"/>
        <v>4</v>
      </c>
    </row>
    <row r="60" spans="5:30" x14ac:dyDescent="0.25">
      <c r="E60">
        <f t="shared" ca="1" si="0"/>
        <v>58</v>
      </c>
      <c r="F60" s="14">
        <f t="shared" si="19"/>
        <v>58</v>
      </c>
      <c r="G60">
        <f t="shared" ca="1" si="20"/>
        <v>0</v>
      </c>
      <c r="H60">
        <f t="shared" ca="1" si="11"/>
        <v>150</v>
      </c>
      <c r="I60" t="str">
        <f t="shared" ca="1" si="21"/>
        <v>x1</v>
      </c>
      <c r="J60">
        <f t="shared" ca="1" si="1"/>
        <v>58</v>
      </c>
      <c r="K60" s="5" t="str">
        <f t="shared" ca="1" si="23"/>
        <v>Ruta 6/16</v>
      </c>
      <c r="L60" s="5" t="str">
        <f t="shared" ca="1" si="23"/>
        <v>Salvador Minguijón, nº 10-12 (Pd. Bus)</v>
      </c>
      <c r="M60" s="15" t="str">
        <f t="shared" ca="1" si="23"/>
        <v>06:58</v>
      </c>
      <c r="N60" s="15">
        <f t="shared" ref="L60:R83" ca="1" si="25">INDIRECT("'"&amp;$I60&amp;"'!"&amp;N$2&amp;$J60+2)</f>
        <v>0</v>
      </c>
      <c r="O60" s="15">
        <f t="shared" ca="1" si="25"/>
        <v>0</v>
      </c>
      <c r="P60" s="15">
        <f t="shared" ca="1" si="25"/>
        <v>0</v>
      </c>
      <c r="Q60" s="5" t="str">
        <f t="shared" ca="1" si="25"/>
        <v>Compromiso de Caspe, nº 48 - Pd. Bus (esq. Doctor Iranzo)</v>
      </c>
      <c r="R60" s="5">
        <f t="shared" ca="1" si="25"/>
        <v>0</v>
      </c>
      <c r="S60" s="5" t="str">
        <f t="shared" ca="1" si="22"/>
        <v>6</v>
      </c>
      <c r="T60" s="5" t="str">
        <f t="shared" ca="1" si="22"/>
        <v>16</v>
      </c>
      <c r="U60" s="5">
        <f t="shared" ca="1" si="22"/>
        <v>6</v>
      </c>
      <c r="V60" s="5">
        <f t="shared" ca="1" si="15"/>
        <v>58</v>
      </c>
      <c r="W60" s="15" t="str">
        <f t="shared" ca="1" si="3"/>
        <v/>
      </c>
      <c r="X60" s="15">
        <f t="shared" ca="1" si="4"/>
        <v>1</v>
      </c>
      <c r="Y60" s="15">
        <f t="shared" ca="1" si="16"/>
        <v>1</v>
      </c>
      <c r="Z60">
        <f t="shared" ca="1" si="6"/>
        <v>0</v>
      </c>
      <c r="AA60">
        <f t="shared" ca="1" si="7"/>
        <v>0</v>
      </c>
      <c r="AB60">
        <f t="shared" ca="1" si="8"/>
        <v>0</v>
      </c>
      <c r="AC60">
        <f t="shared" ca="1" si="9"/>
        <v>3</v>
      </c>
      <c r="AD60">
        <f t="shared" ca="1" si="10"/>
        <v>3</v>
      </c>
    </row>
    <row r="61" spans="5:30" x14ac:dyDescent="0.25">
      <c r="E61">
        <f t="shared" ca="1" si="0"/>
        <v>59</v>
      </c>
      <c r="F61" s="14">
        <f t="shared" si="19"/>
        <v>59</v>
      </c>
      <c r="G61">
        <f t="shared" ca="1" si="20"/>
        <v>0</v>
      </c>
      <c r="H61">
        <f t="shared" ca="1" si="11"/>
        <v>150</v>
      </c>
      <c r="I61" t="str">
        <f t="shared" ca="1" si="21"/>
        <v>x1</v>
      </c>
      <c r="J61">
        <f t="shared" ca="1" si="1"/>
        <v>59</v>
      </c>
      <c r="K61" s="5" t="str">
        <f t="shared" ref="K61:K124" ca="1" si="26">INDIRECT("'"&amp;$I61&amp;"'!"&amp;K$2&amp;$J61+2)</f>
        <v>Ruta 6/16</v>
      </c>
      <c r="L61" s="5" t="str">
        <f t="shared" ca="1" si="25"/>
        <v>Salvador Minguijón, nº 58</v>
      </c>
      <c r="M61" s="15" t="str">
        <f t="shared" ca="1" si="25"/>
        <v>06:59</v>
      </c>
      <c r="N61" s="15">
        <f t="shared" ca="1" si="25"/>
        <v>0</v>
      </c>
      <c r="O61" s="15">
        <f t="shared" ca="1" si="25"/>
        <v>0</v>
      </c>
      <c r="P61" s="15">
        <f t="shared" ca="1" si="25"/>
        <v>0</v>
      </c>
      <c r="Q61" s="5" t="str">
        <f t="shared" ca="1" si="25"/>
        <v>Salvador Minguijón, nº 10-12 (Pd. Bus)</v>
      </c>
      <c r="R61" s="5">
        <f t="shared" ca="1" si="25"/>
        <v>0</v>
      </c>
      <c r="S61" s="5" t="str">
        <f t="shared" ca="1" si="22"/>
        <v>6</v>
      </c>
      <c r="T61" s="5" t="str">
        <f t="shared" ca="1" si="22"/>
        <v>16</v>
      </c>
      <c r="U61" s="5">
        <f t="shared" ca="1" si="22"/>
        <v>7</v>
      </c>
      <c r="V61" s="5">
        <f t="shared" ca="1" si="15"/>
        <v>59</v>
      </c>
      <c r="W61" s="15" t="str">
        <f t="shared" ca="1" si="3"/>
        <v/>
      </c>
      <c r="X61" s="15">
        <f t="shared" ca="1" si="4"/>
        <v>1</v>
      </c>
      <c r="Y61" s="15">
        <f t="shared" ca="1" si="16"/>
        <v>1</v>
      </c>
      <c r="Z61">
        <f t="shared" ca="1" si="6"/>
        <v>0</v>
      </c>
      <c r="AA61">
        <f t="shared" ca="1" si="7"/>
        <v>0</v>
      </c>
      <c r="AB61">
        <f t="shared" ca="1" si="8"/>
        <v>0</v>
      </c>
      <c r="AC61">
        <f t="shared" ca="1" si="9"/>
        <v>2</v>
      </c>
      <c r="AD61">
        <f t="shared" ca="1" si="10"/>
        <v>2</v>
      </c>
    </row>
    <row r="62" spans="5:30" x14ac:dyDescent="0.25">
      <c r="E62">
        <f t="shared" ca="1" si="0"/>
        <v>60</v>
      </c>
      <c r="F62" s="14">
        <f t="shared" si="19"/>
        <v>60</v>
      </c>
      <c r="G62">
        <f t="shared" ca="1" si="20"/>
        <v>0</v>
      </c>
      <c r="H62">
        <f t="shared" ca="1" si="11"/>
        <v>150</v>
      </c>
      <c r="I62" t="str">
        <f t="shared" ca="1" si="21"/>
        <v>x1</v>
      </c>
      <c r="J62">
        <f t="shared" ca="1" si="1"/>
        <v>60</v>
      </c>
      <c r="K62" s="5" t="str">
        <f t="shared" ca="1" si="26"/>
        <v>Ruta 6/16</v>
      </c>
      <c r="L62" s="5" t="str">
        <f t="shared" ca="1" si="25"/>
        <v>Opel Planta en Figueruelas</v>
      </c>
      <c r="M62" s="15" t="str">
        <f t="shared" ca="1" si="25"/>
        <v>07:30</v>
      </c>
      <c r="N62" s="15">
        <f t="shared" ca="1" si="25"/>
        <v>0</v>
      </c>
      <c r="O62" s="15">
        <f t="shared" ca="1" si="25"/>
        <v>0</v>
      </c>
      <c r="P62" s="15">
        <f t="shared" ca="1" si="25"/>
        <v>0</v>
      </c>
      <c r="Q62" s="5" t="str">
        <f t="shared" ca="1" si="25"/>
        <v>Salvador Minguijón, nº 58</v>
      </c>
      <c r="R62" s="5">
        <f t="shared" ca="1" si="25"/>
        <v>0</v>
      </c>
      <c r="S62" s="5" t="str">
        <f t="shared" ca="1" si="22"/>
        <v>6</v>
      </c>
      <c r="T62" s="5" t="str">
        <f t="shared" ca="1" si="22"/>
        <v>16</v>
      </c>
      <c r="U62" s="5">
        <f t="shared" ca="1" si="22"/>
        <v>8</v>
      </c>
      <c r="V62" s="5">
        <f t="shared" ca="1" si="15"/>
        <v>60</v>
      </c>
      <c r="W62" s="15" t="str">
        <f t="shared" ca="1" si="3"/>
        <v/>
      </c>
      <c r="X62" s="15">
        <f t="shared" ca="1" si="4"/>
        <v>1</v>
      </c>
      <c r="Y62" s="15">
        <f t="shared" ca="1" si="16"/>
        <v>1</v>
      </c>
      <c r="Z62">
        <f t="shared" ca="1" si="6"/>
        <v>0</v>
      </c>
      <c r="AA62">
        <f t="shared" ca="1" si="7"/>
        <v>0</v>
      </c>
      <c r="AB62">
        <f t="shared" ca="1" si="8"/>
        <v>0</v>
      </c>
      <c r="AC62">
        <f t="shared" ca="1" si="9"/>
        <v>1</v>
      </c>
      <c r="AD62">
        <f t="shared" ca="1" si="10"/>
        <v>1</v>
      </c>
    </row>
    <row r="63" spans="5:30" x14ac:dyDescent="0.25">
      <c r="E63">
        <f t="shared" ca="1" si="0"/>
        <v>61</v>
      </c>
      <c r="F63" s="14">
        <f t="shared" si="19"/>
        <v>61</v>
      </c>
      <c r="G63">
        <f t="shared" ca="1" si="20"/>
        <v>0</v>
      </c>
      <c r="H63">
        <f t="shared" ca="1" si="11"/>
        <v>150</v>
      </c>
      <c r="I63" t="str">
        <f t="shared" ca="1" si="21"/>
        <v>x1</v>
      </c>
      <c r="J63">
        <f t="shared" ca="1" si="1"/>
        <v>61</v>
      </c>
      <c r="K63" s="5" t="str">
        <f t="shared" ca="1" si="26"/>
        <v>Ruta 7/16</v>
      </c>
      <c r="L63" s="5" t="str">
        <f t="shared" ca="1" si="25"/>
        <v>Ruta 7/16</v>
      </c>
      <c r="M63" s="15" t="str">
        <f t="shared" ca="1" si="25"/>
        <v/>
      </c>
      <c r="N63" s="15">
        <f t="shared" ca="1" si="25"/>
        <v>0</v>
      </c>
      <c r="O63" s="15">
        <f t="shared" ca="1" si="25"/>
        <v>0</v>
      </c>
      <c r="P63" s="15">
        <f t="shared" ca="1" si="25"/>
        <v>0</v>
      </c>
      <c r="Q63" s="5" t="str">
        <f t="shared" ca="1" si="25"/>
        <v/>
      </c>
      <c r="R63" s="5">
        <f t="shared" ca="1" si="25"/>
        <v>1</v>
      </c>
      <c r="S63" s="5" t="str">
        <f t="shared" ca="1" si="22"/>
        <v>7</v>
      </c>
      <c r="T63" s="5" t="str">
        <f t="shared" ca="1" si="22"/>
        <v>16</v>
      </c>
      <c r="U63" s="5">
        <f t="shared" ca="1" si="22"/>
        <v>0</v>
      </c>
      <c r="V63" s="5">
        <f t="shared" ca="1" si="15"/>
        <v>61</v>
      </c>
      <c r="W63" s="15">
        <f t="shared" ca="1" si="3"/>
        <v>1</v>
      </c>
      <c r="X63" s="15">
        <f t="shared" ca="1" si="4"/>
        <v>0</v>
      </c>
      <c r="Y63" s="15" t="str">
        <f t="shared" ca="1" si="16"/>
        <v/>
      </c>
      <c r="Z63">
        <f t="shared" ca="1" si="6"/>
        <v>13</v>
      </c>
      <c r="AA63">
        <f t="shared" ca="1" si="7"/>
        <v>6</v>
      </c>
      <c r="AB63">
        <f t="shared" ca="1" si="8"/>
        <v>6</v>
      </c>
      <c r="AC63">
        <f t="shared" ca="1" si="9"/>
        <v>0</v>
      </c>
      <c r="AD63">
        <f t="shared" ca="1" si="10"/>
        <v>0</v>
      </c>
    </row>
    <row r="64" spans="5:30" x14ac:dyDescent="0.25">
      <c r="E64">
        <f t="shared" ca="1" si="0"/>
        <v>62</v>
      </c>
      <c r="F64" s="14">
        <f t="shared" si="19"/>
        <v>62</v>
      </c>
      <c r="G64">
        <f t="shared" ca="1" si="20"/>
        <v>0</v>
      </c>
      <c r="H64">
        <f t="shared" ca="1" si="11"/>
        <v>150</v>
      </c>
      <c r="I64" t="str">
        <f t="shared" ca="1" si="21"/>
        <v>x1</v>
      </c>
      <c r="J64">
        <f t="shared" ca="1" si="1"/>
        <v>62</v>
      </c>
      <c r="K64" s="5" t="str">
        <f t="shared" ca="1" si="26"/>
        <v>Ruta 7/16</v>
      </c>
      <c r="L64" s="5" t="str">
        <f t="shared" ca="1" si="25"/>
        <v>C/ Asalto (Museo Centro de Historia)</v>
      </c>
      <c r="M64" s="15" t="str">
        <f t="shared" ca="1" si="25"/>
        <v>06:58</v>
      </c>
      <c r="N64" s="15">
        <f t="shared" ca="1" si="25"/>
        <v>0</v>
      </c>
      <c r="O64" s="15">
        <f t="shared" ca="1" si="25"/>
        <v>0</v>
      </c>
      <c r="P64" s="15">
        <f t="shared" ca="1" si="25"/>
        <v>0</v>
      </c>
      <c r="Q64" s="5" t="str">
        <f t="shared" ca="1" si="25"/>
        <v>Opel Planta en Figueruelas</v>
      </c>
      <c r="R64" s="5">
        <f t="shared" ca="1" si="25"/>
        <v>0</v>
      </c>
      <c r="S64" s="5" t="str">
        <f t="shared" ca="1" si="22"/>
        <v>7</v>
      </c>
      <c r="T64" s="5" t="str">
        <f t="shared" ca="1" si="22"/>
        <v>16</v>
      </c>
      <c r="U64" s="5">
        <f t="shared" ca="1" si="22"/>
        <v>1</v>
      </c>
      <c r="V64" s="5">
        <f t="shared" ca="1" si="15"/>
        <v>62</v>
      </c>
      <c r="W64" s="15" t="str">
        <f t="shared" ca="1" si="3"/>
        <v/>
      </c>
      <c r="X64" s="15">
        <f t="shared" ca="1" si="4"/>
        <v>1</v>
      </c>
      <c r="Y64" s="15">
        <f t="shared" ca="1" si="16"/>
        <v>1</v>
      </c>
      <c r="Z64">
        <f t="shared" ca="1" si="6"/>
        <v>0</v>
      </c>
      <c r="AA64">
        <f t="shared" ca="1" si="7"/>
        <v>0</v>
      </c>
      <c r="AB64">
        <f t="shared" ca="1" si="8"/>
        <v>0</v>
      </c>
      <c r="AC64">
        <f t="shared" ca="1" si="9"/>
        <v>6</v>
      </c>
      <c r="AD64">
        <f t="shared" ca="1" si="10"/>
        <v>6</v>
      </c>
    </row>
    <row r="65" spans="5:30" x14ac:dyDescent="0.25">
      <c r="E65">
        <f t="shared" ca="1" si="0"/>
        <v>63</v>
      </c>
      <c r="F65" s="14">
        <f t="shared" si="19"/>
        <v>63</v>
      </c>
      <c r="G65">
        <f t="shared" ca="1" si="20"/>
        <v>0</v>
      </c>
      <c r="H65">
        <f t="shared" ca="1" si="11"/>
        <v>150</v>
      </c>
      <c r="I65" t="str">
        <f t="shared" ca="1" si="21"/>
        <v>x1</v>
      </c>
      <c r="J65">
        <f t="shared" ca="1" si="1"/>
        <v>63</v>
      </c>
      <c r="K65" s="5" t="str">
        <f t="shared" ca="1" si="26"/>
        <v>Ruta 7/16</v>
      </c>
      <c r="L65" s="5" t="str">
        <f t="shared" ca="1" si="25"/>
        <v>Pº La Mina, nº 21 (Edif. Balmes - Pd. Bus)</v>
      </c>
      <c r="M65" s="15" t="str">
        <f t="shared" ca="1" si="25"/>
        <v>07:00</v>
      </c>
      <c r="N65" s="15">
        <f t="shared" ca="1" si="25"/>
        <v>0</v>
      </c>
      <c r="O65" s="15">
        <f t="shared" ca="1" si="25"/>
        <v>0</v>
      </c>
      <c r="P65" s="15">
        <f t="shared" ca="1" si="25"/>
        <v>0</v>
      </c>
      <c r="Q65" s="5" t="str">
        <f t="shared" ca="1" si="25"/>
        <v>Alagón (Rotonda - Pd. Bus)</v>
      </c>
      <c r="R65" s="5">
        <f t="shared" ca="1" si="25"/>
        <v>0</v>
      </c>
      <c r="S65" s="5" t="str">
        <f t="shared" ca="1" si="22"/>
        <v>7</v>
      </c>
      <c r="T65" s="5" t="str">
        <f t="shared" ca="1" si="22"/>
        <v>16</v>
      </c>
      <c r="U65" s="5">
        <f t="shared" ca="1" si="22"/>
        <v>2</v>
      </c>
      <c r="V65" s="5">
        <f t="shared" ca="1" si="15"/>
        <v>63</v>
      </c>
      <c r="W65" s="15" t="str">
        <f t="shared" ca="1" si="3"/>
        <v/>
      </c>
      <c r="X65" s="15">
        <f t="shared" ca="1" si="4"/>
        <v>1</v>
      </c>
      <c r="Y65" s="15">
        <f t="shared" ca="1" si="16"/>
        <v>1</v>
      </c>
      <c r="Z65">
        <f t="shared" ca="1" si="6"/>
        <v>0</v>
      </c>
      <c r="AA65">
        <f t="shared" ca="1" si="7"/>
        <v>0</v>
      </c>
      <c r="AB65">
        <f t="shared" ca="1" si="8"/>
        <v>0</v>
      </c>
      <c r="AC65">
        <f t="shared" ca="1" si="9"/>
        <v>5</v>
      </c>
      <c r="AD65">
        <f t="shared" ca="1" si="10"/>
        <v>5</v>
      </c>
    </row>
    <row r="66" spans="5:30" x14ac:dyDescent="0.25">
      <c r="E66">
        <f t="shared" ca="1" si="0"/>
        <v>64</v>
      </c>
      <c r="F66" s="14">
        <f t="shared" si="19"/>
        <v>64</v>
      </c>
      <c r="G66">
        <f t="shared" ca="1" si="20"/>
        <v>0</v>
      </c>
      <c r="H66">
        <f t="shared" ca="1" si="11"/>
        <v>150</v>
      </c>
      <c r="I66" t="str">
        <f t="shared" ca="1" si="21"/>
        <v>x1</v>
      </c>
      <c r="J66">
        <f t="shared" ca="1" si="1"/>
        <v>64</v>
      </c>
      <c r="K66" s="5" t="str">
        <f t="shared" ca="1" si="26"/>
        <v>Ruta 7/16</v>
      </c>
      <c r="L66" s="5" t="str">
        <f t="shared" ca="1" si="25"/>
        <v>Constitución, nº 33 (Pd. Bus)</v>
      </c>
      <c r="M66" s="15" t="str">
        <f t="shared" ca="1" si="25"/>
        <v>07:01</v>
      </c>
      <c r="N66" s="15">
        <f t="shared" ca="1" si="25"/>
        <v>0</v>
      </c>
      <c r="O66" s="15">
        <f t="shared" ca="1" si="25"/>
        <v>0</v>
      </c>
      <c r="P66" s="15">
        <f t="shared" ca="1" si="25"/>
        <v>0</v>
      </c>
      <c r="Q66" s="5" t="str">
        <f t="shared" ca="1" si="25"/>
        <v>María Agustín (frente Museo Pablo Serrano)</v>
      </c>
      <c r="R66" s="5">
        <f t="shared" ca="1" si="25"/>
        <v>0</v>
      </c>
      <c r="S66" s="5" t="str">
        <f t="shared" ca="1" si="22"/>
        <v>7</v>
      </c>
      <c r="T66" s="5" t="str">
        <f t="shared" ca="1" si="22"/>
        <v>16</v>
      </c>
      <c r="U66" s="5">
        <f t="shared" ca="1" si="22"/>
        <v>3</v>
      </c>
      <c r="V66" s="5">
        <f t="shared" ca="1" si="15"/>
        <v>64</v>
      </c>
      <c r="W66" s="15" t="str">
        <f t="shared" ca="1" si="3"/>
        <v/>
      </c>
      <c r="X66" s="15">
        <f t="shared" ca="1" si="4"/>
        <v>1</v>
      </c>
      <c r="Y66" s="15">
        <f t="shared" ca="1" si="16"/>
        <v>1</v>
      </c>
      <c r="Z66">
        <f t="shared" ca="1" si="6"/>
        <v>0</v>
      </c>
      <c r="AA66">
        <f t="shared" ca="1" si="7"/>
        <v>0</v>
      </c>
      <c r="AB66">
        <f t="shared" ca="1" si="8"/>
        <v>0</v>
      </c>
      <c r="AC66">
        <f t="shared" ca="1" si="9"/>
        <v>4</v>
      </c>
      <c r="AD66">
        <f t="shared" ca="1" si="10"/>
        <v>4</v>
      </c>
    </row>
    <row r="67" spans="5:30" x14ac:dyDescent="0.25">
      <c r="E67">
        <f t="shared" ref="E67:E130" ca="1" si="27">IF(G67&lt;&gt;G66,1,E66+1)</f>
        <v>65</v>
      </c>
      <c r="F67" s="14">
        <f t="shared" si="19"/>
        <v>65</v>
      </c>
      <c r="G67">
        <f t="shared" ca="1" si="20"/>
        <v>0</v>
      </c>
      <c r="H67">
        <f t="shared" ca="1" si="11"/>
        <v>150</v>
      </c>
      <c r="I67" t="str">
        <f t="shared" ca="1" si="21"/>
        <v>x1</v>
      </c>
      <c r="J67">
        <f t="shared" ca="1" si="1"/>
        <v>65</v>
      </c>
      <c r="K67" s="5" t="str">
        <f t="shared" ca="1" si="26"/>
        <v>Ruta 7/16</v>
      </c>
      <c r="L67" s="5" t="str">
        <f t="shared" ca="1" si="25"/>
        <v>María Agustín, nº 20 (Museo Pablo Serrano - Pd. Bus)</v>
      </c>
      <c r="M67" s="15" t="str">
        <f t="shared" ca="1" si="25"/>
        <v>07:04</v>
      </c>
      <c r="N67" s="15">
        <f t="shared" ca="1" si="25"/>
        <v>0</v>
      </c>
      <c r="O67" s="15">
        <f t="shared" ca="1" si="25"/>
        <v>0</v>
      </c>
      <c r="P67" s="15">
        <f t="shared" ca="1" si="25"/>
        <v>0</v>
      </c>
      <c r="Q67" s="5" t="str">
        <f t="shared" ca="1" si="25"/>
        <v>Paseo Constitución nº 16 (Pd. Bus)</v>
      </c>
      <c r="R67" s="5">
        <f t="shared" ca="1" si="25"/>
        <v>0</v>
      </c>
      <c r="S67" s="5" t="str">
        <f t="shared" ca="1" si="22"/>
        <v>7</v>
      </c>
      <c r="T67" s="5" t="str">
        <f t="shared" ca="1" si="22"/>
        <v>16</v>
      </c>
      <c r="U67" s="5">
        <f t="shared" ca="1" si="22"/>
        <v>4</v>
      </c>
      <c r="V67" s="5">
        <f t="shared" ca="1" si="15"/>
        <v>65</v>
      </c>
      <c r="W67" s="15" t="str">
        <f t="shared" ref="W67:W130" ca="1" si="28">IF(K67=L67,1,"")</f>
        <v/>
      </c>
      <c r="X67" s="15">
        <f t="shared" ref="X67:X130" ca="1" si="29">IF(AND(L67&lt;&gt;"",W67=""),1,0)</f>
        <v>1</v>
      </c>
      <c r="Y67" s="15">
        <f t="shared" ca="1" si="16"/>
        <v>1</v>
      </c>
      <c r="Z67">
        <f t="shared" ref="Z67:Z130" ca="1" si="30">IF(W67=1,AA67+AB67+1,0)</f>
        <v>0</v>
      </c>
      <c r="AA67">
        <f t="shared" ref="AA67:AA130" ca="1" si="31">IF(W67=1,AC68,0)</f>
        <v>0</v>
      </c>
      <c r="AB67">
        <f t="shared" ref="AB67:AB130" ca="1" si="32">IF(W67=1,AD68,0)</f>
        <v>0</v>
      </c>
      <c r="AC67">
        <f t="shared" ref="AC67:AC130" ca="1" si="33">IF($W67=1,0,$X67+AC68)</f>
        <v>3</v>
      </c>
      <c r="AD67">
        <f t="shared" ref="AD67:AD130" ca="1" si="34">IF($W67=1,0,$Y67+AD68)</f>
        <v>3</v>
      </c>
    </row>
    <row r="68" spans="5:30" x14ac:dyDescent="0.25">
      <c r="E68">
        <f t="shared" ca="1" si="27"/>
        <v>66</v>
      </c>
      <c r="F68" s="14">
        <f t="shared" si="19"/>
        <v>66</v>
      </c>
      <c r="G68">
        <f t="shared" ca="1" si="20"/>
        <v>0</v>
      </c>
      <c r="H68">
        <f t="shared" ref="H68:H131" ca="1" si="35">OFFSET($B$2,1+G68,0)</f>
        <v>150</v>
      </c>
      <c r="I68" t="str">
        <f t="shared" ca="1" si="21"/>
        <v>x1</v>
      </c>
      <c r="J68">
        <f t="shared" ref="J68:J131" ca="1" si="36">IF(H67&lt;&gt;J67,J67+1,1)</f>
        <v>66</v>
      </c>
      <c r="K68" s="5" t="str">
        <f t="shared" ca="1" si="26"/>
        <v>Ruta 7/16</v>
      </c>
      <c r="L68" s="5" t="str">
        <f t="shared" ca="1" si="25"/>
        <v>Alagón (Rotonda - Pd. Bus)</v>
      </c>
      <c r="M68" s="15" t="str">
        <f t="shared" ca="1" si="25"/>
        <v>07:20</v>
      </c>
      <c r="N68" s="15">
        <f t="shared" ca="1" si="25"/>
        <v>0</v>
      </c>
      <c r="O68" s="15">
        <f t="shared" ca="1" si="25"/>
        <v>0</v>
      </c>
      <c r="P68" s="15">
        <f t="shared" ca="1" si="25"/>
        <v>0</v>
      </c>
      <c r="Q68" s="5" t="str">
        <f t="shared" ca="1" si="25"/>
        <v>Paseo La Mina (frente nº 21 - Pd. Bus)</v>
      </c>
      <c r="R68" s="5">
        <f t="shared" ca="1" si="25"/>
        <v>0</v>
      </c>
      <c r="S68" s="5" t="str">
        <f t="shared" ca="1" si="22"/>
        <v>7</v>
      </c>
      <c r="T68" s="5" t="str">
        <f t="shared" ca="1" si="22"/>
        <v>16</v>
      </c>
      <c r="U68" s="5">
        <f t="shared" ca="1" si="22"/>
        <v>5</v>
      </c>
      <c r="V68" s="5">
        <f t="shared" ca="1" si="15"/>
        <v>66</v>
      </c>
      <c r="W68" s="15" t="str">
        <f t="shared" ca="1" si="28"/>
        <v/>
      </c>
      <c r="X68" s="15">
        <f t="shared" ca="1" si="29"/>
        <v>1</v>
      </c>
      <c r="Y68" s="15">
        <f t="shared" ca="1" si="16"/>
        <v>1</v>
      </c>
      <c r="Z68">
        <f t="shared" ca="1" si="30"/>
        <v>0</v>
      </c>
      <c r="AA68">
        <f t="shared" ca="1" si="31"/>
        <v>0</v>
      </c>
      <c r="AB68">
        <f t="shared" ca="1" si="32"/>
        <v>0</v>
      </c>
      <c r="AC68">
        <f t="shared" ca="1" si="33"/>
        <v>2</v>
      </c>
      <c r="AD68">
        <f t="shared" ca="1" si="34"/>
        <v>2</v>
      </c>
    </row>
    <row r="69" spans="5:30" x14ac:dyDescent="0.25">
      <c r="E69">
        <f t="shared" ca="1" si="27"/>
        <v>67</v>
      </c>
      <c r="F69" s="14">
        <f t="shared" si="19"/>
        <v>67</v>
      </c>
      <c r="G69">
        <f t="shared" ca="1" si="20"/>
        <v>0</v>
      </c>
      <c r="H69">
        <f t="shared" ca="1" si="35"/>
        <v>150</v>
      </c>
      <c r="I69" t="str">
        <f t="shared" ca="1" si="21"/>
        <v>x1</v>
      </c>
      <c r="J69">
        <f t="shared" ca="1" si="36"/>
        <v>67</v>
      </c>
      <c r="K69" s="5" t="str">
        <f t="shared" ca="1" si="26"/>
        <v>Ruta 7/16</v>
      </c>
      <c r="L69" s="5" t="str">
        <f t="shared" ca="1" si="25"/>
        <v>Opel Planta en Figueruelas</v>
      </c>
      <c r="M69" s="15" t="str">
        <f t="shared" ca="1" si="25"/>
        <v>07:30</v>
      </c>
      <c r="N69" s="15">
        <f t="shared" ca="1" si="25"/>
        <v>0</v>
      </c>
      <c r="O69" s="15">
        <f t="shared" ca="1" si="25"/>
        <v>0</v>
      </c>
      <c r="P69" s="15">
        <f t="shared" ca="1" si="25"/>
        <v>0</v>
      </c>
      <c r="Q69" s="5" t="str">
        <f t="shared" ca="1" si="25"/>
        <v>C/ Asalto (Edf. Trovador)</v>
      </c>
      <c r="R69" s="5">
        <f t="shared" ca="1" si="25"/>
        <v>0</v>
      </c>
      <c r="S69" s="5" t="str">
        <f t="shared" ca="1" si="22"/>
        <v>7</v>
      </c>
      <c r="T69" s="5" t="str">
        <f t="shared" ca="1" si="22"/>
        <v>16</v>
      </c>
      <c r="U69" s="5">
        <f t="shared" ca="1" si="22"/>
        <v>6</v>
      </c>
      <c r="V69" s="5">
        <f t="shared" ref="V69:V132" ca="1" si="37">INDIRECT("'"&amp;$I69&amp;"'!"&amp;V$2&amp;$J69+3)</f>
        <v>67</v>
      </c>
      <c r="W69" s="15" t="str">
        <f t="shared" ca="1" si="28"/>
        <v/>
      </c>
      <c r="X69" s="15">
        <f t="shared" ca="1" si="29"/>
        <v>1</v>
      </c>
      <c r="Y69" s="15">
        <f t="shared" ref="Y69:Y132" ca="1" si="38">IF(AND(Q69&lt;&gt;"",W69=""),1,"")</f>
        <v>1</v>
      </c>
      <c r="Z69">
        <f t="shared" ca="1" si="30"/>
        <v>0</v>
      </c>
      <c r="AA69">
        <f t="shared" ca="1" si="31"/>
        <v>0</v>
      </c>
      <c r="AB69">
        <f t="shared" ca="1" si="32"/>
        <v>0</v>
      </c>
      <c r="AC69">
        <f t="shared" ca="1" si="33"/>
        <v>1</v>
      </c>
      <c r="AD69">
        <f t="shared" ca="1" si="34"/>
        <v>1</v>
      </c>
    </row>
    <row r="70" spans="5:30" x14ac:dyDescent="0.25">
      <c r="E70">
        <f t="shared" ca="1" si="27"/>
        <v>68</v>
      </c>
      <c r="F70" s="14">
        <f t="shared" si="19"/>
        <v>68</v>
      </c>
      <c r="G70">
        <f t="shared" ca="1" si="20"/>
        <v>0</v>
      </c>
      <c r="H70">
        <f t="shared" ca="1" si="35"/>
        <v>150</v>
      </c>
      <c r="I70" t="str">
        <f t="shared" ca="1" si="21"/>
        <v>x1</v>
      </c>
      <c r="J70">
        <f t="shared" ca="1" si="36"/>
        <v>68</v>
      </c>
      <c r="K70" s="5" t="str">
        <f t="shared" ca="1" si="26"/>
        <v>Ruta 8/16</v>
      </c>
      <c r="L70" s="5" t="str">
        <f t="shared" ca="1" si="25"/>
        <v>Ruta 8/16</v>
      </c>
      <c r="M70" s="15" t="str">
        <f t="shared" ca="1" si="25"/>
        <v/>
      </c>
      <c r="N70" s="15">
        <f t="shared" ca="1" si="25"/>
        <v>0</v>
      </c>
      <c r="O70" s="15">
        <f t="shared" ca="1" si="25"/>
        <v>0</v>
      </c>
      <c r="P70" s="15">
        <f t="shared" ca="1" si="25"/>
        <v>0</v>
      </c>
      <c r="Q70" s="5" t="str">
        <f t="shared" ca="1" si="25"/>
        <v/>
      </c>
      <c r="R70" s="5">
        <f t="shared" ca="1" si="25"/>
        <v>1</v>
      </c>
      <c r="S70" s="5" t="str">
        <f t="shared" ca="1" si="22"/>
        <v>8</v>
      </c>
      <c r="T70" s="5" t="str">
        <f t="shared" ca="1" si="22"/>
        <v>16</v>
      </c>
      <c r="U70" s="5">
        <f t="shared" ca="1" si="22"/>
        <v>0</v>
      </c>
      <c r="V70" s="5">
        <f t="shared" ca="1" si="37"/>
        <v>68</v>
      </c>
      <c r="W70" s="15">
        <f t="shared" ca="1" si="28"/>
        <v>1</v>
      </c>
      <c r="X70" s="15">
        <f t="shared" ca="1" si="29"/>
        <v>0</v>
      </c>
      <c r="Y70" s="15" t="str">
        <f t="shared" ca="1" si="38"/>
        <v/>
      </c>
      <c r="Z70">
        <f t="shared" ca="1" si="30"/>
        <v>15</v>
      </c>
      <c r="AA70">
        <f t="shared" ca="1" si="31"/>
        <v>7</v>
      </c>
      <c r="AB70">
        <f t="shared" ca="1" si="32"/>
        <v>7</v>
      </c>
      <c r="AC70">
        <f t="shared" ca="1" si="33"/>
        <v>0</v>
      </c>
      <c r="AD70">
        <f t="shared" ca="1" si="34"/>
        <v>0</v>
      </c>
    </row>
    <row r="71" spans="5:30" x14ac:dyDescent="0.25">
      <c r="E71">
        <f t="shared" ca="1" si="27"/>
        <v>69</v>
      </c>
      <c r="F71" s="14">
        <f t="shared" si="19"/>
        <v>69</v>
      </c>
      <c r="G71">
        <f t="shared" ca="1" si="20"/>
        <v>0</v>
      </c>
      <c r="H71">
        <f t="shared" ca="1" si="35"/>
        <v>150</v>
      </c>
      <c r="I71" t="str">
        <f t="shared" ca="1" si="21"/>
        <v>x1</v>
      </c>
      <c r="J71">
        <f t="shared" ca="1" si="36"/>
        <v>69</v>
      </c>
      <c r="K71" s="5" t="str">
        <f t="shared" ca="1" si="26"/>
        <v>Ruta 8/16</v>
      </c>
      <c r="L71" s="5" t="str">
        <f t="shared" ca="1" si="25"/>
        <v>Puerto Venecia: Calle Tiziano (esquina Paolo Veronese)</v>
      </c>
      <c r="M71" s="15" t="str">
        <f t="shared" ca="1" si="25"/>
        <v>06:50</v>
      </c>
      <c r="N71" s="15">
        <f t="shared" ca="1" si="25"/>
        <v>0</v>
      </c>
      <c r="O71" s="15">
        <f t="shared" ca="1" si="25"/>
        <v>0</v>
      </c>
      <c r="P71" s="15">
        <f t="shared" ca="1" si="25"/>
        <v>0</v>
      </c>
      <c r="Q71" s="5" t="str">
        <f t="shared" ca="1" si="25"/>
        <v>Opel Planta en Figueruelas</v>
      </c>
      <c r="R71" s="5">
        <f t="shared" ca="1" si="25"/>
        <v>0</v>
      </c>
      <c r="S71" s="5" t="str">
        <f t="shared" ca="1" si="22"/>
        <v>8</v>
      </c>
      <c r="T71" s="5" t="str">
        <f t="shared" ca="1" si="22"/>
        <v>16</v>
      </c>
      <c r="U71" s="5">
        <f t="shared" ca="1" si="22"/>
        <v>1</v>
      </c>
      <c r="V71" s="5">
        <f t="shared" ca="1" si="37"/>
        <v>69</v>
      </c>
      <c r="W71" s="15" t="str">
        <f t="shared" ca="1" si="28"/>
        <v/>
      </c>
      <c r="X71" s="15">
        <f t="shared" ca="1" si="29"/>
        <v>1</v>
      </c>
      <c r="Y71" s="15">
        <f t="shared" ca="1" si="38"/>
        <v>1</v>
      </c>
      <c r="Z71">
        <f t="shared" ca="1" si="30"/>
        <v>0</v>
      </c>
      <c r="AA71">
        <f t="shared" ca="1" si="31"/>
        <v>0</v>
      </c>
      <c r="AB71">
        <f t="shared" ca="1" si="32"/>
        <v>0</v>
      </c>
      <c r="AC71">
        <f t="shared" ca="1" si="33"/>
        <v>7</v>
      </c>
      <c r="AD71">
        <f t="shared" ca="1" si="34"/>
        <v>7</v>
      </c>
    </row>
    <row r="72" spans="5:30" x14ac:dyDescent="0.25">
      <c r="E72">
        <f t="shared" ca="1" si="27"/>
        <v>70</v>
      </c>
      <c r="F72" s="14">
        <f t="shared" si="19"/>
        <v>70</v>
      </c>
      <c r="G72">
        <f t="shared" ca="1" si="20"/>
        <v>0</v>
      </c>
      <c r="H72">
        <f t="shared" ca="1" si="35"/>
        <v>150</v>
      </c>
      <c r="I72" t="str">
        <f t="shared" ca="1" si="21"/>
        <v>x1</v>
      </c>
      <c r="J72">
        <f t="shared" ca="1" si="36"/>
        <v>70</v>
      </c>
      <c r="K72" s="5" t="str">
        <f t="shared" ca="1" si="26"/>
        <v>Ruta 8/16</v>
      </c>
      <c r="L72" s="5" t="str">
        <f t="shared" ca="1" si="25"/>
        <v>Cuarta Avenida, nº 23 ( Pd. Bus)</v>
      </c>
      <c r="M72" s="15" t="str">
        <f t="shared" ca="1" si="25"/>
        <v>06:52</v>
      </c>
      <c r="N72" s="15">
        <f t="shared" ca="1" si="25"/>
        <v>0</v>
      </c>
      <c r="O72" s="15">
        <f t="shared" ca="1" si="25"/>
        <v>0</v>
      </c>
      <c r="P72" s="15">
        <f t="shared" ca="1" si="25"/>
        <v>0</v>
      </c>
      <c r="Q72" s="5" t="str">
        <f t="shared" ca="1" si="25"/>
        <v>Puerto Venecia: Calle Tiziano (esquina Paolo Veronese)</v>
      </c>
      <c r="R72" s="5">
        <f t="shared" ca="1" si="25"/>
        <v>0</v>
      </c>
      <c r="S72" s="5" t="str">
        <f t="shared" ca="1" si="22"/>
        <v>8</v>
      </c>
      <c r="T72" s="5" t="str">
        <f t="shared" ca="1" si="22"/>
        <v>16</v>
      </c>
      <c r="U72" s="5">
        <f t="shared" ca="1" si="22"/>
        <v>2</v>
      </c>
      <c r="V72" s="5">
        <f t="shared" ca="1" si="37"/>
        <v>70</v>
      </c>
      <c r="W72" s="15" t="str">
        <f t="shared" ca="1" si="28"/>
        <v/>
      </c>
      <c r="X72" s="15">
        <f t="shared" ca="1" si="29"/>
        <v>1</v>
      </c>
      <c r="Y72" s="15">
        <f t="shared" ca="1" si="38"/>
        <v>1</v>
      </c>
      <c r="Z72">
        <f t="shared" ca="1" si="30"/>
        <v>0</v>
      </c>
      <c r="AA72">
        <f t="shared" ca="1" si="31"/>
        <v>0</v>
      </c>
      <c r="AB72">
        <f t="shared" ca="1" si="32"/>
        <v>0</v>
      </c>
      <c r="AC72">
        <f t="shared" ca="1" si="33"/>
        <v>6</v>
      </c>
      <c r="AD72">
        <f t="shared" ca="1" si="34"/>
        <v>6</v>
      </c>
    </row>
    <row r="73" spans="5:30" x14ac:dyDescent="0.25">
      <c r="E73">
        <f t="shared" ca="1" si="27"/>
        <v>71</v>
      </c>
      <c r="F73" s="14">
        <f t="shared" si="19"/>
        <v>71</v>
      </c>
      <c r="G73">
        <f t="shared" ca="1" si="20"/>
        <v>0</v>
      </c>
      <c r="H73">
        <f t="shared" ca="1" si="35"/>
        <v>150</v>
      </c>
      <c r="I73" t="str">
        <f t="shared" ca="1" si="21"/>
        <v>x1</v>
      </c>
      <c r="J73">
        <f t="shared" ca="1" si="36"/>
        <v>71</v>
      </c>
      <c r="K73" s="5" t="str">
        <f t="shared" ca="1" si="26"/>
        <v>Ruta 8/16</v>
      </c>
      <c r="L73" s="5" t="str">
        <f t="shared" ca="1" si="25"/>
        <v>Avd. América (esq. C/ Pontevedra - Pd. Bus)</v>
      </c>
      <c r="M73" s="15" t="str">
        <f t="shared" ca="1" si="25"/>
        <v>06:55</v>
      </c>
      <c r="N73" s="15">
        <f t="shared" ca="1" si="25"/>
        <v>0</v>
      </c>
      <c r="O73" s="15">
        <f t="shared" ca="1" si="25"/>
        <v>0</v>
      </c>
      <c r="P73" s="15">
        <f t="shared" ca="1" si="25"/>
        <v>0</v>
      </c>
      <c r="Q73" s="5" t="str">
        <f t="shared" ca="1" si="25"/>
        <v>Cuarta Avenida, nº 23 ( Pd. Bus)</v>
      </c>
      <c r="R73" s="5">
        <f t="shared" ca="1" si="25"/>
        <v>0</v>
      </c>
      <c r="S73" s="5" t="str">
        <f t="shared" ca="1" si="22"/>
        <v>8</v>
      </c>
      <c r="T73" s="5" t="str">
        <f t="shared" ca="1" si="22"/>
        <v>16</v>
      </c>
      <c r="U73" s="5">
        <f t="shared" ca="1" si="22"/>
        <v>3</v>
      </c>
      <c r="V73" s="5">
        <f t="shared" ca="1" si="37"/>
        <v>71</v>
      </c>
      <c r="W73" s="15" t="str">
        <f t="shared" ca="1" si="28"/>
        <v/>
      </c>
      <c r="X73" s="15">
        <f t="shared" ca="1" si="29"/>
        <v>1</v>
      </c>
      <c r="Y73" s="15">
        <f t="shared" ca="1" si="38"/>
        <v>1</v>
      </c>
      <c r="Z73">
        <f t="shared" ca="1" si="30"/>
        <v>0</v>
      </c>
      <c r="AA73">
        <f t="shared" ca="1" si="31"/>
        <v>0</v>
      </c>
      <c r="AB73">
        <f t="shared" ca="1" si="32"/>
        <v>0</v>
      </c>
      <c r="AC73">
        <f t="shared" ca="1" si="33"/>
        <v>5</v>
      </c>
      <c r="AD73">
        <f t="shared" ca="1" si="34"/>
        <v>5</v>
      </c>
    </row>
    <row r="74" spans="5:30" x14ac:dyDescent="0.25">
      <c r="E74">
        <f t="shared" ca="1" si="27"/>
        <v>72</v>
      </c>
      <c r="F74" s="14">
        <f t="shared" si="19"/>
        <v>72</v>
      </c>
      <c r="G74">
        <f t="shared" ca="1" si="20"/>
        <v>0</v>
      </c>
      <c r="H74">
        <f t="shared" ca="1" si="35"/>
        <v>150</v>
      </c>
      <c r="I74" t="str">
        <f t="shared" ca="1" si="21"/>
        <v>x1</v>
      </c>
      <c r="J74">
        <f t="shared" ca="1" si="36"/>
        <v>72</v>
      </c>
      <c r="K74" s="5" t="str">
        <f t="shared" ca="1" si="26"/>
        <v>Ruta 8/16</v>
      </c>
      <c r="L74" s="5" t="str">
        <f t="shared" ca="1" si="25"/>
        <v>Avd. América, nº 11 (frente Plaza Canteras - Pd. Bus)</v>
      </c>
      <c r="M74" s="15" t="str">
        <f t="shared" ca="1" si="25"/>
        <v>06:58</v>
      </c>
      <c r="N74" s="15">
        <f t="shared" ca="1" si="25"/>
        <v>0</v>
      </c>
      <c r="O74" s="15">
        <f t="shared" ca="1" si="25"/>
        <v>0</v>
      </c>
      <c r="P74" s="15">
        <f t="shared" ca="1" si="25"/>
        <v>0</v>
      </c>
      <c r="Q74" s="5" t="str">
        <f t="shared" ca="1" si="25"/>
        <v>Avd. América (esq. C/ Pontevedra - Pd. Bus))</v>
      </c>
      <c r="R74" s="5">
        <f t="shared" ca="1" si="25"/>
        <v>0</v>
      </c>
      <c r="S74" s="5" t="str">
        <f t="shared" ca="1" si="22"/>
        <v>8</v>
      </c>
      <c r="T74" s="5" t="str">
        <f t="shared" ca="1" si="22"/>
        <v>16</v>
      </c>
      <c r="U74" s="5">
        <f t="shared" ca="1" si="22"/>
        <v>4</v>
      </c>
      <c r="V74" s="5">
        <f t="shared" ca="1" si="37"/>
        <v>72</v>
      </c>
      <c r="W74" s="15" t="str">
        <f t="shared" ca="1" si="28"/>
        <v/>
      </c>
      <c r="X74" s="15">
        <f t="shared" ca="1" si="29"/>
        <v>1</v>
      </c>
      <c r="Y74" s="15">
        <f t="shared" ca="1" si="38"/>
        <v>1</v>
      </c>
      <c r="Z74">
        <f t="shared" ca="1" si="30"/>
        <v>0</v>
      </c>
      <c r="AA74">
        <f t="shared" ca="1" si="31"/>
        <v>0</v>
      </c>
      <c r="AB74">
        <f t="shared" ca="1" si="32"/>
        <v>0</v>
      </c>
      <c r="AC74">
        <f t="shared" ca="1" si="33"/>
        <v>4</v>
      </c>
      <c r="AD74">
        <f t="shared" ca="1" si="34"/>
        <v>4</v>
      </c>
    </row>
    <row r="75" spans="5:30" x14ac:dyDescent="0.25">
      <c r="E75">
        <f t="shared" ca="1" si="27"/>
        <v>73</v>
      </c>
      <c r="F75" s="14">
        <f t="shared" ref="F75:F138" si="39">F74+1</f>
        <v>73</v>
      </c>
      <c r="G75">
        <f t="shared" ca="1" si="20"/>
        <v>0</v>
      </c>
      <c r="H75">
        <f t="shared" ca="1" si="35"/>
        <v>150</v>
      </c>
      <c r="I75" t="str">
        <f t="shared" ca="1" si="21"/>
        <v>x1</v>
      </c>
      <c r="J75">
        <f t="shared" ca="1" si="36"/>
        <v>73</v>
      </c>
      <c r="K75" s="5" t="str">
        <f t="shared" ca="1" si="26"/>
        <v>Ruta 8/16</v>
      </c>
      <c r="L75" s="5" t="str">
        <f t="shared" ca="1" si="25"/>
        <v>Paseo Cuellar, nº 29 (esq. Luis Sallenave - Pd. Bus)</v>
      </c>
      <c r="M75" s="15" t="str">
        <f t="shared" ca="1" si="25"/>
        <v>07:00</v>
      </c>
      <c r="N75" s="15">
        <f t="shared" ca="1" si="25"/>
        <v>0</v>
      </c>
      <c r="O75" s="15">
        <f t="shared" ca="1" si="25"/>
        <v>0</v>
      </c>
      <c r="P75" s="15">
        <f t="shared" ca="1" si="25"/>
        <v>0</v>
      </c>
      <c r="Q75" s="5" t="str">
        <f t="shared" ca="1" si="25"/>
        <v>Avd. América, nº 11 (frente Plaza Canteras)</v>
      </c>
      <c r="R75" s="5">
        <f t="shared" ca="1" si="25"/>
        <v>0</v>
      </c>
      <c r="S75" s="5" t="str">
        <f t="shared" ca="1" si="22"/>
        <v>8</v>
      </c>
      <c r="T75" s="5" t="str">
        <f t="shared" ca="1" si="22"/>
        <v>16</v>
      </c>
      <c r="U75" s="5">
        <f t="shared" ca="1" si="22"/>
        <v>5</v>
      </c>
      <c r="V75" s="5">
        <f t="shared" ca="1" si="37"/>
        <v>73</v>
      </c>
      <c r="W75" s="15" t="str">
        <f t="shared" ca="1" si="28"/>
        <v/>
      </c>
      <c r="X75" s="15">
        <f t="shared" ca="1" si="29"/>
        <v>1</v>
      </c>
      <c r="Y75" s="15">
        <f t="shared" ca="1" si="38"/>
        <v>1</v>
      </c>
      <c r="Z75">
        <f t="shared" ca="1" si="30"/>
        <v>0</v>
      </c>
      <c r="AA75">
        <f t="shared" ca="1" si="31"/>
        <v>0</v>
      </c>
      <c r="AB75">
        <f t="shared" ca="1" si="32"/>
        <v>0</v>
      </c>
      <c r="AC75">
        <f t="shared" ca="1" si="33"/>
        <v>3</v>
      </c>
      <c r="AD75">
        <f t="shared" ca="1" si="34"/>
        <v>3</v>
      </c>
    </row>
    <row r="76" spans="5:30" x14ac:dyDescent="0.25">
      <c r="E76">
        <f t="shared" ca="1" si="27"/>
        <v>74</v>
      </c>
      <c r="F76" s="14">
        <f t="shared" si="39"/>
        <v>74</v>
      </c>
      <c r="G76">
        <f t="shared" ref="G76:G139" ca="1" si="40">IF(H75=J75,G75+1,G75)</f>
        <v>0</v>
      </c>
      <c r="H76">
        <f t="shared" ca="1" si="35"/>
        <v>150</v>
      </c>
      <c r="I76" t="str">
        <f t="shared" ref="I76:I139" ca="1" si="41">OFFSET($A$2,1+G76,0)</f>
        <v>x1</v>
      </c>
      <c r="J76">
        <f t="shared" ca="1" si="36"/>
        <v>74</v>
      </c>
      <c r="K76" s="5" t="str">
        <f t="shared" ca="1" si="26"/>
        <v>Ruta 8/16</v>
      </c>
      <c r="L76" s="5" t="str">
        <f t="shared" ca="1" si="25"/>
        <v>Pº Sagasta, nº 51</v>
      </c>
      <c r="M76" s="15" t="str">
        <f t="shared" ca="1" si="25"/>
        <v>07:03</v>
      </c>
      <c r="N76" s="15">
        <f t="shared" ca="1" si="25"/>
        <v>0</v>
      </c>
      <c r="O76" s="15">
        <f t="shared" ca="1" si="25"/>
        <v>0</v>
      </c>
      <c r="P76" s="15">
        <f t="shared" ca="1" si="25"/>
        <v>0</v>
      </c>
      <c r="Q76" s="5" t="str">
        <f t="shared" ca="1" si="25"/>
        <v>Paseo Cuellar, nº 29 (esq. Luis Sallenave - Pd. Bus)</v>
      </c>
      <c r="R76" s="5">
        <f t="shared" ca="1" si="25"/>
        <v>0</v>
      </c>
      <c r="S76" s="5" t="str">
        <f t="shared" ca="1" si="22"/>
        <v>8</v>
      </c>
      <c r="T76" s="5" t="str">
        <f t="shared" ca="1" si="22"/>
        <v>16</v>
      </c>
      <c r="U76" s="5">
        <f t="shared" ca="1" si="22"/>
        <v>6</v>
      </c>
      <c r="V76" s="5">
        <f t="shared" ca="1" si="37"/>
        <v>74</v>
      </c>
      <c r="W76" s="15" t="str">
        <f t="shared" ca="1" si="28"/>
        <v/>
      </c>
      <c r="X76" s="15">
        <f t="shared" ca="1" si="29"/>
        <v>1</v>
      </c>
      <c r="Y76" s="15">
        <f t="shared" ca="1" si="38"/>
        <v>1</v>
      </c>
      <c r="Z76">
        <f t="shared" ca="1" si="30"/>
        <v>0</v>
      </c>
      <c r="AA76">
        <f t="shared" ca="1" si="31"/>
        <v>0</v>
      </c>
      <c r="AB76">
        <f t="shared" ca="1" si="32"/>
        <v>0</v>
      </c>
      <c r="AC76">
        <f t="shared" ca="1" si="33"/>
        <v>2</v>
      </c>
      <c r="AD76">
        <f t="shared" ca="1" si="34"/>
        <v>2</v>
      </c>
    </row>
    <row r="77" spans="5:30" x14ac:dyDescent="0.25">
      <c r="E77">
        <f t="shared" ca="1" si="27"/>
        <v>75</v>
      </c>
      <c r="F77" s="14">
        <f t="shared" si="39"/>
        <v>75</v>
      </c>
      <c r="G77">
        <f t="shared" ca="1" si="40"/>
        <v>0</v>
      </c>
      <c r="H77">
        <f t="shared" ca="1" si="35"/>
        <v>150</v>
      </c>
      <c r="I77" t="str">
        <f t="shared" ca="1" si="41"/>
        <v>x1</v>
      </c>
      <c r="J77">
        <f t="shared" ca="1" si="36"/>
        <v>75</v>
      </c>
      <c r="K77" s="5" t="str">
        <f t="shared" ca="1" si="26"/>
        <v>Ruta 8/16</v>
      </c>
      <c r="L77" s="5" t="str">
        <f t="shared" ca="1" si="25"/>
        <v>Opel Planta en Figueruelas</v>
      </c>
      <c r="M77" s="15" t="str">
        <f t="shared" ca="1" si="25"/>
        <v>07:30</v>
      </c>
      <c r="N77" s="15">
        <f t="shared" ca="1" si="25"/>
        <v>0</v>
      </c>
      <c r="O77" s="15">
        <f t="shared" ca="1" si="25"/>
        <v>0</v>
      </c>
      <c r="P77" s="15">
        <f t="shared" ca="1" si="25"/>
        <v>0</v>
      </c>
      <c r="Q77" s="5" t="str">
        <f t="shared" ca="1" si="25"/>
        <v>Pº Sagasta, nº 51</v>
      </c>
      <c r="R77" s="5">
        <f t="shared" ca="1" si="25"/>
        <v>0</v>
      </c>
      <c r="S77" s="5" t="str">
        <f t="shared" ca="1" si="22"/>
        <v>8</v>
      </c>
      <c r="T77" s="5" t="str">
        <f t="shared" ca="1" si="22"/>
        <v>16</v>
      </c>
      <c r="U77" s="5">
        <f t="shared" ca="1" si="22"/>
        <v>7</v>
      </c>
      <c r="V77" s="5">
        <f t="shared" ca="1" si="37"/>
        <v>75</v>
      </c>
      <c r="W77" s="15" t="str">
        <f t="shared" ca="1" si="28"/>
        <v/>
      </c>
      <c r="X77" s="15">
        <f t="shared" ca="1" si="29"/>
        <v>1</v>
      </c>
      <c r="Y77" s="15">
        <f t="shared" ca="1" si="38"/>
        <v>1</v>
      </c>
      <c r="Z77">
        <f t="shared" ca="1" si="30"/>
        <v>0</v>
      </c>
      <c r="AA77">
        <f t="shared" ca="1" si="31"/>
        <v>0</v>
      </c>
      <c r="AB77">
        <f t="shared" ca="1" si="32"/>
        <v>0</v>
      </c>
      <c r="AC77">
        <f t="shared" ca="1" si="33"/>
        <v>1</v>
      </c>
      <c r="AD77">
        <f t="shared" ca="1" si="34"/>
        <v>1</v>
      </c>
    </row>
    <row r="78" spans="5:30" x14ac:dyDescent="0.25">
      <c r="E78">
        <f t="shared" ca="1" si="27"/>
        <v>76</v>
      </c>
      <c r="F78" s="14">
        <f t="shared" si="39"/>
        <v>76</v>
      </c>
      <c r="G78">
        <f t="shared" ca="1" si="40"/>
        <v>0</v>
      </c>
      <c r="H78">
        <f t="shared" ca="1" si="35"/>
        <v>150</v>
      </c>
      <c r="I78" t="str">
        <f t="shared" ca="1" si="41"/>
        <v>x1</v>
      </c>
      <c r="J78">
        <f t="shared" ca="1" si="36"/>
        <v>76</v>
      </c>
      <c r="K78" s="5" t="str">
        <f t="shared" ca="1" si="26"/>
        <v>Ruta 9/16</v>
      </c>
      <c r="L78" s="5" t="str">
        <f t="shared" ca="1" si="25"/>
        <v>Ruta 9/16</v>
      </c>
      <c r="M78" s="15" t="str">
        <f t="shared" ca="1" si="25"/>
        <v/>
      </c>
      <c r="N78" s="15">
        <f t="shared" ca="1" si="25"/>
        <v>0</v>
      </c>
      <c r="O78" s="15">
        <f t="shared" ca="1" si="25"/>
        <v>0</v>
      </c>
      <c r="P78" s="15">
        <f t="shared" ca="1" si="25"/>
        <v>0</v>
      </c>
      <c r="Q78" s="5" t="str">
        <f t="shared" ca="1" si="25"/>
        <v/>
      </c>
      <c r="R78" s="5">
        <f t="shared" ca="1" si="25"/>
        <v>1</v>
      </c>
      <c r="S78" s="5" t="str">
        <f t="shared" ca="1" si="22"/>
        <v>9</v>
      </c>
      <c r="T78" s="5" t="str">
        <f t="shared" ca="1" si="22"/>
        <v>16</v>
      </c>
      <c r="U78" s="5">
        <f t="shared" ca="1" si="22"/>
        <v>0</v>
      </c>
      <c r="V78" s="5">
        <f t="shared" ca="1" si="37"/>
        <v>76</v>
      </c>
      <c r="W78" s="15">
        <f t="shared" ca="1" si="28"/>
        <v>1</v>
      </c>
      <c r="X78" s="15">
        <f t="shared" ca="1" si="29"/>
        <v>0</v>
      </c>
      <c r="Y78" s="15" t="str">
        <f t="shared" ca="1" si="38"/>
        <v/>
      </c>
      <c r="Z78">
        <f t="shared" ca="1" si="30"/>
        <v>17</v>
      </c>
      <c r="AA78">
        <f t="shared" ca="1" si="31"/>
        <v>8</v>
      </c>
      <c r="AB78">
        <f t="shared" ca="1" si="32"/>
        <v>8</v>
      </c>
      <c r="AC78">
        <f t="shared" ca="1" si="33"/>
        <v>0</v>
      </c>
      <c r="AD78">
        <f t="shared" ca="1" si="34"/>
        <v>0</v>
      </c>
    </row>
    <row r="79" spans="5:30" x14ac:dyDescent="0.25">
      <c r="E79">
        <f t="shared" ca="1" si="27"/>
        <v>77</v>
      </c>
      <c r="F79" s="14">
        <f t="shared" si="39"/>
        <v>77</v>
      </c>
      <c r="G79">
        <f t="shared" ca="1" si="40"/>
        <v>0</v>
      </c>
      <c r="H79">
        <f t="shared" ca="1" si="35"/>
        <v>150</v>
      </c>
      <c r="I79" t="str">
        <f t="shared" ca="1" si="41"/>
        <v>x1</v>
      </c>
      <c r="J79">
        <f t="shared" ca="1" si="36"/>
        <v>77</v>
      </c>
      <c r="K79" s="5" t="str">
        <f t="shared" ca="1" si="26"/>
        <v>Ruta 9/16</v>
      </c>
      <c r="L79" s="5" t="str">
        <f t="shared" ca="1" si="25"/>
        <v>Avd. San José, 84 (Mercado Rosales - Pd. Bus)</v>
      </c>
      <c r="M79" s="15" t="str">
        <f t="shared" ca="1" si="25"/>
        <v>06:52</v>
      </c>
      <c r="N79" s="15">
        <f t="shared" ca="1" si="25"/>
        <v>0</v>
      </c>
      <c r="O79" s="15">
        <f t="shared" ca="1" si="25"/>
        <v>0</v>
      </c>
      <c r="P79" s="15">
        <f t="shared" ca="1" si="25"/>
        <v>0</v>
      </c>
      <c r="Q79" s="5" t="str">
        <f t="shared" ca="1" si="25"/>
        <v>Opel Planta en Figueruelas</v>
      </c>
      <c r="R79" s="5">
        <f t="shared" ca="1" si="25"/>
        <v>0</v>
      </c>
      <c r="S79" s="5" t="str">
        <f t="shared" ca="1" si="22"/>
        <v>9</v>
      </c>
      <c r="T79" s="5" t="str">
        <f t="shared" ca="1" si="22"/>
        <v>16</v>
      </c>
      <c r="U79" s="5">
        <f t="shared" ca="1" si="22"/>
        <v>1</v>
      </c>
      <c r="V79" s="5">
        <f t="shared" ca="1" si="37"/>
        <v>77</v>
      </c>
      <c r="W79" s="15" t="str">
        <f t="shared" ca="1" si="28"/>
        <v/>
      </c>
      <c r="X79" s="15">
        <f t="shared" ca="1" si="29"/>
        <v>1</v>
      </c>
      <c r="Y79" s="15">
        <f t="shared" ca="1" si="38"/>
        <v>1</v>
      </c>
      <c r="Z79">
        <f t="shared" ca="1" si="30"/>
        <v>0</v>
      </c>
      <c r="AA79">
        <f t="shared" ca="1" si="31"/>
        <v>0</v>
      </c>
      <c r="AB79">
        <f t="shared" ca="1" si="32"/>
        <v>0</v>
      </c>
      <c r="AC79">
        <f t="shared" ca="1" si="33"/>
        <v>8</v>
      </c>
      <c r="AD79">
        <f t="shared" ca="1" si="34"/>
        <v>8</v>
      </c>
    </row>
    <row r="80" spans="5:30" x14ac:dyDescent="0.25">
      <c r="E80">
        <f t="shared" ca="1" si="27"/>
        <v>78</v>
      </c>
      <c r="F80" s="14">
        <f t="shared" si="39"/>
        <v>78</v>
      </c>
      <c r="G80">
        <f t="shared" ca="1" si="40"/>
        <v>0</v>
      </c>
      <c r="H80">
        <f t="shared" ca="1" si="35"/>
        <v>150</v>
      </c>
      <c r="I80" t="str">
        <f t="shared" ca="1" si="41"/>
        <v>x1</v>
      </c>
      <c r="J80">
        <f t="shared" ca="1" si="36"/>
        <v>78</v>
      </c>
      <c r="K80" s="5" t="str">
        <f t="shared" ca="1" si="26"/>
        <v>Ruta 9/16</v>
      </c>
      <c r="L80" s="5" t="str">
        <f t="shared" ca="1" si="25"/>
        <v>Avd. San José (esq. José Pellicer - Pd. Bus)</v>
      </c>
      <c r="M80" s="15" t="str">
        <f t="shared" ca="1" si="25"/>
        <v>06:53</v>
      </c>
      <c r="N80" s="15">
        <f t="shared" ca="1" si="25"/>
        <v>0</v>
      </c>
      <c r="O80" s="15">
        <f t="shared" ca="1" si="25"/>
        <v>0</v>
      </c>
      <c r="P80" s="15">
        <f t="shared" ca="1" si="25"/>
        <v>0</v>
      </c>
      <c r="Q80" s="5" t="str">
        <f t="shared" ca="1" si="25"/>
        <v>Paseo Pamplona (frente C/ Bilbao - Pd. Bus)</v>
      </c>
      <c r="R80" s="5">
        <f t="shared" ca="1" si="25"/>
        <v>0</v>
      </c>
      <c r="S80" s="5" t="str">
        <f t="shared" ca="1" si="22"/>
        <v>9</v>
      </c>
      <c r="T80" s="5" t="str">
        <f t="shared" ca="1" si="22"/>
        <v>16</v>
      </c>
      <c r="U80" s="5">
        <f t="shared" ca="1" si="22"/>
        <v>2</v>
      </c>
      <c r="V80" s="5">
        <f t="shared" ca="1" si="37"/>
        <v>78</v>
      </c>
      <c r="W80" s="15" t="str">
        <f t="shared" ca="1" si="28"/>
        <v/>
      </c>
      <c r="X80" s="15">
        <f t="shared" ca="1" si="29"/>
        <v>1</v>
      </c>
      <c r="Y80" s="15">
        <f t="shared" ca="1" si="38"/>
        <v>1</v>
      </c>
      <c r="Z80">
        <f t="shared" ca="1" si="30"/>
        <v>0</v>
      </c>
      <c r="AA80">
        <f t="shared" ca="1" si="31"/>
        <v>0</v>
      </c>
      <c r="AB80">
        <f t="shared" ca="1" si="32"/>
        <v>0</v>
      </c>
      <c r="AC80">
        <f t="shared" ca="1" si="33"/>
        <v>7</v>
      </c>
      <c r="AD80">
        <f t="shared" ca="1" si="34"/>
        <v>7</v>
      </c>
    </row>
    <row r="81" spans="5:30" x14ac:dyDescent="0.25">
      <c r="E81">
        <f t="shared" ca="1" si="27"/>
        <v>79</v>
      </c>
      <c r="F81" s="14">
        <f t="shared" si="39"/>
        <v>79</v>
      </c>
      <c r="G81">
        <f t="shared" ca="1" si="40"/>
        <v>0</v>
      </c>
      <c r="H81">
        <f t="shared" ca="1" si="35"/>
        <v>150</v>
      </c>
      <c r="I81" t="str">
        <f t="shared" ca="1" si="41"/>
        <v>x1</v>
      </c>
      <c r="J81">
        <f t="shared" ca="1" si="36"/>
        <v>79</v>
      </c>
      <c r="K81" s="5" t="str">
        <f t="shared" ca="1" si="26"/>
        <v>Ruta 9/16</v>
      </c>
      <c r="L81" s="5" t="str">
        <f t="shared" ca="1" si="25"/>
        <v>Avenida San José, nº 200 (Pd. Bus)</v>
      </c>
      <c r="M81" s="15" t="str">
        <f t="shared" ca="1" si="25"/>
        <v>06:54</v>
      </c>
      <c r="N81" s="15">
        <f t="shared" ca="1" si="25"/>
        <v>0</v>
      </c>
      <c r="O81" s="15">
        <f t="shared" ca="1" si="25"/>
        <v>0</v>
      </c>
      <c r="P81" s="15">
        <f t="shared" ca="1" si="25"/>
        <v>0</v>
      </c>
      <c r="Q81" s="5" t="str">
        <f t="shared" ca="1" si="25"/>
        <v>Avd. San José, 84 (Mercado Rosales - Pd. Bus)</v>
      </c>
      <c r="R81" s="5">
        <f t="shared" ca="1" si="25"/>
        <v>0</v>
      </c>
      <c r="S81" s="5" t="str">
        <f t="shared" ca="1" si="22"/>
        <v>9</v>
      </c>
      <c r="T81" s="5" t="str">
        <f t="shared" ca="1" si="22"/>
        <v>16</v>
      </c>
      <c r="U81" s="5">
        <f t="shared" ca="1" si="22"/>
        <v>3</v>
      </c>
      <c r="V81" s="5">
        <f t="shared" ca="1" si="37"/>
        <v>79</v>
      </c>
      <c r="W81" s="15" t="str">
        <f t="shared" ca="1" si="28"/>
        <v/>
      </c>
      <c r="X81" s="15">
        <f t="shared" ca="1" si="29"/>
        <v>1</v>
      </c>
      <c r="Y81" s="15">
        <f t="shared" ca="1" si="38"/>
        <v>1</v>
      </c>
      <c r="Z81">
        <f t="shared" ca="1" si="30"/>
        <v>0</v>
      </c>
      <c r="AA81">
        <f t="shared" ca="1" si="31"/>
        <v>0</v>
      </c>
      <c r="AB81">
        <f t="shared" ca="1" si="32"/>
        <v>0</v>
      </c>
      <c r="AC81">
        <f t="shared" ca="1" si="33"/>
        <v>6</v>
      </c>
      <c r="AD81">
        <f t="shared" ca="1" si="34"/>
        <v>6</v>
      </c>
    </row>
    <row r="82" spans="5:30" x14ac:dyDescent="0.25">
      <c r="E82">
        <f t="shared" ca="1" si="27"/>
        <v>80</v>
      </c>
      <c r="F82" s="14">
        <f t="shared" si="39"/>
        <v>80</v>
      </c>
      <c r="G82">
        <f t="shared" ca="1" si="40"/>
        <v>0</v>
      </c>
      <c r="H82">
        <f t="shared" ca="1" si="35"/>
        <v>150</v>
      </c>
      <c r="I82" t="str">
        <f t="shared" ca="1" si="41"/>
        <v>x1</v>
      </c>
      <c r="J82">
        <f t="shared" ca="1" si="36"/>
        <v>80</v>
      </c>
      <c r="K82" s="5" t="str">
        <f t="shared" ca="1" si="26"/>
        <v>Ruta 9/16</v>
      </c>
      <c r="L82" s="5" t="str">
        <f t="shared" ca="1" si="25"/>
        <v>C/ Terrazas de Cuellar (Pd. Bus)</v>
      </c>
      <c r="M82" s="15" t="str">
        <f t="shared" ca="1" si="25"/>
        <v>06:56</v>
      </c>
      <c r="N82" s="15">
        <f t="shared" ca="1" si="25"/>
        <v>0</v>
      </c>
      <c r="O82" s="15">
        <f t="shared" ca="1" si="25"/>
        <v>0</v>
      </c>
      <c r="P82" s="15">
        <f t="shared" ca="1" si="25"/>
        <v>0</v>
      </c>
      <c r="Q82" s="5" t="str">
        <f t="shared" ca="1" si="25"/>
        <v>Avd. San José (esq. José Pellicer - Pd. Bus)</v>
      </c>
      <c r="R82" s="5">
        <f t="shared" ca="1" si="25"/>
        <v>0</v>
      </c>
      <c r="S82" s="5" t="str">
        <f t="shared" ca="1" si="22"/>
        <v>9</v>
      </c>
      <c r="T82" s="5" t="str">
        <f t="shared" ca="1" si="22"/>
        <v>16</v>
      </c>
      <c r="U82" s="5">
        <f t="shared" ca="1" si="22"/>
        <v>4</v>
      </c>
      <c r="V82" s="5">
        <f t="shared" ca="1" si="37"/>
        <v>80</v>
      </c>
      <c r="W82" s="15" t="str">
        <f t="shared" ca="1" si="28"/>
        <v/>
      </c>
      <c r="X82" s="15">
        <f t="shared" ca="1" si="29"/>
        <v>1</v>
      </c>
      <c r="Y82" s="15">
        <f t="shared" ca="1" si="38"/>
        <v>1</v>
      </c>
      <c r="Z82">
        <f t="shared" ca="1" si="30"/>
        <v>0</v>
      </c>
      <c r="AA82">
        <f t="shared" ca="1" si="31"/>
        <v>0</v>
      </c>
      <c r="AB82">
        <f t="shared" ca="1" si="32"/>
        <v>0</v>
      </c>
      <c r="AC82">
        <f t="shared" ca="1" si="33"/>
        <v>5</v>
      </c>
      <c r="AD82">
        <f t="shared" ca="1" si="34"/>
        <v>5</v>
      </c>
    </row>
    <row r="83" spans="5:30" x14ac:dyDescent="0.25">
      <c r="E83">
        <f t="shared" ca="1" si="27"/>
        <v>81</v>
      </c>
      <c r="F83" s="14">
        <f t="shared" si="39"/>
        <v>81</v>
      </c>
      <c r="G83">
        <f t="shared" ca="1" si="40"/>
        <v>0</v>
      </c>
      <c r="H83">
        <f t="shared" ca="1" si="35"/>
        <v>150</v>
      </c>
      <c r="I83" t="str">
        <f t="shared" ca="1" si="41"/>
        <v>x1</v>
      </c>
      <c r="J83">
        <f t="shared" ca="1" si="36"/>
        <v>81</v>
      </c>
      <c r="K83" s="5" t="str">
        <f t="shared" ca="1" si="26"/>
        <v>Ruta 9/16</v>
      </c>
      <c r="L83" s="5" t="str">
        <f t="shared" ca="1" si="25"/>
        <v>Melilla (frente Escultor Salas)</v>
      </c>
      <c r="M83" s="15" t="str">
        <f t="shared" ca="1" si="25"/>
        <v>06:57</v>
      </c>
      <c r="N83" s="15">
        <f t="shared" ca="1" si="25"/>
        <v>0</v>
      </c>
      <c r="O83" s="15">
        <f t="shared" ca="1" si="25"/>
        <v>0</v>
      </c>
      <c r="P83" s="15">
        <f t="shared" ref="L83:R106" ca="1" si="42">INDIRECT("'"&amp;$I83&amp;"'!"&amp;P$2&amp;$J83+2)</f>
        <v>0</v>
      </c>
      <c r="Q83" s="5" t="str">
        <f t="shared" ca="1" si="42"/>
        <v>Avenida San José, nº 200 (Pd. Bus)</v>
      </c>
      <c r="R83" s="5">
        <f t="shared" ca="1" si="42"/>
        <v>0</v>
      </c>
      <c r="S83" s="5" t="str">
        <f t="shared" ref="S83:U146" ca="1" si="43">INDIRECT("'"&amp;$I83&amp;"'!"&amp;S$2&amp;$J83+2)</f>
        <v>9</v>
      </c>
      <c r="T83" s="5" t="str">
        <f t="shared" ca="1" si="43"/>
        <v>16</v>
      </c>
      <c r="U83" s="5">
        <f t="shared" ca="1" si="43"/>
        <v>5</v>
      </c>
      <c r="V83" s="5">
        <f t="shared" ca="1" si="37"/>
        <v>81</v>
      </c>
      <c r="W83" s="15" t="str">
        <f t="shared" ca="1" si="28"/>
        <v/>
      </c>
      <c r="X83" s="15">
        <f t="shared" ca="1" si="29"/>
        <v>1</v>
      </c>
      <c r="Y83" s="15">
        <f t="shared" ca="1" si="38"/>
        <v>1</v>
      </c>
      <c r="Z83">
        <f t="shared" ca="1" si="30"/>
        <v>0</v>
      </c>
      <c r="AA83">
        <f t="shared" ca="1" si="31"/>
        <v>0</v>
      </c>
      <c r="AB83">
        <f t="shared" ca="1" si="32"/>
        <v>0</v>
      </c>
      <c r="AC83">
        <f t="shared" ca="1" si="33"/>
        <v>4</v>
      </c>
      <c r="AD83">
        <f t="shared" ca="1" si="34"/>
        <v>4</v>
      </c>
    </row>
    <row r="84" spans="5:30" x14ac:dyDescent="0.25">
      <c r="E84">
        <f t="shared" ca="1" si="27"/>
        <v>82</v>
      </c>
      <c r="F84" s="14">
        <f t="shared" si="39"/>
        <v>82</v>
      </c>
      <c r="G84">
        <f t="shared" ca="1" si="40"/>
        <v>0</v>
      </c>
      <c r="H84">
        <f t="shared" ca="1" si="35"/>
        <v>150</v>
      </c>
      <c r="I84" t="str">
        <f t="shared" ca="1" si="41"/>
        <v>x1</v>
      </c>
      <c r="J84">
        <f t="shared" ca="1" si="36"/>
        <v>82</v>
      </c>
      <c r="K84" s="5" t="str">
        <f t="shared" ca="1" si="26"/>
        <v>Ruta 9/16</v>
      </c>
      <c r="L84" s="5" t="str">
        <f t="shared" ca="1" si="42"/>
        <v>Zaragoza la Vieja (frente nº 5)</v>
      </c>
      <c r="M84" s="15" t="str">
        <f t="shared" ca="1" si="42"/>
        <v>06:58</v>
      </c>
      <c r="N84" s="15">
        <f t="shared" ca="1" si="42"/>
        <v>0</v>
      </c>
      <c r="O84" s="15">
        <f t="shared" ca="1" si="42"/>
        <v>0</v>
      </c>
      <c r="P84" s="15">
        <f t="shared" ca="1" si="42"/>
        <v>0</v>
      </c>
      <c r="Q84" s="5" t="str">
        <f t="shared" ca="1" si="42"/>
        <v>C/ Terrazas de Cuellar (Pd. Bus)</v>
      </c>
      <c r="R84" s="5">
        <f t="shared" ca="1" si="42"/>
        <v>0</v>
      </c>
      <c r="S84" s="5" t="str">
        <f t="shared" ca="1" si="43"/>
        <v>9</v>
      </c>
      <c r="T84" s="5" t="str">
        <f t="shared" ca="1" si="43"/>
        <v>16</v>
      </c>
      <c r="U84" s="5">
        <f t="shared" ca="1" si="43"/>
        <v>6</v>
      </c>
      <c r="V84" s="5">
        <f t="shared" ca="1" si="37"/>
        <v>82</v>
      </c>
      <c r="W84" s="15" t="str">
        <f t="shared" ca="1" si="28"/>
        <v/>
      </c>
      <c r="X84" s="15">
        <f t="shared" ca="1" si="29"/>
        <v>1</v>
      </c>
      <c r="Y84" s="15">
        <f t="shared" ca="1" si="38"/>
        <v>1</v>
      </c>
      <c r="Z84">
        <f t="shared" ca="1" si="30"/>
        <v>0</v>
      </c>
      <c r="AA84">
        <f t="shared" ca="1" si="31"/>
        <v>0</v>
      </c>
      <c r="AB84">
        <f t="shared" ca="1" si="32"/>
        <v>0</v>
      </c>
      <c r="AC84">
        <f t="shared" ca="1" si="33"/>
        <v>3</v>
      </c>
      <c r="AD84">
        <f t="shared" ca="1" si="34"/>
        <v>3</v>
      </c>
    </row>
    <row r="85" spans="5:30" x14ac:dyDescent="0.25">
      <c r="E85">
        <f t="shared" ca="1" si="27"/>
        <v>83</v>
      </c>
      <c r="F85" s="14">
        <f t="shared" si="39"/>
        <v>83</v>
      </c>
      <c r="G85">
        <f t="shared" ca="1" si="40"/>
        <v>0</v>
      </c>
      <c r="H85">
        <f t="shared" ca="1" si="35"/>
        <v>150</v>
      </c>
      <c r="I85" t="str">
        <f t="shared" ca="1" si="41"/>
        <v>x1</v>
      </c>
      <c r="J85">
        <f t="shared" ca="1" si="36"/>
        <v>83</v>
      </c>
      <c r="K85" s="5" t="str">
        <f t="shared" ca="1" si="26"/>
        <v>Ruta 9/16</v>
      </c>
      <c r="L85" s="5" t="str">
        <f t="shared" ca="1" si="42"/>
        <v>Paseo Pamplona, nº 2 (Pd. Bus)</v>
      </c>
      <c r="M85" s="15" t="str">
        <f t="shared" ca="1" si="42"/>
        <v>07:02</v>
      </c>
      <c r="N85" s="15">
        <f t="shared" ca="1" si="42"/>
        <v>0</v>
      </c>
      <c r="O85" s="15">
        <f t="shared" ca="1" si="42"/>
        <v>0</v>
      </c>
      <c r="P85" s="15">
        <f t="shared" ca="1" si="42"/>
        <v>0</v>
      </c>
      <c r="Q85" s="5" t="str">
        <f t="shared" ca="1" si="42"/>
        <v>Melilla (frente Escultor Salas)</v>
      </c>
      <c r="R85" s="5">
        <f t="shared" ca="1" si="42"/>
        <v>0</v>
      </c>
      <c r="S85" s="5" t="str">
        <f t="shared" ca="1" si="43"/>
        <v>9</v>
      </c>
      <c r="T85" s="5" t="str">
        <f t="shared" ca="1" si="43"/>
        <v>16</v>
      </c>
      <c r="U85" s="5">
        <f t="shared" ca="1" si="43"/>
        <v>7</v>
      </c>
      <c r="V85" s="5">
        <f t="shared" ca="1" si="37"/>
        <v>83</v>
      </c>
      <c r="W85" s="15" t="str">
        <f t="shared" ca="1" si="28"/>
        <v/>
      </c>
      <c r="X85" s="15">
        <f t="shared" ca="1" si="29"/>
        <v>1</v>
      </c>
      <c r="Y85" s="15">
        <f t="shared" ca="1" si="38"/>
        <v>1</v>
      </c>
      <c r="Z85">
        <f t="shared" ca="1" si="30"/>
        <v>0</v>
      </c>
      <c r="AA85">
        <f t="shared" ca="1" si="31"/>
        <v>0</v>
      </c>
      <c r="AB85">
        <f t="shared" ca="1" si="32"/>
        <v>0</v>
      </c>
      <c r="AC85">
        <f t="shared" ca="1" si="33"/>
        <v>2</v>
      </c>
      <c r="AD85">
        <f t="shared" ca="1" si="34"/>
        <v>2</v>
      </c>
    </row>
    <row r="86" spans="5:30" x14ac:dyDescent="0.25">
      <c r="E86">
        <f t="shared" ca="1" si="27"/>
        <v>84</v>
      </c>
      <c r="F86" s="14">
        <f t="shared" si="39"/>
        <v>84</v>
      </c>
      <c r="G86">
        <f t="shared" ca="1" si="40"/>
        <v>0</v>
      </c>
      <c r="H86">
        <f t="shared" ca="1" si="35"/>
        <v>150</v>
      </c>
      <c r="I86" t="str">
        <f t="shared" ca="1" si="41"/>
        <v>x1</v>
      </c>
      <c r="J86">
        <f t="shared" ca="1" si="36"/>
        <v>84</v>
      </c>
      <c r="K86" s="5" t="str">
        <f t="shared" ca="1" si="26"/>
        <v>Ruta 9/16</v>
      </c>
      <c r="L86" s="5" t="str">
        <f t="shared" ca="1" si="42"/>
        <v>Opel Planta en Figueruelas</v>
      </c>
      <c r="M86" s="15" t="str">
        <f t="shared" ca="1" si="42"/>
        <v>07:30</v>
      </c>
      <c r="N86" s="15">
        <f t="shared" ca="1" si="42"/>
        <v>0</v>
      </c>
      <c r="O86" s="15">
        <f t="shared" ca="1" si="42"/>
        <v>0</v>
      </c>
      <c r="P86" s="15">
        <f t="shared" ca="1" si="42"/>
        <v>0</v>
      </c>
      <c r="Q86" s="5" t="str">
        <f t="shared" ca="1" si="42"/>
        <v>Zaragoza la Vieja (frente nº 5)</v>
      </c>
      <c r="R86" s="5">
        <f t="shared" ca="1" si="42"/>
        <v>0</v>
      </c>
      <c r="S86" s="5" t="str">
        <f t="shared" ca="1" si="43"/>
        <v>9</v>
      </c>
      <c r="T86" s="5" t="str">
        <f t="shared" ca="1" si="43"/>
        <v>16</v>
      </c>
      <c r="U86" s="5">
        <f t="shared" ca="1" si="43"/>
        <v>8</v>
      </c>
      <c r="V86" s="5">
        <f t="shared" ca="1" si="37"/>
        <v>84</v>
      </c>
      <c r="W86" s="15" t="str">
        <f t="shared" ca="1" si="28"/>
        <v/>
      </c>
      <c r="X86" s="15">
        <f t="shared" ca="1" si="29"/>
        <v>1</v>
      </c>
      <c r="Y86" s="15">
        <f t="shared" ca="1" si="38"/>
        <v>1</v>
      </c>
      <c r="Z86">
        <f t="shared" ca="1" si="30"/>
        <v>0</v>
      </c>
      <c r="AA86">
        <f t="shared" ca="1" si="31"/>
        <v>0</v>
      </c>
      <c r="AB86">
        <f t="shared" ca="1" si="32"/>
        <v>0</v>
      </c>
      <c r="AC86">
        <f t="shared" ca="1" si="33"/>
        <v>1</v>
      </c>
      <c r="AD86">
        <f t="shared" ca="1" si="34"/>
        <v>1</v>
      </c>
    </row>
    <row r="87" spans="5:30" x14ac:dyDescent="0.25">
      <c r="E87">
        <f t="shared" ca="1" si="27"/>
        <v>85</v>
      </c>
      <c r="F87" s="14">
        <f t="shared" si="39"/>
        <v>85</v>
      </c>
      <c r="G87">
        <f t="shared" ca="1" si="40"/>
        <v>0</v>
      </c>
      <c r="H87">
        <f t="shared" ca="1" si="35"/>
        <v>150</v>
      </c>
      <c r="I87" t="str">
        <f t="shared" ca="1" si="41"/>
        <v>x1</v>
      </c>
      <c r="J87">
        <f t="shared" ca="1" si="36"/>
        <v>85</v>
      </c>
      <c r="K87" s="5" t="str">
        <f t="shared" ca="1" si="26"/>
        <v>Ruta 10/16</v>
      </c>
      <c r="L87" s="5" t="str">
        <f t="shared" ca="1" si="42"/>
        <v>Ruta 10/16</v>
      </c>
      <c r="M87" s="15" t="str">
        <f t="shared" ca="1" si="42"/>
        <v/>
      </c>
      <c r="N87" s="15">
        <f t="shared" ca="1" si="42"/>
        <v>0</v>
      </c>
      <c r="O87" s="15">
        <f t="shared" ca="1" si="42"/>
        <v>0</v>
      </c>
      <c r="P87" s="15">
        <f t="shared" ca="1" si="42"/>
        <v>0</v>
      </c>
      <c r="Q87" s="5" t="str">
        <f t="shared" ca="1" si="42"/>
        <v/>
      </c>
      <c r="R87" s="5">
        <f t="shared" ca="1" si="42"/>
        <v>1</v>
      </c>
      <c r="S87" s="5" t="str">
        <f t="shared" ca="1" si="43"/>
        <v>1</v>
      </c>
      <c r="T87" s="5" t="str">
        <f t="shared" ca="1" si="43"/>
        <v>16</v>
      </c>
      <c r="U87" s="5">
        <f t="shared" ca="1" si="43"/>
        <v>0</v>
      </c>
      <c r="V87" s="5">
        <f t="shared" ca="1" si="37"/>
        <v>85</v>
      </c>
      <c r="W87" s="15">
        <f t="shared" ca="1" si="28"/>
        <v>1</v>
      </c>
      <c r="X87" s="15">
        <f t="shared" ca="1" si="29"/>
        <v>0</v>
      </c>
      <c r="Y87" s="15" t="str">
        <f t="shared" ca="1" si="38"/>
        <v/>
      </c>
      <c r="Z87">
        <f t="shared" ca="1" si="30"/>
        <v>9</v>
      </c>
      <c r="AA87">
        <f t="shared" ca="1" si="31"/>
        <v>4</v>
      </c>
      <c r="AB87">
        <f t="shared" ca="1" si="32"/>
        <v>4</v>
      </c>
      <c r="AC87">
        <f t="shared" ca="1" si="33"/>
        <v>0</v>
      </c>
      <c r="AD87">
        <f t="shared" ca="1" si="34"/>
        <v>0</v>
      </c>
    </row>
    <row r="88" spans="5:30" x14ac:dyDescent="0.25">
      <c r="E88">
        <f t="shared" ca="1" si="27"/>
        <v>86</v>
      </c>
      <c r="F88" s="14">
        <f t="shared" si="39"/>
        <v>86</v>
      </c>
      <c r="G88">
        <f t="shared" ca="1" si="40"/>
        <v>0</v>
      </c>
      <c r="H88">
        <f t="shared" ca="1" si="35"/>
        <v>150</v>
      </c>
      <c r="I88" t="str">
        <f t="shared" ca="1" si="41"/>
        <v>x1</v>
      </c>
      <c r="J88">
        <f t="shared" ca="1" si="36"/>
        <v>86</v>
      </c>
      <c r="K88" s="5" t="str">
        <f t="shared" ca="1" si="26"/>
        <v>Ruta 10/16</v>
      </c>
      <c r="L88" s="5" t="str">
        <f t="shared" ca="1" si="42"/>
        <v>Avd. Madrid (esq. Plaza Huesca - Pd. Bus)</v>
      </c>
      <c r="M88" s="15" t="str">
        <f t="shared" ca="1" si="42"/>
        <v>07:02</v>
      </c>
      <c r="N88" s="15">
        <f t="shared" ca="1" si="42"/>
        <v>0</v>
      </c>
      <c r="O88" s="15">
        <f t="shared" ca="1" si="42"/>
        <v>0</v>
      </c>
      <c r="P88" s="15">
        <f t="shared" ca="1" si="42"/>
        <v>0</v>
      </c>
      <c r="Q88" s="5" t="str">
        <f t="shared" ca="1" si="42"/>
        <v>Opel Planta en Figueruelas</v>
      </c>
      <c r="R88" s="5">
        <f t="shared" ca="1" si="42"/>
        <v>0</v>
      </c>
      <c r="S88" s="5" t="str">
        <f t="shared" ca="1" si="43"/>
        <v>1</v>
      </c>
      <c r="T88" s="5" t="str">
        <f t="shared" ca="1" si="43"/>
        <v>16</v>
      </c>
      <c r="U88" s="5">
        <f t="shared" ca="1" si="43"/>
        <v>1</v>
      </c>
      <c r="V88" s="5">
        <f t="shared" ca="1" si="37"/>
        <v>86</v>
      </c>
      <c r="W88" s="15" t="str">
        <f t="shared" ca="1" si="28"/>
        <v/>
      </c>
      <c r="X88" s="15">
        <f t="shared" ca="1" si="29"/>
        <v>1</v>
      </c>
      <c r="Y88" s="15">
        <f t="shared" ca="1" si="38"/>
        <v>1</v>
      </c>
      <c r="Z88">
        <f t="shared" ca="1" si="30"/>
        <v>0</v>
      </c>
      <c r="AA88">
        <f t="shared" ca="1" si="31"/>
        <v>0</v>
      </c>
      <c r="AB88">
        <f t="shared" ca="1" si="32"/>
        <v>0</v>
      </c>
      <c r="AC88">
        <f t="shared" ca="1" si="33"/>
        <v>4</v>
      </c>
      <c r="AD88">
        <f t="shared" ca="1" si="34"/>
        <v>4</v>
      </c>
    </row>
    <row r="89" spans="5:30" x14ac:dyDescent="0.25">
      <c r="E89">
        <f t="shared" ca="1" si="27"/>
        <v>87</v>
      </c>
      <c r="F89" s="14">
        <f t="shared" si="39"/>
        <v>87</v>
      </c>
      <c r="G89">
        <f t="shared" ca="1" si="40"/>
        <v>0</v>
      </c>
      <c r="H89">
        <f t="shared" ca="1" si="35"/>
        <v>150</v>
      </c>
      <c r="I89" t="str">
        <f t="shared" ca="1" si="41"/>
        <v>x1</v>
      </c>
      <c r="J89">
        <f t="shared" ca="1" si="36"/>
        <v>87</v>
      </c>
      <c r="K89" s="5" t="str">
        <f t="shared" ca="1" si="26"/>
        <v>Ruta 10/16</v>
      </c>
      <c r="L89" s="5" t="str">
        <f t="shared" ca="1" si="42"/>
        <v>Avd. Madrid, nº 142 (Calzados Kaymo)</v>
      </c>
      <c r="M89" s="15" t="str">
        <f t="shared" ca="1" si="42"/>
        <v>07:03</v>
      </c>
      <c r="N89" s="15">
        <f t="shared" ca="1" si="42"/>
        <v>0</v>
      </c>
      <c r="O89" s="15">
        <f t="shared" ca="1" si="42"/>
        <v>0</v>
      </c>
      <c r="P89" s="15">
        <f t="shared" ca="1" si="42"/>
        <v>0</v>
      </c>
      <c r="Q89" s="5" t="str">
        <f t="shared" ca="1" si="42"/>
        <v>Avd. Madrid, (esq. Plaza Huesca - Pd. Bus)</v>
      </c>
      <c r="R89" s="5">
        <f t="shared" ca="1" si="42"/>
        <v>0</v>
      </c>
      <c r="S89" s="5" t="str">
        <f t="shared" ca="1" si="43"/>
        <v>1</v>
      </c>
      <c r="T89" s="5" t="str">
        <f t="shared" ca="1" si="43"/>
        <v>16</v>
      </c>
      <c r="U89" s="5">
        <f t="shared" ca="1" si="43"/>
        <v>2</v>
      </c>
      <c r="V89" s="5">
        <f t="shared" ca="1" si="37"/>
        <v>87</v>
      </c>
      <c r="W89" s="15" t="str">
        <f t="shared" ca="1" si="28"/>
        <v/>
      </c>
      <c r="X89" s="15">
        <f t="shared" ca="1" si="29"/>
        <v>1</v>
      </c>
      <c r="Y89" s="15">
        <f t="shared" ca="1" si="38"/>
        <v>1</v>
      </c>
      <c r="Z89">
        <f t="shared" ca="1" si="30"/>
        <v>0</v>
      </c>
      <c r="AA89">
        <f t="shared" ca="1" si="31"/>
        <v>0</v>
      </c>
      <c r="AB89">
        <f t="shared" ca="1" si="32"/>
        <v>0</v>
      </c>
      <c r="AC89">
        <f t="shared" ca="1" si="33"/>
        <v>3</v>
      </c>
      <c r="AD89">
        <f t="shared" ca="1" si="34"/>
        <v>3</v>
      </c>
    </row>
    <row r="90" spans="5:30" x14ac:dyDescent="0.25">
      <c r="E90">
        <f t="shared" ca="1" si="27"/>
        <v>88</v>
      </c>
      <c r="F90" s="14">
        <f t="shared" si="39"/>
        <v>88</v>
      </c>
      <c r="G90">
        <f t="shared" ca="1" si="40"/>
        <v>0</v>
      </c>
      <c r="H90">
        <f t="shared" ca="1" si="35"/>
        <v>150</v>
      </c>
      <c r="I90" t="str">
        <f t="shared" ca="1" si="41"/>
        <v>x1</v>
      </c>
      <c r="J90">
        <f t="shared" ca="1" si="36"/>
        <v>88</v>
      </c>
      <c r="K90" s="5" t="str">
        <f t="shared" ca="1" si="26"/>
        <v>Ruta 10/16</v>
      </c>
      <c r="L90" s="5" t="str">
        <f t="shared" ca="1" si="42"/>
        <v>Avd. Madrid nº 218</v>
      </c>
      <c r="M90" s="15" t="str">
        <f t="shared" ca="1" si="42"/>
        <v>07:04</v>
      </c>
      <c r="N90" s="15">
        <f t="shared" ca="1" si="42"/>
        <v>0</v>
      </c>
      <c r="O90" s="15">
        <f t="shared" ca="1" si="42"/>
        <v>0</v>
      </c>
      <c r="P90" s="15">
        <f t="shared" ca="1" si="42"/>
        <v>0</v>
      </c>
      <c r="Q90" s="5" t="str">
        <f t="shared" ca="1" si="42"/>
        <v>Avd. Madrid, nº 142 (Calzados Kaymo)</v>
      </c>
      <c r="R90" s="5">
        <f t="shared" ca="1" si="42"/>
        <v>0</v>
      </c>
      <c r="S90" s="5" t="str">
        <f t="shared" ca="1" si="43"/>
        <v>1</v>
      </c>
      <c r="T90" s="5" t="str">
        <f t="shared" ca="1" si="43"/>
        <v>16</v>
      </c>
      <c r="U90" s="5">
        <f t="shared" ca="1" si="43"/>
        <v>3</v>
      </c>
      <c r="V90" s="5">
        <f t="shared" ca="1" si="37"/>
        <v>88</v>
      </c>
      <c r="W90" s="15" t="str">
        <f t="shared" ca="1" si="28"/>
        <v/>
      </c>
      <c r="X90" s="15">
        <f t="shared" ca="1" si="29"/>
        <v>1</v>
      </c>
      <c r="Y90" s="15">
        <f t="shared" ca="1" si="38"/>
        <v>1</v>
      </c>
      <c r="Z90">
        <f t="shared" ca="1" si="30"/>
        <v>0</v>
      </c>
      <c r="AA90">
        <f t="shared" ca="1" si="31"/>
        <v>0</v>
      </c>
      <c r="AB90">
        <f t="shared" ca="1" si="32"/>
        <v>0</v>
      </c>
      <c r="AC90">
        <f t="shared" ca="1" si="33"/>
        <v>2</v>
      </c>
      <c r="AD90">
        <f t="shared" ca="1" si="34"/>
        <v>2</v>
      </c>
    </row>
    <row r="91" spans="5:30" x14ac:dyDescent="0.25">
      <c r="E91">
        <f t="shared" ca="1" si="27"/>
        <v>89</v>
      </c>
      <c r="F91" s="14">
        <f t="shared" si="39"/>
        <v>89</v>
      </c>
      <c r="G91">
        <f t="shared" ca="1" si="40"/>
        <v>0</v>
      </c>
      <c r="H91">
        <f t="shared" ca="1" si="35"/>
        <v>150</v>
      </c>
      <c r="I91" t="str">
        <f t="shared" ca="1" si="41"/>
        <v>x1</v>
      </c>
      <c r="J91">
        <f t="shared" ca="1" si="36"/>
        <v>89</v>
      </c>
      <c r="K91" s="5" t="str">
        <f t="shared" ca="1" si="26"/>
        <v>Ruta 10/16</v>
      </c>
      <c r="L91" s="5" t="str">
        <f t="shared" ca="1" si="42"/>
        <v>Opel Planta en Figueruelas</v>
      </c>
      <c r="M91" s="15" t="str">
        <f t="shared" ca="1" si="42"/>
        <v>07:30</v>
      </c>
      <c r="N91" s="15">
        <f t="shared" ca="1" si="42"/>
        <v>0</v>
      </c>
      <c r="O91" s="15">
        <f t="shared" ca="1" si="42"/>
        <v>0</v>
      </c>
      <c r="P91" s="15">
        <f t="shared" ca="1" si="42"/>
        <v>0</v>
      </c>
      <c r="Q91" s="5" t="str">
        <f t="shared" ca="1" si="42"/>
        <v>Avd. Madrid nº 218</v>
      </c>
      <c r="R91" s="5">
        <f t="shared" ca="1" si="42"/>
        <v>0</v>
      </c>
      <c r="S91" s="5" t="str">
        <f t="shared" ca="1" si="43"/>
        <v>1</v>
      </c>
      <c r="T91" s="5" t="str">
        <f t="shared" ca="1" si="43"/>
        <v>16</v>
      </c>
      <c r="U91" s="5">
        <f t="shared" ca="1" si="43"/>
        <v>4</v>
      </c>
      <c r="V91" s="5">
        <f t="shared" ca="1" si="37"/>
        <v>89</v>
      </c>
      <c r="W91" s="15" t="str">
        <f t="shared" ca="1" si="28"/>
        <v/>
      </c>
      <c r="X91" s="15">
        <f t="shared" ca="1" si="29"/>
        <v>1</v>
      </c>
      <c r="Y91" s="15">
        <f t="shared" ca="1" si="38"/>
        <v>1</v>
      </c>
      <c r="Z91">
        <f t="shared" ca="1" si="30"/>
        <v>0</v>
      </c>
      <c r="AA91">
        <f t="shared" ca="1" si="31"/>
        <v>0</v>
      </c>
      <c r="AB91">
        <f t="shared" ca="1" si="32"/>
        <v>0</v>
      </c>
      <c r="AC91">
        <f t="shared" ca="1" si="33"/>
        <v>1</v>
      </c>
      <c r="AD91">
        <f t="shared" ca="1" si="34"/>
        <v>1</v>
      </c>
    </row>
    <row r="92" spans="5:30" x14ac:dyDescent="0.25">
      <c r="E92">
        <f t="shared" ca="1" si="27"/>
        <v>90</v>
      </c>
      <c r="F92" s="14">
        <f t="shared" si="39"/>
        <v>90</v>
      </c>
      <c r="G92">
        <f t="shared" ca="1" si="40"/>
        <v>0</v>
      </c>
      <c r="H92">
        <f t="shared" ca="1" si="35"/>
        <v>150</v>
      </c>
      <c r="I92" t="str">
        <f t="shared" ca="1" si="41"/>
        <v>x1</v>
      </c>
      <c r="J92">
        <f t="shared" ca="1" si="36"/>
        <v>90</v>
      </c>
      <c r="K92" s="5" t="str">
        <f t="shared" ca="1" si="26"/>
        <v>Ruta 11/16</v>
      </c>
      <c r="L92" s="5" t="str">
        <f t="shared" ca="1" si="42"/>
        <v>Ruta 11/16</v>
      </c>
      <c r="M92" s="15" t="str">
        <f t="shared" ca="1" si="42"/>
        <v/>
      </c>
      <c r="N92" s="15">
        <f t="shared" ca="1" si="42"/>
        <v>0</v>
      </c>
      <c r="O92" s="15">
        <f t="shared" ca="1" si="42"/>
        <v>0</v>
      </c>
      <c r="P92" s="15">
        <f t="shared" ca="1" si="42"/>
        <v>0</v>
      </c>
      <c r="Q92" s="5" t="str">
        <f t="shared" ca="1" si="42"/>
        <v/>
      </c>
      <c r="R92" s="5">
        <f t="shared" ca="1" si="42"/>
        <v>1</v>
      </c>
      <c r="S92" s="5" t="str">
        <f t="shared" ca="1" si="43"/>
        <v>1</v>
      </c>
      <c r="T92" s="5" t="str">
        <f t="shared" ca="1" si="43"/>
        <v>16</v>
      </c>
      <c r="U92" s="5">
        <f t="shared" ca="1" si="43"/>
        <v>0</v>
      </c>
      <c r="V92" s="5">
        <f t="shared" ca="1" si="37"/>
        <v>90</v>
      </c>
      <c r="W92" s="15">
        <f t="shared" ca="1" si="28"/>
        <v>1</v>
      </c>
      <c r="X92" s="15">
        <f t="shared" ca="1" si="29"/>
        <v>0</v>
      </c>
      <c r="Y92" s="15" t="str">
        <f t="shared" ca="1" si="38"/>
        <v/>
      </c>
      <c r="Z92">
        <f t="shared" ca="1" si="30"/>
        <v>19</v>
      </c>
      <c r="AA92">
        <f t="shared" ca="1" si="31"/>
        <v>9</v>
      </c>
      <c r="AB92">
        <f t="shared" ca="1" si="32"/>
        <v>9</v>
      </c>
      <c r="AC92">
        <f t="shared" ca="1" si="33"/>
        <v>0</v>
      </c>
      <c r="AD92">
        <f t="shared" ca="1" si="34"/>
        <v>0</v>
      </c>
    </row>
    <row r="93" spans="5:30" x14ac:dyDescent="0.25">
      <c r="E93">
        <f t="shared" ca="1" si="27"/>
        <v>91</v>
      </c>
      <c r="F93" s="14">
        <f t="shared" si="39"/>
        <v>91</v>
      </c>
      <c r="G93">
        <f t="shared" ca="1" si="40"/>
        <v>0</v>
      </c>
      <c r="H93">
        <f t="shared" ca="1" si="35"/>
        <v>150</v>
      </c>
      <c r="I93" t="str">
        <f t="shared" ca="1" si="41"/>
        <v>x1</v>
      </c>
      <c r="J93">
        <f t="shared" ca="1" si="36"/>
        <v>91</v>
      </c>
      <c r="K93" s="5" t="str">
        <f t="shared" ca="1" si="26"/>
        <v>Ruta 11/16</v>
      </c>
      <c r="L93" s="5" t="str">
        <f t="shared" ca="1" si="42"/>
        <v>Conde Aranda, nº 6 (Escuelas Pías - Pd. Bus)</v>
      </c>
      <c r="M93" s="15" t="str">
        <f t="shared" ca="1" si="42"/>
        <v>06:56</v>
      </c>
      <c r="N93" s="15">
        <f t="shared" ca="1" si="42"/>
        <v>0</v>
      </c>
      <c r="O93" s="15">
        <f t="shared" ca="1" si="42"/>
        <v>0</v>
      </c>
      <c r="P93" s="15">
        <f t="shared" ca="1" si="42"/>
        <v>0</v>
      </c>
      <c r="Q93" s="5" t="str">
        <f t="shared" ca="1" si="42"/>
        <v>Opel Planta en Figueruelas</v>
      </c>
      <c r="R93" s="5">
        <f t="shared" ca="1" si="42"/>
        <v>0</v>
      </c>
      <c r="S93" s="5" t="str">
        <f t="shared" ca="1" si="43"/>
        <v>1</v>
      </c>
      <c r="T93" s="5" t="str">
        <f t="shared" ca="1" si="43"/>
        <v>16</v>
      </c>
      <c r="U93" s="5">
        <f t="shared" ca="1" si="43"/>
        <v>1</v>
      </c>
      <c r="V93" s="5">
        <f t="shared" ca="1" si="37"/>
        <v>91</v>
      </c>
      <c r="W93" s="15" t="str">
        <f t="shared" ca="1" si="28"/>
        <v/>
      </c>
      <c r="X93" s="15">
        <f t="shared" ca="1" si="29"/>
        <v>1</v>
      </c>
      <c r="Y93" s="15">
        <f t="shared" ca="1" si="38"/>
        <v>1</v>
      </c>
      <c r="Z93">
        <f t="shared" ca="1" si="30"/>
        <v>0</v>
      </c>
      <c r="AA93">
        <f t="shared" ca="1" si="31"/>
        <v>0</v>
      </c>
      <c r="AB93">
        <f t="shared" ca="1" si="32"/>
        <v>0</v>
      </c>
      <c r="AC93">
        <f t="shared" ca="1" si="33"/>
        <v>9</v>
      </c>
      <c r="AD93">
        <f t="shared" ca="1" si="34"/>
        <v>9</v>
      </c>
    </row>
    <row r="94" spans="5:30" x14ac:dyDescent="0.25">
      <c r="E94">
        <f t="shared" ca="1" si="27"/>
        <v>92</v>
      </c>
      <c r="F94" s="14">
        <f t="shared" si="39"/>
        <v>92</v>
      </c>
      <c r="G94">
        <f t="shared" ca="1" si="40"/>
        <v>0</v>
      </c>
      <c r="H94">
        <f t="shared" ca="1" si="35"/>
        <v>150</v>
      </c>
      <c r="I94" t="str">
        <f t="shared" ca="1" si="41"/>
        <v>x1</v>
      </c>
      <c r="J94">
        <f t="shared" ca="1" si="36"/>
        <v>92</v>
      </c>
      <c r="K94" s="5" t="str">
        <f t="shared" ca="1" si="26"/>
        <v>Ruta 11/16</v>
      </c>
      <c r="L94" s="5" t="str">
        <f t="shared" ca="1" si="42"/>
        <v>Conde Aranda, nº 114</v>
      </c>
      <c r="M94" s="15" t="str">
        <f t="shared" ca="1" si="42"/>
        <v>06:57</v>
      </c>
      <c r="N94" s="15">
        <f t="shared" ca="1" si="42"/>
        <v>0</v>
      </c>
      <c r="O94" s="15">
        <f t="shared" ca="1" si="42"/>
        <v>0</v>
      </c>
      <c r="P94" s="15">
        <f t="shared" ca="1" si="42"/>
        <v>0</v>
      </c>
      <c r="Q94" s="5" t="str">
        <f t="shared" ca="1" si="42"/>
        <v>Ctra. Logroño desvío Monzalbarba (rotonda Salgar - Pd. Bus)</v>
      </c>
      <c r="R94" s="5">
        <f t="shared" ca="1" si="42"/>
        <v>0</v>
      </c>
      <c r="S94" s="5" t="str">
        <f t="shared" ca="1" si="43"/>
        <v>1</v>
      </c>
      <c r="T94" s="5" t="str">
        <f t="shared" ca="1" si="43"/>
        <v>16</v>
      </c>
      <c r="U94" s="5">
        <f t="shared" ca="1" si="43"/>
        <v>2</v>
      </c>
      <c r="V94" s="5">
        <f t="shared" ca="1" si="37"/>
        <v>92</v>
      </c>
      <c r="W94" s="15" t="str">
        <f t="shared" ca="1" si="28"/>
        <v/>
      </c>
      <c r="X94" s="15">
        <f t="shared" ca="1" si="29"/>
        <v>1</v>
      </c>
      <c r="Y94" s="15">
        <f t="shared" ca="1" si="38"/>
        <v>1</v>
      </c>
      <c r="Z94">
        <f t="shared" ca="1" si="30"/>
        <v>0</v>
      </c>
      <c r="AA94">
        <f t="shared" ca="1" si="31"/>
        <v>0</v>
      </c>
      <c r="AB94">
        <f t="shared" ca="1" si="32"/>
        <v>0</v>
      </c>
      <c r="AC94">
        <f t="shared" ca="1" si="33"/>
        <v>8</v>
      </c>
      <c r="AD94">
        <f t="shared" ca="1" si="34"/>
        <v>8</v>
      </c>
    </row>
    <row r="95" spans="5:30" x14ac:dyDescent="0.25">
      <c r="E95">
        <f t="shared" ca="1" si="27"/>
        <v>93</v>
      </c>
      <c r="F95" s="14">
        <f t="shared" si="39"/>
        <v>93</v>
      </c>
      <c r="G95">
        <f t="shared" ca="1" si="40"/>
        <v>0</v>
      </c>
      <c r="H95">
        <f t="shared" ca="1" si="35"/>
        <v>150</v>
      </c>
      <c r="I95" t="str">
        <f t="shared" ca="1" si="41"/>
        <v>x1</v>
      </c>
      <c r="J95">
        <f t="shared" ca="1" si="36"/>
        <v>93</v>
      </c>
      <c r="K95" s="5" t="str">
        <f t="shared" ca="1" si="26"/>
        <v>Ruta 11/16</v>
      </c>
      <c r="L95" s="5" t="str">
        <f t="shared" ca="1" si="42"/>
        <v>Avd. Madrid, nº 10-12 (Pd. Bus)</v>
      </c>
      <c r="M95" s="15" t="str">
        <f t="shared" ca="1" si="42"/>
        <v>06:59</v>
      </c>
      <c r="N95" s="15">
        <f t="shared" ca="1" si="42"/>
        <v>0</v>
      </c>
      <c r="O95" s="15">
        <f t="shared" ca="1" si="42"/>
        <v>0</v>
      </c>
      <c r="P95" s="15">
        <f t="shared" ca="1" si="42"/>
        <v>0</v>
      </c>
      <c r="Q95" s="5" t="str">
        <f t="shared" ca="1" si="42"/>
        <v>Torres San Lamberto "Punto 0" (Pd. Bus)</v>
      </c>
      <c r="R95" s="5">
        <f t="shared" ca="1" si="42"/>
        <v>0</v>
      </c>
      <c r="S95" s="5" t="str">
        <f t="shared" ca="1" si="43"/>
        <v>1</v>
      </c>
      <c r="T95" s="5" t="str">
        <f t="shared" ca="1" si="43"/>
        <v>16</v>
      </c>
      <c r="U95" s="5">
        <f t="shared" ca="1" si="43"/>
        <v>3</v>
      </c>
      <c r="V95" s="5">
        <f t="shared" ca="1" si="37"/>
        <v>93</v>
      </c>
      <c r="W95" s="15" t="str">
        <f t="shared" ca="1" si="28"/>
        <v/>
      </c>
      <c r="X95" s="15">
        <f t="shared" ca="1" si="29"/>
        <v>1</v>
      </c>
      <c r="Y95" s="15">
        <f t="shared" ca="1" si="38"/>
        <v>1</v>
      </c>
      <c r="Z95">
        <f t="shared" ca="1" si="30"/>
        <v>0</v>
      </c>
      <c r="AA95">
        <f t="shared" ca="1" si="31"/>
        <v>0</v>
      </c>
      <c r="AB95">
        <f t="shared" ca="1" si="32"/>
        <v>0</v>
      </c>
      <c r="AC95">
        <f t="shared" ca="1" si="33"/>
        <v>7</v>
      </c>
      <c r="AD95">
        <f t="shared" ca="1" si="34"/>
        <v>7</v>
      </c>
    </row>
    <row r="96" spans="5:30" x14ac:dyDescent="0.25">
      <c r="E96">
        <f t="shared" ca="1" si="27"/>
        <v>94</v>
      </c>
      <c r="F96" s="14">
        <f t="shared" si="39"/>
        <v>94</v>
      </c>
      <c r="G96">
        <f t="shared" ca="1" si="40"/>
        <v>0</v>
      </c>
      <c r="H96">
        <f t="shared" ca="1" si="35"/>
        <v>150</v>
      </c>
      <c r="I96" t="str">
        <f t="shared" ca="1" si="41"/>
        <v>x1</v>
      </c>
      <c r="J96">
        <f t="shared" ca="1" si="36"/>
        <v>94</v>
      </c>
      <c r="K96" s="5" t="str">
        <f t="shared" ca="1" si="26"/>
        <v>Ruta 11/16</v>
      </c>
      <c r="L96" s="5" t="str">
        <f t="shared" ca="1" si="42"/>
        <v>Avd. Navarra, nº 10 (Pd. Bus)</v>
      </c>
      <c r="M96" s="15" t="str">
        <f t="shared" ca="1" si="42"/>
        <v>07:01</v>
      </c>
      <c r="N96" s="15">
        <f t="shared" ca="1" si="42"/>
        <v>0</v>
      </c>
      <c r="O96" s="15">
        <f t="shared" ca="1" si="42"/>
        <v>0</v>
      </c>
      <c r="P96" s="15">
        <f t="shared" ca="1" si="42"/>
        <v>0</v>
      </c>
      <c r="Q96" s="5" t="str">
        <f t="shared" ca="1" si="42"/>
        <v>Avd. Navarra, nº 183 (Pd. Bus)</v>
      </c>
      <c r="R96" s="5">
        <f t="shared" ca="1" si="42"/>
        <v>0</v>
      </c>
      <c r="S96" s="5" t="str">
        <f t="shared" ca="1" si="43"/>
        <v>1</v>
      </c>
      <c r="T96" s="5" t="str">
        <f t="shared" ca="1" si="43"/>
        <v>16</v>
      </c>
      <c r="U96" s="5">
        <f t="shared" ca="1" si="43"/>
        <v>4</v>
      </c>
      <c r="V96" s="5">
        <f t="shared" ca="1" si="37"/>
        <v>94</v>
      </c>
      <c r="W96" s="15" t="str">
        <f t="shared" ca="1" si="28"/>
        <v/>
      </c>
      <c r="X96" s="15">
        <f t="shared" ca="1" si="29"/>
        <v>1</v>
      </c>
      <c r="Y96" s="15">
        <f t="shared" ca="1" si="38"/>
        <v>1</v>
      </c>
      <c r="Z96">
        <f t="shared" ca="1" si="30"/>
        <v>0</v>
      </c>
      <c r="AA96">
        <f t="shared" ca="1" si="31"/>
        <v>0</v>
      </c>
      <c r="AB96">
        <f t="shared" ca="1" si="32"/>
        <v>0</v>
      </c>
      <c r="AC96">
        <f t="shared" ca="1" si="33"/>
        <v>6</v>
      </c>
      <c r="AD96">
        <f t="shared" ca="1" si="34"/>
        <v>6</v>
      </c>
    </row>
    <row r="97" spans="5:30" x14ac:dyDescent="0.25">
      <c r="E97">
        <f t="shared" ca="1" si="27"/>
        <v>95</v>
      </c>
      <c r="F97" s="14">
        <f t="shared" si="39"/>
        <v>95</v>
      </c>
      <c r="G97">
        <f t="shared" ca="1" si="40"/>
        <v>0</v>
      </c>
      <c r="H97">
        <f t="shared" ca="1" si="35"/>
        <v>150</v>
      </c>
      <c r="I97" t="str">
        <f t="shared" ca="1" si="41"/>
        <v>x1</v>
      </c>
      <c r="J97">
        <f t="shared" ca="1" si="36"/>
        <v>95</v>
      </c>
      <c r="K97" s="5" t="str">
        <f t="shared" ca="1" si="26"/>
        <v>Ruta 11/16</v>
      </c>
      <c r="L97" s="5" t="str">
        <f t="shared" ca="1" si="42"/>
        <v>Avd. Navarra, nº 60 (Centro Cultural - Pd. Bus)</v>
      </c>
      <c r="M97" s="15" t="str">
        <f t="shared" ca="1" si="42"/>
        <v>07:03</v>
      </c>
      <c r="N97" s="15">
        <f t="shared" ca="1" si="42"/>
        <v>0</v>
      </c>
      <c r="O97" s="15">
        <f t="shared" ca="1" si="42"/>
        <v>0</v>
      </c>
      <c r="P97" s="15">
        <f t="shared" ca="1" si="42"/>
        <v>0</v>
      </c>
      <c r="Q97" s="5" t="str">
        <f t="shared" ca="1" si="42"/>
        <v>Avd. Navarra, nº 71 (Pd. Bus)</v>
      </c>
      <c r="R97" s="5">
        <f t="shared" ca="1" si="42"/>
        <v>0</v>
      </c>
      <c r="S97" s="5" t="str">
        <f t="shared" ca="1" si="43"/>
        <v>1</v>
      </c>
      <c r="T97" s="5" t="str">
        <f t="shared" ca="1" si="43"/>
        <v>16</v>
      </c>
      <c r="U97" s="5">
        <f t="shared" ca="1" si="43"/>
        <v>5</v>
      </c>
      <c r="V97" s="5">
        <f t="shared" ca="1" si="37"/>
        <v>95</v>
      </c>
      <c r="W97" s="15" t="str">
        <f t="shared" ca="1" si="28"/>
        <v/>
      </c>
      <c r="X97" s="15">
        <f t="shared" ca="1" si="29"/>
        <v>1</v>
      </c>
      <c r="Y97" s="15">
        <f t="shared" ca="1" si="38"/>
        <v>1</v>
      </c>
      <c r="Z97">
        <f t="shared" ca="1" si="30"/>
        <v>0</v>
      </c>
      <c r="AA97">
        <f t="shared" ca="1" si="31"/>
        <v>0</v>
      </c>
      <c r="AB97">
        <f t="shared" ca="1" si="32"/>
        <v>0</v>
      </c>
      <c r="AC97">
        <f t="shared" ca="1" si="33"/>
        <v>5</v>
      </c>
      <c r="AD97">
        <f t="shared" ca="1" si="34"/>
        <v>5</v>
      </c>
    </row>
    <row r="98" spans="5:30" x14ac:dyDescent="0.25">
      <c r="E98">
        <f t="shared" ca="1" si="27"/>
        <v>96</v>
      </c>
      <c r="F98" s="14">
        <f t="shared" si="39"/>
        <v>96</v>
      </c>
      <c r="G98">
        <f t="shared" ca="1" si="40"/>
        <v>0</v>
      </c>
      <c r="H98">
        <f t="shared" ca="1" si="35"/>
        <v>150</v>
      </c>
      <c r="I98" t="str">
        <f t="shared" ca="1" si="41"/>
        <v>x1</v>
      </c>
      <c r="J98">
        <f t="shared" ca="1" si="36"/>
        <v>96</v>
      </c>
      <c r="K98" s="5" t="str">
        <f t="shared" ca="1" si="26"/>
        <v>Ruta 11/16</v>
      </c>
      <c r="L98" s="5" t="str">
        <f t="shared" ca="1" si="42"/>
        <v>Avd. Navarra, (frente nº 183 - Pd. Bus )</v>
      </c>
      <c r="M98" s="15" t="str">
        <f t="shared" ca="1" si="42"/>
        <v>07:05</v>
      </c>
      <c r="N98" s="15">
        <f t="shared" ca="1" si="42"/>
        <v>0</v>
      </c>
      <c r="O98" s="15">
        <f t="shared" ca="1" si="42"/>
        <v>0</v>
      </c>
      <c r="P98" s="15">
        <f t="shared" ca="1" si="42"/>
        <v>0</v>
      </c>
      <c r="Q98" s="5" t="str">
        <f t="shared" ca="1" si="42"/>
        <v>Avd. Navarra (esq. Avd. Madrid)</v>
      </c>
      <c r="R98" s="5">
        <f t="shared" ca="1" si="42"/>
        <v>0</v>
      </c>
      <c r="S98" s="5" t="str">
        <f t="shared" ca="1" si="43"/>
        <v>1</v>
      </c>
      <c r="T98" s="5" t="str">
        <f t="shared" ca="1" si="43"/>
        <v>16</v>
      </c>
      <c r="U98" s="5">
        <f t="shared" ca="1" si="43"/>
        <v>6</v>
      </c>
      <c r="V98" s="5">
        <f t="shared" ca="1" si="37"/>
        <v>96</v>
      </c>
      <c r="W98" s="15" t="str">
        <f t="shared" ca="1" si="28"/>
        <v/>
      </c>
      <c r="X98" s="15">
        <f t="shared" ca="1" si="29"/>
        <v>1</v>
      </c>
      <c r="Y98" s="15">
        <f t="shared" ca="1" si="38"/>
        <v>1</v>
      </c>
      <c r="Z98">
        <f t="shared" ca="1" si="30"/>
        <v>0</v>
      </c>
      <c r="AA98">
        <f t="shared" ca="1" si="31"/>
        <v>0</v>
      </c>
      <c r="AB98">
        <f t="shared" ca="1" si="32"/>
        <v>0</v>
      </c>
      <c r="AC98">
        <f t="shared" ca="1" si="33"/>
        <v>4</v>
      </c>
      <c r="AD98">
        <f t="shared" ca="1" si="34"/>
        <v>4</v>
      </c>
    </row>
    <row r="99" spans="5:30" x14ac:dyDescent="0.25">
      <c r="E99">
        <f t="shared" ca="1" si="27"/>
        <v>97</v>
      </c>
      <c r="F99" s="14">
        <f t="shared" si="39"/>
        <v>97</v>
      </c>
      <c r="G99">
        <f t="shared" ca="1" si="40"/>
        <v>0</v>
      </c>
      <c r="H99">
        <f t="shared" ca="1" si="35"/>
        <v>150</v>
      </c>
      <c r="I99" t="str">
        <f t="shared" ca="1" si="41"/>
        <v>x1</v>
      </c>
      <c r="J99">
        <f t="shared" ca="1" si="36"/>
        <v>97</v>
      </c>
      <c r="K99" s="5" t="str">
        <f t="shared" ca="1" si="26"/>
        <v>Ruta 11/16</v>
      </c>
      <c r="L99" s="5" t="str">
        <f t="shared" ca="1" si="42"/>
        <v>Torres San Lamberto "Punto 0" (Pd. Bus)</v>
      </c>
      <c r="M99" s="15" t="str">
        <f t="shared" ca="1" si="42"/>
        <v>07:08</v>
      </c>
      <c r="N99" s="15">
        <f t="shared" ca="1" si="42"/>
        <v>0</v>
      </c>
      <c r="O99" s="15">
        <f t="shared" ca="1" si="42"/>
        <v>0</v>
      </c>
      <c r="P99" s="15">
        <f t="shared" ca="1" si="42"/>
        <v>0</v>
      </c>
      <c r="Q99" s="5" t="str">
        <f t="shared" ca="1" si="42"/>
        <v>Avd. Madrid (frente Aljafería - Pd. Bus)</v>
      </c>
      <c r="R99" s="5">
        <f t="shared" ca="1" si="42"/>
        <v>0</v>
      </c>
      <c r="S99" s="5" t="str">
        <f t="shared" ca="1" si="43"/>
        <v>1</v>
      </c>
      <c r="T99" s="5" t="str">
        <f t="shared" ca="1" si="43"/>
        <v>16</v>
      </c>
      <c r="U99" s="5">
        <f t="shared" ca="1" si="43"/>
        <v>7</v>
      </c>
      <c r="V99" s="5">
        <f t="shared" ca="1" si="37"/>
        <v>97</v>
      </c>
      <c r="W99" s="15" t="str">
        <f t="shared" ca="1" si="28"/>
        <v/>
      </c>
      <c r="X99" s="15">
        <f t="shared" ca="1" si="29"/>
        <v>1</v>
      </c>
      <c r="Y99" s="15">
        <f t="shared" ca="1" si="38"/>
        <v>1</v>
      </c>
      <c r="Z99">
        <f t="shared" ca="1" si="30"/>
        <v>0</v>
      </c>
      <c r="AA99">
        <f t="shared" ca="1" si="31"/>
        <v>0</v>
      </c>
      <c r="AB99">
        <f t="shared" ca="1" si="32"/>
        <v>0</v>
      </c>
      <c r="AC99">
        <f t="shared" ca="1" si="33"/>
        <v>3</v>
      </c>
      <c r="AD99">
        <f t="shared" ca="1" si="34"/>
        <v>3</v>
      </c>
    </row>
    <row r="100" spans="5:30" x14ac:dyDescent="0.25">
      <c r="E100">
        <f t="shared" ca="1" si="27"/>
        <v>98</v>
      </c>
      <c r="F100" s="14">
        <f t="shared" si="39"/>
        <v>98</v>
      </c>
      <c r="G100">
        <f t="shared" ca="1" si="40"/>
        <v>0</v>
      </c>
      <c r="H100">
        <f t="shared" ca="1" si="35"/>
        <v>150</v>
      </c>
      <c r="I100" t="str">
        <f t="shared" ca="1" si="41"/>
        <v>x1</v>
      </c>
      <c r="J100">
        <f t="shared" ca="1" si="36"/>
        <v>98</v>
      </c>
      <c r="K100" s="5" t="str">
        <f t="shared" ca="1" si="26"/>
        <v>Ruta 11/16</v>
      </c>
      <c r="L100" s="5" t="str">
        <f t="shared" ca="1" si="42"/>
        <v>Ctra. Logroño desvío Monzalbarba (Pd. Bus)</v>
      </c>
      <c r="M100" s="15" t="str">
        <f t="shared" ca="1" si="42"/>
        <v>07:10</v>
      </c>
      <c r="N100" s="15">
        <f t="shared" ca="1" si="42"/>
        <v>0</v>
      </c>
      <c r="O100" s="15">
        <f t="shared" ca="1" si="42"/>
        <v>0</v>
      </c>
      <c r="P100" s="15">
        <f t="shared" ca="1" si="42"/>
        <v>0</v>
      </c>
      <c r="Q100" s="5" t="str">
        <f t="shared" ca="1" si="42"/>
        <v>Conde Aranda (frente 114)</v>
      </c>
      <c r="R100" s="5">
        <f t="shared" ca="1" si="42"/>
        <v>0</v>
      </c>
      <c r="S100" s="5" t="str">
        <f t="shared" ca="1" si="43"/>
        <v>1</v>
      </c>
      <c r="T100" s="5" t="str">
        <f t="shared" ca="1" si="43"/>
        <v>16</v>
      </c>
      <c r="U100" s="5">
        <f t="shared" ca="1" si="43"/>
        <v>8</v>
      </c>
      <c r="V100" s="5">
        <f t="shared" ca="1" si="37"/>
        <v>98</v>
      </c>
      <c r="W100" s="15" t="str">
        <f t="shared" ca="1" si="28"/>
        <v/>
      </c>
      <c r="X100" s="15">
        <f t="shared" ca="1" si="29"/>
        <v>1</v>
      </c>
      <c r="Y100" s="15">
        <f t="shared" ca="1" si="38"/>
        <v>1</v>
      </c>
      <c r="Z100">
        <f t="shared" ca="1" si="30"/>
        <v>0</v>
      </c>
      <c r="AA100">
        <f t="shared" ca="1" si="31"/>
        <v>0</v>
      </c>
      <c r="AB100">
        <f t="shared" ca="1" si="32"/>
        <v>0</v>
      </c>
      <c r="AC100">
        <f t="shared" ca="1" si="33"/>
        <v>2</v>
      </c>
      <c r="AD100">
        <f t="shared" ca="1" si="34"/>
        <v>2</v>
      </c>
    </row>
    <row r="101" spans="5:30" x14ac:dyDescent="0.25">
      <c r="E101">
        <f t="shared" ca="1" si="27"/>
        <v>99</v>
      </c>
      <c r="F101" s="14">
        <f t="shared" si="39"/>
        <v>99</v>
      </c>
      <c r="G101">
        <f t="shared" ca="1" si="40"/>
        <v>0</v>
      </c>
      <c r="H101">
        <f t="shared" ca="1" si="35"/>
        <v>150</v>
      </c>
      <c r="I101" t="str">
        <f t="shared" ca="1" si="41"/>
        <v>x1</v>
      </c>
      <c r="J101">
        <f t="shared" ca="1" si="36"/>
        <v>99</v>
      </c>
      <c r="K101" s="5" t="str">
        <f t="shared" ca="1" si="26"/>
        <v>Ruta 11/16</v>
      </c>
      <c r="L101" s="5" t="str">
        <f t="shared" ca="1" si="42"/>
        <v>Opel Planta en Figueruelas</v>
      </c>
      <c r="M101" s="15" t="str">
        <f t="shared" ca="1" si="42"/>
        <v>07:30</v>
      </c>
      <c r="N101" s="15">
        <f t="shared" ca="1" si="42"/>
        <v>0</v>
      </c>
      <c r="O101" s="15">
        <f t="shared" ca="1" si="42"/>
        <v>0</v>
      </c>
      <c r="P101" s="15">
        <f t="shared" ca="1" si="42"/>
        <v>0</v>
      </c>
      <c r="Q101" s="5" t="str">
        <f t="shared" ca="1" si="42"/>
        <v>Conde Aranda (esq. César Augusto)</v>
      </c>
      <c r="R101" s="5">
        <f t="shared" ca="1" si="42"/>
        <v>0</v>
      </c>
      <c r="S101" s="5" t="str">
        <f t="shared" ca="1" si="43"/>
        <v>1</v>
      </c>
      <c r="T101" s="5" t="str">
        <f t="shared" ca="1" si="43"/>
        <v>16</v>
      </c>
      <c r="U101" s="5">
        <f t="shared" ca="1" si="43"/>
        <v>9</v>
      </c>
      <c r="V101" s="5">
        <f t="shared" ca="1" si="37"/>
        <v>99</v>
      </c>
      <c r="W101" s="15" t="str">
        <f t="shared" ca="1" si="28"/>
        <v/>
      </c>
      <c r="X101" s="15">
        <f t="shared" ca="1" si="29"/>
        <v>1</v>
      </c>
      <c r="Y101" s="15">
        <f t="shared" ca="1" si="38"/>
        <v>1</v>
      </c>
      <c r="Z101">
        <f t="shared" ca="1" si="30"/>
        <v>0</v>
      </c>
      <c r="AA101">
        <f t="shared" ca="1" si="31"/>
        <v>0</v>
      </c>
      <c r="AB101">
        <f t="shared" ca="1" si="32"/>
        <v>0</v>
      </c>
      <c r="AC101">
        <f t="shared" ca="1" si="33"/>
        <v>1</v>
      </c>
      <c r="AD101">
        <f t="shared" ca="1" si="34"/>
        <v>1</v>
      </c>
    </row>
    <row r="102" spans="5:30" x14ac:dyDescent="0.25">
      <c r="E102">
        <f t="shared" ca="1" si="27"/>
        <v>100</v>
      </c>
      <c r="F102" s="14">
        <f t="shared" si="39"/>
        <v>100</v>
      </c>
      <c r="G102">
        <f t="shared" ca="1" si="40"/>
        <v>0</v>
      </c>
      <c r="H102">
        <f t="shared" ca="1" si="35"/>
        <v>150</v>
      </c>
      <c r="I102" t="str">
        <f t="shared" ca="1" si="41"/>
        <v>x1</v>
      </c>
      <c r="J102">
        <f t="shared" ca="1" si="36"/>
        <v>100</v>
      </c>
      <c r="K102" s="5" t="str">
        <f t="shared" ca="1" si="26"/>
        <v>Ruta 12/16</v>
      </c>
      <c r="L102" s="5" t="str">
        <f t="shared" ca="1" si="42"/>
        <v>Ruta 12/16</v>
      </c>
      <c r="M102" s="15" t="str">
        <f t="shared" ca="1" si="42"/>
        <v/>
      </c>
      <c r="N102" s="15">
        <f t="shared" ca="1" si="42"/>
        <v>0</v>
      </c>
      <c r="O102" s="15">
        <f t="shared" ca="1" si="42"/>
        <v>0</v>
      </c>
      <c r="P102" s="15">
        <f t="shared" ca="1" si="42"/>
        <v>0</v>
      </c>
      <c r="Q102" s="5" t="str">
        <f t="shared" ca="1" si="42"/>
        <v/>
      </c>
      <c r="R102" s="5">
        <f t="shared" ca="1" si="42"/>
        <v>1</v>
      </c>
      <c r="S102" s="5" t="str">
        <f t="shared" ca="1" si="43"/>
        <v>1</v>
      </c>
      <c r="T102" s="5" t="str">
        <f t="shared" ca="1" si="43"/>
        <v>16</v>
      </c>
      <c r="U102" s="5">
        <f t="shared" ca="1" si="43"/>
        <v>0</v>
      </c>
      <c r="V102" s="5">
        <f t="shared" ca="1" si="37"/>
        <v>100</v>
      </c>
      <c r="W102" s="15">
        <f t="shared" ca="1" si="28"/>
        <v>1</v>
      </c>
      <c r="X102" s="15">
        <f t="shared" ca="1" si="29"/>
        <v>0</v>
      </c>
      <c r="Y102" s="15" t="str">
        <f t="shared" ca="1" si="38"/>
        <v/>
      </c>
      <c r="Z102">
        <f t="shared" ca="1" si="30"/>
        <v>19</v>
      </c>
      <c r="AA102">
        <f t="shared" ca="1" si="31"/>
        <v>9</v>
      </c>
      <c r="AB102">
        <f t="shared" ca="1" si="32"/>
        <v>9</v>
      </c>
      <c r="AC102">
        <f t="shared" ca="1" si="33"/>
        <v>0</v>
      </c>
      <c r="AD102">
        <f t="shared" ca="1" si="34"/>
        <v>0</v>
      </c>
    </row>
    <row r="103" spans="5:30" x14ac:dyDescent="0.25">
      <c r="E103">
        <f t="shared" ca="1" si="27"/>
        <v>101</v>
      </c>
      <c r="F103" s="14">
        <f t="shared" si="39"/>
        <v>101</v>
      </c>
      <c r="G103">
        <f t="shared" ca="1" si="40"/>
        <v>0</v>
      </c>
      <c r="H103">
        <f t="shared" ca="1" si="35"/>
        <v>150</v>
      </c>
      <c r="I103" t="str">
        <f t="shared" ca="1" si="41"/>
        <v>x1</v>
      </c>
      <c r="J103">
        <f t="shared" ca="1" si="36"/>
        <v>101</v>
      </c>
      <c r="K103" s="5" t="str">
        <f t="shared" ca="1" si="26"/>
        <v>Ruta 12/16</v>
      </c>
      <c r="L103" s="5" t="str">
        <f t="shared" ca="1" si="42"/>
        <v>Vía Ibérica, nº 67 (frente C/ Argualas)</v>
      </c>
      <c r="M103" s="15" t="str">
        <f t="shared" ca="1" si="42"/>
        <v>06:53</v>
      </c>
      <c r="N103" s="15">
        <f t="shared" ca="1" si="42"/>
        <v>0</v>
      </c>
      <c r="O103" s="15">
        <f t="shared" ca="1" si="42"/>
        <v>0</v>
      </c>
      <c r="P103" s="15">
        <f t="shared" ca="1" si="42"/>
        <v>0</v>
      </c>
      <c r="Q103" s="5" t="str">
        <f t="shared" ca="1" si="42"/>
        <v>Opel Planta en Figueruelas</v>
      </c>
      <c r="R103" s="5">
        <f t="shared" ca="1" si="42"/>
        <v>0</v>
      </c>
      <c r="S103" s="5" t="str">
        <f t="shared" ca="1" si="43"/>
        <v>1</v>
      </c>
      <c r="T103" s="5" t="str">
        <f t="shared" ca="1" si="43"/>
        <v>16</v>
      </c>
      <c r="U103" s="5">
        <f t="shared" ca="1" si="43"/>
        <v>1</v>
      </c>
      <c r="V103" s="5">
        <f t="shared" ca="1" si="37"/>
        <v>101</v>
      </c>
      <c r="W103" s="15" t="str">
        <f t="shared" ca="1" si="28"/>
        <v/>
      </c>
      <c r="X103" s="15">
        <f t="shared" ca="1" si="29"/>
        <v>1</v>
      </c>
      <c r="Y103" s="15">
        <f t="shared" ca="1" si="38"/>
        <v>1</v>
      </c>
      <c r="Z103">
        <f t="shared" ca="1" si="30"/>
        <v>0</v>
      </c>
      <c r="AA103">
        <f t="shared" ca="1" si="31"/>
        <v>0</v>
      </c>
      <c r="AB103">
        <f t="shared" ca="1" si="32"/>
        <v>0</v>
      </c>
      <c r="AC103">
        <f t="shared" ca="1" si="33"/>
        <v>9</v>
      </c>
      <c r="AD103">
        <f t="shared" ca="1" si="34"/>
        <v>9</v>
      </c>
    </row>
    <row r="104" spans="5:30" x14ac:dyDescent="0.25">
      <c r="E104">
        <f t="shared" ca="1" si="27"/>
        <v>102</v>
      </c>
      <c r="F104" s="14">
        <f t="shared" si="39"/>
        <v>102</v>
      </c>
      <c r="G104">
        <f t="shared" ca="1" si="40"/>
        <v>0</v>
      </c>
      <c r="H104">
        <f t="shared" ca="1" si="35"/>
        <v>150</v>
      </c>
      <c r="I104" t="str">
        <f t="shared" ca="1" si="41"/>
        <v>x1</v>
      </c>
      <c r="J104">
        <f t="shared" ca="1" si="36"/>
        <v>102</v>
      </c>
      <c r="K104" s="5" t="str">
        <f t="shared" ca="1" si="26"/>
        <v>Ruta 12/16</v>
      </c>
      <c r="L104" s="5" t="str">
        <f t="shared" ca="1" si="42"/>
        <v>Vía Ibérica, nº 17-23 (frente C/ Embarcadero)</v>
      </c>
      <c r="M104" s="15" t="str">
        <f t="shared" ca="1" si="42"/>
        <v>06:54</v>
      </c>
      <c r="N104" s="15">
        <f t="shared" ca="1" si="42"/>
        <v>0</v>
      </c>
      <c r="O104" s="15">
        <f t="shared" ca="1" si="42"/>
        <v>0</v>
      </c>
      <c r="P104" s="15">
        <f t="shared" ca="1" si="42"/>
        <v>0</v>
      </c>
      <c r="Q104" s="5" t="str">
        <f t="shared" ca="1" si="42"/>
        <v>Vía Hispanidad (frente nº 132 - 2º paso de cebra)</v>
      </c>
      <c r="R104" s="5">
        <f t="shared" ca="1" si="42"/>
        <v>0</v>
      </c>
      <c r="S104" s="5" t="str">
        <f t="shared" ca="1" si="43"/>
        <v>1</v>
      </c>
      <c r="T104" s="5" t="str">
        <f t="shared" ca="1" si="43"/>
        <v>16</v>
      </c>
      <c r="U104" s="5">
        <f t="shared" ca="1" si="43"/>
        <v>2</v>
      </c>
      <c r="V104" s="5">
        <f t="shared" ca="1" si="37"/>
        <v>102</v>
      </c>
      <c r="W104" s="15" t="str">
        <f t="shared" ca="1" si="28"/>
        <v/>
      </c>
      <c r="X104" s="15">
        <f t="shared" ca="1" si="29"/>
        <v>1</v>
      </c>
      <c r="Y104" s="15">
        <f t="shared" ca="1" si="38"/>
        <v>1</v>
      </c>
      <c r="Z104">
        <f t="shared" ca="1" si="30"/>
        <v>0</v>
      </c>
      <c r="AA104">
        <f t="shared" ca="1" si="31"/>
        <v>0</v>
      </c>
      <c r="AB104">
        <f t="shared" ca="1" si="32"/>
        <v>0</v>
      </c>
      <c r="AC104">
        <f t="shared" ca="1" si="33"/>
        <v>8</v>
      </c>
      <c r="AD104">
        <f t="shared" ca="1" si="34"/>
        <v>8</v>
      </c>
    </row>
    <row r="105" spans="5:30" x14ac:dyDescent="0.25">
      <c r="E105">
        <f t="shared" ca="1" si="27"/>
        <v>103</v>
      </c>
      <c r="F105" s="14">
        <f t="shared" si="39"/>
        <v>103</v>
      </c>
      <c r="G105">
        <f t="shared" ca="1" si="40"/>
        <v>0</v>
      </c>
      <c r="H105">
        <f t="shared" ca="1" si="35"/>
        <v>150</v>
      </c>
      <c r="I105" t="str">
        <f t="shared" ca="1" si="41"/>
        <v>x1</v>
      </c>
      <c r="J105">
        <f t="shared" ca="1" si="36"/>
        <v>103</v>
      </c>
      <c r="K105" s="5" t="str">
        <f t="shared" ca="1" si="26"/>
        <v>Ruta 12/16</v>
      </c>
      <c r="L105" s="5" t="str">
        <f t="shared" ca="1" si="42"/>
        <v>Vía Hispanidad, nº 16 (Gas. Casablanca - Pd. Bus)</v>
      </c>
      <c r="M105" s="15" t="str">
        <f t="shared" ca="1" si="42"/>
        <v>06:58</v>
      </c>
      <c r="N105" s="15">
        <f t="shared" ca="1" si="42"/>
        <v>0</v>
      </c>
      <c r="O105" s="15">
        <f t="shared" ca="1" si="42"/>
        <v>0</v>
      </c>
      <c r="P105" s="15">
        <f t="shared" ca="1" si="42"/>
        <v>0</v>
      </c>
      <c r="Q105" s="5" t="str">
        <f t="shared" ca="1" si="42"/>
        <v>Vía Hispanidad (frente Escultor Palao)</v>
      </c>
      <c r="R105" s="5">
        <f t="shared" ca="1" si="42"/>
        <v>0</v>
      </c>
      <c r="S105" s="5" t="str">
        <f t="shared" ca="1" si="43"/>
        <v>1</v>
      </c>
      <c r="T105" s="5" t="str">
        <f t="shared" ca="1" si="43"/>
        <v>16</v>
      </c>
      <c r="U105" s="5">
        <f t="shared" ca="1" si="43"/>
        <v>3</v>
      </c>
      <c r="V105" s="5">
        <f t="shared" ca="1" si="37"/>
        <v>103</v>
      </c>
      <c r="W105" s="15" t="str">
        <f t="shared" ca="1" si="28"/>
        <v/>
      </c>
      <c r="X105" s="15">
        <f t="shared" ca="1" si="29"/>
        <v>1</v>
      </c>
      <c r="Y105" s="15">
        <f t="shared" ca="1" si="38"/>
        <v>1</v>
      </c>
      <c r="Z105">
        <f t="shared" ca="1" si="30"/>
        <v>0</v>
      </c>
      <c r="AA105">
        <f t="shared" ca="1" si="31"/>
        <v>0</v>
      </c>
      <c r="AB105">
        <f t="shared" ca="1" si="32"/>
        <v>0</v>
      </c>
      <c r="AC105">
        <f t="shared" ca="1" si="33"/>
        <v>7</v>
      </c>
      <c r="AD105">
        <f t="shared" ca="1" si="34"/>
        <v>7</v>
      </c>
    </row>
    <row r="106" spans="5:30" x14ac:dyDescent="0.25">
      <c r="E106">
        <f t="shared" ca="1" si="27"/>
        <v>104</v>
      </c>
      <c r="F106" s="14">
        <f t="shared" si="39"/>
        <v>104</v>
      </c>
      <c r="G106">
        <f t="shared" ca="1" si="40"/>
        <v>0</v>
      </c>
      <c r="H106">
        <f t="shared" ca="1" si="35"/>
        <v>150</v>
      </c>
      <c r="I106" t="str">
        <f t="shared" ca="1" si="41"/>
        <v>x1</v>
      </c>
      <c r="J106">
        <f t="shared" ca="1" si="36"/>
        <v>104</v>
      </c>
      <c r="K106" s="5" t="str">
        <f t="shared" ca="1" si="26"/>
        <v>Ruta 12/16</v>
      </c>
      <c r="L106" s="5" t="str">
        <f t="shared" ca="1" si="42"/>
        <v>Vía Hispanidad (esq. Sainz de Varanda - Pd. Bus)</v>
      </c>
      <c r="M106" s="15" t="str">
        <f t="shared" ca="1" si="42"/>
        <v>07:00</v>
      </c>
      <c r="N106" s="15">
        <f t="shared" ca="1" si="42"/>
        <v>0</v>
      </c>
      <c r="O106" s="15">
        <f t="shared" ca="1" si="42"/>
        <v>0</v>
      </c>
      <c r="P106" s="15">
        <f t="shared" ca="1" si="42"/>
        <v>0</v>
      </c>
      <c r="Q106" s="5" t="str">
        <f t="shared" ca="1" si="42"/>
        <v>Vía Hispanidad (esq. Nuestra Sra. De los Angeles - Pd. Bus)</v>
      </c>
      <c r="R106" s="5">
        <f t="shared" ref="L106:R129" ca="1" si="44">INDIRECT("'"&amp;$I106&amp;"'!"&amp;R$2&amp;$J106+2)</f>
        <v>0</v>
      </c>
      <c r="S106" s="5" t="str">
        <f t="shared" ca="1" si="43"/>
        <v>1</v>
      </c>
      <c r="T106" s="5" t="str">
        <f t="shared" ca="1" si="43"/>
        <v>16</v>
      </c>
      <c r="U106" s="5">
        <f t="shared" ca="1" si="43"/>
        <v>4</v>
      </c>
      <c r="V106" s="5">
        <f t="shared" ca="1" si="37"/>
        <v>104</v>
      </c>
      <c r="W106" s="15" t="str">
        <f t="shared" ca="1" si="28"/>
        <v/>
      </c>
      <c r="X106" s="15">
        <f t="shared" ca="1" si="29"/>
        <v>1</v>
      </c>
      <c r="Y106" s="15">
        <f t="shared" ca="1" si="38"/>
        <v>1</v>
      </c>
      <c r="Z106">
        <f t="shared" ca="1" si="30"/>
        <v>0</v>
      </c>
      <c r="AA106">
        <f t="shared" ca="1" si="31"/>
        <v>0</v>
      </c>
      <c r="AB106">
        <f t="shared" ca="1" si="32"/>
        <v>0</v>
      </c>
      <c r="AC106">
        <f t="shared" ca="1" si="33"/>
        <v>6</v>
      </c>
      <c r="AD106">
        <f t="shared" ca="1" si="34"/>
        <v>6</v>
      </c>
    </row>
    <row r="107" spans="5:30" x14ac:dyDescent="0.25">
      <c r="E107">
        <f t="shared" ca="1" si="27"/>
        <v>105</v>
      </c>
      <c r="F107" s="14">
        <f t="shared" si="39"/>
        <v>105</v>
      </c>
      <c r="G107">
        <f t="shared" ca="1" si="40"/>
        <v>0</v>
      </c>
      <c r="H107">
        <f t="shared" ca="1" si="35"/>
        <v>150</v>
      </c>
      <c r="I107" t="str">
        <f t="shared" ca="1" si="41"/>
        <v>x1</v>
      </c>
      <c r="J107">
        <f t="shared" ca="1" si="36"/>
        <v>105</v>
      </c>
      <c r="K107" s="5" t="str">
        <f t="shared" ca="1" si="26"/>
        <v>Ruta 12/16</v>
      </c>
      <c r="L107" s="5" t="str">
        <f t="shared" ca="1" si="44"/>
        <v>Vía Hispanidad (esq. Gómez Laguna)</v>
      </c>
      <c r="M107" s="15" t="str">
        <f t="shared" ca="1" si="44"/>
        <v>07:02</v>
      </c>
      <c r="N107" s="15">
        <f t="shared" ca="1" si="44"/>
        <v>0</v>
      </c>
      <c r="O107" s="15">
        <f t="shared" ca="1" si="44"/>
        <v>0</v>
      </c>
      <c r="P107" s="15">
        <f t="shared" ca="1" si="44"/>
        <v>0</v>
      </c>
      <c r="Q107" s="5" t="str">
        <f t="shared" ca="1" si="44"/>
        <v>Vía Hispanidad (esq. Gómez Laguna - Pd. Bus)</v>
      </c>
      <c r="R107" s="5">
        <f t="shared" ca="1" si="44"/>
        <v>0</v>
      </c>
      <c r="S107" s="5" t="str">
        <f t="shared" ca="1" si="43"/>
        <v>1</v>
      </c>
      <c r="T107" s="5" t="str">
        <f t="shared" ca="1" si="43"/>
        <v>16</v>
      </c>
      <c r="U107" s="5">
        <f t="shared" ca="1" si="43"/>
        <v>5</v>
      </c>
      <c r="V107" s="5">
        <f t="shared" ca="1" si="37"/>
        <v>105</v>
      </c>
      <c r="W107" s="15" t="str">
        <f t="shared" ca="1" si="28"/>
        <v/>
      </c>
      <c r="X107" s="15">
        <f t="shared" ca="1" si="29"/>
        <v>1</v>
      </c>
      <c r="Y107" s="15">
        <f t="shared" ca="1" si="38"/>
        <v>1</v>
      </c>
      <c r="Z107">
        <f t="shared" ca="1" si="30"/>
        <v>0</v>
      </c>
      <c r="AA107">
        <f t="shared" ca="1" si="31"/>
        <v>0</v>
      </c>
      <c r="AB107">
        <f t="shared" ca="1" si="32"/>
        <v>0</v>
      </c>
      <c r="AC107">
        <f t="shared" ca="1" si="33"/>
        <v>5</v>
      </c>
      <c r="AD107">
        <f t="shared" ca="1" si="34"/>
        <v>5</v>
      </c>
    </row>
    <row r="108" spans="5:30" x14ac:dyDescent="0.25">
      <c r="E108">
        <f t="shared" ca="1" si="27"/>
        <v>106</v>
      </c>
      <c r="F108" s="14">
        <f t="shared" si="39"/>
        <v>106</v>
      </c>
      <c r="G108">
        <f t="shared" ca="1" si="40"/>
        <v>0</v>
      </c>
      <c r="H108">
        <f t="shared" ca="1" si="35"/>
        <v>150</v>
      </c>
      <c r="I108" t="str">
        <f t="shared" ca="1" si="41"/>
        <v>x1</v>
      </c>
      <c r="J108">
        <f t="shared" ca="1" si="36"/>
        <v>106</v>
      </c>
      <c r="K108" s="5" t="str">
        <f t="shared" ca="1" si="26"/>
        <v>Ruta 12/16</v>
      </c>
      <c r="L108" s="5" t="str">
        <f t="shared" ca="1" si="44"/>
        <v>Vía Hispanidad (esq. Duquesa Villahermosa)</v>
      </c>
      <c r="M108" s="15" t="str">
        <f t="shared" ca="1" si="44"/>
        <v>07:03</v>
      </c>
      <c r="N108" s="15">
        <f t="shared" ca="1" si="44"/>
        <v>0</v>
      </c>
      <c r="O108" s="15">
        <f t="shared" ca="1" si="44"/>
        <v>0</v>
      </c>
      <c r="P108" s="15">
        <f t="shared" ca="1" si="44"/>
        <v>0</v>
      </c>
      <c r="Q108" s="5" t="str">
        <f t="shared" ca="1" si="44"/>
        <v>Vía Hispanidad (frente Avd. Sainz de Varanda)</v>
      </c>
      <c r="R108" s="5">
        <f t="shared" ca="1" si="44"/>
        <v>0</v>
      </c>
      <c r="S108" s="5" t="str">
        <f t="shared" ca="1" si="43"/>
        <v>1</v>
      </c>
      <c r="T108" s="5" t="str">
        <f t="shared" ca="1" si="43"/>
        <v>16</v>
      </c>
      <c r="U108" s="5">
        <f t="shared" ca="1" si="43"/>
        <v>6</v>
      </c>
      <c r="V108" s="5">
        <f t="shared" ca="1" si="37"/>
        <v>106</v>
      </c>
      <c r="W108" s="15" t="str">
        <f t="shared" ca="1" si="28"/>
        <v/>
      </c>
      <c r="X108" s="15">
        <f t="shared" ca="1" si="29"/>
        <v>1</v>
      </c>
      <c r="Y108" s="15">
        <f t="shared" ca="1" si="38"/>
        <v>1</v>
      </c>
      <c r="Z108">
        <f t="shared" ca="1" si="30"/>
        <v>0</v>
      </c>
      <c r="AA108">
        <f t="shared" ca="1" si="31"/>
        <v>0</v>
      </c>
      <c r="AB108">
        <f t="shared" ca="1" si="32"/>
        <v>0</v>
      </c>
      <c r="AC108">
        <f t="shared" ca="1" si="33"/>
        <v>4</v>
      </c>
      <c r="AD108">
        <f t="shared" ca="1" si="34"/>
        <v>4</v>
      </c>
    </row>
    <row r="109" spans="5:30" x14ac:dyDescent="0.25">
      <c r="E109">
        <f t="shared" ca="1" si="27"/>
        <v>107</v>
      </c>
      <c r="F109" s="14">
        <f t="shared" si="39"/>
        <v>107</v>
      </c>
      <c r="G109">
        <f t="shared" ca="1" si="40"/>
        <v>0</v>
      </c>
      <c r="H109">
        <f t="shared" ca="1" si="35"/>
        <v>150</v>
      </c>
      <c r="I109" t="str">
        <f t="shared" ca="1" si="41"/>
        <v>x1</v>
      </c>
      <c r="J109">
        <f t="shared" ca="1" si="36"/>
        <v>107</v>
      </c>
      <c r="K109" s="5" t="str">
        <f t="shared" ca="1" si="26"/>
        <v>Ruta 12/16</v>
      </c>
      <c r="L109" s="5" t="str">
        <f t="shared" ca="1" si="44"/>
        <v>Vía Hispanidad, nº 102-104 (Pd. Bus)</v>
      </c>
      <c r="M109" s="15" t="str">
        <f t="shared" ca="1" si="44"/>
        <v>07:05</v>
      </c>
      <c r="N109" s="15">
        <f t="shared" ca="1" si="44"/>
        <v>0</v>
      </c>
      <c r="O109" s="15">
        <f t="shared" ca="1" si="44"/>
        <v>0</v>
      </c>
      <c r="P109" s="15">
        <f t="shared" ca="1" si="44"/>
        <v>0</v>
      </c>
      <c r="Q109" s="5" t="str">
        <f t="shared" ca="1" si="44"/>
        <v>Vía Hispanidad (Gasolinera Casablanca - es. C/ La Vía)</v>
      </c>
      <c r="R109" s="5">
        <f t="shared" ca="1" si="44"/>
        <v>0</v>
      </c>
      <c r="S109" s="5" t="str">
        <f t="shared" ca="1" si="43"/>
        <v>1</v>
      </c>
      <c r="T109" s="5" t="str">
        <f t="shared" ca="1" si="43"/>
        <v>16</v>
      </c>
      <c r="U109" s="5">
        <f t="shared" ca="1" si="43"/>
        <v>7</v>
      </c>
      <c r="V109" s="5">
        <f t="shared" ca="1" si="37"/>
        <v>107</v>
      </c>
      <c r="W109" s="15" t="str">
        <f t="shared" ca="1" si="28"/>
        <v/>
      </c>
      <c r="X109" s="15">
        <f t="shared" ca="1" si="29"/>
        <v>1</v>
      </c>
      <c r="Y109" s="15">
        <f t="shared" ca="1" si="38"/>
        <v>1</v>
      </c>
      <c r="Z109">
        <f t="shared" ca="1" si="30"/>
        <v>0</v>
      </c>
      <c r="AA109">
        <f t="shared" ca="1" si="31"/>
        <v>0</v>
      </c>
      <c r="AB109">
        <f t="shared" ca="1" si="32"/>
        <v>0</v>
      </c>
      <c r="AC109">
        <f t="shared" ca="1" si="33"/>
        <v>3</v>
      </c>
      <c r="AD109">
        <f t="shared" ca="1" si="34"/>
        <v>3</v>
      </c>
    </row>
    <row r="110" spans="5:30" x14ac:dyDescent="0.25">
      <c r="E110">
        <f t="shared" ca="1" si="27"/>
        <v>108</v>
      </c>
      <c r="F110" s="14">
        <f t="shared" si="39"/>
        <v>108</v>
      </c>
      <c r="G110">
        <f t="shared" ca="1" si="40"/>
        <v>0</v>
      </c>
      <c r="H110">
        <f t="shared" ca="1" si="35"/>
        <v>150</v>
      </c>
      <c r="I110" t="str">
        <f t="shared" ca="1" si="41"/>
        <v>x1</v>
      </c>
      <c r="J110">
        <f t="shared" ca="1" si="36"/>
        <v>108</v>
      </c>
      <c r="K110" s="5" t="str">
        <f t="shared" ca="1" si="26"/>
        <v>Ruta 12/16</v>
      </c>
      <c r="L110" s="5" t="str">
        <f t="shared" ca="1" si="44"/>
        <v>Vía Hispanidad, nº 132</v>
      </c>
      <c r="M110" s="15" t="str">
        <f t="shared" ca="1" si="44"/>
        <v>07:08</v>
      </c>
      <c r="N110" s="15">
        <f t="shared" ca="1" si="44"/>
        <v>0</v>
      </c>
      <c r="O110" s="15">
        <f t="shared" ca="1" si="44"/>
        <v>0</v>
      </c>
      <c r="P110" s="15">
        <f t="shared" ca="1" si="44"/>
        <v>0</v>
      </c>
      <c r="Q110" s="5" t="str">
        <f t="shared" ca="1" si="44"/>
        <v>Vía Ibérica nº 2 (frente Hospital Militar - Pd. Bus)</v>
      </c>
      <c r="R110" s="5">
        <f t="shared" ca="1" si="44"/>
        <v>0</v>
      </c>
      <c r="S110" s="5" t="str">
        <f t="shared" ca="1" si="43"/>
        <v>1</v>
      </c>
      <c r="T110" s="5" t="str">
        <f t="shared" ca="1" si="43"/>
        <v>16</v>
      </c>
      <c r="U110" s="5">
        <f t="shared" ca="1" si="43"/>
        <v>8</v>
      </c>
      <c r="V110" s="5">
        <f t="shared" ca="1" si="37"/>
        <v>108</v>
      </c>
      <c r="W110" s="15" t="str">
        <f t="shared" ca="1" si="28"/>
        <v/>
      </c>
      <c r="X110" s="15">
        <f t="shared" ca="1" si="29"/>
        <v>1</v>
      </c>
      <c r="Y110" s="15">
        <f t="shared" ca="1" si="38"/>
        <v>1</v>
      </c>
      <c r="Z110">
        <f t="shared" ca="1" si="30"/>
        <v>0</v>
      </c>
      <c r="AA110">
        <f t="shared" ca="1" si="31"/>
        <v>0</v>
      </c>
      <c r="AB110">
        <f t="shared" ca="1" si="32"/>
        <v>0</v>
      </c>
      <c r="AC110">
        <f t="shared" ca="1" si="33"/>
        <v>2</v>
      </c>
      <c r="AD110">
        <f t="shared" ca="1" si="34"/>
        <v>2</v>
      </c>
    </row>
    <row r="111" spans="5:30" x14ac:dyDescent="0.25">
      <c r="E111">
        <f t="shared" ca="1" si="27"/>
        <v>109</v>
      </c>
      <c r="F111" s="14">
        <f t="shared" si="39"/>
        <v>109</v>
      </c>
      <c r="G111">
        <f t="shared" ca="1" si="40"/>
        <v>0</v>
      </c>
      <c r="H111">
        <f t="shared" ca="1" si="35"/>
        <v>150</v>
      </c>
      <c r="I111" t="str">
        <f t="shared" ca="1" si="41"/>
        <v>x1</v>
      </c>
      <c r="J111">
        <f t="shared" ca="1" si="36"/>
        <v>109</v>
      </c>
      <c r="K111" s="5" t="str">
        <f t="shared" ca="1" si="26"/>
        <v>Ruta 12/16</v>
      </c>
      <c r="L111" s="5" t="str">
        <f t="shared" ca="1" si="44"/>
        <v>Opel Planta en Figueruelas</v>
      </c>
      <c r="M111" s="15" t="str">
        <f t="shared" ca="1" si="44"/>
        <v>07:30</v>
      </c>
      <c r="N111" s="15">
        <f t="shared" ca="1" si="44"/>
        <v>0</v>
      </c>
      <c r="O111" s="15">
        <f t="shared" ca="1" si="44"/>
        <v>0</v>
      </c>
      <c r="P111" s="15">
        <f t="shared" ca="1" si="44"/>
        <v>0</v>
      </c>
      <c r="Q111" s="5" t="str">
        <f t="shared" ca="1" si="44"/>
        <v>Vía Ibérica (esq. Argualas - Pd. Bus)</v>
      </c>
      <c r="R111" s="5">
        <f t="shared" ca="1" si="44"/>
        <v>0</v>
      </c>
      <c r="S111" s="5" t="str">
        <f t="shared" ca="1" si="43"/>
        <v>1</v>
      </c>
      <c r="T111" s="5" t="str">
        <f t="shared" ca="1" si="43"/>
        <v>16</v>
      </c>
      <c r="U111" s="5">
        <f t="shared" ca="1" si="43"/>
        <v>9</v>
      </c>
      <c r="V111" s="5">
        <f t="shared" ca="1" si="37"/>
        <v>109</v>
      </c>
      <c r="W111" s="15" t="str">
        <f t="shared" ca="1" si="28"/>
        <v/>
      </c>
      <c r="X111" s="15">
        <f t="shared" ca="1" si="29"/>
        <v>1</v>
      </c>
      <c r="Y111" s="15">
        <f t="shared" ca="1" si="38"/>
        <v>1</v>
      </c>
      <c r="Z111">
        <f t="shared" ca="1" si="30"/>
        <v>0</v>
      </c>
      <c r="AA111">
        <f t="shared" ca="1" si="31"/>
        <v>0</v>
      </c>
      <c r="AB111">
        <f t="shared" ca="1" si="32"/>
        <v>0</v>
      </c>
      <c r="AC111">
        <f t="shared" ca="1" si="33"/>
        <v>1</v>
      </c>
      <c r="AD111">
        <f t="shared" ca="1" si="34"/>
        <v>1</v>
      </c>
    </row>
    <row r="112" spans="5:30" x14ac:dyDescent="0.25">
      <c r="E112">
        <f t="shared" ca="1" si="27"/>
        <v>110</v>
      </c>
      <c r="F112" s="14">
        <f t="shared" si="39"/>
        <v>110</v>
      </c>
      <c r="G112">
        <f t="shared" ca="1" si="40"/>
        <v>0</v>
      </c>
      <c r="H112">
        <f t="shared" ca="1" si="35"/>
        <v>150</v>
      </c>
      <c r="I112" t="str">
        <f t="shared" ca="1" si="41"/>
        <v>x1</v>
      </c>
      <c r="J112">
        <f t="shared" ca="1" si="36"/>
        <v>110</v>
      </c>
      <c r="K112" s="5" t="str">
        <f t="shared" ca="1" si="26"/>
        <v>Ruta 13/16</v>
      </c>
      <c r="L112" s="5" t="str">
        <f t="shared" ca="1" si="44"/>
        <v>Ruta 13/16</v>
      </c>
      <c r="M112" s="15" t="str">
        <f t="shared" ca="1" si="44"/>
        <v/>
      </c>
      <c r="N112" s="15">
        <f t="shared" ca="1" si="44"/>
        <v>0</v>
      </c>
      <c r="O112" s="15">
        <f t="shared" ca="1" si="44"/>
        <v>0</v>
      </c>
      <c r="P112" s="15">
        <f t="shared" ca="1" si="44"/>
        <v>0</v>
      </c>
      <c r="Q112" s="5" t="str">
        <f t="shared" ca="1" si="44"/>
        <v/>
      </c>
      <c r="R112" s="5">
        <f t="shared" ca="1" si="44"/>
        <v>1</v>
      </c>
      <c r="S112" s="5" t="str">
        <f t="shared" ca="1" si="43"/>
        <v>1</v>
      </c>
      <c r="T112" s="5" t="str">
        <f t="shared" ca="1" si="43"/>
        <v>16</v>
      </c>
      <c r="U112" s="5">
        <f t="shared" ca="1" si="43"/>
        <v>0</v>
      </c>
      <c r="V112" s="5">
        <f t="shared" ca="1" si="37"/>
        <v>110</v>
      </c>
      <c r="W112" s="15">
        <f t="shared" ca="1" si="28"/>
        <v>1</v>
      </c>
      <c r="X112" s="15">
        <f t="shared" ca="1" si="29"/>
        <v>0</v>
      </c>
      <c r="Y112" s="15" t="str">
        <f t="shared" ca="1" si="38"/>
        <v/>
      </c>
      <c r="Z112">
        <f t="shared" ca="1" si="30"/>
        <v>23</v>
      </c>
      <c r="AA112">
        <f t="shared" ca="1" si="31"/>
        <v>11</v>
      </c>
      <c r="AB112">
        <f t="shared" ca="1" si="32"/>
        <v>11</v>
      </c>
      <c r="AC112">
        <f t="shared" ca="1" si="33"/>
        <v>0</v>
      </c>
      <c r="AD112">
        <f t="shared" ca="1" si="34"/>
        <v>0</v>
      </c>
    </row>
    <row r="113" spans="5:30" x14ac:dyDescent="0.25">
      <c r="E113">
        <f t="shared" ca="1" si="27"/>
        <v>111</v>
      </c>
      <c r="F113" s="14">
        <f t="shared" si="39"/>
        <v>111</v>
      </c>
      <c r="G113">
        <f t="shared" ca="1" si="40"/>
        <v>0</v>
      </c>
      <c r="H113">
        <f t="shared" ca="1" si="35"/>
        <v>150</v>
      </c>
      <c r="I113" t="str">
        <f t="shared" ca="1" si="41"/>
        <v>x1</v>
      </c>
      <c r="J113">
        <f t="shared" ca="1" si="36"/>
        <v>111</v>
      </c>
      <c r="K113" s="5" t="str">
        <f t="shared" ca="1" si="26"/>
        <v>Ruta 13/16</v>
      </c>
      <c r="L113" s="5" t="str">
        <f t="shared" ca="1" si="44"/>
        <v>Avda. Fca. Millán Serrano, 31-35 (frente C/ M.A. Blanco)</v>
      </c>
      <c r="M113" s="15" t="str">
        <f t="shared" ca="1" si="44"/>
        <v>06:55</v>
      </c>
      <c r="N113" s="15">
        <f t="shared" ca="1" si="44"/>
        <v>0</v>
      </c>
      <c r="O113" s="15">
        <f t="shared" ca="1" si="44"/>
        <v>0</v>
      </c>
      <c r="P113" s="15">
        <f t="shared" ca="1" si="44"/>
        <v>0</v>
      </c>
      <c r="Q113" s="5" t="str">
        <f t="shared" ca="1" si="44"/>
        <v>Opel Planta en Figueruelas</v>
      </c>
      <c r="R113" s="5">
        <f t="shared" ca="1" si="44"/>
        <v>0</v>
      </c>
      <c r="S113" s="5" t="str">
        <f t="shared" ca="1" si="43"/>
        <v>1</v>
      </c>
      <c r="T113" s="5" t="str">
        <f t="shared" ca="1" si="43"/>
        <v>16</v>
      </c>
      <c r="U113" s="5">
        <f t="shared" ca="1" si="43"/>
        <v>1</v>
      </c>
      <c r="V113" s="5">
        <f t="shared" ca="1" si="37"/>
        <v>111</v>
      </c>
      <c r="W113" s="15" t="str">
        <f t="shared" ca="1" si="28"/>
        <v/>
      </c>
      <c r="X113" s="15">
        <f t="shared" ca="1" si="29"/>
        <v>1</v>
      </c>
      <c r="Y113" s="15">
        <f t="shared" ca="1" si="38"/>
        <v>1</v>
      </c>
      <c r="Z113">
        <f t="shared" ca="1" si="30"/>
        <v>0</v>
      </c>
      <c r="AA113">
        <f t="shared" ca="1" si="31"/>
        <v>0</v>
      </c>
      <c r="AB113">
        <f t="shared" ca="1" si="32"/>
        <v>0</v>
      </c>
      <c r="AC113">
        <f t="shared" ca="1" si="33"/>
        <v>11</v>
      </c>
      <c r="AD113">
        <f t="shared" ca="1" si="34"/>
        <v>11</v>
      </c>
    </row>
    <row r="114" spans="5:30" x14ac:dyDescent="0.25">
      <c r="E114">
        <f t="shared" ca="1" si="27"/>
        <v>112</v>
      </c>
      <c r="F114" s="14">
        <f t="shared" si="39"/>
        <v>112</v>
      </c>
      <c r="G114">
        <f t="shared" ca="1" si="40"/>
        <v>0</v>
      </c>
      <c r="H114">
        <f t="shared" ca="1" si="35"/>
        <v>150</v>
      </c>
      <c r="I114" t="str">
        <f t="shared" ca="1" si="41"/>
        <v>x1</v>
      </c>
      <c r="J114">
        <f t="shared" ca="1" si="36"/>
        <v>112</v>
      </c>
      <c r="K114" s="5" t="str">
        <f t="shared" ca="1" si="26"/>
        <v>Ruta 13/16</v>
      </c>
      <c r="L114" s="5" t="str">
        <f t="shared" ca="1" si="44"/>
        <v>C/ Orión, nº 8 (Pd. Bus)</v>
      </c>
      <c r="M114" s="15" t="str">
        <f t="shared" ca="1" si="44"/>
        <v>06:56</v>
      </c>
      <c r="N114" s="15">
        <f t="shared" ca="1" si="44"/>
        <v>0</v>
      </c>
      <c r="O114" s="15">
        <f t="shared" ca="1" si="44"/>
        <v>0</v>
      </c>
      <c r="P114" s="15">
        <f t="shared" ca="1" si="44"/>
        <v>0</v>
      </c>
      <c r="Q114" s="5" t="str">
        <f t="shared" ca="1" si="44"/>
        <v>Casetas: (frente urbanización Alameda)</v>
      </c>
      <c r="R114" s="5">
        <f t="shared" ca="1" si="44"/>
        <v>0</v>
      </c>
      <c r="S114" s="5" t="str">
        <f t="shared" ca="1" si="43"/>
        <v>1</v>
      </c>
      <c r="T114" s="5" t="str">
        <f t="shared" ca="1" si="43"/>
        <v>16</v>
      </c>
      <c r="U114" s="5">
        <f t="shared" ca="1" si="43"/>
        <v>2</v>
      </c>
      <c r="V114" s="5">
        <f t="shared" ca="1" si="37"/>
        <v>112</v>
      </c>
      <c r="W114" s="15" t="str">
        <f t="shared" ca="1" si="28"/>
        <v/>
      </c>
      <c r="X114" s="15">
        <f t="shared" ca="1" si="29"/>
        <v>1</v>
      </c>
      <c r="Y114" s="15">
        <f t="shared" ca="1" si="38"/>
        <v>1</v>
      </c>
      <c r="Z114">
        <f t="shared" ca="1" si="30"/>
        <v>0</v>
      </c>
      <c r="AA114">
        <f t="shared" ca="1" si="31"/>
        <v>0</v>
      </c>
      <c r="AB114">
        <f t="shared" ca="1" si="32"/>
        <v>0</v>
      </c>
      <c r="AC114">
        <f t="shared" ca="1" si="33"/>
        <v>10</v>
      </c>
      <c r="AD114">
        <f t="shared" ca="1" si="34"/>
        <v>10</v>
      </c>
    </row>
    <row r="115" spans="5:30" x14ac:dyDescent="0.25">
      <c r="E115">
        <f t="shared" ca="1" si="27"/>
        <v>113</v>
      </c>
      <c r="F115" s="14">
        <f t="shared" si="39"/>
        <v>113</v>
      </c>
      <c r="G115">
        <f t="shared" ca="1" si="40"/>
        <v>0</v>
      </c>
      <c r="H115">
        <f t="shared" ca="1" si="35"/>
        <v>150</v>
      </c>
      <c r="I115" t="str">
        <f t="shared" ca="1" si="41"/>
        <v>x1</v>
      </c>
      <c r="J115">
        <f t="shared" ca="1" si="36"/>
        <v>113</v>
      </c>
      <c r="K115" s="5" t="str">
        <f t="shared" ca="1" si="26"/>
        <v>Ruta 13/16</v>
      </c>
      <c r="L115" s="5" t="str">
        <f t="shared" ca="1" si="44"/>
        <v>C/ Alberto Magno, nº 21 (esq. Centro Civico)</v>
      </c>
      <c r="M115" s="15" t="str">
        <f t="shared" ca="1" si="44"/>
        <v>06:58</v>
      </c>
      <c r="N115" s="15">
        <f t="shared" ca="1" si="44"/>
        <v>0</v>
      </c>
      <c r="O115" s="15">
        <f t="shared" ca="1" si="44"/>
        <v>0</v>
      </c>
      <c r="P115" s="15">
        <f t="shared" ca="1" si="44"/>
        <v>0</v>
      </c>
      <c r="Q115" s="5" t="str">
        <f t="shared" ca="1" si="44"/>
        <v>Casetas (frente nº 52)</v>
      </c>
      <c r="R115" s="5">
        <f t="shared" ca="1" si="44"/>
        <v>0</v>
      </c>
      <c r="S115" s="5" t="str">
        <f t="shared" ca="1" si="43"/>
        <v>1</v>
      </c>
      <c r="T115" s="5" t="str">
        <f t="shared" ca="1" si="43"/>
        <v>16</v>
      </c>
      <c r="U115" s="5">
        <f t="shared" ca="1" si="43"/>
        <v>3</v>
      </c>
      <c r="V115" s="5">
        <f t="shared" ca="1" si="37"/>
        <v>113</v>
      </c>
      <c r="W115" s="15" t="str">
        <f t="shared" ca="1" si="28"/>
        <v/>
      </c>
      <c r="X115" s="15">
        <f t="shared" ca="1" si="29"/>
        <v>1</v>
      </c>
      <c r="Y115" s="15">
        <f t="shared" ca="1" si="38"/>
        <v>1</v>
      </c>
      <c r="Z115">
        <f t="shared" ca="1" si="30"/>
        <v>0</v>
      </c>
      <c r="AA115">
        <f t="shared" ca="1" si="31"/>
        <v>0</v>
      </c>
      <c r="AB115">
        <f t="shared" ca="1" si="32"/>
        <v>0</v>
      </c>
      <c r="AC115">
        <f t="shared" ca="1" si="33"/>
        <v>9</v>
      </c>
      <c r="AD115">
        <f t="shared" ca="1" si="34"/>
        <v>9</v>
      </c>
    </row>
    <row r="116" spans="5:30" x14ac:dyDescent="0.25">
      <c r="E116">
        <f t="shared" ca="1" si="27"/>
        <v>114</v>
      </c>
      <c r="F116" s="14">
        <f t="shared" si="39"/>
        <v>114</v>
      </c>
      <c r="G116">
        <f t="shared" ca="1" si="40"/>
        <v>0</v>
      </c>
      <c r="H116">
        <f t="shared" ca="1" si="35"/>
        <v>150</v>
      </c>
      <c r="I116" t="str">
        <f t="shared" ca="1" si="41"/>
        <v>x1</v>
      </c>
      <c r="J116">
        <f t="shared" ca="1" si="36"/>
        <v>114</v>
      </c>
      <c r="K116" s="5" t="str">
        <f t="shared" ca="1" si="26"/>
        <v>Ruta 13/16</v>
      </c>
      <c r="L116" s="5" t="str">
        <f t="shared" ca="1" si="44"/>
        <v>Lagos de Coronas, nº 39 (Pd. Bus)</v>
      </c>
      <c r="M116" s="15" t="str">
        <f t="shared" ca="1" si="44"/>
        <v>07:00</v>
      </c>
      <c r="N116" s="15">
        <f t="shared" ca="1" si="44"/>
        <v>0</v>
      </c>
      <c r="O116" s="15">
        <f t="shared" ca="1" si="44"/>
        <v>0</v>
      </c>
      <c r="P116" s="15">
        <f t="shared" ca="1" si="44"/>
        <v>0</v>
      </c>
      <c r="Q116" s="5" t="str">
        <f t="shared" ca="1" si="44"/>
        <v>Casetas (frente C/ Canteras)</v>
      </c>
      <c r="R116" s="5">
        <f t="shared" ca="1" si="44"/>
        <v>0</v>
      </c>
      <c r="S116" s="5" t="str">
        <f t="shared" ca="1" si="43"/>
        <v>1</v>
      </c>
      <c r="T116" s="5" t="str">
        <f t="shared" ca="1" si="43"/>
        <v>16</v>
      </c>
      <c r="U116" s="5">
        <f t="shared" ca="1" si="43"/>
        <v>4</v>
      </c>
      <c r="V116" s="5">
        <f t="shared" ca="1" si="37"/>
        <v>114</v>
      </c>
      <c r="W116" s="15" t="str">
        <f t="shared" ca="1" si="28"/>
        <v/>
      </c>
      <c r="X116" s="15">
        <f t="shared" ca="1" si="29"/>
        <v>1</v>
      </c>
      <c r="Y116" s="15">
        <f t="shared" ca="1" si="38"/>
        <v>1</v>
      </c>
      <c r="Z116">
        <f t="shared" ca="1" si="30"/>
        <v>0</v>
      </c>
      <c r="AA116">
        <f t="shared" ca="1" si="31"/>
        <v>0</v>
      </c>
      <c r="AB116">
        <f t="shared" ca="1" si="32"/>
        <v>0</v>
      </c>
      <c r="AC116">
        <f t="shared" ca="1" si="33"/>
        <v>8</v>
      </c>
      <c r="AD116">
        <f t="shared" ca="1" si="34"/>
        <v>8</v>
      </c>
    </row>
    <row r="117" spans="5:30" x14ac:dyDescent="0.25">
      <c r="E117">
        <f t="shared" ca="1" si="27"/>
        <v>115</v>
      </c>
      <c r="F117" s="14">
        <f t="shared" si="39"/>
        <v>115</v>
      </c>
      <c r="G117">
        <f t="shared" ca="1" si="40"/>
        <v>0</v>
      </c>
      <c r="H117">
        <f t="shared" ca="1" si="35"/>
        <v>150</v>
      </c>
      <c r="I117" t="str">
        <f t="shared" ca="1" si="41"/>
        <v>x1</v>
      </c>
      <c r="J117">
        <f t="shared" ca="1" si="36"/>
        <v>115</v>
      </c>
      <c r="K117" s="5" t="str">
        <f t="shared" ca="1" si="26"/>
        <v>Ruta 13/16</v>
      </c>
      <c r="L117" s="5" t="str">
        <f t="shared" ca="1" si="44"/>
        <v>Lagos de Coronas (frente nº 14 - Pd. Bus)</v>
      </c>
      <c r="M117" s="15" t="str">
        <f t="shared" ca="1" si="44"/>
        <v>07:01</v>
      </c>
      <c r="N117" s="15">
        <f t="shared" ca="1" si="44"/>
        <v>0</v>
      </c>
      <c r="O117" s="15">
        <f t="shared" ca="1" si="44"/>
        <v>0</v>
      </c>
      <c r="P117" s="15">
        <f t="shared" ca="1" si="44"/>
        <v>0</v>
      </c>
      <c r="Q117" s="5" t="str">
        <f t="shared" ca="1" si="44"/>
        <v>Ctra. Logroño (Casetas: frente Chocolates Lacasa - Pd. Bus)</v>
      </c>
      <c r="R117" s="5">
        <f t="shared" ca="1" si="44"/>
        <v>0</v>
      </c>
      <c r="S117" s="5" t="str">
        <f t="shared" ca="1" si="43"/>
        <v>1</v>
      </c>
      <c r="T117" s="5" t="str">
        <f t="shared" ca="1" si="43"/>
        <v>16</v>
      </c>
      <c r="U117" s="5">
        <f t="shared" ca="1" si="43"/>
        <v>5</v>
      </c>
      <c r="V117" s="5">
        <f t="shared" ca="1" si="37"/>
        <v>115</v>
      </c>
      <c r="W117" s="15" t="str">
        <f t="shared" ca="1" si="28"/>
        <v/>
      </c>
      <c r="X117" s="15">
        <f t="shared" ca="1" si="29"/>
        <v>1</v>
      </c>
      <c r="Y117" s="15">
        <f t="shared" ca="1" si="38"/>
        <v>1</v>
      </c>
      <c r="Z117">
        <f t="shared" ca="1" si="30"/>
        <v>0</v>
      </c>
      <c r="AA117">
        <f t="shared" ca="1" si="31"/>
        <v>0</v>
      </c>
      <c r="AB117">
        <f t="shared" ca="1" si="32"/>
        <v>0</v>
      </c>
      <c r="AC117">
        <f t="shared" ca="1" si="33"/>
        <v>7</v>
      </c>
      <c r="AD117">
        <f t="shared" ca="1" si="34"/>
        <v>7</v>
      </c>
    </row>
    <row r="118" spans="5:30" x14ac:dyDescent="0.25">
      <c r="E118">
        <f t="shared" ca="1" si="27"/>
        <v>116</v>
      </c>
      <c r="F118" s="14">
        <f t="shared" si="39"/>
        <v>116</v>
      </c>
      <c r="G118">
        <f t="shared" ca="1" si="40"/>
        <v>0</v>
      </c>
      <c r="H118">
        <f t="shared" ca="1" si="35"/>
        <v>150</v>
      </c>
      <c r="I118" t="str">
        <f t="shared" ca="1" si="41"/>
        <v>x1</v>
      </c>
      <c r="J118">
        <f t="shared" ca="1" si="36"/>
        <v>116</v>
      </c>
      <c r="K118" s="5" t="str">
        <f t="shared" ca="1" si="26"/>
        <v>Ruta 13/16</v>
      </c>
      <c r="L118" s="5" t="str">
        <f t="shared" ca="1" si="44"/>
        <v>Camino del Pilón, nº 122 (Bantierra - Pd. Bus)</v>
      </c>
      <c r="M118" s="15" t="str">
        <f t="shared" ca="1" si="44"/>
        <v>07:04</v>
      </c>
      <c r="N118" s="15">
        <f t="shared" ca="1" si="44"/>
        <v>0</v>
      </c>
      <c r="O118" s="15">
        <f t="shared" ca="1" si="44"/>
        <v>0</v>
      </c>
      <c r="P118" s="15">
        <f t="shared" ca="1" si="44"/>
        <v>0</v>
      </c>
      <c r="Q118" s="5" t="str">
        <f t="shared" ca="1" si="44"/>
        <v>Camino del Pilón, nº 135 Pd. Bus)</v>
      </c>
      <c r="R118" s="5">
        <f t="shared" ca="1" si="44"/>
        <v>0</v>
      </c>
      <c r="S118" s="5" t="str">
        <f t="shared" ca="1" si="43"/>
        <v>1</v>
      </c>
      <c r="T118" s="5" t="str">
        <f t="shared" ca="1" si="43"/>
        <v>16</v>
      </c>
      <c r="U118" s="5">
        <f t="shared" ca="1" si="43"/>
        <v>6</v>
      </c>
      <c r="V118" s="5">
        <f t="shared" ca="1" si="37"/>
        <v>116</v>
      </c>
      <c r="W118" s="15" t="str">
        <f t="shared" ca="1" si="28"/>
        <v/>
      </c>
      <c r="X118" s="15">
        <f t="shared" ca="1" si="29"/>
        <v>1</v>
      </c>
      <c r="Y118" s="15">
        <f t="shared" ca="1" si="38"/>
        <v>1</v>
      </c>
      <c r="Z118">
        <f t="shared" ca="1" si="30"/>
        <v>0</v>
      </c>
      <c r="AA118">
        <f t="shared" ca="1" si="31"/>
        <v>0</v>
      </c>
      <c r="AB118">
        <f t="shared" ca="1" si="32"/>
        <v>0</v>
      </c>
      <c r="AC118">
        <f t="shared" ca="1" si="33"/>
        <v>6</v>
      </c>
      <c r="AD118">
        <f t="shared" ca="1" si="34"/>
        <v>6</v>
      </c>
    </row>
    <row r="119" spans="5:30" x14ac:dyDescent="0.25">
      <c r="E119">
        <f t="shared" ca="1" si="27"/>
        <v>117</v>
      </c>
      <c r="F119" s="14">
        <f t="shared" si="39"/>
        <v>117</v>
      </c>
      <c r="G119">
        <f t="shared" ca="1" si="40"/>
        <v>0</v>
      </c>
      <c r="H119">
        <f t="shared" ca="1" si="35"/>
        <v>150</v>
      </c>
      <c r="I119" t="str">
        <f t="shared" ca="1" si="41"/>
        <v>x1</v>
      </c>
      <c r="J119">
        <f t="shared" ca="1" si="36"/>
        <v>117</v>
      </c>
      <c r="K119" s="5" t="str">
        <f t="shared" ca="1" si="26"/>
        <v>Ruta 13/16</v>
      </c>
      <c r="L119" s="5" t="str">
        <f t="shared" ca="1" si="44"/>
        <v>Ctra. Logroño (Casetas: Chocolates Lacasa - Pd. Bus)</v>
      </c>
      <c r="M119" s="15" t="str">
        <f t="shared" ca="1" si="44"/>
        <v>07:13</v>
      </c>
      <c r="N119" s="15">
        <f t="shared" ca="1" si="44"/>
        <v>0</v>
      </c>
      <c r="O119" s="15">
        <f t="shared" ca="1" si="44"/>
        <v>0</v>
      </c>
      <c r="P119" s="15">
        <f t="shared" ca="1" si="44"/>
        <v>0</v>
      </c>
      <c r="Q119" s="5" t="str">
        <f t="shared" ca="1" si="44"/>
        <v>Lagos de Coronas ( nº 14 - Pd. Bus)</v>
      </c>
      <c r="R119" s="5">
        <f t="shared" ca="1" si="44"/>
        <v>0</v>
      </c>
      <c r="S119" s="5" t="str">
        <f t="shared" ca="1" si="43"/>
        <v>1</v>
      </c>
      <c r="T119" s="5" t="str">
        <f t="shared" ca="1" si="43"/>
        <v>16</v>
      </c>
      <c r="U119" s="5">
        <f t="shared" ca="1" si="43"/>
        <v>7</v>
      </c>
      <c r="V119" s="5">
        <f t="shared" ca="1" si="37"/>
        <v>117</v>
      </c>
      <c r="W119" s="15" t="str">
        <f t="shared" ca="1" si="28"/>
        <v/>
      </c>
      <c r="X119" s="15">
        <f t="shared" ca="1" si="29"/>
        <v>1</v>
      </c>
      <c r="Y119" s="15">
        <f t="shared" ca="1" si="38"/>
        <v>1</v>
      </c>
      <c r="Z119">
        <f t="shared" ca="1" si="30"/>
        <v>0</v>
      </c>
      <c r="AA119">
        <f t="shared" ca="1" si="31"/>
        <v>0</v>
      </c>
      <c r="AB119">
        <f t="shared" ca="1" si="32"/>
        <v>0</v>
      </c>
      <c r="AC119">
        <f t="shared" ca="1" si="33"/>
        <v>5</v>
      </c>
      <c r="AD119">
        <f t="shared" ca="1" si="34"/>
        <v>5</v>
      </c>
    </row>
    <row r="120" spans="5:30" x14ac:dyDescent="0.25">
      <c r="E120">
        <f t="shared" ca="1" si="27"/>
        <v>118</v>
      </c>
      <c r="F120" s="14">
        <f t="shared" si="39"/>
        <v>118</v>
      </c>
      <c r="G120">
        <f t="shared" ca="1" si="40"/>
        <v>0</v>
      </c>
      <c r="H120">
        <f t="shared" ca="1" si="35"/>
        <v>150</v>
      </c>
      <c r="I120" t="str">
        <f t="shared" ca="1" si="41"/>
        <v>x1</v>
      </c>
      <c r="J120">
        <f t="shared" ca="1" si="36"/>
        <v>118</v>
      </c>
      <c r="K120" s="5" t="str">
        <f t="shared" ca="1" si="26"/>
        <v>Ruta 13/16</v>
      </c>
      <c r="L120" s="5" t="str">
        <f t="shared" ca="1" si="44"/>
        <v>Casetas: C/ Canteras (Pd. Bus)</v>
      </c>
      <c r="M120" s="15" t="str">
        <f t="shared" ca="1" si="44"/>
        <v>07:14</v>
      </c>
      <c r="N120" s="15">
        <f t="shared" ca="1" si="44"/>
        <v>0</v>
      </c>
      <c r="O120" s="15">
        <f t="shared" ca="1" si="44"/>
        <v>0</v>
      </c>
      <c r="P120" s="15">
        <f t="shared" ca="1" si="44"/>
        <v>0</v>
      </c>
      <c r="Q120" s="5" t="str">
        <f t="shared" ca="1" si="44"/>
        <v>Lagos de Coronas (frente nº 39 - Pd. Bus)</v>
      </c>
      <c r="R120" s="5">
        <f t="shared" ca="1" si="44"/>
        <v>0</v>
      </c>
      <c r="S120" s="5" t="str">
        <f t="shared" ca="1" si="43"/>
        <v>1</v>
      </c>
      <c r="T120" s="5" t="str">
        <f t="shared" ca="1" si="43"/>
        <v>16</v>
      </c>
      <c r="U120" s="5">
        <f t="shared" ca="1" si="43"/>
        <v>8</v>
      </c>
      <c r="V120" s="5">
        <f t="shared" ca="1" si="37"/>
        <v>118</v>
      </c>
      <c r="W120" s="15" t="str">
        <f t="shared" ca="1" si="28"/>
        <v/>
      </c>
      <c r="X120" s="15">
        <f t="shared" ca="1" si="29"/>
        <v>1</v>
      </c>
      <c r="Y120" s="15">
        <f t="shared" ca="1" si="38"/>
        <v>1</v>
      </c>
      <c r="Z120">
        <f t="shared" ca="1" si="30"/>
        <v>0</v>
      </c>
      <c r="AA120">
        <f t="shared" ca="1" si="31"/>
        <v>0</v>
      </c>
      <c r="AB120">
        <f t="shared" ca="1" si="32"/>
        <v>0</v>
      </c>
      <c r="AC120">
        <f t="shared" ca="1" si="33"/>
        <v>4</v>
      </c>
      <c r="AD120">
        <f t="shared" ca="1" si="34"/>
        <v>4</v>
      </c>
    </row>
    <row r="121" spans="5:30" x14ac:dyDescent="0.25">
      <c r="E121">
        <f t="shared" ca="1" si="27"/>
        <v>119</v>
      </c>
      <c r="F121" s="14">
        <f t="shared" si="39"/>
        <v>119</v>
      </c>
      <c r="G121">
        <f t="shared" ca="1" si="40"/>
        <v>0</v>
      </c>
      <c r="H121">
        <f t="shared" ca="1" si="35"/>
        <v>150</v>
      </c>
      <c r="I121" t="str">
        <f t="shared" ca="1" si="41"/>
        <v>x1</v>
      </c>
      <c r="J121">
        <f t="shared" ca="1" si="36"/>
        <v>119</v>
      </c>
      <c r="K121" s="5" t="str">
        <f t="shared" ca="1" si="26"/>
        <v>Ruta 13/16</v>
      </c>
      <c r="L121" s="5" t="str">
        <f t="shared" ca="1" si="44"/>
        <v>Casetas: centro nº 76 (Cuartel - Pd. Bus)</v>
      </c>
      <c r="M121" s="15" t="str">
        <f t="shared" ca="1" si="44"/>
        <v>07:15</v>
      </c>
      <c r="N121" s="15">
        <f t="shared" ca="1" si="44"/>
        <v>0</v>
      </c>
      <c r="O121" s="15">
        <f t="shared" ca="1" si="44"/>
        <v>0</v>
      </c>
      <c r="P121" s="15">
        <f t="shared" ca="1" si="44"/>
        <v>0</v>
      </c>
      <c r="Q121" s="5" t="str">
        <f t="shared" ca="1" si="44"/>
        <v>C/ Alberto Magno, nº 21 (esq. Centro Civico)</v>
      </c>
      <c r="R121" s="5">
        <f t="shared" ca="1" si="44"/>
        <v>0</v>
      </c>
      <c r="S121" s="5" t="str">
        <f t="shared" ca="1" si="43"/>
        <v>1</v>
      </c>
      <c r="T121" s="5" t="str">
        <f t="shared" ca="1" si="43"/>
        <v>16</v>
      </c>
      <c r="U121" s="5">
        <f t="shared" ca="1" si="43"/>
        <v>9</v>
      </c>
      <c r="V121" s="5">
        <f t="shared" ca="1" si="37"/>
        <v>119</v>
      </c>
      <c r="W121" s="15" t="str">
        <f t="shared" ca="1" si="28"/>
        <v/>
      </c>
      <c r="X121" s="15">
        <f t="shared" ca="1" si="29"/>
        <v>1</v>
      </c>
      <c r="Y121" s="15">
        <f t="shared" ca="1" si="38"/>
        <v>1</v>
      </c>
      <c r="Z121">
        <f t="shared" ca="1" si="30"/>
        <v>0</v>
      </c>
      <c r="AA121">
        <f t="shared" ca="1" si="31"/>
        <v>0</v>
      </c>
      <c r="AB121">
        <f t="shared" ca="1" si="32"/>
        <v>0</v>
      </c>
      <c r="AC121">
        <f t="shared" ca="1" si="33"/>
        <v>3</v>
      </c>
      <c r="AD121">
        <f t="shared" ca="1" si="34"/>
        <v>3</v>
      </c>
    </row>
    <row r="122" spans="5:30" x14ac:dyDescent="0.25">
      <c r="E122">
        <f t="shared" ca="1" si="27"/>
        <v>120</v>
      </c>
      <c r="F122" s="14">
        <f t="shared" si="39"/>
        <v>120</v>
      </c>
      <c r="G122">
        <f t="shared" ca="1" si="40"/>
        <v>0</v>
      </c>
      <c r="H122">
        <f t="shared" ca="1" si="35"/>
        <v>150</v>
      </c>
      <c r="I122" t="str">
        <f t="shared" ca="1" si="41"/>
        <v>x1</v>
      </c>
      <c r="J122">
        <f t="shared" ca="1" si="36"/>
        <v>120</v>
      </c>
      <c r="K122" s="5" t="str">
        <f t="shared" ca="1" si="26"/>
        <v>Ruta 13/16</v>
      </c>
      <c r="L122" s="5" t="str">
        <f t="shared" ca="1" si="44"/>
        <v>Casetas: (urbanización Alameda)</v>
      </c>
      <c r="M122" s="15" t="str">
        <f t="shared" ca="1" si="44"/>
        <v>07:16</v>
      </c>
      <c r="N122" s="15">
        <f t="shared" ca="1" si="44"/>
        <v>0</v>
      </c>
      <c r="O122" s="15">
        <f t="shared" ca="1" si="44"/>
        <v>0</v>
      </c>
      <c r="P122" s="15">
        <f t="shared" ca="1" si="44"/>
        <v>0</v>
      </c>
      <c r="Q122" s="5" t="str">
        <f t="shared" ca="1" si="44"/>
        <v>Avda. Fca. Millán Serrano, 31-35 (frente C/ M.A. Blanco)</v>
      </c>
      <c r="R122" s="5">
        <f t="shared" ca="1" si="44"/>
        <v>0</v>
      </c>
      <c r="S122" s="5" t="str">
        <f t="shared" ca="1" si="43"/>
        <v>1</v>
      </c>
      <c r="T122" s="5" t="str">
        <f t="shared" ca="1" si="43"/>
        <v>16</v>
      </c>
      <c r="U122" s="5">
        <f t="shared" ca="1" si="43"/>
        <v>10</v>
      </c>
      <c r="V122" s="5">
        <f t="shared" ca="1" si="37"/>
        <v>120</v>
      </c>
      <c r="W122" s="15" t="str">
        <f t="shared" ca="1" si="28"/>
        <v/>
      </c>
      <c r="X122" s="15">
        <f t="shared" ca="1" si="29"/>
        <v>1</v>
      </c>
      <c r="Y122" s="15">
        <f t="shared" ca="1" si="38"/>
        <v>1</v>
      </c>
      <c r="Z122">
        <f t="shared" ca="1" si="30"/>
        <v>0</v>
      </c>
      <c r="AA122">
        <f t="shared" ca="1" si="31"/>
        <v>0</v>
      </c>
      <c r="AB122">
        <f t="shared" ca="1" si="32"/>
        <v>0</v>
      </c>
      <c r="AC122">
        <f t="shared" ca="1" si="33"/>
        <v>2</v>
      </c>
      <c r="AD122">
        <f t="shared" ca="1" si="34"/>
        <v>2</v>
      </c>
    </row>
    <row r="123" spans="5:30" x14ac:dyDescent="0.25">
      <c r="E123">
        <f t="shared" ca="1" si="27"/>
        <v>121</v>
      </c>
      <c r="F123" s="14">
        <f t="shared" si="39"/>
        <v>121</v>
      </c>
      <c r="G123">
        <f t="shared" ca="1" si="40"/>
        <v>0</v>
      </c>
      <c r="H123">
        <f t="shared" ca="1" si="35"/>
        <v>150</v>
      </c>
      <c r="I123" t="str">
        <f t="shared" ca="1" si="41"/>
        <v>x1</v>
      </c>
      <c r="J123">
        <f t="shared" ca="1" si="36"/>
        <v>121</v>
      </c>
      <c r="K123" s="5" t="str">
        <f t="shared" ca="1" si="26"/>
        <v>Ruta 13/16</v>
      </c>
      <c r="L123" s="5" t="str">
        <f t="shared" ca="1" si="44"/>
        <v>Opel Planta en Figueruelas</v>
      </c>
      <c r="M123" s="15" t="str">
        <f t="shared" ca="1" si="44"/>
        <v>07:30</v>
      </c>
      <c r="N123" s="15">
        <f t="shared" ca="1" si="44"/>
        <v>0</v>
      </c>
      <c r="O123" s="15">
        <f t="shared" ca="1" si="44"/>
        <v>0</v>
      </c>
      <c r="P123" s="15">
        <f t="shared" ca="1" si="44"/>
        <v>0</v>
      </c>
      <c r="Q123" s="5" t="str">
        <f t="shared" ca="1" si="44"/>
        <v>C/ Orión, nº 8 (Pd. Bus)</v>
      </c>
      <c r="R123" s="5">
        <f t="shared" ca="1" si="44"/>
        <v>0</v>
      </c>
      <c r="S123" s="5" t="str">
        <f t="shared" ca="1" si="43"/>
        <v>1</v>
      </c>
      <c r="T123" s="5" t="str">
        <f t="shared" ca="1" si="43"/>
        <v>16</v>
      </c>
      <c r="U123" s="5">
        <f t="shared" ca="1" si="43"/>
        <v>11</v>
      </c>
      <c r="V123" s="5">
        <f t="shared" ca="1" si="37"/>
        <v>121</v>
      </c>
      <c r="W123" s="15" t="str">
        <f t="shared" ca="1" si="28"/>
        <v/>
      </c>
      <c r="X123" s="15">
        <f t="shared" ca="1" si="29"/>
        <v>1</v>
      </c>
      <c r="Y123" s="15">
        <f t="shared" ca="1" si="38"/>
        <v>1</v>
      </c>
      <c r="Z123">
        <f t="shared" ca="1" si="30"/>
        <v>0</v>
      </c>
      <c r="AA123">
        <f t="shared" ca="1" si="31"/>
        <v>0</v>
      </c>
      <c r="AB123">
        <f t="shared" ca="1" si="32"/>
        <v>0</v>
      </c>
      <c r="AC123">
        <f t="shared" ca="1" si="33"/>
        <v>1</v>
      </c>
      <c r="AD123">
        <f t="shared" ca="1" si="34"/>
        <v>1</v>
      </c>
    </row>
    <row r="124" spans="5:30" x14ac:dyDescent="0.25">
      <c r="E124">
        <f t="shared" ca="1" si="27"/>
        <v>122</v>
      </c>
      <c r="F124" s="14">
        <f t="shared" si="39"/>
        <v>122</v>
      </c>
      <c r="G124">
        <f t="shared" ca="1" si="40"/>
        <v>0</v>
      </c>
      <c r="H124">
        <f t="shared" ca="1" si="35"/>
        <v>150</v>
      </c>
      <c r="I124" t="str">
        <f t="shared" ca="1" si="41"/>
        <v>x1</v>
      </c>
      <c r="J124">
        <f t="shared" ca="1" si="36"/>
        <v>122</v>
      </c>
      <c r="K124" s="5" t="str">
        <f t="shared" ca="1" si="26"/>
        <v>Ruta 14/16</v>
      </c>
      <c r="L124" s="5" t="str">
        <f t="shared" ca="1" si="44"/>
        <v>Ruta 14/16</v>
      </c>
      <c r="M124" s="15" t="str">
        <f t="shared" ca="1" si="44"/>
        <v/>
      </c>
      <c r="N124" s="15">
        <f t="shared" ca="1" si="44"/>
        <v>0</v>
      </c>
      <c r="O124" s="15">
        <f t="shared" ca="1" si="44"/>
        <v>0</v>
      </c>
      <c r="P124" s="15">
        <f t="shared" ca="1" si="44"/>
        <v>0</v>
      </c>
      <c r="Q124" s="5" t="str">
        <f t="shared" ca="1" si="44"/>
        <v/>
      </c>
      <c r="R124" s="5">
        <f t="shared" ca="1" si="44"/>
        <v>1</v>
      </c>
      <c r="S124" s="5" t="str">
        <f t="shared" ca="1" si="43"/>
        <v>1</v>
      </c>
      <c r="T124" s="5" t="str">
        <f t="shared" ca="1" si="43"/>
        <v>16</v>
      </c>
      <c r="U124" s="5">
        <f t="shared" ca="1" si="43"/>
        <v>0</v>
      </c>
      <c r="V124" s="5">
        <f t="shared" ca="1" si="37"/>
        <v>122</v>
      </c>
      <c r="W124" s="15">
        <f t="shared" ca="1" si="28"/>
        <v>1</v>
      </c>
      <c r="X124" s="15">
        <f t="shared" ca="1" si="29"/>
        <v>0</v>
      </c>
      <c r="Y124" s="15" t="str">
        <f t="shared" ca="1" si="38"/>
        <v/>
      </c>
      <c r="Z124">
        <f t="shared" ca="1" si="30"/>
        <v>15</v>
      </c>
      <c r="AA124">
        <f t="shared" ca="1" si="31"/>
        <v>7</v>
      </c>
      <c r="AB124">
        <f t="shared" ca="1" si="32"/>
        <v>7</v>
      </c>
      <c r="AC124">
        <f t="shared" ca="1" si="33"/>
        <v>0</v>
      </c>
      <c r="AD124">
        <f t="shared" ca="1" si="34"/>
        <v>0</v>
      </c>
    </row>
    <row r="125" spans="5:30" x14ac:dyDescent="0.25">
      <c r="E125">
        <f t="shared" ca="1" si="27"/>
        <v>123</v>
      </c>
      <c r="F125" s="14">
        <f t="shared" si="39"/>
        <v>123</v>
      </c>
      <c r="G125">
        <f t="shared" ca="1" si="40"/>
        <v>0</v>
      </c>
      <c r="H125">
        <f t="shared" ca="1" si="35"/>
        <v>150</v>
      </c>
      <c r="I125" t="str">
        <f t="shared" ca="1" si="41"/>
        <v>x1</v>
      </c>
      <c r="J125">
        <f t="shared" ca="1" si="36"/>
        <v>123</v>
      </c>
      <c r="K125" s="5" t="str">
        <f t="shared" ref="K125:R143" ca="1" si="45">INDIRECT("'"&amp;$I125&amp;"'!"&amp;K$2&amp;$J125+2)</f>
        <v>Ruta 14/16</v>
      </c>
      <c r="L125" s="5" t="str">
        <f t="shared" ca="1" si="44"/>
        <v>Cesáreo Alierta, nº 22 (Pd. Bus)</v>
      </c>
      <c r="M125" s="15" t="str">
        <f t="shared" ca="1" si="44"/>
        <v>06:55</v>
      </c>
      <c r="N125" s="15">
        <f t="shared" ca="1" si="44"/>
        <v>0</v>
      </c>
      <c r="O125" s="15">
        <f t="shared" ca="1" si="44"/>
        <v>0</v>
      </c>
      <c r="P125" s="15">
        <f t="shared" ca="1" si="44"/>
        <v>0</v>
      </c>
      <c r="Q125" s="5" t="str">
        <f t="shared" ca="1" si="44"/>
        <v>Opel Planta en Figueruelas</v>
      </c>
      <c r="R125" s="5">
        <f t="shared" ca="1" si="44"/>
        <v>0</v>
      </c>
      <c r="S125" s="5" t="str">
        <f t="shared" ca="1" si="43"/>
        <v>1</v>
      </c>
      <c r="T125" s="5" t="str">
        <f t="shared" ca="1" si="43"/>
        <v>16</v>
      </c>
      <c r="U125" s="5">
        <f t="shared" ca="1" si="43"/>
        <v>1</v>
      </c>
      <c r="V125" s="5">
        <f t="shared" ca="1" si="37"/>
        <v>123</v>
      </c>
      <c r="W125" s="15" t="str">
        <f t="shared" ca="1" si="28"/>
        <v/>
      </c>
      <c r="X125" s="15">
        <f t="shared" ca="1" si="29"/>
        <v>1</v>
      </c>
      <c r="Y125" s="15">
        <f t="shared" ca="1" si="38"/>
        <v>1</v>
      </c>
      <c r="Z125">
        <f t="shared" ca="1" si="30"/>
        <v>0</v>
      </c>
      <c r="AA125">
        <f t="shared" ca="1" si="31"/>
        <v>0</v>
      </c>
      <c r="AB125">
        <f t="shared" ca="1" si="32"/>
        <v>0</v>
      </c>
      <c r="AC125">
        <f t="shared" ca="1" si="33"/>
        <v>7</v>
      </c>
      <c r="AD125">
        <f t="shared" ca="1" si="34"/>
        <v>7</v>
      </c>
    </row>
    <row r="126" spans="5:30" x14ac:dyDescent="0.25">
      <c r="E126">
        <f t="shared" ca="1" si="27"/>
        <v>124</v>
      </c>
      <c r="F126" s="14">
        <f t="shared" si="39"/>
        <v>124</v>
      </c>
      <c r="G126">
        <f t="shared" ca="1" si="40"/>
        <v>0</v>
      </c>
      <c r="H126">
        <f t="shared" ca="1" si="35"/>
        <v>150</v>
      </c>
      <c r="I126" t="str">
        <f t="shared" ca="1" si="41"/>
        <v>x1</v>
      </c>
      <c r="J126">
        <f t="shared" ca="1" si="36"/>
        <v>124</v>
      </c>
      <c r="K126" s="5" t="str">
        <f t="shared" ca="1" si="45"/>
        <v>Ruta 14/16</v>
      </c>
      <c r="L126" s="5" t="str">
        <f t="shared" ca="1" si="44"/>
        <v>Cº de las Torres (Pza. Dr. A.Schweitzer - Pd. Bus)</v>
      </c>
      <c r="M126" s="15" t="str">
        <f t="shared" ca="1" si="44"/>
        <v>06:57</v>
      </c>
      <c r="N126" s="15">
        <f t="shared" ca="1" si="44"/>
        <v>0</v>
      </c>
      <c r="O126" s="15">
        <f t="shared" ca="1" si="44"/>
        <v>0</v>
      </c>
      <c r="P126" s="15">
        <f t="shared" ca="1" si="44"/>
        <v>0</v>
      </c>
      <c r="Q126" s="5" t="str">
        <f t="shared" ca="1" si="44"/>
        <v>Cesáreo Alierta, nº 22 (Pd. Bus)</v>
      </c>
      <c r="R126" s="5">
        <f t="shared" ca="1" si="44"/>
        <v>0</v>
      </c>
      <c r="S126" s="5" t="str">
        <f t="shared" ca="1" si="43"/>
        <v>1</v>
      </c>
      <c r="T126" s="5" t="str">
        <f t="shared" ca="1" si="43"/>
        <v>16</v>
      </c>
      <c r="U126" s="5">
        <f t="shared" ca="1" si="43"/>
        <v>2</v>
      </c>
      <c r="V126" s="5">
        <f t="shared" ca="1" si="37"/>
        <v>124</v>
      </c>
      <c r="W126" s="15" t="str">
        <f t="shared" ca="1" si="28"/>
        <v/>
      </c>
      <c r="X126" s="15">
        <f t="shared" ca="1" si="29"/>
        <v>1</v>
      </c>
      <c r="Y126" s="15">
        <f t="shared" ca="1" si="38"/>
        <v>1</v>
      </c>
      <c r="Z126">
        <f t="shared" ca="1" si="30"/>
        <v>0</v>
      </c>
      <c r="AA126">
        <f t="shared" ca="1" si="31"/>
        <v>0</v>
      </c>
      <c r="AB126">
        <f t="shared" ca="1" si="32"/>
        <v>0</v>
      </c>
      <c r="AC126">
        <f t="shared" ca="1" si="33"/>
        <v>6</v>
      </c>
      <c r="AD126">
        <f t="shared" ca="1" si="34"/>
        <v>6</v>
      </c>
    </row>
    <row r="127" spans="5:30" x14ac:dyDescent="0.25">
      <c r="E127">
        <f t="shared" ca="1" si="27"/>
        <v>125</v>
      </c>
      <c r="F127" s="14">
        <f t="shared" si="39"/>
        <v>125</v>
      </c>
      <c r="G127">
        <f t="shared" ca="1" si="40"/>
        <v>0</v>
      </c>
      <c r="H127">
        <f t="shared" ca="1" si="35"/>
        <v>150</v>
      </c>
      <c r="I127" t="str">
        <f t="shared" ca="1" si="41"/>
        <v>x1</v>
      </c>
      <c r="J127">
        <f t="shared" ca="1" si="36"/>
        <v>125</v>
      </c>
      <c r="K127" s="5" t="str">
        <f t="shared" ca="1" si="45"/>
        <v>Ruta 14/16</v>
      </c>
      <c r="L127" s="5" t="str">
        <f t="shared" ca="1" si="44"/>
        <v>Avenida Goya, nº 66 (Pd. Bus)</v>
      </c>
      <c r="M127" s="15" t="str">
        <f t="shared" ca="1" si="44"/>
        <v>06:59</v>
      </c>
      <c r="N127" s="15">
        <f t="shared" ca="1" si="44"/>
        <v>0</v>
      </c>
      <c r="O127" s="15">
        <f t="shared" ca="1" si="44"/>
        <v>0</v>
      </c>
      <c r="P127" s="15">
        <f t="shared" ca="1" si="44"/>
        <v>0</v>
      </c>
      <c r="Q127" s="5" t="str">
        <f t="shared" ca="1" si="44"/>
        <v>Cº de las Torres (Pza. Dr. A.Schweitzer - Pd. Bus)</v>
      </c>
      <c r="R127" s="5">
        <f t="shared" ca="1" si="44"/>
        <v>0</v>
      </c>
      <c r="S127" s="5" t="str">
        <f t="shared" ca="1" si="43"/>
        <v>1</v>
      </c>
      <c r="T127" s="5" t="str">
        <f t="shared" ca="1" si="43"/>
        <v>16</v>
      </c>
      <c r="U127" s="5">
        <f t="shared" ca="1" si="43"/>
        <v>3</v>
      </c>
      <c r="V127" s="5">
        <f t="shared" ca="1" si="37"/>
        <v>125</v>
      </c>
      <c r="W127" s="15" t="str">
        <f t="shared" ca="1" si="28"/>
        <v/>
      </c>
      <c r="X127" s="15">
        <f t="shared" ca="1" si="29"/>
        <v>1</v>
      </c>
      <c r="Y127" s="15">
        <f t="shared" ca="1" si="38"/>
        <v>1</v>
      </c>
      <c r="Z127">
        <f t="shared" ca="1" si="30"/>
        <v>0</v>
      </c>
      <c r="AA127">
        <f t="shared" ca="1" si="31"/>
        <v>0</v>
      </c>
      <c r="AB127">
        <f t="shared" ca="1" si="32"/>
        <v>0</v>
      </c>
      <c r="AC127">
        <f t="shared" ca="1" si="33"/>
        <v>5</v>
      </c>
      <c r="AD127">
        <f t="shared" ca="1" si="34"/>
        <v>5</v>
      </c>
    </row>
    <row r="128" spans="5:30" x14ac:dyDescent="0.25">
      <c r="E128">
        <f t="shared" ca="1" si="27"/>
        <v>126</v>
      </c>
      <c r="F128" s="14">
        <f t="shared" si="39"/>
        <v>126</v>
      </c>
      <c r="G128">
        <f t="shared" ca="1" si="40"/>
        <v>0</v>
      </c>
      <c r="H128">
        <f t="shared" ca="1" si="35"/>
        <v>150</v>
      </c>
      <c r="I128" t="str">
        <f t="shared" ca="1" si="41"/>
        <v>x1</v>
      </c>
      <c r="J128">
        <f t="shared" ca="1" si="36"/>
        <v>126</v>
      </c>
      <c r="K128" s="5" t="str">
        <f t="shared" ca="1" si="45"/>
        <v>Ruta 14/16</v>
      </c>
      <c r="L128" s="5" t="str">
        <f t="shared" ca="1" si="44"/>
        <v>C/ Santander, nº 4</v>
      </c>
      <c r="M128" s="15" t="str">
        <f t="shared" ca="1" si="44"/>
        <v>07:01</v>
      </c>
      <c r="N128" s="15">
        <f t="shared" ca="1" si="44"/>
        <v>0</v>
      </c>
      <c r="O128" s="15">
        <f t="shared" ca="1" si="44"/>
        <v>0</v>
      </c>
      <c r="P128" s="15">
        <f t="shared" ca="1" si="44"/>
        <v>0</v>
      </c>
      <c r="Q128" s="5" t="str">
        <f t="shared" ca="1" si="44"/>
        <v>Avenida Goya, nº 66 (Pd. Bus)</v>
      </c>
      <c r="R128" s="5">
        <f t="shared" ca="1" si="44"/>
        <v>0</v>
      </c>
      <c r="S128" s="5" t="str">
        <f t="shared" ca="1" si="43"/>
        <v>1</v>
      </c>
      <c r="T128" s="5" t="str">
        <f t="shared" ca="1" si="43"/>
        <v>16</v>
      </c>
      <c r="U128" s="5">
        <f t="shared" ca="1" si="43"/>
        <v>4</v>
      </c>
      <c r="V128" s="5">
        <f t="shared" ca="1" si="37"/>
        <v>126</v>
      </c>
      <c r="W128" s="15" t="str">
        <f t="shared" ca="1" si="28"/>
        <v/>
      </c>
      <c r="X128" s="15">
        <f t="shared" ca="1" si="29"/>
        <v>1</v>
      </c>
      <c r="Y128" s="15">
        <f t="shared" ca="1" si="38"/>
        <v>1</v>
      </c>
      <c r="Z128">
        <f t="shared" ca="1" si="30"/>
        <v>0</v>
      </c>
      <c r="AA128">
        <f t="shared" ca="1" si="31"/>
        <v>0</v>
      </c>
      <c r="AB128">
        <f t="shared" ca="1" si="32"/>
        <v>0</v>
      </c>
      <c r="AC128">
        <f t="shared" ca="1" si="33"/>
        <v>4</v>
      </c>
      <c r="AD128">
        <f t="shared" ca="1" si="34"/>
        <v>4</v>
      </c>
    </row>
    <row r="129" spans="5:30" x14ac:dyDescent="0.25">
      <c r="E129">
        <f t="shared" ca="1" si="27"/>
        <v>127</v>
      </c>
      <c r="F129" s="14">
        <f t="shared" si="39"/>
        <v>127</v>
      </c>
      <c r="G129">
        <f t="shared" ca="1" si="40"/>
        <v>0</v>
      </c>
      <c r="H129">
        <f t="shared" ca="1" si="35"/>
        <v>150</v>
      </c>
      <c r="I129" t="str">
        <f t="shared" ca="1" si="41"/>
        <v>x1</v>
      </c>
      <c r="J129">
        <f t="shared" ca="1" si="36"/>
        <v>127</v>
      </c>
      <c r="K129" s="5" t="str">
        <f t="shared" ca="1" si="45"/>
        <v>Ruta 14/16</v>
      </c>
      <c r="L129" s="5" t="str">
        <f t="shared" ca="1" si="44"/>
        <v>Plaza Roma (Mercadona)</v>
      </c>
      <c r="M129" s="15" t="str">
        <f t="shared" ca="1" si="44"/>
        <v>07:02</v>
      </c>
      <c r="N129" s="15">
        <f t="shared" ca="1" si="44"/>
        <v>0</v>
      </c>
      <c r="O129" s="15">
        <f t="shared" ca="1" si="44"/>
        <v>0</v>
      </c>
      <c r="P129" s="15">
        <f t="shared" ca="1" si="44"/>
        <v>0</v>
      </c>
      <c r="Q129" s="5" t="str">
        <f t="shared" ca="1" si="44"/>
        <v>C/ Santander, nº 4</v>
      </c>
      <c r="R129" s="5">
        <f t="shared" ca="1" si="44"/>
        <v>0</v>
      </c>
      <c r="S129" s="5" t="str">
        <f t="shared" ca="1" si="43"/>
        <v>1</v>
      </c>
      <c r="T129" s="5" t="str">
        <f t="shared" ca="1" si="43"/>
        <v>16</v>
      </c>
      <c r="U129" s="5">
        <f t="shared" ca="1" si="43"/>
        <v>5</v>
      </c>
      <c r="V129" s="5">
        <f t="shared" ca="1" si="37"/>
        <v>127</v>
      </c>
      <c r="W129" s="15" t="str">
        <f t="shared" ca="1" si="28"/>
        <v/>
      </c>
      <c r="X129" s="15">
        <f t="shared" ca="1" si="29"/>
        <v>1</v>
      </c>
      <c r="Y129" s="15">
        <f t="shared" ca="1" si="38"/>
        <v>1</v>
      </c>
      <c r="Z129">
        <f t="shared" ca="1" si="30"/>
        <v>0</v>
      </c>
      <c r="AA129">
        <f t="shared" ca="1" si="31"/>
        <v>0</v>
      </c>
      <c r="AB129">
        <f t="shared" ca="1" si="32"/>
        <v>0</v>
      </c>
      <c r="AC129">
        <f t="shared" ca="1" si="33"/>
        <v>3</v>
      </c>
      <c r="AD129">
        <f t="shared" ca="1" si="34"/>
        <v>3</v>
      </c>
    </row>
    <row r="130" spans="5:30" x14ac:dyDescent="0.25">
      <c r="E130">
        <f t="shared" ca="1" si="27"/>
        <v>128</v>
      </c>
      <c r="F130" s="14">
        <f t="shared" si="39"/>
        <v>128</v>
      </c>
      <c r="G130">
        <f t="shared" ca="1" si="40"/>
        <v>0</v>
      </c>
      <c r="H130">
        <f t="shared" ca="1" si="35"/>
        <v>150</v>
      </c>
      <c r="I130" t="str">
        <f t="shared" ca="1" si="41"/>
        <v>x1</v>
      </c>
      <c r="J130">
        <f t="shared" ca="1" si="36"/>
        <v>128</v>
      </c>
      <c r="K130" s="5" t="str">
        <f t="shared" ca="1" si="45"/>
        <v>Ruta 14/16</v>
      </c>
      <c r="L130" s="5" t="str">
        <f t="shared" ref="L130:R131" ca="1" si="46">INDIRECT("'"&amp;$I130&amp;"'!"&amp;L$2&amp;$J130+2)</f>
        <v>Duquesa Villahermosa (esq. Don Pedro de Luna)</v>
      </c>
      <c r="M130" s="15" t="str">
        <f t="shared" ca="1" si="46"/>
        <v>07:04</v>
      </c>
      <c r="N130" s="15">
        <f t="shared" ca="1" si="46"/>
        <v>0</v>
      </c>
      <c r="O130" s="15">
        <f t="shared" ca="1" si="46"/>
        <v>0</v>
      </c>
      <c r="P130" s="15">
        <f t="shared" ca="1" si="46"/>
        <v>0</v>
      </c>
      <c r="Q130" s="5" t="str">
        <f t="shared" ca="1" si="46"/>
        <v>Plaza Roma (Mercadona)</v>
      </c>
      <c r="R130" s="5">
        <f t="shared" ca="1" si="46"/>
        <v>0</v>
      </c>
      <c r="S130" s="5" t="str">
        <f t="shared" ca="1" si="43"/>
        <v>1</v>
      </c>
      <c r="T130" s="5" t="str">
        <f t="shared" ca="1" si="43"/>
        <v>16</v>
      </c>
      <c r="U130" s="5">
        <f t="shared" ca="1" si="43"/>
        <v>6</v>
      </c>
      <c r="V130" s="5">
        <f t="shared" ca="1" si="37"/>
        <v>128</v>
      </c>
      <c r="W130" s="15" t="str">
        <f t="shared" ca="1" si="28"/>
        <v/>
      </c>
      <c r="X130" s="15">
        <f t="shared" ca="1" si="29"/>
        <v>1</v>
      </c>
      <c r="Y130" s="15">
        <f t="shared" ca="1" si="38"/>
        <v>1</v>
      </c>
      <c r="Z130">
        <f t="shared" ca="1" si="30"/>
        <v>0</v>
      </c>
      <c r="AA130">
        <f t="shared" ca="1" si="31"/>
        <v>0</v>
      </c>
      <c r="AB130">
        <f t="shared" ca="1" si="32"/>
        <v>0</v>
      </c>
      <c r="AC130">
        <f t="shared" ca="1" si="33"/>
        <v>2</v>
      </c>
      <c r="AD130">
        <f t="shared" ca="1" si="34"/>
        <v>2</v>
      </c>
    </row>
    <row r="131" spans="5:30" x14ac:dyDescent="0.25">
      <c r="E131">
        <f t="shared" ref="E131:E150" ca="1" si="47">IF(G131&lt;&gt;G130,1,E130+1)</f>
        <v>129</v>
      </c>
      <c r="F131" s="14">
        <f t="shared" si="39"/>
        <v>129</v>
      </c>
      <c r="G131">
        <f t="shared" ca="1" si="40"/>
        <v>0</v>
      </c>
      <c r="H131">
        <f t="shared" ca="1" si="35"/>
        <v>150</v>
      </c>
      <c r="I131" t="str">
        <f t="shared" ca="1" si="41"/>
        <v>x1</v>
      </c>
      <c r="J131">
        <f t="shared" ca="1" si="36"/>
        <v>129</v>
      </c>
      <c r="K131" s="5" t="str">
        <f t="shared" ca="1" si="45"/>
        <v>Ruta 14/16</v>
      </c>
      <c r="L131" s="5" t="str">
        <f t="shared" ca="1" si="46"/>
        <v>Opel Planta en Figueruelas</v>
      </c>
      <c r="M131" s="15" t="str">
        <f t="shared" ca="1" si="46"/>
        <v>07:30</v>
      </c>
      <c r="N131" s="15">
        <f t="shared" ca="1" si="46"/>
        <v>0</v>
      </c>
      <c r="O131" s="15">
        <f t="shared" ca="1" si="46"/>
        <v>0</v>
      </c>
      <c r="P131" s="15">
        <f t="shared" ca="1" si="46"/>
        <v>0</v>
      </c>
      <c r="Q131" s="5" t="str">
        <f t="shared" ca="1" si="46"/>
        <v>Duquesa Villahermosa (esq. Don Pedro de Luna)</v>
      </c>
      <c r="R131" s="5">
        <f t="shared" ca="1" si="46"/>
        <v>0</v>
      </c>
      <c r="S131" s="5" t="str">
        <f t="shared" ca="1" si="43"/>
        <v>1</v>
      </c>
      <c r="T131" s="5" t="str">
        <f t="shared" ca="1" si="43"/>
        <v>16</v>
      </c>
      <c r="U131" s="5">
        <f t="shared" ca="1" si="43"/>
        <v>7</v>
      </c>
      <c r="V131" s="5">
        <f t="shared" ca="1" si="37"/>
        <v>129</v>
      </c>
      <c r="W131" s="15" t="str">
        <f t="shared" ref="W131:W194" ca="1" si="48">IF(K131=L131,1,"")</f>
        <v/>
      </c>
      <c r="X131" s="15">
        <f t="shared" ref="X131:X194" ca="1" si="49">IF(AND(L131&lt;&gt;"",W131=""),1,0)</f>
        <v>1</v>
      </c>
      <c r="Y131" s="15">
        <f t="shared" ca="1" si="38"/>
        <v>1</v>
      </c>
      <c r="Z131">
        <f t="shared" ref="Z131:Z194" ca="1" si="50">IF(W131=1,AA131+AB131+1,0)</f>
        <v>0</v>
      </c>
      <c r="AA131">
        <f t="shared" ref="AA131:AA194" ca="1" si="51">IF(W131=1,AC132,0)</f>
        <v>0</v>
      </c>
      <c r="AB131">
        <f t="shared" ref="AB131:AB194" ca="1" si="52">IF(W131=1,AD132,0)</f>
        <v>0</v>
      </c>
      <c r="AC131">
        <f t="shared" ref="AC131:AC194" ca="1" si="53">IF($W131=1,0,$X131+AC132)</f>
        <v>1</v>
      </c>
      <c r="AD131">
        <f t="shared" ref="AD131:AD194" ca="1" si="54">IF($W131=1,0,$Y131+AD132)</f>
        <v>1</v>
      </c>
    </row>
    <row r="132" spans="5:30" x14ac:dyDescent="0.25">
      <c r="E132">
        <f t="shared" ca="1" si="47"/>
        <v>130</v>
      </c>
      <c r="F132" s="14">
        <f t="shared" si="39"/>
        <v>130</v>
      </c>
      <c r="G132">
        <f t="shared" ca="1" si="40"/>
        <v>0</v>
      </c>
      <c r="H132">
        <f t="shared" ref="H132:H195" ca="1" si="55">OFFSET($B$2,1+G132,0)</f>
        <v>150</v>
      </c>
      <c r="I132" t="str">
        <f t="shared" ca="1" si="41"/>
        <v>x1</v>
      </c>
      <c r="J132">
        <f t="shared" ref="J132:J195" ca="1" si="56">IF(H131&lt;&gt;J131,J131+1,1)</f>
        <v>130</v>
      </c>
      <c r="K132" s="5" t="str">
        <f t="shared" ca="1" si="45"/>
        <v>Ruta 15/16</v>
      </c>
      <c r="L132" s="5" t="str">
        <f t="shared" ca="1" si="45"/>
        <v>Ruta 15/16</v>
      </c>
      <c r="M132" s="5" t="str">
        <f t="shared" ca="1" si="45"/>
        <v/>
      </c>
      <c r="N132" s="5">
        <f t="shared" ca="1" si="45"/>
        <v>0</v>
      </c>
      <c r="O132" s="5">
        <f t="shared" ca="1" si="45"/>
        <v>0</v>
      </c>
      <c r="P132" s="5">
        <f t="shared" ca="1" si="45"/>
        <v>0</v>
      </c>
      <c r="Q132" s="5" t="str">
        <f t="shared" ca="1" si="45"/>
        <v/>
      </c>
      <c r="R132" s="5">
        <f t="shared" ca="1" si="45"/>
        <v>1</v>
      </c>
      <c r="S132" s="5" t="str">
        <f t="shared" ca="1" si="43"/>
        <v>1</v>
      </c>
      <c r="T132" s="5" t="str">
        <f t="shared" ca="1" si="43"/>
        <v>16</v>
      </c>
      <c r="U132" s="5">
        <f t="shared" ca="1" si="43"/>
        <v>0</v>
      </c>
      <c r="V132" s="5">
        <f t="shared" ca="1" si="37"/>
        <v>130</v>
      </c>
      <c r="W132" s="15">
        <f t="shared" ca="1" si="48"/>
        <v>1</v>
      </c>
      <c r="X132" s="15">
        <f t="shared" ca="1" si="49"/>
        <v>0</v>
      </c>
      <c r="Y132" s="15" t="str">
        <f t="shared" ca="1" si="38"/>
        <v/>
      </c>
      <c r="Z132">
        <f t="shared" ca="1" si="50"/>
        <v>13</v>
      </c>
      <c r="AA132">
        <f t="shared" ca="1" si="51"/>
        <v>6</v>
      </c>
      <c r="AB132">
        <f t="shared" ca="1" si="52"/>
        <v>6</v>
      </c>
      <c r="AC132">
        <f t="shared" ca="1" si="53"/>
        <v>0</v>
      </c>
      <c r="AD132">
        <f t="shared" ca="1" si="54"/>
        <v>0</v>
      </c>
    </row>
    <row r="133" spans="5:30" x14ac:dyDescent="0.25">
      <c r="E133">
        <f t="shared" ca="1" si="47"/>
        <v>131</v>
      </c>
      <c r="F133" s="14">
        <f t="shared" si="39"/>
        <v>131</v>
      </c>
      <c r="G133">
        <f t="shared" ca="1" si="40"/>
        <v>0</v>
      </c>
      <c r="H133">
        <f t="shared" ca="1" si="55"/>
        <v>150</v>
      </c>
      <c r="I133" t="str">
        <f t="shared" ca="1" si="41"/>
        <v>x1</v>
      </c>
      <c r="J133">
        <f t="shared" ca="1" si="56"/>
        <v>131</v>
      </c>
      <c r="K133" s="5" t="str">
        <f t="shared" ca="1" si="45"/>
        <v>Ruta 15/16</v>
      </c>
      <c r="L133" s="5" t="str">
        <f t="shared" ca="1" si="45"/>
        <v>Plaza San Francisco (Kiosco Prensa - Pd. Bus)</v>
      </c>
      <c r="M133" s="5" t="str">
        <f t="shared" ca="1" si="45"/>
        <v>06:55</v>
      </c>
      <c r="N133" s="5">
        <f t="shared" ca="1" si="45"/>
        <v>0</v>
      </c>
      <c r="O133" s="5">
        <f t="shared" ca="1" si="45"/>
        <v>0</v>
      </c>
      <c r="P133" s="5">
        <f t="shared" ca="1" si="45"/>
        <v>0</v>
      </c>
      <c r="Q133" s="5" t="str">
        <f t="shared" ca="1" si="45"/>
        <v>Opel Planta en Figueruelas</v>
      </c>
      <c r="R133" s="5">
        <f t="shared" ca="1" si="45"/>
        <v>0</v>
      </c>
      <c r="S133" s="5" t="str">
        <f t="shared" ca="1" si="43"/>
        <v>1</v>
      </c>
      <c r="T133" s="5" t="str">
        <f t="shared" ca="1" si="43"/>
        <v>16</v>
      </c>
      <c r="U133" s="5">
        <f t="shared" ca="1" si="43"/>
        <v>1</v>
      </c>
      <c r="V133" s="5">
        <f t="shared" ref="V133:V196" ca="1" si="57">INDIRECT("'"&amp;$I133&amp;"'!"&amp;V$2&amp;$J133+3)</f>
        <v>131</v>
      </c>
      <c r="W133" s="15" t="str">
        <f t="shared" ca="1" si="48"/>
        <v/>
      </c>
      <c r="X133" s="15">
        <f t="shared" ca="1" si="49"/>
        <v>1</v>
      </c>
      <c r="Y133" s="15">
        <f t="shared" ref="Y133:Y196" ca="1" si="58">IF(AND(Q133&lt;&gt;"",W133=""),1,"")</f>
        <v>1</v>
      </c>
      <c r="Z133">
        <f t="shared" ca="1" si="50"/>
        <v>0</v>
      </c>
      <c r="AA133">
        <f t="shared" ca="1" si="51"/>
        <v>0</v>
      </c>
      <c r="AB133">
        <f t="shared" ca="1" si="52"/>
        <v>0</v>
      </c>
      <c r="AC133">
        <f t="shared" ca="1" si="53"/>
        <v>6</v>
      </c>
      <c r="AD133">
        <f t="shared" ca="1" si="54"/>
        <v>6</v>
      </c>
    </row>
    <row r="134" spans="5:30" x14ac:dyDescent="0.25">
      <c r="E134">
        <f t="shared" ca="1" si="47"/>
        <v>132</v>
      </c>
      <c r="F134" s="14">
        <f t="shared" si="39"/>
        <v>132</v>
      </c>
      <c r="G134">
        <f t="shared" ca="1" si="40"/>
        <v>0</v>
      </c>
      <c r="H134">
        <f t="shared" ca="1" si="55"/>
        <v>150</v>
      </c>
      <c r="I134" t="str">
        <f t="shared" ca="1" si="41"/>
        <v>x1</v>
      </c>
      <c r="J134">
        <f t="shared" ca="1" si="56"/>
        <v>132</v>
      </c>
      <c r="K134" s="5" t="str">
        <f t="shared" ca="1" si="45"/>
        <v>Ruta 15/16</v>
      </c>
      <c r="L134" s="5" t="str">
        <f t="shared" ca="1" si="45"/>
        <v>Condes de Aragón, nº 14 (Pd. Bus)</v>
      </c>
      <c r="M134" s="5" t="str">
        <f t="shared" ca="1" si="45"/>
        <v>06:58</v>
      </c>
      <c r="N134" s="5">
        <f t="shared" ca="1" si="45"/>
        <v>0</v>
      </c>
      <c r="O134" s="5">
        <f t="shared" ca="1" si="45"/>
        <v>0</v>
      </c>
      <c r="P134" s="5">
        <f t="shared" ca="1" si="45"/>
        <v>0</v>
      </c>
      <c r="Q134" s="5" t="str">
        <f t="shared" ca="1" si="45"/>
        <v>Plaza San Francisco (Kiosco Prensa - Pd. Bus)</v>
      </c>
      <c r="R134" s="5">
        <f t="shared" ca="1" si="45"/>
        <v>0</v>
      </c>
      <c r="S134" s="5" t="str">
        <f t="shared" ca="1" si="43"/>
        <v>1</v>
      </c>
      <c r="T134" s="5" t="str">
        <f t="shared" ca="1" si="43"/>
        <v>16</v>
      </c>
      <c r="U134" s="5">
        <f t="shared" ca="1" si="43"/>
        <v>2</v>
      </c>
      <c r="V134" s="5">
        <f t="shared" ca="1" si="57"/>
        <v>132</v>
      </c>
      <c r="W134" s="15" t="str">
        <f t="shared" ca="1" si="48"/>
        <v/>
      </c>
      <c r="X134" s="15">
        <f t="shared" ca="1" si="49"/>
        <v>1</v>
      </c>
      <c r="Y134" s="15">
        <f t="shared" ca="1" si="58"/>
        <v>1</v>
      </c>
      <c r="Z134">
        <f t="shared" ca="1" si="50"/>
        <v>0</v>
      </c>
      <c r="AA134">
        <f t="shared" ca="1" si="51"/>
        <v>0</v>
      </c>
      <c r="AB134">
        <f t="shared" ca="1" si="52"/>
        <v>0</v>
      </c>
      <c r="AC134">
        <f t="shared" ca="1" si="53"/>
        <v>5</v>
      </c>
      <c r="AD134">
        <f t="shared" ca="1" si="54"/>
        <v>5</v>
      </c>
    </row>
    <row r="135" spans="5:30" x14ac:dyDescent="0.25">
      <c r="E135">
        <f t="shared" ca="1" si="47"/>
        <v>133</v>
      </c>
      <c r="F135" s="14">
        <f t="shared" si="39"/>
        <v>133</v>
      </c>
      <c r="G135">
        <f t="shared" ca="1" si="40"/>
        <v>0</v>
      </c>
      <c r="H135">
        <f t="shared" ca="1" si="55"/>
        <v>150</v>
      </c>
      <c r="I135" t="str">
        <f t="shared" ca="1" si="41"/>
        <v>x1</v>
      </c>
      <c r="J135">
        <f t="shared" ca="1" si="56"/>
        <v>133</v>
      </c>
      <c r="K135" s="5" t="str">
        <f t="shared" ca="1" si="45"/>
        <v>Ruta 15/16</v>
      </c>
      <c r="L135" s="5" t="str">
        <f t="shared" ca="1" si="45"/>
        <v>Juan Carlos I, nº 39</v>
      </c>
      <c r="M135" s="5" t="str">
        <f t="shared" ca="1" si="45"/>
        <v>07:00</v>
      </c>
      <c r="N135" s="5">
        <f t="shared" ca="1" si="45"/>
        <v>0</v>
      </c>
      <c r="O135" s="5">
        <f t="shared" ca="1" si="45"/>
        <v>0</v>
      </c>
      <c r="P135" s="5">
        <f t="shared" ca="1" si="45"/>
        <v>0</v>
      </c>
      <c r="Q135" s="5" t="str">
        <f t="shared" ca="1" si="45"/>
        <v>Condes de Aragón, nº 14 (Pd. Bus)</v>
      </c>
      <c r="R135" s="5">
        <f t="shared" ca="1" si="45"/>
        <v>0</v>
      </c>
      <c r="S135" s="5" t="str">
        <f t="shared" ca="1" si="43"/>
        <v>1</v>
      </c>
      <c r="T135" s="5" t="str">
        <f t="shared" ca="1" si="43"/>
        <v>16</v>
      </c>
      <c r="U135" s="5">
        <f t="shared" ca="1" si="43"/>
        <v>3</v>
      </c>
      <c r="V135" s="5">
        <f t="shared" ca="1" si="57"/>
        <v>133</v>
      </c>
      <c r="W135" s="15" t="str">
        <f t="shared" ca="1" si="48"/>
        <v/>
      </c>
      <c r="X135" s="15">
        <f t="shared" ca="1" si="49"/>
        <v>1</v>
      </c>
      <c r="Y135" s="15">
        <f t="shared" ca="1" si="58"/>
        <v>1</v>
      </c>
      <c r="Z135">
        <f t="shared" ca="1" si="50"/>
        <v>0</v>
      </c>
      <c r="AA135">
        <f t="shared" ca="1" si="51"/>
        <v>0</v>
      </c>
      <c r="AB135">
        <f t="shared" ca="1" si="52"/>
        <v>0</v>
      </c>
      <c r="AC135">
        <f t="shared" ca="1" si="53"/>
        <v>4</v>
      </c>
      <c r="AD135">
        <f t="shared" ca="1" si="54"/>
        <v>4</v>
      </c>
    </row>
    <row r="136" spans="5:30" x14ac:dyDescent="0.25">
      <c r="E136">
        <f t="shared" ca="1" si="47"/>
        <v>134</v>
      </c>
      <c r="F136" s="14">
        <f t="shared" si="39"/>
        <v>134</v>
      </c>
      <c r="G136">
        <f t="shared" ca="1" si="40"/>
        <v>0</v>
      </c>
      <c r="H136">
        <f t="shared" ca="1" si="55"/>
        <v>150</v>
      </c>
      <c r="I136" t="str">
        <f t="shared" ca="1" si="41"/>
        <v>x1</v>
      </c>
      <c r="J136">
        <f t="shared" ca="1" si="56"/>
        <v>134</v>
      </c>
      <c r="K136" s="5" t="str">
        <f t="shared" ca="1" si="45"/>
        <v>Ruta 15/16</v>
      </c>
      <c r="L136" s="5" t="str">
        <f t="shared" ca="1" si="45"/>
        <v>Juan Carlos I, nº 3</v>
      </c>
      <c r="M136" s="5" t="str">
        <f t="shared" ca="1" si="45"/>
        <v>07:02</v>
      </c>
      <c r="N136" s="5">
        <f t="shared" ca="1" si="45"/>
        <v>0</v>
      </c>
      <c r="O136" s="5">
        <f t="shared" ca="1" si="45"/>
        <v>0</v>
      </c>
      <c r="P136" s="5">
        <f t="shared" ca="1" si="45"/>
        <v>0</v>
      </c>
      <c r="Q136" s="5" t="str">
        <f t="shared" ca="1" si="45"/>
        <v>Juan Carlos I, nº 39</v>
      </c>
      <c r="R136" s="5">
        <f t="shared" ca="1" si="45"/>
        <v>0</v>
      </c>
      <c r="S136" s="5" t="str">
        <f t="shared" ca="1" si="43"/>
        <v>1</v>
      </c>
      <c r="T136" s="5" t="str">
        <f t="shared" ca="1" si="43"/>
        <v>16</v>
      </c>
      <c r="U136" s="5">
        <f t="shared" ca="1" si="43"/>
        <v>4</v>
      </c>
      <c r="V136" s="5">
        <f t="shared" ca="1" si="57"/>
        <v>134</v>
      </c>
      <c r="W136" s="15" t="str">
        <f t="shared" ca="1" si="48"/>
        <v/>
      </c>
      <c r="X136" s="15">
        <f t="shared" ca="1" si="49"/>
        <v>1</v>
      </c>
      <c r="Y136" s="15">
        <f t="shared" ca="1" si="58"/>
        <v>1</v>
      </c>
      <c r="Z136">
        <f t="shared" ca="1" si="50"/>
        <v>0</v>
      </c>
      <c r="AA136">
        <f t="shared" ca="1" si="51"/>
        <v>0</v>
      </c>
      <c r="AB136">
        <f t="shared" ca="1" si="52"/>
        <v>0</v>
      </c>
      <c r="AC136">
        <f t="shared" ca="1" si="53"/>
        <v>3</v>
      </c>
      <c r="AD136">
        <f t="shared" ca="1" si="54"/>
        <v>3</v>
      </c>
    </row>
    <row r="137" spans="5:30" x14ac:dyDescent="0.25">
      <c r="E137">
        <f t="shared" ca="1" si="47"/>
        <v>135</v>
      </c>
      <c r="F137" s="14">
        <f t="shared" si="39"/>
        <v>135</v>
      </c>
      <c r="G137">
        <f t="shared" ca="1" si="40"/>
        <v>0</v>
      </c>
      <c r="H137">
        <f t="shared" ca="1" si="55"/>
        <v>150</v>
      </c>
      <c r="I137" t="str">
        <f t="shared" ca="1" si="41"/>
        <v>x1</v>
      </c>
      <c r="J137">
        <f t="shared" ca="1" si="56"/>
        <v>135</v>
      </c>
      <c r="K137" s="5" t="str">
        <f t="shared" ca="1" si="45"/>
        <v>Ruta 15/16</v>
      </c>
      <c r="L137" s="5" t="str">
        <f t="shared" ca="1" si="45"/>
        <v>Vía Univérsitas, nº 44 (Pd. Bus)</v>
      </c>
      <c r="M137" s="5" t="str">
        <f t="shared" ca="1" si="45"/>
        <v>07:04</v>
      </c>
      <c r="N137" s="5">
        <f t="shared" ca="1" si="45"/>
        <v>0</v>
      </c>
      <c r="O137" s="5">
        <f t="shared" ca="1" si="45"/>
        <v>0</v>
      </c>
      <c r="P137" s="5">
        <f t="shared" ca="1" si="45"/>
        <v>0</v>
      </c>
      <c r="Q137" s="5" t="str">
        <f t="shared" ca="1" si="45"/>
        <v>Juan Carlos I, nº 3</v>
      </c>
      <c r="R137" s="5">
        <f t="shared" ca="1" si="45"/>
        <v>0</v>
      </c>
      <c r="S137" s="5" t="str">
        <f t="shared" ca="1" si="43"/>
        <v>1</v>
      </c>
      <c r="T137" s="5" t="str">
        <f t="shared" ca="1" si="43"/>
        <v>16</v>
      </c>
      <c r="U137" s="5">
        <f t="shared" ca="1" si="43"/>
        <v>5</v>
      </c>
      <c r="V137" s="5">
        <f t="shared" ca="1" si="57"/>
        <v>135</v>
      </c>
      <c r="W137" s="15" t="str">
        <f t="shared" ca="1" si="48"/>
        <v/>
      </c>
      <c r="X137" s="15">
        <f t="shared" ca="1" si="49"/>
        <v>1</v>
      </c>
      <c r="Y137" s="15">
        <f t="shared" ca="1" si="58"/>
        <v>1</v>
      </c>
      <c r="Z137">
        <f t="shared" ca="1" si="50"/>
        <v>0</v>
      </c>
      <c r="AA137">
        <f t="shared" ca="1" si="51"/>
        <v>0</v>
      </c>
      <c r="AB137">
        <f t="shared" ca="1" si="52"/>
        <v>0</v>
      </c>
      <c r="AC137">
        <f t="shared" ca="1" si="53"/>
        <v>2</v>
      </c>
      <c r="AD137">
        <f t="shared" ca="1" si="54"/>
        <v>2</v>
      </c>
    </row>
    <row r="138" spans="5:30" x14ac:dyDescent="0.25">
      <c r="E138">
        <f t="shared" ca="1" si="47"/>
        <v>136</v>
      </c>
      <c r="F138" s="14">
        <f t="shared" si="39"/>
        <v>136</v>
      </c>
      <c r="G138">
        <f t="shared" ca="1" si="40"/>
        <v>0</v>
      </c>
      <c r="H138">
        <f t="shared" ca="1" si="55"/>
        <v>150</v>
      </c>
      <c r="I138" t="str">
        <f t="shared" ca="1" si="41"/>
        <v>x1</v>
      </c>
      <c r="J138">
        <f t="shared" ca="1" si="56"/>
        <v>136</v>
      </c>
      <c r="K138" s="5" t="str">
        <f t="shared" ca="1" si="45"/>
        <v>Ruta 15/16</v>
      </c>
      <c r="L138" s="5" t="str">
        <f t="shared" ca="1" si="45"/>
        <v>Opel Planta en Figueruelas</v>
      </c>
      <c r="M138" s="5" t="str">
        <f t="shared" ca="1" si="45"/>
        <v>07:30</v>
      </c>
      <c r="N138" s="5">
        <f t="shared" ca="1" si="45"/>
        <v>0</v>
      </c>
      <c r="O138" s="5">
        <f t="shared" ca="1" si="45"/>
        <v>0</v>
      </c>
      <c r="P138" s="5">
        <f t="shared" ca="1" si="45"/>
        <v>0</v>
      </c>
      <c r="Q138" s="5" t="str">
        <f t="shared" ca="1" si="45"/>
        <v>Vía Univérsitas, nº 44 (Pd. Bus)</v>
      </c>
      <c r="R138" s="5">
        <f t="shared" ca="1" si="45"/>
        <v>0</v>
      </c>
      <c r="S138" s="5" t="str">
        <f t="shared" ca="1" si="43"/>
        <v>1</v>
      </c>
      <c r="T138" s="5" t="str">
        <f t="shared" ca="1" si="43"/>
        <v>16</v>
      </c>
      <c r="U138" s="5">
        <f t="shared" ca="1" si="43"/>
        <v>6</v>
      </c>
      <c r="V138" s="5">
        <f t="shared" ca="1" si="57"/>
        <v>136</v>
      </c>
      <c r="W138" s="15" t="str">
        <f t="shared" ca="1" si="48"/>
        <v/>
      </c>
      <c r="X138" s="15">
        <f t="shared" ca="1" si="49"/>
        <v>1</v>
      </c>
      <c r="Y138" s="15">
        <f t="shared" ca="1" si="58"/>
        <v>1</v>
      </c>
      <c r="Z138">
        <f t="shared" ca="1" si="50"/>
        <v>0</v>
      </c>
      <c r="AA138">
        <f t="shared" ca="1" si="51"/>
        <v>0</v>
      </c>
      <c r="AB138">
        <f t="shared" ca="1" si="52"/>
        <v>0</v>
      </c>
      <c r="AC138">
        <f t="shared" ca="1" si="53"/>
        <v>1</v>
      </c>
      <c r="AD138">
        <f t="shared" ca="1" si="54"/>
        <v>1</v>
      </c>
    </row>
    <row r="139" spans="5:30" x14ac:dyDescent="0.25">
      <c r="E139">
        <f t="shared" ca="1" si="47"/>
        <v>137</v>
      </c>
      <c r="F139" s="14">
        <f t="shared" ref="F139:F202" si="59">F138+1</f>
        <v>137</v>
      </c>
      <c r="G139">
        <f t="shared" ca="1" si="40"/>
        <v>0</v>
      </c>
      <c r="H139">
        <f t="shared" ca="1" si="55"/>
        <v>150</v>
      </c>
      <c r="I139" t="str">
        <f t="shared" ca="1" si="41"/>
        <v>x1</v>
      </c>
      <c r="J139">
        <f t="shared" ca="1" si="56"/>
        <v>137</v>
      </c>
      <c r="K139" s="5" t="str">
        <f t="shared" ca="1" si="45"/>
        <v>Ruta 16/16</v>
      </c>
      <c r="L139" s="5" t="str">
        <f t="shared" ca="1" si="45"/>
        <v>Ruta 16/16</v>
      </c>
      <c r="M139" s="5" t="str">
        <f t="shared" ca="1" si="45"/>
        <v/>
      </c>
      <c r="N139" s="5">
        <f t="shared" ca="1" si="45"/>
        <v>0</v>
      </c>
      <c r="O139" s="5">
        <f t="shared" ca="1" si="45"/>
        <v>0</v>
      </c>
      <c r="P139" s="5">
        <f t="shared" ca="1" si="45"/>
        <v>0</v>
      </c>
      <c r="Q139" s="5" t="str">
        <f t="shared" ca="1" si="45"/>
        <v/>
      </c>
      <c r="R139" s="5">
        <f t="shared" ca="1" si="45"/>
        <v>1</v>
      </c>
      <c r="S139" s="5" t="str">
        <f t="shared" ca="1" si="43"/>
        <v>1</v>
      </c>
      <c r="T139" s="5" t="str">
        <f t="shared" ca="1" si="43"/>
        <v>16</v>
      </c>
      <c r="U139" s="5">
        <f t="shared" ca="1" si="43"/>
        <v>0</v>
      </c>
      <c r="V139" s="5">
        <f t="shared" ca="1" si="57"/>
        <v>137</v>
      </c>
      <c r="W139" s="15">
        <f t="shared" ca="1" si="48"/>
        <v>1</v>
      </c>
      <c r="X139" s="15">
        <f t="shared" ca="1" si="49"/>
        <v>0</v>
      </c>
      <c r="Y139" s="15" t="str">
        <f t="shared" ca="1" si="58"/>
        <v/>
      </c>
      <c r="Z139">
        <f t="shared" ca="1" si="50"/>
        <v>27</v>
      </c>
      <c r="AA139">
        <f t="shared" ca="1" si="51"/>
        <v>13</v>
      </c>
      <c r="AB139">
        <f t="shared" ca="1" si="52"/>
        <v>13</v>
      </c>
      <c r="AC139">
        <f t="shared" ca="1" si="53"/>
        <v>0</v>
      </c>
      <c r="AD139">
        <f t="shared" ca="1" si="54"/>
        <v>0</v>
      </c>
    </row>
    <row r="140" spans="5:30" x14ac:dyDescent="0.25">
      <c r="E140">
        <f t="shared" ca="1" si="47"/>
        <v>138</v>
      </c>
      <c r="F140" s="14">
        <f t="shared" si="59"/>
        <v>138</v>
      </c>
      <c r="G140">
        <f t="shared" ref="G140:G203" ca="1" si="60">IF(H139=J139,G139+1,G139)</f>
        <v>0</v>
      </c>
      <c r="H140">
        <f t="shared" ca="1" si="55"/>
        <v>150</v>
      </c>
      <c r="I140" t="str">
        <f t="shared" ref="I140:I203" ca="1" si="61">OFFSET($A$2,1+G140,0)</f>
        <v>x1</v>
      </c>
      <c r="J140">
        <f t="shared" ca="1" si="56"/>
        <v>138</v>
      </c>
      <c r="K140" s="5" t="str">
        <f t="shared" ca="1" si="45"/>
        <v>Ruta 16/16</v>
      </c>
      <c r="L140" s="5" t="str">
        <f t="shared" ca="1" si="45"/>
        <v>Avd. Cañones de Zaragoza (esq. Avd. El cierzo)</v>
      </c>
      <c r="M140" s="5" t="str">
        <f t="shared" ca="1" si="45"/>
        <v>06:42</v>
      </c>
      <c r="N140" s="5">
        <f t="shared" ca="1" si="45"/>
        <v>0</v>
      </c>
      <c r="O140" s="5">
        <f t="shared" ca="1" si="45"/>
        <v>0</v>
      </c>
      <c r="P140" s="5">
        <f t="shared" ca="1" si="45"/>
        <v>0</v>
      </c>
      <c r="Q140" s="5" t="str">
        <f t="shared" ca="1" si="45"/>
        <v>Opel Planta en Figueruelas</v>
      </c>
      <c r="R140" s="5">
        <f t="shared" ca="1" si="45"/>
        <v>0</v>
      </c>
      <c r="S140" s="5" t="str">
        <f t="shared" ca="1" si="43"/>
        <v>1</v>
      </c>
      <c r="T140" s="5" t="str">
        <f t="shared" ca="1" si="43"/>
        <v>16</v>
      </c>
      <c r="U140" s="5">
        <f t="shared" ca="1" si="43"/>
        <v>1</v>
      </c>
      <c r="V140" s="5">
        <f t="shared" ca="1" si="57"/>
        <v>138</v>
      </c>
      <c r="W140" s="15" t="str">
        <f t="shared" ca="1" si="48"/>
        <v/>
      </c>
      <c r="X140" s="15">
        <f t="shared" ca="1" si="49"/>
        <v>1</v>
      </c>
      <c r="Y140" s="15">
        <f t="shared" ca="1" si="58"/>
        <v>1</v>
      </c>
      <c r="Z140">
        <f t="shared" ca="1" si="50"/>
        <v>0</v>
      </c>
      <c r="AA140">
        <f t="shared" ca="1" si="51"/>
        <v>0</v>
      </c>
      <c r="AB140">
        <f t="shared" ca="1" si="52"/>
        <v>0</v>
      </c>
      <c r="AC140">
        <f t="shared" ca="1" si="53"/>
        <v>13</v>
      </c>
      <c r="AD140">
        <f t="shared" ca="1" si="54"/>
        <v>13</v>
      </c>
    </row>
    <row r="141" spans="5:30" x14ac:dyDescent="0.25">
      <c r="E141">
        <f t="shared" ca="1" si="47"/>
        <v>139</v>
      </c>
      <c r="F141" s="14">
        <f t="shared" si="59"/>
        <v>139</v>
      </c>
      <c r="G141">
        <f t="shared" ca="1" si="60"/>
        <v>0</v>
      </c>
      <c r="H141">
        <f t="shared" ca="1" si="55"/>
        <v>150</v>
      </c>
      <c r="I141" t="str">
        <f t="shared" ca="1" si="61"/>
        <v>x1</v>
      </c>
      <c r="J141">
        <f t="shared" ca="1" si="56"/>
        <v>139</v>
      </c>
      <c r="K141" s="5" t="str">
        <f t="shared" ca="1" si="45"/>
        <v>Ruta 16/16</v>
      </c>
      <c r="L141" s="5" t="str">
        <f t="shared" ca="1" si="45"/>
        <v>Paseo de Los Arqueros (esq. Peña Telera)</v>
      </c>
      <c r="M141" s="5" t="str">
        <f t="shared" ca="1" si="45"/>
        <v>06:43</v>
      </c>
      <c r="N141" s="5">
        <f t="shared" ca="1" si="45"/>
        <v>0</v>
      </c>
      <c r="O141" s="5">
        <f t="shared" ca="1" si="45"/>
        <v>0</v>
      </c>
      <c r="P141" s="5">
        <f t="shared" ca="1" si="45"/>
        <v>0</v>
      </c>
      <c r="Q141" s="5" t="str">
        <f t="shared" ca="1" si="45"/>
        <v>Avd. Cañones de Zaragoza (esq. Avd. El cierzo)</v>
      </c>
      <c r="R141" s="5">
        <f t="shared" ca="1" si="45"/>
        <v>0</v>
      </c>
      <c r="S141" s="5" t="str">
        <f t="shared" ca="1" si="43"/>
        <v>1</v>
      </c>
      <c r="T141" s="5" t="str">
        <f t="shared" ca="1" si="43"/>
        <v>16</v>
      </c>
      <c r="U141" s="5">
        <f t="shared" ca="1" si="43"/>
        <v>2</v>
      </c>
      <c r="V141" s="5">
        <f t="shared" ca="1" si="57"/>
        <v>139</v>
      </c>
      <c r="W141" s="15" t="str">
        <f t="shared" ca="1" si="48"/>
        <v/>
      </c>
      <c r="X141" s="15">
        <f t="shared" ca="1" si="49"/>
        <v>1</v>
      </c>
      <c r="Y141" s="15">
        <f t="shared" ca="1" si="58"/>
        <v>1</v>
      </c>
      <c r="Z141">
        <f t="shared" ca="1" si="50"/>
        <v>0</v>
      </c>
      <c r="AA141">
        <f t="shared" ca="1" si="51"/>
        <v>0</v>
      </c>
      <c r="AB141">
        <f t="shared" ca="1" si="52"/>
        <v>0</v>
      </c>
      <c r="AC141">
        <f t="shared" ca="1" si="53"/>
        <v>12</v>
      </c>
      <c r="AD141">
        <f t="shared" ca="1" si="54"/>
        <v>12</v>
      </c>
    </row>
    <row r="142" spans="5:30" x14ac:dyDescent="0.25">
      <c r="E142">
        <f t="shared" ca="1" si="47"/>
        <v>140</v>
      </c>
      <c r="F142" s="14">
        <f t="shared" si="59"/>
        <v>140</v>
      </c>
      <c r="G142">
        <f t="shared" ca="1" si="60"/>
        <v>0</v>
      </c>
      <c r="H142">
        <f t="shared" ca="1" si="55"/>
        <v>150</v>
      </c>
      <c r="I142" t="str">
        <f t="shared" ca="1" si="61"/>
        <v>x1</v>
      </c>
      <c r="J142">
        <f t="shared" ca="1" si="56"/>
        <v>140</v>
      </c>
      <c r="K142" s="5" t="str">
        <f t="shared" ca="1" si="45"/>
        <v>Ruta 16/16</v>
      </c>
      <c r="L142" s="5" t="str">
        <f t="shared" ca="1" si="45"/>
        <v>C/ Salomón y la Reina de Saba, nº 36</v>
      </c>
      <c r="M142" s="5" t="str">
        <f t="shared" ca="1" si="45"/>
        <v>06:44</v>
      </c>
      <c r="N142" s="5">
        <f t="shared" ca="1" si="45"/>
        <v>0</v>
      </c>
      <c r="O142" s="5">
        <f t="shared" ca="1" si="45"/>
        <v>0</v>
      </c>
      <c r="P142" s="5">
        <f t="shared" ca="1" si="45"/>
        <v>0</v>
      </c>
      <c r="Q142" s="5" t="str">
        <f t="shared" ca="1" si="45"/>
        <v>Paseo de Los Arqueros (esq. Peña Telera)</v>
      </c>
      <c r="R142" s="5">
        <f t="shared" ca="1" si="45"/>
        <v>0</v>
      </c>
      <c r="S142" s="5" t="str">
        <f t="shared" ca="1" si="43"/>
        <v>1</v>
      </c>
      <c r="T142" s="5" t="str">
        <f t="shared" ca="1" si="43"/>
        <v>16</v>
      </c>
      <c r="U142" s="5">
        <f t="shared" ca="1" si="43"/>
        <v>3</v>
      </c>
      <c r="V142" s="5">
        <f t="shared" ca="1" si="57"/>
        <v>140</v>
      </c>
      <c r="W142" s="15" t="str">
        <f t="shared" ca="1" si="48"/>
        <v/>
      </c>
      <c r="X142" s="15">
        <f t="shared" ca="1" si="49"/>
        <v>1</v>
      </c>
      <c r="Y142" s="15">
        <f t="shared" ca="1" si="58"/>
        <v>1</v>
      </c>
      <c r="Z142">
        <f t="shared" ca="1" si="50"/>
        <v>0</v>
      </c>
      <c r="AA142">
        <f t="shared" ca="1" si="51"/>
        <v>0</v>
      </c>
      <c r="AB142">
        <f t="shared" ca="1" si="52"/>
        <v>0</v>
      </c>
      <c r="AC142">
        <f t="shared" ca="1" si="53"/>
        <v>11</v>
      </c>
      <c r="AD142">
        <f t="shared" ca="1" si="54"/>
        <v>11</v>
      </c>
    </row>
    <row r="143" spans="5:30" x14ac:dyDescent="0.25">
      <c r="E143">
        <f t="shared" ca="1" si="47"/>
        <v>141</v>
      </c>
      <c r="F143" s="14">
        <f t="shared" si="59"/>
        <v>141</v>
      </c>
      <c r="G143">
        <f t="shared" ca="1" si="60"/>
        <v>0</v>
      </c>
      <c r="H143">
        <f t="shared" ca="1" si="55"/>
        <v>150</v>
      </c>
      <c r="I143" t="str">
        <f t="shared" ca="1" si="61"/>
        <v>x1</v>
      </c>
      <c r="J143">
        <f t="shared" ca="1" si="56"/>
        <v>141</v>
      </c>
      <c r="K143" s="5" t="str">
        <f t="shared" ca="1" si="45"/>
        <v>Ruta 16/16</v>
      </c>
      <c r="L143" s="5" t="str">
        <f t="shared" ca="1" si="45"/>
        <v>Avd. Casablanca (frente nº 26 - Telepizza)</v>
      </c>
      <c r="M143" s="5" t="str">
        <f t="shared" ca="1" si="45"/>
        <v>06:46</v>
      </c>
      <c r="N143" s="5">
        <f t="shared" ca="1" si="45"/>
        <v>0</v>
      </c>
      <c r="O143" s="5">
        <f t="shared" ca="1" si="45"/>
        <v>0</v>
      </c>
      <c r="P143" s="5">
        <f t="shared" ca="1" si="45"/>
        <v>0</v>
      </c>
      <c r="Q143" s="5" t="str">
        <f t="shared" ca="1" si="45"/>
        <v>C/ Salomón y la Reina de Saba, nº 36</v>
      </c>
      <c r="R143" s="5">
        <f t="shared" ca="1" si="45"/>
        <v>0</v>
      </c>
      <c r="S143" s="5" t="str">
        <f t="shared" ca="1" si="43"/>
        <v>1</v>
      </c>
      <c r="T143" s="5" t="str">
        <f t="shared" ca="1" si="43"/>
        <v>16</v>
      </c>
      <c r="U143" s="5">
        <f t="shared" ca="1" si="43"/>
        <v>4</v>
      </c>
      <c r="V143" s="5">
        <f t="shared" ca="1" si="57"/>
        <v>141</v>
      </c>
      <c r="W143" s="15" t="str">
        <f t="shared" ca="1" si="48"/>
        <v/>
      </c>
      <c r="X143" s="15">
        <f t="shared" ca="1" si="49"/>
        <v>1</v>
      </c>
      <c r="Y143" s="15">
        <f t="shared" ca="1" si="58"/>
        <v>1</v>
      </c>
      <c r="Z143">
        <f t="shared" ca="1" si="50"/>
        <v>0</v>
      </c>
      <c r="AA143">
        <f t="shared" ca="1" si="51"/>
        <v>0</v>
      </c>
      <c r="AB143">
        <f t="shared" ca="1" si="52"/>
        <v>0</v>
      </c>
      <c r="AC143">
        <f t="shared" ca="1" si="53"/>
        <v>10</v>
      </c>
      <c r="AD143">
        <f t="shared" ca="1" si="54"/>
        <v>10</v>
      </c>
    </row>
    <row r="144" spans="5:30" x14ac:dyDescent="0.25">
      <c r="E144">
        <f t="shared" ca="1" si="47"/>
        <v>142</v>
      </c>
      <c r="F144" s="14">
        <f t="shared" si="59"/>
        <v>142</v>
      </c>
      <c r="G144">
        <f t="shared" ca="1" si="60"/>
        <v>0</v>
      </c>
      <c r="H144">
        <f t="shared" ca="1" si="55"/>
        <v>150</v>
      </c>
      <c r="I144" t="str">
        <f t="shared" ca="1" si="61"/>
        <v>x1</v>
      </c>
      <c r="J144">
        <f t="shared" ca="1" si="56"/>
        <v>142</v>
      </c>
      <c r="K144" s="5" t="str">
        <f t="shared" ref="K144:R166" ca="1" si="62">INDIRECT("'"&amp;$I144&amp;"'!"&amp;K$2&amp;$J144+2)</f>
        <v>Ruta 16/16</v>
      </c>
      <c r="L144" s="5" t="str">
        <f t="shared" ca="1" si="62"/>
        <v>C/ Viridiana, nº 26 (Pd. Bus)</v>
      </c>
      <c r="M144" s="5" t="str">
        <f t="shared" ca="1" si="62"/>
        <v>06:52</v>
      </c>
      <c r="N144" s="5">
        <f t="shared" ca="1" si="62"/>
        <v>0</v>
      </c>
      <c r="O144" s="5">
        <f t="shared" ca="1" si="62"/>
        <v>0</v>
      </c>
      <c r="P144" s="5">
        <f t="shared" ca="1" si="62"/>
        <v>0</v>
      </c>
      <c r="Q144" s="5" t="str">
        <f t="shared" ca="1" si="62"/>
        <v>Avd. Casablanca (frente nº 26 - Telepizza)</v>
      </c>
      <c r="R144" s="5">
        <f t="shared" ca="1" si="62"/>
        <v>0</v>
      </c>
      <c r="S144" s="5" t="str">
        <f t="shared" ca="1" si="43"/>
        <v>1</v>
      </c>
      <c r="T144" s="5" t="str">
        <f t="shared" ca="1" si="43"/>
        <v>16</v>
      </c>
      <c r="U144" s="5">
        <f t="shared" ca="1" si="43"/>
        <v>5</v>
      </c>
      <c r="V144" s="5">
        <f t="shared" ca="1" si="57"/>
        <v>142</v>
      </c>
      <c r="W144" s="15" t="str">
        <f t="shared" ca="1" si="48"/>
        <v/>
      </c>
      <c r="X144" s="15">
        <f t="shared" ca="1" si="49"/>
        <v>1</v>
      </c>
      <c r="Y144" s="15">
        <f t="shared" ca="1" si="58"/>
        <v>1</v>
      </c>
      <c r="Z144">
        <f t="shared" ca="1" si="50"/>
        <v>0</v>
      </c>
      <c r="AA144">
        <f t="shared" ca="1" si="51"/>
        <v>0</v>
      </c>
      <c r="AB144">
        <f t="shared" ca="1" si="52"/>
        <v>0</v>
      </c>
      <c r="AC144">
        <f t="shared" ca="1" si="53"/>
        <v>9</v>
      </c>
      <c r="AD144">
        <f t="shared" ca="1" si="54"/>
        <v>9</v>
      </c>
    </row>
    <row r="145" spans="5:30" x14ac:dyDescent="0.25">
      <c r="E145">
        <f t="shared" ca="1" si="47"/>
        <v>143</v>
      </c>
      <c r="F145" s="14">
        <f t="shared" si="59"/>
        <v>143</v>
      </c>
      <c r="G145">
        <f t="shared" ca="1" si="60"/>
        <v>0</v>
      </c>
      <c r="H145">
        <f t="shared" ca="1" si="55"/>
        <v>150</v>
      </c>
      <c r="I145" t="str">
        <f t="shared" ca="1" si="61"/>
        <v>x1</v>
      </c>
      <c r="J145">
        <f t="shared" ca="1" si="56"/>
        <v>143</v>
      </c>
      <c r="K145" s="5" t="str">
        <f t="shared" ca="1" si="62"/>
        <v>Ruta 16/16</v>
      </c>
      <c r="L145" s="5" t="str">
        <f t="shared" ca="1" si="62"/>
        <v>Paseo de los Olvidados, nº 49 (Pd. Bus)</v>
      </c>
      <c r="M145" s="5" t="str">
        <f t="shared" ca="1" si="62"/>
        <v>06:53</v>
      </c>
      <c r="N145" s="5">
        <f t="shared" ca="1" si="62"/>
        <v>0</v>
      </c>
      <c r="O145" s="5">
        <f t="shared" ca="1" si="62"/>
        <v>0</v>
      </c>
      <c r="P145" s="5">
        <f t="shared" ca="1" si="62"/>
        <v>0</v>
      </c>
      <c r="Q145" s="5" t="str">
        <f t="shared" ca="1" si="62"/>
        <v>C/ Viridiana, nº 26 (Pd. Bus)</v>
      </c>
      <c r="R145" s="5">
        <f t="shared" ca="1" si="62"/>
        <v>0</v>
      </c>
      <c r="S145" s="5" t="str">
        <f t="shared" ca="1" si="43"/>
        <v>1</v>
      </c>
      <c r="T145" s="5" t="str">
        <f t="shared" ca="1" si="43"/>
        <v>16</v>
      </c>
      <c r="U145" s="5">
        <f t="shared" ca="1" si="43"/>
        <v>6</v>
      </c>
      <c r="V145" s="5">
        <f t="shared" ca="1" si="57"/>
        <v>143</v>
      </c>
      <c r="W145" s="15" t="str">
        <f t="shared" ca="1" si="48"/>
        <v/>
      </c>
      <c r="X145" s="15">
        <f t="shared" ca="1" si="49"/>
        <v>1</v>
      </c>
      <c r="Y145" s="15">
        <f t="shared" ca="1" si="58"/>
        <v>1</v>
      </c>
      <c r="Z145">
        <f t="shared" ca="1" si="50"/>
        <v>0</v>
      </c>
      <c r="AA145">
        <f t="shared" ca="1" si="51"/>
        <v>0</v>
      </c>
      <c r="AB145">
        <f t="shared" ca="1" si="52"/>
        <v>0</v>
      </c>
      <c r="AC145">
        <f t="shared" ca="1" si="53"/>
        <v>8</v>
      </c>
      <c r="AD145">
        <f t="shared" ca="1" si="54"/>
        <v>8</v>
      </c>
    </row>
    <row r="146" spans="5:30" x14ac:dyDescent="0.25">
      <c r="E146">
        <f t="shared" ca="1" si="47"/>
        <v>144</v>
      </c>
      <c r="F146" s="14">
        <f t="shared" si="59"/>
        <v>144</v>
      </c>
      <c r="G146">
        <f t="shared" ca="1" si="60"/>
        <v>0</v>
      </c>
      <c r="H146">
        <f t="shared" ca="1" si="55"/>
        <v>150</v>
      </c>
      <c r="I146" t="str">
        <f t="shared" ca="1" si="61"/>
        <v>x1</v>
      </c>
      <c r="J146">
        <f t="shared" ca="1" si="56"/>
        <v>144</v>
      </c>
      <c r="K146" s="5" t="str">
        <f t="shared" ca="1" si="62"/>
        <v>Ruta 16/16</v>
      </c>
      <c r="L146" s="5" t="str">
        <f t="shared" ca="1" si="62"/>
        <v>Paseo de los Olvidados, nº 23 (esq. Quimera del Oro)</v>
      </c>
      <c r="M146" s="5" t="str">
        <f t="shared" ca="1" si="62"/>
        <v>06:54</v>
      </c>
      <c r="N146" s="5">
        <f t="shared" ca="1" si="62"/>
        <v>0</v>
      </c>
      <c r="O146" s="5">
        <f t="shared" ca="1" si="62"/>
        <v>0</v>
      </c>
      <c r="P146" s="5">
        <f t="shared" ca="1" si="62"/>
        <v>0</v>
      </c>
      <c r="Q146" s="5" t="str">
        <f t="shared" ca="1" si="62"/>
        <v>Paseo de los Olvidados, nº 49 (Pd. Bus)</v>
      </c>
      <c r="R146" s="5">
        <f t="shared" ca="1" si="62"/>
        <v>0</v>
      </c>
      <c r="S146" s="5" t="str">
        <f t="shared" ca="1" si="43"/>
        <v>1</v>
      </c>
      <c r="T146" s="5" t="str">
        <f t="shared" ca="1" si="43"/>
        <v>16</v>
      </c>
      <c r="U146" s="5">
        <f t="shared" ca="1" si="43"/>
        <v>7</v>
      </c>
      <c r="V146" s="5">
        <f t="shared" ca="1" si="57"/>
        <v>144</v>
      </c>
      <c r="W146" s="15" t="str">
        <f t="shared" ca="1" si="48"/>
        <v/>
      </c>
      <c r="X146" s="15">
        <f t="shared" ca="1" si="49"/>
        <v>1</v>
      </c>
      <c r="Y146" s="15">
        <f t="shared" ca="1" si="58"/>
        <v>1</v>
      </c>
      <c r="Z146">
        <f t="shared" ca="1" si="50"/>
        <v>0</v>
      </c>
      <c r="AA146">
        <f t="shared" ca="1" si="51"/>
        <v>0</v>
      </c>
      <c r="AB146">
        <f t="shared" ca="1" si="52"/>
        <v>0</v>
      </c>
      <c r="AC146">
        <f t="shared" ca="1" si="53"/>
        <v>7</v>
      </c>
      <c r="AD146">
        <f t="shared" ca="1" si="54"/>
        <v>7</v>
      </c>
    </row>
    <row r="147" spans="5:30" x14ac:dyDescent="0.25">
      <c r="E147">
        <f t="shared" ca="1" si="47"/>
        <v>145</v>
      </c>
      <c r="F147" s="14">
        <f t="shared" si="59"/>
        <v>145</v>
      </c>
      <c r="G147">
        <f t="shared" ca="1" si="60"/>
        <v>0</v>
      </c>
      <c r="H147">
        <f t="shared" ca="1" si="55"/>
        <v>150</v>
      </c>
      <c r="I147" t="str">
        <f t="shared" ca="1" si="61"/>
        <v>x1</v>
      </c>
      <c r="J147">
        <f t="shared" ca="1" si="56"/>
        <v>145</v>
      </c>
      <c r="K147" s="5" t="str">
        <f t="shared" ca="1" si="62"/>
        <v>Ruta 16/16</v>
      </c>
      <c r="L147" s="5" t="str">
        <f t="shared" ca="1" si="62"/>
        <v>Cantando bajo la lluvia (esq. Manhattan)</v>
      </c>
      <c r="M147" s="5" t="str">
        <f t="shared" ca="1" si="62"/>
        <v>06:55</v>
      </c>
      <c r="N147" s="5">
        <f t="shared" ca="1" si="62"/>
        <v>0</v>
      </c>
      <c r="O147" s="5">
        <f t="shared" ca="1" si="62"/>
        <v>0</v>
      </c>
      <c r="P147" s="5">
        <f t="shared" ca="1" si="62"/>
        <v>0</v>
      </c>
      <c r="Q147" s="5" t="str">
        <f t="shared" ca="1" si="62"/>
        <v>Paseo de los Olvidados, nº 23 (esq. Quimera del Oro)</v>
      </c>
      <c r="R147" s="5">
        <f t="shared" ca="1" si="62"/>
        <v>0</v>
      </c>
      <c r="S147" s="5" t="str">
        <f t="shared" ref="S147:U210" ca="1" si="63">INDIRECT("'"&amp;$I147&amp;"'!"&amp;S$2&amp;$J147+2)</f>
        <v>1</v>
      </c>
      <c r="T147" s="5" t="str">
        <f t="shared" ca="1" si="63"/>
        <v>16</v>
      </c>
      <c r="U147" s="5">
        <f t="shared" ca="1" si="63"/>
        <v>8</v>
      </c>
      <c r="V147" s="5">
        <f t="shared" ca="1" si="57"/>
        <v>145</v>
      </c>
      <c r="W147" s="15" t="str">
        <f t="shared" ca="1" si="48"/>
        <v/>
      </c>
      <c r="X147" s="15">
        <f t="shared" ca="1" si="49"/>
        <v>1</v>
      </c>
      <c r="Y147" s="15">
        <f t="shared" ca="1" si="58"/>
        <v>1</v>
      </c>
      <c r="Z147">
        <f t="shared" ca="1" si="50"/>
        <v>0</v>
      </c>
      <c r="AA147">
        <f t="shared" ca="1" si="51"/>
        <v>0</v>
      </c>
      <c r="AB147">
        <f t="shared" ca="1" si="52"/>
        <v>0</v>
      </c>
      <c r="AC147">
        <f t="shared" ca="1" si="53"/>
        <v>6</v>
      </c>
      <c r="AD147">
        <f t="shared" ca="1" si="54"/>
        <v>6</v>
      </c>
    </row>
    <row r="148" spans="5:30" x14ac:dyDescent="0.25">
      <c r="E148">
        <f t="shared" ca="1" si="47"/>
        <v>146</v>
      </c>
      <c r="F148" s="14">
        <f t="shared" si="59"/>
        <v>146</v>
      </c>
      <c r="G148">
        <f t="shared" ca="1" si="60"/>
        <v>0</v>
      </c>
      <c r="H148">
        <f t="shared" ca="1" si="55"/>
        <v>150</v>
      </c>
      <c r="I148" t="str">
        <f t="shared" ca="1" si="61"/>
        <v>x1</v>
      </c>
      <c r="J148">
        <f t="shared" ca="1" si="56"/>
        <v>146</v>
      </c>
      <c r="K148" s="5" t="str">
        <f t="shared" ca="1" si="62"/>
        <v>Ruta 16/16</v>
      </c>
      <c r="L148" s="5" t="str">
        <f t="shared" ca="1" si="62"/>
        <v>Cantando bajo la lluvia (esq. Lista de Schindler)</v>
      </c>
      <c r="M148" s="5" t="str">
        <f t="shared" ca="1" si="62"/>
        <v>06:56</v>
      </c>
      <c r="N148" s="5">
        <f t="shared" ca="1" si="62"/>
        <v>0</v>
      </c>
      <c r="O148" s="5">
        <f t="shared" ca="1" si="62"/>
        <v>0</v>
      </c>
      <c r="P148" s="5">
        <f t="shared" ca="1" si="62"/>
        <v>0</v>
      </c>
      <c r="Q148" s="5" t="str">
        <f t="shared" ca="1" si="62"/>
        <v>Cantando bajo la lluvia (esq. Manhattan)</v>
      </c>
      <c r="R148" s="5">
        <f t="shared" ca="1" si="62"/>
        <v>0</v>
      </c>
      <c r="S148" s="5" t="str">
        <f t="shared" ca="1" si="63"/>
        <v>1</v>
      </c>
      <c r="T148" s="5" t="str">
        <f t="shared" ca="1" si="63"/>
        <v>16</v>
      </c>
      <c r="U148" s="5">
        <f t="shared" ca="1" si="63"/>
        <v>9</v>
      </c>
      <c r="V148" s="5">
        <f t="shared" ca="1" si="57"/>
        <v>146</v>
      </c>
      <c r="W148" s="15" t="str">
        <f t="shared" ca="1" si="48"/>
        <v/>
      </c>
      <c r="X148" s="15">
        <f t="shared" ca="1" si="49"/>
        <v>1</v>
      </c>
      <c r="Y148" s="15">
        <f t="shared" ca="1" si="58"/>
        <v>1</v>
      </c>
      <c r="Z148">
        <f t="shared" ca="1" si="50"/>
        <v>0</v>
      </c>
      <c r="AA148">
        <f t="shared" ca="1" si="51"/>
        <v>0</v>
      </c>
      <c r="AB148">
        <f t="shared" ca="1" si="52"/>
        <v>0</v>
      </c>
      <c r="AC148">
        <f t="shared" ca="1" si="53"/>
        <v>5</v>
      </c>
      <c r="AD148">
        <f t="shared" ca="1" si="54"/>
        <v>5</v>
      </c>
    </row>
    <row r="149" spans="5:30" x14ac:dyDescent="0.25">
      <c r="E149">
        <f t="shared" ca="1" si="47"/>
        <v>147</v>
      </c>
      <c r="F149" s="14">
        <f t="shared" si="59"/>
        <v>147</v>
      </c>
      <c r="G149">
        <f t="shared" ca="1" si="60"/>
        <v>0</v>
      </c>
      <c r="H149">
        <f t="shared" ca="1" si="55"/>
        <v>150</v>
      </c>
      <c r="I149" t="str">
        <f t="shared" ca="1" si="61"/>
        <v>x1</v>
      </c>
      <c r="J149">
        <f t="shared" ca="1" si="56"/>
        <v>147</v>
      </c>
      <c r="K149" s="5" t="str">
        <f t="shared" ca="1" si="62"/>
        <v>Ruta 16/16</v>
      </c>
      <c r="L149" s="5" t="str">
        <f t="shared" ca="1" si="62"/>
        <v>Avd. Ilustración (esq. Tomás de Anzano - Pd. Bus)</v>
      </c>
      <c r="M149" s="5" t="str">
        <f t="shared" ca="1" si="62"/>
        <v>06:57</v>
      </c>
      <c r="N149" s="5">
        <f t="shared" ca="1" si="62"/>
        <v>0</v>
      </c>
      <c r="O149" s="5">
        <f t="shared" ca="1" si="62"/>
        <v>0</v>
      </c>
      <c r="P149" s="5">
        <f t="shared" ca="1" si="62"/>
        <v>0</v>
      </c>
      <c r="Q149" s="5" t="str">
        <f t="shared" ca="1" si="62"/>
        <v>Cantando bajo la lluvia (esq. Lista de Schindler)</v>
      </c>
      <c r="R149" s="5">
        <f t="shared" ca="1" si="62"/>
        <v>0</v>
      </c>
      <c r="S149" s="5" t="str">
        <f t="shared" ca="1" si="63"/>
        <v>1</v>
      </c>
      <c r="T149" s="5" t="str">
        <f t="shared" ca="1" si="63"/>
        <v>16</v>
      </c>
      <c r="U149" s="5">
        <f t="shared" ca="1" si="63"/>
        <v>10</v>
      </c>
      <c r="V149" s="5">
        <f t="shared" ca="1" si="57"/>
        <v>147</v>
      </c>
      <c r="W149" s="15" t="str">
        <f t="shared" ca="1" si="48"/>
        <v/>
      </c>
      <c r="X149" s="15">
        <f t="shared" ca="1" si="49"/>
        <v>1</v>
      </c>
      <c r="Y149" s="15">
        <f t="shared" ca="1" si="58"/>
        <v>1</v>
      </c>
      <c r="Z149">
        <f t="shared" ca="1" si="50"/>
        <v>0</v>
      </c>
      <c r="AA149">
        <f t="shared" ca="1" si="51"/>
        <v>0</v>
      </c>
      <c r="AB149">
        <f t="shared" ca="1" si="52"/>
        <v>0</v>
      </c>
      <c r="AC149">
        <f t="shared" ca="1" si="53"/>
        <v>4</v>
      </c>
      <c r="AD149">
        <f t="shared" ca="1" si="54"/>
        <v>4</v>
      </c>
    </row>
    <row r="150" spans="5:30" x14ac:dyDescent="0.25">
      <c r="E150">
        <f t="shared" ca="1" si="47"/>
        <v>148</v>
      </c>
      <c r="F150" s="14">
        <f t="shared" si="59"/>
        <v>148</v>
      </c>
      <c r="G150">
        <f t="shared" ca="1" si="60"/>
        <v>0</v>
      </c>
      <c r="H150">
        <f t="shared" ca="1" si="55"/>
        <v>150</v>
      </c>
      <c r="I150" t="str">
        <f t="shared" ca="1" si="61"/>
        <v>x1</v>
      </c>
      <c r="J150">
        <f t="shared" ca="1" si="56"/>
        <v>148</v>
      </c>
      <c r="K150" s="5" t="str">
        <f t="shared" ca="1" si="62"/>
        <v>Ruta 16/16</v>
      </c>
      <c r="L150" s="5" t="str">
        <f t="shared" ca="1" si="62"/>
        <v>Avd. Ilustración, nº 32 (Pd. Bus esq. C/ Ibón)</v>
      </c>
      <c r="M150" s="5" t="str">
        <f t="shared" ca="1" si="62"/>
        <v>06:58</v>
      </c>
      <c r="N150" s="5">
        <f t="shared" ca="1" si="62"/>
        <v>0</v>
      </c>
      <c r="O150" s="5">
        <f t="shared" ca="1" si="62"/>
        <v>0</v>
      </c>
      <c r="P150" s="5">
        <f t="shared" ca="1" si="62"/>
        <v>0</v>
      </c>
      <c r="Q150" s="5" t="str">
        <f t="shared" ca="1" si="62"/>
        <v>Avd. Ilustración (esq. Tomás de Anzano - Pd. Bus)</v>
      </c>
      <c r="R150" s="5">
        <f t="shared" ca="1" si="62"/>
        <v>0</v>
      </c>
      <c r="S150" s="5" t="str">
        <f t="shared" ca="1" si="63"/>
        <v>1</v>
      </c>
      <c r="T150" s="5" t="str">
        <f t="shared" ca="1" si="63"/>
        <v>16</v>
      </c>
      <c r="U150" s="5">
        <f t="shared" ca="1" si="63"/>
        <v>11</v>
      </c>
      <c r="V150" s="5">
        <f t="shared" ca="1" si="57"/>
        <v>148</v>
      </c>
      <c r="W150" s="15" t="str">
        <f t="shared" ca="1" si="48"/>
        <v/>
      </c>
      <c r="X150" s="15">
        <f t="shared" ca="1" si="49"/>
        <v>1</v>
      </c>
      <c r="Y150" s="15">
        <f t="shared" ca="1" si="58"/>
        <v>1</v>
      </c>
      <c r="Z150">
        <f t="shared" ca="1" si="50"/>
        <v>0</v>
      </c>
      <c r="AA150">
        <f t="shared" ca="1" si="51"/>
        <v>0</v>
      </c>
      <c r="AB150">
        <f t="shared" ca="1" si="52"/>
        <v>0</v>
      </c>
      <c r="AC150">
        <f t="shared" ca="1" si="53"/>
        <v>3</v>
      </c>
      <c r="AD150">
        <f t="shared" ca="1" si="54"/>
        <v>3</v>
      </c>
    </row>
    <row r="151" spans="5:30" x14ac:dyDescent="0.25">
      <c r="E151">
        <f ca="1">IF(G151&lt;&gt;G150,1,E150+1)</f>
        <v>149</v>
      </c>
      <c r="F151" s="14">
        <f t="shared" si="59"/>
        <v>149</v>
      </c>
      <c r="G151">
        <f t="shared" ca="1" si="60"/>
        <v>0</v>
      </c>
      <c r="H151">
        <f ca="1">OFFSET($B$2,1+G151,0)</f>
        <v>150</v>
      </c>
      <c r="I151" t="str">
        <f t="shared" ca="1" si="61"/>
        <v>x1</v>
      </c>
      <c r="J151">
        <f ca="1">IF(H150&lt;&gt;J150,J150+1,1)</f>
        <v>149</v>
      </c>
      <c r="K151" s="5" t="str">
        <f t="shared" ca="1" si="62"/>
        <v>Ruta 16/16</v>
      </c>
      <c r="L151" s="5" t="str">
        <f t="shared" ca="1" si="62"/>
        <v>Maurice Ravel (esq. Isaac Albeniz)</v>
      </c>
      <c r="M151" s="5" t="str">
        <f t="shared" ca="1" si="62"/>
        <v>06:59</v>
      </c>
      <c r="N151" s="5">
        <f t="shared" ca="1" si="62"/>
        <v>0</v>
      </c>
      <c r="O151" s="5">
        <f t="shared" ca="1" si="62"/>
        <v>0</v>
      </c>
      <c r="P151" s="5">
        <f t="shared" ca="1" si="62"/>
        <v>0</v>
      </c>
      <c r="Q151" s="5" t="str">
        <f t="shared" ca="1" si="62"/>
        <v>Avd. Ilustración, nº 32 (Pd. Bus esq. C/ Ibón)</v>
      </c>
      <c r="R151" s="5">
        <f t="shared" ca="1" si="62"/>
        <v>0</v>
      </c>
      <c r="S151" s="5" t="str">
        <f t="shared" ca="1" si="63"/>
        <v>1</v>
      </c>
      <c r="T151" s="5" t="str">
        <f t="shared" ca="1" si="63"/>
        <v>16</v>
      </c>
      <c r="U151" s="5">
        <f t="shared" ca="1" si="63"/>
        <v>12</v>
      </c>
      <c r="V151" s="5">
        <f t="shared" ca="1" si="57"/>
        <v>149</v>
      </c>
      <c r="W151" s="15" t="str">
        <f t="shared" ca="1" si="48"/>
        <v/>
      </c>
      <c r="X151" s="15">
        <f t="shared" ca="1" si="49"/>
        <v>1</v>
      </c>
      <c r="Y151" s="15">
        <f t="shared" ca="1" si="58"/>
        <v>1</v>
      </c>
      <c r="Z151">
        <f t="shared" ca="1" si="50"/>
        <v>0</v>
      </c>
      <c r="AA151">
        <f t="shared" ca="1" si="51"/>
        <v>0</v>
      </c>
      <c r="AB151">
        <f t="shared" ca="1" si="52"/>
        <v>0</v>
      </c>
      <c r="AC151">
        <f t="shared" ca="1" si="53"/>
        <v>2</v>
      </c>
      <c r="AD151">
        <f t="shared" ca="1" si="54"/>
        <v>2</v>
      </c>
    </row>
    <row r="152" spans="5:30" x14ac:dyDescent="0.25">
      <c r="E152">
        <f t="shared" ref="E152:E215" ca="1" si="64">IF(G152&lt;&gt;G151,1,E151+1)</f>
        <v>150</v>
      </c>
      <c r="F152" s="14">
        <f t="shared" si="59"/>
        <v>150</v>
      </c>
      <c r="G152">
        <f t="shared" ca="1" si="60"/>
        <v>0</v>
      </c>
      <c r="H152">
        <f t="shared" ca="1" si="55"/>
        <v>150</v>
      </c>
      <c r="I152" t="str">
        <f t="shared" ca="1" si="61"/>
        <v>x1</v>
      </c>
      <c r="J152">
        <f t="shared" ca="1" si="56"/>
        <v>150</v>
      </c>
      <c r="K152" s="5" t="str">
        <f t="shared" ca="1" si="62"/>
        <v>Ruta 16/16</v>
      </c>
      <c r="L152" s="5" t="str">
        <f t="shared" ca="1" si="62"/>
        <v>Opel Planta en Figueruelas</v>
      </c>
      <c r="M152" s="5" t="str">
        <f t="shared" ca="1" si="62"/>
        <v>07:30</v>
      </c>
      <c r="N152" s="5">
        <f t="shared" ca="1" si="62"/>
        <v>0</v>
      </c>
      <c r="O152" s="5">
        <f t="shared" ca="1" si="62"/>
        <v>0</v>
      </c>
      <c r="P152" s="5">
        <f t="shared" ca="1" si="62"/>
        <v>0</v>
      </c>
      <c r="Q152" s="5" t="str">
        <f t="shared" ca="1" si="62"/>
        <v>Maurice Ravel (esq. Isaac Albeniz)</v>
      </c>
      <c r="R152" s="5">
        <f t="shared" ca="1" si="62"/>
        <v>0</v>
      </c>
      <c r="S152" s="5" t="str">
        <f t="shared" ca="1" si="63"/>
        <v>1</v>
      </c>
      <c r="T152" s="5" t="str">
        <f t="shared" ca="1" si="63"/>
        <v>16</v>
      </c>
      <c r="U152" s="5">
        <f t="shared" ca="1" si="63"/>
        <v>13</v>
      </c>
      <c r="V152" s="5">
        <f t="shared" ca="1" si="57"/>
        <v>0</v>
      </c>
      <c r="W152" s="15" t="str">
        <f t="shared" ca="1" si="48"/>
        <v/>
      </c>
      <c r="X152" s="15">
        <f t="shared" ca="1" si="49"/>
        <v>1</v>
      </c>
      <c r="Y152" s="15">
        <f t="shared" ca="1" si="58"/>
        <v>1</v>
      </c>
      <c r="Z152">
        <f t="shared" ca="1" si="50"/>
        <v>0</v>
      </c>
      <c r="AA152">
        <f t="shared" ca="1" si="51"/>
        <v>0</v>
      </c>
      <c r="AB152">
        <f t="shared" ca="1" si="52"/>
        <v>0</v>
      </c>
      <c r="AC152">
        <f t="shared" ca="1" si="53"/>
        <v>1</v>
      </c>
      <c r="AD152">
        <f t="shared" ca="1" si="54"/>
        <v>1</v>
      </c>
    </row>
    <row r="153" spans="5:30" x14ac:dyDescent="0.25">
      <c r="E153">
        <f t="shared" ca="1" si="64"/>
        <v>1</v>
      </c>
      <c r="F153" s="14">
        <f t="shared" si="59"/>
        <v>151</v>
      </c>
      <c r="G153">
        <f t="shared" ca="1" si="60"/>
        <v>1</v>
      </c>
      <c r="H153">
        <f ca="1">OFFSET($B$2,1+G153,0)</f>
        <v>77</v>
      </c>
      <c r="I153" t="str">
        <f t="shared" ca="1" si="61"/>
        <v>x2</v>
      </c>
      <c r="J153">
        <f t="shared" ca="1" si="56"/>
        <v>1</v>
      </c>
      <c r="K153" s="34" t="str">
        <f t="shared" ca="1" si="62"/>
        <v>Ruta 1/1D</v>
      </c>
      <c r="L153" s="34" t="str">
        <f t="shared" ca="1" si="62"/>
        <v>Ruta 1/1D</v>
      </c>
      <c r="M153" s="34" t="str">
        <f t="shared" ca="1" si="62"/>
        <v/>
      </c>
      <c r="N153" s="34" t="str">
        <f t="shared" ca="1" si="62"/>
        <v/>
      </c>
      <c r="O153" s="34">
        <f t="shared" ca="1" si="62"/>
        <v>0</v>
      </c>
      <c r="P153" s="34">
        <f t="shared" ca="1" si="62"/>
        <v>0</v>
      </c>
      <c r="Q153" s="34" t="str">
        <f t="shared" ca="1" si="62"/>
        <v/>
      </c>
      <c r="R153" s="5">
        <f t="shared" ca="1" si="62"/>
        <v>1</v>
      </c>
      <c r="S153" s="5" t="str">
        <f t="shared" ca="1" si="63"/>
        <v>1</v>
      </c>
      <c r="T153" s="5" t="str">
        <f t="shared" ca="1" si="63"/>
        <v>1D</v>
      </c>
      <c r="U153" s="5">
        <f t="shared" ca="1" si="63"/>
        <v>0</v>
      </c>
      <c r="V153" s="5">
        <f t="shared" ca="1" si="57"/>
        <v>1</v>
      </c>
      <c r="W153" s="15">
        <f t="shared" ca="1" si="48"/>
        <v>1</v>
      </c>
      <c r="X153" s="15">
        <f t="shared" ca="1" si="49"/>
        <v>0</v>
      </c>
      <c r="Y153" s="15" t="str">
        <f t="shared" ca="1" si="58"/>
        <v/>
      </c>
      <c r="Z153">
        <f t="shared" ca="1" si="50"/>
        <v>60</v>
      </c>
      <c r="AA153">
        <f t="shared" ca="1" si="51"/>
        <v>29</v>
      </c>
      <c r="AB153">
        <f t="shared" ca="1" si="52"/>
        <v>30</v>
      </c>
      <c r="AC153">
        <f t="shared" ca="1" si="53"/>
        <v>0</v>
      </c>
      <c r="AD153">
        <f t="shared" ca="1" si="54"/>
        <v>0</v>
      </c>
    </row>
    <row r="154" spans="5:30" x14ac:dyDescent="0.25">
      <c r="E154">
        <f t="shared" ca="1" si="64"/>
        <v>2</v>
      </c>
      <c r="F154" s="14">
        <f t="shared" si="59"/>
        <v>152</v>
      </c>
      <c r="G154">
        <f t="shared" ca="1" si="60"/>
        <v>1</v>
      </c>
      <c r="H154">
        <f t="shared" ca="1" si="55"/>
        <v>77</v>
      </c>
      <c r="I154" t="str">
        <f t="shared" ca="1" si="61"/>
        <v>x2</v>
      </c>
      <c r="J154">
        <f t="shared" ca="1" si="56"/>
        <v>2</v>
      </c>
      <c r="K154" s="5" t="str">
        <f t="shared" ca="1" si="62"/>
        <v>Ruta 1/1D</v>
      </c>
      <c r="L154" s="5" t="str">
        <f t="shared" ca="1" si="62"/>
        <v>Vía Hispanidad (esq. Gómez Laguna - Pd. Bus)</v>
      </c>
      <c r="M154" s="5" t="str">
        <f t="shared" ca="1" si="62"/>
        <v>05:10</v>
      </c>
      <c r="N154" s="5" t="str">
        <f t="shared" ca="1" si="62"/>
        <v>13:01</v>
      </c>
      <c r="O154" s="5">
        <f t="shared" ca="1" si="62"/>
        <v>0</v>
      </c>
      <c r="P154" s="5">
        <f t="shared" ca="1" si="62"/>
        <v>0</v>
      </c>
      <c r="Q154" s="5" t="str">
        <f t="shared" ca="1" si="62"/>
        <v>Opel Planta en Figueruelas</v>
      </c>
      <c r="R154" s="5">
        <f t="shared" ca="1" si="62"/>
        <v>0</v>
      </c>
      <c r="S154" s="5" t="str">
        <f t="shared" ca="1" si="63"/>
        <v>1</v>
      </c>
      <c r="T154" s="5" t="str">
        <f t="shared" ca="1" si="63"/>
        <v>1D</v>
      </c>
      <c r="U154" s="5">
        <f t="shared" ca="1" si="63"/>
        <v>1</v>
      </c>
      <c r="V154" s="5">
        <f t="shared" ca="1" si="57"/>
        <v>2</v>
      </c>
      <c r="W154" s="15" t="str">
        <f t="shared" ca="1" si="48"/>
        <v/>
      </c>
      <c r="X154" s="15">
        <f t="shared" ca="1" si="49"/>
        <v>1</v>
      </c>
      <c r="Y154" s="15">
        <f t="shared" ca="1" si="58"/>
        <v>1</v>
      </c>
      <c r="Z154">
        <f t="shared" ca="1" si="50"/>
        <v>0</v>
      </c>
      <c r="AA154">
        <f t="shared" ca="1" si="51"/>
        <v>0</v>
      </c>
      <c r="AB154">
        <f t="shared" ca="1" si="52"/>
        <v>0</v>
      </c>
      <c r="AC154">
        <f t="shared" ca="1" si="53"/>
        <v>29</v>
      </c>
      <c r="AD154">
        <f t="shared" ca="1" si="54"/>
        <v>30</v>
      </c>
    </row>
    <row r="155" spans="5:30" x14ac:dyDescent="0.25">
      <c r="E155">
        <f t="shared" ca="1" si="64"/>
        <v>3</v>
      </c>
      <c r="F155" s="14">
        <f t="shared" si="59"/>
        <v>153</v>
      </c>
      <c r="G155">
        <f t="shared" ca="1" si="60"/>
        <v>1</v>
      </c>
      <c r="H155">
        <f t="shared" ca="1" si="55"/>
        <v>77</v>
      </c>
      <c r="I155" t="str">
        <f t="shared" ca="1" si="61"/>
        <v>x2</v>
      </c>
      <c r="J155">
        <f t="shared" ca="1" si="56"/>
        <v>3</v>
      </c>
      <c r="K155" s="5" t="str">
        <f t="shared" ca="1" si="62"/>
        <v>Ruta 1/1D</v>
      </c>
      <c r="L155" s="5" t="str">
        <f t="shared" ca="1" si="62"/>
        <v>Vía Hispanidad (Gasolinera Casablanca - esq. C/ La Vía)</v>
      </c>
      <c r="M155" s="5" t="str">
        <f t="shared" ca="1" si="62"/>
        <v>05:12</v>
      </c>
      <c r="N155" s="5" t="str">
        <f t="shared" ca="1" si="62"/>
        <v>13:03</v>
      </c>
      <c r="O155" s="5">
        <f t="shared" ca="1" si="62"/>
        <v>0</v>
      </c>
      <c r="P155" s="5">
        <f t="shared" ca="1" si="62"/>
        <v>0</v>
      </c>
      <c r="Q155" s="5" t="str">
        <f t="shared" ca="1" si="62"/>
        <v>Alagón - rotonda (marquesina Bus)</v>
      </c>
      <c r="R155" s="5">
        <f t="shared" ca="1" si="62"/>
        <v>0</v>
      </c>
      <c r="S155" s="5" t="str">
        <f t="shared" ca="1" si="63"/>
        <v>1</v>
      </c>
      <c r="T155" s="5" t="str">
        <f t="shared" ca="1" si="63"/>
        <v>1D</v>
      </c>
      <c r="U155" s="5">
        <f t="shared" ca="1" si="63"/>
        <v>2</v>
      </c>
      <c r="V155" s="5">
        <f t="shared" ca="1" si="57"/>
        <v>3</v>
      </c>
      <c r="W155" s="15" t="str">
        <f t="shared" ca="1" si="48"/>
        <v/>
      </c>
      <c r="X155" s="15">
        <f t="shared" ca="1" si="49"/>
        <v>1</v>
      </c>
      <c r="Y155" s="15">
        <f t="shared" ca="1" si="58"/>
        <v>1</v>
      </c>
      <c r="Z155">
        <f t="shared" ca="1" si="50"/>
        <v>0</v>
      </c>
      <c r="AA155">
        <f t="shared" ca="1" si="51"/>
        <v>0</v>
      </c>
      <c r="AB155">
        <f t="shared" ca="1" si="52"/>
        <v>0</v>
      </c>
      <c r="AC155">
        <f t="shared" ca="1" si="53"/>
        <v>28</v>
      </c>
      <c r="AD155">
        <f t="shared" ca="1" si="54"/>
        <v>29</v>
      </c>
    </row>
    <row r="156" spans="5:30" x14ac:dyDescent="0.25">
      <c r="E156">
        <f t="shared" ca="1" si="64"/>
        <v>4</v>
      </c>
      <c r="F156" s="14">
        <f t="shared" si="59"/>
        <v>154</v>
      </c>
      <c r="G156">
        <f t="shared" ca="1" si="60"/>
        <v>1</v>
      </c>
      <c r="H156">
        <f t="shared" ca="1" si="55"/>
        <v>77</v>
      </c>
      <c r="I156" t="str">
        <f t="shared" ca="1" si="61"/>
        <v>x2</v>
      </c>
      <c r="J156">
        <f t="shared" ca="1" si="56"/>
        <v>4</v>
      </c>
      <c r="K156" s="5" t="str">
        <f t="shared" ca="1" si="62"/>
        <v>Ruta 1/1D</v>
      </c>
      <c r="L156" s="5" t="str">
        <f t="shared" ca="1" si="62"/>
        <v>Avd. América (esq. C/ Pontevedra - Pd. Bus)</v>
      </c>
      <c r="M156" s="5" t="str">
        <f t="shared" ca="1" si="62"/>
        <v>05:15</v>
      </c>
      <c r="N156" s="5" t="str">
        <f t="shared" ca="1" si="62"/>
        <v>13:06</v>
      </c>
      <c r="O156" s="5">
        <f t="shared" ca="1" si="62"/>
        <v>0</v>
      </c>
      <c r="P156" s="5">
        <f t="shared" ca="1" si="62"/>
        <v>0</v>
      </c>
      <c r="Q156" s="5" t="str">
        <f t="shared" ca="1" si="62"/>
        <v>Casetas (urbanización Alameda)</v>
      </c>
      <c r="R156" s="5">
        <f t="shared" ca="1" si="62"/>
        <v>0</v>
      </c>
      <c r="S156" s="5" t="str">
        <f t="shared" ca="1" si="63"/>
        <v>1</v>
      </c>
      <c r="T156" s="5" t="str">
        <f t="shared" ca="1" si="63"/>
        <v>1D</v>
      </c>
      <c r="U156" s="5">
        <f t="shared" ca="1" si="63"/>
        <v>3</v>
      </c>
      <c r="V156" s="5">
        <f t="shared" ca="1" si="57"/>
        <v>4</v>
      </c>
      <c r="W156" s="15" t="str">
        <f t="shared" ca="1" si="48"/>
        <v/>
      </c>
      <c r="X156" s="15">
        <f t="shared" ca="1" si="49"/>
        <v>1</v>
      </c>
      <c r="Y156" s="15">
        <f t="shared" ca="1" si="58"/>
        <v>1</v>
      </c>
      <c r="Z156">
        <f t="shared" ca="1" si="50"/>
        <v>0</v>
      </c>
      <c r="AA156">
        <f t="shared" ca="1" si="51"/>
        <v>0</v>
      </c>
      <c r="AB156">
        <f t="shared" ca="1" si="52"/>
        <v>0</v>
      </c>
      <c r="AC156">
        <f t="shared" ca="1" si="53"/>
        <v>27</v>
      </c>
      <c r="AD156">
        <f t="shared" ca="1" si="54"/>
        <v>28</v>
      </c>
    </row>
    <row r="157" spans="5:30" x14ac:dyDescent="0.25">
      <c r="E157">
        <f t="shared" ca="1" si="64"/>
        <v>5</v>
      </c>
      <c r="F157" s="14">
        <f t="shared" si="59"/>
        <v>155</v>
      </c>
      <c r="G157">
        <f t="shared" ca="1" si="60"/>
        <v>1</v>
      </c>
      <c r="H157">
        <f t="shared" ca="1" si="55"/>
        <v>77</v>
      </c>
      <c r="I157" t="str">
        <f t="shared" ca="1" si="61"/>
        <v>x2</v>
      </c>
      <c r="J157">
        <f t="shared" ca="1" si="56"/>
        <v>5</v>
      </c>
      <c r="K157" s="5" t="str">
        <f t="shared" ca="1" si="62"/>
        <v>Ruta 1/1D</v>
      </c>
      <c r="L157" s="5" t="str">
        <f t="shared" ca="1" si="62"/>
        <v>Pº de Cuellar (esquina Vía San Fernando)</v>
      </c>
      <c r="M157" s="5" t="str">
        <f t="shared" ca="1" si="62"/>
        <v>05:17</v>
      </c>
      <c r="N157" s="5" t="str">
        <f t="shared" ca="1" si="62"/>
        <v>13:08</v>
      </c>
      <c r="O157" s="5">
        <f t="shared" ca="1" si="62"/>
        <v>0</v>
      </c>
      <c r="P157" s="5">
        <f t="shared" ca="1" si="62"/>
        <v>0</v>
      </c>
      <c r="Q157" s="5" t="str">
        <f t="shared" ca="1" si="62"/>
        <v>Casetas (frente nº 52)</v>
      </c>
      <c r="R157" s="5">
        <f t="shared" ca="1" si="62"/>
        <v>0</v>
      </c>
      <c r="S157" s="5" t="str">
        <f t="shared" ca="1" si="63"/>
        <v>1</v>
      </c>
      <c r="T157" s="5" t="str">
        <f t="shared" ca="1" si="63"/>
        <v>1D</v>
      </c>
      <c r="U157" s="5">
        <f t="shared" ca="1" si="63"/>
        <v>4</v>
      </c>
      <c r="V157" s="5">
        <f t="shared" ca="1" si="57"/>
        <v>5</v>
      </c>
      <c r="W157" s="15" t="str">
        <f t="shared" ca="1" si="48"/>
        <v/>
      </c>
      <c r="X157" s="15">
        <f t="shared" ca="1" si="49"/>
        <v>1</v>
      </c>
      <c r="Y157" s="15">
        <f t="shared" ca="1" si="58"/>
        <v>1</v>
      </c>
      <c r="Z157">
        <f t="shared" ca="1" si="50"/>
        <v>0</v>
      </c>
      <c r="AA157">
        <f t="shared" ca="1" si="51"/>
        <v>0</v>
      </c>
      <c r="AB157">
        <f t="shared" ca="1" si="52"/>
        <v>0</v>
      </c>
      <c r="AC157">
        <f t="shared" ca="1" si="53"/>
        <v>26</v>
      </c>
      <c r="AD157">
        <f t="shared" ca="1" si="54"/>
        <v>27</v>
      </c>
    </row>
    <row r="158" spans="5:30" x14ac:dyDescent="0.25">
      <c r="E158">
        <f t="shared" ca="1" si="64"/>
        <v>6</v>
      </c>
      <c r="F158" s="14">
        <f t="shared" si="59"/>
        <v>156</v>
      </c>
      <c r="G158">
        <f t="shared" ca="1" si="60"/>
        <v>1</v>
      </c>
      <c r="H158">
        <f t="shared" ca="1" si="55"/>
        <v>77</v>
      </c>
      <c r="I158" t="str">
        <f t="shared" ca="1" si="61"/>
        <v>x2</v>
      </c>
      <c r="J158">
        <f t="shared" ca="1" si="56"/>
        <v>6</v>
      </c>
      <c r="K158" s="5" t="str">
        <f t="shared" ca="1" si="62"/>
        <v>Ruta 1/1D</v>
      </c>
      <c r="L158" s="5" t="str">
        <f t="shared" ca="1" si="62"/>
        <v>Avenida San José (esq. C/ Bellavista - Pd. Bus)</v>
      </c>
      <c r="M158" s="5" t="str">
        <f t="shared" ca="1" si="62"/>
        <v>05:19</v>
      </c>
      <c r="N158" s="5" t="str">
        <f t="shared" ca="1" si="62"/>
        <v>13:10</v>
      </c>
      <c r="O158" s="5">
        <f t="shared" ca="1" si="62"/>
        <v>0</v>
      </c>
      <c r="P158" s="5">
        <f t="shared" ca="1" si="62"/>
        <v>0</v>
      </c>
      <c r="Q158" s="5" t="str">
        <f t="shared" ca="1" si="62"/>
        <v>Carretera de Logroño (frente desvío Utebo)</v>
      </c>
      <c r="R158" s="5">
        <f t="shared" ca="1" si="62"/>
        <v>0</v>
      </c>
      <c r="S158" s="5" t="str">
        <f t="shared" ca="1" si="63"/>
        <v>1</v>
      </c>
      <c r="T158" s="5" t="str">
        <f t="shared" ca="1" si="63"/>
        <v>1D</v>
      </c>
      <c r="U158" s="5">
        <f t="shared" ca="1" si="63"/>
        <v>5</v>
      </c>
      <c r="V158" s="5">
        <f t="shared" ca="1" si="57"/>
        <v>6</v>
      </c>
      <c r="W158" s="15" t="str">
        <f t="shared" ca="1" si="48"/>
        <v/>
      </c>
      <c r="X158" s="15">
        <f t="shared" ca="1" si="49"/>
        <v>1</v>
      </c>
      <c r="Y158" s="15">
        <f t="shared" ca="1" si="58"/>
        <v>1</v>
      </c>
      <c r="Z158">
        <f t="shared" ca="1" si="50"/>
        <v>0</v>
      </c>
      <c r="AA158">
        <f t="shared" ca="1" si="51"/>
        <v>0</v>
      </c>
      <c r="AB158">
        <f t="shared" ca="1" si="52"/>
        <v>0</v>
      </c>
      <c r="AC158">
        <f t="shared" ca="1" si="53"/>
        <v>25</v>
      </c>
      <c r="AD158">
        <f t="shared" ca="1" si="54"/>
        <v>26</v>
      </c>
    </row>
    <row r="159" spans="5:30" x14ac:dyDescent="0.25">
      <c r="E159">
        <f t="shared" ca="1" si="64"/>
        <v>7</v>
      </c>
      <c r="F159" s="14">
        <f t="shared" si="59"/>
        <v>157</v>
      </c>
      <c r="G159">
        <f t="shared" ca="1" si="60"/>
        <v>1</v>
      </c>
      <c r="H159">
        <f t="shared" ca="1" si="55"/>
        <v>77</v>
      </c>
      <c r="I159" t="str">
        <f t="shared" ca="1" si="61"/>
        <v>x2</v>
      </c>
      <c r="J159">
        <f t="shared" ca="1" si="56"/>
        <v>7</v>
      </c>
      <c r="K159" s="5" t="str">
        <f t="shared" ca="1" si="62"/>
        <v>Ruta 1/1D</v>
      </c>
      <c r="L159" s="5" t="str">
        <f t="shared" ca="1" si="62"/>
        <v>Avenida Tenor Fleta, nº 115-117</v>
      </c>
      <c r="M159" s="5" t="str">
        <f t="shared" ca="1" si="62"/>
        <v>05:20</v>
      </c>
      <c r="N159" s="5" t="str">
        <f t="shared" ca="1" si="62"/>
        <v>13:11</v>
      </c>
      <c r="O159" s="5">
        <f t="shared" ca="1" si="62"/>
        <v>0</v>
      </c>
      <c r="P159" s="5">
        <f t="shared" ca="1" si="62"/>
        <v>0</v>
      </c>
      <c r="Q159" s="5" t="str">
        <f t="shared" ca="1" si="62"/>
        <v>Carretera de Logroño (desvío Monzalbarba - Pd. Bus)</v>
      </c>
      <c r="R159" s="5">
        <f t="shared" ca="1" si="62"/>
        <v>0</v>
      </c>
      <c r="S159" s="5" t="str">
        <f t="shared" ca="1" si="63"/>
        <v>1</v>
      </c>
      <c r="T159" s="5" t="str">
        <f t="shared" ca="1" si="63"/>
        <v>1D</v>
      </c>
      <c r="U159" s="5">
        <f t="shared" ca="1" si="63"/>
        <v>6</v>
      </c>
      <c r="V159" s="5">
        <f t="shared" ca="1" si="57"/>
        <v>7</v>
      </c>
      <c r="W159" s="15" t="str">
        <f t="shared" ca="1" si="48"/>
        <v/>
      </c>
      <c r="X159" s="15">
        <f t="shared" ca="1" si="49"/>
        <v>1</v>
      </c>
      <c r="Y159" s="15">
        <f t="shared" ca="1" si="58"/>
        <v>1</v>
      </c>
      <c r="Z159">
        <f t="shared" ca="1" si="50"/>
        <v>0</v>
      </c>
      <c r="AA159">
        <f t="shared" ca="1" si="51"/>
        <v>0</v>
      </c>
      <c r="AB159">
        <f t="shared" ca="1" si="52"/>
        <v>0</v>
      </c>
      <c r="AC159">
        <f t="shared" ca="1" si="53"/>
        <v>24</v>
      </c>
      <c r="AD159">
        <f t="shared" ca="1" si="54"/>
        <v>25</v>
      </c>
    </row>
    <row r="160" spans="5:30" x14ac:dyDescent="0.25">
      <c r="E160">
        <f t="shared" ca="1" si="64"/>
        <v>8</v>
      </c>
      <c r="F160" s="14">
        <f t="shared" si="59"/>
        <v>158</v>
      </c>
      <c r="G160">
        <f t="shared" ca="1" si="60"/>
        <v>1</v>
      </c>
      <c r="H160">
        <f t="shared" ca="1" si="55"/>
        <v>77</v>
      </c>
      <c r="I160" t="str">
        <f t="shared" ca="1" si="61"/>
        <v>x2</v>
      </c>
      <c r="J160">
        <f t="shared" ca="1" si="56"/>
        <v>8</v>
      </c>
      <c r="K160" s="5" t="str">
        <f t="shared" ca="1" si="62"/>
        <v>Ruta 1/1D</v>
      </c>
      <c r="L160" s="5" t="str">
        <f t="shared" ca="1" si="62"/>
        <v>Avenida Puente Virrey (esq. Pablo Remacha) - (Pd. Bus)</v>
      </c>
      <c r="M160" s="5" t="str">
        <f t="shared" ca="1" si="62"/>
        <v>05:21</v>
      </c>
      <c r="N160" s="5" t="str">
        <f t="shared" ca="1" si="62"/>
        <v>13:12</v>
      </c>
      <c r="O160" s="5">
        <f t="shared" ca="1" si="62"/>
        <v>0</v>
      </c>
      <c r="P160" s="5">
        <f t="shared" ca="1" si="62"/>
        <v>0</v>
      </c>
      <c r="Q160" s="5" t="str">
        <f t="shared" ca="1" si="62"/>
        <v>Carretera de Logroño (frente Torres de San Lamberto)</v>
      </c>
      <c r="R160" s="5">
        <f t="shared" ca="1" si="62"/>
        <v>0</v>
      </c>
      <c r="S160" s="5" t="str">
        <f t="shared" ca="1" si="63"/>
        <v>1</v>
      </c>
      <c r="T160" s="5" t="str">
        <f t="shared" ca="1" si="63"/>
        <v>1D</v>
      </c>
      <c r="U160" s="5">
        <f t="shared" ca="1" si="63"/>
        <v>7</v>
      </c>
      <c r="V160" s="5">
        <f t="shared" ca="1" si="57"/>
        <v>8</v>
      </c>
      <c r="W160" s="15" t="str">
        <f t="shared" ca="1" si="48"/>
        <v/>
      </c>
      <c r="X160" s="15">
        <f t="shared" ca="1" si="49"/>
        <v>1</v>
      </c>
      <c r="Y160" s="15">
        <f t="shared" ca="1" si="58"/>
        <v>1</v>
      </c>
      <c r="Z160">
        <f t="shared" ca="1" si="50"/>
        <v>0</v>
      </c>
      <c r="AA160">
        <f t="shared" ca="1" si="51"/>
        <v>0</v>
      </c>
      <c r="AB160">
        <f t="shared" ca="1" si="52"/>
        <v>0</v>
      </c>
      <c r="AC160">
        <f t="shared" ca="1" si="53"/>
        <v>23</v>
      </c>
      <c r="AD160">
        <f t="shared" ca="1" si="54"/>
        <v>24</v>
      </c>
    </row>
    <row r="161" spans="5:30" x14ac:dyDescent="0.25">
      <c r="E161">
        <f t="shared" ca="1" si="64"/>
        <v>9</v>
      </c>
      <c r="F161" s="14">
        <f t="shared" si="59"/>
        <v>159</v>
      </c>
      <c r="G161">
        <f t="shared" ca="1" si="60"/>
        <v>1</v>
      </c>
      <c r="H161">
        <f t="shared" ca="1" si="55"/>
        <v>77</v>
      </c>
      <c r="I161" t="str">
        <f t="shared" ca="1" si="61"/>
        <v>x2</v>
      </c>
      <c r="J161">
        <f t="shared" ca="1" si="56"/>
        <v>9</v>
      </c>
      <c r="K161" s="5" t="str">
        <f t="shared" ca="1" si="62"/>
        <v>Ruta 1/1D</v>
      </c>
      <c r="L161" s="5" t="str">
        <f t="shared" ca="1" si="62"/>
        <v>Avenida San José (esq. Privilegio de la Unión)</v>
      </c>
      <c r="M161" s="5" t="str">
        <f t="shared" ca="1" si="62"/>
        <v>05:22</v>
      </c>
      <c r="N161" s="5" t="str">
        <f t="shared" ca="1" si="62"/>
        <v>13:13</v>
      </c>
      <c r="O161" s="5">
        <f t="shared" ca="1" si="62"/>
        <v>0</v>
      </c>
      <c r="P161" s="5">
        <f t="shared" ca="1" si="62"/>
        <v>0</v>
      </c>
      <c r="Q161" s="5" t="str">
        <f t="shared" ca="1" si="62"/>
        <v>Avenida de Navarra, nº 183 (Pd. Bus)</v>
      </c>
      <c r="R161" s="5">
        <f t="shared" ca="1" si="62"/>
        <v>0</v>
      </c>
      <c r="S161" s="5" t="str">
        <f t="shared" ca="1" si="63"/>
        <v>1</v>
      </c>
      <c r="T161" s="5" t="str">
        <f t="shared" ca="1" si="63"/>
        <v>1D</v>
      </c>
      <c r="U161" s="5">
        <f t="shared" ca="1" si="63"/>
        <v>8</v>
      </c>
      <c r="V161" s="5">
        <f t="shared" ca="1" si="57"/>
        <v>9</v>
      </c>
      <c r="W161" s="15" t="str">
        <f t="shared" ca="1" si="48"/>
        <v/>
      </c>
      <c r="X161" s="15">
        <f t="shared" ca="1" si="49"/>
        <v>1</v>
      </c>
      <c r="Y161" s="15">
        <f t="shared" ca="1" si="58"/>
        <v>1</v>
      </c>
      <c r="Z161">
        <f t="shared" ca="1" si="50"/>
        <v>0</v>
      </c>
      <c r="AA161">
        <f t="shared" ca="1" si="51"/>
        <v>0</v>
      </c>
      <c r="AB161">
        <f t="shared" ca="1" si="52"/>
        <v>0</v>
      </c>
      <c r="AC161">
        <f t="shared" ca="1" si="53"/>
        <v>22</v>
      </c>
      <c r="AD161">
        <f t="shared" ca="1" si="54"/>
        <v>23</v>
      </c>
    </row>
    <row r="162" spans="5:30" x14ac:dyDescent="0.25">
      <c r="E162">
        <f t="shared" ca="1" si="64"/>
        <v>10</v>
      </c>
      <c r="F162" s="14">
        <f t="shared" si="59"/>
        <v>160</v>
      </c>
      <c r="G162">
        <f t="shared" ca="1" si="60"/>
        <v>1</v>
      </c>
      <c r="H162">
        <f t="shared" ca="1" si="55"/>
        <v>77</v>
      </c>
      <c r="I162" t="str">
        <f t="shared" ca="1" si="61"/>
        <v>x2</v>
      </c>
      <c r="J162">
        <f t="shared" ca="1" si="56"/>
        <v>10</v>
      </c>
      <c r="K162" s="5" t="str">
        <f t="shared" ca="1" si="62"/>
        <v>Ruta 1/1D</v>
      </c>
      <c r="L162" s="5" t="str">
        <f t="shared" ca="1" si="62"/>
        <v>Avenida San José, nº 7</v>
      </c>
      <c r="M162" s="5" t="str">
        <f t="shared" ca="1" si="62"/>
        <v>05:23</v>
      </c>
      <c r="N162" s="5" t="str">
        <f t="shared" ca="1" si="62"/>
        <v>13:14</v>
      </c>
      <c r="O162" s="5">
        <f t="shared" ca="1" si="62"/>
        <v>0</v>
      </c>
      <c r="P162" s="5">
        <f t="shared" ca="1" si="62"/>
        <v>0</v>
      </c>
      <c r="Q162" s="5" t="str">
        <f t="shared" ca="1" si="62"/>
        <v>Avenida de Navarra, nº 71 - (Pd. Bus)</v>
      </c>
      <c r="R162" s="5">
        <f t="shared" ca="1" si="62"/>
        <v>0</v>
      </c>
      <c r="S162" s="5" t="str">
        <f t="shared" ca="1" si="63"/>
        <v>1</v>
      </c>
      <c r="T162" s="5" t="str">
        <f t="shared" ca="1" si="63"/>
        <v>1D</v>
      </c>
      <c r="U162" s="5">
        <f t="shared" ca="1" si="63"/>
        <v>9</v>
      </c>
      <c r="V162" s="5">
        <f t="shared" ca="1" si="57"/>
        <v>10</v>
      </c>
      <c r="W162" s="15" t="str">
        <f t="shared" ca="1" si="48"/>
        <v/>
      </c>
      <c r="X162" s="15">
        <f t="shared" ca="1" si="49"/>
        <v>1</v>
      </c>
      <c r="Y162" s="15">
        <f t="shared" ca="1" si="58"/>
        <v>1</v>
      </c>
      <c r="Z162">
        <f t="shared" ca="1" si="50"/>
        <v>0</v>
      </c>
      <c r="AA162">
        <f t="shared" ca="1" si="51"/>
        <v>0</v>
      </c>
      <c r="AB162">
        <f t="shared" ca="1" si="52"/>
        <v>0</v>
      </c>
      <c r="AC162">
        <f t="shared" ca="1" si="53"/>
        <v>21</v>
      </c>
      <c r="AD162">
        <f t="shared" ca="1" si="54"/>
        <v>22</v>
      </c>
    </row>
    <row r="163" spans="5:30" x14ac:dyDescent="0.25">
      <c r="E163">
        <f t="shared" ca="1" si="64"/>
        <v>11</v>
      </c>
      <c r="F163" s="14">
        <f t="shared" si="59"/>
        <v>161</v>
      </c>
      <c r="G163">
        <f t="shared" ca="1" si="60"/>
        <v>1</v>
      </c>
      <c r="H163">
        <f t="shared" ca="1" si="55"/>
        <v>77</v>
      </c>
      <c r="I163" t="str">
        <f t="shared" ca="1" si="61"/>
        <v>x2</v>
      </c>
      <c r="J163">
        <f t="shared" ca="1" si="56"/>
        <v>11</v>
      </c>
      <c r="K163" s="5" t="str">
        <f t="shared" ca="1" si="62"/>
        <v>Ruta 1/1D</v>
      </c>
      <c r="L163" s="5" t="str">
        <f t="shared" ca="1" si="62"/>
        <v>Camino Las Torres, nº 3</v>
      </c>
      <c r="M163" s="5" t="str">
        <f t="shared" ca="1" si="62"/>
        <v>05:24</v>
      </c>
      <c r="N163" s="5" t="str">
        <f t="shared" ca="1" si="62"/>
        <v>13:15</v>
      </c>
      <c r="O163" s="5">
        <f t="shared" ca="1" si="62"/>
        <v>0</v>
      </c>
      <c r="P163" s="5">
        <f t="shared" ca="1" si="62"/>
        <v>0</v>
      </c>
      <c r="Q163" s="5" t="str">
        <f t="shared" ca="1" si="62"/>
        <v>C/ Franco y López (esquina Duquesa Villahermosa)</v>
      </c>
      <c r="R163" s="5">
        <f t="shared" ca="1" si="62"/>
        <v>0</v>
      </c>
      <c r="S163" s="5" t="str">
        <f t="shared" ca="1" si="63"/>
        <v>1</v>
      </c>
      <c r="T163" s="5" t="str">
        <f t="shared" ca="1" si="63"/>
        <v>1D</v>
      </c>
      <c r="U163" s="5">
        <f t="shared" ca="1" si="63"/>
        <v>10</v>
      </c>
      <c r="V163" s="5">
        <f t="shared" ca="1" si="57"/>
        <v>11</v>
      </c>
      <c r="W163" s="15" t="str">
        <f t="shared" ca="1" si="48"/>
        <v/>
      </c>
      <c r="X163" s="15">
        <f t="shared" ca="1" si="49"/>
        <v>1</v>
      </c>
      <c r="Y163" s="15">
        <f t="shared" ca="1" si="58"/>
        <v>1</v>
      </c>
      <c r="Z163">
        <f t="shared" ca="1" si="50"/>
        <v>0</v>
      </c>
      <c r="AA163">
        <f t="shared" ca="1" si="51"/>
        <v>0</v>
      </c>
      <c r="AB163">
        <f t="shared" ca="1" si="52"/>
        <v>0</v>
      </c>
      <c r="AC163">
        <f t="shared" ca="1" si="53"/>
        <v>20</v>
      </c>
      <c r="AD163">
        <f t="shared" ca="1" si="54"/>
        <v>21</v>
      </c>
    </row>
    <row r="164" spans="5:30" x14ac:dyDescent="0.25">
      <c r="E164">
        <f t="shared" ca="1" si="64"/>
        <v>12</v>
      </c>
      <c r="F164" s="14">
        <f t="shared" si="59"/>
        <v>162</v>
      </c>
      <c r="G164">
        <f t="shared" ca="1" si="60"/>
        <v>1</v>
      </c>
      <c r="H164">
        <f t="shared" ca="1" si="55"/>
        <v>77</v>
      </c>
      <c r="I164" t="str">
        <f t="shared" ca="1" si="61"/>
        <v>x2</v>
      </c>
      <c r="J164">
        <f t="shared" ca="1" si="56"/>
        <v>12</v>
      </c>
      <c r="K164" s="5" t="str">
        <f t="shared" ca="1" si="62"/>
        <v>Ruta 1/1D</v>
      </c>
      <c r="L164" s="5" t="str">
        <f t="shared" ca="1" si="62"/>
        <v>Camino Las Torres (frente Gasolinera - Pd Bus)</v>
      </c>
      <c r="M164" s="5" t="str">
        <f t="shared" ca="1" si="62"/>
        <v>05:25</v>
      </c>
      <c r="N164" s="5" t="str">
        <f t="shared" ca="1" si="62"/>
        <v>13:16</v>
      </c>
      <c r="O164" s="5">
        <f t="shared" ca="1" si="62"/>
        <v>0</v>
      </c>
      <c r="P164" s="5">
        <f t="shared" ca="1" si="62"/>
        <v>0</v>
      </c>
      <c r="Q164" s="5" t="str">
        <f t="shared" ca="1" si="62"/>
        <v>C/ Corona de Aragón, nº 51</v>
      </c>
      <c r="R164" s="5">
        <f t="shared" ca="1" si="62"/>
        <v>0</v>
      </c>
      <c r="S164" s="5" t="str">
        <f t="shared" ca="1" si="63"/>
        <v>1</v>
      </c>
      <c r="T164" s="5" t="str">
        <f t="shared" ca="1" si="63"/>
        <v>1D</v>
      </c>
      <c r="U164" s="5">
        <f t="shared" ca="1" si="63"/>
        <v>11</v>
      </c>
      <c r="V164" s="5">
        <f t="shared" ca="1" si="57"/>
        <v>12</v>
      </c>
      <c r="W164" s="15" t="str">
        <f t="shared" ca="1" si="48"/>
        <v/>
      </c>
      <c r="X164" s="15">
        <f t="shared" ca="1" si="49"/>
        <v>1</v>
      </c>
      <c r="Y164" s="15">
        <f t="shared" ca="1" si="58"/>
        <v>1</v>
      </c>
      <c r="Z164">
        <f t="shared" ca="1" si="50"/>
        <v>0</v>
      </c>
      <c r="AA164">
        <f t="shared" ca="1" si="51"/>
        <v>0</v>
      </c>
      <c r="AB164">
        <f t="shared" ca="1" si="52"/>
        <v>0</v>
      </c>
      <c r="AC164">
        <f t="shared" ca="1" si="53"/>
        <v>19</v>
      </c>
      <c r="AD164">
        <f t="shared" ca="1" si="54"/>
        <v>20</v>
      </c>
    </row>
    <row r="165" spans="5:30" x14ac:dyDescent="0.25">
      <c r="E165">
        <f t="shared" ca="1" si="64"/>
        <v>13</v>
      </c>
      <c r="F165" s="14">
        <f t="shared" si="59"/>
        <v>163</v>
      </c>
      <c r="G165">
        <f t="shared" ca="1" si="60"/>
        <v>1</v>
      </c>
      <c r="H165">
        <f t="shared" ca="1" si="55"/>
        <v>77</v>
      </c>
      <c r="I165" t="str">
        <f t="shared" ca="1" si="61"/>
        <v>x2</v>
      </c>
      <c r="J165">
        <f t="shared" ca="1" si="56"/>
        <v>13</v>
      </c>
      <c r="K165" s="5" t="str">
        <f t="shared" ca="1" si="62"/>
        <v>Ruta 1/1D</v>
      </c>
      <c r="L165" s="5" t="str">
        <f t="shared" ca="1" si="62"/>
        <v>Marqués de la Cadena (esq. Velilla de Ebro - piscinas)</v>
      </c>
      <c r="M165" s="5" t="str">
        <f t="shared" ca="1" si="62"/>
        <v>05:26</v>
      </c>
      <c r="N165" s="5" t="str">
        <f t="shared" ca="1" si="62"/>
        <v>13:17</v>
      </c>
      <c r="O165" s="5">
        <f t="shared" ca="1" si="62"/>
        <v>0</v>
      </c>
      <c r="P165" s="5">
        <f t="shared" ca="1" si="62"/>
        <v>0</v>
      </c>
      <c r="Q165" s="5" t="str">
        <f t="shared" ca="1" si="62"/>
        <v>San Juan de la Cruz (esq. Fernando El Católico)</v>
      </c>
      <c r="R165" s="5">
        <f t="shared" ca="1" si="62"/>
        <v>0</v>
      </c>
      <c r="S165" s="5" t="str">
        <f t="shared" ca="1" si="63"/>
        <v>1</v>
      </c>
      <c r="T165" s="5" t="str">
        <f t="shared" ca="1" si="63"/>
        <v>1D</v>
      </c>
      <c r="U165" s="5">
        <f t="shared" ca="1" si="63"/>
        <v>12</v>
      </c>
      <c r="V165" s="5">
        <f t="shared" ca="1" si="57"/>
        <v>13</v>
      </c>
      <c r="W165" s="15" t="str">
        <f t="shared" ca="1" si="48"/>
        <v/>
      </c>
      <c r="X165" s="15">
        <f t="shared" ca="1" si="49"/>
        <v>1</v>
      </c>
      <c r="Y165" s="15">
        <f t="shared" ca="1" si="58"/>
        <v>1</v>
      </c>
      <c r="Z165">
        <f t="shared" ca="1" si="50"/>
        <v>0</v>
      </c>
      <c r="AA165">
        <f t="shared" ca="1" si="51"/>
        <v>0</v>
      </c>
      <c r="AB165">
        <f t="shared" ca="1" si="52"/>
        <v>0</v>
      </c>
      <c r="AC165">
        <f t="shared" ca="1" si="53"/>
        <v>18</v>
      </c>
      <c r="AD165">
        <f t="shared" ca="1" si="54"/>
        <v>19</v>
      </c>
    </row>
    <row r="166" spans="5:30" x14ac:dyDescent="0.25">
      <c r="E166">
        <f t="shared" ca="1" si="64"/>
        <v>14</v>
      </c>
      <c r="F166" s="14">
        <f t="shared" si="59"/>
        <v>164</v>
      </c>
      <c r="G166">
        <f t="shared" ca="1" si="60"/>
        <v>1</v>
      </c>
      <c r="H166">
        <f t="shared" ca="1" si="55"/>
        <v>77</v>
      </c>
      <c r="I166" t="str">
        <f t="shared" ca="1" si="61"/>
        <v>x2</v>
      </c>
      <c r="J166">
        <f t="shared" ca="1" si="56"/>
        <v>14</v>
      </c>
      <c r="K166" s="5" t="str">
        <f t="shared" ca="1" si="62"/>
        <v>Ruta 1/1D</v>
      </c>
      <c r="L166" s="5" t="str">
        <f t="shared" ca="1" si="62"/>
        <v>Marqués de la Cadena (esq. Molino de las Armas)</v>
      </c>
      <c r="M166" s="5" t="str">
        <f t="shared" ca="1" si="62"/>
        <v>05:27</v>
      </c>
      <c r="N166" s="5" t="str">
        <f t="shared" ca="1" si="62"/>
        <v>13:18</v>
      </c>
      <c r="O166" s="5">
        <f t="shared" ca="1" si="62"/>
        <v>0</v>
      </c>
      <c r="P166" s="5">
        <f t="shared" ca="1" si="62"/>
        <v>0</v>
      </c>
      <c r="Q166" s="5" t="str">
        <f t="shared" ca="1" si="62"/>
        <v>Pº Cuellar (frente Vía San Fernando)</v>
      </c>
      <c r="R166" s="5">
        <f t="shared" ca="1" si="62"/>
        <v>0</v>
      </c>
      <c r="S166" s="5" t="str">
        <f t="shared" ca="1" si="63"/>
        <v>1</v>
      </c>
      <c r="T166" s="5" t="str">
        <f t="shared" ca="1" si="63"/>
        <v>1D</v>
      </c>
      <c r="U166" s="5">
        <f t="shared" ca="1" si="63"/>
        <v>13</v>
      </c>
      <c r="V166" s="5">
        <f t="shared" ca="1" si="57"/>
        <v>14</v>
      </c>
      <c r="W166" s="15" t="str">
        <f t="shared" ca="1" si="48"/>
        <v/>
      </c>
      <c r="X166" s="15">
        <f t="shared" ca="1" si="49"/>
        <v>1</v>
      </c>
      <c r="Y166" s="15">
        <f t="shared" ca="1" si="58"/>
        <v>1</v>
      </c>
      <c r="Z166">
        <f t="shared" ca="1" si="50"/>
        <v>0</v>
      </c>
      <c r="AA166">
        <f t="shared" ca="1" si="51"/>
        <v>0</v>
      </c>
      <c r="AB166">
        <f t="shared" ca="1" si="52"/>
        <v>0</v>
      </c>
      <c r="AC166">
        <f t="shared" ca="1" si="53"/>
        <v>17</v>
      </c>
      <c r="AD166">
        <f t="shared" ca="1" si="54"/>
        <v>18</v>
      </c>
    </row>
    <row r="167" spans="5:30" x14ac:dyDescent="0.25">
      <c r="E167">
        <f t="shared" ca="1" si="64"/>
        <v>15</v>
      </c>
      <c r="F167" s="14">
        <f t="shared" si="59"/>
        <v>165</v>
      </c>
      <c r="G167">
        <f t="shared" ca="1" si="60"/>
        <v>1</v>
      </c>
      <c r="H167">
        <f t="shared" ca="1" si="55"/>
        <v>77</v>
      </c>
      <c r="I167" t="str">
        <f t="shared" ca="1" si="61"/>
        <v>x2</v>
      </c>
      <c r="J167">
        <f t="shared" ca="1" si="56"/>
        <v>15</v>
      </c>
      <c r="K167" s="5" t="str">
        <f t="shared" ref="K167:R190" ca="1" si="65">INDIRECT("'"&amp;$I167&amp;"'!"&amp;K$2&amp;$J167+2)</f>
        <v>Ruta 1/1D</v>
      </c>
      <c r="L167" s="5" t="str">
        <f t="shared" ca="1" si="65"/>
        <v>Valle de Broto (esq. Valle Pineta - Bar Sango 2)</v>
      </c>
      <c r="M167" s="5" t="str">
        <f t="shared" ca="1" si="65"/>
        <v>05:28</v>
      </c>
      <c r="N167" s="5" t="str">
        <f t="shared" ca="1" si="65"/>
        <v>13:21</v>
      </c>
      <c r="O167" s="5">
        <f t="shared" ca="1" si="65"/>
        <v>0</v>
      </c>
      <c r="P167" s="5">
        <f t="shared" ca="1" si="65"/>
        <v>0</v>
      </c>
      <c r="Q167" s="5" t="str">
        <f t="shared" ca="1" si="65"/>
        <v>Pº Cuellar (esq. Pº Colón)</v>
      </c>
      <c r="R167" s="5">
        <f t="shared" ca="1" si="65"/>
        <v>0</v>
      </c>
      <c r="S167" s="5" t="str">
        <f t="shared" ca="1" si="63"/>
        <v>1</v>
      </c>
      <c r="T167" s="5" t="str">
        <f t="shared" ca="1" si="63"/>
        <v>1D</v>
      </c>
      <c r="U167" s="5">
        <f t="shared" ca="1" si="63"/>
        <v>14</v>
      </c>
      <c r="V167" s="5">
        <f t="shared" ca="1" si="57"/>
        <v>15</v>
      </c>
      <c r="W167" s="15" t="str">
        <f t="shared" ca="1" si="48"/>
        <v/>
      </c>
      <c r="X167" s="15">
        <f t="shared" ca="1" si="49"/>
        <v>1</v>
      </c>
      <c r="Y167" s="15">
        <f t="shared" ca="1" si="58"/>
        <v>1</v>
      </c>
      <c r="Z167">
        <f t="shared" ca="1" si="50"/>
        <v>0</v>
      </c>
      <c r="AA167">
        <f t="shared" ca="1" si="51"/>
        <v>0</v>
      </c>
      <c r="AB167">
        <f t="shared" ca="1" si="52"/>
        <v>0</v>
      </c>
      <c r="AC167">
        <f t="shared" ca="1" si="53"/>
        <v>16</v>
      </c>
      <c r="AD167">
        <f t="shared" ca="1" si="54"/>
        <v>17</v>
      </c>
    </row>
    <row r="168" spans="5:30" x14ac:dyDescent="0.25">
      <c r="E168">
        <f t="shared" ca="1" si="64"/>
        <v>16</v>
      </c>
      <c r="F168" s="14">
        <f t="shared" si="59"/>
        <v>166</v>
      </c>
      <c r="G168">
        <f t="shared" ca="1" si="60"/>
        <v>1</v>
      </c>
      <c r="H168">
        <f t="shared" ca="1" si="55"/>
        <v>77</v>
      </c>
      <c r="I168" t="str">
        <f t="shared" ca="1" si="61"/>
        <v>x2</v>
      </c>
      <c r="J168">
        <f t="shared" ca="1" si="56"/>
        <v>16</v>
      </c>
      <c r="K168" s="5" t="str">
        <f t="shared" ca="1" si="65"/>
        <v>Ruta 1/1D</v>
      </c>
      <c r="L168" s="5" t="str">
        <f t="shared" ca="1" si="65"/>
        <v>Valle de Broto (frente Kasan - marquesina Bus)</v>
      </c>
      <c r="M168" s="5" t="str">
        <f t="shared" ca="1" si="65"/>
        <v>05:29</v>
      </c>
      <c r="N168" s="5" t="str">
        <f t="shared" ca="1" si="65"/>
        <v>13:23</v>
      </c>
      <c r="O168" s="5">
        <f t="shared" ca="1" si="65"/>
        <v>0</v>
      </c>
      <c r="P168" s="5">
        <f t="shared" ca="1" si="65"/>
        <v>0</v>
      </c>
      <c r="Q168" s="5" t="str">
        <f t="shared" ca="1" si="65"/>
        <v>Avenida San José (esq. C/ Bellavista - Pd. Bus)</v>
      </c>
      <c r="R168" s="5">
        <f t="shared" ca="1" si="65"/>
        <v>0</v>
      </c>
      <c r="S168" s="5" t="str">
        <f t="shared" ca="1" si="63"/>
        <v>1</v>
      </c>
      <c r="T168" s="5" t="str">
        <f t="shared" ca="1" si="63"/>
        <v>1D</v>
      </c>
      <c r="U168" s="5">
        <f t="shared" ca="1" si="63"/>
        <v>15</v>
      </c>
      <c r="V168" s="5">
        <f t="shared" ca="1" si="57"/>
        <v>16</v>
      </c>
      <c r="W168" s="15" t="str">
        <f t="shared" ca="1" si="48"/>
        <v/>
      </c>
      <c r="X168" s="15">
        <f t="shared" ca="1" si="49"/>
        <v>1</v>
      </c>
      <c r="Y168" s="15">
        <f t="shared" ca="1" si="58"/>
        <v>1</v>
      </c>
      <c r="Z168">
        <f t="shared" ca="1" si="50"/>
        <v>0</v>
      </c>
      <c r="AA168">
        <f t="shared" ca="1" si="51"/>
        <v>0</v>
      </c>
      <c r="AB168">
        <f t="shared" ca="1" si="52"/>
        <v>0</v>
      </c>
      <c r="AC168">
        <f t="shared" ca="1" si="53"/>
        <v>15</v>
      </c>
      <c r="AD168">
        <f t="shared" ca="1" si="54"/>
        <v>16</v>
      </c>
    </row>
    <row r="169" spans="5:30" x14ac:dyDescent="0.25">
      <c r="E169">
        <f t="shared" ca="1" si="64"/>
        <v>17</v>
      </c>
      <c r="F169" s="14">
        <f t="shared" si="59"/>
        <v>167</v>
      </c>
      <c r="G169">
        <f t="shared" ca="1" si="60"/>
        <v>1</v>
      </c>
      <c r="H169">
        <f t="shared" ca="1" si="55"/>
        <v>77</v>
      </c>
      <c r="I169" t="str">
        <f t="shared" ca="1" si="61"/>
        <v>x2</v>
      </c>
      <c r="J169">
        <f t="shared" ca="1" si="56"/>
        <v>17</v>
      </c>
      <c r="K169" s="5" t="str">
        <f t="shared" ca="1" si="65"/>
        <v>Ruta 1/1D</v>
      </c>
      <c r="L169" s="5" t="str">
        <f t="shared" ca="1" si="65"/>
        <v>Valle de Broto (esq. Gómez Avellaneda - marquesina Bus)</v>
      </c>
      <c r="M169" s="5" t="str">
        <f t="shared" ca="1" si="65"/>
        <v>05:30</v>
      </c>
      <c r="N169" s="5" t="str">
        <f t="shared" ca="1" si="65"/>
        <v>13:24</v>
      </c>
      <c r="O169" s="5">
        <f t="shared" ca="1" si="65"/>
        <v>0</v>
      </c>
      <c r="P169" s="5">
        <f t="shared" ca="1" si="65"/>
        <v>0</v>
      </c>
      <c r="Q169" s="5" t="str">
        <f t="shared" ca="1" si="65"/>
        <v>Avenida Tenor Fleta, nº 115-117</v>
      </c>
      <c r="R169" s="5">
        <f t="shared" ca="1" si="65"/>
        <v>0</v>
      </c>
      <c r="S169" s="5" t="str">
        <f t="shared" ca="1" si="63"/>
        <v>1</v>
      </c>
      <c r="T169" s="5" t="str">
        <f t="shared" ca="1" si="63"/>
        <v>1D</v>
      </c>
      <c r="U169" s="5">
        <f t="shared" ca="1" si="63"/>
        <v>16</v>
      </c>
      <c r="V169" s="5">
        <f t="shared" ca="1" si="57"/>
        <v>17</v>
      </c>
      <c r="W169" s="15" t="str">
        <f t="shared" ca="1" si="48"/>
        <v/>
      </c>
      <c r="X169" s="15">
        <f t="shared" ca="1" si="49"/>
        <v>1</v>
      </c>
      <c r="Y169" s="15">
        <f t="shared" ca="1" si="58"/>
        <v>1</v>
      </c>
      <c r="Z169">
        <f t="shared" ca="1" si="50"/>
        <v>0</v>
      </c>
      <c r="AA169">
        <f t="shared" ca="1" si="51"/>
        <v>0</v>
      </c>
      <c r="AB169">
        <f t="shared" ca="1" si="52"/>
        <v>0</v>
      </c>
      <c r="AC169">
        <f t="shared" ca="1" si="53"/>
        <v>14</v>
      </c>
      <c r="AD169">
        <f t="shared" ca="1" si="54"/>
        <v>15</v>
      </c>
    </row>
    <row r="170" spans="5:30" x14ac:dyDescent="0.25">
      <c r="E170">
        <f t="shared" ca="1" si="64"/>
        <v>18</v>
      </c>
      <c r="F170" s="14">
        <f t="shared" si="59"/>
        <v>168</v>
      </c>
      <c r="G170">
        <f t="shared" ca="1" si="60"/>
        <v>1</v>
      </c>
      <c r="H170">
        <f t="shared" ca="1" si="55"/>
        <v>77</v>
      </c>
      <c r="I170" t="str">
        <f t="shared" ca="1" si="61"/>
        <v>x2</v>
      </c>
      <c r="J170">
        <f t="shared" ca="1" si="56"/>
        <v>18</v>
      </c>
      <c r="K170" s="5" t="str">
        <f t="shared" ca="1" si="65"/>
        <v>Ruta 1/1D</v>
      </c>
      <c r="L170" s="5" t="str">
        <f t="shared" ca="1" si="65"/>
        <v>Plaza de Europa (esq. Pablo Gargallo - Pd. Bus)</v>
      </c>
      <c r="M170" s="5" t="str">
        <f t="shared" ca="1" si="65"/>
        <v>05:31</v>
      </c>
      <c r="N170" s="5" t="str">
        <f t="shared" ca="1" si="65"/>
        <v>13:27</v>
      </c>
      <c r="O170" s="5">
        <f t="shared" ca="1" si="65"/>
        <v>0</v>
      </c>
      <c r="P170" s="5">
        <f t="shared" ca="1" si="65"/>
        <v>0</v>
      </c>
      <c r="Q170" s="5" t="str">
        <f t="shared" ca="1" si="65"/>
        <v>Avenida Puente Virrey (esq. Cesáreo Alierta) - (Pd. Bus)</v>
      </c>
      <c r="R170" s="5">
        <f t="shared" ca="1" si="65"/>
        <v>0</v>
      </c>
      <c r="S170" s="5" t="str">
        <f t="shared" ca="1" si="63"/>
        <v>1</v>
      </c>
      <c r="T170" s="5" t="str">
        <f t="shared" ca="1" si="63"/>
        <v>1D</v>
      </c>
      <c r="U170" s="5">
        <f t="shared" ca="1" si="63"/>
        <v>17</v>
      </c>
      <c r="V170" s="5">
        <f t="shared" ca="1" si="57"/>
        <v>18</v>
      </c>
      <c r="W170" s="15" t="str">
        <f t="shared" ca="1" si="48"/>
        <v/>
      </c>
      <c r="X170" s="15">
        <f t="shared" ca="1" si="49"/>
        <v>1</v>
      </c>
      <c r="Y170" s="15">
        <f t="shared" ca="1" si="58"/>
        <v>1</v>
      </c>
      <c r="Z170">
        <f t="shared" ca="1" si="50"/>
        <v>0</v>
      </c>
      <c r="AA170">
        <f t="shared" ca="1" si="51"/>
        <v>0</v>
      </c>
      <c r="AB170">
        <f t="shared" ca="1" si="52"/>
        <v>0</v>
      </c>
      <c r="AC170">
        <f t="shared" ca="1" si="53"/>
        <v>13</v>
      </c>
      <c r="AD170">
        <f t="shared" ca="1" si="54"/>
        <v>14</v>
      </c>
    </row>
    <row r="171" spans="5:30" x14ac:dyDescent="0.25">
      <c r="E171">
        <f t="shared" ca="1" si="64"/>
        <v>19</v>
      </c>
      <c r="F171" s="14">
        <f t="shared" si="59"/>
        <v>169</v>
      </c>
      <c r="G171">
        <f t="shared" ca="1" si="60"/>
        <v>1</v>
      </c>
      <c r="H171">
        <f t="shared" ca="1" si="55"/>
        <v>77</v>
      </c>
      <c r="I171" t="str">
        <f t="shared" ca="1" si="61"/>
        <v>x2</v>
      </c>
      <c r="J171">
        <f t="shared" ca="1" si="56"/>
        <v>19</v>
      </c>
      <c r="K171" s="5" t="str">
        <f t="shared" ca="1" si="65"/>
        <v>Ruta 1/1D</v>
      </c>
      <c r="L171" s="5" t="str">
        <f t="shared" ca="1" si="65"/>
        <v>Avenida de Valencia, nº 8</v>
      </c>
      <c r="M171" s="5" t="str">
        <f t="shared" ca="1" si="65"/>
        <v>05:34</v>
      </c>
      <c r="N171" s="5" t="str">
        <f t="shared" ca="1" si="65"/>
        <v>13:31</v>
      </c>
      <c r="O171" s="5">
        <f t="shared" ca="1" si="65"/>
        <v>0</v>
      </c>
      <c r="P171" s="5">
        <f t="shared" ca="1" si="65"/>
        <v>0</v>
      </c>
      <c r="Q171" s="5" t="str">
        <f t="shared" ca="1" si="65"/>
        <v>Avenida San José (esq. Privilegio de la Unión)</v>
      </c>
      <c r="R171" s="5">
        <f t="shared" ca="1" si="65"/>
        <v>0</v>
      </c>
      <c r="S171" s="5" t="str">
        <f t="shared" ca="1" si="63"/>
        <v>1</v>
      </c>
      <c r="T171" s="5" t="str">
        <f t="shared" ca="1" si="63"/>
        <v>1D</v>
      </c>
      <c r="U171" s="5">
        <f t="shared" ca="1" si="63"/>
        <v>18</v>
      </c>
      <c r="V171" s="5">
        <f t="shared" ca="1" si="57"/>
        <v>19</v>
      </c>
      <c r="W171" s="15" t="str">
        <f t="shared" ca="1" si="48"/>
        <v/>
      </c>
      <c r="X171" s="15">
        <f t="shared" ca="1" si="49"/>
        <v>1</v>
      </c>
      <c r="Y171" s="15">
        <f t="shared" ca="1" si="58"/>
        <v>1</v>
      </c>
      <c r="Z171">
        <f t="shared" ca="1" si="50"/>
        <v>0</v>
      </c>
      <c r="AA171">
        <f t="shared" ca="1" si="51"/>
        <v>0</v>
      </c>
      <c r="AB171">
        <f t="shared" ca="1" si="52"/>
        <v>0</v>
      </c>
      <c r="AC171">
        <f t="shared" ca="1" si="53"/>
        <v>12</v>
      </c>
      <c r="AD171">
        <f t="shared" ca="1" si="54"/>
        <v>13</v>
      </c>
    </row>
    <row r="172" spans="5:30" x14ac:dyDescent="0.25">
      <c r="E172">
        <f t="shared" ca="1" si="64"/>
        <v>20</v>
      </c>
      <c r="F172" s="14">
        <f t="shared" si="59"/>
        <v>170</v>
      </c>
      <c r="G172">
        <f t="shared" ca="1" si="60"/>
        <v>1</v>
      </c>
      <c r="H172">
        <f t="shared" ca="1" si="55"/>
        <v>77</v>
      </c>
      <c r="I172" t="str">
        <f t="shared" ca="1" si="61"/>
        <v>x2</v>
      </c>
      <c r="J172">
        <f t="shared" ca="1" si="56"/>
        <v>20</v>
      </c>
      <c r="K172" s="5" t="str">
        <f t="shared" ca="1" si="65"/>
        <v>Ruta 1/1D</v>
      </c>
      <c r="L172" s="5" t="str">
        <f t="shared" ca="1" si="65"/>
        <v>Avenida de Valencia, nº 46</v>
      </c>
      <c r="M172" s="5" t="str">
        <f t="shared" ca="1" si="65"/>
        <v>05:36</v>
      </c>
      <c r="N172" s="5" t="str">
        <f t="shared" ca="1" si="65"/>
        <v>13:33</v>
      </c>
      <c r="O172" s="5">
        <f t="shared" ca="1" si="65"/>
        <v>0</v>
      </c>
      <c r="P172" s="5">
        <f t="shared" ca="1" si="65"/>
        <v>0</v>
      </c>
      <c r="Q172" s="5" t="str">
        <f t="shared" ca="1" si="65"/>
        <v>Avenida San José, nº 7</v>
      </c>
      <c r="R172" s="5">
        <f t="shared" ca="1" si="65"/>
        <v>0</v>
      </c>
      <c r="S172" s="5" t="str">
        <f t="shared" ca="1" si="63"/>
        <v>1</v>
      </c>
      <c r="T172" s="5" t="str">
        <f t="shared" ca="1" si="63"/>
        <v>1D</v>
      </c>
      <c r="U172" s="5">
        <f t="shared" ca="1" si="63"/>
        <v>19</v>
      </c>
      <c r="V172" s="5">
        <f t="shared" ca="1" si="57"/>
        <v>20</v>
      </c>
      <c r="W172" s="15" t="str">
        <f t="shared" ca="1" si="48"/>
        <v/>
      </c>
      <c r="X172" s="15">
        <f t="shared" ca="1" si="49"/>
        <v>1</v>
      </c>
      <c r="Y172" s="15">
        <f t="shared" ca="1" si="58"/>
        <v>1</v>
      </c>
      <c r="Z172">
        <f t="shared" ca="1" si="50"/>
        <v>0</v>
      </c>
      <c r="AA172">
        <f t="shared" ca="1" si="51"/>
        <v>0</v>
      </c>
      <c r="AB172">
        <f t="shared" ca="1" si="52"/>
        <v>0</v>
      </c>
      <c r="AC172">
        <f t="shared" ca="1" si="53"/>
        <v>11</v>
      </c>
      <c r="AD172">
        <f t="shared" ca="1" si="54"/>
        <v>12</v>
      </c>
    </row>
    <row r="173" spans="5:30" x14ac:dyDescent="0.25">
      <c r="E173">
        <f t="shared" ca="1" si="64"/>
        <v>21</v>
      </c>
      <c r="F173" s="14">
        <f t="shared" si="59"/>
        <v>171</v>
      </c>
      <c r="G173">
        <f t="shared" ca="1" si="60"/>
        <v>1</v>
      </c>
      <c r="H173">
        <f t="shared" ca="1" si="55"/>
        <v>77</v>
      </c>
      <c r="I173" t="str">
        <f t="shared" ca="1" si="61"/>
        <v>x2</v>
      </c>
      <c r="J173">
        <f t="shared" ca="1" si="56"/>
        <v>21</v>
      </c>
      <c r="K173" s="5" t="str">
        <f t="shared" ca="1" si="65"/>
        <v>Ruta 1/1D</v>
      </c>
      <c r="L173" s="5" t="str">
        <f t="shared" ca="1" si="65"/>
        <v>C/ Unceta (esq. Duquesa Villahermosa)</v>
      </c>
      <c r="M173" s="5" t="str">
        <f t="shared" ca="1" si="65"/>
        <v>05:38</v>
      </c>
      <c r="N173" s="5" t="str">
        <f t="shared" ca="1" si="65"/>
        <v>13:35</v>
      </c>
      <c r="O173" s="5">
        <f t="shared" ca="1" si="65"/>
        <v>0</v>
      </c>
      <c r="P173" s="5">
        <f t="shared" ca="1" si="65"/>
        <v>0</v>
      </c>
      <c r="Q173" s="5" t="str">
        <f t="shared" ca="1" si="65"/>
        <v>Camino Las Torres, nº 3</v>
      </c>
      <c r="R173" s="5">
        <f t="shared" ca="1" si="65"/>
        <v>0</v>
      </c>
      <c r="S173" s="5" t="str">
        <f t="shared" ca="1" si="63"/>
        <v>1</v>
      </c>
      <c r="T173" s="5" t="str">
        <f t="shared" ca="1" si="63"/>
        <v>1D</v>
      </c>
      <c r="U173" s="5">
        <f t="shared" ca="1" si="63"/>
        <v>20</v>
      </c>
      <c r="V173" s="5">
        <f t="shared" ca="1" si="57"/>
        <v>21</v>
      </c>
      <c r="W173" s="15" t="str">
        <f t="shared" ca="1" si="48"/>
        <v/>
      </c>
      <c r="X173" s="15">
        <f t="shared" ca="1" si="49"/>
        <v>1</v>
      </c>
      <c r="Y173" s="15">
        <f t="shared" ca="1" si="58"/>
        <v>1</v>
      </c>
      <c r="Z173">
        <f t="shared" ca="1" si="50"/>
        <v>0</v>
      </c>
      <c r="AA173">
        <f t="shared" ca="1" si="51"/>
        <v>0</v>
      </c>
      <c r="AB173">
        <f t="shared" ca="1" si="52"/>
        <v>0</v>
      </c>
      <c r="AC173">
        <f t="shared" ca="1" si="53"/>
        <v>10</v>
      </c>
      <c r="AD173">
        <f t="shared" ca="1" si="54"/>
        <v>11</v>
      </c>
    </row>
    <row r="174" spans="5:30" x14ac:dyDescent="0.25">
      <c r="E174">
        <f t="shared" ca="1" si="64"/>
        <v>22</v>
      </c>
      <c r="F174" s="14">
        <f t="shared" si="59"/>
        <v>172</v>
      </c>
      <c r="G174">
        <f t="shared" ca="1" si="60"/>
        <v>1</v>
      </c>
      <c r="H174">
        <f t="shared" ca="1" si="55"/>
        <v>77</v>
      </c>
      <c r="I174" t="str">
        <f t="shared" ca="1" si="61"/>
        <v>x2</v>
      </c>
      <c r="J174">
        <f t="shared" ca="1" si="56"/>
        <v>22</v>
      </c>
      <c r="K174" s="5" t="str">
        <f t="shared" ca="1" si="65"/>
        <v>Ruta 1/1D</v>
      </c>
      <c r="L174" s="5" t="str">
        <f t="shared" ca="1" si="65"/>
        <v>Avenida de Navarra (Centro Cultural Delicias - Pd. Bus)</v>
      </c>
      <c r="M174" s="5" t="str">
        <f t="shared" ca="1" si="65"/>
        <v>05:41</v>
      </c>
      <c r="N174" s="5" t="str">
        <f t="shared" ca="1" si="65"/>
        <v>13:40</v>
      </c>
      <c r="O174" s="5">
        <f t="shared" ca="1" si="65"/>
        <v>0</v>
      </c>
      <c r="P174" s="5">
        <f t="shared" ca="1" si="65"/>
        <v>0</v>
      </c>
      <c r="Q174" s="5" t="str">
        <f t="shared" ca="1" si="65"/>
        <v>Camino Las Torres (frente Gasolinera - Pd Bus)</v>
      </c>
      <c r="R174" s="5">
        <f t="shared" ca="1" si="65"/>
        <v>0</v>
      </c>
      <c r="S174" s="5" t="str">
        <f t="shared" ca="1" si="63"/>
        <v>1</v>
      </c>
      <c r="T174" s="5" t="str">
        <f t="shared" ca="1" si="63"/>
        <v>1D</v>
      </c>
      <c r="U174" s="5">
        <f t="shared" ca="1" si="63"/>
        <v>21</v>
      </c>
      <c r="V174" s="5">
        <f t="shared" ca="1" si="57"/>
        <v>22</v>
      </c>
      <c r="W174" s="15" t="str">
        <f t="shared" ca="1" si="48"/>
        <v/>
      </c>
      <c r="X174" s="15">
        <f t="shared" ca="1" si="49"/>
        <v>1</v>
      </c>
      <c r="Y174" s="15">
        <f t="shared" ca="1" si="58"/>
        <v>1</v>
      </c>
      <c r="Z174">
        <f t="shared" ca="1" si="50"/>
        <v>0</v>
      </c>
      <c r="AA174">
        <f t="shared" ca="1" si="51"/>
        <v>0</v>
      </c>
      <c r="AB174">
        <f t="shared" ca="1" si="52"/>
        <v>0</v>
      </c>
      <c r="AC174">
        <f t="shared" ca="1" si="53"/>
        <v>9</v>
      </c>
      <c r="AD174">
        <f t="shared" ca="1" si="54"/>
        <v>10</v>
      </c>
    </row>
    <row r="175" spans="5:30" x14ac:dyDescent="0.25">
      <c r="E175">
        <f t="shared" ca="1" si="64"/>
        <v>23</v>
      </c>
      <c r="F175" s="14">
        <f t="shared" si="59"/>
        <v>173</v>
      </c>
      <c r="G175">
        <f t="shared" ca="1" si="60"/>
        <v>1</v>
      </c>
      <c r="H175">
        <f t="shared" ca="1" si="55"/>
        <v>77</v>
      </c>
      <c r="I175" t="str">
        <f t="shared" ca="1" si="61"/>
        <v>x2</v>
      </c>
      <c r="J175">
        <f t="shared" ca="1" si="56"/>
        <v>23</v>
      </c>
      <c r="K175" s="5" t="str">
        <f t="shared" ca="1" si="65"/>
        <v>Ruta 1/1D</v>
      </c>
      <c r="L175" s="5" t="str">
        <f t="shared" ca="1" si="65"/>
        <v>Avenida de Navarra (frente nº 183 - Pd. Bus)</v>
      </c>
      <c r="M175" s="5" t="str">
        <f t="shared" ca="1" si="65"/>
        <v>05:42</v>
      </c>
      <c r="N175" s="5" t="str">
        <f t="shared" ca="1" si="65"/>
        <v>13:41</v>
      </c>
      <c r="O175" s="5">
        <f t="shared" ca="1" si="65"/>
        <v>0</v>
      </c>
      <c r="P175" s="5">
        <f t="shared" ca="1" si="65"/>
        <v>0</v>
      </c>
      <c r="Q175" s="5" t="str">
        <f t="shared" ca="1" si="65"/>
        <v>Marqués de la Cadena (esq. Velilla de Ebro - piscinas -Pd. Bus)</v>
      </c>
      <c r="R175" s="5">
        <f t="shared" ca="1" si="65"/>
        <v>0</v>
      </c>
      <c r="S175" s="5" t="str">
        <f t="shared" ca="1" si="63"/>
        <v>1</v>
      </c>
      <c r="T175" s="5" t="str">
        <f t="shared" ca="1" si="63"/>
        <v>1D</v>
      </c>
      <c r="U175" s="5">
        <f t="shared" ca="1" si="63"/>
        <v>22</v>
      </c>
      <c r="V175" s="5">
        <f t="shared" ca="1" si="57"/>
        <v>23</v>
      </c>
      <c r="W175" s="15" t="str">
        <f t="shared" ca="1" si="48"/>
        <v/>
      </c>
      <c r="X175" s="15">
        <f t="shared" ca="1" si="49"/>
        <v>1</v>
      </c>
      <c r="Y175" s="15">
        <f t="shared" ca="1" si="58"/>
        <v>1</v>
      </c>
      <c r="Z175">
        <f t="shared" ca="1" si="50"/>
        <v>0</v>
      </c>
      <c r="AA175">
        <f t="shared" ca="1" si="51"/>
        <v>0</v>
      </c>
      <c r="AB175">
        <f t="shared" ca="1" si="52"/>
        <v>0</v>
      </c>
      <c r="AC175">
        <f t="shared" ca="1" si="53"/>
        <v>8</v>
      </c>
      <c r="AD175">
        <f t="shared" ca="1" si="54"/>
        <v>9</v>
      </c>
    </row>
    <row r="176" spans="5:30" x14ac:dyDescent="0.25">
      <c r="E176">
        <f t="shared" ca="1" si="64"/>
        <v>24</v>
      </c>
      <c r="F176" s="14">
        <f t="shared" si="59"/>
        <v>174</v>
      </c>
      <c r="G176">
        <f t="shared" ca="1" si="60"/>
        <v>1</v>
      </c>
      <c r="H176">
        <f t="shared" ca="1" si="55"/>
        <v>77</v>
      </c>
      <c r="I176" t="str">
        <f t="shared" ca="1" si="61"/>
        <v>x2</v>
      </c>
      <c r="J176">
        <f t="shared" ca="1" si="56"/>
        <v>24</v>
      </c>
      <c r="K176" s="5" t="str">
        <f t="shared" ca="1" si="65"/>
        <v>Ruta 1/1D</v>
      </c>
      <c r="L176" s="5" t="str">
        <f t="shared" ca="1" si="65"/>
        <v>Carretera de Logroño (frente Torres de San Lamberto)</v>
      </c>
      <c r="M176" s="5" t="str">
        <f t="shared" ca="1" si="65"/>
        <v>05:45</v>
      </c>
      <c r="N176" s="5" t="str">
        <f t="shared" ca="1" si="65"/>
        <v>13:45</v>
      </c>
      <c r="O176" s="5">
        <f t="shared" ca="1" si="65"/>
        <v>0</v>
      </c>
      <c r="P176" s="5">
        <f t="shared" ca="1" si="65"/>
        <v>0</v>
      </c>
      <c r="Q176" s="5" t="str">
        <f t="shared" ca="1" si="65"/>
        <v>Marqués de la Cadena (esq. Molino de las Armas)</v>
      </c>
      <c r="R176" s="5">
        <f t="shared" ca="1" si="65"/>
        <v>0</v>
      </c>
      <c r="S176" s="5" t="str">
        <f t="shared" ca="1" si="63"/>
        <v>1</v>
      </c>
      <c r="T176" s="5" t="str">
        <f t="shared" ca="1" si="63"/>
        <v>1D</v>
      </c>
      <c r="U176" s="5">
        <f t="shared" ca="1" si="63"/>
        <v>23</v>
      </c>
      <c r="V176" s="5">
        <f t="shared" ca="1" si="57"/>
        <v>24</v>
      </c>
      <c r="W176" s="15" t="str">
        <f t="shared" ca="1" si="48"/>
        <v/>
      </c>
      <c r="X176" s="15">
        <f t="shared" ca="1" si="49"/>
        <v>1</v>
      </c>
      <c r="Y176" s="15">
        <f t="shared" ca="1" si="58"/>
        <v>1</v>
      </c>
      <c r="Z176">
        <f t="shared" ca="1" si="50"/>
        <v>0</v>
      </c>
      <c r="AA176">
        <f t="shared" ca="1" si="51"/>
        <v>0</v>
      </c>
      <c r="AB176">
        <f t="shared" ca="1" si="52"/>
        <v>0</v>
      </c>
      <c r="AC176">
        <f t="shared" ca="1" si="53"/>
        <v>7</v>
      </c>
      <c r="AD176">
        <f t="shared" ca="1" si="54"/>
        <v>8</v>
      </c>
    </row>
    <row r="177" spans="5:30" x14ac:dyDescent="0.25">
      <c r="E177">
        <f t="shared" ca="1" si="64"/>
        <v>25</v>
      </c>
      <c r="F177" s="14">
        <f t="shared" si="59"/>
        <v>175</v>
      </c>
      <c r="G177">
        <f t="shared" ca="1" si="60"/>
        <v>1</v>
      </c>
      <c r="H177">
        <f t="shared" ca="1" si="55"/>
        <v>77</v>
      </c>
      <c r="I177" t="str">
        <f t="shared" ca="1" si="61"/>
        <v>x2</v>
      </c>
      <c r="J177">
        <f t="shared" ca="1" si="56"/>
        <v>25</v>
      </c>
      <c r="K177" s="5" t="str">
        <f t="shared" ca="1" si="65"/>
        <v>Ruta 1/1D</v>
      </c>
      <c r="L177" s="5" t="str">
        <f t="shared" ca="1" si="65"/>
        <v>Carretera de Logroño (desvío Monzalbarba - Pd. Bus)</v>
      </c>
      <c r="M177" s="5" t="str">
        <f t="shared" ca="1" si="65"/>
        <v>05:48</v>
      </c>
      <c r="N177" s="5" t="str">
        <f t="shared" ca="1" si="65"/>
        <v>13:48</v>
      </c>
      <c r="O177" s="5">
        <f t="shared" ca="1" si="65"/>
        <v>0</v>
      </c>
      <c r="P177" s="5">
        <f t="shared" ca="1" si="65"/>
        <v>0</v>
      </c>
      <c r="Q177" s="5" t="str">
        <f t="shared" ca="1" si="65"/>
        <v>Valle de Broto (esq. San Juan de la Peña)</v>
      </c>
      <c r="R177" s="5">
        <f t="shared" ca="1" si="65"/>
        <v>0</v>
      </c>
      <c r="S177" s="5" t="str">
        <f t="shared" ca="1" si="63"/>
        <v>1</v>
      </c>
      <c r="T177" s="5" t="str">
        <f t="shared" ca="1" si="63"/>
        <v>1D</v>
      </c>
      <c r="U177" s="5">
        <f t="shared" ca="1" si="63"/>
        <v>24</v>
      </c>
      <c r="V177" s="5">
        <f t="shared" ca="1" si="57"/>
        <v>25</v>
      </c>
      <c r="W177" s="15" t="str">
        <f t="shared" ca="1" si="48"/>
        <v/>
      </c>
      <c r="X177" s="15">
        <f t="shared" ca="1" si="49"/>
        <v>1</v>
      </c>
      <c r="Y177" s="15">
        <f t="shared" ca="1" si="58"/>
        <v>1</v>
      </c>
      <c r="Z177">
        <f t="shared" ca="1" si="50"/>
        <v>0</v>
      </c>
      <c r="AA177">
        <f t="shared" ca="1" si="51"/>
        <v>0</v>
      </c>
      <c r="AB177">
        <f t="shared" ca="1" si="52"/>
        <v>0</v>
      </c>
      <c r="AC177">
        <f t="shared" ca="1" si="53"/>
        <v>6</v>
      </c>
      <c r="AD177">
        <f t="shared" ca="1" si="54"/>
        <v>7</v>
      </c>
    </row>
    <row r="178" spans="5:30" x14ac:dyDescent="0.25">
      <c r="E178">
        <f t="shared" ca="1" si="64"/>
        <v>26</v>
      </c>
      <c r="F178" s="14">
        <f t="shared" si="59"/>
        <v>176</v>
      </c>
      <c r="G178">
        <f t="shared" ca="1" si="60"/>
        <v>1</v>
      </c>
      <c r="H178">
        <f t="shared" ca="1" si="55"/>
        <v>77</v>
      </c>
      <c r="I178" t="str">
        <f t="shared" ca="1" si="61"/>
        <v>x2</v>
      </c>
      <c r="J178">
        <f t="shared" ca="1" si="56"/>
        <v>26</v>
      </c>
      <c r="K178" s="5" t="str">
        <f t="shared" ca="1" si="65"/>
        <v>Ruta 1/1D</v>
      </c>
      <c r="L178" s="5" t="str">
        <f t="shared" ca="1" si="65"/>
        <v>Carretera de Logroño (desvío Utebo - marquesina Bus)</v>
      </c>
      <c r="M178" s="5" t="str">
        <f t="shared" ca="1" si="65"/>
        <v>05:50</v>
      </c>
      <c r="N178" s="5" t="str">
        <f t="shared" ca="1" si="65"/>
        <v>13:50</v>
      </c>
      <c r="O178" s="5">
        <f t="shared" ca="1" si="65"/>
        <v>0</v>
      </c>
      <c r="P178" s="5">
        <f t="shared" ca="1" si="65"/>
        <v>0</v>
      </c>
      <c r="Q178" s="5" t="str">
        <f t="shared" ca="1" si="65"/>
        <v>Valle de Broto (esq. Valle Pineta - Bar Sango 2)</v>
      </c>
      <c r="R178" s="5">
        <f t="shared" ca="1" si="65"/>
        <v>0</v>
      </c>
      <c r="S178" s="5" t="str">
        <f t="shared" ca="1" si="63"/>
        <v>1</v>
      </c>
      <c r="T178" s="5" t="str">
        <f t="shared" ca="1" si="63"/>
        <v>1D</v>
      </c>
      <c r="U178" s="5">
        <f t="shared" ca="1" si="63"/>
        <v>25</v>
      </c>
      <c r="V178" s="5">
        <f t="shared" ca="1" si="57"/>
        <v>26</v>
      </c>
      <c r="W178" s="15" t="str">
        <f t="shared" ca="1" si="48"/>
        <v/>
      </c>
      <c r="X178" s="15">
        <f t="shared" ca="1" si="49"/>
        <v>1</v>
      </c>
      <c r="Y178" s="15">
        <f t="shared" ca="1" si="58"/>
        <v>1</v>
      </c>
      <c r="Z178">
        <f t="shared" ca="1" si="50"/>
        <v>0</v>
      </c>
      <c r="AA178">
        <f t="shared" ca="1" si="51"/>
        <v>0</v>
      </c>
      <c r="AB178">
        <f t="shared" ca="1" si="52"/>
        <v>0</v>
      </c>
      <c r="AC178">
        <f t="shared" ca="1" si="53"/>
        <v>5</v>
      </c>
      <c r="AD178">
        <f t="shared" ca="1" si="54"/>
        <v>6</v>
      </c>
    </row>
    <row r="179" spans="5:30" x14ac:dyDescent="0.25">
      <c r="E179">
        <f t="shared" ca="1" si="64"/>
        <v>27</v>
      </c>
      <c r="F179" s="14">
        <f t="shared" si="59"/>
        <v>177</v>
      </c>
      <c r="G179">
        <f t="shared" ca="1" si="60"/>
        <v>1</v>
      </c>
      <c r="H179">
        <f t="shared" ca="1" si="55"/>
        <v>77</v>
      </c>
      <c r="I179" t="str">
        <f t="shared" ca="1" si="61"/>
        <v>x2</v>
      </c>
      <c r="J179">
        <f t="shared" ca="1" si="56"/>
        <v>27</v>
      </c>
      <c r="K179" s="5" t="str">
        <f t="shared" ca="1" si="65"/>
        <v>Ruta 1/1D</v>
      </c>
      <c r="L179" s="5" t="str">
        <f t="shared" ca="1" si="65"/>
        <v>Casetas, nº 76 (marquesina Bus)</v>
      </c>
      <c r="M179" s="5" t="str">
        <f t="shared" ca="1" si="65"/>
        <v>05:57</v>
      </c>
      <c r="N179" s="5" t="str">
        <f t="shared" ca="1" si="65"/>
        <v>13:57</v>
      </c>
      <c r="O179" s="5">
        <f t="shared" ca="1" si="65"/>
        <v>0</v>
      </c>
      <c r="P179" s="5">
        <f t="shared" ca="1" si="65"/>
        <v>0</v>
      </c>
      <c r="Q179" s="5" t="str">
        <f t="shared" ca="1" si="65"/>
        <v>Valle de Broto (frente Kasan - marquesina Bus)</v>
      </c>
      <c r="R179" s="5">
        <f t="shared" ca="1" si="65"/>
        <v>0</v>
      </c>
      <c r="S179" s="5" t="str">
        <f t="shared" ca="1" si="63"/>
        <v>1</v>
      </c>
      <c r="T179" s="5" t="str">
        <f t="shared" ca="1" si="63"/>
        <v>1D</v>
      </c>
      <c r="U179" s="5">
        <f t="shared" ca="1" si="63"/>
        <v>26</v>
      </c>
      <c r="V179" s="5">
        <f t="shared" ca="1" si="57"/>
        <v>27</v>
      </c>
      <c r="W179" s="15" t="str">
        <f t="shared" ca="1" si="48"/>
        <v/>
      </c>
      <c r="X179" s="15">
        <f t="shared" ca="1" si="49"/>
        <v>1</v>
      </c>
      <c r="Y179" s="15">
        <f t="shared" ca="1" si="58"/>
        <v>1</v>
      </c>
      <c r="Z179">
        <f t="shared" ca="1" si="50"/>
        <v>0</v>
      </c>
      <c r="AA179">
        <f t="shared" ca="1" si="51"/>
        <v>0</v>
      </c>
      <c r="AB179">
        <f t="shared" ca="1" si="52"/>
        <v>0</v>
      </c>
      <c r="AC179">
        <f t="shared" ca="1" si="53"/>
        <v>4</v>
      </c>
      <c r="AD179">
        <f t="shared" ca="1" si="54"/>
        <v>5</v>
      </c>
    </row>
    <row r="180" spans="5:30" x14ac:dyDescent="0.25">
      <c r="E180">
        <f t="shared" ca="1" si="64"/>
        <v>28</v>
      </c>
      <c r="F180" s="14">
        <f t="shared" si="59"/>
        <v>178</v>
      </c>
      <c r="G180">
        <f t="shared" ca="1" si="60"/>
        <v>1</v>
      </c>
      <c r="H180">
        <f t="shared" ca="1" si="55"/>
        <v>77</v>
      </c>
      <c r="I180" t="str">
        <f t="shared" ca="1" si="61"/>
        <v>x2</v>
      </c>
      <c r="J180">
        <f t="shared" ca="1" si="56"/>
        <v>28</v>
      </c>
      <c r="K180" s="5" t="str">
        <f t="shared" ca="1" si="65"/>
        <v>Ruta 1/1D</v>
      </c>
      <c r="L180" s="5" t="str">
        <f t="shared" ca="1" si="65"/>
        <v>Casetas (urbanización Alameda)</v>
      </c>
      <c r="M180" s="5" t="str">
        <f t="shared" ca="1" si="65"/>
        <v>05:58</v>
      </c>
      <c r="N180" s="5" t="str">
        <f t="shared" ca="1" si="65"/>
        <v>13:58</v>
      </c>
      <c r="O180" s="5">
        <f t="shared" ca="1" si="65"/>
        <v>0</v>
      </c>
      <c r="P180" s="5">
        <f t="shared" ca="1" si="65"/>
        <v>0</v>
      </c>
      <c r="Q180" s="5" t="str">
        <f t="shared" ca="1" si="65"/>
        <v>Valle de Broto (esq. Gómez Avellaneda - marquesina Bus)</v>
      </c>
      <c r="R180" s="5">
        <f t="shared" ca="1" si="65"/>
        <v>0</v>
      </c>
      <c r="S180" s="5" t="str">
        <f t="shared" ca="1" si="63"/>
        <v>1</v>
      </c>
      <c r="T180" s="5" t="str">
        <f t="shared" ca="1" si="63"/>
        <v>1D</v>
      </c>
      <c r="U180" s="5">
        <f t="shared" ca="1" si="63"/>
        <v>27</v>
      </c>
      <c r="V180" s="5">
        <f t="shared" ca="1" si="57"/>
        <v>28</v>
      </c>
      <c r="W180" s="15" t="str">
        <f t="shared" ca="1" si="48"/>
        <v/>
      </c>
      <c r="X180" s="15">
        <f t="shared" ca="1" si="49"/>
        <v>1</v>
      </c>
      <c r="Y180" s="15">
        <f t="shared" ca="1" si="58"/>
        <v>1</v>
      </c>
      <c r="Z180">
        <f t="shared" ca="1" si="50"/>
        <v>0</v>
      </c>
      <c r="AA180">
        <f t="shared" ca="1" si="51"/>
        <v>0</v>
      </c>
      <c r="AB180">
        <f t="shared" ca="1" si="52"/>
        <v>0</v>
      </c>
      <c r="AC180">
        <f t="shared" ca="1" si="53"/>
        <v>3</v>
      </c>
      <c r="AD180">
        <f t="shared" ca="1" si="54"/>
        <v>4</v>
      </c>
    </row>
    <row r="181" spans="5:30" x14ac:dyDescent="0.25">
      <c r="E181">
        <f t="shared" ca="1" si="64"/>
        <v>29</v>
      </c>
      <c r="F181" s="14">
        <f t="shared" si="59"/>
        <v>179</v>
      </c>
      <c r="G181">
        <f t="shared" ca="1" si="60"/>
        <v>1</v>
      </c>
      <c r="H181">
        <f t="shared" ca="1" si="55"/>
        <v>77</v>
      </c>
      <c r="I181" t="str">
        <f t="shared" ca="1" si="61"/>
        <v>x2</v>
      </c>
      <c r="J181">
        <f t="shared" ca="1" si="56"/>
        <v>29</v>
      </c>
      <c r="K181" s="5" t="str">
        <f t="shared" ca="1" si="65"/>
        <v>Ruta 1/1D</v>
      </c>
      <c r="L181" s="5" t="str">
        <f t="shared" ca="1" si="65"/>
        <v>Alagón - rotonda (marquesina Bus)</v>
      </c>
      <c r="M181" s="5" t="str">
        <f t="shared" ca="1" si="65"/>
        <v>06:03</v>
      </c>
      <c r="N181" s="5" t="str">
        <f t="shared" ca="1" si="65"/>
        <v>14:03</v>
      </c>
      <c r="O181" s="5">
        <f t="shared" ca="1" si="65"/>
        <v>0</v>
      </c>
      <c r="P181" s="5">
        <f t="shared" ca="1" si="65"/>
        <v>0</v>
      </c>
      <c r="Q181" s="5" t="str">
        <f t="shared" ca="1" si="65"/>
        <v>Plaza de Europa (esq. Pablo Gargallo - Pd. Bus)</v>
      </c>
      <c r="R181" s="5">
        <f t="shared" ca="1" si="65"/>
        <v>0</v>
      </c>
      <c r="S181" s="5" t="str">
        <f t="shared" ca="1" si="63"/>
        <v>1</v>
      </c>
      <c r="T181" s="5" t="str">
        <f t="shared" ca="1" si="63"/>
        <v>1D</v>
      </c>
      <c r="U181" s="5">
        <f t="shared" ca="1" si="63"/>
        <v>28</v>
      </c>
      <c r="V181" s="5">
        <f t="shared" ca="1" si="57"/>
        <v>29</v>
      </c>
      <c r="W181" s="15" t="str">
        <f t="shared" ca="1" si="48"/>
        <v/>
      </c>
      <c r="X181" s="15">
        <f t="shared" ca="1" si="49"/>
        <v>1</v>
      </c>
      <c r="Y181" s="15">
        <f t="shared" ca="1" si="58"/>
        <v>1</v>
      </c>
      <c r="Z181">
        <f t="shared" ca="1" si="50"/>
        <v>0</v>
      </c>
      <c r="AA181">
        <f t="shared" ca="1" si="51"/>
        <v>0</v>
      </c>
      <c r="AB181">
        <f t="shared" ca="1" si="52"/>
        <v>0</v>
      </c>
      <c r="AC181">
        <f t="shared" ca="1" si="53"/>
        <v>2</v>
      </c>
      <c r="AD181">
        <f t="shared" ca="1" si="54"/>
        <v>3</v>
      </c>
    </row>
    <row r="182" spans="5:30" x14ac:dyDescent="0.25">
      <c r="E182">
        <f t="shared" ca="1" si="64"/>
        <v>30</v>
      </c>
      <c r="F182" s="14">
        <f t="shared" si="59"/>
        <v>180</v>
      </c>
      <c r="G182">
        <f t="shared" ca="1" si="60"/>
        <v>1</v>
      </c>
      <c r="H182">
        <f t="shared" ca="1" si="55"/>
        <v>77</v>
      </c>
      <c r="I182" t="str">
        <f t="shared" ca="1" si="61"/>
        <v>x2</v>
      </c>
      <c r="J182">
        <f t="shared" ca="1" si="56"/>
        <v>30</v>
      </c>
      <c r="K182" s="5" t="str">
        <f t="shared" ca="1" si="65"/>
        <v>Ruta 1/1D</v>
      </c>
      <c r="L182" s="5" t="str">
        <f t="shared" ca="1" si="65"/>
        <v>Opel Planta en Figueruelas</v>
      </c>
      <c r="M182" s="5" t="str">
        <f t="shared" ca="1" si="65"/>
        <v>06:10</v>
      </c>
      <c r="N182" s="5" t="str">
        <f t="shared" ca="1" si="65"/>
        <v>14:10</v>
      </c>
      <c r="O182" s="5">
        <f t="shared" ca="1" si="65"/>
        <v>0</v>
      </c>
      <c r="P182" s="5">
        <f t="shared" ca="1" si="65"/>
        <v>0</v>
      </c>
      <c r="Q182" s="5" t="str">
        <f t="shared" ca="1" si="65"/>
        <v>Vía Hispanidad (esq. Gómez Laguna - Pd. Bus)</v>
      </c>
      <c r="R182" s="5">
        <f t="shared" ca="1" si="65"/>
        <v>0</v>
      </c>
      <c r="S182" s="5" t="str">
        <f t="shared" ca="1" si="63"/>
        <v>1</v>
      </c>
      <c r="T182" s="5" t="str">
        <f t="shared" ca="1" si="63"/>
        <v>1D</v>
      </c>
      <c r="U182" s="5">
        <f t="shared" ca="1" si="63"/>
        <v>29</v>
      </c>
      <c r="V182" s="5">
        <f t="shared" ca="1" si="57"/>
        <v>30</v>
      </c>
      <c r="W182" s="15" t="str">
        <f t="shared" ca="1" si="48"/>
        <v/>
      </c>
      <c r="X182" s="15">
        <f t="shared" ca="1" si="49"/>
        <v>1</v>
      </c>
      <c r="Y182" s="15">
        <f t="shared" ca="1" si="58"/>
        <v>1</v>
      </c>
      <c r="Z182">
        <f t="shared" ca="1" si="50"/>
        <v>0</v>
      </c>
      <c r="AA182">
        <f t="shared" ca="1" si="51"/>
        <v>0</v>
      </c>
      <c r="AB182">
        <f t="shared" ca="1" si="52"/>
        <v>0</v>
      </c>
      <c r="AC182">
        <f t="shared" ca="1" si="53"/>
        <v>1</v>
      </c>
      <c r="AD182">
        <f t="shared" ca="1" si="54"/>
        <v>2</v>
      </c>
    </row>
    <row r="183" spans="5:30" x14ac:dyDescent="0.25">
      <c r="E183">
        <f t="shared" ca="1" si="64"/>
        <v>31</v>
      </c>
      <c r="F183" s="14">
        <f t="shared" si="59"/>
        <v>181</v>
      </c>
      <c r="G183">
        <f t="shared" ca="1" si="60"/>
        <v>1</v>
      </c>
      <c r="H183">
        <f t="shared" ca="1" si="55"/>
        <v>77</v>
      </c>
      <c r="I183" t="str">
        <f t="shared" ca="1" si="61"/>
        <v>x2</v>
      </c>
      <c r="J183">
        <f t="shared" ca="1" si="56"/>
        <v>31</v>
      </c>
      <c r="K183" s="5" t="str">
        <f t="shared" ca="1" si="65"/>
        <v>Ruta 1/1D</v>
      </c>
      <c r="L183" s="5" t="str">
        <f t="shared" ca="1" si="65"/>
        <v/>
      </c>
      <c r="M183" s="5" t="str">
        <f t="shared" ca="1" si="65"/>
        <v/>
      </c>
      <c r="N183" s="5" t="str">
        <f t="shared" ca="1" si="65"/>
        <v/>
      </c>
      <c r="O183" s="5">
        <f t="shared" ca="1" si="65"/>
        <v>0</v>
      </c>
      <c r="P183" s="5">
        <f t="shared" ca="1" si="65"/>
        <v>0</v>
      </c>
      <c r="Q183" s="5" t="str">
        <f t="shared" ca="1" si="65"/>
        <v>Vía Hispanidad (Gasolinera Casablanca - esq. C/ La Vía)</v>
      </c>
      <c r="R183" s="5">
        <f t="shared" ca="1" si="65"/>
        <v>0</v>
      </c>
      <c r="S183" s="5" t="str">
        <f t="shared" ca="1" si="63"/>
        <v>1</v>
      </c>
      <c r="T183" s="5" t="str">
        <f t="shared" ca="1" si="63"/>
        <v>1D</v>
      </c>
      <c r="U183" s="5">
        <f t="shared" ca="1" si="63"/>
        <v>30</v>
      </c>
      <c r="V183" s="5">
        <f t="shared" ca="1" si="57"/>
        <v>31</v>
      </c>
      <c r="W183" s="15" t="str">
        <f t="shared" ca="1" si="48"/>
        <v/>
      </c>
      <c r="X183" s="15">
        <f t="shared" ca="1" si="49"/>
        <v>0</v>
      </c>
      <c r="Y183" s="15">
        <f t="shared" ca="1" si="58"/>
        <v>1</v>
      </c>
      <c r="Z183">
        <f t="shared" ca="1" si="50"/>
        <v>0</v>
      </c>
      <c r="AA183">
        <f t="shared" ca="1" si="51"/>
        <v>0</v>
      </c>
      <c r="AB183">
        <f t="shared" ca="1" si="52"/>
        <v>0</v>
      </c>
      <c r="AC183">
        <f t="shared" ca="1" si="53"/>
        <v>0</v>
      </c>
      <c r="AD183">
        <f t="shared" ca="1" si="54"/>
        <v>1</v>
      </c>
    </row>
    <row r="184" spans="5:30" x14ac:dyDescent="0.25">
      <c r="E184">
        <f t="shared" ca="1" si="64"/>
        <v>32</v>
      </c>
      <c r="F184" s="14">
        <f t="shared" si="59"/>
        <v>182</v>
      </c>
      <c r="G184">
        <f t="shared" ca="1" si="60"/>
        <v>1</v>
      </c>
      <c r="H184">
        <f t="shared" ca="1" si="55"/>
        <v>77</v>
      </c>
      <c r="I184" t="str">
        <f t="shared" ca="1" si="61"/>
        <v>x2</v>
      </c>
      <c r="J184">
        <f t="shared" ca="1" si="56"/>
        <v>32</v>
      </c>
      <c r="K184" s="5" t="str">
        <f t="shared" ca="1" si="65"/>
        <v>Ruta 1/3D</v>
      </c>
      <c r="L184" s="5" t="str">
        <f t="shared" ca="1" si="65"/>
        <v>Ruta 1/3D</v>
      </c>
      <c r="M184" s="5" t="str">
        <f t="shared" ca="1" si="65"/>
        <v/>
      </c>
      <c r="N184" s="5" t="str">
        <f t="shared" ca="1" si="65"/>
        <v/>
      </c>
      <c r="O184" s="5">
        <f t="shared" ca="1" si="65"/>
        <v>0</v>
      </c>
      <c r="P184" s="5">
        <f t="shared" ca="1" si="65"/>
        <v>0</v>
      </c>
      <c r="Q184" s="5" t="str">
        <f t="shared" ca="1" si="65"/>
        <v/>
      </c>
      <c r="R184" s="5">
        <f t="shared" ca="1" si="65"/>
        <v>1</v>
      </c>
      <c r="S184" s="5" t="str">
        <f t="shared" ca="1" si="63"/>
        <v>1</v>
      </c>
      <c r="T184" s="5" t="str">
        <f t="shared" ca="1" si="63"/>
        <v>3D</v>
      </c>
      <c r="U184" s="5">
        <f t="shared" ca="1" si="63"/>
        <v>0</v>
      </c>
      <c r="V184" s="5">
        <f t="shared" ca="1" si="57"/>
        <v>32</v>
      </c>
      <c r="W184" s="15">
        <f t="shared" ca="1" si="48"/>
        <v>1</v>
      </c>
      <c r="X184" s="15">
        <f t="shared" ca="1" si="49"/>
        <v>0</v>
      </c>
      <c r="Y184" s="15" t="str">
        <f t="shared" ca="1" si="58"/>
        <v/>
      </c>
      <c r="Z184">
        <f t="shared" ca="1" si="50"/>
        <v>31</v>
      </c>
      <c r="AA184">
        <f t="shared" ca="1" si="51"/>
        <v>15</v>
      </c>
      <c r="AB184">
        <f t="shared" ca="1" si="52"/>
        <v>15</v>
      </c>
      <c r="AC184">
        <f t="shared" ca="1" si="53"/>
        <v>0</v>
      </c>
      <c r="AD184">
        <f t="shared" ca="1" si="54"/>
        <v>0</v>
      </c>
    </row>
    <row r="185" spans="5:30" x14ac:dyDescent="0.25">
      <c r="E185">
        <f t="shared" ca="1" si="64"/>
        <v>33</v>
      </c>
      <c r="F185" s="14">
        <f t="shared" si="59"/>
        <v>183</v>
      </c>
      <c r="G185">
        <f t="shared" ca="1" si="60"/>
        <v>1</v>
      </c>
      <c r="H185">
        <f t="shared" ca="1" si="55"/>
        <v>77</v>
      </c>
      <c r="I185" t="str">
        <f t="shared" ca="1" si="61"/>
        <v>x2</v>
      </c>
      <c r="J185">
        <f t="shared" ca="1" si="56"/>
        <v>33</v>
      </c>
      <c r="K185" s="5" t="str">
        <f t="shared" ca="1" si="65"/>
        <v>Ruta 1/3D</v>
      </c>
      <c r="L185" s="5" t="str">
        <f t="shared" ca="1" si="65"/>
        <v>Avd. Real Zaragoza (nº 29 - Pd. Bus)</v>
      </c>
      <c r="M185" s="5" t="str">
        <f t="shared" ca="1" si="65"/>
        <v>05:13</v>
      </c>
      <c r="N185" s="5" t="str">
        <f t="shared" ca="1" si="65"/>
        <v>13:10</v>
      </c>
      <c r="O185" s="5">
        <f t="shared" ca="1" si="65"/>
        <v>0</v>
      </c>
      <c r="P185" s="5">
        <f t="shared" ca="1" si="65"/>
        <v>0</v>
      </c>
      <c r="Q185" s="5" t="str">
        <f t="shared" ca="1" si="65"/>
        <v>Opel Planta en Figueruelas</v>
      </c>
      <c r="R185" s="5">
        <f t="shared" ca="1" si="65"/>
        <v>0</v>
      </c>
      <c r="S185" s="5" t="str">
        <f t="shared" ca="1" si="63"/>
        <v>1</v>
      </c>
      <c r="T185" s="5" t="str">
        <f t="shared" ca="1" si="63"/>
        <v>3D</v>
      </c>
      <c r="U185" s="5">
        <f t="shared" ca="1" si="63"/>
        <v>1</v>
      </c>
      <c r="V185" s="5">
        <f t="shared" ca="1" si="57"/>
        <v>33</v>
      </c>
      <c r="W185" s="15" t="str">
        <f t="shared" ca="1" si="48"/>
        <v/>
      </c>
      <c r="X185" s="15">
        <f t="shared" ca="1" si="49"/>
        <v>1</v>
      </c>
      <c r="Y185" s="15">
        <f t="shared" ca="1" si="58"/>
        <v>1</v>
      </c>
      <c r="Z185">
        <f t="shared" ca="1" si="50"/>
        <v>0</v>
      </c>
      <c r="AA185">
        <f t="shared" ca="1" si="51"/>
        <v>0</v>
      </c>
      <c r="AB185">
        <f t="shared" ca="1" si="52"/>
        <v>0</v>
      </c>
      <c r="AC185">
        <f t="shared" ca="1" si="53"/>
        <v>15</v>
      </c>
      <c r="AD185">
        <f t="shared" ca="1" si="54"/>
        <v>15</v>
      </c>
    </row>
    <row r="186" spans="5:30" x14ac:dyDescent="0.25">
      <c r="E186">
        <f t="shared" ca="1" si="64"/>
        <v>34</v>
      </c>
      <c r="F186" s="14">
        <f t="shared" si="59"/>
        <v>184</v>
      </c>
      <c r="G186">
        <f t="shared" ca="1" si="60"/>
        <v>1</v>
      </c>
      <c r="H186">
        <f t="shared" ca="1" si="55"/>
        <v>77</v>
      </c>
      <c r="I186" t="str">
        <f t="shared" ca="1" si="61"/>
        <v>x2</v>
      </c>
      <c r="J186">
        <f t="shared" ca="1" si="56"/>
        <v>34</v>
      </c>
      <c r="K186" s="5" t="str">
        <f t="shared" ca="1" si="65"/>
        <v>Ruta 1/3D</v>
      </c>
      <c r="L186" s="5" t="str">
        <f t="shared" ca="1" si="65"/>
        <v>Avd. Santa Isabel (plaza Serrano - Pd. Bus)</v>
      </c>
      <c r="M186" s="5" t="str">
        <f t="shared" ca="1" si="65"/>
        <v>05:14</v>
      </c>
      <c r="N186" s="5" t="str">
        <f t="shared" ca="1" si="65"/>
        <v>13:11</v>
      </c>
      <c r="O186" s="5">
        <f t="shared" ca="1" si="65"/>
        <v>0</v>
      </c>
      <c r="P186" s="5">
        <f t="shared" ca="1" si="65"/>
        <v>0</v>
      </c>
      <c r="Q186" s="5" t="str">
        <f t="shared" ca="1" si="65"/>
        <v>Luis Legaz (esq. Gómez Avellaneda)</v>
      </c>
      <c r="R186" s="5">
        <f t="shared" ca="1" si="65"/>
        <v>0</v>
      </c>
      <c r="S186" s="5" t="str">
        <f t="shared" ca="1" si="63"/>
        <v>1</v>
      </c>
      <c r="T186" s="5" t="str">
        <f t="shared" ca="1" si="63"/>
        <v>3D</v>
      </c>
      <c r="U186" s="5">
        <f t="shared" ca="1" si="63"/>
        <v>2</v>
      </c>
      <c r="V186" s="5">
        <f t="shared" ca="1" si="57"/>
        <v>34</v>
      </c>
      <c r="W186" s="15" t="str">
        <f t="shared" ca="1" si="48"/>
        <v/>
      </c>
      <c r="X186" s="15">
        <f t="shared" ca="1" si="49"/>
        <v>1</v>
      </c>
      <c r="Y186" s="15">
        <f t="shared" ca="1" si="58"/>
        <v>1</v>
      </c>
      <c r="Z186">
        <f t="shared" ca="1" si="50"/>
        <v>0</v>
      </c>
      <c r="AA186">
        <f t="shared" ca="1" si="51"/>
        <v>0</v>
      </c>
      <c r="AB186">
        <f t="shared" ca="1" si="52"/>
        <v>0</v>
      </c>
      <c r="AC186">
        <f t="shared" ca="1" si="53"/>
        <v>14</v>
      </c>
      <c r="AD186">
        <f t="shared" ca="1" si="54"/>
        <v>14</v>
      </c>
    </row>
    <row r="187" spans="5:30" x14ac:dyDescent="0.25">
      <c r="E187">
        <f t="shared" ca="1" si="64"/>
        <v>35</v>
      </c>
      <c r="F187" s="14">
        <f t="shared" si="59"/>
        <v>185</v>
      </c>
      <c r="G187">
        <f t="shared" ca="1" si="60"/>
        <v>1</v>
      </c>
      <c r="H187">
        <f t="shared" ca="1" si="55"/>
        <v>77</v>
      </c>
      <c r="I187" t="str">
        <f t="shared" ca="1" si="61"/>
        <v>x2</v>
      </c>
      <c r="J187">
        <f t="shared" ca="1" si="56"/>
        <v>35</v>
      </c>
      <c r="K187" s="5" t="str">
        <f t="shared" ca="1" si="65"/>
        <v>Ruta 1/3D</v>
      </c>
      <c r="L187" s="5" t="str">
        <f t="shared" ca="1" si="65"/>
        <v>Avd. Santa Isabel (esq. Avd. Industria - Gasolinera/Pd. Bus)</v>
      </c>
      <c r="M187" s="5" t="str">
        <f t="shared" ca="1" si="65"/>
        <v>05:16</v>
      </c>
      <c r="N187" s="5" t="str">
        <f t="shared" ca="1" si="65"/>
        <v>13:13</v>
      </c>
      <c r="O187" s="5">
        <f t="shared" ca="1" si="65"/>
        <v>0</v>
      </c>
      <c r="P187" s="5">
        <f t="shared" ca="1" si="65"/>
        <v>0</v>
      </c>
      <c r="Q187" s="5" t="str">
        <f t="shared" ca="1" si="65"/>
        <v>Gómez Avellaneda (esq. Saiz de otero - Pd. Bus)</v>
      </c>
      <c r="R187" s="5">
        <f t="shared" ca="1" si="65"/>
        <v>0</v>
      </c>
      <c r="S187" s="5" t="str">
        <f t="shared" ca="1" si="63"/>
        <v>1</v>
      </c>
      <c r="T187" s="5" t="str">
        <f t="shared" ca="1" si="63"/>
        <v>3D</v>
      </c>
      <c r="U187" s="5">
        <f t="shared" ca="1" si="63"/>
        <v>3</v>
      </c>
      <c r="V187" s="5">
        <f t="shared" ca="1" si="57"/>
        <v>35</v>
      </c>
      <c r="W187" s="15" t="str">
        <f t="shared" ca="1" si="48"/>
        <v/>
      </c>
      <c r="X187" s="15">
        <f t="shared" ca="1" si="49"/>
        <v>1</v>
      </c>
      <c r="Y187" s="15">
        <f t="shared" ca="1" si="58"/>
        <v>1</v>
      </c>
      <c r="Z187">
        <f t="shared" ca="1" si="50"/>
        <v>0</v>
      </c>
      <c r="AA187">
        <f t="shared" ca="1" si="51"/>
        <v>0</v>
      </c>
      <c r="AB187">
        <f t="shared" ca="1" si="52"/>
        <v>0</v>
      </c>
      <c r="AC187">
        <f t="shared" ca="1" si="53"/>
        <v>13</v>
      </c>
      <c r="AD187">
        <f t="shared" ca="1" si="54"/>
        <v>13</v>
      </c>
    </row>
    <row r="188" spans="5:30" x14ac:dyDescent="0.25">
      <c r="E188">
        <f t="shared" ca="1" si="64"/>
        <v>36</v>
      </c>
      <c r="F188" s="14">
        <f t="shared" si="59"/>
        <v>186</v>
      </c>
      <c r="G188">
        <f t="shared" ca="1" si="60"/>
        <v>1</v>
      </c>
      <c r="H188">
        <f t="shared" ca="1" si="55"/>
        <v>77</v>
      </c>
      <c r="I188" t="str">
        <f t="shared" ca="1" si="61"/>
        <v>x2</v>
      </c>
      <c r="J188">
        <f t="shared" ca="1" si="56"/>
        <v>36</v>
      </c>
      <c r="K188" s="5" t="str">
        <f t="shared" ca="1" si="65"/>
        <v>Ruta 1/3D</v>
      </c>
      <c r="L188" s="5" t="str">
        <f t="shared" ca="1" si="65"/>
        <v>Avd. Cataluña (CAF - Pd. Bus)</v>
      </c>
      <c r="M188" s="5" t="str">
        <f t="shared" ca="1" si="65"/>
        <v>05:18</v>
      </c>
      <c r="N188" s="5" t="str">
        <f t="shared" ca="1" si="65"/>
        <v>13:15</v>
      </c>
      <c r="O188" s="5">
        <f t="shared" ca="1" si="65"/>
        <v>0</v>
      </c>
      <c r="P188" s="5">
        <f t="shared" ca="1" si="65"/>
        <v>0</v>
      </c>
      <c r="Q188" s="5" t="str">
        <f t="shared" ca="1" si="65"/>
        <v>Gómez Avellaneda, nº 23 (Pd. Bus)</v>
      </c>
      <c r="R188" s="5">
        <f t="shared" ca="1" si="65"/>
        <v>0</v>
      </c>
      <c r="S188" s="5" t="str">
        <f t="shared" ca="1" si="63"/>
        <v>1</v>
      </c>
      <c r="T188" s="5" t="str">
        <f t="shared" ca="1" si="63"/>
        <v>3D</v>
      </c>
      <c r="U188" s="5">
        <f t="shared" ca="1" si="63"/>
        <v>4</v>
      </c>
      <c r="V188" s="5">
        <f t="shared" ca="1" si="57"/>
        <v>36</v>
      </c>
      <c r="W188" s="15" t="str">
        <f t="shared" ca="1" si="48"/>
        <v/>
      </c>
      <c r="X188" s="15">
        <f t="shared" ca="1" si="49"/>
        <v>1</v>
      </c>
      <c r="Y188" s="15">
        <f t="shared" ca="1" si="58"/>
        <v>1</v>
      </c>
      <c r="Z188">
        <f t="shared" ca="1" si="50"/>
        <v>0</v>
      </c>
      <c r="AA188">
        <f t="shared" ca="1" si="51"/>
        <v>0</v>
      </c>
      <c r="AB188">
        <f t="shared" ca="1" si="52"/>
        <v>0</v>
      </c>
      <c r="AC188">
        <f t="shared" ca="1" si="53"/>
        <v>12</v>
      </c>
      <c r="AD188">
        <f t="shared" ca="1" si="54"/>
        <v>12</v>
      </c>
    </row>
    <row r="189" spans="5:30" x14ac:dyDescent="0.25">
      <c r="E189">
        <f t="shared" ca="1" si="64"/>
        <v>37</v>
      </c>
      <c r="F189" s="14">
        <f t="shared" si="59"/>
        <v>187</v>
      </c>
      <c r="G189">
        <f t="shared" ca="1" si="60"/>
        <v>1</v>
      </c>
      <c r="H189">
        <f t="shared" ca="1" si="55"/>
        <v>77</v>
      </c>
      <c r="I189" t="str">
        <f t="shared" ca="1" si="61"/>
        <v>x2</v>
      </c>
      <c r="J189">
        <f t="shared" ca="1" si="56"/>
        <v>37</v>
      </c>
      <c r="K189" s="5" t="str">
        <f t="shared" ca="1" si="65"/>
        <v>Ruta 1/3D</v>
      </c>
      <c r="L189" s="5" t="str">
        <f t="shared" ca="1" si="65"/>
        <v>Avd. Cataluña, nº 189 (Los Charros)</v>
      </c>
      <c r="M189" s="5" t="str">
        <f t="shared" ca="1" si="65"/>
        <v>05:20</v>
      </c>
      <c r="N189" s="5" t="str">
        <f t="shared" ca="1" si="65"/>
        <v>13:17</v>
      </c>
      <c r="O189" s="5">
        <f t="shared" ca="1" si="65"/>
        <v>0</v>
      </c>
      <c r="P189" s="5">
        <f t="shared" ca="1" si="65"/>
        <v>0</v>
      </c>
      <c r="Q189" s="5" t="str">
        <f t="shared" ca="1" si="65"/>
        <v>Salvador Allende (esq. Valle de Broto)</v>
      </c>
      <c r="R189" s="5">
        <f t="shared" ca="1" si="65"/>
        <v>0</v>
      </c>
      <c r="S189" s="5" t="str">
        <f t="shared" ca="1" si="63"/>
        <v>1</v>
      </c>
      <c r="T189" s="5" t="str">
        <f t="shared" ca="1" si="63"/>
        <v>3D</v>
      </c>
      <c r="U189" s="5">
        <f t="shared" ca="1" si="63"/>
        <v>5</v>
      </c>
      <c r="V189" s="5">
        <f t="shared" ca="1" si="57"/>
        <v>37</v>
      </c>
      <c r="W189" s="15" t="str">
        <f t="shared" ca="1" si="48"/>
        <v/>
      </c>
      <c r="X189" s="15">
        <f t="shared" ca="1" si="49"/>
        <v>1</v>
      </c>
      <c r="Y189" s="15">
        <f t="shared" ca="1" si="58"/>
        <v>1</v>
      </c>
      <c r="Z189">
        <f t="shared" ca="1" si="50"/>
        <v>0</v>
      </c>
      <c r="AA189">
        <f t="shared" ca="1" si="51"/>
        <v>0</v>
      </c>
      <c r="AB189">
        <f t="shared" ca="1" si="52"/>
        <v>0</v>
      </c>
      <c r="AC189">
        <f t="shared" ca="1" si="53"/>
        <v>11</v>
      </c>
      <c r="AD189">
        <f t="shared" ca="1" si="54"/>
        <v>11</v>
      </c>
    </row>
    <row r="190" spans="5:30" x14ac:dyDescent="0.25">
      <c r="E190">
        <f t="shared" ca="1" si="64"/>
        <v>38</v>
      </c>
      <c r="F190" s="14">
        <f t="shared" si="59"/>
        <v>188</v>
      </c>
      <c r="G190">
        <f t="shared" ca="1" si="60"/>
        <v>1</v>
      </c>
      <c r="H190">
        <f t="shared" ca="1" si="55"/>
        <v>77</v>
      </c>
      <c r="I190" t="str">
        <f t="shared" ca="1" si="61"/>
        <v>x2</v>
      </c>
      <c r="J190">
        <f t="shared" ca="1" si="56"/>
        <v>38</v>
      </c>
      <c r="K190" s="5" t="str">
        <f t="shared" ca="1" si="65"/>
        <v>Ruta 1/3D</v>
      </c>
      <c r="L190" s="5" t="str">
        <f t="shared" ref="K190:R213" ca="1" si="66">INDIRECT("'"&amp;$I190&amp;"'!"&amp;L$2&amp;$J190+2)</f>
        <v>Avd. Cataluña (frente Felisa Galé)</v>
      </c>
      <c r="M190" s="5" t="str">
        <f t="shared" ca="1" si="66"/>
        <v>05:22</v>
      </c>
      <c r="N190" s="5" t="str">
        <f t="shared" ca="1" si="66"/>
        <v>13:19</v>
      </c>
      <c r="O190" s="5">
        <f t="shared" ca="1" si="66"/>
        <v>0</v>
      </c>
      <c r="P190" s="5">
        <f t="shared" ca="1" si="66"/>
        <v>0</v>
      </c>
      <c r="Q190" s="5" t="str">
        <f t="shared" ca="1" si="66"/>
        <v>Salvador Allende (frente nº 67 - Pd. Bus)</v>
      </c>
      <c r="R190" s="5">
        <f t="shared" ca="1" si="66"/>
        <v>0</v>
      </c>
      <c r="S190" s="5" t="str">
        <f t="shared" ca="1" si="63"/>
        <v>1</v>
      </c>
      <c r="T190" s="5" t="str">
        <f t="shared" ca="1" si="63"/>
        <v>3D</v>
      </c>
      <c r="U190" s="5">
        <f t="shared" ca="1" si="63"/>
        <v>6</v>
      </c>
      <c r="V190" s="5">
        <f t="shared" ca="1" si="57"/>
        <v>38</v>
      </c>
      <c r="W190" s="15" t="str">
        <f t="shared" ca="1" si="48"/>
        <v/>
      </c>
      <c r="X190" s="15">
        <f t="shared" ca="1" si="49"/>
        <v>1</v>
      </c>
      <c r="Y190" s="15">
        <f t="shared" ca="1" si="58"/>
        <v>1</v>
      </c>
      <c r="Z190">
        <f t="shared" ca="1" si="50"/>
        <v>0</v>
      </c>
      <c r="AA190">
        <f t="shared" ca="1" si="51"/>
        <v>0</v>
      </c>
      <c r="AB190">
        <f t="shared" ca="1" si="52"/>
        <v>0</v>
      </c>
      <c r="AC190">
        <f t="shared" ca="1" si="53"/>
        <v>10</v>
      </c>
      <c r="AD190">
        <f t="shared" ca="1" si="54"/>
        <v>10</v>
      </c>
    </row>
    <row r="191" spans="5:30" x14ac:dyDescent="0.25">
      <c r="E191">
        <f t="shared" ca="1" si="64"/>
        <v>39</v>
      </c>
      <c r="F191" s="14">
        <f t="shared" si="59"/>
        <v>189</v>
      </c>
      <c r="G191">
        <f t="shared" ca="1" si="60"/>
        <v>1</v>
      </c>
      <c r="H191">
        <f t="shared" ca="1" si="55"/>
        <v>77</v>
      </c>
      <c r="I191" t="str">
        <f t="shared" ca="1" si="61"/>
        <v>x2</v>
      </c>
      <c r="J191">
        <f t="shared" ca="1" si="56"/>
        <v>39</v>
      </c>
      <c r="K191" s="5" t="str">
        <f t="shared" ca="1" si="66"/>
        <v>Ruta 1/3D</v>
      </c>
      <c r="L191" s="5" t="str">
        <f t="shared" ca="1" si="66"/>
        <v>Marqués de la Cadena, (frente nº 57 Pd. Bus CAN)</v>
      </c>
      <c r="M191" s="5" t="str">
        <f t="shared" ca="1" si="66"/>
        <v>05:23</v>
      </c>
      <c r="N191" s="5" t="str">
        <f t="shared" ca="1" si="66"/>
        <v>13:21</v>
      </c>
      <c r="O191" s="5">
        <f t="shared" ca="1" si="66"/>
        <v>0</v>
      </c>
      <c r="P191" s="5">
        <f t="shared" ca="1" si="66"/>
        <v>0</v>
      </c>
      <c r="Q191" s="5" t="str">
        <f t="shared" ca="1" si="66"/>
        <v>San Juan de la Peña (esq. Alcalde Caballero)</v>
      </c>
      <c r="R191" s="5">
        <f t="shared" ca="1" si="66"/>
        <v>0</v>
      </c>
      <c r="S191" s="5" t="str">
        <f t="shared" ca="1" si="63"/>
        <v>1</v>
      </c>
      <c r="T191" s="5" t="str">
        <f t="shared" ca="1" si="63"/>
        <v>3D</v>
      </c>
      <c r="U191" s="5">
        <f t="shared" ca="1" si="63"/>
        <v>7</v>
      </c>
      <c r="V191" s="5">
        <f t="shared" ca="1" si="57"/>
        <v>39</v>
      </c>
      <c r="W191" s="15" t="str">
        <f t="shared" ca="1" si="48"/>
        <v/>
      </c>
      <c r="X191" s="15">
        <f t="shared" ca="1" si="49"/>
        <v>1</v>
      </c>
      <c r="Y191" s="15">
        <f t="shared" ca="1" si="58"/>
        <v>1</v>
      </c>
      <c r="Z191">
        <f t="shared" ca="1" si="50"/>
        <v>0</v>
      </c>
      <c r="AA191">
        <f t="shared" ca="1" si="51"/>
        <v>0</v>
      </c>
      <c r="AB191">
        <f t="shared" ca="1" si="52"/>
        <v>0</v>
      </c>
      <c r="AC191">
        <f t="shared" ca="1" si="53"/>
        <v>9</v>
      </c>
      <c r="AD191">
        <f t="shared" ca="1" si="54"/>
        <v>9</v>
      </c>
    </row>
    <row r="192" spans="5:30" x14ac:dyDescent="0.25">
      <c r="E192">
        <f t="shared" ca="1" si="64"/>
        <v>40</v>
      </c>
      <c r="F192" s="14">
        <f t="shared" si="59"/>
        <v>190</v>
      </c>
      <c r="G192">
        <f t="shared" ca="1" si="60"/>
        <v>1</v>
      </c>
      <c r="H192">
        <f t="shared" ca="1" si="55"/>
        <v>77</v>
      </c>
      <c r="I192" t="str">
        <f t="shared" ca="1" si="61"/>
        <v>x2</v>
      </c>
      <c r="J192">
        <f t="shared" ca="1" si="56"/>
        <v>40</v>
      </c>
      <c r="K192" s="5" t="str">
        <f t="shared" ca="1" si="66"/>
        <v>Ruta 1/3D</v>
      </c>
      <c r="L192" s="5" t="str">
        <f t="shared" ca="1" si="66"/>
        <v>San Juan de la Peña ( Pd. Bus - Hierros alfonso)</v>
      </c>
      <c r="M192" s="5" t="str">
        <f t="shared" ca="1" si="66"/>
        <v>05:24</v>
      </c>
      <c r="N192" s="5" t="str">
        <f t="shared" ca="1" si="66"/>
        <v>13:22</v>
      </c>
      <c r="O192" s="5">
        <f t="shared" ca="1" si="66"/>
        <v>0</v>
      </c>
      <c r="P192" s="5">
        <f t="shared" ca="1" si="66"/>
        <v>0</v>
      </c>
      <c r="Q192" s="5" t="str">
        <f t="shared" ca="1" si="66"/>
        <v>San Juan de la Peña (frente Hierros Alfonso)</v>
      </c>
      <c r="R192" s="5">
        <f t="shared" ca="1" si="66"/>
        <v>0</v>
      </c>
      <c r="S192" s="5" t="str">
        <f t="shared" ca="1" si="63"/>
        <v>1</v>
      </c>
      <c r="T192" s="5" t="str">
        <f t="shared" ca="1" si="63"/>
        <v>3D</v>
      </c>
      <c r="U192" s="5">
        <f t="shared" ca="1" si="63"/>
        <v>8</v>
      </c>
      <c r="V192" s="5">
        <f t="shared" ca="1" si="57"/>
        <v>40</v>
      </c>
      <c r="W192" s="15" t="str">
        <f t="shared" ca="1" si="48"/>
        <v/>
      </c>
      <c r="X192" s="15">
        <f t="shared" ca="1" si="49"/>
        <v>1</v>
      </c>
      <c r="Y192" s="15">
        <f t="shared" ca="1" si="58"/>
        <v>1</v>
      </c>
      <c r="Z192">
        <f t="shared" ca="1" si="50"/>
        <v>0</v>
      </c>
      <c r="AA192">
        <f t="shared" ca="1" si="51"/>
        <v>0</v>
      </c>
      <c r="AB192">
        <f t="shared" ca="1" si="52"/>
        <v>0</v>
      </c>
      <c r="AC192">
        <f t="shared" ca="1" si="53"/>
        <v>8</v>
      </c>
      <c r="AD192">
        <f t="shared" ca="1" si="54"/>
        <v>8</v>
      </c>
    </row>
    <row r="193" spans="5:30" x14ac:dyDescent="0.25">
      <c r="E193">
        <f t="shared" ca="1" si="64"/>
        <v>41</v>
      </c>
      <c r="F193" s="14">
        <f t="shared" si="59"/>
        <v>191</v>
      </c>
      <c r="G193">
        <f t="shared" ca="1" si="60"/>
        <v>1</v>
      </c>
      <c r="H193">
        <f t="shared" ca="1" si="55"/>
        <v>77</v>
      </c>
      <c r="I193" t="str">
        <f t="shared" ca="1" si="61"/>
        <v>x2</v>
      </c>
      <c r="J193">
        <f t="shared" ca="1" si="56"/>
        <v>41</v>
      </c>
      <c r="K193" s="5" t="str">
        <f t="shared" ca="1" si="66"/>
        <v>Ruta 1/3D</v>
      </c>
      <c r="L193" s="5" t="str">
        <f t="shared" ca="1" si="66"/>
        <v>San Juan de la Peña, nº 182 ( Pd. Bus)</v>
      </c>
      <c r="M193" s="5" t="str">
        <f t="shared" ca="1" si="66"/>
        <v>05:25</v>
      </c>
      <c r="N193" s="5" t="str">
        <f t="shared" ca="1" si="66"/>
        <v>13:23</v>
      </c>
      <c r="O193" s="5">
        <f t="shared" ca="1" si="66"/>
        <v>0</v>
      </c>
      <c r="P193" s="5">
        <f t="shared" ca="1" si="66"/>
        <v>0</v>
      </c>
      <c r="Q193" s="5" t="str">
        <f t="shared" ca="1" si="66"/>
        <v>Marqués de la Cadena (Plaza Mozart - Pd. Bus)</v>
      </c>
      <c r="R193" s="5">
        <f t="shared" ca="1" si="66"/>
        <v>0</v>
      </c>
      <c r="S193" s="5" t="str">
        <f t="shared" ca="1" si="63"/>
        <v>1</v>
      </c>
      <c r="T193" s="5" t="str">
        <f t="shared" ca="1" si="63"/>
        <v>3D</v>
      </c>
      <c r="U193" s="5">
        <f t="shared" ca="1" si="63"/>
        <v>9</v>
      </c>
      <c r="V193" s="5">
        <f t="shared" ca="1" si="57"/>
        <v>41</v>
      </c>
      <c r="W193" s="15" t="str">
        <f t="shared" ca="1" si="48"/>
        <v/>
      </c>
      <c r="X193" s="15">
        <f t="shared" ca="1" si="49"/>
        <v>1</v>
      </c>
      <c r="Y193" s="15">
        <f t="shared" ca="1" si="58"/>
        <v>1</v>
      </c>
      <c r="Z193">
        <f t="shared" ca="1" si="50"/>
        <v>0</v>
      </c>
      <c r="AA193">
        <f t="shared" ca="1" si="51"/>
        <v>0</v>
      </c>
      <c r="AB193">
        <f t="shared" ca="1" si="52"/>
        <v>0</v>
      </c>
      <c r="AC193">
        <f t="shared" ca="1" si="53"/>
        <v>7</v>
      </c>
      <c r="AD193">
        <f t="shared" ca="1" si="54"/>
        <v>7</v>
      </c>
    </row>
    <row r="194" spans="5:30" x14ac:dyDescent="0.25">
      <c r="E194">
        <f t="shared" ca="1" si="64"/>
        <v>42</v>
      </c>
      <c r="F194" s="14">
        <f t="shared" si="59"/>
        <v>192</v>
      </c>
      <c r="G194">
        <f t="shared" ca="1" si="60"/>
        <v>1</v>
      </c>
      <c r="H194">
        <f t="shared" ca="1" si="55"/>
        <v>77</v>
      </c>
      <c r="I194" t="str">
        <f t="shared" ca="1" si="61"/>
        <v>x2</v>
      </c>
      <c r="J194">
        <f t="shared" ca="1" si="56"/>
        <v>42</v>
      </c>
      <c r="K194" s="5" t="str">
        <f t="shared" ca="1" si="66"/>
        <v>Ruta 1/3D</v>
      </c>
      <c r="L194" s="5" t="str">
        <f t="shared" ca="1" si="66"/>
        <v>Salvador Allende, nº 67 ( Pd. Bus)</v>
      </c>
      <c r="M194" s="5" t="str">
        <f t="shared" ca="1" si="66"/>
        <v>05:26</v>
      </c>
      <c r="N194" s="5" t="str">
        <f t="shared" ca="1" si="66"/>
        <v>13:24</v>
      </c>
      <c r="O194" s="5">
        <f t="shared" ca="1" si="66"/>
        <v>0</v>
      </c>
      <c r="P194" s="5">
        <f t="shared" ca="1" si="66"/>
        <v>0</v>
      </c>
      <c r="Q194" s="5" t="str">
        <f t="shared" ca="1" si="66"/>
        <v>Avd. Cataluña (esq. Felisa Galé)</v>
      </c>
      <c r="R194" s="5">
        <f t="shared" ca="1" si="66"/>
        <v>0</v>
      </c>
      <c r="S194" s="5" t="str">
        <f t="shared" ca="1" si="63"/>
        <v>1</v>
      </c>
      <c r="T194" s="5" t="str">
        <f t="shared" ca="1" si="63"/>
        <v>3D</v>
      </c>
      <c r="U194" s="5">
        <f t="shared" ca="1" si="63"/>
        <v>10</v>
      </c>
      <c r="V194" s="5">
        <f t="shared" ca="1" si="57"/>
        <v>42</v>
      </c>
      <c r="W194" s="15" t="str">
        <f t="shared" ca="1" si="48"/>
        <v/>
      </c>
      <c r="X194" s="15">
        <f t="shared" ca="1" si="49"/>
        <v>1</v>
      </c>
      <c r="Y194" s="15">
        <f t="shared" ca="1" si="58"/>
        <v>1</v>
      </c>
      <c r="Z194">
        <f t="shared" ca="1" si="50"/>
        <v>0</v>
      </c>
      <c r="AA194">
        <f t="shared" ca="1" si="51"/>
        <v>0</v>
      </c>
      <c r="AB194">
        <f t="shared" ca="1" si="52"/>
        <v>0</v>
      </c>
      <c r="AC194">
        <f t="shared" ca="1" si="53"/>
        <v>6</v>
      </c>
      <c r="AD194">
        <f t="shared" ca="1" si="54"/>
        <v>6</v>
      </c>
    </row>
    <row r="195" spans="5:30" x14ac:dyDescent="0.25">
      <c r="E195">
        <f t="shared" ca="1" si="64"/>
        <v>43</v>
      </c>
      <c r="F195" s="14">
        <f t="shared" si="59"/>
        <v>193</v>
      </c>
      <c r="G195">
        <f t="shared" ca="1" si="60"/>
        <v>1</v>
      </c>
      <c r="H195">
        <f t="shared" ca="1" si="55"/>
        <v>77</v>
      </c>
      <c r="I195" t="str">
        <f t="shared" ca="1" si="61"/>
        <v>x2</v>
      </c>
      <c r="J195">
        <f t="shared" ca="1" si="56"/>
        <v>43</v>
      </c>
      <c r="K195" s="5" t="str">
        <f t="shared" ca="1" si="66"/>
        <v>Ruta 1/3D</v>
      </c>
      <c r="L195" s="5" t="str">
        <f t="shared" ca="1" si="66"/>
        <v>Salvador Allende (esq. Valle de Broto - Pd. Bus)</v>
      </c>
      <c r="M195" s="5" t="str">
        <f t="shared" ca="1" si="66"/>
        <v>05:27</v>
      </c>
      <c r="N195" s="5" t="str">
        <f t="shared" ca="1" si="66"/>
        <v>13:25</v>
      </c>
      <c r="O195" s="5">
        <f t="shared" ca="1" si="66"/>
        <v>0</v>
      </c>
      <c r="P195" s="5">
        <f t="shared" ca="1" si="66"/>
        <v>0</v>
      </c>
      <c r="Q195" s="5" t="str">
        <f t="shared" ca="1" si="66"/>
        <v>Avd. Cataluña (frente nº 189 - Los Charros)</v>
      </c>
      <c r="R195" s="5">
        <f t="shared" ca="1" si="66"/>
        <v>0</v>
      </c>
      <c r="S195" s="5" t="str">
        <f t="shared" ca="1" si="63"/>
        <v>1</v>
      </c>
      <c r="T195" s="5" t="str">
        <f t="shared" ca="1" si="63"/>
        <v>3D</v>
      </c>
      <c r="U195" s="5">
        <f t="shared" ca="1" si="63"/>
        <v>11</v>
      </c>
      <c r="V195" s="5">
        <f t="shared" ca="1" si="57"/>
        <v>43</v>
      </c>
      <c r="W195" s="15" t="str">
        <f t="shared" ref="W195:W258" ca="1" si="67">IF(K195=L195,1,"")</f>
        <v/>
      </c>
      <c r="X195" s="15">
        <f t="shared" ref="X195:X258" ca="1" si="68">IF(AND(L195&lt;&gt;"",W195=""),1,0)</f>
        <v>1</v>
      </c>
      <c r="Y195" s="15">
        <f t="shared" ca="1" si="58"/>
        <v>1</v>
      </c>
      <c r="Z195">
        <f t="shared" ref="Z195:Z258" ca="1" si="69">IF(W195=1,AA195+AB195+1,0)</f>
        <v>0</v>
      </c>
      <c r="AA195">
        <f t="shared" ref="AA195:AA258" ca="1" si="70">IF(W195=1,AC196,0)</f>
        <v>0</v>
      </c>
      <c r="AB195">
        <f t="shared" ref="AB195:AB258" ca="1" si="71">IF(W195=1,AD196,0)</f>
        <v>0</v>
      </c>
      <c r="AC195">
        <f t="shared" ref="AC195:AC258" ca="1" si="72">IF($W195=1,0,$X195+AC196)</f>
        <v>5</v>
      </c>
      <c r="AD195">
        <f t="shared" ref="AD195:AD258" ca="1" si="73">IF($W195=1,0,$Y195+AD196)</f>
        <v>5</v>
      </c>
    </row>
    <row r="196" spans="5:30" x14ac:dyDescent="0.25">
      <c r="E196">
        <f t="shared" ca="1" si="64"/>
        <v>44</v>
      </c>
      <c r="F196" s="14">
        <f t="shared" si="59"/>
        <v>194</v>
      </c>
      <c r="G196">
        <f t="shared" ca="1" si="60"/>
        <v>1</v>
      </c>
      <c r="H196">
        <f t="shared" ref="H196:H259" ca="1" si="74">OFFSET($B$2,1+G196,0)</f>
        <v>77</v>
      </c>
      <c r="I196" t="str">
        <f t="shared" ca="1" si="61"/>
        <v>x2</v>
      </c>
      <c r="J196">
        <f t="shared" ref="J196:J259" ca="1" si="75">IF(H195&lt;&gt;J195,J195+1,1)</f>
        <v>44</v>
      </c>
      <c r="K196" s="5" t="str">
        <f t="shared" ca="1" si="66"/>
        <v>Ruta 1/3D</v>
      </c>
      <c r="L196" s="5" t="str">
        <f t="shared" ca="1" si="66"/>
        <v>María Zambrano (León Felipe - Pd. Bus)</v>
      </c>
      <c r="M196" s="5" t="str">
        <f t="shared" ca="1" si="66"/>
        <v>05:28</v>
      </c>
      <c r="N196" s="5" t="str">
        <f t="shared" ca="1" si="66"/>
        <v>13:26</v>
      </c>
      <c r="O196" s="5">
        <f t="shared" ca="1" si="66"/>
        <v>0</v>
      </c>
      <c r="P196" s="5">
        <f t="shared" ca="1" si="66"/>
        <v>0</v>
      </c>
      <c r="Q196" s="5" t="str">
        <f t="shared" ca="1" si="66"/>
        <v>Avd. Cataluña (frente CAF)</v>
      </c>
      <c r="R196" s="5">
        <f t="shared" ca="1" si="66"/>
        <v>0</v>
      </c>
      <c r="S196" s="5" t="str">
        <f t="shared" ca="1" si="63"/>
        <v>1</v>
      </c>
      <c r="T196" s="5" t="str">
        <f t="shared" ca="1" si="63"/>
        <v>3D</v>
      </c>
      <c r="U196" s="5">
        <f t="shared" ca="1" si="63"/>
        <v>12</v>
      </c>
      <c r="V196" s="5">
        <f t="shared" ca="1" si="57"/>
        <v>44</v>
      </c>
      <c r="W196" s="15" t="str">
        <f t="shared" ca="1" si="67"/>
        <v/>
      </c>
      <c r="X196" s="15">
        <f t="shared" ca="1" si="68"/>
        <v>1</v>
      </c>
      <c r="Y196" s="15">
        <f t="shared" ca="1" si="58"/>
        <v>1</v>
      </c>
      <c r="Z196">
        <f t="shared" ca="1" si="69"/>
        <v>0</v>
      </c>
      <c r="AA196">
        <f t="shared" ca="1" si="70"/>
        <v>0</v>
      </c>
      <c r="AB196">
        <f t="shared" ca="1" si="71"/>
        <v>0</v>
      </c>
      <c r="AC196">
        <f t="shared" ca="1" si="72"/>
        <v>4</v>
      </c>
      <c r="AD196">
        <f t="shared" ca="1" si="73"/>
        <v>4</v>
      </c>
    </row>
    <row r="197" spans="5:30" x14ac:dyDescent="0.25">
      <c r="E197">
        <f t="shared" ca="1" si="64"/>
        <v>45</v>
      </c>
      <c r="F197" s="14">
        <f t="shared" si="59"/>
        <v>195</v>
      </c>
      <c r="G197">
        <f t="shared" ca="1" si="60"/>
        <v>1</v>
      </c>
      <c r="H197">
        <f t="shared" ca="1" si="74"/>
        <v>77</v>
      </c>
      <c r="I197" t="str">
        <f t="shared" ca="1" si="61"/>
        <v>x2</v>
      </c>
      <c r="J197">
        <f t="shared" ca="1" si="75"/>
        <v>45</v>
      </c>
      <c r="K197" s="5" t="str">
        <f t="shared" ca="1" si="66"/>
        <v>Ruta 1/3D</v>
      </c>
      <c r="L197" s="5" t="str">
        <f t="shared" ca="1" si="66"/>
        <v>María Zambrano (Ildefonso Manuel Gil - Pd. Bus)</v>
      </c>
      <c r="M197" s="5" t="str">
        <f t="shared" ca="1" si="66"/>
        <v>05:29</v>
      </c>
      <c r="N197" s="5" t="str">
        <f t="shared" ca="1" si="66"/>
        <v>13:27</v>
      </c>
      <c r="O197" s="5">
        <f t="shared" ca="1" si="66"/>
        <v>0</v>
      </c>
      <c r="P197" s="5">
        <f t="shared" ca="1" si="66"/>
        <v>0</v>
      </c>
      <c r="Q197" s="5" t="str">
        <f t="shared" ca="1" si="66"/>
        <v>Avd. Santa Isabel (frente Avd. Industria)</v>
      </c>
      <c r="R197" s="5">
        <f t="shared" ca="1" si="66"/>
        <v>0</v>
      </c>
      <c r="S197" s="5" t="str">
        <f t="shared" ca="1" si="63"/>
        <v>1</v>
      </c>
      <c r="T197" s="5" t="str">
        <f t="shared" ca="1" si="63"/>
        <v>3D</v>
      </c>
      <c r="U197" s="5">
        <f t="shared" ca="1" si="63"/>
        <v>13</v>
      </c>
      <c r="V197" s="5">
        <f t="shared" ref="V197:V260" ca="1" si="76">INDIRECT("'"&amp;$I197&amp;"'!"&amp;V$2&amp;$J197+3)</f>
        <v>45</v>
      </c>
      <c r="W197" s="15" t="str">
        <f t="shared" ca="1" si="67"/>
        <v/>
      </c>
      <c r="X197" s="15">
        <f t="shared" ca="1" si="68"/>
        <v>1</v>
      </c>
      <c r="Y197" s="15">
        <f t="shared" ref="Y197:Y260" ca="1" si="77">IF(AND(Q197&lt;&gt;"",W197=""),1,"")</f>
        <v>1</v>
      </c>
      <c r="Z197">
        <f t="shared" ca="1" si="69"/>
        <v>0</v>
      </c>
      <c r="AA197">
        <f t="shared" ca="1" si="70"/>
        <v>0</v>
      </c>
      <c r="AB197">
        <f t="shared" ca="1" si="71"/>
        <v>0</v>
      </c>
      <c r="AC197">
        <f t="shared" ca="1" si="72"/>
        <v>3</v>
      </c>
      <c r="AD197">
        <f t="shared" ca="1" si="73"/>
        <v>3</v>
      </c>
    </row>
    <row r="198" spans="5:30" x14ac:dyDescent="0.25">
      <c r="E198">
        <f t="shared" ca="1" si="64"/>
        <v>46</v>
      </c>
      <c r="F198" s="14">
        <f t="shared" si="59"/>
        <v>196</v>
      </c>
      <c r="G198">
        <f t="shared" ca="1" si="60"/>
        <v>1</v>
      </c>
      <c r="H198">
        <f t="shared" ca="1" si="74"/>
        <v>77</v>
      </c>
      <c r="I198" t="str">
        <f t="shared" ca="1" si="61"/>
        <v>x2</v>
      </c>
      <c r="J198">
        <f t="shared" ca="1" si="75"/>
        <v>46</v>
      </c>
      <c r="K198" s="5" t="str">
        <f t="shared" ca="1" si="66"/>
        <v>Ruta 1/3D</v>
      </c>
      <c r="L198" s="5" t="str">
        <f t="shared" ca="1" si="66"/>
        <v>María Zambrano (esq. Pablo Iglesias - Pd. Bus)</v>
      </c>
      <c r="M198" s="5" t="str">
        <f t="shared" ca="1" si="66"/>
        <v>05:30</v>
      </c>
      <c r="N198" s="5" t="str">
        <f t="shared" ca="1" si="66"/>
        <v>13:28</v>
      </c>
      <c r="O198" s="5">
        <f t="shared" ca="1" si="66"/>
        <v>0</v>
      </c>
      <c r="P198" s="5">
        <f t="shared" ca="1" si="66"/>
        <v>0</v>
      </c>
      <c r="Q198" s="5" t="str">
        <f t="shared" ca="1" si="66"/>
        <v>Avd. Santa Isabel (frente plaza Serrano - Pd. Bus)</v>
      </c>
      <c r="R198" s="5">
        <f t="shared" ca="1" si="66"/>
        <v>0</v>
      </c>
      <c r="S198" s="5" t="str">
        <f t="shared" ca="1" si="63"/>
        <v>1</v>
      </c>
      <c r="T198" s="5" t="str">
        <f t="shared" ca="1" si="63"/>
        <v>3D</v>
      </c>
      <c r="U198" s="5">
        <f t="shared" ca="1" si="63"/>
        <v>14</v>
      </c>
      <c r="V198" s="5">
        <f t="shared" ca="1" si="76"/>
        <v>46</v>
      </c>
      <c r="W198" s="15" t="str">
        <f t="shared" ca="1" si="67"/>
        <v/>
      </c>
      <c r="X198" s="15">
        <f t="shared" ca="1" si="68"/>
        <v>1</v>
      </c>
      <c r="Y198" s="15">
        <f t="shared" ca="1" si="77"/>
        <v>1</v>
      </c>
      <c r="Z198">
        <f t="shared" ca="1" si="69"/>
        <v>0</v>
      </c>
      <c r="AA198">
        <f t="shared" ca="1" si="70"/>
        <v>0</v>
      </c>
      <c r="AB198">
        <f t="shared" ca="1" si="71"/>
        <v>0</v>
      </c>
      <c r="AC198">
        <f t="shared" ca="1" si="72"/>
        <v>2</v>
      </c>
      <c r="AD198">
        <f t="shared" ca="1" si="73"/>
        <v>2</v>
      </c>
    </row>
    <row r="199" spans="5:30" x14ac:dyDescent="0.25">
      <c r="E199">
        <f t="shared" ca="1" si="64"/>
        <v>47</v>
      </c>
      <c r="F199" s="14">
        <f t="shared" si="59"/>
        <v>197</v>
      </c>
      <c r="G199">
        <f t="shared" ca="1" si="60"/>
        <v>1</v>
      </c>
      <c r="H199">
        <f t="shared" ca="1" si="74"/>
        <v>77</v>
      </c>
      <c r="I199" t="str">
        <f t="shared" ca="1" si="61"/>
        <v>x2</v>
      </c>
      <c r="J199">
        <f t="shared" ca="1" si="75"/>
        <v>47</v>
      </c>
      <c r="K199" s="5" t="str">
        <f t="shared" ca="1" si="66"/>
        <v>Ruta 1/3D</v>
      </c>
      <c r="L199" s="5" t="str">
        <f t="shared" ca="1" si="66"/>
        <v>Opel Planta en Figueruelas</v>
      </c>
      <c r="M199" s="5" t="str">
        <f t="shared" ca="1" si="66"/>
        <v>06:00</v>
      </c>
      <c r="N199" s="5" t="str">
        <f t="shared" ca="1" si="66"/>
        <v>14:00</v>
      </c>
      <c r="O199" s="5">
        <f t="shared" ca="1" si="66"/>
        <v>0</v>
      </c>
      <c r="P199" s="5">
        <f t="shared" ca="1" si="66"/>
        <v>0</v>
      </c>
      <c r="Q199" s="5" t="str">
        <f t="shared" ca="1" si="66"/>
        <v>Avd. Real Zaragoza (frente nº 29 - Pd. Bus)</v>
      </c>
      <c r="R199" s="5">
        <f t="shared" ca="1" si="66"/>
        <v>0</v>
      </c>
      <c r="S199" s="5" t="str">
        <f t="shared" ca="1" si="63"/>
        <v>1</v>
      </c>
      <c r="T199" s="5" t="str">
        <f t="shared" ca="1" si="63"/>
        <v>3D</v>
      </c>
      <c r="U199" s="5">
        <f t="shared" ca="1" si="63"/>
        <v>15</v>
      </c>
      <c r="V199" s="5">
        <f t="shared" ca="1" si="76"/>
        <v>47</v>
      </c>
      <c r="W199" s="15" t="str">
        <f t="shared" ca="1" si="67"/>
        <v/>
      </c>
      <c r="X199" s="15">
        <f t="shared" ca="1" si="68"/>
        <v>1</v>
      </c>
      <c r="Y199" s="15">
        <f t="shared" ca="1" si="77"/>
        <v>1</v>
      </c>
      <c r="Z199">
        <f t="shared" ca="1" si="69"/>
        <v>0</v>
      </c>
      <c r="AA199">
        <f t="shared" ca="1" si="70"/>
        <v>0</v>
      </c>
      <c r="AB199">
        <f t="shared" ca="1" si="71"/>
        <v>0</v>
      </c>
      <c r="AC199">
        <f t="shared" ca="1" si="72"/>
        <v>1</v>
      </c>
      <c r="AD199">
        <f t="shared" ca="1" si="73"/>
        <v>1</v>
      </c>
    </row>
    <row r="200" spans="5:30" x14ac:dyDescent="0.25">
      <c r="E200">
        <f t="shared" ca="1" si="64"/>
        <v>48</v>
      </c>
      <c r="F200" s="14">
        <f t="shared" si="59"/>
        <v>198</v>
      </c>
      <c r="G200">
        <f t="shared" ca="1" si="60"/>
        <v>1</v>
      </c>
      <c r="H200">
        <f t="shared" ca="1" si="74"/>
        <v>77</v>
      </c>
      <c r="I200" t="str">
        <f t="shared" ca="1" si="61"/>
        <v>x2</v>
      </c>
      <c r="J200">
        <f t="shared" ca="1" si="75"/>
        <v>48</v>
      </c>
      <c r="K200" s="5" t="str">
        <f t="shared" ca="1" si="66"/>
        <v>Ruta 2/3D</v>
      </c>
      <c r="L200" s="5" t="str">
        <f t="shared" ca="1" si="66"/>
        <v>Ruta 2/3D</v>
      </c>
      <c r="M200" s="5" t="str">
        <f t="shared" ca="1" si="66"/>
        <v/>
      </c>
      <c r="N200" s="5" t="str">
        <f t="shared" ca="1" si="66"/>
        <v/>
      </c>
      <c r="O200" s="5">
        <f t="shared" ca="1" si="66"/>
        <v>0</v>
      </c>
      <c r="P200" s="5">
        <f t="shared" ca="1" si="66"/>
        <v>0</v>
      </c>
      <c r="Q200" s="5" t="str">
        <f t="shared" ca="1" si="66"/>
        <v/>
      </c>
      <c r="R200" s="5">
        <f t="shared" ca="1" si="66"/>
        <v>1</v>
      </c>
      <c r="S200" s="5" t="str">
        <f t="shared" ca="1" si="63"/>
        <v>2</v>
      </c>
      <c r="T200" s="5" t="str">
        <f t="shared" ca="1" si="63"/>
        <v>3D</v>
      </c>
      <c r="U200" s="5">
        <f t="shared" ca="1" si="63"/>
        <v>0</v>
      </c>
      <c r="V200" s="5">
        <f t="shared" ca="1" si="76"/>
        <v>48</v>
      </c>
      <c r="W200" s="15">
        <f t="shared" ca="1" si="67"/>
        <v>1</v>
      </c>
      <c r="X200" s="15">
        <f t="shared" ca="1" si="68"/>
        <v>0</v>
      </c>
      <c r="Y200" s="15" t="str">
        <f t="shared" ca="1" si="77"/>
        <v/>
      </c>
      <c r="Z200">
        <f t="shared" ca="1" si="69"/>
        <v>31</v>
      </c>
      <c r="AA200">
        <f t="shared" ca="1" si="70"/>
        <v>15</v>
      </c>
      <c r="AB200">
        <f t="shared" ca="1" si="71"/>
        <v>15</v>
      </c>
      <c r="AC200">
        <f t="shared" ca="1" si="72"/>
        <v>0</v>
      </c>
      <c r="AD200">
        <f t="shared" ca="1" si="73"/>
        <v>0</v>
      </c>
    </row>
    <row r="201" spans="5:30" x14ac:dyDescent="0.25">
      <c r="E201">
        <f t="shared" ca="1" si="64"/>
        <v>49</v>
      </c>
      <c r="F201" s="14">
        <f t="shared" si="59"/>
        <v>199</v>
      </c>
      <c r="G201">
        <f t="shared" ca="1" si="60"/>
        <v>1</v>
      </c>
      <c r="H201">
        <f t="shared" ca="1" si="74"/>
        <v>77</v>
      </c>
      <c r="I201" t="str">
        <f t="shared" ca="1" si="61"/>
        <v>x2</v>
      </c>
      <c r="J201">
        <f t="shared" ca="1" si="75"/>
        <v>49</v>
      </c>
      <c r="K201" s="5" t="str">
        <f t="shared" ca="1" si="66"/>
        <v>Ruta 2/3D</v>
      </c>
      <c r="L201" s="5" t="str">
        <f t="shared" ca="1" si="66"/>
        <v>Violante de Hungría, nº 7</v>
      </c>
      <c r="M201" s="5" t="str">
        <f t="shared" ca="1" si="66"/>
        <v>05:18</v>
      </c>
      <c r="N201" s="5" t="str">
        <f t="shared" ca="1" si="66"/>
        <v>13:16</v>
      </c>
      <c r="O201" s="5">
        <f t="shared" ca="1" si="66"/>
        <v>0</v>
      </c>
      <c r="P201" s="5">
        <f t="shared" ca="1" si="66"/>
        <v>0</v>
      </c>
      <c r="Q201" s="5" t="str">
        <f t="shared" ca="1" si="66"/>
        <v>Opel Planta en Figueruelas</v>
      </c>
      <c r="R201" s="5">
        <f t="shared" ca="1" si="66"/>
        <v>0</v>
      </c>
      <c r="S201" s="5" t="str">
        <f t="shared" ca="1" si="63"/>
        <v>2</v>
      </c>
      <c r="T201" s="5" t="str">
        <f t="shared" ca="1" si="63"/>
        <v>3D</v>
      </c>
      <c r="U201" s="5">
        <f t="shared" ca="1" si="63"/>
        <v>1</v>
      </c>
      <c r="V201" s="5">
        <f t="shared" ca="1" si="76"/>
        <v>49</v>
      </c>
      <c r="W201" s="15" t="str">
        <f t="shared" ca="1" si="67"/>
        <v/>
      </c>
      <c r="X201" s="15">
        <f t="shared" ca="1" si="68"/>
        <v>1</v>
      </c>
      <c r="Y201" s="15">
        <f t="shared" ca="1" si="77"/>
        <v>1</v>
      </c>
      <c r="Z201">
        <f t="shared" ca="1" si="69"/>
        <v>0</v>
      </c>
      <c r="AA201">
        <f t="shared" ca="1" si="70"/>
        <v>0</v>
      </c>
      <c r="AB201">
        <f t="shared" ca="1" si="71"/>
        <v>0</v>
      </c>
      <c r="AC201">
        <f t="shared" ca="1" si="72"/>
        <v>15</v>
      </c>
      <c r="AD201">
        <f t="shared" ca="1" si="73"/>
        <v>15</v>
      </c>
    </row>
    <row r="202" spans="5:30" x14ac:dyDescent="0.25">
      <c r="E202">
        <f t="shared" ca="1" si="64"/>
        <v>50</v>
      </c>
      <c r="F202" s="14">
        <f t="shared" si="59"/>
        <v>200</v>
      </c>
      <c r="G202">
        <f t="shared" ca="1" si="60"/>
        <v>1</v>
      </c>
      <c r="H202">
        <f t="shared" ca="1" si="74"/>
        <v>77</v>
      </c>
      <c r="I202" t="str">
        <f t="shared" ca="1" si="61"/>
        <v>x2</v>
      </c>
      <c r="J202">
        <f t="shared" ca="1" si="75"/>
        <v>50</v>
      </c>
      <c r="K202" s="5" t="str">
        <f t="shared" ca="1" si="66"/>
        <v>Ruta 2/3D</v>
      </c>
      <c r="L202" s="5" t="str">
        <f t="shared" ca="1" si="66"/>
        <v>C/ Pedro Cerbuna, nº 9 - Pd. Bus</v>
      </c>
      <c r="M202" s="5" t="str">
        <f t="shared" ca="1" si="66"/>
        <v>05:20</v>
      </c>
      <c r="N202" s="5" t="str">
        <f t="shared" ca="1" si="66"/>
        <v>13:18</v>
      </c>
      <c r="O202" s="5">
        <f t="shared" ca="1" si="66"/>
        <v>0</v>
      </c>
      <c r="P202" s="5">
        <f t="shared" ca="1" si="66"/>
        <v>0</v>
      </c>
      <c r="Q202" s="5" t="str">
        <f t="shared" ca="1" si="66"/>
        <v>Alagón (Rotonda - Pd. Bus)</v>
      </c>
      <c r="R202" s="5">
        <f t="shared" ca="1" si="66"/>
        <v>0</v>
      </c>
      <c r="S202" s="5" t="str">
        <f t="shared" ca="1" si="63"/>
        <v>2</v>
      </c>
      <c r="T202" s="5" t="str">
        <f t="shared" ca="1" si="63"/>
        <v>3D</v>
      </c>
      <c r="U202" s="5">
        <f t="shared" ca="1" si="63"/>
        <v>2</v>
      </c>
      <c r="V202" s="5">
        <f t="shared" ca="1" si="76"/>
        <v>50</v>
      </c>
      <c r="W202" s="15" t="str">
        <f t="shared" ca="1" si="67"/>
        <v/>
      </c>
      <c r="X202" s="15">
        <f t="shared" ca="1" si="68"/>
        <v>1</v>
      </c>
      <c r="Y202" s="15">
        <f t="shared" ca="1" si="77"/>
        <v>1</v>
      </c>
      <c r="Z202">
        <f t="shared" ca="1" si="69"/>
        <v>0</v>
      </c>
      <c r="AA202">
        <f t="shared" ca="1" si="70"/>
        <v>0</v>
      </c>
      <c r="AB202">
        <f t="shared" ca="1" si="71"/>
        <v>0</v>
      </c>
      <c r="AC202">
        <f t="shared" ca="1" si="72"/>
        <v>14</v>
      </c>
      <c r="AD202">
        <f t="shared" ca="1" si="73"/>
        <v>14</v>
      </c>
    </row>
    <row r="203" spans="5:30" x14ac:dyDescent="0.25">
      <c r="E203">
        <f t="shared" ca="1" si="64"/>
        <v>51</v>
      </c>
      <c r="F203" s="14">
        <f t="shared" ref="F203:F266" si="78">F202+1</f>
        <v>201</v>
      </c>
      <c r="G203">
        <f t="shared" ca="1" si="60"/>
        <v>1</v>
      </c>
      <c r="H203">
        <f t="shared" ca="1" si="74"/>
        <v>77</v>
      </c>
      <c r="I203" t="str">
        <f t="shared" ca="1" si="61"/>
        <v>x2</v>
      </c>
      <c r="J203">
        <f t="shared" ca="1" si="75"/>
        <v>51</v>
      </c>
      <c r="K203" s="5" t="str">
        <f t="shared" ca="1" si="66"/>
        <v>Ruta 2/3D</v>
      </c>
      <c r="L203" s="5" t="str">
        <f t="shared" ca="1" si="66"/>
        <v>Avenida Goya, nº 66 (Pd. Bus)</v>
      </c>
      <c r="M203" s="5" t="str">
        <f t="shared" ca="1" si="66"/>
        <v>05:22</v>
      </c>
      <c r="N203" s="5" t="str">
        <f t="shared" ca="1" si="66"/>
        <v>13:20</v>
      </c>
      <c r="O203" s="5">
        <f t="shared" ca="1" si="66"/>
        <v>0</v>
      </c>
      <c r="P203" s="5">
        <f t="shared" ca="1" si="66"/>
        <v>0</v>
      </c>
      <c r="Q203" s="5" t="str">
        <f t="shared" ca="1" si="66"/>
        <v>Casetas: urbanización Alameda</v>
      </c>
      <c r="R203" s="5">
        <f t="shared" ca="1" si="66"/>
        <v>0</v>
      </c>
      <c r="S203" s="5" t="str">
        <f t="shared" ca="1" si="63"/>
        <v>2</v>
      </c>
      <c r="T203" s="5" t="str">
        <f t="shared" ca="1" si="63"/>
        <v>3D</v>
      </c>
      <c r="U203" s="5">
        <f t="shared" ca="1" si="63"/>
        <v>3</v>
      </c>
      <c r="V203" s="5">
        <f t="shared" ca="1" si="76"/>
        <v>51</v>
      </c>
      <c r="W203" s="15" t="str">
        <f t="shared" ca="1" si="67"/>
        <v/>
      </c>
      <c r="X203" s="15">
        <f t="shared" ca="1" si="68"/>
        <v>1</v>
      </c>
      <c r="Y203" s="15">
        <f t="shared" ca="1" si="77"/>
        <v>1</v>
      </c>
      <c r="Z203">
        <f t="shared" ca="1" si="69"/>
        <v>0</v>
      </c>
      <c r="AA203">
        <f t="shared" ca="1" si="70"/>
        <v>0</v>
      </c>
      <c r="AB203">
        <f t="shared" ca="1" si="71"/>
        <v>0</v>
      </c>
      <c r="AC203">
        <f t="shared" ca="1" si="72"/>
        <v>13</v>
      </c>
      <c r="AD203">
        <f t="shared" ca="1" si="73"/>
        <v>13</v>
      </c>
    </row>
    <row r="204" spans="5:30" x14ac:dyDescent="0.25">
      <c r="E204">
        <f t="shared" ca="1" si="64"/>
        <v>52</v>
      </c>
      <c r="F204" s="14">
        <f t="shared" si="78"/>
        <v>202</v>
      </c>
      <c r="G204">
        <f t="shared" ref="G204:G267" ca="1" si="79">IF(H203=J203,G203+1,G203)</f>
        <v>1</v>
      </c>
      <c r="H204">
        <f t="shared" ca="1" si="74"/>
        <v>77</v>
      </c>
      <c r="I204" t="str">
        <f t="shared" ref="I204:I267" ca="1" si="80">OFFSET($A$2,1+G204,0)</f>
        <v>x2</v>
      </c>
      <c r="J204">
        <f t="shared" ca="1" si="75"/>
        <v>52</v>
      </c>
      <c r="K204" s="5" t="str">
        <f t="shared" ca="1" si="66"/>
        <v>Ruta 2/3D</v>
      </c>
      <c r="L204" s="5" t="str">
        <f t="shared" ca="1" si="66"/>
        <v>Plaza Roma (mercadora)</v>
      </c>
      <c r="M204" s="5" t="str">
        <f t="shared" ca="1" si="66"/>
        <v>05:25</v>
      </c>
      <c r="N204" s="5" t="str">
        <f t="shared" ca="1" si="66"/>
        <v>13:23</v>
      </c>
      <c r="O204" s="5">
        <f t="shared" ca="1" si="66"/>
        <v>0</v>
      </c>
      <c r="P204" s="5">
        <f t="shared" ca="1" si="66"/>
        <v>0</v>
      </c>
      <c r="Q204" s="5" t="str">
        <f t="shared" ca="1" si="66"/>
        <v>Casetas (frente nº 52)</v>
      </c>
      <c r="R204" s="5">
        <f t="shared" ca="1" si="66"/>
        <v>0</v>
      </c>
      <c r="S204" s="5" t="str">
        <f t="shared" ca="1" si="63"/>
        <v>2</v>
      </c>
      <c r="T204" s="5" t="str">
        <f t="shared" ca="1" si="63"/>
        <v>3D</v>
      </c>
      <c r="U204" s="5">
        <f t="shared" ca="1" si="63"/>
        <v>4</v>
      </c>
      <c r="V204" s="5">
        <f t="shared" ca="1" si="76"/>
        <v>52</v>
      </c>
      <c r="W204" s="15" t="str">
        <f t="shared" ca="1" si="67"/>
        <v/>
      </c>
      <c r="X204" s="15">
        <f t="shared" ca="1" si="68"/>
        <v>1</v>
      </c>
      <c r="Y204" s="15">
        <f t="shared" ca="1" si="77"/>
        <v>1</v>
      </c>
      <c r="Z204">
        <f t="shared" ca="1" si="69"/>
        <v>0</v>
      </c>
      <c r="AA204">
        <f t="shared" ca="1" si="70"/>
        <v>0</v>
      </c>
      <c r="AB204">
        <f t="shared" ca="1" si="71"/>
        <v>0</v>
      </c>
      <c r="AC204">
        <f t="shared" ca="1" si="72"/>
        <v>12</v>
      </c>
      <c r="AD204">
        <f t="shared" ca="1" si="73"/>
        <v>12</v>
      </c>
    </row>
    <row r="205" spans="5:30" x14ac:dyDescent="0.25">
      <c r="E205">
        <f t="shared" ca="1" si="64"/>
        <v>53</v>
      </c>
      <c r="F205" s="14">
        <f t="shared" si="78"/>
        <v>203</v>
      </c>
      <c r="G205">
        <f t="shared" ca="1" si="79"/>
        <v>1</v>
      </c>
      <c r="H205">
        <f t="shared" ca="1" si="74"/>
        <v>77</v>
      </c>
      <c r="I205" t="str">
        <f t="shared" ca="1" si="80"/>
        <v>x2</v>
      </c>
      <c r="J205">
        <f t="shared" ca="1" si="75"/>
        <v>53</v>
      </c>
      <c r="K205" s="5" t="str">
        <f t="shared" ca="1" si="66"/>
        <v>Ruta 2/3D</v>
      </c>
      <c r="L205" s="5" t="str">
        <f t="shared" ca="1" si="66"/>
        <v>Puerta Sancho, nº 11 (esq. C/Bruselas Edif. D. Quijote)</v>
      </c>
      <c r="M205" s="5" t="str">
        <f t="shared" ca="1" si="66"/>
        <v>05:32</v>
      </c>
      <c r="N205" s="5" t="str">
        <f t="shared" ca="1" si="66"/>
        <v>13:30</v>
      </c>
      <c r="O205" s="5">
        <f t="shared" ca="1" si="66"/>
        <v>0</v>
      </c>
      <c r="P205" s="5">
        <f t="shared" ca="1" si="66"/>
        <v>0</v>
      </c>
      <c r="Q205" s="5" t="str">
        <f t="shared" ca="1" si="66"/>
        <v>Casetas: (frente C/ Canteras)</v>
      </c>
      <c r="R205" s="5">
        <f t="shared" ca="1" si="66"/>
        <v>0</v>
      </c>
      <c r="S205" s="5" t="str">
        <f t="shared" ca="1" si="63"/>
        <v>2</v>
      </c>
      <c r="T205" s="5" t="str">
        <f t="shared" ca="1" si="63"/>
        <v>3D</v>
      </c>
      <c r="U205" s="5">
        <f t="shared" ca="1" si="63"/>
        <v>5</v>
      </c>
      <c r="V205" s="5">
        <f t="shared" ca="1" si="76"/>
        <v>53</v>
      </c>
      <c r="W205" s="15" t="str">
        <f t="shared" ca="1" si="67"/>
        <v/>
      </c>
      <c r="X205" s="15">
        <f t="shared" ca="1" si="68"/>
        <v>1</v>
      </c>
      <c r="Y205" s="15">
        <f t="shared" ca="1" si="77"/>
        <v>1</v>
      </c>
      <c r="Z205">
        <f t="shared" ca="1" si="69"/>
        <v>0</v>
      </c>
      <c r="AA205">
        <f t="shared" ca="1" si="70"/>
        <v>0</v>
      </c>
      <c r="AB205">
        <f t="shared" ca="1" si="71"/>
        <v>0</v>
      </c>
      <c r="AC205">
        <f t="shared" ca="1" si="72"/>
        <v>11</v>
      </c>
      <c r="AD205">
        <f t="shared" ca="1" si="73"/>
        <v>11</v>
      </c>
    </row>
    <row r="206" spans="5:30" x14ac:dyDescent="0.25">
      <c r="E206">
        <f t="shared" ca="1" si="64"/>
        <v>54</v>
      </c>
      <c r="F206" s="14">
        <f t="shared" si="78"/>
        <v>204</v>
      </c>
      <c r="G206">
        <f t="shared" ca="1" si="79"/>
        <v>1</v>
      </c>
      <c r="H206">
        <f t="shared" ca="1" si="74"/>
        <v>77</v>
      </c>
      <c r="I206" t="str">
        <f t="shared" ca="1" si="80"/>
        <v>x2</v>
      </c>
      <c r="J206">
        <f t="shared" ca="1" si="75"/>
        <v>54</v>
      </c>
      <c r="K206" s="5" t="str">
        <f t="shared" ca="1" si="66"/>
        <v>Ruta 2/3D</v>
      </c>
      <c r="L206" s="5" t="str">
        <f t="shared" ca="1" si="66"/>
        <v>Avd. Navarra, nº 60 (Centro Cultural - Pd. Bus)</v>
      </c>
      <c r="M206" s="5" t="str">
        <f t="shared" ca="1" si="66"/>
        <v>05:36</v>
      </c>
      <c r="N206" s="5" t="str">
        <f t="shared" ca="1" si="66"/>
        <v>13:34</v>
      </c>
      <c r="O206" s="5">
        <f t="shared" ca="1" si="66"/>
        <v>0</v>
      </c>
      <c r="P206" s="5">
        <f t="shared" ca="1" si="66"/>
        <v>0</v>
      </c>
      <c r="Q206" s="5" t="str">
        <f t="shared" ca="1" si="66"/>
        <v>Ctra. Logroño desvío Utebo (Pd. Bus)</v>
      </c>
      <c r="R206" s="5">
        <f t="shared" ca="1" si="66"/>
        <v>0</v>
      </c>
      <c r="S206" s="5" t="str">
        <f t="shared" ca="1" si="63"/>
        <v>2</v>
      </c>
      <c r="T206" s="5" t="str">
        <f t="shared" ca="1" si="63"/>
        <v>3D</v>
      </c>
      <c r="U206" s="5">
        <f t="shared" ca="1" si="63"/>
        <v>6</v>
      </c>
      <c r="V206" s="5">
        <f t="shared" ca="1" si="76"/>
        <v>54</v>
      </c>
      <c r="W206" s="15" t="str">
        <f t="shared" ca="1" si="67"/>
        <v/>
      </c>
      <c r="X206" s="15">
        <f t="shared" ca="1" si="68"/>
        <v>1</v>
      </c>
      <c r="Y206" s="15">
        <f t="shared" ca="1" si="77"/>
        <v>1</v>
      </c>
      <c r="Z206">
        <f t="shared" ca="1" si="69"/>
        <v>0</v>
      </c>
      <c r="AA206">
        <f t="shared" ca="1" si="70"/>
        <v>0</v>
      </c>
      <c r="AB206">
        <f t="shared" ca="1" si="71"/>
        <v>0</v>
      </c>
      <c r="AC206">
        <f t="shared" ca="1" si="72"/>
        <v>10</v>
      </c>
      <c r="AD206">
        <f t="shared" ca="1" si="73"/>
        <v>10</v>
      </c>
    </row>
    <row r="207" spans="5:30" x14ac:dyDescent="0.25">
      <c r="E207">
        <f t="shared" ca="1" si="64"/>
        <v>55</v>
      </c>
      <c r="F207" s="14">
        <f t="shared" si="78"/>
        <v>205</v>
      </c>
      <c r="G207">
        <f t="shared" ca="1" si="79"/>
        <v>1</v>
      </c>
      <c r="H207">
        <f t="shared" ca="1" si="74"/>
        <v>77</v>
      </c>
      <c r="I207" t="str">
        <f t="shared" ca="1" si="80"/>
        <v>x2</v>
      </c>
      <c r="J207">
        <f t="shared" ca="1" si="75"/>
        <v>55</v>
      </c>
      <c r="K207" s="5" t="str">
        <f t="shared" ca="1" si="66"/>
        <v>Ruta 2/3D</v>
      </c>
      <c r="L207" s="5" t="str">
        <f t="shared" ca="1" si="66"/>
        <v>Avd. Navarra, (frente nº 183 - Pd. Bus )</v>
      </c>
      <c r="M207" s="5" t="str">
        <f t="shared" ca="1" si="66"/>
        <v>05:37</v>
      </c>
      <c r="N207" s="5" t="str">
        <f t="shared" ca="1" si="66"/>
        <v>13:35</v>
      </c>
      <c r="O207" s="5">
        <f t="shared" ca="1" si="66"/>
        <v>0</v>
      </c>
      <c r="P207" s="5">
        <f t="shared" ca="1" si="66"/>
        <v>0</v>
      </c>
      <c r="Q207" s="5" t="str">
        <f t="shared" ca="1" si="66"/>
        <v>Ctra. Logroño desvío Monzalbarba (Pd. Bus)</v>
      </c>
      <c r="R207" s="5">
        <f t="shared" ca="1" si="66"/>
        <v>0</v>
      </c>
      <c r="S207" s="5" t="str">
        <f t="shared" ca="1" si="63"/>
        <v>2</v>
      </c>
      <c r="T207" s="5" t="str">
        <f t="shared" ca="1" si="63"/>
        <v>3D</v>
      </c>
      <c r="U207" s="5">
        <f t="shared" ca="1" si="63"/>
        <v>7</v>
      </c>
      <c r="V207" s="5">
        <f t="shared" ca="1" si="76"/>
        <v>55</v>
      </c>
      <c r="W207" s="15" t="str">
        <f t="shared" ca="1" si="67"/>
        <v/>
      </c>
      <c r="X207" s="15">
        <f t="shared" ca="1" si="68"/>
        <v>1</v>
      </c>
      <c r="Y207" s="15">
        <f t="shared" ca="1" si="77"/>
        <v>1</v>
      </c>
      <c r="Z207">
        <f t="shared" ca="1" si="69"/>
        <v>0</v>
      </c>
      <c r="AA207">
        <f t="shared" ca="1" si="70"/>
        <v>0</v>
      </c>
      <c r="AB207">
        <f t="shared" ca="1" si="71"/>
        <v>0</v>
      </c>
      <c r="AC207">
        <f t="shared" ca="1" si="72"/>
        <v>9</v>
      </c>
      <c r="AD207">
        <f t="shared" ca="1" si="73"/>
        <v>9</v>
      </c>
    </row>
    <row r="208" spans="5:30" x14ac:dyDescent="0.25">
      <c r="E208">
        <f t="shared" ca="1" si="64"/>
        <v>56</v>
      </c>
      <c r="F208" s="14">
        <f t="shared" si="78"/>
        <v>206</v>
      </c>
      <c r="G208">
        <f t="shared" ca="1" si="79"/>
        <v>1</v>
      </c>
      <c r="H208">
        <f t="shared" ca="1" si="74"/>
        <v>77</v>
      </c>
      <c r="I208" t="str">
        <f t="shared" ca="1" si="80"/>
        <v>x2</v>
      </c>
      <c r="J208">
        <f t="shared" ca="1" si="75"/>
        <v>56</v>
      </c>
      <c r="K208" s="5" t="str">
        <f t="shared" ca="1" si="66"/>
        <v>Ruta 2/3D</v>
      </c>
      <c r="L208" s="5" t="str">
        <f t="shared" ca="1" si="66"/>
        <v>Torres San Lamberto "Punto 0" (Pd. Bus)</v>
      </c>
      <c r="M208" s="5" t="str">
        <f t="shared" ca="1" si="66"/>
        <v>05:40</v>
      </c>
      <c r="N208" s="5" t="str">
        <f t="shared" ca="1" si="66"/>
        <v>13:40</v>
      </c>
      <c r="O208" s="5">
        <f t="shared" ca="1" si="66"/>
        <v>0</v>
      </c>
      <c r="P208" s="5">
        <f t="shared" ca="1" si="66"/>
        <v>0</v>
      </c>
      <c r="Q208" s="5" t="str">
        <f t="shared" ca="1" si="66"/>
        <v>Torres San Lamberto "Punto 0" (Pd. Bus)</v>
      </c>
      <c r="R208" s="5">
        <f t="shared" ca="1" si="66"/>
        <v>0</v>
      </c>
      <c r="S208" s="5" t="str">
        <f t="shared" ca="1" si="63"/>
        <v>2</v>
      </c>
      <c r="T208" s="5" t="str">
        <f t="shared" ca="1" si="63"/>
        <v>3D</v>
      </c>
      <c r="U208" s="5">
        <f t="shared" ca="1" si="63"/>
        <v>8</v>
      </c>
      <c r="V208" s="5">
        <f t="shared" ca="1" si="76"/>
        <v>56</v>
      </c>
      <c r="W208" s="15" t="str">
        <f t="shared" ca="1" si="67"/>
        <v/>
      </c>
      <c r="X208" s="15">
        <f t="shared" ca="1" si="68"/>
        <v>1</v>
      </c>
      <c r="Y208" s="15">
        <f t="shared" ca="1" si="77"/>
        <v>1</v>
      </c>
      <c r="Z208">
        <f t="shared" ca="1" si="69"/>
        <v>0</v>
      </c>
      <c r="AA208">
        <f t="shared" ca="1" si="70"/>
        <v>0</v>
      </c>
      <c r="AB208">
        <f t="shared" ca="1" si="71"/>
        <v>0</v>
      </c>
      <c r="AC208">
        <f t="shared" ca="1" si="72"/>
        <v>8</v>
      </c>
      <c r="AD208">
        <f t="shared" ca="1" si="73"/>
        <v>8</v>
      </c>
    </row>
    <row r="209" spans="5:30" x14ac:dyDescent="0.25">
      <c r="E209">
        <f t="shared" ca="1" si="64"/>
        <v>57</v>
      </c>
      <c r="F209" s="14">
        <f t="shared" si="78"/>
        <v>207</v>
      </c>
      <c r="G209">
        <f t="shared" ca="1" si="79"/>
        <v>1</v>
      </c>
      <c r="H209">
        <f t="shared" ca="1" si="74"/>
        <v>77</v>
      </c>
      <c r="I209" t="str">
        <f t="shared" ca="1" si="80"/>
        <v>x2</v>
      </c>
      <c r="J209">
        <f t="shared" ca="1" si="75"/>
        <v>57</v>
      </c>
      <c r="K209" s="5" t="str">
        <f t="shared" ca="1" si="66"/>
        <v>Ruta 2/3D</v>
      </c>
      <c r="L209" s="5" t="str">
        <f t="shared" ca="1" si="66"/>
        <v>Ctra. Logroño desvío Monzalbarba (Pd. Bus)</v>
      </c>
      <c r="M209" s="5" t="str">
        <f t="shared" ca="1" si="66"/>
        <v>05:44</v>
      </c>
      <c r="N209" s="5" t="str">
        <f t="shared" ca="1" si="66"/>
        <v>13:44</v>
      </c>
      <c r="O209" s="5">
        <f t="shared" ca="1" si="66"/>
        <v>0</v>
      </c>
      <c r="P209" s="5">
        <f t="shared" ca="1" si="66"/>
        <v>0</v>
      </c>
      <c r="Q209" s="5" t="str">
        <f t="shared" ca="1" si="66"/>
        <v>Avd. Navarra, nº 183 (Pd. Bus)</v>
      </c>
      <c r="R209" s="5">
        <f t="shared" ca="1" si="66"/>
        <v>0</v>
      </c>
      <c r="S209" s="5" t="str">
        <f t="shared" ca="1" si="63"/>
        <v>2</v>
      </c>
      <c r="T209" s="5" t="str">
        <f t="shared" ca="1" si="63"/>
        <v>3D</v>
      </c>
      <c r="U209" s="5">
        <f t="shared" ca="1" si="63"/>
        <v>9</v>
      </c>
      <c r="V209" s="5">
        <f t="shared" ca="1" si="76"/>
        <v>57</v>
      </c>
      <c r="W209" s="15" t="str">
        <f t="shared" ca="1" si="67"/>
        <v/>
      </c>
      <c r="X209" s="15">
        <f t="shared" ca="1" si="68"/>
        <v>1</v>
      </c>
      <c r="Y209" s="15">
        <f t="shared" ca="1" si="77"/>
        <v>1</v>
      </c>
      <c r="Z209">
        <f t="shared" ca="1" si="69"/>
        <v>0</v>
      </c>
      <c r="AA209">
        <f t="shared" ca="1" si="70"/>
        <v>0</v>
      </c>
      <c r="AB209">
        <f t="shared" ca="1" si="71"/>
        <v>0</v>
      </c>
      <c r="AC209">
        <f t="shared" ca="1" si="72"/>
        <v>7</v>
      </c>
      <c r="AD209">
        <f t="shared" ca="1" si="73"/>
        <v>7</v>
      </c>
    </row>
    <row r="210" spans="5:30" x14ac:dyDescent="0.25">
      <c r="E210">
        <f t="shared" ca="1" si="64"/>
        <v>58</v>
      </c>
      <c r="F210" s="14">
        <f t="shared" si="78"/>
        <v>208</v>
      </c>
      <c r="G210">
        <f t="shared" ca="1" si="79"/>
        <v>1</v>
      </c>
      <c r="H210">
        <f t="shared" ca="1" si="74"/>
        <v>77</v>
      </c>
      <c r="I210" t="str">
        <f t="shared" ca="1" si="80"/>
        <v>x2</v>
      </c>
      <c r="J210">
        <f t="shared" ca="1" si="75"/>
        <v>58</v>
      </c>
      <c r="K210" s="5" t="str">
        <f t="shared" ca="1" si="66"/>
        <v>Ruta 2/3D</v>
      </c>
      <c r="L210" s="5" t="str">
        <f t="shared" ca="1" si="66"/>
        <v>Ctra. Logroño desvío Utebo (Pd. Bus)</v>
      </c>
      <c r="M210" s="5" t="str">
        <f t="shared" ca="1" si="66"/>
        <v>05:47</v>
      </c>
      <c r="N210" s="5" t="str">
        <f t="shared" ca="1" si="66"/>
        <v>13:47</v>
      </c>
      <c r="O210" s="5">
        <f t="shared" ca="1" si="66"/>
        <v>0</v>
      </c>
      <c r="P210" s="5">
        <f t="shared" ca="1" si="66"/>
        <v>0</v>
      </c>
      <c r="Q210" s="5" t="str">
        <f t="shared" ca="1" si="66"/>
        <v>C/ Rioja (rotonda frente estación del AVE)</v>
      </c>
      <c r="R210" s="5">
        <f t="shared" ca="1" si="66"/>
        <v>0</v>
      </c>
      <c r="S210" s="5" t="str">
        <f t="shared" ca="1" si="63"/>
        <v>2</v>
      </c>
      <c r="T210" s="5" t="str">
        <f t="shared" ca="1" si="63"/>
        <v>3D</v>
      </c>
      <c r="U210" s="5">
        <f t="shared" ca="1" si="63"/>
        <v>10</v>
      </c>
      <c r="V210" s="5">
        <f t="shared" ca="1" si="76"/>
        <v>58</v>
      </c>
      <c r="W210" s="15" t="str">
        <f t="shared" ca="1" si="67"/>
        <v/>
      </c>
      <c r="X210" s="15">
        <f t="shared" ca="1" si="68"/>
        <v>1</v>
      </c>
      <c r="Y210" s="15">
        <f t="shared" ca="1" si="77"/>
        <v>1</v>
      </c>
      <c r="Z210">
        <f t="shared" ca="1" si="69"/>
        <v>0</v>
      </c>
      <c r="AA210">
        <f t="shared" ca="1" si="70"/>
        <v>0</v>
      </c>
      <c r="AB210">
        <f t="shared" ca="1" si="71"/>
        <v>0</v>
      </c>
      <c r="AC210">
        <f t="shared" ca="1" si="72"/>
        <v>6</v>
      </c>
      <c r="AD210">
        <f t="shared" ca="1" si="73"/>
        <v>6</v>
      </c>
    </row>
    <row r="211" spans="5:30" x14ac:dyDescent="0.25">
      <c r="E211">
        <f t="shared" ca="1" si="64"/>
        <v>59</v>
      </c>
      <c r="F211" s="14">
        <f t="shared" si="78"/>
        <v>209</v>
      </c>
      <c r="G211">
        <f t="shared" ca="1" si="79"/>
        <v>1</v>
      </c>
      <c r="H211">
        <f t="shared" ca="1" si="74"/>
        <v>77</v>
      </c>
      <c r="I211" t="str">
        <f t="shared" ca="1" si="80"/>
        <v>x2</v>
      </c>
      <c r="J211">
        <f t="shared" ca="1" si="75"/>
        <v>59</v>
      </c>
      <c r="K211" s="5" t="str">
        <f t="shared" ca="1" si="66"/>
        <v>Ruta 2/3D</v>
      </c>
      <c r="L211" s="5" t="str">
        <f t="shared" ca="1" si="66"/>
        <v>Casetas: C/ Canteras (Pd. Bus)</v>
      </c>
      <c r="M211" s="5" t="str">
        <f t="shared" ca="1" si="66"/>
        <v>05:48</v>
      </c>
      <c r="N211" s="5" t="str">
        <f t="shared" ca="1" si="66"/>
        <v>13:48</v>
      </c>
      <c r="O211" s="5">
        <f t="shared" ca="1" si="66"/>
        <v>0</v>
      </c>
      <c r="P211" s="5">
        <f t="shared" ca="1" si="66"/>
        <v>0</v>
      </c>
      <c r="Q211" s="5" t="str">
        <f t="shared" ca="1" si="66"/>
        <v>Pablo Gargallo (esq. Puerta Sancho)</v>
      </c>
      <c r="R211" s="5">
        <f t="shared" ca="1" si="66"/>
        <v>0</v>
      </c>
      <c r="S211" s="5" t="str">
        <f t="shared" ref="S211:U274" ca="1" si="81">INDIRECT("'"&amp;$I211&amp;"'!"&amp;S$2&amp;$J211+2)</f>
        <v>2</v>
      </c>
      <c r="T211" s="5" t="str">
        <f t="shared" ca="1" si="81"/>
        <v>3D</v>
      </c>
      <c r="U211" s="5">
        <f t="shared" ca="1" si="81"/>
        <v>11</v>
      </c>
      <c r="V211" s="5">
        <f t="shared" ca="1" si="76"/>
        <v>59</v>
      </c>
      <c r="W211" s="15" t="str">
        <f t="shared" ca="1" si="67"/>
        <v/>
      </c>
      <c r="X211" s="15">
        <f t="shared" ca="1" si="68"/>
        <v>1</v>
      </c>
      <c r="Y211" s="15">
        <f t="shared" ca="1" si="77"/>
        <v>1</v>
      </c>
      <c r="Z211">
        <f t="shared" ca="1" si="69"/>
        <v>0</v>
      </c>
      <c r="AA211">
        <f t="shared" ca="1" si="70"/>
        <v>0</v>
      </c>
      <c r="AB211">
        <f t="shared" ca="1" si="71"/>
        <v>0</v>
      </c>
      <c r="AC211">
        <f t="shared" ca="1" si="72"/>
        <v>5</v>
      </c>
      <c r="AD211">
        <f t="shared" ca="1" si="73"/>
        <v>5</v>
      </c>
    </row>
    <row r="212" spans="5:30" x14ac:dyDescent="0.25">
      <c r="E212">
        <f t="shared" ca="1" si="64"/>
        <v>60</v>
      </c>
      <c r="F212" s="14">
        <f t="shared" si="78"/>
        <v>210</v>
      </c>
      <c r="G212">
        <f t="shared" ca="1" si="79"/>
        <v>1</v>
      </c>
      <c r="H212">
        <f t="shared" ca="1" si="74"/>
        <v>77</v>
      </c>
      <c r="I212" t="str">
        <f t="shared" ca="1" si="80"/>
        <v>x2</v>
      </c>
      <c r="J212">
        <f t="shared" ca="1" si="75"/>
        <v>60</v>
      </c>
      <c r="K212" s="5" t="str">
        <f t="shared" ca="1" si="66"/>
        <v>Ruta 2/3D</v>
      </c>
      <c r="L212" s="5" t="str">
        <f t="shared" ca="1" si="66"/>
        <v>Casetas: centro nº 76 (Cuartel - Pd. Bus)</v>
      </c>
      <c r="M212" s="5" t="str">
        <f t="shared" ca="1" si="66"/>
        <v>05:49</v>
      </c>
      <c r="N212" s="5" t="str">
        <f t="shared" ca="1" si="66"/>
        <v>13:49</v>
      </c>
      <c r="O212" s="5">
        <f t="shared" ca="1" si="66"/>
        <v>0</v>
      </c>
      <c r="P212" s="5">
        <f t="shared" ca="1" si="66"/>
        <v>0</v>
      </c>
      <c r="Q212" s="5" t="str">
        <f t="shared" ca="1" si="66"/>
        <v>Plaza Roma (esq. C/ Escusura)</v>
      </c>
      <c r="R212" s="5">
        <f t="shared" ca="1" si="66"/>
        <v>0</v>
      </c>
      <c r="S212" s="5" t="str">
        <f t="shared" ca="1" si="81"/>
        <v>2</v>
      </c>
      <c r="T212" s="5" t="str">
        <f t="shared" ca="1" si="81"/>
        <v>3D</v>
      </c>
      <c r="U212" s="5">
        <f t="shared" ca="1" si="81"/>
        <v>12</v>
      </c>
      <c r="V212" s="5">
        <f t="shared" ca="1" si="76"/>
        <v>60</v>
      </c>
      <c r="W212" s="15" t="str">
        <f t="shared" ca="1" si="67"/>
        <v/>
      </c>
      <c r="X212" s="15">
        <f t="shared" ca="1" si="68"/>
        <v>1</v>
      </c>
      <c r="Y212" s="15">
        <f t="shared" ca="1" si="77"/>
        <v>1</v>
      </c>
      <c r="Z212">
        <f t="shared" ca="1" si="69"/>
        <v>0</v>
      </c>
      <c r="AA212">
        <f t="shared" ca="1" si="70"/>
        <v>0</v>
      </c>
      <c r="AB212">
        <f t="shared" ca="1" si="71"/>
        <v>0</v>
      </c>
      <c r="AC212">
        <f t="shared" ca="1" si="72"/>
        <v>4</v>
      </c>
      <c r="AD212">
        <f t="shared" ca="1" si="73"/>
        <v>4</v>
      </c>
    </row>
    <row r="213" spans="5:30" x14ac:dyDescent="0.25">
      <c r="E213">
        <f t="shared" ca="1" si="64"/>
        <v>61</v>
      </c>
      <c r="F213" s="14">
        <f t="shared" si="78"/>
        <v>211</v>
      </c>
      <c r="G213">
        <f t="shared" ca="1" si="79"/>
        <v>1</v>
      </c>
      <c r="H213">
        <f t="shared" ca="1" si="74"/>
        <v>77</v>
      </c>
      <c r="I213" t="str">
        <f t="shared" ca="1" si="80"/>
        <v>x2</v>
      </c>
      <c r="J213">
        <f t="shared" ca="1" si="75"/>
        <v>61</v>
      </c>
      <c r="K213" s="5" t="str">
        <f t="shared" ca="1" si="66"/>
        <v>Ruta 2/3D</v>
      </c>
      <c r="L213" s="5" t="str">
        <f t="shared" ca="1" si="66"/>
        <v>Casetas: (urbanización Alameda)</v>
      </c>
      <c r="M213" s="5" t="str">
        <f t="shared" ca="1" si="66"/>
        <v>05:50</v>
      </c>
      <c r="N213" s="5" t="str">
        <f t="shared" ref="K213:R236" ca="1" si="82">INDIRECT("'"&amp;$I213&amp;"'!"&amp;N$2&amp;$J213+2)</f>
        <v>13:50</v>
      </c>
      <c r="O213" s="5">
        <f t="shared" ca="1" si="82"/>
        <v>0</v>
      </c>
      <c r="P213" s="5">
        <f t="shared" ca="1" si="82"/>
        <v>0</v>
      </c>
      <c r="Q213" s="5" t="str">
        <f t="shared" ca="1" si="82"/>
        <v>Avd. Goya (esq. Baltasar Gracián)</v>
      </c>
      <c r="R213" s="5">
        <f t="shared" ca="1" si="82"/>
        <v>0</v>
      </c>
      <c r="S213" s="5" t="str">
        <f t="shared" ca="1" si="81"/>
        <v>2</v>
      </c>
      <c r="T213" s="5" t="str">
        <f t="shared" ca="1" si="81"/>
        <v>3D</v>
      </c>
      <c r="U213" s="5">
        <f t="shared" ca="1" si="81"/>
        <v>13</v>
      </c>
      <c r="V213" s="5">
        <f t="shared" ca="1" si="76"/>
        <v>61</v>
      </c>
      <c r="W213" s="15" t="str">
        <f t="shared" ca="1" si="67"/>
        <v/>
      </c>
      <c r="X213" s="15">
        <f t="shared" ca="1" si="68"/>
        <v>1</v>
      </c>
      <c r="Y213" s="15">
        <f t="shared" ca="1" si="77"/>
        <v>1</v>
      </c>
      <c r="Z213">
        <f t="shared" ca="1" si="69"/>
        <v>0</v>
      </c>
      <c r="AA213">
        <f t="shared" ca="1" si="70"/>
        <v>0</v>
      </c>
      <c r="AB213">
        <f t="shared" ca="1" si="71"/>
        <v>0</v>
      </c>
      <c r="AC213">
        <f t="shared" ca="1" si="72"/>
        <v>3</v>
      </c>
      <c r="AD213">
        <f t="shared" ca="1" si="73"/>
        <v>3</v>
      </c>
    </row>
    <row r="214" spans="5:30" x14ac:dyDescent="0.25">
      <c r="E214">
        <f t="shared" ca="1" si="64"/>
        <v>62</v>
      </c>
      <c r="F214" s="14">
        <f t="shared" si="78"/>
        <v>212</v>
      </c>
      <c r="G214">
        <f t="shared" ca="1" si="79"/>
        <v>1</v>
      </c>
      <c r="H214">
        <f t="shared" ca="1" si="74"/>
        <v>77</v>
      </c>
      <c r="I214" t="str">
        <f t="shared" ca="1" si="80"/>
        <v>x2</v>
      </c>
      <c r="J214">
        <f t="shared" ca="1" si="75"/>
        <v>62</v>
      </c>
      <c r="K214" s="5" t="str">
        <f t="shared" ca="1" si="82"/>
        <v>Ruta 2/3D</v>
      </c>
      <c r="L214" s="5" t="str">
        <f t="shared" ca="1" si="82"/>
        <v>Alagón (Rotonda - Pd. Bus)</v>
      </c>
      <c r="M214" s="5" t="str">
        <f t="shared" ca="1" si="82"/>
        <v>05:55</v>
      </c>
      <c r="N214" s="5" t="str">
        <f t="shared" ca="1" si="82"/>
        <v>13:55</v>
      </c>
      <c r="O214" s="5">
        <f t="shared" ca="1" si="82"/>
        <v>0</v>
      </c>
      <c r="P214" s="5">
        <f t="shared" ca="1" si="82"/>
        <v>0</v>
      </c>
      <c r="Q214" s="5" t="str">
        <f t="shared" ca="1" si="82"/>
        <v>Plaza San Francisco (Kiosco Prensa - Pd. Bus)</v>
      </c>
      <c r="R214" s="5">
        <f t="shared" ca="1" si="82"/>
        <v>0</v>
      </c>
      <c r="S214" s="5" t="str">
        <f t="shared" ca="1" si="81"/>
        <v>2</v>
      </c>
      <c r="T214" s="5" t="str">
        <f t="shared" ca="1" si="81"/>
        <v>3D</v>
      </c>
      <c r="U214" s="5">
        <f t="shared" ca="1" si="81"/>
        <v>14</v>
      </c>
      <c r="V214" s="5">
        <f t="shared" ca="1" si="76"/>
        <v>62</v>
      </c>
      <c r="W214" s="15" t="str">
        <f t="shared" ca="1" si="67"/>
        <v/>
      </c>
      <c r="X214" s="15">
        <f t="shared" ca="1" si="68"/>
        <v>1</v>
      </c>
      <c r="Y214" s="15">
        <f t="shared" ca="1" si="77"/>
        <v>1</v>
      </c>
      <c r="Z214">
        <f t="shared" ca="1" si="69"/>
        <v>0</v>
      </c>
      <c r="AA214">
        <f t="shared" ca="1" si="70"/>
        <v>0</v>
      </c>
      <c r="AB214">
        <f t="shared" ca="1" si="71"/>
        <v>0</v>
      </c>
      <c r="AC214">
        <f t="shared" ca="1" si="72"/>
        <v>2</v>
      </c>
      <c r="AD214">
        <f t="shared" ca="1" si="73"/>
        <v>2</v>
      </c>
    </row>
    <row r="215" spans="5:30" x14ac:dyDescent="0.25">
      <c r="E215">
        <f t="shared" ca="1" si="64"/>
        <v>63</v>
      </c>
      <c r="F215" s="14">
        <f t="shared" si="78"/>
        <v>213</v>
      </c>
      <c r="G215">
        <f t="shared" ca="1" si="79"/>
        <v>1</v>
      </c>
      <c r="H215">
        <f t="shared" ca="1" si="74"/>
        <v>77</v>
      </c>
      <c r="I215" t="str">
        <f t="shared" ca="1" si="80"/>
        <v>x2</v>
      </c>
      <c r="J215">
        <f t="shared" ca="1" si="75"/>
        <v>63</v>
      </c>
      <c r="K215" s="5" t="str">
        <f t="shared" ca="1" si="82"/>
        <v>Ruta 2/3D</v>
      </c>
      <c r="L215" s="5" t="str">
        <f t="shared" ca="1" si="82"/>
        <v>Opel Planta en Figueruelas</v>
      </c>
      <c r="M215" s="5" t="str">
        <f t="shared" ca="1" si="82"/>
        <v>06:00</v>
      </c>
      <c r="N215" s="5" t="str">
        <f t="shared" ca="1" si="82"/>
        <v>14:00</v>
      </c>
      <c r="O215" s="5">
        <f t="shared" ca="1" si="82"/>
        <v>0</v>
      </c>
      <c r="P215" s="5">
        <f t="shared" ca="1" si="82"/>
        <v>0</v>
      </c>
      <c r="Q215" s="5" t="str">
        <f t="shared" ca="1" si="82"/>
        <v>Violante de Hungría (frente nº 7 - Pd. Bus)</v>
      </c>
      <c r="R215" s="5">
        <f t="shared" ca="1" si="82"/>
        <v>0</v>
      </c>
      <c r="S215" s="5" t="str">
        <f t="shared" ca="1" si="81"/>
        <v>2</v>
      </c>
      <c r="T215" s="5" t="str">
        <f t="shared" ca="1" si="81"/>
        <v>3D</v>
      </c>
      <c r="U215" s="5">
        <f t="shared" ca="1" si="81"/>
        <v>15</v>
      </c>
      <c r="V215" s="5">
        <f t="shared" ca="1" si="76"/>
        <v>63</v>
      </c>
      <c r="W215" s="15" t="str">
        <f t="shared" ca="1" si="67"/>
        <v/>
      </c>
      <c r="X215" s="15">
        <f t="shared" ca="1" si="68"/>
        <v>1</v>
      </c>
      <c r="Y215" s="15">
        <f t="shared" ca="1" si="77"/>
        <v>1</v>
      </c>
      <c r="Z215">
        <f t="shared" ca="1" si="69"/>
        <v>0</v>
      </c>
      <c r="AA215">
        <f t="shared" ca="1" si="70"/>
        <v>0</v>
      </c>
      <c r="AB215">
        <f t="shared" ca="1" si="71"/>
        <v>0</v>
      </c>
      <c r="AC215">
        <f t="shared" ca="1" si="72"/>
        <v>1</v>
      </c>
      <c r="AD215">
        <f t="shared" ca="1" si="73"/>
        <v>1</v>
      </c>
    </row>
    <row r="216" spans="5:30" x14ac:dyDescent="0.25">
      <c r="E216">
        <f t="shared" ref="E216:E279" ca="1" si="83">IF(G216&lt;&gt;G215,1,E215+1)</f>
        <v>64</v>
      </c>
      <c r="F216" s="14">
        <f t="shared" si="78"/>
        <v>214</v>
      </c>
      <c r="G216">
        <f t="shared" ca="1" si="79"/>
        <v>1</v>
      </c>
      <c r="H216">
        <f t="shared" ca="1" si="74"/>
        <v>77</v>
      </c>
      <c r="I216" t="str">
        <f t="shared" ca="1" si="80"/>
        <v>x2</v>
      </c>
      <c r="J216">
        <f t="shared" ca="1" si="75"/>
        <v>64</v>
      </c>
      <c r="K216" s="5" t="str">
        <f t="shared" ca="1" si="82"/>
        <v>Ruta 3/3D</v>
      </c>
      <c r="L216" s="5" t="str">
        <f t="shared" ca="1" si="82"/>
        <v>Ruta 3/3D</v>
      </c>
      <c r="M216" s="5" t="str">
        <f t="shared" ca="1" si="82"/>
        <v/>
      </c>
      <c r="N216" s="5" t="str">
        <f t="shared" ca="1" si="82"/>
        <v/>
      </c>
      <c r="O216" s="5">
        <f t="shared" ca="1" si="82"/>
        <v>0</v>
      </c>
      <c r="P216" s="5">
        <f t="shared" ca="1" si="82"/>
        <v>0</v>
      </c>
      <c r="Q216" s="5" t="str">
        <f t="shared" ca="1" si="82"/>
        <v/>
      </c>
      <c r="R216" s="5">
        <f t="shared" ca="1" si="82"/>
        <v>1</v>
      </c>
      <c r="S216" s="5" t="str">
        <f t="shared" ca="1" si="81"/>
        <v>3</v>
      </c>
      <c r="T216" s="5" t="str">
        <f t="shared" ca="1" si="81"/>
        <v>3D</v>
      </c>
      <c r="U216" s="5">
        <f t="shared" ca="1" si="81"/>
        <v>0</v>
      </c>
      <c r="V216" s="5">
        <f t="shared" ca="1" si="76"/>
        <v>64</v>
      </c>
      <c r="W216" s="15">
        <f t="shared" ca="1" si="67"/>
        <v>1</v>
      </c>
      <c r="X216" s="15">
        <f t="shared" ca="1" si="68"/>
        <v>0</v>
      </c>
      <c r="Y216" s="15" t="str">
        <f t="shared" ca="1" si="77"/>
        <v/>
      </c>
      <c r="Z216">
        <f t="shared" ca="1" si="69"/>
        <v>27</v>
      </c>
      <c r="AA216">
        <f t="shared" ca="1" si="70"/>
        <v>13</v>
      </c>
      <c r="AB216">
        <f t="shared" ca="1" si="71"/>
        <v>13</v>
      </c>
      <c r="AC216">
        <f t="shared" ca="1" si="72"/>
        <v>0</v>
      </c>
      <c r="AD216">
        <f t="shared" ca="1" si="73"/>
        <v>0</v>
      </c>
    </row>
    <row r="217" spans="5:30" x14ac:dyDescent="0.25">
      <c r="E217">
        <f t="shared" ca="1" si="83"/>
        <v>65</v>
      </c>
      <c r="F217" s="14">
        <f t="shared" si="78"/>
        <v>215</v>
      </c>
      <c r="G217">
        <f t="shared" ca="1" si="79"/>
        <v>1</v>
      </c>
      <c r="H217">
        <f t="shared" ca="1" si="74"/>
        <v>77</v>
      </c>
      <c r="I217" t="str">
        <f t="shared" ca="1" si="80"/>
        <v>x2</v>
      </c>
      <c r="J217">
        <f t="shared" ca="1" si="75"/>
        <v>65</v>
      </c>
      <c r="K217" s="5" t="str">
        <f t="shared" ca="1" si="82"/>
        <v>Ruta 3/3D</v>
      </c>
      <c r="L217" s="5" t="str">
        <f t="shared" ca="1" si="82"/>
        <v>Vía Hispanidad (frente nº 132 - 2º paso de cebra)</v>
      </c>
      <c r="M217" s="5" t="str">
        <f t="shared" ca="1" si="82"/>
        <v>05:15</v>
      </c>
      <c r="N217" s="5" t="str">
        <f t="shared" ca="1" si="82"/>
        <v>13:12</v>
      </c>
      <c r="O217" s="5">
        <f t="shared" ca="1" si="82"/>
        <v>0</v>
      </c>
      <c r="P217" s="5">
        <f t="shared" ca="1" si="82"/>
        <v>0</v>
      </c>
      <c r="Q217" s="5" t="str">
        <f t="shared" ca="1" si="82"/>
        <v>Opel Planta en Figueruelas</v>
      </c>
      <c r="R217" s="5">
        <f t="shared" ca="1" si="82"/>
        <v>0</v>
      </c>
      <c r="S217" s="5" t="str">
        <f t="shared" ca="1" si="81"/>
        <v>3</v>
      </c>
      <c r="T217" s="5" t="str">
        <f t="shared" ca="1" si="81"/>
        <v>3D</v>
      </c>
      <c r="U217" s="5">
        <f t="shared" ca="1" si="81"/>
        <v>1</v>
      </c>
      <c r="V217" s="5">
        <f t="shared" ca="1" si="76"/>
        <v>65</v>
      </c>
      <c r="W217" s="15" t="str">
        <f t="shared" ca="1" si="67"/>
        <v/>
      </c>
      <c r="X217" s="15">
        <f t="shared" ca="1" si="68"/>
        <v>1</v>
      </c>
      <c r="Y217" s="15">
        <f t="shared" ca="1" si="77"/>
        <v>1</v>
      </c>
      <c r="Z217">
        <f t="shared" ca="1" si="69"/>
        <v>0</v>
      </c>
      <c r="AA217">
        <f t="shared" ca="1" si="70"/>
        <v>0</v>
      </c>
      <c r="AB217">
        <f t="shared" ca="1" si="71"/>
        <v>0</v>
      </c>
      <c r="AC217">
        <f t="shared" ca="1" si="72"/>
        <v>13</v>
      </c>
      <c r="AD217">
        <f t="shared" ca="1" si="73"/>
        <v>13</v>
      </c>
    </row>
    <row r="218" spans="5:30" x14ac:dyDescent="0.25">
      <c r="E218">
        <f t="shared" ca="1" si="83"/>
        <v>66</v>
      </c>
      <c r="F218" s="14">
        <f t="shared" si="78"/>
        <v>216</v>
      </c>
      <c r="G218">
        <f t="shared" ca="1" si="79"/>
        <v>1</v>
      </c>
      <c r="H218">
        <f t="shared" ca="1" si="74"/>
        <v>77</v>
      </c>
      <c r="I218" t="str">
        <f t="shared" ca="1" si="80"/>
        <v>x2</v>
      </c>
      <c r="J218">
        <f t="shared" ca="1" si="75"/>
        <v>66</v>
      </c>
      <c r="K218" s="5" t="str">
        <f t="shared" ca="1" si="82"/>
        <v>Ruta 3/3D</v>
      </c>
      <c r="L218" s="5" t="str">
        <f t="shared" ca="1" si="82"/>
        <v>Vía Hispanidad (frente Escultor Palao - Pd. Bus)</v>
      </c>
      <c r="M218" s="5" t="str">
        <f t="shared" ca="1" si="82"/>
        <v>05:16</v>
      </c>
      <c r="N218" s="5" t="str">
        <f t="shared" ca="1" si="82"/>
        <v>13:13</v>
      </c>
      <c r="O218" s="5">
        <f t="shared" ca="1" si="82"/>
        <v>0</v>
      </c>
      <c r="P218" s="5">
        <f t="shared" ca="1" si="82"/>
        <v>0</v>
      </c>
      <c r="Q218" s="5" t="str">
        <f t="shared" ca="1" si="82"/>
        <v>Vía Hispanidad (frente nº 132 - 2º paso de cebra)</v>
      </c>
      <c r="R218" s="5">
        <f t="shared" ca="1" si="82"/>
        <v>0</v>
      </c>
      <c r="S218" s="5" t="str">
        <f t="shared" ca="1" si="81"/>
        <v>3</v>
      </c>
      <c r="T218" s="5" t="str">
        <f t="shared" ca="1" si="81"/>
        <v>3D</v>
      </c>
      <c r="U218" s="5">
        <f t="shared" ca="1" si="81"/>
        <v>2</v>
      </c>
      <c r="V218" s="5">
        <f t="shared" ca="1" si="76"/>
        <v>66</v>
      </c>
      <c r="W218" s="15" t="str">
        <f t="shared" ca="1" si="67"/>
        <v/>
      </c>
      <c r="X218" s="15">
        <f t="shared" ca="1" si="68"/>
        <v>1</v>
      </c>
      <c r="Y218" s="15">
        <f t="shared" ca="1" si="77"/>
        <v>1</v>
      </c>
      <c r="Z218">
        <f t="shared" ca="1" si="69"/>
        <v>0</v>
      </c>
      <c r="AA218">
        <f t="shared" ca="1" si="70"/>
        <v>0</v>
      </c>
      <c r="AB218">
        <f t="shared" ca="1" si="71"/>
        <v>0</v>
      </c>
      <c r="AC218">
        <f t="shared" ca="1" si="72"/>
        <v>12</v>
      </c>
      <c r="AD218">
        <f t="shared" ca="1" si="73"/>
        <v>12</v>
      </c>
    </row>
    <row r="219" spans="5:30" x14ac:dyDescent="0.25">
      <c r="E219">
        <f t="shared" ca="1" si="83"/>
        <v>67</v>
      </c>
      <c r="F219" s="14">
        <f t="shared" si="78"/>
        <v>217</v>
      </c>
      <c r="G219">
        <f t="shared" ca="1" si="79"/>
        <v>1</v>
      </c>
      <c r="H219">
        <f t="shared" ca="1" si="74"/>
        <v>77</v>
      </c>
      <c r="I219" t="str">
        <f t="shared" ca="1" si="80"/>
        <v>x2</v>
      </c>
      <c r="J219">
        <f t="shared" ca="1" si="75"/>
        <v>67</v>
      </c>
      <c r="K219" s="5" t="str">
        <f t="shared" ca="1" si="82"/>
        <v>Ruta 3/3D</v>
      </c>
      <c r="L219" s="5" t="str">
        <f t="shared" ca="1" si="82"/>
        <v>Vía Hispanidad (frente Villa de Andorra - Pd. Bus)</v>
      </c>
      <c r="M219" s="5" t="str">
        <f t="shared" ca="1" si="82"/>
        <v>05:17</v>
      </c>
      <c r="N219" s="5" t="str">
        <f t="shared" ca="1" si="82"/>
        <v>13:14</v>
      </c>
      <c r="O219" s="5">
        <f t="shared" ca="1" si="82"/>
        <v>0</v>
      </c>
      <c r="P219" s="5">
        <f t="shared" ca="1" si="82"/>
        <v>0</v>
      </c>
      <c r="Q219" s="5" t="str">
        <f t="shared" ca="1" si="82"/>
        <v>Vía Hispanidad (frente Escultor Palao - Pd. Bus)</v>
      </c>
      <c r="R219" s="5">
        <f t="shared" ca="1" si="82"/>
        <v>0</v>
      </c>
      <c r="S219" s="5" t="str">
        <f t="shared" ca="1" si="81"/>
        <v>3</v>
      </c>
      <c r="T219" s="5" t="str">
        <f t="shared" ca="1" si="81"/>
        <v>3D</v>
      </c>
      <c r="U219" s="5">
        <f t="shared" ca="1" si="81"/>
        <v>3</v>
      </c>
      <c r="V219" s="5">
        <f t="shared" ca="1" si="76"/>
        <v>67</v>
      </c>
      <c r="W219" s="15" t="str">
        <f t="shared" ca="1" si="67"/>
        <v/>
      </c>
      <c r="X219" s="15">
        <f t="shared" ca="1" si="68"/>
        <v>1</v>
      </c>
      <c r="Y219" s="15">
        <f t="shared" ca="1" si="77"/>
        <v>1</v>
      </c>
      <c r="Z219">
        <f t="shared" ca="1" si="69"/>
        <v>0</v>
      </c>
      <c r="AA219">
        <f t="shared" ca="1" si="70"/>
        <v>0</v>
      </c>
      <c r="AB219">
        <f t="shared" ca="1" si="71"/>
        <v>0</v>
      </c>
      <c r="AC219">
        <f t="shared" ca="1" si="72"/>
        <v>11</v>
      </c>
      <c r="AD219">
        <f t="shared" ca="1" si="73"/>
        <v>11</v>
      </c>
    </row>
    <row r="220" spans="5:30" x14ac:dyDescent="0.25">
      <c r="E220">
        <f t="shared" ca="1" si="83"/>
        <v>68</v>
      </c>
      <c r="F220" s="14">
        <f t="shared" si="78"/>
        <v>218</v>
      </c>
      <c r="G220">
        <f t="shared" ca="1" si="79"/>
        <v>1</v>
      </c>
      <c r="H220">
        <f t="shared" ca="1" si="74"/>
        <v>77</v>
      </c>
      <c r="I220" t="str">
        <f t="shared" ca="1" si="80"/>
        <v>x2</v>
      </c>
      <c r="J220">
        <f t="shared" ca="1" si="75"/>
        <v>68</v>
      </c>
      <c r="K220" s="5" t="str">
        <f t="shared" ca="1" si="82"/>
        <v>Ruta 3/3D</v>
      </c>
      <c r="L220" s="5" t="str">
        <f t="shared" ca="1" si="82"/>
        <v>Vía Hispanidad (esq. Gómez Laguna - Pd. Bus)</v>
      </c>
      <c r="M220" s="5" t="str">
        <f t="shared" ca="1" si="82"/>
        <v>05:18</v>
      </c>
      <c r="N220" s="5" t="str">
        <f t="shared" ca="1" si="82"/>
        <v>13:15</v>
      </c>
      <c r="O220" s="5">
        <f t="shared" ca="1" si="82"/>
        <v>0</v>
      </c>
      <c r="P220" s="5">
        <f t="shared" ca="1" si="82"/>
        <v>0</v>
      </c>
      <c r="Q220" s="5" t="str">
        <f t="shared" ca="1" si="82"/>
        <v>Vía Hispanidad (frente Villa de Andorra - Pd. Bus)</v>
      </c>
      <c r="R220" s="5">
        <f t="shared" ca="1" si="82"/>
        <v>0</v>
      </c>
      <c r="S220" s="5" t="str">
        <f t="shared" ca="1" si="81"/>
        <v>3</v>
      </c>
      <c r="T220" s="5" t="str">
        <f t="shared" ca="1" si="81"/>
        <v>3D</v>
      </c>
      <c r="U220" s="5">
        <f t="shared" ca="1" si="81"/>
        <v>4</v>
      </c>
      <c r="V220" s="5">
        <f t="shared" ca="1" si="76"/>
        <v>68</v>
      </c>
      <c r="W220" s="15" t="str">
        <f t="shared" ca="1" si="67"/>
        <v/>
      </c>
      <c r="X220" s="15">
        <f t="shared" ca="1" si="68"/>
        <v>1</v>
      </c>
      <c r="Y220" s="15">
        <f t="shared" ca="1" si="77"/>
        <v>1</v>
      </c>
      <c r="Z220">
        <f t="shared" ca="1" si="69"/>
        <v>0</v>
      </c>
      <c r="AA220">
        <f t="shared" ca="1" si="70"/>
        <v>0</v>
      </c>
      <c r="AB220">
        <f t="shared" ca="1" si="71"/>
        <v>0</v>
      </c>
      <c r="AC220">
        <f t="shared" ca="1" si="72"/>
        <v>10</v>
      </c>
      <c r="AD220">
        <f t="shared" ca="1" si="73"/>
        <v>10</v>
      </c>
    </row>
    <row r="221" spans="5:30" x14ac:dyDescent="0.25">
      <c r="E221">
        <f t="shared" ca="1" si="83"/>
        <v>69</v>
      </c>
      <c r="F221" s="14">
        <f t="shared" si="78"/>
        <v>219</v>
      </c>
      <c r="G221">
        <f t="shared" ca="1" si="79"/>
        <v>1</v>
      </c>
      <c r="H221">
        <f t="shared" ca="1" si="74"/>
        <v>77</v>
      </c>
      <c r="I221" t="str">
        <f t="shared" ca="1" si="80"/>
        <v>x2</v>
      </c>
      <c r="J221">
        <f t="shared" ca="1" si="75"/>
        <v>69</v>
      </c>
      <c r="K221" s="5" t="str">
        <f t="shared" ca="1" si="82"/>
        <v>Ruta 3/3D</v>
      </c>
      <c r="L221" s="5" t="str">
        <f t="shared" ca="1" si="82"/>
        <v>Vía Hispanidad (frente Sainz de Varanda)</v>
      </c>
      <c r="M221" s="5" t="str">
        <f t="shared" ca="1" si="82"/>
        <v>05:19</v>
      </c>
      <c r="N221" s="5" t="str">
        <f t="shared" ca="1" si="82"/>
        <v>13:16</v>
      </c>
      <c r="O221" s="5">
        <f t="shared" ca="1" si="82"/>
        <v>0</v>
      </c>
      <c r="P221" s="5">
        <f t="shared" ca="1" si="82"/>
        <v>0</v>
      </c>
      <c r="Q221" s="5" t="str">
        <f t="shared" ca="1" si="82"/>
        <v>Vía Hispanidad (esq. Gómez Laguna - Pd. Bus)</v>
      </c>
      <c r="R221" s="5">
        <f t="shared" ca="1" si="82"/>
        <v>0</v>
      </c>
      <c r="S221" s="5" t="str">
        <f t="shared" ca="1" si="81"/>
        <v>3</v>
      </c>
      <c r="T221" s="5" t="str">
        <f t="shared" ca="1" si="81"/>
        <v>3D</v>
      </c>
      <c r="U221" s="5">
        <f t="shared" ca="1" si="81"/>
        <v>5</v>
      </c>
      <c r="V221" s="5">
        <f t="shared" ca="1" si="76"/>
        <v>69</v>
      </c>
      <c r="W221" s="15" t="str">
        <f t="shared" ca="1" si="67"/>
        <v/>
      </c>
      <c r="X221" s="15">
        <f t="shared" ca="1" si="68"/>
        <v>1</v>
      </c>
      <c r="Y221" s="15">
        <f t="shared" ca="1" si="77"/>
        <v>1</v>
      </c>
      <c r="Z221">
        <f t="shared" ca="1" si="69"/>
        <v>0</v>
      </c>
      <c r="AA221">
        <f t="shared" ca="1" si="70"/>
        <v>0</v>
      </c>
      <c r="AB221">
        <f t="shared" ca="1" si="71"/>
        <v>0</v>
      </c>
      <c r="AC221">
        <f t="shared" ca="1" si="72"/>
        <v>9</v>
      </c>
      <c r="AD221">
        <f t="shared" ca="1" si="73"/>
        <v>9</v>
      </c>
    </row>
    <row r="222" spans="5:30" x14ac:dyDescent="0.25">
      <c r="E222">
        <f t="shared" ca="1" si="83"/>
        <v>70</v>
      </c>
      <c r="F222" s="14">
        <f t="shared" si="78"/>
        <v>220</v>
      </c>
      <c r="G222">
        <f t="shared" ca="1" si="79"/>
        <v>1</v>
      </c>
      <c r="H222">
        <f t="shared" ca="1" si="74"/>
        <v>77</v>
      </c>
      <c r="I222" t="str">
        <f t="shared" ca="1" si="80"/>
        <v>x2</v>
      </c>
      <c r="J222">
        <f t="shared" ca="1" si="75"/>
        <v>70</v>
      </c>
      <c r="K222" s="5" t="str">
        <f t="shared" ca="1" si="82"/>
        <v>Ruta 3/3D</v>
      </c>
      <c r="L222" s="5" t="str">
        <f t="shared" ca="1" si="82"/>
        <v>Vía Hispanidad (Gasolinera Casablanca - esq. C/ La Vía)</v>
      </c>
      <c r="M222" s="5" t="str">
        <f t="shared" ca="1" si="82"/>
        <v>05:20</v>
      </c>
      <c r="N222" s="5" t="str">
        <f t="shared" ca="1" si="82"/>
        <v>13:17</v>
      </c>
      <c r="O222" s="5">
        <f t="shared" ca="1" si="82"/>
        <v>0</v>
      </c>
      <c r="P222" s="5">
        <f t="shared" ca="1" si="82"/>
        <v>0</v>
      </c>
      <c r="Q222" s="5" t="str">
        <f t="shared" ca="1" si="82"/>
        <v>Vía Hispanidad (frente Sainz de Varanda)</v>
      </c>
      <c r="R222" s="5">
        <f t="shared" ca="1" si="82"/>
        <v>0</v>
      </c>
      <c r="S222" s="5" t="str">
        <f t="shared" ca="1" si="81"/>
        <v>3</v>
      </c>
      <c r="T222" s="5" t="str">
        <f t="shared" ca="1" si="81"/>
        <v>3D</v>
      </c>
      <c r="U222" s="5">
        <f t="shared" ca="1" si="81"/>
        <v>6</v>
      </c>
      <c r="V222" s="5">
        <f t="shared" ca="1" si="76"/>
        <v>70</v>
      </c>
      <c r="W222" s="15" t="str">
        <f t="shared" ca="1" si="67"/>
        <v/>
      </c>
      <c r="X222" s="15">
        <f t="shared" ca="1" si="68"/>
        <v>1</v>
      </c>
      <c r="Y222" s="15">
        <f t="shared" ca="1" si="77"/>
        <v>1</v>
      </c>
      <c r="Z222">
        <f t="shared" ca="1" si="69"/>
        <v>0</v>
      </c>
      <c r="AA222">
        <f t="shared" ca="1" si="70"/>
        <v>0</v>
      </c>
      <c r="AB222">
        <f t="shared" ca="1" si="71"/>
        <v>0</v>
      </c>
      <c r="AC222">
        <f t="shared" ca="1" si="72"/>
        <v>8</v>
      </c>
      <c r="AD222">
        <f t="shared" ca="1" si="73"/>
        <v>8</v>
      </c>
    </row>
    <row r="223" spans="5:30" x14ac:dyDescent="0.25">
      <c r="E223">
        <f t="shared" ca="1" si="83"/>
        <v>71</v>
      </c>
      <c r="F223" s="14">
        <f t="shared" si="78"/>
        <v>221</v>
      </c>
      <c r="G223">
        <f t="shared" ca="1" si="79"/>
        <v>1</v>
      </c>
      <c r="H223">
        <f t="shared" ca="1" si="74"/>
        <v>77</v>
      </c>
      <c r="I223" t="str">
        <f t="shared" ca="1" si="80"/>
        <v>x2</v>
      </c>
      <c r="J223">
        <f t="shared" ca="1" si="75"/>
        <v>71</v>
      </c>
      <c r="K223" s="5" t="str">
        <f t="shared" ca="1" si="82"/>
        <v>Ruta 3/3D</v>
      </c>
      <c r="L223" s="5" t="str">
        <f t="shared" ca="1" si="82"/>
        <v>Avd. América, nº 11 (frente Plaza Canteras - Pd. Bus)</v>
      </c>
      <c r="M223" s="5" t="str">
        <f t="shared" ca="1" si="82"/>
        <v>05:22</v>
      </c>
      <c r="N223" s="5" t="str">
        <f t="shared" ca="1" si="82"/>
        <v>13:19</v>
      </c>
      <c r="O223" s="5">
        <f t="shared" ca="1" si="82"/>
        <v>0</v>
      </c>
      <c r="P223" s="5">
        <f t="shared" ca="1" si="82"/>
        <v>0</v>
      </c>
      <c r="Q223" s="5" t="str">
        <f t="shared" ca="1" si="82"/>
        <v>Vía Hispanidad (Gasolinera Casablanca - esq. C/ La Vía)</v>
      </c>
      <c r="R223" s="5">
        <f t="shared" ca="1" si="82"/>
        <v>0</v>
      </c>
      <c r="S223" s="5" t="str">
        <f t="shared" ca="1" si="81"/>
        <v>3</v>
      </c>
      <c r="T223" s="5" t="str">
        <f t="shared" ca="1" si="81"/>
        <v>3D</v>
      </c>
      <c r="U223" s="5">
        <f t="shared" ca="1" si="81"/>
        <v>7</v>
      </c>
      <c r="V223" s="5">
        <f t="shared" ca="1" si="76"/>
        <v>71</v>
      </c>
      <c r="W223" s="15" t="str">
        <f t="shared" ca="1" si="67"/>
        <v/>
      </c>
      <c r="X223" s="15">
        <f t="shared" ca="1" si="68"/>
        <v>1</v>
      </c>
      <c r="Y223" s="15">
        <f t="shared" ca="1" si="77"/>
        <v>1</v>
      </c>
      <c r="Z223">
        <f t="shared" ca="1" si="69"/>
        <v>0</v>
      </c>
      <c r="AA223">
        <f t="shared" ca="1" si="70"/>
        <v>0</v>
      </c>
      <c r="AB223">
        <f t="shared" ca="1" si="71"/>
        <v>0</v>
      </c>
      <c r="AC223">
        <f t="shared" ca="1" si="72"/>
        <v>7</v>
      </c>
      <c r="AD223">
        <f t="shared" ca="1" si="73"/>
        <v>7</v>
      </c>
    </row>
    <row r="224" spans="5:30" x14ac:dyDescent="0.25">
      <c r="E224">
        <f t="shared" ca="1" si="83"/>
        <v>72</v>
      </c>
      <c r="F224" s="14">
        <f t="shared" si="78"/>
        <v>222</v>
      </c>
      <c r="G224">
        <f t="shared" ca="1" si="79"/>
        <v>1</v>
      </c>
      <c r="H224">
        <f t="shared" ca="1" si="74"/>
        <v>77</v>
      </c>
      <c r="I224" t="str">
        <f t="shared" ca="1" si="80"/>
        <v>x2</v>
      </c>
      <c r="J224">
        <f t="shared" ca="1" si="75"/>
        <v>72</v>
      </c>
      <c r="K224" s="5" t="str">
        <f t="shared" ca="1" si="82"/>
        <v>Ruta 3/3D</v>
      </c>
      <c r="L224" s="5" t="str">
        <f t="shared" ca="1" si="82"/>
        <v>Avd. San José (esq. C/ Bellavista - Pd. Bus)</v>
      </c>
      <c r="M224" s="5" t="str">
        <f t="shared" ca="1" si="82"/>
        <v>05:25</v>
      </c>
      <c r="N224" s="5" t="str">
        <f t="shared" ca="1" si="82"/>
        <v>13:22</v>
      </c>
      <c r="O224" s="5">
        <f t="shared" ca="1" si="82"/>
        <v>0</v>
      </c>
      <c r="P224" s="5">
        <f t="shared" ca="1" si="82"/>
        <v>0</v>
      </c>
      <c r="Q224" s="5" t="str">
        <f t="shared" ca="1" si="82"/>
        <v>Avd. América, nº 11 (frente Plaza Canteras)</v>
      </c>
      <c r="R224" s="5">
        <f t="shared" ca="1" si="82"/>
        <v>0</v>
      </c>
      <c r="S224" s="5" t="str">
        <f t="shared" ca="1" si="81"/>
        <v>3</v>
      </c>
      <c r="T224" s="5" t="str">
        <f t="shared" ca="1" si="81"/>
        <v>3D</v>
      </c>
      <c r="U224" s="5">
        <f t="shared" ca="1" si="81"/>
        <v>8</v>
      </c>
      <c r="V224" s="5">
        <f t="shared" ca="1" si="76"/>
        <v>72</v>
      </c>
      <c r="W224" s="15" t="str">
        <f t="shared" ca="1" si="67"/>
        <v/>
      </c>
      <c r="X224" s="15">
        <f t="shared" ca="1" si="68"/>
        <v>1</v>
      </c>
      <c r="Y224" s="15">
        <f t="shared" ca="1" si="77"/>
        <v>1</v>
      </c>
      <c r="Z224">
        <f t="shared" ca="1" si="69"/>
        <v>0</v>
      </c>
      <c r="AA224">
        <f t="shared" ca="1" si="70"/>
        <v>0</v>
      </c>
      <c r="AB224">
        <f t="shared" ca="1" si="71"/>
        <v>0</v>
      </c>
      <c r="AC224">
        <f t="shared" ca="1" si="72"/>
        <v>6</v>
      </c>
      <c r="AD224">
        <f t="shared" ca="1" si="73"/>
        <v>6</v>
      </c>
    </row>
    <row r="225" spans="5:30" x14ac:dyDescent="0.25">
      <c r="E225">
        <f t="shared" ca="1" si="83"/>
        <v>73</v>
      </c>
      <c r="F225" s="14">
        <f t="shared" si="78"/>
        <v>223</v>
      </c>
      <c r="G225">
        <f t="shared" ca="1" si="79"/>
        <v>1</v>
      </c>
      <c r="H225">
        <f t="shared" ca="1" si="74"/>
        <v>77</v>
      </c>
      <c r="I225" t="str">
        <f t="shared" ca="1" si="80"/>
        <v>x2</v>
      </c>
      <c r="J225">
        <f t="shared" ca="1" si="75"/>
        <v>73</v>
      </c>
      <c r="K225" s="5" t="str">
        <f t="shared" ca="1" si="82"/>
        <v>Ruta 3/3D</v>
      </c>
      <c r="L225" s="5" t="str">
        <f t="shared" ca="1" si="82"/>
        <v>Avd. San José, nº 97 (Pd. Bus)</v>
      </c>
      <c r="M225" s="5" t="str">
        <f t="shared" ca="1" si="82"/>
        <v>05:26</v>
      </c>
      <c r="N225" s="5" t="str">
        <f t="shared" ca="1" si="82"/>
        <v>13:23</v>
      </c>
      <c r="O225" s="5">
        <f t="shared" ca="1" si="82"/>
        <v>0</v>
      </c>
      <c r="P225" s="5">
        <f t="shared" ca="1" si="82"/>
        <v>0</v>
      </c>
      <c r="Q225" s="5" t="str">
        <f t="shared" ca="1" si="82"/>
        <v>Avd. San José (esq. C/ Bellavista - Pd. Bus)</v>
      </c>
      <c r="R225" s="5">
        <f t="shared" ca="1" si="82"/>
        <v>0</v>
      </c>
      <c r="S225" s="5" t="str">
        <f t="shared" ca="1" si="81"/>
        <v>3</v>
      </c>
      <c r="T225" s="5" t="str">
        <f t="shared" ca="1" si="81"/>
        <v>3D</v>
      </c>
      <c r="U225" s="5">
        <f t="shared" ca="1" si="81"/>
        <v>9</v>
      </c>
      <c r="V225" s="5">
        <f t="shared" ca="1" si="76"/>
        <v>73</v>
      </c>
      <c r="W225" s="15" t="str">
        <f t="shared" ca="1" si="67"/>
        <v/>
      </c>
      <c r="X225" s="15">
        <f t="shared" ca="1" si="68"/>
        <v>1</v>
      </c>
      <c r="Y225" s="15">
        <f t="shared" ca="1" si="77"/>
        <v>1</v>
      </c>
      <c r="Z225">
        <f t="shared" ca="1" si="69"/>
        <v>0</v>
      </c>
      <c r="AA225">
        <f t="shared" ca="1" si="70"/>
        <v>0</v>
      </c>
      <c r="AB225">
        <f t="shared" ca="1" si="71"/>
        <v>0</v>
      </c>
      <c r="AC225">
        <f t="shared" ca="1" si="72"/>
        <v>5</v>
      </c>
      <c r="AD225">
        <f t="shared" ca="1" si="73"/>
        <v>5</v>
      </c>
    </row>
    <row r="226" spans="5:30" x14ac:dyDescent="0.25">
      <c r="E226">
        <f t="shared" ca="1" si="83"/>
        <v>74</v>
      </c>
      <c r="F226" s="14">
        <f t="shared" si="78"/>
        <v>224</v>
      </c>
      <c r="G226">
        <f t="shared" ca="1" si="79"/>
        <v>1</v>
      </c>
      <c r="H226">
        <f t="shared" ca="1" si="74"/>
        <v>77</v>
      </c>
      <c r="I226" t="str">
        <f t="shared" ca="1" si="80"/>
        <v>x2</v>
      </c>
      <c r="J226">
        <f t="shared" ca="1" si="75"/>
        <v>74</v>
      </c>
      <c r="K226" s="5" t="str">
        <f t="shared" ca="1" si="82"/>
        <v>Ruta 3/3D</v>
      </c>
      <c r="L226" s="5" t="str">
        <f t="shared" ca="1" si="82"/>
        <v>Avd. San José, nº 3 (esq. Miguel Servet - Pd. Bus)</v>
      </c>
      <c r="M226" s="5" t="str">
        <f t="shared" ca="1" si="82"/>
        <v>05:27</v>
      </c>
      <c r="N226" s="5" t="str">
        <f t="shared" ca="1" si="82"/>
        <v>13:24</v>
      </c>
      <c r="O226" s="5">
        <f t="shared" ca="1" si="82"/>
        <v>0</v>
      </c>
      <c r="P226" s="5">
        <f t="shared" ca="1" si="82"/>
        <v>0</v>
      </c>
      <c r="Q226" s="5" t="str">
        <f t="shared" ca="1" si="82"/>
        <v>Avd. San José, nº 97 (Pd. Bus)</v>
      </c>
      <c r="R226" s="5">
        <f t="shared" ca="1" si="82"/>
        <v>0</v>
      </c>
      <c r="S226" s="5" t="str">
        <f t="shared" ca="1" si="81"/>
        <v>3</v>
      </c>
      <c r="T226" s="5" t="str">
        <f t="shared" ca="1" si="81"/>
        <v>3D</v>
      </c>
      <c r="U226" s="5">
        <f t="shared" ca="1" si="81"/>
        <v>10</v>
      </c>
      <c r="V226" s="5">
        <f t="shared" ca="1" si="76"/>
        <v>74</v>
      </c>
      <c r="W226" s="15" t="str">
        <f t="shared" ca="1" si="67"/>
        <v/>
      </c>
      <c r="X226" s="15">
        <f t="shared" ca="1" si="68"/>
        <v>1</v>
      </c>
      <c r="Y226" s="15">
        <f t="shared" ca="1" si="77"/>
        <v>1</v>
      </c>
      <c r="Z226">
        <f t="shared" ca="1" si="69"/>
        <v>0</v>
      </c>
      <c r="AA226">
        <f t="shared" ca="1" si="70"/>
        <v>0</v>
      </c>
      <c r="AB226">
        <f t="shared" ca="1" si="71"/>
        <v>0</v>
      </c>
      <c r="AC226">
        <f t="shared" ca="1" si="72"/>
        <v>4</v>
      </c>
      <c r="AD226">
        <f t="shared" ca="1" si="73"/>
        <v>4</v>
      </c>
    </row>
    <row r="227" spans="5:30" x14ac:dyDescent="0.25">
      <c r="E227">
        <f t="shared" ca="1" si="83"/>
        <v>75</v>
      </c>
      <c r="F227" s="14">
        <f t="shared" si="78"/>
        <v>225</v>
      </c>
      <c r="G227">
        <f t="shared" ca="1" si="79"/>
        <v>1</v>
      </c>
      <c r="H227">
        <f t="shared" ca="1" si="74"/>
        <v>77</v>
      </c>
      <c r="I227" t="str">
        <f t="shared" ca="1" si="80"/>
        <v>x2</v>
      </c>
      <c r="J227">
        <f t="shared" ca="1" si="75"/>
        <v>75</v>
      </c>
      <c r="K227" s="5" t="str">
        <f t="shared" ca="1" si="82"/>
        <v>Ruta 3/3D</v>
      </c>
      <c r="L227" s="5" t="str">
        <f t="shared" ca="1" si="82"/>
        <v>Compromiso de Caspe, nº 48 - Pd. Bus (esq. Doctor Iranzo)</v>
      </c>
      <c r="M227" s="5" t="str">
        <f t="shared" ca="1" si="82"/>
        <v>05:28</v>
      </c>
      <c r="N227" s="5" t="str">
        <f t="shared" ca="1" si="82"/>
        <v>13:25</v>
      </c>
      <c r="O227" s="5">
        <f t="shared" ca="1" si="82"/>
        <v>0</v>
      </c>
      <c r="P227" s="5">
        <f t="shared" ca="1" si="82"/>
        <v>0</v>
      </c>
      <c r="Q227" s="5" t="str">
        <f t="shared" ca="1" si="82"/>
        <v>Avd. San José, nº 3 (esq. Miguel Servet - Pd. Bus)</v>
      </c>
      <c r="R227" s="5">
        <f t="shared" ca="1" si="82"/>
        <v>0</v>
      </c>
      <c r="S227" s="5" t="str">
        <f t="shared" ca="1" si="81"/>
        <v>3</v>
      </c>
      <c r="T227" s="5" t="str">
        <f t="shared" ca="1" si="81"/>
        <v>3D</v>
      </c>
      <c r="U227" s="5">
        <f t="shared" ca="1" si="81"/>
        <v>11</v>
      </c>
      <c r="V227" s="5">
        <f t="shared" ca="1" si="76"/>
        <v>75</v>
      </c>
      <c r="W227" s="15" t="str">
        <f t="shared" ca="1" si="67"/>
        <v/>
      </c>
      <c r="X227" s="15">
        <f t="shared" ca="1" si="68"/>
        <v>1</v>
      </c>
      <c r="Y227" s="15">
        <f t="shared" ca="1" si="77"/>
        <v>1</v>
      </c>
      <c r="Z227">
        <f t="shared" ca="1" si="69"/>
        <v>0</v>
      </c>
      <c r="AA227">
        <f t="shared" ca="1" si="70"/>
        <v>0</v>
      </c>
      <c r="AB227">
        <f t="shared" ca="1" si="71"/>
        <v>0</v>
      </c>
      <c r="AC227">
        <f t="shared" ca="1" si="72"/>
        <v>3</v>
      </c>
      <c r="AD227">
        <f t="shared" ca="1" si="73"/>
        <v>3</v>
      </c>
    </row>
    <row r="228" spans="5:30" x14ac:dyDescent="0.25">
      <c r="E228">
        <f t="shared" ca="1" si="83"/>
        <v>76</v>
      </c>
      <c r="F228" s="14">
        <f t="shared" si="78"/>
        <v>226</v>
      </c>
      <c r="G228">
        <f t="shared" ca="1" si="79"/>
        <v>1</v>
      </c>
      <c r="H228">
        <f t="shared" ca="1" si="74"/>
        <v>77</v>
      </c>
      <c r="I228" t="str">
        <f t="shared" ca="1" si="80"/>
        <v>x2</v>
      </c>
      <c r="J228">
        <f t="shared" ca="1" si="75"/>
        <v>76</v>
      </c>
      <c r="K228" s="5" t="str">
        <f ca="1">INDIRECT("'"&amp;$I228&amp;"'!"&amp;K$2&amp;$J228+2)</f>
        <v>Ruta 3/3D</v>
      </c>
      <c r="L228" s="5" t="str">
        <f t="shared" ca="1" si="82"/>
        <v>Compromiso de Caspe, nº 76 (Pd. Bus)</v>
      </c>
      <c r="M228" s="5" t="str">
        <f t="shared" ca="1" si="82"/>
        <v>05:30</v>
      </c>
      <c r="N228" s="5" t="str">
        <f t="shared" ca="1" si="82"/>
        <v>13:27</v>
      </c>
      <c r="O228" s="5">
        <f t="shared" ca="1" si="82"/>
        <v>0</v>
      </c>
      <c r="P228" s="5">
        <f t="shared" ca="1" si="82"/>
        <v>0</v>
      </c>
      <c r="Q228" s="5" t="str">
        <f t="shared" ca="1" si="82"/>
        <v>Compromiso de Caspe, nº 48 - Pd. Bus (esq. Doctor Iranzo)</v>
      </c>
      <c r="R228" s="5">
        <f t="shared" ca="1" si="82"/>
        <v>0</v>
      </c>
      <c r="S228" s="5" t="str">
        <f t="shared" ca="1" si="81"/>
        <v>3</v>
      </c>
      <c r="T228" s="5" t="str">
        <f t="shared" ca="1" si="81"/>
        <v>3D</v>
      </c>
      <c r="U228" s="5">
        <f t="shared" ca="1" si="81"/>
        <v>12</v>
      </c>
      <c r="V228" s="5">
        <f t="shared" ca="1" si="76"/>
        <v>76</v>
      </c>
      <c r="W228" s="15" t="str">
        <f t="shared" ca="1" si="67"/>
        <v/>
      </c>
      <c r="X228" s="15">
        <f t="shared" ca="1" si="68"/>
        <v>1</v>
      </c>
      <c r="Y228" s="15">
        <f t="shared" ca="1" si="77"/>
        <v>1</v>
      </c>
      <c r="Z228">
        <f t="shared" ca="1" si="69"/>
        <v>0</v>
      </c>
      <c r="AA228">
        <f t="shared" ca="1" si="70"/>
        <v>0</v>
      </c>
      <c r="AB228">
        <f t="shared" ca="1" si="71"/>
        <v>0</v>
      </c>
      <c r="AC228">
        <f t="shared" ca="1" si="72"/>
        <v>2</v>
      </c>
      <c r="AD228">
        <f t="shared" ca="1" si="73"/>
        <v>2</v>
      </c>
    </row>
    <row r="229" spans="5:30" x14ac:dyDescent="0.25">
      <c r="E229">
        <f t="shared" ca="1" si="83"/>
        <v>77</v>
      </c>
      <c r="F229" s="14">
        <f t="shared" si="78"/>
        <v>227</v>
      </c>
      <c r="G229">
        <f t="shared" ca="1" si="79"/>
        <v>1</v>
      </c>
      <c r="H229">
        <f t="shared" ca="1" si="74"/>
        <v>77</v>
      </c>
      <c r="I229" t="str">
        <f t="shared" ca="1" si="80"/>
        <v>x2</v>
      </c>
      <c r="J229">
        <f t="shared" ca="1" si="75"/>
        <v>77</v>
      </c>
      <c r="K229" s="5" t="str">
        <f t="shared" ca="1" si="82"/>
        <v>Ruta 3/3D</v>
      </c>
      <c r="L229" s="5" t="str">
        <f t="shared" ca="1" si="82"/>
        <v>Opel Planta en Figueruelas</v>
      </c>
      <c r="M229" s="5" t="str">
        <f t="shared" ca="1" si="82"/>
        <v>06:00</v>
      </c>
      <c r="N229" s="5" t="str">
        <f t="shared" ca="1" si="82"/>
        <v>14:00</v>
      </c>
      <c r="O229" s="5">
        <f t="shared" ca="1" si="82"/>
        <v>0</v>
      </c>
      <c r="P229" s="5">
        <f t="shared" ca="1" si="82"/>
        <v>0</v>
      </c>
      <c r="Q229" s="5" t="str">
        <f t="shared" ca="1" si="82"/>
        <v>Compromiso de Caspe, nº 76 (Pd. Bus)</v>
      </c>
      <c r="R229" s="5">
        <f t="shared" ca="1" si="82"/>
        <v>0</v>
      </c>
      <c r="S229" s="5" t="str">
        <f t="shared" ca="1" si="81"/>
        <v>3</v>
      </c>
      <c r="T229" s="5" t="str">
        <f t="shared" ca="1" si="81"/>
        <v>3D</v>
      </c>
      <c r="U229" s="5">
        <f t="shared" ca="1" si="81"/>
        <v>13</v>
      </c>
      <c r="V229" s="5">
        <f t="shared" ca="1" si="76"/>
        <v>0</v>
      </c>
      <c r="W229" s="15" t="str">
        <f t="shared" ca="1" si="67"/>
        <v/>
      </c>
      <c r="X229" s="15">
        <f t="shared" ca="1" si="68"/>
        <v>1</v>
      </c>
      <c r="Y229" s="15">
        <f t="shared" ca="1" si="77"/>
        <v>1</v>
      </c>
      <c r="Z229">
        <f t="shared" ca="1" si="69"/>
        <v>0</v>
      </c>
      <c r="AA229">
        <f t="shared" ca="1" si="70"/>
        <v>0</v>
      </c>
      <c r="AB229">
        <f t="shared" ca="1" si="71"/>
        <v>0</v>
      </c>
      <c r="AC229">
        <f t="shared" ca="1" si="72"/>
        <v>1</v>
      </c>
      <c r="AD229">
        <f t="shared" ca="1" si="73"/>
        <v>1</v>
      </c>
    </row>
    <row r="230" spans="5:30" x14ac:dyDescent="0.25">
      <c r="E230">
        <f t="shared" ca="1" si="83"/>
        <v>1</v>
      </c>
      <c r="F230" s="14">
        <f t="shared" si="78"/>
        <v>228</v>
      </c>
      <c r="G230">
        <f t="shared" ca="1" si="79"/>
        <v>2</v>
      </c>
      <c r="H230">
        <f t="shared" ca="1" si="74"/>
        <v>140</v>
      </c>
      <c r="I230" t="str">
        <f t="shared" ca="1" si="80"/>
        <v>x3</v>
      </c>
      <c r="J230">
        <f t="shared" ca="1" si="75"/>
        <v>1</v>
      </c>
      <c r="K230" s="5" t="str">
        <f t="shared" ca="1" si="82"/>
        <v>Ruta 4/20</v>
      </c>
      <c r="L230" s="5" t="str">
        <f t="shared" ca="1" si="82"/>
        <v>Ruta 4/20</v>
      </c>
      <c r="M230" s="5" t="str">
        <f t="shared" ca="1" si="82"/>
        <v/>
      </c>
      <c r="N230" s="5" t="str">
        <f t="shared" ca="1" si="82"/>
        <v/>
      </c>
      <c r="O230" s="5">
        <f t="shared" ca="1" si="82"/>
        <v>0</v>
      </c>
      <c r="P230" s="5">
        <f t="shared" ca="1" si="82"/>
        <v>0</v>
      </c>
      <c r="Q230" s="5" t="str">
        <f t="shared" ca="1" si="82"/>
        <v/>
      </c>
      <c r="R230" s="5">
        <f t="shared" ca="1" si="82"/>
        <v>1</v>
      </c>
      <c r="S230" s="5" t="str">
        <f t="shared" ca="1" si="81"/>
        <v>4</v>
      </c>
      <c r="T230" s="5" t="str">
        <f t="shared" ca="1" si="81"/>
        <v>20</v>
      </c>
      <c r="U230" s="5">
        <f t="shared" ca="1" si="81"/>
        <v>0</v>
      </c>
      <c r="V230" s="5">
        <f t="shared" ca="1" si="76"/>
        <v>1</v>
      </c>
      <c r="W230" s="15">
        <f t="shared" ca="1" si="67"/>
        <v>1</v>
      </c>
      <c r="X230" s="15">
        <f t="shared" ca="1" si="68"/>
        <v>0</v>
      </c>
      <c r="Y230" s="15" t="str">
        <f t="shared" ca="1" si="77"/>
        <v/>
      </c>
      <c r="Z230">
        <f t="shared" ca="1" si="69"/>
        <v>15</v>
      </c>
      <c r="AA230">
        <f t="shared" ca="1" si="70"/>
        <v>7</v>
      </c>
      <c r="AB230">
        <f t="shared" ca="1" si="71"/>
        <v>7</v>
      </c>
      <c r="AC230">
        <f t="shared" ca="1" si="72"/>
        <v>0</v>
      </c>
      <c r="AD230">
        <f t="shared" ca="1" si="73"/>
        <v>0</v>
      </c>
    </row>
    <row r="231" spans="5:30" x14ac:dyDescent="0.25">
      <c r="E231">
        <f t="shared" ca="1" si="83"/>
        <v>2</v>
      </c>
      <c r="F231" s="14">
        <f t="shared" si="78"/>
        <v>229</v>
      </c>
      <c r="G231">
        <f t="shared" ca="1" si="79"/>
        <v>2</v>
      </c>
      <c r="H231">
        <f t="shared" ca="1" si="74"/>
        <v>140</v>
      </c>
      <c r="I231" t="str">
        <f t="shared" ca="1" si="80"/>
        <v>x3</v>
      </c>
      <c r="J231">
        <f t="shared" ca="1" si="75"/>
        <v>2</v>
      </c>
      <c r="K231" s="5" t="str">
        <f t="shared" ca="1" si="82"/>
        <v>Ruta 4/20</v>
      </c>
      <c r="L231" s="5" t="str">
        <f t="shared" ca="1" si="82"/>
        <v>Sixto Celorrio (frente Valle Zuriza - Pd. Bus)</v>
      </c>
      <c r="M231" s="5" t="str">
        <f t="shared" ca="1" si="82"/>
        <v>05:03</v>
      </c>
      <c r="N231" s="5" t="str">
        <f t="shared" ca="1" si="82"/>
        <v>12:58</v>
      </c>
      <c r="O231" s="5" t="str">
        <f t="shared" ca="1" si="82"/>
        <v>20:58</v>
      </c>
      <c r="P231" s="5">
        <f t="shared" ca="1" si="82"/>
        <v>0</v>
      </c>
      <c r="Q231" s="5" t="str">
        <f t="shared" ca="1" si="82"/>
        <v>Opel Planta en Figueruelas</v>
      </c>
      <c r="R231" s="5">
        <f t="shared" ca="1" si="82"/>
        <v>0</v>
      </c>
      <c r="S231" s="5" t="str">
        <f t="shared" ca="1" si="81"/>
        <v>4</v>
      </c>
      <c r="T231" s="5" t="str">
        <f t="shared" ca="1" si="81"/>
        <v>20</v>
      </c>
      <c r="U231" s="5">
        <f t="shared" ca="1" si="81"/>
        <v>1</v>
      </c>
      <c r="V231" s="5">
        <f t="shared" ca="1" si="76"/>
        <v>2</v>
      </c>
      <c r="W231" s="15" t="str">
        <f t="shared" ca="1" si="67"/>
        <v/>
      </c>
      <c r="X231" s="15">
        <f t="shared" ca="1" si="68"/>
        <v>1</v>
      </c>
      <c r="Y231" s="15">
        <f t="shared" ca="1" si="77"/>
        <v>1</v>
      </c>
      <c r="Z231">
        <f t="shared" ca="1" si="69"/>
        <v>0</v>
      </c>
      <c r="AA231">
        <f t="shared" ca="1" si="70"/>
        <v>0</v>
      </c>
      <c r="AB231">
        <f t="shared" ca="1" si="71"/>
        <v>0</v>
      </c>
      <c r="AC231">
        <f t="shared" ca="1" si="72"/>
        <v>7</v>
      </c>
      <c r="AD231">
        <f t="shared" ca="1" si="73"/>
        <v>7</v>
      </c>
    </row>
    <row r="232" spans="5:30" x14ac:dyDescent="0.25">
      <c r="E232">
        <f t="shared" ca="1" si="83"/>
        <v>3</v>
      </c>
      <c r="F232" s="14">
        <f t="shared" si="78"/>
        <v>230</v>
      </c>
      <c r="G232">
        <f t="shared" ca="1" si="79"/>
        <v>2</v>
      </c>
      <c r="H232">
        <f t="shared" ca="1" si="74"/>
        <v>140</v>
      </c>
      <c r="I232" t="str">
        <f t="shared" ca="1" si="80"/>
        <v>x3</v>
      </c>
      <c r="J232">
        <f t="shared" ca="1" si="75"/>
        <v>3</v>
      </c>
      <c r="K232" s="5" t="str">
        <f t="shared" ca="1" si="82"/>
        <v>Ruta 4/20</v>
      </c>
      <c r="L232" s="5" t="str">
        <f t="shared" ca="1" si="82"/>
        <v>San Juan de la Peña, nº 36 (Pd. Bus)</v>
      </c>
      <c r="M232" s="5" t="str">
        <f t="shared" ca="1" si="82"/>
        <v>05:04</v>
      </c>
      <c r="N232" s="5" t="str">
        <f t="shared" ca="1" si="82"/>
        <v>12:59</v>
      </c>
      <c r="O232" s="5" t="str">
        <f t="shared" ca="1" si="82"/>
        <v>20:59</v>
      </c>
      <c r="P232" s="5">
        <f t="shared" ca="1" si="82"/>
        <v>0</v>
      </c>
      <c r="Q232" s="5" t="str">
        <f t="shared" ca="1" si="82"/>
        <v>Majas de Goya, 15 (Pd. Bus - CAI)</v>
      </c>
      <c r="R232" s="5">
        <f t="shared" ca="1" si="82"/>
        <v>0</v>
      </c>
      <c r="S232" s="5" t="str">
        <f t="shared" ca="1" si="81"/>
        <v>4</v>
      </c>
      <c r="T232" s="5" t="str">
        <f t="shared" ca="1" si="81"/>
        <v>20</v>
      </c>
      <c r="U232" s="5">
        <f t="shared" ca="1" si="81"/>
        <v>2</v>
      </c>
      <c r="V232" s="5">
        <f t="shared" ca="1" si="76"/>
        <v>3</v>
      </c>
      <c r="W232" s="15" t="str">
        <f t="shared" ca="1" si="67"/>
        <v/>
      </c>
      <c r="X232" s="15">
        <f t="shared" ca="1" si="68"/>
        <v>1</v>
      </c>
      <c r="Y232" s="15">
        <f t="shared" ca="1" si="77"/>
        <v>1</v>
      </c>
      <c r="Z232">
        <f t="shared" ca="1" si="69"/>
        <v>0</v>
      </c>
      <c r="AA232">
        <f t="shared" ca="1" si="70"/>
        <v>0</v>
      </c>
      <c r="AB232">
        <f t="shared" ca="1" si="71"/>
        <v>0</v>
      </c>
      <c r="AC232">
        <f t="shared" ca="1" si="72"/>
        <v>6</v>
      </c>
      <c r="AD232">
        <f t="shared" ca="1" si="73"/>
        <v>6</v>
      </c>
    </row>
    <row r="233" spans="5:30" x14ac:dyDescent="0.25">
      <c r="E233">
        <f t="shared" ca="1" si="83"/>
        <v>4</v>
      </c>
      <c r="F233" s="14">
        <f t="shared" si="78"/>
        <v>231</v>
      </c>
      <c r="G233">
        <f t="shared" ca="1" si="79"/>
        <v>2</v>
      </c>
      <c r="H233">
        <f t="shared" ca="1" si="74"/>
        <v>140</v>
      </c>
      <c r="I233" t="str">
        <f t="shared" ca="1" si="80"/>
        <v>x3</v>
      </c>
      <c r="J233">
        <f t="shared" ca="1" si="75"/>
        <v>4</v>
      </c>
      <c r="K233" s="5" t="str">
        <f t="shared" ca="1" si="82"/>
        <v>Ruta 4/20</v>
      </c>
      <c r="L233" s="5" t="str">
        <f t="shared" ca="1" si="82"/>
        <v>San Juan de la Peña (esq. José Luis Lacruz)</v>
      </c>
      <c r="M233" s="5" t="str">
        <f t="shared" ca="1" si="82"/>
        <v>05:05</v>
      </c>
      <c r="N233" s="5" t="str">
        <f t="shared" ca="1" si="82"/>
        <v>13:00</v>
      </c>
      <c r="O233" s="5" t="str">
        <f t="shared" ca="1" si="82"/>
        <v>21:00</v>
      </c>
      <c r="P233" s="5">
        <f t="shared" ca="1" si="82"/>
        <v>0</v>
      </c>
      <c r="Q233" s="5" t="str">
        <f t="shared" ca="1" si="82"/>
        <v>Avd. Academia Gral. Militar (frente nº 56)</v>
      </c>
      <c r="R233" s="5">
        <f t="shared" ca="1" si="82"/>
        <v>0</v>
      </c>
      <c r="S233" s="5" t="str">
        <f t="shared" ca="1" si="81"/>
        <v>4</v>
      </c>
      <c r="T233" s="5" t="str">
        <f t="shared" ca="1" si="81"/>
        <v>20</v>
      </c>
      <c r="U233" s="5">
        <f t="shared" ca="1" si="81"/>
        <v>3</v>
      </c>
      <c r="V233" s="5">
        <f t="shared" ca="1" si="76"/>
        <v>4</v>
      </c>
      <c r="W233" s="15" t="str">
        <f t="shared" ca="1" si="67"/>
        <v/>
      </c>
      <c r="X233" s="15">
        <f t="shared" ca="1" si="68"/>
        <v>1</v>
      </c>
      <c r="Y233" s="15">
        <f t="shared" ca="1" si="77"/>
        <v>1</v>
      </c>
      <c r="Z233">
        <f t="shared" ca="1" si="69"/>
        <v>0</v>
      </c>
      <c r="AA233">
        <f t="shared" ca="1" si="70"/>
        <v>0</v>
      </c>
      <c r="AB233">
        <f t="shared" ca="1" si="71"/>
        <v>0</v>
      </c>
      <c r="AC233">
        <f t="shared" ca="1" si="72"/>
        <v>5</v>
      </c>
      <c r="AD233">
        <f t="shared" ca="1" si="73"/>
        <v>5</v>
      </c>
    </row>
    <row r="234" spans="5:30" x14ac:dyDescent="0.25">
      <c r="E234">
        <f t="shared" ca="1" si="83"/>
        <v>5</v>
      </c>
      <c r="F234" s="14">
        <f t="shared" si="78"/>
        <v>232</v>
      </c>
      <c r="G234">
        <f t="shared" ca="1" si="79"/>
        <v>2</v>
      </c>
      <c r="H234">
        <f t="shared" ca="1" si="74"/>
        <v>140</v>
      </c>
      <c r="I234" t="str">
        <f t="shared" ca="1" si="80"/>
        <v>x3</v>
      </c>
      <c r="J234">
        <f t="shared" ca="1" si="75"/>
        <v>5</v>
      </c>
      <c r="K234" s="5" t="str">
        <f t="shared" ca="1" si="82"/>
        <v>Ruta 4/20</v>
      </c>
      <c r="L234" s="5" t="str">
        <f t="shared" ca="1" si="82"/>
        <v>San Juan de la Peña, nº 182 ( Pd. Bus)</v>
      </c>
      <c r="M234" s="5" t="str">
        <f t="shared" ca="1" si="82"/>
        <v>05:06</v>
      </c>
      <c r="N234" s="5" t="str">
        <f t="shared" ca="1" si="82"/>
        <v>13:01</v>
      </c>
      <c r="O234" s="5" t="str">
        <f t="shared" ca="1" si="82"/>
        <v>21:01</v>
      </c>
      <c r="P234" s="5">
        <f t="shared" ca="1" si="82"/>
        <v>0</v>
      </c>
      <c r="Q234" s="5" t="str">
        <f t="shared" ca="1" si="82"/>
        <v>San Juan de la Peña, (frente nº 192 - Pd. Bus)</v>
      </c>
      <c r="R234" s="5">
        <f t="shared" ca="1" si="82"/>
        <v>0</v>
      </c>
      <c r="S234" s="5" t="str">
        <f t="shared" ca="1" si="81"/>
        <v>4</v>
      </c>
      <c r="T234" s="5" t="str">
        <f t="shared" ca="1" si="81"/>
        <v>20</v>
      </c>
      <c r="U234" s="5">
        <f t="shared" ca="1" si="81"/>
        <v>4</v>
      </c>
      <c r="V234" s="5">
        <f t="shared" ca="1" si="76"/>
        <v>5</v>
      </c>
      <c r="W234" s="15" t="str">
        <f t="shared" ca="1" si="67"/>
        <v/>
      </c>
      <c r="X234" s="15">
        <f t="shared" ca="1" si="68"/>
        <v>1</v>
      </c>
      <c r="Y234" s="15">
        <f t="shared" ca="1" si="77"/>
        <v>1</v>
      </c>
      <c r="Z234">
        <f t="shared" ca="1" si="69"/>
        <v>0</v>
      </c>
      <c r="AA234">
        <f t="shared" ca="1" si="70"/>
        <v>0</v>
      </c>
      <c r="AB234">
        <f t="shared" ca="1" si="71"/>
        <v>0</v>
      </c>
      <c r="AC234">
        <f t="shared" ca="1" si="72"/>
        <v>4</v>
      </c>
      <c r="AD234">
        <f t="shared" ca="1" si="73"/>
        <v>4</v>
      </c>
    </row>
    <row r="235" spans="5:30" x14ac:dyDescent="0.25">
      <c r="E235">
        <f t="shared" ca="1" si="83"/>
        <v>6</v>
      </c>
      <c r="F235" s="14">
        <f t="shared" si="78"/>
        <v>233</v>
      </c>
      <c r="G235">
        <f t="shared" ca="1" si="79"/>
        <v>2</v>
      </c>
      <c r="H235">
        <f t="shared" ca="1" si="74"/>
        <v>140</v>
      </c>
      <c r="I235" t="str">
        <f t="shared" ca="1" si="80"/>
        <v>x3</v>
      </c>
      <c r="J235">
        <f t="shared" ca="1" si="75"/>
        <v>6</v>
      </c>
      <c r="K235" s="5" t="str">
        <f t="shared" ca="1" si="82"/>
        <v>Ruta 4/20</v>
      </c>
      <c r="L235" s="5" t="str">
        <f t="shared" ca="1" si="82"/>
        <v>Academia General Militar, 56 ( Pd. Bus)</v>
      </c>
      <c r="M235" s="5" t="str">
        <f t="shared" ca="1" si="82"/>
        <v>05:08</v>
      </c>
      <c r="N235" s="5" t="str">
        <f t="shared" ca="1" si="82"/>
        <v>13:03</v>
      </c>
      <c r="O235" s="5" t="str">
        <f t="shared" ca="1" si="82"/>
        <v>21:03</v>
      </c>
      <c r="P235" s="5">
        <f t="shared" ca="1" si="82"/>
        <v>0</v>
      </c>
      <c r="Q235" s="5" t="str">
        <f t="shared" ca="1" si="82"/>
        <v>San Juan de la Peña (frente José Luis Lacruz)</v>
      </c>
      <c r="R235" s="5">
        <f t="shared" ca="1" si="82"/>
        <v>0</v>
      </c>
      <c r="S235" s="5" t="str">
        <f t="shared" ca="1" si="81"/>
        <v>4</v>
      </c>
      <c r="T235" s="5" t="str">
        <f t="shared" ca="1" si="81"/>
        <v>20</v>
      </c>
      <c r="U235" s="5">
        <f t="shared" ca="1" si="81"/>
        <v>5</v>
      </c>
      <c r="V235" s="5">
        <f t="shared" ca="1" si="76"/>
        <v>6</v>
      </c>
      <c r="W235" s="15" t="str">
        <f t="shared" ca="1" si="67"/>
        <v/>
      </c>
      <c r="X235" s="15">
        <f t="shared" ca="1" si="68"/>
        <v>1</v>
      </c>
      <c r="Y235" s="15">
        <f t="shared" ca="1" si="77"/>
        <v>1</v>
      </c>
      <c r="Z235">
        <f t="shared" ca="1" si="69"/>
        <v>0</v>
      </c>
      <c r="AA235">
        <f t="shared" ca="1" si="70"/>
        <v>0</v>
      </c>
      <c r="AB235">
        <f t="shared" ca="1" si="71"/>
        <v>0</v>
      </c>
      <c r="AC235">
        <f t="shared" ca="1" si="72"/>
        <v>3</v>
      </c>
      <c r="AD235">
        <f t="shared" ca="1" si="73"/>
        <v>3</v>
      </c>
    </row>
    <row r="236" spans="5:30" x14ac:dyDescent="0.25">
      <c r="E236">
        <f t="shared" ca="1" si="83"/>
        <v>7</v>
      </c>
      <c r="F236" s="14">
        <f t="shared" si="78"/>
        <v>234</v>
      </c>
      <c r="G236">
        <f t="shared" ca="1" si="79"/>
        <v>2</v>
      </c>
      <c r="H236">
        <f t="shared" ca="1" si="74"/>
        <v>140</v>
      </c>
      <c r="I236" t="str">
        <f t="shared" ca="1" si="80"/>
        <v>x3</v>
      </c>
      <c r="J236">
        <f t="shared" ca="1" si="75"/>
        <v>7</v>
      </c>
      <c r="K236" s="5" t="str">
        <f t="shared" ca="1" si="82"/>
        <v>Ruta 4/20</v>
      </c>
      <c r="L236" s="5" t="str">
        <f t="shared" ca="1" si="82"/>
        <v>Majas de Goya, 15 (Pd. Bus - CAI)</v>
      </c>
      <c r="M236" s="5" t="str">
        <f t="shared" ca="1" si="82"/>
        <v>05:10</v>
      </c>
      <c r="N236" s="5" t="str">
        <f t="shared" ca="1" si="82"/>
        <v>13:05</v>
      </c>
      <c r="O236" s="5" t="str">
        <f t="shared" ca="1" si="82"/>
        <v>21:05</v>
      </c>
      <c r="P236" s="5">
        <f t="shared" ref="K236:R259" ca="1" si="84">INDIRECT("'"&amp;$I236&amp;"'!"&amp;P$2&amp;$J236+2)</f>
        <v>0</v>
      </c>
      <c r="Q236" s="5" t="str">
        <f t="shared" ca="1" si="84"/>
        <v>San Juan de la Peña, nº 29 (Pd. Bus)</v>
      </c>
      <c r="R236" s="5">
        <f t="shared" ca="1" si="84"/>
        <v>0</v>
      </c>
      <c r="S236" s="5" t="str">
        <f t="shared" ca="1" si="81"/>
        <v>4</v>
      </c>
      <c r="T236" s="5" t="str">
        <f t="shared" ca="1" si="81"/>
        <v>20</v>
      </c>
      <c r="U236" s="5">
        <f t="shared" ca="1" si="81"/>
        <v>6</v>
      </c>
      <c r="V236" s="5">
        <f t="shared" ca="1" si="76"/>
        <v>7</v>
      </c>
      <c r="W236" s="15" t="str">
        <f t="shared" ca="1" si="67"/>
        <v/>
      </c>
      <c r="X236" s="15">
        <f t="shared" ca="1" si="68"/>
        <v>1</v>
      </c>
      <c r="Y236" s="15">
        <f t="shared" ca="1" si="77"/>
        <v>1</v>
      </c>
      <c r="Z236">
        <f t="shared" ca="1" si="69"/>
        <v>0</v>
      </c>
      <c r="AA236">
        <f t="shared" ca="1" si="70"/>
        <v>0</v>
      </c>
      <c r="AB236">
        <f t="shared" ca="1" si="71"/>
        <v>0</v>
      </c>
      <c r="AC236">
        <f t="shared" ca="1" si="72"/>
        <v>2</v>
      </c>
      <c r="AD236">
        <f t="shared" ca="1" si="73"/>
        <v>2</v>
      </c>
    </row>
    <row r="237" spans="5:30" x14ac:dyDescent="0.25">
      <c r="E237">
        <f t="shared" ca="1" si="83"/>
        <v>8</v>
      </c>
      <c r="F237" s="14">
        <f t="shared" si="78"/>
        <v>235</v>
      </c>
      <c r="G237">
        <f t="shared" ca="1" si="79"/>
        <v>2</v>
      </c>
      <c r="H237">
        <f t="shared" ca="1" si="74"/>
        <v>140</v>
      </c>
      <c r="I237" t="str">
        <f t="shared" ca="1" si="80"/>
        <v>x3</v>
      </c>
      <c r="J237">
        <f t="shared" ca="1" si="75"/>
        <v>8</v>
      </c>
      <c r="K237" s="5" t="str">
        <f t="shared" ca="1" si="84"/>
        <v>Ruta 4/20</v>
      </c>
      <c r="L237" s="5" t="str">
        <f t="shared" ca="1" si="84"/>
        <v>Opel Planta en Figueruelas</v>
      </c>
      <c r="M237" s="5" t="str">
        <f t="shared" ca="1" si="84"/>
        <v>05:30</v>
      </c>
      <c r="N237" s="5" t="str">
        <f t="shared" ca="1" si="84"/>
        <v>13:30</v>
      </c>
      <c r="O237" s="5" t="str">
        <f t="shared" ca="1" si="84"/>
        <v>21:30</v>
      </c>
      <c r="P237" s="5">
        <f t="shared" ca="1" si="84"/>
        <v>0</v>
      </c>
      <c r="Q237" s="5" t="str">
        <f t="shared" ca="1" si="84"/>
        <v>Valle Zuriza, nº 26 (Pd. Bus)</v>
      </c>
      <c r="R237" s="5">
        <f t="shared" ca="1" si="84"/>
        <v>0</v>
      </c>
      <c r="S237" s="5" t="str">
        <f t="shared" ca="1" si="81"/>
        <v>4</v>
      </c>
      <c r="T237" s="5" t="str">
        <f t="shared" ca="1" si="81"/>
        <v>20</v>
      </c>
      <c r="U237" s="5">
        <f t="shared" ca="1" si="81"/>
        <v>7</v>
      </c>
      <c r="V237" s="5">
        <f t="shared" ca="1" si="76"/>
        <v>8</v>
      </c>
      <c r="W237" s="15" t="str">
        <f t="shared" ca="1" si="67"/>
        <v/>
      </c>
      <c r="X237" s="15">
        <f t="shared" ca="1" si="68"/>
        <v>1</v>
      </c>
      <c r="Y237" s="15">
        <f t="shared" ca="1" si="77"/>
        <v>1</v>
      </c>
      <c r="Z237">
        <f t="shared" ca="1" si="69"/>
        <v>0</v>
      </c>
      <c r="AA237">
        <f t="shared" ca="1" si="70"/>
        <v>0</v>
      </c>
      <c r="AB237">
        <f t="shared" ca="1" si="71"/>
        <v>0</v>
      </c>
      <c r="AC237">
        <f t="shared" ca="1" si="72"/>
        <v>1</v>
      </c>
      <c r="AD237">
        <f t="shared" ca="1" si="73"/>
        <v>1</v>
      </c>
    </row>
    <row r="238" spans="5:30" x14ac:dyDescent="0.25">
      <c r="E238">
        <f t="shared" ca="1" si="83"/>
        <v>9</v>
      </c>
      <c r="F238" s="14">
        <f t="shared" si="78"/>
        <v>236</v>
      </c>
      <c r="G238">
        <f t="shared" ca="1" si="79"/>
        <v>2</v>
      </c>
      <c r="H238">
        <f t="shared" ca="1" si="74"/>
        <v>140</v>
      </c>
      <c r="I238" t="str">
        <f t="shared" ca="1" si="80"/>
        <v>x3</v>
      </c>
      <c r="J238">
        <f t="shared" ca="1" si="75"/>
        <v>9</v>
      </c>
      <c r="K238" s="5" t="str">
        <f t="shared" ca="1" si="84"/>
        <v>Ruta 5/20</v>
      </c>
      <c r="L238" s="5" t="str">
        <f t="shared" ca="1" si="84"/>
        <v>Ruta 5/20</v>
      </c>
      <c r="M238" s="5" t="str">
        <f t="shared" ca="1" si="84"/>
        <v/>
      </c>
      <c r="N238" s="5" t="str">
        <f t="shared" ca="1" si="84"/>
        <v/>
      </c>
      <c r="O238" s="5" t="str">
        <f t="shared" ca="1" si="84"/>
        <v/>
      </c>
      <c r="P238" s="5">
        <f t="shared" ca="1" si="84"/>
        <v>0</v>
      </c>
      <c r="Q238" s="5" t="str">
        <f t="shared" ca="1" si="84"/>
        <v/>
      </c>
      <c r="R238" s="5">
        <f t="shared" ca="1" si="84"/>
        <v>1</v>
      </c>
      <c r="S238" s="5" t="str">
        <f t="shared" ca="1" si="81"/>
        <v>5</v>
      </c>
      <c r="T238" s="5" t="str">
        <f t="shared" ca="1" si="81"/>
        <v>20</v>
      </c>
      <c r="U238" s="5">
        <f t="shared" ca="1" si="81"/>
        <v>0</v>
      </c>
      <c r="V238" s="5">
        <f t="shared" ca="1" si="76"/>
        <v>9</v>
      </c>
      <c r="W238" s="15">
        <f t="shared" ca="1" si="67"/>
        <v>1</v>
      </c>
      <c r="X238" s="15">
        <f t="shared" ca="1" si="68"/>
        <v>0</v>
      </c>
      <c r="Y238" s="15" t="str">
        <f t="shared" ca="1" si="77"/>
        <v/>
      </c>
      <c r="Z238">
        <f t="shared" ca="1" si="69"/>
        <v>19</v>
      </c>
      <c r="AA238">
        <f t="shared" ca="1" si="70"/>
        <v>9</v>
      </c>
      <c r="AB238">
        <f t="shared" ca="1" si="71"/>
        <v>9</v>
      </c>
      <c r="AC238">
        <f t="shared" ca="1" si="72"/>
        <v>0</v>
      </c>
      <c r="AD238">
        <f t="shared" ca="1" si="73"/>
        <v>0</v>
      </c>
    </row>
    <row r="239" spans="5:30" x14ac:dyDescent="0.25">
      <c r="E239">
        <f t="shared" ca="1" si="83"/>
        <v>10</v>
      </c>
      <c r="F239" s="14">
        <f t="shared" si="78"/>
        <v>237</v>
      </c>
      <c r="G239">
        <f t="shared" ca="1" si="79"/>
        <v>2</v>
      </c>
      <c r="H239">
        <f t="shared" ca="1" si="74"/>
        <v>140</v>
      </c>
      <c r="I239" t="str">
        <f t="shared" ca="1" si="80"/>
        <v>x3</v>
      </c>
      <c r="J239">
        <f t="shared" ca="1" si="75"/>
        <v>10</v>
      </c>
      <c r="K239" s="5" t="str">
        <f t="shared" ca="1" si="84"/>
        <v>Ruta 5/20</v>
      </c>
      <c r="L239" s="5" t="str">
        <f t="shared" ca="1" si="84"/>
        <v>Salvador Allende, nº 85 ( Pd. Bus)</v>
      </c>
      <c r="M239" s="5" t="str">
        <f t="shared" ca="1" si="84"/>
        <v>05:00</v>
      </c>
      <c r="N239" s="5" t="str">
        <f t="shared" ca="1" si="84"/>
        <v>12:58</v>
      </c>
      <c r="O239" s="5" t="str">
        <f t="shared" ca="1" si="84"/>
        <v>20:58</v>
      </c>
      <c r="P239" s="5">
        <f t="shared" ca="1" si="84"/>
        <v>0</v>
      </c>
      <c r="Q239" s="5" t="str">
        <f t="shared" ca="1" si="84"/>
        <v>Opel Planta en Figueruelas</v>
      </c>
      <c r="R239" s="5">
        <f t="shared" ca="1" si="84"/>
        <v>0</v>
      </c>
      <c r="S239" s="5" t="str">
        <f t="shared" ca="1" si="81"/>
        <v>5</v>
      </c>
      <c r="T239" s="5" t="str">
        <f t="shared" ca="1" si="81"/>
        <v>20</v>
      </c>
      <c r="U239" s="5">
        <f t="shared" ca="1" si="81"/>
        <v>1</v>
      </c>
      <c r="V239" s="5">
        <f t="shared" ca="1" si="76"/>
        <v>10</v>
      </c>
      <c r="W239" s="15" t="str">
        <f t="shared" ca="1" si="67"/>
        <v/>
      </c>
      <c r="X239" s="15">
        <f t="shared" ca="1" si="68"/>
        <v>1</v>
      </c>
      <c r="Y239" s="15">
        <f t="shared" ca="1" si="77"/>
        <v>1</v>
      </c>
      <c r="Z239">
        <f t="shared" ca="1" si="69"/>
        <v>0</v>
      </c>
      <c r="AA239">
        <f t="shared" ca="1" si="70"/>
        <v>0</v>
      </c>
      <c r="AB239">
        <f t="shared" ca="1" si="71"/>
        <v>0</v>
      </c>
      <c r="AC239">
        <f t="shared" ca="1" si="72"/>
        <v>9</v>
      </c>
      <c r="AD239">
        <f t="shared" ca="1" si="73"/>
        <v>9</v>
      </c>
    </row>
    <row r="240" spans="5:30" x14ac:dyDescent="0.25">
      <c r="E240">
        <f t="shared" ca="1" si="83"/>
        <v>11</v>
      </c>
      <c r="F240" s="14">
        <f t="shared" si="78"/>
        <v>238</v>
      </c>
      <c r="G240">
        <f t="shared" ca="1" si="79"/>
        <v>2</v>
      </c>
      <c r="H240">
        <f t="shared" ca="1" si="74"/>
        <v>140</v>
      </c>
      <c r="I240" t="str">
        <f t="shared" ca="1" si="80"/>
        <v>x3</v>
      </c>
      <c r="J240">
        <f t="shared" ca="1" si="75"/>
        <v>11</v>
      </c>
      <c r="K240" s="5" t="str">
        <f t="shared" ca="1" si="84"/>
        <v>Ruta 5/20</v>
      </c>
      <c r="L240" s="5" t="str">
        <f t="shared" ca="1" si="84"/>
        <v>Salvador Allende, nº 67 ( Pd. Bus)</v>
      </c>
      <c r="M240" s="5" t="str">
        <f t="shared" ca="1" si="84"/>
        <v>05:01</v>
      </c>
      <c r="N240" s="5" t="str">
        <f t="shared" ca="1" si="84"/>
        <v>12:59</v>
      </c>
      <c r="O240" s="5" t="str">
        <f t="shared" ca="1" si="84"/>
        <v>20:59</v>
      </c>
      <c r="P240" s="5">
        <f t="shared" ca="1" si="84"/>
        <v>0</v>
      </c>
      <c r="Q240" s="5" t="str">
        <f t="shared" ca="1" si="84"/>
        <v>Pablo Picasso, nº 8 ( Pd. Bus)</v>
      </c>
      <c r="R240" s="5">
        <f t="shared" ca="1" si="84"/>
        <v>0</v>
      </c>
      <c r="S240" s="5" t="str">
        <f t="shared" ca="1" si="81"/>
        <v>5</v>
      </c>
      <c r="T240" s="5" t="str">
        <f t="shared" ca="1" si="81"/>
        <v>20</v>
      </c>
      <c r="U240" s="5">
        <f t="shared" ca="1" si="81"/>
        <v>2</v>
      </c>
      <c r="V240" s="5">
        <f t="shared" ca="1" si="76"/>
        <v>11</v>
      </c>
      <c r="W240" s="15" t="str">
        <f t="shared" ca="1" si="67"/>
        <v/>
      </c>
      <c r="X240" s="15">
        <f t="shared" ca="1" si="68"/>
        <v>1</v>
      </c>
      <c r="Y240" s="15">
        <f t="shared" ca="1" si="77"/>
        <v>1</v>
      </c>
      <c r="Z240">
        <f t="shared" ca="1" si="69"/>
        <v>0</v>
      </c>
      <c r="AA240">
        <f t="shared" ca="1" si="70"/>
        <v>0</v>
      </c>
      <c r="AB240">
        <f t="shared" ca="1" si="71"/>
        <v>0</v>
      </c>
      <c r="AC240">
        <f t="shared" ca="1" si="72"/>
        <v>8</v>
      </c>
      <c r="AD240">
        <f t="shared" ca="1" si="73"/>
        <v>8</v>
      </c>
    </row>
    <row r="241" spans="5:30" x14ac:dyDescent="0.25">
      <c r="E241">
        <f t="shared" ca="1" si="83"/>
        <v>12</v>
      </c>
      <c r="F241" s="14">
        <f t="shared" si="78"/>
        <v>239</v>
      </c>
      <c r="G241">
        <f t="shared" ca="1" si="79"/>
        <v>2</v>
      </c>
      <c r="H241">
        <f t="shared" ca="1" si="74"/>
        <v>140</v>
      </c>
      <c r="I241" t="str">
        <f t="shared" ca="1" si="80"/>
        <v>x3</v>
      </c>
      <c r="J241">
        <f t="shared" ca="1" si="75"/>
        <v>12</v>
      </c>
      <c r="K241" s="5" t="str">
        <f t="shared" ca="1" si="84"/>
        <v>Ruta 5/20</v>
      </c>
      <c r="L241" s="5" t="str">
        <f t="shared" ca="1" si="84"/>
        <v>Pablo Picasso (esq. Salvador Allende - Pd. Bus)</v>
      </c>
      <c r="M241" s="5" t="str">
        <f t="shared" ca="1" si="84"/>
        <v>05:02</v>
      </c>
      <c r="N241" s="5" t="str">
        <f t="shared" ca="1" si="84"/>
        <v>13:00</v>
      </c>
      <c r="O241" s="5" t="str">
        <f t="shared" ca="1" si="84"/>
        <v>21:00</v>
      </c>
      <c r="P241" s="5">
        <f t="shared" ca="1" si="84"/>
        <v>0</v>
      </c>
      <c r="Q241" s="5" t="str">
        <f t="shared" ca="1" si="84"/>
        <v>Pablo Picasso (esq. María Zambrano - Pd. Bus</v>
      </c>
      <c r="R241" s="5">
        <f t="shared" ca="1" si="84"/>
        <v>0</v>
      </c>
      <c r="S241" s="5" t="str">
        <f t="shared" ca="1" si="81"/>
        <v>5</v>
      </c>
      <c r="T241" s="5" t="str">
        <f t="shared" ca="1" si="81"/>
        <v>20</v>
      </c>
      <c r="U241" s="5">
        <f t="shared" ca="1" si="81"/>
        <v>3</v>
      </c>
      <c r="V241" s="5">
        <f t="shared" ca="1" si="76"/>
        <v>12</v>
      </c>
      <c r="W241" s="15" t="str">
        <f t="shared" ca="1" si="67"/>
        <v/>
      </c>
      <c r="X241" s="15">
        <f t="shared" ca="1" si="68"/>
        <v>1</v>
      </c>
      <c r="Y241" s="15">
        <f t="shared" ca="1" si="77"/>
        <v>1</v>
      </c>
      <c r="Z241">
        <f t="shared" ca="1" si="69"/>
        <v>0</v>
      </c>
      <c r="AA241">
        <f t="shared" ca="1" si="70"/>
        <v>0</v>
      </c>
      <c r="AB241">
        <f t="shared" ca="1" si="71"/>
        <v>0</v>
      </c>
      <c r="AC241">
        <f t="shared" ca="1" si="72"/>
        <v>7</v>
      </c>
      <c r="AD241">
        <f t="shared" ca="1" si="73"/>
        <v>7</v>
      </c>
    </row>
    <row r="242" spans="5:30" x14ac:dyDescent="0.25">
      <c r="E242">
        <f t="shared" ca="1" si="83"/>
        <v>13</v>
      </c>
      <c r="F242" s="14">
        <f t="shared" si="78"/>
        <v>240</v>
      </c>
      <c r="G242">
        <f t="shared" ca="1" si="79"/>
        <v>2</v>
      </c>
      <c r="H242">
        <f t="shared" ca="1" si="74"/>
        <v>140</v>
      </c>
      <c r="I242" t="str">
        <f t="shared" ca="1" si="80"/>
        <v>x3</v>
      </c>
      <c r="J242">
        <f t="shared" ca="1" si="75"/>
        <v>13</v>
      </c>
      <c r="K242" s="5" t="str">
        <f t="shared" ca="1" si="84"/>
        <v>Ruta 5/20</v>
      </c>
      <c r="L242" s="5" t="str">
        <f t="shared" ca="1" si="84"/>
        <v>Pablo Picasso, nº 8 ( Pd. Bus)</v>
      </c>
      <c r="M242" s="5" t="str">
        <f t="shared" ca="1" si="84"/>
        <v>05:03</v>
      </c>
      <c r="N242" s="5" t="str">
        <f t="shared" ca="1" si="84"/>
        <v>13:02</v>
      </c>
      <c r="O242" s="5" t="str">
        <f t="shared" ca="1" si="84"/>
        <v>21:02</v>
      </c>
      <c r="P242" s="5">
        <f t="shared" ca="1" si="84"/>
        <v>0</v>
      </c>
      <c r="Q242" s="5" t="str">
        <f t="shared" ca="1" si="84"/>
        <v>María Zambrano (Pablo Iglesias - Pd. Bus)</v>
      </c>
      <c r="R242" s="5">
        <f t="shared" ca="1" si="84"/>
        <v>0</v>
      </c>
      <c r="S242" s="5" t="str">
        <f t="shared" ca="1" si="81"/>
        <v>5</v>
      </c>
      <c r="T242" s="5" t="str">
        <f t="shared" ca="1" si="81"/>
        <v>20</v>
      </c>
      <c r="U242" s="5">
        <f t="shared" ca="1" si="81"/>
        <v>4</v>
      </c>
      <c r="V242" s="5">
        <f t="shared" ca="1" si="76"/>
        <v>13</v>
      </c>
      <c r="W242" s="15" t="str">
        <f t="shared" ca="1" si="67"/>
        <v/>
      </c>
      <c r="X242" s="15">
        <f t="shared" ca="1" si="68"/>
        <v>1</v>
      </c>
      <c r="Y242" s="15">
        <f t="shared" ca="1" si="77"/>
        <v>1</v>
      </c>
      <c r="Z242">
        <f t="shared" ca="1" si="69"/>
        <v>0</v>
      </c>
      <c r="AA242">
        <f t="shared" ca="1" si="70"/>
        <v>0</v>
      </c>
      <c r="AB242">
        <f t="shared" ca="1" si="71"/>
        <v>0</v>
      </c>
      <c r="AC242">
        <f t="shared" ca="1" si="72"/>
        <v>6</v>
      </c>
      <c r="AD242">
        <f t="shared" ca="1" si="73"/>
        <v>6</v>
      </c>
    </row>
    <row r="243" spans="5:30" x14ac:dyDescent="0.25">
      <c r="E243">
        <f t="shared" ca="1" si="83"/>
        <v>14</v>
      </c>
      <c r="F243" s="14">
        <f t="shared" si="78"/>
        <v>241</v>
      </c>
      <c r="G243">
        <f t="shared" ca="1" si="79"/>
        <v>2</v>
      </c>
      <c r="H243">
        <f t="shared" ca="1" si="74"/>
        <v>140</v>
      </c>
      <c r="I243" t="str">
        <f t="shared" ca="1" si="80"/>
        <v>x3</v>
      </c>
      <c r="J243">
        <f t="shared" ca="1" si="75"/>
        <v>14</v>
      </c>
      <c r="K243" s="5" t="str">
        <f t="shared" ca="1" si="84"/>
        <v>Ruta 5/20</v>
      </c>
      <c r="L243" s="5" t="str">
        <f t="shared" ca="1" si="84"/>
        <v>Pablo Picasso (esq. María Zambrano - Pd. Bus</v>
      </c>
      <c r="M243" s="5" t="str">
        <f t="shared" ca="1" si="84"/>
        <v>05:04</v>
      </c>
      <c r="N243" s="5" t="str">
        <f t="shared" ca="1" si="84"/>
        <v>13:03</v>
      </c>
      <c r="O243" s="5" t="str">
        <f t="shared" ca="1" si="84"/>
        <v>21:03</v>
      </c>
      <c r="P243" s="5">
        <f t="shared" ca="1" si="84"/>
        <v>0</v>
      </c>
      <c r="Q243" s="5" t="str">
        <f t="shared" ca="1" si="84"/>
        <v>Gómez de Avellaneda (Margarita Xirgú - Pd. Bus)</v>
      </c>
      <c r="R243" s="5">
        <f t="shared" ca="1" si="84"/>
        <v>0</v>
      </c>
      <c r="S243" s="5" t="str">
        <f t="shared" ca="1" si="81"/>
        <v>5</v>
      </c>
      <c r="T243" s="5" t="str">
        <f t="shared" ca="1" si="81"/>
        <v>20</v>
      </c>
      <c r="U243" s="5">
        <f t="shared" ca="1" si="81"/>
        <v>5</v>
      </c>
      <c r="V243" s="5">
        <f t="shared" ca="1" si="76"/>
        <v>14</v>
      </c>
      <c r="W243" s="15" t="str">
        <f t="shared" ca="1" si="67"/>
        <v/>
      </c>
      <c r="X243" s="15">
        <f t="shared" ca="1" si="68"/>
        <v>1</v>
      </c>
      <c r="Y243" s="15">
        <f t="shared" ca="1" si="77"/>
        <v>1</v>
      </c>
      <c r="Z243">
        <f t="shared" ca="1" si="69"/>
        <v>0</v>
      </c>
      <c r="AA243">
        <f t="shared" ca="1" si="70"/>
        <v>0</v>
      </c>
      <c r="AB243">
        <f t="shared" ca="1" si="71"/>
        <v>0</v>
      </c>
      <c r="AC243">
        <f t="shared" ca="1" si="72"/>
        <v>5</v>
      </c>
      <c r="AD243">
        <f t="shared" ca="1" si="73"/>
        <v>5</v>
      </c>
    </row>
    <row r="244" spans="5:30" x14ac:dyDescent="0.25">
      <c r="E244">
        <f t="shared" ca="1" si="83"/>
        <v>15</v>
      </c>
      <c r="F244" s="14">
        <f t="shared" si="78"/>
        <v>242</v>
      </c>
      <c r="G244">
        <f t="shared" ca="1" si="79"/>
        <v>2</v>
      </c>
      <c r="H244">
        <f t="shared" ca="1" si="74"/>
        <v>140</v>
      </c>
      <c r="I244" t="str">
        <f t="shared" ca="1" si="80"/>
        <v>x3</v>
      </c>
      <c r="J244">
        <f t="shared" ca="1" si="75"/>
        <v>15</v>
      </c>
      <c r="K244" s="5" t="str">
        <f t="shared" ca="1" si="84"/>
        <v>Ruta 5/20</v>
      </c>
      <c r="L244" s="5" t="str">
        <f t="shared" ca="1" si="84"/>
        <v>María Zambrano (esq. Pablo Iglesias - Pd. Bus)</v>
      </c>
      <c r="M244" s="5" t="str">
        <f t="shared" ca="1" si="84"/>
        <v>05:05</v>
      </c>
      <c r="N244" s="5" t="str">
        <f t="shared" ca="1" si="84"/>
        <v>13:04</v>
      </c>
      <c r="O244" s="5" t="str">
        <f t="shared" ca="1" si="84"/>
        <v>21:04</v>
      </c>
      <c r="P244" s="5">
        <f t="shared" ca="1" si="84"/>
        <v>0</v>
      </c>
      <c r="Q244" s="5" t="str">
        <f t="shared" ca="1" si="84"/>
        <v>Luis Legaz, nº 24 (Edf. La Dehesa)</v>
      </c>
      <c r="R244" s="5">
        <f t="shared" ca="1" si="84"/>
        <v>0</v>
      </c>
      <c r="S244" s="5" t="str">
        <f t="shared" ca="1" si="81"/>
        <v>5</v>
      </c>
      <c r="T244" s="5" t="str">
        <f t="shared" ca="1" si="81"/>
        <v>20</v>
      </c>
      <c r="U244" s="5">
        <f t="shared" ca="1" si="81"/>
        <v>6</v>
      </c>
      <c r="V244" s="5">
        <f t="shared" ca="1" si="76"/>
        <v>15</v>
      </c>
      <c r="W244" s="15" t="str">
        <f t="shared" ca="1" si="67"/>
        <v/>
      </c>
      <c r="X244" s="15">
        <f t="shared" ca="1" si="68"/>
        <v>1</v>
      </c>
      <c r="Y244" s="15">
        <f t="shared" ca="1" si="77"/>
        <v>1</v>
      </c>
      <c r="Z244">
        <f t="shared" ca="1" si="69"/>
        <v>0</v>
      </c>
      <c r="AA244">
        <f t="shared" ca="1" si="70"/>
        <v>0</v>
      </c>
      <c r="AB244">
        <f t="shared" ca="1" si="71"/>
        <v>0</v>
      </c>
      <c r="AC244">
        <f t="shared" ca="1" si="72"/>
        <v>4</v>
      </c>
      <c r="AD244">
        <f t="shared" ca="1" si="73"/>
        <v>4</v>
      </c>
    </row>
    <row r="245" spans="5:30" x14ac:dyDescent="0.25">
      <c r="E245">
        <f t="shared" ca="1" si="83"/>
        <v>16</v>
      </c>
      <c r="F245" s="14">
        <f t="shared" si="78"/>
        <v>243</v>
      </c>
      <c r="G245">
        <f t="shared" ca="1" si="79"/>
        <v>2</v>
      </c>
      <c r="H245">
        <f t="shared" ca="1" si="74"/>
        <v>140</v>
      </c>
      <c r="I245" t="str">
        <f t="shared" ca="1" si="80"/>
        <v>x3</v>
      </c>
      <c r="J245">
        <f t="shared" ca="1" si="75"/>
        <v>16</v>
      </c>
      <c r="K245" s="5" t="str">
        <f t="shared" ca="1" si="84"/>
        <v>Ruta 5/20</v>
      </c>
      <c r="L245" s="5" t="str">
        <f t="shared" ca="1" si="84"/>
        <v>Gómez de Avellaneda (Margarita Xirgú - Pd. Bus)</v>
      </c>
      <c r="M245" s="5" t="str">
        <f t="shared" ca="1" si="84"/>
        <v>05:06</v>
      </c>
      <c r="N245" s="5" t="str">
        <f t="shared" ca="1" si="84"/>
        <v>13:06</v>
      </c>
      <c r="O245" s="5" t="str">
        <f t="shared" ca="1" si="84"/>
        <v>21:06</v>
      </c>
      <c r="P245" s="5">
        <f t="shared" ca="1" si="84"/>
        <v>0</v>
      </c>
      <c r="Q245" s="5" t="str">
        <f t="shared" ca="1" si="84"/>
        <v>Pablo Picasso (esq. Salvador Allende - Pd. Bus)</v>
      </c>
      <c r="R245" s="5">
        <f t="shared" ca="1" si="84"/>
        <v>0</v>
      </c>
      <c r="S245" s="5" t="str">
        <f t="shared" ca="1" si="81"/>
        <v>5</v>
      </c>
      <c r="T245" s="5" t="str">
        <f t="shared" ca="1" si="81"/>
        <v>20</v>
      </c>
      <c r="U245" s="5">
        <f t="shared" ca="1" si="81"/>
        <v>7</v>
      </c>
      <c r="V245" s="5">
        <f t="shared" ca="1" si="76"/>
        <v>16</v>
      </c>
      <c r="W245" s="15" t="str">
        <f t="shared" ca="1" si="67"/>
        <v/>
      </c>
      <c r="X245" s="15">
        <f t="shared" ca="1" si="68"/>
        <v>1</v>
      </c>
      <c r="Y245" s="15">
        <f t="shared" ca="1" si="77"/>
        <v>1</v>
      </c>
      <c r="Z245">
        <f t="shared" ca="1" si="69"/>
        <v>0</v>
      </c>
      <c r="AA245">
        <f t="shared" ca="1" si="70"/>
        <v>0</v>
      </c>
      <c r="AB245">
        <f t="shared" ca="1" si="71"/>
        <v>0</v>
      </c>
      <c r="AC245">
        <f t="shared" ca="1" si="72"/>
        <v>3</v>
      </c>
      <c r="AD245">
        <f t="shared" ca="1" si="73"/>
        <v>3</v>
      </c>
    </row>
    <row r="246" spans="5:30" x14ac:dyDescent="0.25">
      <c r="E246">
        <f t="shared" ca="1" si="83"/>
        <v>17</v>
      </c>
      <c r="F246" s="14">
        <f t="shared" si="78"/>
        <v>244</v>
      </c>
      <c r="G246">
        <f t="shared" ca="1" si="79"/>
        <v>2</v>
      </c>
      <c r="H246">
        <f t="shared" ca="1" si="74"/>
        <v>140</v>
      </c>
      <c r="I246" t="str">
        <f t="shared" ca="1" si="80"/>
        <v>x3</v>
      </c>
      <c r="J246">
        <f t="shared" ca="1" si="75"/>
        <v>17</v>
      </c>
      <c r="K246" s="5" t="str">
        <f t="shared" ca="1" si="84"/>
        <v>Ruta 5/20</v>
      </c>
      <c r="L246" s="5" t="str">
        <f t="shared" ca="1" si="84"/>
        <v>Luis Legaz, nº 24 (Edf. La Dehesa)</v>
      </c>
      <c r="M246" s="5" t="str">
        <f t="shared" ca="1" si="84"/>
        <v>05:07</v>
      </c>
      <c r="N246" s="5" t="str">
        <f t="shared" ca="1" si="84"/>
        <v>13:07</v>
      </c>
      <c r="O246" s="5" t="str">
        <f t="shared" ca="1" si="84"/>
        <v>21:07</v>
      </c>
      <c r="P246" s="5">
        <f t="shared" ca="1" si="84"/>
        <v>0</v>
      </c>
      <c r="Q246" s="5" t="str">
        <f t="shared" ca="1" si="84"/>
        <v>Salvador Allende (frente nº 67 - Pd. Bus)</v>
      </c>
      <c r="R246" s="5">
        <f t="shared" ca="1" si="84"/>
        <v>0</v>
      </c>
      <c r="S246" s="5" t="str">
        <f t="shared" ca="1" si="81"/>
        <v>5</v>
      </c>
      <c r="T246" s="5" t="str">
        <f t="shared" ca="1" si="81"/>
        <v>20</v>
      </c>
      <c r="U246" s="5">
        <f t="shared" ca="1" si="81"/>
        <v>8</v>
      </c>
      <c r="V246" s="5">
        <f t="shared" ca="1" si="76"/>
        <v>17</v>
      </c>
      <c r="W246" s="15" t="str">
        <f t="shared" ca="1" si="67"/>
        <v/>
      </c>
      <c r="X246" s="15">
        <f t="shared" ca="1" si="68"/>
        <v>1</v>
      </c>
      <c r="Y246" s="15">
        <f t="shared" ca="1" si="77"/>
        <v>1</v>
      </c>
      <c r="Z246">
        <f t="shared" ca="1" si="69"/>
        <v>0</v>
      </c>
      <c r="AA246">
        <f t="shared" ca="1" si="70"/>
        <v>0</v>
      </c>
      <c r="AB246">
        <f t="shared" ca="1" si="71"/>
        <v>0</v>
      </c>
      <c r="AC246">
        <f t="shared" ca="1" si="72"/>
        <v>2</v>
      </c>
      <c r="AD246">
        <f t="shared" ca="1" si="73"/>
        <v>2</v>
      </c>
    </row>
    <row r="247" spans="5:30" x14ac:dyDescent="0.25">
      <c r="E247">
        <f t="shared" ca="1" si="83"/>
        <v>18</v>
      </c>
      <c r="F247" s="14">
        <f t="shared" si="78"/>
        <v>245</v>
      </c>
      <c r="G247">
        <f t="shared" ca="1" si="79"/>
        <v>2</v>
      </c>
      <c r="H247">
        <f t="shared" ca="1" si="74"/>
        <v>140</v>
      </c>
      <c r="I247" t="str">
        <f t="shared" ca="1" si="80"/>
        <v>x3</v>
      </c>
      <c r="J247">
        <f t="shared" ca="1" si="75"/>
        <v>18</v>
      </c>
      <c r="K247" s="5" t="str">
        <f t="shared" ca="1" si="84"/>
        <v>Ruta 5/20</v>
      </c>
      <c r="L247" s="5" t="str">
        <f t="shared" ca="1" si="84"/>
        <v>Opel Planta en Figueruelas</v>
      </c>
      <c r="M247" s="5" t="str">
        <f t="shared" ca="1" si="84"/>
        <v>05:30</v>
      </c>
      <c r="N247" s="5" t="str">
        <f t="shared" ca="1" si="84"/>
        <v>13:30</v>
      </c>
      <c r="O247" s="5" t="str">
        <f t="shared" ca="1" si="84"/>
        <v>21:30</v>
      </c>
      <c r="P247" s="5">
        <f t="shared" ca="1" si="84"/>
        <v>0</v>
      </c>
      <c r="Q247" s="5" t="str">
        <f t="shared" ca="1" si="84"/>
        <v>Salvador Allende (frente nº 85 - Pd. Bus)</v>
      </c>
      <c r="R247" s="5">
        <f t="shared" ca="1" si="84"/>
        <v>0</v>
      </c>
      <c r="S247" s="5" t="str">
        <f t="shared" ca="1" si="81"/>
        <v>5</v>
      </c>
      <c r="T247" s="5" t="str">
        <f t="shared" ca="1" si="81"/>
        <v>20</v>
      </c>
      <c r="U247" s="5">
        <f t="shared" ca="1" si="81"/>
        <v>9</v>
      </c>
      <c r="V247" s="5">
        <f t="shared" ca="1" si="76"/>
        <v>18</v>
      </c>
      <c r="W247" s="15" t="str">
        <f t="shared" ca="1" si="67"/>
        <v/>
      </c>
      <c r="X247" s="15">
        <f t="shared" ca="1" si="68"/>
        <v>1</v>
      </c>
      <c r="Y247" s="15">
        <f t="shared" ca="1" si="77"/>
        <v>1</v>
      </c>
      <c r="Z247">
        <f t="shared" ca="1" si="69"/>
        <v>0</v>
      </c>
      <c r="AA247">
        <f t="shared" ca="1" si="70"/>
        <v>0</v>
      </c>
      <c r="AB247">
        <f t="shared" ca="1" si="71"/>
        <v>0</v>
      </c>
      <c r="AC247">
        <f t="shared" ca="1" si="72"/>
        <v>1</v>
      </c>
      <c r="AD247">
        <f t="shared" ca="1" si="73"/>
        <v>1</v>
      </c>
    </row>
    <row r="248" spans="5:30" x14ac:dyDescent="0.25">
      <c r="E248">
        <f t="shared" ca="1" si="83"/>
        <v>19</v>
      </c>
      <c r="F248" s="14">
        <f t="shared" si="78"/>
        <v>246</v>
      </c>
      <c r="G248">
        <f t="shared" ca="1" si="79"/>
        <v>2</v>
      </c>
      <c r="H248">
        <f t="shared" ca="1" si="74"/>
        <v>140</v>
      </c>
      <c r="I248" t="str">
        <f t="shared" ca="1" si="80"/>
        <v>x3</v>
      </c>
      <c r="J248">
        <f t="shared" ca="1" si="75"/>
        <v>19</v>
      </c>
      <c r="K248" s="5" t="str">
        <f t="shared" ca="1" si="84"/>
        <v>Ruta 6/20</v>
      </c>
      <c r="L248" s="5" t="str">
        <f t="shared" ca="1" si="84"/>
        <v>Ruta 6/20</v>
      </c>
      <c r="M248" s="5" t="str">
        <f t="shared" ca="1" si="84"/>
        <v/>
      </c>
      <c r="N248" s="5" t="str">
        <f t="shared" ca="1" si="84"/>
        <v/>
      </c>
      <c r="O248" s="5" t="str">
        <f t="shared" ca="1" si="84"/>
        <v/>
      </c>
      <c r="P248" s="5">
        <f t="shared" ca="1" si="84"/>
        <v>0</v>
      </c>
      <c r="Q248" s="5" t="str">
        <f t="shared" ca="1" si="84"/>
        <v/>
      </c>
      <c r="R248" s="5">
        <f t="shared" ca="1" si="84"/>
        <v>1</v>
      </c>
      <c r="S248" s="5" t="str">
        <f t="shared" ca="1" si="81"/>
        <v>6</v>
      </c>
      <c r="T248" s="5" t="str">
        <f t="shared" ca="1" si="81"/>
        <v>20</v>
      </c>
      <c r="U248" s="5">
        <f t="shared" ca="1" si="81"/>
        <v>0</v>
      </c>
      <c r="V248" s="5">
        <f t="shared" ca="1" si="76"/>
        <v>19</v>
      </c>
      <c r="W248" s="15">
        <f t="shared" ca="1" si="67"/>
        <v>1</v>
      </c>
      <c r="X248" s="15">
        <f t="shared" ca="1" si="68"/>
        <v>0</v>
      </c>
      <c r="Y248" s="15" t="str">
        <f t="shared" ca="1" si="77"/>
        <v/>
      </c>
      <c r="Z248">
        <f t="shared" ca="1" si="69"/>
        <v>15</v>
      </c>
      <c r="AA248">
        <f t="shared" ca="1" si="70"/>
        <v>7</v>
      </c>
      <c r="AB248">
        <f t="shared" ca="1" si="71"/>
        <v>7</v>
      </c>
      <c r="AC248">
        <f t="shared" ca="1" si="72"/>
        <v>0</v>
      </c>
      <c r="AD248">
        <f t="shared" ca="1" si="73"/>
        <v>0</v>
      </c>
    </row>
    <row r="249" spans="5:30" x14ac:dyDescent="0.25">
      <c r="E249">
        <f t="shared" ca="1" si="83"/>
        <v>20</v>
      </c>
      <c r="F249" s="14">
        <f t="shared" si="78"/>
        <v>247</v>
      </c>
      <c r="G249">
        <f t="shared" ca="1" si="79"/>
        <v>2</v>
      </c>
      <c r="H249">
        <f t="shared" ca="1" si="74"/>
        <v>140</v>
      </c>
      <c r="I249" t="str">
        <f t="shared" ca="1" si="80"/>
        <v>x3</v>
      </c>
      <c r="J249">
        <f t="shared" ca="1" si="75"/>
        <v>20</v>
      </c>
      <c r="K249" s="5" t="str">
        <f t="shared" ca="1" si="84"/>
        <v>Ruta 6/20</v>
      </c>
      <c r="L249" s="5" t="str">
        <f t="shared" ca="1" si="84"/>
        <v>Pablo Ruiz Picasso (esq. Emilia Pardo Bazán)</v>
      </c>
      <c r="M249" s="5" t="str">
        <f t="shared" ca="1" si="84"/>
        <v>05:00</v>
      </c>
      <c r="N249" s="5" t="str">
        <f t="shared" ca="1" si="84"/>
        <v>12:58</v>
      </c>
      <c r="O249" s="5" t="str">
        <f t="shared" ca="1" si="84"/>
        <v>20:58</v>
      </c>
      <c r="P249" s="5">
        <f t="shared" ca="1" si="84"/>
        <v>0</v>
      </c>
      <c r="Q249" s="5" t="str">
        <f t="shared" ca="1" si="84"/>
        <v>Opel Planta en Figueruelas</v>
      </c>
      <c r="R249" s="5">
        <f t="shared" ca="1" si="84"/>
        <v>0</v>
      </c>
      <c r="S249" s="5" t="str">
        <f t="shared" ca="1" si="81"/>
        <v>6</v>
      </c>
      <c r="T249" s="5" t="str">
        <f t="shared" ca="1" si="81"/>
        <v>20</v>
      </c>
      <c r="U249" s="5">
        <f t="shared" ca="1" si="81"/>
        <v>1</v>
      </c>
      <c r="V249" s="5">
        <f t="shared" ca="1" si="76"/>
        <v>20</v>
      </c>
      <c r="W249" s="15" t="str">
        <f t="shared" ca="1" si="67"/>
        <v/>
      </c>
      <c r="X249" s="15">
        <f t="shared" ca="1" si="68"/>
        <v>1</v>
      </c>
      <c r="Y249" s="15">
        <f t="shared" ca="1" si="77"/>
        <v>1</v>
      </c>
      <c r="Z249">
        <f t="shared" ca="1" si="69"/>
        <v>0</v>
      </c>
      <c r="AA249">
        <f t="shared" ca="1" si="70"/>
        <v>0</v>
      </c>
      <c r="AB249">
        <f t="shared" ca="1" si="71"/>
        <v>0</v>
      </c>
      <c r="AC249">
        <f t="shared" ca="1" si="72"/>
        <v>7</v>
      </c>
      <c r="AD249">
        <f t="shared" ca="1" si="73"/>
        <v>7</v>
      </c>
    </row>
    <row r="250" spans="5:30" x14ac:dyDescent="0.25">
      <c r="E250">
        <f t="shared" ca="1" si="83"/>
        <v>21</v>
      </c>
      <c r="F250" s="14">
        <f t="shared" si="78"/>
        <v>248</v>
      </c>
      <c r="G250">
        <f t="shared" ca="1" si="79"/>
        <v>2</v>
      </c>
      <c r="H250">
        <f t="shared" ca="1" si="74"/>
        <v>140</v>
      </c>
      <c r="I250" t="str">
        <f t="shared" ca="1" si="80"/>
        <v>x3</v>
      </c>
      <c r="J250">
        <f t="shared" ca="1" si="75"/>
        <v>21</v>
      </c>
      <c r="K250" s="5" t="str">
        <f t="shared" ca="1" si="84"/>
        <v>Ruta 6/20</v>
      </c>
      <c r="L250" s="5" t="str">
        <f t="shared" ca="1" si="84"/>
        <v>Gómez de Avellaneda (esq. Saiz de Otero - Pd. Bus)</v>
      </c>
      <c r="M250" s="5" t="str">
        <f t="shared" ca="1" si="84"/>
        <v>05:01</v>
      </c>
      <c r="N250" s="5" t="str">
        <f t="shared" ca="1" si="84"/>
        <v>12:59</v>
      </c>
      <c r="O250" s="5" t="str">
        <f t="shared" ca="1" si="84"/>
        <v>20:59</v>
      </c>
      <c r="P250" s="5">
        <f t="shared" ca="1" si="84"/>
        <v>0</v>
      </c>
      <c r="Q250" s="5" t="str">
        <f t="shared" ca="1" si="84"/>
        <v>Pablo Ruiz Picasso (esq. Emilia Pardo Bazán)</v>
      </c>
      <c r="R250" s="5">
        <f t="shared" ca="1" si="84"/>
        <v>0</v>
      </c>
      <c r="S250" s="5" t="str">
        <f t="shared" ca="1" si="81"/>
        <v>6</v>
      </c>
      <c r="T250" s="5" t="str">
        <f t="shared" ca="1" si="81"/>
        <v>20</v>
      </c>
      <c r="U250" s="5">
        <f t="shared" ca="1" si="81"/>
        <v>2</v>
      </c>
      <c r="V250" s="5">
        <f t="shared" ca="1" si="76"/>
        <v>21</v>
      </c>
      <c r="W250" s="15" t="str">
        <f t="shared" ca="1" si="67"/>
        <v/>
      </c>
      <c r="X250" s="15">
        <f t="shared" ca="1" si="68"/>
        <v>1</v>
      </c>
      <c r="Y250" s="15">
        <f t="shared" ca="1" si="77"/>
        <v>1</v>
      </c>
      <c r="Z250">
        <f t="shared" ca="1" si="69"/>
        <v>0</v>
      </c>
      <c r="AA250">
        <f t="shared" ca="1" si="70"/>
        <v>0</v>
      </c>
      <c r="AB250">
        <f t="shared" ca="1" si="71"/>
        <v>0</v>
      </c>
      <c r="AC250">
        <f t="shared" ca="1" si="72"/>
        <v>6</v>
      </c>
      <c r="AD250">
        <f t="shared" ca="1" si="73"/>
        <v>6</v>
      </c>
    </row>
    <row r="251" spans="5:30" x14ac:dyDescent="0.25">
      <c r="E251">
        <f t="shared" ca="1" si="83"/>
        <v>22</v>
      </c>
      <c r="F251" s="14">
        <f t="shared" si="78"/>
        <v>249</v>
      </c>
      <c r="G251">
        <f t="shared" ca="1" si="79"/>
        <v>2</v>
      </c>
      <c r="H251">
        <f t="shared" ca="1" si="74"/>
        <v>140</v>
      </c>
      <c r="I251" t="str">
        <f t="shared" ca="1" si="80"/>
        <v>x3</v>
      </c>
      <c r="J251">
        <f t="shared" ca="1" si="75"/>
        <v>22</v>
      </c>
      <c r="K251" s="5" t="str">
        <f t="shared" ca="1" si="84"/>
        <v>Ruta 6/20</v>
      </c>
      <c r="L251" s="5" t="str">
        <f t="shared" ca="1" si="84"/>
        <v>Gómez de Avellaneda, nº 23 (Pd. Bus)</v>
      </c>
      <c r="M251" s="5" t="str">
        <f t="shared" ca="1" si="84"/>
        <v>05:02</v>
      </c>
      <c r="N251" s="5" t="str">
        <f t="shared" ca="1" si="84"/>
        <v>13:00</v>
      </c>
      <c r="O251" s="5" t="str">
        <f t="shared" ca="1" si="84"/>
        <v>21:00</v>
      </c>
      <c r="P251" s="5">
        <f t="shared" ca="1" si="84"/>
        <v>0</v>
      </c>
      <c r="Q251" s="5" t="str">
        <f t="shared" ca="1" si="84"/>
        <v>Gómez de Avellaneda (esq. Saiz de Otero - Pd. Bus)</v>
      </c>
      <c r="R251" s="5">
        <f t="shared" ca="1" si="84"/>
        <v>0</v>
      </c>
      <c r="S251" s="5" t="str">
        <f t="shared" ca="1" si="81"/>
        <v>6</v>
      </c>
      <c r="T251" s="5" t="str">
        <f t="shared" ca="1" si="81"/>
        <v>20</v>
      </c>
      <c r="U251" s="5">
        <f t="shared" ca="1" si="81"/>
        <v>3</v>
      </c>
      <c r="V251" s="5">
        <f t="shared" ca="1" si="76"/>
        <v>22</v>
      </c>
      <c r="W251" s="15" t="str">
        <f t="shared" ca="1" si="67"/>
        <v/>
      </c>
      <c r="X251" s="15">
        <f t="shared" ca="1" si="68"/>
        <v>1</v>
      </c>
      <c r="Y251" s="15">
        <f t="shared" ca="1" si="77"/>
        <v>1</v>
      </c>
      <c r="Z251">
        <f t="shared" ca="1" si="69"/>
        <v>0</v>
      </c>
      <c r="AA251">
        <f t="shared" ca="1" si="70"/>
        <v>0</v>
      </c>
      <c r="AB251">
        <f t="shared" ca="1" si="71"/>
        <v>0</v>
      </c>
      <c r="AC251">
        <f t="shared" ca="1" si="72"/>
        <v>5</v>
      </c>
      <c r="AD251">
        <f t="shared" ca="1" si="73"/>
        <v>5</v>
      </c>
    </row>
    <row r="252" spans="5:30" x14ac:dyDescent="0.25">
      <c r="E252">
        <f t="shared" ca="1" si="83"/>
        <v>23</v>
      </c>
      <c r="F252" s="14">
        <f t="shared" si="78"/>
        <v>250</v>
      </c>
      <c r="G252">
        <f t="shared" ca="1" si="79"/>
        <v>2</v>
      </c>
      <c r="H252">
        <f t="shared" ca="1" si="74"/>
        <v>140</v>
      </c>
      <c r="I252" t="str">
        <f t="shared" ca="1" si="80"/>
        <v>x3</v>
      </c>
      <c r="J252">
        <f t="shared" ca="1" si="75"/>
        <v>23</v>
      </c>
      <c r="K252" s="5" t="str">
        <f t="shared" ca="1" si="84"/>
        <v>Ruta 6/20</v>
      </c>
      <c r="L252" s="5" t="str">
        <f t="shared" ca="1" si="84"/>
        <v>Cambio sentido M. Zambrano/G. Avellaneda (paso cebra)</v>
      </c>
      <c r="M252" s="5" t="str">
        <f t="shared" ca="1" si="84"/>
        <v>05:03</v>
      </c>
      <c r="N252" s="5" t="str">
        <f t="shared" ca="1" si="84"/>
        <v>13:01</v>
      </c>
      <c r="O252" s="5" t="str">
        <f t="shared" ca="1" si="84"/>
        <v>21:01</v>
      </c>
      <c r="P252" s="5">
        <f t="shared" ca="1" si="84"/>
        <v>0</v>
      </c>
      <c r="Q252" s="5" t="str">
        <f t="shared" ca="1" si="84"/>
        <v>Gómez de Avellaneda, nº 23 (Pd. Bus)</v>
      </c>
      <c r="R252" s="5">
        <f t="shared" ca="1" si="84"/>
        <v>0</v>
      </c>
      <c r="S252" s="5" t="str">
        <f t="shared" ca="1" si="81"/>
        <v>6</v>
      </c>
      <c r="T252" s="5" t="str">
        <f t="shared" ca="1" si="81"/>
        <v>20</v>
      </c>
      <c r="U252" s="5">
        <f t="shared" ca="1" si="81"/>
        <v>4</v>
      </c>
      <c r="V252" s="5">
        <f t="shared" ca="1" si="76"/>
        <v>23</v>
      </c>
      <c r="W252" s="15" t="str">
        <f t="shared" ca="1" si="67"/>
        <v/>
      </c>
      <c r="X252" s="15">
        <f t="shared" ca="1" si="68"/>
        <v>1</v>
      </c>
      <c r="Y252" s="15">
        <f t="shared" ca="1" si="77"/>
        <v>1</v>
      </c>
      <c r="Z252">
        <f t="shared" ca="1" si="69"/>
        <v>0</v>
      </c>
      <c r="AA252">
        <f t="shared" ca="1" si="70"/>
        <v>0</v>
      </c>
      <c r="AB252">
        <f t="shared" ca="1" si="71"/>
        <v>0</v>
      </c>
      <c r="AC252">
        <f t="shared" ca="1" si="72"/>
        <v>4</v>
      </c>
      <c r="AD252">
        <f t="shared" ca="1" si="73"/>
        <v>4</v>
      </c>
    </row>
    <row r="253" spans="5:30" x14ac:dyDescent="0.25">
      <c r="E253">
        <f t="shared" ca="1" si="83"/>
        <v>24</v>
      </c>
      <c r="F253" s="14">
        <f t="shared" si="78"/>
        <v>251</v>
      </c>
      <c r="G253">
        <f t="shared" ca="1" si="79"/>
        <v>2</v>
      </c>
      <c r="H253">
        <f t="shared" ca="1" si="74"/>
        <v>140</v>
      </c>
      <c r="I253" t="str">
        <f t="shared" ca="1" si="80"/>
        <v>x3</v>
      </c>
      <c r="J253">
        <f t="shared" ca="1" si="75"/>
        <v>24</v>
      </c>
      <c r="K253" s="5" t="str">
        <f t="shared" ca="1" si="84"/>
        <v>Ruta 6/20</v>
      </c>
      <c r="L253" s="5" t="str">
        <f t="shared" ca="1" si="84"/>
        <v>María Zambrano (León Felipe - Pd. Bus)</v>
      </c>
      <c r="M253" s="5" t="str">
        <f t="shared" ca="1" si="84"/>
        <v>05:04</v>
      </c>
      <c r="N253" s="5" t="str">
        <f t="shared" ca="1" si="84"/>
        <v>13:02</v>
      </c>
      <c r="O253" s="5" t="str">
        <f t="shared" ca="1" si="84"/>
        <v>21:02</v>
      </c>
      <c r="P253" s="5">
        <f t="shared" ca="1" si="84"/>
        <v>0</v>
      </c>
      <c r="Q253" s="5" t="str">
        <f t="shared" ca="1" si="84"/>
        <v>Cambio sentido M. Zambrano/G. Avellaneda (paso cebra)</v>
      </c>
      <c r="R253" s="5">
        <f t="shared" ca="1" si="84"/>
        <v>0</v>
      </c>
      <c r="S253" s="5" t="str">
        <f t="shared" ca="1" si="81"/>
        <v>6</v>
      </c>
      <c r="T253" s="5" t="str">
        <f t="shared" ca="1" si="81"/>
        <v>20</v>
      </c>
      <c r="U253" s="5">
        <f t="shared" ca="1" si="81"/>
        <v>5</v>
      </c>
      <c r="V253" s="5">
        <f t="shared" ca="1" si="76"/>
        <v>24</v>
      </c>
      <c r="W253" s="15" t="str">
        <f t="shared" ca="1" si="67"/>
        <v/>
      </c>
      <c r="X253" s="15">
        <f t="shared" ca="1" si="68"/>
        <v>1</v>
      </c>
      <c r="Y253" s="15">
        <f t="shared" ca="1" si="77"/>
        <v>1</v>
      </c>
      <c r="Z253">
        <f t="shared" ca="1" si="69"/>
        <v>0</v>
      </c>
      <c r="AA253">
        <f t="shared" ca="1" si="70"/>
        <v>0</v>
      </c>
      <c r="AB253">
        <f t="shared" ca="1" si="71"/>
        <v>0</v>
      </c>
      <c r="AC253">
        <f t="shared" ca="1" si="72"/>
        <v>3</v>
      </c>
      <c r="AD253">
        <f t="shared" ca="1" si="73"/>
        <v>3</v>
      </c>
    </row>
    <row r="254" spans="5:30" x14ac:dyDescent="0.25">
      <c r="E254">
        <f t="shared" ca="1" si="83"/>
        <v>25</v>
      </c>
      <c r="F254" s="14">
        <f t="shared" si="78"/>
        <v>252</v>
      </c>
      <c r="G254">
        <f t="shared" ca="1" si="79"/>
        <v>2</v>
      </c>
      <c r="H254">
        <f t="shared" ca="1" si="74"/>
        <v>140</v>
      </c>
      <c r="I254" t="str">
        <f t="shared" ca="1" si="80"/>
        <v>x3</v>
      </c>
      <c r="J254">
        <f t="shared" ca="1" si="75"/>
        <v>25</v>
      </c>
      <c r="K254" s="5" t="str">
        <f t="shared" ca="1" si="84"/>
        <v>Ruta 6/20</v>
      </c>
      <c r="L254" s="5" t="str">
        <f t="shared" ca="1" si="84"/>
        <v>María Zambrano (Pablo Neruda - Pd. Bus)</v>
      </c>
      <c r="M254" s="5" t="str">
        <f t="shared" ca="1" si="84"/>
        <v>05:05</v>
      </c>
      <c r="N254" s="5" t="str">
        <f t="shared" ca="1" si="84"/>
        <v>13:03</v>
      </c>
      <c r="O254" s="5" t="str">
        <f t="shared" ca="1" si="84"/>
        <v>21:03</v>
      </c>
      <c r="P254" s="5">
        <f t="shared" ca="1" si="84"/>
        <v>0</v>
      </c>
      <c r="Q254" s="5" t="str">
        <f t="shared" ca="1" si="84"/>
        <v>María Zambrano (León Felipe - Pd. Bus)</v>
      </c>
      <c r="R254" s="5">
        <f t="shared" ca="1" si="84"/>
        <v>0</v>
      </c>
      <c r="S254" s="5" t="str">
        <f t="shared" ca="1" si="81"/>
        <v>6</v>
      </c>
      <c r="T254" s="5" t="str">
        <f t="shared" ca="1" si="81"/>
        <v>20</v>
      </c>
      <c r="U254" s="5">
        <f t="shared" ca="1" si="81"/>
        <v>6</v>
      </c>
      <c r="V254" s="5">
        <f t="shared" ca="1" si="76"/>
        <v>25</v>
      </c>
      <c r="W254" s="15" t="str">
        <f t="shared" ca="1" si="67"/>
        <v/>
      </c>
      <c r="X254" s="15">
        <f t="shared" ca="1" si="68"/>
        <v>1</v>
      </c>
      <c r="Y254" s="15">
        <f t="shared" ca="1" si="77"/>
        <v>1</v>
      </c>
      <c r="Z254">
        <f t="shared" ca="1" si="69"/>
        <v>0</v>
      </c>
      <c r="AA254">
        <f t="shared" ca="1" si="70"/>
        <v>0</v>
      </c>
      <c r="AB254">
        <f t="shared" ca="1" si="71"/>
        <v>0</v>
      </c>
      <c r="AC254">
        <f t="shared" ca="1" si="72"/>
        <v>2</v>
      </c>
      <c r="AD254">
        <f t="shared" ca="1" si="73"/>
        <v>2</v>
      </c>
    </row>
    <row r="255" spans="5:30" x14ac:dyDescent="0.25">
      <c r="E255">
        <f t="shared" ca="1" si="83"/>
        <v>26</v>
      </c>
      <c r="F255" s="14">
        <f t="shared" si="78"/>
        <v>253</v>
      </c>
      <c r="G255">
        <f t="shared" ca="1" si="79"/>
        <v>2</v>
      </c>
      <c r="H255">
        <f t="shared" ca="1" si="74"/>
        <v>140</v>
      </c>
      <c r="I255" t="str">
        <f t="shared" ca="1" si="80"/>
        <v>x3</v>
      </c>
      <c r="J255">
        <f t="shared" ca="1" si="75"/>
        <v>26</v>
      </c>
      <c r="K255" s="5" t="str">
        <f t="shared" ca="1" si="84"/>
        <v>Ruta 6/20</v>
      </c>
      <c r="L255" s="5" t="str">
        <f t="shared" ca="1" si="84"/>
        <v>Opel Planta en Figueruelas</v>
      </c>
      <c r="M255" s="5" t="str">
        <f t="shared" ca="1" si="84"/>
        <v>05:30</v>
      </c>
      <c r="N255" s="5" t="str">
        <f t="shared" ca="1" si="84"/>
        <v>13:30</v>
      </c>
      <c r="O255" s="5" t="str">
        <f t="shared" ca="1" si="84"/>
        <v>21:30</v>
      </c>
      <c r="P255" s="5">
        <f t="shared" ca="1" si="84"/>
        <v>0</v>
      </c>
      <c r="Q255" s="5" t="str">
        <f t="shared" ca="1" si="84"/>
        <v>María Zambrano (Pablo Neruda - Pd. Bus)</v>
      </c>
      <c r="R255" s="5">
        <f t="shared" ca="1" si="84"/>
        <v>0</v>
      </c>
      <c r="S255" s="5" t="str">
        <f t="shared" ca="1" si="81"/>
        <v>6</v>
      </c>
      <c r="T255" s="5" t="str">
        <f t="shared" ca="1" si="81"/>
        <v>20</v>
      </c>
      <c r="U255" s="5">
        <f t="shared" ca="1" si="81"/>
        <v>7</v>
      </c>
      <c r="V255" s="5">
        <f t="shared" ca="1" si="76"/>
        <v>26</v>
      </c>
      <c r="W255" s="15" t="str">
        <f t="shared" ca="1" si="67"/>
        <v/>
      </c>
      <c r="X255" s="15">
        <f t="shared" ca="1" si="68"/>
        <v>1</v>
      </c>
      <c r="Y255" s="15">
        <f t="shared" ca="1" si="77"/>
        <v>1</v>
      </c>
      <c r="Z255">
        <f t="shared" ca="1" si="69"/>
        <v>0</v>
      </c>
      <c r="AA255">
        <f t="shared" ca="1" si="70"/>
        <v>0</v>
      </c>
      <c r="AB255">
        <f t="shared" ca="1" si="71"/>
        <v>0</v>
      </c>
      <c r="AC255">
        <f t="shared" ca="1" si="72"/>
        <v>1</v>
      </c>
      <c r="AD255">
        <f t="shared" ca="1" si="73"/>
        <v>1</v>
      </c>
    </row>
    <row r="256" spans="5:30" x14ac:dyDescent="0.25">
      <c r="E256">
        <f t="shared" ca="1" si="83"/>
        <v>27</v>
      </c>
      <c r="F256" s="14">
        <f t="shared" si="78"/>
        <v>254</v>
      </c>
      <c r="G256">
        <f t="shared" ca="1" si="79"/>
        <v>2</v>
      </c>
      <c r="H256">
        <f t="shared" ca="1" si="74"/>
        <v>140</v>
      </c>
      <c r="I256" t="str">
        <f t="shared" ca="1" si="80"/>
        <v>x3</v>
      </c>
      <c r="J256">
        <f t="shared" ca="1" si="75"/>
        <v>27</v>
      </c>
      <c r="K256" s="5" t="str">
        <f t="shared" ca="1" si="84"/>
        <v>Ruta 7/20</v>
      </c>
      <c r="L256" s="5" t="str">
        <f t="shared" ca="1" si="84"/>
        <v>Ruta 7/20</v>
      </c>
      <c r="M256" s="5" t="str">
        <f t="shared" ca="1" si="84"/>
        <v/>
      </c>
      <c r="N256" s="5" t="str">
        <f t="shared" ca="1" si="84"/>
        <v/>
      </c>
      <c r="O256" s="5" t="str">
        <f t="shared" ca="1" si="84"/>
        <v/>
      </c>
      <c r="P256" s="5">
        <f t="shared" ca="1" si="84"/>
        <v>0</v>
      </c>
      <c r="Q256" s="5" t="str">
        <f t="shared" ca="1" si="84"/>
        <v/>
      </c>
      <c r="R256" s="5">
        <f t="shared" ca="1" si="84"/>
        <v>1</v>
      </c>
      <c r="S256" s="5" t="str">
        <f t="shared" ca="1" si="81"/>
        <v>7</v>
      </c>
      <c r="T256" s="5" t="str">
        <f t="shared" ca="1" si="81"/>
        <v>20</v>
      </c>
      <c r="U256" s="5">
        <f t="shared" ca="1" si="81"/>
        <v>0</v>
      </c>
      <c r="V256" s="5">
        <f t="shared" ca="1" si="76"/>
        <v>27</v>
      </c>
      <c r="W256" s="15">
        <f t="shared" ca="1" si="67"/>
        <v>1</v>
      </c>
      <c r="X256" s="15">
        <f t="shared" ca="1" si="68"/>
        <v>0</v>
      </c>
      <c r="Y256" s="15" t="str">
        <f t="shared" ca="1" si="77"/>
        <v/>
      </c>
      <c r="Z256">
        <f t="shared" ca="1" si="69"/>
        <v>17</v>
      </c>
      <c r="AA256">
        <f t="shared" ca="1" si="70"/>
        <v>8</v>
      </c>
      <c r="AB256">
        <f t="shared" ca="1" si="71"/>
        <v>8</v>
      </c>
      <c r="AC256">
        <f t="shared" ca="1" si="72"/>
        <v>0</v>
      </c>
      <c r="AD256">
        <f t="shared" ca="1" si="73"/>
        <v>0</v>
      </c>
    </row>
    <row r="257" spans="5:30" x14ac:dyDescent="0.25">
      <c r="E257">
        <f t="shared" ca="1" si="83"/>
        <v>28</v>
      </c>
      <c r="F257" s="14">
        <f t="shared" si="78"/>
        <v>255</v>
      </c>
      <c r="G257">
        <f t="shared" ca="1" si="79"/>
        <v>2</v>
      </c>
      <c r="H257">
        <f t="shared" ca="1" si="74"/>
        <v>140</v>
      </c>
      <c r="I257" t="str">
        <f t="shared" ca="1" si="80"/>
        <v>x3</v>
      </c>
      <c r="J257">
        <f t="shared" ca="1" si="75"/>
        <v>28</v>
      </c>
      <c r="K257" s="5" t="str">
        <f t="shared" ca="1" si="84"/>
        <v>Ruta 7/20</v>
      </c>
      <c r="L257" s="5" t="str">
        <f t="shared" ca="1" si="84"/>
        <v>Miguel Servet (frente nº 220 - Pd. Bus)</v>
      </c>
      <c r="M257" s="5" t="str">
        <f t="shared" ca="1" si="84"/>
        <v>04:58</v>
      </c>
      <c r="N257" s="5" t="str">
        <f t="shared" ca="1" si="84"/>
        <v>12:56</v>
      </c>
      <c r="O257" s="5" t="str">
        <f t="shared" ca="1" si="84"/>
        <v>20:56</v>
      </c>
      <c r="P257" s="5">
        <f t="shared" ca="1" si="84"/>
        <v>0</v>
      </c>
      <c r="Q257" s="5" t="str">
        <f t="shared" ca="1" si="84"/>
        <v>Opel Planta en Figueruelas</v>
      </c>
      <c r="R257" s="5">
        <f t="shared" ca="1" si="84"/>
        <v>0</v>
      </c>
      <c r="S257" s="5" t="str">
        <f t="shared" ca="1" si="81"/>
        <v>7</v>
      </c>
      <c r="T257" s="5" t="str">
        <f t="shared" ca="1" si="81"/>
        <v>20</v>
      </c>
      <c r="U257" s="5">
        <f t="shared" ca="1" si="81"/>
        <v>1</v>
      </c>
      <c r="V257" s="5">
        <f t="shared" ca="1" si="76"/>
        <v>28</v>
      </c>
      <c r="W257" s="15" t="str">
        <f t="shared" ca="1" si="67"/>
        <v/>
      </c>
      <c r="X257" s="15">
        <f t="shared" ca="1" si="68"/>
        <v>1</v>
      </c>
      <c r="Y257" s="15">
        <f t="shared" ca="1" si="77"/>
        <v>1</v>
      </c>
      <c r="Z257">
        <f t="shared" ca="1" si="69"/>
        <v>0</v>
      </c>
      <c r="AA257">
        <f t="shared" ca="1" si="70"/>
        <v>0</v>
      </c>
      <c r="AB257">
        <f t="shared" ca="1" si="71"/>
        <v>0</v>
      </c>
      <c r="AC257">
        <f t="shared" ca="1" si="72"/>
        <v>8</v>
      </c>
      <c r="AD257">
        <f t="shared" ca="1" si="73"/>
        <v>8</v>
      </c>
    </row>
    <row r="258" spans="5:30" x14ac:dyDescent="0.25">
      <c r="E258">
        <f t="shared" ca="1" si="83"/>
        <v>29</v>
      </c>
      <c r="F258" s="14">
        <f t="shared" si="78"/>
        <v>256</v>
      </c>
      <c r="G258">
        <f t="shared" ca="1" si="79"/>
        <v>2</v>
      </c>
      <c r="H258">
        <f t="shared" ca="1" si="74"/>
        <v>140</v>
      </c>
      <c r="I258" t="str">
        <f t="shared" ca="1" si="80"/>
        <v>x3</v>
      </c>
      <c r="J258">
        <f t="shared" ca="1" si="75"/>
        <v>29</v>
      </c>
      <c r="K258" s="5" t="str">
        <f t="shared" ca="1" si="84"/>
        <v>Ruta 7/20</v>
      </c>
      <c r="L258" s="5" t="str">
        <f t="shared" ca="1" si="84"/>
        <v>Miguel Servet, nº 101 (Pd. Bus)</v>
      </c>
      <c r="M258" s="5" t="str">
        <f t="shared" ca="1" si="84"/>
        <v>04:59</v>
      </c>
      <c r="N258" s="5" t="str">
        <f t="shared" ca="1" si="84"/>
        <v>12:57</v>
      </c>
      <c r="O258" s="5" t="str">
        <f t="shared" ca="1" si="84"/>
        <v>20:57</v>
      </c>
      <c r="P258" s="5">
        <f t="shared" ca="1" si="84"/>
        <v>0</v>
      </c>
      <c r="Q258" s="5" t="str">
        <f t="shared" ca="1" si="84"/>
        <v>Miguel Servet (frente nº 220 - Pd. Bus)</v>
      </c>
      <c r="R258" s="5">
        <f t="shared" ca="1" si="84"/>
        <v>0</v>
      </c>
      <c r="S258" s="5" t="str">
        <f t="shared" ca="1" si="81"/>
        <v>7</v>
      </c>
      <c r="T258" s="5" t="str">
        <f t="shared" ca="1" si="81"/>
        <v>20</v>
      </c>
      <c r="U258" s="5">
        <f t="shared" ca="1" si="81"/>
        <v>2</v>
      </c>
      <c r="V258" s="5">
        <f t="shared" ca="1" si="76"/>
        <v>29</v>
      </c>
      <c r="W258" s="15" t="str">
        <f t="shared" ca="1" si="67"/>
        <v/>
      </c>
      <c r="X258" s="15">
        <f t="shared" ca="1" si="68"/>
        <v>1</v>
      </c>
      <c r="Y258" s="15">
        <f t="shared" ca="1" si="77"/>
        <v>1</v>
      </c>
      <c r="Z258">
        <f t="shared" ca="1" si="69"/>
        <v>0</v>
      </c>
      <c r="AA258">
        <f t="shared" ca="1" si="70"/>
        <v>0</v>
      </c>
      <c r="AB258">
        <f t="shared" ca="1" si="71"/>
        <v>0</v>
      </c>
      <c r="AC258">
        <f t="shared" ca="1" si="72"/>
        <v>7</v>
      </c>
      <c r="AD258">
        <f t="shared" ca="1" si="73"/>
        <v>7</v>
      </c>
    </row>
    <row r="259" spans="5:30" x14ac:dyDescent="0.25">
      <c r="E259">
        <f t="shared" ca="1" si="83"/>
        <v>30</v>
      </c>
      <c r="F259" s="14">
        <f t="shared" si="78"/>
        <v>257</v>
      </c>
      <c r="G259">
        <f t="shared" ca="1" si="79"/>
        <v>2</v>
      </c>
      <c r="H259">
        <f t="shared" ca="1" si="74"/>
        <v>140</v>
      </c>
      <c r="I259" t="str">
        <f t="shared" ca="1" si="80"/>
        <v>x3</v>
      </c>
      <c r="J259">
        <f t="shared" ca="1" si="75"/>
        <v>30</v>
      </c>
      <c r="K259" s="5" t="str">
        <f t="shared" ca="1" si="84"/>
        <v>Ruta 7/20</v>
      </c>
      <c r="L259" s="5" t="str">
        <f t="shared" ca="1" si="84"/>
        <v>Miguel Servet, nº 63-65 (Pd. Bus)</v>
      </c>
      <c r="M259" s="5" t="str">
        <f t="shared" ca="1" si="84"/>
        <v>05:00</v>
      </c>
      <c r="N259" s="5" t="str">
        <f t="shared" ca="1" si="84"/>
        <v>12:58</v>
      </c>
      <c r="O259" s="5" t="str">
        <f t="shared" ca="1" si="84"/>
        <v>20:58</v>
      </c>
      <c r="P259" s="5">
        <f t="shared" ca="1" si="84"/>
        <v>0</v>
      </c>
      <c r="Q259" s="5" t="str">
        <f t="shared" ca="1" si="84"/>
        <v>Miguel Servet, nº 101 (Pd. Bus)</v>
      </c>
      <c r="R259" s="5">
        <f t="shared" ref="K259:R282" ca="1" si="85">INDIRECT("'"&amp;$I259&amp;"'!"&amp;R$2&amp;$J259+2)</f>
        <v>0</v>
      </c>
      <c r="S259" s="5" t="str">
        <f t="shared" ca="1" si="81"/>
        <v>7</v>
      </c>
      <c r="T259" s="5" t="str">
        <f t="shared" ca="1" si="81"/>
        <v>20</v>
      </c>
      <c r="U259" s="5">
        <f t="shared" ca="1" si="81"/>
        <v>3</v>
      </c>
      <c r="V259" s="5">
        <f t="shared" ca="1" si="76"/>
        <v>30</v>
      </c>
      <c r="W259" s="15" t="str">
        <f t="shared" ref="W259:W322" ca="1" si="86">IF(K259=L259,1,"")</f>
        <v/>
      </c>
      <c r="X259" s="15">
        <f t="shared" ref="X259:X322" ca="1" si="87">IF(AND(L259&lt;&gt;"",W259=""),1,0)</f>
        <v>1</v>
      </c>
      <c r="Y259" s="15">
        <f t="shared" ca="1" si="77"/>
        <v>1</v>
      </c>
      <c r="Z259">
        <f t="shared" ref="Z259:Z322" ca="1" si="88">IF(W259=1,AA259+AB259+1,0)</f>
        <v>0</v>
      </c>
      <c r="AA259">
        <f t="shared" ref="AA259:AA322" ca="1" si="89">IF(W259=1,AC260,0)</f>
        <v>0</v>
      </c>
      <c r="AB259">
        <f t="shared" ref="AB259:AB322" ca="1" si="90">IF(W259=1,AD260,0)</f>
        <v>0</v>
      </c>
      <c r="AC259">
        <f t="shared" ref="AC259:AC322" ca="1" si="91">IF($W259=1,0,$X259+AC260)</f>
        <v>6</v>
      </c>
      <c r="AD259">
        <f t="shared" ref="AD259:AD322" ca="1" si="92">IF($W259=1,0,$Y259+AD260)</f>
        <v>6</v>
      </c>
    </row>
    <row r="260" spans="5:30" x14ac:dyDescent="0.25">
      <c r="E260">
        <f t="shared" ca="1" si="83"/>
        <v>31</v>
      </c>
      <c r="F260" s="14">
        <f t="shared" si="78"/>
        <v>258</v>
      </c>
      <c r="G260">
        <f t="shared" ca="1" si="79"/>
        <v>2</v>
      </c>
      <c r="H260">
        <f t="shared" ref="H260:H323" ca="1" si="93">OFFSET($B$2,1+G260,0)</f>
        <v>140</v>
      </c>
      <c r="I260" t="str">
        <f t="shared" ca="1" si="80"/>
        <v>x3</v>
      </c>
      <c r="J260">
        <f t="shared" ref="J260:J323" ca="1" si="94">IF(H259&lt;&gt;J259,J259+1,1)</f>
        <v>31</v>
      </c>
      <c r="K260" s="5" t="str">
        <f t="shared" ca="1" si="85"/>
        <v>Ruta 7/20</v>
      </c>
      <c r="L260" s="5" t="str">
        <f t="shared" ca="1" si="85"/>
        <v>Miguel Servet, nº 37-39 (Pd. Bus)</v>
      </c>
      <c r="M260" s="5" t="str">
        <f t="shared" ca="1" si="85"/>
        <v>05:02</v>
      </c>
      <c r="N260" s="5" t="str">
        <f t="shared" ca="1" si="85"/>
        <v>13:00</v>
      </c>
      <c r="O260" s="5" t="str">
        <f t="shared" ca="1" si="85"/>
        <v>21:00</v>
      </c>
      <c r="P260" s="5">
        <f t="shared" ca="1" si="85"/>
        <v>0</v>
      </c>
      <c r="Q260" s="5" t="str">
        <f t="shared" ca="1" si="85"/>
        <v>Miguel Servet, nº 63-65 ((Pd. Bus)</v>
      </c>
      <c r="R260" s="5">
        <f t="shared" ca="1" si="85"/>
        <v>0</v>
      </c>
      <c r="S260" s="5" t="str">
        <f t="shared" ca="1" si="81"/>
        <v>7</v>
      </c>
      <c r="T260" s="5" t="str">
        <f t="shared" ca="1" si="81"/>
        <v>20</v>
      </c>
      <c r="U260" s="5">
        <f t="shared" ca="1" si="81"/>
        <v>4</v>
      </c>
      <c r="V260" s="5">
        <f t="shared" ca="1" si="76"/>
        <v>31</v>
      </c>
      <c r="W260" s="15" t="str">
        <f t="shared" ca="1" si="86"/>
        <v/>
      </c>
      <c r="X260" s="15">
        <f t="shared" ca="1" si="87"/>
        <v>1</v>
      </c>
      <c r="Y260" s="15">
        <f t="shared" ca="1" si="77"/>
        <v>1</v>
      </c>
      <c r="Z260">
        <f t="shared" ca="1" si="88"/>
        <v>0</v>
      </c>
      <c r="AA260">
        <f t="shared" ca="1" si="89"/>
        <v>0</v>
      </c>
      <c r="AB260">
        <f t="shared" ca="1" si="90"/>
        <v>0</v>
      </c>
      <c r="AC260">
        <f t="shared" ca="1" si="91"/>
        <v>5</v>
      </c>
      <c r="AD260">
        <f t="shared" ca="1" si="92"/>
        <v>5</v>
      </c>
    </row>
    <row r="261" spans="5:30" x14ac:dyDescent="0.25">
      <c r="E261">
        <f t="shared" ca="1" si="83"/>
        <v>32</v>
      </c>
      <c r="F261" s="14">
        <f t="shared" si="78"/>
        <v>259</v>
      </c>
      <c r="G261">
        <f t="shared" ca="1" si="79"/>
        <v>2</v>
      </c>
      <c r="H261">
        <f t="shared" ca="1" si="93"/>
        <v>140</v>
      </c>
      <c r="I261" t="str">
        <f t="shared" ca="1" si="80"/>
        <v>x3</v>
      </c>
      <c r="J261">
        <f t="shared" ca="1" si="94"/>
        <v>32</v>
      </c>
      <c r="K261" s="5" t="str">
        <f t="shared" ca="1" si="85"/>
        <v>Ruta 7/20</v>
      </c>
      <c r="L261" s="5" t="str">
        <f t="shared" ca="1" si="85"/>
        <v>Compromiso de Caspe, nº 48 - Pd. Bus (esq. Doctor Iranzo)</v>
      </c>
      <c r="M261" s="5" t="str">
        <f t="shared" ca="1" si="85"/>
        <v>05:03</v>
      </c>
      <c r="N261" s="5" t="str">
        <f t="shared" ca="1" si="85"/>
        <v>13:01</v>
      </c>
      <c r="O261" s="5" t="str">
        <f t="shared" ca="1" si="85"/>
        <v>21:01</v>
      </c>
      <c r="P261" s="5">
        <f t="shared" ca="1" si="85"/>
        <v>0</v>
      </c>
      <c r="Q261" s="5" t="str">
        <f t="shared" ca="1" si="85"/>
        <v>Miguel Servet, nº 37-39 (Pd. Bus)</v>
      </c>
      <c r="R261" s="5">
        <f t="shared" ca="1" si="85"/>
        <v>0</v>
      </c>
      <c r="S261" s="5" t="str">
        <f t="shared" ca="1" si="81"/>
        <v>7</v>
      </c>
      <c r="T261" s="5" t="str">
        <f t="shared" ca="1" si="81"/>
        <v>20</v>
      </c>
      <c r="U261" s="5">
        <f t="shared" ca="1" si="81"/>
        <v>5</v>
      </c>
      <c r="V261" s="5">
        <f t="shared" ref="V261:V324" ca="1" si="95">INDIRECT("'"&amp;$I261&amp;"'!"&amp;V$2&amp;$J261+3)</f>
        <v>32</v>
      </c>
      <c r="W261" s="15" t="str">
        <f t="shared" ca="1" si="86"/>
        <v/>
      </c>
      <c r="X261" s="15">
        <f t="shared" ca="1" si="87"/>
        <v>1</v>
      </c>
      <c r="Y261" s="15">
        <f t="shared" ref="Y261:Y324" ca="1" si="96">IF(AND(Q261&lt;&gt;"",W261=""),1,"")</f>
        <v>1</v>
      </c>
      <c r="Z261">
        <f t="shared" ca="1" si="88"/>
        <v>0</v>
      </c>
      <c r="AA261">
        <f t="shared" ca="1" si="89"/>
        <v>0</v>
      </c>
      <c r="AB261">
        <f t="shared" ca="1" si="90"/>
        <v>0</v>
      </c>
      <c r="AC261">
        <f t="shared" ca="1" si="91"/>
        <v>4</v>
      </c>
      <c r="AD261">
        <f t="shared" ca="1" si="92"/>
        <v>4</v>
      </c>
    </row>
    <row r="262" spans="5:30" x14ac:dyDescent="0.25">
      <c r="E262">
        <f t="shared" ca="1" si="83"/>
        <v>33</v>
      </c>
      <c r="F262" s="14">
        <f t="shared" si="78"/>
        <v>260</v>
      </c>
      <c r="G262">
        <f t="shared" ca="1" si="79"/>
        <v>2</v>
      </c>
      <c r="H262">
        <f t="shared" ca="1" si="93"/>
        <v>140</v>
      </c>
      <c r="I262" t="str">
        <f t="shared" ca="1" si="80"/>
        <v>x3</v>
      </c>
      <c r="J262">
        <f t="shared" ca="1" si="94"/>
        <v>33</v>
      </c>
      <c r="K262" s="5" t="str">
        <f t="shared" ca="1" si="85"/>
        <v>Ruta 7/20</v>
      </c>
      <c r="L262" s="5" t="str">
        <f t="shared" ca="1" si="85"/>
        <v>Salvador Minguijón, nº 10-12 (Pd. Bus)</v>
      </c>
      <c r="M262" s="5" t="str">
        <f t="shared" ca="1" si="85"/>
        <v>05:04</v>
      </c>
      <c r="N262" s="5" t="str">
        <f t="shared" ca="1" si="85"/>
        <v>13:02</v>
      </c>
      <c r="O262" s="5" t="str">
        <f t="shared" ca="1" si="85"/>
        <v>21:02</v>
      </c>
      <c r="P262" s="5">
        <f t="shared" ca="1" si="85"/>
        <v>0</v>
      </c>
      <c r="Q262" s="5" t="str">
        <f t="shared" ca="1" si="85"/>
        <v>Compromiso de Caspe, nº 48 - Pd. Bus (esq. Doctor Iranzo)</v>
      </c>
      <c r="R262" s="5">
        <f t="shared" ca="1" si="85"/>
        <v>0</v>
      </c>
      <c r="S262" s="5" t="str">
        <f t="shared" ca="1" si="81"/>
        <v>7</v>
      </c>
      <c r="T262" s="5" t="str">
        <f t="shared" ca="1" si="81"/>
        <v>20</v>
      </c>
      <c r="U262" s="5">
        <f t="shared" ca="1" si="81"/>
        <v>6</v>
      </c>
      <c r="V262" s="5">
        <f t="shared" ca="1" si="95"/>
        <v>33</v>
      </c>
      <c r="W262" s="15" t="str">
        <f t="shared" ca="1" si="86"/>
        <v/>
      </c>
      <c r="X262" s="15">
        <f t="shared" ca="1" si="87"/>
        <v>1</v>
      </c>
      <c r="Y262" s="15">
        <f t="shared" ca="1" si="96"/>
        <v>1</v>
      </c>
      <c r="Z262">
        <f t="shared" ca="1" si="88"/>
        <v>0</v>
      </c>
      <c r="AA262">
        <f t="shared" ca="1" si="89"/>
        <v>0</v>
      </c>
      <c r="AB262">
        <f t="shared" ca="1" si="90"/>
        <v>0</v>
      </c>
      <c r="AC262">
        <f t="shared" ca="1" si="91"/>
        <v>3</v>
      </c>
      <c r="AD262">
        <f t="shared" ca="1" si="92"/>
        <v>3</v>
      </c>
    </row>
    <row r="263" spans="5:30" x14ac:dyDescent="0.25">
      <c r="E263">
        <f t="shared" ca="1" si="83"/>
        <v>34</v>
      </c>
      <c r="F263" s="14">
        <f t="shared" si="78"/>
        <v>261</v>
      </c>
      <c r="G263">
        <f t="shared" ca="1" si="79"/>
        <v>2</v>
      </c>
      <c r="H263">
        <f t="shared" ca="1" si="93"/>
        <v>140</v>
      </c>
      <c r="I263" t="str">
        <f t="shared" ca="1" si="80"/>
        <v>x3</v>
      </c>
      <c r="J263">
        <f t="shared" ca="1" si="94"/>
        <v>34</v>
      </c>
      <c r="K263" s="5" t="str">
        <f t="shared" ca="1" si="85"/>
        <v>Ruta 7/20</v>
      </c>
      <c r="L263" s="5" t="str">
        <f t="shared" ca="1" si="85"/>
        <v>Salvador Minguijón, nº 58</v>
      </c>
      <c r="M263" s="5" t="str">
        <f t="shared" ca="1" si="85"/>
        <v>05:05</v>
      </c>
      <c r="N263" s="5" t="str">
        <f t="shared" ca="1" si="85"/>
        <v>13:03</v>
      </c>
      <c r="O263" s="5" t="str">
        <f t="shared" ca="1" si="85"/>
        <v>21:03</v>
      </c>
      <c r="P263" s="5">
        <f t="shared" ca="1" si="85"/>
        <v>0</v>
      </c>
      <c r="Q263" s="5" t="str">
        <f t="shared" ca="1" si="85"/>
        <v>Salvador Minguijón, nº 10-12 (Pd. Bus)</v>
      </c>
      <c r="R263" s="5">
        <f t="shared" ca="1" si="85"/>
        <v>0</v>
      </c>
      <c r="S263" s="5" t="str">
        <f t="shared" ca="1" si="81"/>
        <v>7</v>
      </c>
      <c r="T263" s="5" t="str">
        <f t="shared" ca="1" si="81"/>
        <v>20</v>
      </c>
      <c r="U263" s="5">
        <f t="shared" ca="1" si="81"/>
        <v>7</v>
      </c>
      <c r="V263" s="5">
        <f t="shared" ca="1" si="95"/>
        <v>34</v>
      </c>
      <c r="W263" s="15" t="str">
        <f t="shared" ca="1" si="86"/>
        <v/>
      </c>
      <c r="X263" s="15">
        <f t="shared" ca="1" si="87"/>
        <v>1</v>
      </c>
      <c r="Y263" s="15">
        <f t="shared" ca="1" si="96"/>
        <v>1</v>
      </c>
      <c r="Z263">
        <f t="shared" ca="1" si="88"/>
        <v>0</v>
      </c>
      <c r="AA263">
        <f t="shared" ca="1" si="89"/>
        <v>0</v>
      </c>
      <c r="AB263">
        <f t="shared" ca="1" si="90"/>
        <v>0</v>
      </c>
      <c r="AC263">
        <f t="shared" ca="1" si="91"/>
        <v>2</v>
      </c>
      <c r="AD263">
        <f t="shared" ca="1" si="92"/>
        <v>2</v>
      </c>
    </row>
    <row r="264" spans="5:30" x14ac:dyDescent="0.25">
      <c r="E264">
        <f t="shared" ca="1" si="83"/>
        <v>35</v>
      </c>
      <c r="F264" s="14">
        <f t="shared" si="78"/>
        <v>262</v>
      </c>
      <c r="G264">
        <f t="shared" ca="1" si="79"/>
        <v>2</v>
      </c>
      <c r="H264">
        <f t="shared" ca="1" si="93"/>
        <v>140</v>
      </c>
      <c r="I264" t="str">
        <f t="shared" ca="1" si="80"/>
        <v>x3</v>
      </c>
      <c r="J264">
        <f t="shared" ca="1" si="94"/>
        <v>35</v>
      </c>
      <c r="K264" s="5" t="str">
        <f t="shared" ca="1" si="85"/>
        <v>Ruta 7/20</v>
      </c>
      <c r="L264" s="5" t="str">
        <f t="shared" ca="1" si="85"/>
        <v>Opel Planta en Figueruelas</v>
      </c>
      <c r="M264" s="5" t="str">
        <f t="shared" ca="1" si="85"/>
        <v>05:30</v>
      </c>
      <c r="N264" s="5" t="str">
        <f t="shared" ca="1" si="85"/>
        <v>13:30</v>
      </c>
      <c r="O264" s="5" t="str">
        <f t="shared" ca="1" si="85"/>
        <v>21:30</v>
      </c>
      <c r="P264" s="5">
        <f t="shared" ca="1" si="85"/>
        <v>0</v>
      </c>
      <c r="Q264" s="5" t="str">
        <f t="shared" ca="1" si="85"/>
        <v>Salvador Minguijón, nº 58</v>
      </c>
      <c r="R264" s="5">
        <f t="shared" ca="1" si="85"/>
        <v>0</v>
      </c>
      <c r="S264" s="5" t="str">
        <f t="shared" ca="1" si="81"/>
        <v>7</v>
      </c>
      <c r="T264" s="5" t="str">
        <f t="shared" ca="1" si="81"/>
        <v>20</v>
      </c>
      <c r="U264" s="5">
        <f t="shared" ca="1" si="81"/>
        <v>8</v>
      </c>
      <c r="V264" s="5">
        <f t="shared" ca="1" si="95"/>
        <v>35</v>
      </c>
      <c r="W264" s="15" t="str">
        <f t="shared" ca="1" si="86"/>
        <v/>
      </c>
      <c r="X264" s="15">
        <f t="shared" ca="1" si="87"/>
        <v>1</v>
      </c>
      <c r="Y264" s="15">
        <f t="shared" ca="1" si="96"/>
        <v>1</v>
      </c>
      <c r="Z264">
        <f t="shared" ca="1" si="88"/>
        <v>0</v>
      </c>
      <c r="AA264">
        <f t="shared" ca="1" si="89"/>
        <v>0</v>
      </c>
      <c r="AB264">
        <f t="shared" ca="1" si="90"/>
        <v>0</v>
      </c>
      <c r="AC264">
        <f t="shared" ca="1" si="91"/>
        <v>1</v>
      </c>
      <c r="AD264">
        <f t="shared" ca="1" si="92"/>
        <v>1</v>
      </c>
    </row>
    <row r="265" spans="5:30" x14ac:dyDescent="0.25">
      <c r="E265">
        <f t="shared" ca="1" si="83"/>
        <v>36</v>
      </c>
      <c r="F265" s="14">
        <f t="shared" si="78"/>
        <v>263</v>
      </c>
      <c r="G265">
        <f t="shared" ca="1" si="79"/>
        <v>2</v>
      </c>
      <c r="H265">
        <f t="shared" ca="1" si="93"/>
        <v>140</v>
      </c>
      <c r="I265" t="str">
        <f t="shared" ca="1" si="80"/>
        <v>x3</v>
      </c>
      <c r="J265">
        <f t="shared" ca="1" si="94"/>
        <v>36</v>
      </c>
      <c r="K265" s="5" t="str">
        <f t="shared" ca="1" si="85"/>
        <v>Ruta 8/20</v>
      </c>
      <c r="L265" s="5" t="str">
        <f t="shared" ca="1" si="85"/>
        <v>Ruta 8/20</v>
      </c>
      <c r="M265" s="5" t="str">
        <f t="shared" ca="1" si="85"/>
        <v/>
      </c>
      <c r="N265" s="5" t="str">
        <f t="shared" ca="1" si="85"/>
        <v/>
      </c>
      <c r="O265" s="5" t="str">
        <f t="shared" ca="1" si="85"/>
        <v/>
      </c>
      <c r="P265" s="5">
        <f t="shared" ca="1" si="85"/>
        <v>0</v>
      </c>
      <c r="Q265" s="5" t="str">
        <f t="shared" ca="1" si="85"/>
        <v/>
      </c>
      <c r="R265" s="5">
        <f t="shared" ca="1" si="85"/>
        <v>1</v>
      </c>
      <c r="S265" s="5" t="str">
        <f t="shared" ca="1" si="81"/>
        <v>8</v>
      </c>
      <c r="T265" s="5" t="str">
        <f t="shared" ca="1" si="81"/>
        <v>20</v>
      </c>
      <c r="U265" s="5">
        <f t="shared" ca="1" si="81"/>
        <v>0</v>
      </c>
      <c r="V265" s="5">
        <f t="shared" ca="1" si="95"/>
        <v>36</v>
      </c>
      <c r="W265" s="15">
        <f t="shared" ca="1" si="86"/>
        <v>1</v>
      </c>
      <c r="X265" s="15">
        <f t="shared" ca="1" si="87"/>
        <v>0</v>
      </c>
      <c r="Y265" s="15" t="str">
        <f t="shared" ca="1" si="96"/>
        <v/>
      </c>
      <c r="Z265">
        <f t="shared" ca="1" si="88"/>
        <v>13</v>
      </c>
      <c r="AA265">
        <f t="shared" ca="1" si="89"/>
        <v>6</v>
      </c>
      <c r="AB265">
        <f t="shared" ca="1" si="90"/>
        <v>6</v>
      </c>
      <c r="AC265">
        <f t="shared" ca="1" si="91"/>
        <v>0</v>
      </c>
      <c r="AD265">
        <f t="shared" ca="1" si="92"/>
        <v>0</v>
      </c>
    </row>
    <row r="266" spans="5:30" x14ac:dyDescent="0.25">
      <c r="E266">
        <f t="shared" ca="1" si="83"/>
        <v>37</v>
      </c>
      <c r="F266" s="14">
        <f t="shared" si="78"/>
        <v>264</v>
      </c>
      <c r="G266">
        <f t="shared" ca="1" si="79"/>
        <v>2</v>
      </c>
      <c r="H266">
        <f t="shared" ca="1" si="93"/>
        <v>140</v>
      </c>
      <c r="I266" t="str">
        <f t="shared" ca="1" si="80"/>
        <v>x3</v>
      </c>
      <c r="J266">
        <f t="shared" ca="1" si="94"/>
        <v>37</v>
      </c>
      <c r="K266" s="5" t="str">
        <f t="shared" ca="1" si="85"/>
        <v>Ruta 8/20</v>
      </c>
      <c r="L266" s="5" t="str">
        <f t="shared" ca="1" si="85"/>
        <v>C/ Asalto (Museo Centro de Historia)</v>
      </c>
      <c r="M266" s="5" t="str">
        <f t="shared" ca="1" si="85"/>
        <v>05:03</v>
      </c>
      <c r="N266" s="5" t="str">
        <f t="shared" ca="1" si="85"/>
        <v>12:58</v>
      </c>
      <c r="O266" s="5" t="str">
        <f t="shared" ca="1" si="85"/>
        <v>20:58</v>
      </c>
      <c r="P266" s="5">
        <f t="shared" ca="1" si="85"/>
        <v>0</v>
      </c>
      <c r="Q266" s="5" t="str">
        <f t="shared" ca="1" si="85"/>
        <v>Opel Planta en Figueruelas</v>
      </c>
      <c r="R266" s="5">
        <f t="shared" ca="1" si="85"/>
        <v>0</v>
      </c>
      <c r="S266" s="5" t="str">
        <f t="shared" ca="1" si="81"/>
        <v>8</v>
      </c>
      <c r="T266" s="5" t="str">
        <f t="shared" ca="1" si="81"/>
        <v>20</v>
      </c>
      <c r="U266" s="5">
        <f t="shared" ca="1" si="81"/>
        <v>1</v>
      </c>
      <c r="V266" s="5">
        <f t="shared" ca="1" si="95"/>
        <v>37</v>
      </c>
      <c r="W266" s="15" t="str">
        <f t="shared" ca="1" si="86"/>
        <v/>
      </c>
      <c r="X266" s="15">
        <f t="shared" ca="1" si="87"/>
        <v>1</v>
      </c>
      <c r="Y266" s="15">
        <f t="shared" ca="1" si="96"/>
        <v>1</v>
      </c>
      <c r="Z266">
        <f t="shared" ca="1" si="88"/>
        <v>0</v>
      </c>
      <c r="AA266">
        <f t="shared" ca="1" si="89"/>
        <v>0</v>
      </c>
      <c r="AB266">
        <f t="shared" ca="1" si="90"/>
        <v>0</v>
      </c>
      <c r="AC266">
        <f t="shared" ca="1" si="91"/>
        <v>6</v>
      </c>
      <c r="AD266">
        <f t="shared" ca="1" si="92"/>
        <v>6</v>
      </c>
    </row>
    <row r="267" spans="5:30" x14ac:dyDescent="0.25">
      <c r="E267">
        <f t="shared" ca="1" si="83"/>
        <v>38</v>
      </c>
      <c r="F267" s="14">
        <f t="shared" ref="F267:F330" si="97">F266+1</f>
        <v>265</v>
      </c>
      <c r="G267">
        <f t="shared" ca="1" si="79"/>
        <v>2</v>
      </c>
      <c r="H267">
        <f t="shared" ca="1" si="93"/>
        <v>140</v>
      </c>
      <c r="I267" t="str">
        <f t="shared" ca="1" si="80"/>
        <v>x3</v>
      </c>
      <c r="J267">
        <f t="shared" ca="1" si="94"/>
        <v>38</v>
      </c>
      <c r="K267" s="5" t="str">
        <f t="shared" ca="1" si="85"/>
        <v>Ruta 8/20</v>
      </c>
      <c r="L267" s="5" t="str">
        <f t="shared" ca="1" si="85"/>
        <v>Pº La Mina, nº 21 (Edif. Balmes - Pd. Bus)</v>
      </c>
      <c r="M267" s="5" t="str">
        <f t="shared" ca="1" si="85"/>
        <v>05:05</v>
      </c>
      <c r="N267" s="5" t="str">
        <f t="shared" ca="1" si="85"/>
        <v>13:00</v>
      </c>
      <c r="O267" s="5" t="str">
        <f t="shared" ca="1" si="85"/>
        <v>21:00</v>
      </c>
      <c r="P267" s="5">
        <f t="shared" ca="1" si="85"/>
        <v>0</v>
      </c>
      <c r="Q267" s="5" t="str">
        <f t="shared" ca="1" si="85"/>
        <v>María Agustín (frente Museo Pablo Serrano)</v>
      </c>
      <c r="R267" s="5">
        <f t="shared" ca="1" si="85"/>
        <v>0</v>
      </c>
      <c r="S267" s="5" t="str">
        <f t="shared" ca="1" si="81"/>
        <v>8</v>
      </c>
      <c r="T267" s="5" t="str">
        <f t="shared" ca="1" si="81"/>
        <v>20</v>
      </c>
      <c r="U267" s="5">
        <f t="shared" ca="1" si="81"/>
        <v>2</v>
      </c>
      <c r="V267" s="5">
        <f t="shared" ca="1" si="95"/>
        <v>38</v>
      </c>
      <c r="W267" s="15" t="str">
        <f t="shared" ca="1" si="86"/>
        <v/>
      </c>
      <c r="X267" s="15">
        <f t="shared" ca="1" si="87"/>
        <v>1</v>
      </c>
      <c r="Y267" s="15">
        <f t="shared" ca="1" si="96"/>
        <v>1</v>
      </c>
      <c r="Z267">
        <f t="shared" ca="1" si="88"/>
        <v>0</v>
      </c>
      <c r="AA267">
        <f t="shared" ca="1" si="89"/>
        <v>0</v>
      </c>
      <c r="AB267">
        <f t="shared" ca="1" si="90"/>
        <v>0</v>
      </c>
      <c r="AC267">
        <f t="shared" ca="1" si="91"/>
        <v>5</v>
      </c>
      <c r="AD267">
        <f t="shared" ca="1" si="92"/>
        <v>5</v>
      </c>
    </row>
    <row r="268" spans="5:30" x14ac:dyDescent="0.25">
      <c r="E268">
        <f t="shared" ca="1" si="83"/>
        <v>39</v>
      </c>
      <c r="F268" s="14">
        <f t="shared" si="97"/>
        <v>266</v>
      </c>
      <c r="G268">
        <f t="shared" ref="G268:G302" ca="1" si="98">IF(H267=J267,G267+1,G267)</f>
        <v>2</v>
      </c>
      <c r="H268">
        <f t="shared" ca="1" si="93"/>
        <v>140</v>
      </c>
      <c r="I268" t="str">
        <f t="shared" ref="I268:I331" ca="1" si="99">OFFSET($A$2,1+G268,0)</f>
        <v>x3</v>
      </c>
      <c r="J268">
        <f t="shared" ca="1" si="94"/>
        <v>39</v>
      </c>
      <c r="K268" s="5" t="str">
        <f t="shared" ca="1" si="85"/>
        <v>Ruta 8/20</v>
      </c>
      <c r="L268" s="5" t="str">
        <f t="shared" ca="1" si="85"/>
        <v>Constitución, nº 33 (Pd. Bus)</v>
      </c>
      <c r="M268" s="5" t="str">
        <f t="shared" ca="1" si="85"/>
        <v>05:06</v>
      </c>
      <c r="N268" s="5" t="str">
        <f t="shared" ca="1" si="85"/>
        <v>13:01</v>
      </c>
      <c r="O268" s="5" t="str">
        <f t="shared" ca="1" si="85"/>
        <v>21:01</v>
      </c>
      <c r="P268" s="5">
        <f t="shared" ca="1" si="85"/>
        <v>0</v>
      </c>
      <c r="Q268" s="5" t="str">
        <f t="shared" ca="1" si="85"/>
        <v>Paseo Pamplona (frente C/ Bilbao - Pd. Bus)</v>
      </c>
      <c r="R268" s="5">
        <f t="shared" ca="1" si="85"/>
        <v>0</v>
      </c>
      <c r="S268" s="5" t="str">
        <f t="shared" ca="1" si="81"/>
        <v>8</v>
      </c>
      <c r="T268" s="5" t="str">
        <f t="shared" ca="1" si="81"/>
        <v>20</v>
      </c>
      <c r="U268" s="5">
        <f t="shared" ca="1" si="81"/>
        <v>3</v>
      </c>
      <c r="V268" s="5">
        <f t="shared" ca="1" si="95"/>
        <v>39</v>
      </c>
      <c r="W268" s="15" t="str">
        <f t="shared" ca="1" si="86"/>
        <v/>
      </c>
      <c r="X268" s="15">
        <f t="shared" ca="1" si="87"/>
        <v>1</v>
      </c>
      <c r="Y268" s="15">
        <f t="shared" ca="1" si="96"/>
        <v>1</v>
      </c>
      <c r="Z268">
        <f t="shared" ca="1" si="88"/>
        <v>0</v>
      </c>
      <c r="AA268">
        <f t="shared" ca="1" si="89"/>
        <v>0</v>
      </c>
      <c r="AB268">
        <f t="shared" ca="1" si="90"/>
        <v>0</v>
      </c>
      <c r="AC268">
        <f t="shared" ca="1" si="91"/>
        <v>4</v>
      </c>
      <c r="AD268">
        <f t="shared" ca="1" si="92"/>
        <v>4</v>
      </c>
    </row>
    <row r="269" spans="5:30" x14ac:dyDescent="0.25">
      <c r="E269">
        <f t="shared" ca="1" si="83"/>
        <v>40</v>
      </c>
      <c r="F269" s="14">
        <f t="shared" si="97"/>
        <v>267</v>
      </c>
      <c r="G269">
        <f t="shared" ca="1" si="98"/>
        <v>2</v>
      </c>
      <c r="H269">
        <f t="shared" ca="1" si="93"/>
        <v>140</v>
      </c>
      <c r="I269" t="str">
        <f t="shared" ca="1" si="99"/>
        <v>x3</v>
      </c>
      <c r="J269">
        <f t="shared" ca="1" si="94"/>
        <v>40</v>
      </c>
      <c r="K269" s="5" t="str">
        <f t="shared" ca="1" si="85"/>
        <v>Ruta 8/20</v>
      </c>
      <c r="L269" s="5" t="str">
        <f t="shared" ca="1" si="85"/>
        <v>Paseo Pamplona, nº 2 ( Pd. Bus)</v>
      </c>
      <c r="M269" s="5" t="str">
        <f t="shared" ca="1" si="85"/>
        <v>05:08</v>
      </c>
      <c r="N269" s="5" t="str">
        <f t="shared" ca="1" si="85"/>
        <v>13:03</v>
      </c>
      <c r="O269" s="5" t="str">
        <f t="shared" ca="1" si="85"/>
        <v>21:03</v>
      </c>
      <c r="P269" s="5">
        <f t="shared" ca="1" si="85"/>
        <v>0</v>
      </c>
      <c r="Q269" s="5" t="str">
        <f t="shared" ca="1" si="85"/>
        <v>Paseo Constitución nº 16 (Pd. Bus)</v>
      </c>
      <c r="R269" s="5">
        <f t="shared" ca="1" si="85"/>
        <v>0</v>
      </c>
      <c r="S269" s="5" t="str">
        <f t="shared" ca="1" si="81"/>
        <v>8</v>
      </c>
      <c r="T269" s="5" t="str">
        <f t="shared" ca="1" si="81"/>
        <v>20</v>
      </c>
      <c r="U269" s="5">
        <f t="shared" ca="1" si="81"/>
        <v>4</v>
      </c>
      <c r="V269" s="5">
        <f t="shared" ca="1" si="95"/>
        <v>40</v>
      </c>
      <c r="W269" s="15" t="str">
        <f t="shared" ca="1" si="86"/>
        <v/>
      </c>
      <c r="X269" s="15">
        <f t="shared" ca="1" si="87"/>
        <v>1</v>
      </c>
      <c r="Y269" s="15">
        <f t="shared" ca="1" si="96"/>
        <v>1</v>
      </c>
      <c r="Z269">
        <f t="shared" ca="1" si="88"/>
        <v>0</v>
      </c>
      <c r="AA269">
        <f t="shared" ca="1" si="89"/>
        <v>0</v>
      </c>
      <c r="AB269">
        <f t="shared" ca="1" si="90"/>
        <v>0</v>
      </c>
      <c r="AC269">
        <f t="shared" ca="1" si="91"/>
        <v>3</v>
      </c>
      <c r="AD269">
        <f t="shared" ca="1" si="92"/>
        <v>3</v>
      </c>
    </row>
    <row r="270" spans="5:30" x14ac:dyDescent="0.25">
      <c r="E270">
        <f t="shared" ca="1" si="83"/>
        <v>41</v>
      </c>
      <c r="F270" s="14">
        <f t="shared" si="97"/>
        <v>268</v>
      </c>
      <c r="G270">
        <f t="shared" ca="1" si="98"/>
        <v>2</v>
      </c>
      <c r="H270">
        <f t="shared" ca="1" si="93"/>
        <v>140</v>
      </c>
      <c r="I270" t="str">
        <f t="shared" ca="1" si="99"/>
        <v>x3</v>
      </c>
      <c r="J270">
        <f t="shared" ca="1" si="94"/>
        <v>41</v>
      </c>
      <c r="K270" s="5" t="str">
        <f t="shared" ca="1" si="85"/>
        <v>Ruta 8/20</v>
      </c>
      <c r="L270" s="5" t="str">
        <f t="shared" ca="1" si="85"/>
        <v>María Agustín, nº 20 (Museo Pablo Serrano - Pd. Bus)</v>
      </c>
      <c r="M270" s="5" t="str">
        <f t="shared" ca="1" si="85"/>
        <v>05:10</v>
      </c>
      <c r="N270" s="5" t="str">
        <f t="shared" ca="1" si="85"/>
        <v>13:05</v>
      </c>
      <c r="O270" s="5" t="str">
        <f t="shared" ca="1" si="85"/>
        <v>21:05</v>
      </c>
      <c r="P270" s="5">
        <f t="shared" ca="1" si="85"/>
        <v>0</v>
      </c>
      <c r="Q270" s="5" t="str">
        <f t="shared" ca="1" si="85"/>
        <v>Paseo La Mina (frente nº 21 - Pd. Bus)</v>
      </c>
      <c r="R270" s="5">
        <f t="shared" ca="1" si="85"/>
        <v>0</v>
      </c>
      <c r="S270" s="5" t="str">
        <f t="shared" ca="1" si="81"/>
        <v>8</v>
      </c>
      <c r="T270" s="5" t="str">
        <f t="shared" ca="1" si="81"/>
        <v>20</v>
      </c>
      <c r="U270" s="5">
        <f t="shared" ca="1" si="81"/>
        <v>5</v>
      </c>
      <c r="V270" s="5">
        <f t="shared" ca="1" si="95"/>
        <v>41</v>
      </c>
      <c r="W270" s="15" t="str">
        <f t="shared" ca="1" si="86"/>
        <v/>
      </c>
      <c r="X270" s="15">
        <f t="shared" ca="1" si="87"/>
        <v>1</v>
      </c>
      <c r="Y270" s="15">
        <f t="shared" ca="1" si="96"/>
        <v>1</v>
      </c>
      <c r="Z270">
        <f t="shared" ca="1" si="88"/>
        <v>0</v>
      </c>
      <c r="AA270">
        <f t="shared" ca="1" si="89"/>
        <v>0</v>
      </c>
      <c r="AB270">
        <f t="shared" ca="1" si="90"/>
        <v>0</v>
      </c>
      <c r="AC270">
        <f t="shared" ca="1" si="91"/>
        <v>2</v>
      </c>
      <c r="AD270">
        <f t="shared" ca="1" si="92"/>
        <v>2</v>
      </c>
    </row>
    <row r="271" spans="5:30" x14ac:dyDescent="0.25">
      <c r="E271">
        <f t="shared" ca="1" si="83"/>
        <v>42</v>
      </c>
      <c r="F271" s="14">
        <f t="shared" si="97"/>
        <v>269</v>
      </c>
      <c r="G271">
        <f t="shared" ca="1" si="98"/>
        <v>2</v>
      </c>
      <c r="H271">
        <f t="shared" ca="1" si="93"/>
        <v>140</v>
      </c>
      <c r="I271" t="str">
        <f t="shared" ca="1" si="99"/>
        <v>x3</v>
      </c>
      <c r="J271">
        <f t="shared" ca="1" si="94"/>
        <v>42</v>
      </c>
      <c r="K271" s="5" t="str">
        <f t="shared" ca="1" si="85"/>
        <v>Ruta 8/20</v>
      </c>
      <c r="L271" s="5" t="str">
        <f t="shared" ca="1" si="85"/>
        <v>Opel Planta en Figueruelas</v>
      </c>
      <c r="M271" s="5" t="str">
        <f t="shared" ca="1" si="85"/>
        <v>05:30</v>
      </c>
      <c r="N271" s="5" t="str">
        <f t="shared" ca="1" si="85"/>
        <v>13:30</v>
      </c>
      <c r="O271" s="5" t="str">
        <f t="shared" ca="1" si="85"/>
        <v>21:30</v>
      </c>
      <c r="P271" s="5">
        <f t="shared" ca="1" si="85"/>
        <v>0</v>
      </c>
      <c r="Q271" s="5" t="str">
        <f t="shared" ca="1" si="85"/>
        <v>C/ Asalto (Edf. Trovador)</v>
      </c>
      <c r="R271" s="5">
        <f t="shared" ca="1" si="85"/>
        <v>0</v>
      </c>
      <c r="S271" s="5" t="str">
        <f t="shared" ca="1" si="81"/>
        <v>8</v>
      </c>
      <c r="T271" s="5" t="str">
        <f t="shared" ca="1" si="81"/>
        <v>20</v>
      </c>
      <c r="U271" s="5">
        <f t="shared" ca="1" si="81"/>
        <v>6</v>
      </c>
      <c r="V271" s="5">
        <f t="shared" ca="1" si="95"/>
        <v>42</v>
      </c>
      <c r="W271" s="15" t="str">
        <f t="shared" ca="1" si="86"/>
        <v/>
      </c>
      <c r="X271" s="15">
        <f t="shared" ca="1" si="87"/>
        <v>1</v>
      </c>
      <c r="Y271" s="15">
        <f t="shared" ca="1" si="96"/>
        <v>1</v>
      </c>
      <c r="Z271">
        <f t="shared" ca="1" si="88"/>
        <v>0</v>
      </c>
      <c r="AA271">
        <f t="shared" ca="1" si="89"/>
        <v>0</v>
      </c>
      <c r="AB271">
        <f t="shared" ca="1" si="90"/>
        <v>0</v>
      </c>
      <c r="AC271">
        <f t="shared" ca="1" si="91"/>
        <v>1</v>
      </c>
      <c r="AD271">
        <f t="shared" ca="1" si="92"/>
        <v>1</v>
      </c>
    </row>
    <row r="272" spans="5:30" x14ac:dyDescent="0.25">
      <c r="E272">
        <f t="shared" ca="1" si="83"/>
        <v>43</v>
      </c>
      <c r="F272" s="14">
        <f t="shared" si="97"/>
        <v>270</v>
      </c>
      <c r="G272">
        <f t="shared" ca="1" si="98"/>
        <v>2</v>
      </c>
      <c r="H272">
        <f t="shared" ca="1" si="93"/>
        <v>140</v>
      </c>
      <c r="I272" t="str">
        <f t="shared" ca="1" si="99"/>
        <v>x3</v>
      </c>
      <c r="J272">
        <f t="shared" ca="1" si="94"/>
        <v>43</v>
      </c>
      <c r="K272" s="5" t="str">
        <f t="shared" ca="1" si="85"/>
        <v>Ruta 9/20</v>
      </c>
      <c r="L272" s="5" t="str">
        <f t="shared" ca="1" si="85"/>
        <v>Ruta 9/20</v>
      </c>
      <c r="M272" s="5" t="str">
        <f t="shared" ca="1" si="85"/>
        <v/>
      </c>
      <c r="N272" s="5" t="str">
        <f t="shared" ca="1" si="85"/>
        <v/>
      </c>
      <c r="O272" s="5" t="str">
        <f t="shared" ca="1" si="85"/>
        <v/>
      </c>
      <c r="P272" s="5">
        <f t="shared" ca="1" si="85"/>
        <v>0</v>
      </c>
      <c r="Q272" s="5" t="str">
        <f t="shared" ca="1" si="85"/>
        <v/>
      </c>
      <c r="R272" s="5">
        <f t="shared" ca="1" si="85"/>
        <v>1</v>
      </c>
      <c r="S272" s="5" t="str">
        <f t="shared" ca="1" si="81"/>
        <v>9</v>
      </c>
      <c r="T272" s="5" t="str">
        <f t="shared" ca="1" si="81"/>
        <v>20</v>
      </c>
      <c r="U272" s="5">
        <f t="shared" ca="1" si="81"/>
        <v>0</v>
      </c>
      <c r="V272" s="5">
        <f t="shared" ca="1" si="95"/>
        <v>43</v>
      </c>
      <c r="W272" s="15">
        <f t="shared" ca="1" si="86"/>
        <v>1</v>
      </c>
      <c r="X272" s="15">
        <f t="shared" ca="1" si="87"/>
        <v>0</v>
      </c>
      <c r="Y272" s="15" t="str">
        <f t="shared" ca="1" si="96"/>
        <v/>
      </c>
      <c r="Z272">
        <f t="shared" ca="1" si="88"/>
        <v>15</v>
      </c>
      <c r="AA272">
        <f t="shared" ca="1" si="89"/>
        <v>7</v>
      </c>
      <c r="AB272">
        <f t="shared" ca="1" si="90"/>
        <v>7</v>
      </c>
      <c r="AC272">
        <f t="shared" ca="1" si="91"/>
        <v>0</v>
      </c>
      <c r="AD272">
        <f t="shared" ca="1" si="92"/>
        <v>0</v>
      </c>
    </row>
    <row r="273" spans="5:30" x14ac:dyDescent="0.25">
      <c r="E273">
        <f t="shared" ca="1" si="83"/>
        <v>44</v>
      </c>
      <c r="F273" s="14">
        <f t="shared" si="97"/>
        <v>271</v>
      </c>
      <c r="G273">
        <f t="shared" ca="1" si="98"/>
        <v>2</v>
      </c>
      <c r="H273">
        <f t="shared" ca="1" si="93"/>
        <v>140</v>
      </c>
      <c r="I273" t="str">
        <f t="shared" ca="1" si="99"/>
        <v>x3</v>
      </c>
      <c r="J273">
        <f t="shared" ca="1" si="94"/>
        <v>44</v>
      </c>
      <c r="K273" s="5" t="str">
        <f t="shared" ca="1" si="85"/>
        <v>Ruta 9/20</v>
      </c>
      <c r="L273" s="5" t="str">
        <f t="shared" ca="1" si="85"/>
        <v>Puerto Venecia: Calle Tiziano (esquina Paolo Veronese)</v>
      </c>
      <c r="M273" s="5" t="str">
        <f t="shared" ca="1" si="85"/>
        <v>04:53</v>
      </c>
      <c r="N273" s="5" t="str">
        <f t="shared" ca="1" si="85"/>
        <v>12:48</v>
      </c>
      <c r="O273" s="5" t="str">
        <f t="shared" ca="1" si="85"/>
        <v>20:48</v>
      </c>
      <c r="P273" s="5">
        <f t="shared" ca="1" si="85"/>
        <v>0</v>
      </c>
      <c r="Q273" s="5" t="str">
        <f t="shared" ca="1" si="85"/>
        <v>Opel Planta en Figueruelas</v>
      </c>
      <c r="R273" s="5">
        <f t="shared" ca="1" si="85"/>
        <v>0</v>
      </c>
      <c r="S273" s="5" t="str">
        <f t="shared" ca="1" si="81"/>
        <v>9</v>
      </c>
      <c r="T273" s="5" t="str">
        <f t="shared" ca="1" si="81"/>
        <v>20</v>
      </c>
      <c r="U273" s="5">
        <f t="shared" ca="1" si="81"/>
        <v>1</v>
      </c>
      <c r="V273" s="5">
        <f t="shared" ca="1" si="95"/>
        <v>44</v>
      </c>
      <c r="W273" s="15" t="str">
        <f t="shared" ca="1" si="86"/>
        <v/>
      </c>
      <c r="X273" s="15">
        <f t="shared" ca="1" si="87"/>
        <v>1</v>
      </c>
      <c r="Y273" s="15">
        <f t="shared" ca="1" si="96"/>
        <v>1</v>
      </c>
      <c r="Z273">
        <f t="shared" ca="1" si="88"/>
        <v>0</v>
      </c>
      <c r="AA273">
        <f t="shared" ca="1" si="89"/>
        <v>0</v>
      </c>
      <c r="AB273">
        <f t="shared" ca="1" si="90"/>
        <v>0</v>
      </c>
      <c r="AC273">
        <f t="shared" ca="1" si="91"/>
        <v>7</v>
      </c>
      <c r="AD273">
        <f t="shared" ca="1" si="92"/>
        <v>7</v>
      </c>
    </row>
    <row r="274" spans="5:30" x14ac:dyDescent="0.25">
      <c r="E274">
        <f t="shared" ca="1" si="83"/>
        <v>45</v>
      </c>
      <c r="F274" s="14">
        <f t="shared" si="97"/>
        <v>272</v>
      </c>
      <c r="G274">
        <f t="shared" ca="1" si="98"/>
        <v>2</v>
      </c>
      <c r="H274">
        <f t="shared" ca="1" si="93"/>
        <v>140</v>
      </c>
      <c r="I274" t="str">
        <f t="shared" ca="1" si="99"/>
        <v>x3</v>
      </c>
      <c r="J274">
        <f t="shared" ca="1" si="94"/>
        <v>45</v>
      </c>
      <c r="K274" s="5" t="str">
        <f t="shared" ca="1" si="85"/>
        <v>Ruta 9/20</v>
      </c>
      <c r="L274" s="5" t="str">
        <f t="shared" ca="1" si="85"/>
        <v>Cuarta Avenida, nº 23 ( Pd. Bus)</v>
      </c>
      <c r="M274" s="5" t="str">
        <f t="shared" ca="1" si="85"/>
        <v>04:55</v>
      </c>
      <c r="N274" s="5" t="str">
        <f t="shared" ca="1" si="85"/>
        <v>12:50</v>
      </c>
      <c r="O274" s="5" t="str">
        <f t="shared" ca="1" si="85"/>
        <v>20:50</v>
      </c>
      <c r="P274" s="5">
        <f t="shared" ca="1" si="85"/>
        <v>0</v>
      </c>
      <c r="Q274" s="5" t="str">
        <f t="shared" ca="1" si="85"/>
        <v>Puerto Venecia: Calle Tiziano (esquina Paolo Veronese)</v>
      </c>
      <c r="R274" s="5">
        <f t="shared" ca="1" si="85"/>
        <v>0</v>
      </c>
      <c r="S274" s="5" t="str">
        <f t="shared" ca="1" si="81"/>
        <v>9</v>
      </c>
      <c r="T274" s="5" t="str">
        <f t="shared" ca="1" si="81"/>
        <v>20</v>
      </c>
      <c r="U274" s="5">
        <f t="shared" ca="1" si="81"/>
        <v>2</v>
      </c>
      <c r="V274" s="5">
        <f t="shared" ca="1" si="95"/>
        <v>45</v>
      </c>
      <c r="W274" s="15" t="str">
        <f t="shared" ca="1" si="86"/>
        <v/>
      </c>
      <c r="X274" s="15">
        <f t="shared" ca="1" si="87"/>
        <v>1</v>
      </c>
      <c r="Y274" s="15">
        <f t="shared" ca="1" si="96"/>
        <v>1</v>
      </c>
      <c r="Z274">
        <f t="shared" ca="1" si="88"/>
        <v>0</v>
      </c>
      <c r="AA274">
        <f t="shared" ca="1" si="89"/>
        <v>0</v>
      </c>
      <c r="AB274">
        <f t="shared" ca="1" si="90"/>
        <v>0</v>
      </c>
      <c r="AC274">
        <f t="shared" ca="1" si="91"/>
        <v>6</v>
      </c>
      <c r="AD274">
        <f t="shared" ca="1" si="92"/>
        <v>6</v>
      </c>
    </row>
    <row r="275" spans="5:30" x14ac:dyDescent="0.25">
      <c r="E275">
        <f t="shared" ca="1" si="83"/>
        <v>46</v>
      </c>
      <c r="F275" s="14">
        <f t="shared" si="97"/>
        <v>273</v>
      </c>
      <c r="G275">
        <f t="shared" ca="1" si="98"/>
        <v>2</v>
      </c>
      <c r="H275">
        <f t="shared" ca="1" si="93"/>
        <v>140</v>
      </c>
      <c r="I275" t="str">
        <f t="shared" ca="1" si="99"/>
        <v>x3</v>
      </c>
      <c r="J275">
        <f t="shared" ca="1" si="94"/>
        <v>46</v>
      </c>
      <c r="K275" s="5" t="str">
        <f t="shared" ca="1" si="85"/>
        <v>Ruta 9/20</v>
      </c>
      <c r="L275" s="5" t="str">
        <f t="shared" ca="1" si="85"/>
        <v>Avd. América (esq. C/ Pontevedra - Pd. Bus)</v>
      </c>
      <c r="M275" s="5" t="str">
        <f t="shared" ca="1" si="85"/>
        <v>04:57</v>
      </c>
      <c r="N275" s="5" t="str">
        <f t="shared" ca="1" si="85"/>
        <v>12:53</v>
      </c>
      <c r="O275" s="5" t="str">
        <f t="shared" ca="1" si="85"/>
        <v>20:53</v>
      </c>
      <c r="P275" s="5">
        <f t="shared" ca="1" si="85"/>
        <v>0</v>
      </c>
      <c r="Q275" s="5" t="str">
        <f t="shared" ca="1" si="85"/>
        <v>Cuarta Avenida, nº 23 ( Pd. Bus)</v>
      </c>
      <c r="R275" s="5">
        <f t="shared" ca="1" si="85"/>
        <v>0</v>
      </c>
      <c r="S275" s="5" t="str">
        <f t="shared" ref="S275:U338" ca="1" si="100">INDIRECT("'"&amp;$I275&amp;"'!"&amp;S$2&amp;$J275+2)</f>
        <v>9</v>
      </c>
      <c r="T275" s="5" t="str">
        <f t="shared" ca="1" si="100"/>
        <v>20</v>
      </c>
      <c r="U275" s="5">
        <f t="shared" ca="1" si="100"/>
        <v>3</v>
      </c>
      <c r="V275" s="5">
        <f t="shared" ca="1" si="95"/>
        <v>46</v>
      </c>
      <c r="W275" s="15" t="str">
        <f t="shared" ca="1" si="86"/>
        <v/>
      </c>
      <c r="X275" s="15">
        <f t="shared" ca="1" si="87"/>
        <v>1</v>
      </c>
      <c r="Y275" s="15">
        <f t="shared" ca="1" si="96"/>
        <v>1</v>
      </c>
      <c r="Z275">
        <f t="shared" ca="1" si="88"/>
        <v>0</v>
      </c>
      <c r="AA275">
        <f t="shared" ca="1" si="89"/>
        <v>0</v>
      </c>
      <c r="AB275">
        <f t="shared" ca="1" si="90"/>
        <v>0</v>
      </c>
      <c r="AC275">
        <f t="shared" ca="1" si="91"/>
        <v>5</v>
      </c>
      <c r="AD275">
        <f t="shared" ca="1" si="92"/>
        <v>5</v>
      </c>
    </row>
    <row r="276" spans="5:30" x14ac:dyDescent="0.25">
      <c r="E276">
        <f t="shared" ca="1" si="83"/>
        <v>47</v>
      </c>
      <c r="F276" s="14">
        <f t="shared" si="97"/>
        <v>274</v>
      </c>
      <c r="G276">
        <f t="shared" ca="1" si="98"/>
        <v>2</v>
      </c>
      <c r="H276">
        <f t="shared" ca="1" si="93"/>
        <v>140</v>
      </c>
      <c r="I276" t="str">
        <f t="shared" ca="1" si="99"/>
        <v>x3</v>
      </c>
      <c r="J276">
        <f t="shared" ca="1" si="94"/>
        <v>47</v>
      </c>
      <c r="K276" s="5" t="str">
        <f t="shared" ca="1" si="85"/>
        <v>Ruta 9/20</v>
      </c>
      <c r="L276" s="5" t="str">
        <f t="shared" ca="1" si="85"/>
        <v>Avd. América, nº 11 (frente Plaza Canteras - Pd. Bus)</v>
      </c>
      <c r="M276" s="5" t="str">
        <f t="shared" ca="1" si="85"/>
        <v>04:58</v>
      </c>
      <c r="N276" s="5" t="str">
        <f t="shared" ca="1" si="85"/>
        <v>12:54</v>
      </c>
      <c r="O276" s="5" t="str">
        <f t="shared" ca="1" si="85"/>
        <v>20:54</v>
      </c>
      <c r="P276" s="5">
        <f t="shared" ca="1" si="85"/>
        <v>0</v>
      </c>
      <c r="Q276" s="5" t="str">
        <f t="shared" ca="1" si="85"/>
        <v>Avd. América (esq. C/ Pontevedra - Pd. Bus))</v>
      </c>
      <c r="R276" s="5">
        <f t="shared" ca="1" si="85"/>
        <v>0</v>
      </c>
      <c r="S276" s="5" t="str">
        <f t="shared" ca="1" si="100"/>
        <v>9</v>
      </c>
      <c r="T276" s="5" t="str">
        <f t="shared" ca="1" si="100"/>
        <v>20</v>
      </c>
      <c r="U276" s="5">
        <f t="shared" ca="1" si="100"/>
        <v>4</v>
      </c>
      <c r="V276" s="5">
        <f t="shared" ca="1" si="95"/>
        <v>47</v>
      </c>
      <c r="W276" s="15" t="str">
        <f t="shared" ca="1" si="86"/>
        <v/>
      </c>
      <c r="X276" s="15">
        <f t="shared" ca="1" si="87"/>
        <v>1</v>
      </c>
      <c r="Y276" s="15">
        <f t="shared" ca="1" si="96"/>
        <v>1</v>
      </c>
      <c r="Z276">
        <f t="shared" ca="1" si="88"/>
        <v>0</v>
      </c>
      <c r="AA276">
        <f t="shared" ca="1" si="89"/>
        <v>0</v>
      </c>
      <c r="AB276">
        <f t="shared" ca="1" si="90"/>
        <v>0</v>
      </c>
      <c r="AC276">
        <f t="shared" ca="1" si="91"/>
        <v>4</v>
      </c>
      <c r="AD276">
        <f t="shared" ca="1" si="92"/>
        <v>4</v>
      </c>
    </row>
    <row r="277" spans="5:30" x14ac:dyDescent="0.25">
      <c r="E277">
        <f t="shared" ca="1" si="83"/>
        <v>48</v>
      </c>
      <c r="F277" s="14">
        <f t="shared" si="97"/>
        <v>275</v>
      </c>
      <c r="G277">
        <f t="shared" ca="1" si="98"/>
        <v>2</v>
      </c>
      <c r="H277">
        <f t="shared" ca="1" si="93"/>
        <v>140</v>
      </c>
      <c r="I277" t="str">
        <f t="shared" ca="1" si="99"/>
        <v>x3</v>
      </c>
      <c r="J277">
        <f t="shared" ca="1" si="94"/>
        <v>48</v>
      </c>
      <c r="K277" s="5" t="str">
        <f t="shared" ca="1" si="85"/>
        <v>Ruta 9/20</v>
      </c>
      <c r="L277" s="5" t="str">
        <f t="shared" ca="1" si="85"/>
        <v>Paseo Cuellar, nº 29 (esq. Luis Sallenave - Pd. Bus)</v>
      </c>
      <c r="M277" s="5" t="str">
        <f t="shared" ca="1" si="85"/>
        <v>04:59</v>
      </c>
      <c r="N277" s="5" t="str">
        <f t="shared" ca="1" si="85"/>
        <v>12:55</v>
      </c>
      <c r="O277" s="5" t="str">
        <f t="shared" ca="1" si="85"/>
        <v>20:55</v>
      </c>
      <c r="P277" s="5">
        <f t="shared" ca="1" si="85"/>
        <v>0</v>
      </c>
      <c r="Q277" s="5" t="str">
        <f t="shared" ca="1" si="85"/>
        <v>Avd. América, nº 11 (frente Plaza Canteras)</v>
      </c>
      <c r="R277" s="5">
        <f t="shared" ca="1" si="85"/>
        <v>0</v>
      </c>
      <c r="S277" s="5" t="str">
        <f t="shared" ca="1" si="100"/>
        <v>9</v>
      </c>
      <c r="T277" s="5" t="str">
        <f t="shared" ca="1" si="100"/>
        <v>20</v>
      </c>
      <c r="U277" s="5">
        <f t="shared" ca="1" si="100"/>
        <v>5</v>
      </c>
      <c r="V277" s="5">
        <f t="shared" ca="1" si="95"/>
        <v>48</v>
      </c>
      <c r="W277" s="15" t="str">
        <f t="shared" ca="1" si="86"/>
        <v/>
      </c>
      <c r="X277" s="15">
        <f t="shared" ca="1" si="87"/>
        <v>1</v>
      </c>
      <c r="Y277" s="15">
        <f t="shared" ca="1" si="96"/>
        <v>1</v>
      </c>
      <c r="Z277">
        <f t="shared" ca="1" si="88"/>
        <v>0</v>
      </c>
      <c r="AA277">
        <f t="shared" ca="1" si="89"/>
        <v>0</v>
      </c>
      <c r="AB277">
        <f t="shared" ca="1" si="90"/>
        <v>0</v>
      </c>
      <c r="AC277">
        <f t="shared" ca="1" si="91"/>
        <v>3</v>
      </c>
      <c r="AD277">
        <f t="shared" ca="1" si="92"/>
        <v>3</v>
      </c>
    </row>
    <row r="278" spans="5:30" x14ac:dyDescent="0.25">
      <c r="E278">
        <f t="shared" ca="1" si="83"/>
        <v>49</v>
      </c>
      <c r="F278" s="14">
        <f t="shared" si="97"/>
        <v>276</v>
      </c>
      <c r="G278">
        <f t="shared" ca="1" si="98"/>
        <v>2</v>
      </c>
      <c r="H278">
        <f t="shared" ca="1" si="93"/>
        <v>140</v>
      </c>
      <c r="I278" t="str">
        <f t="shared" ca="1" si="99"/>
        <v>x3</v>
      </c>
      <c r="J278">
        <f t="shared" ca="1" si="94"/>
        <v>49</v>
      </c>
      <c r="K278" s="5" t="str">
        <f t="shared" ca="1" si="85"/>
        <v>Ruta 9/20</v>
      </c>
      <c r="L278" s="5" t="str">
        <f t="shared" ca="1" si="85"/>
        <v>Pº Sagasta, nº 51</v>
      </c>
      <c r="M278" s="5" t="str">
        <f t="shared" ca="1" si="85"/>
        <v>05:00</v>
      </c>
      <c r="N278" s="5" t="str">
        <f t="shared" ca="1" si="85"/>
        <v>12:56</v>
      </c>
      <c r="O278" s="5" t="str">
        <f t="shared" ca="1" si="85"/>
        <v>20:56</v>
      </c>
      <c r="P278" s="5">
        <f t="shared" ca="1" si="85"/>
        <v>0</v>
      </c>
      <c r="Q278" s="5" t="str">
        <f t="shared" ca="1" si="85"/>
        <v>Paseo Cuellar, nº 29 (esq. Luis Sallenave - Pd. Bus)</v>
      </c>
      <c r="R278" s="5">
        <f t="shared" ca="1" si="85"/>
        <v>0</v>
      </c>
      <c r="S278" s="5" t="str">
        <f t="shared" ca="1" si="100"/>
        <v>9</v>
      </c>
      <c r="T278" s="5" t="str">
        <f t="shared" ca="1" si="100"/>
        <v>20</v>
      </c>
      <c r="U278" s="5">
        <f t="shared" ca="1" si="100"/>
        <v>6</v>
      </c>
      <c r="V278" s="5">
        <f t="shared" ca="1" si="95"/>
        <v>49</v>
      </c>
      <c r="W278" s="15" t="str">
        <f t="shared" ca="1" si="86"/>
        <v/>
      </c>
      <c r="X278" s="15">
        <f t="shared" ca="1" si="87"/>
        <v>1</v>
      </c>
      <c r="Y278" s="15">
        <f t="shared" ca="1" si="96"/>
        <v>1</v>
      </c>
      <c r="Z278">
        <f t="shared" ca="1" si="88"/>
        <v>0</v>
      </c>
      <c r="AA278">
        <f t="shared" ca="1" si="89"/>
        <v>0</v>
      </c>
      <c r="AB278">
        <f t="shared" ca="1" si="90"/>
        <v>0</v>
      </c>
      <c r="AC278">
        <f t="shared" ca="1" si="91"/>
        <v>2</v>
      </c>
      <c r="AD278">
        <f t="shared" ca="1" si="92"/>
        <v>2</v>
      </c>
    </row>
    <row r="279" spans="5:30" x14ac:dyDescent="0.25">
      <c r="E279">
        <f t="shared" ca="1" si="83"/>
        <v>50</v>
      </c>
      <c r="F279" s="14">
        <f t="shared" si="97"/>
        <v>277</v>
      </c>
      <c r="G279">
        <f t="shared" ca="1" si="98"/>
        <v>2</v>
      </c>
      <c r="H279">
        <f t="shared" ca="1" si="93"/>
        <v>140</v>
      </c>
      <c r="I279" t="str">
        <f t="shared" ca="1" si="99"/>
        <v>x3</v>
      </c>
      <c r="J279">
        <f t="shared" ca="1" si="94"/>
        <v>50</v>
      </c>
      <c r="K279" s="5" t="str">
        <f t="shared" ca="1" si="85"/>
        <v>Ruta 9/20</v>
      </c>
      <c r="L279" s="5" t="str">
        <f t="shared" ca="1" si="85"/>
        <v>Opel Planta en Figueruelas</v>
      </c>
      <c r="M279" s="5" t="str">
        <f t="shared" ca="1" si="85"/>
        <v>05:30</v>
      </c>
      <c r="N279" s="5" t="str">
        <f t="shared" ca="1" si="85"/>
        <v>13:30</v>
      </c>
      <c r="O279" s="5" t="str">
        <f t="shared" ca="1" si="85"/>
        <v>21:30</v>
      </c>
      <c r="P279" s="5">
        <f t="shared" ca="1" si="85"/>
        <v>0</v>
      </c>
      <c r="Q279" s="5" t="str">
        <f t="shared" ca="1" si="85"/>
        <v>Pº Sagasta, nº 51</v>
      </c>
      <c r="R279" s="5">
        <f t="shared" ca="1" si="85"/>
        <v>0</v>
      </c>
      <c r="S279" s="5" t="str">
        <f t="shared" ca="1" si="100"/>
        <v>9</v>
      </c>
      <c r="T279" s="5" t="str">
        <f t="shared" ca="1" si="100"/>
        <v>20</v>
      </c>
      <c r="U279" s="5">
        <f t="shared" ca="1" si="100"/>
        <v>7</v>
      </c>
      <c r="V279" s="5">
        <f t="shared" ca="1" si="95"/>
        <v>50</v>
      </c>
      <c r="W279" s="15" t="str">
        <f t="shared" ca="1" si="86"/>
        <v/>
      </c>
      <c r="X279" s="15">
        <f t="shared" ca="1" si="87"/>
        <v>1</v>
      </c>
      <c r="Y279" s="15">
        <f t="shared" ca="1" si="96"/>
        <v>1</v>
      </c>
      <c r="Z279">
        <f t="shared" ca="1" si="88"/>
        <v>0</v>
      </c>
      <c r="AA279">
        <f t="shared" ca="1" si="89"/>
        <v>0</v>
      </c>
      <c r="AB279">
        <f t="shared" ca="1" si="90"/>
        <v>0</v>
      </c>
      <c r="AC279">
        <f t="shared" ca="1" si="91"/>
        <v>1</v>
      </c>
      <c r="AD279">
        <f t="shared" ca="1" si="92"/>
        <v>1</v>
      </c>
    </row>
    <row r="280" spans="5:30" x14ac:dyDescent="0.25">
      <c r="E280">
        <f t="shared" ref="E280:E343" ca="1" si="101">IF(G280&lt;&gt;G279,1,E279+1)</f>
        <v>51</v>
      </c>
      <c r="F280" s="14">
        <f t="shared" si="97"/>
        <v>278</v>
      </c>
      <c r="G280">
        <f t="shared" ca="1" si="98"/>
        <v>2</v>
      </c>
      <c r="H280">
        <f t="shared" ca="1" si="93"/>
        <v>140</v>
      </c>
      <c r="I280" t="str">
        <f t="shared" ca="1" si="99"/>
        <v>x3</v>
      </c>
      <c r="J280">
        <f t="shared" ca="1" si="94"/>
        <v>51</v>
      </c>
      <c r="K280" s="5" t="str">
        <f t="shared" ca="1" si="85"/>
        <v>Ruta 10/20</v>
      </c>
      <c r="L280" s="5" t="str">
        <f t="shared" ca="1" si="85"/>
        <v>Ruta 10/20</v>
      </c>
      <c r="M280" s="5" t="str">
        <f t="shared" ca="1" si="85"/>
        <v/>
      </c>
      <c r="N280" s="5" t="str">
        <f t="shared" ca="1" si="85"/>
        <v/>
      </c>
      <c r="O280" s="5" t="str">
        <f t="shared" ca="1" si="85"/>
        <v/>
      </c>
      <c r="P280" s="5">
        <f t="shared" ca="1" si="85"/>
        <v>0</v>
      </c>
      <c r="Q280" s="5" t="str">
        <f t="shared" ca="1" si="85"/>
        <v/>
      </c>
      <c r="R280" s="5">
        <f t="shared" ca="1" si="85"/>
        <v>1</v>
      </c>
      <c r="S280" s="5" t="str">
        <f t="shared" ca="1" si="100"/>
        <v>1</v>
      </c>
      <c r="T280" s="5" t="str">
        <f t="shared" ca="1" si="100"/>
        <v>20</v>
      </c>
      <c r="U280" s="5">
        <f t="shared" ca="1" si="100"/>
        <v>0</v>
      </c>
      <c r="V280" s="5">
        <f t="shared" ca="1" si="95"/>
        <v>51</v>
      </c>
      <c r="W280" s="15">
        <f t="shared" ca="1" si="86"/>
        <v>1</v>
      </c>
      <c r="X280" s="15">
        <f t="shared" ca="1" si="87"/>
        <v>0</v>
      </c>
      <c r="Y280" s="15" t="str">
        <f t="shared" ca="1" si="96"/>
        <v/>
      </c>
      <c r="Z280">
        <f t="shared" ca="1" si="88"/>
        <v>15</v>
      </c>
      <c r="AA280">
        <f t="shared" ca="1" si="89"/>
        <v>7</v>
      </c>
      <c r="AB280">
        <f t="shared" ca="1" si="90"/>
        <v>7</v>
      </c>
      <c r="AC280">
        <f t="shared" ca="1" si="91"/>
        <v>0</v>
      </c>
      <c r="AD280">
        <f t="shared" ca="1" si="92"/>
        <v>0</v>
      </c>
    </row>
    <row r="281" spans="5:30" x14ac:dyDescent="0.25">
      <c r="E281">
        <f t="shared" ca="1" si="101"/>
        <v>52</v>
      </c>
      <c r="F281" s="14">
        <f t="shared" si="97"/>
        <v>279</v>
      </c>
      <c r="G281">
        <f t="shared" ca="1" si="98"/>
        <v>2</v>
      </c>
      <c r="H281">
        <f t="shared" ca="1" si="93"/>
        <v>140</v>
      </c>
      <c r="I281" t="str">
        <f t="shared" ca="1" si="99"/>
        <v>x3</v>
      </c>
      <c r="J281">
        <f t="shared" ca="1" si="94"/>
        <v>52</v>
      </c>
      <c r="K281" s="5" t="str">
        <f t="shared" ca="1" si="85"/>
        <v>Ruta 10/20</v>
      </c>
      <c r="L281" s="5" t="str">
        <f t="shared" ca="1" si="85"/>
        <v>Avd. San José, 84 (Mercado Rosales - Pd. Bus)</v>
      </c>
      <c r="M281" s="5" t="str">
        <f t="shared" ca="1" si="85"/>
        <v>04:58</v>
      </c>
      <c r="N281" s="5" t="str">
        <f t="shared" ca="1" si="85"/>
        <v>12:53</v>
      </c>
      <c r="O281" s="5" t="str">
        <f t="shared" ca="1" si="85"/>
        <v>20:53</v>
      </c>
      <c r="P281" s="5">
        <f t="shared" ca="1" si="85"/>
        <v>0</v>
      </c>
      <c r="Q281" s="5" t="str">
        <f t="shared" ca="1" si="85"/>
        <v>Opel Planta en Figueruelas</v>
      </c>
      <c r="R281" s="5">
        <f t="shared" ca="1" si="85"/>
        <v>0</v>
      </c>
      <c r="S281" s="5" t="str">
        <f t="shared" ca="1" si="100"/>
        <v>1</v>
      </c>
      <c r="T281" s="5" t="str">
        <f t="shared" ca="1" si="100"/>
        <v>20</v>
      </c>
      <c r="U281" s="5">
        <f t="shared" ca="1" si="100"/>
        <v>1</v>
      </c>
      <c r="V281" s="5">
        <f t="shared" ca="1" si="95"/>
        <v>52</v>
      </c>
      <c r="W281" s="15" t="str">
        <f t="shared" ca="1" si="86"/>
        <v/>
      </c>
      <c r="X281" s="15">
        <f t="shared" ca="1" si="87"/>
        <v>1</v>
      </c>
      <c r="Y281" s="15">
        <f t="shared" ca="1" si="96"/>
        <v>1</v>
      </c>
      <c r="Z281">
        <f t="shared" ca="1" si="88"/>
        <v>0</v>
      </c>
      <c r="AA281">
        <f t="shared" ca="1" si="89"/>
        <v>0</v>
      </c>
      <c r="AB281">
        <f t="shared" ca="1" si="90"/>
        <v>0</v>
      </c>
      <c r="AC281">
        <f t="shared" ca="1" si="91"/>
        <v>7</v>
      </c>
      <c r="AD281">
        <f t="shared" ca="1" si="92"/>
        <v>7</v>
      </c>
    </row>
    <row r="282" spans="5:30" x14ac:dyDescent="0.25">
      <c r="E282">
        <f t="shared" ca="1" si="101"/>
        <v>53</v>
      </c>
      <c r="F282" s="14">
        <f t="shared" si="97"/>
        <v>280</v>
      </c>
      <c r="G282">
        <f t="shared" ca="1" si="98"/>
        <v>2</v>
      </c>
      <c r="H282">
        <f t="shared" ca="1" si="93"/>
        <v>140</v>
      </c>
      <c r="I282" t="str">
        <f t="shared" ca="1" si="99"/>
        <v>x3</v>
      </c>
      <c r="J282">
        <f t="shared" ca="1" si="94"/>
        <v>53</v>
      </c>
      <c r="K282" s="5" t="str">
        <f t="shared" ca="1" si="85"/>
        <v>Ruta 10/20</v>
      </c>
      <c r="L282" s="5" t="str">
        <f t="shared" ca="1" si="85"/>
        <v>Avd. San José (esq. José Pellicer - Pd. Bus)</v>
      </c>
      <c r="M282" s="5" t="str">
        <f t="shared" ca="1" si="85"/>
        <v>04:59</v>
      </c>
      <c r="N282" s="5" t="str">
        <f t="shared" ca="1" si="85"/>
        <v>12:54</v>
      </c>
      <c r="O282" s="5" t="str">
        <f t="shared" ca="1" si="85"/>
        <v>20:54</v>
      </c>
      <c r="P282" s="5">
        <f t="shared" ca="1" si="85"/>
        <v>0</v>
      </c>
      <c r="Q282" s="5" t="str">
        <f t="shared" ca="1" si="85"/>
        <v>Avd. San José, 84 (Mercado Rosales - Pd. Bus)</v>
      </c>
      <c r="R282" s="5">
        <f t="shared" ca="1" si="85"/>
        <v>0</v>
      </c>
      <c r="S282" s="5" t="str">
        <f t="shared" ca="1" si="100"/>
        <v>1</v>
      </c>
      <c r="T282" s="5" t="str">
        <f t="shared" ca="1" si="100"/>
        <v>20</v>
      </c>
      <c r="U282" s="5">
        <f t="shared" ca="1" si="100"/>
        <v>2</v>
      </c>
      <c r="V282" s="5">
        <f t="shared" ca="1" si="95"/>
        <v>53</v>
      </c>
      <c r="W282" s="15" t="str">
        <f t="shared" ca="1" si="86"/>
        <v/>
      </c>
      <c r="X282" s="15">
        <f t="shared" ca="1" si="87"/>
        <v>1</v>
      </c>
      <c r="Y282" s="15">
        <f t="shared" ca="1" si="96"/>
        <v>1</v>
      </c>
      <c r="Z282">
        <f t="shared" ca="1" si="88"/>
        <v>0</v>
      </c>
      <c r="AA282">
        <f t="shared" ca="1" si="89"/>
        <v>0</v>
      </c>
      <c r="AB282">
        <f t="shared" ca="1" si="90"/>
        <v>0</v>
      </c>
      <c r="AC282">
        <f t="shared" ca="1" si="91"/>
        <v>6</v>
      </c>
      <c r="AD282">
        <f t="shared" ca="1" si="92"/>
        <v>6</v>
      </c>
    </row>
    <row r="283" spans="5:30" x14ac:dyDescent="0.25">
      <c r="E283">
        <f t="shared" ca="1" si="101"/>
        <v>54</v>
      </c>
      <c r="F283" s="14">
        <f t="shared" si="97"/>
        <v>281</v>
      </c>
      <c r="G283">
        <f t="shared" ca="1" si="98"/>
        <v>2</v>
      </c>
      <c r="H283">
        <f t="shared" ca="1" si="93"/>
        <v>140</v>
      </c>
      <c r="I283" t="str">
        <f t="shared" ca="1" si="99"/>
        <v>x3</v>
      </c>
      <c r="J283">
        <f t="shared" ca="1" si="94"/>
        <v>54</v>
      </c>
      <c r="K283" s="5" t="str">
        <f t="shared" ref="K283:R305" ca="1" si="102">INDIRECT("'"&amp;$I283&amp;"'!"&amp;K$2&amp;$J283+2)</f>
        <v>Ruta 10/20</v>
      </c>
      <c r="L283" s="5" t="str">
        <f t="shared" ca="1" si="102"/>
        <v>Avenida San José, nº 200 (Pd. Bus)</v>
      </c>
      <c r="M283" s="5" t="str">
        <f t="shared" ca="1" si="102"/>
        <v>05:00</v>
      </c>
      <c r="N283" s="5" t="str">
        <f t="shared" ca="1" si="102"/>
        <v>12:55</v>
      </c>
      <c r="O283" s="5" t="str">
        <f t="shared" ca="1" si="102"/>
        <v>20:55</v>
      </c>
      <c r="P283" s="5">
        <f t="shared" ca="1" si="102"/>
        <v>0</v>
      </c>
      <c r="Q283" s="5" t="str">
        <f t="shared" ca="1" si="102"/>
        <v>Avd. San José (esq. José Pellicer - Pd. Bus)</v>
      </c>
      <c r="R283" s="5">
        <f t="shared" ca="1" si="102"/>
        <v>0</v>
      </c>
      <c r="S283" s="5" t="str">
        <f t="shared" ca="1" si="100"/>
        <v>1</v>
      </c>
      <c r="T283" s="5" t="str">
        <f t="shared" ca="1" si="100"/>
        <v>20</v>
      </c>
      <c r="U283" s="5">
        <f t="shared" ca="1" si="100"/>
        <v>3</v>
      </c>
      <c r="V283" s="5">
        <f t="shared" ca="1" si="95"/>
        <v>54</v>
      </c>
      <c r="W283" s="15" t="str">
        <f t="shared" ca="1" si="86"/>
        <v/>
      </c>
      <c r="X283" s="15">
        <f t="shared" ca="1" si="87"/>
        <v>1</v>
      </c>
      <c r="Y283" s="15">
        <f t="shared" ca="1" si="96"/>
        <v>1</v>
      </c>
      <c r="Z283">
        <f t="shared" ca="1" si="88"/>
        <v>0</v>
      </c>
      <c r="AA283">
        <f t="shared" ca="1" si="89"/>
        <v>0</v>
      </c>
      <c r="AB283">
        <f t="shared" ca="1" si="90"/>
        <v>0</v>
      </c>
      <c r="AC283">
        <f t="shared" ca="1" si="91"/>
        <v>5</v>
      </c>
      <c r="AD283">
        <f t="shared" ca="1" si="92"/>
        <v>5</v>
      </c>
    </row>
    <row r="284" spans="5:30" x14ac:dyDescent="0.25">
      <c r="E284">
        <f t="shared" ca="1" si="101"/>
        <v>55</v>
      </c>
      <c r="F284" s="14">
        <f t="shared" si="97"/>
        <v>282</v>
      </c>
      <c r="G284">
        <f t="shared" ca="1" si="98"/>
        <v>2</v>
      </c>
      <c r="H284">
        <f t="shared" ca="1" si="93"/>
        <v>140</v>
      </c>
      <c r="I284" t="str">
        <f t="shared" ca="1" si="99"/>
        <v>x3</v>
      </c>
      <c r="J284">
        <f t="shared" ca="1" si="94"/>
        <v>55</v>
      </c>
      <c r="K284" s="5" t="str">
        <f t="shared" ca="1" si="102"/>
        <v>Ruta 10/20</v>
      </c>
      <c r="L284" s="5" t="str">
        <f t="shared" ca="1" si="102"/>
        <v>C/ Terrazas de Cuellar (Pd. Bus)</v>
      </c>
      <c r="M284" s="5" t="str">
        <f t="shared" ca="1" si="102"/>
        <v>05:02</v>
      </c>
      <c r="N284" s="5" t="str">
        <f t="shared" ca="1" si="102"/>
        <v>12:57</v>
      </c>
      <c r="O284" s="5" t="str">
        <f t="shared" ca="1" si="102"/>
        <v>20:57</v>
      </c>
      <c r="P284" s="5">
        <f t="shared" ca="1" si="102"/>
        <v>0</v>
      </c>
      <c r="Q284" s="5" t="str">
        <f t="shared" ca="1" si="102"/>
        <v>Avenida San José, nº 200 (Pd. Bus)</v>
      </c>
      <c r="R284" s="5">
        <f t="shared" ca="1" si="102"/>
        <v>0</v>
      </c>
      <c r="S284" s="5" t="str">
        <f t="shared" ca="1" si="100"/>
        <v>1</v>
      </c>
      <c r="T284" s="5" t="str">
        <f t="shared" ca="1" si="100"/>
        <v>20</v>
      </c>
      <c r="U284" s="5">
        <f t="shared" ca="1" si="100"/>
        <v>4</v>
      </c>
      <c r="V284" s="5">
        <f t="shared" ca="1" si="95"/>
        <v>55</v>
      </c>
      <c r="W284" s="15" t="str">
        <f t="shared" ca="1" si="86"/>
        <v/>
      </c>
      <c r="X284" s="15">
        <f t="shared" ca="1" si="87"/>
        <v>1</v>
      </c>
      <c r="Y284" s="15">
        <f t="shared" ca="1" si="96"/>
        <v>1</v>
      </c>
      <c r="Z284">
        <f t="shared" ca="1" si="88"/>
        <v>0</v>
      </c>
      <c r="AA284">
        <f t="shared" ca="1" si="89"/>
        <v>0</v>
      </c>
      <c r="AB284">
        <f t="shared" ca="1" si="90"/>
        <v>0</v>
      </c>
      <c r="AC284">
        <f t="shared" ca="1" si="91"/>
        <v>4</v>
      </c>
      <c r="AD284">
        <f t="shared" ca="1" si="92"/>
        <v>4</v>
      </c>
    </row>
    <row r="285" spans="5:30" x14ac:dyDescent="0.25">
      <c r="E285">
        <f t="shared" ca="1" si="101"/>
        <v>56</v>
      </c>
      <c r="F285" s="14">
        <f t="shared" si="97"/>
        <v>283</v>
      </c>
      <c r="G285">
        <f t="shared" ca="1" si="98"/>
        <v>2</v>
      </c>
      <c r="H285">
        <f t="shared" ca="1" si="93"/>
        <v>140</v>
      </c>
      <c r="I285" t="str">
        <f t="shared" ca="1" si="99"/>
        <v>x3</v>
      </c>
      <c r="J285">
        <f t="shared" ca="1" si="94"/>
        <v>56</v>
      </c>
      <c r="K285" s="5" t="str">
        <f t="shared" ca="1" si="102"/>
        <v>Ruta 10/20</v>
      </c>
      <c r="L285" s="5" t="str">
        <f t="shared" ca="1" si="102"/>
        <v>Melilla (frente Escultor Salas)</v>
      </c>
      <c r="M285" s="5" t="str">
        <f t="shared" ca="1" si="102"/>
        <v>05:03</v>
      </c>
      <c r="N285" s="5" t="str">
        <f t="shared" ca="1" si="102"/>
        <v>12:58</v>
      </c>
      <c r="O285" s="5" t="str">
        <f t="shared" ca="1" si="102"/>
        <v>20:58</v>
      </c>
      <c r="P285" s="5">
        <f t="shared" ca="1" si="102"/>
        <v>0</v>
      </c>
      <c r="Q285" s="5" t="str">
        <f t="shared" ca="1" si="102"/>
        <v>C/ Terrazas de Cuellar (Pd. Bus)</v>
      </c>
      <c r="R285" s="5">
        <f t="shared" ca="1" si="102"/>
        <v>0</v>
      </c>
      <c r="S285" s="5" t="str">
        <f t="shared" ca="1" si="100"/>
        <v>1</v>
      </c>
      <c r="T285" s="5" t="str">
        <f t="shared" ca="1" si="100"/>
        <v>20</v>
      </c>
      <c r="U285" s="5">
        <f t="shared" ca="1" si="100"/>
        <v>5</v>
      </c>
      <c r="V285" s="5">
        <f t="shared" ca="1" si="95"/>
        <v>56</v>
      </c>
      <c r="W285" s="15" t="str">
        <f t="shared" ca="1" si="86"/>
        <v/>
      </c>
      <c r="X285" s="15">
        <f t="shared" ca="1" si="87"/>
        <v>1</v>
      </c>
      <c r="Y285" s="15">
        <f t="shared" ca="1" si="96"/>
        <v>1</v>
      </c>
      <c r="Z285">
        <f t="shared" ca="1" si="88"/>
        <v>0</v>
      </c>
      <c r="AA285">
        <f t="shared" ca="1" si="89"/>
        <v>0</v>
      </c>
      <c r="AB285">
        <f t="shared" ca="1" si="90"/>
        <v>0</v>
      </c>
      <c r="AC285">
        <f t="shared" ca="1" si="91"/>
        <v>3</v>
      </c>
      <c r="AD285">
        <f t="shared" ca="1" si="92"/>
        <v>3</v>
      </c>
    </row>
    <row r="286" spans="5:30" x14ac:dyDescent="0.25">
      <c r="E286">
        <f t="shared" ca="1" si="101"/>
        <v>57</v>
      </c>
      <c r="F286" s="14">
        <f t="shared" si="97"/>
        <v>284</v>
      </c>
      <c r="G286">
        <f t="shared" ca="1" si="98"/>
        <v>2</v>
      </c>
      <c r="H286">
        <f t="shared" ca="1" si="93"/>
        <v>140</v>
      </c>
      <c r="I286" t="str">
        <f t="shared" ca="1" si="99"/>
        <v>x3</v>
      </c>
      <c r="J286">
        <f t="shared" ca="1" si="94"/>
        <v>57</v>
      </c>
      <c r="K286" s="5" t="str">
        <f t="shared" ca="1" si="102"/>
        <v>Ruta 10/20</v>
      </c>
      <c r="L286" s="5" t="str">
        <f t="shared" ca="1" si="102"/>
        <v>Zaragoza la Vieja (frente nº 5)</v>
      </c>
      <c r="M286" s="5" t="str">
        <f t="shared" ca="1" si="102"/>
        <v>05:04</v>
      </c>
      <c r="N286" s="5" t="str">
        <f t="shared" ca="1" si="102"/>
        <v>12:59</v>
      </c>
      <c r="O286" s="5" t="str">
        <f t="shared" ca="1" si="102"/>
        <v>20:59</v>
      </c>
      <c r="P286" s="5">
        <f t="shared" ca="1" si="102"/>
        <v>0</v>
      </c>
      <c r="Q286" s="5" t="str">
        <f t="shared" ca="1" si="102"/>
        <v>Melilla (frente Escultor Salas)</v>
      </c>
      <c r="R286" s="5">
        <f t="shared" ca="1" si="102"/>
        <v>0</v>
      </c>
      <c r="S286" s="5" t="str">
        <f t="shared" ca="1" si="100"/>
        <v>1</v>
      </c>
      <c r="T286" s="5" t="str">
        <f t="shared" ca="1" si="100"/>
        <v>20</v>
      </c>
      <c r="U286" s="5">
        <f t="shared" ca="1" si="100"/>
        <v>6</v>
      </c>
      <c r="V286" s="5">
        <f t="shared" ca="1" si="95"/>
        <v>57</v>
      </c>
      <c r="W286" s="15" t="str">
        <f t="shared" ca="1" si="86"/>
        <v/>
      </c>
      <c r="X286" s="15">
        <f t="shared" ca="1" si="87"/>
        <v>1</v>
      </c>
      <c r="Y286" s="15">
        <f t="shared" ca="1" si="96"/>
        <v>1</v>
      </c>
      <c r="Z286">
        <f t="shared" ca="1" si="88"/>
        <v>0</v>
      </c>
      <c r="AA286">
        <f t="shared" ca="1" si="89"/>
        <v>0</v>
      </c>
      <c r="AB286">
        <f t="shared" ca="1" si="90"/>
        <v>0</v>
      </c>
      <c r="AC286">
        <f t="shared" ca="1" si="91"/>
        <v>2</v>
      </c>
      <c r="AD286">
        <f t="shared" ca="1" si="92"/>
        <v>2</v>
      </c>
    </row>
    <row r="287" spans="5:30" x14ac:dyDescent="0.25">
      <c r="E287">
        <f t="shared" ca="1" si="101"/>
        <v>58</v>
      </c>
      <c r="F287" s="14">
        <f t="shared" si="97"/>
        <v>285</v>
      </c>
      <c r="G287">
        <f t="shared" ca="1" si="98"/>
        <v>2</v>
      </c>
      <c r="H287">
        <f t="shared" ca="1" si="93"/>
        <v>140</v>
      </c>
      <c r="I287" t="str">
        <f t="shared" ca="1" si="99"/>
        <v>x3</v>
      </c>
      <c r="J287">
        <f t="shared" ca="1" si="94"/>
        <v>58</v>
      </c>
      <c r="K287" s="5" t="str">
        <f t="shared" ca="1" si="102"/>
        <v>Ruta 10/20</v>
      </c>
      <c r="L287" s="5" t="str">
        <f t="shared" ca="1" si="102"/>
        <v>Opel Planta en Figueruelas</v>
      </c>
      <c r="M287" s="5" t="str">
        <f t="shared" ca="1" si="102"/>
        <v>05:30</v>
      </c>
      <c r="N287" s="5" t="str">
        <f t="shared" ca="1" si="102"/>
        <v>13:30</v>
      </c>
      <c r="O287" s="5" t="str">
        <f t="shared" ca="1" si="102"/>
        <v>21:30</v>
      </c>
      <c r="P287" s="5">
        <f t="shared" ca="1" si="102"/>
        <v>0</v>
      </c>
      <c r="Q287" s="5" t="str">
        <f t="shared" ca="1" si="102"/>
        <v>Zaragoza la Vieja (frente nº 5)</v>
      </c>
      <c r="R287" s="5">
        <f t="shared" ca="1" si="102"/>
        <v>0</v>
      </c>
      <c r="S287" s="5" t="str">
        <f t="shared" ca="1" si="100"/>
        <v>1</v>
      </c>
      <c r="T287" s="5" t="str">
        <f t="shared" ca="1" si="100"/>
        <v>20</v>
      </c>
      <c r="U287" s="5">
        <f t="shared" ca="1" si="100"/>
        <v>7</v>
      </c>
      <c r="V287" s="5">
        <f t="shared" ca="1" si="95"/>
        <v>58</v>
      </c>
      <c r="W287" s="15" t="str">
        <f t="shared" ca="1" si="86"/>
        <v/>
      </c>
      <c r="X287" s="15">
        <f t="shared" ca="1" si="87"/>
        <v>1</v>
      </c>
      <c r="Y287" s="15">
        <f t="shared" ca="1" si="96"/>
        <v>1</v>
      </c>
      <c r="Z287">
        <f t="shared" ca="1" si="88"/>
        <v>0</v>
      </c>
      <c r="AA287">
        <f t="shared" ca="1" si="89"/>
        <v>0</v>
      </c>
      <c r="AB287">
        <f t="shared" ca="1" si="90"/>
        <v>0</v>
      </c>
      <c r="AC287">
        <f t="shared" ca="1" si="91"/>
        <v>1</v>
      </c>
      <c r="AD287">
        <f t="shared" ca="1" si="92"/>
        <v>1</v>
      </c>
    </row>
    <row r="288" spans="5:30" x14ac:dyDescent="0.25">
      <c r="E288">
        <f t="shared" ca="1" si="101"/>
        <v>59</v>
      </c>
      <c r="F288" s="14">
        <f t="shared" si="97"/>
        <v>286</v>
      </c>
      <c r="G288">
        <f t="shared" ca="1" si="98"/>
        <v>2</v>
      </c>
      <c r="H288">
        <f t="shared" ca="1" si="93"/>
        <v>140</v>
      </c>
      <c r="I288" t="str">
        <f t="shared" ca="1" si="99"/>
        <v>x3</v>
      </c>
      <c r="J288">
        <f t="shared" ca="1" si="94"/>
        <v>59</v>
      </c>
      <c r="K288" s="5" t="str">
        <f t="shared" ca="1" si="102"/>
        <v>Ruta 11/20</v>
      </c>
      <c r="L288" s="5" t="str">
        <f t="shared" ca="1" si="102"/>
        <v>Ruta 11/20</v>
      </c>
      <c r="M288" s="5" t="str">
        <f t="shared" ca="1" si="102"/>
        <v/>
      </c>
      <c r="N288" s="5" t="str">
        <f t="shared" ca="1" si="102"/>
        <v/>
      </c>
      <c r="O288" s="5" t="str">
        <f t="shared" ca="1" si="102"/>
        <v/>
      </c>
      <c r="P288" s="5">
        <f t="shared" ca="1" si="102"/>
        <v>0</v>
      </c>
      <c r="Q288" s="5" t="str">
        <f t="shared" ca="1" si="102"/>
        <v/>
      </c>
      <c r="R288" s="5">
        <f t="shared" ca="1" si="102"/>
        <v>1</v>
      </c>
      <c r="S288" s="5" t="str">
        <f t="shared" ca="1" si="100"/>
        <v>1</v>
      </c>
      <c r="T288" s="5" t="str">
        <f t="shared" ca="1" si="100"/>
        <v>20</v>
      </c>
      <c r="U288" s="5">
        <f t="shared" ca="1" si="100"/>
        <v>0</v>
      </c>
      <c r="V288" s="5">
        <f t="shared" ca="1" si="95"/>
        <v>59</v>
      </c>
      <c r="W288" s="15">
        <f t="shared" ca="1" si="86"/>
        <v>1</v>
      </c>
      <c r="X288" s="15">
        <f t="shared" ca="1" si="87"/>
        <v>0</v>
      </c>
      <c r="Y288" s="15" t="str">
        <f t="shared" ca="1" si="96"/>
        <v/>
      </c>
      <c r="Z288">
        <f t="shared" ca="1" si="88"/>
        <v>13</v>
      </c>
      <c r="AA288">
        <f t="shared" ca="1" si="89"/>
        <v>6</v>
      </c>
      <c r="AB288">
        <f t="shared" ca="1" si="90"/>
        <v>6</v>
      </c>
      <c r="AC288">
        <f t="shared" ca="1" si="91"/>
        <v>0</v>
      </c>
      <c r="AD288">
        <f t="shared" ca="1" si="92"/>
        <v>0</v>
      </c>
    </row>
    <row r="289" spans="5:30" x14ac:dyDescent="0.25">
      <c r="E289">
        <f t="shared" ca="1" si="101"/>
        <v>60</v>
      </c>
      <c r="F289" s="14">
        <f t="shared" si="97"/>
        <v>287</v>
      </c>
      <c r="G289">
        <f t="shared" ca="1" si="98"/>
        <v>2</v>
      </c>
      <c r="H289">
        <f t="shared" ca="1" si="93"/>
        <v>140</v>
      </c>
      <c r="I289" t="str">
        <f t="shared" ca="1" si="99"/>
        <v>x3</v>
      </c>
      <c r="J289">
        <f t="shared" ca="1" si="94"/>
        <v>60</v>
      </c>
      <c r="K289" s="5" t="str">
        <f t="shared" ca="1" si="102"/>
        <v>Ruta 11/20</v>
      </c>
      <c r="L289" s="5" t="str">
        <f t="shared" ca="1" si="102"/>
        <v>Avd. Almozara, frente nº 7 ( Pd. Bus Ibercaja)</v>
      </c>
      <c r="M289" s="5" t="str">
        <f t="shared" ca="1" si="102"/>
        <v>05:05</v>
      </c>
      <c r="N289" s="5" t="str">
        <f t="shared" ca="1" si="102"/>
        <v>13:00</v>
      </c>
      <c r="O289" s="5" t="str">
        <f t="shared" ca="1" si="102"/>
        <v>21:00</v>
      </c>
      <c r="P289" s="5">
        <f t="shared" ca="1" si="102"/>
        <v>0</v>
      </c>
      <c r="Q289" s="5" t="str">
        <f t="shared" ca="1" si="102"/>
        <v>Opel Planta en Figueruelas</v>
      </c>
      <c r="R289" s="5">
        <f t="shared" ca="1" si="102"/>
        <v>0</v>
      </c>
      <c r="S289" s="5" t="str">
        <f t="shared" ca="1" si="100"/>
        <v>1</v>
      </c>
      <c r="T289" s="5" t="str">
        <f t="shared" ca="1" si="100"/>
        <v>20</v>
      </c>
      <c r="U289" s="5">
        <f t="shared" ca="1" si="100"/>
        <v>1</v>
      </c>
      <c r="V289" s="5">
        <f t="shared" ca="1" si="95"/>
        <v>60</v>
      </c>
      <c r="W289" s="15" t="str">
        <f t="shared" ca="1" si="86"/>
        <v/>
      </c>
      <c r="X289" s="15">
        <f t="shared" ca="1" si="87"/>
        <v>1</v>
      </c>
      <c r="Y289" s="15">
        <f t="shared" ca="1" si="96"/>
        <v>1</v>
      </c>
      <c r="Z289">
        <f t="shared" ca="1" si="88"/>
        <v>0</v>
      </c>
      <c r="AA289">
        <f t="shared" ca="1" si="89"/>
        <v>0</v>
      </c>
      <c r="AB289">
        <f t="shared" ca="1" si="90"/>
        <v>0</v>
      </c>
      <c r="AC289">
        <f t="shared" ca="1" si="91"/>
        <v>6</v>
      </c>
      <c r="AD289">
        <f t="shared" ca="1" si="92"/>
        <v>6</v>
      </c>
    </row>
    <row r="290" spans="5:30" x14ac:dyDescent="0.25">
      <c r="E290">
        <f t="shared" ca="1" si="101"/>
        <v>61</v>
      </c>
      <c r="F290" s="14">
        <f t="shared" si="97"/>
        <v>288</v>
      </c>
      <c r="G290">
        <f t="shared" ca="1" si="98"/>
        <v>2</v>
      </c>
      <c r="H290">
        <f t="shared" ca="1" si="93"/>
        <v>140</v>
      </c>
      <c r="I290" t="str">
        <f t="shared" ca="1" si="99"/>
        <v>x3</v>
      </c>
      <c r="J290">
        <f t="shared" ca="1" si="94"/>
        <v>61</v>
      </c>
      <c r="K290" s="5" t="str">
        <f t="shared" ca="1" si="102"/>
        <v>Ruta 11/20</v>
      </c>
      <c r="L290" s="5" t="str">
        <f t="shared" ca="1" si="102"/>
        <v>Avd. Almozara, frente (frente C/ Bailén - Pd. Bus)</v>
      </c>
      <c r="M290" s="5" t="str">
        <f t="shared" ca="1" si="102"/>
        <v>05:06</v>
      </c>
      <c r="N290" s="5" t="str">
        <f t="shared" ca="1" si="102"/>
        <v>13:01</v>
      </c>
      <c r="O290" s="5" t="str">
        <f t="shared" ca="1" si="102"/>
        <v>21:01</v>
      </c>
      <c r="P290" s="5">
        <f t="shared" ca="1" si="102"/>
        <v>0</v>
      </c>
      <c r="Q290" s="5" t="str">
        <f t="shared" ca="1" si="102"/>
        <v>Avd. Pablo Gargallo (esq. C/ Berna - Pd. Bus)</v>
      </c>
      <c r="R290" s="5">
        <f t="shared" ca="1" si="102"/>
        <v>0</v>
      </c>
      <c r="S290" s="5" t="str">
        <f t="shared" ca="1" si="100"/>
        <v>1</v>
      </c>
      <c r="T290" s="5" t="str">
        <f t="shared" ca="1" si="100"/>
        <v>20</v>
      </c>
      <c r="U290" s="5">
        <f t="shared" ca="1" si="100"/>
        <v>2</v>
      </c>
      <c r="V290" s="5">
        <f t="shared" ca="1" si="95"/>
        <v>61</v>
      </c>
      <c r="W290" s="15" t="str">
        <f t="shared" ca="1" si="86"/>
        <v/>
      </c>
      <c r="X290" s="15">
        <f t="shared" ca="1" si="87"/>
        <v>1</v>
      </c>
      <c r="Y290" s="15">
        <f t="shared" ca="1" si="96"/>
        <v>1</v>
      </c>
      <c r="Z290">
        <f t="shared" ca="1" si="88"/>
        <v>0</v>
      </c>
      <c r="AA290">
        <f t="shared" ca="1" si="89"/>
        <v>0</v>
      </c>
      <c r="AB290">
        <f t="shared" ca="1" si="90"/>
        <v>0</v>
      </c>
      <c r="AC290">
        <f t="shared" ca="1" si="91"/>
        <v>5</v>
      </c>
      <c r="AD290">
        <f t="shared" ca="1" si="92"/>
        <v>5</v>
      </c>
    </row>
    <row r="291" spans="5:30" x14ac:dyDescent="0.25">
      <c r="E291">
        <f t="shared" ca="1" si="101"/>
        <v>62</v>
      </c>
      <c r="F291" s="14">
        <f t="shared" si="97"/>
        <v>289</v>
      </c>
      <c r="G291">
        <f t="shared" ca="1" si="98"/>
        <v>2</v>
      </c>
      <c r="H291">
        <f t="shared" ca="1" si="93"/>
        <v>140</v>
      </c>
      <c r="I291" t="str">
        <f t="shared" ca="1" si="99"/>
        <v>x3</v>
      </c>
      <c r="J291">
        <f t="shared" ca="1" si="94"/>
        <v>62</v>
      </c>
      <c r="K291" s="5" t="str">
        <f t="shared" ca="1" si="102"/>
        <v>Ruta 11/20</v>
      </c>
      <c r="L291" s="5" t="str">
        <f t="shared" ca="1" si="102"/>
        <v>Avd. Pablo Gargallo (esq. C/ Berna - Pd. Bus)</v>
      </c>
      <c r="M291" s="5" t="str">
        <f t="shared" ca="1" si="102"/>
        <v>05:08</v>
      </c>
      <c r="N291" s="5" t="str">
        <f t="shared" ca="1" si="102"/>
        <v>13:03</v>
      </c>
      <c r="O291" s="5" t="str">
        <f t="shared" ca="1" si="102"/>
        <v>21:03</v>
      </c>
      <c r="P291" s="5">
        <f t="shared" ca="1" si="102"/>
        <v>0</v>
      </c>
      <c r="Q291" s="5" t="str">
        <f t="shared" ca="1" si="102"/>
        <v>Pablo Gargallo, nº 95 (Pd. Bus)</v>
      </c>
      <c r="R291" s="5">
        <f t="shared" ca="1" si="102"/>
        <v>0</v>
      </c>
      <c r="S291" s="5" t="str">
        <f t="shared" ca="1" si="100"/>
        <v>1</v>
      </c>
      <c r="T291" s="5" t="str">
        <f t="shared" ca="1" si="100"/>
        <v>20</v>
      </c>
      <c r="U291" s="5">
        <f t="shared" ca="1" si="100"/>
        <v>3</v>
      </c>
      <c r="V291" s="5">
        <f t="shared" ca="1" si="95"/>
        <v>62</v>
      </c>
      <c r="W291" s="15" t="str">
        <f t="shared" ca="1" si="86"/>
        <v/>
      </c>
      <c r="X291" s="15">
        <f t="shared" ca="1" si="87"/>
        <v>1</v>
      </c>
      <c r="Y291" s="15">
        <f t="shared" ca="1" si="96"/>
        <v>1</v>
      </c>
      <c r="Z291">
        <f t="shared" ca="1" si="88"/>
        <v>0</v>
      </c>
      <c r="AA291">
        <f t="shared" ca="1" si="89"/>
        <v>0</v>
      </c>
      <c r="AB291">
        <f t="shared" ca="1" si="90"/>
        <v>0</v>
      </c>
      <c r="AC291">
        <f t="shared" ca="1" si="91"/>
        <v>4</v>
      </c>
      <c r="AD291">
        <f t="shared" ca="1" si="92"/>
        <v>4</v>
      </c>
    </row>
    <row r="292" spans="5:30" x14ac:dyDescent="0.25">
      <c r="E292">
        <f t="shared" ca="1" si="101"/>
        <v>63</v>
      </c>
      <c r="F292" s="14">
        <f t="shared" si="97"/>
        <v>290</v>
      </c>
      <c r="G292">
        <f t="shared" ca="1" si="98"/>
        <v>2</v>
      </c>
      <c r="H292">
        <f t="shared" ca="1" si="93"/>
        <v>140</v>
      </c>
      <c r="I292" t="str">
        <f t="shared" ca="1" si="99"/>
        <v>x3</v>
      </c>
      <c r="J292">
        <f t="shared" ca="1" si="94"/>
        <v>63</v>
      </c>
      <c r="K292" s="5" t="str">
        <f t="shared" ca="1" si="102"/>
        <v>Ruta 11/20</v>
      </c>
      <c r="L292" s="5" t="str">
        <f t="shared" ca="1" si="102"/>
        <v>Avd. Pablo Gargallo (esq. Puerta Sancho - Pd. Bus)</v>
      </c>
      <c r="M292" s="5" t="str">
        <f t="shared" ca="1" si="102"/>
        <v>05:09</v>
      </c>
      <c r="N292" s="5" t="str">
        <f t="shared" ca="1" si="102"/>
        <v>13:04</v>
      </c>
      <c r="O292" s="5" t="str">
        <f t="shared" ca="1" si="102"/>
        <v>21:04</v>
      </c>
      <c r="P292" s="5">
        <f t="shared" ca="1" si="102"/>
        <v>0</v>
      </c>
      <c r="Q292" s="5" t="str">
        <f t="shared" ca="1" si="102"/>
        <v>Pablo Gargallo, nº 77 Dpdo. (Pd. Bus)</v>
      </c>
      <c r="R292" s="5">
        <f t="shared" ca="1" si="102"/>
        <v>0</v>
      </c>
      <c r="S292" s="5" t="str">
        <f t="shared" ca="1" si="100"/>
        <v>1</v>
      </c>
      <c r="T292" s="5" t="str">
        <f t="shared" ca="1" si="100"/>
        <v>20</v>
      </c>
      <c r="U292" s="5">
        <f t="shared" ca="1" si="100"/>
        <v>4</v>
      </c>
      <c r="V292" s="5">
        <f t="shared" ca="1" si="95"/>
        <v>63</v>
      </c>
      <c r="W292" s="15" t="str">
        <f t="shared" ca="1" si="86"/>
        <v/>
      </c>
      <c r="X292" s="15">
        <f t="shared" ca="1" si="87"/>
        <v>1</v>
      </c>
      <c r="Y292" s="15">
        <f t="shared" ca="1" si="96"/>
        <v>1</v>
      </c>
      <c r="Z292">
        <f t="shared" ca="1" si="88"/>
        <v>0</v>
      </c>
      <c r="AA292">
        <f t="shared" ca="1" si="89"/>
        <v>0</v>
      </c>
      <c r="AB292">
        <f t="shared" ca="1" si="90"/>
        <v>0</v>
      </c>
      <c r="AC292">
        <f t="shared" ca="1" si="91"/>
        <v>3</v>
      </c>
      <c r="AD292">
        <f t="shared" ca="1" si="92"/>
        <v>3</v>
      </c>
    </row>
    <row r="293" spans="5:30" x14ac:dyDescent="0.25">
      <c r="E293">
        <f t="shared" ca="1" si="101"/>
        <v>64</v>
      </c>
      <c r="F293" s="14">
        <f t="shared" si="97"/>
        <v>291</v>
      </c>
      <c r="G293">
        <f t="shared" ca="1" si="98"/>
        <v>2</v>
      </c>
      <c r="H293">
        <f t="shared" ca="1" si="93"/>
        <v>140</v>
      </c>
      <c r="I293" t="str">
        <f t="shared" ca="1" si="99"/>
        <v>x3</v>
      </c>
      <c r="J293">
        <f t="shared" ca="1" si="94"/>
        <v>64</v>
      </c>
      <c r="K293" s="5" t="str">
        <f t="shared" ca="1" si="102"/>
        <v>Ruta 11/20</v>
      </c>
      <c r="L293" s="5" t="str">
        <f t="shared" ca="1" si="102"/>
        <v>Avd. Puerta Sancho (esq. Autonomía)</v>
      </c>
      <c r="M293" s="5" t="str">
        <f t="shared" ca="1" si="102"/>
        <v>05:10</v>
      </c>
      <c r="N293" s="5" t="str">
        <f t="shared" ca="1" si="102"/>
        <v>13:05</v>
      </c>
      <c r="O293" s="5" t="str">
        <f t="shared" ca="1" si="102"/>
        <v>21:05</v>
      </c>
      <c r="P293" s="5">
        <f t="shared" ca="1" si="102"/>
        <v>0</v>
      </c>
      <c r="Q293" s="5" t="str">
        <f t="shared" ca="1" si="102"/>
        <v>Pablo Gargallo (esq. C/ Reino)</v>
      </c>
      <c r="R293" s="5">
        <f t="shared" ca="1" si="102"/>
        <v>0</v>
      </c>
      <c r="S293" s="5" t="str">
        <f t="shared" ca="1" si="100"/>
        <v>1</v>
      </c>
      <c r="T293" s="5" t="str">
        <f t="shared" ca="1" si="100"/>
        <v>20</v>
      </c>
      <c r="U293" s="5">
        <f t="shared" ca="1" si="100"/>
        <v>5</v>
      </c>
      <c r="V293" s="5">
        <f t="shared" ca="1" si="95"/>
        <v>64</v>
      </c>
      <c r="W293" s="15" t="str">
        <f t="shared" ca="1" si="86"/>
        <v/>
      </c>
      <c r="X293" s="15">
        <f t="shared" ca="1" si="87"/>
        <v>1</v>
      </c>
      <c r="Y293" s="15">
        <f t="shared" ca="1" si="96"/>
        <v>1</v>
      </c>
      <c r="Z293">
        <f t="shared" ca="1" si="88"/>
        <v>0</v>
      </c>
      <c r="AA293">
        <f t="shared" ca="1" si="89"/>
        <v>0</v>
      </c>
      <c r="AB293">
        <f t="shared" ca="1" si="90"/>
        <v>0</v>
      </c>
      <c r="AC293">
        <f t="shared" ca="1" si="91"/>
        <v>2</v>
      </c>
      <c r="AD293">
        <f t="shared" ca="1" si="92"/>
        <v>2</v>
      </c>
    </row>
    <row r="294" spans="5:30" x14ac:dyDescent="0.25">
      <c r="E294">
        <f t="shared" ca="1" si="101"/>
        <v>65</v>
      </c>
      <c r="F294" s="14">
        <f t="shared" si="97"/>
        <v>292</v>
      </c>
      <c r="G294">
        <f t="shared" ca="1" si="98"/>
        <v>2</v>
      </c>
      <c r="H294">
        <f t="shared" ca="1" si="93"/>
        <v>140</v>
      </c>
      <c r="I294" t="str">
        <f t="shared" ca="1" si="99"/>
        <v>x3</v>
      </c>
      <c r="J294">
        <f t="shared" ca="1" si="94"/>
        <v>65</v>
      </c>
      <c r="K294" s="5" t="str">
        <f t="shared" ca="1" si="102"/>
        <v>Ruta 11/20</v>
      </c>
      <c r="L294" s="5" t="str">
        <f t="shared" ca="1" si="102"/>
        <v>Opel Planta en Figueruelas</v>
      </c>
      <c r="M294" s="5" t="str">
        <f t="shared" ca="1" si="102"/>
        <v>05:30</v>
      </c>
      <c r="N294" s="5" t="str">
        <f t="shared" ca="1" si="102"/>
        <v>13:30</v>
      </c>
      <c r="O294" s="5" t="str">
        <f t="shared" ca="1" si="102"/>
        <v>21:30</v>
      </c>
      <c r="P294" s="5">
        <f t="shared" ca="1" si="102"/>
        <v>0</v>
      </c>
      <c r="Q294" s="5" t="str">
        <f t="shared" ca="1" si="102"/>
        <v>Pablo Gargallo, nº 11 (Pd. Bus)</v>
      </c>
      <c r="R294" s="5">
        <f t="shared" ca="1" si="102"/>
        <v>0</v>
      </c>
      <c r="S294" s="5" t="str">
        <f t="shared" ca="1" si="100"/>
        <v>1</v>
      </c>
      <c r="T294" s="5" t="str">
        <f t="shared" ca="1" si="100"/>
        <v>20</v>
      </c>
      <c r="U294" s="5">
        <f t="shared" ca="1" si="100"/>
        <v>6</v>
      </c>
      <c r="V294" s="5">
        <f t="shared" ca="1" si="95"/>
        <v>65</v>
      </c>
      <c r="W294" s="15" t="str">
        <f t="shared" ca="1" si="86"/>
        <v/>
      </c>
      <c r="X294" s="15">
        <f t="shared" ca="1" si="87"/>
        <v>1</v>
      </c>
      <c r="Y294" s="15">
        <f t="shared" ca="1" si="96"/>
        <v>1</v>
      </c>
      <c r="Z294">
        <f t="shared" ca="1" si="88"/>
        <v>0</v>
      </c>
      <c r="AA294">
        <f t="shared" ca="1" si="89"/>
        <v>0</v>
      </c>
      <c r="AB294">
        <f t="shared" ca="1" si="90"/>
        <v>0</v>
      </c>
      <c r="AC294">
        <f t="shared" ca="1" si="91"/>
        <v>1</v>
      </c>
      <c r="AD294">
        <f t="shared" ca="1" si="92"/>
        <v>1</v>
      </c>
    </row>
    <row r="295" spans="5:30" x14ac:dyDescent="0.25">
      <c r="E295">
        <f t="shared" ca="1" si="101"/>
        <v>66</v>
      </c>
      <c r="F295" s="14">
        <f t="shared" si="97"/>
        <v>293</v>
      </c>
      <c r="G295">
        <f t="shared" ca="1" si="98"/>
        <v>2</v>
      </c>
      <c r="H295">
        <f t="shared" ca="1" si="93"/>
        <v>140</v>
      </c>
      <c r="I295" t="str">
        <f t="shared" ca="1" si="99"/>
        <v>x3</v>
      </c>
      <c r="J295">
        <f t="shared" ca="1" si="94"/>
        <v>66</v>
      </c>
      <c r="K295" s="5" t="str">
        <f t="shared" ca="1" si="102"/>
        <v>Ruta 12/20</v>
      </c>
      <c r="L295" s="5" t="str">
        <f t="shared" ca="1" si="102"/>
        <v>Ruta 12/20</v>
      </c>
      <c r="M295" s="5" t="str">
        <f t="shared" ca="1" si="102"/>
        <v/>
      </c>
      <c r="N295" s="5" t="str">
        <f t="shared" ca="1" si="102"/>
        <v/>
      </c>
      <c r="O295" s="5" t="str">
        <f t="shared" ca="1" si="102"/>
        <v/>
      </c>
      <c r="P295" s="5">
        <f t="shared" ca="1" si="102"/>
        <v>0</v>
      </c>
      <c r="Q295" s="5" t="str">
        <f t="shared" ca="1" si="102"/>
        <v/>
      </c>
      <c r="R295" s="5">
        <f t="shared" ca="1" si="102"/>
        <v>1</v>
      </c>
      <c r="S295" s="5" t="str">
        <f t="shared" ca="1" si="100"/>
        <v>1</v>
      </c>
      <c r="T295" s="5" t="str">
        <f t="shared" ca="1" si="100"/>
        <v>20</v>
      </c>
      <c r="U295" s="5">
        <f t="shared" ca="1" si="100"/>
        <v>0</v>
      </c>
      <c r="V295" s="5">
        <f t="shared" ca="1" si="95"/>
        <v>66</v>
      </c>
      <c r="W295" s="15">
        <f t="shared" ca="1" si="86"/>
        <v>1</v>
      </c>
      <c r="X295" s="15">
        <f t="shared" ca="1" si="87"/>
        <v>0</v>
      </c>
      <c r="Y295" s="15" t="str">
        <f t="shared" ca="1" si="96"/>
        <v/>
      </c>
      <c r="Z295">
        <f t="shared" ca="1" si="88"/>
        <v>9</v>
      </c>
      <c r="AA295">
        <f t="shared" ca="1" si="89"/>
        <v>4</v>
      </c>
      <c r="AB295">
        <f t="shared" ca="1" si="90"/>
        <v>4</v>
      </c>
      <c r="AC295">
        <f t="shared" ca="1" si="91"/>
        <v>0</v>
      </c>
      <c r="AD295">
        <f t="shared" ca="1" si="92"/>
        <v>0</v>
      </c>
    </row>
    <row r="296" spans="5:30" x14ac:dyDescent="0.25">
      <c r="E296">
        <f t="shared" ca="1" si="101"/>
        <v>67</v>
      </c>
      <c r="F296" s="14">
        <f t="shared" si="97"/>
        <v>294</v>
      </c>
      <c r="G296">
        <f t="shared" ca="1" si="98"/>
        <v>2</v>
      </c>
      <c r="H296">
        <f t="shared" ca="1" si="93"/>
        <v>140</v>
      </c>
      <c r="I296" t="str">
        <f t="shared" ca="1" si="99"/>
        <v>x3</v>
      </c>
      <c r="J296">
        <f t="shared" ca="1" si="94"/>
        <v>67</v>
      </c>
      <c r="K296" s="5" t="str">
        <f t="shared" ca="1" si="102"/>
        <v>Ruta 12/20</v>
      </c>
      <c r="L296" s="5" t="str">
        <f t="shared" ca="1" si="102"/>
        <v>Avd. Madrid (esq. Plaza Huesca - Pd. Bus)</v>
      </c>
      <c r="M296" s="5" t="str">
        <f t="shared" ca="1" si="102"/>
        <v>05:05</v>
      </c>
      <c r="N296" s="5" t="str">
        <f t="shared" ca="1" si="102"/>
        <v>13:00</v>
      </c>
      <c r="O296" s="5" t="str">
        <f t="shared" ca="1" si="102"/>
        <v>21:00</v>
      </c>
      <c r="P296" s="5">
        <f t="shared" ca="1" si="102"/>
        <v>0</v>
      </c>
      <c r="Q296" s="5" t="str">
        <f t="shared" ca="1" si="102"/>
        <v>Opel Planta en Figueruelas</v>
      </c>
      <c r="R296" s="5">
        <f t="shared" ca="1" si="102"/>
        <v>0</v>
      </c>
      <c r="S296" s="5" t="str">
        <f t="shared" ca="1" si="100"/>
        <v>1</v>
      </c>
      <c r="T296" s="5" t="str">
        <f t="shared" ca="1" si="100"/>
        <v>20</v>
      </c>
      <c r="U296" s="5">
        <f t="shared" ca="1" si="100"/>
        <v>1</v>
      </c>
      <c r="V296" s="5">
        <f t="shared" ca="1" si="95"/>
        <v>67</v>
      </c>
      <c r="W296" s="15" t="str">
        <f t="shared" ca="1" si="86"/>
        <v/>
      </c>
      <c r="X296" s="15">
        <f t="shared" ca="1" si="87"/>
        <v>1</v>
      </c>
      <c r="Y296" s="15">
        <f t="shared" ca="1" si="96"/>
        <v>1</v>
      </c>
      <c r="Z296">
        <f t="shared" ca="1" si="88"/>
        <v>0</v>
      </c>
      <c r="AA296">
        <f t="shared" ca="1" si="89"/>
        <v>0</v>
      </c>
      <c r="AB296">
        <f t="shared" ca="1" si="90"/>
        <v>0</v>
      </c>
      <c r="AC296">
        <f t="shared" ca="1" si="91"/>
        <v>4</v>
      </c>
      <c r="AD296">
        <f t="shared" ca="1" si="92"/>
        <v>4</v>
      </c>
    </row>
    <row r="297" spans="5:30" x14ac:dyDescent="0.25">
      <c r="E297">
        <f t="shared" ca="1" si="101"/>
        <v>68</v>
      </c>
      <c r="F297" s="14">
        <f t="shared" si="97"/>
        <v>295</v>
      </c>
      <c r="G297">
        <f t="shared" ca="1" si="98"/>
        <v>2</v>
      </c>
      <c r="H297">
        <f t="shared" ca="1" si="93"/>
        <v>140</v>
      </c>
      <c r="I297" t="str">
        <f t="shared" ca="1" si="99"/>
        <v>x3</v>
      </c>
      <c r="J297">
        <f t="shared" ca="1" si="94"/>
        <v>68</v>
      </c>
      <c r="K297" s="5" t="str">
        <f t="shared" ca="1" si="102"/>
        <v>Ruta 12/20</v>
      </c>
      <c r="L297" s="5" t="str">
        <f t="shared" ca="1" si="102"/>
        <v>Avd. Madrid, nº 142 (Calzados Kaymo)</v>
      </c>
      <c r="M297" s="5" t="str">
        <f t="shared" ca="1" si="102"/>
        <v>05:06</v>
      </c>
      <c r="N297" s="5" t="str">
        <f t="shared" ca="1" si="102"/>
        <v>13:01</v>
      </c>
      <c r="O297" s="5" t="str">
        <f t="shared" ca="1" si="102"/>
        <v>21:01</v>
      </c>
      <c r="P297" s="5">
        <f t="shared" ca="1" si="102"/>
        <v>0</v>
      </c>
      <c r="Q297" s="5" t="str">
        <f t="shared" ca="1" si="102"/>
        <v>Avd. Madrid, (esq. Plaza Huesca - Pd. Bus)</v>
      </c>
      <c r="R297" s="5">
        <f t="shared" ca="1" si="102"/>
        <v>0</v>
      </c>
      <c r="S297" s="5" t="str">
        <f t="shared" ca="1" si="100"/>
        <v>1</v>
      </c>
      <c r="T297" s="5" t="str">
        <f t="shared" ca="1" si="100"/>
        <v>20</v>
      </c>
      <c r="U297" s="5">
        <f t="shared" ca="1" si="100"/>
        <v>2</v>
      </c>
      <c r="V297" s="5">
        <f t="shared" ca="1" si="95"/>
        <v>68</v>
      </c>
      <c r="W297" s="15" t="str">
        <f t="shared" ca="1" si="86"/>
        <v/>
      </c>
      <c r="X297" s="15">
        <f t="shared" ca="1" si="87"/>
        <v>1</v>
      </c>
      <c r="Y297" s="15">
        <f t="shared" ca="1" si="96"/>
        <v>1</v>
      </c>
      <c r="Z297">
        <f t="shared" ca="1" si="88"/>
        <v>0</v>
      </c>
      <c r="AA297">
        <f t="shared" ca="1" si="89"/>
        <v>0</v>
      </c>
      <c r="AB297">
        <f t="shared" ca="1" si="90"/>
        <v>0</v>
      </c>
      <c r="AC297">
        <f t="shared" ca="1" si="91"/>
        <v>3</v>
      </c>
      <c r="AD297">
        <f t="shared" ca="1" si="92"/>
        <v>3</v>
      </c>
    </row>
    <row r="298" spans="5:30" x14ac:dyDescent="0.25">
      <c r="E298">
        <f t="shared" ca="1" si="101"/>
        <v>69</v>
      </c>
      <c r="F298" s="14">
        <f t="shared" si="97"/>
        <v>296</v>
      </c>
      <c r="G298">
        <f t="shared" ca="1" si="98"/>
        <v>2</v>
      </c>
      <c r="H298">
        <f t="shared" ca="1" si="93"/>
        <v>140</v>
      </c>
      <c r="I298" t="str">
        <f t="shared" ca="1" si="99"/>
        <v>x3</v>
      </c>
      <c r="J298">
        <f t="shared" ca="1" si="94"/>
        <v>69</v>
      </c>
      <c r="K298" s="5" t="str">
        <f t="shared" ca="1" si="102"/>
        <v>Ruta 12/20</v>
      </c>
      <c r="L298" s="5" t="str">
        <f t="shared" ca="1" si="102"/>
        <v>Avd. Madrid nº 218</v>
      </c>
      <c r="M298" s="5" t="str">
        <f t="shared" ca="1" si="102"/>
        <v>05:07</v>
      </c>
      <c r="N298" s="5" t="str">
        <f t="shared" ca="1" si="102"/>
        <v>13:02</v>
      </c>
      <c r="O298" s="5" t="str">
        <f t="shared" ca="1" si="102"/>
        <v>21:02</v>
      </c>
      <c r="P298" s="5">
        <f t="shared" ca="1" si="102"/>
        <v>0</v>
      </c>
      <c r="Q298" s="5" t="str">
        <f t="shared" ca="1" si="102"/>
        <v>Avd. Madrid, nº 142 (Calzados Kaymo)</v>
      </c>
      <c r="R298" s="5">
        <f t="shared" ca="1" si="102"/>
        <v>0</v>
      </c>
      <c r="S298" s="5" t="str">
        <f t="shared" ca="1" si="100"/>
        <v>1</v>
      </c>
      <c r="T298" s="5" t="str">
        <f t="shared" ca="1" si="100"/>
        <v>20</v>
      </c>
      <c r="U298" s="5">
        <f t="shared" ca="1" si="100"/>
        <v>3</v>
      </c>
      <c r="V298" s="5">
        <f t="shared" ca="1" si="95"/>
        <v>69</v>
      </c>
      <c r="W298" s="15" t="str">
        <f t="shared" ca="1" si="86"/>
        <v/>
      </c>
      <c r="X298" s="15">
        <f t="shared" ca="1" si="87"/>
        <v>1</v>
      </c>
      <c r="Y298" s="15">
        <f t="shared" ca="1" si="96"/>
        <v>1</v>
      </c>
      <c r="Z298">
        <f t="shared" ca="1" si="88"/>
        <v>0</v>
      </c>
      <c r="AA298">
        <f t="shared" ca="1" si="89"/>
        <v>0</v>
      </c>
      <c r="AB298">
        <f t="shared" ca="1" si="90"/>
        <v>0</v>
      </c>
      <c r="AC298">
        <f t="shared" ca="1" si="91"/>
        <v>2</v>
      </c>
      <c r="AD298">
        <f t="shared" ca="1" si="92"/>
        <v>2</v>
      </c>
    </row>
    <row r="299" spans="5:30" x14ac:dyDescent="0.25">
      <c r="E299">
        <f t="shared" ca="1" si="101"/>
        <v>70</v>
      </c>
      <c r="F299" s="14">
        <f t="shared" si="97"/>
        <v>297</v>
      </c>
      <c r="G299">
        <f t="shared" ca="1" si="98"/>
        <v>2</v>
      </c>
      <c r="H299">
        <f t="shared" ca="1" si="93"/>
        <v>140</v>
      </c>
      <c r="I299" t="str">
        <f t="shared" ca="1" si="99"/>
        <v>x3</v>
      </c>
      <c r="J299">
        <f t="shared" ca="1" si="94"/>
        <v>70</v>
      </c>
      <c r="K299" s="5" t="str">
        <f t="shared" ca="1" si="102"/>
        <v>Ruta 12/20</v>
      </c>
      <c r="L299" s="5" t="str">
        <f t="shared" ca="1" si="102"/>
        <v>Opel Planta en Figueruelas</v>
      </c>
      <c r="M299" s="5" t="str">
        <f t="shared" ca="1" si="102"/>
        <v>05:30</v>
      </c>
      <c r="N299" s="5" t="str">
        <f t="shared" ca="1" si="102"/>
        <v>13:30</v>
      </c>
      <c r="O299" s="5" t="str">
        <f t="shared" ca="1" si="102"/>
        <v>21:30</v>
      </c>
      <c r="P299" s="5">
        <f t="shared" ca="1" si="102"/>
        <v>0</v>
      </c>
      <c r="Q299" s="5" t="str">
        <f t="shared" ca="1" si="102"/>
        <v>Avd. Madrid nº 218</v>
      </c>
      <c r="R299" s="5">
        <f t="shared" ca="1" si="102"/>
        <v>0</v>
      </c>
      <c r="S299" s="5" t="str">
        <f t="shared" ca="1" si="100"/>
        <v>1</v>
      </c>
      <c r="T299" s="5" t="str">
        <f t="shared" ca="1" si="100"/>
        <v>20</v>
      </c>
      <c r="U299" s="5">
        <f t="shared" ca="1" si="100"/>
        <v>4</v>
      </c>
      <c r="V299" s="5">
        <f t="shared" ca="1" si="95"/>
        <v>70</v>
      </c>
      <c r="W299" s="15" t="str">
        <f t="shared" ca="1" si="86"/>
        <v/>
      </c>
      <c r="X299" s="15">
        <f t="shared" ca="1" si="87"/>
        <v>1</v>
      </c>
      <c r="Y299" s="15">
        <f t="shared" ca="1" si="96"/>
        <v>1</v>
      </c>
      <c r="Z299">
        <f t="shared" ca="1" si="88"/>
        <v>0</v>
      </c>
      <c r="AA299">
        <f t="shared" ca="1" si="89"/>
        <v>0</v>
      </c>
      <c r="AB299">
        <f t="shared" ca="1" si="90"/>
        <v>0</v>
      </c>
      <c r="AC299">
        <f t="shared" ca="1" si="91"/>
        <v>1</v>
      </c>
      <c r="AD299">
        <f t="shared" ca="1" si="92"/>
        <v>1</v>
      </c>
    </row>
    <row r="300" spans="5:30" x14ac:dyDescent="0.25">
      <c r="E300">
        <f t="shared" ca="1" si="101"/>
        <v>71</v>
      </c>
      <c r="F300" s="14">
        <f t="shared" si="97"/>
        <v>298</v>
      </c>
      <c r="G300">
        <f t="shared" ca="1" si="98"/>
        <v>2</v>
      </c>
      <c r="H300">
        <f t="shared" ca="1" si="93"/>
        <v>140</v>
      </c>
      <c r="I300" t="str">
        <f t="shared" ca="1" si="99"/>
        <v>x3</v>
      </c>
      <c r="J300">
        <f t="shared" ca="1" si="94"/>
        <v>71</v>
      </c>
      <c r="K300" s="5" t="str">
        <f t="shared" ca="1" si="102"/>
        <v>Ruta 13/20</v>
      </c>
      <c r="L300" s="5" t="str">
        <f t="shared" ca="1" si="102"/>
        <v>Ruta 13/20</v>
      </c>
      <c r="M300" s="5" t="str">
        <f t="shared" ca="1" si="102"/>
        <v/>
      </c>
      <c r="N300" s="5" t="str">
        <f t="shared" ca="1" si="102"/>
        <v/>
      </c>
      <c r="O300" s="5" t="str">
        <f t="shared" ca="1" si="102"/>
        <v/>
      </c>
      <c r="P300" s="5">
        <f t="shared" ca="1" si="102"/>
        <v>0</v>
      </c>
      <c r="Q300" s="5" t="str">
        <f t="shared" ca="1" si="102"/>
        <v/>
      </c>
      <c r="R300" s="5">
        <f t="shared" ca="1" si="102"/>
        <v>1</v>
      </c>
      <c r="S300" s="5" t="str">
        <f t="shared" ca="1" si="100"/>
        <v>1</v>
      </c>
      <c r="T300" s="5" t="str">
        <f t="shared" ca="1" si="100"/>
        <v>20</v>
      </c>
      <c r="U300" s="5">
        <f t="shared" ca="1" si="100"/>
        <v>0</v>
      </c>
      <c r="V300" s="5">
        <f t="shared" ca="1" si="95"/>
        <v>71</v>
      </c>
      <c r="W300" s="15">
        <f t="shared" ca="1" si="86"/>
        <v>1</v>
      </c>
      <c r="X300" s="15">
        <f t="shared" ca="1" si="87"/>
        <v>0</v>
      </c>
      <c r="Y300" s="15" t="str">
        <f t="shared" ca="1" si="96"/>
        <v/>
      </c>
      <c r="Z300">
        <f t="shared" ca="1" si="88"/>
        <v>17</v>
      </c>
      <c r="AA300">
        <f t="shared" ca="1" si="89"/>
        <v>8</v>
      </c>
      <c r="AB300">
        <f t="shared" ca="1" si="90"/>
        <v>8</v>
      </c>
      <c r="AC300">
        <f t="shared" ca="1" si="91"/>
        <v>0</v>
      </c>
      <c r="AD300">
        <f t="shared" ca="1" si="92"/>
        <v>0</v>
      </c>
    </row>
    <row r="301" spans="5:30" x14ac:dyDescent="0.25">
      <c r="E301">
        <f t="shared" ca="1" si="101"/>
        <v>72</v>
      </c>
      <c r="F301" s="14">
        <f t="shared" si="97"/>
        <v>299</v>
      </c>
      <c r="G301">
        <f t="shared" ca="1" si="98"/>
        <v>2</v>
      </c>
      <c r="H301">
        <f t="shared" ca="1" si="93"/>
        <v>140</v>
      </c>
      <c r="I301" t="str">
        <f t="shared" ca="1" si="99"/>
        <v>x3</v>
      </c>
      <c r="J301">
        <f t="shared" ca="1" si="94"/>
        <v>72</v>
      </c>
      <c r="K301" s="5" t="str">
        <f t="shared" ca="1" si="102"/>
        <v>Ruta 13/20</v>
      </c>
      <c r="L301" s="5" t="str">
        <f t="shared" ca="1" si="102"/>
        <v>Conde Aranda, nº 6 (Escuelas Pías - Pd. Bus)</v>
      </c>
      <c r="M301" s="5" t="str">
        <f t="shared" ca="1" si="102"/>
        <v>05:00</v>
      </c>
      <c r="N301" s="5" t="str">
        <f t="shared" ca="1" si="102"/>
        <v>13:00</v>
      </c>
      <c r="O301" s="5" t="str">
        <f t="shared" ca="1" si="102"/>
        <v>21:00</v>
      </c>
      <c r="P301" s="5">
        <f t="shared" ca="1" si="102"/>
        <v>0</v>
      </c>
      <c r="Q301" s="5" t="str">
        <f t="shared" ca="1" si="102"/>
        <v>Opel Planta en Figueruelas</v>
      </c>
      <c r="R301" s="5">
        <f t="shared" ca="1" si="102"/>
        <v>0</v>
      </c>
      <c r="S301" s="5" t="str">
        <f t="shared" ca="1" si="100"/>
        <v>1</v>
      </c>
      <c r="T301" s="5" t="str">
        <f t="shared" ca="1" si="100"/>
        <v>20</v>
      </c>
      <c r="U301" s="5">
        <f t="shared" ca="1" si="100"/>
        <v>1</v>
      </c>
      <c r="V301" s="5">
        <f t="shared" ca="1" si="95"/>
        <v>72</v>
      </c>
      <c r="W301" s="15" t="str">
        <f t="shared" ca="1" si="86"/>
        <v/>
      </c>
      <c r="X301" s="15">
        <f t="shared" ca="1" si="87"/>
        <v>1</v>
      </c>
      <c r="Y301" s="15">
        <f t="shared" ca="1" si="96"/>
        <v>1</v>
      </c>
      <c r="Z301">
        <f t="shared" ca="1" si="88"/>
        <v>0</v>
      </c>
      <c r="AA301">
        <f t="shared" ca="1" si="89"/>
        <v>0</v>
      </c>
      <c r="AB301">
        <f t="shared" ca="1" si="90"/>
        <v>0</v>
      </c>
      <c r="AC301">
        <f t="shared" ca="1" si="91"/>
        <v>8</v>
      </c>
      <c r="AD301">
        <f t="shared" ca="1" si="92"/>
        <v>8</v>
      </c>
    </row>
    <row r="302" spans="5:30" x14ac:dyDescent="0.25">
      <c r="E302">
        <f t="shared" ca="1" si="101"/>
        <v>73</v>
      </c>
      <c r="F302" s="14">
        <f t="shared" si="97"/>
        <v>300</v>
      </c>
      <c r="G302">
        <f t="shared" ca="1" si="98"/>
        <v>2</v>
      </c>
      <c r="H302">
        <f t="shared" ca="1" si="93"/>
        <v>140</v>
      </c>
      <c r="I302" t="str">
        <f t="shared" ca="1" si="99"/>
        <v>x3</v>
      </c>
      <c r="J302">
        <f t="shared" ca="1" si="94"/>
        <v>73</v>
      </c>
      <c r="K302" s="5" t="str">
        <f t="shared" ca="1" si="102"/>
        <v>Ruta 13/20</v>
      </c>
      <c r="L302" s="5" t="str">
        <f t="shared" ca="1" si="102"/>
        <v>Conde Aranda, nº 114</v>
      </c>
      <c r="M302" s="5" t="str">
        <f t="shared" ca="1" si="102"/>
        <v>05:01</v>
      </c>
      <c r="N302" s="5" t="str">
        <f t="shared" ca="1" si="102"/>
        <v>13:01</v>
      </c>
      <c r="O302" s="5" t="str">
        <f t="shared" ca="1" si="102"/>
        <v>21:01</v>
      </c>
      <c r="P302" s="5">
        <f t="shared" ca="1" si="102"/>
        <v>0</v>
      </c>
      <c r="Q302" s="5" t="str">
        <f t="shared" ca="1" si="102"/>
        <v>Torres San Lamberto "Punto 0" (Pd. Bus)</v>
      </c>
      <c r="R302" s="5">
        <f t="shared" ca="1" si="102"/>
        <v>0</v>
      </c>
      <c r="S302" s="5" t="str">
        <f t="shared" ca="1" si="100"/>
        <v>1</v>
      </c>
      <c r="T302" s="5" t="str">
        <f t="shared" ca="1" si="100"/>
        <v>20</v>
      </c>
      <c r="U302" s="5">
        <f t="shared" ca="1" si="100"/>
        <v>2</v>
      </c>
      <c r="V302" s="5">
        <f t="shared" ca="1" si="95"/>
        <v>73</v>
      </c>
      <c r="W302" s="15" t="str">
        <f t="shared" ca="1" si="86"/>
        <v/>
      </c>
      <c r="X302" s="15">
        <f t="shared" ca="1" si="87"/>
        <v>1</v>
      </c>
      <c r="Y302" s="15">
        <f t="shared" ca="1" si="96"/>
        <v>1</v>
      </c>
      <c r="Z302">
        <f t="shared" ca="1" si="88"/>
        <v>0</v>
      </c>
      <c r="AA302">
        <f t="shared" ca="1" si="89"/>
        <v>0</v>
      </c>
      <c r="AB302">
        <f t="shared" ca="1" si="90"/>
        <v>0</v>
      </c>
      <c r="AC302">
        <f t="shared" ca="1" si="91"/>
        <v>7</v>
      </c>
      <c r="AD302">
        <f t="shared" ca="1" si="92"/>
        <v>7</v>
      </c>
    </row>
    <row r="303" spans="5:30" x14ac:dyDescent="0.25">
      <c r="E303">
        <f t="shared" ca="1" si="101"/>
        <v>74</v>
      </c>
      <c r="F303" s="14">
        <f t="shared" si="97"/>
        <v>301</v>
      </c>
      <c r="G303">
        <f ca="1">IF(H302=J302,G302+1,G302)</f>
        <v>2</v>
      </c>
      <c r="H303">
        <f t="shared" ca="1" si="93"/>
        <v>140</v>
      </c>
      <c r="I303" t="str">
        <f t="shared" ca="1" si="99"/>
        <v>x3</v>
      </c>
      <c r="J303">
        <f t="shared" ca="1" si="94"/>
        <v>74</v>
      </c>
      <c r="K303" s="5" t="str">
        <f t="shared" ca="1" si="102"/>
        <v>Ruta 13/20</v>
      </c>
      <c r="L303" s="5" t="str">
        <f t="shared" ca="1" si="102"/>
        <v>Avd. Madrid, nº 10-12 (Pd. Bus)</v>
      </c>
      <c r="M303" s="5" t="str">
        <f t="shared" ca="1" si="102"/>
        <v>05:02</v>
      </c>
      <c r="N303" s="5" t="str">
        <f t="shared" ca="1" si="102"/>
        <v>13:02</v>
      </c>
      <c r="O303" s="5" t="str">
        <f t="shared" ca="1" si="102"/>
        <v>21:02</v>
      </c>
      <c r="P303" s="5">
        <f t="shared" ca="1" si="102"/>
        <v>0</v>
      </c>
      <c r="Q303" s="5" t="str">
        <f t="shared" ca="1" si="102"/>
        <v>Avd. Navarra, nº 183 (Pd. Bus)</v>
      </c>
      <c r="R303" s="5">
        <f t="shared" ca="1" si="102"/>
        <v>0</v>
      </c>
      <c r="S303" s="5" t="str">
        <f t="shared" ca="1" si="100"/>
        <v>1</v>
      </c>
      <c r="T303" s="5" t="str">
        <f t="shared" ca="1" si="100"/>
        <v>20</v>
      </c>
      <c r="U303" s="5">
        <f t="shared" ca="1" si="100"/>
        <v>3</v>
      </c>
      <c r="V303" s="5">
        <f t="shared" ca="1" si="95"/>
        <v>74</v>
      </c>
      <c r="W303" s="15" t="str">
        <f t="shared" ca="1" si="86"/>
        <v/>
      </c>
      <c r="X303" s="15">
        <f t="shared" ca="1" si="87"/>
        <v>1</v>
      </c>
      <c r="Y303" s="15">
        <f t="shared" ca="1" si="96"/>
        <v>1</v>
      </c>
      <c r="Z303">
        <f t="shared" ca="1" si="88"/>
        <v>0</v>
      </c>
      <c r="AA303">
        <f t="shared" ca="1" si="89"/>
        <v>0</v>
      </c>
      <c r="AB303">
        <f t="shared" ca="1" si="90"/>
        <v>0</v>
      </c>
      <c r="AC303">
        <f t="shared" ca="1" si="91"/>
        <v>6</v>
      </c>
      <c r="AD303">
        <f t="shared" ca="1" si="92"/>
        <v>6</v>
      </c>
    </row>
    <row r="304" spans="5:30" x14ac:dyDescent="0.25">
      <c r="E304">
        <f t="shared" ca="1" si="101"/>
        <v>75</v>
      </c>
      <c r="F304" s="14">
        <f t="shared" si="97"/>
        <v>302</v>
      </c>
      <c r="G304">
        <f t="shared" ref="G304:G367" ca="1" si="103">IF(H303=J303,G303+1,G303)</f>
        <v>2</v>
      </c>
      <c r="H304">
        <f t="shared" ca="1" si="93"/>
        <v>140</v>
      </c>
      <c r="I304" t="str">
        <f t="shared" ca="1" si="99"/>
        <v>x3</v>
      </c>
      <c r="J304">
        <f t="shared" ca="1" si="94"/>
        <v>75</v>
      </c>
      <c r="K304" s="5" t="str">
        <f t="shared" ca="1" si="102"/>
        <v>Ruta 13/20</v>
      </c>
      <c r="L304" s="5" t="str">
        <f t="shared" ca="1" si="102"/>
        <v>Avd. Navarra, nº 10 (Pd. Bus)</v>
      </c>
      <c r="M304" s="5" t="str">
        <f t="shared" ca="1" si="102"/>
        <v>05:04</v>
      </c>
      <c r="N304" s="5" t="str">
        <f t="shared" ca="1" si="102"/>
        <v>13:04</v>
      </c>
      <c r="O304" s="5" t="str">
        <f t="shared" ca="1" si="102"/>
        <v>21:04</v>
      </c>
      <c r="P304" s="5">
        <f t="shared" ca="1" si="102"/>
        <v>0</v>
      </c>
      <c r="Q304" s="5" t="str">
        <f t="shared" ca="1" si="102"/>
        <v>Avd. Navarra, nº 71 (Pd. Bus)</v>
      </c>
      <c r="R304" s="5">
        <f t="shared" ca="1" si="102"/>
        <v>0</v>
      </c>
      <c r="S304" s="5" t="str">
        <f t="shared" ca="1" si="100"/>
        <v>1</v>
      </c>
      <c r="T304" s="5" t="str">
        <f t="shared" ca="1" si="100"/>
        <v>20</v>
      </c>
      <c r="U304" s="5">
        <f t="shared" ca="1" si="100"/>
        <v>4</v>
      </c>
      <c r="V304" s="5">
        <f t="shared" ca="1" si="95"/>
        <v>75</v>
      </c>
      <c r="W304" s="15" t="str">
        <f t="shared" ca="1" si="86"/>
        <v/>
      </c>
      <c r="X304" s="15">
        <f t="shared" ca="1" si="87"/>
        <v>1</v>
      </c>
      <c r="Y304" s="15">
        <f t="shared" ca="1" si="96"/>
        <v>1</v>
      </c>
      <c r="Z304">
        <f t="shared" ca="1" si="88"/>
        <v>0</v>
      </c>
      <c r="AA304">
        <f t="shared" ca="1" si="89"/>
        <v>0</v>
      </c>
      <c r="AB304">
        <f t="shared" ca="1" si="90"/>
        <v>0</v>
      </c>
      <c r="AC304">
        <f t="shared" ca="1" si="91"/>
        <v>5</v>
      </c>
      <c r="AD304">
        <f t="shared" ca="1" si="92"/>
        <v>5</v>
      </c>
    </row>
    <row r="305" spans="5:30" x14ac:dyDescent="0.25">
      <c r="E305">
        <f t="shared" ca="1" si="101"/>
        <v>76</v>
      </c>
      <c r="F305" s="14">
        <f t="shared" si="97"/>
        <v>303</v>
      </c>
      <c r="G305">
        <f t="shared" ca="1" si="103"/>
        <v>2</v>
      </c>
      <c r="H305">
        <f t="shared" ca="1" si="93"/>
        <v>140</v>
      </c>
      <c r="I305" t="str">
        <f t="shared" ca="1" si="99"/>
        <v>x3</v>
      </c>
      <c r="J305">
        <f t="shared" ca="1" si="94"/>
        <v>76</v>
      </c>
      <c r="K305" s="5" t="str">
        <f t="shared" ca="1" si="102"/>
        <v>Ruta 13/20</v>
      </c>
      <c r="L305" s="5" t="str">
        <f t="shared" ca="1" si="102"/>
        <v>Avd. Navarra, nº 60 (Centro Cultural - Pd. Bus)</v>
      </c>
      <c r="M305" s="5" t="str">
        <f t="shared" ca="1" si="102"/>
        <v>05:05</v>
      </c>
      <c r="N305" s="5" t="str">
        <f t="shared" ca="1" si="102"/>
        <v>13:05</v>
      </c>
      <c r="O305" s="5" t="str">
        <f t="shared" ca="1" si="102"/>
        <v>21:05</v>
      </c>
      <c r="P305" s="5">
        <f t="shared" ca="1" si="102"/>
        <v>0</v>
      </c>
      <c r="Q305" s="5" t="str">
        <f t="shared" ca="1" si="102"/>
        <v>Avd. Navarra (esq. Avd. Madrid)</v>
      </c>
      <c r="R305" s="5">
        <f t="shared" ca="1" si="102"/>
        <v>0</v>
      </c>
      <c r="S305" s="5" t="str">
        <f t="shared" ca="1" si="100"/>
        <v>1</v>
      </c>
      <c r="T305" s="5" t="str">
        <f t="shared" ca="1" si="100"/>
        <v>20</v>
      </c>
      <c r="U305" s="5">
        <f t="shared" ca="1" si="100"/>
        <v>5</v>
      </c>
      <c r="V305" s="5">
        <f t="shared" ca="1" si="95"/>
        <v>76</v>
      </c>
      <c r="W305" s="15" t="str">
        <f t="shared" ca="1" si="86"/>
        <v/>
      </c>
      <c r="X305" s="15">
        <f t="shared" ca="1" si="87"/>
        <v>1</v>
      </c>
      <c r="Y305" s="15">
        <f t="shared" ca="1" si="96"/>
        <v>1</v>
      </c>
      <c r="Z305">
        <f t="shared" ca="1" si="88"/>
        <v>0</v>
      </c>
      <c r="AA305">
        <f t="shared" ca="1" si="89"/>
        <v>0</v>
      </c>
      <c r="AB305">
        <f t="shared" ca="1" si="90"/>
        <v>0</v>
      </c>
      <c r="AC305">
        <f t="shared" ca="1" si="91"/>
        <v>4</v>
      </c>
      <c r="AD305">
        <f t="shared" ca="1" si="92"/>
        <v>4</v>
      </c>
    </row>
    <row r="306" spans="5:30" x14ac:dyDescent="0.25">
      <c r="E306">
        <f t="shared" ca="1" si="101"/>
        <v>77</v>
      </c>
      <c r="F306" s="14">
        <f t="shared" si="97"/>
        <v>304</v>
      </c>
      <c r="G306">
        <f t="shared" ca="1" si="103"/>
        <v>2</v>
      </c>
      <c r="H306">
        <f t="shared" ca="1" si="93"/>
        <v>140</v>
      </c>
      <c r="I306" t="str">
        <f t="shared" ca="1" si="99"/>
        <v>x3</v>
      </c>
      <c r="J306">
        <f t="shared" ca="1" si="94"/>
        <v>77</v>
      </c>
      <c r="K306" s="5" t="str">
        <f t="shared" ref="K306:R329" ca="1" si="104">INDIRECT("'"&amp;$I306&amp;"'!"&amp;K$2&amp;$J306+2)</f>
        <v>Ruta 13/20</v>
      </c>
      <c r="L306" s="5" t="str">
        <f t="shared" ca="1" si="104"/>
        <v>Avd. Navarra, (frente nº 183 - Pd. Bus )</v>
      </c>
      <c r="M306" s="5" t="str">
        <f t="shared" ca="1" si="104"/>
        <v>05:06</v>
      </c>
      <c r="N306" s="5" t="str">
        <f t="shared" ca="1" si="104"/>
        <v>13:06</v>
      </c>
      <c r="O306" s="5" t="str">
        <f t="shared" ca="1" si="104"/>
        <v>21:06</v>
      </c>
      <c r="P306" s="5">
        <f t="shared" ca="1" si="104"/>
        <v>0</v>
      </c>
      <c r="Q306" s="5" t="str">
        <f t="shared" ca="1" si="104"/>
        <v>Avd. Madrid (frente Aljafería - Pd. Bus)</v>
      </c>
      <c r="R306" s="5">
        <f t="shared" ca="1" si="104"/>
        <v>0</v>
      </c>
      <c r="S306" s="5" t="str">
        <f t="shared" ca="1" si="100"/>
        <v>1</v>
      </c>
      <c r="T306" s="5" t="str">
        <f t="shared" ca="1" si="100"/>
        <v>20</v>
      </c>
      <c r="U306" s="5">
        <f t="shared" ca="1" si="100"/>
        <v>6</v>
      </c>
      <c r="V306" s="5">
        <f t="shared" ca="1" si="95"/>
        <v>77</v>
      </c>
      <c r="W306" s="15" t="str">
        <f t="shared" ca="1" si="86"/>
        <v/>
      </c>
      <c r="X306" s="15">
        <f t="shared" ca="1" si="87"/>
        <v>1</v>
      </c>
      <c r="Y306" s="15">
        <f t="shared" ca="1" si="96"/>
        <v>1</v>
      </c>
      <c r="Z306">
        <f t="shared" ca="1" si="88"/>
        <v>0</v>
      </c>
      <c r="AA306">
        <f t="shared" ca="1" si="89"/>
        <v>0</v>
      </c>
      <c r="AB306">
        <f t="shared" ca="1" si="90"/>
        <v>0</v>
      </c>
      <c r="AC306">
        <f t="shared" ca="1" si="91"/>
        <v>3</v>
      </c>
      <c r="AD306">
        <f t="shared" ca="1" si="92"/>
        <v>3</v>
      </c>
    </row>
    <row r="307" spans="5:30" x14ac:dyDescent="0.25">
      <c r="E307">
        <f t="shared" ca="1" si="101"/>
        <v>78</v>
      </c>
      <c r="F307" s="14">
        <f t="shared" si="97"/>
        <v>305</v>
      </c>
      <c r="G307">
        <f t="shared" ca="1" si="103"/>
        <v>2</v>
      </c>
      <c r="H307">
        <f t="shared" ca="1" si="93"/>
        <v>140</v>
      </c>
      <c r="I307" t="str">
        <f t="shared" ca="1" si="99"/>
        <v>x3</v>
      </c>
      <c r="J307">
        <f t="shared" ca="1" si="94"/>
        <v>78</v>
      </c>
      <c r="K307" s="5" t="str">
        <f t="shared" ca="1" si="104"/>
        <v>Ruta 13/20</v>
      </c>
      <c r="L307" s="5" t="str">
        <f t="shared" ca="1" si="104"/>
        <v>Torres San Lamberto "Punto 0" (Pd. Bus)</v>
      </c>
      <c r="M307" s="5" t="str">
        <f t="shared" ca="1" si="104"/>
        <v>05:10</v>
      </c>
      <c r="N307" s="5" t="str">
        <f t="shared" ca="1" si="104"/>
        <v>13:10</v>
      </c>
      <c r="O307" s="5" t="str">
        <f t="shared" ca="1" si="104"/>
        <v>21:10</v>
      </c>
      <c r="P307" s="5">
        <f t="shared" ca="1" si="104"/>
        <v>0</v>
      </c>
      <c r="Q307" s="5" t="str">
        <f t="shared" ca="1" si="104"/>
        <v>Conde Aranda (frente 114)</v>
      </c>
      <c r="R307" s="5">
        <f t="shared" ca="1" si="104"/>
        <v>0</v>
      </c>
      <c r="S307" s="5" t="str">
        <f t="shared" ca="1" si="100"/>
        <v>1</v>
      </c>
      <c r="T307" s="5" t="str">
        <f t="shared" ca="1" si="100"/>
        <v>20</v>
      </c>
      <c r="U307" s="5">
        <f t="shared" ca="1" si="100"/>
        <v>7</v>
      </c>
      <c r="V307" s="5">
        <f t="shared" ca="1" si="95"/>
        <v>78</v>
      </c>
      <c r="W307" s="15" t="str">
        <f t="shared" ca="1" si="86"/>
        <v/>
      </c>
      <c r="X307" s="15">
        <f t="shared" ca="1" si="87"/>
        <v>1</v>
      </c>
      <c r="Y307" s="15">
        <f t="shared" ca="1" si="96"/>
        <v>1</v>
      </c>
      <c r="Z307">
        <f t="shared" ca="1" si="88"/>
        <v>0</v>
      </c>
      <c r="AA307">
        <f t="shared" ca="1" si="89"/>
        <v>0</v>
      </c>
      <c r="AB307">
        <f t="shared" ca="1" si="90"/>
        <v>0</v>
      </c>
      <c r="AC307">
        <f t="shared" ca="1" si="91"/>
        <v>2</v>
      </c>
      <c r="AD307">
        <f t="shared" ca="1" si="92"/>
        <v>2</v>
      </c>
    </row>
    <row r="308" spans="5:30" x14ac:dyDescent="0.25">
      <c r="E308">
        <f t="shared" ca="1" si="101"/>
        <v>79</v>
      </c>
      <c r="F308" s="14">
        <f t="shared" si="97"/>
        <v>306</v>
      </c>
      <c r="G308">
        <f t="shared" ca="1" si="103"/>
        <v>2</v>
      </c>
      <c r="H308">
        <f t="shared" ca="1" si="93"/>
        <v>140</v>
      </c>
      <c r="I308" t="str">
        <f t="shared" ca="1" si="99"/>
        <v>x3</v>
      </c>
      <c r="J308">
        <f t="shared" ca="1" si="94"/>
        <v>79</v>
      </c>
      <c r="K308" s="5" t="str">
        <f t="shared" ca="1" si="104"/>
        <v>Ruta 13/20</v>
      </c>
      <c r="L308" s="5" t="str">
        <f t="shared" ca="1" si="104"/>
        <v>Opel Planta en Figueruelas</v>
      </c>
      <c r="M308" s="5" t="str">
        <f t="shared" ca="1" si="104"/>
        <v>05:30</v>
      </c>
      <c r="N308" s="5" t="str">
        <f t="shared" ca="1" si="104"/>
        <v>13:30</v>
      </c>
      <c r="O308" s="5" t="str">
        <f t="shared" ca="1" si="104"/>
        <v>21:30</v>
      </c>
      <c r="P308" s="5">
        <f t="shared" ca="1" si="104"/>
        <v>0</v>
      </c>
      <c r="Q308" s="5" t="str">
        <f t="shared" ca="1" si="104"/>
        <v>Conde Aranda (esq. César Augusto)</v>
      </c>
      <c r="R308" s="5">
        <f t="shared" ca="1" si="104"/>
        <v>0</v>
      </c>
      <c r="S308" s="5" t="str">
        <f t="shared" ca="1" si="100"/>
        <v>1</v>
      </c>
      <c r="T308" s="5" t="str">
        <f t="shared" ca="1" si="100"/>
        <v>20</v>
      </c>
      <c r="U308" s="5">
        <f t="shared" ca="1" si="100"/>
        <v>8</v>
      </c>
      <c r="V308" s="5">
        <f t="shared" ca="1" si="95"/>
        <v>79</v>
      </c>
      <c r="W308" s="15" t="str">
        <f t="shared" ca="1" si="86"/>
        <v/>
      </c>
      <c r="X308" s="15">
        <f t="shared" ca="1" si="87"/>
        <v>1</v>
      </c>
      <c r="Y308" s="15">
        <f t="shared" ca="1" si="96"/>
        <v>1</v>
      </c>
      <c r="Z308">
        <f t="shared" ca="1" si="88"/>
        <v>0</v>
      </c>
      <c r="AA308">
        <f t="shared" ca="1" si="89"/>
        <v>0</v>
      </c>
      <c r="AB308">
        <f t="shared" ca="1" si="90"/>
        <v>0</v>
      </c>
      <c r="AC308">
        <f t="shared" ca="1" si="91"/>
        <v>1</v>
      </c>
      <c r="AD308">
        <f t="shared" ca="1" si="92"/>
        <v>1</v>
      </c>
    </row>
    <row r="309" spans="5:30" x14ac:dyDescent="0.25">
      <c r="E309">
        <f t="shared" ca="1" si="101"/>
        <v>80</v>
      </c>
      <c r="F309" s="14">
        <f t="shared" si="97"/>
        <v>307</v>
      </c>
      <c r="G309">
        <f t="shared" ca="1" si="103"/>
        <v>2</v>
      </c>
      <c r="H309">
        <f t="shared" ca="1" si="93"/>
        <v>140</v>
      </c>
      <c r="I309" t="str">
        <f t="shared" ca="1" si="99"/>
        <v>x3</v>
      </c>
      <c r="J309">
        <f t="shared" ca="1" si="94"/>
        <v>80</v>
      </c>
      <c r="K309" s="5" t="str">
        <f t="shared" ca="1" si="104"/>
        <v>Ruta 14/20</v>
      </c>
      <c r="L309" s="5" t="str">
        <f t="shared" ca="1" si="104"/>
        <v>Ruta 14/20</v>
      </c>
      <c r="M309" s="5" t="str">
        <f t="shared" ca="1" si="104"/>
        <v/>
      </c>
      <c r="N309" s="5" t="str">
        <f t="shared" ca="1" si="104"/>
        <v/>
      </c>
      <c r="O309" s="5" t="str">
        <f t="shared" ca="1" si="104"/>
        <v/>
      </c>
      <c r="P309" s="5">
        <f t="shared" ca="1" si="104"/>
        <v>0</v>
      </c>
      <c r="Q309" s="5" t="str">
        <f t="shared" ca="1" si="104"/>
        <v/>
      </c>
      <c r="R309" s="5">
        <f t="shared" ca="1" si="104"/>
        <v>1</v>
      </c>
      <c r="S309" s="5" t="str">
        <f t="shared" ca="1" si="100"/>
        <v>1</v>
      </c>
      <c r="T309" s="5" t="str">
        <f t="shared" ca="1" si="100"/>
        <v>20</v>
      </c>
      <c r="U309" s="5">
        <f t="shared" ca="1" si="100"/>
        <v>0</v>
      </c>
      <c r="V309" s="5">
        <f t="shared" ca="1" si="95"/>
        <v>80</v>
      </c>
      <c r="W309" s="15">
        <f t="shared" ca="1" si="86"/>
        <v>1</v>
      </c>
      <c r="X309" s="15">
        <f t="shared" ca="1" si="87"/>
        <v>0</v>
      </c>
      <c r="Y309" s="15" t="str">
        <f t="shared" ca="1" si="96"/>
        <v/>
      </c>
      <c r="Z309">
        <f t="shared" ca="1" si="88"/>
        <v>19</v>
      </c>
      <c r="AA309">
        <f t="shared" ca="1" si="89"/>
        <v>9</v>
      </c>
      <c r="AB309">
        <f t="shared" ca="1" si="90"/>
        <v>9</v>
      </c>
      <c r="AC309">
        <f t="shared" ca="1" si="91"/>
        <v>0</v>
      </c>
      <c r="AD309">
        <f t="shared" ca="1" si="92"/>
        <v>0</v>
      </c>
    </row>
    <row r="310" spans="5:30" x14ac:dyDescent="0.25">
      <c r="E310">
        <f t="shared" ca="1" si="101"/>
        <v>81</v>
      </c>
      <c r="F310" s="14">
        <f t="shared" si="97"/>
        <v>308</v>
      </c>
      <c r="G310">
        <f t="shared" ca="1" si="103"/>
        <v>2</v>
      </c>
      <c r="H310">
        <f t="shared" ca="1" si="93"/>
        <v>140</v>
      </c>
      <c r="I310" t="str">
        <f t="shared" ca="1" si="99"/>
        <v>x3</v>
      </c>
      <c r="J310">
        <f t="shared" ca="1" si="94"/>
        <v>81</v>
      </c>
      <c r="K310" s="5" t="str">
        <f t="shared" ca="1" si="104"/>
        <v>Ruta 14/20</v>
      </c>
      <c r="L310" s="5" t="str">
        <f t="shared" ca="1" si="104"/>
        <v>Vía Ibérica, nº 67 (frente C/ Argualas)</v>
      </c>
      <c r="M310" s="5" t="str">
        <f t="shared" ca="1" si="104"/>
        <v>04:56</v>
      </c>
      <c r="N310" s="5" t="str">
        <f t="shared" ca="1" si="104"/>
        <v>12:54</v>
      </c>
      <c r="O310" s="5" t="str">
        <f t="shared" ca="1" si="104"/>
        <v>20:54</v>
      </c>
      <c r="P310" s="5">
        <f t="shared" ca="1" si="104"/>
        <v>0</v>
      </c>
      <c r="Q310" s="5" t="str">
        <f t="shared" ca="1" si="104"/>
        <v>Opel Planta en Figueruelas</v>
      </c>
      <c r="R310" s="5">
        <f t="shared" ca="1" si="104"/>
        <v>0</v>
      </c>
      <c r="S310" s="5" t="str">
        <f t="shared" ca="1" si="100"/>
        <v>1</v>
      </c>
      <c r="T310" s="5" t="str">
        <f t="shared" ca="1" si="100"/>
        <v>20</v>
      </c>
      <c r="U310" s="5">
        <f t="shared" ca="1" si="100"/>
        <v>1</v>
      </c>
      <c r="V310" s="5">
        <f t="shared" ca="1" si="95"/>
        <v>81</v>
      </c>
      <c r="W310" s="15" t="str">
        <f t="shared" ca="1" si="86"/>
        <v/>
      </c>
      <c r="X310" s="15">
        <f t="shared" ca="1" si="87"/>
        <v>1</v>
      </c>
      <c r="Y310" s="15">
        <f t="shared" ca="1" si="96"/>
        <v>1</v>
      </c>
      <c r="Z310">
        <f t="shared" ca="1" si="88"/>
        <v>0</v>
      </c>
      <c r="AA310">
        <f t="shared" ca="1" si="89"/>
        <v>0</v>
      </c>
      <c r="AB310">
        <f t="shared" ca="1" si="90"/>
        <v>0</v>
      </c>
      <c r="AC310">
        <f t="shared" ca="1" si="91"/>
        <v>9</v>
      </c>
      <c r="AD310">
        <f t="shared" ca="1" si="92"/>
        <v>9</v>
      </c>
    </row>
    <row r="311" spans="5:30" x14ac:dyDescent="0.25">
      <c r="E311">
        <f t="shared" ca="1" si="101"/>
        <v>82</v>
      </c>
      <c r="F311" s="14">
        <f t="shared" si="97"/>
        <v>309</v>
      </c>
      <c r="G311">
        <f t="shared" ca="1" si="103"/>
        <v>2</v>
      </c>
      <c r="H311">
        <f t="shared" ca="1" si="93"/>
        <v>140</v>
      </c>
      <c r="I311" t="str">
        <f t="shared" ca="1" si="99"/>
        <v>x3</v>
      </c>
      <c r="J311">
        <f t="shared" ca="1" si="94"/>
        <v>82</v>
      </c>
      <c r="K311" s="5" t="str">
        <f t="shared" ca="1" si="104"/>
        <v>Ruta 14/20</v>
      </c>
      <c r="L311" s="5" t="str">
        <f t="shared" ca="1" si="104"/>
        <v>Vía Ibérica, nº 17-23 (frente C/ Embarcadero)</v>
      </c>
      <c r="M311" s="5" t="str">
        <f t="shared" ca="1" si="104"/>
        <v>04:57</v>
      </c>
      <c r="N311" s="5" t="str">
        <f t="shared" ca="1" si="104"/>
        <v>12:55</v>
      </c>
      <c r="O311" s="5" t="str">
        <f t="shared" ca="1" si="104"/>
        <v>20:55</v>
      </c>
      <c r="P311" s="5">
        <f t="shared" ca="1" si="104"/>
        <v>0</v>
      </c>
      <c r="Q311" s="5" t="str">
        <f t="shared" ca="1" si="104"/>
        <v>Vía Hispanidad (frente nº 132 - 2º paso de cebra)</v>
      </c>
      <c r="R311" s="5">
        <f t="shared" ca="1" si="104"/>
        <v>0</v>
      </c>
      <c r="S311" s="5" t="str">
        <f t="shared" ca="1" si="100"/>
        <v>1</v>
      </c>
      <c r="T311" s="5" t="str">
        <f t="shared" ca="1" si="100"/>
        <v>20</v>
      </c>
      <c r="U311" s="5">
        <f t="shared" ca="1" si="100"/>
        <v>2</v>
      </c>
      <c r="V311" s="5">
        <f t="shared" ca="1" si="95"/>
        <v>82</v>
      </c>
      <c r="W311" s="15" t="str">
        <f t="shared" ca="1" si="86"/>
        <v/>
      </c>
      <c r="X311" s="15">
        <f t="shared" ca="1" si="87"/>
        <v>1</v>
      </c>
      <c r="Y311" s="15">
        <f t="shared" ca="1" si="96"/>
        <v>1</v>
      </c>
      <c r="Z311">
        <f t="shared" ca="1" si="88"/>
        <v>0</v>
      </c>
      <c r="AA311">
        <f t="shared" ca="1" si="89"/>
        <v>0</v>
      </c>
      <c r="AB311">
        <f t="shared" ca="1" si="90"/>
        <v>0</v>
      </c>
      <c r="AC311">
        <f t="shared" ca="1" si="91"/>
        <v>8</v>
      </c>
      <c r="AD311">
        <f t="shared" ca="1" si="92"/>
        <v>8</v>
      </c>
    </row>
    <row r="312" spans="5:30" x14ac:dyDescent="0.25">
      <c r="E312">
        <f t="shared" ca="1" si="101"/>
        <v>83</v>
      </c>
      <c r="F312" s="14">
        <f t="shared" si="97"/>
        <v>310</v>
      </c>
      <c r="G312">
        <f t="shared" ca="1" si="103"/>
        <v>2</v>
      </c>
      <c r="H312">
        <f t="shared" ca="1" si="93"/>
        <v>140</v>
      </c>
      <c r="I312" t="str">
        <f t="shared" ca="1" si="99"/>
        <v>x3</v>
      </c>
      <c r="J312">
        <f t="shared" ca="1" si="94"/>
        <v>83</v>
      </c>
      <c r="K312" s="5" t="str">
        <f t="shared" ca="1" si="104"/>
        <v>Ruta 14/20</v>
      </c>
      <c r="L312" s="5" t="str">
        <f t="shared" ca="1" si="104"/>
        <v>Vía Hispanidad, nº 16 (Gas. Casablanca - Pd. Bus)</v>
      </c>
      <c r="M312" s="5" t="str">
        <f t="shared" ca="1" si="104"/>
        <v>04:59</v>
      </c>
      <c r="N312" s="5" t="str">
        <f t="shared" ca="1" si="104"/>
        <v>12:57</v>
      </c>
      <c r="O312" s="5" t="str">
        <f t="shared" ca="1" si="104"/>
        <v>20:57</v>
      </c>
      <c r="P312" s="5">
        <f t="shared" ca="1" si="104"/>
        <v>0</v>
      </c>
      <c r="Q312" s="5" t="str">
        <f t="shared" ca="1" si="104"/>
        <v>Vía Hispanidad (frente Escultor Palao)</v>
      </c>
      <c r="R312" s="5">
        <f t="shared" ca="1" si="104"/>
        <v>0</v>
      </c>
      <c r="S312" s="5" t="str">
        <f t="shared" ca="1" si="100"/>
        <v>1</v>
      </c>
      <c r="T312" s="5" t="str">
        <f t="shared" ca="1" si="100"/>
        <v>20</v>
      </c>
      <c r="U312" s="5">
        <f t="shared" ca="1" si="100"/>
        <v>3</v>
      </c>
      <c r="V312" s="5">
        <f t="shared" ca="1" si="95"/>
        <v>83</v>
      </c>
      <c r="W312" s="15" t="str">
        <f t="shared" ca="1" si="86"/>
        <v/>
      </c>
      <c r="X312" s="15">
        <f t="shared" ca="1" si="87"/>
        <v>1</v>
      </c>
      <c r="Y312" s="15">
        <f t="shared" ca="1" si="96"/>
        <v>1</v>
      </c>
      <c r="Z312">
        <f t="shared" ca="1" si="88"/>
        <v>0</v>
      </c>
      <c r="AA312">
        <f t="shared" ca="1" si="89"/>
        <v>0</v>
      </c>
      <c r="AB312">
        <f t="shared" ca="1" si="90"/>
        <v>0</v>
      </c>
      <c r="AC312">
        <f t="shared" ca="1" si="91"/>
        <v>7</v>
      </c>
      <c r="AD312">
        <f t="shared" ca="1" si="92"/>
        <v>7</v>
      </c>
    </row>
    <row r="313" spans="5:30" x14ac:dyDescent="0.25">
      <c r="E313">
        <f t="shared" ca="1" si="101"/>
        <v>84</v>
      </c>
      <c r="F313" s="14">
        <f t="shared" si="97"/>
        <v>311</v>
      </c>
      <c r="G313">
        <f t="shared" ca="1" si="103"/>
        <v>2</v>
      </c>
      <c r="H313">
        <f t="shared" ca="1" si="93"/>
        <v>140</v>
      </c>
      <c r="I313" t="str">
        <f t="shared" ca="1" si="99"/>
        <v>x3</v>
      </c>
      <c r="J313">
        <f t="shared" ca="1" si="94"/>
        <v>84</v>
      </c>
      <c r="K313" s="5" t="str">
        <f t="shared" ca="1" si="104"/>
        <v>Ruta 14/20</v>
      </c>
      <c r="L313" s="5" t="str">
        <f t="shared" ca="1" si="104"/>
        <v>Vía Hispanidad (esq. Sainz de Varanda - Pd. Bus)</v>
      </c>
      <c r="M313" s="5" t="str">
        <f t="shared" ca="1" si="104"/>
        <v>05:00</v>
      </c>
      <c r="N313" s="5" t="str">
        <f t="shared" ca="1" si="104"/>
        <v>12:58</v>
      </c>
      <c r="O313" s="5" t="str">
        <f t="shared" ca="1" si="104"/>
        <v>20:58</v>
      </c>
      <c r="P313" s="5">
        <f t="shared" ca="1" si="104"/>
        <v>0</v>
      </c>
      <c r="Q313" s="5" t="str">
        <f t="shared" ca="1" si="104"/>
        <v>Vía Hispanidad (frente C/ Villa de Andorra)</v>
      </c>
      <c r="R313" s="5">
        <f t="shared" ca="1" si="104"/>
        <v>0</v>
      </c>
      <c r="S313" s="5" t="str">
        <f t="shared" ca="1" si="100"/>
        <v>1</v>
      </c>
      <c r="T313" s="5" t="str">
        <f t="shared" ca="1" si="100"/>
        <v>20</v>
      </c>
      <c r="U313" s="5">
        <f t="shared" ca="1" si="100"/>
        <v>4</v>
      </c>
      <c r="V313" s="5">
        <f t="shared" ca="1" si="95"/>
        <v>84</v>
      </c>
      <c r="W313" s="15" t="str">
        <f t="shared" ca="1" si="86"/>
        <v/>
      </c>
      <c r="X313" s="15">
        <f t="shared" ca="1" si="87"/>
        <v>1</v>
      </c>
      <c r="Y313" s="15">
        <f t="shared" ca="1" si="96"/>
        <v>1</v>
      </c>
      <c r="Z313">
        <f t="shared" ca="1" si="88"/>
        <v>0</v>
      </c>
      <c r="AA313">
        <f t="shared" ca="1" si="89"/>
        <v>0</v>
      </c>
      <c r="AB313">
        <f t="shared" ca="1" si="90"/>
        <v>0</v>
      </c>
      <c r="AC313">
        <f t="shared" ca="1" si="91"/>
        <v>6</v>
      </c>
      <c r="AD313">
        <f t="shared" ca="1" si="92"/>
        <v>6</v>
      </c>
    </row>
    <row r="314" spans="5:30" x14ac:dyDescent="0.25">
      <c r="E314">
        <f t="shared" ca="1" si="101"/>
        <v>85</v>
      </c>
      <c r="F314" s="14">
        <f t="shared" si="97"/>
        <v>312</v>
      </c>
      <c r="G314">
        <f t="shared" ca="1" si="103"/>
        <v>2</v>
      </c>
      <c r="H314">
        <f t="shared" ca="1" si="93"/>
        <v>140</v>
      </c>
      <c r="I314" t="str">
        <f t="shared" ca="1" si="99"/>
        <v>x3</v>
      </c>
      <c r="J314">
        <f t="shared" ca="1" si="94"/>
        <v>85</v>
      </c>
      <c r="K314" s="5" t="str">
        <f t="shared" ca="1" si="104"/>
        <v>Ruta 14/20</v>
      </c>
      <c r="L314" s="5" t="str">
        <f t="shared" ca="1" si="104"/>
        <v>Vía Hispanidad (esq. Gómez Laguna)</v>
      </c>
      <c r="M314" s="5" t="str">
        <f t="shared" ca="1" si="104"/>
        <v>05:01</v>
      </c>
      <c r="N314" s="5" t="str">
        <f t="shared" ca="1" si="104"/>
        <v>12:59</v>
      </c>
      <c r="O314" s="5" t="str">
        <f t="shared" ca="1" si="104"/>
        <v>20:59</v>
      </c>
      <c r="P314" s="5">
        <f t="shared" ca="1" si="104"/>
        <v>0</v>
      </c>
      <c r="Q314" s="5" t="str">
        <f t="shared" ca="1" si="104"/>
        <v>Vía Hispanidad (esq. Gómez Laguna - Pd. Bus)</v>
      </c>
      <c r="R314" s="5">
        <f t="shared" ca="1" si="104"/>
        <v>0</v>
      </c>
      <c r="S314" s="5" t="str">
        <f t="shared" ca="1" si="100"/>
        <v>1</v>
      </c>
      <c r="T314" s="5" t="str">
        <f t="shared" ca="1" si="100"/>
        <v>20</v>
      </c>
      <c r="U314" s="5">
        <f t="shared" ca="1" si="100"/>
        <v>5</v>
      </c>
      <c r="V314" s="5">
        <f t="shared" ca="1" si="95"/>
        <v>85</v>
      </c>
      <c r="W314" s="15" t="str">
        <f t="shared" ca="1" si="86"/>
        <v/>
      </c>
      <c r="X314" s="15">
        <f t="shared" ca="1" si="87"/>
        <v>1</v>
      </c>
      <c r="Y314" s="15">
        <f t="shared" ca="1" si="96"/>
        <v>1</v>
      </c>
      <c r="Z314">
        <f t="shared" ca="1" si="88"/>
        <v>0</v>
      </c>
      <c r="AA314">
        <f t="shared" ca="1" si="89"/>
        <v>0</v>
      </c>
      <c r="AB314">
        <f t="shared" ca="1" si="90"/>
        <v>0</v>
      </c>
      <c r="AC314">
        <f t="shared" ca="1" si="91"/>
        <v>5</v>
      </c>
      <c r="AD314">
        <f t="shared" ca="1" si="92"/>
        <v>5</v>
      </c>
    </row>
    <row r="315" spans="5:30" x14ac:dyDescent="0.25">
      <c r="E315">
        <f t="shared" ca="1" si="101"/>
        <v>86</v>
      </c>
      <c r="F315" s="14">
        <f t="shared" si="97"/>
        <v>313</v>
      </c>
      <c r="G315">
        <f t="shared" ca="1" si="103"/>
        <v>2</v>
      </c>
      <c r="H315">
        <f t="shared" ca="1" si="93"/>
        <v>140</v>
      </c>
      <c r="I315" t="str">
        <f t="shared" ca="1" si="99"/>
        <v>x3</v>
      </c>
      <c r="J315">
        <f t="shared" ca="1" si="94"/>
        <v>86</v>
      </c>
      <c r="K315" s="5" t="str">
        <f t="shared" ca="1" si="104"/>
        <v>Ruta 14/20</v>
      </c>
      <c r="L315" s="5" t="str">
        <f t="shared" ca="1" si="104"/>
        <v>Vía Hispanidad (esq. Duquesa Villahermosa)</v>
      </c>
      <c r="M315" s="5" t="str">
        <f t="shared" ca="1" si="104"/>
        <v>05:02</v>
      </c>
      <c r="N315" s="5" t="str">
        <f t="shared" ca="1" si="104"/>
        <v>13:00</v>
      </c>
      <c r="O315" s="5" t="str">
        <f t="shared" ca="1" si="104"/>
        <v>21:00</v>
      </c>
      <c r="P315" s="5">
        <f t="shared" ca="1" si="104"/>
        <v>0</v>
      </c>
      <c r="Q315" s="5" t="str">
        <f t="shared" ca="1" si="104"/>
        <v>Vía Hispanidad (frente Avd. Sainz de Varanda)</v>
      </c>
      <c r="R315" s="5">
        <f t="shared" ca="1" si="104"/>
        <v>0</v>
      </c>
      <c r="S315" s="5" t="str">
        <f t="shared" ca="1" si="100"/>
        <v>1</v>
      </c>
      <c r="T315" s="5" t="str">
        <f t="shared" ca="1" si="100"/>
        <v>20</v>
      </c>
      <c r="U315" s="5">
        <f t="shared" ca="1" si="100"/>
        <v>6</v>
      </c>
      <c r="V315" s="5">
        <f t="shared" ca="1" si="95"/>
        <v>86</v>
      </c>
      <c r="W315" s="15" t="str">
        <f t="shared" ca="1" si="86"/>
        <v/>
      </c>
      <c r="X315" s="15">
        <f t="shared" ca="1" si="87"/>
        <v>1</v>
      </c>
      <c r="Y315" s="15">
        <f t="shared" ca="1" si="96"/>
        <v>1</v>
      </c>
      <c r="Z315">
        <f t="shared" ca="1" si="88"/>
        <v>0</v>
      </c>
      <c r="AA315">
        <f t="shared" ca="1" si="89"/>
        <v>0</v>
      </c>
      <c r="AB315">
        <f t="shared" ca="1" si="90"/>
        <v>0</v>
      </c>
      <c r="AC315">
        <f t="shared" ca="1" si="91"/>
        <v>4</v>
      </c>
      <c r="AD315">
        <f t="shared" ca="1" si="92"/>
        <v>4</v>
      </c>
    </row>
    <row r="316" spans="5:30" x14ac:dyDescent="0.25">
      <c r="E316">
        <f t="shared" ca="1" si="101"/>
        <v>87</v>
      </c>
      <c r="F316" s="14">
        <f t="shared" si="97"/>
        <v>314</v>
      </c>
      <c r="G316">
        <f t="shared" ca="1" si="103"/>
        <v>2</v>
      </c>
      <c r="H316">
        <f t="shared" ca="1" si="93"/>
        <v>140</v>
      </c>
      <c r="I316" t="str">
        <f t="shared" ca="1" si="99"/>
        <v>x3</v>
      </c>
      <c r="J316">
        <f t="shared" ca="1" si="94"/>
        <v>87</v>
      </c>
      <c r="K316" s="5" t="str">
        <f t="shared" ca="1" si="104"/>
        <v>Ruta 14/20</v>
      </c>
      <c r="L316" s="5" t="str">
        <f t="shared" ca="1" si="104"/>
        <v>Vía Hispanidad, nº 102-104 (Pd. Bus)</v>
      </c>
      <c r="M316" s="5" t="str">
        <f t="shared" ca="1" si="104"/>
        <v>05:03</v>
      </c>
      <c r="N316" s="5" t="str">
        <f t="shared" ca="1" si="104"/>
        <v>13:01</v>
      </c>
      <c r="O316" s="5" t="str">
        <f t="shared" ca="1" si="104"/>
        <v>21:01</v>
      </c>
      <c r="P316" s="5">
        <f t="shared" ca="1" si="104"/>
        <v>0</v>
      </c>
      <c r="Q316" s="5" t="str">
        <f t="shared" ca="1" si="104"/>
        <v>Vía Hispanidad (Gasolinera Casablanca - esq. C/ La Vía)</v>
      </c>
      <c r="R316" s="5">
        <f t="shared" ca="1" si="104"/>
        <v>0</v>
      </c>
      <c r="S316" s="5" t="str">
        <f t="shared" ca="1" si="100"/>
        <v>1</v>
      </c>
      <c r="T316" s="5" t="str">
        <f t="shared" ca="1" si="100"/>
        <v>20</v>
      </c>
      <c r="U316" s="5">
        <f t="shared" ca="1" si="100"/>
        <v>7</v>
      </c>
      <c r="V316" s="5">
        <f t="shared" ca="1" si="95"/>
        <v>87</v>
      </c>
      <c r="W316" s="15" t="str">
        <f t="shared" ca="1" si="86"/>
        <v/>
      </c>
      <c r="X316" s="15">
        <f t="shared" ca="1" si="87"/>
        <v>1</v>
      </c>
      <c r="Y316" s="15">
        <f t="shared" ca="1" si="96"/>
        <v>1</v>
      </c>
      <c r="Z316">
        <f t="shared" ca="1" si="88"/>
        <v>0</v>
      </c>
      <c r="AA316">
        <f t="shared" ca="1" si="89"/>
        <v>0</v>
      </c>
      <c r="AB316">
        <f t="shared" ca="1" si="90"/>
        <v>0</v>
      </c>
      <c r="AC316">
        <f t="shared" ca="1" si="91"/>
        <v>3</v>
      </c>
      <c r="AD316">
        <f t="shared" ca="1" si="92"/>
        <v>3</v>
      </c>
    </row>
    <row r="317" spans="5:30" x14ac:dyDescent="0.25">
      <c r="E317">
        <f t="shared" ca="1" si="101"/>
        <v>88</v>
      </c>
      <c r="F317" s="14">
        <f t="shared" si="97"/>
        <v>315</v>
      </c>
      <c r="G317">
        <f t="shared" ca="1" si="103"/>
        <v>2</v>
      </c>
      <c r="H317">
        <f t="shared" ca="1" si="93"/>
        <v>140</v>
      </c>
      <c r="I317" t="str">
        <f t="shared" ca="1" si="99"/>
        <v>x3</v>
      </c>
      <c r="J317">
        <f t="shared" ca="1" si="94"/>
        <v>88</v>
      </c>
      <c r="K317" s="5" t="str">
        <f t="shared" ca="1" si="104"/>
        <v>Ruta 14/20</v>
      </c>
      <c r="L317" s="5" t="str">
        <f t="shared" ca="1" si="104"/>
        <v>Vía Hispanidad, nº 132</v>
      </c>
      <c r="M317" s="5" t="str">
        <f t="shared" ca="1" si="104"/>
        <v>05:06</v>
      </c>
      <c r="N317" s="5" t="str">
        <f t="shared" ca="1" si="104"/>
        <v>13:03</v>
      </c>
      <c r="O317" s="5" t="str">
        <f t="shared" ca="1" si="104"/>
        <v>21:03</v>
      </c>
      <c r="P317" s="5">
        <f t="shared" ca="1" si="104"/>
        <v>0</v>
      </c>
      <c r="Q317" s="5" t="str">
        <f t="shared" ca="1" si="104"/>
        <v>Vía Ibérica nº 2 (frente Hospital Militar (Pd. Bus)</v>
      </c>
      <c r="R317" s="5">
        <f t="shared" ca="1" si="104"/>
        <v>0</v>
      </c>
      <c r="S317" s="5" t="str">
        <f t="shared" ca="1" si="100"/>
        <v>1</v>
      </c>
      <c r="T317" s="5" t="str">
        <f t="shared" ca="1" si="100"/>
        <v>20</v>
      </c>
      <c r="U317" s="5">
        <f t="shared" ca="1" si="100"/>
        <v>8</v>
      </c>
      <c r="V317" s="5">
        <f t="shared" ca="1" si="95"/>
        <v>88</v>
      </c>
      <c r="W317" s="15" t="str">
        <f t="shared" ca="1" si="86"/>
        <v/>
      </c>
      <c r="X317" s="15">
        <f t="shared" ca="1" si="87"/>
        <v>1</v>
      </c>
      <c r="Y317" s="15">
        <f t="shared" ca="1" si="96"/>
        <v>1</v>
      </c>
      <c r="Z317">
        <f t="shared" ca="1" si="88"/>
        <v>0</v>
      </c>
      <c r="AA317">
        <f t="shared" ca="1" si="89"/>
        <v>0</v>
      </c>
      <c r="AB317">
        <f t="shared" ca="1" si="90"/>
        <v>0</v>
      </c>
      <c r="AC317">
        <f t="shared" ca="1" si="91"/>
        <v>2</v>
      </c>
      <c r="AD317">
        <f t="shared" ca="1" si="92"/>
        <v>2</v>
      </c>
    </row>
    <row r="318" spans="5:30" x14ac:dyDescent="0.25">
      <c r="E318">
        <f t="shared" ca="1" si="101"/>
        <v>89</v>
      </c>
      <c r="F318" s="14">
        <f t="shared" si="97"/>
        <v>316</v>
      </c>
      <c r="G318">
        <f t="shared" ca="1" si="103"/>
        <v>2</v>
      </c>
      <c r="H318">
        <f t="shared" ca="1" si="93"/>
        <v>140</v>
      </c>
      <c r="I318" t="str">
        <f t="shared" ca="1" si="99"/>
        <v>x3</v>
      </c>
      <c r="J318">
        <f t="shared" ca="1" si="94"/>
        <v>89</v>
      </c>
      <c r="K318" s="5" t="str">
        <f t="shared" ca="1" si="104"/>
        <v>Ruta 14/20</v>
      </c>
      <c r="L318" s="5" t="str">
        <f t="shared" ca="1" si="104"/>
        <v>Opel Planta en Figueruelas</v>
      </c>
      <c r="M318" s="5" t="str">
        <f t="shared" ca="1" si="104"/>
        <v>05:30</v>
      </c>
      <c r="N318" s="5" t="str">
        <f t="shared" ca="1" si="104"/>
        <v>13:30</v>
      </c>
      <c r="O318" s="5" t="str">
        <f t="shared" ca="1" si="104"/>
        <v>21:30</v>
      </c>
      <c r="P318" s="5">
        <f t="shared" ca="1" si="104"/>
        <v>0</v>
      </c>
      <c r="Q318" s="5" t="str">
        <f t="shared" ca="1" si="104"/>
        <v>Vía Ibérica (esq. Argualas - Pd. Bus)</v>
      </c>
      <c r="R318" s="5">
        <f t="shared" ca="1" si="104"/>
        <v>0</v>
      </c>
      <c r="S318" s="5" t="str">
        <f t="shared" ca="1" si="100"/>
        <v>1</v>
      </c>
      <c r="T318" s="5" t="str">
        <f t="shared" ca="1" si="100"/>
        <v>20</v>
      </c>
      <c r="U318" s="5">
        <f t="shared" ca="1" si="100"/>
        <v>9</v>
      </c>
      <c r="V318" s="5">
        <f t="shared" ca="1" si="95"/>
        <v>89</v>
      </c>
      <c r="W318" s="15" t="str">
        <f t="shared" ca="1" si="86"/>
        <v/>
      </c>
      <c r="X318" s="15">
        <f t="shared" ca="1" si="87"/>
        <v>1</v>
      </c>
      <c r="Y318" s="15">
        <f t="shared" ca="1" si="96"/>
        <v>1</v>
      </c>
      <c r="Z318">
        <f t="shared" ca="1" si="88"/>
        <v>0</v>
      </c>
      <c r="AA318">
        <f t="shared" ca="1" si="89"/>
        <v>0</v>
      </c>
      <c r="AB318">
        <f t="shared" ca="1" si="90"/>
        <v>0</v>
      </c>
      <c r="AC318">
        <f t="shared" ca="1" si="91"/>
        <v>1</v>
      </c>
      <c r="AD318">
        <f t="shared" ca="1" si="92"/>
        <v>1</v>
      </c>
    </row>
    <row r="319" spans="5:30" x14ac:dyDescent="0.25">
      <c r="E319">
        <f t="shared" ca="1" si="101"/>
        <v>90</v>
      </c>
      <c r="F319" s="14">
        <f t="shared" si="97"/>
        <v>317</v>
      </c>
      <c r="G319">
        <f t="shared" ca="1" si="103"/>
        <v>2</v>
      </c>
      <c r="H319">
        <f t="shared" ca="1" si="93"/>
        <v>140</v>
      </c>
      <c r="I319" t="str">
        <f t="shared" ca="1" si="99"/>
        <v>x3</v>
      </c>
      <c r="J319">
        <f t="shared" ca="1" si="94"/>
        <v>90</v>
      </c>
      <c r="K319" s="5" t="str">
        <f t="shared" ca="1" si="104"/>
        <v>Ruta 15/20</v>
      </c>
      <c r="L319" s="5" t="str">
        <f t="shared" ca="1" si="104"/>
        <v>Ruta 15/20</v>
      </c>
      <c r="M319" s="5" t="str">
        <f t="shared" ca="1" si="104"/>
        <v/>
      </c>
      <c r="N319" s="5" t="str">
        <f t="shared" ca="1" si="104"/>
        <v/>
      </c>
      <c r="O319" s="5" t="str">
        <f t="shared" ca="1" si="104"/>
        <v/>
      </c>
      <c r="P319" s="5">
        <f t="shared" ca="1" si="104"/>
        <v>0</v>
      </c>
      <c r="Q319" s="5" t="str">
        <f t="shared" ca="1" si="104"/>
        <v/>
      </c>
      <c r="R319" s="5">
        <f t="shared" ca="1" si="104"/>
        <v>1</v>
      </c>
      <c r="S319" s="5" t="str">
        <f t="shared" ca="1" si="100"/>
        <v>1</v>
      </c>
      <c r="T319" s="5" t="str">
        <f t="shared" ca="1" si="100"/>
        <v>20</v>
      </c>
      <c r="U319" s="5">
        <f t="shared" ca="1" si="100"/>
        <v>0</v>
      </c>
      <c r="V319" s="5">
        <f t="shared" ca="1" si="95"/>
        <v>90</v>
      </c>
      <c r="W319" s="15">
        <f t="shared" ca="1" si="86"/>
        <v>1</v>
      </c>
      <c r="X319" s="15">
        <f t="shared" ca="1" si="87"/>
        <v>0</v>
      </c>
      <c r="Y319" s="15" t="str">
        <f t="shared" ca="1" si="96"/>
        <v/>
      </c>
      <c r="Z319">
        <f t="shared" ca="1" si="88"/>
        <v>13</v>
      </c>
      <c r="AA319">
        <f t="shared" ca="1" si="89"/>
        <v>6</v>
      </c>
      <c r="AB319">
        <f t="shared" ca="1" si="90"/>
        <v>6</v>
      </c>
      <c r="AC319">
        <f t="shared" ca="1" si="91"/>
        <v>0</v>
      </c>
      <c r="AD319">
        <f t="shared" ca="1" si="92"/>
        <v>0</v>
      </c>
    </row>
    <row r="320" spans="5:30" x14ac:dyDescent="0.25">
      <c r="E320">
        <f t="shared" ca="1" si="101"/>
        <v>91</v>
      </c>
      <c r="F320" s="14">
        <f t="shared" si="97"/>
        <v>318</v>
      </c>
      <c r="G320">
        <f t="shared" ca="1" si="103"/>
        <v>2</v>
      </c>
      <c r="H320">
        <f t="shared" ca="1" si="93"/>
        <v>140</v>
      </c>
      <c r="I320" t="str">
        <f t="shared" ca="1" si="99"/>
        <v>x3</v>
      </c>
      <c r="J320">
        <f t="shared" ca="1" si="94"/>
        <v>91</v>
      </c>
      <c r="K320" s="5" t="str">
        <f t="shared" ca="1" si="104"/>
        <v>Ruta 15/20</v>
      </c>
      <c r="L320" s="5" t="str">
        <f t="shared" ca="1" si="104"/>
        <v>Antonio Leyva, 83 (Pd. Bus)</v>
      </c>
      <c r="M320" s="5" t="str">
        <f t="shared" ca="1" si="104"/>
        <v>05:00</v>
      </c>
      <c r="N320" s="5" t="str">
        <f t="shared" ca="1" si="104"/>
        <v>13:00</v>
      </c>
      <c r="O320" s="5" t="str">
        <f t="shared" ca="1" si="104"/>
        <v>21:00</v>
      </c>
      <c r="P320" s="5">
        <f t="shared" ca="1" si="104"/>
        <v>0</v>
      </c>
      <c r="Q320" s="5" t="str">
        <f t="shared" ca="1" si="104"/>
        <v>Opel Planta en Figueruelas</v>
      </c>
      <c r="R320" s="5">
        <f t="shared" ca="1" si="104"/>
        <v>0</v>
      </c>
      <c r="S320" s="5" t="str">
        <f t="shared" ca="1" si="100"/>
        <v>1</v>
      </c>
      <c r="T320" s="5" t="str">
        <f t="shared" ca="1" si="100"/>
        <v>20</v>
      </c>
      <c r="U320" s="5">
        <f t="shared" ca="1" si="100"/>
        <v>1</v>
      </c>
      <c r="V320" s="5">
        <f t="shared" ca="1" si="95"/>
        <v>91</v>
      </c>
      <c r="W320" s="15" t="str">
        <f t="shared" ca="1" si="86"/>
        <v/>
      </c>
      <c r="X320" s="15">
        <f t="shared" ca="1" si="87"/>
        <v>1</v>
      </c>
      <c r="Y320" s="15">
        <f t="shared" ca="1" si="96"/>
        <v>1</v>
      </c>
      <c r="Z320">
        <f t="shared" ca="1" si="88"/>
        <v>0</v>
      </c>
      <c r="AA320">
        <f t="shared" ca="1" si="89"/>
        <v>0</v>
      </c>
      <c r="AB320">
        <f t="shared" ca="1" si="90"/>
        <v>0</v>
      </c>
      <c r="AC320">
        <f t="shared" ca="1" si="91"/>
        <v>6</v>
      </c>
      <c r="AD320">
        <f t="shared" ca="1" si="92"/>
        <v>6</v>
      </c>
    </row>
    <row r="321" spans="5:30" x14ac:dyDescent="0.25">
      <c r="E321">
        <f t="shared" ca="1" si="101"/>
        <v>92</v>
      </c>
      <c r="F321" s="14">
        <f t="shared" si="97"/>
        <v>319</v>
      </c>
      <c r="G321">
        <f t="shared" ca="1" si="103"/>
        <v>2</v>
      </c>
      <c r="H321">
        <f t="shared" ca="1" si="93"/>
        <v>140</v>
      </c>
      <c r="I321" t="str">
        <f t="shared" ca="1" si="99"/>
        <v>x3</v>
      </c>
      <c r="J321">
        <f t="shared" ca="1" si="94"/>
        <v>92</v>
      </c>
      <c r="K321" s="5" t="str">
        <f t="shared" ca="1" si="104"/>
        <v>Ruta 15/20</v>
      </c>
      <c r="L321" s="5" t="str">
        <f t="shared" ca="1" si="104"/>
        <v>Antonio Leyva, nº 65-67 (CAI)</v>
      </c>
      <c r="M321" s="5" t="str">
        <f t="shared" ca="1" si="104"/>
        <v>05:01</v>
      </c>
      <c r="N321" s="5" t="str">
        <f t="shared" ca="1" si="104"/>
        <v>13:01</v>
      </c>
      <c r="O321" s="5" t="str">
        <f t="shared" ca="1" si="104"/>
        <v>21:01</v>
      </c>
      <c r="P321" s="5">
        <f t="shared" ca="1" si="104"/>
        <v>0</v>
      </c>
      <c r="Q321" s="5" t="str">
        <f t="shared" ca="1" si="104"/>
        <v>Alagón (Rotonda - Pd. Bus)</v>
      </c>
      <c r="R321" s="5">
        <f t="shared" ca="1" si="104"/>
        <v>0</v>
      </c>
      <c r="S321" s="5" t="str">
        <f t="shared" ca="1" si="100"/>
        <v>1</v>
      </c>
      <c r="T321" s="5" t="str">
        <f t="shared" ca="1" si="100"/>
        <v>20</v>
      </c>
      <c r="U321" s="5">
        <f t="shared" ca="1" si="100"/>
        <v>2</v>
      </c>
      <c r="V321" s="5">
        <f t="shared" ca="1" si="95"/>
        <v>92</v>
      </c>
      <c r="W321" s="15" t="str">
        <f t="shared" ca="1" si="86"/>
        <v/>
      </c>
      <c r="X321" s="15">
        <f t="shared" ca="1" si="87"/>
        <v>1</v>
      </c>
      <c r="Y321" s="15">
        <f t="shared" ca="1" si="96"/>
        <v>1</v>
      </c>
      <c r="Z321">
        <f t="shared" ca="1" si="88"/>
        <v>0</v>
      </c>
      <c r="AA321">
        <f t="shared" ca="1" si="89"/>
        <v>0</v>
      </c>
      <c r="AB321">
        <f t="shared" ca="1" si="90"/>
        <v>0</v>
      </c>
      <c r="AC321">
        <f t="shared" ca="1" si="91"/>
        <v>5</v>
      </c>
      <c r="AD321">
        <f t="shared" ca="1" si="92"/>
        <v>5</v>
      </c>
    </row>
    <row r="322" spans="5:30" x14ac:dyDescent="0.25">
      <c r="E322">
        <f t="shared" ca="1" si="101"/>
        <v>93</v>
      </c>
      <c r="F322" s="14">
        <f t="shared" si="97"/>
        <v>320</v>
      </c>
      <c r="G322">
        <f t="shared" ca="1" si="103"/>
        <v>2</v>
      </c>
      <c r="H322">
        <f t="shared" ca="1" si="93"/>
        <v>140</v>
      </c>
      <c r="I322" t="str">
        <f t="shared" ca="1" si="99"/>
        <v>x3</v>
      </c>
      <c r="J322">
        <f t="shared" ca="1" si="94"/>
        <v>93</v>
      </c>
      <c r="K322" s="5" t="str">
        <f t="shared" ca="1" si="104"/>
        <v>Ruta 15/20</v>
      </c>
      <c r="L322" s="5" t="str">
        <f t="shared" ca="1" si="104"/>
        <v>Antonio Leyva, nº 9 (esq. Lope de Vega)</v>
      </c>
      <c r="M322" s="5" t="str">
        <f t="shared" ca="1" si="104"/>
        <v>05:02</v>
      </c>
      <c r="N322" s="5" t="str">
        <f t="shared" ca="1" si="104"/>
        <v>13:02</v>
      </c>
      <c r="O322" s="5" t="str">
        <f t="shared" ca="1" si="104"/>
        <v>21:02</v>
      </c>
      <c r="P322" s="5">
        <f t="shared" ca="1" si="104"/>
        <v>0</v>
      </c>
      <c r="Q322" s="5" t="str">
        <f t="shared" ca="1" si="104"/>
        <v>Ctra. Logroño desvío Monzalbarba (rotonda Salgar)</v>
      </c>
      <c r="R322" s="5">
        <f t="shared" ca="1" si="104"/>
        <v>0</v>
      </c>
      <c r="S322" s="5" t="str">
        <f t="shared" ca="1" si="100"/>
        <v>1</v>
      </c>
      <c r="T322" s="5" t="str">
        <f t="shared" ca="1" si="100"/>
        <v>20</v>
      </c>
      <c r="U322" s="5">
        <f t="shared" ca="1" si="100"/>
        <v>3</v>
      </c>
      <c r="V322" s="5">
        <f t="shared" ca="1" si="95"/>
        <v>93</v>
      </c>
      <c r="W322" s="15" t="str">
        <f t="shared" ca="1" si="86"/>
        <v/>
      </c>
      <c r="X322" s="15">
        <f t="shared" ca="1" si="87"/>
        <v>1</v>
      </c>
      <c r="Y322" s="15">
        <f t="shared" ca="1" si="96"/>
        <v>1</v>
      </c>
      <c r="Z322">
        <f t="shared" ca="1" si="88"/>
        <v>0</v>
      </c>
      <c r="AA322">
        <f t="shared" ca="1" si="89"/>
        <v>0</v>
      </c>
      <c r="AB322">
        <f t="shared" ca="1" si="90"/>
        <v>0</v>
      </c>
      <c r="AC322">
        <f t="shared" ca="1" si="91"/>
        <v>4</v>
      </c>
      <c r="AD322">
        <f t="shared" ca="1" si="92"/>
        <v>4</v>
      </c>
    </row>
    <row r="323" spans="5:30" x14ac:dyDescent="0.25">
      <c r="E323">
        <f t="shared" ca="1" si="101"/>
        <v>94</v>
      </c>
      <c r="F323" s="14">
        <f t="shared" si="97"/>
        <v>321</v>
      </c>
      <c r="G323">
        <f t="shared" ca="1" si="103"/>
        <v>2</v>
      </c>
      <c r="H323">
        <f t="shared" ca="1" si="93"/>
        <v>140</v>
      </c>
      <c r="I323" t="str">
        <f t="shared" ca="1" si="99"/>
        <v>x3</v>
      </c>
      <c r="J323">
        <f t="shared" ca="1" si="94"/>
        <v>94</v>
      </c>
      <c r="K323" s="5" t="str">
        <f t="shared" ca="1" si="104"/>
        <v>Ruta 15/20</v>
      </c>
      <c r="L323" s="5" t="str">
        <f t="shared" ca="1" si="104"/>
        <v>Ctra. Logroño desvío Monzalbarba (Pd. Bus)</v>
      </c>
      <c r="M323" s="5" t="str">
        <f t="shared" ca="1" si="104"/>
        <v>05:10</v>
      </c>
      <c r="N323" s="5" t="str">
        <f t="shared" ca="1" si="104"/>
        <v>13:10</v>
      </c>
      <c r="O323" s="5" t="str">
        <f t="shared" ca="1" si="104"/>
        <v>21:10</v>
      </c>
      <c r="P323" s="5">
        <f t="shared" ca="1" si="104"/>
        <v>0</v>
      </c>
      <c r="Q323" s="5" t="str">
        <f t="shared" ca="1" si="104"/>
        <v>Antonio Leyva, 83 (Pd. Bus)</v>
      </c>
      <c r="R323" s="5">
        <f t="shared" ca="1" si="104"/>
        <v>0</v>
      </c>
      <c r="S323" s="5" t="str">
        <f t="shared" ca="1" si="100"/>
        <v>1</v>
      </c>
      <c r="T323" s="5" t="str">
        <f t="shared" ca="1" si="100"/>
        <v>20</v>
      </c>
      <c r="U323" s="5">
        <f t="shared" ca="1" si="100"/>
        <v>4</v>
      </c>
      <c r="V323" s="5">
        <f t="shared" ca="1" si="95"/>
        <v>94</v>
      </c>
      <c r="W323" s="15" t="str">
        <f t="shared" ref="W323:W368" ca="1" si="105">IF(K323=L323,1,"")</f>
        <v/>
      </c>
      <c r="X323" s="15">
        <f t="shared" ref="X323:X368" ca="1" si="106">IF(AND(L323&lt;&gt;"",W323=""),1,0)</f>
        <v>1</v>
      </c>
      <c r="Y323" s="15">
        <f t="shared" ca="1" si="96"/>
        <v>1</v>
      </c>
      <c r="Z323">
        <f t="shared" ref="Z323:Z368" ca="1" si="107">IF(W323=1,AA323+AB323+1,0)</f>
        <v>0</v>
      </c>
      <c r="AA323">
        <f t="shared" ref="AA323:AA368" ca="1" si="108">IF(W323=1,AC324,0)</f>
        <v>0</v>
      </c>
      <c r="AB323">
        <f t="shared" ref="AB323:AB368" ca="1" si="109">IF(W323=1,AD324,0)</f>
        <v>0</v>
      </c>
      <c r="AC323">
        <f t="shared" ref="AC323:AC368" ca="1" si="110">IF($W323=1,0,$X323+AC324)</f>
        <v>3</v>
      </c>
      <c r="AD323">
        <f t="shared" ref="AD323:AD368" ca="1" si="111">IF($W323=1,0,$Y323+AD324)</f>
        <v>3</v>
      </c>
    </row>
    <row r="324" spans="5:30" x14ac:dyDescent="0.25">
      <c r="E324">
        <f t="shared" ca="1" si="101"/>
        <v>95</v>
      </c>
      <c r="F324" s="14">
        <f t="shared" si="97"/>
        <v>322</v>
      </c>
      <c r="G324">
        <f t="shared" ca="1" si="103"/>
        <v>2</v>
      </c>
      <c r="H324">
        <f t="shared" ref="H324:H387" ca="1" si="112">OFFSET($B$2,1+G324,0)</f>
        <v>140</v>
      </c>
      <c r="I324" t="str">
        <f t="shared" ca="1" si="99"/>
        <v>x3</v>
      </c>
      <c r="J324">
        <f t="shared" ref="J324:J387" ca="1" si="113">IF(H323&lt;&gt;J323,J323+1,1)</f>
        <v>95</v>
      </c>
      <c r="K324" s="5" t="str">
        <f t="shared" ca="1" si="104"/>
        <v>Ruta 15/20</v>
      </c>
      <c r="L324" s="5" t="str">
        <f t="shared" ca="1" si="104"/>
        <v>Alagón (Rotonda - Pd. Bus)</v>
      </c>
      <c r="M324" s="5" t="str">
        <f t="shared" ca="1" si="104"/>
        <v>05:22</v>
      </c>
      <c r="N324" s="5" t="str">
        <f t="shared" ca="1" si="104"/>
        <v>13:22</v>
      </c>
      <c r="O324" s="5" t="str">
        <f t="shared" ca="1" si="104"/>
        <v>21:22</v>
      </c>
      <c r="P324" s="5">
        <f t="shared" ca="1" si="104"/>
        <v>0</v>
      </c>
      <c r="Q324" s="5" t="str">
        <f t="shared" ca="1" si="104"/>
        <v>Antonio Leyva, nº 65-67 (CAI)</v>
      </c>
      <c r="R324" s="5">
        <f t="shared" ca="1" si="104"/>
        <v>0</v>
      </c>
      <c r="S324" s="5" t="str">
        <f t="shared" ca="1" si="100"/>
        <v>1</v>
      </c>
      <c r="T324" s="5" t="str">
        <f t="shared" ca="1" si="100"/>
        <v>20</v>
      </c>
      <c r="U324" s="5">
        <f t="shared" ca="1" si="100"/>
        <v>5</v>
      </c>
      <c r="V324" s="5">
        <f t="shared" ca="1" si="95"/>
        <v>95</v>
      </c>
      <c r="W324" s="15" t="str">
        <f t="shared" ca="1" si="105"/>
        <v/>
      </c>
      <c r="X324" s="15">
        <f t="shared" ca="1" si="106"/>
        <v>1</v>
      </c>
      <c r="Y324" s="15">
        <f t="shared" ca="1" si="96"/>
        <v>1</v>
      </c>
      <c r="Z324">
        <f t="shared" ca="1" si="107"/>
        <v>0</v>
      </c>
      <c r="AA324">
        <f t="shared" ca="1" si="108"/>
        <v>0</v>
      </c>
      <c r="AB324">
        <f t="shared" ca="1" si="109"/>
        <v>0</v>
      </c>
      <c r="AC324">
        <f t="shared" ca="1" si="110"/>
        <v>2</v>
      </c>
      <c r="AD324">
        <f t="shared" ca="1" si="111"/>
        <v>2</v>
      </c>
    </row>
    <row r="325" spans="5:30" x14ac:dyDescent="0.25">
      <c r="E325">
        <f t="shared" ca="1" si="101"/>
        <v>96</v>
      </c>
      <c r="F325" s="14">
        <f t="shared" si="97"/>
        <v>323</v>
      </c>
      <c r="G325">
        <f t="shared" ca="1" si="103"/>
        <v>2</v>
      </c>
      <c r="H325">
        <f t="shared" ca="1" si="112"/>
        <v>140</v>
      </c>
      <c r="I325" t="str">
        <f t="shared" ca="1" si="99"/>
        <v>x3</v>
      </c>
      <c r="J325">
        <f t="shared" ca="1" si="113"/>
        <v>96</v>
      </c>
      <c r="K325" s="5" t="str">
        <f t="shared" ca="1" si="104"/>
        <v>Ruta 15/20</v>
      </c>
      <c r="L325" s="5" t="str">
        <f t="shared" ca="1" si="104"/>
        <v>Opel Planta en Figueruelas</v>
      </c>
      <c r="M325" s="5" t="str">
        <f t="shared" ca="1" si="104"/>
        <v>05:30</v>
      </c>
      <c r="N325" s="5" t="str">
        <f t="shared" ca="1" si="104"/>
        <v>13:30</v>
      </c>
      <c r="O325" s="5" t="str">
        <f t="shared" ca="1" si="104"/>
        <v>21:30</v>
      </c>
      <c r="P325" s="5">
        <f t="shared" ca="1" si="104"/>
        <v>0</v>
      </c>
      <c r="Q325" s="5" t="str">
        <f t="shared" ca="1" si="104"/>
        <v>Antonio Leyva, nº 9 (esq. Lope de Vega)</v>
      </c>
      <c r="R325" s="5">
        <f t="shared" ca="1" si="104"/>
        <v>0</v>
      </c>
      <c r="S325" s="5" t="str">
        <f t="shared" ca="1" si="100"/>
        <v>1</v>
      </c>
      <c r="T325" s="5" t="str">
        <f t="shared" ca="1" si="100"/>
        <v>20</v>
      </c>
      <c r="U325" s="5">
        <f t="shared" ca="1" si="100"/>
        <v>6</v>
      </c>
      <c r="V325" s="5">
        <f t="shared" ref="V325:V368" ca="1" si="114">INDIRECT("'"&amp;$I325&amp;"'!"&amp;V$2&amp;$J325+3)</f>
        <v>96</v>
      </c>
      <c r="W325" s="15" t="str">
        <f t="shared" ca="1" si="105"/>
        <v/>
      </c>
      <c r="X325" s="15">
        <f t="shared" ca="1" si="106"/>
        <v>1</v>
      </c>
      <c r="Y325" s="15">
        <f t="shared" ref="Y325:Y368" ca="1" si="115">IF(AND(Q325&lt;&gt;"",W325=""),1,"")</f>
        <v>1</v>
      </c>
      <c r="Z325">
        <f t="shared" ca="1" si="107"/>
        <v>0</v>
      </c>
      <c r="AA325">
        <f t="shared" ca="1" si="108"/>
        <v>0</v>
      </c>
      <c r="AB325">
        <f t="shared" ca="1" si="109"/>
        <v>0</v>
      </c>
      <c r="AC325">
        <f t="shared" ca="1" si="110"/>
        <v>1</v>
      </c>
      <c r="AD325">
        <f t="shared" ca="1" si="111"/>
        <v>1</v>
      </c>
    </row>
    <row r="326" spans="5:30" x14ac:dyDescent="0.25">
      <c r="E326">
        <f t="shared" ca="1" si="101"/>
        <v>97</v>
      </c>
      <c r="F326" s="14">
        <f t="shared" si="97"/>
        <v>324</v>
      </c>
      <c r="G326">
        <f t="shared" ca="1" si="103"/>
        <v>2</v>
      </c>
      <c r="H326">
        <f t="shared" ca="1" si="112"/>
        <v>140</v>
      </c>
      <c r="I326" t="str">
        <f t="shared" ca="1" si="99"/>
        <v>x3</v>
      </c>
      <c r="J326">
        <f t="shared" ca="1" si="113"/>
        <v>97</v>
      </c>
      <c r="K326" s="5" t="str">
        <f t="shared" ca="1" si="104"/>
        <v>Ruta 16/20</v>
      </c>
      <c r="L326" s="5" t="str">
        <f t="shared" ca="1" si="104"/>
        <v>Ruta 16/20</v>
      </c>
      <c r="M326" s="5" t="str">
        <f t="shared" ca="1" si="104"/>
        <v/>
      </c>
      <c r="N326" s="5" t="str">
        <f t="shared" ca="1" si="104"/>
        <v/>
      </c>
      <c r="O326" s="5" t="str">
        <f t="shared" ca="1" si="104"/>
        <v/>
      </c>
      <c r="P326" s="5">
        <f t="shared" ca="1" si="104"/>
        <v>0</v>
      </c>
      <c r="Q326" s="5" t="str">
        <f t="shared" ca="1" si="104"/>
        <v/>
      </c>
      <c r="R326" s="5">
        <f t="shared" ca="1" si="104"/>
        <v>1</v>
      </c>
      <c r="S326" s="5" t="str">
        <f t="shared" ca="1" si="100"/>
        <v>1</v>
      </c>
      <c r="T326" s="5" t="str">
        <f t="shared" ca="1" si="100"/>
        <v>20</v>
      </c>
      <c r="U326" s="5">
        <f t="shared" ca="1" si="100"/>
        <v>0</v>
      </c>
      <c r="V326" s="5">
        <f t="shared" ca="1" si="114"/>
        <v>97</v>
      </c>
      <c r="W326" s="15">
        <f t="shared" ca="1" si="105"/>
        <v>1</v>
      </c>
      <c r="X326" s="15">
        <f t="shared" ca="1" si="106"/>
        <v>0</v>
      </c>
      <c r="Y326" s="15" t="str">
        <f t="shared" ca="1" si="115"/>
        <v/>
      </c>
      <c r="Z326">
        <f t="shared" ca="1" si="107"/>
        <v>13</v>
      </c>
      <c r="AA326">
        <f t="shared" ca="1" si="108"/>
        <v>6</v>
      </c>
      <c r="AB326">
        <f t="shared" ca="1" si="109"/>
        <v>6</v>
      </c>
      <c r="AC326">
        <f t="shared" ca="1" si="110"/>
        <v>0</v>
      </c>
      <c r="AD326">
        <f t="shared" ca="1" si="111"/>
        <v>0</v>
      </c>
    </row>
    <row r="327" spans="5:30" x14ac:dyDescent="0.25">
      <c r="E327">
        <f t="shared" ca="1" si="101"/>
        <v>98</v>
      </c>
      <c r="F327" s="14">
        <f t="shared" si="97"/>
        <v>325</v>
      </c>
      <c r="G327">
        <f t="shared" ca="1" si="103"/>
        <v>2</v>
      </c>
      <c r="H327">
        <f t="shared" ca="1" si="112"/>
        <v>140</v>
      </c>
      <c r="I327" t="str">
        <f t="shared" ca="1" si="99"/>
        <v>x3</v>
      </c>
      <c r="J327">
        <f t="shared" ca="1" si="113"/>
        <v>98</v>
      </c>
      <c r="K327" s="5" t="str">
        <f t="shared" ca="1" si="104"/>
        <v>Ruta 16/20</v>
      </c>
      <c r="L327" s="5" t="str">
        <f t="shared" ca="1" si="104"/>
        <v>Avda. Fca. Millán Serrano, 31-35 (frente C/M.A. Blanco)</v>
      </c>
      <c r="M327" s="5" t="str">
        <f t="shared" ca="1" si="104"/>
        <v>05:02</v>
      </c>
      <c r="N327" s="5" t="str">
        <f t="shared" ca="1" si="104"/>
        <v>13:00</v>
      </c>
      <c r="O327" s="5" t="str">
        <f t="shared" ca="1" si="104"/>
        <v>21:00</v>
      </c>
      <c r="P327" s="5">
        <f t="shared" ca="1" si="104"/>
        <v>0</v>
      </c>
      <c r="Q327" s="5" t="str">
        <f t="shared" ca="1" si="104"/>
        <v>Opel Planta en Figueruelas</v>
      </c>
      <c r="R327" s="5">
        <f t="shared" ca="1" si="104"/>
        <v>0</v>
      </c>
      <c r="S327" s="5" t="str">
        <f t="shared" ca="1" si="100"/>
        <v>1</v>
      </c>
      <c r="T327" s="5" t="str">
        <f t="shared" ca="1" si="100"/>
        <v>20</v>
      </c>
      <c r="U327" s="5">
        <f t="shared" ca="1" si="100"/>
        <v>1</v>
      </c>
      <c r="V327" s="5">
        <f t="shared" ca="1" si="114"/>
        <v>98</v>
      </c>
      <c r="W327" s="15" t="str">
        <f t="shared" ca="1" si="105"/>
        <v/>
      </c>
      <c r="X327" s="15">
        <f t="shared" ca="1" si="106"/>
        <v>1</v>
      </c>
      <c r="Y327" s="15">
        <f t="shared" ca="1" si="115"/>
        <v>1</v>
      </c>
      <c r="Z327">
        <f t="shared" ca="1" si="107"/>
        <v>0</v>
      </c>
      <c r="AA327">
        <f t="shared" ca="1" si="108"/>
        <v>0</v>
      </c>
      <c r="AB327">
        <f t="shared" ca="1" si="109"/>
        <v>0</v>
      </c>
      <c r="AC327">
        <f t="shared" ca="1" si="110"/>
        <v>6</v>
      </c>
      <c r="AD327">
        <f t="shared" ca="1" si="111"/>
        <v>6</v>
      </c>
    </row>
    <row r="328" spans="5:30" x14ac:dyDescent="0.25">
      <c r="E328">
        <f t="shared" ca="1" si="101"/>
        <v>99</v>
      </c>
      <c r="F328" s="14">
        <f t="shared" si="97"/>
        <v>326</v>
      </c>
      <c r="G328">
        <f t="shared" ca="1" si="103"/>
        <v>2</v>
      </c>
      <c r="H328">
        <f t="shared" ca="1" si="112"/>
        <v>140</v>
      </c>
      <c r="I328" t="str">
        <f t="shared" ca="1" si="99"/>
        <v>x3</v>
      </c>
      <c r="J328">
        <f t="shared" ca="1" si="113"/>
        <v>99</v>
      </c>
      <c r="K328" s="5" t="str">
        <f t="shared" ca="1" si="104"/>
        <v>Ruta 16/20</v>
      </c>
      <c r="L328" s="5" t="str">
        <f t="shared" ca="1" si="104"/>
        <v>C/ Orión, nº 8 (Pd. Bus)</v>
      </c>
      <c r="M328" s="5" t="str">
        <f t="shared" ca="1" si="104"/>
        <v>05:03</v>
      </c>
      <c r="N328" s="5" t="str">
        <f t="shared" ca="1" si="104"/>
        <v>13:01</v>
      </c>
      <c r="O328" s="5" t="str">
        <f t="shared" ca="1" si="104"/>
        <v>21:01</v>
      </c>
      <c r="P328" s="5">
        <f t="shared" ca="1" si="104"/>
        <v>0</v>
      </c>
      <c r="Q328" s="5" t="str">
        <f t="shared" ca="1" si="104"/>
        <v>Camino del Pilón, nº 135 (Pd. Bus)</v>
      </c>
      <c r="R328" s="5">
        <f t="shared" ca="1" si="104"/>
        <v>0</v>
      </c>
      <c r="S328" s="5" t="str">
        <f t="shared" ca="1" si="100"/>
        <v>1</v>
      </c>
      <c r="T328" s="5" t="str">
        <f t="shared" ca="1" si="100"/>
        <v>20</v>
      </c>
      <c r="U328" s="5">
        <f t="shared" ca="1" si="100"/>
        <v>2</v>
      </c>
      <c r="V328" s="5">
        <f t="shared" ca="1" si="114"/>
        <v>99</v>
      </c>
      <c r="W328" s="15" t="str">
        <f t="shared" ca="1" si="105"/>
        <v/>
      </c>
      <c r="X328" s="15">
        <f t="shared" ca="1" si="106"/>
        <v>1</v>
      </c>
      <c r="Y328" s="15">
        <f t="shared" ca="1" si="115"/>
        <v>1</v>
      </c>
      <c r="Z328">
        <f t="shared" ca="1" si="107"/>
        <v>0</v>
      </c>
      <c r="AA328">
        <f t="shared" ca="1" si="108"/>
        <v>0</v>
      </c>
      <c r="AB328">
        <f t="shared" ca="1" si="109"/>
        <v>0</v>
      </c>
      <c r="AC328">
        <f t="shared" ca="1" si="110"/>
        <v>5</v>
      </c>
      <c r="AD328">
        <f t="shared" ca="1" si="111"/>
        <v>5</v>
      </c>
    </row>
    <row r="329" spans="5:30" x14ac:dyDescent="0.25">
      <c r="E329">
        <f t="shared" ca="1" si="101"/>
        <v>100</v>
      </c>
      <c r="F329" s="14">
        <f t="shared" si="97"/>
        <v>327</v>
      </c>
      <c r="G329">
        <f t="shared" ca="1" si="103"/>
        <v>2</v>
      </c>
      <c r="H329">
        <f t="shared" ca="1" si="112"/>
        <v>140</v>
      </c>
      <c r="I329" t="str">
        <f t="shared" ca="1" si="99"/>
        <v>x3</v>
      </c>
      <c r="J329">
        <f t="shared" ca="1" si="113"/>
        <v>100</v>
      </c>
      <c r="K329" s="5" t="str">
        <f t="shared" ca="1" si="104"/>
        <v>Ruta 16/20</v>
      </c>
      <c r="L329" s="5" t="str">
        <f t="shared" ca="1" si="104"/>
        <v>Lagos de Coronas, nº 39 (Pd. Bus)</v>
      </c>
      <c r="M329" s="5" t="str">
        <f t="shared" ref="K329:R352" ca="1" si="116">INDIRECT("'"&amp;$I329&amp;"'!"&amp;M$2&amp;$J329+2)</f>
        <v>05:06</v>
      </c>
      <c r="N329" s="5" t="str">
        <f t="shared" ca="1" si="116"/>
        <v>13:04</v>
      </c>
      <c r="O329" s="5" t="str">
        <f t="shared" ca="1" si="116"/>
        <v>21:04</v>
      </c>
      <c r="P329" s="5">
        <f t="shared" ca="1" si="116"/>
        <v>0</v>
      </c>
      <c r="Q329" s="5" t="str">
        <f t="shared" ca="1" si="116"/>
        <v>Lagos de Coronas ( nº 14 - Pd. Bus)</v>
      </c>
      <c r="R329" s="5">
        <f t="shared" ca="1" si="116"/>
        <v>0</v>
      </c>
      <c r="S329" s="5" t="str">
        <f t="shared" ca="1" si="100"/>
        <v>1</v>
      </c>
      <c r="T329" s="5" t="str">
        <f t="shared" ca="1" si="100"/>
        <v>20</v>
      </c>
      <c r="U329" s="5">
        <f t="shared" ca="1" si="100"/>
        <v>3</v>
      </c>
      <c r="V329" s="5">
        <f t="shared" ca="1" si="114"/>
        <v>100</v>
      </c>
      <c r="W329" s="15" t="str">
        <f t="shared" ca="1" si="105"/>
        <v/>
      </c>
      <c r="X329" s="15">
        <f t="shared" ca="1" si="106"/>
        <v>1</v>
      </c>
      <c r="Y329" s="15">
        <f t="shared" ca="1" si="115"/>
        <v>1</v>
      </c>
      <c r="Z329">
        <f t="shared" ca="1" si="107"/>
        <v>0</v>
      </c>
      <c r="AA329">
        <f t="shared" ca="1" si="108"/>
        <v>0</v>
      </c>
      <c r="AB329">
        <f t="shared" ca="1" si="109"/>
        <v>0</v>
      </c>
      <c r="AC329">
        <f t="shared" ca="1" si="110"/>
        <v>4</v>
      </c>
      <c r="AD329">
        <f t="shared" ca="1" si="111"/>
        <v>4</v>
      </c>
    </row>
    <row r="330" spans="5:30" x14ac:dyDescent="0.25">
      <c r="E330">
        <f t="shared" ca="1" si="101"/>
        <v>101</v>
      </c>
      <c r="F330" s="14">
        <f t="shared" si="97"/>
        <v>328</v>
      </c>
      <c r="G330">
        <f t="shared" ca="1" si="103"/>
        <v>2</v>
      </c>
      <c r="H330">
        <f t="shared" ca="1" si="112"/>
        <v>140</v>
      </c>
      <c r="I330" t="str">
        <f t="shared" ca="1" si="99"/>
        <v>x3</v>
      </c>
      <c r="J330">
        <f t="shared" ca="1" si="113"/>
        <v>101</v>
      </c>
      <c r="K330" s="5" t="str">
        <f t="shared" ca="1" si="116"/>
        <v>Ruta 16/20</v>
      </c>
      <c r="L330" s="5" t="str">
        <f t="shared" ca="1" si="116"/>
        <v>Lagos de Coronas (frente nº 14 - Pd. Bus)</v>
      </c>
      <c r="M330" s="5" t="str">
        <f t="shared" ca="1" si="116"/>
        <v>05:07</v>
      </c>
      <c r="N330" s="5" t="str">
        <f t="shared" ca="1" si="116"/>
        <v>13:05</v>
      </c>
      <c r="O330" s="5" t="str">
        <f t="shared" ca="1" si="116"/>
        <v>21:05</v>
      </c>
      <c r="P330" s="5">
        <f t="shared" ca="1" si="116"/>
        <v>0</v>
      </c>
      <c r="Q330" s="5" t="str">
        <f t="shared" ca="1" si="116"/>
        <v>Lagos de Coronas (frente nº 39 - Pd. Bus)</v>
      </c>
      <c r="R330" s="5">
        <f t="shared" ca="1" si="116"/>
        <v>0</v>
      </c>
      <c r="S330" s="5" t="str">
        <f t="shared" ca="1" si="100"/>
        <v>1</v>
      </c>
      <c r="T330" s="5" t="str">
        <f t="shared" ca="1" si="100"/>
        <v>20</v>
      </c>
      <c r="U330" s="5">
        <f t="shared" ca="1" si="100"/>
        <v>4</v>
      </c>
      <c r="V330" s="5">
        <f t="shared" ca="1" si="114"/>
        <v>101</v>
      </c>
      <c r="W330" s="15" t="str">
        <f t="shared" ca="1" si="105"/>
        <v/>
      </c>
      <c r="X330" s="15">
        <f t="shared" ca="1" si="106"/>
        <v>1</v>
      </c>
      <c r="Y330" s="15">
        <f t="shared" ca="1" si="115"/>
        <v>1</v>
      </c>
      <c r="Z330">
        <f t="shared" ca="1" si="107"/>
        <v>0</v>
      </c>
      <c r="AA330">
        <f t="shared" ca="1" si="108"/>
        <v>0</v>
      </c>
      <c r="AB330">
        <f t="shared" ca="1" si="109"/>
        <v>0</v>
      </c>
      <c r="AC330">
        <f t="shared" ca="1" si="110"/>
        <v>3</v>
      </c>
      <c r="AD330">
        <f t="shared" ca="1" si="111"/>
        <v>3</v>
      </c>
    </row>
    <row r="331" spans="5:30" x14ac:dyDescent="0.25">
      <c r="E331">
        <f t="shared" ca="1" si="101"/>
        <v>102</v>
      </c>
      <c r="F331" s="14">
        <f t="shared" ref="F331:F394" si="117">F330+1</f>
        <v>329</v>
      </c>
      <c r="G331">
        <f t="shared" ca="1" si="103"/>
        <v>2</v>
      </c>
      <c r="H331">
        <f t="shared" ca="1" si="112"/>
        <v>140</v>
      </c>
      <c r="I331" t="str">
        <f t="shared" ca="1" si="99"/>
        <v>x3</v>
      </c>
      <c r="J331">
        <f t="shared" ca="1" si="113"/>
        <v>102</v>
      </c>
      <c r="K331" s="5" t="str">
        <f t="shared" ca="1" si="116"/>
        <v>Ruta 16/20</v>
      </c>
      <c r="L331" s="5" t="str">
        <f t="shared" ca="1" si="116"/>
        <v>Camino del Pilón, nº 122 (Bantierra - Pd. Bus)</v>
      </c>
      <c r="M331" s="5" t="str">
        <f t="shared" ca="1" si="116"/>
        <v>05:10</v>
      </c>
      <c r="N331" s="5" t="str">
        <f t="shared" ca="1" si="116"/>
        <v>13:08</v>
      </c>
      <c r="O331" s="5" t="str">
        <f t="shared" ca="1" si="116"/>
        <v>21:08</v>
      </c>
      <c r="P331" s="5">
        <f t="shared" ca="1" si="116"/>
        <v>0</v>
      </c>
      <c r="Q331" s="5" t="str">
        <f t="shared" ca="1" si="116"/>
        <v>Avda. Fca. Millán Serrano, 31-35 (frente C/M.A. Blanco)</v>
      </c>
      <c r="R331" s="5">
        <f t="shared" ca="1" si="116"/>
        <v>0</v>
      </c>
      <c r="S331" s="5" t="str">
        <f t="shared" ca="1" si="100"/>
        <v>1</v>
      </c>
      <c r="T331" s="5" t="str">
        <f t="shared" ca="1" si="100"/>
        <v>20</v>
      </c>
      <c r="U331" s="5">
        <f t="shared" ca="1" si="100"/>
        <v>5</v>
      </c>
      <c r="V331" s="5">
        <f t="shared" ca="1" si="114"/>
        <v>102</v>
      </c>
      <c r="W331" s="15" t="str">
        <f t="shared" ca="1" si="105"/>
        <v/>
      </c>
      <c r="X331" s="15">
        <f t="shared" ca="1" si="106"/>
        <v>1</v>
      </c>
      <c r="Y331" s="15">
        <f t="shared" ca="1" si="115"/>
        <v>1</v>
      </c>
      <c r="Z331">
        <f t="shared" ca="1" si="107"/>
        <v>0</v>
      </c>
      <c r="AA331">
        <f t="shared" ca="1" si="108"/>
        <v>0</v>
      </c>
      <c r="AB331">
        <f t="shared" ca="1" si="109"/>
        <v>0</v>
      </c>
      <c r="AC331">
        <f t="shared" ca="1" si="110"/>
        <v>2</v>
      </c>
      <c r="AD331">
        <f t="shared" ca="1" si="111"/>
        <v>2</v>
      </c>
    </row>
    <row r="332" spans="5:30" x14ac:dyDescent="0.25">
      <c r="E332">
        <f t="shared" ca="1" si="101"/>
        <v>103</v>
      </c>
      <c r="F332" s="14">
        <f t="shared" si="117"/>
        <v>330</v>
      </c>
      <c r="G332">
        <f t="shared" ca="1" si="103"/>
        <v>2</v>
      </c>
      <c r="H332">
        <f t="shared" ca="1" si="112"/>
        <v>140</v>
      </c>
      <c r="I332" t="str">
        <f t="shared" ref="I332:I395" ca="1" si="118">OFFSET($A$2,1+G332,0)</f>
        <v>x3</v>
      </c>
      <c r="J332">
        <f t="shared" ca="1" si="113"/>
        <v>103</v>
      </c>
      <c r="K332" s="5" t="str">
        <f t="shared" ca="1" si="116"/>
        <v>Ruta 16/20</v>
      </c>
      <c r="L332" s="5" t="str">
        <f t="shared" ca="1" si="116"/>
        <v>Opel Planta en Figueruelas</v>
      </c>
      <c r="M332" s="5" t="str">
        <f t="shared" ca="1" si="116"/>
        <v>05:30</v>
      </c>
      <c r="N332" s="5" t="str">
        <f t="shared" ca="1" si="116"/>
        <v>13:30</v>
      </c>
      <c r="O332" s="5" t="str">
        <f t="shared" ca="1" si="116"/>
        <v>21:30</v>
      </c>
      <c r="P332" s="5">
        <f t="shared" ca="1" si="116"/>
        <v>0</v>
      </c>
      <c r="Q332" s="5" t="str">
        <f t="shared" ca="1" si="116"/>
        <v>C/ Orión, nº 8 (Pd. Bus)</v>
      </c>
      <c r="R332" s="5">
        <f t="shared" ca="1" si="116"/>
        <v>0</v>
      </c>
      <c r="S332" s="5" t="str">
        <f t="shared" ca="1" si="100"/>
        <v>1</v>
      </c>
      <c r="T332" s="5" t="str">
        <f t="shared" ca="1" si="100"/>
        <v>20</v>
      </c>
      <c r="U332" s="5">
        <f t="shared" ca="1" si="100"/>
        <v>6</v>
      </c>
      <c r="V332" s="5">
        <f t="shared" ca="1" si="114"/>
        <v>103</v>
      </c>
      <c r="W332" s="15" t="str">
        <f t="shared" ca="1" si="105"/>
        <v/>
      </c>
      <c r="X332" s="15">
        <f t="shared" ca="1" si="106"/>
        <v>1</v>
      </c>
      <c r="Y332" s="15">
        <f t="shared" ca="1" si="115"/>
        <v>1</v>
      </c>
      <c r="Z332">
        <f t="shared" ca="1" si="107"/>
        <v>0</v>
      </c>
      <c r="AA332">
        <f t="shared" ca="1" si="108"/>
        <v>0</v>
      </c>
      <c r="AB332">
        <f t="shared" ca="1" si="109"/>
        <v>0</v>
      </c>
      <c r="AC332">
        <f t="shared" ca="1" si="110"/>
        <v>1</v>
      </c>
      <c r="AD332">
        <f t="shared" ca="1" si="111"/>
        <v>1</v>
      </c>
    </row>
    <row r="333" spans="5:30" x14ac:dyDescent="0.25">
      <c r="E333">
        <f t="shared" ca="1" si="101"/>
        <v>104</v>
      </c>
      <c r="F333" s="14">
        <f t="shared" si="117"/>
        <v>331</v>
      </c>
      <c r="G333">
        <f t="shared" ca="1" si="103"/>
        <v>2</v>
      </c>
      <c r="H333">
        <f t="shared" ca="1" si="112"/>
        <v>140</v>
      </c>
      <c r="I333" t="str">
        <f t="shared" ca="1" si="118"/>
        <v>x3</v>
      </c>
      <c r="J333">
        <f t="shared" ca="1" si="113"/>
        <v>104</v>
      </c>
      <c r="K333" s="5" t="str">
        <f t="shared" ca="1" si="116"/>
        <v>Ruta 17/20</v>
      </c>
      <c r="L333" s="5" t="str">
        <f t="shared" ca="1" si="116"/>
        <v>Ruta 17/20</v>
      </c>
      <c r="M333" s="5" t="str">
        <f t="shared" ca="1" si="116"/>
        <v/>
      </c>
      <c r="N333" s="5" t="str">
        <f t="shared" ca="1" si="116"/>
        <v/>
      </c>
      <c r="O333" s="5" t="str">
        <f t="shared" ca="1" si="116"/>
        <v/>
      </c>
      <c r="P333" s="5">
        <f t="shared" ca="1" si="116"/>
        <v>0</v>
      </c>
      <c r="Q333" s="5" t="str">
        <f t="shared" ca="1" si="116"/>
        <v/>
      </c>
      <c r="R333" s="5">
        <f t="shared" ca="1" si="116"/>
        <v>1</v>
      </c>
      <c r="S333" s="5" t="str">
        <f t="shared" ca="1" si="100"/>
        <v>1</v>
      </c>
      <c r="T333" s="5" t="str">
        <f t="shared" ca="1" si="100"/>
        <v>20</v>
      </c>
      <c r="U333" s="5">
        <f t="shared" ca="1" si="100"/>
        <v>0</v>
      </c>
      <c r="V333" s="5">
        <f t="shared" ca="1" si="114"/>
        <v>104</v>
      </c>
      <c r="W333" s="15">
        <f t="shared" ca="1" si="105"/>
        <v>1</v>
      </c>
      <c r="X333" s="15">
        <f t="shared" ca="1" si="106"/>
        <v>0</v>
      </c>
      <c r="Y333" s="15" t="str">
        <f t="shared" ca="1" si="115"/>
        <v/>
      </c>
      <c r="Z333">
        <f t="shared" ca="1" si="107"/>
        <v>27</v>
      </c>
      <c r="AA333">
        <f t="shared" ca="1" si="108"/>
        <v>13</v>
      </c>
      <c r="AB333">
        <f t="shared" ca="1" si="109"/>
        <v>13</v>
      </c>
      <c r="AC333">
        <f t="shared" ca="1" si="110"/>
        <v>0</v>
      </c>
      <c r="AD333">
        <f t="shared" ca="1" si="111"/>
        <v>0</v>
      </c>
    </row>
    <row r="334" spans="5:30" x14ac:dyDescent="0.25">
      <c r="E334">
        <f t="shared" ca="1" si="101"/>
        <v>105</v>
      </c>
      <c r="F334" s="14">
        <f t="shared" si="117"/>
        <v>332</v>
      </c>
      <c r="G334">
        <f t="shared" ca="1" si="103"/>
        <v>2</v>
      </c>
      <c r="H334">
        <f t="shared" ca="1" si="112"/>
        <v>140</v>
      </c>
      <c r="I334" t="str">
        <f t="shared" ca="1" si="118"/>
        <v>x3</v>
      </c>
      <c r="J334">
        <f t="shared" ca="1" si="113"/>
        <v>105</v>
      </c>
      <c r="K334" s="5" t="str">
        <f t="shared" ca="1" si="116"/>
        <v>Ruta 17/20</v>
      </c>
      <c r="L334" s="5" t="str">
        <f t="shared" ca="1" si="116"/>
        <v>Avd. Cañones de Zaragoza (esq. Avd. El cierzo)</v>
      </c>
      <c r="M334" s="5" t="str">
        <f t="shared" ca="1" si="116"/>
        <v>04:46</v>
      </c>
      <c r="N334" s="5" t="str">
        <f t="shared" ca="1" si="116"/>
        <v>12:41</v>
      </c>
      <c r="O334" s="5" t="str">
        <f t="shared" ca="1" si="116"/>
        <v>20:43</v>
      </c>
      <c r="P334" s="5">
        <f t="shared" ca="1" si="116"/>
        <v>0</v>
      </c>
      <c r="Q334" s="5" t="str">
        <f t="shared" ca="1" si="116"/>
        <v>Opel Planta en Figueruelas</v>
      </c>
      <c r="R334" s="5">
        <f t="shared" ca="1" si="116"/>
        <v>0</v>
      </c>
      <c r="S334" s="5" t="str">
        <f t="shared" ca="1" si="100"/>
        <v>1</v>
      </c>
      <c r="T334" s="5" t="str">
        <f t="shared" ca="1" si="100"/>
        <v>20</v>
      </c>
      <c r="U334" s="5">
        <f t="shared" ca="1" si="100"/>
        <v>1</v>
      </c>
      <c r="V334" s="5">
        <f t="shared" ca="1" si="114"/>
        <v>105</v>
      </c>
      <c r="W334" s="15" t="str">
        <f t="shared" ca="1" si="105"/>
        <v/>
      </c>
      <c r="X334" s="15">
        <f t="shared" ca="1" si="106"/>
        <v>1</v>
      </c>
      <c r="Y334" s="15">
        <f t="shared" ca="1" si="115"/>
        <v>1</v>
      </c>
      <c r="Z334">
        <f t="shared" ca="1" si="107"/>
        <v>0</v>
      </c>
      <c r="AA334">
        <f t="shared" ca="1" si="108"/>
        <v>0</v>
      </c>
      <c r="AB334">
        <f t="shared" ca="1" si="109"/>
        <v>0</v>
      </c>
      <c r="AC334">
        <f t="shared" ca="1" si="110"/>
        <v>13</v>
      </c>
      <c r="AD334">
        <f t="shared" ca="1" si="111"/>
        <v>13</v>
      </c>
    </row>
    <row r="335" spans="5:30" x14ac:dyDescent="0.25">
      <c r="E335">
        <f t="shared" ca="1" si="101"/>
        <v>106</v>
      </c>
      <c r="F335" s="14">
        <f t="shared" si="117"/>
        <v>333</v>
      </c>
      <c r="G335">
        <f t="shared" ca="1" si="103"/>
        <v>2</v>
      </c>
      <c r="H335">
        <f t="shared" ca="1" si="112"/>
        <v>140</v>
      </c>
      <c r="I335" t="str">
        <f t="shared" ca="1" si="118"/>
        <v>x3</v>
      </c>
      <c r="J335">
        <f t="shared" ca="1" si="113"/>
        <v>106</v>
      </c>
      <c r="K335" s="5" t="str">
        <f t="shared" ca="1" si="116"/>
        <v>Ruta 17/20</v>
      </c>
      <c r="L335" s="5" t="str">
        <f t="shared" ca="1" si="116"/>
        <v>Paseo de Los Arqueros (esq. Peña Telera)</v>
      </c>
      <c r="M335" s="5" t="str">
        <f t="shared" ca="1" si="116"/>
        <v>04:47</v>
      </c>
      <c r="N335" s="5" t="str">
        <f t="shared" ca="1" si="116"/>
        <v>12:42</v>
      </c>
      <c r="O335" s="5" t="str">
        <f t="shared" ca="1" si="116"/>
        <v>20:44</v>
      </c>
      <c r="P335" s="5">
        <f t="shared" ca="1" si="116"/>
        <v>0</v>
      </c>
      <c r="Q335" s="5" t="str">
        <f t="shared" ca="1" si="116"/>
        <v>Avd. Cañones de Zaragoza (esq. Avd. El cierzo)</v>
      </c>
      <c r="R335" s="5">
        <f t="shared" ca="1" si="116"/>
        <v>0</v>
      </c>
      <c r="S335" s="5" t="str">
        <f t="shared" ca="1" si="100"/>
        <v>1</v>
      </c>
      <c r="T335" s="5" t="str">
        <f t="shared" ca="1" si="100"/>
        <v>20</v>
      </c>
      <c r="U335" s="5">
        <f t="shared" ca="1" si="100"/>
        <v>2</v>
      </c>
      <c r="V335" s="5">
        <f t="shared" ca="1" si="114"/>
        <v>106</v>
      </c>
      <c r="W335" s="15" t="str">
        <f t="shared" ca="1" si="105"/>
        <v/>
      </c>
      <c r="X335" s="15">
        <f t="shared" ca="1" si="106"/>
        <v>1</v>
      </c>
      <c r="Y335" s="15">
        <f t="shared" ca="1" si="115"/>
        <v>1</v>
      </c>
      <c r="Z335">
        <f t="shared" ca="1" si="107"/>
        <v>0</v>
      </c>
      <c r="AA335">
        <f t="shared" ca="1" si="108"/>
        <v>0</v>
      </c>
      <c r="AB335">
        <f t="shared" ca="1" si="109"/>
        <v>0</v>
      </c>
      <c r="AC335">
        <f t="shared" ca="1" si="110"/>
        <v>12</v>
      </c>
      <c r="AD335">
        <f t="shared" ca="1" si="111"/>
        <v>12</v>
      </c>
    </row>
    <row r="336" spans="5:30" x14ac:dyDescent="0.25">
      <c r="E336">
        <f t="shared" ca="1" si="101"/>
        <v>107</v>
      </c>
      <c r="F336" s="14">
        <f t="shared" si="117"/>
        <v>334</v>
      </c>
      <c r="G336">
        <f t="shared" ca="1" si="103"/>
        <v>2</v>
      </c>
      <c r="H336">
        <f t="shared" ca="1" si="112"/>
        <v>140</v>
      </c>
      <c r="I336" t="str">
        <f t="shared" ca="1" si="118"/>
        <v>x3</v>
      </c>
      <c r="J336">
        <f t="shared" ca="1" si="113"/>
        <v>107</v>
      </c>
      <c r="K336" s="5" t="str">
        <f t="shared" ca="1" si="116"/>
        <v>Ruta 17/20</v>
      </c>
      <c r="L336" s="5" t="str">
        <f t="shared" ca="1" si="116"/>
        <v>C/ Salomón y la Reina de Saba, nº 36</v>
      </c>
      <c r="M336" s="5" t="str">
        <f t="shared" ca="1" si="116"/>
        <v>04:48</v>
      </c>
      <c r="N336" s="5" t="str">
        <f t="shared" ca="1" si="116"/>
        <v>12:43</v>
      </c>
      <c r="O336" s="5" t="str">
        <f t="shared" ca="1" si="116"/>
        <v>20:45</v>
      </c>
      <c r="P336" s="5">
        <f t="shared" ca="1" si="116"/>
        <v>0</v>
      </c>
      <c r="Q336" s="5" t="str">
        <f t="shared" ca="1" si="116"/>
        <v>Paseo de Los Arqueros (esq. Peña Telera)</v>
      </c>
      <c r="R336" s="5">
        <f t="shared" ca="1" si="116"/>
        <v>0</v>
      </c>
      <c r="S336" s="5" t="str">
        <f t="shared" ca="1" si="100"/>
        <v>1</v>
      </c>
      <c r="T336" s="5" t="str">
        <f t="shared" ca="1" si="100"/>
        <v>20</v>
      </c>
      <c r="U336" s="5">
        <f t="shared" ca="1" si="100"/>
        <v>3</v>
      </c>
      <c r="V336" s="5">
        <f t="shared" ca="1" si="114"/>
        <v>107</v>
      </c>
      <c r="W336" s="15" t="str">
        <f t="shared" ca="1" si="105"/>
        <v/>
      </c>
      <c r="X336" s="15">
        <f t="shared" ca="1" si="106"/>
        <v>1</v>
      </c>
      <c r="Y336" s="15">
        <f t="shared" ca="1" si="115"/>
        <v>1</v>
      </c>
      <c r="Z336">
        <f t="shared" ca="1" si="107"/>
        <v>0</v>
      </c>
      <c r="AA336">
        <f t="shared" ca="1" si="108"/>
        <v>0</v>
      </c>
      <c r="AB336">
        <f t="shared" ca="1" si="109"/>
        <v>0</v>
      </c>
      <c r="AC336">
        <f t="shared" ca="1" si="110"/>
        <v>11</v>
      </c>
      <c r="AD336">
        <f t="shared" ca="1" si="111"/>
        <v>11</v>
      </c>
    </row>
    <row r="337" spans="5:30" x14ac:dyDescent="0.25">
      <c r="E337">
        <f t="shared" ca="1" si="101"/>
        <v>108</v>
      </c>
      <c r="F337" s="14">
        <f t="shared" si="117"/>
        <v>335</v>
      </c>
      <c r="G337">
        <f t="shared" ca="1" si="103"/>
        <v>2</v>
      </c>
      <c r="H337">
        <f t="shared" ca="1" si="112"/>
        <v>140</v>
      </c>
      <c r="I337" t="str">
        <f t="shared" ca="1" si="118"/>
        <v>x3</v>
      </c>
      <c r="J337">
        <f t="shared" ca="1" si="113"/>
        <v>108</v>
      </c>
      <c r="K337" s="5" t="str">
        <f t="shared" ca="1" si="116"/>
        <v>Ruta 17/20</v>
      </c>
      <c r="L337" s="5" t="str">
        <f t="shared" ca="1" si="116"/>
        <v>Avd. Casablanca (frente nº 26 - Telepizza)</v>
      </c>
      <c r="M337" s="5" t="str">
        <f t="shared" ca="1" si="116"/>
        <v>04:50</v>
      </c>
      <c r="N337" s="5" t="str">
        <f t="shared" ca="1" si="116"/>
        <v>12:45</v>
      </c>
      <c r="O337" s="5" t="str">
        <f t="shared" ca="1" si="116"/>
        <v>20:47</v>
      </c>
      <c r="P337" s="5">
        <f t="shared" ca="1" si="116"/>
        <v>0</v>
      </c>
      <c r="Q337" s="5" t="str">
        <f t="shared" ca="1" si="116"/>
        <v>C/ Salomón y la Reina de Saba, nº 36</v>
      </c>
      <c r="R337" s="5">
        <f t="shared" ca="1" si="116"/>
        <v>0</v>
      </c>
      <c r="S337" s="5" t="str">
        <f t="shared" ca="1" si="100"/>
        <v>1</v>
      </c>
      <c r="T337" s="5" t="str">
        <f t="shared" ca="1" si="100"/>
        <v>20</v>
      </c>
      <c r="U337" s="5">
        <f t="shared" ca="1" si="100"/>
        <v>4</v>
      </c>
      <c r="V337" s="5">
        <f t="shared" ca="1" si="114"/>
        <v>108</v>
      </c>
      <c r="W337" s="15" t="str">
        <f t="shared" ca="1" si="105"/>
        <v/>
      </c>
      <c r="X337" s="15">
        <f t="shared" ca="1" si="106"/>
        <v>1</v>
      </c>
      <c r="Y337" s="15">
        <f t="shared" ca="1" si="115"/>
        <v>1</v>
      </c>
      <c r="Z337">
        <f t="shared" ca="1" si="107"/>
        <v>0</v>
      </c>
      <c r="AA337">
        <f t="shared" ca="1" si="108"/>
        <v>0</v>
      </c>
      <c r="AB337">
        <f t="shared" ca="1" si="109"/>
        <v>0</v>
      </c>
      <c r="AC337">
        <f t="shared" ca="1" si="110"/>
        <v>10</v>
      </c>
      <c r="AD337">
        <f t="shared" ca="1" si="111"/>
        <v>10</v>
      </c>
    </row>
    <row r="338" spans="5:30" x14ac:dyDescent="0.25">
      <c r="E338">
        <f t="shared" ca="1" si="101"/>
        <v>109</v>
      </c>
      <c r="F338" s="14">
        <f t="shared" si="117"/>
        <v>336</v>
      </c>
      <c r="G338">
        <f t="shared" ca="1" si="103"/>
        <v>2</v>
      </c>
      <c r="H338">
        <f t="shared" ca="1" si="112"/>
        <v>140</v>
      </c>
      <c r="I338" t="str">
        <f t="shared" ca="1" si="118"/>
        <v>x3</v>
      </c>
      <c r="J338">
        <f t="shared" ca="1" si="113"/>
        <v>109</v>
      </c>
      <c r="K338" s="5" t="str">
        <f t="shared" ca="1" si="116"/>
        <v>Ruta 17/20</v>
      </c>
      <c r="L338" s="5" t="str">
        <f t="shared" ca="1" si="116"/>
        <v>C/ Viridiana, nº 26 (Pd. Bus)</v>
      </c>
      <c r="M338" s="5" t="str">
        <f t="shared" ca="1" si="116"/>
        <v>04:56</v>
      </c>
      <c r="N338" s="5" t="str">
        <f t="shared" ca="1" si="116"/>
        <v>12:51</v>
      </c>
      <c r="O338" s="5" t="str">
        <f t="shared" ca="1" si="116"/>
        <v>20:53</v>
      </c>
      <c r="P338" s="5">
        <f t="shared" ca="1" si="116"/>
        <v>0</v>
      </c>
      <c r="Q338" s="5" t="str">
        <f t="shared" ca="1" si="116"/>
        <v>Avd. Casablanca (frente nº 26 - Telepizza)</v>
      </c>
      <c r="R338" s="5">
        <f t="shared" ca="1" si="116"/>
        <v>0</v>
      </c>
      <c r="S338" s="5" t="str">
        <f t="shared" ca="1" si="100"/>
        <v>1</v>
      </c>
      <c r="T338" s="5" t="str">
        <f t="shared" ca="1" si="100"/>
        <v>20</v>
      </c>
      <c r="U338" s="5">
        <f t="shared" ca="1" si="100"/>
        <v>5</v>
      </c>
      <c r="V338" s="5">
        <f t="shared" ca="1" si="114"/>
        <v>109</v>
      </c>
      <c r="W338" s="15" t="str">
        <f t="shared" ca="1" si="105"/>
        <v/>
      </c>
      <c r="X338" s="15">
        <f t="shared" ca="1" si="106"/>
        <v>1</v>
      </c>
      <c r="Y338" s="15">
        <f t="shared" ca="1" si="115"/>
        <v>1</v>
      </c>
      <c r="Z338">
        <f t="shared" ca="1" si="107"/>
        <v>0</v>
      </c>
      <c r="AA338">
        <f t="shared" ca="1" si="108"/>
        <v>0</v>
      </c>
      <c r="AB338">
        <f t="shared" ca="1" si="109"/>
        <v>0</v>
      </c>
      <c r="AC338">
        <f t="shared" ca="1" si="110"/>
        <v>9</v>
      </c>
      <c r="AD338">
        <f t="shared" ca="1" si="111"/>
        <v>9</v>
      </c>
    </row>
    <row r="339" spans="5:30" x14ac:dyDescent="0.25">
      <c r="E339">
        <f t="shared" ca="1" si="101"/>
        <v>110</v>
      </c>
      <c r="F339" s="14">
        <f t="shared" si="117"/>
        <v>337</v>
      </c>
      <c r="G339">
        <f t="shared" ca="1" si="103"/>
        <v>2</v>
      </c>
      <c r="H339">
        <f t="shared" ca="1" si="112"/>
        <v>140</v>
      </c>
      <c r="I339" t="str">
        <f t="shared" ca="1" si="118"/>
        <v>x3</v>
      </c>
      <c r="J339">
        <f t="shared" ca="1" si="113"/>
        <v>110</v>
      </c>
      <c r="K339" s="5" t="str">
        <f t="shared" ca="1" si="116"/>
        <v>Ruta 17/20</v>
      </c>
      <c r="L339" s="5" t="str">
        <f t="shared" ca="1" si="116"/>
        <v>Paseo de los Olvidados, nº 49 (Pd. Bus)</v>
      </c>
      <c r="M339" s="5" t="str">
        <f t="shared" ca="1" si="116"/>
        <v>04:57</v>
      </c>
      <c r="N339" s="5" t="str">
        <f t="shared" ca="1" si="116"/>
        <v>12:52</v>
      </c>
      <c r="O339" s="5" t="str">
        <f t="shared" ca="1" si="116"/>
        <v>20:54</v>
      </c>
      <c r="P339" s="5">
        <f t="shared" ca="1" si="116"/>
        <v>0</v>
      </c>
      <c r="Q339" s="5" t="str">
        <f t="shared" ca="1" si="116"/>
        <v>C/ Viridiana, nº 26 (Pd. Bus)</v>
      </c>
      <c r="R339" s="5">
        <f t="shared" ca="1" si="116"/>
        <v>0</v>
      </c>
      <c r="S339" s="5" t="str">
        <f t="shared" ref="S339:U368" ca="1" si="119">INDIRECT("'"&amp;$I339&amp;"'!"&amp;S$2&amp;$J339+2)</f>
        <v>1</v>
      </c>
      <c r="T339" s="5" t="str">
        <f t="shared" ca="1" si="119"/>
        <v>20</v>
      </c>
      <c r="U339" s="5">
        <f t="shared" ca="1" si="119"/>
        <v>6</v>
      </c>
      <c r="V339" s="5">
        <f t="shared" ca="1" si="114"/>
        <v>110</v>
      </c>
      <c r="W339" s="15" t="str">
        <f t="shared" ca="1" si="105"/>
        <v/>
      </c>
      <c r="X339" s="15">
        <f t="shared" ca="1" si="106"/>
        <v>1</v>
      </c>
      <c r="Y339" s="15">
        <f t="shared" ca="1" si="115"/>
        <v>1</v>
      </c>
      <c r="Z339">
        <f t="shared" ca="1" si="107"/>
        <v>0</v>
      </c>
      <c r="AA339">
        <f t="shared" ca="1" si="108"/>
        <v>0</v>
      </c>
      <c r="AB339">
        <f t="shared" ca="1" si="109"/>
        <v>0</v>
      </c>
      <c r="AC339">
        <f t="shared" ca="1" si="110"/>
        <v>8</v>
      </c>
      <c r="AD339">
        <f t="shared" ca="1" si="111"/>
        <v>8</v>
      </c>
    </row>
    <row r="340" spans="5:30" x14ac:dyDescent="0.25">
      <c r="E340">
        <f t="shared" ca="1" si="101"/>
        <v>111</v>
      </c>
      <c r="F340" s="14">
        <f t="shared" si="117"/>
        <v>338</v>
      </c>
      <c r="G340">
        <f t="shared" ca="1" si="103"/>
        <v>2</v>
      </c>
      <c r="H340">
        <f t="shared" ca="1" si="112"/>
        <v>140</v>
      </c>
      <c r="I340" t="str">
        <f t="shared" ca="1" si="118"/>
        <v>x3</v>
      </c>
      <c r="J340">
        <f t="shared" ca="1" si="113"/>
        <v>111</v>
      </c>
      <c r="K340" s="5" t="str">
        <f t="shared" ca="1" si="116"/>
        <v>Ruta 17/20</v>
      </c>
      <c r="L340" s="5" t="str">
        <f t="shared" ca="1" si="116"/>
        <v>Paseo de los Olvidados, nº 23 (esq. Quimera del Oro)</v>
      </c>
      <c r="M340" s="5" t="str">
        <f t="shared" ca="1" si="116"/>
        <v>04:58</v>
      </c>
      <c r="N340" s="5" t="str">
        <f t="shared" ca="1" si="116"/>
        <v>12:53</v>
      </c>
      <c r="O340" s="5" t="str">
        <f t="shared" ca="1" si="116"/>
        <v>20:55</v>
      </c>
      <c r="P340" s="5">
        <f t="shared" ca="1" si="116"/>
        <v>0</v>
      </c>
      <c r="Q340" s="5" t="str">
        <f t="shared" ca="1" si="116"/>
        <v>Paseo de los Olvidados, nº 49 (Pd. Bus)</v>
      </c>
      <c r="R340" s="5">
        <f t="shared" ca="1" si="116"/>
        <v>0</v>
      </c>
      <c r="S340" s="5" t="str">
        <f t="shared" ca="1" si="119"/>
        <v>1</v>
      </c>
      <c r="T340" s="5" t="str">
        <f t="shared" ca="1" si="119"/>
        <v>20</v>
      </c>
      <c r="U340" s="5">
        <f t="shared" ca="1" si="119"/>
        <v>7</v>
      </c>
      <c r="V340" s="5">
        <f t="shared" ca="1" si="114"/>
        <v>111</v>
      </c>
      <c r="W340" s="15" t="str">
        <f t="shared" ca="1" si="105"/>
        <v/>
      </c>
      <c r="X340" s="15">
        <f t="shared" ca="1" si="106"/>
        <v>1</v>
      </c>
      <c r="Y340" s="15">
        <f t="shared" ca="1" si="115"/>
        <v>1</v>
      </c>
      <c r="Z340">
        <f t="shared" ca="1" si="107"/>
        <v>0</v>
      </c>
      <c r="AA340">
        <f t="shared" ca="1" si="108"/>
        <v>0</v>
      </c>
      <c r="AB340">
        <f t="shared" ca="1" si="109"/>
        <v>0</v>
      </c>
      <c r="AC340">
        <f t="shared" ca="1" si="110"/>
        <v>7</v>
      </c>
      <c r="AD340">
        <f t="shared" ca="1" si="111"/>
        <v>7</v>
      </c>
    </row>
    <row r="341" spans="5:30" x14ac:dyDescent="0.25">
      <c r="E341">
        <f t="shared" ca="1" si="101"/>
        <v>112</v>
      </c>
      <c r="F341" s="14">
        <f t="shared" si="117"/>
        <v>339</v>
      </c>
      <c r="G341">
        <f t="shared" ca="1" si="103"/>
        <v>2</v>
      </c>
      <c r="H341">
        <f t="shared" ca="1" si="112"/>
        <v>140</v>
      </c>
      <c r="I341" t="str">
        <f t="shared" ca="1" si="118"/>
        <v>x3</v>
      </c>
      <c r="J341">
        <f t="shared" ca="1" si="113"/>
        <v>112</v>
      </c>
      <c r="K341" s="5" t="str">
        <f t="shared" ca="1" si="116"/>
        <v>Ruta 17/20</v>
      </c>
      <c r="L341" s="5" t="str">
        <f t="shared" ca="1" si="116"/>
        <v>Cantando bajo la lluvia (esq. Manhattan)</v>
      </c>
      <c r="M341" s="5" t="str">
        <f t="shared" ca="1" si="116"/>
        <v>04:59</v>
      </c>
      <c r="N341" s="5" t="str">
        <f t="shared" ca="1" si="116"/>
        <v>12:54</v>
      </c>
      <c r="O341" s="5" t="str">
        <f t="shared" ca="1" si="116"/>
        <v>20:56</v>
      </c>
      <c r="P341" s="5">
        <f t="shared" ca="1" si="116"/>
        <v>0</v>
      </c>
      <c r="Q341" s="5" t="str">
        <f t="shared" ca="1" si="116"/>
        <v>Paseo de los Olvidados, nº 23 (esq. Quimera del Oro)</v>
      </c>
      <c r="R341" s="5">
        <f t="shared" ca="1" si="116"/>
        <v>0</v>
      </c>
      <c r="S341" s="5" t="str">
        <f t="shared" ca="1" si="119"/>
        <v>1</v>
      </c>
      <c r="T341" s="5" t="str">
        <f t="shared" ca="1" si="119"/>
        <v>20</v>
      </c>
      <c r="U341" s="5">
        <f t="shared" ca="1" si="119"/>
        <v>8</v>
      </c>
      <c r="V341" s="5">
        <f t="shared" ca="1" si="114"/>
        <v>112</v>
      </c>
      <c r="W341" s="15" t="str">
        <f t="shared" ca="1" si="105"/>
        <v/>
      </c>
      <c r="X341" s="15">
        <f t="shared" ca="1" si="106"/>
        <v>1</v>
      </c>
      <c r="Y341" s="15">
        <f t="shared" ca="1" si="115"/>
        <v>1</v>
      </c>
      <c r="Z341">
        <f t="shared" ca="1" si="107"/>
        <v>0</v>
      </c>
      <c r="AA341">
        <f t="shared" ca="1" si="108"/>
        <v>0</v>
      </c>
      <c r="AB341">
        <f t="shared" ca="1" si="109"/>
        <v>0</v>
      </c>
      <c r="AC341">
        <f t="shared" ca="1" si="110"/>
        <v>6</v>
      </c>
      <c r="AD341">
        <f t="shared" ca="1" si="111"/>
        <v>6</v>
      </c>
    </row>
    <row r="342" spans="5:30" x14ac:dyDescent="0.25">
      <c r="E342">
        <f t="shared" ca="1" si="101"/>
        <v>113</v>
      </c>
      <c r="F342" s="14">
        <f t="shared" si="117"/>
        <v>340</v>
      </c>
      <c r="G342">
        <f t="shared" ca="1" si="103"/>
        <v>2</v>
      </c>
      <c r="H342">
        <f t="shared" ca="1" si="112"/>
        <v>140</v>
      </c>
      <c r="I342" t="str">
        <f t="shared" ca="1" si="118"/>
        <v>x3</v>
      </c>
      <c r="J342">
        <f t="shared" ca="1" si="113"/>
        <v>113</v>
      </c>
      <c r="K342" s="5" t="str">
        <f t="shared" ca="1" si="116"/>
        <v>Ruta 17/20</v>
      </c>
      <c r="L342" s="5" t="str">
        <f t="shared" ca="1" si="116"/>
        <v>Cantando bajo la lluvia (esq. Lista de Schindler)</v>
      </c>
      <c r="M342" s="5" t="str">
        <f t="shared" ca="1" si="116"/>
        <v>05:00</v>
      </c>
      <c r="N342" s="5" t="str">
        <f t="shared" ca="1" si="116"/>
        <v>12:55</v>
      </c>
      <c r="O342" s="5" t="str">
        <f t="shared" ca="1" si="116"/>
        <v>20:57</v>
      </c>
      <c r="P342" s="5">
        <f t="shared" ca="1" si="116"/>
        <v>0</v>
      </c>
      <c r="Q342" s="5" t="str">
        <f t="shared" ca="1" si="116"/>
        <v>Cantando bajo la lluvia (esq. Manhattan)</v>
      </c>
      <c r="R342" s="5">
        <f t="shared" ca="1" si="116"/>
        <v>0</v>
      </c>
      <c r="S342" s="5" t="str">
        <f t="shared" ca="1" si="119"/>
        <v>1</v>
      </c>
      <c r="T342" s="5" t="str">
        <f t="shared" ca="1" si="119"/>
        <v>20</v>
      </c>
      <c r="U342" s="5">
        <f t="shared" ca="1" si="119"/>
        <v>9</v>
      </c>
      <c r="V342" s="5">
        <f t="shared" ca="1" si="114"/>
        <v>113</v>
      </c>
      <c r="W342" s="15" t="str">
        <f t="shared" ca="1" si="105"/>
        <v/>
      </c>
      <c r="X342" s="15">
        <f t="shared" ca="1" si="106"/>
        <v>1</v>
      </c>
      <c r="Y342" s="15">
        <f t="shared" ca="1" si="115"/>
        <v>1</v>
      </c>
      <c r="Z342">
        <f t="shared" ca="1" si="107"/>
        <v>0</v>
      </c>
      <c r="AA342">
        <f t="shared" ca="1" si="108"/>
        <v>0</v>
      </c>
      <c r="AB342">
        <f t="shared" ca="1" si="109"/>
        <v>0</v>
      </c>
      <c r="AC342">
        <f t="shared" ca="1" si="110"/>
        <v>5</v>
      </c>
      <c r="AD342">
        <f t="shared" ca="1" si="111"/>
        <v>5</v>
      </c>
    </row>
    <row r="343" spans="5:30" x14ac:dyDescent="0.25">
      <c r="E343">
        <f t="shared" ca="1" si="101"/>
        <v>114</v>
      </c>
      <c r="F343" s="14">
        <f t="shared" si="117"/>
        <v>341</v>
      </c>
      <c r="G343">
        <f t="shared" ca="1" si="103"/>
        <v>2</v>
      </c>
      <c r="H343">
        <f t="shared" ca="1" si="112"/>
        <v>140</v>
      </c>
      <c r="I343" t="str">
        <f t="shared" ca="1" si="118"/>
        <v>x3</v>
      </c>
      <c r="J343">
        <f t="shared" ca="1" si="113"/>
        <v>114</v>
      </c>
      <c r="K343" s="5" t="str">
        <f t="shared" ca="1" si="116"/>
        <v>Ruta 17/20</v>
      </c>
      <c r="L343" s="5" t="str">
        <f t="shared" ca="1" si="116"/>
        <v>Avd. Ilustración (esq. Tomás de Anzano - Pd. Bus)</v>
      </c>
      <c r="M343" s="5" t="str">
        <f t="shared" ca="1" si="116"/>
        <v>05:01</v>
      </c>
      <c r="N343" s="5" t="str">
        <f t="shared" ca="1" si="116"/>
        <v>12:56</v>
      </c>
      <c r="O343" s="5" t="str">
        <f t="shared" ca="1" si="116"/>
        <v>20:58</v>
      </c>
      <c r="P343" s="5">
        <f t="shared" ca="1" si="116"/>
        <v>0</v>
      </c>
      <c r="Q343" s="5" t="str">
        <f t="shared" ca="1" si="116"/>
        <v>Cantando bajo la lluvia (esq. Lista de Schindler)</v>
      </c>
      <c r="R343" s="5">
        <f t="shared" ca="1" si="116"/>
        <v>0</v>
      </c>
      <c r="S343" s="5" t="str">
        <f t="shared" ca="1" si="119"/>
        <v>1</v>
      </c>
      <c r="T343" s="5" t="str">
        <f t="shared" ca="1" si="119"/>
        <v>20</v>
      </c>
      <c r="U343" s="5">
        <f t="shared" ca="1" si="119"/>
        <v>10</v>
      </c>
      <c r="V343" s="5">
        <f t="shared" ca="1" si="114"/>
        <v>114</v>
      </c>
      <c r="W343" s="15" t="str">
        <f t="shared" ca="1" si="105"/>
        <v/>
      </c>
      <c r="X343" s="15">
        <f t="shared" ca="1" si="106"/>
        <v>1</v>
      </c>
      <c r="Y343" s="15">
        <f t="shared" ca="1" si="115"/>
        <v>1</v>
      </c>
      <c r="Z343">
        <f t="shared" ca="1" si="107"/>
        <v>0</v>
      </c>
      <c r="AA343">
        <f t="shared" ca="1" si="108"/>
        <v>0</v>
      </c>
      <c r="AB343">
        <f t="shared" ca="1" si="109"/>
        <v>0</v>
      </c>
      <c r="AC343">
        <f t="shared" ca="1" si="110"/>
        <v>4</v>
      </c>
      <c r="AD343">
        <f t="shared" ca="1" si="111"/>
        <v>4</v>
      </c>
    </row>
    <row r="344" spans="5:30" x14ac:dyDescent="0.25">
      <c r="E344">
        <f t="shared" ref="E344:E407" ca="1" si="120">IF(G344&lt;&gt;G343,1,E343+1)</f>
        <v>115</v>
      </c>
      <c r="F344" s="14">
        <f t="shared" si="117"/>
        <v>342</v>
      </c>
      <c r="G344">
        <f t="shared" ca="1" si="103"/>
        <v>2</v>
      </c>
      <c r="H344">
        <f t="shared" ca="1" si="112"/>
        <v>140</v>
      </c>
      <c r="I344" t="str">
        <f t="shared" ca="1" si="118"/>
        <v>x3</v>
      </c>
      <c r="J344">
        <f t="shared" ca="1" si="113"/>
        <v>115</v>
      </c>
      <c r="K344" s="5" t="str">
        <f t="shared" ca="1" si="116"/>
        <v>Ruta 17/20</v>
      </c>
      <c r="L344" s="5" t="str">
        <f t="shared" ca="1" si="116"/>
        <v>Avd. Ilustración, nº 32 (Pd. Bus esq. C/ Ibón)</v>
      </c>
      <c r="M344" s="5" t="str">
        <f t="shared" ca="1" si="116"/>
        <v>05:02</v>
      </c>
      <c r="N344" s="5" t="str">
        <f t="shared" ca="1" si="116"/>
        <v>12:57</v>
      </c>
      <c r="O344" s="5" t="str">
        <f t="shared" ca="1" si="116"/>
        <v>20:59</v>
      </c>
      <c r="P344" s="5">
        <f t="shared" ca="1" si="116"/>
        <v>0</v>
      </c>
      <c r="Q344" s="5" t="str">
        <f t="shared" ca="1" si="116"/>
        <v>Avd. Ilustración (esq. Tomás de Anzano - Pd. Bus)</v>
      </c>
      <c r="R344" s="5">
        <f t="shared" ca="1" si="116"/>
        <v>0</v>
      </c>
      <c r="S344" s="5" t="str">
        <f t="shared" ca="1" si="119"/>
        <v>1</v>
      </c>
      <c r="T344" s="5" t="str">
        <f t="shared" ca="1" si="119"/>
        <v>20</v>
      </c>
      <c r="U344" s="5">
        <f t="shared" ca="1" si="119"/>
        <v>11</v>
      </c>
      <c r="V344" s="5">
        <f t="shared" ca="1" si="114"/>
        <v>115</v>
      </c>
      <c r="W344" s="15" t="str">
        <f t="shared" ca="1" si="105"/>
        <v/>
      </c>
      <c r="X344" s="15">
        <f t="shared" ca="1" si="106"/>
        <v>1</v>
      </c>
      <c r="Y344" s="15">
        <f t="shared" ca="1" si="115"/>
        <v>1</v>
      </c>
      <c r="Z344">
        <f t="shared" ca="1" si="107"/>
        <v>0</v>
      </c>
      <c r="AA344">
        <f t="shared" ca="1" si="108"/>
        <v>0</v>
      </c>
      <c r="AB344">
        <f t="shared" ca="1" si="109"/>
        <v>0</v>
      </c>
      <c r="AC344">
        <f t="shared" ca="1" si="110"/>
        <v>3</v>
      </c>
      <c r="AD344">
        <f t="shared" ca="1" si="111"/>
        <v>3</v>
      </c>
    </row>
    <row r="345" spans="5:30" x14ac:dyDescent="0.25">
      <c r="E345">
        <f t="shared" ca="1" si="120"/>
        <v>116</v>
      </c>
      <c r="F345" s="14">
        <f t="shared" si="117"/>
        <v>343</v>
      </c>
      <c r="G345">
        <f t="shared" ca="1" si="103"/>
        <v>2</v>
      </c>
      <c r="H345">
        <f t="shared" ca="1" si="112"/>
        <v>140</v>
      </c>
      <c r="I345" t="str">
        <f t="shared" ca="1" si="118"/>
        <v>x3</v>
      </c>
      <c r="J345">
        <f t="shared" ca="1" si="113"/>
        <v>116</v>
      </c>
      <c r="K345" s="5" t="str">
        <f t="shared" ca="1" si="116"/>
        <v>Ruta 17/20</v>
      </c>
      <c r="L345" s="5" t="str">
        <f t="shared" ca="1" si="116"/>
        <v>Maurice Ravel (esq. Isaac Albeniz)</v>
      </c>
      <c r="M345" s="5" t="str">
        <f t="shared" ca="1" si="116"/>
        <v>05:03</v>
      </c>
      <c r="N345" s="5" t="str">
        <f t="shared" ca="1" si="116"/>
        <v>12:58</v>
      </c>
      <c r="O345" s="5" t="str">
        <f t="shared" ca="1" si="116"/>
        <v>21:00</v>
      </c>
      <c r="P345" s="5">
        <f t="shared" ca="1" si="116"/>
        <v>0</v>
      </c>
      <c r="Q345" s="5" t="str">
        <f t="shared" ca="1" si="116"/>
        <v>Avd. Ilustración, nº 32 (Pd. Bus esq. C/ Ibón)</v>
      </c>
      <c r="R345" s="5">
        <f t="shared" ca="1" si="116"/>
        <v>0</v>
      </c>
      <c r="S345" s="5" t="str">
        <f t="shared" ca="1" si="119"/>
        <v>1</v>
      </c>
      <c r="T345" s="5" t="str">
        <f t="shared" ca="1" si="119"/>
        <v>20</v>
      </c>
      <c r="U345" s="5">
        <f t="shared" ca="1" si="119"/>
        <v>12</v>
      </c>
      <c r="V345" s="5">
        <f t="shared" ca="1" si="114"/>
        <v>116</v>
      </c>
      <c r="W345" s="15" t="str">
        <f t="shared" ca="1" si="105"/>
        <v/>
      </c>
      <c r="X345" s="15">
        <f t="shared" ca="1" si="106"/>
        <v>1</v>
      </c>
      <c r="Y345" s="15">
        <f t="shared" ca="1" si="115"/>
        <v>1</v>
      </c>
      <c r="Z345">
        <f t="shared" ca="1" si="107"/>
        <v>0</v>
      </c>
      <c r="AA345">
        <f t="shared" ca="1" si="108"/>
        <v>0</v>
      </c>
      <c r="AB345">
        <f t="shared" ca="1" si="109"/>
        <v>0</v>
      </c>
      <c r="AC345">
        <f t="shared" ca="1" si="110"/>
        <v>2</v>
      </c>
      <c r="AD345">
        <f t="shared" ca="1" si="111"/>
        <v>2</v>
      </c>
    </row>
    <row r="346" spans="5:30" x14ac:dyDescent="0.25">
      <c r="E346">
        <f t="shared" ca="1" si="120"/>
        <v>117</v>
      </c>
      <c r="F346" s="14">
        <f t="shared" si="117"/>
        <v>344</v>
      </c>
      <c r="G346">
        <f t="shared" ca="1" si="103"/>
        <v>2</v>
      </c>
      <c r="H346">
        <f t="shared" ca="1" si="112"/>
        <v>140</v>
      </c>
      <c r="I346" t="str">
        <f t="shared" ca="1" si="118"/>
        <v>x3</v>
      </c>
      <c r="J346">
        <f t="shared" ca="1" si="113"/>
        <v>117</v>
      </c>
      <c r="K346" s="5" t="str">
        <f t="shared" ca="1" si="116"/>
        <v>Ruta 17/20</v>
      </c>
      <c r="L346" s="5" t="str">
        <f t="shared" ca="1" si="116"/>
        <v>Opel Planta en Figueruelas</v>
      </c>
      <c r="M346" s="5" t="str">
        <f t="shared" ca="1" si="116"/>
        <v>05:30</v>
      </c>
      <c r="N346" s="5" t="str">
        <f t="shared" ca="1" si="116"/>
        <v>13:30</v>
      </c>
      <c r="O346" s="5" t="str">
        <f t="shared" ca="1" si="116"/>
        <v>21:30</v>
      </c>
      <c r="P346" s="5">
        <f t="shared" ca="1" si="116"/>
        <v>0</v>
      </c>
      <c r="Q346" s="5" t="str">
        <f t="shared" ca="1" si="116"/>
        <v>Maurice Ravel (esq. Isaac Albeniz)</v>
      </c>
      <c r="R346" s="5">
        <f t="shared" ca="1" si="116"/>
        <v>0</v>
      </c>
      <c r="S346" s="5" t="str">
        <f t="shared" ca="1" si="119"/>
        <v>1</v>
      </c>
      <c r="T346" s="5" t="str">
        <f t="shared" ca="1" si="119"/>
        <v>20</v>
      </c>
      <c r="U346" s="5">
        <f t="shared" ca="1" si="119"/>
        <v>13</v>
      </c>
      <c r="V346" s="5">
        <f t="shared" ca="1" si="114"/>
        <v>117</v>
      </c>
      <c r="W346" s="15" t="str">
        <f t="shared" ca="1" si="105"/>
        <v/>
      </c>
      <c r="X346" s="15">
        <f t="shared" ca="1" si="106"/>
        <v>1</v>
      </c>
      <c r="Y346" s="15">
        <f t="shared" ca="1" si="115"/>
        <v>1</v>
      </c>
      <c r="Z346">
        <f t="shared" ca="1" si="107"/>
        <v>0</v>
      </c>
      <c r="AA346">
        <f t="shared" ca="1" si="108"/>
        <v>0</v>
      </c>
      <c r="AB346">
        <f t="shared" ca="1" si="109"/>
        <v>0</v>
      </c>
      <c r="AC346">
        <f t="shared" ca="1" si="110"/>
        <v>1</v>
      </c>
      <c r="AD346">
        <f t="shared" ca="1" si="111"/>
        <v>1</v>
      </c>
    </row>
    <row r="347" spans="5:30" x14ac:dyDescent="0.25">
      <c r="E347">
        <f t="shared" ca="1" si="120"/>
        <v>118</v>
      </c>
      <c r="F347" s="14">
        <f t="shared" si="117"/>
        <v>345</v>
      </c>
      <c r="G347">
        <f t="shared" ca="1" si="103"/>
        <v>2</v>
      </c>
      <c r="H347">
        <f t="shared" ca="1" si="112"/>
        <v>140</v>
      </c>
      <c r="I347" t="str">
        <f t="shared" ca="1" si="118"/>
        <v>x3</v>
      </c>
      <c r="J347">
        <f t="shared" ca="1" si="113"/>
        <v>118</v>
      </c>
      <c r="K347" s="5" t="str">
        <f t="shared" ca="1" si="116"/>
        <v>Ruta 18/20</v>
      </c>
      <c r="L347" s="5" t="str">
        <f t="shared" ca="1" si="116"/>
        <v>Ruta 18/20</v>
      </c>
      <c r="M347" s="5" t="str">
        <f t="shared" ca="1" si="116"/>
        <v/>
      </c>
      <c r="N347" s="5" t="str">
        <f t="shared" ca="1" si="116"/>
        <v/>
      </c>
      <c r="O347" s="5" t="str">
        <f t="shared" ca="1" si="116"/>
        <v/>
      </c>
      <c r="P347" s="5">
        <f t="shared" ca="1" si="116"/>
        <v>0</v>
      </c>
      <c r="Q347" s="5" t="str">
        <f t="shared" ca="1" si="116"/>
        <v/>
      </c>
      <c r="R347" s="5">
        <f t="shared" ca="1" si="116"/>
        <v>1</v>
      </c>
      <c r="S347" s="5" t="str">
        <f t="shared" ca="1" si="119"/>
        <v>1</v>
      </c>
      <c r="T347" s="5" t="str">
        <f t="shared" ca="1" si="119"/>
        <v>20</v>
      </c>
      <c r="U347" s="5">
        <f t="shared" ca="1" si="119"/>
        <v>0</v>
      </c>
      <c r="V347" s="5">
        <f t="shared" ca="1" si="114"/>
        <v>118</v>
      </c>
      <c r="W347" s="15">
        <f t="shared" ca="1" si="105"/>
        <v>1</v>
      </c>
      <c r="X347" s="15">
        <f t="shared" ca="1" si="106"/>
        <v>0</v>
      </c>
      <c r="Y347" s="15" t="str">
        <f t="shared" ca="1" si="115"/>
        <v/>
      </c>
      <c r="Z347">
        <f t="shared" ca="1" si="107"/>
        <v>15</v>
      </c>
      <c r="AA347">
        <f t="shared" ca="1" si="108"/>
        <v>7</v>
      </c>
      <c r="AB347">
        <f t="shared" ca="1" si="109"/>
        <v>7</v>
      </c>
      <c r="AC347">
        <f t="shared" ca="1" si="110"/>
        <v>0</v>
      </c>
      <c r="AD347">
        <f t="shared" ca="1" si="111"/>
        <v>0</v>
      </c>
    </row>
    <row r="348" spans="5:30" x14ac:dyDescent="0.25">
      <c r="E348">
        <f t="shared" ca="1" si="120"/>
        <v>119</v>
      </c>
      <c r="F348" s="14">
        <f t="shared" si="117"/>
        <v>346</v>
      </c>
      <c r="G348">
        <f t="shared" ca="1" si="103"/>
        <v>2</v>
      </c>
      <c r="H348">
        <f t="shared" ca="1" si="112"/>
        <v>140</v>
      </c>
      <c r="I348" t="str">
        <f t="shared" ca="1" si="118"/>
        <v>x3</v>
      </c>
      <c r="J348">
        <f t="shared" ca="1" si="113"/>
        <v>119</v>
      </c>
      <c r="K348" s="5" t="str">
        <f t="shared" ca="1" si="116"/>
        <v>Ruta 18/20</v>
      </c>
      <c r="L348" s="5" t="str">
        <f t="shared" ca="1" si="116"/>
        <v>Cesáreo Alierta, nº 22 (Pd. Bus)</v>
      </c>
      <c r="M348" s="5" t="str">
        <f t="shared" ca="1" si="116"/>
        <v>04:58</v>
      </c>
      <c r="N348" s="5" t="str">
        <f t="shared" ca="1" si="116"/>
        <v>12:55</v>
      </c>
      <c r="O348" s="5" t="str">
        <f t="shared" ca="1" si="116"/>
        <v>20:55</v>
      </c>
      <c r="P348" s="5">
        <f t="shared" ca="1" si="116"/>
        <v>0</v>
      </c>
      <c r="Q348" s="5" t="str">
        <f t="shared" ca="1" si="116"/>
        <v>Opel Planta en Figueruelas</v>
      </c>
      <c r="R348" s="5">
        <f t="shared" ca="1" si="116"/>
        <v>0</v>
      </c>
      <c r="S348" s="5" t="str">
        <f t="shared" ca="1" si="119"/>
        <v>1</v>
      </c>
      <c r="T348" s="5" t="str">
        <f t="shared" ca="1" si="119"/>
        <v>20</v>
      </c>
      <c r="U348" s="5">
        <f t="shared" ca="1" si="119"/>
        <v>1</v>
      </c>
      <c r="V348" s="5">
        <f t="shared" ca="1" si="114"/>
        <v>119</v>
      </c>
      <c r="W348" s="15" t="str">
        <f t="shared" ca="1" si="105"/>
        <v/>
      </c>
      <c r="X348" s="15">
        <f t="shared" ca="1" si="106"/>
        <v>1</v>
      </c>
      <c r="Y348" s="15">
        <f t="shared" ca="1" si="115"/>
        <v>1</v>
      </c>
      <c r="Z348">
        <f t="shared" ca="1" si="107"/>
        <v>0</v>
      </c>
      <c r="AA348">
        <f t="shared" ca="1" si="108"/>
        <v>0</v>
      </c>
      <c r="AB348">
        <f t="shared" ca="1" si="109"/>
        <v>0</v>
      </c>
      <c r="AC348">
        <f t="shared" ca="1" si="110"/>
        <v>7</v>
      </c>
      <c r="AD348">
        <f t="shared" ca="1" si="111"/>
        <v>7</v>
      </c>
    </row>
    <row r="349" spans="5:30" x14ac:dyDescent="0.25">
      <c r="E349">
        <f t="shared" ca="1" si="120"/>
        <v>120</v>
      </c>
      <c r="F349" s="14">
        <f t="shared" si="117"/>
        <v>347</v>
      </c>
      <c r="G349">
        <f t="shared" ca="1" si="103"/>
        <v>2</v>
      </c>
      <c r="H349">
        <f t="shared" ca="1" si="112"/>
        <v>140</v>
      </c>
      <c r="I349" t="str">
        <f t="shared" ca="1" si="118"/>
        <v>x3</v>
      </c>
      <c r="J349">
        <f t="shared" ca="1" si="113"/>
        <v>120</v>
      </c>
      <c r="K349" s="5" t="str">
        <f t="shared" ca="1" si="116"/>
        <v>Ruta 18/20</v>
      </c>
      <c r="L349" s="5" t="str">
        <f t="shared" ca="1" si="116"/>
        <v>Cº de las Torres (Pza. Dr. A.Schweitzer - Pd. Bus)</v>
      </c>
      <c r="M349" s="5" t="str">
        <f t="shared" ca="1" si="116"/>
        <v>05:00</v>
      </c>
      <c r="N349" s="5" t="str">
        <f t="shared" ca="1" si="116"/>
        <v>12:57</v>
      </c>
      <c r="O349" s="5" t="str">
        <f t="shared" ca="1" si="116"/>
        <v>20:57</v>
      </c>
      <c r="P349" s="5">
        <f t="shared" ca="1" si="116"/>
        <v>0</v>
      </c>
      <c r="Q349" s="5" t="str">
        <f t="shared" ca="1" si="116"/>
        <v>Cesáreo Alierta, nº 22 (Pd. Bus)</v>
      </c>
      <c r="R349" s="5">
        <f t="shared" ca="1" si="116"/>
        <v>0</v>
      </c>
      <c r="S349" s="5" t="str">
        <f t="shared" ca="1" si="119"/>
        <v>1</v>
      </c>
      <c r="T349" s="5" t="str">
        <f t="shared" ca="1" si="119"/>
        <v>20</v>
      </c>
      <c r="U349" s="5">
        <f t="shared" ca="1" si="119"/>
        <v>2</v>
      </c>
      <c r="V349" s="5">
        <f t="shared" ca="1" si="114"/>
        <v>120</v>
      </c>
      <c r="W349" s="15" t="str">
        <f t="shared" ca="1" si="105"/>
        <v/>
      </c>
      <c r="X349" s="15">
        <f t="shared" ca="1" si="106"/>
        <v>1</v>
      </c>
      <c r="Y349" s="15">
        <f t="shared" ca="1" si="115"/>
        <v>1</v>
      </c>
      <c r="Z349">
        <f t="shared" ca="1" si="107"/>
        <v>0</v>
      </c>
      <c r="AA349">
        <f t="shared" ca="1" si="108"/>
        <v>0</v>
      </c>
      <c r="AB349">
        <f t="shared" ca="1" si="109"/>
        <v>0</v>
      </c>
      <c r="AC349">
        <f t="shared" ca="1" si="110"/>
        <v>6</v>
      </c>
      <c r="AD349">
        <f t="shared" ca="1" si="111"/>
        <v>6</v>
      </c>
    </row>
    <row r="350" spans="5:30" x14ac:dyDescent="0.25">
      <c r="E350">
        <f t="shared" ca="1" si="120"/>
        <v>121</v>
      </c>
      <c r="F350" s="14">
        <f t="shared" si="117"/>
        <v>348</v>
      </c>
      <c r="G350">
        <f t="shared" ca="1" si="103"/>
        <v>2</v>
      </c>
      <c r="H350">
        <f t="shared" ca="1" si="112"/>
        <v>140</v>
      </c>
      <c r="I350" t="str">
        <f t="shared" ca="1" si="118"/>
        <v>x3</v>
      </c>
      <c r="J350">
        <f t="shared" ca="1" si="113"/>
        <v>121</v>
      </c>
      <c r="K350" s="5" t="str">
        <f t="shared" ca="1" si="116"/>
        <v>Ruta 18/20</v>
      </c>
      <c r="L350" s="5" t="str">
        <f t="shared" ca="1" si="116"/>
        <v>Avenida Goya, nº 66 (Pd. Bus)</v>
      </c>
      <c r="M350" s="5" t="str">
        <f t="shared" ca="1" si="116"/>
        <v>05:02</v>
      </c>
      <c r="N350" s="5" t="str">
        <f t="shared" ca="1" si="116"/>
        <v>12:59</v>
      </c>
      <c r="O350" s="5" t="str">
        <f t="shared" ca="1" si="116"/>
        <v>20:59</v>
      </c>
      <c r="P350" s="5">
        <f t="shared" ca="1" si="116"/>
        <v>0</v>
      </c>
      <c r="Q350" s="5" t="str">
        <f t="shared" ca="1" si="116"/>
        <v>Cº de las Torres (Pza. Dr. A.Schweitzer - Pd. Bus)</v>
      </c>
      <c r="R350" s="5">
        <f t="shared" ca="1" si="116"/>
        <v>0</v>
      </c>
      <c r="S350" s="5" t="str">
        <f t="shared" ca="1" si="119"/>
        <v>1</v>
      </c>
      <c r="T350" s="5" t="str">
        <f t="shared" ca="1" si="119"/>
        <v>20</v>
      </c>
      <c r="U350" s="5">
        <f t="shared" ca="1" si="119"/>
        <v>3</v>
      </c>
      <c r="V350" s="5">
        <f t="shared" ca="1" si="114"/>
        <v>121</v>
      </c>
      <c r="W350" s="15" t="str">
        <f t="shared" ca="1" si="105"/>
        <v/>
      </c>
      <c r="X350" s="15">
        <f t="shared" ca="1" si="106"/>
        <v>1</v>
      </c>
      <c r="Y350" s="15">
        <f t="shared" ca="1" si="115"/>
        <v>1</v>
      </c>
      <c r="Z350">
        <f t="shared" ca="1" si="107"/>
        <v>0</v>
      </c>
      <c r="AA350">
        <f t="shared" ca="1" si="108"/>
        <v>0</v>
      </c>
      <c r="AB350">
        <f t="shared" ca="1" si="109"/>
        <v>0</v>
      </c>
      <c r="AC350">
        <f t="shared" ca="1" si="110"/>
        <v>5</v>
      </c>
      <c r="AD350">
        <f t="shared" ca="1" si="111"/>
        <v>5</v>
      </c>
    </row>
    <row r="351" spans="5:30" x14ac:dyDescent="0.25">
      <c r="E351">
        <f t="shared" ca="1" si="120"/>
        <v>122</v>
      </c>
      <c r="F351" s="14">
        <f t="shared" si="117"/>
        <v>349</v>
      </c>
      <c r="G351">
        <f t="shared" ca="1" si="103"/>
        <v>2</v>
      </c>
      <c r="H351">
        <f t="shared" ca="1" si="112"/>
        <v>140</v>
      </c>
      <c r="I351" t="str">
        <f t="shared" ca="1" si="118"/>
        <v>x3</v>
      </c>
      <c r="J351">
        <f t="shared" ca="1" si="113"/>
        <v>122</v>
      </c>
      <c r="K351" s="5" t="str">
        <f t="shared" ca="1" si="116"/>
        <v>Ruta 18/20</v>
      </c>
      <c r="L351" s="5" t="str">
        <f t="shared" ca="1" si="116"/>
        <v>C/ Santander, nº 4</v>
      </c>
      <c r="M351" s="5" t="str">
        <f t="shared" ca="1" si="116"/>
        <v>05:04</v>
      </c>
      <c r="N351" s="5" t="str">
        <f t="shared" ca="1" si="116"/>
        <v>13:01</v>
      </c>
      <c r="O351" s="5" t="str">
        <f t="shared" ca="1" si="116"/>
        <v>21:01</v>
      </c>
      <c r="P351" s="5">
        <f t="shared" ca="1" si="116"/>
        <v>0</v>
      </c>
      <c r="Q351" s="5" t="str">
        <f t="shared" ca="1" si="116"/>
        <v>Avenida Goya, nº 66 (Pd. Bus)</v>
      </c>
      <c r="R351" s="5">
        <f t="shared" ca="1" si="116"/>
        <v>0</v>
      </c>
      <c r="S351" s="5" t="str">
        <f t="shared" ca="1" si="119"/>
        <v>1</v>
      </c>
      <c r="T351" s="5" t="str">
        <f t="shared" ca="1" si="119"/>
        <v>20</v>
      </c>
      <c r="U351" s="5">
        <f t="shared" ca="1" si="119"/>
        <v>4</v>
      </c>
      <c r="V351" s="5">
        <f t="shared" ca="1" si="114"/>
        <v>122</v>
      </c>
      <c r="W351" s="15" t="str">
        <f t="shared" ca="1" si="105"/>
        <v/>
      </c>
      <c r="X351" s="15">
        <f t="shared" ca="1" si="106"/>
        <v>1</v>
      </c>
      <c r="Y351" s="15">
        <f t="shared" ca="1" si="115"/>
        <v>1</v>
      </c>
      <c r="Z351">
        <f t="shared" ca="1" si="107"/>
        <v>0</v>
      </c>
      <c r="AA351">
        <f t="shared" ca="1" si="108"/>
        <v>0</v>
      </c>
      <c r="AB351">
        <f t="shared" ca="1" si="109"/>
        <v>0</v>
      </c>
      <c r="AC351">
        <f t="shared" ca="1" si="110"/>
        <v>4</v>
      </c>
      <c r="AD351">
        <f t="shared" ca="1" si="111"/>
        <v>4</v>
      </c>
    </row>
    <row r="352" spans="5:30" x14ac:dyDescent="0.25">
      <c r="E352">
        <f t="shared" ca="1" si="120"/>
        <v>123</v>
      </c>
      <c r="F352" s="14">
        <f t="shared" si="117"/>
        <v>350</v>
      </c>
      <c r="G352">
        <f t="shared" ca="1" si="103"/>
        <v>2</v>
      </c>
      <c r="H352">
        <f t="shared" ca="1" si="112"/>
        <v>140</v>
      </c>
      <c r="I352" t="str">
        <f t="shared" ca="1" si="118"/>
        <v>x3</v>
      </c>
      <c r="J352">
        <f t="shared" ca="1" si="113"/>
        <v>123</v>
      </c>
      <c r="K352" s="5" t="str">
        <f t="shared" ca="1" si="116"/>
        <v>Ruta 18/20</v>
      </c>
      <c r="L352" s="5" t="str">
        <f t="shared" ca="1" si="116"/>
        <v>Plaza Roma (Mercadona)</v>
      </c>
      <c r="M352" s="5" t="str">
        <f t="shared" ca="1" si="116"/>
        <v>05:05</v>
      </c>
      <c r="N352" s="5" t="str">
        <f t="shared" ca="1" si="116"/>
        <v>13:02</v>
      </c>
      <c r="O352" s="5" t="str">
        <f t="shared" ref="K352:U375" ca="1" si="121">INDIRECT("'"&amp;$I352&amp;"'!"&amp;O$2&amp;$J352+2)</f>
        <v>21:02</v>
      </c>
      <c r="P352" s="5">
        <f t="shared" ca="1" si="121"/>
        <v>0</v>
      </c>
      <c r="Q352" s="5" t="str">
        <f t="shared" ca="1" si="121"/>
        <v>C/ Santander, nº 4</v>
      </c>
      <c r="R352" s="5">
        <f t="shared" ca="1" si="121"/>
        <v>0</v>
      </c>
      <c r="S352" s="5" t="str">
        <f t="shared" ca="1" si="119"/>
        <v>1</v>
      </c>
      <c r="T352" s="5" t="str">
        <f t="shared" ca="1" si="119"/>
        <v>20</v>
      </c>
      <c r="U352" s="5">
        <f t="shared" ca="1" si="119"/>
        <v>5</v>
      </c>
      <c r="V352" s="5">
        <f t="shared" ca="1" si="114"/>
        <v>123</v>
      </c>
      <c r="W352" s="15" t="str">
        <f t="shared" ca="1" si="105"/>
        <v/>
      </c>
      <c r="X352" s="15">
        <f t="shared" ca="1" si="106"/>
        <v>1</v>
      </c>
      <c r="Y352" s="15">
        <f t="shared" ca="1" si="115"/>
        <v>1</v>
      </c>
      <c r="Z352">
        <f t="shared" ca="1" si="107"/>
        <v>0</v>
      </c>
      <c r="AA352">
        <f t="shared" ca="1" si="108"/>
        <v>0</v>
      </c>
      <c r="AB352">
        <f t="shared" ca="1" si="109"/>
        <v>0</v>
      </c>
      <c r="AC352">
        <f t="shared" ca="1" si="110"/>
        <v>3</v>
      </c>
      <c r="AD352">
        <f t="shared" ca="1" si="111"/>
        <v>3</v>
      </c>
    </row>
    <row r="353" spans="1:30" x14ac:dyDescent="0.25">
      <c r="E353">
        <f t="shared" ca="1" si="120"/>
        <v>124</v>
      </c>
      <c r="F353" s="14">
        <f t="shared" si="117"/>
        <v>351</v>
      </c>
      <c r="G353">
        <f t="shared" ca="1" si="103"/>
        <v>2</v>
      </c>
      <c r="H353">
        <f t="shared" ca="1" si="112"/>
        <v>140</v>
      </c>
      <c r="I353" t="str">
        <f t="shared" ca="1" si="118"/>
        <v>x3</v>
      </c>
      <c r="J353">
        <f t="shared" ca="1" si="113"/>
        <v>124</v>
      </c>
      <c r="K353" s="5" t="str">
        <f t="shared" ca="1" si="121"/>
        <v>Ruta 18/20</v>
      </c>
      <c r="L353" s="5" t="str">
        <f t="shared" ca="1" si="121"/>
        <v>Duquesa Villahermosa (esq. Don Pedro de Luna)</v>
      </c>
      <c r="M353" s="5" t="str">
        <f t="shared" ca="1" si="121"/>
        <v>05:07</v>
      </c>
      <c r="N353" s="5" t="str">
        <f t="shared" ca="1" si="121"/>
        <v>13:04</v>
      </c>
      <c r="O353" s="5" t="str">
        <f t="shared" ca="1" si="121"/>
        <v>21:04</v>
      </c>
      <c r="P353" s="5">
        <f t="shared" ca="1" si="121"/>
        <v>0</v>
      </c>
      <c r="Q353" s="5" t="str">
        <f t="shared" ca="1" si="121"/>
        <v>Plaza Roma (Mercadona)</v>
      </c>
      <c r="R353" s="5">
        <f t="shared" ca="1" si="121"/>
        <v>0</v>
      </c>
      <c r="S353" s="5" t="str">
        <f t="shared" ca="1" si="119"/>
        <v>1</v>
      </c>
      <c r="T353" s="5" t="str">
        <f t="shared" ca="1" si="119"/>
        <v>20</v>
      </c>
      <c r="U353" s="5">
        <f t="shared" ca="1" si="119"/>
        <v>6</v>
      </c>
      <c r="V353" s="5">
        <f t="shared" ca="1" si="114"/>
        <v>124</v>
      </c>
      <c r="W353" s="15" t="str">
        <f t="shared" ca="1" si="105"/>
        <v/>
      </c>
      <c r="X353" s="15">
        <f t="shared" ca="1" si="106"/>
        <v>1</v>
      </c>
      <c r="Y353" s="15">
        <f t="shared" ca="1" si="115"/>
        <v>1</v>
      </c>
      <c r="Z353">
        <f t="shared" ca="1" si="107"/>
        <v>0</v>
      </c>
      <c r="AA353">
        <f t="shared" ca="1" si="108"/>
        <v>0</v>
      </c>
      <c r="AB353">
        <f t="shared" ca="1" si="109"/>
        <v>0</v>
      </c>
      <c r="AC353">
        <f t="shared" ca="1" si="110"/>
        <v>2</v>
      </c>
      <c r="AD353">
        <f t="shared" ca="1" si="111"/>
        <v>2</v>
      </c>
    </row>
    <row r="354" spans="1:30" x14ac:dyDescent="0.25">
      <c r="E354">
        <f t="shared" ca="1" si="120"/>
        <v>125</v>
      </c>
      <c r="F354" s="14">
        <f t="shared" si="117"/>
        <v>352</v>
      </c>
      <c r="G354">
        <f t="shared" ca="1" si="103"/>
        <v>2</v>
      </c>
      <c r="H354">
        <f t="shared" ca="1" si="112"/>
        <v>140</v>
      </c>
      <c r="I354" t="str">
        <f t="shared" ca="1" si="118"/>
        <v>x3</v>
      </c>
      <c r="J354">
        <f t="shared" ca="1" si="113"/>
        <v>125</v>
      </c>
      <c r="K354" s="5" t="str">
        <f t="shared" ca="1" si="121"/>
        <v>Ruta 18/20</v>
      </c>
      <c r="L354" s="5" t="str">
        <f t="shared" ca="1" si="121"/>
        <v>Opel Planta en Figueruelas</v>
      </c>
      <c r="M354" s="5" t="str">
        <f t="shared" ca="1" si="121"/>
        <v>05:30</v>
      </c>
      <c r="N354" s="5" t="str">
        <f t="shared" ca="1" si="121"/>
        <v>13:30</v>
      </c>
      <c r="O354" s="5" t="str">
        <f t="shared" ca="1" si="121"/>
        <v>21:30</v>
      </c>
      <c r="P354" s="5">
        <f t="shared" ca="1" si="121"/>
        <v>0</v>
      </c>
      <c r="Q354" s="5" t="str">
        <f t="shared" ca="1" si="121"/>
        <v>Duquesa Villahermosa (esq. Don Pedro de Luna)</v>
      </c>
      <c r="R354" s="5">
        <f t="shared" ca="1" si="121"/>
        <v>0</v>
      </c>
      <c r="S354" s="5" t="str">
        <f t="shared" ca="1" si="119"/>
        <v>1</v>
      </c>
      <c r="T354" s="5" t="str">
        <f t="shared" ca="1" si="119"/>
        <v>20</v>
      </c>
      <c r="U354" s="5">
        <f t="shared" ca="1" si="119"/>
        <v>7</v>
      </c>
      <c r="V354" s="5">
        <f t="shared" ca="1" si="114"/>
        <v>125</v>
      </c>
      <c r="W354" s="15" t="str">
        <f t="shared" ca="1" si="105"/>
        <v/>
      </c>
      <c r="X354" s="15">
        <f t="shared" ca="1" si="106"/>
        <v>1</v>
      </c>
      <c r="Y354" s="15">
        <f t="shared" ca="1" si="115"/>
        <v>1</v>
      </c>
      <c r="Z354">
        <f t="shared" ca="1" si="107"/>
        <v>0</v>
      </c>
      <c r="AA354">
        <f t="shared" ca="1" si="108"/>
        <v>0</v>
      </c>
      <c r="AB354">
        <f t="shared" ca="1" si="109"/>
        <v>0</v>
      </c>
      <c r="AC354">
        <f t="shared" ca="1" si="110"/>
        <v>1</v>
      </c>
      <c r="AD354">
        <f t="shared" ca="1" si="111"/>
        <v>1</v>
      </c>
    </row>
    <row r="355" spans="1:30" x14ac:dyDescent="0.25">
      <c r="E355">
        <f t="shared" ca="1" si="120"/>
        <v>126</v>
      </c>
      <c r="F355" s="14">
        <f t="shared" si="117"/>
        <v>353</v>
      </c>
      <c r="G355">
        <f t="shared" ca="1" si="103"/>
        <v>2</v>
      </c>
      <c r="H355">
        <f t="shared" ca="1" si="112"/>
        <v>140</v>
      </c>
      <c r="I355" t="str">
        <f t="shared" ca="1" si="118"/>
        <v>x3</v>
      </c>
      <c r="J355">
        <f t="shared" ca="1" si="113"/>
        <v>126</v>
      </c>
      <c r="K355" s="5" t="str">
        <f t="shared" ca="1" si="121"/>
        <v>Ruta 19/20</v>
      </c>
      <c r="L355" s="5" t="str">
        <f t="shared" ca="1" si="121"/>
        <v>Ruta 19/20</v>
      </c>
      <c r="M355" s="5" t="str">
        <f t="shared" ca="1" si="121"/>
        <v/>
      </c>
      <c r="N355" s="5" t="str">
        <f t="shared" ca="1" si="121"/>
        <v/>
      </c>
      <c r="O355" s="5" t="str">
        <f t="shared" ca="1" si="121"/>
        <v/>
      </c>
      <c r="P355" s="5">
        <f t="shared" ca="1" si="121"/>
        <v>0</v>
      </c>
      <c r="Q355" s="5" t="str">
        <f t="shared" ca="1" si="121"/>
        <v/>
      </c>
      <c r="R355" s="5">
        <f t="shared" ca="1" si="121"/>
        <v>1</v>
      </c>
      <c r="S355" s="5" t="str">
        <f t="shared" ca="1" si="119"/>
        <v>1</v>
      </c>
      <c r="T355" s="5" t="str">
        <f t="shared" ca="1" si="119"/>
        <v>20</v>
      </c>
      <c r="U355" s="5">
        <f t="shared" ca="1" si="119"/>
        <v>0</v>
      </c>
      <c r="V355" s="5">
        <f t="shared" ca="1" si="114"/>
        <v>126</v>
      </c>
      <c r="W355" s="15">
        <f t="shared" ca="1" si="105"/>
        <v>1</v>
      </c>
      <c r="X355" s="15">
        <f t="shared" ca="1" si="106"/>
        <v>0</v>
      </c>
      <c r="Y355" s="15" t="str">
        <f t="shared" ca="1" si="115"/>
        <v/>
      </c>
      <c r="Z355">
        <f t="shared" ca="1" si="107"/>
        <v>13</v>
      </c>
      <c r="AA355">
        <f t="shared" ca="1" si="108"/>
        <v>6</v>
      </c>
      <c r="AB355">
        <f t="shared" ca="1" si="109"/>
        <v>6</v>
      </c>
      <c r="AC355">
        <f t="shared" ca="1" si="110"/>
        <v>0</v>
      </c>
      <c r="AD355">
        <f t="shared" ca="1" si="111"/>
        <v>0</v>
      </c>
    </row>
    <row r="356" spans="1:30" x14ac:dyDescent="0.25">
      <c r="E356">
        <f t="shared" ca="1" si="120"/>
        <v>127</v>
      </c>
      <c r="F356" s="14">
        <f t="shared" si="117"/>
        <v>354</v>
      </c>
      <c r="G356">
        <f t="shared" ca="1" si="103"/>
        <v>2</v>
      </c>
      <c r="H356">
        <f t="shared" ca="1" si="112"/>
        <v>140</v>
      </c>
      <c r="I356" t="str">
        <f t="shared" ca="1" si="118"/>
        <v>x3</v>
      </c>
      <c r="J356">
        <f t="shared" ca="1" si="113"/>
        <v>127</v>
      </c>
      <c r="K356" s="5" t="str">
        <f t="shared" ca="1" si="121"/>
        <v>Ruta 19/20</v>
      </c>
      <c r="L356" s="5" t="str">
        <f t="shared" ca="1" si="121"/>
        <v>Plaza San Francisco (Kiosco Prensa - Pd. Bus)</v>
      </c>
      <c r="M356" s="5" t="str">
        <f t="shared" ca="1" si="121"/>
        <v>04:57</v>
      </c>
      <c r="N356" s="5" t="str">
        <f t="shared" ca="1" si="121"/>
        <v>12:55</v>
      </c>
      <c r="O356" s="5" t="str">
        <f t="shared" ca="1" si="121"/>
        <v>20:55</v>
      </c>
      <c r="P356" s="5">
        <f t="shared" ca="1" si="121"/>
        <v>0</v>
      </c>
      <c r="Q356" s="5" t="str">
        <f t="shared" ca="1" si="121"/>
        <v>Opel Planta en Figueruelas</v>
      </c>
      <c r="R356" s="5">
        <f t="shared" ca="1" si="121"/>
        <v>0</v>
      </c>
      <c r="S356" s="5" t="str">
        <f t="shared" ca="1" si="119"/>
        <v>1</v>
      </c>
      <c r="T356" s="5" t="str">
        <f t="shared" ca="1" si="119"/>
        <v>20</v>
      </c>
      <c r="U356" s="5">
        <f t="shared" ca="1" si="119"/>
        <v>1</v>
      </c>
      <c r="V356" s="5">
        <f t="shared" ca="1" si="114"/>
        <v>127</v>
      </c>
      <c r="W356" s="15" t="str">
        <f t="shared" ca="1" si="105"/>
        <v/>
      </c>
      <c r="X356" s="15">
        <f t="shared" ca="1" si="106"/>
        <v>1</v>
      </c>
      <c r="Y356" s="15">
        <f t="shared" ca="1" si="115"/>
        <v>1</v>
      </c>
      <c r="Z356">
        <f t="shared" ca="1" si="107"/>
        <v>0</v>
      </c>
      <c r="AA356">
        <f t="shared" ca="1" si="108"/>
        <v>0</v>
      </c>
      <c r="AB356">
        <f t="shared" ca="1" si="109"/>
        <v>0</v>
      </c>
      <c r="AC356">
        <f t="shared" ca="1" si="110"/>
        <v>6</v>
      </c>
      <c r="AD356">
        <f t="shared" ca="1" si="111"/>
        <v>6</v>
      </c>
    </row>
    <row r="357" spans="1:30" x14ac:dyDescent="0.25">
      <c r="E357">
        <f t="shared" ca="1" si="120"/>
        <v>128</v>
      </c>
      <c r="F357" s="14">
        <f t="shared" si="117"/>
        <v>355</v>
      </c>
      <c r="G357">
        <f t="shared" ca="1" si="103"/>
        <v>2</v>
      </c>
      <c r="H357">
        <f t="shared" ca="1" si="112"/>
        <v>140</v>
      </c>
      <c r="I357" t="str">
        <f t="shared" ca="1" si="118"/>
        <v>x3</v>
      </c>
      <c r="J357">
        <f t="shared" ca="1" si="113"/>
        <v>128</v>
      </c>
      <c r="K357" s="5" t="str">
        <f t="shared" ca="1" si="121"/>
        <v>Ruta 19/20</v>
      </c>
      <c r="L357" s="5" t="str">
        <f t="shared" ca="1" si="121"/>
        <v>Condes de Aragón, nº 14 (Pd. Bus)</v>
      </c>
      <c r="M357" s="5" t="str">
        <f t="shared" ca="1" si="121"/>
        <v>05:00</v>
      </c>
      <c r="N357" s="5" t="str">
        <f t="shared" ca="1" si="121"/>
        <v>12:58</v>
      </c>
      <c r="O357" s="5" t="str">
        <f t="shared" ca="1" si="121"/>
        <v>20:58</v>
      </c>
      <c r="P357" s="5">
        <f t="shared" ca="1" si="121"/>
        <v>0</v>
      </c>
      <c r="Q357" s="5" t="str">
        <f t="shared" ca="1" si="121"/>
        <v>Plaza San Francisco (Kiosco Prensa - Pd. Bus)</v>
      </c>
      <c r="R357" s="5">
        <f t="shared" ca="1" si="121"/>
        <v>0</v>
      </c>
      <c r="S357" s="5" t="str">
        <f t="shared" ca="1" si="119"/>
        <v>1</v>
      </c>
      <c r="T357" s="5" t="str">
        <f t="shared" ca="1" si="119"/>
        <v>20</v>
      </c>
      <c r="U357" s="5">
        <f t="shared" ca="1" si="119"/>
        <v>2</v>
      </c>
      <c r="V357" s="5">
        <f t="shared" ca="1" si="114"/>
        <v>128</v>
      </c>
      <c r="W357" s="15" t="str">
        <f t="shared" ca="1" si="105"/>
        <v/>
      </c>
      <c r="X357" s="15">
        <f t="shared" ca="1" si="106"/>
        <v>1</v>
      </c>
      <c r="Y357" s="15">
        <f t="shared" ca="1" si="115"/>
        <v>1</v>
      </c>
      <c r="Z357">
        <f t="shared" ca="1" si="107"/>
        <v>0</v>
      </c>
      <c r="AA357">
        <f t="shared" ca="1" si="108"/>
        <v>0</v>
      </c>
      <c r="AB357">
        <f t="shared" ca="1" si="109"/>
        <v>0</v>
      </c>
      <c r="AC357">
        <f t="shared" ca="1" si="110"/>
        <v>5</v>
      </c>
      <c r="AD357">
        <f t="shared" ca="1" si="111"/>
        <v>5</v>
      </c>
    </row>
    <row r="358" spans="1:30" x14ac:dyDescent="0.25">
      <c r="E358">
        <f t="shared" ca="1" si="120"/>
        <v>129</v>
      </c>
      <c r="F358" s="14">
        <f t="shared" si="117"/>
        <v>356</v>
      </c>
      <c r="G358">
        <f t="shared" ca="1" si="103"/>
        <v>2</v>
      </c>
      <c r="H358">
        <f t="shared" ca="1" si="112"/>
        <v>140</v>
      </c>
      <c r="I358" t="str">
        <f t="shared" ca="1" si="118"/>
        <v>x3</v>
      </c>
      <c r="J358">
        <f t="shared" ca="1" si="113"/>
        <v>129</v>
      </c>
      <c r="K358" s="5" t="str">
        <f t="shared" ca="1" si="121"/>
        <v>Ruta 19/20</v>
      </c>
      <c r="L358" s="5" t="str">
        <f t="shared" ca="1" si="121"/>
        <v>Juan Carlos I, nº 39</v>
      </c>
      <c r="M358" s="5" t="str">
        <f t="shared" ca="1" si="121"/>
        <v>05:02</v>
      </c>
      <c r="N358" s="5" t="str">
        <f t="shared" ca="1" si="121"/>
        <v>13:00</v>
      </c>
      <c r="O358" s="5" t="str">
        <f t="shared" ca="1" si="121"/>
        <v>21:00</v>
      </c>
      <c r="P358" s="5">
        <f t="shared" ca="1" si="121"/>
        <v>0</v>
      </c>
      <c r="Q358" s="5" t="str">
        <f t="shared" ca="1" si="121"/>
        <v>Condes de Aragón, nº 14 (Pd. Bus)</v>
      </c>
      <c r="R358" s="5">
        <f t="shared" ca="1" si="121"/>
        <v>0</v>
      </c>
      <c r="S358" s="5" t="str">
        <f t="shared" ca="1" si="119"/>
        <v>1</v>
      </c>
      <c r="T358" s="5" t="str">
        <f t="shared" ca="1" si="119"/>
        <v>20</v>
      </c>
      <c r="U358" s="5">
        <f t="shared" ca="1" si="119"/>
        <v>3</v>
      </c>
      <c r="V358" s="5">
        <f t="shared" ca="1" si="114"/>
        <v>129</v>
      </c>
      <c r="W358" s="15" t="str">
        <f t="shared" ca="1" si="105"/>
        <v/>
      </c>
      <c r="X358" s="15">
        <f t="shared" ca="1" si="106"/>
        <v>1</v>
      </c>
      <c r="Y358" s="15">
        <f t="shared" ca="1" si="115"/>
        <v>1</v>
      </c>
      <c r="Z358">
        <f t="shared" ca="1" si="107"/>
        <v>0</v>
      </c>
      <c r="AA358">
        <f t="shared" ca="1" si="108"/>
        <v>0</v>
      </c>
      <c r="AB358">
        <f t="shared" ca="1" si="109"/>
        <v>0</v>
      </c>
      <c r="AC358">
        <f t="shared" ca="1" si="110"/>
        <v>4</v>
      </c>
      <c r="AD358">
        <f t="shared" ca="1" si="111"/>
        <v>4</v>
      </c>
    </row>
    <row r="359" spans="1:30" x14ac:dyDescent="0.25">
      <c r="E359">
        <f t="shared" ca="1" si="120"/>
        <v>130</v>
      </c>
      <c r="F359" s="14">
        <f t="shared" si="117"/>
        <v>357</v>
      </c>
      <c r="G359">
        <f t="shared" ca="1" si="103"/>
        <v>2</v>
      </c>
      <c r="H359">
        <f t="shared" ca="1" si="112"/>
        <v>140</v>
      </c>
      <c r="I359" t="str">
        <f t="shared" ca="1" si="118"/>
        <v>x3</v>
      </c>
      <c r="J359">
        <f t="shared" ca="1" si="113"/>
        <v>130</v>
      </c>
      <c r="K359" s="5" t="str">
        <f t="shared" ca="1" si="121"/>
        <v>Ruta 19/20</v>
      </c>
      <c r="L359" s="5" t="str">
        <f t="shared" ca="1" si="121"/>
        <v>Juan Carlos I, nº 3</v>
      </c>
      <c r="M359" s="5" t="str">
        <f t="shared" ca="1" si="121"/>
        <v>05:04</v>
      </c>
      <c r="N359" s="5" t="str">
        <f t="shared" ca="1" si="121"/>
        <v>13:02</v>
      </c>
      <c r="O359" s="5" t="str">
        <f t="shared" ca="1" si="121"/>
        <v>21:02</v>
      </c>
      <c r="P359" s="5">
        <f t="shared" ca="1" si="121"/>
        <v>0</v>
      </c>
      <c r="Q359" s="5" t="str">
        <f t="shared" ca="1" si="121"/>
        <v>Juan Carlos I, nº 39</v>
      </c>
      <c r="R359" s="5">
        <f t="shared" ca="1" si="121"/>
        <v>0</v>
      </c>
      <c r="S359" s="5" t="str">
        <f t="shared" ca="1" si="119"/>
        <v>1</v>
      </c>
      <c r="T359" s="5" t="str">
        <f t="shared" ca="1" si="119"/>
        <v>20</v>
      </c>
      <c r="U359" s="5">
        <f t="shared" ca="1" si="119"/>
        <v>4</v>
      </c>
      <c r="V359" s="5">
        <f t="shared" ca="1" si="114"/>
        <v>130</v>
      </c>
      <c r="W359" s="15" t="str">
        <f t="shared" ca="1" si="105"/>
        <v/>
      </c>
      <c r="X359" s="15">
        <f t="shared" ca="1" si="106"/>
        <v>1</v>
      </c>
      <c r="Y359" s="15">
        <f t="shared" ca="1" si="115"/>
        <v>1</v>
      </c>
      <c r="Z359">
        <f t="shared" ca="1" si="107"/>
        <v>0</v>
      </c>
      <c r="AA359">
        <f t="shared" ca="1" si="108"/>
        <v>0</v>
      </c>
      <c r="AB359">
        <f t="shared" ca="1" si="109"/>
        <v>0</v>
      </c>
      <c r="AC359">
        <f t="shared" ca="1" si="110"/>
        <v>3</v>
      </c>
      <c r="AD359">
        <f t="shared" ca="1" si="111"/>
        <v>3</v>
      </c>
    </row>
    <row r="360" spans="1:30" x14ac:dyDescent="0.25">
      <c r="E360">
        <f t="shared" ca="1" si="120"/>
        <v>131</v>
      </c>
      <c r="F360" s="14">
        <f t="shared" si="117"/>
        <v>358</v>
      </c>
      <c r="G360">
        <f t="shared" ca="1" si="103"/>
        <v>2</v>
      </c>
      <c r="H360">
        <f t="shared" ca="1" si="112"/>
        <v>140</v>
      </c>
      <c r="I360" t="str">
        <f t="shared" ca="1" si="118"/>
        <v>x3</v>
      </c>
      <c r="J360">
        <f t="shared" ca="1" si="113"/>
        <v>131</v>
      </c>
      <c r="K360" s="5" t="str">
        <f t="shared" ca="1" si="121"/>
        <v>Ruta 19/20</v>
      </c>
      <c r="L360" s="5" t="str">
        <f t="shared" ca="1" si="121"/>
        <v>Vía Univérsitas, nº 44 (Pd. Bus)</v>
      </c>
      <c r="M360" s="5" t="str">
        <f t="shared" ca="1" si="121"/>
        <v>05:06</v>
      </c>
      <c r="N360" s="5" t="str">
        <f t="shared" ca="1" si="121"/>
        <v>13:04</v>
      </c>
      <c r="O360" s="5" t="str">
        <f t="shared" ca="1" si="121"/>
        <v>21:04</v>
      </c>
      <c r="P360" s="5">
        <f t="shared" ca="1" si="121"/>
        <v>0</v>
      </c>
      <c r="Q360" s="5" t="str">
        <f t="shared" ca="1" si="121"/>
        <v>Juan Carlos I, nº 3</v>
      </c>
      <c r="R360" s="5">
        <f t="shared" ca="1" si="121"/>
        <v>0</v>
      </c>
      <c r="S360" s="5" t="str">
        <f t="shared" ca="1" si="119"/>
        <v>1</v>
      </c>
      <c r="T360" s="5" t="str">
        <f t="shared" ca="1" si="119"/>
        <v>20</v>
      </c>
      <c r="U360" s="5">
        <f t="shared" ca="1" si="119"/>
        <v>5</v>
      </c>
      <c r="V360" s="5">
        <f t="shared" ca="1" si="114"/>
        <v>131</v>
      </c>
      <c r="W360" s="15" t="str">
        <f t="shared" ca="1" si="105"/>
        <v/>
      </c>
      <c r="X360" s="15">
        <f t="shared" ca="1" si="106"/>
        <v>1</v>
      </c>
      <c r="Y360" s="15">
        <f t="shared" ca="1" si="115"/>
        <v>1</v>
      </c>
      <c r="Z360">
        <f t="shared" ca="1" si="107"/>
        <v>0</v>
      </c>
      <c r="AA360">
        <f t="shared" ca="1" si="108"/>
        <v>0</v>
      </c>
      <c r="AB360">
        <f t="shared" ca="1" si="109"/>
        <v>0</v>
      </c>
      <c r="AC360">
        <f t="shared" ca="1" si="110"/>
        <v>2</v>
      </c>
      <c r="AD360">
        <f t="shared" ca="1" si="111"/>
        <v>2</v>
      </c>
    </row>
    <row r="361" spans="1:30" x14ac:dyDescent="0.25">
      <c r="E361">
        <f t="shared" ca="1" si="120"/>
        <v>132</v>
      </c>
      <c r="F361" s="14">
        <f t="shared" si="117"/>
        <v>359</v>
      </c>
      <c r="G361">
        <f t="shared" ca="1" si="103"/>
        <v>2</v>
      </c>
      <c r="H361">
        <f t="shared" ca="1" si="112"/>
        <v>140</v>
      </c>
      <c r="I361" t="str">
        <f t="shared" ca="1" si="118"/>
        <v>x3</v>
      </c>
      <c r="J361">
        <f t="shared" ca="1" si="113"/>
        <v>132</v>
      </c>
      <c r="K361" s="5" t="str">
        <f t="shared" ca="1" si="121"/>
        <v>Ruta 19/20</v>
      </c>
      <c r="L361" s="5" t="str">
        <f t="shared" ca="1" si="121"/>
        <v>Opel Planta en Figueruelas</v>
      </c>
      <c r="M361" s="5" t="str">
        <f t="shared" ca="1" si="121"/>
        <v>05:30</v>
      </c>
      <c r="N361" s="5" t="str">
        <f t="shared" ca="1" si="121"/>
        <v>13:30</v>
      </c>
      <c r="O361" s="5" t="str">
        <f t="shared" ca="1" si="121"/>
        <v>21:30</v>
      </c>
      <c r="P361" s="5">
        <f t="shared" ca="1" si="121"/>
        <v>0</v>
      </c>
      <c r="Q361" s="5" t="str">
        <f t="shared" ca="1" si="121"/>
        <v>Vía Univérsitas, nº 44 (Pd. Bus)</v>
      </c>
      <c r="R361" s="5">
        <f t="shared" ca="1" si="121"/>
        <v>0</v>
      </c>
      <c r="S361" s="5" t="str">
        <f t="shared" ca="1" si="119"/>
        <v>1</v>
      </c>
      <c r="T361" s="5" t="str">
        <f t="shared" ca="1" si="119"/>
        <v>20</v>
      </c>
      <c r="U361" s="5">
        <f t="shared" ca="1" si="119"/>
        <v>6</v>
      </c>
      <c r="V361" s="5">
        <f t="shared" ca="1" si="114"/>
        <v>132</v>
      </c>
      <c r="W361" s="15" t="str">
        <f t="shared" ca="1" si="105"/>
        <v/>
      </c>
      <c r="X361" s="15">
        <f t="shared" ca="1" si="106"/>
        <v>1</v>
      </c>
      <c r="Y361" s="15">
        <f t="shared" ca="1" si="115"/>
        <v>1</v>
      </c>
      <c r="Z361">
        <f t="shared" ca="1" si="107"/>
        <v>0</v>
      </c>
      <c r="AA361">
        <f t="shared" ca="1" si="108"/>
        <v>0</v>
      </c>
      <c r="AB361">
        <f t="shared" ca="1" si="109"/>
        <v>0</v>
      </c>
      <c r="AC361">
        <f t="shared" ca="1" si="110"/>
        <v>1</v>
      </c>
      <c r="AD361">
        <f t="shared" ca="1" si="111"/>
        <v>1</v>
      </c>
    </row>
    <row r="362" spans="1:30" x14ac:dyDescent="0.25">
      <c r="E362">
        <f t="shared" ca="1" si="120"/>
        <v>133</v>
      </c>
      <c r="F362" s="14">
        <f t="shared" si="117"/>
        <v>360</v>
      </c>
      <c r="G362">
        <f t="shared" ca="1" si="103"/>
        <v>2</v>
      </c>
      <c r="H362">
        <f t="shared" ca="1" si="112"/>
        <v>140</v>
      </c>
      <c r="I362" t="str">
        <f t="shared" ca="1" si="118"/>
        <v>x3</v>
      </c>
      <c r="J362">
        <f t="shared" ca="1" si="113"/>
        <v>133</v>
      </c>
      <c r="K362" s="5" t="str">
        <f t="shared" ca="1" si="121"/>
        <v>Ruta 20/20</v>
      </c>
      <c r="L362" s="5" t="str">
        <f t="shared" ca="1" si="121"/>
        <v>Ruta 20/20</v>
      </c>
      <c r="M362" s="5" t="str">
        <f t="shared" ca="1" si="121"/>
        <v/>
      </c>
      <c r="N362" s="5" t="str">
        <f t="shared" ca="1" si="121"/>
        <v/>
      </c>
      <c r="O362" s="5" t="str">
        <f t="shared" ca="1" si="121"/>
        <v/>
      </c>
      <c r="P362" s="5">
        <f t="shared" ca="1" si="121"/>
        <v>0</v>
      </c>
      <c r="Q362" s="5" t="str">
        <f t="shared" ca="1" si="121"/>
        <v/>
      </c>
      <c r="R362" s="5">
        <f t="shared" ca="1" si="121"/>
        <v>1</v>
      </c>
      <c r="S362" s="5" t="str">
        <f t="shared" ca="1" si="119"/>
        <v>2</v>
      </c>
      <c r="T362" s="5" t="str">
        <f t="shared" ca="1" si="119"/>
        <v>20</v>
      </c>
      <c r="U362" s="5">
        <f t="shared" ca="1" si="119"/>
        <v>0</v>
      </c>
      <c r="V362" s="5">
        <f t="shared" ca="1" si="114"/>
        <v>133</v>
      </c>
      <c r="W362" s="15">
        <f t="shared" ca="1" si="105"/>
        <v>1</v>
      </c>
      <c r="X362" s="15">
        <f t="shared" ca="1" si="106"/>
        <v>0</v>
      </c>
      <c r="Y362" s="15" t="str">
        <f t="shared" ca="1" si="115"/>
        <v/>
      </c>
      <c r="Z362">
        <f t="shared" ca="1" si="107"/>
        <v>15</v>
      </c>
      <c r="AA362">
        <f t="shared" ca="1" si="108"/>
        <v>7</v>
      </c>
      <c r="AB362">
        <f t="shared" ca="1" si="109"/>
        <v>7</v>
      </c>
      <c r="AC362">
        <f t="shared" ca="1" si="110"/>
        <v>0</v>
      </c>
      <c r="AD362">
        <f t="shared" ca="1" si="111"/>
        <v>0</v>
      </c>
    </row>
    <row r="363" spans="1:30" x14ac:dyDescent="0.25">
      <c r="E363">
        <f t="shared" ca="1" si="120"/>
        <v>134</v>
      </c>
      <c r="F363" s="14">
        <f t="shared" si="117"/>
        <v>361</v>
      </c>
      <c r="G363">
        <f t="shared" ca="1" si="103"/>
        <v>2</v>
      </c>
      <c r="H363">
        <f t="shared" ca="1" si="112"/>
        <v>140</v>
      </c>
      <c r="I363" t="str">
        <f t="shared" ca="1" si="118"/>
        <v>x3</v>
      </c>
      <c r="J363">
        <f t="shared" ca="1" si="113"/>
        <v>134</v>
      </c>
      <c r="K363" s="5" t="str">
        <f t="shared" ca="1" si="121"/>
        <v>Ruta 20/20</v>
      </c>
      <c r="L363" s="5" t="str">
        <f t="shared" ca="1" si="121"/>
        <v>Ctra. Logroño desvío Utebo (Pd. Bus)</v>
      </c>
      <c r="M363" s="5" t="str">
        <f t="shared" ca="1" si="121"/>
        <v>05:15</v>
      </c>
      <c r="N363" s="5" t="str">
        <f t="shared" ca="1" si="121"/>
        <v>13:15</v>
      </c>
      <c r="O363" s="5" t="str">
        <f t="shared" ca="1" si="121"/>
        <v>21:15</v>
      </c>
      <c r="P363" s="5">
        <f t="shared" ca="1" si="121"/>
        <v>0</v>
      </c>
      <c r="Q363" s="5" t="str">
        <f t="shared" ca="1" si="121"/>
        <v>Opel Planta en Figueruelas</v>
      </c>
      <c r="R363" s="5">
        <f t="shared" ca="1" si="121"/>
        <v>0</v>
      </c>
      <c r="S363" s="5" t="str">
        <f t="shared" ca="1" si="119"/>
        <v>2</v>
      </c>
      <c r="T363" s="5" t="str">
        <f t="shared" ca="1" si="119"/>
        <v>20</v>
      </c>
      <c r="U363" s="5">
        <f t="shared" ca="1" si="119"/>
        <v>1</v>
      </c>
      <c r="V363" s="5">
        <f t="shared" ca="1" si="114"/>
        <v>134</v>
      </c>
      <c r="W363" s="15" t="str">
        <f t="shared" ca="1" si="105"/>
        <v/>
      </c>
      <c r="X363" s="15">
        <f t="shared" ca="1" si="106"/>
        <v>1</v>
      </c>
      <c r="Y363" s="15">
        <f t="shared" ca="1" si="115"/>
        <v>1</v>
      </c>
      <c r="Z363">
        <f t="shared" ca="1" si="107"/>
        <v>0</v>
      </c>
      <c r="AA363">
        <f t="shared" ca="1" si="108"/>
        <v>0</v>
      </c>
      <c r="AB363">
        <f t="shared" ca="1" si="109"/>
        <v>0</v>
      </c>
      <c r="AC363">
        <f t="shared" ca="1" si="110"/>
        <v>7</v>
      </c>
      <c r="AD363">
        <f t="shared" ca="1" si="111"/>
        <v>7</v>
      </c>
    </row>
    <row r="364" spans="1:30" x14ac:dyDescent="0.25">
      <c r="E364">
        <f t="shared" ca="1" si="120"/>
        <v>135</v>
      </c>
      <c r="F364" s="14">
        <f t="shared" si="117"/>
        <v>362</v>
      </c>
      <c r="G364">
        <f t="shared" ca="1" si="103"/>
        <v>2</v>
      </c>
      <c r="H364">
        <f t="shared" ca="1" si="112"/>
        <v>140</v>
      </c>
      <c r="I364" t="str">
        <f t="shared" ca="1" si="118"/>
        <v>x3</v>
      </c>
      <c r="J364">
        <f t="shared" ca="1" si="113"/>
        <v>135</v>
      </c>
      <c r="K364" s="5" t="str">
        <f t="shared" ca="1" si="121"/>
        <v>Ruta 20/20</v>
      </c>
      <c r="L364" s="5" t="str">
        <f t="shared" ca="1" si="121"/>
        <v>Ctra. Logroño (Casetas: Chocolates Lacasa - Pd. Bus)</v>
      </c>
      <c r="M364" s="5" t="str">
        <f t="shared" ca="1" si="121"/>
        <v>05:16</v>
      </c>
      <c r="N364" s="5" t="str">
        <f t="shared" ca="1" si="121"/>
        <v>13:16</v>
      </c>
      <c r="O364" s="5" t="str">
        <f t="shared" ca="1" si="121"/>
        <v>21:16</v>
      </c>
      <c r="P364" s="5">
        <f t="shared" ca="1" si="121"/>
        <v>0</v>
      </c>
      <c r="Q364" s="5" t="str">
        <f t="shared" ca="1" si="121"/>
        <v>Casetas: (frente urbanización Alameda)</v>
      </c>
      <c r="R364" s="5">
        <f t="shared" ca="1" si="121"/>
        <v>0</v>
      </c>
      <c r="S364" s="5" t="str">
        <f t="shared" ca="1" si="119"/>
        <v>2</v>
      </c>
      <c r="T364" s="5" t="str">
        <f t="shared" ca="1" si="119"/>
        <v>20</v>
      </c>
      <c r="U364" s="5">
        <f t="shared" ca="1" si="119"/>
        <v>2</v>
      </c>
      <c r="V364" s="5">
        <f t="shared" ca="1" si="114"/>
        <v>135</v>
      </c>
      <c r="W364" s="15" t="str">
        <f t="shared" ca="1" si="105"/>
        <v/>
      </c>
      <c r="X364" s="15">
        <f t="shared" ca="1" si="106"/>
        <v>1</v>
      </c>
      <c r="Y364" s="15">
        <f t="shared" ca="1" si="115"/>
        <v>1</v>
      </c>
      <c r="Z364">
        <f t="shared" ca="1" si="107"/>
        <v>0</v>
      </c>
      <c r="AA364">
        <f t="shared" ca="1" si="108"/>
        <v>0</v>
      </c>
      <c r="AB364">
        <f t="shared" ca="1" si="109"/>
        <v>0</v>
      </c>
      <c r="AC364">
        <f t="shared" ca="1" si="110"/>
        <v>6</v>
      </c>
      <c r="AD364">
        <f t="shared" ca="1" si="111"/>
        <v>6</v>
      </c>
    </row>
    <row r="365" spans="1:30" x14ac:dyDescent="0.25">
      <c r="E365">
        <f t="shared" ca="1" si="120"/>
        <v>136</v>
      </c>
      <c r="F365" s="14">
        <f t="shared" si="117"/>
        <v>363</v>
      </c>
      <c r="G365">
        <f t="shared" ca="1" si="103"/>
        <v>2</v>
      </c>
      <c r="H365">
        <f t="shared" ca="1" si="112"/>
        <v>140</v>
      </c>
      <c r="I365" t="str">
        <f t="shared" ca="1" si="118"/>
        <v>x3</v>
      </c>
      <c r="J365">
        <f t="shared" ca="1" si="113"/>
        <v>136</v>
      </c>
      <c r="K365" s="5" t="str">
        <f t="shared" ca="1" si="121"/>
        <v>Ruta 20/20</v>
      </c>
      <c r="L365" s="5" t="str">
        <f t="shared" ca="1" si="121"/>
        <v>Casetas: C/ Canteras (Pd. Bus)</v>
      </c>
      <c r="M365" s="5" t="str">
        <f t="shared" ca="1" si="121"/>
        <v>05:17</v>
      </c>
      <c r="N365" s="5" t="str">
        <f t="shared" ca="1" si="121"/>
        <v>13:17</v>
      </c>
      <c r="O365" s="5" t="str">
        <f t="shared" ca="1" si="121"/>
        <v>21:17</v>
      </c>
      <c r="P365" s="5">
        <f t="shared" ca="1" si="121"/>
        <v>0</v>
      </c>
      <c r="Q365" s="5" t="str">
        <f t="shared" ca="1" si="121"/>
        <v>Casetas (frente nº 52)</v>
      </c>
      <c r="R365" s="5">
        <f t="shared" ca="1" si="121"/>
        <v>0</v>
      </c>
      <c r="S365" s="5" t="str">
        <f t="shared" ca="1" si="119"/>
        <v>2</v>
      </c>
      <c r="T365" s="5" t="str">
        <f t="shared" ca="1" si="119"/>
        <v>20</v>
      </c>
      <c r="U365" s="5">
        <f t="shared" ca="1" si="119"/>
        <v>3</v>
      </c>
      <c r="V365" s="5">
        <f t="shared" ca="1" si="114"/>
        <v>136</v>
      </c>
      <c r="W365" s="15" t="str">
        <f t="shared" ca="1" si="105"/>
        <v/>
      </c>
      <c r="X365" s="15">
        <f t="shared" ca="1" si="106"/>
        <v>1</v>
      </c>
      <c r="Y365" s="15">
        <f t="shared" ca="1" si="115"/>
        <v>1</v>
      </c>
      <c r="Z365">
        <f t="shared" ca="1" si="107"/>
        <v>0</v>
      </c>
      <c r="AA365">
        <f t="shared" ca="1" si="108"/>
        <v>0</v>
      </c>
      <c r="AB365">
        <f t="shared" ca="1" si="109"/>
        <v>0</v>
      </c>
      <c r="AC365">
        <f t="shared" ca="1" si="110"/>
        <v>5</v>
      </c>
      <c r="AD365">
        <f t="shared" ca="1" si="111"/>
        <v>5</v>
      </c>
    </row>
    <row r="366" spans="1:30" x14ac:dyDescent="0.25">
      <c r="E366">
        <f t="shared" ca="1" si="120"/>
        <v>137</v>
      </c>
      <c r="F366" s="14">
        <f t="shared" si="117"/>
        <v>364</v>
      </c>
      <c r="G366">
        <f t="shared" ca="1" si="103"/>
        <v>2</v>
      </c>
      <c r="H366">
        <f t="shared" ca="1" si="112"/>
        <v>140</v>
      </c>
      <c r="I366" t="str">
        <f t="shared" ca="1" si="118"/>
        <v>x3</v>
      </c>
      <c r="J366">
        <f t="shared" ca="1" si="113"/>
        <v>137</v>
      </c>
      <c r="K366" s="5" t="str">
        <f t="shared" ca="1" si="121"/>
        <v>Ruta 20/20</v>
      </c>
      <c r="L366" s="5" t="str">
        <f t="shared" ca="1" si="121"/>
        <v>Casetas: centro nº 14 (Pd. Bus)</v>
      </c>
      <c r="M366" s="5" t="str">
        <f t="shared" ca="1" si="121"/>
        <v>05:18</v>
      </c>
      <c r="N366" s="5" t="str">
        <f t="shared" ca="1" si="121"/>
        <v>13:18</v>
      </c>
      <c r="O366" s="5" t="str">
        <f t="shared" ca="1" si="121"/>
        <v>21:18</v>
      </c>
      <c r="P366" s="5">
        <f t="shared" ca="1" si="121"/>
        <v>0</v>
      </c>
      <c r="Q366" s="5" t="str">
        <f t="shared" ca="1" si="121"/>
        <v>Casetas: centro nº 7 (Pd. Bus)</v>
      </c>
      <c r="R366" s="5">
        <f t="shared" ca="1" si="121"/>
        <v>0</v>
      </c>
      <c r="S366" s="5" t="str">
        <f t="shared" ca="1" si="119"/>
        <v>2</v>
      </c>
      <c r="T366" s="5" t="str">
        <f t="shared" ca="1" si="119"/>
        <v>20</v>
      </c>
      <c r="U366" s="5">
        <f t="shared" ca="1" si="119"/>
        <v>4</v>
      </c>
      <c r="V366" s="5">
        <f t="shared" ca="1" si="114"/>
        <v>137</v>
      </c>
      <c r="W366" s="15" t="str">
        <f t="shared" ca="1" si="105"/>
        <v/>
      </c>
      <c r="X366" s="15">
        <f t="shared" ca="1" si="106"/>
        <v>1</v>
      </c>
      <c r="Y366" s="15">
        <f t="shared" ca="1" si="115"/>
        <v>1</v>
      </c>
      <c r="Z366">
        <f t="shared" ca="1" si="107"/>
        <v>0</v>
      </c>
      <c r="AA366">
        <f t="shared" ca="1" si="108"/>
        <v>0</v>
      </c>
      <c r="AB366">
        <f t="shared" ca="1" si="109"/>
        <v>0</v>
      </c>
      <c r="AC366">
        <f t="shared" ca="1" si="110"/>
        <v>4</v>
      </c>
      <c r="AD366">
        <f t="shared" ca="1" si="111"/>
        <v>4</v>
      </c>
    </row>
    <row r="367" spans="1:30" x14ac:dyDescent="0.25">
      <c r="E367">
        <f t="shared" ca="1" si="120"/>
        <v>138</v>
      </c>
      <c r="F367" s="14">
        <f t="shared" si="117"/>
        <v>365</v>
      </c>
      <c r="G367">
        <f t="shared" ca="1" si="103"/>
        <v>2</v>
      </c>
      <c r="H367">
        <f t="shared" ca="1" si="112"/>
        <v>140</v>
      </c>
      <c r="I367" t="str">
        <f t="shared" ca="1" si="118"/>
        <v>x3</v>
      </c>
      <c r="J367">
        <f t="shared" ca="1" si="113"/>
        <v>138</v>
      </c>
      <c r="K367" s="5" t="str">
        <f t="shared" ca="1" si="121"/>
        <v>Ruta 20/20</v>
      </c>
      <c r="L367" s="5" t="str">
        <f t="shared" ca="1" si="121"/>
        <v>Casetas: centro nº 76 (Cuartel - Pd. Bus)</v>
      </c>
      <c r="M367" s="5" t="str">
        <f t="shared" ca="1" si="121"/>
        <v>05:19</v>
      </c>
      <c r="N367" s="5" t="str">
        <f t="shared" ca="1" si="121"/>
        <v>13:19</v>
      </c>
      <c r="O367" s="5" t="str">
        <f t="shared" ca="1" si="121"/>
        <v>21:19</v>
      </c>
      <c r="P367" s="5">
        <f t="shared" ca="1" si="121"/>
        <v>0</v>
      </c>
      <c r="Q367" s="5" t="str">
        <f t="shared" ca="1" si="121"/>
        <v>Casetas (frente C/ Canteras)</v>
      </c>
      <c r="R367" s="5">
        <f t="shared" ca="1" si="121"/>
        <v>0</v>
      </c>
      <c r="S367" s="5" t="str">
        <f t="shared" ca="1" si="119"/>
        <v>2</v>
      </c>
      <c r="T367" s="5" t="str">
        <f t="shared" ca="1" si="119"/>
        <v>20</v>
      </c>
      <c r="U367" s="5">
        <f t="shared" ca="1" si="119"/>
        <v>5</v>
      </c>
      <c r="V367" s="5">
        <f t="shared" ca="1" si="114"/>
        <v>138</v>
      </c>
      <c r="W367" s="15" t="str">
        <f t="shared" ca="1" si="105"/>
        <v/>
      </c>
      <c r="X367" s="15">
        <f t="shared" ca="1" si="106"/>
        <v>1</v>
      </c>
      <c r="Y367" s="15">
        <f t="shared" ca="1" si="115"/>
        <v>1</v>
      </c>
      <c r="Z367">
        <f t="shared" ca="1" si="107"/>
        <v>0</v>
      </c>
      <c r="AA367">
        <f t="shared" ca="1" si="108"/>
        <v>0</v>
      </c>
      <c r="AB367">
        <f t="shared" ca="1" si="109"/>
        <v>0</v>
      </c>
      <c r="AC367">
        <f t="shared" ca="1" si="110"/>
        <v>3</v>
      </c>
      <c r="AD367">
        <f t="shared" ca="1" si="111"/>
        <v>3</v>
      </c>
    </row>
    <row r="368" spans="1:30" x14ac:dyDescent="0.25">
      <c r="A368" s="39"/>
      <c r="B368" s="38"/>
      <c r="C368" s="39"/>
      <c r="D368" s="39"/>
      <c r="E368" s="39">
        <f t="shared" ca="1" si="120"/>
        <v>139</v>
      </c>
      <c r="F368" s="38">
        <f t="shared" si="117"/>
        <v>366</v>
      </c>
      <c r="G368" s="39">
        <f t="shared" ref="G368:G431" ca="1" si="122">IF(H367=J367,G367+1,G367)</f>
        <v>2</v>
      </c>
      <c r="H368" s="39">
        <f t="shared" ca="1" si="112"/>
        <v>140</v>
      </c>
      <c r="I368" s="39" t="str">
        <f t="shared" ca="1" si="118"/>
        <v>x3</v>
      </c>
      <c r="J368" s="39">
        <f t="shared" ca="1" si="113"/>
        <v>139</v>
      </c>
      <c r="K368" s="48" t="str">
        <f t="shared" ca="1" si="121"/>
        <v>Ruta 20/20</v>
      </c>
      <c r="L368" s="48" t="str">
        <f t="shared" ca="1" si="121"/>
        <v>Casetas: (urbanización Alameda)</v>
      </c>
      <c r="M368" s="48" t="str">
        <f t="shared" ca="1" si="121"/>
        <v>05:20</v>
      </c>
      <c r="N368" s="48" t="str">
        <f t="shared" ca="1" si="121"/>
        <v>13:20</v>
      </c>
      <c r="O368" s="48" t="str">
        <f t="shared" ca="1" si="121"/>
        <v>21:20</v>
      </c>
      <c r="P368" s="48">
        <f t="shared" ca="1" si="121"/>
        <v>0</v>
      </c>
      <c r="Q368" s="48" t="str">
        <f t="shared" ca="1" si="121"/>
        <v>Ctra. Logroño (Casetas: frente Chocolates Lacasa - Pd. Bus)</v>
      </c>
      <c r="R368" s="48">
        <f t="shared" ca="1" si="121"/>
        <v>0</v>
      </c>
      <c r="S368" s="48" t="str">
        <f t="shared" ca="1" si="119"/>
        <v>2</v>
      </c>
      <c r="T368" s="5" t="str">
        <f t="shared" ca="1" si="119"/>
        <v>20</v>
      </c>
      <c r="U368" s="5">
        <f t="shared" ca="1" si="119"/>
        <v>6</v>
      </c>
      <c r="V368" s="5">
        <f t="shared" ca="1" si="114"/>
        <v>139</v>
      </c>
      <c r="W368" s="15" t="str">
        <f t="shared" ca="1" si="105"/>
        <v/>
      </c>
      <c r="X368" s="15">
        <f t="shared" ca="1" si="106"/>
        <v>1</v>
      </c>
      <c r="Y368" s="15">
        <f t="shared" ca="1" si="115"/>
        <v>1</v>
      </c>
      <c r="Z368">
        <f t="shared" ca="1" si="107"/>
        <v>0</v>
      </c>
      <c r="AA368">
        <f t="shared" ca="1" si="108"/>
        <v>0</v>
      </c>
      <c r="AB368">
        <f t="shared" ca="1" si="109"/>
        <v>0</v>
      </c>
      <c r="AC368">
        <f t="shared" ca="1" si="110"/>
        <v>2</v>
      </c>
      <c r="AD368">
        <f t="shared" ca="1" si="111"/>
        <v>2</v>
      </c>
    </row>
    <row r="369" spans="5:30" x14ac:dyDescent="0.25">
      <c r="E369">
        <f t="shared" ca="1" si="120"/>
        <v>140</v>
      </c>
      <c r="F369" s="14">
        <f t="shared" si="117"/>
        <v>367</v>
      </c>
      <c r="G369">
        <f t="shared" ca="1" si="122"/>
        <v>2</v>
      </c>
      <c r="H369">
        <f t="shared" ca="1" si="112"/>
        <v>140</v>
      </c>
      <c r="I369" t="str">
        <f t="shared" ca="1" si="118"/>
        <v>x3</v>
      </c>
      <c r="J369">
        <f t="shared" ca="1" si="113"/>
        <v>140</v>
      </c>
      <c r="K369" s="5" t="str">
        <f t="shared" ca="1" si="121"/>
        <v>Ruta 20/20</v>
      </c>
      <c r="L369" s="5" t="str">
        <f t="shared" ca="1" si="121"/>
        <v>Opel Planta en Figueruelas</v>
      </c>
      <c r="M369" s="5" t="str">
        <f t="shared" ca="1" si="121"/>
        <v>05:30</v>
      </c>
      <c r="N369" s="5" t="str">
        <f t="shared" ca="1" si="121"/>
        <v>13:30</v>
      </c>
      <c r="O369" s="5" t="str">
        <f t="shared" ca="1" si="121"/>
        <v>21:30</v>
      </c>
      <c r="P369" s="5">
        <f t="shared" ca="1" si="121"/>
        <v>0</v>
      </c>
      <c r="Q369" s="5" t="str">
        <f t="shared" ca="1" si="121"/>
        <v>Ctra. Logroño desvío Utebo (Pd. Bus)</v>
      </c>
      <c r="R369" s="5">
        <f t="shared" ca="1" si="121"/>
        <v>0</v>
      </c>
      <c r="S369" s="5" t="str">
        <f t="shared" ca="1" si="121"/>
        <v>2</v>
      </c>
      <c r="T369" s="5" t="str">
        <f t="shared" ca="1" si="121"/>
        <v>20</v>
      </c>
      <c r="U369" s="5">
        <f t="shared" ca="1" si="121"/>
        <v>7</v>
      </c>
      <c r="V369" s="5">
        <f t="shared" ref="V369:V378" ca="1" si="123">INDIRECT("'"&amp;$I369&amp;"'!"&amp;V$2&amp;$J369+3)</f>
        <v>0</v>
      </c>
      <c r="W369" s="15" t="str">
        <f t="shared" ref="W369:W387" ca="1" si="124">IF(K369=L369,1,"")</f>
        <v/>
      </c>
      <c r="X369" s="15">
        <f t="shared" ref="X369:X386" ca="1" si="125">IF(AND(L369&lt;&gt;"",W369=""),1,0)</f>
        <v>1</v>
      </c>
      <c r="Y369" s="15">
        <f ca="1">IF(AND(Q369&lt;&gt;"",W369=""),1,"")</f>
        <v>1</v>
      </c>
      <c r="Z369">
        <f t="shared" ref="Z369:Z414" ca="1" si="126">IF(W369=1,AA369+AB369+1,0)</f>
        <v>0</v>
      </c>
      <c r="AA369">
        <f t="shared" ref="AA369:AA423" ca="1" si="127">IF(W369=1,AC370,0)</f>
        <v>0</v>
      </c>
      <c r="AB369">
        <f t="shared" ref="AB369:AB423" ca="1" si="128">IF(W369=1,AD370,0)</f>
        <v>0</v>
      </c>
      <c r="AC369">
        <f t="shared" ref="AC369:AC390" ca="1" si="129">IF($W369=1,0,$X369+AC370)</f>
        <v>1</v>
      </c>
      <c r="AD369">
        <f t="shared" ref="AD369:AD390" ca="1" si="130">IF($W369=1,0,$Y369+AD370)</f>
        <v>1</v>
      </c>
    </row>
    <row r="370" spans="5:30" x14ac:dyDescent="0.25">
      <c r="E370">
        <f t="shared" ca="1" si="120"/>
        <v>1</v>
      </c>
      <c r="F370" s="14">
        <f t="shared" si="117"/>
        <v>368</v>
      </c>
      <c r="G370">
        <f t="shared" ca="1" si="122"/>
        <v>3</v>
      </c>
      <c r="H370">
        <f t="shared" ca="1" si="112"/>
        <v>252</v>
      </c>
      <c r="I370" t="str">
        <f t="shared" ca="1" si="118"/>
        <v>x4</v>
      </c>
      <c r="J370">
        <f t="shared" ca="1" si="113"/>
        <v>1</v>
      </c>
      <c r="K370" s="5" t="str">
        <f t="shared" ca="1" si="121"/>
        <v>Ruta 1/1</v>
      </c>
      <c r="L370" s="5" t="str">
        <f t="shared" ca="1" si="121"/>
        <v>Ruta 1/1</v>
      </c>
      <c r="M370" s="5">
        <f t="shared" ca="1" si="121"/>
        <v>0</v>
      </c>
      <c r="N370" s="5">
        <f t="shared" ca="1" si="121"/>
        <v>0</v>
      </c>
      <c r="O370" s="5">
        <f t="shared" ca="1" si="121"/>
        <v>0</v>
      </c>
      <c r="P370" s="5">
        <f t="shared" ca="1" si="121"/>
        <v>0</v>
      </c>
      <c r="Q370" s="5">
        <f t="shared" ca="1" si="121"/>
        <v>0</v>
      </c>
      <c r="R370" s="5">
        <f t="shared" ca="1" si="121"/>
        <v>1</v>
      </c>
      <c r="S370" s="5" t="str">
        <f t="shared" ca="1" si="121"/>
        <v>1</v>
      </c>
      <c r="T370" s="5" t="str">
        <f t="shared" ca="1" si="121"/>
        <v>1</v>
      </c>
      <c r="U370" s="5">
        <f t="shared" ca="1" si="121"/>
        <v>0</v>
      </c>
      <c r="V370" s="5">
        <f t="shared" ca="1" si="123"/>
        <v>1</v>
      </c>
      <c r="W370" s="15">
        <f t="shared" ca="1" si="124"/>
        <v>1</v>
      </c>
      <c r="X370" s="15">
        <f t="shared" ca="1" si="125"/>
        <v>0</v>
      </c>
      <c r="Y370" s="15" t="str">
        <f t="shared" ref="Y370:Y386" ca="1" si="131">IF(AND(Q370&lt;&gt;"",W370=""),1,"")</f>
        <v/>
      </c>
      <c r="Z370">
        <f t="shared" ca="1" si="126"/>
        <v>60</v>
      </c>
      <c r="AA370">
        <f t="shared" ca="1" si="127"/>
        <v>29</v>
      </c>
      <c r="AB370">
        <f t="shared" ca="1" si="128"/>
        <v>30</v>
      </c>
      <c r="AC370">
        <f t="shared" ca="1" si="129"/>
        <v>0</v>
      </c>
      <c r="AD370">
        <f t="shared" ca="1" si="130"/>
        <v>0</v>
      </c>
    </row>
    <row r="371" spans="5:30" x14ac:dyDescent="0.25">
      <c r="E371">
        <f t="shared" ca="1" si="120"/>
        <v>2</v>
      </c>
      <c r="F371" s="14">
        <f t="shared" si="117"/>
        <v>369</v>
      </c>
      <c r="G371">
        <f t="shared" ca="1" si="122"/>
        <v>3</v>
      </c>
      <c r="H371">
        <f t="shared" ca="1" si="112"/>
        <v>252</v>
      </c>
      <c r="I371" t="str">
        <f t="shared" ca="1" si="118"/>
        <v>x4</v>
      </c>
      <c r="J371">
        <f t="shared" ca="1" si="113"/>
        <v>2</v>
      </c>
      <c r="K371" s="5" t="str">
        <f t="shared" ca="1" si="121"/>
        <v>Ruta 1/1</v>
      </c>
      <c r="L371" s="5" t="str">
        <f t="shared" ca="1" si="121"/>
        <v>Vía Hispanidad (esq. Gómez Laguna - Pd. Bus)</v>
      </c>
      <c r="M371" s="5" t="str">
        <f t="shared" ca="1" si="121"/>
        <v>04:40</v>
      </c>
      <c r="N371" s="5" t="str">
        <f t="shared" ca="1" si="121"/>
        <v>12:31</v>
      </c>
      <c r="O371" s="5" t="str">
        <f t="shared" ca="1" si="121"/>
        <v>20:38</v>
      </c>
      <c r="P371" s="5" t="str">
        <f t="shared" ca="1" si="121"/>
        <v>06:38</v>
      </c>
      <c r="Q371" s="5" t="str">
        <f t="shared" ca="1" si="121"/>
        <v>Opel Planta en Figueruelas</v>
      </c>
      <c r="R371" s="5">
        <f t="shared" ca="1" si="121"/>
        <v>0</v>
      </c>
      <c r="S371" s="5" t="str">
        <f t="shared" ca="1" si="121"/>
        <v>1</v>
      </c>
      <c r="T371" s="5" t="str">
        <f t="shared" ca="1" si="121"/>
        <v>1</v>
      </c>
      <c r="U371" s="5">
        <f t="shared" ca="1" si="121"/>
        <v>1</v>
      </c>
      <c r="V371" s="5">
        <f t="shared" ca="1" si="123"/>
        <v>2</v>
      </c>
      <c r="W371" s="15" t="str">
        <f t="shared" ca="1" si="124"/>
        <v/>
      </c>
      <c r="X371" s="15">
        <f t="shared" ca="1" si="125"/>
        <v>1</v>
      </c>
      <c r="Y371" s="15">
        <f t="shared" ca="1" si="131"/>
        <v>1</v>
      </c>
      <c r="Z371">
        <f t="shared" ca="1" si="126"/>
        <v>0</v>
      </c>
      <c r="AA371">
        <f t="shared" ca="1" si="127"/>
        <v>0</v>
      </c>
      <c r="AB371">
        <f t="shared" ca="1" si="128"/>
        <v>0</v>
      </c>
      <c r="AC371">
        <f t="shared" ca="1" si="129"/>
        <v>29</v>
      </c>
      <c r="AD371">
        <f t="shared" ca="1" si="130"/>
        <v>30</v>
      </c>
    </row>
    <row r="372" spans="5:30" x14ac:dyDescent="0.25">
      <c r="E372">
        <f t="shared" ca="1" si="120"/>
        <v>3</v>
      </c>
      <c r="F372" s="14">
        <f t="shared" si="117"/>
        <v>370</v>
      </c>
      <c r="G372">
        <f t="shared" ca="1" si="122"/>
        <v>3</v>
      </c>
      <c r="H372">
        <f t="shared" ca="1" si="112"/>
        <v>252</v>
      </c>
      <c r="I372" t="str">
        <f t="shared" ca="1" si="118"/>
        <v>x4</v>
      </c>
      <c r="J372">
        <f t="shared" ca="1" si="113"/>
        <v>3</v>
      </c>
      <c r="K372" s="5" t="str">
        <f t="shared" ca="1" si="121"/>
        <v>Ruta 1/1</v>
      </c>
      <c r="L372" s="5" t="str">
        <f t="shared" ca="1" si="121"/>
        <v>Vía Hispanidad (Gasolinera Casablanca - esq. C/ La Vía)</v>
      </c>
      <c r="M372" s="5" t="str">
        <f t="shared" ca="1" si="121"/>
        <v>04:42</v>
      </c>
      <c r="N372" s="5" t="str">
        <f t="shared" ca="1" si="121"/>
        <v>12:33</v>
      </c>
      <c r="O372" s="5" t="str">
        <f t="shared" ca="1" si="121"/>
        <v>20:40</v>
      </c>
      <c r="P372" s="5" t="str">
        <f t="shared" ca="1" si="121"/>
        <v>06:40</v>
      </c>
      <c r="Q372" s="5" t="str">
        <f t="shared" ca="1" si="121"/>
        <v>Alagón - rotonda (marquesina Bus)</v>
      </c>
      <c r="R372" s="5">
        <f t="shared" ca="1" si="121"/>
        <v>0</v>
      </c>
      <c r="S372" s="5" t="str">
        <f t="shared" ca="1" si="121"/>
        <v>1</v>
      </c>
      <c r="T372" s="5" t="str">
        <f t="shared" ca="1" si="121"/>
        <v>1</v>
      </c>
      <c r="U372" s="5">
        <f t="shared" ca="1" si="121"/>
        <v>2</v>
      </c>
      <c r="V372" s="5">
        <f t="shared" ca="1" si="123"/>
        <v>3</v>
      </c>
      <c r="W372" s="15" t="str">
        <f t="shared" ca="1" si="124"/>
        <v/>
      </c>
      <c r="X372" s="15">
        <f t="shared" ca="1" si="125"/>
        <v>1</v>
      </c>
      <c r="Y372" s="15">
        <f t="shared" ca="1" si="131"/>
        <v>1</v>
      </c>
      <c r="Z372">
        <f t="shared" ca="1" si="126"/>
        <v>0</v>
      </c>
      <c r="AA372">
        <f t="shared" ca="1" si="127"/>
        <v>0</v>
      </c>
      <c r="AB372">
        <f t="shared" ca="1" si="128"/>
        <v>0</v>
      </c>
      <c r="AC372">
        <f t="shared" ca="1" si="129"/>
        <v>28</v>
      </c>
      <c r="AD372">
        <f t="shared" ca="1" si="130"/>
        <v>29</v>
      </c>
    </row>
    <row r="373" spans="5:30" x14ac:dyDescent="0.25">
      <c r="E373">
        <f t="shared" ca="1" si="120"/>
        <v>4</v>
      </c>
      <c r="F373" s="14">
        <f t="shared" si="117"/>
        <v>371</v>
      </c>
      <c r="G373">
        <f t="shared" ca="1" si="122"/>
        <v>3</v>
      </c>
      <c r="H373">
        <f t="shared" ca="1" si="112"/>
        <v>252</v>
      </c>
      <c r="I373" t="str">
        <f t="shared" ca="1" si="118"/>
        <v>x4</v>
      </c>
      <c r="J373">
        <f t="shared" ca="1" si="113"/>
        <v>4</v>
      </c>
      <c r="K373" s="5" t="str">
        <f t="shared" ca="1" si="121"/>
        <v>Ruta 1/1</v>
      </c>
      <c r="L373" s="5" t="str">
        <f t="shared" ca="1" si="121"/>
        <v>Avd. América (esq. C/ Pontevedra - Pd. Bus)</v>
      </c>
      <c r="M373" s="5" t="str">
        <f t="shared" ca="1" si="121"/>
        <v>04:45</v>
      </c>
      <c r="N373" s="5" t="str">
        <f t="shared" ca="1" si="121"/>
        <v>12:36</v>
      </c>
      <c r="O373" s="5" t="str">
        <f t="shared" ca="1" si="121"/>
        <v>20:43</v>
      </c>
      <c r="P373" s="5" t="str">
        <f t="shared" ca="1" si="121"/>
        <v>06:43</v>
      </c>
      <c r="Q373" s="5" t="str">
        <f t="shared" ca="1" si="121"/>
        <v>Casetas (urbanización Alameda)</v>
      </c>
      <c r="R373" s="5">
        <f t="shared" ca="1" si="121"/>
        <v>0</v>
      </c>
      <c r="S373" s="5" t="str">
        <f t="shared" ca="1" si="121"/>
        <v>1</v>
      </c>
      <c r="T373" s="5" t="str">
        <f t="shared" ca="1" si="121"/>
        <v>1</v>
      </c>
      <c r="U373" s="5">
        <f t="shared" ca="1" si="121"/>
        <v>3</v>
      </c>
      <c r="V373" s="5">
        <f t="shared" ca="1" si="123"/>
        <v>4</v>
      </c>
      <c r="W373" s="15" t="str">
        <f t="shared" ca="1" si="124"/>
        <v/>
      </c>
      <c r="X373" s="15">
        <f t="shared" ca="1" si="125"/>
        <v>1</v>
      </c>
      <c r="Y373" s="15">
        <f t="shared" ca="1" si="131"/>
        <v>1</v>
      </c>
      <c r="Z373">
        <f t="shared" ca="1" si="126"/>
        <v>0</v>
      </c>
      <c r="AA373">
        <f t="shared" ca="1" si="127"/>
        <v>0</v>
      </c>
      <c r="AB373">
        <f t="shared" ca="1" si="128"/>
        <v>0</v>
      </c>
      <c r="AC373">
        <f t="shared" ca="1" si="129"/>
        <v>27</v>
      </c>
      <c r="AD373">
        <f t="shared" ca="1" si="130"/>
        <v>28</v>
      </c>
    </row>
    <row r="374" spans="5:30" x14ac:dyDescent="0.25">
      <c r="E374">
        <f t="shared" ca="1" si="120"/>
        <v>5</v>
      </c>
      <c r="F374" s="14">
        <f t="shared" si="117"/>
        <v>372</v>
      </c>
      <c r="G374">
        <f t="shared" ca="1" si="122"/>
        <v>3</v>
      </c>
      <c r="H374">
        <f t="shared" ca="1" si="112"/>
        <v>252</v>
      </c>
      <c r="I374" t="str">
        <f t="shared" ca="1" si="118"/>
        <v>x4</v>
      </c>
      <c r="J374">
        <f t="shared" ca="1" si="113"/>
        <v>5</v>
      </c>
      <c r="K374" s="5" t="str">
        <f t="shared" ca="1" si="121"/>
        <v>Ruta 1/1</v>
      </c>
      <c r="L374" s="5" t="str">
        <f t="shared" ca="1" si="121"/>
        <v>Pº de Cuellar (esquina Vía San Fernando)</v>
      </c>
      <c r="M374" s="5" t="str">
        <f t="shared" ca="1" si="121"/>
        <v>04:47</v>
      </c>
      <c r="N374" s="5" t="str">
        <f t="shared" ca="1" si="121"/>
        <v>12:38</v>
      </c>
      <c r="O374" s="5" t="str">
        <f t="shared" ca="1" si="121"/>
        <v>20:45</v>
      </c>
      <c r="P374" s="5" t="str">
        <f t="shared" ca="1" si="121"/>
        <v>06:45</v>
      </c>
      <c r="Q374" s="5" t="str">
        <f t="shared" ca="1" si="121"/>
        <v>Casetas (frente nº 52)</v>
      </c>
      <c r="R374" s="5">
        <f t="shared" ca="1" si="121"/>
        <v>0</v>
      </c>
      <c r="S374" s="5" t="str">
        <f t="shared" ca="1" si="121"/>
        <v>1</v>
      </c>
      <c r="T374" s="5" t="str">
        <f t="shared" ca="1" si="121"/>
        <v>1</v>
      </c>
      <c r="U374" s="5">
        <f t="shared" ca="1" si="121"/>
        <v>4</v>
      </c>
      <c r="V374" s="5">
        <f t="shared" ca="1" si="123"/>
        <v>5</v>
      </c>
      <c r="W374" s="15" t="str">
        <f t="shared" ca="1" si="124"/>
        <v/>
      </c>
      <c r="X374" s="15">
        <f t="shared" ca="1" si="125"/>
        <v>1</v>
      </c>
      <c r="Y374" s="15">
        <f t="shared" ca="1" si="131"/>
        <v>1</v>
      </c>
      <c r="Z374">
        <f t="shared" ca="1" si="126"/>
        <v>0</v>
      </c>
      <c r="AA374">
        <f t="shared" ca="1" si="127"/>
        <v>0</v>
      </c>
      <c r="AB374">
        <f t="shared" ca="1" si="128"/>
        <v>0</v>
      </c>
      <c r="AC374">
        <f t="shared" ca="1" si="129"/>
        <v>26</v>
      </c>
      <c r="AD374">
        <f t="shared" ca="1" si="130"/>
        <v>27</v>
      </c>
    </row>
    <row r="375" spans="5:30" x14ac:dyDescent="0.25">
      <c r="E375">
        <f t="shared" ca="1" si="120"/>
        <v>6</v>
      </c>
      <c r="F375" s="14">
        <f t="shared" si="117"/>
        <v>373</v>
      </c>
      <c r="G375">
        <f t="shared" ca="1" si="122"/>
        <v>3</v>
      </c>
      <c r="H375">
        <f t="shared" ca="1" si="112"/>
        <v>252</v>
      </c>
      <c r="I375" t="str">
        <f t="shared" ca="1" si="118"/>
        <v>x4</v>
      </c>
      <c r="J375">
        <f t="shared" ca="1" si="113"/>
        <v>6</v>
      </c>
      <c r="K375" s="5" t="str">
        <f t="shared" ca="1" si="121"/>
        <v>Ruta 1/1</v>
      </c>
      <c r="L375" s="5" t="str">
        <f t="shared" ca="1" si="121"/>
        <v>Avenida San José (esq. C/ Bellavista - Pd. Bus)</v>
      </c>
      <c r="M375" s="5" t="str">
        <f t="shared" ca="1" si="121"/>
        <v>04:49</v>
      </c>
      <c r="N375" s="5" t="str">
        <f t="shared" ca="1" si="121"/>
        <v>12:40</v>
      </c>
      <c r="O375" s="5" t="str">
        <f t="shared" ca="1" si="121"/>
        <v>20:47</v>
      </c>
      <c r="P375" s="5" t="str">
        <f t="shared" ca="1" si="121"/>
        <v>06:47</v>
      </c>
      <c r="Q375" s="5" t="str">
        <f t="shared" ref="K375:U398" ca="1" si="132">INDIRECT("'"&amp;$I375&amp;"'!"&amp;Q$2&amp;$J375+2)</f>
        <v>Carretera de Logroño (frente desvío Utebo)</v>
      </c>
      <c r="R375" s="5">
        <f t="shared" ca="1" si="132"/>
        <v>0</v>
      </c>
      <c r="S375" s="5" t="str">
        <f t="shared" ca="1" si="132"/>
        <v>1</v>
      </c>
      <c r="T375" s="5" t="str">
        <f t="shared" ca="1" si="132"/>
        <v>1</v>
      </c>
      <c r="U375" s="5">
        <f t="shared" ca="1" si="132"/>
        <v>5</v>
      </c>
      <c r="V375" s="5">
        <f t="shared" ca="1" si="123"/>
        <v>6</v>
      </c>
      <c r="W375" s="15" t="str">
        <f t="shared" ca="1" si="124"/>
        <v/>
      </c>
      <c r="X375" s="15">
        <f t="shared" ca="1" si="125"/>
        <v>1</v>
      </c>
      <c r="Y375" s="15">
        <f t="shared" ca="1" si="131"/>
        <v>1</v>
      </c>
      <c r="Z375">
        <f t="shared" ca="1" si="126"/>
        <v>0</v>
      </c>
      <c r="AA375">
        <f t="shared" ca="1" si="127"/>
        <v>0</v>
      </c>
      <c r="AB375">
        <f t="shared" ca="1" si="128"/>
        <v>0</v>
      </c>
      <c r="AC375">
        <f t="shared" ca="1" si="129"/>
        <v>25</v>
      </c>
      <c r="AD375">
        <f t="shared" ca="1" si="130"/>
        <v>26</v>
      </c>
    </row>
    <row r="376" spans="5:30" x14ac:dyDescent="0.25">
      <c r="E376">
        <f t="shared" ca="1" si="120"/>
        <v>7</v>
      </c>
      <c r="F376" s="14">
        <f t="shared" si="117"/>
        <v>374</v>
      </c>
      <c r="G376">
        <f t="shared" ca="1" si="122"/>
        <v>3</v>
      </c>
      <c r="H376">
        <f t="shared" ca="1" si="112"/>
        <v>252</v>
      </c>
      <c r="I376" t="str">
        <f t="shared" ca="1" si="118"/>
        <v>x4</v>
      </c>
      <c r="J376">
        <f t="shared" ca="1" si="113"/>
        <v>7</v>
      </c>
      <c r="K376" s="5" t="str">
        <f t="shared" ca="1" si="132"/>
        <v>Ruta 1/1</v>
      </c>
      <c r="L376" s="5" t="str">
        <f t="shared" ca="1" si="132"/>
        <v>Avenida Tenor Fleta, nº 115-117</v>
      </c>
      <c r="M376" s="5" t="str">
        <f t="shared" ca="1" si="132"/>
        <v>04:50</v>
      </c>
      <c r="N376" s="5" t="str">
        <f t="shared" ca="1" si="132"/>
        <v>12:41</v>
      </c>
      <c r="O376" s="5" t="str">
        <f t="shared" ca="1" si="132"/>
        <v>20:48</v>
      </c>
      <c r="P376" s="5" t="str">
        <f t="shared" ca="1" si="132"/>
        <v>06:48</v>
      </c>
      <c r="Q376" s="5" t="str">
        <f t="shared" ca="1" si="132"/>
        <v>Carretera de Logroño (desvío Monzalbarba - Pd. Bus)</v>
      </c>
      <c r="R376" s="5">
        <f t="shared" ca="1" si="132"/>
        <v>0</v>
      </c>
      <c r="S376" s="5" t="str">
        <f t="shared" ca="1" si="132"/>
        <v>1</v>
      </c>
      <c r="T376" s="5" t="str">
        <f t="shared" ca="1" si="132"/>
        <v>1</v>
      </c>
      <c r="U376" s="5">
        <f t="shared" ca="1" si="132"/>
        <v>6</v>
      </c>
      <c r="V376" s="5">
        <f t="shared" ca="1" si="123"/>
        <v>7</v>
      </c>
      <c r="W376" s="15" t="str">
        <f t="shared" ca="1" si="124"/>
        <v/>
      </c>
      <c r="X376" s="15">
        <f t="shared" ca="1" si="125"/>
        <v>1</v>
      </c>
      <c r="Y376" s="15">
        <f t="shared" ca="1" si="131"/>
        <v>1</v>
      </c>
      <c r="Z376">
        <f t="shared" ca="1" si="126"/>
        <v>0</v>
      </c>
      <c r="AA376">
        <f t="shared" ca="1" si="127"/>
        <v>0</v>
      </c>
      <c r="AB376">
        <f t="shared" ca="1" si="128"/>
        <v>0</v>
      </c>
      <c r="AC376">
        <f t="shared" ca="1" si="129"/>
        <v>24</v>
      </c>
      <c r="AD376">
        <f t="shared" ca="1" si="130"/>
        <v>25</v>
      </c>
    </row>
    <row r="377" spans="5:30" x14ac:dyDescent="0.25">
      <c r="E377">
        <f t="shared" ca="1" si="120"/>
        <v>8</v>
      </c>
      <c r="F377" s="14">
        <f t="shared" si="117"/>
        <v>375</v>
      </c>
      <c r="G377">
        <f t="shared" ca="1" si="122"/>
        <v>3</v>
      </c>
      <c r="H377">
        <f t="shared" ca="1" si="112"/>
        <v>252</v>
      </c>
      <c r="I377" t="str">
        <f t="shared" ca="1" si="118"/>
        <v>x4</v>
      </c>
      <c r="J377">
        <f t="shared" ca="1" si="113"/>
        <v>8</v>
      </c>
      <c r="K377" s="5" t="str">
        <f t="shared" ca="1" si="132"/>
        <v>Ruta 1/1</v>
      </c>
      <c r="L377" s="5" t="str">
        <f t="shared" ca="1" si="132"/>
        <v>Avenida Puente Virrey (esq. Pablo Remacha) - (Pd. Bus)</v>
      </c>
      <c r="M377" s="5" t="str">
        <f t="shared" ca="1" si="132"/>
        <v>04:51</v>
      </c>
      <c r="N377" s="5" t="str">
        <f t="shared" ca="1" si="132"/>
        <v>12:42</v>
      </c>
      <c r="O377" s="5" t="str">
        <f t="shared" ca="1" si="132"/>
        <v>20:49</v>
      </c>
      <c r="P377" s="5" t="str">
        <f t="shared" ca="1" si="132"/>
        <v>06:49</v>
      </c>
      <c r="Q377" s="5" t="str">
        <f t="shared" ca="1" si="132"/>
        <v>Carretera de Logroño (frente Torres de San Lamberto)</v>
      </c>
      <c r="R377" s="5">
        <f t="shared" ca="1" si="132"/>
        <v>0</v>
      </c>
      <c r="S377" s="5" t="str">
        <f t="shared" ca="1" si="132"/>
        <v>1</v>
      </c>
      <c r="T377" s="5" t="str">
        <f t="shared" ca="1" si="132"/>
        <v>1</v>
      </c>
      <c r="U377" s="5">
        <f t="shared" ca="1" si="132"/>
        <v>7</v>
      </c>
      <c r="V377" s="5">
        <f t="shared" ca="1" si="123"/>
        <v>8</v>
      </c>
      <c r="W377" s="15" t="str">
        <f t="shared" ca="1" si="124"/>
        <v/>
      </c>
      <c r="X377" s="15">
        <f t="shared" ca="1" si="125"/>
        <v>1</v>
      </c>
      <c r="Y377" s="15">
        <f t="shared" ca="1" si="131"/>
        <v>1</v>
      </c>
      <c r="Z377">
        <f t="shared" ca="1" si="126"/>
        <v>0</v>
      </c>
      <c r="AA377">
        <f t="shared" ca="1" si="127"/>
        <v>0</v>
      </c>
      <c r="AB377">
        <f t="shared" ca="1" si="128"/>
        <v>0</v>
      </c>
      <c r="AC377">
        <f t="shared" ca="1" si="129"/>
        <v>23</v>
      </c>
      <c r="AD377">
        <f t="shared" ca="1" si="130"/>
        <v>24</v>
      </c>
    </row>
    <row r="378" spans="5:30" x14ac:dyDescent="0.25">
      <c r="E378">
        <f t="shared" ca="1" si="120"/>
        <v>9</v>
      </c>
      <c r="F378" s="14">
        <f t="shared" si="117"/>
        <v>376</v>
      </c>
      <c r="G378">
        <f t="shared" ca="1" si="122"/>
        <v>3</v>
      </c>
      <c r="H378">
        <f t="shared" ca="1" si="112"/>
        <v>252</v>
      </c>
      <c r="I378" t="str">
        <f t="shared" ca="1" si="118"/>
        <v>x4</v>
      </c>
      <c r="J378">
        <f t="shared" ca="1" si="113"/>
        <v>9</v>
      </c>
      <c r="K378" s="5" t="str">
        <f t="shared" ca="1" si="132"/>
        <v>Ruta 1/1</v>
      </c>
      <c r="L378" s="5" t="str">
        <f t="shared" ca="1" si="132"/>
        <v>Avenida San José (esq. Privilegio de la Unión)</v>
      </c>
      <c r="M378" s="5" t="str">
        <f t="shared" ca="1" si="132"/>
        <v>04:52</v>
      </c>
      <c r="N378" s="5" t="str">
        <f t="shared" ca="1" si="132"/>
        <v>12:43</v>
      </c>
      <c r="O378" s="5" t="str">
        <f t="shared" ca="1" si="132"/>
        <v>20:50</v>
      </c>
      <c r="P378" s="5" t="str">
        <f t="shared" ca="1" si="132"/>
        <v>06:50</v>
      </c>
      <c r="Q378" s="5" t="str">
        <f t="shared" ca="1" si="132"/>
        <v>Avenida de Navarra, nº 183 (Pd. Bus)</v>
      </c>
      <c r="R378" s="5">
        <f t="shared" ca="1" si="132"/>
        <v>0</v>
      </c>
      <c r="S378" s="5" t="str">
        <f t="shared" ca="1" si="132"/>
        <v>1</v>
      </c>
      <c r="T378" s="5" t="str">
        <f t="shared" ca="1" si="132"/>
        <v>1</v>
      </c>
      <c r="U378" s="5">
        <f t="shared" ca="1" si="132"/>
        <v>8</v>
      </c>
      <c r="V378" s="5">
        <f t="shared" ca="1" si="123"/>
        <v>9</v>
      </c>
      <c r="W378" s="15" t="str">
        <f t="shared" ca="1" si="124"/>
        <v/>
      </c>
      <c r="X378" s="15">
        <f t="shared" ca="1" si="125"/>
        <v>1</v>
      </c>
      <c r="Y378" s="15">
        <f t="shared" ca="1" si="131"/>
        <v>1</v>
      </c>
      <c r="Z378">
        <f t="shared" ca="1" si="126"/>
        <v>0</v>
      </c>
      <c r="AA378">
        <f t="shared" ca="1" si="127"/>
        <v>0</v>
      </c>
      <c r="AB378">
        <f t="shared" ca="1" si="128"/>
        <v>0</v>
      </c>
      <c r="AC378">
        <f t="shared" ca="1" si="129"/>
        <v>22</v>
      </c>
      <c r="AD378">
        <f t="shared" ca="1" si="130"/>
        <v>23</v>
      </c>
    </row>
    <row r="379" spans="5:30" x14ac:dyDescent="0.25">
      <c r="E379">
        <f t="shared" ca="1" si="120"/>
        <v>10</v>
      </c>
      <c r="F379" s="14">
        <f t="shared" si="117"/>
        <v>377</v>
      </c>
      <c r="G379">
        <f t="shared" ca="1" si="122"/>
        <v>3</v>
      </c>
      <c r="H379">
        <f t="shared" ca="1" si="112"/>
        <v>252</v>
      </c>
      <c r="I379" t="str">
        <f t="shared" ca="1" si="118"/>
        <v>x4</v>
      </c>
      <c r="J379">
        <f t="shared" ca="1" si="113"/>
        <v>10</v>
      </c>
      <c r="K379" s="5" t="str">
        <f t="shared" ca="1" si="132"/>
        <v>Ruta 1/1</v>
      </c>
      <c r="L379" s="5" t="str">
        <f t="shared" ca="1" si="132"/>
        <v>Avenida San José, nº 7</v>
      </c>
      <c r="M379" s="5" t="str">
        <f t="shared" ca="1" si="132"/>
        <v>04:53</v>
      </c>
      <c r="N379" s="5" t="str">
        <f t="shared" ca="1" si="132"/>
        <v>12:44</v>
      </c>
      <c r="O379" s="5" t="str">
        <f t="shared" ca="1" si="132"/>
        <v>20:51</v>
      </c>
      <c r="P379" s="5" t="str">
        <f t="shared" ca="1" si="132"/>
        <v>06:51</v>
      </c>
      <c r="Q379" s="5" t="str">
        <f t="shared" ca="1" si="132"/>
        <v>Avenida de Navarra, nº 71 - (Pd. Bus)</v>
      </c>
      <c r="R379" s="5">
        <f t="shared" ca="1" si="132"/>
        <v>0</v>
      </c>
      <c r="S379" s="5" t="str">
        <f t="shared" ca="1" si="132"/>
        <v>1</v>
      </c>
      <c r="T379" s="5" t="str">
        <f t="shared" ca="1" si="132"/>
        <v>1</v>
      </c>
      <c r="U379" s="5">
        <f t="shared" ca="1" si="132"/>
        <v>9</v>
      </c>
      <c r="V379" s="15">
        <f t="shared" ref="V379:V394" ca="1" si="133">INDIRECT("'"&amp;$I379&amp;"'!"&amp;V$2&amp;$J379+2)</f>
        <v>9</v>
      </c>
      <c r="W379" s="15" t="str">
        <f t="shared" ca="1" si="124"/>
        <v/>
      </c>
      <c r="X379" s="15">
        <f t="shared" ca="1" si="125"/>
        <v>1</v>
      </c>
      <c r="Y379" s="15">
        <f t="shared" ca="1" si="131"/>
        <v>1</v>
      </c>
      <c r="Z379">
        <f t="shared" ca="1" si="126"/>
        <v>0</v>
      </c>
      <c r="AA379">
        <f t="shared" ca="1" si="127"/>
        <v>0</v>
      </c>
      <c r="AB379">
        <f t="shared" ca="1" si="128"/>
        <v>0</v>
      </c>
      <c r="AC379">
        <f t="shared" ca="1" si="129"/>
        <v>21</v>
      </c>
      <c r="AD379">
        <f t="shared" ca="1" si="130"/>
        <v>22</v>
      </c>
    </row>
    <row r="380" spans="5:30" x14ac:dyDescent="0.25">
      <c r="E380">
        <f t="shared" ca="1" si="120"/>
        <v>11</v>
      </c>
      <c r="F380" s="14">
        <f t="shared" si="117"/>
        <v>378</v>
      </c>
      <c r="G380">
        <f t="shared" ca="1" si="122"/>
        <v>3</v>
      </c>
      <c r="H380">
        <f t="shared" ca="1" si="112"/>
        <v>252</v>
      </c>
      <c r="I380" t="str">
        <f t="shared" ca="1" si="118"/>
        <v>x4</v>
      </c>
      <c r="J380">
        <f t="shared" ca="1" si="113"/>
        <v>11</v>
      </c>
      <c r="K380" s="5" t="str">
        <f t="shared" ca="1" si="132"/>
        <v>Ruta 1/1</v>
      </c>
      <c r="L380" s="5" t="str">
        <f t="shared" ca="1" si="132"/>
        <v>Camino Las Torres, nº 3</v>
      </c>
      <c r="M380" s="5" t="str">
        <f t="shared" ca="1" si="132"/>
        <v>04:54</v>
      </c>
      <c r="N380" s="5" t="str">
        <f t="shared" ca="1" si="132"/>
        <v>12:45</v>
      </c>
      <c r="O380" s="5" t="str">
        <f t="shared" ca="1" si="132"/>
        <v>20:52</v>
      </c>
      <c r="P380" s="5" t="str">
        <f t="shared" ca="1" si="132"/>
        <v>06:52</v>
      </c>
      <c r="Q380" s="5" t="str">
        <f t="shared" ca="1" si="132"/>
        <v>C/ Franco y López (esquina Duquesa Villahermosa)</v>
      </c>
      <c r="R380" s="5">
        <f t="shared" ca="1" si="132"/>
        <v>0</v>
      </c>
      <c r="S380" s="5" t="str">
        <f t="shared" ca="1" si="132"/>
        <v>1</v>
      </c>
      <c r="T380" s="5" t="str">
        <f t="shared" ca="1" si="132"/>
        <v>1</v>
      </c>
      <c r="U380" s="5">
        <f t="shared" ca="1" si="132"/>
        <v>10</v>
      </c>
      <c r="V380" s="15">
        <f t="shared" ca="1" si="133"/>
        <v>10</v>
      </c>
      <c r="W380" s="15" t="str">
        <f t="shared" ca="1" si="124"/>
        <v/>
      </c>
      <c r="X380" s="15">
        <f t="shared" ca="1" si="125"/>
        <v>1</v>
      </c>
      <c r="Y380" s="15">
        <f t="shared" ca="1" si="131"/>
        <v>1</v>
      </c>
      <c r="Z380">
        <f t="shared" ca="1" si="126"/>
        <v>0</v>
      </c>
      <c r="AA380">
        <f t="shared" ca="1" si="127"/>
        <v>0</v>
      </c>
      <c r="AB380">
        <f t="shared" ca="1" si="128"/>
        <v>0</v>
      </c>
      <c r="AC380">
        <f t="shared" ca="1" si="129"/>
        <v>20</v>
      </c>
      <c r="AD380">
        <f t="shared" ca="1" si="130"/>
        <v>21</v>
      </c>
    </row>
    <row r="381" spans="5:30" x14ac:dyDescent="0.25">
      <c r="E381">
        <f t="shared" ca="1" si="120"/>
        <v>12</v>
      </c>
      <c r="F381" s="14">
        <f t="shared" si="117"/>
        <v>379</v>
      </c>
      <c r="G381">
        <f t="shared" ca="1" si="122"/>
        <v>3</v>
      </c>
      <c r="H381">
        <f t="shared" ca="1" si="112"/>
        <v>252</v>
      </c>
      <c r="I381" t="str">
        <f t="shared" ca="1" si="118"/>
        <v>x4</v>
      </c>
      <c r="J381">
        <f t="shared" ca="1" si="113"/>
        <v>12</v>
      </c>
      <c r="K381" s="5" t="str">
        <f t="shared" ca="1" si="132"/>
        <v>Ruta 1/1</v>
      </c>
      <c r="L381" s="5" t="str">
        <f t="shared" ca="1" si="132"/>
        <v>Camino Las Torres (frente Gasolinera - Pd Bus)</v>
      </c>
      <c r="M381" s="5" t="str">
        <f t="shared" ca="1" si="132"/>
        <v>04:55</v>
      </c>
      <c r="N381" s="5" t="str">
        <f t="shared" ca="1" si="132"/>
        <v>12:46</v>
      </c>
      <c r="O381" s="5" t="str">
        <f t="shared" ca="1" si="132"/>
        <v>20:53</v>
      </c>
      <c r="P381" s="5" t="str">
        <f t="shared" ca="1" si="132"/>
        <v>06:53</v>
      </c>
      <c r="Q381" s="5" t="str">
        <f t="shared" ca="1" si="132"/>
        <v>C/ Corona de Aragón, nº 51</v>
      </c>
      <c r="R381" s="5">
        <f t="shared" ca="1" si="132"/>
        <v>0</v>
      </c>
      <c r="S381" s="5" t="str">
        <f t="shared" ca="1" si="132"/>
        <v>1</v>
      </c>
      <c r="T381" s="5" t="str">
        <f t="shared" ca="1" si="132"/>
        <v>1</v>
      </c>
      <c r="U381" s="5">
        <f t="shared" ca="1" si="132"/>
        <v>11</v>
      </c>
      <c r="V381" s="15">
        <f t="shared" ca="1" si="133"/>
        <v>11</v>
      </c>
      <c r="W381" s="15" t="str">
        <f t="shared" ca="1" si="124"/>
        <v/>
      </c>
      <c r="X381" s="15">
        <f t="shared" ca="1" si="125"/>
        <v>1</v>
      </c>
      <c r="Y381" s="15">
        <f t="shared" ca="1" si="131"/>
        <v>1</v>
      </c>
      <c r="Z381">
        <f t="shared" ca="1" si="126"/>
        <v>0</v>
      </c>
      <c r="AA381">
        <f t="shared" ca="1" si="127"/>
        <v>0</v>
      </c>
      <c r="AB381">
        <f t="shared" ca="1" si="128"/>
        <v>0</v>
      </c>
      <c r="AC381">
        <f t="shared" ca="1" si="129"/>
        <v>19</v>
      </c>
      <c r="AD381">
        <f t="shared" ca="1" si="130"/>
        <v>20</v>
      </c>
    </row>
    <row r="382" spans="5:30" x14ac:dyDescent="0.25">
      <c r="E382">
        <f t="shared" ca="1" si="120"/>
        <v>13</v>
      </c>
      <c r="F382" s="14">
        <f t="shared" si="117"/>
        <v>380</v>
      </c>
      <c r="G382">
        <f t="shared" ca="1" si="122"/>
        <v>3</v>
      </c>
      <c r="H382">
        <f t="shared" ca="1" si="112"/>
        <v>252</v>
      </c>
      <c r="I382" t="str">
        <f t="shared" ca="1" si="118"/>
        <v>x4</v>
      </c>
      <c r="J382">
        <f t="shared" ca="1" si="113"/>
        <v>13</v>
      </c>
      <c r="K382" s="5" t="str">
        <f t="shared" ca="1" si="132"/>
        <v>Ruta 1/1</v>
      </c>
      <c r="L382" s="5" t="str">
        <f t="shared" ca="1" si="132"/>
        <v>Marqués de la Cadena (esq. Velilla de Ebro - piscinas)</v>
      </c>
      <c r="M382" s="5" t="str">
        <f t="shared" ca="1" si="132"/>
        <v>04:56</v>
      </c>
      <c r="N382" s="5" t="str">
        <f t="shared" ca="1" si="132"/>
        <v>12:47</v>
      </c>
      <c r="O382" s="5" t="str">
        <f t="shared" ca="1" si="132"/>
        <v>20:54</v>
      </c>
      <c r="P382" s="5" t="str">
        <f t="shared" ca="1" si="132"/>
        <v>06:54</v>
      </c>
      <c r="Q382" s="5" t="str">
        <f t="shared" ca="1" si="132"/>
        <v>San Juan de la Cruz (esq. Fernando El Católico)</v>
      </c>
      <c r="R382" s="5">
        <f t="shared" ca="1" si="132"/>
        <v>0</v>
      </c>
      <c r="S382" s="5" t="str">
        <f t="shared" ca="1" si="132"/>
        <v>1</v>
      </c>
      <c r="T382" s="5" t="str">
        <f t="shared" ca="1" si="132"/>
        <v>1</v>
      </c>
      <c r="U382" s="5">
        <f t="shared" ca="1" si="132"/>
        <v>12</v>
      </c>
      <c r="V382" s="15">
        <f t="shared" ca="1" si="133"/>
        <v>12</v>
      </c>
      <c r="W382" s="15" t="str">
        <f t="shared" ca="1" si="124"/>
        <v/>
      </c>
      <c r="X382" s="15">
        <f t="shared" ca="1" si="125"/>
        <v>1</v>
      </c>
      <c r="Y382" s="15">
        <f t="shared" ca="1" si="131"/>
        <v>1</v>
      </c>
      <c r="Z382">
        <f t="shared" ca="1" si="126"/>
        <v>0</v>
      </c>
      <c r="AA382">
        <f t="shared" ca="1" si="127"/>
        <v>0</v>
      </c>
      <c r="AB382">
        <f t="shared" ca="1" si="128"/>
        <v>0</v>
      </c>
      <c r="AC382">
        <f t="shared" ca="1" si="129"/>
        <v>18</v>
      </c>
      <c r="AD382">
        <f t="shared" ca="1" si="130"/>
        <v>19</v>
      </c>
    </row>
    <row r="383" spans="5:30" x14ac:dyDescent="0.25">
      <c r="E383">
        <f t="shared" ca="1" si="120"/>
        <v>14</v>
      </c>
      <c r="F383" s="14">
        <f t="shared" si="117"/>
        <v>381</v>
      </c>
      <c r="G383">
        <f t="shared" ca="1" si="122"/>
        <v>3</v>
      </c>
      <c r="H383">
        <f t="shared" ca="1" si="112"/>
        <v>252</v>
      </c>
      <c r="I383" t="str">
        <f t="shared" ca="1" si="118"/>
        <v>x4</v>
      </c>
      <c r="J383">
        <f t="shared" ca="1" si="113"/>
        <v>14</v>
      </c>
      <c r="K383" s="5" t="str">
        <f t="shared" ca="1" si="132"/>
        <v>Ruta 1/1</v>
      </c>
      <c r="L383" s="5" t="str">
        <f t="shared" ca="1" si="132"/>
        <v>Marqués de la Cadena (esq. Molino de las Armas)</v>
      </c>
      <c r="M383" s="5" t="str">
        <f t="shared" ca="1" si="132"/>
        <v>04:57</v>
      </c>
      <c r="N383" s="5" t="str">
        <f t="shared" ca="1" si="132"/>
        <v>12:48</v>
      </c>
      <c r="O383" s="5" t="str">
        <f t="shared" ca="1" si="132"/>
        <v>20:55</v>
      </c>
      <c r="P383" s="5" t="str">
        <f t="shared" ca="1" si="132"/>
        <v>06:55</v>
      </c>
      <c r="Q383" s="5" t="str">
        <f t="shared" ca="1" si="132"/>
        <v>Pº Cuellar (frente Vía San Fernando)</v>
      </c>
      <c r="R383" s="5">
        <f t="shared" ca="1" si="132"/>
        <v>0</v>
      </c>
      <c r="S383" s="5" t="str">
        <f t="shared" ca="1" si="132"/>
        <v>1</v>
      </c>
      <c r="T383" s="5" t="str">
        <f t="shared" ca="1" si="132"/>
        <v>1</v>
      </c>
      <c r="U383" s="5">
        <f t="shared" ca="1" si="132"/>
        <v>13</v>
      </c>
      <c r="V383" s="15">
        <f t="shared" ca="1" si="133"/>
        <v>13</v>
      </c>
      <c r="W383" s="15" t="str">
        <f t="shared" ca="1" si="124"/>
        <v/>
      </c>
      <c r="X383" s="15">
        <f t="shared" ca="1" si="125"/>
        <v>1</v>
      </c>
      <c r="Y383" s="15">
        <f t="shared" ca="1" si="131"/>
        <v>1</v>
      </c>
      <c r="Z383">
        <f t="shared" ca="1" si="126"/>
        <v>0</v>
      </c>
      <c r="AA383">
        <f t="shared" ca="1" si="127"/>
        <v>0</v>
      </c>
      <c r="AB383">
        <f t="shared" ca="1" si="128"/>
        <v>0</v>
      </c>
      <c r="AC383">
        <f t="shared" ca="1" si="129"/>
        <v>17</v>
      </c>
      <c r="AD383">
        <f t="shared" ca="1" si="130"/>
        <v>18</v>
      </c>
    </row>
    <row r="384" spans="5:30" x14ac:dyDescent="0.25">
      <c r="E384">
        <f t="shared" ca="1" si="120"/>
        <v>15</v>
      </c>
      <c r="F384" s="14">
        <f t="shared" si="117"/>
        <v>382</v>
      </c>
      <c r="G384">
        <f t="shared" ca="1" si="122"/>
        <v>3</v>
      </c>
      <c r="H384">
        <f t="shared" ca="1" si="112"/>
        <v>252</v>
      </c>
      <c r="I384" t="str">
        <f t="shared" ca="1" si="118"/>
        <v>x4</v>
      </c>
      <c r="J384">
        <f t="shared" ca="1" si="113"/>
        <v>15</v>
      </c>
      <c r="K384" s="5" t="str">
        <f t="shared" ca="1" si="132"/>
        <v>Ruta 1/1</v>
      </c>
      <c r="L384" s="5" t="str">
        <f t="shared" ca="1" si="132"/>
        <v>Valle de Broto (esq. Valle Pineta - Bar Sango 2)</v>
      </c>
      <c r="M384" s="5" t="str">
        <f t="shared" ca="1" si="132"/>
        <v>04:58</v>
      </c>
      <c r="N384" s="5" t="str">
        <f t="shared" ca="1" si="132"/>
        <v>12:51</v>
      </c>
      <c r="O384" s="5" t="str">
        <f t="shared" ca="1" si="132"/>
        <v>20:57</v>
      </c>
      <c r="P384" s="5" t="str">
        <f t="shared" ca="1" si="132"/>
        <v>06:57</v>
      </c>
      <c r="Q384" s="5" t="str">
        <f t="shared" ca="1" si="132"/>
        <v>Pº Cuellar (esq. Pº Colón)</v>
      </c>
      <c r="R384" s="5">
        <f t="shared" ca="1" si="132"/>
        <v>0</v>
      </c>
      <c r="S384" s="5" t="str">
        <f t="shared" ca="1" si="132"/>
        <v>1</v>
      </c>
      <c r="T384" s="5" t="str">
        <f t="shared" ca="1" si="132"/>
        <v>1</v>
      </c>
      <c r="U384" s="5">
        <f t="shared" ca="1" si="132"/>
        <v>14</v>
      </c>
      <c r="V384" s="15">
        <f t="shared" ca="1" si="133"/>
        <v>14</v>
      </c>
      <c r="W384" s="15" t="str">
        <f t="shared" ca="1" si="124"/>
        <v/>
      </c>
      <c r="X384" s="15">
        <f t="shared" ca="1" si="125"/>
        <v>1</v>
      </c>
      <c r="Y384" s="15">
        <f t="shared" ca="1" si="131"/>
        <v>1</v>
      </c>
      <c r="Z384">
        <f t="shared" ca="1" si="126"/>
        <v>0</v>
      </c>
      <c r="AA384">
        <f t="shared" ca="1" si="127"/>
        <v>0</v>
      </c>
      <c r="AB384">
        <f t="shared" ca="1" si="128"/>
        <v>0</v>
      </c>
      <c r="AC384">
        <f t="shared" ca="1" si="129"/>
        <v>16</v>
      </c>
      <c r="AD384">
        <f t="shared" ca="1" si="130"/>
        <v>17</v>
      </c>
    </row>
    <row r="385" spans="5:30" x14ac:dyDescent="0.25">
      <c r="E385">
        <f t="shared" ca="1" si="120"/>
        <v>16</v>
      </c>
      <c r="F385" s="14">
        <f t="shared" si="117"/>
        <v>383</v>
      </c>
      <c r="G385">
        <f t="shared" ca="1" si="122"/>
        <v>3</v>
      </c>
      <c r="H385">
        <f t="shared" ca="1" si="112"/>
        <v>252</v>
      </c>
      <c r="I385" t="str">
        <f t="shared" ca="1" si="118"/>
        <v>x4</v>
      </c>
      <c r="J385">
        <f t="shared" ca="1" si="113"/>
        <v>16</v>
      </c>
      <c r="K385" s="5" t="str">
        <f t="shared" ca="1" si="132"/>
        <v>Ruta 1/1</v>
      </c>
      <c r="L385" s="5" t="str">
        <f t="shared" ca="1" si="132"/>
        <v>Valle de Broto (frente Kasan - marquesina Bus)</v>
      </c>
      <c r="M385" s="5" t="str">
        <f t="shared" ca="1" si="132"/>
        <v>04:59</v>
      </c>
      <c r="N385" s="5" t="str">
        <f t="shared" ca="1" si="132"/>
        <v>12:53</v>
      </c>
      <c r="O385" s="5" t="str">
        <f t="shared" ca="1" si="132"/>
        <v>20:59</v>
      </c>
      <c r="P385" s="5" t="str">
        <f t="shared" ca="1" si="132"/>
        <v>06:59</v>
      </c>
      <c r="Q385" s="5" t="str">
        <f t="shared" ca="1" si="132"/>
        <v>Avenida San José (esq. C/ Bellavista - Pd. Bus)</v>
      </c>
      <c r="R385" s="5">
        <f t="shared" ca="1" si="132"/>
        <v>0</v>
      </c>
      <c r="S385" s="5" t="str">
        <f t="shared" ca="1" si="132"/>
        <v>1</v>
      </c>
      <c r="T385" s="5" t="str">
        <f t="shared" ca="1" si="132"/>
        <v>1</v>
      </c>
      <c r="U385" s="5">
        <f t="shared" ca="1" si="132"/>
        <v>15</v>
      </c>
      <c r="V385" s="15">
        <f t="shared" ca="1" si="133"/>
        <v>15</v>
      </c>
      <c r="W385" s="15" t="str">
        <f t="shared" ca="1" si="124"/>
        <v/>
      </c>
      <c r="X385" s="15">
        <f t="shared" ca="1" si="125"/>
        <v>1</v>
      </c>
      <c r="Y385" s="15">
        <f t="shared" ca="1" si="131"/>
        <v>1</v>
      </c>
      <c r="Z385">
        <f t="shared" ca="1" si="126"/>
        <v>0</v>
      </c>
      <c r="AA385">
        <f t="shared" ca="1" si="127"/>
        <v>0</v>
      </c>
      <c r="AB385">
        <f t="shared" ca="1" si="128"/>
        <v>0</v>
      </c>
      <c r="AC385">
        <f t="shared" ca="1" si="129"/>
        <v>15</v>
      </c>
      <c r="AD385">
        <f t="shared" ca="1" si="130"/>
        <v>16</v>
      </c>
    </row>
    <row r="386" spans="5:30" x14ac:dyDescent="0.25">
      <c r="E386">
        <f t="shared" ca="1" si="120"/>
        <v>17</v>
      </c>
      <c r="F386" s="14">
        <f t="shared" si="117"/>
        <v>384</v>
      </c>
      <c r="G386">
        <f t="shared" ca="1" si="122"/>
        <v>3</v>
      </c>
      <c r="H386">
        <f t="shared" ca="1" si="112"/>
        <v>252</v>
      </c>
      <c r="I386" t="str">
        <f t="shared" ca="1" si="118"/>
        <v>x4</v>
      </c>
      <c r="J386">
        <f t="shared" ca="1" si="113"/>
        <v>17</v>
      </c>
      <c r="K386" s="5" t="str">
        <f t="shared" ca="1" si="132"/>
        <v>Ruta 1/1</v>
      </c>
      <c r="L386" s="5" t="str">
        <f t="shared" ca="1" si="132"/>
        <v>Valle de Broto (esq. Gómez Avellaneda - marquesina Bus)</v>
      </c>
      <c r="M386" s="5" t="str">
        <f t="shared" ca="1" si="132"/>
        <v>05:00</v>
      </c>
      <c r="N386" s="5" t="str">
        <f t="shared" ca="1" si="132"/>
        <v>12:54</v>
      </c>
      <c r="O386" s="5" t="str">
        <f t="shared" ca="1" si="132"/>
        <v>21:00</v>
      </c>
      <c r="P386" s="5" t="str">
        <f t="shared" ca="1" si="132"/>
        <v>07:00</v>
      </c>
      <c r="Q386" s="5" t="str">
        <f t="shared" ca="1" si="132"/>
        <v>Avenida Tenor Fleta, nº 115-117</v>
      </c>
      <c r="R386" s="5">
        <f t="shared" ca="1" si="132"/>
        <v>0</v>
      </c>
      <c r="S386" s="5" t="str">
        <f t="shared" ca="1" si="132"/>
        <v>1</v>
      </c>
      <c r="T386" s="5" t="str">
        <f t="shared" ca="1" si="132"/>
        <v>1</v>
      </c>
      <c r="U386" s="5">
        <f t="shared" ca="1" si="132"/>
        <v>16</v>
      </c>
      <c r="V386" s="15">
        <f t="shared" ca="1" si="133"/>
        <v>16</v>
      </c>
      <c r="W386" s="15" t="str">
        <f t="shared" ca="1" si="124"/>
        <v/>
      </c>
      <c r="X386" s="15">
        <f t="shared" ca="1" si="125"/>
        <v>1</v>
      </c>
      <c r="Y386" s="15">
        <f t="shared" ca="1" si="131"/>
        <v>1</v>
      </c>
      <c r="Z386">
        <f t="shared" ca="1" si="126"/>
        <v>0</v>
      </c>
      <c r="AA386">
        <f t="shared" ca="1" si="127"/>
        <v>0</v>
      </c>
      <c r="AB386">
        <f t="shared" ca="1" si="128"/>
        <v>0</v>
      </c>
      <c r="AC386">
        <f t="shared" ca="1" si="129"/>
        <v>14</v>
      </c>
      <c r="AD386">
        <f t="shared" ca="1" si="130"/>
        <v>15</v>
      </c>
    </row>
    <row r="387" spans="5:30" x14ac:dyDescent="0.25">
      <c r="E387">
        <f t="shared" ca="1" si="120"/>
        <v>18</v>
      </c>
      <c r="F387" s="14">
        <f t="shared" si="117"/>
        <v>385</v>
      </c>
      <c r="G387">
        <f t="shared" ca="1" si="122"/>
        <v>3</v>
      </c>
      <c r="H387">
        <f t="shared" ca="1" si="112"/>
        <v>252</v>
      </c>
      <c r="I387" t="str">
        <f t="shared" ca="1" si="118"/>
        <v>x4</v>
      </c>
      <c r="J387">
        <f t="shared" ca="1" si="113"/>
        <v>18</v>
      </c>
      <c r="K387" s="5" t="str">
        <f t="shared" ca="1" si="132"/>
        <v>Ruta 1/1</v>
      </c>
      <c r="L387" s="5" t="str">
        <f t="shared" ca="1" si="132"/>
        <v>Plaza de Europa (esq. Pablo Gargallo - Pd. Bus)</v>
      </c>
      <c r="M387" s="5" t="str">
        <f t="shared" ca="1" si="132"/>
        <v>05:01</v>
      </c>
      <c r="N387" s="5" t="str">
        <f t="shared" ca="1" si="132"/>
        <v>12:57</v>
      </c>
      <c r="O387" s="5" t="str">
        <f t="shared" ca="1" si="132"/>
        <v>21:01</v>
      </c>
      <c r="P387" s="5" t="str">
        <f t="shared" ca="1" si="132"/>
        <v>07:01</v>
      </c>
      <c r="Q387" s="5" t="str">
        <f t="shared" ca="1" si="132"/>
        <v>Avenida Puente Virrey (esq. Cesáreo Alierta) - (Pd. Bus)</v>
      </c>
      <c r="R387" s="5">
        <f t="shared" ca="1" si="132"/>
        <v>0</v>
      </c>
      <c r="S387" s="5" t="str">
        <f t="shared" ca="1" si="132"/>
        <v>1</v>
      </c>
      <c r="T387" s="5" t="str">
        <f t="shared" ca="1" si="132"/>
        <v>1</v>
      </c>
      <c r="U387" s="5">
        <f t="shared" ca="1" si="132"/>
        <v>17</v>
      </c>
      <c r="V387" s="15">
        <f t="shared" ca="1" si="133"/>
        <v>17</v>
      </c>
      <c r="W387" s="15" t="str">
        <f t="shared" ca="1" si="124"/>
        <v/>
      </c>
      <c r="X387" s="15">
        <f t="shared" ref="X387:X394" ca="1" si="134">IF(AND(L387&lt;&gt;"",W387=""),1,0)</f>
        <v>1</v>
      </c>
      <c r="Y387" s="15">
        <f t="shared" ref="Y387:Y450" ca="1" si="135">IF(AND(Q387&lt;&gt;"",W387=""),1,"")</f>
        <v>1</v>
      </c>
      <c r="Z387">
        <f t="shared" ca="1" si="126"/>
        <v>0</v>
      </c>
      <c r="AA387">
        <f t="shared" ca="1" si="127"/>
        <v>0</v>
      </c>
      <c r="AB387">
        <f t="shared" ca="1" si="128"/>
        <v>0</v>
      </c>
      <c r="AC387">
        <f t="shared" ca="1" si="129"/>
        <v>13</v>
      </c>
      <c r="AD387">
        <f t="shared" ca="1" si="130"/>
        <v>14</v>
      </c>
    </row>
    <row r="388" spans="5:30" x14ac:dyDescent="0.25">
      <c r="E388">
        <f t="shared" ca="1" si="120"/>
        <v>19</v>
      </c>
      <c r="F388" s="14">
        <f t="shared" si="117"/>
        <v>386</v>
      </c>
      <c r="G388">
        <f t="shared" ca="1" si="122"/>
        <v>3</v>
      </c>
      <c r="H388">
        <f t="shared" ref="H388:H451" ca="1" si="136">OFFSET($B$2,1+G388,0)</f>
        <v>252</v>
      </c>
      <c r="I388" t="str">
        <f t="shared" ca="1" si="118"/>
        <v>x4</v>
      </c>
      <c r="J388">
        <f t="shared" ref="J388:J451" ca="1" si="137">IF(H387&lt;&gt;J387,J387+1,1)</f>
        <v>19</v>
      </c>
      <c r="K388" s="5" t="str">
        <f t="shared" ca="1" si="132"/>
        <v>Ruta 1/1</v>
      </c>
      <c r="L388" s="5" t="str">
        <f t="shared" ca="1" si="132"/>
        <v>Avenida de Valencia, nº 8</v>
      </c>
      <c r="M388" s="5" t="str">
        <f t="shared" ca="1" si="132"/>
        <v>05:04</v>
      </c>
      <c r="N388" s="5" t="str">
        <f t="shared" ca="1" si="132"/>
        <v>13:01</v>
      </c>
      <c r="O388" s="5" t="str">
        <f t="shared" ca="1" si="132"/>
        <v>21:04</v>
      </c>
      <c r="P388" s="5" t="str">
        <f t="shared" ca="1" si="132"/>
        <v>07:04</v>
      </c>
      <c r="Q388" s="5" t="str">
        <f t="shared" ca="1" si="132"/>
        <v>Avenida San José (esq. Privilegio de la Unión)</v>
      </c>
      <c r="R388" s="5">
        <f t="shared" ca="1" si="132"/>
        <v>0</v>
      </c>
      <c r="S388" s="5" t="str">
        <f t="shared" ca="1" si="132"/>
        <v>1</v>
      </c>
      <c r="T388" s="5" t="str">
        <f t="shared" ca="1" si="132"/>
        <v>1</v>
      </c>
      <c r="U388" s="5">
        <f t="shared" ca="1" si="132"/>
        <v>18</v>
      </c>
      <c r="V388" s="15">
        <f t="shared" ca="1" si="133"/>
        <v>18</v>
      </c>
      <c r="W388" s="15" t="str">
        <f t="shared" ref="W388:W451" ca="1" si="138">IF(K388=L388,1,"")</f>
        <v/>
      </c>
      <c r="X388" s="15">
        <f t="shared" ca="1" si="134"/>
        <v>1</v>
      </c>
      <c r="Y388" s="15">
        <f t="shared" ca="1" si="135"/>
        <v>1</v>
      </c>
      <c r="Z388">
        <f t="shared" ca="1" si="126"/>
        <v>0</v>
      </c>
      <c r="AA388">
        <f t="shared" ca="1" si="127"/>
        <v>0</v>
      </c>
      <c r="AB388">
        <f t="shared" ca="1" si="128"/>
        <v>0</v>
      </c>
      <c r="AC388">
        <f t="shared" ca="1" si="129"/>
        <v>12</v>
      </c>
      <c r="AD388">
        <f t="shared" ca="1" si="130"/>
        <v>13</v>
      </c>
    </row>
    <row r="389" spans="5:30" x14ac:dyDescent="0.25">
      <c r="E389">
        <f t="shared" ca="1" si="120"/>
        <v>20</v>
      </c>
      <c r="F389" s="14">
        <f t="shared" si="117"/>
        <v>387</v>
      </c>
      <c r="G389">
        <f t="shared" ca="1" si="122"/>
        <v>3</v>
      </c>
      <c r="H389">
        <f t="shared" ca="1" si="136"/>
        <v>252</v>
      </c>
      <c r="I389" t="str">
        <f t="shared" ca="1" si="118"/>
        <v>x4</v>
      </c>
      <c r="J389">
        <f t="shared" ca="1" si="137"/>
        <v>20</v>
      </c>
      <c r="K389" s="5" t="str">
        <f t="shared" ca="1" si="132"/>
        <v>Ruta 1/1</v>
      </c>
      <c r="L389" s="5" t="str">
        <f t="shared" ca="1" si="132"/>
        <v>Avenida de Valencia, nº 46</v>
      </c>
      <c r="M389" s="5" t="str">
        <f t="shared" ca="1" si="132"/>
        <v>05:06</v>
      </c>
      <c r="N389" s="5" t="str">
        <f t="shared" ca="1" si="132"/>
        <v>13:03</v>
      </c>
      <c r="O389" s="5" t="str">
        <f t="shared" ca="1" si="132"/>
        <v>21:06</v>
      </c>
      <c r="P389" s="5" t="str">
        <f t="shared" ca="1" si="132"/>
        <v>07:06</v>
      </c>
      <c r="Q389" s="5" t="str">
        <f t="shared" ca="1" si="132"/>
        <v>Avenida San José, nº 7</v>
      </c>
      <c r="R389" s="5">
        <f t="shared" ca="1" si="132"/>
        <v>0</v>
      </c>
      <c r="S389" s="5" t="str">
        <f t="shared" ca="1" si="132"/>
        <v>1</v>
      </c>
      <c r="T389" s="5" t="str">
        <f t="shared" ca="1" si="132"/>
        <v>1</v>
      </c>
      <c r="U389" s="5">
        <f t="shared" ca="1" si="132"/>
        <v>19</v>
      </c>
      <c r="V389" s="15">
        <f t="shared" ca="1" si="133"/>
        <v>19</v>
      </c>
      <c r="W389" s="15" t="str">
        <f t="shared" ca="1" si="138"/>
        <v/>
      </c>
      <c r="X389" s="15">
        <f t="shared" ca="1" si="134"/>
        <v>1</v>
      </c>
      <c r="Y389" s="15">
        <f t="shared" ca="1" si="135"/>
        <v>1</v>
      </c>
      <c r="Z389">
        <f t="shared" ca="1" si="126"/>
        <v>0</v>
      </c>
      <c r="AA389">
        <f t="shared" ca="1" si="127"/>
        <v>0</v>
      </c>
      <c r="AB389">
        <f t="shared" ca="1" si="128"/>
        <v>0</v>
      </c>
      <c r="AC389">
        <f t="shared" ca="1" si="129"/>
        <v>11</v>
      </c>
      <c r="AD389">
        <f t="shared" ca="1" si="130"/>
        <v>12</v>
      </c>
    </row>
    <row r="390" spans="5:30" x14ac:dyDescent="0.25">
      <c r="E390">
        <f t="shared" ca="1" si="120"/>
        <v>21</v>
      </c>
      <c r="F390" s="14">
        <f t="shared" si="117"/>
        <v>388</v>
      </c>
      <c r="G390">
        <f t="shared" ca="1" si="122"/>
        <v>3</v>
      </c>
      <c r="H390">
        <f t="shared" ca="1" si="136"/>
        <v>252</v>
      </c>
      <c r="I390" t="str">
        <f t="shared" ca="1" si="118"/>
        <v>x4</v>
      </c>
      <c r="J390">
        <f t="shared" ca="1" si="137"/>
        <v>21</v>
      </c>
      <c r="K390" s="5" t="str">
        <f t="shared" ca="1" si="132"/>
        <v>Ruta 1/1</v>
      </c>
      <c r="L390" s="5" t="str">
        <f t="shared" ca="1" si="132"/>
        <v>C/ Unceta (esq. Duquesa Villahermosa)</v>
      </c>
      <c r="M390" s="5" t="str">
        <f t="shared" ca="1" si="132"/>
        <v>05:08</v>
      </c>
      <c r="N390" s="5" t="str">
        <f t="shared" ca="1" si="132"/>
        <v>13:05</v>
      </c>
      <c r="O390" s="5" t="str">
        <f t="shared" ca="1" si="132"/>
        <v>21:08</v>
      </c>
      <c r="P390" s="5" t="str">
        <f t="shared" ca="1" si="132"/>
        <v>07:08</v>
      </c>
      <c r="Q390" s="5" t="str">
        <f t="shared" ca="1" si="132"/>
        <v>Camino Las Torres, nº 3</v>
      </c>
      <c r="R390" s="5">
        <f t="shared" ca="1" si="132"/>
        <v>0</v>
      </c>
      <c r="S390" s="5" t="str">
        <f t="shared" ca="1" si="132"/>
        <v>1</v>
      </c>
      <c r="T390" s="5" t="str">
        <f t="shared" ca="1" si="132"/>
        <v>1</v>
      </c>
      <c r="U390" s="5">
        <f t="shared" ca="1" si="132"/>
        <v>20</v>
      </c>
      <c r="V390" s="15">
        <f t="shared" ca="1" si="133"/>
        <v>20</v>
      </c>
      <c r="W390" s="15" t="str">
        <f t="shared" ca="1" si="138"/>
        <v/>
      </c>
      <c r="X390" s="15">
        <f t="shared" ca="1" si="134"/>
        <v>1</v>
      </c>
      <c r="Y390" s="15">
        <f t="shared" ca="1" si="135"/>
        <v>1</v>
      </c>
      <c r="Z390">
        <f t="shared" ca="1" si="126"/>
        <v>0</v>
      </c>
      <c r="AA390">
        <f t="shared" ca="1" si="127"/>
        <v>0</v>
      </c>
      <c r="AB390">
        <f t="shared" ca="1" si="128"/>
        <v>0</v>
      </c>
      <c r="AC390">
        <f t="shared" ca="1" si="129"/>
        <v>10</v>
      </c>
      <c r="AD390">
        <f t="shared" ca="1" si="130"/>
        <v>11</v>
      </c>
    </row>
    <row r="391" spans="5:30" x14ac:dyDescent="0.25">
      <c r="E391">
        <f t="shared" ca="1" si="120"/>
        <v>22</v>
      </c>
      <c r="F391" s="14">
        <f t="shared" si="117"/>
        <v>389</v>
      </c>
      <c r="G391">
        <f t="shared" ca="1" si="122"/>
        <v>3</v>
      </c>
      <c r="H391">
        <f t="shared" ca="1" si="136"/>
        <v>252</v>
      </c>
      <c r="I391" t="str">
        <f t="shared" ca="1" si="118"/>
        <v>x4</v>
      </c>
      <c r="J391">
        <f t="shared" ca="1" si="137"/>
        <v>22</v>
      </c>
      <c r="K391" s="5" t="str">
        <f t="shared" ca="1" si="132"/>
        <v>Ruta 1/1</v>
      </c>
      <c r="L391" s="5" t="str">
        <f t="shared" ca="1" si="132"/>
        <v>Avenida de Navarra (Centro Cultural Delicias - Pd. Bus)</v>
      </c>
      <c r="M391" s="5" t="str">
        <f t="shared" ca="1" si="132"/>
        <v>05:11</v>
      </c>
      <c r="N391" s="5" t="str">
        <f t="shared" ca="1" si="132"/>
        <v>13:10</v>
      </c>
      <c r="O391" s="5" t="str">
        <f t="shared" ca="1" si="132"/>
        <v>21:11</v>
      </c>
      <c r="P391" s="5" t="str">
        <f t="shared" ca="1" si="132"/>
        <v>07:11</v>
      </c>
      <c r="Q391" s="5" t="str">
        <f t="shared" ca="1" si="132"/>
        <v>Camino Las Torres (frente Gasolinera - Pd Bus)</v>
      </c>
      <c r="R391" s="5">
        <f t="shared" ca="1" si="132"/>
        <v>0</v>
      </c>
      <c r="S391" s="5" t="str">
        <f t="shared" ca="1" si="132"/>
        <v>1</v>
      </c>
      <c r="T391" s="5" t="str">
        <f t="shared" ca="1" si="132"/>
        <v>1</v>
      </c>
      <c r="U391" s="5">
        <f t="shared" ca="1" si="132"/>
        <v>21</v>
      </c>
      <c r="V391" s="15">
        <f t="shared" ca="1" si="133"/>
        <v>21</v>
      </c>
      <c r="W391" s="15" t="str">
        <f t="shared" ca="1" si="138"/>
        <v/>
      </c>
      <c r="X391" s="15">
        <f t="shared" ca="1" si="134"/>
        <v>1</v>
      </c>
      <c r="Y391" s="15">
        <f t="shared" ca="1" si="135"/>
        <v>1</v>
      </c>
      <c r="Z391">
        <f t="shared" ca="1" si="126"/>
        <v>0</v>
      </c>
      <c r="AA391">
        <f t="shared" ca="1" si="127"/>
        <v>0</v>
      </c>
      <c r="AB391">
        <f t="shared" ca="1" si="128"/>
        <v>0</v>
      </c>
      <c r="AC391">
        <f t="shared" ref="AC391:AC454" ca="1" si="139">IF($W391=1,0,$X391+AC392)</f>
        <v>9</v>
      </c>
      <c r="AD391">
        <f t="shared" ref="AD391:AD454" ca="1" si="140">IF($W391=1,0,$Y391+AD392)</f>
        <v>10</v>
      </c>
    </row>
    <row r="392" spans="5:30" x14ac:dyDescent="0.25">
      <c r="E392">
        <f t="shared" ca="1" si="120"/>
        <v>23</v>
      </c>
      <c r="F392" s="14">
        <f t="shared" si="117"/>
        <v>390</v>
      </c>
      <c r="G392">
        <f t="shared" ca="1" si="122"/>
        <v>3</v>
      </c>
      <c r="H392">
        <f t="shared" ca="1" si="136"/>
        <v>252</v>
      </c>
      <c r="I392" t="str">
        <f t="shared" ca="1" si="118"/>
        <v>x4</v>
      </c>
      <c r="J392">
        <f t="shared" ca="1" si="137"/>
        <v>23</v>
      </c>
      <c r="K392" s="5" t="str">
        <f t="shared" ca="1" si="132"/>
        <v>Ruta 1/1</v>
      </c>
      <c r="L392" s="5" t="str">
        <f t="shared" ca="1" si="132"/>
        <v>Avenida de Navarra (frente nº 183 - Pd. Bus)</v>
      </c>
      <c r="M392" s="5" t="str">
        <f t="shared" ca="1" si="132"/>
        <v>05:12</v>
      </c>
      <c r="N392" s="5" t="str">
        <f t="shared" ca="1" si="132"/>
        <v>13:11</v>
      </c>
      <c r="O392" s="5" t="str">
        <f t="shared" ca="1" si="132"/>
        <v>21:12</v>
      </c>
      <c r="P392" s="5" t="str">
        <f t="shared" ca="1" si="132"/>
        <v>07:12</v>
      </c>
      <c r="Q392" s="5" t="str">
        <f t="shared" ca="1" si="132"/>
        <v>Marqués de la Cadena (esq. Velilla de Ebro - piscinas -Pd. Bus)</v>
      </c>
      <c r="R392" s="5">
        <f t="shared" ca="1" si="132"/>
        <v>0</v>
      </c>
      <c r="S392" s="5" t="str">
        <f t="shared" ca="1" si="132"/>
        <v>1</v>
      </c>
      <c r="T392" s="5" t="str">
        <f t="shared" ca="1" si="132"/>
        <v>1</v>
      </c>
      <c r="U392" s="5">
        <f t="shared" ca="1" si="132"/>
        <v>22</v>
      </c>
      <c r="V392" s="15">
        <f t="shared" ca="1" si="133"/>
        <v>22</v>
      </c>
      <c r="W392" s="15" t="str">
        <f t="shared" ca="1" si="138"/>
        <v/>
      </c>
      <c r="X392" s="15">
        <f t="shared" ca="1" si="134"/>
        <v>1</v>
      </c>
      <c r="Y392" s="15">
        <f t="shared" ca="1" si="135"/>
        <v>1</v>
      </c>
      <c r="Z392">
        <f t="shared" ca="1" si="126"/>
        <v>0</v>
      </c>
      <c r="AA392">
        <f t="shared" ca="1" si="127"/>
        <v>0</v>
      </c>
      <c r="AB392">
        <f t="shared" ca="1" si="128"/>
        <v>0</v>
      </c>
      <c r="AC392">
        <f t="shared" ca="1" si="139"/>
        <v>8</v>
      </c>
      <c r="AD392">
        <f t="shared" ca="1" si="140"/>
        <v>9</v>
      </c>
    </row>
    <row r="393" spans="5:30" x14ac:dyDescent="0.25">
      <c r="E393">
        <f t="shared" ca="1" si="120"/>
        <v>24</v>
      </c>
      <c r="F393" s="14">
        <f t="shared" si="117"/>
        <v>391</v>
      </c>
      <c r="G393">
        <f t="shared" ca="1" si="122"/>
        <v>3</v>
      </c>
      <c r="H393">
        <f t="shared" ca="1" si="136"/>
        <v>252</v>
      </c>
      <c r="I393" t="str">
        <f t="shared" ca="1" si="118"/>
        <v>x4</v>
      </c>
      <c r="J393">
        <f t="shared" ca="1" si="137"/>
        <v>24</v>
      </c>
      <c r="K393" s="5" t="str">
        <f t="shared" ca="1" si="132"/>
        <v>Ruta 1/1</v>
      </c>
      <c r="L393" s="5" t="str">
        <f t="shared" ca="1" si="132"/>
        <v>Carretera de Logroño (frente Torres de San Lamberto)</v>
      </c>
      <c r="M393" s="5" t="str">
        <f t="shared" ca="1" si="132"/>
        <v>05:15</v>
      </c>
      <c r="N393" s="5" t="str">
        <f t="shared" ca="1" si="132"/>
        <v>13:15</v>
      </c>
      <c r="O393" s="5" t="str">
        <f t="shared" ca="1" si="132"/>
        <v>21:15</v>
      </c>
      <c r="P393" s="5" t="str">
        <f t="shared" ca="1" si="132"/>
        <v>07:15</v>
      </c>
      <c r="Q393" s="5" t="str">
        <f t="shared" ca="1" si="132"/>
        <v>Marqués de la Cadena (esq. Molino de las Armas)</v>
      </c>
      <c r="R393" s="5">
        <f t="shared" ca="1" si="132"/>
        <v>0</v>
      </c>
      <c r="S393" s="5" t="str">
        <f t="shared" ca="1" si="132"/>
        <v>1</v>
      </c>
      <c r="T393" s="5" t="str">
        <f t="shared" ca="1" si="132"/>
        <v>1</v>
      </c>
      <c r="U393" s="5">
        <f t="shared" ca="1" si="132"/>
        <v>23</v>
      </c>
      <c r="V393" s="15">
        <f t="shared" ca="1" si="133"/>
        <v>23</v>
      </c>
      <c r="W393" s="15" t="str">
        <f t="shared" ca="1" si="138"/>
        <v/>
      </c>
      <c r="X393" s="15">
        <f t="shared" ca="1" si="134"/>
        <v>1</v>
      </c>
      <c r="Y393" s="15">
        <f t="shared" ca="1" si="135"/>
        <v>1</v>
      </c>
      <c r="Z393">
        <f t="shared" ca="1" si="126"/>
        <v>0</v>
      </c>
      <c r="AA393">
        <f t="shared" ca="1" si="127"/>
        <v>0</v>
      </c>
      <c r="AB393">
        <f t="shared" ca="1" si="128"/>
        <v>0</v>
      </c>
      <c r="AC393">
        <f t="shared" ca="1" si="139"/>
        <v>7</v>
      </c>
      <c r="AD393">
        <f t="shared" ca="1" si="140"/>
        <v>8</v>
      </c>
    </row>
    <row r="394" spans="5:30" x14ac:dyDescent="0.25">
      <c r="E394">
        <f t="shared" ca="1" si="120"/>
        <v>25</v>
      </c>
      <c r="F394" s="14">
        <f t="shared" si="117"/>
        <v>392</v>
      </c>
      <c r="G394">
        <f t="shared" ca="1" si="122"/>
        <v>3</v>
      </c>
      <c r="H394">
        <f t="shared" ca="1" si="136"/>
        <v>252</v>
      </c>
      <c r="I394" t="str">
        <f t="shared" ca="1" si="118"/>
        <v>x4</v>
      </c>
      <c r="J394">
        <f t="shared" ca="1" si="137"/>
        <v>25</v>
      </c>
      <c r="K394" s="5" t="str">
        <f t="shared" ca="1" si="132"/>
        <v>Ruta 1/1</v>
      </c>
      <c r="L394" s="5" t="str">
        <f t="shared" ca="1" si="132"/>
        <v>Carretera de Logroño (desvío Monzalbarba - Pd. Bus)</v>
      </c>
      <c r="M394" s="5" t="str">
        <f t="shared" ca="1" si="132"/>
        <v>05:18</v>
      </c>
      <c r="N394" s="5" t="str">
        <f t="shared" ca="1" si="132"/>
        <v>13:18</v>
      </c>
      <c r="O394" s="5" t="str">
        <f t="shared" ca="1" si="132"/>
        <v>21:18</v>
      </c>
      <c r="P394" s="5" t="str">
        <f t="shared" ca="1" si="132"/>
        <v>07:18</v>
      </c>
      <c r="Q394" s="5" t="str">
        <f t="shared" ca="1" si="132"/>
        <v>Valle de Broto (esq. San Juan de la Peña)</v>
      </c>
      <c r="R394" s="5">
        <f t="shared" ca="1" si="132"/>
        <v>0</v>
      </c>
      <c r="S394" s="5" t="str">
        <f t="shared" ca="1" si="132"/>
        <v>1</v>
      </c>
      <c r="T394" s="5" t="str">
        <f t="shared" ca="1" si="132"/>
        <v>1</v>
      </c>
      <c r="U394" s="5">
        <f t="shared" ca="1" si="132"/>
        <v>24</v>
      </c>
      <c r="V394" s="15">
        <f t="shared" ca="1" si="133"/>
        <v>24</v>
      </c>
      <c r="W394" s="15" t="str">
        <f t="shared" ca="1" si="138"/>
        <v/>
      </c>
      <c r="X394" s="15">
        <f t="shared" ca="1" si="134"/>
        <v>1</v>
      </c>
      <c r="Y394" s="15">
        <f t="shared" ca="1" si="135"/>
        <v>1</v>
      </c>
      <c r="Z394">
        <f t="shared" ca="1" si="126"/>
        <v>0</v>
      </c>
      <c r="AA394">
        <f t="shared" ca="1" si="127"/>
        <v>0</v>
      </c>
      <c r="AB394">
        <f t="shared" ca="1" si="128"/>
        <v>0</v>
      </c>
      <c r="AC394">
        <f t="shared" ca="1" si="139"/>
        <v>6</v>
      </c>
      <c r="AD394">
        <f t="shared" ca="1" si="140"/>
        <v>7</v>
      </c>
    </row>
    <row r="395" spans="5:30" x14ac:dyDescent="0.25">
      <c r="E395">
        <f t="shared" ca="1" si="120"/>
        <v>26</v>
      </c>
      <c r="F395" s="14">
        <f t="shared" ref="F395:F458" si="141">F394+1</f>
        <v>393</v>
      </c>
      <c r="G395">
        <f t="shared" ca="1" si="122"/>
        <v>3</v>
      </c>
      <c r="H395">
        <f t="shared" ca="1" si="136"/>
        <v>252</v>
      </c>
      <c r="I395" t="str">
        <f t="shared" ca="1" si="118"/>
        <v>x4</v>
      </c>
      <c r="J395">
        <f t="shared" ca="1" si="137"/>
        <v>26</v>
      </c>
      <c r="K395" s="5" t="str">
        <f t="shared" ca="1" si="132"/>
        <v>Ruta 1/1</v>
      </c>
      <c r="L395" s="5" t="str">
        <f t="shared" ca="1" si="132"/>
        <v>Carretera de Logroño (desvío Utebo - marquesina Bus)</v>
      </c>
      <c r="M395" s="5" t="str">
        <f t="shared" ca="1" si="132"/>
        <v>05:20</v>
      </c>
      <c r="N395" s="5" t="str">
        <f t="shared" ca="1" si="132"/>
        <v>13:20</v>
      </c>
      <c r="O395" s="5" t="str">
        <f t="shared" ca="1" si="132"/>
        <v>21:20</v>
      </c>
      <c r="P395" s="5" t="str">
        <f t="shared" ca="1" si="132"/>
        <v>07:20</v>
      </c>
      <c r="Q395" s="5" t="str">
        <f t="shared" ca="1" si="132"/>
        <v>Valle de Broto (esq. Valle Pineta - Bar Sango 2)</v>
      </c>
      <c r="R395" s="5">
        <f t="shared" ca="1" si="132"/>
        <v>0</v>
      </c>
      <c r="S395" s="5" t="str">
        <f t="shared" ca="1" si="132"/>
        <v>1</v>
      </c>
      <c r="T395" s="5" t="str">
        <f t="shared" ca="1" si="132"/>
        <v>1</v>
      </c>
      <c r="U395" s="5">
        <f t="shared" ca="1" si="132"/>
        <v>25</v>
      </c>
      <c r="V395" s="15">
        <f t="shared" ref="V395:V417" ca="1" si="142">INDIRECT("'"&amp;$I395&amp;"'!"&amp;V$2&amp;$J395+2)</f>
        <v>25</v>
      </c>
      <c r="W395" s="15" t="str">
        <f t="shared" ca="1" si="138"/>
        <v/>
      </c>
      <c r="X395" s="15">
        <f ca="1">IF(AND(L395&lt;&gt;"",W395=""),1,0)</f>
        <v>1</v>
      </c>
      <c r="Y395" s="15">
        <f t="shared" ca="1" si="135"/>
        <v>1</v>
      </c>
      <c r="Z395">
        <f t="shared" ca="1" si="126"/>
        <v>0</v>
      </c>
      <c r="AA395">
        <f t="shared" ca="1" si="127"/>
        <v>0</v>
      </c>
      <c r="AB395">
        <f t="shared" ca="1" si="128"/>
        <v>0</v>
      </c>
      <c r="AC395">
        <f t="shared" ca="1" si="139"/>
        <v>5</v>
      </c>
      <c r="AD395">
        <f t="shared" ca="1" si="140"/>
        <v>6</v>
      </c>
    </row>
    <row r="396" spans="5:30" x14ac:dyDescent="0.25">
      <c r="E396">
        <f t="shared" ca="1" si="120"/>
        <v>27</v>
      </c>
      <c r="F396" s="14">
        <f t="shared" si="141"/>
        <v>394</v>
      </c>
      <c r="G396">
        <f t="shared" ca="1" si="122"/>
        <v>3</v>
      </c>
      <c r="H396">
        <f t="shared" ca="1" si="136"/>
        <v>252</v>
      </c>
      <c r="I396" t="str">
        <f t="shared" ref="I396:I459" ca="1" si="143">OFFSET($A$2,1+G396,0)</f>
        <v>x4</v>
      </c>
      <c r="J396">
        <f t="shared" ca="1" si="137"/>
        <v>27</v>
      </c>
      <c r="K396" s="5" t="str">
        <f t="shared" ca="1" si="132"/>
        <v>Ruta 1/1</v>
      </c>
      <c r="L396" s="5" t="str">
        <f t="shared" ca="1" si="132"/>
        <v>Casetas, nº 76 (marquesina Bus)</v>
      </c>
      <c r="M396" s="5" t="str">
        <f t="shared" ca="1" si="132"/>
        <v>05:27</v>
      </c>
      <c r="N396" s="5" t="str">
        <f t="shared" ca="1" si="132"/>
        <v>13:27</v>
      </c>
      <c r="O396" s="5" t="str">
        <f t="shared" ca="1" si="132"/>
        <v>21:27</v>
      </c>
      <c r="P396" s="5" t="str">
        <f t="shared" ca="1" si="132"/>
        <v>07:27</v>
      </c>
      <c r="Q396" s="5" t="str">
        <f t="shared" ca="1" si="132"/>
        <v>Valle de Broto (frente Kasan - marquesina Bus)</v>
      </c>
      <c r="R396" s="5">
        <f t="shared" ca="1" si="132"/>
        <v>0</v>
      </c>
      <c r="S396" s="5" t="str">
        <f t="shared" ca="1" si="132"/>
        <v>1</v>
      </c>
      <c r="T396" s="5" t="str">
        <f t="shared" ca="1" si="132"/>
        <v>1</v>
      </c>
      <c r="U396" s="5">
        <f t="shared" ca="1" si="132"/>
        <v>26</v>
      </c>
      <c r="V396" s="15">
        <f t="shared" ca="1" si="142"/>
        <v>26</v>
      </c>
      <c r="W396" s="15" t="str">
        <f t="shared" ca="1" si="138"/>
        <v/>
      </c>
      <c r="X396" s="15">
        <f t="shared" ref="X396:X459" ca="1" si="144">IF(AND(L396&lt;&gt;"",W396=""),1,0)</f>
        <v>1</v>
      </c>
      <c r="Y396" s="15">
        <f t="shared" ca="1" si="135"/>
        <v>1</v>
      </c>
      <c r="Z396">
        <f t="shared" ca="1" si="126"/>
        <v>0</v>
      </c>
      <c r="AA396">
        <f t="shared" ca="1" si="127"/>
        <v>0</v>
      </c>
      <c r="AB396">
        <f t="shared" ca="1" si="128"/>
        <v>0</v>
      </c>
      <c r="AC396">
        <f t="shared" ca="1" si="139"/>
        <v>4</v>
      </c>
      <c r="AD396">
        <f t="shared" ca="1" si="140"/>
        <v>5</v>
      </c>
    </row>
    <row r="397" spans="5:30" x14ac:dyDescent="0.25">
      <c r="E397">
        <f t="shared" ca="1" si="120"/>
        <v>28</v>
      </c>
      <c r="F397" s="14">
        <f t="shared" si="141"/>
        <v>395</v>
      </c>
      <c r="G397">
        <f t="shared" ca="1" si="122"/>
        <v>3</v>
      </c>
      <c r="H397">
        <f t="shared" ca="1" si="136"/>
        <v>252</v>
      </c>
      <c r="I397" t="str">
        <f t="shared" ca="1" si="143"/>
        <v>x4</v>
      </c>
      <c r="J397">
        <f t="shared" ca="1" si="137"/>
        <v>28</v>
      </c>
      <c r="K397" s="5" t="str">
        <f t="shared" ca="1" si="132"/>
        <v>Ruta 1/1</v>
      </c>
      <c r="L397" s="5" t="str">
        <f t="shared" ca="1" si="132"/>
        <v>Casetas (urbanización Alameda)</v>
      </c>
      <c r="M397" s="5" t="str">
        <f t="shared" ca="1" si="132"/>
        <v>05:28</v>
      </c>
      <c r="N397" s="5" t="str">
        <f t="shared" ca="1" si="132"/>
        <v>13:28</v>
      </c>
      <c r="O397" s="5" t="str">
        <f t="shared" ca="1" si="132"/>
        <v>21:28</v>
      </c>
      <c r="P397" s="5" t="str">
        <f t="shared" ca="1" si="132"/>
        <v>07:28</v>
      </c>
      <c r="Q397" s="5" t="str">
        <f t="shared" ca="1" si="132"/>
        <v>Valle de Broto (esq. Gómez Avellaneda - marquesina Bus)</v>
      </c>
      <c r="R397" s="5">
        <f t="shared" ca="1" si="132"/>
        <v>0</v>
      </c>
      <c r="S397" s="5" t="str">
        <f t="shared" ca="1" si="132"/>
        <v>1</v>
      </c>
      <c r="T397" s="5" t="str">
        <f t="shared" ca="1" si="132"/>
        <v>1</v>
      </c>
      <c r="U397" s="5">
        <f t="shared" ca="1" si="132"/>
        <v>27</v>
      </c>
      <c r="V397" s="15">
        <f t="shared" ca="1" si="142"/>
        <v>27</v>
      </c>
      <c r="W397" s="15" t="str">
        <f t="shared" ca="1" si="138"/>
        <v/>
      </c>
      <c r="X397" s="15">
        <f t="shared" ca="1" si="144"/>
        <v>1</v>
      </c>
      <c r="Y397" s="15">
        <f t="shared" ca="1" si="135"/>
        <v>1</v>
      </c>
      <c r="Z397">
        <f t="shared" ca="1" si="126"/>
        <v>0</v>
      </c>
      <c r="AA397">
        <f t="shared" ca="1" si="127"/>
        <v>0</v>
      </c>
      <c r="AB397">
        <f t="shared" ca="1" si="128"/>
        <v>0</v>
      </c>
      <c r="AC397">
        <f t="shared" ca="1" si="139"/>
        <v>3</v>
      </c>
      <c r="AD397">
        <f t="shared" ca="1" si="140"/>
        <v>4</v>
      </c>
    </row>
    <row r="398" spans="5:30" x14ac:dyDescent="0.25">
      <c r="E398">
        <f t="shared" ca="1" si="120"/>
        <v>29</v>
      </c>
      <c r="F398" s="14">
        <f t="shared" si="141"/>
        <v>396</v>
      </c>
      <c r="G398">
        <f t="shared" ca="1" si="122"/>
        <v>3</v>
      </c>
      <c r="H398">
        <f t="shared" ca="1" si="136"/>
        <v>252</v>
      </c>
      <c r="I398" t="str">
        <f t="shared" ca="1" si="143"/>
        <v>x4</v>
      </c>
      <c r="J398">
        <f t="shared" ca="1" si="137"/>
        <v>29</v>
      </c>
      <c r="K398" s="5" t="str">
        <f t="shared" ca="1" si="132"/>
        <v>Ruta 1/1</v>
      </c>
      <c r="L398" s="5" t="str">
        <f ca="1">INDIRECT("'"&amp;$I398&amp;"'!"&amp;L$2&amp;$J398+2)</f>
        <v>Alagón - rotonda (marquesina Bus)</v>
      </c>
      <c r="M398" s="5" t="str">
        <f t="shared" ca="1" si="132"/>
        <v>05:33</v>
      </c>
      <c r="N398" s="5" t="str">
        <f t="shared" ca="1" si="132"/>
        <v>13:33</v>
      </c>
      <c r="O398" s="5" t="str">
        <f t="shared" ca="1" si="132"/>
        <v>21:33</v>
      </c>
      <c r="P398" s="5" t="str">
        <f t="shared" ca="1" si="132"/>
        <v>07:33</v>
      </c>
      <c r="Q398" s="5" t="str">
        <f t="shared" ca="1" si="132"/>
        <v>Plaza de Europa (esq. Pablo Gargallo - Pd. Bus)</v>
      </c>
      <c r="R398" s="5">
        <f t="shared" ca="1" si="132"/>
        <v>0</v>
      </c>
      <c r="S398" s="5" t="str">
        <f t="shared" ref="K398:U421" ca="1" si="145">INDIRECT("'"&amp;$I398&amp;"'!"&amp;S$2&amp;$J398+2)</f>
        <v>1</v>
      </c>
      <c r="T398" s="5" t="str">
        <f t="shared" ca="1" si="145"/>
        <v>1</v>
      </c>
      <c r="U398" s="5">
        <f t="shared" ca="1" si="145"/>
        <v>28</v>
      </c>
      <c r="V398" s="15">
        <f t="shared" ca="1" si="142"/>
        <v>28</v>
      </c>
      <c r="W398" s="15" t="str">
        <f t="shared" ca="1" si="138"/>
        <v/>
      </c>
      <c r="X398" s="15">
        <f t="shared" ca="1" si="144"/>
        <v>1</v>
      </c>
      <c r="Y398" s="15">
        <f t="shared" ca="1" si="135"/>
        <v>1</v>
      </c>
      <c r="Z398">
        <f t="shared" ca="1" si="126"/>
        <v>0</v>
      </c>
      <c r="AA398">
        <f t="shared" ca="1" si="127"/>
        <v>0</v>
      </c>
      <c r="AB398">
        <f t="shared" ca="1" si="128"/>
        <v>0</v>
      </c>
      <c r="AC398">
        <f t="shared" ca="1" si="139"/>
        <v>2</v>
      </c>
      <c r="AD398">
        <f t="shared" ca="1" si="140"/>
        <v>3</v>
      </c>
    </row>
    <row r="399" spans="5:30" x14ac:dyDescent="0.25">
      <c r="E399">
        <f t="shared" ca="1" si="120"/>
        <v>30</v>
      </c>
      <c r="F399" s="14">
        <f t="shared" si="141"/>
        <v>397</v>
      </c>
      <c r="G399">
        <f t="shared" ca="1" si="122"/>
        <v>3</v>
      </c>
      <c r="H399">
        <f t="shared" ca="1" si="136"/>
        <v>252</v>
      </c>
      <c r="I399" t="str">
        <f t="shared" ca="1" si="143"/>
        <v>x4</v>
      </c>
      <c r="J399">
        <f t="shared" ca="1" si="137"/>
        <v>30</v>
      </c>
      <c r="K399" s="5" t="str">
        <f t="shared" ca="1" si="145"/>
        <v>Ruta 1/1</v>
      </c>
      <c r="L399" s="5" t="str">
        <f t="shared" ca="1" si="145"/>
        <v>Opel Planta en Figueruelas</v>
      </c>
      <c r="M399" s="5" t="str">
        <f t="shared" ca="1" si="145"/>
        <v>05:40</v>
      </c>
      <c r="N399" s="5" t="str">
        <f t="shared" ca="1" si="145"/>
        <v>13:40</v>
      </c>
      <c r="O399" s="5" t="str">
        <f t="shared" ca="1" si="145"/>
        <v>21:40</v>
      </c>
      <c r="P399" s="5" t="str">
        <f t="shared" ca="1" si="145"/>
        <v>07:40</v>
      </c>
      <c r="Q399" s="5" t="str">
        <f t="shared" ca="1" si="145"/>
        <v>Vía Hispanidad (esq. Gómez Laguna - Pd. Bus)</v>
      </c>
      <c r="R399" s="5">
        <f t="shared" ca="1" si="145"/>
        <v>0</v>
      </c>
      <c r="S399" s="5" t="str">
        <f t="shared" ca="1" si="145"/>
        <v>1</v>
      </c>
      <c r="T399" s="5" t="str">
        <f t="shared" ca="1" si="145"/>
        <v>1</v>
      </c>
      <c r="U399" s="5">
        <f t="shared" ca="1" si="145"/>
        <v>29</v>
      </c>
      <c r="V399" s="15">
        <f t="shared" ca="1" si="142"/>
        <v>29</v>
      </c>
      <c r="W399" s="15" t="str">
        <f t="shared" ca="1" si="138"/>
        <v/>
      </c>
      <c r="X399" s="15">
        <f t="shared" ca="1" si="144"/>
        <v>1</v>
      </c>
      <c r="Y399" s="15">
        <f t="shared" ca="1" si="135"/>
        <v>1</v>
      </c>
      <c r="Z399">
        <f t="shared" ca="1" si="126"/>
        <v>0</v>
      </c>
      <c r="AA399">
        <f t="shared" ca="1" si="127"/>
        <v>0</v>
      </c>
      <c r="AB399">
        <f t="shared" ca="1" si="128"/>
        <v>0</v>
      </c>
      <c r="AC399">
        <f t="shared" ca="1" si="139"/>
        <v>1</v>
      </c>
      <c r="AD399">
        <f t="shared" ca="1" si="140"/>
        <v>2</v>
      </c>
    </row>
    <row r="400" spans="5:30" x14ac:dyDescent="0.25">
      <c r="E400">
        <f t="shared" ca="1" si="120"/>
        <v>31</v>
      </c>
      <c r="F400" s="14">
        <f t="shared" si="141"/>
        <v>398</v>
      </c>
      <c r="G400">
        <f t="shared" ca="1" si="122"/>
        <v>3</v>
      </c>
      <c r="H400">
        <f t="shared" ca="1" si="136"/>
        <v>252</v>
      </c>
      <c r="I400" t="str">
        <f t="shared" ca="1" si="143"/>
        <v>x4</v>
      </c>
      <c r="J400">
        <f t="shared" ca="1" si="137"/>
        <v>31</v>
      </c>
      <c r="K400" s="5" t="str">
        <f t="shared" ca="1" si="145"/>
        <v>Ruta 1/1</v>
      </c>
      <c r="L400" s="5" t="str">
        <f t="shared" ca="1" si="145"/>
        <v/>
      </c>
      <c r="M400" s="5" t="str">
        <f t="shared" ca="1" si="145"/>
        <v/>
      </c>
      <c r="N400" s="5" t="str">
        <f t="shared" ca="1" si="145"/>
        <v/>
      </c>
      <c r="O400" s="5" t="str">
        <f t="shared" ca="1" si="145"/>
        <v/>
      </c>
      <c r="P400" s="5" t="str">
        <f t="shared" ca="1" si="145"/>
        <v/>
      </c>
      <c r="Q400" s="5" t="str">
        <f t="shared" ca="1" si="145"/>
        <v>Vía Hispanidad (Gasolinera Casablanca - esq. C/ La Vía)</v>
      </c>
      <c r="R400" s="5">
        <f t="shared" ca="1" si="145"/>
        <v>0</v>
      </c>
      <c r="S400" s="5" t="str">
        <f t="shared" ca="1" si="145"/>
        <v>1</v>
      </c>
      <c r="T400" s="5" t="str">
        <f t="shared" ca="1" si="145"/>
        <v>1</v>
      </c>
      <c r="U400" s="5">
        <f t="shared" ca="1" si="145"/>
        <v>30</v>
      </c>
      <c r="V400" s="15">
        <f t="shared" ca="1" si="142"/>
        <v>30</v>
      </c>
      <c r="W400" s="15" t="str">
        <f t="shared" ca="1" si="138"/>
        <v/>
      </c>
      <c r="X400" s="15">
        <f t="shared" ca="1" si="144"/>
        <v>0</v>
      </c>
      <c r="Y400" s="15">
        <f t="shared" ca="1" si="135"/>
        <v>1</v>
      </c>
      <c r="Z400">
        <f t="shared" ca="1" si="126"/>
        <v>0</v>
      </c>
      <c r="AA400">
        <f t="shared" ca="1" si="127"/>
        <v>0</v>
      </c>
      <c r="AB400">
        <f t="shared" ca="1" si="128"/>
        <v>0</v>
      </c>
      <c r="AC400">
        <f t="shared" ca="1" si="139"/>
        <v>0</v>
      </c>
      <c r="AD400">
        <f t="shared" ca="1" si="140"/>
        <v>1</v>
      </c>
    </row>
    <row r="401" spans="5:30" x14ac:dyDescent="0.25">
      <c r="E401">
        <f t="shared" ca="1" si="120"/>
        <v>32</v>
      </c>
      <c r="F401" s="14">
        <f t="shared" si="141"/>
        <v>399</v>
      </c>
      <c r="G401">
        <f t="shared" ca="1" si="122"/>
        <v>3</v>
      </c>
      <c r="H401">
        <f t="shared" ca="1" si="136"/>
        <v>252</v>
      </c>
      <c r="I401" t="str">
        <f t="shared" ca="1" si="143"/>
        <v>x4</v>
      </c>
      <c r="J401">
        <f t="shared" ca="1" si="137"/>
        <v>32</v>
      </c>
      <c r="K401" s="5" t="str">
        <f t="shared" ca="1" si="145"/>
        <v>Ruta 1/3</v>
      </c>
      <c r="L401" s="5" t="str">
        <f t="shared" ca="1" si="145"/>
        <v>Ruta 1/3</v>
      </c>
      <c r="M401" s="5" t="str">
        <f t="shared" ca="1" si="145"/>
        <v/>
      </c>
      <c r="N401" s="5" t="str">
        <f t="shared" ca="1" si="145"/>
        <v/>
      </c>
      <c r="O401" s="5" t="str">
        <f t="shared" ca="1" si="145"/>
        <v/>
      </c>
      <c r="P401" s="5" t="str">
        <f t="shared" ca="1" si="145"/>
        <v/>
      </c>
      <c r="Q401" s="5" t="str">
        <f t="shared" ca="1" si="145"/>
        <v/>
      </c>
      <c r="R401" s="5">
        <f t="shared" ca="1" si="145"/>
        <v>1</v>
      </c>
      <c r="S401" s="5" t="str">
        <f t="shared" ca="1" si="145"/>
        <v>1</v>
      </c>
      <c r="T401" s="5" t="str">
        <f t="shared" ca="1" si="145"/>
        <v>3</v>
      </c>
      <c r="U401" s="5">
        <f t="shared" ca="1" si="145"/>
        <v>0</v>
      </c>
      <c r="V401" s="15">
        <f t="shared" ca="1" si="142"/>
        <v>31</v>
      </c>
      <c r="W401" s="15">
        <f t="shared" ca="1" si="138"/>
        <v>1</v>
      </c>
      <c r="X401" s="15">
        <f t="shared" ca="1" si="144"/>
        <v>0</v>
      </c>
      <c r="Y401" s="15" t="str">
        <f t="shared" ca="1" si="135"/>
        <v/>
      </c>
      <c r="Z401">
        <f t="shared" ca="1" si="126"/>
        <v>31</v>
      </c>
      <c r="AA401">
        <f t="shared" ca="1" si="127"/>
        <v>15</v>
      </c>
      <c r="AB401">
        <f t="shared" ca="1" si="128"/>
        <v>15</v>
      </c>
      <c r="AC401">
        <f t="shared" ca="1" si="139"/>
        <v>0</v>
      </c>
      <c r="AD401">
        <f t="shared" ca="1" si="140"/>
        <v>0</v>
      </c>
    </row>
    <row r="402" spans="5:30" x14ac:dyDescent="0.25">
      <c r="E402">
        <f t="shared" ca="1" si="120"/>
        <v>33</v>
      </c>
      <c r="F402" s="14">
        <f t="shared" si="141"/>
        <v>400</v>
      </c>
      <c r="G402">
        <f t="shared" ca="1" si="122"/>
        <v>3</v>
      </c>
      <c r="H402">
        <f t="shared" ca="1" si="136"/>
        <v>252</v>
      </c>
      <c r="I402" t="str">
        <f t="shared" ca="1" si="143"/>
        <v>x4</v>
      </c>
      <c r="J402">
        <f t="shared" ca="1" si="137"/>
        <v>33</v>
      </c>
      <c r="K402" s="5" t="str">
        <f t="shared" ca="1" si="145"/>
        <v>Ruta 1/3</v>
      </c>
      <c r="L402" s="5" t="str">
        <f t="shared" ca="1" si="145"/>
        <v>Avd. Real Zaragoza (nº 29 - Pd. Bus)</v>
      </c>
      <c r="M402" s="5" t="str">
        <f t="shared" ca="1" si="145"/>
        <v>04:43</v>
      </c>
      <c r="N402" s="5" t="str">
        <f t="shared" ca="1" si="145"/>
        <v>12:40</v>
      </c>
      <c r="O402" s="5" t="str">
        <f t="shared" ca="1" si="145"/>
        <v>20:43</v>
      </c>
      <c r="P402" s="5" t="str">
        <f t="shared" ca="1" si="145"/>
        <v>06:40</v>
      </c>
      <c r="Q402" s="5" t="str">
        <f t="shared" ca="1" si="145"/>
        <v>Opel Planta en Figueruelas</v>
      </c>
      <c r="R402" s="5">
        <f t="shared" ca="1" si="145"/>
        <v>0</v>
      </c>
      <c r="S402" s="5" t="str">
        <f t="shared" ca="1" si="145"/>
        <v>1</v>
      </c>
      <c r="T402" s="5" t="str">
        <f t="shared" ca="1" si="145"/>
        <v>3</v>
      </c>
      <c r="U402" s="5">
        <f t="shared" ca="1" si="145"/>
        <v>1</v>
      </c>
      <c r="V402" s="15">
        <f t="shared" ca="1" si="142"/>
        <v>32</v>
      </c>
      <c r="W402" s="15" t="str">
        <f t="shared" ca="1" si="138"/>
        <v/>
      </c>
      <c r="X402" s="15">
        <f t="shared" ca="1" si="144"/>
        <v>1</v>
      </c>
      <c r="Y402" s="15">
        <f t="shared" ca="1" si="135"/>
        <v>1</v>
      </c>
      <c r="Z402">
        <f t="shared" ca="1" si="126"/>
        <v>0</v>
      </c>
      <c r="AA402">
        <f t="shared" ca="1" si="127"/>
        <v>0</v>
      </c>
      <c r="AB402">
        <f t="shared" ca="1" si="128"/>
        <v>0</v>
      </c>
      <c r="AC402">
        <f t="shared" ca="1" si="139"/>
        <v>15</v>
      </c>
      <c r="AD402">
        <f t="shared" ca="1" si="140"/>
        <v>15</v>
      </c>
    </row>
    <row r="403" spans="5:30" x14ac:dyDescent="0.25">
      <c r="E403">
        <f t="shared" ca="1" si="120"/>
        <v>34</v>
      </c>
      <c r="F403" s="14">
        <f t="shared" si="141"/>
        <v>401</v>
      </c>
      <c r="G403">
        <f t="shared" ca="1" si="122"/>
        <v>3</v>
      </c>
      <c r="H403">
        <f t="shared" ca="1" si="136"/>
        <v>252</v>
      </c>
      <c r="I403" t="str">
        <f t="shared" ca="1" si="143"/>
        <v>x4</v>
      </c>
      <c r="J403">
        <f t="shared" ca="1" si="137"/>
        <v>34</v>
      </c>
      <c r="K403" s="5" t="str">
        <f t="shared" ca="1" si="145"/>
        <v>Ruta 1/3</v>
      </c>
      <c r="L403" s="5" t="str">
        <f t="shared" ca="1" si="145"/>
        <v>Avd. Santa Isabel (plaza Serrano - Pd. Bus)</v>
      </c>
      <c r="M403" s="5" t="str">
        <f t="shared" ca="1" si="145"/>
        <v>04:44</v>
      </c>
      <c r="N403" s="5" t="str">
        <f t="shared" ca="1" si="145"/>
        <v>12:41</v>
      </c>
      <c r="O403" s="5" t="str">
        <f t="shared" ca="1" si="145"/>
        <v>20:44</v>
      </c>
      <c r="P403" s="5" t="str">
        <f t="shared" ca="1" si="145"/>
        <v>06:41</v>
      </c>
      <c r="Q403" s="5" t="str">
        <f t="shared" ca="1" si="145"/>
        <v>Luis Legaz (esq. Gómez Avellaneda)</v>
      </c>
      <c r="R403" s="5">
        <f t="shared" ca="1" si="145"/>
        <v>0</v>
      </c>
      <c r="S403" s="5" t="str">
        <f t="shared" ca="1" si="145"/>
        <v>1</v>
      </c>
      <c r="T403" s="5" t="str">
        <f t="shared" ca="1" si="145"/>
        <v>3</v>
      </c>
      <c r="U403" s="5">
        <f t="shared" ca="1" si="145"/>
        <v>2</v>
      </c>
      <c r="V403" s="15">
        <f t="shared" ca="1" si="142"/>
        <v>33</v>
      </c>
      <c r="W403" s="15" t="str">
        <f t="shared" ca="1" si="138"/>
        <v/>
      </c>
      <c r="X403" s="15">
        <f t="shared" ca="1" si="144"/>
        <v>1</v>
      </c>
      <c r="Y403" s="15">
        <f t="shared" ca="1" si="135"/>
        <v>1</v>
      </c>
      <c r="Z403">
        <f t="shared" ca="1" si="126"/>
        <v>0</v>
      </c>
      <c r="AA403">
        <f t="shared" ca="1" si="127"/>
        <v>0</v>
      </c>
      <c r="AB403">
        <f t="shared" ca="1" si="128"/>
        <v>0</v>
      </c>
      <c r="AC403">
        <f t="shared" ca="1" si="139"/>
        <v>14</v>
      </c>
      <c r="AD403">
        <f t="shared" ca="1" si="140"/>
        <v>14</v>
      </c>
    </row>
    <row r="404" spans="5:30" x14ac:dyDescent="0.25">
      <c r="E404">
        <f t="shared" ca="1" si="120"/>
        <v>35</v>
      </c>
      <c r="F404" s="14">
        <f t="shared" si="141"/>
        <v>402</v>
      </c>
      <c r="G404">
        <f t="shared" ca="1" si="122"/>
        <v>3</v>
      </c>
      <c r="H404">
        <f t="shared" ca="1" si="136"/>
        <v>252</v>
      </c>
      <c r="I404" t="str">
        <f t="shared" ca="1" si="143"/>
        <v>x4</v>
      </c>
      <c r="J404">
        <f t="shared" ca="1" si="137"/>
        <v>35</v>
      </c>
      <c r="K404" s="5" t="str">
        <f t="shared" ca="1" si="145"/>
        <v>Ruta 1/3</v>
      </c>
      <c r="L404" s="5" t="str">
        <f t="shared" ca="1" si="145"/>
        <v>Avd. Santa Isabel (esq. Avd. Industria - Gasolinera/Pd. Bus)</v>
      </c>
      <c r="M404" s="5" t="str">
        <f t="shared" ca="1" si="145"/>
        <v>04:46</v>
      </c>
      <c r="N404" s="5" t="str">
        <f t="shared" ca="1" si="145"/>
        <v>12:43</v>
      </c>
      <c r="O404" s="5" t="str">
        <f t="shared" ca="1" si="145"/>
        <v>20:46</v>
      </c>
      <c r="P404" s="5" t="str">
        <f t="shared" ca="1" si="145"/>
        <v>06:43</v>
      </c>
      <c r="Q404" s="5" t="str">
        <f t="shared" ca="1" si="145"/>
        <v>Gómez Avellaneda (esq. Saiz de otero - Pd. Bus)</v>
      </c>
      <c r="R404" s="5">
        <f t="shared" ca="1" si="145"/>
        <v>0</v>
      </c>
      <c r="S404" s="5" t="str">
        <f t="shared" ca="1" si="145"/>
        <v>1</v>
      </c>
      <c r="T404" s="5" t="str">
        <f t="shared" ca="1" si="145"/>
        <v>3</v>
      </c>
      <c r="U404" s="5">
        <f t="shared" ca="1" si="145"/>
        <v>3</v>
      </c>
      <c r="V404" s="15">
        <f t="shared" ca="1" si="142"/>
        <v>34</v>
      </c>
      <c r="W404" s="15" t="str">
        <f t="shared" ca="1" si="138"/>
        <v/>
      </c>
      <c r="X404" s="15">
        <f t="shared" ca="1" si="144"/>
        <v>1</v>
      </c>
      <c r="Y404" s="15">
        <f t="shared" ca="1" si="135"/>
        <v>1</v>
      </c>
      <c r="Z404">
        <f t="shared" ca="1" si="126"/>
        <v>0</v>
      </c>
      <c r="AA404">
        <f t="shared" ca="1" si="127"/>
        <v>0</v>
      </c>
      <c r="AB404">
        <f t="shared" ca="1" si="128"/>
        <v>0</v>
      </c>
      <c r="AC404">
        <f t="shared" ca="1" si="139"/>
        <v>13</v>
      </c>
      <c r="AD404">
        <f t="shared" ca="1" si="140"/>
        <v>13</v>
      </c>
    </row>
    <row r="405" spans="5:30" x14ac:dyDescent="0.25">
      <c r="E405">
        <f t="shared" ca="1" si="120"/>
        <v>36</v>
      </c>
      <c r="F405" s="14">
        <f t="shared" si="141"/>
        <v>403</v>
      </c>
      <c r="G405">
        <f t="shared" ca="1" si="122"/>
        <v>3</v>
      </c>
      <c r="H405">
        <f t="shared" ca="1" si="136"/>
        <v>252</v>
      </c>
      <c r="I405" t="str">
        <f t="shared" ca="1" si="143"/>
        <v>x4</v>
      </c>
      <c r="J405">
        <f t="shared" ca="1" si="137"/>
        <v>36</v>
      </c>
      <c r="K405" s="5" t="str">
        <f t="shared" ca="1" si="145"/>
        <v>Ruta 1/3</v>
      </c>
      <c r="L405" s="5" t="str">
        <f t="shared" ca="1" si="145"/>
        <v>Avd. Cataluña (CAF - Pd. Bus)</v>
      </c>
      <c r="M405" s="5" t="str">
        <f t="shared" ca="1" si="145"/>
        <v>04:48</v>
      </c>
      <c r="N405" s="5" t="str">
        <f t="shared" ca="1" si="145"/>
        <v>12:45</v>
      </c>
      <c r="O405" s="5" t="str">
        <f t="shared" ca="1" si="145"/>
        <v>20:48</v>
      </c>
      <c r="P405" s="5" t="str">
        <f t="shared" ca="1" si="145"/>
        <v>06:45</v>
      </c>
      <c r="Q405" s="5" t="str">
        <f t="shared" ca="1" si="145"/>
        <v>Gómez Avellaneda, nº 23 (Pd. Bus)</v>
      </c>
      <c r="R405" s="5">
        <f t="shared" ca="1" si="145"/>
        <v>0</v>
      </c>
      <c r="S405" s="5" t="str">
        <f t="shared" ca="1" si="145"/>
        <v>1</v>
      </c>
      <c r="T405" s="5" t="str">
        <f t="shared" ca="1" si="145"/>
        <v>3</v>
      </c>
      <c r="U405" s="5">
        <f t="shared" ca="1" si="145"/>
        <v>4</v>
      </c>
      <c r="V405" s="15">
        <f t="shared" ca="1" si="142"/>
        <v>35</v>
      </c>
      <c r="W405" s="15" t="str">
        <f t="shared" ca="1" si="138"/>
        <v/>
      </c>
      <c r="X405" s="15">
        <f t="shared" ca="1" si="144"/>
        <v>1</v>
      </c>
      <c r="Y405" s="15">
        <f t="shared" ca="1" si="135"/>
        <v>1</v>
      </c>
      <c r="Z405">
        <f t="shared" ca="1" si="126"/>
        <v>0</v>
      </c>
      <c r="AA405">
        <f t="shared" ca="1" si="127"/>
        <v>0</v>
      </c>
      <c r="AB405">
        <f t="shared" ca="1" si="128"/>
        <v>0</v>
      </c>
      <c r="AC405">
        <f t="shared" ca="1" si="139"/>
        <v>12</v>
      </c>
      <c r="AD405">
        <f t="shared" ca="1" si="140"/>
        <v>12</v>
      </c>
    </row>
    <row r="406" spans="5:30" x14ac:dyDescent="0.25">
      <c r="E406">
        <f t="shared" ca="1" si="120"/>
        <v>37</v>
      </c>
      <c r="F406" s="14">
        <f t="shared" si="141"/>
        <v>404</v>
      </c>
      <c r="G406">
        <f t="shared" ca="1" si="122"/>
        <v>3</v>
      </c>
      <c r="H406">
        <f t="shared" ca="1" si="136"/>
        <v>252</v>
      </c>
      <c r="I406" t="str">
        <f t="shared" ca="1" si="143"/>
        <v>x4</v>
      </c>
      <c r="J406">
        <f t="shared" ca="1" si="137"/>
        <v>37</v>
      </c>
      <c r="K406" s="5" t="str">
        <f t="shared" ca="1" si="145"/>
        <v>Ruta 1/3</v>
      </c>
      <c r="L406" s="5" t="str">
        <f t="shared" ca="1" si="145"/>
        <v>Avd. Cataluña, nº 189 (Los Charros)</v>
      </c>
      <c r="M406" s="5" t="str">
        <f t="shared" ca="1" si="145"/>
        <v>04:50</v>
      </c>
      <c r="N406" s="5" t="str">
        <f t="shared" ca="1" si="145"/>
        <v>12:47</v>
      </c>
      <c r="O406" s="5" t="str">
        <f t="shared" ca="1" si="145"/>
        <v>20:50</v>
      </c>
      <c r="P406" s="5" t="str">
        <f t="shared" ca="1" si="145"/>
        <v>06:47</v>
      </c>
      <c r="Q406" s="5" t="str">
        <f t="shared" ca="1" si="145"/>
        <v>Salvador Allende (esq. Valle de Broto)</v>
      </c>
      <c r="R406" s="5">
        <f t="shared" ca="1" si="145"/>
        <v>0</v>
      </c>
      <c r="S406" s="5" t="str">
        <f t="shared" ca="1" si="145"/>
        <v>1</v>
      </c>
      <c r="T406" s="5" t="str">
        <f t="shared" ca="1" si="145"/>
        <v>3</v>
      </c>
      <c r="U406" s="5">
        <f t="shared" ca="1" si="145"/>
        <v>5</v>
      </c>
      <c r="V406" s="15">
        <f t="shared" ca="1" si="142"/>
        <v>36</v>
      </c>
      <c r="W406" s="15" t="str">
        <f t="shared" ca="1" si="138"/>
        <v/>
      </c>
      <c r="X406" s="15">
        <f t="shared" ca="1" si="144"/>
        <v>1</v>
      </c>
      <c r="Y406" s="15">
        <f t="shared" ca="1" si="135"/>
        <v>1</v>
      </c>
      <c r="Z406">
        <f t="shared" ca="1" si="126"/>
        <v>0</v>
      </c>
      <c r="AA406">
        <f t="shared" ca="1" si="127"/>
        <v>0</v>
      </c>
      <c r="AB406">
        <f t="shared" ca="1" si="128"/>
        <v>0</v>
      </c>
      <c r="AC406">
        <f t="shared" ca="1" si="139"/>
        <v>11</v>
      </c>
      <c r="AD406">
        <f t="shared" ca="1" si="140"/>
        <v>11</v>
      </c>
    </row>
    <row r="407" spans="5:30" x14ac:dyDescent="0.25">
      <c r="E407">
        <f t="shared" ca="1" si="120"/>
        <v>38</v>
      </c>
      <c r="F407" s="14">
        <f t="shared" si="141"/>
        <v>405</v>
      </c>
      <c r="G407">
        <f t="shared" ca="1" si="122"/>
        <v>3</v>
      </c>
      <c r="H407">
        <f t="shared" ca="1" si="136"/>
        <v>252</v>
      </c>
      <c r="I407" t="str">
        <f t="shared" ca="1" si="143"/>
        <v>x4</v>
      </c>
      <c r="J407">
        <f t="shared" ca="1" si="137"/>
        <v>38</v>
      </c>
      <c r="K407" s="5" t="str">
        <f t="shared" ca="1" si="145"/>
        <v>Ruta 1/3</v>
      </c>
      <c r="L407" s="5" t="str">
        <f t="shared" ca="1" si="145"/>
        <v>Avd. Cataluña (frente Felisa Galé)</v>
      </c>
      <c r="M407" s="5" t="str">
        <f t="shared" ca="1" si="145"/>
        <v>04:52</v>
      </c>
      <c r="N407" s="5" t="str">
        <f t="shared" ca="1" si="145"/>
        <v>12:49</v>
      </c>
      <c r="O407" s="5" t="str">
        <f t="shared" ca="1" si="145"/>
        <v>20:52</v>
      </c>
      <c r="P407" s="5" t="str">
        <f t="shared" ca="1" si="145"/>
        <v>06:49</v>
      </c>
      <c r="Q407" s="5" t="str">
        <f t="shared" ca="1" si="145"/>
        <v>Salvador Allende (frente nº 67 - Pd. Bus)</v>
      </c>
      <c r="R407" s="5">
        <f t="shared" ca="1" si="145"/>
        <v>0</v>
      </c>
      <c r="S407" s="5" t="str">
        <f t="shared" ca="1" si="145"/>
        <v>1</v>
      </c>
      <c r="T407" s="5" t="str">
        <f t="shared" ca="1" si="145"/>
        <v>3</v>
      </c>
      <c r="U407" s="5">
        <f t="shared" ca="1" si="145"/>
        <v>6</v>
      </c>
      <c r="V407" s="15">
        <f t="shared" ca="1" si="142"/>
        <v>37</v>
      </c>
      <c r="W407" s="15" t="str">
        <f t="shared" ca="1" si="138"/>
        <v/>
      </c>
      <c r="X407" s="15">
        <f t="shared" ca="1" si="144"/>
        <v>1</v>
      </c>
      <c r="Y407" s="15">
        <f t="shared" ca="1" si="135"/>
        <v>1</v>
      </c>
      <c r="Z407">
        <f t="shared" ca="1" si="126"/>
        <v>0</v>
      </c>
      <c r="AA407">
        <f t="shared" ca="1" si="127"/>
        <v>0</v>
      </c>
      <c r="AB407">
        <f t="shared" ca="1" si="128"/>
        <v>0</v>
      </c>
      <c r="AC407">
        <f t="shared" ca="1" si="139"/>
        <v>10</v>
      </c>
      <c r="AD407">
        <f t="shared" ca="1" si="140"/>
        <v>10</v>
      </c>
    </row>
    <row r="408" spans="5:30" x14ac:dyDescent="0.25">
      <c r="E408">
        <f t="shared" ref="E408:E471" ca="1" si="146">IF(G408&lt;&gt;G407,1,E407+1)</f>
        <v>39</v>
      </c>
      <c r="F408" s="14">
        <f t="shared" si="141"/>
        <v>406</v>
      </c>
      <c r="G408">
        <f t="shared" ca="1" si="122"/>
        <v>3</v>
      </c>
      <c r="H408">
        <f t="shared" ca="1" si="136"/>
        <v>252</v>
      </c>
      <c r="I408" t="str">
        <f t="shared" ca="1" si="143"/>
        <v>x4</v>
      </c>
      <c r="J408">
        <f t="shared" ca="1" si="137"/>
        <v>39</v>
      </c>
      <c r="K408" s="5" t="str">
        <f t="shared" ca="1" si="145"/>
        <v>Ruta 1/3</v>
      </c>
      <c r="L408" s="5" t="str">
        <f t="shared" ca="1" si="145"/>
        <v>Marqués de la Cadena, (frente nº 57 Pd. Bus CAN)</v>
      </c>
      <c r="M408" s="5" t="str">
        <f t="shared" ca="1" si="145"/>
        <v>04:53</v>
      </c>
      <c r="N408" s="5" t="str">
        <f t="shared" ca="1" si="145"/>
        <v>12:51</v>
      </c>
      <c r="O408" s="5" t="str">
        <f t="shared" ca="1" si="145"/>
        <v>20:53</v>
      </c>
      <c r="P408" s="5" t="str">
        <f t="shared" ca="1" si="145"/>
        <v>06:51</v>
      </c>
      <c r="Q408" s="5" t="str">
        <f t="shared" ca="1" si="145"/>
        <v>San Juan de la Peña (esq. Alcalde Caballero)</v>
      </c>
      <c r="R408" s="5">
        <f t="shared" ca="1" si="145"/>
        <v>0</v>
      </c>
      <c r="S408" s="5" t="str">
        <f t="shared" ca="1" si="145"/>
        <v>1</v>
      </c>
      <c r="T408" s="5" t="str">
        <f t="shared" ca="1" si="145"/>
        <v>3</v>
      </c>
      <c r="U408" s="5">
        <f t="shared" ca="1" si="145"/>
        <v>7</v>
      </c>
      <c r="V408" s="15">
        <f t="shared" ca="1" si="142"/>
        <v>38</v>
      </c>
      <c r="W408" s="15" t="str">
        <f t="shared" ca="1" si="138"/>
        <v/>
      </c>
      <c r="X408" s="15">
        <f t="shared" ca="1" si="144"/>
        <v>1</v>
      </c>
      <c r="Y408" s="15">
        <f t="shared" ca="1" si="135"/>
        <v>1</v>
      </c>
      <c r="Z408">
        <f t="shared" ca="1" si="126"/>
        <v>0</v>
      </c>
      <c r="AA408">
        <f t="shared" ca="1" si="127"/>
        <v>0</v>
      </c>
      <c r="AB408">
        <f t="shared" ca="1" si="128"/>
        <v>0</v>
      </c>
      <c r="AC408">
        <f t="shared" ca="1" si="139"/>
        <v>9</v>
      </c>
      <c r="AD408">
        <f t="shared" ca="1" si="140"/>
        <v>9</v>
      </c>
    </row>
    <row r="409" spans="5:30" x14ac:dyDescent="0.25">
      <c r="E409">
        <f t="shared" ca="1" si="146"/>
        <v>40</v>
      </c>
      <c r="F409" s="14">
        <f t="shared" si="141"/>
        <v>407</v>
      </c>
      <c r="G409">
        <f t="shared" ca="1" si="122"/>
        <v>3</v>
      </c>
      <c r="H409">
        <f t="shared" ca="1" si="136"/>
        <v>252</v>
      </c>
      <c r="I409" t="str">
        <f t="shared" ca="1" si="143"/>
        <v>x4</v>
      </c>
      <c r="J409">
        <f t="shared" ca="1" si="137"/>
        <v>40</v>
      </c>
      <c r="K409" s="5" t="str">
        <f t="shared" ca="1" si="145"/>
        <v>Ruta 1/3</v>
      </c>
      <c r="L409" s="5" t="str">
        <f t="shared" ca="1" si="145"/>
        <v>San Juan de la Peña ( Pd. Bus - Hierros alfonso)</v>
      </c>
      <c r="M409" s="5" t="str">
        <f t="shared" ca="1" si="145"/>
        <v>04:54</v>
      </c>
      <c r="N409" s="5" t="str">
        <f t="shared" ca="1" si="145"/>
        <v>12:52</v>
      </c>
      <c r="O409" s="5" t="str">
        <f t="shared" ca="1" si="145"/>
        <v>20:54</v>
      </c>
      <c r="P409" s="5" t="str">
        <f t="shared" ca="1" si="145"/>
        <v>06:52</v>
      </c>
      <c r="Q409" s="5" t="str">
        <f t="shared" ca="1" si="145"/>
        <v>San Juan de la Peña (frente Hierros Alfonso)</v>
      </c>
      <c r="R409" s="5">
        <f t="shared" ca="1" si="145"/>
        <v>0</v>
      </c>
      <c r="S409" s="5" t="str">
        <f t="shared" ca="1" si="145"/>
        <v>1</v>
      </c>
      <c r="T409" s="5" t="str">
        <f t="shared" ca="1" si="145"/>
        <v>3</v>
      </c>
      <c r="U409" s="5">
        <f t="shared" ca="1" si="145"/>
        <v>8</v>
      </c>
      <c r="V409" s="15">
        <f t="shared" ca="1" si="142"/>
        <v>39</v>
      </c>
      <c r="W409" s="15" t="str">
        <f t="shared" ca="1" si="138"/>
        <v/>
      </c>
      <c r="X409" s="15">
        <f t="shared" ca="1" si="144"/>
        <v>1</v>
      </c>
      <c r="Y409" s="15">
        <f t="shared" ca="1" si="135"/>
        <v>1</v>
      </c>
      <c r="Z409">
        <f t="shared" ca="1" si="126"/>
        <v>0</v>
      </c>
      <c r="AA409">
        <f t="shared" ca="1" si="127"/>
        <v>0</v>
      </c>
      <c r="AB409">
        <f t="shared" ca="1" si="128"/>
        <v>0</v>
      </c>
      <c r="AC409">
        <f t="shared" ca="1" si="139"/>
        <v>8</v>
      </c>
      <c r="AD409">
        <f t="shared" ca="1" si="140"/>
        <v>8</v>
      </c>
    </row>
    <row r="410" spans="5:30" x14ac:dyDescent="0.25">
      <c r="E410">
        <f t="shared" ca="1" si="146"/>
        <v>41</v>
      </c>
      <c r="F410" s="14">
        <f t="shared" si="141"/>
        <v>408</v>
      </c>
      <c r="G410">
        <f t="shared" ca="1" si="122"/>
        <v>3</v>
      </c>
      <c r="H410">
        <f t="shared" ca="1" si="136"/>
        <v>252</v>
      </c>
      <c r="I410" t="str">
        <f t="shared" ca="1" si="143"/>
        <v>x4</v>
      </c>
      <c r="J410">
        <f t="shared" ca="1" si="137"/>
        <v>41</v>
      </c>
      <c r="K410" s="5" t="str">
        <f t="shared" ca="1" si="145"/>
        <v>Ruta 1/3</v>
      </c>
      <c r="L410" s="5" t="str">
        <f t="shared" ca="1" si="145"/>
        <v>San Juan de la Peña, nº 182 ( Pd. Bus)</v>
      </c>
      <c r="M410" s="5" t="str">
        <f t="shared" ca="1" si="145"/>
        <v>04:55</v>
      </c>
      <c r="N410" s="5" t="str">
        <f t="shared" ca="1" si="145"/>
        <v>12:53</v>
      </c>
      <c r="O410" s="5" t="str">
        <f t="shared" ca="1" si="145"/>
        <v>20:55</v>
      </c>
      <c r="P410" s="5" t="str">
        <f t="shared" ca="1" si="145"/>
        <v>06:53</v>
      </c>
      <c r="Q410" s="5" t="str">
        <f t="shared" ca="1" si="145"/>
        <v>Marqués de la Cadena (Plaza Mozart - Pd. Bus)</v>
      </c>
      <c r="R410" s="5">
        <f t="shared" ca="1" si="145"/>
        <v>0</v>
      </c>
      <c r="S410" s="5" t="str">
        <f t="shared" ca="1" si="145"/>
        <v>1</v>
      </c>
      <c r="T410" s="5" t="str">
        <f t="shared" ca="1" si="145"/>
        <v>3</v>
      </c>
      <c r="U410" s="5">
        <f t="shared" ca="1" si="145"/>
        <v>9</v>
      </c>
      <c r="V410" s="15">
        <f t="shared" ca="1" si="142"/>
        <v>40</v>
      </c>
      <c r="W410" s="15" t="str">
        <f t="shared" ca="1" si="138"/>
        <v/>
      </c>
      <c r="X410" s="15">
        <f t="shared" ca="1" si="144"/>
        <v>1</v>
      </c>
      <c r="Y410" s="15">
        <f t="shared" ca="1" si="135"/>
        <v>1</v>
      </c>
      <c r="Z410">
        <f t="shared" ca="1" si="126"/>
        <v>0</v>
      </c>
      <c r="AA410">
        <f t="shared" ca="1" si="127"/>
        <v>0</v>
      </c>
      <c r="AB410">
        <f t="shared" ca="1" si="128"/>
        <v>0</v>
      </c>
      <c r="AC410">
        <f t="shared" ca="1" si="139"/>
        <v>7</v>
      </c>
      <c r="AD410">
        <f t="shared" ca="1" si="140"/>
        <v>7</v>
      </c>
    </row>
    <row r="411" spans="5:30" x14ac:dyDescent="0.25">
      <c r="E411">
        <f t="shared" ca="1" si="146"/>
        <v>42</v>
      </c>
      <c r="F411" s="14">
        <f t="shared" si="141"/>
        <v>409</v>
      </c>
      <c r="G411">
        <f t="shared" ca="1" si="122"/>
        <v>3</v>
      </c>
      <c r="H411">
        <f t="shared" ca="1" si="136"/>
        <v>252</v>
      </c>
      <c r="I411" t="str">
        <f t="shared" ca="1" si="143"/>
        <v>x4</v>
      </c>
      <c r="J411">
        <f t="shared" ca="1" si="137"/>
        <v>42</v>
      </c>
      <c r="K411" s="5" t="str">
        <f t="shared" ca="1" si="145"/>
        <v>Ruta 1/3</v>
      </c>
      <c r="L411" s="5" t="str">
        <f t="shared" ca="1" si="145"/>
        <v>Salvador Allende, nº 67 ( Pd. Bus)</v>
      </c>
      <c r="M411" s="5" t="str">
        <f t="shared" ca="1" si="145"/>
        <v>04:56</v>
      </c>
      <c r="N411" s="5" t="str">
        <f t="shared" ca="1" si="145"/>
        <v>12:54</v>
      </c>
      <c r="O411" s="5" t="str">
        <f t="shared" ca="1" si="145"/>
        <v>20:56</v>
      </c>
      <c r="P411" s="5" t="str">
        <f t="shared" ca="1" si="145"/>
        <v>06:54</v>
      </c>
      <c r="Q411" s="5" t="str">
        <f t="shared" ca="1" si="145"/>
        <v>Avd. Cataluña (esq. Felisa Galé)</v>
      </c>
      <c r="R411" s="5">
        <f t="shared" ca="1" si="145"/>
        <v>0</v>
      </c>
      <c r="S411" s="5" t="str">
        <f t="shared" ca="1" si="145"/>
        <v>1</v>
      </c>
      <c r="T411" s="5" t="str">
        <f t="shared" ca="1" si="145"/>
        <v>3</v>
      </c>
      <c r="U411" s="5">
        <f t="shared" ca="1" si="145"/>
        <v>10</v>
      </c>
      <c r="V411" s="15">
        <f t="shared" ca="1" si="142"/>
        <v>41</v>
      </c>
      <c r="W411" s="15" t="str">
        <f t="shared" ca="1" si="138"/>
        <v/>
      </c>
      <c r="X411" s="15">
        <f t="shared" ca="1" si="144"/>
        <v>1</v>
      </c>
      <c r="Y411" s="15">
        <f t="shared" ca="1" si="135"/>
        <v>1</v>
      </c>
      <c r="Z411">
        <f t="shared" ca="1" si="126"/>
        <v>0</v>
      </c>
      <c r="AA411">
        <f t="shared" ca="1" si="127"/>
        <v>0</v>
      </c>
      <c r="AB411">
        <f t="shared" ca="1" si="128"/>
        <v>0</v>
      </c>
      <c r="AC411">
        <f t="shared" ca="1" si="139"/>
        <v>6</v>
      </c>
      <c r="AD411">
        <f t="shared" ca="1" si="140"/>
        <v>6</v>
      </c>
    </row>
    <row r="412" spans="5:30" x14ac:dyDescent="0.25">
      <c r="E412">
        <f t="shared" ca="1" si="146"/>
        <v>43</v>
      </c>
      <c r="F412" s="14">
        <f t="shared" si="141"/>
        <v>410</v>
      </c>
      <c r="G412">
        <f t="shared" ca="1" si="122"/>
        <v>3</v>
      </c>
      <c r="H412">
        <f t="shared" ca="1" si="136"/>
        <v>252</v>
      </c>
      <c r="I412" t="str">
        <f t="shared" ca="1" si="143"/>
        <v>x4</v>
      </c>
      <c r="J412">
        <f t="shared" ca="1" si="137"/>
        <v>43</v>
      </c>
      <c r="K412" s="5" t="str">
        <f t="shared" ca="1" si="145"/>
        <v>Ruta 1/3</v>
      </c>
      <c r="L412" s="5" t="str">
        <f t="shared" ca="1" si="145"/>
        <v>Salvador Allende (esq. Valle de Broto - Pd. Bus)</v>
      </c>
      <c r="M412" s="5" t="str">
        <f t="shared" ca="1" si="145"/>
        <v>04:57</v>
      </c>
      <c r="N412" s="5" t="str">
        <f t="shared" ca="1" si="145"/>
        <v>12:55</v>
      </c>
      <c r="O412" s="5" t="str">
        <f t="shared" ca="1" si="145"/>
        <v>20:57</v>
      </c>
      <c r="P412" s="5" t="str">
        <f t="shared" ca="1" si="145"/>
        <v>06:55</v>
      </c>
      <c r="Q412" s="5" t="str">
        <f t="shared" ca="1" si="145"/>
        <v>Avd. Cataluña (frente nº 189 - Los Charros)</v>
      </c>
      <c r="R412" s="5">
        <f t="shared" ca="1" si="145"/>
        <v>0</v>
      </c>
      <c r="S412" s="5" t="str">
        <f t="shared" ca="1" si="145"/>
        <v>1</v>
      </c>
      <c r="T412" s="5" t="str">
        <f t="shared" ca="1" si="145"/>
        <v>3</v>
      </c>
      <c r="U412" s="5">
        <f t="shared" ca="1" si="145"/>
        <v>11</v>
      </c>
      <c r="V412" s="15">
        <f t="shared" ca="1" si="142"/>
        <v>42</v>
      </c>
      <c r="W412" s="15" t="str">
        <f t="shared" ca="1" si="138"/>
        <v/>
      </c>
      <c r="X412" s="15">
        <f t="shared" ca="1" si="144"/>
        <v>1</v>
      </c>
      <c r="Y412" s="15">
        <f t="shared" ca="1" si="135"/>
        <v>1</v>
      </c>
      <c r="Z412">
        <f t="shared" ca="1" si="126"/>
        <v>0</v>
      </c>
      <c r="AA412">
        <f t="shared" ca="1" si="127"/>
        <v>0</v>
      </c>
      <c r="AB412">
        <f t="shared" ca="1" si="128"/>
        <v>0</v>
      </c>
      <c r="AC412">
        <f t="shared" ca="1" si="139"/>
        <v>5</v>
      </c>
      <c r="AD412">
        <f t="shared" ca="1" si="140"/>
        <v>5</v>
      </c>
    </row>
    <row r="413" spans="5:30" x14ac:dyDescent="0.25">
      <c r="E413">
        <f t="shared" ca="1" si="146"/>
        <v>44</v>
      </c>
      <c r="F413" s="14">
        <f t="shared" si="141"/>
        <v>411</v>
      </c>
      <c r="G413">
        <f t="shared" ca="1" si="122"/>
        <v>3</v>
      </c>
      <c r="H413">
        <f t="shared" ca="1" si="136"/>
        <v>252</v>
      </c>
      <c r="I413" t="str">
        <f t="shared" ca="1" si="143"/>
        <v>x4</v>
      </c>
      <c r="J413">
        <f t="shared" ca="1" si="137"/>
        <v>44</v>
      </c>
      <c r="K413" s="5" t="str">
        <f t="shared" ca="1" si="145"/>
        <v>Ruta 1/3</v>
      </c>
      <c r="L413" s="5" t="str">
        <f t="shared" ca="1" si="145"/>
        <v>María Zambrano (León Felipe - Pd. Bus)</v>
      </c>
      <c r="M413" s="5" t="str">
        <f t="shared" ca="1" si="145"/>
        <v>04:58</v>
      </c>
      <c r="N413" s="5" t="str">
        <f t="shared" ca="1" si="145"/>
        <v>12:56</v>
      </c>
      <c r="O413" s="5" t="str">
        <f t="shared" ca="1" si="145"/>
        <v>20:58</v>
      </c>
      <c r="P413" s="5" t="str">
        <f t="shared" ca="1" si="145"/>
        <v>06:56</v>
      </c>
      <c r="Q413" s="5" t="str">
        <f t="shared" ca="1" si="145"/>
        <v>Avd. Cataluña (frente CAF)</v>
      </c>
      <c r="R413" s="5">
        <f t="shared" ca="1" si="145"/>
        <v>0</v>
      </c>
      <c r="S413" s="5" t="str">
        <f t="shared" ca="1" si="145"/>
        <v>1</v>
      </c>
      <c r="T413" s="5" t="str">
        <f t="shared" ca="1" si="145"/>
        <v>3</v>
      </c>
      <c r="U413" s="5">
        <f t="shared" ca="1" si="145"/>
        <v>12</v>
      </c>
      <c r="V413" s="15">
        <f t="shared" ca="1" si="142"/>
        <v>43</v>
      </c>
      <c r="W413" s="15" t="str">
        <f t="shared" ca="1" si="138"/>
        <v/>
      </c>
      <c r="X413" s="15">
        <f t="shared" ca="1" si="144"/>
        <v>1</v>
      </c>
      <c r="Y413" s="15">
        <f t="shared" ca="1" si="135"/>
        <v>1</v>
      </c>
      <c r="Z413">
        <f t="shared" ca="1" si="126"/>
        <v>0</v>
      </c>
      <c r="AA413">
        <f t="shared" ca="1" si="127"/>
        <v>0</v>
      </c>
      <c r="AB413">
        <f t="shared" ca="1" si="128"/>
        <v>0</v>
      </c>
      <c r="AC413">
        <f t="shared" ca="1" si="139"/>
        <v>4</v>
      </c>
      <c r="AD413">
        <f t="shared" ca="1" si="140"/>
        <v>4</v>
      </c>
    </row>
    <row r="414" spans="5:30" x14ac:dyDescent="0.25">
      <c r="E414">
        <f t="shared" ca="1" si="146"/>
        <v>45</v>
      </c>
      <c r="F414" s="14">
        <f t="shared" si="141"/>
        <v>412</v>
      </c>
      <c r="G414">
        <f t="shared" ca="1" si="122"/>
        <v>3</v>
      </c>
      <c r="H414">
        <f t="shared" ca="1" si="136"/>
        <v>252</v>
      </c>
      <c r="I414" t="str">
        <f t="shared" ca="1" si="143"/>
        <v>x4</v>
      </c>
      <c r="J414">
        <f t="shared" ca="1" si="137"/>
        <v>45</v>
      </c>
      <c r="K414" s="5" t="str">
        <f t="shared" ca="1" si="145"/>
        <v>Ruta 1/3</v>
      </c>
      <c r="L414" s="5" t="str">
        <f t="shared" ca="1" si="145"/>
        <v>María Zambrano (Ildefonso Manuel Gil - Pd. Bus)</v>
      </c>
      <c r="M414" s="5" t="str">
        <f t="shared" ca="1" si="145"/>
        <v>04:59</v>
      </c>
      <c r="N414" s="5" t="str">
        <f t="shared" ca="1" si="145"/>
        <v>12:57</v>
      </c>
      <c r="O414" s="5" t="str">
        <f t="shared" ca="1" si="145"/>
        <v>20:59</v>
      </c>
      <c r="P414" s="5" t="str">
        <f t="shared" ca="1" si="145"/>
        <v>06:57</v>
      </c>
      <c r="Q414" s="5" t="str">
        <f t="shared" ca="1" si="145"/>
        <v>Avd. Santa Isabel (frente Avd. Industria)</v>
      </c>
      <c r="R414" s="5">
        <f t="shared" ca="1" si="145"/>
        <v>0</v>
      </c>
      <c r="S414" s="5" t="str">
        <f t="shared" ca="1" si="145"/>
        <v>1</v>
      </c>
      <c r="T414" s="5" t="str">
        <f t="shared" ca="1" si="145"/>
        <v>3</v>
      </c>
      <c r="U414" s="5">
        <f t="shared" ca="1" si="145"/>
        <v>13</v>
      </c>
      <c r="V414" s="15">
        <f t="shared" ca="1" si="142"/>
        <v>44</v>
      </c>
      <c r="W414" s="15" t="str">
        <f t="shared" ca="1" si="138"/>
        <v/>
      </c>
      <c r="X414" s="15">
        <f t="shared" ca="1" si="144"/>
        <v>1</v>
      </c>
      <c r="Y414" s="15">
        <f t="shared" ca="1" si="135"/>
        <v>1</v>
      </c>
      <c r="Z414">
        <f t="shared" ca="1" si="126"/>
        <v>0</v>
      </c>
      <c r="AA414">
        <f t="shared" ca="1" si="127"/>
        <v>0</v>
      </c>
      <c r="AB414">
        <f t="shared" ca="1" si="128"/>
        <v>0</v>
      </c>
      <c r="AC414">
        <f t="shared" ca="1" si="139"/>
        <v>3</v>
      </c>
      <c r="AD414">
        <f t="shared" ca="1" si="140"/>
        <v>3</v>
      </c>
    </row>
    <row r="415" spans="5:30" x14ac:dyDescent="0.25">
      <c r="E415">
        <f t="shared" ca="1" si="146"/>
        <v>46</v>
      </c>
      <c r="F415" s="14">
        <f t="shared" si="141"/>
        <v>413</v>
      </c>
      <c r="G415">
        <f t="shared" ca="1" si="122"/>
        <v>3</v>
      </c>
      <c r="H415">
        <f t="shared" ca="1" si="136"/>
        <v>252</v>
      </c>
      <c r="I415" t="str">
        <f t="shared" ca="1" si="143"/>
        <v>x4</v>
      </c>
      <c r="J415">
        <f t="shared" ca="1" si="137"/>
        <v>46</v>
      </c>
      <c r="K415" s="5" t="str">
        <f t="shared" ca="1" si="145"/>
        <v>Ruta 1/3</v>
      </c>
      <c r="L415" s="5" t="str">
        <f t="shared" ca="1" si="145"/>
        <v>María Zambrano (esq. Pablo Iglesias - Pd. Bus)</v>
      </c>
      <c r="M415" s="5" t="str">
        <f t="shared" ca="1" si="145"/>
        <v>05:00</v>
      </c>
      <c r="N415" s="5" t="str">
        <f t="shared" ca="1" si="145"/>
        <v>12:58</v>
      </c>
      <c r="O415" s="5" t="str">
        <f t="shared" ca="1" si="145"/>
        <v>21:00</v>
      </c>
      <c r="P415" s="5" t="str">
        <f t="shared" ca="1" si="145"/>
        <v>06:58</v>
      </c>
      <c r="Q415" s="5" t="str">
        <f t="shared" ca="1" si="145"/>
        <v>Avd. Santa Isabel (frente plaza Serrano - Pd. Bus)</v>
      </c>
      <c r="R415" s="5">
        <f t="shared" ca="1" si="145"/>
        <v>0</v>
      </c>
      <c r="S415" s="5" t="str">
        <f t="shared" ca="1" si="145"/>
        <v>1</v>
      </c>
      <c r="T415" s="5" t="str">
        <f t="shared" ca="1" si="145"/>
        <v>3</v>
      </c>
      <c r="U415" s="5">
        <f t="shared" ca="1" si="145"/>
        <v>14</v>
      </c>
      <c r="V415" s="15">
        <f t="shared" ca="1" si="142"/>
        <v>45</v>
      </c>
      <c r="W415" s="15" t="str">
        <f t="shared" ca="1" si="138"/>
        <v/>
      </c>
      <c r="X415" s="15">
        <f t="shared" ca="1" si="144"/>
        <v>1</v>
      </c>
      <c r="Y415" s="15">
        <f t="shared" ca="1" si="135"/>
        <v>1</v>
      </c>
      <c r="Z415">
        <f t="shared" ref="Z415:Z478" ca="1" si="147">IF(W415=1,AA415+AB415+1,0)</f>
        <v>0</v>
      </c>
      <c r="AA415">
        <f t="shared" ca="1" si="127"/>
        <v>0</v>
      </c>
      <c r="AB415">
        <f t="shared" ca="1" si="128"/>
        <v>0</v>
      </c>
      <c r="AC415">
        <f t="shared" ca="1" si="139"/>
        <v>2</v>
      </c>
      <c r="AD415">
        <f t="shared" ca="1" si="140"/>
        <v>2</v>
      </c>
    </row>
    <row r="416" spans="5:30" x14ac:dyDescent="0.25">
      <c r="E416">
        <f t="shared" ca="1" si="146"/>
        <v>47</v>
      </c>
      <c r="F416" s="14">
        <f t="shared" si="141"/>
        <v>414</v>
      </c>
      <c r="G416">
        <f t="shared" ca="1" si="122"/>
        <v>3</v>
      </c>
      <c r="H416">
        <f t="shared" ca="1" si="136"/>
        <v>252</v>
      </c>
      <c r="I416" t="str">
        <f t="shared" ca="1" si="143"/>
        <v>x4</v>
      </c>
      <c r="J416">
        <f t="shared" ca="1" si="137"/>
        <v>47</v>
      </c>
      <c r="K416" s="5" t="str">
        <f t="shared" ca="1" si="145"/>
        <v>Ruta 1/3</v>
      </c>
      <c r="L416" s="5" t="str">
        <f t="shared" ca="1" si="145"/>
        <v>Opel Planta en Figueruelas</v>
      </c>
      <c r="M416" s="5" t="str">
        <f t="shared" ca="1" si="145"/>
        <v>05:30</v>
      </c>
      <c r="N416" s="5" t="str">
        <f t="shared" ca="1" si="145"/>
        <v>13:30</v>
      </c>
      <c r="O416" s="5" t="str">
        <f t="shared" ca="1" si="145"/>
        <v>21:30</v>
      </c>
      <c r="P416" s="5" t="str">
        <f t="shared" ca="1" si="145"/>
        <v>07:30</v>
      </c>
      <c r="Q416" s="5" t="str">
        <f t="shared" ca="1" si="145"/>
        <v>Avd. Real Zaragoza (frente nº 29 - Pd. Bus)</v>
      </c>
      <c r="R416" s="5">
        <f t="shared" ca="1" si="145"/>
        <v>0</v>
      </c>
      <c r="S416" s="5" t="str">
        <f t="shared" ca="1" si="145"/>
        <v>1</v>
      </c>
      <c r="T416" s="5" t="str">
        <f t="shared" ca="1" si="145"/>
        <v>3</v>
      </c>
      <c r="U416" s="5">
        <f t="shared" ca="1" si="145"/>
        <v>15</v>
      </c>
      <c r="V416" s="15">
        <f t="shared" ca="1" si="142"/>
        <v>46</v>
      </c>
      <c r="W416" s="15" t="str">
        <f t="shared" ca="1" si="138"/>
        <v/>
      </c>
      <c r="X416" s="15">
        <f t="shared" ca="1" si="144"/>
        <v>1</v>
      </c>
      <c r="Y416" s="15">
        <f t="shared" ca="1" si="135"/>
        <v>1</v>
      </c>
      <c r="Z416">
        <f t="shared" ca="1" si="147"/>
        <v>0</v>
      </c>
      <c r="AA416">
        <f t="shared" ca="1" si="127"/>
        <v>0</v>
      </c>
      <c r="AB416">
        <f t="shared" ca="1" si="128"/>
        <v>0</v>
      </c>
      <c r="AC416">
        <f t="shared" ca="1" si="139"/>
        <v>1</v>
      </c>
      <c r="AD416">
        <f t="shared" ca="1" si="140"/>
        <v>1</v>
      </c>
    </row>
    <row r="417" spans="5:30" x14ac:dyDescent="0.25">
      <c r="E417">
        <f t="shared" ca="1" si="146"/>
        <v>48</v>
      </c>
      <c r="F417" s="14">
        <f t="shared" si="141"/>
        <v>415</v>
      </c>
      <c r="G417">
        <f t="shared" ca="1" si="122"/>
        <v>3</v>
      </c>
      <c r="H417">
        <f t="shared" ca="1" si="136"/>
        <v>252</v>
      </c>
      <c r="I417" t="str">
        <f t="shared" ca="1" si="143"/>
        <v>x4</v>
      </c>
      <c r="J417">
        <f t="shared" ca="1" si="137"/>
        <v>48</v>
      </c>
      <c r="K417" s="5" t="str">
        <f t="shared" ca="1" si="145"/>
        <v>Ruta 2/3</v>
      </c>
      <c r="L417" s="5" t="str">
        <f t="shared" ca="1" si="145"/>
        <v>Ruta 2/3</v>
      </c>
      <c r="M417" s="5" t="str">
        <f t="shared" ca="1" si="145"/>
        <v/>
      </c>
      <c r="N417" s="5" t="str">
        <f t="shared" ca="1" si="145"/>
        <v/>
      </c>
      <c r="O417" s="5" t="str">
        <f t="shared" ca="1" si="145"/>
        <v/>
      </c>
      <c r="P417" s="5" t="str">
        <f t="shared" ca="1" si="145"/>
        <v/>
      </c>
      <c r="Q417" s="5" t="str">
        <f t="shared" ca="1" si="145"/>
        <v/>
      </c>
      <c r="R417" s="5">
        <f t="shared" ca="1" si="145"/>
        <v>1</v>
      </c>
      <c r="S417" s="5" t="str">
        <f t="shared" ca="1" si="145"/>
        <v>2</v>
      </c>
      <c r="T417" s="5" t="str">
        <f t="shared" ca="1" si="145"/>
        <v>3</v>
      </c>
      <c r="U417" s="5">
        <f t="shared" ca="1" si="145"/>
        <v>0</v>
      </c>
      <c r="V417" s="15">
        <f t="shared" ca="1" si="142"/>
        <v>47</v>
      </c>
      <c r="W417" s="15">
        <f t="shared" ca="1" si="138"/>
        <v>1</v>
      </c>
      <c r="X417" s="15">
        <f t="shared" ca="1" si="144"/>
        <v>0</v>
      </c>
      <c r="Y417" s="15" t="str">
        <f t="shared" ca="1" si="135"/>
        <v/>
      </c>
      <c r="Z417">
        <f t="shared" ca="1" si="147"/>
        <v>31</v>
      </c>
      <c r="AA417">
        <f t="shared" ca="1" si="127"/>
        <v>15</v>
      </c>
      <c r="AB417">
        <f t="shared" ca="1" si="128"/>
        <v>15</v>
      </c>
      <c r="AC417">
        <f t="shared" ca="1" si="139"/>
        <v>0</v>
      </c>
      <c r="AD417">
        <f t="shared" ca="1" si="140"/>
        <v>0</v>
      </c>
    </row>
    <row r="418" spans="5:30" x14ac:dyDescent="0.25">
      <c r="E418">
        <f t="shared" ca="1" si="146"/>
        <v>49</v>
      </c>
      <c r="F418" s="14">
        <f t="shared" si="141"/>
        <v>416</v>
      </c>
      <c r="G418">
        <f t="shared" ca="1" si="122"/>
        <v>3</v>
      </c>
      <c r="H418">
        <f t="shared" ca="1" si="136"/>
        <v>252</v>
      </c>
      <c r="I418" t="str">
        <f t="shared" ca="1" si="143"/>
        <v>x4</v>
      </c>
      <c r="J418">
        <f t="shared" ca="1" si="137"/>
        <v>49</v>
      </c>
      <c r="K418" s="5" t="str">
        <f t="shared" ca="1" si="145"/>
        <v>Ruta 2/3</v>
      </c>
      <c r="L418" s="5" t="str">
        <f t="shared" ca="1" si="145"/>
        <v>Violante de Hungría, nº 7</v>
      </c>
      <c r="M418" s="5" t="str">
        <f t="shared" ca="1" si="145"/>
        <v>04:48</v>
      </c>
      <c r="N418" s="5" t="str">
        <f t="shared" ca="1" si="145"/>
        <v>12:46</v>
      </c>
      <c r="O418" s="5" t="str">
        <f t="shared" ca="1" si="145"/>
        <v>20:48</v>
      </c>
      <c r="P418" s="5" t="str">
        <f t="shared" ca="1" si="145"/>
        <v>06:48</v>
      </c>
      <c r="Q418" s="5" t="str">
        <f t="shared" ca="1" si="145"/>
        <v>Opel Planta en Figueruelas</v>
      </c>
      <c r="R418" s="5">
        <f t="shared" ca="1" si="145"/>
        <v>0</v>
      </c>
      <c r="S418" s="5" t="str">
        <f t="shared" ca="1" si="145"/>
        <v>2</v>
      </c>
      <c r="T418" s="5" t="str">
        <f t="shared" ca="1" si="145"/>
        <v>3</v>
      </c>
      <c r="U418" s="5">
        <f t="shared" ca="1" si="145"/>
        <v>1</v>
      </c>
      <c r="V418" s="15">
        <f t="shared" ref="V418:V440" ca="1" si="148">INDIRECT("'"&amp;$I418&amp;"'!"&amp;V$2&amp;$J418+2)</f>
        <v>48</v>
      </c>
      <c r="W418" s="15" t="str">
        <f t="shared" ca="1" si="138"/>
        <v/>
      </c>
      <c r="X418" s="15">
        <f t="shared" ca="1" si="144"/>
        <v>1</v>
      </c>
      <c r="Y418" s="15">
        <f t="shared" ca="1" si="135"/>
        <v>1</v>
      </c>
      <c r="Z418">
        <f t="shared" ca="1" si="147"/>
        <v>0</v>
      </c>
      <c r="AA418">
        <f t="shared" ca="1" si="127"/>
        <v>0</v>
      </c>
      <c r="AB418">
        <f t="shared" ca="1" si="128"/>
        <v>0</v>
      </c>
      <c r="AC418">
        <f t="shared" ca="1" si="139"/>
        <v>15</v>
      </c>
      <c r="AD418">
        <f t="shared" ca="1" si="140"/>
        <v>15</v>
      </c>
    </row>
    <row r="419" spans="5:30" x14ac:dyDescent="0.25">
      <c r="E419">
        <f t="shared" ca="1" si="146"/>
        <v>50</v>
      </c>
      <c r="F419" s="14">
        <f t="shared" si="141"/>
        <v>417</v>
      </c>
      <c r="G419">
        <f t="shared" ca="1" si="122"/>
        <v>3</v>
      </c>
      <c r="H419">
        <f t="shared" ca="1" si="136"/>
        <v>252</v>
      </c>
      <c r="I419" t="str">
        <f t="shared" ca="1" si="143"/>
        <v>x4</v>
      </c>
      <c r="J419">
        <f t="shared" ca="1" si="137"/>
        <v>50</v>
      </c>
      <c r="K419" s="5" t="str">
        <f t="shared" ca="1" si="145"/>
        <v>Ruta 2/3</v>
      </c>
      <c r="L419" s="5" t="str">
        <f t="shared" ca="1" si="145"/>
        <v>C/ Pedro Cerbuna, nº 9 - Pd. Bus</v>
      </c>
      <c r="M419" s="5" t="str">
        <f t="shared" ca="1" si="145"/>
        <v>04:50</v>
      </c>
      <c r="N419" s="5" t="str">
        <f t="shared" ca="1" si="145"/>
        <v>12:48</v>
      </c>
      <c r="O419" s="5" t="str">
        <f t="shared" ca="1" si="145"/>
        <v>20:50</v>
      </c>
      <c r="P419" s="5" t="str">
        <f t="shared" ca="1" si="145"/>
        <v>06:50</v>
      </c>
      <c r="Q419" s="5" t="str">
        <f t="shared" ca="1" si="145"/>
        <v>Alagón (Rotonda - Pd. Bus)</v>
      </c>
      <c r="R419" s="5">
        <f t="shared" ca="1" si="145"/>
        <v>0</v>
      </c>
      <c r="S419" s="5" t="str">
        <f t="shared" ca="1" si="145"/>
        <v>2</v>
      </c>
      <c r="T419" s="5" t="str">
        <f t="shared" ca="1" si="145"/>
        <v>3</v>
      </c>
      <c r="U419" s="5">
        <f t="shared" ca="1" si="145"/>
        <v>2</v>
      </c>
      <c r="V419" s="15">
        <f t="shared" ca="1" si="148"/>
        <v>49</v>
      </c>
      <c r="W419" s="15" t="str">
        <f t="shared" ca="1" si="138"/>
        <v/>
      </c>
      <c r="X419" s="15">
        <f t="shared" ca="1" si="144"/>
        <v>1</v>
      </c>
      <c r="Y419" s="15">
        <f t="shared" ca="1" si="135"/>
        <v>1</v>
      </c>
      <c r="Z419">
        <f t="shared" ca="1" si="147"/>
        <v>0</v>
      </c>
      <c r="AA419">
        <f t="shared" ca="1" si="127"/>
        <v>0</v>
      </c>
      <c r="AB419">
        <f t="shared" ca="1" si="128"/>
        <v>0</v>
      </c>
      <c r="AC419">
        <f t="shared" ca="1" si="139"/>
        <v>14</v>
      </c>
      <c r="AD419">
        <f t="shared" ca="1" si="140"/>
        <v>14</v>
      </c>
    </row>
    <row r="420" spans="5:30" x14ac:dyDescent="0.25">
      <c r="E420">
        <f t="shared" ca="1" si="146"/>
        <v>51</v>
      </c>
      <c r="F420" s="14">
        <f t="shared" si="141"/>
        <v>418</v>
      </c>
      <c r="G420">
        <f t="shared" ca="1" si="122"/>
        <v>3</v>
      </c>
      <c r="H420">
        <f t="shared" ca="1" si="136"/>
        <v>252</v>
      </c>
      <c r="I420" t="str">
        <f t="shared" ca="1" si="143"/>
        <v>x4</v>
      </c>
      <c r="J420">
        <f t="shared" ca="1" si="137"/>
        <v>51</v>
      </c>
      <c r="K420" s="5" t="str">
        <f t="shared" ca="1" si="145"/>
        <v>Ruta 2/3</v>
      </c>
      <c r="L420" s="5" t="str">
        <f t="shared" ca="1" si="145"/>
        <v>Avenida Goya, nº 66 (Pd. Bus)</v>
      </c>
      <c r="M420" s="5" t="str">
        <f t="shared" ca="1" si="145"/>
        <v>04:52</v>
      </c>
      <c r="N420" s="5" t="str">
        <f t="shared" ca="1" si="145"/>
        <v>12:50</v>
      </c>
      <c r="O420" s="5" t="str">
        <f t="shared" ca="1" si="145"/>
        <v>20:52</v>
      </c>
      <c r="P420" s="5" t="str">
        <f t="shared" ca="1" si="145"/>
        <v>06:52</v>
      </c>
      <c r="Q420" s="5" t="str">
        <f t="shared" ca="1" si="145"/>
        <v>Casetas: urbanización Alameda</v>
      </c>
      <c r="R420" s="5">
        <f t="shared" ca="1" si="145"/>
        <v>0</v>
      </c>
      <c r="S420" s="5" t="str">
        <f t="shared" ca="1" si="145"/>
        <v>2</v>
      </c>
      <c r="T420" s="5" t="str">
        <f t="shared" ca="1" si="145"/>
        <v>3</v>
      </c>
      <c r="U420" s="5">
        <f t="shared" ca="1" si="145"/>
        <v>3</v>
      </c>
      <c r="V420" s="15">
        <f t="shared" ca="1" si="148"/>
        <v>50</v>
      </c>
      <c r="W420" s="15" t="str">
        <f t="shared" ca="1" si="138"/>
        <v/>
      </c>
      <c r="X420" s="15">
        <f t="shared" ca="1" si="144"/>
        <v>1</v>
      </c>
      <c r="Y420" s="15">
        <f t="shared" ca="1" si="135"/>
        <v>1</v>
      </c>
      <c r="Z420">
        <f t="shared" ca="1" si="147"/>
        <v>0</v>
      </c>
      <c r="AA420">
        <f t="shared" ca="1" si="127"/>
        <v>0</v>
      </c>
      <c r="AB420">
        <f t="shared" ca="1" si="128"/>
        <v>0</v>
      </c>
      <c r="AC420">
        <f t="shared" ca="1" si="139"/>
        <v>13</v>
      </c>
      <c r="AD420">
        <f t="shared" ca="1" si="140"/>
        <v>13</v>
      </c>
    </row>
    <row r="421" spans="5:30" x14ac:dyDescent="0.25">
      <c r="E421">
        <f t="shared" ca="1" si="146"/>
        <v>52</v>
      </c>
      <c r="F421" s="14">
        <f t="shared" si="141"/>
        <v>419</v>
      </c>
      <c r="G421">
        <f t="shared" ca="1" si="122"/>
        <v>3</v>
      </c>
      <c r="H421">
        <f t="shared" ca="1" si="136"/>
        <v>252</v>
      </c>
      <c r="I421" t="str">
        <f t="shared" ca="1" si="143"/>
        <v>x4</v>
      </c>
      <c r="J421">
        <f t="shared" ca="1" si="137"/>
        <v>52</v>
      </c>
      <c r="K421" s="5" t="str">
        <f t="shared" ca="1" si="145"/>
        <v>Ruta 2/3</v>
      </c>
      <c r="L421" s="5" t="str">
        <f t="shared" ca="1" si="145"/>
        <v>Plaza Roma (mercadora)</v>
      </c>
      <c r="M421" s="5" t="str">
        <f t="shared" ca="1" si="145"/>
        <v>04:55</v>
      </c>
      <c r="N421" s="5" t="str">
        <f t="shared" ca="1" si="145"/>
        <v>12:53</v>
      </c>
      <c r="O421" s="5" t="str">
        <f t="shared" ca="1" si="145"/>
        <v>20:55</v>
      </c>
      <c r="P421" s="5" t="str">
        <f t="shared" ca="1" si="145"/>
        <v>06:55</v>
      </c>
      <c r="Q421" s="5" t="str">
        <f t="shared" ca="1" si="145"/>
        <v>Casetas (frente nº 52)</v>
      </c>
      <c r="R421" s="5">
        <f t="shared" ca="1" si="145"/>
        <v>0</v>
      </c>
      <c r="S421" s="5" t="str">
        <f t="shared" ca="1" si="145"/>
        <v>2</v>
      </c>
      <c r="T421" s="5" t="str">
        <f t="shared" ca="1" si="145"/>
        <v>3</v>
      </c>
      <c r="U421" s="5">
        <f t="shared" ref="K421:U445" ca="1" si="149">INDIRECT("'"&amp;$I421&amp;"'!"&amp;U$2&amp;$J421+2)</f>
        <v>4</v>
      </c>
      <c r="V421" s="15">
        <f t="shared" ca="1" si="148"/>
        <v>51</v>
      </c>
      <c r="W421" s="15" t="str">
        <f t="shared" ca="1" si="138"/>
        <v/>
      </c>
      <c r="X421" s="15">
        <f t="shared" ca="1" si="144"/>
        <v>1</v>
      </c>
      <c r="Y421" s="15">
        <f t="shared" ca="1" si="135"/>
        <v>1</v>
      </c>
      <c r="Z421">
        <f t="shared" ca="1" si="147"/>
        <v>0</v>
      </c>
      <c r="AA421">
        <f t="shared" ca="1" si="127"/>
        <v>0</v>
      </c>
      <c r="AB421">
        <f t="shared" ca="1" si="128"/>
        <v>0</v>
      </c>
      <c r="AC421">
        <f t="shared" ca="1" si="139"/>
        <v>12</v>
      </c>
      <c r="AD421">
        <f t="shared" ca="1" si="140"/>
        <v>12</v>
      </c>
    </row>
    <row r="422" spans="5:30" x14ac:dyDescent="0.25">
      <c r="E422">
        <f t="shared" ca="1" si="146"/>
        <v>53</v>
      </c>
      <c r="F422" s="14">
        <f t="shared" si="141"/>
        <v>420</v>
      </c>
      <c r="G422">
        <f t="shared" ca="1" si="122"/>
        <v>3</v>
      </c>
      <c r="H422">
        <f t="shared" ca="1" si="136"/>
        <v>252</v>
      </c>
      <c r="I422" t="str">
        <f t="shared" ca="1" si="143"/>
        <v>x4</v>
      </c>
      <c r="J422">
        <f t="shared" ca="1" si="137"/>
        <v>53</v>
      </c>
      <c r="K422" s="5" t="str">
        <f t="shared" ca="1" si="149"/>
        <v>Ruta 2/3</v>
      </c>
      <c r="L422" s="5" t="str">
        <f t="shared" ca="1" si="149"/>
        <v>Puerta Sancho, nº 11 (esq. C/Bruselas Edif. D. Quijote)</v>
      </c>
      <c r="M422" s="5" t="str">
        <f t="shared" ca="1" si="149"/>
        <v>05:02</v>
      </c>
      <c r="N422" s="5" t="str">
        <f t="shared" ca="1" si="149"/>
        <v>13:00</v>
      </c>
      <c r="O422" s="5" t="str">
        <f t="shared" ca="1" si="149"/>
        <v>21:02</v>
      </c>
      <c r="P422" s="5" t="str">
        <f t="shared" ca="1" si="149"/>
        <v>07:02</v>
      </c>
      <c r="Q422" s="5" t="str">
        <f t="shared" ca="1" si="149"/>
        <v>Casetas: (frente C/ Canteras)</v>
      </c>
      <c r="R422" s="5">
        <f t="shared" ca="1" si="149"/>
        <v>0</v>
      </c>
      <c r="S422" s="5" t="str">
        <f t="shared" ca="1" si="149"/>
        <v>2</v>
      </c>
      <c r="T422" s="5" t="str">
        <f t="shared" ca="1" si="149"/>
        <v>3</v>
      </c>
      <c r="U422" s="5">
        <f t="shared" ca="1" si="149"/>
        <v>5</v>
      </c>
      <c r="V422" s="15">
        <f t="shared" ca="1" si="148"/>
        <v>52</v>
      </c>
      <c r="W422" s="15" t="str">
        <f t="shared" ca="1" si="138"/>
        <v/>
      </c>
      <c r="X422" s="15">
        <f t="shared" ca="1" si="144"/>
        <v>1</v>
      </c>
      <c r="Y422" s="15">
        <f t="shared" ca="1" si="135"/>
        <v>1</v>
      </c>
      <c r="Z422">
        <f t="shared" ca="1" si="147"/>
        <v>0</v>
      </c>
      <c r="AA422">
        <f t="shared" ca="1" si="127"/>
        <v>0</v>
      </c>
      <c r="AB422">
        <f t="shared" ca="1" si="128"/>
        <v>0</v>
      </c>
      <c r="AC422">
        <f t="shared" ca="1" si="139"/>
        <v>11</v>
      </c>
      <c r="AD422">
        <f t="shared" ca="1" si="140"/>
        <v>11</v>
      </c>
    </row>
    <row r="423" spans="5:30" x14ac:dyDescent="0.25">
      <c r="E423">
        <f t="shared" ca="1" si="146"/>
        <v>54</v>
      </c>
      <c r="F423" s="14">
        <f t="shared" si="141"/>
        <v>421</v>
      </c>
      <c r="G423">
        <f t="shared" ca="1" si="122"/>
        <v>3</v>
      </c>
      <c r="H423">
        <f t="shared" ca="1" si="136"/>
        <v>252</v>
      </c>
      <c r="I423" t="str">
        <f t="shared" ca="1" si="143"/>
        <v>x4</v>
      </c>
      <c r="J423">
        <f t="shared" ca="1" si="137"/>
        <v>54</v>
      </c>
      <c r="K423" s="5" t="str">
        <f t="shared" ca="1" si="149"/>
        <v>Ruta 2/3</v>
      </c>
      <c r="L423" s="5" t="str">
        <f t="shared" ca="1" si="149"/>
        <v>Avd. Navarra, nº 60 (Centro Cultural - Pd. Bus)</v>
      </c>
      <c r="M423" s="5" t="str">
        <f t="shared" ca="1" si="149"/>
        <v>05:06</v>
      </c>
      <c r="N423" s="5" t="str">
        <f t="shared" ca="1" si="149"/>
        <v>13:04</v>
      </c>
      <c r="O423" s="5" t="str">
        <f t="shared" ca="1" si="149"/>
        <v>21:06</v>
      </c>
      <c r="P423" s="5" t="str">
        <f t="shared" ca="1" si="149"/>
        <v>07:06</v>
      </c>
      <c r="Q423" s="5" t="str">
        <f t="shared" ca="1" si="149"/>
        <v>Ctra. Logroño desvío Utebo (Pd. Bus)</v>
      </c>
      <c r="R423" s="5">
        <f t="shared" ca="1" si="149"/>
        <v>0</v>
      </c>
      <c r="S423" s="5" t="str">
        <f t="shared" ca="1" si="149"/>
        <v>2</v>
      </c>
      <c r="T423" s="5" t="str">
        <f t="shared" ca="1" si="149"/>
        <v>3</v>
      </c>
      <c r="U423" s="5">
        <f t="shared" ca="1" si="149"/>
        <v>6</v>
      </c>
      <c r="V423" s="15">
        <f t="shared" ca="1" si="148"/>
        <v>53</v>
      </c>
      <c r="W423" s="15" t="str">
        <f t="shared" ca="1" si="138"/>
        <v/>
      </c>
      <c r="X423" s="15">
        <f t="shared" ca="1" si="144"/>
        <v>1</v>
      </c>
      <c r="Y423" s="15">
        <f t="shared" ca="1" si="135"/>
        <v>1</v>
      </c>
      <c r="Z423">
        <f t="shared" ca="1" si="147"/>
        <v>0</v>
      </c>
      <c r="AA423">
        <f t="shared" ca="1" si="127"/>
        <v>0</v>
      </c>
      <c r="AB423">
        <f t="shared" ca="1" si="128"/>
        <v>0</v>
      </c>
      <c r="AC423">
        <f t="shared" ca="1" si="139"/>
        <v>10</v>
      </c>
      <c r="AD423">
        <f t="shared" ca="1" si="140"/>
        <v>10</v>
      </c>
    </row>
    <row r="424" spans="5:30" x14ac:dyDescent="0.25">
      <c r="E424">
        <f t="shared" ca="1" si="146"/>
        <v>55</v>
      </c>
      <c r="F424" s="14">
        <f t="shared" si="141"/>
        <v>422</v>
      </c>
      <c r="G424">
        <f t="shared" ca="1" si="122"/>
        <v>3</v>
      </c>
      <c r="H424">
        <f t="shared" ca="1" si="136"/>
        <v>252</v>
      </c>
      <c r="I424" t="str">
        <f t="shared" ca="1" si="143"/>
        <v>x4</v>
      </c>
      <c r="J424">
        <f t="shared" ca="1" si="137"/>
        <v>55</v>
      </c>
      <c r="K424" s="5" t="str">
        <f t="shared" ca="1" si="149"/>
        <v>Ruta 2/3</v>
      </c>
      <c r="L424" s="5" t="str">
        <f t="shared" ca="1" si="149"/>
        <v>Avd. Navarra, (frente nº 183 - Pd. Bus )</v>
      </c>
      <c r="M424" s="5" t="str">
        <f t="shared" ca="1" si="149"/>
        <v>05:07</v>
      </c>
      <c r="N424" s="5" t="str">
        <f t="shared" ca="1" si="149"/>
        <v>13:05</v>
      </c>
      <c r="O424" s="5" t="str">
        <f t="shared" ca="1" si="149"/>
        <v>21:07</v>
      </c>
      <c r="P424" s="5" t="str">
        <f t="shared" ca="1" si="149"/>
        <v>07:07</v>
      </c>
      <c r="Q424" s="5" t="str">
        <f t="shared" ca="1" si="149"/>
        <v>Ctra. Logroño desvío Monzalbarba (Pd. Bus)</v>
      </c>
      <c r="R424" s="5">
        <f t="shared" ca="1" si="149"/>
        <v>0</v>
      </c>
      <c r="S424" s="5" t="str">
        <f t="shared" ca="1" si="149"/>
        <v>2</v>
      </c>
      <c r="T424" s="5" t="str">
        <f t="shared" ca="1" si="149"/>
        <v>3</v>
      </c>
      <c r="U424" s="5">
        <f t="shared" ca="1" si="149"/>
        <v>7</v>
      </c>
      <c r="V424" s="15">
        <f t="shared" ca="1" si="148"/>
        <v>54</v>
      </c>
      <c r="W424" s="15" t="str">
        <f t="shared" ca="1" si="138"/>
        <v/>
      </c>
      <c r="X424" s="15">
        <f t="shared" ca="1" si="144"/>
        <v>1</v>
      </c>
      <c r="Y424" s="15">
        <f t="shared" ca="1" si="135"/>
        <v>1</v>
      </c>
      <c r="Z424">
        <f t="shared" ca="1" si="147"/>
        <v>0</v>
      </c>
      <c r="AA424">
        <f t="shared" ref="AA424:AA487" ca="1" si="150">IF(W424=1,AC425,0)</f>
        <v>0</v>
      </c>
      <c r="AB424">
        <f t="shared" ref="AB424:AB487" ca="1" si="151">IF(W424=1,AD425,0)</f>
        <v>0</v>
      </c>
      <c r="AC424">
        <f t="shared" ca="1" si="139"/>
        <v>9</v>
      </c>
      <c r="AD424">
        <f t="shared" ca="1" si="140"/>
        <v>9</v>
      </c>
    </row>
    <row r="425" spans="5:30" x14ac:dyDescent="0.25">
      <c r="E425">
        <f t="shared" ca="1" si="146"/>
        <v>56</v>
      </c>
      <c r="F425" s="14">
        <f t="shared" si="141"/>
        <v>423</v>
      </c>
      <c r="G425">
        <f t="shared" ca="1" si="122"/>
        <v>3</v>
      </c>
      <c r="H425">
        <f t="shared" ca="1" si="136"/>
        <v>252</v>
      </c>
      <c r="I425" t="str">
        <f t="shared" ca="1" si="143"/>
        <v>x4</v>
      </c>
      <c r="J425">
        <f t="shared" ca="1" si="137"/>
        <v>56</v>
      </c>
      <c r="K425" s="5" t="str">
        <f t="shared" ca="1" si="149"/>
        <v>Ruta 2/3</v>
      </c>
      <c r="L425" s="5" t="str">
        <f t="shared" ca="1" si="149"/>
        <v>Torres San Lamberto "Punto 0" (Pd. Bus)</v>
      </c>
      <c r="M425" s="5" t="str">
        <f t="shared" ca="1" si="149"/>
        <v>05:10</v>
      </c>
      <c r="N425" s="5" t="str">
        <f t="shared" ca="1" si="149"/>
        <v>13:10</v>
      </c>
      <c r="O425" s="5" t="str">
        <f t="shared" ca="1" si="149"/>
        <v>21:10</v>
      </c>
      <c r="P425" s="5" t="str">
        <f t="shared" ca="1" si="149"/>
        <v>07:10</v>
      </c>
      <c r="Q425" s="5" t="str">
        <f t="shared" ca="1" si="149"/>
        <v>Torres San Lamberto "Punto 0" (Pd. Bus)</v>
      </c>
      <c r="R425" s="5">
        <f t="shared" ca="1" si="149"/>
        <v>0</v>
      </c>
      <c r="S425" s="5" t="str">
        <f t="shared" ca="1" si="149"/>
        <v>2</v>
      </c>
      <c r="T425" s="5" t="str">
        <f t="shared" ca="1" si="149"/>
        <v>3</v>
      </c>
      <c r="U425" s="5">
        <f t="shared" ca="1" si="149"/>
        <v>8</v>
      </c>
      <c r="V425" s="15">
        <f t="shared" ca="1" si="148"/>
        <v>55</v>
      </c>
      <c r="W425" s="15" t="str">
        <f t="shared" ca="1" si="138"/>
        <v/>
      </c>
      <c r="X425" s="15">
        <f t="shared" ca="1" si="144"/>
        <v>1</v>
      </c>
      <c r="Y425" s="15">
        <f t="shared" ca="1" si="135"/>
        <v>1</v>
      </c>
      <c r="Z425">
        <f t="shared" ca="1" si="147"/>
        <v>0</v>
      </c>
      <c r="AA425">
        <f t="shared" ca="1" si="150"/>
        <v>0</v>
      </c>
      <c r="AB425">
        <f t="shared" ca="1" si="151"/>
        <v>0</v>
      </c>
      <c r="AC425">
        <f t="shared" ca="1" si="139"/>
        <v>8</v>
      </c>
      <c r="AD425">
        <f t="shared" ca="1" si="140"/>
        <v>8</v>
      </c>
    </row>
    <row r="426" spans="5:30" x14ac:dyDescent="0.25">
      <c r="E426">
        <f t="shared" ca="1" si="146"/>
        <v>57</v>
      </c>
      <c r="F426" s="14">
        <f t="shared" si="141"/>
        <v>424</v>
      </c>
      <c r="G426">
        <f t="shared" ca="1" si="122"/>
        <v>3</v>
      </c>
      <c r="H426">
        <f t="shared" ca="1" si="136"/>
        <v>252</v>
      </c>
      <c r="I426" t="str">
        <f t="shared" ca="1" si="143"/>
        <v>x4</v>
      </c>
      <c r="J426">
        <f t="shared" ca="1" si="137"/>
        <v>57</v>
      </c>
      <c r="K426" s="5" t="str">
        <f t="shared" ca="1" si="149"/>
        <v>Ruta 2/3</v>
      </c>
      <c r="L426" s="5" t="str">
        <f t="shared" ca="1" si="149"/>
        <v>Ctra. Logroño desvío Monzalbarba (Pd. Bus)</v>
      </c>
      <c r="M426" s="5" t="str">
        <f t="shared" ca="1" si="149"/>
        <v>05:14</v>
      </c>
      <c r="N426" s="5" t="str">
        <f t="shared" ca="1" si="149"/>
        <v>13:14</v>
      </c>
      <c r="O426" s="5" t="str">
        <f t="shared" ca="1" si="149"/>
        <v>21:14</v>
      </c>
      <c r="P426" s="5" t="str">
        <f t="shared" ca="1" si="149"/>
        <v>07:14</v>
      </c>
      <c r="Q426" s="5" t="str">
        <f t="shared" ca="1" si="149"/>
        <v>Avd. Navarra, nº 183 (Pd. Bus)</v>
      </c>
      <c r="R426" s="5">
        <f t="shared" ca="1" si="149"/>
        <v>0</v>
      </c>
      <c r="S426" s="5" t="str">
        <f t="shared" ca="1" si="149"/>
        <v>2</v>
      </c>
      <c r="T426" s="5" t="str">
        <f t="shared" ca="1" si="149"/>
        <v>3</v>
      </c>
      <c r="U426" s="5">
        <f t="shared" ca="1" si="149"/>
        <v>9</v>
      </c>
      <c r="V426" s="15">
        <f t="shared" ca="1" si="148"/>
        <v>56</v>
      </c>
      <c r="W426" s="15" t="str">
        <f t="shared" ca="1" si="138"/>
        <v/>
      </c>
      <c r="X426" s="15">
        <f t="shared" ca="1" si="144"/>
        <v>1</v>
      </c>
      <c r="Y426" s="15">
        <f t="shared" ca="1" si="135"/>
        <v>1</v>
      </c>
      <c r="Z426">
        <f t="shared" ca="1" si="147"/>
        <v>0</v>
      </c>
      <c r="AA426">
        <f t="shared" ca="1" si="150"/>
        <v>0</v>
      </c>
      <c r="AB426">
        <f t="shared" ca="1" si="151"/>
        <v>0</v>
      </c>
      <c r="AC426">
        <f t="shared" ca="1" si="139"/>
        <v>7</v>
      </c>
      <c r="AD426">
        <f t="shared" ca="1" si="140"/>
        <v>7</v>
      </c>
    </row>
    <row r="427" spans="5:30" x14ac:dyDescent="0.25">
      <c r="E427">
        <f t="shared" ca="1" si="146"/>
        <v>58</v>
      </c>
      <c r="F427" s="14">
        <f t="shared" si="141"/>
        <v>425</v>
      </c>
      <c r="G427">
        <f t="shared" ca="1" si="122"/>
        <v>3</v>
      </c>
      <c r="H427">
        <f t="shared" ca="1" si="136"/>
        <v>252</v>
      </c>
      <c r="I427" t="str">
        <f t="shared" ca="1" si="143"/>
        <v>x4</v>
      </c>
      <c r="J427">
        <f t="shared" ca="1" si="137"/>
        <v>58</v>
      </c>
      <c r="K427" s="5" t="str">
        <f t="shared" ca="1" si="149"/>
        <v>Ruta 2/3</v>
      </c>
      <c r="L427" s="5" t="str">
        <f t="shared" ca="1" si="149"/>
        <v>Ctra. Logroño desvío Utebo (Pd. Bus)</v>
      </c>
      <c r="M427" s="5" t="str">
        <f t="shared" ca="1" si="149"/>
        <v>05:17</v>
      </c>
      <c r="N427" s="5" t="str">
        <f t="shared" ca="1" si="149"/>
        <v>13:17</v>
      </c>
      <c r="O427" s="5" t="str">
        <f t="shared" ca="1" si="149"/>
        <v>21:17</v>
      </c>
      <c r="P427" s="5" t="str">
        <f t="shared" ca="1" si="149"/>
        <v>07:17</v>
      </c>
      <c r="Q427" s="5" t="str">
        <f t="shared" ca="1" si="149"/>
        <v>C/ Rioja (rotonda frente estación del AVE)</v>
      </c>
      <c r="R427" s="5">
        <f t="shared" ca="1" si="149"/>
        <v>0</v>
      </c>
      <c r="S427" s="5" t="str">
        <f t="shared" ca="1" si="149"/>
        <v>2</v>
      </c>
      <c r="T427" s="5" t="str">
        <f t="shared" ca="1" si="149"/>
        <v>3</v>
      </c>
      <c r="U427" s="5">
        <f t="shared" ca="1" si="149"/>
        <v>10</v>
      </c>
      <c r="V427" s="15">
        <f t="shared" ca="1" si="148"/>
        <v>57</v>
      </c>
      <c r="W427" s="15" t="str">
        <f t="shared" ca="1" si="138"/>
        <v/>
      </c>
      <c r="X427" s="15">
        <f t="shared" ca="1" si="144"/>
        <v>1</v>
      </c>
      <c r="Y427" s="15">
        <f t="shared" ca="1" si="135"/>
        <v>1</v>
      </c>
      <c r="Z427">
        <f t="shared" ca="1" si="147"/>
        <v>0</v>
      </c>
      <c r="AA427">
        <f t="shared" ca="1" si="150"/>
        <v>0</v>
      </c>
      <c r="AB427">
        <f t="shared" ca="1" si="151"/>
        <v>0</v>
      </c>
      <c r="AC427">
        <f t="shared" ca="1" si="139"/>
        <v>6</v>
      </c>
      <c r="AD427">
        <f t="shared" ca="1" si="140"/>
        <v>6</v>
      </c>
    </row>
    <row r="428" spans="5:30" x14ac:dyDescent="0.25">
      <c r="E428">
        <f t="shared" ca="1" si="146"/>
        <v>59</v>
      </c>
      <c r="F428" s="14">
        <f t="shared" si="141"/>
        <v>426</v>
      </c>
      <c r="G428">
        <f t="shared" ca="1" si="122"/>
        <v>3</v>
      </c>
      <c r="H428">
        <f t="shared" ca="1" si="136"/>
        <v>252</v>
      </c>
      <c r="I428" t="str">
        <f t="shared" ca="1" si="143"/>
        <v>x4</v>
      </c>
      <c r="J428">
        <f t="shared" ca="1" si="137"/>
        <v>59</v>
      </c>
      <c r="K428" s="5" t="str">
        <f t="shared" ca="1" si="149"/>
        <v>Ruta 2/3</v>
      </c>
      <c r="L428" s="5" t="str">
        <f t="shared" ca="1" si="149"/>
        <v>Casetas: C/ Canteras (Pd. Bus)</v>
      </c>
      <c r="M428" s="5" t="str">
        <f t="shared" ca="1" si="149"/>
        <v>05:18</v>
      </c>
      <c r="N428" s="5" t="str">
        <f t="shared" ca="1" si="149"/>
        <v>13:18</v>
      </c>
      <c r="O428" s="5" t="str">
        <f t="shared" ca="1" si="149"/>
        <v>21:18</v>
      </c>
      <c r="P428" s="5" t="str">
        <f t="shared" ca="1" si="149"/>
        <v>07:18</v>
      </c>
      <c r="Q428" s="5" t="str">
        <f t="shared" ca="1" si="149"/>
        <v>Pablo Gargallo (esq. Puerta Sancho)</v>
      </c>
      <c r="R428" s="5">
        <f t="shared" ca="1" si="149"/>
        <v>0</v>
      </c>
      <c r="S428" s="5" t="str">
        <f t="shared" ca="1" si="149"/>
        <v>2</v>
      </c>
      <c r="T428" s="5" t="str">
        <f t="shared" ca="1" si="149"/>
        <v>3</v>
      </c>
      <c r="U428" s="5">
        <f t="shared" ca="1" si="149"/>
        <v>11</v>
      </c>
      <c r="V428" s="15">
        <f t="shared" ca="1" si="148"/>
        <v>58</v>
      </c>
      <c r="W428" s="15" t="str">
        <f t="shared" ca="1" si="138"/>
        <v/>
      </c>
      <c r="X428" s="15">
        <f t="shared" ca="1" si="144"/>
        <v>1</v>
      </c>
      <c r="Y428" s="15">
        <f t="shared" ca="1" si="135"/>
        <v>1</v>
      </c>
      <c r="Z428">
        <f t="shared" ca="1" si="147"/>
        <v>0</v>
      </c>
      <c r="AA428">
        <f t="shared" ca="1" si="150"/>
        <v>0</v>
      </c>
      <c r="AB428">
        <f t="shared" ca="1" si="151"/>
        <v>0</v>
      </c>
      <c r="AC428">
        <f t="shared" ca="1" si="139"/>
        <v>5</v>
      </c>
      <c r="AD428">
        <f t="shared" ca="1" si="140"/>
        <v>5</v>
      </c>
    </row>
    <row r="429" spans="5:30" x14ac:dyDescent="0.25">
      <c r="E429">
        <f t="shared" ca="1" si="146"/>
        <v>60</v>
      </c>
      <c r="F429" s="14">
        <f t="shared" si="141"/>
        <v>427</v>
      </c>
      <c r="G429">
        <f t="shared" ca="1" si="122"/>
        <v>3</v>
      </c>
      <c r="H429">
        <f t="shared" ca="1" si="136"/>
        <v>252</v>
      </c>
      <c r="I429" t="str">
        <f t="shared" ca="1" si="143"/>
        <v>x4</v>
      </c>
      <c r="J429">
        <f t="shared" ca="1" si="137"/>
        <v>60</v>
      </c>
      <c r="K429" s="5" t="str">
        <f t="shared" ca="1" si="149"/>
        <v>Ruta 2/3</v>
      </c>
      <c r="L429" s="5" t="str">
        <f t="shared" ca="1" si="149"/>
        <v>Casetas: centro nº 76 (Cuartel - Pd. Bus)</v>
      </c>
      <c r="M429" s="5" t="str">
        <f t="shared" ca="1" si="149"/>
        <v>05:19</v>
      </c>
      <c r="N429" s="5" t="str">
        <f t="shared" ca="1" si="149"/>
        <v>13:19</v>
      </c>
      <c r="O429" s="5" t="str">
        <f t="shared" ca="1" si="149"/>
        <v>21:19</v>
      </c>
      <c r="P429" s="5" t="str">
        <f t="shared" ca="1" si="149"/>
        <v>07:19</v>
      </c>
      <c r="Q429" s="5" t="str">
        <f t="shared" ca="1" si="149"/>
        <v>Plaza Roma (esq. C/ Escusura)</v>
      </c>
      <c r="R429" s="5">
        <f t="shared" ca="1" si="149"/>
        <v>0</v>
      </c>
      <c r="S429" s="5" t="str">
        <f t="shared" ca="1" si="149"/>
        <v>2</v>
      </c>
      <c r="T429" s="5" t="str">
        <f t="shared" ca="1" si="149"/>
        <v>3</v>
      </c>
      <c r="U429" s="5">
        <f t="shared" ca="1" si="149"/>
        <v>12</v>
      </c>
      <c r="V429" s="15">
        <f t="shared" ca="1" si="148"/>
        <v>59</v>
      </c>
      <c r="W429" s="15" t="str">
        <f t="shared" ca="1" si="138"/>
        <v/>
      </c>
      <c r="X429" s="15">
        <f t="shared" ca="1" si="144"/>
        <v>1</v>
      </c>
      <c r="Y429" s="15">
        <f t="shared" ca="1" si="135"/>
        <v>1</v>
      </c>
      <c r="Z429">
        <f t="shared" ca="1" si="147"/>
        <v>0</v>
      </c>
      <c r="AA429">
        <f t="shared" ca="1" si="150"/>
        <v>0</v>
      </c>
      <c r="AB429">
        <f t="shared" ca="1" si="151"/>
        <v>0</v>
      </c>
      <c r="AC429">
        <f t="shared" ca="1" si="139"/>
        <v>4</v>
      </c>
      <c r="AD429">
        <f t="shared" ca="1" si="140"/>
        <v>4</v>
      </c>
    </row>
    <row r="430" spans="5:30" x14ac:dyDescent="0.25">
      <c r="E430">
        <f t="shared" ca="1" si="146"/>
        <v>61</v>
      </c>
      <c r="F430" s="14">
        <f t="shared" si="141"/>
        <v>428</v>
      </c>
      <c r="G430">
        <f t="shared" ca="1" si="122"/>
        <v>3</v>
      </c>
      <c r="H430">
        <f t="shared" ca="1" si="136"/>
        <v>252</v>
      </c>
      <c r="I430" t="str">
        <f t="shared" ca="1" si="143"/>
        <v>x4</v>
      </c>
      <c r="J430">
        <f t="shared" ca="1" si="137"/>
        <v>61</v>
      </c>
      <c r="K430" s="5" t="str">
        <f t="shared" ca="1" si="149"/>
        <v>Ruta 2/3</v>
      </c>
      <c r="L430" s="5" t="str">
        <f t="shared" ca="1" si="149"/>
        <v>Casetas: (urbanización Alameda)</v>
      </c>
      <c r="M430" s="5" t="str">
        <f t="shared" ca="1" si="149"/>
        <v>05:20</v>
      </c>
      <c r="N430" s="5" t="str">
        <f t="shared" ca="1" si="149"/>
        <v>13:20</v>
      </c>
      <c r="O430" s="5" t="str">
        <f t="shared" ca="1" si="149"/>
        <v>21:20</v>
      </c>
      <c r="P430" s="5" t="str">
        <f t="shared" ca="1" si="149"/>
        <v>07:20</v>
      </c>
      <c r="Q430" s="5" t="str">
        <f t="shared" ca="1" si="149"/>
        <v>Avd. Goya (esq. Baltasar Gracián)</v>
      </c>
      <c r="R430" s="5">
        <f t="shared" ca="1" si="149"/>
        <v>0</v>
      </c>
      <c r="S430" s="5" t="str">
        <f t="shared" ca="1" si="149"/>
        <v>2</v>
      </c>
      <c r="T430" s="5" t="str">
        <f t="shared" ca="1" si="149"/>
        <v>3</v>
      </c>
      <c r="U430" s="5">
        <f t="shared" ca="1" si="149"/>
        <v>13</v>
      </c>
      <c r="V430" s="15">
        <f t="shared" ca="1" si="148"/>
        <v>60</v>
      </c>
      <c r="W430" s="15" t="str">
        <f t="shared" ca="1" si="138"/>
        <v/>
      </c>
      <c r="X430" s="15">
        <f t="shared" ca="1" si="144"/>
        <v>1</v>
      </c>
      <c r="Y430" s="15">
        <f t="shared" ca="1" si="135"/>
        <v>1</v>
      </c>
      <c r="Z430">
        <f t="shared" ca="1" si="147"/>
        <v>0</v>
      </c>
      <c r="AA430">
        <f t="shared" ca="1" si="150"/>
        <v>0</v>
      </c>
      <c r="AB430">
        <f t="shared" ca="1" si="151"/>
        <v>0</v>
      </c>
      <c r="AC430">
        <f t="shared" ca="1" si="139"/>
        <v>3</v>
      </c>
      <c r="AD430">
        <f t="shared" ca="1" si="140"/>
        <v>3</v>
      </c>
    </row>
    <row r="431" spans="5:30" x14ac:dyDescent="0.25">
      <c r="E431">
        <f t="shared" ca="1" si="146"/>
        <v>62</v>
      </c>
      <c r="F431" s="14">
        <f t="shared" si="141"/>
        <v>429</v>
      </c>
      <c r="G431">
        <f t="shared" ca="1" si="122"/>
        <v>3</v>
      </c>
      <c r="H431">
        <f t="shared" ca="1" si="136"/>
        <v>252</v>
      </c>
      <c r="I431" t="str">
        <f t="shared" ca="1" si="143"/>
        <v>x4</v>
      </c>
      <c r="J431">
        <f t="shared" ca="1" si="137"/>
        <v>62</v>
      </c>
      <c r="K431" s="5" t="str">
        <f t="shared" ca="1" si="149"/>
        <v>Ruta 2/3</v>
      </c>
      <c r="L431" s="5" t="str">
        <f t="shared" ca="1" si="149"/>
        <v>Alagón (Rotonda - Pd. Bus)</v>
      </c>
      <c r="M431" s="5" t="str">
        <f t="shared" ca="1" si="149"/>
        <v>05:25</v>
      </c>
      <c r="N431" s="5" t="str">
        <f t="shared" ca="1" si="149"/>
        <v>13:25</v>
      </c>
      <c r="O431" s="5" t="str">
        <f t="shared" ca="1" si="149"/>
        <v>21:25</v>
      </c>
      <c r="P431" s="5" t="str">
        <f t="shared" ca="1" si="149"/>
        <v>07:25</v>
      </c>
      <c r="Q431" s="5" t="str">
        <f t="shared" ca="1" si="149"/>
        <v>Plaza San Francisco (Kiosco Prensa - Pd. Bus)</v>
      </c>
      <c r="R431" s="5">
        <f t="shared" ca="1" si="149"/>
        <v>0</v>
      </c>
      <c r="S431" s="5" t="str">
        <f t="shared" ca="1" si="149"/>
        <v>2</v>
      </c>
      <c r="T431" s="5" t="str">
        <f t="shared" ca="1" si="149"/>
        <v>3</v>
      </c>
      <c r="U431" s="5">
        <f t="shared" ca="1" si="149"/>
        <v>14</v>
      </c>
      <c r="V431" s="15">
        <f t="shared" ca="1" si="148"/>
        <v>61</v>
      </c>
      <c r="W431" s="15" t="str">
        <f t="shared" ca="1" si="138"/>
        <v/>
      </c>
      <c r="X431" s="15">
        <f t="shared" ca="1" si="144"/>
        <v>1</v>
      </c>
      <c r="Y431" s="15">
        <f t="shared" ca="1" si="135"/>
        <v>1</v>
      </c>
      <c r="Z431">
        <f t="shared" ca="1" si="147"/>
        <v>0</v>
      </c>
      <c r="AA431">
        <f t="shared" ca="1" si="150"/>
        <v>0</v>
      </c>
      <c r="AB431">
        <f t="shared" ca="1" si="151"/>
        <v>0</v>
      </c>
      <c r="AC431">
        <f t="shared" ca="1" si="139"/>
        <v>2</v>
      </c>
      <c r="AD431">
        <f t="shared" ca="1" si="140"/>
        <v>2</v>
      </c>
    </row>
    <row r="432" spans="5:30" x14ac:dyDescent="0.25">
      <c r="E432">
        <f t="shared" ca="1" si="146"/>
        <v>63</v>
      </c>
      <c r="F432" s="14">
        <f t="shared" si="141"/>
        <v>430</v>
      </c>
      <c r="G432">
        <f t="shared" ref="G432:G495" ca="1" si="152">IF(H431=J431,G431+1,G431)</f>
        <v>3</v>
      </c>
      <c r="H432">
        <f t="shared" ca="1" si="136"/>
        <v>252</v>
      </c>
      <c r="I432" t="str">
        <f t="shared" ca="1" si="143"/>
        <v>x4</v>
      </c>
      <c r="J432">
        <f t="shared" ca="1" si="137"/>
        <v>63</v>
      </c>
      <c r="K432" s="5" t="str">
        <f t="shared" ca="1" si="149"/>
        <v>Ruta 2/3</v>
      </c>
      <c r="L432" s="5" t="str">
        <f t="shared" ca="1" si="149"/>
        <v>Opel Planta en Figueruelas</v>
      </c>
      <c r="M432" s="5" t="str">
        <f t="shared" ca="1" si="149"/>
        <v>05:30</v>
      </c>
      <c r="N432" s="5" t="str">
        <f t="shared" ca="1" si="149"/>
        <v>13:30</v>
      </c>
      <c r="O432" s="5" t="str">
        <f t="shared" ca="1" si="149"/>
        <v>21:30</v>
      </c>
      <c r="P432" s="5" t="str">
        <f t="shared" ca="1" si="149"/>
        <v>07:30</v>
      </c>
      <c r="Q432" s="5" t="str">
        <f t="shared" ca="1" si="149"/>
        <v>Violante de Hungría (frente nº 7 - Pd. Bus)</v>
      </c>
      <c r="R432" s="5">
        <f t="shared" ca="1" si="149"/>
        <v>0</v>
      </c>
      <c r="S432" s="5" t="str">
        <f t="shared" ca="1" si="149"/>
        <v>2</v>
      </c>
      <c r="T432" s="5" t="str">
        <f t="shared" ca="1" si="149"/>
        <v>3</v>
      </c>
      <c r="U432" s="5">
        <f t="shared" ca="1" si="149"/>
        <v>15</v>
      </c>
      <c r="V432" s="15">
        <f t="shared" ca="1" si="148"/>
        <v>62</v>
      </c>
      <c r="W432" s="15" t="str">
        <f t="shared" ca="1" si="138"/>
        <v/>
      </c>
      <c r="X432" s="15">
        <f t="shared" ca="1" si="144"/>
        <v>1</v>
      </c>
      <c r="Y432" s="15">
        <f t="shared" ca="1" si="135"/>
        <v>1</v>
      </c>
      <c r="Z432">
        <f t="shared" ca="1" si="147"/>
        <v>0</v>
      </c>
      <c r="AA432">
        <f t="shared" ca="1" si="150"/>
        <v>0</v>
      </c>
      <c r="AB432">
        <f t="shared" ca="1" si="151"/>
        <v>0</v>
      </c>
      <c r="AC432">
        <f t="shared" ca="1" si="139"/>
        <v>1</v>
      </c>
      <c r="AD432">
        <f t="shared" ca="1" si="140"/>
        <v>1</v>
      </c>
    </row>
    <row r="433" spans="5:30" x14ac:dyDescent="0.25">
      <c r="E433">
        <f t="shared" ca="1" si="146"/>
        <v>64</v>
      </c>
      <c r="F433" s="14">
        <f t="shared" si="141"/>
        <v>431</v>
      </c>
      <c r="G433">
        <f t="shared" ca="1" si="152"/>
        <v>3</v>
      </c>
      <c r="H433">
        <f t="shared" ca="1" si="136"/>
        <v>252</v>
      </c>
      <c r="I433" t="str">
        <f t="shared" ca="1" si="143"/>
        <v>x4</v>
      </c>
      <c r="J433">
        <f t="shared" ca="1" si="137"/>
        <v>64</v>
      </c>
      <c r="K433" s="5" t="str">
        <f t="shared" ca="1" si="149"/>
        <v>Ruta 3/3</v>
      </c>
      <c r="L433" s="5" t="str">
        <f t="shared" ca="1" si="149"/>
        <v>Ruta 3/3</v>
      </c>
      <c r="M433" s="5" t="str">
        <f t="shared" ca="1" si="149"/>
        <v/>
      </c>
      <c r="N433" s="5" t="str">
        <f t="shared" ca="1" si="149"/>
        <v/>
      </c>
      <c r="O433" s="5" t="str">
        <f t="shared" ca="1" si="149"/>
        <v/>
      </c>
      <c r="P433" s="5" t="str">
        <f t="shared" ca="1" si="149"/>
        <v/>
      </c>
      <c r="Q433" s="5" t="str">
        <f t="shared" ca="1" si="149"/>
        <v/>
      </c>
      <c r="R433" s="5">
        <f t="shared" ca="1" si="149"/>
        <v>1</v>
      </c>
      <c r="S433" s="5" t="str">
        <f t="shared" ca="1" si="149"/>
        <v>3</v>
      </c>
      <c r="T433" s="5" t="str">
        <f t="shared" ca="1" si="149"/>
        <v>3</v>
      </c>
      <c r="U433" s="5">
        <f t="shared" ca="1" si="149"/>
        <v>0</v>
      </c>
      <c r="V433" s="15">
        <f t="shared" ca="1" si="148"/>
        <v>63</v>
      </c>
      <c r="W433" s="15">
        <f t="shared" ca="1" si="138"/>
        <v>1</v>
      </c>
      <c r="X433" s="15">
        <f t="shared" ca="1" si="144"/>
        <v>0</v>
      </c>
      <c r="Y433" s="15" t="str">
        <f t="shared" ca="1" si="135"/>
        <v/>
      </c>
      <c r="Z433">
        <f t="shared" ca="1" si="147"/>
        <v>27</v>
      </c>
      <c r="AA433">
        <f t="shared" ca="1" si="150"/>
        <v>13</v>
      </c>
      <c r="AB433">
        <f t="shared" ca="1" si="151"/>
        <v>13</v>
      </c>
      <c r="AC433">
        <f t="shared" ca="1" si="139"/>
        <v>0</v>
      </c>
      <c r="AD433">
        <f t="shared" ca="1" si="140"/>
        <v>0</v>
      </c>
    </row>
    <row r="434" spans="5:30" x14ac:dyDescent="0.25">
      <c r="E434">
        <f t="shared" ca="1" si="146"/>
        <v>65</v>
      </c>
      <c r="F434" s="14">
        <f t="shared" si="141"/>
        <v>432</v>
      </c>
      <c r="G434">
        <f t="shared" ca="1" si="152"/>
        <v>3</v>
      </c>
      <c r="H434">
        <f t="shared" ca="1" si="136"/>
        <v>252</v>
      </c>
      <c r="I434" t="str">
        <f t="shared" ca="1" si="143"/>
        <v>x4</v>
      </c>
      <c r="J434">
        <f t="shared" ca="1" si="137"/>
        <v>65</v>
      </c>
      <c r="K434" s="5" t="str">
        <f t="shared" ca="1" si="149"/>
        <v>Ruta 3/3</v>
      </c>
      <c r="L434" s="5" t="str">
        <f t="shared" ca="1" si="149"/>
        <v>Vía Hispanidad (frente nº 132 - 2º paso de cebra)</v>
      </c>
      <c r="M434" s="5" t="str">
        <f t="shared" ca="1" si="149"/>
        <v>04:45</v>
      </c>
      <c r="N434" s="5" t="str">
        <f t="shared" ca="1" si="149"/>
        <v>12:42</v>
      </c>
      <c r="O434" s="5" t="str">
        <f t="shared" ca="1" si="149"/>
        <v>20:42</v>
      </c>
      <c r="P434" s="5" t="str">
        <f t="shared" ca="1" si="149"/>
        <v>06:45</v>
      </c>
      <c r="Q434" s="5" t="str">
        <f t="shared" ca="1" si="149"/>
        <v>Opel Planta en Figueruelas</v>
      </c>
      <c r="R434" s="5">
        <f t="shared" ca="1" si="149"/>
        <v>0</v>
      </c>
      <c r="S434" s="5" t="str">
        <f t="shared" ca="1" si="149"/>
        <v>3</v>
      </c>
      <c r="T434" s="5" t="str">
        <f t="shared" ca="1" si="149"/>
        <v>3</v>
      </c>
      <c r="U434" s="5">
        <f t="shared" ca="1" si="149"/>
        <v>1</v>
      </c>
      <c r="V434" s="15">
        <f t="shared" ca="1" si="148"/>
        <v>64</v>
      </c>
      <c r="W434" s="15" t="str">
        <f t="shared" ca="1" si="138"/>
        <v/>
      </c>
      <c r="X434" s="15">
        <f t="shared" ca="1" si="144"/>
        <v>1</v>
      </c>
      <c r="Y434" s="15">
        <f t="shared" ca="1" si="135"/>
        <v>1</v>
      </c>
      <c r="Z434">
        <f t="shared" ca="1" si="147"/>
        <v>0</v>
      </c>
      <c r="AA434">
        <f t="shared" ca="1" si="150"/>
        <v>0</v>
      </c>
      <c r="AB434">
        <f t="shared" ca="1" si="151"/>
        <v>0</v>
      </c>
      <c r="AC434">
        <f t="shared" ca="1" si="139"/>
        <v>13</v>
      </c>
      <c r="AD434">
        <f t="shared" ca="1" si="140"/>
        <v>13</v>
      </c>
    </row>
    <row r="435" spans="5:30" x14ac:dyDescent="0.25">
      <c r="E435">
        <f t="shared" ca="1" si="146"/>
        <v>66</v>
      </c>
      <c r="F435" s="14">
        <f t="shared" si="141"/>
        <v>433</v>
      </c>
      <c r="G435">
        <f t="shared" ca="1" si="152"/>
        <v>3</v>
      </c>
      <c r="H435">
        <f t="shared" ca="1" si="136"/>
        <v>252</v>
      </c>
      <c r="I435" t="str">
        <f t="shared" ca="1" si="143"/>
        <v>x4</v>
      </c>
      <c r="J435">
        <f t="shared" ca="1" si="137"/>
        <v>66</v>
      </c>
      <c r="K435" s="5" t="str">
        <f t="shared" ca="1" si="149"/>
        <v>Ruta 3/3</v>
      </c>
      <c r="L435" s="5" t="str">
        <f t="shared" ca="1" si="149"/>
        <v>Vía Hispanidad (frente Escultor Palao - Pd. Bus)</v>
      </c>
      <c r="M435" s="5" t="str">
        <f t="shared" ca="1" si="149"/>
        <v>04:46</v>
      </c>
      <c r="N435" s="5" t="str">
        <f t="shared" ca="1" si="149"/>
        <v>12:43</v>
      </c>
      <c r="O435" s="5" t="str">
        <f t="shared" ca="1" si="149"/>
        <v>20:43</v>
      </c>
      <c r="P435" s="5" t="str">
        <f t="shared" ca="1" si="149"/>
        <v>06:46</v>
      </c>
      <c r="Q435" s="5" t="str">
        <f t="shared" ca="1" si="149"/>
        <v>Vía Hispanidad (frente nº 132 - 2º paso de cebra)</v>
      </c>
      <c r="R435" s="5">
        <f t="shared" ca="1" si="149"/>
        <v>0</v>
      </c>
      <c r="S435" s="5" t="str">
        <f t="shared" ca="1" si="149"/>
        <v>3</v>
      </c>
      <c r="T435" s="5" t="str">
        <f t="shared" ca="1" si="149"/>
        <v>3</v>
      </c>
      <c r="U435" s="5">
        <f t="shared" ca="1" si="149"/>
        <v>2</v>
      </c>
      <c r="V435" s="15">
        <f t="shared" ca="1" si="148"/>
        <v>65</v>
      </c>
      <c r="W435" s="15" t="str">
        <f t="shared" ca="1" si="138"/>
        <v/>
      </c>
      <c r="X435" s="15">
        <f t="shared" ca="1" si="144"/>
        <v>1</v>
      </c>
      <c r="Y435" s="15">
        <f t="shared" ca="1" si="135"/>
        <v>1</v>
      </c>
      <c r="Z435">
        <f t="shared" ca="1" si="147"/>
        <v>0</v>
      </c>
      <c r="AA435">
        <f t="shared" ca="1" si="150"/>
        <v>0</v>
      </c>
      <c r="AB435">
        <f t="shared" ca="1" si="151"/>
        <v>0</v>
      </c>
      <c r="AC435">
        <f t="shared" ca="1" si="139"/>
        <v>12</v>
      </c>
      <c r="AD435">
        <f t="shared" ca="1" si="140"/>
        <v>12</v>
      </c>
    </row>
    <row r="436" spans="5:30" x14ac:dyDescent="0.25">
      <c r="E436">
        <f t="shared" ca="1" si="146"/>
        <v>67</v>
      </c>
      <c r="F436" s="14">
        <f t="shared" si="141"/>
        <v>434</v>
      </c>
      <c r="G436">
        <f t="shared" ca="1" si="152"/>
        <v>3</v>
      </c>
      <c r="H436">
        <f t="shared" ca="1" si="136"/>
        <v>252</v>
      </c>
      <c r="I436" t="str">
        <f t="shared" ca="1" si="143"/>
        <v>x4</v>
      </c>
      <c r="J436">
        <f t="shared" ca="1" si="137"/>
        <v>67</v>
      </c>
      <c r="K436" s="5" t="str">
        <f t="shared" ca="1" si="149"/>
        <v>Ruta 3/3</v>
      </c>
      <c r="L436" s="5" t="str">
        <f t="shared" ca="1" si="149"/>
        <v>Vía Hispanidad (frente Villa de Andorra - Pd. Bus)</v>
      </c>
      <c r="M436" s="5" t="str">
        <f t="shared" ca="1" si="149"/>
        <v>04:47</v>
      </c>
      <c r="N436" s="5" t="str">
        <f t="shared" ca="1" si="149"/>
        <v>12:44</v>
      </c>
      <c r="O436" s="5" t="str">
        <f t="shared" ca="1" si="149"/>
        <v>20:44</v>
      </c>
      <c r="P436" s="5" t="str">
        <f t="shared" ca="1" si="149"/>
        <v>06:47</v>
      </c>
      <c r="Q436" s="5" t="str">
        <f t="shared" ca="1" si="149"/>
        <v>Vía Hispanidad (frente Escultor Palao - Pd. Bus)</v>
      </c>
      <c r="R436" s="5">
        <f t="shared" ca="1" si="149"/>
        <v>0</v>
      </c>
      <c r="S436" s="5" t="str">
        <f t="shared" ca="1" si="149"/>
        <v>3</v>
      </c>
      <c r="T436" s="5" t="str">
        <f t="shared" ca="1" si="149"/>
        <v>3</v>
      </c>
      <c r="U436" s="5">
        <f t="shared" ca="1" si="149"/>
        <v>3</v>
      </c>
      <c r="V436" s="15">
        <f t="shared" ca="1" si="148"/>
        <v>66</v>
      </c>
      <c r="W436" s="15" t="str">
        <f t="shared" ca="1" si="138"/>
        <v/>
      </c>
      <c r="X436" s="15">
        <f t="shared" ca="1" si="144"/>
        <v>1</v>
      </c>
      <c r="Y436" s="15">
        <f t="shared" ca="1" si="135"/>
        <v>1</v>
      </c>
      <c r="Z436">
        <f t="shared" ca="1" si="147"/>
        <v>0</v>
      </c>
      <c r="AA436">
        <f t="shared" ca="1" si="150"/>
        <v>0</v>
      </c>
      <c r="AB436">
        <f t="shared" ca="1" si="151"/>
        <v>0</v>
      </c>
      <c r="AC436">
        <f t="shared" ca="1" si="139"/>
        <v>11</v>
      </c>
      <c r="AD436">
        <f t="shared" ca="1" si="140"/>
        <v>11</v>
      </c>
    </row>
    <row r="437" spans="5:30" x14ac:dyDescent="0.25">
      <c r="E437">
        <f t="shared" ca="1" si="146"/>
        <v>68</v>
      </c>
      <c r="F437" s="14">
        <f t="shared" si="141"/>
        <v>435</v>
      </c>
      <c r="G437">
        <f t="shared" ca="1" si="152"/>
        <v>3</v>
      </c>
      <c r="H437">
        <f t="shared" ca="1" si="136"/>
        <v>252</v>
      </c>
      <c r="I437" t="str">
        <f t="shared" ca="1" si="143"/>
        <v>x4</v>
      </c>
      <c r="J437">
        <f t="shared" ca="1" si="137"/>
        <v>68</v>
      </c>
      <c r="K437" s="5" t="str">
        <f t="shared" ca="1" si="149"/>
        <v>Ruta 3/3</v>
      </c>
      <c r="L437" s="5" t="str">
        <f t="shared" ca="1" si="149"/>
        <v>Vía Hispanidad (esq. Gómez Laguna - Pd. Bus)</v>
      </c>
      <c r="M437" s="5" t="str">
        <f t="shared" ca="1" si="149"/>
        <v>04:48</v>
      </c>
      <c r="N437" s="5" t="str">
        <f t="shared" ca="1" si="149"/>
        <v>12:45</v>
      </c>
      <c r="O437" s="5" t="str">
        <f t="shared" ca="1" si="149"/>
        <v>20:45</v>
      </c>
      <c r="P437" s="5" t="str">
        <f t="shared" ca="1" si="149"/>
        <v>06:48</v>
      </c>
      <c r="Q437" s="5" t="str">
        <f t="shared" ca="1" si="149"/>
        <v>Vía Hispanidad (frente Villa de Andorra - Pd. Bus)</v>
      </c>
      <c r="R437" s="5">
        <f t="shared" ca="1" si="149"/>
        <v>0</v>
      </c>
      <c r="S437" s="5" t="str">
        <f t="shared" ca="1" si="149"/>
        <v>3</v>
      </c>
      <c r="T437" s="5" t="str">
        <f t="shared" ca="1" si="149"/>
        <v>3</v>
      </c>
      <c r="U437" s="5">
        <f t="shared" ca="1" si="149"/>
        <v>4</v>
      </c>
      <c r="V437" s="15">
        <f t="shared" ca="1" si="148"/>
        <v>67</v>
      </c>
      <c r="W437" s="15" t="str">
        <f t="shared" ca="1" si="138"/>
        <v/>
      </c>
      <c r="X437" s="15">
        <f t="shared" ca="1" si="144"/>
        <v>1</v>
      </c>
      <c r="Y437" s="15">
        <f t="shared" ca="1" si="135"/>
        <v>1</v>
      </c>
      <c r="Z437">
        <f t="shared" ca="1" si="147"/>
        <v>0</v>
      </c>
      <c r="AA437">
        <f t="shared" ca="1" si="150"/>
        <v>0</v>
      </c>
      <c r="AB437">
        <f t="shared" ca="1" si="151"/>
        <v>0</v>
      </c>
      <c r="AC437">
        <f t="shared" ca="1" si="139"/>
        <v>10</v>
      </c>
      <c r="AD437">
        <f t="shared" ca="1" si="140"/>
        <v>10</v>
      </c>
    </row>
    <row r="438" spans="5:30" x14ac:dyDescent="0.25">
      <c r="E438">
        <f t="shared" ca="1" si="146"/>
        <v>69</v>
      </c>
      <c r="F438" s="14">
        <f t="shared" si="141"/>
        <v>436</v>
      </c>
      <c r="G438">
        <f t="shared" ca="1" si="152"/>
        <v>3</v>
      </c>
      <c r="H438">
        <f t="shared" ca="1" si="136"/>
        <v>252</v>
      </c>
      <c r="I438" t="str">
        <f t="shared" ca="1" si="143"/>
        <v>x4</v>
      </c>
      <c r="J438">
        <f t="shared" ca="1" si="137"/>
        <v>69</v>
      </c>
      <c r="K438" s="5" t="str">
        <f t="shared" ca="1" si="149"/>
        <v>Ruta 3/3</v>
      </c>
      <c r="L438" s="5" t="str">
        <f t="shared" ca="1" si="149"/>
        <v>Vía Hispanidad (frente Sainz de Varanda)</v>
      </c>
      <c r="M438" s="5" t="str">
        <f t="shared" ca="1" si="149"/>
        <v>04:49</v>
      </c>
      <c r="N438" s="5" t="str">
        <f t="shared" ca="1" si="149"/>
        <v>12:46</v>
      </c>
      <c r="O438" s="5" t="str">
        <f t="shared" ca="1" si="149"/>
        <v>20:46</v>
      </c>
      <c r="P438" s="5" t="str">
        <f t="shared" ca="1" si="149"/>
        <v>06:49</v>
      </c>
      <c r="Q438" s="5" t="str">
        <f t="shared" ca="1" si="149"/>
        <v>Vía Hispanidad (esq. Gómez Laguna - Pd. Bus)</v>
      </c>
      <c r="R438" s="5">
        <f t="shared" ca="1" si="149"/>
        <v>0</v>
      </c>
      <c r="S438" s="5" t="str">
        <f t="shared" ca="1" si="149"/>
        <v>3</v>
      </c>
      <c r="T438" s="5" t="str">
        <f t="shared" ca="1" si="149"/>
        <v>3</v>
      </c>
      <c r="U438" s="5">
        <f t="shared" ca="1" si="149"/>
        <v>5</v>
      </c>
      <c r="V438" s="15">
        <f t="shared" ca="1" si="148"/>
        <v>68</v>
      </c>
      <c r="W438" s="15" t="str">
        <f t="shared" ca="1" si="138"/>
        <v/>
      </c>
      <c r="X438" s="15">
        <f t="shared" ca="1" si="144"/>
        <v>1</v>
      </c>
      <c r="Y438" s="15">
        <f t="shared" ca="1" si="135"/>
        <v>1</v>
      </c>
      <c r="Z438">
        <f t="shared" ca="1" si="147"/>
        <v>0</v>
      </c>
      <c r="AA438">
        <f t="shared" ca="1" si="150"/>
        <v>0</v>
      </c>
      <c r="AB438">
        <f t="shared" ca="1" si="151"/>
        <v>0</v>
      </c>
      <c r="AC438">
        <f t="shared" ca="1" si="139"/>
        <v>9</v>
      </c>
      <c r="AD438">
        <f t="shared" ca="1" si="140"/>
        <v>9</v>
      </c>
    </row>
    <row r="439" spans="5:30" x14ac:dyDescent="0.25">
      <c r="E439">
        <f t="shared" ca="1" si="146"/>
        <v>70</v>
      </c>
      <c r="F439" s="14">
        <f t="shared" si="141"/>
        <v>437</v>
      </c>
      <c r="G439">
        <f t="shared" ca="1" si="152"/>
        <v>3</v>
      </c>
      <c r="H439">
        <f t="shared" ca="1" si="136"/>
        <v>252</v>
      </c>
      <c r="I439" t="str">
        <f t="shared" ca="1" si="143"/>
        <v>x4</v>
      </c>
      <c r="J439">
        <f t="shared" ca="1" si="137"/>
        <v>70</v>
      </c>
      <c r="K439" s="5" t="str">
        <f t="shared" ca="1" si="149"/>
        <v>Ruta 3/3</v>
      </c>
      <c r="L439" s="5" t="str">
        <f t="shared" ca="1" si="149"/>
        <v>Vía Hispanidad (Gasolinera Casablanca - esq. C/ La Vía)</v>
      </c>
      <c r="M439" s="5" t="str">
        <f t="shared" ca="1" si="149"/>
        <v>04:50</v>
      </c>
      <c r="N439" s="5" t="str">
        <f t="shared" ca="1" si="149"/>
        <v>12:47</v>
      </c>
      <c r="O439" s="5" t="str">
        <f t="shared" ca="1" si="149"/>
        <v>20:47</v>
      </c>
      <c r="P439" s="5" t="str">
        <f t="shared" ca="1" si="149"/>
        <v>06:50</v>
      </c>
      <c r="Q439" s="5" t="str">
        <f t="shared" ca="1" si="149"/>
        <v>Vía Hispanidad (frente Sainz de Varanda)</v>
      </c>
      <c r="R439" s="5">
        <f t="shared" ca="1" si="149"/>
        <v>0</v>
      </c>
      <c r="S439" s="5" t="str">
        <f t="shared" ca="1" si="149"/>
        <v>3</v>
      </c>
      <c r="T439" s="5" t="str">
        <f t="shared" ca="1" si="149"/>
        <v>3</v>
      </c>
      <c r="U439" s="5">
        <f t="shared" ca="1" si="149"/>
        <v>6</v>
      </c>
      <c r="V439" s="15">
        <f t="shared" ca="1" si="148"/>
        <v>69</v>
      </c>
      <c r="W439" s="15" t="str">
        <f t="shared" ca="1" si="138"/>
        <v/>
      </c>
      <c r="X439" s="15">
        <f t="shared" ca="1" si="144"/>
        <v>1</v>
      </c>
      <c r="Y439" s="15">
        <f t="shared" ca="1" si="135"/>
        <v>1</v>
      </c>
      <c r="Z439">
        <f t="shared" ca="1" si="147"/>
        <v>0</v>
      </c>
      <c r="AA439">
        <f t="shared" ca="1" si="150"/>
        <v>0</v>
      </c>
      <c r="AB439">
        <f t="shared" ca="1" si="151"/>
        <v>0</v>
      </c>
      <c r="AC439">
        <f t="shared" ca="1" si="139"/>
        <v>8</v>
      </c>
      <c r="AD439">
        <f t="shared" ca="1" si="140"/>
        <v>8</v>
      </c>
    </row>
    <row r="440" spans="5:30" x14ac:dyDescent="0.25">
      <c r="E440">
        <f t="shared" ca="1" si="146"/>
        <v>71</v>
      </c>
      <c r="F440" s="14">
        <f t="shared" si="141"/>
        <v>438</v>
      </c>
      <c r="G440">
        <f t="shared" ca="1" si="152"/>
        <v>3</v>
      </c>
      <c r="H440">
        <f t="shared" ca="1" si="136"/>
        <v>252</v>
      </c>
      <c r="I440" t="str">
        <f t="shared" ca="1" si="143"/>
        <v>x4</v>
      </c>
      <c r="J440">
        <f t="shared" ca="1" si="137"/>
        <v>71</v>
      </c>
      <c r="K440" s="5" t="str">
        <f t="shared" ca="1" si="149"/>
        <v>Ruta 3/3</v>
      </c>
      <c r="L440" s="5" t="str">
        <f t="shared" ca="1" si="149"/>
        <v>Avd. América, nº 11 (frente Plaza Canteras - Pd. Bus)</v>
      </c>
      <c r="M440" s="5" t="str">
        <f t="shared" ca="1" si="149"/>
        <v>04:52</v>
      </c>
      <c r="N440" s="5" t="str">
        <f t="shared" ca="1" si="149"/>
        <v>12:49</v>
      </c>
      <c r="O440" s="5" t="str">
        <f t="shared" ca="1" si="149"/>
        <v>20:49</v>
      </c>
      <c r="P440" s="5" t="str">
        <f t="shared" ca="1" si="149"/>
        <v>06:52</v>
      </c>
      <c r="Q440" s="5" t="str">
        <f t="shared" ca="1" si="149"/>
        <v>Vía Hispanidad (Gasolinera Casablanca - esq. C/ La Vía)</v>
      </c>
      <c r="R440" s="5">
        <f t="shared" ca="1" si="149"/>
        <v>0</v>
      </c>
      <c r="S440" s="5" t="str">
        <f t="shared" ca="1" si="149"/>
        <v>3</v>
      </c>
      <c r="T440" s="5" t="str">
        <f t="shared" ca="1" si="149"/>
        <v>3</v>
      </c>
      <c r="U440" s="5">
        <f t="shared" ca="1" si="149"/>
        <v>7</v>
      </c>
      <c r="V440" s="15">
        <f t="shared" ca="1" si="148"/>
        <v>70</v>
      </c>
      <c r="W440" s="15" t="str">
        <f t="shared" ca="1" si="138"/>
        <v/>
      </c>
      <c r="X440" s="15">
        <f t="shared" ca="1" si="144"/>
        <v>1</v>
      </c>
      <c r="Y440" s="15">
        <f t="shared" ca="1" si="135"/>
        <v>1</v>
      </c>
      <c r="Z440">
        <f t="shared" ca="1" si="147"/>
        <v>0</v>
      </c>
      <c r="AA440">
        <f t="shared" ca="1" si="150"/>
        <v>0</v>
      </c>
      <c r="AB440">
        <f t="shared" ca="1" si="151"/>
        <v>0</v>
      </c>
      <c r="AC440">
        <f t="shared" ca="1" si="139"/>
        <v>7</v>
      </c>
      <c r="AD440">
        <f t="shared" ca="1" si="140"/>
        <v>7</v>
      </c>
    </row>
    <row r="441" spans="5:30" x14ac:dyDescent="0.25">
      <c r="E441">
        <f t="shared" ca="1" si="146"/>
        <v>72</v>
      </c>
      <c r="F441" s="14">
        <f t="shared" si="141"/>
        <v>439</v>
      </c>
      <c r="G441">
        <f t="shared" ca="1" si="152"/>
        <v>3</v>
      </c>
      <c r="H441">
        <f t="shared" ca="1" si="136"/>
        <v>252</v>
      </c>
      <c r="I441" t="str">
        <f t="shared" ca="1" si="143"/>
        <v>x4</v>
      </c>
      <c r="J441">
        <f t="shared" ca="1" si="137"/>
        <v>72</v>
      </c>
      <c r="K441" s="5" t="str">
        <f t="shared" ca="1" si="149"/>
        <v>Ruta 3/3</v>
      </c>
      <c r="L441" s="5" t="str">
        <f t="shared" ca="1" si="149"/>
        <v>Avd. San José (esq. C/ Bellavista - Pd. Bus)</v>
      </c>
      <c r="M441" s="5" t="str">
        <f t="shared" ca="1" si="149"/>
        <v>04:55</v>
      </c>
      <c r="N441" s="5" t="str">
        <f t="shared" ca="1" si="149"/>
        <v>12:52</v>
      </c>
      <c r="O441" s="5" t="str">
        <f t="shared" ca="1" si="149"/>
        <v>20:52</v>
      </c>
      <c r="P441" s="5" t="str">
        <f t="shared" ca="1" si="149"/>
        <v>06:55</v>
      </c>
      <c r="Q441" s="5" t="str">
        <f t="shared" ca="1" si="149"/>
        <v>Avd. América, nº 11 (frente Plaza Canteras)</v>
      </c>
      <c r="R441" s="5">
        <f t="shared" ca="1" si="149"/>
        <v>0</v>
      </c>
      <c r="S441" s="5" t="str">
        <f t="shared" ca="1" si="149"/>
        <v>3</v>
      </c>
      <c r="T441" s="5" t="str">
        <f t="shared" ca="1" si="149"/>
        <v>3</v>
      </c>
      <c r="U441" s="5">
        <f t="shared" ca="1" si="149"/>
        <v>8</v>
      </c>
      <c r="V441" s="15">
        <f t="shared" ref="V441:V463" ca="1" si="153">INDIRECT("'"&amp;$I441&amp;"'!"&amp;V$2&amp;$J441+2)</f>
        <v>71</v>
      </c>
      <c r="W441" s="15" t="str">
        <f t="shared" ca="1" si="138"/>
        <v/>
      </c>
      <c r="X441" s="15">
        <f t="shared" ca="1" si="144"/>
        <v>1</v>
      </c>
      <c r="Y441" s="15">
        <f t="shared" ca="1" si="135"/>
        <v>1</v>
      </c>
      <c r="Z441">
        <f t="shared" ca="1" si="147"/>
        <v>0</v>
      </c>
      <c r="AA441">
        <f t="shared" ca="1" si="150"/>
        <v>0</v>
      </c>
      <c r="AB441">
        <f t="shared" ca="1" si="151"/>
        <v>0</v>
      </c>
      <c r="AC441">
        <f t="shared" ca="1" si="139"/>
        <v>6</v>
      </c>
      <c r="AD441">
        <f t="shared" ca="1" si="140"/>
        <v>6</v>
      </c>
    </row>
    <row r="442" spans="5:30" x14ac:dyDescent="0.25">
      <c r="E442">
        <f t="shared" ca="1" si="146"/>
        <v>73</v>
      </c>
      <c r="F442" s="14">
        <f t="shared" si="141"/>
        <v>440</v>
      </c>
      <c r="G442">
        <f t="shared" ca="1" si="152"/>
        <v>3</v>
      </c>
      <c r="H442">
        <f t="shared" ca="1" si="136"/>
        <v>252</v>
      </c>
      <c r="I442" t="str">
        <f t="shared" ca="1" si="143"/>
        <v>x4</v>
      </c>
      <c r="J442">
        <f t="shared" ca="1" si="137"/>
        <v>73</v>
      </c>
      <c r="K442" s="5" t="str">
        <f t="shared" ca="1" si="149"/>
        <v>Ruta 3/3</v>
      </c>
      <c r="L442" s="5" t="str">
        <f t="shared" ca="1" si="149"/>
        <v>Avd. San José, nº 97 (Pd. Bus)</v>
      </c>
      <c r="M442" s="5" t="str">
        <f t="shared" ca="1" si="149"/>
        <v>04:56</v>
      </c>
      <c r="N442" s="5" t="str">
        <f t="shared" ca="1" si="149"/>
        <v>12:53</v>
      </c>
      <c r="O442" s="5" t="str">
        <f t="shared" ca="1" si="149"/>
        <v>20:53</v>
      </c>
      <c r="P442" s="5" t="str">
        <f t="shared" ca="1" si="149"/>
        <v>06:56</v>
      </c>
      <c r="Q442" s="5" t="str">
        <f t="shared" ca="1" si="149"/>
        <v>Avd. San José (esq. C/ Bellavista - Pd. Bus)</v>
      </c>
      <c r="R442" s="5">
        <f t="shared" ca="1" si="149"/>
        <v>0</v>
      </c>
      <c r="S442" s="5" t="str">
        <f t="shared" ca="1" si="149"/>
        <v>3</v>
      </c>
      <c r="T442" s="5" t="str">
        <f t="shared" ca="1" si="149"/>
        <v>3</v>
      </c>
      <c r="U442" s="5">
        <f t="shared" ca="1" si="149"/>
        <v>9</v>
      </c>
      <c r="V442" s="15">
        <f t="shared" ca="1" si="153"/>
        <v>72</v>
      </c>
      <c r="W442" s="15" t="str">
        <f t="shared" ca="1" si="138"/>
        <v/>
      </c>
      <c r="X442" s="15">
        <f t="shared" ca="1" si="144"/>
        <v>1</v>
      </c>
      <c r="Y442" s="15">
        <f t="shared" ca="1" si="135"/>
        <v>1</v>
      </c>
      <c r="Z442">
        <f t="shared" ca="1" si="147"/>
        <v>0</v>
      </c>
      <c r="AA442">
        <f t="shared" ca="1" si="150"/>
        <v>0</v>
      </c>
      <c r="AB442">
        <f t="shared" ca="1" si="151"/>
        <v>0</v>
      </c>
      <c r="AC442">
        <f t="shared" ca="1" si="139"/>
        <v>5</v>
      </c>
      <c r="AD442">
        <f t="shared" ca="1" si="140"/>
        <v>5</v>
      </c>
    </row>
    <row r="443" spans="5:30" x14ac:dyDescent="0.25">
      <c r="E443">
        <f t="shared" ca="1" si="146"/>
        <v>74</v>
      </c>
      <c r="F443" s="14">
        <f t="shared" si="141"/>
        <v>441</v>
      </c>
      <c r="G443">
        <f t="shared" ca="1" si="152"/>
        <v>3</v>
      </c>
      <c r="H443">
        <f t="shared" ca="1" si="136"/>
        <v>252</v>
      </c>
      <c r="I443" t="str">
        <f t="shared" ca="1" si="143"/>
        <v>x4</v>
      </c>
      <c r="J443">
        <f t="shared" ca="1" si="137"/>
        <v>74</v>
      </c>
      <c r="K443" s="5" t="str">
        <f t="shared" ca="1" si="149"/>
        <v>Ruta 3/3</v>
      </c>
      <c r="L443" s="5" t="str">
        <f t="shared" ca="1" si="149"/>
        <v>Avd. San José, nº 3 (esq. Miguel Servet - Pd. Bus)</v>
      </c>
      <c r="M443" s="5" t="str">
        <f t="shared" ca="1" si="149"/>
        <v>04:57</v>
      </c>
      <c r="N443" s="5" t="str">
        <f t="shared" ca="1" si="149"/>
        <v>12:54</v>
      </c>
      <c r="O443" s="5" t="str">
        <f t="shared" ca="1" si="149"/>
        <v>20:54</v>
      </c>
      <c r="P443" s="5" t="str">
        <f t="shared" ca="1" si="149"/>
        <v>06:57</v>
      </c>
      <c r="Q443" s="5" t="str">
        <f t="shared" ca="1" si="149"/>
        <v>Avd. San José, nº 97 (Pd. Bus)</v>
      </c>
      <c r="R443" s="5">
        <f t="shared" ca="1" si="149"/>
        <v>0</v>
      </c>
      <c r="S443" s="5" t="str">
        <f t="shared" ca="1" si="149"/>
        <v>3</v>
      </c>
      <c r="T443" s="5" t="str">
        <f t="shared" ca="1" si="149"/>
        <v>3</v>
      </c>
      <c r="U443" s="5">
        <f t="shared" ca="1" si="149"/>
        <v>10</v>
      </c>
      <c r="V443" s="15">
        <f t="shared" ca="1" si="153"/>
        <v>73</v>
      </c>
      <c r="W443" s="15" t="str">
        <f t="shared" ca="1" si="138"/>
        <v/>
      </c>
      <c r="X443" s="15">
        <f t="shared" ca="1" si="144"/>
        <v>1</v>
      </c>
      <c r="Y443" s="15">
        <f t="shared" ca="1" si="135"/>
        <v>1</v>
      </c>
      <c r="Z443">
        <f t="shared" ca="1" si="147"/>
        <v>0</v>
      </c>
      <c r="AA443">
        <f t="shared" ca="1" si="150"/>
        <v>0</v>
      </c>
      <c r="AB443">
        <f t="shared" ca="1" si="151"/>
        <v>0</v>
      </c>
      <c r="AC443">
        <f t="shared" ca="1" si="139"/>
        <v>4</v>
      </c>
      <c r="AD443">
        <f t="shared" ca="1" si="140"/>
        <v>4</v>
      </c>
    </row>
    <row r="444" spans="5:30" x14ac:dyDescent="0.25">
      <c r="E444">
        <f t="shared" ca="1" si="146"/>
        <v>75</v>
      </c>
      <c r="F444" s="14">
        <f t="shared" si="141"/>
        <v>442</v>
      </c>
      <c r="G444">
        <f t="shared" ca="1" si="152"/>
        <v>3</v>
      </c>
      <c r="H444">
        <f t="shared" ca="1" si="136"/>
        <v>252</v>
      </c>
      <c r="I444" t="str">
        <f t="shared" ca="1" si="143"/>
        <v>x4</v>
      </c>
      <c r="J444">
        <f t="shared" ca="1" si="137"/>
        <v>75</v>
      </c>
      <c r="K444" s="5" t="str">
        <f t="shared" ca="1" si="149"/>
        <v>Ruta 3/3</v>
      </c>
      <c r="L444" s="5" t="str">
        <f t="shared" ca="1" si="149"/>
        <v>Compromiso de Caspe, nº 48 - Pd. Bus (esq. Doctor Iranzo)</v>
      </c>
      <c r="M444" s="5" t="str">
        <f t="shared" ca="1" si="149"/>
        <v>04:58</v>
      </c>
      <c r="N444" s="5" t="str">
        <f t="shared" ca="1" si="149"/>
        <v>12:55</v>
      </c>
      <c r="O444" s="5" t="str">
        <f t="shared" ca="1" si="149"/>
        <v>20:55</v>
      </c>
      <c r="P444" s="5" t="str">
        <f t="shared" ca="1" si="149"/>
        <v>06:58</v>
      </c>
      <c r="Q444" s="5" t="str">
        <f t="shared" ca="1" si="149"/>
        <v>Avd. San José, nº 3 (esq. Miguel Servet - Pd. Bus)</v>
      </c>
      <c r="R444" s="5">
        <f t="shared" ca="1" si="149"/>
        <v>0</v>
      </c>
      <c r="S444" s="5" t="str">
        <f t="shared" ca="1" si="149"/>
        <v>3</v>
      </c>
      <c r="T444" s="5" t="str">
        <f t="shared" ca="1" si="149"/>
        <v>3</v>
      </c>
      <c r="U444" s="5">
        <f t="shared" ca="1" si="149"/>
        <v>11</v>
      </c>
      <c r="V444" s="15">
        <f t="shared" ca="1" si="153"/>
        <v>74</v>
      </c>
      <c r="W444" s="15" t="str">
        <f t="shared" ca="1" si="138"/>
        <v/>
      </c>
      <c r="X444" s="15">
        <f t="shared" ca="1" si="144"/>
        <v>1</v>
      </c>
      <c r="Y444" s="15">
        <f t="shared" ca="1" si="135"/>
        <v>1</v>
      </c>
      <c r="Z444">
        <f t="shared" ca="1" si="147"/>
        <v>0</v>
      </c>
      <c r="AA444">
        <f t="shared" ca="1" si="150"/>
        <v>0</v>
      </c>
      <c r="AB444">
        <f t="shared" ca="1" si="151"/>
        <v>0</v>
      </c>
      <c r="AC444">
        <f t="shared" ca="1" si="139"/>
        <v>3</v>
      </c>
      <c r="AD444">
        <f t="shared" ca="1" si="140"/>
        <v>3</v>
      </c>
    </row>
    <row r="445" spans="5:30" x14ac:dyDescent="0.25">
      <c r="E445">
        <f t="shared" ca="1" si="146"/>
        <v>76</v>
      </c>
      <c r="F445" s="14">
        <f t="shared" si="141"/>
        <v>443</v>
      </c>
      <c r="G445">
        <f t="shared" ca="1" si="152"/>
        <v>3</v>
      </c>
      <c r="H445">
        <f t="shared" ca="1" si="136"/>
        <v>252</v>
      </c>
      <c r="I445" t="str">
        <f t="shared" ca="1" si="143"/>
        <v>x4</v>
      </c>
      <c r="J445">
        <f t="shared" ca="1" si="137"/>
        <v>76</v>
      </c>
      <c r="K445" s="5" t="str">
        <f t="shared" ca="1" si="149"/>
        <v>Ruta 3/3</v>
      </c>
      <c r="L445" s="5" t="str">
        <f t="shared" ref="K445:U468" ca="1" si="154">INDIRECT("'"&amp;$I445&amp;"'!"&amp;L$2&amp;$J445+2)</f>
        <v>Compromiso de Caspe, nº 76 (Pd. Bus)</v>
      </c>
      <c r="M445" s="5" t="str">
        <f t="shared" ca="1" si="154"/>
        <v>05:00</v>
      </c>
      <c r="N445" s="5" t="str">
        <f t="shared" ca="1" si="154"/>
        <v>12:57</v>
      </c>
      <c r="O445" s="5" t="str">
        <f t="shared" ca="1" si="154"/>
        <v>20:57</v>
      </c>
      <c r="P445" s="5" t="str">
        <f t="shared" ca="1" si="154"/>
        <v>07:00</v>
      </c>
      <c r="Q445" s="5" t="str">
        <f t="shared" ca="1" si="154"/>
        <v>Compromiso de Caspe, nº 48 - Pd. Bus (esq. Doctor Iranzo)</v>
      </c>
      <c r="R445" s="5">
        <f t="shared" ca="1" si="154"/>
        <v>0</v>
      </c>
      <c r="S445" s="5" t="str">
        <f t="shared" ca="1" si="154"/>
        <v>3</v>
      </c>
      <c r="T445" s="5" t="str">
        <f t="shared" ca="1" si="154"/>
        <v>3</v>
      </c>
      <c r="U445" s="5">
        <f t="shared" ca="1" si="154"/>
        <v>12</v>
      </c>
      <c r="V445" s="15">
        <f t="shared" ca="1" si="153"/>
        <v>75</v>
      </c>
      <c r="W445" s="15" t="str">
        <f t="shared" ca="1" si="138"/>
        <v/>
      </c>
      <c r="X445" s="15">
        <f t="shared" ca="1" si="144"/>
        <v>1</v>
      </c>
      <c r="Y445" s="15">
        <f t="shared" ca="1" si="135"/>
        <v>1</v>
      </c>
      <c r="Z445">
        <f t="shared" ca="1" si="147"/>
        <v>0</v>
      </c>
      <c r="AA445">
        <f t="shared" ca="1" si="150"/>
        <v>0</v>
      </c>
      <c r="AB445">
        <f t="shared" ca="1" si="151"/>
        <v>0</v>
      </c>
      <c r="AC445">
        <f t="shared" ca="1" si="139"/>
        <v>2</v>
      </c>
      <c r="AD445">
        <f t="shared" ca="1" si="140"/>
        <v>2</v>
      </c>
    </row>
    <row r="446" spans="5:30" x14ac:dyDescent="0.25">
      <c r="E446">
        <f t="shared" ca="1" si="146"/>
        <v>77</v>
      </c>
      <c r="F446" s="14">
        <f t="shared" si="141"/>
        <v>444</v>
      </c>
      <c r="G446">
        <f t="shared" ca="1" si="152"/>
        <v>3</v>
      </c>
      <c r="H446">
        <f t="shared" ca="1" si="136"/>
        <v>252</v>
      </c>
      <c r="I446" t="str">
        <f t="shared" ca="1" si="143"/>
        <v>x4</v>
      </c>
      <c r="J446">
        <f t="shared" ca="1" si="137"/>
        <v>77</v>
      </c>
      <c r="K446" s="5" t="str">
        <f t="shared" ca="1" si="154"/>
        <v>Ruta 3/3</v>
      </c>
      <c r="L446" s="5" t="str">
        <f t="shared" ca="1" si="154"/>
        <v>Opel Planta en Figueruelas</v>
      </c>
      <c r="M446" s="5" t="str">
        <f t="shared" ca="1" si="154"/>
        <v>05:30</v>
      </c>
      <c r="N446" s="5" t="str">
        <f t="shared" ca="1" si="154"/>
        <v>13:30</v>
      </c>
      <c r="O446" s="5" t="str">
        <f t="shared" ca="1" si="154"/>
        <v>21:30</v>
      </c>
      <c r="P446" s="5" t="str">
        <f t="shared" ca="1" si="154"/>
        <v>07:30</v>
      </c>
      <c r="Q446" s="5" t="str">
        <f t="shared" ca="1" si="154"/>
        <v>Compromiso de Caspe, nº 76 (Pd. Bus)</v>
      </c>
      <c r="R446" s="5">
        <f t="shared" ca="1" si="154"/>
        <v>0</v>
      </c>
      <c r="S446" s="5" t="str">
        <f t="shared" ca="1" si="154"/>
        <v>3</v>
      </c>
      <c r="T446" s="5" t="str">
        <f t="shared" ca="1" si="154"/>
        <v>3</v>
      </c>
      <c r="U446" s="5">
        <f t="shared" ca="1" si="154"/>
        <v>13</v>
      </c>
      <c r="V446" s="15">
        <f t="shared" ca="1" si="153"/>
        <v>76</v>
      </c>
      <c r="W446" s="15" t="str">
        <f t="shared" ca="1" si="138"/>
        <v/>
      </c>
      <c r="X446" s="15">
        <f t="shared" ca="1" si="144"/>
        <v>1</v>
      </c>
      <c r="Y446" s="15">
        <f t="shared" ca="1" si="135"/>
        <v>1</v>
      </c>
      <c r="Z446">
        <f t="shared" ca="1" si="147"/>
        <v>0</v>
      </c>
      <c r="AA446">
        <f t="shared" ca="1" si="150"/>
        <v>0</v>
      </c>
      <c r="AB446">
        <f t="shared" ca="1" si="151"/>
        <v>0</v>
      </c>
      <c r="AC446">
        <f t="shared" ca="1" si="139"/>
        <v>1</v>
      </c>
      <c r="AD446">
        <f t="shared" ca="1" si="140"/>
        <v>1</v>
      </c>
    </row>
    <row r="447" spans="5:30" x14ac:dyDescent="0.25">
      <c r="E447">
        <f t="shared" ca="1" si="146"/>
        <v>78</v>
      </c>
      <c r="F447" s="14">
        <f t="shared" si="141"/>
        <v>445</v>
      </c>
      <c r="G447">
        <f t="shared" ca="1" si="152"/>
        <v>3</v>
      </c>
      <c r="H447">
        <f t="shared" ca="1" si="136"/>
        <v>252</v>
      </c>
      <c r="I447" t="str">
        <f t="shared" ca="1" si="143"/>
        <v>x4</v>
      </c>
      <c r="J447">
        <f t="shared" ca="1" si="137"/>
        <v>78</v>
      </c>
      <c r="K447" s="5" t="str">
        <f t="shared" ca="1" si="154"/>
        <v>Ruta 1/6</v>
      </c>
      <c r="L447" s="5" t="str">
        <f t="shared" ca="1" si="154"/>
        <v>Ruta 1/6</v>
      </c>
      <c r="M447" s="5" t="str">
        <f t="shared" ca="1" si="154"/>
        <v/>
      </c>
      <c r="N447" s="5" t="str">
        <f t="shared" ca="1" si="154"/>
        <v/>
      </c>
      <c r="O447" s="5" t="str">
        <f t="shared" ca="1" si="154"/>
        <v/>
      </c>
      <c r="P447" s="5" t="str">
        <f t="shared" ca="1" si="154"/>
        <v/>
      </c>
      <c r="Q447" s="5" t="str">
        <f t="shared" ca="1" si="154"/>
        <v/>
      </c>
      <c r="R447" s="5">
        <f t="shared" ca="1" si="154"/>
        <v>1</v>
      </c>
      <c r="S447" s="5" t="str">
        <f t="shared" ca="1" si="154"/>
        <v>1</v>
      </c>
      <c r="T447" s="5" t="str">
        <f t="shared" ca="1" si="154"/>
        <v>6</v>
      </c>
      <c r="U447" s="5">
        <f t="shared" ca="1" si="154"/>
        <v>0</v>
      </c>
      <c r="V447" s="15">
        <f t="shared" ca="1" si="153"/>
        <v>77</v>
      </c>
      <c r="W447" s="15">
        <f t="shared" ca="1" si="138"/>
        <v>1</v>
      </c>
      <c r="X447" s="15">
        <f t="shared" ca="1" si="144"/>
        <v>0</v>
      </c>
      <c r="Y447" s="15" t="str">
        <f t="shared" ca="1" si="135"/>
        <v/>
      </c>
      <c r="Z447">
        <f t="shared" ca="1" si="147"/>
        <v>33</v>
      </c>
      <c r="AA447">
        <f t="shared" ca="1" si="150"/>
        <v>16</v>
      </c>
      <c r="AB447">
        <f t="shared" ca="1" si="151"/>
        <v>16</v>
      </c>
      <c r="AC447">
        <f t="shared" ca="1" si="139"/>
        <v>0</v>
      </c>
      <c r="AD447">
        <f t="shared" ca="1" si="140"/>
        <v>0</v>
      </c>
    </row>
    <row r="448" spans="5:30" x14ac:dyDescent="0.25">
      <c r="E448">
        <f t="shared" ca="1" si="146"/>
        <v>79</v>
      </c>
      <c r="F448" s="14">
        <f t="shared" si="141"/>
        <v>446</v>
      </c>
      <c r="G448">
        <f t="shared" ca="1" si="152"/>
        <v>3</v>
      </c>
      <c r="H448">
        <f t="shared" ca="1" si="136"/>
        <v>252</v>
      </c>
      <c r="I448" t="str">
        <f t="shared" ca="1" si="143"/>
        <v>x4</v>
      </c>
      <c r="J448">
        <f t="shared" ca="1" si="137"/>
        <v>79</v>
      </c>
      <c r="K448" s="5" t="str">
        <f t="shared" ca="1" si="154"/>
        <v>Ruta 1/6</v>
      </c>
      <c r="L448" s="5" t="str">
        <f t="shared" ca="1" si="154"/>
        <v>Avd. Real Zaragoza (nº 29 - Pd. Bus)</v>
      </c>
      <c r="M448" s="5" t="str">
        <f t="shared" ca="1" si="154"/>
        <v>04:43</v>
      </c>
      <c r="N448" s="5" t="str">
        <f t="shared" ca="1" si="154"/>
        <v>12:40</v>
      </c>
      <c r="O448" s="5" t="str">
        <f t="shared" ca="1" si="154"/>
        <v>20:43</v>
      </c>
      <c r="P448" s="5" t="str">
        <f t="shared" ca="1" si="154"/>
        <v>06:40</v>
      </c>
      <c r="Q448" s="5" t="str">
        <f t="shared" ca="1" si="154"/>
        <v>Opel Planta en Figueruelas</v>
      </c>
      <c r="R448" s="5">
        <f t="shared" ca="1" si="154"/>
        <v>0</v>
      </c>
      <c r="S448" s="5" t="str">
        <f t="shared" ca="1" si="154"/>
        <v>1</v>
      </c>
      <c r="T448" s="5" t="str">
        <f t="shared" ca="1" si="154"/>
        <v>6</v>
      </c>
      <c r="U448" s="5">
        <f t="shared" ca="1" si="154"/>
        <v>1</v>
      </c>
      <c r="V448" s="15">
        <f t="shared" ca="1" si="153"/>
        <v>78</v>
      </c>
      <c r="W448" s="15" t="str">
        <f t="shared" ca="1" si="138"/>
        <v/>
      </c>
      <c r="X448" s="15">
        <f t="shared" ca="1" si="144"/>
        <v>1</v>
      </c>
      <c r="Y448" s="15">
        <f t="shared" ca="1" si="135"/>
        <v>1</v>
      </c>
      <c r="Z448">
        <f t="shared" ca="1" si="147"/>
        <v>0</v>
      </c>
      <c r="AA448">
        <f t="shared" ca="1" si="150"/>
        <v>0</v>
      </c>
      <c r="AB448">
        <f t="shared" ca="1" si="151"/>
        <v>0</v>
      </c>
      <c r="AC448">
        <f t="shared" ca="1" si="139"/>
        <v>16</v>
      </c>
      <c r="AD448">
        <f t="shared" ca="1" si="140"/>
        <v>16</v>
      </c>
    </row>
    <row r="449" spans="5:30" x14ac:dyDescent="0.25">
      <c r="E449">
        <f t="shared" ca="1" si="146"/>
        <v>80</v>
      </c>
      <c r="F449" s="14">
        <f t="shared" si="141"/>
        <v>447</v>
      </c>
      <c r="G449">
        <f t="shared" ca="1" si="152"/>
        <v>3</v>
      </c>
      <c r="H449">
        <f t="shared" ca="1" si="136"/>
        <v>252</v>
      </c>
      <c r="I449" t="str">
        <f t="shared" ca="1" si="143"/>
        <v>x4</v>
      </c>
      <c r="J449">
        <f t="shared" ca="1" si="137"/>
        <v>80</v>
      </c>
      <c r="K449" s="5" t="str">
        <f t="shared" ca="1" si="154"/>
        <v>Ruta 1/6</v>
      </c>
      <c r="L449" s="5" t="str">
        <f t="shared" ca="1" si="154"/>
        <v>Avd. Santa Isabel (plaza Serrano - Pd. Bus)</v>
      </c>
      <c r="M449" s="5" t="str">
        <f t="shared" ca="1" si="154"/>
        <v>04:44</v>
      </c>
      <c r="N449" s="5" t="str">
        <f t="shared" ca="1" si="154"/>
        <v>12:41</v>
      </c>
      <c r="O449" s="5" t="str">
        <f t="shared" ca="1" si="154"/>
        <v>20:44</v>
      </c>
      <c r="P449" s="5" t="str">
        <f t="shared" ca="1" si="154"/>
        <v>06:41</v>
      </c>
      <c r="Q449" s="5" t="str">
        <f t="shared" ca="1" si="154"/>
        <v>Majas de Goya, 15</v>
      </c>
      <c r="R449" s="5">
        <f t="shared" ca="1" si="154"/>
        <v>0</v>
      </c>
      <c r="S449" s="5" t="str">
        <f t="shared" ca="1" si="154"/>
        <v>1</v>
      </c>
      <c r="T449" s="5" t="str">
        <f t="shared" ca="1" si="154"/>
        <v>6</v>
      </c>
      <c r="U449" s="5">
        <f t="shared" ca="1" si="154"/>
        <v>2</v>
      </c>
      <c r="V449" s="15">
        <f t="shared" ca="1" si="153"/>
        <v>79</v>
      </c>
      <c r="W449" s="15" t="str">
        <f t="shared" ca="1" si="138"/>
        <v/>
      </c>
      <c r="X449" s="15">
        <f t="shared" ca="1" si="144"/>
        <v>1</v>
      </c>
      <c r="Y449" s="15">
        <f t="shared" ca="1" si="135"/>
        <v>1</v>
      </c>
      <c r="Z449">
        <f t="shared" ca="1" si="147"/>
        <v>0</v>
      </c>
      <c r="AA449">
        <f t="shared" ca="1" si="150"/>
        <v>0</v>
      </c>
      <c r="AB449">
        <f t="shared" ca="1" si="151"/>
        <v>0</v>
      </c>
      <c r="AC449">
        <f t="shared" ca="1" si="139"/>
        <v>15</v>
      </c>
      <c r="AD449">
        <f t="shared" ca="1" si="140"/>
        <v>15</v>
      </c>
    </row>
    <row r="450" spans="5:30" x14ac:dyDescent="0.25">
      <c r="E450">
        <f t="shared" ca="1" si="146"/>
        <v>81</v>
      </c>
      <c r="F450" s="14">
        <f t="shared" si="141"/>
        <v>448</v>
      </c>
      <c r="G450">
        <f t="shared" ca="1" si="152"/>
        <v>3</v>
      </c>
      <c r="H450">
        <f t="shared" ca="1" si="136"/>
        <v>252</v>
      </c>
      <c r="I450" t="str">
        <f t="shared" ca="1" si="143"/>
        <v>x4</v>
      </c>
      <c r="J450">
        <f t="shared" ca="1" si="137"/>
        <v>81</v>
      </c>
      <c r="K450" s="5" t="str">
        <f t="shared" ca="1" si="154"/>
        <v>Ruta 1/6</v>
      </c>
      <c r="L450" s="5" t="str">
        <f t="shared" ca="1" si="154"/>
        <v>Avd. Santa Isabel (esq. Avd. Industria - Gasolinera/Pd. Bus)</v>
      </c>
      <c r="M450" s="5" t="str">
        <f t="shared" ca="1" si="154"/>
        <v>04:46</v>
      </c>
      <c r="N450" s="5" t="str">
        <f t="shared" ca="1" si="154"/>
        <v>12:43</v>
      </c>
      <c r="O450" s="5" t="str">
        <f t="shared" ca="1" si="154"/>
        <v>20:46</v>
      </c>
      <c r="P450" s="5" t="str">
        <f t="shared" ca="1" si="154"/>
        <v>06:43</v>
      </c>
      <c r="Q450" s="5" t="str">
        <f t="shared" ca="1" si="154"/>
        <v>Gómez de Avellaneda (Margarita Xirgú - Pd. Bus)</v>
      </c>
      <c r="R450" s="5">
        <f t="shared" ca="1" si="154"/>
        <v>0</v>
      </c>
      <c r="S450" s="5" t="str">
        <f t="shared" ca="1" si="154"/>
        <v>1</v>
      </c>
      <c r="T450" s="5" t="str">
        <f t="shared" ca="1" si="154"/>
        <v>6</v>
      </c>
      <c r="U450" s="5">
        <f t="shared" ca="1" si="154"/>
        <v>3</v>
      </c>
      <c r="V450" s="15">
        <f t="shared" ca="1" si="153"/>
        <v>80</v>
      </c>
      <c r="W450" s="15" t="str">
        <f t="shared" ca="1" si="138"/>
        <v/>
      </c>
      <c r="X450" s="15">
        <f t="shared" ca="1" si="144"/>
        <v>1</v>
      </c>
      <c r="Y450" s="15">
        <f t="shared" ca="1" si="135"/>
        <v>1</v>
      </c>
      <c r="Z450">
        <f t="shared" ca="1" si="147"/>
        <v>0</v>
      </c>
      <c r="AA450">
        <f t="shared" ca="1" si="150"/>
        <v>0</v>
      </c>
      <c r="AB450">
        <f t="shared" ca="1" si="151"/>
        <v>0</v>
      </c>
      <c r="AC450">
        <f t="shared" ca="1" si="139"/>
        <v>14</v>
      </c>
      <c r="AD450">
        <f t="shared" ca="1" si="140"/>
        <v>14</v>
      </c>
    </row>
    <row r="451" spans="5:30" x14ac:dyDescent="0.25">
      <c r="E451">
        <f t="shared" ca="1" si="146"/>
        <v>82</v>
      </c>
      <c r="F451" s="14">
        <f t="shared" si="141"/>
        <v>449</v>
      </c>
      <c r="G451">
        <f t="shared" ca="1" si="152"/>
        <v>3</v>
      </c>
      <c r="H451">
        <f t="shared" ca="1" si="136"/>
        <v>252</v>
      </c>
      <c r="I451" t="str">
        <f t="shared" ca="1" si="143"/>
        <v>x4</v>
      </c>
      <c r="J451">
        <f t="shared" ca="1" si="137"/>
        <v>82</v>
      </c>
      <c r="K451" s="5" t="str">
        <f t="shared" ca="1" si="154"/>
        <v>Ruta 1/6</v>
      </c>
      <c r="L451" s="5" t="str">
        <f t="shared" ca="1" si="154"/>
        <v>Avd. Cataluña (CAF - Pd. Bus)</v>
      </c>
      <c r="M451" s="5" t="str">
        <f t="shared" ca="1" si="154"/>
        <v>04:48</v>
      </c>
      <c r="N451" s="5" t="str">
        <f t="shared" ca="1" si="154"/>
        <v>12:45</v>
      </c>
      <c r="O451" s="5" t="str">
        <f t="shared" ca="1" si="154"/>
        <v>20:48</v>
      </c>
      <c r="P451" s="5" t="str">
        <f t="shared" ca="1" si="154"/>
        <v>06:45</v>
      </c>
      <c r="Q451" s="5" t="str">
        <f t="shared" ca="1" si="154"/>
        <v>Gómez Avellaneda (esq. Saiz de Otero - Pd. Bus)</v>
      </c>
      <c r="R451" s="5">
        <f t="shared" ca="1" si="154"/>
        <v>0</v>
      </c>
      <c r="S451" s="5" t="str">
        <f t="shared" ca="1" si="154"/>
        <v>1</v>
      </c>
      <c r="T451" s="5" t="str">
        <f t="shared" ca="1" si="154"/>
        <v>6</v>
      </c>
      <c r="U451" s="5">
        <f t="shared" ca="1" si="154"/>
        <v>4</v>
      </c>
      <c r="V451" s="15">
        <f t="shared" ca="1" si="153"/>
        <v>81</v>
      </c>
      <c r="W451" s="15" t="str">
        <f t="shared" ca="1" si="138"/>
        <v/>
      </c>
      <c r="X451" s="15">
        <f t="shared" ca="1" si="144"/>
        <v>1</v>
      </c>
      <c r="Y451" s="15">
        <f t="shared" ref="Y451:Y514" ca="1" si="155">IF(AND(Q451&lt;&gt;"",W451=""),1,"")</f>
        <v>1</v>
      </c>
      <c r="Z451">
        <f t="shared" ca="1" si="147"/>
        <v>0</v>
      </c>
      <c r="AA451">
        <f t="shared" ca="1" si="150"/>
        <v>0</v>
      </c>
      <c r="AB451">
        <f t="shared" ca="1" si="151"/>
        <v>0</v>
      </c>
      <c r="AC451">
        <f t="shared" ca="1" si="139"/>
        <v>13</v>
      </c>
      <c r="AD451">
        <f t="shared" ca="1" si="140"/>
        <v>13</v>
      </c>
    </row>
    <row r="452" spans="5:30" x14ac:dyDescent="0.25">
      <c r="E452">
        <f t="shared" ca="1" si="146"/>
        <v>83</v>
      </c>
      <c r="F452" s="14">
        <f t="shared" si="141"/>
        <v>450</v>
      </c>
      <c r="G452">
        <f t="shared" ca="1" si="152"/>
        <v>3</v>
      </c>
      <c r="H452">
        <f t="shared" ref="H452:H515" ca="1" si="156">OFFSET($B$2,1+G452,0)</f>
        <v>252</v>
      </c>
      <c r="I452" t="str">
        <f t="shared" ca="1" si="143"/>
        <v>x4</v>
      </c>
      <c r="J452">
        <f t="shared" ref="J452:J515" ca="1" si="157">IF(H451&lt;&gt;J451,J451+1,1)</f>
        <v>83</v>
      </c>
      <c r="K452" s="5" t="str">
        <f t="shared" ca="1" si="154"/>
        <v>Ruta 1/6</v>
      </c>
      <c r="L452" s="5" t="str">
        <f t="shared" ca="1" si="154"/>
        <v>Avd. Cataluña, nº 189 (Los Charros)</v>
      </c>
      <c r="M452" s="5" t="str">
        <f t="shared" ca="1" si="154"/>
        <v>04:50</v>
      </c>
      <c r="N452" s="5" t="str">
        <f t="shared" ca="1" si="154"/>
        <v>12:47</v>
      </c>
      <c r="O452" s="5" t="str">
        <f t="shared" ca="1" si="154"/>
        <v>20:50</v>
      </c>
      <c r="P452" s="5" t="str">
        <f t="shared" ca="1" si="154"/>
        <v>06:47</v>
      </c>
      <c r="Q452" s="5" t="str">
        <f t="shared" ca="1" si="154"/>
        <v>Gómez Avellaneda, nº 23 (Pd. Bus)</v>
      </c>
      <c r="R452" s="5">
        <f t="shared" ca="1" si="154"/>
        <v>0</v>
      </c>
      <c r="S452" s="5" t="str">
        <f t="shared" ca="1" si="154"/>
        <v>1</v>
      </c>
      <c r="T452" s="5" t="str">
        <f t="shared" ca="1" si="154"/>
        <v>6</v>
      </c>
      <c r="U452" s="5">
        <f t="shared" ca="1" si="154"/>
        <v>5</v>
      </c>
      <c r="V452" s="15">
        <f t="shared" ca="1" si="153"/>
        <v>82</v>
      </c>
      <c r="W452" s="15" t="str">
        <f t="shared" ref="W452:W515" ca="1" si="158">IF(K452=L452,1,"")</f>
        <v/>
      </c>
      <c r="X452" s="15">
        <f t="shared" ca="1" si="144"/>
        <v>1</v>
      </c>
      <c r="Y452" s="15">
        <f t="shared" ca="1" si="155"/>
        <v>1</v>
      </c>
      <c r="Z452">
        <f t="shared" ca="1" si="147"/>
        <v>0</v>
      </c>
      <c r="AA452">
        <f t="shared" ca="1" si="150"/>
        <v>0</v>
      </c>
      <c r="AB452">
        <f t="shared" ca="1" si="151"/>
        <v>0</v>
      </c>
      <c r="AC452">
        <f t="shared" ca="1" si="139"/>
        <v>12</v>
      </c>
      <c r="AD452">
        <f t="shared" ca="1" si="140"/>
        <v>12</v>
      </c>
    </row>
    <row r="453" spans="5:30" x14ac:dyDescent="0.25">
      <c r="E453">
        <f t="shared" ca="1" si="146"/>
        <v>84</v>
      </c>
      <c r="F453" s="14">
        <f t="shared" si="141"/>
        <v>451</v>
      </c>
      <c r="G453">
        <f t="shared" ca="1" si="152"/>
        <v>3</v>
      </c>
      <c r="H453">
        <f t="shared" ca="1" si="156"/>
        <v>252</v>
      </c>
      <c r="I453" t="str">
        <f t="shared" ca="1" si="143"/>
        <v>x4</v>
      </c>
      <c r="J453">
        <f t="shared" ca="1" si="157"/>
        <v>84</v>
      </c>
      <c r="K453" s="5" t="str">
        <f t="shared" ca="1" si="154"/>
        <v>Ruta 1/6</v>
      </c>
      <c r="L453" s="5" t="str">
        <f t="shared" ca="1" si="154"/>
        <v>Avd. Cataluña (frente Felisa Galé)</v>
      </c>
      <c r="M453" s="5" t="str">
        <f t="shared" ca="1" si="154"/>
        <v>04:52</v>
      </c>
      <c r="N453" s="5" t="str">
        <f t="shared" ca="1" si="154"/>
        <v>12:49</v>
      </c>
      <c r="O453" s="5" t="str">
        <f t="shared" ca="1" si="154"/>
        <v>20:52</v>
      </c>
      <c r="P453" s="5" t="str">
        <f t="shared" ca="1" si="154"/>
        <v>06:49</v>
      </c>
      <c r="Q453" s="5" t="str">
        <f t="shared" ca="1" si="154"/>
        <v>Salvador Allende (esq. Valle de Broto)</v>
      </c>
      <c r="R453" s="5">
        <f t="shared" ca="1" si="154"/>
        <v>0</v>
      </c>
      <c r="S453" s="5" t="str">
        <f t="shared" ca="1" si="154"/>
        <v>1</v>
      </c>
      <c r="T453" s="5" t="str">
        <f t="shared" ca="1" si="154"/>
        <v>6</v>
      </c>
      <c r="U453" s="5">
        <f t="shared" ca="1" si="154"/>
        <v>6</v>
      </c>
      <c r="V453" s="15">
        <f t="shared" ca="1" si="153"/>
        <v>83</v>
      </c>
      <c r="W453" s="15" t="str">
        <f t="shared" ca="1" si="158"/>
        <v/>
      </c>
      <c r="X453" s="15">
        <f t="shared" ca="1" si="144"/>
        <v>1</v>
      </c>
      <c r="Y453" s="15">
        <f t="shared" ca="1" si="155"/>
        <v>1</v>
      </c>
      <c r="Z453">
        <f t="shared" ca="1" si="147"/>
        <v>0</v>
      </c>
      <c r="AA453">
        <f t="shared" ca="1" si="150"/>
        <v>0</v>
      </c>
      <c r="AB453">
        <f t="shared" ca="1" si="151"/>
        <v>0</v>
      </c>
      <c r="AC453">
        <f t="shared" ca="1" si="139"/>
        <v>11</v>
      </c>
      <c r="AD453">
        <f t="shared" ca="1" si="140"/>
        <v>11</v>
      </c>
    </row>
    <row r="454" spans="5:30" x14ac:dyDescent="0.25">
      <c r="E454">
        <f t="shared" ca="1" si="146"/>
        <v>85</v>
      </c>
      <c r="F454" s="14">
        <f t="shared" si="141"/>
        <v>452</v>
      </c>
      <c r="G454">
        <f t="shared" ca="1" si="152"/>
        <v>3</v>
      </c>
      <c r="H454">
        <f t="shared" ca="1" si="156"/>
        <v>252</v>
      </c>
      <c r="I454" t="str">
        <f t="shared" ca="1" si="143"/>
        <v>x4</v>
      </c>
      <c r="J454">
        <f t="shared" ca="1" si="157"/>
        <v>85</v>
      </c>
      <c r="K454" s="5" t="str">
        <f t="shared" ca="1" si="154"/>
        <v>Ruta 1/6</v>
      </c>
      <c r="L454" s="5" t="str">
        <f t="shared" ca="1" si="154"/>
        <v>Marqués de la Cadena, (frente nº 57 Pd. Bus CAN)</v>
      </c>
      <c r="M454" s="5" t="str">
        <f t="shared" ca="1" si="154"/>
        <v>04:53</v>
      </c>
      <c r="N454" s="5" t="str">
        <f t="shared" ca="1" si="154"/>
        <v>12:51</v>
      </c>
      <c r="O454" s="5" t="str">
        <f t="shared" ca="1" si="154"/>
        <v>20:53</v>
      </c>
      <c r="P454" s="5" t="str">
        <f t="shared" ca="1" si="154"/>
        <v>06:51</v>
      </c>
      <c r="Q454" s="5" t="str">
        <f t="shared" ca="1" si="154"/>
        <v>Salvador Allende (frente nº 67 - Pd. Bus)</v>
      </c>
      <c r="R454" s="5">
        <f t="shared" ca="1" si="154"/>
        <v>0</v>
      </c>
      <c r="S454" s="5" t="str">
        <f t="shared" ca="1" si="154"/>
        <v>1</v>
      </c>
      <c r="T454" s="5" t="str">
        <f t="shared" ca="1" si="154"/>
        <v>6</v>
      </c>
      <c r="U454" s="5">
        <f t="shared" ca="1" si="154"/>
        <v>7</v>
      </c>
      <c r="V454" s="15">
        <f t="shared" ca="1" si="153"/>
        <v>84</v>
      </c>
      <c r="W454" s="15" t="str">
        <f t="shared" ca="1" si="158"/>
        <v/>
      </c>
      <c r="X454" s="15">
        <f t="shared" ca="1" si="144"/>
        <v>1</v>
      </c>
      <c r="Y454" s="15">
        <f t="shared" ca="1" si="155"/>
        <v>1</v>
      </c>
      <c r="Z454">
        <f t="shared" ca="1" si="147"/>
        <v>0</v>
      </c>
      <c r="AA454">
        <f t="shared" ca="1" si="150"/>
        <v>0</v>
      </c>
      <c r="AB454">
        <f t="shared" ca="1" si="151"/>
        <v>0</v>
      </c>
      <c r="AC454">
        <f t="shared" ca="1" si="139"/>
        <v>10</v>
      </c>
      <c r="AD454">
        <f t="shared" ca="1" si="140"/>
        <v>10</v>
      </c>
    </row>
    <row r="455" spans="5:30" x14ac:dyDescent="0.25">
      <c r="E455">
        <f t="shared" ca="1" si="146"/>
        <v>86</v>
      </c>
      <c r="F455" s="14">
        <f t="shared" si="141"/>
        <v>453</v>
      </c>
      <c r="G455">
        <f t="shared" ca="1" si="152"/>
        <v>3</v>
      </c>
      <c r="H455">
        <f t="shared" ca="1" si="156"/>
        <v>252</v>
      </c>
      <c r="I455" t="str">
        <f t="shared" ca="1" si="143"/>
        <v>x4</v>
      </c>
      <c r="J455">
        <f t="shared" ca="1" si="157"/>
        <v>86</v>
      </c>
      <c r="K455" s="5" t="str">
        <f t="shared" ca="1" si="154"/>
        <v>Ruta 1/6</v>
      </c>
      <c r="L455" s="5" t="str">
        <f t="shared" ca="1" si="154"/>
        <v>San Juan de la Peña (Pd. Bus Hierros Alfonso)</v>
      </c>
      <c r="M455" s="5" t="str">
        <f t="shared" ca="1" si="154"/>
        <v>04:54</v>
      </c>
      <c r="N455" s="5" t="str">
        <f t="shared" ca="1" si="154"/>
        <v>12:52</v>
      </c>
      <c r="O455" s="5" t="str">
        <f t="shared" ca="1" si="154"/>
        <v>20:54</v>
      </c>
      <c r="P455" s="5" t="str">
        <f t="shared" ca="1" si="154"/>
        <v>06:52</v>
      </c>
      <c r="Q455" s="5" t="str">
        <f t="shared" ca="1" si="154"/>
        <v>San Juan de la Peña (esq. Alcalde Caballero)</v>
      </c>
      <c r="R455" s="5">
        <f t="shared" ca="1" si="154"/>
        <v>0</v>
      </c>
      <c r="S455" s="5" t="str">
        <f t="shared" ca="1" si="154"/>
        <v>1</v>
      </c>
      <c r="T455" s="5" t="str">
        <f t="shared" ca="1" si="154"/>
        <v>6</v>
      </c>
      <c r="U455" s="5">
        <f t="shared" ca="1" si="154"/>
        <v>8</v>
      </c>
      <c r="V455" s="15">
        <f t="shared" ca="1" si="153"/>
        <v>85</v>
      </c>
      <c r="W455" s="15" t="str">
        <f t="shared" ca="1" si="158"/>
        <v/>
      </c>
      <c r="X455" s="15">
        <f t="shared" ca="1" si="144"/>
        <v>1</v>
      </c>
      <c r="Y455" s="15">
        <f t="shared" ca="1" si="155"/>
        <v>1</v>
      </c>
      <c r="Z455">
        <f t="shared" ca="1" si="147"/>
        <v>0</v>
      </c>
      <c r="AA455">
        <f t="shared" ca="1" si="150"/>
        <v>0</v>
      </c>
      <c r="AB455">
        <f t="shared" ca="1" si="151"/>
        <v>0</v>
      </c>
      <c r="AC455">
        <f t="shared" ref="AC455:AC518" ca="1" si="159">IF($W455=1,0,$X455+AC456)</f>
        <v>9</v>
      </c>
      <c r="AD455">
        <f t="shared" ref="AD455:AD518" ca="1" si="160">IF($W455=1,0,$Y455+AD456)</f>
        <v>9</v>
      </c>
    </row>
    <row r="456" spans="5:30" x14ac:dyDescent="0.25">
      <c r="E456">
        <f t="shared" ca="1" si="146"/>
        <v>87</v>
      </c>
      <c r="F456" s="14">
        <f t="shared" si="141"/>
        <v>454</v>
      </c>
      <c r="G456">
        <f t="shared" ca="1" si="152"/>
        <v>3</v>
      </c>
      <c r="H456">
        <f t="shared" ca="1" si="156"/>
        <v>252</v>
      </c>
      <c r="I456" t="str">
        <f t="shared" ca="1" si="143"/>
        <v>x4</v>
      </c>
      <c r="J456">
        <f t="shared" ca="1" si="157"/>
        <v>87</v>
      </c>
      <c r="K456" s="5" t="str">
        <f t="shared" ca="1" si="154"/>
        <v>Ruta 1/6</v>
      </c>
      <c r="L456" s="5" t="str">
        <f t="shared" ca="1" si="154"/>
        <v>San Juan de la Peña, nº 182 (Pd. Bus)</v>
      </c>
      <c r="M456" s="5" t="str">
        <f t="shared" ca="1" si="154"/>
        <v>04:55</v>
      </c>
      <c r="N456" s="5" t="str">
        <f t="shared" ca="1" si="154"/>
        <v>12:53</v>
      </c>
      <c r="O456" s="5" t="str">
        <f t="shared" ca="1" si="154"/>
        <v>20:55</v>
      </c>
      <c r="P456" s="5" t="str">
        <f t="shared" ca="1" si="154"/>
        <v>06:53</v>
      </c>
      <c r="Q456" s="5" t="str">
        <f t="shared" ca="1" si="154"/>
        <v>San Juan de la Peña (frente Hierros Alfonso)</v>
      </c>
      <c r="R456" s="5">
        <f t="shared" ca="1" si="154"/>
        <v>0</v>
      </c>
      <c r="S456" s="5" t="str">
        <f t="shared" ca="1" si="154"/>
        <v>1</v>
      </c>
      <c r="T456" s="5" t="str">
        <f t="shared" ca="1" si="154"/>
        <v>6</v>
      </c>
      <c r="U456" s="5">
        <f t="shared" ca="1" si="154"/>
        <v>9</v>
      </c>
      <c r="V456" s="15">
        <f t="shared" ca="1" si="153"/>
        <v>86</v>
      </c>
      <c r="W456" s="15" t="str">
        <f t="shared" ca="1" si="158"/>
        <v/>
      </c>
      <c r="X456" s="15">
        <f t="shared" ca="1" si="144"/>
        <v>1</v>
      </c>
      <c r="Y456" s="15">
        <f t="shared" ca="1" si="155"/>
        <v>1</v>
      </c>
      <c r="Z456">
        <f t="shared" ca="1" si="147"/>
        <v>0</v>
      </c>
      <c r="AA456">
        <f t="shared" ca="1" si="150"/>
        <v>0</v>
      </c>
      <c r="AB456">
        <f t="shared" ca="1" si="151"/>
        <v>0</v>
      </c>
      <c r="AC456">
        <f t="shared" ca="1" si="159"/>
        <v>8</v>
      </c>
      <c r="AD456">
        <f t="shared" ca="1" si="160"/>
        <v>8</v>
      </c>
    </row>
    <row r="457" spans="5:30" x14ac:dyDescent="0.25">
      <c r="E457">
        <f t="shared" ca="1" si="146"/>
        <v>88</v>
      </c>
      <c r="F457" s="14">
        <f t="shared" si="141"/>
        <v>455</v>
      </c>
      <c r="G457">
        <f t="shared" ca="1" si="152"/>
        <v>3</v>
      </c>
      <c r="H457">
        <f t="shared" ca="1" si="156"/>
        <v>252</v>
      </c>
      <c r="I457" t="str">
        <f t="shared" ca="1" si="143"/>
        <v>x4</v>
      </c>
      <c r="J457">
        <f t="shared" ca="1" si="157"/>
        <v>88</v>
      </c>
      <c r="K457" s="5" t="str">
        <f t="shared" ca="1" si="154"/>
        <v>Ruta 1/6</v>
      </c>
      <c r="L457" s="5" t="str">
        <f t="shared" ca="1" si="154"/>
        <v>Salvador Allende, nº 67 ( Pd. Bus)</v>
      </c>
      <c r="M457" s="5" t="str">
        <f t="shared" ca="1" si="154"/>
        <v>04:56</v>
      </c>
      <c r="N457" s="5" t="str">
        <f t="shared" ca="1" si="154"/>
        <v>12:54</v>
      </c>
      <c r="O457" s="5" t="str">
        <f t="shared" ca="1" si="154"/>
        <v>20:56</v>
      </c>
      <c r="P457" s="5" t="str">
        <f t="shared" ca="1" si="154"/>
        <v>06:54</v>
      </c>
      <c r="Q457" s="5" t="str">
        <f t="shared" ca="1" si="154"/>
        <v>Marqués de la Cadena (Plaza Mozart - Pd. Bus)</v>
      </c>
      <c r="R457" s="5">
        <f t="shared" ca="1" si="154"/>
        <v>0</v>
      </c>
      <c r="S457" s="5" t="str">
        <f t="shared" ca="1" si="154"/>
        <v>1</v>
      </c>
      <c r="T457" s="5" t="str">
        <f t="shared" ca="1" si="154"/>
        <v>6</v>
      </c>
      <c r="U457" s="5">
        <f t="shared" ca="1" si="154"/>
        <v>10</v>
      </c>
      <c r="V457" s="15">
        <f t="shared" ca="1" si="153"/>
        <v>87</v>
      </c>
      <c r="W457" s="15" t="str">
        <f t="shared" ca="1" si="158"/>
        <v/>
      </c>
      <c r="X457" s="15">
        <f t="shared" ca="1" si="144"/>
        <v>1</v>
      </c>
      <c r="Y457" s="15">
        <f t="shared" ca="1" si="155"/>
        <v>1</v>
      </c>
      <c r="Z457">
        <f t="shared" ca="1" si="147"/>
        <v>0</v>
      </c>
      <c r="AA457">
        <f t="shared" ca="1" si="150"/>
        <v>0</v>
      </c>
      <c r="AB457">
        <f t="shared" ca="1" si="151"/>
        <v>0</v>
      </c>
      <c r="AC457">
        <f t="shared" ca="1" si="159"/>
        <v>7</v>
      </c>
      <c r="AD457">
        <f t="shared" ca="1" si="160"/>
        <v>7</v>
      </c>
    </row>
    <row r="458" spans="5:30" x14ac:dyDescent="0.25">
      <c r="E458">
        <f t="shared" ca="1" si="146"/>
        <v>89</v>
      </c>
      <c r="F458" s="14">
        <f t="shared" si="141"/>
        <v>456</v>
      </c>
      <c r="G458">
        <f t="shared" ca="1" si="152"/>
        <v>3</v>
      </c>
      <c r="H458">
        <f t="shared" ca="1" si="156"/>
        <v>252</v>
      </c>
      <c r="I458" t="str">
        <f t="shared" ca="1" si="143"/>
        <v>x4</v>
      </c>
      <c r="J458">
        <f t="shared" ca="1" si="157"/>
        <v>89</v>
      </c>
      <c r="K458" s="5" t="str">
        <f t="shared" ca="1" si="154"/>
        <v>Ruta 1/6</v>
      </c>
      <c r="L458" s="5" t="str">
        <f t="shared" ca="1" si="154"/>
        <v>Salvador Allende (esq. Valle de Broto - Pd. Bus)</v>
      </c>
      <c r="M458" s="5" t="str">
        <f t="shared" ca="1" si="154"/>
        <v>04:57</v>
      </c>
      <c r="N458" s="5" t="str">
        <f t="shared" ca="1" si="154"/>
        <v>12:55</v>
      </c>
      <c r="O458" s="5" t="str">
        <f t="shared" ca="1" si="154"/>
        <v>20:57</v>
      </c>
      <c r="P458" s="5" t="str">
        <f t="shared" ca="1" si="154"/>
        <v>06:55</v>
      </c>
      <c r="Q458" s="5" t="str">
        <f t="shared" ca="1" si="154"/>
        <v>Avd. Cataluña (esq. Felisa Galé)</v>
      </c>
      <c r="R458" s="5">
        <f t="shared" ca="1" si="154"/>
        <v>0</v>
      </c>
      <c r="S458" s="5" t="str">
        <f t="shared" ca="1" si="154"/>
        <v>1</v>
      </c>
      <c r="T458" s="5" t="str">
        <f t="shared" ca="1" si="154"/>
        <v>6</v>
      </c>
      <c r="U458" s="5">
        <f t="shared" ca="1" si="154"/>
        <v>11</v>
      </c>
      <c r="V458" s="15">
        <f t="shared" ca="1" si="153"/>
        <v>88</v>
      </c>
      <c r="W458" s="15" t="str">
        <f t="shared" ca="1" si="158"/>
        <v/>
      </c>
      <c r="X458" s="15">
        <f t="shared" ca="1" si="144"/>
        <v>1</v>
      </c>
      <c r="Y458" s="15">
        <f t="shared" ca="1" si="155"/>
        <v>1</v>
      </c>
      <c r="Z458">
        <f t="shared" ca="1" si="147"/>
        <v>0</v>
      </c>
      <c r="AA458">
        <f t="shared" ca="1" si="150"/>
        <v>0</v>
      </c>
      <c r="AB458">
        <f t="shared" ca="1" si="151"/>
        <v>0</v>
      </c>
      <c r="AC458">
        <f t="shared" ca="1" si="159"/>
        <v>6</v>
      </c>
      <c r="AD458">
        <f t="shared" ca="1" si="160"/>
        <v>6</v>
      </c>
    </row>
    <row r="459" spans="5:30" x14ac:dyDescent="0.25">
      <c r="E459">
        <f t="shared" ca="1" si="146"/>
        <v>90</v>
      </c>
      <c r="F459" s="14">
        <f t="shared" ref="F459:F522" si="161">F458+1</f>
        <v>457</v>
      </c>
      <c r="G459">
        <f t="shared" ca="1" si="152"/>
        <v>3</v>
      </c>
      <c r="H459">
        <f t="shared" ca="1" si="156"/>
        <v>252</v>
      </c>
      <c r="I459" t="str">
        <f t="shared" ca="1" si="143"/>
        <v>x4</v>
      </c>
      <c r="J459">
        <f t="shared" ca="1" si="157"/>
        <v>90</v>
      </c>
      <c r="K459" s="5" t="str">
        <f t="shared" ca="1" si="154"/>
        <v>Ruta 1/6</v>
      </c>
      <c r="L459" s="5" t="str">
        <f t="shared" ca="1" si="154"/>
        <v>María Zambrano (León Felipe - Pd. Bus)</v>
      </c>
      <c r="M459" s="5" t="str">
        <f t="shared" ca="1" si="154"/>
        <v>04:59</v>
      </c>
      <c r="N459" s="5" t="str">
        <f t="shared" ca="1" si="154"/>
        <v>12:57</v>
      </c>
      <c r="O459" s="5" t="str">
        <f t="shared" ca="1" si="154"/>
        <v>20:59</v>
      </c>
      <c r="P459" s="5" t="str">
        <f t="shared" ca="1" si="154"/>
        <v>06:57</v>
      </c>
      <c r="Q459" s="5" t="str">
        <f t="shared" ca="1" si="154"/>
        <v>Avd. Cataluña (frente nº 189 - Los Charros)</v>
      </c>
      <c r="R459" s="5">
        <f t="shared" ca="1" si="154"/>
        <v>0</v>
      </c>
      <c r="S459" s="5" t="str">
        <f t="shared" ca="1" si="154"/>
        <v>1</v>
      </c>
      <c r="T459" s="5" t="str">
        <f t="shared" ca="1" si="154"/>
        <v>6</v>
      </c>
      <c r="U459" s="5">
        <f t="shared" ca="1" si="154"/>
        <v>12</v>
      </c>
      <c r="V459" s="15">
        <f t="shared" ca="1" si="153"/>
        <v>89</v>
      </c>
      <c r="W459" s="15" t="str">
        <f t="shared" ca="1" si="158"/>
        <v/>
      </c>
      <c r="X459" s="15">
        <f t="shared" ca="1" si="144"/>
        <v>1</v>
      </c>
      <c r="Y459" s="15">
        <f t="shared" ca="1" si="155"/>
        <v>1</v>
      </c>
      <c r="Z459">
        <f t="shared" ca="1" si="147"/>
        <v>0</v>
      </c>
      <c r="AA459">
        <f t="shared" ca="1" si="150"/>
        <v>0</v>
      </c>
      <c r="AB459">
        <f t="shared" ca="1" si="151"/>
        <v>0</v>
      </c>
      <c r="AC459">
        <f t="shared" ca="1" si="159"/>
        <v>5</v>
      </c>
      <c r="AD459">
        <f t="shared" ca="1" si="160"/>
        <v>5</v>
      </c>
    </row>
    <row r="460" spans="5:30" x14ac:dyDescent="0.25">
      <c r="E460">
        <f t="shared" ca="1" si="146"/>
        <v>91</v>
      </c>
      <c r="F460" s="14">
        <f t="shared" si="161"/>
        <v>458</v>
      </c>
      <c r="G460">
        <f t="shared" ca="1" si="152"/>
        <v>3</v>
      </c>
      <c r="H460">
        <f t="shared" ca="1" si="156"/>
        <v>252</v>
      </c>
      <c r="I460" t="str">
        <f t="shared" ref="I460:I523" ca="1" si="162">OFFSET($A$2,1+G460,0)</f>
        <v>x4</v>
      </c>
      <c r="J460">
        <f t="shared" ca="1" si="157"/>
        <v>91</v>
      </c>
      <c r="K460" s="5" t="str">
        <f t="shared" ca="1" si="154"/>
        <v>Ruta 1/6</v>
      </c>
      <c r="L460" s="5" t="str">
        <f t="shared" ca="1" si="154"/>
        <v>María Zambrano (Ildefonso Manuel Gil - Pd. Bus)</v>
      </c>
      <c r="M460" s="5" t="str">
        <f t="shared" ca="1" si="154"/>
        <v>05:00</v>
      </c>
      <c r="N460" s="5" t="str">
        <f t="shared" ca="1" si="154"/>
        <v>12:58</v>
      </c>
      <c r="O460" s="5" t="str">
        <f t="shared" ca="1" si="154"/>
        <v>21:00</v>
      </c>
      <c r="P460" s="5" t="str">
        <f t="shared" ca="1" si="154"/>
        <v>06:58</v>
      </c>
      <c r="Q460" s="5" t="str">
        <f t="shared" ca="1" si="154"/>
        <v>Avd. Cataluña (frente CAF)</v>
      </c>
      <c r="R460" s="5">
        <f t="shared" ca="1" si="154"/>
        <v>0</v>
      </c>
      <c r="S460" s="5" t="str">
        <f t="shared" ca="1" si="154"/>
        <v>1</v>
      </c>
      <c r="T460" s="5" t="str">
        <f t="shared" ca="1" si="154"/>
        <v>6</v>
      </c>
      <c r="U460" s="5">
        <f t="shared" ca="1" si="154"/>
        <v>13</v>
      </c>
      <c r="V460" s="15">
        <f t="shared" ca="1" si="153"/>
        <v>90</v>
      </c>
      <c r="W460" s="15" t="str">
        <f t="shared" ca="1" si="158"/>
        <v/>
      </c>
      <c r="X460" s="15">
        <f t="shared" ref="X460:X523" ca="1" si="163">IF(AND(L460&lt;&gt;"",W460=""),1,0)</f>
        <v>1</v>
      </c>
      <c r="Y460" s="15">
        <f t="shared" ca="1" si="155"/>
        <v>1</v>
      </c>
      <c r="Z460">
        <f t="shared" ca="1" si="147"/>
        <v>0</v>
      </c>
      <c r="AA460">
        <f t="shared" ca="1" si="150"/>
        <v>0</v>
      </c>
      <c r="AB460">
        <f t="shared" ca="1" si="151"/>
        <v>0</v>
      </c>
      <c r="AC460">
        <f t="shared" ca="1" si="159"/>
        <v>4</v>
      </c>
      <c r="AD460">
        <f t="shared" ca="1" si="160"/>
        <v>4</v>
      </c>
    </row>
    <row r="461" spans="5:30" x14ac:dyDescent="0.25">
      <c r="E461">
        <f t="shared" ca="1" si="146"/>
        <v>92</v>
      </c>
      <c r="F461" s="14">
        <f t="shared" si="161"/>
        <v>459</v>
      </c>
      <c r="G461">
        <f t="shared" ca="1" si="152"/>
        <v>3</v>
      </c>
      <c r="H461">
        <f t="shared" ca="1" si="156"/>
        <v>252</v>
      </c>
      <c r="I461" t="str">
        <f t="shared" ca="1" si="162"/>
        <v>x4</v>
      </c>
      <c r="J461">
        <f t="shared" ca="1" si="157"/>
        <v>92</v>
      </c>
      <c r="K461" s="5" t="str">
        <f t="shared" ca="1" si="154"/>
        <v>Ruta 1/6</v>
      </c>
      <c r="L461" s="5" t="str">
        <f t="shared" ca="1" si="154"/>
        <v>María Zambrano (esq. Pablo Iglesias - Pd. Bus)</v>
      </c>
      <c r="M461" s="5" t="str">
        <f t="shared" ca="1" si="154"/>
        <v>05:01</v>
      </c>
      <c r="N461" s="5" t="str">
        <f t="shared" ca="1" si="154"/>
        <v>12:59</v>
      </c>
      <c r="O461" s="5" t="str">
        <f t="shared" ca="1" si="154"/>
        <v>21:01</v>
      </c>
      <c r="P461" s="5" t="str">
        <f t="shared" ca="1" si="154"/>
        <v>06:59</v>
      </c>
      <c r="Q461" s="5" t="str">
        <f t="shared" ca="1" si="154"/>
        <v>Avd. Santa Isabel (frente Avd. Industria)</v>
      </c>
      <c r="R461" s="5">
        <f t="shared" ca="1" si="154"/>
        <v>0</v>
      </c>
      <c r="S461" s="5" t="str">
        <f t="shared" ca="1" si="154"/>
        <v>1</v>
      </c>
      <c r="T461" s="5" t="str">
        <f t="shared" ca="1" si="154"/>
        <v>6</v>
      </c>
      <c r="U461" s="5">
        <f t="shared" ca="1" si="154"/>
        <v>14</v>
      </c>
      <c r="V461" s="15">
        <f t="shared" ca="1" si="153"/>
        <v>91</v>
      </c>
      <c r="W461" s="15" t="str">
        <f t="shared" ca="1" si="158"/>
        <v/>
      </c>
      <c r="X461" s="15">
        <f t="shared" ca="1" si="163"/>
        <v>1</v>
      </c>
      <c r="Y461" s="15">
        <f t="shared" ca="1" si="155"/>
        <v>1</v>
      </c>
      <c r="Z461">
        <f t="shared" ca="1" si="147"/>
        <v>0</v>
      </c>
      <c r="AA461">
        <f t="shared" ca="1" si="150"/>
        <v>0</v>
      </c>
      <c r="AB461">
        <f t="shared" ca="1" si="151"/>
        <v>0</v>
      </c>
      <c r="AC461">
        <f t="shared" ca="1" si="159"/>
        <v>3</v>
      </c>
      <c r="AD461">
        <f t="shared" ca="1" si="160"/>
        <v>3</v>
      </c>
    </row>
    <row r="462" spans="5:30" x14ac:dyDescent="0.25">
      <c r="E462">
        <f t="shared" ca="1" si="146"/>
        <v>93</v>
      </c>
      <c r="F462" s="14">
        <f t="shared" si="161"/>
        <v>460</v>
      </c>
      <c r="G462">
        <f t="shared" ca="1" si="152"/>
        <v>3</v>
      </c>
      <c r="H462">
        <f t="shared" ca="1" si="156"/>
        <v>252</v>
      </c>
      <c r="I462" t="str">
        <f t="shared" ca="1" si="162"/>
        <v>x4</v>
      </c>
      <c r="J462">
        <f t="shared" ca="1" si="157"/>
        <v>93</v>
      </c>
      <c r="K462" s="5" t="str">
        <f t="shared" ca="1" si="154"/>
        <v>Ruta 1/6</v>
      </c>
      <c r="L462" s="5" t="str">
        <f t="shared" ca="1" si="154"/>
        <v>Majas de Goya, 15</v>
      </c>
      <c r="M462" s="5" t="str">
        <f t="shared" ca="1" si="154"/>
        <v>05:06</v>
      </c>
      <c r="N462" s="5" t="str">
        <f t="shared" ca="1" si="154"/>
        <v>13:04</v>
      </c>
      <c r="O462" s="5" t="str">
        <f t="shared" ca="1" si="154"/>
        <v>21:06</v>
      </c>
      <c r="P462" s="5" t="str">
        <f t="shared" ca="1" si="154"/>
        <v>07:04</v>
      </c>
      <c r="Q462" s="5" t="str">
        <f t="shared" ca="1" si="154"/>
        <v>Avd. Santa Isabel (frente plaza Serrano - Pd. Bus)</v>
      </c>
      <c r="R462" s="5">
        <f t="shared" ca="1" si="154"/>
        <v>0</v>
      </c>
      <c r="S462" s="5" t="str">
        <f t="shared" ca="1" si="154"/>
        <v>1</v>
      </c>
      <c r="T462" s="5" t="str">
        <f t="shared" ca="1" si="154"/>
        <v>6</v>
      </c>
      <c r="U462" s="5">
        <f t="shared" ca="1" si="154"/>
        <v>15</v>
      </c>
      <c r="V462" s="15">
        <f t="shared" ca="1" si="153"/>
        <v>92</v>
      </c>
      <c r="W462" s="15" t="str">
        <f t="shared" ca="1" si="158"/>
        <v/>
      </c>
      <c r="X462" s="15">
        <f t="shared" ca="1" si="163"/>
        <v>1</v>
      </c>
      <c r="Y462" s="15">
        <f t="shared" ca="1" si="155"/>
        <v>1</v>
      </c>
      <c r="Z462">
        <f t="shared" ca="1" si="147"/>
        <v>0</v>
      </c>
      <c r="AA462">
        <f t="shared" ca="1" si="150"/>
        <v>0</v>
      </c>
      <c r="AB462">
        <f t="shared" ca="1" si="151"/>
        <v>0</v>
      </c>
      <c r="AC462">
        <f t="shared" ca="1" si="159"/>
        <v>2</v>
      </c>
      <c r="AD462">
        <f t="shared" ca="1" si="160"/>
        <v>2</v>
      </c>
    </row>
    <row r="463" spans="5:30" x14ac:dyDescent="0.25">
      <c r="E463">
        <f t="shared" ca="1" si="146"/>
        <v>94</v>
      </c>
      <c r="F463" s="14">
        <f t="shared" si="161"/>
        <v>461</v>
      </c>
      <c r="G463">
        <f t="shared" ca="1" si="152"/>
        <v>3</v>
      </c>
      <c r="H463">
        <f t="shared" ca="1" si="156"/>
        <v>252</v>
      </c>
      <c r="I463" t="str">
        <f t="shared" ca="1" si="162"/>
        <v>x4</v>
      </c>
      <c r="J463">
        <f t="shared" ca="1" si="157"/>
        <v>94</v>
      </c>
      <c r="K463" s="5" t="str">
        <f t="shared" ca="1" si="154"/>
        <v>Ruta 1/6</v>
      </c>
      <c r="L463" s="5" t="str">
        <f t="shared" ca="1" si="154"/>
        <v>Opel Planta en Figueruelas</v>
      </c>
      <c r="M463" s="5" t="str">
        <f t="shared" ca="1" si="154"/>
        <v>05:30</v>
      </c>
      <c r="N463" s="5" t="str">
        <f t="shared" ca="1" si="154"/>
        <v>13:30</v>
      </c>
      <c r="O463" s="5" t="str">
        <f t="shared" ca="1" si="154"/>
        <v>21:30</v>
      </c>
      <c r="P463" s="5" t="str">
        <f t="shared" ca="1" si="154"/>
        <v>07:30</v>
      </c>
      <c r="Q463" s="5" t="str">
        <f t="shared" ca="1" si="154"/>
        <v>Avd. Real Zaragoza (frente nº 29 - Pd. Bus)</v>
      </c>
      <c r="R463" s="5">
        <f t="shared" ca="1" si="154"/>
        <v>0</v>
      </c>
      <c r="S463" s="5" t="str">
        <f t="shared" ca="1" si="154"/>
        <v>1</v>
      </c>
      <c r="T463" s="5" t="str">
        <f t="shared" ca="1" si="154"/>
        <v>6</v>
      </c>
      <c r="U463" s="5">
        <f t="shared" ca="1" si="154"/>
        <v>16</v>
      </c>
      <c r="V463" s="15">
        <f t="shared" ca="1" si="153"/>
        <v>93</v>
      </c>
      <c r="W463" s="15" t="str">
        <f t="shared" ca="1" si="158"/>
        <v/>
      </c>
      <c r="X463" s="15">
        <f t="shared" ca="1" si="163"/>
        <v>1</v>
      </c>
      <c r="Y463" s="15">
        <f t="shared" ca="1" si="155"/>
        <v>1</v>
      </c>
      <c r="Z463">
        <f t="shared" ca="1" si="147"/>
        <v>0</v>
      </c>
      <c r="AA463">
        <f t="shared" ca="1" si="150"/>
        <v>0</v>
      </c>
      <c r="AB463">
        <f t="shared" ca="1" si="151"/>
        <v>0</v>
      </c>
      <c r="AC463">
        <f t="shared" ca="1" si="159"/>
        <v>1</v>
      </c>
      <c r="AD463">
        <f t="shared" ca="1" si="160"/>
        <v>1</v>
      </c>
    </row>
    <row r="464" spans="5:30" x14ac:dyDescent="0.25">
      <c r="E464">
        <f t="shared" ca="1" si="146"/>
        <v>95</v>
      </c>
      <c r="F464" s="14">
        <f t="shared" si="161"/>
        <v>462</v>
      </c>
      <c r="G464">
        <f t="shared" ca="1" si="152"/>
        <v>3</v>
      </c>
      <c r="H464">
        <f t="shared" ca="1" si="156"/>
        <v>252</v>
      </c>
      <c r="I464" t="str">
        <f t="shared" ca="1" si="162"/>
        <v>x4</v>
      </c>
      <c r="J464">
        <f t="shared" ca="1" si="157"/>
        <v>95</v>
      </c>
      <c r="K464" s="5" t="str">
        <f t="shared" ca="1" si="154"/>
        <v>Ruta 2/6</v>
      </c>
      <c r="L464" s="5" t="str">
        <f t="shared" ca="1" si="154"/>
        <v>Ruta 2/6</v>
      </c>
      <c r="M464" s="5" t="str">
        <f t="shared" ca="1" si="154"/>
        <v/>
      </c>
      <c r="N464" s="5" t="str">
        <f t="shared" ca="1" si="154"/>
        <v/>
      </c>
      <c r="O464" s="5" t="str">
        <f t="shared" ca="1" si="154"/>
        <v/>
      </c>
      <c r="P464" s="5" t="str">
        <f t="shared" ca="1" si="154"/>
        <v/>
      </c>
      <c r="Q464" s="5" t="str">
        <f t="shared" ca="1" si="154"/>
        <v/>
      </c>
      <c r="R464" s="5">
        <f t="shared" ca="1" si="154"/>
        <v>1</v>
      </c>
      <c r="S464" s="5" t="str">
        <f t="shared" ca="1" si="154"/>
        <v>2</v>
      </c>
      <c r="T464" s="5" t="str">
        <f t="shared" ca="1" si="154"/>
        <v>6</v>
      </c>
      <c r="U464" s="5">
        <f t="shared" ca="1" si="154"/>
        <v>0</v>
      </c>
      <c r="V464" s="15">
        <f t="shared" ref="V464:V486" ca="1" si="164">INDIRECT("'"&amp;$I464&amp;"'!"&amp;V$2&amp;$J464+2)</f>
        <v>94</v>
      </c>
      <c r="W464" s="15">
        <f t="shared" ca="1" si="158"/>
        <v>1</v>
      </c>
      <c r="X464" s="15">
        <f t="shared" ca="1" si="163"/>
        <v>0</v>
      </c>
      <c r="Y464" s="15" t="str">
        <f t="shared" ca="1" si="155"/>
        <v/>
      </c>
      <c r="Z464">
        <f t="shared" ca="1" si="147"/>
        <v>25</v>
      </c>
      <c r="AA464">
        <f t="shared" ca="1" si="150"/>
        <v>12</v>
      </c>
      <c r="AB464">
        <f t="shared" ca="1" si="151"/>
        <v>12</v>
      </c>
      <c r="AC464">
        <f t="shared" ca="1" si="159"/>
        <v>0</v>
      </c>
      <c r="AD464">
        <f t="shared" ca="1" si="160"/>
        <v>0</v>
      </c>
    </row>
    <row r="465" spans="5:30" x14ac:dyDescent="0.25">
      <c r="E465">
        <f t="shared" ca="1" si="146"/>
        <v>96</v>
      </c>
      <c r="F465" s="14">
        <f t="shared" si="161"/>
        <v>463</v>
      </c>
      <c r="G465">
        <f t="shared" ca="1" si="152"/>
        <v>3</v>
      </c>
      <c r="H465">
        <f t="shared" ca="1" si="156"/>
        <v>252</v>
      </c>
      <c r="I465" t="str">
        <f t="shared" ca="1" si="162"/>
        <v>x4</v>
      </c>
      <c r="J465">
        <f t="shared" ca="1" si="157"/>
        <v>96</v>
      </c>
      <c r="K465" s="5" t="str">
        <f t="shared" ca="1" si="154"/>
        <v>Ruta 2/6</v>
      </c>
      <c r="L465" s="5" t="str">
        <f t="shared" ca="1" si="154"/>
        <v>C/ Viridiana, nº 26 (Pd. Bus)</v>
      </c>
      <c r="M465" s="5" t="str">
        <f t="shared" ca="1" si="154"/>
        <v>04:45</v>
      </c>
      <c r="N465" s="5" t="str">
        <f t="shared" ca="1" si="154"/>
        <v>12:43</v>
      </c>
      <c r="O465" s="5" t="str">
        <f t="shared" ca="1" si="154"/>
        <v>20:45</v>
      </c>
      <c r="P465" s="5" t="str">
        <f t="shared" ca="1" si="154"/>
        <v>06:43</v>
      </c>
      <c r="Q465" s="5" t="str">
        <f t="shared" ca="1" si="154"/>
        <v>Opel Planta en Figueruelas</v>
      </c>
      <c r="R465" s="5">
        <f t="shared" ca="1" si="154"/>
        <v>0</v>
      </c>
      <c r="S465" s="5" t="str">
        <f t="shared" ca="1" si="154"/>
        <v>2</v>
      </c>
      <c r="T465" s="5" t="str">
        <f t="shared" ca="1" si="154"/>
        <v>6</v>
      </c>
      <c r="U465" s="5">
        <f t="shared" ca="1" si="154"/>
        <v>1</v>
      </c>
      <c r="V465" s="15">
        <f t="shared" ca="1" si="164"/>
        <v>95</v>
      </c>
      <c r="W465" s="15" t="str">
        <f t="shared" ca="1" si="158"/>
        <v/>
      </c>
      <c r="X465" s="15">
        <f t="shared" ca="1" si="163"/>
        <v>1</v>
      </c>
      <c r="Y465" s="15">
        <f t="shared" ca="1" si="155"/>
        <v>1</v>
      </c>
      <c r="Z465">
        <f t="shared" ca="1" si="147"/>
        <v>0</v>
      </c>
      <c r="AA465">
        <f t="shared" ca="1" si="150"/>
        <v>0</v>
      </c>
      <c r="AB465">
        <f t="shared" ca="1" si="151"/>
        <v>0</v>
      </c>
      <c r="AC465">
        <f t="shared" ca="1" si="159"/>
        <v>12</v>
      </c>
      <c r="AD465">
        <f t="shared" ca="1" si="160"/>
        <v>12</v>
      </c>
    </row>
    <row r="466" spans="5:30" x14ac:dyDescent="0.25">
      <c r="E466">
        <f t="shared" ca="1" si="146"/>
        <v>97</v>
      </c>
      <c r="F466" s="14">
        <f t="shared" si="161"/>
        <v>464</v>
      </c>
      <c r="G466">
        <f t="shared" ca="1" si="152"/>
        <v>3</v>
      </c>
      <c r="H466">
        <f t="shared" ca="1" si="156"/>
        <v>252</v>
      </c>
      <c r="I466" t="str">
        <f t="shared" ca="1" si="162"/>
        <v>x4</v>
      </c>
      <c r="J466">
        <f t="shared" ca="1" si="157"/>
        <v>97</v>
      </c>
      <c r="K466" s="5" t="str">
        <f t="shared" ca="1" si="154"/>
        <v>Ruta 2/6</v>
      </c>
      <c r="L466" s="5" t="str">
        <f t="shared" ca="1" si="154"/>
        <v>Calle Ciudadano Kane (Pd. Bus) - (esq. C/ Los Pájaros)</v>
      </c>
      <c r="M466" s="5" t="str">
        <f t="shared" ca="1" si="154"/>
        <v>04:48</v>
      </c>
      <c r="N466" s="5" t="str">
        <f t="shared" ca="1" si="154"/>
        <v>12:46</v>
      </c>
      <c r="O466" s="5" t="str">
        <f t="shared" ca="1" si="154"/>
        <v>20:48</v>
      </c>
      <c r="P466" s="5" t="str">
        <f t="shared" ca="1" si="154"/>
        <v>06:46</v>
      </c>
      <c r="Q466" s="5" t="str">
        <f t="shared" ca="1" si="154"/>
        <v>Torres San Lamberto "Punto 0" (Pd. Bus)</v>
      </c>
      <c r="R466" s="5">
        <f t="shared" ca="1" si="154"/>
        <v>0</v>
      </c>
      <c r="S466" s="5" t="str">
        <f t="shared" ca="1" si="154"/>
        <v>2</v>
      </c>
      <c r="T466" s="5" t="str">
        <f t="shared" ca="1" si="154"/>
        <v>6</v>
      </c>
      <c r="U466" s="5">
        <f t="shared" ca="1" si="154"/>
        <v>2</v>
      </c>
      <c r="V466" s="15">
        <f t="shared" ca="1" si="164"/>
        <v>96</v>
      </c>
      <c r="W466" s="15" t="str">
        <f t="shared" ca="1" si="158"/>
        <v/>
      </c>
      <c r="X466" s="15">
        <f t="shared" ca="1" si="163"/>
        <v>1</v>
      </c>
      <c r="Y466" s="15">
        <f t="shared" ca="1" si="155"/>
        <v>1</v>
      </c>
      <c r="Z466">
        <f t="shared" ca="1" si="147"/>
        <v>0</v>
      </c>
      <c r="AA466">
        <f t="shared" ca="1" si="150"/>
        <v>0</v>
      </c>
      <c r="AB466">
        <f t="shared" ca="1" si="151"/>
        <v>0</v>
      </c>
      <c r="AC466">
        <f t="shared" ca="1" si="159"/>
        <v>11</v>
      </c>
      <c r="AD466">
        <f t="shared" ca="1" si="160"/>
        <v>11</v>
      </c>
    </row>
    <row r="467" spans="5:30" x14ac:dyDescent="0.25">
      <c r="E467">
        <f t="shared" ca="1" si="146"/>
        <v>98</v>
      </c>
      <c r="F467" s="14">
        <f t="shared" si="161"/>
        <v>465</v>
      </c>
      <c r="G467">
        <f t="shared" ca="1" si="152"/>
        <v>3</v>
      </c>
      <c r="H467">
        <f t="shared" ca="1" si="156"/>
        <v>252</v>
      </c>
      <c r="I467" t="str">
        <f t="shared" ca="1" si="162"/>
        <v>x4</v>
      </c>
      <c r="J467">
        <f t="shared" ca="1" si="157"/>
        <v>98</v>
      </c>
      <c r="K467" s="5" t="str">
        <f t="shared" ca="1" si="154"/>
        <v>Ruta 2/6</v>
      </c>
      <c r="L467" s="5" t="str">
        <f t="shared" ca="1" si="154"/>
        <v>Paseo de los Olvidados, nº 7</v>
      </c>
      <c r="M467" s="5" t="str">
        <f t="shared" ca="1" si="154"/>
        <v>04:50</v>
      </c>
      <c r="N467" s="5" t="str">
        <f t="shared" ca="1" si="154"/>
        <v>12:48</v>
      </c>
      <c r="O467" s="5" t="str">
        <f t="shared" ca="1" si="154"/>
        <v>20:50</v>
      </c>
      <c r="P467" s="5" t="str">
        <f t="shared" ca="1" si="154"/>
        <v>06:48</v>
      </c>
      <c r="Q467" s="5" t="str">
        <f t="shared" ca="1" si="154"/>
        <v>Vía Hispanidad (frente nº 132 - 2º paso de cebra)</v>
      </c>
      <c r="R467" s="5">
        <f t="shared" ca="1" si="154"/>
        <v>0</v>
      </c>
      <c r="S467" s="5" t="str">
        <f t="shared" ca="1" si="154"/>
        <v>2</v>
      </c>
      <c r="T467" s="5" t="str">
        <f t="shared" ca="1" si="154"/>
        <v>6</v>
      </c>
      <c r="U467" s="5">
        <f t="shared" ca="1" si="154"/>
        <v>3</v>
      </c>
      <c r="V467" s="15">
        <f t="shared" ca="1" si="164"/>
        <v>97</v>
      </c>
      <c r="W467" s="15" t="str">
        <f t="shared" ca="1" si="158"/>
        <v/>
      </c>
      <c r="X467" s="15">
        <f t="shared" ca="1" si="163"/>
        <v>1</v>
      </c>
      <c r="Y467" s="15">
        <f t="shared" ca="1" si="155"/>
        <v>1</v>
      </c>
      <c r="Z467">
        <f t="shared" ca="1" si="147"/>
        <v>0</v>
      </c>
      <c r="AA467">
        <f t="shared" ca="1" si="150"/>
        <v>0</v>
      </c>
      <c r="AB467">
        <f t="shared" ca="1" si="151"/>
        <v>0</v>
      </c>
      <c r="AC467">
        <f t="shared" ca="1" si="159"/>
        <v>10</v>
      </c>
      <c r="AD467">
        <f t="shared" ca="1" si="160"/>
        <v>10</v>
      </c>
    </row>
    <row r="468" spans="5:30" x14ac:dyDescent="0.25">
      <c r="E468">
        <f t="shared" ca="1" si="146"/>
        <v>99</v>
      </c>
      <c r="F468" s="14">
        <f t="shared" si="161"/>
        <v>466</v>
      </c>
      <c r="G468">
        <f t="shared" ca="1" si="152"/>
        <v>3</v>
      </c>
      <c r="H468">
        <f t="shared" ca="1" si="156"/>
        <v>252</v>
      </c>
      <c r="I468" t="str">
        <f t="shared" ca="1" si="162"/>
        <v>x4</v>
      </c>
      <c r="J468">
        <f t="shared" ca="1" si="157"/>
        <v>99</v>
      </c>
      <c r="K468" s="5" t="str">
        <f t="shared" ca="1" si="154"/>
        <v>Ruta 2/6</v>
      </c>
      <c r="L468" s="5" t="str">
        <f t="shared" ca="1" si="154"/>
        <v>Vía Ibérica, nº 67 (frente C/ Argualas - Pd. Bus)</v>
      </c>
      <c r="M468" s="5" t="str">
        <f t="shared" ca="1" si="154"/>
        <v>04:55</v>
      </c>
      <c r="N468" s="5" t="str">
        <f t="shared" ref="K468:U491" ca="1" si="165">INDIRECT("'"&amp;$I468&amp;"'!"&amp;N$2&amp;$J468+2)</f>
        <v>12:54</v>
      </c>
      <c r="O468" s="5" t="str">
        <f t="shared" ca="1" si="165"/>
        <v>20:55</v>
      </c>
      <c r="P468" s="5" t="str">
        <f t="shared" ca="1" si="165"/>
        <v>06:54</v>
      </c>
      <c r="Q468" s="5" t="str">
        <f t="shared" ca="1" si="165"/>
        <v>Vía Hispanidad (frente Escultor Palao)</v>
      </c>
      <c r="R468" s="5">
        <f t="shared" ca="1" si="165"/>
        <v>0</v>
      </c>
      <c r="S468" s="5" t="str">
        <f t="shared" ca="1" si="165"/>
        <v>2</v>
      </c>
      <c r="T468" s="5" t="str">
        <f t="shared" ca="1" si="165"/>
        <v>6</v>
      </c>
      <c r="U468" s="5">
        <f t="shared" ca="1" si="165"/>
        <v>4</v>
      </c>
      <c r="V468" s="15">
        <f t="shared" ca="1" si="164"/>
        <v>98</v>
      </c>
      <c r="W468" s="15" t="str">
        <f t="shared" ca="1" si="158"/>
        <v/>
      </c>
      <c r="X468" s="15">
        <f t="shared" ca="1" si="163"/>
        <v>1</v>
      </c>
      <c r="Y468" s="15">
        <f t="shared" ca="1" si="155"/>
        <v>1</v>
      </c>
      <c r="Z468">
        <f t="shared" ca="1" si="147"/>
        <v>0</v>
      </c>
      <c r="AA468">
        <f t="shared" ca="1" si="150"/>
        <v>0</v>
      </c>
      <c r="AB468">
        <f t="shared" ca="1" si="151"/>
        <v>0</v>
      </c>
      <c r="AC468">
        <f t="shared" ca="1" si="159"/>
        <v>9</v>
      </c>
      <c r="AD468">
        <f t="shared" ca="1" si="160"/>
        <v>9</v>
      </c>
    </row>
    <row r="469" spans="5:30" x14ac:dyDescent="0.25">
      <c r="E469">
        <f t="shared" ca="1" si="146"/>
        <v>100</v>
      </c>
      <c r="F469" s="14">
        <f t="shared" si="161"/>
        <v>467</v>
      </c>
      <c r="G469">
        <f t="shared" ca="1" si="152"/>
        <v>3</v>
      </c>
      <c r="H469">
        <f t="shared" ca="1" si="156"/>
        <v>252</v>
      </c>
      <c r="I469" t="str">
        <f t="shared" ca="1" si="162"/>
        <v>x4</v>
      </c>
      <c r="J469">
        <f t="shared" ca="1" si="157"/>
        <v>100</v>
      </c>
      <c r="K469" s="5" t="str">
        <f t="shared" ca="1" si="165"/>
        <v>Ruta 2/6</v>
      </c>
      <c r="L469" s="5" t="str">
        <f t="shared" ca="1" si="165"/>
        <v>Vía Hispanidad, nº 16 (Gas. Casablanca - Pd. Bus)</v>
      </c>
      <c r="M469" s="5" t="str">
        <f t="shared" ca="1" si="165"/>
        <v>04:57</v>
      </c>
      <c r="N469" s="5" t="str">
        <f t="shared" ca="1" si="165"/>
        <v>12:57</v>
      </c>
      <c r="O469" s="5" t="str">
        <f t="shared" ca="1" si="165"/>
        <v>20:57</v>
      </c>
      <c r="P469" s="5" t="str">
        <f t="shared" ca="1" si="165"/>
        <v>06:57</v>
      </c>
      <c r="Q469" s="5" t="str">
        <f t="shared" ca="1" si="165"/>
        <v>Vía Hispanidad (frente Villa de Andorra - Pd. Bus)</v>
      </c>
      <c r="R469" s="5">
        <f t="shared" ca="1" si="165"/>
        <v>0</v>
      </c>
      <c r="S469" s="5" t="str">
        <f t="shared" ca="1" si="165"/>
        <v>2</v>
      </c>
      <c r="T469" s="5" t="str">
        <f t="shared" ca="1" si="165"/>
        <v>6</v>
      </c>
      <c r="U469" s="5">
        <f t="shared" ca="1" si="165"/>
        <v>5</v>
      </c>
      <c r="V469" s="15">
        <f t="shared" ca="1" si="164"/>
        <v>99</v>
      </c>
      <c r="W469" s="15" t="str">
        <f t="shared" ca="1" si="158"/>
        <v/>
      </c>
      <c r="X469" s="15">
        <f t="shared" ca="1" si="163"/>
        <v>1</v>
      </c>
      <c r="Y469" s="15">
        <f t="shared" ca="1" si="155"/>
        <v>1</v>
      </c>
      <c r="Z469">
        <f t="shared" ca="1" si="147"/>
        <v>0</v>
      </c>
      <c r="AA469">
        <f t="shared" ca="1" si="150"/>
        <v>0</v>
      </c>
      <c r="AB469">
        <f t="shared" ca="1" si="151"/>
        <v>0</v>
      </c>
      <c r="AC469">
        <f t="shared" ca="1" si="159"/>
        <v>8</v>
      </c>
      <c r="AD469">
        <f t="shared" ca="1" si="160"/>
        <v>8</v>
      </c>
    </row>
    <row r="470" spans="5:30" x14ac:dyDescent="0.25">
      <c r="E470">
        <f t="shared" ca="1" si="146"/>
        <v>101</v>
      </c>
      <c r="F470" s="14">
        <f t="shared" si="161"/>
        <v>468</v>
      </c>
      <c r="G470">
        <f t="shared" ca="1" si="152"/>
        <v>3</v>
      </c>
      <c r="H470">
        <f t="shared" ca="1" si="156"/>
        <v>252</v>
      </c>
      <c r="I470" t="str">
        <f t="shared" ca="1" si="162"/>
        <v>x4</v>
      </c>
      <c r="J470">
        <f t="shared" ca="1" si="157"/>
        <v>101</v>
      </c>
      <c r="K470" s="5" t="str">
        <f t="shared" ca="1" si="165"/>
        <v>Ruta 2/6</v>
      </c>
      <c r="L470" s="5" t="str">
        <f t="shared" ca="1" si="165"/>
        <v>Vía Hispanidad (esq. Sainz de Varanda - Pd. Bus)</v>
      </c>
      <c r="M470" s="5" t="str">
        <f t="shared" ca="1" si="165"/>
        <v>04:58</v>
      </c>
      <c r="N470" s="5" t="str">
        <f t="shared" ca="1" si="165"/>
        <v>12:58</v>
      </c>
      <c r="O470" s="5" t="str">
        <f t="shared" ca="1" si="165"/>
        <v>20:58</v>
      </c>
      <c r="P470" s="5" t="str">
        <f t="shared" ca="1" si="165"/>
        <v>06:58</v>
      </c>
      <c r="Q470" s="5" t="str">
        <f t="shared" ca="1" si="165"/>
        <v>Vía Hispanidad (esq. Gómez Laguna - Pd. Bus)</v>
      </c>
      <c r="R470" s="5">
        <f t="shared" ca="1" si="165"/>
        <v>0</v>
      </c>
      <c r="S470" s="5" t="str">
        <f t="shared" ca="1" si="165"/>
        <v>2</v>
      </c>
      <c r="T470" s="5" t="str">
        <f t="shared" ca="1" si="165"/>
        <v>6</v>
      </c>
      <c r="U470" s="5">
        <f t="shared" ca="1" si="165"/>
        <v>6</v>
      </c>
      <c r="V470" s="15">
        <f t="shared" ca="1" si="164"/>
        <v>100</v>
      </c>
      <c r="W470" s="15" t="str">
        <f t="shared" ca="1" si="158"/>
        <v/>
      </c>
      <c r="X470" s="15">
        <f t="shared" ca="1" si="163"/>
        <v>1</v>
      </c>
      <c r="Y470" s="15">
        <f t="shared" ca="1" si="155"/>
        <v>1</v>
      </c>
      <c r="Z470">
        <f t="shared" ca="1" si="147"/>
        <v>0</v>
      </c>
      <c r="AA470">
        <f t="shared" ca="1" si="150"/>
        <v>0</v>
      </c>
      <c r="AB470">
        <f t="shared" ca="1" si="151"/>
        <v>0</v>
      </c>
      <c r="AC470">
        <f t="shared" ca="1" si="159"/>
        <v>7</v>
      </c>
      <c r="AD470">
        <f t="shared" ca="1" si="160"/>
        <v>7</v>
      </c>
    </row>
    <row r="471" spans="5:30" x14ac:dyDescent="0.25">
      <c r="E471">
        <f t="shared" ca="1" si="146"/>
        <v>102</v>
      </c>
      <c r="F471" s="14">
        <f t="shared" si="161"/>
        <v>469</v>
      </c>
      <c r="G471">
        <f t="shared" ca="1" si="152"/>
        <v>3</v>
      </c>
      <c r="H471">
        <f t="shared" ca="1" si="156"/>
        <v>252</v>
      </c>
      <c r="I471" t="str">
        <f t="shared" ca="1" si="162"/>
        <v>x4</v>
      </c>
      <c r="J471">
        <f t="shared" ca="1" si="157"/>
        <v>102</v>
      </c>
      <c r="K471" s="5" t="str">
        <f t="shared" ca="1" si="165"/>
        <v>Ruta 2/6</v>
      </c>
      <c r="L471" s="5" t="str">
        <f t="shared" ca="1" si="165"/>
        <v>Vía Hispanidad (esq. Gómez Laguna)</v>
      </c>
      <c r="M471" s="5" t="str">
        <f t="shared" ca="1" si="165"/>
        <v>04:59</v>
      </c>
      <c r="N471" s="5" t="str">
        <f t="shared" ca="1" si="165"/>
        <v>12:59</v>
      </c>
      <c r="O471" s="5" t="str">
        <f t="shared" ca="1" si="165"/>
        <v>20:59</v>
      </c>
      <c r="P471" s="5" t="str">
        <f t="shared" ca="1" si="165"/>
        <v>06:59</v>
      </c>
      <c r="Q471" s="5" t="str">
        <f t="shared" ca="1" si="165"/>
        <v>Vía Hispanidad (frente Sainz de Varanda)</v>
      </c>
      <c r="R471" s="5">
        <f t="shared" ca="1" si="165"/>
        <v>0</v>
      </c>
      <c r="S471" s="5" t="str">
        <f t="shared" ca="1" si="165"/>
        <v>2</v>
      </c>
      <c r="T471" s="5" t="str">
        <f t="shared" ca="1" si="165"/>
        <v>6</v>
      </c>
      <c r="U471" s="5">
        <f t="shared" ca="1" si="165"/>
        <v>7</v>
      </c>
      <c r="V471" s="15">
        <f t="shared" ca="1" si="164"/>
        <v>101</v>
      </c>
      <c r="W471" s="15" t="str">
        <f t="shared" ca="1" si="158"/>
        <v/>
      </c>
      <c r="X471" s="15">
        <f t="shared" ca="1" si="163"/>
        <v>1</v>
      </c>
      <c r="Y471" s="15">
        <f t="shared" ca="1" si="155"/>
        <v>1</v>
      </c>
      <c r="Z471">
        <f t="shared" ca="1" si="147"/>
        <v>0</v>
      </c>
      <c r="AA471">
        <f t="shared" ca="1" si="150"/>
        <v>0</v>
      </c>
      <c r="AB471">
        <f t="shared" ca="1" si="151"/>
        <v>0</v>
      </c>
      <c r="AC471">
        <f t="shared" ca="1" si="159"/>
        <v>6</v>
      </c>
      <c r="AD471">
        <f t="shared" ca="1" si="160"/>
        <v>6</v>
      </c>
    </row>
    <row r="472" spans="5:30" x14ac:dyDescent="0.25">
      <c r="E472">
        <f t="shared" ref="E472:E535" ca="1" si="166">IF(G472&lt;&gt;G471,1,E471+1)</f>
        <v>103</v>
      </c>
      <c r="F472" s="14">
        <f t="shared" si="161"/>
        <v>470</v>
      </c>
      <c r="G472">
        <f t="shared" ca="1" si="152"/>
        <v>3</v>
      </c>
      <c r="H472">
        <f t="shared" ca="1" si="156"/>
        <v>252</v>
      </c>
      <c r="I472" t="str">
        <f t="shared" ca="1" si="162"/>
        <v>x4</v>
      </c>
      <c r="J472">
        <f t="shared" ca="1" si="157"/>
        <v>103</v>
      </c>
      <c r="K472" s="5" t="str">
        <f t="shared" ca="1" si="165"/>
        <v>Ruta 2/6</v>
      </c>
      <c r="L472" s="5" t="str">
        <f t="shared" ca="1" si="165"/>
        <v>Vía Hispanidad (esq. Duquesa Villahermosa)</v>
      </c>
      <c r="M472" s="5" t="str">
        <f t="shared" ca="1" si="165"/>
        <v>05:00</v>
      </c>
      <c r="N472" s="5" t="str">
        <f t="shared" ca="1" si="165"/>
        <v>13:00</v>
      </c>
      <c r="O472" s="5" t="str">
        <f t="shared" ca="1" si="165"/>
        <v>21:00</v>
      </c>
      <c r="P472" s="5" t="str">
        <f t="shared" ca="1" si="165"/>
        <v>07:00</v>
      </c>
      <c r="Q472" s="5" t="str">
        <f t="shared" ca="1" si="165"/>
        <v>Vía Hispanidad (Gasolinera Casablanca - esq. C/ La Vía)</v>
      </c>
      <c r="R472" s="5">
        <f t="shared" ca="1" si="165"/>
        <v>0</v>
      </c>
      <c r="S472" s="5" t="str">
        <f t="shared" ca="1" si="165"/>
        <v>2</v>
      </c>
      <c r="T472" s="5" t="str">
        <f t="shared" ca="1" si="165"/>
        <v>6</v>
      </c>
      <c r="U472" s="5">
        <f t="shared" ca="1" si="165"/>
        <v>8</v>
      </c>
      <c r="V472" s="15">
        <f t="shared" ca="1" si="164"/>
        <v>102</v>
      </c>
      <c r="W472" s="15" t="str">
        <f t="shared" ca="1" si="158"/>
        <v/>
      </c>
      <c r="X472" s="15">
        <f t="shared" ca="1" si="163"/>
        <v>1</v>
      </c>
      <c r="Y472" s="15">
        <f t="shared" ca="1" si="155"/>
        <v>1</v>
      </c>
      <c r="Z472">
        <f t="shared" ca="1" si="147"/>
        <v>0</v>
      </c>
      <c r="AA472">
        <f t="shared" ca="1" si="150"/>
        <v>0</v>
      </c>
      <c r="AB472">
        <f t="shared" ca="1" si="151"/>
        <v>0</v>
      </c>
      <c r="AC472">
        <f t="shared" ca="1" si="159"/>
        <v>5</v>
      </c>
      <c r="AD472">
        <f t="shared" ca="1" si="160"/>
        <v>5</v>
      </c>
    </row>
    <row r="473" spans="5:30" x14ac:dyDescent="0.25">
      <c r="E473">
        <f t="shared" ca="1" si="166"/>
        <v>104</v>
      </c>
      <c r="F473" s="14">
        <f t="shared" si="161"/>
        <v>471</v>
      </c>
      <c r="G473">
        <f t="shared" ca="1" si="152"/>
        <v>3</v>
      </c>
      <c r="H473">
        <f t="shared" ca="1" si="156"/>
        <v>252</v>
      </c>
      <c r="I473" t="str">
        <f t="shared" ca="1" si="162"/>
        <v>x4</v>
      </c>
      <c r="J473">
        <f t="shared" ca="1" si="157"/>
        <v>104</v>
      </c>
      <c r="K473" s="5" t="str">
        <f t="shared" ca="1" si="165"/>
        <v>Ruta 2/6</v>
      </c>
      <c r="L473" s="5" t="str">
        <f t="shared" ca="1" si="165"/>
        <v>Vía Hispanidad, nº 102-104 (Pd. Bus)</v>
      </c>
      <c r="M473" s="5" t="str">
        <f t="shared" ca="1" si="165"/>
        <v>05:01</v>
      </c>
      <c r="N473" s="5" t="str">
        <f t="shared" ca="1" si="165"/>
        <v>13:01</v>
      </c>
      <c r="O473" s="5" t="str">
        <f t="shared" ca="1" si="165"/>
        <v>21:01</v>
      </c>
      <c r="P473" s="5" t="str">
        <f t="shared" ca="1" si="165"/>
        <v>07:01</v>
      </c>
      <c r="Q473" s="5" t="str">
        <f t="shared" ca="1" si="165"/>
        <v>Vía Ibérica (esq. Argualas - Pd. Bus)</v>
      </c>
      <c r="R473" s="5">
        <f t="shared" ca="1" si="165"/>
        <v>0</v>
      </c>
      <c r="S473" s="5" t="str">
        <f t="shared" ca="1" si="165"/>
        <v>2</v>
      </c>
      <c r="T473" s="5" t="str">
        <f t="shared" ca="1" si="165"/>
        <v>6</v>
      </c>
      <c r="U473" s="5">
        <f t="shared" ca="1" si="165"/>
        <v>9</v>
      </c>
      <c r="V473" s="15">
        <f t="shared" ca="1" si="164"/>
        <v>103</v>
      </c>
      <c r="W473" s="15" t="str">
        <f t="shared" ca="1" si="158"/>
        <v/>
      </c>
      <c r="X473" s="15">
        <f t="shared" ca="1" si="163"/>
        <v>1</v>
      </c>
      <c r="Y473" s="15">
        <f t="shared" ca="1" si="155"/>
        <v>1</v>
      </c>
      <c r="Z473">
        <f t="shared" ca="1" si="147"/>
        <v>0</v>
      </c>
      <c r="AA473">
        <f t="shared" ca="1" si="150"/>
        <v>0</v>
      </c>
      <c r="AB473">
        <f t="shared" ca="1" si="151"/>
        <v>0</v>
      </c>
      <c r="AC473">
        <f t="shared" ca="1" si="159"/>
        <v>4</v>
      </c>
      <c r="AD473">
        <f t="shared" ca="1" si="160"/>
        <v>4</v>
      </c>
    </row>
    <row r="474" spans="5:30" x14ac:dyDescent="0.25">
      <c r="E474">
        <f t="shared" ca="1" si="166"/>
        <v>105</v>
      </c>
      <c r="F474" s="14">
        <f t="shared" si="161"/>
        <v>472</v>
      </c>
      <c r="G474">
        <f t="shared" ca="1" si="152"/>
        <v>3</v>
      </c>
      <c r="H474">
        <f t="shared" ca="1" si="156"/>
        <v>252</v>
      </c>
      <c r="I474" t="str">
        <f t="shared" ca="1" si="162"/>
        <v>x4</v>
      </c>
      <c r="J474">
        <f t="shared" ca="1" si="157"/>
        <v>105</v>
      </c>
      <c r="K474" s="5" t="str">
        <f t="shared" ca="1" si="165"/>
        <v>Ruta 2/6</v>
      </c>
      <c r="L474" s="5" t="str">
        <f t="shared" ca="1" si="165"/>
        <v>Vía Hispanidad, nº 132</v>
      </c>
      <c r="M474" s="5" t="str">
        <f t="shared" ca="1" si="165"/>
        <v>05:03</v>
      </c>
      <c r="N474" s="5" t="str">
        <f t="shared" ca="1" si="165"/>
        <v>13:03</v>
      </c>
      <c r="O474" s="5" t="str">
        <f t="shared" ca="1" si="165"/>
        <v>21:03</v>
      </c>
      <c r="P474" s="5" t="str">
        <f t="shared" ca="1" si="165"/>
        <v>07:03</v>
      </c>
      <c r="Q474" s="5" t="str">
        <f t="shared" ca="1" si="165"/>
        <v>Paseo de los Olvidados (frente nº 7 - Pd. Bus)</v>
      </c>
      <c r="R474" s="5">
        <f t="shared" ca="1" si="165"/>
        <v>0</v>
      </c>
      <c r="S474" s="5" t="str">
        <f t="shared" ca="1" si="165"/>
        <v>2</v>
      </c>
      <c r="T474" s="5" t="str">
        <f t="shared" ca="1" si="165"/>
        <v>6</v>
      </c>
      <c r="U474" s="5">
        <f t="shared" ca="1" si="165"/>
        <v>10</v>
      </c>
      <c r="V474" s="15">
        <f t="shared" ca="1" si="164"/>
        <v>104</v>
      </c>
      <c r="W474" s="15" t="str">
        <f t="shared" ca="1" si="158"/>
        <v/>
      </c>
      <c r="X474" s="15">
        <f t="shared" ca="1" si="163"/>
        <v>1</v>
      </c>
      <c r="Y474" s="15">
        <f t="shared" ca="1" si="155"/>
        <v>1</v>
      </c>
      <c r="Z474">
        <f t="shared" ca="1" si="147"/>
        <v>0</v>
      </c>
      <c r="AA474">
        <f t="shared" ca="1" si="150"/>
        <v>0</v>
      </c>
      <c r="AB474">
        <f t="shared" ca="1" si="151"/>
        <v>0</v>
      </c>
      <c r="AC474">
        <f t="shared" ca="1" si="159"/>
        <v>3</v>
      </c>
      <c r="AD474">
        <f t="shared" ca="1" si="160"/>
        <v>3</v>
      </c>
    </row>
    <row r="475" spans="5:30" x14ac:dyDescent="0.25">
      <c r="E475">
        <f t="shared" ca="1" si="166"/>
        <v>106</v>
      </c>
      <c r="F475" s="14">
        <f t="shared" si="161"/>
        <v>473</v>
      </c>
      <c r="G475">
        <f t="shared" ca="1" si="152"/>
        <v>3</v>
      </c>
      <c r="H475">
        <f t="shared" ca="1" si="156"/>
        <v>252</v>
      </c>
      <c r="I475" t="str">
        <f t="shared" ca="1" si="162"/>
        <v>x4</v>
      </c>
      <c r="J475">
        <f t="shared" ca="1" si="157"/>
        <v>106</v>
      </c>
      <c r="K475" s="5" t="str">
        <f t="shared" ca="1" si="165"/>
        <v>Ruta 2/6</v>
      </c>
      <c r="L475" s="5" t="str">
        <f t="shared" ca="1" si="165"/>
        <v>Torres San Lamberto "Punto 0" (Pd. Bus)</v>
      </c>
      <c r="M475" s="5" t="str">
        <f t="shared" ca="1" si="165"/>
        <v>05:05</v>
      </c>
      <c r="N475" s="5" t="str">
        <f t="shared" ca="1" si="165"/>
        <v>13:05</v>
      </c>
      <c r="O475" s="5" t="str">
        <f t="shared" ca="1" si="165"/>
        <v>21:05</v>
      </c>
      <c r="P475" s="5" t="str">
        <f t="shared" ca="1" si="165"/>
        <v>07:05</v>
      </c>
      <c r="Q475" s="5" t="str">
        <f t="shared" ca="1" si="165"/>
        <v>Calle Ciudadano Kane (Pd. Bus) - esq. C/ Los Pájaros)</v>
      </c>
      <c r="R475" s="5">
        <f t="shared" ca="1" si="165"/>
        <v>0</v>
      </c>
      <c r="S475" s="5" t="str">
        <f t="shared" ca="1" si="165"/>
        <v>2</v>
      </c>
      <c r="T475" s="5" t="str">
        <f t="shared" ca="1" si="165"/>
        <v>6</v>
      </c>
      <c r="U475" s="5">
        <f t="shared" ca="1" si="165"/>
        <v>11</v>
      </c>
      <c r="V475" s="15">
        <f t="shared" ca="1" si="164"/>
        <v>105</v>
      </c>
      <c r="W475" s="15" t="str">
        <f t="shared" ca="1" si="158"/>
        <v/>
      </c>
      <c r="X475" s="15">
        <f t="shared" ca="1" si="163"/>
        <v>1</v>
      </c>
      <c r="Y475" s="15">
        <f t="shared" ca="1" si="155"/>
        <v>1</v>
      </c>
      <c r="Z475">
        <f t="shared" ca="1" si="147"/>
        <v>0</v>
      </c>
      <c r="AA475">
        <f t="shared" ca="1" si="150"/>
        <v>0</v>
      </c>
      <c r="AB475">
        <f t="shared" ca="1" si="151"/>
        <v>0</v>
      </c>
      <c r="AC475">
        <f t="shared" ca="1" si="159"/>
        <v>2</v>
      </c>
      <c r="AD475">
        <f t="shared" ca="1" si="160"/>
        <v>2</v>
      </c>
    </row>
    <row r="476" spans="5:30" x14ac:dyDescent="0.25">
      <c r="E476">
        <f t="shared" ca="1" si="166"/>
        <v>107</v>
      </c>
      <c r="F476" s="14">
        <f t="shared" si="161"/>
        <v>474</v>
      </c>
      <c r="G476">
        <f t="shared" ca="1" si="152"/>
        <v>3</v>
      </c>
      <c r="H476">
        <f t="shared" ca="1" si="156"/>
        <v>252</v>
      </c>
      <c r="I476" t="str">
        <f t="shared" ca="1" si="162"/>
        <v>x4</v>
      </c>
      <c r="J476">
        <f t="shared" ca="1" si="157"/>
        <v>107</v>
      </c>
      <c r="K476" s="5" t="str">
        <f t="shared" ca="1" si="165"/>
        <v>Ruta 2/6</v>
      </c>
      <c r="L476" s="5" t="str">
        <f t="shared" ca="1" si="165"/>
        <v>Opel Planta en Figueruelas</v>
      </c>
      <c r="M476" s="5" t="str">
        <f t="shared" ca="1" si="165"/>
        <v>05:30</v>
      </c>
      <c r="N476" s="5" t="str">
        <f t="shared" ca="1" si="165"/>
        <v>13:30</v>
      </c>
      <c r="O476" s="5" t="str">
        <f t="shared" ca="1" si="165"/>
        <v>21:30</v>
      </c>
      <c r="P476" s="5" t="str">
        <f t="shared" ca="1" si="165"/>
        <v>07:30</v>
      </c>
      <c r="Q476" s="5" t="str">
        <f t="shared" ca="1" si="165"/>
        <v>C/ Viridiana, nº 26 (Pd. Bus)</v>
      </c>
      <c r="R476" s="5">
        <f t="shared" ca="1" si="165"/>
        <v>0</v>
      </c>
      <c r="S476" s="5" t="str">
        <f t="shared" ca="1" si="165"/>
        <v>2</v>
      </c>
      <c r="T476" s="5" t="str">
        <f t="shared" ca="1" si="165"/>
        <v>6</v>
      </c>
      <c r="U476" s="5">
        <f t="shared" ca="1" si="165"/>
        <v>12</v>
      </c>
      <c r="V476" s="15">
        <f t="shared" ca="1" si="164"/>
        <v>106</v>
      </c>
      <c r="W476" s="15" t="str">
        <f t="shared" ca="1" si="158"/>
        <v/>
      </c>
      <c r="X476" s="15">
        <f t="shared" ca="1" si="163"/>
        <v>1</v>
      </c>
      <c r="Y476" s="15">
        <f t="shared" ca="1" si="155"/>
        <v>1</v>
      </c>
      <c r="Z476">
        <f t="shared" ca="1" si="147"/>
        <v>0</v>
      </c>
      <c r="AA476">
        <f t="shared" ca="1" si="150"/>
        <v>0</v>
      </c>
      <c r="AB476">
        <f t="shared" ca="1" si="151"/>
        <v>0</v>
      </c>
      <c r="AC476">
        <f t="shared" ca="1" si="159"/>
        <v>1</v>
      </c>
      <c r="AD476">
        <f t="shared" ca="1" si="160"/>
        <v>1</v>
      </c>
    </row>
    <row r="477" spans="5:30" x14ac:dyDescent="0.25">
      <c r="E477">
        <f t="shared" ca="1" si="166"/>
        <v>108</v>
      </c>
      <c r="F477" s="14">
        <f t="shared" si="161"/>
        <v>475</v>
      </c>
      <c r="G477">
        <f t="shared" ca="1" si="152"/>
        <v>3</v>
      </c>
      <c r="H477">
        <f t="shared" ca="1" si="156"/>
        <v>252</v>
      </c>
      <c r="I477" t="str">
        <f t="shared" ca="1" si="162"/>
        <v>x4</v>
      </c>
      <c r="J477">
        <f t="shared" ca="1" si="157"/>
        <v>108</v>
      </c>
      <c r="K477" s="5" t="str">
        <f t="shared" ca="1" si="165"/>
        <v>Ruta 3/6</v>
      </c>
      <c r="L477" s="5" t="str">
        <f t="shared" ca="1" si="165"/>
        <v>Ruta 3/6</v>
      </c>
      <c r="M477" s="5" t="str">
        <f t="shared" ca="1" si="165"/>
        <v/>
      </c>
      <c r="N477" s="5" t="str">
        <f t="shared" ca="1" si="165"/>
        <v/>
      </c>
      <c r="O477" s="5" t="str">
        <f t="shared" ca="1" si="165"/>
        <v/>
      </c>
      <c r="P477" s="5" t="str">
        <f t="shared" ca="1" si="165"/>
        <v/>
      </c>
      <c r="Q477" s="5" t="str">
        <f t="shared" ca="1" si="165"/>
        <v/>
      </c>
      <c r="R477" s="5">
        <f t="shared" ca="1" si="165"/>
        <v>1</v>
      </c>
      <c r="S477" s="5" t="str">
        <f t="shared" ca="1" si="165"/>
        <v>3</v>
      </c>
      <c r="T477" s="5" t="str">
        <f t="shared" ca="1" si="165"/>
        <v>6</v>
      </c>
      <c r="U477" s="5">
        <f t="shared" ca="1" si="165"/>
        <v>0</v>
      </c>
      <c r="V477" s="15">
        <f t="shared" ca="1" si="164"/>
        <v>107</v>
      </c>
      <c r="W477" s="15">
        <f t="shared" ca="1" si="158"/>
        <v>1</v>
      </c>
      <c r="X477" s="15">
        <f t="shared" ca="1" si="163"/>
        <v>0</v>
      </c>
      <c r="Y477" s="15" t="str">
        <f t="shared" ca="1" si="155"/>
        <v/>
      </c>
      <c r="Z477">
        <f t="shared" ca="1" si="147"/>
        <v>31</v>
      </c>
      <c r="AA477">
        <f t="shared" ca="1" si="150"/>
        <v>15</v>
      </c>
      <c r="AB477">
        <f t="shared" ca="1" si="151"/>
        <v>15</v>
      </c>
      <c r="AC477">
        <f t="shared" ca="1" si="159"/>
        <v>0</v>
      </c>
      <c r="AD477">
        <f t="shared" ca="1" si="160"/>
        <v>0</v>
      </c>
    </row>
    <row r="478" spans="5:30" x14ac:dyDescent="0.25">
      <c r="E478">
        <f t="shared" ca="1" si="166"/>
        <v>109</v>
      </c>
      <c r="F478" s="14">
        <f t="shared" si="161"/>
        <v>476</v>
      </c>
      <c r="G478">
        <f t="shared" ca="1" si="152"/>
        <v>3</v>
      </c>
      <c r="H478">
        <f t="shared" ca="1" si="156"/>
        <v>252</v>
      </c>
      <c r="I478" t="str">
        <f t="shared" ca="1" si="162"/>
        <v>x4</v>
      </c>
      <c r="J478">
        <f t="shared" ca="1" si="157"/>
        <v>109</v>
      </c>
      <c r="K478" s="5" t="str">
        <f t="shared" ca="1" si="165"/>
        <v>Ruta 3/6</v>
      </c>
      <c r="L478" s="5" t="str">
        <f t="shared" ca="1" si="165"/>
        <v>Avd. Cañones de Zaragoza (esq. Avd. El cierzo)</v>
      </c>
      <c r="M478" s="5" t="str">
        <f t="shared" ca="1" si="165"/>
        <v>04:45</v>
      </c>
      <c r="N478" s="5" t="str">
        <f t="shared" ca="1" si="165"/>
        <v>12:45</v>
      </c>
      <c r="O478" s="5" t="str">
        <f t="shared" ca="1" si="165"/>
        <v>20:45</v>
      </c>
      <c r="P478" s="5" t="str">
        <f t="shared" ca="1" si="165"/>
        <v>06:45</v>
      </c>
      <c r="Q478" s="5" t="str">
        <f t="shared" ca="1" si="165"/>
        <v>Opel Planta en Figueruelas</v>
      </c>
      <c r="R478" s="5">
        <f t="shared" ca="1" si="165"/>
        <v>0</v>
      </c>
      <c r="S478" s="5" t="str">
        <f t="shared" ca="1" si="165"/>
        <v>3</v>
      </c>
      <c r="T478" s="5" t="str">
        <f t="shared" ca="1" si="165"/>
        <v>6</v>
      </c>
      <c r="U478" s="5">
        <f t="shared" ca="1" si="165"/>
        <v>1</v>
      </c>
      <c r="V478" s="15">
        <f t="shared" ca="1" si="164"/>
        <v>108</v>
      </c>
      <c r="W478" s="15" t="str">
        <f t="shared" ca="1" si="158"/>
        <v/>
      </c>
      <c r="X478" s="15">
        <f t="shared" ca="1" si="163"/>
        <v>1</v>
      </c>
      <c r="Y478" s="15">
        <f t="shared" ca="1" si="155"/>
        <v>1</v>
      </c>
      <c r="Z478">
        <f t="shared" ca="1" si="147"/>
        <v>0</v>
      </c>
      <c r="AA478">
        <f t="shared" ca="1" si="150"/>
        <v>0</v>
      </c>
      <c r="AB478">
        <f t="shared" ca="1" si="151"/>
        <v>0</v>
      </c>
      <c r="AC478">
        <f t="shared" ca="1" si="159"/>
        <v>15</v>
      </c>
      <c r="AD478">
        <f t="shared" ca="1" si="160"/>
        <v>15</v>
      </c>
    </row>
    <row r="479" spans="5:30" x14ac:dyDescent="0.25">
      <c r="E479">
        <f t="shared" ca="1" si="166"/>
        <v>110</v>
      </c>
      <c r="F479" s="14">
        <f t="shared" si="161"/>
        <v>477</v>
      </c>
      <c r="G479">
        <f t="shared" ca="1" si="152"/>
        <v>3</v>
      </c>
      <c r="H479">
        <f t="shared" ca="1" si="156"/>
        <v>252</v>
      </c>
      <c r="I479" t="str">
        <f t="shared" ca="1" si="162"/>
        <v>x4</v>
      </c>
      <c r="J479">
        <f t="shared" ca="1" si="157"/>
        <v>110</v>
      </c>
      <c r="K479" s="5" t="str">
        <f t="shared" ca="1" si="165"/>
        <v>Ruta 3/6</v>
      </c>
      <c r="L479" s="5" t="str">
        <f t="shared" ca="1" si="165"/>
        <v>C/ Salomón y la Reina de Saba, nº 36</v>
      </c>
      <c r="M479" s="5" t="str">
        <f t="shared" ca="1" si="165"/>
        <v>04:46</v>
      </c>
      <c r="N479" s="5" t="str">
        <f t="shared" ca="1" si="165"/>
        <v>12:46</v>
      </c>
      <c r="O479" s="5" t="str">
        <f t="shared" ca="1" si="165"/>
        <v>20:46</v>
      </c>
      <c r="P479" s="5" t="str">
        <f t="shared" ca="1" si="165"/>
        <v>06:46</v>
      </c>
      <c r="Q479" s="5" t="str">
        <f t="shared" ca="1" si="165"/>
        <v>Casetas: urbanización Alameda</v>
      </c>
      <c r="R479" s="5">
        <f t="shared" ca="1" si="165"/>
        <v>0</v>
      </c>
      <c r="S479" s="5" t="str">
        <f t="shared" ca="1" si="165"/>
        <v>3</v>
      </c>
      <c r="T479" s="5" t="str">
        <f t="shared" ca="1" si="165"/>
        <v>6</v>
      </c>
      <c r="U479" s="5">
        <f t="shared" ca="1" si="165"/>
        <v>2</v>
      </c>
      <c r="V479" s="15">
        <f t="shared" ca="1" si="164"/>
        <v>109</v>
      </c>
      <c r="W479" s="15" t="str">
        <f t="shared" ca="1" si="158"/>
        <v/>
      </c>
      <c r="X479" s="15">
        <f t="shared" ca="1" si="163"/>
        <v>1</v>
      </c>
      <c r="Y479" s="15">
        <f t="shared" ca="1" si="155"/>
        <v>1</v>
      </c>
      <c r="Z479">
        <f t="shared" ref="Z479:Z542" ca="1" si="167">IF(W479=1,AA479+AB479+1,0)</f>
        <v>0</v>
      </c>
      <c r="AA479">
        <f t="shared" ca="1" si="150"/>
        <v>0</v>
      </c>
      <c r="AB479">
        <f t="shared" ca="1" si="151"/>
        <v>0</v>
      </c>
      <c r="AC479">
        <f t="shared" ca="1" si="159"/>
        <v>14</v>
      </c>
      <c r="AD479">
        <f t="shared" ca="1" si="160"/>
        <v>14</v>
      </c>
    </row>
    <row r="480" spans="5:30" x14ac:dyDescent="0.25">
      <c r="E480">
        <f t="shared" ca="1" si="166"/>
        <v>111</v>
      </c>
      <c r="F480" s="14">
        <f t="shared" si="161"/>
        <v>478</v>
      </c>
      <c r="G480">
        <f t="shared" ca="1" si="152"/>
        <v>3</v>
      </c>
      <c r="H480">
        <f t="shared" ca="1" si="156"/>
        <v>252</v>
      </c>
      <c r="I480" t="str">
        <f t="shared" ca="1" si="162"/>
        <v>x4</v>
      </c>
      <c r="J480">
        <f t="shared" ca="1" si="157"/>
        <v>111</v>
      </c>
      <c r="K480" s="5" t="str">
        <f t="shared" ca="1" si="165"/>
        <v>Ruta 3/6</v>
      </c>
      <c r="L480" s="5" t="str">
        <f t="shared" ca="1" si="165"/>
        <v>Lista de Schindler (esq. Cantando bajo la lluvia)</v>
      </c>
      <c r="M480" s="5" t="str">
        <f t="shared" ca="1" si="165"/>
        <v>04:49</v>
      </c>
      <c r="N480" s="5" t="str">
        <f t="shared" ca="1" si="165"/>
        <v>12:49</v>
      </c>
      <c r="O480" s="5" t="str">
        <f t="shared" ca="1" si="165"/>
        <v>20:49</v>
      </c>
      <c r="P480" s="5" t="str">
        <f t="shared" ca="1" si="165"/>
        <v>06:49</v>
      </c>
      <c r="Q480" s="5" t="str">
        <f t="shared" ca="1" si="165"/>
        <v>Casetas (frente nº 52)</v>
      </c>
      <c r="R480" s="5">
        <f t="shared" ca="1" si="165"/>
        <v>0</v>
      </c>
      <c r="S480" s="5" t="str">
        <f t="shared" ca="1" si="165"/>
        <v>3</v>
      </c>
      <c r="T480" s="5" t="str">
        <f t="shared" ca="1" si="165"/>
        <v>6</v>
      </c>
      <c r="U480" s="5">
        <f t="shared" ca="1" si="165"/>
        <v>3</v>
      </c>
      <c r="V480" s="15">
        <f t="shared" ca="1" si="164"/>
        <v>110</v>
      </c>
      <c r="W480" s="15" t="str">
        <f t="shared" ca="1" si="158"/>
        <v/>
      </c>
      <c r="X480" s="15">
        <f t="shared" ca="1" si="163"/>
        <v>1</v>
      </c>
      <c r="Y480" s="15">
        <f t="shared" ca="1" si="155"/>
        <v>1</v>
      </c>
      <c r="Z480">
        <f t="shared" ca="1" si="167"/>
        <v>0</v>
      </c>
      <c r="AA480">
        <f t="shared" ca="1" si="150"/>
        <v>0</v>
      </c>
      <c r="AB480">
        <f t="shared" ca="1" si="151"/>
        <v>0</v>
      </c>
      <c r="AC480">
        <f t="shared" ca="1" si="159"/>
        <v>13</v>
      </c>
      <c r="AD480">
        <f t="shared" ca="1" si="160"/>
        <v>13</v>
      </c>
    </row>
    <row r="481" spans="5:30" x14ac:dyDescent="0.25">
      <c r="E481">
        <f t="shared" ca="1" si="166"/>
        <v>112</v>
      </c>
      <c r="F481" s="14">
        <f t="shared" si="161"/>
        <v>479</v>
      </c>
      <c r="G481">
        <f t="shared" ca="1" si="152"/>
        <v>3</v>
      </c>
      <c r="H481">
        <f t="shared" ca="1" si="156"/>
        <v>252</v>
      </c>
      <c r="I481" t="str">
        <f t="shared" ca="1" si="162"/>
        <v>x4</v>
      </c>
      <c r="J481">
        <f t="shared" ca="1" si="157"/>
        <v>112</v>
      </c>
      <c r="K481" s="5" t="str">
        <f t="shared" ca="1" si="165"/>
        <v>Ruta 3/6</v>
      </c>
      <c r="L481" s="5" t="str">
        <f t="shared" ca="1" si="165"/>
        <v>Avd. Ilustración (esq. Tomás de Anzano - Pd. Bus)</v>
      </c>
      <c r="M481" s="5" t="str">
        <f t="shared" ca="1" si="165"/>
        <v>04:53</v>
      </c>
      <c r="N481" s="5" t="str">
        <f t="shared" ca="1" si="165"/>
        <v>12:53</v>
      </c>
      <c r="O481" s="5" t="str">
        <f t="shared" ca="1" si="165"/>
        <v>20:53</v>
      </c>
      <c r="P481" s="5" t="str">
        <f t="shared" ca="1" si="165"/>
        <v>06:53</v>
      </c>
      <c r="Q481" s="5" t="str">
        <f t="shared" ca="1" si="165"/>
        <v>Casetas: (frente C/ Canteras)</v>
      </c>
      <c r="R481" s="5">
        <f t="shared" ca="1" si="165"/>
        <v>0</v>
      </c>
      <c r="S481" s="5" t="str">
        <f t="shared" ca="1" si="165"/>
        <v>3</v>
      </c>
      <c r="T481" s="5" t="str">
        <f t="shared" ca="1" si="165"/>
        <v>6</v>
      </c>
      <c r="U481" s="5">
        <f t="shared" ca="1" si="165"/>
        <v>4</v>
      </c>
      <c r="V481" s="15">
        <f t="shared" ca="1" si="164"/>
        <v>111</v>
      </c>
      <c r="W481" s="15" t="str">
        <f t="shared" ca="1" si="158"/>
        <v/>
      </c>
      <c r="X481" s="15">
        <f t="shared" ca="1" si="163"/>
        <v>1</v>
      </c>
      <c r="Y481" s="15">
        <f t="shared" ca="1" si="155"/>
        <v>1</v>
      </c>
      <c r="Z481">
        <f t="shared" ca="1" si="167"/>
        <v>0</v>
      </c>
      <c r="AA481">
        <f t="shared" ca="1" si="150"/>
        <v>0</v>
      </c>
      <c r="AB481">
        <f t="shared" ca="1" si="151"/>
        <v>0</v>
      </c>
      <c r="AC481">
        <f t="shared" ca="1" si="159"/>
        <v>12</v>
      </c>
      <c r="AD481">
        <f t="shared" ca="1" si="160"/>
        <v>12</v>
      </c>
    </row>
    <row r="482" spans="5:30" x14ac:dyDescent="0.25">
      <c r="E482">
        <f t="shared" ca="1" si="166"/>
        <v>113</v>
      </c>
      <c r="F482" s="14">
        <f t="shared" si="161"/>
        <v>480</v>
      </c>
      <c r="G482">
        <f t="shared" ca="1" si="152"/>
        <v>3</v>
      </c>
      <c r="H482">
        <f t="shared" ca="1" si="156"/>
        <v>252</v>
      </c>
      <c r="I482" t="str">
        <f t="shared" ca="1" si="162"/>
        <v>x4</v>
      </c>
      <c r="J482">
        <f t="shared" ca="1" si="157"/>
        <v>113</v>
      </c>
      <c r="K482" s="5" t="str">
        <f t="shared" ca="1" si="165"/>
        <v>Ruta 3/6</v>
      </c>
      <c r="L482" s="5" t="str">
        <f t="shared" ca="1" si="165"/>
        <v>Avd. Ilustración, nº 32 (Pd. Bus esq. C/ Ibón)</v>
      </c>
      <c r="M482" s="5" t="str">
        <f t="shared" ca="1" si="165"/>
        <v>04:55</v>
      </c>
      <c r="N482" s="5" t="str">
        <f t="shared" ca="1" si="165"/>
        <v>12:55</v>
      </c>
      <c r="O482" s="5" t="str">
        <f t="shared" ca="1" si="165"/>
        <v>20:55</v>
      </c>
      <c r="P482" s="5" t="str">
        <f t="shared" ca="1" si="165"/>
        <v>06:55</v>
      </c>
      <c r="Q482" s="5" t="str">
        <f t="shared" ca="1" si="165"/>
        <v>Ctra. Logroño desvío Utebo (Pd. Bus)</v>
      </c>
      <c r="R482" s="5">
        <f t="shared" ca="1" si="165"/>
        <v>0</v>
      </c>
      <c r="S482" s="5" t="str">
        <f t="shared" ca="1" si="165"/>
        <v>3</v>
      </c>
      <c r="T482" s="5" t="str">
        <f t="shared" ca="1" si="165"/>
        <v>6</v>
      </c>
      <c r="U482" s="5">
        <f t="shared" ca="1" si="165"/>
        <v>5</v>
      </c>
      <c r="V482" s="15">
        <f t="shared" ca="1" si="164"/>
        <v>112</v>
      </c>
      <c r="W482" s="15" t="str">
        <f t="shared" ca="1" si="158"/>
        <v/>
      </c>
      <c r="X482" s="15">
        <f t="shared" ca="1" si="163"/>
        <v>1</v>
      </c>
      <c r="Y482" s="15">
        <f t="shared" ca="1" si="155"/>
        <v>1</v>
      </c>
      <c r="Z482">
        <f t="shared" ca="1" si="167"/>
        <v>0</v>
      </c>
      <c r="AA482">
        <f t="shared" ca="1" si="150"/>
        <v>0</v>
      </c>
      <c r="AB482">
        <f t="shared" ca="1" si="151"/>
        <v>0</v>
      </c>
      <c r="AC482">
        <f t="shared" ca="1" si="159"/>
        <v>11</v>
      </c>
      <c r="AD482">
        <f t="shared" ca="1" si="160"/>
        <v>11</v>
      </c>
    </row>
    <row r="483" spans="5:30" x14ac:dyDescent="0.25">
      <c r="E483">
        <f t="shared" ca="1" si="166"/>
        <v>114</v>
      </c>
      <c r="F483" s="14">
        <f t="shared" si="161"/>
        <v>481</v>
      </c>
      <c r="G483">
        <f t="shared" ca="1" si="152"/>
        <v>3</v>
      </c>
      <c r="H483">
        <f t="shared" ca="1" si="156"/>
        <v>252</v>
      </c>
      <c r="I483" t="str">
        <f t="shared" ca="1" si="162"/>
        <v>x4</v>
      </c>
      <c r="J483">
        <f t="shared" ca="1" si="157"/>
        <v>114</v>
      </c>
      <c r="K483" s="5" t="str">
        <f t="shared" ca="1" si="165"/>
        <v>Ruta 3/6</v>
      </c>
      <c r="L483" s="5" t="str">
        <f t="shared" ca="1" si="165"/>
        <v>Maurice Ravel (esq. Isaac Albeniz)</v>
      </c>
      <c r="M483" s="5" t="str">
        <f t="shared" ca="1" si="165"/>
        <v>04:57</v>
      </c>
      <c r="N483" s="5" t="str">
        <f t="shared" ca="1" si="165"/>
        <v>12:57</v>
      </c>
      <c r="O483" s="5" t="str">
        <f t="shared" ca="1" si="165"/>
        <v>20:57</v>
      </c>
      <c r="P483" s="5" t="str">
        <f t="shared" ca="1" si="165"/>
        <v>06:57</v>
      </c>
      <c r="Q483" s="5" t="str">
        <f t="shared" ca="1" si="165"/>
        <v>Ibón de Plan (esq. Camino Pilón)</v>
      </c>
      <c r="R483" s="5">
        <f t="shared" ca="1" si="165"/>
        <v>0</v>
      </c>
      <c r="S483" s="5" t="str">
        <f t="shared" ca="1" si="165"/>
        <v>3</v>
      </c>
      <c r="T483" s="5" t="str">
        <f t="shared" ca="1" si="165"/>
        <v>6</v>
      </c>
      <c r="U483" s="5">
        <f t="shared" ca="1" si="165"/>
        <v>6</v>
      </c>
      <c r="V483" s="15">
        <f t="shared" ca="1" si="164"/>
        <v>113</v>
      </c>
      <c r="W483" s="15" t="str">
        <f t="shared" ca="1" si="158"/>
        <v/>
      </c>
      <c r="X483" s="15">
        <f t="shared" ca="1" si="163"/>
        <v>1</v>
      </c>
      <c r="Y483" s="15">
        <f t="shared" ca="1" si="155"/>
        <v>1</v>
      </c>
      <c r="Z483">
        <f t="shared" ca="1" si="167"/>
        <v>0</v>
      </c>
      <c r="AA483">
        <f t="shared" ca="1" si="150"/>
        <v>0</v>
      </c>
      <c r="AB483">
        <f t="shared" ca="1" si="151"/>
        <v>0</v>
      </c>
      <c r="AC483">
        <f t="shared" ca="1" si="159"/>
        <v>10</v>
      </c>
      <c r="AD483">
        <f t="shared" ca="1" si="160"/>
        <v>10</v>
      </c>
    </row>
    <row r="484" spans="5:30" x14ac:dyDescent="0.25">
      <c r="E484">
        <f t="shared" ca="1" si="166"/>
        <v>115</v>
      </c>
      <c r="F484" s="14">
        <f t="shared" si="161"/>
        <v>482</v>
      </c>
      <c r="G484">
        <f t="shared" ca="1" si="152"/>
        <v>3</v>
      </c>
      <c r="H484">
        <f t="shared" ca="1" si="156"/>
        <v>252</v>
      </c>
      <c r="I484" t="str">
        <f t="shared" ca="1" si="162"/>
        <v>x4</v>
      </c>
      <c r="J484">
        <f t="shared" ca="1" si="157"/>
        <v>115</v>
      </c>
      <c r="K484" s="5" t="str">
        <f t="shared" ca="1" si="165"/>
        <v>Ruta 3/6</v>
      </c>
      <c r="L484" s="5" t="str">
        <f t="shared" ca="1" si="165"/>
        <v>Avda. Fca. Millán Serrano, 31-35 (frente C/ M.A. Blanco)</v>
      </c>
      <c r="M484" s="5" t="str">
        <f t="shared" ca="1" si="165"/>
        <v>05:01</v>
      </c>
      <c r="N484" s="5" t="str">
        <f t="shared" ca="1" si="165"/>
        <v>13:01</v>
      </c>
      <c r="O484" s="5" t="str">
        <f t="shared" ca="1" si="165"/>
        <v>21:01</v>
      </c>
      <c r="P484" s="5" t="str">
        <f t="shared" ca="1" si="165"/>
        <v>07:01</v>
      </c>
      <c r="Q484" s="5" t="str">
        <f t="shared" ca="1" si="165"/>
        <v>Ibón de Plan (frente Antonio Leyva)</v>
      </c>
      <c r="R484" s="5">
        <f t="shared" ca="1" si="165"/>
        <v>0</v>
      </c>
      <c r="S484" s="5" t="str">
        <f t="shared" ca="1" si="165"/>
        <v>3</v>
      </c>
      <c r="T484" s="5" t="str">
        <f t="shared" ca="1" si="165"/>
        <v>6</v>
      </c>
      <c r="U484" s="5">
        <f t="shared" ca="1" si="165"/>
        <v>7</v>
      </c>
      <c r="V484" s="15">
        <f t="shared" ca="1" si="164"/>
        <v>114</v>
      </c>
      <c r="W484" s="15" t="str">
        <f t="shared" ca="1" si="158"/>
        <v/>
      </c>
      <c r="X484" s="15">
        <f t="shared" ca="1" si="163"/>
        <v>1</v>
      </c>
      <c r="Y484" s="15">
        <f t="shared" ca="1" si="155"/>
        <v>1</v>
      </c>
      <c r="Z484">
        <f t="shared" ca="1" si="167"/>
        <v>0</v>
      </c>
      <c r="AA484">
        <f t="shared" ca="1" si="150"/>
        <v>0</v>
      </c>
      <c r="AB484">
        <f t="shared" ca="1" si="151"/>
        <v>0</v>
      </c>
      <c r="AC484">
        <f t="shared" ca="1" si="159"/>
        <v>9</v>
      </c>
      <c r="AD484">
        <f t="shared" ca="1" si="160"/>
        <v>9</v>
      </c>
    </row>
    <row r="485" spans="5:30" x14ac:dyDescent="0.25">
      <c r="E485">
        <f t="shared" ca="1" si="166"/>
        <v>116</v>
      </c>
      <c r="F485" s="14">
        <f t="shared" si="161"/>
        <v>483</v>
      </c>
      <c r="G485">
        <f t="shared" ca="1" si="152"/>
        <v>3</v>
      </c>
      <c r="H485">
        <f t="shared" ca="1" si="156"/>
        <v>252</v>
      </c>
      <c r="I485" t="str">
        <f t="shared" ca="1" si="162"/>
        <v>x4</v>
      </c>
      <c r="J485">
        <f t="shared" ca="1" si="157"/>
        <v>116</v>
      </c>
      <c r="K485" s="5" t="str">
        <f t="shared" ca="1" si="165"/>
        <v>Ruta 3/6</v>
      </c>
      <c r="L485" s="5" t="str">
        <f t="shared" ca="1" si="165"/>
        <v>C/ Orión, nº 8 (Pd. Bus)</v>
      </c>
      <c r="M485" s="5" t="str">
        <f t="shared" ca="1" si="165"/>
        <v>05:02</v>
      </c>
      <c r="N485" s="5" t="str">
        <f t="shared" ca="1" si="165"/>
        <v>13:02</v>
      </c>
      <c r="O485" s="5" t="str">
        <f t="shared" ca="1" si="165"/>
        <v>21:02</v>
      </c>
      <c r="P485" s="5" t="str">
        <f t="shared" ca="1" si="165"/>
        <v>07:02</v>
      </c>
      <c r="Q485" s="5" t="str">
        <f t="shared" ca="1" si="165"/>
        <v>Avda. Fca. Millán Serrano, 31-35 (frente C/ M.A. Blanco)</v>
      </c>
      <c r="R485" s="5">
        <f t="shared" ca="1" si="165"/>
        <v>0</v>
      </c>
      <c r="S485" s="5" t="str">
        <f t="shared" ca="1" si="165"/>
        <v>3</v>
      </c>
      <c r="T485" s="5" t="str">
        <f t="shared" ca="1" si="165"/>
        <v>6</v>
      </c>
      <c r="U485" s="5">
        <f t="shared" ca="1" si="165"/>
        <v>8</v>
      </c>
      <c r="V485" s="15">
        <f t="shared" ca="1" si="164"/>
        <v>115</v>
      </c>
      <c r="W485" s="15" t="str">
        <f t="shared" ca="1" si="158"/>
        <v/>
      </c>
      <c r="X485" s="15">
        <f t="shared" ca="1" si="163"/>
        <v>1</v>
      </c>
      <c r="Y485" s="15">
        <f t="shared" ca="1" si="155"/>
        <v>1</v>
      </c>
      <c r="Z485">
        <f t="shared" ca="1" si="167"/>
        <v>0</v>
      </c>
      <c r="AA485">
        <f t="shared" ca="1" si="150"/>
        <v>0</v>
      </c>
      <c r="AB485">
        <f t="shared" ca="1" si="151"/>
        <v>0</v>
      </c>
      <c r="AC485">
        <f t="shared" ca="1" si="159"/>
        <v>8</v>
      </c>
      <c r="AD485">
        <f t="shared" ca="1" si="160"/>
        <v>8</v>
      </c>
    </row>
    <row r="486" spans="5:30" x14ac:dyDescent="0.25">
      <c r="E486">
        <f t="shared" ca="1" si="166"/>
        <v>117</v>
      </c>
      <c r="F486" s="14">
        <f t="shared" si="161"/>
        <v>484</v>
      </c>
      <c r="G486">
        <f t="shared" ca="1" si="152"/>
        <v>3</v>
      </c>
      <c r="H486">
        <f t="shared" ca="1" si="156"/>
        <v>252</v>
      </c>
      <c r="I486" t="str">
        <f t="shared" ca="1" si="162"/>
        <v>x4</v>
      </c>
      <c r="J486">
        <f t="shared" ca="1" si="157"/>
        <v>117</v>
      </c>
      <c r="K486" s="5" t="str">
        <f t="shared" ca="1" si="165"/>
        <v>Ruta 3/6</v>
      </c>
      <c r="L486" s="5" t="str">
        <f t="shared" ca="1" si="165"/>
        <v>Ibón de Plan, nº 20 (Pd. Bus)</v>
      </c>
      <c r="M486" s="5" t="str">
        <f t="shared" ca="1" si="165"/>
        <v>05:04</v>
      </c>
      <c r="N486" s="5" t="str">
        <f t="shared" ca="1" si="165"/>
        <v>13:04</v>
      </c>
      <c r="O486" s="5" t="str">
        <f t="shared" ca="1" si="165"/>
        <v>21:04</v>
      </c>
      <c r="P486" s="5" t="str">
        <f t="shared" ca="1" si="165"/>
        <v>07:04</v>
      </c>
      <c r="Q486" s="5" t="str">
        <f t="shared" ca="1" si="165"/>
        <v>C/ Orión, nº 8 (Pd. Bus)</v>
      </c>
      <c r="R486" s="5">
        <f t="shared" ca="1" si="165"/>
        <v>0</v>
      </c>
      <c r="S486" s="5" t="str">
        <f t="shared" ca="1" si="165"/>
        <v>3</v>
      </c>
      <c r="T486" s="5" t="str">
        <f t="shared" ca="1" si="165"/>
        <v>6</v>
      </c>
      <c r="U486" s="5">
        <f t="shared" ca="1" si="165"/>
        <v>9</v>
      </c>
      <c r="V486" s="15">
        <f t="shared" ca="1" si="164"/>
        <v>116</v>
      </c>
      <c r="W486" s="15" t="str">
        <f t="shared" ca="1" si="158"/>
        <v/>
      </c>
      <c r="X486" s="15">
        <f t="shared" ca="1" si="163"/>
        <v>1</v>
      </c>
      <c r="Y486" s="15">
        <f t="shared" ca="1" si="155"/>
        <v>1</v>
      </c>
      <c r="Z486">
        <f t="shared" ca="1" si="167"/>
        <v>0</v>
      </c>
      <c r="AA486">
        <f t="shared" ca="1" si="150"/>
        <v>0</v>
      </c>
      <c r="AB486">
        <f t="shared" ca="1" si="151"/>
        <v>0</v>
      </c>
      <c r="AC486">
        <f t="shared" ca="1" si="159"/>
        <v>7</v>
      </c>
      <c r="AD486">
        <f t="shared" ca="1" si="160"/>
        <v>7</v>
      </c>
    </row>
    <row r="487" spans="5:30" x14ac:dyDescent="0.25">
      <c r="E487">
        <f t="shared" ca="1" si="166"/>
        <v>118</v>
      </c>
      <c r="F487" s="14">
        <f t="shared" si="161"/>
        <v>485</v>
      </c>
      <c r="G487">
        <f t="shared" ca="1" si="152"/>
        <v>3</v>
      </c>
      <c r="H487">
        <f t="shared" ca="1" si="156"/>
        <v>252</v>
      </c>
      <c r="I487" t="str">
        <f t="shared" ca="1" si="162"/>
        <v>x4</v>
      </c>
      <c r="J487">
        <f t="shared" ca="1" si="157"/>
        <v>118</v>
      </c>
      <c r="K487" s="5" t="str">
        <f t="shared" ca="1" si="165"/>
        <v>Ruta 3/6</v>
      </c>
      <c r="L487" s="5" t="str">
        <f t="shared" ca="1" si="165"/>
        <v>Ibón de Plan, (esq. Cª Pilón)</v>
      </c>
      <c r="M487" s="5" t="str">
        <f t="shared" ca="1" si="165"/>
        <v>05:06</v>
      </c>
      <c r="N487" s="5" t="str">
        <f t="shared" ca="1" si="165"/>
        <v>13:06</v>
      </c>
      <c r="O487" s="5" t="str">
        <f t="shared" ca="1" si="165"/>
        <v>21:06</v>
      </c>
      <c r="P487" s="5" t="str">
        <f t="shared" ca="1" si="165"/>
        <v>07:06</v>
      </c>
      <c r="Q487" s="5" t="str">
        <f t="shared" ca="1" si="165"/>
        <v>Rosales del Canal (rotonda esquina Tchaikovsky)</v>
      </c>
      <c r="R487" s="5">
        <f t="shared" ca="1" si="165"/>
        <v>0</v>
      </c>
      <c r="S487" s="5" t="str">
        <f t="shared" ca="1" si="165"/>
        <v>3</v>
      </c>
      <c r="T487" s="5" t="str">
        <f t="shared" ca="1" si="165"/>
        <v>6</v>
      </c>
      <c r="U487" s="5">
        <f t="shared" ca="1" si="165"/>
        <v>10</v>
      </c>
      <c r="V487" s="15">
        <f t="shared" ref="V487:V510" ca="1" si="168">INDIRECT("'"&amp;$I487&amp;"'!"&amp;V$2&amp;$J487+2)</f>
        <v>117</v>
      </c>
      <c r="W487" s="15" t="str">
        <f t="shared" ca="1" si="158"/>
        <v/>
      </c>
      <c r="X487" s="15">
        <f t="shared" ca="1" si="163"/>
        <v>1</v>
      </c>
      <c r="Y487" s="15">
        <f t="shared" ca="1" si="155"/>
        <v>1</v>
      </c>
      <c r="Z487">
        <f t="shared" ca="1" si="167"/>
        <v>0</v>
      </c>
      <c r="AA487">
        <f t="shared" ca="1" si="150"/>
        <v>0</v>
      </c>
      <c r="AB487">
        <f t="shared" ca="1" si="151"/>
        <v>0</v>
      </c>
      <c r="AC487">
        <f t="shared" ca="1" si="159"/>
        <v>6</v>
      </c>
      <c r="AD487">
        <f t="shared" ca="1" si="160"/>
        <v>6</v>
      </c>
    </row>
    <row r="488" spans="5:30" x14ac:dyDescent="0.25">
      <c r="E488">
        <f t="shared" ca="1" si="166"/>
        <v>119</v>
      </c>
      <c r="F488" s="14">
        <f t="shared" si="161"/>
        <v>486</v>
      </c>
      <c r="G488">
        <f t="shared" ca="1" si="152"/>
        <v>3</v>
      </c>
      <c r="H488">
        <f t="shared" ca="1" si="156"/>
        <v>252</v>
      </c>
      <c r="I488" t="str">
        <f t="shared" ca="1" si="162"/>
        <v>x4</v>
      </c>
      <c r="J488">
        <f t="shared" ca="1" si="157"/>
        <v>119</v>
      </c>
      <c r="K488" s="5" t="str">
        <f t="shared" ca="1" si="165"/>
        <v>Ruta 3/6</v>
      </c>
      <c r="L488" s="5" t="str">
        <f t="shared" ca="1" si="165"/>
        <v>Ctra. Logroño desvío Utebo (Pd. Bus)</v>
      </c>
      <c r="M488" s="5" t="str">
        <f t="shared" ca="1" si="165"/>
        <v>05:16</v>
      </c>
      <c r="N488" s="5" t="str">
        <f t="shared" ca="1" si="165"/>
        <v>13:16</v>
      </c>
      <c r="O488" s="5" t="str">
        <f t="shared" ca="1" si="165"/>
        <v>21:16</v>
      </c>
      <c r="P488" s="5" t="str">
        <f t="shared" ca="1" si="165"/>
        <v>07:16</v>
      </c>
      <c r="Q488" s="5" t="str">
        <f t="shared" ca="1" si="165"/>
        <v>Avd. Ilustración (esq. C/ Ibón)</v>
      </c>
      <c r="R488" s="5">
        <f t="shared" ca="1" si="165"/>
        <v>0</v>
      </c>
      <c r="S488" s="5" t="str">
        <f t="shared" ca="1" si="165"/>
        <v>3</v>
      </c>
      <c r="T488" s="5" t="str">
        <f t="shared" ca="1" si="165"/>
        <v>6</v>
      </c>
      <c r="U488" s="5">
        <f t="shared" ca="1" si="165"/>
        <v>11</v>
      </c>
      <c r="V488" s="15">
        <f t="shared" ca="1" si="168"/>
        <v>118</v>
      </c>
      <c r="W488" s="15" t="str">
        <f t="shared" ca="1" si="158"/>
        <v/>
      </c>
      <c r="X488" s="15">
        <f t="shared" ca="1" si="163"/>
        <v>1</v>
      </c>
      <c r="Y488" s="15">
        <f t="shared" ca="1" si="155"/>
        <v>1</v>
      </c>
      <c r="Z488">
        <f t="shared" ca="1" si="167"/>
        <v>0</v>
      </c>
      <c r="AA488">
        <f t="shared" ref="AA488:AA551" ca="1" si="169">IF(W488=1,AC489,0)</f>
        <v>0</v>
      </c>
      <c r="AB488">
        <f t="shared" ref="AB488:AB551" ca="1" si="170">IF(W488=1,AD489,0)</f>
        <v>0</v>
      </c>
      <c r="AC488">
        <f t="shared" ca="1" si="159"/>
        <v>5</v>
      </c>
      <c r="AD488">
        <f t="shared" ca="1" si="160"/>
        <v>5</v>
      </c>
    </row>
    <row r="489" spans="5:30" x14ac:dyDescent="0.25">
      <c r="E489">
        <f t="shared" ca="1" si="166"/>
        <v>120</v>
      </c>
      <c r="F489" s="14">
        <f t="shared" si="161"/>
        <v>487</v>
      </c>
      <c r="G489">
        <f t="shared" ca="1" si="152"/>
        <v>3</v>
      </c>
      <c r="H489">
        <f t="shared" ca="1" si="156"/>
        <v>252</v>
      </c>
      <c r="I489" t="str">
        <f t="shared" ca="1" si="162"/>
        <v>x4</v>
      </c>
      <c r="J489">
        <f t="shared" ca="1" si="157"/>
        <v>120</v>
      </c>
      <c r="K489" s="5" t="str">
        <f t="shared" ca="1" si="165"/>
        <v>Ruta 3/6</v>
      </c>
      <c r="L489" s="5" t="str">
        <f t="shared" ca="1" si="165"/>
        <v>Casetas: C/ Canteras (Pd. Bus)</v>
      </c>
      <c r="M489" s="5" t="str">
        <f t="shared" ca="1" si="165"/>
        <v>05:18</v>
      </c>
      <c r="N489" s="5" t="str">
        <f t="shared" ca="1" si="165"/>
        <v>13:18</v>
      </c>
      <c r="O489" s="5" t="str">
        <f t="shared" ca="1" si="165"/>
        <v>21:18</v>
      </c>
      <c r="P489" s="5" t="str">
        <f t="shared" ca="1" si="165"/>
        <v>07:18</v>
      </c>
      <c r="Q489" s="5" t="str">
        <f t="shared" ca="1" si="165"/>
        <v>Avd. Ilustración (esq. Tomás de Anzano)</v>
      </c>
      <c r="R489" s="5">
        <f t="shared" ca="1" si="165"/>
        <v>0</v>
      </c>
      <c r="S489" s="5" t="str">
        <f t="shared" ca="1" si="165"/>
        <v>3</v>
      </c>
      <c r="T489" s="5" t="str">
        <f t="shared" ca="1" si="165"/>
        <v>6</v>
      </c>
      <c r="U489" s="5">
        <f t="shared" ca="1" si="165"/>
        <v>12</v>
      </c>
      <c r="V489" s="15">
        <f t="shared" ca="1" si="168"/>
        <v>119</v>
      </c>
      <c r="W489" s="15" t="str">
        <f t="shared" ca="1" si="158"/>
        <v/>
      </c>
      <c r="X489" s="15">
        <f t="shared" ca="1" si="163"/>
        <v>1</v>
      </c>
      <c r="Y489" s="15">
        <f t="shared" ca="1" si="155"/>
        <v>1</v>
      </c>
      <c r="Z489">
        <f t="shared" ca="1" si="167"/>
        <v>0</v>
      </c>
      <c r="AA489">
        <f t="shared" ca="1" si="169"/>
        <v>0</v>
      </c>
      <c r="AB489">
        <f t="shared" ca="1" si="170"/>
        <v>0</v>
      </c>
      <c r="AC489">
        <f t="shared" ca="1" si="159"/>
        <v>4</v>
      </c>
      <c r="AD489">
        <f t="shared" ca="1" si="160"/>
        <v>4</v>
      </c>
    </row>
    <row r="490" spans="5:30" x14ac:dyDescent="0.25">
      <c r="E490">
        <f t="shared" ca="1" si="166"/>
        <v>121</v>
      </c>
      <c r="F490" s="14">
        <f t="shared" si="161"/>
        <v>488</v>
      </c>
      <c r="G490">
        <f t="shared" ca="1" si="152"/>
        <v>3</v>
      </c>
      <c r="H490">
        <f t="shared" ca="1" si="156"/>
        <v>252</v>
      </c>
      <c r="I490" t="str">
        <f t="shared" ca="1" si="162"/>
        <v>x4</v>
      </c>
      <c r="J490">
        <f t="shared" ca="1" si="157"/>
        <v>121</v>
      </c>
      <c r="K490" s="5" t="str">
        <f t="shared" ca="1" si="165"/>
        <v>Ruta 3/6</v>
      </c>
      <c r="L490" s="5" t="str">
        <f t="shared" ca="1" si="165"/>
        <v>Casetas: centro nº 76 (Cuartel - Pd. Bus)</v>
      </c>
      <c r="M490" s="5" t="str">
        <f t="shared" ca="1" si="165"/>
        <v>05:19</v>
      </c>
      <c r="N490" s="5" t="str">
        <f t="shared" ca="1" si="165"/>
        <v>13:19</v>
      </c>
      <c r="O490" s="5" t="str">
        <f t="shared" ca="1" si="165"/>
        <v>21:19</v>
      </c>
      <c r="P490" s="5" t="str">
        <f t="shared" ca="1" si="165"/>
        <v>07:19</v>
      </c>
      <c r="Q490" s="5" t="str">
        <f t="shared" ca="1" si="165"/>
        <v>Los siete Samuráis (Esq. Cantando bjo la lluvia)</v>
      </c>
      <c r="R490" s="5">
        <f t="shared" ca="1" si="165"/>
        <v>0</v>
      </c>
      <c r="S490" s="5" t="str">
        <f t="shared" ca="1" si="165"/>
        <v>3</v>
      </c>
      <c r="T490" s="5" t="str">
        <f t="shared" ca="1" si="165"/>
        <v>6</v>
      </c>
      <c r="U490" s="5">
        <f t="shared" ca="1" si="165"/>
        <v>13</v>
      </c>
      <c r="V490" s="15">
        <f t="shared" ca="1" si="168"/>
        <v>120</v>
      </c>
      <c r="W490" s="15" t="str">
        <f t="shared" ca="1" si="158"/>
        <v/>
      </c>
      <c r="X490" s="15">
        <f t="shared" ca="1" si="163"/>
        <v>1</v>
      </c>
      <c r="Y490" s="15">
        <f t="shared" ca="1" si="155"/>
        <v>1</v>
      </c>
      <c r="Z490">
        <f t="shared" ca="1" si="167"/>
        <v>0</v>
      </c>
      <c r="AA490">
        <f t="shared" ca="1" si="169"/>
        <v>0</v>
      </c>
      <c r="AB490">
        <f t="shared" ca="1" si="170"/>
        <v>0</v>
      </c>
      <c r="AC490">
        <f t="shared" ca="1" si="159"/>
        <v>3</v>
      </c>
      <c r="AD490">
        <f t="shared" ca="1" si="160"/>
        <v>3</v>
      </c>
    </row>
    <row r="491" spans="5:30" x14ac:dyDescent="0.25">
      <c r="E491">
        <f t="shared" ca="1" si="166"/>
        <v>122</v>
      </c>
      <c r="F491" s="14">
        <f t="shared" si="161"/>
        <v>489</v>
      </c>
      <c r="G491">
        <f t="shared" ca="1" si="152"/>
        <v>3</v>
      </c>
      <c r="H491">
        <f t="shared" ca="1" si="156"/>
        <v>252</v>
      </c>
      <c r="I491" t="str">
        <f t="shared" ca="1" si="162"/>
        <v>x4</v>
      </c>
      <c r="J491">
        <f t="shared" ca="1" si="157"/>
        <v>122</v>
      </c>
      <c r="K491" s="5" t="str">
        <f t="shared" ca="1" si="165"/>
        <v>Ruta 3/6</v>
      </c>
      <c r="L491" s="5" t="str">
        <f t="shared" ca="1" si="165"/>
        <v>Casetas: (urbanización Alameda)</v>
      </c>
      <c r="M491" s="5" t="str">
        <f t="shared" ca="1" si="165"/>
        <v>05:20</v>
      </c>
      <c r="N491" s="5" t="str">
        <f t="shared" ca="1" si="165"/>
        <v>13:20</v>
      </c>
      <c r="O491" s="5" t="str">
        <f t="shared" ca="1" si="165"/>
        <v>21:20</v>
      </c>
      <c r="P491" s="5" t="str">
        <f t="shared" ref="K491:U514" ca="1" si="171">INDIRECT("'"&amp;$I491&amp;"'!"&amp;P$2&amp;$J491+2)</f>
        <v>07:20</v>
      </c>
      <c r="Q491" s="5" t="str">
        <f t="shared" ca="1" si="171"/>
        <v>C/ Salomón y la Reina de Saba, (frente nº 36)</v>
      </c>
      <c r="R491" s="5">
        <f t="shared" ca="1" si="171"/>
        <v>0</v>
      </c>
      <c r="S491" s="5" t="str">
        <f t="shared" ca="1" si="171"/>
        <v>3</v>
      </c>
      <c r="T491" s="5" t="str">
        <f t="shared" ca="1" si="171"/>
        <v>6</v>
      </c>
      <c r="U491" s="5">
        <f t="shared" ca="1" si="171"/>
        <v>14</v>
      </c>
      <c r="V491" s="15">
        <f t="shared" ca="1" si="168"/>
        <v>121</v>
      </c>
      <c r="W491" s="15" t="str">
        <f t="shared" ca="1" si="158"/>
        <v/>
      </c>
      <c r="X491" s="15">
        <f t="shared" ca="1" si="163"/>
        <v>1</v>
      </c>
      <c r="Y491" s="15">
        <f t="shared" ca="1" si="155"/>
        <v>1</v>
      </c>
      <c r="Z491">
        <f t="shared" ca="1" si="167"/>
        <v>0</v>
      </c>
      <c r="AA491">
        <f t="shared" ca="1" si="169"/>
        <v>0</v>
      </c>
      <c r="AB491">
        <f t="shared" ca="1" si="170"/>
        <v>0</v>
      </c>
      <c r="AC491">
        <f t="shared" ca="1" si="159"/>
        <v>2</v>
      </c>
      <c r="AD491">
        <f t="shared" ca="1" si="160"/>
        <v>2</v>
      </c>
    </row>
    <row r="492" spans="5:30" x14ac:dyDescent="0.25">
      <c r="E492">
        <f t="shared" ca="1" si="166"/>
        <v>123</v>
      </c>
      <c r="F492" s="14">
        <f t="shared" si="161"/>
        <v>490</v>
      </c>
      <c r="G492">
        <f t="shared" ca="1" si="152"/>
        <v>3</v>
      </c>
      <c r="H492">
        <f t="shared" ca="1" si="156"/>
        <v>252</v>
      </c>
      <c r="I492" t="str">
        <f t="shared" ca="1" si="162"/>
        <v>x4</v>
      </c>
      <c r="J492">
        <f t="shared" ca="1" si="157"/>
        <v>123</v>
      </c>
      <c r="K492" s="5" t="str">
        <f t="shared" ca="1" si="171"/>
        <v>Ruta 3/6</v>
      </c>
      <c r="L492" s="5" t="str">
        <f t="shared" ca="1" si="171"/>
        <v>Opel Planta en Figueruelas</v>
      </c>
      <c r="M492" s="5" t="str">
        <f t="shared" ca="1" si="171"/>
        <v>05:30</v>
      </c>
      <c r="N492" s="5" t="str">
        <f t="shared" ca="1" si="171"/>
        <v>13:30</v>
      </c>
      <c r="O492" s="5" t="str">
        <f t="shared" ca="1" si="171"/>
        <v>21:30</v>
      </c>
      <c r="P492" s="5" t="str">
        <f t="shared" ca="1" si="171"/>
        <v>07:30</v>
      </c>
      <c r="Q492" s="5" t="str">
        <f t="shared" ca="1" si="171"/>
        <v>Avd. Cañones de Zaragoza (esq. Avd. El cierzo)</v>
      </c>
      <c r="R492" s="5">
        <f t="shared" ca="1" si="171"/>
        <v>0</v>
      </c>
      <c r="S492" s="5" t="str">
        <f t="shared" ca="1" si="171"/>
        <v>3</v>
      </c>
      <c r="T492" s="5" t="str">
        <f t="shared" ca="1" si="171"/>
        <v>6</v>
      </c>
      <c r="U492" s="5">
        <f t="shared" ca="1" si="171"/>
        <v>15</v>
      </c>
      <c r="V492" s="15">
        <f t="shared" ca="1" si="168"/>
        <v>122</v>
      </c>
      <c r="W492" s="15" t="str">
        <f t="shared" ca="1" si="158"/>
        <v/>
      </c>
      <c r="X492" s="15">
        <f t="shared" ca="1" si="163"/>
        <v>1</v>
      </c>
      <c r="Y492" s="15">
        <f t="shared" ca="1" si="155"/>
        <v>1</v>
      </c>
      <c r="Z492">
        <f t="shared" ca="1" si="167"/>
        <v>0</v>
      </c>
      <c r="AA492">
        <f t="shared" ca="1" si="169"/>
        <v>0</v>
      </c>
      <c r="AB492">
        <f t="shared" ca="1" si="170"/>
        <v>0</v>
      </c>
      <c r="AC492">
        <f t="shared" ca="1" si="159"/>
        <v>1</v>
      </c>
      <c r="AD492">
        <f t="shared" ca="1" si="160"/>
        <v>1</v>
      </c>
    </row>
    <row r="493" spans="5:30" x14ac:dyDescent="0.25">
      <c r="E493">
        <f t="shared" ca="1" si="166"/>
        <v>124</v>
      </c>
      <c r="F493" s="14">
        <f t="shared" si="161"/>
        <v>491</v>
      </c>
      <c r="G493">
        <f t="shared" ca="1" si="152"/>
        <v>3</v>
      </c>
      <c r="H493">
        <f t="shared" ca="1" si="156"/>
        <v>252</v>
      </c>
      <c r="I493" t="str">
        <f t="shared" ca="1" si="162"/>
        <v>x4</v>
      </c>
      <c r="J493">
        <f t="shared" ca="1" si="157"/>
        <v>124</v>
      </c>
      <c r="K493" s="5" t="str">
        <f t="shared" ca="1" si="171"/>
        <v>Ruta 4/6</v>
      </c>
      <c r="L493" s="5" t="str">
        <f t="shared" ca="1" si="171"/>
        <v>Ruta 4/6</v>
      </c>
      <c r="M493" s="5" t="str">
        <f t="shared" ca="1" si="171"/>
        <v/>
      </c>
      <c r="N493" s="5" t="str">
        <f t="shared" ca="1" si="171"/>
        <v/>
      </c>
      <c r="O493" s="5" t="str">
        <f t="shared" ca="1" si="171"/>
        <v/>
      </c>
      <c r="P493" s="5" t="str">
        <f t="shared" ca="1" si="171"/>
        <v/>
      </c>
      <c r="Q493" s="5" t="str">
        <f t="shared" ca="1" si="171"/>
        <v/>
      </c>
      <c r="R493" s="5">
        <f t="shared" ca="1" si="171"/>
        <v>1</v>
      </c>
      <c r="S493" s="5" t="str">
        <f t="shared" ca="1" si="171"/>
        <v>4</v>
      </c>
      <c r="T493" s="5" t="str">
        <f t="shared" ca="1" si="171"/>
        <v>6</v>
      </c>
      <c r="U493" s="5">
        <f t="shared" ca="1" si="171"/>
        <v>0</v>
      </c>
      <c r="V493" s="15">
        <f t="shared" ca="1" si="168"/>
        <v>123</v>
      </c>
      <c r="W493" s="15">
        <f t="shared" ca="1" si="158"/>
        <v>1</v>
      </c>
      <c r="X493" s="15">
        <f t="shared" ca="1" si="163"/>
        <v>0</v>
      </c>
      <c r="Y493" s="15" t="str">
        <f t="shared" ca="1" si="155"/>
        <v/>
      </c>
      <c r="Z493">
        <f t="shared" ca="1" si="167"/>
        <v>21</v>
      </c>
      <c r="AA493">
        <f t="shared" ca="1" si="169"/>
        <v>10</v>
      </c>
      <c r="AB493">
        <f t="shared" ca="1" si="170"/>
        <v>10</v>
      </c>
      <c r="AC493">
        <f t="shared" ca="1" si="159"/>
        <v>0</v>
      </c>
      <c r="AD493">
        <f t="shared" ca="1" si="160"/>
        <v>0</v>
      </c>
    </row>
    <row r="494" spans="5:30" x14ac:dyDescent="0.25">
      <c r="E494">
        <f t="shared" ca="1" si="166"/>
        <v>125</v>
      </c>
      <c r="F494" s="14">
        <f t="shared" si="161"/>
        <v>492</v>
      </c>
      <c r="G494">
        <f t="shared" ca="1" si="152"/>
        <v>3</v>
      </c>
      <c r="H494">
        <f t="shared" ca="1" si="156"/>
        <v>252</v>
      </c>
      <c r="I494" t="str">
        <f t="shared" ca="1" si="162"/>
        <v>x4</v>
      </c>
      <c r="J494">
        <f t="shared" ca="1" si="157"/>
        <v>125</v>
      </c>
      <c r="K494" s="5" t="str">
        <f t="shared" ca="1" si="171"/>
        <v>Ruta 4/6</v>
      </c>
      <c r="L494" s="5" t="str">
        <f t="shared" ca="1" si="171"/>
        <v>P. Venecia: Calle Tiziano (esq. Paolo Veronese)</v>
      </c>
      <c r="M494" s="5" t="str">
        <f t="shared" ca="1" si="171"/>
        <v>04:48</v>
      </c>
      <c r="N494" s="5" t="str">
        <f t="shared" ca="1" si="171"/>
        <v>12:46</v>
      </c>
      <c r="O494" s="5" t="str">
        <f t="shared" ca="1" si="171"/>
        <v>20:48</v>
      </c>
      <c r="P494" s="5" t="str">
        <f t="shared" ca="1" si="171"/>
        <v>06:46</v>
      </c>
      <c r="Q494" s="5" t="str">
        <f t="shared" ca="1" si="171"/>
        <v>Opel Planta en Figueruelas</v>
      </c>
      <c r="R494" s="5">
        <f t="shared" ca="1" si="171"/>
        <v>0</v>
      </c>
      <c r="S494" s="5" t="str">
        <f t="shared" ca="1" si="171"/>
        <v>4</v>
      </c>
      <c r="T494" s="5" t="str">
        <f t="shared" ca="1" si="171"/>
        <v>6</v>
      </c>
      <c r="U494" s="5">
        <f t="shared" ca="1" si="171"/>
        <v>1</v>
      </c>
      <c r="V494" s="15">
        <f t="shared" ca="1" si="168"/>
        <v>124</v>
      </c>
      <c r="W494" s="15" t="str">
        <f t="shared" ca="1" si="158"/>
        <v/>
      </c>
      <c r="X494" s="15">
        <f t="shared" ca="1" si="163"/>
        <v>1</v>
      </c>
      <c r="Y494" s="15">
        <f t="shared" ca="1" si="155"/>
        <v>1</v>
      </c>
      <c r="Z494">
        <f t="shared" ca="1" si="167"/>
        <v>0</v>
      </c>
      <c r="AA494">
        <f t="shared" ca="1" si="169"/>
        <v>0</v>
      </c>
      <c r="AB494">
        <f t="shared" ca="1" si="170"/>
        <v>0</v>
      </c>
      <c r="AC494">
        <f t="shared" ca="1" si="159"/>
        <v>10</v>
      </c>
      <c r="AD494">
        <f t="shared" ca="1" si="160"/>
        <v>10</v>
      </c>
    </row>
    <row r="495" spans="5:30" x14ac:dyDescent="0.25">
      <c r="E495">
        <f t="shared" ca="1" si="166"/>
        <v>126</v>
      </c>
      <c r="F495" s="14">
        <f t="shared" si="161"/>
        <v>493</v>
      </c>
      <c r="G495">
        <f t="shared" ca="1" si="152"/>
        <v>3</v>
      </c>
      <c r="H495">
        <f t="shared" ca="1" si="156"/>
        <v>252</v>
      </c>
      <c r="I495" t="str">
        <f t="shared" ca="1" si="162"/>
        <v>x4</v>
      </c>
      <c r="J495">
        <f t="shared" ca="1" si="157"/>
        <v>126</v>
      </c>
      <c r="K495" s="5" t="str">
        <f t="shared" ca="1" si="171"/>
        <v>Ruta 4/6</v>
      </c>
      <c r="L495" s="5" t="str">
        <f t="shared" ca="1" si="171"/>
        <v>Cuarta Avenida, nº 23 ( Pd. Bus)</v>
      </c>
      <c r="M495" s="5" t="str">
        <f t="shared" ca="1" si="171"/>
        <v>04:50</v>
      </c>
      <c r="N495" s="5" t="str">
        <f t="shared" ca="1" si="171"/>
        <v>12:48</v>
      </c>
      <c r="O495" s="5" t="str">
        <f t="shared" ca="1" si="171"/>
        <v>20:50</v>
      </c>
      <c r="P495" s="5" t="str">
        <f t="shared" ca="1" si="171"/>
        <v>06:48</v>
      </c>
      <c r="Q495" s="5" t="str">
        <f t="shared" ca="1" si="171"/>
        <v>P. Venecia: Calle Tiziano (esq. Paolo Veronese)</v>
      </c>
      <c r="R495" s="5">
        <f t="shared" ca="1" si="171"/>
        <v>0</v>
      </c>
      <c r="S495" s="5" t="str">
        <f t="shared" ca="1" si="171"/>
        <v>4</v>
      </c>
      <c r="T495" s="5" t="str">
        <f t="shared" ca="1" si="171"/>
        <v>6</v>
      </c>
      <c r="U495" s="5">
        <f t="shared" ca="1" si="171"/>
        <v>2</v>
      </c>
      <c r="V495" s="15">
        <f t="shared" ca="1" si="168"/>
        <v>125</v>
      </c>
      <c r="W495" s="15" t="str">
        <f t="shared" ca="1" si="158"/>
        <v/>
      </c>
      <c r="X495" s="15">
        <f t="shared" ca="1" si="163"/>
        <v>1</v>
      </c>
      <c r="Y495" s="15">
        <f t="shared" ca="1" si="155"/>
        <v>1</v>
      </c>
      <c r="Z495">
        <f t="shared" ca="1" si="167"/>
        <v>0</v>
      </c>
      <c r="AA495">
        <f t="shared" ca="1" si="169"/>
        <v>0</v>
      </c>
      <c r="AB495">
        <f t="shared" ca="1" si="170"/>
        <v>0</v>
      </c>
      <c r="AC495">
        <f t="shared" ca="1" si="159"/>
        <v>9</v>
      </c>
      <c r="AD495">
        <f t="shared" ca="1" si="160"/>
        <v>9</v>
      </c>
    </row>
    <row r="496" spans="5:30" x14ac:dyDescent="0.25">
      <c r="E496">
        <f t="shared" ca="1" si="166"/>
        <v>127</v>
      </c>
      <c r="F496" s="14">
        <f t="shared" si="161"/>
        <v>494</v>
      </c>
      <c r="G496">
        <f t="shared" ref="G496:G559" ca="1" si="172">IF(H495=J495,G495+1,G495)</f>
        <v>3</v>
      </c>
      <c r="H496">
        <f t="shared" ca="1" si="156"/>
        <v>252</v>
      </c>
      <c r="I496" t="str">
        <f t="shared" ca="1" si="162"/>
        <v>x4</v>
      </c>
      <c r="J496">
        <f t="shared" ca="1" si="157"/>
        <v>127</v>
      </c>
      <c r="K496" s="5" t="str">
        <f t="shared" ca="1" si="171"/>
        <v>Ruta 4/6</v>
      </c>
      <c r="L496" s="5" t="str">
        <f t="shared" ca="1" si="171"/>
        <v>Avd. América (esq. C/ Pontevedra - Pd. Bus)</v>
      </c>
      <c r="M496" s="5" t="str">
        <f t="shared" ca="1" si="171"/>
        <v>04:52</v>
      </c>
      <c r="N496" s="5" t="str">
        <f t="shared" ca="1" si="171"/>
        <v>12:50</v>
      </c>
      <c r="O496" s="5" t="str">
        <f t="shared" ca="1" si="171"/>
        <v>20:52</v>
      </c>
      <c r="P496" s="5" t="str">
        <f t="shared" ca="1" si="171"/>
        <v>06:50</v>
      </c>
      <c r="Q496" s="5" t="str">
        <f t="shared" ca="1" si="171"/>
        <v>Cuarta Avenida, nº 23 ( Pd. Bus)</v>
      </c>
      <c r="R496" s="5">
        <f t="shared" ca="1" si="171"/>
        <v>0</v>
      </c>
      <c r="S496" s="5" t="str">
        <f t="shared" ca="1" si="171"/>
        <v>4</v>
      </c>
      <c r="T496" s="5" t="str">
        <f t="shared" ca="1" si="171"/>
        <v>6</v>
      </c>
      <c r="U496" s="5">
        <f t="shared" ca="1" si="171"/>
        <v>3</v>
      </c>
      <c r="V496" s="15">
        <f t="shared" ca="1" si="168"/>
        <v>126</v>
      </c>
      <c r="W496" s="15" t="str">
        <f t="shared" ca="1" si="158"/>
        <v/>
      </c>
      <c r="X496" s="15">
        <f t="shared" ca="1" si="163"/>
        <v>1</v>
      </c>
      <c r="Y496" s="15">
        <f t="shared" ca="1" si="155"/>
        <v>1</v>
      </c>
      <c r="Z496">
        <f t="shared" ca="1" si="167"/>
        <v>0</v>
      </c>
      <c r="AA496">
        <f t="shared" ca="1" si="169"/>
        <v>0</v>
      </c>
      <c r="AB496">
        <f t="shared" ca="1" si="170"/>
        <v>0</v>
      </c>
      <c r="AC496">
        <f t="shared" ca="1" si="159"/>
        <v>8</v>
      </c>
      <c r="AD496">
        <f t="shared" ca="1" si="160"/>
        <v>8</v>
      </c>
    </row>
    <row r="497" spans="5:30" x14ac:dyDescent="0.25">
      <c r="E497">
        <f t="shared" ca="1" si="166"/>
        <v>128</v>
      </c>
      <c r="F497" s="14">
        <f t="shared" si="161"/>
        <v>495</v>
      </c>
      <c r="G497">
        <f t="shared" ca="1" si="172"/>
        <v>3</v>
      </c>
      <c r="H497">
        <f t="shared" ca="1" si="156"/>
        <v>252</v>
      </c>
      <c r="I497" t="str">
        <f t="shared" ca="1" si="162"/>
        <v>x4</v>
      </c>
      <c r="J497">
        <f t="shared" ca="1" si="157"/>
        <v>128</v>
      </c>
      <c r="K497" s="5" t="str">
        <f t="shared" ca="1" si="171"/>
        <v>Ruta 4/6</v>
      </c>
      <c r="L497" s="5" t="str">
        <f t="shared" ca="1" si="171"/>
        <v>Avd. América, nº 11 (frente Plaza Canteras - Pd. Bus)</v>
      </c>
      <c r="M497" s="5" t="str">
        <f t="shared" ca="1" si="171"/>
        <v>04:53</v>
      </c>
      <c r="N497" s="5" t="str">
        <f t="shared" ca="1" si="171"/>
        <v>12:51</v>
      </c>
      <c r="O497" s="5" t="str">
        <f t="shared" ca="1" si="171"/>
        <v>20:53</v>
      </c>
      <c r="P497" s="5" t="str">
        <f t="shared" ca="1" si="171"/>
        <v>06:51</v>
      </c>
      <c r="Q497" s="5" t="str">
        <f t="shared" ca="1" si="171"/>
        <v>Avd. América (esq. C/ Pontevedra - Pd. Bus))</v>
      </c>
      <c r="R497" s="5">
        <f t="shared" ca="1" si="171"/>
        <v>0</v>
      </c>
      <c r="S497" s="5" t="str">
        <f t="shared" ca="1" si="171"/>
        <v>4</v>
      </c>
      <c r="T497" s="5" t="str">
        <f t="shared" ca="1" si="171"/>
        <v>6</v>
      </c>
      <c r="U497" s="5">
        <f t="shared" ca="1" si="171"/>
        <v>4</v>
      </c>
      <c r="V497" s="15">
        <f t="shared" ca="1" si="168"/>
        <v>127</v>
      </c>
      <c r="W497" s="15" t="str">
        <f t="shared" ca="1" si="158"/>
        <v/>
      </c>
      <c r="X497" s="15">
        <f t="shared" ca="1" si="163"/>
        <v>1</v>
      </c>
      <c r="Y497" s="15">
        <f t="shared" ca="1" si="155"/>
        <v>1</v>
      </c>
      <c r="Z497">
        <f t="shared" ca="1" si="167"/>
        <v>0</v>
      </c>
      <c r="AA497">
        <f t="shared" ca="1" si="169"/>
        <v>0</v>
      </c>
      <c r="AB497">
        <f t="shared" ca="1" si="170"/>
        <v>0</v>
      </c>
      <c r="AC497">
        <f t="shared" ca="1" si="159"/>
        <v>7</v>
      </c>
      <c r="AD497">
        <f t="shared" ca="1" si="160"/>
        <v>7</v>
      </c>
    </row>
    <row r="498" spans="5:30" x14ac:dyDescent="0.25">
      <c r="E498">
        <f t="shared" ca="1" si="166"/>
        <v>129</v>
      </c>
      <c r="F498" s="14">
        <f t="shared" si="161"/>
        <v>496</v>
      </c>
      <c r="G498">
        <f t="shared" ca="1" si="172"/>
        <v>3</v>
      </c>
      <c r="H498">
        <f t="shared" ca="1" si="156"/>
        <v>252</v>
      </c>
      <c r="I498" t="str">
        <f t="shared" ca="1" si="162"/>
        <v>x4</v>
      </c>
      <c r="J498">
        <f t="shared" ca="1" si="157"/>
        <v>129</v>
      </c>
      <c r="K498" s="5" t="str">
        <f t="shared" ca="1" si="171"/>
        <v>Ruta 4/6</v>
      </c>
      <c r="L498" s="5" t="str">
        <f t="shared" ca="1" si="171"/>
        <v>Avd. San José (esq. C/ Bellavista - Pd. Bus)</v>
      </c>
      <c r="M498" s="5" t="str">
        <f t="shared" ca="1" si="171"/>
        <v>04:55</v>
      </c>
      <c r="N498" s="5" t="str">
        <f t="shared" ca="1" si="171"/>
        <v>12:54</v>
      </c>
      <c r="O498" s="5" t="str">
        <f t="shared" ca="1" si="171"/>
        <v>20:55</v>
      </c>
      <c r="P498" s="5" t="str">
        <f t="shared" ca="1" si="171"/>
        <v>06:54</v>
      </c>
      <c r="Q498" s="5" t="str">
        <f t="shared" ca="1" si="171"/>
        <v>Avd. América, nº 11 (frente Plaza Canteras)</v>
      </c>
      <c r="R498" s="5">
        <f t="shared" ca="1" si="171"/>
        <v>0</v>
      </c>
      <c r="S498" s="5" t="str">
        <f t="shared" ca="1" si="171"/>
        <v>4</v>
      </c>
      <c r="T498" s="5" t="str">
        <f t="shared" ca="1" si="171"/>
        <v>6</v>
      </c>
      <c r="U498" s="5">
        <f t="shared" ca="1" si="171"/>
        <v>5</v>
      </c>
      <c r="V498" s="15">
        <f t="shared" ca="1" si="168"/>
        <v>128</v>
      </c>
      <c r="W498" s="15" t="str">
        <f t="shared" ca="1" si="158"/>
        <v/>
      </c>
      <c r="X498" s="15">
        <f t="shared" ca="1" si="163"/>
        <v>1</v>
      </c>
      <c r="Y498" s="15">
        <f t="shared" ca="1" si="155"/>
        <v>1</v>
      </c>
      <c r="Z498">
        <f t="shared" ca="1" si="167"/>
        <v>0</v>
      </c>
      <c r="AA498">
        <f t="shared" ca="1" si="169"/>
        <v>0</v>
      </c>
      <c r="AB498">
        <f t="shared" ca="1" si="170"/>
        <v>0</v>
      </c>
      <c r="AC498">
        <f t="shared" ca="1" si="159"/>
        <v>6</v>
      </c>
      <c r="AD498">
        <f t="shared" ca="1" si="160"/>
        <v>6</v>
      </c>
    </row>
    <row r="499" spans="5:30" x14ac:dyDescent="0.25">
      <c r="E499">
        <f t="shared" ca="1" si="166"/>
        <v>130</v>
      </c>
      <c r="F499" s="14">
        <f t="shared" si="161"/>
        <v>497</v>
      </c>
      <c r="G499">
        <f t="shared" ca="1" si="172"/>
        <v>3</v>
      </c>
      <c r="H499">
        <f t="shared" ca="1" si="156"/>
        <v>252</v>
      </c>
      <c r="I499" t="str">
        <f t="shared" ca="1" si="162"/>
        <v>x4</v>
      </c>
      <c r="J499">
        <f t="shared" ca="1" si="157"/>
        <v>130</v>
      </c>
      <c r="K499" s="5" t="str">
        <f t="shared" ca="1" si="171"/>
        <v>Ruta 4/6</v>
      </c>
      <c r="L499" s="5" t="str">
        <f t="shared" ca="1" si="171"/>
        <v>Avenida San José, nº 97 (Pd. Bus)</v>
      </c>
      <c r="M499" s="5" t="str">
        <f t="shared" ca="1" si="171"/>
        <v>04:56</v>
      </c>
      <c r="N499" s="5" t="str">
        <f t="shared" ca="1" si="171"/>
        <v>12:55</v>
      </c>
      <c r="O499" s="5" t="str">
        <f t="shared" ca="1" si="171"/>
        <v>20:56</v>
      </c>
      <c r="P499" s="5" t="str">
        <f t="shared" ca="1" si="171"/>
        <v>06:55</v>
      </c>
      <c r="Q499" s="5" t="str">
        <f t="shared" ca="1" si="171"/>
        <v>Avd. San José (esq. C/ Bellavista - Pd. Bus)</v>
      </c>
      <c r="R499" s="5">
        <f t="shared" ca="1" si="171"/>
        <v>0</v>
      </c>
      <c r="S499" s="5" t="str">
        <f t="shared" ca="1" si="171"/>
        <v>4</v>
      </c>
      <c r="T499" s="5" t="str">
        <f t="shared" ca="1" si="171"/>
        <v>6</v>
      </c>
      <c r="U499" s="5">
        <f t="shared" ca="1" si="171"/>
        <v>6</v>
      </c>
      <c r="V499" s="15">
        <f t="shared" ca="1" si="168"/>
        <v>129</v>
      </c>
      <c r="W499" s="15" t="str">
        <f t="shared" ca="1" si="158"/>
        <v/>
      </c>
      <c r="X499" s="15">
        <f t="shared" ca="1" si="163"/>
        <v>1</v>
      </c>
      <c r="Y499" s="15">
        <f t="shared" ca="1" si="155"/>
        <v>1</v>
      </c>
      <c r="Z499">
        <f t="shared" ca="1" si="167"/>
        <v>0</v>
      </c>
      <c r="AA499">
        <f t="shared" ca="1" si="169"/>
        <v>0</v>
      </c>
      <c r="AB499">
        <f t="shared" ca="1" si="170"/>
        <v>0</v>
      </c>
      <c r="AC499">
        <f t="shared" ca="1" si="159"/>
        <v>5</v>
      </c>
      <c r="AD499">
        <f t="shared" ca="1" si="160"/>
        <v>5</v>
      </c>
    </row>
    <row r="500" spans="5:30" x14ac:dyDescent="0.25">
      <c r="E500">
        <f t="shared" ca="1" si="166"/>
        <v>131</v>
      </c>
      <c r="F500" s="14">
        <f t="shared" si="161"/>
        <v>498</v>
      </c>
      <c r="G500">
        <f t="shared" ca="1" si="172"/>
        <v>3</v>
      </c>
      <c r="H500">
        <f t="shared" ca="1" si="156"/>
        <v>252</v>
      </c>
      <c r="I500" t="str">
        <f t="shared" ca="1" si="162"/>
        <v>x4</v>
      </c>
      <c r="J500">
        <f t="shared" ca="1" si="157"/>
        <v>131</v>
      </c>
      <c r="K500" s="5" t="str">
        <f t="shared" ca="1" si="171"/>
        <v>Ruta 4/6</v>
      </c>
      <c r="L500" s="5" t="str">
        <f t="shared" ca="1" si="171"/>
        <v>Avd. San José, nº 3 (esq. Miguel Servet - Pd. Bus)</v>
      </c>
      <c r="M500" s="5" t="str">
        <f t="shared" ca="1" si="171"/>
        <v>04:57</v>
      </c>
      <c r="N500" s="5" t="str">
        <f t="shared" ca="1" si="171"/>
        <v>12:56</v>
      </c>
      <c r="O500" s="5" t="str">
        <f t="shared" ca="1" si="171"/>
        <v>20:57</v>
      </c>
      <c r="P500" s="5" t="str">
        <f t="shared" ca="1" si="171"/>
        <v>06:56</v>
      </c>
      <c r="Q500" s="5" t="str">
        <f t="shared" ca="1" si="171"/>
        <v>Avenida San José, nº 97 (Pd. Bus)</v>
      </c>
      <c r="R500" s="5">
        <f t="shared" ca="1" si="171"/>
        <v>0</v>
      </c>
      <c r="S500" s="5" t="str">
        <f t="shared" ca="1" si="171"/>
        <v>4</v>
      </c>
      <c r="T500" s="5" t="str">
        <f t="shared" ca="1" si="171"/>
        <v>6</v>
      </c>
      <c r="U500" s="5">
        <f t="shared" ca="1" si="171"/>
        <v>7</v>
      </c>
      <c r="V500" s="15">
        <f t="shared" ca="1" si="168"/>
        <v>130</v>
      </c>
      <c r="W500" s="15" t="str">
        <f t="shared" ca="1" si="158"/>
        <v/>
      </c>
      <c r="X500" s="15">
        <f t="shared" ca="1" si="163"/>
        <v>1</v>
      </c>
      <c r="Y500" s="15">
        <f t="shared" ca="1" si="155"/>
        <v>1</v>
      </c>
      <c r="Z500">
        <f t="shared" ca="1" si="167"/>
        <v>0</v>
      </c>
      <c r="AA500">
        <f t="shared" ca="1" si="169"/>
        <v>0</v>
      </c>
      <c r="AB500">
        <f t="shared" ca="1" si="170"/>
        <v>0</v>
      </c>
      <c r="AC500">
        <f t="shared" ca="1" si="159"/>
        <v>4</v>
      </c>
      <c r="AD500">
        <f t="shared" ca="1" si="160"/>
        <v>4</v>
      </c>
    </row>
    <row r="501" spans="5:30" x14ac:dyDescent="0.25">
      <c r="E501">
        <f t="shared" ca="1" si="166"/>
        <v>132</v>
      </c>
      <c r="F501" s="14">
        <f t="shared" si="161"/>
        <v>499</v>
      </c>
      <c r="G501">
        <f t="shared" ca="1" si="172"/>
        <v>3</v>
      </c>
      <c r="H501">
        <f t="shared" ca="1" si="156"/>
        <v>252</v>
      </c>
      <c r="I501" t="str">
        <f t="shared" ca="1" si="162"/>
        <v>x4</v>
      </c>
      <c r="J501">
        <f t="shared" ca="1" si="157"/>
        <v>132</v>
      </c>
      <c r="K501" s="5" t="str">
        <f t="shared" ca="1" si="171"/>
        <v>Ruta 4/6</v>
      </c>
      <c r="L501" s="5" t="str">
        <f t="shared" ca="1" si="171"/>
        <v>Compromiso Caspe, nº 48 - Pd. Bus (esq. Dr Iranzo)</v>
      </c>
      <c r="M501" s="5" t="str">
        <f t="shared" ca="1" si="171"/>
        <v>04:58</v>
      </c>
      <c r="N501" s="5" t="str">
        <f t="shared" ca="1" si="171"/>
        <v>12:57</v>
      </c>
      <c r="O501" s="5" t="str">
        <f t="shared" ca="1" si="171"/>
        <v>20:58</v>
      </c>
      <c r="P501" s="5" t="str">
        <f t="shared" ca="1" si="171"/>
        <v>06:57</v>
      </c>
      <c r="Q501" s="5" t="str">
        <f t="shared" ca="1" si="171"/>
        <v>Avd. San José, nº 3 (esq. Miguel Servet - Pd. Bus)</v>
      </c>
      <c r="R501" s="5">
        <f t="shared" ca="1" si="171"/>
        <v>0</v>
      </c>
      <c r="S501" s="5" t="str">
        <f t="shared" ca="1" si="171"/>
        <v>4</v>
      </c>
      <c r="T501" s="5" t="str">
        <f t="shared" ca="1" si="171"/>
        <v>6</v>
      </c>
      <c r="U501" s="5">
        <f t="shared" ca="1" si="171"/>
        <v>8</v>
      </c>
      <c r="V501" s="15">
        <f t="shared" ca="1" si="168"/>
        <v>131</v>
      </c>
      <c r="W501" s="15" t="str">
        <f t="shared" ca="1" si="158"/>
        <v/>
      </c>
      <c r="X501" s="15">
        <f t="shared" ca="1" si="163"/>
        <v>1</v>
      </c>
      <c r="Y501" s="15">
        <f t="shared" ca="1" si="155"/>
        <v>1</v>
      </c>
      <c r="Z501">
        <f t="shared" ca="1" si="167"/>
        <v>0</v>
      </c>
      <c r="AA501">
        <f t="shared" ca="1" si="169"/>
        <v>0</v>
      </c>
      <c r="AB501">
        <f t="shared" ca="1" si="170"/>
        <v>0</v>
      </c>
      <c r="AC501">
        <f t="shared" ca="1" si="159"/>
        <v>3</v>
      </c>
      <c r="AD501">
        <f t="shared" ca="1" si="160"/>
        <v>3</v>
      </c>
    </row>
    <row r="502" spans="5:30" x14ac:dyDescent="0.25">
      <c r="E502">
        <f t="shared" ca="1" si="166"/>
        <v>133</v>
      </c>
      <c r="F502" s="14">
        <f t="shared" si="161"/>
        <v>500</v>
      </c>
      <c r="G502">
        <f t="shared" ca="1" si="172"/>
        <v>3</v>
      </c>
      <c r="H502">
        <f t="shared" ca="1" si="156"/>
        <v>252</v>
      </c>
      <c r="I502" t="str">
        <f t="shared" ca="1" si="162"/>
        <v>x4</v>
      </c>
      <c r="J502">
        <f t="shared" ca="1" si="157"/>
        <v>133</v>
      </c>
      <c r="K502" s="5" t="str">
        <f t="shared" ca="1" si="171"/>
        <v>Ruta 4/6</v>
      </c>
      <c r="L502" s="5" t="str">
        <f t="shared" ca="1" si="171"/>
        <v>Compromiso de Caspe, nº 76 (Pd. Bus)</v>
      </c>
      <c r="M502" s="5" t="str">
        <f t="shared" ca="1" si="171"/>
        <v>05:00</v>
      </c>
      <c r="N502" s="5" t="str">
        <f t="shared" ca="1" si="171"/>
        <v>13:00</v>
      </c>
      <c r="O502" s="5" t="str">
        <f t="shared" ca="1" si="171"/>
        <v>21:00</v>
      </c>
      <c r="P502" s="5" t="str">
        <f t="shared" ca="1" si="171"/>
        <v>07:00</v>
      </c>
      <c r="Q502" s="5" t="str">
        <f t="shared" ca="1" si="171"/>
        <v>Compromiso Caspe, nº 48 - Pd. Bus (esq. Dr Iranzo)</v>
      </c>
      <c r="R502" s="5">
        <f t="shared" ca="1" si="171"/>
        <v>0</v>
      </c>
      <c r="S502" s="5" t="str">
        <f t="shared" ca="1" si="171"/>
        <v>4</v>
      </c>
      <c r="T502" s="5" t="str">
        <f t="shared" ca="1" si="171"/>
        <v>6</v>
      </c>
      <c r="U502" s="5">
        <f t="shared" ca="1" si="171"/>
        <v>9</v>
      </c>
      <c r="V502" s="15">
        <f t="shared" ca="1" si="168"/>
        <v>132</v>
      </c>
      <c r="W502" s="15" t="str">
        <f t="shared" ca="1" si="158"/>
        <v/>
      </c>
      <c r="X502" s="15">
        <f t="shared" ca="1" si="163"/>
        <v>1</v>
      </c>
      <c r="Y502" s="15">
        <f t="shared" ca="1" si="155"/>
        <v>1</v>
      </c>
      <c r="Z502">
        <f t="shared" ca="1" si="167"/>
        <v>0</v>
      </c>
      <c r="AA502">
        <f t="shared" ca="1" si="169"/>
        <v>0</v>
      </c>
      <c r="AB502">
        <f t="shared" ca="1" si="170"/>
        <v>0</v>
      </c>
      <c r="AC502">
        <f t="shared" ca="1" si="159"/>
        <v>2</v>
      </c>
      <c r="AD502">
        <f t="shared" ca="1" si="160"/>
        <v>2</v>
      </c>
    </row>
    <row r="503" spans="5:30" x14ac:dyDescent="0.25">
      <c r="E503">
        <f t="shared" ca="1" si="166"/>
        <v>134</v>
      </c>
      <c r="F503" s="14">
        <f t="shared" si="161"/>
        <v>501</v>
      </c>
      <c r="G503">
        <f t="shared" ca="1" si="172"/>
        <v>3</v>
      </c>
      <c r="H503">
        <f t="shared" ca="1" si="156"/>
        <v>252</v>
      </c>
      <c r="I503" t="str">
        <f t="shared" ca="1" si="162"/>
        <v>x4</v>
      </c>
      <c r="J503">
        <f t="shared" ca="1" si="157"/>
        <v>134</v>
      </c>
      <c r="K503" s="5" t="str">
        <f t="shared" ca="1" si="171"/>
        <v>Ruta 4/6</v>
      </c>
      <c r="L503" s="5" t="str">
        <f t="shared" ca="1" si="171"/>
        <v>Opel Planta en Figueruelas</v>
      </c>
      <c r="M503" s="5" t="str">
        <f t="shared" ca="1" si="171"/>
        <v>05:30</v>
      </c>
      <c r="N503" s="5" t="str">
        <f t="shared" ca="1" si="171"/>
        <v>13:30</v>
      </c>
      <c r="O503" s="5" t="str">
        <f t="shared" ca="1" si="171"/>
        <v>21:30</v>
      </c>
      <c r="P503" s="5" t="str">
        <f t="shared" ca="1" si="171"/>
        <v>07:30</v>
      </c>
      <c r="Q503" s="5" t="str">
        <f t="shared" ca="1" si="171"/>
        <v>Compromiso de Caspe, nº 76 (Pd. Bus)</v>
      </c>
      <c r="R503" s="5">
        <f t="shared" ca="1" si="171"/>
        <v>0</v>
      </c>
      <c r="S503" s="5" t="str">
        <f t="shared" ca="1" si="171"/>
        <v>4</v>
      </c>
      <c r="T503" s="5" t="str">
        <f t="shared" ca="1" si="171"/>
        <v>6</v>
      </c>
      <c r="U503" s="5">
        <f t="shared" ca="1" si="171"/>
        <v>10</v>
      </c>
      <c r="V503" s="15">
        <f t="shared" ca="1" si="168"/>
        <v>133</v>
      </c>
      <c r="W503" s="15" t="str">
        <f t="shared" ca="1" si="158"/>
        <v/>
      </c>
      <c r="X503" s="15">
        <f t="shared" ca="1" si="163"/>
        <v>1</v>
      </c>
      <c r="Y503" s="15">
        <f t="shared" ca="1" si="155"/>
        <v>1</v>
      </c>
      <c r="Z503">
        <f t="shared" ca="1" si="167"/>
        <v>0</v>
      </c>
      <c r="AA503">
        <f t="shared" ca="1" si="169"/>
        <v>0</v>
      </c>
      <c r="AB503">
        <f t="shared" ca="1" si="170"/>
        <v>0</v>
      </c>
      <c r="AC503">
        <f t="shared" ca="1" si="159"/>
        <v>1</v>
      </c>
      <c r="AD503">
        <f t="shared" ca="1" si="160"/>
        <v>1</v>
      </c>
    </row>
    <row r="504" spans="5:30" x14ac:dyDescent="0.25">
      <c r="E504">
        <f t="shared" ca="1" si="166"/>
        <v>135</v>
      </c>
      <c r="F504" s="14">
        <f t="shared" si="161"/>
        <v>502</v>
      </c>
      <c r="G504">
        <f t="shared" ca="1" si="172"/>
        <v>3</v>
      </c>
      <c r="H504">
        <f t="shared" ca="1" si="156"/>
        <v>252</v>
      </c>
      <c r="I504" t="str">
        <f t="shared" ca="1" si="162"/>
        <v>x4</v>
      </c>
      <c r="J504">
        <f t="shared" ca="1" si="157"/>
        <v>135</v>
      </c>
      <c r="K504" s="5" t="str">
        <f t="shared" ca="1" si="171"/>
        <v>Ruta 5/6</v>
      </c>
      <c r="L504" s="5" t="str">
        <f t="shared" ca="1" si="171"/>
        <v>Ruta 5/6</v>
      </c>
      <c r="M504" s="5" t="str">
        <f t="shared" ca="1" si="171"/>
        <v/>
      </c>
      <c r="N504" s="5" t="str">
        <f t="shared" ca="1" si="171"/>
        <v/>
      </c>
      <c r="O504" s="5" t="str">
        <f t="shared" ca="1" si="171"/>
        <v/>
      </c>
      <c r="P504" s="5" t="str">
        <f t="shared" ca="1" si="171"/>
        <v/>
      </c>
      <c r="Q504" s="5" t="str">
        <f t="shared" ca="1" si="171"/>
        <v/>
      </c>
      <c r="R504" s="5">
        <f t="shared" ca="1" si="171"/>
        <v>1</v>
      </c>
      <c r="S504" s="5" t="str">
        <f t="shared" ca="1" si="171"/>
        <v>5</v>
      </c>
      <c r="T504" s="5" t="str">
        <f t="shared" ca="1" si="171"/>
        <v>6</v>
      </c>
      <c r="U504" s="5">
        <f t="shared" ca="1" si="171"/>
        <v>0</v>
      </c>
      <c r="V504" s="15">
        <f t="shared" ca="1" si="168"/>
        <v>134</v>
      </c>
      <c r="W504" s="15">
        <f t="shared" ca="1" si="158"/>
        <v>1</v>
      </c>
      <c r="X504" s="15">
        <f t="shared" ca="1" si="163"/>
        <v>0</v>
      </c>
      <c r="Y504" s="15" t="str">
        <f t="shared" ca="1" si="155"/>
        <v/>
      </c>
      <c r="Z504">
        <f t="shared" ca="1" si="167"/>
        <v>23</v>
      </c>
      <c r="AA504">
        <f t="shared" ca="1" si="169"/>
        <v>11</v>
      </c>
      <c r="AB504">
        <f t="shared" ca="1" si="170"/>
        <v>11</v>
      </c>
      <c r="AC504">
        <f t="shared" ca="1" si="159"/>
        <v>0</v>
      </c>
      <c r="AD504">
        <f t="shared" ca="1" si="160"/>
        <v>0</v>
      </c>
    </row>
    <row r="505" spans="5:30" x14ac:dyDescent="0.25">
      <c r="E505">
        <f t="shared" ca="1" si="166"/>
        <v>136</v>
      </c>
      <c r="F505" s="14">
        <f t="shared" si="161"/>
        <v>503</v>
      </c>
      <c r="G505">
        <f t="shared" ca="1" si="172"/>
        <v>3</v>
      </c>
      <c r="H505">
        <f t="shared" ca="1" si="156"/>
        <v>252</v>
      </c>
      <c r="I505" t="str">
        <f t="shared" ca="1" si="162"/>
        <v>x4</v>
      </c>
      <c r="J505">
        <f t="shared" ca="1" si="157"/>
        <v>136</v>
      </c>
      <c r="K505" s="5" t="str">
        <f t="shared" ca="1" si="171"/>
        <v>Ruta 5/6</v>
      </c>
      <c r="L505" s="5" t="str">
        <f t="shared" ca="1" si="171"/>
        <v>Vía Univérsitas, nº 15 (Pd. Bus)</v>
      </c>
      <c r="M505" s="5" t="str">
        <f t="shared" ca="1" si="171"/>
        <v>04:47</v>
      </c>
      <c r="N505" s="5" t="str">
        <f t="shared" ca="1" si="171"/>
        <v>12:45</v>
      </c>
      <c r="O505" s="5" t="str">
        <f t="shared" ca="1" si="171"/>
        <v>20:47</v>
      </c>
      <c r="P505" s="5" t="str">
        <f t="shared" ca="1" si="171"/>
        <v>06:45</v>
      </c>
      <c r="Q505" s="5" t="str">
        <f t="shared" ca="1" si="171"/>
        <v>Opel Planta en Figueruelas</v>
      </c>
      <c r="R505" s="5">
        <f t="shared" ca="1" si="171"/>
        <v>0</v>
      </c>
      <c r="S505" s="5" t="str">
        <f t="shared" ca="1" si="171"/>
        <v>5</v>
      </c>
      <c r="T505" s="5" t="str">
        <f t="shared" ca="1" si="171"/>
        <v>6</v>
      </c>
      <c r="U505" s="5">
        <f t="shared" ca="1" si="171"/>
        <v>1</v>
      </c>
      <c r="V505" s="15">
        <f t="shared" ca="1" si="168"/>
        <v>135</v>
      </c>
      <c r="W505" s="15" t="str">
        <f t="shared" ca="1" si="158"/>
        <v/>
      </c>
      <c r="X505" s="15">
        <f t="shared" ca="1" si="163"/>
        <v>1</v>
      </c>
      <c r="Y505" s="15">
        <f t="shared" ca="1" si="155"/>
        <v>1</v>
      </c>
      <c r="Z505">
        <f t="shared" ca="1" si="167"/>
        <v>0</v>
      </c>
      <c r="AA505">
        <f t="shared" ca="1" si="169"/>
        <v>0</v>
      </c>
      <c r="AB505">
        <f t="shared" ca="1" si="170"/>
        <v>0</v>
      </c>
      <c r="AC505">
        <f t="shared" ca="1" si="159"/>
        <v>11</v>
      </c>
      <c r="AD505">
        <f t="shared" ca="1" si="160"/>
        <v>11</v>
      </c>
    </row>
    <row r="506" spans="5:30" x14ac:dyDescent="0.25">
      <c r="E506">
        <f t="shared" ca="1" si="166"/>
        <v>137</v>
      </c>
      <c r="F506" s="14">
        <f t="shared" si="161"/>
        <v>504</v>
      </c>
      <c r="G506">
        <f t="shared" ca="1" si="172"/>
        <v>3</v>
      </c>
      <c r="H506">
        <f t="shared" ca="1" si="156"/>
        <v>252</v>
      </c>
      <c r="I506" t="str">
        <f t="shared" ca="1" si="162"/>
        <v>x4</v>
      </c>
      <c r="J506">
        <f t="shared" ca="1" si="157"/>
        <v>137</v>
      </c>
      <c r="K506" s="5" t="str">
        <f t="shared" ca="1" si="171"/>
        <v>Ruta 5/6</v>
      </c>
      <c r="L506" s="5" t="str">
        <f t="shared" ca="1" si="171"/>
        <v>Violante de Hungría, nº 7</v>
      </c>
      <c r="M506" s="5" t="str">
        <f t="shared" ca="1" si="171"/>
        <v>04:49</v>
      </c>
      <c r="N506" s="5" t="str">
        <f t="shared" ca="1" si="171"/>
        <v>12:47</v>
      </c>
      <c r="O506" s="5" t="str">
        <f t="shared" ca="1" si="171"/>
        <v>20:49</v>
      </c>
      <c r="P506" s="5" t="str">
        <f t="shared" ca="1" si="171"/>
        <v>06:47</v>
      </c>
      <c r="Q506" s="5" t="str">
        <f t="shared" ca="1" si="171"/>
        <v>Alagón (Rotonda - Pd. Bus)</v>
      </c>
      <c r="R506" s="5">
        <f t="shared" ca="1" si="171"/>
        <v>0</v>
      </c>
      <c r="S506" s="5" t="str">
        <f t="shared" ca="1" si="171"/>
        <v>5</v>
      </c>
      <c r="T506" s="5" t="str">
        <f t="shared" ca="1" si="171"/>
        <v>6</v>
      </c>
      <c r="U506" s="5">
        <f t="shared" ca="1" si="171"/>
        <v>2</v>
      </c>
      <c r="V506" s="15">
        <f t="shared" ca="1" si="168"/>
        <v>136</v>
      </c>
      <c r="W506" s="15" t="str">
        <f t="shared" ca="1" si="158"/>
        <v/>
      </c>
      <c r="X506" s="15">
        <f t="shared" ca="1" si="163"/>
        <v>1</v>
      </c>
      <c r="Y506" s="15">
        <f t="shared" ca="1" si="155"/>
        <v>1</v>
      </c>
      <c r="Z506">
        <f t="shared" ca="1" si="167"/>
        <v>0</v>
      </c>
      <c r="AA506">
        <f t="shared" ca="1" si="169"/>
        <v>0</v>
      </c>
      <c r="AB506">
        <f t="shared" ca="1" si="170"/>
        <v>0</v>
      </c>
      <c r="AC506">
        <f t="shared" ca="1" si="159"/>
        <v>10</v>
      </c>
      <c r="AD506">
        <f t="shared" ca="1" si="160"/>
        <v>10</v>
      </c>
    </row>
    <row r="507" spans="5:30" x14ac:dyDescent="0.25">
      <c r="E507">
        <f t="shared" ca="1" si="166"/>
        <v>138</v>
      </c>
      <c r="F507" s="14">
        <f t="shared" si="161"/>
        <v>505</v>
      </c>
      <c r="G507">
        <f t="shared" ca="1" si="172"/>
        <v>3</v>
      </c>
      <c r="H507">
        <f t="shared" ca="1" si="156"/>
        <v>252</v>
      </c>
      <c r="I507" t="str">
        <f t="shared" ca="1" si="162"/>
        <v>x4</v>
      </c>
      <c r="J507">
        <f t="shared" ca="1" si="157"/>
        <v>138</v>
      </c>
      <c r="K507" s="5" t="str">
        <f t="shared" ca="1" si="171"/>
        <v>Ruta 5/6</v>
      </c>
      <c r="L507" s="5" t="str">
        <f t="shared" ca="1" si="171"/>
        <v>C/ Pedro Cerbuna, n º 9 - Pd. Bus</v>
      </c>
      <c r="M507" s="5" t="str">
        <f t="shared" ca="1" si="171"/>
        <v>04:50</v>
      </c>
      <c r="N507" s="5" t="str">
        <f t="shared" ca="1" si="171"/>
        <v>12:48</v>
      </c>
      <c r="O507" s="5" t="str">
        <f t="shared" ca="1" si="171"/>
        <v>20:50</v>
      </c>
      <c r="P507" s="5" t="str">
        <f t="shared" ca="1" si="171"/>
        <v>06:48</v>
      </c>
      <c r="Q507" s="5" t="str">
        <f t="shared" ca="1" si="171"/>
        <v>Ctra. Logroño desvío Monzalbarba (Pd. Bus)</v>
      </c>
      <c r="R507" s="5">
        <f t="shared" ca="1" si="171"/>
        <v>0</v>
      </c>
      <c r="S507" s="5" t="str">
        <f t="shared" ca="1" si="171"/>
        <v>5</v>
      </c>
      <c r="T507" s="5" t="str">
        <f t="shared" ca="1" si="171"/>
        <v>6</v>
      </c>
      <c r="U507" s="5">
        <f t="shared" ca="1" si="171"/>
        <v>3</v>
      </c>
      <c r="V507" s="15">
        <f t="shared" ca="1" si="168"/>
        <v>137</v>
      </c>
      <c r="W507" s="15" t="str">
        <f t="shared" ca="1" si="158"/>
        <v/>
      </c>
      <c r="X507" s="15">
        <f t="shared" ca="1" si="163"/>
        <v>1</v>
      </c>
      <c r="Y507" s="15">
        <f t="shared" ca="1" si="155"/>
        <v>1</v>
      </c>
      <c r="Z507">
        <f t="shared" ca="1" si="167"/>
        <v>0</v>
      </c>
      <c r="AA507">
        <f t="shared" ca="1" si="169"/>
        <v>0</v>
      </c>
      <c r="AB507">
        <f t="shared" ca="1" si="170"/>
        <v>0</v>
      </c>
      <c r="AC507">
        <f t="shared" ca="1" si="159"/>
        <v>9</v>
      </c>
      <c r="AD507">
        <f t="shared" ca="1" si="160"/>
        <v>9</v>
      </c>
    </row>
    <row r="508" spans="5:30" x14ac:dyDescent="0.25">
      <c r="E508">
        <f t="shared" ca="1" si="166"/>
        <v>139</v>
      </c>
      <c r="F508" s="14">
        <f t="shared" si="161"/>
        <v>506</v>
      </c>
      <c r="G508">
        <f t="shared" ca="1" si="172"/>
        <v>3</v>
      </c>
      <c r="H508">
        <f t="shared" ca="1" si="156"/>
        <v>252</v>
      </c>
      <c r="I508" t="str">
        <f t="shared" ca="1" si="162"/>
        <v>x4</v>
      </c>
      <c r="J508">
        <f t="shared" ca="1" si="157"/>
        <v>139</v>
      </c>
      <c r="K508" s="5" t="str">
        <f t="shared" ca="1" si="171"/>
        <v>Ruta 5/6</v>
      </c>
      <c r="L508" s="5" t="str">
        <f t="shared" ca="1" si="171"/>
        <v>Avenida Goya, nº 66 (Pd. Bus)</v>
      </c>
      <c r="M508" s="5" t="str">
        <f t="shared" ca="1" si="171"/>
        <v>04:52</v>
      </c>
      <c r="N508" s="5" t="str">
        <f t="shared" ca="1" si="171"/>
        <v>12:51</v>
      </c>
      <c r="O508" s="5" t="str">
        <f t="shared" ca="1" si="171"/>
        <v>20:52</v>
      </c>
      <c r="P508" s="5" t="str">
        <f t="shared" ca="1" si="171"/>
        <v>06:51</v>
      </c>
      <c r="Q508" s="5" t="str">
        <f t="shared" ca="1" si="171"/>
        <v>Avd. Madrid (frente nº 218)</v>
      </c>
      <c r="R508" s="5">
        <f t="shared" ca="1" si="171"/>
        <v>0</v>
      </c>
      <c r="S508" s="5" t="str">
        <f t="shared" ca="1" si="171"/>
        <v>5</v>
      </c>
      <c r="T508" s="5" t="str">
        <f t="shared" ca="1" si="171"/>
        <v>6</v>
      </c>
      <c r="U508" s="5">
        <f t="shared" ca="1" si="171"/>
        <v>4</v>
      </c>
      <c r="V508" s="15">
        <f t="shared" ca="1" si="168"/>
        <v>138</v>
      </c>
      <c r="W508" s="15" t="str">
        <f t="shared" ca="1" si="158"/>
        <v/>
      </c>
      <c r="X508" s="15">
        <f t="shared" ca="1" si="163"/>
        <v>1</v>
      </c>
      <c r="Y508" s="15">
        <f t="shared" ca="1" si="155"/>
        <v>1</v>
      </c>
      <c r="Z508">
        <f t="shared" ca="1" si="167"/>
        <v>0</v>
      </c>
      <c r="AA508">
        <f t="shared" ca="1" si="169"/>
        <v>0</v>
      </c>
      <c r="AB508">
        <f t="shared" ca="1" si="170"/>
        <v>0</v>
      </c>
      <c r="AC508">
        <f t="shared" ca="1" si="159"/>
        <v>8</v>
      </c>
      <c r="AD508">
        <f t="shared" ca="1" si="160"/>
        <v>8</v>
      </c>
    </row>
    <row r="509" spans="5:30" x14ac:dyDescent="0.25">
      <c r="E509">
        <f t="shared" ca="1" si="166"/>
        <v>140</v>
      </c>
      <c r="F509" s="14">
        <f t="shared" si="161"/>
        <v>507</v>
      </c>
      <c r="G509">
        <f t="shared" ca="1" si="172"/>
        <v>3</v>
      </c>
      <c r="H509">
        <f t="shared" ca="1" si="156"/>
        <v>252</v>
      </c>
      <c r="I509" t="str">
        <f t="shared" ca="1" si="162"/>
        <v>x4</v>
      </c>
      <c r="J509">
        <f t="shared" ca="1" si="157"/>
        <v>140</v>
      </c>
      <c r="K509" s="5" t="str">
        <f t="shared" ca="1" si="171"/>
        <v>Ruta 5/6</v>
      </c>
      <c r="L509" s="5" t="str">
        <f t="shared" ca="1" si="171"/>
        <v>Plaza Roma (Mercadona)</v>
      </c>
      <c r="M509" s="5" t="str">
        <f t="shared" ca="1" si="171"/>
        <v>04:55</v>
      </c>
      <c r="N509" s="5" t="str">
        <f t="shared" ca="1" si="171"/>
        <v>12:54</v>
      </c>
      <c r="O509" s="5" t="str">
        <f t="shared" ca="1" si="171"/>
        <v>20:55</v>
      </c>
      <c r="P509" s="5" t="str">
        <f t="shared" ca="1" si="171"/>
        <v>06:54</v>
      </c>
      <c r="Q509" s="5" t="str">
        <f t="shared" ca="1" si="171"/>
        <v>Avd. Madrid (frente Calzados Kaymo)</v>
      </c>
      <c r="R509" s="5">
        <f t="shared" ca="1" si="171"/>
        <v>0</v>
      </c>
      <c r="S509" s="5" t="str">
        <f t="shared" ca="1" si="171"/>
        <v>5</v>
      </c>
      <c r="T509" s="5" t="str">
        <f t="shared" ca="1" si="171"/>
        <v>6</v>
      </c>
      <c r="U509" s="5">
        <f t="shared" ca="1" si="171"/>
        <v>5</v>
      </c>
      <c r="V509" s="15">
        <f t="shared" ca="1" si="168"/>
        <v>139</v>
      </c>
      <c r="W509" s="15" t="str">
        <f t="shared" ca="1" si="158"/>
        <v/>
      </c>
      <c r="X509" s="15">
        <f t="shared" ca="1" si="163"/>
        <v>1</v>
      </c>
      <c r="Y509" s="15">
        <f t="shared" ca="1" si="155"/>
        <v>1</v>
      </c>
      <c r="Z509">
        <f t="shared" ca="1" si="167"/>
        <v>0</v>
      </c>
      <c r="AA509">
        <f t="shared" ca="1" si="169"/>
        <v>0</v>
      </c>
      <c r="AB509">
        <f t="shared" ca="1" si="170"/>
        <v>0</v>
      </c>
      <c r="AC509">
        <f t="shared" ca="1" si="159"/>
        <v>7</v>
      </c>
      <c r="AD509">
        <f t="shared" ca="1" si="160"/>
        <v>7</v>
      </c>
    </row>
    <row r="510" spans="5:30" x14ac:dyDescent="0.25">
      <c r="E510">
        <f t="shared" ca="1" si="166"/>
        <v>141</v>
      </c>
      <c r="F510" s="14">
        <f t="shared" si="161"/>
        <v>508</v>
      </c>
      <c r="G510">
        <f t="shared" ca="1" si="172"/>
        <v>3</v>
      </c>
      <c r="H510">
        <f t="shared" ca="1" si="156"/>
        <v>252</v>
      </c>
      <c r="I510" t="str">
        <f t="shared" ca="1" si="162"/>
        <v>x4</v>
      </c>
      <c r="J510">
        <f t="shared" ca="1" si="157"/>
        <v>141</v>
      </c>
      <c r="K510" s="5" t="str">
        <f t="shared" ca="1" si="171"/>
        <v>Ruta 5/6</v>
      </c>
      <c r="L510" s="5" t="str">
        <f t="shared" ca="1" si="171"/>
        <v>Avd. Madrid (esq. Plaza Huesca - Pd. Bus)</v>
      </c>
      <c r="M510" s="5" t="str">
        <f t="shared" ca="1" si="171"/>
        <v>04:58</v>
      </c>
      <c r="N510" s="5" t="str">
        <f t="shared" ca="1" si="171"/>
        <v>12:58</v>
      </c>
      <c r="O510" s="5" t="str">
        <f t="shared" ca="1" si="171"/>
        <v>20:58</v>
      </c>
      <c r="P510" s="5" t="str">
        <f t="shared" ca="1" si="171"/>
        <v>06:58</v>
      </c>
      <c r="Q510" s="5" t="str">
        <f t="shared" ca="1" si="171"/>
        <v>Avd. Madrid, frente Plaza Huesca (Pd. Bus)</v>
      </c>
      <c r="R510" s="5">
        <f t="shared" ca="1" si="171"/>
        <v>0</v>
      </c>
      <c r="S510" s="5" t="str">
        <f t="shared" ca="1" si="171"/>
        <v>5</v>
      </c>
      <c r="T510" s="5" t="str">
        <f t="shared" ca="1" si="171"/>
        <v>6</v>
      </c>
      <c r="U510" s="5">
        <f t="shared" ca="1" si="171"/>
        <v>6</v>
      </c>
      <c r="V510" s="15">
        <f t="shared" ca="1" si="168"/>
        <v>140</v>
      </c>
      <c r="W510" s="15" t="str">
        <f t="shared" ca="1" si="158"/>
        <v/>
      </c>
      <c r="X510" s="15">
        <f t="shared" ca="1" si="163"/>
        <v>1</v>
      </c>
      <c r="Y510" s="15">
        <f t="shared" ca="1" si="155"/>
        <v>1</v>
      </c>
      <c r="Z510">
        <f t="shared" ca="1" si="167"/>
        <v>0</v>
      </c>
      <c r="AA510">
        <f t="shared" ca="1" si="169"/>
        <v>0</v>
      </c>
      <c r="AB510">
        <f t="shared" ca="1" si="170"/>
        <v>0</v>
      </c>
      <c r="AC510">
        <f t="shared" ca="1" si="159"/>
        <v>6</v>
      </c>
      <c r="AD510">
        <f t="shared" ca="1" si="160"/>
        <v>6</v>
      </c>
    </row>
    <row r="511" spans="5:30" x14ac:dyDescent="0.25">
      <c r="E511">
        <f t="shared" ca="1" si="166"/>
        <v>142</v>
      </c>
      <c r="F511" s="14">
        <f t="shared" si="161"/>
        <v>509</v>
      </c>
      <c r="G511">
        <f t="shared" ca="1" si="172"/>
        <v>3</v>
      </c>
      <c r="H511">
        <f t="shared" ca="1" si="156"/>
        <v>252</v>
      </c>
      <c r="I511" t="str">
        <f t="shared" ca="1" si="162"/>
        <v>x4</v>
      </c>
      <c r="J511">
        <f t="shared" ca="1" si="157"/>
        <v>142</v>
      </c>
      <c r="K511" s="5" t="str">
        <f t="shared" ca="1" si="171"/>
        <v>Ruta 5/6</v>
      </c>
      <c r="L511" s="5" t="str">
        <f t="shared" ca="1" si="171"/>
        <v>Avd. Madrid, nº 142 (Calzados Kaymo)</v>
      </c>
      <c r="M511" s="5" t="str">
        <f t="shared" ca="1" si="171"/>
        <v>04:59</v>
      </c>
      <c r="N511" s="5" t="str">
        <f t="shared" ca="1" si="171"/>
        <v>12:59</v>
      </c>
      <c r="O511" s="5" t="str">
        <f t="shared" ca="1" si="171"/>
        <v>20:59</v>
      </c>
      <c r="P511" s="5" t="str">
        <f t="shared" ca="1" si="171"/>
        <v>06:59</v>
      </c>
      <c r="Q511" s="5" t="str">
        <f t="shared" ca="1" si="171"/>
        <v>Plaza Roma (esq. C/ Escosura)</v>
      </c>
      <c r="R511" s="5">
        <f t="shared" ca="1" si="171"/>
        <v>0</v>
      </c>
      <c r="S511" s="5" t="str">
        <f t="shared" ca="1" si="171"/>
        <v>5</v>
      </c>
      <c r="T511" s="5" t="str">
        <f t="shared" ca="1" si="171"/>
        <v>6</v>
      </c>
      <c r="U511" s="5">
        <f t="shared" ca="1" si="171"/>
        <v>7</v>
      </c>
      <c r="V511" s="15">
        <f t="shared" ref="V511:V528" ca="1" si="173">INDIRECT("'"&amp;$I511&amp;"'!"&amp;V$2&amp;$J511+2)</f>
        <v>141</v>
      </c>
      <c r="W511" s="15" t="str">
        <f t="shared" ca="1" si="158"/>
        <v/>
      </c>
      <c r="X511" s="15">
        <f t="shared" ca="1" si="163"/>
        <v>1</v>
      </c>
      <c r="Y511" s="15">
        <f t="shared" ca="1" si="155"/>
        <v>1</v>
      </c>
      <c r="Z511">
        <f t="shared" ca="1" si="167"/>
        <v>0</v>
      </c>
      <c r="AA511">
        <f t="shared" ca="1" si="169"/>
        <v>0</v>
      </c>
      <c r="AB511">
        <f t="shared" ca="1" si="170"/>
        <v>0</v>
      </c>
      <c r="AC511">
        <f t="shared" ca="1" si="159"/>
        <v>5</v>
      </c>
      <c r="AD511">
        <f t="shared" ca="1" si="160"/>
        <v>5</v>
      </c>
    </row>
    <row r="512" spans="5:30" x14ac:dyDescent="0.25">
      <c r="E512">
        <f t="shared" ca="1" si="166"/>
        <v>143</v>
      </c>
      <c r="F512" s="14">
        <f t="shared" si="161"/>
        <v>510</v>
      </c>
      <c r="G512">
        <f t="shared" ca="1" si="172"/>
        <v>3</v>
      </c>
      <c r="H512">
        <f t="shared" ca="1" si="156"/>
        <v>252</v>
      </c>
      <c r="I512" t="str">
        <f t="shared" ca="1" si="162"/>
        <v>x4</v>
      </c>
      <c r="J512">
        <f t="shared" ca="1" si="157"/>
        <v>143</v>
      </c>
      <c r="K512" s="5" t="str">
        <f t="shared" ca="1" si="171"/>
        <v>Ruta 5/6</v>
      </c>
      <c r="L512" s="5" t="str">
        <f t="shared" ca="1" si="171"/>
        <v>Avd. Madrid nº 218</v>
      </c>
      <c r="M512" s="5" t="str">
        <f t="shared" ca="1" si="171"/>
        <v>05:00</v>
      </c>
      <c r="N512" s="5" t="str">
        <f t="shared" ca="1" si="171"/>
        <v>13:00</v>
      </c>
      <c r="O512" s="5" t="str">
        <f t="shared" ca="1" si="171"/>
        <v>21:00</v>
      </c>
      <c r="P512" s="5" t="str">
        <f t="shared" ca="1" si="171"/>
        <v>07:00</v>
      </c>
      <c r="Q512" s="5" t="str">
        <f t="shared" ca="1" si="171"/>
        <v>Avd. Goya (esq. Cortes de Aragón - Pd. Bus)</v>
      </c>
      <c r="R512" s="5">
        <f t="shared" ca="1" si="171"/>
        <v>0</v>
      </c>
      <c r="S512" s="5" t="str">
        <f t="shared" ca="1" si="171"/>
        <v>5</v>
      </c>
      <c r="T512" s="5" t="str">
        <f t="shared" ca="1" si="171"/>
        <v>6</v>
      </c>
      <c r="U512" s="5">
        <f t="shared" ca="1" si="171"/>
        <v>8</v>
      </c>
      <c r="V512" s="15">
        <f t="shared" ca="1" si="173"/>
        <v>142</v>
      </c>
      <c r="W512" s="15" t="str">
        <f t="shared" ca="1" si="158"/>
        <v/>
      </c>
      <c r="X512" s="15">
        <f t="shared" ca="1" si="163"/>
        <v>1</v>
      </c>
      <c r="Y512" s="15">
        <f t="shared" ca="1" si="155"/>
        <v>1</v>
      </c>
      <c r="Z512">
        <f t="shared" ca="1" si="167"/>
        <v>0</v>
      </c>
      <c r="AA512">
        <f t="shared" ca="1" si="169"/>
        <v>0</v>
      </c>
      <c r="AB512">
        <f t="shared" ca="1" si="170"/>
        <v>0</v>
      </c>
      <c r="AC512">
        <f t="shared" ca="1" si="159"/>
        <v>4</v>
      </c>
      <c r="AD512">
        <f t="shared" ca="1" si="160"/>
        <v>4</v>
      </c>
    </row>
    <row r="513" spans="5:30" x14ac:dyDescent="0.25">
      <c r="E513">
        <f t="shared" ca="1" si="166"/>
        <v>144</v>
      </c>
      <c r="F513" s="14">
        <f t="shared" si="161"/>
        <v>511</v>
      </c>
      <c r="G513">
        <f t="shared" ca="1" si="172"/>
        <v>3</v>
      </c>
      <c r="H513">
        <f t="shared" ca="1" si="156"/>
        <v>252</v>
      </c>
      <c r="I513" t="str">
        <f t="shared" ca="1" si="162"/>
        <v>x4</v>
      </c>
      <c r="J513">
        <f t="shared" ca="1" si="157"/>
        <v>144</v>
      </c>
      <c r="K513" s="5" t="str">
        <f t="shared" ca="1" si="171"/>
        <v>Ruta 5/6</v>
      </c>
      <c r="L513" s="5" t="str">
        <f t="shared" ca="1" si="171"/>
        <v>Ctra. Logroño desvío Monzalbarba (Pd. Bus)</v>
      </c>
      <c r="M513" s="5" t="str">
        <f t="shared" ca="1" si="171"/>
        <v>05:10</v>
      </c>
      <c r="N513" s="5" t="str">
        <f t="shared" ca="1" si="171"/>
        <v>13:10</v>
      </c>
      <c r="O513" s="5" t="str">
        <f t="shared" ca="1" si="171"/>
        <v>21:10</v>
      </c>
      <c r="P513" s="5" t="str">
        <f t="shared" ca="1" si="171"/>
        <v>07:10</v>
      </c>
      <c r="Q513" s="5" t="str">
        <f t="shared" ca="1" si="171"/>
        <v>Plaza San Francisco (Kiosco Prensa - Pd. Bus)</v>
      </c>
      <c r="R513" s="5">
        <f t="shared" ca="1" si="171"/>
        <v>0</v>
      </c>
      <c r="S513" s="5" t="str">
        <f t="shared" ca="1" si="171"/>
        <v>5</v>
      </c>
      <c r="T513" s="5" t="str">
        <f t="shared" ca="1" si="171"/>
        <v>6</v>
      </c>
      <c r="U513" s="5">
        <f t="shared" ca="1" si="171"/>
        <v>9</v>
      </c>
      <c r="V513" s="15">
        <f t="shared" ca="1" si="173"/>
        <v>143</v>
      </c>
      <c r="W513" s="15" t="str">
        <f t="shared" ca="1" si="158"/>
        <v/>
      </c>
      <c r="X513" s="15">
        <f t="shared" ca="1" si="163"/>
        <v>1</v>
      </c>
      <c r="Y513" s="15">
        <f t="shared" ca="1" si="155"/>
        <v>1</v>
      </c>
      <c r="Z513">
        <f t="shared" ca="1" si="167"/>
        <v>0</v>
      </c>
      <c r="AA513">
        <f t="shared" ca="1" si="169"/>
        <v>0</v>
      </c>
      <c r="AB513">
        <f t="shared" ca="1" si="170"/>
        <v>0</v>
      </c>
      <c r="AC513">
        <f t="shared" ca="1" si="159"/>
        <v>3</v>
      </c>
      <c r="AD513">
        <f t="shared" ca="1" si="160"/>
        <v>3</v>
      </c>
    </row>
    <row r="514" spans="5:30" x14ac:dyDescent="0.25">
      <c r="E514">
        <f t="shared" ca="1" si="166"/>
        <v>145</v>
      </c>
      <c r="F514" s="14">
        <f t="shared" si="161"/>
        <v>512</v>
      </c>
      <c r="G514">
        <f t="shared" ca="1" si="172"/>
        <v>3</v>
      </c>
      <c r="H514">
        <f t="shared" ca="1" si="156"/>
        <v>252</v>
      </c>
      <c r="I514" t="str">
        <f t="shared" ca="1" si="162"/>
        <v>x4</v>
      </c>
      <c r="J514">
        <f t="shared" ca="1" si="157"/>
        <v>145</v>
      </c>
      <c r="K514" s="5" t="str">
        <f t="shared" ca="1" si="171"/>
        <v>Ruta 5/6</v>
      </c>
      <c r="L514" s="5" t="str">
        <f t="shared" ca="1" si="171"/>
        <v>Alagón (Rotonda - Pd. Bus)</v>
      </c>
      <c r="M514" s="5" t="str">
        <f t="shared" ca="1" si="171"/>
        <v>05:20</v>
      </c>
      <c r="N514" s="5" t="str">
        <f t="shared" ca="1" si="171"/>
        <v>13:20</v>
      </c>
      <c r="O514" s="5" t="str">
        <f t="shared" ca="1" si="171"/>
        <v>21:20</v>
      </c>
      <c r="P514" s="5" t="str">
        <f t="shared" ca="1" si="171"/>
        <v>07:20</v>
      </c>
      <c r="Q514" s="5" t="str">
        <f t="shared" ca="1" si="171"/>
        <v>Violante de Hungría (frente nº 7 - Pd. Bus)</v>
      </c>
      <c r="R514" s="5">
        <f t="shared" ref="K514:U537" ca="1" si="174">INDIRECT("'"&amp;$I514&amp;"'!"&amp;R$2&amp;$J514+2)</f>
        <v>0</v>
      </c>
      <c r="S514" s="5" t="str">
        <f t="shared" ca="1" si="174"/>
        <v>5</v>
      </c>
      <c r="T514" s="5" t="str">
        <f t="shared" ca="1" si="174"/>
        <v>6</v>
      </c>
      <c r="U514" s="5">
        <f t="shared" ca="1" si="174"/>
        <v>10</v>
      </c>
      <c r="V514" s="15">
        <f t="shared" ca="1" si="173"/>
        <v>144</v>
      </c>
      <c r="W514" s="15" t="str">
        <f t="shared" ca="1" si="158"/>
        <v/>
      </c>
      <c r="X514" s="15">
        <f t="shared" ca="1" si="163"/>
        <v>1</v>
      </c>
      <c r="Y514" s="15">
        <f t="shared" ca="1" si="155"/>
        <v>1</v>
      </c>
      <c r="Z514">
        <f t="shared" ca="1" si="167"/>
        <v>0</v>
      </c>
      <c r="AA514">
        <f t="shared" ca="1" si="169"/>
        <v>0</v>
      </c>
      <c r="AB514">
        <f t="shared" ca="1" si="170"/>
        <v>0</v>
      </c>
      <c r="AC514">
        <f t="shared" ca="1" si="159"/>
        <v>2</v>
      </c>
      <c r="AD514">
        <f t="shared" ca="1" si="160"/>
        <v>2</v>
      </c>
    </row>
    <row r="515" spans="5:30" x14ac:dyDescent="0.25">
      <c r="E515">
        <f t="shared" ca="1" si="166"/>
        <v>146</v>
      </c>
      <c r="F515" s="14">
        <f t="shared" si="161"/>
        <v>513</v>
      </c>
      <c r="G515">
        <f t="shared" ca="1" si="172"/>
        <v>3</v>
      </c>
      <c r="H515">
        <f t="shared" ca="1" si="156"/>
        <v>252</v>
      </c>
      <c r="I515" t="str">
        <f t="shared" ca="1" si="162"/>
        <v>x4</v>
      </c>
      <c r="J515">
        <f t="shared" ca="1" si="157"/>
        <v>146</v>
      </c>
      <c r="K515" s="5" t="str">
        <f t="shared" ca="1" si="174"/>
        <v>Ruta 5/6</v>
      </c>
      <c r="L515" s="5" t="str">
        <f t="shared" ca="1" si="174"/>
        <v>Opel Planta en Figueruelas</v>
      </c>
      <c r="M515" s="5" t="str">
        <f t="shared" ca="1" si="174"/>
        <v>05:30</v>
      </c>
      <c r="N515" s="5" t="str">
        <f t="shared" ca="1" si="174"/>
        <v>13:30</v>
      </c>
      <c r="O515" s="5" t="str">
        <f t="shared" ca="1" si="174"/>
        <v>21:30</v>
      </c>
      <c r="P515" s="5" t="str">
        <f t="shared" ca="1" si="174"/>
        <v>07:30</v>
      </c>
      <c r="Q515" s="5" t="str">
        <f t="shared" ca="1" si="174"/>
        <v>Vía Univérsitas (esq. C/ Santa María Reina)</v>
      </c>
      <c r="R515" s="5">
        <f t="shared" ca="1" si="174"/>
        <v>0</v>
      </c>
      <c r="S515" s="5" t="str">
        <f t="shared" ca="1" si="174"/>
        <v>5</v>
      </c>
      <c r="T515" s="5" t="str">
        <f t="shared" ca="1" si="174"/>
        <v>6</v>
      </c>
      <c r="U515" s="5">
        <f t="shared" ca="1" si="174"/>
        <v>11</v>
      </c>
      <c r="V515" s="15">
        <f t="shared" ca="1" si="173"/>
        <v>145</v>
      </c>
      <c r="W515" s="15" t="str">
        <f t="shared" ca="1" si="158"/>
        <v/>
      </c>
      <c r="X515" s="15">
        <f t="shared" ca="1" si="163"/>
        <v>1</v>
      </c>
      <c r="Y515" s="15">
        <f t="shared" ref="Y515:Y578" ca="1" si="175">IF(AND(Q515&lt;&gt;"",W515=""),1,"")</f>
        <v>1</v>
      </c>
      <c r="Z515">
        <f t="shared" ca="1" si="167"/>
        <v>0</v>
      </c>
      <c r="AA515">
        <f t="shared" ca="1" si="169"/>
        <v>0</v>
      </c>
      <c r="AB515">
        <f t="shared" ca="1" si="170"/>
        <v>0</v>
      </c>
      <c r="AC515">
        <f t="shared" ca="1" si="159"/>
        <v>1</v>
      </c>
      <c r="AD515">
        <f t="shared" ca="1" si="160"/>
        <v>1</v>
      </c>
    </row>
    <row r="516" spans="5:30" x14ac:dyDescent="0.25">
      <c r="E516">
        <f t="shared" ca="1" si="166"/>
        <v>147</v>
      </c>
      <c r="F516" s="14">
        <f t="shared" si="161"/>
        <v>514</v>
      </c>
      <c r="G516">
        <f t="shared" ca="1" si="172"/>
        <v>3</v>
      </c>
      <c r="H516">
        <f t="shared" ref="H516:H579" ca="1" si="176">OFFSET($B$2,1+G516,0)</f>
        <v>252</v>
      </c>
      <c r="I516" t="str">
        <f t="shared" ca="1" si="162"/>
        <v>x4</v>
      </c>
      <c r="J516">
        <f t="shared" ref="J516:J579" ca="1" si="177">IF(H515&lt;&gt;J515,J515+1,1)</f>
        <v>147</v>
      </c>
      <c r="K516" s="5" t="str">
        <f t="shared" ca="1" si="174"/>
        <v>Ruta 6/6</v>
      </c>
      <c r="L516" s="5" t="str">
        <f t="shared" ca="1" si="174"/>
        <v>Ruta 6/6</v>
      </c>
      <c r="M516" s="5" t="str">
        <f t="shared" ca="1" si="174"/>
        <v/>
      </c>
      <c r="N516" s="5" t="str">
        <f t="shared" ca="1" si="174"/>
        <v/>
      </c>
      <c r="O516" s="5" t="str">
        <f t="shared" ca="1" si="174"/>
        <v/>
      </c>
      <c r="P516" s="5" t="str">
        <f t="shared" ca="1" si="174"/>
        <v/>
      </c>
      <c r="Q516" s="5" t="str">
        <f t="shared" ca="1" si="174"/>
        <v/>
      </c>
      <c r="R516" s="5">
        <f t="shared" ca="1" si="174"/>
        <v>1</v>
      </c>
      <c r="S516" s="5" t="str">
        <f t="shared" ca="1" si="174"/>
        <v>6</v>
      </c>
      <c r="T516" s="5" t="str">
        <f t="shared" ca="1" si="174"/>
        <v>6</v>
      </c>
      <c r="U516" s="5">
        <f t="shared" ca="1" si="174"/>
        <v>0</v>
      </c>
      <c r="V516" s="15">
        <f t="shared" ca="1" si="173"/>
        <v>146</v>
      </c>
      <c r="W516" s="15">
        <f t="shared" ref="W516:W579" ca="1" si="178">IF(K516=L516,1,"")</f>
        <v>1</v>
      </c>
      <c r="X516" s="15">
        <f t="shared" ca="1" si="163"/>
        <v>0</v>
      </c>
      <c r="Y516" s="15" t="str">
        <f t="shared" ca="1" si="175"/>
        <v/>
      </c>
      <c r="Z516">
        <f t="shared" ca="1" si="167"/>
        <v>25</v>
      </c>
      <c r="AA516">
        <f t="shared" ca="1" si="169"/>
        <v>12</v>
      </c>
      <c r="AB516">
        <f t="shared" ca="1" si="170"/>
        <v>12</v>
      </c>
      <c r="AC516">
        <f t="shared" ca="1" si="159"/>
        <v>0</v>
      </c>
      <c r="AD516">
        <f t="shared" ca="1" si="160"/>
        <v>0</v>
      </c>
    </row>
    <row r="517" spans="5:30" x14ac:dyDescent="0.25">
      <c r="E517">
        <f t="shared" ca="1" si="166"/>
        <v>148</v>
      </c>
      <c r="F517" s="14">
        <f t="shared" si="161"/>
        <v>515</v>
      </c>
      <c r="G517">
        <f t="shared" ca="1" si="172"/>
        <v>3</v>
      </c>
      <c r="H517">
        <f t="shared" ca="1" si="176"/>
        <v>252</v>
      </c>
      <c r="I517" t="str">
        <f t="shared" ca="1" si="162"/>
        <v>x4</v>
      </c>
      <c r="J517">
        <f t="shared" ca="1" si="177"/>
        <v>148</v>
      </c>
      <c r="K517" s="5" t="str">
        <f t="shared" ca="1" si="174"/>
        <v>Ruta 6/6</v>
      </c>
      <c r="L517" s="5" t="str">
        <f t="shared" ca="1" si="174"/>
        <v>Sixto Celorrio (frente Valle Zuriza)</v>
      </c>
      <c r="M517" s="5" t="str">
        <f t="shared" ca="1" si="174"/>
        <v>04:47</v>
      </c>
      <c r="N517" s="5" t="str">
        <f t="shared" ca="1" si="174"/>
        <v>12:46</v>
      </c>
      <c r="O517" s="5" t="str">
        <f t="shared" ca="1" si="174"/>
        <v>20:46</v>
      </c>
      <c r="P517" s="5" t="str">
        <f t="shared" ca="1" si="174"/>
        <v>06:46</v>
      </c>
      <c r="Q517" s="5" t="str">
        <f t="shared" ca="1" si="174"/>
        <v>Opel Planta en Figueruelas</v>
      </c>
      <c r="R517" s="5">
        <f t="shared" ca="1" si="174"/>
        <v>0</v>
      </c>
      <c r="S517" s="5" t="str">
        <f t="shared" ca="1" si="174"/>
        <v>6</v>
      </c>
      <c r="T517" s="5" t="str">
        <f t="shared" ca="1" si="174"/>
        <v>6</v>
      </c>
      <c r="U517" s="5">
        <f t="shared" ca="1" si="174"/>
        <v>1</v>
      </c>
      <c r="V517" s="15">
        <f t="shared" ca="1" si="173"/>
        <v>147</v>
      </c>
      <c r="W517" s="15" t="str">
        <f t="shared" ca="1" si="178"/>
        <v/>
      </c>
      <c r="X517" s="15">
        <f t="shared" ca="1" si="163"/>
        <v>1</v>
      </c>
      <c r="Y517" s="15">
        <f t="shared" ca="1" si="175"/>
        <v>1</v>
      </c>
      <c r="Z517">
        <f t="shared" ca="1" si="167"/>
        <v>0</v>
      </c>
      <c r="AA517">
        <f t="shared" ca="1" si="169"/>
        <v>0</v>
      </c>
      <c r="AB517">
        <f t="shared" ca="1" si="170"/>
        <v>0</v>
      </c>
      <c r="AC517">
        <f t="shared" ca="1" si="159"/>
        <v>12</v>
      </c>
      <c r="AD517">
        <f t="shared" ca="1" si="160"/>
        <v>12</v>
      </c>
    </row>
    <row r="518" spans="5:30" x14ac:dyDescent="0.25">
      <c r="E518">
        <f t="shared" ca="1" si="166"/>
        <v>149</v>
      </c>
      <c r="F518" s="14">
        <f t="shared" si="161"/>
        <v>516</v>
      </c>
      <c r="G518">
        <f t="shared" ca="1" si="172"/>
        <v>3</v>
      </c>
      <c r="H518">
        <f t="shared" ca="1" si="176"/>
        <v>252</v>
      </c>
      <c r="I518" t="str">
        <f t="shared" ca="1" si="162"/>
        <v>x4</v>
      </c>
      <c r="J518">
        <f t="shared" ca="1" si="177"/>
        <v>149</v>
      </c>
      <c r="K518" s="5" t="str">
        <f t="shared" ca="1" si="174"/>
        <v>Ruta 6/6</v>
      </c>
      <c r="L518" s="5" t="str">
        <f t="shared" ca="1" si="174"/>
        <v>Avd. Puente del Pilar (esq. C/ Jesús - Pd. Bus)</v>
      </c>
      <c r="M518" s="5" t="str">
        <f t="shared" ca="1" si="174"/>
        <v>04:51</v>
      </c>
      <c r="N518" s="5" t="str">
        <f t="shared" ca="1" si="174"/>
        <v>12:50</v>
      </c>
      <c r="O518" s="5" t="str">
        <f t="shared" ca="1" si="174"/>
        <v>20:50</v>
      </c>
      <c r="P518" s="5" t="str">
        <f t="shared" ca="1" si="174"/>
        <v>06:50</v>
      </c>
      <c r="Q518" s="5" t="str">
        <f t="shared" ca="1" si="174"/>
        <v>Avd. Navarra, nº 183 (Pd. Bus)</v>
      </c>
      <c r="R518" s="5">
        <f t="shared" ca="1" si="174"/>
        <v>0</v>
      </c>
      <c r="S518" s="5" t="str">
        <f t="shared" ca="1" si="174"/>
        <v>6</v>
      </c>
      <c r="T518" s="5" t="str">
        <f t="shared" ca="1" si="174"/>
        <v>6</v>
      </c>
      <c r="U518" s="5">
        <f t="shared" ca="1" si="174"/>
        <v>2</v>
      </c>
      <c r="V518" s="15">
        <f t="shared" ca="1" si="173"/>
        <v>148</v>
      </c>
      <c r="W518" s="15" t="str">
        <f t="shared" ca="1" si="178"/>
        <v/>
      </c>
      <c r="X518" s="15">
        <f t="shared" ca="1" si="163"/>
        <v>1</v>
      </c>
      <c r="Y518" s="15">
        <f t="shared" ca="1" si="175"/>
        <v>1</v>
      </c>
      <c r="Z518">
        <f t="shared" ca="1" si="167"/>
        <v>0</v>
      </c>
      <c r="AA518">
        <f t="shared" ca="1" si="169"/>
        <v>0</v>
      </c>
      <c r="AB518">
        <f t="shared" ca="1" si="170"/>
        <v>0</v>
      </c>
      <c r="AC518">
        <f t="shared" ca="1" si="159"/>
        <v>11</v>
      </c>
      <c r="AD518">
        <f t="shared" ca="1" si="160"/>
        <v>11</v>
      </c>
    </row>
    <row r="519" spans="5:30" x14ac:dyDescent="0.25">
      <c r="E519">
        <f t="shared" ca="1" si="166"/>
        <v>150</v>
      </c>
      <c r="F519" s="14">
        <f t="shared" si="161"/>
        <v>517</v>
      </c>
      <c r="G519">
        <f t="shared" ca="1" si="172"/>
        <v>3</v>
      </c>
      <c r="H519">
        <f t="shared" ca="1" si="176"/>
        <v>252</v>
      </c>
      <c r="I519" t="str">
        <f t="shared" ca="1" si="162"/>
        <v>x4</v>
      </c>
      <c r="J519">
        <f t="shared" ca="1" si="177"/>
        <v>150</v>
      </c>
      <c r="K519" s="5" t="str">
        <f t="shared" ca="1" si="174"/>
        <v>Ruta 6/6</v>
      </c>
      <c r="L519" s="5" t="str">
        <f t="shared" ca="1" si="174"/>
        <v>C/ Asalto (Museo Centro de Historia)</v>
      </c>
      <c r="M519" s="5" t="str">
        <f t="shared" ca="1" si="174"/>
        <v>04:52</v>
      </c>
      <c r="N519" s="5" t="str">
        <f t="shared" ca="1" si="174"/>
        <v>12:52</v>
      </c>
      <c r="O519" s="5" t="str">
        <f t="shared" ca="1" si="174"/>
        <v>20:52</v>
      </c>
      <c r="P519" s="5" t="str">
        <f t="shared" ca="1" si="174"/>
        <v>06:52</v>
      </c>
      <c r="Q519" s="5" t="str">
        <f t="shared" ca="1" si="174"/>
        <v>C/ Rioja (rotonda frente estación del AVE)</v>
      </c>
      <c r="R519" s="5">
        <f t="shared" ca="1" si="174"/>
        <v>0</v>
      </c>
      <c r="S519" s="5" t="str">
        <f t="shared" ca="1" si="174"/>
        <v>6</v>
      </c>
      <c r="T519" s="5" t="str">
        <f t="shared" ca="1" si="174"/>
        <v>6</v>
      </c>
      <c r="U519" s="5">
        <f t="shared" ca="1" si="174"/>
        <v>3</v>
      </c>
      <c r="V519" s="15">
        <f t="shared" ca="1" si="173"/>
        <v>149</v>
      </c>
      <c r="W519" s="15" t="str">
        <f t="shared" ca="1" si="178"/>
        <v/>
      </c>
      <c r="X519" s="15">
        <f t="shared" ca="1" si="163"/>
        <v>1</v>
      </c>
      <c r="Y519" s="15">
        <f t="shared" ca="1" si="175"/>
        <v>1</v>
      </c>
      <c r="Z519">
        <f t="shared" ca="1" si="167"/>
        <v>0</v>
      </c>
      <c r="AA519">
        <f t="shared" ca="1" si="169"/>
        <v>0</v>
      </c>
      <c r="AB519">
        <f t="shared" ca="1" si="170"/>
        <v>0</v>
      </c>
      <c r="AC519">
        <f t="shared" ref="AC519:AC582" ca="1" si="179">IF($W519=1,0,$X519+AC520)</f>
        <v>10</v>
      </c>
      <c r="AD519">
        <f t="shared" ref="AD519:AD582" ca="1" si="180">IF($W519=1,0,$Y519+AD520)</f>
        <v>10</v>
      </c>
    </row>
    <row r="520" spans="5:30" x14ac:dyDescent="0.25">
      <c r="E520">
        <f t="shared" ca="1" si="166"/>
        <v>151</v>
      </c>
      <c r="F520" s="14">
        <f t="shared" si="161"/>
        <v>518</v>
      </c>
      <c r="G520">
        <f t="shared" ca="1" si="172"/>
        <v>3</v>
      </c>
      <c r="H520">
        <f t="shared" ca="1" si="176"/>
        <v>252</v>
      </c>
      <c r="I520" t="str">
        <f t="shared" ca="1" si="162"/>
        <v>x4</v>
      </c>
      <c r="J520">
        <f t="shared" ca="1" si="177"/>
        <v>151</v>
      </c>
      <c r="K520" s="5" t="str">
        <f t="shared" ca="1" si="174"/>
        <v>Ruta 6/6</v>
      </c>
      <c r="L520" s="5" t="str">
        <f t="shared" ca="1" si="174"/>
        <v>Pº La Mina, nº 21 (Edif. Balmes - Pd. Bus)</v>
      </c>
      <c r="M520" s="5" t="str">
        <f t="shared" ca="1" si="174"/>
        <v>04:53</v>
      </c>
      <c r="N520" s="5" t="str">
        <f t="shared" ca="1" si="174"/>
        <v>12:53</v>
      </c>
      <c r="O520" s="5" t="str">
        <f t="shared" ca="1" si="174"/>
        <v>20:53</v>
      </c>
      <c r="P520" s="5" t="str">
        <f t="shared" ca="1" si="174"/>
        <v>06:53</v>
      </c>
      <c r="Q520" s="5" t="str">
        <f t="shared" ca="1" si="174"/>
        <v>Pablo Gargallo (esq. Puerta Sancho)</v>
      </c>
      <c r="R520" s="5">
        <f t="shared" ca="1" si="174"/>
        <v>0</v>
      </c>
      <c r="S520" s="5" t="str">
        <f t="shared" ca="1" si="174"/>
        <v>6</v>
      </c>
      <c r="T520" s="5" t="str">
        <f t="shared" ca="1" si="174"/>
        <v>6</v>
      </c>
      <c r="U520" s="5">
        <f t="shared" ca="1" si="174"/>
        <v>4</v>
      </c>
      <c r="V520" s="15">
        <f t="shared" ca="1" si="173"/>
        <v>150</v>
      </c>
      <c r="W520" s="15" t="str">
        <f t="shared" ca="1" si="178"/>
        <v/>
      </c>
      <c r="X520" s="15">
        <f t="shared" ca="1" si="163"/>
        <v>1</v>
      </c>
      <c r="Y520" s="15">
        <f t="shared" ca="1" si="175"/>
        <v>1</v>
      </c>
      <c r="Z520">
        <f t="shared" ca="1" si="167"/>
        <v>0</v>
      </c>
      <c r="AA520">
        <f t="shared" ca="1" si="169"/>
        <v>0</v>
      </c>
      <c r="AB520">
        <f t="shared" ca="1" si="170"/>
        <v>0</v>
      </c>
      <c r="AC520">
        <f t="shared" ca="1" si="179"/>
        <v>9</v>
      </c>
      <c r="AD520">
        <f t="shared" ca="1" si="180"/>
        <v>9</v>
      </c>
    </row>
    <row r="521" spans="5:30" x14ac:dyDescent="0.25">
      <c r="E521">
        <f t="shared" ca="1" si="166"/>
        <v>152</v>
      </c>
      <c r="F521" s="14">
        <f t="shared" si="161"/>
        <v>519</v>
      </c>
      <c r="G521">
        <f t="shared" ca="1" si="172"/>
        <v>3</v>
      </c>
      <c r="H521">
        <f t="shared" ca="1" si="176"/>
        <v>252</v>
      </c>
      <c r="I521" t="str">
        <f t="shared" ca="1" si="162"/>
        <v>x4</v>
      </c>
      <c r="J521">
        <f t="shared" ca="1" si="177"/>
        <v>152</v>
      </c>
      <c r="K521" s="5" t="str">
        <f t="shared" ca="1" si="174"/>
        <v>Ruta 6/6</v>
      </c>
      <c r="L521" s="5" t="str">
        <f t="shared" ca="1" si="174"/>
        <v>Paseo Pamplona, nº 2 ( Pd. Bus)</v>
      </c>
      <c r="M521" s="5" t="str">
        <f t="shared" ca="1" si="174"/>
        <v>04:54</v>
      </c>
      <c r="N521" s="5" t="str">
        <f t="shared" ca="1" si="174"/>
        <v>12:54</v>
      </c>
      <c r="O521" s="5" t="str">
        <f t="shared" ca="1" si="174"/>
        <v>20:54</v>
      </c>
      <c r="P521" s="5" t="str">
        <f t="shared" ca="1" si="174"/>
        <v>06:54</v>
      </c>
      <c r="Q521" s="5" t="str">
        <f t="shared" ca="1" si="174"/>
        <v>Pablo Gargallo (esq. C/ Reino)</v>
      </c>
      <c r="R521" s="5">
        <f t="shared" ca="1" si="174"/>
        <v>0</v>
      </c>
      <c r="S521" s="5" t="str">
        <f t="shared" ca="1" si="174"/>
        <v>6</v>
      </c>
      <c r="T521" s="5" t="str">
        <f t="shared" ca="1" si="174"/>
        <v>6</v>
      </c>
      <c r="U521" s="5">
        <f t="shared" ca="1" si="174"/>
        <v>5</v>
      </c>
      <c r="V521" s="15">
        <f t="shared" ca="1" si="173"/>
        <v>151</v>
      </c>
      <c r="W521" s="15" t="str">
        <f t="shared" ca="1" si="178"/>
        <v/>
      </c>
      <c r="X521" s="15">
        <f t="shared" ca="1" si="163"/>
        <v>1</v>
      </c>
      <c r="Y521" s="15">
        <f t="shared" ca="1" si="175"/>
        <v>1</v>
      </c>
      <c r="Z521">
        <f t="shared" ca="1" si="167"/>
        <v>0</v>
      </c>
      <c r="AA521">
        <f t="shared" ca="1" si="169"/>
        <v>0</v>
      </c>
      <c r="AB521">
        <f t="shared" ca="1" si="170"/>
        <v>0</v>
      </c>
      <c r="AC521">
        <f t="shared" ca="1" si="179"/>
        <v>8</v>
      </c>
      <c r="AD521">
        <f t="shared" ca="1" si="180"/>
        <v>8</v>
      </c>
    </row>
    <row r="522" spans="5:30" x14ac:dyDescent="0.25">
      <c r="E522">
        <f t="shared" ca="1" si="166"/>
        <v>153</v>
      </c>
      <c r="F522" s="14">
        <f t="shared" si="161"/>
        <v>520</v>
      </c>
      <c r="G522">
        <f t="shared" ca="1" si="172"/>
        <v>3</v>
      </c>
      <c r="H522">
        <f t="shared" ca="1" si="176"/>
        <v>252</v>
      </c>
      <c r="I522" t="str">
        <f t="shared" ca="1" si="162"/>
        <v>x4</v>
      </c>
      <c r="J522">
        <f t="shared" ca="1" si="177"/>
        <v>153</v>
      </c>
      <c r="K522" s="5" t="str">
        <f t="shared" ca="1" si="174"/>
        <v>Ruta 6/6</v>
      </c>
      <c r="L522" s="5" t="str">
        <f t="shared" ca="1" si="174"/>
        <v>María Agustín, nº 20 (Museo Pablo Serrano - Pd. Bus)</v>
      </c>
      <c r="M522" s="5" t="str">
        <f t="shared" ca="1" si="174"/>
        <v>04:55</v>
      </c>
      <c r="N522" s="5" t="str">
        <f t="shared" ca="1" si="174"/>
        <v>12:55</v>
      </c>
      <c r="O522" s="5" t="str">
        <f t="shared" ca="1" si="174"/>
        <v>20:55</v>
      </c>
      <c r="P522" s="5" t="str">
        <f t="shared" ca="1" si="174"/>
        <v>06:55</v>
      </c>
      <c r="Q522" s="5" t="str">
        <f t="shared" ca="1" si="174"/>
        <v>María Agustín, nº 67 (Pd. Bus)</v>
      </c>
      <c r="R522" s="5">
        <f t="shared" ca="1" si="174"/>
        <v>0</v>
      </c>
      <c r="S522" s="5" t="str">
        <f t="shared" ca="1" si="174"/>
        <v>6</v>
      </c>
      <c r="T522" s="5" t="str">
        <f t="shared" ca="1" si="174"/>
        <v>6</v>
      </c>
      <c r="U522" s="5">
        <f t="shared" ca="1" si="174"/>
        <v>6</v>
      </c>
      <c r="V522" s="15">
        <f t="shared" ca="1" si="173"/>
        <v>152</v>
      </c>
      <c r="W522" s="15" t="str">
        <f t="shared" ca="1" si="178"/>
        <v/>
      </c>
      <c r="X522" s="15">
        <f t="shared" ca="1" si="163"/>
        <v>1</v>
      </c>
      <c r="Y522" s="15">
        <f t="shared" ca="1" si="175"/>
        <v>1</v>
      </c>
      <c r="Z522">
        <f t="shared" ca="1" si="167"/>
        <v>0</v>
      </c>
      <c r="AA522">
        <f t="shared" ca="1" si="169"/>
        <v>0</v>
      </c>
      <c r="AB522">
        <f t="shared" ca="1" si="170"/>
        <v>0</v>
      </c>
      <c r="AC522">
        <f t="shared" ca="1" si="179"/>
        <v>7</v>
      </c>
      <c r="AD522">
        <f t="shared" ca="1" si="180"/>
        <v>7</v>
      </c>
    </row>
    <row r="523" spans="5:30" x14ac:dyDescent="0.25">
      <c r="E523">
        <f t="shared" ca="1" si="166"/>
        <v>154</v>
      </c>
      <c r="F523" s="14">
        <f t="shared" ref="F523:F586" si="181">F522+1</f>
        <v>521</v>
      </c>
      <c r="G523">
        <f t="shared" ca="1" si="172"/>
        <v>3</v>
      </c>
      <c r="H523">
        <f t="shared" ca="1" si="176"/>
        <v>252</v>
      </c>
      <c r="I523" t="str">
        <f t="shared" ca="1" si="162"/>
        <v>x4</v>
      </c>
      <c r="J523">
        <f t="shared" ca="1" si="177"/>
        <v>154</v>
      </c>
      <c r="K523" s="5" t="str">
        <f t="shared" ca="1" si="174"/>
        <v>Ruta 6/6</v>
      </c>
      <c r="L523" s="5" t="str">
        <f t="shared" ca="1" si="174"/>
        <v>María Agustín, nº 62 (Pd. Bus)</v>
      </c>
      <c r="M523" s="5" t="str">
        <f t="shared" ca="1" si="174"/>
        <v>04:56</v>
      </c>
      <c r="N523" s="5" t="str">
        <f t="shared" ca="1" si="174"/>
        <v>12:56</v>
      </c>
      <c r="O523" s="5" t="str">
        <f t="shared" ca="1" si="174"/>
        <v>20:56</v>
      </c>
      <c r="P523" s="5" t="str">
        <f t="shared" ca="1" si="174"/>
        <v>06:56</v>
      </c>
      <c r="Q523" s="5" t="str">
        <f t="shared" ca="1" si="174"/>
        <v>María Agustín (frente Museo Pablo Serrano)</v>
      </c>
      <c r="R523" s="5">
        <f t="shared" ca="1" si="174"/>
        <v>0</v>
      </c>
      <c r="S523" s="5" t="str">
        <f t="shared" ca="1" si="174"/>
        <v>6</v>
      </c>
      <c r="T523" s="5" t="str">
        <f t="shared" ca="1" si="174"/>
        <v>6</v>
      </c>
      <c r="U523" s="5">
        <f t="shared" ca="1" si="174"/>
        <v>7</v>
      </c>
      <c r="V523" s="15">
        <f t="shared" ca="1" si="173"/>
        <v>153</v>
      </c>
      <c r="W523" s="15" t="str">
        <f t="shared" ca="1" si="178"/>
        <v/>
      </c>
      <c r="X523" s="15">
        <f t="shared" ca="1" si="163"/>
        <v>1</v>
      </c>
      <c r="Y523" s="15">
        <f t="shared" ca="1" si="175"/>
        <v>1</v>
      </c>
      <c r="Z523">
        <f t="shared" ca="1" si="167"/>
        <v>0</v>
      </c>
      <c r="AA523">
        <f t="shared" ca="1" si="169"/>
        <v>0</v>
      </c>
      <c r="AB523">
        <f t="shared" ca="1" si="170"/>
        <v>0</v>
      </c>
      <c r="AC523">
        <f t="shared" ca="1" si="179"/>
        <v>6</v>
      </c>
      <c r="AD523">
        <f t="shared" ca="1" si="180"/>
        <v>6</v>
      </c>
    </row>
    <row r="524" spans="5:30" x14ac:dyDescent="0.25">
      <c r="E524">
        <f t="shared" ca="1" si="166"/>
        <v>155</v>
      </c>
      <c r="F524" s="14">
        <f t="shared" si="181"/>
        <v>522</v>
      </c>
      <c r="G524">
        <f t="shared" ca="1" si="172"/>
        <v>3</v>
      </c>
      <c r="H524">
        <f t="shared" ca="1" si="176"/>
        <v>252</v>
      </c>
      <c r="I524" t="str">
        <f t="shared" ref="I524:I587" ca="1" si="182">OFFSET($A$2,1+G524,0)</f>
        <v>x4</v>
      </c>
      <c r="J524">
        <f t="shared" ca="1" si="177"/>
        <v>155</v>
      </c>
      <c r="K524" s="5" t="str">
        <f t="shared" ca="1" si="174"/>
        <v>Ruta 6/6</v>
      </c>
      <c r="L524" s="5" t="str">
        <f t="shared" ca="1" si="174"/>
        <v>Avd. Almozara, frente nº 7 ( Pd. Bus Ibercaja)</v>
      </c>
      <c r="M524" s="5" t="str">
        <f t="shared" ca="1" si="174"/>
        <v>04:57</v>
      </c>
      <c r="N524" s="5" t="str">
        <f t="shared" ca="1" si="174"/>
        <v>12:57</v>
      </c>
      <c r="O524" s="5" t="str">
        <f t="shared" ca="1" si="174"/>
        <v>20:57</v>
      </c>
      <c r="P524" s="5" t="str">
        <f t="shared" ca="1" si="174"/>
        <v>06:57</v>
      </c>
      <c r="Q524" s="5" t="str">
        <f t="shared" ca="1" si="174"/>
        <v>Paseo Pamplona (frente C/ Bilbao - Pd. Bus)</v>
      </c>
      <c r="R524" s="5">
        <f t="shared" ca="1" si="174"/>
        <v>0</v>
      </c>
      <c r="S524" s="5" t="str">
        <f t="shared" ca="1" si="174"/>
        <v>6</v>
      </c>
      <c r="T524" s="5" t="str">
        <f t="shared" ca="1" si="174"/>
        <v>6</v>
      </c>
      <c r="U524" s="5">
        <f t="shared" ca="1" si="174"/>
        <v>8</v>
      </c>
      <c r="V524" s="15">
        <f t="shared" ca="1" si="173"/>
        <v>154</v>
      </c>
      <c r="W524" s="15" t="str">
        <f t="shared" ca="1" si="178"/>
        <v/>
      </c>
      <c r="X524" s="15">
        <f t="shared" ref="X524:X587" ca="1" si="183">IF(AND(L524&lt;&gt;"",W524=""),1,0)</f>
        <v>1</v>
      </c>
      <c r="Y524" s="15">
        <f t="shared" ca="1" si="175"/>
        <v>1</v>
      </c>
      <c r="Z524">
        <f t="shared" ca="1" si="167"/>
        <v>0</v>
      </c>
      <c r="AA524">
        <f t="shared" ca="1" si="169"/>
        <v>0</v>
      </c>
      <c r="AB524">
        <f t="shared" ca="1" si="170"/>
        <v>0</v>
      </c>
      <c r="AC524">
        <f t="shared" ca="1" si="179"/>
        <v>5</v>
      </c>
      <c r="AD524">
        <f t="shared" ca="1" si="180"/>
        <v>5</v>
      </c>
    </row>
    <row r="525" spans="5:30" x14ac:dyDescent="0.25">
      <c r="E525">
        <f t="shared" ca="1" si="166"/>
        <v>156</v>
      </c>
      <c r="F525" s="14">
        <f t="shared" si="181"/>
        <v>523</v>
      </c>
      <c r="G525">
        <f t="shared" ca="1" si="172"/>
        <v>3</v>
      </c>
      <c r="H525">
        <f t="shared" ca="1" si="176"/>
        <v>252</v>
      </c>
      <c r="I525" t="str">
        <f t="shared" ca="1" si="182"/>
        <v>x4</v>
      </c>
      <c r="J525">
        <f t="shared" ca="1" si="177"/>
        <v>156</v>
      </c>
      <c r="K525" s="5" t="str">
        <f t="shared" ca="1" si="174"/>
        <v>Ruta 6/6</v>
      </c>
      <c r="L525" s="5" t="str">
        <f t="shared" ca="1" si="174"/>
        <v>Puerta Sancho, nº 11 (esq. C/Bruselas Edif. D. Quijote)</v>
      </c>
      <c r="M525" s="5" t="str">
        <f t="shared" ca="1" si="174"/>
        <v>04:59</v>
      </c>
      <c r="N525" s="5" t="str">
        <f t="shared" ca="1" si="174"/>
        <v>12:59</v>
      </c>
      <c r="O525" s="5" t="str">
        <f t="shared" ca="1" si="174"/>
        <v>20:59</v>
      </c>
      <c r="P525" s="5" t="str">
        <f t="shared" ca="1" si="174"/>
        <v>06:59</v>
      </c>
      <c r="Q525" s="5" t="str">
        <f t="shared" ca="1" si="174"/>
        <v>Paseo La Mina (frente nº 21 - Pd. Bus)</v>
      </c>
      <c r="R525" s="5">
        <f t="shared" ca="1" si="174"/>
        <v>0</v>
      </c>
      <c r="S525" s="5" t="str">
        <f t="shared" ca="1" si="174"/>
        <v>6</v>
      </c>
      <c r="T525" s="5" t="str">
        <f t="shared" ca="1" si="174"/>
        <v>6</v>
      </c>
      <c r="U525" s="5">
        <f t="shared" ca="1" si="174"/>
        <v>9</v>
      </c>
      <c r="V525" s="15">
        <f t="shared" ca="1" si="173"/>
        <v>155</v>
      </c>
      <c r="W525" s="15" t="str">
        <f t="shared" ca="1" si="178"/>
        <v/>
      </c>
      <c r="X525" s="15">
        <f t="shared" ca="1" si="183"/>
        <v>1</v>
      </c>
      <c r="Y525" s="15">
        <f t="shared" ca="1" si="175"/>
        <v>1</v>
      </c>
      <c r="Z525">
        <f t="shared" ca="1" si="167"/>
        <v>0</v>
      </c>
      <c r="AA525">
        <f t="shared" ca="1" si="169"/>
        <v>0</v>
      </c>
      <c r="AB525">
        <f t="shared" ca="1" si="170"/>
        <v>0</v>
      </c>
      <c r="AC525">
        <f t="shared" ca="1" si="179"/>
        <v>4</v>
      </c>
      <c r="AD525">
        <f t="shared" ca="1" si="180"/>
        <v>4</v>
      </c>
    </row>
    <row r="526" spans="5:30" x14ac:dyDescent="0.25">
      <c r="E526">
        <f t="shared" ca="1" si="166"/>
        <v>157</v>
      </c>
      <c r="F526" s="14">
        <f t="shared" si="181"/>
        <v>524</v>
      </c>
      <c r="G526">
        <f t="shared" ca="1" si="172"/>
        <v>3</v>
      </c>
      <c r="H526">
        <f t="shared" ca="1" si="176"/>
        <v>252</v>
      </c>
      <c r="I526" t="str">
        <f t="shared" ca="1" si="182"/>
        <v>x4</v>
      </c>
      <c r="J526">
        <f t="shared" ca="1" si="177"/>
        <v>157</v>
      </c>
      <c r="K526" s="5" t="str">
        <f t="shared" ca="1" si="174"/>
        <v>Ruta 6/6</v>
      </c>
      <c r="L526" s="5" t="str">
        <f t="shared" ca="1" si="174"/>
        <v>Avd. Navarra, nº 60 (Centro Cultural - Pd. Bus)</v>
      </c>
      <c r="M526" s="5" t="str">
        <f t="shared" ca="1" si="174"/>
        <v>05:01</v>
      </c>
      <c r="N526" s="5" t="str">
        <f t="shared" ca="1" si="174"/>
        <v>13:01</v>
      </c>
      <c r="O526" s="5" t="str">
        <f t="shared" ca="1" si="174"/>
        <v>21:01</v>
      </c>
      <c r="P526" s="5" t="str">
        <f t="shared" ca="1" si="174"/>
        <v>07:01</v>
      </c>
      <c r="Q526" s="5" t="str">
        <f t="shared" ca="1" si="174"/>
        <v>C/ Asalto (Edf. Trovador)</v>
      </c>
      <c r="R526" s="5">
        <f t="shared" ca="1" si="174"/>
        <v>0</v>
      </c>
      <c r="S526" s="5" t="str">
        <f t="shared" ca="1" si="174"/>
        <v>6</v>
      </c>
      <c r="T526" s="5" t="str">
        <f t="shared" ca="1" si="174"/>
        <v>6</v>
      </c>
      <c r="U526" s="5">
        <f t="shared" ca="1" si="174"/>
        <v>10</v>
      </c>
      <c r="V526" s="15">
        <f t="shared" ca="1" si="173"/>
        <v>156</v>
      </c>
      <c r="W526" s="15" t="str">
        <f t="shared" ca="1" si="178"/>
        <v/>
      </c>
      <c r="X526" s="15">
        <f t="shared" ca="1" si="183"/>
        <v>1</v>
      </c>
      <c r="Y526" s="15">
        <f t="shared" ca="1" si="175"/>
        <v>1</v>
      </c>
      <c r="Z526">
        <f t="shared" ca="1" si="167"/>
        <v>0</v>
      </c>
      <c r="AA526">
        <f t="shared" ca="1" si="169"/>
        <v>0</v>
      </c>
      <c r="AB526">
        <f t="shared" ca="1" si="170"/>
        <v>0</v>
      </c>
      <c r="AC526">
        <f t="shared" ca="1" si="179"/>
        <v>3</v>
      </c>
      <c r="AD526">
        <f t="shared" ca="1" si="180"/>
        <v>3</v>
      </c>
    </row>
    <row r="527" spans="5:30" x14ac:dyDescent="0.25">
      <c r="E527">
        <f t="shared" ca="1" si="166"/>
        <v>158</v>
      </c>
      <c r="F527" s="14">
        <f t="shared" si="181"/>
        <v>525</v>
      </c>
      <c r="G527">
        <f t="shared" ca="1" si="172"/>
        <v>3</v>
      </c>
      <c r="H527">
        <f t="shared" ca="1" si="176"/>
        <v>252</v>
      </c>
      <c r="I527" t="str">
        <f t="shared" ca="1" si="182"/>
        <v>x4</v>
      </c>
      <c r="J527">
        <f t="shared" ca="1" si="177"/>
        <v>158</v>
      </c>
      <c r="K527" s="5" t="str">
        <f t="shared" ca="1" si="174"/>
        <v>Ruta 6/6</v>
      </c>
      <c r="L527" s="5" t="str">
        <f t="shared" ca="1" si="174"/>
        <v>Avd. Navarra, (frente nº 183 - Pd. Bus )</v>
      </c>
      <c r="M527" s="5" t="str">
        <f t="shared" ca="1" si="174"/>
        <v>05:02</v>
      </c>
      <c r="N527" s="5" t="str">
        <f t="shared" ca="1" si="174"/>
        <v>13:02</v>
      </c>
      <c r="O527" s="5" t="str">
        <f t="shared" ca="1" si="174"/>
        <v>21:02</v>
      </c>
      <c r="P527" s="5" t="str">
        <f t="shared" ca="1" si="174"/>
        <v>07:02</v>
      </c>
      <c r="Q527" s="5" t="str">
        <f t="shared" ca="1" si="174"/>
        <v>Avd. Puente del Pilar (esq. A. Solans Pd. Bus)</v>
      </c>
      <c r="R527" s="5">
        <f t="shared" ca="1" si="174"/>
        <v>0</v>
      </c>
      <c r="S527" s="5" t="str">
        <f t="shared" ca="1" si="174"/>
        <v>6</v>
      </c>
      <c r="T527" s="5" t="str">
        <f t="shared" ca="1" si="174"/>
        <v>6</v>
      </c>
      <c r="U527" s="5">
        <f t="shared" ca="1" si="174"/>
        <v>11</v>
      </c>
      <c r="V527" s="15">
        <f t="shared" ca="1" si="173"/>
        <v>157</v>
      </c>
      <c r="W527" s="15" t="str">
        <f t="shared" ca="1" si="178"/>
        <v/>
      </c>
      <c r="X527" s="15">
        <f t="shared" ca="1" si="183"/>
        <v>1</v>
      </c>
      <c r="Y527" s="15">
        <f t="shared" ca="1" si="175"/>
        <v>1</v>
      </c>
      <c r="Z527">
        <f t="shared" ca="1" si="167"/>
        <v>0</v>
      </c>
      <c r="AA527">
        <f t="shared" ca="1" si="169"/>
        <v>0</v>
      </c>
      <c r="AB527">
        <f t="shared" ca="1" si="170"/>
        <v>0</v>
      </c>
      <c r="AC527">
        <f t="shared" ca="1" si="179"/>
        <v>2</v>
      </c>
      <c r="AD527">
        <f t="shared" ca="1" si="180"/>
        <v>2</v>
      </c>
    </row>
    <row r="528" spans="5:30" x14ac:dyDescent="0.25">
      <c r="E528">
        <f t="shared" ca="1" si="166"/>
        <v>159</v>
      </c>
      <c r="F528" s="14">
        <f t="shared" si="181"/>
        <v>526</v>
      </c>
      <c r="G528">
        <f t="shared" ca="1" si="172"/>
        <v>3</v>
      </c>
      <c r="H528">
        <f t="shared" ca="1" si="176"/>
        <v>252</v>
      </c>
      <c r="I528" t="str">
        <f t="shared" ca="1" si="182"/>
        <v>x4</v>
      </c>
      <c r="J528">
        <f t="shared" ca="1" si="177"/>
        <v>159</v>
      </c>
      <c r="K528" s="5" t="str">
        <f t="shared" ca="1" si="174"/>
        <v>Ruta 6/6</v>
      </c>
      <c r="L528" s="5" t="str">
        <f t="shared" ca="1" si="174"/>
        <v>Opel Planta en Figueruelas</v>
      </c>
      <c r="M528" s="5" t="str">
        <f t="shared" ca="1" si="174"/>
        <v>05:30</v>
      </c>
      <c r="N528" s="5" t="str">
        <f t="shared" ca="1" si="174"/>
        <v>13:30</v>
      </c>
      <c r="O528" s="5" t="str">
        <f t="shared" ca="1" si="174"/>
        <v>21:30</v>
      </c>
      <c r="P528" s="5" t="str">
        <f t="shared" ca="1" si="174"/>
        <v>07:30</v>
      </c>
      <c r="Q528" s="5" t="str">
        <f t="shared" ca="1" si="174"/>
        <v>Sixto Celorrio (frente Valle Zuriza)</v>
      </c>
      <c r="R528" s="5">
        <f t="shared" ca="1" si="174"/>
        <v>0</v>
      </c>
      <c r="S528" s="5" t="str">
        <f t="shared" ca="1" si="174"/>
        <v>6</v>
      </c>
      <c r="T528" s="5" t="str">
        <f t="shared" ca="1" si="174"/>
        <v>6</v>
      </c>
      <c r="U528" s="5">
        <f t="shared" ca="1" si="174"/>
        <v>12</v>
      </c>
      <c r="V528" s="15">
        <f t="shared" ca="1" si="173"/>
        <v>158</v>
      </c>
      <c r="W528" s="15" t="str">
        <f t="shared" ca="1" si="178"/>
        <v/>
      </c>
      <c r="X528" s="15">
        <f t="shared" ca="1" si="183"/>
        <v>1</v>
      </c>
      <c r="Y528" s="15">
        <f t="shared" ca="1" si="175"/>
        <v>1</v>
      </c>
      <c r="Z528">
        <f t="shared" ca="1" si="167"/>
        <v>0</v>
      </c>
      <c r="AA528">
        <f t="shared" ca="1" si="169"/>
        <v>0</v>
      </c>
      <c r="AB528">
        <f t="shared" ca="1" si="170"/>
        <v>0</v>
      </c>
      <c r="AC528">
        <f t="shared" ca="1" si="179"/>
        <v>1</v>
      </c>
      <c r="AD528">
        <f t="shared" ca="1" si="180"/>
        <v>1</v>
      </c>
    </row>
    <row r="529" spans="5:30" x14ac:dyDescent="0.25">
      <c r="E529">
        <f t="shared" ca="1" si="166"/>
        <v>160</v>
      </c>
      <c r="F529" s="14">
        <f t="shared" si="181"/>
        <v>527</v>
      </c>
      <c r="G529">
        <f t="shared" ca="1" si="172"/>
        <v>3</v>
      </c>
      <c r="H529">
        <f t="shared" ca="1" si="176"/>
        <v>252</v>
      </c>
      <c r="I529" t="str">
        <f t="shared" ca="1" si="182"/>
        <v>x4</v>
      </c>
      <c r="J529">
        <f t="shared" ca="1" si="177"/>
        <v>160</v>
      </c>
      <c r="K529" s="5" t="str">
        <f t="shared" ca="1" si="174"/>
        <v>Ruta 1/9</v>
      </c>
      <c r="L529" s="5" t="str">
        <f t="shared" ca="1" si="174"/>
        <v>Ruta 1/9</v>
      </c>
      <c r="M529" s="5" t="str">
        <f t="shared" ca="1" si="174"/>
        <v/>
      </c>
      <c r="N529" s="5" t="str">
        <f t="shared" ca="1" si="174"/>
        <v/>
      </c>
      <c r="O529" s="5" t="str">
        <f t="shared" ca="1" si="174"/>
        <v/>
      </c>
      <c r="P529" s="5" t="str">
        <f t="shared" ca="1" si="174"/>
        <v/>
      </c>
      <c r="Q529" s="5" t="str">
        <f t="shared" ca="1" si="174"/>
        <v/>
      </c>
      <c r="R529" s="5">
        <f t="shared" ca="1" si="174"/>
        <v>1</v>
      </c>
      <c r="S529" s="5" t="str">
        <f t="shared" ca="1" si="174"/>
        <v>1</v>
      </c>
      <c r="T529" s="5" t="str">
        <f t="shared" ca="1" si="174"/>
        <v>9</v>
      </c>
      <c r="U529" s="5">
        <f t="shared" ca="1" si="174"/>
        <v>0</v>
      </c>
      <c r="V529" s="15">
        <f t="shared" ref="V529:V551" ca="1" si="184">INDIRECT("'"&amp;$I529&amp;"'!"&amp;V$2&amp;$J529+2)</f>
        <v>159</v>
      </c>
      <c r="W529" s="15">
        <f t="shared" ca="1" si="178"/>
        <v>1</v>
      </c>
      <c r="X529" s="15">
        <f t="shared" ca="1" si="183"/>
        <v>0</v>
      </c>
      <c r="Y529" s="15" t="str">
        <f t="shared" ca="1" si="175"/>
        <v/>
      </c>
      <c r="Z529">
        <f t="shared" ca="1" si="167"/>
        <v>21</v>
      </c>
      <c r="AA529">
        <f t="shared" ca="1" si="169"/>
        <v>10</v>
      </c>
      <c r="AB529">
        <f t="shared" ca="1" si="170"/>
        <v>10</v>
      </c>
      <c r="AC529">
        <f t="shared" ca="1" si="179"/>
        <v>0</v>
      </c>
      <c r="AD529">
        <f t="shared" ca="1" si="180"/>
        <v>0</v>
      </c>
    </row>
    <row r="530" spans="5:30" x14ac:dyDescent="0.25">
      <c r="E530">
        <f t="shared" ca="1" si="166"/>
        <v>161</v>
      </c>
      <c r="F530" s="14">
        <f t="shared" si="181"/>
        <v>528</v>
      </c>
      <c r="G530">
        <f t="shared" ca="1" si="172"/>
        <v>3</v>
      </c>
      <c r="H530">
        <f t="shared" ca="1" si="176"/>
        <v>252</v>
      </c>
      <c r="I530" t="str">
        <f t="shared" ca="1" si="182"/>
        <v>x4</v>
      </c>
      <c r="J530">
        <f t="shared" ca="1" si="177"/>
        <v>161</v>
      </c>
      <c r="K530" s="5" t="str">
        <f t="shared" ca="1" si="174"/>
        <v>Ruta 1/9</v>
      </c>
      <c r="L530" s="5" t="str">
        <f t="shared" ca="1" si="174"/>
        <v>Avd. Real Zaragoza (nº 29 - Pd. Bus)</v>
      </c>
      <c r="M530" s="5" t="str">
        <f t="shared" ca="1" si="174"/>
        <v>04:50</v>
      </c>
      <c r="N530" s="5" t="str">
        <f t="shared" ca="1" si="174"/>
        <v>12:48</v>
      </c>
      <c r="O530" s="5" t="str">
        <f t="shared" ca="1" si="174"/>
        <v>20:48</v>
      </c>
      <c r="P530" s="5" t="str">
        <f t="shared" ca="1" si="174"/>
        <v>06:50</v>
      </c>
      <c r="Q530" s="5" t="str">
        <f t="shared" ca="1" si="174"/>
        <v>Opel Planta en Figueruelas</v>
      </c>
      <c r="R530" s="5">
        <f t="shared" ca="1" si="174"/>
        <v>0</v>
      </c>
      <c r="S530" s="5" t="str">
        <f t="shared" ca="1" si="174"/>
        <v>1</v>
      </c>
      <c r="T530" s="5" t="str">
        <f t="shared" ca="1" si="174"/>
        <v>9</v>
      </c>
      <c r="U530" s="5">
        <f t="shared" ca="1" si="174"/>
        <v>1</v>
      </c>
      <c r="V530" s="15">
        <f t="shared" ca="1" si="184"/>
        <v>160</v>
      </c>
      <c r="W530" s="15" t="str">
        <f t="shared" ca="1" si="178"/>
        <v/>
      </c>
      <c r="X530" s="15">
        <f t="shared" ca="1" si="183"/>
        <v>1</v>
      </c>
      <c r="Y530" s="15">
        <f t="shared" ca="1" si="175"/>
        <v>1</v>
      </c>
      <c r="Z530">
        <f t="shared" ca="1" si="167"/>
        <v>0</v>
      </c>
      <c r="AA530">
        <f t="shared" ca="1" si="169"/>
        <v>0</v>
      </c>
      <c r="AB530">
        <f t="shared" ca="1" si="170"/>
        <v>0</v>
      </c>
      <c r="AC530">
        <f t="shared" ca="1" si="179"/>
        <v>10</v>
      </c>
      <c r="AD530">
        <f t="shared" ca="1" si="180"/>
        <v>10</v>
      </c>
    </row>
    <row r="531" spans="5:30" x14ac:dyDescent="0.25">
      <c r="E531">
        <f t="shared" ca="1" si="166"/>
        <v>162</v>
      </c>
      <c r="F531" s="14">
        <f t="shared" si="181"/>
        <v>529</v>
      </c>
      <c r="G531">
        <f t="shared" ca="1" si="172"/>
        <v>3</v>
      </c>
      <c r="H531">
        <f t="shared" ca="1" si="176"/>
        <v>252</v>
      </c>
      <c r="I531" t="str">
        <f t="shared" ca="1" si="182"/>
        <v>x4</v>
      </c>
      <c r="J531">
        <f t="shared" ca="1" si="177"/>
        <v>162</v>
      </c>
      <c r="K531" s="5" t="str">
        <f t="shared" ca="1" si="174"/>
        <v>Ruta 1/9</v>
      </c>
      <c r="L531" s="5" t="str">
        <f t="shared" ca="1" si="174"/>
        <v>Avd. Santa Isabel (plaza Serrano - Pd. Bus)</v>
      </c>
      <c r="M531" s="5" t="str">
        <f t="shared" ca="1" si="174"/>
        <v>04:52</v>
      </c>
      <c r="N531" s="5" t="str">
        <f t="shared" ca="1" si="174"/>
        <v>12:50</v>
      </c>
      <c r="O531" s="5" t="str">
        <f t="shared" ca="1" si="174"/>
        <v>20:50</v>
      </c>
      <c r="P531" s="5" t="str">
        <f t="shared" ca="1" si="174"/>
        <v>06:52</v>
      </c>
      <c r="Q531" s="5" t="str">
        <f t="shared" ca="1" si="174"/>
        <v>Avd. Real Zaragoza (frente nº 29 - Pd. Bus)</v>
      </c>
      <c r="R531" s="5">
        <f t="shared" ca="1" si="174"/>
        <v>0</v>
      </c>
      <c r="S531" s="5" t="str">
        <f t="shared" ca="1" si="174"/>
        <v>1</v>
      </c>
      <c r="T531" s="5" t="str">
        <f t="shared" ca="1" si="174"/>
        <v>9</v>
      </c>
      <c r="U531" s="5">
        <f t="shared" ca="1" si="174"/>
        <v>2</v>
      </c>
      <c r="V531" s="15">
        <f t="shared" ca="1" si="184"/>
        <v>161</v>
      </c>
      <c r="W531" s="15" t="str">
        <f t="shared" ca="1" si="178"/>
        <v/>
      </c>
      <c r="X531" s="15">
        <f t="shared" ca="1" si="183"/>
        <v>1</v>
      </c>
      <c r="Y531" s="15">
        <f t="shared" ca="1" si="175"/>
        <v>1</v>
      </c>
      <c r="Z531">
        <f t="shared" ca="1" si="167"/>
        <v>0</v>
      </c>
      <c r="AA531">
        <f t="shared" ca="1" si="169"/>
        <v>0</v>
      </c>
      <c r="AB531">
        <f t="shared" ca="1" si="170"/>
        <v>0</v>
      </c>
      <c r="AC531">
        <f t="shared" ca="1" si="179"/>
        <v>9</v>
      </c>
      <c r="AD531">
        <f t="shared" ca="1" si="180"/>
        <v>9</v>
      </c>
    </row>
    <row r="532" spans="5:30" x14ac:dyDescent="0.25">
      <c r="E532">
        <f t="shared" ca="1" si="166"/>
        <v>163</v>
      </c>
      <c r="F532" s="14">
        <f t="shared" si="181"/>
        <v>530</v>
      </c>
      <c r="G532">
        <f t="shared" ca="1" si="172"/>
        <v>3</v>
      </c>
      <c r="H532">
        <f t="shared" ca="1" si="176"/>
        <v>252</v>
      </c>
      <c r="I532" t="str">
        <f t="shared" ca="1" si="182"/>
        <v>x4</v>
      </c>
      <c r="J532">
        <f t="shared" ca="1" si="177"/>
        <v>163</v>
      </c>
      <c r="K532" s="5" t="str">
        <f t="shared" ca="1" si="174"/>
        <v>Ruta 1/9</v>
      </c>
      <c r="L532" s="5" t="str">
        <f t="shared" ca="1" si="174"/>
        <v>Avd. Santa Isabel (esq. Avd. Industria - Gasolinera/Pd. Bus)</v>
      </c>
      <c r="M532" s="5" t="str">
        <f t="shared" ca="1" si="174"/>
        <v>04:55</v>
      </c>
      <c r="N532" s="5" t="str">
        <f t="shared" ca="1" si="174"/>
        <v>12:53</v>
      </c>
      <c r="O532" s="5" t="str">
        <f t="shared" ca="1" si="174"/>
        <v>20:53</v>
      </c>
      <c r="P532" s="5" t="str">
        <f t="shared" ca="1" si="174"/>
        <v>06:55</v>
      </c>
      <c r="Q532" s="5" t="str">
        <f t="shared" ca="1" si="174"/>
        <v>Avd. Santa Isabel (frente plaza Serrano - Pd. Bus)</v>
      </c>
      <c r="R532" s="5">
        <f t="shared" ca="1" si="174"/>
        <v>0</v>
      </c>
      <c r="S532" s="5" t="str">
        <f t="shared" ca="1" si="174"/>
        <v>1</v>
      </c>
      <c r="T532" s="5" t="str">
        <f t="shared" ca="1" si="174"/>
        <v>9</v>
      </c>
      <c r="U532" s="5">
        <f t="shared" ca="1" si="174"/>
        <v>3</v>
      </c>
      <c r="V532" s="15">
        <f t="shared" ca="1" si="184"/>
        <v>162</v>
      </c>
      <c r="W532" s="15" t="str">
        <f t="shared" ca="1" si="178"/>
        <v/>
      </c>
      <c r="X532" s="15">
        <f t="shared" ca="1" si="183"/>
        <v>1</v>
      </c>
      <c r="Y532" s="15">
        <f t="shared" ca="1" si="175"/>
        <v>1</v>
      </c>
      <c r="Z532">
        <f t="shared" ca="1" si="167"/>
        <v>0</v>
      </c>
      <c r="AA532">
        <f t="shared" ca="1" si="169"/>
        <v>0</v>
      </c>
      <c r="AB532">
        <f t="shared" ca="1" si="170"/>
        <v>0</v>
      </c>
      <c r="AC532">
        <f t="shared" ca="1" si="179"/>
        <v>8</v>
      </c>
      <c r="AD532">
        <f t="shared" ca="1" si="180"/>
        <v>8</v>
      </c>
    </row>
    <row r="533" spans="5:30" x14ac:dyDescent="0.25">
      <c r="E533">
        <f t="shared" ca="1" si="166"/>
        <v>164</v>
      </c>
      <c r="F533" s="14">
        <f t="shared" si="181"/>
        <v>531</v>
      </c>
      <c r="G533">
        <f t="shared" ca="1" si="172"/>
        <v>3</v>
      </c>
      <c r="H533">
        <f t="shared" ca="1" si="176"/>
        <v>252</v>
      </c>
      <c r="I533" t="str">
        <f t="shared" ca="1" si="182"/>
        <v>x4</v>
      </c>
      <c r="J533">
        <f t="shared" ca="1" si="177"/>
        <v>164</v>
      </c>
      <c r="K533" s="5" t="str">
        <f t="shared" ca="1" si="174"/>
        <v>Ruta 1/9</v>
      </c>
      <c r="L533" s="5" t="str">
        <f t="shared" ca="1" si="174"/>
        <v>Avd. Cataluña (CAF - Pd. Bus)</v>
      </c>
      <c r="M533" s="5" t="str">
        <f t="shared" ca="1" si="174"/>
        <v>04:57</v>
      </c>
      <c r="N533" s="5" t="str">
        <f t="shared" ca="1" si="174"/>
        <v>12:55</v>
      </c>
      <c r="O533" s="5" t="str">
        <f t="shared" ca="1" si="174"/>
        <v>20:55</v>
      </c>
      <c r="P533" s="5" t="str">
        <f t="shared" ca="1" si="174"/>
        <v>06:57</v>
      </c>
      <c r="Q533" s="5" t="str">
        <f t="shared" ca="1" si="174"/>
        <v>Avd. Santa Isabel (frente Avd. Industria)</v>
      </c>
      <c r="R533" s="5">
        <f t="shared" ca="1" si="174"/>
        <v>0</v>
      </c>
      <c r="S533" s="5" t="str">
        <f t="shared" ca="1" si="174"/>
        <v>1</v>
      </c>
      <c r="T533" s="5" t="str">
        <f t="shared" ca="1" si="174"/>
        <v>9</v>
      </c>
      <c r="U533" s="5">
        <f t="shared" ca="1" si="174"/>
        <v>4</v>
      </c>
      <c r="V533" s="15">
        <f t="shared" ca="1" si="184"/>
        <v>163</v>
      </c>
      <c r="W533" s="15" t="str">
        <f t="shared" ca="1" si="178"/>
        <v/>
      </c>
      <c r="X533" s="15">
        <f t="shared" ca="1" si="183"/>
        <v>1</v>
      </c>
      <c r="Y533" s="15">
        <f t="shared" ca="1" si="175"/>
        <v>1</v>
      </c>
      <c r="Z533">
        <f t="shared" ca="1" si="167"/>
        <v>0</v>
      </c>
      <c r="AA533">
        <f t="shared" ca="1" si="169"/>
        <v>0</v>
      </c>
      <c r="AB533">
        <f t="shared" ca="1" si="170"/>
        <v>0</v>
      </c>
      <c r="AC533">
        <f t="shared" ca="1" si="179"/>
        <v>7</v>
      </c>
      <c r="AD533">
        <f t="shared" ca="1" si="180"/>
        <v>7</v>
      </c>
    </row>
    <row r="534" spans="5:30" x14ac:dyDescent="0.25">
      <c r="E534">
        <f t="shared" ca="1" si="166"/>
        <v>165</v>
      </c>
      <c r="F534" s="14">
        <f t="shared" si="181"/>
        <v>532</v>
      </c>
      <c r="G534">
        <f t="shared" ca="1" si="172"/>
        <v>3</v>
      </c>
      <c r="H534">
        <f t="shared" ca="1" si="176"/>
        <v>252</v>
      </c>
      <c r="I534" t="str">
        <f t="shared" ca="1" si="182"/>
        <v>x4</v>
      </c>
      <c r="J534">
        <f t="shared" ca="1" si="177"/>
        <v>165</v>
      </c>
      <c r="K534" s="5" t="str">
        <f t="shared" ca="1" si="174"/>
        <v>Ruta 1/9</v>
      </c>
      <c r="L534" s="5" t="str">
        <f t="shared" ca="1" si="174"/>
        <v>Avd. Cataluña, nº 189 (Los Charros)</v>
      </c>
      <c r="M534" s="5" t="str">
        <f t="shared" ca="1" si="174"/>
        <v>04:58</v>
      </c>
      <c r="N534" s="5" t="str">
        <f t="shared" ca="1" si="174"/>
        <v>12:56</v>
      </c>
      <c r="O534" s="5" t="str">
        <f t="shared" ca="1" si="174"/>
        <v>20:56</v>
      </c>
      <c r="P534" s="5" t="str">
        <f t="shared" ca="1" si="174"/>
        <v>06:58</v>
      </c>
      <c r="Q534" s="5" t="str">
        <f t="shared" ca="1" si="174"/>
        <v>Avd. Cataluña (frente CAF)</v>
      </c>
      <c r="R534" s="5">
        <f t="shared" ca="1" si="174"/>
        <v>0</v>
      </c>
      <c r="S534" s="5" t="str">
        <f t="shared" ca="1" si="174"/>
        <v>1</v>
      </c>
      <c r="T534" s="5" t="str">
        <f t="shared" ca="1" si="174"/>
        <v>9</v>
      </c>
      <c r="U534" s="5">
        <f t="shared" ca="1" si="174"/>
        <v>5</v>
      </c>
      <c r="V534" s="15">
        <f t="shared" ca="1" si="184"/>
        <v>164</v>
      </c>
      <c r="W534" s="15" t="str">
        <f t="shared" ca="1" si="178"/>
        <v/>
      </c>
      <c r="X534" s="15">
        <f t="shared" ca="1" si="183"/>
        <v>1</v>
      </c>
      <c r="Y534" s="15">
        <f t="shared" ca="1" si="175"/>
        <v>1</v>
      </c>
      <c r="Z534">
        <f t="shared" ca="1" si="167"/>
        <v>0</v>
      </c>
      <c r="AA534">
        <f t="shared" ca="1" si="169"/>
        <v>0</v>
      </c>
      <c r="AB534">
        <f t="shared" ca="1" si="170"/>
        <v>0</v>
      </c>
      <c r="AC534">
        <f t="shared" ca="1" si="179"/>
        <v>6</v>
      </c>
      <c r="AD534">
        <f t="shared" ca="1" si="180"/>
        <v>6</v>
      </c>
    </row>
    <row r="535" spans="5:30" x14ac:dyDescent="0.25">
      <c r="E535">
        <f t="shared" ca="1" si="166"/>
        <v>166</v>
      </c>
      <c r="F535" s="14">
        <f t="shared" si="181"/>
        <v>533</v>
      </c>
      <c r="G535">
        <f t="shared" ca="1" si="172"/>
        <v>3</v>
      </c>
      <c r="H535">
        <f t="shared" ca="1" si="176"/>
        <v>252</v>
      </c>
      <c r="I535" t="str">
        <f t="shared" ca="1" si="182"/>
        <v>x4</v>
      </c>
      <c r="J535">
        <f t="shared" ca="1" si="177"/>
        <v>166</v>
      </c>
      <c r="K535" s="5" t="str">
        <f t="shared" ca="1" si="174"/>
        <v>Ruta 1/9</v>
      </c>
      <c r="L535" s="5" t="str">
        <f t="shared" ca="1" si="174"/>
        <v>Avd. Cataluña (frente Felisa Galé)</v>
      </c>
      <c r="M535" s="5" t="str">
        <f t="shared" ca="1" si="174"/>
        <v>05:01</v>
      </c>
      <c r="N535" s="5" t="str">
        <f t="shared" ca="1" si="174"/>
        <v>12:59</v>
      </c>
      <c r="O535" s="5" t="str">
        <f t="shared" ca="1" si="174"/>
        <v>20:59</v>
      </c>
      <c r="P535" s="5" t="str">
        <f t="shared" ca="1" si="174"/>
        <v>07:01</v>
      </c>
      <c r="Q535" s="5" t="str">
        <f t="shared" ca="1" si="174"/>
        <v>Avd. Cataluña (frente nº 189 - Los Charros)</v>
      </c>
      <c r="R535" s="5">
        <f t="shared" ca="1" si="174"/>
        <v>0</v>
      </c>
      <c r="S535" s="5" t="str">
        <f t="shared" ca="1" si="174"/>
        <v>1</v>
      </c>
      <c r="T535" s="5" t="str">
        <f t="shared" ca="1" si="174"/>
        <v>9</v>
      </c>
      <c r="U535" s="5">
        <f t="shared" ca="1" si="174"/>
        <v>6</v>
      </c>
      <c r="V535" s="15">
        <f t="shared" ca="1" si="184"/>
        <v>165</v>
      </c>
      <c r="W535" s="15" t="str">
        <f t="shared" ca="1" si="178"/>
        <v/>
      </c>
      <c r="X535" s="15">
        <f t="shared" ca="1" si="183"/>
        <v>1</v>
      </c>
      <c r="Y535" s="15">
        <f t="shared" ca="1" si="175"/>
        <v>1</v>
      </c>
      <c r="Z535">
        <f t="shared" ca="1" si="167"/>
        <v>0</v>
      </c>
      <c r="AA535">
        <f t="shared" ca="1" si="169"/>
        <v>0</v>
      </c>
      <c r="AB535">
        <f t="shared" ca="1" si="170"/>
        <v>0</v>
      </c>
      <c r="AC535">
        <f t="shared" ca="1" si="179"/>
        <v>5</v>
      </c>
      <c r="AD535">
        <f t="shared" ca="1" si="180"/>
        <v>5</v>
      </c>
    </row>
    <row r="536" spans="5:30" x14ac:dyDescent="0.25">
      <c r="E536">
        <f t="shared" ref="E536:E599" ca="1" si="185">IF(G536&lt;&gt;G535,1,E535+1)</f>
        <v>167</v>
      </c>
      <c r="F536" s="14">
        <f t="shared" si="181"/>
        <v>534</v>
      </c>
      <c r="G536">
        <f t="shared" ca="1" si="172"/>
        <v>3</v>
      </c>
      <c r="H536">
        <f t="shared" ca="1" si="176"/>
        <v>252</v>
      </c>
      <c r="I536" t="str">
        <f t="shared" ca="1" si="182"/>
        <v>x4</v>
      </c>
      <c r="J536">
        <f t="shared" ca="1" si="177"/>
        <v>167</v>
      </c>
      <c r="K536" s="5" t="str">
        <f t="shared" ca="1" si="174"/>
        <v>Ruta 1/9</v>
      </c>
      <c r="L536" s="5" t="str">
        <f t="shared" ca="1" si="174"/>
        <v>Marqués de la Cadena, (frente nº 57 Pd. Bus CAN)</v>
      </c>
      <c r="M536" s="5" t="str">
        <f t="shared" ca="1" si="174"/>
        <v>05:03</v>
      </c>
      <c r="N536" s="5" t="str">
        <f t="shared" ca="1" si="174"/>
        <v>13:01</v>
      </c>
      <c r="O536" s="5" t="str">
        <f t="shared" ca="1" si="174"/>
        <v>21:01</v>
      </c>
      <c r="P536" s="5" t="str">
        <f t="shared" ca="1" si="174"/>
        <v>07:03</v>
      </c>
      <c r="Q536" s="5" t="str">
        <f t="shared" ca="1" si="174"/>
        <v>Avd. Cataluña (esq. Felisa Galé)</v>
      </c>
      <c r="R536" s="5">
        <f t="shared" ca="1" si="174"/>
        <v>0</v>
      </c>
      <c r="S536" s="5" t="str">
        <f t="shared" ca="1" si="174"/>
        <v>1</v>
      </c>
      <c r="T536" s="5" t="str">
        <f t="shared" ca="1" si="174"/>
        <v>9</v>
      </c>
      <c r="U536" s="5">
        <f t="shared" ca="1" si="174"/>
        <v>7</v>
      </c>
      <c r="V536" s="15">
        <f t="shared" ca="1" si="184"/>
        <v>166</v>
      </c>
      <c r="W536" s="15" t="str">
        <f t="shared" ca="1" si="178"/>
        <v/>
      </c>
      <c r="X536" s="15">
        <f t="shared" ca="1" si="183"/>
        <v>1</v>
      </c>
      <c r="Y536" s="15">
        <f t="shared" ca="1" si="175"/>
        <v>1</v>
      </c>
      <c r="Z536">
        <f t="shared" ca="1" si="167"/>
        <v>0</v>
      </c>
      <c r="AA536">
        <f t="shared" ca="1" si="169"/>
        <v>0</v>
      </c>
      <c r="AB536">
        <f t="shared" ca="1" si="170"/>
        <v>0</v>
      </c>
      <c r="AC536">
        <f t="shared" ca="1" si="179"/>
        <v>4</v>
      </c>
      <c r="AD536">
        <f t="shared" ca="1" si="180"/>
        <v>4</v>
      </c>
    </row>
    <row r="537" spans="5:30" x14ac:dyDescent="0.25">
      <c r="E537">
        <f t="shared" ca="1" si="185"/>
        <v>168</v>
      </c>
      <c r="F537" s="14">
        <f t="shared" si="181"/>
        <v>535</v>
      </c>
      <c r="G537">
        <f t="shared" ca="1" si="172"/>
        <v>3</v>
      </c>
      <c r="H537">
        <f t="shared" ca="1" si="176"/>
        <v>252</v>
      </c>
      <c r="I537" t="str">
        <f t="shared" ca="1" si="182"/>
        <v>x4</v>
      </c>
      <c r="J537">
        <f t="shared" ca="1" si="177"/>
        <v>168</v>
      </c>
      <c r="K537" s="5" t="str">
        <f t="shared" ca="1" si="174"/>
        <v>Ruta 1/9</v>
      </c>
      <c r="L537" s="5" t="str">
        <f t="shared" ca="1" si="174"/>
        <v>San Juan de la Peña (Pd. Bus Hierros Alfonso)</v>
      </c>
      <c r="M537" s="5" t="str">
        <f t="shared" ca="1" si="174"/>
        <v>05:05</v>
      </c>
      <c r="N537" s="5" t="str">
        <f t="shared" ca="1" si="174"/>
        <v>13:03</v>
      </c>
      <c r="O537" s="5" t="str">
        <f t="shared" ca="1" si="174"/>
        <v>21:03</v>
      </c>
      <c r="P537" s="5" t="str">
        <f t="shared" ca="1" si="174"/>
        <v>07:05</v>
      </c>
      <c r="Q537" s="5" t="str">
        <f t="shared" ca="1" si="174"/>
        <v>Marqués de la Cadena (Plaza Mozart - Pd. Bus)</v>
      </c>
      <c r="R537" s="5">
        <f t="shared" ca="1" si="174"/>
        <v>0</v>
      </c>
      <c r="S537" s="5" t="str">
        <f t="shared" ca="1" si="174"/>
        <v>1</v>
      </c>
      <c r="T537" s="5" t="str">
        <f t="shared" ref="K537:U560" ca="1" si="186">INDIRECT("'"&amp;$I537&amp;"'!"&amp;T$2&amp;$J537+2)</f>
        <v>9</v>
      </c>
      <c r="U537" s="5">
        <f t="shared" ca="1" si="186"/>
        <v>8</v>
      </c>
      <c r="V537" s="15">
        <f t="shared" ca="1" si="184"/>
        <v>167</v>
      </c>
      <c r="W537" s="15" t="str">
        <f t="shared" ca="1" si="178"/>
        <v/>
      </c>
      <c r="X537" s="15">
        <f t="shared" ca="1" si="183"/>
        <v>1</v>
      </c>
      <c r="Y537" s="15">
        <f t="shared" ca="1" si="175"/>
        <v>1</v>
      </c>
      <c r="Z537">
        <f t="shared" ca="1" si="167"/>
        <v>0</v>
      </c>
      <c r="AA537">
        <f t="shared" ca="1" si="169"/>
        <v>0</v>
      </c>
      <c r="AB537">
        <f t="shared" ca="1" si="170"/>
        <v>0</v>
      </c>
      <c r="AC537">
        <f t="shared" ca="1" si="179"/>
        <v>3</v>
      </c>
      <c r="AD537">
        <f t="shared" ca="1" si="180"/>
        <v>3</v>
      </c>
    </row>
    <row r="538" spans="5:30" x14ac:dyDescent="0.25">
      <c r="E538">
        <f t="shared" ca="1" si="185"/>
        <v>169</v>
      </c>
      <c r="F538" s="14">
        <f t="shared" si="181"/>
        <v>536</v>
      </c>
      <c r="G538">
        <f t="shared" ca="1" si="172"/>
        <v>3</v>
      </c>
      <c r="H538">
        <f t="shared" ca="1" si="176"/>
        <v>252</v>
      </c>
      <c r="I538" t="str">
        <f t="shared" ca="1" si="182"/>
        <v>x4</v>
      </c>
      <c r="J538">
        <f t="shared" ca="1" si="177"/>
        <v>169</v>
      </c>
      <c r="K538" s="5" t="str">
        <f t="shared" ca="1" si="186"/>
        <v>Ruta 1/9</v>
      </c>
      <c r="L538" s="5" t="str">
        <f t="shared" ca="1" si="186"/>
        <v>San Juan de la Peña, nº 182 (Pd. Bus)</v>
      </c>
      <c r="M538" s="5" t="str">
        <f t="shared" ca="1" si="186"/>
        <v>05:07</v>
      </c>
      <c r="N538" s="5" t="str">
        <f t="shared" ca="1" si="186"/>
        <v>13:05</v>
      </c>
      <c r="O538" s="5" t="str">
        <f t="shared" ca="1" si="186"/>
        <v>21:05</v>
      </c>
      <c r="P538" s="5" t="str">
        <f t="shared" ca="1" si="186"/>
        <v>07:07</v>
      </c>
      <c r="Q538" s="5" t="str">
        <f t="shared" ca="1" si="186"/>
        <v>San Juan de la Peña (frente Hierros Alfonso)</v>
      </c>
      <c r="R538" s="5">
        <f t="shared" ca="1" si="186"/>
        <v>0</v>
      </c>
      <c r="S538" s="5" t="str">
        <f t="shared" ca="1" si="186"/>
        <v>1</v>
      </c>
      <c r="T538" s="5" t="str">
        <f t="shared" ca="1" si="186"/>
        <v>9</v>
      </c>
      <c r="U538" s="5">
        <f t="shared" ca="1" si="186"/>
        <v>9</v>
      </c>
      <c r="V538" s="15">
        <f t="shared" ca="1" si="184"/>
        <v>168</v>
      </c>
      <c r="W538" s="15" t="str">
        <f t="shared" ca="1" si="178"/>
        <v/>
      </c>
      <c r="X538" s="15">
        <f t="shared" ca="1" si="183"/>
        <v>1</v>
      </c>
      <c r="Y538" s="15">
        <f t="shared" ca="1" si="175"/>
        <v>1</v>
      </c>
      <c r="Z538">
        <f t="shared" ca="1" si="167"/>
        <v>0</v>
      </c>
      <c r="AA538">
        <f t="shared" ca="1" si="169"/>
        <v>0</v>
      </c>
      <c r="AB538">
        <f t="shared" ca="1" si="170"/>
        <v>0</v>
      </c>
      <c r="AC538">
        <f t="shared" ca="1" si="179"/>
        <v>2</v>
      </c>
      <c r="AD538">
        <f t="shared" ca="1" si="180"/>
        <v>2</v>
      </c>
    </row>
    <row r="539" spans="5:30" x14ac:dyDescent="0.25">
      <c r="E539">
        <f t="shared" ca="1" si="185"/>
        <v>170</v>
      </c>
      <c r="F539" s="14">
        <f t="shared" si="181"/>
        <v>537</v>
      </c>
      <c r="G539">
        <f t="shared" ca="1" si="172"/>
        <v>3</v>
      </c>
      <c r="H539">
        <f t="shared" ca="1" si="176"/>
        <v>252</v>
      </c>
      <c r="I539" t="str">
        <f t="shared" ca="1" si="182"/>
        <v>x4</v>
      </c>
      <c r="J539">
        <f t="shared" ca="1" si="177"/>
        <v>170</v>
      </c>
      <c r="K539" s="5" t="str">
        <f t="shared" ca="1" si="186"/>
        <v>Ruta 1/9</v>
      </c>
      <c r="L539" s="5" t="str">
        <f t="shared" ca="1" si="186"/>
        <v>Opel Planta en Figueruelas</v>
      </c>
      <c r="M539" s="5" t="str">
        <f t="shared" ca="1" si="186"/>
        <v>05:30</v>
      </c>
      <c r="N539" s="5" t="str">
        <f t="shared" ca="1" si="186"/>
        <v>13:30</v>
      </c>
      <c r="O539" s="5" t="str">
        <f t="shared" ca="1" si="186"/>
        <v>21:30</v>
      </c>
      <c r="P539" s="5" t="str">
        <f t="shared" ca="1" si="186"/>
        <v>07:30</v>
      </c>
      <c r="Q539" s="5" t="str">
        <f t="shared" ca="1" si="186"/>
        <v>San Juan de la Peña, nº 182 (Pd. Bus)</v>
      </c>
      <c r="R539" s="5">
        <f t="shared" ca="1" si="186"/>
        <v>0</v>
      </c>
      <c r="S539" s="5" t="str">
        <f t="shared" ca="1" si="186"/>
        <v>1</v>
      </c>
      <c r="T539" s="5" t="str">
        <f t="shared" ca="1" si="186"/>
        <v>9</v>
      </c>
      <c r="U539" s="5">
        <f t="shared" ca="1" si="186"/>
        <v>10</v>
      </c>
      <c r="V539" s="15">
        <f t="shared" ca="1" si="184"/>
        <v>169</v>
      </c>
      <c r="W539" s="15" t="str">
        <f t="shared" ca="1" si="178"/>
        <v/>
      </c>
      <c r="X539" s="15">
        <f t="shared" ca="1" si="183"/>
        <v>1</v>
      </c>
      <c r="Y539" s="15">
        <f t="shared" ca="1" si="175"/>
        <v>1</v>
      </c>
      <c r="Z539">
        <f t="shared" ca="1" si="167"/>
        <v>0</v>
      </c>
      <c r="AA539">
        <f t="shared" ca="1" si="169"/>
        <v>0</v>
      </c>
      <c r="AB539">
        <f t="shared" ca="1" si="170"/>
        <v>0</v>
      </c>
      <c r="AC539">
        <f t="shared" ca="1" si="179"/>
        <v>1</v>
      </c>
      <c r="AD539">
        <f t="shared" ca="1" si="180"/>
        <v>1</v>
      </c>
    </row>
    <row r="540" spans="5:30" x14ac:dyDescent="0.25">
      <c r="E540">
        <f t="shared" ca="1" si="185"/>
        <v>171</v>
      </c>
      <c r="F540" s="14">
        <f t="shared" si="181"/>
        <v>538</v>
      </c>
      <c r="G540">
        <f t="shared" ca="1" si="172"/>
        <v>3</v>
      </c>
      <c r="H540">
        <f t="shared" ca="1" si="176"/>
        <v>252</v>
      </c>
      <c r="I540" t="str">
        <f t="shared" ca="1" si="182"/>
        <v>x4</v>
      </c>
      <c r="J540">
        <f t="shared" ca="1" si="177"/>
        <v>171</v>
      </c>
      <c r="K540" s="5" t="str">
        <f t="shared" ca="1" si="186"/>
        <v>Ruta 2/9</v>
      </c>
      <c r="L540" s="5" t="str">
        <f t="shared" ca="1" si="186"/>
        <v>Ruta 2/9</v>
      </c>
      <c r="M540" s="5" t="str">
        <f t="shared" ca="1" si="186"/>
        <v/>
      </c>
      <c r="N540" s="5" t="str">
        <f t="shared" ca="1" si="186"/>
        <v/>
      </c>
      <c r="O540" s="5" t="str">
        <f t="shared" ca="1" si="186"/>
        <v/>
      </c>
      <c r="P540" s="5" t="str">
        <f t="shared" ca="1" si="186"/>
        <v/>
      </c>
      <c r="Q540" s="5" t="str">
        <f t="shared" ca="1" si="186"/>
        <v/>
      </c>
      <c r="R540" s="5">
        <f t="shared" ca="1" si="186"/>
        <v>1</v>
      </c>
      <c r="S540" s="5" t="str">
        <f t="shared" ca="1" si="186"/>
        <v>2</v>
      </c>
      <c r="T540" s="5" t="str">
        <f t="shared" ca="1" si="186"/>
        <v>9</v>
      </c>
      <c r="U540" s="5">
        <f t="shared" ca="1" si="186"/>
        <v>0</v>
      </c>
      <c r="V540" s="15">
        <f t="shared" ca="1" si="184"/>
        <v>170</v>
      </c>
      <c r="W540" s="15">
        <f t="shared" ca="1" si="178"/>
        <v>1</v>
      </c>
      <c r="X540" s="15">
        <f t="shared" ca="1" si="183"/>
        <v>0</v>
      </c>
      <c r="Y540" s="15" t="str">
        <f t="shared" ca="1" si="175"/>
        <v/>
      </c>
      <c r="Z540">
        <f t="shared" ca="1" si="167"/>
        <v>17</v>
      </c>
      <c r="AA540">
        <f t="shared" ca="1" si="169"/>
        <v>8</v>
      </c>
      <c r="AB540">
        <f t="shared" ca="1" si="170"/>
        <v>8</v>
      </c>
      <c r="AC540">
        <f t="shared" ca="1" si="179"/>
        <v>0</v>
      </c>
      <c r="AD540">
        <f t="shared" ca="1" si="180"/>
        <v>0</v>
      </c>
    </row>
    <row r="541" spans="5:30" x14ac:dyDescent="0.25">
      <c r="E541">
        <f t="shared" ca="1" si="185"/>
        <v>172</v>
      </c>
      <c r="F541" s="14">
        <f t="shared" si="181"/>
        <v>539</v>
      </c>
      <c r="G541">
        <f t="shared" ca="1" si="172"/>
        <v>3</v>
      </c>
      <c r="H541">
        <f t="shared" ca="1" si="176"/>
        <v>252</v>
      </c>
      <c r="I541" t="str">
        <f t="shared" ca="1" si="182"/>
        <v>x4</v>
      </c>
      <c r="J541">
        <f t="shared" ca="1" si="177"/>
        <v>172</v>
      </c>
      <c r="K541" s="5" t="str">
        <f t="shared" ca="1" si="186"/>
        <v>Ruta 2/9</v>
      </c>
      <c r="L541" s="5" t="str">
        <f t="shared" ca="1" si="186"/>
        <v>Majas de Goya, 15</v>
      </c>
      <c r="M541" s="5" t="str">
        <f t="shared" ca="1" si="186"/>
        <v>04:50</v>
      </c>
      <c r="N541" s="5" t="str">
        <f t="shared" ca="1" si="186"/>
        <v>12:48</v>
      </c>
      <c r="O541" s="5" t="str">
        <f t="shared" ca="1" si="186"/>
        <v>20:48</v>
      </c>
      <c r="P541" s="5" t="str">
        <f t="shared" ca="1" si="186"/>
        <v>06:50</v>
      </c>
      <c r="Q541" s="5" t="str">
        <f t="shared" ca="1" si="186"/>
        <v>Opel Planta en Figueruelas</v>
      </c>
      <c r="R541" s="5">
        <f t="shared" ca="1" si="186"/>
        <v>0</v>
      </c>
      <c r="S541" s="5" t="str">
        <f t="shared" ca="1" si="186"/>
        <v>2</v>
      </c>
      <c r="T541" s="5" t="str">
        <f t="shared" ca="1" si="186"/>
        <v>9</v>
      </c>
      <c r="U541" s="5">
        <f t="shared" ca="1" si="186"/>
        <v>1</v>
      </c>
      <c r="V541" s="15">
        <f t="shared" ca="1" si="184"/>
        <v>171</v>
      </c>
      <c r="W541" s="15" t="str">
        <f t="shared" ca="1" si="178"/>
        <v/>
      </c>
      <c r="X541" s="15">
        <f t="shared" ca="1" si="183"/>
        <v>1</v>
      </c>
      <c r="Y541" s="15">
        <f t="shared" ca="1" si="175"/>
        <v>1</v>
      </c>
      <c r="Z541">
        <f t="shared" ca="1" si="167"/>
        <v>0</v>
      </c>
      <c r="AA541">
        <f t="shared" ca="1" si="169"/>
        <v>0</v>
      </c>
      <c r="AB541">
        <f t="shared" ca="1" si="170"/>
        <v>0</v>
      </c>
      <c r="AC541">
        <f t="shared" ca="1" si="179"/>
        <v>8</v>
      </c>
      <c r="AD541">
        <f t="shared" ca="1" si="180"/>
        <v>8</v>
      </c>
    </row>
    <row r="542" spans="5:30" x14ac:dyDescent="0.25">
      <c r="E542">
        <f t="shared" ca="1" si="185"/>
        <v>173</v>
      </c>
      <c r="F542" s="14">
        <f t="shared" si="181"/>
        <v>540</v>
      </c>
      <c r="G542">
        <f t="shared" ca="1" si="172"/>
        <v>3</v>
      </c>
      <c r="H542">
        <f t="shared" ca="1" si="176"/>
        <v>252</v>
      </c>
      <c r="I542" t="str">
        <f t="shared" ca="1" si="182"/>
        <v>x4</v>
      </c>
      <c r="J542">
        <f t="shared" ca="1" si="177"/>
        <v>173</v>
      </c>
      <c r="K542" s="5" t="str">
        <f t="shared" ca="1" si="186"/>
        <v>Ruta 2/9</v>
      </c>
      <c r="L542" s="5" t="str">
        <f t="shared" ca="1" si="186"/>
        <v>Salvador Allende, nº 67 ( Pd. Bus)</v>
      </c>
      <c r="M542" s="5" t="str">
        <f t="shared" ca="1" si="186"/>
        <v>04:55</v>
      </c>
      <c r="N542" s="5" t="str">
        <f t="shared" ca="1" si="186"/>
        <v>12:53</v>
      </c>
      <c r="O542" s="5" t="str">
        <f t="shared" ca="1" si="186"/>
        <v>20:53</v>
      </c>
      <c r="P542" s="5" t="str">
        <f t="shared" ca="1" si="186"/>
        <v>06:55</v>
      </c>
      <c r="Q542" s="5" t="str">
        <f t="shared" ca="1" si="186"/>
        <v>Majas de Goya, 15</v>
      </c>
      <c r="R542" s="5">
        <f t="shared" ca="1" si="186"/>
        <v>0</v>
      </c>
      <c r="S542" s="5" t="str">
        <f t="shared" ca="1" si="186"/>
        <v>2</v>
      </c>
      <c r="T542" s="5" t="str">
        <f t="shared" ca="1" si="186"/>
        <v>9</v>
      </c>
      <c r="U542" s="5">
        <f t="shared" ca="1" si="186"/>
        <v>2</v>
      </c>
      <c r="V542" s="15">
        <f t="shared" ca="1" si="184"/>
        <v>172</v>
      </c>
      <c r="W542" s="15" t="str">
        <f t="shared" ca="1" si="178"/>
        <v/>
      </c>
      <c r="X542" s="15">
        <f t="shared" ca="1" si="183"/>
        <v>1</v>
      </c>
      <c r="Y542" s="15">
        <f t="shared" ca="1" si="175"/>
        <v>1</v>
      </c>
      <c r="Z542">
        <f t="shared" ca="1" si="167"/>
        <v>0</v>
      </c>
      <c r="AA542">
        <f t="shared" ca="1" si="169"/>
        <v>0</v>
      </c>
      <c r="AB542">
        <f t="shared" ca="1" si="170"/>
        <v>0</v>
      </c>
      <c r="AC542">
        <f t="shared" ca="1" si="179"/>
        <v>7</v>
      </c>
      <c r="AD542">
        <f t="shared" ca="1" si="180"/>
        <v>7</v>
      </c>
    </row>
    <row r="543" spans="5:30" x14ac:dyDescent="0.25">
      <c r="E543">
        <f t="shared" ca="1" si="185"/>
        <v>174</v>
      </c>
      <c r="F543" s="14">
        <f t="shared" si="181"/>
        <v>541</v>
      </c>
      <c r="G543">
        <f t="shared" ca="1" si="172"/>
        <v>3</v>
      </c>
      <c r="H543">
        <f t="shared" ca="1" si="176"/>
        <v>252</v>
      </c>
      <c r="I543" t="str">
        <f t="shared" ca="1" si="182"/>
        <v>x4</v>
      </c>
      <c r="J543">
        <f t="shared" ca="1" si="177"/>
        <v>174</v>
      </c>
      <c r="K543" s="5" t="str">
        <f t="shared" ca="1" si="186"/>
        <v>Ruta 2/9</v>
      </c>
      <c r="L543" s="5" t="str">
        <f t="shared" ca="1" si="186"/>
        <v>Salvador Allende (esq. Valle de Broto - Pd. Bus)</v>
      </c>
      <c r="M543" s="5" t="str">
        <f t="shared" ca="1" si="186"/>
        <v>04:58</v>
      </c>
      <c r="N543" s="5" t="str">
        <f t="shared" ca="1" si="186"/>
        <v>12:56</v>
      </c>
      <c r="O543" s="5" t="str">
        <f t="shared" ca="1" si="186"/>
        <v>20:56</v>
      </c>
      <c r="P543" s="5" t="str">
        <f t="shared" ca="1" si="186"/>
        <v>06:58</v>
      </c>
      <c r="Q543" s="5" t="str">
        <f t="shared" ca="1" si="186"/>
        <v>Salvador Allende, nº 67 ( Pd. Bus)</v>
      </c>
      <c r="R543" s="5">
        <f t="shared" ca="1" si="186"/>
        <v>0</v>
      </c>
      <c r="S543" s="5" t="str">
        <f t="shared" ca="1" si="186"/>
        <v>2</v>
      </c>
      <c r="T543" s="5" t="str">
        <f t="shared" ca="1" si="186"/>
        <v>9</v>
      </c>
      <c r="U543" s="5">
        <f t="shared" ca="1" si="186"/>
        <v>3</v>
      </c>
      <c r="V543" s="15">
        <f t="shared" ca="1" si="184"/>
        <v>173</v>
      </c>
      <c r="W543" s="15" t="str">
        <f t="shared" ca="1" si="178"/>
        <v/>
      </c>
      <c r="X543" s="15">
        <f t="shared" ca="1" si="183"/>
        <v>1</v>
      </c>
      <c r="Y543" s="15">
        <f t="shared" ca="1" si="175"/>
        <v>1</v>
      </c>
      <c r="Z543">
        <f t="shared" ref="Z543:Z606" ca="1" si="187">IF(W543=1,AA543+AB543+1,0)</f>
        <v>0</v>
      </c>
      <c r="AA543">
        <f t="shared" ca="1" si="169"/>
        <v>0</v>
      </c>
      <c r="AB543">
        <f t="shared" ca="1" si="170"/>
        <v>0</v>
      </c>
      <c r="AC543">
        <f t="shared" ca="1" si="179"/>
        <v>6</v>
      </c>
      <c r="AD543">
        <f t="shared" ca="1" si="180"/>
        <v>6</v>
      </c>
    </row>
    <row r="544" spans="5:30" x14ac:dyDescent="0.25">
      <c r="E544">
        <f t="shared" ca="1" si="185"/>
        <v>175</v>
      </c>
      <c r="F544" s="14">
        <f t="shared" si="181"/>
        <v>542</v>
      </c>
      <c r="G544">
        <f t="shared" ca="1" si="172"/>
        <v>3</v>
      </c>
      <c r="H544">
        <f t="shared" ca="1" si="176"/>
        <v>252</v>
      </c>
      <c r="I544" t="str">
        <f t="shared" ca="1" si="182"/>
        <v>x4</v>
      </c>
      <c r="J544">
        <f t="shared" ca="1" si="177"/>
        <v>175</v>
      </c>
      <c r="K544" s="5" t="str">
        <f t="shared" ca="1" si="186"/>
        <v>Ruta 2/9</v>
      </c>
      <c r="L544" s="5" t="str">
        <f t="shared" ca="1" si="186"/>
        <v>María Zambrano (León Felipe - Pd. Bus)</v>
      </c>
      <c r="M544" s="5" t="str">
        <f t="shared" ca="1" si="186"/>
        <v>05:03</v>
      </c>
      <c r="N544" s="5" t="str">
        <f t="shared" ca="1" si="186"/>
        <v>13:01</v>
      </c>
      <c r="O544" s="5" t="str">
        <f t="shared" ca="1" si="186"/>
        <v>21:01</v>
      </c>
      <c r="P544" s="5" t="str">
        <f t="shared" ca="1" si="186"/>
        <v>07:03</v>
      </c>
      <c r="Q544" s="5" t="str">
        <f t="shared" ca="1" si="186"/>
        <v>Salvador Allende (esq. Valle de Broto - Pd. Bus)</v>
      </c>
      <c r="R544" s="5">
        <f t="shared" ca="1" si="186"/>
        <v>0</v>
      </c>
      <c r="S544" s="5" t="str">
        <f t="shared" ca="1" si="186"/>
        <v>2</v>
      </c>
      <c r="T544" s="5" t="str">
        <f t="shared" ca="1" si="186"/>
        <v>9</v>
      </c>
      <c r="U544" s="5">
        <f t="shared" ca="1" si="186"/>
        <v>4</v>
      </c>
      <c r="V544" s="15">
        <f t="shared" ca="1" si="184"/>
        <v>174</v>
      </c>
      <c r="W544" s="15" t="str">
        <f t="shared" ca="1" si="178"/>
        <v/>
      </c>
      <c r="X544" s="15">
        <f t="shared" ca="1" si="183"/>
        <v>1</v>
      </c>
      <c r="Y544" s="15">
        <f t="shared" ca="1" si="175"/>
        <v>1</v>
      </c>
      <c r="Z544">
        <f t="shared" ca="1" si="187"/>
        <v>0</v>
      </c>
      <c r="AA544">
        <f t="shared" ca="1" si="169"/>
        <v>0</v>
      </c>
      <c r="AB544">
        <f t="shared" ca="1" si="170"/>
        <v>0</v>
      </c>
      <c r="AC544">
        <f t="shared" ca="1" si="179"/>
        <v>5</v>
      </c>
      <c r="AD544">
        <f t="shared" ca="1" si="180"/>
        <v>5</v>
      </c>
    </row>
    <row r="545" spans="5:30" x14ac:dyDescent="0.25">
      <c r="E545">
        <f t="shared" ca="1" si="185"/>
        <v>176</v>
      </c>
      <c r="F545" s="14">
        <f t="shared" si="181"/>
        <v>543</v>
      </c>
      <c r="G545">
        <f t="shared" ca="1" si="172"/>
        <v>3</v>
      </c>
      <c r="H545">
        <f t="shared" ca="1" si="176"/>
        <v>252</v>
      </c>
      <c r="I545" t="str">
        <f t="shared" ca="1" si="182"/>
        <v>x4</v>
      </c>
      <c r="J545">
        <f t="shared" ca="1" si="177"/>
        <v>176</v>
      </c>
      <c r="K545" s="5" t="str">
        <f t="shared" ca="1" si="186"/>
        <v>Ruta 2/9</v>
      </c>
      <c r="L545" s="5" t="str">
        <f t="shared" ca="1" si="186"/>
        <v>María Zambrano (Ildefonso Manuel Gil - Pd. Bus)</v>
      </c>
      <c r="M545" s="5" t="str">
        <f t="shared" ca="1" si="186"/>
        <v>05:05</v>
      </c>
      <c r="N545" s="5" t="str">
        <f t="shared" ca="1" si="186"/>
        <v>13:03</v>
      </c>
      <c r="O545" s="5" t="str">
        <f t="shared" ca="1" si="186"/>
        <v>21:03</v>
      </c>
      <c r="P545" s="5" t="str">
        <f t="shared" ca="1" si="186"/>
        <v>07:05</v>
      </c>
      <c r="Q545" s="5" t="str">
        <f t="shared" ca="1" si="186"/>
        <v>María Zambrano (León Felipe - Pd. Bus)</v>
      </c>
      <c r="R545" s="5">
        <f t="shared" ca="1" si="186"/>
        <v>0</v>
      </c>
      <c r="S545" s="5" t="str">
        <f t="shared" ca="1" si="186"/>
        <v>2</v>
      </c>
      <c r="T545" s="5" t="str">
        <f t="shared" ca="1" si="186"/>
        <v>9</v>
      </c>
      <c r="U545" s="5">
        <f t="shared" ca="1" si="186"/>
        <v>5</v>
      </c>
      <c r="V545" s="15">
        <f t="shared" ca="1" si="184"/>
        <v>175</v>
      </c>
      <c r="W545" s="15" t="str">
        <f t="shared" ca="1" si="178"/>
        <v/>
      </c>
      <c r="X545" s="15">
        <f t="shared" ca="1" si="183"/>
        <v>1</v>
      </c>
      <c r="Y545" s="15">
        <f t="shared" ca="1" si="175"/>
        <v>1</v>
      </c>
      <c r="Z545">
        <f t="shared" ca="1" si="187"/>
        <v>0</v>
      </c>
      <c r="AA545">
        <f t="shared" ca="1" si="169"/>
        <v>0</v>
      </c>
      <c r="AB545">
        <f t="shared" ca="1" si="170"/>
        <v>0</v>
      </c>
      <c r="AC545">
        <f t="shared" ca="1" si="179"/>
        <v>4</v>
      </c>
      <c r="AD545">
        <f t="shared" ca="1" si="180"/>
        <v>4</v>
      </c>
    </row>
    <row r="546" spans="5:30" x14ac:dyDescent="0.25">
      <c r="E546">
        <f t="shared" ca="1" si="185"/>
        <v>177</v>
      </c>
      <c r="F546" s="14">
        <f t="shared" si="181"/>
        <v>544</v>
      </c>
      <c r="G546">
        <f t="shared" ca="1" si="172"/>
        <v>3</v>
      </c>
      <c r="H546">
        <f t="shared" ca="1" si="176"/>
        <v>252</v>
      </c>
      <c r="I546" t="str">
        <f t="shared" ca="1" si="182"/>
        <v>x4</v>
      </c>
      <c r="J546">
        <f t="shared" ca="1" si="177"/>
        <v>177</v>
      </c>
      <c r="K546" s="5" t="str">
        <f t="shared" ca="1" si="186"/>
        <v>Ruta 2/9</v>
      </c>
      <c r="L546" s="5" t="str">
        <f t="shared" ca="1" si="186"/>
        <v>María Zambrano (esq. Pablo Iglesias - Pd. Bus)</v>
      </c>
      <c r="M546" s="5" t="str">
        <f t="shared" ca="1" si="186"/>
        <v>05:07</v>
      </c>
      <c r="N546" s="5" t="str">
        <f t="shared" ca="1" si="186"/>
        <v>13:05</v>
      </c>
      <c r="O546" s="5" t="str">
        <f t="shared" ca="1" si="186"/>
        <v>21:05</v>
      </c>
      <c r="P546" s="5" t="str">
        <f t="shared" ca="1" si="186"/>
        <v>07:07</v>
      </c>
      <c r="Q546" s="5" t="str">
        <f t="shared" ca="1" si="186"/>
        <v>María Zambrano (Ildefonso Manuel Gil - Pd. Bus)</v>
      </c>
      <c r="R546" s="5">
        <f t="shared" ca="1" si="186"/>
        <v>0</v>
      </c>
      <c r="S546" s="5" t="str">
        <f t="shared" ca="1" si="186"/>
        <v>2</v>
      </c>
      <c r="T546" s="5" t="str">
        <f t="shared" ca="1" si="186"/>
        <v>9</v>
      </c>
      <c r="U546" s="5">
        <f t="shared" ca="1" si="186"/>
        <v>6</v>
      </c>
      <c r="V546" s="15">
        <f t="shared" ca="1" si="184"/>
        <v>176</v>
      </c>
      <c r="W546" s="15" t="str">
        <f t="shared" ca="1" si="178"/>
        <v/>
      </c>
      <c r="X546" s="15">
        <f t="shared" ca="1" si="183"/>
        <v>1</v>
      </c>
      <c r="Y546" s="15">
        <f t="shared" ca="1" si="175"/>
        <v>1</v>
      </c>
      <c r="Z546">
        <f t="shared" ca="1" si="187"/>
        <v>0</v>
      </c>
      <c r="AA546">
        <f t="shared" ca="1" si="169"/>
        <v>0</v>
      </c>
      <c r="AB546">
        <f t="shared" ca="1" si="170"/>
        <v>0</v>
      </c>
      <c r="AC546">
        <f t="shared" ca="1" si="179"/>
        <v>3</v>
      </c>
      <c r="AD546">
        <f t="shared" ca="1" si="180"/>
        <v>3</v>
      </c>
    </row>
    <row r="547" spans="5:30" x14ac:dyDescent="0.25">
      <c r="E547">
        <f t="shared" ca="1" si="185"/>
        <v>178</v>
      </c>
      <c r="F547" s="14">
        <f t="shared" si="181"/>
        <v>545</v>
      </c>
      <c r="G547">
        <f t="shared" ca="1" si="172"/>
        <v>3</v>
      </c>
      <c r="H547">
        <f t="shared" ca="1" si="176"/>
        <v>252</v>
      </c>
      <c r="I547" t="str">
        <f t="shared" ca="1" si="182"/>
        <v>x4</v>
      </c>
      <c r="J547">
        <f t="shared" ca="1" si="177"/>
        <v>178</v>
      </c>
      <c r="K547" s="5" t="str">
        <f t="shared" ca="1" si="186"/>
        <v>Ruta 2/9</v>
      </c>
      <c r="L547" s="5" t="str">
        <f t="shared" ca="1" si="186"/>
        <v>Luis Legaz, nº 24 (Edf. La Dehesa)</v>
      </c>
      <c r="M547" s="5" t="str">
        <f t="shared" ca="1" si="186"/>
        <v>05:09</v>
      </c>
      <c r="N547" s="5" t="str">
        <f t="shared" ca="1" si="186"/>
        <v>13:07</v>
      </c>
      <c r="O547" s="5" t="str">
        <f t="shared" ca="1" si="186"/>
        <v>21:07</v>
      </c>
      <c r="P547" s="5" t="str">
        <f t="shared" ca="1" si="186"/>
        <v>07:09</v>
      </c>
      <c r="Q547" s="5" t="str">
        <f t="shared" ca="1" si="186"/>
        <v>María Zambrano (esq. Pablo Iglesias - Pd. Bus)</v>
      </c>
      <c r="R547" s="5">
        <f t="shared" ca="1" si="186"/>
        <v>0</v>
      </c>
      <c r="S547" s="5" t="str">
        <f t="shared" ca="1" si="186"/>
        <v>2</v>
      </c>
      <c r="T547" s="5" t="str">
        <f t="shared" ca="1" si="186"/>
        <v>9</v>
      </c>
      <c r="U547" s="5">
        <f t="shared" ca="1" si="186"/>
        <v>7</v>
      </c>
      <c r="V547" s="15">
        <f t="shared" ca="1" si="184"/>
        <v>177</v>
      </c>
      <c r="W547" s="15" t="str">
        <f t="shared" ca="1" si="178"/>
        <v/>
      </c>
      <c r="X547" s="15">
        <f t="shared" ca="1" si="183"/>
        <v>1</v>
      </c>
      <c r="Y547" s="15">
        <f t="shared" ca="1" si="175"/>
        <v>1</v>
      </c>
      <c r="Z547">
        <f t="shared" ca="1" si="187"/>
        <v>0</v>
      </c>
      <c r="AA547">
        <f t="shared" ca="1" si="169"/>
        <v>0</v>
      </c>
      <c r="AB547">
        <f t="shared" ca="1" si="170"/>
        <v>0</v>
      </c>
      <c r="AC547">
        <f t="shared" ca="1" si="179"/>
        <v>2</v>
      </c>
      <c r="AD547">
        <f t="shared" ca="1" si="180"/>
        <v>2</v>
      </c>
    </row>
    <row r="548" spans="5:30" x14ac:dyDescent="0.25">
      <c r="E548">
        <f t="shared" ca="1" si="185"/>
        <v>179</v>
      </c>
      <c r="F548" s="14">
        <f t="shared" si="181"/>
        <v>546</v>
      </c>
      <c r="G548">
        <f t="shared" ca="1" si="172"/>
        <v>3</v>
      </c>
      <c r="H548">
        <f t="shared" ca="1" si="176"/>
        <v>252</v>
      </c>
      <c r="I548" t="str">
        <f t="shared" ca="1" si="182"/>
        <v>x4</v>
      </c>
      <c r="J548">
        <f t="shared" ca="1" si="177"/>
        <v>179</v>
      </c>
      <c r="K548" s="5" t="str">
        <f t="shared" ca="1" si="186"/>
        <v>Ruta 2/9</v>
      </c>
      <c r="L548" s="5" t="str">
        <f t="shared" ca="1" si="186"/>
        <v>Opel Planta en Figueruelas</v>
      </c>
      <c r="M548" s="5" t="str">
        <f t="shared" ca="1" si="186"/>
        <v>05:30</v>
      </c>
      <c r="N548" s="5" t="str">
        <f t="shared" ca="1" si="186"/>
        <v>13:30</v>
      </c>
      <c r="O548" s="5" t="str">
        <f t="shared" ca="1" si="186"/>
        <v>21:30</v>
      </c>
      <c r="P548" s="5" t="str">
        <f t="shared" ca="1" si="186"/>
        <v>07:30</v>
      </c>
      <c r="Q548" s="5" t="str">
        <f t="shared" ca="1" si="186"/>
        <v>Luis Legaz, nº 24 (Edf. La Dehesa)</v>
      </c>
      <c r="R548" s="5">
        <f t="shared" ca="1" si="186"/>
        <v>0</v>
      </c>
      <c r="S548" s="5" t="str">
        <f t="shared" ca="1" si="186"/>
        <v>2</v>
      </c>
      <c r="T548" s="5" t="str">
        <f t="shared" ca="1" si="186"/>
        <v>9</v>
      </c>
      <c r="U548" s="5">
        <f t="shared" ca="1" si="186"/>
        <v>8</v>
      </c>
      <c r="V548" s="15">
        <f t="shared" ca="1" si="184"/>
        <v>178</v>
      </c>
      <c r="W548" s="15" t="str">
        <f t="shared" ca="1" si="178"/>
        <v/>
      </c>
      <c r="X548" s="15">
        <f t="shared" ca="1" si="183"/>
        <v>1</v>
      </c>
      <c r="Y548" s="15">
        <f t="shared" ca="1" si="175"/>
        <v>1</v>
      </c>
      <c r="Z548">
        <f t="shared" ca="1" si="187"/>
        <v>0</v>
      </c>
      <c r="AA548">
        <f t="shared" ca="1" si="169"/>
        <v>0</v>
      </c>
      <c r="AB548">
        <f t="shared" ca="1" si="170"/>
        <v>0</v>
      </c>
      <c r="AC548">
        <f t="shared" ca="1" si="179"/>
        <v>1</v>
      </c>
      <c r="AD548">
        <f t="shared" ca="1" si="180"/>
        <v>1</v>
      </c>
    </row>
    <row r="549" spans="5:30" x14ac:dyDescent="0.25">
      <c r="E549">
        <f t="shared" ca="1" si="185"/>
        <v>180</v>
      </c>
      <c r="F549" s="14">
        <f t="shared" si="181"/>
        <v>547</v>
      </c>
      <c r="G549">
        <f t="shared" ca="1" si="172"/>
        <v>3</v>
      </c>
      <c r="H549">
        <f t="shared" ca="1" si="176"/>
        <v>252</v>
      </c>
      <c r="I549" t="str">
        <f t="shared" ca="1" si="182"/>
        <v>x4</v>
      </c>
      <c r="J549">
        <f t="shared" ca="1" si="177"/>
        <v>180</v>
      </c>
      <c r="K549" s="5" t="str">
        <f t="shared" ca="1" si="186"/>
        <v>Ruta 3/9</v>
      </c>
      <c r="L549" s="5" t="str">
        <f t="shared" ca="1" si="186"/>
        <v>Ruta 3/9</v>
      </c>
      <c r="M549" s="5" t="str">
        <f t="shared" ca="1" si="186"/>
        <v/>
      </c>
      <c r="N549" s="5" t="str">
        <f t="shared" ca="1" si="186"/>
        <v/>
      </c>
      <c r="O549" s="5" t="str">
        <f t="shared" ca="1" si="186"/>
        <v/>
      </c>
      <c r="P549" s="5" t="str">
        <f t="shared" ca="1" si="186"/>
        <v/>
      </c>
      <c r="Q549" s="5" t="str">
        <f t="shared" ca="1" si="186"/>
        <v/>
      </c>
      <c r="R549" s="5">
        <f t="shared" ca="1" si="186"/>
        <v>1</v>
      </c>
      <c r="S549" s="5" t="str">
        <f t="shared" ca="1" si="186"/>
        <v>3</v>
      </c>
      <c r="T549" s="5" t="str">
        <f t="shared" ca="1" si="186"/>
        <v>9</v>
      </c>
      <c r="U549" s="5">
        <f t="shared" ca="1" si="186"/>
        <v>0</v>
      </c>
      <c r="V549" s="15">
        <f t="shared" ca="1" si="184"/>
        <v>179</v>
      </c>
      <c r="W549" s="15">
        <f t="shared" ca="1" si="178"/>
        <v>1</v>
      </c>
      <c r="X549" s="15">
        <f t="shared" ca="1" si="183"/>
        <v>0</v>
      </c>
      <c r="Y549" s="15" t="str">
        <f t="shared" ca="1" si="175"/>
        <v/>
      </c>
      <c r="Z549">
        <f t="shared" ca="1" si="187"/>
        <v>13</v>
      </c>
      <c r="AA549">
        <f t="shared" ca="1" si="169"/>
        <v>6</v>
      </c>
      <c r="AB549">
        <f t="shared" ca="1" si="170"/>
        <v>6</v>
      </c>
      <c r="AC549">
        <f t="shared" ca="1" si="179"/>
        <v>0</v>
      </c>
      <c r="AD549">
        <f t="shared" ca="1" si="180"/>
        <v>0</v>
      </c>
    </row>
    <row r="550" spans="5:30" x14ac:dyDescent="0.25">
      <c r="E550">
        <f t="shared" ca="1" si="185"/>
        <v>181</v>
      </c>
      <c r="F550" s="14">
        <f t="shared" si="181"/>
        <v>548</v>
      </c>
      <c r="G550">
        <f t="shared" ca="1" si="172"/>
        <v>3</v>
      </c>
      <c r="H550">
        <f t="shared" ca="1" si="176"/>
        <v>252</v>
      </c>
      <c r="I550" t="str">
        <f t="shared" ca="1" si="182"/>
        <v>x4</v>
      </c>
      <c r="J550">
        <f t="shared" ca="1" si="177"/>
        <v>181</v>
      </c>
      <c r="K550" s="5" t="str">
        <f t="shared" ca="1" si="186"/>
        <v>Ruta 3/9</v>
      </c>
      <c r="L550" s="5" t="str">
        <f t="shared" ca="1" si="186"/>
        <v>Balbino Orensanz (esq. Alfonso Zapater - Pd. Bus)</v>
      </c>
      <c r="M550" s="5" t="str">
        <f t="shared" ca="1" si="186"/>
        <v>04:52</v>
      </c>
      <c r="N550" s="5" t="str">
        <f t="shared" ca="1" si="186"/>
        <v>12:50</v>
      </c>
      <c r="O550" s="5" t="str">
        <f t="shared" ca="1" si="186"/>
        <v>20:50</v>
      </c>
      <c r="P550" s="5" t="str">
        <f t="shared" ca="1" si="186"/>
        <v>06:52</v>
      </c>
      <c r="Q550" s="5" t="str">
        <f t="shared" ca="1" si="186"/>
        <v>Opel Planta en Figueruelas</v>
      </c>
      <c r="R550" s="5">
        <f t="shared" ca="1" si="186"/>
        <v>0</v>
      </c>
      <c r="S550" s="5" t="str">
        <f t="shared" ca="1" si="186"/>
        <v>3</v>
      </c>
      <c r="T550" s="5" t="str">
        <f t="shared" ca="1" si="186"/>
        <v>9</v>
      </c>
      <c r="U550" s="5">
        <f t="shared" ca="1" si="186"/>
        <v>1</v>
      </c>
      <c r="V550" s="15">
        <f t="shared" ca="1" si="184"/>
        <v>180</v>
      </c>
      <c r="W550" s="15" t="str">
        <f t="shared" ca="1" si="178"/>
        <v/>
      </c>
      <c r="X550" s="15">
        <f t="shared" ca="1" si="183"/>
        <v>1</v>
      </c>
      <c r="Y550" s="15">
        <f t="shared" ca="1" si="175"/>
        <v>1</v>
      </c>
      <c r="Z550">
        <f t="shared" ca="1" si="187"/>
        <v>0</v>
      </c>
      <c r="AA550">
        <f t="shared" ca="1" si="169"/>
        <v>0</v>
      </c>
      <c r="AB550">
        <f t="shared" ca="1" si="170"/>
        <v>0</v>
      </c>
      <c r="AC550">
        <f t="shared" ca="1" si="179"/>
        <v>6</v>
      </c>
      <c r="AD550">
        <f t="shared" ca="1" si="180"/>
        <v>6</v>
      </c>
    </row>
    <row r="551" spans="5:30" x14ac:dyDescent="0.25">
      <c r="E551">
        <f t="shared" ca="1" si="185"/>
        <v>182</v>
      </c>
      <c r="F551" s="14">
        <f t="shared" si="181"/>
        <v>549</v>
      </c>
      <c r="G551">
        <f t="shared" ca="1" si="172"/>
        <v>3</v>
      </c>
      <c r="H551">
        <f t="shared" ca="1" si="176"/>
        <v>252</v>
      </c>
      <c r="I551" t="str">
        <f t="shared" ca="1" si="182"/>
        <v>x4</v>
      </c>
      <c r="J551">
        <f t="shared" ca="1" si="177"/>
        <v>182</v>
      </c>
      <c r="K551" s="5" t="str">
        <f t="shared" ca="1" si="186"/>
        <v>Ruta 3/9</v>
      </c>
      <c r="L551" s="5" t="str">
        <f t="shared" ca="1" si="186"/>
        <v>Sixto Celorrio (frente Valle Zuriza - Pd. Bus)</v>
      </c>
      <c r="M551" s="5" t="str">
        <f t="shared" ca="1" si="186"/>
        <v>04:55</v>
      </c>
      <c r="N551" s="5" t="str">
        <f t="shared" ca="1" si="186"/>
        <v>12:53</v>
      </c>
      <c r="O551" s="5" t="str">
        <f t="shared" ca="1" si="186"/>
        <v>20:53</v>
      </c>
      <c r="P551" s="5" t="str">
        <f t="shared" ca="1" si="186"/>
        <v>06:55</v>
      </c>
      <c r="Q551" s="5" t="str">
        <f t="shared" ca="1" si="186"/>
        <v>Ctra. Logroño desvío Utebo (Pd. Bus)</v>
      </c>
      <c r="R551" s="5">
        <f t="shared" ca="1" si="186"/>
        <v>0</v>
      </c>
      <c r="S551" s="5" t="str">
        <f t="shared" ca="1" si="186"/>
        <v>3</v>
      </c>
      <c r="T551" s="5" t="str">
        <f t="shared" ca="1" si="186"/>
        <v>9</v>
      </c>
      <c r="U551" s="5">
        <f t="shared" ca="1" si="186"/>
        <v>2</v>
      </c>
      <c r="V551" s="15">
        <f t="shared" ca="1" si="184"/>
        <v>181</v>
      </c>
      <c r="W551" s="15" t="str">
        <f t="shared" ca="1" si="178"/>
        <v/>
      </c>
      <c r="X551" s="15">
        <f t="shared" ca="1" si="183"/>
        <v>1</v>
      </c>
      <c r="Y551" s="15">
        <f t="shared" ca="1" si="175"/>
        <v>1</v>
      </c>
      <c r="Z551">
        <f t="shared" ca="1" si="187"/>
        <v>0</v>
      </c>
      <c r="AA551">
        <f t="shared" ca="1" si="169"/>
        <v>0</v>
      </c>
      <c r="AB551">
        <f t="shared" ca="1" si="170"/>
        <v>0</v>
      </c>
      <c r="AC551">
        <f t="shared" ca="1" si="179"/>
        <v>5</v>
      </c>
      <c r="AD551">
        <f t="shared" ca="1" si="180"/>
        <v>5</v>
      </c>
    </row>
    <row r="552" spans="5:30" x14ac:dyDescent="0.25">
      <c r="E552">
        <f t="shared" ca="1" si="185"/>
        <v>183</v>
      </c>
      <c r="F552" s="14">
        <f t="shared" si="181"/>
        <v>550</v>
      </c>
      <c r="G552">
        <f t="shared" ca="1" si="172"/>
        <v>3</v>
      </c>
      <c r="H552">
        <f t="shared" ca="1" si="176"/>
        <v>252</v>
      </c>
      <c r="I552" t="str">
        <f t="shared" ca="1" si="182"/>
        <v>x4</v>
      </c>
      <c r="J552">
        <f t="shared" ca="1" si="177"/>
        <v>183</v>
      </c>
      <c r="K552" s="5" t="str">
        <f t="shared" ca="1" si="186"/>
        <v>Ruta 3/9</v>
      </c>
      <c r="L552" s="5" t="str">
        <f t="shared" ca="1" si="186"/>
        <v>Avd. Puente del Pilar (esq. C/ Jesús - Pd. Bus)</v>
      </c>
      <c r="M552" s="5" t="str">
        <f t="shared" ca="1" si="186"/>
        <v>04:58</v>
      </c>
      <c r="N552" s="5" t="str">
        <f t="shared" ca="1" si="186"/>
        <v>12:56</v>
      </c>
      <c r="O552" s="5" t="str">
        <f t="shared" ca="1" si="186"/>
        <v>20:56</v>
      </c>
      <c r="P552" s="5" t="str">
        <f t="shared" ca="1" si="186"/>
        <v>06:58</v>
      </c>
      <c r="Q552" s="5" t="str">
        <f t="shared" ca="1" si="186"/>
        <v>Balbino Orensanz (esq. Alfonso Zapater - Pd. Bus)</v>
      </c>
      <c r="R552" s="5">
        <f t="shared" ca="1" si="186"/>
        <v>0</v>
      </c>
      <c r="S552" s="5" t="str">
        <f t="shared" ca="1" si="186"/>
        <v>3</v>
      </c>
      <c r="T552" s="5" t="str">
        <f t="shared" ca="1" si="186"/>
        <v>9</v>
      </c>
      <c r="U552" s="5">
        <f t="shared" ca="1" si="186"/>
        <v>3</v>
      </c>
      <c r="V552" s="15">
        <f t="shared" ref="V552:V574" ca="1" si="188">INDIRECT("'"&amp;$I552&amp;"'!"&amp;V$2&amp;$J552+2)</f>
        <v>182</v>
      </c>
      <c r="W552" s="15" t="str">
        <f t="shared" ca="1" si="178"/>
        <v/>
      </c>
      <c r="X552" s="15">
        <f t="shared" ca="1" si="183"/>
        <v>1</v>
      </c>
      <c r="Y552" s="15">
        <f t="shared" ca="1" si="175"/>
        <v>1</v>
      </c>
      <c r="Z552">
        <f t="shared" ca="1" si="187"/>
        <v>0</v>
      </c>
      <c r="AA552">
        <f t="shared" ref="AA552:AA615" ca="1" si="189">IF(W552=1,AC553,0)</f>
        <v>0</v>
      </c>
      <c r="AB552">
        <f t="shared" ref="AB552:AB615" ca="1" si="190">IF(W552=1,AD553,0)</f>
        <v>0</v>
      </c>
      <c r="AC552">
        <f t="shared" ca="1" si="179"/>
        <v>4</v>
      </c>
      <c r="AD552">
        <f t="shared" ca="1" si="180"/>
        <v>4</v>
      </c>
    </row>
    <row r="553" spans="5:30" x14ac:dyDescent="0.25">
      <c r="E553">
        <f t="shared" ca="1" si="185"/>
        <v>184</v>
      </c>
      <c r="F553" s="14">
        <f t="shared" si="181"/>
        <v>551</v>
      </c>
      <c r="G553">
        <f t="shared" ca="1" si="172"/>
        <v>3</v>
      </c>
      <c r="H553">
        <f t="shared" ca="1" si="176"/>
        <v>252</v>
      </c>
      <c r="I553" t="str">
        <f t="shared" ca="1" si="182"/>
        <v>x4</v>
      </c>
      <c r="J553">
        <f t="shared" ca="1" si="177"/>
        <v>184</v>
      </c>
      <c r="K553" s="5" t="str">
        <f t="shared" ca="1" si="186"/>
        <v>Ruta 3/9</v>
      </c>
      <c r="L553" s="5" t="str">
        <f t="shared" ca="1" si="186"/>
        <v>Avd. Pirineos (esq. Arquitecto Lafigera - Pd. Bus)</v>
      </c>
      <c r="M553" s="5" t="str">
        <f t="shared" ca="1" si="186"/>
        <v>05:03</v>
      </c>
      <c r="N553" s="5" t="str">
        <f t="shared" ca="1" si="186"/>
        <v>12:01</v>
      </c>
      <c r="O553" s="5" t="str">
        <f t="shared" ca="1" si="186"/>
        <v>21:01</v>
      </c>
      <c r="P553" s="5" t="str">
        <f t="shared" ca="1" si="186"/>
        <v>07:03</v>
      </c>
      <c r="Q553" s="5" t="str">
        <f t="shared" ca="1" si="186"/>
        <v>Sixto Celorrio (frente Valle Zuriza - Pd. Bus)</v>
      </c>
      <c r="R553" s="5">
        <f t="shared" ca="1" si="186"/>
        <v>0</v>
      </c>
      <c r="S553" s="5" t="str">
        <f t="shared" ca="1" si="186"/>
        <v>3</v>
      </c>
      <c r="T553" s="5" t="str">
        <f t="shared" ca="1" si="186"/>
        <v>9</v>
      </c>
      <c r="U553" s="5">
        <f t="shared" ca="1" si="186"/>
        <v>4</v>
      </c>
      <c r="V553" s="15">
        <f t="shared" ca="1" si="188"/>
        <v>183</v>
      </c>
      <c r="W553" s="15" t="str">
        <f t="shared" ca="1" si="178"/>
        <v/>
      </c>
      <c r="X553" s="15">
        <f t="shared" ca="1" si="183"/>
        <v>1</v>
      </c>
      <c r="Y553" s="15">
        <f t="shared" ca="1" si="175"/>
        <v>1</v>
      </c>
      <c r="Z553">
        <f t="shared" ca="1" si="187"/>
        <v>0</v>
      </c>
      <c r="AA553">
        <f t="shared" ca="1" si="189"/>
        <v>0</v>
      </c>
      <c r="AB553">
        <f t="shared" ca="1" si="190"/>
        <v>0</v>
      </c>
      <c r="AC553">
        <f t="shared" ca="1" si="179"/>
        <v>3</v>
      </c>
      <c r="AD553">
        <f t="shared" ca="1" si="180"/>
        <v>3</v>
      </c>
    </row>
    <row r="554" spans="5:30" x14ac:dyDescent="0.25">
      <c r="E554">
        <f t="shared" ca="1" si="185"/>
        <v>185</v>
      </c>
      <c r="F554" s="14">
        <f t="shared" si="181"/>
        <v>552</v>
      </c>
      <c r="G554">
        <f t="shared" ca="1" si="172"/>
        <v>3</v>
      </c>
      <c r="H554">
        <f t="shared" ca="1" si="176"/>
        <v>252</v>
      </c>
      <c r="I554" t="str">
        <f t="shared" ca="1" si="182"/>
        <v>x4</v>
      </c>
      <c r="J554">
        <f t="shared" ca="1" si="177"/>
        <v>185</v>
      </c>
      <c r="K554" s="5" t="str">
        <f t="shared" ca="1" si="186"/>
        <v>Ruta 3/9</v>
      </c>
      <c r="L554" s="5" t="str">
        <f t="shared" ca="1" si="186"/>
        <v>Ctra. Logroño desvío Utebo (Pd. Bus)</v>
      </c>
      <c r="M554" s="5" t="str">
        <f t="shared" ca="1" si="186"/>
        <v>05:15</v>
      </c>
      <c r="N554" s="5" t="str">
        <f t="shared" ca="1" si="186"/>
        <v>12:15</v>
      </c>
      <c r="O554" s="5" t="str">
        <f t="shared" ca="1" si="186"/>
        <v>21:15</v>
      </c>
      <c r="P554" s="5" t="str">
        <f t="shared" ca="1" si="186"/>
        <v>07:15</v>
      </c>
      <c r="Q554" s="5" t="str">
        <f t="shared" ca="1" si="186"/>
        <v>Avd. Puente del Pilar (esq. C/ Jesús - Pd. Bus)</v>
      </c>
      <c r="R554" s="5">
        <f t="shared" ca="1" si="186"/>
        <v>0</v>
      </c>
      <c r="S554" s="5" t="str">
        <f t="shared" ca="1" si="186"/>
        <v>3</v>
      </c>
      <c r="T554" s="5" t="str">
        <f t="shared" ca="1" si="186"/>
        <v>9</v>
      </c>
      <c r="U554" s="5">
        <f t="shared" ca="1" si="186"/>
        <v>5</v>
      </c>
      <c r="V554" s="15">
        <f t="shared" ca="1" si="188"/>
        <v>184</v>
      </c>
      <c r="W554" s="15" t="str">
        <f t="shared" ca="1" si="178"/>
        <v/>
      </c>
      <c r="X554" s="15">
        <f t="shared" ca="1" si="183"/>
        <v>1</v>
      </c>
      <c r="Y554" s="15">
        <f t="shared" ca="1" si="175"/>
        <v>1</v>
      </c>
      <c r="Z554">
        <f t="shared" ca="1" si="187"/>
        <v>0</v>
      </c>
      <c r="AA554">
        <f t="shared" ca="1" si="189"/>
        <v>0</v>
      </c>
      <c r="AB554">
        <f t="shared" ca="1" si="190"/>
        <v>0</v>
      </c>
      <c r="AC554">
        <f t="shared" ca="1" si="179"/>
        <v>2</v>
      </c>
      <c r="AD554">
        <f t="shared" ca="1" si="180"/>
        <v>2</v>
      </c>
    </row>
    <row r="555" spans="5:30" x14ac:dyDescent="0.25">
      <c r="E555">
        <f t="shared" ca="1" si="185"/>
        <v>186</v>
      </c>
      <c r="F555" s="14">
        <f t="shared" si="181"/>
        <v>553</v>
      </c>
      <c r="G555">
        <f t="shared" ca="1" si="172"/>
        <v>3</v>
      </c>
      <c r="H555">
        <f t="shared" ca="1" si="176"/>
        <v>252</v>
      </c>
      <c r="I555" t="str">
        <f t="shared" ca="1" si="182"/>
        <v>x4</v>
      </c>
      <c r="J555">
        <f t="shared" ca="1" si="177"/>
        <v>186</v>
      </c>
      <c r="K555" s="5" t="str">
        <f t="shared" ca="1" si="186"/>
        <v>Ruta 3/9</v>
      </c>
      <c r="L555" s="5" t="str">
        <f t="shared" ca="1" si="186"/>
        <v>Opel Planta en Figueruelas</v>
      </c>
      <c r="M555" s="5" t="str">
        <f t="shared" ca="1" si="186"/>
        <v>05:30</v>
      </c>
      <c r="N555" s="5" t="str">
        <f t="shared" ca="1" si="186"/>
        <v>13:30</v>
      </c>
      <c r="O555" s="5" t="str">
        <f t="shared" ca="1" si="186"/>
        <v>21:30</v>
      </c>
      <c r="P555" s="5" t="str">
        <f t="shared" ca="1" si="186"/>
        <v>07:30</v>
      </c>
      <c r="Q555" s="5" t="str">
        <f t="shared" ca="1" si="186"/>
        <v>Avd. Pirineos (esq. Arquitecto Lafigera - Pd. Bus)</v>
      </c>
      <c r="R555" s="5">
        <f t="shared" ca="1" si="186"/>
        <v>0</v>
      </c>
      <c r="S555" s="5" t="str">
        <f t="shared" ca="1" si="186"/>
        <v>3</v>
      </c>
      <c r="T555" s="5" t="str">
        <f t="shared" ca="1" si="186"/>
        <v>9</v>
      </c>
      <c r="U555" s="5">
        <f t="shared" ca="1" si="186"/>
        <v>6</v>
      </c>
      <c r="V555" s="15">
        <f t="shared" ca="1" si="188"/>
        <v>185</v>
      </c>
      <c r="W555" s="15" t="str">
        <f t="shared" ca="1" si="178"/>
        <v/>
      </c>
      <c r="X555" s="15">
        <f t="shared" ca="1" si="183"/>
        <v>1</v>
      </c>
      <c r="Y555" s="15">
        <f t="shared" ca="1" si="175"/>
        <v>1</v>
      </c>
      <c r="Z555">
        <f t="shared" ca="1" si="187"/>
        <v>0</v>
      </c>
      <c r="AA555">
        <f t="shared" ca="1" si="189"/>
        <v>0</v>
      </c>
      <c r="AB555">
        <f t="shared" ca="1" si="190"/>
        <v>0</v>
      </c>
      <c r="AC555">
        <f t="shared" ca="1" si="179"/>
        <v>1</v>
      </c>
      <c r="AD555">
        <f t="shared" ca="1" si="180"/>
        <v>1</v>
      </c>
    </row>
    <row r="556" spans="5:30" x14ac:dyDescent="0.25">
      <c r="E556">
        <f t="shared" ca="1" si="185"/>
        <v>187</v>
      </c>
      <c r="F556" s="14">
        <f t="shared" si="181"/>
        <v>554</v>
      </c>
      <c r="G556">
        <f t="shared" ca="1" si="172"/>
        <v>3</v>
      </c>
      <c r="H556">
        <f t="shared" ca="1" si="176"/>
        <v>252</v>
      </c>
      <c r="I556" t="str">
        <f t="shared" ca="1" si="182"/>
        <v>x4</v>
      </c>
      <c r="J556">
        <f t="shared" ca="1" si="177"/>
        <v>187</v>
      </c>
      <c r="K556" s="5" t="str">
        <f t="shared" ca="1" si="186"/>
        <v>Ruta 4/9</v>
      </c>
      <c r="L556" s="5" t="str">
        <f t="shared" ca="1" si="186"/>
        <v>Ruta 4/9</v>
      </c>
      <c r="M556" s="5" t="str">
        <f t="shared" ca="1" si="186"/>
        <v/>
      </c>
      <c r="N556" s="5" t="str">
        <f t="shared" ca="1" si="186"/>
        <v/>
      </c>
      <c r="O556" s="5" t="str">
        <f t="shared" ca="1" si="186"/>
        <v/>
      </c>
      <c r="P556" s="5" t="str">
        <f t="shared" ca="1" si="186"/>
        <v/>
      </c>
      <c r="Q556" s="5" t="str">
        <f t="shared" ca="1" si="186"/>
        <v/>
      </c>
      <c r="R556" s="5">
        <f t="shared" ca="1" si="186"/>
        <v>1</v>
      </c>
      <c r="S556" s="5" t="str">
        <f t="shared" ca="1" si="186"/>
        <v>4</v>
      </c>
      <c r="T556" s="5" t="str">
        <f t="shared" ca="1" si="186"/>
        <v>9</v>
      </c>
      <c r="U556" s="5">
        <f t="shared" ca="1" si="186"/>
        <v>0</v>
      </c>
      <c r="V556" s="15">
        <f t="shared" ca="1" si="188"/>
        <v>186</v>
      </c>
      <c r="W556" s="15">
        <f t="shared" ca="1" si="178"/>
        <v>1</v>
      </c>
      <c r="X556" s="15">
        <f t="shared" ca="1" si="183"/>
        <v>0</v>
      </c>
      <c r="Y556" s="15" t="str">
        <f t="shared" ca="1" si="175"/>
        <v/>
      </c>
      <c r="Z556">
        <f t="shared" ca="1" si="187"/>
        <v>25</v>
      </c>
      <c r="AA556">
        <f t="shared" ca="1" si="189"/>
        <v>12</v>
      </c>
      <c r="AB556">
        <f t="shared" ca="1" si="190"/>
        <v>12</v>
      </c>
      <c r="AC556">
        <f t="shared" ca="1" si="179"/>
        <v>0</v>
      </c>
      <c r="AD556">
        <f t="shared" ca="1" si="180"/>
        <v>0</v>
      </c>
    </row>
    <row r="557" spans="5:30" x14ac:dyDescent="0.25">
      <c r="E557">
        <f t="shared" ca="1" si="185"/>
        <v>188</v>
      </c>
      <c r="F557" s="14">
        <f t="shared" si="181"/>
        <v>555</v>
      </c>
      <c r="G557">
        <f t="shared" ca="1" si="172"/>
        <v>3</v>
      </c>
      <c r="H557">
        <f t="shared" ca="1" si="176"/>
        <v>252</v>
      </c>
      <c r="I557" t="str">
        <f t="shared" ca="1" si="182"/>
        <v>x4</v>
      </c>
      <c r="J557">
        <f t="shared" ca="1" si="177"/>
        <v>188</v>
      </c>
      <c r="K557" s="5" t="str">
        <f t="shared" ca="1" si="186"/>
        <v>Ruta 4/9</v>
      </c>
      <c r="L557" s="5" t="str">
        <f t="shared" ca="1" si="186"/>
        <v>C/ Viridiana, nº 26 (Pd. Bus)</v>
      </c>
      <c r="M557" s="5" t="str">
        <f t="shared" ca="1" si="186"/>
        <v>04:45</v>
      </c>
      <c r="N557" s="5" t="str">
        <f t="shared" ca="1" si="186"/>
        <v>12:43</v>
      </c>
      <c r="O557" s="5" t="str">
        <f t="shared" ca="1" si="186"/>
        <v>20:43</v>
      </c>
      <c r="P557" s="5" t="str">
        <f t="shared" ca="1" si="186"/>
        <v>06:45</v>
      </c>
      <c r="Q557" s="5" t="str">
        <f t="shared" ca="1" si="186"/>
        <v>Opel Planta en Figueruelas</v>
      </c>
      <c r="R557" s="5">
        <f t="shared" ca="1" si="186"/>
        <v>0</v>
      </c>
      <c r="S557" s="5" t="str">
        <f t="shared" ca="1" si="186"/>
        <v>4</v>
      </c>
      <c r="T557" s="5" t="str">
        <f t="shared" ca="1" si="186"/>
        <v>9</v>
      </c>
      <c r="U557" s="5">
        <f t="shared" ca="1" si="186"/>
        <v>1</v>
      </c>
      <c r="V557" s="15">
        <f t="shared" ca="1" si="188"/>
        <v>187</v>
      </c>
      <c r="W557" s="15" t="str">
        <f t="shared" ca="1" si="178"/>
        <v/>
      </c>
      <c r="X557" s="15">
        <f t="shared" ca="1" si="183"/>
        <v>1</v>
      </c>
      <c r="Y557" s="15">
        <f t="shared" ca="1" si="175"/>
        <v>1</v>
      </c>
      <c r="Z557">
        <f t="shared" ca="1" si="187"/>
        <v>0</v>
      </c>
      <c r="AA557">
        <f t="shared" ca="1" si="189"/>
        <v>0</v>
      </c>
      <c r="AB557">
        <f t="shared" ca="1" si="190"/>
        <v>0</v>
      </c>
      <c r="AC557">
        <f t="shared" ca="1" si="179"/>
        <v>12</v>
      </c>
      <c r="AD557">
        <f t="shared" ca="1" si="180"/>
        <v>12</v>
      </c>
    </row>
    <row r="558" spans="5:30" x14ac:dyDescent="0.25">
      <c r="E558">
        <f t="shared" ca="1" si="185"/>
        <v>189</v>
      </c>
      <c r="F558" s="14">
        <f t="shared" si="181"/>
        <v>556</v>
      </c>
      <c r="G558">
        <f t="shared" ca="1" si="172"/>
        <v>3</v>
      </c>
      <c r="H558">
        <f t="shared" ca="1" si="176"/>
        <v>252</v>
      </c>
      <c r="I558" t="str">
        <f t="shared" ca="1" si="182"/>
        <v>x4</v>
      </c>
      <c r="J558">
        <f t="shared" ca="1" si="177"/>
        <v>189</v>
      </c>
      <c r="K558" s="5" t="str">
        <f t="shared" ca="1" si="186"/>
        <v>Ruta 4/9</v>
      </c>
      <c r="L558" s="5" t="str">
        <f t="shared" ca="1" si="186"/>
        <v>Calle Ciudadano Kane (Pd. Bus) - (esq. C/ Los Pájaros)</v>
      </c>
      <c r="M558" s="5" t="str">
        <f t="shared" ca="1" si="186"/>
        <v>04:48</v>
      </c>
      <c r="N558" s="5" t="str">
        <f t="shared" ca="1" si="186"/>
        <v>12:46</v>
      </c>
      <c r="O558" s="5" t="str">
        <f t="shared" ca="1" si="186"/>
        <v>20:46</v>
      </c>
      <c r="P558" s="5" t="str">
        <f t="shared" ca="1" si="186"/>
        <v>06:48</v>
      </c>
      <c r="Q558" s="5" t="str">
        <f t="shared" ca="1" si="186"/>
        <v>Torres San Lamberto "Punto 0" (Pd. Bus)</v>
      </c>
      <c r="R558" s="5">
        <f t="shared" ca="1" si="186"/>
        <v>0</v>
      </c>
      <c r="S558" s="5" t="str">
        <f t="shared" ca="1" si="186"/>
        <v>4</v>
      </c>
      <c r="T558" s="5" t="str">
        <f t="shared" ca="1" si="186"/>
        <v>9</v>
      </c>
      <c r="U558" s="5">
        <f t="shared" ca="1" si="186"/>
        <v>2</v>
      </c>
      <c r="V558" s="15">
        <f t="shared" ca="1" si="188"/>
        <v>188</v>
      </c>
      <c r="W558" s="15" t="str">
        <f t="shared" ca="1" si="178"/>
        <v/>
      </c>
      <c r="X558" s="15">
        <f t="shared" ca="1" si="183"/>
        <v>1</v>
      </c>
      <c r="Y558" s="15">
        <f t="shared" ca="1" si="175"/>
        <v>1</v>
      </c>
      <c r="Z558">
        <f t="shared" ca="1" si="187"/>
        <v>0</v>
      </c>
      <c r="AA558">
        <f t="shared" ca="1" si="189"/>
        <v>0</v>
      </c>
      <c r="AB558">
        <f t="shared" ca="1" si="190"/>
        <v>0</v>
      </c>
      <c r="AC558">
        <f t="shared" ca="1" si="179"/>
        <v>11</v>
      </c>
      <c r="AD558">
        <f t="shared" ca="1" si="180"/>
        <v>11</v>
      </c>
    </row>
    <row r="559" spans="5:30" x14ac:dyDescent="0.25">
      <c r="E559">
        <f t="shared" ca="1" si="185"/>
        <v>190</v>
      </c>
      <c r="F559" s="14">
        <f t="shared" si="181"/>
        <v>557</v>
      </c>
      <c r="G559">
        <f t="shared" ca="1" si="172"/>
        <v>3</v>
      </c>
      <c r="H559">
        <f t="shared" ca="1" si="176"/>
        <v>252</v>
      </c>
      <c r="I559" t="str">
        <f t="shared" ca="1" si="182"/>
        <v>x4</v>
      </c>
      <c r="J559">
        <f t="shared" ca="1" si="177"/>
        <v>190</v>
      </c>
      <c r="K559" s="5" t="str">
        <f t="shared" ca="1" si="186"/>
        <v>Ruta 4/9</v>
      </c>
      <c r="L559" s="5" t="str">
        <f t="shared" ca="1" si="186"/>
        <v>Paseo de los Olvidados, nº 7</v>
      </c>
      <c r="M559" s="5" t="str">
        <f t="shared" ca="1" si="186"/>
        <v>04:51</v>
      </c>
      <c r="N559" s="5" t="str">
        <f t="shared" ca="1" si="186"/>
        <v>12:49</v>
      </c>
      <c r="O559" s="5" t="str">
        <f t="shared" ca="1" si="186"/>
        <v>20:49</v>
      </c>
      <c r="P559" s="5" t="str">
        <f t="shared" ca="1" si="186"/>
        <v>06:51</v>
      </c>
      <c r="Q559" s="5" t="str">
        <f t="shared" ca="1" si="186"/>
        <v>Vía Hispanidad (frente nº 132 - 2º paso de cebra)</v>
      </c>
      <c r="R559" s="5">
        <f t="shared" ca="1" si="186"/>
        <v>0</v>
      </c>
      <c r="S559" s="5" t="str">
        <f t="shared" ca="1" si="186"/>
        <v>4</v>
      </c>
      <c r="T559" s="5" t="str">
        <f t="shared" ca="1" si="186"/>
        <v>9</v>
      </c>
      <c r="U559" s="5">
        <f t="shared" ca="1" si="186"/>
        <v>3</v>
      </c>
      <c r="V559" s="15">
        <f t="shared" ca="1" si="188"/>
        <v>189</v>
      </c>
      <c r="W559" s="15" t="str">
        <f t="shared" ca="1" si="178"/>
        <v/>
      </c>
      <c r="X559" s="15">
        <f t="shared" ca="1" si="183"/>
        <v>1</v>
      </c>
      <c r="Y559" s="15">
        <f t="shared" ca="1" si="175"/>
        <v>1</v>
      </c>
      <c r="Z559">
        <f t="shared" ca="1" si="187"/>
        <v>0</v>
      </c>
      <c r="AA559">
        <f t="shared" ca="1" si="189"/>
        <v>0</v>
      </c>
      <c r="AB559">
        <f t="shared" ca="1" si="190"/>
        <v>0</v>
      </c>
      <c r="AC559">
        <f t="shared" ca="1" si="179"/>
        <v>10</v>
      </c>
      <c r="AD559">
        <f t="shared" ca="1" si="180"/>
        <v>10</v>
      </c>
    </row>
    <row r="560" spans="5:30" x14ac:dyDescent="0.25">
      <c r="E560">
        <f t="shared" ca="1" si="185"/>
        <v>191</v>
      </c>
      <c r="F560" s="14">
        <f t="shared" si="181"/>
        <v>558</v>
      </c>
      <c r="G560">
        <f t="shared" ref="G560:G566" ca="1" si="191">IF(H559=J559,G559+1,G559)</f>
        <v>3</v>
      </c>
      <c r="H560">
        <f t="shared" ca="1" si="176"/>
        <v>252</v>
      </c>
      <c r="I560" t="str">
        <f t="shared" ca="1" si="182"/>
        <v>x4</v>
      </c>
      <c r="J560">
        <f t="shared" ca="1" si="177"/>
        <v>191</v>
      </c>
      <c r="K560" s="5" t="str">
        <f t="shared" ca="1" si="186"/>
        <v>Ruta 4/9</v>
      </c>
      <c r="L560" s="5" t="str">
        <f t="shared" ca="1" si="186"/>
        <v>Vía Ibérica, nº 67 (frente C/ Argualas - Pd. Bus)</v>
      </c>
      <c r="M560" s="5" t="str">
        <f t="shared" ca="1" si="186"/>
        <v>04:55</v>
      </c>
      <c r="N560" s="5" t="str">
        <f t="shared" ca="1" si="186"/>
        <v>12:53</v>
      </c>
      <c r="O560" s="5" t="str">
        <f t="shared" ca="1" si="186"/>
        <v>20:53</v>
      </c>
      <c r="P560" s="5" t="str">
        <f t="shared" ca="1" si="186"/>
        <v>06:55</v>
      </c>
      <c r="Q560" s="5" t="str">
        <f t="shared" ca="1" si="186"/>
        <v>Vía Hispanidad (frente Escultor Palao)</v>
      </c>
      <c r="R560" s="5">
        <f t="shared" ca="1" si="186"/>
        <v>0</v>
      </c>
      <c r="S560" s="5" t="str">
        <f t="shared" ca="1" si="186"/>
        <v>4</v>
      </c>
      <c r="T560" s="5" t="str">
        <f t="shared" ca="1" si="186"/>
        <v>9</v>
      </c>
      <c r="U560" s="5">
        <f t="shared" ca="1" si="186"/>
        <v>4</v>
      </c>
      <c r="V560" s="15">
        <f t="shared" ca="1" si="188"/>
        <v>190</v>
      </c>
      <c r="W560" s="15" t="str">
        <f t="shared" ca="1" si="178"/>
        <v/>
      </c>
      <c r="X560" s="15">
        <f t="shared" ca="1" si="183"/>
        <v>1</v>
      </c>
      <c r="Y560" s="15">
        <f t="shared" ca="1" si="175"/>
        <v>1</v>
      </c>
      <c r="Z560">
        <f t="shared" ca="1" si="187"/>
        <v>0</v>
      </c>
      <c r="AA560">
        <f t="shared" ca="1" si="189"/>
        <v>0</v>
      </c>
      <c r="AB560">
        <f t="shared" ca="1" si="190"/>
        <v>0</v>
      </c>
      <c r="AC560">
        <f t="shared" ca="1" si="179"/>
        <v>9</v>
      </c>
      <c r="AD560">
        <f t="shared" ca="1" si="180"/>
        <v>9</v>
      </c>
    </row>
    <row r="561" spans="5:30" x14ac:dyDescent="0.25">
      <c r="E561">
        <f t="shared" ca="1" si="185"/>
        <v>192</v>
      </c>
      <c r="F561" s="14">
        <f t="shared" si="181"/>
        <v>559</v>
      </c>
      <c r="G561">
        <f t="shared" ca="1" si="191"/>
        <v>3</v>
      </c>
      <c r="H561">
        <f t="shared" ca="1" si="176"/>
        <v>252</v>
      </c>
      <c r="I561" t="str">
        <f t="shared" ca="1" si="182"/>
        <v>x4</v>
      </c>
      <c r="J561">
        <f t="shared" ca="1" si="177"/>
        <v>192</v>
      </c>
      <c r="K561" s="5" t="str">
        <f t="shared" ref="K561:U584" ca="1" si="192">INDIRECT("'"&amp;$I561&amp;"'!"&amp;K$2&amp;$J561+2)</f>
        <v>Ruta 4/9</v>
      </c>
      <c r="L561" s="5" t="str">
        <f t="shared" ca="1" si="192"/>
        <v>Vía Hispanidad, nº 16 (Gas. Casablanca - Pd. Bus)</v>
      </c>
      <c r="M561" s="5" t="str">
        <f t="shared" ca="1" si="192"/>
        <v>04:57</v>
      </c>
      <c r="N561" s="5" t="str">
        <f t="shared" ca="1" si="192"/>
        <v>12:55</v>
      </c>
      <c r="O561" s="5" t="str">
        <f t="shared" ca="1" si="192"/>
        <v>20:55</v>
      </c>
      <c r="P561" s="5" t="str">
        <f t="shared" ca="1" si="192"/>
        <v>06:57</v>
      </c>
      <c r="Q561" s="5" t="str">
        <f t="shared" ca="1" si="192"/>
        <v>Vía Hispanidad (frente Villa de Andorra - Pd. Bus)</v>
      </c>
      <c r="R561" s="5">
        <f t="shared" ca="1" si="192"/>
        <v>0</v>
      </c>
      <c r="S561" s="5" t="str">
        <f t="shared" ca="1" si="192"/>
        <v>4</v>
      </c>
      <c r="T561" s="5" t="str">
        <f t="shared" ca="1" si="192"/>
        <v>9</v>
      </c>
      <c r="U561" s="5">
        <f t="shared" ca="1" si="192"/>
        <v>5</v>
      </c>
      <c r="V561" s="15">
        <f t="shared" ca="1" si="188"/>
        <v>191</v>
      </c>
      <c r="W561" s="15" t="str">
        <f t="shared" ca="1" si="178"/>
        <v/>
      </c>
      <c r="X561" s="15">
        <f t="shared" ca="1" si="183"/>
        <v>1</v>
      </c>
      <c r="Y561" s="15">
        <f t="shared" ca="1" si="175"/>
        <v>1</v>
      </c>
      <c r="Z561">
        <f t="shared" ca="1" si="187"/>
        <v>0</v>
      </c>
      <c r="AA561">
        <f t="shared" ca="1" si="189"/>
        <v>0</v>
      </c>
      <c r="AB561">
        <f t="shared" ca="1" si="190"/>
        <v>0</v>
      </c>
      <c r="AC561">
        <f t="shared" ca="1" si="179"/>
        <v>8</v>
      </c>
      <c r="AD561">
        <f t="shared" ca="1" si="180"/>
        <v>8</v>
      </c>
    </row>
    <row r="562" spans="5:30" x14ac:dyDescent="0.25">
      <c r="E562">
        <f t="shared" ca="1" si="185"/>
        <v>193</v>
      </c>
      <c r="F562" s="14">
        <f t="shared" si="181"/>
        <v>560</v>
      </c>
      <c r="G562">
        <f t="shared" ca="1" si="191"/>
        <v>3</v>
      </c>
      <c r="H562">
        <f t="shared" ca="1" si="176"/>
        <v>252</v>
      </c>
      <c r="I562" t="str">
        <f t="shared" ca="1" si="182"/>
        <v>x4</v>
      </c>
      <c r="J562">
        <f t="shared" ca="1" si="177"/>
        <v>193</v>
      </c>
      <c r="K562" s="5" t="str">
        <f t="shared" ca="1" si="192"/>
        <v>Ruta 4/9</v>
      </c>
      <c r="L562" s="5" t="str">
        <f t="shared" ca="1" si="192"/>
        <v>Vía Hispanidad (esq. Sainz de Varanda - Pd. Bus)</v>
      </c>
      <c r="M562" s="5" t="str">
        <f t="shared" ca="1" si="192"/>
        <v>04:58</v>
      </c>
      <c r="N562" s="5" t="str">
        <f t="shared" ca="1" si="192"/>
        <v>12:56</v>
      </c>
      <c r="O562" s="5" t="str">
        <f t="shared" ca="1" si="192"/>
        <v>20:56</v>
      </c>
      <c r="P562" s="5" t="str">
        <f t="shared" ca="1" si="192"/>
        <v>06:58</v>
      </c>
      <c r="Q562" s="5" t="str">
        <f t="shared" ca="1" si="192"/>
        <v>Vía Hispanidad (esq. Gómez Laguna - Pd. Bus)</v>
      </c>
      <c r="R562" s="5">
        <f t="shared" ca="1" si="192"/>
        <v>0</v>
      </c>
      <c r="S562" s="5" t="str">
        <f t="shared" ca="1" si="192"/>
        <v>4</v>
      </c>
      <c r="T562" s="5" t="str">
        <f t="shared" ca="1" si="192"/>
        <v>9</v>
      </c>
      <c r="U562" s="5">
        <f t="shared" ca="1" si="192"/>
        <v>6</v>
      </c>
      <c r="V562" s="15">
        <f t="shared" ca="1" si="188"/>
        <v>192</v>
      </c>
      <c r="W562" s="15" t="str">
        <f t="shared" ca="1" si="178"/>
        <v/>
      </c>
      <c r="X562" s="15">
        <f t="shared" ca="1" si="183"/>
        <v>1</v>
      </c>
      <c r="Y562" s="15">
        <f t="shared" ca="1" si="175"/>
        <v>1</v>
      </c>
      <c r="Z562">
        <f t="shared" ca="1" si="187"/>
        <v>0</v>
      </c>
      <c r="AA562">
        <f t="shared" ca="1" si="189"/>
        <v>0</v>
      </c>
      <c r="AB562">
        <f t="shared" ca="1" si="190"/>
        <v>0</v>
      </c>
      <c r="AC562">
        <f t="shared" ca="1" si="179"/>
        <v>7</v>
      </c>
      <c r="AD562">
        <f t="shared" ca="1" si="180"/>
        <v>7</v>
      </c>
    </row>
    <row r="563" spans="5:30" x14ac:dyDescent="0.25">
      <c r="E563">
        <f t="shared" ca="1" si="185"/>
        <v>194</v>
      </c>
      <c r="F563" s="14">
        <f t="shared" si="181"/>
        <v>561</v>
      </c>
      <c r="G563">
        <f t="shared" ca="1" si="191"/>
        <v>3</v>
      </c>
      <c r="H563">
        <f t="shared" ca="1" si="176"/>
        <v>252</v>
      </c>
      <c r="I563" t="str">
        <f t="shared" ca="1" si="182"/>
        <v>x4</v>
      </c>
      <c r="J563">
        <f t="shared" ca="1" si="177"/>
        <v>194</v>
      </c>
      <c r="K563" s="5" t="str">
        <f t="shared" ca="1" si="192"/>
        <v>Ruta 4/9</v>
      </c>
      <c r="L563" s="5" t="str">
        <f t="shared" ca="1" si="192"/>
        <v>Vía Hispanidad (esq. Gómez Laguna)</v>
      </c>
      <c r="M563" s="5" t="str">
        <f t="shared" ca="1" si="192"/>
        <v>04:59</v>
      </c>
      <c r="N563" s="5" t="str">
        <f t="shared" ca="1" si="192"/>
        <v>12:57</v>
      </c>
      <c r="O563" s="5" t="str">
        <f t="shared" ca="1" si="192"/>
        <v>20:57</v>
      </c>
      <c r="P563" s="5" t="str">
        <f t="shared" ca="1" si="192"/>
        <v>06:59</v>
      </c>
      <c r="Q563" s="5" t="str">
        <f t="shared" ca="1" si="192"/>
        <v>Vía Hispanidad (frente Sainz de Varanda)</v>
      </c>
      <c r="R563" s="5">
        <f t="shared" ca="1" si="192"/>
        <v>0</v>
      </c>
      <c r="S563" s="5" t="str">
        <f t="shared" ca="1" si="192"/>
        <v>4</v>
      </c>
      <c r="T563" s="5" t="str">
        <f t="shared" ca="1" si="192"/>
        <v>9</v>
      </c>
      <c r="U563" s="5">
        <f t="shared" ca="1" si="192"/>
        <v>7</v>
      </c>
      <c r="V563" s="15">
        <f t="shared" ca="1" si="188"/>
        <v>193</v>
      </c>
      <c r="W563" s="15" t="str">
        <f t="shared" ca="1" si="178"/>
        <v/>
      </c>
      <c r="X563" s="15">
        <f t="shared" ca="1" si="183"/>
        <v>1</v>
      </c>
      <c r="Y563" s="15">
        <f t="shared" ca="1" si="175"/>
        <v>1</v>
      </c>
      <c r="Z563">
        <f t="shared" ca="1" si="187"/>
        <v>0</v>
      </c>
      <c r="AA563">
        <f t="shared" ca="1" si="189"/>
        <v>0</v>
      </c>
      <c r="AB563">
        <f t="shared" ca="1" si="190"/>
        <v>0</v>
      </c>
      <c r="AC563">
        <f t="shared" ca="1" si="179"/>
        <v>6</v>
      </c>
      <c r="AD563">
        <f t="shared" ca="1" si="180"/>
        <v>6</v>
      </c>
    </row>
    <row r="564" spans="5:30" x14ac:dyDescent="0.25">
      <c r="E564">
        <f t="shared" ca="1" si="185"/>
        <v>195</v>
      </c>
      <c r="F564" s="14">
        <f t="shared" si="181"/>
        <v>562</v>
      </c>
      <c r="G564">
        <f t="shared" ca="1" si="191"/>
        <v>3</v>
      </c>
      <c r="H564">
        <f t="shared" ca="1" si="176"/>
        <v>252</v>
      </c>
      <c r="I564" t="str">
        <f t="shared" ca="1" si="182"/>
        <v>x4</v>
      </c>
      <c r="J564">
        <f t="shared" ca="1" si="177"/>
        <v>195</v>
      </c>
      <c r="K564" s="5" t="str">
        <f t="shared" ca="1" si="192"/>
        <v>Ruta 4/9</v>
      </c>
      <c r="L564" s="5" t="str">
        <f t="shared" ca="1" si="192"/>
        <v>Vía Hispanidad (esq. Duquesa Villahermosa)</v>
      </c>
      <c r="M564" s="5" t="str">
        <f t="shared" ca="1" si="192"/>
        <v>05:00</v>
      </c>
      <c r="N564" s="5" t="str">
        <f t="shared" ca="1" si="192"/>
        <v>12:58</v>
      </c>
      <c r="O564" s="5" t="str">
        <f t="shared" ca="1" si="192"/>
        <v>20:58</v>
      </c>
      <c r="P564" s="5" t="str">
        <f t="shared" ca="1" si="192"/>
        <v>07:00</v>
      </c>
      <c r="Q564" s="5" t="str">
        <f t="shared" ca="1" si="192"/>
        <v>Vía Hispanidad (Gasolinera Casablanca - esq. C/ La Vía)</v>
      </c>
      <c r="R564" s="5">
        <f t="shared" ca="1" si="192"/>
        <v>0</v>
      </c>
      <c r="S564" s="5" t="str">
        <f t="shared" ca="1" si="192"/>
        <v>4</v>
      </c>
      <c r="T564" s="5" t="str">
        <f t="shared" ca="1" si="192"/>
        <v>9</v>
      </c>
      <c r="U564" s="5">
        <f t="shared" ca="1" si="192"/>
        <v>8</v>
      </c>
      <c r="V564" s="15">
        <f t="shared" ca="1" si="188"/>
        <v>194</v>
      </c>
      <c r="W564" s="15" t="str">
        <f t="shared" ca="1" si="178"/>
        <v/>
      </c>
      <c r="X564" s="15">
        <f t="shared" ca="1" si="183"/>
        <v>1</v>
      </c>
      <c r="Y564" s="15">
        <f t="shared" ca="1" si="175"/>
        <v>1</v>
      </c>
      <c r="Z564">
        <f t="shared" ca="1" si="187"/>
        <v>0</v>
      </c>
      <c r="AA564">
        <f t="shared" ca="1" si="189"/>
        <v>0</v>
      </c>
      <c r="AB564">
        <f t="shared" ca="1" si="190"/>
        <v>0</v>
      </c>
      <c r="AC564">
        <f t="shared" ca="1" si="179"/>
        <v>5</v>
      </c>
      <c r="AD564">
        <f t="shared" ca="1" si="180"/>
        <v>5</v>
      </c>
    </row>
    <row r="565" spans="5:30" x14ac:dyDescent="0.25">
      <c r="E565">
        <f t="shared" ca="1" si="185"/>
        <v>196</v>
      </c>
      <c r="F565" s="14">
        <f t="shared" si="181"/>
        <v>563</v>
      </c>
      <c r="G565">
        <f t="shared" ca="1" si="191"/>
        <v>3</v>
      </c>
      <c r="H565">
        <f t="shared" ca="1" si="176"/>
        <v>252</v>
      </c>
      <c r="I565" t="str">
        <f t="shared" ca="1" si="182"/>
        <v>x4</v>
      </c>
      <c r="J565">
        <f t="shared" ca="1" si="177"/>
        <v>196</v>
      </c>
      <c r="K565" s="5" t="str">
        <f t="shared" ca="1" si="192"/>
        <v>Ruta 4/9</v>
      </c>
      <c r="L565" s="5" t="str">
        <f t="shared" ca="1" si="192"/>
        <v>Vía Hispanidad, nº 102-104 (Pd. Bus)</v>
      </c>
      <c r="M565" s="5" t="str">
        <f t="shared" ca="1" si="192"/>
        <v>05:02</v>
      </c>
      <c r="N565" s="5" t="str">
        <f t="shared" ca="1" si="192"/>
        <v>13:00</v>
      </c>
      <c r="O565" s="5" t="str">
        <f t="shared" ca="1" si="192"/>
        <v>21:00</v>
      </c>
      <c r="P565" s="5" t="str">
        <f t="shared" ca="1" si="192"/>
        <v>07:02</v>
      </c>
      <c r="Q565" s="5" t="str">
        <f t="shared" ca="1" si="192"/>
        <v>Vía Ibérica (esq. Argualas - Pd. Bus)</v>
      </c>
      <c r="R565" s="5">
        <f t="shared" ca="1" si="192"/>
        <v>0</v>
      </c>
      <c r="S565" s="5" t="str">
        <f t="shared" ca="1" si="192"/>
        <v>4</v>
      </c>
      <c r="T565" s="5" t="str">
        <f t="shared" ca="1" si="192"/>
        <v>9</v>
      </c>
      <c r="U565" s="5">
        <f t="shared" ca="1" si="192"/>
        <v>9</v>
      </c>
      <c r="V565" s="15">
        <f t="shared" ca="1" si="188"/>
        <v>195</v>
      </c>
      <c r="W565" s="15" t="str">
        <f t="shared" ca="1" si="178"/>
        <v/>
      </c>
      <c r="X565" s="15">
        <f t="shared" ca="1" si="183"/>
        <v>1</v>
      </c>
      <c r="Y565" s="15">
        <f t="shared" ca="1" si="175"/>
        <v>1</v>
      </c>
      <c r="Z565">
        <f t="shared" ca="1" si="187"/>
        <v>0</v>
      </c>
      <c r="AA565">
        <f t="shared" ca="1" si="189"/>
        <v>0</v>
      </c>
      <c r="AB565">
        <f t="shared" ca="1" si="190"/>
        <v>0</v>
      </c>
      <c r="AC565">
        <f t="shared" ca="1" si="179"/>
        <v>4</v>
      </c>
      <c r="AD565">
        <f t="shared" ca="1" si="180"/>
        <v>4</v>
      </c>
    </row>
    <row r="566" spans="5:30" x14ac:dyDescent="0.25">
      <c r="E566">
        <f t="shared" ca="1" si="185"/>
        <v>197</v>
      </c>
      <c r="F566" s="14">
        <f t="shared" si="181"/>
        <v>564</v>
      </c>
      <c r="G566">
        <f t="shared" ca="1" si="191"/>
        <v>3</v>
      </c>
      <c r="H566">
        <f t="shared" ca="1" si="176"/>
        <v>252</v>
      </c>
      <c r="I566" t="str">
        <f t="shared" ca="1" si="182"/>
        <v>x4</v>
      </c>
      <c r="J566">
        <f t="shared" ca="1" si="177"/>
        <v>197</v>
      </c>
      <c r="K566" s="5" t="str">
        <f t="shared" ca="1" si="192"/>
        <v>Ruta 4/9</v>
      </c>
      <c r="L566" s="5" t="str">
        <f t="shared" ca="1" si="192"/>
        <v>Vía Hispanidad, nº 132</v>
      </c>
      <c r="M566" s="5" t="str">
        <f t="shared" ca="1" si="192"/>
        <v>05:03</v>
      </c>
      <c r="N566" s="5" t="str">
        <f t="shared" ca="1" si="192"/>
        <v>13:01</v>
      </c>
      <c r="O566" s="5" t="str">
        <f t="shared" ca="1" si="192"/>
        <v>21:01</v>
      </c>
      <c r="P566" s="5" t="str">
        <f t="shared" ca="1" si="192"/>
        <v>07:03</v>
      </c>
      <c r="Q566" s="5" t="str">
        <f t="shared" ca="1" si="192"/>
        <v>Paseo de los Olvidados (frente nº 7 - Pd. Bus)</v>
      </c>
      <c r="R566" s="5">
        <f t="shared" ca="1" si="192"/>
        <v>0</v>
      </c>
      <c r="S566" s="5" t="str">
        <f t="shared" ca="1" si="192"/>
        <v>4</v>
      </c>
      <c r="T566" s="5" t="str">
        <f t="shared" ca="1" si="192"/>
        <v>9</v>
      </c>
      <c r="U566" s="5">
        <f t="shared" ca="1" si="192"/>
        <v>10</v>
      </c>
      <c r="V566" s="15">
        <f t="shared" ca="1" si="188"/>
        <v>196</v>
      </c>
      <c r="W566" s="15" t="str">
        <f t="shared" ca="1" si="178"/>
        <v/>
      </c>
      <c r="X566" s="15">
        <f t="shared" ca="1" si="183"/>
        <v>1</v>
      </c>
      <c r="Y566" s="15">
        <f t="shared" ca="1" si="175"/>
        <v>1</v>
      </c>
      <c r="Z566">
        <f t="shared" ca="1" si="187"/>
        <v>0</v>
      </c>
      <c r="AA566">
        <f t="shared" ca="1" si="189"/>
        <v>0</v>
      </c>
      <c r="AB566">
        <f t="shared" ca="1" si="190"/>
        <v>0</v>
      </c>
      <c r="AC566">
        <f t="shared" ca="1" si="179"/>
        <v>3</v>
      </c>
      <c r="AD566">
        <f t="shared" ca="1" si="180"/>
        <v>3</v>
      </c>
    </row>
    <row r="567" spans="5:30" x14ac:dyDescent="0.25">
      <c r="E567">
        <f t="shared" ca="1" si="185"/>
        <v>198</v>
      </c>
      <c r="F567" s="14">
        <f t="shared" si="181"/>
        <v>565</v>
      </c>
      <c r="G567">
        <f ca="1">IF(H566=J566,G566+1,G566)</f>
        <v>3</v>
      </c>
      <c r="H567">
        <f t="shared" ca="1" si="176"/>
        <v>252</v>
      </c>
      <c r="I567" t="str">
        <f t="shared" ca="1" si="182"/>
        <v>x4</v>
      </c>
      <c r="J567">
        <f t="shared" ca="1" si="177"/>
        <v>198</v>
      </c>
      <c r="K567" s="5" t="str">
        <f t="shared" ca="1" si="192"/>
        <v>Ruta 4/9</v>
      </c>
      <c r="L567" s="5" t="str">
        <f t="shared" ca="1" si="192"/>
        <v>Torres San Lamberto "Punto 0" (Pd. Bus)</v>
      </c>
      <c r="M567" s="5" t="str">
        <f t="shared" ca="1" si="192"/>
        <v>05:05</v>
      </c>
      <c r="N567" s="5" t="str">
        <f t="shared" ca="1" si="192"/>
        <v>13:05</v>
      </c>
      <c r="O567" s="5" t="str">
        <f t="shared" ca="1" si="192"/>
        <v>21:05</v>
      </c>
      <c r="P567" s="5" t="str">
        <f t="shared" ca="1" si="192"/>
        <v>07:05</v>
      </c>
      <c r="Q567" s="5" t="str">
        <f t="shared" ca="1" si="192"/>
        <v>Calle Ciudadano Kane (Pd. Bus) - esq. C/ Los Pájaros)</v>
      </c>
      <c r="R567" s="5">
        <f t="shared" ca="1" si="192"/>
        <v>0</v>
      </c>
      <c r="S567" s="5" t="str">
        <f t="shared" ca="1" si="192"/>
        <v>4</v>
      </c>
      <c r="T567" s="5" t="str">
        <f t="shared" ca="1" si="192"/>
        <v>9</v>
      </c>
      <c r="U567" s="5">
        <f t="shared" ca="1" si="192"/>
        <v>11</v>
      </c>
      <c r="V567" s="15">
        <f t="shared" ca="1" si="188"/>
        <v>197</v>
      </c>
      <c r="W567" s="15" t="str">
        <f t="shared" ca="1" si="178"/>
        <v/>
      </c>
      <c r="X567" s="15">
        <f t="shared" ca="1" si="183"/>
        <v>1</v>
      </c>
      <c r="Y567" s="15">
        <f t="shared" ca="1" si="175"/>
        <v>1</v>
      </c>
      <c r="Z567">
        <f t="shared" ca="1" si="187"/>
        <v>0</v>
      </c>
      <c r="AA567">
        <f t="shared" ca="1" si="189"/>
        <v>0</v>
      </c>
      <c r="AB567">
        <f t="shared" ca="1" si="190"/>
        <v>0</v>
      </c>
      <c r="AC567">
        <f t="shared" ca="1" si="179"/>
        <v>2</v>
      </c>
      <c r="AD567">
        <f t="shared" ca="1" si="180"/>
        <v>2</v>
      </c>
    </row>
    <row r="568" spans="5:30" x14ac:dyDescent="0.25">
      <c r="E568">
        <f t="shared" ca="1" si="185"/>
        <v>199</v>
      </c>
      <c r="F568" s="14">
        <f t="shared" si="181"/>
        <v>566</v>
      </c>
      <c r="G568">
        <f t="shared" ref="G568:G629" ca="1" si="193">IF(H567=J567,G567+1,G567)</f>
        <v>3</v>
      </c>
      <c r="H568">
        <f t="shared" ca="1" si="176"/>
        <v>252</v>
      </c>
      <c r="I568" t="str">
        <f t="shared" ca="1" si="182"/>
        <v>x4</v>
      </c>
      <c r="J568">
        <f t="shared" ca="1" si="177"/>
        <v>199</v>
      </c>
      <c r="K568" s="5" t="str">
        <f t="shared" ca="1" si="192"/>
        <v>Ruta 4/9</v>
      </c>
      <c r="L568" s="5" t="str">
        <f t="shared" ca="1" si="192"/>
        <v>Opel Planta en Figueruelas</v>
      </c>
      <c r="M568" s="5" t="str">
        <f t="shared" ca="1" si="192"/>
        <v>05:30</v>
      </c>
      <c r="N568" s="5" t="str">
        <f t="shared" ca="1" si="192"/>
        <v>13:30</v>
      </c>
      <c r="O568" s="5" t="str">
        <f t="shared" ca="1" si="192"/>
        <v>21:30</v>
      </c>
      <c r="P568" s="5" t="str">
        <f t="shared" ca="1" si="192"/>
        <v>07:30</v>
      </c>
      <c r="Q568" s="5" t="str">
        <f t="shared" ca="1" si="192"/>
        <v>C/ Viridiana, nº 26 (Pd. Bus)</v>
      </c>
      <c r="R568" s="5">
        <f t="shared" ca="1" si="192"/>
        <v>0</v>
      </c>
      <c r="S568" s="5" t="str">
        <f t="shared" ca="1" si="192"/>
        <v>4</v>
      </c>
      <c r="T568" s="5" t="str">
        <f t="shared" ca="1" si="192"/>
        <v>9</v>
      </c>
      <c r="U568" s="5">
        <f t="shared" ca="1" si="192"/>
        <v>12</v>
      </c>
      <c r="V568" s="15">
        <f t="shared" ca="1" si="188"/>
        <v>198</v>
      </c>
      <c r="W568" s="15" t="str">
        <f t="shared" ca="1" si="178"/>
        <v/>
      </c>
      <c r="X568" s="15">
        <f t="shared" ca="1" si="183"/>
        <v>1</v>
      </c>
      <c r="Y568" s="15">
        <f t="shared" ca="1" si="175"/>
        <v>1</v>
      </c>
      <c r="Z568">
        <f t="shared" ca="1" si="187"/>
        <v>0</v>
      </c>
      <c r="AA568">
        <f t="shared" ca="1" si="189"/>
        <v>0</v>
      </c>
      <c r="AB568">
        <f t="shared" ca="1" si="190"/>
        <v>0</v>
      </c>
      <c r="AC568">
        <f t="shared" ca="1" si="179"/>
        <v>1</v>
      </c>
      <c r="AD568">
        <f t="shared" ca="1" si="180"/>
        <v>1</v>
      </c>
    </row>
    <row r="569" spans="5:30" x14ac:dyDescent="0.25">
      <c r="E569">
        <f t="shared" ca="1" si="185"/>
        <v>200</v>
      </c>
      <c r="F569" s="14">
        <f t="shared" si="181"/>
        <v>567</v>
      </c>
      <c r="G569">
        <f t="shared" ca="1" si="193"/>
        <v>3</v>
      </c>
      <c r="H569">
        <f t="shared" ca="1" si="176"/>
        <v>252</v>
      </c>
      <c r="I569" t="str">
        <f t="shared" ca="1" si="182"/>
        <v>x4</v>
      </c>
      <c r="J569">
        <f t="shared" ca="1" si="177"/>
        <v>200</v>
      </c>
      <c r="K569" s="5" t="str">
        <f t="shared" ca="1" si="192"/>
        <v>Ruta 5/9</v>
      </c>
      <c r="L569" s="5" t="str">
        <f t="shared" ca="1" si="192"/>
        <v>Ruta 5/9</v>
      </c>
      <c r="M569" s="5" t="str">
        <f t="shared" ca="1" si="192"/>
        <v/>
      </c>
      <c r="N569" s="5" t="str">
        <f t="shared" ca="1" si="192"/>
        <v/>
      </c>
      <c r="O569" s="5" t="str">
        <f t="shared" ca="1" si="192"/>
        <v/>
      </c>
      <c r="P569" s="5" t="str">
        <f t="shared" ca="1" si="192"/>
        <v/>
      </c>
      <c r="Q569" s="5" t="str">
        <f t="shared" ca="1" si="192"/>
        <v/>
      </c>
      <c r="R569" s="5">
        <f t="shared" ca="1" si="192"/>
        <v>1</v>
      </c>
      <c r="S569" s="5" t="str">
        <f t="shared" ca="1" si="192"/>
        <v>5</v>
      </c>
      <c r="T569" s="5" t="str">
        <f t="shared" ca="1" si="192"/>
        <v>9</v>
      </c>
      <c r="U569" s="5">
        <f t="shared" ca="1" si="192"/>
        <v>0</v>
      </c>
      <c r="V569" s="15">
        <f t="shared" ca="1" si="188"/>
        <v>199</v>
      </c>
      <c r="W569" s="15">
        <f t="shared" ca="1" si="178"/>
        <v>1</v>
      </c>
      <c r="X569" s="15">
        <f t="shared" ca="1" si="183"/>
        <v>0</v>
      </c>
      <c r="Y569" s="15" t="str">
        <f t="shared" ca="1" si="175"/>
        <v/>
      </c>
      <c r="Z569">
        <f t="shared" ca="1" si="187"/>
        <v>15</v>
      </c>
      <c r="AA569">
        <f t="shared" ca="1" si="189"/>
        <v>7</v>
      </c>
      <c r="AB569">
        <f t="shared" ca="1" si="190"/>
        <v>7</v>
      </c>
      <c r="AC569">
        <f t="shared" ca="1" si="179"/>
        <v>0</v>
      </c>
      <c r="AD569">
        <f t="shared" ca="1" si="180"/>
        <v>0</v>
      </c>
    </row>
    <row r="570" spans="5:30" x14ac:dyDescent="0.25">
      <c r="E570">
        <f t="shared" ca="1" si="185"/>
        <v>201</v>
      </c>
      <c r="F570" s="14">
        <f t="shared" si="181"/>
        <v>568</v>
      </c>
      <c r="G570">
        <f t="shared" ca="1" si="193"/>
        <v>3</v>
      </c>
      <c r="H570">
        <f t="shared" ca="1" si="176"/>
        <v>252</v>
      </c>
      <c r="I570" t="str">
        <f t="shared" ca="1" si="182"/>
        <v>x4</v>
      </c>
      <c r="J570">
        <f t="shared" ca="1" si="177"/>
        <v>201</v>
      </c>
      <c r="K570" s="5" t="str">
        <f t="shared" ca="1" si="192"/>
        <v>Ruta 5/9</v>
      </c>
      <c r="L570" s="5" t="str">
        <f t="shared" ca="1" si="192"/>
        <v>Avd. Cañones de Zaragoza (esq. Avd. El cierzo)</v>
      </c>
      <c r="M570" s="5" t="str">
        <f t="shared" ca="1" si="192"/>
        <v>04:50</v>
      </c>
      <c r="N570" s="5" t="str">
        <f t="shared" ca="1" si="192"/>
        <v>12:48</v>
      </c>
      <c r="O570" s="5" t="str">
        <f t="shared" ca="1" si="192"/>
        <v>20:48</v>
      </c>
      <c r="P570" s="5" t="str">
        <f t="shared" ca="1" si="192"/>
        <v>06:50</v>
      </c>
      <c r="Q570" s="5" t="str">
        <f t="shared" ca="1" si="192"/>
        <v>Opel Planta en Figueruelas</v>
      </c>
      <c r="R570" s="5">
        <f t="shared" ca="1" si="192"/>
        <v>0</v>
      </c>
      <c r="S570" s="5" t="str">
        <f t="shared" ca="1" si="192"/>
        <v>5</v>
      </c>
      <c r="T570" s="5" t="str">
        <f t="shared" ca="1" si="192"/>
        <v>9</v>
      </c>
      <c r="U570" s="5">
        <f t="shared" ca="1" si="192"/>
        <v>1</v>
      </c>
      <c r="V570" s="15">
        <f t="shared" ca="1" si="188"/>
        <v>200</v>
      </c>
      <c r="W570" s="15" t="str">
        <f t="shared" ca="1" si="178"/>
        <v/>
      </c>
      <c r="X570" s="15">
        <f t="shared" ca="1" si="183"/>
        <v>1</v>
      </c>
      <c r="Y570" s="15">
        <f t="shared" ca="1" si="175"/>
        <v>1</v>
      </c>
      <c r="Z570">
        <f t="shared" ca="1" si="187"/>
        <v>0</v>
      </c>
      <c r="AA570">
        <f t="shared" ca="1" si="189"/>
        <v>0</v>
      </c>
      <c r="AB570">
        <f t="shared" ca="1" si="190"/>
        <v>0</v>
      </c>
      <c r="AC570">
        <f t="shared" ca="1" si="179"/>
        <v>7</v>
      </c>
      <c r="AD570">
        <f t="shared" ca="1" si="180"/>
        <v>7</v>
      </c>
    </row>
    <row r="571" spans="5:30" x14ac:dyDescent="0.25">
      <c r="E571">
        <f t="shared" ca="1" si="185"/>
        <v>202</v>
      </c>
      <c r="F571" s="14">
        <f t="shared" si="181"/>
        <v>569</v>
      </c>
      <c r="G571">
        <f t="shared" ca="1" si="193"/>
        <v>3</v>
      </c>
      <c r="H571">
        <f t="shared" ca="1" si="176"/>
        <v>252</v>
      </c>
      <c r="I571" t="str">
        <f t="shared" ca="1" si="182"/>
        <v>x4</v>
      </c>
      <c r="J571">
        <f t="shared" ca="1" si="177"/>
        <v>202</v>
      </c>
      <c r="K571" s="5" t="str">
        <f t="shared" ca="1" si="192"/>
        <v>Ruta 5/9</v>
      </c>
      <c r="L571" s="5" t="str">
        <f t="shared" ca="1" si="192"/>
        <v>C/ Salomón y la Reina de Saba, nº 36</v>
      </c>
      <c r="M571" s="5" t="str">
        <f t="shared" ca="1" si="192"/>
        <v>04:53</v>
      </c>
      <c r="N571" s="5" t="str">
        <f t="shared" ca="1" si="192"/>
        <v>12:51</v>
      </c>
      <c r="O571" s="5" t="str">
        <f t="shared" ca="1" si="192"/>
        <v>20:51</v>
      </c>
      <c r="P571" s="5" t="str">
        <f t="shared" ca="1" si="192"/>
        <v>06:53</v>
      </c>
      <c r="Q571" s="5" t="str">
        <f t="shared" ca="1" si="192"/>
        <v>Avd. Cañones de Zaragoza (esq. Avd. El cierzo)</v>
      </c>
      <c r="R571" s="5">
        <f t="shared" ca="1" si="192"/>
        <v>0</v>
      </c>
      <c r="S571" s="5" t="str">
        <f t="shared" ca="1" si="192"/>
        <v>5</v>
      </c>
      <c r="T571" s="5" t="str">
        <f t="shared" ca="1" si="192"/>
        <v>9</v>
      </c>
      <c r="U571" s="5">
        <f t="shared" ca="1" si="192"/>
        <v>2</v>
      </c>
      <c r="V571" s="15">
        <f t="shared" ca="1" si="188"/>
        <v>201</v>
      </c>
      <c r="W571" s="15" t="str">
        <f t="shared" ca="1" si="178"/>
        <v/>
      </c>
      <c r="X571" s="15">
        <f t="shared" ca="1" si="183"/>
        <v>1</v>
      </c>
      <c r="Y571" s="15">
        <f t="shared" ca="1" si="175"/>
        <v>1</v>
      </c>
      <c r="Z571">
        <f t="shared" ca="1" si="187"/>
        <v>0</v>
      </c>
      <c r="AA571">
        <f t="shared" ca="1" si="189"/>
        <v>0</v>
      </c>
      <c r="AB571">
        <f t="shared" ca="1" si="190"/>
        <v>0</v>
      </c>
      <c r="AC571">
        <f t="shared" ca="1" si="179"/>
        <v>6</v>
      </c>
      <c r="AD571">
        <f t="shared" ca="1" si="180"/>
        <v>6</v>
      </c>
    </row>
    <row r="572" spans="5:30" x14ac:dyDescent="0.25">
      <c r="E572">
        <f t="shared" ca="1" si="185"/>
        <v>203</v>
      </c>
      <c r="F572" s="14">
        <f t="shared" si="181"/>
        <v>570</v>
      </c>
      <c r="G572">
        <f t="shared" ca="1" si="193"/>
        <v>3</v>
      </c>
      <c r="H572">
        <f t="shared" ca="1" si="176"/>
        <v>252</v>
      </c>
      <c r="I572" t="str">
        <f t="shared" ca="1" si="182"/>
        <v>x4</v>
      </c>
      <c r="J572">
        <f t="shared" ca="1" si="177"/>
        <v>203</v>
      </c>
      <c r="K572" s="5" t="str">
        <f t="shared" ca="1" si="192"/>
        <v>Ruta 5/9</v>
      </c>
      <c r="L572" s="5" t="str">
        <f t="shared" ca="1" si="192"/>
        <v>Lista de Schindler (esq. Cantando bajo la lluvia)</v>
      </c>
      <c r="M572" s="5" t="str">
        <f t="shared" ca="1" si="192"/>
        <v>04:56</v>
      </c>
      <c r="N572" s="5" t="str">
        <f t="shared" ca="1" si="192"/>
        <v>12:54</v>
      </c>
      <c r="O572" s="5" t="str">
        <f t="shared" ca="1" si="192"/>
        <v>20:54</v>
      </c>
      <c r="P572" s="5" t="str">
        <f t="shared" ca="1" si="192"/>
        <v>06:56</v>
      </c>
      <c r="Q572" s="5" t="str">
        <f t="shared" ca="1" si="192"/>
        <v>C/ Salomón y la Reina de Saba, (frente nº 36)</v>
      </c>
      <c r="R572" s="5">
        <f t="shared" ca="1" si="192"/>
        <v>0</v>
      </c>
      <c r="S572" s="5" t="str">
        <f t="shared" ca="1" si="192"/>
        <v>5</v>
      </c>
      <c r="T572" s="5" t="str">
        <f t="shared" ca="1" si="192"/>
        <v>9</v>
      </c>
      <c r="U572" s="5">
        <f t="shared" ca="1" si="192"/>
        <v>3</v>
      </c>
      <c r="V572" s="15">
        <f t="shared" ca="1" si="188"/>
        <v>202</v>
      </c>
      <c r="W572" s="15" t="str">
        <f t="shared" ca="1" si="178"/>
        <v/>
      </c>
      <c r="X572" s="15">
        <f t="shared" ca="1" si="183"/>
        <v>1</v>
      </c>
      <c r="Y572" s="15">
        <f t="shared" ca="1" si="175"/>
        <v>1</v>
      </c>
      <c r="Z572">
        <f t="shared" ca="1" si="187"/>
        <v>0</v>
      </c>
      <c r="AA572">
        <f t="shared" ca="1" si="189"/>
        <v>0</v>
      </c>
      <c r="AB572">
        <f t="shared" ca="1" si="190"/>
        <v>0</v>
      </c>
      <c r="AC572">
        <f t="shared" ca="1" si="179"/>
        <v>5</v>
      </c>
      <c r="AD572">
        <f t="shared" ca="1" si="180"/>
        <v>5</v>
      </c>
    </row>
    <row r="573" spans="5:30" x14ac:dyDescent="0.25">
      <c r="E573">
        <f t="shared" ca="1" si="185"/>
        <v>204</v>
      </c>
      <c r="F573" s="14">
        <f t="shared" si="181"/>
        <v>571</v>
      </c>
      <c r="G573">
        <f t="shared" ca="1" si="193"/>
        <v>3</v>
      </c>
      <c r="H573">
        <f t="shared" ca="1" si="176"/>
        <v>252</v>
      </c>
      <c r="I573" t="str">
        <f t="shared" ca="1" si="182"/>
        <v>x4</v>
      </c>
      <c r="J573">
        <f t="shared" ca="1" si="177"/>
        <v>204</v>
      </c>
      <c r="K573" s="5" t="str">
        <f t="shared" ca="1" si="192"/>
        <v>Ruta 5/9</v>
      </c>
      <c r="L573" s="5" t="str">
        <f t="shared" ca="1" si="192"/>
        <v>Avd. Ilustración (esq. Tomás de Anzano - Pd. Bus)</v>
      </c>
      <c r="M573" s="5" t="str">
        <f t="shared" ca="1" si="192"/>
        <v>04:58</v>
      </c>
      <c r="N573" s="5" t="str">
        <f t="shared" ca="1" si="192"/>
        <v>12:56</v>
      </c>
      <c r="O573" s="5" t="str">
        <f t="shared" ca="1" si="192"/>
        <v>20:56</v>
      </c>
      <c r="P573" s="5" t="str">
        <f t="shared" ca="1" si="192"/>
        <v>06:58</v>
      </c>
      <c r="Q573" s="5" t="str">
        <f t="shared" ca="1" si="192"/>
        <v>Lista de Schindler (esq. Cantando bajo la lluvia)</v>
      </c>
      <c r="R573" s="5">
        <f t="shared" ca="1" si="192"/>
        <v>0</v>
      </c>
      <c r="S573" s="5" t="str">
        <f t="shared" ca="1" si="192"/>
        <v>5</v>
      </c>
      <c r="T573" s="5" t="str">
        <f t="shared" ca="1" si="192"/>
        <v>9</v>
      </c>
      <c r="U573" s="5">
        <f t="shared" ca="1" si="192"/>
        <v>4</v>
      </c>
      <c r="V573" s="15">
        <f t="shared" ca="1" si="188"/>
        <v>203</v>
      </c>
      <c r="W573" s="15" t="str">
        <f t="shared" ca="1" si="178"/>
        <v/>
      </c>
      <c r="X573" s="15">
        <f t="shared" ca="1" si="183"/>
        <v>1</v>
      </c>
      <c r="Y573" s="15">
        <f t="shared" ca="1" si="175"/>
        <v>1</v>
      </c>
      <c r="Z573">
        <f t="shared" ca="1" si="187"/>
        <v>0</v>
      </c>
      <c r="AA573">
        <f t="shared" ca="1" si="189"/>
        <v>0</v>
      </c>
      <c r="AB573">
        <f t="shared" ca="1" si="190"/>
        <v>0</v>
      </c>
      <c r="AC573">
        <f t="shared" ca="1" si="179"/>
        <v>4</v>
      </c>
      <c r="AD573">
        <f t="shared" ca="1" si="180"/>
        <v>4</v>
      </c>
    </row>
    <row r="574" spans="5:30" x14ac:dyDescent="0.25">
      <c r="E574">
        <f t="shared" ca="1" si="185"/>
        <v>205</v>
      </c>
      <c r="F574" s="14">
        <f t="shared" si="181"/>
        <v>572</v>
      </c>
      <c r="G574">
        <f t="shared" ca="1" si="193"/>
        <v>3</v>
      </c>
      <c r="H574">
        <f t="shared" ca="1" si="176"/>
        <v>252</v>
      </c>
      <c r="I574" t="str">
        <f t="shared" ca="1" si="182"/>
        <v>x4</v>
      </c>
      <c r="J574">
        <f t="shared" ca="1" si="177"/>
        <v>205</v>
      </c>
      <c r="K574" s="5" t="str">
        <f t="shared" ca="1" si="192"/>
        <v>Ruta 5/9</v>
      </c>
      <c r="L574" s="5" t="str">
        <f t="shared" ca="1" si="192"/>
        <v>Avd. Ilustración, nº 32 (Pd. Bus esq. C/ Ibón)</v>
      </c>
      <c r="M574" s="5" t="str">
        <f t="shared" ca="1" si="192"/>
        <v>05:00</v>
      </c>
      <c r="N574" s="5" t="str">
        <f t="shared" ca="1" si="192"/>
        <v>12:58</v>
      </c>
      <c r="O574" s="5" t="str">
        <f t="shared" ca="1" si="192"/>
        <v>20:58</v>
      </c>
      <c r="P574" s="5" t="str">
        <f t="shared" ca="1" si="192"/>
        <v>07:00</v>
      </c>
      <c r="Q574" s="5" t="str">
        <f t="shared" ca="1" si="192"/>
        <v>Avd. Ilustración (esq. C/ Ibón)</v>
      </c>
      <c r="R574" s="5">
        <f t="shared" ca="1" si="192"/>
        <v>0</v>
      </c>
      <c r="S574" s="5" t="str">
        <f t="shared" ca="1" si="192"/>
        <v>5</v>
      </c>
      <c r="T574" s="5" t="str">
        <f t="shared" ca="1" si="192"/>
        <v>9</v>
      </c>
      <c r="U574" s="5">
        <f t="shared" ca="1" si="192"/>
        <v>5</v>
      </c>
      <c r="V574" s="15">
        <f t="shared" ca="1" si="188"/>
        <v>204</v>
      </c>
      <c r="W574" s="15" t="str">
        <f t="shared" ca="1" si="178"/>
        <v/>
      </c>
      <c r="X574" s="15">
        <f t="shared" ca="1" si="183"/>
        <v>1</v>
      </c>
      <c r="Y574" s="15">
        <f t="shared" ca="1" si="175"/>
        <v>1</v>
      </c>
      <c r="Z574">
        <f t="shared" ca="1" si="187"/>
        <v>0</v>
      </c>
      <c r="AA574">
        <f t="shared" ca="1" si="189"/>
        <v>0</v>
      </c>
      <c r="AB574">
        <f t="shared" ca="1" si="190"/>
        <v>0</v>
      </c>
      <c r="AC574">
        <f t="shared" ca="1" si="179"/>
        <v>3</v>
      </c>
      <c r="AD574">
        <f t="shared" ca="1" si="180"/>
        <v>3</v>
      </c>
    </row>
    <row r="575" spans="5:30" x14ac:dyDescent="0.25">
      <c r="E575">
        <f t="shared" ca="1" si="185"/>
        <v>206</v>
      </c>
      <c r="F575" s="14">
        <f t="shared" si="181"/>
        <v>573</v>
      </c>
      <c r="G575">
        <f t="shared" ca="1" si="193"/>
        <v>3</v>
      </c>
      <c r="H575">
        <f t="shared" ca="1" si="176"/>
        <v>252</v>
      </c>
      <c r="I575" t="str">
        <f t="shared" ca="1" si="182"/>
        <v>x4</v>
      </c>
      <c r="J575">
        <f t="shared" ca="1" si="177"/>
        <v>206</v>
      </c>
      <c r="K575" s="5" t="str">
        <f t="shared" ca="1" si="192"/>
        <v>Ruta 5/9</v>
      </c>
      <c r="L575" s="5" t="str">
        <f t="shared" ca="1" si="192"/>
        <v>Maurice Ravel (esq. Isaac Albeniz)</v>
      </c>
      <c r="M575" s="5" t="str">
        <f t="shared" ca="1" si="192"/>
        <v>05:05</v>
      </c>
      <c r="N575" s="5" t="str">
        <f t="shared" ca="1" si="192"/>
        <v>13:03</v>
      </c>
      <c r="O575" s="5" t="str">
        <f t="shared" ca="1" si="192"/>
        <v>21:03</v>
      </c>
      <c r="P575" s="5" t="str">
        <f t="shared" ca="1" si="192"/>
        <v>07:05</v>
      </c>
      <c r="Q575" s="5" t="str">
        <f t="shared" ca="1" si="192"/>
        <v>Avd. Ilustración (esq. Tomás de Anzano)</v>
      </c>
      <c r="R575" s="5">
        <f t="shared" ca="1" si="192"/>
        <v>0</v>
      </c>
      <c r="S575" s="5" t="str">
        <f t="shared" ca="1" si="192"/>
        <v>5</v>
      </c>
      <c r="T575" s="5" t="str">
        <f t="shared" ca="1" si="192"/>
        <v>9</v>
      </c>
      <c r="U575" s="5">
        <f t="shared" ca="1" si="192"/>
        <v>6</v>
      </c>
      <c r="V575" s="15">
        <f t="shared" ref="V575:V591" ca="1" si="194">INDIRECT("'"&amp;$I575&amp;"'!"&amp;V$2&amp;$J575+2)</f>
        <v>205</v>
      </c>
      <c r="W575" s="15" t="str">
        <f t="shared" ca="1" si="178"/>
        <v/>
      </c>
      <c r="X575" s="15">
        <f t="shared" ca="1" si="183"/>
        <v>1</v>
      </c>
      <c r="Y575" s="15">
        <f t="shared" ca="1" si="175"/>
        <v>1</v>
      </c>
      <c r="Z575">
        <f t="shared" ca="1" si="187"/>
        <v>0</v>
      </c>
      <c r="AA575">
        <f t="shared" ca="1" si="189"/>
        <v>0</v>
      </c>
      <c r="AB575">
        <f t="shared" ca="1" si="190"/>
        <v>0</v>
      </c>
      <c r="AC575">
        <f t="shared" ca="1" si="179"/>
        <v>2</v>
      </c>
      <c r="AD575">
        <f t="shared" ca="1" si="180"/>
        <v>2</v>
      </c>
    </row>
    <row r="576" spans="5:30" x14ac:dyDescent="0.25">
      <c r="E576">
        <f t="shared" ca="1" si="185"/>
        <v>207</v>
      </c>
      <c r="F576" s="14">
        <f t="shared" si="181"/>
        <v>574</v>
      </c>
      <c r="G576">
        <f t="shared" ca="1" si="193"/>
        <v>3</v>
      </c>
      <c r="H576">
        <f t="shared" ca="1" si="176"/>
        <v>252</v>
      </c>
      <c r="I576" t="str">
        <f t="shared" ca="1" si="182"/>
        <v>x4</v>
      </c>
      <c r="J576">
        <f t="shared" ca="1" si="177"/>
        <v>207</v>
      </c>
      <c r="K576" s="5" t="str">
        <f t="shared" ca="1" si="192"/>
        <v>Ruta 5/9</v>
      </c>
      <c r="L576" s="5" t="str">
        <f t="shared" ca="1" si="192"/>
        <v>Opel Planta en Figueruelas</v>
      </c>
      <c r="M576" s="5" t="str">
        <f t="shared" ca="1" si="192"/>
        <v>05:30</v>
      </c>
      <c r="N576" s="5" t="str">
        <f t="shared" ca="1" si="192"/>
        <v>13:30</v>
      </c>
      <c r="O576" s="5" t="str">
        <f t="shared" ca="1" si="192"/>
        <v>21:30</v>
      </c>
      <c r="P576" s="5" t="str">
        <f t="shared" ca="1" si="192"/>
        <v>07:30</v>
      </c>
      <c r="Q576" s="5" t="str">
        <f t="shared" ca="1" si="192"/>
        <v>Maurice Ravel (esq. Isaac Albeniz)</v>
      </c>
      <c r="R576" s="5">
        <f t="shared" ca="1" si="192"/>
        <v>0</v>
      </c>
      <c r="S576" s="5" t="str">
        <f t="shared" ca="1" si="192"/>
        <v>5</v>
      </c>
      <c r="T576" s="5" t="str">
        <f t="shared" ca="1" si="192"/>
        <v>9</v>
      </c>
      <c r="U576" s="5">
        <f t="shared" ca="1" si="192"/>
        <v>7</v>
      </c>
      <c r="V576" s="15">
        <f t="shared" ca="1" si="194"/>
        <v>206</v>
      </c>
      <c r="W576" s="15" t="str">
        <f t="shared" ca="1" si="178"/>
        <v/>
      </c>
      <c r="X576" s="15">
        <f t="shared" ca="1" si="183"/>
        <v>1</v>
      </c>
      <c r="Y576" s="15">
        <f t="shared" ca="1" si="175"/>
        <v>1</v>
      </c>
      <c r="Z576">
        <f t="shared" ca="1" si="187"/>
        <v>0</v>
      </c>
      <c r="AA576">
        <f t="shared" ca="1" si="189"/>
        <v>0</v>
      </c>
      <c r="AB576">
        <f t="shared" ca="1" si="190"/>
        <v>0</v>
      </c>
      <c r="AC576">
        <f t="shared" ca="1" si="179"/>
        <v>1</v>
      </c>
      <c r="AD576">
        <f t="shared" ca="1" si="180"/>
        <v>1</v>
      </c>
    </row>
    <row r="577" spans="5:30" x14ac:dyDescent="0.25">
      <c r="E577">
        <f t="shared" ca="1" si="185"/>
        <v>208</v>
      </c>
      <c r="F577" s="14">
        <f t="shared" si="181"/>
        <v>575</v>
      </c>
      <c r="G577">
        <f t="shared" ca="1" si="193"/>
        <v>3</v>
      </c>
      <c r="H577">
        <f t="shared" ca="1" si="176"/>
        <v>252</v>
      </c>
      <c r="I577" t="str">
        <f t="shared" ca="1" si="182"/>
        <v>x4</v>
      </c>
      <c r="J577">
        <f t="shared" ca="1" si="177"/>
        <v>208</v>
      </c>
      <c r="K577" s="5" t="str">
        <f t="shared" ca="1" si="192"/>
        <v>Ruta 6/9</v>
      </c>
      <c r="L577" s="5" t="str">
        <f t="shared" ca="1" si="192"/>
        <v>Ruta 6/9</v>
      </c>
      <c r="M577" s="5" t="str">
        <f t="shared" ca="1" si="192"/>
        <v/>
      </c>
      <c r="N577" s="5" t="str">
        <f t="shared" ca="1" si="192"/>
        <v/>
      </c>
      <c r="O577" s="5" t="str">
        <f t="shared" ca="1" si="192"/>
        <v/>
      </c>
      <c r="P577" s="5" t="str">
        <f t="shared" ca="1" si="192"/>
        <v/>
      </c>
      <c r="Q577" s="5" t="str">
        <f t="shared" ca="1" si="192"/>
        <v/>
      </c>
      <c r="R577" s="5">
        <f t="shared" ca="1" si="192"/>
        <v>1</v>
      </c>
      <c r="S577" s="5" t="str">
        <f t="shared" ca="1" si="192"/>
        <v>6</v>
      </c>
      <c r="T577" s="5" t="str">
        <f t="shared" ca="1" si="192"/>
        <v>9</v>
      </c>
      <c r="U577" s="5">
        <f t="shared" ca="1" si="192"/>
        <v>0</v>
      </c>
      <c r="V577" s="15">
        <f t="shared" ca="1" si="194"/>
        <v>207</v>
      </c>
      <c r="W577" s="15">
        <f t="shared" ca="1" si="178"/>
        <v>1</v>
      </c>
      <c r="X577" s="15">
        <f t="shared" ca="1" si="183"/>
        <v>0</v>
      </c>
      <c r="Y577" s="15" t="str">
        <f t="shared" ca="1" si="175"/>
        <v/>
      </c>
      <c r="Z577">
        <f t="shared" ca="1" si="187"/>
        <v>21</v>
      </c>
      <c r="AA577">
        <f t="shared" ca="1" si="189"/>
        <v>10</v>
      </c>
      <c r="AB577">
        <f t="shared" ca="1" si="190"/>
        <v>10</v>
      </c>
      <c r="AC577">
        <f t="shared" ca="1" si="179"/>
        <v>0</v>
      </c>
      <c r="AD577">
        <f t="shared" ca="1" si="180"/>
        <v>0</v>
      </c>
    </row>
    <row r="578" spans="5:30" x14ac:dyDescent="0.25">
      <c r="E578">
        <f t="shared" ca="1" si="185"/>
        <v>209</v>
      </c>
      <c r="F578" s="14">
        <f t="shared" si="181"/>
        <v>576</v>
      </c>
      <c r="G578">
        <f t="shared" ca="1" si="193"/>
        <v>3</v>
      </c>
      <c r="H578">
        <f t="shared" ca="1" si="176"/>
        <v>252</v>
      </c>
      <c r="I578" t="str">
        <f t="shared" ca="1" si="182"/>
        <v>x4</v>
      </c>
      <c r="J578">
        <f t="shared" ca="1" si="177"/>
        <v>209</v>
      </c>
      <c r="K578" s="5" t="str">
        <f t="shared" ca="1" si="192"/>
        <v>Ruta 6/9</v>
      </c>
      <c r="L578" s="5" t="str">
        <f t="shared" ca="1" si="192"/>
        <v>P. Venecia: Calle Tiziano (esq. Paolo Veronese)</v>
      </c>
      <c r="M578" s="5" t="str">
        <f t="shared" ca="1" si="192"/>
        <v>04:46</v>
      </c>
      <c r="N578" s="5" t="str">
        <f t="shared" ca="1" si="192"/>
        <v>12:44</v>
      </c>
      <c r="O578" s="5" t="str">
        <f t="shared" ca="1" si="192"/>
        <v>20:44</v>
      </c>
      <c r="P578" s="5" t="str">
        <f t="shared" ca="1" si="192"/>
        <v>06:46</v>
      </c>
      <c r="Q578" s="5" t="str">
        <f t="shared" ca="1" si="192"/>
        <v>Opel Planta en Figueruelas</v>
      </c>
      <c r="R578" s="5">
        <f t="shared" ca="1" si="192"/>
        <v>0</v>
      </c>
      <c r="S578" s="5" t="str">
        <f t="shared" ca="1" si="192"/>
        <v>6</v>
      </c>
      <c r="T578" s="5" t="str">
        <f t="shared" ca="1" si="192"/>
        <v>9</v>
      </c>
      <c r="U578" s="5">
        <f t="shared" ca="1" si="192"/>
        <v>1</v>
      </c>
      <c r="V578" s="15">
        <f t="shared" ca="1" si="194"/>
        <v>208</v>
      </c>
      <c r="W578" s="15" t="str">
        <f t="shared" ca="1" si="178"/>
        <v/>
      </c>
      <c r="X578" s="15">
        <f t="shared" ca="1" si="183"/>
        <v>1</v>
      </c>
      <c r="Y578" s="15">
        <f t="shared" ca="1" si="175"/>
        <v>1</v>
      </c>
      <c r="Z578">
        <f t="shared" ca="1" si="187"/>
        <v>0</v>
      </c>
      <c r="AA578">
        <f t="shared" ca="1" si="189"/>
        <v>0</v>
      </c>
      <c r="AB578">
        <f t="shared" ca="1" si="190"/>
        <v>0</v>
      </c>
      <c r="AC578">
        <f t="shared" ca="1" si="179"/>
        <v>10</v>
      </c>
      <c r="AD578">
        <f t="shared" ca="1" si="180"/>
        <v>10</v>
      </c>
    </row>
    <row r="579" spans="5:30" x14ac:dyDescent="0.25">
      <c r="E579">
        <f t="shared" ca="1" si="185"/>
        <v>210</v>
      </c>
      <c r="F579" s="14">
        <f t="shared" si="181"/>
        <v>577</v>
      </c>
      <c r="G579">
        <f t="shared" ca="1" si="193"/>
        <v>3</v>
      </c>
      <c r="H579">
        <f t="shared" ca="1" si="176"/>
        <v>252</v>
      </c>
      <c r="I579" t="str">
        <f t="shared" ca="1" si="182"/>
        <v>x4</v>
      </c>
      <c r="J579">
        <f t="shared" ca="1" si="177"/>
        <v>210</v>
      </c>
      <c r="K579" s="5" t="str">
        <f t="shared" ca="1" si="192"/>
        <v>Ruta 6/9</v>
      </c>
      <c r="L579" s="5" t="str">
        <f t="shared" ca="1" si="192"/>
        <v>Cuarta Avenida, nº 23 ( Pd. Bus)</v>
      </c>
      <c r="M579" s="5" t="str">
        <f t="shared" ca="1" si="192"/>
        <v>04:49</v>
      </c>
      <c r="N579" s="5" t="str">
        <f t="shared" ca="1" si="192"/>
        <v>12:47</v>
      </c>
      <c r="O579" s="5" t="str">
        <f t="shared" ca="1" si="192"/>
        <v>20:47</v>
      </c>
      <c r="P579" s="5" t="str">
        <f t="shared" ca="1" si="192"/>
        <v>06:49</v>
      </c>
      <c r="Q579" s="5" t="str">
        <f t="shared" ca="1" si="192"/>
        <v>P. Venecia: Calle Tiziano (esq. Paolo Veronese)</v>
      </c>
      <c r="R579" s="5">
        <f t="shared" ca="1" si="192"/>
        <v>0</v>
      </c>
      <c r="S579" s="5" t="str">
        <f t="shared" ca="1" si="192"/>
        <v>6</v>
      </c>
      <c r="T579" s="5" t="str">
        <f t="shared" ca="1" si="192"/>
        <v>9</v>
      </c>
      <c r="U579" s="5">
        <f t="shared" ca="1" si="192"/>
        <v>2</v>
      </c>
      <c r="V579" s="15">
        <f t="shared" ca="1" si="194"/>
        <v>209</v>
      </c>
      <c r="W579" s="15" t="str">
        <f t="shared" ca="1" si="178"/>
        <v/>
      </c>
      <c r="X579" s="15">
        <f t="shared" ca="1" si="183"/>
        <v>1</v>
      </c>
      <c r="Y579" s="15">
        <f t="shared" ref="Y579:Y600" ca="1" si="195">IF(AND(Q579&lt;&gt;"",W579=""),1,"")</f>
        <v>1</v>
      </c>
      <c r="Z579">
        <f t="shared" ca="1" si="187"/>
        <v>0</v>
      </c>
      <c r="AA579">
        <f t="shared" ca="1" si="189"/>
        <v>0</v>
      </c>
      <c r="AB579">
        <f t="shared" ca="1" si="190"/>
        <v>0</v>
      </c>
      <c r="AC579">
        <f t="shared" ca="1" si="179"/>
        <v>9</v>
      </c>
      <c r="AD579">
        <f t="shared" ca="1" si="180"/>
        <v>9</v>
      </c>
    </row>
    <row r="580" spans="5:30" x14ac:dyDescent="0.25">
      <c r="E580">
        <f t="shared" ca="1" si="185"/>
        <v>211</v>
      </c>
      <c r="F580" s="14">
        <f t="shared" si="181"/>
        <v>578</v>
      </c>
      <c r="G580">
        <f t="shared" ca="1" si="193"/>
        <v>3</v>
      </c>
      <c r="H580">
        <f t="shared" ref="H580:H633" ca="1" si="196">OFFSET($B$2,1+G580,0)</f>
        <v>252</v>
      </c>
      <c r="I580" t="str">
        <f t="shared" ca="1" si="182"/>
        <v>x4</v>
      </c>
      <c r="J580">
        <f t="shared" ref="J580:J638" ca="1" si="197">IF(H579&lt;&gt;J579,J579+1,1)</f>
        <v>211</v>
      </c>
      <c r="K580" s="5" t="str">
        <f t="shared" ca="1" si="192"/>
        <v>Ruta 6/9</v>
      </c>
      <c r="L580" s="5" t="str">
        <f t="shared" ca="1" si="192"/>
        <v>Avd. América (esq. C/ Pontevedra - Pd. Bus)</v>
      </c>
      <c r="M580" s="5" t="str">
        <f t="shared" ca="1" si="192"/>
        <v>04:52</v>
      </c>
      <c r="N580" s="5" t="str">
        <f t="shared" ca="1" si="192"/>
        <v>12:50</v>
      </c>
      <c r="O580" s="5" t="str">
        <f t="shared" ca="1" si="192"/>
        <v>20:52</v>
      </c>
      <c r="P580" s="5" t="str">
        <f t="shared" ca="1" si="192"/>
        <v>06:50</v>
      </c>
      <c r="Q580" s="5" t="str">
        <f t="shared" ca="1" si="192"/>
        <v>Cuarta Avenida, nº 23 ( Pd. Bus)</v>
      </c>
      <c r="R580" s="5">
        <f t="shared" ca="1" si="192"/>
        <v>0</v>
      </c>
      <c r="S580" s="5" t="str">
        <f t="shared" ca="1" si="192"/>
        <v>6</v>
      </c>
      <c r="T580" s="5" t="str">
        <f t="shared" ca="1" si="192"/>
        <v>9</v>
      </c>
      <c r="U580" s="5">
        <f t="shared" ca="1" si="192"/>
        <v>3</v>
      </c>
      <c r="V580" s="15">
        <f t="shared" ca="1" si="194"/>
        <v>210</v>
      </c>
      <c r="W580" s="15" t="str">
        <f t="shared" ref="W580:W600" ca="1" si="198">IF(K580=L580,1,"")</f>
        <v/>
      </c>
      <c r="X580" s="15">
        <f t="shared" ca="1" si="183"/>
        <v>1</v>
      </c>
      <c r="Y580" s="15">
        <f t="shared" ca="1" si="195"/>
        <v>1</v>
      </c>
      <c r="Z580">
        <f t="shared" ca="1" si="187"/>
        <v>0</v>
      </c>
      <c r="AA580">
        <f t="shared" ca="1" si="189"/>
        <v>0</v>
      </c>
      <c r="AB580">
        <f t="shared" ca="1" si="190"/>
        <v>0</v>
      </c>
      <c r="AC580">
        <f t="shared" ca="1" si="179"/>
        <v>8</v>
      </c>
      <c r="AD580">
        <f t="shared" ca="1" si="180"/>
        <v>8</v>
      </c>
    </row>
    <row r="581" spans="5:30" x14ac:dyDescent="0.25">
      <c r="E581">
        <f t="shared" ca="1" si="185"/>
        <v>212</v>
      </c>
      <c r="F581" s="14">
        <f t="shared" si="181"/>
        <v>579</v>
      </c>
      <c r="G581">
        <f t="shared" ca="1" si="193"/>
        <v>3</v>
      </c>
      <c r="H581">
        <f t="shared" ca="1" si="196"/>
        <v>252</v>
      </c>
      <c r="I581" t="str">
        <f t="shared" ca="1" si="182"/>
        <v>x4</v>
      </c>
      <c r="J581">
        <f t="shared" ca="1" si="197"/>
        <v>212</v>
      </c>
      <c r="K581" s="5" t="str">
        <f t="shared" ca="1" si="192"/>
        <v>Ruta 6/9</v>
      </c>
      <c r="L581" s="5" t="str">
        <f t="shared" ca="1" si="192"/>
        <v>Avd. América, nº 11 (frente Plaza Canteras - Pd. Bus)</v>
      </c>
      <c r="M581" s="5" t="str">
        <f t="shared" ca="1" si="192"/>
        <v>04:53</v>
      </c>
      <c r="N581" s="5" t="str">
        <f t="shared" ca="1" si="192"/>
        <v>12:51</v>
      </c>
      <c r="O581" s="5" t="str">
        <f t="shared" ca="1" si="192"/>
        <v>20:53</v>
      </c>
      <c r="P581" s="5" t="str">
        <f t="shared" ca="1" si="192"/>
        <v>06:51</v>
      </c>
      <c r="Q581" s="5" t="str">
        <f t="shared" ca="1" si="192"/>
        <v>Avd. América (esq. C/ Pontevedra - Pd. Bus))</v>
      </c>
      <c r="R581" s="5">
        <f t="shared" ca="1" si="192"/>
        <v>0</v>
      </c>
      <c r="S581" s="5" t="str">
        <f t="shared" ca="1" si="192"/>
        <v>6</v>
      </c>
      <c r="T581" s="5" t="str">
        <f t="shared" ca="1" si="192"/>
        <v>9</v>
      </c>
      <c r="U581" s="5">
        <f t="shared" ca="1" si="192"/>
        <v>4</v>
      </c>
      <c r="V581" s="15">
        <f t="shared" ca="1" si="194"/>
        <v>211</v>
      </c>
      <c r="W581" s="15" t="str">
        <f t="shared" ca="1" si="198"/>
        <v/>
      </c>
      <c r="X581" s="15">
        <f t="shared" ca="1" si="183"/>
        <v>1</v>
      </c>
      <c r="Y581" s="15">
        <f t="shared" ca="1" si="195"/>
        <v>1</v>
      </c>
      <c r="Z581">
        <f t="shared" ca="1" si="187"/>
        <v>0</v>
      </c>
      <c r="AA581">
        <f t="shared" ca="1" si="189"/>
        <v>0</v>
      </c>
      <c r="AB581">
        <f t="shared" ca="1" si="190"/>
        <v>0</v>
      </c>
      <c r="AC581">
        <f t="shared" ca="1" si="179"/>
        <v>7</v>
      </c>
      <c r="AD581">
        <f t="shared" ca="1" si="180"/>
        <v>7</v>
      </c>
    </row>
    <row r="582" spans="5:30" x14ac:dyDescent="0.25">
      <c r="E582">
        <f t="shared" ca="1" si="185"/>
        <v>213</v>
      </c>
      <c r="F582" s="14">
        <f t="shared" si="181"/>
        <v>580</v>
      </c>
      <c r="G582">
        <f t="shared" ca="1" si="193"/>
        <v>3</v>
      </c>
      <c r="H582">
        <f t="shared" ca="1" si="196"/>
        <v>252</v>
      </c>
      <c r="I582" t="str">
        <f t="shared" ca="1" si="182"/>
        <v>x4</v>
      </c>
      <c r="J582">
        <f t="shared" ca="1" si="197"/>
        <v>213</v>
      </c>
      <c r="K582" s="5" t="str">
        <f t="shared" ca="1" si="192"/>
        <v>Ruta 6/9</v>
      </c>
      <c r="L582" s="5" t="str">
        <f t="shared" ca="1" si="192"/>
        <v>Avd. San José (esq. C/ Bellavista - Pd. Bus)</v>
      </c>
      <c r="M582" s="5" t="str">
        <f t="shared" ca="1" si="192"/>
        <v>04:55</v>
      </c>
      <c r="N582" s="5" t="str">
        <f t="shared" ca="1" si="192"/>
        <v>12:54</v>
      </c>
      <c r="O582" s="5" t="str">
        <f t="shared" ca="1" si="192"/>
        <v>20:55</v>
      </c>
      <c r="P582" s="5" t="str">
        <f t="shared" ca="1" si="192"/>
        <v>06:54</v>
      </c>
      <c r="Q582" s="5" t="str">
        <f t="shared" ca="1" si="192"/>
        <v>Avd. América, nº 11 (frente Plaza Canteras)</v>
      </c>
      <c r="R582" s="5">
        <f t="shared" ca="1" si="192"/>
        <v>0</v>
      </c>
      <c r="S582" s="5" t="str">
        <f t="shared" ca="1" si="192"/>
        <v>6</v>
      </c>
      <c r="T582" s="5" t="str">
        <f t="shared" ca="1" si="192"/>
        <v>9</v>
      </c>
      <c r="U582" s="5">
        <f t="shared" ca="1" si="192"/>
        <v>5</v>
      </c>
      <c r="V582" s="15">
        <f t="shared" ca="1" si="194"/>
        <v>212</v>
      </c>
      <c r="W582" s="15" t="str">
        <f t="shared" ca="1" si="198"/>
        <v/>
      </c>
      <c r="X582" s="15">
        <f t="shared" ca="1" si="183"/>
        <v>1</v>
      </c>
      <c r="Y582" s="15">
        <f t="shared" ca="1" si="195"/>
        <v>1</v>
      </c>
      <c r="Z582">
        <f t="shared" ca="1" si="187"/>
        <v>0</v>
      </c>
      <c r="AA582">
        <f t="shared" ca="1" si="189"/>
        <v>0</v>
      </c>
      <c r="AB582">
        <f t="shared" ca="1" si="190"/>
        <v>0</v>
      </c>
      <c r="AC582">
        <f t="shared" ca="1" si="179"/>
        <v>6</v>
      </c>
      <c r="AD582">
        <f t="shared" ca="1" si="180"/>
        <v>6</v>
      </c>
    </row>
    <row r="583" spans="5:30" x14ac:dyDescent="0.25">
      <c r="E583">
        <f t="shared" ca="1" si="185"/>
        <v>214</v>
      </c>
      <c r="F583" s="14">
        <f t="shared" si="181"/>
        <v>581</v>
      </c>
      <c r="G583">
        <f t="shared" ca="1" si="193"/>
        <v>3</v>
      </c>
      <c r="H583">
        <f t="shared" ca="1" si="196"/>
        <v>252</v>
      </c>
      <c r="I583" t="str">
        <f t="shared" ca="1" si="182"/>
        <v>x4</v>
      </c>
      <c r="J583">
        <f t="shared" ca="1" si="197"/>
        <v>214</v>
      </c>
      <c r="K583" s="5" t="str">
        <f t="shared" ca="1" si="192"/>
        <v>Ruta 6/9</v>
      </c>
      <c r="L583" s="5" t="str">
        <f t="shared" ca="1" si="192"/>
        <v>Avenida San José, nº 97 (Pd. Bus)</v>
      </c>
      <c r="M583" s="5" t="str">
        <f t="shared" ca="1" si="192"/>
        <v>04:56</v>
      </c>
      <c r="N583" s="5" t="str">
        <f t="shared" ca="1" si="192"/>
        <v>12:55</v>
      </c>
      <c r="O583" s="5" t="str">
        <f t="shared" ca="1" si="192"/>
        <v>20:56</v>
      </c>
      <c r="P583" s="5" t="str">
        <f t="shared" ca="1" si="192"/>
        <v>06:55</v>
      </c>
      <c r="Q583" s="5" t="str">
        <f t="shared" ca="1" si="192"/>
        <v>Avd. San José (esq. C/ Bellavista - Pd. Bus)</v>
      </c>
      <c r="R583" s="5">
        <f t="shared" ca="1" si="192"/>
        <v>0</v>
      </c>
      <c r="S583" s="5" t="str">
        <f t="shared" ca="1" si="192"/>
        <v>6</v>
      </c>
      <c r="T583" s="5" t="str">
        <f t="shared" ca="1" si="192"/>
        <v>9</v>
      </c>
      <c r="U583" s="5">
        <f t="shared" ca="1" si="192"/>
        <v>6</v>
      </c>
      <c r="V583" s="15">
        <f t="shared" ca="1" si="194"/>
        <v>213</v>
      </c>
      <c r="W583" s="15" t="str">
        <f t="shared" ca="1" si="198"/>
        <v/>
      </c>
      <c r="X583" s="15">
        <f t="shared" ca="1" si="183"/>
        <v>1</v>
      </c>
      <c r="Y583" s="15">
        <f t="shared" ca="1" si="195"/>
        <v>1</v>
      </c>
      <c r="Z583">
        <f t="shared" ca="1" si="187"/>
        <v>0</v>
      </c>
      <c r="AA583">
        <f t="shared" ca="1" si="189"/>
        <v>0</v>
      </c>
      <c r="AB583">
        <f t="shared" ca="1" si="190"/>
        <v>0</v>
      </c>
      <c r="AC583">
        <f t="shared" ref="AC583:AC641" ca="1" si="199">IF($W583=1,0,$X583+AC584)</f>
        <v>5</v>
      </c>
      <c r="AD583">
        <f t="shared" ref="AD583:AD640" ca="1" si="200">IF($W583=1,0,$Y583+AD584)</f>
        <v>5</v>
      </c>
    </row>
    <row r="584" spans="5:30" x14ac:dyDescent="0.25">
      <c r="E584">
        <f t="shared" ca="1" si="185"/>
        <v>215</v>
      </c>
      <c r="F584" s="14">
        <f t="shared" si="181"/>
        <v>582</v>
      </c>
      <c r="G584">
        <f t="shared" ca="1" si="193"/>
        <v>3</v>
      </c>
      <c r="H584">
        <f t="shared" ca="1" si="196"/>
        <v>252</v>
      </c>
      <c r="I584" t="str">
        <f t="shared" ca="1" si="182"/>
        <v>x4</v>
      </c>
      <c r="J584">
        <f t="shared" ca="1" si="197"/>
        <v>215</v>
      </c>
      <c r="K584" s="5" t="str">
        <f t="shared" ca="1" si="192"/>
        <v>Ruta 6/9</v>
      </c>
      <c r="L584" s="5" t="str">
        <f t="shared" ca="1" si="192"/>
        <v>Avd. San José, nº 3 (esq. Miguel Servet - Pd. Bus)</v>
      </c>
      <c r="M584" s="5" t="str">
        <f t="shared" ref="K584:U607" ca="1" si="201">INDIRECT("'"&amp;$I584&amp;"'!"&amp;M$2&amp;$J584+2)</f>
        <v>04:57</v>
      </c>
      <c r="N584" s="5" t="str">
        <f t="shared" ca="1" si="201"/>
        <v>12:56</v>
      </c>
      <c r="O584" s="5" t="str">
        <f t="shared" ca="1" si="201"/>
        <v>20:57</v>
      </c>
      <c r="P584" s="5" t="str">
        <f t="shared" ca="1" si="201"/>
        <v>06:56</v>
      </c>
      <c r="Q584" s="5" t="str">
        <f t="shared" ca="1" si="201"/>
        <v>Avenida San José, nº 97 (Pd. Bus)</v>
      </c>
      <c r="R584" s="5">
        <f t="shared" ca="1" si="201"/>
        <v>0</v>
      </c>
      <c r="S584" s="5" t="str">
        <f t="shared" ca="1" si="201"/>
        <v>6</v>
      </c>
      <c r="T584" s="5" t="str">
        <f t="shared" ca="1" si="201"/>
        <v>9</v>
      </c>
      <c r="U584" s="5">
        <f t="shared" ca="1" si="201"/>
        <v>7</v>
      </c>
      <c r="V584" s="15">
        <f t="shared" ca="1" si="194"/>
        <v>214</v>
      </c>
      <c r="W584" s="15" t="str">
        <f t="shared" ca="1" si="198"/>
        <v/>
      </c>
      <c r="X584" s="15">
        <f t="shared" ca="1" si="183"/>
        <v>1</v>
      </c>
      <c r="Y584" s="15">
        <f t="shared" ca="1" si="195"/>
        <v>1</v>
      </c>
      <c r="Z584">
        <f t="shared" ca="1" si="187"/>
        <v>0</v>
      </c>
      <c r="AA584">
        <f t="shared" ca="1" si="189"/>
        <v>0</v>
      </c>
      <c r="AB584">
        <f t="shared" ca="1" si="190"/>
        <v>0</v>
      </c>
      <c r="AC584">
        <f t="shared" ca="1" si="199"/>
        <v>4</v>
      </c>
      <c r="AD584">
        <f t="shared" ca="1" si="200"/>
        <v>4</v>
      </c>
    </row>
    <row r="585" spans="5:30" x14ac:dyDescent="0.25">
      <c r="E585">
        <f t="shared" ca="1" si="185"/>
        <v>216</v>
      </c>
      <c r="F585" s="14">
        <f t="shared" si="181"/>
        <v>583</v>
      </c>
      <c r="G585">
        <f t="shared" ca="1" si="193"/>
        <v>3</v>
      </c>
      <c r="H585">
        <f t="shared" ca="1" si="196"/>
        <v>252</v>
      </c>
      <c r="I585" t="str">
        <f t="shared" ca="1" si="182"/>
        <v>x4</v>
      </c>
      <c r="J585">
        <f t="shared" ca="1" si="197"/>
        <v>216</v>
      </c>
      <c r="K585" s="5" t="str">
        <f t="shared" ca="1" si="201"/>
        <v>Ruta 6/9</v>
      </c>
      <c r="L585" s="5" t="str">
        <f t="shared" ca="1" si="201"/>
        <v>Compromiso Caspe, nº 48 - Pd. Bus (esq. Dr Iranzo)</v>
      </c>
      <c r="M585" s="5" t="str">
        <f t="shared" ca="1" si="201"/>
        <v>04:58</v>
      </c>
      <c r="N585" s="5" t="str">
        <f t="shared" ca="1" si="201"/>
        <v>12:57</v>
      </c>
      <c r="O585" s="5" t="str">
        <f t="shared" ca="1" si="201"/>
        <v>20:58</v>
      </c>
      <c r="P585" s="5" t="str">
        <f t="shared" ca="1" si="201"/>
        <v>06:57</v>
      </c>
      <c r="Q585" s="5" t="str">
        <f t="shared" ca="1" si="201"/>
        <v>Avd. San José, nº 3 (esq. Miguel Servet - Pd. Bus)</v>
      </c>
      <c r="R585" s="5">
        <f t="shared" ca="1" si="201"/>
        <v>0</v>
      </c>
      <c r="S585" s="5" t="str">
        <f t="shared" ca="1" si="201"/>
        <v>6</v>
      </c>
      <c r="T585" s="5" t="str">
        <f t="shared" ca="1" si="201"/>
        <v>9</v>
      </c>
      <c r="U585" s="5">
        <f t="shared" ca="1" si="201"/>
        <v>8</v>
      </c>
      <c r="V585" s="15">
        <f t="shared" ca="1" si="194"/>
        <v>215</v>
      </c>
      <c r="W585" s="15" t="str">
        <f t="shared" ca="1" si="198"/>
        <v/>
      </c>
      <c r="X585" s="15">
        <f t="shared" ca="1" si="183"/>
        <v>1</v>
      </c>
      <c r="Y585" s="15">
        <f t="shared" ca="1" si="195"/>
        <v>1</v>
      </c>
      <c r="Z585">
        <f t="shared" ca="1" si="187"/>
        <v>0</v>
      </c>
      <c r="AA585">
        <f t="shared" ca="1" si="189"/>
        <v>0</v>
      </c>
      <c r="AB585">
        <f t="shared" ca="1" si="190"/>
        <v>0</v>
      </c>
      <c r="AC585">
        <f t="shared" ca="1" si="199"/>
        <v>3</v>
      </c>
      <c r="AD585">
        <f t="shared" ca="1" si="200"/>
        <v>3</v>
      </c>
    </row>
    <row r="586" spans="5:30" x14ac:dyDescent="0.25">
      <c r="E586">
        <f t="shared" ca="1" si="185"/>
        <v>217</v>
      </c>
      <c r="F586" s="14">
        <f t="shared" si="181"/>
        <v>584</v>
      </c>
      <c r="G586">
        <f t="shared" ca="1" si="193"/>
        <v>3</v>
      </c>
      <c r="H586">
        <f t="shared" ca="1" si="196"/>
        <v>252</v>
      </c>
      <c r="I586" t="str">
        <f t="shared" ca="1" si="182"/>
        <v>x4</v>
      </c>
      <c r="J586">
        <f t="shared" ca="1" si="197"/>
        <v>217</v>
      </c>
      <c r="K586" s="5" t="str">
        <f t="shared" ca="1" si="201"/>
        <v>Ruta 6/9</v>
      </c>
      <c r="L586" s="5" t="str">
        <f t="shared" ca="1" si="201"/>
        <v>Compromiso de Caspe, nº 76 (Pd. Bus)</v>
      </c>
      <c r="M586" s="5" t="str">
        <f t="shared" ca="1" si="201"/>
        <v>05:00</v>
      </c>
      <c r="N586" s="5" t="str">
        <f t="shared" ca="1" si="201"/>
        <v>13:00</v>
      </c>
      <c r="O586" s="5" t="str">
        <f t="shared" ca="1" si="201"/>
        <v>21:00</v>
      </c>
      <c r="P586" s="5" t="str">
        <f t="shared" ca="1" si="201"/>
        <v>07:00</v>
      </c>
      <c r="Q586" s="5" t="str">
        <f t="shared" ca="1" si="201"/>
        <v>Compromiso Caspe, nº 48 - Pd. Bus (esq. Dr Iranzo)</v>
      </c>
      <c r="R586" s="5">
        <f t="shared" ca="1" si="201"/>
        <v>0</v>
      </c>
      <c r="S586" s="5" t="str">
        <f t="shared" ca="1" si="201"/>
        <v>6</v>
      </c>
      <c r="T586" s="5" t="str">
        <f t="shared" ca="1" si="201"/>
        <v>9</v>
      </c>
      <c r="U586" s="5">
        <f t="shared" ca="1" si="201"/>
        <v>9</v>
      </c>
      <c r="V586" s="15">
        <f t="shared" ca="1" si="194"/>
        <v>216</v>
      </c>
      <c r="W586" s="15" t="str">
        <f t="shared" ca="1" si="198"/>
        <v/>
      </c>
      <c r="X586" s="15">
        <f t="shared" ca="1" si="183"/>
        <v>1</v>
      </c>
      <c r="Y586" s="15">
        <f t="shared" ca="1" si="195"/>
        <v>1</v>
      </c>
      <c r="Z586">
        <f t="shared" ca="1" si="187"/>
        <v>0</v>
      </c>
      <c r="AA586">
        <f t="shared" ca="1" si="189"/>
        <v>0</v>
      </c>
      <c r="AB586">
        <f t="shared" ca="1" si="190"/>
        <v>0</v>
      </c>
      <c r="AC586">
        <f t="shared" ca="1" si="199"/>
        <v>2</v>
      </c>
      <c r="AD586">
        <f t="shared" ca="1" si="200"/>
        <v>2</v>
      </c>
    </row>
    <row r="587" spans="5:30" x14ac:dyDescent="0.25">
      <c r="E587">
        <f t="shared" ca="1" si="185"/>
        <v>218</v>
      </c>
      <c r="F587" s="14">
        <f t="shared" ref="F587:F641" si="202">F586+1</f>
        <v>585</v>
      </c>
      <c r="G587">
        <f t="shared" ca="1" si="193"/>
        <v>3</v>
      </c>
      <c r="H587">
        <f t="shared" ca="1" si="196"/>
        <v>252</v>
      </c>
      <c r="I587" t="str">
        <f t="shared" ca="1" si="182"/>
        <v>x4</v>
      </c>
      <c r="J587">
        <f t="shared" ca="1" si="197"/>
        <v>218</v>
      </c>
      <c r="K587" s="5" t="str">
        <f t="shared" ca="1" si="201"/>
        <v>Ruta 6/9</v>
      </c>
      <c r="L587" s="5" t="str">
        <f t="shared" ca="1" si="201"/>
        <v>Opel Planta en Figueruelas</v>
      </c>
      <c r="M587" s="5" t="str">
        <f t="shared" ca="1" si="201"/>
        <v>05:30</v>
      </c>
      <c r="N587" s="5" t="str">
        <f t="shared" ca="1" si="201"/>
        <v>13:30</v>
      </c>
      <c r="O587" s="5" t="str">
        <f t="shared" ca="1" si="201"/>
        <v>21:30</v>
      </c>
      <c r="P587" s="5" t="str">
        <f t="shared" ca="1" si="201"/>
        <v>07:30</v>
      </c>
      <c r="Q587" s="5" t="str">
        <f t="shared" ca="1" si="201"/>
        <v>Compromiso de Caspe, nº 76 (Pd. Bus)</v>
      </c>
      <c r="R587" s="5">
        <f t="shared" ca="1" si="201"/>
        <v>0</v>
      </c>
      <c r="S587" s="5" t="str">
        <f t="shared" ca="1" si="201"/>
        <v>6</v>
      </c>
      <c r="T587" s="5" t="str">
        <f t="shared" ca="1" si="201"/>
        <v>9</v>
      </c>
      <c r="U587" s="5">
        <f t="shared" ca="1" si="201"/>
        <v>10</v>
      </c>
      <c r="V587" s="15">
        <f t="shared" ca="1" si="194"/>
        <v>217</v>
      </c>
      <c r="W587" s="15" t="str">
        <f t="shared" ca="1" si="198"/>
        <v/>
      </c>
      <c r="X587" s="15">
        <f t="shared" ca="1" si="183"/>
        <v>1</v>
      </c>
      <c r="Y587" s="15">
        <f t="shared" ca="1" si="195"/>
        <v>1</v>
      </c>
      <c r="Z587">
        <f t="shared" ca="1" si="187"/>
        <v>0</v>
      </c>
      <c r="AA587">
        <f t="shared" ca="1" si="189"/>
        <v>0</v>
      </c>
      <c r="AB587">
        <f t="shared" ca="1" si="190"/>
        <v>0</v>
      </c>
      <c r="AC587">
        <f t="shared" ca="1" si="199"/>
        <v>1</v>
      </c>
      <c r="AD587">
        <f t="shared" ca="1" si="200"/>
        <v>1</v>
      </c>
    </row>
    <row r="588" spans="5:30" x14ac:dyDescent="0.25">
      <c r="E588">
        <f t="shared" ca="1" si="185"/>
        <v>219</v>
      </c>
      <c r="F588" s="14">
        <f t="shared" si="202"/>
        <v>586</v>
      </c>
      <c r="G588">
        <f t="shared" ca="1" si="193"/>
        <v>3</v>
      </c>
      <c r="H588">
        <f t="shared" ca="1" si="196"/>
        <v>252</v>
      </c>
      <c r="I588" t="str">
        <f t="shared" ref="I588:I632" ca="1" si="203">OFFSET($A$2,1+G588,0)</f>
        <v>x4</v>
      </c>
      <c r="J588">
        <f t="shared" ca="1" si="197"/>
        <v>219</v>
      </c>
      <c r="K588" s="5" t="str">
        <f t="shared" ca="1" si="201"/>
        <v>Ruta 7/9</v>
      </c>
      <c r="L588" s="5" t="str">
        <f t="shared" ca="1" si="201"/>
        <v>Ruta 7/9</v>
      </c>
      <c r="M588" s="5" t="str">
        <f t="shared" ca="1" si="201"/>
        <v/>
      </c>
      <c r="N588" s="5" t="str">
        <f t="shared" ca="1" si="201"/>
        <v/>
      </c>
      <c r="O588" s="5" t="str">
        <f t="shared" ca="1" si="201"/>
        <v/>
      </c>
      <c r="P588" s="5" t="str">
        <f t="shared" ca="1" si="201"/>
        <v/>
      </c>
      <c r="Q588" s="5" t="str">
        <f t="shared" ca="1" si="201"/>
        <v/>
      </c>
      <c r="R588" s="5">
        <f t="shared" ca="1" si="201"/>
        <v>1</v>
      </c>
      <c r="S588" s="5" t="str">
        <f t="shared" ca="1" si="201"/>
        <v>7</v>
      </c>
      <c r="T588" s="5" t="str">
        <f t="shared" ca="1" si="201"/>
        <v>9</v>
      </c>
      <c r="U588" s="5">
        <f t="shared" ca="1" si="201"/>
        <v>0</v>
      </c>
      <c r="V588" s="15">
        <f t="shared" ca="1" si="194"/>
        <v>218</v>
      </c>
      <c r="W588" s="15">
        <f t="shared" ca="1" si="198"/>
        <v>1</v>
      </c>
      <c r="X588" s="15">
        <f t="shared" ref="X588:X635" ca="1" si="204">IF(AND(L588&lt;&gt;"",W588=""),1,0)</f>
        <v>0</v>
      </c>
      <c r="Y588" s="15" t="str">
        <f t="shared" ca="1" si="195"/>
        <v/>
      </c>
      <c r="Z588">
        <f t="shared" ca="1" si="187"/>
        <v>22</v>
      </c>
      <c r="AA588">
        <f t="shared" ca="1" si="189"/>
        <v>11</v>
      </c>
      <c r="AB588">
        <f t="shared" ca="1" si="190"/>
        <v>10</v>
      </c>
      <c r="AC588">
        <f t="shared" ca="1" si="199"/>
        <v>0</v>
      </c>
      <c r="AD588">
        <f t="shared" ca="1" si="200"/>
        <v>0</v>
      </c>
    </row>
    <row r="589" spans="5:30" x14ac:dyDescent="0.25">
      <c r="E589">
        <f t="shared" ca="1" si="185"/>
        <v>220</v>
      </c>
      <c r="F589" s="14">
        <f t="shared" si="202"/>
        <v>587</v>
      </c>
      <c r="G589">
        <f t="shared" ca="1" si="193"/>
        <v>3</v>
      </c>
      <c r="H589">
        <f t="shared" ca="1" si="196"/>
        <v>252</v>
      </c>
      <c r="I589" t="str">
        <f t="shared" ca="1" si="203"/>
        <v>x4</v>
      </c>
      <c r="J589">
        <f t="shared" ca="1" si="197"/>
        <v>220</v>
      </c>
      <c r="K589" s="5" t="str">
        <f t="shared" ca="1" si="201"/>
        <v>Ruta 7/9</v>
      </c>
      <c r="L589" s="5" t="str">
        <f t="shared" ca="1" si="201"/>
        <v>Vía Univérsitas, nº 15 (Pd. Bus)</v>
      </c>
      <c r="M589" s="5" t="str">
        <f t="shared" ca="1" si="201"/>
        <v>04:47</v>
      </c>
      <c r="N589" s="5" t="str">
        <f t="shared" ca="1" si="201"/>
        <v>12:45</v>
      </c>
      <c r="O589" s="5" t="str">
        <f t="shared" ca="1" si="201"/>
        <v>20:45</v>
      </c>
      <c r="P589" s="5" t="str">
        <f t="shared" ca="1" si="201"/>
        <v>06:47</v>
      </c>
      <c r="Q589" s="5" t="str">
        <f t="shared" ca="1" si="201"/>
        <v>Opel Planta en Figueruelas</v>
      </c>
      <c r="R589" s="5">
        <f t="shared" ca="1" si="201"/>
        <v>0</v>
      </c>
      <c r="S589" s="5" t="str">
        <f t="shared" ca="1" si="201"/>
        <v>7</v>
      </c>
      <c r="T589" s="5" t="str">
        <f t="shared" ca="1" si="201"/>
        <v>9</v>
      </c>
      <c r="U589" s="5">
        <f t="shared" ca="1" si="201"/>
        <v>1</v>
      </c>
      <c r="V589" s="15">
        <f t="shared" ca="1" si="194"/>
        <v>219</v>
      </c>
      <c r="W589" s="15" t="str">
        <f t="shared" ca="1" si="198"/>
        <v/>
      </c>
      <c r="X589" s="15">
        <f t="shared" ca="1" si="204"/>
        <v>1</v>
      </c>
      <c r="Y589" s="15">
        <f t="shared" ca="1" si="195"/>
        <v>1</v>
      </c>
      <c r="Z589">
        <f t="shared" ca="1" si="187"/>
        <v>0</v>
      </c>
      <c r="AA589">
        <f t="shared" ca="1" si="189"/>
        <v>0</v>
      </c>
      <c r="AB589">
        <f t="shared" ca="1" si="190"/>
        <v>0</v>
      </c>
      <c r="AC589">
        <f t="shared" ca="1" si="199"/>
        <v>11</v>
      </c>
      <c r="AD589">
        <f t="shared" ca="1" si="200"/>
        <v>10</v>
      </c>
    </row>
    <row r="590" spans="5:30" x14ac:dyDescent="0.25">
      <c r="E590">
        <f t="shared" ca="1" si="185"/>
        <v>221</v>
      </c>
      <c r="F590" s="14">
        <f t="shared" si="202"/>
        <v>588</v>
      </c>
      <c r="G590">
        <f t="shared" ca="1" si="193"/>
        <v>3</v>
      </c>
      <c r="H590">
        <f t="shared" ca="1" si="196"/>
        <v>252</v>
      </c>
      <c r="I590" t="str">
        <f t="shared" ca="1" si="203"/>
        <v>x4</v>
      </c>
      <c r="J590">
        <f t="shared" ca="1" si="197"/>
        <v>221</v>
      </c>
      <c r="K590" s="5" t="str">
        <f t="shared" ca="1" si="201"/>
        <v>Ruta 7/9</v>
      </c>
      <c r="L590" s="5" t="str">
        <f t="shared" ca="1" si="201"/>
        <v>Violante de Hungría, nº 7</v>
      </c>
      <c r="M590" s="5" t="str">
        <f t="shared" ca="1" si="201"/>
        <v>04:49</v>
      </c>
      <c r="N590" s="5" t="str">
        <f t="shared" ca="1" si="201"/>
        <v>12:47</v>
      </c>
      <c r="O590" s="5" t="str">
        <f t="shared" ca="1" si="201"/>
        <v>20:49</v>
      </c>
      <c r="P590" s="5" t="str">
        <f t="shared" ca="1" si="201"/>
        <v>06:47</v>
      </c>
      <c r="Q590" s="5" t="str">
        <f t="shared" ca="1" si="201"/>
        <v>Alagón (Rotonda - Pd. Bus)</v>
      </c>
      <c r="R590" s="5">
        <f t="shared" ca="1" si="201"/>
        <v>0</v>
      </c>
      <c r="S590" s="5" t="str">
        <f t="shared" ca="1" si="201"/>
        <v>7</v>
      </c>
      <c r="T590" s="5" t="str">
        <f t="shared" ca="1" si="201"/>
        <v>9</v>
      </c>
      <c r="U590" s="5">
        <f t="shared" ca="1" si="201"/>
        <v>2</v>
      </c>
      <c r="V590" s="15">
        <f t="shared" ca="1" si="194"/>
        <v>220</v>
      </c>
      <c r="W590" s="15" t="str">
        <f t="shared" ca="1" si="198"/>
        <v/>
      </c>
      <c r="X590" s="15">
        <f t="shared" ca="1" si="204"/>
        <v>1</v>
      </c>
      <c r="Y590" s="15">
        <f t="shared" ca="1" si="195"/>
        <v>1</v>
      </c>
      <c r="Z590">
        <f t="shared" ca="1" si="187"/>
        <v>0</v>
      </c>
      <c r="AA590">
        <f t="shared" ca="1" si="189"/>
        <v>0</v>
      </c>
      <c r="AB590">
        <f t="shared" ca="1" si="190"/>
        <v>0</v>
      </c>
      <c r="AC590">
        <f t="shared" ca="1" si="199"/>
        <v>10</v>
      </c>
      <c r="AD590">
        <f t="shared" ca="1" si="200"/>
        <v>9</v>
      </c>
    </row>
    <row r="591" spans="5:30" x14ac:dyDescent="0.25">
      <c r="E591">
        <f t="shared" ca="1" si="185"/>
        <v>222</v>
      </c>
      <c r="F591" s="14">
        <f t="shared" si="202"/>
        <v>589</v>
      </c>
      <c r="G591">
        <f t="shared" ca="1" si="193"/>
        <v>3</v>
      </c>
      <c r="H591">
        <f t="shared" ca="1" si="196"/>
        <v>252</v>
      </c>
      <c r="I591" t="str">
        <f t="shared" ca="1" si="203"/>
        <v>x4</v>
      </c>
      <c r="J591">
        <f t="shared" ca="1" si="197"/>
        <v>222</v>
      </c>
      <c r="K591" s="5" t="str">
        <f t="shared" ca="1" si="201"/>
        <v>Ruta 7/9</v>
      </c>
      <c r="L591" s="5" t="str">
        <f t="shared" ca="1" si="201"/>
        <v>C/ Pedro Cerbuna, n º 9 - Pd. Bus</v>
      </c>
      <c r="M591" s="5" t="str">
        <f t="shared" ca="1" si="201"/>
        <v>04:50</v>
      </c>
      <c r="N591" s="5" t="str">
        <f t="shared" ca="1" si="201"/>
        <v>12:48</v>
      </c>
      <c r="O591" s="5" t="str">
        <f t="shared" ca="1" si="201"/>
        <v>20:50</v>
      </c>
      <c r="P591" s="5" t="str">
        <f t="shared" ca="1" si="201"/>
        <v>06:48</v>
      </c>
      <c r="Q591" s="5" t="str">
        <f t="shared" ca="1" si="201"/>
        <v>Ctra. Logroño desvío Monzalbarba (Pd. Bus)</v>
      </c>
      <c r="R591" s="5">
        <f t="shared" ca="1" si="201"/>
        <v>0</v>
      </c>
      <c r="S591" s="5" t="str">
        <f t="shared" ca="1" si="201"/>
        <v>7</v>
      </c>
      <c r="T591" s="5" t="str">
        <f t="shared" ca="1" si="201"/>
        <v>9</v>
      </c>
      <c r="U591" s="5">
        <f t="shared" ca="1" si="201"/>
        <v>3</v>
      </c>
      <c r="V591" s="15">
        <f t="shared" ca="1" si="194"/>
        <v>221</v>
      </c>
      <c r="W591" s="15" t="str">
        <f t="shared" ca="1" si="198"/>
        <v/>
      </c>
      <c r="X591" s="15">
        <f t="shared" ca="1" si="204"/>
        <v>1</v>
      </c>
      <c r="Y591" s="15">
        <f t="shared" ca="1" si="195"/>
        <v>1</v>
      </c>
      <c r="Z591">
        <f t="shared" ca="1" si="187"/>
        <v>0</v>
      </c>
      <c r="AA591">
        <f t="shared" ca="1" si="189"/>
        <v>0</v>
      </c>
      <c r="AB591">
        <f t="shared" ca="1" si="190"/>
        <v>0</v>
      </c>
      <c r="AC591">
        <f t="shared" ca="1" si="199"/>
        <v>9</v>
      </c>
      <c r="AD591">
        <f t="shared" ca="1" si="200"/>
        <v>8</v>
      </c>
    </row>
    <row r="592" spans="5:30" x14ac:dyDescent="0.25">
      <c r="E592">
        <f t="shared" ca="1" si="185"/>
        <v>223</v>
      </c>
      <c r="F592" s="14">
        <f t="shared" si="202"/>
        <v>590</v>
      </c>
      <c r="G592">
        <f t="shared" ca="1" si="193"/>
        <v>3</v>
      </c>
      <c r="H592">
        <f t="shared" ca="1" si="196"/>
        <v>252</v>
      </c>
      <c r="I592" t="str">
        <f t="shared" ca="1" si="203"/>
        <v>x4</v>
      </c>
      <c r="J592">
        <f t="shared" ca="1" si="197"/>
        <v>223</v>
      </c>
      <c r="K592" s="5" t="str">
        <f t="shared" ca="1" si="201"/>
        <v>Ruta 7/9</v>
      </c>
      <c r="L592" s="5" t="str">
        <f t="shared" ca="1" si="201"/>
        <v>Avenida Goya, nº 66 (Pd. Bus)</v>
      </c>
      <c r="M592" s="5" t="str">
        <f t="shared" ca="1" si="201"/>
        <v>04:52</v>
      </c>
      <c r="N592" s="5" t="str">
        <f t="shared" ca="1" si="201"/>
        <v>12:51</v>
      </c>
      <c r="O592" s="5" t="str">
        <f t="shared" ca="1" si="201"/>
        <v>20:52</v>
      </c>
      <c r="P592" s="5" t="str">
        <f t="shared" ca="1" si="201"/>
        <v>06:51</v>
      </c>
      <c r="Q592" s="5" t="str">
        <f t="shared" ca="1" si="201"/>
        <v>Avd. Madrid (frente nº 218)</v>
      </c>
      <c r="R592" s="5">
        <f t="shared" ca="1" si="201"/>
        <v>0</v>
      </c>
      <c r="S592" s="5" t="str">
        <f t="shared" ca="1" si="201"/>
        <v>7</v>
      </c>
      <c r="T592" s="5" t="str">
        <f t="shared" ca="1" si="201"/>
        <v>9</v>
      </c>
      <c r="U592" s="5">
        <f t="shared" ca="1" si="201"/>
        <v>4</v>
      </c>
      <c r="V592" s="15">
        <f t="shared" ref="V592:V612" ca="1" si="205">INDIRECT("'"&amp;$I592&amp;"'!"&amp;V$2&amp;$J592+2)</f>
        <v>222</v>
      </c>
      <c r="W592" s="15" t="str">
        <f t="shared" ca="1" si="198"/>
        <v/>
      </c>
      <c r="X592" s="15">
        <f t="shared" ca="1" si="204"/>
        <v>1</v>
      </c>
      <c r="Y592" s="15">
        <f t="shared" ca="1" si="195"/>
        <v>1</v>
      </c>
      <c r="Z592">
        <f t="shared" ca="1" si="187"/>
        <v>0</v>
      </c>
      <c r="AA592">
        <f t="shared" ca="1" si="189"/>
        <v>0</v>
      </c>
      <c r="AB592">
        <f t="shared" ca="1" si="190"/>
        <v>0</v>
      </c>
      <c r="AC592">
        <f t="shared" ca="1" si="199"/>
        <v>8</v>
      </c>
      <c r="AD592">
        <f t="shared" ca="1" si="200"/>
        <v>7</v>
      </c>
    </row>
    <row r="593" spans="5:30" x14ac:dyDescent="0.25">
      <c r="E593">
        <f t="shared" ca="1" si="185"/>
        <v>224</v>
      </c>
      <c r="F593" s="14">
        <f t="shared" si="202"/>
        <v>591</v>
      </c>
      <c r="G593">
        <f t="shared" ca="1" si="193"/>
        <v>3</v>
      </c>
      <c r="H593">
        <f t="shared" ca="1" si="196"/>
        <v>252</v>
      </c>
      <c r="I593" t="str">
        <f t="shared" ca="1" si="203"/>
        <v>x4</v>
      </c>
      <c r="J593">
        <f t="shared" ca="1" si="197"/>
        <v>224</v>
      </c>
      <c r="K593" s="5" t="str">
        <f t="shared" ca="1" si="201"/>
        <v>Ruta 7/9</v>
      </c>
      <c r="L593" s="5" t="str">
        <f t="shared" ca="1" si="201"/>
        <v>Plaza Roma (Mercadona)</v>
      </c>
      <c r="M593" s="5" t="str">
        <f t="shared" ca="1" si="201"/>
        <v>04:55</v>
      </c>
      <c r="N593" s="5" t="str">
        <f t="shared" ca="1" si="201"/>
        <v>12:54</v>
      </c>
      <c r="O593" s="5" t="str">
        <f t="shared" ca="1" si="201"/>
        <v>20:55</v>
      </c>
      <c r="P593" s="5" t="str">
        <f t="shared" ca="1" si="201"/>
        <v>06:54</v>
      </c>
      <c r="Q593" s="5" t="str">
        <f t="shared" ca="1" si="201"/>
        <v>Avd. Madrid (frente Calzados Kaymo)</v>
      </c>
      <c r="R593" s="5">
        <f t="shared" ca="1" si="201"/>
        <v>0</v>
      </c>
      <c r="S593" s="5" t="str">
        <f t="shared" ca="1" si="201"/>
        <v>7</v>
      </c>
      <c r="T593" s="5" t="str">
        <f t="shared" ca="1" si="201"/>
        <v>9</v>
      </c>
      <c r="U593" s="5">
        <f t="shared" ca="1" si="201"/>
        <v>5</v>
      </c>
      <c r="V593" s="15">
        <f t="shared" ca="1" si="205"/>
        <v>223</v>
      </c>
      <c r="W593" s="15" t="str">
        <f t="shared" ca="1" si="198"/>
        <v/>
      </c>
      <c r="X593" s="15">
        <f t="shared" ca="1" si="204"/>
        <v>1</v>
      </c>
      <c r="Y593" s="15">
        <f t="shared" ca="1" si="195"/>
        <v>1</v>
      </c>
      <c r="Z593">
        <f t="shared" ca="1" si="187"/>
        <v>0</v>
      </c>
      <c r="AA593">
        <f t="shared" ca="1" si="189"/>
        <v>0</v>
      </c>
      <c r="AB593">
        <f t="shared" ca="1" si="190"/>
        <v>0</v>
      </c>
      <c r="AC593">
        <f t="shared" ca="1" si="199"/>
        <v>7</v>
      </c>
      <c r="AD593">
        <f t="shared" ca="1" si="200"/>
        <v>6</v>
      </c>
    </row>
    <row r="594" spans="5:30" x14ac:dyDescent="0.25">
      <c r="E594">
        <f t="shared" ca="1" si="185"/>
        <v>225</v>
      </c>
      <c r="F594" s="14">
        <f t="shared" si="202"/>
        <v>592</v>
      </c>
      <c r="G594">
        <f t="shared" ca="1" si="193"/>
        <v>3</v>
      </c>
      <c r="H594">
        <f t="shared" ca="1" si="196"/>
        <v>252</v>
      </c>
      <c r="I594" t="str">
        <f t="shared" ca="1" si="203"/>
        <v>x4</v>
      </c>
      <c r="J594">
        <f t="shared" ca="1" si="197"/>
        <v>225</v>
      </c>
      <c r="K594" s="5" t="str">
        <f t="shared" ca="1" si="201"/>
        <v>Ruta 7/9</v>
      </c>
      <c r="L594" s="5" t="str">
        <f t="shared" ca="1" si="201"/>
        <v>Avd. Madrid (esq. Plaza Huesca - Pd. Bus)</v>
      </c>
      <c r="M594" s="5" t="str">
        <f t="shared" ca="1" si="201"/>
        <v>04:58</v>
      </c>
      <c r="N594" s="5" t="str">
        <f t="shared" ca="1" si="201"/>
        <v>12:58</v>
      </c>
      <c r="O594" s="5" t="str">
        <f t="shared" ca="1" si="201"/>
        <v>20:58</v>
      </c>
      <c r="P594" s="5" t="str">
        <f t="shared" ca="1" si="201"/>
        <v>06:58</v>
      </c>
      <c r="Q594" s="5" t="str">
        <f t="shared" ca="1" si="201"/>
        <v>Avd. Madrid, frente Plaza Huesca (Pd. Bus)</v>
      </c>
      <c r="R594" s="5">
        <f t="shared" ca="1" si="201"/>
        <v>0</v>
      </c>
      <c r="S594" s="5" t="str">
        <f t="shared" ca="1" si="201"/>
        <v>7</v>
      </c>
      <c r="T594" s="5" t="str">
        <f t="shared" ca="1" si="201"/>
        <v>9</v>
      </c>
      <c r="U594" s="5">
        <f t="shared" ca="1" si="201"/>
        <v>6</v>
      </c>
      <c r="V594" s="15">
        <f t="shared" ca="1" si="205"/>
        <v>224</v>
      </c>
      <c r="W594" s="15" t="str">
        <f t="shared" ca="1" si="198"/>
        <v/>
      </c>
      <c r="X594" s="15">
        <f t="shared" ca="1" si="204"/>
        <v>1</v>
      </c>
      <c r="Y594" s="15">
        <f t="shared" ca="1" si="195"/>
        <v>1</v>
      </c>
      <c r="Z594">
        <f t="shared" ca="1" si="187"/>
        <v>0</v>
      </c>
      <c r="AA594">
        <f t="shared" ca="1" si="189"/>
        <v>0</v>
      </c>
      <c r="AB594">
        <f t="shared" ca="1" si="190"/>
        <v>0</v>
      </c>
      <c r="AC594">
        <f t="shared" ca="1" si="199"/>
        <v>6</v>
      </c>
      <c r="AD594">
        <f t="shared" ca="1" si="200"/>
        <v>5</v>
      </c>
    </row>
    <row r="595" spans="5:30" x14ac:dyDescent="0.25">
      <c r="E595">
        <f t="shared" ca="1" si="185"/>
        <v>226</v>
      </c>
      <c r="F595" s="14">
        <f t="shared" si="202"/>
        <v>593</v>
      </c>
      <c r="G595">
        <f t="shared" ca="1" si="193"/>
        <v>3</v>
      </c>
      <c r="H595">
        <f t="shared" ca="1" si="196"/>
        <v>252</v>
      </c>
      <c r="I595" t="str">
        <f t="shared" ca="1" si="203"/>
        <v>x4</v>
      </c>
      <c r="J595">
        <f t="shared" ca="1" si="197"/>
        <v>226</v>
      </c>
      <c r="K595" s="5" t="str">
        <f t="shared" ca="1" si="201"/>
        <v>Ruta 7/9</v>
      </c>
      <c r="L595" s="5" t="str">
        <f t="shared" ca="1" si="201"/>
        <v>Avd. Madrid, nº 142 (Calzados Kaymo)</v>
      </c>
      <c r="M595" s="5" t="str">
        <f t="shared" ca="1" si="201"/>
        <v>04:59</v>
      </c>
      <c r="N595" s="5" t="str">
        <f t="shared" ca="1" si="201"/>
        <v>12:59</v>
      </c>
      <c r="O595" s="5" t="str">
        <f t="shared" ca="1" si="201"/>
        <v>20:59</v>
      </c>
      <c r="P595" s="5" t="str">
        <f t="shared" ca="1" si="201"/>
        <v>06:59</v>
      </c>
      <c r="Q595" s="5" t="str">
        <f t="shared" ca="1" si="201"/>
        <v>Plaza Roma (esq. C/ Escosura)</v>
      </c>
      <c r="R595" s="5">
        <f t="shared" ca="1" si="201"/>
        <v>0</v>
      </c>
      <c r="S595" s="5" t="str">
        <f t="shared" ca="1" si="201"/>
        <v>7</v>
      </c>
      <c r="T595" s="5" t="str">
        <f t="shared" ca="1" si="201"/>
        <v>9</v>
      </c>
      <c r="U595" s="5">
        <f t="shared" ca="1" si="201"/>
        <v>7</v>
      </c>
      <c r="V595" s="15">
        <f t="shared" ca="1" si="205"/>
        <v>225</v>
      </c>
      <c r="W595" s="15" t="str">
        <f t="shared" ca="1" si="198"/>
        <v/>
      </c>
      <c r="X595" s="15">
        <f t="shared" ca="1" si="204"/>
        <v>1</v>
      </c>
      <c r="Y595" s="15">
        <f ca="1">IF(AND(Q595&lt;&gt;0,W595=0),1,0)</f>
        <v>0</v>
      </c>
      <c r="Z595">
        <f t="shared" ca="1" si="187"/>
        <v>0</v>
      </c>
      <c r="AA595">
        <f t="shared" ca="1" si="189"/>
        <v>0</v>
      </c>
      <c r="AB595">
        <f t="shared" ca="1" si="190"/>
        <v>0</v>
      </c>
      <c r="AC595">
        <f t="shared" ca="1" si="199"/>
        <v>5</v>
      </c>
      <c r="AD595">
        <f t="shared" ca="1" si="200"/>
        <v>4</v>
      </c>
    </row>
    <row r="596" spans="5:30" x14ac:dyDescent="0.25">
      <c r="E596">
        <f t="shared" ca="1" si="185"/>
        <v>227</v>
      </c>
      <c r="F596" s="14">
        <f t="shared" si="202"/>
        <v>594</v>
      </c>
      <c r="G596">
        <f t="shared" ca="1" si="193"/>
        <v>3</v>
      </c>
      <c r="H596">
        <f t="shared" ca="1" si="196"/>
        <v>252</v>
      </c>
      <c r="I596" t="str">
        <f t="shared" ca="1" si="203"/>
        <v>x4</v>
      </c>
      <c r="J596">
        <f t="shared" ca="1" si="197"/>
        <v>227</v>
      </c>
      <c r="K596" s="5" t="str">
        <f t="shared" ca="1" si="201"/>
        <v>Ruta 7/9</v>
      </c>
      <c r="L596" s="5" t="str">
        <f t="shared" ca="1" si="201"/>
        <v>Avd. Madrid nº 218</v>
      </c>
      <c r="M596" s="5" t="str">
        <f t="shared" ca="1" si="201"/>
        <v>05:00</v>
      </c>
      <c r="N596" s="5" t="str">
        <f t="shared" ca="1" si="201"/>
        <v>13:00</v>
      </c>
      <c r="O596" s="5" t="str">
        <f t="shared" ca="1" si="201"/>
        <v>21:00</v>
      </c>
      <c r="P596" s="5" t="str">
        <f t="shared" ca="1" si="201"/>
        <v>07:00</v>
      </c>
      <c r="Q596" s="5" t="str">
        <f t="shared" ca="1" si="201"/>
        <v>Avd. Goya (esq. Cortes de Aragón - Pd. Bus)</v>
      </c>
      <c r="R596" s="5">
        <f t="shared" ca="1" si="201"/>
        <v>0</v>
      </c>
      <c r="S596" s="5" t="str">
        <f t="shared" ca="1" si="201"/>
        <v>7</v>
      </c>
      <c r="T596" s="5" t="str">
        <f t="shared" ca="1" si="201"/>
        <v>9</v>
      </c>
      <c r="U596" s="5">
        <f t="shared" ca="1" si="201"/>
        <v>8</v>
      </c>
      <c r="V596" s="15">
        <f t="shared" ca="1" si="205"/>
        <v>226</v>
      </c>
      <c r="W596" s="15" t="str">
        <f t="shared" ca="1" si="198"/>
        <v/>
      </c>
      <c r="X596" s="15">
        <f t="shared" ca="1" si="204"/>
        <v>1</v>
      </c>
      <c r="Y596" s="15">
        <f t="shared" ca="1" si="195"/>
        <v>1</v>
      </c>
      <c r="Z596">
        <f t="shared" ca="1" si="187"/>
        <v>0</v>
      </c>
      <c r="AA596">
        <f t="shared" ca="1" si="189"/>
        <v>0</v>
      </c>
      <c r="AB596">
        <f t="shared" ca="1" si="190"/>
        <v>0</v>
      </c>
      <c r="AC596">
        <f t="shared" ca="1" si="199"/>
        <v>4</v>
      </c>
      <c r="AD596">
        <f t="shared" ca="1" si="200"/>
        <v>4</v>
      </c>
    </row>
    <row r="597" spans="5:30" x14ac:dyDescent="0.25">
      <c r="E597">
        <f t="shared" ca="1" si="185"/>
        <v>228</v>
      </c>
      <c r="F597" s="14">
        <f t="shared" si="202"/>
        <v>595</v>
      </c>
      <c r="G597">
        <f t="shared" ca="1" si="193"/>
        <v>3</v>
      </c>
      <c r="H597">
        <f t="shared" ca="1" si="196"/>
        <v>252</v>
      </c>
      <c r="I597" t="str">
        <f t="shared" ca="1" si="203"/>
        <v>x4</v>
      </c>
      <c r="J597">
        <f t="shared" ca="1" si="197"/>
        <v>228</v>
      </c>
      <c r="K597" s="5" t="str">
        <f t="shared" ca="1" si="201"/>
        <v>Ruta 7/9</v>
      </c>
      <c r="L597" s="5" t="str">
        <f t="shared" ca="1" si="201"/>
        <v>Ctra. Logroño desvío Monzalbarba (Pd. Bus)</v>
      </c>
      <c r="M597" s="5" t="str">
        <f t="shared" ca="1" si="201"/>
        <v>05:10</v>
      </c>
      <c r="N597" s="5" t="str">
        <f t="shared" ca="1" si="201"/>
        <v>13:10</v>
      </c>
      <c r="O597" s="5" t="str">
        <f t="shared" ca="1" si="201"/>
        <v>21:10</v>
      </c>
      <c r="P597" s="5" t="str">
        <f t="shared" ca="1" si="201"/>
        <v>07:10</v>
      </c>
      <c r="Q597" s="5" t="str">
        <f t="shared" ca="1" si="201"/>
        <v>Plaza San Francisco (Kiosco Prensa - Pd. Bus)</v>
      </c>
      <c r="R597" s="5">
        <f t="shared" ca="1" si="201"/>
        <v>0</v>
      </c>
      <c r="S597" s="5" t="str">
        <f t="shared" ca="1" si="201"/>
        <v>7</v>
      </c>
      <c r="T597" s="5" t="str">
        <f t="shared" ca="1" si="201"/>
        <v>9</v>
      </c>
      <c r="U597" s="5">
        <f t="shared" ca="1" si="201"/>
        <v>9</v>
      </c>
      <c r="V597" s="15">
        <f t="shared" ca="1" si="205"/>
        <v>227</v>
      </c>
      <c r="W597" s="15" t="str">
        <f t="shared" ca="1" si="198"/>
        <v/>
      </c>
      <c r="X597" s="15">
        <f t="shared" ca="1" si="204"/>
        <v>1</v>
      </c>
      <c r="Y597" s="15">
        <f t="shared" ca="1" si="195"/>
        <v>1</v>
      </c>
      <c r="Z597">
        <f t="shared" ca="1" si="187"/>
        <v>0</v>
      </c>
      <c r="AA597">
        <f t="shared" ca="1" si="189"/>
        <v>0</v>
      </c>
      <c r="AB597">
        <f t="shared" ca="1" si="190"/>
        <v>0</v>
      </c>
      <c r="AC597">
        <f t="shared" ca="1" si="199"/>
        <v>3</v>
      </c>
      <c r="AD597">
        <f t="shared" ca="1" si="200"/>
        <v>3</v>
      </c>
    </row>
    <row r="598" spans="5:30" x14ac:dyDescent="0.25">
      <c r="E598">
        <f t="shared" ca="1" si="185"/>
        <v>229</v>
      </c>
      <c r="F598" s="14">
        <f t="shared" si="202"/>
        <v>596</v>
      </c>
      <c r="G598">
        <f t="shared" ca="1" si="193"/>
        <v>3</v>
      </c>
      <c r="H598">
        <f t="shared" ca="1" si="196"/>
        <v>252</v>
      </c>
      <c r="I598" t="str">
        <f t="shared" ca="1" si="203"/>
        <v>x4</v>
      </c>
      <c r="J598">
        <f t="shared" ca="1" si="197"/>
        <v>229</v>
      </c>
      <c r="K598" s="5" t="str">
        <f t="shared" ca="1" si="201"/>
        <v>Ruta 7/9</v>
      </c>
      <c r="L598" s="5" t="str">
        <f t="shared" ca="1" si="201"/>
        <v>Alagón (Rotonda - Pd. Bus)</v>
      </c>
      <c r="M598" s="5" t="str">
        <f t="shared" ca="1" si="201"/>
        <v>05:20</v>
      </c>
      <c r="N598" s="5" t="str">
        <f t="shared" ca="1" si="201"/>
        <v>13:20</v>
      </c>
      <c r="O598" s="5" t="str">
        <f t="shared" ca="1" si="201"/>
        <v>21:20</v>
      </c>
      <c r="P598" s="5" t="str">
        <f t="shared" ca="1" si="201"/>
        <v>07:20</v>
      </c>
      <c r="Q598" s="5" t="str">
        <f t="shared" ca="1" si="201"/>
        <v>Violante de Hungría (frente nº 7 - Pd. Bus)</v>
      </c>
      <c r="R598" s="5">
        <f t="shared" ca="1" si="201"/>
        <v>0</v>
      </c>
      <c r="S598" s="5" t="str">
        <f t="shared" ca="1" si="201"/>
        <v>7</v>
      </c>
      <c r="T598" s="5" t="str">
        <f t="shared" ca="1" si="201"/>
        <v>9</v>
      </c>
      <c r="U598" s="5">
        <f t="shared" ca="1" si="201"/>
        <v>10</v>
      </c>
      <c r="V598" s="15">
        <f t="shared" ca="1" si="205"/>
        <v>228</v>
      </c>
      <c r="W598" s="15" t="str">
        <f t="shared" ca="1" si="198"/>
        <v/>
      </c>
      <c r="X598" s="15">
        <f t="shared" ca="1" si="204"/>
        <v>1</v>
      </c>
      <c r="Y598" s="15">
        <f t="shared" ca="1" si="195"/>
        <v>1</v>
      </c>
      <c r="Z598">
        <f t="shared" ca="1" si="187"/>
        <v>0</v>
      </c>
      <c r="AA598">
        <f t="shared" ca="1" si="189"/>
        <v>0</v>
      </c>
      <c r="AB598">
        <f t="shared" ca="1" si="190"/>
        <v>0</v>
      </c>
      <c r="AC598">
        <f t="shared" ca="1" si="199"/>
        <v>2</v>
      </c>
      <c r="AD598">
        <f t="shared" ca="1" si="200"/>
        <v>2</v>
      </c>
    </row>
    <row r="599" spans="5:30" x14ac:dyDescent="0.25">
      <c r="E599">
        <f t="shared" ca="1" si="185"/>
        <v>230</v>
      </c>
      <c r="F599" s="14">
        <f t="shared" si="202"/>
        <v>597</v>
      </c>
      <c r="G599">
        <f t="shared" ca="1" si="193"/>
        <v>3</v>
      </c>
      <c r="H599">
        <f t="shared" ca="1" si="196"/>
        <v>252</v>
      </c>
      <c r="I599" t="str">
        <f t="shared" ca="1" si="203"/>
        <v>x4</v>
      </c>
      <c r="J599">
        <f t="shared" ca="1" si="197"/>
        <v>230</v>
      </c>
      <c r="K599" s="5" t="str">
        <f t="shared" ca="1" si="201"/>
        <v>Ruta 7/9</v>
      </c>
      <c r="L599" s="5" t="str">
        <f t="shared" ca="1" si="201"/>
        <v>Opel Planta en Figueruelas</v>
      </c>
      <c r="M599" s="5" t="str">
        <f t="shared" ca="1" si="201"/>
        <v>05:30</v>
      </c>
      <c r="N599" s="5" t="str">
        <f t="shared" ca="1" si="201"/>
        <v>13:30</v>
      </c>
      <c r="O599" s="5" t="str">
        <f t="shared" ca="1" si="201"/>
        <v>21:30</v>
      </c>
      <c r="P599" s="5" t="str">
        <f t="shared" ca="1" si="201"/>
        <v>07:30</v>
      </c>
      <c r="Q599" s="5" t="str">
        <f t="shared" ca="1" si="201"/>
        <v>Vía Univérsitas (esq. C/ Santa María Reina)</v>
      </c>
      <c r="R599" s="5">
        <f t="shared" ca="1" si="201"/>
        <v>0</v>
      </c>
      <c r="S599" s="5" t="str">
        <f t="shared" ca="1" si="201"/>
        <v>7</v>
      </c>
      <c r="T599" s="5" t="str">
        <f t="shared" ca="1" si="201"/>
        <v>9</v>
      </c>
      <c r="U599" s="5">
        <f t="shared" ca="1" si="201"/>
        <v>11</v>
      </c>
      <c r="V599" s="15">
        <f t="shared" ca="1" si="205"/>
        <v>229</v>
      </c>
      <c r="W599" s="15" t="str">
        <f t="shared" ca="1" si="198"/>
        <v/>
      </c>
      <c r="X599" s="15">
        <f t="shared" ca="1" si="204"/>
        <v>1</v>
      </c>
      <c r="Y599" s="15">
        <f t="shared" ca="1" si="195"/>
        <v>1</v>
      </c>
      <c r="Z599">
        <f t="shared" ca="1" si="187"/>
        <v>0</v>
      </c>
      <c r="AA599">
        <f t="shared" ca="1" si="189"/>
        <v>0</v>
      </c>
      <c r="AB599">
        <f t="shared" ca="1" si="190"/>
        <v>0</v>
      </c>
      <c r="AC599">
        <f t="shared" ca="1" si="199"/>
        <v>1</v>
      </c>
      <c r="AD599">
        <f t="shared" ca="1" si="200"/>
        <v>1</v>
      </c>
    </row>
    <row r="600" spans="5:30" x14ac:dyDescent="0.25">
      <c r="E600">
        <f t="shared" ref="E600:E639" ca="1" si="206">IF(G600&lt;&gt;G599,1,E599+1)</f>
        <v>231</v>
      </c>
      <c r="F600" s="14">
        <f t="shared" si="202"/>
        <v>598</v>
      </c>
      <c r="G600">
        <f t="shared" ca="1" si="193"/>
        <v>3</v>
      </c>
      <c r="H600">
        <f t="shared" ca="1" si="196"/>
        <v>252</v>
      </c>
      <c r="I600" t="str">
        <f t="shared" ca="1" si="203"/>
        <v>x4</v>
      </c>
      <c r="J600">
        <f t="shared" ca="1" si="197"/>
        <v>231</v>
      </c>
      <c r="K600" s="5" t="str">
        <f t="shared" ca="1" si="201"/>
        <v>Ruta 8/9</v>
      </c>
      <c r="L600" s="5" t="str">
        <f t="shared" ca="1" si="201"/>
        <v>Ruta 8/9</v>
      </c>
      <c r="M600" s="5" t="str">
        <f t="shared" ca="1" si="201"/>
        <v/>
      </c>
      <c r="N600" s="5" t="str">
        <f t="shared" ca="1" si="201"/>
        <v/>
      </c>
      <c r="O600" s="5" t="str">
        <f t="shared" ca="1" si="201"/>
        <v/>
      </c>
      <c r="P600" s="5" t="str">
        <f t="shared" ca="1" si="201"/>
        <v/>
      </c>
      <c r="Q600" s="5" t="str">
        <f t="shared" ca="1" si="201"/>
        <v/>
      </c>
      <c r="R600" s="5">
        <f t="shared" ca="1" si="201"/>
        <v>1</v>
      </c>
      <c r="S600" s="5" t="str">
        <f t="shared" ca="1" si="201"/>
        <v>8</v>
      </c>
      <c r="T600" s="5" t="str">
        <f t="shared" ca="1" si="201"/>
        <v>9</v>
      </c>
      <c r="U600" s="5">
        <f t="shared" ca="1" si="201"/>
        <v>0</v>
      </c>
      <c r="V600" s="15">
        <f t="shared" ca="1" si="205"/>
        <v>230</v>
      </c>
      <c r="W600" s="15">
        <f t="shared" ca="1" si="198"/>
        <v>1</v>
      </c>
      <c r="X600" s="15">
        <f t="shared" ca="1" si="204"/>
        <v>0</v>
      </c>
      <c r="Y600" s="15" t="str">
        <f t="shared" ca="1" si="195"/>
        <v/>
      </c>
      <c r="Z600">
        <f t="shared" ca="1" si="187"/>
        <v>21</v>
      </c>
      <c r="AA600">
        <f t="shared" ca="1" si="189"/>
        <v>10</v>
      </c>
      <c r="AB600">
        <f t="shared" ca="1" si="190"/>
        <v>10</v>
      </c>
      <c r="AC600">
        <f t="shared" ca="1" si="199"/>
        <v>0</v>
      </c>
      <c r="AD600">
        <f t="shared" ca="1" si="200"/>
        <v>0</v>
      </c>
    </row>
    <row r="601" spans="5:30" x14ac:dyDescent="0.25">
      <c r="E601">
        <f t="shared" ca="1" si="206"/>
        <v>232</v>
      </c>
      <c r="F601" s="14">
        <f t="shared" si="202"/>
        <v>599</v>
      </c>
      <c r="G601">
        <f t="shared" ca="1" si="193"/>
        <v>3</v>
      </c>
      <c r="H601">
        <f t="shared" ca="1" si="196"/>
        <v>252</v>
      </c>
      <c r="I601" t="str">
        <f t="shared" ca="1" si="203"/>
        <v>x4</v>
      </c>
      <c r="J601">
        <f t="shared" ca="1" si="197"/>
        <v>232</v>
      </c>
      <c r="K601" s="5" t="str">
        <f t="shared" ca="1" si="201"/>
        <v>Ruta 8/9</v>
      </c>
      <c r="L601" s="5" t="str">
        <f t="shared" ca="1" si="201"/>
        <v>C/ Asalto (Museo Centro de Historia)</v>
      </c>
      <c r="M601" s="5" t="str">
        <f t="shared" ca="1" si="201"/>
        <v>04:52</v>
      </c>
      <c r="N601" s="5" t="str">
        <f t="shared" ca="1" si="201"/>
        <v>12:50</v>
      </c>
      <c r="O601" s="5" t="str">
        <f t="shared" ca="1" si="201"/>
        <v>20:50</v>
      </c>
      <c r="P601" s="5" t="str">
        <f t="shared" ca="1" si="201"/>
        <v>06:52</v>
      </c>
      <c r="Q601" s="5" t="str">
        <f t="shared" ca="1" si="201"/>
        <v>Opel Planta en Figueruelas</v>
      </c>
      <c r="R601" s="5">
        <f t="shared" ca="1" si="201"/>
        <v>0</v>
      </c>
      <c r="S601" s="5" t="str">
        <f t="shared" ca="1" si="201"/>
        <v>8</v>
      </c>
      <c r="T601" s="5" t="str">
        <f t="shared" ca="1" si="201"/>
        <v>9</v>
      </c>
      <c r="U601" s="5">
        <f t="shared" ca="1" si="201"/>
        <v>1</v>
      </c>
      <c r="V601" s="15">
        <f t="shared" ca="1" si="205"/>
        <v>231</v>
      </c>
      <c r="W601" s="15" t="str">
        <f t="shared" ref="W601:W640" ca="1" si="207">IF(K601=L601,1,"")</f>
        <v/>
      </c>
      <c r="X601" s="15">
        <f t="shared" ca="1" si="204"/>
        <v>1</v>
      </c>
      <c r="Y601" s="15">
        <f t="shared" ref="Y601:Y635" ca="1" si="208">IF(AND(Q601&lt;&gt;"",W601=""),1,"")</f>
        <v>1</v>
      </c>
      <c r="Z601">
        <f t="shared" ca="1" si="187"/>
        <v>0</v>
      </c>
      <c r="AA601">
        <f t="shared" ca="1" si="189"/>
        <v>0</v>
      </c>
      <c r="AB601">
        <f t="shared" ca="1" si="190"/>
        <v>0</v>
      </c>
      <c r="AC601">
        <f t="shared" ca="1" si="199"/>
        <v>10</v>
      </c>
      <c r="AD601">
        <f t="shared" ca="1" si="200"/>
        <v>10</v>
      </c>
    </row>
    <row r="602" spans="5:30" x14ac:dyDescent="0.25">
      <c r="E602">
        <f t="shared" ca="1" si="206"/>
        <v>233</v>
      </c>
      <c r="F602" s="14">
        <f t="shared" si="202"/>
        <v>600</v>
      </c>
      <c r="G602">
        <f t="shared" ca="1" si="193"/>
        <v>3</v>
      </c>
      <c r="H602">
        <f t="shared" ca="1" si="196"/>
        <v>252</v>
      </c>
      <c r="I602" t="str">
        <f t="shared" ca="1" si="203"/>
        <v>x4</v>
      </c>
      <c r="J602">
        <f t="shared" ca="1" si="197"/>
        <v>233</v>
      </c>
      <c r="K602" s="5" t="str">
        <f t="shared" ca="1" si="201"/>
        <v>Ruta 8/9</v>
      </c>
      <c r="L602" s="5" t="str">
        <f t="shared" ca="1" si="201"/>
        <v>Pº La Mina, nº 21 (Edif. Balmes - Pd. Bus)</v>
      </c>
      <c r="M602" s="5" t="str">
        <f t="shared" ca="1" si="201"/>
        <v>04:53</v>
      </c>
      <c r="N602" s="5" t="str">
        <f t="shared" ca="1" si="201"/>
        <v>12:53</v>
      </c>
      <c r="O602" s="5" t="str">
        <f t="shared" ca="1" si="201"/>
        <v>20:53</v>
      </c>
      <c r="P602" s="5" t="str">
        <f t="shared" ca="1" si="201"/>
        <v>06:53</v>
      </c>
      <c r="Q602" s="5" t="str">
        <f t="shared" ca="1" si="201"/>
        <v>Avd. Navarra, (frente nº 183 - Pd. Bus )</v>
      </c>
      <c r="R602" s="5">
        <f t="shared" ca="1" si="201"/>
        <v>0</v>
      </c>
      <c r="S602" s="5" t="str">
        <f t="shared" ca="1" si="201"/>
        <v>8</v>
      </c>
      <c r="T602" s="5" t="str">
        <f t="shared" ca="1" si="201"/>
        <v>9</v>
      </c>
      <c r="U602" s="5">
        <f t="shared" ca="1" si="201"/>
        <v>2</v>
      </c>
      <c r="V602" s="15">
        <f t="shared" ca="1" si="205"/>
        <v>232</v>
      </c>
      <c r="W602" s="15" t="str">
        <f t="shared" ca="1" si="207"/>
        <v/>
      </c>
      <c r="X602" s="15">
        <f t="shared" ca="1" si="204"/>
        <v>1</v>
      </c>
      <c r="Y602" s="15">
        <f t="shared" ca="1" si="208"/>
        <v>1</v>
      </c>
      <c r="Z602">
        <f t="shared" ca="1" si="187"/>
        <v>0</v>
      </c>
      <c r="AA602">
        <f t="shared" ca="1" si="189"/>
        <v>0</v>
      </c>
      <c r="AB602">
        <f t="shared" ca="1" si="190"/>
        <v>0</v>
      </c>
      <c r="AC602">
        <f t="shared" ca="1" si="199"/>
        <v>9</v>
      </c>
      <c r="AD602">
        <f t="shared" ca="1" si="200"/>
        <v>9</v>
      </c>
    </row>
    <row r="603" spans="5:30" x14ac:dyDescent="0.25">
      <c r="E603">
        <f t="shared" ca="1" si="206"/>
        <v>234</v>
      </c>
      <c r="F603" s="14">
        <f t="shared" si="202"/>
        <v>601</v>
      </c>
      <c r="G603">
        <f t="shared" ca="1" si="193"/>
        <v>3</v>
      </c>
      <c r="H603">
        <f t="shared" ca="1" si="196"/>
        <v>252</v>
      </c>
      <c r="I603" t="str">
        <f t="shared" ca="1" si="203"/>
        <v>x4</v>
      </c>
      <c r="J603">
        <f t="shared" ca="1" si="197"/>
        <v>234</v>
      </c>
      <c r="K603" s="5" t="str">
        <f t="shared" ca="1" si="201"/>
        <v>Ruta 8/9</v>
      </c>
      <c r="L603" s="5" t="str">
        <f t="shared" ca="1" si="201"/>
        <v>Paseo Pamplona, nº 2 ( Pd. Bus)</v>
      </c>
      <c r="M603" s="5" t="str">
        <f t="shared" ca="1" si="201"/>
        <v>04:54</v>
      </c>
      <c r="N603" s="5" t="str">
        <f t="shared" ca="1" si="201"/>
        <v>12:54</v>
      </c>
      <c r="O603" s="5" t="str">
        <f t="shared" ca="1" si="201"/>
        <v>20:54</v>
      </c>
      <c r="P603" s="5" t="str">
        <f t="shared" ca="1" si="201"/>
        <v>06:54</v>
      </c>
      <c r="Q603" s="5" t="str">
        <f t="shared" ca="1" si="201"/>
        <v>C/ Rioja (rotonda frente estación del AVE)</v>
      </c>
      <c r="R603" s="5">
        <f t="shared" ca="1" si="201"/>
        <v>0</v>
      </c>
      <c r="S603" s="5" t="str">
        <f t="shared" ca="1" si="201"/>
        <v>8</v>
      </c>
      <c r="T603" s="5" t="str">
        <f t="shared" ca="1" si="201"/>
        <v>9</v>
      </c>
      <c r="U603" s="5">
        <f t="shared" ca="1" si="201"/>
        <v>3</v>
      </c>
      <c r="V603" s="15">
        <f t="shared" ca="1" si="205"/>
        <v>233</v>
      </c>
      <c r="W603" s="15" t="str">
        <f t="shared" ca="1" si="207"/>
        <v/>
      </c>
      <c r="X603" s="15">
        <f t="shared" ca="1" si="204"/>
        <v>1</v>
      </c>
      <c r="Y603" s="15">
        <f t="shared" ca="1" si="208"/>
        <v>1</v>
      </c>
      <c r="Z603">
        <f t="shared" ca="1" si="187"/>
        <v>0</v>
      </c>
      <c r="AA603">
        <f t="shared" ca="1" si="189"/>
        <v>0</v>
      </c>
      <c r="AB603">
        <f t="shared" ca="1" si="190"/>
        <v>0</v>
      </c>
      <c r="AC603">
        <f t="shared" ca="1" si="199"/>
        <v>8</v>
      </c>
      <c r="AD603">
        <f t="shared" ca="1" si="200"/>
        <v>8</v>
      </c>
    </row>
    <row r="604" spans="5:30" x14ac:dyDescent="0.25">
      <c r="E604">
        <f t="shared" ca="1" si="206"/>
        <v>235</v>
      </c>
      <c r="F604" s="14">
        <f t="shared" si="202"/>
        <v>602</v>
      </c>
      <c r="G604">
        <f t="shared" ca="1" si="193"/>
        <v>3</v>
      </c>
      <c r="H604">
        <f t="shared" ca="1" si="196"/>
        <v>252</v>
      </c>
      <c r="I604" t="str">
        <f t="shared" ca="1" si="203"/>
        <v>x4</v>
      </c>
      <c r="J604">
        <f t="shared" ca="1" si="197"/>
        <v>235</v>
      </c>
      <c r="K604" s="5" t="str">
        <f t="shared" ca="1" si="201"/>
        <v>Ruta 8/9</v>
      </c>
      <c r="L604" s="5" t="str">
        <f t="shared" ca="1" si="201"/>
        <v>María Agustín, nº 20 (Museo Pablo Serrano - Pd. Bus)</v>
      </c>
      <c r="M604" s="5" t="str">
        <f t="shared" ca="1" si="201"/>
        <v>04:55</v>
      </c>
      <c r="N604" s="5" t="str">
        <f t="shared" ca="1" si="201"/>
        <v>12:55</v>
      </c>
      <c r="O604" s="5" t="str">
        <f t="shared" ca="1" si="201"/>
        <v>20:55</v>
      </c>
      <c r="P604" s="5" t="str">
        <f t="shared" ca="1" si="201"/>
        <v>06:55</v>
      </c>
      <c r="Q604" s="5" t="str">
        <f t="shared" ca="1" si="201"/>
        <v>Pablo Gargallo (esq. Puerta Sancho)</v>
      </c>
      <c r="R604" s="5">
        <f t="shared" ca="1" si="201"/>
        <v>0</v>
      </c>
      <c r="S604" s="5" t="str">
        <f t="shared" ca="1" si="201"/>
        <v>8</v>
      </c>
      <c r="T604" s="5" t="str">
        <f t="shared" ca="1" si="201"/>
        <v>9</v>
      </c>
      <c r="U604" s="5">
        <f t="shared" ca="1" si="201"/>
        <v>4</v>
      </c>
      <c r="V604" s="15">
        <f t="shared" ca="1" si="205"/>
        <v>234</v>
      </c>
      <c r="W604" s="15" t="str">
        <f t="shared" ca="1" si="207"/>
        <v/>
      </c>
      <c r="X604" s="15">
        <f t="shared" ca="1" si="204"/>
        <v>1</v>
      </c>
      <c r="Y604" s="15">
        <f t="shared" ca="1" si="208"/>
        <v>1</v>
      </c>
      <c r="Z604">
        <f t="shared" ca="1" si="187"/>
        <v>0</v>
      </c>
      <c r="AA604">
        <f t="shared" ca="1" si="189"/>
        <v>0</v>
      </c>
      <c r="AB604">
        <f t="shared" ca="1" si="190"/>
        <v>0</v>
      </c>
      <c r="AC604">
        <f t="shared" ca="1" si="199"/>
        <v>7</v>
      </c>
      <c r="AD604">
        <f t="shared" ca="1" si="200"/>
        <v>7</v>
      </c>
    </row>
    <row r="605" spans="5:30" x14ac:dyDescent="0.25">
      <c r="E605">
        <f t="shared" ca="1" si="206"/>
        <v>236</v>
      </c>
      <c r="F605" s="14">
        <f t="shared" si="202"/>
        <v>603</v>
      </c>
      <c r="G605">
        <f t="shared" ca="1" si="193"/>
        <v>3</v>
      </c>
      <c r="H605">
        <f t="shared" ca="1" si="196"/>
        <v>252</v>
      </c>
      <c r="I605" t="str">
        <f t="shared" ca="1" si="203"/>
        <v>x4</v>
      </c>
      <c r="J605">
        <f t="shared" ca="1" si="197"/>
        <v>236</v>
      </c>
      <c r="K605" s="5" t="str">
        <f t="shared" ca="1" si="201"/>
        <v>Ruta 8/9</v>
      </c>
      <c r="L605" s="5" t="str">
        <f t="shared" ca="1" si="201"/>
        <v>María Agustín, nº 62 (Pd. Bus)</v>
      </c>
      <c r="M605" s="5" t="str">
        <f t="shared" ca="1" si="201"/>
        <v>04:56</v>
      </c>
      <c r="N605" s="5" t="str">
        <f t="shared" ca="1" si="201"/>
        <v>12:56</v>
      </c>
      <c r="O605" s="5" t="str">
        <f t="shared" ca="1" si="201"/>
        <v>20:56</v>
      </c>
      <c r="P605" s="5" t="str">
        <f t="shared" ca="1" si="201"/>
        <v>06:56</v>
      </c>
      <c r="Q605" s="5" t="str">
        <f t="shared" ca="1" si="201"/>
        <v>Pablo Gargallo (esq. C/ Reino)</v>
      </c>
      <c r="R605" s="5">
        <f t="shared" ca="1" si="201"/>
        <v>0</v>
      </c>
      <c r="S605" s="5" t="str">
        <f t="shared" ca="1" si="201"/>
        <v>8</v>
      </c>
      <c r="T605" s="5" t="str">
        <f t="shared" ca="1" si="201"/>
        <v>9</v>
      </c>
      <c r="U605" s="5">
        <f t="shared" ca="1" si="201"/>
        <v>5</v>
      </c>
      <c r="V605" s="15">
        <f t="shared" ca="1" si="205"/>
        <v>235</v>
      </c>
      <c r="W605" s="15" t="str">
        <f t="shared" ca="1" si="207"/>
        <v/>
      </c>
      <c r="X605" s="15">
        <f t="shared" ca="1" si="204"/>
        <v>1</v>
      </c>
      <c r="Y605" s="15">
        <f t="shared" ca="1" si="208"/>
        <v>1</v>
      </c>
      <c r="Z605">
        <f t="shared" ca="1" si="187"/>
        <v>0</v>
      </c>
      <c r="AA605">
        <f t="shared" ca="1" si="189"/>
        <v>0</v>
      </c>
      <c r="AB605">
        <f t="shared" ca="1" si="190"/>
        <v>0</v>
      </c>
      <c r="AC605">
        <f t="shared" ca="1" si="199"/>
        <v>6</v>
      </c>
      <c r="AD605">
        <f t="shared" ca="1" si="200"/>
        <v>6</v>
      </c>
    </row>
    <row r="606" spans="5:30" x14ac:dyDescent="0.25">
      <c r="E606">
        <f t="shared" ca="1" si="206"/>
        <v>237</v>
      </c>
      <c r="F606" s="14">
        <f t="shared" si="202"/>
        <v>604</v>
      </c>
      <c r="G606">
        <f t="shared" ca="1" si="193"/>
        <v>3</v>
      </c>
      <c r="H606">
        <f t="shared" ca="1" si="196"/>
        <v>252</v>
      </c>
      <c r="I606" t="str">
        <f t="shared" ca="1" si="203"/>
        <v>x4</v>
      </c>
      <c r="J606">
        <f t="shared" ca="1" si="197"/>
        <v>237</v>
      </c>
      <c r="K606" s="5" t="str">
        <f t="shared" ca="1" si="201"/>
        <v>Ruta 8/9</v>
      </c>
      <c r="L606" s="5" t="str">
        <f t="shared" ca="1" si="201"/>
        <v>Avd. Almozara, frente nº 7 ( Pd. Bus Ibercaja)</v>
      </c>
      <c r="M606" s="5" t="str">
        <f t="shared" ca="1" si="201"/>
        <v>04:57</v>
      </c>
      <c r="N606" s="5" t="str">
        <f t="shared" ca="1" si="201"/>
        <v>12:57</v>
      </c>
      <c r="O606" s="5" t="str">
        <f t="shared" ca="1" si="201"/>
        <v>20:57</v>
      </c>
      <c r="P606" s="5" t="str">
        <f t="shared" ca="1" si="201"/>
        <v>06:57</v>
      </c>
      <c r="Q606" s="5" t="str">
        <f t="shared" ca="1" si="201"/>
        <v>María Agustín, nº 67 (Pd. Bus)</v>
      </c>
      <c r="R606" s="5">
        <f t="shared" ca="1" si="201"/>
        <v>0</v>
      </c>
      <c r="S606" s="5" t="str">
        <f t="shared" ca="1" si="201"/>
        <v>8</v>
      </c>
      <c r="T606" s="5" t="str">
        <f t="shared" ca="1" si="201"/>
        <v>9</v>
      </c>
      <c r="U606" s="5">
        <f t="shared" ca="1" si="201"/>
        <v>6</v>
      </c>
      <c r="V606" s="15">
        <f t="shared" ca="1" si="205"/>
        <v>236</v>
      </c>
      <c r="W606" s="15" t="str">
        <f t="shared" ca="1" si="207"/>
        <v/>
      </c>
      <c r="X606" s="15">
        <f t="shared" ca="1" si="204"/>
        <v>1</v>
      </c>
      <c r="Y606" s="15">
        <f t="shared" ca="1" si="208"/>
        <v>1</v>
      </c>
      <c r="Z606">
        <f t="shared" ca="1" si="187"/>
        <v>0</v>
      </c>
      <c r="AA606">
        <f t="shared" ca="1" si="189"/>
        <v>0</v>
      </c>
      <c r="AB606">
        <f t="shared" ca="1" si="190"/>
        <v>0</v>
      </c>
      <c r="AC606">
        <f t="shared" ca="1" si="199"/>
        <v>5</v>
      </c>
      <c r="AD606">
        <f t="shared" ca="1" si="200"/>
        <v>5</v>
      </c>
    </row>
    <row r="607" spans="5:30" x14ac:dyDescent="0.25">
      <c r="E607">
        <f t="shared" ca="1" si="206"/>
        <v>238</v>
      </c>
      <c r="F607" s="14">
        <f t="shared" si="202"/>
        <v>605</v>
      </c>
      <c r="G607">
        <f t="shared" ca="1" si="193"/>
        <v>3</v>
      </c>
      <c r="H607">
        <f t="shared" ca="1" si="196"/>
        <v>252</v>
      </c>
      <c r="I607" t="str">
        <f t="shared" ca="1" si="203"/>
        <v>x4</v>
      </c>
      <c r="J607">
        <f t="shared" ca="1" si="197"/>
        <v>238</v>
      </c>
      <c r="K607" s="5" t="str">
        <f t="shared" ca="1" si="201"/>
        <v>Ruta 8/9</v>
      </c>
      <c r="L607" s="5" t="str">
        <f t="shared" ca="1" si="201"/>
        <v>Puerta Sancho, nº 11 (esq. C/Bruselas Edif. D. Quijote)</v>
      </c>
      <c r="M607" s="5" t="str">
        <f t="shared" ca="1" si="201"/>
        <v>04:59</v>
      </c>
      <c r="N607" s="5" t="str">
        <f t="shared" ca="1" si="201"/>
        <v>12:59</v>
      </c>
      <c r="O607" s="5" t="str">
        <f t="shared" ref="K607:U630" ca="1" si="209">INDIRECT("'"&amp;$I607&amp;"'!"&amp;O$2&amp;$J607+2)</f>
        <v>20:59</v>
      </c>
      <c r="P607" s="5" t="str">
        <f t="shared" ca="1" si="209"/>
        <v>06:59</v>
      </c>
      <c r="Q607" s="5" t="str">
        <f t="shared" ca="1" si="209"/>
        <v>María Agustín (frente Museo Pablo Serrano)</v>
      </c>
      <c r="R607" s="5">
        <f t="shared" ca="1" si="209"/>
        <v>0</v>
      </c>
      <c r="S607" s="5" t="str">
        <f t="shared" ca="1" si="209"/>
        <v>8</v>
      </c>
      <c r="T607" s="5" t="str">
        <f t="shared" ca="1" si="209"/>
        <v>9</v>
      </c>
      <c r="U607" s="5">
        <f t="shared" ca="1" si="209"/>
        <v>7</v>
      </c>
      <c r="V607" s="15">
        <f t="shared" ca="1" si="205"/>
        <v>237</v>
      </c>
      <c r="W607" s="15" t="str">
        <f t="shared" ca="1" si="207"/>
        <v/>
      </c>
      <c r="X607" s="15">
        <f t="shared" ca="1" si="204"/>
        <v>1</v>
      </c>
      <c r="Y607" s="15">
        <f t="shared" ca="1" si="208"/>
        <v>1</v>
      </c>
      <c r="Z607">
        <f t="shared" ref="Z607:Z635" ca="1" si="210">IF(W607=1,AA607+AB607+1,0)</f>
        <v>0</v>
      </c>
      <c r="AA607">
        <f t="shared" ca="1" si="189"/>
        <v>0</v>
      </c>
      <c r="AB607">
        <f t="shared" ca="1" si="190"/>
        <v>0</v>
      </c>
      <c r="AC607">
        <f t="shared" ca="1" si="199"/>
        <v>4</v>
      </c>
      <c r="AD607">
        <f t="shared" ca="1" si="200"/>
        <v>4</v>
      </c>
    </row>
    <row r="608" spans="5:30" x14ac:dyDescent="0.25">
      <c r="E608">
        <f t="shared" ca="1" si="206"/>
        <v>239</v>
      </c>
      <c r="F608" s="14">
        <f t="shared" si="202"/>
        <v>606</v>
      </c>
      <c r="G608">
        <f t="shared" ca="1" si="193"/>
        <v>3</v>
      </c>
      <c r="H608">
        <f t="shared" ca="1" si="196"/>
        <v>252</v>
      </c>
      <c r="I608" t="str">
        <f t="shared" ca="1" si="203"/>
        <v>x4</v>
      </c>
      <c r="J608">
        <f t="shared" ca="1" si="197"/>
        <v>239</v>
      </c>
      <c r="K608" s="5" t="str">
        <f t="shared" ca="1" si="209"/>
        <v>Ruta 8/9</v>
      </c>
      <c r="L608" s="5" t="str">
        <f t="shared" ca="1" si="209"/>
        <v>Avd. Navarra, nº 60 (Centro Cultural - Pd. Bus)</v>
      </c>
      <c r="M608" s="5" t="str">
        <f t="shared" ca="1" si="209"/>
        <v>05:01</v>
      </c>
      <c r="N608" s="5" t="str">
        <f t="shared" ca="1" si="209"/>
        <v>13:01</v>
      </c>
      <c r="O608" s="5" t="str">
        <f t="shared" ca="1" si="209"/>
        <v>21:01</v>
      </c>
      <c r="P608" s="5" t="str">
        <f t="shared" ca="1" si="209"/>
        <v>07:01</v>
      </c>
      <c r="Q608" s="5" t="str">
        <f t="shared" ca="1" si="209"/>
        <v>Paseo Pamplona (frente C/ Bilbao - Pd. Bus)</v>
      </c>
      <c r="R608" s="5">
        <f t="shared" ca="1" si="209"/>
        <v>0</v>
      </c>
      <c r="S608" s="5" t="str">
        <f t="shared" ca="1" si="209"/>
        <v>8</v>
      </c>
      <c r="T608" s="5" t="str">
        <f t="shared" ca="1" si="209"/>
        <v>9</v>
      </c>
      <c r="U608" s="5">
        <f t="shared" ca="1" si="209"/>
        <v>8</v>
      </c>
      <c r="V608" s="15">
        <f t="shared" ca="1" si="205"/>
        <v>238</v>
      </c>
      <c r="W608" s="15" t="str">
        <f t="shared" ca="1" si="207"/>
        <v/>
      </c>
      <c r="X608" s="15">
        <f t="shared" ca="1" si="204"/>
        <v>1</v>
      </c>
      <c r="Y608" s="15">
        <f t="shared" ca="1" si="208"/>
        <v>1</v>
      </c>
      <c r="Z608">
        <f t="shared" ca="1" si="210"/>
        <v>0</v>
      </c>
      <c r="AA608">
        <f t="shared" ca="1" si="189"/>
        <v>0</v>
      </c>
      <c r="AB608">
        <f t="shared" ca="1" si="190"/>
        <v>0</v>
      </c>
      <c r="AC608">
        <f t="shared" ca="1" si="199"/>
        <v>3</v>
      </c>
      <c r="AD608">
        <f t="shared" ca="1" si="200"/>
        <v>3</v>
      </c>
    </row>
    <row r="609" spans="5:30" x14ac:dyDescent="0.25">
      <c r="E609">
        <f t="shared" ca="1" si="206"/>
        <v>240</v>
      </c>
      <c r="F609" s="14">
        <f t="shared" si="202"/>
        <v>607</v>
      </c>
      <c r="G609">
        <f t="shared" ca="1" si="193"/>
        <v>3</v>
      </c>
      <c r="H609">
        <f t="shared" ca="1" si="196"/>
        <v>252</v>
      </c>
      <c r="I609" t="str">
        <f t="shared" ca="1" si="203"/>
        <v>x4</v>
      </c>
      <c r="J609">
        <f t="shared" ca="1" si="197"/>
        <v>240</v>
      </c>
      <c r="K609" s="5" t="str">
        <f t="shared" ca="1" si="209"/>
        <v>Ruta 8/9</v>
      </c>
      <c r="L609" s="5" t="str">
        <f t="shared" ca="1" si="209"/>
        <v>Avd. Navarra, (frente nº 183 - Pd. Bus )</v>
      </c>
      <c r="M609" s="5" t="str">
        <f t="shared" ca="1" si="209"/>
        <v>05:02</v>
      </c>
      <c r="N609" s="5" t="str">
        <f t="shared" ca="1" si="209"/>
        <v>13:02</v>
      </c>
      <c r="O609" s="5" t="str">
        <f t="shared" ca="1" si="209"/>
        <v>21:02</v>
      </c>
      <c r="P609" s="5" t="str">
        <f t="shared" ca="1" si="209"/>
        <v>07:02</v>
      </c>
      <c r="Q609" s="5" t="str">
        <f t="shared" ca="1" si="209"/>
        <v>Paseo La Mina (frente nº 21 - Pd. Bus)</v>
      </c>
      <c r="R609" s="5">
        <f t="shared" ca="1" si="209"/>
        <v>0</v>
      </c>
      <c r="S609" s="5" t="str">
        <f t="shared" ca="1" si="209"/>
        <v>8</v>
      </c>
      <c r="T609" s="5" t="str">
        <f t="shared" ca="1" si="209"/>
        <v>9</v>
      </c>
      <c r="U609" s="5">
        <f t="shared" ca="1" si="209"/>
        <v>9</v>
      </c>
      <c r="V609" s="15">
        <f t="shared" ca="1" si="205"/>
        <v>239</v>
      </c>
      <c r="W609" s="15" t="str">
        <f t="shared" ca="1" si="207"/>
        <v/>
      </c>
      <c r="X609" s="15">
        <f t="shared" ca="1" si="204"/>
        <v>1</v>
      </c>
      <c r="Y609" s="15">
        <f t="shared" ca="1" si="208"/>
        <v>1</v>
      </c>
      <c r="Z609">
        <f t="shared" ca="1" si="210"/>
        <v>0</v>
      </c>
      <c r="AA609">
        <f t="shared" ca="1" si="189"/>
        <v>0</v>
      </c>
      <c r="AB609">
        <f t="shared" ca="1" si="190"/>
        <v>0</v>
      </c>
      <c r="AC609">
        <f t="shared" ca="1" si="199"/>
        <v>2</v>
      </c>
      <c r="AD609">
        <f t="shared" ca="1" si="200"/>
        <v>2</v>
      </c>
    </row>
    <row r="610" spans="5:30" x14ac:dyDescent="0.25">
      <c r="E610">
        <f t="shared" ca="1" si="206"/>
        <v>241</v>
      </c>
      <c r="F610" s="14">
        <f t="shared" si="202"/>
        <v>608</v>
      </c>
      <c r="G610">
        <f t="shared" ca="1" si="193"/>
        <v>3</v>
      </c>
      <c r="H610">
        <f t="shared" ca="1" si="196"/>
        <v>252</v>
      </c>
      <c r="I610" t="str">
        <f t="shared" ca="1" si="203"/>
        <v>x4</v>
      </c>
      <c r="J610">
        <f t="shared" ca="1" si="197"/>
        <v>241</v>
      </c>
      <c r="K610" s="5" t="str">
        <f t="shared" ca="1" si="209"/>
        <v>Ruta 8/9</v>
      </c>
      <c r="L610" s="5" t="str">
        <f t="shared" ca="1" si="209"/>
        <v>Opel Planta en Figueruelas</v>
      </c>
      <c r="M610" s="5" t="str">
        <f t="shared" ca="1" si="209"/>
        <v>05:30</v>
      </c>
      <c r="N610" s="5" t="str">
        <f t="shared" ca="1" si="209"/>
        <v>13:30</v>
      </c>
      <c r="O610" s="5" t="str">
        <f t="shared" ca="1" si="209"/>
        <v>21:30</v>
      </c>
      <c r="P610" s="5" t="str">
        <f t="shared" ca="1" si="209"/>
        <v>07:30</v>
      </c>
      <c r="Q610" s="5" t="str">
        <f t="shared" ca="1" si="209"/>
        <v>C/ Asalto (Edf. Trovador)</v>
      </c>
      <c r="R610" s="5">
        <f t="shared" ca="1" si="209"/>
        <v>0</v>
      </c>
      <c r="S610" s="5" t="str">
        <f t="shared" ca="1" si="209"/>
        <v>8</v>
      </c>
      <c r="T610" s="5" t="str">
        <f t="shared" ca="1" si="209"/>
        <v>9</v>
      </c>
      <c r="U610" s="5">
        <f t="shared" ca="1" si="209"/>
        <v>10</v>
      </c>
      <c r="V610" s="15">
        <f t="shared" ca="1" si="205"/>
        <v>240</v>
      </c>
      <c r="W610" s="15" t="str">
        <f t="shared" ca="1" si="207"/>
        <v/>
      </c>
      <c r="X610" s="15">
        <f t="shared" ca="1" si="204"/>
        <v>1</v>
      </c>
      <c r="Y610" s="15">
        <f t="shared" ca="1" si="208"/>
        <v>1</v>
      </c>
      <c r="Z610">
        <f t="shared" ca="1" si="210"/>
        <v>0</v>
      </c>
      <c r="AA610">
        <f t="shared" ca="1" si="189"/>
        <v>0</v>
      </c>
      <c r="AB610">
        <f t="shared" ca="1" si="190"/>
        <v>0</v>
      </c>
      <c r="AC610">
        <f t="shared" ca="1" si="199"/>
        <v>1</v>
      </c>
      <c r="AD610">
        <f t="shared" ca="1" si="200"/>
        <v>1</v>
      </c>
    </row>
    <row r="611" spans="5:30" x14ac:dyDescent="0.25">
      <c r="E611">
        <f t="shared" ca="1" si="206"/>
        <v>242</v>
      </c>
      <c r="F611" s="14">
        <f t="shared" si="202"/>
        <v>609</v>
      </c>
      <c r="G611">
        <f t="shared" ca="1" si="193"/>
        <v>3</v>
      </c>
      <c r="H611">
        <f t="shared" ca="1" si="196"/>
        <v>252</v>
      </c>
      <c r="I611" t="str">
        <f t="shared" ca="1" si="203"/>
        <v>x4</v>
      </c>
      <c r="J611">
        <f t="shared" ca="1" si="197"/>
        <v>242</v>
      </c>
      <c r="K611" s="5" t="str">
        <f t="shared" ca="1" si="209"/>
        <v>Ruta 9/9</v>
      </c>
      <c r="L611" s="5" t="str">
        <f t="shared" ca="1" si="209"/>
        <v>Ruta 9/9</v>
      </c>
      <c r="M611" s="5" t="str">
        <f t="shared" ca="1" si="209"/>
        <v/>
      </c>
      <c r="N611" s="5" t="str">
        <f t="shared" ca="1" si="209"/>
        <v/>
      </c>
      <c r="O611" s="5" t="str">
        <f t="shared" ca="1" si="209"/>
        <v/>
      </c>
      <c r="P611" s="5" t="str">
        <f t="shared" ca="1" si="209"/>
        <v/>
      </c>
      <c r="Q611" s="5" t="str">
        <f t="shared" ca="1" si="209"/>
        <v/>
      </c>
      <c r="R611" s="5">
        <f t="shared" ca="1" si="209"/>
        <v>1</v>
      </c>
      <c r="S611" s="5" t="str">
        <f t="shared" ca="1" si="209"/>
        <v>9</v>
      </c>
      <c r="T611" s="5" t="str">
        <f t="shared" ca="1" si="209"/>
        <v>9</v>
      </c>
      <c r="U611" s="5">
        <f t="shared" ca="1" si="209"/>
        <v>0</v>
      </c>
      <c r="V611" s="15">
        <f t="shared" ca="1" si="205"/>
        <v>241</v>
      </c>
      <c r="W611" s="15">
        <f t="shared" ca="1" si="207"/>
        <v>1</v>
      </c>
      <c r="X611" s="15">
        <f t="shared" ca="1" si="204"/>
        <v>0</v>
      </c>
      <c r="Y611" s="15" t="str">
        <f t="shared" ca="1" si="208"/>
        <v/>
      </c>
      <c r="Z611">
        <f t="shared" ca="1" si="210"/>
        <v>21</v>
      </c>
      <c r="AA611">
        <f t="shared" ca="1" si="189"/>
        <v>10</v>
      </c>
      <c r="AB611">
        <f t="shared" ca="1" si="190"/>
        <v>10</v>
      </c>
      <c r="AC611">
        <f t="shared" ca="1" si="199"/>
        <v>0</v>
      </c>
      <c r="AD611">
        <f t="shared" ca="1" si="200"/>
        <v>0</v>
      </c>
    </row>
    <row r="612" spans="5:30" x14ac:dyDescent="0.25">
      <c r="E612">
        <f t="shared" ca="1" si="206"/>
        <v>243</v>
      </c>
      <c r="F612" s="14">
        <f t="shared" si="202"/>
        <v>610</v>
      </c>
      <c r="G612">
        <f t="shared" ca="1" si="193"/>
        <v>3</v>
      </c>
      <c r="H612">
        <f t="shared" ca="1" si="196"/>
        <v>252</v>
      </c>
      <c r="I612" t="str">
        <f t="shared" ca="1" si="203"/>
        <v>x4</v>
      </c>
      <c r="J612">
        <f t="shared" ca="1" si="197"/>
        <v>243</v>
      </c>
      <c r="K612" s="5" t="str">
        <f t="shared" ca="1" si="209"/>
        <v>Ruta 9/9</v>
      </c>
      <c r="L612" s="5" t="str">
        <f t="shared" ca="1" si="209"/>
        <v>Avda. Fca. Millán Serrano, 31-35 (frente C/ M.A. Blanco)</v>
      </c>
      <c r="M612" s="5" t="str">
        <f t="shared" ca="1" si="209"/>
        <v>04:52</v>
      </c>
      <c r="N612" s="5" t="str">
        <f t="shared" ca="1" si="209"/>
        <v>12:51</v>
      </c>
      <c r="O612" s="5" t="str">
        <f t="shared" ca="1" si="209"/>
        <v>20:51</v>
      </c>
      <c r="P612" s="5" t="str">
        <f t="shared" ca="1" si="209"/>
        <v>06:52</v>
      </c>
      <c r="Q612" s="5" t="str">
        <f t="shared" ca="1" si="209"/>
        <v>Opel Planta en Figueruelas</v>
      </c>
      <c r="R612" s="5">
        <f t="shared" ca="1" si="209"/>
        <v>0</v>
      </c>
      <c r="S612" s="5" t="str">
        <f t="shared" ca="1" si="209"/>
        <v>9</v>
      </c>
      <c r="T612" s="5" t="str">
        <f t="shared" ca="1" si="209"/>
        <v>9</v>
      </c>
      <c r="U612" s="5">
        <f t="shared" ca="1" si="209"/>
        <v>1</v>
      </c>
      <c r="V612" s="15">
        <f t="shared" ca="1" si="205"/>
        <v>242</v>
      </c>
      <c r="W612" s="15" t="str">
        <f t="shared" ca="1" si="207"/>
        <v/>
      </c>
      <c r="X612" s="15">
        <f t="shared" ca="1" si="204"/>
        <v>1</v>
      </c>
      <c r="Y612" s="15">
        <f t="shared" ca="1" si="208"/>
        <v>1</v>
      </c>
      <c r="Z612">
        <f t="shared" ca="1" si="210"/>
        <v>0</v>
      </c>
      <c r="AA612">
        <f t="shared" ca="1" si="189"/>
        <v>0</v>
      </c>
      <c r="AB612">
        <f t="shared" ca="1" si="190"/>
        <v>0</v>
      </c>
      <c r="AC612">
        <f t="shared" ca="1" si="199"/>
        <v>10</v>
      </c>
      <c r="AD612">
        <f t="shared" ca="1" si="200"/>
        <v>10</v>
      </c>
    </row>
    <row r="613" spans="5:30" x14ac:dyDescent="0.25">
      <c r="E613">
        <f t="shared" ca="1" si="206"/>
        <v>244</v>
      </c>
      <c r="F613" s="14">
        <f t="shared" si="202"/>
        <v>611</v>
      </c>
      <c r="G613">
        <f t="shared" ca="1" si="193"/>
        <v>3</v>
      </c>
      <c r="H613">
        <f t="shared" ca="1" si="196"/>
        <v>252</v>
      </c>
      <c r="I613" t="str">
        <f t="shared" ca="1" si="203"/>
        <v>x4</v>
      </c>
      <c r="J613">
        <f t="shared" ca="1" si="197"/>
        <v>244</v>
      </c>
      <c r="K613" s="5" t="str">
        <f t="shared" ca="1" si="209"/>
        <v>Ruta 9/9</v>
      </c>
      <c r="L613" s="5" t="str">
        <f t="shared" ca="1" si="209"/>
        <v>C/ Orión, nº 8 (Pd. Bus)</v>
      </c>
      <c r="M613" s="5" t="str">
        <f t="shared" ca="1" si="209"/>
        <v>04:53</v>
      </c>
      <c r="N613" s="5" t="str">
        <f t="shared" ca="1" si="209"/>
        <v>12:53</v>
      </c>
      <c r="O613" s="5" t="str">
        <f t="shared" ca="1" si="209"/>
        <v>20:53</v>
      </c>
      <c r="P613" s="5" t="str">
        <f t="shared" ca="1" si="209"/>
        <v>06:53</v>
      </c>
      <c r="Q613" s="5" t="str">
        <f t="shared" ca="1" si="209"/>
        <v>Casetas: (frente urbanización Alameda)</v>
      </c>
      <c r="R613" s="5">
        <f t="shared" ca="1" si="209"/>
        <v>0</v>
      </c>
      <c r="S613" s="5" t="str">
        <f t="shared" ca="1" si="209"/>
        <v>9</v>
      </c>
      <c r="T613" s="5" t="str">
        <f t="shared" ca="1" si="209"/>
        <v>9</v>
      </c>
      <c r="U613" s="5">
        <f t="shared" ca="1" si="209"/>
        <v>2</v>
      </c>
      <c r="V613" s="15">
        <f t="shared" ref="V613:V634" ca="1" si="211">INDIRECT("'"&amp;$I613&amp;"'!"&amp;V$2&amp;$J613+2)</f>
        <v>243</v>
      </c>
      <c r="W613" s="15" t="str">
        <f t="shared" ca="1" si="207"/>
        <v/>
      </c>
      <c r="X613" s="15">
        <f t="shared" ca="1" si="204"/>
        <v>1</v>
      </c>
      <c r="Y613" s="15">
        <f t="shared" ca="1" si="208"/>
        <v>1</v>
      </c>
      <c r="Z613">
        <f t="shared" ca="1" si="210"/>
        <v>0</v>
      </c>
      <c r="AA613">
        <f t="shared" ca="1" si="189"/>
        <v>0</v>
      </c>
      <c r="AB613">
        <f t="shared" ca="1" si="190"/>
        <v>0</v>
      </c>
      <c r="AC613">
        <f t="shared" ca="1" si="199"/>
        <v>9</v>
      </c>
      <c r="AD613">
        <f t="shared" ca="1" si="200"/>
        <v>9</v>
      </c>
    </row>
    <row r="614" spans="5:30" x14ac:dyDescent="0.25">
      <c r="E614">
        <f t="shared" ca="1" si="206"/>
        <v>245</v>
      </c>
      <c r="F614" s="14">
        <f t="shared" si="202"/>
        <v>612</v>
      </c>
      <c r="G614">
        <f t="shared" ca="1" si="193"/>
        <v>3</v>
      </c>
      <c r="H614">
        <f t="shared" ca="1" si="196"/>
        <v>252</v>
      </c>
      <c r="I614" t="str">
        <f t="shared" ca="1" si="203"/>
        <v>x4</v>
      </c>
      <c r="J614">
        <f t="shared" ca="1" si="197"/>
        <v>245</v>
      </c>
      <c r="K614" s="5" t="str">
        <f t="shared" ca="1" si="209"/>
        <v>Ruta 9/9</v>
      </c>
      <c r="L614" s="5" t="str">
        <f t="shared" ca="1" si="209"/>
        <v>C/ Alberto Magno, nº 21 (esq. Centro Civico)</v>
      </c>
      <c r="M614" s="5" t="str">
        <f t="shared" ca="1" si="209"/>
        <v>04:54</v>
      </c>
      <c r="N614" s="5" t="str">
        <f t="shared" ca="1" si="209"/>
        <v>12:54</v>
      </c>
      <c r="O614" s="5" t="str">
        <f t="shared" ca="1" si="209"/>
        <v>20:54</v>
      </c>
      <c r="P614" s="5" t="str">
        <f t="shared" ca="1" si="209"/>
        <v>06:54</v>
      </c>
      <c r="Q614" s="5" t="str">
        <f t="shared" ca="1" si="209"/>
        <v>Casetas (frente nº 52)</v>
      </c>
      <c r="R614" s="5">
        <f t="shared" ca="1" si="209"/>
        <v>0</v>
      </c>
      <c r="S614" s="5" t="str">
        <f t="shared" ca="1" si="209"/>
        <v>9</v>
      </c>
      <c r="T614" s="5" t="str">
        <f t="shared" ca="1" si="209"/>
        <v>9</v>
      </c>
      <c r="U614" s="5">
        <f t="shared" ca="1" si="209"/>
        <v>3</v>
      </c>
      <c r="V614" s="15">
        <f t="shared" ca="1" si="211"/>
        <v>244</v>
      </c>
      <c r="W614" s="15" t="str">
        <f t="shared" ca="1" si="207"/>
        <v/>
      </c>
      <c r="X614" s="15">
        <f t="shared" ca="1" si="204"/>
        <v>1</v>
      </c>
      <c r="Y614" s="15">
        <f t="shared" ca="1" si="208"/>
        <v>1</v>
      </c>
      <c r="Z614">
        <f t="shared" ca="1" si="210"/>
        <v>0</v>
      </c>
      <c r="AA614">
        <f t="shared" ca="1" si="189"/>
        <v>0</v>
      </c>
      <c r="AB614">
        <f t="shared" ca="1" si="190"/>
        <v>0</v>
      </c>
      <c r="AC614">
        <f t="shared" ca="1" si="199"/>
        <v>8</v>
      </c>
      <c r="AD614">
        <f t="shared" ca="1" si="200"/>
        <v>8</v>
      </c>
    </row>
    <row r="615" spans="5:30" x14ac:dyDescent="0.25">
      <c r="E615">
        <f t="shared" ca="1" si="206"/>
        <v>246</v>
      </c>
      <c r="F615" s="14">
        <f t="shared" si="202"/>
        <v>613</v>
      </c>
      <c r="G615">
        <f t="shared" ca="1" si="193"/>
        <v>3</v>
      </c>
      <c r="H615">
        <f t="shared" ca="1" si="196"/>
        <v>252</v>
      </c>
      <c r="I615" t="str">
        <f t="shared" ca="1" si="203"/>
        <v>x4</v>
      </c>
      <c r="J615">
        <f t="shared" ca="1" si="197"/>
        <v>246</v>
      </c>
      <c r="K615" s="5" t="str">
        <f t="shared" ca="1" si="209"/>
        <v>Ruta 9/9</v>
      </c>
      <c r="L615" s="5" t="str">
        <f t="shared" ca="1" si="209"/>
        <v>Lagos de Coronas, nº 39 (Pd. Bus)</v>
      </c>
      <c r="M615" s="5" t="str">
        <f t="shared" ca="1" si="209"/>
        <v>04:55</v>
      </c>
      <c r="N615" s="5" t="str">
        <f t="shared" ca="1" si="209"/>
        <v>12:55</v>
      </c>
      <c r="O615" s="5" t="str">
        <f t="shared" ca="1" si="209"/>
        <v>20:55</v>
      </c>
      <c r="P615" s="5" t="str">
        <f t="shared" ca="1" si="209"/>
        <v>06:55</v>
      </c>
      <c r="Q615" s="5" t="str">
        <f t="shared" ca="1" si="209"/>
        <v>Casetas (frente C/ Canteras)</v>
      </c>
      <c r="R615" s="5">
        <f t="shared" ca="1" si="209"/>
        <v>0</v>
      </c>
      <c r="S615" s="5" t="str">
        <f t="shared" ca="1" si="209"/>
        <v>9</v>
      </c>
      <c r="T615" s="5" t="str">
        <f t="shared" ca="1" si="209"/>
        <v>9</v>
      </c>
      <c r="U615" s="5">
        <f t="shared" ca="1" si="209"/>
        <v>4</v>
      </c>
      <c r="V615" s="15">
        <f t="shared" ca="1" si="211"/>
        <v>245</v>
      </c>
      <c r="W615" s="15" t="str">
        <f t="shared" ca="1" si="207"/>
        <v/>
      </c>
      <c r="X615" s="15">
        <f t="shared" ca="1" si="204"/>
        <v>1</v>
      </c>
      <c r="Y615" s="15">
        <f t="shared" ca="1" si="208"/>
        <v>1</v>
      </c>
      <c r="Z615">
        <f t="shared" ca="1" si="210"/>
        <v>0</v>
      </c>
      <c r="AA615">
        <f t="shared" ca="1" si="189"/>
        <v>0</v>
      </c>
      <c r="AB615">
        <f t="shared" ca="1" si="190"/>
        <v>0</v>
      </c>
      <c r="AC615">
        <f t="shared" ca="1" si="199"/>
        <v>7</v>
      </c>
      <c r="AD615">
        <f t="shared" ca="1" si="200"/>
        <v>7</v>
      </c>
    </row>
    <row r="616" spans="5:30" x14ac:dyDescent="0.25">
      <c r="E616">
        <f t="shared" ca="1" si="206"/>
        <v>247</v>
      </c>
      <c r="F616" s="14">
        <f t="shared" si="202"/>
        <v>614</v>
      </c>
      <c r="G616">
        <f t="shared" ca="1" si="193"/>
        <v>3</v>
      </c>
      <c r="H616">
        <f t="shared" ca="1" si="196"/>
        <v>252</v>
      </c>
      <c r="I616" t="str">
        <f t="shared" ca="1" si="203"/>
        <v>x4</v>
      </c>
      <c r="J616">
        <f t="shared" ca="1" si="197"/>
        <v>247</v>
      </c>
      <c r="K616" s="5" t="str">
        <f t="shared" ca="1" si="209"/>
        <v>Ruta 9/9</v>
      </c>
      <c r="L616" s="5" t="str">
        <f t="shared" ca="1" si="209"/>
        <v>Lagos de Coronas (frente nº 14 - Pd. Bus)</v>
      </c>
      <c r="M616" s="5" t="str">
        <f t="shared" ca="1" si="209"/>
        <v>04:56</v>
      </c>
      <c r="N616" s="5" t="str">
        <f t="shared" ca="1" si="209"/>
        <v>12:56</v>
      </c>
      <c r="O616" s="5" t="str">
        <f t="shared" ca="1" si="209"/>
        <v>20:56</v>
      </c>
      <c r="P616" s="5" t="str">
        <f t="shared" ca="1" si="209"/>
        <v>06:56</v>
      </c>
      <c r="Q616" s="5" t="str">
        <f t="shared" ca="1" si="209"/>
        <v>Ctra. Logroño (Casetas: frente Chocolates Lacasa - Pd. Bus)</v>
      </c>
      <c r="R616" s="5">
        <f t="shared" ca="1" si="209"/>
        <v>0</v>
      </c>
      <c r="S616" s="5" t="str">
        <f t="shared" ca="1" si="209"/>
        <v>9</v>
      </c>
      <c r="T616" s="5" t="str">
        <f t="shared" ca="1" si="209"/>
        <v>9</v>
      </c>
      <c r="U616" s="5">
        <f t="shared" ca="1" si="209"/>
        <v>5</v>
      </c>
      <c r="V616" s="15">
        <f t="shared" ca="1" si="211"/>
        <v>246</v>
      </c>
      <c r="W616" s="15" t="str">
        <f t="shared" ca="1" si="207"/>
        <v/>
      </c>
      <c r="X616" s="15">
        <f t="shared" ca="1" si="204"/>
        <v>1</v>
      </c>
      <c r="Y616" s="15">
        <f t="shared" ca="1" si="208"/>
        <v>1</v>
      </c>
      <c r="Z616">
        <f t="shared" ca="1" si="210"/>
        <v>0</v>
      </c>
      <c r="AA616">
        <f t="shared" ref="AA616:AA635" ca="1" si="212">IF(W616=1,AC617,0)</f>
        <v>0</v>
      </c>
      <c r="AB616">
        <f t="shared" ref="AB616:AB635" ca="1" si="213">IF(W616=1,AD617,0)</f>
        <v>0</v>
      </c>
      <c r="AC616">
        <f t="shared" ca="1" si="199"/>
        <v>6</v>
      </c>
      <c r="AD616">
        <f t="shared" ca="1" si="200"/>
        <v>6</v>
      </c>
    </row>
    <row r="617" spans="5:30" x14ac:dyDescent="0.25">
      <c r="E617">
        <f t="shared" ca="1" si="206"/>
        <v>248</v>
      </c>
      <c r="F617" s="14">
        <f t="shared" si="202"/>
        <v>615</v>
      </c>
      <c r="G617">
        <f t="shared" ca="1" si="193"/>
        <v>3</v>
      </c>
      <c r="H617">
        <f t="shared" ca="1" si="196"/>
        <v>252</v>
      </c>
      <c r="I617" t="str">
        <f t="shared" ca="1" si="203"/>
        <v>x4</v>
      </c>
      <c r="J617">
        <f t="shared" ca="1" si="197"/>
        <v>248</v>
      </c>
      <c r="K617" s="5" t="str">
        <f t="shared" ca="1" si="209"/>
        <v>Ruta 9/9</v>
      </c>
      <c r="L617" s="5" t="str">
        <f t="shared" ca="1" si="209"/>
        <v>Camino del Pilón, nº 122 (Bantierra - Pd. Bus)</v>
      </c>
      <c r="M617" s="5" t="str">
        <f t="shared" ca="1" si="209"/>
        <v>04:57</v>
      </c>
      <c r="N617" s="5" t="str">
        <f t="shared" ca="1" si="209"/>
        <v>12:57</v>
      </c>
      <c r="O617" s="5" t="str">
        <f t="shared" ca="1" si="209"/>
        <v>20:57</v>
      </c>
      <c r="P617" s="5" t="str">
        <f t="shared" ca="1" si="209"/>
        <v>06:57</v>
      </c>
      <c r="Q617" s="5" t="str">
        <f t="shared" ca="1" si="209"/>
        <v>Camino del Pilón, nº 135 Pd. Bus)</v>
      </c>
      <c r="R617" s="5">
        <f t="shared" ca="1" si="209"/>
        <v>0</v>
      </c>
      <c r="S617" s="5" t="str">
        <f t="shared" ca="1" si="209"/>
        <v>9</v>
      </c>
      <c r="T617" s="5" t="str">
        <f t="shared" ca="1" si="209"/>
        <v>9</v>
      </c>
      <c r="U617" s="5">
        <f t="shared" ca="1" si="209"/>
        <v>6</v>
      </c>
      <c r="V617" s="15">
        <f t="shared" ca="1" si="211"/>
        <v>247</v>
      </c>
      <c r="W617" s="15" t="str">
        <f t="shared" ca="1" si="207"/>
        <v/>
      </c>
      <c r="X617" s="15">
        <f t="shared" ca="1" si="204"/>
        <v>1</v>
      </c>
      <c r="Y617" s="15">
        <f t="shared" ca="1" si="208"/>
        <v>1</v>
      </c>
      <c r="Z617">
        <f t="shared" ca="1" si="210"/>
        <v>0</v>
      </c>
      <c r="AA617">
        <f t="shared" ca="1" si="212"/>
        <v>0</v>
      </c>
      <c r="AB617">
        <f t="shared" ca="1" si="213"/>
        <v>0</v>
      </c>
      <c r="AC617">
        <f t="shared" ca="1" si="199"/>
        <v>5</v>
      </c>
      <c r="AD617">
        <f t="shared" ca="1" si="200"/>
        <v>5</v>
      </c>
    </row>
    <row r="618" spans="5:30" x14ac:dyDescent="0.25">
      <c r="E618">
        <f t="shared" ca="1" si="206"/>
        <v>249</v>
      </c>
      <c r="F618" s="14">
        <f t="shared" si="202"/>
        <v>616</v>
      </c>
      <c r="G618">
        <f t="shared" ca="1" si="193"/>
        <v>3</v>
      </c>
      <c r="H618">
        <f t="shared" ca="1" si="196"/>
        <v>252</v>
      </c>
      <c r="I618" t="str">
        <f t="shared" ca="1" si="203"/>
        <v>x4</v>
      </c>
      <c r="J618">
        <f t="shared" ca="1" si="197"/>
        <v>249</v>
      </c>
      <c r="K618" s="5" t="str">
        <f t="shared" ca="1" si="209"/>
        <v>Ruta 9/9</v>
      </c>
      <c r="L618" s="5" t="str">
        <f t="shared" ca="1" si="209"/>
        <v>Ctra. Logroño (Casetas: Chocolates Lacasa - Pd. Bus)</v>
      </c>
      <c r="M618" s="5" t="str">
        <f t="shared" ca="1" si="209"/>
        <v>04:59</v>
      </c>
      <c r="N618" s="5" t="str">
        <f t="shared" ca="1" si="209"/>
        <v>12:59</v>
      </c>
      <c r="O618" s="5" t="str">
        <f t="shared" ca="1" si="209"/>
        <v>20:59</v>
      </c>
      <c r="P618" s="5" t="str">
        <f t="shared" ca="1" si="209"/>
        <v>06:59</v>
      </c>
      <c r="Q618" s="5" t="str">
        <f t="shared" ca="1" si="209"/>
        <v>Lagos de Coronas ( nº 14 - Pd. Bus)</v>
      </c>
      <c r="R618" s="5">
        <f t="shared" ca="1" si="209"/>
        <v>0</v>
      </c>
      <c r="S618" s="5" t="str">
        <f t="shared" ca="1" si="209"/>
        <v>9</v>
      </c>
      <c r="T618" s="5" t="str">
        <f t="shared" ca="1" si="209"/>
        <v>9</v>
      </c>
      <c r="U618" s="5">
        <f t="shared" ca="1" si="209"/>
        <v>7</v>
      </c>
      <c r="V618" s="15">
        <f t="shared" ca="1" si="211"/>
        <v>248</v>
      </c>
      <c r="W618" s="15" t="str">
        <f t="shared" ca="1" si="207"/>
        <v/>
      </c>
      <c r="X618" s="15">
        <f t="shared" ca="1" si="204"/>
        <v>1</v>
      </c>
      <c r="Y618" s="15">
        <f t="shared" ca="1" si="208"/>
        <v>1</v>
      </c>
      <c r="Z618">
        <f t="shared" ca="1" si="210"/>
        <v>0</v>
      </c>
      <c r="AA618">
        <f t="shared" ca="1" si="212"/>
        <v>0</v>
      </c>
      <c r="AB618">
        <f t="shared" ca="1" si="213"/>
        <v>0</v>
      </c>
      <c r="AC618">
        <f t="shared" ca="1" si="199"/>
        <v>4</v>
      </c>
      <c r="AD618">
        <f t="shared" ca="1" si="200"/>
        <v>4</v>
      </c>
    </row>
    <row r="619" spans="5:30" x14ac:dyDescent="0.25">
      <c r="E619">
        <f t="shared" ca="1" si="206"/>
        <v>250</v>
      </c>
      <c r="F619" s="14">
        <f t="shared" si="202"/>
        <v>617</v>
      </c>
      <c r="G619">
        <f t="shared" ca="1" si="193"/>
        <v>3</v>
      </c>
      <c r="H619">
        <f t="shared" ca="1" si="196"/>
        <v>252</v>
      </c>
      <c r="I619" t="str">
        <f t="shared" ca="1" si="203"/>
        <v>x4</v>
      </c>
      <c r="J619">
        <f t="shared" ca="1" si="197"/>
        <v>250</v>
      </c>
      <c r="K619" s="5" t="str">
        <f t="shared" ca="1" si="209"/>
        <v>Ruta 9/9</v>
      </c>
      <c r="L619" s="5" t="str">
        <f t="shared" ca="1" si="209"/>
        <v>Casetas: C/ Canteras (Pd. Bus)</v>
      </c>
      <c r="M619" s="5" t="str">
        <f t="shared" ca="1" si="209"/>
        <v>05:01</v>
      </c>
      <c r="N619" s="5" t="str">
        <f t="shared" ca="1" si="209"/>
        <v>13:01</v>
      </c>
      <c r="O619" s="5" t="str">
        <f t="shared" ca="1" si="209"/>
        <v>21:01</v>
      </c>
      <c r="P619" s="5" t="str">
        <f t="shared" ca="1" si="209"/>
        <v>07:01</v>
      </c>
      <c r="Q619" s="5" t="str">
        <f t="shared" ca="1" si="209"/>
        <v>Lagos de Coronas (frente nº 39 - Pd. Bus)</v>
      </c>
      <c r="R619" s="5">
        <f t="shared" ca="1" si="209"/>
        <v>0</v>
      </c>
      <c r="S619" s="5" t="str">
        <f t="shared" ca="1" si="209"/>
        <v>9</v>
      </c>
      <c r="T619" s="5" t="str">
        <f t="shared" ca="1" si="209"/>
        <v>9</v>
      </c>
      <c r="U619" s="5">
        <f t="shared" ca="1" si="209"/>
        <v>8</v>
      </c>
      <c r="V619" s="15">
        <f t="shared" ca="1" si="211"/>
        <v>249</v>
      </c>
      <c r="W619" s="15" t="str">
        <f t="shared" ca="1" si="207"/>
        <v/>
      </c>
      <c r="X619" s="15">
        <f t="shared" ca="1" si="204"/>
        <v>1</v>
      </c>
      <c r="Y619" s="15">
        <f t="shared" ca="1" si="208"/>
        <v>1</v>
      </c>
      <c r="Z619">
        <f t="shared" ca="1" si="210"/>
        <v>0</v>
      </c>
      <c r="AA619">
        <f t="shared" ca="1" si="212"/>
        <v>0</v>
      </c>
      <c r="AB619">
        <f t="shared" ca="1" si="213"/>
        <v>0</v>
      </c>
      <c r="AC619">
        <f t="shared" ca="1" si="199"/>
        <v>3</v>
      </c>
      <c r="AD619">
        <f t="shared" ca="1" si="200"/>
        <v>3</v>
      </c>
    </row>
    <row r="620" spans="5:30" x14ac:dyDescent="0.25">
      <c r="E620">
        <f t="shared" ca="1" si="206"/>
        <v>251</v>
      </c>
      <c r="F620" s="14">
        <f t="shared" si="202"/>
        <v>618</v>
      </c>
      <c r="G620">
        <f t="shared" ca="1" si="193"/>
        <v>3</v>
      </c>
      <c r="H620">
        <f t="shared" ca="1" si="196"/>
        <v>252</v>
      </c>
      <c r="I620" t="str">
        <f t="shared" ca="1" si="203"/>
        <v>x4</v>
      </c>
      <c r="J620">
        <f t="shared" ca="1" si="197"/>
        <v>251</v>
      </c>
      <c r="K620" s="5" t="str">
        <f t="shared" ca="1" si="209"/>
        <v>Ruta 9/9</v>
      </c>
      <c r="L620" s="5" t="str">
        <f t="shared" ca="1" si="209"/>
        <v>Casetas: centro nº 76 (Cuartel - Pd. Bus)</v>
      </c>
      <c r="M620" s="5" t="str">
        <f t="shared" ca="1" si="209"/>
        <v>05:02</v>
      </c>
      <c r="N620" s="5" t="str">
        <f t="shared" ca="1" si="209"/>
        <v>13:02</v>
      </c>
      <c r="O620" s="5" t="str">
        <f t="shared" ca="1" si="209"/>
        <v>21:02</v>
      </c>
      <c r="P620" s="5" t="str">
        <f t="shared" ca="1" si="209"/>
        <v>07:02</v>
      </c>
      <c r="Q620" s="5" t="str">
        <f t="shared" ca="1" si="209"/>
        <v>C/ Alberto Magno, nº 21 (esq. Centro Civico)</v>
      </c>
      <c r="R620" s="5">
        <f t="shared" ca="1" si="209"/>
        <v>0</v>
      </c>
      <c r="S620" s="5" t="str">
        <f t="shared" ca="1" si="209"/>
        <v>9</v>
      </c>
      <c r="T620" s="5" t="str">
        <f t="shared" ca="1" si="209"/>
        <v>9</v>
      </c>
      <c r="U620" s="5">
        <f t="shared" ca="1" si="209"/>
        <v>9</v>
      </c>
      <c r="V620" s="15">
        <f t="shared" ca="1" si="211"/>
        <v>250</v>
      </c>
      <c r="W620" s="15" t="str">
        <f t="shared" ca="1" si="207"/>
        <v/>
      </c>
      <c r="X620" s="15">
        <f t="shared" ca="1" si="204"/>
        <v>1</v>
      </c>
      <c r="Y620" s="15">
        <f t="shared" ca="1" si="208"/>
        <v>1</v>
      </c>
      <c r="Z620">
        <f t="shared" ca="1" si="210"/>
        <v>0</v>
      </c>
      <c r="AA620">
        <f t="shared" ca="1" si="212"/>
        <v>0</v>
      </c>
      <c r="AB620">
        <f t="shared" ca="1" si="213"/>
        <v>0</v>
      </c>
      <c r="AC620">
        <f t="shared" ca="1" si="199"/>
        <v>2</v>
      </c>
      <c r="AD620">
        <f t="shared" ca="1" si="200"/>
        <v>2</v>
      </c>
    </row>
    <row r="621" spans="5:30" x14ac:dyDescent="0.25">
      <c r="E621">
        <f t="shared" ca="1" si="206"/>
        <v>252</v>
      </c>
      <c r="F621" s="14">
        <f t="shared" si="202"/>
        <v>619</v>
      </c>
      <c r="G621">
        <f t="shared" ca="1" si="193"/>
        <v>3</v>
      </c>
      <c r="H621">
        <f t="shared" ca="1" si="196"/>
        <v>252</v>
      </c>
      <c r="I621" t="str">
        <f t="shared" ca="1" si="203"/>
        <v>x4</v>
      </c>
      <c r="J621">
        <f t="shared" ca="1" si="197"/>
        <v>252</v>
      </c>
      <c r="K621" s="5" t="str">
        <f t="shared" ca="1" si="209"/>
        <v>Ruta 9/9</v>
      </c>
      <c r="L621" s="5" t="str">
        <f t="shared" ca="1" si="209"/>
        <v>Casetas: (urbanización Alameda)</v>
      </c>
      <c r="M621" s="5" t="str">
        <f t="shared" ca="1" si="209"/>
        <v>05:30</v>
      </c>
      <c r="N621" s="5" t="str">
        <f t="shared" ca="1" si="209"/>
        <v>13:30</v>
      </c>
      <c r="O621" s="5" t="str">
        <f t="shared" ca="1" si="209"/>
        <v>21:30</v>
      </c>
      <c r="P621" s="5" t="str">
        <f t="shared" ca="1" si="209"/>
        <v>07:30</v>
      </c>
      <c r="Q621" s="5" t="str">
        <f t="shared" ca="1" si="209"/>
        <v>Avda. Fca. Millán Serrano, 31-35 (frente C/ M.A. Blanco)</v>
      </c>
      <c r="R621" s="5">
        <f t="shared" ca="1" si="209"/>
        <v>0</v>
      </c>
      <c r="S621" s="5" t="str">
        <f t="shared" ca="1" si="209"/>
        <v>9</v>
      </c>
      <c r="T621" s="5" t="str">
        <f t="shared" ca="1" si="209"/>
        <v>9</v>
      </c>
      <c r="U621" s="5">
        <f t="shared" ca="1" si="209"/>
        <v>10</v>
      </c>
      <c r="V621" s="15">
        <f t="shared" ca="1" si="211"/>
        <v>251</v>
      </c>
      <c r="W621" s="15" t="str">
        <f t="shared" ca="1" si="207"/>
        <v/>
      </c>
      <c r="X621" s="15">
        <f t="shared" ca="1" si="204"/>
        <v>1</v>
      </c>
      <c r="Y621" s="15">
        <f t="shared" ca="1" si="208"/>
        <v>1</v>
      </c>
      <c r="Z621">
        <f t="shared" ca="1" si="210"/>
        <v>0</v>
      </c>
      <c r="AA621">
        <f t="shared" ca="1" si="212"/>
        <v>0</v>
      </c>
      <c r="AB621">
        <f t="shared" ca="1" si="213"/>
        <v>0</v>
      </c>
      <c r="AC621">
        <f t="shared" ca="1" si="199"/>
        <v>1</v>
      </c>
      <c r="AD621">
        <f t="shared" ca="1" si="200"/>
        <v>1</v>
      </c>
    </row>
    <row r="622" spans="5:30" x14ac:dyDescent="0.25">
      <c r="E622">
        <f t="shared" ca="1" si="206"/>
        <v>1</v>
      </c>
      <c r="F622" s="14">
        <f t="shared" si="202"/>
        <v>620</v>
      </c>
      <c r="G622">
        <f t="shared" ca="1" si="193"/>
        <v>4</v>
      </c>
      <c r="H622">
        <f t="shared" ca="1" si="196"/>
        <v>20</v>
      </c>
      <c r="I622" t="str">
        <f t="shared" ca="1" si="203"/>
        <v>no_tabulado</v>
      </c>
      <c r="J622">
        <f t="shared" ca="1" si="197"/>
        <v>1</v>
      </c>
      <c r="K622" s="5" t="str">
        <f t="shared" ca="1" si="209"/>
        <v>Ruta 1/20</v>
      </c>
      <c r="L622" s="5" t="str">
        <f t="shared" ca="1" si="209"/>
        <v>Ruta 1/20</v>
      </c>
      <c r="M622" s="5">
        <f t="shared" ca="1" si="209"/>
        <v>0</v>
      </c>
      <c r="N622" s="5">
        <f t="shared" ca="1" si="209"/>
        <v>0</v>
      </c>
      <c r="O622" s="5">
        <f t="shared" ca="1" si="209"/>
        <v>0</v>
      </c>
      <c r="P622" s="5">
        <f t="shared" ca="1" si="209"/>
        <v>0</v>
      </c>
      <c r="Q622" s="5">
        <f t="shared" ca="1" si="209"/>
        <v>0</v>
      </c>
      <c r="R622" s="5">
        <f t="shared" ca="1" si="209"/>
        <v>0</v>
      </c>
      <c r="S622" s="5">
        <f t="shared" ca="1" si="209"/>
        <v>1</v>
      </c>
      <c r="T622" s="5" t="str">
        <f t="shared" ca="1" si="209"/>
        <v>1</v>
      </c>
      <c r="U622" s="5" t="str">
        <f t="shared" ca="1" si="209"/>
        <v>20</v>
      </c>
      <c r="V622" s="15">
        <f t="shared" ca="1" si="211"/>
        <v>0</v>
      </c>
      <c r="W622" s="15">
        <f t="shared" ca="1" si="207"/>
        <v>1</v>
      </c>
      <c r="X622" s="15">
        <f t="shared" ca="1" si="204"/>
        <v>0</v>
      </c>
      <c r="Y622" s="15" t="str">
        <f t="shared" ca="1" si="208"/>
        <v/>
      </c>
      <c r="Z622">
        <f t="shared" ca="1" si="210"/>
        <v>13</v>
      </c>
      <c r="AA622">
        <f t="shared" ca="1" si="212"/>
        <v>6</v>
      </c>
      <c r="AB622">
        <f t="shared" ca="1" si="213"/>
        <v>6</v>
      </c>
      <c r="AC622">
        <f t="shared" ca="1" si="199"/>
        <v>0</v>
      </c>
      <c r="AD622">
        <f t="shared" ca="1" si="200"/>
        <v>0</v>
      </c>
    </row>
    <row r="623" spans="5:30" x14ac:dyDescent="0.25">
      <c r="E623">
        <f t="shared" ca="1" si="206"/>
        <v>2</v>
      </c>
      <c r="F623" s="14">
        <f t="shared" si="202"/>
        <v>621</v>
      </c>
      <c r="G623">
        <f t="shared" ca="1" si="193"/>
        <v>4</v>
      </c>
      <c r="H623">
        <f t="shared" ca="1" si="196"/>
        <v>20</v>
      </c>
      <c r="I623" t="str">
        <f t="shared" ca="1" si="203"/>
        <v>no_tabulado</v>
      </c>
      <c r="J623">
        <f t="shared" ca="1" si="197"/>
        <v>2</v>
      </c>
      <c r="K623" s="5" t="str">
        <f t="shared" ca="1" si="209"/>
        <v>Ruta 1/20</v>
      </c>
      <c r="L623" s="5" t="str">
        <f t="shared" ca="1" si="209"/>
        <v>Avd. Cataluña, nº 189 (frente Los Charros)</v>
      </c>
      <c r="M623" s="5" t="str">
        <f t="shared" ca="1" si="209"/>
        <v>5:00</v>
      </c>
      <c r="N623" s="5" t="str">
        <f t="shared" ca="1" si="209"/>
        <v>12:58</v>
      </c>
      <c r="O623" s="5" t="str">
        <f t="shared" ca="1" si="209"/>
        <v>20:58</v>
      </c>
      <c r="P623" s="5">
        <f t="shared" ca="1" si="209"/>
        <v>0</v>
      </c>
      <c r="Q623" s="5" t="str">
        <f t="shared" ca="1" si="209"/>
        <v>Opel Planta en Figueruelas</v>
      </c>
      <c r="R623" s="5">
        <f t="shared" ca="1" si="209"/>
        <v>0</v>
      </c>
      <c r="S623" s="5">
        <f t="shared" ca="1" si="209"/>
        <v>0</v>
      </c>
      <c r="T623" s="5" t="str">
        <f t="shared" ca="1" si="209"/>
        <v>1</v>
      </c>
      <c r="U623" s="5" t="str">
        <f t="shared" ca="1" si="209"/>
        <v>20</v>
      </c>
      <c r="V623" s="15">
        <f t="shared" ca="1" si="211"/>
        <v>1</v>
      </c>
      <c r="W623" s="15" t="str">
        <f t="shared" ca="1" si="207"/>
        <v/>
      </c>
      <c r="X623" s="15">
        <f t="shared" ca="1" si="204"/>
        <v>1</v>
      </c>
      <c r="Y623" s="15">
        <f t="shared" ca="1" si="208"/>
        <v>1</v>
      </c>
      <c r="Z623">
        <f t="shared" ca="1" si="210"/>
        <v>0</v>
      </c>
      <c r="AA623">
        <f t="shared" ca="1" si="212"/>
        <v>0</v>
      </c>
      <c r="AB623">
        <f t="shared" ca="1" si="213"/>
        <v>0</v>
      </c>
      <c r="AC623">
        <f t="shared" ca="1" si="199"/>
        <v>6</v>
      </c>
      <c r="AD623">
        <f t="shared" ca="1" si="200"/>
        <v>6</v>
      </c>
    </row>
    <row r="624" spans="5:30" x14ac:dyDescent="0.25">
      <c r="E624">
        <f t="shared" ca="1" si="206"/>
        <v>3</v>
      </c>
      <c r="F624" s="14">
        <f t="shared" si="202"/>
        <v>622</v>
      </c>
      <c r="G624">
        <f t="shared" ca="1" si="193"/>
        <v>4</v>
      </c>
      <c r="H624">
        <f t="shared" ca="1" si="196"/>
        <v>20</v>
      </c>
      <c r="I624" t="str">
        <f t="shared" ca="1" si="203"/>
        <v>no_tabulado</v>
      </c>
      <c r="J624">
        <f t="shared" ca="1" si="197"/>
        <v>3</v>
      </c>
      <c r="K624" s="5" t="str">
        <f t="shared" ca="1" si="209"/>
        <v>Ruta 1/20</v>
      </c>
      <c r="L624" s="5" t="str">
        <f t="shared" ca="1" si="209"/>
        <v>Avd. Cataluña, nº 291 (frente CAF - Pd. Bus)</v>
      </c>
      <c r="M624" s="5" t="str">
        <f t="shared" ca="1" si="209"/>
        <v>5:02</v>
      </c>
      <c r="N624" s="5" t="str">
        <f t="shared" ca="1" si="209"/>
        <v>13:00</v>
      </c>
      <c r="O624" s="5" t="str">
        <f t="shared" ca="1" si="209"/>
        <v>21:00</v>
      </c>
      <c r="P624" s="5">
        <f t="shared" ca="1" si="209"/>
        <v>0</v>
      </c>
      <c r="Q624" s="5" t="str">
        <f t="shared" ca="1" si="209"/>
        <v>Avd. Real Zaragoza (nº 29 - Pd. Bus)</v>
      </c>
      <c r="R624" s="5">
        <f t="shared" ca="1" si="209"/>
        <v>0</v>
      </c>
      <c r="S624" s="5">
        <f t="shared" ca="1" si="209"/>
        <v>0</v>
      </c>
      <c r="T624" s="5" t="str">
        <f t="shared" ca="1" si="209"/>
        <v>1</v>
      </c>
      <c r="U624" s="5" t="str">
        <f t="shared" ca="1" si="209"/>
        <v>20</v>
      </c>
      <c r="V624" s="15">
        <f t="shared" ca="1" si="211"/>
        <v>2</v>
      </c>
      <c r="W624" s="15" t="str">
        <f t="shared" ca="1" si="207"/>
        <v/>
      </c>
      <c r="X624" s="15">
        <f t="shared" ca="1" si="204"/>
        <v>1</v>
      </c>
      <c r="Y624" s="15">
        <f t="shared" ca="1" si="208"/>
        <v>1</v>
      </c>
      <c r="Z624">
        <f t="shared" ca="1" si="210"/>
        <v>0</v>
      </c>
      <c r="AA624">
        <f t="shared" ca="1" si="212"/>
        <v>0</v>
      </c>
      <c r="AB624">
        <f t="shared" ca="1" si="213"/>
        <v>0</v>
      </c>
      <c r="AC624">
        <f t="shared" ca="1" si="199"/>
        <v>5</v>
      </c>
      <c r="AD624">
        <f t="shared" ca="1" si="200"/>
        <v>5</v>
      </c>
    </row>
    <row r="625" spans="5:30" x14ac:dyDescent="0.25">
      <c r="E625">
        <f t="shared" ca="1" si="206"/>
        <v>4</v>
      </c>
      <c r="F625" s="14">
        <f t="shared" si="202"/>
        <v>623</v>
      </c>
      <c r="G625">
        <f t="shared" ca="1" si="193"/>
        <v>4</v>
      </c>
      <c r="H625">
        <f t="shared" ca="1" si="196"/>
        <v>20</v>
      </c>
      <c r="I625" t="str">
        <f t="shared" ca="1" si="203"/>
        <v>no_tabulado</v>
      </c>
      <c r="J625">
        <f t="shared" ca="1" si="197"/>
        <v>4</v>
      </c>
      <c r="K625" s="5" t="str">
        <f t="shared" ca="1" si="209"/>
        <v>Ruta 1/20</v>
      </c>
      <c r="L625" s="5" t="str">
        <f t="shared" ca="1" si="209"/>
        <v>Avd. Santa Isabel (frente Avd. de la Industria - Pd. Bus)</v>
      </c>
      <c r="M625" s="5" t="str">
        <f t="shared" ca="1" si="209"/>
        <v>5:04</v>
      </c>
      <c r="N625" s="5" t="str">
        <f t="shared" ca="1" si="209"/>
        <v>13:02</v>
      </c>
      <c r="O625" s="5" t="str">
        <f t="shared" ca="1" si="209"/>
        <v>21:02</v>
      </c>
      <c r="P625" s="5">
        <f t="shared" ca="1" si="209"/>
        <v>0</v>
      </c>
      <c r="Q625" s="5" t="str">
        <f t="shared" ca="1" si="209"/>
        <v>Avd. Santa Isabel (plaza Serrano - Pd. Bus)</v>
      </c>
      <c r="R625" s="5">
        <f t="shared" ca="1" si="209"/>
        <v>0</v>
      </c>
      <c r="S625" s="5">
        <f t="shared" ca="1" si="209"/>
        <v>0</v>
      </c>
      <c r="T625" s="5" t="str">
        <f t="shared" ca="1" si="209"/>
        <v>1</v>
      </c>
      <c r="U625" s="5" t="str">
        <f t="shared" ca="1" si="209"/>
        <v>20</v>
      </c>
      <c r="V625" s="15">
        <f t="shared" ca="1" si="211"/>
        <v>3</v>
      </c>
      <c r="W625" s="15" t="str">
        <f t="shared" ca="1" si="207"/>
        <v/>
      </c>
      <c r="X625" s="15">
        <f t="shared" ca="1" si="204"/>
        <v>1</v>
      </c>
      <c r="Y625" s="15">
        <f t="shared" ca="1" si="208"/>
        <v>1</v>
      </c>
      <c r="Z625">
        <f t="shared" ca="1" si="210"/>
        <v>0</v>
      </c>
      <c r="AA625">
        <f t="shared" ca="1" si="212"/>
        <v>0</v>
      </c>
      <c r="AB625">
        <f t="shared" ca="1" si="213"/>
        <v>0</v>
      </c>
      <c r="AC625">
        <f t="shared" ca="1" si="199"/>
        <v>4</v>
      </c>
      <c r="AD625">
        <f t="shared" ca="1" si="200"/>
        <v>4</v>
      </c>
    </row>
    <row r="626" spans="5:30" x14ac:dyDescent="0.25">
      <c r="E626">
        <f t="shared" ca="1" si="206"/>
        <v>5</v>
      </c>
      <c r="F626" s="14">
        <f t="shared" si="202"/>
        <v>624</v>
      </c>
      <c r="G626">
        <f t="shared" ca="1" si="193"/>
        <v>4</v>
      </c>
      <c r="H626">
        <f t="shared" ca="1" si="196"/>
        <v>20</v>
      </c>
      <c r="I626" t="str">
        <f t="shared" ca="1" si="203"/>
        <v>no_tabulado</v>
      </c>
      <c r="J626">
        <f t="shared" ca="1" si="197"/>
        <v>5</v>
      </c>
      <c r="K626" s="5" t="str">
        <f t="shared" ca="1" si="209"/>
        <v>Ruta 1/20</v>
      </c>
      <c r="L626" s="5" t="str">
        <f t="shared" ca="1" si="209"/>
        <v>Avd. Santa Isabel, nº 84 (frente Plaza Serrano - Pd. Bus)</v>
      </c>
      <c r="M626" s="5" t="str">
        <f t="shared" ca="1" si="209"/>
        <v>5:06</v>
      </c>
      <c r="N626" s="5" t="str">
        <f t="shared" ca="1" si="209"/>
        <v>13:04</v>
      </c>
      <c r="O626" s="5" t="str">
        <f t="shared" ca="1" si="209"/>
        <v>21:04</v>
      </c>
      <c r="P626" s="5">
        <f t="shared" ca="1" si="209"/>
        <v>0</v>
      </c>
      <c r="Q626" s="5" t="str">
        <f t="shared" ca="1" si="209"/>
        <v>Avd. Santa Isabel (esq. Avd. Industria - Gasolinera/Pd. Bus)</v>
      </c>
      <c r="R626" s="5">
        <f t="shared" ca="1" si="209"/>
        <v>0</v>
      </c>
      <c r="S626" s="5">
        <f t="shared" ca="1" si="209"/>
        <v>0</v>
      </c>
      <c r="T626" s="5" t="str">
        <f t="shared" ca="1" si="209"/>
        <v>1</v>
      </c>
      <c r="U626" s="5" t="str">
        <f t="shared" ca="1" si="209"/>
        <v>20</v>
      </c>
      <c r="V626" s="15">
        <f t="shared" ca="1" si="211"/>
        <v>4</v>
      </c>
      <c r="W626" s="15" t="str">
        <f t="shared" ca="1" si="207"/>
        <v/>
      </c>
      <c r="X626" s="15">
        <f t="shared" ca="1" si="204"/>
        <v>1</v>
      </c>
      <c r="Y626" s="15">
        <f t="shared" ca="1" si="208"/>
        <v>1</v>
      </c>
      <c r="Z626">
        <f t="shared" ca="1" si="210"/>
        <v>0</v>
      </c>
      <c r="AA626">
        <f t="shared" ca="1" si="212"/>
        <v>0</v>
      </c>
      <c r="AB626">
        <f t="shared" ca="1" si="213"/>
        <v>0</v>
      </c>
      <c r="AC626">
        <f t="shared" ca="1" si="199"/>
        <v>3</v>
      </c>
      <c r="AD626">
        <f t="shared" ca="1" si="200"/>
        <v>3</v>
      </c>
    </row>
    <row r="627" spans="5:30" x14ac:dyDescent="0.25">
      <c r="E627">
        <f t="shared" ca="1" si="206"/>
        <v>6</v>
      </c>
      <c r="F627" s="14">
        <f t="shared" si="202"/>
        <v>625</v>
      </c>
      <c r="G627">
        <f t="shared" ca="1" si="193"/>
        <v>4</v>
      </c>
      <c r="H627">
        <f t="shared" ca="1" si="196"/>
        <v>20</v>
      </c>
      <c r="I627" t="str">
        <f t="shared" ca="1" si="203"/>
        <v>no_tabulado</v>
      </c>
      <c r="J627">
        <f t="shared" ca="1" si="197"/>
        <v>6</v>
      </c>
      <c r="K627" s="5" t="str">
        <f t="shared" ca="1" si="209"/>
        <v>Ruta 1/20</v>
      </c>
      <c r="L627" s="5" t="str">
        <f t="shared" ca="1" si="209"/>
        <v>Avd. Real Zaragoza, nº 65 ( Pd. Bus Villamayor)</v>
      </c>
      <c r="M627" s="5" t="str">
        <f t="shared" ca="1" si="209"/>
        <v>5:08</v>
      </c>
      <c r="N627" s="5" t="str">
        <f t="shared" ca="1" si="209"/>
        <v>13:07</v>
      </c>
      <c r="O627" s="5" t="str">
        <f t="shared" ca="1" si="209"/>
        <v>21:07</v>
      </c>
      <c r="P627" s="5">
        <f t="shared" ca="1" si="209"/>
        <v>0</v>
      </c>
      <c r="Q627" s="5" t="str">
        <f t="shared" ca="1" si="209"/>
        <v>Avd. Cataluña (CAF - Pd. Bus)</v>
      </c>
      <c r="R627" s="5">
        <f t="shared" ca="1" si="209"/>
        <v>0</v>
      </c>
      <c r="S627" s="5">
        <f t="shared" ca="1" si="209"/>
        <v>0</v>
      </c>
      <c r="T627" s="5" t="str">
        <f t="shared" ca="1" si="209"/>
        <v>1</v>
      </c>
      <c r="U627" s="5" t="str">
        <f t="shared" ca="1" si="209"/>
        <v>20</v>
      </c>
      <c r="V627" s="15">
        <f t="shared" ca="1" si="211"/>
        <v>5</v>
      </c>
      <c r="W627" s="15" t="str">
        <f t="shared" ca="1" si="207"/>
        <v/>
      </c>
      <c r="X627" s="15">
        <f t="shared" ca="1" si="204"/>
        <v>1</v>
      </c>
      <c r="Y627" s="15">
        <f t="shared" ca="1" si="208"/>
        <v>1</v>
      </c>
      <c r="Z627">
        <f t="shared" ca="1" si="210"/>
        <v>0</v>
      </c>
      <c r="AA627">
        <f t="shared" ca="1" si="212"/>
        <v>0</v>
      </c>
      <c r="AB627">
        <f t="shared" ca="1" si="213"/>
        <v>0</v>
      </c>
      <c r="AC627">
        <f t="shared" ca="1" si="199"/>
        <v>2</v>
      </c>
      <c r="AD627">
        <f t="shared" ca="1" si="200"/>
        <v>2</v>
      </c>
    </row>
    <row r="628" spans="5:30" x14ac:dyDescent="0.25">
      <c r="E628">
        <f t="shared" ca="1" si="206"/>
        <v>7</v>
      </c>
      <c r="F628" s="14">
        <f t="shared" si="202"/>
        <v>626</v>
      </c>
      <c r="G628">
        <f t="shared" ca="1" si="193"/>
        <v>4</v>
      </c>
      <c r="H628">
        <f t="shared" ca="1" si="196"/>
        <v>20</v>
      </c>
      <c r="I628" t="str">
        <f t="shared" ca="1" si="203"/>
        <v>no_tabulado</v>
      </c>
      <c r="J628">
        <f t="shared" ca="1" si="197"/>
        <v>7</v>
      </c>
      <c r="K628" s="5" t="str">
        <f t="shared" ca="1" si="209"/>
        <v>Ruta 1/20</v>
      </c>
      <c r="L628" s="5" t="str">
        <f t="shared" ca="1" si="209"/>
        <v>Opel Planta en Figueruelas</v>
      </c>
      <c r="M628" s="5" t="str">
        <f t="shared" ca="1" si="209"/>
        <v>5:30</v>
      </c>
      <c r="N628" s="5" t="str">
        <f t="shared" ca="1" si="209"/>
        <v>13:30</v>
      </c>
      <c r="O628" s="5" t="str">
        <f t="shared" ca="1" si="209"/>
        <v>21:30</v>
      </c>
      <c r="P628" s="5">
        <f t="shared" ca="1" si="209"/>
        <v>0</v>
      </c>
      <c r="Q628" s="5" t="str">
        <f t="shared" ca="1" si="209"/>
        <v>Avd. Cataluña, nº 189</v>
      </c>
      <c r="R628" s="5">
        <f t="shared" ca="1" si="209"/>
        <v>0</v>
      </c>
      <c r="S628" s="5">
        <f t="shared" ca="1" si="209"/>
        <v>0</v>
      </c>
      <c r="T628" s="5" t="str">
        <f t="shared" ca="1" si="209"/>
        <v>1</v>
      </c>
      <c r="U628" s="5" t="str">
        <f t="shared" ca="1" si="209"/>
        <v>20</v>
      </c>
      <c r="V628" s="15">
        <f t="shared" ca="1" si="211"/>
        <v>6</v>
      </c>
      <c r="W628" s="15" t="str">
        <f t="shared" ca="1" si="207"/>
        <v/>
      </c>
      <c r="X628" s="15">
        <f t="shared" ca="1" si="204"/>
        <v>1</v>
      </c>
      <c r="Y628" s="15">
        <f t="shared" ca="1" si="208"/>
        <v>1</v>
      </c>
      <c r="Z628">
        <f t="shared" ca="1" si="210"/>
        <v>0</v>
      </c>
      <c r="AA628">
        <f t="shared" ca="1" si="212"/>
        <v>0</v>
      </c>
      <c r="AB628">
        <f t="shared" ca="1" si="213"/>
        <v>0</v>
      </c>
      <c r="AC628">
        <f t="shared" ca="1" si="199"/>
        <v>1</v>
      </c>
      <c r="AD628">
        <f t="shared" ca="1" si="200"/>
        <v>1</v>
      </c>
    </row>
    <row r="629" spans="5:30" x14ac:dyDescent="0.25">
      <c r="E629">
        <f t="shared" ca="1" si="206"/>
        <v>8</v>
      </c>
      <c r="F629" s="14">
        <f t="shared" si="202"/>
        <v>627</v>
      </c>
      <c r="G629">
        <f t="shared" ca="1" si="193"/>
        <v>4</v>
      </c>
      <c r="H629">
        <f ca="1">OFFSET($B$2,1+G629,0)</f>
        <v>20</v>
      </c>
      <c r="I629" t="str">
        <f t="shared" ca="1" si="203"/>
        <v>no_tabulado</v>
      </c>
      <c r="J629">
        <f t="shared" ca="1" si="197"/>
        <v>8</v>
      </c>
      <c r="K629" s="5" t="str">
        <f t="shared" ca="1" si="209"/>
        <v>Ruta 2/20</v>
      </c>
      <c r="L629" s="5" t="str">
        <f t="shared" ca="1" si="209"/>
        <v>Ruta 2/20</v>
      </c>
      <c r="M629" s="5">
        <f t="shared" ca="1" si="209"/>
        <v>0</v>
      </c>
      <c r="N629" s="5">
        <f t="shared" ca="1" si="209"/>
        <v>0</v>
      </c>
      <c r="O629" s="5">
        <f t="shared" ca="1" si="209"/>
        <v>0</v>
      </c>
      <c r="P629" s="5">
        <f t="shared" ca="1" si="209"/>
        <v>0</v>
      </c>
      <c r="Q629" s="5">
        <f t="shared" ca="1" si="209"/>
        <v>0</v>
      </c>
      <c r="R629" s="5">
        <f t="shared" ca="1" si="209"/>
        <v>0</v>
      </c>
      <c r="S629" s="5">
        <f t="shared" ca="1" si="209"/>
        <v>1</v>
      </c>
      <c r="T629" s="5" t="str">
        <f t="shared" ca="1" si="209"/>
        <v>2</v>
      </c>
      <c r="U629" s="5" t="str">
        <f t="shared" ca="1" si="209"/>
        <v>20</v>
      </c>
      <c r="V629" s="15">
        <f t="shared" ca="1" si="211"/>
        <v>0</v>
      </c>
      <c r="W629" s="15">
        <f t="shared" ca="1" si="207"/>
        <v>1</v>
      </c>
      <c r="X629" s="15">
        <f t="shared" ca="1" si="204"/>
        <v>0</v>
      </c>
      <c r="Y629" s="15" t="str">
        <f t="shared" ca="1" si="208"/>
        <v/>
      </c>
      <c r="Z629">
        <f t="shared" ca="1" si="210"/>
        <v>13</v>
      </c>
      <c r="AA629">
        <f t="shared" ca="1" si="212"/>
        <v>6</v>
      </c>
      <c r="AB629">
        <f t="shared" ca="1" si="213"/>
        <v>6</v>
      </c>
      <c r="AC629">
        <f t="shared" ca="1" si="199"/>
        <v>0</v>
      </c>
      <c r="AD629">
        <f t="shared" ca="1" si="200"/>
        <v>0</v>
      </c>
    </row>
    <row r="630" spans="5:30" x14ac:dyDescent="0.25">
      <c r="E630">
        <f t="shared" ca="1" si="206"/>
        <v>9</v>
      </c>
      <c r="F630" s="14">
        <f t="shared" si="202"/>
        <v>628</v>
      </c>
      <c r="G630">
        <f t="shared" ref="G630:G635" ca="1" si="214">IF(H629=J629,G629+1,G629)</f>
        <v>4</v>
      </c>
      <c r="H630">
        <f t="shared" ca="1" si="196"/>
        <v>20</v>
      </c>
      <c r="I630" t="str">
        <f t="shared" ca="1" si="203"/>
        <v>no_tabulado</v>
      </c>
      <c r="J630">
        <f t="shared" ca="1" si="197"/>
        <v>9</v>
      </c>
      <c r="K630" s="5" t="str">
        <f t="shared" ca="1" si="209"/>
        <v>Ruta 2/20</v>
      </c>
      <c r="L630" s="5" t="str">
        <f t="shared" ca="1" si="209"/>
        <v>Balbino Orensanz (esq. Alfonso Zapater - Pd. Bus)</v>
      </c>
      <c r="M630" s="5" t="str">
        <f t="shared" ca="1" si="209"/>
        <v>5:02</v>
      </c>
      <c r="N630" s="5" t="str">
        <f t="shared" ca="1" si="209"/>
        <v>13:00</v>
      </c>
      <c r="O630" s="5" t="str">
        <f t="shared" ca="1" si="209"/>
        <v>21:00</v>
      </c>
      <c r="P630" s="5">
        <f t="shared" ca="1" si="209"/>
        <v>0</v>
      </c>
      <c r="Q630" s="5" t="str">
        <f t="shared" ref="K630:U641" ca="1" si="215">INDIRECT("'"&amp;$I630&amp;"'!"&amp;Q$2&amp;$J630+2)</f>
        <v>Opel Planta en Figueruelas</v>
      </c>
      <c r="R630" s="5">
        <f t="shared" ca="1" si="215"/>
        <v>0</v>
      </c>
      <c r="S630" s="5">
        <f t="shared" ca="1" si="215"/>
        <v>0</v>
      </c>
      <c r="T630" s="5" t="str">
        <f t="shared" ca="1" si="215"/>
        <v>2</v>
      </c>
      <c r="U630" s="5" t="str">
        <f t="shared" ca="1" si="215"/>
        <v>20</v>
      </c>
      <c r="V630" s="15">
        <f t="shared" ca="1" si="211"/>
        <v>1</v>
      </c>
      <c r="W630" s="15" t="str">
        <f t="shared" ca="1" si="207"/>
        <v/>
      </c>
      <c r="X630" s="15">
        <f t="shared" ca="1" si="204"/>
        <v>1</v>
      </c>
      <c r="Y630" s="15">
        <f t="shared" ca="1" si="208"/>
        <v>1</v>
      </c>
      <c r="Z630">
        <f t="shared" ca="1" si="210"/>
        <v>0</v>
      </c>
      <c r="AA630">
        <f t="shared" ca="1" si="212"/>
        <v>0</v>
      </c>
      <c r="AB630">
        <f t="shared" ca="1" si="213"/>
        <v>0</v>
      </c>
      <c r="AC630">
        <f t="shared" ca="1" si="199"/>
        <v>6</v>
      </c>
      <c r="AD630">
        <f t="shared" ca="1" si="200"/>
        <v>6</v>
      </c>
    </row>
    <row r="631" spans="5:30" x14ac:dyDescent="0.25">
      <c r="E631">
        <f t="shared" ca="1" si="206"/>
        <v>10</v>
      </c>
      <c r="F631" s="14">
        <f t="shared" si="202"/>
        <v>629</v>
      </c>
      <c r="G631">
        <f t="shared" ca="1" si="214"/>
        <v>4</v>
      </c>
      <c r="H631" s="39">
        <f t="shared" ca="1" si="196"/>
        <v>20</v>
      </c>
      <c r="I631" s="39" t="str">
        <f t="shared" ca="1" si="203"/>
        <v>no_tabulado</v>
      </c>
      <c r="J631" s="39">
        <f t="shared" ca="1" si="197"/>
        <v>10</v>
      </c>
      <c r="K631" s="48" t="str">
        <f t="shared" ca="1" si="215"/>
        <v>Ruta 2/20</v>
      </c>
      <c r="L631" s="48" t="str">
        <f t="shared" ca="1" si="215"/>
        <v>Marqués de la Cadena (esq. Avd. La Jota - Pd. Bus)</v>
      </c>
      <c r="M631" s="48" t="str">
        <f t="shared" ca="1" si="215"/>
        <v>5:03</v>
      </c>
      <c r="N631" s="48" t="str">
        <f t="shared" ca="1" si="215"/>
        <v>13:01</v>
      </c>
      <c r="O631" s="48" t="str">
        <f t="shared" ca="1" si="215"/>
        <v>21:01</v>
      </c>
      <c r="P631" s="48">
        <f t="shared" ca="1" si="215"/>
        <v>0</v>
      </c>
      <c r="Q631" s="48" t="str">
        <f t="shared" ca="1" si="215"/>
        <v>Salvador Allende (frente nº 18)</v>
      </c>
      <c r="R631" s="5">
        <f t="shared" ca="1" si="215"/>
        <v>0</v>
      </c>
      <c r="S631" s="5">
        <f t="shared" ca="1" si="215"/>
        <v>0</v>
      </c>
      <c r="T631" s="5" t="str">
        <f t="shared" ca="1" si="215"/>
        <v>2</v>
      </c>
      <c r="U631" s="5" t="str">
        <f t="shared" ca="1" si="215"/>
        <v>20</v>
      </c>
      <c r="V631" s="15">
        <f t="shared" ca="1" si="211"/>
        <v>2</v>
      </c>
      <c r="W631" s="15" t="str">
        <f t="shared" ca="1" si="207"/>
        <v/>
      </c>
      <c r="X631" s="15">
        <f t="shared" ca="1" si="204"/>
        <v>1</v>
      </c>
      <c r="Y631" s="15">
        <f t="shared" ca="1" si="208"/>
        <v>1</v>
      </c>
      <c r="Z631">
        <f t="shared" ca="1" si="210"/>
        <v>0</v>
      </c>
      <c r="AA631">
        <f t="shared" ca="1" si="212"/>
        <v>0</v>
      </c>
      <c r="AB631">
        <f t="shared" ca="1" si="213"/>
        <v>0</v>
      </c>
      <c r="AC631">
        <f t="shared" ca="1" si="199"/>
        <v>5</v>
      </c>
      <c r="AD631">
        <f t="shared" ca="1" si="200"/>
        <v>5</v>
      </c>
    </row>
    <row r="632" spans="5:30" x14ac:dyDescent="0.25">
      <c r="E632">
        <f t="shared" ca="1" si="206"/>
        <v>11</v>
      </c>
      <c r="F632" s="14">
        <f t="shared" si="202"/>
        <v>630</v>
      </c>
      <c r="G632">
        <f t="shared" ca="1" si="214"/>
        <v>4</v>
      </c>
      <c r="H632" s="39">
        <f t="shared" ca="1" si="196"/>
        <v>20</v>
      </c>
      <c r="I632" s="39" t="str">
        <f t="shared" ca="1" si="203"/>
        <v>no_tabulado</v>
      </c>
      <c r="J632" s="39">
        <f t="shared" ca="1" si="197"/>
        <v>11</v>
      </c>
      <c r="K632" s="48" t="str">
        <f t="shared" ca="1" si="215"/>
        <v>Ruta 2/20</v>
      </c>
      <c r="L632" s="48" t="str">
        <f t="shared" ca="1" si="215"/>
        <v>Marqués de la Cadena, (frente nº 57 Pd. Bus CAN)</v>
      </c>
      <c r="M632" s="48" t="str">
        <f t="shared" ca="1" si="215"/>
        <v>5:04</v>
      </c>
      <c r="N632" s="48" t="str">
        <f t="shared" ca="1" si="215"/>
        <v>13:03</v>
      </c>
      <c r="O632" s="48" t="str">
        <f t="shared" ca="1" si="215"/>
        <v>21:03</v>
      </c>
      <c r="P632" s="48">
        <f t="shared" ca="1" si="215"/>
        <v>0</v>
      </c>
      <c r="Q632" s="48" t="str">
        <f t="shared" ca="1" si="215"/>
        <v>Valle de Broto (frente Valle de Oza)</v>
      </c>
      <c r="R632" s="5">
        <f t="shared" ca="1" si="215"/>
        <v>0</v>
      </c>
      <c r="S632" s="5">
        <f t="shared" ca="1" si="215"/>
        <v>0</v>
      </c>
      <c r="T632" s="5" t="str">
        <f t="shared" ca="1" si="215"/>
        <v>2</v>
      </c>
      <c r="U632" s="5" t="str">
        <f t="shared" ca="1" si="215"/>
        <v>20</v>
      </c>
      <c r="V632" s="15">
        <f t="shared" ca="1" si="211"/>
        <v>3</v>
      </c>
      <c r="W632" s="15" t="str">
        <f t="shared" ca="1" si="207"/>
        <v/>
      </c>
      <c r="X632" s="15">
        <f t="shared" ca="1" si="204"/>
        <v>1</v>
      </c>
      <c r="Y632" s="15">
        <f t="shared" ca="1" si="208"/>
        <v>1</v>
      </c>
      <c r="Z632">
        <f t="shared" ca="1" si="210"/>
        <v>0</v>
      </c>
      <c r="AA632">
        <f t="shared" ca="1" si="212"/>
        <v>0</v>
      </c>
      <c r="AB632">
        <f t="shared" ca="1" si="213"/>
        <v>0</v>
      </c>
      <c r="AC632">
        <f t="shared" ca="1" si="199"/>
        <v>4</v>
      </c>
      <c r="AD632">
        <f t="shared" ca="1" si="200"/>
        <v>4</v>
      </c>
    </row>
    <row r="633" spans="5:30" x14ac:dyDescent="0.25">
      <c r="E633">
        <f t="shared" ca="1" si="206"/>
        <v>12</v>
      </c>
      <c r="F633" s="14">
        <f t="shared" si="202"/>
        <v>631</v>
      </c>
      <c r="G633">
        <f t="shared" ca="1" si="214"/>
        <v>4</v>
      </c>
      <c r="H633" s="39">
        <f t="shared" ca="1" si="196"/>
        <v>20</v>
      </c>
      <c r="I633" s="39" t="str">
        <f t="shared" ref="I633:I637" ca="1" si="216">OFFSET($A$2,1+G633,0)</f>
        <v>no_tabulado</v>
      </c>
      <c r="J633" s="39">
        <f t="shared" ca="1" si="197"/>
        <v>12</v>
      </c>
      <c r="K633" s="48" t="str">
        <f t="shared" ca="1" si="215"/>
        <v>Ruta 2/20</v>
      </c>
      <c r="L633" s="48" t="str">
        <f t="shared" ca="1" si="215"/>
        <v>Valle de Broto / esq. Valle Pineta (Bar La Parada)</v>
      </c>
      <c r="M633" s="48" t="str">
        <f t="shared" ca="1" si="215"/>
        <v>5:06</v>
      </c>
      <c r="N633" s="48" t="str">
        <f t="shared" ca="1" si="215"/>
        <v>13:06</v>
      </c>
      <c r="O633" s="48" t="str">
        <f t="shared" ca="1" si="215"/>
        <v>21:06</v>
      </c>
      <c r="P633" s="48">
        <f t="shared" ca="1" si="215"/>
        <v>0</v>
      </c>
      <c r="Q633" s="48" t="str">
        <f t="shared" ca="1" si="215"/>
        <v>Marques de la Cadena, nº 57 (Plaza Mozart - Pd. Bus)</v>
      </c>
      <c r="R633" s="5">
        <f t="shared" ca="1" si="215"/>
        <v>0</v>
      </c>
      <c r="S633" s="5">
        <f t="shared" ca="1" si="215"/>
        <v>0</v>
      </c>
      <c r="T633" s="5" t="str">
        <f t="shared" ca="1" si="215"/>
        <v>2</v>
      </c>
      <c r="U633" s="5" t="str">
        <f t="shared" ca="1" si="215"/>
        <v>20</v>
      </c>
      <c r="V633" s="15">
        <f t="shared" ca="1" si="211"/>
        <v>4</v>
      </c>
      <c r="W633" s="15" t="str">
        <f t="shared" ca="1" si="207"/>
        <v/>
      </c>
      <c r="X633" s="15">
        <f t="shared" ca="1" si="204"/>
        <v>1</v>
      </c>
      <c r="Y633" s="15">
        <f t="shared" ca="1" si="208"/>
        <v>1</v>
      </c>
      <c r="Z633">
        <f t="shared" ca="1" si="210"/>
        <v>0</v>
      </c>
      <c r="AA633">
        <f t="shared" ca="1" si="212"/>
        <v>0</v>
      </c>
      <c r="AB633">
        <f t="shared" ca="1" si="213"/>
        <v>0</v>
      </c>
      <c r="AC633">
        <f t="shared" ca="1" si="199"/>
        <v>3</v>
      </c>
      <c r="AD633">
        <f t="shared" ca="1" si="200"/>
        <v>3</v>
      </c>
    </row>
    <row r="634" spans="5:30" x14ac:dyDescent="0.25">
      <c r="E634">
        <f t="shared" ca="1" si="206"/>
        <v>13</v>
      </c>
      <c r="F634" s="14">
        <f t="shared" si="202"/>
        <v>632</v>
      </c>
      <c r="G634">
        <f t="shared" ca="1" si="214"/>
        <v>4</v>
      </c>
      <c r="H634" s="39">
        <f t="shared" ref="H634" ca="1" si="217">OFFSET($B$2,1+G634,0)</f>
        <v>20</v>
      </c>
      <c r="I634" s="39" t="str">
        <f ca="1">OFFSET($A$2,1+G634,0)</f>
        <v>no_tabulado</v>
      </c>
      <c r="J634" s="39">
        <f ca="1">IF(H633&lt;&gt;J633,J633+1,1)</f>
        <v>13</v>
      </c>
      <c r="K634" s="48" t="str">
        <f t="shared" ca="1" si="215"/>
        <v>Ruta 2/20</v>
      </c>
      <c r="L634" s="48" t="str">
        <f t="shared" ca="1" si="215"/>
        <v>Salvador Allende, nº 18</v>
      </c>
      <c r="M634" s="48" t="str">
        <f t="shared" ca="1" si="215"/>
        <v>5:07</v>
      </c>
      <c r="N634" s="48" t="str">
        <f t="shared" ca="1" si="215"/>
        <v>13:07</v>
      </c>
      <c r="O634" s="48" t="str">
        <f t="shared" ca="1" si="215"/>
        <v>21:07</v>
      </c>
      <c r="P634" s="48">
        <f t="shared" ca="1" si="215"/>
        <v>0</v>
      </c>
      <c r="Q634" s="48" t="str">
        <f t="shared" ca="1" si="215"/>
        <v>Marques de la Cadena (frente esq. Avd. La Jota - Pd. Bus)</v>
      </c>
      <c r="R634" s="5">
        <f t="shared" ca="1" si="215"/>
        <v>0</v>
      </c>
      <c r="S634" s="5">
        <f t="shared" ca="1" si="215"/>
        <v>0</v>
      </c>
      <c r="T634" s="5" t="str">
        <f t="shared" ca="1" si="215"/>
        <v>2</v>
      </c>
      <c r="U634" s="5" t="str">
        <f t="shared" ca="1" si="215"/>
        <v>20</v>
      </c>
      <c r="V634" s="15">
        <f t="shared" ca="1" si="211"/>
        <v>5</v>
      </c>
      <c r="W634" s="15" t="str">
        <f t="shared" ca="1" si="207"/>
        <v/>
      </c>
      <c r="X634" s="15">
        <f t="shared" ca="1" si="204"/>
        <v>1</v>
      </c>
      <c r="Y634" s="15">
        <f ca="1">IF(AND(Q634&lt;&gt;"",W634=""),1,"")</f>
        <v>1</v>
      </c>
      <c r="Z634">
        <f t="shared" ca="1" si="210"/>
        <v>0</v>
      </c>
      <c r="AA634">
        <f t="shared" ca="1" si="212"/>
        <v>0</v>
      </c>
      <c r="AB634">
        <f t="shared" ca="1" si="213"/>
        <v>0</v>
      </c>
      <c r="AC634">
        <f t="shared" ca="1" si="199"/>
        <v>2</v>
      </c>
      <c r="AD634">
        <f t="shared" ca="1" si="200"/>
        <v>2</v>
      </c>
    </row>
    <row r="635" spans="5:30" x14ac:dyDescent="0.25">
      <c r="E635">
        <f t="shared" ca="1" si="206"/>
        <v>14</v>
      </c>
      <c r="F635" s="14">
        <f t="shared" si="202"/>
        <v>633</v>
      </c>
      <c r="G635">
        <f t="shared" ca="1" si="214"/>
        <v>4</v>
      </c>
      <c r="H635" s="39">
        <f ca="1">OFFSET($B$2,1+G635,0)</f>
        <v>20</v>
      </c>
      <c r="I635" s="39" t="str">
        <f t="shared" ca="1" si="216"/>
        <v>no_tabulado</v>
      </c>
      <c r="J635" s="39">
        <f t="shared" ca="1" si="197"/>
        <v>14</v>
      </c>
      <c r="K635" s="48" t="str">
        <f ca="1">INDIRECT("'"&amp;$I635&amp;"'!"&amp;K$2&amp;$J635+2)</f>
        <v>Ruta 2/20</v>
      </c>
      <c r="L635" s="48" t="str">
        <f t="shared" ca="1" si="215"/>
        <v>Opel Planta en Figueruelas</v>
      </c>
      <c r="M635" s="48" t="str">
        <f t="shared" ca="1" si="215"/>
        <v>5:30</v>
      </c>
      <c r="N635" s="48" t="str">
        <f t="shared" ca="1" si="215"/>
        <v>13:30</v>
      </c>
      <c r="O635" s="48" t="str">
        <f t="shared" ca="1" si="215"/>
        <v>21:30</v>
      </c>
      <c r="P635" s="48">
        <f t="shared" ca="1" si="215"/>
        <v>0</v>
      </c>
      <c r="Q635" s="48" t="str">
        <f t="shared" ca="1" si="215"/>
        <v>Balbino Orensanz (frente esq. Alfonso Zapater)</v>
      </c>
      <c r="R635" s="5">
        <f t="shared" ca="1" si="215"/>
        <v>0</v>
      </c>
      <c r="S635" s="5">
        <f t="shared" ca="1" si="215"/>
        <v>0</v>
      </c>
      <c r="T635" s="5" t="str">
        <f t="shared" ca="1" si="215"/>
        <v>2</v>
      </c>
      <c r="U635" s="5" t="str">
        <f t="shared" ca="1" si="215"/>
        <v>20</v>
      </c>
      <c r="V635" s="15">
        <f t="shared" ref="V635:V641" ca="1" si="218">INDIRECT("'"&amp;$I635&amp;"'!"&amp;V$2&amp;$J635+2)</f>
        <v>6</v>
      </c>
      <c r="W635" s="15" t="str">
        <f t="shared" ca="1" si="207"/>
        <v/>
      </c>
      <c r="X635" s="15">
        <f t="shared" ca="1" si="204"/>
        <v>1</v>
      </c>
      <c r="Y635" s="15">
        <f t="shared" ca="1" si="208"/>
        <v>1</v>
      </c>
      <c r="Z635">
        <f t="shared" ca="1" si="210"/>
        <v>0</v>
      </c>
      <c r="AA635">
        <f t="shared" ca="1" si="212"/>
        <v>0</v>
      </c>
      <c r="AB635">
        <f t="shared" ca="1" si="213"/>
        <v>0</v>
      </c>
      <c r="AC635">
        <f t="shared" ca="1" si="199"/>
        <v>1</v>
      </c>
      <c r="AD635">
        <f t="shared" ca="1" si="200"/>
        <v>1</v>
      </c>
    </row>
    <row r="636" spans="5:30" x14ac:dyDescent="0.25">
      <c r="E636">
        <f t="shared" ca="1" si="206"/>
        <v>15</v>
      </c>
      <c r="F636" s="14">
        <f t="shared" si="202"/>
        <v>634</v>
      </c>
      <c r="G636">
        <f t="shared" ref="G636:G639" ca="1" si="219">IF(H635=J635,G635+1,G635)</f>
        <v>4</v>
      </c>
      <c r="H636" s="39">
        <f t="shared" ref="H636:H639" ca="1" si="220">OFFSET($B$2,1+G636,0)</f>
        <v>20</v>
      </c>
      <c r="I636" s="39" t="str">
        <f t="shared" ca="1" si="216"/>
        <v>no_tabulado</v>
      </c>
      <c r="J636" s="39">
        <f t="shared" ca="1" si="197"/>
        <v>15</v>
      </c>
      <c r="K636" s="48" t="str">
        <f t="shared" ca="1" si="215"/>
        <v>Ruta 3/20</v>
      </c>
      <c r="L636" s="48" t="str">
        <f t="shared" ca="1" si="215"/>
        <v>Ruta 3/20</v>
      </c>
      <c r="M636" s="48">
        <f t="shared" ca="1" si="215"/>
        <v>0</v>
      </c>
      <c r="N636" s="48">
        <f t="shared" ca="1" si="215"/>
        <v>0</v>
      </c>
      <c r="O636" s="48">
        <f t="shared" ca="1" si="215"/>
        <v>0</v>
      </c>
      <c r="P636" s="48">
        <f t="shared" ca="1" si="215"/>
        <v>0</v>
      </c>
      <c r="Q636" s="48">
        <f t="shared" ca="1" si="215"/>
        <v>0</v>
      </c>
      <c r="R636" s="5">
        <f t="shared" ca="1" si="215"/>
        <v>0</v>
      </c>
      <c r="S636" s="5">
        <f t="shared" ca="1" si="215"/>
        <v>1</v>
      </c>
      <c r="T636" s="5" t="str">
        <f t="shared" ca="1" si="215"/>
        <v>3</v>
      </c>
      <c r="U636" s="5" t="str">
        <f t="shared" ca="1" si="215"/>
        <v>20</v>
      </c>
      <c r="V636" s="15">
        <f t="shared" ca="1" si="218"/>
        <v>0</v>
      </c>
      <c r="W636" s="15">
        <f t="shared" ca="1" si="207"/>
        <v>1</v>
      </c>
      <c r="X636" s="15">
        <f t="shared" ref="X636:X641" ca="1" si="221">IF(AND(L636&lt;&gt;"",W636=""),1,0)</f>
        <v>0</v>
      </c>
      <c r="Y636" s="15" t="str">
        <f t="shared" ref="Y636:Y640" ca="1" si="222">IF(AND(Q636&lt;&gt;"",W636=""),1,"")</f>
        <v/>
      </c>
      <c r="Z636">
        <f t="shared" ref="Z636:Z641" ca="1" si="223">IF(W636=1,AA636+AB636+1,0)</f>
        <v>11</v>
      </c>
      <c r="AA636">
        <f t="shared" ref="AA636:AA641" ca="1" si="224">IF(W636=1,AC637,0)</f>
        <v>5</v>
      </c>
      <c r="AB636">
        <f t="shared" ref="AB636:AB641" ca="1" si="225">IF(W636=1,AD637,0)</f>
        <v>5</v>
      </c>
      <c r="AC636">
        <f t="shared" ca="1" si="199"/>
        <v>0</v>
      </c>
      <c r="AD636">
        <f t="shared" ca="1" si="200"/>
        <v>0</v>
      </c>
    </row>
    <row r="637" spans="5:30" x14ac:dyDescent="0.25">
      <c r="E637">
        <f t="shared" ca="1" si="206"/>
        <v>16</v>
      </c>
      <c r="F637" s="14">
        <f t="shared" si="202"/>
        <v>635</v>
      </c>
      <c r="G637">
        <f t="shared" ca="1" si="219"/>
        <v>4</v>
      </c>
      <c r="H637" s="39">
        <f t="shared" ca="1" si="220"/>
        <v>20</v>
      </c>
      <c r="I637" s="39" t="str">
        <f t="shared" ca="1" si="216"/>
        <v>no_tabulado</v>
      </c>
      <c r="J637" s="39">
        <f t="shared" ca="1" si="197"/>
        <v>16</v>
      </c>
      <c r="K637" s="48" t="str">
        <f t="shared" ca="1" si="215"/>
        <v>Ruta 3/20</v>
      </c>
      <c r="L637" s="48" t="str">
        <f t="shared" ca="1" si="215"/>
        <v>Echegaray y Caballero (esq. Puente de Hierro - Pd. Bus)</v>
      </c>
      <c r="M637" s="48" t="str">
        <f t="shared" ca="1" si="215"/>
        <v>5:01</v>
      </c>
      <c r="N637" s="48" t="str">
        <f t="shared" ca="1" si="215"/>
        <v>12:59</v>
      </c>
      <c r="O637" s="48" t="str">
        <f t="shared" ca="1" si="215"/>
        <v>20:59</v>
      </c>
      <c r="P637" s="48">
        <f t="shared" ca="1" si="215"/>
        <v>0</v>
      </c>
      <c r="Q637" s="48" t="str">
        <f t="shared" ca="1" si="215"/>
        <v>Opel Planta en Figueruelas</v>
      </c>
      <c r="R637" s="5">
        <f t="shared" ca="1" si="215"/>
        <v>0</v>
      </c>
      <c r="S637" s="5">
        <f t="shared" ca="1" si="215"/>
        <v>0</v>
      </c>
      <c r="T637" s="5" t="str">
        <f t="shared" ca="1" si="215"/>
        <v>3</v>
      </c>
      <c r="U637" s="5" t="str">
        <f t="shared" ca="1" si="215"/>
        <v>20</v>
      </c>
      <c r="V637" s="15">
        <f t="shared" ca="1" si="218"/>
        <v>1</v>
      </c>
      <c r="W637" s="15" t="str">
        <f t="shared" ca="1" si="207"/>
        <v/>
      </c>
      <c r="X637" s="15">
        <f t="shared" ca="1" si="221"/>
        <v>1</v>
      </c>
      <c r="Y637" s="15">
        <f t="shared" ca="1" si="222"/>
        <v>1</v>
      </c>
      <c r="Z637">
        <f t="shared" ca="1" si="223"/>
        <v>0</v>
      </c>
      <c r="AA637">
        <f t="shared" ca="1" si="224"/>
        <v>0</v>
      </c>
      <c r="AB637">
        <f t="shared" ca="1" si="225"/>
        <v>0</v>
      </c>
      <c r="AC637">
        <f t="shared" ca="1" si="199"/>
        <v>5</v>
      </c>
      <c r="AD637">
        <f t="shared" ca="1" si="200"/>
        <v>5</v>
      </c>
    </row>
    <row r="638" spans="5:30" x14ac:dyDescent="0.25">
      <c r="E638">
        <f t="shared" ca="1" si="206"/>
        <v>17</v>
      </c>
      <c r="F638" s="14">
        <f t="shared" si="202"/>
        <v>636</v>
      </c>
      <c r="G638">
        <f t="shared" ca="1" si="219"/>
        <v>4</v>
      </c>
      <c r="H638" s="39">
        <f t="shared" ca="1" si="220"/>
        <v>20</v>
      </c>
      <c r="I638" s="39" t="str">
        <f t="shared" ref="I638:I641" ca="1" si="226">OFFSET($A$2,1+G638,0)</f>
        <v>no_tabulado</v>
      </c>
      <c r="J638" s="39">
        <f t="shared" ca="1" si="197"/>
        <v>17</v>
      </c>
      <c r="K638" s="48" t="str">
        <f t="shared" ca="1" si="215"/>
        <v>Ruta 3/20</v>
      </c>
      <c r="L638" s="48" t="str">
        <f t="shared" ca="1" si="215"/>
        <v>Avd. Puente del Pilar (esq. A. Solans - Pd. Bus)</v>
      </c>
      <c r="M638" s="48" t="str">
        <f t="shared" ca="1" si="215"/>
        <v>5:02</v>
      </c>
      <c r="N638" s="48" t="str">
        <f t="shared" ca="1" si="215"/>
        <v>13:00</v>
      </c>
      <c r="O638" s="48" t="str">
        <f t="shared" ca="1" si="215"/>
        <v>21:00</v>
      </c>
      <c r="P638" s="48">
        <f t="shared" ca="1" si="215"/>
        <v>0</v>
      </c>
      <c r="Q638" s="48" t="str">
        <f t="shared" ca="1" si="215"/>
        <v>Avd. Cataluña (frente Felisa Galé)</v>
      </c>
      <c r="R638" s="5">
        <f t="shared" ca="1" si="215"/>
        <v>0</v>
      </c>
      <c r="S638" s="5">
        <f t="shared" ca="1" si="215"/>
        <v>0</v>
      </c>
      <c r="T638" s="5" t="str">
        <f t="shared" ca="1" si="215"/>
        <v>3</v>
      </c>
      <c r="U638" s="5" t="str">
        <f t="shared" ca="1" si="215"/>
        <v>20</v>
      </c>
      <c r="V638" s="15">
        <f t="shared" ca="1" si="218"/>
        <v>2</v>
      </c>
      <c r="W638" s="15" t="str">
        <f t="shared" ca="1" si="207"/>
        <v/>
      </c>
      <c r="X638" s="15">
        <f t="shared" ca="1" si="221"/>
        <v>1</v>
      </c>
      <c r="Y638" s="15">
        <f t="shared" ca="1" si="222"/>
        <v>1</v>
      </c>
      <c r="Z638">
        <f t="shared" ca="1" si="223"/>
        <v>0</v>
      </c>
      <c r="AA638">
        <f t="shared" ca="1" si="224"/>
        <v>0</v>
      </c>
      <c r="AB638">
        <f t="shared" ca="1" si="225"/>
        <v>0</v>
      </c>
      <c r="AC638">
        <f t="shared" ca="1" si="199"/>
        <v>4</v>
      </c>
      <c r="AD638">
        <f t="shared" ca="1" si="200"/>
        <v>4</v>
      </c>
    </row>
    <row r="639" spans="5:30" x14ac:dyDescent="0.25">
      <c r="E639">
        <f t="shared" ca="1" si="206"/>
        <v>18</v>
      </c>
      <c r="F639" s="33">
        <f t="shared" si="202"/>
        <v>637</v>
      </c>
      <c r="G639">
        <f t="shared" ca="1" si="219"/>
        <v>4</v>
      </c>
      <c r="H639" s="39">
        <f t="shared" ca="1" si="220"/>
        <v>20</v>
      </c>
      <c r="I639" s="39" t="str">
        <f t="shared" ca="1" si="226"/>
        <v>no_tabulado</v>
      </c>
      <c r="J639" s="39">
        <f t="shared" ref="J639:J641" ca="1" si="227">IF(H638&lt;&gt;J638,J638+1,1)</f>
        <v>18</v>
      </c>
      <c r="K639" s="48" t="str">
        <f t="shared" ca="1" si="215"/>
        <v>Ruta 3/20</v>
      </c>
      <c r="L639" s="48" t="str">
        <f t="shared" ca="1" si="215"/>
        <v>Avd. Cataluña (esq. Pº Longares - Pd. Bus)</v>
      </c>
      <c r="M639" s="48" t="str">
        <f t="shared" ca="1" si="215"/>
        <v>5:04</v>
      </c>
      <c r="N639" s="48" t="str">
        <f t="shared" ca="1" si="215"/>
        <v>13:02</v>
      </c>
      <c r="O639" s="48" t="str">
        <f t="shared" ca="1" si="215"/>
        <v>21:02</v>
      </c>
      <c r="P639" s="48">
        <f t="shared" ca="1" si="215"/>
        <v>0</v>
      </c>
      <c r="Q639" s="48" t="str">
        <f t="shared" ca="1" si="215"/>
        <v>Avd. Cataluña (frente Pº Longares)</v>
      </c>
      <c r="R639" s="5">
        <f t="shared" ca="1" si="215"/>
        <v>0</v>
      </c>
      <c r="S639" s="5">
        <f t="shared" ca="1" si="215"/>
        <v>0</v>
      </c>
      <c r="T639" s="5" t="str">
        <f t="shared" ca="1" si="215"/>
        <v>3</v>
      </c>
      <c r="U639" s="5" t="str">
        <f t="shared" ca="1" si="215"/>
        <v>20</v>
      </c>
      <c r="V639" s="15">
        <f t="shared" ca="1" si="218"/>
        <v>3</v>
      </c>
      <c r="W639" s="15" t="str">
        <f t="shared" ca="1" si="207"/>
        <v/>
      </c>
      <c r="X639" s="15">
        <f t="shared" ca="1" si="221"/>
        <v>1</v>
      </c>
      <c r="Y639" s="15">
        <f t="shared" ca="1" si="222"/>
        <v>1</v>
      </c>
      <c r="Z639">
        <f t="shared" ca="1" si="223"/>
        <v>0</v>
      </c>
      <c r="AA639">
        <f t="shared" ca="1" si="224"/>
        <v>0</v>
      </c>
      <c r="AB639">
        <f t="shared" ca="1" si="225"/>
        <v>0</v>
      </c>
      <c r="AC639">
        <f t="shared" ca="1" si="199"/>
        <v>3</v>
      </c>
      <c r="AD639">
        <f t="shared" ca="1" si="200"/>
        <v>3</v>
      </c>
    </row>
    <row r="640" spans="5:30" x14ac:dyDescent="0.25">
      <c r="E640">
        <f t="shared" ref="E640:E641" ca="1" si="228">IF(G640&lt;&gt;G639,1,E639+1)</f>
        <v>19</v>
      </c>
      <c r="F640" s="36">
        <f t="shared" si="202"/>
        <v>638</v>
      </c>
      <c r="G640">
        <f t="shared" ref="G640:G641" ca="1" si="229">IF(H639=J639,G639+1,G639)</f>
        <v>4</v>
      </c>
      <c r="H640" s="39">
        <f t="shared" ref="H640:H641" ca="1" si="230">OFFSET($B$2,1+G640,0)</f>
        <v>20</v>
      </c>
      <c r="I640" s="39" t="str">
        <f t="shared" ca="1" si="226"/>
        <v>no_tabulado</v>
      </c>
      <c r="J640" s="39">
        <f t="shared" ca="1" si="227"/>
        <v>19</v>
      </c>
      <c r="K640" s="48" t="str">
        <f t="shared" ca="1" si="215"/>
        <v>Ruta 3/20</v>
      </c>
      <c r="L640" s="48" t="str">
        <f t="shared" ca="1" si="215"/>
        <v>Avd. Cataluña, nº 126 (Pd. Bus)</v>
      </c>
      <c r="M640" s="48" t="str">
        <f t="shared" ca="1" si="215"/>
        <v>5:06</v>
      </c>
      <c r="N640" s="48" t="str">
        <f t="shared" ca="1" si="215"/>
        <v>13:04</v>
      </c>
      <c r="O640" s="48" t="str">
        <f t="shared" ca="1" si="215"/>
        <v>21:04</v>
      </c>
      <c r="P640" s="48">
        <f t="shared" ca="1" si="215"/>
        <v>0</v>
      </c>
      <c r="Q640" s="48" t="str">
        <f t="shared" ca="1" si="215"/>
        <v>Avd. Puente del Pilar (esq. C/ Jesús)</v>
      </c>
      <c r="R640" s="5"/>
      <c r="S640" s="5">
        <f t="shared" ca="1" si="215"/>
        <v>0</v>
      </c>
      <c r="T640" s="5" t="str">
        <f t="shared" ca="1" si="215"/>
        <v>3</v>
      </c>
      <c r="U640" s="5" t="str">
        <f t="shared" ca="1" si="215"/>
        <v>20</v>
      </c>
      <c r="V640" s="15">
        <f t="shared" ca="1" si="218"/>
        <v>4</v>
      </c>
      <c r="W640" s="15" t="str">
        <f t="shared" ca="1" si="207"/>
        <v/>
      </c>
      <c r="X640" s="15">
        <f t="shared" ca="1" si="221"/>
        <v>1</v>
      </c>
      <c r="Y640" s="15">
        <f t="shared" ca="1" si="222"/>
        <v>1</v>
      </c>
      <c r="Z640">
        <f t="shared" ca="1" si="223"/>
        <v>0</v>
      </c>
      <c r="AA640">
        <f t="shared" ca="1" si="224"/>
        <v>0</v>
      </c>
      <c r="AB640">
        <f t="shared" ca="1" si="225"/>
        <v>0</v>
      </c>
      <c r="AC640">
        <f t="shared" ca="1" si="199"/>
        <v>2</v>
      </c>
      <c r="AD640">
        <f t="shared" ca="1" si="200"/>
        <v>2</v>
      </c>
    </row>
    <row r="641" spans="5:31" x14ac:dyDescent="0.25">
      <c r="E641">
        <f t="shared" ca="1" si="228"/>
        <v>20</v>
      </c>
      <c r="F641" s="36">
        <f t="shared" si="202"/>
        <v>639</v>
      </c>
      <c r="G641">
        <f t="shared" ca="1" si="229"/>
        <v>4</v>
      </c>
      <c r="H641">
        <f t="shared" ca="1" si="230"/>
        <v>20</v>
      </c>
      <c r="I641" t="str">
        <f t="shared" ca="1" si="226"/>
        <v>no_tabulado</v>
      </c>
      <c r="J641">
        <f t="shared" ca="1" si="227"/>
        <v>20</v>
      </c>
      <c r="K641" s="5" t="str">
        <f t="shared" ca="1" si="215"/>
        <v>Ruta 3/20</v>
      </c>
      <c r="L641" s="5" t="str">
        <f t="shared" ca="1" si="215"/>
        <v>Opel Planta en Figueruelas</v>
      </c>
      <c r="M641" s="5" t="str">
        <f t="shared" ca="1" si="215"/>
        <v>5:30</v>
      </c>
      <c r="N641" s="5" t="str">
        <f t="shared" ca="1" si="215"/>
        <v>13:30</v>
      </c>
      <c r="O641" s="5" t="str">
        <f t="shared" ca="1" si="215"/>
        <v>21:30</v>
      </c>
      <c r="P641" s="5">
        <f t="shared" ca="1" si="215"/>
        <v>0</v>
      </c>
      <c r="Q641" s="5" t="str">
        <f t="shared" ca="1" si="215"/>
        <v>Echegaray y Caballero (puente de Hierro)</v>
      </c>
      <c r="R641" s="5">
        <f t="shared" ca="1" si="215"/>
        <v>0</v>
      </c>
      <c r="S641" s="5">
        <f t="shared" ca="1" si="215"/>
        <v>0</v>
      </c>
      <c r="T641" s="5" t="str">
        <f t="shared" ca="1" si="215"/>
        <v>3</v>
      </c>
      <c r="U641" s="5" t="str">
        <f t="shared" ca="1" si="215"/>
        <v>20</v>
      </c>
      <c r="V641" s="15">
        <f t="shared" ca="1" si="218"/>
        <v>5</v>
      </c>
      <c r="W641" s="15" t="str">
        <f ca="1">IF(K641=L641,1,"")</f>
        <v/>
      </c>
      <c r="X641" s="15">
        <f t="shared" ca="1" si="221"/>
        <v>1</v>
      </c>
      <c r="Y641" s="15">
        <f ca="1">IF(AND(Q641&lt;&gt;"",W641=""),1,"")</f>
        <v>1</v>
      </c>
      <c r="Z641">
        <f t="shared" ca="1" si="223"/>
        <v>0</v>
      </c>
      <c r="AA641">
        <f t="shared" ca="1" si="224"/>
        <v>0</v>
      </c>
      <c r="AB641">
        <f t="shared" ca="1" si="225"/>
        <v>0</v>
      </c>
      <c r="AC641">
        <f t="shared" ca="1" si="199"/>
        <v>1</v>
      </c>
      <c r="AD641">
        <f ca="1">IF($W641=1,0,$Y641+AD642)</f>
        <v>1</v>
      </c>
    </row>
    <row r="642" spans="5:31" x14ac:dyDescent="0.25">
      <c r="F642" s="36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>
        <v>0</v>
      </c>
      <c r="V642" s="15"/>
      <c r="W642" s="15">
        <v>0</v>
      </c>
      <c r="X642" s="15">
        <v>0</v>
      </c>
      <c r="Y642" s="15">
        <v>0</v>
      </c>
      <c r="Z642">
        <v>0</v>
      </c>
      <c r="AA642">
        <v>0</v>
      </c>
      <c r="AB642">
        <v>0</v>
      </c>
      <c r="AC642">
        <v>0</v>
      </c>
      <c r="AD642">
        <v>0</v>
      </c>
    </row>
    <row r="643" spans="5:31" x14ac:dyDescent="0.25">
      <c r="E643" s="39"/>
      <c r="F643" s="38"/>
      <c r="G643" s="39"/>
      <c r="H643" s="39"/>
      <c r="I643" s="39"/>
      <c r="J643" s="39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16"/>
      <c r="W643" s="16"/>
      <c r="X643" s="16"/>
      <c r="Y643" s="16"/>
      <c r="Z643" s="39"/>
      <c r="AA643" s="39"/>
      <c r="AB643" s="39"/>
      <c r="AC643" s="39"/>
      <c r="AD643" s="39"/>
      <c r="AE643" s="39"/>
    </row>
    <row r="644" spans="5:31" x14ac:dyDescent="0.25">
      <c r="E644" s="39"/>
      <c r="F644" s="38"/>
      <c r="G644" s="39"/>
      <c r="H644" s="39"/>
      <c r="I644" s="39"/>
      <c r="J644" s="39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16"/>
      <c r="W644" s="16"/>
      <c r="X644" s="16"/>
      <c r="Y644" s="16"/>
      <c r="Z644" s="39"/>
      <c r="AA644" s="39"/>
      <c r="AB644" s="39"/>
      <c r="AC644" s="39"/>
      <c r="AD644" s="39"/>
      <c r="AE644" s="39"/>
    </row>
    <row r="645" spans="5:31" x14ac:dyDescent="0.25">
      <c r="E645" s="39"/>
      <c r="F645" s="38"/>
      <c r="G645" s="39"/>
      <c r="H645" s="39"/>
      <c r="I645" s="39"/>
      <c r="J645" s="39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16"/>
      <c r="W645" s="16"/>
      <c r="X645" s="16"/>
      <c r="Y645" s="16"/>
      <c r="Z645" s="39"/>
      <c r="AA645" s="39"/>
      <c r="AB645" s="39"/>
      <c r="AC645" s="39"/>
      <c r="AD645" s="39"/>
      <c r="AE645" s="39"/>
    </row>
    <row r="646" spans="5:31" x14ac:dyDescent="0.25">
      <c r="F646" s="33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15"/>
      <c r="W646" s="15"/>
      <c r="X646" s="15"/>
      <c r="Y646" s="15"/>
    </row>
    <row r="647" spans="5:31" x14ac:dyDescent="0.25">
      <c r="F647" s="33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15"/>
      <c r="W647" s="15"/>
      <c r="X647" s="15"/>
      <c r="Y647" s="15"/>
    </row>
    <row r="648" spans="5:31" x14ac:dyDescent="0.25">
      <c r="F648" s="33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15"/>
      <c r="W648" s="15"/>
      <c r="X648" s="15"/>
      <c r="Y648" s="15"/>
    </row>
    <row r="649" spans="5:31" x14ac:dyDescent="0.25">
      <c r="F649" s="33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15"/>
      <c r="W649" s="15"/>
      <c r="X649" s="15"/>
      <c r="Y649" s="15"/>
    </row>
    <row r="650" spans="5:31" x14ac:dyDescent="0.25">
      <c r="F650" s="33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15"/>
      <c r="W650" s="15"/>
      <c r="X650" s="15"/>
      <c r="Y650" s="15"/>
    </row>
    <row r="651" spans="5:31" x14ac:dyDescent="0.25">
      <c r="F651" s="33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15"/>
      <c r="W651" s="15"/>
      <c r="X651" s="15"/>
      <c r="Y651" s="15"/>
    </row>
    <row r="652" spans="5:31" x14ac:dyDescent="0.25">
      <c r="F652" s="33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15"/>
      <c r="W652" s="15"/>
      <c r="X652" s="15"/>
      <c r="Y652" s="15"/>
    </row>
    <row r="653" spans="5:31" x14ac:dyDescent="0.25">
      <c r="F653" s="33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15"/>
      <c r="W653" s="15"/>
      <c r="X653" s="15"/>
      <c r="Y653" s="15"/>
    </row>
    <row r="654" spans="5:31" x14ac:dyDescent="0.25">
      <c r="F654" s="33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15"/>
      <c r="W654" s="15"/>
      <c r="X654" s="15"/>
      <c r="Y654" s="15"/>
    </row>
    <row r="655" spans="5:31" x14ac:dyDescent="0.25">
      <c r="F655" s="33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15"/>
      <c r="W655" s="15"/>
      <c r="X655" s="15"/>
      <c r="Y655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J1052"/>
  <sheetViews>
    <sheetView topLeftCell="AA1" workbookViewId="0">
      <pane ySplit="1" topLeftCell="A2" activePane="bottomLeft" state="frozen"/>
      <selection pane="bottomLeft" activeCell="AH7" sqref="AH7"/>
    </sheetView>
  </sheetViews>
  <sheetFormatPr baseColWidth="10" defaultRowHeight="15" x14ac:dyDescent="0.25"/>
  <cols>
    <col min="1" max="1" width="5.7109375" style="17" bestFit="1" customWidth="1"/>
    <col min="2" max="2" width="7.85546875" style="17" customWidth="1"/>
    <col min="3" max="3" width="6.42578125" style="17" customWidth="1"/>
    <col min="4" max="4" width="21.85546875" bestFit="1" customWidth="1"/>
    <col min="16" max="16" width="5.28515625" style="35" customWidth="1"/>
    <col min="17" max="18" width="11.42578125" style="35"/>
    <col min="19" max="19" width="12.85546875" style="35" bestFit="1" customWidth="1"/>
    <col min="20" max="21" width="12.85546875" style="35" customWidth="1"/>
    <col min="23" max="26" width="11.42578125" style="35"/>
    <col min="27" max="27" width="11.42578125" style="36"/>
    <col min="28" max="28" width="23.7109375" style="35" bestFit="1" customWidth="1"/>
    <col min="29" max="29" width="11.85546875" bestFit="1" customWidth="1"/>
    <col min="30" max="30" width="52.85546875" bestFit="1" customWidth="1"/>
    <col min="31" max="34" width="11.42578125" style="35"/>
  </cols>
  <sheetData>
    <row r="1" spans="1:34" x14ac:dyDescent="0.25">
      <c r="A1" s="17" t="s">
        <v>681</v>
      </c>
      <c r="B1" s="17" t="s">
        <v>655</v>
      </c>
      <c r="C1" s="17" t="s">
        <v>682</v>
      </c>
      <c r="D1" s="18" t="s">
        <v>683</v>
      </c>
      <c r="K1" s="35" t="s">
        <v>1173</v>
      </c>
      <c r="L1" s="36" t="s">
        <v>1171</v>
      </c>
      <c r="M1" s="36"/>
      <c r="N1" s="35" t="s">
        <v>1172</v>
      </c>
      <c r="O1" s="35" t="s">
        <v>716</v>
      </c>
      <c r="P1" s="35" t="s">
        <v>655</v>
      </c>
      <c r="Q1" s="32" t="s">
        <v>682</v>
      </c>
      <c r="R1" s="37" t="s">
        <v>711</v>
      </c>
      <c r="S1" s="35" t="s">
        <v>715</v>
      </c>
      <c r="T1" s="35" t="s">
        <v>722</v>
      </c>
      <c r="U1" s="35" t="s">
        <v>723</v>
      </c>
      <c r="W1" s="37" t="s">
        <v>714</v>
      </c>
      <c r="X1" s="35" t="s">
        <v>712</v>
      </c>
      <c r="Y1" s="35" t="s">
        <v>690</v>
      </c>
      <c r="Z1" s="35" t="s">
        <v>713</v>
      </c>
    </row>
    <row r="2" spans="1:34" x14ac:dyDescent="0.25">
      <c r="A2" s="17">
        <v>0</v>
      </c>
      <c r="B2" s="17">
        <v>0</v>
      </c>
      <c r="C2" s="17">
        <v>0</v>
      </c>
      <c r="D2" s="17">
        <v>0</v>
      </c>
      <c r="V2" s="39"/>
      <c r="W2" s="38"/>
      <c r="X2" s="38"/>
      <c r="Y2" s="38"/>
      <c r="Z2" s="38"/>
      <c r="AA2" s="38"/>
    </row>
    <row r="3" spans="1:34" x14ac:dyDescent="0.25">
      <c r="A3" s="19">
        <f t="shared" ref="A3:A10" si="0">IF(D3&lt;&gt;"",A2+1,"")</f>
        <v>1</v>
      </c>
      <c r="B3" s="19">
        <v>1</v>
      </c>
      <c r="C3" s="19">
        <v>1</v>
      </c>
      <c r="D3" s="19" t="s">
        <v>1192</v>
      </c>
      <c r="E3" s="5">
        <f ca="1">MATCH("Ruta "&amp;B3&amp;"/"&amp;C3,'Todas paradas'!K:K,0)</f>
        <v>370</v>
      </c>
      <c r="F3" s="5">
        <f ca="1">INDEX('Todas paradas'!Z:Z,E3)</f>
        <v>60</v>
      </c>
      <c r="G3" s="5">
        <f ca="1">INDEX('Todas paradas'!AA:AA,E3)+1</f>
        <v>30</v>
      </c>
      <c r="H3" s="5">
        <f ca="1">INDEX('Todas paradas'!AB:AB,E3)</f>
        <v>30</v>
      </c>
      <c r="K3" s="35">
        <f>K2+1</f>
        <v>1</v>
      </c>
      <c r="L3" s="36">
        <f ca="1">IF(P3&lt;&gt;P2,L2,L2+1)</f>
        <v>0</v>
      </c>
      <c r="M3" s="38">
        <f t="shared" ref="M3:M35" si="1">IF(O2,1,M2+1)</f>
        <v>1</v>
      </c>
      <c r="N3" s="38">
        <v>1</v>
      </c>
      <c r="O3" s="35">
        <f t="shared" ref="O3:O35" ca="1" si="2">IF(Z3=S3,1,0)</f>
        <v>0</v>
      </c>
      <c r="P3" s="36">
        <f ca="1">OFFSET($B$2,1+N3,0)</f>
        <v>1</v>
      </c>
      <c r="Q3" s="36">
        <f ca="1">OFFSET($C$2,1+N3,0)</f>
        <v>3</v>
      </c>
      <c r="R3" s="35">
        <f ca="1">OFFSET($E$2,N3,0)</f>
        <v>370</v>
      </c>
      <c r="S3" s="35">
        <f ca="1">OFFSET($F$2,N3,0)</f>
        <v>60</v>
      </c>
      <c r="T3" s="35">
        <f ca="1">OFFSET($G$2,N3,0)</f>
        <v>30</v>
      </c>
      <c r="U3" s="35">
        <f ca="1">OFFSET($H$2,N3,0)</f>
        <v>30</v>
      </c>
      <c r="V3" s="39"/>
      <c r="W3" s="38">
        <v>0</v>
      </c>
      <c r="X3" s="38">
        <f ca="1">IF(Z3&lt;=T3,1,0)</f>
        <v>1</v>
      </c>
      <c r="Y3" s="38">
        <f ca="1">IF(NOT(X3),1,0)</f>
        <v>0</v>
      </c>
      <c r="Z3" s="38">
        <f>IF(O2,1,Z2+1)</f>
        <v>1</v>
      </c>
      <c r="AA3" s="38"/>
      <c r="AB3" s="36" t="str">
        <f ca="1">OFFSET($D$2,N3,0)</f>
        <v>Rutas_1</v>
      </c>
      <c r="AC3" t="str">
        <f ca="1">SUBSTITUTE(OFFSET('Todas paradas'!K$1,R3+W3-1,0),"/","_")</f>
        <v>Ruta 1_1</v>
      </c>
      <c r="AD3" t="str">
        <f ca="1">IF(X3,OFFSET('Todas paradas'!L$1,R3+W3-1,0),OFFSET('Todas paradas'!Q$1,R3+W3-1,0))</f>
        <v>Ruta 1/1</v>
      </c>
      <c r="AE3" s="36">
        <f ca="1">IF(X3,OFFSET('Todas paradas'!M$1,R3+W3-1,0),"")</f>
        <v>0</v>
      </c>
      <c r="AF3" s="36">
        <f ca="1">IF(X3,OFFSET('Todas paradas'!N$1,R3+W3-1,0),"")</f>
        <v>0</v>
      </c>
      <c r="AG3" s="36">
        <f ca="1">IF(X3,OFFSET('Todas paradas'!O$1,R3+W3-1,0),"")</f>
        <v>0</v>
      </c>
      <c r="AH3" s="36">
        <f ca="1">IF(X3,OFFSET('Todas paradas'!P$1,R3+W3-1,0),"")</f>
        <v>0</v>
      </c>
    </row>
    <row r="4" spans="1:34" x14ac:dyDescent="0.25">
      <c r="A4" s="20">
        <f t="shared" si="0"/>
        <v>2</v>
      </c>
      <c r="B4" s="20">
        <v>1</v>
      </c>
      <c r="C4" s="20">
        <v>3</v>
      </c>
      <c r="D4" s="20" t="s">
        <v>1193</v>
      </c>
      <c r="E4" s="5">
        <f ca="1">MATCH("Ruta "&amp;B4&amp;"/"&amp;C4,'Todas paradas'!K:K,0)</f>
        <v>401</v>
      </c>
      <c r="F4" s="5">
        <f ca="1">INDEX('Todas paradas'!Z:Z,E4)</f>
        <v>31</v>
      </c>
      <c r="G4" s="5">
        <f ca="1">INDEX('Todas paradas'!AA:AA,E4)+1</f>
        <v>16</v>
      </c>
      <c r="H4" s="5">
        <f ca="1">INDEX('Todas paradas'!AB:AB,E4)</f>
        <v>15</v>
      </c>
      <c r="K4" s="36">
        <f t="shared" ref="K4:K35" si="3">K3+1</f>
        <v>2</v>
      </c>
      <c r="L4" s="36">
        <f t="shared" ref="L4:L67" ca="1" si="4">IF(P4&lt;&gt;P3,L3,L3+1)</f>
        <v>1</v>
      </c>
      <c r="M4" s="38">
        <f t="shared" ca="1" si="1"/>
        <v>2</v>
      </c>
      <c r="N4" s="38">
        <f t="shared" ref="N4:N35" ca="1" si="5">IF(M3=S3,N3+1,N3)</f>
        <v>1</v>
      </c>
      <c r="O4" s="35">
        <f t="shared" ca="1" si="2"/>
        <v>0</v>
      </c>
      <c r="P4" s="36">
        <f t="shared" ref="P4:P35" ca="1" si="6">OFFSET($B$2,1+N4,0)</f>
        <v>1</v>
      </c>
      <c r="Q4" s="36">
        <f t="shared" ref="Q4:Q35" ca="1" si="7">OFFSET($C$2,1+N4,0)</f>
        <v>3</v>
      </c>
      <c r="R4" s="36">
        <f t="shared" ref="R4:R67" ca="1" si="8">OFFSET($E$2,N4,0)</f>
        <v>370</v>
      </c>
      <c r="S4" s="36">
        <f t="shared" ref="S4:S67" ca="1" si="9">OFFSET($F$2,N4,0)</f>
        <v>60</v>
      </c>
      <c r="T4" s="36">
        <f t="shared" ref="T4:T67" ca="1" si="10">OFFSET($G$2,N4,0)</f>
        <v>30</v>
      </c>
      <c r="U4" s="36">
        <f t="shared" ref="U4:U55" ca="1" si="11">OFFSET($H$2,N4,0)</f>
        <v>30</v>
      </c>
      <c r="V4" s="39"/>
      <c r="W4" s="38">
        <f t="shared" ref="W4:W28" ca="1" si="12">IF(N4&lt;&gt;N3,0,IF(X4,W3+1,IF(AND(Y4,NOT(Y3)),1,IF(Y4,W3+1))))</f>
        <v>1</v>
      </c>
      <c r="X4" s="38">
        <f t="shared" ref="X4:X28" ca="1" si="13">IF(Z4&lt;=T4,1,0)</f>
        <v>1</v>
      </c>
      <c r="Y4" s="38">
        <f t="shared" ref="Y4:Y14" ca="1" si="14">IF(NOT(X4),1,0)</f>
        <v>0</v>
      </c>
      <c r="Z4" s="38">
        <f t="shared" ref="Z4:Z28" ca="1" si="15">IF(O3,1,Z3+1)</f>
        <v>2</v>
      </c>
      <c r="AA4" s="38"/>
      <c r="AB4" s="36" t="str">
        <f t="shared" ref="AB4:AB67" ca="1" si="16">OFFSET($D$2,N4,0)</f>
        <v>Rutas_1</v>
      </c>
      <c r="AC4" t="str">
        <f ca="1">SUBSTITUTE(OFFSET('Todas paradas'!K$1,R4+W4-1,0),"/","_")</f>
        <v>Ruta 1_1</v>
      </c>
      <c r="AD4" t="str">
        <f ca="1">IF(X4,OFFSET('Todas paradas'!L$1,R4+W4-1,0),OFFSET('Todas paradas'!Q$1,R4+W4-1,0))</f>
        <v>Vía Hispanidad (esq. Gómez Laguna - Pd. Bus)</v>
      </c>
      <c r="AE4" s="36" t="str">
        <f ca="1">IF(X4,OFFSET('Todas paradas'!M$1,R4+W4-1,0),"")</f>
        <v>04:40</v>
      </c>
      <c r="AF4" s="36" t="str">
        <f ca="1">IF(X4,OFFSET('Todas paradas'!N$1,R4+W4-1,0),"")</f>
        <v>12:31</v>
      </c>
      <c r="AG4" s="36" t="str">
        <f ca="1">IF(X4,OFFSET('Todas paradas'!O$1,R4+W4-1,0),"")</f>
        <v>20:38</v>
      </c>
      <c r="AH4" s="36" t="str">
        <f ca="1">IF(X4,OFFSET('Todas paradas'!P$1,R4+W4-1,0),"")</f>
        <v>06:38</v>
      </c>
    </row>
    <row r="5" spans="1:34" x14ac:dyDescent="0.25">
      <c r="A5" s="20">
        <f t="shared" si="0"/>
        <v>3</v>
      </c>
      <c r="B5" s="20">
        <v>2</v>
      </c>
      <c r="C5" s="20">
        <v>3</v>
      </c>
      <c r="D5" s="20" t="s">
        <v>1193</v>
      </c>
      <c r="E5" s="5">
        <f ca="1">MATCH("Ruta "&amp;B5&amp;"/"&amp;C5,'Todas paradas'!K:K,0)</f>
        <v>417</v>
      </c>
      <c r="F5" s="5">
        <f ca="1">INDEX('Todas paradas'!Z:Z,E5)</f>
        <v>31</v>
      </c>
      <c r="G5" s="5">
        <f ca="1">INDEX('Todas paradas'!AA:AA,E5)+1</f>
        <v>16</v>
      </c>
      <c r="H5" s="5">
        <f ca="1">INDEX('Todas paradas'!AB:AB,E5)</f>
        <v>15</v>
      </c>
      <c r="K5" s="36">
        <f t="shared" si="3"/>
        <v>3</v>
      </c>
      <c r="L5" s="36">
        <f t="shared" ca="1" si="4"/>
        <v>2</v>
      </c>
      <c r="M5" s="38">
        <f t="shared" ca="1" si="1"/>
        <v>3</v>
      </c>
      <c r="N5" s="38">
        <f ca="1">IF(M4=S4,N4+1,N4)</f>
        <v>1</v>
      </c>
      <c r="O5" s="35">
        <f t="shared" ca="1" si="2"/>
        <v>0</v>
      </c>
      <c r="P5" s="36">
        <f t="shared" ca="1" si="6"/>
        <v>1</v>
      </c>
      <c r="Q5" s="36">
        <f t="shared" ca="1" si="7"/>
        <v>3</v>
      </c>
      <c r="R5" s="36">
        <f t="shared" ca="1" si="8"/>
        <v>370</v>
      </c>
      <c r="S5" s="36">
        <f t="shared" ca="1" si="9"/>
        <v>60</v>
      </c>
      <c r="T5" s="36">
        <f t="shared" ca="1" si="10"/>
        <v>30</v>
      </c>
      <c r="U5" s="36">
        <f t="shared" ca="1" si="11"/>
        <v>30</v>
      </c>
      <c r="V5" s="39"/>
      <c r="W5" s="38">
        <f t="shared" ca="1" si="12"/>
        <v>2</v>
      </c>
      <c r="X5" s="38">
        <f t="shared" ca="1" si="13"/>
        <v>1</v>
      </c>
      <c r="Y5" s="38">
        <f t="shared" ca="1" si="14"/>
        <v>0</v>
      </c>
      <c r="Z5" s="38">
        <f t="shared" ca="1" si="15"/>
        <v>3</v>
      </c>
      <c r="AA5" s="38"/>
      <c r="AB5" s="36" t="str">
        <f t="shared" ca="1" si="16"/>
        <v>Rutas_1</v>
      </c>
      <c r="AC5" t="str">
        <f ca="1">SUBSTITUTE(OFFSET('Todas paradas'!K$1,R5+W5-1,0),"/","_")</f>
        <v>Ruta 1_1</v>
      </c>
      <c r="AD5" t="str">
        <f ca="1">IF(X5,OFFSET('Todas paradas'!L$1,R5+W5-1,0),OFFSET('Todas paradas'!Q$1,R5+W5-1,0))</f>
        <v>Vía Hispanidad (Gasolinera Casablanca - esq. C/ La Vía)</v>
      </c>
      <c r="AE5" s="36" t="str">
        <f ca="1">IF(X5,OFFSET('Todas paradas'!M$1,R5+W5-1,0),"")</f>
        <v>04:42</v>
      </c>
      <c r="AF5" s="36" t="str">
        <f ca="1">IF(X5,OFFSET('Todas paradas'!N$1,R5+W5-1,0),"")</f>
        <v>12:33</v>
      </c>
      <c r="AG5" s="36" t="str">
        <f ca="1">IF(X5,OFFSET('Todas paradas'!O$1,R5+W5-1,0),"")</f>
        <v>20:40</v>
      </c>
      <c r="AH5" s="36" t="str">
        <f ca="1">IF(X5,OFFSET('Todas paradas'!P$1,R5+W5-1,0),"")</f>
        <v>06:40</v>
      </c>
    </row>
    <row r="6" spans="1:34" x14ac:dyDescent="0.25">
      <c r="A6" s="20">
        <f t="shared" si="0"/>
        <v>4</v>
      </c>
      <c r="B6" s="20">
        <v>3</v>
      </c>
      <c r="C6" s="20">
        <v>3</v>
      </c>
      <c r="D6" s="20" t="s">
        <v>1193</v>
      </c>
      <c r="E6" s="5">
        <f ca="1">MATCH("Ruta "&amp;B6&amp;"/"&amp;C6,'Todas paradas'!K:K,0)</f>
        <v>433</v>
      </c>
      <c r="F6" s="5">
        <f ca="1">INDEX('Todas paradas'!Z:Z,E6)</f>
        <v>27</v>
      </c>
      <c r="G6" s="5">
        <f ca="1">INDEX('Todas paradas'!AA:AA,E6)+1</f>
        <v>14</v>
      </c>
      <c r="H6" s="5">
        <f ca="1">INDEX('Todas paradas'!AB:AB,E6)</f>
        <v>13</v>
      </c>
      <c r="K6" s="36">
        <f t="shared" si="3"/>
        <v>4</v>
      </c>
      <c r="L6" s="36">
        <f t="shared" ca="1" si="4"/>
        <v>3</v>
      </c>
      <c r="M6" s="38">
        <f t="shared" ca="1" si="1"/>
        <v>4</v>
      </c>
      <c r="N6" s="38">
        <f t="shared" ca="1" si="5"/>
        <v>1</v>
      </c>
      <c r="O6" s="35">
        <f t="shared" ca="1" si="2"/>
        <v>0</v>
      </c>
      <c r="P6" s="36">
        <f t="shared" ca="1" si="6"/>
        <v>1</v>
      </c>
      <c r="Q6" s="36">
        <f t="shared" ca="1" si="7"/>
        <v>3</v>
      </c>
      <c r="R6" s="36">
        <f t="shared" ca="1" si="8"/>
        <v>370</v>
      </c>
      <c r="S6" s="36">
        <f t="shared" ca="1" si="9"/>
        <v>60</v>
      </c>
      <c r="T6" s="36">
        <f t="shared" ca="1" si="10"/>
        <v>30</v>
      </c>
      <c r="U6" s="36">
        <f t="shared" ca="1" si="11"/>
        <v>30</v>
      </c>
      <c r="V6" s="39"/>
      <c r="W6" s="38">
        <f t="shared" ca="1" si="12"/>
        <v>3</v>
      </c>
      <c r="X6" s="38">
        <f t="shared" ca="1" si="13"/>
        <v>1</v>
      </c>
      <c r="Y6" s="38">
        <f t="shared" ca="1" si="14"/>
        <v>0</v>
      </c>
      <c r="Z6" s="38">
        <f t="shared" ca="1" si="15"/>
        <v>4</v>
      </c>
      <c r="AA6" s="38"/>
      <c r="AB6" s="36" t="str">
        <f t="shared" ca="1" si="16"/>
        <v>Rutas_1</v>
      </c>
      <c r="AC6" t="str">
        <f ca="1">SUBSTITUTE(OFFSET('Todas paradas'!K$1,R6+W6-1,0),"/","_")</f>
        <v>Ruta 1_1</v>
      </c>
      <c r="AD6" t="str">
        <f ca="1">IF(X6,OFFSET('Todas paradas'!L$1,R6+W6-1,0),OFFSET('Todas paradas'!Q$1,R6+W6-1,0))</f>
        <v>Avd. América (esq. C/ Pontevedra - Pd. Bus)</v>
      </c>
      <c r="AE6" s="36" t="str">
        <f ca="1">IF(X6,OFFSET('Todas paradas'!M$1,R6+W6-1,0),"")</f>
        <v>04:45</v>
      </c>
      <c r="AF6" s="36" t="str">
        <f ca="1">IF(X6,OFFSET('Todas paradas'!N$1,R6+W6-1,0),"")</f>
        <v>12:36</v>
      </c>
      <c r="AG6" s="36" t="str">
        <f ca="1">IF(X6,OFFSET('Todas paradas'!O$1,R6+W6-1,0),"")</f>
        <v>20:43</v>
      </c>
      <c r="AH6" s="36" t="str">
        <f ca="1">IF(X6,OFFSET('Todas paradas'!P$1,R6+W6-1,0),"")</f>
        <v>06:43</v>
      </c>
    </row>
    <row r="7" spans="1:34" x14ac:dyDescent="0.25">
      <c r="A7" s="19">
        <f t="shared" si="0"/>
        <v>5</v>
      </c>
      <c r="B7" s="19">
        <v>1</v>
      </c>
      <c r="C7" s="19" t="s">
        <v>684</v>
      </c>
      <c r="D7" s="19" t="s">
        <v>1194</v>
      </c>
      <c r="E7" s="5">
        <f ca="1">MATCH("Ruta "&amp;B7&amp;"/"&amp;C7,'Todas paradas'!K:K,0)</f>
        <v>153</v>
      </c>
      <c r="F7" s="5">
        <f ca="1">INDEX('Todas paradas'!Z:Z,E7)</f>
        <v>60</v>
      </c>
      <c r="G7" s="5">
        <f ca="1">INDEX('Todas paradas'!AA:AA,E7)+1</f>
        <v>30</v>
      </c>
      <c r="H7" s="5">
        <f ca="1">INDEX('Todas paradas'!AB:AB,E7)</f>
        <v>30</v>
      </c>
      <c r="J7" s="35"/>
      <c r="K7" s="36">
        <f t="shared" si="3"/>
        <v>5</v>
      </c>
      <c r="L7" s="36">
        <f t="shared" ca="1" si="4"/>
        <v>4</v>
      </c>
      <c r="M7" s="38">
        <f t="shared" ca="1" si="1"/>
        <v>5</v>
      </c>
      <c r="N7" s="38">
        <f t="shared" ca="1" si="5"/>
        <v>1</v>
      </c>
      <c r="O7" s="35">
        <f t="shared" ca="1" si="2"/>
        <v>0</v>
      </c>
      <c r="P7" s="36">
        <f t="shared" ca="1" si="6"/>
        <v>1</v>
      </c>
      <c r="Q7" s="36">
        <f t="shared" ca="1" si="7"/>
        <v>3</v>
      </c>
      <c r="R7" s="36">
        <f t="shared" ca="1" si="8"/>
        <v>370</v>
      </c>
      <c r="S7" s="36">
        <f t="shared" ca="1" si="9"/>
        <v>60</v>
      </c>
      <c r="T7" s="36">
        <f t="shared" ca="1" si="10"/>
        <v>30</v>
      </c>
      <c r="U7" s="36">
        <f t="shared" ca="1" si="11"/>
        <v>30</v>
      </c>
      <c r="V7" s="39"/>
      <c r="W7" s="38">
        <f t="shared" ca="1" si="12"/>
        <v>4</v>
      </c>
      <c r="X7" s="38">
        <f t="shared" ca="1" si="13"/>
        <v>1</v>
      </c>
      <c r="Y7" s="38">
        <f t="shared" ca="1" si="14"/>
        <v>0</v>
      </c>
      <c r="Z7" s="38">
        <f t="shared" ca="1" si="15"/>
        <v>5</v>
      </c>
      <c r="AA7" s="38"/>
      <c r="AB7" s="36" t="str">
        <f t="shared" ca="1" si="16"/>
        <v>Rutas_1</v>
      </c>
      <c r="AC7" t="str">
        <f ca="1">SUBSTITUTE(OFFSET('Todas paradas'!K$1,R7+W7-1,0),"/","_")</f>
        <v>Ruta 1_1</v>
      </c>
      <c r="AD7" t="str">
        <f ca="1">IF(X7,OFFSET('Todas paradas'!L$1,R7+W7-1,0),OFFSET('Todas paradas'!Q$1,R7+W7-1,0))</f>
        <v>Pº de Cuellar (esquina Vía San Fernando)</v>
      </c>
      <c r="AE7" s="36" t="str">
        <f ca="1">IF(X7,OFFSET('Todas paradas'!M$1,R7+W7-1,0),"")</f>
        <v>04:47</v>
      </c>
      <c r="AF7" s="36" t="str">
        <f ca="1">IF(X7,OFFSET('Todas paradas'!N$1,R7+W7-1,0),"")</f>
        <v>12:38</v>
      </c>
      <c r="AG7" s="36" t="str">
        <f ca="1">IF(X7,OFFSET('Todas paradas'!O$1,R7+W7-1,0),"")</f>
        <v>20:45</v>
      </c>
      <c r="AH7" s="36" t="str">
        <f ca="1">IF(X7,OFFSET('Todas paradas'!P$1,R7+W7-1,0),"")</f>
        <v>06:45</v>
      </c>
    </row>
    <row r="8" spans="1:34" x14ac:dyDescent="0.25">
      <c r="A8" s="20">
        <f t="shared" si="0"/>
        <v>6</v>
      </c>
      <c r="B8" s="20">
        <v>1</v>
      </c>
      <c r="C8" s="20" t="s">
        <v>685</v>
      </c>
      <c r="D8" s="20" t="s">
        <v>1195</v>
      </c>
      <c r="E8" s="5">
        <f ca="1">MATCH("Ruta "&amp;B8&amp;"/"&amp;C8,'Todas paradas'!K:K,0)</f>
        <v>184</v>
      </c>
      <c r="F8" s="5">
        <f ca="1">INDEX('Todas paradas'!Z:Z,E8)</f>
        <v>31</v>
      </c>
      <c r="G8" s="5">
        <f ca="1">INDEX('Todas paradas'!AA:AA,E8)+1</f>
        <v>16</v>
      </c>
      <c r="H8" s="5">
        <f ca="1">INDEX('Todas paradas'!AB:AB,E8)</f>
        <v>15</v>
      </c>
      <c r="J8" s="35"/>
      <c r="K8" s="36">
        <f t="shared" si="3"/>
        <v>6</v>
      </c>
      <c r="L8" s="36">
        <f t="shared" ca="1" si="4"/>
        <v>5</v>
      </c>
      <c r="M8" s="38">
        <f t="shared" ca="1" si="1"/>
        <v>6</v>
      </c>
      <c r="N8" s="38">
        <f t="shared" ca="1" si="5"/>
        <v>1</v>
      </c>
      <c r="O8" s="35">
        <f t="shared" ca="1" si="2"/>
        <v>0</v>
      </c>
      <c r="P8" s="36">
        <f t="shared" ca="1" si="6"/>
        <v>1</v>
      </c>
      <c r="Q8" s="36">
        <f t="shared" ca="1" si="7"/>
        <v>3</v>
      </c>
      <c r="R8" s="36">
        <f t="shared" ca="1" si="8"/>
        <v>370</v>
      </c>
      <c r="S8" s="36">
        <f t="shared" ca="1" si="9"/>
        <v>60</v>
      </c>
      <c r="T8" s="36">
        <f t="shared" ca="1" si="10"/>
        <v>30</v>
      </c>
      <c r="U8" s="36">
        <f t="shared" ca="1" si="11"/>
        <v>30</v>
      </c>
      <c r="V8" s="39"/>
      <c r="W8" s="38">
        <f t="shared" ca="1" si="12"/>
        <v>5</v>
      </c>
      <c r="X8" s="38">
        <f t="shared" ca="1" si="13"/>
        <v>1</v>
      </c>
      <c r="Y8" s="38">
        <f t="shared" ca="1" si="14"/>
        <v>0</v>
      </c>
      <c r="Z8" s="38">
        <f t="shared" ca="1" si="15"/>
        <v>6</v>
      </c>
      <c r="AA8" s="38"/>
      <c r="AB8" s="36" t="str">
        <f t="shared" ca="1" si="16"/>
        <v>Rutas_1</v>
      </c>
      <c r="AC8" t="str">
        <f ca="1">SUBSTITUTE(OFFSET('Todas paradas'!K$1,R8+W8-1,0),"/","_")</f>
        <v>Ruta 1_1</v>
      </c>
      <c r="AD8" t="str">
        <f ca="1">IF(X8,OFFSET('Todas paradas'!L$1,R8+W8-1,0),OFFSET('Todas paradas'!Q$1,R8+W8-1,0))</f>
        <v>Avenida San José (esq. C/ Bellavista - Pd. Bus)</v>
      </c>
      <c r="AE8" s="36" t="str">
        <f ca="1">IF(X8,OFFSET('Todas paradas'!M$1,R8+W8-1,0),"")</f>
        <v>04:49</v>
      </c>
      <c r="AF8" s="36" t="str">
        <f ca="1">IF(X8,OFFSET('Todas paradas'!N$1,R8+W8-1,0),"")</f>
        <v>12:40</v>
      </c>
      <c r="AG8" s="36" t="str">
        <f ca="1">IF(X8,OFFSET('Todas paradas'!O$1,R8+W8-1,0),"")</f>
        <v>20:47</v>
      </c>
      <c r="AH8" s="36" t="str">
        <f ca="1">IF(X8,OFFSET('Todas paradas'!P$1,R8+W8-1,0),"")</f>
        <v>06:47</v>
      </c>
    </row>
    <row r="9" spans="1:34" x14ac:dyDescent="0.25">
      <c r="A9" s="20">
        <f t="shared" si="0"/>
        <v>7</v>
      </c>
      <c r="B9" s="20">
        <v>2</v>
      </c>
      <c r="C9" s="20" t="s">
        <v>685</v>
      </c>
      <c r="D9" s="20" t="s">
        <v>1195</v>
      </c>
      <c r="E9" s="5">
        <f ca="1">MATCH("Ruta "&amp;B9&amp;"/"&amp;C9,'Todas paradas'!K:K,0)</f>
        <v>200</v>
      </c>
      <c r="F9" s="5">
        <f ca="1">INDEX('Todas paradas'!Z:Z,E9)</f>
        <v>31</v>
      </c>
      <c r="G9" s="5">
        <f ca="1">INDEX('Todas paradas'!AA:AA,E9)+1</f>
        <v>16</v>
      </c>
      <c r="H9" s="5">
        <f ca="1">INDEX('Todas paradas'!AB:AB,E9)</f>
        <v>15</v>
      </c>
      <c r="J9" s="35"/>
      <c r="K9" s="36">
        <f t="shared" si="3"/>
        <v>7</v>
      </c>
      <c r="L9" s="36">
        <f t="shared" ca="1" si="4"/>
        <v>6</v>
      </c>
      <c r="M9" s="38">
        <f t="shared" ca="1" si="1"/>
        <v>7</v>
      </c>
      <c r="N9" s="38">
        <f t="shared" ca="1" si="5"/>
        <v>1</v>
      </c>
      <c r="O9" s="35">
        <f t="shared" ca="1" si="2"/>
        <v>0</v>
      </c>
      <c r="P9" s="36">
        <f t="shared" ca="1" si="6"/>
        <v>1</v>
      </c>
      <c r="Q9" s="36">
        <f t="shared" ca="1" si="7"/>
        <v>3</v>
      </c>
      <c r="R9" s="36">
        <f t="shared" ca="1" si="8"/>
        <v>370</v>
      </c>
      <c r="S9" s="36">
        <f t="shared" ca="1" si="9"/>
        <v>60</v>
      </c>
      <c r="T9" s="36">
        <f t="shared" ca="1" si="10"/>
        <v>30</v>
      </c>
      <c r="U9" s="36">
        <f t="shared" ca="1" si="11"/>
        <v>30</v>
      </c>
      <c r="V9" s="39"/>
      <c r="W9" s="38">
        <f t="shared" ca="1" si="12"/>
        <v>6</v>
      </c>
      <c r="X9" s="38">
        <f t="shared" ca="1" si="13"/>
        <v>1</v>
      </c>
      <c r="Y9" s="38">
        <f t="shared" ca="1" si="14"/>
        <v>0</v>
      </c>
      <c r="Z9" s="38">
        <f t="shared" ca="1" si="15"/>
        <v>7</v>
      </c>
      <c r="AA9" s="38"/>
      <c r="AB9" s="36" t="str">
        <f t="shared" ca="1" si="16"/>
        <v>Rutas_1</v>
      </c>
      <c r="AC9" t="str">
        <f ca="1">SUBSTITUTE(OFFSET('Todas paradas'!K$1,R9+W9-1,0),"/","_")</f>
        <v>Ruta 1_1</v>
      </c>
      <c r="AD9" t="str">
        <f ca="1">IF(X9,OFFSET('Todas paradas'!L$1,R9+W9-1,0),OFFSET('Todas paradas'!Q$1,R9+W9-1,0))</f>
        <v>Avenida Tenor Fleta, nº 115-117</v>
      </c>
      <c r="AE9" s="36" t="str">
        <f ca="1">IF(X9,OFFSET('Todas paradas'!M$1,R9+W9-1,0),"")</f>
        <v>04:50</v>
      </c>
      <c r="AF9" s="36" t="str">
        <f ca="1">IF(X9,OFFSET('Todas paradas'!N$1,R9+W9-1,0),"")</f>
        <v>12:41</v>
      </c>
      <c r="AG9" s="36" t="str">
        <f ca="1">IF(X9,OFFSET('Todas paradas'!O$1,R9+W9-1,0),"")</f>
        <v>20:48</v>
      </c>
      <c r="AH9" s="36" t="str">
        <f ca="1">IF(X9,OFFSET('Todas paradas'!P$1,R9+W9-1,0),"")</f>
        <v>06:48</v>
      </c>
    </row>
    <row r="10" spans="1:34" x14ac:dyDescent="0.25">
      <c r="A10" s="20">
        <f t="shared" si="0"/>
        <v>8</v>
      </c>
      <c r="B10" s="20">
        <v>3</v>
      </c>
      <c r="C10" s="20" t="s">
        <v>685</v>
      </c>
      <c r="D10" s="20" t="s">
        <v>1195</v>
      </c>
      <c r="E10" s="5">
        <f ca="1">MATCH("Ruta "&amp;B10&amp;"/"&amp;C10,'Todas paradas'!K:K,0)</f>
        <v>216</v>
      </c>
      <c r="F10" s="5">
        <f ca="1">INDEX('Todas paradas'!Z:Z,E10)</f>
        <v>27</v>
      </c>
      <c r="G10" s="5">
        <f ca="1">INDEX('Todas paradas'!AA:AA,E10)+1</f>
        <v>14</v>
      </c>
      <c r="H10" s="5">
        <f ca="1">INDEX('Todas paradas'!AB:AB,E10)</f>
        <v>13</v>
      </c>
      <c r="J10" s="35"/>
      <c r="K10" s="36">
        <f t="shared" si="3"/>
        <v>8</v>
      </c>
      <c r="L10" s="36">
        <f t="shared" ca="1" si="4"/>
        <v>7</v>
      </c>
      <c r="M10" s="38">
        <f t="shared" ca="1" si="1"/>
        <v>8</v>
      </c>
      <c r="N10" s="38">
        <f t="shared" ca="1" si="5"/>
        <v>1</v>
      </c>
      <c r="O10" s="35">
        <f t="shared" ca="1" si="2"/>
        <v>0</v>
      </c>
      <c r="P10" s="36">
        <f t="shared" ca="1" si="6"/>
        <v>1</v>
      </c>
      <c r="Q10" s="36">
        <f t="shared" ca="1" si="7"/>
        <v>3</v>
      </c>
      <c r="R10" s="36">
        <f t="shared" ca="1" si="8"/>
        <v>370</v>
      </c>
      <c r="S10" s="36">
        <f t="shared" ca="1" si="9"/>
        <v>60</v>
      </c>
      <c r="T10" s="36">
        <f t="shared" ca="1" si="10"/>
        <v>30</v>
      </c>
      <c r="U10" s="36">
        <f t="shared" ca="1" si="11"/>
        <v>30</v>
      </c>
      <c r="V10" s="39"/>
      <c r="W10" s="38">
        <f t="shared" ca="1" si="12"/>
        <v>7</v>
      </c>
      <c r="X10" s="38">
        <f t="shared" ca="1" si="13"/>
        <v>1</v>
      </c>
      <c r="Y10" s="38">
        <f t="shared" ca="1" si="14"/>
        <v>0</v>
      </c>
      <c r="Z10" s="38">
        <f t="shared" ca="1" si="15"/>
        <v>8</v>
      </c>
      <c r="AA10" s="38"/>
      <c r="AB10" s="36" t="str">
        <f t="shared" ca="1" si="16"/>
        <v>Rutas_1</v>
      </c>
      <c r="AC10" t="str">
        <f ca="1">SUBSTITUTE(OFFSET('Todas paradas'!K$1,R10+W10-1,0),"/","_")</f>
        <v>Ruta 1_1</v>
      </c>
      <c r="AD10" t="str">
        <f ca="1">IF(X10,OFFSET('Todas paradas'!L$1,R10+W10-1,0),OFFSET('Todas paradas'!Q$1,R10+W10-1,0))</f>
        <v>Avenida Puente Virrey (esq. Pablo Remacha) - (Pd. Bus)</v>
      </c>
      <c r="AE10" s="36" t="str">
        <f ca="1">IF(X10,OFFSET('Todas paradas'!M$1,R10+W10-1,0),"")</f>
        <v>04:51</v>
      </c>
      <c r="AF10" s="36" t="str">
        <f ca="1">IF(X10,OFFSET('Todas paradas'!N$1,R10+W10-1,0),"")</f>
        <v>12:42</v>
      </c>
      <c r="AG10" s="36" t="str">
        <f ca="1">IF(X10,OFFSET('Todas paradas'!O$1,R10+W10-1,0),"")</f>
        <v>20:49</v>
      </c>
      <c r="AH10" s="36" t="str">
        <f ca="1">IF(X10,OFFSET('Todas paradas'!P$1,R10+W10-1,0),"")</f>
        <v>06:49</v>
      </c>
    </row>
    <row r="11" spans="1:34" x14ac:dyDescent="0.25">
      <c r="A11" s="21">
        <f>IF(D11&lt;&gt;"",A6+1,"")</f>
        <v>5</v>
      </c>
      <c r="B11" s="21">
        <v>1</v>
      </c>
      <c r="C11" s="21">
        <v>6</v>
      </c>
      <c r="D11" s="21" t="s">
        <v>1196</v>
      </c>
      <c r="E11" s="5">
        <f ca="1">MATCH("Ruta "&amp;B11&amp;"/"&amp;C11,'Todas paradas'!K:K,0)</f>
        <v>447</v>
      </c>
      <c r="F11" s="5">
        <f ca="1">INDEX('Todas paradas'!Z:Z,E11)</f>
        <v>33</v>
      </c>
      <c r="G11" s="5">
        <f ca="1">INDEX('Todas paradas'!AA:AA,E11)+1</f>
        <v>17</v>
      </c>
      <c r="H11" s="5">
        <f ca="1">INDEX('Todas paradas'!AB:AB,E11)</f>
        <v>16</v>
      </c>
      <c r="K11" s="36">
        <f t="shared" si="3"/>
        <v>9</v>
      </c>
      <c r="L11" s="36">
        <f t="shared" ca="1" si="4"/>
        <v>8</v>
      </c>
      <c r="M11" s="38">
        <f t="shared" ca="1" si="1"/>
        <v>9</v>
      </c>
      <c r="N11" s="38">
        <f t="shared" ca="1" si="5"/>
        <v>1</v>
      </c>
      <c r="O11" s="35">
        <f t="shared" ca="1" si="2"/>
        <v>0</v>
      </c>
      <c r="P11" s="36">
        <f t="shared" ca="1" si="6"/>
        <v>1</v>
      </c>
      <c r="Q11" s="36">
        <f t="shared" ca="1" si="7"/>
        <v>3</v>
      </c>
      <c r="R11" s="36">
        <f t="shared" ca="1" si="8"/>
        <v>370</v>
      </c>
      <c r="S11" s="36">
        <f t="shared" ca="1" si="9"/>
        <v>60</v>
      </c>
      <c r="T11" s="36">
        <f t="shared" ca="1" si="10"/>
        <v>30</v>
      </c>
      <c r="U11" s="36">
        <f t="shared" ca="1" si="11"/>
        <v>30</v>
      </c>
      <c r="V11" s="39"/>
      <c r="W11" s="38">
        <f t="shared" ca="1" si="12"/>
        <v>8</v>
      </c>
      <c r="X11" s="38">
        <f t="shared" ca="1" si="13"/>
        <v>1</v>
      </c>
      <c r="Y11" s="38">
        <f t="shared" ca="1" si="14"/>
        <v>0</v>
      </c>
      <c r="Z11" s="38">
        <f t="shared" ca="1" si="15"/>
        <v>9</v>
      </c>
      <c r="AA11" s="38"/>
      <c r="AB11" s="36" t="str">
        <f t="shared" ca="1" si="16"/>
        <v>Rutas_1</v>
      </c>
      <c r="AC11" t="str">
        <f ca="1">SUBSTITUTE(OFFSET('Todas paradas'!K$1,R11+W11-1,0),"/","_")</f>
        <v>Ruta 1_1</v>
      </c>
      <c r="AD11" t="str">
        <f ca="1">IF(X11,OFFSET('Todas paradas'!L$1,R11+W11-1,0),OFFSET('Todas paradas'!Q$1,R11+W11-1,0))</f>
        <v>Avenida San José (esq. Privilegio de la Unión)</v>
      </c>
      <c r="AE11" s="36" t="str">
        <f ca="1">IF(X11,OFFSET('Todas paradas'!M$1,R11+W11-1,0),"")</f>
        <v>04:52</v>
      </c>
      <c r="AF11" s="36" t="str">
        <f ca="1">IF(X11,OFFSET('Todas paradas'!N$1,R11+W11-1,0),"")</f>
        <v>12:43</v>
      </c>
      <c r="AG11" s="36" t="str">
        <f ca="1">IF(X11,OFFSET('Todas paradas'!O$1,R11+W11-1,0),"")</f>
        <v>20:50</v>
      </c>
      <c r="AH11" s="36" t="str">
        <f ca="1">IF(X11,OFFSET('Todas paradas'!P$1,R11+W11-1,0),"")</f>
        <v>06:50</v>
      </c>
    </row>
    <row r="12" spans="1:34" x14ac:dyDescent="0.25">
      <c r="A12" s="21">
        <f t="shared" ref="A12:A53" si="17">IF(D12&lt;&gt;"",A11+1,"")</f>
        <v>6</v>
      </c>
      <c r="B12" s="21">
        <v>2</v>
      </c>
      <c r="C12" s="21">
        <v>6</v>
      </c>
      <c r="D12" s="21" t="s">
        <v>1196</v>
      </c>
      <c r="E12" s="5">
        <f ca="1">MATCH("Ruta "&amp;B12&amp;"/"&amp;C12,'Todas paradas'!K:K,0)</f>
        <v>464</v>
      </c>
      <c r="F12" s="5">
        <f ca="1">INDEX('Todas paradas'!Z:Z,E12)</f>
        <v>25</v>
      </c>
      <c r="G12" s="5">
        <f ca="1">INDEX('Todas paradas'!AA:AA,E12)+1</f>
        <v>13</v>
      </c>
      <c r="H12" s="5">
        <f ca="1">INDEX('Todas paradas'!AB:AB,E12)</f>
        <v>12</v>
      </c>
      <c r="K12" s="36">
        <f t="shared" si="3"/>
        <v>10</v>
      </c>
      <c r="L12" s="36">
        <f t="shared" ca="1" si="4"/>
        <v>9</v>
      </c>
      <c r="M12" s="38">
        <f t="shared" ca="1" si="1"/>
        <v>10</v>
      </c>
      <c r="N12" s="38">
        <f t="shared" ca="1" si="5"/>
        <v>1</v>
      </c>
      <c r="O12" s="35">
        <f t="shared" ca="1" si="2"/>
        <v>0</v>
      </c>
      <c r="P12" s="36">
        <f t="shared" ca="1" si="6"/>
        <v>1</v>
      </c>
      <c r="Q12" s="36">
        <f t="shared" ca="1" si="7"/>
        <v>3</v>
      </c>
      <c r="R12" s="36">
        <f t="shared" ca="1" si="8"/>
        <v>370</v>
      </c>
      <c r="S12" s="36">
        <f t="shared" ca="1" si="9"/>
        <v>60</v>
      </c>
      <c r="T12" s="36">
        <f t="shared" ca="1" si="10"/>
        <v>30</v>
      </c>
      <c r="U12" s="36">
        <f t="shared" ca="1" si="11"/>
        <v>30</v>
      </c>
      <c r="V12" s="39"/>
      <c r="W12" s="38">
        <f t="shared" ca="1" si="12"/>
        <v>9</v>
      </c>
      <c r="X12" s="38">
        <f t="shared" ca="1" si="13"/>
        <v>1</v>
      </c>
      <c r="Y12" s="38">
        <f t="shared" ca="1" si="14"/>
        <v>0</v>
      </c>
      <c r="Z12" s="38">
        <f t="shared" ca="1" si="15"/>
        <v>10</v>
      </c>
      <c r="AA12" s="38"/>
      <c r="AB12" s="36" t="str">
        <f t="shared" ca="1" si="16"/>
        <v>Rutas_1</v>
      </c>
      <c r="AC12" t="str">
        <f ca="1">SUBSTITUTE(OFFSET('Todas paradas'!K$1,R12+W12-1,0),"/","_")</f>
        <v>Ruta 1_1</v>
      </c>
      <c r="AD12" t="str">
        <f ca="1">IF(X12,OFFSET('Todas paradas'!L$1,R12+W12-1,0),OFFSET('Todas paradas'!Q$1,R12+W12-1,0))</f>
        <v>Avenida San José, nº 7</v>
      </c>
      <c r="AE12" s="36" t="str">
        <f ca="1">IF(X12,OFFSET('Todas paradas'!M$1,R12+W12-1,0),"")</f>
        <v>04:53</v>
      </c>
      <c r="AF12" s="36" t="str">
        <f ca="1">IF(X12,OFFSET('Todas paradas'!N$1,R12+W12-1,0),"")</f>
        <v>12:44</v>
      </c>
      <c r="AG12" s="36" t="str">
        <f ca="1">IF(X12,OFFSET('Todas paradas'!O$1,R12+W12-1,0),"")</f>
        <v>20:51</v>
      </c>
      <c r="AH12" s="36" t="str">
        <f ca="1">IF(X12,OFFSET('Todas paradas'!P$1,R12+W12-1,0),"")</f>
        <v>06:51</v>
      </c>
    </row>
    <row r="13" spans="1:34" x14ac:dyDescent="0.25">
      <c r="A13" s="21">
        <f t="shared" si="17"/>
        <v>7</v>
      </c>
      <c r="B13" s="21">
        <v>3</v>
      </c>
      <c r="C13" s="21">
        <v>6</v>
      </c>
      <c r="D13" s="21" t="s">
        <v>1196</v>
      </c>
      <c r="E13" s="5">
        <f ca="1">MATCH("Ruta "&amp;B13&amp;"/"&amp;C13,'Todas paradas'!K:K,0)</f>
        <v>477</v>
      </c>
      <c r="F13" s="5">
        <f ca="1">INDEX('Todas paradas'!Z:Z,E13)</f>
        <v>31</v>
      </c>
      <c r="G13" s="5">
        <f ca="1">INDEX('Todas paradas'!AA:AA,E13)+1</f>
        <v>16</v>
      </c>
      <c r="H13" s="5">
        <f ca="1">INDEX('Todas paradas'!AB:AB,E13)</f>
        <v>15</v>
      </c>
      <c r="K13" s="36">
        <f t="shared" si="3"/>
        <v>11</v>
      </c>
      <c r="L13" s="36">
        <f t="shared" ca="1" si="4"/>
        <v>10</v>
      </c>
      <c r="M13" s="38">
        <f t="shared" ca="1" si="1"/>
        <v>11</v>
      </c>
      <c r="N13" s="38">
        <f t="shared" ca="1" si="5"/>
        <v>1</v>
      </c>
      <c r="O13" s="35">
        <f t="shared" ca="1" si="2"/>
        <v>0</v>
      </c>
      <c r="P13" s="36">
        <f t="shared" ca="1" si="6"/>
        <v>1</v>
      </c>
      <c r="Q13" s="36">
        <f t="shared" ca="1" si="7"/>
        <v>3</v>
      </c>
      <c r="R13" s="36">
        <f t="shared" ca="1" si="8"/>
        <v>370</v>
      </c>
      <c r="S13" s="36">
        <f t="shared" ca="1" si="9"/>
        <v>60</v>
      </c>
      <c r="T13" s="36">
        <f t="shared" ca="1" si="10"/>
        <v>30</v>
      </c>
      <c r="U13" s="36">
        <f t="shared" ca="1" si="11"/>
        <v>30</v>
      </c>
      <c r="V13" s="39"/>
      <c r="W13" s="38">
        <f t="shared" ca="1" si="12"/>
        <v>10</v>
      </c>
      <c r="X13" s="38">
        <f t="shared" ca="1" si="13"/>
        <v>1</v>
      </c>
      <c r="Y13" s="38">
        <f t="shared" ca="1" si="14"/>
        <v>0</v>
      </c>
      <c r="Z13" s="38">
        <f t="shared" ca="1" si="15"/>
        <v>11</v>
      </c>
      <c r="AA13" s="38"/>
      <c r="AB13" s="36" t="str">
        <f t="shared" ca="1" si="16"/>
        <v>Rutas_1</v>
      </c>
      <c r="AC13" t="str">
        <f ca="1">SUBSTITUTE(OFFSET('Todas paradas'!K$1,R13+W13-1,0),"/","_")</f>
        <v>Ruta 1_1</v>
      </c>
      <c r="AD13" t="str">
        <f ca="1">IF(X13,OFFSET('Todas paradas'!L$1,R13+W13-1,0),OFFSET('Todas paradas'!Q$1,R13+W13-1,0))</f>
        <v>Camino Las Torres, nº 3</v>
      </c>
      <c r="AE13" s="36" t="str">
        <f ca="1">IF(X13,OFFSET('Todas paradas'!M$1,R13+W13-1,0),"")</f>
        <v>04:54</v>
      </c>
      <c r="AF13" s="36" t="str">
        <f ca="1">IF(X13,OFFSET('Todas paradas'!N$1,R13+W13-1,0),"")</f>
        <v>12:45</v>
      </c>
      <c r="AG13" s="36" t="str">
        <f ca="1">IF(X13,OFFSET('Todas paradas'!O$1,R13+W13-1,0),"")</f>
        <v>20:52</v>
      </c>
      <c r="AH13" s="36" t="str">
        <f ca="1">IF(X13,OFFSET('Todas paradas'!P$1,R13+W13-1,0),"")</f>
        <v>06:52</v>
      </c>
    </row>
    <row r="14" spans="1:34" x14ac:dyDescent="0.25">
      <c r="A14" s="21">
        <f t="shared" si="17"/>
        <v>8</v>
      </c>
      <c r="B14" s="21">
        <v>4</v>
      </c>
      <c r="C14" s="21">
        <v>6</v>
      </c>
      <c r="D14" s="21" t="s">
        <v>1196</v>
      </c>
      <c r="E14" s="5">
        <f ca="1">MATCH("Ruta "&amp;B14&amp;"/"&amp;C14,'Todas paradas'!K:K,0)</f>
        <v>493</v>
      </c>
      <c r="F14" s="5">
        <f ca="1">INDEX('Todas paradas'!Z:Z,E14)</f>
        <v>21</v>
      </c>
      <c r="G14" s="5">
        <f ca="1">INDEX('Todas paradas'!AA:AA,E14)+1</f>
        <v>11</v>
      </c>
      <c r="H14" s="5">
        <f ca="1">INDEX('Todas paradas'!AB:AB,E14)</f>
        <v>10</v>
      </c>
      <c r="K14" s="36">
        <f t="shared" si="3"/>
        <v>12</v>
      </c>
      <c r="L14" s="36">
        <f t="shared" ca="1" si="4"/>
        <v>11</v>
      </c>
      <c r="M14" s="38">
        <f t="shared" ca="1" si="1"/>
        <v>12</v>
      </c>
      <c r="N14" s="38">
        <f t="shared" ca="1" si="5"/>
        <v>1</v>
      </c>
      <c r="O14" s="35">
        <f t="shared" ca="1" si="2"/>
        <v>0</v>
      </c>
      <c r="P14" s="36">
        <f t="shared" ca="1" si="6"/>
        <v>1</v>
      </c>
      <c r="Q14" s="36">
        <f t="shared" ca="1" si="7"/>
        <v>3</v>
      </c>
      <c r="R14" s="36">
        <f t="shared" ca="1" si="8"/>
        <v>370</v>
      </c>
      <c r="S14" s="36">
        <f t="shared" ca="1" si="9"/>
        <v>60</v>
      </c>
      <c r="T14" s="36">
        <f t="shared" ca="1" si="10"/>
        <v>30</v>
      </c>
      <c r="U14" s="36">
        <f t="shared" ca="1" si="11"/>
        <v>30</v>
      </c>
      <c r="V14" s="39"/>
      <c r="W14" s="38">
        <f t="shared" ca="1" si="12"/>
        <v>11</v>
      </c>
      <c r="X14" s="38">
        <f t="shared" ca="1" si="13"/>
        <v>1</v>
      </c>
      <c r="Y14" s="38">
        <f t="shared" ca="1" si="14"/>
        <v>0</v>
      </c>
      <c r="Z14" s="38">
        <f t="shared" ca="1" si="15"/>
        <v>12</v>
      </c>
      <c r="AA14" s="38"/>
      <c r="AB14" s="36" t="str">
        <f t="shared" ca="1" si="16"/>
        <v>Rutas_1</v>
      </c>
      <c r="AC14" t="str">
        <f ca="1">SUBSTITUTE(OFFSET('Todas paradas'!K$1,R14+W14-1,0),"/","_")</f>
        <v>Ruta 1_1</v>
      </c>
      <c r="AD14" t="str">
        <f ca="1">IF(X14,OFFSET('Todas paradas'!L$1,R14+W14-1,0),OFFSET('Todas paradas'!Q$1,R14+W14-1,0))</f>
        <v>Camino Las Torres (frente Gasolinera - Pd Bus)</v>
      </c>
      <c r="AE14" s="36" t="str">
        <f ca="1">IF(X14,OFFSET('Todas paradas'!M$1,R14+W14-1,0),"")</f>
        <v>04:55</v>
      </c>
      <c r="AF14" s="36" t="str">
        <f ca="1">IF(X14,OFFSET('Todas paradas'!N$1,R14+W14-1,0),"")</f>
        <v>12:46</v>
      </c>
      <c r="AG14" s="36" t="str">
        <f ca="1">IF(X14,OFFSET('Todas paradas'!O$1,R14+W14-1,0),"")</f>
        <v>20:53</v>
      </c>
      <c r="AH14" s="36" t="str">
        <f ca="1">IF(X14,OFFSET('Todas paradas'!P$1,R14+W14-1,0),"")</f>
        <v>06:53</v>
      </c>
    </row>
    <row r="15" spans="1:34" x14ac:dyDescent="0.25">
      <c r="A15" s="21">
        <f t="shared" si="17"/>
        <v>9</v>
      </c>
      <c r="B15" s="21">
        <v>5</v>
      </c>
      <c r="C15" s="21">
        <v>6</v>
      </c>
      <c r="D15" s="21" t="s">
        <v>1196</v>
      </c>
      <c r="E15" s="5">
        <f ca="1">MATCH("Ruta "&amp;B15&amp;"/"&amp;C15,'Todas paradas'!K:K,0)</f>
        <v>504</v>
      </c>
      <c r="F15" s="5">
        <f ca="1">INDEX('Todas paradas'!Z:Z,E15)</f>
        <v>23</v>
      </c>
      <c r="G15" s="5">
        <f ca="1">INDEX('Todas paradas'!AA:AA,E15)+1</f>
        <v>12</v>
      </c>
      <c r="H15" s="5">
        <f ca="1">INDEX('Todas paradas'!AB:AB,E15)</f>
        <v>11</v>
      </c>
      <c r="K15" s="36">
        <f t="shared" si="3"/>
        <v>13</v>
      </c>
      <c r="L15" s="36">
        <f t="shared" ca="1" si="4"/>
        <v>12</v>
      </c>
      <c r="M15" s="38">
        <f t="shared" ca="1" si="1"/>
        <v>13</v>
      </c>
      <c r="N15" s="38">
        <f t="shared" ca="1" si="5"/>
        <v>1</v>
      </c>
      <c r="O15" s="35">
        <f t="shared" ca="1" si="2"/>
        <v>0</v>
      </c>
      <c r="P15" s="36">
        <f t="shared" ca="1" si="6"/>
        <v>1</v>
      </c>
      <c r="Q15" s="36">
        <f t="shared" ca="1" si="7"/>
        <v>3</v>
      </c>
      <c r="R15" s="36">
        <f t="shared" ca="1" si="8"/>
        <v>370</v>
      </c>
      <c r="S15" s="36">
        <f t="shared" ca="1" si="9"/>
        <v>60</v>
      </c>
      <c r="T15" s="36">
        <f t="shared" ca="1" si="10"/>
        <v>30</v>
      </c>
      <c r="U15" s="36">
        <f t="shared" ca="1" si="11"/>
        <v>30</v>
      </c>
      <c r="V15" s="39"/>
      <c r="W15" s="38">
        <f t="shared" ca="1" si="12"/>
        <v>12</v>
      </c>
      <c r="X15" s="38">
        <f t="shared" ca="1" si="13"/>
        <v>1</v>
      </c>
      <c r="Y15" s="38">
        <f ca="1">IF(NOT(X15),1,0)</f>
        <v>0</v>
      </c>
      <c r="Z15" s="38">
        <f t="shared" ca="1" si="15"/>
        <v>13</v>
      </c>
      <c r="AA15" s="38"/>
      <c r="AB15" s="36" t="str">
        <f t="shared" ca="1" si="16"/>
        <v>Rutas_1</v>
      </c>
      <c r="AC15" t="str">
        <f ca="1">SUBSTITUTE(OFFSET('Todas paradas'!K$1,R15+W15-1,0),"/","_")</f>
        <v>Ruta 1_1</v>
      </c>
      <c r="AD15" t="str">
        <f ca="1">IF(X15,OFFSET('Todas paradas'!L$1,R15+W15-1,0),OFFSET('Todas paradas'!Q$1,R15+W15-1,0))</f>
        <v>Marqués de la Cadena (esq. Velilla de Ebro - piscinas)</v>
      </c>
      <c r="AE15" s="36" t="str">
        <f ca="1">IF(X15,OFFSET('Todas paradas'!M$1,R15+W15-1,0),"")</f>
        <v>04:56</v>
      </c>
      <c r="AF15" s="36" t="str">
        <f ca="1">IF(X15,OFFSET('Todas paradas'!N$1,R15+W15-1,0),"")</f>
        <v>12:47</v>
      </c>
      <c r="AG15" s="36" t="str">
        <f ca="1">IF(X15,OFFSET('Todas paradas'!O$1,R15+W15-1,0),"")</f>
        <v>20:54</v>
      </c>
      <c r="AH15" s="36" t="str">
        <f ca="1">IF(X15,OFFSET('Todas paradas'!P$1,R15+W15-1,0),"")</f>
        <v>06:54</v>
      </c>
    </row>
    <row r="16" spans="1:34" x14ac:dyDescent="0.25">
      <c r="A16" s="21">
        <f t="shared" si="17"/>
        <v>10</v>
      </c>
      <c r="B16" s="21">
        <v>6</v>
      </c>
      <c r="C16" s="21">
        <v>6</v>
      </c>
      <c r="D16" s="21" t="s">
        <v>1196</v>
      </c>
      <c r="E16" s="5">
        <f ca="1">MATCH("Ruta "&amp;B16&amp;"/"&amp;C16,'Todas paradas'!K:K,0)</f>
        <v>516</v>
      </c>
      <c r="F16" s="5">
        <f ca="1">INDEX('Todas paradas'!Z:Z,E16)</f>
        <v>25</v>
      </c>
      <c r="G16" s="5">
        <f ca="1">INDEX('Todas paradas'!AA:AA,E16)+1</f>
        <v>13</v>
      </c>
      <c r="H16" s="5">
        <f ca="1">INDEX('Todas paradas'!AB:AB,E16)</f>
        <v>12</v>
      </c>
      <c r="K16" s="36">
        <f t="shared" si="3"/>
        <v>14</v>
      </c>
      <c r="L16" s="36">
        <f t="shared" ca="1" si="4"/>
        <v>13</v>
      </c>
      <c r="M16" s="38">
        <f t="shared" ca="1" si="1"/>
        <v>14</v>
      </c>
      <c r="N16" s="38">
        <f t="shared" ca="1" si="5"/>
        <v>1</v>
      </c>
      <c r="O16" s="35">
        <f t="shared" ca="1" si="2"/>
        <v>0</v>
      </c>
      <c r="P16" s="36">
        <f t="shared" ca="1" si="6"/>
        <v>1</v>
      </c>
      <c r="Q16" s="36">
        <f t="shared" ca="1" si="7"/>
        <v>3</v>
      </c>
      <c r="R16" s="36">
        <f t="shared" ca="1" si="8"/>
        <v>370</v>
      </c>
      <c r="S16" s="36">
        <f t="shared" ca="1" si="9"/>
        <v>60</v>
      </c>
      <c r="T16" s="36">
        <f t="shared" ca="1" si="10"/>
        <v>30</v>
      </c>
      <c r="U16" s="36">
        <f t="shared" ca="1" si="11"/>
        <v>30</v>
      </c>
      <c r="V16" s="39"/>
      <c r="W16" s="38">
        <f t="shared" ca="1" si="12"/>
        <v>13</v>
      </c>
      <c r="X16" s="38">
        <f t="shared" ca="1" si="13"/>
        <v>1</v>
      </c>
      <c r="Y16" s="38">
        <f t="shared" ref="Y16:Y26" ca="1" si="18">IF(NOT(X16),1,0)</f>
        <v>0</v>
      </c>
      <c r="Z16" s="38">
        <f t="shared" ca="1" si="15"/>
        <v>14</v>
      </c>
      <c r="AA16" s="38"/>
      <c r="AB16" s="36" t="str">
        <f t="shared" ca="1" si="16"/>
        <v>Rutas_1</v>
      </c>
      <c r="AC16" t="str">
        <f ca="1">SUBSTITUTE(OFFSET('Todas paradas'!K$1,R16+W16-1,0),"/","_")</f>
        <v>Ruta 1_1</v>
      </c>
      <c r="AD16" s="39" t="str">
        <f ca="1">IF(X16,OFFSET('Todas paradas'!L$1,R16+W16-1,0),OFFSET('Todas paradas'!Q$1,R16+W16-1,0))</f>
        <v>Marqués de la Cadena (esq. Molino de las Armas)</v>
      </c>
      <c r="AE16" s="38" t="str">
        <f ca="1">IF(X16,OFFSET('Todas paradas'!M$1,R16+W16-1,0),"")</f>
        <v>04:57</v>
      </c>
      <c r="AF16" s="38" t="str">
        <f ca="1">IF(X16,OFFSET('Todas paradas'!N$1,R16+W16-1,0),"")</f>
        <v>12:48</v>
      </c>
      <c r="AG16" s="36" t="str">
        <f ca="1">IF(X16,OFFSET('Todas paradas'!O$1,R16+W16-1,0),"")</f>
        <v>20:55</v>
      </c>
      <c r="AH16" s="36" t="str">
        <f ca="1">IF(X16,OFFSET('Todas paradas'!P$1,R16+W16-1,0),"")</f>
        <v>06:55</v>
      </c>
    </row>
    <row r="17" spans="1:34" x14ac:dyDescent="0.25">
      <c r="A17" s="22">
        <f t="shared" si="17"/>
        <v>11</v>
      </c>
      <c r="B17" s="22">
        <v>1</v>
      </c>
      <c r="C17" s="22">
        <v>20</v>
      </c>
      <c r="D17" s="22" t="s">
        <v>1197</v>
      </c>
      <c r="E17" s="5">
        <f ca="1">MATCH("Ruta "&amp;B17&amp;"/"&amp;C17,'Todas paradas'!K:K,0)</f>
        <v>622</v>
      </c>
      <c r="F17" s="5">
        <f ca="1">INDEX('Todas paradas'!Z:Z,E17)</f>
        <v>13</v>
      </c>
      <c r="G17" s="5">
        <f ca="1">INDEX('Todas paradas'!AA:AA,E17)+1</f>
        <v>7</v>
      </c>
      <c r="H17" s="5">
        <f ca="1">INDEX('Todas paradas'!AB:AB,E17)</f>
        <v>6</v>
      </c>
      <c r="K17" s="36">
        <f t="shared" si="3"/>
        <v>15</v>
      </c>
      <c r="L17" s="36">
        <f t="shared" ca="1" si="4"/>
        <v>14</v>
      </c>
      <c r="M17" s="38">
        <f t="shared" ca="1" si="1"/>
        <v>15</v>
      </c>
      <c r="N17" s="38">
        <f t="shared" ca="1" si="5"/>
        <v>1</v>
      </c>
      <c r="O17" s="35">
        <f t="shared" ca="1" si="2"/>
        <v>0</v>
      </c>
      <c r="P17" s="36">
        <f t="shared" ca="1" si="6"/>
        <v>1</v>
      </c>
      <c r="Q17" s="36">
        <f t="shared" ca="1" si="7"/>
        <v>3</v>
      </c>
      <c r="R17" s="36">
        <f t="shared" ca="1" si="8"/>
        <v>370</v>
      </c>
      <c r="S17" s="36">
        <f t="shared" ca="1" si="9"/>
        <v>60</v>
      </c>
      <c r="T17" s="36">
        <f t="shared" ca="1" si="10"/>
        <v>30</v>
      </c>
      <c r="U17" s="36">
        <f t="shared" ca="1" si="11"/>
        <v>30</v>
      </c>
      <c r="V17" s="39"/>
      <c r="W17" s="38">
        <f t="shared" ca="1" si="12"/>
        <v>14</v>
      </c>
      <c r="X17" s="38">
        <f t="shared" ca="1" si="13"/>
        <v>1</v>
      </c>
      <c r="Y17" s="38">
        <f t="shared" ca="1" si="18"/>
        <v>0</v>
      </c>
      <c r="Z17" s="38">
        <f t="shared" ca="1" si="15"/>
        <v>15</v>
      </c>
      <c r="AA17" s="38"/>
      <c r="AB17" s="36" t="str">
        <f t="shared" ca="1" si="16"/>
        <v>Rutas_1</v>
      </c>
      <c r="AC17" t="str">
        <f ca="1">SUBSTITUTE(OFFSET('Todas paradas'!K$1,R17+W17-1,0),"/","_")</f>
        <v>Ruta 1_1</v>
      </c>
      <c r="AD17" s="39" t="str">
        <f ca="1">IF(X17,OFFSET('Todas paradas'!L$1,R17+W17-1,0),OFFSET('Todas paradas'!Q$1,R17+W17-1,0))</f>
        <v>Valle de Broto (esq. Valle Pineta - Bar Sango 2)</v>
      </c>
      <c r="AE17" s="38" t="str">
        <f ca="1">IF(X17,OFFSET('Todas paradas'!M$1,R17+W17-1,0),"")</f>
        <v>04:58</v>
      </c>
      <c r="AF17" s="38" t="str">
        <f ca="1">IF(X17,OFFSET('Todas paradas'!N$1,R17+W17-1,0),"")</f>
        <v>12:51</v>
      </c>
      <c r="AG17" s="36" t="str">
        <f ca="1">IF(X17,OFFSET('Todas paradas'!O$1,R17+W17-1,0),"")</f>
        <v>20:57</v>
      </c>
      <c r="AH17" s="36" t="str">
        <f ca="1">IF(X17,OFFSET('Todas paradas'!P$1,R17+W17-1,0),"")</f>
        <v>06:57</v>
      </c>
    </row>
    <row r="18" spans="1:34" x14ac:dyDescent="0.25">
      <c r="A18" s="22">
        <f t="shared" si="17"/>
        <v>12</v>
      </c>
      <c r="B18" s="22">
        <v>2</v>
      </c>
      <c r="C18" s="22">
        <v>20</v>
      </c>
      <c r="D18" s="22" t="s">
        <v>1197</v>
      </c>
      <c r="E18" s="5">
        <f ca="1">MATCH("Ruta "&amp;B18&amp;"/"&amp;C18,'Todas paradas'!K:K,0)</f>
        <v>629</v>
      </c>
      <c r="F18" s="5">
        <f ca="1">INDEX('Todas paradas'!Z:Z,E18)</f>
        <v>13</v>
      </c>
      <c r="G18" s="5">
        <f ca="1">INDEX('Todas paradas'!AA:AA,E18)+1</f>
        <v>7</v>
      </c>
      <c r="H18" s="5">
        <f ca="1">INDEX('Todas paradas'!AB:AB,E18)</f>
        <v>6</v>
      </c>
      <c r="K18" s="36">
        <f t="shared" si="3"/>
        <v>16</v>
      </c>
      <c r="L18" s="36">
        <f t="shared" ca="1" si="4"/>
        <v>15</v>
      </c>
      <c r="M18" s="38">
        <f t="shared" ca="1" si="1"/>
        <v>16</v>
      </c>
      <c r="N18" s="38">
        <f t="shared" ca="1" si="5"/>
        <v>1</v>
      </c>
      <c r="O18" s="35">
        <f t="shared" ca="1" si="2"/>
        <v>0</v>
      </c>
      <c r="P18" s="36">
        <f t="shared" ca="1" si="6"/>
        <v>1</v>
      </c>
      <c r="Q18" s="36">
        <f t="shared" ca="1" si="7"/>
        <v>3</v>
      </c>
      <c r="R18" s="36">
        <f t="shared" ca="1" si="8"/>
        <v>370</v>
      </c>
      <c r="S18" s="36">
        <f t="shared" ca="1" si="9"/>
        <v>60</v>
      </c>
      <c r="T18" s="36">
        <f t="shared" ca="1" si="10"/>
        <v>30</v>
      </c>
      <c r="U18" s="36">
        <f t="shared" ca="1" si="11"/>
        <v>30</v>
      </c>
      <c r="V18" s="39"/>
      <c r="W18" s="38">
        <f ca="1">IF(N18&lt;&gt;N17,0,IF(X18,W17+1,IF(AND(Y18,NOT(Y17)),1,IF(Y18,W17+1))))</f>
        <v>15</v>
      </c>
      <c r="X18" s="38">
        <f ca="1">IF(Z18&lt;=T18,1,0)</f>
        <v>1</v>
      </c>
      <c r="Y18" s="38">
        <f ca="1">IF(NOT(X18),1,0)</f>
        <v>0</v>
      </c>
      <c r="Z18" s="38">
        <f t="shared" ca="1" si="15"/>
        <v>16</v>
      </c>
      <c r="AA18" s="38"/>
      <c r="AB18" s="36" t="str">
        <f t="shared" ca="1" si="16"/>
        <v>Rutas_1</v>
      </c>
      <c r="AC18" t="str">
        <f ca="1">SUBSTITUTE(OFFSET('Todas paradas'!K$1,R18+W18-1,0),"/","_")</f>
        <v>Ruta 1_1</v>
      </c>
      <c r="AD18" s="39" t="str">
        <f ca="1">IF(X18,OFFSET('Todas paradas'!L$1,R18+W18-1,0),OFFSET('Todas paradas'!Q$1,R18+W18-1,0))</f>
        <v>Valle de Broto (frente Kasan - marquesina Bus)</v>
      </c>
      <c r="AE18" s="38" t="str">
        <f ca="1">IF(X18,OFFSET('Todas paradas'!M$1,R18+W18-1,0),"")</f>
        <v>04:59</v>
      </c>
      <c r="AF18" s="38" t="str">
        <f ca="1">IF(X18,OFFSET('Todas paradas'!N$1,R18+W18-1,0),"")</f>
        <v>12:53</v>
      </c>
      <c r="AG18" s="36" t="str">
        <f ca="1">IF(X18,OFFSET('Todas paradas'!O$1,R18+W18-1,0),"")</f>
        <v>20:59</v>
      </c>
      <c r="AH18" s="36" t="str">
        <f ca="1">IF(X18,OFFSET('Todas paradas'!P$1,R18+W18-1,0),"")</f>
        <v>06:59</v>
      </c>
    </row>
    <row r="19" spans="1:34" x14ac:dyDescent="0.25">
      <c r="A19" s="22">
        <f t="shared" si="17"/>
        <v>13</v>
      </c>
      <c r="B19" s="22">
        <v>3</v>
      </c>
      <c r="C19" s="22">
        <v>20</v>
      </c>
      <c r="D19" s="22" t="s">
        <v>1197</v>
      </c>
      <c r="E19" s="5">
        <f ca="1">MATCH("Ruta "&amp;B19&amp;"/"&amp;C19,'Todas paradas'!K:K,0)</f>
        <v>636</v>
      </c>
      <c r="F19" s="5">
        <f ca="1">INDEX('Todas paradas'!Z:Z,E19)</f>
        <v>11</v>
      </c>
      <c r="G19" s="5">
        <f ca="1">INDEX('Todas paradas'!AA:AA,E19)+1</f>
        <v>6</v>
      </c>
      <c r="H19" s="5">
        <f ca="1">INDEX('Todas paradas'!AB:AB,E19)</f>
        <v>5</v>
      </c>
      <c r="K19" s="36">
        <f t="shared" si="3"/>
        <v>17</v>
      </c>
      <c r="L19" s="36">
        <f t="shared" ca="1" si="4"/>
        <v>16</v>
      </c>
      <c r="M19" s="38">
        <f t="shared" ca="1" si="1"/>
        <v>17</v>
      </c>
      <c r="N19" s="38">
        <f t="shared" ca="1" si="5"/>
        <v>1</v>
      </c>
      <c r="O19" s="35">
        <f t="shared" ca="1" si="2"/>
        <v>0</v>
      </c>
      <c r="P19" s="36">
        <f t="shared" ca="1" si="6"/>
        <v>1</v>
      </c>
      <c r="Q19" s="36">
        <f t="shared" ca="1" si="7"/>
        <v>3</v>
      </c>
      <c r="R19" s="36">
        <f t="shared" ca="1" si="8"/>
        <v>370</v>
      </c>
      <c r="S19" s="36">
        <f t="shared" ca="1" si="9"/>
        <v>60</v>
      </c>
      <c r="T19" s="36">
        <f t="shared" ca="1" si="10"/>
        <v>30</v>
      </c>
      <c r="U19" s="36">
        <f t="shared" ca="1" si="11"/>
        <v>30</v>
      </c>
      <c r="V19" s="39"/>
      <c r="W19" s="38">
        <f t="shared" ca="1" si="12"/>
        <v>16</v>
      </c>
      <c r="X19" s="38">
        <f t="shared" ca="1" si="13"/>
        <v>1</v>
      </c>
      <c r="Y19" s="38">
        <f ca="1">IF(NOT(X19),1,0)</f>
        <v>0</v>
      </c>
      <c r="Z19" s="38">
        <f t="shared" ca="1" si="15"/>
        <v>17</v>
      </c>
      <c r="AA19" s="38"/>
      <c r="AB19" s="36" t="str">
        <f t="shared" ca="1" si="16"/>
        <v>Rutas_1</v>
      </c>
      <c r="AC19" t="str">
        <f ca="1">SUBSTITUTE(OFFSET('Todas paradas'!K$1,R19+W19-1,0),"/","_")</f>
        <v>Ruta 1_1</v>
      </c>
      <c r="AD19" s="39" t="str">
        <f ca="1">IF(X19,OFFSET('Todas paradas'!L$1,R19+W19-1,0),OFFSET('Todas paradas'!Q$1,R19+W19-1,0))</f>
        <v>Valle de Broto (esq. Gómez Avellaneda - marquesina Bus)</v>
      </c>
      <c r="AE19" s="38" t="str">
        <f ca="1">IF(X19,OFFSET('Todas paradas'!M$1,R19+W19-1,0),"")</f>
        <v>05:00</v>
      </c>
      <c r="AF19" s="38" t="str">
        <f ca="1">IF(X19,OFFSET('Todas paradas'!N$1,R19+W19-1,0),"")</f>
        <v>12:54</v>
      </c>
      <c r="AG19" s="36" t="str">
        <f ca="1">IF(X19,OFFSET('Todas paradas'!O$1,R19+W19-1,0),"")</f>
        <v>21:00</v>
      </c>
      <c r="AH19" s="36" t="str">
        <f ca="1">IF(X19,OFFSET('Todas paradas'!P$1,R19+W19-1,0),"")</f>
        <v>07:00</v>
      </c>
    </row>
    <row r="20" spans="1:34" x14ac:dyDescent="0.25">
      <c r="A20" s="22">
        <f t="shared" si="17"/>
        <v>14</v>
      </c>
      <c r="B20" s="22">
        <v>4</v>
      </c>
      <c r="C20" s="22">
        <v>20</v>
      </c>
      <c r="D20" s="22" t="s">
        <v>1197</v>
      </c>
      <c r="E20" s="5">
        <f ca="1">MATCH("Ruta "&amp;B20&amp;"/"&amp;C20,'Todas paradas'!K:K,0)</f>
        <v>230</v>
      </c>
      <c r="F20" s="5">
        <f ca="1">INDEX('Todas paradas'!Z:Z,E20)</f>
        <v>15</v>
      </c>
      <c r="G20" s="5">
        <f ca="1">INDEX('Todas paradas'!AA:AA,E20)+1</f>
        <v>8</v>
      </c>
      <c r="H20" s="5">
        <f ca="1">INDEX('Todas paradas'!AB:AB,E20)</f>
        <v>7</v>
      </c>
      <c r="K20" s="36">
        <f t="shared" si="3"/>
        <v>18</v>
      </c>
      <c r="L20" s="36">
        <f t="shared" ca="1" si="4"/>
        <v>17</v>
      </c>
      <c r="M20" s="38">
        <f t="shared" ca="1" si="1"/>
        <v>18</v>
      </c>
      <c r="N20" s="38">
        <f t="shared" ca="1" si="5"/>
        <v>1</v>
      </c>
      <c r="O20" s="35">
        <f t="shared" ca="1" si="2"/>
        <v>0</v>
      </c>
      <c r="P20" s="36">
        <f t="shared" ca="1" si="6"/>
        <v>1</v>
      </c>
      <c r="Q20" s="36">
        <f t="shared" ca="1" si="7"/>
        <v>3</v>
      </c>
      <c r="R20" s="36">
        <f t="shared" ca="1" si="8"/>
        <v>370</v>
      </c>
      <c r="S20" s="36">
        <f t="shared" ca="1" si="9"/>
        <v>60</v>
      </c>
      <c r="T20" s="36">
        <f t="shared" ca="1" si="10"/>
        <v>30</v>
      </c>
      <c r="U20" s="36">
        <f t="shared" ca="1" si="11"/>
        <v>30</v>
      </c>
      <c r="V20" s="39"/>
      <c r="W20" s="38">
        <f t="shared" ca="1" si="12"/>
        <v>17</v>
      </c>
      <c r="X20" s="38">
        <f t="shared" ca="1" si="13"/>
        <v>1</v>
      </c>
      <c r="Y20" s="38">
        <f t="shared" ca="1" si="18"/>
        <v>0</v>
      </c>
      <c r="Z20" s="38">
        <f t="shared" ca="1" si="15"/>
        <v>18</v>
      </c>
      <c r="AA20" s="38"/>
      <c r="AB20" s="36" t="str">
        <f t="shared" ca="1" si="16"/>
        <v>Rutas_1</v>
      </c>
      <c r="AC20" t="str">
        <f ca="1">SUBSTITUTE(OFFSET('Todas paradas'!K$1,R20+W20-1,0),"/","_")</f>
        <v>Ruta 1_1</v>
      </c>
      <c r="AD20" t="str">
        <f ca="1">IF(X20,OFFSET('Todas paradas'!L$1,R20+W20-1,0),OFFSET('Todas paradas'!Q$1,R20+W20-1,0))</f>
        <v>Plaza de Europa (esq. Pablo Gargallo - Pd. Bus)</v>
      </c>
      <c r="AE20" s="36" t="str">
        <f ca="1">IF(X20,OFFSET('Todas paradas'!M$1,R20+W20-1,0),"")</f>
        <v>05:01</v>
      </c>
      <c r="AF20" s="36" t="str">
        <f ca="1">IF(X20,OFFSET('Todas paradas'!N$1,R20+W20-1,0),"")</f>
        <v>12:57</v>
      </c>
      <c r="AG20" s="36" t="str">
        <f ca="1">IF(X20,OFFSET('Todas paradas'!O$1,R20+W20-1,0),"")</f>
        <v>21:01</v>
      </c>
      <c r="AH20" s="36" t="str">
        <f ca="1">IF(X20,OFFSET('Todas paradas'!P$1,R20+W20-1,0),"")</f>
        <v>07:01</v>
      </c>
    </row>
    <row r="21" spans="1:34" x14ac:dyDescent="0.25">
      <c r="A21" s="22">
        <f t="shared" si="17"/>
        <v>15</v>
      </c>
      <c r="B21" s="22">
        <v>5</v>
      </c>
      <c r="C21" s="22">
        <v>20</v>
      </c>
      <c r="D21" s="22" t="s">
        <v>1197</v>
      </c>
      <c r="E21" s="5">
        <f ca="1">MATCH("Ruta "&amp;B21&amp;"/"&amp;C21,'Todas paradas'!K:K,0)</f>
        <v>238</v>
      </c>
      <c r="F21" s="5">
        <f ca="1">INDEX('Todas paradas'!Z:Z,E21)</f>
        <v>19</v>
      </c>
      <c r="G21" s="5">
        <f ca="1">INDEX('Todas paradas'!AA:AA,E21)+1</f>
        <v>10</v>
      </c>
      <c r="H21" s="5">
        <f ca="1">INDEX('Todas paradas'!AB:AB,E21)</f>
        <v>9</v>
      </c>
      <c r="K21" s="36">
        <f t="shared" si="3"/>
        <v>19</v>
      </c>
      <c r="L21" s="36">
        <f t="shared" ca="1" si="4"/>
        <v>18</v>
      </c>
      <c r="M21" s="38">
        <f t="shared" ca="1" si="1"/>
        <v>19</v>
      </c>
      <c r="N21" s="38">
        <f t="shared" ca="1" si="5"/>
        <v>1</v>
      </c>
      <c r="O21" s="35">
        <f t="shared" ca="1" si="2"/>
        <v>0</v>
      </c>
      <c r="P21" s="36">
        <f t="shared" ca="1" si="6"/>
        <v>1</v>
      </c>
      <c r="Q21" s="36">
        <f t="shared" ca="1" si="7"/>
        <v>3</v>
      </c>
      <c r="R21" s="36">
        <f t="shared" ca="1" si="8"/>
        <v>370</v>
      </c>
      <c r="S21" s="36">
        <f t="shared" ca="1" si="9"/>
        <v>60</v>
      </c>
      <c r="T21" s="36">
        <f t="shared" ca="1" si="10"/>
        <v>30</v>
      </c>
      <c r="U21" s="36">
        <f t="shared" ca="1" si="11"/>
        <v>30</v>
      </c>
      <c r="V21" s="39"/>
      <c r="W21" s="38">
        <f t="shared" ca="1" si="12"/>
        <v>18</v>
      </c>
      <c r="X21" s="38">
        <f t="shared" ca="1" si="13"/>
        <v>1</v>
      </c>
      <c r="Y21" s="38">
        <f t="shared" ca="1" si="18"/>
        <v>0</v>
      </c>
      <c r="Z21" s="38">
        <f t="shared" ca="1" si="15"/>
        <v>19</v>
      </c>
      <c r="AA21" s="38"/>
      <c r="AB21" s="36" t="str">
        <f t="shared" ca="1" si="16"/>
        <v>Rutas_1</v>
      </c>
      <c r="AC21" t="str">
        <f ca="1">SUBSTITUTE(OFFSET('Todas paradas'!K$1,R21+W21-1,0),"/","_")</f>
        <v>Ruta 1_1</v>
      </c>
      <c r="AD21" t="str">
        <f ca="1">IF(X21,OFFSET('Todas paradas'!L$1,R21+W21-1,0),OFFSET('Todas paradas'!Q$1,R21+W21-1,0))</f>
        <v>Avenida de Valencia, nº 8</v>
      </c>
      <c r="AE21" s="36" t="str">
        <f ca="1">IF(X21,OFFSET('Todas paradas'!M$1,R21+W21-1,0),"")</f>
        <v>05:04</v>
      </c>
      <c r="AF21" s="36" t="str">
        <f ca="1">IF(X21,OFFSET('Todas paradas'!N$1,R21+W21-1,0),"")</f>
        <v>13:01</v>
      </c>
      <c r="AG21" s="36" t="str">
        <f ca="1">IF(X21,OFFSET('Todas paradas'!O$1,R21+W21-1,0),"")</f>
        <v>21:04</v>
      </c>
      <c r="AH21" s="36" t="str">
        <f ca="1">IF(X21,OFFSET('Todas paradas'!P$1,R21+W21-1,0),"")</f>
        <v>07:04</v>
      </c>
    </row>
    <row r="22" spans="1:34" x14ac:dyDescent="0.25">
      <c r="A22" s="22">
        <f t="shared" si="17"/>
        <v>16</v>
      </c>
      <c r="B22" s="22">
        <v>6</v>
      </c>
      <c r="C22" s="22">
        <v>20</v>
      </c>
      <c r="D22" s="22" t="s">
        <v>1197</v>
      </c>
      <c r="E22" s="5">
        <f ca="1">MATCH("Ruta "&amp;B22&amp;"/"&amp;C22,'Todas paradas'!K:K,0)</f>
        <v>248</v>
      </c>
      <c r="F22" s="5">
        <f ca="1">INDEX('Todas paradas'!Z:Z,E22)</f>
        <v>15</v>
      </c>
      <c r="G22" s="5">
        <f ca="1">INDEX('Todas paradas'!AA:AA,E22)+1</f>
        <v>8</v>
      </c>
      <c r="H22" s="5">
        <f ca="1">INDEX('Todas paradas'!AB:AB,E22)</f>
        <v>7</v>
      </c>
      <c r="K22" s="36">
        <f t="shared" si="3"/>
        <v>20</v>
      </c>
      <c r="L22" s="36">
        <f t="shared" ca="1" si="4"/>
        <v>19</v>
      </c>
      <c r="M22" s="38">
        <f t="shared" ca="1" si="1"/>
        <v>20</v>
      </c>
      <c r="N22" s="38">
        <f t="shared" ca="1" si="5"/>
        <v>1</v>
      </c>
      <c r="O22" s="35">
        <f t="shared" ca="1" si="2"/>
        <v>0</v>
      </c>
      <c r="P22" s="36">
        <f t="shared" ca="1" si="6"/>
        <v>1</v>
      </c>
      <c r="Q22" s="36">
        <f t="shared" ca="1" si="7"/>
        <v>3</v>
      </c>
      <c r="R22" s="36">
        <f t="shared" ca="1" si="8"/>
        <v>370</v>
      </c>
      <c r="S22" s="36">
        <f t="shared" ca="1" si="9"/>
        <v>60</v>
      </c>
      <c r="T22" s="36">
        <f t="shared" ca="1" si="10"/>
        <v>30</v>
      </c>
      <c r="U22" s="36">
        <f t="shared" ca="1" si="11"/>
        <v>30</v>
      </c>
      <c r="V22" s="39"/>
      <c r="W22" s="38">
        <f t="shared" ca="1" si="12"/>
        <v>19</v>
      </c>
      <c r="X22" s="38">
        <f t="shared" ca="1" si="13"/>
        <v>1</v>
      </c>
      <c r="Y22" s="38">
        <f t="shared" ca="1" si="18"/>
        <v>0</v>
      </c>
      <c r="Z22" s="38">
        <f t="shared" ca="1" si="15"/>
        <v>20</v>
      </c>
      <c r="AA22" s="38"/>
      <c r="AB22" s="36" t="str">
        <f t="shared" ca="1" si="16"/>
        <v>Rutas_1</v>
      </c>
      <c r="AC22" t="str">
        <f ca="1">SUBSTITUTE(OFFSET('Todas paradas'!K$1,R22+W22-1,0),"/","_")</f>
        <v>Ruta 1_1</v>
      </c>
      <c r="AD22" t="str">
        <f ca="1">IF(X22,OFFSET('Todas paradas'!L$1,R22+W22-1,0),OFFSET('Todas paradas'!Q$1,R22+W22-1,0))</f>
        <v>Avenida de Valencia, nº 46</v>
      </c>
      <c r="AE22" s="36" t="str">
        <f ca="1">IF(X22,OFFSET('Todas paradas'!M$1,R22+W22-1,0),"")</f>
        <v>05:06</v>
      </c>
      <c r="AF22" s="36" t="str">
        <f ca="1">IF(X22,OFFSET('Todas paradas'!N$1,R22+W22-1,0),"")</f>
        <v>13:03</v>
      </c>
      <c r="AG22" s="36" t="str">
        <f ca="1">IF(X22,OFFSET('Todas paradas'!O$1,R22+W22-1,0),"")</f>
        <v>21:06</v>
      </c>
      <c r="AH22" s="36" t="str">
        <f ca="1">IF(X22,OFFSET('Todas paradas'!P$1,R22+W22-1,0),"")</f>
        <v>07:06</v>
      </c>
    </row>
    <row r="23" spans="1:34" x14ac:dyDescent="0.25">
      <c r="A23" s="22">
        <f t="shared" si="17"/>
        <v>17</v>
      </c>
      <c r="B23" s="22">
        <v>7</v>
      </c>
      <c r="C23" s="22">
        <v>20</v>
      </c>
      <c r="D23" s="22" t="s">
        <v>1197</v>
      </c>
      <c r="E23" s="5">
        <f ca="1">MATCH("Ruta "&amp;B23&amp;"/"&amp;C23,'Todas paradas'!K:K,0)</f>
        <v>256</v>
      </c>
      <c r="F23" s="5">
        <f ca="1">INDEX('Todas paradas'!Z:Z,E23)</f>
        <v>17</v>
      </c>
      <c r="G23" s="5">
        <f ca="1">INDEX('Todas paradas'!AA:AA,E23)+1</f>
        <v>9</v>
      </c>
      <c r="H23" s="5">
        <f ca="1">INDEX('Todas paradas'!AB:AB,E23)</f>
        <v>8</v>
      </c>
      <c r="K23" s="36">
        <f t="shared" si="3"/>
        <v>21</v>
      </c>
      <c r="L23" s="36">
        <f t="shared" ca="1" si="4"/>
        <v>20</v>
      </c>
      <c r="M23" s="38">
        <f t="shared" ca="1" si="1"/>
        <v>21</v>
      </c>
      <c r="N23" s="38">
        <f t="shared" ca="1" si="5"/>
        <v>1</v>
      </c>
      <c r="O23" s="35">
        <f t="shared" ca="1" si="2"/>
        <v>0</v>
      </c>
      <c r="P23" s="36">
        <f t="shared" ca="1" si="6"/>
        <v>1</v>
      </c>
      <c r="Q23" s="36">
        <f t="shared" ca="1" si="7"/>
        <v>3</v>
      </c>
      <c r="R23" s="36">
        <f t="shared" ca="1" si="8"/>
        <v>370</v>
      </c>
      <c r="S23" s="36">
        <f t="shared" ca="1" si="9"/>
        <v>60</v>
      </c>
      <c r="T23" s="36">
        <f t="shared" ca="1" si="10"/>
        <v>30</v>
      </c>
      <c r="U23" s="36">
        <f t="shared" ca="1" si="11"/>
        <v>30</v>
      </c>
      <c r="V23" s="39"/>
      <c r="W23" s="38">
        <f t="shared" ca="1" si="12"/>
        <v>20</v>
      </c>
      <c r="X23" s="38">
        <f t="shared" ca="1" si="13"/>
        <v>1</v>
      </c>
      <c r="Y23" s="38">
        <f t="shared" ca="1" si="18"/>
        <v>0</v>
      </c>
      <c r="Z23" s="38">
        <f t="shared" ca="1" si="15"/>
        <v>21</v>
      </c>
      <c r="AA23" s="38"/>
      <c r="AB23" s="36" t="str">
        <f t="shared" ca="1" si="16"/>
        <v>Rutas_1</v>
      </c>
      <c r="AC23" t="str">
        <f ca="1">SUBSTITUTE(OFFSET('Todas paradas'!K$1,R23+W23-1,0),"/","_")</f>
        <v>Ruta 1_1</v>
      </c>
      <c r="AD23" t="str">
        <f ca="1">IF(X23,OFFSET('Todas paradas'!L$1,R23+W23-1,0),OFFSET('Todas paradas'!Q$1,R23+W23-1,0))</f>
        <v>C/ Unceta (esq. Duquesa Villahermosa)</v>
      </c>
      <c r="AE23" s="36" t="str">
        <f ca="1">IF(X23,OFFSET('Todas paradas'!M$1,R23+W23-1,0),"")</f>
        <v>05:08</v>
      </c>
      <c r="AF23" s="36" t="str">
        <f ca="1">IF(X23,OFFSET('Todas paradas'!N$1,R23+W23-1,0),"")</f>
        <v>13:05</v>
      </c>
      <c r="AG23" s="36" t="str">
        <f ca="1">IF(X23,OFFSET('Todas paradas'!O$1,R23+W23-1,0),"")</f>
        <v>21:08</v>
      </c>
      <c r="AH23" s="36" t="str">
        <f ca="1">IF(X23,OFFSET('Todas paradas'!P$1,R23+W23-1,0),"")</f>
        <v>07:08</v>
      </c>
    </row>
    <row r="24" spans="1:34" x14ac:dyDescent="0.25">
      <c r="A24" s="22">
        <f t="shared" si="17"/>
        <v>18</v>
      </c>
      <c r="B24" s="22">
        <v>8</v>
      </c>
      <c r="C24" s="22">
        <v>20</v>
      </c>
      <c r="D24" s="22" t="s">
        <v>1197</v>
      </c>
      <c r="E24" s="5">
        <f ca="1">MATCH("Ruta "&amp;B24&amp;"/"&amp;C24,'Todas paradas'!K:K,0)</f>
        <v>265</v>
      </c>
      <c r="F24" s="5">
        <f ca="1">INDEX('Todas paradas'!Z:Z,E24)</f>
        <v>13</v>
      </c>
      <c r="G24" s="5">
        <f ca="1">INDEX('Todas paradas'!AA:AA,E24)+1</f>
        <v>7</v>
      </c>
      <c r="H24" s="5">
        <f ca="1">INDEX('Todas paradas'!AB:AB,E24)</f>
        <v>6</v>
      </c>
      <c r="K24" s="36">
        <f t="shared" si="3"/>
        <v>22</v>
      </c>
      <c r="L24" s="36">
        <f t="shared" ca="1" si="4"/>
        <v>21</v>
      </c>
      <c r="M24" s="38">
        <f t="shared" ca="1" si="1"/>
        <v>22</v>
      </c>
      <c r="N24" s="38">
        <f t="shared" ca="1" si="5"/>
        <v>1</v>
      </c>
      <c r="O24" s="35">
        <f t="shared" ca="1" si="2"/>
        <v>0</v>
      </c>
      <c r="P24" s="36">
        <f t="shared" ca="1" si="6"/>
        <v>1</v>
      </c>
      <c r="Q24" s="36">
        <f t="shared" ca="1" si="7"/>
        <v>3</v>
      </c>
      <c r="R24" s="36">
        <f t="shared" ca="1" si="8"/>
        <v>370</v>
      </c>
      <c r="S24" s="36">
        <f t="shared" ca="1" si="9"/>
        <v>60</v>
      </c>
      <c r="T24" s="36">
        <f t="shared" ca="1" si="10"/>
        <v>30</v>
      </c>
      <c r="U24" s="36">
        <f t="shared" ca="1" si="11"/>
        <v>30</v>
      </c>
      <c r="V24" s="39"/>
      <c r="W24" s="38">
        <f t="shared" ca="1" si="12"/>
        <v>21</v>
      </c>
      <c r="X24" s="38">
        <f t="shared" ca="1" si="13"/>
        <v>1</v>
      </c>
      <c r="Y24" s="38">
        <f t="shared" ca="1" si="18"/>
        <v>0</v>
      </c>
      <c r="Z24" s="38">
        <f t="shared" ca="1" si="15"/>
        <v>22</v>
      </c>
      <c r="AA24" s="38"/>
      <c r="AB24" s="36" t="str">
        <f t="shared" ca="1" si="16"/>
        <v>Rutas_1</v>
      </c>
      <c r="AC24" t="str">
        <f ca="1">SUBSTITUTE(OFFSET('Todas paradas'!K$1,R24+W24-1,0),"/","_")</f>
        <v>Ruta 1_1</v>
      </c>
      <c r="AD24" t="str">
        <f ca="1">IF(X24,OFFSET('Todas paradas'!L$1,R24+W24-1,0),OFFSET('Todas paradas'!Q$1,R24+W24-1,0))</f>
        <v>Avenida de Navarra (Centro Cultural Delicias - Pd. Bus)</v>
      </c>
      <c r="AE24" s="36" t="str">
        <f ca="1">IF(X24,OFFSET('Todas paradas'!M$1,R24+W24-1,0),"")</f>
        <v>05:11</v>
      </c>
      <c r="AF24" s="36" t="str">
        <f ca="1">IF(X24,OFFSET('Todas paradas'!N$1,R24+W24-1,0),"")</f>
        <v>13:10</v>
      </c>
      <c r="AG24" s="36" t="str">
        <f ca="1">IF(X24,OFFSET('Todas paradas'!O$1,R24+W24-1,0),"")</f>
        <v>21:11</v>
      </c>
      <c r="AH24" s="36" t="str">
        <f ca="1">IF(X24,OFFSET('Todas paradas'!P$1,R24+W24-1,0),"")</f>
        <v>07:11</v>
      </c>
    </row>
    <row r="25" spans="1:34" x14ac:dyDescent="0.25">
      <c r="A25" s="22">
        <f t="shared" si="17"/>
        <v>19</v>
      </c>
      <c r="B25" s="22">
        <v>9</v>
      </c>
      <c r="C25" s="22">
        <v>20</v>
      </c>
      <c r="D25" s="22" t="s">
        <v>1197</v>
      </c>
      <c r="E25" s="5">
        <f ca="1">MATCH("Ruta "&amp;B25&amp;"/"&amp;C25,'Todas paradas'!K:K,0)</f>
        <v>272</v>
      </c>
      <c r="F25" s="5">
        <f ca="1">INDEX('Todas paradas'!Z:Z,E25)</f>
        <v>15</v>
      </c>
      <c r="G25" s="5">
        <f ca="1">INDEX('Todas paradas'!AA:AA,E25)+1</f>
        <v>8</v>
      </c>
      <c r="H25" s="5">
        <f ca="1">INDEX('Todas paradas'!AB:AB,E25)</f>
        <v>7</v>
      </c>
      <c r="K25" s="36">
        <f t="shared" si="3"/>
        <v>23</v>
      </c>
      <c r="L25" s="36">
        <f t="shared" ca="1" si="4"/>
        <v>22</v>
      </c>
      <c r="M25" s="38">
        <f t="shared" ca="1" si="1"/>
        <v>23</v>
      </c>
      <c r="N25" s="38">
        <f t="shared" ca="1" si="5"/>
        <v>1</v>
      </c>
      <c r="O25" s="35">
        <f t="shared" ca="1" si="2"/>
        <v>0</v>
      </c>
      <c r="P25" s="36">
        <f t="shared" ca="1" si="6"/>
        <v>1</v>
      </c>
      <c r="Q25" s="36">
        <f t="shared" ca="1" si="7"/>
        <v>3</v>
      </c>
      <c r="R25" s="36">
        <f t="shared" ca="1" si="8"/>
        <v>370</v>
      </c>
      <c r="S25" s="36">
        <f t="shared" ca="1" si="9"/>
        <v>60</v>
      </c>
      <c r="T25" s="36">
        <f t="shared" ca="1" si="10"/>
        <v>30</v>
      </c>
      <c r="U25" s="36">
        <f t="shared" ca="1" si="11"/>
        <v>30</v>
      </c>
      <c r="V25" s="39"/>
      <c r="W25" s="38">
        <f t="shared" ca="1" si="12"/>
        <v>22</v>
      </c>
      <c r="X25" s="38">
        <f t="shared" ca="1" si="13"/>
        <v>1</v>
      </c>
      <c r="Y25" s="38">
        <f t="shared" ca="1" si="18"/>
        <v>0</v>
      </c>
      <c r="Z25" s="38">
        <f t="shared" ca="1" si="15"/>
        <v>23</v>
      </c>
      <c r="AA25" s="38"/>
      <c r="AB25" s="36" t="str">
        <f t="shared" ca="1" si="16"/>
        <v>Rutas_1</v>
      </c>
      <c r="AC25" t="str">
        <f ca="1">SUBSTITUTE(OFFSET('Todas paradas'!K$1,R25+W25-1,0),"/","_")</f>
        <v>Ruta 1_1</v>
      </c>
      <c r="AD25" t="str">
        <f ca="1">IF(X25,OFFSET('Todas paradas'!L$1,R25+W25-1,0),OFFSET('Todas paradas'!Q$1,R25+W25-1,0))</f>
        <v>Avenida de Navarra (frente nº 183 - Pd. Bus)</v>
      </c>
      <c r="AE25" s="36" t="str">
        <f ca="1">IF(X25,OFFSET('Todas paradas'!M$1,R25+W25-1,0),"")</f>
        <v>05:12</v>
      </c>
      <c r="AF25" s="36" t="str">
        <f ca="1">IF(X25,OFFSET('Todas paradas'!N$1,R25+W25-1,0),"")</f>
        <v>13:11</v>
      </c>
      <c r="AG25" s="36" t="str">
        <f ca="1">IF(X25,OFFSET('Todas paradas'!O$1,R25+W25-1,0),"")</f>
        <v>21:12</v>
      </c>
      <c r="AH25" s="36" t="str">
        <f ca="1">IF(X25,OFFSET('Todas paradas'!P$1,R25+W25-1,0),"")</f>
        <v>07:12</v>
      </c>
    </row>
    <row r="26" spans="1:34" x14ac:dyDescent="0.25">
      <c r="A26" s="22">
        <f t="shared" si="17"/>
        <v>20</v>
      </c>
      <c r="B26" s="22">
        <v>10</v>
      </c>
      <c r="C26" s="22">
        <v>20</v>
      </c>
      <c r="D26" s="22" t="s">
        <v>1197</v>
      </c>
      <c r="E26" s="5">
        <f ca="1">MATCH("Ruta "&amp;B26&amp;"/"&amp;C26,'Todas paradas'!K:K,0)</f>
        <v>280</v>
      </c>
      <c r="F26" s="5">
        <f ca="1">INDEX('Todas paradas'!Z:Z,E26)</f>
        <v>15</v>
      </c>
      <c r="G26" s="5">
        <f ca="1">INDEX('Todas paradas'!AA:AA,E26)+1</f>
        <v>8</v>
      </c>
      <c r="H26" s="5">
        <f ca="1">INDEX('Todas paradas'!AB:AB,E26)</f>
        <v>7</v>
      </c>
      <c r="K26" s="36">
        <f t="shared" si="3"/>
        <v>24</v>
      </c>
      <c r="L26" s="36">
        <f t="shared" ca="1" si="4"/>
        <v>23</v>
      </c>
      <c r="M26" s="38">
        <f t="shared" ca="1" si="1"/>
        <v>24</v>
      </c>
      <c r="N26" s="38">
        <f t="shared" ca="1" si="5"/>
        <v>1</v>
      </c>
      <c r="O26" s="35">
        <f t="shared" ca="1" si="2"/>
        <v>0</v>
      </c>
      <c r="P26" s="36">
        <f t="shared" ca="1" si="6"/>
        <v>1</v>
      </c>
      <c r="Q26" s="36">
        <f t="shared" ca="1" si="7"/>
        <v>3</v>
      </c>
      <c r="R26" s="36">
        <f t="shared" ca="1" si="8"/>
        <v>370</v>
      </c>
      <c r="S26" s="36">
        <f t="shared" ca="1" si="9"/>
        <v>60</v>
      </c>
      <c r="T26" s="36">
        <f t="shared" ca="1" si="10"/>
        <v>30</v>
      </c>
      <c r="U26" s="36">
        <f t="shared" ca="1" si="11"/>
        <v>30</v>
      </c>
      <c r="V26" s="39"/>
      <c r="W26" s="38">
        <f t="shared" ca="1" si="12"/>
        <v>23</v>
      </c>
      <c r="X26" s="38">
        <f t="shared" ca="1" si="13"/>
        <v>1</v>
      </c>
      <c r="Y26" s="38">
        <f t="shared" ca="1" si="18"/>
        <v>0</v>
      </c>
      <c r="Z26" s="38">
        <f t="shared" ca="1" si="15"/>
        <v>24</v>
      </c>
      <c r="AA26" s="38"/>
      <c r="AB26" s="36" t="str">
        <f t="shared" ca="1" si="16"/>
        <v>Rutas_1</v>
      </c>
      <c r="AC26" t="str">
        <f ca="1">SUBSTITUTE(OFFSET('Todas paradas'!K$1,R26+W26-1,0),"/","_")</f>
        <v>Ruta 1_1</v>
      </c>
      <c r="AD26" t="str">
        <f ca="1">IF(X26,OFFSET('Todas paradas'!L$1,R26+W26-1,0),OFFSET('Todas paradas'!Q$1,R26+W26-1,0))</f>
        <v>Carretera de Logroño (frente Torres de San Lamberto)</v>
      </c>
      <c r="AE26" s="36" t="str">
        <f ca="1">IF(X26,OFFSET('Todas paradas'!M$1,R26+W26-1,0),"")</f>
        <v>05:15</v>
      </c>
      <c r="AF26" s="36" t="str">
        <f ca="1">IF(X26,OFFSET('Todas paradas'!N$1,R26+W26-1,0),"")</f>
        <v>13:15</v>
      </c>
      <c r="AG26" s="36" t="str">
        <f ca="1">IF(X26,OFFSET('Todas paradas'!O$1,R26+W26-1,0),"")</f>
        <v>21:15</v>
      </c>
      <c r="AH26" s="36" t="str">
        <f ca="1">IF(X26,OFFSET('Todas paradas'!P$1,R26+W26-1,0),"")</f>
        <v>07:15</v>
      </c>
    </row>
    <row r="27" spans="1:34" x14ac:dyDescent="0.25">
      <c r="A27" s="22">
        <f t="shared" si="17"/>
        <v>21</v>
      </c>
      <c r="B27" s="22">
        <v>11</v>
      </c>
      <c r="C27" s="22">
        <v>20</v>
      </c>
      <c r="D27" s="22" t="s">
        <v>1197</v>
      </c>
      <c r="E27" s="5">
        <f ca="1">MATCH("Ruta "&amp;B27&amp;"/"&amp;C27,'Todas paradas'!K:K,0)</f>
        <v>288</v>
      </c>
      <c r="F27" s="5">
        <f ca="1">INDEX('Todas paradas'!Z:Z,E27)</f>
        <v>13</v>
      </c>
      <c r="G27" s="5">
        <f ca="1">INDEX('Todas paradas'!AA:AA,E27)+1</f>
        <v>7</v>
      </c>
      <c r="H27" s="5">
        <f ca="1">INDEX('Todas paradas'!AB:AB,E27)</f>
        <v>6</v>
      </c>
      <c r="K27" s="36">
        <f t="shared" si="3"/>
        <v>25</v>
      </c>
      <c r="L27" s="36">
        <f t="shared" ca="1" si="4"/>
        <v>24</v>
      </c>
      <c r="M27" s="38">
        <f t="shared" ca="1" si="1"/>
        <v>25</v>
      </c>
      <c r="N27" s="38">
        <f t="shared" ca="1" si="5"/>
        <v>1</v>
      </c>
      <c r="O27" s="35">
        <f t="shared" ca="1" si="2"/>
        <v>0</v>
      </c>
      <c r="P27" s="36">
        <f t="shared" ca="1" si="6"/>
        <v>1</v>
      </c>
      <c r="Q27" s="36">
        <f t="shared" ca="1" si="7"/>
        <v>3</v>
      </c>
      <c r="R27" s="36">
        <f t="shared" ca="1" si="8"/>
        <v>370</v>
      </c>
      <c r="S27" s="36">
        <f t="shared" ca="1" si="9"/>
        <v>60</v>
      </c>
      <c r="T27" s="36">
        <f t="shared" ca="1" si="10"/>
        <v>30</v>
      </c>
      <c r="U27" s="36">
        <f t="shared" ca="1" si="11"/>
        <v>30</v>
      </c>
      <c r="V27" s="39"/>
      <c r="W27" s="38">
        <f t="shared" ca="1" si="12"/>
        <v>24</v>
      </c>
      <c r="X27" s="38">
        <f t="shared" ca="1" si="13"/>
        <v>1</v>
      </c>
      <c r="Y27" s="38">
        <f ca="1">IF(NOT(X27),1,0)</f>
        <v>0</v>
      </c>
      <c r="Z27" s="38">
        <f t="shared" ca="1" si="15"/>
        <v>25</v>
      </c>
      <c r="AA27" s="38"/>
      <c r="AB27" s="36" t="str">
        <f t="shared" ca="1" si="16"/>
        <v>Rutas_1</v>
      </c>
      <c r="AC27" t="str">
        <f ca="1">SUBSTITUTE(OFFSET('Todas paradas'!K$1,R27+W27-1,0),"/","_")</f>
        <v>Ruta 1_1</v>
      </c>
      <c r="AD27" t="str">
        <f ca="1">IF(X27,OFFSET('Todas paradas'!L$1,R27+W27-1,0),OFFSET('Todas paradas'!Q$1,R27+W27-1,0))</f>
        <v>Carretera de Logroño (desvío Monzalbarba - Pd. Bus)</v>
      </c>
      <c r="AE27" s="36" t="str">
        <f ca="1">IF(X27,OFFSET('Todas paradas'!M$1,R27+W27-1,0),"")</f>
        <v>05:18</v>
      </c>
      <c r="AF27" s="36" t="str">
        <f ca="1">IF(X27,OFFSET('Todas paradas'!N$1,R27+W27-1,0),"")</f>
        <v>13:18</v>
      </c>
      <c r="AG27" s="36" t="str">
        <f ca="1">IF(X27,OFFSET('Todas paradas'!O$1,R27+W27-1,0),"")</f>
        <v>21:18</v>
      </c>
      <c r="AH27" s="36" t="str">
        <f ca="1">IF(X27,OFFSET('Todas paradas'!P$1,R27+W27-1,0),"")</f>
        <v>07:18</v>
      </c>
    </row>
    <row r="28" spans="1:34" x14ac:dyDescent="0.25">
      <c r="A28" s="22">
        <f t="shared" si="17"/>
        <v>22</v>
      </c>
      <c r="B28" s="22">
        <v>12</v>
      </c>
      <c r="C28" s="22">
        <v>20</v>
      </c>
      <c r="D28" s="22" t="s">
        <v>1197</v>
      </c>
      <c r="E28" s="5">
        <f ca="1">MATCH("Ruta "&amp;B28&amp;"/"&amp;C28,'Todas paradas'!K:K,0)</f>
        <v>295</v>
      </c>
      <c r="F28" s="5">
        <f ca="1">INDEX('Todas paradas'!Z:Z,E28)</f>
        <v>9</v>
      </c>
      <c r="G28" s="5">
        <f ca="1">INDEX('Todas paradas'!AA:AA,E28)+1</f>
        <v>5</v>
      </c>
      <c r="H28" s="5">
        <f ca="1">INDEX('Todas paradas'!AB:AB,E28)</f>
        <v>4</v>
      </c>
      <c r="K28" s="36">
        <f t="shared" si="3"/>
        <v>26</v>
      </c>
      <c r="L28" s="36">
        <f t="shared" ca="1" si="4"/>
        <v>25</v>
      </c>
      <c r="M28" s="38">
        <f t="shared" ca="1" si="1"/>
        <v>26</v>
      </c>
      <c r="N28" s="38">
        <f t="shared" ca="1" si="5"/>
        <v>1</v>
      </c>
      <c r="O28" s="35">
        <f t="shared" ca="1" si="2"/>
        <v>0</v>
      </c>
      <c r="P28" s="36">
        <f t="shared" ca="1" si="6"/>
        <v>1</v>
      </c>
      <c r="Q28" s="36">
        <f t="shared" ca="1" si="7"/>
        <v>3</v>
      </c>
      <c r="R28" s="36">
        <f t="shared" ca="1" si="8"/>
        <v>370</v>
      </c>
      <c r="S28" s="36">
        <f t="shared" ca="1" si="9"/>
        <v>60</v>
      </c>
      <c r="T28" s="36">
        <f t="shared" ca="1" si="10"/>
        <v>30</v>
      </c>
      <c r="U28" s="36">
        <f t="shared" ca="1" si="11"/>
        <v>30</v>
      </c>
      <c r="V28" s="39"/>
      <c r="W28" s="38">
        <f t="shared" ca="1" si="12"/>
        <v>25</v>
      </c>
      <c r="X28" s="38">
        <f t="shared" ca="1" si="13"/>
        <v>1</v>
      </c>
      <c r="Y28" s="38">
        <f t="shared" ref="Y28:Y29" ca="1" si="19">IF(NOT(X28),1,0)</f>
        <v>0</v>
      </c>
      <c r="Z28" s="38">
        <f t="shared" ca="1" si="15"/>
        <v>26</v>
      </c>
      <c r="AA28" s="38"/>
      <c r="AB28" s="36" t="str">
        <f t="shared" ca="1" si="16"/>
        <v>Rutas_1</v>
      </c>
      <c r="AC28" t="str">
        <f ca="1">SUBSTITUTE(OFFSET('Todas paradas'!K$1,R28+W28-1,0),"/","_")</f>
        <v>Ruta 1_1</v>
      </c>
      <c r="AD28" t="str">
        <f ca="1">IF(X28,OFFSET('Todas paradas'!L$1,R28+W28-1,0),OFFSET('Todas paradas'!Q$1,R28+W28-1,0))</f>
        <v>Carretera de Logroño (desvío Utebo - marquesina Bus)</v>
      </c>
      <c r="AE28" s="36" t="str">
        <f ca="1">IF(X28,OFFSET('Todas paradas'!M$1,R28+W28-1,0),"")</f>
        <v>05:20</v>
      </c>
      <c r="AF28" s="36" t="str">
        <f ca="1">IF(X28,OFFSET('Todas paradas'!N$1,R28+W28-1,0),"")</f>
        <v>13:20</v>
      </c>
      <c r="AG28" s="36" t="str">
        <f ca="1">IF(X28,OFFSET('Todas paradas'!O$1,R28+W28-1,0),"")</f>
        <v>21:20</v>
      </c>
      <c r="AH28" s="36" t="str">
        <f ca="1">IF(X28,OFFSET('Todas paradas'!P$1,R28+W28-1,0),"")</f>
        <v>07:20</v>
      </c>
    </row>
    <row r="29" spans="1:34" x14ac:dyDescent="0.25">
      <c r="A29" s="22">
        <f t="shared" si="17"/>
        <v>23</v>
      </c>
      <c r="B29" s="22">
        <v>13</v>
      </c>
      <c r="C29" s="22">
        <v>20</v>
      </c>
      <c r="D29" s="22" t="s">
        <v>1197</v>
      </c>
      <c r="E29" s="5">
        <f ca="1">MATCH("Ruta "&amp;B29&amp;"/"&amp;C29,'Todas paradas'!K:K,0)</f>
        <v>300</v>
      </c>
      <c r="F29" s="5">
        <f ca="1">INDEX('Todas paradas'!Z:Z,E29)</f>
        <v>17</v>
      </c>
      <c r="G29" s="5">
        <f ca="1">INDEX('Todas paradas'!AA:AA,E29)+1</f>
        <v>9</v>
      </c>
      <c r="H29" s="5">
        <f ca="1">INDEX('Todas paradas'!AB:AB,E29)</f>
        <v>8</v>
      </c>
      <c r="K29" s="36">
        <f t="shared" si="3"/>
        <v>27</v>
      </c>
      <c r="L29" s="36">
        <f t="shared" ca="1" si="4"/>
        <v>26</v>
      </c>
      <c r="M29" s="38">
        <f t="shared" ca="1" si="1"/>
        <v>27</v>
      </c>
      <c r="N29" s="38">
        <f t="shared" ca="1" si="5"/>
        <v>1</v>
      </c>
      <c r="O29" s="35">
        <f t="shared" ca="1" si="2"/>
        <v>0</v>
      </c>
      <c r="P29" s="36">
        <f t="shared" ca="1" si="6"/>
        <v>1</v>
      </c>
      <c r="Q29" s="36">
        <f t="shared" ca="1" si="7"/>
        <v>3</v>
      </c>
      <c r="R29" s="36">
        <f t="shared" ca="1" si="8"/>
        <v>370</v>
      </c>
      <c r="S29" s="36">
        <f t="shared" ca="1" si="9"/>
        <v>60</v>
      </c>
      <c r="T29" s="36">
        <f t="shared" ca="1" si="10"/>
        <v>30</v>
      </c>
      <c r="U29" s="36">
        <f t="shared" ca="1" si="11"/>
        <v>30</v>
      </c>
      <c r="V29" s="39"/>
      <c r="W29" s="38">
        <f t="shared" ref="W29:W92" ca="1" si="20">IF(N29&lt;&gt;N28,0,IF(X29,W28+1,IF(AND(Y29,NOT(Y28)),1,IF(Y29,W28+1))))</f>
        <v>26</v>
      </c>
      <c r="X29" s="38">
        <f t="shared" ref="X29:X92" ca="1" si="21">IF(Z29&lt;=T29,1,0)</f>
        <v>1</v>
      </c>
      <c r="Y29" s="38">
        <f t="shared" ca="1" si="19"/>
        <v>0</v>
      </c>
      <c r="Z29" s="38">
        <f t="shared" ref="Z29:Z92" ca="1" si="22">IF(O28,1,Z28+1)</f>
        <v>27</v>
      </c>
      <c r="AA29" s="38"/>
      <c r="AB29" s="36" t="str">
        <f t="shared" ca="1" si="16"/>
        <v>Rutas_1</v>
      </c>
      <c r="AC29" t="str">
        <f ca="1">SUBSTITUTE(OFFSET('Todas paradas'!K$1,R29+W29-1,0),"/","_")</f>
        <v>Ruta 1_1</v>
      </c>
      <c r="AD29" t="str">
        <f ca="1">IF(X29,OFFSET('Todas paradas'!L$1,R29+W29-1,0),OFFSET('Todas paradas'!Q$1,R29+W29-1,0))</f>
        <v>Casetas, nº 76 (marquesina Bus)</v>
      </c>
      <c r="AE29" s="36" t="str">
        <f ca="1">IF(X29,OFFSET('Todas paradas'!M$1,R29+W29-1,0),"")</f>
        <v>05:27</v>
      </c>
      <c r="AF29" s="36" t="str">
        <f ca="1">IF(X29,OFFSET('Todas paradas'!N$1,R29+W29-1,0),"")</f>
        <v>13:27</v>
      </c>
      <c r="AG29" s="36" t="str">
        <f ca="1">IF(X29,OFFSET('Todas paradas'!O$1,R29+W29-1,0),"")</f>
        <v>21:27</v>
      </c>
      <c r="AH29" s="36" t="str">
        <f ca="1">IF(X29,OFFSET('Todas paradas'!P$1,R29+W29-1,0),"")</f>
        <v>07:27</v>
      </c>
    </row>
    <row r="30" spans="1:34" x14ac:dyDescent="0.25">
      <c r="A30" s="22">
        <f t="shared" si="17"/>
        <v>24</v>
      </c>
      <c r="B30" s="22">
        <v>14</v>
      </c>
      <c r="C30" s="22">
        <v>20</v>
      </c>
      <c r="D30" s="22" t="s">
        <v>1197</v>
      </c>
      <c r="E30" s="5">
        <f ca="1">MATCH("Ruta "&amp;B30&amp;"/"&amp;C30,'Todas paradas'!K:K,0)</f>
        <v>309</v>
      </c>
      <c r="F30" s="5">
        <f ca="1">INDEX('Todas paradas'!Z:Z,E30)</f>
        <v>19</v>
      </c>
      <c r="G30" s="5">
        <f ca="1">INDEX('Todas paradas'!AA:AA,E30)+1</f>
        <v>10</v>
      </c>
      <c r="H30" s="5">
        <f ca="1">INDEX('Todas paradas'!AB:AB,E30)</f>
        <v>9</v>
      </c>
      <c r="K30" s="36">
        <f t="shared" si="3"/>
        <v>28</v>
      </c>
      <c r="L30" s="36">
        <f t="shared" ca="1" si="4"/>
        <v>27</v>
      </c>
      <c r="M30" s="38">
        <f t="shared" ca="1" si="1"/>
        <v>28</v>
      </c>
      <c r="N30" s="38">
        <f t="shared" ca="1" si="5"/>
        <v>1</v>
      </c>
      <c r="O30" s="35">
        <f t="shared" ca="1" si="2"/>
        <v>0</v>
      </c>
      <c r="P30" s="36">
        <f t="shared" ca="1" si="6"/>
        <v>1</v>
      </c>
      <c r="Q30" s="36">
        <f t="shared" ca="1" si="7"/>
        <v>3</v>
      </c>
      <c r="R30" s="36">
        <f t="shared" ca="1" si="8"/>
        <v>370</v>
      </c>
      <c r="S30" s="36">
        <f t="shared" ca="1" si="9"/>
        <v>60</v>
      </c>
      <c r="T30" s="36">
        <f t="shared" ca="1" si="10"/>
        <v>30</v>
      </c>
      <c r="U30" s="36">
        <f t="shared" ca="1" si="11"/>
        <v>30</v>
      </c>
      <c r="V30" s="39"/>
      <c r="W30" s="38">
        <f t="shared" ca="1" si="20"/>
        <v>27</v>
      </c>
      <c r="X30" s="38">
        <f t="shared" ca="1" si="21"/>
        <v>1</v>
      </c>
      <c r="Y30" s="38">
        <f t="shared" ref="Y30:Y93" ca="1" si="23">IF(NOT(X30),1,0)</f>
        <v>0</v>
      </c>
      <c r="Z30" s="38">
        <f t="shared" ca="1" si="22"/>
        <v>28</v>
      </c>
      <c r="AA30" s="38"/>
      <c r="AB30" s="36" t="str">
        <f t="shared" ca="1" si="16"/>
        <v>Rutas_1</v>
      </c>
      <c r="AC30" t="str">
        <f ca="1">SUBSTITUTE(OFFSET('Todas paradas'!K$1,R30+W30-1,0),"/","_")</f>
        <v>Ruta 1_1</v>
      </c>
      <c r="AD30" t="str">
        <f ca="1">IF(X30,OFFSET('Todas paradas'!L$1,R30+W30-1,0),OFFSET('Todas paradas'!Q$1,R30+W30-1,0))</f>
        <v>Casetas (urbanización Alameda)</v>
      </c>
      <c r="AE30" s="36" t="str">
        <f ca="1">IF(X30,OFFSET('Todas paradas'!M$1,R30+W30-1,0),"")</f>
        <v>05:28</v>
      </c>
      <c r="AF30" s="36" t="str">
        <f ca="1">IF(X30,OFFSET('Todas paradas'!N$1,R30+W30-1,0),"")</f>
        <v>13:28</v>
      </c>
      <c r="AG30" s="36" t="str">
        <f ca="1">IF(X30,OFFSET('Todas paradas'!O$1,R30+W30-1,0),"")</f>
        <v>21:28</v>
      </c>
      <c r="AH30" s="36" t="str">
        <f ca="1">IF(X30,OFFSET('Todas paradas'!P$1,R30+W30-1,0),"")</f>
        <v>07:28</v>
      </c>
    </row>
    <row r="31" spans="1:34" x14ac:dyDescent="0.25">
      <c r="A31" s="22">
        <f t="shared" si="17"/>
        <v>25</v>
      </c>
      <c r="B31" s="22">
        <v>15</v>
      </c>
      <c r="C31" s="22">
        <v>20</v>
      </c>
      <c r="D31" s="22" t="s">
        <v>1197</v>
      </c>
      <c r="E31" s="5">
        <f ca="1">MATCH("Ruta "&amp;B31&amp;"/"&amp;C31,'Todas paradas'!K:K,0)</f>
        <v>319</v>
      </c>
      <c r="F31" s="5">
        <f ca="1">INDEX('Todas paradas'!Z:Z,E31)</f>
        <v>13</v>
      </c>
      <c r="G31" s="5">
        <f ca="1">INDEX('Todas paradas'!AA:AA,E31)+1</f>
        <v>7</v>
      </c>
      <c r="H31" s="5">
        <f ca="1">INDEX('Todas paradas'!AB:AB,E31)</f>
        <v>6</v>
      </c>
      <c r="K31" s="36">
        <f t="shared" si="3"/>
        <v>29</v>
      </c>
      <c r="L31" s="36">
        <f t="shared" ca="1" si="4"/>
        <v>28</v>
      </c>
      <c r="M31" s="38">
        <f t="shared" ca="1" si="1"/>
        <v>29</v>
      </c>
      <c r="N31" s="38">
        <f t="shared" ca="1" si="5"/>
        <v>1</v>
      </c>
      <c r="O31" s="35">
        <f t="shared" ca="1" si="2"/>
        <v>0</v>
      </c>
      <c r="P31" s="36">
        <f t="shared" ca="1" si="6"/>
        <v>1</v>
      </c>
      <c r="Q31" s="36">
        <f t="shared" ca="1" si="7"/>
        <v>3</v>
      </c>
      <c r="R31" s="36">
        <f t="shared" ca="1" si="8"/>
        <v>370</v>
      </c>
      <c r="S31" s="36">
        <f t="shared" ca="1" si="9"/>
        <v>60</v>
      </c>
      <c r="T31" s="36">
        <f t="shared" ca="1" si="10"/>
        <v>30</v>
      </c>
      <c r="U31" s="36">
        <f t="shared" ca="1" si="11"/>
        <v>30</v>
      </c>
      <c r="V31" s="39"/>
      <c r="W31" s="38">
        <f t="shared" ca="1" si="20"/>
        <v>28</v>
      </c>
      <c r="X31" s="38">
        <f t="shared" ca="1" si="21"/>
        <v>1</v>
      </c>
      <c r="Y31" s="38">
        <f t="shared" ca="1" si="23"/>
        <v>0</v>
      </c>
      <c r="Z31" s="38">
        <f t="shared" ca="1" si="22"/>
        <v>29</v>
      </c>
      <c r="AA31" s="38"/>
      <c r="AB31" s="36" t="str">
        <f t="shared" ca="1" si="16"/>
        <v>Rutas_1</v>
      </c>
      <c r="AC31" t="str">
        <f ca="1">SUBSTITUTE(OFFSET('Todas paradas'!K$1,R31+W31-1,0),"/","_")</f>
        <v>Ruta 1_1</v>
      </c>
      <c r="AD31" t="str">
        <f ca="1">IF(X31,OFFSET('Todas paradas'!L$1,R31+W31-1,0),OFFSET('Todas paradas'!Q$1,R31+W31-1,0))</f>
        <v>Alagón - rotonda (marquesina Bus)</v>
      </c>
      <c r="AE31" s="36" t="str">
        <f ca="1">IF(X31,OFFSET('Todas paradas'!M$1,R31+W31-1,0),"")</f>
        <v>05:33</v>
      </c>
      <c r="AF31" s="36" t="str">
        <f ca="1">IF(X31,OFFSET('Todas paradas'!N$1,R31+W31-1,0),"")</f>
        <v>13:33</v>
      </c>
      <c r="AG31" s="36" t="str">
        <f ca="1">IF(X31,OFFSET('Todas paradas'!O$1,R31+W31-1,0),"")</f>
        <v>21:33</v>
      </c>
      <c r="AH31" s="36" t="str">
        <f ca="1">IF(X31,OFFSET('Todas paradas'!P$1,R31+W31-1,0),"")</f>
        <v>07:33</v>
      </c>
    </row>
    <row r="32" spans="1:34" x14ac:dyDescent="0.25">
      <c r="A32" s="22">
        <f t="shared" si="17"/>
        <v>26</v>
      </c>
      <c r="B32" s="22">
        <v>16</v>
      </c>
      <c r="C32" s="22">
        <v>20</v>
      </c>
      <c r="D32" s="22" t="s">
        <v>1197</v>
      </c>
      <c r="E32" s="5">
        <f ca="1">MATCH("Ruta "&amp;B32&amp;"/"&amp;C32,'Todas paradas'!K:K,0)</f>
        <v>326</v>
      </c>
      <c r="F32" s="5">
        <f ca="1">INDEX('Todas paradas'!Z:Z,E32)</f>
        <v>13</v>
      </c>
      <c r="G32" s="5">
        <f ca="1">INDEX('Todas paradas'!AA:AA,E32)+1</f>
        <v>7</v>
      </c>
      <c r="H32" s="5">
        <f ca="1">INDEX('Todas paradas'!AB:AB,E32)</f>
        <v>6</v>
      </c>
      <c r="K32" s="36">
        <f t="shared" si="3"/>
        <v>30</v>
      </c>
      <c r="L32" s="36">
        <f t="shared" ca="1" si="4"/>
        <v>29</v>
      </c>
      <c r="M32" s="38">
        <f t="shared" ca="1" si="1"/>
        <v>30</v>
      </c>
      <c r="N32" s="38">
        <f t="shared" ca="1" si="5"/>
        <v>1</v>
      </c>
      <c r="O32" s="35">
        <f t="shared" ca="1" si="2"/>
        <v>0</v>
      </c>
      <c r="P32" s="36">
        <f t="shared" ca="1" si="6"/>
        <v>1</v>
      </c>
      <c r="Q32" s="36">
        <f t="shared" ca="1" si="7"/>
        <v>3</v>
      </c>
      <c r="R32" s="36">
        <f t="shared" ca="1" si="8"/>
        <v>370</v>
      </c>
      <c r="S32" s="36">
        <f t="shared" ca="1" si="9"/>
        <v>60</v>
      </c>
      <c r="T32" s="36">
        <f t="shared" ca="1" si="10"/>
        <v>30</v>
      </c>
      <c r="U32" s="36">
        <f t="shared" ca="1" si="11"/>
        <v>30</v>
      </c>
      <c r="V32" s="39"/>
      <c r="W32" s="38">
        <f t="shared" ca="1" si="20"/>
        <v>29</v>
      </c>
      <c r="X32" s="38">
        <f t="shared" ca="1" si="21"/>
        <v>1</v>
      </c>
      <c r="Y32" s="38">
        <f t="shared" ca="1" si="23"/>
        <v>0</v>
      </c>
      <c r="Z32" s="38">
        <f t="shared" ca="1" si="22"/>
        <v>30</v>
      </c>
      <c r="AA32" s="38"/>
      <c r="AB32" s="36" t="str">
        <f t="shared" ca="1" si="16"/>
        <v>Rutas_1</v>
      </c>
      <c r="AC32" t="str">
        <f ca="1">SUBSTITUTE(OFFSET('Todas paradas'!K$1,R32+W32-1,0),"/","_")</f>
        <v>Ruta 1_1</v>
      </c>
      <c r="AD32" t="str">
        <f ca="1">IF(X32,OFFSET('Todas paradas'!L$1,R32+W32-1,0),OFFSET('Todas paradas'!Q$1,R32+W32-1,0))</f>
        <v>Opel Planta en Figueruelas</v>
      </c>
      <c r="AE32" s="36" t="str">
        <f ca="1">IF(X32,OFFSET('Todas paradas'!M$1,R32+W32-1,0),"")</f>
        <v>05:40</v>
      </c>
      <c r="AF32" s="36" t="str">
        <f ca="1">IF(X32,OFFSET('Todas paradas'!N$1,R32+W32-1,0),"")</f>
        <v>13:40</v>
      </c>
      <c r="AG32" s="36" t="str">
        <f ca="1">IF(X32,OFFSET('Todas paradas'!O$1,R32+W32-1,0),"")</f>
        <v>21:40</v>
      </c>
      <c r="AH32" s="36" t="str">
        <f ca="1">IF(X32,OFFSET('Todas paradas'!P$1,R32+W32-1,0),"")</f>
        <v>07:40</v>
      </c>
    </row>
    <row r="33" spans="1:34" x14ac:dyDescent="0.25">
      <c r="A33" s="22">
        <f t="shared" si="17"/>
        <v>27</v>
      </c>
      <c r="B33" s="22">
        <v>17</v>
      </c>
      <c r="C33" s="22">
        <v>20</v>
      </c>
      <c r="D33" s="22" t="s">
        <v>1197</v>
      </c>
      <c r="E33" s="5">
        <f ca="1">MATCH("Ruta "&amp;B33&amp;"/"&amp;C33,'Todas paradas'!K:K,0)</f>
        <v>333</v>
      </c>
      <c r="F33" s="5">
        <f ca="1">INDEX('Todas paradas'!Z:Z,E33)</f>
        <v>27</v>
      </c>
      <c r="G33" s="5">
        <f ca="1">INDEX('Todas paradas'!AA:AA,E33)+1</f>
        <v>14</v>
      </c>
      <c r="H33" s="5">
        <f ca="1">INDEX('Todas paradas'!AB:AB,E33)</f>
        <v>13</v>
      </c>
      <c r="K33" s="36">
        <f t="shared" si="3"/>
        <v>31</v>
      </c>
      <c r="L33" s="36">
        <f t="shared" ca="1" si="4"/>
        <v>30</v>
      </c>
      <c r="M33" s="38">
        <f t="shared" ca="1" si="1"/>
        <v>31</v>
      </c>
      <c r="N33" s="38">
        <f t="shared" ca="1" si="5"/>
        <v>1</v>
      </c>
      <c r="O33" s="35">
        <f t="shared" ca="1" si="2"/>
        <v>0</v>
      </c>
      <c r="P33" s="36">
        <f t="shared" ca="1" si="6"/>
        <v>1</v>
      </c>
      <c r="Q33" s="36">
        <f t="shared" ca="1" si="7"/>
        <v>3</v>
      </c>
      <c r="R33" s="36">
        <f t="shared" ca="1" si="8"/>
        <v>370</v>
      </c>
      <c r="S33" s="36">
        <f t="shared" ca="1" si="9"/>
        <v>60</v>
      </c>
      <c r="T33" s="36">
        <f t="shared" ca="1" si="10"/>
        <v>30</v>
      </c>
      <c r="U33" s="36">
        <f t="shared" ca="1" si="11"/>
        <v>30</v>
      </c>
      <c r="V33" s="39"/>
      <c r="W33" s="38">
        <f t="shared" ca="1" si="20"/>
        <v>1</v>
      </c>
      <c r="X33" s="38">
        <f t="shared" ca="1" si="21"/>
        <v>0</v>
      </c>
      <c r="Y33" s="38">
        <f t="shared" ca="1" si="23"/>
        <v>1</v>
      </c>
      <c r="Z33" s="38">
        <f t="shared" ca="1" si="22"/>
        <v>31</v>
      </c>
      <c r="AA33" s="38"/>
      <c r="AB33" s="36" t="str">
        <f t="shared" ca="1" si="16"/>
        <v>Rutas_1</v>
      </c>
      <c r="AC33" t="str">
        <f ca="1">SUBSTITUTE(OFFSET('Todas paradas'!K$1,R33+W33-1,0),"/","_")</f>
        <v>Ruta 1_1</v>
      </c>
      <c r="AD33" t="str">
        <f ca="1">IF(X33,OFFSET('Todas paradas'!L$1,R33+W33-1,0),OFFSET('Todas paradas'!Q$1,R33+W33-1,0))</f>
        <v>Opel Planta en Figueruelas</v>
      </c>
      <c r="AE33" s="36" t="str">
        <f ca="1">IF(X33,OFFSET('Todas paradas'!M$1,R33+W33-1,0),"")</f>
        <v/>
      </c>
      <c r="AF33" s="36" t="str">
        <f ca="1">IF(X33,OFFSET('Todas paradas'!N$1,R33+W33-1,0),"")</f>
        <v/>
      </c>
      <c r="AG33" s="36" t="str">
        <f ca="1">IF(X33,OFFSET('Todas paradas'!O$1,R33+W33-1,0),"")</f>
        <v/>
      </c>
      <c r="AH33" s="36" t="str">
        <f ca="1">IF(X33,OFFSET('Todas paradas'!P$1,R33+W33-1,0),"")</f>
        <v/>
      </c>
    </row>
    <row r="34" spans="1:34" x14ac:dyDescent="0.25">
      <c r="A34" s="22">
        <f t="shared" si="17"/>
        <v>28</v>
      </c>
      <c r="B34" s="22">
        <v>18</v>
      </c>
      <c r="C34" s="22">
        <v>20</v>
      </c>
      <c r="D34" s="22" t="s">
        <v>1197</v>
      </c>
      <c r="E34" s="5">
        <f ca="1">MATCH("Ruta "&amp;B34&amp;"/"&amp;C34,'Todas paradas'!K:K,0)</f>
        <v>347</v>
      </c>
      <c r="F34" s="5">
        <f ca="1">INDEX('Todas paradas'!Z:Z,E34)</f>
        <v>15</v>
      </c>
      <c r="G34" s="5">
        <f ca="1">INDEX('Todas paradas'!AA:AA,E34)+1</f>
        <v>8</v>
      </c>
      <c r="H34" s="5">
        <f ca="1">INDEX('Todas paradas'!AB:AB,E34)</f>
        <v>7</v>
      </c>
      <c r="K34" s="36">
        <f t="shared" si="3"/>
        <v>32</v>
      </c>
      <c r="L34" s="36">
        <f t="shared" ca="1" si="4"/>
        <v>31</v>
      </c>
      <c r="M34" s="38">
        <f t="shared" ca="1" si="1"/>
        <v>32</v>
      </c>
      <c r="N34" s="38">
        <f t="shared" ca="1" si="5"/>
        <v>1</v>
      </c>
      <c r="O34" s="35">
        <f t="shared" ca="1" si="2"/>
        <v>0</v>
      </c>
      <c r="P34" s="36">
        <f t="shared" ca="1" si="6"/>
        <v>1</v>
      </c>
      <c r="Q34" s="36">
        <f t="shared" ca="1" si="7"/>
        <v>3</v>
      </c>
      <c r="R34" s="36">
        <f t="shared" ca="1" si="8"/>
        <v>370</v>
      </c>
      <c r="S34" s="36">
        <f t="shared" ca="1" si="9"/>
        <v>60</v>
      </c>
      <c r="T34" s="36">
        <f t="shared" ca="1" si="10"/>
        <v>30</v>
      </c>
      <c r="U34" s="36">
        <f t="shared" ca="1" si="11"/>
        <v>30</v>
      </c>
      <c r="V34" s="39"/>
      <c r="W34" s="38">
        <f t="shared" ca="1" si="20"/>
        <v>2</v>
      </c>
      <c r="X34" s="38">
        <f t="shared" ca="1" si="21"/>
        <v>0</v>
      </c>
      <c r="Y34" s="38">
        <f t="shared" ca="1" si="23"/>
        <v>1</v>
      </c>
      <c r="Z34" s="38">
        <f t="shared" ca="1" si="22"/>
        <v>32</v>
      </c>
      <c r="AA34" s="38"/>
      <c r="AB34" s="36" t="str">
        <f t="shared" ca="1" si="16"/>
        <v>Rutas_1</v>
      </c>
      <c r="AC34" t="str">
        <f ca="1">SUBSTITUTE(OFFSET('Todas paradas'!K$1,R34+W34-1,0),"/","_")</f>
        <v>Ruta 1_1</v>
      </c>
      <c r="AD34" t="str">
        <f ca="1">IF(X34,OFFSET('Todas paradas'!L$1,R34+W34-1,0),OFFSET('Todas paradas'!Q$1,R34+W34-1,0))</f>
        <v>Alagón - rotonda (marquesina Bus)</v>
      </c>
      <c r="AE34" s="36" t="str">
        <f ca="1">IF(X34,OFFSET('Todas paradas'!M$1,R34+W34-1,0),"")</f>
        <v/>
      </c>
      <c r="AF34" s="36" t="str">
        <f ca="1">IF(X34,OFFSET('Todas paradas'!N$1,R34+W34-1,0),"")</f>
        <v/>
      </c>
      <c r="AG34" s="36" t="str">
        <f ca="1">IF(X34,OFFSET('Todas paradas'!O$1,R34+W34-1,0),"")</f>
        <v/>
      </c>
      <c r="AH34" s="36" t="str">
        <f ca="1">IF(X34,OFFSET('Todas paradas'!P$1,R34+W34-1,0),"")</f>
        <v/>
      </c>
    </row>
    <row r="35" spans="1:34" x14ac:dyDescent="0.25">
      <c r="A35" s="22">
        <f t="shared" si="17"/>
        <v>29</v>
      </c>
      <c r="B35" s="22">
        <v>19</v>
      </c>
      <c r="C35" s="22">
        <v>20</v>
      </c>
      <c r="D35" s="22" t="s">
        <v>1197</v>
      </c>
      <c r="E35" s="5">
        <f ca="1">MATCH("Ruta "&amp;B35&amp;"/"&amp;C35,'Todas paradas'!K:K,0)</f>
        <v>355</v>
      </c>
      <c r="F35" s="5">
        <f ca="1">INDEX('Todas paradas'!Z:Z,E35)</f>
        <v>13</v>
      </c>
      <c r="G35" s="5">
        <f ca="1">INDEX('Todas paradas'!AA:AA,E35)+1</f>
        <v>7</v>
      </c>
      <c r="H35" s="5">
        <f ca="1">INDEX('Todas paradas'!AB:AB,E35)</f>
        <v>6</v>
      </c>
      <c r="K35" s="36">
        <f t="shared" si="3"/>
        <v>33</v>
      </c>
      <c r="L35" s="36">
        <f t="shared" ca="1" si="4"/>
        <v>32</v>
      </c>
      <c r="M35" s="38">
        <f t="shared" ca="1" si="1"/>
        <v>33</v>
      </c>
      <c r="N35" s="38">
        <f t="shared" ca="1" si="5"/>
        <v>1</v>
      </c>
      <c r="O35" s="35">
        <f t="shared" ca="1" si="2"/>
        <v>0</v>
      </c>
      <c r="P35" s="36">
        <f t="shared" ca="1" si="6"/>
        <v>1</v>
      </c>
      <c r="Q35" s="36">
        <f t="shared" ca="1" si="7"/>
        <v>3</v>
      </c>
      <c r="R35" s="36">
        <f t="shared" ca="1" si="8"/>
        <v>370</v>
      </c>
      <c r="S35" s="36">
        <f t="shared" ca="1" si="9"/>
        <v>60</v>
      </c>
      <c r="T35" s="36">
        <f t="shared" ca="1" si="10"/>
        <v>30</v>
      </c>
      <c r="U35" s="36">
        <f t="shared" ca="1" si="11"/>
        <v>30</v>
      </c>
      <c r="V35" s="39"/>
      <c r="W35" s="38">
        <f t="shared" ca="1" si="20"/>
        <v>3</v>
      </c>
      <c r="X35" s="38">
        <f t="shared" ca="1" si="21"/>
        <v>0</v>
      </c>
      <c r="Y35" s="38">
        <f t="shared" ca="1" si="23"/>
        <v>1</v>
      </c>
      <c r="Z35" s="38">
        <f t="shared" ca="1" si="22"/>
        <v>33</v>
      </c>
      <c r="AA35" s="38"/>
      <c r="AB35" s="36" t="str">
        <f t="shared" ca="1" si="16"/>
        <v>Rutas_1</v>
      </c>
      <c r="AC35" t="str">
        <f ca="1">SUBSTITUTE(OFFSET('Todas paradas'!K$1,R35+W35-1,0),"/","_")</f>
        <v>Ruta 1_1</v>
      </c>
      <c r="AD35" t="str">
        <f ca="1">IF(X35,OFFSET('Todas paradas'!L$1,R35+W35-1,0),OFFSET('Todas paradas'!Q$1,R35+W35-1,0))</f>
        <v>Casetas (urbanización Alameda)</v>
      </c>
      <c r="AE35" s="36" t="str">
        <f ca="1">IF(X35,OFFSET('Todas paradas'!M$1,R35+W35-1,0),"")</f>
        <v/>
      </c>
      <c r="AF35" s="36" t="str">
        <f ca="1">IF(X35,OFFSET('Todas paradas'!N$1,R35+W35-1,0),"")</f>
        <v/>
      </c>
      <c r="AG35" s="36" t="str">
        <f ca="1">IF(X35,OFFSET('Todas paradas'!O$1,R35+W35-1,0),"")</f>
        <v/>
      </c>
      <c r="AH35" s="36" t="str">
        <f ca="1">IF(X35,OFFSET('Todas paradas'!P$1,R35+W35-1,0),"")</f>
        <v/>
      </c>
    </row>
    <row r="36" spans="1:34" x14ac:dyDescent="0.25">
      <c r="A36" s="22">
        <f t="shared" si="17"/>
        <v>30</v>
      </c>
      <c r="B36" s="22">
        <v>20</v>
      </c>
      <c r="C36" s="22">
        <v>20</v>
      </c>
      <c r="D36" s="22" t="s">
        <v>1197</v>
      </c>
      <c r="E36" s="5">
        <f ca="1">MATCH("Ruta "&amp;B36&amp;"/"&amp;C36,'Todas paradas'!K:K,0)</f>
        <v>362</v>
      </c>
      <c r="F36" s="5">
        <f ca="1">INDEX('Todas paradas'!Z:Z,E36)</f>
        <v>15</v>
      </c>
      <c r="G36" s="5">
        <f ca="1">INDEX('Todas paradas'!AA:AA,E36)+1</f>
        <v>8</v>
      </c>
      <c r="H36" s="5">
        <f ca="1">INDEX('Todas paradas'!AB:AB,E36)</f>
        <v>7</v>
      </c>
      <c r="K36" s="36">
        <f t="shared" ref="K36:K99" si="24">K35+1</f>
        <v>34</v>
      </c>
      <c r="L36" s="36">
        <f t="shared" ca="1" si="4"/>
        <v>33</v>
      </c>
      <c r="M36" s="38">
        <f t="shared" ref="M36:M99" ca="1" si="25">IF(O35,1,M35+1)</f>
        <v>34</v>
      </c>
      <c r="N36" s="38">
        <f t="shared" ref="N36:N99" ca="1" si="26">IF(M35=S35,N35+1,N35)</f>
        <v>1</v>
      </c>
      <c r="O36" s="36">
        <f t="shared" ref="O36:O99" ca="1" si="27">IF(Z36=S36,1,0)</f>
        <v>0</v>
      </c>
      <c r="P36" s="36">
        <f t="shared" ref="P36:P99" ca="1" si="28">OFFSET($B$2,1+N36,0)</f>
        <v>1</v>
      </c>
      <c r="Q36" s="36">
        <f t="shared" ref="Q36:Q99" ca="1" si="29">OFFSET($C$2,1+N36,0)</f>
        <v>3</v>
      </c>
      <c r="R36" s="36">
        <f t="shared" ca="1" si="8"/>
        <v>370</v>
      </c>
      <c r="S36" s="36">
        <f t="shared" ca="1" si="9"/>
        <v>60</v>
      </c>
      <c r="T36" s="36">
        <f t="shared" ca="1" si="10"/>
        <v>30</v>
      </c>
      <c r="U36" s="36">
        <f t="shared" ca="1" si="11"/>
        <v>30</v>
      </c>
      <c r="V36" s="39"/>
      <c r="W36" s="38">
        <f t="shared" ca="1" si="20"/>
        <v>4</v>
      </c>
      <c r="X36" s="38">
        <f t="shared" ca="1" si="21"/>
        <v>0</v>
      </c>
      <c r="Y36" s="38">
        <f t="shared" ca="1" si="23"/>
        <v>1</v>
      </c>
      <c r="Z36" s="38">
        <f t="shared" ca="1" si="22"/>
        <v>34</v>
      </c>
      <c r="AA36" s="38"/>
      <c r="AB36" s="36" t="str">
        <f t="shared" ca="1" si="16"/>
        <v>Rutas_1</v>
      </c>
      <c r="AC36" t="str">
        <f ca="1">SUBSTITUTE(OFFSET('Todas paradas'!K$1,R36+W36-1,0),"/","_")</f>
        <v>Ruta 1_1</v>
      </c>
      <c r="AD36" t="str">
        <f ca="1">IF(X36,OFFSET('Todas paradas'!L$1,R36+W36-1,0),OFFSET('Todas paradas'!Q$1,R36+W36-1,0))</f>
        <v>Casetas (frente nº 52)</v>
      </c>
      <c r="AE36" s="36" t="str">
        <f ca="1">IF(X36,OFFSET('Todas paradas'!M$1,R36+W36-1,0),"")</f>
        <v/>
      </c>
      <c r="AF36" s="36" t="str">
        <f ca="1">IF(X36,OFFSET('Todas paradas'!N$1,R36+W36-1,0),"")</f>
        <v/>
      </c>
      <c r="AG36" s="36" t="str">
        <f ca="1">IF(X36,OFFSET('Todas paradas'!O$1,R36+W36-1,0),"")</f>
        <v/>
      </c>
      <c r="AH36" s="36" t="str">
        <f ca="1">IF(X36,OFFSET('Todas paradas'!P$1,R36+W36-1,0),"")</f>
        <v/>
      </c>
    </row>
    <row r="37" spans="1:34" x14ac:dyDescent="0.25">
      <c r="A37" s="23">
        <f t="shared" si="17"/>
        <v>31</v>
      </c>
      <c r="B37" s="23">
        <v>1</v>
      </c>
      <c r="C37" s="23">
        <v>16</v>
      </c>
      <c r="D37" s="23" t="s">
        <v>1198</v>
      </c>
      <c r="E37" s="5">
        <f ca="1">MATCH("Ruta "&amp;B37&amp;"/"&amp;C37,'Todas paradas'!K:K,0)</f>
        <v>3</v>
      </c>
      <c r="F37" s="5">
        <f ca="1">INDEX('Todas paradas'!Z:Z,E37)</f>
        <v>21</v>
      </c>
      <c r="G37" s="5">
        <f ca="1">INDEX('Todas paradas'!AA:AA,E37)+1</f>
        <v>11</v>
      </c>
      <c r="H37" s="5">
        <f ca="1">INDEX('Todas paradas'!AB:AB,E37)</f>
        <v>10</v>
      </c>
      <c r="K37" s="36">
        <f t="shared" si="24"/>
        <v>35</v>
      </c>
      <c r="L37" s="36">
        <f t="shared" ca="1" si="4"/>
        <v>34</v>
      </c>
      <c r="M37" s="38">
        <f t="shared" ca="1" si="25"/>
        <v>35</v>
      </c>
      <c r="N37" s="38">
        <f t="shared" ca="1" si="26"/>
        <v>1</v>
      </c>
      <c r="O37" s="36">
        <f t="shared" ca="1" si="27"/>
        <v>0</v>
      </c>
      <c r="P37" s="36">
        <f t="shared" ca="1" si="28"/>
        <v>1</v>
      </c>
      <c r="Q37" s="36">
        <f t="shared" ca="1" si="29"/>
        <v>3</v>
      </c>
      <c r="R37" s="36">
        <f t="shared" ca="1" si="8"/>
        <v>370</v>
      </c>
      <c r="S37" s="36">
        <f t="shared" ca="1" si="9"/>
        <v>60</v>
      </c>
      <c r="T37" s="36">
        <f t="shared" ca="1" si="10"/>
        <v>30</v>
      </c>
      <c r="U37" s="36">
        <f t="shared" ca="1" si="11"/>
        <v>30</v>
      </c>
      <c r="V37" s="39"/>
      <c r="W37" s="38">
        <f t="shared" ca="1" si="20"/>
        <v>5</v>
      </c>
      <c r="X37" s="38">
        <f t="shared" ca="1" si="21"/>
        <v>0</v>
      </c>
      <c r="Y37" s="38">
        <f t="shared" ca="1" si="23"/>
        <v>1</v>
      </c>
      <c r="Z37" s="38">
        <f t="shared" ca="1" si="22"/>
        <v>35</v>
      </c>
      <c r="AA37" s="38"/>
      <c r="AB37" s="36" t="str">
        <f t="shared" ca="1" si="16"/>
        <v>Rutas_1</v>
      </c>
      <c r="AC37" t="str">
        <f ca="1">SUBSTITUTE(OFFSET('Todas paradas'!K$1,R37+W37-1,0),"/","_")</f>
        <v>Ruta 1_1</v>
      </c>
      <c r="AD37" t="str">
        <f ca="1">IF(X37,OFFSET('Todas paradas'!L$1,R37+W37-1,0),OFFSET('Todas paradas'!Q$1,R37+W37-1,0))</f>
        <v>Carretera de Logroño (frente desvío Utebo)</v>
      </c>
      <c r="AE37" s="36" t="str">
        <f ca="1">IF(X37,OFFSET('Todas paradas'!M$1,R37+W37-1,0),"")</f>
        <v/>
      </c>
      <c r="AF37" s="36" t="str">
        <f ca="1">IF(X37,OFFSET('Todas paradas'!N$1,R37+W37-1,0),"")</f>
        <v/>
      </c>
      <c r="AG37" s="36" t="str">
        <f ca="1">IF(X37,OFFSET('Todas paradas'!O$1,R37+W37-1,0),"")</f>
        <v/>
      </c>
      <c r="AH37" s="36" t="str">
        <f ca="1">IF(X37,OFFSET('Todas paradas'!P$1,R37+W37-1,0),"")</f>
        <v/>
      </c>
    </row>
    <row r="38" spans="1:34" x14ac:dyDescent="0.25">
      <c r="A38" s="23">
        <f t="shared" si="17"/>
        <v>32</v>
      </c>
      <c r="B38" s="23">
        <v>2</v>
      </c>
      <c r="C38" s="23">
        <v>16</v>
      </c>
      <c r="D38" s="23" t="s">
        <v>1198</v>
      </c>
      <c r="E38" s="5">
        <f ca="1">MATCH("Ruta "&amp;B38&amp;"/"&amp;C38,'Todas paradas'!K:K,0)</f>
        <v>14</v>
      </c>
      <c r="F38" s="5">
        <f ca="1">INDEX('Todas paradas'!Z:Z,E38)</f>
        <v>23</v>
      </c>
      <c r="G38" s="5">
        <f ca="1">INDEX('Todas paradas'!AA:AA,E38)+1</f>
        <v>12</v>
      </c>
      <c r="H38" s="5">
        <f ca="1">INDEX('Todas paradas'!AB:AB,E38)</f>
        <v>11</v>
      </c>
      <c r="K38" s="36">
        <f t="shared" si="24"/>
        <v>36</v>
      </c>
      <c r="L38" s="36">
        <f t="shared" ca="1" si="4"/>
        <v>35</v>
      </c>
      <c r="M38" s="38">
        <f t="shared" ca="1" si="25"/>
        <v>36</v>
      </c>
      <c r="N38" s="38">
        <f t="shared" ca="1" si="26"/>
        <v>1</v>
      </c>
      <c r="O38" s="36">
        <f t="shared" ca="1" si="27"/>
        <v>0</v>
      </c>
      <c r="P38" s="36">
        <f t="shared" ca="1" si="28"/>
        <v>1</v>
      </c>
      <c r="Q38" s="36">
        <f t="shared" ca="1" si="29"/>
        <v>3</v>
      </c>
      <c r="R38" s="36">
        <f t="shared" ca="1" si="8"/>
        <v>370</v>
      </c>
      <c r="S38" s="36">
        <f t="shared" ca="1" si="9"/>
        <v>60</v>
      </c>
      <c r="T38" s="36">
        <f t="shared" ca="1" si="10"/>
        <v>30</v>
      </c>
      <c r="U38" s="36">
        <f t="shared" ca="1" si="11"/>
        <v>30</v>
      </c>
      <c r="V38" s="39"/>
      <c r="W38" s="38">
        <f t="shared" ca="1" si="20"/>
        <v>6</v>
      </c>
      <c r="X38" s="38">
        <f t="shared" ca="1" si="21"/>
        <v>0</v>
      </c>
      <c r="Y38" s="38">
        <f t="shared" ca="1" si="23"/>
        <v>1</v>
      </c>
      <c r="Z38" s="38">
        <f t="shared" ca="1" si="22"/>
        <v>36</v>
      </c>
      <c r="AA38" s="38"/>
      <c r="AB38" s="36" t="str">
        <f t="shared" ca="1" si="16"/>
        <v>Rutas_1</v>
      </c>
      <c r="AC38" t="str">
        <f ca="1">SUBSTITUTE(OFFSET('Todas paradas'!K$1,R38+W38-1,0),"/","_")</f>
        <v>Ruta 1_1</v>
      </c>
      <c r="AD38" t="str">
        <f ca="1">IF(X38,OFFSET('Todas paradas'!L$1,R38+W38-1,0),OFFSET('Todas paradas'!Q$1,R38+W38-1,0))</f>
        <v>Carretera de Logroño (desvío Monzalbarba - Pd. Bus)</v>
      </c>
      <c r="AE38" s="36" t="str">
        <f ca="1">IF(X38,OFFSET('Todas paradas'!M$1,R38+W38-1,0),"")</f>
        <v/>
      </c>
      <c r="AF38" s="36" t="str">
        <f ca="1">IF(X38,OFFSET('Todas paradas'!N$1,R38+W38-1,0),"")</f>
        <v/>
      </c>
      <c r="AG38" s="36" t="str">
        <f ca="1">IF(X38,OFFSET('Todas paradas'!O$1,R38+W38-1,0),"")</f>
        <v/>
      </c>
      <c r="AH38" s="36" t="str">
        <f ca="1">IF(X38,OFFSET('Todas paradas'!P$1,R38+W38-1,0),"")</f>
        <v/>
      </c>
    </row>
    <row r="39" spans="1:34" x14ac:dyDescent="0.25">
      <c r="A39" s="23">
        <f t="shared" si="17"/>
        <v>33</v>
      </c>
      <c r="B39" s="23">
        <v>3</v>
      </c>
      <c r="C39" s="23">
        <v>16</v>
      </c>
      <c r="D39" s="23" t="s">
        <v>1198</v>
      </c>
      <c r="E39" s="5">
        <f ca="1">MATCH("Ruta "&amp;B39&amp;"/"&amp;C39,'Todas paradas'!K:K,0)</f>
        <v>26</v>
      </c>
      <c r="F39" s="5">
        <f ca="1">INDEX('Todas paradas'!Z:Z,E39)</f>
        <v>17</v>
      </c>
      <c r="G39" s="5">
        <f ca="1">INDEX('Todas paradas'!AA:AA,E39)+1</f>
        <v>9</v>
      </c>
      <c r="H39" s="5">
        <f ca="1">INDEX('Todas paradas'!AB:AB,E39)</f>
        <v>8</v>
      </c>
      <c r="K39" s="36">
        <f t="shared" si="24"/>
        <v>37</v>
      </c>
      <c r="L39" s="36">
        <f t="shared" ca="1" si="4"/>
        <v>36</v>
      </c>
      <c r="M39" s="38">
        <f t="shared" ca="1" si="25"/>
        <v>37</v>
      </c>
      <c r="N39" s="38">
        <f t="shared" ca="1" si="26"/>
        <v>1</v>
      </c>
      <c r="O39" s="36">
        <f t="shared" ca="1" si="27"/>
        <v>0</v>
      </c>
      <c r="P39" s="36">
        <f t="shared" ca="1" si="28"/>
        <v>1</v>
      </c>
      <c r="Q39" s="36">
        <f t="shared" ca="1" si="29"/>
        <v>3</v>
      </c>
      <c r="R39" s="36">
        <f t="shared" ca="1" si="8"/>
        <v>370</v>
      </c>
      <c r="S39" s="36">
        <f t="shared" ca="1" si="9"/>
        <v>60</v>
      </c>
      <c r="T39" s="36">
        <f t="shared" ca="1" si="10"/>
        <v>30</v>
      </c>
      <c r="U39" s="36">
        <f t="shared" ca="1" si="11"/>
        <v>30</v>
      </c>
      <c r="V39" s="39"/>
      <c r="W39" s="38">
        <f t="shared" ca="1" si="20"/>
        <v>7</v>
      </c>
      <c r="X39" s="38">
        <f t="shared" ca="1" si="21"/>
        <v>0</v>
      </c>
      <c r="Y39" s="38">
        <f t="shared" ca="1" si="23"/>
        <v>1</v>
      </c>
      <c r="Z39" s="38">
        <f t="shared" ca="1" si="22"/>
        <v>37</v>
      </c>
      <c r="AA39" s="38"/>
      <c r="AB39" s="36" t="str">
        <f t="shared" ca="1" si="16"/>
        <v>Rutas_1</v>
      </c>
      <c r="AC39" t="str">
        <f ca="1">SUBSTITUTE(OFFSET('Todas paradas'!K$1,R39+W39-1,0),"/","_")</f>
        <v>Ruta 1_1</v>
      </c>
      <c r="AD39" t="str">
        <f ca="1">IF(X39,OFFSET('Todas paradas'!L$1,R39+W39-1,0),OFFSET('Todas paradas'!Q$1,R39+W39-1,0))</f>
        <v>Carretera de Logroño (frente Torres de San Lamberto)</v>
      </c>
      <c r="AE39" s="36" t="str">
        <f ca="1">IF(X39,OFFSET('Todas paradas'!M$1,R39+W39-1,0),"")</f>
        <v/>
      </c>
      <c r="AF39" s="36" t="str">
        <f ca="1">IF(X39,OFFSET('Todas paradas'!N$1,R39+W39-1,0),"")</f>
        <v/>
      </c>
      <c r="AG39" s="36" t="str">
        <f ca="1">IF(X39,OFFSET('Todas paradas'!O$1,R39+W39-1,0),"")</f>
        <v/>
      </c>
      <c r="AH39" s="36" t="str">
        <f ca="1">IF(X39,OFFSET('Todas paradas'!P$1,R39+W39-1,0),"")</f>
        <v/>
      </c>
    </row>
    <row r="40" spans="1:34" x14ac:dyDescent="0.25">
      <c r="A40" s="23">
        <f t="shared" si="17"/>
        <v>34</v>
      </c>
      <c r="B40" s="23">
        <v>4</v>
      </c>
      <c r="C40" s="23">
        <v>16</v>
      </c>
      <c r="D40" s="23" t="s">
        <v>1198</v>
      </c>
      <c r="E40" s="5">
        <f ca="1">MATCH("Ruta "&amp;B40&amp;"/"&amp;C40,'Todas paradas'!K:K,0)</f>
        <v>35</v>
      </c>
      <c r="F40" s="5">
        <f ca="1">INDEX('Todas paradas'!Z:Z,E40)</f>
        <v>19</v>
      </c>
      <c r="G40" s="5">
        <f ca="1">INDEX('Todas paradas'!AA:AA,E40)+1</f>
        <v>10</v>
      </c>
      <c r="H40" s="5">
        <f ca="1">INDEX('Todas paradas'!AB:AB,E40)</f>
        <v>9</v>
      </c>
      <c r="K40" s="36">
        <f t="shared" si="24"/>
        <v>38</v>
      </c>
      <c r="L40" s="36">
        <f t="shared" ca="1" si="4"/>
        <v>37</v>
      </c>
      <c r="M40" s="38">
        <f t="shared" ca="1" si="25"/>
        <v>38</v>
      </c>
      <c r="N40" s="38">
        <f t="shared" ca="1" si="26"/>
        <v>1</v>
      </c>
      <c r="O40" s="36">
        <f t="shared" ca="1" si="27"/>
        <v>0</v>
      </c>
      <c r="P40" s="36">
        <f t="shared" ca="1" si="28"/>
        <v>1</v>
      </c>
      <c r="Q40" s="36">
        <f t="shared" ca="1" si="29"/>
        <v>3</v>
      </c>
      <c r="R40" s="36">
        <f t="shared" ca="1" si="8"/>
        <v>370</v>
      </c>
      <c r="S40" s="36">
        <f t="shared" ca="1" si="9"/>
        <v>60</v>
      </c>
      <c r="T40" s="36">
        <f t="shared" ca="1" si="10"/>
        <v>30</v>
      </c>
      <c r="U40" s="36">
        <f t="shared" ca="1" si="11"/>
        <v>30</v>
      </c>
      <c r="V40" s="39"/>
      <c r="W40" s="38">
        <f t="shared" ca="1" si="20"/>
        <v>8</v>
      </c>
      <c r="X40" s="38">
        <f t="shared" ca="1" si="21"/>
        <v>0</v>
      </c>
      <c r="Y40" s="38">
        <f t="shared" ca="1" si="23"/>
        <v>1</v>
      </c>
      <c r="Z40" s="38">
        <f t="shared" ca="1" si="22"/>
        <v>38</v>
      </c>
      <c r="AA40" s="38"/>
      <c r="AB40" s="36" t="str">
        <f t="shared" ca="1" si="16"/>
        <v>Rutas_1</v>
      </c>
      <c r="AC40" t="str">
        <f ca="1">SUBSTITUTE(OFFSET('Todas paradas'!K$1,R40+W40-1,0),"/","_")</f>
        <v>Ruta 1_1</v>
      </c>
      <c r="AD40" t="str">
        <f ca="1">IF(X40,OFFSET('Todas paradas'!L$1,R40+W40-1,0),OFFSET('Todas paradas'!Q$1,R40+W40-1,0))</f>
        <v>Avenida de Navarra, nº 183 (Pd. Bus)</v>
      </c>
      <c r="AE40" s="36" t="str">
        <f ca="1">IF(X40,OFFSET('Todas paradas'!M$1,R40+W40-1,0),"")</f>
        <v/>
      </c>
      <c r="AF40" s="36" t="str">
        <f ca="1">IF(X40,OFFSET('Todas paradas'!N$1,R40+W40-1,0),"")</f>
        <v/>
      </c>
      <c r="AG40" s="36" t="str">
        <f ca="1">IF(X40,OFFSET('Todas paradas'!O$1,R40+W40-1,0),"")</f>
        <v/>
      </c>
      <c r="AH40" s="36" t="str">
        <f ca="1">IF(X40,OFFSET('Todas paradas'!P$1,R40+W40-1,0),"")</f>
        <v/>
      </c>
    </row>
    <row r="41" spans="1:34" x14ac:dyDescent="0.25">
      <c r="A41" s="23">
        <f t="shared" si="17"/>
        <v>35</v>
      </c>
      <c r="B41" s="23">
        <v>5</v>
      </c>
      <c r="C41" s="23">
        <v>16</v>
      </c>
      <c r="D41" s="23" t="s">
        <v>1198</v>
      </c>
      <c r="E41" s="5">
        <f ca="1">MATCH("Ruta "&amp;B41&amp;"/"&amp;C41,'Todas paradas'!K:K,0)</f>
        <v>45</v>
      </c>
      <c r="F41" s="5">
        <f ca="1">INDEX('Todas paradas'!Z:Z,E41)</f>
        <v>17</v>
      </c>
      <c r="G41" s="5">
        <f ca="1">INDEX('Todas paradas'!AA:AA,E41)+1</f>
        <v>9</v>
      </c>
      <c r="H41" s="5">
        <f ca="1">INDEX('Todas paradas'!AB:AB,E41)</f>
        <v>8</v>
      </c>
      <c r="K41" s="36">
        <f t="shared" si="24"/>
        <v>39</v>
      </c>
      <c r="L41" s="36">
        <f t="shared" ca="1" si="4"/>
        <v>38</v>
      </c>
      <c r="M41" s="38">
        <f t="shared" ca="1" si="25"/>
        <v>39</v>
      </c>
      <c r="N41" s="38">
        <f t="shared" ca="1" si="26"/>
        <v>1</v>
      </c>
      <c r="O41" s="36">
        <f t="shared" ca="1" si="27"/>
        <v>0</v>
      </c>
      <c r="P41" s="36">
        <f t="shared" ca="1" si="28"/>
        <v>1</v>
      </c>
      <c r="Q41" s="36">
        <f t="shared" ca="1" si="29"/>
        <v>3</v>
      </c>
      <c r="R41" s="36">
        <f t="shared" ca="1" si="8"/>
        <v>370</v>
      </c>
      <c r="S41" s="36">
        <f t="shared" ca="1" si="9"/>
        <v>60</v>
      </c>
      <c r="T41" s="36">
        <f t="shared" ca="1" si="10"/>
        <v>30</v>
      </c>
      <c r="U41" s="36">
        <f t="shared" ca="1" si="11"/>
        <v>30</v>
      </c>
      <c r="V41" s="39"/>
      <c r="W41" s="38">
        <f t="shared" ca="1" si="20"/>
        <v>9</v>
      </c>
      <c r="X41" s="38">
        <f t="shared" ca="1" si="21"/>
        <v>0</v>
      </c>
      <c r="Y41" s="38">
        <f t="shared" ca="1" si="23"/>
        <v>1</v>
      </c>
      <c r="Z41" s="38">
        <f t="shared" ca="1" si="22"/>
        <v>39</v>
      </c>
      <c r="AA41" s="38"/>
      <c r="AB41" s="36" t="str">
        <f t="shared" ca="1" si="16"/>
        <v>Rutas_1</v>
      </c>
      <c r="AC41" t="str">
        <f ca="1">SUBSTITUTE(OFFSET('Todas paradas'!K$1,R41+W41-1,0),"/","_")</f>
        <v>Ruta 1_1</v>
      </c>
      <c r="AD41" t="str">
        <f ca="1">IF(X41,OFFSET('Todas paradas'!L$1,R41+W41-1,0),OFFSET('Todas paradas'!Q$1,R41+W41-1,0))</f>
        <v>Avenida de Navarra, nº 71 - (Pd. Bus)</v>
      </c>
      <c r="AE41" s="36" t="str">
        <f ca="1">IF(X41,OFFSET('Todas paradas'!M$1,R41+W41-1,0),"")</f>
        <v/>
      </c>
      <c r="AF41" s="36" t="str">
        <f ca="1">IF(X41,OFFSET('Todas paradas'!N$1,R41+W41-1,0),"")</f>
        <v/>
      </c>
      <c r="AG41" s="36" t="str">
        <f ca="1">IF(X41,OFFSET('Todas paradas'!O$1,R41+W41-1,0),"")</f>
        <v/>
      </c>
      <c r="AH41" s="36" t="str">
        <f ca="1">IF(X41,OFFSET('Todas paradas'!P$1,R41+W41-1,0),"")</f>
        <v/>
      </c>
    </row>
    <row r="42" spans="1:34" x14ac:dyDescent="0.25">
      <c r="A42" s="23">
        <f t="shared" si="17"/>
        <v>36</v>
      </c>
      <c r="B42" s="23">
        <v>6</v>
      </c>
      <c r="C42" s="23">
        <v>16</v>
      </c>
      <c r="D42" s="23" t="s">
        <v>1198</v>
      </c>
      <c r="E42" s="5">
        <f ca="1">MATCH("Ruta "&amp;B42&amp;"/"&amp;C42,'Todas paradas'!K:K,0)</f>
        <v>54</v>
      </c>
      <c r="F42" s="5">
        <f ca="1">INDEX('Todas paradas'!Z:Z,E42)</f>
        <v>17</v>
      </c>
      <c r="G42" s="5">
        <f ca="1">INDEX('Todas paradas'!AA:AA,E42)+1</f>
        <v>9</v>
      </c>
      <c r="H42" s="5">
        <f ca="1">INDEX('Todas paradas'!AB:AB,E42)</f>
        <v>8</v>
      </c>
      <c r="K42" s="36">
        <f t="shared" si="24"/>
        <v>40</v>
      </c>
      <c r="L42" s="36">
        <f t="shared" ca="1" si="4"/>
        <v>39</v>
      </c>
      <c r="M42" s="38">
        <f t="shared" ca="1" si="25"/>
        <v>40</v>
      </c>
      <c r="N42" s="38">
        <f t="shared" ca="1" si="26"/>
        <v>1</v>
      </c>
      <c r="O42" s="36">
        <f t="shared" ca="1" si="27"/>
        <v>0</v>
      </c>
      <c r="P42" s="36">
        <f t="shared" ca="1" si="28"/>
        <v>1</v>
      </c>
      <c r="Q42" s="36">
        <f t="shared" ca="1" si="29"/>
        <v>3</v>
      </c>
      <c r="R42" s="36">
        <f t="shared" ca="1" si="8"/>
        <v>370</v>
      </c>
      <c r="S42" s="36">
        <f t="shared" ca="1" si="9"/>
        <v>60</v>
      </c>
      <c r="T42" s="36">
        <f t="shared" ca="1" si="10"/>
        <v>30</v>
      </c>
      <c r="U42" s="36">
        <f t="shared" ca="1" si="11"/>
        <v>30</v>
      </c>
      <c r="V42" s="39"/>
      <c r="W42" s="38">
        <f t="shared" ca="1" si="20"/>
        <v>10</v>
      </c>
      <c r="X42" s="38">
        <f t="shared" ca="1" si="21"/>
        <v>0</v>
      </c>
      <c r="Y42" s="38">
        <f t="shared" ca="1" si="23"/>
        <v>1</v>
      </c>
      <c r="Z42" s="38">
        <f t="shared" ca="1" si="22"/>
        <v>40</v>
      </c>
      <c r="AA42" s="38"/>
      <c r="AB42" s="36" t="str">
        <f t="shared" ca="1" si="16"/>
        <v>Rutas_1</v>
      </c>
      <c r="AC42" t="str">
        <f ca="1">SUBSTITUTE(OFFSET('Todas paradas'!K$1,R42+W42-1,0),"/","_")</f>
        <v>Ruta 1_1</v>
      </c>
      <c r="AD42" t="str">
        <f ca="1">IF(X42,OFFSET('Todas paradas'!L$1,R42+W42-1,0),OFFSET('Todas paradas'!Q$1,R42+W42-1,0))</f>
        <v>C/ Franco y López (esquina Duquesa Villahermosa)</v>
      </c>
      <c r="AE42" s="36" t="str">
        <f ca="1">IF(X42,OFFSET('Todas paradas'!M$1,R42+W42-1,0),"")</f>
        <v/>
      </c>
      <c r="AF42" s="36" t="str">
        <f ca="1">IF(X42,OFFSET('Todas paradas'!N$1,R42+W42-1,0),"")</f>
        <v/>
      </c>
      <c r="AG42" s="36" t="str">
        <f ca="1">IF(X42,OFFSET('Todas paradas'!O$1,R42+W42-1,0),"")</f>
        <v/>
      </c>
      <c r="AH42" s="36" t="str">
        <f ca="1">IF(X42,OFFSET('Todas paradas'!P$1,R42+W42-1,0),"")</f>
        <v/>
      </c>
    </row>
    <row r="43" spans="1:34" x14ac:dyDescent="0.25">
      <c r="A43" s="23">
        <f t="shared" si="17"/>
        <v>37</v>
      </c>
      <c r="B43" s="23">
        <v>7</v>
      </c>
      <c r="C43" s="23">
        <v>16</v>
      </c>
      <c r="D43" s="23" t="s">
        <v>1198</v>
      </c>
      <c r="E43" s="5">
        <f ca="1">MATCH("Ruta "&amp;B43&amp;"/"&amp;C43,'Todas paradas'!K:K,0)</f>
        <v>63</v>
      </c>
      <c r="F43" s="5">
        <f ca="1">INDEX('Todas paradas'!Z:Z,E43)</f>
        <v>13</v>
      </c>
      <c r="G43" s="5">
        <f ca="1">INDEX('Todas paradas'!AA:AA,E43)+1</f>
        <v>7</v>
      </c>
      <c r="H43" s="5">
        <f ca="1">INDEX('Todas paradas'!AB:AB,E43)</f>
        <v>6</v>
      </c>
      <c r="K43" s="36">
        <f t="shared" si="24"/>
        <v>41</v>
      </c>
      <c r="L43" s="36">
        <f t="shared" ca="1" si="4"/>
        <v>40</v>
      </c>
      <c r="M43" s="38">
        <f t="shared" ca="1" si="25"/>
        <v>41</v>
      </c>
      <c r="N43" s="38">
        <f t="shared" ca="1" si="26"/>
        <v>1</v>
      </c>
      <c r="O43" s="36">
        <f t="shared" ca="1" si="27"/>
        <v>0</v>
      </c>
      <c r="P43" s="36">
        <f t="shared" ca="1" si="28"/>
        <v>1</v>
      </c>
      <c r="Q43" s="36">
        <f t="shared" ca="1" si="29"/>
        <v>3</v>
      </c>
      <c r="R43" s="36">
        <f t="shared" ca="1" si="8"/>
        <v>370</v>
      </c>
      <c r="S43" s="36">
        <f t="shared" ca="1" si="9"/>
        <v>60</v>
      </c>
      <c r="T43" s="36">
        <f t="shared" ca="1" si="10"/>
        <v>30</v>
      </c>
      <c r="U43" s="36">
        <f t="shared" ca="1" si="11"/>
        <v>30</v>
      </c>
      <c r="V43" s="39"/>
      <c r="W43" s="38">
        <f t="shared" ca="1" si="20"/>
        <v>11</v>
      </c>
      <c r="X43" s="38">
        <f t="shared" ca="1" si="21"/>
        <v>0</v>
      </c>
      <c r="Y43" s="38">
        <f t="shared" ca="1" si="23"/>
        <v>1</v>
      </c>
      <c r="Z43" s="38">
        <f t="shared" ca="1" si="22"/>
        <v>41</v>
      </c>
      <c r="AA43" s="38"/>
      <c r="AB43" s="36" t="str">
        <f t="shared" ca="1" si="16"/>
        <v>Rutas_1</v>
      </c>
      <c r="AC43" t="str">
        <f ca="1">SUBSTITUTE(OFFSET('Todas paradas'!K$1,R43+W43-1,0),"/","_")</f>
        <v>Ruta 1_1</v>
      </c>
      <c r="AD43" t="str">
        <f ca="1">IF(X43,OFFSET('Todas paradas'!L$1,R43+W43-1,0),OFFSET('Todas paradas'!Q$1,R43+W43-1,0))</f>
        <v>C/ Corona de Aragón, nº 51</v>
      </c>
      <c r="AE43" s="36" t="str">
        <f ca="1">IF(X43,OFFSET('Todas paradas'!M$1,R43+W43-1,0),"")</f>
        <v/>
      </c>
      <c r="AF43" s="36" t="str">
        <f ca="1">IF(X43,OFFSET('Todas paradas'!N$1,R43+W43-1,0),"")</f>
        <v/>
      </c>
      <c r="AG43" s="36" t="str">
        <f ca="1">IF(X43,OFFSET('Todas paradas'!O$1,R43+W43-1,0),"")</f>
        <v/>
      </c>
      <c r="AH43" s="36" t="str">
        <f ca="1">IF(X43,OFFSET('Todas paradas'!P$1,R43+W43-1,0),"")</f>
        <v/>
      </c>
    </row>
    <row r="44" spans="1:34" x14ac:dyDescent="0.25">
      <c r="A44" s="23">
        <f t="shared" si="17"/>
        <v>38</v>
      </c>
      <c r="B44" s="23">
        <v>8</v>
      </c>
      <c r="C44" s="23">
        <v>16</v>
      </c>
      <c r="D44" s="23" t="s">
        <v>1198</v>
      </c>
      <c r="E44" s="5">
        <f ca="1">MATCH("Ruta "&amp;B44&amp;"/"&amp;C44,'Todas paradas'!K:K,0)</f>
        <v>70</v>
      </c>
      <c r="F44" s="5">
        <f ca="1">INDEX('Todas paradas'!Z:Z,E44)</f>
        <v>15</v>
      </c>
      <c r="G44" s="5">
        <f ca="1">INDEX('Todas paradas'!AA:AA,E44)+1</f>
        <v>8</v>
      </c>
      <c r="H44" s="5">
        <f ca="1">INDEX('Todas paradas'!AB:AB,E44)</f>
        <v>7</v>
      </c>
      <c r="K44" s="36">
        <f t="shared" si="24"/>
        <v>42</v>
      </c>
      <c r="L44" s="36">
        <f t="shared" ca="1" si="4"/>
        <v>41</v>
      </c>
      <c r="M44" s="38">
        <f t="shared" ca="1" si="25"/>
        <v>42</v>
      </c>
      <c r="N44" s="38">
        <f t="shared" ca="1" si="26"/>
        <v>1</v>
      </c>
      <c r="O44" s="36">
        <f t="shared" ca="1" si="27"/>
        <v>0</v>
      </c>
      <c r="P44" s="36">
        <f t="shared" ca="1" si="28"/>
        <v>1</v>
      </c>
      <c r="Q44" s="36">
        <f t="shared" ca="1" si="29"/>
        <v>3</v>
      </c>
      <c r="R44" s="36">
        <f t="shared" ca="1" si="8"/>
        <v>370</v>
      </c>
      <c r="S44" s="36">
        <f t="shared" ca="1" si="9"/>
        <v>60</v>
      </c>
      <c r="T44" s="36">
        <f t="shared" ca="1" si="10"/>
        <v>30</v>
      </c>
      <c r="U44" s="36">
        <f t="shared" ca="1" si="11"/>
        <v>30</v>
      </c>
      <c r="V44" s="39"/>
      <c r="W44" s="38">
        <f t="shared" ca="1" si="20"/>
        <v>12</v>
      </c>
      <c r="X44" s="38">
        <f t="shared" ca="1" si="21"/>
        <v>0</v>
      </c>
      <c r="Y44" s="38">
        <f t="shared" ca="1" si="23"/>
        <v>1</v>
      </c>
      <c r="Z44" s="38">
        <f t="shared" ca="1" si="22"/>
        <v>42</v>
      </c>
      <c r="AA44" s="38"/>
      <c r="AB44" s="36" t="str">
        <f t="shared" ca="1" si="16"/>
        <v>Rutas_1</v>
      </c>
      <c r="AC44" t="str">
        <f ca="1">SUBSTITUTE(OFFSET('Todas paradas'!K$1,R44+W44-1,0),"/","_")</f>
        <v>Ruta 1_1</v>
      </c>
      <c r="AD44" t="str">
        <f ca="1">IF(X44,OFFSET('Todas paradas'!L$1,R44+W44-1,0),OFFSET('Todas paradas'!Q$1,R44+W44-1,0))</f>
        <v>San Juan de la Cruz (esq. Fernando El Católico)</v>
      </c>
      <c r="AE44" s="36" t="str">
        <f ca="1">IF(X44,OFFSET('Todas paradas'!M$1,R44+W44-1,0),"")</f>
        <v/>
      </c>
      <c r="AF44" s="36" t="str">
        <f ca="1">IF(X44,OFFSET('Todas paradas'!N$1,R44+W44-1,0),"")</f>
        <v/>
      </c>
      <c r="AG44" s="36" t="str">
        <f ca="1">IF(X44,OFFSET('Todas paradas'!O$1,R44+W44-1,0),"")</f>
        <v/>
      </c>
      <c r="AH44" s="36" t="str">
        <f ca="1">IF(X44,OFFSET('Todas paradas'!P$1,R44+W44-1,0),"")</f>
        <v/>
      </c>
    </row>
    <row r="45" spans="1:34" x14ac:dyDescent="0.25">
      <c r="A45" s="23">
        <f t="shared" si="17"/>
        <v>39</v>
      </c>
      <c r="B45" s="23">
        <v>9</v>
      </c>
      <c r="C45" s="23">
        <v>16</v>
      </c>
      <c r="D45" s="23" t="s">
        <v>1198</v>
      </c>
      <c r="E45" s="5">
        <f ca="1">MATCH("Ruta "&amp;B45&amp;"/"&amp;C45,'Todas paradas'!K:K,0)</f>
        <v>78</v>
      </c>
      <c r="F45" s="5">
        <f ca="1">INDEX('Todas paradas'!Z:Z,E45)</f>
        <v>17</v>
      </c>
      <c r="G45" s="5">
        <f ca="1">INDEX('Todas paradas'!AA:AA,E45)+1</f>
        <v>9</v>
      </c>
      <c r="H45" s="5">
        <f ca="1">INDEX('Todas paradas'!AB:AB,E45)</f>
        <v>8</v>
      </c>
      <c r="K45" s="36">
        <f t="shared" si="24"/>
        <v>43</v>
      </c>
      <c r="L45" s="36">
        <f t="shared" ca="1" si="4"/>
        <v>42</v>
      </c>
      <c r="M45" s="38">
        <f t="shared" ca="1" si="25"/>
        <v>43</v>
      </c>
      <c r="N45" s="38">
        <f t="shared" ca="1" si="26"/>
        <v>1</v>
      </c>
      <c r="O45" s="36">
        <f t="shared" ca="1" si="27"/>
        <v>0</v>
      </c>
      <c r="P45" s="36">
        <f t="shared" ca="1" si="28"/>
        <v>1</v>
      </c>
      <c r="Q45" s="36">
        <f t="shared" ca="1" si="29"/>
        <v>3</v>
      </c>
      <c r="R45" s="36">
        <f t="shared" ca="1" si="8"/>
        <v>370</v>
      </c>
      <c r="S45" s="36">
        <f t="shared" ca="1" si="9"/>
        <v>60</v>
      </c>
      <c r="T45" s="36">
        <f t="shared" ca="1" si="10"/>
        <v>30</v>
      </c>
      <c r="U45" s="36">
        <f t="shared" ca="1" si="11"/>
        <v>30</v>
      </c>
      <c r="V45" s="39"/>
      <c r="W45" s="38">
        <f t="shared" ca="1" si="20"/>
        <v>13</v>
      </c>
      <c r="X45" s="38">
        <f t="shared" ca="1" si="21"/>
        <v>0</v>
      </c>
      <c r="Y45" s="38">
        <f t="shared" ca="1" si="23"/>
        <v>1</v>
      </c>
      <c r="Z45" s="38">
        <f t="shared" ca="1" si="22"/>
        <v>43</v>
      </c>
      <c r="AA45" s="38"/>
      <c r="AB45" s="36" t="str">
        <f t="shared" ca="1" si="16"/>
        <v>Rutas_1</v>
      </c>
      <c r="AC45" t="str">
        <f ca="1">SUBSTITUTE(OFFSET('Todas paradas'!K$1,R45+W45-1,0),"/","_")</f>
        <v>Ruta 1_1</v>
      </c>
      <c r="AD45" t="str">
        <f ca="1">IF(X45,OFFSET('Todas paradas'!L$1,R45+W45-1,0),OFFSET('Todas paradas'!Q$1,R45+W45-1,0))</f>
        <v>Pº Cuellar (frente Vía San Fernando)</v>
      </c>
      <c r="AE45" s="36" t="str">
        <f ca="1">IF(X45,OFFSET('Todas paradas'!M$1,R45+W45-1,0),"")</f>
        <v/>
      </c>
      <c r="AF45" s="36" t="str">
        <f ca="1">IF(X45,OFFSET('Todas paradas'!N$1,R45+W45-1,0),"")</f>
        <v/>
      </c>
      <c r="AG45" s="36" t="str">
        <f ca="1">IF(X45,OFFSET('Todas paradas'!O$1,R45+W45-1,0),"")</f>
        <v/>
      </c>
      <c r="AH45" s="36" t="str">
        <f ca="1">IF(X45,OFFSET('Todas paradas'!P$1,R45+W45-1,0),"")</f>
        <v/>
      </c>
    </row>
    <row r="46" spans="1:34" x14ac:dyDescent="0.25">
      <c r="A46" s="23">
        <f t="shared" si="17"/>
        <v>40</v>
      </c>
      <c r="B46" s="23">
        <v>10</v>
      </c>
      <c r="C46" s="23">
        <v>16</v>
      </c>
      <c r="D46" s="23" t="s">
        <v>1198</v>
      </c>
      <c r="E46" s="5">
        <f ca="1">MATCH("Ruta "&amp;B46&amp;"/"&amp;C46,'Todas paradas'!K:K,0)</f>
        <v>87</v>
      </c>
      <c r="F46" s="5">
        <f ca="1">INDEX('Todas paradas'!Z:Z,E46)</f>
        <v>9</v>
      </c>
      <c r="G46" s="5">
        <f ca="1">INDEX('Todas paradas'!AA:AA,E46)+1</f>
        <v>5</v>
      </c>
      <c r="H46" s="5">
        <f ca="1">INDEX('Todas paradas'!AB:AB,E46)</f>
        <v>4</v>
      </c>
      <c r="K46" s="36">
        <f t="shared" si="24"/>
        <v>44</v>
      </c>
      <c r="L46" s="36">
        <f t="shared" ca="1" si="4"/>
        <v>43</v>
      </c>
      <c r="M46" s="38">
        <f t="shared" ca="1" si="25"/>
        <v>44</v>
      </c>
      <c r="N46" s="38">
        <f t="shared" ca="1" si="26"/>
        <v>1</v>
      </c>
      <c r="O46" s="36">
        <f t="shared" ca="1" si="27"/>
        <v>0</v>
      </c>
      <c r="P46" s="36">
        <f t="shared" ca="1" si="28"/>
        <v>1</v>
      </c>
      <c r="Q46" s="36">
        <f t="shared" ca="1" si="29"/>
        <v>3</v>
      </c>
      <c r="R46" s="36">
        <f t="shared" ca="1" si="8"/>
        <v>370</v>
      </c>
      <c r="S46" s="36">
        <f t="shared" ca="1" si="9"/>
        <v>60</v>
      </c>
      <c r="T46" s="36">
        <f t="shared" ca="1" si="10"/>
        <v>30</v>
      </c>
      <c r="U46" s="36">
        <f t="shared" ca="1" si="11"/>
        <v>30</v>
      </c>
      <c r="V46" s="39"/>
      <c r="W46" s="38">
        <f t="shared" ca="1" si="20"/>
        <v>14</v>
      </c>
      <c r="X46" s="38">
        <f t="shared" ca="1" si="21"/>
        <v>0</v>
      </c>
      <c r="Y46" s="38">
        <f t="shared" ca="1" si="23"/>
        <v>1</v>
      </c>
      <c r="Z46" s="38">
        <f t="shared" ca="1" si="22"/>
        <v>44</v>
      </c>
      <c r="AA46" s="38"/>
      <c r="AB46" s="36" t="str">
        <f t="shared" ca="1" si="16"/>
        <v>Rutas_1</v>
      </c>
      <c r="AC46" t="str">
        <f ca="1">SUBSTITUTE(OFFSET('Todas paradas'!K$1,R46+W46-1,0),"/","_")</f>
        <v>Ruta 1_1</v>
      </c>
      <c r="AD46" t="str">
        <f ca="1">IF(X46,OFFSET('Todas paradas'!L$1,R46+W46-1,0),OFFSET('Todas paradas'!Q$1,R46+W46-1,0))</f>
        <v>Pº Cuellar (esq. Pº Colón)</v>
      </c>
      <c r="AE46" s="36" t="str">
        <f ca="1">IF(X46,OFFSET('Todas paradas'!M$1,R46+W46-1,0),"")</f>
        <v/>
      </c>
      <c r="AF46" s="36" t="str">
        <f ca="1">IF(X46,OFFSET('Todas paradas'!N$1,R46+W46-1,0),"")</f>
        <v/>
      </c>
      <c r="AG46" s="36" t="str">
        <f ca="1">IF(X46,OFFSET('Todas paradas'!O$1,R46+W46-1,0),"")</f>
        <v/>
      </c>
      <c r="AH46" s="36" t="str">
        <f ca="1">IF(X46,OFFSET('Todas paradas'!P$1,R46+W46-1,0),"")</f>
        <v/>
      </c>
    </row>
    <row r="47" spans="1:34" x14ac:dyDescent="0.25">
      <c r="A47" s="23">
        <f t="shared" si="17"/>
        <v>41</v>
      </c>
      <c r="B47" s="23">
        <v>11</v>
      </c>
      <c r="C47" s="23">
        <v>16</v>
      </c>
      <c r="D47" s="23" t="s">
        <v>1198</v>
      </c>
      <c r="E47" s="5">
        <f ca="1">MATCH("Ruta "&amp;B47&amp;"/"&amp;C47,'Todas paradas'!K:K,0)</f>
        <v>92</v>
      </c>
      <c r="F47" s="5">
        <f ca="1">INDEX('Todas paradas'!Z:Z,E47)</f>
        <v>19</v>
      </c>
      <c r="G47" s="5">
        <f ca="1">INDEX('Todas paradas'!AA:AA,E47)+1</f>
        <v>10</v>
      </c>
      <c r="H47" s="5">
        <f ca="1">INDEX('Todas paradas'!AB:AB,E47)</f>
        <v>9</v>
      </c>
      <c r="K47" s="36">
        <f t="shared" si="24"/>
        <v>45</v>
      </c>
      <c r="L47" s="36">
        <f t="shared" ca="1" si="4"/>
        <v>44</v>
      </c>
      <c r="M47" s="38">
        <f t="shared" ca="1" si="25"/>
        <v>45</v>
      </c>
      <c r="N47" s="38">
        <f t="shared" ca="1" si="26"/>
        <v>1</v>
      </c>
      <c r="O47" s="36">
        <f t="shared" ca="1" si="27"/>
        <v>0</v>
      </c>
      <c r="P47" s="36">
        <f t="shared" ca="1" si="28"/>
        <v>1</v>
      </c>
      <c r="Q47" s="36">
        <f t="shared" ca="1" si="29"/>
        <v>3</v>
      </c>
      <c r="R47" s="36">
        <f t="shared" ca="1" si="8"/>
        <v>370</v>
      </c>
      <c r="S47" s="36">
        <f t="shared" ca="1" si="9"/>
        <v>60</v>
      </c>
      <c r="T47" s="36">
        <f t="shared" ca="1" si="10"/>
        <v>30</v>
      </c>
      <c r="U47" s="36">
        <f t="shared" ca="1" si="11"/>
        <v>30</v>
      </c>
      <c r="V47" s="39"/>
      <c r="W47" s="38">
        <f t="shared" ca="1" si="20"/>
        <v>15</v>
      </c>
      <c r="X47" s="38">
        <f t="shared" ca="1" si="21"/>
        <v>0</v>
      </c>
      <c r="Y47" s="38">
        <f t="shared" ca="1" si="23"/>
        <v>1</v>
      </c>
      <c r="Z47" s="38">
        <f t="shared" ca="1" si="22"/>
        <v>45</v>
      </c>
      <c r="AA47" s="38"/>
      <c r="AB47" s="36" t="str">
        <f t="shared" ca="1" si="16"/>
        <v>Rutas_1</v>
      </c>
      <c r="AC47" t="str">
        <f ca="1">SUBSTITUTE(OFFSET('Todas paradas'!K$1,R47+W47-1,0),"/","_")</f>
        <v>Ruta 1_1</v>
      </c>
      <c r="AD47" t="str">
        <f ca="1">IF(X47,OFFSET('Todas paradas'!L$1,R47+W47-1,0),OFFSET('Todas paradas'!Q$1,R47+W47-1,0))</f>
        <v>Avenida San José (esq. C/ Bellavista - Pd. Bus)</v>
      </c>
      <c r="AE47" s="36" t="str">
        <f ca="1">IF(X47,OFFSET('Todas paradas'!M$1,R47+W47-1,0),"")</f>
        <v/>
      </c>
      <c r="AF47" s="36" t="str">
        <f ca="1">IF(X47,OFFSET('Todas paradas'!N$1,R47+W47-1,0),"")</f>
        <v/>
      </c>
      <c r="AG47" s="36" t="str">
        <f ca="1">IF(X47,OFFSET('Todas paradas'!O$1,R47+W47-1,0),"")</f>
        <v/>
      </c>
      <c r="AH47" s="36" t="str">
        <f ca="1">IF(X47,OFFSET('Todas paradas'!P$1,R47+W47-1,0),"")</f>
        <v/>
      </c>
    </row>
    <row r="48" spans="1:34" x14ac:dyDescent="0.25">
      <c r="A48" s="23">
        <f t="shared" si="17"/>
        <v>42</v>
      </c>
      <c r="B48" s="23">
        <v>12</v>
      </c>
      <c r="C48" s="23">
        <v>16</v>
      </c>
      <c r="D48" s="23" t="s">
        <v>1198</v>
      </c>
      <c r="E48" s="5">
        <f ca="1">MATCH("Ruta "&amp;B48&amp;"/"&amp;C48,'Todas paradas'!K:K,0)</f>
        <v>102</v>
      </c>
      <c r="F48" s="5">
        <f ca="1">INDEX('Todas paradas'!Z:Z,E48)</f>
        <v>19</v>
      </c>
      <c r="G48" s="5">
        <f ca="1">INDEX('Todas paradas'!AA:AA,E48)+1</f>
        <v>10</v>
      </c>
      <c r="H48" s="5">
        <f ca="1">INDEX('Todas paradas'!AB:AB,E48)</f>
        <v>9</v>
      </c>
      <c r="K48" s="36">
        <f t="shared" si="24"/>
        <v>46</v>
      </c>
      <c r="L48" s="36">
        <f t="shared" ca="1" si="4"/>
        <v>45</v>
      </c>
      <c r="M48" s="38">
        <f t="shared" ca="1" si="25"/>
        <v>46</v>
      </c>
      <c r="N48" s="38">
        <f t="shared" ca="1" si="26"/>
        <v>1</v>
      </c>
      <c r="O48" s="36">
        <f t="shared" ca="1" si="27"/>
        <v>0</v>
      </c>
      <c r="P48" s="36">
        <f t="shared" ca="1" si="28"/>
        <v>1</v>
      </c>
      <c r="Q48" s="36">
        <f t="shared" ca="1" si="29"/>
        <v>3</v>
      </c>
      <c r="R48" s="36">
        <f t="shared" ca="1" si="8"/>
        <v>370</v>
      </c>
      <c r="S48" s="36">
        <f t="shared" ca="1" si="9"/>
        <v>60</v>
      </c>
      <c r="T48" s="36">
        <f t="shared" ca="1" si="10"/>
        <v>30</v>
      </c>
      <c r="U48" s="36">
        <f t="shared" ca="1" si="11"/>
        <v>30</v>
      </c>
      <c r="V48" s="39"/>
      <c r="W48" s="38">
        <f t="shared" ca="1" si="20"/>
        <v>16</v>
      </c>
      <c r="X48" s="38">
        <f t="shared" ca="1" si="21"/>
        <v>0</v>
      </c>
      <c r="Y48" s="38">
        <f t="shared" ca="1" si="23"/>
        <v>1</v>
      </c>
      <c r="Z48" s="38">
        <f t="shared" ca="1" si="22"/>
        <v>46</v>
      </c>
      <c r="AA48" s="38"/>
      <c r="AB48" s="36" t="str">
        <f t="shared" ca="1" si="16"/>
        <v>Rutas_1</v>
      </c>
      <c r="AC48" t="str">
        <f ca="1">SUBSTITUTE(OFFSET('Todas paradas'!K$1,R48+W48-1,0),"/","_")</f>
        <v>Ruta 1_1</v>
      </c>
      <c r="AD48" t="str">
        <f ca="1">IF(X48,OFFSET('Todas paradas'!L$1,R48+W48-1,0),OFFSET('Todas paradas'!Q$1,R48+W48-1,0))</f>
        <v>Avenida Tenor Fleta, nº 115-117</v>
      </c>
      <c r="AE48" s="36" t="str">
        <f ca="1">IF(X48,OFFSET('Todas paradas'!M$1,R48+W48-1,0),"")</f>
        <v/>
      </c>
      <c r="AF48" s="36" t="str">
        <f ca="1">IF(X48,OFFSET('Todas paradas'!N$1,R48+W48-1,0),"")</f>
        <v/>
      </c>
      <c r="AG48" s="36" t="str">
        <f ca="1">IF(X48,OFFSET('Todas paradas'!O$1,R48+W48-1,0),"")</f>
        <v/>
      </c>
      <c r="AH48" s="36" t="str">
        <f ca="1">IF(X48,OFFSET('Todas paradas'!P$1,R48+W48-1,0),"")</f>
        <v/>
      </c>
    </row>
    <row r="49" spans="1:34" x14ac:dyDescent="0.25">
      <c r="A49" s="23">
        <f t="shared" si="17"/>
        <v>43</v>
      </c>
      <c r="B49" s="23">
        <v>13</v>
      </c>
      <c r="C49" s="23">
        <v>16</v>
      </c>
      <c r="D49" s="23" t="s">
        <v>1198</v>
      </c>
      <c r="E49" s="5">
        <f ca="1">MATCH("Ruta "&amp;B49&amp;"/"&amp;C49,'Todas paradas'!K:K,0)</f>
        <v>112</v>
      </c>
      <c r="F49" s="5">
        <f ca="1">INDEX('Todas paradas'!Z:Z,E49)</f>
        <v>23</v>
      </c>
      <c r="G49" s="5">
        <f ca="1">INDEX('Todas paradas'!AA:AA,E49)+1</f>
        <v>12</v>
      </c>
      <c r="H49" s="5">
        <f ca="1">INDEX('Todas paradas'!AB:AB,E49)</f>
        <v>11</v>
      </c>
      <c r="K49" s="36">
        <f t="shared" si="24"/>
        <v>47</v>
      </c>
      <c r="L49" s="36">
        <f t="shared" ca="1" si="4"/>
        <v>46</v>
      </c>
      <c r="M49" s="38">
        <f t="shared" ca="1" si="25"/>
        <v>47</v>
      </c>
      <c r="N49" s="38">
        <f t="shared" ca="1" si="26"/>
        <v>1</v>
      </c>
      <c r="O49" s="36">
        <f t="shared" ca="1" si="27"/>
        <v>0</v>
      </c>
      <c r="P49" s="36">
        <f t="shared" ca="1" si="28"/>
        <v>1</v>
      </c>
      <c r="Q49" s="36">
        <f t="shared" ca="1" si="29"/>
        <v>3</v>
      </c>
      <c r="R49" s="36">
        <f t="shared" ca="1" si="8"/>
        <v>370</v>
      </c>
      <c r="S49" s="36">
        <f t="shared" ca="1" si="9"/>
        <v>60</v>
      </c>
      <c r="T49" s="36">
        <f t="shared" ca="1" si="10"/>
        <v>30</v>
      </c>
      <c r="U49" s="36">
        <f t="shared" ca="1" si="11"/>
        <v>30</v>
      </c>
      <c r="V49" s="39"/>
      <c r="W49" s="38">
        <f t="shared" ca="1" si="20"/>
        <v>17</v>
      </c>
      <c r="X49" s="38">
        <f t="shared" ca="1" si="21"/>
        <v>0</v>
      </c>
      <c r="Y49" s="38">
        <f t="shared" ca="1" si="23"/>
        <v>1</v>
      </c>
      <c r="Z49" s="38">
        <f t="shared" ca="1" si="22"/>
        <v>47</v>
      </c>
      <c r="AA49" s="38"/>
      <c r="AB49" s="36" t="str">
        <f t="shared" ca="1" si="16"/>
        <v>Rutas_1</v>
      </c>
      <c r="AC49" t="str">
        <f ca="1">SUBSTITUTE(OFFSET('Todas paradas'!K$1,R49+W49-1,0),"/","_")</f>
        <v>Ruta 1_1</v>
      </c>
      <c r="AD49" t="str">
        <f ca="1">IF(X49,OFFSET('Todas paradas'!L$1,R49+W49-1,0),OFFSET('Todas paradas'!Q$1,R49+W49-1,0))</f>
        <v>Avenida Puente Virrey (esq. Cesáreo Alierta) - (Pd. Bus)</v>
      </c>
      <c r="AE49" s="36" t="str">
        <f ca="1">IF(X49,OFFSET('Todas paradas'!M$1,R49+W49-1,0),"")</f>
        <v/>
      </c>
      <c r="AF49" s="36" t="str">
        <f ca="1">IF(X49,OFFSET('Todas paradas'!N$1,R49+W49-1,0),"")</f>
        <v/>
      </c>
      <c r="AG49" s="36" t="str">
        <f ca="1">IF(X49,OFFSET('Todas paradas'!O$1,R49+W49-1,0),"")</f>
        <v/>
      </c>
      <c r="AH49" s="36" t="str">
        <f ca="1">IF(X49,OFFSET('Todas paradas'!P$1,R49+W49-1,0),"")</f>
        <v/>
      </c>
    </row>
    <row r="50" spans="1:34" x14ac:dyDescent="0.25">
      <c r="A50" s="23">
        <f t="shared" si="17"/>
        <v>44</v>
      </c>
      <c r="B50" s="23">
        <v>14</v>
      </c>
      <c r="C50" s="23">
        <v>16</v>
      </c>
      <c r="D50" s="23" t="s">
        <v>1198</v>
      </c>
      <c r="E50" s="5">
        <f ca="1">MATCH("Ruta "&amp;B50&amp;"/"&amp;C50,'Todas paradas'!K:K,0)</f>
        <v>124</v>
      </c>
      <c r="F50" s="5">
        <f ca="1">INDEX('Todas paradas'!Z:Z,E50)</f>
        <v>15</v>
      </c>
      <c r="G50" s="5">
        <f ca="1">INDEX('Todas paradas'!AA:AA,E50)+1</f>
        <v>8</v>
      </c>
      <c r="H50" s="5">
        <f ca="1">INDEX('Todas paradas'!AB:AB,E50)</f>
        <v>7</v>
      </c>
      <c r="K50" s="36">
        <f t="shared" si="24"/>
        <v>48</v>
      </c>
      <c r="L50" s="36">
        <f t="shared" ca="1" si="4"/>
        <v>47</v>
      </c>
      <c r="M50" s="38">
        <f t="shared" ca="1" si="25"/>
        <v>48</v>
      </c>
      <c r="N50" s="38">
        <f t="shared" ca="1" si="26"/>
        <v>1</v>
      </c>
      <c r="O50" s="36">
        <f t="shared" ca="1" si="27"/>
        <v>0</v>
      </c>
      <c r="P50" s="36">
        <f t="shared" ca="1" si="28"/>
        <v>1</v>
      </c>
      <c r="Q50" s="36">
        <f t="shared" ca="1" si="29"/>
        <v>3</v>
      </c>
      <c r="R50" s="36">
        <f t="shared" ca="1" si="8"/>
        <v>370</v>
      </c>
      <c r="S50" s="36">
        <f t="shared" ca="1" si="9"/>
        <v>60</v>
      </c>
      <c r="T50" s="36">
        <f t="shared" ca="1" si="10"/>
        <v>30</v>
      </c>
      <c r="U50" s="36">
        <f t="shared" ca="1" si="11"/>
        <v>30</v>
      </c>
      <c r="V50" s="39"/>
      <c r="W50" s="38">
        <f t="shared" ca="1" si="20"/>
        <v>18</v>
      </c>
      <c r="X50" s="38">
        <f t="shared" ca="1" si="21"/>
        <v>0</v>
      </c>
      <c r="Y50" s="38">
        <f t="shared" ca="1" si="23"/>
        <v>1</v>
      </c>
      <c r="Z50" s="38">
        <f t="shared" ca="1" si="22"/>
        <v>48</v>
      </c>
      <c r="AA50" s="38"/>
      <c r="AB50" s="36" t="str">
        <f t="shared" ca="1" si="16"/>
        <v>Rutas_1</v>
      </c>
      <c r="AC50" t="str">
        <f ca="1">SUBSTITUTE(OFFSET('Todas paradas'!K$1,R50+W50-1,0),"/","_")</f>
        <v>Ruta 1_1</v>
      </c>
      <c r="AD50" t="str">
        <f ca="1">IF(X50,OFFSET('Todas paradas'!L$1,R50+W50-1,0),OFFSET('Todas paradas'!Q$1,R50+W50-1,0))</f>
        <v>Avenida San José (esq. Privilegio de la Unión)</v>
      </c>
      <c r="AE50" s="36" t="str">
        <f ca="1">IF(X50,OFFSET('Todas paradas'!M$1,R50+W50-1,0),"")</f>
        <v/>
      </c>
      <c r="AF50" s="36" t="str">
        <f ca="1">IF(X50,OFFSET('Todas paradas'!N$1,R50+W50-1,0),"")</f>
        <v/>
      </c>
      <c r="AG50" s="36" t="str">
        <f ca="1">IF(X50,OFFSET('Todas paradas'!O$1,R50+W50-1,0),"")</f>
        <v/>
      </c>
      <c r="AH50" s="36" t="str">
        <f ca="1">IF(X50,OFFSET('Todas paradas'!P$1,R50+W50-1,0),"")</f>
        <v/>
      </c>
    </row>
    <row r="51" spans="1:34" x14ac:dyDescent="0.25">
      <c r="A51" s="23">
        <f t="shared" si="17"/>
        <v>45</v>
      </c>
      <c r="B51" s="23">
        <v>15</v>
      </c>
      <c r="C51" s="23">
        <v>16</v>
      </c>
      <c r="D51" s="23" t="s">
        <v>1198</v>
      </c>
      <c r="E51" s="5">
        <f ca="1">MATCH("Ruta "&amp;B51&amp;"/"&amp;C51,'Todas paradas'!K:K,0)</f>
        <v>132</v>
      </c>
      <c r="F51" s="5">
        <f ca="1">INDEX('Todas paradas'!Z:Z,E51)</f>
        <v>13</v>
      </c>
      <c r="G51" s="5">
        <f ca="1">INDEX('Todas paradas'!AA:AA,E51)+1</f>
        <v>7</v>
      </c>
      <c r="H51" s="5">
        <f ca="1">INDEX('Todas paradas'!AB:AB,E51)</f>
        <v>6</v>
      </c>
      <c r="K51" s="36">
        <f t="shared" si="24"/>
        <v>49</v>
      </c>
      <c r="L51" s="36">
        <f t="shared" ca="1" si="4"/>
        <v>48</v>
      </c>
      <c r="M51" s="38">
        <f t="shared" ca="1" si="25"/>
        <v>49</v>
      </c>
      <c r="N51" s="38">
        <f t="shared" ca="1" si="26"/>
        <v>1</v>
      </c>
      <c r="O51" s="36">
        <f t="shared" ca="1" si="27"/>
        <v>0</v>
      </c>
      <c r="P51" s="36">
        <f t="shared" ca="1" si="28"/>
        <v>1</v>
      </c>
      <c r="Q51" s="36">
        <f t="shared" ca="1" si="29"/>
        <v>3</v>
      </c>
      <c r="R51" s="36">
        <f t="shared" ca="1" si="8"/>
        <v>370</v>
      </c>
      <c r="S51" s="36">
        <f t="shared" ca="1" si="9"/>
        <v>60</v>
      </c>
      <c r="T51" s="36">
        <f t="shared" ca="1" si="10"/>
        <v>30</v>
      </c>
      <c r="U51" s="36">
        <f t="shared" ca="1" si="11"/>
        <v>30</v>
      </c>
      <c r="V51" s="39"/>
      <c r="W51" s="38">
        <f t="shared" ca="1" si="20"/>
        <v>19</v>
      </c>
      <c r="X51" s="38">
        <f t="shared" ca="1" si="21"/>
        <v>0</v>
      </c>
      <c r="Y51" s="38">
        <f t="shared" ca="1" si="23"/>
        <v>1</v>
      </c>
      <c r="Z51" s="38">
        <f t="shared" ca="1" si="22"/>
        <v>49</v>
      </c>
      <c r="AA51" s="38"/>
      <c r="AB51" s="36" t="str">
        <f t="shared" ca="1" si="16"/>
        <v>Rutas_1</v>
      </c>
      <c r="AC51" t="str">
        <f ca="1">SUBSTITUTE(OFFSET('Todas paradas'!K$1,R51+W51-1,0),"/","_")</f>
        <v>Ruta 1_1</v>
      </c>
      <c r="AD51" t="str">
        <f ca="1">IF(X51,OFFSET('Todas paradas'!L$1,R51+W51-1,0),OFFSET('Todas paradas'!Q$1,R51+W51-1,0))</f>
        <v>Avenida San José, nº 7</v>
      </c>
      <c r="AE51" s="36" t="str">
        <f ca="1">IF(X51,OFFSET('Todas paradas'!M$1,R51+W51-1,0),"")</f>
        <v/>
      </c>
      <c r="AF51" s="36" t="str">
        <f ca="1">IF(X51,OFFSET('Todas paradas'!N$1,R51+W51-1,0),"")</f>
        <v/>
      </c>
      <c r="AG51" s="36" t="str">
        <f ca="1">IF(X51,OFFSET('Todas paradas'!O$1,R51+W51-1,0),"")</f>
        <v/>
      </c>
      <c r="AH51" s="36" t="str">
        <f ca="1">IF(X51,OFFSET('Todas paradas'!P$1,R51+W51-1,0),"")</f>
        <v/>
      </c>
    </row>
    <row r="52" spans="1:34" x14ac:dyDescent="0.25">
      <c r="A52" s="23">
        <f t="shared" si="17"/>
        <v>46</v>
      </c>
      <c r="B52" s="23">
        <v>16</v>
      </c>
      <c r="C52" s="23">
        <v>16</v>
      </c>
      <c r="D52" s="23" t="s">
        <v>1198</v>
      </c>
      <c r="E52" s="5">
        <f ca="1">MATCH("Ruta "&amp;B52&amp;"/"&amp;C52,'Todas paradas'!K:K,0)</f>
        <v>139</v>
      </c>
      <c r="F52" s="5">
        <f ca="1">INDEX('Todas paradas'!Z:Z,E52)</f>
        <v>27</v>
      </c>
      <c r="G52" s="5">
        <f ca="1">INDEX('Todas paradas'!AA:AA,E52)+1</f>
        <v>14</v>
      </c>
      <c r="H52" s="5">
        <f ca="1">INDEX('Todas paradas'!AB:AB,E52)</f>
        <v>13</v>
      </c>
      <c r="K52" s="36">
        <f t="shared" si="24"/>
        <v>50</v>
      </c>
      <c r="L52" s="36">
        <f t="shared" ca="1" si="4"/>
        <v>49</v>
      </c>
      <c r="M52" s="38">
        <f t="shared" ca="1" si="25"/>
        <v>50</v>
      </c>
      <c r="N52" s="38">
        <f t="shared" ca="1" si="26"/>
        <v>1</v>
      </c>
      <c r="O52" s="36">
        <f t="shared" ca="1" si="27"/>
        <v>0</v>
      </c>
      <c r="P52" s="36">
        <f t="shared" ca="1" si="28"/>
        <v>1</v>
      </c>
      <c r="Q52" s="36">
        <f t="shared" ca="1" si="29"/>
        <v>3</v>
      </c>
      <c r="R52" s="36">
        <f t="shared" ca="1" si="8"/>
        <v>370</v>
      </c>
      <c r="S52" s="36">
        <f t="shared" ca="1" si="9"/>
        <v>60</v>
      </c>
      <c r="T52" s="36">
        <f t="shared" ca="1" si="10"/>
        <v>30</v>
      </c>
      <c r="U52" s="36">
        <f t="shared" ca="1" si="11"/>
        <v>30</v>
      </c>
      <c r="V52" s="39"/>
      <c r="W52" s="38">
        <f t="shared" ca="1" si="20"/>
        <v>20</v>
      </c>
      <c r="X52" s="38">
        <f t="shared" ca="1" si="21"/>
        <v>0</v>
      </c>
      <c r="Y52" s="38">
        <f t="shared" ca="1" si="23"/>
        <v>1</v>
      </c>
      <c r="Z52" s="38">
        <f t="shared" ca="1" si="22"/>
        <v>50</v>
      </c>
      <c r="AA52" s="38"/>
      <c r="AB52" s="36" t="str">
        <f t="shared" ca="1" si="16"/>
        <v>Rutas_1</v>
      </c>
      <c r="AC52" t="str">
        <f ca="1">SUBSTITUTE(OFFSET('Todas paradas'!K$1,R52+W52-1,0),"/","_")</f>
        <v>Ruta 1_1</v>
      </c>
      <c r="AD52" t="str">
        <f ca="1">IF(X52,OFFSET('Todas paradas'!L$1,R52+W52-1,0),OFFSET('Todas paradas'!Q$1,R52+W52-1,0))</f>
        <v>Camino Las Torres, nº 3</v>
      </c>
      <c r="AE52" s="36" t="str">
        <f ca="1">IF(X52,OFFSET('Todas paradas'!M$1,R52+W52-1,0),"")</f>
        <v/>
      </c>
      <c r="AF52" s="36" t="str">
        <f ca="1">IF(X52,OFFSET('Todas paradas'!N$1,R52+W52-1,0),"")</f>
        <v/>
      </c>
      <c r="AG52" s="36" t="str">
        <f ca="1">IF(X52,OFFSET('Todas paradas'!O$1,R52+W52-1,0),"")</f>
        <v/>
      </c>
      <c r="AH52" s="36" t="str">
        <f ca="1">IF(X52,OFFSET('Todas paradas'!P$1,R52+W52-1,0),"")</f>
        <v/>
      </c>
    </row>
    <row r="53" spans="1:34" x14ac:dyDescent="0.25">
      <c r="A53" s="24">
        <f t="shared" si="17"/>
        <v>47</v>
      </c>
      <c r="B53" s="24"/>
      <c r="C53" s="24"/>
      <c r="D53" s="24" t="s">
        <v>1199</v>
      </c>
      <c r="E53" s="5" t="e">
        <f ca="1">MATCH("Ruta "&amp;B53&amp;"/"&amp;C53,'Todas paradas'!K:K,0)</f>
        <v>#N/A</v>
      </c>
      <c r="F53" s="5" t="e">
        <f ca="1">INDEX('Todas paradas'!Z:Z,E53)</f>
        <v>#N/A</v>
      </c>
      <c r="G53" s="5" t="e">
        <f ca="1">INDEX('Todas paradas'!AA:AA,E53)</f>
        <v>#N/A</v>
      </c>
      <c r="H53" s="5" t="e">
        <f ca="1">INDEX('Todas paradas'!AB:AB,E53)</f>
        <v>#N/A</v>
      </c>
      <c r="K53" s="36">
        <f t="shared" si="24"/>
        <v>51</v>
      </c>
      <c r="L53" s="36">
        <f t="shared" ca="1" si="4"/>
        <v>50</v>
      </c>
      <c r="M53" s="38">
        <f t="shared" ca="1" si="25"/>
        <v>51</v>
      </c>
      <c r="N53" s="38">
        <f t="shared" ca="1" si="26"/>
        <v>1</v>
      </c>
      <c r="O53" s="36">
        <f t="shared" ca="1" si="27"/>
        <v>0</v>
      </c>
      <c r="P53" s="36">
        <f t="shared" ca="1" si="28"/>
        <v>1</v>
      </c>
      <c r="Q53" s="36">
        <f t="shared" ca="1" si="29"/>
        <v>3</v>
      </c>
      <c r="R53" s="36">
        <f t="shared" ca="1" si="8"/>
        <v>370</v>
      </c>
      <c r="S53" s="36">
        <f t="shared" ca="1" si="9"/>
        <v>60</v>
      </c>
      <c r="T53" s="36">
        <f t="shared" ca="1" si="10"/>
        <v>30</v>
      </c>
      <c r="U53" s="36">
        <f t="shared" ca="1" si="11"/>
        <v>30</v>
      </c>
      <c r="V53" s="39"/>
      <c r="W53" s="38">
        <f t="shared" ca="1" si="20"/>
        <v>21</v>
      </c>
      <c r="X53" s="38">
        <f t="shared" ca="1" si="21"/>
        <v>0</v>
      </c>
      <c r="Y53" s="38">
        <f t="shared" ca="1" si="23"/>
        <v>1</v>
      </c>
      <c r="Z53" s="38">
        <f t="shared" ca="1" si="22"/>
        <v>51</v>
      </c>
      <c r="AA53" s="38"/>
      <c r="AB53" s="36" t="str">
        <f t="shared" ca="1" si="16"/>
        <v>Rutas_1</v>
      </c>
      <c r="AC53" t="str">
        <f ca="1">SUBSTITUTE(OFFSET('Todas paradas'!K$1,R53+W53-1,0),"/","_")</f>
        <v>Ruta 1_1</v>
      </c>
      <c r="AD53" t="str">
        <f ca="1">IF(X53,OFFSET('Todas paradas'!L$1,R53+W53-1,0),OFFSET('Todas paradas'!Q$1,R53+W53-1,0))</f>
        <v>Camino Las Torres (frente Gasolinera - Pd Bus)</v>
      </c>
      <c r="AE53" s="36" t="str">
        <f ca="1">IF(X53,OFFSET('Todas paradas'!M$1,R53+W53-1,0),"")</f>
        <v/>
      </c>
      <c r="AF53" s="36" t="str">
        <f ca="1">IF(X53,OFFSET('Todas paradas'!N$1,R53+W53-1,0),"")</f>
        <v/>
      </c>
      <c r="AG53" s="36" t="str">
        <f ca="1">IF(X53,OFFSET('Todas paradas'!O$1,R53+W53-1,0),"")</f>
        <v/>
      </c>
      <c r="AH53" s="36" t="str">
        <f ca="1">IF(X53,OFFSET('Todas paradas'!P$1,R53+W53-1,0),"")</f>
        <v/>
      </c>
    </row>
    <row r="54" spans="1:34" x14ac:dyDescent="0.25">
      <c r="K54" s="36">
        <f t="shared" si="24"/>
        <v>52</v>
      </c>
      <c r="L54" s="36">
        <f t="shared" ca="1" si="4"/>
        <v>51</v>
      </c>
      <c r="M54" s="38">
        <f t="shared" ca="1" si="25"/>
        <v>52</v>
      </c>
      <c r="N54" s="38">
        <f t="shared" ca="1" si="26"/>
        <v>1</v>
      </c>
      <c r="O54" s="36">
        <f t="shared" ca="1" si="27"/>
        <v>0</v>
      </c>
      <c r="P54" s="36">
        <f t="shared" ca="1" si="28"/>
        <v>1</v>
      </c>
      <c r="Q54" s="36">
        <f t="shared" ca="1" si="29"/>
        <v>3</v>
      </c>
      <c r="R54" s="36">
        <f t="shared" ca="1" si="8"/>
        <v>370</v>
      </c>
      <c r="S54" s="36">
        <f t="shared" ca="1" si="9"/>
        <v>60</v>
      </c>
      <c r="T54" s="36">
        <f t="shared" ca="1" si="10"/>
        <v>30</v>
      </c>
      <c r="U54" s="36">
        <f t="shared" ca="1" si="11"/>
        <v>30</v>
      </c>
      <c r="V54" s="39"/>
      <c r="W54" s="38">
        <f t="shared" ca="1" si="20"/>
        <v>22</v>
      </c>
      <c r="X54" s="38">
        <f t="shared" ca="1" si="21"/>
        <v>0</v>
      </c>
      <c r="Y54" s="38">
        <f t="shared" ca="1" si="23"/>
        <v>1</v>
      </c>
      <c r="Z54" s="38">
        <f t="shared" ca="1" si="22"/>
        <v>52</v>
      </c>
      <c r="AA54" s="38"/>
      <c r="AB54" s="36" t="str">
        <f t="shared" ca="1" si="16"/>
        <v>Rutas_1</v>
      </c>
      <c r="AC54" t="str">
        <f ca="1">SUBSTITUTE(OFFSET('Todas paradas'!K$1,R54+W54-1,0),"/","_")</f>
        <v>Ruta 1_1</v>
      </c>
      <c r="AD54" t="str">
        <f ca="1">IF(X54,OFFSET('Todas paradas'!L$1,R54+W54-1,0),OFFSET('Todas paradas'!Q$1,R54+W54-1,0))</f>
        <v>Marqués de la Cadena (esq. Velilla de Ebro - piscinas -Pd. Bus)</v>
      </c>
      <c r="AE54" s="36" t="str">
        <f ca="1">IF(X54,OFFSET('Todas paradas'!M$1,R54+W54-1,0),"")</f>
        <v/>
      </c>
      <c r="AF54" s="36" t="str">
        <f ca="1">IF(X54,OFFSET('Todas paradas'!N$1,R54+W54-1,0),"")</f>
        <v/>
      </c>
      <c r="AG54" s="36" t="str">
        <f ca="1">IF(X54,OFFSET('Todas paradas'!O$1,R54+W54-1,0),"")</f>
        <v/>
      </c>
      <c r="AH54" s="36" t="str">
        <f ca="1">IF(X54,OFFSET('Todas paradas'!P$1,R54+W54-1,0),"")</f>
        <v/>
      </c>
    </row>
    <row r="55" spans="1:34" x14ac:dyDescent="0.25">
      <c r="K55" s="36">
        <f t="shared" si="24"/>
        <v>53</v>
      </c>
      <c r="L55" s="36">
        <f t="shared" ca="1" si="4"/>
        <v>52</v>
      </c>
      <c r="M55" s="38">
        <f t="shared" ca="1" si="25"/>
        <v>53</v>
      </c>
      <c r="N55" s="38">
        <f t="shared" ca="1" si="26"/>
        <v>1</v>
      </c>
      <c r="O55" s="36">
        <f t="shared" ca="1" si="27"/>
        <v>0</v>
      </c>
      <c r="P55" s="36">
        <f t="shared" ca="1" si="28"/>
        <v>1</v>
      </c>
      <c r="Q55" s="36">
        <f t="shared" ca="1" si="29"/>
        <v>3</v>
      </c>
      <c r="R55" s="36">
        <f t="shared" ca="1" si="8"/>
        <v>370</v>
      </c>
      <c r="S55" s="36">
        <f t="shared" ca="1" si="9"/>
        <v>60</v>
      </c>
      <c r="T55" s="36">
        <f t="shared" ca="1" si="10"/>
        <v>30</v>
      </c>
      <c r="U55" s="36">
        <f t="shared" ca="1" si="11"/>
        <v>30</v>
      </c>
      <c r="V55" s="39"/>
      <c r="W55" s="38">
        <f t="shared" ca="1" si="20"/>
        <v>23</v>
      </c>
      <c r="X55" s="38">
        <f t="shared" ca="1" si="21"/>
        <v>0</v>
      </c>
      <c r="Y55" s="38">
        <f t="shared" ca="1" si="23"/>
        <v>1</v>
      </c>
      <c r="Z55" s="38">
        <f t="shared" ca="1" si="22"/>
        <v>53</v>
      </c>
      <c r="AA55" s="38"/>
      <c r="AB55" s="36" t="str">
        <f t="shared" ca="1" si="16"/>
        <v>Rutas_1</v>
      </c>
      <c r="AC55" t="str">
        <f ca="1">SUBSTITUTE(OFFSET('Todas paradas'!K$1,R55+W55-1,0),"/","_")</f>
        <v>Ruta 1_1</v>
      </c>
      <c r="AD55" t="str">
        <f ca="1">IF(X55,OFFSET('Todas paradas'!L$1,R55+W55-1,0),OFFSET('Todas paradas'!Q$1,R55+W55-1,0))</f>
        <v>Marqués de la Cadena (esq. Molino de las Armas)</v>
      </c>
      <c r="AE55" s="36" t="str">
        <f ca="1">IF(X55,OFFSET('Todas paradas'!M$1,R55+W55-1,0),"")</f>
        <v/>
      </c>
      <c r="AF55" s="36" t="str">
        <f ca="1">IF(X55,OFFSET('Todas paradas'!N$1,R55+W55-1,0),"")</f>
        <v/>
      </c>
      <c r="AG55" s="36" t="str">
        <f ca="1">IF(X55,OFFSET('Todas paradas'!O$1,R55+W55-1,0),"")</f>
        <v/>
      </c>
      <c r="AH55" s="36" t="str">
        <f ca="1">IF(X55,OFFSET('Todas paradas'!P$1,R55+W55-1,0),"")</f>
        <v/>
      </c>
    </row>
    <row r="56" spans="1:34" x14ac:dyDescent="0.25">
      <c r="K56" s="36">
        <f t="shared" si="24"/>
        <v>54</v>
      </c>
      <c r="L56" s="36">
        <f t="shared" ca="1" si="4"/>
        <v>53</v>
      </c>
      <c r="M56" s="38">
        <f t="shared" ca="1" si="25"/>
        <v>54</v>
      </c>
      <c r="N56" s="38">
        <f t="shared" ca="1" si="26"/>
        <v>1</v>
      </c>
      <c r="O56" s="36">
        <f t="shared" ca="1" si="27"/>
        <v>0</v>
      </c>
      <c r="P56" s="36">
        <f t="shared" ca="1" si="28"/>
        <v>1</v>
      </c>
      <c r="Q56" s="36">
        <f t="shared" ca="1" si="29"/>
        <v>3</v>
      </c>
      <c r="R56" s="36">
        <f t="shared" ca="1" si="8"/>
        <v>370</v>
      </c>
      <c r="S56" s="36">
        <f t="shared" ca="1" si="9"/>
        <v>60</v>
      </c>
      <c r="T56" s="36">
        <f t="shared" ca="1" si="10"/>
        <v>30</v>
      </c>
      <c r="U56" s="36">
        <f t="shared" ref="U56:U108" ca="1" si="30">OFFSET($H$2,1+N56,0)</f>
        <v>15</v>
      </c>
      <c r="V56" s="39"/>
      <c r="W56" s="38">
        <f t="shared" ca="1" si="20"/>
        <v>24</v>
      </c>
      <c r="X56" s="38">
        <f t="shared" ca="1" si="21"/>
        <v>0</v>
      </c>
      <c r="Y56" s="38">
        <f t="shared" ca="1" si="23"/>
        <v>1</v>
      </c>
      <c r="Z56" s="38">
        <f t="shared" ca="1" si="22"/>
        <v>54</v>
      </c>
      <c r="AA56" s="38"/>
      <c r="AB56" s="36" t="str">
        <f t="shared" ca="1" si="16"/>
        <v>Rutas_1</v>
      </c>
      <c r="AC56" t="str">
        <f ca="1">SUBSTITUTE(OFFSET('Todas paradas'!K$1,R56+W56-1,0),"/","_")</f>
        <v>Ruta 1_1</v>
      </c>
      <c r="AD56" t="str">
        <f ca="1">IF(X56,OFFSET('Todas paradas'!L$1,R56+W56-1,0),OFFSET('Todas paradas'!Q$1,R56+W56-1,0))</f>
        <v>Valle de Broto (esq. San Juan de la Peña)</v>
      </c>
      <c r="AE56" s="36" t="str">
        <f ca="1">IF(X56,OFFSET('Todas paradas'!M$1,R56+W56-1,0),"")</f>
        <v/>
      </c>
      <c r="AF56" s="36" t="str">
        <f ca="1">IF(X56,OFFSET('Todas paradas'!N$1,R56+W56-1,0),"")</f>
        <v/>
      </c>
      <c r="AG56" s="36" t="str">
        <f ca="1">IF(X56,OFFSET('Todas paradas'!O$1,R56+W56-1,0),"")</f>
        <v/>
      </c>
      <c r="AH56" s="36" t="str">
        <f ca="1">IF(X56,OFFSET('Todas paradas'!P$1,R56+W56-1,0),"")</f>
        <v/>
      </c>
    </row>
    <row r="57" spans="1:34" x14ac:dyDescent="0.25">
      <c r="K57" s="36">
        <f t="shared" si="24"/>
        <v>55</v>
      </c>
      <c r="L57" s="36">
        <f t="shared" ca="1" si="4"/>
        <v>54</v>
      </c>
      <c r="M57" s="38">
        <f t="shared" ca="1" si="25"/>
        <v>55</v>
      </c>
      <c r="N57" s="38">
        <f t="shared" ca="1" si="26"/>
        <v>1</v>
      </c>
      <c r="O57" s="36">
        <f t="shared" ca="1" si="27"/>
        <v>0</v>
      </c>
      <c r="P57" s="36">
        <f t="shared" ca="1" si="28"/>
        <v>1</v>
      </c>
      <c r="Q57" s="36">
        <f t="shared" ca="1" si="29"/>
        <v>3</v>
      </c>
      <c r="R57" s="36">
        <f t="shared" ca="1" si="8"/>
        <v>370</v>
      </c>
      <c r="S57" s="36">
        <f t="shared" ca="1" si="9"/>
        <v>60</v>
      </c>
      <c r="T57" s="36">
        <f t="shared" ca="1" si="10"/>
        <v>30</v>
      </c>
      <c r="U57" s="36">
        <f t="shared" ca="1" si="30"/>
        <v>15</v>
      </c>
      <c r="V57" s="39"/>
      <c r="W57" s="38">
        <f t="shared" ca="1" si="20"/>
        <v>25</v>
      </c>
      <c r="X57" s="38">
        <f t="shared" ca="1" si="21"/>
        <v>0</v>
      </c>
      <c r="Y57" s="38">
        <f t="shared" ca="1" si="23"/>
        <v>1</v>
      </c>
      <c r="Z57" s="38">
        <f t="shared" ca="1" si="22"/>
        <v>55</v>
      </c>
      <c r="AA57" s="38"/>
      <c r="AB57" s="36" t="str">
        <f t="shared" ca="1" si="16"/>
        <v>Rutas_1</v>
      </c>
      <c r="AC57" t="str">
        <f ca="1">SUBSTITUTE(OFFSET('Todas paradas'!K$1,R57+W57-1,0),"/","_")</f>
        <v>Ruta 1_1</v>
      </c>
      <c r="AD57" t="str">
        <f ca="1">IF(X57,OFFSET('Todas paradas'!L$1,R57+W57-1,0),OFFSET('Todas paradas'!Q$1,R57+W57-1,0))</f>
        <v>Valle de Broto (esq. Valle Pineta - Bar Sango 2)</v>
      </c>
      <c r="AE57" s="36" t="str">
        <f ca="1">IF(X57,OFFSET('Todas paradas'!M$1,R57+W57-1,0),"")</f>
        <v/>
      </c>
      <c r="AF57" s="36" t="str">
        <f ca="1">IF(X57,OFFSET('Todas paradas'!N$1,R57+W57-1,0),"")</f>
        <v/>
      </c>
      <c r="AG57" s="36" t="str">
        <f ca="1">IF(X57,OFFSET('Todas paradas'!O$1,R57+W57-1,0),"")</f>
        <v/>
      </c>
      <c r="AH57" s="36" t="str">
        <f ca="1">IF(X57,OFFSET('Todas paradas'!P$1,R57+W57-1,0),"")</f>
        <v/>
      </c>
    </row>
    <row r="58" spans="1:34" x14ac:dyDescent="0.25">
      <c r="K58" s="36">
        <f t="shared" si="24"/>
        <v>56</v>
      </c>
      <c r="L58" s="36">
        <f t="shared" ca="1" si="4"/>
        <v>55</v>
      </c>
      <c r="M58" s="38">
        <f t="shared" ca="1" si="25"/>
        <v>56</v>
      </c>
      <c r="N58" s="38">
        <f t="shared" ca="1" si="26"/>
        <v>1</v>
      </c>
      <c r="O58" s="36">
        <f t="shared" ca="1" si="27"/>
        <v>0</v>
      </c>
      <c r="P58" s="36">
        <f t="shared" ca="1" si="28"/>
        <v>1</v>
      </c>
      <c r="Q58" s="36">
        <f t="shared" ca="1" si="29"/>
        <v>3</v>
      </c>
      <c r="R58" s="36">
        <f t="shared" ca="1" si="8"/>
        <v>370</v>
      </c>
      <c r="S58" s="36">
        <f t="shared" ca="1" si="9"/>
        <v>60</v>
      </c>
      <c r="T58" s="36">
        <f t="shared" ca="1" si="10"/>
        <v>30</v>
      </c>
      <c r="U58" s="36">
        <f t="shared" ca="1" si="30"/>
        <v>15</v>
      </c>
      <c r="V58" s="39"/>
      <c r="W58" s="38">
        <f t="shared" ca="1" si="20"/>
        <v>26</v>
      </c>
      <c r="X58" s="38">
        <f t="shared" ca="1" si="21"/>
        <v>0</v>
      </c>
      <c r="Y58" s="38">
        <f t="shared" ca="1" si="23"/>
        <v>1</v>
      </c>
      <c r="Z58" s="38">
        <f t="shared" ca="1" si="22"/>
        <v>56</v>
      </c>
      <c r="AA58" s="38"/>
      <c r="AB58" s="36" t="str">
        <f t="shared" ca="1" si="16"/>
        <v>Rutas_1</v>
      </c>
      <c r="AC58" t="str">
        <f ca="1">SUBSTITUTE(OFFSET('Todas paradas'!K$1,R58+W58-1,0),"/","_")</f>
        <v>Ruta 1_1</v>
      </c>
      <c r="AD58" t="str">
        <f ca="1">IF(X58,OFFSET('Todas paradas'!L$1,R58+W58-1,0),OFFSET('Todas paradas'!Q$1,R58+W58-1,0))</f>
        <v>Valle de Broto (frente Kasan - marquesina Bus)</v>
      </c>
      <c r="AE58" s="36" t="str">
        <f ca="1">IF(X58,OFFSET('Todas paradas'!M$1,R58+W58-1,0),"")</f>
        <v/>
      </c>
      <c r="AF58" s="36" t="str">
        <f ca="1">IF(X58,OFFSET('Todas paradas'!N$1,R58+W58-1,0),"")</f>
        <v/>
      </c>
      <c r="AG58" s="36" t="str">
        <f ca="1">IF(X58,OFFSET('Todas paradas'!O$1,R58+W58-1,0),"")</f>
        <v/>
      </c>
      <c r="AH58" s="36" t="str">
        <f ca="1">IF(X58,OFFSET('Todas paradas'!P$1,R58+W58-1,0),"")</f>
        <v/>
      </c>
    </row>
    <row r="59" spans="1:34" x14ac:dyDescent="0.25">
      <c r="K59" s="36">
        <f t="shared" si="24"/>
        <v>57</v>
      </c>
      <c r="L59" s="36">
        <f t="shared" ca="1" si="4"/>
        <v>56</v>
      </c>
      <c r="M59" s="38">
        <f t="shared" ca="1" si="25"/>
        <v>57</v>
      </c>
      <c r="N59" s="38">
        <f t="shared" ca="1" si="26"/>
        <v>1</v>
      </c>
      <c r="O59" s="36">
        <f t="shared" ca="1" si="27"/>
        <v>0</v>
      </c>
      <c r="P59" s="36">
        <f t="shared" ca="1" si="28"/>
        <v>1</v>
      </c>
      <c r="Q59" s="36">
        <f t="shared" ca="1" si="29"/>
        <v>3</v>
      </c>
      <c r="R59" s="36">
        <f t="shared" ca="1" si="8"/>
        <v>370</v>
      </c>
      <c r="S59" s="36">
        <f t="shared" ca="1" si="9"/>
        <v>60</v>
      </c>
      <c r="T59" s="36">
        <f t="shared" ca="1" si="10"/>
        <v>30</v>
      </c>
      <c r="U59" s="36">
        <f t="shared" ca="1" si="30"/>
        <v>15</v>
      </c>
      <c r="V59" s="39"/>
      <c r="W59" s="38">
        <f t="shared" ca="1" si="20"/>
        <v>27</v>
      </c>
      <c r="X59" s="38">
        <f t="shared" ca="1" si="21"/>
        <v>0</v>
      </c>
      <c r="Y59" s="38">
        <f t="shared" ca="1" si="23"/>
        <v>1</v>
      </c>
      <c r="Z59" s="38">
        <f t="shared" ca="1" si="22"/>
        <v>57</v>
      </c>
      <c r="AA59" s="38"/>
      <c r="AB59" s="36" t="str">
        <f t="shared" ca="1" si="16"/>
        <v>Rutas_1</v>
      </c>
      <c r="AC59" t="str">
        <f ca="1">SUBSTITUTE(OFFSET('Todas paradas'!K$1,R59+W59-1,0),"/","_")</f>
        <v>Ruta 1_1</v>
      </c>
      <c r="AD59" t="str">
        <f ca="1">IF(X59,OFFSET('Todas paradas'!L$1,R59+W59-1,0),OFFSET('Todas paradas'!Q$1,R59+W59-1,0))</f>
        <v>Valle de Broto (esq. Gómez Avellaneda - marquesina Bus)</v>
      </c>
      <c r="AE59" s="36" t="str">
        <f ca="1">IF(X59,OFFSET('Todas paradas'!M$1,R59+W59-1,0),"")</f>
        <v/>
      </c>
      <c r="AF59" s="36" t="str">
        <f ca="1">IF(X59,OFFSET('Todas paradas'!N$1,R59+W59-1,0),"")</f>
        <v/>
      </c>
      <c r="AG59" s="36" t="str">
        <f ca="1">IF(X59,OFFSET('Todas paradas'!O$1,R59+W59-1,0),"")</f>
        <v/>
      </c>
      <c r="AH59" s="36" t="str">
        <f ca="1">IF(X59,OFFSET('Todas paradas'!P$1,R59+W59-1,0),"")</f>
        <v/>
      </c>
    </row>
    <row r="60" spans="1:34" x14ac:dyDescent="0.25">
      <c r="K60" s="36">
        <f t="shared" si="24"/>
        <v>58</v>
      </c>
      <c r="L60" s="36">
        <f t="shared" ca="1" si="4"/>
        <v>57</v>
      </c>
      <c r="M60" s="38">
        <f t="shared" ca="1" si="25"/>
        <v>58</v>
      </c>
      <c r="N60" s="38">
        <f t="shared" ca="1" si="26"/>
        <v>1</v>
      </c>
      <c r="O60" s="36">
        <f t="shared" ca="1" si="27"/>
        <v>0</v>
      </c>
      <c r="P60" s="36">
        <f t="shared" ca="1" si="28"/>
        <v>1</v>
      </c>
      <c r="Q60" s="36">
        <f t="shared" ca="1" si="29"/>
        <v>3</v>
      </c>
      <c r="R60" s="36">
        <f t="shared" ca="1" si="8"/>
        <v>370</v>
      </c>
      <c r="S60" s="36">
        <f t="shared" ca="1" si="9"/>
        <v>60</v>
      </c>
      <c r="T60" s="36">
        <f t="shared" ca="1" si="10"/>
        <v>30</v>
      </c>
      <c r="U60" s="36">
        <f t="shared" ca="1" si="30"/>
        <v>15</v>
      </c>
      <c r="V60" s="39"/>
      <c r="W60" s="38">
        <f t="shared" ca="1" si="20"/>
        <v>28</v>
      </c>
      <c r="X60" s="38">
        <f t="shared" ca="1" si="21"/>
        <v>0</v>
      </c>
      <c r="Y60" s="38">
        <f t="shared" ca="1" si="23"/>
        <v>1</v>
      </c>
      <c r="Z60" s="38">
        <f t="shared" ca="1" si="22"/>
        <v>58</v>
      </c>
      <c r="AA60" s="38"/>
      <c r="AB60" s="36" t="str">
        <f t="shared" ca="1" si="16"/>
        <v>Rutas_1</v>
      </c>
      <c r="AC60" t="str">
        <f ca="1">SUBSTITUTE(OFFSET('Todas paradas'!K$1,R60+W60-1,0),"/","_")</f>
        <v>Ruta 1_1</v>
      </c>
      <c r="AD60" t="str">
        <f ca="1">IF(X60,OFFSET('Todas paradas'!L$1,R60+W60-1,0),OFFSET('Todas paradas'!Q$1,R60+W60-1,0))</f>
        <v>Plaza de Europa (esq. Pablo Gargallo - Pd. Bus)</v>
      </c>
      <c r="AE60" s="36" t="str">
        <f ca="1">IF(X60,OFFSET('Todas paradas'!M$1,R60+W60-1,0),"")</f>
        <v/>
      </c>
      <c r="AF60" s="36" t="str">
        <f ca="1">IF(X60,OFFSET('Todas paradas'!N$1,R60+W60-1,0),"")</f>
        <v/>
      </c>
      <c r="AG60" s="36" t="str">
        <f ca="1">IF(X60,OFFSET('Todas paradas'!O$1,R60+W60-1,0),"")</f>
        <v/>
      </c>
      <c r="AH60" s="36" t="str">
        <f ca="1">IF(X60,OFFSET('Todas paradas'!P$1,R60+W60-1,0),"")</f>
        <v/>
      </c>
    </row>
    <row r="61" spans="1:34" x14ac:dyDescent="0.25">
      <c r="K61" s="36">
        <f t="shared" si="24"/>
        <v>59</v>
      </c>
      <c r="L61" s="36">
        <f t="shared" ca="1" si="4"/>
        <v>58</v>
      </c>
      <c r="M61" s="38">
        <f t="shared" ca="1" si="25"/>
        <v>59</v>
      </c>
      <c r="N61" s="38">
        <f t="shared" ca="1" si="26"/>
        <v>1</v>
      </c>
      <c r="O61" s="36">
        <f t="shared" ca="1" si="27"/>
        <v>0</v>
      </c>
      <c r="P61" s="36">
        <f t="shared" ca="1" si="28"/>
        <v>1</v>
      </c>
      <c r="Q61" s="36">
        <f t="shared" ca="1" si="29"/>
        <v>3</v>
      </c>
      <c r="R61" s="36">
        <f t="shared" ca="1" si="8"/>
        <v>370</v>
      </c>
      <c r="S61" s="36">
        <f t="shared" ca="1" si="9"/>
        <v>60</v>
      </c>
      <c r="T61" s="36">
        <f t="shared" ca="1" si="10"/>
        <v>30</v>
      </c>
      <c r="U61" s="36">
        <f t="shared" ca="1" si="30"/>
        <v>15</v>
      </c>
      <c r="V61" s="39"/>
      <c r="W61" s="38">
        <f t="shared" ca="1" si="20"/>
        <v>29</v>
      </c>
      <c r="X61" s="38">
        <f t="shared" ca="1" si="21"/>
        <v>0</v>
      </c>
      <c r="Y61" s="38">
        <f t="shared" ca="1" si="23"/>
        <v>1</v>
      </c>
      <c r="Z61" s="38">
        <f t="shared" ca="1" si="22"/>
        <v>59</v>
      </c>
      <c r="AA61" s="38"/>
      <c r="AB61" s="36" t="str">
        <f t="shared" ca="1" si="16"/>
        <v>Rutas_1</v>
      </c>
      <c r="AC61" t="str">
        <f ca="1">SUBSTITUTE(OFFSET('Todas paradas'!K$1,R61+W61-1,0),"/","_")</f>
        <v>Ruta 1_1</v>
      </c>
      <c r="AD61" t="str">
        <f ca="1">IF(X61,OFFSET('Todas paradas'!L$1,R61+W61-1,0),OFFSET('Todas paradas'!Q$1,R61+W61-1,0))</f>
        <v>Vía Hispanidad (esq. Gómez Laguna - Pd. Bus)</v>
      </c>
      <c r="AE61" s="36" t="str">
        <f ca="1">IF(X61,OFFSET('Todas paradas'!M$1,R61+W61-1,0),"")</f>
        <v/>
      </c>
      <c r="AF61" s="36" t="str">
        <f ca="1">IF(X61,OFFSET('Todas paradas'!N$1,R61+W61-1,0),"")</f>
        <v/>
      </c>
      <c r="AG61" s="36" t="str">
        <f ca="1">IF(X61,OFFSET('Todas paradas'!O$1,R61+W61-1,0),"")</f>
        <v/>
      </c>
      <c r="AH61" s="36" t="str">
        <f ca="1">IF(X61,OFFSET('Todas paradas'!P$1,R61+W61-1,0),"")</f>
        <v/>
      </c>
    </row>
    <row r="62" spans="1:34" x14ac:dyDescent="0.25">
      <c r="K62" s="36">
        <f t="shared" si="24"/>
        <v>60</v>
      </c>
      <c r="L62" s="36">
        <f t="shared" ca="1" si="4"/>
        <v>59</v>
      </c>
      <c r="M62" s="38">
        <f t="shared" ca="1" si="25"/>
        <v>60</v>
      </c>
      <c r="N62" s="38">
        <f t="shared" ca="1" si="26"/>
        <v>1</v>
      </c>
      <c r="O62" s="36">
        <f t="shared" ca="1" si="27"/>
        <v>1</v>
      </c>
      <c r="P62" s="36">
        <f t="shared" ca="1" si="28"/>
        <v>1</v>
      </c>
      <c r="Q62" s="36">
        <f t="shared" ca="1" si="29"/>
        <v>3</v>
      </c>
      <c r="R62" s="36">
        <f t="shared" ca="1" si="8"/>
        <v>370</v>
      </c>
      <c r="S62" s="36">
        <f t="shared" ca="1" si="9"/>
        <v>60</v>
      </c>
      <c r="T62" s="36">
        <f t="shared" ca="1" si="10"/>
        <v>30</v>
      </c>
      <c r="U62" s="36">
        <f t="shared" ca="1" si="30"/>
        <v>15</v>
      </c>
      <c r="V62" s="39"/>
      <c r="W62" s="38">
        <f t="shared" ca="1" si="20"/>
        <v>30</v>
      </c>
      <c r="X62" s="38">
        <f t="shared" ca="1" si="21"/>
        <v>0</v>
      </c>
      <c r="Y62" s="38">
        <f t="shared" ca="1" si="23"/>
        <v>1</v>
      </c>
      <c r="Z62" s="38">
        <f t="shared" ca="1" si="22"/>
        <v>60</v>
      </c>
      <c r="AA62" s="38"/>
      <c r="AB62" s="36" t="str">
        <f t="shared" ca="1" si="16"/>
        <v>Rutas_1</v>
      </c>
      <c r="AC62" t="str">
        <f ca="1">SUBSTITUTE(OFFSET('Todas paradas'!K$1,R62+W62-1,0),"/","_")</f>
        <v>Ruta 1_1</v>
      </c>
      <c r="AD62" t="str">
        <f ca="1">IF(X62,OFFSET('Todas paradas'!L$1,R62+W62-1,0),OFFSET('Todas paradas'!Q$1,R62+W62-1,0))</f>
        <v>Vía Hispanidad (Gasolinera Casablanca - esq. C/ La Vía)</v>
      </c>
      <c r="AE62" s="36" t="str">
        <f ca="1">IF(X62,OFFSET('Todas paradas'!M$1,R62+W62-1,0),"")</f>
        <v/>
      </c>
      <c r="AF62" s="36" t="str">
        <f ca="1">IF(X62,OFFSET('Todas paradas'!N$1,R62+W62-1,0),"")</f>
        <v/>
      </c>
      <c r="AG62" s="36" t="str">
        <f ca="1">IF(X62,OFFSET('Todas paradas'!O$1,R62+W62-1,0),"")</f>
        <v/>
      </c>
      <c r="AH62" s="36" t="str">
        <f ca="1">IF(X62,OFFSET('Todas paradas'!P$1,R62+W62-1,0),"")</f>
        <v/>
      </c>
    </row>
    <row r="63" spans="1:34" x14ac:dyDescent="0.25">
      <c r="K63" s="36">
        <f t="shared" si="24"/>
        <v>61</v>
      </c>
      <c r="L63" s="36">
        <f t="shared" ca="1" si="4"/>
        <v>59</v>
      </c>
      <c r="M63" s="38">
        <f t="shared" ca="1" si="25"/>
        <v>1</v>
      </c>
      <c r="N63" s="38">
        <f t="shared" ca="1" si="26"/>
        <v>2</v>
      </c>
      <c r="O63" s="36">
        <f t="shared" ca="1" si="27"/>
        <v>0</v>
      </c>
      <c r="P63" s="36">
        <f t="shared" ca="1" si="28"/>
        <v>2</v>
      </c>
      <c r="Q63" s="36">
        <f t="shared" ca="1" si="29"/>
        <v>3</v>
      </c>
      <c r="R63" s="36">
        <f t="shared" ca="1" si="8"/>
        <v>401</v>
      </c>
      <c r="S63" s="36">
        <f t="shared" ca="1" si="9"/>
        <v>31</v>
      </c>
      <c r="T63" s="36">
        <f t="shared" ca="1" si="10"/>
        <v>16</v>
      </c>
      <c r="U63" s="36">
        <f t="shared" ca="1" si="30"/>
        <v>15</v>
      </c>
      <c r="V63" s="39"/>
      <c r="W63" s="38">
        <f t="shared" ca="1" si="20"/>
        <v>0</v>
      </c>
      <c r="X63" s="38">
        <f t="shared" ca="1" si="21"/>
        <v>1</v>
      </c>
      <c r="Y63" s="38">
        <f t="shared" ca="1" si="23"/>
        <v>0</v>
      </c>
      <c r="Z63" s="38">
        <f t="shared" ca="1" si="22"/>
        <v>1</v>
      </c>
      <c r="AA63" s="38"/>
      <c r="AB63" s="36" t="str">
        <f t="shared" ca="1" si="16"/>
        <v>Rutas_3</v>
      </c>
      <c r="AC63" t="str">
        <f ca="1">SUBSTITUTE(OFFSET('Todas paradas'!K$1,R63+W63-1,0),"/","_")</f>
        <v>Ruta 1_3</v>
      </c>
      <c r="AD63" t="str">
        <f ca="1">IF(X63,OFFSET('Todas paradas'!L$1,R63+W63-1,0),OFFSET('Todas paradas'!Q$1,R63+W63-1,0))</f>
        <v>Ruta 1/3</v>
      </c>
      <c r="AE63" s="36" t="str">
        <f ca="1">IF(X63,OFFSET('Todas paradas'!M$1,R63+W63-1,0),"")</f>
        <v/>
      </c>
      <c r="AF63" s="36" t="str">
        <f ca="1">IF(X63,OFFSET('Todas paradas'!N$1,R63+W63-1,0),"")</f>
        <v/>
      </c>
      <c r="AG63" s="36" t="str">
        <f ca="1">IF(X63,OFFSET('Todas paradas'!O$1,R63+W63-1,0),"")</f>
        <v/>
      </c>
      <c r="AH63" s="36" t="str">
        <f ca="1">IF(X63,OFFSET('Todas paradas'!P$1,R63+W63-1,0),"")</f>
        <v/>
      </c>
    </row>
    <row r="64" spans="1:34" x14ac:dyDescent="0.25">
      <c r="K64" s="36">
        <f t="shared" si="24"/>
        <v>62</v>
      </c>
      <c r="L64" s="36">
        <f t="shared" ca="1" si="4"/>
        <v>60</v>
      </c>
      <c r="M64" s="38">
        <f t="shared" ca="1" si="25"/>
        <v>2</v>
      </c>
      <c r="N64" s="38">
        <f t="shared" ca="1" si="26"/>
        <v>2</v>
      </c>
      <c r="O64" s="36">
        <f t="shared" ca="1" si="27"/>
        <v>0</v>
      </c>
      <c r="P64" s="36">
        <f t="shared" ca="1" si="28"/>
        <v>2</v>
      </c>
      <c r="Q64" s="36">
        <f t="shared" ca="1" si="29"/>
        <v>3</v>
      </c>
      <c r="R64" s="36">
        <f t="shared" ca="1" si="8"/>
        <v>401</v>
      </c>
      <c r="S64" s="36">
        <f t="shared" ca="1" si="9"/>
        <v>31</v>
      </c>
      <c r="T64" s="36">
        <f t="shared" ca="1" si="10"/>
        <v>16</v>
      </c>
      <c r="U64" s="36">
        <f t="shared" ca="1" si="30"/>
        <v>15</v>
      </c>
      <c r="V64" s="39"/>
      <c r="W64" s="38">
        <f t="shared" ca="1" si="20"/>
        <v>1</v>
      </c>
      <c r="X64" s="38">
        <f t="shared" ca="1" si="21"/>
        <v>1</v>
      </c>
      <c r="Y64" s="38">
        <f t="shared" ca="1" si="23"/>
        <v>0</v>
      </c>
      <c r="Z64" s="38">
        <f t="shared" ca="1" si="22"/>
        <v>2</v>
      </c>
      <c r="AA64" s="38"/>
      <c r="AB64" s="36" t="str">
        <f t="shared" ca="1" si="16"/>
        <v>Rutas_3</v>
      </c>
      <c r="AC64" t="str">
        <f ca="1">SUBSTITUTE(OFFSET('Todas paradas'!K$1,R64+W64-1,0),"/","_")</f>
        <v>Ruta 1_3</v>
      </c>
      <c r="AD64" t="str">
        <f ca="1">IF(X64,OFFSET('Todas paradas'!L$1,R64+W64-1,0),OFFSET('Todas paradas'!Q$1,R64+W64-1,0))</f>
        <v>Avd. Real Zaragoza (nº 29 - Pd. Bus)</v>
      </c>
      <c r="AE64" s="36" t="str">
        <f ca="1">IF(X64,OFFSET('Todas paradas'!M$1,R64+W64-1,0),"")</f>
        <v>04:43</v>
      </c>
      <c r="AF64" s="36" t="str">
        <f ca="1">IF(X64,OFFSET('Todas paradas'!N$1,R64+W64-1,0),"")</f>
        <v>12:40</v>
      </c>
      <c r="AG64" s="36" t="str">
        <f ca="1">IF(X64,OFFSET('Todas paradas'!O$1,R64+W64-1,0),"")</f>
        <v>20:43</v>
      </c>
      <c r="AH64" s="36" t="str">
        <f ca="1">IF(X64,OFFSET('Todas paradas'!P$1,R64+W64-1,0),"")</f>
        <v>06:40</v>
      </c>
    </row>
    <row r="65" spans="11:34" x14ac:dyDescent="0.25">
      <c r="K65" s="36">
        <f t="shared" si="24"/>
        <v>63</v>
      </c>
      <c r="L65" s="36">
        <f t="shared" ca="1" si="4"/>
        <v>61</v>
      </c>
      <c r="M65" s="38">
        <f t="shared" ca="1" si="25"/>
        <v>3</v>
      </c>
      <c r="N65" s="38">
        <f t="shared" ca="1" si="26"/>
        <v>2</v>
      </c>
      <c r="O65" s="36">
        <f t="shared" ca="1" si="27"/>
        <v>0</v>
      </c>
      <c r="P65" s="36">
        <f t="shared" ca="1" si="28"/>
        <v>2</v>
      </c>
      <c r="Q65" s="36">
        <f t="shared" ca="1" si="29"/>
        <v>3</v>
      </c>
      <c r="R65" s="36">
        <f t="shared" ca="1" si="8"/>
        <v>401</v>
      </c>
      <c r="S65" s="36">
        <f t="shared" ca="1" si="9"/>
        <v>31</v>
      </c>
      <c r="T65" s="36">
        <f t="shared" ca="1" si="10"/>
        <v>16</v>
      </c>
      <c r="U65" s="36">
        <f t="shared" ca="1" si="30"/>
        <v>15</v>
      </c>
      <c r="V65" s="39"/>
      <c r="W65" s="38">
        <f t="shared" ca="1" si="20"/>
        <v>2</v>
      </c>
      <c r="X65" s="38">
        <f t="shared" ca="1" si="21"/>
        <v>1</v>
      </c>
      <c r="Y65" s="38">
        <f t="shared" ca="1" si="23"/>
        <v>0</v>
      </c>
      <c r="Z65" s="38">
        <f t="shared" ca="1" si="22"/>
        <v>3</v>
      </c>
      <c r="AA65" s="38"/>
      <c r="AB65" s="36" t="str">
        <f t="shared" ca="1" si="16"/>
        <v>Rutas_3</v>
      </c>
      <c r="AC65" t="str">
        <f ca="1">SUBSTITUTE(OFFSET('Todas paradas'!K$1,R65+W65-1,0),"/","_")</f>
        <v>Ruta 1_3</v>
      </c>
      <c r="AD65" t="str">
        <f ca="1">IF(X65,OFFSET('Todas paradas'!L$1,R65+W65-1,0),OFFSET('Todas paradas'!Q$1,R65+W65-1,0))</f>
        <v>Avd. Santa Isabel (plaza Serrano - Pd. Bus)</v>
      </c>
      <c r="AE65" s="36" t="str">
        <f ca="1">IF(X65,OFFSET('Todas paradas'!M$1,R65+W65-1,0),"")</f>
        <v>04:44</v>
      </c>
      <c r="AF65" s="36" t="str">
        <f ca="1">IF(X65,OFFSET('Todas paradas'!N$1,R65+W65-1,0),"")</f>
        <v>12:41</v>
      </c>
      <c r="AG65" s="36" t="str">
        <f ca="1">IF(X65,OFFSET('Todas paradas'!O$1,R65+W65-1,0),"")</f>
        <v>20:44</v>
      </c>
      <c r="AH65" s="36" t="str">
        <f ca="1">IF(X65,OFFSET('Todas paradas'!P$1,R65+W65-1,0),"")</f>
        <v>06:41</v>
      </c>
    </row>
    <row r="66" spans="11:34" x14ac:dyDescent="0.25">
      <c r="K66" s="36">
        <f t="shared" si="24"/>
        <v>64</v>
      </c>
      <c r="L66" s="36">
        <f t="shared" ca="1" si="4"/>
        <v>62</v>
      </c>
      <c r="M66" s="38">
        <f t="shared" ca="1" si="25"/>
        <v>4</v>
      </c>
      <c r="N66" s="38">
        <f t="shared" ca="1" si="26"/>
        <v>2</v>
      </c>
      <c r="O66" s="36">
        <f t="shared" ca="1" si="27"/>
        <v>0</v>
      </c>
      <c r="P66" s="36">
        <f t="shared" ca="1" si="28"/>
        <v>2</v>
      </c>
      <c r="Q66" s="36">
        <f t="shared" ca="1" si="29"/>
        <v>3</v>
      </c>
      <c r="R66" s="36">
        <f t="shared" ca="1" si="8"/>
        <v>401</v>
      </c>
      <c r="S66" s="36">
        <f t="shared" ca="1" si="9"/>
        <v>31</v>
      </c>
      <c r="T66" s="36">
        <f t="shared" ca="1" si="10"/>
        <v>16</v>
      </c>
      <c r="U66" s="36">
        <f t="shared" ca="1" si="30"/>
        <v>15</v>
      </c>
      <c r="V66" s="39"/>
      <c r="W66" s="38">
        <f t="shared" ca="1" si="20"/>
        <v>3</v>
      </c>
      <c r="X66" s="38">
        <f t="shared" ca="1" si="21"/>
        <v>1</v>
      </c>
      <c r="Y66" s="38">
        <f t="shared" ca="1" si="23"/>
        <v>0</v>
      </c>
      <c r="Z66" s="38">
        <f t="shared" ca="1" si="22"/>
        <v>4</v>
      </c>
      <c r="AA66" s="38"/>
      <c r="AB66" s="36" t="str">
        <f t="shared" ca="1" si="16"/>
        <v>Rutas_3</v>
      </c>
      <c r="AC66" t="str">
        <f ca="1">SUBSTITUTE(OFFSET('Todas paradas'!K$1,R66+W66-1,0),"/","_")</f>
        <v>Ruta 1_3</v>
      </c>
      <c r="AD66" t="str">
        <f ca="1">IF(X66,OFFSET('Todas paradas'!L$1,R66+W66-1,0),OFFSET('Todas paradas'!Q$1,R66+W66-1,0))</f>
        <v>Avd. Santa Isabel (esq. Avd. Industria - Gasolinera/Pd. Bus)</v>
      </c>
      <c r="AE66" s="36" t="str">
        <f ca="1">IF(X66,OFFSET('Todas paradas'!M$1,R66+W66-1,0),"")</f>
        <v>04:46</v>
      </c>
      <c r="AF66" s="36" t="str">
        <f ca="1">IF(X66,OFFSET('Todas paradas'!N$1,R66+W66-1,0),"")</f>
        <v>12:43</v>
      </c>
      <c r="AG66" s="36" t="str">
        <f ca="1">IF(X66,OFFSET('Todas paradas'!O$1,R66+W66-1,0),"")</f>
        <v>20:46</v>
      </c>
      <c r="AH66" s="36" t="str">
        <f ca="1">IF(X66,OFFSET('Todas paradas'!P$1,R66+W66-1,0),"")</f>
        <v>06:43</v>
      </c>
    </row>
    <row r="67" spans="11:34" x14ac:dyDescent="0.25">
      <c r="K67" s="36">
        <f t="shared" si="24"/>
        <v>65</v>
      </c>
      <c r="L67" s="36">
        <f t="shared" ca="1" si="4"/>
        <v>63</v>
      </c>
      <c r="M67" s="38">
        <f t="shared" ca="1" si="25"/>
        <v>5</v>
      </c>
      <c r="N67" s="38">
        <f t="shared" ca="1" si="26"/>
        <v>2</v>
      </c>
      <c r="O67" s="36">
        <f t="shared" ca="1" si="27"/>
        <v>0</v>
      </c>
      <c r="P67" s="36">
        <f t="shared" ca="1" si="28"/>
        <v>2</v>
      </c>
      <c r="Q67" s="36">
        <f t="shared" ca="1" si="29"/>
        <v>3</v>
      </c>
      <c r="R67" s="36">
        <f t="shared" ca="1" si="8"/>
        <v>401</v>
      </c>
      <c r="S67" s="36">
        <f t="shared" ca="1" si="9"/>
        <v>31</v>
      </c>
      <c r="T67" s="36">
        <f t="shared" ca="1" si="10"/>
        <v>16</v>
      </c>
      <c r="U67" s="36">
        <f t="shared" ca="1" si="30"/>
        <v>15</v>
      </c>
      <c r="V67" s="39"/>
      <c r="W67" s="38">
        <f t="shared" ca="1" si="20"/>
        <v>4</v>
      </c>
      <c r="X67" s="38">
        <f t="shared" ca="1" si="21"/>
        <v>1</v>
      </c>
      <c r="Y67" s="38">
        <f t="shared" ca="1" si="23"/>
        <v>0</v>
      </c>
      <c r="Z67" s="38">
        <f t="shared" ca="1" si="22"/>
        <v>5</v>
      </c>
      <c r="AA67" s="38"/>
      <c r="AB67" s="36" t="str">
        <f t="shared" ca="1" si="16"/>
        <v>Rutas_3</v>
      </c>
      <c r="AC67" t="str">
        <f ca="1">SUBSTITUTE(OFFSET('Todas paradas'!K$1,R67+W67-1,0),"/","_")</f>
        <v>Ruta 1_3</v>
      </c>
      <c r="AD67" t="str">
        <f ca="1">IF(X67,OFFSET('Todas paradas'!L$1,R67+W67-1,0),OFFSET('Todas paradas'!Q$1,R67+W67-1,0))</f>
        <v>Avd. Cataluña (CAF - Pd. Bus)</v>
      </c>
      <c r="AE67" s="36" t="str">
        <f ca="1">IF(X67,OFFSET('Todas paradas'!M$1,R67+W67-1,0),"")</f>
        <v>04:48</v>
      </c>
      <c r="AF67" s="36" t="str">
        <f ca="1">IF(X67,OFFSET('Todas paradas'!N$1,R67+W67-1,0),"")</f>
        <v>12:45</v>
      </c>
      <c r="AG67" s="36" t="str">
        <f ca="1">IF(X67,OFFSET('Todas paradas'!O$1,R67+W67-1,0),"")</f>
        <v>20:48</v>
      </c>
      <c r="AH67" s="36" t="str">
        <f ca="1">IF(X67,OFFSET('Todas paradas'!P$1,R67+W67-1,0),"")</f>
        <v>06:45</v>
      </c>
    </row>
    <row r="68" spans="11:34" x14ac:dyDescent="0.25">
      <c r="K68" s="36">
        <f t="shared" si="24"/>
        <v>66</v>
      </c>
      <c r="L68" s="36">
        <f t="shared" ref="L68:L131" ca="1" si="31">IF(P68&lt;&gt;P67,L67,L67+1)</f>
        <v>64</v>
      </c>
      <c r="M68" s="38">
        <f t="shared" ca="1" si="25"/>
        <v>6</v>
      </c>
      <c r="N68" s="38">
        <f t="shared" ca="1" si="26"/>
        <v>2</v>
      </c>
      <c r="O68" s="36">
        <f t="shared" ca="1" si="27"/>
        <v>0</v>
      </c>
      <c r="P68" s="36">
        <f t="shared" ca="1" si="28"/>
        <v>2</v>
      </c>
      <c r="Q68" s="36">
        <f t="shared" ca="1" si="29"/>
        <v>3</v>
      </c>
      <c r="R68" s="36">
        <f t="shared" ref="R68:R131" ca="1" si="32">OFFSET($E$2,N68,0)</f>
        <v>401</v>
      </c>
      <c r="S68" s="36">
        <f t="shared" ref="S68:S131" ca="1" si="33">OFFSET($F$2,N68,0)</f>
        <v>31</v>
      </c>
      <c r="T68" s="36">
        <f t="shared" ref="T68:T131" ca="1" si="34">OFFSET($G$2,N68,0)</f>
        <v>16</v>
      </c>
      <c r="U68" s="36">
        <f t="shared" ca="1" si="30"/>
        <v>15</v>
      </c>
      <c r="V68" s="39"/>
      <c r="W68" s="38">
        <f t="shared" ca="1" si="20"/>
        <v>5</v>
      </c>
      <c r="X68" s="38">
        <f t="shared" ca="1" si="21"/>
        <v>1</v>
      </c>
      <c r="Y68" s="38">
        <f t="shared" ca="1" si="23"/>
        <v>0</v>
      </c>
      <c r="Z68" s="38">
        <f t="shared" ca="1" si="22"/>
        <v>6</v>
      </c>
      <c r="AA68" s="38"/>
      <c r="AB68" s="36" t="str">
        <f t="shared" ref="AB68:AB131" ca="1" si="35">OFFSET($D$2,N68,0)</f>
        <v>Rutas_3</v>
      </c>
      <c r="AC68" t="str">
        <f ca="1">SUBSTITUTE(OFFSET('Todas paradas'!K$1,R68+W68-1,0),"/","_")</f>
        <v>Ruta 1_3</v>
      </c>
      <c r="AD68" t="str">
        <f ca="1">IF(X68,OFFSET('Todas paradas'!L$1,R68+W68-1,0),OFFSET('Todas paradas'!Q$1,R68+W68-1,0))</f>
        <v>Avd. Cataluña, nº 189 (Los Charros)</v>
      </c>
      <c r="AE68" s="36" t="str">
        <f ca="1">IF(X68,OFFSET('Todas paradas'!M$1,R68+W68-1,0),"")</f>
        <v>04:50</v>
      </c>
      <c r="AF68" s="36" t="str">
        <f ca="1">IF(X68,OFFSET('Todas paradas'!N$1,R68+W68-1,0),"")</f>
        <v>12:47</v>
      </c>
      <c r="AG68" s="36" t="str">
        <f ca="1">IF(X68,OFFSET('Todas paradas'!O$1,R68+W68-1,0),"")</f>
        <v>20:50</v>
      </c>
      <c r="AH68" s="36" t="str">
        <f ca="1">IF(X68,OFFSET('Todas paradas'!P$1,R68+W68-1,0),"")</f>
        <v>06:47</v>
      </c>
    </row>
    <row r="69" spans="11:34" x14ac:dyDescent="0.25">
      <c r="K69" s="36">
        <f t="shared" si="24"/>
        <v>67</v>
      </c>
      <c r="L69" s="36">
        <f t="shared" ca="1" si="31"/>
        <v>65</v>
      </c>
      <c r="M69" s="38">
        <f t="shared" ca="1" si="25"/>
        <v>7</v>
      </c>
      <c r="N69" s="38">
        <f t="shared" ca="1" si="26"/>
        <v>2</v>
      </c>
      <c r="O69" s="36">
        <f t="shared" ca="1" si="27"/>
        <v>0</v>
      </c>
      <c r="P69" s="36">
        <f t="shared" ca="1" si="28"/>
        <v>2</v>
      </c>
      <c r="Q69" s="36">
        <f t="shared" ca="1" si="29"/>
        <v>3</v>
      </c>
      <c r="R69" s="36">
        <f t="shared" ca="1" si="32"/>
        <v>401</v>
      </c>
      <c r="S69" s="36">
        <f t="shared" ca="1" si="33"/>
        <v>31</v>
      </c>
      <c r="T69" s="36">
        <f t="shared" ca="1" si="34"/>
        <v>16</v>
      </c>
      <c r="U69" s="36">
        <f t="shared" ca="1" si="30"/>
        <v>15</v>
      </c>
      <c r="V69" s="39"/>
      <c r="W69" s="38">
        <f t="shared" ca="1" si="20"/>
        <v>6</v>
      </c>
      <c r="X69" s="38">
        <f t="shared" ca="1" si="21"/>
        <v>1</v>
      </c>
      <c r="Y69" s="38">
        <f t="shared" ca="1" si="23"/>
        <v>0</v>
      </c>
      <c r="Z69" s="38">
        <f t="shared" ca="1" si="22"/>
        <v>7</v>
      </c>
      <c r="AA69" s="38"/>
      <c r="AB69" s="36" t="str">
        <f t="shared" ca="1" si="35"/>
        <v>Rutas_3</v>
      </c>
      <c r="AC69" t="str">
        <f ca="1">SUBSTITUTE(OFFSET('Todas paradas'!K$1,R69+W69-1,0),"/","_")</f>
        <v>Ruta 1_3</v>
      </c>
      <c r="AD69" t="str">
        <f ca="1">IF(X69,OFFSET('Todas paradas'!L$1,R69+W69-1,0),OFFSET('Todas paradas'!Q$1,R69+W69-1,0))</f>
        <v>Avd. Cataluña (frente Felisa Galé)</v>
      </c>
      <c r="AE69" s="36" t="str">
        <f ca="1">IF(X69,OFFSET('Todas paradas'!M$1,R69+W69-1,0),"")</f>
        <v>04:52</v>
      </c>
      <c r="AF69" s="36" t="str">
        <f ca="1">IF(X69,OFFSET('Todas paradas'!N$1,R69+W69-1,0),"")</f>
        <v>12:49</v>
      </c>
      <c r="AG69" s="36" t="str">
        <f ca="1">IF(X69,OFFSET('Todas paradas'!O$1,R69+W69-1,0),"")</f>
        <v>20:52</v>
      </c>
      <c r="AH69" s="36" t="str">
        <f ca="1">IF(X69,OFFSET('Todas paradas'!P$1,R69+W69-1,0),"")</f>
        <v>06:49</v>
      </c>
    </row>
    <row r="70" spans="11:34" x14ac:dyDescent="0.25">
      <c r="K70" s="36">
        <f t="shared" si="24"/>
        <v>68</v>
      </c>
      <c r="L70" s="36">
        <f t="shared" ca="1" si="31"/>
        <v>66</v>
      </c>
      <c r="M70" s="38">
        <f t="shared" ca="1" si="25"/>
        <v>8</v>
      </c>
      <c r="N70" s="38">
        <f t="shared" ca="1" si="26"/>
        <v>2</v>
      </c>
      <c r="O70" s="36">
        <f t="shared" ca="1" si="27"/>
        <v>0</v>
      </c>
      <c r="P70" s="36">
        <f t="shared" ca="1" si="28"/>
        <v>2</v>
      </c>
      <c r="Q70" s="36">
        <f t="shared" ca="1" si="29"/>
        <v>3</v>
      </c>
      <c r="R70" s="36">
        <f t="shared" ca="1" si="32"/>
        <v>401</v>
      </c>
      <c r="S70" s="36">
        <f t="shared" ca="1" si="33"/>
        <v>31</v>
      </c>
      <c r="T70" s="36">
        <f t="shared" ca="1" si="34"/>
        <v>16</v>
      </c>
      <c r="U70" s="36">
        <f t="shared" ca="1" si="30"/>
        <v>15</v>
      </c>
      <c r="V70" s="39"/>
      <c r="W70" s="38">
        <f t="shared" ca="1" si="20"/>
        <v>7</v>
      </c>
      <c r="X70" s="38">
        <f t="shared" ca="1" si="21"/>
        <v>1</v>
      </c>
      <c r="Y70" s="38">
        <f t="shared" ca="1" si="23"/>
        <v>0</v>
      </c>
      <c r="Z70" s="38">
        <f t="shared" ca="1" si="22"/>
        <v>8</v>
      </c>
      <c r="AA70" s="38"/>
      <c r="AB70" s="36" t="str">
        <f t="shared" ca="1" si="35"/>
        <v>Rutas_3</v>
      </c>
      <c r="AC70" t="str">
        <f ca="1">SUBSTITUTE(OFFSET('Todas paradas'!K$1,R70+W70-1,0),"/","_")</f>
        <v>Ruta 1_3</v>
      </c>
      <c r="AD70" t="str">
        <f ca="1">IF(X70,OFFSET('Todas paradas'!L$1,R70+W70-1,0),OFFSET('Todas paradas'!Q$1,R70+W70-1,0))</f>
        <v>Marqués de la Cadena, (frente nº 57 Pd. Bus CAN)</v>
      </c>
      <c r="AE70" s="36" t="str">
        <f ca="1">IF(X70,OFFSET('Todas paradas'!M$1,R70+W70-1,0),"")</f>
        <v>04:53</v>
      </c>
      <c r="AF70" s="36" t="str">
        <f ca="1">IF(X70,OFFSET('Todas paradas'!N$1,R70+W70-1,0),"")</f>
        <v>12:51</v>
      </c>
      <c r="AG70" s="36" t="str">
        <f ca="1">IF(X70,OFFSET('Todas paradas'!O$1,R70+W70-1,0),"")</f>
        <v>20:53</v>
      </c>
      <c r="AH70" s="36" t="str">
        <f ca="1">IF(X70,OFFSET('Todas paradas'!P$1,R70+W70-1,0),"")</f>
        <v>06:51</v>
      </c>
    </row>
    <row r="71" spans="11:34" x14ac:dyDescent="0.25">
      <c r="K71" s="36">
        <f t="shared" si="24"/>
        <v>69</v>
      </c>
      <c r="L71" s="36">
        <f t="shared" ca="1" si="31"/>
        <v>67</v>
      </c>
      <c r="M71" s="38">
        <f t="shared" ca="1" si="25"/>
        <v>9</v>
      </c>
      <c r="N71" s="38">
        <f t="shared" ca="1" si="26"/>
        <v>2</v>
      </c>
      <c r="O71" s="36">
        <f t="shared" ca="1" si="27"/>
        <v>0</v>
      </c>
      <c r="P71" s="36">
        <f t="shared" ca="1" si="28"/>
        <v>2</v>
      </c>
      <c r="Q71" s="36">
        <f t="shared" ca="1" si="29"/>
        <v>3</v>
      </c>
      <c r="R71" s="36">
        <f t="shared" ca="1" si="32"/>
        <v>401</v>
      </c>
      <c r="S71" s="36">
        <f t="shared" ca="1" si="33"/>
        <v>31</v>
      </c>
      <c r="T71" s="36">
        <f t="shared" ca="1" si="34"/>
        <v>16</v>
      </c>
      <c r="U71" s="36">
        <f t="shared" ca="1" si="30"/>
        <v>15</v>
      </c>
      <c r="V71" s="39"/>
      <c r="W71" s="38">
        <f t="shared" ca="1" si="20"/>
        <v>8</v>
      </c>
      <c r="X71" s="38">
        <f t="shared" ca="1" si="21"/>
        <v>1</v>
      </c>
      <c r="Y71" s="38">
        <f t="shared" ca="1" si="23"/>
        <v>0</v>
      </c>
      <c r="Z71" s="38">
        <f t="shared" ca="1" si="22"/>
        <v>9</v>
      </c>
      <c r="AA71" s="38"/>
      <c r="AB71" s="36" t="str">
        <f t="shared" ca="1" si="35"/>
        <v>Rutas_3</v>
      </c>
      <c r="AC71" t="str">
        <f ca="1">SUBSTITUTE(OFFSET('Todas paradas'!K$1,R71+W71-1,0),"/","_")</f>
        <v>Ruta 1_3</v>
      </c>
      <c r="AD71" t="str">
        <f ca="1">IF(X71,OFFSET('Todas paradas'!L$1,R71+W71-1,0),OFFSET('Todas paradas'!Q$1,R71+W71-1,0))</f>
        <v>San Juan de la Peña ( Pd. Bus - Hierros alfonso)</v>
      </c>
      <c r="AE71" s="36" t="str">
        <f ca="1">IF(X71,OFFSET('Todas paradas'!M$1,R71+W71-1,0),"")</f>
        <v>04:54</v>
      </c>
      <c r="AF71" s="36" t="str">
        <f ca="1">IF(X71,OFFSET('Todas paradas'!N$1,R71+W71-1,0),"")</f>
        <v>12:52</v>
      </c>
      <c r="AG71" s="36" t="str">
        <f ca="1">IF(X71,OFFSET('Todas paradas'!O$1,R71+W71-1,0),"")</f>
        <v>20:54</v>
      </c>
      <c r="AH71" s="36" t="str">
        <f ca="1">IF(X71,OFFSET('Todas paradas'!P$1,R71+W71-1,0),"")</f>
        <v>06:52</v>
      </c>
    </row>
    <row r="72" spans="11:34" x14ac:dyDescent="0.25">
      <c r="K72" s="36">
        <f t="shared" si="24"/>
        <v>70</v>
      </c>
      <c r="L72" s="36">
        <f t="shared" ca="1" si="31"/>
        <v>68</v>
      </c>
      <c r="M72" s="38">
        <f t="shared" ca="1" si="25"/>
        <v>10</v>
      </c>
      <c r="N72" s="38">
        <f t="shared" ca="1" si="26"/>
        <v>2</v>
      </c>
      <c r="O72" s="36">
        <f t="shared" ca="1" si="27"/>
        <v>0</v>
      </c>
      <c r="P72" s="36">
        <f t="shared" ca="1" si="28"/>
        <v>2</v>
      </c>
      <c r="Q72" s="36">
        <f t="shared" ca="1" si="29"/>
        <v>3</v>
      </c>
      <c r="R72" s="36">
        <f t="shared" ca="1" si="32"/>
        <v>401</v>
      </c>
      <c r="S72" s="36">
        <f t="shared" ca="1" si="33"/>
        <v>31</v>
      </c>
      <c r="T72" s="36">
        <f t="shared" ca="1" si="34"/>
        <v>16</v>
      </c>
      <c r="U72" s="36">
        <f t="shared" ca="1" si="30"/>
        <v>15</v>
      </c>
      <c r="V72" s="39"/>
      <c r="W72" s="38">
        <f t="shared" ca="1" si="20"/>
        <v>9</v>
      </c>
      <c r="X72" s="38">
        <f t="shared" ca="1" si="21"/>
        <v>1</v>
      </c>
      <c r="Y72" s="38">
        <f t="shared" ca="1" si="23"/>
        <v>0</v>
      </c>
      <c r="Z72" s="38">
        <f t="shared" ca="1" si="22"/>
        <v>10</v>
      </c>
      <c r="AA72" s="38"/>
      <c r="AB72" s="36" t="str">
        <f t="shared" ca="1" si="35"/>
        <v>Rutas_3</v>
      </c>
      <c r="AC72" t="str">
        <f ca="1">SUBSTITUTE(OFFSET('Todas paradas'!K$1,R72+W72-1,0),"/","_")</f>
        <v>Ruta 1_3</v>
      </c>
      <c r="AD72" t="str">
        <f ca="1">IF(X72,OFFSET('Todas paradas'!L$1,R72+W72-1,0),OFFSET('Todas paradas'!Q$1,R72+W72-1,0))</f>
        <v>San Juan de la Peña, nº 182 ( Pd. Bus)</v>
      </c>
      <c r="AE72" s="36" t="str">
        <f ca="1">IF(X72,OFFSET('Todas paradas'!M$1,R72+W72-1,0),"")</f>
        <v>04:55</v>
      </c>
      <c r="AF72" s="36" t="str">
        <f ca="1">IF(X72,OFFSET('Todas paradas'!N$1,R72+W72-1,0),"")</f>
        <v>12:53</v>
      </c>
      <c r="AG72" s="36" t="str">
        <f ca="1">IF(X72,OFFSET('Todas paradas'!O$1,R72+W72-1,0),"")</f>
        <v>20:55</v>
      </c>
      <c r="AH72" s="36" t="str">
        <f ca="1">IF(X72,OFFSET('Todas paradas'!P$1,R72+W72-1,0),"")</f>
        <v>06:53</v>
      </c>
    </row>
    <row r="73" spans="11:34" x14ac:dyDescent="0.25">
      <c r="K73" s="36">
        <f t="shared" si="24"/>
        <v>71</v>
      </c>
      <c r="L73" s="36">
        <f t="shared" ca="1" si="31"/>
        <v>69</v>
      </c>
      <c r="M73" s="38">
        <f t="shared" ca="1" si="25"/>
        <v>11</v>
      </c>
      <c r="N73" s="38">
        <f t="shared" ca="1" si="26"/>
        <v>2</v>
      </c>
      <c r="O73" s="36">
        <f t="shared" ca="1" si="27"/>
        <v>0</v>
      </c>
      <c r="P73" s="36">
        <f t="shared" ca="1" si="28"/>
        <v>2</v>
      </c>
      <c r="Q73" s="36">
        <f t="shared" ca="1" si="29"/>
        <v>3</v>
      </c>
      <c r="R73" s="36">
        <f t="shared" ca="1" si="32"/>
        <v>401</v>
      </c>
      <c r="S73" s="36">
        <f t="shared" ca="1" si="33"/>
        <v>31</v>
      </c>
      <c r="T73" s="36">
        <f t="shared" ca="1" si="34"/>
        <v>16</v>
      </c>
      <c r="U73" s="36">
        <f t="shared" ca="1" si="30"/>
        <v>15</v>
      </c>
      <c r="V73" s="39"/>
      <c r="W73" s="38">
        <f t="shared" ca="1" si="20"/>
        <v>10</v>
      </c>
      <c r="X73" s="38">
        <f t="shared" ca="1" si="21"/>
        <v>1</v>
      </c>
      <c r="Y73" s="38">
        <f t="shared" ca="1" si="23"/>
        <v>0</v>
      </c>
      <c r="Z73" s="38">
        <f t="shared" ca="1" si="22"/>
        <v>11</v>
      </c>
      <c r="AA73" s="38"/>
      <c r="AB73" s="36" t="str">
        <f t="shared" ca="1" si="35"/>
        <v>Rutas_3</v>
      </c>
      <c r="AC73" t="str">
        <f ca="1">SUBSTITUTE(OFFSET('Todas paradas'!K$1,R73+W73-1,0),"/","_")</f>
        <v>Ruta 1_3</v>
      </c>
      <c r="AD73" t="str">
        <f ca="1">IF(X73,OFFSET('Todas paradas'!L$1,R73+W73-1,0),OFFSET('Todas paradas'!Q$1,R73+W73-1,0))</f>
        <v>Salvador Allende, nº 67 ( Pd. Bus)</v>
      </c>
      <c r="AE73" s="36" t="str">
        <f ca="1">IF(X73,OFFSET('Todas paradas'!M$1,R73+W73-1,0),"")</f>
        <v>04:56</v>
      </c>
      <c r="AF73" s="36" t="str">
        <f ca="1">IF(X73,OFFSET('Todas paradas'!N$1,R73+W73-1,0),"")</f>
        <v>12:54</v>
      </c>
      <c r="AG73" s="36" t="str">
        <f ca="1">IF(X73,OFFSET('Todas paradas'!O$1,R73+W73-1,0),"")</f>
        <v>20:56</v>
      </c>
      <c r="AH73" s="36" t="str">
        <f ca="1">IF(X73,OFFSET('Todas paradas'!P$1,R73+W73-1,0),"")</f>
        <v>06:54</v>
      </c>
    </row>
    <row r="74" spans="11:34" x14ac:dyDescent="0.25">
      <c r="K74" s="36">
        <f t="shared" si="24"/>
        <v>72</v>
      </c>
      <c r="L74" s="36">
        <f t="shared" ca="1" si="31"/>
        <v>70</v>
      </c>
      <c r="M74" s="38">
        <f t="shared" ca="1" si="25"/>
        <v>12</v>
      </c>
      <c r="N74" s="38">
        <f t="shared" ca="1" si="26"/>
        <v>2</v>
      </c>
      <c r="O74" s="36">
        <f t="shared" ca="1" si="27"/>
        <v>0</v>
      </c>
      <c r="P74" s="36">
        <f t="shared" ca="1" si="28"/>
        <v>2</v>
      </c>
      <c r="Q74" s="36">
        <f t="shared" ca="1" si="29"/>
        <v>3</v>
      </c>
      <c r="R74" s="36">
        <f t="shared" ca="1" si="32"/>
        <v>401</v>
      </c>
      <c r="S74" s="36">
        <f t="shared" ca="1" si="33"/>
        <v>31</v>
      </c>
      <c r="T74" s="36">
        <f t="shared" ca="1" si="34"/>
        <v>16</v>
      </c>
      <c r="U74" s="36">
        <f t="shared" ca="1" si="30"/>
        <v>15</v>
      </c>
      <c r="V74" s="39"/>
      <c r="W74" s="38">
        <f t="shared" ca="1" si="20"/>
        <v>11</v>
      </c>
      <c r="X74" s="38">
        <f t="shared" ca="1" si="21"/>
        <v>1</v>
      </c>
      <c r="Y74" s="38">
        <f t="shared" ca="1" si="23"/>
        <v>0</v>
      </c>
      <c r="Z74" s="38">
        <f t="shared" ca="1" si="22"/>
        <v>12</v>
      </c>
      <c r="AA74" s="38"/>
      <c r="AB74" s="36" t="str">
        <f t="shared" ca="1" si="35"/>
        <v>Rutas_3</v>
      </c>
      <c r="AC74" t="str">
        <f ca="1">SUBSTITUTE(OFFSET('Todas paradas'!K$1,R74+W74-1,0),"/","_")</f>
        <v>Ruta 1_3</v>
      </c>
      <c r="AD74" t="str">
        <f ca="1">IF(X74,OFFSET('Todas paradas'!L$1,R74+W74-1,0),OFFSET('Todas paradas'!Q$1,R74+W74-1,0))</f>
        <v>Salvador Allende (esq. Valle de Broto - Pd. Bus)</v>
      </c>
      <c r="AE74" s="36" t="str">
        <f ca="1">IF(X74,OFFSET('Todas paradas'!M$1,R74+W74-1,0),"")</f>
        <v>04:57</v>
      </c>
      <c r="AF74" s="36" t="str">
        <f ca="1">IF(X74,OFFSET('Todas paradas'!N$1,R74+W74-1,0),"")</f>
        <v>12:55</v>
      </c>
      <c r="AG74" s="36" t="str">
        <f ca="1">IF(X74,OFFSET('Todas paradas'!O$1,R74+W74-1,0),"")</f>
        <v>20:57</v>
      </c>
      <c r="AH74" s="36" t="str">
        <f ca="1">IF(X74,OFFSET('Todas paradas'!P$1,R74+W74-1,0),"")</f>
        <v>06:55</v>
      </c>
    </row>
    <row r="75" spans="11:34" x14ac:dyDescent="0.25">
      <c r="K75" s="36">
        <f t="shared" si="24"/>
        <v>73</v>
      </c>
      <c r="L75" s="36">
        <f t="shared" ca="1" si="31"/>
        <v>71</v>
      </c>
      <c r="M75" s="38">
        <f t="shared" ca="1" si="25"/>
        <v>13</v>
      </c>
      <c r="N75" s="38">
        <f t="shared" ca="1" si="26"/>
        <v>2</v>
      </c>
      <c r="O75" s="36">
        <f t="shared" ca="1" si="27"/>
        <v>0</v>
      </c>
      <c r="P75" s="36">
        <f t="shared" ca="1" si="28"/>
        <v>2</v>
      </c>
      <c r="Q75" s="36">
        <f t="shared" ca="1" si="29"/>
        <v>3</v>
      </c>
      <c r="R75" s="36">
        <f t="shared" ca="1" si="32"/>
        <v>401</v>
      </c>
      <c r="S75" s="36">
        <f t="shared" ca="1" si="33"/>
        <v>31</v>
      </c>
      <c r="T75" s="36">
        <f t="shared" ca="1" si="34"/>
        <v>16</v>
      </c>
      <c r="U75" s="36">
        <f t="shared" ca="1" si="30"/>
        <v>15</v>
      </c>
      <c r="V75" s="39"/>
      <c r="W75" s="38">
        <f t="shared" ca="1" si="20"/>
        <v>12</v>
      </c>
      <c r="X75" s="38">
        <f t="shared" ca="1" si="21"/>
        <v>1</v>
      </c>
      <c r="Y75" s="38">
        <f t="shared" ca="1" si="23"/>
        <v>0</v>
      </c>
      <c r="Z75" s="38">
        <f t="shared" ca="1" si="22"/>
        <v>13</v>
      </c>
      <c r="AA75" s="38"/>
      <c r="AB75" s="36" t="str">
        <f t="shared" ca="1" si="35"/>
        <v>Rutas_3</v>
      </c>
      <c r="AC75" t="str">
        <f ca="1">SUBSTITUTE(OFFSET('Todas paradas'!K$1,R75+W75-1,0),"/","_")</f>
        <v>Ruta 1_3</v>
      </c>
      <c r="AD75" t="str">
        <f ca="1">IF(X75,OFFSET('Todas paradas'!L$1,R75+W75-1,0),OFFSET('Todas paradas'!Q$1,R75+W75-1,0))</f>
        <v>María Zambrano (León Felipe - Pd. Bus)</v>
      </c>
      <c r="AE75" s="36" t="str">
        <f ca="1">IF(X75,OFFSET('Todas paradas'!M$1,R75+W75-1,0),"")</f>
        <v>04:58</v>
      </c>
      <c r="AF75" s="36" t="str">
        <f ca="1">IF(X75,OFFSET('Todas paradas'!N$1,R75+W75-1,0),"")</f>
        <v>12:56</v>
      </c>
      <c r="AG75" s="36" t="str">
        <f ca="1">IF(X75,OFFSET('Todas paradas'!O$1,R75+W75-1,0),"")</f>
        <v>20:58</v>
      </c>
      <c r="AH75" s="36" t="str">
        <f ca="1">IF(X75,OFFSET('Todas paradas'!P$1,R75+W75-1,0),"")</f>
        <v>06:56</v>
      </c>
    </row>
    <row r="76" spans="11:34" x14ac:dyDescent="0.25">
      <c r="K76" s="36">
        <f t="shared" si="24"/>
        <v>74</v>
      </c>
      <c r="L76" s="36">
        <f t="shared" ca="1" si="31"/>
        <v>72</v>
      </c>
      <c r="M76" s="38">
        <f t="shared" ca="1" si="25"/>
        <v>14</v>
      </c>
      <c r="N76" s="38">
        <f t="shared" ca="1" si="26"/>
        <v>2</v>
      </c>
      <c r="O76" s="36">
        <f t="shared" ca="1" si="27"/>
        <v>0</v>
      </c>
      <c r="P76" s="36">
        <f t="shared" ca="1" si="28"/>
        <v>2</v>
      </c>
      <c r="Q76" s="36">
        <f t="shared" ca="1" si="29"/>
        <v>3</v>
      </c>
      <c r="R76" s="36">
        <f t="shared" ca="1" si="32"/>
        <v>401</v>
      </c>
      <c r="S76" s="36">
        <f t="shared" ca="1" si="33"/>
        <v>31</v>
      </c>
      <c r="T76" s="36">
        <f t="shared" ca="1" si="34"/>
        <v>16</v>
      </c>
      <c r="U76" s="36">
        <f t="shared" ca="1" si="30"/>
        <v>15</v>
      </c>
      <c r="V76" s="39"/>
      <c r="W76" s="38">
        <f t="shared" ca="1" si="20"/>
        <v>13</v>
      </c>
      <c r="X76" s="38">
        <f t="shared" ca="1" si="21"/>
        <v>1</v>
      </c>
      <c r="Y76" s="38">
        <f t="shared" ca="1" si="23"/>
        <v>0</v>
      </c>
      <c r="Z76" s="38">
        <f t="shared" ca="1" si="22"/>
        <v>14</v>
      </c>
      <c r="AA76" s="38"/>
      <c r="AB76" s="36" t="str">
        <f t="shared" ca="1" si="35"/>
        <v>Rutas_3</v>
      </c>
      <c r="AC76" t="str">
        <f ca="1">SUBSTITUTE(OFFSET('Todas paradas'!K$1,R76+W76-1,0),"/","_")</f>
        <v>Ruta 1_3</v>
      </c>
      <c r="AD76" t="str">
        <f ca="1">IF(X76,OFFSET('Todas paradas'!L$1,R76+W76-1,0),OFFSET('Todas paradas'!Q$1,R76+W76-1,0))</f>
        <v>María Zambrano (Ildefonso Manuel Gil - Pd. Bus)</v>
      </c>
      <c r="AE76" s="36" t="str">
        <f ca="1">IF(X76,OFFSET('Todas paradas'!M$1,R76+W76-1,0),"")</f>
        <v>04:59</v>
      </c>
      <c r="AF76" s="36" t="str">
        <f ca="1">IF(X76,OFFSET('Todas paradas'!N$1,R76+W76-1,0),"")</f>
        <v>12:57</v>
      </c>
      <c r="AG76" s="36" t="str">
        <f ca="1">IF(X76,OFFSET('Todas paradas'!O$1,R76+W76-1,0),"")</f>
        <v>20:59</v>
      </c>
      <c r="AH76" s="36" t="str">
        <f ca="1">IF(X76,OFFSET('Todas paradas'!P$1,R76+W76-1,0),"")</f>
        <v>06:57</v>
      </c>
    </row>
    <row r="77" spans="11:34" x14ac:dyDescent="0.25">
      <c r="K77" s="36">
        <f t="shared" si="24"/>
        <v>75</v>
      </c>
      <c r="L77" s="36">
        <f t="shared" ca="1" si="31"/>
        <v>73</v>
      </c>
      <c r="M77" s="38">
        <f t="shared" ca="1" si="25"/>
        <v>15</v>
      </c>
      <c r="N77" s="38">
        <f t="shared" ca="1" si="26"/>
        <v>2</v>
      </c>
      <c r="O77" s="36">
        <f t="shared" ca="1" si="27"/>
        <v>0</v>
      </c>
      <c r="P77" s="36">
        <f t="shared" ca="1" si="28"/>
        <v>2</v>
      </c>
      <c r="Q77" s="36">
        <f t="shared" ca="1" si="29"/>
        <v>3</v>
      </c>
      <c r="R77" s="36">
        <f t="shared" ca="1" si="32"/>
        <v>401</v>
      </c>
      <c r="S77" s="36">
        <f t="shared" ca="1" si="33"/>
        <v>31</v>
      </c>
      <c r="T77" s="36">
        <f t="shared" ca="1" si="34"/>
        <v>16</v>
      </c>
      <c r="U77" s="36">
        <f t="shared" ca="1" si="30"/>
        <v>15</v>
      </c>
      <c r="V77" s="39"/>
      <c r="W77" s="38">
        <f t="shared" ca="1" si="20"/>
        <v>14</v>
      </c>
      <c r="X77" s="38">
        <f t="shared" ca="1" si="21"/>
        <v>1</v>
      </c>
      <c r="Y77" s="38">
        <f t="shared" ca="1" si="23"/>
        <v>0</v>
      </c>
      <c r="Z77" s="38">
        <f t="shared" ca="1" si="22"/>
        <v>15</v>
      </c>
      <c r="AA77" s="38"/>
      <c r="AB77" s="36" t="str">
        <f t="shared" ca="1" si="35"/>
        <v>Rutas_3</v>
      </c>
      <c r="AC77" t="str">
        <f ca="1">SUBSTITUTE(OFFSET('Todas paradas'!K$1,R77+W77-1,0),"/","_")</f>
        <v>Ruta 1_3</v>
      </c>
      <c r="AD77" t="str">
        <f ca="1">IF(X77,OFFSET('Todas paradas'!L$1,R77+W77-1,0),OFFSET('Todas paradas'!Q$1,R77+W77-1,0))</f>
        <v>María Zambrano (esq. Pablo Iglesias - Pd. Bus)</v>
      </c>
      <c r="AE77" s="36" t="str">
        <f ca="1">IF(X77,OFFSET('Todas paradas'!M$1,R77+W77-1,0),"")</f>
        <v>05:00</v>
      </c>
      <c r="AF77" s="36" t="str">
        <f ca="1">IF(X77,OFFSET('Todas paradas'!N$1,R77+W77-1,0),"")</f>
        <v>12:58</v>
      </c>
      <c r="AG77" s="36" t="str">
        <f ca="1">IF(X77,OFFSET('Todas paradas'!O$1,R77+W77-1,0),"")</f>
        <v>21:00</v>
      </c>
      <c r="AH77" s="36" t="str">
        <f ca="1">IF(X77,OFFSET('Todas paradas'!P$1,R77+W77-1,0),"")</f>
        <v>06:58</v>
      </c>
    </row>
    <row r="78" spans="11:34" x14ac:dyDescent="0.25">
      <c r="K78" s="36">
        <f t="shared" si="24"/>
        <v>76</v>
      </c>
      <c r="L78" s="36">
        <f t="shared" ca="1" si="31"/>
        <v>74</v>
      </c>
      <c r="M78" s="38">
        <f t="shared" ca="1" si="25"/>
        <v>16</v>
      </c>
      <c r="N78" s="38">
        <f t="shared" ca="1" si="26"/>
        <v>2</v>
      </c>
      <c r="O78" s="36">
        <f t="shared" ca="1" si="27"/>
        <v>0</v>
      </c>
      <c r="P78" s="36">
        <f t="shared" ca="1" si="28"/>
        <v>2</v>
      </c>
      <c r="Q78" s="36">
        <f t="shared" ca="1" si="29"/>
        <v>3</v>
      </c>
      <c r="R78" s="36">
        <f t="shared" ca="1" si="32"/>
        <v>401</v>
      </c>
      <c r="S78" s="36">
        <f t="shared" ca="1" si="33"/>
        <v>31</v>
      </c>
      <c r="T78" s="36">
        <f t="shared" ca="1" si="34"/>
        <v>16</v>
      </c>
      <c r="U78" s="36">
        <f t="shared" ca="1" si="30"/>
        <v>15</v>
      </c>
      <c r="V78" s="39"/>
      <c r="W78" s="38">
        <f t="shared" ca="1" si="20"/>
        <v>15</v>
      </c>
      <c r="X78" s="38">
        <f t="shared" ca="1" si="21"/>
        <v>1</v>
      </c>
      <c r="Y78" s="38">
        <f t="shared" ca="1" si="23"/>
        <v>0</v>
      </c>
      <c r="Z78" s="38">
        <f t="shared" ca="1" si="22"/>
        <v>16</v>
      </c>
      <c r="AA78" s="38"/>
      <c r="AB78" s="36" t="str">
        <f t="shared" ca="1" si="35"/>
        <v>Rutas_3</v>
      </c>
      <c r="AC78" t="str">
        <f ca="1">SUBSTITUTE(OFFSET('Todas paradas'!K$1,R78+W78-1,0),"/","_")</f>
        <v>Ruta 1_3</v>
      </c>
      <c r="AD78" t="str">
        <f ca="1">IF(X78,OFFSET('Todas paradas'!L$1,R78+W78-1,0),OFFSET('Todas paradas'!Q$1,R78+W78-1,0))</f>
        <v>Opel Planta en Figueruelas</v>
      </c>
      <c r="AE78" s="36" t="str">
        <f ca="1">IF(X78,OFFSET('Todas paradas'!M$1,R78+W78-1,0),"")</f>
        <v>05:30</v>
      </c>
      <c r="AF78" s="36" t="str">
        <f ca="1">IF(X78,OFFSET('Todas paradas'!N$1,R78+W78-1,0),"")</f>
        <v>13:30</v>
      </c>
      <c r="AG78" s="36" t="str">
        <f ca="1">IF(X78,OFFSET('Todas paradas'!O$1,R78+W78-1,0),"")</f>
        <v>21:30</v>
      </c>
      <c r="AH78" s="36" t="str">
        <f ca="1">IF(X78,OFFSET('Todas paradas'!P$1,R78+W78-1,0),"")</f>
        <v>07:30</v>
      </c>
    </row>
    <row r="79" spans="11:34" x14ac:dyDescent="0.25">
      <c r="K79" s="36">
        <f t="shared" si="24"/>
        <v>77</v>
      </c>
      <c r="L79" s="36">
        <f t="shared" ca="1" si="31"/>
        <v>75</v>
      </c>
      <c r="M79" s="38">
        <f t="shared" ca="1" si="25"/>
        <v>17</v>
      </c>
      <c r="N79" s="38">
        <f t="shared" ca="1" si="26"/>
        <v>2</v>
      </c>
      <c r="O79" s="36">
        <f t="shared" ca="1" si="27"/>
        <v>0</v>
      </c>
      <c r="P79" s="36">
        <f t="shared" ca="1" si="28"/>
        <v>2</v>
      </c>
      <c r="Q79" s="36">
        <f t="shared" ca="1" si="29"/>
        <v>3</v>
      </c>
      <c r="R79" s="36">
        <f t="shared" ca="1" si="32"/>
        <v>401</v>
      </c>
      <c r="S79" s="36">
        <f t="shared" ca="1" si="33"/>
        <v>31</v>
      </c>
      <c r="T79" s="36">
        <f t="shared" ca="1" si="34"/>
        <v>16</v>
      </c>
      <c r="U79" s="36">
        <f t="shared" ca="1" si="30"/>
        <v>15</v>
      </c>
      <c r="V79" s="39"/>
      <c r="W79" s="38">
        <f t="shared" ca="1" si="20"/>
        <v>1</v>
      </c>
      <c r="X79" s="38">
        <f t="shared" ca="1" si="21"/>
        <v>0</v>
      </c>
      <c r="Y79" s="38">
        <f t="shared" ca="1" si="23"/>
        <v>1</v>
      </c>
      <c r="Z79" s="38">
        <f t="shared" ca="1" si="22"/>
        <v>17</v>
      </c>
      <c r="AA79" s="38"/>
      <c r="AB79" s="36" t="str">
        <f t="shared" ca="1" si="35"/>
        <v>Rutas_3</v>
      </c>
      <c r="AC79" t="str">
        <f ca="1">SUBSTITUTE(OFFSET('Todas paradas'!K$1,R79+W79-1,0),"/","_")</f>
        <v>Ruta 1_3</v>
      </c>
      <c r="AD79" t="str">
        <f ca="1">IF(X79,OFFSET('Todas paradas'!L$1,R79+W79-1,0),OFFSET('Todas paradas'!Q$1,R79+W79-1,0))</f>
        <v>Opel Planta en Figueruelas</v>
      </c>
      <c r="AE79" s="36" t="str">
        <f ca="1">IF(X79,OFFSET('Todas paradas'!M$1,R79+W79-1,0),"")</f>
        <v/>
      </c>
      <c r="AF79" s="36" t="str">
        <f ca="1">IF(X79,OFFSET('Todas paradas'!N$1,R79+W79-1,0),"")</f>
        <v/>
      </c>
      <c r="AG79" s="36" t="str">
        <f ca="1">IF(X79,OFFSET('Todas paradas'!O$1,R79+W79-1,0),"")</f>
        <v/>
      </c>
      <c r="AH79" s="36" t="str">
        <f ca="1">IF(X79,OFFSET('Todas paradas'!P$1,R79+W79-1,0),"")</f>
        <v/>
      </c>
    </row>
    <row r="80" spans="11:34" x14ac:dyDescent="0.25">
      <c r="K80" s="36">
        <f t="shared" si="24"/>
        <v>78</v>
      </c>
      <c r="L80" s="36">
        <f t="shared" ca="1" si="31"/>
        <v>76</v>
      </c>
      <c r="M80" s="38">
        <f t="shared" ca="1" si="25"/>
        <v>18</v>
      </c>
      <c r="N80" s="38">
        <f t="shared" ca="1" si="26"/>
        <v>2</v>
      </c>
      <c r="O80" s="36">
        <f t="shared" ca="1" si="27"/>
        <v>0</v>
      </c>
      <c r="P80" s="36">
        <f t="shared" ca="1" si="28"/>
        <v>2</v>
      </c>
      <c r="Q80" s="36">
        <f t="shared" ca="1" si="29"/>
        <v>3</v>
      </c>
      <c r="R80" s="36">
        <f t="shared" ca="1" si="32"/>
        <v>401</v>
      </c>
      <c r="S80" s="36">
        <f t="shared" ca="1" si="33"/>
        <v>31</v>
      </c>
      <c r="T80" s="36">
        <f t="shared" ca="1" si="34"/>
        <v>16</v>
      </c>
      <c r="U80" s="36">
        <f t="shared" ca="1" si="30"/>
        <v>15</v>
      </c>
      <c r="V80" s="39"/>
      <c r="W80" s="38">
        <f t="shared" ca="1" si="20"/>
        <v>2</v>
      </c>
      <c r="X80" s="38">
        <f t="shared" ca="1" si="21"/>
        <v>0</v>
      </c>
      <c r="Y80" s="38">
        <f t="shared" ca="1" si="23"/>
        <v>1</v>
      </c>
      <c r="Z80" s="38">
        <f t="shared" ca="1" si="22"/>
        <v>18</v>
      </c>
      <c r="AA80" s="38"/>
      <c r="AB80" s="36" t="str">
        <f t="shared" ca="1" si="35"/>
        <v>Rutas_3</v>
      </c>
      <c r="AC80" t="str">
        <f ca="1">SUBSTITUTE(OFFSET('Todas paradas'!K$1,R80+W80-1,0),"/","_")</f>
        <v>Ruta 1_3</v>
      </c>
      <c r="AD80" t="str">
        <f ca="1">IF(X80,OFFSET('Todas paradas'!L$1,R80+W80-1,0),OFFSET('Todas paradas'!Q$1,R80+W80-1,0))</f>
        <v>Luis Legaz (esq. Gómez Avellaneda)</v>
      </c>
      <c r="AE80" s="36" t="str">
        <f ca="1">IF(X80,OFFSET('Todas paradas'!M$1,R80+W80-1,0),"")</f>
        <v/>
      </c>
      <c r="AF80" s="36" t="str">
        <f ca="1">IF(X80,OFFSET('Todas paradas'!N$1,R80+W80-1,0),"")</f>
        <v/>
      </c>
      <c r="AG80" s="36" t="str">
        <f ca="1">IF(X80,OFFSET('Todas paradas'!O$1,R80+W80-1,0),"")</f>
        <v/>
      </c>
      <c r="AH80" s="36" t="str">
        <f ca="1">IF(X80,OFFSET('Todas paradas'!P$1,R80+W80-1,0),"")</f>
        <v/>
      </c>
    </row>
    <row r="81" spans="11:34" x14ac:dyDescent="0.25">
      <c r="K81" s="36">
        <f t="shared" si="24"/>
        <v>79</v>
      </c>
      <c r="L81" s="36">
        <f t="shared" ca="1" si="31"/>
        <v>77</v>
      </c>
      <c r="M81" s="38">
        <f t="shared" ca="1" si="25"/>
        <v>19</v>
      </c>
      <c r="N81" s="38">
        <f t="shared" ca="1" si="26"/>
        <v>2</v>
      </c>
      <c r="O81" s="36">
        <f t="shared" ca="1" si="27"/>
        <v>0</v>
      </c>
      <c r="P81" s="36">
        <f t="shared" ca="1" si="28"/>
        <v>2</v>
      </c>
      <c r="Q81" s="36">
        <f t="shared" ca="1" si="29"/>
        <v>3</v>
      </c>
      <c r="R81" s="36">
        <f t="shared" ca="1" si="32"/>
        <v>401</v>
      </c>
      <c r="S81" s="36">
        <f t="shared" ca="1" si="33"/>
        <v>31</v>
      </c>
      <c r="T81" s="36">
        <f t="shared" ca="1" si="34"/>
        <v>16</v>
      </c>
      <c r="U81" s="36">
        <f t="shared" ca="1" si="30"/>
        <v>15</v>
      </c>
      <c r="V81" s="39"/>
      <c r="W81" s="38">
        <f t="shared" ca="1" si="20"/>
        <v>3</v>
      </c>
      <c r="X81" s="38">
        <f t="shared" ca="1" si="21"/>
        <v>0</v>
      </c>
      <c r="Y81" s="38">
        <f t="shared" ca="1" si="23"/>
        <v>1</v>
      </c>
      <c r="Z81" s="38">
        <f t="shared" ca="1" si="22"/>
        <v>19</v>
      </c>
      <c r="AA81" s="38"/>
      <c r="AB81" s="36" t="str">
        <f t="shared" ca="1" si="35"/>
        <v>Rutas_3</v>
      </c>
      <c r="AC81" t="str">
        <f ca="1">SUBSTITUTE(OFFSET('Todas paradas'!K$1,R81+W81-1,0),"/","_")</f>
        <v>Ruta 1_3</v>
      </c>
      <c r="AD81" t="str">
        <f ca="1">IF(X81,OFFSET('Todas paradas'!L$1,R81+W81-1,0),OFFSET('Todas paradas'!Q$1,R81+W81-1,0))</f>
        <v>Gómez Avellaneda (esq. Saiz de otero - Pd. Bus)</v>
      </c>
      <c r="AE81" s="36" t="str">
        <f ca="1">IF(X81,OFFSET('Todas paradas'!M$1,R81+W81-1,0),"")</f>
        <v/>
      </c>
      <c r="AF81" s="36" t="str">
        <f ca="1">IF(X81,OFFSET('Todas paradas'!N$1,R81+W81-1,0),"")</f>
        <v/>
      </c>
      <c r="AG81" s="36" t="str">
        <f ca="1">IF(X81,OFFSET('Todas paradas'!O$1,R81+W81-1,0),"")</f>
        <v/>
      </c>
      <c r="AH81" s="36" t="str">
        <f ca="1">IF(X81,OFFSET('Todas paradas'!P$1,R81+W81-1,0),"")</f>
        <v/>
      </c>
    </row>
    <row r="82" spans="11:34" x14ac:dyDescent="0.25">
      <c r="K82" s="36">
        <f t="shared" si="24"/>
        <v>80</v>
      </c>
      <c r="L82" s="36">
        <f t="shared" ca="1" si="31"/>
        <v>78</v>
      </c>
      <c r="M82" s="38">
        <f t="shared" ca="1" si="25"/>
        <v>20</v>
      </c>
      <c r="N82" s="38">
        <f t="shared" ca="1" si="26"/>
        <v>2</v>
      </c>
      <c r="O82" s="36">
        <f t="shared" ca="1" si="27"/>
        <v>0</v>
      </c>
      <c r="P82" s="36">
        <f t="shared" ca="1" si="28"/>
        <v>2</v>
      </c>
      <c r="Q82" s="36">
        <f t="shared" ca="1" si="29"/>
        <v>3</v>
      </c>
      <c r="R82" s="36">
        <f t="shared" ca="1" si="32"/>
        <v>401</v>
      </c>
      <c r="S82" s="36">
        <f t="shared" ca="1" si="33"/>
        <v>31</v>
      </c>
      <c r="T82" s="36">
        <f t="shared" ca="1" si="34"/>
        <v>16</v>
      </c>
      <c r="U82" s="36">
        <f t="shared" ca="1" si="30"/>
        <v>15</v>
      </c>
      <c r="V82" s="39"/>
      <c r="W82" s="38">
        <f t="shared" ca="1" si="20"/>
        <v>4</v>
      </c>
      <c r="X82" s="38">
        <f t="shared" ca="1" si="21"/>
        <v>0</v>
      </c>
      <c r="Y82" s="38">
        <f t="shared" ca="1" si="23"/>
        <v>1</v>
      </c>
      <c r="Z82" s="38">
        <f t="shared" ca="1" si="22"/>
        <v>20</v>
      </c>
      <c r="AA82" s="38"/>
      <c r="AB82" s="36" t="str">
        <f t="shared" ca="1" si="35"/>
        <v>Rutas_3</v>
      </c>
      <c r="AC82" t="str">
        <f ca="1">SUBSTITUTE(OFFSET('Todas paradas'!K$1,R82+W82-1,0),"/","_")</f>
        <v>Ruta 1_3</v>
      </c>
      <c r="AD82" t="str">
        <f ca="1">IF(X82,OFFSET('Todas paradas'!L$1,R82+W82-1,0),OFFSET('Todas paradas'!Q$1,R82+W82-1,0))</f>
        <v>Gómez Avellaneda, nº 23 (Pd. Bus)</v>
      </c>
      <c r="AE82" s="36" t="str">
        <f ca="1">IF(X82,OFFSET('Todas paradas'!M$1,R82+W82-1,0),"")</f>
        <v/>
      </c>
      <c r="AF82" s="36" t="str">
        <f ca="1">IF(X82,OFFSET('Todas paradas'!N$1,R82+W82-1,0),"")</f>
        <v/>
      </c>
      <c r="AG82" s="36" t="str">
        <f ca="1">IF(X82,OFFSET('Todas paradas'!O$1,R82+W82-1,0),"")</f>
        <v/>
      </c>
      <c r="AH82" s="36" t="str">
        <f ca="1">IF(X82,OFFSET('Todas paradas'!P$1,R82+W82-1,0),"")</f>
        <v/>
      </c>
    </row>
    <row r="83" spans="11:34" x14ac:dyDescent="0.25">
      <c r="K83" s="36">
        <f t="shared" si="24"/>
        <v>81</v>
      </c>
      <c r="L83" s="36">
        <f t="shared" ca="1" si="31"/>
        <v>79</v>
      </c>
      <c r="M83" s="38">
        <f t="shared" ca="1" si="25"/>
        <v>21</v>
      </c>
      <c r="N83" s="38">
        <f t="shared" ca="1" si="26"/>
        <v>2</v>
      </c>
      <c r="O83" s="36">
        <f t="shared" ca="1" si="27"/>
        <v>0</v>
      </c>
      <c r="P83" s="36">
        <f t="shared" ca="1" si="28"/>
        <v>2</v>
      </c>
      <c r="Q83" s="36">
        <f t="shared" ca="1" si="29"/>
        <v>3</v>
      </c>
      <c r="R83" s="36">
        <f t="shared" ca="1" si="32"/>
        <v>401</v>
      </c>
      <c r="S83" s="36">
        <f t="shared" ca="1" si="33"/>
        <v>31</v>
      </c>
      <c r="T83" s="36">
        <f t="shared" ca="1" si="34"/>
        <v>16</v>
      </c>
      <c r="U83" s="36">
        <f t="shared" ca="1" si="30"/>
        <v>15</v>
      </c>
      <c r="V83" s="39"/>
      <c r="W83" s="38">
        <f t="shared" ca="1" si="20"/>
        <v>5</v>
      </c>
      <c r="X83" s="38">
        <f t="shared" ca="1" si="21"/>
        <v>0</v>
      </c>
      <c r="Y83" s="38">
        <f t="shared" ca="1" si="23"/>
        <v>1</v>
      </c>
      <c r="Z83" s="38">
        <f t="shared" ca="1" si="22"/>
        <v>21</v>
      </c>
      <c r="AA83" s="38"/>
      <c r="AB83" s="36" t="str">
        <f t="shared" ca="1" si="35"/>
        <v>Rutas_3</v>
      </c>
      <c r="AC83" t="str">
        <f ca="1">SUBSTITUTE(OFFSET('Todas paradas'!K$1,R83+W83-1,0),"/","_")</f>
        <v>Ruta 1_3</v>
      </c>
      <c r="AD83" t="str">
        <f ca="1">IF(X83,OFFSET('Todas paradas'!L$1,R83+W83-1,0),OFFSET('Todas paradas'!Q$1,R83+W83-1,0))</f>
        <v>Salvador Allende (esq. Valle de Broto)</v>
      </c>
      <c r="AE83" s="36" t="str">
        <f ca="1">IF(X83,OFFSET('Todas paradas'!M$1,R83+W83-1,0),"")</f>
        <v/>
      </c>
      <c r="AF83" s="36" t="str">
        <f ca="1">IF(X83,OFFSET('Todas paradas'!N$1,R83+W83-1,0),"")</f>
        <v/>
      </c>
      <c r="AG83" s="36" t="str">
        <f ca="1">IF(X83,OFFSET('Todas paradas'!O$1,R83+W83-1,0),"")</f>
        <v/>
      </c>
      <c r="AH83" s="36" t="str">
        <f ca="1">IF(X83,OFFSET('Todas paradas'!P$1,R83+W83-1,0),"")</f>
        <v/>
      </c>
    </row>
    <row r="84" spans="11:34" x14ac:dyDescent="0.25">
      <c r="K84" s="36">
        <f t="shared" si="24"/>
        <v>82</v>
      </c>
      <c r="L84" s="36">
        <f t="shared" ca="1" si="31"/>
        <v>80</v>
      </c>
      <c r="M84" s="38">
        <f t="shared" ca="1" si="25"/>
        <v>22</v>
      </c>
      <c r="N84" s="38">
        <f t="shared" ca="1" si="26"/>
        <v>2</v>
      </c>
      <c r="O84" s="36">
        <f t="shared" ca="1" si="27"/>
        <v>0</v>
      </c>
      <c r="P84" s="36">
        <f t="shared" ca="1" si="28"/>
        <v>2</v>
      </c>
      <c r="Q84" s="36">
        <f t="shared" ca="1" si="29"/>
        <v>3</v>
      </c>
      <c r="R84" s="36">
        <f t="shared" ca="1" si="32"/>
        <v>401</v>
      </c>
      <c r="S84" s="36">
        <f t="shared" ca="1" si="33"/>
        <v>31</v>
      </c>
      <c r="T84" s="36">
        <f t="shared" ca="1" si="34"/>
        <v>16</v>
      </c>
      <c r="U84" s="36">
        <f t="shared" ca="1" si="30"/>
        <v>15</v>
      </c>
      <c r="V84" s="39"/>
      <c r="W84" s="38">
        <f t="shared" ca="1" si="20"/>
        <v>6</v>
      </c>
      <c r="X84" s="38">
        <f t="shared" ca="1" si="21"/>
        <v>0</v>
      </c>
      <c r="Y84" s="38">
        <f t="shared" ca="1" si="23"/>
        <v>1</v>
      </c>
      <c r="Z84" s="38">
        <f t="shared" ca="1" si="22"/>
        <v>22</v>
      </c>
      <c r="AA84" s="38"/>
      <c r="AB84" s="36" t="str">
        <f t="shared" ca="1" si="35"/>
        <v>Rutas_3</v>
      </c>
      <c r="AC84" t="str">
        <f ca="1">SUBSTITUTE(OFFSET('Todas paradas'!K$1,R84+W84-1,0),"/","_")</f>
        <v>Ruta 1_3</v>
      </c>
      <c r="AD84" t="str">
        <f ca="1">IF(X84,OFFSET('Todas paradas'!L$1,R84+W84-1,0),OFFSET('Todas paradas'!Q$1,R84+W84-1,0))</f>
        <v>Salvador Allende (frente nº 67 - Pd. Bus)</v>
      </c>
      <c r="AE84" s="36" t="str">
        <f ca="1">IF(X84,OFFSET('Todas paradas'!M$1,R84+W84-1,0),"")</f>
        <v/>
      </c>
      <c r="AF84" s="36" t="str">
        <f ca="1">IF(X84,OFFSET('Todas paradas'!N$1,R84+W84-1,0),"")</f>
        <v/>
      </c>
      <c r="AG84" s="36" t="str">
        <f ca="1">IF(X84,OFFSET('Todas paradas'!O$1,R84+W84-1,0),"")</f>
        <v/>
      </c>
      <c r="AH84" s="36" t="str">
        <f ca="1">IF(X84,OFFSET('Todas paradas'!P$1,R84+W84-1,0),"")</f>
        <v/>
      </c>
    </row>
    <row r="85" spans="11:34" x14ac:dyDescent="0.25">
      <c r="K85" s="36">
        <f t="shared" si="24"/>
        <v>83</v>
      </c>
      <c r="L85" s="36">
        <f t="shared" ca="1" si="31"/>
        <v>81</v>
      </c>
      <c r="M85" s="38">
        <f t="shared" ca="1" si="25"/>
        <v>23</v>
      </c>
      <c r="N85" s="38">
        <f t="shared" ca="1" si="26"/>
        <v>2</v>
      </c>
      <c r="O85" s="36">
        <f t="shared" ca="1" si="27"/>
        <v>0</v>
      </c>
      <c r="P85" s="36">
        <f t="shared" ca="1" si="28"/>
        <v>2</v>
      </c>
      <c r="Q85" s="36">
        <f t="shared" ca="1" si="29"/>
        <v>3</v>
      </c>
      <c r="R85" s="36">
        <f t="shared" ca="1" si="32"/>
        <v>401</v>
      </c>
      <c r="S85" s="36">
        <f t="shared" ca="1" si="33"/>
        <v>31</v>
      </c>
      <c r="T85" s="36">
        <f t="shared" ca="1" si="34"/>
        <v>16</v>
      </c>
      <c r="U85" s="36">
        <f t="shared" ca="1" si="30"/>
        <v>15</v>
      </c>
      <c r="V85" s="39"/>
      <c r="W85" s="38">
        <f t="shared" ca="1" si="20"/>
        <v>7</v>
      </c>
      <c r="X85" s="38">
        <f t="shared" ca="1" si="21"/>
        <v>0</v>
      </c>
      <c r="Y85" s="38">
        <f t="shared" ca="1" si="23"/>
        <v>1</v>
      </c>
      <c r="Z85" s="38">
        <f t="shared" ca="1" si="22"/>
        <v>23</v>
      </c>
      <c r="AA85" s="38"/>
      <c r="AB85" s="36" t="str">
        <f t="shared" ca="1" si="35"/>
        <v>Rutas_3</v>
      </c>
      <c r="AC85" t="str">
        <f ca="1">SUBSTITUTE(OFFSET('Todas paradas'!K$1,R85+W85-1,0),"/","_")</f>
        <v>Ruta 1_3</v>
      </c>
      <c r="AD85" t="str">
        <f ca="1">IF(X85,OFFSET('Todas paradas'!L$1,R85+W85-1,0),OFFSET('Todas paradas'!Q$1,R85+W85-1,0))</f>
        <v>San Juan de la Peña (esq. Alcalde Caballero)</v>
      </c>
      <c r="AE85" s="36" t="str">
        <f ca="1">IF(X85,OFFSET('Todas paradas'!M$1,R85+W85-1,0),"")</f>
        <v/>
      </c>
      <c r="AF85" s="36" t="str">
        <f ca="1">IF(X85,OFFSET('Todas paradas'!N$1,R85+W85-1,0),"")</f>
        <v/>
      </c>
      <c r="AG85" s="36" t="str">
        <f ca="1">IF(X85,OFFSET('Todas paradas'!O$1,R85+W85-1,0),"")</f>
        <v/>
      </c>
      <c r="AH85" s="36" t="str">
        <f ca="1">IF(X85,OFFSET('Todas paradas'!P$1,R85+W85-1,0),"")</f>
        <v/>
      </c>
    </row>
    <row r="86" spans="11:34" x14ac:dyDescent="0.25">
      <c r="K86" s="36">
        <f t="shared" si="24"/>
        <v>84</v>
      </c>
      <c r="L86" s="36">
        <f t="shared" ca="1" si="31"/>
        <v>82</v>
      </c>
      <c r="M86" s="38">
        <f t="shared" ca="1" si="25"/>
        <v>24</v>
      </c>
      <c r="N86" s="38">
        <f t="shared" ca="1" si="26"/>
        <v>2</v>
      </c>
      <c r="O86" s="36">
        <f t="shared" ca="1" si="27"/>
        <v>0</v>
      </c>
      <c r="P86" s="36">
        <f t="shared" ca="1" si="28"/>
        <v>2</v>
      </c>
      <c r="Q86" s="36">
        <f t="shared" ca="1" si="29"/>
        <v>3</v>
      </c>
      <c r="R86" s="36">
        <f t="shared" ca="1" si="32"/>
        <v>401</v>
      </c>
      <c r="S86" s="36">
        <f t="shared" ca="1" si="33"/>
        <v>31</v>
      </c>
      <c r="T86" s="36">
        <f t="shared" ca="1" si="34"/>
        <v>16</v>
      </c>
      <c r="U86" s="36">
        <f t="shared" ca="1" si="30"/>
        <v>15</v>
      </c>
      <c r="V86" s="39"/>
      <c r="W86" s="38">
        <f t="shared" ca="1" si="20"/>
        <v>8</v>
      </c>
      <c r="X86" s="38">
        <f t="shared" ca="1" si="21"/>
        <v>0</v>
      </c>
      <c r="Y86" s="38">
        <f t="shared" ca="1" si="23"/>
        <v>1</v>
      </c>
      <c r="Z86" s="38">
        <f t="shared" ca="1" si="22"/>
        <v>24</v>
      </c>
      <c r="AA86" s="38"/>
      <c r="AB86" s="36" t="str">
        <f t="shared" ca="1" si="35"/>
        <v>Rutas_3</v>
      </c>
      <c r="AC86" t="str">
        <f ca="1">SUBSTITUTE(OFFSET('Todas paradas'!K$1,R86+W86-1,0),"/","_")</f>
        <v>Ruta 1_3</v>
      </c>
      <c r="AD86" t="str">
        <f ca="1">IF(X86,OFFSET('Todas paradas'!L$1,R86+W86-1,0),OFFSET('Todas paradas'!Q$1,R86+W86-1,0))</f>
        <v>San Juan de la Peña (frente Hierros Alfonso)</v>
      </c>
      <c r="AE86" s="36" t="str">
        <f ca="1">IF(X86,OFFSET('Todas paradas'!M$1,R86+W86-1,0),"")</f>
        <v/>
      </c>
      <c r="AF86" s="36" t="str">
        <f ca="1">IF(X86,OFFSET('Todas paradas'!N$1,R86+W86-1,0),"")</f>
        <v/>
      </c>
      <c r="AG86" s="36" t="str">
        <f ca="1">IF(X86,OFFSET('Todas paradas'!O$1,R86+W86-1,0),"")</f>
        <v/>
      </c>
      <c r="AH86" s="36" t="str">
        <f ca="1">IF(X86,OFFSET('Todas paradas'!P$1,R86+W86-1,0),"")</f>
        <v/>
      </c>
    </row>
    <row r="87" spans="11:34" x14ac:dyDescent="0.25">
      <c r="K87" s="36">
        <f t="shared" si="24"/>
        <v>85</v>
      </c>
      <c r="L87" s="36">
        <f t="shared" ca="1" si="31"/>
        <v>83</v>
      </c>
      <c r="M87" s="38">
        <f t="shared" ca="1" si="25"/>
        <v>25</v>
      </c>
      <c r="N87" s="38">
        <f t="shared" ca="1" si="26"/>
        <v>2</v>
      </c>
      <c r="O87" s="36">
        <f t="shared" ca="1" si="27"/>
        <v>0</v>
      </c>
      <c r="P87" s="36">
        <f t="shared" ca="1" si="28"/>
        <v>2</v>
      </c>
      <c r="Q87" s="36">
        <f t="shared" ca="1" si="29"/>
        <v>3</v>
      </c>
      <c r="R87" s="36">
        <f t="shared" ca="1" si="32"/>
        <v>401</v>
      </c>
      <c r="S87" s="36">
        <f t="shared" ca="1" si="33"/>
        <v>31</v>
      </c>
      <c r="T87" s="36">
        <f t="shared" ca="1" si="34"/>
        <v>16</v>
      </c>
      <c r="U87" s="36">
        <f t="shared" ca="1" si="30"/>
        <v>15</v>
      </c>
      <c r="V87" s="39"/>
      <c r="W87" s="38">
        <f t="shared" ca="1" si="20"/>
        <v>9</v>
      </c>
      <c r="X87" s="38">
        <f t="shared" ca="1" si="21"/>
        <v>0</v>
      </c>
      <c r="Y87" s="38">
        <f t="shared" ca="1" si="23"/>
        <v>1</v>
      </c>
      <c r="Z87" s="38">
        <f t="shared" ca="1" si="22"/>
        <v>25</v>
      </c>
      <c r="AA87" s="38"/>
      <c r="AB87" s="36" t="str">
        <f t="shared" ca="1" si="35"/>
        <v>Rutas_3</v>
      </c>
      <c r="AC87" t="str">
        <f ca="1">SUBSTITUTE(OFFSET('Todas paradas'!K$1,R87+W87-1,0),"/","_")</f>
        <v>Ruta 1_3</v>
      </c>
      <c r="AD87" t="str">
        <f ca="1">IF(X87,OFFSET('Todas paradas'!L$1,R87+W87-1,0),OFFSET('Todas paradas'!Q$1,R87+W87-1,0))</f>
        <v>Marqués de la Cadena (Plaza Mozart - Pd. Bus)</v>
      </c>
      <c r="AE87" s="36" t="str">
        <f ca="1">IF(X87,OFFSET('Todas paradas'!M$1,R87+W87-1,0),"")</f>
        <v/>
      </c>
      <c r="AF87" s="36" t="str">
        <f ca="1">IF(X87,OFFSET('Todas paradas'!N$1,R87+W87-1,0),"")</f>
        <v/>
      </c>
      <c r="AG87" s="36" t="str">
        <f ca="1">IF(X87,OFFSET('Todas paradas'!O$1,R87+W87-1,0),"")</f>
        <v/>
      </c>
      <c r="AH87" s="36" t="str">
        <f ca="1">IF(X87,OFFSET('Todas paradas'!P$1,R87+W87-1,0),"")</f>
        <v/>
      </c>
    </row>
    <row r="88" spans="11:34" x14ac:dyDescent="0.25">
      <c r="K88" s="36">
        <f t="shared" si="24"/>
        <v>86</v>
      </c>
      <c r="L88" s="36">
        <f t="shared" ca="1" si="31"/>
        <v>84</v>
      </c>
      <c r="M88" s="38">
        <f t="shared" ca="1" si="25"/>
        <v>26</v>
      </c>
      <c r="N88" s="38">
        <f t="shared" ca="1" si="26"/>
        <v>2</v>
      </c>
      <c r="O88" s="36">
        <f t="shared" ca="1" si="27"/>
        <v>0</v>
      </c>
      <c r="P88" s="36">
        <f t="shared" ca="1" si="28"/>
        <v>2</v>
      </c>
      <c r="Q88" s="36">
        <f t="shared" ca="1" si="29"/>
        <v>3</v>
      </c>
      <c r="R88" s="36">
        <f t="shared" ca="1" si="32"/>
        <v>401</v>
      </c>
      <c r="S88" s="36">
        <f t="shared" ca="1" si="33"/>
        <v>31</v>
      </c>
      <c r="T88" s="36">
        <f t="shared" ca="1" si="34"/>
        <v>16</v>
      </c>
      <c r="U88" s="36">
        <f t="shared" ca="1" si="30"/>
        <v>15</v>
      </c>
      <c r="V88" s="39"/>
      <c r="W88" s="38">
        <f t="shared" ca="1" si="20"/>
        <v>10</v>
      </c>
      <c r="X88" s="38">
        <f t="shared" ca="1" si="21"/>
        <v>0</v>
      </c>
      <c r="Y88" s="38">
        <f t="shared" ca="1" si="23"/>
        <v>1</v>
      </c>
      <c r="Z88" s="38">
        <f t="shared" ca="1" si="22"/>
        <v>26</v>
      </c>
      <c r="AA88" s="38"/>
      <c r="AB88" s="36" t="str">
        <f t="shared" ca="1" si="35"/>
        <v>Rutas_3</v>
      </c>
      <c r="AC88" t="str">
        <f ca="1">SUBSTITUTE(OFFSET('Todas paradas'!K$1,R88+W88-1,0),"/","_")</f>
        <v>Ruta 1_3</v>
      </c>
      <c r="AD88" t="str">
        <f ca="1">IF(X88,OFFSET('Todas paradas'!L$1,R88+W88-1,0),OFFSET('Todas paradas'!Q$1,R88+W88-1,0))</f>
        <v>Avd. Cataluña (esq. Felisa Galé)</v>
      </c>
      <c r="AE88" s="36" t="str">
        <f ca="1">IF(X88,OFFSET('Todas paradas'!M$1,R88+W88-1,0),"")</f>
        <v/>
      </c>
      <c r="AF88" s="36" t="str">
        <f ca="1">IF(X88,OFFSET('Todas paradas'!N$1,R88+W88-1,0),"")</f>
        <v/>
      </c>
      <c r="AG88" s="36" t="str">
        <f ca="1">IF(X88,OFFSET('Todas paradas'!O$1,R88+W88-1,0),"")</f>
        <v/>
      </c>
      <c r="AH88" s="36" t="str">
        <f ca="1">IF(X88,OFFSET('Todas paradas'!P$1,R88+W88-1,0),"")</f>
        <v/>
      </c>
    </row>
    <row r="89" spans="11:34" x14ac:dyDescent="0.25">
      <c r="K89" s="36">
        <f t="shared" si="24"/>
        <v>87</v>
      </c>
      <c r="L89" s="36">
        <f t="shared" ca="1" si="31"/>
        <v>85</v>
      </c>
      <c r="M89" s="38">
        <f t="shared" ca="1" si="25"/>
        <v>27</v>
      </c>
      <c r="N89" s="38">
        <f t="shared" ca="1" si="26"/>
        <v>2</v>
      </c>
      <c r="O89" s="36">
        <f t="shared" ca="1" si="27"/>
        <v>0</v>
      </c>
      <c r="P89" s="36">
        <f t="shared" ca="1" si="28"/>
        <v>2</v>
      </c>
      <c r="Q89" s="36">
        <f t="shared" ca="1" si="29"/>
        <v>3</v>
      </c>
      <c r="R89" s="36">
        <f t="shared" ca="1" si="32"/>
        <v>401</v>
      </c>
      <c r="S89" s="36">
        <f t="shared" ca="1" si="33"/>
        <v>31</v>
      </c>
      <c r="T89" s="36">
        <f t="shared" ca="1" si="34"/>
        <v>16</v>
      </c>
      <c r="U89" s="36">
        <f t="shared" ca="1" si="30"/>
        <v>15</v>
      </c>
      <c r="V89" s="39"/>
      <c r="W89" s="38">
        <f t="shared" ca="1" si="20"/>
        <v>11</v>
      </c>
      <c r="X89" s="38">
        <f t="shared" ca="1" si="21"/>
        <v>0</v>
      </c>
      <c r="Y89" s="38">
        <f t="shared" ca="1" si="23"/>
        <v>1</v>
      </c>
      <c r="Z89" s="38">
        <f t="shared" ca="1" si="22"/>
        <v>27</v>
      </c>
      <c r="AA89" s="38"/>
      <c r="AB89" s="36" t="str">
        <f t="shared" ca="1" si="35"/>
        <v>Rutas_3</v>
      </c>
      <c r="AC89" t="str">
        <f ca="1">SUBSTITUTE(OFFSET('Todas paradas'!K$1,R89+W89-1,0),"/","_")</f>
        <v>Ruta 1_3</v>
      </c>
      <c r="AD89" t="str">
        <f ca="1">IF(X89,OFFSET('Todas paradas'!L$1,R89+W89-1,0),OFFSET('Todas paradas'!Q$1,R89+W89-1,0))</f>
        <v>Avd. Cataluña (frente nº 189 - Los Charros)</v>
      </c>
      <c r="AE89" s="36" t="str">
        <f ca="1">IF(X89,OFFSET('Todas paradas'!M$1,R89+W89-1,0),"")</f>
        <v/>
      </c>
      <c r="AF89" s="36" t="str">
        <f ca="1">IF(X89,OFFSET('Todas paradas'!N$1,R89+W89-1,0),"")</f>
        <v/>
      </c>
      <c r="AG89" s="36" t="str">
        <f ca="1">IF(X89,OFFSET('Todas paradas'!O$1,R89+W89-1,0),"")</f>
        <v/>
      </c>
      <c r="AH89" s="36" t="str">
        <f ca="1">IF(X89,OFFSET('Todas paradas'!P$1,R89+W89-1,0),"")</f>
        <v/>
      </c>
    </row>
    <row r="90" spans="11:34" x14ac:dyDescent="0.25">
      <c r="K90" s="36">
        <f t="shared" si="24"/>
        <v>88</v>
      </c>
      <c r="L90" s="36">
        <f t="shared" ca="1" si="31"/>
        <v>86</v>
      </c>
      <c r="M90" s="38">
        <f t="shared" ca="1" si="25"/>
        <v>28</v>
      </c>
      <c r="N90" s="38">
        <f t="shared" ca="1" si="26"/>
        <v>2</v>
      </c>
      <c r="O90" s="36">
        <f t="shared" ca="1" si="27"/>
        <v>0</v>
      </c>
      <c r="P90" s="36">
        <f t="shared" ca="1" si="28"/>
        <v>2</v>
      </c>
      <c r="Q90" s="36">
        <f t="shared" ca="1" si="29"/>
        <v>3</v>
      </c>
      <c r="R90" s="36">
        <f t="shared" ca="1" si="32"/>
        <v>401</v>
      </c>
      <c r="S90" s="36">
        <f t="shared" ca="1" si="33"/>
        <v>31</v>
      </c>
      <c r="T90" s="36">
        <f t="shared" ca="1" si="34"/>
        <v>16</v>
      </c>
      <c r="U90" s="36">
        <f t="shared" ca="1" si="30"/>
        <v>15</v>
      </c>
      <c r="V90" s="39"/>
      <c r="W90" s="38">
        <f t="shared" ca="1" si="20"/>
        <v>12</v>
      </c>
      <c r="X90" s="38">
        <f t="shared" ca="1" si="21"/>
        <v>0</v>
      </c>
      <c r="Y90" s="38">
        <f t="shared" ca="1" si="23"/>
        <v>1</v>
      </c>
      <c r="Z90" s="38">
        <f t="shared" ca="1" si="22"/>
        <v>28</v>
      </c>
      <c r="AA90" s="38"/>
      <c r="AB90" s="36" t="str">
        <f t="shared" ca="1" si="35"/>
        <v>Rutas_3</v>
      </c>
      <c r="AC90" t="str">
        <f ca="1">SUBSTITUTE(OFFSET('Todas paradas'!K$1,R90+W90-1,0),"/","_")</f>
        <v>Ruta 1_3</v>
      </c>
      <c r="AD90" t="str">
        <f ca="1">IF(X90,OFFSET('Todas paradas'!L$1,R90+W90-1,0),OFFSET('Todas paradas'!Q$1,R90+W90-1,0))</f>
        <v>Avd. Cataluña (frente CAF)</v>
      </c>
      <c r="AE90" s="36" t="str">
        <f ca="1">IF(X90,OFFSET('Todas paradas'!M$1,R90+W90-1,0),"")</f>
        <v/>
      </c>
      <c r="AF90" s="36" t="str">
        <f ca="1">IF(X90,OFFSET('Todas paradas'!N$1,R90+W90-1,0),"")</f>
        <v/>
      </c>
      <c r="AG90" s="36" t="str">
        <f ca="1">IF(X90,OFFSET('Todas paradas'!O$1,R90+W90-1,0),"")</f>
        <v/>
      </c>
      <c r="AH90" s="36" t="str">
        <f ca="1">IF(X90,OFFSET('Todas paradas'!P$1,R90+W90-1,0),"")</f>
        <v/>
      </c>
    </row>
    <row r="91" spans="11:34" x14ac:dyDescent="0.25">
      <c r="K91" s="36">
        <f t="shared" si="24"/>
        <v>89</v>
      </c>
      <c r="L91" s="36">
        <f t="shared" ca="1" si="31"/>
        <v>87</v>
      </c>
      <c r="M91" s="38">
        <f t="shared" ca="1" si="25"/>
        <v>29</v>
      </c>
      <c r="N91" s="38">
        <f t="shared" ca="1" si="26"/>
        <v>2</v>
      </c>
      <c r="O91" s="36">
        <f t="shared" ca="1" si="27"/>
        <v>0</v>
      </c>
      <c r="P91" s="36">
        <f t="shared" ca="1" si="28"/>
        <v>2</v>
      </c>
      <c r="Q91" s="36">
        <f t="shared" ca="1" si="29"/>
        <v>3</v>
      </c>
      <c r="R91" s="36">
        <f t="shared" ca="1" si="32"/>
        <v>401</v>
      </c>
      <c r="S91" s="36">
        <f t="shared" ca="1" si="33"/>
        <v>31</v>
      </c>
      <c r="T91" s="36">
        <f t="shared" ca="1" si="34"/>
        <v>16</v>
      </c>
      <c r="U91" s="36">
        <f t="shared" ca="1" si="30"/>
        <v>15</v>
      </c>
      <c r="V91" s="39"/>
      <c r="W91" s="38">
        <f t="shared" ca="1" si="20"/>
        <v>13</v>
      </c>
      <c r="X91" s="38">
        <f t="shared" ca="1" si="21"/>
        <v>0</v>
      </c>
      <c r="Y91" s="38">
        <f t="shared" ca="1" si="23"/>
        <v>1</v>
      </c>
      <c r="Z91" s="38">
        <f t="shared" ca="1" si="22"/>
        <v>29</v>
      </c>
      <c r="AA91" s="38"/>
      <c r="AB91" s="36" t="str">
        <f t="shared" ca="1" si="35"/>
        <v>Rutas_3</v>
      </c>
      <c r="AC91" t="str">
        <f ca="1">SUBSTITUTE(OFFSET('Todas paradas'!K$1,R91+W91-1,0),"/","_")</f>
        <v>Ruta 1_3</v>
      </c>
      <c r="AD91" t="str">
        <f ca="1">IF(X91,OFFSET('Todas paradas'!L$1,R91+W91-1,0),OFFSET('Todas paradas'!Q$1,R91+W91-1,0))</f>
        <v>Avd. Santa Isabel (frente Avd. Industria)</v>
      </c>
      <c r="AE91" s="36" t="str">
        <f ca="1">IF(X91,OFFSET('Todas paradas'!M$1,R91+W91-1,0),"")</f>
        <v/>
      </c>
      <c r="AF91" s="36" t="str">
        <f ca="1">IF(X91,OFFSET('Todas paradas'!N$1,R91+W91-1,0),"")</f>
        <v/>
      </c>
      <c r="AG91" s="36" t="str">
        <f ca="1">IF(X91,OFFSET('Todas paradas'!O$1,R91+W91-1,0),"")</f>
        <v/>
      </c>
      <c r="AH91" s="36" t="str">
        <f ca="1">IF(X91,OFFSET('Todas paradas'!P$1,R91+W91-1,0),"")</f>
        <v/>
      </c>
    </row>
    <row r="92" spans="11:34" x14ac:dyDescent="0.25">
      <c r="K92" s="36">
        <f t="shared" si="24"/>
        <v>90</v>
      </c>
      <c r="L92" s="36">
        <f t="shared" ca="1" si="31"/>
        <v>88</v>
      </c>
      <c r="M92" s="38">
        <f t="shared" ca="1" si="25"/>
        <v>30</v>
      </c>
      <c r="N92" s="38">
        <f t="shared" ca="1" si="26"/>
        <v>2</v>
      </c>
      <c r="O92" s="36">
        <f t="shared" ca="1" si="27"/>
        <v>0</v>
      </c>
      <c r="P92" s="36">
        <f t="shared" ca="1" si="28"/>
        <v>2</v>
      </c>
      <c r="Q92" s="36">
        <f t="shared" ca="1" si="29"/>
        <v>3</v>
      </c>
      <c r="R92" s="36">
        <f t="shared" ca="1" si="32"/>
        <v>401</v>
      </c>
      <c r="S92" s="36">
        <f t="shared" ca="1" si="33"/>
        <v>31</v>
      </c>
      <c r="T92" s="36">
        <f t="shared" ca="1" si="34"/>
        <v>16</v>
      </c>
      <c r="U92" s="36">
        <f t="shared" ca="1" si="30"/>
        <v>15</v>
      </c>
      <c r="V92" s="39"/>
      <c r="W92" s="38">
        <f t="shared" ca="1" si="20"/>
        <v>14</v>
      </c>
      <c r="X92" s="38">
        <f t="shared" ca="1" si="21"/>
        <v>0</v>
      </c>
      <c r="Y92" s="38">
        <f t="shared" ca="1" si="23"/>
        <v>1</v>
      </c>
      <c r="Z92" s="38">
        <f t="shared" ca="1" si="22"/>
        <v>30</v>
      </c>
      <c r="AA92" s="38"/>
      <c r="AB92" s="36" t="str">
        <f t="shared" ca="1" si="35"/>
        <v>Rutas_3</v>
      </c>
      <c r="AC92" t="str">
        <f ca="1">SUBSTITUTE(OFFSET('Todas paradas'!K$1,R92+W92-1,0),"/","_")</f>
        <v>Ruta 1_3</v>
      </c>
      <c r="AD92" t="str">
        <f ca="1">IF(X92,OFFSET('Todas paradas'!L$1,R92+W92-1,0),OFFSET('Todas paradas'!Q$1,R92+W92-1,0))</f>
        <v>Avd. Santa Isabel (frente plaza Serrano - Pd. Bus)</v>
      </c>
      <c r="AE92" s="36" t="str">
        <f ca="1">IF(X92,OFFSET('Todas paradas'!M$1,R92+W92-1,0),"")</f>
        <v/>
      </c>
      <c r="AF92" s="36" t="str">
        <f ca="1">IF(X92,OFFSET('Todas paradas'!N$1,R92+W92-1,0),"")</f>
        <v/>
      </c>
      <c r="AG92" s="36" t="str">
        <f ca="1">IF(X92,OFFSET('Todas paradas'!O$1,R92+W92-1,0),"")</f>
        <v/>
      </c>
      <c r="AH92" s="36" t="str">
        <f ca="1">IF(X92,OFFSET('Todas paradas'!P$1,R92+W92-1,0),"")</f>
        <v/>
      </c>
    </row>
    <row r="93" spans="11:34" x14ac:dyDescent="0.25">
      <c r="K93" s="36">
        <f t="shared" si="24"/>
        <v>91</v>
      </c>
      <c r="L93" s="36">
        <f t="shared" ca="1" si="31"/>
        <v>89</v>
      </c>
      <c r="M93" s="38">
        <f t="shared" ca="1" si="25"/>
        <v>31</v>
      </c>
      <c r="N93" s="38">
        <f t="shared" ca="1" si="26"/>
        <v>2</v>
      </c>
      <c r="O93" s="36">
        <f t="shared" ca="1" si="27"/>
        <v>1</v>
      </c>
      <c r="P93" s="36">
        <f t="shared" ca="1" si="28"/>
        <v>2</v>
      </c>
      <c r="Q93" s="36">
        <f t="shared" ca="1" si="29"/>
        <v>3</v>
      </c>
      <c r="R93" s="36">
        <f t="shared" ca="1" si="32"/>
        <v>401</v>
      </c>
      <c r="S93" s="36">
        <f t="shared" ca="1" si="33"/>
        <v>31</v>
      </c>
      <c r="T93" s="36">
        <f t="shared" ca="1" si="34"/>
        <v>16</v>
      </c>
      <c r="U93" s="36">
        <f t="shared" ca="1" si="30"/>
        <v>15</v>
      </c>
      <c r="V93" s="39"/>
      <c r="W93" s="38">
        <f t="shared" ref="W93:W156" ca="1" si="36">IF(N93&lt;&gt;N92,0,IF(X93,W92+1,IF(AND(Y93,NOT(Y92)),1,IF(Y93,W92+1))))</f>
        <v>15</v>
      </c>
      <c r="X93" s="38">
        <f t="shared" ref="X93:X156" ca="1" si="37">IF(Z93&lt;=T93,1,0)</f>
        <v>0</v>
      </c>
      <c r="Y93" s="38">
        <f t="shared" ca="1" si="23"/>
        <v>1</v>
      </c>
      <c r="Z93" s="38">
        <f t="shared" ref="Z93:Z156" ca="1" si="38">IF(O92,1,Z92+1)</f>
        <v>31</v>
      </c>
      <c r="AA93" s="38"/>
      <c r="AB93" s="36" t="str">
        <f t="shared" ca="1" si="35"/>
        <v>Rutas_3</v>
      </c>
      <c r="AC93" t="str">
        <f ca="1">SUBSTITUTE(OFFSET('Todas paradas'!K$1,R93+W93-1,0),"/","_")</f>
        <v>Ruta 1_3</v>
      </c>
      <c r="AD93" t="str">
        <f ca="1">IF(X93,OFFSET('Todas paradas'!L$1,R93+W93-1,0),OFFSET('Todas paradas'!Q$1,R93+W93-1,0))</f>
        <v>Avd. Real Zaragoza (frente nº 29 - Pd. Bus)</v>
      </c>
      <c r="AE93" s="36" t="str">
        <f ca="1">IF(X93,OFFSET('Todas paradas'!M$1,R93+W93-1,0),"")</f>
        <v/>
      </c>
      <c r="AF93" s="36" t="str">
        <f ca="1">IF(X93,OFFSET('Todas paradas'!N$1,R93+W93-1,0),"")</f>
        <v/>
      </c>
      <c r="AG93" s="36" t="str">
        <f ca="1">IF(X93,OFFSET('Todas paradas'!O$1,R93+W93-1,0),"")</f>
        <v/>
      </c>
      <c r="AH93" s="36" t="str">
        <f ca="1">IF(X93,OFFSET('Todas paradas'!P$1,R93+W93-1,0),"")</f>
        <v/>
      </c>
    </row>
    <row r="94" spans="11:34" x14ac:dyDescent="0.25">
      <c r="K94" s="36">
        <f t="shared" si="24"/>
        <v>92</v>
      </c>
      <c r="L94" s="36">
        <f t="shared" ca="1" si="31"/>
        <v>89</v>
      </c>
      <c r="M94" s="38">
        <f t="shared" ca="1" si="25"/>
        <v>1</v>
      </c>
      <c r="N94" s="38">
        <f t="shared" ca="1" si="26"/>
        <v>3</v>
      </c>
      <c r="O94" s="36">
        <f t="shared" ca="1" si="27"/>
        <v>0</v>
      </c>
      <c r="P94" s="36">
        <f t="shared" ca="1" si="28"/>
        <v>3</v>
      </c>
      <c r="Q94" s="36">
        <f t="shared" ca="1" si="29"/>
        <v>3</v>
      </c>
      <c r="R94" s="36">
        <f t="shared" ca="1" si="32"/>
        <v>417</v>
      </c>
      <c r="S94" s="36">
        <f t="shared" ca="1" si="33"/>
        <v>31</v>
      </c>
      <c r="T94" s="36">
        <f t="shared" ca="1" si="34"/>
        <v>16</v>
      </c>
      <c r="U94" s="36">
        <f t="shared" ca="1" si="30"/>
        <v>13</v>
      </c>
      <c r="V94" s="39"/>
      <c r="W94" s="38">
        <f t="shared" ca="1" si="36"/>
        <v>0</v>
      </c>
      <c r="X94" s="38">
        <f t="shared" ca="1" si="37"/>
        <v>1</v>
      </c>
      <c r="Y94" s="38">
        <f t="shared" ref="Y94:Y157" ca="1" si="39">IF(NOT(X94),1,0)</f>
        <v>0</v>
      </c>
      <c r="Z94" s="38">
        <f t="shared" ca="1" si="38"/>
        <v>1</v>
      </c>
      <c r="AA94" s="38"/>
      <c r="AB94" s="36" t="str">
        <f t="shared" ca="1" si="35"/>
        <v>Rutas_3</v>
      </c>
      <c r="AC94" t="str">
        <f ca="1">SUBSTITUTE(OFFSET('Todas paradas'!K$1,R94+W94-1,0),"/","_")</f>
        <v>Ruta 2_3</v>
      </c>
      <c r="AD94" t="str">
        <f ca="1">IF(X94,OFFSET('Todas paradas'!L$1,R94+W94-1,0),OFFSET('Todas paradas'!Q$1,R94+W94-1,0))</f>
        <v>Ruta 2/3</v>
      </c>
      <c r="AE94" s="36" t="str">
        <f ca="1">IF(X94,OFFSET('Todas paradas'!M$1,R94+W94-1,0),"")</f>
        <v/>
      </c>
      <c r="AF94" s="36" t="str">
        <f ca="1">IF(X94,OFFSET('Todas paradas'!N$1,R94+W94-1,0),"")</f>
        <v/>
      </c>
      <c r="AG94" s="36" t="str">
        <f ca="1">IF(X94,OFFSET('Todas paradas'!O$1,R94+W94-1,0),"")</f>
        <v/>
      </c>
      <c r="AH94" s="36" t="str">
        <f ca="1">IF(X94,OFFSET('Todas paradas'!P$1,R94+W94-1,0),"")</f>
        <v/>
      </c>
    </row>
    <row r="95" spans="11:34" x14ac:dyDescent="0.25">
      <c r="K95" s="36">
        <f t="shared" si="24"/>
        <v>93</v>
      </c>
      <c r="L95" s="36">
        <f t="shared" ca="1" si="31"/>
        <v>90</v>
      </c>
      <c r="M95" s="38">
        <f t="shared" ca="1" si="25"/>
        <v>2</v>
      </c>
      <c r="N95" s="38">
        <f t="shared" ca="1" si="26"/>
        <v>3</v>
      </c>
      <c r="O95" s="36">
        <f t="shared" ca="1" si="27"/>
        <v>0</v>
      </c>
      <c r="P95" s="36">
        <f t="shared" ca="1" si="28"/>
        <v>3</v>
      </c>
      <c r="Q95" s="36">
        <f t="shared" ca="1" si="29"/>
        <v>3</v>
      </c>
      <c r="R95" s="36">
        <f t="shared" ca="1" si="32"/>
        <v>417</v>
      </c>
      <c r="S95" s="36">
        <f t="shared" ca="1" si="33"/>
        <v>31</v>
      </c>
      <c r="T95" s="36">
        <f t="shared" ca="1" si="34"/>
        <v>16</v>
      </c>
      <c r="U95" s="36">
        <f t="shared" ca="1" si="30"/>
        <v>13</v>
      </c>
      <c r="V95" s="39"/>
      <c r="W95" s="38">
        <f t="shared" ca="1" si="36"/>
        <v>1</v>
      </c>
      <c r="X95" s="38">
        <f t="shared" ca="1" si="37"/>
        <v>1</v>
      </c>
      <c r="Y95" s="38">
        <f t="shared" ca="1" si="39"/>
        <v>0</v>
      </c>
      <c r="Z95" s="38">
        <f t="shared" ca="1" si="38"/>
        <v>2</v>
      </c>
      <c r="AA95" s="38"/>
      <c r="AB95" s="36" t="str">
        <f t="shared" ca="1" si="35"/>
        <v>Rutas_3</v>
      </c>
      <c r="AC95" t="str">
        <f ca="1">SUBSTITUTE(OFFSET('Todas paradas'!K$1,R95+W95-1,0),"/","_")</f>
        <v>Ruta 2_3</v>
      </c>
      <c r="AD95" t="str">
        <f ca="1">IF(X95,OFFSET('Todas paradas'!L$1,R95+W95-1,0),OFFSET('Todas paradas'!Q$1,R95+W95-1,0))</f>
        <v>Violante de Hungría, nº 7</v>
      </c>
      <c r="AE95" s="36" t="str">
        <f ca="1">IF(X95,OFFSET('Todas paradas'!M$1,R95+W95-1,0),"")</f>
        <v>04:48</v>
      </c>
      <c r="AF95" s="36" t="str">
        <f ca="1">IF(X95,OFFSET('Todas paradas'!N$1,R95+W95-1,0),"")</f>
        <v>12:46</v>
      </c>
      <c r="AG95" s="36" t="str">
        <f ca="1">IF(X95,OFFSET('Todas paradas'!O$1,R95+W95-1,0),"")</f>
        <v>20:48</v>
      </c>
      <c r="AH95" s="36" t="str">
        <f ca="1">IF(X95,OFFSET('Todas paradas'!P$1,R95+W95-1,0),"")</f>
        <v>06:48</v>
      </c>
    </row>
    <row r="96" spans="11:34" x14ac:dyDescent="0.25">
      <c r="K96" s="36">
        <f t="shared" si="24"/>
        <v>94</v>
      </c>
      <c r="L96" s="36">
        <f t="shared" ca="1" si="31"/>
        <v>91</v>
      </c>
      <c r="M96" s="38">
        <f t="shared" ca="1" si="25"/>
        <v>3</v>
      </c>
      <c r="N96" s="38">
        <f t="shared" ca="1" si="26"/>
        <v>3</v>
      </c>
      <c r="O96" s="36">
        <f t="shared" ca="1" si="27"/>
        <v>0</v>
      </c>
      <c r="P96" s="36">
        <f t="shared" ca="1" si="28"/>
        <v>3</v>
      </c>
      <c r="Q96" s="36">
        <f t="shared" ca="1" si="29"/>
        <v>3</v>
      </c>
      <c r="R96" s="36">
        <f t="shared" ca="1" si="32"/>
        <v>417</v>
      </c>
      <c r="S96" s="36">
        <f t="shared" ca="1" si="33"/>
        <v>31</v>
      </c>
      <c r="T96" s="36">
        <f t="shared" ca="1" si="34"/>
        <v>16</v>
      </c>
      <c r="U96" s="36">
        <f t="shared" ca="1" si="30"/>
        <v>13</v>
      </c>
      <c r="V96" s="39"/>
      <c r="W96" s="38">
        <f t="shared" ca="1" si="36"/>
        <v>2</v>
      </c>
      <c r="X96" s="38">
        <f t="shared" ca="1" si="37"/>
        <v>1</v>
      </c>
      <c r="Y96" s="38">
        <f t="shared" ca="1" si="39"/>
        <v>0</v>
      </c>
      <c r="Z96" s="38">
        <f t="shared" ca="1" si="38"/>
        <v>3</v>
      </c>
      <c r="AA96" s="38"/>
      <c r="AB96" s="36" t="str">
        <f t="shared" ca="1" si="35"/>
        <v>Rutas_3</v>
      </c>
      <c r="AC96" t="str">
        <f ca="1">SUBSTITUTE(OFFSET('Todas paradas'!K$1,R96+W96-1,0),"/","_")</f>
        <v>Ruta 2_3</v>
      </c>
      <c r="AD96" t="str">
        <f ca="1">IF(X96,OFFSET('Todas paradas'!L$1,R96+W96-1,0),OFFSET('Todas paradas'!Q$1,R96+W96-1,0))</f>
        <v>C/ Pedro Cerbuna, nº 9 - Pd. Bus</v>
      </c>
      <c r="AE96" s="36" t="str">
        <f ca="1">IF(X96,OFFSET('Todas paradas'!M$1,R96+W96-1,0),"")</f>
        <v>04:50</v>
      </c>
      <c r="AF96" s="36" t="str">
        <f ca="1">IF(X96,OFFSET('Todas paradas'!N$1,R96+W96-1,0),"")</f>
        <v>12:48</v>
      </c>
      <c r="AG96" s="36" t="str">
        <f ca="1">IF(X96,OFFSET('Todas paradas'!O$1,R96+W96-1,0),"")</f>
        <v>20:50</v>
      </c>
      <c r="AH96" s="36" t="str">
        <f ca="1">IF(X96,OFFSET('Todas paradas'!P$1,R96+W96-1,0),"")</f>
        <v>06:50</v>
      </c>
    </row>
    <row r="97" spans="11:34" x14ac:dyDescent="0.25">
      <c r="K97" s="36">
        <f t="shared" si="24"/>
        <v>95</v>
      </c>
      <c r="L97" s="36">
        <f t="shared" ca="1" si="31"/>
        <v>92</v>
      </c>
      <c r="M97" s="38">
        <f t="shared" ca="1" si="25"/>
        <v>4</v>
      </c>
      <c r="N97" s="38">
        <f t="shared" ca="1" si="26"/>
        <v>3</v>
      </c>
      <c r="O97" s="36">
        <f t="shared" ca="1" si="27"/>
        <v>0</v>
      </c>
      <c r="P97" s="36">
        <f t="shared" ca="1" si="28"/>
        <v>3</v>
      </c>
      <c r="Q97" s="36">
        <f t="shared" ca="1" si="29"/>
        <v>3</v>
      </c>
      <c r="R97" s="36">
        <f t="shared" ca="1" si="32"/>
        <v>417</v>
      </c>
      <c r="S97" s="36">
        <f t="shared" ca="1" si="33"/>
        <v>31</v>
      </c>
      <c r="T97" s="36">
        <f t="shared" ca="1" si="34"/>
        <v>16</v>
      </c>
      <c r="U97" s="36">
        <f t="shared" ca="1" si="30"/>
        <v>13</v>
      </c>
      <c r="V97" s="39"/>
      <c r="W97" s="38">
        <f t="shared" ca="1" si="36"/>
        <v>3</v>
      </c>
      <c r="X97" s="38">
        <f t="shared" ca="1" si="37"/>
        <v>1</v>
      </c>
      <c r="Y97" s="38">
        <f t="shared" ca="1" si="39"/>
        <v>0</v>
      </c>
      <c r="Z97" s="38">
        <f t="shared" ca="1" si="38"/>
        <v>4</v>
      </c>
      <c r="AA97" s="38"/>
      <c r="AB97" s="36" t="str">
        <f t="shared" ca="1" si="35"/>
        <v>Rutas_3</v>
      </c>
      <c r="AC97" t="str">
        <f ca="1">SUBSTITUTE(OFFSET('Todas paradas'!K$1,R97+W97-1,0),"/","_")</f>
        <v>Ruta 2_3</v>
      </c>
      <c r="AD97" t="str">
        <f ca="1">IF(X97,OFFSET('Todas paradas'!L$1,R97+W97-1,0),OFFSET('Todas paradas'!Q$1,R97+W97-1,0))</f>
        <v>Avenida Goya, nº 66 (Pd. Bus)</v>
      </c>
      <c r="AE97" s="36" t="str">
        <f ca="1">IF(X97,OFFSET('Todas paradas'!M$1,R97+W97-1,0),"")</f>
        <v>04:52</v>
      </c>
      <c r="AF97" s="36" t="str">
        <f ca="1">IF(X97,OFFSET('Todas paradas'!N$1,R97+W97-1,0),"")</f>
        <v>12:50</v>
      </c>
      <c r="AG97" s="36" t="str">
        <f ca="1">IF(X97,OFFSET('Todas paradas'!O$1,R97+W97-1,0),"")</f>
        <v>20:52</v>
      </c>
      <c r="AH97" s="36" t="str">
        <f ca="1">IF(X97,OFFSET('Todas paradas'!P$1,R97+W97-1,0),"")</f>
        <v>06:52</v>
      </c>
    </row>
    <row r="98" spans="11:34" x14ac:dyDescent="0.25">
      <c r="K98" s="36">
        <f t="shared" si="24"/>
        <v>96</v>
      </c>
      <c r="L98" s="36">
        <f t="shared" ca="1" si="31"/>
        <v>93</v>
      </c>
      <c r="M98" s="38">
        <f t="shared" ca="1" si="25"/>
        <v>5</v>
      </c>
      <c r="N98" s="38">
        <f t="shared" ca="1" si="26"/>
        <v>3</v>
      </c>
      <c r="O98" s="36">
        <f t="shared" ca="1" si="27"/>
        <v>0</v>
      </c>
      <c r="P98" s="36">
        <f t="shared" ca="1" si="28"/>
        <v>3</v>
      </c>
      <c r="Q98" s="36">
        <f t="shared" ca="1" si="29"/>
        <v>3</v>
      </c>
      <c r="R98" s="36">
        <f t="shared" ca="1" si="32"/>
        <v>417</v>
      </c>
      <c r="S98" s="36">
        <f t="shared" ca="1" si="33"/>
        <v>31</v>
      </c>
      <c r="T98" s="36">
        <f t="shared" ca="1" si="34"/>
        <v>16</v>
      </c>
      <c r="U98" s="36">
        <f t="shared" ca="1" si="30"/>
        <v>13</v>
      </c>
      <c r="V98" s="39"/>
      <c r="W98" s="38">
        <f t="shared" ca="1" si="36"/>
        <v>4</v>
      </c>
      <c r="X98" s="38">
        <f t="shared" ca="1" si="37"/>
        <v>1</v>
      </c>
      <c r="Y98" s="38">
        <f t="shared" ca="1" si="39"/>
        <v>0</v>
      </c>
      <c r="Z98" s="38">
        <f t="shared" ca="1" si="38"/>
        <v>5</v>
      </c>
      <c r="AA98" s="38"/>
      <c r="AB98" s="36" t="str">
        <f t="shared" ca="1" si="35"/>
        <v>Rutas_3</v>
      </c>
      <c r="AC98" t="str">
        <f ca="1">SUBSTITUTE(OFFSET('Todas paradas'!K$1,R98+W98-1,0),"/","_")</f>
        <v>Ruta 2_3</v>
      </c>
      <c r="AD98" t="str">
        <f ca="1">IF(X98,OFFSET('Todas paradas'!L$1,R98+W98-1,0),OFFSET('Todas paradas'!Q$1,R98+W98-1,0))</f>
        <v>Plaza Roma (mercadora)</v>
      </c>
      <c r="AE98" s="36" t="str">
        <f ca="1">IF(X98,OFFSET('Todas paradas'!M$1,R98+W98-1,0),"")</f>
        <v>04:55</v>
      </c>
      <c r="AF98" s="36" t="str">
        <f ca="1">IF(X98,OFFSET('Todas paradas'!N$1,R98+W98-1,0),"")</f>
        <v>12:53</v>
      </c>
      <c r="AG98" s="36" t="str">
        <f ca="1">IF(X98,OFFSET('Todas paradas'!O$1,R98+W98-1,0),"")</f>
        <v>20:55</v>
      </c>
      <c r="AH98" s="36" t="str">
        <f ca="1">IF(X98,OFFSET('Todas paradas'!P$1,R98+W98-1,0),"")</f>
        <v>06:55</v>
      </c>
    </row>
    <row r="99" spans="11:34" x14ac:dyDescent="0.25">
      <c r="K99" s="36">
        <f t="shared" si="24"/>
        <v>97</v>
      </c>
      <c r="L99" s="36">
        <f t="shared" ca="1" si="31"/>
        <v>94</v>
      </c>
      <c r="M99" s="38">
        <f t="shared" ca="1" si="25"/>
        <v>6</v>
      </c>
      <c r="N99" s="38">
        <f t="shared" ca="1" si="26"/>
        <v>3</v>
      </c>
      <c r="O99" s="36">
        <f t="shared" ca="1" si="27"/>
        <v>0</v>
      </c>
      <c r="P99" s="36">
        <f t="shared" ca="1" si="28"/>
        <v>3</v>
      </c>
      <c r="Q99" s="36">
        <f t="shared" ca="1" si="29"/>
        <v>3</v>
      </c>
      <c r="R99" s="36">
        <f t="shared" ca="1" si="32"/>
        <v>417</v>
      </c>
      <c r="S99" s="36">
        <f t="shared" ca="1" si="33"/>
        <v>31</v>
      </c>
      <c r="T99" s="36">
        <f t="shared" ca="1" si="34"/>
        <v>16</v>
      </c>
      <c r="U99" s="36">
        <f t="shared" ca="1" si="30"/>
        <v>13</v>
      </c>
      <c r="V99" s="39"/>
      <c r="W99" s="38">
        <f t="shared" ca="1" si="36"/>
        <v>5</v>
      </c>
      <c r="X99" s="38">
        <f t="shared" ca="1" si="37"/>
        <v>1</v>
      </c>
      <c r="Y99" s="38">
        <f t="shared" ca="1" si="39"/>
        <v>0</v>
      </c>
      <c r="Z99" s="38">
        <f t="shared" ca="1" si="38"/>
        <v>6</v>
      </c>
      <c r="AA99" s="38"/>
      <c r="AB99" s="36" t="str">
        <f t="shared" ca="1" si="35"/>
        <v>Rutas_3</v>
      </c>
      <c r="AC99" t="str">
        <f ca="1">SUBSTITUTE(OFFSET('Todas paradas'!K$1,R99+W99-1,0),"/","_")</f>
        <v>Ruta 2_3</v>
      </c>
      <c r="AD99" t="str">
        <f ca="1">IF(X99,OFFSET('Todas paradas'!L$1,R99+W99-1,0),OFFSET('Todas paradas'!Q$1,R99+W99-1,0))</f>
        <v>Puerta Sancho, nº 11 (esq. C/Bruselas Edif. D. Quijote)</v>
      </c>
      <c r="AE99" s="36" t="str">
        <f ca="1">IF(X99,OFFSET('Todas paradas'!M$1,R99+W99-1,0),"")</f>
        <v>05:02</v>
      </c>
      <c r="AF99" s="36" t="str">
        <f ca="1">IF(X99,OFFSET('Todas paradas'!N$1,R99+W99-1,0),"")</f>
        <v>13:00</v>
      </c>
      <c r="AG99" s="36" t="str">
        <f ca="1">IF(X99,OFFSET('Todas paradas'!O$1,R99+W99-1,0),"")</f>
        <v>21:02</v>
      </c>
      <c r="AH99" s="36" t="str">
        <f ca="1">IF(X99,OFFSET('Todas paradas'!P$1,R99+W99-1,0),"")</f>
        <v>07:02</v>
      </c>
    </row>
    <row r="100" spans="11:34" x14ac:dyDescent="0.25">
      <c r="K100" s="36">
        <f t="shared" ref="K100:K163" si="40">K99+1</f>
        <v>98</v>
      </c>
      <c r="L100" s="36">
        <f t="shared" ca="1" si="31"/>
        <v>95</v>
      </c>
      <c r="M100" s="38">
        <f t="shared" ref="M100:M163" ca="1" si="41">IF(O99,1,M99+1)</f>
        <v>7</v>
      </c>
      <c r="N100" s="38">
        <f t="shared" ref="N100:N163" ca="1" si="42">IF(M99=S99,N99+1,N99)</f>
        <v>3</v>
      </c>
      <c r="O100" s="36">
        <f t="shared" ref="O100:O163" ca="1" si="43">IF(Z100=S100,1,0)</f>
        <v>0</v>
      </c>
      <c r="P100" s="36">
        <f t="shared" ref="P100:P163" ca="1" si="44">OFFSET($B$2,1+N100,0)</f>
        <v>3</v>
      </c>
      <c r="Q100" s="36">
        <f t="shared" ref="Q100:Q163" ca="1" si="45">OFFSET($C$2,1+N100,0)</f>
        <v>3</v>
      </c>
      <c r="R100" s="36">
        <f t="shared" ca="1" si="32"/>
        <v>417</v>
      </c>
      <c r="S100" s="36">
        <f t="shared" ca="1" si="33"/>
        <v>31</v>
      </c>
      <c r="T100" s="36">
        <f t="shared" ca="1" si="34"/>
        <v>16</v>
      </c>
      <c r="U100" s="36">
        <f t="shared" ca="1" si="30"/>
        <v>13</v>
      </c>
      <c r="V100" s="39"/>
      <c r="W100" s="38">
        <f t="shared" ca="1" si="36"/>
        <v>6</v>
      </c>
      <c r="X100" s="38">
        <f t="shared" ca="1" si="37"/>
        <v>1</v>
      </c>
      <c r="Y100" s="38">
        <f t="shared" ca="1" si="39"/>
        <v>0</v>
      </c>
      <c r="Z100" s="38">
        <f t="shared" ca="1" si="38"/>
        <v>7</v>
      </c>
      <c r="AA100" s="38"/>
      <c r="AB100" s="36" t="str">
        <f t="shared" ca="1" si="35"/>
        <v>Rutas_3</v>
      </c>
      <c r="AC100" t="str">
        <f ca="1">SUBSTITUTE(OFFSET('Todas paradas'!K$1,R100+W100-1,0),"/","_")</f>
        <v>Ruta 2_3</v>
      </c>
      <c r="AD100" t="str">
        <f ca="1">IF(X100,OFFSET('Todas paradas'!L$1,R100+W100-1,0),OFFSET('Todas paradas'!Q$1,R100+W100-1,0))</f>
        <v>Avd. Navarra, nº 60 (Centro Cultural - Pd. Bus)</v>
      </c>
      <c r="AE100" s="36" t="str">
        <f ca="1">IF(X100,OFFSET('Todas paradas'!M$1,R100+W100-1,0),"")</f>
        <v>05:06</v>
      </c>
      <c r="AF100" s="36" t="str">
        <f ca="1">IF(X100,OFFSET('Todas paradas'!N$1,R100+W100-1,0),"")</f>
        <v>13:04</v>
      </c>
      <c r="AG100" s="36" t="str">
        <f ca="1">IF(X100,OFFSET('Todas paradas'!O$1,R100+W100-1,0),"")</f>
        <v>21:06</v>
      </c>
      <c r="AH100" s="36" t="str">
        <f ca="1">IF(X100,OFFSET('Todas paradas'!P$1,R100+W100-1,0),"")</f>
        <v>07:06</v>
      </c>
    </row>
    <row r="101" spans="11:34" x14ac:dyDescent="0.25">
      <c r="K101" s="36">
        <f t="shared" si="40"/>
        <v>99</v>
      </c>
      <c r="L101" s="36">
        <f t="shared" ca="1" si="31"/>
        <v>96</v>
      </c>
      <c r="M101" s="38">
        <f t="shared" ca="1" si="41"/>
        <v>8</v>
      </c>
      <c r="N101" s="38">
        <f t="shared" ca="1" si="42"/>
        <v>3</v>
      </c>
      <c r="O101" s="36">
        <f t="shared" ca="1" si="43"/>
        <v>0</v>
      </c>
      <c r="P101" s="36">
        <f t="shared" ca="1" si="44"/>
        <v>3</v>
      </c>
      <c r="Q101" s="36">
        <f t="shared" ca="1" si="45"/>
        <v>3</v>
      </c>
      <c r="R101" s="36">
        <f t="shared" ca="1" si="32"/>
        <v>417</v>
      </c>
      <c r="S101" s="36">
        <f t="shared" ca="1" si="33"/>
        <v>31</v>
      </c>
      <c r="T101" s="36">
        <f t="shared" ca="1" si="34"/>
        <v>16</v>
      </c>
      <c r="U101" s="36">
        <f t="shared" ca="1" si="30"/>
        <v>13</v>
      </c>
      <c r="V101" s="39"/>
      <c r="W101" s="38">
        <f t="shared" ca="1" si="36"/>
        <v>7</v>
      </c>
      <c r="X101" s="38">
        <f t="shared" ca="1" si="37"/>
        <v>1</v>
      </c>
      <c r="Y101" s="38">
        <f t="shared" ca="1" si="39"/>
        <v>0</v>
      </c>
      <c r="Z101" s="38">
        <f t="shared" ca="1" si="38"/>
        <v>8</v>
      </c>
      <c r="AA101" s="38"/>
      <c r="AB101" s="36" t="str">
        <f t="shared" ca="1" si="35"/>
        <v>Rutas_3</v>
      </c>
      <c r="AC101" t="str">
        <f ca="1">SUBSTITUTE(OFFSET('Todas paradas'!K$1,R101+W101-1,0),"/","_")</f>
        <v>Ruta 2_3</v>
      </c>
      <c r="AD101" t="str">
        <f ca="1">IF(X101,OFFSET('Todas paradas'!L$1,R101+W101-1,0),OFFSET('Todas paradas'!Q$1,R101+W101-1,0))</f>
        <v>Avd. Navarra, (frente nº 183 - Pd. Bus )</v>
      </c>
      <c r="AE101" s="36" t="str">
        <f ca="1">IF(X101,OFFSET('Todas paradas'!M$1,R101+W101-1,0),"")</f>
        <v>05:07</v>
      </c>
      <c r="AF101" s="36" t="str">
        <f ca="1">IF(X101,OFFSET('Todas paradas'!N$1,R101+W101-1,0),"")</f>
        <v>13:05</v>
      </c>
      <c r="AG101" s="36" t="str">
        <f ca="1">IF(X101,OFFSET('Todas paradas'!O$1,R101+W101-1,0),"")</f>
        <v>21:07</v>
      </c>
      <c r="AH101" s="36" t="str">
        <f ca="1">IF(X101,OFFSET('Todas paradas'!P$1,R101+W101-1,0),"")</f>
        <v>07:07</v>
      </c>
    </row>
    <row r="102" spans="11:34" x14ac:dyDescent="0.25">
      <c r="K102" s="36">
        <f t="shared" si="40"/>
        <v>100</v>
      </c>
      <c r="L102" s="36">
        <f t="shared" ca="1" si="31"/>
        <v>97</v>
      </c>
      <c r="M102" s="38">
        <f t="shared" ca="1" si="41"/>
        <v>9</v>
      </c>
      <c r="N102" s="38">
        <f t="shared" ca="1" si="42"/>
        <v>3</v>
      </c>
      <c r="O102" s="36">
        <f t="shared" ca="1" si="43"/>
        <v>0</v>
      </c>
      <c r="P102" s="36">
        <f t="shared" ca="1" si="44"/>
        <v>3</v>
      </c>
      <c r="Q102" s="36">
        <f t="shared" ca="1" si="45"/>
        <v>3</v>
      </c>
      <c r="R102" s="36">
        <f t="shared" ca="1" si="32"/>
        <v>417</v>
      </c>
      <c r="S102" s="36">
        <f t="shared" ca="1" si="33"/>
        <v>31</v>
      </c>
      <c r="T102" s="36">
        <f t="shared" ca="1" si="34"/>
        <v>16</v>
      </c>
      <c r="U102" s="36">
        <f t="shared" ca="1" si="30"/>
        <v>13</v>
      </c>
      <c r="V102" s="39"/>
      <c r="W102" s="38">
        <f t="shared" ca="1" si="36"/>
        <v>8</v>
      </c>
      <c r="X102" s="38">
        <f t="shared" ca="1" si="37"/>
        <v>1</v>
      </c>
      <c r="Y102" s="38">
        <f t="shared" ca="1" si="39"/>
        <v>0</v>
      </c>
      <c r="Z102" s="38">
        <f t="shared" ca="1" si="38"/>
        <v>9</v>
      </c>
      <c r="AA102" s="38"/>
      <c r="AB102" s="36" t="str">
        <f t="shared" ca="1" si="35"/>
        <v>Rutas_3</v>
      </c>
      <c r="AC102" t="str">
        <f ca="1">SUBSTITUTE(OFFSET('Todas paradas'!K$1,R102+W102-1,0),"/","_")</f>
        <v>Ruta 2_3</v>
      </c>
      <c r="AD102" t="str">
        <f ca="1">IF(X102,OFFSET('Todas paradas'!L$1,R102+W102-1,0),OFFSET('Todas paradas'!Q$1,R102+W102-1,0))</f>
        <v>Torres San Lamberto "Punto 0" (Pd. Bus)</v>
      </c>
      <c r="AE102" s="36" t="str">
        <f ca="1">IF(X102,OFFSET('Todas paradas'!M$1,R102+W102-1,0),"")</f>
        <v>05:10</v>
      </c>
      <c r="AF102" s="36" t="str">
        <f ca="1">IF(X102,OFFSET('Todas paradas'!N$1,R102+W102-1,0),"")</f>
        <v>13:10</v>
      </c>
      <c r="AG102" s="36" t="str">
        <f ca="1">IF(X102,OFFSET('Todas paradas'!O$1,R102+W102-1,0),"")</f>
        <v>21:10</v>
      </c>
      <c r="AH102" s="36" t="str">
        <f ca="1">IF(X102,OFFSET('Todas paradas'!P$1,R102+W102-1,0),"")</f>
        <v>07:10</v>
      </c>
    </row>
    <row r="103" spans="11:34" x14ac:dyDescent="0.25">
      <c r="K103" s="36">
        <f t="shared" si="40"/>
        <v>101</v>
      </c>
      <c r="L103" s="36">
        <f t="shared" ca="1" si="31"/>
        <v>98</v>
      </c>
      <c r="M103" s="38">
        <f t="shared" ca="1" si="41"/>
        <v>10</v>
      </c>
      <c r="N103" s="38">
        <f t="shared" ca="1" si="42"/>
        <v>3</v>
      </c>
      <c r="O103" s="36">
        <f t="shared" ca="1" si="43"/>
        <v>0</v>
      </c>
      <c r="P103" s="36">
        <f t="shared" ca="1" si="44"/>
        <v>3</v>
      </c>
      <c r="Q103" s="36">
        <f t="shared" ca="1" si="45"/>
        <v>3</v>
      </c>
      <c r="R103" s="36">
        <f t="shared" ca="1" si="32"/>
        <v>417</v>
      </c>
      <c r="S103" s="36">
        <f t="shared" ca="1" si="33"/>
        <v>31</v>
      </c>
      <c r="T103" s="36">
        <f t="shared" ca="1" si="34"/>
        <v>16</v>
      </c>
      <c r="U103" s="36">
        <f t="shared" ca="1" si="30"/>
        <v>13</v>
      </c>
      <c r="V103" s="39"/>
      <c r="W103" s="38">
        <f t="shared" ca="1" si="36"/>
        <v>9</v>
      </c>
      <c r="X103" s="38">
        <f t="shared" ca="1" si="37"/>
        <v>1</v>
      </c>
      <c r="Y103" s="38">
        <f t="shared" ca="1" si="39"/>
        <v>0</v>
      </c>
      <c r="Z103" s="38">
        <f t="shared" ca="1" si="38"/>
        <v>10</v>
      </c>
      <c r="AA103" s="38"/>
      <c r="AB103" s="36" t="str">
        <f t="shared" ca="1" si="35"/>
        <v>Rutas_3</v>
      </c>
      <c r="AC103" t="str">
        <f ca="1">SUBSTITUTE(OFFSET('Todas paradas'!K$1,R103+W103-1,0),"/","_")</f>
        <v>Ruta 2_3</v>
      </c>
      <c r="AD103" t="str">
        <f ca="1">IF(X103,OFFSET('Todas paradas'!L$1,R103+W103-1,0),OFFSET('Todas paradas'!Q$1,R103+W103-1,0))</f>
        <v>Ctra. Logroño desvío Monzalbarba (Pd. Bus)</v>
      </c>
      <c r="AE103" s="36" t="str">
        <f ca="1">IF(X103,OFFSET('Todas paradas'!M$1,R103+W103-1,0),"")</f>
        <v>05:14</v>
      </c>
      <c r="AF103" s="36" t="str">
        <f ca="1">IF(X103,OFFSET('Todas paradas'!N$1,R103+W103-1,0),"")</f>
        <v>13:14</v>
      </c>
      <c r="AG103" s="36" t="str">
        <f ca="1">IF(X103,OFFSET('Todas paradas'!O$1,R103+W103-1,0),"")</f>
        <v>21:14</v>
      </c>
      <c r="AH103" s="36" t="str">
        <f ca="1">IF(X103,OFFSET('Todas paradas'!P$1,R103+W103-1,0),"")</f>
        <v>07:14</v>
      </c>
    </row>
    <row r="104" spans="11:34" x14ac:dyDescent="0.25">
      <c r="K104" s="36">
        <f t="shared" si="40"/>
        <v>102</v>
      </c>
      <c r="L104" s="36">
        <f t="shared" ca="1" si="31"/>
        <v>99</v>
      </c>
      <c r="M104" s="38">
        <f t="shared" ca="1" si="41"/>
        <v>11</v>
      </c>
      <c r="N104" s="38">
        <f t="shared" ca="1" si="42"/>
        <v>3</v>
      </c>
      <c r="O104" s="36">
        <f t="shared" ca="1" si="43"/>
        <v>0</v>
      </c>
      <c r="P104" s="36">
        <f t="shared" ca="1" si="44"/>
        <v>3</v>
      </c>
      <c r="Q104" s="36">
        <f t="shared" ca="1" si="45"/>
        <v>3</v>
      </c>
      <c r="R104" s="36">
        <f t="shared" ca="1" si="32"/>
        <v>417</v>
      </c>
      <c r="S104" s="36">
        <f t="shared" ca="1" si="33"/>
        <v>31</v>
      </c>
      <c r="T104" s="36">
        <f t="shared" ca="1" si="34"/>
        <v>16</v>
      </c>
      <c r="U104" s="36">
        <f t="shared" ca="1" si="30"/>
        <v>13</v>
      </c>
      <c r="V104" s="39"/>
      <c r="W104" s="38">
        <f t="shared" ca="1" si="36"/>
        <v>10</v>
      </c>
      <c r="X104" s="38">
        <f t="shared" ca="1" si="37"/>
        <v>1</v>
      </c>
      <c r="Y104" s="38">
        <f t="shared" ca="1" si="39"/>
        <v>0</v>
      </c>
      <c r="Z104" s="38">
        <f t="shared" ca="1" si="38"/>
        <v>11</v>
      </c>
      <c r="AA104" s="38"/>
      <c r="AB104" s="36" t="str">
        <f t="shared" ca="1" si="35"/>
        <v>Rutas_3</v>
      </c>
      <c r="AC104" t="str">
        <f ca="1">SUBSTITUTE(OFFSET('Todas paradas'!K$1,R104+W104-1,0),"/","_")</f>
        <v>Ruta 2_3</v>
      </c>
      <c r="AD104" t="str">
        <f ca="1">IF(X104,OFFSET('Todas paradas'!L$1,R104+W104-1,0),OFFSET('Todas paradas'!Q$1,R104+W104-1,0))</f>
        <v>Ctra. Logroño desvío Utebo (Pd. Bus)</v>
      </c>
      <c r="AE104" s="36" t="str">
        <f ca="1">IF(X104,OFFSET('Todas paradas'!M$1,R104+W104-1,0),"")</f>
        <v>05:17</v>
      </c>
      <c r="AF104" s="36" t="str">
        <f ca="1">IF(X104,OFFSET('Todas paradas'!N$1,R104+W104-1,0),"")</f>
        <v>13:17</v>
      </c>
      <c r="AG104" s="36" t="str">
        <f ca="1">IF(X104,OFFSET('Todas paradas'!O$1,R104+W104-1,0),"")</f>
        <v>21:17</v>
      </c>
      <c r="AH104" s="36" t="str">
        <f ca="1">IF(X104,OFFSET('Todas paradas'!P$1,R104+W104-1,0),"")</f>
        <v>07:17</v>
      </c>
    </row>
    <row r="105" spans="11:34" x14ac:dyDescent="0.25">
      <c r="K105" s="36">
        <f t="shared" si="40"/>
        <v>103</v>
      </c>
      <c r="L105" s="36">
        <f t="shared" ca="1" si="31"/>
        <v>100</v>
      </c>
      <c r="M105" s="38">
        <f t="shared" ca="1" si="41"/>
        <v>12</v>
      </c>
      <c r="N105" s="38">
        <f t="shared" ca="1" si="42"/>
        <v>3</v>
      </c>
      <c r="O105" s="36">
        <f t="shared" ca="1" si="43"/>
        <v>0</v>
      </c>
      <c r="P105" s="36">
        <f t="shared" ca="1" si="44"/>
        <v>3</v>
      </c>
      <c r="Q105" s="36">
        <f t="shared" ca="1" si="45"/>
        <v>3</v>
      </c>
      <c r="R105" s="36">
        <f t="shared" ca="1" si="32"/>
        <v>417</v>
      </c>
      <c r="S105" s="36">
        <f t="shared" ca="1" si="33"/>
        <v>31</v>
      </c>
      <c r="T105" s="36">
        <f t="shared" ca="1" si="34"/>
        <v>16</v>
      </c>
      <c r="U105" s="36">
        <f t="shared" ca="1" si="30"/>
        <v>13</v>
      </c>
      <c r="V105" s="39"/>
      <c r="W105" s="38">
        <f t="shared" ca="1" si="36"/>
        <v>11</v>
      </c>
      <c r="X105" s="38">
        <f t="shared" ca="1" si="37"/>
        <v>1</v>
      </c>
      <c r="Y105" s="38">
        <f t="shared" ca="1" si="39"/>
        <v>0</v>
      </c>
      <c r="Z105" s="38">
        <f t="shared" ca="1" si="38"/>
        <v>12</v>
      </c>
      <c r="AA105" s="38"/>
      <c r="AB105" s="36" t="str">
        <f t="shared" ca="1" si="35"/>
        <v>Rutas_3</v>
      </c>
      <c r="AC105" t="str">
        <f ca="1">SUBSTITUTE(OFFSET('Todas paradas'!K$1,R105+W105-1,0),"/","_")</f>
        <v>Ruta 2_3</v>
      </c>
      <c r="AD105" t="str">
        <f ca="1">IF(X105,OFFSET('Todas paradas'!L$1,R105+W105-1,0),OFFSET('Todas paradas'!Q$1,R105+W105-1,0))</f>
        <v>Casetas: C/ Canteras (Pd. Bus)</v>
      </c>
      <c r="AE105" s="36" t="str">
        <f ca="1">IF(X105,OFFSET('Todas paradas'!M$1,R105+W105-1,0),"")</f>
        <v>05:18</v>
      </c>
      <c r="AF105" s="36" t="str">
        <f ca="1">IF(X105,OFFSET('Todas paradas'!N$1,R105+W105-1,0),"")</f>
        <v>13:18</v>
      </c>
      <c r="AG105" s="36" t="str">
        <f ca="1">IF(X105,OFFSET('Todas paradas'!O$1,R105+W105-1,0),"")</f>
        <v>21:18</v>
      </c>
      <c r="AH105" s="36" t="str">
        <f ca="1">IF(X105,OFFSET('Todas paradas'!P$1,R105+W105-1,0),"")</f>
        <v>07:18</v>
      </c>
    </row>
    <row r="106" spans="11:34" x14ac:dyDescent="0.25">
      <c r="K106" s="36">
        <f t="shared" si="40"/>
        <v>104</v>
      </c>
      <c r="L106" s="36">
        <f t="shared" ca="1" si="31"/>
        <v>101</v>
      </c>
      <c r="M106" s="38">
        <f t="shared" ca="1" si="41"/>
        <v>13</v>
      </c>
      <c r="N106" s="38">
        <f t="shared" ca="1" si="42"/>
        <v>3</v>
      </c>
      <c r="O106" s="36">
        <f t="shared" ca="1" si="43"/>
        <v>0</v>
      </c>
      <c r="P106" s="36">
        <f t="shared" ca="1" si="44"/>
        <v>3</v>
      </c>
      <c r="Q106" s="36">
        <f t="shared" ca="1" si="45"/>
        <v>3</v>
      </c>
      <c r="R106" s="36">
        <f t="shared" ca="1" si="32"/>
        <v>417</v>
      </c>
      <c r="S106" s="36">
        <f t="shared" ca="1" si="33"/>
        <v>31</v>
      </c>
      <c r="T106" s="36">
        <f t="shared" ca="1" si="34"/>
        <v>16</v>
      </c>
      <c r="U106" s="36">
        <f t="shared" ca="1" si="30"/>
        <v>13</v>
      </c>
      <c r="V106" s="39"/>
      <c r="W106" s="38">
        <f t="shared" ca="1" si="36"/>
        <v>12</v>
      </c>
      <c r="X106" s="38">
        <f t="shared" ca="1" si="37"/>
        <v>1</v>
      </c>
      <c r="Y106" s="38">
        <f t="shared" ca="1" si="39"/>
        <v>0</v>
      </c>
      <c r="Z106" s="38">
        <f t="shared" ca="1" si="38"/>
        <v>13</v>
      </c>
      <c r="AA106" s="38"/>
      <c r="AB106" s="36" t="str">
        <f t="shared" ca="1" si="35"/>
        <v>Rutas_3</v>
      </c>
      <c r="AC106" t="str">
        <f ca="1">SUBSTITUTE(OFFSET('Todas paradas'!K$1,R106+W106-1,0),"/","_")</f>
        <v>Ruta 2_3</v>
      </c>
      <c r="AD106" t="str">
        <f ca="1">IF(X106,OFFSET('Todas paradas'!L$1,R106+W106-1,0),OFFSET('Todas paradas'!Q$1,R106+W106-1,0))</f>
        <v>Casetas: centro nº 76 (Cuartel - Pd. Bus)</v>
      </c>
      <c r="AE106" s="36" t="str">
        <f ca="1">IF(X106,OFFSET('Todas paradas'!M$1,R106+W106-1,0),"")</f>
        <v>05:19</v>
      </c>
      <c r="AF106" s="36" t="str">
        <f ca="1">IF(X106,OFFSET('Todas paradas'!N$1,R106+W106-1,0),"")</f>
        <v>13:19</v>
      </c>
      <c r="AG106" s="36" t="str">
        <f ca="1">IF(X106,OFFSET('Todas paradas'!O$1,R106+W106-1,0),"")</f>
        <v>21:19</v>
      </c>
      <c r="AH106" s="36" t="str">
        <f ca="1">IF(X106,OFFSET('Todas paradas'!P$1,R106+W106-1,0),"")</f>
        <v>07:19</v>
      </c>
    </row>
    <row r="107" spans="11:34" x14ac:dyDescent="0.25">
      <c r="K107" s="36">
        <f t="shared" si="40"/>
        <v>105</v>
      </c>
      <c r="L107" s="36">
        <f t="shared" ca="1" si="31"/>
        <v>102</v>
      </c>
      <c r="M107" s="38">
        <f t="shared" ca="1" si="41"/>
        <v>14</v>
      </c>
      <c r="N107" s="38">
        <f t="shared" ca="1" si="42"/>
        <v>3</v>
      </c>
      <c r="O107" s="36">
        <f t="shared" ca="1" si="43"/>
        <v>0</v>
      </c>
      <c r="P107" s="36">
        <f t="shared" ca="1" si="44"/>
        <v>3</v>
      </c>
      <c r="Q107" s="36">
        <f t="shared" ca="1" si="45"/>
        <v>3</v>
      </c>
      <c r="R107" s="36">
        <f t="shared" ca="1" si="32"/>
        <v>417</v>
      </c>
      <c r="S107" s="36">
        <f t="shared" ca="1" si="33"/>
        <v>31</v>
      </c>
      <c r="T107" s="36">
        <f t="shared" ca="1" si="34"/>
        <v>16</v>
      </c>
      <c r="U107" s="36">
        <f t="shared" ca="1" si="30"/>
        <v>13</v>
      </c>
      <c r="V107" s="39"/>
      <c r="W107" s="38">
        <f t="shared" ca="1" si="36"/>
        <v>13</v>
      </c>
      <c r="X107" s="38">
        <f t="shared" ca="1" si="37"/>
        <v>1</v>
      </c>
      <c r="Y107" s="38">
        <f t="shared" ca="1" si="39"/>
        <v>0</v>
      </c>
      <c r="Z107" s="38">
        <f t="shared" ca="1" si="38"/>
        <v>14</v>
      </c>
      <c r="AA107" s="38"/>
      <c r="AB107" s="36" t="str">
        <f t="shared" ca="1" si="35"/>
        <v>Rutas_3</v>
      </c>
      <c r="AC107" t="str">
        <f ca="1">SUBSTITUTE(OFFSET('Todas paradas'!K$1,R107+W107-1,0),"/","_")</f>
        <v>Ruta 2_3</v>
      </c>
      <c r="AD107" t="str">
        <f ca="1">IF(X107,OFFSET('Todas paradas'!L$1,R107+W107-1,0),OFFSET('Todas paradas'!Q$1,R107+W107-1,0))</f>
        <v>Casetas: (urbanización Alameda)</v>
      </c>
      <c r="AE107" s="36" t="str">
        <f ca="1">IF(X107,OFFSET('Todas paradas'!M$1,R107+W107-1,0),"")</f>
        <v>05:20</v>
      </c>
      <c r="AF107" s="36" t="str">
        <f ca="1">IF(X107,OFFSET('Todas paradas'!N$1,R107+W107-1,0),"")</f>
        <v>13:20</v>
      </c>
      <c r="AG107" s="36" t="str">
        <f ca="1">IF(X107,OFFSET('Todas paradas'!O$1,R107+W107-1,0),"")</f>
        <v>21:20</v>
      </c>
      <c r="AH107" s="36" t="str">
        <f ca="1">IF(X107,OFFSET('Todas paradas'!P$1,R107+W107-1,0),"")</f>
        <v>07:20</v>
      </c>
    </row>
    <row r="108" spans="11:34" x14ac:dyDescent="0.25">
      <c r="K108" s="36">
        <f t="shared" si="40"/>
        <v>106</v>
      </c>
      <c r="L108" s="36">
        <f t="shared" ca="1" si="31"/>
        <v>103</v>
      </c>
      <c r="M108" s="38">
        <f t="shared" ca="1" si="41"/>
        <v>15</v>
      </c>
      <c r="N108" s="38">
        <f t="shared" ca="1" si="42"/>
        <v>3</v>
      </c>
      <c r="O108" s="36">
        <f t="shared" ca="1" si="43"/>
        <v>0</v>
      </c>
      <c r="P108" s="36">
        <f t="shared" ca="1" si="44"/>
        <v>3</v>
      </c>
      <c r="Q108" s="36">
        <f t="shared" ca="1" si="45"/>
        <v>3</v>
      </c>
      <c r="R108" s="36">
        <f t="shared" ca="1" si="32"/>
        <v>417</v>
      </c>
      <c r="S108" s="36">
        <f t="shared" ca="1" si="33"/>
        <v>31</v>
      </c>
      <c r="T108" s="36">
        <f t="shared" ca="1" si="34"/>
        <v>16</v>
      </c>
      <c r="U108" s="36">
        <f t="shared" ca="1" si="30"/>
        <v>13</v>
      </c>
      <c r="V108" s="39"/>
      <c r="W108" s="38">
        <f t="shared" ca="1" si="36"/>
        <v>14</v>
      </c>
      <c r="X108" s="38">
        <f t="shared" ca="1" si="37"/>
        <v>1</v>
      </c>
      <c r="Y108" s="38">
        <f t="shared" ca="1" si="39"/>
        <v>0</v>
      </c>
      <c r="Z108" s="38">
        <f t="shared" ca="1" si="38"/>
        <v>15</v>
      </c>
      <c r="AA108" s="38"/>
      <c r="AB108" s="36" t="str">
        <f t="shared" ca="1" si="35"/>
        <v>Rutas_3</v>
      </c>
      <c r="AC108" t="str">
        <f ca="1">SUBSTITUTE(OFFSET('Todas paradas'!K$1,R108+W108-1,0),"/","_")</f>
        <v>Ruta 2_3</v>
      </c>
      <c r="AD108" t="str">
        <f ca="1">IF(X108,OFFSET('Todas paradas'!L$1,R108+W108-1,0),OFFSET('Todas paradas'!Q$1,R108+W108-1,0))</f>
        <v>Alagón (Rotonda - Pd. Bus)</v>
      </c>
      <c r="AE108" s="36" t="str">
        <f ca="1">IF(X108,OFFSET('Todas paradas'!M$1,R108+W108-1,0),"")</f>
        <v>05:25</v>
      </c>
      <c r="AF108" s="36" t="str">
        <f ca="1">IF(X108,OFFSET('Todas paradas'!N$1,R108+W108-1,0),"")</f>
        <v>13:25</v>
      </c>
      <c r="AG108" s="36" t="str">
        <f ca="1">IF(X108,OFFSET('Todas paradas'!O$1,R108+W108-1,0),"")</f>
        <v>21:25</v>
      </c>
      <c r="AH108" s="36" t="str">
        <f ca="1">IF(X108,OFFSET('Todas paradas'!P$1,R108+W108-1,0),"")</f>
        <v>07:25</v>
      </c>
    </row>
    <row r="109" spans="11:34" x14ac:dyDescent="0.25">
      <c r="K109" s="36">
        <f t="shared" si="40"/>
        <v>107</v>
      </c>
      <c r="L109" s="36">
        <f t="shared" ca="1" si="31"/>
        <v>104</v>
      </c>
      <c r="M109" s="38">
        <f t="shared" ca="1" si="41"/>
        <v>16</v>
      </c>
      <c r="N109" s="38">
        <f t="shared" ca="1" si="42"/>
        <v>3</v>
      </c>
      <c r="O109" s="36">
        <f t="shared" ca="1" si="43"/>
        <v>0</v>
      </c>
      <c r="P109" s="36">
        <f t="shared" ca="1" si="44"/>
        <v>3</v>
      </c>
      <c r="Q109" s="36">
        <f t="shared" ca="1" si="45"/>
        <v>3</v>
      </c>
      <c r="R109" s="36">
        <f t="shared" ca="1" si="32"/>
        <v>417</v>
      </c>
      <c r="S109" s="36">
        <f t="shared" ca="1" si="33"/>
        <v>31</v>
      </c>
      <c r="T109" s="36">
        <f t="shared" ca="1" si="34"/>
        <v>16</v>
      </c>
      <c r="U109" s="36">
        <f t="shared" ref="U109:U172" ca="1" si="46">OFFSET($H$2,1+N109,0)</f>
        <v>13</v>
      </c>
      <c r="V109" s="39"/>
      <c r="W109" s="38">
        <f t="shared" ca="1" si="36"/>
        <v>15</v>
      </c>
      <c r="X109" s="38">
        <f t="shared" ca="1" si="37"/>
        <v>1</v>
      </c>
      <c r="Y109" s="38">
        <f t="shared" ca="1" si="39"/>
        <v>0</v>
      </c>
      <c r="Z109" s="38">
        <f t="shared" ca="1" si="38"/>
        <v>16</v>
      </c>
      <c r="AA109" s="38"/>
      <c r="AB109" s="36" t="str">
        <f t="shared" ca="1" si="35"/>
        <v>Rutas_3</v>
      </c>
      <c r="AC109" t="str">
        <f ca="1">SUBSTITUTE(OFFSET('Todas paradas'!K$1,R109+W109-1,0),"/","_")</f>
        <v>Ruta 2_3</v>
      </c>
      <c r="AD109" t="str">
        <f ca="1">IF(X109,OFFSET('Todas paradas'!L$1,R109+W109-1,0),OFFSET('Todas paradas'!Q$1,R109+W109-1,0))</f>
        <v>Opel Planta en Figueruelas</v>
      </c>
      <c r="AE109" s="36" t="str">
        <f ca="1">IF(X109,OFFSET('Todas paradas'!M$1,R109+W109-1,0),"")</f>
        <v>05:30</v>
      </c>
      <c r="AF109" s="36" t="str">
        <f ca="1">IF(X109,OFFSET('Todas paradas'!N$1,R109+W109-1,0),"")</f>
        <v>13:30</v>
      </c>
      <c r="AG109" s="36" t="str">
        <f ca="1">IF(X109,OFFSET('Todas paradas'!O$1,R109+W109-1,0),"")</f>
        <v>21:30</v>
      </c>
      <c r="AH109" s="36" t="str">
        <f ca="1">IF(X109,OFFSET('Todas paradas'!P$1,R109+W109-1,0),"")</f>
        <v>07:30</v>
      </c>
    </row>
    <row r="110" spans="11:34" x14ac:dyDescent="0.25">
      <c r="K110" s="36">
        <f t="shared" si="40"/>
        <v>108</v>
      </c>
      <c r="L110" s="36">
        <f t="shared" ca="1" si="31"/>
        <v>105</v>
      </c>
      <c r="M110" s="38">
        <f t="shared" ca="1" si="41"/>
        <v>17</v>
      </c>
      <c r="N110" s="38">
        <f t="shared" ca="1" si="42"/>
        <v>3</v>
      </c>
      <c r="O110" s="36">
        <f t="shared" ca="1" si="43"/>
        <v>0</v>
      </c>
      <c r="P110" s="36">
        <f t="shared" ca="1" si="44"/>
        <v>3</v>
      </c>
      <c r="Q110" s="36">
        <f t="shared" ca="1" si="45"/>
        <v>3</v>
      </c>
      <c r="R110" s="36">
        <f t="shared" ca="1" si="32"/>
        <v>417</v>
      </c>
      <c r="S110" s="36">
        <f t="shared" ca="1" si="33"/>
        <v>31</v>
      </c>
      <c r="T110" s="36">
        <f t="shared" ca="1" si="34"/>
        <v>16</v>
      </c>
      <c r="U110" s="36">
        <f t="shared" ca="1" si="46"/>
        <v>13</v>
      </c>
      <c r="V110" s="39"/>
      <c r="W110" s="38">
        <f t="shared" ca="1" si="36"/>
        <v>1</v>
      </c>
      <c r="X110" s="38">
        <f t="shared" ca="1" si="37"/>
        <v>0</v>
      </c>
      <c r="Y110" s="38">
        <f t="shared" ca="1" si="39"/>
        <v>1</v>
      </c>
      <c r="Z110" s="38">
        <f t="shared" ca="1" si="38"/>
        <v>17</v>
      </c>
      <c r="AA110" s="38"/>
      <c r="AB110" s="36" t="str">
        <f t="shared" ca="1" si="35"/>
        <v>Rutas_3</v>
      </c>
      <c r="AC110" t="str">
        <f ca="1">SUBSTITUTE(OFFSET('Todas paradas'!K$1,R110+W110-1,0),"/","_")</f>
        <v>Ruta 2_3</v>
      </c>
      <c r="AD110" t="str">
        <f ca="1">IF(X110,OFFSET('Todas paradas'!L$1,R110+W110-1,0),OFFSET('Todas paradas'!Q$1,R110+W110-1,0))</f>
        <v>Opel Planta en Figueruelas</v>
      </c>
      <c r="AE110" s="36" t="str">
        <f ca="1">IF(X110,OFFSET('Todas paradas'!M$1,R110+W110-1,0),"")</f>
        <v/>
      </c>
      <c r="AF110" s="36" t="str">
        <f ca="1">IF(X110,OFFSET('Todas paradas'!N$1,R110+W110-1,0),"")</f>
        <v/>
      </c>
      <c r="AG110" s="36" t="str">
        <f ca="1">IF(X110,OFFSET('Todas paradas'!O$1,R110+W110-1,0),"")</f>
        <v/>
      </c>
      <c r="AH110" s="36" t="str">
        <f ca="1">IF(X110,OFFSET('Todas paradas'!P$1,R110+W110-1,0),"")</f>
        <v/>
      </c>
    </row>
    <row r="111" spans="11:34" x14ac:dyDescent="0.25">
      <c r="K111" s="36">
        <f t="shared" si="40"/>
        <v>109</v>
      </c>
      <c r="L111" s="36">
        <f t="shared" ca="1" si="31"/>
        <v>106</v>
      </c>
      <c r="M111" s="38">
        <f t="shared" ca="1" si="41"/>
        <v>18</v>
      </c>
      <c r="N111" s="38">
        <f t="shared" ca="1" si="42"/>
        <v>3</v>
      </c>
      <c r="O111" s="36">
        <f t="shared" ca="1" si="43"/>
        <v>0</v>
      </c>
      <c r="P111" s="36">
        <f t="shared" ca="1" si="44"/>
        <v>3</v>
      </c>
      <c r="Q111" s="36">
        <f t="shared" ca="1" si="45"/>
        <v>3</v>
      </c>
      <c r="R111" s="36">
        <f t="shared" ca="1" si="32"/>
        <v>417</v>
      </c>
      <c r="S111" s="36">
        <f t="shared" ca="1" si="33"/>
        <v>31</v>
      </c>
      <c r="T111" s="36">
        <f t="shared" ca="1" si="34"/>
        <v>16</v>
      </c>
      <c r="U111" s="36">
        <f t="shared" ca="1" si="46"/>
        <v>13</v>
      </c>
      <c r="V111" s="39"/>
      <c r="W111" s="38">
        <f t="shared" ca="1" si="36"/>
        <v>2</v>
      </c>
      <c r="X111" s="38">
        <f t="shared" ca="1" si="37"/>
        <v>0</v>
      </c>
      <c r="Y111" s="38">
        <f t="shared" ca="1" si="39"/>
        <v>1</v>
      </c>
      <c r="Z111" s="38">
        <f t="shared" ca="1" si="38"/>
        <v>18</v>
      </c>
      <c r="AA111" s="38"/>
      <c r="AB111" s="36" t="str">
        <f t="shared" ca="1" si="35"/>
        <v>Rutas_3</v>
      </c>
      <c r="AC111" t="str">
        <f ca="1">SUBSTITUTE(OFFSET('Todas paradas'!K$1,R111+W111-1,0),"/","_")</f>
        <v>Ruta 2_3</v>
      </c>
      <c r="AD111" t="str">
        <f ca="1">IF(X111,OFFSET('Todas paradas'!L$1,R111+W111-1,0),OFFSET('Todas paradas'!Q$1,R111+W111-1,0))</f>
        <v>Alagón (Rotonda - Pd. Bus)</v>
      </c>
      <c r="AE111" s="36" t="str">
        <f ca="1">IF(X111,OFFSET('Todas paradas'!M$1,R111+W111-1,0),"")</f>
        <v/>
      </c>
      <c r="AF111" s="36" t="str">
        <f ca="1">IF(X111,OFFSET('Todas paradas'!N$1,R111+W111-1,0),"")</f>
        <v/>
      </c>
      <c r="AG111" s="36" t="str">
        <f ca="1">IF(X111,OFFSET('Todas paradas'!O$1,R111+W111-1,0),"")</f>
        <v/>
      </c>
      <c r="AH111" s="36" t="str">
        <f ca="1">IF(X111,OFFSET('Todas paradas'!P$1,R111+W111-1,0),"")</f>
        <v/>
      </c>
    </row>
    <row r="112" spans="11:34" x14ac:dyDescent="0.25">
      <c r="K112" s="36">
        <f t="shared" si="40"/>
        <v>110</v>
      </c>
      <c r="L112" s="36">
        <f t="shared" ca="1" si="31"/>
        <v>107</v>
      </c>
      <c r="M112" s="38">
        <f t="shared" ca="1" si="41"/>
        <v>19</v>
      </c>
      <c r="N112" s="38">
        <f t="shared" ca="1" si="42"/>
        <v>3</v>
      </c>
      <c r="O112" s="36">
        <f t="shared" ca="1" si="43"/>
        <v>0</v>
      </c>
      <c r="P112" s="36">
        <f t="shared" ca="1" si="44"/>
        <v>3</v>
      </c>
      <c r="Q112" s="36">
        <f t="shared" ca="1" si="45"/>
        <v>3</v>
      </c>
      <c r="R112" s="36">
        <f t="shared" ca="1" si="32"/>
        <v>417</v>
      </c>
      <c r="S112" s="36">
        <f t="shared" ca="1" si="33"/>
        <v>31</v>
      </c>
      <c r="T112" s="36">
        <f t="shared" ca="1" si="34"/>
        <v>16</v>
      </c>
      <c r="U112" s="36">
        <f t="shared" ca="1" si="46"/>
        <v>13</v>
      </c>
      <c r="V112" s="39"/>
      <c r="W112" s="38">
        <f t="shared" ca="1" si="36"/>
        <v>3</v>
      </c>
      <c r="X112" s="38">
        <f t="shared" ca="1" si="37"/>
        <v>0</v>
      </c>
      <c r="Y112" s="38">
        <f t="shared" ca="1" si="39"/>
        <v>1</v>
      </c>
      <c r="Z112" s="38">
        <f t="shared" ca="1" si="38"/>
        <v>19</v>
      </c>
      <c r="AA112" s="38"/>
      <c r="AB112" s="36" t="str">
        <f t="shared" ca="1" si="35"/>
        <v>Rutas_3</v>
      </c>
      <c r="AC112" t="str">
        <f ca="1">SUBSTITUTE(OFFSET('Todas paradas'!K$1,R112+W112-1,0),"/","_")</f>
        <v>Ruta 2_3</v>
      </c>
      <c r="AD112" t="str">
        <f ca="1">IF(X112,OFFSET('Todas paradas'!L$1,R112+W112-1,0),OFFSET('Todas paradas'!Q$1,R112+W112-1,0))</f>
        <v>Casetas: urbanización Alameda</v>
      </c>
      <c r="AE112" s="36" t="str">
        <f ca="1">IF(X112,OFFSET('Todas paradas'!M$1,R112+W112-1,0),"")</f>
        <v/>
      </c>
      <c r="AF112" s="36" t="str">
        <f ca="1">IF(X112,OFFSET('Todas paradas'!N$1,R112+W112-1,0),"")</f>
        <v/>
      </c>
      <c r="AG112" s="36" t="str">
        <f ca="1">IF(X112,OFFSET('Todas paradas'!O$1,R112+W112-1,0),"")</f>
        <v/>
      </c>
      <c r="AH112" s="36" t="str">
        <f ca="1">IF(X112,OFFSET('Todas paradas'!P$1,R112+W112-1,0),"")</f>
        <v/>
      </c>
    </row>
    <row r="113" spans="11:34" x14ac:dyDescent="0.25">
      <c r="K113" s="36">
        <f t="shared" si="40"/>
        <v>111</v>
      </c>
      <c r="L113" s="36">
        <f t="shared" ca="1" si="31"/>
        <v>108</v>
      </c>
      <c r="M113" s="38">
        <f t="shared" ca="1" si="41"/>
        <v>20</v>
      </c>
      <c r="N113" s="38">
        <f t="shared" ca="1" si="42"/>
        <v>3</v>
      </c>
      <c r="O113" s="36">
        <f t="shared" ca="1" si="43"/>
        <v>0</v>
      </c>
      <c r="P113" s="36">
        <f t="shared" ca="1" si="44"/>
        <v>3</v>
      </c>
      <c r="Q113" s="36">
        <f t="shared" ca="1" si="45"/>
        <v>3</v>
      </c>
      <c r="R113" s="36">
        <f t="shared" ca="1" si="32"/>
        <v>417</v>
      </c>
      <c r="S113" s="36">
        <f t="shared" ca="1" si="33"/>
        <v>31</v>
      </c>
      <c r="T113" s="36">
        <f t="shared" ca="1" si="34"/>
        <v>16</v>
      </c>
      <c r="U113" s="36">
        <f t="shared" ca="1" si="46"/>
        <v>13</v>
      </c>
      <c r="V113" s="39"/>
      <c r="W113" s="38">
        <f t="shared" ca="1" si="36"/>
        <v>4</v>
      </c>
      <c r="X113" s="38">
        <f t="shared" ca="1" si="37"/>
        <v>0</v>
      </c>
      <c r="Y113" s="38">
        <f t="shared" ca="1" si="39"/>
        <v>1</v>
      </c>
      <c r="Z113" s="38">
        <f t="shared" ca="1" si="38"/>
        <v>20</v>
      </c>
      <c r="AA113" s="38"/>
      <c r="AB113" s="36" t="str">
        <f t="shared" ca="1" si="35"/>
        <v>Rutas_3</v>
      </c>
      <c r="AC113" t="str">
        <f ca="1">SUBSTITUTE(OFFSET('Todas paradas'!K$1,R113+W113-1,0),"/","_")</f>
        <v>Ruta 2_3</v>
      </c>
      <c r="AD113" t="str">
        <f ca="1">IF(X113,OFFSET('Todas paradas'!L$1,R113+W113-1,0),OFFSET('Todas paradas'!Q$1,R113+W113-1,0))</f>
        <v>Casetas (frente nº 52)</v>
      </c>
      <c r="AE113" s="36" t="str">
        <f ca="1">IF(X113,OFFSET('Todas paradas'!M$1,R113+W113-1,0),"")</f>
        <v/>
      </c>
      <c r="AF113" s="36" t="str">
        <f ca="1">IF(X113,OFFSET('Todas paradas'!N$1,R113+W113-1,0),"")</f>
        <v/>
      </c>
      <c r="AG113" s="36" t="str">
        <f ca="1">IF(X113,OFFSET('Todas paradas'!O$1,R113+W113-1,0),"")</f>
        <v/>
      </c>
      <c r="AH113" s="36" t="str">
        <f ca="1">IF(X113,OFFSET('Todas paradas'!P$1,R113+W113-1,0),"")</f>
        <v/>
      </c>
    </row>
    <row r="114" spans="11:34" x14ac:dyDescent="0.25">
      <c r="K114" s="36">
        <f t="shared" si="40"/>
        <v>112</v>
      </c>
      <c r="L114" s="36">
        <f t="shared" ca="1" si="31"/>
        <v>109</v>
      </c>
      <c r="M114" s="38">
        <f t="shared" ca="1" si="41"/>
        <v>21</v>
      </c>
      <c r="N114" s="38">
        <f t="shared" ca="1" si="42"/>
        <v>3</v>
      </c>
      <c r="O114" s="36">
        <f t="shared" ca="1" si="43"/>
        <v>0</v>
      </c>
      <c r="P114" s="36">
        <f t="shared" ca="1" si="44"/>
        <v>3</v>
      </c>
      <c r="Q114" s="36">
        <f t="shared" ca="1" si="45"/>
        <v>3</v>
      </c>
      <c r="R114" s="36">
        <f t="shared" ca="1" si="32"/>
        <v>417</v>
      </c>
      <c r="S114" s="36">
        <f t="shared" ca="1" si="33"/>
        <v>31</v>
      </c>
      <c r="T114" s="36">
        <f t="shared" ca="1" si="34"/>
        <v>16</v>
      </c>
      <c r="U114" s="36">
        <f t="shared" ca="1" si="46"/>
        <v>13</v>
      </c>
      <c r="V114" s="39"/>
      <c r="W114" s="38">
        <f t="shared" ca="1" si="36"/>
        <v>5</v>
      </c>
      <c r="X114" s="38">
        <f t="shared" ca="1" si="37"/>
        <v>0</v>
      </c>
      <c r="Y114" s="38">
        <f t="shared" ca="1" si="39"/>
        <v>1</v>
      </c>
      <c r="Z114" s="38">
        <f t="shared" ca="1" si="38"/>
        <v>21</v>
      </c>
      <c r="AA114" s="38"/>
      <c r="AB114" s="36" t="str">
        <f t="shared" ca="1" si="35"/>
        <v>Rutas_3</v>
      </c>
      <c r="AC114" t="str">
        <f ca="1">SUBSTITUTE(OFFSET('Todas paradas'!K$1,R114+W114-1,0),"/","_")</f>
        <v>Ruta 2_3</v>
      </c>
      <c r="AD114" t="str">
        <f ca="1">IF(X114,OFFSET('Todas paradas'!L$1,R114+W114-1,0),OFFSET('Todas paradas'!Q$1,R114+W114-1,0))</f>
        <v>Casetas: (frente C/ Canteras)</v>
      </c>
      <c r="AE114" s="36" t="str">
        <f ca="1">IF(X114,OFFSET('Todas paradas'!M$1,R114+W114-1,0),"")</f>
        <v/>
      </c>
      <c r="AF114" s="36" t="str">
        <f ca="1">IF(X114,OFFSET('Todas paradas'!N$1,R114+W114-1,0),"")</f>
        <v/>
      </c>
      <c r="AG114" s="36" t="str">
        <f ca="1">IF(X114,OFFSET('Todas paradas'!O$1,R114+W114-1,0),"")</f>
        <v/>
      </c>
      <c r="AH114" s="36" t="str">
        <f ca="1">IF(X114,OFFSET('Todas paradas'!P$1,R114+W114-1,0),"")</f>
        <v/>
      </c>
    </row>
    <row r="115" spans="11:34" x14ac:dyDescent="0.25">
      <c r="K115" s="36">
        <f t="shared" si="40"/>
        <v>113</v>
      </c>
      <c r="L115" s="36">
        <f t="shared" ca="1" si="31"/>
        <v>110</v>
      </c>
      <c r="M115" s="38">
        <f t="shared" ca="1" si="41"/>
        <v>22</v>
      </c>
      <c r="N115" s="38">
        <f t="shared" ca="1" si="42"/>
        <v>3</v>
      </c>
      <c r="O115" s="36">
        <f t="shared" ca="1" si="43"/>
        <v>0</v>
      </c>
      <c r="P115" s="36">
        <f t="shared" ca="1" si="44"/>
        <v>3</v>
      </c>
      <c r="Q115" s="36">
        <f t="shared" ca="1" si="45"/>
        <v>3</v>
      </c>
      <c r="R115" s="36">
        <f t="shared" ca="1" si="32"/>
        <v>417</v>
      </c>
      <c r="S115" s="36">
        <f t="shared" ca="1" si="33"/>
        <v>31</v>
      </c>
      <c r="T115" s="36">
        <f t="shared" ca="1" si="34"/>
        <v>16</v>
      </c>
      <c r="U115" s="36">
        <f t="shared" ca="1" si="46"/>
        <v>13</v>
      </c>
      <c r="V115" s="39"/>
      <c r="W115" s="38">
        <f t="shared" ca="1" si="36"/>
        <v>6</v>
      </c>
      <c r="X115" s="38">
        <f t="shared" ca="1" si="37"/>
        <v>0</v>
      </c>
      <c r="Y115" s="38">
        <f t="shared" ca="1" si="39"/>
        <v>1</v>
      </c>
      <c r="Z115" s="38">
        <f t="shared" ca="1" si="38"/>
        <v>22</v>
      </c>
      <c r="AA115" s="38"/>
      <c r="AB115" s="36" t="str">
        <f t="shared" ca="1" si="35"/>
        <v>Rutas_3</v>
      </c>
      <c r="AC115" t="str">
        <f ca="1">SUBSTITUTE(OFFSET('Todas paradas'!K$1,R115+W115-1,0),"/","_")</f>
        <v>Ruta 2_3</v>
      </c>
      <c r="AD115" t="str">
        <f ca="1">IF(X115,OFFSET('Todas paradas'!L$1,R115+W115-1,0),OFFSET('Todas paradas'!Q$1,R115+W115-1,0))</f>
        <v>Ctra. Logroño desvío Utebo (Pd. Bus)</v>
      </c>
      <c r="AE115" s="36" t="str">
        <f ca="1">IF(X115,OFFSET('Todas paradas'!M$1,R115+W115-1,0),"")</f>
        <v/>
      </c>
      <c r="AF115" s="36" t="str">
        <f ca="1">IF(X115,OFFSET('Todas paradas'!N$1,R115+W115-1,0),"")</f>
        <v/>
      </c>
      <c r="AG115" s="36" t="str">
        <f ca="1">IF(X115,OFFSET('Todas paradas'!O$1,R115+W115-1,0),"")</f>
        <v/>
      </c>
      <c r="AH115" s="36" t="str">
        <f ca="1">IF(X115,OFFSET('Todas paradas'!P$1,R115+W115-1,0),"")</f>
        <v/>
      </c>
    </row>
    <row r="116" spans="11:34" x14ac:dyDescent="0.25">
      <c r="K116" s="36">
        <f t="shared" si="40"/>
        <v>114</v>
      </c>
      <c r="L116" s="36">
        <f t="shared" ca="1" si="31"/>
        <v>111</v>
      </c>
      <c r="M116" s="38">
        <f t="shared" ca="1" si="41"/>
        <v>23</v>
      </c>
      <c r="N116" s="38">
        <f t="shared" ca="1" si="42"/>
        <v>3</v>
      </c>
      <c r="O116" s="36">
        <f t="shared" ca="1" si="43"/>
        <v>0</v>
      </c>
      <c r="P116" s="36">
        <f t="shared" ca="1" si="44"/>
        <v>3</v>
      </c>
      <c r="Q116" s="36">
        <f t="shared" ca="1" si="45"/>
        <v>3</v>
      </c>
      <c r="R116" s="36">
        <f t="shared" ca="1" si="32"/>
        <v>417</v>
      </c>
      <c r="S116" s="36">
        <f t="shared" ca="1" si="33"/>
        <v>31</v>
      </c>
      <c r="T116" s="36">
        <f t="shared" ca="1" si="34"/>
        <v>16</v>
      </c>
      <c r="U116" s="36">
        <f t="shared" ca="1" si="46"/>
        <v>13</v>
      </c>
      <c r="V116" s="39"/>
      <c r="W116" s="38">
        <f t="shared" ca="1" si="36"/>
        <v>7</v>
      </c>
      <c r="X116" s="38">
        <f t="shared" ca="1" si="37"/>
        <v>0</v>
      </c>
      <c r="Y116" s="38">
        <f t="shared" ca="1" si="39"/>
        <v>1</v>
      </c>
      <c r="Z116" s="38">
        <f t="shared" ca="1" si="38"/>
        <v>23</v>
      </c>
      <c r="AA116" s="38"/>
      <c r="AB116" s="36" t="str">
        <f t="shared" ca="1" si="35"/>
        <v>Rutas_3</v>
      </c>
      <c r="AC116" t="str">
        <f ca="1">SUBSTITUTE(OFFSET('Todas paradas'!K$1,R116+W116-1,0),"/","_")</f>
        <v>Ruta 2_3</v>
      </c>
      <c r="AD116" t="str">
        <f ca="1">IF(X116,OFFSET('Todas paradas'!L$1,R116+W116-1,0),OFFSET('Todas paradas'!Q$1,R116+W116-1,0))</f>
        <v>Ctra. Logroño desvío Monzalbarba (Pd. Bus)</v>
      </c>
      <c r="AE116" s="36" t="str">
        <f ca="1">IF(X116,OFFSET('Todas paradas'!M$1,R116+W116-1,0),"")</f>
        <v/>
      </c>
      <c r="AF116" s="36" t="str">
        <f ca="1">IF(X116,OFFSET('Todas paradas'!N$1,R116+W116-1,0),"")</f>
        <v/>
      </c>
      <c r="AG116" s="36" t="str">
        <f ca="1">IF(X116,OFFSET('Todas paradas'!O$1,R116+W116-1,0),"")</f>
        <v/>
      </c>
      <c r="AH116" s="36" t="str">
        <f ca="1">IF(X116,OFFSET('Todas paradas'!P$1,R116+W116-1,0),"")</f>
        <v/>
      </c>
    </row>
    <row r="117" spans="11:34" x14ac:dyDescent="0.25">
      <c r="K117" s="36">
        <f t="shared" si="40"/>
        <v>115</v>
      </c>
      <c r="L117" s="36">
        <f t="shared" ca="1" si="31"/>
        <v>112</v>
      </c>
      <c r="M117" s="38">
        <f t="shared" ca="1" si="41"/>
        <v>24</v>
      </c>
      <c r="N117" s="38">
        <f t="shared" ca="1" si="42"/>
        <v>3</v>
      </c>
      <c r="O117" s="36">
        <f t="shared" ca="1" si="43"/>
        <v>0</v>
      </c>
      <c r="P117" s="36">
        <f t="shared" ca="1" si="44"/>
        <v>3</v>
      </c>
      <c r="Q117" s="36">
        <f t="shared" ca="1" si="45"/>
        <v>3</v>
      </c>
      <c r="R117" s="36">
        <f t="shared" ca="1" si="32"/>
        <v>417</v>
      </c>
      <c r="S117" s="36">
        <f t="shared" ca="1" si="33"/>
        <v>31</v>
      </c>
      <c r="T117" s="36">
        <f t="shared" ca="1" si="34"/>
        <v>16</v>
      </c>
      <c r="U117" s="36">
        <f t="shared" ca="1" si="46"/>
        <v>13</v>
      </c>
      <c r="V117" s="39"/>
      <c r="W117" s="38">
        <f t="shared" ca="1" si="36"/>
        <v>8</v>
      </c>
      <c r="X117" s="38">
        <f t="shared" ca="1" si="37"/>
        <v>0</v>
      </c>
      <c r="Y117" s="38">
        <f t="shared" ca="1" si="39"/>
        <v>1</v>
      </c>
      <c r="Z117" s="38">
        <f t="shared" ca="1" si="38"/>
        <v>24</v>
      </c>
      <c r="AA117" s="38"/>
      <c r="AB117" s="36" t="str">
        <f t="shared" ca="1" si="35"/>
        <v>Rutas_3</v>
      </c>
      <c r="AC117" t="str">
        <f ca="1">SUBSTITUTE(OFFSET('Todas paradas'!K$1,R117+W117-1,0),"/","_")</f>
        <v>Ruta 2_3</v>
      </c>
      <c r="AD117" t="str">
        <f ca="1">IF(X117,OFFSET('Todas paradas'!L$1,R117+W117-1,0),OFFSET('Todas paradas'!Q$1,R117+W117-1,0))</f>
        <v>Torres San Lamberto "Punto 0" (Pd. Bus)</v>
      </c>
      <c r="AE117" s="36" t="str">
        <f ca="1">IF(X117,OFFSET('Todas paradas'!M$1,R117+W117-1,0),"")</f>
        <v/>
      </c>
      <c r="AF117" s="36" t="str">
        <f ca="1">IF(X117,OFFSET('Todas paradas'!N$1,R117+W117-1,0),"")</f>
        <v/>
      </c>
      <c r="AG117" s="36" t="str">
        <f ca="1">IF(X117,OFFSET('Todas paradas'!O$1,R117+W117-1,0),"")</f>
        <v/>
      </c>
      <c r="AH117" s="36" t="str">
        <f ca="1">IF(X117,OFFSET('Todas paradas'!P$1,R117+W117-1,0),"")</f>
        <v/>
      </c>
    </row>
    <row r="118" spans="11:34" x14ac:dyDescent="0.25">
      <c r="K118" s="36">
        <f t="shared" si="40"/>
        <v>116</v>
      </c>
      <c r="L118" s="36">
        <f t="shared" ca="1" si="31"/>
        <v>113</v>
      </c>
      <c r="M118" s="38">
        <f t="shared" ca="1" si="41"/>
        <v>25</v>
      </c>
      <c r="N118" s="38">
        <f t="shared" ca="1" si="42"/>
        <v>3</v>
      </c>
      <c r="O118" s="36">
        <f t="shared" ca="1" si="43"/>
        <v>0</v>
      </c>
      <c r="P118" s="36">
        <f t="shared" ca="1" si="44"/>
        <v>3</v>
      </c>
      <c r="Q118" s="36">
        <f t="shared" ca="1" si="45"/>
        <v>3</v>
      </c>
      <c r="R118" s="36">
        <f t="shared" ca="1" si="32"/>
        <v>417</v>
      </c>
      <c r="S118" s="36">
        <f t="shared" ca="1" si="33"/>
        <v>31</v>
      </c>
      <c r="T118" s="36">
        <f t="shared" ca="1" si="34"/>
        <v>16</v>
      </c>
      <c r="U118" s="36">
        <f t="shared" ca="1" si="46"/>
        <v>13</v>
      </c>
      <c r="V118" s="39"/>
      <c r="W118" s="38">
        <f t="shared" ca="1" si="36"/>
        <v>9</v>
      </c>
      <c r="X118" s="38">
        <f t="shared" ca="1" si="37"/>
        <v>0</v>
      </c>
      <c r="Y118" s="38">
        <f t="shared" ca="1" si="39"/>
        <v>1</v>
      </c>
      <c r="Z118" s="38">
        <f t="shared" ca="1" si="38"/>
        <v>25</v>
      </c>
      <c r="AA118" s="38"/>
      <c r="AB118" s="36" t="str">
        <f t="shared" ca="1" si="35"/>
        <v>Rutas_3</v>
      </c>
      <c r="AC118" t="str">
        <f ca="1">SUBSTITUTE(OFFSET('Todas paradas'!K$1,R118+W118-1,0),"/","_")</f>
        <v>Ruta 2_3</v>
      </c>
      <c r="AD118" t="str">
        <f ca="1">IF(X118,OFFSET('Todas paradas'!L$1,R118+W118-1,0),OFFSET('Todas paradas'!Q$1,R118+W118-1,0))</f>
        <v>Avd. Navarra, nº 183 (Pd. Bus)</v>
      </c>
      <c r="AE118" s="36" t="str">
        <f ca="1">IF(X118,OFFSET('Todas paradas'!M$1,R118+W118-1,0),"")</f>
        <v/>
      </c>
      <c r="AF118" s="36" t="str">
        <f ca="1">IF(X118,OFFSET('Todas paradas'!N$1,R118+W118-1,0),"")</f>
        <v/>
      </c>
      <c r="AG118" s="36" t="str">
        <f ca="1">IF(X118,OFFSET('Todas paradas'!O$1,R118+W118-1,0),"")</f>
        <v/>
      </c>
      <c r="AH118" s="36" t="str">
        <f ca="1">IF(X118,OFFSET('Todas paradas'!P$1,R118+W118-1,0),"")</f>
        <v/>
      </c>
    </row>
    <row r="119" spans="11:34" x14ac:dyDescent="0.25">
      <c r="K119" s="36">
        <f t="shared" si="40"/>
        <v>117</v>
      </c>
      <c r="L119" s="36">
        <f t="shared" ca="1" si="31"/>
        <v>114</v>
      </c>
      <c r="M119" s="38">
        <f t="shared" ca="1" si="41"/>
        <v>26</v>
      </c>
      <c r="N119" s="38">
        <f t="shared" ca="1" si="42"/>
        <v>3</v>
      </c>
      <c r="O119" s="36">
        <f t="shared" ca="1" si="43"/>
        <v>0</v>
      </c>
      <c r="P119" s="36">
        <f t="shared" ca="1" si="44"/>
        <v>3</v>
      </c>
      <c r="Q119" s="36">
        <f t="shared" ca="1" si="45"/>
        <v>3</v>
      </c>
      <c r="R119" s="36">
        <f t="shared" ca="1" si="32"/>
        <v>417</v>
      </c>
      <c r="S119" s="36">
        <f t="shared" ca="1" si="33"/>
        <v>31</v>
      </c>
      <c r="T119" s="36">
        <f t="shared" ca="1" si="34"/>
        <v>16</v>
      </c>
      <c r="U119" s="36">
        <f t="shared" ca="1" si="46"/>
        <v>13</v>
      </c>
      <c r="V119" s="39"/>
      <c r="W119" s="38">
        <f t="shared" ca="1" si="36"/>
        <v>10</v>
      </c>
      <c r="X119" s="38">
        <f t="shared" ca="1" si="37"/>
        <v>0</v>
      </c>
      <c r="Y119" s="38">
        <f t="shared" ca="1" si="39"/>
        <v>1</v>
      </c>
      <c r="Z119" s="38">
        <f t="shared" ca="1" si="38"/>
        <v>26</v>
      </c>
      <c r="AA119" s="38"/>
      <c r="AB119" s="36" t="str">
        <f t="shared" ca="1" si="35"/>
        <v>Rutas_3</v>
      </c>
      <c r="AC119" t="str">
        <f ca="1">SUBSTITUTE(OFFSET('Todas paradas'!K$1,R119+W119-1,0),"/","_")</f>
        <v>Ruta 2_3</v>
      </c>
      <c r="AD119" t="str">
        <f ca="1">IF(X119,OFFSET('Todas paradas'!L$1,R119+W119-1,0),OFFSET('Todas paradas'!Q$1,R119+W119-1,0))</f>
        <v>C/ Rioja (rotonda frente estación del AVE)</v>
      </c>
      <c r="AE119" s="36" t="str">
        <f ca="1">IF(X119,OFFSET('Todas paradas'!M$1,R119+W119-1,0),"")</f>
        <v/>
      </c>
      <c r="AF119" s="36" t="str">
        <f ca="1">IF(X119,OFFSET('Todas paradas'!N$1,R119+W119-1,0),"")</f>
        <v/>
      </c>
      <c r="AG119" s="36" t="str">
        <f ca="1">IF(X119,OFFSET('Todas paradas'!O$1,R119+W119-1,0),"")</f>
        <v/>
      </c>
      <c r="AH119" s="36" t="str">
        <f ca="1">IF(X119,OFFSET('Todas paradas'!P$1,R119+W119-1,0),"")</f>
        <v/>
      </c>
    </row>
    <row r="120" spans="11:34" x14ac:dyDescent="0.25">
      <c r="K120" s="36">
        <f t="shared" si="40"/>
        <v>118</v>
      </c>
      <c r="L120" s="36">
        <f t="shared" ca="1" si="31"/>
        <v>115</v>
      </c>
      <c r="M120" s="38">
        <f t="shared" ca="1" si="41"/>
        <v>27</v>
      </c>
      <c r="N120" s="38">
        <f t="shared" ca="1" si="42"/>
        <v>3</v>
      </c>
      <c r="O120" s="36">
        <f t="shared" ca="1" si="43"/>
        <v>0</v>
      </c>
      <c r="P120" s="36">
        <f t="shared" ca="1" si="44"/>
        <v>3</v>
      </c>
      <c r="Q120" s="36">
        <f t="shared" ca="1" si="45"/>
        <v>3</v>
      </c>
      <c r="R120" s="36">
        <f t="shared" ca="1" si="32"/>
        <v>417</v>
      </c>
      <c r="S120" s="36">
        <f t="shared" ca="1" si="33"/>
        <v>31</v>
      </c>
      <c r="T120" s="36">
        <f t="shared" ca="1" si="34"/>
        <v>16</v>
      </c>
      <c r="U120" s="36">
        <f t="shared" ca="1" si="46"/>
        <v>13</v>
      </c>
      <c r="V120" s="39"/>
      <c r="W120" s="38">
        <f t="shared" ca="1" si="36"/>
        <v>11</v>
      </c>
      <c r="X120" s="38">
        <f t="shared" ca="1" si="37"/>
        <v>0</v>
      </c>
      <c r="Y120" s="38">
        <f t="shared" ca="1" si="39"/>
        <v>1</v>
      </c>
      <c r="Z120" s="38">
        <f t="shared" ca="1" si="38"/>
        <v>27</v>
      </c>
      <c r="AA120" s="38"/>
      <c r="AB120" s="36" t="str">
        <f t="shared" ca="1" si="35"/>
        <v>Rutas_3</v>
      </c>
      <c r="AC120" t="str">
        <f ca="1">SUBSTITUTE(OFFSET('Todas paradas'!K$1,R120+W120-1,0),"/","_")</f>
        <v>Ruta 2_3</v>
      </c>
      <c r="AD120" t="str">
        <f ca="1">IF(X120,OFFSET('Todas paradas'!L$1,R120+W120-1,0),OFFSET('Todas paradas'!Q$1,R120+W120-1,0))</f>
        <v>Pablo Gargallo (esq. Puerta Sancho)</v>
      </c>
      <c r="AE120" s="36" t="str">
        <f ca="1">IF(X120,OFFSET('Todas paradas'!M$1,R120+W120-1,0),"")</f>
        <v/>
      </c>
      <c r="AF120" s="36" t="str">
        <f ca="1">IF(X120,OFFSET('Todas paradas'!N$1,R120+W120-1,0),"")</f>
        <v/>
      </c>
      <c r="AG120" s="36" t="str">
        <f ca="1">IF(X120,OFFSET('Todas paradas'!O$1,R120+W120-1,0),"")</f>
        <v/>
      </c>
      <c r="AH120" s="36" t="str">
        <f ca="1">IF(X120,OFFSET('Todas paradas'!P$1,R120+W120-1,0),"")</f>
        <v/>
      </c>
    </row>
    <row r="121" spans="11:34" x14ac:dyDescent="0.25">
      <c r="K121" s="36">
        <f t="shared" si="40"/>
        <v>119</v>
      </c>
      <c r="L121" s="36">
        <f t="shared" ca="1" si="31"/>
        <v>116</v>
      </c>
      <c r="M121" s="38">
        <f t="shared" ca="1" si="41"/>
        <v>28</v>
      </c>
      <c r="N121" s="38">
        <f t="shared" ca="1" si="42"/>
        <v>3</v>
      </c>
      <c r="O121" s="36">
        <f t="shared" ca="1" si="43"/>
        <v>0</v>
      </c>
      <c r="P121" s="36">
        <f t="shared" ca="1" si="44"/>
        <v>3</v>
      </c>
      <c r="Q121" s="36">
        <f t="shared" ca="1" si="45"/>
        <v>3</v>
      </c>
      <c r="R121" s="36">
        <f t="shared" ca="1" si="32"/>
        <v>417</v>
      </c>
      <c r="S121" s="36">
        <f t="shared" ca="1" si="33"/>
        <v>31</v>
      </c>
      <c r="T121" s="36">
        <f t="shared" ca="1" si="34"/>
        <v>16</v>
      </c>
      <c r="U121" s="36">
        <f t="shared" ca="1" si="46"/>
        <v>13</v>
      </c>
      <c r="V121" s="39"/>
      <c r="W121" s="38">
        <f t="shared" ca="1" si="36"/>
        <v>12</v>
      </c>
      <c r="X121" s="38">
        <f t="shared" ca="1" si="37"/>
        <v>0</v>
      </c>
      <c r="Y121" s="38">
        <f t="shared" ca="1" si="39"/>
        <v>1</v>
      </c>
      <c r="Z121" s="38">
        <f t="shared" ca="1" si="38"/>
        <v>28</v>
      </c>
      <c r="AA121" s="38"/>
      <c r="AB121" s="36" t="str">
        <f t="shared" ca="1" si="35"/>
        <v>Rutas_3</v>
      </c>
      <c r="AC121" t="str">
        <f ca="1">SUBSTITUTE(OFFSET('Todas paradas'!K$1,R121+W121-1,0),"/","_")</f>
        <v>Ruta 2_3</v>
      </c>
      <c r="AD121" t="str">
        <f ca="1">IF(X121,OFFSET('Todas paradas'!L$1,R121+W121-1,0),OFFSET('Todas paradas'!Q$1,R121+W121-1,0))</f>
        <v>Plaza Roma (esq. C/ Escusura)</v>
      </c>
      <c r="AE121" s="36" t="str">
        <f ca="1">IF(X121,OFFSET('Todas paradas'!M$1,R121+W121-1,0),"")</f>
        <v/>
      </c>
      <c r="AF121" s="36" t="str">
        <f ca="1">IF(X121,OFFSET('Todas paradas'!N$1,R121+W121-1,0),"")</f>
        <v/>
      </c>
      <c r="AG121" s="36" t="str">
        <f ca="1">IF(X121,OFFSET('Todas paradas'!O$1,R121+W121-1,0),"")</f>
        <v/>
      </c>
      <c r="AH121" s="36" t="str">
        <f ca="1">IF(X121,OFFSET('Todas paradas'!P$1,R121+W121-1,0),"")</f>
        <v/>
      </c>
    </row>
    <row r="122" spans="11:34" x14ac:dyDescent="0.25">
      <c r="K122" s="36">
        <f t="shared" si="40"/>
        <v>120</v>
      </c>
      <c r="L122" s="36">
        <f t="shared" ca="1" si="31"/>
        <v>117</v>
      </c>
      <c r="M122" s="38">
        <f t="shared" ca="1" si="41"/>
        <v>29</v>
      </c>
      <c r="N122" s="38">
        <f t="shared" ca="1" si="42"/>
        <v>3</v>
      </c>
      <c r="O122" s="36">
        <f t="shared" ca="1" si="43"/>
        <v>0</v>
      </c>
      <c r="P122" s="36">
        <f t="shared" ca="1" si="44"/>
        <v>3</v>
      </c>
      <c r="Q122" s="36">
        <f t="shared" ca="1" si="45"/>
        <v>3</v>
      </c>
      <c r="R122" s="36">
        <f t="shared" ca="1" si="32"/>
        <v>417</v>
      </c>
      <c r="S122" s="36">
        <f t="shared" ca="1" si="33"/>
        <v>31</v>
      </c>
      <c r="T122" s="36">
        <f t="shared" ca="1" si="34"/>
        <v>16</v>
      </c>
      <c r="U122" s="36">
        <f t="shared" ca="1" si="46"/>
        <v>13</v>
      </c>
      <c r="V122" s="39"/>
      <c r="W122" s="38">
        <f t="shared" ca="1" si="36"/>
        <v>13</v>
      </c>
      <c r="X122" s="38">
        <f t="shared" ca="1" si="37"/>
        <v>0</v>
      </c>
      <c r="Y122" s="38">
        <f t="shared" ca="1" si="39"/>
        <v>1</v>
      </c>
      <c r="Z122" s="38">
        <f t="shared" ca="1" si="38"/>
        <v>29</v>
      </c>
      <c r="AA122" s="38"/>
      <c r="AB122" s="36" t="str">
        <f t="shared" ca="1" si="35"/>
        <v>Rutas_3</v>
      </c>
      <c r="AC122" t="str">
        <f ca="1">SUBSTITUTE(OFFSET('Todas paradas'!K$1,R122+W122-1,0),"/","_")</f>
        <v>Ruta 2_3</v>
      </c>
      <c r="AD122" t="str">
        <f ca="1">IF(X122,OFFSET('Todas paradas'!L$1,R122+W122-1,0),OFFSET('Todas paradas'!Q$1,R122+W122-1,0))</f>
        <v>Avd. Goya (esq. Baltasar Gracián)</v>
      </c>
      <c r="AE122" s="36" t="str">
        <f ca="1">IF(X122,OFFSET('Todas paradas'!M$1,R122+W122-1,0),"")</f>
        <v/>
      </c>
      <c r="AF122" s="36" t="str">
        <f ca="1">IF(X122,OFFSET('Todas paradas'!N$1,R122+W122-1,0),"")</f>
        <v/>
      </c>
      <c r="AG122" s="36" t="str">
        <f ca="1">IF(X122,OFFSET('Todas paradas'!O$1,R122+W122-1,0),"")</f>
        <v/>
      </c>
      <c r="AH122" s="36" t="str">
        <f ca="1">IF(X122,OFFSET('Todas paradas'!P$1,R122+W122-1,0),"")</f>
        <v/>
      </c>
    </row>
    <row r="123" spans="11:34" x14ac:dyDescent="0.25">
      <c r="K123" s="36">
        <f t="shared" si="40"/>
        <v>121</v>
      </c>
      <c r="L123" s="36">
        <f t="shared" ca="1" si="31"/>
        <v>118</v>
      </c>
      <c r="M123" s="38">
        <f t="shared" ca="1" si="41"/>
        <v>30</v>
      </c>
      <c r="N123" s="38">
        <f t="shared" ca="1" si="42"/>
        <v>3</v>
      </c>
      <c r="O123" s="36">
        <f t="shared" ca="1" si="43"/>
        <v>0</v>
      </c>
      <c r="P123" s="36">
        <f t="shared" ca="1" si="44"/>
        <v>3</v>
      </c>
      <c r="Q123" s="36">
        <f t="shared" ca="1" si="45"/>
        <v>3</v>
      </c>
      <c r="R123" s="36">
        <f t="shared" ca="1" si="32"/>
        <v>417</v>
      </c>
      <c r="S123" s="36">
        <f t="shared" ca="1" si="33"/>
        <v>31</v>
      </c>
      <c r="T123" s="36">
        <f t="shared" ca="1" si="34"/>
        <v>16</v>
      </c>
      <c r="U123" s="36">
        <f t="shared" ca="1" si="46"/>
        <v>13</v>
      </c>
      <c r="V123" s="39"/>
      <c r="W123" s="38">
        <f t="shared" ca="1" si="36"/>
        <v>14</v>
      </c>
      <c r="X123" s="38">
        <f t="shared" ca="1" si="37"/>
        <v>0</v>
      </c>
      <c r="Y123" s="38">
        <f t="shared" ca="1" si="39"/>
        <v>1</v>
      </c>
      <c r="Z123" s="38">
        <f t="shared" ca="1" si="38"/>
        <v>30</v>
      </c>
      <c r="AA123" s="38"/>
      <c r="AB123" s="36" t="str">
        <f t="shared" ca="1" si="35"/>
        <v>Rutas_3</v>
      </c>
      <c r="AC123" t="str">
        <f ca="1">SUBSTITUTE(OFFSET('Todas paradas'!K$1,R123+W123-1,0),"/","_")</f>
        <v>Ruta 2_3</v>
      </c>
      <c r="AD123" t="str">
        <f ca="1">IF(X123,OFFSET('Todas paradas'!L$1,R123+W123-1,0),OFFSET('Todas paradas'!Q$1,R123+W123-1,0))</f>
        <v>Plaza San Francisco (Kiosco Prensa - Pd. Bus)</v>
      </c>
      <c r="AE123" s="36" t="str">
        <f ca="1">IF(X123,OFFSET('Todas paradas'!M$1,R123+W123-1,0),"")</f>
        <v/>
      </c>
      <c r="AF123" s="36" t="str">
        <f ca="1">IF(X123,OFFSET('Todas paradas'!N$1,R123+W123-1,0),"")</f>
        <v/>
      </c>
      <c r="AG123" s="36" t="str">
        <f ca="1">IF(X123,OFFSET('Todas paradas'!O$1,R123+W123-1,0),"")</f>
        <v/>
      </c>
      <c r="AH123" s="36" t="str">
        <f ca="1">IF(X123,OFFSET('Todas paradas'!P$1,R123+W123-1,0),"")</f>
        <v/>
      </c>
    </row>
    <row r="124" spans="11:34" x14ac:dyDescent="0.25">
      <c r="K124" s="36">
        <f t="shared" si="40"/>
        <v>122</v>
      </c>
      <c r="L124" s="36">
        <f t="shared" ca="1" si="31"/>
        <v>119</v>
      </c>
      <c r="M124" s="38">
        <f t="shared" ca="1" si="41"/>
        <v>31</v>
      </c>
      <c r="N124" s="38">
        <f t="shared" ca="1" si="42"/>
        <v>3</v>
      </c>
      <c r="O124" s="36">
        <f t="shared" ca="1" si="43"/>
        <v>1</v>
      </c>
      <c r="P124" s="36">
        <f t="shared" ca="1" si="44"/>
        <v>3</v>
      </c>
      <c r="Q124" s="36">
        <f t="shared" ca="1" si="45"/>
        <v>3</v>
      </c>
      <c r="R124" s="36">
        <f t="shared" ca="1" si="32"/>
        <v>417</v>
      </c>
      <c r="S124" s="36">
        <f t="shared" ca="1" si="33"/>
        <v>31</v>
      </c>
      <c r="T124" s="36">
        <f t="shared" ca="1" si="34"/>
        <v>16</v>
      </c>
      <c r="U124" s="36">
        <f t="shared" ca="1" si="46"/>
        <v>13</v>
      </c>
      <c r="V124" s="39"/>
      <c r="W124" s="38">
        <f t="shared" ca="1" si="36"/>
        <v>15</v>
      </c>
      <c r="X124" s="38">
        <f t="shared" ca="1" si="37"/>
        <v>0</v>
      </c>
      <c r="Y124" s="38">
        <f t="shared" ca="1" si="39"/>
        <v>1</v>
      </c>
      <c r="Z124" s="38">
        <f t="shared" ca="1" si="38"/>
        <v>31</v>
      </c>
      <c r="AA124" s="38"/>
      <c r="AB124" s="36" t="str">
        <f t="shared" ca="1" si="35"/>
        <v>Rutas_3</v>
      </c>
      <c r="AC124" t="str">
        <f ca="1">SUBSTITUTE(OFFSET('Todas paradas'!K$1,R124+W124-1,0),"/","_")</f>
        <v>Ruta 2_3</v>
      </c>
      <c r="AD124" t="str">
        <f ca="1">IF(X124,OFFSET('Todas paradas'!L$1,R124+W124-1,0),OFFSET('Todas paradas'!Q$1,R124+W124-1,0))</f>
        <v>Violante de Hungría (frente nº 7 - Pd. Bus)</v>
      </c>
      <c r="AE124" s="36" t="str">
        <f ca="1">IF(X124,OFFSET('Todas paradas'!M$1,R124+W124-1,0),"")</f>
        <v/>
      </c>
      <c r="AF124" s="36" t="str">
        <f ca="1">IF(X124,OFFSET('Todas paradas'!N$1,R124+W124-1,0),"")</f>
        <v/>
      </c>
      <c r="AG124" s="36" t="str">
        <f ca="1">IF(X124,OFFSET('Todas paradas'!O$1,R124+W124-1,0),"")</f>
        <v/>
      </c>
      <c r="AH124" s="36" t="str">
        <f ca="1">IF(X124,OFFSET('Todas paradas'!P$1,R124+W124-1,0),"")</f>
        <v/>
      </c>
    </row>
    <row r="125" spans="11:34" x14ac:dyDescent="0.25">
      <c r="K125" s="36">
        <f t="shared" si="40"/>
        <v>123</v>
      </c>
      <c r="L125" s="36">
        <f t="shared" ca="1" si="31"/>
        <v>119</v>
      </c>
      <c r="M125" s="38">
        <f t="shared" ca="1" si="41"/>
        <v>1</v>
      </c>
      <c r="N125" s="38">
        <f t="shared" ca="1" si="42"/>
        <v>4</v>
      </c>
      <c r="O125" s="36">
        <f t="shared" ca="1" si="43"/>
        <v>0</v>
      </c>
      <c r="P125" s="36">
        <f t="shared" ca="1" si="44"/>
        <v>1</v>
      </c>
      <c r="Q125" s="36" t="str">
        <f t="shared" ca="1" si="45"/>
        <v>1D</v>
      </c>
      <c r="R125" s="36">
        <f t="shared" ca="1" si="32"/>
        <v>433</v>
      </c>
      <c r="S125" s="36">
        <f t="shared" ca="1" si="33"/>
        <v>27</v>
      </c>
      <c r="T125" s="36">
        <f t="shared" ca="1" si="34"/>
        <v>14</v>
      </c>
      <c r="U125" s="36">
        <f t="shared" ca="1" si="46"/>
        <v>30</v>
      </c>
      <c r="V125" s="39"/>
      <c r="W125" s="38">
        <f t="shared" ca="1" si="36"/>
        <v>0</v>
      </c>
      <c r="X125" s="38">
        <f t="shared" ca="1" si="37"/>
        <v>1</v>
      </c>
      <c r="Y125" s="38">
        <f t="shared" ca="1" si="39"/>
        <v>0</v>
      </c>
      <c r="Z125" s="38">
        <f t="shared" ca="1" si="38"/>
        <v>1</v>
      </c>
      <c r="AA125" s="38"/>
      <c r="AB125" s="36" t="str">
        <f t="shared" ca="1" si="35"/>
        <v>Rutas_3</v>
      </c>
      <c r="AC125" t="str">
        <f ca="1">SUBSTITUTE(OFFSET('Todas paradas'!K$1,R125+W125-1,0),"/","_")</f>
        <v>Ruta 3_3</v>
      </c>
      <c r="AD125" t="str">
        <f ca="1">IF(X125,OFFSET('Todas paradas'!L$1,R125+W125-1,0),OFFSET('Todas paradas'!Q$1,R125+W125-1,0))</f>
        <v>Ruta 3/3</v>
      </c>
      <c r="AE125" s="36" t="str">
        <f ca="1">IF(X125,OFFSET('Todas paradas'!M$1,R125+W125-1,0),"")</f>
        <v/>
      </c>
      <c r="AF125" s="36" t="str">
        <f ca="1">IF(X125,OFFSET('Todas paradas'!N$1,R125+W125-1,0),"")</f>
        <v/>
      </c>
      <c r="AG125" s="36" t="str">
        <f ca="1">IF(X125,OFFSET('Todas paradas'!O$1,R125+W125-1,0),"")</f>
        <v/>
      </c>
      <c r="AH125" s="36" t="str">
        <f ca="1">IF(X125,OFFSET('Todas paradas'!P$1,R125+W125-1,0),"")</f>
        <v/>
      </c>
    </row>
    <row r="126" spans="11:34" x14ac:dyDescent="0.25">
      <c r="K126" s="36">
        <f t="shared" si="40"/>
        <v>124</v>
      </c>
      <c r="L126" s="36">
        <f t="shared" ca="1" si="31"/>
        <v>120</v>
      </c>
      <c r="M126" s="38">
        <f t="shared" ca="1" si="41"/>
        <v>2</v>
      </c>
      <c r="N126" s="38">
        <f t="shared" ca="1" si="42"/>
        <v>4</v>
      </c>
      <c r="O126" s="36">
        <f t="shared" ca="1" si="43"/>
        <v>0</v>
      </c>
      <c r="P126" s="36">
        <f t="shared" ca="1" si="44"/>
        <v>1</v>
      </c>
      <c r="Q126" s="36" t="str">
        <f t="shared" ca="1" si="45"/>
        <v>1D</v>
      </c>
      <c r="R126" s="36">
        <f t="shared" ca="1" si="32"/>
        <v>433</v>
      </c>
      <c r="S126" s="36">
        <f t="shared" ca="1" si="33"/>
        <v>27</v>
      </c>
      <c r="T126" s="36">
        <f t="shared" ca="1" si="34"/>
        <v>14</v>
      </c>
      <c r="U126" s="36">
        <f t="shared" ca="1" si="46"/>
        <v>30</v>
      </c>
      <c r="V126" s="39"/>
      <c r="W126" s="38">
        <f t="shared" ca="1" si="36"/>
        <v>1</v>
      </c>
      <c r="X126" s="38">
        <f t="shared" ca="1" si="37"/>
        <v>1</v>
      </c>
      <c r="Y126" s="38">
        <f t="shared" ca="1" si="39"/>
        <v>0</v>
      </c>
      <c r="Z126" s="38">
        <f t="shared" ca="1" si="38"/>
        <v>2</v>
      </c>
      <c r="AA126" s="38"/>
      <c r="AB126" s="36" t="str">
        <f t="shared" ca="1" si="35"/>
        <v>Rutas_3</v>
      </c>
      <c r="AC126" t="str">
        <f ca="1">SUBSTITUTE(OFFSET('Todas paradas'!K$1,R126+W126-1,0),"/","_")</f>
        <v>Ruta 3_3</v>
      </c>
      <c r="AD126" t="str">
        <f ca="1">IF(X126,OFFSET('Todas paradas'!L$1,R126+W126-1,0),OFFSET('Todas paradas'!Q$1,R126+W126-1,0))</f>
        <v>Vía Hispanidad (frente nº 132 - 2º paso de cebra)</v>
      </c>
      <c r="AE126" s="36" t="str">
        <f ca="1">IF(X126,OFFSET('Todas paradas'!M$1,R126+W126-1,0),"")</f>
        <v>04:45</v>
      </c>
      <c r="AF126" s="36" t="str">
        <f ca="1">IF(X126,OFFSET('Todas paradas'!N$1,R126+W126-1,0),"")</f>
        <v>12:42</v>
      </c>
      <c r="AG126" s="36" t="str">
        <f ca="1">IF(X126,OFFSET('Todas paradas'!O$1,R126+W126-1,0),"")</f>
        <v>20:42</v>
      </c>
      <c r="AH126" s="36" t="str">
        <f ca="1">IF(X126,OFFSET('Todas paradas'!P$1,R126+W126-1,0),"")</f>
        <v>06:45</v>
      </c>
    </row>
    <row r="127" spans="11:34" x14ac:dyDescent="0.25">
      <c r="K127" s="36">
        <f t="shared" si="40"/>
        <v>125</v>
      </c>
      <c r="L127" s="36">
        <f t="shared" ca="1" si="31"/>
        <v>121</v>
      </c>
      <c r="M127" s="38">
        <f t="shared" ca="1" si="41"/>
        <v>3</v>
      </c>
      <c r="N127" s="38">
        <f t="shared" ca="1" si="42"/>
        <v>4</v>
      </c>
      <c r="O127" s="36">
        <f t="shared" ca="1" si="43"/>
        <v>0</v>
      </c>
      <c r="P127" s="36">
        <f t="shared" ca="1" si="44"/>
        <v>1</v>
      </c>
      <c r="Q127" s="36" t="str">
        <f t="shared" ca="1" si="45"/>
        <v>1D</v>
      </c>
      <c r="R127" s="36">
        <f t="shared" ca="1" si="32"/>
        <v>433</v>
      </c>
      <c r="S127" s="36">
        <f t="shared" ca="1" si="33"/>
        <v>27</v>
      </c>
      <c r="T127" s="36">
        <f t="shared" ca="1" si="34"/>
        <v>14</v>
      </c>
      <c r="U127" s="36">
        <f t="shared" ca="1" si="46"/>
        <v>30</v>
      </c>
      <c r="V127" s="39"/>
      <c r="W127" s="38">
        <f t="shared" ca="1" si="36"/>
        <v>2</v>
      </c>
      <c r="X127" s="38">
        <f t="shared" ca="1" si="37"/>
        <v>1</v>
      </c>
      <c r="Y127" s="38">
        <f t="shared" ca="1" si="39"/>
        <v>0</v>
      </c>
      <c r="Z127" s="38">
        <f t="shared" ca="1" si="38"/>
        <v>3</v>
      </c>
      <c r="AA127" s="38"/>
      <c r="AB127" s="36" t="str">
        <f t="shared" ca="1" si="35"/>
        <v>Rutas_3</v>
      </c>
      <c r="AC127" t="str">
        <f ca="1">SUBSTITUTE(OFFSET('Todas paradas'!K$1,R127+W127-1,0),"/","_")</f>
        <v>Ruta 3_3</v>
      </c>
      <c r="AD127" t="str">
        <f ca="1">IF(X127,OFFSET('Todas paradas'!L$1,R127+W127-1,0),OFFSET('Todas paradas'!Q$1,R127+W127-1,0))</f>
        <v>Vía Hispanidad (frente Escultor Palao - Pd. Bus)</v>
      </c>
      <c r="AE127" s="36" t="str">
        <f ca="1">IF(X127,OFFSET('Todas paradas'!M$1,R127+W127-1,0),"")</f>
        <v>04:46</v>
      </c>
      <c r="AF127" s="36" t="str">
        <f ca="1">IF(X127,OFFSET('Todas paradas'!N$1,R127+W127-1,0),"")</f>
        <v>12:43</v>
      </c>
      <c r="AG127" s="36" t="str">
        <f ca="1">IF(X127,OFFSET('Todas paradas'!O$1,R127+W127-1,0),"")</f>
        <v>20:43</v>
      </c>
      <c r="AH127" s="36" t="str">
        <f ca="1">IF(X127,OFFSET('Todas paradas'!P$1,R127+W127-1,0),"")</f>
        <v>06:46</v>
      </c>
    </row>
    <row r="128" spans="11:34" x14ac:dyDescent="0.25">
      <c r="K128" s="36">
        <f t="shared" si="40"/>
        <v>126</v>
      </c>
      <c r="L128" s="36">
        <f t="shared" ca="1" si="31"/>
        <v>122</v>
      </c>
      <c r="M128" s="38">
        <f t="shared" ca="1" si="41"/>
        <v>4</v>
      </c>
      <c r="N128" s="38">
        <f t="shared" ca="1" si="42"/>
        <v>4</v>
      </c>
      <c r="O128" s="36">
        <f t="shared" ca="1" si="43"/>
        <v>0</v>
      </c>
      <c r="P128" s="36">
        <f t="shared" ca="1" si="44"/>
        <v>1</v>
      </c>
      <c r="Q128" s="36" t="str">
        <f t="shared" ca="1" si="45"/>
        <v>1D</v>
      </c>
      <c r="R128" s="36">
        <f t="shared" ca="1" si="32"/>
        <v>433</v>
      </c>
      <c r="S128" s="36">
        <f t="shared" ca="1" si="33"/>
        <v>27</v>
      </c>
      <c r="T128" s="36">
        <f t="shared" ca="1" si="34"/>
        <v>14</v>
      </c>
      <c r="U128" s="36">
        <f t="shared" ca="1" si="46"/>
        <v>30</v>
      </c>
      <c r="V128" s="39"/>
      <c r="W128" s="38">
        <f t="shared" ca="1" si="36"/>
        <v>3</v>
      </c>
      <c r="X128" s="38">
        <f t="shared" ca="1" si="37"/>
        <v>1</v>
      </c>
      <c r="Y128" s="38">
        <f t="shared" ca="1" si="39"/>
        <v>0</v>
      </c>
      <c r="Z128" s="38">
        <f t="shared" ca="1" si="38"/>
        <v>4</v>
      </c>
      <c r="AA128" s="38"/>
      <c r="AB128" s="36" t="str">
        <f t="shared" ca="1" si="35"/>
        <v>Rutas_3</v>
      </c>
      <c r="AC128" t="str">
        <f ca="1">SUBSTITUTE(OFFSET('Todas paradas'!K$1,R128+W128-1,0),"/","_")</f>
        <v>Ruta 3_3</v>
      </c>
      <c r="AD128" t="str">
        <f ca="1">IF(X128,OFFSET('Todas paradas'!L$1,R128+W128-1,0),OFFSET('Todas paradas'!Q$1,R128+W128-1,0))</f>
        <v>Vía Hispanidad (frente Villa de Andorra - Pd. Bus)</v>
      </c>
      <c r="AE128" s="36" t="str">
        <f ca="1">IF(X128,OFFSET('Todas paradas'!M$1,R128+W128-1,0),"")</f>
        <v>04:47</v>
      </c>
      <c r="AF128" s="36" t="str">
        <f ca="1">IF(X128,OFFSET('Todas paradas'!N$1,R128+W128-1,0),"")</f>
        <v>12:44</v>
      </c>
      <c r="AG128" s="36" t="str">
        <f ca="1">IF(X128,OFFSET('Todas paradas'!O$1,R128+W128-1,0),"")</f>
        <v>20:44</v>
      </c>
      <c r="AH128" s="36" t="str">
        <f ca="1">IF(X128,OFFSET('Todas paradas'!P$1,R128+W128-1,0),"")</f>
        <v>06:47</v>
      </c>
    </row>
    <row r="129" spans="11:34" x14ac:dyDescent="0.25">
      <c r="K129" s="36">
        <f t="shared" si="40"/>
        <v>127</v>
      </c>
      <c r="L129" s="36">
        <f t="shared" ca="1" si="31"/>
        <v>123</v>
      </c>
      <c r="M129" s="38">
        <f t="shared" ca="1" si="41"/>
        <v>5</v>
      </c>
      <c r="N129" s="38">
        <f t="shared" ca="1" si="42"/>
        <v>4</v>
      </c>
      <c r="O129" s="36">
        <f t="shared" ca="1" si="43"/>
        <v>0</v>
      </c>
      <c r="P129" s="36">
        <f t="shared" ca="1" si="44"/>
        <v>1</v>
      </c>
      <c r="Q129" s="36" t="str">
        <f t="shared" ca="1" si="45"/>
        <v>1D</v>
      </c>
      <c r="R129" s="36">
        <f t="shared" ca="1" si="32"/>
        <v>433</v>
      </c>
      <c r="S129" s="36">
        <f t="shared" ca="1" si="33"/>
        <v>27</v>
      </c>
      <c r="T129" s="36">
        <f t="shared" ca="1" si="34"/>
        <v>14</v>
      </c>
      <c r="U129" s="36">
        <f t="shared" ca="1" si="46"/>
        <v>30</v>
      </c>
      <c r="V129" s="39"/>
      <c r="W129" s="38">
        <f t="shared" ca="1" si="36"/>
        <v>4</v>
      </c>
      <c r="X129" s="38">
        <f t="shared" ca="1" si="37"/>
        <v>1</v>
      </c>
      <c r="Y129" s="38">
        <f t="shared" ca="1" si="39"/>
        <v>0</v>
      </c>
      <c r="Z129" s="38">
        <f t="shared" ca="1" si="38"/>
        <v>5</v>
      </c>
      <c r="AA129" s="38"/>
      <c r="AB129" s="36" t="str">
        <f t="shared" ca="1" si="35"/>
        <v>Rutas_3</v>
      </c>
      <c r="AC129" t="str">
        <f ca="1">SUBSTITUTE(OFFSET('Todas paradas'!K$1,R129+W129-1,0),"/","_")</f>
        <v>Ruta 3_3</v>
      </c>
      <c r="AD129" t="str">
        <f ca="1">IF(X129,OFFSET('Todas paradas'!L$1,R129+W129-1,0),OFFSET('Todas paradas'!Q$1,R129+W129-1,0))</f>
        <v>Vía Hispanidad (esq. Gómez Laguna - Pd. Bus)</v>
      </c>
      <c r="AE129" s="36" t="str">
        <f ca="1">IF(X129,OFFSET('Todas paradas'!M$1,R129+W129-1,0),"")</f>
        <v>04:48</v>
      </c>
      <c r="AF129" s="36" t="str">
        <f ca="1">IF(X129,OFFSET('Todas paradas'!N$1,R129+W129-1,0),"")</f>
        <v>12:45</v>
      </c>
      <c r="AG129" s="36" t="str">
        <f ca="1">IF(X129,OFFSET('Todas paradas'!O$1,R129+W129-1,0),"")</f>
        <v>20:45</v>
      </c>
      <c r="AH129" s="36" t="str">
        <f ca="1">IF(X129,OFFSET('Todas paradas'!P$1,R129+W129-1,0),"")</f>
        <v>06:48</v>
      </c>
    </row>
    <row r="130" spans="11:34" x14ac:dyDescent="0.25">
      <c r="K130" s="36">
        <f t="shared" si="40"/>
        <v>128</v>
      </c>
      <c r="L130" s="36">
        <f t="shared" ca="1" si="31"/>
        <v>124</v>
      </c>
      <c r="M130" s="38">
        <f t="shared" ca="1" si="41"/>
        <v>6</v>
      </c>
      <c r="N130" s="38">
        <f t="shared" ca="1" si="42"/>
        <v>4</v>
      </c>
      <c r="O130" s="36">
        <f t="shared" ca="1" si="43"/>
        <v>0</v>
      </c>
      <c r="P130" s="36">
        <f t="shared" ca="1" si="44"/>
        <v>1</v>
      </c>
      <c r="Q130" s="36" t="str">
        <f t="shared" ca="1" si="45"/>
        <v>1D</v>
      </c>
      <c r="R130" s="36">
        <f t="shared" ca="1" si="32"/>
        <v>433</v>
      </c>
      <c r="S130" s="36">
        <f t="shared" ca="1" si="33"/>
        <v>27</v>
      </c>
      <c r="T130" s="36">
        <f t="shared" ca="1" si="34"/>
        <v>14</v>
      </c>
      <c r="U130" s="36">
        <f t="shared" ca="1" si="46"/>
        <v>30</v>
      </c>
      <c r="V130" s="39"/>
      <c r="W130" s="38">
        <f t="shared" ca="1" si="36"/>
        <v>5</v>
      </c>
      <c r="X130" s="38">
        <f t="shared" ca="1" si="37"/>
        <v>1</v>
      </c>
      <c r="Y130" s="38">
        <f t="shared" ca="1" si="39"/>
        <v>0</v>
      </c>
      <c r="Z130" s="38">
        <f t="shared" ca="1" si="38"/>
        <v>6</v>
      </c>
      <c r="AA130" s="38"/>
      <c r="AB130" s="36" t="str">
        <f t="shared" ca="1" si="35"/>
        <v>Rutas_3</v>
      </c>
      <c r="AC130" t="str">
        <f ca="1">SUBSTITUTE(OFFSET('Todas paradas'!K$1,R130+W130-1,0),"/","_")</f>
        <v>Ruta 3_3</v>
      </c>
      <c r="AD130" t="str">
        <f ca="1">IF(X130,OFFSET('Todas paradas'!L$1,R130+W130-1,0),OFFSET('Todas paradas'!Q$1,R130+W130-1,0))</f>
        <v>Vía Hispanidad (frente Sainz de Varanda)</v>
      </c>
      <c r="AE130" s="36" t="str">
        <f ca="1">IF(X130,OFFSET('Todas paradas'!M$1,R130+W130-1,0),"")</f>
        <v>04:49</v>
      </c>
      <c r="AF130" s="36" t="str">
        <f ca="1">IF(X130,OFFSET('Todas paradas'!N$1,R130+W130-1,0),"")</f>
        <v>12:46</v>
      </c>
      <c r="AG130" s="36" t="str">
        <f ca="1">IF(X130,OFFSET('Todas paradas'!O$1,R130+W130-1,0),"")</f>
        <v>20:46</v>
      </c>
      <c r="AH130" s="36" t="str">
        <f ca="1">IF(X130,OFFSET('Todas paradas'!P$1,R130+W130-1,0),"")</f>
        <v>06:49</v>
      </c>
    </row>
    <row r="131" spans="11:34" x14ac:dyDescent="0.25">
      <c r="K131" s="36">
        <f t="shared" si="40"/>
        <v>129</v>
      </c>
      <c r="L131" s="36">
        <f t="shared" ca="1" si="31"/>
        <v>125</v>
      </c>
      <c r="M131" s="38">
        <f t="shared" ca="1" si="41"/>
        <v>7</v>
      </c>
      <c r="N131" s="38">
        <f t="shared" ca="1" si="42"/>
        <v>4</v>
      </c>
      <c r="O131" s="36">
        <f t="shared" ca="1" si="43"/>
        <v>0</v>
      </c>
      <c r="P131" s="36">
        <f t="shared" ca="1" si="44"/>
        <v>1</v>
      </c>
      <c r="Q131" s="36" t="str">
        <f t="shared" ca="1" si="45"/>
        <v>1D</v>
      </c>
      <c r="R131" s="36">
        <f t="shared" ca="1" si="32"/>
        <v>433</v>
      </c>
      <c r="S131" s="36">
        <f t="shared" ca="1" si="33"/>
        <v>27</v>
      </c>
      <c r="T131" s="36">
        <f t="shared" ca="1" si="34"/>
        <v>14</v>
      </c>
      <c r="U131" s="36">
        <f t="shared" ca="1" si="46"/>
        <v>30</v>
      </c>
      <c r="V131" s="39"/>
      <c r="W131" s="38">
        <f t="shared" ca="1" si="36"/>
        <v>6</v>
      </c>
      <c r="X131" s="38">
        <f t="shared" ca="1" si="37"/>
        <v>1</v>
      </c>
      <c r="Y131" s="38">
        <f t="shared" ca="1" si="39"/>
        <v>0</v>
      </c>
      <c r="Z131" s="38">
        <f t="shared" ca="1" si="38"/>
        <v>7</v>
      </c>
      <c r="AA131" s="38"/>
      <c r="AB131" s="36" t="str">
        <f t="shared" ca="1" si="35"/>
        <v>Rutas_3</v>
      </c>
      <c r="AC131" t="str">
        <f ca="1">SUBSTITUTE(OFFSET('Todas paradas'!K$1,R131+W131-1,0),"/","_")</f>
        <v>Ruta 3_3</v>
      </c>
      <c r="AD131" t="str">
        <f ca="1">IF(X131,OFFSET('Todas paradas'!L$1,R131+W131-1,0),OFFSET('Todas paradas'!Q$1,R131+W131-1,0))</f>
        <v>Vía Hispanidad (Gasolinera Casablanca - esq. C/ La Vía)</v>
      </c>
      <c r="AE131" s="36" t="str">
        <f ca="1">IF(X131,OFFSET('Todas paradas'!M$1,R131+W131-1,0),"")</f>
        <v>04:50</v>
      </c>
      <c r="AF131" s="36" t="str">
        <f ca="1">IF(X131,OFFSET('Todas paradas'!N$1,R131+W131-1,0),"")</f>
        <v>12:47</v>
      </c>
      <c r="AG131" s="36" t="str">
        <f ca="1">IF(X131,OFFSET('Todas paradas'!O$1,R131+W131-1,0),"")</f>
        <v>20:47</v>
      </c>
      <c r="AH131" s="36" t="str">
        <f ca="1">IF(X131,OFFSET('Todas paradas'!P$1,R131+W131-1,0),"")</f>
        <v>06:50</v>
      </c>
    </row>
    <row r="132" spans="11:34" x14ac:dyDescent="0.25">
      <c r="K132" s="36">
        <f t="shared" si="40"/>
        <v>130</v>
      </c>
      <c r="L132" s="36">
        <f t="shared" ref="L132:L195" ca="1" si="47">IF(P132&lt;&gt;P131,L131,L131+1)</f>
        <v>126</v>
      </c>
      <c r="M132" s="38">
        <f t="shared" ca="1" si="41"/>
        <v>8</v>
      </c>
      <c r="N132" s="38">
        <f t="shared" ca="1" si="42"/>
        <v>4</v>
      </c>
      <c r="O132" s="36">
        <f t="shared" ca="1" si="43"/>
        <v>0</v>
      </c>
      <c r="P132" s="36">
        <f t="shared" ca="1" si="44"/>
        <v>1</v>
      </c>
      <c r="Q132" s="36" t="str">
        <f t="shared" ca="1" si="45"/>
        <v>1D</v>
      </c>
      <c r="R132" s="36">
        <f t="shared" ref="R132:R195" ca="1" si="48">OFFSET($E$2,N132,0)</f>
        <v>433</v>
      </c>
      <c r="S132" s="36">
        <f t="shared" ref="S132:S195" ca="1" si="49">OFFSET($F$2,N132,0)</f>
        <v>27</v>
      </c>
      <c r="T132" s="36">
        <f t="shared" ref="T132:T195" ca="1" si="50">OFFSET($G$2,N132,0)</f>
        <v>14</v>
      </c>
      <c r="U132" s="36">
        <f t="shared" ca="1" si="46"/>
        <v>30</v>
      </c>
      <c r="V132" s="39"/>
      <c r="W132" s="38">
        <f t="shared" ca="1" si="36"/>
        <v>7</v>
      </c>
      <c r="X132" s="38">
        <f t="shared" ca="1" si="37"/>
        <v>1</v>
      </c>
      <c r="Y132" s="38">
        <f t="shared" ca="1" si="39"/>
        <v>0</v>
      </c>
      <c r="Z132" s="38">
        <f t="shared" ca="1" si="38"/>
        <v>8</v>
      </c>
      <c r="AA132" s="38"/>
      <c r="AB132" s="36" t="str">
        <f t="shared" ref="AB132:AB195" ca="1" si="51">OFFSET($D$2,N132,0)</f>
        <v>Rutas_3</v>
      </c>
      <c r="AC132" t="str">
        <f ca="1">SUBSTITUTE(OFFSET('Todas paradas'!K$1,R132+W132-1,0),"/","_")</f>
        <v>Ruta 3_3</v>
      </c>
      <c r="AD132" t="str">
        <f ca="1">IF(X132,OFFSET('Todas paradas'!L$1,R132+W132-1,0),OFFSET('Todas paradas'!Q$1,R132+W132-1,0))</f>
        <v>Avd. América, nº 11 (frente Plaza Canteras - Pd. Bus)</v>
      </c>
      <c r="AE132" s="36" t="str">
        <f ca="1">IF(X132,OFFSET('Todas paradas'!M$1,R132+W132-1,0),"")</f>
        <v>04:52</v>
      </c>
      <c r="AF132" s="36" t="str">
        <f ca="1">IF(X132,OFFSET('Todas paradas'!N$1,R132+W132-1,0),"")</f>
        <v>12:49</v>
      </c>
      <c r="AG132" s="36" t="str">
        <f ca="1">IF(X132,OFFSET('Todas paradas'!O$1,R132+W132-1,0),"")</f>
        <v>20:49</v>
      </c>
      <c r="AH132" s="36" t="str">
        <f ca="1">IF(X132,OFFSET('Todas paradas'!P$1,R132+W132-1,0),"")</f>
        <v>06:52</v>
      </c>
    </row>
    <row r="133" spans="11:34" x14ac:dyDescent="0.25">
      <c r="K133" s="36">
        <f t="shared" si="40"/>
        <v>131</v>
      </c>
      <c r="L133" s="36">
        <f t="shared" ca="1" si="47"/>
        <v>127</v>
      </c>
      <c r="M133" s="38">
        <f t="shared" ca="1" si="41"/>
        <v>9</v>
      </c>
      <c r="N133" s="38">
        <f t="shared" ca="1" si="42"/>
        <v>4</v>
      </c>
      <c r="O133" s="36">
        <f t="shared" ca="1" si="43"/>
        <v>0</v>
      </c>
      <c r="P133" s="36">
        <f t="shared" ca="1" si="44"/>
        <v>1</v>
      </c>
      <c r="Q133" s="36" t="str">
        <f t="shared" ca="1" si="45"/>
        <v>1D</v>
      </c>
      <c r="R133" s="36">
        <f t="shared" ca="1" si="48"/>
        <v>433</v>
      </c>
      <c r="S133" s="36">
        <f t="shared" ca="1" si="49"/>
        <v>27</v>
      </c>
      <c r="T133" s="36">
        <f t="shared" ca="1" si="50"/>
        <v>14</v>
      </c>
      <c r="U133" s="36">
        <f t="shared" ca="1" si="46"/>
        <v>30</v>
      </c>
      <c r="V133" s="39"/>
      <c r="W133" s="38">
        <f t="shared" ca="1" si="36"/>
        <v>8</v>
      </c>
      <c r="X133" s="38">
        <f t="shared" ca="1" si="37"/>
        <v>1</v>
      </c>
      <c r="Y133" s="38">
        <f t="shared" ca="1" si="39"/>
        <v>0</v>
      </c>
      <c r="Z133" s="38">
        <f t="shared" ca="1" si="38"/>
        <v>9</v>
      </c>
      <c r="AA133" s="38"/>
      <c r="AB133" s="36" t="str">
        <f t="shared" ca="1" si="51"/>
        <v>Rutas_3</v>
      </c>
      <c r="AC133" t="str">
        <f ca="1">SUBSTITUTE(OFFSET('Todas paradas'!K$1,R133+W133-1,0),"/","_")</f>
        <v>Ruta 3_3</v>
      </c>
      <c r="AD133" t="str">
        <f ca="1">IF(X133,OFFSET('Todas paradas'!L$1,R133+W133-1,0),OFFSET('Todas paradas'!Q$1,R133+W133-1,0))</f>
        <v>Avd. San José (esq. C/ Bellavista - Pd. Bus)</v>
      </c>
      <c r="AE133" s="36" t="str">
        <f ca="1">IF(X133,OFFSET('Todas paradas'!M$1,R133+W133-1,0),"")</f>
        <v>04:55</v>
      </c>
      <c r="AF133" s="36" t="str">
        <f ca="1">IF(X133,OFFSET('Todas paradas'!N$1,R133+W133-1,0),"")</f>
        <v>12:52</v>
      </c>
      <c r="AG133" s="36" t="str">
        <f ca="1">IF(X133,OFFSET('Todas paradas'!O$1,R133+W133-1,0),"")</f>
        <v>20:52</v>
      </c>
      <c r="AH133" s="36" t="str">
        <f ca="1">IF(X133,OFFSET('Todas paradas'!P$1,R133+W133-1,0),"")</f>
        <v>06:55</v>
      </c>
    </row>
    <row r="134" spans="11:34" x14ac:dyDescent="0.25">
      <c r="K134" s="36">
        <f t="shared" si="40"/>
        <v>132</v>
      </c>
      <c r="L134" s="36">
        <f t="shared" ca="1" si="47"/>
        <v>128</v>
      </c>
      <c r="M134" s="38">
        <f t="shared" ca="1" si="41"/>
        <v>10</v>
      </c>
      <c r="N134" s="38">
        <f t="shared" ca="1" si="42"/>
        <v>4</v>
      </c>
      <c r="O134" s="36">
        <f t="shared" ca="1" si="43"/>
        <v>0</v>
      </c>
      <c r="P134" s="36">
        <f t="shared" ca="1" si="44"/>
        <v>1</v>
      </c>
      <c r="Q134" s="36" t="str">
        <f t="shared" ca="1" si="45"/>
        <v>1D</v>
      </c>
      <c r="R134" s="36">
        <f t="shared" ca="1" si="48"/>
        <v>433</v>
      </c>
      <c r="S134" s="36">
        <f t="shared" ca="1" si="49"/>
        <v>27</v>
      </c>
      <c r="T134" s="36">
        <f t="shared" ca="1" si="50"/>
        <v>14</v>
      </c>
      <c r="U134" s="36">
        <f t="shared" ca="1" si="46"/>
        <v>30</v>
      </c>
      <c r="V134" s="39"/>
      <c r="W134" s="38">
        <f t="shared" ca="1" si="36"/>
        <v>9</v>
      </c>
      <c r="X134" s="38">
        <f t="shared" ca="1" si="37"/>
        <v>1</v>
      </c>
      <c r="Y134" s="38">
        <f t="shared" ca="1" si="39"/>
        <v>0</v>
      </c>
      <c r="Z134" s="38">
        <f t="shared" ca="1" si="38"/>
        <v>10</v>
      </c>
      <c r="AA134" s="38"/>
      <c r="AB134" s="36" t="str">
        <f t="shared" ca="1" si="51"/>
        <v>Rutas_3</v>
      </c>
      <c r="AC134" t="str">
        <f ca="1">SUBSTITUTE(OFFSET('Todas paradas'!K$1,R134+W134-1,0),"/","_")</f>
        <v>Ruta 3_3</v>
      </c>
      <c r="AD134" t="str">
        <f ca="1">IF(X134,OFFSET('Todas paradas'!L$1,R134+W134-1,0),OFFSET('Todas paradas'!Q$1,R134+W134-1,0))</f>
        <v>Avd. San José, nº 97 (Pd. Bus)</v>
      </c>
      <c r="AE134" s="36" t="str">
        <f ca="1">IF(X134,OFFSET('Todas paradas'!M$1,R134+W134-1,0),"")</f>
        <v>04:56</v>
      </c>
      <c r="AF134" s="36" t="str">
        <f ca="1">IF(X134,OFFSET('Todas paradas'!N$1,R134+W134-1,0),"")</f>
        <v>12:53</v>
      </c>
      <c r="AG134" s="36" t="str">
        <f ca="1">IF(X134,OFFSET('Todas paradas'!O$1,R134+W134-1,0),"")</f>
        <v>20:53</v>
      </c>
      <c r="AH134" s="36" t="str">
        <f ca="1">IF(X134,OFFSET('Todas paradas'!P$1,R134+W134-1,0),"")</f>
        <v>06:56</v>
      </c>
    </row>
    <row r="135" spans="11:34" x14ac:dyDescent="0.25">
      <c r="K135" s="36">
        <f t="shared" si="40"/>
        <v>133</v>
      </c>
      <c r="L135" s="36">
        <f t="shared" ca="1" si="47"/>
        <v>129</v>
      </c>
      <c r="M135" s="38">
        <f t="shared" ca="1" si="41"/>
        <v>11</v>
      </c>
      <c r="N135" s="38">
        <f t="shared" ca="1" si="42"/>
        <v>4</v>
      </c>
      <c r="O135" s="36">
        <f t="shared" ca="1" si="43"/>
        <v>0</v>
      </c>
      <c r="P135" s="36">
        <f t="shared" ca="1" si="44"/>
        <v>1</v>
      </c>
      <c r="Q135" s="36" t="str">
        <f t="shared" ca="1" si="45"/>
        <v>1D</v>
      </c>
      <c r="R135" s="36">
        <f t="shared" ca="1" si="48"/>
        <v>433</v>
      </c>
      <c r="S135" s="36">
        <f t="shared" ca="1" si="49"/>
        <v>27</v>
      </c>
      <c r="T135" s="36">
        <f t="shared" ca="1" si="50"/>
        <v>14</v>
      </c>
      <c r="U135" s="36">
        <f t="shared" ca="1" si="46"/>
        <v>30</v>
      </c>
      <c r="V135" s="39"/>
      <c r="W135" s="38">
        <f t="shared" ca="1" si="36"/>
        <v>10</v>
      </c>
      <c r="X135" s="38">
        <f t="shared" ca="1" si="37"/>
        <v>1</v>
      </c>
      <c r="Y135" s="38">
        <f t="shared" ca="1" si="39"/>
        <v>0</v>
      </c>
      <c r="Z135" s="38">
        <f t="shared" ca="1" si="38"/>
        <v>11</v>
      </c>
      <c r="AA135" s="38"/>
      <c r="AB135" s="36" t="str">
        <f t="shared" ca="1" si="51"/>
        <v>Rutas_3</v>
      </c>
      <c r="AC135" t="str">
        <f ca="1">SUBSTITUTE(OFFSET('Todas paradas'!K$1,R135+W135-1,0),"/","_")</f>
        <v>Ruta 3_3</v>
      </c>
      <c r="AD135" t="str">
        <f ca="1">IF(X135,OFFSET('Todas paradas'!L$1,R135+W135-1,0),OFFSET('Todas paradas'!Q$1,R135+W135-1,0))</f>
        <v>Avd. San José, nº 3 (esq. Miguel Servet - Pd. Bus)</v>
      </c>
      <c r="AE135" s="36" t="str">
        <f ca="1">IF(X135,OFFSET('Todas paradas'!M$1,R135+W135-1,0),"")</f>
        <v>04:57</v>
      </c>
      <c r="AF135" s="36" t="str">
        <f ca="1">IF(X135,OFFSET('Todas paradas'!N$1,R135+W135-1,0),"")</f>
        <v>12:54</v>
      </c>
      <c r="AG135" s="36" t="str">
        <f ca="1">IF(X135,OFFSET('Todas paradas'!O$1,R135+W135-1,0),"")</f>
        <v>20:54</v>
      </c>
      <c r="AH135" s="36" t="str">
        <f ca="1">IF(X135,OFFSET('Todas paradas'!P$1,R135+W135-1,0),"")</f>
        <v>06:57</v>
      </c>
    </row>
    <row r="136" spans="11:34" x14ac:dyDescent="0.25">
      <c r="K136" s="36">
        <f t="shared" si="40"/>
        <v>134</v>
      </c>
      <c r="L136" s="36">
        <f t="shared" ca="1" si="47"/>
        <v>130</v>
      </c>
      <c r="M136" s="38">
        <f t="shared" ca="1" si="41"/>
        <v>12</v>
      </c>
      <c r="N136" s="38">
        <f t="shared" ca="1" si="42"/>
        <v>4</v>
      </c>
      <c r="O136" s="36">
        <f t="shared" ca="1" si="43"/>
        <v>0</v>
      </c>
      <c r="P136" s="36">
        <f t="shared" ca="1" si="44"/>
        <v>1</v>
      </c>
      <c r="Q136" s="36" t="str">
        <f t="shared" ca="1" si="45"/>
        <v>1D</v>
      </c>
      <c r="R136" s="36">
        <f t="shared" ca="1" si="48"/>
        <v>433</v>
      </c>
      <c r="S136" s="36">
        <f t="shared" ca="1" si="49"/>
        <v>27</v>
      </c>
      <c r="T136" s="36">
        <f t="shared" ca="1" si="50"/>
        <v>14</v>
      </c>
      <c r="U136" s="36">
        <f t="shared" ca="1" si="46"/>
        <v>30</v>
      </c>
      <c r="V136" s="39"/>
      <c r="W136" s="38">
        <f t="shared" ca="1" si="36"/>
        <v>11</v>
      </c>
      <c r="X136" s="38">
        <f t="shared" ca="1" si="37"/>
        <v>1</v>
      </c>
      <c r="Y136" s="38">
        <f t="shared" ca="1" si="39"/>
        <v>0</v>
      </c>
      <c r="Z136" s="38">
        <f t="shared" ca="1" si="38"/>
        <v>12</v>
      </c>
      <c r="AA136" s="38"/>
      <c r="AB136" s="36" t="str">
        <f t="shared" ca="1" si="51"/>
        <v>Rutas_3</v>
      </c>
      <c r="AC136" t="str">
        <f ca="1">SUBSTITUTE(OFFSET('Todas paradas'!K$1,R136+W136-1,0),"/","_")</f>
        <v>Ruta 3_3</v>
      </c>
      <c r="AD136" t="str">
        <f ca="1">IF(X136,OFFSET('Todas paradas'!L$1,R136+W136-1,0),OFFSET('Todas paradas'!Q$1,R136+W136-1,0))</f>
        <v>Compromiso de Caspe, nº 48 - Pd. Bus (esq. Doctor Iranzo)</v>
      </c>
      <c r="AE136" s="36" t="str">
        <f ca="1">IF(X136,OFFSET('Todas paradas'!M$1,R136+W136-1,0),"")</f>
        <v>04:58</v>
      </c>
      <c r="AF136" s="36" t="str">
        <f ca="1">IF(X136,OFFSET('Todas paradas'!N$1,R136+W136-1,0),"")</f>
        <v>12:55</v>
      </c>
      <c r="AG136" s="36" t="str">
        <f ca="1">IF(X136,OFFSET('Todas paradas'!O$1,R136+W136-1,0),"")</f>
        <v>20:55</v>
      </c>
      <c r="AH136" s="36" t="str">
        <f ca="1">IF(X136,OFFSET('Todas paradas'!P$1,R136+W136-1,0),"")</f>
        <v>06:58</v>
      </c>
    </row>
    <row r="137" spans="11:34" x14ac:dyDescent="0.25">
      <c r="K137" s="36">
        <f t="shared" si="40"/>
        <v>135</v>
      </c>
      <c r="L137" s="36">
        <f t="shared" ca="1" si="47"/>
        <v>131</v>
      </c>
      <c r="M137" s="38">
        <f t="shared" ca="1" si="41"/>
        <v>13</v>
      </c>
      <c r="N137" s="38">
        <f t="shared" ca="1" si="42"/>
        <v>4</v>
      </c>
      <c r="O137" s="36">
        <f t="shared" ca="1" si="43"/>
        <v>0</v>
      </c>
      <c r="P137" s="36">
        <f t="shared" ca="1" si="44"/>
        <v>1</v>
      </c>
      <c r="Q137" s="36" t="str">
        <f t="shared" ca="1" si="45"/>
        <v>1D</v>
      </c>
      <c r="R137" s="36">
        <f t="shared" ca="1" si="48"/>
        <v>433</v>
      </c>
      <c r="S137" s="36">
        <f t="shared" ca="1" si="49"/>
        <v>27</v>
      </c>
      <c r="T137" s="36">
        <f t="shared" ca="1" si="50"/>
        <v>14</v>
      </c>
      <c r="U137" s="36">
        <f t="shared" ca="1" si="46"/>
        <v>30</v>
      </c>
      <c r="V137" s="39"/>
      <c r="W137" s="38">
        <f t="shared" ca="1" si="36"/>
        <v>12</v>
      </c>
      <c r="X137" s="38">
        <f t="shared" ca="1" si="37"/>
        <v>1</v>
      </c>
      <c r="Y137" s="38">
        <f t="shared" ca="1" si="39"/>
        <v>0</v>
      </c>
      <c r="Z137" s="38">
        <f t="shared" ca="1" si="38"/>
        <v>13</v>
      </c>
      <c r="AA137" s="38"/>
      <c r="AB137" s="36" t="str">
        <f t="shared" ca="1" si="51"/>
        <v>Rutas_3</v>
      </c>
      <c r="AC137" t="str">
        <f ca="1">SUBSTITUTE(OFFSET('Todas paradas'!K$1,R137+W137-1,0),"/","_")</f>
        <v>Ruta 3_3</v>
      </c>
      <c r="AD137" t="str">
        <f ca="1">IF(X137,OFFSET('Todas paradas'!L$1,R137+W137-1,0),OFFSET('Todas paradas'!Q$1,R137+W137-1,0))</f>
        <v>Compromiso de Caspe, nº 76 (Pd. Bus)</v>
      </c>
      <c r="AE137" s="36" t="str">
        <f ca="1">IF(X137,OFFSET('Todas paradas'!M$1,R137+W137-1,0),"")</f>
        <v>05:00</v>
      </c>
      <c r="AF137" s="36" t="str">
        <f ca="1">IF(X137,OFFSET('Todas paradas'!N$1,R137+W137-1,0),"")</f>
        <v>12:57</v>
      </c>
      <c r="AG137" s="36" t="str">
        <f ca="1">IF(X137,OFFSET('Todas paradas'!O$1,R137+W137-1,0),"")</f>
        <v>20:57</v>
      </c>
      <c r="AH137" s="36" t="str">
        <f ca="1">IF(X137,OFFSET('Todas paradas'!P$1,R137+W137-1,0),"")</f>
        <v>07:00</v>
      </c>
    </row>
    <row r="138" spans="11:34" x14ac:dyDescent="0.25">
      <c r="K138" s="36">
        <f t="shared" si="40"/>
        <v>136</v>
      </c>
      <c r="L138" s="36">
        <f t="shared" ca="1" si="47"/>
        <v>132</v>
      </c>
      <c r="M138" s="38">
        <f t="shared" ca="1" si="41"/>
        <v>14</v>
      </c>
      <c r="N138" s="38">
        <f t="shared" ca="1" si="42"/>
        <v>4</v>
      </c>
      <c r="O138" s="36">
        <f t="shared" ca="1" si="43"/>
        <v>0</v>
      </c>
      <c r="P138" s="36">
        <f t="shared" ca="1" si="44"/>
        <v>1</v>
      </c>
      <c r="Q138" s="36" t="str">
        <f t="shared" ca="1" si="45"/>
        <v>1D</v>
      </c>
      <c r="R138" s="36">
        <f t="shared" ca="1" si="48"/>
        <v>433</v>
      </c>
      <c r="S138" s="36">
        <f t="shared" ca="1" si="49"/>
        <v>27</v>
      </c>
      <c r="T138" s="36">
        <f t="shared" ca="1" si="50"/>
        <v>14</v>
      </c>
      <c r="U138" s="36">
        <f t="shared" ca="1" si="46"/>
        <v>30</v>
      </c>
      <c r="V138" s="39"/>
      <c r="W138" s="38">
        <f t="shared" ca="1" si="36"/>
        <v>13</v>
      </c>
      <c r="X138" s="38">
        <f t="shared" ca="1" si="37"/>
        <v>1</v>
      </c>
      <c r="Y138" s="38">
        <f t="shared" ca="1" si="39"/>
        <v>0</v>
      </c>
      <c r="Z138" s="38">
        <f t="shared" ca="1" si="38"/>
        <v>14</v>
      </c>
      <c r="AA138" s="38"/>
      <c r="AB138" s="36" t="str">
        <f t="shared" ca="1" si="51"/>
        <v>Rutas_3</v>
      </c>
      <c r="AC138" t="str">
        <f ca="1">SUBSTITUTE(OFFSET('Todas paradas'!K$1,R138+W138-1,0),"/","_")</f>
        <v>Ruta 3_3</v>
      </c>
      <c r="AD138" t="str">
        <f ca="1">IF(X138,OFFSET('Todas paradas'!L$1,R138+W138-1,0),OFFSET('Todas paradas'!Q$1,R138+W138-1,0))</f>
        <v>Opel Planta en Figueruelas</v>
      </c>
      <c r="AE138" s="36" t="str">
        <f ca="1">IF(X138,OFFSET('Todas paradas'!M$1,R138+W138-1,0),"")</f>
        <v>05:30</v>
      </c>
      <c r="AF138" s="36" t="str">
        <f ca="1">IF(X138,OFFSET('Todas paradas'!N$1,R138+W138-1,0),"")</f>
        <v>13:30</v>
      </c>
      <c r="AG138" s="36" t="str">
        <f ca="1">IF(X138,OFFSET('Todas paradas'!O$1,R138+W138-1,0),"")</f>
        <v>21:30</v>
      </c>
      <c r="AH138" s="36" t="str">
        <f ca="1">IF(X138,OFFSET('Todas paradas'!P$1,R138+W138-1,0),"")</f>
        <v>07:30</v>
      </c>
    </row>
    <row r="139" spans="11:34" x14ac:dyDescent="0.25">
      <c r="K139" s="36">
        <f t="shared" si="40"/>
        <v>137</v>
      </c>
      <c r="L139" s="36">
        <f t="shared" ca="1" si="47"/>
        <v>133</v>
      </c>
      <c r="M139" s="38">
        <f t="shared" ca="1" si="41"/>
        <v>15</v>
      </c>
      <c r="N139" s="38">
        <f t="shared" ca="1" si="42"/>
        <v>4</v>
      </c>
      <c r="O139" s="36">
        <f t="shared" ca="1" si="43"/>
        <v>0</v>
      </c>
      <c r="P139" s="36">
        <f t="shared" ca="1" si="44"/>
        <v>1</v>
      </c>
      <c r="Q139" s="36" t="str">
        <f t="shared" ca="1" si="45"/>
        <v>1D</v>
      </c>
      <c r="R139" s="36">
        <f t="shared" ca="1" si="48"/>
        <v>433</v>
      </c>
      <c r="S139" s="36">
        <f t="shared" ca="1" si="49"/>
        <v>27</v>
      </c>
      <c r="T139" s="36">
        <f t="shared" ca="1" si="50"/>
        <v>14</v>
      </c>
      <c r="U139" s="36">
        <f t="shared" ca="1" si="46"/>
        <v>30</v>
      </c>
      <c r="V139" s="39"/>
      <c r="W139" s="38">
        <f t="shared" ca="1" si="36"/>
        <v>1</v>
      </c>
      <c r="X139" s="38">
        <f t="shared" ca="1" si="37"/>
        <v>0</v>
      </c>
      <c r="Y139" s="38">
        <f t="shared" ca="1" si="39"/>
        <v>1</v>
      </c>
      <c r="Z139" s="38">
        <f t="shared" ca="1" si="38"/>
        <v>15</v>
      </c>
      <c r="AA139" s="38"/>
      <c r="AB139" s="36" t="str">
        <f t="shared" ca="1" si="51"/>
        <v>Rutas_3</v>
      </c>
      <c r="AC139" t="str">
        <f ca="1">SUBSTITUTE(OFFSET('Todas paradas'!K$1,R139+W139-1,0),"/","_")</f>
        <v>Ruta 3_3</v>
      </c>
      <c r="AD139" t="str">
        <f ca="1">IF(X139,OFFSET('Todas paradas'!L$1,R139+W139-1,0),OFFSET('Todas paradas'!Q$1,R139+W139-1,0))</f>
        <v>Opel Planta en Figueruelas</v>
      </c>
      <c r="AE139" s="36" t="str">
        <f ca="1">IF(X139,OFFSET('Todas paradas'!M$1,R139+W139-1,0),"")</f>
        <v/>
      </c>
      <c r="AF139" s="36" t="str">
        <f ca="1">IF(X139,OFFSET('Todas paradas'!N$1,R139+W139-1,0),"")</f>
        <v/>
      </c>
      <c r="AG139" s="36" t="str">
        <f ca="1">IF(X139,OFFSET('Todas paradas'!O$1,R139+W139-1,0),"")</f>
        <v/>
      </c>
      <c r="AH139" s="36" t="str">
        <f ca="1">IF(X139,OFFSET('Todas paradas'!P$1,R139+W139-1,0),"")</f>
        <v/>
      </c>
    </row>
    <row r="140" spans="11:34" x14ac:dyDescent="0.25">
      <c r="K140" s="36">
        <f t="shared" si="40"/>
        <v>138</v>
      </c>
      <c r="L140" s="36">
        <f t="shared" ca="1" si="47"/>
        <v>134</v>
      </c>
      <c r="M140" s="38">
        <f t="shared" ca="1" si="41"/>
        <v>16</v>
      </c>
      <c r="N140" s="38">
        <f t="shared" ca="1" si="42"/>
        <v>4</v>
      </c>
      <c r="O140" s="36">
        <f t="shared" ca="1" si="43"/>
        <v>0</v>
      </c>
      <c r="P140" s="36">
        <f t="shared" ca="1" si="44"/>
        <v>1</v>
      </c>
      <c r="Q140" s="36" t="str">
        <f t="shared" ca="1" si="45"/>
        <v>1D</v>
      </c>
      <c r="R140" s="36">
        <f t="shared" ca="1" si="48"/>
        <v>433</v>
      </c>
      <c r="S140" s="36">
        <f t="shared" ca="1" si="49"/>
        <v>27</v>
      </c>
      <c r="T140" s="36">
        <f t="shared" ca="1" si="50"/>
        <v>14</v>
      </c>
      <c r="U140" s="36">
        <f t="shared" ca="1" si="46"/>
        <v>30</v>
      </c>
      <c r="V140" s="39"/>
      <c r="W140" s="38">
        <f t="shared" ca="1" si="36"/>
        <v>2</v>
      </c>
      <c r="X140" s="38">
        <f t="shared" ca="1" si="37"/>
        <v>0</v>
      </c>
      <c r="Y140" s="38">
        <f t="shared" ca="1" si="39"/>
        <v>1</v>
      </c>
      <c r="Z140" s="38">
        <f t="shared" ca="1" si="38"/>
        <v>16</v>
      </c>
      <c r="AA140" s="38"/>
      <c r="AB140" s="36" t="str">
        <f t="shared" ca="1" si="51"/>
        <v>Rutas_3</v>
      </c>
      <c r="AC140" t="str">
        <f ca="1">SUBSTITUTE(OFFSET('Todas paradas'!K$1,R140+W140-1,0),"/","_")</f>
        <v>Ruta 3_3</v>
      </c>
      <c r="AD140" t="str">
        <f ca="1">IF(X140,OFFSET('Todas paradas'!L$1,R140+W140-1,0),OFFSET('Todas paradas'!Q$1,R140+W140-1,0))</f>
        <v>Vía Hispanidad (frente nº 132 - 2º paso de cebra)</v>
      </c>
      <c r="AE140" s="36" t="str">
        <f ca="1">IF(X140,OFFSET('Todas paradas'!M$1,R140+W140-1,0),"")</f>
        <v/>
      </c>
      <c r="AF140" s="36" t="str">
        <f ca="1">IF(X140,OFFSET('Todas paradas'!N$1,R140+W140-1,0),"")</f>
        <v/>
      </c>
      <c r="AG140" s="36" t="str">
        <f ca="1">IF(X140,OFFSET('Todas paradas'!O$1,R140+W140-1,0),"")</f>
        <v/>
      </c>
      <c r="AH140" s="36" t="str">
        <f ca="1">IF(X140,OFFSET('Todas paradas'!P$1,R140+W140-1,0),"")</f>
        <v/>
      </c>
    </row>
    <row r="141" spans="11:34" x14ac:dyDescent="0.25">
      <c r="K141" s="36">
        <f t="shared" si="40"/>
        <v>139</v>
      </c>
      <c r="L141" s="36">
        <f t="shared" ca="1" si="47"/>
        <v>135</v>
      </c>
      <c r="M141" s="38">
        <f t="shared" ca="1" si="41"/>
        <v>17</v>
      </c>
      <c r="N141" s="38">
        <f t="shared" ca="1" si="42"/>
        <v>4</v>
      </c>
      <c r="O141" s="36">
        <f t="shared" ca="1" si="43"/>
        <v>0</v>
      </c>
      <c r="P141" s="36">
        <f t="shared" ca="1" si="44"/>
        <v>1</v>
      </c>
      <c r="Q141" s="36" t="str">
        <f t="shared" ca="1" si="45"/>
        <v>1D</v>
      </c>
      <c r="R141" s="36">
        <f t="shared" ca="1" si="48"/>
        <v>433</v>
      </c>
      <c r="S141" s="36">
        <f t="shared" ca="1" si="49"/>
        <v>27</v>
      </c>
      <c r="T141" s="36">
        <f t="shared" ca="1" si="50"/>
        <v>14</v>
      </c>
      <c r="U141" s="36">
        <f t="shared" ca="1" si="46"/>
        <v>30</v>
      </c>
      <c r="V141" s="39"/>
      <c r="W141" s="38">
        <f t="shared" ca="1" si="36"/>
        <v>3</v>
      </c>
      <c r="X141" s="38">
        <f t="shared" ca="1" si="37"/>
        <v>0</v>
      </c>
      <c r="Y141" s="38">
        <f t="shared" ca="1" si="39"/>
        <v>1</v>
      </c>
      <c r="Z141" s="38">
        <f t="shared" ca="1" si="38"/>
        <v>17</v>
      </c>
      <c r="AA141" s="38"/>
      <c r="AB141" s="36" t="str">
        <f t="shared" ca="1" si="51"/>
        <v>Rutas_3</v>
      </c>
      <c r="AC141" t="str">
        <f ca="1">SUBSTITUTE(OFFSET('Todas paradas'!K$1,R141+W141-1,0),"/","_")</f>
        <v>Ruta 3_3</v>
      </c>
      <c r="AD141" t="str">
        <f ca="1">IF(X141,OFFSET('Todas paradas'!L$1,R141+W141-1,0),OFFSET('Todas paradas'!Q$1,R141+W141-1,0))</f>
        <v>Vía Hispanidad (frente Escultor Palao - Pd. Bus)</v>
      </c>
      <c r="AE141" s="36" t="str">
        <f ca="1">IF(X141,OFFSET('Todas paradas'!M$1,R141+W141-1,0),"")</f>
        <v/>
      </c>
      <c r="AF141" s="36" t="str">
        <f ca="1">IF(X141,OFFSET('Todas paradas'!N$1,R141+W141-1,0),"")</f>
        <v/>
      </c>
      <c r="AG141" s="36" t="str">
        <f ca="1">IF(X141,OFFSET('Todas paradas'!O$1,R141+W141-1,0),"")</f>
        <v/>
      </c>
      <c r="AH141" s="36" t="str">
        <f ca="1">IF(X141,OFFSET('Todas paradas'!P$1,R141+W141-1,0),"")</f>
        <v/>
      </c>
    </row>
    <row r="142" spans="11:34" x14ac:dyDescent="0.25">
      <c r="K142" s="36">
        <f t="shared" si="40"/>
        <v>140</v>
      </c>
      <c r="L142" s="36">
        <f t="shared" ca="1" si="47"/>
        <v>136</v>
      </c>
      <c r="M142" s="38">
        <f t="shared" ca="1" si="41"/>
        <v>18</v>
      </c>
      <c r="N142" s="38">
        <f t="shared" ca="1" si="42"/>
        <v>4</v>
      </c>
      <c r="O142" s="36">
        <f t="shared" ca="1" si="43"/>
        <v>0</v>
      </c>
      <c r="P142" s="36">
        <f t="shared" ca="1" si="44"/>
        <v>1</v>
      </c>
      <c r="Q142" s="36" t="str">
        <f t="shared" ca="1" si="45"/>
        <v>1D</v>
      </c>
      <c r="R142" s="36">
        <f t="shared" ca="1" si="48"/>
        <v>433</v>
      </c>
      <c r="S142" s="36">
        <f t="shared" ca="1" si="49"/>
        <v>27</v>
      </c>
      <c r="T142" s="36">
        <f t="shared" ca="1" si="50"/>
        <v>14</v>
      </c>
      <c r="U142" s="36">
        <f t="shared" ca="1" si="46"/>
        <v>30</v>
      </c>
      <c r="V142" s="39"/>
      <c r="W142" s="38">
        <f t="shared" ca="1" si="36"/>
        <v>4</v>
      </c>
      <c r="X142" s="38">
        <f t="shared" ca="1" si="37"/>
        <v>0</v>
      </c>
      <c r="Y142" s="38">
        <f t="shared" ca="1" si="39"/>
        <v>1</v>
      </c>
      <c r="Z142" s="38">
        <f t="shared" ca="1" si="38"/>
        <v>18</v>
      </c>
      <c r="AA142" s="38"/>
      <c r="AB142" s="36" t="str">
        <f t="shared" ca="1" si="51"/>
        <v>Rutas_3</v>
      </c>
      <c r="AC142" t="str">
        <f ca="1">SUBSTITUTE(OFFSET('Todas paradas'!K$1,R142+W142-1,0),"/","_")</f>
        <v>Ruta 3_3</v>
      </c>
      <c r="AD142" t="str">
        <f ca="1">IF(X142,OFFSET('Todas paradas'!L$1,R142+W142-1,0),OFFSET('Todas paradas'!Q$1,R142+W142-1,0))</f>
        <v>Vía Hispanidad (frente Villa de Andorra - Pd. Bus)</v>
      </c>
      <c r="AE142" s="36" t="str">
        <f ca="1">IF(X142,OFFSET('Todas paradas'!M$1,R142+W142-1,0),"")</f>
        <v/>
      </c>
      <c r="AF142" s="36" t="str">
        <f ca="1">IF(X142,OFFSET('Todas paradas'!N$1,R142+W142-1,0),"")</f>
        <v/>
      </c>
      <c r="AG142" s="36" t="str">
        <f ca="1">IF(X142,OFFSET('Todas paradas'!O$1,R142+W142-1,0),"")</f>
        <v/>
      </c>
      <c r="AH142" s="36" t="str">
        <f ca="1">IF(X142,OFFSET('Todas paradas'!P$1,R142+W142-1,0),"")</f>
        <v/>
      </c>
    </row>
    <row r="143" spans="11:34" x14ac:dyDescent="0.25">
      <c r="K143" s="36">
        <f t="shared" si="40"/>
        <v>141</v>
      </c>
      <c r="L143" s="36">
        <f t="shared" ca="1" si="47"/>
        <v>137</v>
      </c>
      <c r="M143" s="38">
        <f t="shared" ca="1" si="41"/>
        <v>19</v>
      </c>
      <c r="N143" s="38">
        <f t="shared" ca="1" si="42"/>
        <v>4</v>
      </c>
      <c r="O143" s="36">
        <f t="shared" ca="1" si="43"/>
        <v>0</v>
      </c>
      <c r="P143" s="36">
        <f t="shared" ca="1" si="44"/>
        <v>1</v>
      </c>
      <c r="Q143" s="36" t="str">
        <f t="shared" ca="1" si="45"/>
        <v>1D</v>
      </c>
      <c r="R143" s="36">
        <f t="shared" ca="1" si="48"/>
        <v>433</v>
      </c>
      <c r="S143" s="36">
        <f t="shared" ca="1" si="49"/>
        <v>27</v>
      </c>
      <c r="T143" s="36">
        <f t="shared" ca="1" si="50"/>
        <v>14</v>
      </c>
      <c r="U143" s="36">
        <f t="shared" ca="1" si="46"/>
        <v>30</v>
      </c>
      <c r="V143" s="39"/>
      <c r="W143" s="38">
        <f t="shared" ca="1" si="36"/>
        <v>5</v>
      </c>
      <c r="X143" s="38">
        <f t="shared" ca="1" si="37"/>
        <v>0</v>
      </c>
      <c r="Y143" s="38">
        <f t="shared" ca="1" si="39"/>
        <v>1</v>
      </c>
      <c r="Z143" s="38">
        <f t="shared" ca="1" si="38"/>
        <v>19</v>
      </c>
      <c r="AA143" s="38"/>
      <c r="AB143" s="36" t="str">
        <f t="shared" ca="1" si="51"/>
        <v>Rutas_3</v>
      </c>
      <c r="AC143" t="str">
        <f ca="1">SUBSTITUTE(OFFSET('Todas paradas'!K$1,R143+W143-1,0),"/","_")</f>
        <v>Ruta 3_3</v>
      </c>
      <c r="AD143" t="str">
        <f ca="1">IF(X143,OFFSET('Todas paradas'!L$1,R143+W143-1,0),OFFSET('Todas paradas'!Q$1,R143+W143-1,0))</f>
        <v>Vía Hispanidad (esq. Gómez Laguna - Pd. Bus)</v>
      </c>
      <c r="AE143" s="36" t="str">
        <f ca="1">IF(X143,OFFSET('Todas paradas'!M$1,R143+W143-1,0),"")</f>
        <v/>
      </c>
      <c r="AF143" s="36" t="str">
        <f ca="1">IF(X143,OFFSET('Todas paradas'!N$1,R143+W143-1,0),"")</f>
        <v/>
      </c>
      <c r="AG143" s="36" t="str">
        <f ca="1">IF(X143,OFFSET('Todas paradas'!O$1,R143+W143-1,0),"")</f>
        <v/>
      </c>
      <c r="AH143" s="36" t="str">
        <f ca="1">IF(X143,OFFSET('Todas paradas'!P$1,R143+W143-1,0),"")</f>
        <v/>
      </c>
    </row>
    <row r="144" spans="11:34" x14ac:dyDescent="0.25">
      <c r="K144" s="36">
        <f t="shared" si="40"/>
        <v>142</v>
      </c>
      <c r="L144" s="36">
        <f t="shared" ca="1" si="47"/>
        <v>138</v>
      </c>
      <c r="M144" s="38">
        <f t="shared" ca="1" si="41"/>
        <v>20</v>
      </c>
      <c r="N144" s="38">
        <f t="shared" ca="1" si="42"/>
        <v>4</v>
      </c>
      <c r="O144" s="36">
        <f t="shared" ca="1" si="43"/>
        <v>0</v>
      </c>
      <c r="P144" s="36">
        <f t="shared" ca="1" si="44"/>
        <v>1</v>
      </c>
      <c r="Q144" s="36" t="str">
        <f t="shared" ca="1" si="45"/>
        <v>1D</v>
      </c>
      <c r="R144" s="36">
        <f t="shared" ca="1" si="48"/>
        <v>433</v>
      </c>
      <c r="S144" s="36">
        <f t="shared" ca="1" si="49"/>
        <v>27</v>
      </c>
      <c r="T144" s="36">
        <f t="shared" ca="1" si="50"/>
        <v>14</v>
      </c>
      <c r="U144" s="36">
        <f t="shared" ca="1" si="46"/>
        <v>30</v>
      </c>
      <c r="V144" s="39"/>
      <c r="W144" s="38">
        <f t="shared" ca="1" si="36"/>
        <v>6</v>
      </c>
      <c r="X144" s="38">
        <f t="shared" ca="1" si="37"/>
        <v>0</v>
      </c>
      <c r="Y144" s="38">
        <f t="shared" ca="1" si="39"/>
        <v>1</v>
      </c>
      <c r="Z144" s="38">
        <f t="shared" ca="1" si="38"/>
        <v>20</v>
      </c>
      <c r="AA144" s="38"/>
      <c r="AB144" s="36" t="str">
        <f t="shared" ca="1" si="51"/>
        <v>Rutas_3</v>
      </c>
      <c r="AC144" t="str">
        <f ca="1">SUBSTITUTE(OFFSET('Todas paradas'!K$1,R144+W144-1,0),"/","_")</f>
        <v>Ruta 3_3</v>
      </c>
      <c r="AD144" t="str">
        <f ca="1">IF(X144,OFFSET('Todas paradas'!L$1,R144+W144-1,0),OFFSET('Todas paradas'!Q$1,R144+W144-1,0))</f>
        <v>Vía Hispanidad (frente Sainz de Varanda)</v>
      </c>
      <c r="AE144" s="36" t="str">
        <f ca="1">IF(X144,OFFSET('Todas paradas'!M$1,R144+W144-1,0),"")</f>
        <v/>
      </c>
      <c r="AF144" s="36" t="str">
        <f ca="1">IF(X144,OFFSET('Todas paradas'!N$1,R144+W144-1,0),"")</f>
        <v/>
      </c>
      <c r="AG144" s="36" t="str">
        <f ca="1">IF(X144,OFFSET('Todas paradas'!O$1,R144+W144-1,0),"")</f>
        <v/>
      </c>
      <c r="AH144" s="36" t="str">
        <f ca="1">IF(X144,OFFSET('Todas paradas'!P$1,R144+W144-1,0),"")</f>
        <v/>
      </c>
    </row>
    <row r="145" spans="11:34" x14ac:dyDescent="0.25">
      <c r="K145" s="36">
        <f t="shared" si="40"/>
        <v>143</v>
      </c>
      <c r="L145" s="36">
        <f t="shared" ca="1" si="47"/>
        <v>139</v>
      </c>
      <c r="M145" s="38">
        <f t="shared" ca="1" si="41"/>
        <v>21</v>
      </c>
      <c r="N145" s="38">
        <f t="shared" ca="1" si="42"/>
        <v>4</v>
      </c>
      <c r="O145" s="36">
        <f t="shared" ca="1" si="43"/>
        <v>0</v>
      </c>
      <c r="P145" s="36">
        <f t="shared" ca="1" si="44"/>
        <v>1</v>
      </c>
      <c r="Q145" s="36" t="str">
        <f t="shared" ca="1" si="45"/>
        <v>1D</v>
      </c>
      <c r="R145" s="36">
        <f t="shared" ca="1" si="48"/>
        <v>433</v>
      </c>
      <c r="S145" s="36">
        <f t="shared" ca="1" si="49"/>
        <v>27</v>
      </c>
      <c r="T145" s="36">
        <f t="shared" ca="1" si="50"/>
        <v>14</v>
      </c>
      <c r="U145" s="36">
        <f t="shared" ca="1" si="46"/>
        <v>30</v>
      </c>
      <c r="V145" s="39"/>
      <c r="W145" s="38">
        <f t="shared" ca="1" si="36"/>
        <v>7</v>
      </c>
      <c r="X145" s="38">
        <f t="shared" ca="1" si="37"/>
        <v>0</v>
      </c>
      <c r="Y145" s="38">
        <f t="shared" ca="1" si="39"/>
        <v>1</v>
      </c>
      <c r="Z145" s="38">
        <f t="shared" ca="1" si="38"/>
        <v>21</v>
      </c>
      <c r="AA145" s="38"/>
      <c r="AB145" s="36" t="str">
        <f t="shared" ca="1" si="51"/>
        <v>Rutas_3</v>
      </c>
      <c r="AC145" t="str">
        <f ca="1">SUBSTITUTE(OFFSET('Todas paradas'!K$1,R145+W145-1,0),"/","_")</f>
        <v>Ruta 3_3</v>
      </c>
      <c r="AD145" t="str">
        <f ca="1">IF(X145,OFFSET('Todas paradas'!L$1,R145+W145-1,0),OFFSET('Todas paradas'!Q$1,R145+W145-1,0))</f>
        <v>Vía Hispanidad (Gasolinera Casablanca - esq. C/ La Vía)</v>
      </c>
      <c r="AE145" s="36" t="str">
        <f ca="1">IF(X145,OFFSET('Todas paradas'!M$1,R145+W145-1,0),"")</f>
        <v/>
      </c>
      <c r="AF145" s="36" t="str">
        <f ca="1">IF(X145,OFFSET('Todas paradas'!N$1,R145+W145-1,0),"")</f>
        <v/>
      </c>
      <c r="AG145" s="36" t="str">
        <f ca="1">IF(X145,OFFSET('Todas paradas'!O$1,R145+W145-1,0),"")</f>
        <v/>
      </c>
      <c r="AH145" s="36" t="str">
        <f ca="1">IF(X145,OFFSET('Todas paradas'!P$1,R145+W145-1,0),"")</f>
        <v/>
      </c>
    </row>
    <row r="146" spans="11:34" x14ac:dyDescent="0.25">
      <c r="K146" s="36">
        <f t="shared" si="40"/>
        <v>144</v>
      </c>
      <c r="L146" s="36">
        <f t="shared" ca="1" si="47"/>
        <v>140</v>
      </c>
      <c r="M146" s="38">
        <f t="shared" ca="1" si="41"/>
        <v>22</v>
      </c>
      <c r="N146" s="38">
        <f t="shared" ca="1" si="42"/>
        <v>4</v>
      </c>
      <c r="O146" s="36">
        <f t="shared" ca="1" si="43"/>
        <v>0</v>
      </c>
      <c r="P146" s="36">
        <f t="shared" ca="1" si="44"/>
        <v>1</v>
      </c>
      <c r="Q146" s="36" t="str">
        <f t="shared" ca="1" si="45"/>
        <v>1D</v>
      </c>
      <c r="R146" s="36">
        <f t="shared" ca="1" si="48"/>
        <v>433</v>
      </c>
      <c r="S146" s="36">
        <f t="shared" ca="1" si="49"/>
        <v>27</v>
      </c>
      <c r="T146" s="36">
        <f t="shared" ca="1" si="50"/>
        <v>14</v>
      </c>
      <c r="U146" s="36">
        <f t="shared" ca="1" si="46"/>
        <v>30</v>
      </c>
      <c r="V146" s="39"/>
      <c r="W146" s="38">
        <f t="shared" ca="1" si="36"/>
        <v>8</v>
      </c>
      <c r="X146" s="38">
        <f t="shared" ca="1" si="37"/>
        <v>0</v>
      </c>
      <c r="Y146" s="38">
        <f t="shared" ca="1" si="39"/>
        <v>1</v>
      </c>
      <c r="Z146" s="38">
        <f t="shared" ca="1" si="38"/>
        <v>22</v>
      </c>
      <c r="AA146" s="38"/>
      <c r="AB146" s="36" t="str">
        <f t="shared" ca="1" si="51"/>
        <v>Rutas_3</v>
      </c>
      <c r="AC146" t="str">
        <f ca="1">SUBSTITUTE(OFFSET('Todas paradas'!K$1,R146+W146-1,0),"/","_")</f>
        <v>Ruta 3_3</v>
      </c>
      <c r="AD146" t="str">
        <f ca="1">IF(X146,OFFSET('Todas paradas'!L$1,R146+W146-1,0),OFFSET('Todas paradas'!Q$1,R146+W146-1,0))</f>
        <v>Avd. América, nº 11 (frente Plaza Canteras)</v>
      </c>
      <c r="AE146" s="36" t="str">
        <f ca="1">IF(X146,OFFSET('Todas paradas'!M$1,R146+W146-1,0),"")</f>
        <v/>
      </c>
      <c r="AF146" s="36" t="str">
        <f ca="1">IF(X146,OFFSET('Todas paradas'!N$1,R146+W146-1,0),"")</f>
        <v/>
      </c>
      <c r="AG146" s="36" t="str">
        <f ca="1">IF(X146,OFFSET('Todas paradas'!O$1,R146+W146-1,0),"")</f>
        <v/>
      </c>
      <c r="AH146" s="36" t="str">
        <f ca="1">IF(X146,OFFSET('Todas paradas'!P$1,R146+W146-1,0),"")</f>
        <v/>
      </c>
    </row>
    <row r="147" spans="11:34" x14ac:dyDescent="0.25">
      <c r="K147" s="36">
        <f t="shared" si="40"/>
        <v>145</v>
      </c>
      <c r="L147" s="36">
        <f t="shared" ca="1" si="47"/>
        <v>141</v>
      </c>
      <c r="M147" s="38">
        <f t="shared" ca="1" si="41"/>
        <v>23</v>
      </c>
      <c r="N147" s="38">
        <f t="shared" ca="1" si="42"/>
        <v>4</v>
      </c>
      <c r="O147" s="36">
        <f t="shared" ca="1" si="43"/>
        <v>0</v>
      </c>
      <c r="P147" s="36">
        <f t="shared" ca="1" si="44"/>
        <v>1</v>
      </c>
      <c r="Q147" s="36" t="str">
        <f t="shared" ca="1" si="45"/>
        <v>1D</v>
      </c>
      <c r="R147" s="36">
        <f t="shared" ca="1" si="48"/>
        <v>433</v>
      </c>
      <c r="S147" s="36">
        <f t="shared" ca="1" si="49"/>
        <v>27</v>
      </c>
      <c r="T147" s="36">
        <f t="shared" ca="1" si="50"/>
        <v>14</v>
      </c>
      <c r="U147" s="36">
        <f t="shared" ca="1" si="46"/>
        <v>30</v>
      </c>
      <c r="V147" s="39"/>
      <c r="W147" s="38">
        <f t="shared" ca="1" si="36"/>
        <v>9</v>
      </c>
      <c r="X147" s="38">
        <f t="shared" ca="1" si="37"/>
        <v>0</v>
      </c>
      <c r="Y147" s="38">
        <f t="shared" ca="1" si="39"/>
        <v>1</v>
      </c>
      <c r="Z147" s="38">
        <f t="shared" ca="1" si="38"/>
        <v>23</v>
      </c>
      <c r="AA147" s="38"/>
      <c r="AB147" s="36" t="str">
        <f t="shared" ca="1" si="51"/>
        <v>Rutas_3</v>
      </c>
      <c r="AC147" t="str">
        <f ca="1">SUBSTITUTE(OFFSET('Todas paradas'!K$1,R147+W147-1,0),"/","_")</f>
        <v>Ruta 3_3</v>
      </c>
      <c r="AD147" t="str">
        <f ca="1">IF(X147,OFFSET('Todas paradas'!L$1,R147+W147-1,0),OFFSET('Todas paradas'!Q$1,R147+W147-1,0))</f>
        <v>Avd. San José (esq. C/ Bellavista - Pd. Bus)</v>
      </c>
      <c r="AE147" s="36" t="str">
        <f ca="1">IF(X147,OFFSET('Todas paradas'!M$1,R147+W147-1,0),"")</f>
        <v/>
      </c>
      <c r="AF147" s="36" t="str">
        <f ca="1">IF(X147,OFFSET('Todas paradas'!N$1,R147+W147-1,0),"")</f>
        <v/>
      </c>
      <c r="AG147" s="36" t="str">
        <f ca="1">IF(X147,OFFSET('Todas paradas'!O$1,R147+W147-1,0),"")</f>
        <v/>
      </c>
      <c r="AH147" s="36" t="str">
        <f ca="1">IF(X147,OFFSET('Todas paradas'!P$1,R147+W147-1,0),"")</f>
        <v/>
      </c>
    </row>
    <row r="148" spans="11:34" x14ac:dyDescent="0.25">
      <c r="K148" s="36">
        <f t="shared" si="40"/>
        <v>146</v>
      </c>
      <c r="L148" s="36">
        <f t="shared" ca="1" si="47"/>
        <v>142</v>
      </c>
      <c r="M148" s="38">
        <f t="shared" ca="1" si="41"/>
        <v>24</v>
      </c>
      <c r="N148" s="38">
        <f t="shared" ca="1" si="42"/>
        <v>4</v>
      </c>
      <c r="O148" s="36">
        <f t="shared" ca="1" si="43"/>
        <v>0</v>
      </c>
      <c r="P148" s="36">
        <f t="shared" ca="1" si="44"/>
        <v>1</v>
      </c>
      <c r="Q148" s="36" t="str">
        <f t="shared" ca="1" si="45"/>
        <v>1D</v>
      </c>
      <c r="R148" s="36">
        <f t="shared" ca="1" si="48"/>
        <v>433</v>
      </c>
      <c r="S148" s="36">
        <f t="shared" ca="1" si="49"/>
        <v>27</v>
      </c>
      <c r="T148" s="36">
        <f t="shared" ca="1" si="50"/>
        <v>14</v>
      </c>
      <c r="U148" s="36">
        <f t="shared" ca="1" si="46"/>
        <v>30</v>
      </c>
      <c r="V148" s="39"/>
      <c r="W148" s="38">
        <f t="shared" ca="1" si="36"/>
        <v>10</v>
      </c>
      <c r="X148" s="38">
        <f t="shared" ca="1" si="37"/>
        <v>0</v>
      </c>
      <c r="Y148" s="38">
        <f t="shared" ca="1" si="39"/>
        <v>1</v>
      </c>
      <c r="Z148" s="38">
        <f t="shared" ca="1" si="38"/>
        <v>24</v>
      </c>
      <c r="AA148" s="38"/>
      <c r="AB148" s="36" t="str">
        <f t="shared" ca="1" si="51"/>
        <v>Rutas_3</v>
      </c>
      <c r="AC148" t="str">
        <f ca="1">SUBSTITUTE(OFFSET('Todas paradas'!K$1,R148+W148-1,0),"/","_")</f>
        <v>Ruta 3_3</v>
      </c>
      <c r="AD148" t="str">
        <f ca="1">IF(X148,OFFSET('Todas paradas'!L$1,R148+W148-1,0),OFFSET('Todas paradas'!Q$1,R148+W148-1,0))</f>
        <v>Avd. San José, nº 97 (Pd. Bus)</v>
      </c>
      <c r="AE148" s="36" t="str">
        <f ca="1">IF(X148,OFFSET('Todas paradas'!M$1,R148+W148-1,0),"")</f>
        <v/>
      </c>
      <c r="AF148" s="36" t="str">
        <f ca="1">IF(X148,OFFSET('Todas paradas'!N$1,R148+W148-1,0),"")</f>
        <v/>
      </c>
      <c r="AG148" s="36" t="str">
        <f ca="1">IF(X148,OFFSET('Todas paradas'!O$1,R148+W148-1,0),"")</f>
        <v/>
      </c>
      <c r="AH148" s="36" t="str">
        <f ca="1">IF(X148,OFFSET('Todas paradas'!P$1,R148+W148-1,0),"")</f>
        <v/>
      </c>
    </row>
    <row r="149" spans="11:34" x14ac:dyDescent="0.25">
      <c r="K149" s="36">
        <f t="shared" si="40"/>
        <v>147</v>
      </c>
      <c r="L149" s="36">
        <f t="shared" ca="1" si="47"/>
        <v>143</v>
      </c>
      <c r="M149" s="38">
        <f t="shared" ca="1" si="41"/>
        <v>25</v>
      </c>
      <c r="N149" s="38">
        <f t="shared" ca="1" si="42"/>
        <v>4</v>
      </c>
      <c r="O149" s="36">
        <f t="shared" ca="1" si="43"/>
        <v>0</v>
      </c>
      <c r="P149" s="36">
        <f t="shared" ca="1" si="44"/>
        <v>1</v>
      </c>
      <c r="Q149" s="36" t="str">
        <f t="shared" ca="1" si="45"/>
        <v>1D</v>
      </c>
      <c r="R149" s="36">
        <f t="shared" ca="1" si="48"/>
        <v>433</v>
      </c>
      <c r="S149" s="36">
        <f t="shared" ca="1" si="49"/>
        <v>27</v>
      </c>
      <c r="T149" s="36">
        <f t="shared" ca="1" si="50"/>
        <v>14</v>
      </c>
      <c r="U149" s="36">
        <f t="shared" ca="1" si="46"/>
        <v>30</v>
      </c>
      <c r="V149" s="39"/>
      <c r="W149" s="38">
        <f t="shared" ca="1" si="36"/>
        <v>11</v>
      </c>
      <c r="X149" s="38">
        <f t="shared" ca="1" si="37"/>
        <v>0</v>
      </c>
      <c r="Y149" s="38">
        <f t="shared" ca="1" si="39"/>
        <v>1</v>
      </c>
      <c r="Z149" s="38">
        <f t="shared" ca="1" si="38"/>
        <v>25</v>
      </c>
      <c r="AA149" s="38"/>
      <c r="AB149" s="36" t="str">
        <f t="shared" ca="1" si="51"/>
        <v>Rutas_3</v>
      </c>
      <c r="AC149" t="str">
        <f ca="1">SUBSTITUTE(OFFSET('Todas paradas'!K$1,R149+W149-1,0),"/","_")</f>
        <v>Ruta 3_3</v>
      </c>
      <c r="AD149" t="str">
        <f ca="1">IF(X149,OFFSET('Todas paradas'!L$1,R149+W149-1,0),OFFSET('Todas paradas'!Q$1,R149+W149-1,0))</f>
        <v>Avd. San José, nº 3 (esq. Miguel Servet - Pd. Bus)</v>
      </c>
      <c r="AE149" s="36" t="str">
        <f ca="1">IF(X149,OFFSET('Todas paradas'!M$1,R149+W149-1,0),"")</f>
        <v/>
      </c>
      <c r="AF149" s="36" t="str">
        <f ca="1">IF(X149,OFFSET('Todas paradas'!N$1,R149+W149-1,0),"")</f>
        <v/>
      </c>
      <c r="AG149" s="36" t="str">
        <f ca="1">IF(X149,OFFSET('Todas paradas'!O$1,R149+W149-1,0),"")</f>
        <v/>
      </c>
      <c r="AH149" s="36" t="str">
        <f ca="1">IF(X149,OFFSET('Todas paradas'!P$1,R149+W149-1,0),"")</f>
        <v/>
      </c>
    </row>
    <row r="150" spans="11:34" x14ac:dyDescent="0.25">
      <c r="K150" s="36">
        <f t="shared" si="40"/>
        <v>148</v>
      </c>
      <c r="L150" s="36">
        <f t="shared" ca="1" si="47"/>
        <v>144</v>
      </c>
      <c r="M150" s="38">
        <f t="shared" ca="1" si="41"/>
        <v>26</v>
      </c>
      <c r="N150" s="38">
        <f t="shared" ca="1" si="42"/>
        <v>4</v>
      </c>
      <c r="O150" s="36">
        <f t="shared" ca="1" si="43"/>
        <v>0</v>
      </c>
      <c r="P150" s="36">
        <f t="shared" ca="1" si="44"/>
        <v>1</v>
      </c>
      <c r="Q150" s="36" t="str">
        <f t="shared" ca="1" si="45"/>
        <v>1D</v>
      </c>
      <c r="R150" s="36">
        <f t="shared" ca="1" si="48"/>
        <v>433</v>
      </c>
      <c r="S150" s="36">
        <f t="shared" ca="1" si="49"/>
        <v>27</v>
      </c>
      <c r="T150" s="36">
        <f t="shared" ca="1" si="50"/>
        <v>14</v>
      </c>
      <c r="U150" s="36">
        <f t="shared" ca="1" si="46"/>
        <v>30</v>
      </c>
      <c r="V150" s="39"/>
      <c r="W150" s="38">
        <f t="shared" ca="1" si="36"/>
        <v>12</v>
      </c>
      <c r="X150" s="38">
        <f t="shared" ca="1" si="37"/>
        <v>0</v>
      </c>
      <c r="Y150" s="38">
        <f t="shared" ca="1" si="39"/>
        <v>1</v>
      </c>
      <c r="Z150" s="38">
        <f t="shared" ca="1" si="38"/>
        <v>26</v>
      </c>
      <c r="AA150" s="38"/>
      <c r="AB150" s="36" t="str">
        <f t="shared" ca="1" si="51"/>
        <v>Rutas_3</v>
      </c>
      <c r="AC150" t="str">
        <f ca="1">SUBSTITUTE(OFFSET('Todas paradas'!K$1,R150+W150-1,0),"/","_")</f>
        <v>Ruta 3_3</v>
      </c>
      <c r="AD150" t="str">
        <f ca="1">IF(X150,OFFSET('Todas paradas'!L$1,R150+W150-1,0),OFFSET('Todas paradas'!Q$1,R150+W150-1,0))</f>
        <v>Compromiso de Caspe, nº 48 - Pd. Bus (esq. Doctor Iranzo)</v>
      </c>
      <c r="AE150" s="36" t="str">
        <f ca="1">IF(X150,OFFSET('Todas paradas'!M$1,R150+W150-1,0),"")</f>
        <v/>
      </c>
      <c r="AF150" s="36" t="str">
        <f ca="1">IF(X150,OFFSET('Todas paradas'!N$1,R150+W150-1,0),"")</f>
        <v/>
      </c>
      <c r="AG150" s="36" t="str">
        <f ca="1">IF(X150,OFFSET('Todas paradas'!O$1,R150+W150-1,0),"")</f>
        <v/>
      </c>
      <c r="AH150" s="36" t="str">
        <f ca="1">IF(X150,OFFSET('Todas paradas'!P$1,R150+W150-1,0),"")</f>
        <v/>
      </c>
    </row>
    <row r="151" spans="11:34" x14ac:dyDescent="0.25">
      <c r="K151" s="36">
        <f t="shared" si="40"/>
        <v>149</v>
      </c>
      <c r="L151" s="36">
        <f t="shared" ca="1" si="47"/>
        <v>145</v>
      </c>
      <c r="M151" s="38">
        <f t="shared" ca="1" si="41"/>
        <v>27</v>
      </c>
      <c r="N151" s="38">
        <f t="shared" ca="1" si="42"/>
        <v>4</v>
      </c>
      <c r="O151" s="36">
        <f t="shared" ca="1" si="43"/>
        <v>1</v>
      </c>
      <c r="P151" s="36">
        <f t="shared" ca="1" si="44"/>
        <v>1</v>
      </c>
      <c r="Q151" s="36" t="str">
        <f t="shared" ca="1" si="45"/>
        <v>1D</v>
      </c>
      <c r="R151" s="36">
        <f t="shared" ca="1" si="48"/>
        <v>433</v>
      </c>
      <c r="S151" s="36">
        <f t="shared" ca="1" si="49"/>
        <v>27</v>
      </c>
      <c r="T151" s="36">
        <f t="shared" ca="1" si="50"/>
        <v>14</v>
      </c>
      <c r="U151" s="36">
        <f t="shared" ca="1" si="46"/>
        <v>30</v>
      </c>
      <c r="V151" s="39"/>
      <c r="W151" s="38">
        <f t="shared" ca="1" si="36"/>
        <v>13</v>
      </c>
      <c r="X151" s="38">
        <f t="shared" ca="1" si="37"/>
        <v>0</v>
      </c>
      <c r="Y151" s="38">
        <f t="shared" ca="1" si="39"/>
        <v>1</v>
      </c>
      <c r="Z151" s="38">
        <f t="shared" ca="1" si="38"/>
        <v>27</v>
      </c>
      <c r="AA151" s="38"/>
      <c r="AB151" s="36" t="str">
        <f t="shared" ca="1" si="51"/>
        <v>Rutas_3</v>
      </c>
      <c r="AC151" t="str">
        <f ca="1">SUBSTITUTE(OFFSET('Todas paradas'!K$1,R151+W151-1,0),"/","_")</f>
        <v>Ruta 3_3</v>
      </c>
      <c r="AD151" t="str">
        <f ca="1">IF(X151,OFFSET('Todas paradas'!L$1,R151+W151-1,0),OFFSET('Todas paradas'!Q$1,R151+W151-1,0))</f>
        <v>Compromiso de Caspe, nº 76 (Pd. Bus)</v>
      </c>
      <c r="AE151" s="36" t="str">
        <f ca="1">IF(X151,OFFSET('Todas paradas'!M$1,R151+W151-1,0),"")</f>
        <v/>
      </c>
      <c r="AF151" s="36" t="str">
        <f ca="1">IF(X151,OFFSET('Todas paradas'!N$1,R151+W151-1,0),"")</f>
        <v/>
      </c>
      <c r="AG151" s="36" t="str">
        <f ca="1">IF(X151,OFFSET('Todas paradas'!O$1,R151+W151-1,0),"")</f>
        <v/>
      </c>
      <c r="AH151" s="36" t="str">
        <f ca="1">IF(X151,OFFSET('Todas paradas'!P$1,R151+W151-1,0),"")</f>
        <v/>
      </c>
    </row>
    <row r="152" spans="11:34" x14ac:dyDescent="0.25">
      <c r="K152" s="36">
        <f t="shared" si="40"/>
        <v>150</v>
      </c>
      <c r="L152" s="36">
        <f t="shared" ca="1" si="47"/>
        <v>146</v>
      </c>
      <c r="M152" s="38">
        <f t="shared" ca="1" si="41"/>
        <v>1</v>
      </c>
      <c r="N152" s="38">
        <f t="shared" ca="1" si="42"/>
        <v>5</v>
      </c>
      <c r="O152" s="36">
        <f t="shared" ca="1" si="43"/>
        <v>0</v>
      </c>
      <c r="P152" s="36">
        <f t="shared" ca="1" si="44"/>
        <v>1</v>
      </c>
      <c r="Q152" s="36" t="str">
        <f t="shared" ca="1" si="45"/>
        <v>3D</v>
      </c>
      <c r="R152" s="36">
        <f t="shared" ca="1" si="48"/>
        <v>153</v>
      </c>
      <c r="S152" s="36">
        <f t="shared" ca="1" si="49"/>
        <v>60</v>
      </c>
      <c r="T152" s="36">
        <f t="shared" ca="1" si="50"/>
        <v>30</v>
      </c>
      <c r="U152" s="36">
        <f t="shared" ca="1" si="46"/>
        <v>15</v>
      </c>
      <c r="V152" s="39"/>
      <c r="W152" s="38">
        <f t="shared" ca="1" si="36"/>
        <v>0</v>
      </c>
      <c r="X152" s="38">
        <f t="shared" ca="1" si="37"/>
        <v>1</v>
      </c>
      <c r="Y152" s="38">
        <f t="shared" ca="1" si="39"/>
        <v>0</v>
      </c>
      <c r="Z152" s="38">
        <f t="shared" ca="1" si="38"/>
        <v>1</v>
      </c>
      <c r="AA152" s="38"/>
      <c r="AB152" s="36" t="str">
        <f t="shared" ca="1" si="51"/>
        <v>Rutas_Domingo_1</v>
      </c>
      <c r="AC152" t="str">
        <f ca="1">SUBSTITUTE(OFFSET('Todas paradas'!K$1,R152+W152-1,0),"/","_")</f>
        <v>Ruta 1_1D</v>
      </c>
      <c r="AD152" t="str">
        <f ca="1">IF(X152,OFFSET('Todas paradas'!L$1,R152+W152-1,0),OFFSET('Todas paradas'!Q$1,R152+W152-1,0))</f>
        <v>Ruta 1/1D</v>
      </c>
      <c r="AE152" s="36" t="str">
        <f ca="1">IF(X152,OFFSET('Todas paradas'!M$1,R152+W152-1,0),"")</f>
        <v/>
      </c>
      <c r="AF152" s="36" t="str">
        <f ca="1">IF(X152,OFFSET('Todas paradas'!N$1,R152+W152-1,0),"")</f>
        <v/>
      </c>
      <c r="AG152" s="36">
        <f ca="1">IF(X152,OFFSET('Todas paradas'!O$1,R152+W152-1,0),"")</f>
        <v>0</v>
      </c>
      <c r="AH152" s="36">
        <f ca="1">IF(X152,OFFSET('Todas paradas'!P$1,R152+W152-1,0),"")</f>
        <v>0</v>
      </c>
    </row>
    <row r="153" spans="11:34" x14ac:dyDescent="0.25">
      <c r="K153" s="36">
        <f t="shared" si="40"/>
        <v>151</v>
      </c>
      <c r="L153" s="36">
        <f t="shared" ca="1" si="47"/>
        <v>147</v>
      </c>
      <c r="M153" s="38">
        <f t="shared" ca="1" si="41"/>
        <v>2</v>
      </c>
      <c r="N153" s="38">
        <f t="shared" ca="1" si="42"/>
        <v>5</v>
      </c>
      <c r="O153" s="36">
        <f t="shared" ca="1" si="43"/>
        <v>0</v>
      </c>
      <c r="P153" s="36">
        <f t="shared" ca="1" si="44"/>
        <v>1</v>
      </c>
      <c r="Q153" s="36" t="str">
        <f t="shared" ca="1" si="45"/>
        <v>3D</v>
      </c>
      <c r="R153" s="36">
        <f t="shared" ca="1" si="48"/>
        <v>153</v>
      </c>
      <c r="S153" s="36">
        <f t="shared" ca="1" si="49"/>
        <v>60</v>
      </c>
      <c r="T153" s="36">
        <f t="shared" ca="1" si="50"/>
        <v>30</v>
      </c>
      <c r="U153" s="36">
        <f t="shared" ca="1" si="46"/>
        <v>15</v>
      </c>
      <c r="V153" s="39"/>
      <c r="W153" s="38">
        <f t="shared" ca="1" si="36"/>
        <v>1</v>
      </c>
      <c r="X153" s="38">
        <f t="shared" ca="1" si="37"/>
        <v>1</v>
      </c>
      <c r="Y153" s="38">
        <f t="shared" ca="1" si="39"/>
        <v>0</v>
      </c>
      <c r="Z153" s="38">
        <f t="shared" ca="1" si="38"/>
        <v>2</v>
      </c>
      <c r="AA153" s="38"/>
      <c r="AB153" s="36" t="str">
        <f t="shared" ca="1" si="51"/>
        <v>Rutas_Domingo_1</v>
      </c>
      <c r="AC153" t="str">
        <f ca="1">SUBSTITUTE(OFFSET('Todas paradas'!K$1,R153+W153-1,0),"/","_")</f>
        <v>Ruta 1_1D</v>
      </c>
      <c r="AD153" t="str">
        <f ca="1">IF(X153,OFFSET('Todas paradas'!L$1,R153+W153-1,0),OFFSET('Todas paradas'!Q$1,R153+W153-1,0))</f>
        <v>Vía Hispanidad (esq. Gómez Laguna - Pd. Bus)</v>
      </c>
      <c r="AE153" s="36" t="str">
        <f ca="1">IF(X153,OFFSET('Todas paradas'!M$1,R153+W153-1,0),"")</f>
        <v>05:10</v>
      </c>
      <c r="AF153" s="36" t="str">
        <f ca="1">IF(X153,OFFSET('Todas paradas'!N$1,R153+W153-1,0),"")</f>
        <v>13:01</v>
      </c>
      <c r="AG153" s="36">
        <f ca="1">IF(X153,OFFSET('Todas paradas'!O$1,R153+W153-1,0),"")</f>
        <v>0</v>
      </c>
      <c r="AH153" s="36">
        <f ca="1">IF(X153,OFFSET('Todas paradas'!P$1,R153+W153-1,0),"")</f>
        <v>0</v>
      </c>
    </row>
    <row r="154" spans="11:34" x14ac:dyDescent="0.25">
      <c r="K154" s="36">
        <f t="shared" si="40"/>
        <v>152</v>
      </c>
      <c r="L154" s="36">
        <f t="shared" ca="1" si="47"/>
        <v>148</v>
      </c>
      <c r="M154" s="38">
        <f t="shared" ca="1" si="41"/>
        <v>3</v>
      </c>
      <c r="N154" s="38">
        <f t="shared" ca="1" si="42"/>
        <v>5</v>
      </c>
      <c r="O154" s="36">
        <f t="shared" ca="1" si="43"/>
        <v>0</v>
      </c>
      <c r="P154" s="36">
        <f t="shared" ca="1" si="44"/>
        <v>1</v>
      </c>
      <c r="Q154" s="36" t="str">
        <f t="shared" ca="1" si="45"/>
        <v>3D</v>
      </c>
      <c r="R154" s="36">
        <f t="shared" ca="1" si="48"/>
        <v>153</v>
      </c>
      <c r="S154" s="36">
        <f t="shared" ca="1" si="49"/>
        <v>60</v>
      </c>
      <c r="T154" s="36">
        <f t="shared" ca="1" si="50"/>
        <v>30</v>
      </c>
      <c r="U154" s="36">
        <f t="shared" ca="1" si="46"/>
        <v>15</v>
      </c>
      <c r="V154" s="39"/>
      <c r="W154" s="38">
        <f t="shared" ca="1" si="36"/>
        <v>2</v>
      </c>
      <c r="X154" s="38">
        <f t="shared" ca="1" si="37"/>
        <v>1</v>
      </c>
      <c r="Y154" s="38">
        <f t="shared" ca="1" si="39"/>
        <v>0</v>
      </c>
      <c r="Z154" s="38">
        <f t="shared" ca="1" si="38"/>
        <v>3</v>
      </c>
      <c r="AA154" s="38"/>
      <c r="AB154" s="36" t="str">
        <f t="shared" ca="1" si="51"/>
        <v>Rutas_Domingo_1</v>
      </c>
      <c r="AC154" t="str">
        <f ca="1">SUBSTITUTE(OFFSET('Todas paradas'!K$1,R154+W154-1,0),"/","_")</f>
        <v>Ruta 1_1D</v>
      </c>
      <c r="AD154" t="str">
        <f ca="1">IF(X154,OFFSET('Todas paradas'!L$1,R154+W154-1,0),OFFSET('Todas paradas'!Q$1,R154+W154-1,0))</f>
        <v>Vía Hispanidad (Gasolinera Casablanca - esq. C/ La Vía)</v>
      </c>
      <c r="AE154" s="36" t="str">
        <f ca="1">IF(X154,OFFSET('Todas paradas'!M$1,R154+W154-1,0),"")</f>
        <v>05:12</v>
      </c>
      <c r="AF154" s="36" t="str">
        <f ca="1">IF(X154,OFFSET('Todas paradas'!N$1,R154+W154-1,0),"")</f>
        <v>13:03</v>
      </c>
      <c r="AG154" s="36">
        <f ca="1">IF(X154,OFFSET('Todas paradas'!O$1,R154+W154-1,0),"")</f>
        <v>0</v>
      </c>
      <c r="AH154" s="36">
        <f ca="1">IF(X154,OFFSET('Todas paradas'!P$1,R154+W154-1,0),"")</f>
        <v>0</v>
      </c>
    </row>
    <row r="155" spans="11:34" x14ac:dyDescent="0.25">
      <c r="K155" s="36">
        <f t="shared" si="40"/>
        <v>153</v>
      </c>
      <c r="L155" s="36">
        <f t="shared" ca="1" si="47"/>
        <v>149</v>
      </c>
      <c r="M155" s="38">
        <f t="shared" ca="1" si="41"/>
        <v>4</v>
      </c>
      <c r="N155" s="38">
        <f t="shared" ca="1" si="42"/>
        <v>5</v>
      </c>
      <c r="O155" s="36">
        <f t="shared" ca="1" si="43"/>
        <v>0</v>
      </c>
      <c r="P155" s="36">
        <f t="shared" ca="1" si="44"/>
        <v>1</v>
      </c>
      <c r="Q155" s="36" t="str">
        <f t="shared" ca="1" si="45"/>
        <v>3D</v>
      </c>
      <c r="R155" s="36">
        <f t="shared" ca="1" si="48"/>
        <v>153</v>
      </c>
      <c r="S155" s="36">
        <f t="shared" ca="1" si="49"/>
        <v>60</v>
      </c>
      <c r="T155" s="36">
        <f t="shared" ca="1" si="50"/>
        <v>30</v>
      </c>
      <c r="U155" s="36">
        <f t="shared" ca="1" si="46"/>
        <v>15</v>
      </c>
      <c r="V155" s="39"/>
      <c r="W155" s="38">
        <f t="shared" ca="1" si="36"/>
        <v>3</v>
      </c>
      <c r="X155" s="38">
        <f t="shared" ca="1" si="37"/>
        <v>1</v>
      </c>
      <c r="Y155" s="38">
        <f t="shared" ca="1" si="39"/>
        <v>0</v>
      </c>
      <c r="Z155" s="38">
        <f t="shared" ca="1" si="38"/>
        <v>4</v>
      </c>
      <c r="AA155" s="38"/>
      <c r="AB155" s="36" t="str">
        <f t="shared" ca="1" si="51"/>
        <v>Rutas_Domingo_1</v>
      </c>
      <c r="AC155" t="str">
        <f ca="1">SUBSTITUTE(OFFSET('Todas paradas'!K$1,R155+W155-1,0),"/","_")</f>
        <v>Ruta 1_1D</v>
      </c>
      <c r="AD155" t="str">
        <f ca="1">IF(X155,OFFSET('Todas paradas'!L$1,R155+W155-1,0),OFFSET('Todas paradas'!Q$1,R155+W155-1,0))</f>
        <v>Avd. América (esq. C/ Pontevedra - Pd. Bus)</v>
      </c>
      <c r="AE155" s="36" t="str">
        <f ca="1">IF(X155,OFFSET('Todas paradas'!M$1,R155+W155-1,0),"")</f>
        <v>05:15</v>
      </c>
      <c r="AF155" s="36" t="str">
        <f ca="1">IF(X155,OFFSET('Todas paradas'!N$1,R155+W155-1,0),"")</f>
        <v>13:06</v>
      </c>
      <c r="AG155" s="36">
        <f ca="1">IF(X155,OFFSET('Todas paradas'!O$1,R155+W155-1,0),"")</f>
        <v>0</v>
      </c>
      <c r="AH155" s="36">
        <f ca="1">IF(X155,OFFSET('Todas paradas'!P$1,R155+W155-1,0),"")</f>
        <v>0</v>
      </c>
    </row>
    <row r="156" spans="11:34" x14ac:dyDescent="0.25">
      <c r="K156" s="36">
        <f t="shared" si="40"/>
        <v>154</v>
      </c>
      <c r="L156" s="36">
        <f t="shared" ca="1" si="47"/>
        <v>150</v>
      </c>
      <c r="M156" s="38">
        <f t="shared" ca="1" si="41"/>
        <v>5</v>
      </c>
      <c r="N156" s="38">
        <f t="shared" ca="1" si="42"/>
        <v>5</v>
      </c>
      <c r="O156" s="36">
        <f t="shared" ca="1" si="43"/>
        <v>0</v>
      </c>
      <c r="P156" s="36">
        <f t="shared" ca="1" si="44"/>
        <v>1</v>
      </c>
      <c r="Q156" s="36" t="str">
        <f t="shared" ca="1" si="45"/>
        <v>3D</v>
      </c>
      <c r="R156" s="36">
        <f t="shared" ca="1" si="48"/>
        <v>153</v>
      </c>
      <c r="S156" s="36">
        <f t="shared" ca="1" si="49"/>
        <v>60</v>
      </c>
      <c r="T156" s="36">
        <f t="shared" ca="1" si="50"/>
        <v>30</v>
      </c>
      <c r="U156" s="36">
        <f t="shared" ca="1" si="46"/>
        <v>15</v>
      </c>
      <c r="V156" s="39"/>
      <c r="W156" s="38">
        <f t="shared" ca="1" si="36"/>
        <v>4</v>
      </c>
      <c r="X156" s="38">
        <f t="shared" ca="1" si="37"/>
        <v>1</v>
      </c>
      <c r="Y156" s="38">
        <f t="shared" ca="1" si="39"/>
        <v>0</v>
      </c>
      <c r="Z156" s="38">
        <f t="shared" ca="1" si="38"/>
        <v>5</v>
      </c>
      <c r="AA156" s="38"/>
      <c r="AB156" s="36" t="str">
        <f t="shared" ca="1" si="51"/>
        <v>Rutas_Domingo_1</v>
      </c>
      <c r="AC156" t="str">
        <f ca="1">SUBSTITUTE(OFFSET('Todas paradas'!K$1,R156+W156-1,0),"/","_")</f>
        <v>Ruta 1_1D</v>
      </c>
      <c r="AD156" t="str">
        <f ca="1">IF(X156,OFFSET('Todas paradas'!L$1,R156+W156-1,0),OFFSET('Todas paradas'!Q$1,R156+W156-1,0))</f>
        <v>Pº de Cuellar (esquina Vía San Fernando)</v>
      </c>
      <c r="AE156" s="36" t="str">
        <f ca="1">IF(X156,OFFSET('Todas paradas'!M$1,R156+W156-1,0),"")</f>
        <v>05:17</v>
      </c>
      <c r="AF156" s="36" t="str">
        <f ca="1">IF(X156,OFFSET('Todas paradas'!N$1,R156+W156-1,0),"")</f>
        <v>13:08</v>
      </c>
      <c r="AG156" s="36">
        <f ca="1">IF(X156,OFFSET('Todas paradas'!O$1,R156+W156-1,0),"")</f>
        <v>0</v>
      </c>
      <c r="AH156" s="36">
        <f ca="1">IF(X156,OFFSET('Todas paradas'!P$1,R156+W156-1,0),"")</f>
        <v>0</v>
      </c>
    </row>
    <row r="157" spans="11:34" x14ac:dyDescent="0.25">
      <c r="K157" s="36">
        <f t="shared" si="40"/>
        <v>155</v>
      </c>
      <c r="L157" s="36">
        <f t="shared" ca="1" si="47"/>
        <v>151</v>
      </c>
      <c r="M157" s="38">
        <f t="shared" ca="1" si="41"/>
        <v>6</v>
      </c>
      <c r="N157" s="38">
        <f t="shared" ca="1" si="42"/>
        <v>5</v>
      </c>
      <c r="O157" s="36">
        <f t="shared" ca="1" si="43"/>
        <v>0</v>
      </c>
      <c r="P157" s="36">
        <f t="shared" ca="1" si="44"/>
        <v>1</v>
      </c>
      <c r="Q157" s="36" t="str">
        <f t="shared" ca="1" si="45"/>
        <v>3D</v>
      </c>
      <c r="R157" s="36">
        <f t="shared" ca="1" si="48"/>
        <v>153</v>
      </c>
      <c r="S157" s="36">
        <f t="shared" ca="1" si="49"/>
        <v>60</v>
      </c>
      <c r="T157" s="36">
        <f t="shared" ca="1" si="50"/>
        <v>30</v>
      </c>
      <c r="U157" s="36">
        <f t="shared" ca="1" si="46"/>
        <v>15</v>
      </c>
      <c r="V157" s="39"/>
      <c r="W157" s="38">
        <f t="shared" ref="W157:W220" ca="1" si="52">IF(N157&lt;&gt;N156,0,IF(X157,W156+1,IF(AND(Y157,NOT(Y156)),1,IF(Y157,W156+1))))</f>
        <v>5</v>
      </c>
      <c r="X157" s="38">
        <f t="shared" ref="X157:X220" ca="1" si="53">IF(Z157&lt;=T157,1,0)</f>
        <v>1</v>
      </c>
      <c r="Y157" s="38">
        <f t="shared" ca="1" si="39"/>
        <v>0</v>
      </c>
      <c r="Z157" s="38">
        <f t="shared" ref="Z157:Z220" ca="1" si="54">IF(O156,1,Z156+1)</f>
        <v>6</v>
      </c>
      <c r="AA157" s="38"/>
      <c r="AB157" s="36" t="str">
        <f t="shared" ca="1" si="51"/>
        <v>Rutas_Domingo_1</v>
      </c>
      <c r="AC157" t="str">
        <f ca="1">SUBSTITUTE(OFFSET('Todas paradas'!K$1,R157+W157-1,0),"/","_")</f>
        <v>Ruta 1_1D</v>
      </c>
      <c r="AD157" t="str">
        <f ca="1">IF(X157,OFFSET('Todas paradas'!L$1,R157+W157-1,0),OFFSET('Todas paradas'!Q$1,R157+W157-1,0))</f>
        <v>Avenida San José (esq. C/ Bellavista - Pd. Bus)</v>
      </c>
      <c r="AE157" s="36" t="str">
        <f ca="1">IF(X157,OFFSET('Todas paradas'!M$1,R157+W157-1,0),"")</f>
        <v>05:19</v>
      </c>
      <c r="AF157" s="36" t="str">
        <f ca="1">IF(X157,OFFSET('Todas paradas'!N$1,R157+W157-1,0),"")</f>
        <v>13:10</v>
      </c>
      <c r="AG157" s="36">
        <f ca="1">IF(X157,OFFSET('Todas paradas'!O$1,R157+W157-1,0),"")</f>
        <v>0</v>
      </c>
      <c r="AH157" s="36">
        <f ca="1">IF(X157,OFFSET('Todas paradas'!P$1,R157+W157-1,0),"")</f>
        <v>0</v>
      </c>
    </row>
    <row r="158" spans="11:34" x14ac:dyDescent="0.25">
      <c r="K158" s="36">
        <f t="shared" si="40"/>
        <v>156</v>
      </c>
      <c r="L158" s="36">
        <f t="shared" ca="1" si="47"/>
        <v>152</v>
      </c>
      <c r="M158" s="38">
        <f t="shared" ca="1" si="41"/>
        <v>7</v>
      </c>
      <c r="N158" s="38">
        <f t="shared" ca="1" si="42"/>
        <v>5</v>
      </c>
      <c r="O158" s="36">
        <f t="shared" ca="1" si="43"/>
        <v>0</v>
      </c>
      <c r="P158" s="36">
        <f t="shared" ca="1" si="44"/>
        <v>1</v>
      </c>
      <c r="Q158" s="36" t="str">
        <f t="shared" ca="1" si="45"/>
        <v>3D</v>
      </c>
      <c r="R158" s="36">
        <f t="shared" ca="1" si="48"/>
        <v>153</v>
      </c>
      <c r="S158" s="36">
        <f t="shared" ca="1" si="49"/>
        <v>60</v>
      </c>
      <c r="T158" s="36">
        <f t="shared" ca="1" si="50"/>
        <v>30</v>
      </c>
      <c r="U158" s="36">
        <f t="shared" ca="1" si="46"/>
        <v>15</v>
      </c>
      <c r="V158" s="39"/>
      <c r="W158" s="38">
        <f t="shared" ca="1" si="52"/>
        <v>6</v>
      </c>
      <c r="X158" s="38">
        <f t="shared" ca="1" si="53"/>
        <v>1</v>
      </c>
      <c r="Y158" s="38">
        <f t="shared" ref="Y158:Y221" ca="1" si="55">IF(NOT(X158),1,0)</f>
        <v>0</v>
      </c>
      <c r="Z158" s="38">
        <f t="shared" ca="1" si="54"/>
        <v>7</v>
      </c>
      <c r="AA158" s="38"/>
      <c r="AB158" s="36" t="str">
        <f t="shared" ca="1" si="51"/>
        <v>Rutas_Domingo_1</v>
      </c>
      <c r="AC158" t="str">
        <f ca="1">SUBSTITUTE(OFFSET('Todas paradas'!K$1,R158+W158-1,0),"/","_")</f>
        <v>Ruta 1_1D</v>
      </c>
      <c r="AD158" t="str">
        <f ca="1">IF(X158,OFFSET('Todas paradas'!L$1,R158+W158-1,0),OFFSET('Todas paradas'!Q$1,R158+W158-1,0))</f>
        <v>Avenida Tenor Fleta, nº 115-117</v>
      </c>
      <c r="AE158" s="36" t="str">
        <f ca="1">IF(X158,OFFSET('Todas paradas'!M$1,R158+W158-1,0),"")</f>
        <v>05:20</v>
      </c>
      <c r="AF158" s="36" t="str">
        <f ca="1">IF(X158,OFFSET('Todas paradas'!N$1,R158+W158-1,0),"")</f>
        <v>13:11</v>
      </c>
      <c r="AG158" s="36">
        <f ca="1">IF(X158,OFFSET('Todas paradas'!O$1,R158+W158-1,0),"")</f>
        <v>0</v>
      </c>
      <c r="AH158" s="36">
        <f ca="1">IF(X158,OFFSET('Todas paradas'!P$1,R158+W158-1,0),"")</f>
        <v>0</v>
      </c>
    </row>
    <row r="159" spans="11:34" x14ac:dyDescent="0.25">
      <c r="K159" s="36">
        <f t="shared" si="40"/>
        <v>157</v>
      </c>
      <c r="L159" s="36">
        <f t="shared" ca="1" si="47"/>
        <v>153</v>
      </c>
      <c r="M159" s="38">
        <f t="shared" ca="1" si="41"/>
        <v>8</v>
      </c>
      <c r="N159" s="38">
        <f t="shared" ca="1" si="42"/>
        <v>5</v>
      </c>
      <c r="O159" s="36">
        <f t="shared" ca="1" si="43"/>
        <v>0</v>
      </c>
      <c r="P159" s="36">
        <f t="shared" ca="1" si="44"/>
        <v>1</v>
      </c>
      <c r="Q159" s="36" t="str">
        <f t="shared" ca="1" si="45"/>
        <v>3D</v>
      </c>
      <c r="R159" s="36">
        <f t="shared" ca="1" si="48"/>
        <v>153</v>
      </c>
      <c r="S159" s="36">
        <f t="shared" ca="1" si="49"/>
        <v>60</v>
      </c>
      <c r="T159" s="36">
        <f t="shared" ca="1" si="50"/>
        <v>30</v>
      </c>
      <c r="U159" s="36">
        <f t="shared" ca="1" si="46"/>
        <v>15</v>
      </c>
      <c r="V159" s="39"/>
      <c r="W159" s="38">
        <f t="shared" ca="1" si="52"/>
        <v>7</v>
      </c>
      <c r="X159" s="38">
        <f t="shared" ca="1" si="53"/>
        <v>1</v>
      </c>
      <c r="Y159" s="38">
        <f t="shared" ca="1" si="55"/>
        <v>0</v>
      </c>
      <c r="Z159" s="38">
        <f t="shared" ca="1" si="54"/>
        <v>8</v>
      </c>
      <c r="AA159" s="38"/>
      <c r="AB159" s="36" t="str">
        <f t="shared" ca="1" si="51"/>
        <v>Rutas_Domingo_1</v>
      </c>
      <c r="AC159" t="str">
        <f ca="1">SUBSTITUTE(OFFSET('Todas paradas'!K$1,R159+W159-1,0),"/","_")</f>
        <v>Ruta 1_1D</v>
      </c>
      <c r="AD159" t="str">
        <f ca="1">IF(X159,OFFSET('Todas paradas'!L$1,R159+W159-1,0),OFFSET('Todas paradas'!Q$1,R159+W159-1,0))</f>
        <v>Avenida Puente Virrey (esq. Pablo Remacha) - (Pd. Bus)</v>
      </c>
      <c r="AE159" s="36" t="str">
        <f ca="1">IF(X159,OFFSET('Todas paradas'!M$1,R159+W159-1,0),"")</f>
        <v>05:21</v>
      </c>
      <c r="AF159" s="36" t="str">
        <f ca="1">IF(X159,OFFSET('Todas paradas'!N$1,R159+W159-1,0),"")</f>
        <v>13:12</v>
      </c>
      <c r="AG159" s="36">
        <f ca="1">IF(X159,OFFSET('Todas paradas'!O$1,R159+W159-1,0),"")</f>
        <v>0</v>
      </c>
      <c r="AH159" s="36">
        <f ca="1">IF(X159,OFFSET('Todas paradas'!P$1,R159+W159-1,0),"")</f>
        <v>0</v>
      </c>
    </row>
    <row r="160" spans="11:34" x14ac:dyDescent="0.25">
      <c r="K160" s="36">
        <f t="shared" si="40"/>
        <v>158</v>
      </c>
      <c r="L160" s="36">
        <f t="shared" ca="1" si="47"/>
        <v>154</v>
      </c>
      <c r="M160" s="38">
        <f t="shared" ca="1" si="41"/>
        <v>9</v>
      </c>
      <c r="N160" s="38">
        <f t="shared" ca="1" si="42"/>
        <v>5</v>
      </c>
      <c r="O160" s="36">
        <f t="shared" ca="1" si="43"/>
        <v>0</v>
      </c>
      <c r="P160" s="36">
        <f t="shared" ca="1" si="44"/>
        <v>1</v>
      </c>
      <c r="Q160" s="36" t="str">
        <f t="shared" ca="1" si="45"/>
        <v>3D</v>
      </c>
      <c r="R160" s="36">
        <f t="shared" ca="1" si="48"/>
        <v>153</v>
      </c>
      <c r="S160" s="36">
        <f t="shared" ca="1" si="49"/>
        <v>60</v>
      </c>
      <c r="T160" s="36">
        <f t="shared" ca="1" si="50"/>
        <v>30</v>
      </c>
      <c r="U160" s="36">
        <f t="shared" ca="1" si="46"/>
        <v>15</v>
      </c>
      <c r="V160" s="39"/>
      <c r="W160" s="38">
        <f t="shared" ca="1" si="52"/>
        <v>8</v>
      </c>
      <c r="X160" s="38">
        <f t="shared" ca="1" si="53"/>
        <v>1</v>
      </c>
      <c r="Y160" s="38">
        <f t="shared" ca="1" si="55"/>
        <v>0</v>
      </c>
      <c r="Z160" s="38">
        <f t="shared" ca="1" si="54"/>
        <v>9</v>
      </c>
      <c r="AA160" s="38"/>
      <c r="AB160" s="36" t="str">
        <f t="shared" ca="1" si="51"/>
        <v>Rutas_Domingo_1</v>
      </c>
      <c r="AC160" t="str">
        <f ca="1">SUBSTITUTE(OFFSET('Todas paradas'!K$1,R160+W160-1,0),"/","_")</f>
        <v>Ruta 1_1D</v>
      </c>
      <c r="AD160" t="str">
        <f ca="1">IF(X160,OFFSET('Todas paradas'!L$1,R160+W160-1,0),OFFSET('Todas paradas'!Q$1,R160+W160-1,0))</f>
        <v>Avenida San José (esq. Privilegio de la Unión)</v>
      </c>
      <c r="AE160" s="36" t="str">
        <f ca="1">IF(X160,OFFSET('Todas paradas'!M$1,R160+W160-1,0),"")</f>
        <v>05:22</v>
      </c>
      <c r="AF160" s="36" t="str">
        <f ca="1">IF(X160,OFFSET('Todas paradas'!N$1,R160+W160-1,0),"")</f>
        <v>13:13</v>
      </c>
      <c r="AG160" s="36">
        <f ca="1">IF(X160,OFFSET('Todas paradas'!O$1,R160+W160-1,0),"")</f>
        <v>0</v>
      </c>
      <c r="AH160" s="36">
        <f ca="1">IF(X160,OFFSET('Todas paradas'!P$1,R160+W160-1,0),"")</f>
        <v>0</v>
      </c>
    </row>
    <row r="161" spans="11:34" x14ac:dyDescent="0.25">
      <c r="K161" s="36">
        <f t="shared" si="40"/>
        <v>159</v>
      </c>
      <c r="L161" s="36">
        <f t="shared" ca="1" si="47"/>
        <v>155</v>
      </c>
      <c r="M161" s="38">
        <f t="shared" ca="1" si="41"/>
        <v>10</v>
      </c>
      <c r="N161" s="38">
        <f t="shared" ca="1" si="42"/>
        <v>5</v>
      </c>
      <c r="O161" s="36">
        <f t="shared" ca="1" si="43"/>
        <v>0</v>
      </c>
      <c r="P161" s="36">
        <f t="shared" ca="1" si="44"/>
        <v>1</v>
      </c>
      <c r="Q161" s="36" t="str">
        <f t="shared" ca="1" si="45"/>
        <v>3D</v>
      </c>
      <c r="R161" s="36">
        <f t="shared" ca="1" si="48"/>
        <v>153</v>
      </c>
      <c r="S161" s="36">
        <f t="shared" ca="1" si="49"/>
        <v>60</v>
      </c>
      <c r="T161" s="36">
        <f t="shared" ca="1" si="50"/>
        <v>30</v>
      </c>
      <c r="U161" s="36">
        <f t="shared" ca="1" si="46"/>
        <v>15</v>
      </c>
      <c r="V161" s="39"/>
      <c r="W161" s="38">
        <f t="shared" ca="1" si="52"/>
        <v>9</v>
      </c>
      <c r="X161" s="38">
        <f t="shared" ca="1" si="53"/>
        <v>1</v>
      </c>
      <c r="Y161" s="38">
        <f t="shared" ca="1" si="55"/>
        <v>0</v>
      </c>
      <c r="Z161" s="38">
        <f t="shared" ca="1" si="54"/>
        <v>10</v>
      </c>
      <c r="AA161" s="38"/>
      <c r="AB161" s="36" t="str">
        <f t="shared" ca="1" si="51"/>
        <v>Rutas_Domingo_1</v>
      </c>
      <c r="AC161" t="str">
        <f ca="1">SUBSTITUTE(OFFSET('Todas paradas'!K$1,R161+W161-1,0),"/","_")</f>
        <v>Ruta 1_1D</v>
      </c>
      <c r="AD161" t="str">
        <f ca="1">IF(X161,OFFSET('Todas paradas'!L$1,R161+W161-1,0),OFFSET('Todas paradas'!Q$1,R161+W161-1,0))</f>
        <v>Avenida San José, nº 7</v>
      </c>
      <c r="AE161" s="36" t="str">
        <f ca="1">IF(X161,OFFSET('Todas paradas'!M$1,R161+W161-1,0),"")</f>
        <v>05:23</v>
      </c>
      <c r="AF161" s="36" t="str">
        <f ca="1">IF(X161,OFFSET('Todas paradas'!N$1,R161+W161-1,0),"")</f>
        <v>13:14</v>
      </c>
      <c r="AG161" s="36">
        <f ca="1">IF(X161,OFFSET('Todas paradas'!O$1,R161+W161-1,0),"")</f>
        <v>0</v>
      </c>
      <c r="AH161" s="36">
        <f ca="1">IF(X161,OFFSET('Todas paradas'!P$1,R161+W161-1,0),"")</f>
        <v>0</v>
      </c>
    </row>
    <row r="162" spans="11:34" x14ac:dyDescent="0.25">
      <c r="K162" s="36">
        <f t="shared" si="40"/>
        <v>160</v>
      </c>
      <c r="L162" s="36">
        <f t="shared" ca="1" si="47"/>
        <v>156</v>
      </c>
      <c r="M162" s="38">
        <f t="shared" ca="1" si="41"/>
        <v>11</v>
      </c>
      <c r="N162" s="38">
        <f t="shared" ca="1" si="42"/>
        <v>5</v>
      </c>
      <c r="O162" s="36">
        <f t="shared" ca="1" si="43"/>
        <v>0</v>
      </c>
      <c r="P162" s="36">
        <f t="shared" ca="1" si="44"/>
        <v>1</v>
      </c>
      <c r="Q162" s="36" t="str">
        <f t="shared" ca="1" si="45"/>
        <v>3D</v>
      </c>
      <c r="R162" s="36">
        <f t="shared" ca="1" si="48"/>
        <v>153</v>
      </c>
      <c r="S162" s="36">
        <f t="shared" ca="1" si="49"/>
        <v>60</v>
      </c>
      <c r="T162" s="36">
        <f t="shared" ca="1" si="50"/>
        <v>30</v>
      </c>
      <c r="U162" s="36">
        <f t="shared" ca="1" si="46"/>
        <v>15</v>
      </c>
      <c r="V162" s="39"/>
      <c r="W162" s="38">
        <f t="shared" ca="1" si="52"/>
        <v>10</v>
      </c>
      <c r="X162" s="38">
        <f t="shared" ca="1" si="53"/>
        <v>1</v>
      </c>
      <c r="Y162" s="38">
        <f t="shared" ca="1" si="55"/>
        <v>0</v>
      </c>
      <c r="Z162" s="38">
        <f t="shared" ca="1" si="54"/>
        <v>11</v>
      </c>
      <c r="AA162" s="38"/>
      <c r="AB162" s="36" t="str">
        <f t="shared" ca="1" si="51"/>
        <v>Rutas_Domingo_1</v>
      </c>
      <c r="AC162" t="str">
        <f ca="1">SUBSTITUTE(OFFSET('Todas paradas'!K$1,R162+W162-1,0),"/","_")</f>
        <v>Ruta 1_1D</v>
      </c>
      <c r="AD162" t="str">
        <f ca="1">IF(X162,OFFSET('Todas paradas'!L$1,R162+W162-1,0),OFFSET('Todas paradas'!Q$1,R162+W162-1,0))</f>
        <v>Camino Las Torres, nº 3</v>
      </c>
      <c r="AE162" s="36" t="str">
        <f ca="1">IF(X162,OFFSET('Todas paradas'!M$1,R162+W162-1,0),"")</f>
        <v>05:24</v>
      </c>
      <c r="AF162" s="36" t="str">
        <f ca="1">IF(X162,OFFSET('Todas paradas'!N$1,R162+W162-1,0),"")</f>
        <v>13:15</v>
      </c>
      <c r="AG162" s="36">
        <f ca="1">IF(X162,OFFSET('Todas paradas'!O$1,R162+W162-1,0),"")</f>
        <v>0</v>
      </c>
      <c r="AH162" s="36">
        <f ca="1">IF(X162,OFFSET('Todas paradas'!P$1,R162+W162-1,0),"")</f>
        <v>0</v>
      </c>
    </row>
    <row r="163" spans="11:34" x14ac:dyDescent="0.25">
      <c r="K163" s="36">
        <f t="shared" si="40"/>
        <v>161</v>
      </c>
      <c r="L163" s="36">
        <f t="shared" ca="1" si="47"/>
        <v>157</v>
      </c>
      <c r="M163" s="38">
        <f t="shared" ca="1" si="41"/>
        <v>12</v>
      </c>
      <c r="N163" s="38">
        <f t="shared" ca="1" si="42"/>
        <v>5</v>
      </c>
      <c r="O163" s="36">
        <f t="shared" ca="1" si="43"/>
        <v>0</v>
      </c>
      <c r="P163" s="36">
        <f t="shared" ca="1" si="44"/>
        <v>1</v>
      </c>
      <c r="Q163" s="36" t="str">
        <f t="shared" ca="1" si="45"/>
        <v>3D</v>
      </c>
      <c r="R163" s="36">
        <f t="shared" ca="1" si="48"/>
        <v>153</v>
      </c>
      <c r="S163" s="36">
        <f t="shared" ca="1" si="49"/>
        <v>60</v>
      </c>
      <c r="T163" s="36">
        <f t="shared" ca="1" si="50"/>
        <v>30</v>
      </c>
      <c r="U163" s="36">
        <f t="shared" ca="1" si="46"/>
        <v>15</v>
      </c>
      <c r="V163" s="39"/>
      <c r="W163" s="38">
        <f t="shared" ca="1" si="52"/>
        <v>11</v>
      </c>
      <c r="X163" s="38">
        <f t="shared" ca="1" si="53"/>
        <v>1</v>
      </c>
      <c r="Y163" s="38">
        <f t="shared" ca="1" si="55"/>
        <v>0</v>
      </c>
      <c r="Z163" s="38">
        <f t="shared" ca="1" si="54"/>
        <v>12</v>
      </c>
      <c r="AA163" s="38"/>
      <c r="AB163" s="36" t="str">
        <f t="shared" ca="1" si="51"/>
        <v>Rutas_Domingo_1</v>
      </c>
      <c r="AC163" t="str">
        <f ca="1">SUBSTITUTE(OFFSET('Todas paradas'!K$1,R163+W163-1,0),"/","_")</f>
        <v>Ruta 1_1D</v>
      </c>
      <c r="AD163" t="str">
        <f ca="1">IF(X163,OFFSET('Todas paradas'!L$1,R163+W163-1,0),OFFSET('Todas paradas'!Q$1,R163+W163-1,0))</f>
        <v>Camino Las Torres (frente Gasolinera - Pd Bus)</v>
      </c>
      <c r="AE163" s="36" t="str">
        <f ca="1">IF(X163,OFFSET('Todas paradas'!M$1,R163+W163-1,0),"")</f>
        <v>05:25</v>
      </c>
      <c r="AF163" s="36" t="str">
        <f ca="1">IF(X163,OFFSET('Todas paradas'!N$1,R163+W163-1,0),"")</f>
        <v>13:16</v>
      </c>
      <c r="AG163" s="36">
        <f ca="1">IF(X163,OFFSET('Todas paradas'!O$1,R163+W163-1,0),"")</f>
        <v>0</v>
      </c>
      <c r="AH163" s="36">
        <f ca="1">IF(X163,OFFSET('Todas paradas'!P$1,R163+W163-1,0),"")</f>
        <v>0</v>
      </c>
    </row>
    <row r="164" spans="11:34" x14ac:dyDescent="0.25">
      <c r="K164" s="36">
        <f t="shared" ref="K164:K227" si="56">K163+1</f>
        <v>162</v>
      </c>
      <c r="L164" s="36">
        <f t="shared" ca="1" si="47"/>
        <v>158</v>
      </c>
      <c r="M164" s="38">
        <f t="shared" ref="M164:M227" ca="1" si="57">IF(O163,1,M163+1)</f>
        <v>13</v>
      </c>
      <c r="N164" s="38">
        <f t="shared" ref="N164:N227" ca="1" si="58">IF(M163=S163,N163+1,N163)</f>
        <v>5</v>
      </c>
      <c r="O164" s="36">
        <f t="shared" ref="O164:O227" ca="1" si="59">IF(Z164=S164,1,0)</f>
        <v>0</v>
      </c>
      <c r="P164" s="36">
        <f t="shared" ref="P164:P227" ca="1" si="60">OFFSET($B$2,1+N164,0)</f>
        <v>1</v>
      </c>
      <c r="Q164" s="36" t="str">
        <f t="shared" ref="Q164:Q227" ca="1" si="61">OFFSET($C$2,1+N164,0)</f>
        <v>3D</v>
      </c>
      <c r="R164" s="36">
        <f t="shared" ca="1" si="48"/>
        <v>153</v>
      </c>
      <c r="S164" s="36">
        <f t="shared" ca="1" si="49"/>
        <v>60</v>
      </c>
      <c r="T164" s="36">
        <f t="shared" ca="1" si="50"/>
        <v>30</v>
      </c>
      <c r="U164" s="36">
        <f t="shared" ca="1" si="46"/>
        <v>15</v>
      </c>
      <c r="V164" s="39"/>
      <c r="W164" s="38">
        <f t="shared" ca="1" si="52"/>
        <v>12</v>
      </c>
      <c r="X164" s="38">
        <f t="shared" ca="1" si="53"/>
        <v>1</v>
      </c>
      <c r="Y164" s="38">
        <f t="shared" ca="1" si="55"/>
        <v>0</v>
      </c>
      <c r="Z164" s="38">
        <f t="shared" ca="1" si="54"/>
        <v>13</v>
      </c>
      <c r="AA164" s="38"/>
      <c r="AB164" s="36" t="str">
        <f t="shared" ca="1" si="51"/>
        <v>Rutas_Domingo_1</v>
      </c>
      <c r="AC164" t="str">
        <f ca="1">SUBSTITUTE(OFFSET('Todas paradas'!K$1,R164+W164-1,0),"/","_")</f>
        <v>Ruta 1_1D</v>
      </c>
      <c r="AD164" t="str">
        <f ca="1">IF(X164,OFFSET('Todas paradas'!L$1,R164+W164-1,0),OFFSET('Todas paradas'!Q$1,R164+W164-1,0))</f>
        <v>Marqués de la Cadena (esq. Velilla de Ebro - piscinas)</v>
      </c>
      <c r="AE164" s="36" t="str">
        <f ca="1">IF(X164,OFFSET('Todas paradas'!M$1,R164+W164-1,0),"")</f>
        <v>05:26</v>
      </c>
      <c r="AF164" s="36" t="str">
        <f ca="1">IF(X164,OFFSET('Todas paradas'!N$1,R164+W164-1,0),"")</f>
        <v>13:17</v>
      </c>
      <c r="AG164" s="36">
        <f ca="1">IF(X164,OFFSET('Todas paradas'!O$1,R164+W164-1,0),"")</f>
        <v>0</v>
      </c>
      <c r="AH164" s="36">
        <f ca="1">IF(X164,OFFSET('Todas paradas'!P$1,R164+W164-1,0),"")</f>
        <v>0</v>
      </c>
    </row>
    <row r="165" spans="11:34" x14ac:dyDescent="0.25">
      <c r="K165" s="36">
        <f t="shared" si="56"/>
        <v>163</v>
      </c>
      <c r="L165" s="36">
        <f t="shared" ca="1" si="47"/>
        <v>159</v>
      </c>
      <c r="M165" s="38">
        <f t="shared" ca="1" si="57"/>
        <v>14</v>
      </c>
      <c r="N165" s="38">
        <f t="shared" ca="1" si="58"/>
        <v>5</v>
      </c>
      <c r="O165" s="36">
        <f t="shared" ca="1" si="59"/>
        <v>0</v>
      </c>
      <c r="P165" s="36">
        <f t="shared" ca="1" si="60"/>
        <v>1</v>
      </c>
      <c r="Q165" s="36" t="str">
        <f t="shared" ca="1" si="61"/>
        <v>3D</v>
      </c>
      <c r="R165" s="36">
        <f t="shared" ca="1" si="48"/>
        <v>153</v>
      </c>
      <c r="S165" s="36">
        <f t="shared" ca="1" si="49"/>
        <v>60</v>
      </c>
      <c r="T165" s="36">
        <f t="shared" ca="1" si="50"/>
        <v>30</v>
      </c>
      <c r="U165" s="36">
        <f t="shared" ca="1" si="46"/>
        <v>15</v>
      </c>
      <c r="V165" s="39"/>
      <c r="W165" s="38">
        <f t="shared" ca="1" si="52"/>
        <v>13</v>
      </c>
      <c r="X165" s="38">
        <f t="shared" ca="1" si="53"/>
        <v>1</v>
      </c>
      <c r="Y165" s="38">
        <f t="shared" ca="1" si="55"/>
        <v>0</v>
      </c>
      <c r="Z165" s="38">
        <f t="shared" ca="1" si="54"/>
        <v>14</v>
      </c>
      <c r="AA165" s="38"/>
      <c r="AB165" s="36" t="str">
        <f t="shared" ca="1" si="51"/>
        <v>Rutas_Domingo_1</v>
      </c>
      <c r="AC165" t="str">
        <f ca="1">SUBSTITUTE(OFFSET('Todas paradas'!K$1,R165+W165-1,0),"/","_")</f>
        <v>Ruta 1_1D</v>
      </c>
      <c r="AD165" t="str">
        <f ca="1">IF(X165,OFFSET('Todas paradas'!L$1,R165+W165-1,0),OFFSET('Todas paradas'!Q$1,R165+W165-1,0))</f>
        <v>Marqués de la Cadena (esq. Molino de las Armas)</v>
      </c>
      <c r="AE165" s="36" t="str">
        <f ca="1">IF(X165,OFFSET('Todas paradas'!M$1,R165+W165-1,0),"")</f>
        <v>05:27</v>
      </c>
      <c r="AF165" s="36" t="str">
        <f ca="1">IF(X165,OFFSET('Todas paradas'!N$1,R165+W165-1,0),"")</f>
        <v>13:18</v>
      </c>
      <c r="AG165" s="36">
        <f ca="1">IF(X165,OFFSET('Todas paradas'!O$1,R165+W165-1,0),"")</f>
        <v>0</v>
      </c>
      <c r="AH165" s="36">
        <f ca="1">IF(X165,OFFSET('Todas paradas'!P$1,R165+W165-1,0),"")</f>
        <v>0</v>
      </c>
    </row>
    <row r="166" spans="11:34" x14ac:dyDescent="0.25">
      <c r="K166" s="36">
        <f t="shared" si="56"/>
        <v>164</v>
      </c>
      <c r="L166" s="36">
        <f t="shared" ca="1" si="47"/>
        <v>160</v>
      </c>
      <c r="M166" s="38">
        <f t="shared" ca="1" si="57"/>
        <v>15</v>
      </c>
      <c r="N166" s="38">
        <f t="shared" ca="1" si="58"/>
        <v>5</v>
      </c>
      <c r="O166" s="36">
        <f t="shared" ca="1" si="59"/>
        <v>0</v>
      </c>
      <c r="P166" s="36">
        <f t="shared" ca="1" si="60"/>
        <v>1</v>
      </c>
      <c r="Q166" s="36" t="str">
        <f t="shared" ca="1" si="61"/>
        <v>3D</v>
      </c>
      <c r="R166" s="36">
        <f t="shared" ca="1" si="48"/>
        <v>153</v>
      </c>
      <c r="S166" s="36">
        <f t="shared" ca="1" si="49"/>
        <v>60</v>
      </c>
      <c r="T166" s="36">
        <f t="shared" ca="1" si="50"/>
        <v>30</v>
      </c>
      <c r="U166" s="36">
        <f t="shared" ca="1" si="46"/>
        <v>15</v>
      </c>
      <c r="V166" s="39"/>
      <c r="W166" s="38">
        <f t="shared" ca="1" si="52"/>
        <v>14</v>
      </c>
      <c r="X166" s="38">
        <f t="shared" ca="1" si="53"/>
        <v>1</v>
      </c>
      <c r="Y166" s="38">
        <f t="shared" ca="1" si="55"/>
        <v>0</v>
      </c>
      <c r="Z166" s="38">
        <f t="shared" ca="1" si="54"/>
        <v>15</v>
      </c>
      <c r="AA166" s="38"/>
      <c r="AB166" s="36" t="str">
        <f t="shared" ca="1" si="51"/>
        <v>Rutas_Domingo_1</v>
      </c>
      <c r="AC166" t="str">
        <f ca="1">SUBSTITUTE(OFFSET('Todas paradas'!K$1,R166+W166-1,0),"/","_")</f>
        <v>Ruta 1_1D</v>
      </c>
      <c r="AD166" t="str">
        <f ca="1">IF(X166,OFFSET('Todas paradas'!L$1,R166+W166-1,0),OFFSET('Todas paradas'!Q$1,R166+W166-1,0))</f>
        <v>Valle de Broto (esq. Valle Pineta - Bar Sango 2)</v>
      </c>
      <c r="AE166" s="36" t="str">
        <f ca="1">IF(X166,OFFSET('Todas paradas'!M$1,R166+W166-1,0),"")</f>
        <v>05:28</v>
      </c>
      <c r="AF166" s="36" t="str">
        <f ca="1">IF(X166,OFFSET('Todas paradas'!N$1,R166+W166-1,0),"")</f>
        <v>13:21</v>
      </c>
      <c r="AG166" s="36">
        <f ca="1">IF(X166,OFFSET('Todas paradas'!O$1,R166+W166-1,0),"")</f>
        <v>0</v>
      </c>
      <c r="AH166" s="36">
        <f ca="1">IF(X166,OFFSET('Todas paradas'!P$1,R166+W166-1,0),"")</f>
        <v>0</v>
      </c>
    </row>
    <row r="167" spans="11:34" x14ac:dyDescent="0.25">
      <c r="K167" s="36">
        <f t="shared" si="56"/>
        <v>165</v>
      </c>
      <c r="L167" s="36">
        <f t="shared" ca="1" si="47"/>
        <v>161</v>
      </c>
      <c r="M167" s="38">
        <f t="shared" ca="1" si="57"/>
        <v>16</v>
      </c>
      <c r="N167" s="38">
        <f t="shared" ca="1" si="58"/>
        <v>5</v>
      </c>
      <c r="O167" s="36">
        <f t="shared" ca="1" si="59"/>
        <v>0</v>
      </c>
      <c r="P167" s="36">
        <f t="shared" ca="1" si="60"/>
        <v>1</v>
      </c>
      <c r="Q167" s="36" t="str">
        <f t="shared" ca="1" si="61"/>
        <v>3D</v>
      </c>
      <c r="R167" s="36">
        <f t="shared" ca="1" si="48"/>
        <v>153</v>
      </c>
      <c r="S167" s="36">
        <f t="shared" ca="1" si="49"/>
        <v>60</v>
      </c>
      <c r="T167" s="36">
        <f t="shared" ca="1" si="50"/>
        <v>30</v>
      </c>
      <c r="U167" s="36">
        <f t="shared" ca="1" si="46"/>
        <v>15</v>
      </c>
      <c r="V167" s="39"/>
      <c r="W167" s="38">
        <f t="shared" ca="1" si="52"/>
        <v>15</v>
      </c>
      <c r="X167" s="38">
        <f t="shared" ca="1" si="53"/>
        <v>1</v>
      </c>
      <c r="Y167" s="38">
        <f t="shared" ca="1" si="55"/>
        <v>0</v>
      </c>
      <c r="Z167" s="38">
        <f t="shared" ca="1" si="54"/>
        <v>16</v>
      </c>
      <c r="AA167" s="38"/>
      <c r="AB167" s="36" t="str">
        <f t="shared" ca="1" si="51"/>
        <v>Rutas_Domingo_1</v>
      </c>
      <c r="AC167" t="str">
        <f ca="1">SUBSTITUTE(OFFSET('Todas paradas'!K$1,R167+W167-1,0),"/","_")</f>
        <v>Ruta 1_1D</v>
      </c>
      <c r="AD167" t="str">
        <f ca="1">IF(X167,OFFSET('Todas paradas'!L$1,R167+W167-1,0),OFFSET('Todas paradas'!Q$1,R167+W167-1,0))</f>
        <v>Valle de Broto (frente Kasan - marquesina Bus)</v>
      </c>
      <c r="AE167" s="36" t="str">
        <f ca="1">IF(X167,OFFSET('Todas paradas'!M$1,R167+W167-1,0),"")</f>
        <v>05:29</v>
      </c>
      <c r="AF167" s="36" t="str">
        <f ca="1">IF(X167,OFFSET('Todas paradas'!N$1,R167+W167-1,0),"")</f>
        <v>13:23</v>
      </c>
      <c r="AG167" s="36">
        <f ca="1">IF(X167,OFFSET('Todas paradas'!O$1,R167+W167-1,0),"")</f>
        <v>0</v>
      </c>
      <c r="AH167" s="36">
        <f ca="1">IF(X167,OFFSET('Todas paradas'!P$1,R167+W167-1,0),"")</f>
        <v>0</v>
      </c>
    </row>
    <row r="168" spans="11:34" x14ac:dyDescent="0.25">
      <c r="K168" s="36">
        <f t="shared" si="56"/>
        <v>166</v>
      </c>
      <c r="L168" s="36">
        <f t="shared" ca="1" si="47"/>
        <v>162</v>
      </c>
      <c r="M168" s="38">
        <f t="shared" ca="1" si="57"/>
        <v>17</v>
      </c>
      <c r="N168" s="38">
        <f t="shared" ca="1" si="58"/>
        <v>5</v>
      </c>
      <c r="O168" s="36">
        <f t="shared" ca="1" si="59"/>
        <v>0</v>
      </c>
      <c r="P168" s="36">
        <f t="shared" ca="1" si="60"/>
        <v>1</v>
      </c>
      <c r="Q168" s="36" t="str">
        <f t="shared" ca="1" si="61"/>
        <v>3D</v>
      </c>
      <c r="R168" s="36">
        <f t="shared" ca="1" si="48"/>
        <v>153</v>
      </c>
      <c r="S168" s="36">
        <f t="shared" ca="1" si="49"/>
        <v>60</v>
      </c>
      <c r="T168" s="36">
        <f t="shared" ca="1" si="50"/>
        <v>30</v>
      </c>
      <c r="U168" s="36">
        <f t="shared" ca="1" si="46"/>
        <v>15</v>
      </c>
      <c r="V168" s="39"/>
      <c r="W168" s="38">
        <f t="shared" ca="1" si="52"/>
        <v>16</v>
      </c>
      <c r="X168" s="38">
        <f t="shared" ca="1" si="53"/>
        <v>1</v>
      </c>
      <c r="Y168" s="38">
        <f t="shared" ca="1" si="55"/>
        <v>0</v>
      </c>
      <c r="Z168" s="38">
        <f t="shared" ca="1" si="54"/>
        <v>17</v>
      </c>
      <c r="AA168" s="38"/>
      <c r="AB168" s="36" t="str">
        <f t="shared" ca="1" si="51"/>
        <v>Rutas_Domingo_1</v>
      </c>
      <c r="AC168" t="str">
        <f ca="1">SUBSTITUTE(OFFSET('Todas paradas'!K$1,R168+W168-1,0),"/","_")</f>
        <v>Ruta 1_1D</v>
      </c>
      <c r="AD168" t="str">
        <f ca="1">IF(X168,OFFSET('Todas paradas'!L$1,R168+W168-1,0),OFFSET('Todas paradas'!Q$1,R168+W168-1,0))</f>
        <v>Valle de Broto (esq. Gómez Avellaneda - marquesina Bus)</v>
      </c>
      <c r="AE168" s="36" t="str">
        <f ca="1">IF(X168,OFFSET('Todas paradas'!M$1,R168+W168-1,0),"")</f>
        <v>05:30</v>
      </c>
      <c r="AF168" s="36" t="str">
        <f ca="1">IF(X168,OFFSET('Todas paradas'!N$1,R168+W168-1,0),"")</f>
        <v>13:24</v>
      </c>
      <c r="AG168" s="36">
        <f ca="1">IF(X168,OFFSET('Todas paradas'!O$1,R168+W168-1,0),"")</f>
        <v>0</v>
      </c>
      <c r="AH168" s="36">
        <f ca="1">IF(X168,OFFSET('Todas paradas'!P$1,R168+W168-1,0),"")</f>
        <v>0</v>
      </c>
    </row>
    <row r="169" spans="11:34" x14ac:dyDescent="0.25">
      <c r="K169" s="36">
        <f t="shared" si="56"/>
        <v>167</v>
      </c>
      <c r="L169" s="36">
        <f t="shared" ca="1" si="47"/>
        <v>163</v>
      </c>
      <c r="M169" s="38">
        <f t="shared" ca="1" si="57"/>
        <v>18</v>
      </c>
      <c r="N169" s="38">
        <f t="shared" ca="1" si="58"/>
        <v>5</v>
      </c>
      <c r="O169" s="36">
        <f t="shared" ca="1" si="59"/>
        <v>0</v>
      </c>
      <c r="P169" s="36">
        <f t="shared" ca="1" si="60"/>
        <v>1</v>
      </c>
      <c r="Q169" s="36" t="str">
        <f t="shared" ca="1" si="61"/>
        <v>3D</v>
      </c>
      <c r="R169" s="36">
        <f t="shared" ca="1" si="48"/>
        <v>153</v>
      </c>
      <c r="S169" s="36">
        <f t="shared" ca="1" si="49"/>
        <v>60</v>
      </c>
      <c r="T169" s="36">
        <f t="shared" ca="1" si="50"/>
        <v>30</v>
      </c>
      <c r="U169" s="36">
        <f t="shared" ca="1" si="46"/>
        <v>15</v>
      </c>
      <c r="V169" s="39"/>
      <c r="W169" s="38">
        <f t="shared" ca="1" si="52"/>
        <v>17</v>
      </c>
      <c r="X169" s="38">
        <f t="shared" ca="1" si="53"/>
        <v>1</v>
      </c>
      <c r="Y169" s="38">
        <f t="shared" ca="1" si="55"/>
        <v>0</v>
      </c>
      <c r="Z169" s="38">
        <f t="shared" ca="1" si="54"/>
        <v>18</v>
      </c>
      <c r="AA169" s="38"/>
      <c r="AB169" s="36" t="str">
        <f t="shared" ca="1" si="51"/>
        <v>Rutas_Domingo_1</v>
      </c>
      <c r="AC169" t="str">
        <f ca="1">SUBSTITUTE(OFFSET('Todas paradas'!K$1,R169+W169-1,0),"/","_")</f>
        <v>Ruta 1_1D</v>
      </c>
      <c r="AD169" t="str">
        <f ca="1">IF(X169,OFFSET('Todas paradas'!L$1,R169+W169-1,0),OFFSET('Todas paradas'!Q$1,R169+W169-1,0))</f>
        <v>Plaza de Europa (esq. Pablo Gargallo - Pd. Bus)</v>
      </c>
      <c r="AE169" s="36" t="str">
        <f ca="1">IF(X169,OFFSET('Todas paradas'!M$1,R169+W169-1,0),"")</f>
        <v>05:31</v>
      </c>
      <c r="AF169" s="36" t="str">
        <f ca="1">IF(X169,OFFSET('Todas paradas'!N$1,R169+W169-1,0),"")</f>
        <v>13:27</v>
      </c>
      <c r="AG169" s="36">
        <f ca="1">IF(X169,OFFSET('Todas paradas'!O$1,R169+W169-1,0),"")</f>
        <v>0</v>
      </c>
      <c r="AH169" s="36">
        <f ca="1">IF(X169,OFFSET('Todas paradas'!P$1,R169+W169-1,0),"")</f>
        <v>0</v>
      </c>
    </row>
    <row r="170" spans="11:34" x14ac:dyDescent="0.25">
      <c r="K170" s="36">
        <f t="shared" si="56"/>
        <v>168</v>
      </c>
      <c r="L170" s="36">
        <f t="shared" ca="1" si="47"/>
        <v>164</v>
      </c>
      <c r="M170" s="38">
        <f t="shared" ca="1" si="57"/>
        <v>19</v>
      </c>
      <c r="N170" s="38">
        <f t="shared" ca="1" si="58"/>
        <v>5</v>
      </c>
      <c r="O170" s="36">
        <f t="shared" ca="1" si="59"/>
        <v>0</v>
      </c>
      <c r="P170" s="36">
        <f t="shared" ca="1" si="60"/>
        <v>1</v>
      </c>
      <c r="Q170" s="36" t="str">
        <f t="shared" ca="1" si="61"/>
        <v>3D</v>
      </c>
      <c r="R170" s="36">
        <f t="shared" ca="1" si="48"/>
        <v>153</v>
      </c>
      <c r="S170" s="36">
        <f t="shared" ca="1" si="49"/>
        <v>60</v>
      </c>
      <c r="T170" s="36">
        <f t="shared" ca="1" si="50"/>
        <v>30</v>
      </c>
      <c r="U170" s="36">
        <f t="shared" ca="1" si="46"/>
        <v>15</v>
      </c>
      <c r="V170" s="39"/>
      <c r="W170" s="38">
        <f t="shared" ca="1" si="52"/>
        <v>18</v>
      </c>
      <c r="X170" s="38">
        <f t="shared" ca="1" si="53"/>
        <v>1</v>
      </c>
      <c r="Y170" s="38">
        <f t="shared" ca="1" si="55"/>
        <v>0</v>
      </c>
      <c r="Z170" s="38">
        <f t="shared" ca="1" si="54"/>
        <v>19</v>
      </c>
      <c r="AA170" s="38"/>
      <c r="AB170" s="36" t="str">
        <f t="shared" ca="1" si="51"/>
        <v>Rutas_Domingo_1</v>
      </c>
      <c r="AC170" t="str">
        <f ca="1">SUBSTITUTE(OFFSET('Todas paradas'!K$1,R170+W170-1,0),"/","_")</f>
        <v>Ruta 1_1D</v>
      </c>
      <c r="AD170" t="str">
        <f ca="1">IF(X170,OFFSET('Todas paradas'!L$1,R170+W170-1,0),OFFSET('Todas paradas'!Q$1,R170+W170-1,0))</f>
        <v>Avenida de Valencia, nº 8</v>
      </c>
      <c r="AE170" s="36" t="str">
        <f ca="1">IF(X170,OFFSET('Todas paradas'!M$1,R170+W170-1,0),"")</f>
        <v>05:34</v>
      </c>
      <c r="AF170" s="36" t="str">
        <f ca="1">IF(X170,OFFSET('Todas paradas'!N$1,R170+W170-1,0),"")</f>
        <v>13:31</v>
      </c>
      <c r="AG170" s="36">
        <f ca="1">IF(X170,OFFSET('Todas paradas'!O$1,R170+W170-1,0),"")</f>
        <v>0</v>
      </c>
      <c r="AH170" s="36">
        <f ca="1">IF(X170,OFFSET('Todas paradas'!P$1,R170+W170-1,0),"")</f>
        <v>0</v>
      </c>
    </row>
    <row r="171" spans="11:34" x14ac:dyDescent="0.25">
      <c r="K171" s="36">
        <f t="shared" si="56"/>
        <v>169</v>
      </c>
      <c r="L171" s="36">
        <f t="shared" ca="1" si="47"/>
        <v>165</v>
      </c>
      <c r="M171" s="38">
        <f t="shared" ca="1" si="57"/>
        <v>20</v>
      </c>
      <c r="N171" s="38">
        <f t="shared" ca="1" si="58"/>
        <v>5</v>
      </c>
      <c r="O171" s="36">
        <f t="shared" ca="1" si="59"/>
        <v>0</v>
      </c>
      <c r="P171" s="36">
        <f t="shared" ca="1" si="60"/>
        <v>1</v>
      </c>
      <c r="Q171" s="36" t="str">
        <f t="shared" ca="1" si="61"/>
        <v>3D</v>
      </c>
      <c r="R171" s="36">
        <f t="shared" ca="1" si="48"/>
        <v>153</v>
      </c>
      <c r="S171" s="36">
        <f t="shared" ca="1" si="49"/>
        <v>60</v>
      </c>
      <c r="T171" s="36">
        <f t="shared" ca="1" si="50"/>
        <v>30</v>
      </c>
      <c r="U171" s="36">
        <f t="shared" ca="1" si="46"/>
        <v>15</v>
      </c>
      <c r="V171" s="39"/>
      <c r="W171" s="38">
        <f t="shared" ca="1" si="52"/>
        <v>19</v>
      </c>
      <c r="X171" s="38">
        <f t="shared" ca="1" si="53"/>
        <v>1</v>
      </c>
      <c r="Y171" s="38">
        <f t="shared" ca="1" si="55"/>
        <v>0</v>
      </c>
      <c r="Z171" s="38">
        <f t="shared" ca="1" si="54"/>
        <v>20</v>
      </c>
      <c r="AA171" s="38"/>
      <c r="AB171" s="36" t="str">
        <f t="shared" ca="1" si="51"/>
        <v>Rutas_Domingo_1</v>
      </c>
      <c r="AC171" t="str">
        <f ca="1">SUBSTITUTE(OFFSET('Todas paradas'!K$1,R171+W171-1,0),"/","_")</f>
        <v>Ruta 1_1D</v>
      </c>
      <c r="AD171" t="str">
        <f ca="1">IF(X171,OFFSET('Todas paradas'!L$1,R171+W171-1,0),OFFSET('Todas paradas'!Q$1,R171+W171-1,0))</f>
        <v>Avenida de Valencia, nº 46</v>
      </c>
      <c r="AE171" s="36" t="str">
        <f ca="1">IF(X171,OFFSET('Todas paradas'!M$1,R171+W171-1,0),"")</f>
        <v>05:36</v>
      </c>
      <c r="AF171" s="36" t="str">
        <f ca="1">IF(X171,OFFSET('Todas paradas'!N$1,R171+W171-1,0),"")</f>
        <v>13:33</v>
      </c>
      <c r="AG171" s="36">
        <f ca="1">IF(X171,OFFSET('Todas paradas'!O$1,R171+W171-1,0),"")</f>
        <v>0</v>
      </c>
      <c r="AH171" s="36">
        <f ca="1">IF(X171,OFFSET('Todas paradas'!P$1,R171+W171-1,0),"")</f>
        <v>0</v>
      </c>
    </row>
    <row r="172" spans="11:34" x14ac:dyDescent="0.25">
      <c r="K172" s="36">
        <f t="shared" si="56"/>
        <v>170</v>
      </c>
      <c r="L172" s="36">
        <f t="shared" ca="1" si="47"/>
        <v>166</v>
      </c>
      <c r="M172" s="38">
        <f t="shared" ca="1" si="57"/>
        <v>21</v>
      </c>
      <c r="N172" s="38">
        <f t="shared" ca="1" si="58"/>
        <v>5</v>
      </c>
      <c r="O172" s="36">
        <f t="shared" ca="1" si="59"/>
        <v>0</v>
      </c>
      <c r="P172" s="36">
        <f t="shared" ca="1" si="60"/>
        <v>1</v>
      </c>
      <c r="Q172" s="36" t="str">
        <f t="shared" ca="1" si="61"/>
        <v>3D</v>
      </c>
      <c r="R172" s="36">
        <f t="shared" ca="1" si="48"/>
        <v>153</v>
      </c>
      <c r="S172" s="36">
        <f t="shared" ca="1" si="49"/>
        <v>60</v>
      </c>
      <c r="T172" s="36">
        <f t="shared" ca="1" si="50"/>
        <v>30</v>
      </c>
      <c r="U172" s="36">
        <f t="shared" ca="1" si="46"/>
        <v>15</v>
      </c>
      <c r="V172" s="39"/>
      <c r="W172" s="38">
        <f t="shared" ca="1" si="52"/>
        <v>20</v>
      </c>
      <c r="X172" s="38">
        <f t="shared" ca="1" si="53"/>
        <v>1</v>
      </c>
      <c r="Y172" s="38">
        <f t="shared" ca="1" si="55"/>
        <v>0</v>
      </c>
      <c r="Z172" s="38">
        <f t="shared" ca="1" si="54"/>
        <v>21</v>
      </c>
      <c r="AA172" s="38"/>
      <c r="AB172" s="36" t="str">
        <f t="shared" ca="1" si="51"/>
        <v>Rutas_Domingo_1</v>
      </c>
      <c r="AC172" t="str">
        <f ca="1">SUBSTITUTE(OFFSET('Todas paradas'!K$1,R172+W172-1,0),"/","_")</f>
        <v>Ruta 1_1D</v>
      </c>
      <c r="AD172" t="str">
        <f ca="1">IF(X172,OFFSET('Todas paradas'!L$1,R172+W172-1,0),OFFSET('Todas paradas'!Q$1,R172+W172-1,0))</f>
        <v>C/ Unceta (esq. Duquesa Villahermosa)</v>
      </c>
      <c r="AE172" s="36" t="str">
        <f ca="1">IF(X172,OFFSET('Todas paradas'!M$1,R172+W172-1,0),"")</f>
        <v>05:38</v>
      </c>
      <c r="AF172" s="36" t="str">
        <f ca="1">IF(X172,OFFSET('Todas paradas'!N$1,R172+W172-1,0),"")</f>
        <v>13:35</v>
      </c>
      <c r="AG172" s="36">
        <f ca="1">IF(X172,OFFSET('Todas paradas'!O$1,R172+W172-1,0),"")</f>
        <v>0</v>
      </c>
      <c r="AH172" s="36">
        <f ca="1">IF(X172,OFFSET('Todas paradas'!P$1,R172+W172-1,0),"")</f>
        <v>0</v>
      </c>
    </row>
    <row r="173" spans="11:34" x14ac:dyDescent="0.25">
      <c r="K173" s="36">
        <f t="shared" si="56"/>
        <v>171</v>
      </c>
      <c r="L173" s="36">
        <f t="shared" ca="1" si="47"/>
        <v>167</v>
      </c>
      <c r="M173" s="38">
        <f t="shared" ca="1" si="57"/>
        <v>22</v>
      </c>
      <c r="N173" s="38">
        <f t="shared" ca="1" si="58"/>
        <v>5</v>
      </c>
      <c r="O173" s="36">
        <f t="shared" ca="1" si="59"/>
        <v>0</v>
      </c>
      <c r="P173" s="36">
        <f t="shared" ca="1" si="60"/>
        <v>1</v>
      </c>
      <c r="Q173" s="36" t="str">
        <f t="shared" ca="1" si="61"/>
        <v>3D</v>
      </c>
      <c r="R173" s="36">
        <f t="shared" ca="1" si="48"/>
        <v>153</v>
      </c>
      <c r="S173" s="36">
        <f t="shared" ca="1" si="49"/>
        <v>60</v>
      </c>
      <c r="T173" s="36">
        <f t="shared" ca="1" si="50"/>
        <v>30</v>
      </c>
      <c r="U173" s="36">
        <f t="shared" ref="U173:U236" ca="1" si="62">OFFSET($H$2,1+N173,0)</f>
        <v>15</v>
      </c>
      <c r="V173" s="39"/>
      <c r="W173" s="38">
        <f t="shared" ca="1" si="52"/>
        <v>21</v>
      </c>
      <c r="X173" s="38">
        <f t="shared" ca="1" si="53"/>
        <v>1</v>
      </c>
      <c r="Y173" s="38">
        <f t="shared" ca="1" si="55"/>
        <v>0</v>
      </c>
      <c r="Z173" s="38">
        <f t="shared" ca="1" si="54"/>
        <v>22</v>
      </c>
      <c r="AA173" s="38"/>
      <c r="AB173" s="36" t="str">
        <f t="shared" ca="1" si="51"/>
        <v>Rutas_Domingo_1</v>
      </c>
      <c r="AC173" t="str">
        <f ca="1">SUBSTITUTE(OFFSET('Todas paradas'!K$1,R173+W173-1,0),"/","_")</f>
        <v>Ruta 1_1D</v>
      </c>
      <c r="AD173" t="str">
        <f ca="1">IF(X173,OFFSET('Todas paradas'!L$1,R173+W173-1,0),OFFSET('Todas paradas'!Q$1,R173+W173-1,0))</f>
        <v>Avenida de Navarra (Centro Cultural Delicias - Pd. Bus)</v>
      </c>
      <c r="AE173" s="36" t="str">
        <f ca="1">IF(X173,OFFSET('Todas paradas'!M$1,R173+W173-1,0),"")</f>
        <v>05:41</v>
      </c>
      <c r="AF173" s="36" t="str">
        <f ca="1">IF(X173,OFFSET('Todas paradas'!N$1,R173+W173-1,0),"")</f>
        <v>13:40</v>
      </c>
      <c r="AG173" s="36">
        <f ca="1">IF(X173,OFFSET('Todas paradas'!O$1,R173+W173-1,0),"")</f>
        <v>0</v>
      </c>
      <c r="AH173" s="36">
        <f ca="1">IF(X173,OFFSET('Todas paradas'!P$1,R173+W173-1,0),"")</f>
        <v>0</v>
      </c>
    </row>
    <row r="174" spans="11:34" x14ac:dyDescent="0.25">
      <c r="K174" s="36">
        <f t="shared" si="56"/>
        <v>172</v>
      </c>
      <c r="L174" s="36">
        <f t="shared" ca="1" si="47"/>
        <v>168</v>
      </c>
      <c r="M174" s="38">
        <f t="shared" ca="1" si="57"/>
        <v>23</v>
      </c>
      <c r="N174" s="38">
        <f t="shared" ca="1" si="58"/>
        <v>5</v>
      </c>
      <c r="O174" s="36">
        <f t="shared" ca="1" si="59"/>
        <v>0</v>
      </c>
      <c r="P174" s="36">
        <f t="shared" ca="1" si="60"/>
        <v>1</v>
      </c>
      <c r="Q174" s="36" t="str">
        <f t="shared" ca="1" si="61"/>
        <v>3D</v>
      </c>
      <c r="R174" s="36">
        <f t="shared" ca="1" si="48"/>
        <v>153</v>
      </c>
      <c r="S174" s="36">
        <f t="shared" ca="1" si="49"/>
        <v>60</v>
      </c>
      <c r="T174" s="36">
        <f t="shared" ca="1" si="50"/>
        <v>30</v>
      </c>
      <c r="U174" s="36">
        <f t="shared" ca="1" si="62"/>
        <v>15</v>
      </c>
      <c r="V174" s="39"/>
      <c r="W174" s="38">
        <f t="shared" ca="1" si="52"/>
        <v>22</v>
      </c>
      <c r="X174" s="38">
        <f t="shared" ca="1" si="53"/>
        <v>1</v>
      </c>
      <c r="Y174" s="38">
        <f t="shared" ca="1" si="55"/>
        <v>0</v>
      </c>
      <c r="Z174" s="38">
        <f t="shared" ca="1" si="54"/>
        <v>23</v>
      </c>
      <c r="AA174" s="38"/>
      <c r="AB174" s="36" t="str">
        <f t="shared" ca="1" si="51"/>
        <v>Rutas_Domingo_1</v>
      </c>
      <c r="AC174" t="str">
        <f ca="1">SUBSTITUTE(OFFSET('Todas paradas'!K$1,R174+W174-1,0),"/","_")</f>
        <v>Ruta 1_1D</v>
      </c>
      <c r="AD174" t="str">
        <f ca="1">IF(X174,OFFSET('Todas paradas'!L$1,R174+W174-1,0),OFFSET('Todas paradas'!Q$1,R174+W174-1,0))</f>
        <v>Avenida de Navarra (frente nº 183 - Pd. Bus)</v>
      </c>
      <c r="AE174" s="36" t="str">
        <f ca="1">IF(X174,OFFSET('Todas paradas'!M$1,R174+W174-1,0),"")</f>
        <v>05:42</v>
      </c>
      <c r="AF174" s="36" t="str">
        <f ca="1">IF(X174,OFFSET('Todas paradas'!N$1,R174+W174-1,0),"")</f>
        <v>13:41</v>
      </c>
      <c r="AG174" s="36">
        <f ca="1">IF(X174,OFFSET('Todas paradas'!O$1,R174+W174-1,0),"")</f>
        <v>0</v>
      </c>
      <c r="AH174" s="36">
        <f ca="1">IF(X174,OFFSET('Todas paradas'!P$1,R174+W174-1,0),"")</f>
        <v>0</v>
      </c>
    </row>
    <row r="175" spans="11:34" x14ac:dyDescent="0.25">
      <c r="K175" s="36">
        <f t="shared" si="56"/>
        <v>173</v>
      </c>
      <c r="L175" s="36">
        <f t="shared" ca="1" si="47"/>
        <v>169</v>
      </c>
      <c r="M175" s="38">
        <f t="shared" ca="1" si="57"/>
        <v>24</v>
      </c>
      <c r="N175" s="38">
        <f t="shared" ca="1" si="58"/>
        <v>5</v>
      </c>
      <c r="O175" s="36">
        <f t="shared" ca="1" si="59"/>
        <v>0</v>
      </c>
      <c r="P175" s="36">
        <f t="shared" ca="1" si="60"/>
        <v>1</v>
      </c>
      <c r="Q175" s="36" t="str">
        <f t="shared" ca="1" si="61"/>
        <v>3D</v>
      </c>
      <c r="R175" s="36">
        <f t="shared" ca="1" si="48"/>
        <v>153</v>
      </c>
      <c r="S175" s="36">
        <f t="shared" ca="1" si="49"/>
        <v>60</v>
      </c>
      <c r="T175" s="36">
        <f t="shared" ca="1" si="50"/>
        <v>30</v>
      </c>
      <c r="U175" s="36">
        <f t="shared" ca="1" si="62"/>
        <v>15</v>
      </c>
      <c r="V175" s="39"/>
      <c r="W175" s="38">
        <f t="shared" ca="1" si="52"/>
        <v>23</v>
      </c>
      <c r="X175" s="38">
        <f t="shared" ca="1" si="53"/>
        <v>1</v>
      </c>
      <c r="Y175" s="38">
        <f t="shared" ca="1" si="55"/>
        <v>0</v>
      </c>
      <c r="Z175" s="38">
        <f t="shared" ca="1" si="54"/>
        <v>24</v>
      </c>
      <c r="AA175" s="38"/>
      <c r="AB175" s="36" t="str">
        <f t="shared" ca="1" si="51"/>
        <v>Rutas_Domingo_1</v>
      </c>
      <c r="AC175" t="str">
        <f ca="1">SUBSTITUTE(OFFSET('Todas paradas'!K$1,R175+W175-1,0),"/","_")</f>
        <v>Ruta 1_1D</v>
      </c>
      <c r="AD175" t="str">
        <f ca="1">IF(X175,OFFSET('Todas paradas'!L$1,R175+W175-1,0),OFFSET('Todas paradas'!Q$1,R175+W175-1,0))</f>
        <v>Carretera de Logroño (frente Torres de San Lamberto)</v>
      </c>
      <c r="AE175" s="36" t="str">
        <f ca="1">IF(X175,OFFSET('Todas paradas'!M$1,R175+W175-1,0),"")</f>
        <v>05:45</v>
      </c>
      <c r="AF175" s="36" t="str">
        <f ca="1">IF(X175,OFFSET('Todas paradas'!N$1,R175+W175-1,0),"")</f>
        <v>13:45</v>
      </c>
      <c r="AG175" s="36">
        <f ca="1">IF(X175,OFFSET('Todas paradas'!O$1,R175+W175-1,0),"")</f>
        <v>0</v>
      </c>
      <c r="AH175" s="36">
        <f ca="1">IF(X175,OFFSET('Todas paradas'!P$1,R175+W175-1,0),"")</f>
        <v>0</v>
      </c>
    </row>
    <row r="176" spans="11:34" x14ac:dyDescent="0.25">
      <c r="K176" s="36">
        <f t="shared" si="56"/>
        <v>174</v>
      </c>
      <c r="L176" s="36">
        <f t="shared" ca="1" si="47"/>
        <v>170</v>
      </c>
      <c r="M176" s="38">
        <f t="shared" ca="1" si="57"/>
        <v>25</v>
      </c>
      <c r="N176" s="38">
        <f t="shared" ca="1" si="58"/>
        <v>5</v>
      </c>
      <c r="O176" s="36">
        <f t="shared" ca="1" si="59"/>
        <v>0</v>
      </c>
      <c r="P176" s="36">
        <f t="shared" ca="1" si="60"/>
        <v>1</v>
      </c>
      <c r="Q176" s="36" t="str">
        <f t="shared" ca="1" si="61"/>
        <v>3D</v>
      </c>
      <c r="R176" s="36">
        <f t="shared" ca="1" si="48"/>
        <v>153</v>
      </c>
      <c r="S176" s="36">
        <f t="shared" ca="1" si="49"/>
        <v>60</v>
      </c>
      <c r="T176" s="36">
        <f t="shared" ca="1" si="50"/>
        <v>30</v>
      </c>
      <c r="U176" s="36">
        <f t="shared" ca="1" si="62"/>
        <v>15</v>
      </c>
      <c r="V176" s="39"/>
      <c r="W176" s="38">
        <f t="shared" ca="1" si="52"/>
        <v>24</v>
      </c>
      <c r="X176" s="38">
        <f t="shared" ca="1" si="53"/>
        <v>1</v>
      </c>
      <c r="Y176" s="38">
        <f t="shared" ca="1" si="55"/>
        <v>0</v>
      </c>
      <c r="Z176" s="38">
        <f t="shared" ca="1" si="54"/>
        <v>25</v>
      </c>
      <c r="AA176" s="38"/>
      <c r="AB176" s="36" t="str">
        <f t="shared" ca="1" si="51"/>
        <v>Rutas_Domingo_1</v>
      </c>
      <c r="AC176" t="str">
        <f ca="1">SUBSTITUTE(OFFSET('Todas paradas'!K$1,R176+W176-1,0),"/","_")</f>
        <v>Ruta 1_1D</v>
      </c>
      <c r="AD176" t="str">
        <f ca="1">IF(X176,OFFSET('Todas paradas'!L$1,R176+W176-1,0),OFFSET('Todas paradas'!Q$1,R176+W176-1,0))</f>
        <v>Carretera de Logroño (desvío Monzalbarba - Pd. Bus)</v>
      </c>
      <c r="AE176" s="36" t="str">
        <f ca="1">IF(X176,OFFSET('Todas paradas'!M$1,R176+W176-1,0),"")</f>
        <v>05:48</v>
      </c>
      <c r="AF176" s="36" t="str">
        <f ca="1">IF(X176,OFFSET('Todas paradas'!N$1,R176+W176-1,0),"")</f>
        <v>13:48</v>
      </c>
      <c r="AG176" s="36">
        <f ca="1">IF(X176,OFFSET('Todas paradas'!O$1,R176+W176-1,0),"")</f>
        <v>0</v>
      </c>
      <c r="AH176" s="36">
        <f ca="1">IF(X176,OFFSET('Todas paradas'!P$1,R176+W176-1,0),"")</f>
        <v>0</v>
      </c>
    </row>
    <row r="177" spans="11:34" x14ac:dyDescent="0.25">
      <c r="K177" s="36">
        <f t="shared" si="56"/>
        <v>175</v>
      </c>
      <c r="L177" s="36">
        <f t="shared" ca="1" si="47"/>
        <v>171</v>
      </c>
      <c r="M177" s="38">
        <f t="shared" ca="1" si="57"/>
        <v>26</v>
      </c>
      <c r="N177" s="38">
        <f t="shared" ca="1" si="58"/>
        <v>5</v>
      </c>
      <c r="O177" s="36">
        <f t="shared" ca="1" si="59"/>
        <v>0</v>
      </c>
      <c r="P177" s="36">
        <f t="shared" ca="1" si="60"/>
        <v>1</v>
      </c>
      <c r="Q177" s="36" t="str">
        <f t="shared" ca="1" si="61"/>
        <v>3D</v>
      </c>
      <c r="R177" s="36">
        <f t="shared" ca="1" si="48"/>
        <v>153</v>
      </c>
      <c r="S177" s="36">
        <f t="shared" ca="1" si="49"/>
        <v>60</v>
      </c>
      <c r="T177" s="36">
        <f t="shared" ca="1" si="50"/>
        <v>30</v>
      </c>
      <c r="U177" s="36">
        <f t="shared" ca="1" si="62"/>
        <v>15</v>
      </c>
      <c r="V177" s="39"/>
      <c r="W177" s="38">
        <f t="shared" ca="1" si="52"/>
        <v>25</v>
      </c>
      <c r="X177" s="38">
        <f t="shared" ca="1" si="53"/>
        <v>1</v>
      </c>
      <c r="Y177" s="38">
        <f t="shared" ca="1" si="55"/>
        <v>0</v>
      </c>
      <c r="Z177" s="38">
        <f t="shared" ca="1" si="54"/>
        <v>26</v>
      </c>
      <c r="AA177" s="38"/>
      <c r="AB177" s="36" t="str">
        <f t="shared" ca="1" si="51"/>
        <v>Rutas_Domingo_1</v>
      </c>
      <c r="AC177" t="str">
        <f ca="1">SUBSTITUTE(OFFSET('Todas paradas'!K$1,R177+W177-1,0),"/","_")</f>
        <v>Ruta 1_1D</v>
      </c>
      <c r="AD177" t="str">
        <f ca="1">IF(X177,OFFSET('Todas paradas'!L$1,R177+W177-1,0),OFFSET('Todas paradas'!Q$1,R177+W177-1,0))</f>
        <v>Carretera de Logroño (desvío Utebo - marquesina Bus)</v>
      </c>
      <c r="AE177" s="36" t="str">
        <f ca="1">IF(X177,OFFSET('Todas paradas'!M$1,R177+W177-1,0),"")</f>
        <v>05:50</v>
      </c>
      <c r="AF177" s="36" t="str">
        <f ca="1">IF(X177,OFFSET('Todas paradas'!N$1,R177+W177-1,0),"")</f>
        <v>13:50</v>
      </c>
      <c r="AG177" s="36">
        <f ca="1">IF(X177,OFFSET('Todas paradas'!O$1,R177+W177-1,0),"")</f>
        <v>0</v>
      </c>
      <c r="AH177" s="36">
        <f ca="1">IF(X177,OFFSET('Todas paradas'!P$1,R177+W177-1,0),"")</f>
        <v>0</v>
      </c>
    </row>
    <row r="178" spans="11:34" x14ac:dyDescent="0.25">
      <c r="K178" s="36">
        <f t="shared" si="56"/>
        <v>176</v>
      </c>
      <c r="L178" s="36">
        <f t="shared" ca="1" si="47"/>
        <v>172</v>
      </c>
      <c r="M178" s="38">
        <f t="shared" ca="1" si="57"/>
        <v>27</v>
      </c>
      <c r="N178" s="38">
        <f t="shared" ca="1" si="58"/>
        <v>5</v>
      </c>
      <c r="O178" s="36">
        <f t="shared" ca="1" si="59"/>
        <v>0</v>
      </c>
      <c r="P178" s="36">
        <f t="shared" ca="1" si="60"/>
        <v>1</v>
      </c>
      <c r="Q178" s="36" t="str">
        <f t="shared" ca="1" si="61"/>
        <v>3D</v>
      </c>
      <c r="R178" s="36">
        <f t="shared" ca="1" si="48"/>
        <v>153</v>
      </c>
      <c r="S178" s="36">
        <f t="shared" ca="1" si="49"/>
        <v>60</v>
      </c>
      <c r="T178" s="36">
        <f t="shared" ca="1" si="50"/>
        <v>30</v>
      </c>
      <c r="U178" s="36">
        <f t="shared" ca="1" si="62"/>
        <v>15</v>
      </c>
      <c r="V178" s="39"/>
      <c r="W178" s="38">
        <f t="shared" ca="1" si="52"/>
        <v>26</v>
      </c>
      <c r="X178" s="38">
        <f t="shared" ca="1" si="53"/>
        <v>1</v>
      </c>
      <c r="Y178" s="38">
        <f t="shared" ca="1" si="55"/>
        <v>0</v>
      </c>
      <c r="Z178" s="38">
        <f t="shared" ca="1" si="54"/>
        <v>27</v>
      </c>
      <c r="AA178" s="38"/>
      <c r="AB178" s="36" t="str">
        <f t="shared" ca="1" si="51"/>
        <v>Rutas_Domingo_1</v>
      </c>
      <c r="AC178" t="str">
        <f ca="1">SUBSTITUTE(OFFSET('Todas paradas'!K$1,R178+W178-1,0),"/","_")</f>
        <v>Ruta 1_1D</v>
      </c>
      <c r="AD178" t="str">
        <f ca="1">IF(X178,OFFSET('Todas paradas'!L$1,R178+W178-1,0),OFFSET('Todas paradas'!Q$1,R178+W178-1,0))</f>
        <v>Casetas, nº 76 (marquesina Bus)</v>
      </c>
      <c r="AE178" s="36" t="str">
        <f ca="1">IF(X178,OFFSET('Todas paradas'!M$1,R178+W178-1,0),"")</f>
        <v>05:57</v>
      </c>
      <c r="AF178" s="36" t="str">
        <f ca="1">IF(X178,OFFSET('Todas paradas'!N$1,R178+W178-1,0),"")</f>
        <v>13:57</v>
      </c>
      <c r="AG178" s="36">
        <f ca="1">IF(X178,OFFSET('Todas paradas'!O$1,R178+W178-1,0),"")</f>
        <v>0</v>
      </c>
      <c r="AH178" s="36">
        <f ca="1">IF(X178,OFFSET('Todas paradas'!P$1,R178+W178-1,0),"")</f>
        <v>0</v>
      </c>
    </row>
    <row r="179" spans="11:34" x14ac:dyDescent="0.25">
      <c r="K179" s="36">
        <f t="shared" si="56"/>
        <v>177</v>
      </c>
      <c r="L179" s="36">
        <f t="shared" ca="1" si="47"/>
        <v>173</v>
      </c>
      <c r="M179" s="38">
        <f t="shared" ca="1" si="57"/>
        <v>28</v>
      </c>
      <c r="N179" s="38">
        <f t="shared" ca="1" si="58"/>
        <v>5</v>
      </c>
      <c r="O179" s="36">
        <f t="shared" ca="1" si="59"/>
        <v>0</v>
      </c>
      <c r="P179" s="36">
        <f t="shared" ca="1" si="60"/>
        <v>1</v>
      </c>
      <c r="Q179" s="36" t="str">
        <f t="shared" ca="1" si="61"/>
        <v>3D</v>
      </c>
      <c r="R179" s="36">
        <f t="shared" ca="1" si="48"/>
        <v>153</v>
      </c>
      <c r="S179" s="36">
        <f t="shared" ca="1" si="49"/>
        <v>60</v>
      </c>
      <c r="T179" s="36">
        <f t="shared" ca="1" si="50"/>
        <v>30</v>
      </c>
      <c r="U179" s="36">
        <f t="shared" ca="1" si="62"/>
        <v>15</v>
      </c>
      <c r="V179" s="39"/>
      <c r="W179" s="38">
        <f t="shared" ca="1" si="52"/>
        <v>27</v>
      </c>
      <c r="X179" s="38">
        <f t="shared" ca="1" si="53"/>
        <v>1</v>
      </c>
      <c r="Y179" s="38">
        <f t="shared" ca="1" si="55"/>
        <v>0</v>
      </c>
      <c r="Z179" s="38">
        <f t="shared" ca="1" si="54"/>
        <v>28</v>
      </c>
      <c r="AA179" s="38"/>
      <c r="AB179" s="36" t="str">
        <f t="shared" ca="1" si="51"/>
        <v>Rutas_Domingo_1</v>
      </c>
      <c r="AC179" t="str">
        <f ca="1">SUBSTITUTE(OFFSET('Todas paradas'!K$1,R179+W179-1,0),"/","_")</f>
        <v>Ruta 1_1D</v>
      </c>
      <c r="AD179" t="str">
        <f ca="1">IF(X179,OFFSET('Todas paradas'!L$1,R179+W179-1,0),OFFSET('Todas paradas'!Q$1,R179+W179-1,0))</f>
        <v>Casetas (urbanización Alameda)</v>
      </c>
      <c r="AE179" s="36" t="str">
        <f ca="1">IF(X179,OFFSET('Todas paradas'!M$1,R179+W179-1,0),"")</f>
        <v>05:58</v>
      </c>
      <c r="AF179" s="36" t="str">
        <f ca="1">IF(X179,OFFSET('Todas paradas'!N$1,R179+W179-1,0),"")</f>
        <v>13:58</v>
      </c>
      <c r="AG179" s="36">
        <f ca="1">IF(X179,OFFSET('Todas paradas'!O$1,R179+W179-1,0),"")</f>
        <v>0</v>
      </c>
      <c r="AH179" s="36">
        <f ca="1">IF(X179,OFFSET('Todas paradas'!P$1,R179+W179-1,0),"")</f>
        <v>0</v>
      </c>
    </row>
    <row r="180" spans="11:34" x14ac:dyDescent="0.25">
      <c r="K180" s="36">
        <f t="shared" si="56"/>
        <v>178</v>
      </c>
      <c r="L180" s="36">
        <f t="shared" ca="1" si="47"/>
        <v>174</v>
      </c>
      <c r="M180" s="38">
        <f t="shared" ca="1" si="57"/>
        <v>29</v>
      </c>
      <c r="N180" s="38">
        <f t="shared" ca="1" si="58"/>
        <v>5</v>
      </c>
      <c r="O180" s="36">
        <f t="shared" ca="1" si="59"/>
        <v>0</v>
      </c>
      <c r="P180" s="36">
        <f t="shared" ca="1" si="60"/>
        <v>1</v>
      </c>
      <c r="Q180" s="36" t="str">
        <f t="shared" ca="1" si="61"/>
        <v>3D</v>
      </c>
      <c r="R180" s="36">
        <f t="shared" ca="1" si="48"/>
        <v>153</v>
      </c>
      <c r="S180" s="36">
        <f t="shared" ca="1" si="49"/>
        <v>60</v>
      </c>
      <c r="T180" s="36">
        <f t="shared" ca="1" si="50"/>
        <v>30</v>
      </c>
      <c r="U180" s="36">
        <f t="shared" ca="1" si="62"/>
        <v>15</v>
      </c>
      <c r="V180" s="39"/>
      <c r="W180" s="38">
        <f t="shared" ca="1" si="52"/>
        <v>28</v>
      </c>
      <c r="X180" s="38">
        <f t="shared" ca="1" si="53"/>
        <v>1</v>
      </c>
      <c r="Y180" s="38">
        <f t="shared" ca="1" si="55"/>
        <v>0</v>
      </c>
      <c r="Z180" s="38">
        <f t="shared" ca="1" si="54"/>
        <v>29</v>
      </c>
      <c r="AA180" s="38"/>
      <c r="AB180" s="36" t="str">
        <f t="shared" ca="1" si="51"/>
        <v>Rutas_Domingo_1</v>
      </c>
      <c r="AC180" t="str">
        <f ca="1">SUBSTITUTE(OFFSET('Todas paradas'!K$1,R180+W180-1,0),"/","_")</f>
        <v>Ruta 1_1D</v>
      </c>
      <c r="AD180" t="str">
        <f ca="1">IF(X180,OFFSET('Todas paradas'!L$1,R180+W180-1,0),OFFSET('Todas paradas'!Q$1,R180+W180-1,0))</f>
        <v>Alagón - rotonda (marquesina Bus)</v>
      </c>
      <c r="AE180" s="36" t="str">
        <f ca="1">IF(X180,OFFSET('Todas paradas'!M$1,R180+W180-1,0),"")</f>
        <v>06:03</v>
      </c>
      <c r="AF180" s="36" t="str">
        <f ca="1">IF(X180,OFFSET('Todas paradas'!N$1,R180+W180-1,0),"")</f>
        <v>14:03</v>
      </c>
      <c r="AG180" s="36">
        <f ca="1">IF(X180,OFFSET('Todas paradas'!O$1,R180+W180-1,0),"")</f>
        <v>0</v>
      </c>
      <c r="AH180" s="36">
        <f ca="1">IF(X180,OFFSET('Todas paradas'!P$1,R180+W180-1,0),"")</f>
        <v>0</v>
      </c>
    </row>
    <row r="181" spans="11:34" x14ac:dyDescent="0.25">
      <c r="K181" s="36">
        <f t="shared" si="56"/>
        <v>179</v>
      </c>
      <c r="L181" s="36">
        <f t="shared" ca="1" si="47"/>
        <v>175</v>
      </c>
      <c r="M181" s="38">
        <f t="shared" ca="1" si="57"/>
        <v>30</v>
      </c>
      <c r="N181" s="38">
        <f t="shared" ca="1" si="58"/>
        <v>5</v>
      </c>
      <c r="O181" s="36">
        <f t="shared" ca="1" si="59"/>
        <v>0</v>
      </c>
      <c r="P181" s="36">
        <f t="shared" ca="1" si="60"/>
        <v>1</v>
      </c>
      <c r="Q181" s="36" t="str">
        <f t="shared" ca="1" si="61"/>
        <v>3D</v>
      </c>
      <c r="R181" s="36">
        <f t="shared" ca="1" si="48"/>
        <v>153</v>
      </c>
      <c r="S181" s="36">
        <f t="shared" ca="1" si="49"/>
        <v>60</v>
      </c>
      <c r="T181" s="36">
        <f t="shared" ca="1" si="50"/>
        <v>30</v>
      </c>
      <c r="U181" s="36">
        <f t="shared" ca="1" si="62"/>
        <v>15</v>
      </c>
      <c r="V181" s="39"/>
      <c r="W181" s="38">
        <f t="shared" ca="1" si="52"/>
        <v>29</v>
      </c>
      <c r="X181" s="38">
        <f t="shared" ca="1" si="53"/>
        <v>1</v>
      </c>
      <c r="Y181" s="38">
        <f t="shared" ca="1" si="55"/>
        <v>0</v>
      </c>
      <c r="Z181" s="38">
        <f t="shared" ca="1" si="54"/>
        <v>30</v>
      </c>
      <c r="AA181" s="38"/>
      <c r="AB181" s="36" t="str">
        <f t="shared" ca="1" si="51"/>
        <v>Rutas_Domingo_1</v>
      </c>
      <c r="AC181" t="str">
        <f ca="1">SUBSTITUTE(OFFSET('Todas paradas'!K$1,R181+W181-1,0),"/","_")</f>
        <v>Ruta 1_1D</v>
      </c>
      <c r="AD181" t="str">
        <f ca="1">IF(X181,OFFSET('Todas paradas'!L$1,R181+W181-1,0),OFFSET('Todas paradas'!Q$1,R181+W181-1,0))</f>
        <v>Opel Planta en Figueruelas</v>
      </c>
      <c r="AE181" s="36" t="str">
        <f ca="1">IF(X181,OFFSET('Todas paradas'!M$1,R181+W181-1,0),"")</f>
        <v>06:10</v>
      </c>
      <c r="AF181" s="36" t="str">
        <f ca="1">IF(X181,OFFSET('Todas paradas'!N$1,R181+W181-1,0),"")</f>
        <v>14:10</v>
      </c>
      <c r="AG181" s="36">
        <f ca="1">IF(X181,OFFSET('Todas paradas'!O$1,R181+W181-1,0),"")</f>
        <v>0</v>
      </c>
      <c r="AH181" s="36">
        <f ca="1">IF(X181,OFFSET('Todas paradas'!P$1,R181+W181-1,0),"")</f>
        <v>0</v>
      </c>
    </row>
    <row r="182" spans="11:34" x14ac:dyDescent="0.25">
      <c r="K182" s="36">
        <f t="shared" si="56"/>
        <v>180</v>
      </c>
      <c r="L182" s="36">
        <f t="shared" ca="1" si="47"/>
        <v>176</v>
      </c>
      <c r="M182" s="38">
        <f t="shared" ca="1" si="57"/>
        <v>31</v>
      </c>
      <c r="N182" s="38">
        <f t="shared" ca="1" si="58"/>
        <v>5</v>
      </c>
      <c r="O182" s="36">
        <f t="shared" ca="1" si="59"/>
        <v>0</v>
      </c>
      <c r="P182" s="36">
        <f t="shared" ca="1" si="60"/>
        <v>1</v>
      </c>
      <c r="Q182" s="36" t="str">
        <f t="shared" ca="1" si="61"/>
        <v>3D</v>
      </c>
      <c r="R182" s="36">
        <f t="shared" ca="1" si="48"/>
        <v>153</v>
      </c>
      <c r="S182" s="36">
        <f t="shared" ca="1" si="49"/>
        <v>60</v>
      </c>
      <c r="T182" s="36">
        <f t="shared" ca="1" si="50"/>
        <v>30</v>
      </c>
      <c r="U182" s="36">
        <f t="shared" ca="1" si="62"/>
        <v>15</v>
      </c>
      <c r="V182" s="39"/>
      <c r="W182" s="38">
        <f t="shared" ca="1" si="52"/>
        <v>1</v>
      </c>
      <c r="X182" s="38">
        <f t="shared" ca="1" si="53"/>
        <v>0</v>
      </c>
      <c r="Y182" s="38">
        <f t="shared" ca="1" si="55"/>
        <v>1</v>
      </c>
      <c r="Z182" s="38">
        <f t="shared" ca="1" si="54"/>
        <v>31</v>
      </c>
      <c r="AA182" s="38"/>
      <c r="AB182" s="36" t="str">
        <f t="shared" ca="1" si="51"/>
        <v>Rutas_Domingo_1</v>
      </c>
      <c r="AC182" t="str">
        <f ca="1">SUBSTITUTE(OFFSET('Todas paradas'!K$1,R182+W182-1,0),"/","_")</f>
        <v>Ruta 1_1D</v>
      </c>
      <c r="AD182" t="str">
        <f ca="1">IF(X182,OFFSET('Todas paradas'!L$1,R182+W182-1,0),OFFSET('Todas paradas'!Q$1,R182+W182-1,0))</f>
        <v>Opel Planta en Figueruelas</v>
      </c>
      <c r="AE182" s="36" t="str">
        <f ca="1">IF(X182,OFFSET('Todas paradas'!M$1,R182+W182-1,0),"")</f>
        <v/>
      </c>
      <c r="AF182" s="36" t="str">
        <f ca="1">IF(X182,OFFSET('Todas paradas'!N$1,R182+W182-1,0),"")</f>
        <v/>
      </c>
      <c r="AG182" s="36" t="str">
        <f ca="1">IF(X182,OFFSET('Todas paradas'!O$1,R182+W182-1,0),"")</f>
        <v/>
      </c>
      <c r="AH182" s="36" t="str">
        <f ca="1">IF(X182,OFFSET('Todas paradas'!P$1,R182+W182-1,0),"")</f>
        <v/>
      </c>
    </row>
    <row r="183" spans="11:34" x14ac:dyDescent="0.25">
      <c r="K183" s="36">
        <f t="shared" si="56"/>
        <v>181</v>
      </c>
      <c r="L183" s="36">
        <f t="shared" ca="1" si="47"/>
        <v>177</v>
      </c>
      <c r="M183" s="38">
        <f t="shared" ca="1" si="57"/>
        <v>32</v>
      </c>
      <c r="N183" s="38">
        <f t="shared" ca="1" si="58"/>
        <v>5</v>
      </c>
      <c r="O183" s="36">
        <f t="shared" ca="1" si="59"/>
        <v>0</v>
      </c>
      <c r="P183" s="36">
        <f t="shared" ca="1" si="60"/>
        <v>1</v>
      </c>
      <c r="Q183" s="36" t="str">
        <f t="shared" ca="1" si="61"/>
        <v>3D</v>
      </c>
      <c r="R183" s="36">
        <f t="shared" ca="1" si="48"/>
        <v>153</v>
      </c>
      <c r="S183" s="36">
        <f t="shared" ca="1" si="49"/>
        <v>60</v>
      </c>
      <c r="T183" s="36">
        <f t="shared" ca="1" si="50"/>
        <v>30</v>
      </c>
      <c r="U183" s="36">
        <f t="shared" ca="1" si="62"/>
        <v>15</v>
      </c>
      <c r="V183" s="39"/>
      <c r="W183" s="38">
        <f t="shared" ca="1" si="52"/>
        <v>2</v>
      </c>
      <c r="X183" s="38">
        <f t="shared" ca="1" si="53"/>
        <v>0</v>
      </c>
      <c r="Y183" s="38">
        <f t="shared" ca="1" si="55"/>
        <v>1</v>
      </c>
      <c r="Z183" s="38">
        <f t="shared" ca="1" si="54"/>
        <v>32</v>
      </c>
      <c r="AA183" s="38"/>
      <c r="AB183" s="36" t="str">
        <f t="shared" ca="1" si="51"/>
        <v>Rutas_Domingo_1</v>
      </c>
      <c r="AC183" t="str">
        <f ca="1">SUBSTITUTE(OFFSET('Todas paradas'!K$1,R183+W183-1,0),"/","_")</f>
        <v>Ruta 1_1D</v>
      </c>
      <c r="AD183" t="str">
        <f ca="1">IF(X183,OFFSET('Todas paradas'!L$1,R183+W183-1,0),OFFSET('Todas paradas'!Q$1,R183+W183-1,0))</f>
        <v>Alagón - rotonda (marquesina Bus)</v>
      </c>
      <c r="AE183" s="36" t="str">
        <f ca="1">IF(X183,OFFSET('Todas paradas'!M$1,R183+W183-1,0),"")</f>
        <v/>
      </c>
      <c r="AF183" s="36" t="str">
        <f ca="1">IF(X183,OFFSET('Todas paradas'!N$1,R183+W183-1,0),"")</f>
        <v/>
      </c>
      <c r="AG183" s="36" t="str">
        <f ca="1">IF(X183,OFFSET('Todas paradas'!O$1,R183+W183-1,0),"")</f>
        <v/>
      </c>
      <c r="AH183" s="36" t="str">
        <f ca="1">IF(X183,OFFSET('Todas paradas'!P$1,R183+W183-1,0),"")</f>
        <v/>
      </c>
    </row>
    <row r="184" spans="11:34" x14ac:dyDescent="0.25">
      <c r="K184" s="36">
        <f t="shared" si="56"/>
        <v>182</v>
      </c>
      <c r="L184" s="36">
        <f t="shared" ca="1" si="47"/>
        <v>178</v>
      </c>
      <c r="M184" s="38">
        <f t="shared" ca="1" si="57"/>
        <v>33</v>
      </c>
      <c r="N184" s="38">
        <f t="shared" ca="1" si="58"/>
        <v>5</v>
      </c>
      <c r="O184" s="36">
        <f t="shared" ca="1" si="59"/>
        <v>0</v>
      </c>
      <c r="P184" s="36">
        <f t="shared" ca="1" si="60"/>
        <v>1</v>
      </c>
      <c r="Q184" s="36" t="str">
        <f t="shared" ca="1" si="61"/>
        <v>3D</v>
      </c>
      <c r="R184" s="36">
        <f t="shared" ca="1" si="48"/>
        <v>153</v>
      </c>
      <c r="S184" s="36">
        <f t="shared" ca="1" si="49"/>
        <v>60</v>
      </c>
      <c r="T184" s="36">
        <f t="shared" ca="1" si="50"/>
        <v>30</v>
      </c>
      <c r="U184" s="36">
        <f t="shared" ca="1" si="62"/>
        <v>15</v>
      </c>
      <c r="V184" s="39"/>
      <c r="W184" s="38">
        <f t="shared" ca="1" si="52"/>
        <v>3</v>
      </c>
      <c r="X184" s="38">
        <f t="shared" ca="1" si="53"/>
        <v>0</v>
      </c>
      <c r="Y184" s="38">
        <f t="shared" ca="1" si="55"/>
        <v>1</v>
      </c>
      <c r="Z184" s="38">
        <f t="shared" ca="1" si="54"/>
        <v>33</v>
      </c>
      <c r="AA184" s="38"/>
      <c r="AB184" s="36" t="str">
        <f t="shared" ca="1" si="51"/>
        <v>Rutas_Domingo_1</v>
      </c>
      <c r="AC184" t="str">
        <f ca="1">SUBSTITUTE(OFFSET('Todas paradas'!K$1,R184+W184-1,0),"/","_")</f>
        <v>Ruta 1_1D</v>
      </c>
      <c r="AD184" t="str">
        <f ca="1">IF(X184,OFFSET('Todas paradas'!L$1,R184+W184-1,0),OFFSET('Todas paradas'!Q$1,R184+W184-1,0))</f>
        <v>Casetas (urbanización Alameda)</v>
      </c>
      <c r="AE184" s="36" t="str">
        <f ca="1">IF(X184,OFFSET('Todas paradas'!M$1,R184+W184-1,0),"")</f>
        <v/>
      </c>
      <c r="AF184" s="36" t="str">
        <f ca="1">IF(X184,OFFSET('Todas paradas'!N$1,R184+W184-1,0),"")</f>
        <v/>
      </c>
      <c r="AG184" s="36" t="str">
        <f ca="1">IF(X184,OFFSET('Todas paradas'!O$1,R184+W184-1,0),"")</f>
        <v/>
      </c>
      <c r="AH184" s="36" t="str">
        <f ca="1">IF(X184,OFFSET('Todas paradas'!P$1,R184+W184-1,0),"")</f>
        <v/>
      </c>
    </row>
    <row r="185" spans="11:34" x14ac:dyDescent="0.25">
      <c r="K185" s="36">
        <f t="shared" si="56"/>
        <v>183</v>
      </c>
      <c r="L185" s="36">
        <f t="shared" ca="1" si="47"/>
        <v>179</v>
      </c>
      <c r="M185" s="38">
        <f t="shared" ca="1" si="57"/>
        <v>34</v>
      </c>
      <c r="N185" s="38">
        <f t="shared" ca="1" si="58"/>
        <v>5</v>
      </c>
      <c r="O185" s="36">
        <f t="shared" ca="1" si="59"/>
        <v>0</v>
      </c>
      <c r="P185" s="36">
        <f t="shared" ca="1" si="60"/>
        <v>1</v>
      </c>
      <c r="Q185" s="36" t="str">
        <f t="shared" ca="1" si="61"/>
        <v>3D</v>
      </c>
      <c r="R185" s="36">
        <f t="shared" ca="1" si="48"/>
        <v>153</v>
      </c>
      <c r="S185" s="36">
        <f t="shared" ca="1" si="49"/>
        <v>60</v>
      </c>
      <c r="T185" s="36">
        <f t="shared" ca="1" si="50"/>
        <v>30</v>
      </c>
      <c r="U185" s="36">
        <f t="shared" ca="1" si="62"/>
        <v>15</v>
      </c>
      <c r="V185" s="39"/>
      <c r="W185" s="38">
        <f t="shared" ca="1" si="52"/>
        <v>4</v>
      </c>
      <c r="X185" s="38">
        <f t="shared" ca="1" si="53"/>
        <v>0</v>
      </c>
      <c r="Y185" s="38">
        <f t="shared" ca="1" si="55"/>
        <v>1</v>
      </c>
      <c r="Z185" s="38">
        <f t="shared" ca="1" si="54"/>
        <v>34</v>
      </c>
      <c r="AA185" s="38"/>
      <c r="AB185" s="36" t="str">
        <f t="shared" ca="1" si="51"/>
        <v>Rutas_Domingo_1</v>
      </c>
      <c r="AC185" t="str">
        <f ca="1">SUBSTITUTE(OFFSET('Todas paradas'!K$1,R185+W185-1,0),"/","_")</f>
        <v>Ruta 1_1D</v>
      </c>
      <c r="AD185" t="str">
        <f ca="1">IF(X185,OFFSET('Todas paradas'!L$1,R185+W185-1,0),OFFSET('Todas paradas'!Q$1,R185+W185-1,0))</f>
        <v>Casetas (frente nº 52)</v>
      </c>
      <c r="AE185" s="36" t="str">
        <f ca="1">IF(X185,OFFSET('Todas paradas'!M$1,R185+W185-1,0),"")</f>
        <v/>
      </c>
      <c r="AF185" s="36" t="str">
        <f ca="1">IF(X185,OFFSET('Todas paradas'!N$1,R185+W185-1,0),"")</f>
        <v/>
      </c>
      <c r="AG185" s="36" t="str">
        <f ca="1">IF(X185,OFFSET('Todas paradas'!O$1,R185+W185-1,0),"")</f>
        <v/>
      </c>
      <c r="AH185" s="36" t="str">
        <f ca="1">IF(X185,OFFSET('Todas paradas'!P$1,R185+W185-1,0),"")</f>
        <v/>
      </c>
    </row>
    <row r="186" spans="11:34" x14ac:dyDescent="0.25">
      <c r="K186" s="36">
        <f t="shared" si="56"/>
        <v>184</v>
      </c>
      <c r="L186" s="36">
        <f t="shared" ca="1" si="47"/>
        <v>180</v>
      </c>
      <c r="M186" s="38">
        <f t="shared" ca="1" si="57"/>
        <v>35</v>
      </c>
      <c r="N186" s="38">
        <f t="shared" ca="1" si="58"/>
        <v>5</v>
      </c>
      <c r="O186" s="36">
        <f t="shared" ca="1" si="59"/>
        <v>0</v>
      </c>
      <c r="P186" s="36">
        <f t="shared" ca="1" si="60"/>
        <v>1</v>
      </c>
      <c r="Q186" s="36" t="str">
        <f t="shared" ca="1" si="61"/>
        <v>3D</v>
      </c>
      <c r="R186" s="36">
        <f t="shared" ca="1" si="48"/>
        <v>153</v>
      </c>
      <c r="S186" s="36">
        <f t="shared" ca="1" si="49"/>
        <v>60</v>
      </c>
      <c r="T186" s="36">
        <f t="shared" ca="1" si="50"/>
        <v>30</v>
      </c>
      <c r="U186" s="36">
        <f t="shared" ca="1" si="62"/>
        <v>15</v>
      </c>
      <c r="V186" s="39"/>
      <c r="W186" s="38">
        <f t="shared" ca="1" si="52"/>
        <v>5</v>
      </c>
      <c r="X186" s="38">
        <f t="shared" ca="1" si="53"/>
        <v>0</v>
      </c>
      <c r="Y186" s="38">
        <f t="shared" ca="1" si="55"/>
        <v>1</v>
      </c>
      <c r="Z186" s="38">
        <f t="shared" ca="1" si="54"/>
        <v>35</v>
      </c>
      <c r="AA186" s="38"/>
      <c r="AB186" s="36" t="str">
        <f t="shared" ca="1" si="51"/>
        <v>Rutas_Domingo_1</v>
      </c>
      <c r="AC186" t="str">
        <f ca="1">SUBSTITUTE(OFFSET('Todas paradas'!K$1,R186+W186-1,0),"/","_")</f>
        <v>Ruta 1_1D</v>
      </c>
      <c r="AD186" t="str">
        <f ca="1">IF(X186,OFFSET('Todas paradas'!L$1,R186+W186-1,0),OFFSET('Todas paradas'!Q$1,R186+W186-1,0))</f>
        <v>Carretera de Logroño (frente desvío Utebo)</v>
      </c>
      <c r="AE186" s="36" t="str">
        <f ca="1">IF(X186,OFFSET('Todas paradas'!M$1,R186+W186-1,0),"")</f>
        <v/>
      </c>
      <c r="AF186" s="36" t="str">
        <f ca="1">IF(X186,OFFSET('Todas paradas'!N$1,R186+W186-1,0),"")</f>
        <v/>
      </c>
      <c r="AG186" s="36" t="str">
        <f ca="1">IF(X186,OFFSET('Todas paradas'!O$1,R186+W186-1,0),"")</f>
        <v/>
      </c>
      <c r="AH186" s="36" t="str">
        <f ca="1">IF(X186,OFFSET('Todas paradas'!P$1,R186+W186-1,0),"")</f>
        <v/>
      </c>
    </row>
    <row r="187" spans="11:34" x14ac:dyDescent="0.25">
      <c r="K187" s="36">
        <f t="shared" si="56"/>
        <v>185</v>
      </c>
      <c r="L187" s="36">
        <f t="shared" ca="1" si="47"/>
        <v>181</v>
      </c>
      <c r="M187" s="38">
        <f t="shared" ca="1" si="57"/>
        <v>36</v>
      </c>
      <c r="N187" s="38">
        <f t="shared" ca="1" si="58"/>
        <v>5</v>
      </c>
      <c r="O187" s="36">
        <f t="shared" ca="1" si="59"/>
        <v>0</v>
      </c>
      <c r="P187" s="36">
        <f t="shared" ca="1" si="60"/>
        <v>1</v>
      </c>
      <c r="Q187" s="36" t="str">
        <f t="shared" ca="1" si="61"/>
        <v>3D</v>
      </c>
      <c r="R187" s="36">
        <f t="shared" ca="1" si="48"/>
        <v>153</v>
      </c>
      <c r="S187" s="36">
        <f t="shared" ca="1" si="49"/>
        <v>60</v>
      </c>
      <c r="T187" s="36">
        <f t="shared" ca="1" si="50"/>
        <v>30</v>
      </c>
      <c r="U187" s="36">
        <f t="shared" ca="1" si="62"/>
        <v>15</v>
      </c>
      <c r="V187" s="39"/>
      <c r="W187" s="38">
        <f t="shared" ca="1" si="52"/>
        <v>6</v>
      </c>
      <c r="X187" s="38">
        <f t="shared" ca="1" si="53"/>
        <v>0</v>
      </c>
      <c r="Y187" s="38">
        <f t="shared" ca="1" si="55"/>
        <v>1</v>
      </c>
      <c r="Z187" s="38">
        <f t="shared" ca="1" si="54"/>
        <v>36</v>
      </c>
      <c r="AA187" s="38"/>
      <c r="AB187" s="36" t="str">
        <f t="shared" ca="1" si="51"/>
        <v>Rutas_Domingo_1</v>
      </c>
      <c r="AC187" t="str">
        <f ca="1">SUBSTITUTE(OFFSET('Todas paradas'!K$1,R187+W187-1,0),"/","_")</f>
        <v>Ruta 1_1D</v>
      </c>
      <c r="AD187" t="str">
        <f ca="1">IF(X187,OFFSET('Todas paradas'!L$1,R187+W187-1,0),OFFSET('Todas paradas'!Q$1,R187+W187-1,0))</f>
        <v>Carretera de Logroño (desvío Monzalbarba - Pd. Bus)</v>
      </c>
      <c r="AE187" s="36" t="str">
        <f ca="1">IF(X187,OFFSET('Todas paradas'!M$1,R187+W187-1,0),"")</f>
        <v/>
      </c>
      <c r="AF187" s="36" t="str">
        <f ca="1">IF(X187,OFFSET('Todas paradas'!N$1,R187+W187-1,0),"")</f>
        <v/>
      </c>
      <c r="AG187" s="36" t="str">
        <f ca="1">IF(X187,OFFSET('Todas paradas'!O$1,R187+W187-1,0),"")</f>
        <v/>
      </c>
      <c r="AH187" s="36" t="str">
        <f ca="1">IF(X187,OFFSET('Todas paradas'!P$1,R187+W187-1,0),"")</f>
        <v/>
      </c>
    </row>
    <row r="188" spans="11:34" x14ac:dyDescent="0.25">
      <c r="K188" s="36">
        <f t="shared" si="56"/>
        <v>186</v>
      </c>
      <c r="L188" s="36">
        <f t="shared" ca="1" si="47"/>
        <v>182</v>
      </c>
      <c r="M188" s="38">
        <f t="shared" ca="1" si="57"/>
        <v>37</v>
      </c>
      <c r="N188" s="38">
        <f t="shared" ca="1" si="58"/>
        <v>5</v>
      </c>
      <c r="O188" s="36">
        <f t="shared" ca="1" si="59"/>
        <v>0</v>
      </c>
      <c r="P188" s="36">
        <f t="shared" ca="1" si="60"/>
        <v>1</v>
      </c>
      <c r="Q188" s="36" t="str">
        <f t="shared" ca="1" si="61"/>
        <v>3D</v>
      </c>
      <c r="R188" s="36">
        <f t="shared" ca="1" si="48"/>
        <v>153</v>
      </c>
      <c r="S188" s="36">
        <f t="shared" ca="1" si="49"/>
        <v>60</v>
      </c>
      <c r="T188" s="36">
        <f t="shared" ca="1" si="50"/>
        <v>30</v>
      </c>
      <c r="U188" s="36">
        <f t="shared" ca="1" si="62"/>
        <v>15</v>
      </c>
      <c r="V188" s="39"/>
      <c r="W188" s="38">
        <f t="shared" ca="1" si="52"/>
        <v>7</v>
      </c>
      <c r="X188" s="38">
        <f t="shared" ca="1" si="53"/>
        <v>0</v>
      </c>
      <c r="Y188" s="38">
        <f t="shared" ca="1" si="55"/>
        <v>1</v>
      </c>
      <c r="Z188" s="38">
        <f t="shared" ca="1" si="54"/>
        <v>37</v>
      </c>
      <c r="AA188" s="38"/>
      <c r="AB188" s="36" t="str">
        <f t="shared" ca="1" si="51"/>
        <v>Rutas_Domingo_1</v>
      </c>
      <c r="AC188" t="str">
        <f ca="1">SUBSTITUTE(OFFSET('Todas paradas'!K$1,R188+W188-1,0),"/","_")</f>
        <v>Ruta 1_1D</v>
      </c>
      <c r="AD188" t="str">
        <f ca="1">IF(X188,OFFSET('Todas paradas'!L$1,R188+W188-1,0),OFFSET('Todas paradas'!Q$1,R188+W188-1,0))</f>
        <v>Carretera de Logroño (frente Torres de San Lamberto)</v>
      </c>
      <c r="AE188" s="36" t="str">
        <f ca="1">IF(X188,OFFSET('Todas paradas'!M$1,R188+W188-1,0),"")</f>
        <v/>
      </c>
      <c r="AF188" s="36" t="str">
        <f ca="1">IF(X188,OFFSET('Todas paradas'!N$1,R188+W188-1,0),"")</f>
        <v/>
      </c>
      <c r="AG188" s="36" t="str">
        <f ca="1">IF(X188,OFFSET('Todas paradas'!O$1,R188+W188-1,0),"")</f>
        <v/>
      </c>
      <c r="AH188" s="36" t="str">
        <f ca="1">IF(X188,OFFSET('Todas paradas'!P$1,R188+W188-1,0),"")</f>
        <v/>
      </c>
    </row>
    <row r="189" spans="11:34" x14ac:dyDescent="0.25">
      <c r="K189" s="36">
        <f t="shared" si="56"/>
        <v>187</v>
      </c>
      <c r="L189" s="36">
        <f t="shared" ca="1" si="47"/>
        <v>183</v>
      </c>
      <c r="M189" s="38">
        <f t="shared" ca="1" si="57"/>
        <v>38</v>
      </c>
      <c r="N189" s="38">
        <f t="shared" ca="1" si="58"/>
        <v>5</v>
      </c>
      <c r="O189" s="36">
        <f t="shared" ca="1" si="59"/>
        <v>0</v>
      </c>
      <c r="P189" s="36">
        <f t="shared" ca="1" si="60"/>
        <v>1</v>
      </c>
      <c r="Q189" s="36" t="str">
        <f t="shared" ca="1" si="61"/>
        <v>3D</v>
      </c>
      <c r="R189" s="36">
        <f t="shared" ca="1" si="48"/>
        <v>153</v>
      </c>
      <c r="S189" s="36">
        <f t="shared" ca="1" si="49"/>
        <v>60</v>
      </c>
      <c r="T189" s="36">
        <f t="shared" ca="1" si="50"/>
        <v>30</v>
      </c>
      <c r="U189" s="36">
        <f t="shared" ca="1" si="62"/>
        <v>15</v>
      </c>
      <c r="V189" s="39"/>
      <c r="W189" s="38">
        <f t="shared" ca="1" si="52"/>
        <v>8</v>
      </c>
      <c r="X189" s="38">
        <f t="shared" ca="1" si="53"/>
        <v>0</v>
      </c>
      <c r="Y189" s="38">
        <f t="shared" ca="1" si="55"/>
        <v>1</v>
      </c>
      <c r="Z189" s="38">
        <f t="shared" ca="1" si="54"/>
        <v>38</v>
      </c>
      <c r="AA189" s="38"/>
      <c r="AB189" s="36" t="str">
        <f t="shared" ca="1" si="51"/>
        <v>Rutas_Domingo_1</v>
      </c>
      <c r="AC189" t="str">
        <f ca="1">SUBSTITUTE(OFFSET('Todas paradas'!K$1,R189+W189-1,0),"/","_")</f>
        <v>Ruta 1_1D</v>
      </c>
      <c r="AD189" t="str">
        <f ca="1">IF(X189,OFFSET('Todas paradas'!L$1,R189+W189-1,0),OFFSET('Todas paradas'!Q$1,R189+W189-1,0))</f>
        <v>Avenida de Navarra, nº 183 (Pd. Bus)</v>
      </c>
      <c r="AE189" s="36" t="str">
        <f ca="1">IF(X189,OFFSET('Todas paradas'!M$1,R189+W189-1,0),"")</f>
        <v/>
      </c>
      <c r="AF189" s="36" t="str">
        <f ca="1">IF(X189,OFFSET('Todas paradas'!N$1,R189+W189-1,0),"")</f>
        <v/>
      </c>
      <c r="AG189" s="36" t="str">
        <f ca="1">IF(X189,OFFSET('Todas paradas'!O$1,R189+W189-1,0),"")</f>
        <v/>
      </c>
      <c r="AH189" s="36" t="str">
        <f ca="1">IF(X189,OFFSET('Todas paradas'!P$1,R189+W189-1,0),"")</f>
        <v/>
      </c>
    </row>
    <row r="190" spans="11:34" x14ac:dyDescent="0.25">
      <c r="K190" s="36">
        <f t="shared" si="56"/>
        <v>188</v>
      </c>
      <c r="L190" s="36">
        <f t="shared" ca="1" si="47"/>
        <v>184</v>
      </c>
      <c r="M190" s="38">
        <f t="shared" ca="1" si="57"/>
        <v>39</v>
      </c>
      <c r="N190" s="38">
        <f t="shared" ca="1" si="58"/>
        <v>5</v>
      </c>
      <c r="O190" s="36">
        <f t="shared" ca="1" si="59"/>
        <v>0</v>
      </c>
      <c r="P190" s="36">
        <f t="shared" ca="1" si="60"/>
        <v>1</v>
      </c>
      <c r="Q190" s="36" t="str">
        <f t="shared" ca="1" si="61"/>
        <v>3D</v>
      </c>
      <c r="R190" s="36">
        <f t="shared" ca="1" si="48"/>
        <v>153</v>
      </c>
      <c r="S190" s="36">
        <f t="shared" ca="1" si="49"/>
        <v>60</v>
      </c>
      <c r="T190" s="36">
        <f t="shared" ca="1" si="50"/>
        <v>30</v>
      </c>
      <c r="U190" s="36">
        <f t="shared" ca="1" si="62"/>
        <v>15</v>
      </c>
      <c r="V190" s="39"/>
      <c r="W190" s="38">
        <f t="shared" ca="1" si="52"/>
        <v>9</v>
      </c>
      <c r="X190" s="38">
        <f t="shared" ca="1" si="53"/>
        <v>0</v>
      </c>
      <c r="Y190" s="38">
        <f t="shared" ca="1" si="55"/>
        <v>1</v>
      </c>
      <c r="Z190" s="38">
        <f t="shared" ca="1" si="54"/>
        <v>39</v>
      </c>
      <c r="AA190" s="38"/>
      <c r="AB190" s="36" t="str">
        <f t="shared" ca="1" si="51"/>
        <v>Rutas_Domingo_1</v>
      </c>
      <c r="AC190" t="str">
        <f ca="1">SUBSTITUTE(OFFSET('Todas paradas'!K$1,R190+W190-1,0),"/","_")</f>
        <v>Ruta 1_1D</v>
      </c>
      <c r="AD190" t="str">
        <f ca="1">IF(X190,OFFSET('Todas paradas'!L$1,R190+W190-1,0),OFFSET('Todas paradas'!Q$1,R190+W190-1,0))</f>
        <v>Avenida de Navarra, nº 71 - (Pd. Bus)</v>
      </c>
      <c r="AE190" s="36" t="str">
        <f ca="1">IF(X190,OFFSET('Todas paradas'!M$1,R190+W190-1,0),"")</f>
        <v/>
      </c>
      <c r="AF190" s="36" t="str">
        <f ca="1">IF(X190,OFFSET('Todas paradas'!N$1,R190+W190-1,0),"")</f>
        <v/>
      </c>
      <c r="AG190" s="36" t="str">
        <f ca="1">IF(X190,OFFSET('Todas paradas'!O$1,R190+W190-1,0),"")</f>
        <v/>
      </c>
      <c r="AH190" s="36" t="str">
        <f ca="1">IF(X190,OFFSET('Todas paradas'!P$1,R190+W190-1,0),"")</f>
        <v/>
      </c>
    </row>
    <row r="191" spans="11:34" x14ac:dyDescent="0.25">
      <c r="K191" s="36">
        <f t="shared" si="56"/>
        <v>189</v>
      </c>
      <c r="L191" s="36">
        <f t="shared" ca="1" si="47"/>
        <v>185</v>
      </c>
      <c r="M191" s="38">
        <f t="shared" ca="1" si="57"/>
        <v>40</v>
      </c>
      <c r="N191" s="38">
        <f t="shared" ca="1" si="58"/>
        <v>5</v>
      </c>
      <c r="O191" s="36">
        <f t="shared" ca="1" si="59"/>
        <v>0</v>
      </c>
      <c r="P191" s="36">
        <f t="shared" ca="1" si="60"/>
        <v>1</v>
      </c>
      <c r="Q191" s="36" t="str">
        <f t="shared" ca="1" si="61"/>
        <v>3D</v>
      </c>
      <c r="R191" s="36">
        <f t="shared" ca="1" si="48"/>
        <v>153</v>
      </c>
      <c r="S191" s="36">
        <f t="shared" ca="1" si="49"/>
        <v>60</v>
      </c>
      <c r="T191" s="36">
        <f t="shared" ca="1" si="50"/>
        <v>30</v>
      </c>
      <c r="U191" s="36">
        <f t="shared" ca="1" si="62"/>
        <v>15</v>
      </c>
      <c r="V191" s="39"/>
      <c r="W191" s="38">
        <f t="shared" ca="1" si="52"/>
        <v>10</v>
      </c>
      <c r="X191" s="38">
        <f t="shared" ca="1" si="53"/>
        <v>0</v>
      </c>
      <c r="Y191" s="38">
        <f t="shared" ca="1" si="55"/>
        <v>1</v>
      </c>
      <c r="Z191" s="38">
        <f t="shared" ca="1" si="54"/>
        <v>40</v>
      </c>
      <c r="AA191" s="38"/>
      <c r="AB191" s="36" t="str">
        <f t="shared" ca="1" si="51"/>
        <v>Rutas_Domingo_1</v>
      </c>
      <c r="AC191" t="str">
        <f ca="1">SUBSTITUTE(OFFSET('Todas paradas'!K$1,R191+W191-1,0),"/","_")</f>
        <v>Ruta 1_1D</v>
      </c>
      <c r="AD191" t="str">
        <f ca="1">IF(X191,OFFSET('Todas paradas'!L$1,R191+W191-1,0),OFFSET('Todas paradas'!Q$1,R191+W191-1,0))</f>
        <v>C/ Franco y López (esquina Duquesa Villahermosa)</v>
      </c>
      <c r="AE191" s="36" t="str">
        <f ca="1">IF(X191,OFFSET('Todas paradas'!M$1,R191+W191-1,0),"")</f>
        <v/>
      </c>
      <c r="AF191" s="36" t="str">
        <f ca="1">IF(X191,OFFSET('Todas paradas'!N$1,R191+W191-1,0),"")</f>
        <v/>
      </c>
      <c r="AG191" s="36" t="str">
        <f ca="1">IF(X191,OFFSET('Todas paradas'!O$1,R191+W191-1,0),"")</f>
        <v/>
      </c>
      <c r="AH191" s="36" t="str">
        <f ca="1">IF(X191,OFFSET('Todas paradas'!P$1,R191+W191-1,0),"")</f>
        <v/>
      </c>
    </row>
    <row r="192" spans="11:34" x14ac:dyDescent="0.25">
      <c r="K192" s="36">
        <f t="shared" si="56"/>
        <v>190</v>
      </c>
      <c r="L192" s="36">
        <f t="shared" ca="1" si="47"/>
        <v>186</v>
      </c>
      <c r="M192" s="38">
        <f t="shared" ca="1" si="57"/>
        <v>41</v>
      </c>
      <c r="N192" s="38">
        <f t="shared" ca="1" si="58"/>
        <v>5</v>
      </c>
      <c r="O192" s="36">
        <f t="shared" ca="1" si="59"/>
        <v>0</v>
      </c>
      <c r="P192" s="36">
        <f t="shared" ca="1" si="60"/>
        <v>1</v>
      </c>
      <c r="Q192" s="36" t="str">
        <f t="shared" ca="1" si="61"/>
        <v>3D</v>
      </c>
      <c r="R192" s="36">
        <f t="shared" ca="1" si="48"/>
        <v>153</v>
      </c>
      <c r="S192" s="36">
        <f t="shared" ca="1" si="49"/>
        <v>60</v>
      </c>
      <c r="T192" s="36">
        <f t="shared" ca="1" si="50"/>
        <v>30</v>
      </c>
      <c r="U192" s="36">
        <f t="shared" ca="1" si="62"/>
        <v>15</v>
      </c>
      <c r="V192" s="39"/>
      <c r="W192" s="38">
        <f t="shared" ca="1" si="52"/>
        <v>11</v>
      </c>
      <c r="X192" s="38">
        <f t="shared" ca="1" si="53"/>
        <v>0</v>
      </c>
      <c r="Y192" s="38">
        <f t="shared" ca="1" si="55"/>
        <v>1</v>
      </c>
      <c r="Z192" s="38">
        <f t="shared" ca="1" si="54"/>
        <v>41</v>
      </c>
      <c r="AA192" s="38"/>
      <c r="AB192" s="36" t="str">
        <f t="shared" ca="1" si="51"/>
        <v>Rutas_Domingo_1</v>
      </c>
      <c r="AC192" t="str">
        <f ca="1">SUBSTITUTE(OFFSET('Todas paradas'!K$1,R192+W192-1,0),"/","_")</f>
        <v>Ruta 1_1D</v>
      </c>
      <c r="AD192" t="str">
        <f ca="1">IF(X192,OFFSET('Todas paradas'!L$1,R192+W192-1,0),OFFSET('Todas paradas'!Q$1,R192+W192-1,0))</f>
        <v>C/ Corona de Aragón, nº 51</v>
      </c>
      <c r="AE192" s="36" t="str">
        <f ca="1">IF(X192,OFFSET('Todas paradas'!M$1,R192+W192-1,0),"")</f>
        <v/>
      </c>
      <c r="AF192" s="36" t="str">
        <f ca="1">IF(X192,OFFSET('Todas paradas'!N$1,R192+W192-1,0),"")</f>
        <v/>
      </c>
      <c r="AG192" s="36" t="str">
        <f ca="1">IF(X192,OFFSET('Todas paradas'!O$1,R192+W192-1,0),"")</f>
        <v/>
      </c>
      <c r="AH192" s="36" t="str">
        <f ca="1">IF(X192,OFFSET('Todas paradas'!P$1,R192+W192-1,0),"")</f>
        <v/>
      </c>
    </row>
    <row r="193" spans="11:34" x14ac:dyDescent="0.25">
      <c r="K193" s="36">
        <f t="shared" si="56"/>
        <v>191</v>
      </c>
      <c r="L193" s="36">
        <f t="shared" ca="1" si="47"/>
        <v>187</v>
      </c>
      <c r="M193" s="38">
        <f t="shared" ca="1" si="57"/>
        <v>42</v>
      </c>
      <c r="N193" s="38">
        <f t="shared" ca="1" si="58"/>
        <v>5</v>
      </c>
      <c r="O193" s="36">
        <f t="shared" ca="1" si="59"/>
        <v>0</v>
      </c>
      <c r="P193" s="36">
        <f t="shared" ca="1" si="60"/>
        <v>1</v>
      </c>
      <c r="Q193" s="36" t="str">
        <f t="shared" ca="1" si="61"/>
        <v>3D</v>
      </c>
      <c r="R193" s="36">
        <f t="shared" ca="1" si="48"/>
        <v>153</v>
      </c>
      <c r="S193" s="36">
        <f t="shared" ca="1" si="49"/>
        <v>60</v>
      </c>
      <c r="T193" s="36">
        <f t="shared" ca="1" si="50"/>
        <v>30</v>
      </c>
      <c r="U193" s="36">
        <f t="shared" ca="1" si="62"/>
        <v>15</v>
      </c>
      <c r="V193" s="39"/>
      <c r="W193" s="38">
        <f t="shared" ca="1" si="52"/>
        <v>12</v>
      </c>
      <c r="X193" s="38">
        <f t="shared" ca="1" si="53"/>
        <v>0</v>
      </c>
      <c r="Y193" s="38">
        <f t="shared" ca="1" si="55"/>
        <v>1</v>
      </c>
      <c r="Z193" s="38">
        <f t="shared" ca="1" si="54"/>
        <v>42</v>
      </c>
      <c r="AA193" s="38"/>
      <c r="AB193" s="36" t="str">
        <f t="shared" ca="1" si="51"/>
        <v>Rutas_Domingo_1</v>
      </c>
      <c r="AC193" t="str">
        <f ca="1">SUBSTITUTE(OFFSET('Todas paradas'!K$1,R193+W193-1,0),"/","_")</f>
        <v>Ruta 1_1D</v>
      </c>
      <c r="AD193" t="str">
        <f ca="1">IF(X193,OFFSET('Todas paradas'!L$1,R193+W193-1,0),OFFSET('Todas paradas'!Q$1,R193+W193-1,0))</f>
        <v>San Juan de la Cruz (esq. Fernando El Católico)</v>
      </c>
      <c r="AE193" s="36" t="str">
        <f ca="1">IF(X193,OFFSET('Todas paradas'!M$1,R193+W193-1,0),"")</f>
        <v/>
      </c>
      <c r="AF193" s="36" t="str">
        <f ca="1">IF(X193,OFFSET('Todas paradas'!N$1,R193+W193-1,0),"")</f>
        <v/>
      </c>
      <c r="AG193" s="36" t="str">
        <f ca="1">IF(X193,OFFSET('Todas paradas'!O$1,R193+W193-1,0),"")</f>
        <v/>
      </c>
      <c r="AH193" s="36" t="str">
        <f ca="1">IF(X193,OFFSET('Todas paradas'!P$1,R193+W193-1,0),"")</f>
        <v/>
      </c>
    </row>
    <row r="194" spans="11:34" x14ac:dyDescent="0.25">
      <c r="K194" s="36">
        <f t="shared" si="56"/>
        <v>192</v>
      </c>
      <c r="L194" s="36">
        <f t="shared" ca="1" si="47"/>
        <v>188</v>
      </c>
      <c r="M194" s="38">
        <f t="shared" ca="1" si="57"/>
        <v>43</v>
      </c>
      <c r="N194" s="38">
        <f t="shared" ca="1" si="58"/>
        <v>5</v>
      </c>
      <c r="O194" s="36">
        <f t="shared" ca="1" si="59"/>
        <v>0</v>
      </c>
      <c r="P194" s="36">
        <f t="shared" ca="1" si="60"/>
        <v>1</v>
      </c>
      <c r="Q194" s="36" t="str">
        <f t="shared" ca="1" si="61"/>
        <v>3D</v>
      </c>
      <c r="R194" s="36">
        <f t="shared" ca="1" si="48"/>
        <v>153</v>
      </c>
      <c r="S194" s="36">
        <f t="shared" ca="1" si="49"/>
        <v>60</v>
      </c>
      <c r="T194" s="36">
        <f t="shared" ca="1" si="50"/>
        <v>30</v>
      </c>
      <c r="U194" s="36">
        <f t="shared" ca="1" si="62"/>
        <v>15</v>
      </c>
      <c r="V194" s="39"/>
      <c r="W194" s="38">
        <f t="shared" ca="1" si="52"/>
        <v>13</v>
      </c>
      <c r="X194" s="38">
        <f t="shared" ca="1" si="53"/>
        <v>0</v>
      </c>
      <c r="Y194" s="38">
        <f t="shared" ca="1" si="55"/>
        <v>1</v>
      </c>
      <c r="Z194" s="38">
        <f t="shared" ca="1" si="54"/>
        <v>43</v>
      </c>
      <c r="AA194" s="38"/>
      <c r="AB194" s="36" t="str">
        <f t="shared" ca="1" si="51"/>
        <v>Rutas_Domingo_1</v>
      </c>
      <c r="AC194" t="str">
        <f ca="1">SUBSTITUTE(OFFSET('Todas paradas'!K$1,R194+W194-1,0),"/","_")</f>
        <v>Ruta 1_1D</v>
      </c>
      <c r="AD194" t="str">
        <f ca="1">IF(X194,OFFSET('Todas paradas'!L$1,R194+W194-1,0),OFFSET('Todas paradas'!Q$1,R194+W194-1,0))</f>
        <v>Pº Cuellar (frente Vía San Fernando)</v>
      </c>
      <c r="AE194" s="36" t="str">
        <f ca="1">IF(X194,OFFSET('Todas paradas'!M$1,R194+W194-1,0),"")</f>
        <v/>
      </c>
      <c r="AF194" s="36" t="str">
        <f ca="1">IF(X194,OFFSET('Todas paradas'!N$1,R194+W194-1,0),"")</f>
        <v/>
      </c>
      <c r="AG194" s="36" t="str">
        <f ca="1">IF(X194,OFFSET('Todas paradas'!O$1,R194+W194-1,0),"")</f>
        <v/>
      </c>
      <c r="AH194" s="36" t="str">
        <f ca="1">IF(X194,OFFSET('Todas paradas'!P$1,R194+W194-1,0),"")</f>
        <v/>
      </c>
    </row>
    <row r="195" spans="11:34" x14ac:dyDescent="0.25">
      <c r="K195" s="36">
        <f t="shared" si="56"/>
        <v>193</v>
      </c>
      <c r="L195" s="36">
        <f t="shared" ca="1" si="47"/>
        <v>189</v>
      </c>
      <c r="M195" s="38">
        <f t="shared" ca="1" si="57"/>
        <v>44</v>
      </c>
      <c r="N195" s="38">
        <f t="shared" ca="1" si="58"/>
        <v>5</v>
      </c>
      <c r="O195" s="36">
        <f t="shared" ca="1" si="59"/>
        <v>0</v>
      </c>
      <c r="P195" s="36">
        <f t="shared" ca="1" si="60"/>
        <v>1</v>
      </c>
      <c r="Q195" s="36" t="str">
        <f t="shared" ca="1" si="61"/>
        <v>3D</v>
      </c>
      <c r="R195" s="36">
        <f t="shared" ca="1" si="48"/>
        <v>153</v>
      </c>
      <c r="S195" s="36">
        <f t="shared" ca="1" si="49"/>
        <v>60</v>
      </c>
      <c r="T195" s="36">
        <f t="shared" ca="1" si="50"/>
        <v>30</v>
      </c>
      <c r="U195" s="36">
        <f t="shared" ca="1" si="62"/>
        <v>15</v>
      </c>
      <c r="V195" s="39"/>
      <c r="W195" s="38">
        <f t="shared" ca="1" si="52"/>
        <v>14</v>
      </c>
      <c r="X195" s="38">
        <f t="shared" ca="1" si="53"/>
        <v>0</v>
      </c>
      <c r="Y195" s="38">
        <f t="shared" ca="1" si="55"/>
        <v>1</v>
      </c>
      <c r="Z195" s="38">
        <f t="shared" ca="1" si="54"/>
        <v>44</v>
      </c>
      <c r="AA195" s="38"/>
      <c r="AB195" s="36" t="str">
        <f t="shared" ca="1" si="51"/>
        <v>Rutas_Domingo_1</v>
      </c>
      <c r="AC195" t="str">
        <f ca="1">SUBSTITUTE(OFFSET('Todas paradas'!K$1,R195+W195-1,0),"/","_")</f>
        <v>Ruta 1_1D</v>
      </c>
      <c r="AD195" t="str">
        <f ca="1">IF(X195,OFFSET('Todas paradas'!L$1,R195+W195-1,0),OFFSET('Todas paradas'!Q$1,R195+W195-1,0))</f>
        <v>Pº Cuellar (esq. Pº Colón)</v>
      </c>
      <c r="AE195" s="36" t="str">
        <f ca="1">IF(X195,OFFSET('Todas paradas'!M$1,R195+W195-1,0),"")</f>
        <v/>
      </c>
      <c r="AF195" s="36" t="str">
        <f ca="1">IF(X195,OFFSET('Todas paradas'!N$1,R195+W195-1,0),"")</f>
        <v/>
      </c>
      <c r="AG195" s="36" t="str">
        <f ca="1">IF(X195,OFFSET('Todas paradas'!O$1,R195+W195-1,0),"")</f>
        <v/>
      </c>
      <c r="AH195" s="36" t="str">
        <f ca="1">IF(X195,OFFSET('Todas paradas'!P$1,R195+W195-1,0),"")</f>
        <v/>
      </c>
    </row>
    <row r="196" spans="11:34" x14ac:dyDescent="0.25">
      <c r="K196" s="36">
        <f t="shared" si="56"/>
        <v>194</v>
      </c>
      <c r="L196" s="36">
        <f t="shared" ref="L196:L259" ca="1" si="63">IF(P196&lt;&gt;P195,L195,L195+1)</f>
        <v>190</v>
      </c>
      <c r="M196" s="38">
        <f t="shared" ca="1" si="57"/>
        <v>45</v>
      </c>
      <c r="N196" s="38">
        <f t="shared" ca="1" si="58"/>
        <v>5</v>
      </c>
      <c r="O196" s="36">
        <f t="shared" ca="1" si="59"/>
        <v>0</v>
      </c>
      <c r="P196" s="36">
        <f t="shared" ca="1" si="60"/>
        <v>1</v>
      </c>
      <c r="Q196" s="36" t="str">
        <f t="shared" ca="1" si="61"/>
        <v>3D</v>
      </c>
      <c r="R196" s="36">
        <f t="shared" ref="R196:R259" ca="1" si="64">OFFSET($E$2,N196,0)</f>
        <v>153</v>
      </c>
      <c r="S196" s="36">
        <f t="shared" ref="S196:S259" ca="1" si="65">OFFSET($F$2,N196,0)</f>
        <v>60</v>
      </c>
      <c r="T196" s="36">
        <f t="shared" ref="T196:T259" ca="1" si="66">OFFSET($G$2,N196,0)</f>
        <v>30</v>
      </c>
      <c r="U196" s="36">
        <f t="shared" ca="1" si="62"/>
        <v>15</v>
      </c>
      <c r="V196" s="39"/>
      <c r="W196" s="38">
        <f t="shared" ca="1" si="52"/>
        <v>15</v>
      </c>
      <c r="X196" s="38">
        <f t="shared" ca="1" si="53"/>
        <v>0</v>
      </c>
      <c r="Y196" s="38">
        <f t="shared" ca="1" si="55"/>
        <v>1</v>
      </c>
      <c r="Z196" s="38">
        <f t="shared" ca="1" si="54"/>
        <v>45</v>
      </c>
      <c r="AA196" s="38"/>
      <c r="AB196" s="36" t="str">
        <f t="shared" ref="AB196:AB259" ca="1" si="67">OFFSET($D$2,N196,0)</f>
        <v>Rutas_Domingo_1</v>
      </c>
      <c r="AC196" t="str">
        <f ca="1">SUBSTITUTE(OFFSET('Todas paradas'!K$1,R196+W196-1,0),"/","_")</f>
        <v>Ruta 1_1D</v>
      </c>
      <c r="AD196" t="str">
        <f ca="1">IF(X196,OFFSET('Todas paradas'!L$1,R196+W196-1,0),OFFSET('Todas paradas'!Q$1,R196+W196-1,0))</f>
        <v>Avenida San José (esq. C/ Bellavista - Pd. Bus)</v>
      </c>
      <c r="AE196" s="36" t="str">
        <f ca="1">IF(X196,OFFSET('Todas paradas'!M$1,R196+W196-1,0),"")</f>
        <v/>
      </c>
      <c r="AF196" s="36" t="str">
        <f ca="1">IF(X196,OFFSET('Todas paradas'!N$1,R196+W196-1,0),"")</f>
        <v/>
      </c>
      <c r="AG196" s="36" t="str">
        <f ca="1">IF(X196,OFFSET('Todas paradas'!O$1,R196+W196-1,0),"")</f>
        <v/>
      </c>
      <c r="AH196" s="36" t="str">
        <f ca="1">IF(X196,OFFSET('Todas paradas'!P$1,R196+W196-1,0),"")</f>
        <v/>
      </c>
    </row>
    <row r="197" spans="11:34" x14ac:dyDescent="0.25">
      <c r="K197" s="36">
        <f t="shared" si="56"/>
        <v>195</v>
      </c>
      <c r="L197" s="36">
        <f t="shared" ca="1" si="63"/>
        <v>191</v>
      </c>
      <c r="M197" s="38">
        <f t="shared" ca="1" si="57"/>
        <v>46</v>
      </c>
      <c r="N197" s="38">
        <f t="shared" ca="1" si="58"/>
        <v>5</v>
      </c>
      <c r="O197" s="36">
        <f t="shared" ca="1" si="59"/>
        <v>0</v>
      </c>
      <c r="P197" s="36">
        <f t="shared" ca="1" si="60"/>
        <v>1</v>
      </c>
      <c r="Q197" s="36" t="str">
        <f t="shared" ca="1" si="61"/>
        <v>3D</v>
      </c>
      <c r="R197" s="36">
        <f t="shared" ca="1" si="64"/>
        <v>153</v>
      </c>
      <c r="S197" s="36">
        <f t="shared" ca="1" si="65"/>
        <v>60</v>
      </c>
      <c r="T197" s="36">
        <f t="shared" ca="1" si="66"/>
        <v>30</v>
      </c>
      <c r="U197" s="36">
        <f t="shared" ca="1" si="62"/>
        <v>15</v>
      </c>
      <c r="V197" s="39"/>
      <c r="W197" s="38">
        <f t="shared" ca="1" si="52"/>
        <v>16</v>
      </c>
      <c r="X197" s="38">
        <f t="shared" ca="1" si="53"/>
        <v>0</v>
      </c>
      <c r="Y197" s="38">
        <f t="shared" ca="1" si="55"/>
        <v>1</v>
      </c>
      <c r="Z197" s="38">
        <f t="shared" ca="1" si="54"/>
        <v>46</v>
      </c>
      <c r="AA197" s="38"/>
      <c r="AB197" s="36" t="str">
        <f t="shared" ca="1" si="67"/>
        <v>Rutas_Domingo_1</v>
      </c>
      <c r="AC197" t="str">
        <f ca="1">SUBSTITUTE(OFFSET('Todas paradas'!K$1,R197+W197-1,0),"/","_")</f>
        <v>Ruta 1_1D</v>
      </c>
      <c r="AD197" t="str">
        <f ca="1">IF(X197,OFFSET('Todas paradas'!L$1,R197+W197-1,0),OFFSET('Todas paradas'!Q$1,R197+W197-1,0))</f>
        <v>Avenida Tenor Fleta, nº 115-117</v>
      </c>
      <c r="AE197" s="36" t="str">
        <f ca="1">IF(X197,OFFSET('Todas paradas'!M$1,R197+W197-1,0),"")</f>
        <v/>
      </c>
      <c r="AF197" s="36" t="str">
        <f ca="1">IF(X197,OFFSET('Todas paradas'!N$1,R197+W197-1,0),"")</f>
        <v/>
      </c>
      <c r="AG197" s="36" t="str">
        <f ca="1">IF(X197,OFFSET('Todas paradas'!O$1,R197+W197-1,0),"")</f>
        <v/>
      </c>
      <c r="AH197" s="36" t="str">
        <f ca="1">IF(X197,OFFSET('Todas paradas'!P$1,R197+W197-1,0),"")</f>
        <v/>
      </c>
    </row>
    <row r="198" spans="11:34" x14ac:dyDescent="0.25">
      <c r="K198" s="36">
        <f t="shared" si="56"/>
        <v>196</v>
      </c>
      <c r="L198" s="36">
        <f t="shared" ca="1" si="63"/>
        <v>192</v>
      </c>
      <c r="M198" s="38">
        <f t="shared" ca="1" si="57"/>
        <v>47</v>
      </c>
      <c r="N198" s="38">
        <f t="shared" ca="1" si="58"/>
        <v>5</v>
      </c>
      <c r="O198" s="36">
        <f t="shared" ca="1" si="59"/>
        <v>0</v>
      </c>
      <c r="P198" s="36">
        <f t="shared" ca="1" si="60"/>
        <v>1</v>
      </c>
      <c r="Q198" s="36" t="str">
        <f t="shared" ca="1" si="61"/>
        <v>3D</v>
      </c>
      <c r="R198" s="36">
        <f t="shared" ca="1" si="64"/>
        <v>153</v>
      </c>
      <c r="S198" s="36">
        <f t="shared" ca="1" si="65"/>
        <v>60</v>
      </c>
      <c r="T198" s="36">
        <f t="shared" ca="1" si="66"/>
        <v>30</v>
      </c>
      <c r="U198" s="36">
        <f t="shared" ca="1" si="62"/>
        <v>15</v>
      </c>
      <c r="V198" s="39"/>
      <c r="W198" s="38">
        <f t="shared" ca="1" si="52"/>
        <v>17</v>
      </c>
      <c r="X198" s="38">
        <f t="shared" ca="1" si="53"/>
        <v>0</v>
      </c>
      <c r="Y198" s="38">
        <f t="shared" ca="1" si="55"/>
        <v>1</v>
      </c>
      <c r="Z198" s="38">
        <f t="shared" ca="1" si="54"/>
        <v>47</v>
      </c>
      <c r="AA198" s="38"/>
      <c r="AB198" s="36" t="str">
        <f t="shared" ca="1" si="67"/>
        <v>Rutas_Domingo_1</v>
      </c>
      <c r="AC198" t="str">
        <f ca="1">SUBSTITUTE(OFFSET('Todas paradas'!K$1,R198+W198-1,0),"/","_")</f>
        <v>Ruta 1_1D</v>
      </c>
      <c r="AD198" t="str">
        <f ca="1">IF(X198,OFFSET('Todas paradas'!L$1,R198+W198-1,0),OFFSET('Todas paradas'!Q$1,R198+W198-1,0))</f>
        <v>Avenida Puente Virrey (esq. Cesáreo Alierta) - (Pd. Bus)</v>
      </c>
      <c r="AE198" s="36" t="str">
        <f ca="1">IF(X198,OFFSET('Todas paradas'!M$1,R198+W198-1,0),"")</f>
        <v/>
      </c>
      <c r="AF198" s="36" t="str">
        <f ca="1">IF(X198,OFFSET('Todas paradas'!N$1,R198+W198-1,0),"")</f>
        <v/>
      </c>
      <c r="AG198" s="36" t="str">
        <f ca="1">IF(X198,OFFSET('Todas paradas'!O$1,R198+W198-1,0),"")</f>
        <v/>
      </c>
      <c r="AH198" s="36" t="str">
        <f ca="1">IF(X198,OFFSET('Todas paradas'!P$1,R198+W198-1,0),"")</f>
        <v/>
      </c>
    </row>
    <row r="199" spans="11:34" x14ac:dyDescent="0.25">
      <c r="K199" s="36">
        <f t="shared" si="56"/>
        <v>197</v>
      </c>
      <c r="L199" s="36">
        <f t="shared" ca="1" si="63"/>
        <v>193</v>
      </c>
      <c r="M199" s="38">
        <f t="shared" ca="1" si="57"/>
        <v>48</v>
      </c>
      <c r="N199" s="38">
        <f t="shared" ca="1" si="58"/>
        <v>5</v>
      </c>
      <c r="O199" s="36">
        <f t="shared" ca="1" si="59"/>
        <v>0</v>
      </c>
      <c r="P199" s="36">
        <f t="shared" ca="1" si="60"/>
        <v>1</v>
      </c>
      <c r="Q199" s="36" t="str">
        <f t="shared" ca="1" si="61"/>
        <v>3D</v>
      </c>
      <c r="R199" s="36">
        <f t="shared" ca="1" si="64"/>
        <v>153</v>
      </c>
      <c r="S199" s="36">
        <f t="shared" ca="1" si="65"/>
        <v>60</v>
      </c>
      <c r="T199" s="36">
        <f t="shared" ca="1" si="66"/>
        <v>30</v>
      </c>
      <c r="U199" s="36">
        <f t="shared" ca="1" si="62"/>
        <v>15</v>
      </c>
      <c r="V199" s="39"/>
      <c r="W199" s="38">
        <f t="shared" ca="1" si="52"/>
        <v>18</v>
      </c>
      <c r="X199" s="38">
        <f t="shared" ca="1" si="53"/>
        <v>0</v>
      </c>
      <c r="Y199" s="38">
        <f t="shared" ca="1" si="55"/>
        <v>1</v>
      </c>
      <c r="Z199" s="38">
        <f t="shared" ca="1" si="54"/>
        <v>48</v>
      </c>
      <c r="AA199" s="38"/>
      <c r="AB199" s="36" t="str">
        <f t="shared" ca="1" si="67"/>
        <v>Rutas_Domingo_1</v>
      </c>
      <c r="AC199" t="str">
        <f ca="1">SUBSTITUTE(OFFSET('Todas paradas'!K$1,R199+W199-1,0),"/","_")</f>
        <v>Ruta 1_1D</v>
      </c>
      <c r="AD199" t="str">
        <f ca="1">IF(X199,OFFSET('Todas paradas'!L$1,R199+W199-1,0),OFFSET('Todas paradas'!Q$1,R199+W199-1,0))</f>
        <v>Avenida San José (esq. Privilegio de la Unión)</v>
      </c>
      <c r="AE199" s="36" t="str">
        <f ca="1">IF(X199,OFFSET('Todas paradas'!M$1,R199+W199-1,0),"")</f>
        <v/>
      </c>
      <c r="AF199" s="36" t="str">
        <f ca="1">IF(X199,OFFSET('Todas paradas'!N$1,R199+W199-1,0),"")</f>
        <v/>
      </c>
      <c r="AG199" s="36" t="str">
        <f ca="1">IF(X199,OFFSET('Todas paradas'!O$1,R199+W199-1,0),"")</f>
        <v/>
      </c>
      <c r="AH199" s="36" t="str">
        <f ca="1">IF(X199,OFFSET('Todas paradas'!P$1,R199+W199-1,0),"")</f>
        <v/>
      </c>
    </row>
    <row r="200" spans="11:34" x14ac:dyDescent="0.25">
      <c r="K200" s="36">
        <f t="shared" si="56"/>
        <v>198</v>
      </c>
      <c r="L200" s="36">
        <f t="shared" ca="1" si="63"/>
        <v>194</v>
      </c>
      <c r="M200" s="38">
        <f t="shared" ca="1" si="57"/>
        <v>49</v>
      </c>
      <c r="N200" s="38">
        <f t="shared" ca="1" si="58"/>
        <v>5</v>
      </c>
      <c r="O200" s="36">
        <f t="shared" ca="1" si="59"/>
        <v>0</v>
      </c>
      <c r="P200" s="36">
        <f t="shared" ca="1" si="60"/>
        <v>1</v>
      </c>
      <c r="Q200" s="36" t="str">
        <f t="shared" ca="1" si="61"/>
        <v>3D</v>
      </c>
      <c r="R200" s="36">
        <f t="shared" ca="1" si="64"/>
        <v>153</v>
      </c>
      <c r="S200" s="36">
        <f t="shared" ca="1" si="65"/>
        <v>60</v>
      </c>
      <c r="T200" s="36">
        <f t="shared" ca="1" si="66"/>
        <v>30</v>
      </c>
      <c r="U200" s="36">
        <f t="shared" ca="1" si="62"/>
        <v>15</v>
      </c>
      <c r="V200" s="39"/>
      <c r="W200" s="38">
        <f t="shared" ca="1" si="52"/>
        <v>19</v>
      </c>
      <c r="X200" s="38">
        <f t="shared" ca="1" si="53"/>
        <v>0</v>
      </c>
      <c r="Y200" s="38">
        <f t="shared" ca="1" si="55"/>
        <v>1</v>
      </c>
      <c r="Z200" s="38">
        <f t="shared" ca="1" si="54"/>
        <v>49</v>
      </c>
      <c r="AA200" s="38"/>
      <c r="AB200" s="36" t="str">
        <f t="shared" ca="1" si="67"/>
        <v>Rutas_Domingo_1</v>
      </c>
      <c r="AC200" t="str">
        <f ca="1">SUBSTITUTE(OFFSET('Todas paradas'!K$1,R200+W200-1,0),"/","_")</f>
        <v>Ruta 1_1D</v>
      </c>
      <c r="AD200" t="str">
        <f ca="1">IF(X200,OFFSET('Todas paradas'!L$1,R200+W200-1,0),OFFSET('Todas paradas'!Q$1,R200+W200-1,0))</f>
        <v>Avenida San José, nº 7</v>
      </c>
      <c r="AE200" s="36" t="str">
        <f ca="1">IF(X200,OFFSET('Todas paradas'!M$1,R200+W200-1,0),"")</f>
        <v/>
      </c>
      <c r="AF200" s="36" t="str">
        <f ca="1">IF(X200,OFFSET('Todas paradas'!N$1,R200+W200-1,0),"")</f>
        <v/>
      </c>
      <c r="AG200" s="36" t="str">
        <f ca="1">IF(X200,OFFSET('Todas paradas'!O$1,R200+W200-1,0),"")</f>
        <v/>
      </c>
      <c r="AH200" s="36" t="str">
        <f ca="1">IF(X200,OFFSET('Todas paradas'!P$1,R200+W200-1,0),"")</f>
        <v/>
      </c>
    </row>
    <row r="201" spans="11:34" x14ac:dyDescent="0.25">
      <c r="K201" s="36">
        <f t="shared" si="56"/>
        <v>199</v>
      </c>
      <c r="L201" s="36">
        <f t="shared" ca="1" si="63"/>
        <v>195</v>
      </c>
      <c r="M201" s="38">
        <f t="shared" ca="1" si="57"/>
        <v>50</v>
      </c>
      <c r="N201" s="38">
        <f t="shared" ca="1" si="58"/>
        <v>5</v>
      </c>
      <c r="O201" s="36">
        <f t="shared" ca="1" si="59"/>
        <v>0</v>
      </c>
      <c r="P201" s="36">
        <f t="shared" ca="1" si="60"/>
        <v>1</v>
      </c>
      <c r="Q201" s="36" t="str">
        <f t="shared" ca="1" si="61"/>
        <v>3D</v>
      </c>
      <c r="R201" s="36">
        <f t="shared" ca="1" si="64"/>
        <v>153</v>
      </c>
      <c r="S201" s="36">
        <f t="shared" ca="1" si="65"/>
        <v>60</v>
      </c>
      <c r="T201" s="36">
        <f t="shared" ca="1" si="66"/>
        <v>30</v>
      </c>
      <c r="U201" s="36">
        <f t="shared" ca="1" si="62"/>
        <v>15</v>
      </c>
      <c r="V201" s="39"/>
      <c r="W201" s="38">
        <f t="shared" ca="1" si="52"/>
        <v>20</v>
      </c>
      <c r="X201" s="38">
        <f t="shared" ca="1" si="53"/>
        <v>0</v>
      </c>
      <c r="Y201" s="38">
        <f t="shared" ca="1" si="55"/>
        <v>1</v>
      </c>
      <c r="Z201" s="38">
        <f t="shared" ca="1" si="54"/>
        <v>50</v>
      </c>
      <c r="AA201" s="38"/>
      <c r="AB201" s="36" t="str">
        <f t="shared" ca="1" si="67"/>
        <v>Rutas_Domingo_1</v>
      </c>
      <c r="AC201" t="str">
        <f ca="1">SUBSTITUTE(OFFSET('Todas paradas'!K$1,R201+W201-1,0),"/","_")</f>
        <v>Ruta 1_1D</v>
      </c>
      <c r="AD201" t="str">
        <f ca="1">IF(X201,OFFSET('Todas paradas'!L$1,R201+W201-1,0),OFFSET('Todas paradas'!Q$1,R201+W201-1,0))</f>
        <v>Camino Las Torres, nº 3</v>
      </c>
      <c r="AE201" s="36" t="str">
        <f ca="1">IF(X201,OFFSET('Todas paradas'!M$1,R201+W201-1,0),"")</f>
        <v/>
      </c>
      <c r="AF201" s="36" t="str">
        <f ca="1">IF(X201,OFFSET('Todas paradas'!N$1,R201+W201-1,0),"")</f>
        <v/>
      </c>
      <c r="AG201" s="36" t="str">
        <f ca="1">IF(X201,OFFSET('Todas paradas'!O$1,R201+W201-1,0),"")</f>
        <v/>
      </c>
      <c r="AH201" s="36" t="str">
        <f ca="1">IF(X201,OFFSET('Todas paradas'!P$1,R201+W201-1,0),"")</f>
        <v/>
      </c>
    </row>
    <row r="202" spans="11:34" x14ac:dyDescent="0.25">
      <c r="K202" s="36">
        <f t="shared" si="56"/>
        <v>200</v>
      </c>
      <c r="L202" s="36">
        <f t="shared" ca="1" si="63"/>
        <v>196</v>
      </c>
      <c r="M202" s="38">
        <f t="shared" ca="1" si="57"/>
        <v>51</v>
      </c>
      <c r="N202" s="38">
        <f t="shared" ca="1" si="58"/>
        <v>5</v>
      </c>
      <c r="O202" s="36">
        <f t="shared" ca="1" si="59"/>
        <v>0</v>
      </c>
      <c r="P202" s="36">
        <f t="shared" ca="1" si="60"/>
        <v>1</v>
      </c>
      <c r="Q202" s="36" t="str">
        <f t="shared" ca="1" si="61"/>
        <v>3D</v>
      </c>
      <c r="R202" s="36">
        <f t="shared" ca="1" si="64"/>
        <v>153</v>
      </c>
      <c r="S202" s="36">
        <f t="shared" ca="1" si="65"/>
        <v>60</v>
      </c>
      <c r="T202" s="36">
        <f t="shared" ca="1" si="66"/>
        <v>30</v>
      </c>
      <c r="U202" s="36">
        <f t="shared" ca="1" si="62"/>
        <v>15</v>
      </c>
      <c r="V202" s="39"/>
      <c r="W202" s="38">
        <f t="shared" ca="1" si="52"/>
        <v>21</v>
      </c>
      <c r="X202" s="38">
        <f t="shared" ca="1" si="53"/>
        <v>0</v>
      </c>
      <c r="Y202" s="38">
        <f t="shared" ca="1" si="55"/>
        <v>1</v>
      </c>
      <c r="Z202" s="38">
        <f t="shared" ca="1" si="54"/>
        <v>51</v>
      </c>
      <c r="AA202" s="38"/>
      <c r="AB202" s="36" t="str">
        <f t="shared" ca="1" si="67"/>
        <v>Rutas_Domingo_1</v>
      </c>
      <c r="AC202" t="str">
        <f ca="1">SUBSTITUTE(OFFSET('Todas paradas'!K$1,R202+W202-1,0),"/","_")</f>
        <v>Ruta 1_1D</v>
      </c>
      <c r="AD202" t="str">
        <f ca="1">IF(X202,OFFSET('Todas paradas'!L$1,R202+W202-1,0),OFFSET('Todas paradas'!Q$1,R202+W202-1,0))</f>
        <v>Camino Las Torres (frente Gasolinera - Pd Bus)</v>
      </c>
      <c r="AE202" s="36" t="str">
        <f ca="1">IF(X202,OFFSET('Todas paradas'!M$1,R202+W202-1,0),"")</f>
        <v/>
      </c>
      <c r="AF202" s="36" t="str">
        <f ca="1">IF(X202,OFFSET('Todas paradas'!N$1,R202+W202-1,0),"")</f>
        <v/>
      </c>
      <c r="AG202" s="36" t="str">
        <f ca="1">IF(X202,OFFSET('Todas paradas'!O$1,R202+W202-1,0),"")</f>
        <v/>
      </c>
      <c r="AH202" s="36" t="str">
        <f ca="1">IF(X202,OFFSET('Todas paradas'!P$1,R202+W202-1,0),"")</f>
        <v/>
      </c>
    </row>
    <row r="203" spans="11:34" x14ac:dyDescent="0.25">
      <c r="K203" s="36">
        <f t="shared" si="56"/>
        <v>201</v>
      </c>
      <c r="L203" s="36">
        <f t="shared" ca="1" si="63"/>
        <v>197</v>
      </c>
      <c r="M203" s="38">
        <f t="shared" ca="1" si="57"/>
        <v>52</v>
      </c>
      <c r="N203" s="38">
        <f t="shared" ca="1" si="58"/>
        <v>5</v>
      </c>
      <c r="O203" s="36">
        <f t="shared" ca="1" si="59"/>
        <v>0</v>
      </c>
      <c r="P203" s="36">
        <f t="shared" ca="1" si="60"/>
        <v>1</v>
      </c>
      <c r="Q203" s="36" t="str">
        <f t="shared" ca="1" si="61"/>
        <v>3D</v>
      </c>
      <c r="R203" s="36">
        <f t="shared" ca="1" si="64"/>
        <v>153</v>
      </c>
      <c r="S203" s="36">
        <f t="shared" ca="1" si="65"/>
        <v>60</v>
      </c>
      <c r="T203" s="36">
        <f t="shared" ca="1" si="66"/>
        <v>30</v>
      </c>
      <c r="U203" s="36">
        <f t="shared" ca="1" si="62"/>
        <v>15</v>
      </c>
      <c r="V203" s="39"/>
      <c r="W203" s="38">
        <f t="shared" ca="1" si="52"/>
        <v>22</v>
      </c>
      <c r="X203" s="38">
        <f t="shared" ca="1" si="53"/>
        <v>0</v>
      </c>
      <c r="Y203" s="38">
        <f t="shared" ca="1" si="55"/>
        <v>1</v>
      </c>
      <c r="Z203" s="38">
        <f t="shared" ca="1" si="54"/>
        <v>52</v>
      </c>
      <c r="AA203" s="38"/>
      <c r="AB203" s="36" t="str">
        <f t="shared" ca="1" si="67"/>
        <v>Rutas_Domingo_1</v>
      </c>
      <c r="AC203" t="str">
        <f ca="1">SUBSTITUTE(OFFSET('Todas paradas'!K$1,R203+W203-1,0),"/","_")</f>
        <v>Ruta 1_1D</v>
      </c>
      <c r="AD203" t="str">
        <f ca="1">IF(X203,OFFSET('Todas paradas'!L$1,R203+W203-1,0),OFFSET('Todas paradas'!Q$1,R203+W203-1,0))</f>
        <v>Marqués de la Cadena (esq. Velilla de Ebro - piscinas -Pd. Bus)</v>
      </c>
      <c r="AE203" s="36" t="str">
        <f ca="1">IF(X203,OFFSET('Todas paradas'!M$1,R203+W203-1,0),"")</f>
        <v/>
      </c>
      <c r="AF203" s="36" t="str">
        <f ca="1">IF(X203,OFFSET('Todas paradas'!N$1,R203+W203-1,0),"")</f>
        <v/>
      </c>
      <c r="AG203" s="36" t="str">
        <f ca="1">IF(X203,OFFSET('Todas paradas'!O$1,R203+W203-1,0),"")</f>
        <v/>
      </c>
      <c r="AH203" s="36" t="str">
        <f ca="1">IF(X203,OFFSET('Todas paradas'!P$1,R203+W203-1,0),"")</f>
        <v/>
      </c>
    </row>
    <row r="204" spans="11:34" x14ac:dyDescent="0.25">
      <c r="K204" s="36">
        <f t="shared" si="56"/>
        <v>202</v>
      </c>
      <c r="L204" s="36">
        <f t="shared" ca="1" si="63"/>
        <v>198</v>
      </c>
      <c r="M204" s="38">
        <f t="shared" ca="1" si="57"/>
        <v>53</v>
      </c>
      <c r="N204" s="38">
        <f t="shared" ca="1" si="58"/>
        <v>5</v>
      </c>
      <c r="O204" s="36">
        <f t="shared" ca="1" si="59"/>
        <v>0</v>
      </c>
      <c r="P204" s="36">
        <f t="shared" ca="1" si="60"/>
        <v>1</v>
      </c>
      <c r="Q204" s="36" t="str">
        <f t="shared" ca="1" si="61"/>
        <v>3D</v>
      </c>
      <c r="R204" s="36">
        <f t="shared" ca="1" si="64"/>
        <v>153</v>
      </c>
      <c r="S204" s="36">
        <f t="shared" ca="1" si="65"/>
        <v>60</v>
      </c>
      <c r="T204" s="36">
        <f t="shared" ca="1" si="66"/>
        <v>30</v>
      </c>
      <c r="U204" s="36">
        <f t="shared" ca="1" si="62"/>
        <v>15</v>
      </c>
      <c r="V204" s="39"/>
      <c r="W204" s="38">
        <f t="shared" ca="1" si="52"/>
        <v>23</v>
      </c>
      <c r="X204" s="38">
        <f t="shared" ca="1" si="53"/>
        <v>0</v>
      </c>
      <c r="Y204" s="38">
        <f t="shared" ca="1" si="55"/>
        <v>1</v>
      </c>
      <c r="Z204" s="38">
        <f t="shared" ca="1" si="54"/>
        <v>53</v>
      </c>
      <c r="AA204" s="38"/>
      <c r="AB204" s="36" t="str">
        <f t="shared" ca="1" si="67"/>
        <v>Rutas_Domingo_1</v>
      </c>
      <c r="AC204" t="str">
        <f ca="1">SUBSTITUTE(OFFSET('Todas paradas'!K$1,R204+W204-1,0),"/","_")</f>
        <v>Ruta 1_1D</v>
      </c>
      <c r="AD204" t="str">
        <f ca="1">IF(X204,OFFSET('Todas paradas'!L$1,R204+W204-1,0),OFFSET('Todas paradas'!Q$1,R204+W204-1,0))</f>
        <v>Marqués de la Cadena (esq. Molino de las Armas)</v>
      </c>
      <c r="AE204" s="36" t="str">
        <f ca="1">IF(X204,OFFSET('Todas paradas'!M$1,R204+W204-1,0),"")</f>
        <v/>
      </c>
      <c r="AF204" s="36" t="str">
        <f ca="1">IF(X204,OFFSET('Todas paradas'!N$1,R204+W204-1,0),"")</f>
        <v/>
      </c>
      <c r="AG204" s="36" t="str">
        <f ca="1">IF(X204,OFFSET('Todas paradas'!O$1,R204+W204-1,0),"")</f>
        <v/>
      </c>
      <c r="AH204" s="36" t="str">
        <f ca="1">IF(X204,OFFSET('Todas paradas'!P$1,R204+W204-1,0),"")</f>
        <v/>
      </c>
    </row>
    <row r="205" spans="11:34" x14ac:dyDescent="0.25">
      <c r="K205" s="36">
        <f t="shared" si="56"/>
        <v>203</v>
      </c>
      <c r="L205" s="36">
        <f t="shared" ca="1" si="63"/>
        <v>199</v>
      </c>
      <c r="M205" s="38">
        <f t="shared" ca="1" si="57"/>
        <v>54</v>
      </c>
      <c r="N205" s="38">
        <f t="shared" ca="1" si="58"/>
        <v>5</v>
      </c>
      <c r="O205" s="36">
        <f t="shared" ca="1" si="59"/>
        <v>0</v>
      </c>
      <c r="P205" s="36">
        <f t="shared" ca="1" si="60"/>
        <v>1</v>
      </c>
      <c r="Q205" s="36" t="str">
        <f t="shared" ca="1" si="61"/>
        <v>3D</v>
      </c>
      <c r="R205" s="36">
        <f t="shared" ca="1" si="64"/>
        <v>153</v>
      </c>
      <c r="S205" s="36">
        <f t="shared" ca="1" si="65"/>
        <v>60</v>
      </c>
      <c r="T205" s="36">
        <f t="shared" ca="1" si="66"/>
        <v>30</v>
      </c>
      <c r="U205" s="36">
        <f t="shared" ca="1" si="62"/>
        <v>15</v>
      </c>
      <c r="V205" s="39"/>
      <c r="W205" s="38">
        <f t="shared" ca="1" si="52"/>
        <v>24</v>
      </c>
      <c r="X205" s="38">
        <f t="shared" ca="1" si="53"/>
        <v>0</v>
      </c>
      <c r="Y205" s="38">
        <f t="shared" ca="1" si="55"/>
        <v>1</v>
      </c>
      <c r="Z205" s="38">
        <f t="shared" ca="1" si="54"/>
        <v>54</v>
      </c>
      <c r="AA205" s="38"/>
      <c r="AB205" s="36" t="str">
        <f t="shared" ca="1" si="67"/>
        <v>Rutas_Domingo_1</v>
      </c>
      <c r="AC205" t="str">
        <f ca="1">SUBSTITUTE(OFFSET('Todas paradas'!K$1,R205+W205-1,0),"/","_")</f>
        <v>Ruta 1_1D</v>
      </c>
      <c r="AD205" t="str">
        <f ca="1">IF(X205,OFFSET('Todas paradas'!L$1,R205+W205-1,0),OFFSET('Todas paradas'!Q$1,R205+W205-1,0))</f>
        <v>Valle de Broto (esq. San Juan de la Peña)</v>
      </c>
      <c r="AE205" s="36" t="str">
        <f ca="1">IF(X205,OFFSET('Todas paradas'!M$1,R205+W205-1,0),"")</f>
        <v/>
      </c>
      <c r="AF205" s="36" t="str">
        <f ca="1">IF(X205,OFFSET('Todas paradas'!N$1,R205+W205-1,0),"")</f>
        <v/>
      </c>
      <c r="AG205" s="36" t="str">
        <f ca="1">IF(X205,OFFSET('Todas paradas'!O$1,R205+W205-1,0),"")</f>
        <v/>
      </c>
      <c r="AH205" s="36" t="str">
        <f ca="1">IF(X205,OFFSET('Todas paradas'!P$1,R205+W205-1,0),"")</f>
        <v/>
      </c>
    </row>
    <row r="206" spans="11:34" x14ac:dyDescent="0.25">
      <c r="K206" s="36">
        <f t="shared" si="56"/>
        <v>204</v>
      </c>
      <c r="L206" s="36">
        <f t="shared" ca="1" si="63"/>
        <v>200</v>
      </c>
      <c r="M206" s="38">
        <f t="shared" ca="1" si="57"/>
        <v>55</v>
      </c>
      <c r="N206" s="38">
        <f t="shared" ca="1" si="58"/>
        <v>5</v>
      </c>
      <c r="O206" s="36">
        <f t="shared" ca="1" si="59"/>
        <v>0</v>
      </c>
      <c r="P206" s="36">
        <f t="shared" ca="1" si="60"/>
        <v>1</v>
      </c>
      <c r="Q206" s="36" t="str">
        <f t="shared" ca="1" si="61"/>
        <v>3D</v>
      </c>
      <c r="R206" s="36">
        <f t="shared" ca="1" si="64"/>
        <v>153</v>
      </c>
      <c r="S206" s="36">
        <f t="shared" ca="1" si="65"/>
        <v>60</v>
      </c>
      <c r="T206" s="36">
        <f t="shared" ca="1" si="66"/>
        <v>30</v>
      </c>
      <c r="U206" s="36">
        <f t="shared" ca="1" si="62"/>
        <v>15</v>
      </c>
      <c r="V206" s="39"/>
      <c r="W206" s="38">
        <f t="shared" ca="1" si="52"/>
        <v>25</v>
      </c>
      <c r="X206" s="38">
        <f t="shared" ca="1" si="53"/>
        <v>0</v>
      </c>
      <c r="Y206" s="38">
        <f t="shared" ca="1" si="55"/>
        <v>1</v>
      </c>
      <c r="Z206" s="38">
        <f t="shared" ca="1" si="54"/>
        <v>55</v>
      </c>
      <c r="AA206" s="38"/>
      <c r="AB206" s="36" t="str">
        <f t="shared" ca="1" si="67"/>
        <v>Rutas_Domingo_1</v>
      </c>
      <c r="AC206" t="str">
        <f ca="1">SUBSTITUTE(OFFSET('Todas paradas'!K$1,R206+W206-1,0),"/","_")</f>
        <v>Ruta 1_1D</v>
      </c>
      <c r="AD206" t="str">
        <f ca="1">IF(X206,OFFSET('Todas paradas'!L$1,R206+W206-1,0),OFFSET('Todas paradas'!Q$1,R206+W206-1,0))</f>
        <v>Valle de Broto (esq. Valle Pineta - Bar Sango 2)</v>
      </c>
      <c r="AE206" s="36" t="str">
        <f ca="1">IF(X206,OFFSET('Todas paradas'!M$1,R206+W206-1,0),"")</f>
        <v/>
      </c>
      <c r="AF206" s="36" t="str">
        <f ca="1">IF(X206,OFFSET('Todas paradas'!N$1,R206+W206-1,0),"")</f>
        <v/>
      </c>
      <c r="AG206" s="36" t="str">
        <f ca="1">IF(X206,OFFSET('Todas paradas'!O$1,R206+W206-1,0),"")</f>
        <v/>
      </c>
      <c r="AH206" s="36" t="str">
        <f ca="1">IF(X206,OFFSET('Todas paradas'!P$1,R206+W206-1,0),"")</f>
        <v/>
      </c>
    </row>
    <row r="207" spans="11:34" x14ac:dyDescent="0.25">
      <c r="K207" s="36">
        <f t="shared" si="56"/>
        <v>205</v>
      </c>
      <c r="L207" s="36">
        <f t="shared" ca="1" si="63"/>
        <v>201</v>
      </c>
      <c r="M207" s="38">
        <f t="shared" ca="1" si="57"/>
        <v>56</v>
      </c>
      <c r="N207" s="38">
        <f t="shared" ca="1" si="58"/>
        <v>5</v>
      </c>
      <c r="O207" s="36">
        <f t="shared" ca="1" si="59"/>
        <v>0</v>
      </c>
      <c r="P207" s="36">
        <f t="shared" ca="1" si="60"/>
        <v>1</v>
      </c>
      <c r="Q207" s="36" t="str">
        <f t="shared" ca="1" si="61"/>
        <v>3D</v>
      </c>
      <c r="R207" s="36">
        <f t="shared" ca="1" si="64"/>
        <v>153</v>
      </c>
      <c r="S207" s="36">
        <f t="shared" ca="1" si="65"/>
        <v>60</v>
      </c>
      <c r="T207" s="36">
        <f t="shared" ca="1" si="66"/>
        <v>30</v>
      </c>
      <c r="U207" s="36">
        <f t="shared" ca="1" si="62"/>
        <v>15</v>
      </c>
      <c r="V207" s="39"/>
      <c r="W207" s="38">
        <f t="shared" ca="1" si="52"/>
        <v>26</v>
      </c>
      <c r="X207" s="38">
        <f t="shared" ca="1" si="53"/>
        <v>0</v>
      </c>
      <c r="Y207" s="38">
        <f t="shared" ca="1" si="55"/>
        <v>1</v>
      </c>
      <c r="Z207" s="38">
        <f t="shared" ca="1" si="54"/>
        <v>56</v>
      </c>
      <c r="AA207" s="38"/>
      <c r="AB207" s="36" t="str">
        <f t="shared" ca="1" si="67"/>
        <v>Rutas_Domingo_1</v>
      </c>
      <c r="AC207" t="str">
        <f ca="1">SUBSTITUTE(OFFSET('Todas paradas'!K$1,R207+W207-1,0),"/","_")</f>
        <v>Ruta 1_1D</v>
      </c>
      <c r="AD207" t="str">
        <f ca="1">IF(X207,OFFSET('Todas paradas'!L$1,R207+W207-1,0),OFFSET('Todas paradas'!Q$1,R207+W207-1,0))</f>
        <v>Valle de Broto (frente Kasan - marquesina Bus)</v>
      </c>
      <c r="AE207" s="36" t="str">
        <f ca="1">IF(X207,OFFSET('Todas paradas'!M$1,R207+W207-1,0),"")</f>
        <v/>
      </c>
      <c r="AF207" s="36" t="str">
        <f ca="1">IF(X207,OFFSET('Todas paradas'!N$1,R207+W207-1,0),"")</f>
        <v/>
      </c>
      <c r="AG207" s="36" t="str">
        <f ca="1">IF(X207,OFFSET('Todas paradas'!O$1,R207+W207-1,0),"")</f>
        <v/>
      </c>
      <c r="AH207" s="36" t="str">
        <f ca="1">IF(X207,OFFSET('Todas paradas'!P$1,R207+W207-1,0),"")</f>
        <v/>
      </c>
    </row>
    <row r="208" spans="11:34" x14ac:dyDescent="0.25">
      <c r="K208" s="36">
        <f t="shared" si="56"/>
        <v>206</v>
      </c>
      <c r="L208" s="36">
        <f t="shared" ca="1" si="63"/>
        <v>202</v>
      </c>
      <c r="M208" s="38">
        <f t="shared" ca="1" si="57"/>
        <v>57</v>
      </c>
      <c r="N208" s="38">
        <f t="shared" ca="1" si="58"/>
        <v>5</v>
      </c>
      <c r="O208" s="36">
        <f t="shared" ca="1" si="59"/>
        <v>0</v>
      </c>
      <c r="P208" s="36">
        <f t="shared" ca="1" si="60"/>
        <v>1</v>
      </c>
      <c r="Q208" s="36" t="str">
        <f t="shared" ca="1" si="61"/>
        <v>3D</v>
      </c>
      <c r="R208" s="36">
        <f t="shared" ca="1" si="64"/>
        <v>153</v>
      </c>
      <c r="S208" s="36">
        <f t="shared" ca="1" si="65"/>
        <v>60</v>
      </c>
      <c r="T208" s="36">
        <f t="shared" ca="1" si="66"/>
        <v>30</v>
      </c>
      <c r="U208" s="36">
        <f t="shared" ca="1" si="62"/>
        <v>15</v>
      </c>
      <c r="V208" s="39"/>
      <c r="W208" s="38">
        <f t="shared" ca="1" si="52"/>
        <v>27</v>
      </c>
      <c r="X208" s="38">
        <f t="shared" ca="1" si="53"/>
        <v>0</v>
      </c>
      <c r="Y208" s="38">
        <f t="shared" ca="1" si="55"/>
        <v>1</v>
      </c>
      <c r="Z208" s="38">
        <f t="shared" ca="1" si="54"/>
        <v>57</v>
      </c>
      <c r="AA208" s="38"/>
      <c r="AB208" s="36" t="str">
        <f t="shared" ca="1" si="67"/>
        <v>Rutas_Domingo_1</v>
      </c>
      <c r="AC208" t="str">
        <f ca="1">SUBSTITUTE(OFFSET('Todas paradas'!K$1,R208+W208-1,0),"/","_")</f>
        <v>Ruta 1_1D</v>
      </c>
      <c r="AD208" t="str">
        <f ca="1">IF(X208,OFFSET('Todas paradas'!L$1,R208+W208-1,0),OFFSET('Todas paradas'!Q$1,R208+W208-1,0))</f>
        <v>Valle de Broto (esq. Gómez Avellaneda - marquesina Bus)</v>
      </c>
      <c r="AE208" s="36" t="str">
        <f ca="1">IF(X208,OFFSET('Todas paradas'!M$1,R208+W208-1,0),"")</f>
        <v/>
      </c>
      <c r="AF208" s="36" t="str">
        <f ca="1">IF(X208,OFFSET('Todas paradas'!N$1,R208+W208-1,0),"")</f>
        <v/>
      </c>
      <c r="AG208" s="36" t="str">
        <f ca="1">IF(X208,OFFSET('Todas paradas'!O$1,R208+W208-1,0),"")</f>
        <v/>
      </c>
      <c r="AH208" s="36" t="str">
        <f ca="1">IF(X208,OFFSET('Todas paradas'!P$1,R208+W208-1,0),"")</f>
        <v/>
      </c>
    </row>
    <row r="209" spans="11:34" x14ac:dyDescent="0.25">
      <c r="K209" s="36">
        <f t="shared" si="56"/>
        <v>207</v>
      </c>
      <c r="L209" s="36">
        <f t="shared" ca="1" si="63"/>
        <v>203</v>
      </c>
      <c r="M209" s="38">
        <f t="shared" ca="1" si="57"/>
        <v>58</v>
      </c>
      <c r="N209" s="38">
        <f t="shared" ca="1" si="58"/>
        <v>5</v>
      </c>
      <c r="O209" s="36">
        <f t="shared" ca="1" si="59"/>
        <v>0</v>
      </c>
      <c r="P209" s="36">
        <f t="shared" ca="1" si="60"/>
        <v>1</v>
      </c>
      <c r="Q209" s="36" t="str">
        <f t="shared" ca="1" si="61"/>
        <v>3D</v>
      </c>
      <c r="R209" s="36">
        <f t="shared" ca="1" si="64"/>
        <v>153</v>
      </c>
      <c r="S209" s="36">
        <f t="shared" ca="1" si="65"/>
        <v>60</v>
      </c>
      <c r="T209" s="36">
        <f t="shared" ca="1" si="66"/>
        <v>30</v>
      </c>
      <c r="U209" s="36">
        <f t="shared" ca="1" si="62"/>
        <v>15</v>
      </c>
      <c r="V209" s="39"/>
      <c r="W209" s="38">
        <f t="shared" ca="1" si="52"/>
        <v>28</v>
      </c>
      <c r="X209" s="38">
        <f t="shared" ca="1" si="53"/>
        <v>0</v>
      </c>
      <c r="Y209" s="38">
        <f t="shared" ca="1" si="55"/>
        <v>1</v>
      </c>
      <c r="Z209" s="38">
        <f t="shared" ca="1" si="54"/>
        <v>58</v>
      </c>
      <c r="AA209" s="38"/>
      <c r="AB209" s="36" t="str">
        <f t="shared" ca="1" si="67"/>
        <v>Rutas_Domingo_1</v>
      </c>
      <c r="AC209" t="str">
        <f ca="1">SUBSTITUTE(OFFSET('Todas paradas'!K$1,R209+W209-1,0),"/","_")</f>
        <v>Ruta 1_1D</v>
      </c>
      <c r="AD209" t="str">
        <f ca="1">IF(X209,OFFSET('Todas paradas'!L$1,R209+W209-1,0),OFFSET('Todas paradas'!Q$1,R209+W209-1,0))</f>
        <v>Plaza de Europa (esq. Pablo Gargallo - Pd. Bus)</v>
      </c>
      <c r="AE209" s="36" t="str">
        <f ca="1">IF(X209,OFFSET('Todas paradas'!M$1,R209+W209-1,0),"")</f>
        <v/>
      </c>
      <c r="AF209" s="36" t="str">
        <f ca="1">IF(X209,OFFSET('Todas paradas'!N$1,R209+W209-1,0),"")</f>
        <v/>
      </c>
      <c r="AG209" s="36" t="str">
        <f ca="1">IF(X209,OFFSET('Todas paradas'!O$1,R209+W209-1,0),"")</f>
        <v/>
      </c>
      <c r="AH209" s="36" t="str">
        <f ca="1">IF(X209,OFFSET('Todas paradas'!P$1,R209+W209-1,0),"")</f>
        <v/>
      </c>
    </row>
    <row r="210" spans="11:34" x14ac:dyDescent="0.25">
      <c r="K210" s="36">
        <f t="shared" si="56"/>
        <v>208</v>
      </c>
      <c r="L210" s="36">
        <f t="shared" ca="1" si="63"/>
        <v>204</v>
      </c>
      <c r="M210" s="38">
        <f t="shared" ca="1" si="57"/>
        <v>59</v>
      </c>
      <c r="N210" s="38">
        <f t="shared" ca="1" si="58"/>
        <v>5</v>
      </c>
      <c r="O210" s="36">
        <f t="shared" ca="1" si="59"/>
        <v>0</v>
      </c>
      <c r="P210" s="36">
        <f t="shared" ca="1" si="60"/>
        <v>1</v>
      </c>
      <c r="Q210" s="36" t="str">
        <f t="shared" ca="1" si="61"/>
        <v>3D</v>
      </c>
      <c r="R210" s="36">
        <f t="shared" ca="1" si="64"/>
        <v>153</v>
      </c>
      <c r="S210" s="36">
        <f t="shared" ca="1" si="65"/>
        <v>60</v>
      </c>
      <c r="T210" s="36">
        <f t="shared" ca="1" si="66"/>
        <v>30</v>
      </c>
      <c r="U210" s="36">
        <f t="shared" ca="1" si="62"/>
        <v>15</v>
      </c>
      <c r="V210" s="39"/>
      <c r="W210" s="38">
        <f t="shared" ca="1" si="52"/>
        <v>29</v>
      </c>
      <c r="X210" s="38">
        <f t="shared" ca="1" si="53"/>
        <v>0</v>
      </c>
      <c r="Y210" s="38">
        <f t="shared" ca="1" si="55"/>
        <v>1</v>
      </c>
      <c r="Z210" s="38">
        <f t="shared" ca="1" si="54"/>
        <v>59</v>
      </c>
      <c r="AA210" s="38"/>
      <c r="AB210" s="36" t="str">
        <f t="shared" ca="1" si="67"/>
        <v>Rutas_Domingo_1</v>
      </c>
      <c r="AC210" t="str">
        <f ca="1">SUBSTITUTE(OFFSET('Todas paradas'!K$1,R210+W210-1,0),"/","_")</f>
        <v>Ruta 1_1D</v>
      </c>
      <c r="AD210" t="str">
        <f ca="1">IF(X210,OFFSET('Todas paradas'!L$1,R210+W210-1,0),OFFSET('Todas paradas'!Q$1,R210+W210-1,0))</f>
        <v>Vía Hispanidad (esq. Gómez Laguna - Pd. Bus)</v>
      </c>
      <c r="AE210" s="36" t="str">
        <f ca="1">IF(X210,OFFSET('Todas paradas'!M$1,R210+W210-1,0),"")</f>
        <v/>
      </c>
      <c r="AF210" s="36" t="str">
        <f ca="1">IF(X210,OFFSET('Todas paradas'!N$1,R210+W210-1,0),"")</f>
        <v/>
      </c>
      <c r="AG210" s="36" t="str">
        <f ca="1">IF(X210,OFFSET('Todas paradas'!O$1,R210+W210-1,0),"")</f>
        <v/>
      </c>
      <c r="AH210" s="36" t="str">
        <f ca="1">IF(X210,OFFSET('Todas paradas'!P$1,R210+W210-1,0),"")</f>
        <v/>
      </c>
    </row>
    <row r="211" spans="11:34" x14ac:dyDescent="0.25">
      <c r="K211" s="36">
        <f t="shared" si="56"/>
        <v>209</v>
      </c>
      <c r="L211" s="36">
        <f t="shared" ca="1" si="63"/>
        <v>205</v>
      </c>
      <c r="M211" s="38">
        <f t="shared" ca="1" si="57"/>
        <v>60</v>
      </c>
      <c r="N211" s="38">
        <f t="shared" ca="1" si="58"/>
        <v>5</v>
      </c>
      <c r="O211" s="36">
        <f t="shared" ca="1" si="59"/>
        <v>1</v>
      </c>
      <c r="P211" s="36">
        <f t="shared" ca="1" si="60"/>
        <v>1</v>
      </c>
      <c r="Q211" s="36" t="str">
        <f t="shared" ca="1" si="61"/>
        <v>3D</v>
      </c>
      <c r="R211" s="36">
        <f t="shared" ca="1" si="64"/>
        <v>153</v>
      </c>
      <c r="S211" s="36">
        <f t="shared" ca="1" si="65"/>
        <v>60</v>
      </c>
      <c r="T211" s="36">
        <f t="shared" ca="1" si="66"/>
        <v>30</v>
      </c>
      <c r="U211" s="36">
        <f t="shared" ca="1" si="62"/>
        <v>15</v>
      </c>
      <c r="V211" s="39"/>
      <c r="W211" s="38">
        <f t="shared" ca="1" si="52"/>
        <v>30</v>
      </c>
      <c r="X211" s="38">
        <f t="shared" ca="1" si="53"/>
        <v>0</v>
      </c>
      <c r="Y211" s="38">
        <f t="shared" ca="1" si="55"/>
        <v>1</v>
      </c>
      <c r="Z211" s="38">
        <f t="shared" ca="1" si="54"/>
        <v>60</v>
      </c>
      <c r="AA211" s="38"/>
      <c r="AB211" s="36" t="str">
        <f t="shared" ca="1" si="67"/>
        <v>Rutas_Domingo_1</v>
      </c>
      <c r="AC211" t="str">
        <f ca="1">SUBSTITUTE(OFFSET('Todas paradas'!K$1,R211+W211-1,0),"/","_")</f>
        <v>Ruta 1_1D</v>
      </c>
      <c r="AD211" t="str">
        <f ca="1">IF(X211,OFFSET('Todas paradas'!L$1,R211+W211-1,0),OFFSET('Todas paradas'!Q$1,R211+W211-1,0))</f>
        <v>Vía Hispanidad (Gasolinera Casablanca - esq. C/ La Vía)</v>
      </c>
      <c r="AE211" s="36" t="str">
        <f ca="1">IF(X211,OFFSET('Todas paradas'!M$1,R211+W211-1,0),"")</f>
        <v/>
      </c>
      <c r="AF211" s="36" t="str">
        <f ca="1">IF(X211,OFFSET('Todas paradas'!N$1,R211+W211-1,0),"")</f>
        <v/>
      </c>
      <c r="AG211" s="36" t="str">
        <f ca="1">IF(X211,OFFSET('Todas paradas'!O$1,R211+W211-1,0),"")</f>
        <v/>
      </c>
      <c r="AH211" s="36" t="str">
        <f ca="1">IF(X211,OFFSET('Todas paradas'!P$1,R211+W211-1,0),"")</f>
        <v/>
      </c>
    </row>
    <row r="212" spans="11:34" x14ac:dyDescent="0.25">
      <c r="K212" s="36">
        <f t="shared" si="56"/>
        <v>210</v>
      </c>
      <c r="L212" s="36">
        <f t="shared" ca="1" si="63"/>
        <v>205</v>
      </c>
      <c r="M212" s="38">
        <f t="shared" ca="1" si="57"/>
        <v>1</v>
      </c>
      <c r="N212" s="38">
        <f t="shared" ca="1" si="58"/>
        <v>6</v>
      </c>
      <c r="O212" s="36">
        <f t="shared" ca="1" si="59"/>
        <v>0</v>
      </c>
      <c r="P212" s="36">
        <f t="shared" ca="1" si="60"/>
        <v>2</v>
      </c>
      <c r="Q212" s="36" t="str">
        <f t="shared" ca="1" si="61"/>
        <v>3D</v>
      </c>
      <c r="R212" s="36">
        <f t="shared" ca="1" si="64"/>
        <v>184</v>
      </c>
      <c r="S212" s="36">
        <f t="shared" ca="1" si="65"/>
        <v>31</v>
      </c>
      <c r="T212" s="36">
        <f t="shared" ca="1" si="66"/>
        <v>16</v>
      </c>
      <c r="U212" s="36">
        <f t="shared" ca="1" si="62"/>
        <v>15</v>
      </c>
      <c r="V212" s="39"/>
      <c r="W212" s="38">
        <f t="shared" ca="1" si="52"/>
        <v>0</v>
      </c>
      <c r="X212" s="38">
        <f t="shared" ca="1" si="53"/>
        <v>1</v>
      </c>
      <c r="Y212" s="38">
        <f t="shared" ca="1" si="55"/>
        <v>0</v>
      </c>
      <c r="Z212" s="38">
        <f t="shared" ca="1" si="54"/>
        <v>1</v>
      </c>
      <c r="AA212" s="38"/>
      <c r="AB212" s="36" t="str">
        <f t="shared" ca="1" si="67"/>
        <v>Rutas_Domingo_3</v>
      </c>
      <c r="AC212" t="str">
        <f ca="1">SUBSTITUTE(OFFSET('Todas paradas'!K$1,R212+W212-1,0),"/","_")</f>
        <v>Ruta 1_3D</v>
      </c>
      <c r="AD212" t="str">
        <f ca="1">IF(X212,OFFSET('Todas paradas'!L$1,R212+W212-1,0),OFFSET('Todas paradas'!Q$1,R212+W212-1,0))</f>
        <v>Ruta 1/3D</v>
      </c>
      <c r="AE212" s="36" t="str">
        <f ca="1">IF(X212,OFFSET('Todas paradas'!M$1,R212+W212-1,0),"")</f>
        <v/>
      </c>
      <c r="AF212" s="36" t="str">
        <f ca="1">IF(X212,OFFSET('Todas paradas'!N$1,R212+W212-1,0),"")</f>
        <v/>
      </c>
      <c r="AG212" s="36">
        <f ca="1">IF(X212,OFFSET('Todas paradas'!O$1,R212+W212-1,0),"")</f>
        <v>0</v>
      </c>
      <c r="AH212" s="36">
        <f ca="1">IF(X212,OFFSET('Todas paradas'!P$1,R212+W212-1,0),"")</f>
        <v>0</v>
      </c>
    </row>
    <row r="213" spans="11:34" x14ac:dyDescent="0.25">
      <c r="K213" s="36">
        <f t="shared" si="56"/>
        <v>211</v>
      </c>
      <c r="L213" s="36">
        <f t="shared" ca="1" si="63"/>
        <v>206</v>
      </c>
      <c r="M213" s="38">
        <f t="shared" ca="1" si="57"/>
        <v>2</v>
      </c>
      <c r="N213" s="38">
        <f t="shared" ca="1" si="58"/>
        <v>6</v>
      </c>
      <c r="O213" s="36">
        <f t="shared" ca="1" si="59"/>
        <v>0</v>
      </c>
      <c r="P213" s="36">
        <f t="shared" ca="1" si="60"/>
        <v>2</v>
      </c>
      <c r="Q213" s="36" t="str">
        <f t="shared" ca="1" si="61"/>
        <v>3D</v>
      </c>
      <c r="R213" s="36">
        <f t="shared" ca="1" si="64"/>
        <v>184</v>
      </c>
      <c r="S213" s="36">
        <f t="shared" ca="1" si="65"/>
        <v>31</v>
      </c>
      <c r="T213" s="36">
        <f t="shared" ca="1" si="66"/>
        <v>16</v>
      </c>
      <c r="U213" s="36">
        <f t="shared" ca="1" si="62"/>
        <v>15</v>
      </c>
      <c r="V213" s="39"/>
      <c r="W213" s="38">
        <f t="shared" ca="1" si="52"/>
        <v>1</v>
      </c>
      <c r="X213" s="38">
        <f t="shared" ca="1" si="53"/>
        <v>1</v>
      </c>
      <c r="Y213" s="38">
        <f t="shared" ca="1" si="55"/>
        <v>0</v>
      </c>
      <c r="Z213" s="38">
        <f t="shared" ca="1" si="54"/>
        <v>2</v>
      </c>
      <c r="AA213" s="38"/>
      <c r="AB213" s="36" t="str">
        <f t="shared" ca="1" si="67"/>
        <v>Rutas_Domingo_3</v>
      </c>
      <c r="AC213" t="str">
        <f ca="1">SUBSTITUTE(OFFSET('Todas paradas'!K$1,R213+W213-1,0),"/","_")</f>
        <v>Ruta 1_3D</v>
      </c>
      <c r="AD213" t="str">
        <f ca="1">IF(X213,OFFSET('Todas paradas'!L$1,R213+W213-1,0),OFFSET('Todas paradas'!Q$1,R213+W213-1,0))</f>
        <v>Avd. Real Zaragoza (nº 29 - Pd. Bus)</v>
      </c>
      <c r="AE213" s="36" t="str">
        <f ca="1">IF(X213,OFFSET('Todas paradas'!M$1,R213+W213-1,0),"")</f>
        <v>05:13</v>
      </c>
      <c r="AF213" s="36" t="str">
        <f ca="1">IF(X213,OFFSET('Todas paradas'!N$1,R213+W213-1,0),"")</f>
        <v>13:10</v>
      </c>
      <c r="AG213" s="36">
        <f ca="1">IF(X213,OFFSET('Todas paradas'!O$1,R213+W213-1,0),"")</f>
        <v>0</v>
      </c>
      <c r="AH213" s="36">
        <f ca="1">IF(X213,OFFSET('Todas paradas'!P$1,R213+W213-1,0),"")</f>
        <v>0</v>
      </c>
    </row>
    <row r="214" spans="11:34" x14ac:dyDescent="0.25">
      <c r="K214" s="36">
        <f t="shared" si="56"/>
        <v>212</v>
      </c>
      <c r="L214" s="36">
        <f t="shared" ca="1" si="63"/>
        <v>207</v>
      </c>
      <c r="M214" s="38">
        <f t="shared" ca="1" si="57"/>
        <v>3</v>
      </c>
      <c r="N214" s="38">
        <f t="shared" ca="1" si="58"/>
        <v>6</v>
      </c>
      <c r="O214" s="36">
        <f t="shared" ca="1" si="59"/>
        <v>0</v>
      </c>
      <c r="P214" s="36">
        <f t="shared" ca="1" si="60"/>
        <v>2</v>
      </c>
      <c r="Q214" s="36" t="str">
        <f t="shared" ca="1" si="61"/>
        <v>3D</v>
      </c>
      <c r="R214" s="36">
        <f t="shared" ca="1" si="64"/>
        <v>184</v>
      </c>
      <c r="S214" s="36">
        <f t="shared" ca="1" si="65"/>
        <v>31</v>
      </c>
      <c r="T214" s="36">
        <f t="shared" ca="1" si="66"/>
        <v>16</v>
      </c>
      <c r="U214" s="36">
        <f t="shared" ca="1" si="62"/>
        <v>15</v>
      </c>
      <c r="V214" s="39"/>
      <c r="W214" s="38">
        <f t="shared" ca="1" si="52"/>
        <v>2</v>
      </c>
      <c r="X214" s="38">
        <f t="shared" ca="1" si="53"/>
        <v>1</v>
      </c>
      <c r="Y214" s="38">
        <f t="shared" ca="1" si="55"/>
        <v>0</v>
      </c>
      <c r="Z214" s="38">
        <f t="shared" ca="1" si="54"/>
        <v>3</v>
      </c>
      <c r="AA214" s="38"/>
      <c r="AB214" s="36" t="str">
        <f t="shared" ca="1" si="67"/>
        <v>Rutas_Domingo_3</v>
      </c>
      <c r="AC214" t="str">
        <f ca="1">SUBSTITUTE(OFFSET('Todas paradas'!K$1,R214+W214-1,0),"/","_")</f>
        <v>Ruta 1_3D</v>
      </c>
      <c r="AD214" t="str">
        <f ca="1">IF(X214,OFFSET('Todas paradas'!L$1,R214+W214-1,0),OFFSET('Todas paradas'!Q$1,R214+W214-1,0))</f>
        <v>Avd. Santa Isabel (plaza Serrano - Pd. Bus)</v>
      </c>
      <c r="AE214" s="36" t="str">
        <f ca="1">IF(X214,OFFSET('Todas paradas'!M$1,R214+W214-1,0),"")</f>
        <v>05:14</v>
      </c>
      <c r="AF214" s="36" t="str">
        <f ca="1">IF(X214,OFFSET('Todas paradas'!N$1,R214+W214-1,0),"")</f>
        <v>13:11</v>
      </c>
      <c r="AG214" s="36">
        <f ca="1">IF(X214,OFFSET('Todas paradas'!O$1,R214+W214-1,0),"")</f>
        <v>0</v>
      </c>
      <c r="AH214" s="36">
        <f ca="1">IF(X214,OFFSET('Todas paradas'!P$1,R214+W214-1,0),"")</f>
        <v>0</v>
      </c>
    </row>
    <row r="215" spans="11:34" x14ac:dyDescent="0.25">
      <c r="K215" s="36">
        <f t="shared" si="56"/>
        <v>213</v>
      </c>
      <c r="L215" s="36">
        <f t="shared" ca="1" si="63"/>
        <v>208</v>
      </c>
      <c r="M215" s="38">
        <f t="shared" ca="1" si="57"/>
        <v>4</v>
      </c>
      <c r="N215" s="38">
        <f t="shared" ca="1" si="58"/>
        <v>6</v>
      </c>
      <c r="O215" s="36">
        <f t="shared" ca="1" si="59"/>
        <v>0</v>
      </c>
      <c r="P215" s="36">
        <f t="shared" ca="1" si="60"/>
        <v>2</v>
      </c>
      <c r="Q215" s="36" t="str">
        <f t="shared" ca="1" si="61"/>
        <v>3D</v>
      </c>
      <c r="R215" s="36">
        <f t="shared" ca="1" si="64"/>
        <v>184</v>
      </c>
      <c r="S215" s="36">
        <f t="shared" ca="1" si="65"/>
        <v>31</v>
      </c>
      <c r="T215" s="36">
        <f t="shared" ca="1" si="66"/>
        <v>16</v>
      </c>
      <c r="U215" s="36">
        <f t="shared" ca="1" si="62"/>
        <v>15</v>
      </c>
      <c r="V215" s="39"/>
      <c r="W215" s="38">
        <f t="shared" ca="1" si="52"/>
        <v>3</v>
      </c>
      <c r="X215" s="38">
        <f t="shared" ca="1" si="53"/>
        <v>1</v>
      </c>
      <c r="Y215" s="38">
        <f t="shared" ca="1" si="55"/>
        <v>0</v>
      </c>
      <c r="Z215" s="38">
        <f t="shared" ca="1" si="54"/>
        <v>4</v>
      </c>
      <c r="AA215" s="38"/>
      <c r="AB215" s="36" t="str">
        <f t="shared" ca="1" si="67"/>
        <v>Rutas_Domingo_3</v>
      </c>
      <c r="AC215" t="str">
        <f ca="1">SUBSTITUTE(OFFSET('Todas paradas'!K$1,R215+W215-1,0),"/","_")</f>
        <v>Ruta 1_3D</v>
      </c>
      <c r="AD215" t="str">
        <f ca="1">IF(X215,OFFSET('Todas paradas'!L$1,R215+W215-1,0),OFFSET('Todas paradas'!Q$1,R215+W215-1,0))</f>
        <v>Avd. Santa Isabel (esq. Avd. Industria - Gasolinera/Pd. Bus)</v>
      </c>
      <c r="AE215" s="36" t="str">
        <f ca="1">IF(X215,OFFSET('Todas paradas'!M$1,R215+W215-1,0),"")</f>
        <v>05:16</v>
      </c>
      <c r="AF215" s="36" t="str">
        <f ca="1">IF(X215,OFFSET('Todas paradas'!N$1,R215+W215-1,0),"")</f>
        <v>13:13</v>
      </c>
      <c r="AG215" s="36">
        <f ca="1">IF(X215,OFFSET('Todas paradas'!O$1,R215+W215-1,0),"")</f>
        <v>0</v>
      </c>
      <c r="AH215" s="36">
        <f ca="1">IF(X215,OFFSET('Todas paradas'!P$1,R215+W215-1,0),"")</f>
        <v>0</v>
      </c>
    </row>
    <row r="216" spans="11:34" x14ac:dyDescent="0.25">
      <c r="K216" s="36">
        <f t="shared" si="56"/>
        <v>214</v>
      </c>
      <c r="L216" s="36">
        <f t="shared" ca="1" si="63"/>
        <v>209</v>
      </c>
      <c r="M216" s="38">
        <f t="shared" ca="1" si="57"/>
        <v>5</v>
      </c>
      <c r="N216" s="38">
        <f t="shared" ca="1" si="58"/>
        <v>6</v>
      </c>
      <c r="O216" s="36">
        <f t="shared" ca="1" si="59"/>
        <v>0</v>
      </c>
      <c r="P216" s="36">
        <f t="shared" ca="1" si="60"/>
        <v>2</v>
      </c>
      <c r="Q216" s="36" t="str">
        <f t="shared" ca="1" si="61"/>
        <v>3D</v>
      </c>
      <c r="R216" s="36">
        <f t="shared" ca="1" si="64"/>
        <v>184</v>
      </c>
      <c r="S216" s="36">
        <f t="shared" ca="1" si="65"/>
        <v>31</v>
      </c>
      <c r="T216" s="36">
        <f t="shared" ca="1" si="66"/>
        <v>16</v>
      </c>
      <c r="U216" s="36">
        <f t="shared" ca="1" si="62"/>
        <v>15</v>
      </c>
      <c r="V216" s="39"/>
      <c r="W216" s="38">
        <f t="shared" ca="1" si="52"/>
        <v>4</v>
      </c>
      <c r="X216" s="38">
        <f t="shared" ca="1" si="53"/>
        <v>1</v>
      </c>
      <c r="Y216" s="38">
        <f t="shared" ca="1" si="55"/>
        <v>0</v>
      </c>
      <c r="Z216" s="38">
        <f t="shared" ca="1" si="54"/>
        <v>5</v>
      </c>
      <c r="AA216" s="38"/>
      <c r="AB216" s="36" t="str">
        <f t="shared" ca="1" si="67"/>
        <v>Rutas_Domingo_3</v>
      </c>
      <c r="AC216" t="str">
        <f ca="1">SUBSTITUTE(OFFSET('Todas paradas'!K$1,R216+W216-1,0),"/","_")</f>
        <v>Ruta 1_3D</v>
      </c>
      <c r="AD216" t="str">
        <f ca="1">IF(X216,OFFSET('Todas paradas'!L$1,R216+W216-1,0),OFFSET('Todas paradas'!Q$1,R216+W216-1,0))</f>
        <v>Avd. Cataluña (CAF - Pd. Bus)</v>
      </c>
      <c r="AE216" s="36" t="str">
        <f ca="1">IF(X216,OFFSET('Todas paradas'!M$1,R216+W216-1,0),"")</f>
        <v>05:18</v>
      </c>
      <c r="AF216" s="36" t="str">
        <f ca="1">IF(X216,OFFSET('Todas paradas'!N$1,R216+W216-1,0),"")</f>
        <v>13:15</v>
      </c>
      <c r="AG216" s="36">
        <f ca="1">IF(X216,OFFSET('Todas paradas'!O$1,R216+W216-1,0),"")</f>
        <v>0</v>
      </c>
      <c r="AH216" s="36">
        <f ca="1">IF(X216,OFFSET('Todas paradas'!P$1,R216+W216-1,0),"")</f>
        <v>0</v>
      </c>
    </row>
    <row r="217" spans="11:34" x14ac:dyDescent="0.25">
      <c r="K217" s="36">
        <f t="shared" si="56"/>
        <v>215</v>
      </c>
      <c r="L217" s="36">
        <f t="shared" ca="1" si="63"/>
        <v>210</v>
      </c>
      <c r="M217" s="38">
        <f t="shared" ca="1" si="57"/>
        <v>6</v>
      </c>
      <c r="N217" s="38">
        <f t="shared" ca="1" si="58"/>
        <v>6</v>
      </c>
      <c r="O217" s="36">
        <f t="shared" ca="1" si="59"/>
        <v>0</v>
      </c>
      <c r="P217" s="36">
        <f t="shared" ca="1" si="60"/>
        <v>2</v>
      </c>
      <c r="Q217" s="36" t="str">
        <f t="shared" ca="1" si="61"/>
        <v>3D</v>
      </c>
      <c r="R217" s="36">
        <f t="shared" ca="1" si="64"/>
        <v>184</v>
      </c>
      <c r="S217" s="36">
        <f t="shared" ca="1" si="65"/>
        <v>31</v>
      </c>
      <c r="T217" s="36">
        <f t="shared" ca="1" si="66"/>
        <v>16</v>
      </c>
      <c r="U217" s="36">
        <f t="shared" ca="1" si="62"/>
        <v>15</v>
      </c>
      <c r="V217" s="39"/>
      <c r="W217" s="38">
        <f t="shared" ca="1" si="52"/>
        <v>5</v>
      </c>
      <c r="X217" s="38">
        <f t="shared" ca="1" si="53"/>
        <v>1</v>
      </c>
      <c r="Y217" s="38">
        <f t="shared" ca="1" si="55"/>
        <v>0</v>
      </c>
      <c r="Z217" s="38">
        <f t="shared" ca="1" si="54"/>
        <v>6</v>
      </c>
      <c r="AA217" s="38"/>
      <c r="AB217" s="36" t="str">
        <f t="shared" ca="1" si="67"/>
        <v>Rutas_Domingo_3</v>
      </c>
      <c r="AC217" t="str">
        <f ca="1">SUBSTITUTE(OFFSET('Todas paradas'!K$1,R217+W217-1,0),"/","_")</f>
        <v>Ruta 1_3D</v>
      </c>
      <c r="AD217" t="str">
        <f ca="1">IF(X217,OFFSET('Todas paradas'!L$1,R217+W217-1,0),OFFSET('Todas paradas'!Q$1,R217+W217-1,0))</f>
        <v>Avd. Cataluña, nº 189 (Los Charros)</v>
      </c>
      <c r="AE217" s="36" t="str">
        <f ca="1">IF(X217,OFFSET('Todas paradas'!M$1,R217+W217-1,0),"")</f>
        <v>05:20</v>
      </c>
      <c r="AF217" s="36" t="str">
        <f ca="1">IF(X217,OFFSET('Todas paradas'!N$1,R217+W217-1,0),"")</f>
        <v>13:17</v>
      </c>
      <c r="AG217" s="36">
        <f ca="1">IF(X217,OFFSET('Todas paradas'!O$1,R217+W217-1,0),"")</f>
        <v>0</v>
      </c>
      <c r="AH217" s="36">
        <f ca="1">IF(X217,OFFSET('Todas paradas'!P$1,R217+W217-1,0),"")</f>
        <v>0</v>
      </c>
    </row>
    <row r="218" spans="11:34" x14ac:dyDescent="0.25">
      <c r="K218" s="36">
        <f t="shared" si="56"/>
        <v>216</v>
      </c>
      <c r="L218" s="36">
        <f t="shared" ca="1" si="63"/>
        <v>211</v>
      </c>
      <c r="M218" s="38">
        <f t="shared" ca="1" si="57"/>
        <v>7</v>
      </c>
      <c r="N218" s="38">
        <f t="shared" ca="1" si="58"/>
        <v>6</v>
      </c>
      <c r="O218" s="36">
        <f t="shared" ca="1" si="59"/>
        <v>0</v>
      </c>
      <c r="P218" s="36">
        <f t="shared" ca="1" si="60"/>
        <v>2</v>
      </c>
      <c r="Q218" s="36" t="str">
        <f t="shared" ca="1" si="61"/>
        <v>3D</v>
      </c>
      <c r="R218" s="36">
        <f t="shared" ca="1" si="64"/>
        <v>184</v>
      </c>
      <c r="S218" s="36">
        <f t="shared" ca="1" si="65"/>
        <v>31</v>
      </c>
      <c r="T218" s="36">
        <f t="shared" ca="1" si="66"/>
        <v>16</v>
      </c>
      <c r="U218" s="36">
        <f t="shared" ca="1" si="62"/>
        <v>15</v>
      </c>
      <c r="V218" s="39"/>
      <c r="W218" s="38">
        <f t="shared" ca="1" si="52"/>
        <v>6</v>
      </c>
      <c r="X218" s="38">
        <f t="shared" ca="1" si="53"/>
        <v>1</v>
      </c>
      <c r="Y218" s="38">
        <f t="shared" ca="1" si="55"/>
        <v>0</v>
      </c>
      <c r="Z218" s="38">
        <f t="shared" ca="1" si="54"/>
        <v>7</v>
      </c>
      <c r="AA218" s="38"/>
      <c r="AB218" s="36" t="str">
        <f t="shared" ca="1" si="67"/>
        <v>Rutas_Domingo_3</v>
      </c>
      <c r="AC218" t="str">
        <f ca="1">SUBSTITUTE(OFFSET('Todas paradas'!K$1,R218+W218-1,0),"/","_")</f>
        <v>Ruta 1_3D</v>
      </c>
      <c r="AD218" t="str">
        <f ca="1">IF(X218,OFFSET('Todas paradas'!L$1,R218+W218-1,0),OFFSET('Todas paradas'!Q$1,R218+W218-1,0))</f>
        <v>Avd. Cataluña (frente Felisa Galé)</v>
      </c>
      <c r="AE218" s="36" t="str">
        <f ca="1">IF(X218,OFFSET('Todas paradas'!M$1,R218+W218-1,0),"")</f>
        <v>05:22</v>
      </c>
      <c r="AF218" s="36" t="str">
        <f ca="1">IF(X218,OFFSET('Todas paradas'!N$1,R218+W218-1,0),"")</f>
        <v>13:19</v>
      </c>
      <c r="AG218" s="36">
        <f ca="1">IF(X218,OFFSET('Todas paradas'!O$1,R218+W218-1,0),"")</f>
        <v>0</v>
      </c>
      <c r="AH218" s="36">
        <f ca="1">IF(X218,OFFSET('Todas paradas'!P$1,R218+W218-1,0),"")</f>
        <v>0</v>
      </c>
    </row>
    <row r="219" spans="11:34" x14ac:dyDescent="0.25">
      <c r="K219" s="36">
        <f t="shared" si="56"/>
        <v>217</v>
      </c>
      <c r="L219" s="36">
        <f t="shared" ca="1" si="63"/>
        <v>212</v>
      </c>
      <c r="M219" s="38">
        <f t="shared" ca="1" si="57"/>
        <v>8</v>
      </c>
      <c r="N219" s="38">
        <f t="shared" ca="1" si="58"/>
        <v>6</v>
      </c>
      <c r="O219" s="36">
        <f t="shared" ca="1" si="59"/>
        <v>0</v>
      </c>
      <c r="P219" s="36">
        <f t="shared" ca="1" si="60"/>
        <v>2</v>
      </c>
      <c r="Q219" s="36" t="str">
        <f t="shared" ca="1" si="61"/>
        <v>3D</v>
      </c>
      <c r="R219" s="36">
        <f t="shared" ca="1" si="64"/>
        <v>184</v>
      </c>
      <c r="S219" s="36">
        <f t="shared" ca="1" si="65"/>
        <v>31</v>
      </c>
      <c r="T219" s="36">
        <f t="shared" ca="1" si="66"/>
        <v>16</v>
      </c>
      <c r="U219" s="36">
        <f t="shared" ca="1" si="62"/>
        <v>15</v>
      </c>
      <c r="V219" s="39"/>
      <c r="W219" s="38">
        <f t="shared" ca="1" si="52"/>
        <v>7</v>
      </c>
      <c r="X219" s="38">
        <f t="shared" ca="1" si="53"/>
        <v>1</v>
      </c>
      <c r="Y219" s="38">
        <f t="shared" ca="1" si="55"/>
        <v>0</v>
      </c>
      <c r="Z219" s="38">
        <f t="shared" ca="1" si="54"/>
        <v>8</v>
      </c>
      <c r="AA219" s="38"/>
      <c r="AB219" s="36" t="str">
        <f t="shared" ca="1" si="67"/>
        <v>Rutas_Domingo_3</v>
      </c>
      <c r="AC219" t="str">
        <f ca="1">SUBSTITUTE(OFFSET('Todas paradas'!K$1,R219+W219-1,0),"/","_")</f>
        <v>Ruta 1_3D</v>
      </c>
      <c r="AD219" t="str">
        <f ca="1">IF(X219,OFFSET('Todas paradas'!L$1,R219+W219-1,0),OFFSET('Todas paradas'!Q$1,R219+W219-1,0))</f>
        <v>Marqués de la Cadena, (frente nº 57 Pd. Bus CAN)</v>
      </c>
      <c r="AE219" s="36" t="str">
        <f ca="1">IF(X219,OFFSET('Todas paradas'!M$1,R219+W219-1,0),"")</f>
        <v>05:23</v>
      </c>
      <c r="AF219" s="36" t="str">
        <f ca="1">IF(X219,OFFSET('Todas paradas'!N$1,R219+W219-1,0),"")</f>
        <v>13:21</v>
      </c>
      <c r="AG219" s="36">
        <f ca="1">IF(X219,OFFSET('Todas paradas'!O$1,R219+W219-1,0),"")</f>
        <v>0</v>
      </c>
      <c r="AH219" s="36">
        <f ca="1">IF(X219,OFFSET('Todas paradas'!P$1,R219+W219-1,0),"")</f>
        <v>0</v>
      </c>
    </row>
    <row r="220" spans="11:34" x14ac:dyDescent="0.25">
      <c r="K220" s="36">
        <f t="shared" si="56"/>
        <v>218</v>
      </c>
      <c r="L220" s="36">
        <f t="shared" ca="1" si="63"/>
        <v>213</v>
      </c>
      <c r="M220" s="38">
        <f t="shared" ca="1" si="57"/>
        <v>9</v>
      </c>
      <c r="N220" s="38">
        <f t="shared" ca="1" si="58"/>
        <v>6</v>
      </c>
      <c r="O220" s="36">
        <f t="shared" ca="1" si="59"/>
        <v>0</v>
      </c>
      <c r="P220" s="36">
        <f t="shared" ca="1" si="60"/>
        <v>2</v>
      </c>
      <c r="Q220" s="36" t="str">
        <f t="shared" ca="1" si="61"/>
        <v>3D</v>
      </c>
      <c r="R220" s="36">
        <f t="shared" ca="1" si="64"/>
        <v>184</v>
      </c>
      <c r="S220" s="36">
        <f t="shared" ca="1" si="65"/>
        <v>31</v>
      </c>
      <c r="T220" s="36">
        <f t="shared" ca="1" si="66"/>
        <v>16</v>
      </c>
      <c r="U220" s="36">
        <f t="shared" ca="1" si="62"/>
        <v>15</v>
      </c>
      <c r="V220" s="39"/>
      <c r="W220" s="38">
        <f t="shared" ca="1" si="52"/>
        <v>8</v>
      </c>
      <c r="X220" s="38">
        <f t="shared" ca="1" si="53"/>
        <v>1</v>
      </c>
      <c r="Y220" s="38">
        <f t="shared" ca="1" si="55"/>
        <v>0</v>
      </c>
      <c r="Z220" s="38">
        <f t="shared" ca="1" si="54"/>
        <v>9</v>
      </c>
      <c r="AA220" s="38"/>
      <c r="AB220" s="36" t="str">
        <f t="shared" ca="1" si="67"/>
        <v>Rutas_Domingo_3</v>
      </c>
      <c r="AC220" t="str">
        <f ca="1">SUBSTITUTE(OFFSET('Todas paradas'!K$1,R220+W220-1,0),"/","_")</f>
        <v>Ruta 1_3D</v>
      </c>
      <c r="AD220" t="str">
        <f ca="1">IF(X220,OFFSET('Todas paradas'!L$1,R220+W220-1,0),OFFSET('Todas paradas'!Q$1,R220+W220-1,0))</f>
        <v>San Juan de la Peña ( Pd. Bus - Hierros alfonso)</v>
      </c>
      <c r="AE220" s="36" t="str">
        <f ca="1">IF(X220,OFFSET('Todas paradas'!M$1,R220+W220-1,0),"")</f>
        <v>05:24</v>
      </c>
      <c r="AF220" s="36" t="str">
        <f ca="1">IF(X220,OFFSET('Todas paradas'!N$1,R220+W220-1,0),"")</f>
        <v>13:22</v>
      </c>
      <c r="AG220" s="36">
        <f ca="1">IF(X220,OFFSET('Todas paradas'!O$1,R220+W220-1,0),"")</f>
        <v>0</v>
      </c>
      <c r="AH220" s="36">
        <f ca="1">IF(X220,OFFSET('Todas paradas'!P$1,R220+W220-1,0),"")</f>
        <v>0</v>
      </c>
    </row>
    <row r="221" spans="11:34" x14ac:dyDescent="0.25">
      <c r="K221" s="36">
        <f t="shared" si="56"/>
        <v>219</v>
      </c>
      <c r="L221" s="36">
        <f t="shared" ca="1" si="63"/>
        <v>214</v>
      </c>
      <c r="M221" s="38">
        <f t="shared" ca="1" si="57"/>
        <v>10</v>
      </c>
      <c r="N221" s="38">
        <f t="shared" ca="1" si="58"/>
        <v>6</v>
      </c>
      <c r="O221" s="36">
        <f t="shared" ca="1" si="59"/>
        <v>0</v>
      </c>
      <c r="P221" s="36">
        <f t="shared" ca="1" si="60"/>
        <v>2</v>
      </c>
      <c r="Q221" s="36" t="str">
        <f t="shared" ca="1" si="61"/>
        <v>3D</v>
      </c>
      <c r="R221" s="36">
        <f t="shared" ca="1" si="64"/>
        <v>184</v>
      </c>
      <c r="S221" s="36">
        <f t="shared" ca="1" si="65"/>
        <v>31</v>
      </c>
      <c r="T221" s="36">
        <f t="shared" ca="1" si="66"/>
        <v>16</v>
      </c>
      <c r="U221" s="36">
        <f t="shared" ca="1" si="62"/>
        <v>15</v>
      </c>
      <c r="V221" s="39"/>
      <c r="W221" s="38">
        <f t="shared" ref="W221:W284" ca="1" si="68">IF(N221&lt;&gt;N220,0,IF(X221,W220+1,IF(AND(Y221,NOT(Y220)),1,IF(Y221,W220+1))))</f>
        <v>9</v>
      </c>
      <c r="X221" s="38">
        <f t="shared" ref="X221:X284" ca="1" si="69">IF(Z221&lt;=T221,1,0)</f>
        <v>1</v>
      </c>
      <c r="Y221" s="38">
        <f t="shared" ca="1" si="55"/>
        <v>0</v>
      </c>
      <c r="Z221" s="38">
        <f t="shared" ref="Z221:Z284" ca="1" si="70">IF(O220,1,Z220+1)</f>
        <v>10</v>
      </c>
      <c r="AA221" s="38"/>
      <c r="AB221" s="36" t="str">
        <f t="shared" ca="1" si="67"/>
        <v>Rutas_Domingo_3</v>
      </c>
      <c r="AC221" t="str">
        <f ca="1">SUBSTITUTE(OFFSET('Todas paradas'!K$1,R221+W221-1,0),"/","_")</f>
        <v>Ruta 1_3D</v>
      </c>
      <c r="AD221" t="str">
        <f ca="1">IF(X221,OFFSET('Todas paradas'!L$1,R221+W221-1,0),OFFSET('Todas paradas'!Q$1,R221+W221-1,0))</f>
        <v>San Juan de la Peña, nº 182 ( Pd. Bus)</v>
      </c>
      <c r="AE221" s="36" t="str">
        <f ca="1">IF(X221,OFFSET('Todas paradas'!M$1,R221+W221-1,0),"")</f>
        <v>05:25</v>
      </c>
      <c r="AF221" s="36" t="str">
        <f ca="1">IF(X221,OFFSET('Todas paradas'!N$1,R221+W221-1,0),"")</f>
        <v>13:23</v>
      </c>
      <c r="AG221" s="36">
        <f ca="1">IF(X221,OFFSET('Todas paradas'!O$1,R221+W221-1,0),"")</f>
        <v>0</v>
      </c>
      <c r="AH221" s="36">
        <f ca="1">IF(X221,OFFSET('Todas paradas'!P$1,R221+W221-1,0),"")</f>
        <v>0</v>
      </c>
    </row>
    <row r="222" spans="11:34" x14ac:dyDescent="0.25">
      <c r="K222" s="36">
        <f t="shared" si="56"/>
        <v>220</v>
      </c>
      <c r="L222" s="36">
        <f t="shared" ca="1" si="63"/>
        <v>215</v>
      </c>
      <c r="M222" s="38">
        <f t="shared" ca="1" si="57"/>
        <v>11</v>
      </c>
      <c r="N222" s="38">
        <f t="shared" ca="1" si="58"/>
        <v>6</v>
      </c>
      <c r="O222" s="36">
        <f t="shared" ca="1" si="59"/>
        <v>0</v>
      </c>
      <c r="P222" s="36">
        <f t="shared" ca="1" si="60"/>
        <v>2</v>
      </c>
      <c r="Q222" s="36" t="str">
        <f t="shared" ca="1" si="61"/>
        <v>3D</v>
      </c>
      <c r="R222" s="36">
        <f t="shared" ca="1" si="64"/>
        <v>184</v>
      </c>
      <c r="S222" s="36">
        <f t="shared" ca="1" si="65"/>
        <v>31</v>
      </c>
      <c r="T222" s="36">
        <f t="shared" ca="1" si="66"/>
        <v>16</v>
      </c>
      <c r="U222" s="36">
        <f t="shared" ca="1" si="62"/>
        <v>15</v>
      </c>
      <c r="V222" s="39"/>
      <c r="W222" s="38">
        <f t="shared" ca="1" si="68"/>
        <v>10</v>
      </c>
      <c r="X222" s="38">
        <f t="shared" ca="1" si="69"/>
        <v>1</v>
      </c>
      <c r="Y222" s="38">
        <f t="shared" ref="Y222:Y285" ca="1" si="71">IF(NOT(X222),1,0)</f>
        <v>0</v>
      </c>
      <c r="Z222" s="38">
        <f t="shared" ca="1" si="70"/>
        <v>11</v>
      </c>
      <c r="AA222" s="38"/>
      <c r="AB222" s="36" t="str">
        <f t="shared" ca="1" si="67"/>
        <v>Rutas_Domingo_3</v>
      </c>
      <c r="AC222" t="str">
        <f ca="1">SUBSTITUTE(OFFSET('Todas paradas'!K$1,R222+W222-1,0),"/","_")</f>
        <v>Ruta 1_3D</v>
      </c>
      <c r="AD222" t="str">
        <f ca="1">IF(X222,OFFSET('Todas paradas'!L$1,R222+W222-1,0),OFFSET('Todas paradas'!Q$1,R222+W222-1,0))</f>
        <v>Salvador Allende, nº 67 ( Pd. Bus)</v>
      </c>
      <c r="AE222" s="36" t="str">
        <f ca="1">IF(X222,OFFSET('Todas paradas'!M$1,R222+W222-1,0),"")</f>
        <v>05:26</v>
      </c>
      <c r="AF222" s="36" t="str">
        <f ca="1">IF(X222,OFFSET('Todas paradas'!N$1,R222+W222-1,0),"")</f>
        <v>13:24</v>
      </c>
      <c r="AG222" s="36">
        <f ca="1">IF(X222,OFFSET('Todas paradas'!O$1,R222+W222-1,0),"")</f>
        <v>0</v>
      </c>
      <c r="AH222" s="36">
        <f ca="1">IF(X222,OFFSET('Todas paradas'!P$1,R222+W222-1,0),"")</f>
        <v>0</v>
      </c>
    </row>
    <row r="223" spans="11:34" x14ac:dyDescent="0.25">
      <c r="K223" s="36">
        <f t="shared" si="56"/>
        <v>221</v>
      </c>
      <c r="L223" s="36">
        <f t="shared" ca="1" si="63"/>
        <v>216</v>
      </c>
      <c r="M223" s="38">
        <f t="shared" ca="1" si="57"/>
        <v>12</v>
      </c>
      <c r="N223" s="38">
        <f t="shared" ca="1" si="58"/>
        <v>6</v>
      </c>
      <c r="O223" s="36">
        <f t="shared" ca="1" si="59"/>
        <v>0</v>
      </c>
      <c r="P223" s="36">
        <f t="shared" ca="1" si="60"/>
        <v>2</v>
      </c>
      <c r="Q223" s="36" t="str">
        <f t="shared" ca="1" si="61"/>
        <v>3D</v>
      </c>
      <c r="R223" s="36">
        <f t="shared" ca="1" si="64"/>
        <v>184</v>
      </c>
      <c r="S223" s="36">
        <f t="shared" ca="1" si="65"/>
        <v>31</v>
      </c>
      <c r="T223" s="36">
        <f t="shared" ca="1" si="66"/>
        <v>16</v>
      </c>
      <c r="U223" s="36">
        <f t="shared" ca="1" si="62"/>
        <v>15</v>
      </c>
      <c r="V223" s="39"/>
      <c r="W223" s="38">
        <f t="shared" ca="1" si="68"/>
        <v>11</v>
      </c>
      <c r="X223" s="38">
        <f t="shared" ca="1" si="69"/>
        <v>1</v>
      </c>
      <c r="Y223" s="38">
        <f t="shared" ca="1" si="71"/>
        <v>0</v>
      </c>
      <c r="Z223" s="38">
        <f t="shared" ca="1" si="70"/>
        <v>12</v>
      </c>
      <c r="AA223" s="38"/>
      <c r="AB223" s="36" t="str">
        <f t="shared" ca="1" si="67"/>
        <v>Rutas_Domingo_3</v>
      </c>
      <c r="AC223" t="str">
        <f ca="1">SUBSTITUTE(OFFSET('Todas paradas'!K$1,R223+W223-1,0),"/","_")</f>
        <v>Ruta 1_3D</v>
      </c>
      <c r="AD223" t="str">
        <f ca="1">IF(X223,OFFSET('Todas paradas'!L$1,R223+W223-1,0),OFFSET('Todas paradas'!Q$1,R223+W223-1,0))</f>
        <v>Salvador Allende (esq. Valle de Broto - Pd. Bus)</v>
      </c>
      <c r="AE223" s="36" t="str">
        <f ca="1">IF(X223,OFFSET('Todas paradas'!M$1,R223+W223-1,0),"")</f>
        <v>05:27</v>
      </c>
      <c r="AF223" s="36" t="str">
        <f ca="1">IF(X223,OFFSET('Todas paradas'!N$1,R223+W223-1,0),"")</f>
        <v>13:25</v>
      </c>
      <c r="AG223" s="36">
        <f ca="1">IF(X223,OFFSET('Todas paradas'!O$1,R223+W223-1,0),"")</f>
        <v>0</v>
      </c>
      <c r="AH223" s="36">
        <f ca="1">IF(X223,OFFSET('Todas paradas'!P$1,R223+W223-1,0),"")</f>
        <v>0</v>
      </c>
    </row>
    <row r="224" spans="11:34" x14ac:dyDescent="0.25">
      <c r="K224" s="36">
        <f t="shared" si="56"/>
        <v>222</v>
      </c>
      <c r="L224" s="36">
        <f t="shared" ca="1" si="63"/>
        <v>217</v>
      </c>
      <c r="M224" s="38">
        <f t="shared" ca="1" si="57"/>
        <v>13</v>
      </c>
      <c r="N224" s="38">
        <f t="shared" ca="1" si="58"/>
        <v>6</v>
      </c>
      <c r="O224" s="36">
        <f t="shared" ca="1" si="59"/>
        <v>0</v>
      </c>
      <c r="P224" s="36">
        <f t="shared" ca="1" si="60"/>
        <v>2</v>
      </c>
      <c r="Q224" s="36" t="str">
        <f t="shared" ca="1" si="61"/>
        <v>3D</v>
      </c>
      <c r="R224" s="36">
        <f t="shared" ca="1" si="64"/>
        <v>184</v>
      </c>
      <c r="S224" s="36">
        <f t="shared" ca="1" si="65"/>
        <v>31</v>
      </c>
      <c r="T224" s="36">
        <f t="shared" ca="1" si="66"/>
        <v>16</v>
      </c>
      <c r="U224" s="36">
        <f t="shared" ca="1" si="62"/>
        <v>15</v>
      </c>
      <c r="V224" s="39"/>
      <c r="W224" s="38">
        <f t="shared" ca="1" si="68"/>
        <v>12</v>
      </c>
      <c r="X224" s="38">
        <f t="shared" ca="1" si="69"/>
        <v>1</v>
      </c>
      <c r="Y224" s="38">
        <f t="shared" ca="1" si="71"/>
        <v>0</v>
      </c>
      <c r="Z224" s="38">
        <f t="shared" ca="1" si="70"/>
        <v>13</v>
      </c>
      <c r="AA224" s="38"/>
      <c r="AB224" s="36" t="str">
        <f t="shared" ca="1" si="67"/>
        <v>Rutas_Domingo_3</v>
      </c>
      <c r="AC224" t="str">
        <f ca="1">SUBSTITUTE(OFFSET('Todas paradas'!K$1,R224+W224-1,0),"/","_")</f>
        <v>Ruta 1_3D</v>
      </c>
      <c r="AD224" t="str">
        <f ca="1">IF(X224,OFFSET('Todas paradas'!L$1,R224+W224-1,0),OFFSET('Todas paradas'!Q$1,R224+W224-1,0))</f>
        <v>María Zambrano (León Felipe - Pd. Bus)</v>
      </c>
      <c r="AE224" s="36" t="str">
        <f ca="1">IF(X224,OFFSET('Todas paradas'!M$1,R224+W224-1,0),"")</f>
        <v>05:28</v>
      </c>
      <c r="AF224" s="36" t="str">
        <f ca="1">IF(X224,OFFSET('Todas paradas'!N$1,R224+W224-1,0),"")</f>
        <v>13:26</v>
      </c>
      <c r="AG224" s="36">
        <f ca="1">IF(X224,OFFSET('Todas paradas'!O$1,R224+W224-1,0),"")</f>
        <v>0</v>
      </c>
      <c r="AH224" s="36">
        <f ca="1">IF(X224,OFFSET('Todas paradas'!P$1,R224+W224-1,0),"")</f>
        <v>0</v>
      </c>
    </row>
    <row r="225" spans="11:34" x14ac:dyDescent="0.25">
      <c r="K225" s="36">
        <f t="shared" si="56"/>
        <v>223</v>
      </c>
      <c r="L225" s="36">
        <f t="shared" ca="1" si="63"/>
        <v>218</v>
      </c>
      <c r="M225" s="38">
        <f t="shared" ca="1" si="57"/>
        <v>14</v>
      </c>
      <c r="N225" s="38">
        <f t="shared" ca="1" si="58"/>
        <v>6</v>
      </c>
      <c r="O225" s="36">
        <f t="shared" ca="1" si="59"/>
        <v>0</v>
      </c>
      <c r="P225" s="36">
        <f t="shared" ca="1" si="60"/>
        <v>2</v>
      </c>
      <c r="Q225" s="36" t="str">
        <f t="shared" ca="1" si="61"/>
        <v>3D</v>
      </c>
      <c r="R225" s="36">
        <f t="shared" ca="1" si="64"/>
        <v>184</v>
      </c>
      <c r="S225" s="36">
        <f t="shared" ca="1" si="65"/>
        <v>31</v>
      </c>
      <c r="T225" s="36">
        <f t="shared" ca="1" si="66"/>
        <v>16</v>
      </c>
      <c r="U225" s="36">
        <f t="shared" ca="1" si="62"/>
        <v>15</v>
      </c>
      <c r="V225" s="39"/>
      <c r="W225" s="38">
        <f t="shared" ca="1" si="68"/>
        <v>13</v>
      </c>
      <c r="X225" s="38">
        <f t="shared" ca="1" si="69"/>
        <v>1</v>
      </c>
      <c r="Y225" s="38">
        <f t="shared" ca="1" si="71"/>
        <v>0</v>
      </c>
      <c r="Z225" s="38">
        <f t="shared" ca="1" si="70"/>
        <v>14</v>
      </c>
      <c r="AA225" s="38"/>
      <c r="AB225" s="36" t="str">
        <f t="shared" ca="1" si="67"/>
        <v>Rutas_Domingo_3</v>
      </c>
      <c r="AC225" t="str">
        <f ca="1">SUBSTITUTE(OFFSET('Todas paradas'!K$1,R225+W225-1,0),"/","_")</f>
        <v>Ruta 1_3D</v>
      </c>
      <c r="AD225" t="str">
        <f ca="1">IF(X225,OFFSET('Todas paradas'!L$1,R225+W225-1,0),OFFSET('Todas paradas'!Q$1,R225+W225-1,0))</f>
        <v>María Zambrano (Ildefonso Manuel Gil - Pd. Bus)</v>
      </c>
      <c r="AE225" s="36" t="str">
        <f ca="1">IF(X225,OFFSET('Todas paradas'!M$1,R225+W225-1,0),"")</f>
        <v>05:29</v>
      </c>
      <c r="AF225" s="36" t="str">
        <f ca="1">IF(X225,OFFSET('Todas paradas'!N$1,R225+W225-1,0),"")</f>
        <v>13:27</v>
      </c>
      <c r="AG225" s="36">
        <f ca="1">IF(X225,OFFSET('Todas paradas'!O$1,R225+W225-1,0),"")</f>
        <v>0</v>
      </c>
      <c r="AH225" s="36">
        <f ca="1">IF(X225,OFFSET('Todas paradas'!P$1,R225+W225-1,0),"")</f>
        <v>0</v>
      </c>
    </row>
    <row r="226" spans="11:34" x14ac:dyDescent="0.25">
      <c r="K226" s="36">
        <f t="shared" si="56"/>
        <v>224</v>
      </c>
      <c r="L226" s="36">
        <f t="shared" ca="1" si="63"/>
        <v>219</v>
      </c>
      <c r="M226" s="38">
        <f t="shared" ca="1" si="57"/>
        <v>15</v>
      </c>
      <c r="N226" s="38">
        <f t="shared" ca="1" si="58"/>
        <v>6</v>
      </c>
      <c r="O226" s="36">
        <f t="shared" ca="1" si="59"/>
        <v>0</v>
      </c>
      <c r="P226" s="36">
        <f t="shared" ca="1" si="60"/>
        <v>2</v>
      </c>
      <c r="Q226" s="36" t="str">
        <f t="shared" ca="1" si="61"/>
        <v>3D</v>
      </c>
      <c r="R226" s="36">
        <f t="shared" ca="1" si="64"/>
        <v>184</v>
      </c>
      <c r="S226" s="36">
        <f t="shared" ca="1" si="65"/>
        <v>31</v>
      </c>
      <c r="T226" s="36">
        <f t="shared" ca="1" si="66"/>
        <v>16</v>
      </c>
      <c r="U226" s="36">
        <f t="shared" ca="1" si="62"/>
        <v>15</v>
      </c>
      <c r="V226" s="39"/>
      <c r="W226" s="38">
        <f t="shared" ca="1" si="68"/>
        <v>14</v>
      </c>
      <c r="X226" s="38">
        <f t="shared" ca="1" si="69"/>
        <v>1</v>
      </c>
      <c r="Y226" s="38">
        <f t="shared" ca="1" si="71"/>
        <v>0</v>
      </c>
      <c r="Z226" s="38">
        <f t="shared" ca="1" si="70"/>
        <v>15</v>
      </c>
      <c r="AA226" s="38"/>
      <c r="AB226" s="36" t="str">
        <f t="shared" ca="1" si="67"/>
        <v>Rutas_Domingo_3</v>
      </c>
      <c r="AC226" t="str">
        <f ca="1">SUBSTITUTE(OFFSET('Todas paradas'!K$1,R226+W226-1,0),"/","_")</f>
        <v>Ruta 1_3D</v>
      </c>
      <c r="AD226" t="str">
        <f ca="1">IF(X226,OFFSET('Todas paradas'!L$1,R226+W226-1,0),OFFSET('Todas paradas'!Q$1,R226+W226-1,0))</f>
        <v>María Zambrano (esq. Pablo Iglesias - Pd. Bus)</v>
      </c>
      <c r="AE226" s="36" t="str">
        <f ca="1">IF(X226,OFFSET('Todas paradas'!M$1,R226+W226-1,0),"")</f>
        <v>05:30</v>
      </c>
      <c r="AF226" s="36" t="str">
        <f ca="1">IF(X226,OFFSET('Todas paradas'!N$1,R226+W226-1,0),"")</f>
        <v>13:28</v>
      </c>
      <c r="AG226" s="36">
        <f ca="1">IF(X226,OFFSET('Todas paradas'!O$1,R226+W226-1,0),"")</f>
        <v>0</v>
      </c>
      <c r="AH226" s="36">
        <f ca="1">IF(X226,OFFSET('Todas paradas'!P$1,R226+W226-1,0),"")</f>
        <v>0</v>
      </c>
    </row>
    <row r="227" spans="11:34" x14ac:dyDescent="0.25">
      <c r="K227" s="36">
        <f t="shared" si="56"/>
        <v>225</v>
      </c>
      <c r="L227" s="36">
        <f t="shared" ca="1" si="63"/>
        <v>220</v>
      </c>
      <c r="M227" s="38">
        <f t="shared" ca="1" si="57"/>
        <v>16</v>
      </c>
      <c r="N227" s="38">
        <f t="shared" ca="1" si="58"/>
        <v>6</v>
      </c>
      <c r="O227" s="36">
        <f t="shared" ca="1" si="59"/>
        <v>0</v>
      </c>
      <c r="P227" s="36">
        <f t="shared" ca="1" si="60"/>
        <v>2</v>
      </c>
      <c r="Q227" s="36" t="str">
        <f t="shared" ca="1" si="61"/>
        <v>3D</v>
      </c>
      <c r="R227" s="36">
        <f t="shared" ca="1" si="64"/>
        <v>184</v>
      </c>
      <c r="S227" s="36">
        <f t="shared" ca="1" si="65"/>
        <v>31</v>
      </c>
      <c r="T227" s="36">
        <f t="shared" ca="1" si="66"/>
        <v>16</v>
      </c>
      <c r="U227" s="36">
        <f t="shared" ca="1" si="62"/>
        <v>15</v>
      </c>
      <c r="V227" s="39"/>
      <c r="W227" s="38">
        <f t="shared" ca="1" si="68"/>
        <v>15</v>
      </c>
      <c r="X227" s="38">
        <f t="shared" ca="1" si="69"/>
        <v>1</v>
      </c>
      <c r="Y227" s="38">
        <f t="shared" ca="1" si="71"/>
        <v>0</v>
      </c>
      <c r="Z227" s="38">
        <f t="shared" ca="1" si="70"/>
        <v>16</v>
      </c>
      <c r="AA227" s="38"/>
      <c r="AB227" s="36" t="str">
        <f t="shared" ca="1" si="67"/>
        <v>Rutas_Domingo_3</v>
      </c>
      <c r="AC227" t="str">
        <f ca="1">SUBSTITUTE(OFFSET('Todas paradas'!K$1,R227+W227-1,0),"/","_")</f>
        <v>Ruta 1_3D</v>
      </c>
      <c r="AD227" t="str">
        <f ca="1">IF(X227,OFFSET('Todas paradas'!L$1,R227+W227-1,0),OFFSET('Todas paradas'!Q$1,R227+W227-1,0))</f>
        <v>Opel Planta en Figueruelas</v>
      </c>
      <c r="AE227" s="36" t="str">
        <f ca="1">IF(X227,OFFSET('Todas paradas'!M$1,R227+W227-1,0),"")</f>
        <v>06:00</v>
      </c>
      <c r="AF227" s="36" t="str">
        <f ca="1">IF(X227,OFFSET('Todas paradas'!N$1,R227+W227-1,0),"")</f>
        <v>14:00</v>
      </c>
      <c r="AG227" s="36">
        <f ca="1">IF(X227,OFFSET('Todas paradas'!O$1,R227+W227-1,0),"")</f>
        <v>0</v>
      </c>
      <c r="AH227" s="36">
        <f ca="1">IF(X227,OFFSET('Todas paradas'!P$1,R227+W227-1,0),"")</f>
        <v>0</v>
      </c>
    </row>
    <row r="228" spans="11:34" x14ac:dyDescent="0.25">
      <c r="K228" s="36">
        <f t="shared" ref="K228:K291" si="72">K227+1</f>
        <v>226</v>
      </c>
      <c r="L228" s="36">
        <f t="shared" ca="1" si="63"/>
        <v>221</v>
      </c>
      <c r="M228" s="38">
        <f t="shared" ref="M228:M291" ca="1" si="73">IF(O227,1,M227+1)</f>
        <v>17</v>
      </c>
      <c r="N228" s="38">
        <f t="shared" ref="N228:N291" ca="1" si="74">IF(M227=S227,N227+1,N227)</f>
        <v>6</v>
      </c>
      <c r="O228" s="36">
        <f t="shared" ref="O228:O291" ca="1" si="75">IF(Z228=S228,1,0)</f>
        <v>0</v>
      </c>
      <c r="P228" s="36">
        <f t="shared" ref="P228:P291" ca="1" si="76">OFFSET($B$2,1+N228,0)</f>
        <v>2</v>
      </c>
      <c r="Q228" s="36" t="str">
        <f t="shared" ref="Q228:Q291" ca="1" si="77">OFFSET($C$2,1+N228,0)</f>
        <v>3D</v>
      </c>
      <c r="R228" s="36">
        <f t="shared" ca="1" si="64"/>
        <v>184</v>
      </c>
      <c r="S228" s="36">
        <f t="shared" ca="1" si="65"/>
        <v>31</v>
      </c>
      <c r="T228" s="36">
        <f t="shared" ca="1" si="66"/>
        <v>16</v>
      </c>
      <c r="U228" s="36">
        <f t="shared" ca="1" si="62"/>
        <v>15</v>
      </c>
      <c r="V228" s="39"/>
      <c r="W228" s="38">
        <f t="shared" ca="1" si="68"/>
        <v>1</v>
      </c>
      <c r="X228" s="38">
        <f t="shared" ca="1" si="69"/>
        <v>0</v>
      </c>
      <c r="Y228" s="38">
        <f t="shared" ca="1" si="71"/>
        <v>1</v>
      </c>
      <c r="Z228" s="38">
        <f t="shared" ca="1" si="70"/>
        <v>17</v>
      </c>
      <c r="AA228" s="38"/>
      <c r="AB228" s="36" t="str">
        <f t="shared" ca="1" si="67"/>
        <v>Rutas_Domingo_3</v>
      </c>
      <c r="AC228" t="str">
        <f ca="1">SUBSTITUTE(OFFSET('Todas paradas'!K$1,R228+W228-1,0),"/","_")</f>
        <v>Ruta 1_3D</v>
      </c>
      <c r="AD228" t="str">
        <f ca="1">IF(X228,OFFSET('Todas paradas'!L$1,R228+W228-1,0),OFFSET('Todas paradas'!Q$1,R228+W228-1,0))</f>
        <v>Opel Planta en Figueruelas</v>
      </c>
      <c r="AE228" s="36" t="str">
        <f ca="1">IF(X228,OFFSET('Todas paradas'!M$1,R228+W228-1,0),"")</f>
        <v/>
      </c>
      <c r="AF228" s="36" t="str">
        <f ca="1">IF(X228,OFFSET('Todas paradas'!N$1,R228+W228-1,0),"")</f>
        <v/>
      </c>
      <c r="AG228" s="36" t="str">
        <f ca="1">IF(X228,OFFSET('Todas paradas'!O$1,R228+W228-1,0),"")</f>
        <v/>
      </c>
      <c r="AH228" s="36" t="str">
        <f ca="1">IF(X228,OFFSET('Todas paradas'!P$1,R228+W228-1,0),"")</f>
        <v/>
      </c>
    </row>
    <row r="229" spans="11:34" x14ac:dyDescent="0.25">
      <c r="K229" s="36">
        <f t="shared" si="72"/>
        <v>227</v>
      </c>
      <c r="L229" s="36">
        <f t="shared" ca="1" si="63"/>
        <v>222</v>
      </c>
      <c r="M229" s="38">
        <f t="shared" ca="1" si="73"/>
        <v>18</v>
      </c>
      <c r="N229" s="38">
        <f t="shared" ca="1" si="74"/>
        <v>6</v>
      </c>
      <c r="O229" s="36">
        <f t="shared" ca="1" si="75"/>
        <v>0</v>
      </c>
      <c r="P229" s="36">
        <f t="shared" ca="1" si="76"/>
        <v>2</v>
      </c>
      <c r="Q229" s="36" t="str">
        <f t="shared" ca="1" si="77"/>
        <v>3D</v>
      </c>
      <c r="R229" s="36">
        <f t="shared" ca="1" si="64"/>
        <v>184</v>
      </c>
      <c r="S229" s="36">
        <f t="shared" ca="1" si="65"/>
        <v>31</v>
      </c>
      <c r="T229" s="36">
        <f t="shared" ca="1" si="66"/>
        <v>16</v>
      </c>
      <c r="U229" s="36">
        <f t="shared" ca="1" si="62"/>
        <v>15</v>
      </c>
      <c r="V229" s="39"/>
      <c r="W229" s="38">
        <f t="shared" ca="1" si="68"/>
        <v>2</v>
      </c>
      <c r="X229" s="38">
        <f t="shared" ca="1" si="69"/>
        <v>0</v>
      </c>
      <c r="Y229" s="38">
        <f t="shared" ca="1" si="71"/>
        <v>1</v>
      </c>
      <c r="Z229" s="38">
        <f t="shared" ca="1" si="70"/>
        <v>18</v>
      </c>
      <c r="AA229" s="38"/>
      <c r="AB229" s="36" t="str">
        <f t="shared" ca="1" si="67"/>
        <v>Rutas_Domingo_3</v>
      </c>
      <c r="AC229" t="str">
        <f ca="1">SUBSTITUTE(OFFSET('Todas paradas'!K$1,R229+W229-1,0),"/","_")</f>
        <v>Ruta 1_3D</v>
      </c>
      <c r="AD229" t="str">
        <f ca="1">IF(X229,OFFSET('Todas paradas'!L$1,R229+W229-1,0),OFFSET('Todas paradas'!Q$1,R229+W229-1,0))</f>
        <v>Luis Legaz (esq. Gómez Avellaneda)</v>
      </c>
      <c r="AE229" s="36" t="str">
        <f ca="1">IF(X229,OFFSET('Todas paradas'!M$1,R229+W229-1,0),"")</f>
        <v/>
      </c>
      <c r="AF229" s="36" t="str">
        <f ca="1">IF(X229,OFFSET('Todas paradas'!N$1,R229+W229-1,0),"")</f>
        <v/>
      </c>
      <c r="AG229" s="36" t="str">
        <f ca="1">IF(X229,OFFSET('Todas paradas'!O$1,R229+W229-1,0),"")</f>
        <v/>
      </c>
      <c r="AH229" s="36" t="str">
        <f ca="1">IF(X229,OFFSET('Todas paradas'!P$1,R229+W229-1,0),"")</f>
        <v/>
      </c>
    </row>
    <row r="230" spans="11:34" x14ac:dyDescent="0.25">
      <c r="K230" s="36">
        <f t="shared" si="72"/>
        <v>228</v>
      </c>
      <c r="L230" s="36">
        <f t="shared" ca="1" si="63"/>
        <v>223</v>
      </c>
      <c r="M230" s="38">
        <f t="shared" ca="1" si="73"/>
        <v>19</v>
      </c>
      <c r="N230" s="38">
        <f t="shared" ca="1" si="74"/>
        <v>6</v>
      </c>
      <c r="O230" s="36">
        <f t="shared" ca="1" si="75"/>
        <v>0</v>
      </c>
      <c r="P230" s="36">
        <f t="shared" ca="1" si="76"/>
        <v>2</v>
      </c>
      <c r="Q230" s="36" t="str">
        <f t="shared" ca="1" si="77"/>
        <v>3D</v>
      </c>
      <c r="R230" s="36">
        <f t="shared" ca="1" si="64"/>
        <v>184</v>
      </c>
      <c r="S230" s="36">
        <f t="shared" ca="1" si="65"/>
        <v>31</v>
      </c>
      <c r="T230" s="36">
        <f t="shared" ca="1" si="66"/>
        <v>16</v>
      </c>
      <c r="U230" s="36">
        <f t="shared" ca="1" si="62"/>
        <v>15</v>
      </c>
      <c r="V230" s="39"/>
      <c r="W230" s="38">
        <f t="shared" ca="1" si="68"/>
        <v>3</v>
      </c>
      <c r="X230" s="38">
        <f t="shared" ca="1" si="69"/>
        <v>0</v>
      </c>
      <c r="Y230" s="38">
        <f t="shared" ca="1" si="71"/>
        <v>1</v>
      </c>
      <c r="Z230" s="38">
        <f t="shared" ca="1" si="70"/>
        <v>19</v>
      </c>
      <c r="AA230" s="38"/>
      <c r="AB230" s="36" t="str">
        <f t="shared" ca="1" si="67"/>
        <v>Rutas_Domingo_3</v>
      </c>
      <c r="AC230" t="str">
        <f ca="1">SUBSTITUTE(OFFSET('Todas paradas'!K$1,R230+W230-1,0),"/","_")</f>
        <v>Ruta 1_3D</v>
      </c>
      <c r="AD230" t="str">
        <f ca="1">IF(X230,OFFSET('Todas paradas'!L$1,R230+W230-1,0),OFFSET('Todas paradas'!Q$1,R230+W230-1,0))</f>
        <v>Gómez Avellaneda (esq. Saiz de otero - Pd. Bus)</v>
      </c>
      <c r="AE230" s="36" t="str">
        <f ca="1">IF(X230,OFFSET('Todas paradas'!M$1,R230+W230-1,0),"")</f>
        <v/>
      </c>
      <c r="AF230" s="36" t="str">
        <f ca="1">IF(X230,OFFSET('Todas paradas'!N$1,R230+W230-1,0),"")</f>
        <v/>
      </c>
      <c r="AG230" s="36" t="str">
        <f ca="1">IF(X230,OFFSET('Todas paradas'!O$1,R230+W230-1,0),"")</f>
        <v/>
      </c>
      <c r="AH230" s="36" t="str">
        <f ca="1">IF(X230,OFFSET('Todas paradas'!P$1,R230+W230-1,0),"")</f>
        <v/>
      </c>
    </row>
    <row r="231" spans="11:34" x14ac:dyDescent="0.25">
      <c r="K231" s="36">
        <f t="shared" si="72"/>
        <v>229</v>
      </c>
      <c r="L231" s="36">
        <f t="shared" ca="1" si="63"/>
        <v>224</v>
      </c>
      <c r="M231" s="38">
        <f t="shared" ca="1" si="73"/>
        <v>20</v>
      </c>
      <c r="N231" s="38">
        <f t="shared" ca="1" si="74"/>
        <v>6</v>
      </c>
      <c r="O231" s="36">
        <f t="shared" ca="1" si="75"/>
        <v>0</v>
      </c>
      <c r="P231" s="36">
        <f t="shared" ca="1" si="76"/>
        <v>2</v>
      </c>
      <c r="Q231" s="36" t="str">
        <f t="shared" ca="1" si="77"/>
        <v>3D</v>
      </c>
      <c r="R231" s="36">
        <f t="shared" ca="1" si="64"/>
        <v>184</v>
      </c>
      <c r="S231" s="36">
        <f t="shared" ca="1" si="65"/>
        <v>31</v>
      </c>
      <c r="T231" s="36">
        <f t="shared" ca="1" si="66"/>
        <v>16</v>
      </c>
      <c r="U231" s="36">
        <f t="shared" ca="1" si="62"/>
        <v>15</v>
      </c>
      <c r="V231" s="39"/>
      <c r="W231" s="38">
        <f t="shared" ca="1" si="68"/>
        <v>4</v>
      </c>
      <c r="X231" s="38">
        <f t="shared" ca="1" si="69"/>
        <v>0</v>
      </c>
      <c r="Y231" s="38">
        <f t="shared" ca="1" si="71"/>
        <v>1</v>
      </c>
      <c r="Z231" s="38">
        <f t="shared" ca="1" si="70"/>
        <v>20</v>
      </c>
      <c r="AA231" s="38"/>
      <c r="AB231" s="36" t="str">
        <f t="shared" ca="1" si="67"/>
        <v>Rutas_Domingo_3</v>
      </c>
      <c r="AC231" t="str">
        <f ca="1">SUBSTITUTE(OFFSET('Todas paradas'!K$1,R231+W231-1,0),"/","_")</f>
        <v>Ruta 1_3D</v>
      </c>
      <c r="AD231" t="str">
        <f ca="1">IF(X231,OFFSET('Todas paradas'!L$1,R231+W231-1,0),OFFSET('Todas paradas'!Q$1,R231+W231-1,0))</f>
        <v>Gómez Avellaneda, nº 23 (Pd. Bus)</v>
      </c>
      <c r="AE231" s="36" t="str">
        <f ca="1">IF(X231,OFFSET('Todas paradas'!M$1,R231+W231-1,0),"")</f>
        <v/>
      </c>
      <c r="AF231" s="36" t="str">
        <f ca="1">IF(X231,OFFSET('Todas paradas'!N$1,R231+W231-1,0),"")</f>
        <v/>
      </c>
      <c r="AG231" s="36" t="str">
        <f ca="1">IF(X231,OFFSET('Todas paradas'!O$1,R231+W231-1,0),"")</f>
        <v/>
      </c>
      <c r="AH231" s="36" t="str">
        <f ca="1">IF(X231,OFFSET('Todas paradas'!P$1,R231+W231-1,0),"")</f>
        <v/>
      </c>
    </row>
    <row r="232" spans="11:34" x14ac:dyDescent="0.25">
      <c r="K232" s="36">
        <f t="shared" si="72"/>
        <v>230</v>
      </c>
      <c r="L232" s="36">
        <f t="shared" ca="1" si="63"/>
        <v>225</v>
      </c>
      <c r="M232" s="38">
        <f t="shared" ca="1" si="73"/>
        <v>21</v>
      </c>
      <c r="N232" s="38">
        <f t="shared" ca="1" si="74"/>
        <v>6</v>
      </c>
      <c r="O232" s="36">
        <f t="shared" ca="1" si="75"/>
        <v>0</v>
      </c>
      <c r="P232" s="36">
        <f t="shared" ca="1" si="76"/>
        <v>2</v>
      </c>
      <c r="Q232" s="36" t="str">
        <f t="shared" ca="1" si="77"/>
        <v>3D</v>
      </c>
      <c r="R232" s="36">
        <f t="shared" ca="1" si="64"/>
        <v>184</v>
      </c>
      <c r="S232" s="36">
        <f t="shared" ca="1" si="65"/>
        <v>31</v>
      </c>
      <c r="T232" s="36">
        <f t="shared" ca="1" si="66"/>
        <v>16</v>
      </c>
      <c r="U232" s="36">
        <f t="shared" ca="1" si="62"/>
        <v>15</v>
      </c>
      <c r="V232" s="39"/>
      <c r="W232" s="38">
        <f t="shared" ca="1" si="68"/>
        <v>5</v>
      </c>
      <c r="X232" s="38">
        <f t="shared" ca="1" si="69"/>
        <v>0</v>
      </c>
      <c r="Y232" s="38">
        <f t="shared" ca="1" si="71"/>
        <v>1</v>
      </c>
      <c r="Z232" s="38">
        <f t="shared" ca="1" si="70"/>
        <v>21</v>
      </c>
      <c r="AA232" s="38"/>
      <c r="AB232" s="36" t="str">
        <f t="shared" ca="1" si="67"/>
        <v>Rutas_Domingo_3</v>
      </c>
      <c r="AC232" t="str">
        <f ca="1">SUBSTITUTE(OFFSET('Todas paradas'!K$1,R232+W232-1,0),"/","_")</f>
        <v>Ruta 1_3D</v>
      </c>
      <c r="AD232" t="str">
        <f ca="1">IF(X232,OFFSET('Todas paradas'!L$1,R232+W232-1,0),OFFSET('Todas paradas'!Q$1,R232+W232-1,0))</f>
        <v>Salvador Allende (esq. Valle de Broto)</v>
      </c>
      <c r="AE232" s="36" t="str">
        <f ca="1">IF(X232,OFFSET('Todas paradas'!M$1,R232+W232-1,0),"")</f>
        <v/>
      </c>
      <c r="AF232" s="36" t="str">
        <f ca="1">IF(X232,OFFSET('Todas paradas'!N$1,R232+W232-1,0),"")</f>
        <v/>
      </c>
      <c r="AG232" s="36" t="str">
        <f ca="1">IF(X232,OFFSET('Todas paradas'!O$1,R232+W232-1,0),"")</f>
        <v/>
      </c>
      <c r="AH232" s="36" t="str">
        <f ca="1">IF(X232,OFFSET('Todas paradas'!P$1,R232+W232-1,0),"")</f>
        <v/>
      </c>
    </row>
    <row r="233" spans="11:34" x14ac:dyDescent="0.25">
      <c r="K233" s="36">
        <f t="shared" si="72"/>
        <v>231</v>
      </c>
      <c r="L233" s="36">
        <f t="shared" ca="1" si="63"/>
        <v>226</v>
      </c>
      <c r="M233" s="38">
        <f t="shared" ca="1" si="73"/>
        <v>22</v>
      </c>
      <c r="N233" s="38">
        <f t="shared" ca="1" si="74"/>
        <v>6</v>
      </c>
      <c r="O233" s="36">
        <f t="shared" ca="1" si="75"/>
        <v>0</v>
      </c>
      <c r="P233" s="36">
        <f t="shared" ca="1" si="76"/>
        <v>2</v>
      </c>
      <c r="Q233" s="36" t="str">
        <f t="shared" ca="1" si="77"/>
        <v>3D</v>
      </c>
      <c r="R233" s="36">
        <f t="shared" ca="1" si="64"/>
        <v>184</v>
      </c>
      <c r="S233" s="36">
        <f t="shared" ca="1" si="65"/>
        <v>31</v>
      </c>
      <c r="T233" s="36">
        <f t="shared" ca="1" si="66"/>
        <v>16</v>
      </c>
      <c r="U233" s="36">
        <f t="shared" ca="1" si="62"/>
        <v>15</v>
      </c>
      <c r="V233" s="39"/>
      <c r="W233" s="38">
        <f t="shared" ca="1" si="68"/>
        <v>6</v>
      </c>
      <c r="X233" s="38">
        <f t="shared" ca="1" si="69"/>
        <v>0</v>
      </c>
      <c r="Y233" s="38">
        <f t="shared" ca="1" si="71"/>
        <v>1</v>
      </c>
      <c r="Z233" s="38">
        <f t="shared" ca="1" si="70"/>
        <v>22</v>
      </c>
      <c r="AA233" s="38"/>
      <c r="AB233" s="36" t="str">
        <f t="shared" ca="1" si="67"/>
        <v>Rutas_Domingo_3</v>
      </c>
      <c r="AC233" t="str">
        <f ca="1">SUBSTITUTE(OFFSET('Todas paradas'!K$1,R233+W233-1,0),"/","_")</f>
        <v>Ruta 1_3D</v>
      </c>
      <c r="AD233" t="str">
        <f ca="1">IF(X233,OFFSET('Todas paradas'!L$1,R233+W233-1,0),OFFSET('Todas paradas'!Q$1,R233+W233-1,0))</f>
        <v>Salvador Allende (frente nº 67 - Pd. Bus)</v>
      </c>
      <c r="AE233" s="36" t="str">
        <f ca="1">IF(X233,OFFSET('Todas paradas'!M$1,R233+W233-1,0),"")</f>
        <v/>
      </c>
      <c r="AF233" s="36" t="str">
        <f ca="1">IF(X233,OFFSET('Todas paradas'!N$1,R233+W233-1,0),"")</f>
        <v/>
      </c>
      <c r="AG233" s="36" t="str">
        <f ca="1">IF(X233,OFFSET('Todas paradas'!O$1,R233+W233-1,0),"")</f>
        <v/>
      </c>
      <c r="AH233" s="36" t="str">
        <f ca="1">IF(X233,OFFSET('Todas paradas'!P$1,R233+W233-1,0),"")</f>
        <v/>
      </c>
    </row>
    <row r="234" spans="11:34" x14ac:dyDescent="0.25">
      <c r="K234" s="36">
        <f t="shared" si="72"/>
        <v>232</v>
      </c>
      <c r="L234" s="36">
        <f t="shared" ca="1" si="63"/>
        <v>227</v>
      </c>
      <c r="M234" s="38">
        <f t="shared" ca="1" si="73"/>
        <v>23</v>
      </c>
      <c r="N234" s="38">
        <f t="shared" ca="1" si="74"/>
        <v>6</v>
      </c>
      <c r="O234" s="36">
        <f t="shared" ca="1" si="75"/>
        <v>0</v>
      </c>
      <c r="P234" s="36">
        <f t="shared" ca="1" si="76"/>
        <v>2</v>
      </c>
      <c r="Q234" s="36" t="str">
        <f t="shared" ca="1" si="77"/>
        <v>3D</v>
      </c>
      <c r="R234" s="36">
        <f t="shared" ca="1" si="64"/>
        <v>184</v>
      </c>
      <c r="S234" s="36">
        <f t="shared" ca="1" si="65"/>
        <v>31</v>
      </c>
      <c r="T234" s="36">
        <f t="shared" ca="1" si="66"/>
        <v>16</v>
      </c>
      <c r="U234" s="36">
        <f t="shared" ca="1" si="62"/>
        <v>15</v>
      </c>
      <c r="V234" s="39"/>
      <c r="W234" s="38">
        <f t="shared" ca="1" si="68"/>
        <v>7</v>
      </c>
      <c r="X234" s="38">
        <f t="shared" ca="1" si="69"/>
        <v>0</v>
      </c>
      <c r="Y234" s="38">
        <f t="shared" ca="1" si="71"/>
        <v>1</v>
      </c>
      <c r="Z234" s="38">
        <f t="shared" ca="1" si="70"/>
        <v>23</v>
      </c>
      <c r="AA234" s="38"/>
      <c r="AB234" s="36" t="str">
        <f t="shared" ca="1" si="67"/>
        <v>Rutas_Domingo_3</v>
      </c>
      <c r="AC234" t="str">
        <f ca="1">SUBSTITUTE(OFFSET('Todas paradas'!K$1,R234+W234-1,0),"/","_")</f>
        <v>Ruta 1_3D</v>
      </c>
      <c r="AD234" t="str">
        <f ca="1">IF(X234,OFFSET('Todas paradas'!L$1,R234+W234-1,0),OFFSET('Todas paradas'!Q$1,R234+W234-1,0))</f>
        <v>San Juan de la Peña (esq. Alcalde Caballero)</v>
      </c>
      <c r="AE234" s="36" t="str">
        <f ca="1">IF(X234,OFFSET('Todas paradas'!M$1,R234+W234-1,0),"")</f>
        <v/>
      </c>
      <c r="AF234" s="36" t="str">
        <f ca="1">IF(X234,OFFSET('Todas paradas'!N$1,R234+W234-1,0),"")</f>
        <v/>
      </c>
      <c r="AG234" s="36" t="str">
        <f ca="1">IF(X234,OFFSET('Todas paradas'!O$1,R234+W234-1,0),"")</f>
        <v/>
      </c>
      <c r="AH234" s="36" t="str">
        <f ca="1">IF(X234,OFFSET('Todas paradas'!P$1,R234+W234-1,0),"")</f>
        <v/>
      </c>
    </row>
    <row r="235" spans="11:34" x14ac:dyDescent="0.25">
      <c r="K235" s="36">
        <f t="shared" si="72"/>
        <v>233</v>
      </c>
      <c r="L235" s="36">
        <f t="shared" ca="1" si="63"/>
        <v>228</v>
      </c>
      <c r="M235" s="38">
        <f t="shared" ca="1" si="73"/>
        <v>24</v>
      </c>
      <c r="N235" s="38">
        <f t="shared" ca="1" si="74"/>
        <v>6</v>
      </c>
      <c r="O235" s="36">
        <f t="shared" ca="1" si="75"/>
        <v>0</v>
      </c>
      <c r="P235" s="36">
        <f t="shared" ca="1" si="76"/>
        <v>2</v>
      </c>
      <c r="Q235" s="36" t="str">
        <f t="shared" ca="1" si="77"/>
        <v>3D</v>
      </c>
      <c r="R235" s="36">
        <f t="shared" ca="1" si="64"/>
        <v>184</v>
      </c>
      <c r="S235" s="36">
        <f t="shared" ca="1" si="65"/>
        <v>31</v>
      </c>
      <c r="T235" s="36">
        <f t="shared" ca="1" si="66"/>
        <v>16</v>
      </c>
      <c r="U235" s="36">
        <f t="shared" ca="1" si="62"/>
        <v>15</v>
      </c>
      <c r="V235" s="39"/>
      <c r="W235" s="38">
        <f t="shared" ca="1" si="68"/>
        <v>8</v>
      </c>
      <c r="X235" s="38">
        <f t="shared" ca="1" si="69"/>
        <v>0</v>
      </c>
      <c r="Y235" s="38">
        <f t="shared" ca="1" si="71"/>
        <v>1</v>
      </c>
      <c r="Z235" s="38">
        <f t="shared" ca="1" si="70"/>
        <v>24</v>
      </c>
      <c r="AA235" s="38"/>
      <c r="AB235" s="36" t="str">
        <f t="shared" ca="1" si="67"/>
        <v>Rutas_Domingo_3</v>
      </c>
      <c r="AC235" t="str">
        <f ca="1">SUBSTITUTE(OFFSET('Todas paradas'!K$1,R235+W235-1,0),"/","_")</f>
        <v>Ruta 1_3D</v>
      </c>
      <c r="AD235" t="str">
        <f ca="1">IF(X235,OFFSET('Todas paradas'!L$1,R235+W235-1,0),OFFSET('Todas paradas'!Q$1,R235+W235-1,0))</f>
        <v>San Juan de la Peña (frente Hierros Alfonso)</v>
      </c>
      <c r="AE235" s="36" t="str">
        <f ca="1">IF(X235,OFFSET('Todas paradas'!M$1,R235+W235-1,0),"")</f>
        <v/>
      </c>
      <c r="AF235" s="36" t="str">
        <f ca="1">IF(X235,OFFSET('Todas paradas'!N$1,R235+W235-1,0),"")</f>
        <v/>
      </c>
      <c r="AG235" s="36" t="str">
        <f ca="1">IF(X235,OFFSET('Todas paradas'!O$1,R235+W235-1,0),"")</f>
        <v/>
      </c>
      <c r="AH235" s="36" t="str">
        <f ca="1">IF(X235,OFFSET('Todas paradas'!P$1,R235+W235-1,0),"")</f>
        <v/>
      </c>
    </row>
    <row r="236" spans="11:34" x14ac:dyDescent="0.25">
      <c r="K236" s="36">
        <f t="shared" si="72"/>
        <v>234</v>
      </c>
      <c r="L236" s="36">
        <f t="shared" ca="1" si="63"/>
        <v>229</v>
      </c>
      <c r="M236" s="38">
        <f t="shared" ca="1" si="73"/>
        <v>25</v>
      </c>
      <c r="N236" s="38">
        <f t="shared" ca="1" si="74"/>
        <v>6</v>
      </c>
      <c r="O236" s="36">
        <f t="shared" ca="1" si="75"/>
        <v>0</v>
      </c>
      <c r="P236" s="36">
        <f t="shared" ca="1" si="76"/>
        <v>2</v>
      </c>
      <c r="Q236" s="36" t="str">
        <f t="shared" ca="1" si="77"/>
        <v>3D</v>
      </c>
      <c r="R236" s="36">
        <f t="shared" ca="1" si="64"/>
        <v>184</v>
      </c>
      <c r="S236" s="36">
        <f t="shared" ca="1" si="65"/>
        <v>31</v>
      </c>
      <c r="T236" s="36">
        <f t="shared" ca="1" si="66"/>
        <v>16</v>
      </c>
      <c r="U236" s="36">
        <f t="shared" ca="1" si="62"/>
        <v>15</v>
      </c>
      <c r="V236" s="39"/>
      <c r="W236" s="38">
        <f t="shared" ca="1" si="68"/>
        <v>9</v>
      </c>
      <c r="X236" s="38">
        <f t="shared" ca="1" si="69"/>
        <v>0</v>
      </c>
      <c r="Y236" s="38">
        <f t="shared" ca="1" si="71"/>
        <v>1</v>
      </c>
      <c r="Z236" s="38">
        <f t="shared" ca="1" si="70"/>
        <v>25</v>
      </c>
      <c r="AA236" s="38"/>
      <c r="AB236" s="36" t="str">
        <f t="shared" ca="1" si="67"/>
        <v>Rutas_Domingo_3</v>
      </c>
      <c r="AC236" t="str">
        <f ca="1">SUBSTITUTE(OFFSET('Todas paradas'!K$1,R236+W236-1,0),"/","_")</f>
        <v>Ruta 1_3D</v>
      </c>
      <c r="AD236" t="str">
        <f ca="1">IF(X236,OFFSET('Todas paradas'!L$1,R236+W236-1,0),OFFSET('Todas paradas'!Q$1,R236+W236-1,0))</f>
        <v>Marqués de la Cadena (Plaza Mozart - Pd. Bus)</v>
      </c>
      <c r="AE236" s="36" t="str">
        <f ca="1">IF(X236,OFFSET('Todas paradas'!M$1,R236+W236-1,0),"")</f>
        <v/>
      </c>
      <c r="AF236" s="36" t="str">
        <f ca="1">IF(X236,OFFSET('Todas paradas'!N$1,R236+W236-1,0),"")</f>
        <v/>
      </c>
      <c r="AG236" s="36" t="str">
        <f ca="1">IF(X236,OFFSET('Todas paradas'!O$1,R236+W236-1,0),"")</f>
        <v/>
      </c>
      <c r="AH236" s="36" t="str">
        <f ca="1">IF(X236,OFFSET('Todas paradas'!P$1,R236+W236-1,0),"")</f>
        <v/>
      </c>
    </row>
    <row r="237" spans="11:34" x14ac:dyDescent="0.25">
      <c r="K237" s="36">
        <f t="shared" si="72"/>
        <v>235</v>
      </c>
      <c r="L237" s="36">
        <f t="shared" ca="1" si="63"/>
        <v>230</v>
      </c>
      <c r="M237" s="38">
        <f t="shared" ca="1" si="73"/>
        <v>26</v>
      </c>
      <c r="N237" s="38">
        <f t="shared" ca="1" si="74"/>
        <v>6</v>
      </c>
      <c r="O237" s="36">
        <f t="shared" ca="1" si="75"/>
        <v>0</v>
      </c>
      <c r="P237" s="36">
        <f t="shared" ca="1" si="76"/>
        <v>2</v>
      </c>
      <c r="Q237" s="36" t="str">
        <f t="shared" ca="1" si="77"/>
        <v>3D</v>
      </c>
      <c r="R237" s="36">
        <f t="shared" ca="1" si="64"/>
        <v>184</v>
      </c>
      <c r="S237" s="36">
        <f t="shared" ca="1" si="65"/>
        <v>31</v>
      </c>
      <c r="T237" s="36">
        <f t="shared" ca="1" si="66"/>
        <v>16</v>
      </c>
      <c r="U237" s="36">
        <f t="shared" ref="U237:U300" ca="1" si="78">OFFSET($H$2,1+N237,0)</f>
        <v>15</v>
      </c>
      <c r="V237" s="39"/>
      <c r="W237" s="38">
        <f t="shared" ca="1" si="68"/>
        <v>10</v>
      </c>
      <c r="X237" s="38">
        <f t="shared" ca="1" si="69"/>
        <v>0</v>
      </c>
      <c r="Y237" s="38">
        <f t="shared" ca="1" si="71"/>
        <v>1</v>
      </c>
      <c r="Z237" s="38">
        <f t="shared" ca="1" si="70"/>
        <v>26</v>
      </c>
      <c r="AA237" s="38"/>
      <c r="AB237" s="36" t="str">
        <f t="shared" ca="1" si="67"/>
        <v>Rutas_Domingo_3</v>
      </c>
      <c r="AC237" t="str">
        <f ca="1">SUBSTITUTE(OFFSET('Todas paradas'!K$1,R237+W237-1,0),"/","_")</f>
        <v>Ruta 1_3D</v>
      </c>
      <c r="AD237" t="str">
        <f ca="1">IF(X237,OFFSET('Todas paradas'!L$1,R237+W237-1,0),OFFSET('Todas paradas'!Q$1,R237+W237-1,0))</f>
        <v>Avd. Cataluña (esq. Felisa Galé)</v>
      </c>
      <c r="AE237" s="36" t="str">
        <f ca="1">IF(X237,OFFSET('Todas paradas'!M$1,R237+W237-1,0),"")</f>
        <v/>
      </c>
      <c r="AF237" s="36" t="str">
        <f ca="1">IF(X237,OFFSET('Todas paradas'!N$1,R237+W237-1,0),"")</f>
        <v/>
      </c>
      <c r="AG237" s="36" t="str">
        <f ca="1">IF(X237,OFFSET('Todas paradas'!O$1,R237+W237-1,0),"")</f>
        <v/>
      </c>
      <c r="AH237" s="36" t="str">
        <f ca="1">IF(X237,OFFSET('Todas paradas'!P$1,R237+W237-1,0),"")</f>
        <v/>
      </c>
    </row>
    <row r="238" spans="11:34" x14ac:dyDescent="0.25">
      <c r="K238" s="36">
        <f t="shared" si="72"/>
        <v>236</v>
      </c>
      <c r="L238" s="36">
        <f t="shared" ca="1" si="63"/>
        <v>231</v>
      </c>
      <c r="M238" s="38">
        <f t="shared" ca="1" si="73"/>
        <v>27</v>
      </c>
      <c r="N238" s="38">
        <f t="shared" ca="1" si="74"/>
        <v>6</v>
      </c>
      <c r="O238" s="36">
        <f t="shared" ca="1" si="75"/>
        <v>0</v>
      </c>
      <c r="P238" s="36">
        <f t="shared" ca="1" si="76"/>
        <v>2</v>
      </c>
      <c r="Q238" s="36" t="str">
        <f t="shared" ca="1" si="77"/>
        <v>3D</v>
      </c>
      <c r="R238" s="36">
        <f t="shared" ca="1" si="64"/>
        <v>184</v>
      </c>
      <c r="S238" s="36">
        <f t="shared" ca="1" si="65"/>
        <v>31</v>
      </c>
      <c r="T238" s="36">
        <f t="shared" ca="1" si="66"/>
        <v>16</v>
      </c>
      <c r="U238" s="36">
        <f t="shared" ca="1" si="78"/>
        <v>15</v>
      </c>
      <c r="V238" s="39"/>
      <c r="W238" s="38">
        <f t="shared" ca="1" si="68"/>
        <v>11</v>
      </c>
      <c r="X238" s="38">
        <f t="shared" ca="1" si="69"/>
        <v>0</v>
      </c>
      <c r="Y238" s="38">
        <f t="shared" ca="1" si="71"/>
        <v>1</v>
      </c>
      <c r="Z238" s="38">
        <f t="shared" ca="1" si="70"/>
        <v>27</v>
      </c>
      <c r="AA238" s="38"/>
      <c r="AB238" s="36" t="str">
        <f t="shared" ca="1" si="67"/>
        <v>Rutas_Domingo_3</v>
      </c>
      <c r="AC238" t="str">
        <f ca="1">SUBSTITUTE(OFFSET('Todas paradas'!K$1,R238+W238-1,0),"/","_")</f>
        <v>Ruta 1_3D</v>
      </c>
      <c r="AD238" t="str">
        <f ca="1">IF(X238,OFFSET('Todas paradas'!L$1,R238+W238-1,0),OFFSET('Todas paradas'!Q$1,R238+W238-1,0))</f>
        <v>Avd. Cataluña (frente nº 189 - Los Charros)</v>
      </c>
      <c r="AE238" s="36" t="str">
        <f ca="1">IF(X238,OFFSET('Todas paradas'!M$1,R238+W238-1,0),"")</f>
        <v/>
      </c>
      <c r="AF238" s="36" t="str">
        <f ca="1">IF(X238,OFFSET('Todas paradas'!N$1,R238+W238-1,0),"")</f>
        <v/>
      </c>
      <c r="AG238" s="36" t="str">
        <f ca="1">IF(X238,OFFSET('Todas paradas'!O$1,R238+W238-1,0),"")</f>
        <v/>
      </c>
      <c r="AH238" s="36" t="str">
        <f ca="1">IF(X238,OFFSET('Todas paradas'!P$1,R238+W238-1,0),"")</f>
        <v/>
      </c>
    </row>
    <row r="239" spans="11:34" x14ac:dyDescent="0.25">
      <c r="K239" s="36">
        <f t="shared" si="72"/>
        <v>237</v>
      </c>
      <c r="L239" s="36">
        <f t="shared" ca="1" si="63"/>
        <v>232</v>
      </c>
      <c r="M239" s="38">
        <f t="shared" ca="1" si="73"/>
        <v>28</v>
      </c>
      <c r="N239" s="38">
        <f t="shared" ca="1" si="74"/>
        <v>6</v>
      </c>
      <c r="O239" s="36">
        <f t="shared" ca="1" si="75"/>
        <v>0</v>
      </c>
      <c r="P239" s="36">
        <f t="shared" ca="1" si="76"/>
        <v>2</v>
      </c>
      <c r="Q239" s="36" t="str">
        <f t="shared" ca="1" si="77"/>
        <v>3D</v>
      </c>
      <c r="R239" s="36">
        <f t="shared" ca="1" si="64"/>
        <v>184</v>
      </c>
      <c r="S239" s="36">
        <f t="shared" ca="1" si="65"/>
        <v>31</v>
      </c>
      <c r="T239" s="36">
        <f t="shared" ca="1" si="66"/>
        <v>16</v>
      </c>
      <c r="U239" s="36">
        <f t="shared" ca="1" si="78"/>
        <v>15</v>
      </c>
      <c r="V239" s="39"/>
      <c r="W239" s="38">
        <f t="shared" ca="1" si="68"/>
        <v>12</v>
      </c>
      <c r="X239" s="38">
        <f t="shared" ca="1" si="69"/>
        <v>0</v>
      </c>
      <c r="Y239" s="38">
        <f t="shared" ca="1" si="71"/>
        <v>1</v>
      </c>
      <c r="Z239" s="38">
        <f t="shared" ca="1" si="70"/>
        <v>28</v>
      </c>
      <c r="AA239" s="38"/>
      <c r="AB239" s="36" t="str">
        <f t="shared" ca="1" si="67"/>
        <v>Rutas_Domingo_3</v>
      </c>
      <c r="AC239" t="str">
        <f ca="1">SUBSTITUTE(OFFSET('Todas paradas'!K$1,R239+W239-1,0),"/","_")</f>
        <v>Ruta 1_3D</v>
      </c>
      <c r="AD239" t="str">
        <f ca="1">IF(X239,OFFSET('Todas paradas'!L$1,R239+W239-1,0),OFFSET('Todas paradas'!Q$1,R239+W239-1,0))</f>
        <v>Avd. Cataluña (frente CAF)</v>
      </c>
      <c r="AE239" s="36" t="str">
        <f ca="1">IF(X239,OFFSET('Todas paradas'!M$1,R239+W239-1,0),"")</f>
        <v/>
      </c>
      <c r="AF239" s="36" t="str">
        <f ca="1">IF(X239,OFFSET('Todas paradas'!N$1,R239+W239-1,0),"")</f>
        <v/>
      </c>
      <c r="AG239" s="36" t="str">
        <f ca="1">IF(X239,OFFSET('Todas paradas'!O$1,R239+W239-1,0),"")</f>
        <v/>
      </c>
      <c r="AH239" s="36" t="str">
        <f ca="1">IF(X239,OFFSET('Todas paradas'!P$1,R239+W239-1,0),"")</f>
        <v/>
      </c>
    </row>
    <row r="240" spans="11:34" x14ac:dyDescent="0.25">
      <c r="K240" s="36">
        <f t="shared" si="72"/>
        <v>238</v>
      </c>
      <c r="L240" s="36">
        <f t="shared" ca="1" si="63"/>
        <v>233</v>
      </c>
      <c r="M240" s="38">
        <f t="shared" ca="1" si="73"/>
        <v>29</v>
      </c>
      <c r="N240" s="38">
        <f t="shared" ca="1" si="74"/>
        <v>6</v>
      </c>
      <c r="O240" s="36">
        <f t="shared" ca="1" si="75"/>
        <v>0</v>
      </c>
      <c r="P240" s="36">
        <f t="shared" ca="1" si="76"/>
        <v>2</v>
      </c>
      <c r="Q240" s="36" t="str">
        <f t="shared" ca="1" si="77"/>
        <v>3D</v>
      </c>
      <c r="R240" s="36">
        <f t="shared" ca="1" si="64"/>
        <v>184</v>
      </c>
      <c r="S240" s="36">
        <f t="shared" ca="1" si="65"/>
        <v>31</v>
      </c>
      <c r="T240" s="36">
        <f t="shared" ca="1" si="66"/>
        <v>16</v>
      </c>
      <c r="U240" s="36">
        <f t="shared" ca="1" si="78"/>
        <v>15</v>
      </c>
      <c r="V240" s="39"/>
      <c r="W240" s="38">
        <f t="shared" ca="1" si="68"/>
        <v>13</v>
      </c>
      <c r="X240" s="38">
        <f t="shared" ca="1" si="69"/>
        <v>0</v>
      </c>
      <c r="Y240" s="38">
        <f t="shared" ca="1" si="71"/>
        <v>1</v>
      </c>
      <c r="Z240" s="38">
        <f t="shared" ca="1" si="70"/>
        <v>29</v>
      </c>
      <c r="AA240" s="38"/>
      <c r="AB240" s="36" t="str">
        <f t="shared" ca="1" si="67"/>
        <v>Rutas_Domingo_3</v>
      </c>
      <c r="AC240" t="str">
        <f ca="1">SUBSTITUTE(OFFSET('Todas paradas'!K$1,R240+W240-1,0),"/","_")</f>
        <v>Ruta 1_3D</v>
      </c>
      <c r="AD240" t="str">
        <f ca="1">IF(X240,OFFSET('Todas paradas'!L$1,R240+W240-1,0),OFFSET('Todas paradas'!Q$1,R240+W240-1,0))</f>
        <v>Avd. Santa Isabel (frente Avd. Industria)</v>
      </c>
      <c r="AE240" s="36" t="str">
        <f ca="1">IF(X240,OFFSET('Todas paradas'!M$1,R240+W240-1,0),"")</f>
        <v/>
      </c>
      <c r="AF240" s="36" t="str">
        <f ca="1">IF(X240,OFFSET('Todas paradas'!N$1,R240+W240-1,0),"")</f>
        <v/>
      </c>
      <c r="AG240" s="36" t="str">
        <f ca="1">IF(X240,OFFSET('Todas paradas'!O$1,R240+W240-1,0),"")</f>
        <v/>
      </c>
      <c r="AH240" s="36" t="str">
        <f ca="1">IF(X240,OFFSET('Todas paradas'!P$1,R240+W240-1,0),"")</f>
        <v/>
      </c>
    </row>
    <row r="241" spans="11:34" x14ac:dyDescent="0.25">
      <c r="K241" s="36">
        <f t="shared" si="72"/>
        <v>239</v>
      </c>
      <c r="L241" s="36">
        <f t="shared" ca="1" si="63"/>
        <v>234</v>
      </c>
      <c r="M241" s="38">
        <f t="shared" ca="1" si="73"/>
        <v>30</v>
      </c>
      <c r="N241" s="38">
        <f t="shared" ca="1" si="74"/>
        <v>6</v>
      </c>
      <c r="O241" s="36">
        <f t="shared" ca="1" si="75"/>
        <v>0</v>
      </c>
      <c r="P241" s="36">
        <f t="shared" ca="1" si="76"/>
        <v>2</v>
      </c>
      <c r="Q241" s="36" t="str">
        <f t="shared" ca="1" si="77"/>
        <v>3D</v>
      </c>
      <c r="R241" s="36">
        <f t="shared" ca="1" si="64"/>
        <v>184</v>
      </c>
      <c r="S241" s="36">
        <f t="shared" ca="1" si="65"/>
        <v>31</v>
      </c>
      <c r="T241" s="36">
        <f t="shared" ca="1" si="66"/>
        <v>16</v>
      </c>
      <c r="U241" s="36">
        <f t="shared" ca="1" si="78"/>
        <v>15</v>
      </c>
      <c r="V241" s="39"/>
      <c r="W241" s="38">
        <f t="shared" ca="1" si="68"/>
        <v>14</v>
      </c>
      <c r="X241" s="38">
        <f t="shared" ca="1" si="69"/>
        <v>0</v>
      </c>
      <c r="Y241" s="38">
        <f t="shared" ca="1" si="71"/>
        <v>1</v>
      </c>
      <c r="Z241" s="38">
        <f t="shared" ca="1" si="70"/>
        <v>30</v>
      </c>
      <c r="AA241" s="38"/>
      <c r="AB241" s="36" t="str">
        <f t="shared" ca="1" si="67"/>
        <v>Rutas_Domingo_3</v>
      </c>
      <c r="AC241" t="str">
        <f ca="1">SUBSTITUTE(OFFSET('Todas paradas'!K$1,R241+W241-1,0),"/","_")</f>
        <v>Ruta 1_3D</v>
      </c>
      <c r="AD241" t="str">
        <f ca="1">IF(X241,OFFSET('Todas paradas'!L$1,R241+W241-1,0),OFFSET('Todas paradas'!Q$1,R241+W241-1,0))</f>
        <v>Avd. Santa Isabel (frente plaza Serrano - Pd. Bus)</v>
      </c>
      <c r="AE241" s="36" t="str">
        <f ca="1">IF(X241,OFFSET('Todas paradas'!M$1,R241+W241-1,0),"")</f>
        <v/>
      </c>
      <c r="AF241" s="36" t="str">
        <f ca="1">IF(X241,OFFSET('Todas paradas'!N$1,R241+W241-1,0),"")</f>
        <v/>
      </c>
      <c r="AG241" s="36" t="str">
        <f ca="1">IF(X241,OFFSET('Todas paradas'!O$1,R241+W241-1,0),"")</f>
        <v/>
      </c>
      <c r="AH241" s="36" t="str">
        <f ca="1">IF(X241,OFFSET('Todas paradas'!P$1,R241+W241-1,0),"")</f>
        <v/>
      </c>
    </row>
    <row r="242" spans="11:34" x14ac:dyDescent="0.25">
      <c r="K242" s="36">
        <f t="shared" si="72"/>
        <v>240</v>
      </c>
      <c r="L242" s="36">
        <f t="shared" ca="1" si="63"/>
        <v>235</v>
      </c>
      <c r="M242" s="38">
        <f t="shared" ca="1" si="73"/>
        <v>31</v>
      </c>
      <c r="N242" s="38">
        <f t="shared" ca="1" si="74"/>
        <v>6</v>
      </c>
      <c r="O242" s="36">
        <f t="shared" ca="1" si="75"/>
        <v>1</v>
      </c>
      <c r="P242" s="36">
        <f t="shared" ca="1" si="76"/>
        <v>2</v>
      </c>
      <c r="Q242" s="36" t="str">
        <f t="shared" ca="1" si="77"/>
        <v>3D</v>
      </c>
      <c r="R242" s="36">
        <f t="shared" ca="1" si="64"/>
        <v>184</v>
      </c>
      <c r="S242" s="36">
        <f t="shared" ca="1" si="65"/>
        <v>31</v>
      </c>
      <c r="T242" s="36">
        <f t="shared" ca="1" si="66"/>
        <v>16</v>
      </c>
      <c r="U242" s="36">
        <f t="shared" ca="1" si="78"/>
        <v>15</v>
      </c>
      <c r="V242" s="39"/>
      <c r="W242" s="38">
        <f t="shared" ca="1" si="68"/>
        <v>15</v>
      </c>
      <c r="X242" s="38">
        <f t="shared" ca="1" si="69"/>
        <v>0</v>
      </c>
      <c r="Y242" s="38">
        <f t="shared" ca="1" si="71"/>
        <v>1</v>
      </c>
      <c r="Z242" s="38">
        <f t="shared" ca="1" si="70"/>
        <v>31</v>
      </c>
      <c r="AA242" s="38"/>
      <c r="AB242" s="36" t="str">
        <f t="shared" ca="1" si="67"/>
        <v>Rutas_Domingo_3</v>
      </c>
      <c r="AC242" t="str">
        <f ca="1">SUBSTITUTE(OFFSET('Todas paradas'!K$1,R242+W242-1,0),"/","_")</f>
        <v>Ruta 1_3D</v>
      </c>
      <c r="AD242" t="str">
        <f ca="1">IF(X242,OFFSET('Todas paradas'!L$1,R242+W242-1,0),OFFSET('Todas paradas'!Q$1,R242+W242-1,0))</f>
        <v>Avd. Real Zaragoza (frente nº 29 - Pd. Bus)</v>
      </c>
      <c r="AE242" s="36" t="str">
        <f ca="1">IF(X242,OFFSET('Todas paradas'!M$1,R242+W242-1,0),"")</f>
        <v/>
      </c>
      <c r="AF242" s="36" t="str">
        <f ca="1">IF(X242,OFFSET('Todas paradas'!N$1,R242+W242-1,0),"")</f>
        <v/>
      </c>
      <c r="AG242" s="36" t="str">
        <f ca="1">IF(X242,OFFSET('Todas paradas'!O$1,R242+W242-1,0),"")</f>
        <v/>
      </c>
      <c r="AH242" s="36" t="str">
        <f ca="1">IF(X242,OFFSET('Todas paradas'!P$1,R242+W242-1,0),"")</f>
        <v/>
      </c>
    </row>
    <row r="243" spans="11:34" x14ac:dyDescent="0.25">
      <c r="K243" s="36">
        <f t="shared" si="72"/>
        <v>241</v>
      </c>
      <c r="L243" s="36">
        <f t="shared" ca="1" si="63"/>
        <v>235</v>
      </c>
      <c r="M243" s="38">
        <f t="shared" ca="1" si="73"/>
        <v>1</v>
      </c>
      <c r="N243" s="38">
        <f t="shared" ca="1" si="74"/>
        <v>7</v>
      </c>
      <c r="O243" s="36">
        <f t="shared" ca="1" si="75"/>
        <v>0</v>
      </c>
      <c r="P243" s="36">
        <f t="shared" ca="1" si="76"/>
        <v>3</v>
      </c>
      <c r="Q243" s="36" t="str">
        <f t="shared" ca="1" si="77"/>
        <v>3D</v>
      </c>
      <c r="R243" s="36">
        <f t="shared" ca="1" si="64"/>
        <v>200</v>
      </c>
      <c r="S243" s="36">
        <f t="shared" ca="1" si="65"/>
        <v>31</v>
      </c>
      <c r="T243" s="36">
        <f t="shared" ca="1" si="66"/>
        <v>16</v>
      </c>
      <c r="U243" s="36">
        <f t="shared" ca="1" si="78"/>
        <v>13</v>
      </c>
      <c r="V243" s="39"/>
      <c r="W243" s="38">
        <f t="shared" ca="1" si="68"/>
        <v>0</v>
      </c>
      <c r="X243" s="38">
        <f t="shared" ca="1" si="69"/>
        <v>1</v>
      </c>
      <c r="Y243" s="38">
        <f t="shared" ca="1" si="71"/>
        <v>0</v>
      </c>
      <c r="Z243" s="38">
        <f t="shared" ca="1" si="70"/>
        <v>1</v>
      </c>
      <c r="AA243" s="38"/>
      <c r="AB243" s="36" t="str">
        <f t="shared" ca="1" si="67"/>
        <v>Rutas_Domingo_3</v>
      </c>
      <c r="AC243" t="str">
        <f ca="1">SUBSTITUTE(OFFSET('Todas paradas'!K$1,R243+W243-1,0),"/","_")</f>
        <v>Ruta 2_3D</v>
      </c>
      <c r="AD243" t="str">
        <f ca="1">IF(X243,OFFSET('Todas paradas'!L$1,R243+W243-1,0),OFFSET('Todas paradas'!Q$1,R243+W243-1,0))</f>
        <v>Ruta 2/3D</v>
      </c>
      <c r="AE243" s="36" t="str">
        <f ca="1">IF(X243,OFFSET('Todas paradas'!M$1,R243+W243-1,0),"")</f>
        <v/>
      </c>
      <c r="AF243" s="36" t="str">
        <f ca="1">IF(X243,OFFSET('Todas paradas'!N$1,R243+W243-1,0),"")</f>
        <v/>
      </c>
      <c r="AG243" s="36">
        <f ca="1">IF(X243,OFFSET('Todas paradas'!O$1,R243+W243-1,0),"")</f>
        <v>0</v>
      </c>
      <c r="AH243" s="36">
        <f ca="1">IF(X243,OFFSET('Todas paradas'!P$1,R243+W243-1,0),"")</f>
        <v>0</v>
      </c>
    </row>
    <row r="244" spans="11:34" x14ac:dyDescent="0.25">
      <c r="K244" s="36">
        <f t="shared" si="72"/>
        <v>242</v>
      </c>
      <c r="L244" s="36">
        <f t="shared" ca="1" si="63"/>
        <v>236</v>
      </c>
      <c r="M244" s="38">
        <f t="shared" ca="1" si="73"/>
        <v>2</v>
      </c>
      <c r="N244" s="38">
        <f t="shared" ca="1" si="74"/>
        <v>7</v>
      </c>
      <c r="O244" s="36">
        <f t="shared" ca="1" si="75"/>
        <v>0</v>
      </c>
      <c r="P244" s="36">
        <f t="shared" ca="1" si="76"/>
        <v>3</v>
      </c>
      <c r="Q244" s="36" t="str">
        <f t="shared" ca="1" si="77"/>
        <v>3D</v>
      </c>
      <c r="R244" s="36">
        <f t="shared" ca="1" si="64"/>
        <v>200</v>
      </c>
      <c r="S244" s="36">
        <f t="shared" ca="1" si="65"/>
        <v>31</v>
      </c>
      <c r="T244" s="36">
        <f t="shared" ca="1" si="66"/>
        <v>16</v>
      </c>
      <c r="U244" s="36">
        <f t="shared" ca="1" si="78"/>
        <v>13</v>
      </c>
      <c r="V244" s="39"/>
      <c r="W244" s="38">
        <f t="shared" ca="1" si="68"/>
        <v>1</v>
      </c>
      <c r="X244" s="38">
        <f t="shared" ca="1" si="69"/>
        <v>1</v>
      </c>
      <c r="Y244" s="38">
        <f t="shared" ca="1" si="71"/>
        <v>0</v>
      </c>
      <c r="Z244" s="38">
        <f t="shared" ca="1" si="70"/>
        <v>2</v>
      </c>
      <c r="AA244" s="38"/>
      <c r="AB244" s="36" t="str">
        <f t="shared" ca="1" si="67"/>
        <v>Rutas_Domingo_3</v>
      </c>
      <c r="AC244" t="str">
        <f ca="1">SUBSTITUTE(OFFSET('Todas paradas'!K$1,R244+W244-1,0),"/","_")</f>
        <v>Ruta 2_3D</v>
      </c>
      <c r="AD244" t="str">
        <f ca="1">IF(X244,OFFSET('Todas paradas'!L$1,R244+W244-1,0),OFFSET('Todas paradas'!Q$1,R244+W244-1,0))</f>
        <v>Violante de Hungría, nº 7</v>
      </c>
      <c r="AE244" s="36" t="str">
        <f ca="1">IF(X244,OFFSET('Todas paradas'!M$1,R244+W244-1,0),"")</f>
        <v>05:18</v>
      </c>
      <c r="AF244" s="36" t="str">
        <f ca="1">IF(X244,OFFSET('Todas paradas'!N$1,R244+W244-1,0),"")</f>
        <v>13:16</v>
      </c>
      <c r="AG244" s="36">
        <f ca="1">IF(X244,OFFSET('Todas paradas'!O$1,R244+W244-1,0),"")</f>
        <v>0</v>
      </c>
      <c r="AH244" s="36">
        <f ca="1">IF(X244,OFFSET('Todas paradas'!P$1,R244+W244-1,0),"")</f>
        <v>0</v>
      </c>
    </row>
    <row r="245" spans="11:34" x14ac:dyDescent="0.25">
      <c r="K245" s="36">
        <f t="shared" si="72"/>
        <v>243</v>
      </c>
      <c r="L245" s="36">
        <f t="shared" ca="1" si="63"/>
        <v>237</v>
      </c>
      <c r="M245" s="38">
        <f t="shared" ca="1" si="73"/>
        <v>3</v>
      </c>
      <c r="N245" s="38">
        <f t="shared" ca="1" si="74"/>
        <v>7</v>
      </c>
      <c r="O245" s="36">
        <f t="shared" ca="1" si="75"/>
        <v>0</v>
      </c>
      <c r="P245" s="36">
        <f t="shared" ca="1" si="76"/>
        <v>3</v>
      </c>
      <c r="Q245" s="36" t="str">
        <f t="shared" ca="1" si="77"/>
        <v>3D</v>
      </c>
      <c r="R245" s="36">
        <f t="shared" ca="1" si="64"/>
        <v>200</v>
      </c>
      <c r="S245" s="36">
        <f t="shared" ca="1" si="65"/>
        <v>31</v>
      </c>
      <c r="T245" s="36">
        <f t="shared" ca="1" si="66"/>
        <v>16</v>
      </c>
      <c r="U245" s="36">
        <f t="shared" ca="1" si="78"/>
        <v>13</v>
      </c>
      <c r="V245" s="39"/>
      <c r="W245" s="38">
        <f t="shared" ca="1" si="68"/>
        <v>2</v>
      </c>
      <c r="X245" s="38">
        <f t="shared" ca="1" si="69"/>
        <v>1</v>
      </c>
      <c r="Y245" s="38">
        <f t="shared" ca="1" si="71"/>
        <v>0</v>
      </c>
      <c r="Z245" s="38">
        <f t="shared" ca="1" si="70"/>
        <v>3</v>
      </c>
      <c r="AA245" s="38"/>
      <c r="AB245" s="36" t="str">
        <f t="shared" ca="1" si="67"/>
        <v>Rutas_Domingo_3</v>
      </c>
      <c r="AC245" t="str">
        <f ca="1">SUBSTITUTE(OFFSET('Todas paradas'!K$1,R245+W245-1,0),"/","_")</f>
        <v>Ruta 2_3D</v>
      </c>
      <c r="AD245" t="str">
        <f ca="1">IF(X245,OFFSET('Todas paradas'!L$1,R245+W245-1,0),OFFSET('Todas paradas'!Q$1,R245+W245-1,0))</f>
        <v>C/ Pedro Cerbuna, nº 9 - Pd. Bus</v>
      </c>
      <c r="AE245" s="36" t="str">
        <f ca="1">IF(X245,OFFSET('Todas paradas'!M$1,R245+W245-1,0),"")</f>
        <v>05:20</v>
      </c>
      <c r="AF245" s="36" t="str">
        <f ca="1">IF(X245,OFFSET('Todas paradas'!N$1,R245+W245-1,0),"")</f>
        <v>13:18</v>
      </c>
      <c r="AG245" s="36">
        <f ca="1">IF(X245,OFFSET('Todas paradas'!O$1,R245+W245-1,0),"")</f>
        <v>0</v>
      </c>
      <c r="AH245" s="36">
        <f ca="1">IF(X245,OFFSET('Todas paradas'!P$1,R245+W245-1,0),"")</f>
        <v>0</v>
      </c>
    </row>
    <row r="246" spans="11:34" x14ac:dyDescent="0.25">
      <c r="K246" s="36">
        <f t="shared" si="72"/>
        <v>244</v>
      </c>
      <c r="L246" s="36">
        <f t="shared" ca="1" si="63"/>
        <v>238</v>
      </c>
      <c r="M246" s="38">
        <f t="shared" ca="1" si="73"/>
        <v>4</v>
      </c>
      <c r="N246" s="38">
        <f t="shared" ca="1" si="74"/>
        <v>7</v>
      </c>
      <c r="O246" s="36">
        <f t="shared" ca="1" si="75"/>
        <v>0</v>
      </c>
      <c r="P246" s="36">
        <f t="shared" ca="1" si="76"/>
        <v>3</v>
      </c>
      <c r="Q246" s="36" t="str">
        <f t="shared" ca="1" si="77"/>
        <v>3D</v>
      </c>
      <c r="R246" s="36">
        <f t="shared" ca="1" si="64"/>
        <v>200</v>
      </c>
      <c r="S246" s="36">
        <f t="shared" ca="1" si="65"/>
        <v>31</v>
      </c>
      <c r="T246" s="36">
        <f t="shared" ca="1" si="66"/>
        <v>16</v>
      </c>
      <c r="U246" s="36">
        <f t="shared" ca="1" si="78"/>
        <v>13</v>
      </c>
      <c r="V246" s="39"/>
      <c r="W246" s="38">
        <f t="shared" ca="1" si="68"/>
        <v>3</v>
      </c>
      <c r="X246" s="38">
        <f t="shared" ca="1" si="69"/>
        <v>1</v>
      </c>
      <c r="Y246" s="38">
        <f t="shared" ca="1" si="71"/>
        <v>0</v>
      </c>
      <c r="Z246" s="38">
        <f t="shared" ca="1" si="70"/>
        <v>4</v>
      </c>
      <c r="AA246" s="38"/>
      <c r="AB246" s="36" t="str">
        <f t="shared" ca="1" si="67"/>
        <v>Rutas_Domingo_3</v>
      </c>
      <c r="AC246" t="str">
        <f ca="1">SUBSTITUTE(OFFSET('Todas paradas'!K$1,R246+W246-1,0),"/","_")</f>
        <v>Ruta 2_3D</v>
      </c>
      <c r="AD246" t="str">
        <f ca="1">IF(X246,OFFSET('Todas paradas'!L$1,R246+W246-1,0),OFFSET('Todas paradas'!Q$1,R246+W246-1,0))</f>
        <v>Avenida Goya, nº 66 (Pd. Bus)</v>
      </c>
      <c r="AE246" s="36" t="str">
        <f ca="1">IF(X246,OFFSET('Todas paradas'!M$1,R246+W246-1,0),"")</f>
        <v>05:22</v>
      </c>
      <c r="AF246" s="36" t="str">
        <f ca="1">IF(X246,OFFSET('Todas paradas'!N$1,R246+W246-1,0),"")</f>
        <v>13:20</v>
      </c>
      <c r="AG246" s="36">
        <f ca="1">IF(X246,OFFSET('Todas paradas'!O$1,R246+W246-1,0),"")</f>
        <v>0</v>
      </c>
      <c r="AH246" s="36">
        <f ca="1">IF(X246,OFFSET('Todas paradas'!P$1,R246+W246-1,0),"")</f>
        <v>0</v>
      </c>
    </row>
    <row r="247" spans="11:34" x14ac:dyDescent="0.25">
      <c r="K247" s="36">
        <f t="shared" si="72"/>
        <v>245</v>
      </c>
      <c r="L247" s="36">
        <f t="shared" ca="1" si="63"/>
        <v>239</v>
      </c>
      <c r="M247" s="38">
        <f t="shared" ca="1" si="73"/>
        <v>5</v>
      </c>
      <c r="N247" s="38">
        <f t="shared" ca="1" si="74"/>
        <v>7</v>
      </c>
      <c r="O247" s="36">
        <f t="shared" ca="1" si="75"/>
        <v>0</v>
      </c>
      <c r="P247" s="36">
        <f t="shared" ca="1" si="76"/>
        <v>3</v>
      </c>
      <c r="Q247" s="36" t="str">
        <f t="shared" ca="1" si="77"/>
        <v>3D</v>
      </c>
      <c r="R247" s="36">
        <f t="shared" ca="1" si="64"/>
        <v>200</v>
      </c>
      <c r="S247" s="36">
        <f t="shared" ca="1" si="65"/>
        <v>31</v>
      </c>
      <c r="T247" s="36">
        <f t="shared" ca="1" si="66"/>
        <v>16</v>
      </c>
      <c r="U247" s="36">
        <f t="shared" ca="1" si="78"/>
        <v>13</v>
      </c>
      <c r="V247" s="39"/>
      <c r="W247" s="38">
        <f t="shared" ca="1" si="68"/>
        <v>4</v>
      </c>
      <c r="X247" s="38">
        <f t="shared" ca="1" si="69"/>
        <v>1</v>
      </c>
      <c r="Y247" s="38">
        <f t="shared" ca="1" si="71"/>
        <v>0</v>
      </c>
      <c r="Z247" s="38">
        <f t="shared" ca="1" si="70"/>
        <v>5</v>
      </c>
      <c r="AA247" s="38"/>
      <c r="AB247" s="36" t="str">
        <f t="shared" ca="1" si="67"/>
        <v>Rutas_Domingo_3</v>
      </c>
      <c r="AC247" t="str">
        <f ca="1">SUBSTITUTE(OFFSET('Todas paradas'!K$1,R247+W247-1,0),"/","_")</f>
        <v>Ruta 2_3D</v>
      </c>
      <c r="AD247" t="str">
        <f ca="1">IF(X247,OFFSET('Todas paradas'!L$1,R247+W247-1,0),OFFSET('Todas paradas'!Q$1,R247+W247-1,0))</f>
        <v>Plaza Roma (mercadora)</v>
      </c>
      <c r="AE247" s="36" t="str">
        <f ca="1">IF(X247,OFFSET('Todas paradas'!M$1,R247+W247-1,0),"")</f>
        <v>05:25</v>
      </c>
      <c r="AF247" s="36" t="str">
        <f ca="1">IF(X247,OFFSET('Todas paradas'!N$1,R247+W247-1,0),"")</f>
        <v>13:23</v>
      </c>
      <c r="AG247" s="36">
        <f ca="1">IF(X247,OFFSET('Todas paradas'!O$1,R247+W247-1,0),"")</f>
        <v>0</v>
      </c>
      <c r="AH247" s="36">
        <f ca="1">IF(X247,OFFSET('Todas paradas'!P$1,R247+W247-1,0),"")</f>
        <v>0</v>
      </c>
    </row>
    <row r="248" spans="11:34" x14ac:dyDescent="0.25">
      <c r="K248" s="36">
        <f t="shared" si="72"/>
        <v>246</v>
      </c>
      <c r="L248" s="36">
        <f t="shared" ca="1" si="63"/>
        <v>240</v>
      </c>
      <c r="M248" s="38">
        <f t="shared" ca="1" si="73"/>
        <v>6</v>
      </c>
      <c r="N248" s="38">
        <f t="shared" ca="1" si="74"/>
        <v>7</v>
      </c>
      <c r="O248" s="36">
        <f t="shared" ca="1" si="75"/>
        <v>0</v>
      </c>
      <c r="P248" s="36">
        <f t="shared" ca="1" si="76"/>
        <v>3</v>
      </c>
      <c r="Q248" s="36" t="str">
        <f t="shared" ca="1" si="77"/>
        <v>3D</v>
      </c>
      <c r="R248" s="36">
        <f t="shared" ca="1" si="64"/>
        <v>200</v>
      </c>
      <c r="S248" s="36">
        <f t="shared" ca="1" si="65"/>
        <v>31</v>
      </c>
      <c r="T248" s="36">
        <f t="shared" ca="1" si="66"/>
        <v>16</v>
      </c>
      <c r="U248" s="36">
        <f t="shared" ca="1" si="78"/>
        <v>13</v>
      </c>
      <c r="V248" s="39"/>
      <c r="W248" s="38">
        <f t="shared" ca="1" si="68"/>
        <v>5</v>
      </c>
      <c r="X248" s="38">
        <f t="shared" ca="1" si="69"/>
        <v>1</v>
      </c>
      <c r="Y248" s="38">
        <f t="shared" ca="1" si="71"/>
        <v>0</v>
      </c>
      <c r="Z248" s="38">
        <f t="shared" ca="1" si="70"/>
        <v>6</v>
      </c>
      <c r="AA248" s="38"/>
      <c r="AB248" s="36" t="str">
        <f t="shared" ca="1" si="67"/>
        <v>Rutas_Domingo_3</v>
      </c>
      <c r="AC248" t="str">
        <f ca="1">SUBSTITUTE(OFFSET('Todas paradas'!K$1,R248+W248-1,0),"/","_")</f>
        <v>Ruta 2_3D</v>
      </c>
      <c r="AD248" t="str">
        <f ca="1">IF(X248,OFFSET('Todas paradas'!L$1,R248+W248-1,0),OFFSET('Todas paradas'!Q$1,R248+W248-1,0))</f>
        <v>Puerta Sancho, nº 11 (esq. C/Bruselas Edif. D. Quijote)</v>
      </c>
      <c r="AE248" s="36" t="str">
        <f ca="1">IF(X248,OFFSET('Todas paradas'!M$1,R248+W248-1,0),"")</f>
        <v>05:32</v>
      </c>
      <c r="AF248" s="36" t="str">
        <f ca="1">IF(X248,OFFSET('Todas paradas'!N$1,R248+W248-1,0),"")</f>
        <v>13:30</v>
      </c>
      <c r="AG248" s="36">
        <f ca="1">IF(X248,OFFSET('Todas paradas'!O$1,R248+W248-1,0),"")</f>
        <v>0</v>
      </c>
      <c r="AH248" s="36">
        <f ca="1">IF(X248,OFFSET('Todas paradas'!P$1,R248+W248-1,0),"")</f>
        <v>0</v>
      </c>
    </row>
    <row r="249" spans="11:34" x14ac:dyDescent="0.25">
      <c r="K249" s="36">
        <f t="shared" si="72"/>
        <v>247</v>
      </c>
      <c r="L249" s="36">
        <f t="shared" ca="1" si="63"/>
        <v>241</v>
      </c>
      <c r="M249" s="38">
        <f t="shared" ca="1" si="73"/>
        <v>7</v>
      </c>
      <c r="N249" s="38">
        <f t="shared" ca="1" si="74"/>
        <v>7</v>
      </c>
      <c r="O249" s="36">
        <f t="shared" ca="1" si="75"/>
        <v>0</v>
      </c>
      <c r="P249" s="36">
        <f t="shared" ca="1" si="76"/>
        <v>3</v>
      </c>
      <c r="Q249" s="36" t="str">
        <f t="shared" ca="1" si="77"/>
        <v>3D</v>
      </c>
      <c r="R249" s="36">
        <f t="shared" ca="1" si="64"/>
        <v>200</v>
      </c>
      <c r="S249" s="36">
        <f t="shared" ca="1" si="65"/>
        <v>31</v>
      </c>
      <c r="T249" s="36">
        <f t="shared" ca="1" si="66"/>
        <v>16</v>
      </c>
      <c r="U249" s="36">
        <f t="shared" ca="1" si="78"/>
        <v>13</v>
      </c>
      <c r="V249" s="39"/>
      <c r="W249" s="38">
        <f t="shared" ca="1" si="68"/>
        <v>6</v>
      </c>
      <c r="X249" s="38">
        <f t="shared" ca="1" si="69"/>
        <v>1</v>
      </c>
      <c r="Y249" s="38">
        <f t="shared" ca="1" si="71"/>
        <v>0</v>
      </c>
      <c r="Z249" s="38">
        <f t="shared" ca="1" si="70"/>
        <v>7</v>
      </c>
      <c r="AA249" s="38"/>
      <c r="AB249" s="36" t="str">
        <f t="shared" ca="1" si="67"/>
        <v>Rutas_Domingo_3</v>
      </c>
      <c r="AC249" t="str">
        <f ca="1">SUBSTITUTE(OFFSET('Todas paradas'!K$1,R249+W249-1,0),"/","_")</f>
        <v>Ruta 2_3D</v>
      </c>
      <c r="AD249" t="str">
        <f ca="1">IF(X249,OFFSET('Todas paradas'!L$1,R249+W249-1,0),OFFSET('Todas paradas'!Q$1,R249+W249-1,0))</f>
        <v>Avd. Navarra, nº 60 (Centro Cultural - Pd. Bus)</v>
      </c>
      <c r="AE249" s="36" t="str">
        <f ca="1">IF(X249,OFFSET('Todas paradas'!M$1,R249+W249-1,0),"")</f>
        <v>05:36</v>
      </c>
      <c r="AF249" s="36" t="str">
        <f ca="1">IF(X249,OFFSET('Todas paradas'!N$1,R249+W249-1,0),"")</f>
        <v>13:34</v>
      </c>
      <c r="AG249" s="36">
        <f ca="1">IF(X249,OFFSET('Todas paradas'!O$1,R249+W249-1,0),"")</f>
        <v>0</v>
      </c>
      <c r="AH249" s="36">
        <f ca="1">IF(X249,OFFSET('Todas paradas'!P$1,R249+W249-1,0),"")</f>
        <v>0</v>
      </c>
    </row>
    <row r="250" spans="11:34" x14ac:dyDescent="0.25">
      <c r="K250" s="36">
        <f t="shared" si="72"/>
        <v>248</v>
      </c>
      <c r="L250" s="36">
        <f t="shared" ca="1" si="63"/>
        <v>242</v>
      </c>
      <c r="M250" s="38">
        <f t="shared" ca="1" si="73"/>
        <v>8</v>
      </c>
      <c r="N250" s="38">
        <f t="shared" ca="1" si="74"/>
        <v>7</v>
      </c>
      <c r="O250" s="36">
        <f t="shared" ca="1" si="75"/>
        <v>0</v>
      </c>
      <c r="P250" s="36">
        <f t="shared" ca="1" si="76"/>
        <v>3</v>
      </c>
      <c r="Q250" s="36" t="str">
        <f t="shared" ca="1" si="77"/>
        <v>3D</v>
      </c>
      <c r="R250" s="36">
        <f t="shared" ca="1" si="64"/>
        <v>200</v>
      </c>
      <c r="S250" s="36">
        <f t="shared" ca="1" si="65"/>
        <v>31</v>
      </c>
      <c r="T250" s="36">
        <f t="shared" ca="1" si="66"/>
        <v>16</v>
      </c>
      <c r="U250" s="36">
        <f t="shared" ca="1" si="78"/>
        <v>13</v>
      </c>
      <c r="V250" s="39"/>
      <c r="W250" s="38">
        <f t="shared" ca="1" si="68"/>
        <v>7</v>
      </c>
      <c r="X250" s="38">
        <f t="shared" ca="1" si="69"/>
        <v>1</v>
      </c>
      <c r="Y250" s="38">
        <f t="shared" ca="1" si="71"/>
        <v>0</v>
      </c>
      <c r="Z250" s="38">
        <f t="shared" ca="1" si="70"/>
        <v>8</v>
      </c>
      <c r="AA250" s="38"/>
      <c r="AB250" s="36" t="str">
        <f t="shared" ca="1" si="67"/>
        <v>Rutas_Domingo_3</v>
      </c>
      <c r="AC250" t="str">
        <f ca="1">SUBSTITUTE(OFFSET('Todas paradas'!K$1,R250+W250-1,0),"/","_")</f>
        <v>Ruta 2_3D</v>
      </c>
      <c r="AD250" t="str">
        <f ca="1">IF(X250,OFFSET('Todas paradas'!L$1,R250+W250-1,0),OFFSET('Todas paradas'!Q$1,R250+W250-1,0))</f>
        <v>Avd. Navarra, (frente nº 183 - Pd. Bus )</v>
      </c>
      <c r="AE250" s="36" t="str">
        <f ca="1">IF(X250,OFFSET('Todas paradas'!M$1,R250+W250-1,0),"")</f>
        <v>05:37</v>
      </c>
      <c r="AF250" s="36" t="str">
        <f ca="1">IF(X250,OFFSET('Todas paradas'!N$1,R250+W250-1,0),"")</f>
        <v>13:35</v>
      </c>
      <c r="AG250" s="36">
        <f ca="1">IF(X250,OFFSET('Todas paradas'!O$1,R250+W250-1,0),"")</f>
        <v>0</v>
      </c>
      <c r="AH250" s="36">
        <f ca="1">IF(X250,OFFSET('Todas paradas'!P$1,R250+W250-1,0),"")</f>
        <v>0</v>
      </c>
    </row>
    <row r="251" spans="11:34" x14ac:dyDescent="0.25">
      <c r="K251" s="36">
        <f t="shared" si="72"/>
        <v>249</v>
      </c>
      <c r="L251" s="36">
        <f t="shared" ca="1" si="63"/>
        <v>243</v>
      </c>
      <c r="M251" s="38">
        <f t="shared" ca="1" si="73"/>
        <v>9</v>
      </c>
      <c r="N251" s="38">
        <f t="shared" ca="1" si="74"/>
        <v>7</v>
      </c>
      <c r="O251" s="36">
        <f t="shared" ca="1" si="75"/>
        <v>0</v>
      </c>
      <c r="P251" s="36">
        <f t="shared" ca="1" si="76"/>
        <v>3</v>
      </c>
      <c r="Q251" s="36" t="str">
        <f t="shared" ca="1" si="77"/>
        <v>3D</v>
      </c>
      <c r="R251" s="36">
        <f t="shared" ca="1" si="64"/>
        <v>200</v>
      </c>
      <c r="S251" s="36">
        <f t="shared" ca="1" si="65"/>
        <v>31</v>
      </c>
      <c r="T251" s="36">
        <f t="shared" ca="1" si="66"/>
        <v>16</v>
      </c>
      <c r="U251" s="36">
        <f t="shared" ca="1" si="78"/>
        <v>13</v>
      </c>
      <c r="V251" s="39"/>
      <c r="W251" s="38">
        <f t="shared" ca="1" si="68"/>
        <v>8</v>
      </c>
      <c r="X251" s="38">
        <f t="shared" ca="1" si="69"/>
        <v>1</v>
      </c>
      <c r="Y251" s="38">
        <f t="shared" ca="1" si="71"/>
        <v>0</v>
      </c>
      <c r="Z251" s="38">
        <f t="shared" ca="1" si="70"/>
        <v>9</v>
      </c>
      <c r="AA251" s="38"/>
      <c r="AB251" s="36" t="str">
        <f t="shared" ca="1" si="67"/>
        <v>Rutas_Domingo_3</v>
      </c>
      <c r="AC251" t="str">
        <f ca="1">SUBSTITUTE(OFFSET('Todas paradas'!K$1,R251+W251-1,0),"/","_")</f>
        <v>Ruta 2_3D</v>
      </c>
      <c r="AD251" t="str">
        <f ca="1">IF(X251,OFFSET('Todas paradas'!L$1,R251+W251-1,0),OFFSET('Todas paradas'!Q$1,R251+W251-1,0))</f>
        <v>Torres San Lamberto "Punto 0" (Pd. Bus)</v>
      </c>
      <c r="AE251" s="36" t="str">
        <f ca="1">IF(X251,OFFSET('Todas paradas'!M$1,R251+W251-1,0),"")</f>
        <v>05:40</v>
      </c>
      <c r="AF251" s="36" t="str">
        <f ca="1">IF(X251,OFFSET('Todas paradas'!N$1,R251+W251-1,0),"")</f>
        <v>13:40</v>
      </c>
      <c r="AG251" s="36">
        <f ca="1">IF(X251,OFFSET('Todas paradas'!O$1,R251+W251-1,0),"")</f>
        <v>0</v>
      </c>
      <c r="AH251" s="36">
        <f ca="1">IF(X251,OFFSET('Todas paradas'!P$1,R251+W251-1,0),"")</f>
        <v>0</v>
      </c>
    </row>
    <row r="252" spans="11:34" x14ac:dyDescent="0.25">
      <c r="K252" s="36">
        <f t="shared" si="72"/>
        <v>250</v>
      </c>
      <c r="L252" s="36">
        <f t="shared" ca="1" si="63"/>
        <v>244</v>
      </c>
      <c r="M252" s="38">
        <f t="shared" ca="1" si="73"/>
        <v>10</v>
      </c>
      <c r="N252" s="38">
        <f t="shared" ca="1" si="74"/>
        <v>7</v>
      </c>
      <c r="O252" s="36">
        <f t="shared" ca="1" si="75"/>
        <v>0</v>
      </c>
      <c r="P252" s="36">
        <f t="shared" ca="1" si="76"/>
        <v>3</v>
      </c>
      <c r="Q252" s="36" t="str">
        <f t="shared" ca="1" si="77"/>
        <v>3D</v>
      </c>
      <c r="R252" s="36">
        <f t="shared" ca="1" si="64"/>
        <v>200</v>
      </c>
      <c r="S252" s="36">
        <f t="shared" ca="1" si="65"/>
        <v>31</v>
      </c>
      <c r="T252" s="36">
        <f t="shared" ca="1" si="66"/>
        <v>16</v>
      </c>
      <c r="U252" s="36">
        <f t="shared" ca="1" si="78"/>
        <v>13</v>
      </c>
      <c r="V252" s="39"/>
      <c r="W252" s="38">
        <f t="shared" ca="1" si="68"/>
        <v>9</v>
      </c>
      <c r="X252" s="38">
        <f t="shared" ca="1" si="69"/>
        <v>1</v>
      </c>
      <c r="Y252" s="38">
        <f t="shared" ca="1" si="71"/>
        <v>0</v>
      </c>
      <c r="Z252" s="38">
        <f t="shared" ca="1" si="70"/>
        <v>10</v>
      </c>
      <c r="AA252" s="38"/>
      <c r="AB252" s="36" t="str">
        <f t="shared" ca="1" si="67"/>
        <v>Rutas_Domingo_3</v>
      </c>
      <c r="AC252" t="str">
        <f ca="1">SUBSTITUTE(OFFSET('Todas paradas'!K$1,R252+W252-1,0),"/","_")</f>
        <v>Ruta 2_3D</v>
      </c>
      <c r="AD252" t="str">
        <f ca="1">IF(X252,OFFSET('Todas paradas'!L$1,R252+W252-1,0),OFFSET('Todas paradas'!Q$1,R252+W252-1,0))</f>
        <v>Ctra. Logroño desvío Monzalbarba (Pd. Bus)</v>
      </c>
      <c r="AE252" s="36" t="str">
        <f ca="1">IF(X252,OFFSET('Todas paradas'!M$1,R252+W252-1,0),"")</f>
        <v>05:44</v>
      </c>
      <c r="AF252" s="36" t="str">
        <f ca="1">IF(X252,OFFSET('Todas paradas'!N$1,R252+W252-1,0),"")</f>
        <v>13:44</v>
      </c>
      <c r="AG252" s="36">
        <f ca="1">IF(X252,OFFSET('Todas paradas'!O$1,R252+W252-1,0),"")</f>
        <v>0</v>
      </c>
      <c r="AH252" s="36">
        <f ca="1">IF(X252,OFFSET('Todas paradas'!P$1,R252+W252-1,0),"")</f>
        <v>0</v>
      </c>
    </row>
    <row r="253" spans="11:34" x14ac:dyDescent="0.25">
      <c r="K253" s="36">
        <f t="shared" si="72"/>
        <v>251</v>
      </c>
      <c r="L253" s="36">
        <f t="shared" ca="1" si="63"/>
        <v>245</v>
      </c>
      <c r="M253" s="38">
        <f t="shared" ca="1" si="73"/>
        <v>11</v>
      </c>
      <c r="N253" s="38">
        <f t="shared" ca="1" si="74"/>
        <v>7</v>
      </c>
      <c r="O253" s="36">
        <f t="shared" ca="1" si="75"/>
        <v>0</v>
      </c>
      <c r="P253" s="36">
        <f t="shared" ca="1" si="76"/>
        <v>3</v>
      </c>
      <c r="Q253" s="36" t="str">
        <f t="shared" ca="1" si="77"/>
        <v>3D</v>
      </c>
      <c r="R253" s="36">
        <f t="shared" ca="1" si="64"/>
        <v>200</v>
      </c>
      <c r="S253" s="36">
        <f t="shared" ca="1" si="65"/>
        <v>31</v>
      </c>
      <c r="T253" s="36">
        <f t="shared" ca="1" si="66"/>
        <v>16</v>
      </c>
      <c r="U253" s="36">
        <f t="shared" ca="1" si="78"/>
        <v>13</v>
      </c>
      <c r="V253" s="39"/>
      <c r="W253" s="38">
        <f t="shared" ca="1" si="68"/>
        <v>10</v>
      </c>
      <c r="X253" s="38">
        <f t="shared" ca="1" si="69"/>
        <v>1</v>
      </c>
      <c r="Y253" s="38">
        <f t="shared" ca="1" si="71"/>
        <v>0</v>
      </c>
      <c r="Z253" s="38">
        <f t="shared" ca="1" si="70"/>
        <v>11</v>
      </c>
      <c r="AA253" s="38"/>
      <c r="AB253" s="36" t="str">
        <f t="shared" ca="1" si="67"/>
        <v>Rutas_Domingo_3</v>
      </c>
      <c r="AC253" t="str">
        <f ca="1">SUBSTITUTE(OFFSET('Todas paradas'!K$1,R253+W253-1,0),"/","_")</f>
        <v>Ruta 2_3D</v>
      </c>
      <c r="AD253" t="str">
        <f ca="1">IF(X253,OFFSET('Todas paradas'!L$1,R253+W253-1,0),OFFSET('Todas paradas'!Q$1,R253+W253-1,0))</f>
        <v>Ctra. Logroño desvío Utebo (Pd. Bus)</v>
      </c>
      <c r="AE253" s="36" t="str">
        <f ca="1">IF(X253,OFFSET('Todas paradas'!M$1,R253+W253-1,0),"")</f>
        <v>05:47</v>
      </c>
      <c r="AF253" s="36" t="str">
        <f ca="1">IF(X253,OFFSET('Todas paradas'!N$1,R253+W253-1,0),"")</f>
        <v>13:47</v>
      </c>
      <c r="AG253" s="36">
        <f ca="1">IF(X253,OFFSET('Todas paradas'!O$1,R253+W253-1,0),"")</f>
        <v>0</v>
      </c>
      <c r="AH253" s="36">
        <f ca="1">IF(X253,OFFSET('Todas paradas'!P$1,R253+W253-1,0),"")</f>
        <v>0</v>
      </c>
    </row>
    <row r="254" spans="11:34" x14ac:dyDescent="0.25">
      <c r="K254" s="36">
        <f t="shared" si="72"/>
        <v>252</v>
      </c>
      <c r="L254" s="36">
        <f t="shared" ca="1" si="63"/>
        <v>246</v>
      </c>
      <c r="M254" s="38">
        <f t="shared" ca="1" si="73"/>
        <v>12</v>
      </c>
      <c r="N254" s="38">
        <f t="shared" ca="1" si="74"/>
        <v>7</v>
      </c>
      <c r="O254" s="36">
        <f t="shared" ca="1" si="75"/>
        <v>0</v>
      </c>
      <c r="P254" s="36">
        <f t="shared" ca="1" si="76"/>
        <v>3</v>
      </c>
      <c r="Q254" s="36" t="str">
        <f t="shared" ca="1" si="77"/>
        <v>3D</v>
      </c>
      <c r="R254" s="36">
        <f t="shared" ca="1" si="64"/>
        <v>200</v>
      </c>
      <c r="S254" s="36">
        <f t="shared" ca="1" si="65"/>
        <v>31</v>
      </c>
      <c r="T254" s="36">
        <f t="shared" ca="1" si="66"/>
        <v>16</v>
      </c>
      <c r="U254" s="36">
        <f t="shared" ca="1" si="78"/>
        <v>13</v>
      </c>
      <c r="V254" s="39"/>
      <c r="W254" s="38">
        <f t="shared" ca="1" si="68"/>
        <v>11</v>
      </c>
      <c r="X254" s="38">
        <f t="shared" ca="1" si="69"/>
        <v>1</v>
      </c>
      <c r="Y254" s="38">
        <f t="shared" ca="1" si="71"/>
        <v>0</v>
      </c>
      <c r="Z254" s="38">
        <f t="shared" ca="1" si="70"/>
        <v>12</v>
      </c>
      <c r="AA254" s="38"/>
      <c r="AB254" s="36" t="str">
        <f t="shared" ca="1" si="67"/>
        <v>Rutas_Domingo_3</v>
      </c>
      <c r="AC254" t="str">
        <f ca="1">SUBSTITUTE(OFFSET('Todas paradas'!K$1,R254+W254-1,0),"/","_")</f>
        <v>Ruta 2_3D</v>
      </c>
      <c r="AD254" t="str">
        <f ca="1">IF(X254,OFFSET('Todas paradas'!L$1,R254+W254-1,0),OFFSET('Todas paradas'!Q$1,R254+W254-1,0))</f>
        <v>Casetas: C/ Canteras (Pd. Bus)</v>
      </c>
      <c r="AE254" s="36" t="str">
        <f ca="1">IF(X254,OFFSET('Todas paradas'!M$1,R254+W254-1,0),"")</f>
        <v>05:48</v>
      </c>
      <c r="AF254" s="36" t="str">
        <f ca="1">IF(X254,OFFSET('Todas paradas'!N$1,R254+W254-1,0),"")</f>
        <v>13:48</v>
      </c>
      <c r="AG254" s="36">
        <f ca="1">IF(X254,OFFSET('Todas paradas'!O$1,R254+W254-1,0),"")</f>
        <v>0</v>
      </c>
      <c r="AH254" s="36">
        <f ca="1">IF(X254,OFFSET('Todas paradas'!P$1,R254+W254-1,0),"")</f>
        <v>0</v>
      </c>
    </row>
    <row r="255" spans="11:34" x14ac:dyDescent="0.25">
      <c r="K255" s="36">
        <f t="shared" si="72"/>
        <v>253</v>
      </c>
      <c r="L255" s="36">
        <f t="shared" ca="1" si="63"/>
        <v>247</v>
      </c>
      <c r="M255" s="38">
        <f t="shared" ca="1" si="73"/>
        <v>13</v>
      </c>
      <c r="N255" s="38">
        <f t="shared" ca="1" si="74"/>
        <v>7</v>
      </c>
      <c r="O255" s="36">
        <f t="shared" ca="1" si="75"/>
        <v>0</v>
      </c>
      <c r="P255" s="36">
        <f t="shared" ca="1" si="76"/>
        <v>3</v>
      </c>
      <c r="Q255" s="36" t="str">
        <f t="shared" ca="1" si="77"/>
        <v>3D</v>
      </c>
      <c r="R255" s="36">
        <f t="shared" ca="1" si="64"/>
        <v>200</v>
      </c>
      <c r="S255" s="36">
        <f t="shared" ca="1" si="65"/>
        <v>31</v>
      </c>
      <c r="T255" s="36">
        <f t="shared" ca="1" si="66"/>
        <v>16</v>
      </c>
      <c r="U255" s="36">
        <f t="shared" ca="1" si="78"/>
        <v>13</v>
      </c>
      <c r="V255" s="39"/>
      <c r="W255" s="38">
        <f t="shared" ca="1" si="68"/>
        <v>12</v>
      </c>
      <c r="X255" s="38">
        <f t="shared" ca="1" si="69"/>
        <v>1</v>
      </c>
      <c r="Y255" s="38">
        <f t="shared" ca="1" si="71"/>
        <v>0</v>
      </c>
      <c r="Z255" s="38">
        <f t="shared" ca="1" si="70"/>
        <v>13</v>
      </c>
      <c r="AA255" s="38"/>
      <c r="AB255" s="36" t="str">
        <f t="shared" ca="1" si="67"/>
        <v>Rutas_Domingo_3</v>
      </c>
      <c r="AC255" t="str">
        <f ca="1">SUBSTITUTE(OFFSET('Todas paradas'!K$1,R255+W255-1,0),"/","_")</f>
        <v>Ruta 2_3D</v>
      </c>
      <c r="AD255" t="str">
        <f ca="1">IF(X255,OFFSET('Todas paradas'!L$1,R255+W255-1,0),OFFSET('Todas paradas'!Q$1,R255+W255-1,0))</f>
        <v>Casetas: centro nº 76 (Cuartel - Pd. Bus)</v>
      </c>
      <c r="AE255" s="36" t="str">
        <f ca="1">IF(X255,OFFSET('Todas paradas'!M$1,R255+W255-1,0),"")</f>
        <v>05:49</v>
      </c>
      <c r="AF255" s="36" t="str">
        <f ca="1">IF(X255,OFFSET('Todas paradas'!N$1,R255+W255-1,0),"")</f>
        <v>13:49</v>
      </c>
      <c r="AG255" s="36">
        <f ca="1">IF(X255,OFFSET('Todas paradas'!O$1,R255+W255-1,0),"")</f>
        <v>0</v>
      </c>
      <c r="AH255" s="36">
        <f ca="1">IF(X255,OFFSET('Todas paradas'!P$1,R255+W255-1,0),"")</f>
        <v>0</v>
      </c>
    </row>
    <row r="256" spans="11:34" x14ac:dyDescent="0.25">
      <c r="K256" s="36">
        <f t="shared" si="72"/>
        <v>254</v>
      </c>
      <c r="L256" s="36">
        <f t="shared" ca="1" si="63"/>
        <v>248</v>
      </c>
      <c r="M256" s="38">
        <f t="shared" ca="1" si="73"/>
        <v>14</v>
      </c>
      <c r="N256" s="38">
        <f t="shared" ca="1" si="74"/>
        <v>7</v>
      </c>
      <c r="O256" s="36">
        <f t="shared" ca="1" si="75"/>
        <v>0</v>
      </c>
      <c r="P256" s="36">
        <f t="shared" ca="1" si="76"/>
        <v>3</v>
      </c>
      <c r="Q256" s="36" t="str">
        <f t="shared" ca="1" si="77"/>
        <v>3D</v>
      </c>
      <c r="R256" s="36">
        <f t="shared" ca="1" si="64"/>
        <v>200</v>
      </c>
      <c r="S256" s="36">
        <f t="shared" ca="1" si="65"/>
        <v>31</v>
      </c>
      <c r="T256" s="36">
        <f t="shared" ca="1" si="66"/>
        <v>16</v>
      </c>
      <c r="U256" s="36">
        <f t="shared" ca="1" si="78"/>
        <v>13</v>
      </c>
      <c r="V256" s="39"/>
      <c r="W256" s="38">
        <f t="shared" ca="1" si="68"/>
        <v>13</v>
      </c>
      <c r="X256" s="38">
        <f t="shared" ca="1" si="69"/>
        <v>1</v>
      </c>
      <c r="Y256" s="38">
        <f t="shared" ca="1" si="71"/>
        <v>0</v>
      </c>
      <c r="Z256" s="38">
        <f t="shared" ca="1" si="70"/>
        <v>14</v>
      </c>
      <c r="AA256" s="38"/>
      <c r="AB256" s="36" t="str">
        <f t="shared" ca="1" si="67"/>
        <v>Rutas_Domingo_3</v>
      </c>
      <c r="AC256" t="str">
        <f ca="1">SUBSTITUTE(OFFSET('Todas paradas'!K$1,R256+W256-1,0),"/","_")</f>
        <v>Ruta 2_3D</v>
      </c>
      <c r="AD256" t="str">
        <f ca="1">IF(X256,OFFSET('Todas paradas'!L$1,R256+W256-1,0),OFFSET('Todas paradas'!Q$1,R256+W256-1,0))</f>
        <v>Casetas: (urbanización Alameda)</v>
      </c>
      <c r="AE256" s="36" t="str">
        <f ca="1">IF(X256,OFFSET('Todas paradas'!M$1,R256+W256-1,0),"")</f>
        <v>05:50</v>
      </c>
      <c r="AF256" s="36" t="str">
        <f ca="1">IF(X256,OFFSET('Todas paradas'!N$1,R256+W256-1,0),"")</f>
        <v>13:50</v>
      </c>
      <c r="AG256" s="36">
        <f ca="1">IF(X256,OFFSET('Todas paradas'!O$1,R256+W256-1,0),"")</f>
        <v>0</v>
      </c>
      <c r="AH256" s="36">
        <f ca="1">IF(X256,OFFSET('Todas paradas'!P$1,R256+W256-1,0),"")</f>
        <v>0</v>
      </c>
    </row>
    <row r="257" spans="11:36" x14ac:dyDescent="0.25">
      <c r="K257" s="36">
        <f t="shared" si="72"/>
        <v>255</v>
      </c>
      <c r="L257" s="36">
        <f t="shared" ca="1" si="63"/>
        <v>249</v>
      </c>
      <c r="M257" s="38">
        <f t="shared" ca="1" si="73"/>
        <v>15</v>
      </c>
      <c r="N257" s="38">
        <f t="shared" ca="1" si="74"/>
        <v>7</v>
      </c>
      <c r="O257" s="36">
        <f t="shared" ca="1" si="75"/>
        <v>0</v>
      </c>
      <c r="P257" s="36">
        <f t="shared" ca="1" si="76"/>
        <v>3</v>
      </c>
      <c r="Q257" s="36" t="str">
        <f t="shared" ca="1" si="77"/>
        <v>3D</v>
      </c>
      <c r="R257" s="36">
        <f t="shared" ca="1" si="64"/>
        <v>200</v>
      </c>
      <c r="S257" s="36">
        <f t="shared" ca="1" si="65"/>
        <v>31</v>
      </c>
      <c r="T257" s="36">
        <f t="shared" ca="1" si="66"/>
        <v>16</v>
      </c>
      <c r="U257" s="36">
        <f t="shared" ca="1" si="78"/>
        <v>13</v>
      </c>
      <c r="V257" s="39"/>
      <c r="W257" s="38">
        <f t="shared" ca="1" si="68"/>
        <v>14</v>
      </c>
      <c r="X257" s="38">
        <f t="shared" ca="1" si="69"/>
        <v>1</v>
      </c>
      <c r="Y257" s="38">
        <f t="shared" ca="1" si="71"/>
        <v>0</v>
      </c>
      <c r="Z257" s="38">
        <f t="shared" ca="1" si="70"/>
        <v>15</v>
      </c>
      <c r="AA257" s="38"/>
      <c r="AB257" s="36" t="str">
        <f t="shared" ca="1" si="67"/>
        <v>Rutas_Domingo_3</v>
      </c>
      <c r="AC257" t="str">
        <f ca="1">SUBSTITUTE(OFFSET('Todas paradas'!K$1,R257+W257-1,0),"/","_")</f>
        <v>Ruta 2_3D</v>
      </c>
      <c r="AD257" t="str">
        <f ca="1">IF(X257,OFFSET('Todas paradas'!L$1,R257+W257-1,0),OFFSET('Todas paradas'!Q$1,R257+W257-1,0))</f>
        <v>Alagón (Rotonda - Pd. Bus)</v>
      </c>
      <c r="AE257" s="36" t="str">
        <f ca="1">IF(X257,OFFSET('Todas paradas'!M$1,R257+W257-1,0),"")</f>
        <v>05:55</v>
      </c>
      <c r="AF257" s="36" t="str">
        <f ca="1">IF(X257,OFFSET('Todas paradas'!N$1,R257+W257-1,0),"")</f>
        <v>13:55</v>
      </c>
      <c r="AG257" s="36">
        <f ca="1">IF(X257,OFFSET('Todas paradas'!O$1,R257+W257-1,0),"")</f>
        <v>0</v>
      </c>
      <c r="AH257" s="36">
        <f ca="1">IF(X257,OFFSET('Todas paradas'!P$1,R257+W257-1,0),"")</f>
        <v>0</v>
      </c>
    </row>
    <row r="258" spans="11:36" x14ac:dyDescent="0.25">
      <c r="K258" s="36">
        <f t="shared" si="72"/>
        <v>256</v>
      </c>
      <c r="L258" s="36">
        <f t="shared" ca="1" si="63"/>
        <v>250</v>
      </c>
      <c r="M258" s="38">
        <f t="shared" ca="1" si="73"/>
        <v>16</v>
      </c>
      <c r="N258" s="38">
        <f t="shared" ca="1" si="74"/>
        <v>7</v>
      </c>
      <c r="O258" s="36">
        <f t="shared" ca="1" si="75"/>
        <v>0</v>
      </c>
      <c r="P258" s="36">
        <f t="shared" ca="1" si="76"/>
        <v>3</v>
      </c>
      <c r="Q258" s="36" t="str">
        <f t="shared" ca="1" si="77"/>
        <v>3D</v>
      </c>
      <c r="R258" s="36">
        <f t="shared" ca="1" si="64"/>
        <v>200</v>
      </c>
      <c r="S258" s="36">
        <f t="shared" ca="1" si="65"/>
        <v>31</v>
      </c>
      <c r="T258" s="36">
        <f t="shared" ca="1" si="66"/>
        <v>16</v>
      </c>
      <c r="U258" s="36">
        <f t="shared" ca="1" si="78"/>
        <v>13</v>
      </c>
      <c r="V258" s="39"/>
      <c r="W258" s="38">
        <f t="shared" ca="1" si="68"/>
        <v>15</v>
      </c>
      <c r="X258" s="38">
        <f t="shared" ca="1" si="69"/>
        <v>1</v>
      </c>
      <c r="Y258" s="38">
        <f t="shared" ca="1" si="71"/>
        <v>0</v>
      </c>
      <c r="Z258" s="38">
        <f t="shared" ca="1" si="70"/>
        <v>16</v>
      </c>
      <c r="AA258" s="38"/>
      <c r="AB258" s="36" t="str">
        <f t="shared" ca="1" si="67"/>
        <v>Rutas_Domingo_3</v>
      </c>
      <c r="AC258" t="str">
        <f ca="1">SUBSTITUTE(OFFSET('Todas paradas'!K$1,R258+W258-1,0),"/","_")</f>
        <v>Ruta 2_3D</v>
      </c>
      <c r="AD258" t="str">
        <f ca="1">IF(X258,OFFSET('Todas paradas'!L$1,R258+W258-1,0),OFFSET('Todas paradas'!Q$1,R258+W258-1,0))</f>
        <v>Opel Planta en Figueruelas</v>
      </c>
      <c r="AE258" s="36" t="str">
        <f ca="1">IF(X258,OFFSET('Todas paradas'!M$1,R258+W258-1,0),"")</f>
        <v>06:00</v>
      </c>
      <c r="AF258" s="36" t="str">
        <f ca="1">IF(X258,OFFSET('Todas paradas'!N$1,R258+W258-1,0),"")</f>
        <v>14:00</v>
      </c>
      <c r="AG258" s="36">
        <f ca="1">IF(X258,OFFSET('Todas paradas'!O$1,R258+W258-1,0),"")</f>
        <v>0</v>
      </c>
      <c r="AH258" s="36">
        <f ca="1">IF(X258,OFFSET('Todas paradas'!P$1,R258+W258-1,0),"")</f>
        <v>0</v>
      </c>
    </row>
    <row r="259" spans="11:36" x14ac:dyDescent="0.25">
      <c r="K259" s="36">
        <f t="shared" si="72"/>
        <v>257</v>
      </c>
      <c r="L259" s="36">
        <f t="shared" ca="1" si="63"/>
        <v>251</v>
      </c>
      <c r="M259" s="38">
        <f t="shared" ca="1" si="73"/>
        <v>17</v>
      </c>
      <c r="N259" s="38">
        <f t="shared" ca="1" si="74"/>
        <v>7</v>
      </c>
      <c r="O259" s="36">
        <f t="shared" ca="1" si="75"/>
        <v>0</v>
      </c>
      <c r="P259" s="36">
        <f t="shared" ca="1" si="76"/>
        <v>3</v>
      </c>
      <c r="Q259" s="36" t="str">
        <f t="shared" ca="1" si="77"/>
        <v>3D</v>
      </c>
      <c r="R259" s="36">
        <f t="shared" ca="1" si="64"/>
        <v>200</v>
      </c>
      <c r="S259" s="36">
        <f t="shared" ca="1" si="65"/>
        <v>31</v>
      </c>
      <c r="T259" s="36">
        <f t="shared" ca="1" si="66"/>
        <v>16</v>
      </c>
      <c r="U259" s="36">
        <f t="shared" ca="1" si="78"/>
        <v>13</v>
      </c>
      <c r="V259" s="39"/>
      <c r="W259" s="38">
        <f t="shared" ca="1" si="68"/>
        <v>1</v>
      </c>
      <c r="X259" s="38">
        <f t="shared" ca="1" si="69"/>
        <v>0</v>
      </c>
      <c r="Y259" s="38">
        <f t="shared" ca="1" si="71"/>
        <v>1</v>
      </c>
      <c r="Z259" s="38">
        <f t="shared" ca="1" si="70"/>
        <v>17</v>
      </c>
      <c r="AA259" s="38"/>
      <c r="AB259" s="36" t="str">
        <f t="shared" ca="1" si="67"/>
        <v>Rutas_Domingo_3</v>
      </c>
      <c r="AC259" t="str">
        <f ca="1">SUBSTITUTE(OFFSET('Todas paradas'!K$1,R259+W259-1,0),"/","_")</f>
        <v>Ruta 2_3D</v>
      </c>
      <c r="AD259" t="str">
        <f ca="1">IF(X259,OFFSET('Todas paradas'!L$1,R259+W259-1,0),OFFSET('Todas paradas'!Q$1,R259+W259-1,0))</f>
        <v>Opel Planta en Figueruelas</v>
      </c>
      <c r="AE259" s="36" t="str">
        <f ca="1">IF(X259,OFFSET('Todas paradas'!M$1,R259+W259-1,0),"")</f>
        <v/>
      </c>
      <c r="AF259" s="36" t="str">
        <f ca="1">IF(X259,OFFSET('Todas paradas'!N$1,R259+W259-1,0),"")</f>
        <v/>
      </c>
      <c r="AG259" s="36" t="str">
        <f ca="1">IF(X259,OFFSET('Todas paradas'!O$1,R259+W259-1,0),"")</f>
        <v/>
      </c>
      <c r="AH259" s="36" t="str">
        <f ca="1">IF(X259,OFFSET('Todas paradas'!P$1,R259+W259-1,0),"")</f>
        <v/>
      </c>
    </row>
    <row r="260" spans="11:36" x14ac:dyDescent="0.25">
      <c r="K260" s="36">
        <f t="shared" si="72"/>
        <v>258</v>
      </c>
      <c r="L260" s="36">
        <f t="shared" ref="L260:L323" ca="1" si="79">IF(P260&lt;&gt;P259,L259,L259+1)</f>
        <v>252</v>
      </c>
      <c r="M260" s="38">
        <f t="shared" ca="1" si="73"/>
        <v>18</v>
      </c>
      <c r="N260" s="38">
        <f t="shared" ca="1" si="74"/>
        <v>7</v>
      </c>
      <c r="O260" s="36">
        <f t="shared" ca="1" si="75"/>
        <v>0</v>
      </c>
      <c r="P260" s="36">
        <f t="shared" ca="1" si="76"/>
        <v>3</v>
      </c>
      <c r="Q260" s="36" t="str">
        <f t="shared" ca="1" si="77"/>
        <v>3D</v>
      </c>
      <c r="R260" s="36">
        <f t="shared" ref="R260:R323" ca="1" si="80">OFFSET($E$2,N260,0)</f>
        <v>200</v>
      </c>
      <c r="S260" s="36">
        <f t="shared" ref="S260:S323" ca="1" si="81">OFFSET($F$2,N260,0)</f>
        <v>31</v>
      </c>
      <c r="T260" s="36">
        <f t="shared" ref="T260:T323" ca="1" si="82">OFFSET($G$2,N260,0)</f>
        <v>16</v>
      </c>
      <c r="U260" s="36">
        <f t="shared" ca="1" si="78"/>
        <v>13</v>
      </c>
      <c r="V260" s="39"/>
      <c r="W260" s="38">
        <f t="shared" ca="1" si="68"/>
        <v>2</v>
      </c>
      <c r="X260" s="38">
        <f t="shared" ca="1" si="69"/>
        <v>0</v>
      </c>
      <c r="Y260" s="38">
        <f t="shared" ca="1" si="71"/>
        <v>1</v>
      </c>
      <c r="Z260" s="38">
        <f t="shared" ca="1" si="70"/>
        <v>18</v>
      </c>
      <c r="AA260" s="38"/>
      <c r="AB260" s="36" t="str">
        <f t="shared" ref="AB260:AB323" ca="1" si="83">OFFSET($D$2,N260,0)</f>
        <v>Rutas_Domingo_3</v>
      </c>
      <c r="AC260" t="str">
        <f ca="1">SUBSTITUTE(OFFSET('Todas paradas'!K$1,R260+W260-1,0),"/","_")</f>
        <v>Ruta 2_3D</v>
      </c>
      <c r="AD260" t="str">
        <f ca="1">IF(X260,OFFSET('Todas paradas'!L$1,R260+W260-1,0),OFFSET('Todas paradas'!Q$1,R260+W260-1,0))</f>
        <v>Alagón (Rotonda - Pd. Bus)</v>
      </c>
      <c r="AE260" s="36" t="str">
        <f ca="1">IF(X260,OFFSET('Todas paradas'!M$1,R260+W260-1,0),"")</f>
        <v/>
      </c>
      <c r="AF260" s="36" t="str">
        <f ca="1">IF(X260,OFFSET('Todas paradas'!N$1,R260+W260-1,0),"")</f>
        <v/>
      </c>
      <c r="AG260" s="36" t="str">
        <f ca="1">IF(X260,OFFSET('Todas paradas'!O$1,R260+W260-1,0),"")</f>
        <v/>
      </c>
      <c r="AH260" s="36" t="str">
        <f ca="1">IF(X260,OFFSET('Todas paradas'!P$1,R260+W260-1,0),"")</f>
        <v/>
      </c>
    </row>
    <row r="261" spans="11:36" x14ac:dyDescent="0.25">
      <c r="K261" s="36">
        <f t="shared" si="72"/>
        <v>259</v>
      </c>
      <c r="L261" s="36">
        <f t="shared" ca="1" si="79"/>
        <v>253</v>
      </c>
      <c r="M261" s="38">
        <f t="shared" ca="1" si="73"/>
        <v>19</v>
      </c>
      <c r="N261" s="38">
        <f t="shared" ca="1" si="74"/>
        <v>7</v>
      </c>
      <c r="O261" s="36">
        <f t="shared" ca="1" si="75"/>
        <v>0</v>
      </c>
      <c r="P261" s="36">
        <f t="shared" ca="1" si="76"/>
        <v>3</v>
      </c>
      <c r="Q261" s="36" t="str">
        <f t="shared" ca="1" si="77"/>
        <v>3D</v>
      </c>
      <c r="R261" s="36">
        <f t="shared" ca="1" si="80"/>
        <v>200</v>
      </c>
      <c r="S261" s="36">
        <f t="shared" ca="1" si="81"/>
        <v>31</v>
      </c>
      <c r="T261" s="36">
        <f t="shared" ca="1" si="82"/>
        <v>16</v>
      </c>
      <c r="U261" s="36">
        <f t="shared" ca="1" si="78"/>
        <v>13</v>
      </c>
      <c r="V261" s="39"/>
      <c r="W261" s="38">
        <f t="shared" ca="1" si="68"/>
        <v>3</v>
      </c>
      <c r="X261" s="38">
        <f t="shared" ca="1" si="69"/>
        <v>0</v>
      </c>
      <c r="Y261" s="38">
        <f t="shared" ca="1" si="71"/>
        <v>1</v>
      </c>
      <c r="Z261" s="38">
        <f t="shared" ca="1" si="70"/>
        <v>19</v>
      </c>
      <c r="AA261" s="38"/>
      <c r="AB261" s="36" t="str">
        <f t="shared" ca="1" si="83"/>
        <v>Rutas_Domingo_3</v>
      </c>
      <c r="AC261" t="str">
        <f ca="1">SUBSTITUTE(OFFSET('Todas paradas'!K$1,R261+W261-1,0),"/","_")</f>
        <v>Ruta 2_3D</v>
      </c>
      <c r="AD261" t="str">
        <f ca="1">IF(X261,OFFSET('Todas paradas'!L$1,R261+W261-1,0),OFFSET('Todas paradas'!Q$1,R261+W261-1,0))</f>
        <v>Casetas: urbanización Alameda</v>
      </c>
      <c r="AE261" s="36" t="str">
        <f ca="1">IF(X261,OFFSET('Todas paradas'!M$1,R261+W261-1,0),"")</f>
        <v/>
      </c>
      <c r="AF261" s="36" t="str">
        <f ca="1">IF(X261,OFFSET('Todas paradas'!N$1,R261+W261-1,0),"")</f>
        <v/>
      </c>
      <c r="AG261" s="36" t="str">
        <f ca="1">IF(X261,OFFSET('Todas paradas'!O$1,R261+W261-1,0),"")</f>
        <v/>
      </c>
      <c r="AH261" s="36" t="str">
        <f ca="1">IF(X261,OFFSET('Todas paradas'!P$1,R261+W261-1,0),"")</f>
        <v/>
      </c>
    </row>
    <row r="262" spans="11:36" x14ac:dyDescent="0.25">
      <c r="K262" s="36">
        <f t="shared" si="72"/>
        <v>260</v>
      </c>
      <c r="L262" s="36">
        <f t="shared" ca="1" si="79"/>
        <v>254</v>
      </c>
      <c r="M262" s="38">
        <f t="shared" ca="1" si="73"/>
        <v>20</v>
      </c>
      <c r="N262" s="38">
        <f t="shared" ca="1" si="74"/>
        <v>7</v>
      </c>
      <c r="O262" s="36">
        <f t="shared" ca="1" si="75"/>
        <v>0</v>
      </c>
      <c r="P262" s="36">
        <f t="shared" ca="1" si="76"/>
        <v>3</v>
      </c>
      <c r="Q262" s="36" t="str">
        <f t="shared" ca="1" si="77"/>
        <v>3D</v>
      </c>
      <c r="R262" s="36">
        <f t="shared" ca="1" si="80"/>
        <v>200</v>
      </c>
      <c r="S262" s="36">
        <f t="shared" ca="1" si="81"/>
        <v>31</v>
      </c>
      <c r="T262" s="36">
        <f t="shared" ca="1" si="82"/>
        <v>16</v>
      </c>
      <c r="U262" s="36">
        <f t="shared" ca="1" si="78"/>
        <v>13</v>
      </c>
      <c r="V262" s="39"/>
      <c r="W262" s="38">
        <f t="shared" ca="1" si="68"/>
        <v>4</v>
      </c>
      <c r="X262" s="38">
        <f t="shared" ca="1" si="69"/>
        <v>0</v>
      </c>
      <c r="Y262" s="38">
        <f t="shared" ca="1" si="71"/>
        <v>1</v>
      </c>
      <c r="Z262" s="38">
        <f t="shared" ca="1" si="70"/>
        <v>20</v>
      </c>
      <c r="AA262" s="38"/>
      <c r="AB262" s="36" t="str">
        <f t="shared" ca="1" si="83"/>
        <v>Rutas_Domingo_3</v>
      </c>
      <c r="AC262" t="str">
        <f ca="1">SUBSTITUTE(OFFSET('Todas paradas'!K$1,R262+W262-1,0),"/","_")</f>
        <v>Ruta 2_3D</v>
      </c>
      <c r="AD262" t="str">
        <f ca="1">IF(X262,OFFSET('Todas paradas'!L$1,R262+W262-1,0),OFFSET('Todas paradas'!Q$1,R262+W262-1,0))</f>
        <v>Casetas (frente nº 52)</v>
      </c>
      <c r="AE262" s="36" t="str">
        <f ca="1">IF(X262,OFFSET('Todas paradas'!M$1,R262+W262-1,0),"")</f>
        <v/>
      </c>
      <c r="AF262" s="36" t="str">
        <f ca="1">IF(X262,OFFSET('Todas paradas'!N$1,R262+W262-1,0),"")</f>
        <v/>
      </c>
      <c r="AG262" s="36" t="str">
        <f ca="1">IF(X262,OFFSET('Todas paradas'!O$1,R262+W262-1,0),"")</f>
        <v/>
      </c>
      <c r="AH262" s="36" t="str">
        <f ca="1">IF(X262,OFFSET('Todas paradas'!P$1,R262+W262-1,0),"")</f>
        <v/>
      </c>
    </row>
    <row r="263" spans="11:36" x14ac:dyDescent="0.25">
      <c r="K263" s="36">
        <f t="shared" si="72"/>
        <v>261</v>
      </c>
      <c r="L263" s="36">
        <f t="shared" ca="1" si="79"/>
        <v>255</v>
      </c>
      <c r="M263" s="38">
        <f t="shared" ca="1" si="73"/>
        <v>21</v>
      </c>
      <c r="N263" s="38">
        <f t="shared" ca="1" si="74"/>
        <v>7</v>
      </c>
      <c r="O263" s="36">
        <f t="shared" ca="1" si="75"/>
        <v>0</v>
      </c>
      <c r="P263" s="36">
        <f t="shared" ca="1" si="76"/>
        <v>3</v>
      </c>
      <c r="Q263" s="36" t="str">
        <f t="shared" ca="1" si="77"/>
        <v>3D</v>
      </c>
      <c r="R263" s="36">
        <f t="shared" ca="1" si="80"/>
        <v>200</v>
      </c>
      <c r="S263" s="36">
        <f t="shared" ca="1" si="81"/>
        <v>31</v>
      </c>
      <c r="T263" s="36">
        <f t="shared" ca="1" si="82"/>
        <v>16</v>
      </c>
      <c r="U263" s="36">
        <f t="shared" ca="1" si="78"/>
        <v>13</v>
      </c>
      <c r="V263" s="39"/>
      <c r="W263" s="38">
        <f t="shared" ca="1" si="68"/>
        <v>5</v>
      </c>
      <c r="X263" s="38">
        <f t="shared" ca="1" si="69"/>
        <v>0</v>
      </c>
      <c r="Y263" s="38">
        <f t="shared" ca="1" si="71"/>
        <v>1</v>
      </c>
      <c r="Z263" s="38">
        <f t="shared" ca="1" si="70"/>
        <v>21</v>
      </c>
      <c r="AA263" s="38"/>
      <c r="AB263" s="36" t="str">
        <f t="shared" ca="1" si="83"/>
        <v>Rutas_Domingo_3</v>
      </c>
      <c r="AC263" t="str">
        <f ca="1">SUBSTITUTE(OFFSET('Todas paradas'!K$1,R263+W263-1,0),"/","_")</f>
        <v>Ruta 2_3D</v>
      </c>
      <c r="AD263" t="str">
        <f ca="1">IF(X263,OFFSET('Todas paradas'!L$1,R263+W263-1,0),OFFSET('Todas paradas'!Q$1,R263+W263-1,0))</f>
        <v>Casetas: (frente C/ Canteras)</v>
      </c>
      <c r="AE263" s="36" t="str">
        <f ca="1">IF(X263,OFFSET('Todas paradas'!M$1,R263+W263-1,0),"")</f>
        <v/>
      </c>
      <c r="AF263" s="36" t="str">
        <f ca="1">IF(X263,OFFSET('Todas paradas'!N$1,R263+W263-1,0),"")</f>
        <v/>
      </c>
      <c r="AG263" s="36" t="str">
        <f ca="1">IF(X263,OFFSET('Todas paradas'!O$1,R263+W263-1,0),"")</f>
        <v/>
      </c>
      <c r="AH263" s="36" t="str">
        <f ca="1">IF(X263,OFFSET('Todas paradas'!P$1,R263+W263-1,0),"")</f>
        <v/>
      </c>
    </row>
    <row r="264" spans="11:36" x14ac:dyDescent="0.25">
      <c r="K264" s="36">
        <f t="shared" si="72"/>
        <v>262</v>
      </c>
      <c r="L264" s="36">
        <f t="shared" ca="1" si="79"/>
        <v>256</v>
      </c>
      <c r="M264" s="38">
        <f t="shared" ca="1" si="73"/>
        <v>22</v>
      </c>
      <c r="N264" s="38">
        <f t="shared" ca="1" si="74"/>
        <v>7</v>
      </c>
      <c r="O264" s="36">
        <f t="shared" ca="1" si="75"/>
        <v>0</v>
      </c>
      <c r="P264" s="36">
        <f t="shared" ca="1" si="76"/>
        <v>3</v>
      </c>
      <c r="Q264" s="36" t="str">
        <f t="shared" ca="1" si="77"/>
        <v>3D</v>
      </c>
      <c r="R264" s="36">
        <f t="shared" ca="1" si="80"/>
        <v>200</v>
      </c>
      <c r="S264" s="36">
        <f t="shared" ca="1" si="81"/>
        <v>31</v>
      </c>
      <c r="T264" s="36">
        <f t="shared" ca="1" si="82"/>
        <v>16</v>
      </c>
      <c r="U264" s="36">
        <f t="shared" ca="1" si="78"/>
        <v>13</v>
      </c>
      <c r="V264" s="39"/>
      <c r="W264" s="38">
        <f t="shared" ca="1" si="68"/>
        <v>6</v>
      </c>
      <c r="X264" s="38">
        <f t="shared" ca="1" si="69"/>
        <v>0</v>
      </c>
      <c r="Y264" s="38">
        <f t="shared" ca="1" si="71"/>
        <v>1</v>
      </c>
      <c r="Z264" s="38">
        <f t="shared" ca="1" si="70"/>
        <v>22</v>
      </c>
      <c r="AA264" s="38"/>
      <c r="AB264" s="36" t="str">
        <f t="shared" ca="1" si="83"/>
        <v>Rutas_Domingo_3</v>
      </c>
      <c r="AC264" t="str">
        <f ca="1">SUBSTITUTE(OFFSET('Todas paradas'!K$1,R264+W264-1,0),"/","_")</f>
        <v>Ruta 2_3D</v>
      </c>
      <c r="AD264" t="str">
        <f ca="1">IF(X264,OFFSET('Todas paradas'!L$1,R264+W264-1,0),OFFSET('Todas paradas'!Q$1,R264+W264-1,0))</f>
        <v>Ctra. Logroño desvío Utebo (Pd. Bus)</v>
      </c>
      <c r="AE264" s="36" t="str">
        <f ca="1">IF(X264,OFFSET('Todas paradas'!M$1,R264+W264-1,0),"")</f>
        <v/>
      </c>
      <c r="AF264" s="36" t="str">
        <f ca="1">IF(X264,OFFSET('Todas paradas'!N$1,R264+W264-1,0),"")</f>
        <v/>
      </c>
      <c r="AG264" s="36" t="str">
        <f ca="1">IF(X264,OFFSET('Todas paradas'!O$1,R264+W264-1,0),"")</f>
        <v/>
      </c>
      <c r="AH264" s="36" t="str">
        <f ca="1">IF(X264,OFFSET('Todas paradas'!P$1,R264+W264-1,0),"")</f>
        <v/>
      </c>
    </row>
    <row r="265" spans="11:36" x14ac:dyDescent="0.25">
      <c r="K265" s="36">
        <f t="shared" si="72"/>
        <v>263</v>
      </c>
      <c r="L265" s="36">
        <f t="shared" ca="1" si="79"/>
        <v>257</v>
      </c>
      <c r="M265" s="38">
        <f t="shared" ca="1" si="73"/>
        <v>23</v>
      </c>
      <c r="N265" s="38">
        <f t="shared" ca="1" si="74"/>
        <v>7</v>
      </c>
      <c r="O265" s="36">
        <f t="shared" ca="1" si="75"/>
        <v>0</v>
      </c>
      <c r="P265" s="36">
        <f t="shared" ca="1" si="76"/>
        <v>3</v>
      </c>
      <c r="Q265" s="36" t="str">
        <f t="shared" ca="1" si="77"/>
        <v>3D</v>
      </c>
      <c r="R265" s="36">
        <f t="shared" ca="1" si="80"/>
        <v>200</v>
      </c>
      <c r="S265" s="36">
        <f t="shared" ca="1" si="81"/>
        <v>31</v>
      </c>
      <c r="T265" s="36">
        <f t="shared" ca="1" si="82"/>
        <v>16</v>
      </c>
      <c r="U265" s="36">
        <f t="shared" ca="1" si="78"/>
        <v>13</v>
      </c>
      <c r="V265" s="39"/>
      <c r="W265" s="38">
        <f t="shared" ca="1" si="68"/>
        <v>7</v>
      </c>
      <c r="X265" s="38">
        <f t="shared" ca="1" si="69"/>
        <v>0</v>
      </c>
      <c r="Y265" s="38">
        <f t="shared" ca="1" si="71"/>
        <v>1</v>
      </c>
      <c r="Z265" s="38">
        <f t="shared" ca="1" si="70"/>
        <v>23</v>
      </c>
      <c r="AA265" s="38"/>
      <c r="AB265" s="36" t="str">
        <f t="shared" ca="1" si="83"/>
        <v>Rutas_Domingo_3</v>
      </c>
      <c r="AC265" t="str">
        <f ca="1">SUBSTITUTE(OFFSET('Todas paradas'!K$1,R265+W265-1,0),"/","_")</f>
        <v>Ruta 2_3D</v>
      </c>
      <c r="AD265" t="str">
        <f ca="1">IF(X265,OFFSET('Todas paradas'!L$1,R265+W265-1,0),OFFSET('Todas paradas'!Q$1,R265+W265-1,0))</f>
        <v>Ctra. Logroño desvío Monzalbarba (Pd. Bus)</v>
      </c>
      <c r="AE265" s="36" t="str">
        <f ca="1">IF(X265,OFFSET('Todas paradas'!M$1,R265+W265-1,0),"")</f>
        <v/>
      </c>
      <c r="AF265" s="36" t="str">
        <f ca="1">IF(X265,OFFSET('Todas paradas'!N$1,R265+W265-1,0),"")</f>
        <v/>
      </c>
      <c r="AG265" s="36" t="str">
        <f ca="1">IF(X265,OFFSET('Todas paradas'!O$1,R265+W265-1,0),"")</f>
        <v/>
      </c>
      <c r="AH265" s="36" t="str">
        <f ca="1">IF(X265,OFFSET('Todas paradas'!P$1,R265+W265-1,0),"")</f>
        <v/>
      </c>
    </row>
    <row r="266" spans="11:36" x14ac:dyDescent="0.25">
      <c r="K266" s="36">
        <f t="shared" si="72"/>
        <v>264</v>
      </c>
      <c r="L266" s="36">
        <f t="shared" ca="1" si="79"/>
        <v>258</v>
      </c>
      <c r="M266" s="38">
        <f t="shared" ca="1" si="73"/>
        <v>24</v>
      </c>
      <c r="N266" s="38">
        <f t="shared" ca="1" si="74"/>
        <v>7</v>
      </c>
      <c r="O266" s="36">
        <f t="shared" ca="1" si="75"/>
        <v>0</v>
      </c>
      <c r="P266" s="36">
        <f t="shared" ca="1" si="76"/>
        <v>3</v>
      </c>
      <c r="Q266" s="36" t="str">
        <f t="shared" ca="1" si="77"/>
        <v>3D</v>
      </c>
      <c r="R266" s="36">
        <f t="shared" ca="1" si="80"/>
        <v>200</v>
      </c>
      <c r="S266" s="36">
        <f t="shared" ca="1" si="81"/>
        <v>31</v>
      </c>
      <c r="T266" s="36">
        <f t="shared" ca="1" si="82"/>
        <v>16</v>
      </c>
      <c r="U266" s="36">
        <f t="shared" ca="1" si="78"/>
        <v>13</v>
      </c>
      <c r="V266" s="39"/>
      <c r="W266" s="38">
        <f t="shared" ca="1" si="68"/>
        <v>8</v>
      </c>
      <c r="X266" s="38">
        <f t="shared" ca="1" si="69"/>
        <v>0</v>
      </c>
      <c r="Y266" s="38">
        <f t="shared" ca="1" si="71"/>
        <v>1</v>
      </c>
      <c r="Z266" s="38">
        <f t="shared" ca="1" si="70"/>
        <v>24</v>
      </c>
      <c r="AA266" s="38"/>
      <c r="AB266" s="36" t="str">
        <f t="shared" ca="1" si="83"/>
        <v>Rutas_Domingo_3</v>
      </c>
      <c r="AC266" t="str">
        <f ca="1">SUBSTITUTE(OFFSET('Todas paradas'!K$1,R266+W266-1,0),"/","_")</f>
        <v>Ruta 2_3D</v>
      </c>
      <c r="AD266" t="str">
        <f ca="1">IF(X266,OFFSET('Todas paradas'!L$1,R266+W266-1,0),OFFSET('Todas paradas'!Q$1,R266+W266-1,0))</f>
        <v>Torres San Lamberto "Punto 0" (Pd. Bus)</v>
      </c>
      <c r="AE266" s="36" t="str">
        <f ca="1">IF(X266,OFFSET('Todas paradas'!M$1,R266+W266-1,0),"")</f>
        <v/>
      </c>
      <c r="AF266" s="36" t="str">
        <f ca="1">IF(X266,OFFSET('Todas paradas'!N$1,R266+W266-1,0),"")</f>
        <v/>
      </c>
      <c r="AG266" s="36" t="str">
        <f ca="1">IF(X266,OFFSET('Todas paradas'!O$1,R266+W266-1,0),"")</f>
        <v/>
      </c>
      <c r="AH266" s="36" t="str">
        <f ca="1">IF(X266,OFFSET('Todas paradas'!P$1,R266+W266-1,0),"")</f>
        <v/>
      </c>
    </row>
    <row r="267" spans="11:36" x14ac:dyDescent="0.25">
      <c r="K267" s="36">
        <f t="shared" si="72"/>
        <v>265</v>
      </c>
      <c r="L267" s="36">
        <f t="shared" ca="1" si="79"/>
        <v>259</v>
      </c>
      <c r="M267" s="38">
        <f t="shared" ca="1" si="73"/>
        <v>25</v>
      </c>
      <c r="N267" s="38">
        <f t="shared" ca="1" si="74"/>
        <v>7</v>
      </c>
      <c r="O267" s="36">
        <f t="shared" ca="1" si="75"/>
        <v>0</v>
      </c>
      <c r="P267" s="36">
        <f t="shared" ca="1" si="76"/>
        <v>3</v>
      </c>
      <c r="Q267" s="36" t="str">
        <f t="shared" ca="1" si="77"/>
        <v>3D</v>
      </c>
      <c r="R267" s="36">
        <f t="shared" ca="1" si="80"/>
        <v>200</v>
      </c>
      <c r="S267" s="36">
        <f t="shared" ca="1" si="81"/>
        <v>31</v>
      </c>
      <c r="T267" s="36">
        <f t="shared" ca="1" si="82"/>
        <v>16</v>
      </c>
      <c r="U267" s="36">
        <f t="shared" ca="1" si="78"/>
        <v>13</v>
      </c>
      <c r="V267" s="39"/>
      <c r="W267" s="38">
        <f t="shared" ca="1" si="68"/>
        <v>9</v>
      </c>
      <c r="X267" s="38">
        <f t="shared" ca="1" si="69"/>
        <v>0</v>
      </c>
      <c r="Y267" s="38">
        <f t="shared" ca="1" si="71"/>
        <v>1</v>
      </c>
      <c r="Z267" s="38">
        <f t="shared" ca="1" si="70"/>
        <v>25</v>
      </c>
      <c r="AA267" s="38"/>
      <c r="AB267" s="36" t="str">
        <f t="shared" ca="1" si="83"/>
        <v>Rutas_Domingo_3</v>
      </c>
      <c r="AC267" t="str">
        <f ca="1">SUBSTITUTE(OFFSET('Todas paradas'!K$1,R267+W267-1,0),"/","_")</f>
        <v>Ruta 2_3D</v>
      </c>
      <c r="AD267" t="str">
        <f ca="1">IF(X267,OFFSET('Todas paradas'!L$1,R267+W267-1,0),OFFSET('Todas paradas'!Q$1,R267+W267-1,0))</f>
        <v>Avd. Navarra, nº 183 (Pd. Bus)</v>
      </c>
      <c r="AE267" s="36" t="str">
        <f ca="1">IF(X267,OFFSET('Todas paradas'!M$1,R267+W267-1,0),"")</f>
        <v/>
      </c>
      <c r="AF267" s="36" t="str">
        <f ca="1">IF(X267,OFFSET('Todas paradas'!N$1,R267+W267-1,0),"")</f>
        <v/>
      </c>
      <c r="AG267" s="36" t="str">
        <f ca="1">IF(X267,OFFSET('Todas paradas'!O$1,R267+W267-1,0),"")</f>
        <v/>
      </c>
      <c r="AH267" s="36" t="str">
        <f ca="1">IF(X267,OFFSET('Todas paradas'!P$1,R267+W267-1,0),"")</f>
        <v/>
      </c>
    </row>
    <row r="268" spans="11:36" x14ac:dyDescent="0.25">
      <c r="K268" s="36">
        <f t="shared" si="72"/>
        <v>266</v>
      </c>
      <c r="L268" s="36">
        <f t="shared" ca="1" si="79"/>
        <v>260</v>
      </c>
      <c r="M268" s="38">
        <f t="shared" ca="1" si="73"/>
        <v>26</v>
      </c>
      <c r="N268" s="38">
        <f t="shared" ca="1" si="74"/>
        <v>7</v>
      </c>
      <c r="O268" s="36">
        <f t="shared" ca="1" si="75"/>
        <v>0</v>
      </c>
      <c r="P268" s="36">
        <f t="shared" ca="1" si="76"/>
        <v>3</v>
      </c>
      <c r="Q268" s="36" t="str">
        <f t="shared" ca="1" si="77"/>
        <v>3D</v>
      </c>
      <c r="R268" s="36">
        <f t="shared" ca="1" si="80"/>
        <v>200</v>
      </c>
      <c r="S268" s="36">
        <f t="shared" ca="1" si="81"/>
        <v>31</v>
      </c>
      <c r="T268" s="36">
        <f t="shared" ca="1" si="82"/>
        <v>16</v>
      </c>
      <c r="U268" s="36">
        <f t="shared" ca="1" si="78"/>
        <v>13</v>
      </c>
      <c r="V268" s="39"/>
      <c r="W268" s="38">
        <f t="shared" ca="1" si="68"/>
        <v>10</v>
      </c>
      <c r="X268" s="38">
        <f t="shared" ca="1" si="69"/>
        <v>0</v>
      </c>
      <c r="Y268" s="38">
        <f t="shared" ca="1" si="71"/>
        <v>1</v>
      </c>
      <c r="Z268" s="38">
        <f t="shared" ca="1" si="70"/>
        <v>26</v>
      </c>
      <c r="AA268" s="38"/>
      <c r="AB268" s="36" t="str">
        <f t="shared" ca="1" si="83"/>
        <v>Rutas_Domingo_3</v>
      </c>
      <c r="AC268" t="str">
        <f ca="1">SUBSTITUTE(OFFSET('Todas paradas'!K$1,R268+W268-1,0),"/","_")</f>
        <v>Ruta 2_3D</v>
      </c>
      <c r="AD268" t="str">
        <f ca="1">IF(X268,OFFSET('Todas paradas'!L$1,R268+W268-1,0),OFFSET('Todas paradas'!Q$1,R268+W268-1,0))</f>
        <v>C/ Rioja (rotonda frente estación del AVE)</v>
      </c>
      <c r="AE268" s="36" t="str">
        <f ca="1">IF(X268,OFFSET('Todas paradas'!M$1,R268+W268-1,0),"")</f>
        <v/>
      </c>
      <c r="AF268" s="36" t="str">
        <f ca="1">IF(X268,OFFSET('Todas paradas'!N$1,R268+W268-1,0),"")</f>
        <v/>
      </c>
      <c r="AG268" s="36" t="str">
        <f ca="1">IF(X268,OFFSET('Todas paradas'!O$1,R268+W268-1,0),"")</f>
        <v/>
      </c>
      <c r="AH268" s="36" t="str">
        <f ca="1">IF(X268,OFFSET('Todas paradas'!P$1,R268+W268-1,0),"")</f>
        <v/>
      </c>
    </row>
    <row r="269" spans="11:36" x14ac:dyDescent="0.25">
      <c r="K269" s="36">
        <f t="shared" si="72"/>
        <v>267</v>
      </c>
      <c r="L269" s="36">
        <f t="shared" ca="1" si="79"/>
        <v>261</v>
      </c>
      <c r="M269" s="38">
        <f t="shared" ca="1" si="73"/>
        <v>27</v>
      </c>
      <c r="N269" s="38">
        <f t="shared" ca="1" si="74"/>
        <v>7</v>
      </c>
      <c r="O269" s="36">
        <f t="shared" ca="1" si="75"/>
        <v>0</v>
      </c>
      <c r="P269" s="36">
        <f t="shared" ca="1" si="76"/>
        <v>3</v>
      </c>
      <c r="Q269" s="36" t="str">
        <f t="shared" ca="1" si="77"/>
        <v>3D</v>
      </c>
      <c r="R269" s="36">
        <f t="shared" ca="1" si="80"/>
        <v>200</v>
      </c>
      <c r="S269" s="36">
        <f t="shared" ca="1" si="81"/>
        <v>31</v>
      </c>
      <c r="T269" s="36">
        <f t="shared" ca="1" si="82"/>
        <v>16</v>
      </c>
      <c r="U269" s="36">
        <f t="shared" ca="1" si="78"/>
        <v>13</v>
      </c>
      <c r="V269" s="39"/>
      <c r="W269" s="38">
        <f t="shared" ca="1" si="68"/>
        <v>11</v>
      </c>
      <c r="X269" s="38">
        <f t="shared" ca="1" si="69"/>
        <v>0</v>
      </c>
      <c r="Y269" s="38">
        <f t="shared" ca="1" si="71"/>
        <v>1</v>
      </c>
      <c r="Z269" s="38">
        <f t="shared" ca="1" si="70"/>
        <v>27</v>
      </c>
      <c r="AA269" s="38"/>
      <c r="AB269" s="36" t="str">
        <f t="shared" ca="1" si="83"/>
        <v>Rutas_Domingo_3</v>
      </c>
      <c r="AC269" t="str">
        <f ca="1">SUBSTITUTE(OFFSET('Todas paradas'!K$1,R269+W269-1,0),"/","_")</f>
        <v>Ruta 2_3D</v>
      </c>
      <c r="AD269" t="str">
        <f ca="1">IF(X269,OFFSET('Todas paradas'!L$1,R269+W269-1,0),OFFSET('Todas paradas'!Q$1,R269+W269-1,0))</f>
        <v>Pablo Gargallo (esq. Puerta Sancho)</v>
      </c>
      <c r="AE269" s="36" t="str">
        <f ca="1">IF(X269,OFFSET('Todas paradas'!M$1,R269+W269-1,0),"")</f>
        <v/>
      </c>
      <c r="AF269" s="36" t="str">
        <f ca="1">IF(X269,OFFSET('Todas paradas'!N$1,R269+W269-1,0),"")</f>
        <v/>
      </c>
      <c r="AG269" s="36" t="str">
        <f ca="1">IF(X269,OFFSET('Todas paradas'!O$1,R269+W269-1,0),"")</f>
        <v/>
      </c>
      <c r="AH269" s="36" t="str">
        <f ca="1">IF(X269,OFFSET('Todas paradas'!P$1,R269+W269-1,0),"")</f>
        <v/>
      </c>
    </row>
    <row r="270" spans="11:36" x14ac:dyDescent="0.25">
      <c r="K270" s="36">
        <f t="shared" si="72"/>
        <v>268</v>
      </c>
      <c r="L270" s="36">
        <f t="shared" ca="1" si="79"/>
        <v>262</v>
      </c>
      <c r="M270" s="38">
        <f t="shared" ca="1" si="73"/>
        <v>28</v>
      </c>
      <c r="N270" s="38">
        <f t="shared" ca="1" si="74"/>
        <v>7</v>
      </c>
      <c r="O270" s="36">
        <f t="shared" ca="1" si="75"/>
        <v>0</v>
      </c>
      <c r="P270" s="36">
        <f t="shared" ca="1" si="76"/>
        <v>3</v>
      </c>
      <c r="Q270" s="36" t="str">
        <f t="shared" ca="1" si="77"/>
        <v>3D</v>
      </c>
      <c r="R270" s="36">
        <f t="shared" ca="1" si="80"/>
        <v>200</v>
      </c>
      <c r="S270" s="36">
        <f t="shared" ca="1" si="81"/>
        <v>31</v>
      </c>
      <c r="T270" s="36">
        <f t="shared" ca="1" si="82"/>
        <v>16</v>
      </c>
      <c r="U270" s="36">
        <f t="shared" ca="1" si="78"/>
        <v>13</v>
      </c>
      <c r="V270" s="39"/>
      <c r="W270" s="38">
        <f t="shared" ca="1" si="68"/>
        <v>12</v>
      </c>
      <c r="X270" s="38">
        <f t="shared" ca="1" si="69"/>
        <v>0</v>
      </c>
      <c r="Y270" s="38">
        <f t="shared" ca="1" si="71"/>
        <v>1</v>
      </c>
      <c r="Z270" s="38">
        <f t="shared" ca="1" si="70"/>
        <v>28</v>
      </c>
      <c r="AA270" s="38"/>
      <c r="AB270" s="38" t="str">
        <f t="shared" ca="1" si="83"/>
        <v>Rutas_Domingo_3</v>
      </c>
      <c r="AC270" t="str">
        <f ca="1">SUBSTITUTE(OFFSET('Todas paradas'!K$1,R270+W270-1,0),"/","_")</f>
        <v>Ruta 2_3D</v>
      </c>
      <c r="AD270" s="39" t="str">
        <f ca="1">IF(X270,OFFSET('Todas paradas'!L$1,R270+W270-1,0),OFFSET('Todas paradas'!Q$1,R270+W270-1,0))</f>
        <v>Plaza Roma (esq. C/ Escusura)</v>
      </c>
      <c r="AE270" s="38" t="str">
        <f ca="1">IF(X270,OFFSET('Todas paradas'!M$1,R270+W270-1,0),"")</f>
        <v/>
      </c>
      <c r="AF270" s="38" t="str">
        <f ca="1">IF(X270,OFFSET('Todas paradas'!N$1,R270+W270-1,0),"")</f>
        <v/>
      </c>
      <c r="AG270" s="38" t="str">
        <f ca="1">IF(X270,OFFSET('Todas paradas'!O$1,R270+W270-1,0),"")</f>
        <v/>
      </c>
      <c r="AH270" s="38" t="str">
        <f ca="1">IF(X270,OFFSET('Todas paradas'!P$1,R270+W270-1,0),"")</f>
        <v/>
      </c>
      <c r="AI270" s="39"/>
      <c r="AJ270" s="39"/>
    </row>
    <row r="271" spans="11:36" x14ac:dyDescent="0.25">
      <c r="K271" s="36">
        <f t="shared" si="72"/>
        <v>269</v>
      </c>
      <c r="L271" s="36">
        <f t="shared" ca="1" si="79"/>
        <v>263</v>
      </c>
      <c r="M271" s="38">
        <f t="shared" ca="1" si="73"/>
        <v>29</v>
      </c>
      <c r="N271" s="38">
        <f t="shared" ca="1" si="74"/>
        <v>7</v>
      </c>
      <c r="O271" s="36">
        <f t="shared" ca="1" si="75"/>
        <v>0</v>
      </c>
      <c r="P271" s="36">
        <f t="shared" ca="1" si="76"/>
        <v>3</v>
      </c>
      <c r="Q271" s="36" t="str">
        <f t="shared" ca="1" si="77"/>
        <v>3D</v>
      </c>
      <c r="R271" s="36">
        <f t="shared" ca="1" si="80"/>
        <v>200</v>
      </c>
      <c r="S271" s="36">
        <f t="shared" ca="1" si="81"/>
        <v>31</v>
      </c>
      <c r="T271" s="36">
        <f t="shared" ca="1" si="82"/>
        <v>16</v>
      </c>
      <c r="U271" s="36">
        <f t="shared" ca="1" si="78"/>
        <v>13</v>
      </c>
      <c r="V271" s="39"/>
      <c r="W271" s="38">
        <f t="shared" ca="1" si="68"/>
        <v>13</v>
      </c>
      <c r="X271" s="38">
        <f t="shared" ca="1" si="69"/>
        <v>0</v>
      </c>
      <c r="Y271" s="38">
        <f t="shared" ca="1" si="71"/>
        <v>1</v>
      </c>
      <c r="Z271" s="38">
        <f t="shared" ca="1" si="70"/>
        <v>29</v>
      </c>
      <c r="AA271" s="38"/>
      <c r="AB271" s="38" t="str">
        <f t="shared" ca="1" si="83"/>
        <v>Rutas_Domingo_3</v>
      </c>
      <c r="AC271" t="str">
        <f ca="1">SUBSTITUTE(OFFSET('Todas paradas'!K$1,R271+W271-1,0),"/","_")</f>
        <v>Ruta 2_3D</v>
      </c>
      <c r="AD271" s="39" t="str">
        <f ca="1">IF(X271,OFFSET('Todas paradas'!L$1,R271+W271-1,0),OFFSET('Todas paradas'!Q$1,R271+W271-1,0))</f>
        <v>Avd. Goya (esq. Baltasar Gracián)</v>
      </c>
      <c r="AE271" s="38" t="str">
        <f ca="1">IF(X271,OFFSET('Todas paradas'!M$1,R271+W271-1,0),"")</f>
        <v/>
      </c>
      <c r="AF271" s="38" t="str">
        <f ca="1">IF(X271,OFFSET('Todas paradas'!N$1,R271+W271-1,0),"")</f>
        <v/>
      </c>
      <c r="AG271" s="38" t="str">
        <f ca="1">IF(X271,OFFSET('Todas paradas'!O$1,R271+W271-1,0),"")</f>
        <v/>
      </c>
      <c r="AH271" s="38" t="str">
        <f ca="1">IF(X271,OFFSET('Todas paradas'!P$1,R271+W271-1,0),"")</f>
        <v/>
      </c>
      <c r="AI271" s="39"/>
      <c r="AJ271" s="39"/>
    </row>
    <row r="272" spans="11:36" x14ac:dyDescent="0.25">
      <c r="K272" s="36">
        <f t="shared" si="72"/>
        <v>270</v>
      </c>
      <c r="L272" s="36">
        <f t="shared" ca="1" si="79"/>
        <v>264</v>
      </c>
      <c r="M272" s="38">
        <f t="shared" ca="1" si="73"/>
        <v>30</v>
      </c>
      <c r="N272" s="38">
        <f t="shared" ca="1" si="74"/>
        <v>7</v>
      </c>
      <c r="O272" s="36">
        <f t="shared" ca="1" si="75"/>
        <v>0</v>
      </c>
      <c r="P272" s="36">
        <f t="shared" ca="1" si="76"/>
        <v>3</v>
      </c>
      <c r="Q272" s="36" t="str">
        <f t="shared" ca="1" si="77"/>
        <v>3D</v>
      </c>
      <c r="R272" s="36">
        <f t="shared" ca="1" si="80"/>
        <v>200</v>
      </c>
      <c r="S272" s="36">
        <f t="shared" ca="1" si="81"/>
        <v>31</v>
      </c>
      <c r="T272" s="36">
        <f t="shared" ca="1" si="82"/>
        <v>16</v>
      </c>
      <c r="U272" s="36">
        <f t="shared" ca="1" si="78"/>
        <v>13</v>
      </c>
      <c r="V272" s="39"/>
      <c r="W272" s="38">
        <f t="shared" ca="1" si="68"/>
        <v>14</v>
      </c>
      <c r="X272" s="38">
        <f t="shared" ca="1" si="69"/>
        <v>0</v>
      </c>
      <c r="Y272" s="38">
        <f t="shared" ca="1" si="71"/>
        <v>1</v>
      </c>
      <c r="Z272" s="38">
        <f t="shared" ca="1" si="70"/>
        <v>30</v>
      </c>
      <c r="AA272" s="38"/>
      <c r="AB272" s="38" t="str">
        <f t="shared" ca="1" si="83"/>
        <v>Rutas_Domingo_3</v>
      </c>
      <c r="AC272" t="str">
        <f ca="1">SUBSTITUTE(OFFSET('Todas paradas'!K$1,R272+W272-1,0),"/","_")</f>
        <v>Ruta 2_3D</v>
      </c>
      <c r="AD272" s="39" t="str">
        <f ca="1">IF(X272,OFFSET('Todas paradas'!L$1,R272+W272-1,0),OFFSET('Todas paradas'!Q$1,R272+W272-1,0))</f>
        <v>Plaza San Francisco (Kiosco Prensa - Pd. Bus)</v>
      </c>
      <c r="AE272" s="38" t="str">
        <f ca="1">IF(X272,OFFSET('Todas paradas'!M$1,R272+W272-1,0),"")</f>
        <v/>
      </c>
      <c r="AF272" s="38" t="str">
        <f ca="1">IF(X272,OFFSET('Todas paradas'!N$1,R272+W272-1,0),"")</f>
        <v/>
      </c>
      <c r="AG272" s="38" t="str">
        <f ca="1">IF(X272,OFFSET('Todas paradas'!O$1,R272+W272-1,0),"")</f>
        <v/>
      </c>
      <c r="AH272" s="38" t="str">
        <f ca="1">IF(X272,OFFSET('Todas paradas'!P$1,R272+W272-1,0),"")</f>
        <v/>
      </c>
      <c r="AI272" s="39"/>
      <c r="AJ272" s="39"/>
    </row>
    <row r="273" spans="11:34" x14ac:dyDescent="0.25">
      <c r="K273" s="36">
        <f t="shared" si="72"/>
        <v>271</v>
      </c>
      <c r="L273" s="36">
        <f t="shared" ca="1" si="79"/>
        <v>265</v>
      </c>
      <c r="M273" s="38">
        <f t="shared" ca="1" si="73"/>
        <v>31</v>
      </c>
      <c r="N273" s="38">
        <f t="shared" ca="1" si="74"/>
        <v>7</v>
      </c>
      <c r="O273" s="36">
        <f t="shared" ca="1" si="75"/>
        <v>1</v>
      </c>
      <c r="P273" s="36">
        <f t="shared" ca="1" si="76"/>
        <v>3</v>
      </c>
      <c r="Q273" s="36" t="str">
        <f t="shared" ca="1" si="77"/>
        <v>3D</v>
      </c>
      <c r="R273" s="36">
        <f t="shared" ca="1" si="80"/>
        <v>200</v>
      </c>
      <c r="S273" s="36">
        <f t="shared" ca="1" si="81"/>
        <v>31</v>
      </c>
      <c r="T273" s="36">
        <f t="shared" ca="1" si="82"/>
        <v>16</v>
      </c>
      <c r="U273" s="36">
        <f t="shared" ca="1" si="78"/>
        <v>13</v>
      </c>
      <c r="V273" s="39"/>
      <c r="W273" s="38">
        <f t="shared" ca="1" si="68"/>
        <v>15</v>
      </c>
      <c r="X273" s="38">
        <f t="shared" ca="1" si="69"/>
        <v>0</v>
      </c>
      <c r="Y273" s="38">
        <f t="shared" ca="1" si="71"/>
        <v>1</v>
      </c>
      <c r="Z273" s="38">
        <f t="shared" ca="1" si="70"/>
        <v>31</v>
      </c>
      <c r="AA273" s="38"/>
      <c r="AB273" s="36" t="str">
        <f t="shared" ca="1" si="83"/>
        <v>Rutas_Domingo_3</v>
      </c>
      <c r="AC273" t="str">
        <f ca="1">SUBSTITUTE(OFFSET('Todas paradas'!K$1,R273+W273-1,0),"/","_")</f>
        <v>Ruta 2_3D</v>
      </c>
      <c r="AD273" t="str">
        <f ca="1">IF(X273,OFFSET('Todas paradas'!L$1,R273+W273-1,0),OFFSET('Todas paradas'!Q$1,R273+W273-1,0))</f>
        <v>Violante de Hungría (frente nº 7 - Pd. Bus)</v>
      </c>
      <c r="AE273" s="36" t="str">
        <f ca="1">IF(X273,OFFSET('Todas paradas'!M$1,R273+W273-1,0),"")</f>
        <v/>
      </c>
      <c r="AF273" s="36" t="str">
        <f ca="1">IF(X273,OFFSET('Todas paradas'!N$1,R273+W273-1,0),"")</f>
        <v/>
      </c>
      <c r="AG273" s="36" t="str">
        <f ca="1">IF(X273,OFFSET('Todas paradas'!O$1,R273+W273-1,0),"")</f>
        <v/>
      </c>
      <c r="AH273" s="36" t="str">
        <f ca="1">IF(X273,OFFSET('Todas paradas'!P$1,R273+W273-1,0),"")</f>
        <v/>
      </c>
    </row>
    <row r="274" spans="11:34" x14ac:dyDescent="0.25">
      <c r="K274" s="36">
        <f t="shared" si="72"/>
        <v>272</v>
      </c>
      <c r="L274" s="36">
        <f t="shared" ca="1" si="79"/>
        <v>265</v>
      </c>
      <c r="M274" s="38">
        <f t="shared" ca="1" si="73"/>
        <v>1</v>
      </c>
      <c r="N274" s="38">
        <f t="shared" ca="1" si="74"/>
        <v>8</v>
      </c>
      <c r="O274" s="36">
        <f t="shared" ca="1" si="75"/>
        <v>0</v>
      </c>
      <c r="P274" s="36">
        <f t="shared" ca="1" si="76"/>
        <v>1</v>
      </c>
      <c r="Q274" s="36">
        <f t="shared" ca="1" si="77"/>
        <v>6</v>
      </c>
      <c r="R274" s="36">
        <f t="shared" ca="1" si="80"/>
        <v>216</v>
      </c>
      <c r="S274" s="36">
        <f t="shared" ca="1" si="81"/>
        <v>27</v>
      </c>
      <c r="T274" s="36">
        <f t="shared" ca="1" si="82"/>
        <v>14</v>
      </c>
      <c r="U274" s="36">
        <f t="shared" ca="1" si="78"/>
        <v>16</v>
      </c>
      <c r="V274" s="39"/>
      <c r="W274" s="38">
        <f t="shared" ca="1" si="68"/>
        <v>0</v>
      </c>
      <c r="X274" s="38">
        <f t="shared" ca="1" si="69"/>
        <v>1</v>
      </c>
      <c r="Y274" s="38">
        <f t="shared" ca="1" si="71"/>
        <v>0</v>
      </c>
      <c r="Z274" s="38">
        <f t="shared" ca="1" si="70"/>
        <v>1</v>
      </c>
      <c r="AA274" s="38"/>
      <c r="AB274" s="36" t="str">
        <f t="shared" ca="1" si="83"/>
        <v>Rutas_Domingo_3</v>
      </c>
      <c r="AC274" t="str">
        <f ca="1">SUBSTITUTE(OFFSET('Todas paradas'!K$1,R274+W274-1,0),"/","_")</f>
        <v>Ruta 3_3D</v>
      </c>
      <c r="AD274" t="str">
        <f ca="1">IF(X274,OFFSET('Todas paradas'!L$1,R274+W274-1,0),OFFSET('Todas paradas'!Q$1,R274+W274-1,0))</f>
        <v>Ruta 3/3D</v>
      </c>
      <c r="AE274" s="36" t="str">
        <f ca="1">IF(X274,OFFSET('Todas paradas'!M$1,R274+W274-1,0),"")</f>
        <v/>
      </c>
      <c r="AF274" s="36" t="str">
        <f ca="1">IF(X274,OFFSET('Todas paradas'!N$1,R274+W274-1,0),"")</f>
        <v/>
      </c>
      <c r="AG274" s="36">
        <f ca="1">IF(X274,OFFSET('Todas paradas'!O$1,R274+W274-1,0),"")</f>
        <v>0</v>
      </c>
      <c r="AH274" s="36">
        <f ca="1">IF(X274,OFFSET('Todas paradas'!P$1,R274+W274-1,0),"")</f>
        <v>0</v>
      </c>
    </row>
    <row r="275" spans="11:34" x14ac:dyDescent="0.25">
      <c r="K275" s="36">
        <f t="shared" si="72"/>
        <v>273</v>
      </c>
      <c r="L275" s="36">
        <f t="shared" ca="1" si="79"/>
        <v>266</v>
      </c>
      <c r="M275" s="38">
        <f t="shared" ca="1" si="73"/>
        <v>2</v>
      </c>
      <c r="N275" s="38">
        <f t="shared" ca="1" si="74"/>
        <v>8</v>
      </c>
      <c r="O275" s="36">
        <f t="shared" ca="1" si="75"/>
        <v>0</v>
      </c>
      <c r="P275" s="36">
        <f t="shared" ca="1" si="76"/>
        <v>1</v>
      </c>
      <c r="Q275" s="36">
        <f t="shared" ca="1" si="77"/>
        <v>6</v>
      </c>
      <c r="R275" s="36">
        <f t="shared" ca="1" si="80"/>
        <v>216</v>
      </c>
      <c r="S275" s="36">
        <f t="shared" ca="1" si="81"/>
        <v>27</v>
      </c>
      <c r="T275" s="36">
        <f t="shared" ca="1" si="82"/>
        <v>14</v>
      </c>
      <c r="U275" s="36">
        <f t="shared" ca="1" si="78"/>
        <v>16</v>
      </c>
      <c r="V275" s="39"/>
      <c r="W275" s="38">
        <f t="shared" ca="1" si="68"/>
        <v>1</v>
      </c>
      <c r="X275" s="38">
        <f t="shared" ca="1" si="69"/>
        <v>1</v>
      </c>
      <c r="Y275" s="38">
        <f t="shared" ca="1" si="71"/>
        <v>0</v>
      </c>
      <c r="Z275" s="38">
        <f t="shared" ca="1" si="70"/>
        <v>2</v>
      </c>
      <c r="AA275" s="38"/>
      <c r="AB275" s="36" t="str">
        <f t="shared" ca="1" si="83"/>
        <v>Rutas_Domingo_3</v>
      </c>
      <c r="AC275" t="str">
        <f ca="1">SUBSTITUTE(OFFSET('Todas paradas'!K$1,R275+W275-1,0),"/","_")</f>
        <v>Ruta 3_3D</v>
      </c>
      <c r="AD275" t="str">
        <f ca="1">IF(X275,OFFSET('Todas paradas'!L$1,R275+W275-1,0),OFFSET('Todas paradas'!Q$1,R275+W275-1,0))</f>
        <v>Vía Hispanidad (frente nº 132 - 2º paso de cebra)</v>
      </c>
      <c r="AE275" s="36" t="str">
        <f ca="1">IF(X275,OFFSET('Todas paradas'!M$1,R275+W275-1,0),"")</f>
        <v>05:15</v>
      </c>
      <c r="AF275" s="36" t="str">
        <f ca="1">IF(X275,OFFSET('Todas paradas'!N$1,R275+W275-1,0),"")</f>
        <v>13:12</v>
      </c>
      <c r="AG275" s="36">
        <f ca="1">IF(X275,OFFSET('Todas paradas'!O$1,R275+W275-1,0),"")</f>
        <v>0</v>
      </c>
      <c r="AH275" s="36">
        <f ca="1">IF(X275,OFFSET('Todas paradas'!P$1,R275+W275-1,0),"")</f>
        <v>0</v>
      </c>
    </row>
    <row r="276" spans="11:34" x14ac:dyDescent="0.25">
      <c r="K276" s="36">
        <f t="shared" si="72"/>
        <v>274</v>
      </c>
      <c r="L276" s="36">
        <f t="shared" ca="1" si="79"/>
        <v>267</v>
      </c>
      <c r="M276" s="38">
        <f t="shared" ca="1" si="73"/>
        <v>3</v>
      </c>
      <c r="N276" s="38">
        <f t="shared" ca="1" si="74"/>
        <v>8</v>
      </c>
      <c r="O276" s="36">
        <f t="shared" ca="1" si="75"/>
        <v>0</v>
      </c>
      <c r="P276" s="36">
        <f t="shared" ca="1" si="76"/>
        <v>1</v>
      </c>
      <c r="Q276" s="36">
        <f t="shared" ca="1" si="77"/>
        <v>6</v>
      </c>
      <c r="R276" s="36">
        <f t="shared" ca="1" si="80"/>
        <v>216</v>
      </c>
      <c r="S276" s="36">
        <f t="shared" ca="1" si="81"/>
        <v>27</v>
      </c>
      <c r="T276" s="36">
        <f t="shared" ca="1" si="82"/>
        <v>14</v>
      </c>
      <c r="U276" s="36">
        <f t="shared" ca="1" si="78"/>
        <v>16</v>
      </c>
      <c r="V276" s="39"/>
      <c r="W276" s="38">
        <f t="shared" ca="1" si="68"/>
        <v>2</v>
      </c>
      <c r="X276" s="38">
        <f t="shared" ca="1" si="69"/>
        <v>1</v>
      </c>
      <c r="Y276" s="38">
        <f t="shared" ca="1" si="71"/>
        <v>0</v>
      </c>
      <c r="Z276" s="38">
        <f t="shared" ca="1" si="70"/>
        <v>3</v>
      </c>
      <c r="AA276" s="38"/>
      <c r="AB276" s="36" t="str">
        <f t="shared" ca="1" si="83"/>
        <v>Rutas_Domingo_3</v>
      </c>
      <c r="AC276" t="str">
        <f ca="1">SUBSTITUTE(OFFSET('Todas paradas'!K$1,R276+W276-1,0),"/","_")</f>
        <v>Ruta 3_3D</v>
      </c>
      <c r="AD276" t="str">
        <f ca="1">IF(X276,OFFSET('Todas paradas'!L$1,R276+W276-1,0),OFFSET('Todas paradas'!Q$1,R276+W276-1,0))</f>
        <v>Vía Hispanidad (frente Escultor Palao - Pd. Bus)</v>
      </c>
      <c r="AE276" s="36" t="str">
        <f ca="1">IF(X276,OFFSET('Todas paradas'!M$1,R276+W276-1,0),"")</f>
        <v>05:16</v>
      </c>
      <c r="AF276" s="36" t="str">
        <f ca="1">IF(X276,OFFSET('Todas paradas'!N$1,R276+W276-1,0),"")</f>
        <v>13:13</v>
      </c>
      <c r="AG276" s="36">
        <f ca="1">IF(X276,OFFSET('Todas paradas'!O$1,R276+W276-1,0),"")</f>
        <v>0</v>
      </c>
      <c r="AH276" s="36">
        <f ca="1">IF(X276,OFFSET('Todas paradas'!P$1,R276+W276-1,0),"")</f>
        <v>0</v>
      </c>
    </row>
    <row r="277" spans="11:34" x14ac:dyDescent="0.25">
      <c r="K277" s="36">
        <f t="shared" si="72"/>
        <v>275</v>
      </c>
      <c r="L277" s="36">
        <f t="shared" ca="1" si="79"/>
        <v>268</v>
      </c>
      <c r="M277" s="38">
        <f t="shared" ca="1" si="73"/>
        <v>4</v>
      </c>
      <c r="N277" s="38">
        <f t="shared" ca="1" si="74"/>
        <v>8</v>
      </c>
      <c r="O277" s="36">
        <f t="shared" ca="1" si="75"/>
        <v>0</v>
      </c>
      <c r="P277" s="36">
        <f t="shared" ca="1" si="76"/>
        <v>1</v>
      </c>
      <c r="Q277" s="36">
        <f t="shared" ca="1" si="77"/>
        <v>6</v>
      </c>
      <c r="R277" s="36">
        <f t="shared" ca="1" si="80"/>
        <v>216</v>
      </c>
      <c r="S277" s="36">
        <f t="shared" ca="1" si="81"/>
        <v>27</v>
      </c>
      <c r="T277" s="36">
        <f t="shared" ca="1" si="82"/>
        <v>14</v>
      </c>
      <c r="U277" s="36">
        <f t="shared" ca="1" si="78"/>
        <v>16</v>
      </c>
      <c r="V277" s="39"/>
      <c r="W277" s="38">
        <f t="shared" ca="1" si="68"/>
        <v>3</v>
      </c>
      <c r="X277" s="38">
        <f t="shared" ca="1" si="69"/>
        <v>1</v>
      </c>
      <c r="Y277" s="38">
        <f t="shared" ca="1" si="71"/>
        <v>0</v>
      </c>
      <c r="Z277" s="38">
        <f t="shared" ca="1" si="70"/>
        <v>4</v>
      </c>
      <c r="AA277" s="38"/>
      <c r="AB277" s="36" t="str">
        <f t="shared" ca="1" si="83"/>
        <v>Rutas_Domingo_3</v>
      </c>
      <c r="AC277" t="str">
        <f ca="1">SUBSTITUTE(OFFSET('Todas paradas'!K$1,R277+W277-1,0),"/","_")</f>
        <v>Ruta 3_3D</v>
      </c>
      <c r="AD277" t="str">
        <f ca="1">IF(X277,OFFSET('Todas paradas'!L$1,R277+W277-1,0),OFFSET('Todas paradas'!Q$1,R277+W277-1,0))</f>
        <v>Vía Hispanidad (frente Villa de Andorra - Pd. Bus)</v>
      </c>
      <c r="AE277" s="36" t="str">
        <f ca="1">IF(X277,OFFSET('Todas paradas'!M$1,R277+W277-1,0),"")</f>
        <v>05:17</v>
      </c>
      <c r="AF277" s="36" t="str">
        <f ca="1">IF(X277,OFFSET('Todas paradas'!N$1,R277+W277-1,0),"")</f>
        <v>13:14</v>
      </c>
      <c r="AG277" s="36">
        <f ca="1">IF(X277,OFFSET('Todas paradas'!O$1,R277+W277-1,0),"")</f>
        <v>0</v>
      </c>
      <c r="AH277" s="36">
        <f ca="1">IF(X277,OFFSET('Todas paradas'!P$1,R277+W277-1,0),"")</f>
        <v>0</v>
      </c>
    </row>
    <row r="278" spans="11:34" x14ac:dyDescent="0.25">
      <c r="K278" s="36">
        <f t="shared" si="72"/>
        <v>276</v>
      </c>
      <c r="L278" s="36">
        <f t="shared" ca="1" si="79"/>
        <v>269</v>
      </c>
      <c r="M278" s="38">
        <f t="shared" ca="1" si="73"/>
        <v>5</v>
      </c>
      <c r="N278" s="38">
        <f t="shared" ca="1" si="74"/>
        <v>8</v>
      </c>
      <c r="O278" s="36">
        <f t="shared" ca="1" si="75"/>
        <v>0</v>
      </c>
      <c r="P278" s="36">
        <f t="shared" ca="1" si="76"/>
        <v>1</v>
      </c>
      <c r="Q278" s="36">
        <f t="shared" ca="1" si="77"/>
        <v>6</v>
      </c>
      <c r="R278" s="36">
        <f t="shared" ca="1" si="80"/>
        <v>216</v>
      </c>
      <c r="S278" s="36">
        <f t="shared" ca="1" si="81"/>
        <v>27</v>
      </c>
      <c r="T278" s="36">
        <f t="shared" ca="1" si="82"/>
        <v>14</v>
      </c>
      <c r="U278" s="36">
        <f t="shared" ca="1" si="78"/>
        <v>16</v>
      </c>
      <c r="V278" s="39"/>
      <c r="W278" s="38">
        <f t="shared" ca="1" si="68"/>
        <v>4</v>
      </c>
      <c r="X278" s="38">
        <f t="shared" ca="1" si="69"/>
        <v>1</v>
      </c>
      <c r="Y278" s="38">
        <f t="shared" ca="1" si="71"/>
        <v>0</v>
      </c>
      <c r="Z278" s="38">
        <f t="shared" ca="1" si="70"/>
        <v>5</v>
      </c>
      <c r="AA278" s="38"/>
      <c r="AB278" s="36" t="str">
        <f t="shared" ca="1" si="83"/>
        <v>Rutas_Domingo_3</v>
      </c>
      <c r="AC278" t="str">
        <f ca="1">SUBSTITUTE(OFFSET('Todas paradas'!K$1,R278+W278-1,0),"/","_")</f>
        <v>Ruta 3_3D</v>
      </c>
      <c r="AD278" t="str">
        <f ca="1">IF(X278,OFFSET('Todas paradas'!L$1,R278+W278-1,0),OFFSET('Todas paradas'!Q$1,R278+W278-1,0))</f>
        <v>Vía Hispanidad (esq. Gómez Laguna - Pd. Bus)</v>
      </c>
      <c r="AE278" s="36" t="str">
        <f ca="1">IF(X278,OFFSET('Todas paradas'!M$1,R278+W278-1,0),"")</f>
        <v>05:18</v>
      </c>
      <c r="AF278" s="36" t="str">
        <f ca="1">IF(X278,OFFSET('Todas paradas'!N$1,R278+W278-1,0),"")</f>
        <v>13:15</v>
      </c>
      <c r="AG278" s="36">
        <f ca="1">IF(X278,OFFSET('Todas paradas'!O$1,R278+W278-1,0),"")</f>
        <v>0</v>
      </c>
      <c r="AH278" s="36">
        <f ca="1">IF(X278,OFFSET('Todas paradas'!P$1,R278+W278-1,0),"")</f>
        <v>0</v>
      </c>
    </row>
    <row r="279" spans="11:34" x14ac:dyDescent="0.25">
      <c r="K279" s="36">
        <f t="shared" si="72"/>
        <v>277</v>
      </c>
      <c r="L279" s="36">
        <f t="shared" ca="1" si="79"/>
        <v>270</v>
      </c>
      <c r="M279" s="38">
        <f t="shared" ca="1" si="73"/>
        <v>6</v>
      </c>
      <c r="N279" s="38">
        <f t="shared" ca="1" si="74"/>
        <v>8</v>
      </c>
      <c r="O279" s="36">
        <f t="shared" ca="1" si="75"/>
        <v>0</v>
      </c>
      <c r="P279" s="36">
        <f t="shared" ca="1" si="76"/>
        <v>1</v>
      </c>
      <c r="Q279" s="36">
        <f t="shared" ca="1" si="77"/>
        <v>6</v>
      </c>
      <c r="R279" s="36">
        <f t="shared" ca="1" si="80"/>
        <v>216</v>
      </c>
      <c r="S279" s="36">
        <f t="shared" ca="1" si="81"/>
        <v>27</v>
      </c>
      <c r="T279" s="36">
        <f t="shared" ca="1" si="82"/>
        <v>14</v>
      </c>
      <c r="U279" s="36">
        <f t="shared" ca="1" si="78"/>
        <v>16</v>
      </c>
      <c r="V279" s="39"/>
      <c r="W279" s="38">
        <f t="shared" ca="1" si="68"/>
        <v>5</v>
      </c>
      <c r="X279" s="38">
        <f t="shared" ca="1" si="69"/>
        <v>1</v>
      </c>
      <c r="Y279" s="38">
        <f t="shared" ca="1" si="71"/>
        <v>0</v>
      </c>
      <c r="Z279" s="38">
        <f t="shared" ca="1" si="70"/>
        <v>6</v>
      </c>
      <c r="AA279" s="38"/>
      <c r="AB279" s="36" t="str">
        <f t="shared" ca="1" si="83"/>
        <v>Rutas_Domingo_3</v>
      </c>
      <c r="AC279" t="str">
        <f ca="1">SUBSTITUTE(OFFSET('Todas paradas'!K$1,R279+W279-1,0),"/","_")</f>
        <v>Ruta 3_3D</v>
      </c>
      <c r="AD279" t="str">
        <f ca="1">IF(X279,OFFSET('Todas paradas'!L$1,R279+W279-1,0),OFFSET('Todas paradas'!Q$1,R279+W279-1,0))</f>
        <v>Vía Hispanidad (frente Sainz de Varanda)</v>
      </c>
      <c r="AE279" s="36" t="str">
        <f ca="1">IF(X279,OFFSET('Todas paradas'!M$1,R279+W279-1,0),"")</f>
        <v>05:19</v>
      </c>
      <c r="AF279" s="36" t="str">
        <f ca="1">IF(X279,OFFSET('Todas paradas'!N$1,R279+W279-1,0),"")</f>
        <v>13:16</v>
      </c>
      <c r="AG279" s="36">
        <f ca="1">IF(X279,OFFSET('Todas paradas'!O$1,R279+W279-1,0),"")</f>
        <v>0</v>
      </c>
      <c r="AH279" s="36">
        <f ca="1">IF(X279,OFFSET('Todas paradas'!P$1,R279+W279-1,0),"")</f>
        <v>0</v>
      </c>
    </row>
    <row r="280" spans="11:34" x14ac:dyDescent="0.25">
      <c r="K280" s="36">
        <f t="shared" si="72"/>
        <v>278</v>
      </c>
      <c r="L280" s="36">
        <f t="shared" ca="1" si="79"/>
        <v>271</v>
      </c>
      <c r="M280" s="38">
        <f t="shared" ca="1" si="73"/>
        <v>7</v>
      </c>
      <c r="N280" s="38">
        <f t="shared" ca="1" si="74"/>
        <v>8</v>
      </c>
      <c r="O280" s="36">
        <f t="shared" ca="1" si="75"/>
        <v>0</v>
      </c>
      <c r="P280" s="36">
        <f t="shared" ca="1" si="76"/>
        <v>1</v>
      </c>
      <c r="Q280" s="36">
        <f t="shared" ca="1" si="77"/>
        <v>6</v>
      </c>
      <c r="R280" s="36">
        <f t="shared" ca="1" si="80"/>
        <v>216</v>
      </c>
      <c r="S280" s="36">
        <f t="shared" ca="1" si="81"/>
        <v>27</v>
      </c>
      <c r="T280" s="36">
        <f t="shared" ca="1" si="82"/>
        <v>14</v>
      </c>
      <c r="U280" s="36">
        <f t="shared" ca="1" si="78"/>
        <v>16</v>
      </c>
      <c r="V280" s="39"/>
      <c r="W280" s="38">
        <f t="shared" ca="1" si="68"/>
        <v>6</v>
      </c>
      <c r="X280" s="38">
        <f t="shared" ca="1" si="69"/>
        <v>1</v>
      </c>
      <c r="Y280" s="38">
        <f t="shared" ca="1" si="71"/>
        <v>0</v>
      </c>
      <c r="Z280" s="38">
        <f t="shared" ca="1" si="70"/>
        <v>7</v>
      </c>
      <c r="AA280" s="38"/>
      <c r="AB280" s="36" t="str">
        <f t="shared" ca="1" si="83"/>
        <v>Rutas_Domingo_3</v>
      </c>
      <c r="AC280" t="str">
        <f ca="1">SUBSTITUTE(OFFSET('Todas paradas'!K$1,R280+W280-1,0),"/","_")</f>
        <v>Ruta 3_3D</v>
      </c>
      <c r="AD280" t="str">
        <f ca="1">IF(X280,OFFSET('Todas paradas'!L$1,R280+W280-1,0),OFFSET('Todas paradas'!Q$1,R280+W280-1,0))</f>
        <v>Vía Hispanidad (Gasolinera Casablanca - esq. C/ La Vía)</v>
      </c>
      <c r="AE280" s="36" t="str">
        <f ca="1">IF(X280,OFFSET('Todas paradas'!M$1,R280+W280-1,0),"")</f>
        <v>05:20</v>
      </c>
      <c r="AF280" s="36" t="str">
        <f ca="1">IF(X280,OFFSET('Todas paradas'!N$1,R280+W280-1,0),"")</f>
        <v>13:17</v>
      </c>
      <c r="AG280" s="36">
        <f ca="1">IF(X280,OFFSET('Todas paradas'!O$1,R280+W280-1,0),"")</f>
        <v>0</v>
      </c>
      <c r="AH280" s="36">
        <f ca="1">IF(X280,OFFSET('Todas paradas'!P$1,R280+W280-1,0),"")</f>
        <v>0</v>
      </c>
    </row>
    <row r="281" spans="11:34" x14ac:dyDescent="0.25">
      <c r="K281" s="36">
        <f t="shared" si="72"/>
        <v>279</v>
      </c>
      <c r="L281" s="36">
        <f t="shared" ca="1" si="79"/>
        <v>272</v>
      </c>
      <c r="M281" s="38">
        <f t="shared" ca="1" si="73"/>
        <v>8</v>
      </c>
      <c r="N281" s="38">
        <f t="shared" ca="1" si="74"/>
        <v>8</v>
      </c>
      <c r="O281" s="36">
        <f t="shared" ca="1" si="75"/>
        <v>0</v>
      </c>
      <c r="P281" s="36">
        <f t="shared" ca="1" si="76"/>
        <v>1</v>
      </c>
      <c r="Q281" s="36">
        <f t="shared" ca="1" si="77"/>
        <v>6</v>
      </c>
      <c r="R281" s="36">
        <f t="shared" ca="1" si="80"/>
        <v>216</v>
      </c>
      <c r="S281" s="36">
        <f t="shared" ca="1" si="81"/>
        <v>27</v>
      </c>
      <c r="T281" s="36">
        <f t="shared" ca="1" si="82"/>
        <v>14</v>
      </c>
      <c r="U281" s="36">
        <f t="shared" ca="1" si="78"/>
        <v>16</v>
      </c>
      <c r="V281" s="39"/>
      <c r="W281" s="38">
        <f t="shared" ca="1" si="68"/>
        <v>7</v>
      </c>
      <c r="X281" s="38">
        <f t="shared" ca="1" si="69"/>
        <v>1</v>
      </c>
      <c r="Y281" s="38">
        <f t="shared" ca="1" si="71"/>
        <v>0</v>
      </c>
      <c r="Z281" s="38">
        <f t="shared" ca="1" si="70"/>
        <v>8</v>
      </c>
      <c r="AA281" s="38"/>
      <c r="AB281" s="36" t="str">
        <f t="shared" ca="1" si="83"/>
        <v>Rutas_Domingo_3</v>
      </c>
      <c r="AC281" t="str">
        <f ca="1">SUBSTITUTE(OFFSET('Todas paradas'!K$1,R281+W281-1,0),"/","_")</f>
        <v>Ruta 3_3D</v>
      </c>
      <c r="AD281" t="str">
        <f ca="1">IF(X281,OFFSET('Todas paradas'!L$1,R281+W281-1,0),OFFSET('Todas paradas'!Q$1,R281+W281-1,0))</f>
        <v>Avd. América, nº 11 (frente Plaza Canteras - Pd. Bus)</v>
      </c>
      <c r="AE281" s="36" t="str">
        <f ca="1">IF(X281,OFFSET('Todas paradas'!M$1,R281+W281-1,0),"")</f>
        <v>05:22</v>
      </c>
      <c r="AF281" s="36" t="str">
        <f ca="1">IF(X281,OFFSET('Todas paradas'!N$1,R281+W281-1,0),"")</f>
        <v>13:19</v>
      </c>
      <c r="AG281" s="36">
        <f ca="1">IF(X281,OFFSET('Todas paradas'!O$1,R281+W281-1,0),"")</f>
        <v>0</v>
      </c>
      <c r="AH281" s="36">
        <f ca="1">IF(X281,OFFSET('Todas paradas'!P$1,R281+W281-1,0),"")</f>
        <v>0</v>
      </c>
    </row>
    <row r="282" spans="11:34" x14ac:dyDescent="0.25">
      <c r="K282" s="36">
        <f t="shared" si="72"/>
        <v>280</v>
      </c>
      <c r="L282" s="36">
        <f t="shared" ca="1" si="79"/>
        <v>273</v>
      </c>
      <c r="M282" s="38">
        <f t="shared" ca="1" si="73"/>
        <v>9</v>
      </c>
      <c r="N282" s="38">
        <f t="shared" ca="1" si="74"/>
        <v>8</v>
      </c>
      <c r="O282" s="36">
        <f t="shared" ca="1" si="75"/>
        <v>0</v>
      </c>
      <c r="P282" s="36">
        <f t="shared" ca="1" si="76"/>
        <v>1</v>
      </c>
      <c r="Q282" s="36">
        <f t="shared" ca="1" si="77"/>
        <v>6</v>
      </c>
      <c r="R282" s="36">
        <f t="shared" ca="1" si="80"/>
        <v>216</v>
      </c>
      <c r="S282" s="36">
        <f t="shared" ca="1" si="81"/>
        <v>27</v>
      </c>
      <c r="T282" s="36">
        <f t="shared" ca="1" si="82"/>
        <v>14</v>
      </c>
      <c r="U282" s="36">
        <f t="shared" ca="1" si="78"/>
        <v>16</v>
      </c>
      <c r="V282" s="39"/>
      <c r="W282" s="38">
        <f t="shared" ca="1" si="68"/>
        <v>8</v>
      </c>
      <c r="X282" s="38">
        <f t="shared" ca="1" si="69"/>
        <v>1</v>
      </c>
      <c r="Y282" s="38">
        <f t="shared" ca="1" si="71"/>
        <v>0</v>
      </c>
      <c r="Z282" s="38">
        <f t="shared" ca="1" si="70"/>
        <v>9</v>
      </c>
      <c r="AA282" s="38"/>
      <c r="AB282" s="36" t="str">
        <f t="shared" ca="1" si="83"/>
        <v>Rutas_Domingo_3</v>
      </c>
      <c r="AC282" t="str">
        <f ca="1">SUBSTITUTE(OFFSET('Todas paradas'!K$1,R282+W282-1,0),"/","_")</f>
        <v>Ruta 3_3D</v>
      </c>
      <c r="AD282" t="str">
        <f ca="1">IF(X282,OFFSET('Todas paradas'!L$1,R282+W282-1,0),OFFSET('Todas paradas'!Q$1,R282+W282-1,0))</f>
        <v>Avd. San José (esq. C/ Bellavista - Pd. Bus)</v>
      </c>
      <c r="AE282" s="36" t="str">
        <f ca="1">IF(X282,OFFSET('Todas paradas'!M$1,R282+W282-1,0),"")</f>
        <v>05:25</v>
      </c>
      <c r="AF282" s="36" t="str">
        <f ca="1">IF(X282,OFFSET('Todas paradas'!N$1,R282+W282-1,0),"")</f>
        <v>13:22</v>
      </c>
      <c r="AG282" s="36">
        <f ca="1">IF(X282,OFFSET('Todas paradas'!O$1,R282+W282-1,0),"")</f>
        <v>0</v>
      </c>
      <c r="AH282" s="36">
        <f ca="1">IF(X282,OFFSET('Todas paradas'!P$1,R282+W282-1,0),"")</f>
        <v>0</v>
      </c>
    </row>
    <row r="283" spans="11:34" x14ac:dyDescent="0.25">
      <c r="K283" s="36">
        <f t="shared" si="72"/>
        <v>281</v>
      </c>
      <c r="L283" s="36">
        <f t="shared" ca="1" si="79"/>
        <v>274</v>
      </c>
      <c r="M283" s="38">
        <f t="shared" ca="1" si="73"/>
        <v>10</v>
      </c>
      <c r="N283" s="38">
        <f t="shared" ca="1" si="74"/>
        <v>8</v>
      </c>
      <c r="O283" s="36">
        <f t="shared" ca="1" si="75"/>
        <v>0</v>
      </c>
      <c r="P283" s="36">
        <f t="shared" ca="1" si="76"/>
        <v>1</v>
      </c>
      <c r="Q283" s="36">
        <f t="shared" ca="1" si="77"/>
        <v>6</v>
      </c>
      <c r="R283" s="36">
        <f t="shared" ca="1" si="80"/>
        <v>216</v>
      </c>
      <c r="S283" s="36">
        <f t="shared" ca="1" si="81"/>
        <v>27</v>
      </c>
      <c r="T283" s="36">
        <f t="shared" ca="1" si="82"/>
        <v>14</v>
      </c>
      <c r="U283" s="36">
        <f t="shared" ca="1" si="78"/>
        <v>16</v>
      </c>
      <c r="V283" s="39"/>
      <c r="W283" s="38">
        <f t="shared" ca="1" si="68"/>
        <v>9</v>
      </c>
      <c r="X283" s="38">
        <f t="shared" ca="1" si="69"/>
        <v>1</v>
      </c>
      <c r="Y283" s="38">
        <f t="shared" ca="1" si="71"/>
        <v>0</v>
      </c>
      <c r="Z283" s="38">
        <f t="shared" ca="1" si="70"/>
        <v>10</v>
      </c>
      <c r="AA283" s="38"/>
      <c r="AB283" s="36" t="str">
        <f t="shared" ca="1" si="83"/>
        <v>Rutas_Domingo_3</v>
      </c>
      <c r="AC283" t="str">
        <f ca="1">SUBSTITUTE(OFFSET('Todas paradas'!K$1,R283+W283-1,0),"/","_")</f>
        <v>Ruta 3_3D</v>
      </c>
      <c r="AD283" t="str">
        <f ca="1">IF(X283,OFFSET('Todas paradas'!L$1,R283+W283-1,0),OFFSET('Todas paradas'!Q$1,R283+W283-1,0))</f>
        <v>Avd. San José, nº 97 (Pd. Bus)</v>
      </c>
      <c r="AE283" s="36" t="str">
        <f ca="1">IF(X283,OFFSET('Todas paradas'!M$1,R283+W283-1,0),"")</f>
        <v>05:26</v>
      </c>
      <c r="AF283" s="36" t="str">
        <f ca="1">IF(X283,OFFSET('Todas paradas'!N$1,R283+W283-1,0),"")</f>
        <v>13:23</v>
      </c>
      <c r="AG283" s="36">
        <f ca="1">IF(X283,OFFSET('Todas paradas'!O$1,R283+W283-1,0),"")</f>
        <v>0</v>
      </c>
      <c r="AH283" s="36">
        <f ca="1">IF(X283,OFFSET('Todas paradas'!P$1,R283+W283-1,0),"")</f>
        <v>0</v>
      </c>
    </row>
    <row r="284" spans="11:34" x14ac:dyDescent="0.25">
      <c r="K284" s="36">
        <f t="shared" si="72"/>
        <v>282</v>
      </c>
      <c r="L284" s="36">
        <f t="shared" ca="1" si="79"/>
        <v>275</v>
      </c>
      <c r="M284" s="38">
        <f t="shared" ca="1" si="73"/>
        <v>11</v>
      </c>
      <c r="N284" s="38">
        <f t="shared" ca="1" si="74"/>
        <v>8</v>
      </c>
      <c r="O284" s="36">
        <f t="shared" ca="1" si="75"/>
        <v>0</v>
      </c>
      <c r="P284" s="36">
        <f t="shared" ca="1" si="76"/>
        <v>1</v>
      </c>
      <c r="Q284" s="36">
        <f t="shared" ca="1" si="77"/>
        <v>6</v>
      </c>
      <c r="R284" s="36">
        <f t="shared" ca="1" si="80"/>
        <v>216</v>
      </c>
      <c r="S284" s="36">
        <f t="shared" ca="1" si="81"/>
        <v>27</v>
      </c>
      <c r="T284" s="36">
        <f t="shared" ca="1" si="82"/>
        <v>14</v>
      </c>
      <c r="U284" s="36">
        <f t="shared" ca="1" si="78"/>
        <v>16</v>
      </c>
      <c r="V284" s="39"/>
      <c r="W284" s="38">
        <f t="shared" ca="1" si="68"/>
        <v>10</v>
      </c>
      <c r="X284" s="38">
        <f t="shared" ca="1" si="69"/>
        <v>1</v>
      </c>
      <c r="Y284" s="38">
        <f t="shared" ca="1" si="71"/>
        <v>0</v>
      </c>
      <c r="Z284" s="38">
        <f t="shared" ca="1" si="70"/>
        <v>11</v>
      </c>
      <c r="AA284" s="38"/>
      <c r="AB284" s="36" t="str">
        <f t="shared" ca="1" si="83"/>
        <v>Rutas_Domingo_3</v>
      </c>
      <c r="AC284" t="str">
        <f ca="1">SUBSTITUTE(OFFSET('Todas paradas'!K$1,R284+W284-1,0),"/","_")</f>
        <v>Ruta 3_3D</v>
      </c>
      <c r="AD284" t="str">
        <f ca="1">IF(X284,OFFSET('Todas paradas'!L$1,R284+W284-1,0),OFFSET('Todas paradas'!Q$1,R284+W284-1,0))</f>
        <v>Avd. San José, nº 3 (esq. Miguel Servet - Pd. Bus)</v>
      </c>
      <c r="AE284" s="36" t="str">
        <f ca="1">IF(X284,OFFSET('Todas paradas'!M$1,R284+W284-1,0),"")</f>
        <v>05:27</v>
      </c>
      <c r="AF284" s="36" t="str">
        <f ca="1">IF(X284,OFFSET('Todas paradas'!N$1,R284+W284-1,0),"")</f>
        <v>13:24</v>
      </c>
      <c r="AG284" s="36">
        <f ca="1">IF(X284,OFFSET('Todas paradas'!O$1,R284+W284-1,0),"")</f>
        <v>0</v>
      </c>
      <c r="AH284" s="36">
        <f ca="1">IF(X284,OFFSET('Todas paradas'!P$1,R284+W284-1,0),"")</f>
        <v>0</v>
      </c>
    </row>
    <row r="285" spans="11:34" x14ac:dyDescent="0.25">
      <c r="K285" s="36">
        <f t="shared" si="72"/>
        <v>283</v>
      </c>
      <c r="L285" s="36">
        <f t="shared" ca="1" si="79"/>
        <v>276</v>
      </c>
      <c r="M285" s="38">
        <f t="shared" ca="1" si="73"/>
        <v>12</v>
      </c>
      <c r="N285" s="38">
        <f t="shared" ca="1" si="74"/>
        <v>8</v>
      </c>
      <c r="O285" s="36">
        <f t="shared" ca="1" si="75"/>
        <v>0</v>
      </c>
      <c r="P285" s="36">
        <f t="shared" ca="1" si="76"/>
        <v>1</v>
      </c>
      <c r="Q285" s="36">
        <f t="shared" ca="1" si="77"/>
        <v>6</v>
      </c>
      <c r="R285" s="36">
        <f t="shared" ca="1" si="80"/>
        <v>216</v>
      </c>
      <c r="S285" s="36">
        <f t="shared" ca="1" si="81"/>
        <v>27</v>
      </c>
      <c r="T285" s="36">
        <f t="shared" ca="1" si="82"/>
        <v>14</v>
      </c>
      <c r="U285" s="36">
        <f t="shared" ca="1" si="78"/>
        <v>16</v>
      </c>
      <c r="V285" s="39"/>
      <c r="W285" s="38">
        <f t="shared" ref="W285:W348" ca="1" si="84">IF(N285&lt;&gt;N284,0,IF(X285,W284+1,IF(AND(Y285,NOT(Y284)),1,IF(Y285,W284+1))))</f>
        <v>11</v>
      </c>
      <c r="X285" s="38">
        <f t="shared" ref="X285:X348" ca="1" si="85">IF(Z285&lt;=T285,1,0)</f>
        <v>1</v>
      </c>
      <c r="Y285" s="38">
        <f t="shared" ca="1" si="71"/>
        <v>0</v>
      </c>
      <c r="Z285" s="38">
        <f t="shared" ref="Z285:Z348" ca="1" si="86">IF(O284,1,Z284+1)</f>
        <v>12</v>
      </c>
      <c r="AA285" s="38"/>
      <c r="AB285" s="36" t="str">
        <f t="shared" ca="1" si="83"/>
        <v>Rutas_Domingo_3</v>
      </c>
      <c r="AC285" t="str">
        <f ca="1">SUBSTITUTE(OFFSET('Todas paradas'!K$1,R285+W285-1,0),"/","_")</f>
        <v>Ruta 3_3D</v>
      </c>
      <c r="AD285" t="str">
        <f ca="1">IF(X285,OFFSET('Todas paradas'!L$1,R285+W285-1,0),OFFSET('Todas paradas'!Q$1,R285+W285-1,0))</f>
        <v>Compromiso de Caspe, nº 48 - Pd. Bus (esq. Doctor Iranzo)</v>
      </c>
      <c r="AE285" s="36" t="str">
        <f ca="1">IF(X285,OFFSET('Todas paradas'!M$1,R285+W285-1,0),"")</f>
        <v>05:28</v>
      </c>
      <c r="AF285" s="36" t="str">
        <f ca="1">IF(X285,OFFSET('Todas paradas'!N$1,R285+W285-1,0),"")</f>
        <v>13:25</v>
      </c>
      <c r="AG285" s="36">
        <f ca="1">IF(X285,OFFSET('Todas paradas'!O$1,R285+W285-1,0),"")</f>
        <v>0</v>
      </c>
      <c r="AH285" s="36">
        <f ca="1">IF(X285,OFFSET('Todas paradas'!P$1,R285+W285-1,0),"")</f>
        <v>0</v>
      </c>
    </row>
    <row r="286" spans="11:34" x14ac:dyDescent="0.25">
      <c r="K286" s="36">
        <f t="shared" si="72"/>
        <v>284</v>
      </c>
      <c r="L286" s="36">
        <f t="shared" ca="1" si="79"/>
        <v>277</v>
      </c>
      <c r="M286" s="38">
        <f t="shared" ca="1" si="73"/>
        <v>13</v>
      </c>
      <c r="N286" s="38">
        <f t="shared" ca="1" si="74"/>
        <v>8</v>
      </c>
      <c r="O286" s="36">
        <f t="shared" ca="1" si="75"/>
        <v>0</v>
      </c>
      <c r="P286" s="36">
        <f t="shared" ca="1" si="76"/>
        <v>1</v>
      </c>
      <c r="Q286" s="36">
        <f t="shared" ca="1" si="77"/>
        <v>6</v>
      </c>
      <c r="R286" s="36">
        <f t="shared" ca="1" si="80"/>
        <v>216</v>
      </c>
      <c r="S286" s="36">
        <f t="shared" ca="1" si="81"/>
        <v>27</v>
      </c>
      <c r="T286" s="36">
        <f t="shared" ca="1" si="82"/>
        <v>14</v>
      </c>
      <c r="U286" s="36">
        <f t="shared" ca="1" si="78"/>
        <v>16</v>
      </c>
      <c r="V286" s="39"/>
      <c r="W286" s="38">
        <f t="shared" ca="1" si="84"/>
        <v>12</v>
      </c>
      <c r="X286" s="38">
        <f t="shared" ca="1" si="85"/>
        <v>1</v>
      </c>
      <c r="Y286" s="38">
        <f t="shared" ref="Y286:Y349" ca="1" si="87">IF(NOT(X286),1,0)</f>
        <v>0</v>
      </c>
      <c r="Z286" s="38">
        <f t="shared" ca="1" si="86"/>
        <v>13</v>
      </c>
      <c r="AA286" s="38"/>
      <c r="AB286" s="36" t="str">
        <f t="shared" ca="1" si="83"/>
        <v>Rutas_Domingo_3</v>
      </c>
      <c r="AC286" t="str">
        <f ca="1">SUBSTITUTE(OFFSET('Todas paradas'!K$1,R286+W286-1,0),"/","_")</f>
        <v>Ruta 3_3D</v>
      </c>
      <c r="AD286" t="str">
        <f ca="1">IF(X286,OFFSET('Todas paradas'!L$1,R286+W286-1,0),OFFSET('Todas paradas'!Q$1,R286+W286-1,0))</f>
        <v>Compromiso de Caspe, nº 76 (Pd. Bus)</v>
      </c>
      <c r="AE286" s="36" t="str">
        <f ca="1">IF(X286,OFFSET('Todas paradas'!M$1,R286+W286-1,0),"")</f>
        <v>05:30</v>
      </c>
      <c r="AF286" s="36" t="str">
        <f ca="1">IF(X286,OFFSET('Todas paradas'!N$1,R286+W286-1,0),"")</f>
        <v>13:27</v>
      </c>
      <c r="AG286" s="36">
        <f ca="1">IF(X286,OFFSET('Todas paradas'!O$1,R286+W286-1,0),"")</f>
        <v>0</v>
      </c>
      <c r="AH286" s="36">
        <f ca="1">IF(X286,OFFSET('Todas paradas'!P$1,R286+W286-1,0),"")</f>
        <v>0</v>
      </c>
    </row>
    <row r="287" spans="11:34" x14ac:dyDescent="0.25">
      <c r="K287" s="36">
        <f t="shared" si="72"/>
        <v>285</v>
      </c>
      <c r="L287" s="36">
        <f t="shared" ca="1" si="79"/>
        <v>278</v>
      </c>
      <c r="M287" s="38">
        <f t="shared" ca="1" si="73"/>
        <v>14</v>
      </c>
      <c r="N287" s="38">
        <f t="shared" ca="1" si="74"/>
        <v>8</v>
      </c>
      <c r="O287" s="36">
        <f t="shared" ca="1" si="75"/>
        <v>0</v>
      </c>
      <c r="P287" s="36">
        <f t="shared" ca="1" si="76"/>
        <v>1</v>
      </c>
      <c r="Q287" s="36">
        <f t="shared" ca="1" si="77"/>
        <v>6</v>
      </c>
      <c r="R287" s="36">
        <f t="shared" ca="1" si="80"/>
        <v>216</v>
      </c>
      <c r="S287" s="36">
        <f t="shared" ca="1" si="81"/>
        <v>27</v>
      </c>
      <c r="T287" s="36">
        <f t="shared" ca="1" si="82"/>
        <v>14</v>
      </c>
      <c r="U287" s="36">
        <f t="shared" ca="1" si="78"/>
        <v>16</v>
      </c>
      <c r="V287" s="39"/>
      <c r="W287" s="38">
        <f t="shared" ca="1" si="84"/>
        <v>13</v>
      </c>
      <c r="X287" s="38">
        <f t="shared" ca="1" si="85"/>
        <v>1</v>
      </c>
      <c r="Y287" s="38">
        <f t="shared" ca="1" si="87"/>
        <v>0</v>
      </c>
      <c r="Z287" s="38">
        <f t="shared" ca="1" si="86"/>
        <v>14</v>
      </c>
      <c r="AA287" s="38"/>
      <c r="AB287" s="36" t="str">
        <f t="shared" ca="1" si="83"/>
        <v>Rutas_Domingo_3</v>
      </c>
      <c r="AC287" t="str">
        <f ca="1">SUBSTITUTE(OFFSET('Todas paradas'!K$1,R287+W287-1,0),"/","_")</f>
        <v>Ruta 3_3D</v>
      </c>
      <c r="AD287" t="str">
        <f ca="1">IF(X287,OFFSET('Todas paradas'!L$1,R287+W287-1,0),OFFSET('Todas paradas'!Q$1,R287+W287-1,0))</f>
        <v>Opel Planta en Figueruelas</v>
      </c>
      <c r="AE287" s="36" t="str">
        <f ca="1">IF(X287,OFFSET('Todas paradas'!M$1,R287+W287-1,0),"")</f>
        <v>06:00</v>
      </c>
      <c r="AF287" s="36" t="str">
        <f ca="1">IF(X287,OFFSET('Todas paradas'!N$1,R287+W287-1,0),"")</f>
        <v>14:00</v>
      </c>
      <c r="AG287" s="36">
        <f ca="1">IF(X287,OFFSET('Todas paradas'!O$1,R287+W287-1,0),"")</f>
        <v>0</v>
      </c>
      <c r="AH287" s="36">
        <f ca="1">IF(X287,OFFSET('Todas paradas'!P$1,R287+W287-1,0),"")</f>
        <v>0</v>
      </c>
    </row>
    <row r="288" spans="11:34" x14ac:dyDescent="0.25">
      <c r="K288" s="36">
        <f t="shared" si="72"/>
        <v>286</v>
      </c>
      <c r="L288" s="36">
        <f t="shared" ca="1" si="79"/>
        <v>279</v>
      </c>
      <c r="M288" s="38">
        <f t="shared" ca="1" si="73"/>
        <v>15</v>
      </c>
      <c r="N288" s="38">
        <f t="shared" ca="1" si="74"/>
        <v>8</v>
      </c>
      <c r="O288" s="36">
        <f t="shared" ca="1" si="75"/>
        <v>0</v>
      </c>
      <c r="P288" s="36">
        <f t="shared" ca="1" si="76"/>
        <v>1</v>
      </c>
      <c r="Q288" s="36">
        <f t="shared" ca="1" si="77"/>
        <v>6</v>
      </c>
      <c r="R288" s="36">
        <f t="shared" ca="1" si="80"/>
        <v>216</v>
      </c>
      <c r="S288" s="36">
        <f t="shared" ca="1" si="81"/>
        <v>27</v>
      </c>
      <c r="T288" s="36">
        <f t="shared" ca="1" si="82"/>
        <v>14</v>
      </c>
      <c r="U288" s="36">
        <f t="shared" ca="1" si="78"/>
        <v>16</v>
      </c>
      <c r="V288" s="39"/>
      <c r="W288" s="38">
        <f t="shared" ca="1" si="84"/>
        <v>1</v>
      </c>
      <c r="X288" s="38">
        <f t="shared" ca="1" si="85"/>
        <v>0</v>
      </c>
      <c r="Y288" s="38">
        <f t="shared" ca="1" si="87"/>
        <v>1</v>
      </c>
      <c r="Z288" s="38">
        <f t="shared" ca="1" si="86"/>
        <v>15</v>
      </c>
      <c r="AA288" s="38"/>
      <c r="AB288" s="36" t="str">
        <f t="shared" ca="1" si="83"/>
        <v>Rutas_Domingo_3</v>
      </c>
      <c r="AC288" t="str">
        <f ca="1">SUBSTITUTE(OFFSET('Todas paradas'!K$1,R288+W288-1,0),"/","_")</f>
        <v>Ruta 3_3D</v>
      </c>
      <c r="AD288" t="str">
        <f ca="1">IF(X288,OFFSET('Todas paradas'!L$1,R288+W288-1,0),OFFSET('Todas paradas'!Q$1,R288+W288-1,0))</f>
        <v>Opel Planta en Figueruelas</v>
      </c>
      <c r="AE288" s="36" t="str">
        <f ca="1">IF(X288,OFFSET('Todas paradas'!M$1,R288+W288-1,0),"")</f>
        <v/>
      </c>
      <c r="AF288" s="36" t="str">
        <f ca="1">IF(X288,OFFSET('Todas paradas'!N$1,R288+W288-1,0),"")</f>
        <v/>
      </c>
      <c r="AG288" s="36" t="str">
        <f ca="1">IF(X288,OFFSET('Todas paradas'!O$1,R288+W288-1,0),"")</f>
        <v/>
      </c>
      <c r="AH288" s="36" t="str">
        <f ca="1">IF(X288,OFFSET('Todas paradas'!P$1,R288+W288-1,0),"")</f>
        <v/>
      </c>
    </row>
    <row r="289" spans="11:34" x14ac:dyDescent="0.25">
      <c r="K289" s="36">
        <f t="shared" si="72"/>
        <v>287</v>
      </c>
      <c r="L289" s="36">
        <f t="shared" ca="1" si="79"/>
        <v>280</v>
      </c>
      <c r="M289" s="38">
        <f t="shared" ca="1" si="73"/>
        <v>16</v>
      </c>
      <c r="N289" s="38">
        <f t="shared" ca="1" si="74"/>
        <v>8</v>
      </c>
      <c r="O289" s="36">
        <f t="shared" ca="1" si="75"/>
        <v>0</v>
      </c>
      <c r="P289" s="36">
        <f t="shared" ca="1" si="76"/>
        <v>1</v>
      </c>
      <c r="Q289" s="36">
        <f t="shared" ca="1" si="77"/>
        <v>6</v>
      </c>
      <c r="R289" s="36">
        <f t="shared" ca="1" si="80"/>
        <v>216</v>
      </c>
      <c r="S289" s="36">
        <f t="shared" ca="1" si="81"/>
        <v>27</v>
      </c>
      <c r="T289" s="36">
        <f t="shared" ca="1" si="82"/>
        <v>14</v>
      </c>
      <c r="U289" s="36">
        <f t="shared" ca="1" si="78"/>
        <v>16</v>
      </c>
      <c r="V289" s="39"/>
      <c r="W289" s="38">
        <f t="shared" ca="1" si="84"/>
        <v>2</v>
      </c>
      <c r="X289" s="38">
        <f t="shared" ca="1" si="85"/>
        <v>0</v>
      </c>
      <c r="Y289" s="38">
        <f t="shared" ca="1" si="87"/>
        <v>1</v>
      </c>
      <c r="Z289" s="38">
        <f t="shared" ca="1" si="86"/>
        <v>16</v>
      </c>
      <c r="AA289" s="38"/>
      <c r="AB289" s="36" t="str">
        <f t="shared" ca="1" si="83"/>
        <v>Rutas_Domingo_3</v>
      </c>
      <c r="AC289" t="str">
        <f ca="1">SUBSTITUTE(OFFSET('Todas paradas'!K$1,R289+W289-1,0),"/","_")</f>
        <v>Ruta 3_3D</v>
      </c>
      <c r="AD289" t="str">
        <f ca="1">IF(X289,OFFSET('Todas paradas'!L$1,R289+W289-1,0),OFFSET('Todas paradas'!Q$1,R289+W289-1,0))</f>
        <v>Vía Hispanidad (frente nº 132 - 2º paso de cebra)</v>
      </c>
      <c r="AE289" s="36" t="str">
        <f ca="1">IF(X289,OFFSET('Todas paradas'!M$1,R289+W289-1,0),"")</f>
        <v/>
      </c>
      <c r="AF289" s="36" t="str">
        <f ca="1">IF(X289,OFFSET('Todas paradas'!N$1,R289+W289-1,0),"")</f>
        <v/>
      </c>
      <c r="AG289" s="36" t="str">
        <f ca="1">IF(X289,OFFSET('Todas paradas'!O$1,R289+W289-1,0),"")</f>
        <v/>
      </c>
      <c r="AH289" s="36" t="str">
        <f ca="1">IF(X289,OFFSET('Todas paradas'!P$1,R289+W289-1,0),"")</f>
        <v/>
      </c>
    </row>
    <row r="290" spans="11:34" x14ac:dyDescent="0.25">
      <c r="K290" s="36">
        <f t="shared" si="72"/>
        <v>288</v>
      </c>
      <c r="L290" s="36">
        <f t="shared" ca="1" si="79"/>
        <v>281</v>
      </c>
      <c r="M290" s="38">
        <f t="shared" ca="1" si="73"/>
        <v>17</v>
      </c>
      <c r="N290" s="38">
        <f t="shared" ca="1" si="74"/>
        <v>8</v>
      </c>
      <c r="O290" s="36">
        <f t="shared" ca="1" si="75"/>
        <v>0</v>
      </c>
      <c r="P290" s="36">
        <f t="shared" ca="1" si="76"/>
        <v>1</v>
      </c>
      <c r="Q290" s="36">
        <f t="shared" ca="1" si="77"/>
        <v>6</v>
      </c>
      <c r="R290" s="36">
        <f t="shared" ca="1" si="80"/>
        <v>216</v>
      </c>
      <c r="S290" s="36">
        <f t="shared" ca="1" si="81"/>
        <v>27</v>
      </c>
      <c r="T290" s="36">
        <f t="shared" ca="1" si="82"/>
        <v>14</v>
      </c>
      <c r="U290" s="36">
        <f t="shared" ca="1" si="78"/>
        <v>16</v>
      </c>
      <c r="V290" s="39"/>
      <c r="W290" s="38">
        <f t="shared" ca="1" si="84"/>
        <v>3</v>
      </c>
      <c r="X290" s="38">
        <f t="shared" ca="1" si="85"/>
        <v>0</v>
      </c>
      <c r="Y290" s="38">
        <f t="shared" ca="1" si="87"/>
        <v>1</v>
      </c>
      <c r="Z290" s="38">
        <f t="shared" ca="1" si="86"/>
        <v>17</v>
      </c>
      <c r="AA290" s="38"/>
      <c r="AB290" s="36" t="str">
        <f t="shared" ca="1" si="83"/>
        <v>Rutas_Domingo_3</v>
      </c>
      <c r="AC290" t="str">
        <f ca="1">SUBSTITUTE(OFFSET('Todas paradas'!K$1,R290+W290-1,0),"/","_")</f>
        <v>Ruta 3_3D</v>
      </c>
      <c r="AD290" t="str">
        <f ca="1">IF(X290,OFFSET('Todas paradas'!L$1,R290+W290-1,0),OFFSET('Todas paradas'!Q$1,R290+W290-1,0))</f>
        <v>Vía Hispanidad (frente Escultor Palao - Pd. Bus)</v>
      </c>
      <c r="AE290" s="36" t="str">
        <f ca="1">IF(X290,OFFSET('Todas paradas'!M$1,R290+W290-1,0),"")</f>
        <v/>
      </c>
      <c r="AF290" s="36" t="str">
        <f ca="1">IF(X290,OFFSET('Todas paradas'!N$1,R290+W290-1,0),"")</f>
        <v/>
      </c>
      <c r="AG290" s="36" t="str">
        <f ca="1">IF(X290,OFFSET('Todas paradas'!O$1,R290+W290-1,0),"")</f>
        <v/>
      </c>
      <c r="AH290" s="36" t="str">
        <f ca="1">IF(X290,OFFSET('Todas paradas'!P$1,R290+W290-1,0),"")</f>
        <v/>
      </c>
    </row>
    <row r="291" spans="11:34" x14ac:dyDescent="0.25">
      <c r="K291" s="36">
        <f t="shared" si="72"/>
        <v>289</v>
      </c>
      <c r="L291" s="36">
        <f t="shared" ca="1" si="79"/>
        <v>282</v>
      </c>
      <c r="M291" s="38">
        <f t="shared" ca="1" si="73"/>
        <v>18</v>
      </c>
      <c r="N291" s="38">
        <f t="shared" ca="1" si="74"/>
        <v>8</v>
      </c>
      <c r="O291" s="36">
        <f t="shared" ca="1" si="75"/>
        <v>0</v>
      </c>
      <c r="P291" s="36">
        <f t="shared" ca="1" si="76"/>
        <v>1</v>
      </c>
      <c r="Q291" s="36">
        <f t="shared" ca="1" si="77"/>
        <v>6</v>
      </c>
      <c r="R291" s="36">
        <f t="shared" ca="1" si="80"/>
        <v>216</v>
      </c>
      <c r="S291" s="36">
        <f t="shared" ca="1" si="81"/>
        <v>27</v>
      </c>
      <c r="T291" s="36">
        <f t="shared" ca="1" si="82"/>
        <v>14</v>
      </c>
      <c r="U291" s="36">
        <f t="shared" ca="1" si="78"/>
        <v>16</v>
      </c>
      <c r="V291" s="39"/>
      <c r="W291" s="38">
        <f t="shared" ca="1" si="84"/>
        <v>4</v>
      </c>
      <c r="X291" s="38">
        <f t="shared" ca="1" si="85"/>
        <v>0</v>
      </c>
      <c r="Y291" s="38">
        <f t="shared" ca="1" si="87"/>
        <v>1</v>
      </c>
      <c r="Z291" s="38">
        <f t="shared" ca="1" si="86"/>
        <v>18</v>
      </c>
      <c r="AA291" s="38"/>
      <c r="AB291" s="36" t="str">
        <f t="shared" ca="1" si="83"/>
        <v>Rutas_Domingo_3</v>
      </c>
      <c r="AC291" t="str">
        <f ca="1">SUBSTITUTE(OFFSET('Todas paradas'!K$1,R291+W291-1,0),"/","_")</f>
        <v>Ruta 3_3D</v>
      </c>
      <c r="AD291" t="str">
        <f ca="1">IF(X291,OFFSET('Todas paradas'!L$1,R291+W291-1,0),OFFSET('Todas paradas'!Q$1,R291+W291-1,0))</f>
        <v>Vía Hispanidad (frente Villa de Andorra - Pd. Bus)</v>
      </c>
      <c r="AE291" s="36" t="str">
        <f ca="1">IF(X291,OFFSET('Todas paradas'!M$1,R291+W291-1,0),"")</f>
        <v/>
      </c>
      <c r="AF291" s="36" t="str">
        <f ca="1">IF(X291,OFFSET('Todas paradas'!N$1,R291+W291-1,0),"")</f>
        <v/>
      </c>
      <c r="AG291" s="36" t="str">
        <f ca="1">IF(X291,OFFSET('Todas paradas'!O$1,R291+W291-1,0),"")</f>
        <v/>
      </c>
      <c r="AH291" s="36" t="str">
        <f ca="1">IF(X291,OFFSET('Todas paradas'!P$1,R291+W291-1,0),"")</f>
        <v/>
      </c>
    </row>
    <row r="292" spans="11:34" x14ac:dyDescent="0.25">
      <c r="K292" s="36">
        <f t="shared" ref="K292:K355" si="88">K291+1</f>
        <v>290</v>
      </c>
      <c r="L292" s="36">
        <f t="shared" ca="1" si="79"/>
        <v>283</v>
      </c>
      <c r="M292" s="38">
        <f t="shared" ref="M292:M355" ca="1" si="89">IF(O291,1,M291+1)</f>
        <v>19</v>
      </c>
      <c r="N292" s="38">
        <f t="shared" ref="N292:N355" ca="1" si="90">IF(M291=S291,N291+1,N291)</f>
        <v>8</v>
      </c>
      <c r="O292" s="36">
        <f t="shared" ref="O292:O355" ca="1" si="91">IF(Z292=S292,1,0)</f>
        <v>0</v>
      </c>
      <c r="P292" s="36">
        <f t="shared" ref="P292:P355" ca="1" si="92">OFFSET($B$2,1+N292,0)</f>
        <v>1</v>
      </c>
      <c r="Q292" s="36">
        <f t="shared" ref="Q292:Q355" ca="1" si="93">OFFSET($C$2,1+N292,0)</f>
        <v>6</v>
      </c>
      <c r="R292" s="36">
        <f t="shared" ca="1" si="80"/>
        <v>216</v>
      </c>
      <c r="S292" s="36">
        <f t="shared" ca="1" si="81"/>
        <v>27</v>
      </c>
      <c r="T292" s="36">
        <f t="shared" ca="1" si="82"/>
        <v>14</v>
      </c>
      <c r="U292" s="36">
        <f t="shared" ca="1" si="78"/>
        <v>16</v>
      </c>
      <c r="V292" s="39"/>
      <c r="W292" s="38">
        <f t="shared" ca="1" si="84"/>
        <v>5</v>
      </c>
      <c r="X292" s="38">
        <f t="shared" ca="1" si="85"/>
        <v>0</v>
      </c>
      <c r="Y292" s="38">
        <f t="shared" ca="1" si="87"/>
        <v>1</v>
      </c>
      <c r="Z292" s="38">
        <f t="shared" ca="1" si="86"/>
        <v>19</v>
      </c>
      <c r="AA292" s="38"/>
      <c r="AB292" s="36" t="str">
        <f t="shared" ca="1" si="83"/>
        <v>Rutas_Domingo_3</v>
      </c>
      <c r="AC292" t="str">
        <f ca="1">SUBSTITUTE(OFFSET('Todas paradas'!K$1,R292+W292-1,0),"/","_")</f>
        <v>Ruta 3_3D</v>
      </c>
      <c r="AD292" t="str">
        <f ca="1">IF(X292,OFFSET('Todas paradas'!L$1,R292+W292-1,0),OFFSET('Todas paradas'!Q$1,R292+W292-1,0))</f>
        <v>Vía Hispanidad (esq. Gómez Laguna - Pd. Bus)</v>
      </c>
      <c r="AE292" s="36" t="str">
        <f ca="1">IF(X292,OFFSET('Todas paradas'!M$1,R292+W292-1,0),"")</f>
        <v/>
      </c>
      <c r="AF292" s="36" t="str">
        <f ca="1">IF(X292,OFFSET('Todas paradas'!N$1,R292+W292-1,0),"")</f>
        <v/>
      </c>
      <c r="AG292" s="36" t="str">
        <f ca="1">IF(X292,OFFSET('Todas paradas'!O$1,R292+W292-1,0),"")</f>
        <v/>
      </c>
      <c r="AH292" s="36" t="str">
        <f ca="1">IF(X292,OFFSET('Todas paradas'!P$1,R292+W292-1,0),"")</f>
        <v/>
      </c>
    </row>
    <row r="293" spans="11:34" x14ac:dyDescent="0.25">
      <c r="K293" s="36">
        <f t="shared" si="88"/>
        <v>291</v>
      </c>
      <c r="L293" s="36">
        <f t="shared" ca="1" si="79"/>
        <v>284</v>
      </c>
      <c r="M293" s="38">
        <f t="shared" ca="1" si="89"/>
        <v>20</v>
      </c>
      <c r="N293" s="38">
        <f t="shared" ca="1" si="90"/>
        <v>8</v>
      </c>
      <c r="O293" s="36">
        <f t="shared" ca="1" si="91"/>
        <v>0</v>
      </c>
      <c r="P293" s="36">
        <f t="shared" ca="1" si="92"/>
        <v>1</v>
      </c>
      <c r="Q293" s="36">
        <f t="shared" ca="1" si="93"/>
        <v>6</v>
      </c>
      <c r="R293" s="36">
        <f t="shared" ca="1" si="80"/>
        <v>216</v>
      </c>
      <c r="S293" s="36">
        <f t="shared" ca="1" si="81"/>
        <v>27</v>
      </c>
      <c r="T293" s="36">
        <f t="shared" ca="1" si="82"/>
        <v>14</v>
      </c>
      <c r="U293" s="36">
        <f t="shared" ca="1" si="78"/>
        <v>16</v>
      </c>
      <c r="V293" s="39"/>
      <c r="W293" s="38">
        <f t="shared" ca="1" si="84"/>
        <v>6</v>
      </c>
      <c r="X293" s="38">
        <f t="shared" ca="1" si="85"/>
        <v>0</v>
      </c>
      <c r="Y293" s="38">
        <f t="shared" ca="1" si="87"/>
        <v>1</v>
      </c>
      <c r="Z293" s="38">
        <f t="shared" ca="1" si="86"/>
        <v>20</v>
      </c>
      <c r="AA293" s="38"/>
      <c r="AB293" s="36" t="str">
        <f t="shared" ca="1" si="83"/>
        <v>Rutas_Domingo_3</v>
      </c>
      <c r="AC293" t="str">
        <f ca="1">SUBSTITUTE(OFFSET('Todas paradas'!K$1,R293+W293-1,0),"/","_")</f>
        <v>Ruta 3_3D</v>
      </c>
      <c r="AD293" t="str">
        <f ca="1">IF(X293,OFFSET('Todas paradas'!L$1,R293+W293-1,0),OFFSET('Todas paradas'!Q$1,R293+W293-1,0))</f>
        <v>Vía Hispanidad (frente Sainz de Varanda)</v>
      </c>
      <c r="AE293" s="36" t="str">
        <f ca="1">IF(X293,OFFSET('Todas paradas'!M$1,R293+W293-1,0),"")</f>
        <v/>
      </c>
      <c r="AF293" s="36" t="str">
        <f ca="1">IF(X293,OFFSET('Todas paradas'!N$1,R293+W293-1,0),"")</f>
        <v/>
      </c>
      <c r="AG293" s="36" t="str">
        <f ca="1">IF(X293,OFFSET('Todas paradas'!O$1,R293+W293-1,0),"")</f>
        <v/>
      </c>
      <c r="AH293" s="36" t="str">
        <f ca="1">IF(X293,OFFSET('Todas paradas'!P$1,R293+W293-1,0),"")</f>
        <v/>
      </c>
    </row>
    <row r="294" spans="11:34" x14ac:dyDescent="0.25">
      <c r="K294" s="36">
        <f t="shared" si="88"/>
        <v>292</v>
      </c>
      <c r="L294" s="36">
        <f t="shared" ca="1" si="79"/>
        <v>285</v>
      </c>
      <c r="M294" s="38">
        <f t="shared" ca="1" si="89"/>
        <v>21</v>
      </c>
      <c r="N294" s="38">
        <f t="shared" ca="1" si="90"/>
        <v>8</v>
      </c>
      <c r="O294" s="36">
        <f t="shared" ca="1" si="91"/>
        <v>0</v>
      </c>
      <c r="P294" s="36">
        <f t="shared" ca="1" si="92"/>
        <v>1</v>
      </c>
      <c r="Q294" s="36">
        <f t="shared" ca="1" si="93"/>
        <v>6</v>
      </c>
      <c r="R294" s="36">
        <f t="shared" ca="1" si="80"/>
        <v>216</v>
      </c>
      <c r="S294" s="36">
        <f t="shared" ca="1" si="81"/>
        <v>27</v>
      </c>
      <c r="T294" s="36">
        <f t="shared" ca="1" si="82"/>
        <v>14</v>
      </c>
      <c r="U294" s="36">
        <f t="shared" ca="1" si="78"/>
        <v>16</v>
      </c>
      <c r="V294" s="39"/>
      <c r="W294" s="38">
        <f t="shared" ca="1" si="84"/>
        <v>7</v>
      </c>
      <c r="X294" s="38">
        <f t="shared" ca="1" si="85"/>
        <v>0</v>
      </c>
      <c r="Y294" s="38">
        <f t="shared" ca="1" si="87"/>
        <v>1</v>
      </c>
      <c r="Z294" s="38">
        <f t="shared" ca="1" si="86"/>
        <v>21</v>
      </c>
      <c r="AA294" s="38"/>
      <c r="AB294" s="36" t="str">
        <f t="shared" ca="1" si="83"/>
        <v>Rutas_Domingo_3</v>
      </c>
      <c r="AC294" t="str">
        <f ca="1">SUBSTITUTE(OFFSET('Todas paradas'!K$1,R294+W294-1,0),"/","_")</f>
        <v>Ruta 3_3D</v>
      </c>
      <c r="AD294" t="str">
        <f ca="1">IF(X294,OFFSET('Todas paradas'!L$1,R294+W294-1,0),OFFSET('Todas paradas'!Q$1,R294+W294-1,0))</f>
        <v>Vía Hispanidad (Gasolinera Casablanca - esq. C/ La Vía)</v>
      </c>
      <c r="AE294" s="36" t="str">
        <f ca="1">IF(X294,OFFSET('Todas paradas'!M$1,R294+W294-1,0),"")</f>
        <v/>
      </c>
      <c r="AF294" s="36" t="str">
        <f ca="1">IF(X294,OFFSET('Todas paradas'!N$1,R294+W294-1,0),"")</f>
        <v/>
      </c>
      <c r="AG294" s="36" t="str">
        <f ca="1">IF(X294,OFFSET('Todas paradas'!O$1,R294+W294-1,0),"")</f>
        <v/>
      </c>
      <c r="AH294" s="36" t="str">
        <f ca="1">IF(X294,OFFSET('Todas paradas'!P$1,R294+W294-1,0),"")</f>
        <v/>
      </c>
    </row>
    <row r="295" spans="11:34" x14ac:dyDescent="0.25">
      <c r="K295" s="36">
        <f t="shared" si="88"/>
        <v>293</v>
      </c>
      <c r="L295" s="36">
        <f t="shared" ca="1" si="79"/>
        <v>286</v>
      </c>
      <c r="M295" s="38">
        <f t="shared" ca="1" si="89"/>
        <v>22</v>
      </c>
      <c r="N295" s="38">
        <f t="shared" ca="1" si="90"/>
        <v>8</v>
      </c>
      <c r="O295" s="36">
        <f t="shared" ca="1" si="91"/>
        <v>0</v>
      </c>
      <c r="P295" s="36">
        <f t="shared" ca="1" si="92"/>
        <v>1</v>
      </c>
      <c r="Q295" s="36">
        <f t="shared" ca="1" si="93"/>
        <v>6</v>
      </c>
      <c r="R295" s="36">
        <f t="shared" ca="1" si="80"/>
        <v>216</v>
      </c>
      <c r="S295" s="36">
        <f t="shared" ca="1" si="81"/>
        <v>27</v>
      </c>
      <c r="T295" s="36">
        <f t="shared" ca="1" si="82"/>
        <v>14</v>
      </c>
      <c r="U295" s="36">
        <f t="shared" ca="1" si="78"/>
        <v>16</v>
      </c>
      <c r="V295" s="39"/>
      <c r="W295" s="38">
        <f t="shared" ca="1" si="84"/>
        <v>8</v>
      </c>
      <c r="X295" s="38">
        <f t="shared" ca="1" si="85"/>
        <v>0</v>
      </c>
      <c r="Y295" s="38">
        <f t="shared" ca="1" si="87"/>
        <v>1</v>
      </c>
      <c r="Z295" s="38">
        <f t="shared" ca="1" si="86"/>
        <v>22</v>
      </c>
      <c r="AA295" s="38"/>
      <c r="AB295" s="36" t="str">
        <f t="shared" ca="1" si="83"/>
        <v>Rutas_Domingo_3</v>
      </c>
      <c r="AC295" t="str">
        <f ca="1">SUBSTITUTE(OFFSET('Todas paradas'!K$1,R295+W295-1,0),"/","_")</f>
        <v>Ruta 3_3D</v>
      </c>
      <c r="AD295" t="str">
        <f ca="1">IF(X295,OFFSET('Todas paradas'!L$1,R295+W295-1,0),OFFSET('Todas paradas'!Q$1,R295+W295-1,0))</f>
        <v>Avd. América, nº 11 (frente Plaza Canteras)</v>
      </c>
      <c r="AE295" s="36" t="str">
        <f ca="1">IF(X295,OFFSET('Todas paradas'!M$1,R295+W295-1,0),"")</f>
        <v/>
      </c>
      <c r="AF295" s="36" t="str">
        <f ca="1">IF(X295,OFFSET('Todas paradas'!N$1,R295+W295-1,0),"")</f>
        <v/>
      </c>
      <c r="AG295" s="36" t="str">
        <f ca="1">IF(X295,OFFSET('Todas paradas'!O$1,R295+W295-1,0),"")</f>
        <v/>
      </c>
      <c r="AH295" s="36" t="str">
        <f ca="1">IF(X295,OFFSET('Todas paradas'!P$1,R295+W295-1,0),"")</f>
        <v/>
      </c>
    </row>
    <row r="296" spans="11:34" x14ac:dyDescent="0.25">
      <c r="K296" s="36">
        <f t="shared" si="88"/>
        <v>294</v>
      </c>
      <c r="L296" s="36">
        <f t="shared" ca="1" si="79"/>
        <v>287</v>
      </c>
      <c r="M296" s="38">
        <f t="shared" ca="1" si="89"/>
        <v>23</v>
      </c>
      <c r="N296" s="38">
        <f t="shared" ca="1" si="90"/>
        <v>8</v>
      </c>
      <c r="O296" s="36">
        <f t="shared" ca="1" si="91"/>
        <v>0</v>
      </c>
      <c r="P296" s="36">
        <f t="shared" ca="1" si="92"/>
        <v>1</v>
      </c>
      <c r="Q296" s="36">
        <f t="shared" ca="1" si="93"/>
        <v>6</v>
      </c>
      <c r="R296" s="36">
        <f t="shared" ca="1" si="80"/>
        <v>216</v>
      </c>
      <c r="S296" s="36">
        <f t="shared" ca="1" si="81"/>
        <v>27</v>
      </c>
      <c r="T296" s="36">
        <f t="shared" ca="1" si="82"/>
        <v>14</v>
      </c>
      <c r="U296" s="36">
        <f t="shared" ca="1" si="78"/>
        <v>16</v>
      </c>
      <c r="V296" s="39"/>
      <c r="W296" s="38">
        <f t="shared" ca="1" si="84"/>
        <v>9</v>
      </c>
      <c r="X296" s="38">
        <f t="shared" ca="1" si="85"/>
        <v>0</v>
      </c>
      <c r="Y296" s="38">
        <f t="shared" ca="1" si="87"/>
        <v>1</v>
      </c>
      <c r="Z296" s="38">
        <f t="shared" ca="1" si="86"/>
        <v>23</v>
      </c>
      <c r="AA296" s="38"/>
      <c r="AB296" s="36" t="str">
        <f t="shared" ca="1" si="83"/>
        <v>Rutas_Domingo_3</v>
      </c>
      <c r="AC296" t="str">
        <f ca="1">SUBSTITUTE(OFFSET('Todas paradas'!K$1,R296+W296-1,0),"/","_")</f>
        <v>Ruta 3_3D</v>
      </c>
      <c r="AD296" t="str">
        <f ca="1">IF(X296,OFFSET('Todas paradas'!L$1,R296+W296-1,0),OFFSET('Todas paradas'!Q$1,R296+W296-1,0))</f>
        <v>Avd. San José (esq. C/ Bellavista - Pd. Bus)</v>
      </c>
      <c r="AE296" s="36" t="str">
        <f ca="1">IF(X296,OFFSET('Todas paradas'!M$1,R296+W296-1,0),"")</f>
        <v/>
      </c>
      <c r="AF296" s="36" t="str">
        <f ca="1">IF(X296,OFFSET('Todas paradas'!N$1,R296+W296-1,0),"")</f>
        <v/>
      </c>
      <c r="AG296" s="36" t="str">
        <f ca="1">IF(X296,OFFSET('Todas paradas'!O$1,R296+W296-1,0),"")</f>
        <v/>
      </c>
      <c r="AH296" s="36" t="str">
        <f ca="1">IF(X296,OFFSET('Todas paradas'!P$1,R296+W296-1,0),"")</f>
        <v/>
      </c>
    </row>
    <row r="297" spans="11:34" x14ac:dyDescent="0.25">
      <c r="K297" s="36">
        <f t="shared" si="88"/>
        <v>295</v>
      </c>
      <c r="L297" s="36">
        <f t="shared" ca="1" si="79"/>
        <v>288</v>
      </c>
      <c r="M297" s="38">
        <f t="shared" ca="1" si="89"/>
        <v>24</v>
      </c>
      <c r="N297" s="38">
        <f t="shared" ca="1" si="90"/>
        <v>8</v>
      </c>
      <c r="O297" s="36">
        <f t="shared" ca="1" si="91"/>
        <v>0</v>
      </c>
      <c r="P297" s="36">
        <f t="shared" ca="1" si="92"/>
        <v>1</v>
      </c>
      <c r="Q297" s="36">
        <f t="shared" ca="1" si="93"/>
        <v>6</v>
      </c>
      <c r="R297" s="36">
        <f t="shared" ca="1" si="80"/>
        <v>216</v>
      </c>
      <c r="S297" s="36">
        <f t="shared" ca="1" si="81"/>
        <v>27</v>
      </c>
      <c r="T297" s="36">
        <f t="shared" ca="1" si="82"/>
        <v>14</v>
      </c>
      <c r="U297" s="36">
        <f t="shared" ca="1" si="78"/>
        <v>16</v>
      </c>
      <c r="V297" s="39"/>
      <c r="W297" s="38">
        <f t="shared" ca="1" si="84"/>
        <v>10</v>
      </c>
      <c r="X297" s="38">
        <f t="shared" ca="1" si="85"/>
        <v>0</v>
      </c>
      <c r="Y297" s="38">
        <f t="shared" ca="1" si="87"/>
        <v>1</v>
      </c>
      <c r="Z297" s="38">
        <f t="shared" ca="1" si="86"/>
        <v>24</v>
      </c>
      <c r="AA297" s="38"/>
      <c r="AB297" s="36" t="str">
        <f t="shared" ca="1" si="83"/>
        <v>Rutas_Domingo_3</v>
      </c>
      <c r="AC297" t="str">
        <f ca="1">SUBSTITUTE(OFFSET('Todas paradas'!K$1,R297+W297-1,0),"/","_")</f>
        <v>Ruta 3_3D</v>
      </c>
      <c r="AD297" t="str">
        <f ca="1">IF(X297,OFFSET('Todas paradas'!L$1,R297+W297-1,0),OFFSET('Todas paradas'!Q$1,R297+W297-1,0))</f>
        <v>Avd. San José, nº 97 (Pd. Bus)</v>
      </c>
      <c r="AE297" s="36" t="str">
        <f ca="1">IF(X297,OFFSET('Todas paradas'!M$1,R297+W297-1,0),"")</f>
        <v/>
      </c>
      <c r="AF297" s="36" t="str">
        <f ca="1">IF(X297,OFFSET('Todas paradas'!N$1,R297+W297-1,0),"")</f>
        <v/>
      </c>
      <c r="AG297" s="36" t="str">
        <f ca="1">IF(X297,OFFSET('Todas paradas'!O$1,R297+W297-1,0),"")</f>
        <v/>
      </c>
      <c r="AH297" s="36" t="str">
        <f ca="1">IF(X297,OFFSET('Todas paradas'!P$1,R297+W297-1,0),"")</f>
        <v/>
      </c>
    </row>
    <row r="298" spans="11:34" x14ac:dyDescent="0.25">
      <c r="K298" s="36">
        <f t="shared" si="88"/>
        <v>296</v>
      </c>
      <c r="L298" s="36">
        <f t="shared" ca="1" si="79"/>
        <v>289</v>
      </c>
      <c r="M298" s="38">
        <f t="shared" ca="1" si="89"/>
        <v>25</v>
      </c>
      <c r="N298" s="38">
        <f t="shared" ca="1" si="90"/>
        <v>8</v>
      </c>
      <c r="O298" s="36">
        <f t="shared" ca="1" si="91"/>
        <v>0</v>
      </c>
      <c r="P298" s="36">
        <f t="shared" ca="1" si="92"/>
        <v>1</v>
      </c>
      <c r="Q298" s="36">
        <f t="shared" ca="1" si="93"/>
        <v>6</v>
      </c>
      <c r="R298" s="36">
        <f t="shared" ca="1" si="80"/>
        <v>216</v>
      </c>
      <c r="S298" s="36">
        <f t="shared" ca="1" si="81"/>
        <v>27</v>
      </c>
      <c r="T298" s="36">
        <f t="shared" ca="1" si="82"/>
        <v>14</v>
      </c>
      <c r="U298" s="36">
        <f t="shared" ca="1" si="78"/>
        <v>16</v>
      </c>
      <c r="V298" s="39"/>
      <c r="W298" s="38">
        <f t="shared" ca="1" si="84"/>
        <v>11</v>
      </c>
      <c r="X298" s="38">
        <f t="shared" ca="1" si="85"/>
        <v>0</v>
      </c>
      <c r="Y298" s="38">
        <f t="shared" ca="1" si="87"/>
        <v>1</v>
      </c>
      <c r="Z298" s="38">
        <f t="shared" ca="1" si="86"/>
        <v>25</v>
      </c>
      <c r="AA298" s="38"/>
      <c r="AB298" s="36" t="str">
        <f t="shared" ca="1" si="83"/>
        <v>Rutas_Domingo_3</v>
      </c>
      <c r="AC298" t="str">
        <f ca="1">SUBSTITUTE(OFFSET('Todas paradas'!K$1,R298+W298-1,0),"/","_")</f>
        <v>Ruta 3_3D</v>
      </c>
      <c r="AD298" t="str">
        <f ca="1">IF(X298,OFFSET('Todas paradas'!L$1,R298+W298-1,0),OFFSET('Todas paradas'!Q$1,R298+W298-1,0))</f>
        <v>Avd. San José, nº 3 (esq. Miguel Servet - Pd. Bus)</v>
      </c>
      <c r="AE298" s="36" t="str">
        <f ca="1">IF(X298,OFFSET('Todas paradas'!M$1,R298+W298-1,0),"")</f>
        <v/>
      </c>
      <c r="AF298" s="36" t="str">
        <f ca="1">IF(X298,OFFSET('Todas paradas'!N$1,R298+W298-1,0),"")</f>
        <v/>
      </c>
      <c r="AG298" s="36" t="str">
        <f ca="1">IF(X298,OFFSET('Todas paradas'!O$1,R298+W298-1,0),"")</f>
        <v/>
      </c>
      <c r="AH298" s="36" t="str">
        <f ca="1">IF(X298,OFFSET('Todas paradas'!P$1,R298+W298-1,0),"")</f>
        <v/>
      </c>
    </row>
    <row r="299" spans="11:34" x14ac:dyDescent="0.25">
      <c r="K299" s="36">
        <f t="shared" si="88"/>
        <v>297</v>
      </c>
      <c r="L299" s="36">
        <f t="shared" ca="1" si="79"/>
        <v>290</v>
      </c>
      <c r="M299" s="38">
        <f t="shared" ca="1" si="89"/>
        <v>26</v>
      </c>
      <c r="N299" s="38">
        <f t="shared" ca="1" si="90"/>
        <v>8</v>
      </c>
      <c r="O299" s="36">
        <f t="shared" ca="1" si="91"/>
        <v>0</v>
      </c>
      <c r="P299" s="36">
        <f t="shared" ca="1" si="92"/>
        <v>1</v>
      </c>
      <c r="Q299" s="36">
        <f t="shared" ca="1" si="93"/>
        <v>6</v>
      </c>
      <c r="R299" s="36">
        <f t="shared" ca="1" si="80"/>
        <v>216</v>
      </c>
      <c r="S299" s="36">
        <f t="shared" ca="1" si="81"/>
        <v>27</v>
      </c>
      <c r="T299" s="36">
        <f t="shared" ca="1" si="82"/>
        <v>14</v>
      </c>
      <c r="U299" s="36">
        <f t="shared" ca="1" si="78"/>
        <v>16</v>
      </c>
      <c r="V299" s="39"/>
      <c r="W299" s="38">
        <f t="shared" ca="1" si="84"/>
        <v>12</v>
      </c>
      <c r="X299" s="38">
        <f t="shared" ca="1" si="85"/>
        <v>0</v>
      </c>
      <c r="Y299" s="38">
        <f t="shared" ca="1" si="87"/>
        <v>1</v>
      </c>
      <c r="Z299" s="38">
        <f t="shared" ca="1" si="86"/>
        <v>26</v>
      </c>
      <c r="AA299" s="38"/>
      <c r="AB299" s="36" t="str">
        <f t="shared" ca="1" si="83"/>
        <v>Rutas_Domingo_3</v>
      </c>
      <c r="AC299" t="str">
        <f ca="1">SUBSTITUTE(OFFSET('Todas paradas'!K$1,R299+W299-1,0),"/","_")</f>
        <v>Ruta 3_3D</v>
      </c>
      <c r="AD299" t="str">
        <f ca="1">IF(X299,OFFSET('Todas paradas'!L$1,R299+W299-1,0),OFFSET('Todas paradas'!Q$1,R299+W299-1,0))</f>
        <v>Compromiso de Caspe, nº 48 - Pd. Bus (esq. Doctor Iranzo)</v>
      </c>
      <c r="AE299" s="36" t="str">
        <f ca="1">IF(X299,OFFSET('Todas paradas'!M$1,R299+W299-1,0),"")</f>
        <v/>
      </c>
      <c r="AF299" s="36" t="str">
        <f ca="1">IF(X299,OFFSET('Todas paradas'!N$1,R299+W299-1,0),"")</f>
        <v/>
      </c>
      <c r="AG299" s="36" t="str">
        <f ca="1">IF(X299,OFFSET('Todas paradas'!O$1,R299+W299-1,0),"")</f>
        <v/>
      </c>
      <c r="AH299" s="36" t="str">
        <f ca="1">IF(X299,OFFSET('Todas paradas'!P$1,R299+W299-1,0),"")</f>
        <v/>
      </c>
    </row>
    <row r="300" spans="11:34" x14ac:dyDescent="0.25">
      <c r="K300" s="36">
        <f t="shared" si="88"/>
        <v>298</v>
      </c>
      <c r="L300" s="36">
        <f t="shared" ca="1" si="79"/>
        <v>291</v>
      </c>
      <c r="M300" s="38">
        <f t="shared" ca="1" si="89"/>
        <v>27</v>
      </c>
      <c r="N300" s="38">
        <f t="shared" ca="1" si="90"/>
        <v>8</v>
      </c>
      <c r="O300" s="36">
        <f t="shared" ca="1" si="91"/>
        <v>1</v>
      </c>
      <c r="P300" s="36">
        <f t="shared" ca="1" si="92"/>
        <v>1</v>
      </c>
      <c r="Q300" s="36">
        <f t="shared" ca="1" si="93"/>
        <v>6</v>
      </c>
      <c r="R300" s="36">
        <f t="shared" ca="1" si="80"/>
        <v>216</v>
      </c>
      <c r="S300" s="36">
        <f t="shared" ca="1" si="81"/>
        <v>27</v>
      </c>
      <c r="T300" s="36">
        <f t="shared" ca="1" si="82"/>
        <v>14</v>
      </c>
      <c r="U300" s="36">
        <f t="shared" ca="1" si="78"/>
        <v>16</v>
      </c>
      <c r="V300" s="39"/>
      <c r="W300" s="38">
        <f t="shared" ca="1" si="84"/>
        <v>13</v>
      </c>
      <c r="X300" s="38">
        <f t="shared" ca="1" si="85"/>
        <v>0</v>
      </c>
      <c r="Y300" s="38">
        <f t="shared" ca="1" si="87"/>
        <v>1</v>
      </c>
      <c r="Z300" s="38">
        <f t="shared" ca="1" si="86"/>
        <v>27</v>
      </c>
      <c r="AA300" s="38"/>
      <c r="AB300" s="36" t="str">
        <f t="shared" ca="1" si="83"/>
        <v>Rutas_Domingo_3</v>
      </c>
      <c r="AC300" t="str">
        <f ca="1">SUBSTITUTE(OFFSET('Todas paradas'!K$1,R300+W300-1,0),"/","_")</f>
        <v>Ruta 3_3D</v>
      </c>
      <c r="AD300" t="str">
        <f ca="1">IF(X300,OFFSET('Todas paradas'!L$1,R300+W300-1,0),OFFSET('Todas paradas'!Q$1,R300+W300-1,0))</f>
        <v>Compromiso de Caspe, nº 76 (Pd. Bus)</v>
      </c>
      <c r="AE300" s="36" t="str">
        <f ca="1">IF(X300,OFFSET('Todas paradas'!M$1,R300+W300-1,0),"")</f>
        <v/>
      </c>
      <c r="AF300" s="36" t="str">
        <f ca="1">IF(X300,OFFSET('Todas paradas'!N$1,R300+W300-1,0),"")</f>
        <v/>
      </c>
      <c r="AG300" s="36" t="str">
        <f ca="1">IF(X300,OFFSET('Todas paradas'!O$1,R300+W300-1,0),"")</f>
        <v/>
      </c>
      <c r="AH300" s="36" t="str">
        <f ca="1">IF(X300,OFFSET('Todas paradas'!P$1,R300+W300-1,0),"")</f>
        <v/>
      </c>
    </row>
    <row r="301" spans="11:34" x14ac:dyDescent="0.25">
      <c r="K301" s="36">
        <f t="shared" si="88"/>
        <v>299</v>
      </c>
      <c r="L301" s="36">
        <f t="shared" ca="1" si="79"/>
        <v>291</v>
      </c>
      <c r="M301" s="38">
        <f t="shared" ca="1" si="89"/>
        <v>1</v>
      </c>
      <c r="N301" s="38">
        <f t="shared" ca="1" si="90"/>
        <v>9</v>
      </c>
      <c r="O301" s="36">
        <f t="shared" ca="1" si="91"/>
        <v>0</v>
      </c>
      <c r="P301" s="36">
        <f t="shared" ca="1" si="92"/>
        <v>2</v>
      </c>
      <c r="Q301" s="36">
        <f t="shared" ca="1" si="93"/>
        <v>6</v>
      </c>
      <c r="R301" s="36">
        <f t="shared" ca="1" si="80"/>
        <v>447</v>
      </c>
      <c r="S301" s="36">
        <f t="shared" ca="1" si="81"/>
        <v>33</v>
      </c>
      <c r="T301" s="36">
        <f t="shared" ca="1" si="82"/>
        <v>17</v>
      </c>
      <c r="U301" s="36">
        <f t="shared" ref="U301:U364" ca="1" si="94">OFFSET($H$2,1+N301,0)</f>
        <v>12</v>
      </c>
      <c r="V301" s="39"/>
      <c r="W301" s="38">
        <f t="shared" ca="1" si="84"/>
        <v>0</v>
      </c>
      <c r="X301" s="38">
        <f t="shared" ca="1" si="85"/>
        <v>1</v>
      </c>
      <c r="Y301" s="38">
        <f t="shared" ca="1" si="87"/>
        <v>0</v>
      </c>
      <c r="Z301" s="38">
        <f t="shared" ca="1" si="86"/>
        <v>1</v>
      </c>
      <c r="AA301" s="38"/>
      <c r="AB301" s="36" t="str">
        <f t="shared" ca="1" si="83"/>
        <v>Rutas_6</v>
      </c>
      <c r="AC301" t="str">
        <f ca="1">SUBSTITUTE(OFFSET('Todas paradas'!K$1,R301+W301-1,0),"/","_")</f>
        <v>Ruta 1_6</v>
      </c>
      <c r="AD301" t="str">
        <f ca="1">IF(X301,OFFSET('Todas paradas'!L$1,R301+W301-1,0),OFFSET('Todas paradas'!Q$1,R301+W301-1,0))</f>
        <v>Ruta 1/6</v>
      </c>
      <c r="AE301" s="36" t="str">
        <f ca="1">IF(X301,OFFSET('Todas paradas'!M$1,R301+W301-1,0),"")</f>
        <v/>
      </c>
      <c r="AF301" s="36" t="str">
        <f ca="1">IF(X301,OFFSET('Todas paradas'!N$1,R301+W301-1,0),"")</f>
        <v/>
      </c>
      <c r="AG301" s="36" t="str">
        <f ca="1">IF(X301,OFFSET('Todas paradas'!O$1,R301+W301-1,0),"")</f>
        <v/>
      </c>
      <c r="AH301" s="36" t="str">
        <f ca="1">IF(X301,OFFSET('Todas paradas'!P$1,R301+W301-1,0),"")</f>
        <v/>
      </c>
    </row>
    <row r="302" spans="11:34" x14ac:dyDescent="0.25">
      <c r="K302" s="36">
        <f t="shared" si="88"/>
        <v>300</v>
      </c>
      <c r="L302" s="36">
        <f t="shared" ca="1" si="79"/>
        <v>292</v>
      </c>
      <c r="M302" s="38">
        <f t="shared" ca="1" si="89"/>
        <v>2</v>
      </c>
      <c r="N302" s="38">
        <f t="shared" ca="1" si="90"/>
        <v>9</v>
      </c>
      <c r="O302" s="36">
        <f t="shared" ca="1" si="91"/>
        <v>0</v>
      </c>
      <c r="P302" s="36">
        <f t="shared" ca="1" si="92"/>
        <v>2</v>
      </c>
      <c r="Q302" s="36">
        <f t="shared" ca="1" si="93"/>
        <v>6</v>
      </c>
      <c r="R302" s="36">
        <f t="shared" ca="1" si="80"/>
        <v>447</v>
      </c>
      <c r="S302" s="36">
        <f t="shared" ca="1" si="81"/>
        <v>33</v>
      </c>
      <c r="T302" s="36">
        <f t="shared" ca="1" si="82"/>
        <v>17</v>
      </c>
      <c r="U302" s="36">
        <f t="shared" ca="1" si="94"/>
        <v>12</v>
      </c>
      <c r="V302" s="39"/>
      <c r="W302" s="38">
        <f t="shared" ca="1" si="84"/>
        <v>1</v>
      </c>
      <c r="X302" s="38">
        <f t="shared" ca="1" si="85"/>
        <v>1</v>
      </c>
      <c r="Y302" s="38">
        <f t="shared" ca="1" si="87"/>
        <v>0</v>
      </c>
      <c r="Z302" s="38">
        <f t="shared" ca="1" si="86"/>
        <v>2</v>
      </c>
      <c r="AA302" s="38"/>
      <c r="AB302" s="36" t="str">
        <f t="shared" ca="1" si="83"/>
        <v>Rutas_6</v>
      </c>
      <c r="AC302" t="str">
        <f ca="1">SUBSTITUTE(OFFSET('Todas paradas'!K$1,R302+W302-1,0),"/","_")</f>
        <v>Ruta 1_6</v>
      </c>
      <c r="AD302" t="str">
        <f ca="1">IF(X302,OFFSET('Todas paradas'!L$1,R302+W302-1,0),OFFSET('Todas paradas'!Q$1,R302+W302-1,0))</f>
        <v>Avd. Real Zaragoza (nº 29 - Pd. Bus)</v>
      </c>
      <c r="AE302" s="36" t="str">
        <f ca="1">IF(X302,OFFSET('Todas paradas'!M$1,R302+W302-1,0),"")</f>
        <v>04:43</v>
      </c>
      <c r="AF302" s="36" t="str">
        <f ca="1">IF(X302,OFFSET('Todas paradas'!N$1,R302+W302-1,0),"")</f>
        <v>12:40</v>
      </c>
      <c r="AG302" s="36" t="str">
        <f ca="1">IF(X302,OFFSET('Todas paradas'!O$1,R302+W302-1,0),"")</f>
        <v>20:43</v>
      </c>
      <c r="AH302" s="36" t="str">
        <f ca="1">IF(X302,OFFSET('Todas paradas'!P$1,R302+W302-1,0),"")</f>
        <v>06:40</v>
      </c>
    </row>
    <row r="303" spans="11:34" x14ac:dyDescent="0.25">
      <c r="K303" s="36">
        <f t="shared" si="88"/>
        <v>301</v>
      </c>
      <c r="L303" s="36">
        <f t="shared" ca="1" si="79"/>
        <v>293</v>
      </c>
      <c r="M303" s="38">
        <f t="shared" ca="1" si="89"/>
        <v>3</v>
      </c>
      <c r="N303" s="38">
        <f t="shared" ca="1" si="90"/>
        <v>9</v>
      </c>
      <c r="O303" s="36">
        <f t="shared" ca="1" si="91"/>
        <v>0</v>
      </c>
      <c r="P303" s="36">
        <f t="shared" ca="1" si="92"/>
        <v>2</v>
      </c>
      <c r="Q303" s="36">
        <f t="shared" ca="1" si="93"/>
        <v>6</v>
      </c>
      <c r="R303" s="36">
        <f t="shared" ca="1" si="80"/>
        <v>447</v>
      </c>
      <c r="S303" s="36">
        <f t="shared" ca="1" si="81"/>
        <v>33</v>
      </c>
      <c r="T303" s="36">
        <f t="shared" ca="1" si="82"/>
        <v>17</v>
      </c>
      <c r="U303" s="36">
        <f t="shared" ca="1" si="94"/>
        <v>12</v>
      </c>
      <c r="V303" s="39"/>
      <c r="W303" s="38">
        <f t="shared" ca="1" si="84"/>
        <v>2</v>
      </c>
      <c r="X303" s="38">
        <f t="shared" ca="1" si="85"/>
        <v>1</v>
      </c>
      <c r="Y303" s="38">
        <f t="shared" ca="1" si="87"/>
        <v>0</v>
      </c>
      <c r="Z303" s="38">
        <f t="shared" ca="1" si="86"/>
        <v>3</v>
      </c>
      <c r="AA303" s="38"/>
      <c r="AB303" s="36" t="str">
        <f t="shared" ca="1" si="83"/>
        <v>Rutas_6</v>
      </c>
      <c r="AC303" t="str">
        <f ca="1">SUBSTITUTE(OFFSET('Todas paradas'!K$1,R303+W303-1,0),"/","_")</f>
        <v>Ruta 1_6</v>
      </c>
      <c r="AD303" t="str">
        <f ca="1">IF(X303,OFFSET('Todas paradas'!L$1,R303+W303-1,0),OFFSET('Todas paradas'!Q$1,R303+W303-1,0))</f>
        <v>Avd. Santa Isabel (plaza Serrano - Pd. Bus)</v>
      </c>
      <c r="AE303" s="36" t="str">
        <f ca="1">IF(X303,OFFSET('Todas paradas'!M$1,R303+W303-1,0),"")</f>
        <v>04:44</v>
      </c>
      <c r="AF303" s="36" t="str">
        <f ca="1">IF(X303,OFFSET('Todas paradas'!N$1,R303+W303-1,0),"")</f>
        <v>12:41</v>
      </c>
      <c r="AG303" s="36" t="str">
        <f ca="1">IF(X303,OFFSET('Todas paradas'!O$1,R303+W303-1,0),"")</f>
        <v>20:44</v>
      </c>
      <c r="AH303" s="36" t="str">
        <f ca="1">IF(X303,OFFSET('Todas paradas'!P$1,R303+W303-1,0),"")</f>
        <v>06:41</v>
      </c>
    </row>
    <row r="304" spans="11:34" x14ac:dyDescent="0.25">
      <c r="K304" s="36">
        <f t="shared" si="88"/>
        <v>302</v>
      </c>
      <c r="L304" s="36">
        <f t="shared" ca="1" si="79"/>
        <v>294</v>
      </c>
      <c r="M304" s="38">
        <f t="shared" ca="1" si="89"/>
        <v>4</v>
      </c>
      <c r="N304" s="38">
        <f t="shared" ca="1" si="90"/>
        <v>9</v>
      </c>
      <c r="O304" s="36">
        <f t="shared" ca="1" si="91"/>
        <v>0</v>
      </c>
      <c r="P304" s="36">
        <f t="shared" ca="1" si="92"/>
        <v>2</v>
      </c>
      <c r="Q304" s="36">
        <f t="shared" ca="1" si="93"/>
        <v>6</v>
      </c>
      <c r="R304" s="36">
        <f t="shared" ca="1" si="80"/>
        <v>447</v>
      </c>
      <c r="S304" s="36">
        <f t="shared" ca="1" si="81"/>
        <v>33</v>
      </c>
      <c r="T304" s="36">
        <f t="shared" ca="1" si="82"/>
        <v>17</v>
      </c>
      <c r="U304" s="36">
        <f t="shared" ca="1" si="94"/>
        <v>12</v>
      </c>
      <c r="V304" s="39"/>
      <c r="W304" s="38">
        <f t="shared" ca="1" si="84"/>
        <v>3</v>
      </c>
      <c r="X304" s="38">
        <f t="shared" ca="1" si="85"/>
        <v>1</v>
      </c>
      <c r="Y304" s="38">
        <f t="shared" ca="1" si="87"/>
        <v>0</v>
      </c>
      <c r="Z304" s="38">
        <f t="shared" ca="1" si="86"/>
        <v>4</v>
      </c>
      <c r="AA304" s="38"/>
      <c r="AB304" s="36" t="str">
        <f t="shared" ca="1" si="83"/>
        <v>Rutas_6</v>
      </c>
      <c r="AC304" t="str">
        <f ca="1">SUBSTITUTE(OFFSET('Todas paradas'!K$1,R304+W304-1,0),"/","_")</f>
        <v>Ruta 1_6</v>
      </c>
      <c r="AD304" t="str">
        <f ca="1">IF(X304,OFFSET('Todas paradas'!L$1,R304+W304-1,0),OFFSET('Todas paradas'!Q$1,R304+W304-1,0))</f>
        <v>Avd. Santa Isabel (esq. Avd. Industria - Gasolinera/Pd. Bus)</v>
      </c>
      <c r="AE304" s="36" t="str">
        <f ca="1">IF(X304,OFFSET('Todas paradas'!M$1,R304+W304-1,0),"")</f>
        <v>04:46</v>
      </c>
      <c r="AF304" s="36" t="str">
        <f ca="1">IF(X304,OFFSET('Todas paradas'!N$1,R304+W304-1,0),"")</f>
        <v>12:43</v>
      </c>
      <c r="AG304" s="36" t="str">
        <f ca="1">IF(X304,OFFSET('Todas paradas'!O$1,R304+W304-1,0),"")</f>
        <v>20:46</v>
      </c>
      <c r="AH304" s="36" t="str">
        <f ca="1">IF(X304,OFFSET('Todas paradas'!P$1,R304+W304-1,0),"")</f>
        <v>06:43</v>
      </c>
    </row>
    <row r="305" spans="11:34" x14ac:dyDescent="0.25">
      <c r="K305" s="36">
        <f t="shared" si="88"/>
        <v>303</v>
      </c>
      <c r="L305" s="36">
        <f t="shared" ca="1" si="79"/>
        <v>295</v>
      </c>
      <c r="M305" s="38">
        <f t="shared" ca="1" si="89"/>
        <v>5</v>
      </c>
      <c r="N305" s="38">
        <f t="shared" ca="1" si="90"/>
        <v>9</v>
      </c>
      <c r="O305" s="36">
        <f t="shared" ca="1" si="91"/>
        <v>0</v>
      </c>
      <c r="P305" s="36">
        <f t="shared" ca="1" si="92"/>
        <v>2</v>
      </c>
      <c r="Q305" s="36">
        <f t="shared" ca="1" si="93"/>
        <v>6</v>
      </c>
      <c r="R305" s="36">
        <f t="shared" ca="1" si="80"/>
        <v>447</v>
      </c>
      <c r="S305" s="36">
        <f t="shared" ca="1" si="81"/>
        <v>33</v>
      </c>
      <c r="T305" s="36">
        <f t="shared" ca="1" si="82"/>
        <v>17</v>
      </c>
      <c r="U305" s="36">
        <f t="shared" ca="1" si="94"/>
        <v>12</v>
      </c>
      <c r="V305" s="39"/>
      <c r="W305" s="38">
        <f t="shared" ca="1" si="84"/>
        <v>4</v>
      </c>
      <c r="X305" s="38">
        <f t="shared" ca="1" si="85"/>
        <v>1</v>
      </c>
      <c r="Y305" s="38">
        <f t="shared" ca="1" si="87"/>
        <v>0</v>
      </c>
      <c r="Z305" s="38">
        <f t="shared" ca="1" si="86"/>
        <v>5</v>
      </c>
      <c r="AA305" s="38"/>
      <c r="AB305" s="36" t="str">
        <f t="shared" ca="1" si="83"/>
        <v>Rutas_6</v>
      </c>
      <c r="AC305" t="str">
        <f ca="1">SUBSTITUTE(OFFSET('Todas paradas'!K$1,R305+W305-1,0),"/","_")</f>
        <v>Ruta 1_6</v>
      </c>
      <c r="AD305" t="str">
        <f ca="1">IF(X305,OFFSET('Todas paradas'!L$1,R305+W305-1,0),OFFSET('Todas paradas'!Q$1,R305+W305-1,0))</f>
        <v>Avd. Cataluña (CAF - Pd. Bus)</v>
      </c>
      <c r="AE305" s="36" t="str">
        <f ca="1">IF(X305,OFFSET('Todas paradas'!M$1,R305+W305-1,0),"")</f>
        <v>04:48</v>
      </c>
      <c r="AF305" s="36" t="str">
        <f ca="1">IF(X305,OFFSET('Todas paradas'!N$1,R305+W305-1,0),"")</f>
        <v>12:45</v>
      </c>
      <c r="AG305" s="36" t="str">
        <f ca="1">IF(X305,OFFSET('Todas paradas'!O$1,R305+W305-1,0),"")</f>
        <v>20:48</v>
      </c>
      <c r="AH305" s="36" t="str">
        <f ca="1">IF(X305,OFFSET('Todas paradas'!P$1,R305+W305-1,0),"")</f>
        <v>06:45</v>
      </c>
    </row>
    <row r="306" spans="11:34" x14ac:dyDescent="0.25">
      <c r="K306" s="36">
        <f t="shared" si="88"/>
        <v>304</v>
      </c>
      <c r="L306" s="36">
        <f t="shared" ca="1" si="79"/>
        <v>296</v>
      </c>
      <c r="M306" s="38">
        <f t="shared" ca="1" si="89"/>
        <v>6</v>
      </c>
      <c r="N306" s="38">
        <f t="shared" ca="1" si="90"/>
        <v>9</v>
      </c>
      <c r="O306" s="36">
        <f t="shared" ca="1" si="91"/>
        <v>0</v>
      </c>
      <c r="P306" s="36">
        <f t="shared" ca="1" si="92"/>
        <v>2</v>
      </c>
      <c r="Q306" s="36">
        <f t="shared" ca="1" si="93"/>
        <v>6</v>
      </c>
      <c r="R306" s="36">
        <f t="shared" ca="1" si="80"/>
        <v>447</v>
      </c>
      <c r="S306" s="36">
        <f t="shared" ca="1" si="81"/>
        <v>33</v>
      </c>
      <c r="T306" s="36">
        <f t="shared" ca="1" si="82"/>
        <v>17</v>
      </c>
      <c r="U306" s="36">
        <f t="shared" ca="1" si="94"/>
        <v>12</v>
      </c>
      <c r="V306" s="39"/>
      <c r="W306" s="38">
        <f t="shared" ca="1" si="84"/>
        <v>5</v>
      </c>
      <c r="X306" s="38">
        <f t="shared" ca="1" si="85"/>
        <v>1</v>
      </c>
      <c r="Y306" s="38">
        <f t="shared" ca="1" si="87"/>
        <v>0</v>
      </c>
      <c r="Z306" s="38">
        <f t="shared" ca="1" si="86"/>
        <v>6</v>
      </c>
      <c r="AA306" s="38"/>
      <c r="AB306" s="36" t="str">
        <f t="shared" ca="1" si="83"/>
        <v>Rutas_6</v>
      </c>
      <c r="AC306" t="str">
        <f ca="1">SUBSTITUTE(OFFSET('Todas paradas'!K$1,R306+W306-1,0),"/","_")</f>
        <v>Ruta 1_6</v>
      </c>
      <c r="AD306" t="str">
        <f ca="1">IF(X306,OFFSET('Todas paradas'!L$1,R306+W306-1,0),OFFSET('Todas paradas'!Q$1,R306+W306-1,0))</f>
        <v>Avd. Cataluña, nº 189 (Los Charros)</v>
      </c>
      <c r="AE306" s="36" t="str">
        <f ca="1">IF(X306,OFFSET('Todas paradas'!M$1,R306+W306-1,0),"")</f>
        <v>04:50</v>
      </c>
      <c r="AF306" s="36" t="str">
        <f ca="1">IF(X306,OFFSET('Todas paradas'!N$1,R306+W306-1,0),"")</f>
        <v>12:47</v>
      </c>
      <c r="AG306" s="36" t="str">
        <f ca="1">IF(X306,OFFSET('Todas paradas'!O$1,R306+W306-1,0),"")</f>
        <v>20:50</v>
      </c>
      <c r="AH306" s="36" t="str">
        <f ca="1">IF(X306,OFFSET('Todas paradas'!P$1,R306+W306-1,0),"")</f>
        <v>06:47</v>
      </c>
    </row>
    <row r="307" spans="11:34" x14ac:dyDescent="0.25">
      <c r="K307" s="36">
        <f t="shared" si="88"/>
        <v>305</v>
      </c>
      <c r="L307" s="36">
        <f t="shared" ca="1" si="79"/>
        <v>297</v>
      </c>
      <c r="M307" s="38">
        <f t="shared" ca="1" si="89"/>
        <v>7</v>
      </c>
      <c r="N307" s="38">
        <f t="shared" ca="1" si="90"/>
        <v>9</v>
      </c>
      <c r="O307" s="36">
        <f t="shared" ca="1" si="91"/>
        <v>0</v>
      </c>
      <c r="P307" s="36">
        <f t="shared" ca="1" si="92"/>
        <v>2</v>
      </c>
      <c r="Q307" s="36">
        <f t="shared" ca="1" si="93"/>
        <v>6</v>
      </c>
      <c r="R307" s="36">
        <f t="shared" ca="1" si="80"/>
        <v>447</v>
      </c>
      <c r="S307" s="36">
        <f t="shared" ca="1" si="81"/>
        <v>33</v>
      </c>
      <c r="T307" s="36">
        <f t="shared" ca="1" si="82"/>
        <v>17</v>
      </c>
      <c r="U307" s="36">
        <f t="shared" ca="1" si="94"/>
        <v>12</v>
      </c>
      <c r="V307" s="39"/>
      <c r="W307" s="38">
        <f t="shared" ca="1" si="84"/>
        <v>6</v>
      </c>
      <c r="X307" s="38">
        <f t="shared" ca="1" si="85"/>
        <v>1</v>
      </c>
      <c r="Y307" s="38">
        <f t="shared" ca="1" si="87"/>
        <v>0</v>
      </c>
      <c r="Z307" s="38">
        <f t="shared" ca="1" si="86"/>
        <v>7</v>
      </c>
      <c r="AA307" s="38"/>
      <c r="AB307" s="36" t="str">
        <f t="shared" ca="1" si="83"/>
        <v>Rutas_6</v>
      </c>
      <c r="AC307" t="str">
        <f ca="1">SUBSTITUTE(OFFSET('Todas paradas'!K$1,R307+W307-1,0),"/","_")</f>
        <v>Ruta 1_6</v>
      </c>
      <c r="AD307" t="str">
        <f ca="1">IF(X307,OFFSET('Todas paradas'!L$1,R307+W307-1,0),OFFSET('Todas paradas'!Q$1,R307+W307-1,0))</f>
        <v>Avd. Cataluña (frente Felisa Galé)</v>
      </c>
      <c r="AE307" s="36" t="str">
        <f ca="1">IF(X307,OFFSET('Todas paradas'!M$1,R307+W307-1,0),"")</f>
        <v>04:52</v>
      </c>
      <c r="AF307" s="36" t="str">
        <f ca="1">IF(X307,OFFSET('Todas paradas'!N$1,R307+W307-1,0),"")</f>
        <v>12:49</v>
      </c>
      <c r="AG307" s="36" t="str">
        <f ca="1">IF(X307,OFFSET('Todas paradas'!O$1,R307+W307-1,0),"")</f>
        <v>20:52</v>
      </c>
      <c r="AH307" s="36" t="str">
        <f ca="1">IF(X307,OFFSET('Todas paradas'!P$1,R307+W307-1,0),"")</f>
        <v>06:49</v>
      </c>
    </row>
    <row r="308" spans="11:34" x14ac:dyDescent="0.25">
      <c r="K308" s="36">
        <f t="shared" si="88"/>
        <v>306</v>
      </c>
      <c r="L308" s="36">
        <f t="shared" ca="1" si="79"/>
        <v>298</v>
      </c>
      <c r="M308" s="38">
        <f t="shared" ca="1" si="89"/>
        <v>8</v>
      </c>
      <c r="N308" s="38">
        <f t="shared" ca="1" si="90"/>
        <v>9</v>
      </c>
      <c r="O308" s="36">
        <f t="shared" ca="1" si="91"/>
        <v>0</v>
      </c>
      <c r="P308" s="36">
        <f t="shared" ca="1" si="92"/>
        <v>2</v>
      </c>
      <c r="Q308" s="36">
        <f t="shared" ca="1" si="93"/>
        <v>6</v>
      </c>
      <c r="R308" s="36">
        <f t="shared" ca="1" si="80"/>
        <v>447</v>
      </c>
      <c r="S308" s="36">
        <f t="shared" ca="1" si="81"/>
        <v>33</v>
      </c>
      <c r="T308" s="36">
        <f t="shared" ca="1" si="82"/>
        <v>17</v>
      </c>
      <c r="U308" s="36">
        <f t="shared" ca="1" si="94"/>
        <v>12</v>
      </c>
      <c r="V308" s="39"/>
      <c r="W308" s="38">
        <f t="shared" ca="1" si="84"/>
        <v>7</v>
      </c>
      <c r="X308" s="38">
        <f t="shared" ca="1" si="85"/>
        <v>1</v>
      </c>
      <c r="Y308" s="38">
        <f t="shared" ca="1" si="87"/>
        <v>0</v>
      </c>
      <c r="Z308" s="38">
        <f t="shared" ca="1" si="86"/>
        <v>8</v>
      </c>
      <c r="AA308" s="38"/>
      <c r="AB308" s="36" t="str">
        <f t="shared" ca="1" si="83"/>
        <v>Rutas_6</v>
      </c>
      <c r="AC308" t="str">
        <f ca="1">SUBSTITUTE(OFFSET('Todas paradas'!K$1,R308+W308-1,0),"/","_")</f>
        <v>Ruta 1_6</v>
      </c>
      <c r="AD308" t="str">
        <f ca="1">IF(X308,OFFSET('Todas paradas'!L$1,R308+W308-1,0),OFFSET('Todas paradas'!Q$1,R308+W308-1,0))</f>
        <v>Marqués de la Cadena, (frente nº 57 Pd. Bus CAN)</v>
      </c>
      <c r="AE308" s="36" t="str">
        <f ca="1">IF(X308,OFFSET('Todas paradas'!M$1,R308+W308-1,0),"")</f>
        <v>04:53</v>
      </c>
      <c r="AF308" s="36" t="str">
        <f ca="1">IF(X308,OFFSET('Todas paradas'!N$1,R308+W308-1,0),"")</f>
        <v>12:51</v>
      </c>
      <c r="AG308" s="36" t="str">
        <f ca="1">IF(X308,OFFSET('Todas paradas'!O$1,R308+W308-1,0),"")</f>
        <v>20:53</v>
      </c>
      <c r="AH308" s="36" t="str">
        <f ca="1">IF(X308,OFFSET('Todas paradas'!P$1,R308+W308-1,0),"")</f>
        <v>06:51</v>
      </c>
    </row>
    <row r="309" spans="11:34" x14ac:dyDescent="0.25">
      <c r="K309" s="36">
        <f t="shared" si="88"/>
        <v>307</v>
      </c>
      <c r="L309" s="36">
        <f t="shared" ca="1" si="79"/>
        <v>299</v>
      </c>
      <c r="M309" s="38">
        <f t="shared" ca="1" si="89"/>
        <v>9</v>
      </c>
      <c r="N309" s="38">
        <f t="shared" ca="1" si="90"/>
        <v>9</v>
      </c>
      <c r="O309" s="36">
        <f t="shared" ca="1" si="91"/>
        <v>0</v>
      </c>
      <c r="P309" s="36">
        <f t="shared" ca="1" si="92"/>
        <v>2</v>
      </c>
      <c r="Q309" s="36">
        <f t="shared" ca="1" si="93"/>
        <v>6</v>
      </c>
      <c r="R309" s="36">
        <f t="shared" ca="1" si="80"/>
        <v>447</v>
      </c>
      <c r="S309" s="36">
        <f t="shared" ca="1" si="81"/>
        <v>33</v>
      </c>
      <c r="T309" s="36">
        <f t="shared" ca="1" si="82"/>
        <v>17</v>
      </c>
      <c r="U309" s="36">
        <f t="shared" ca="1" si="94"/>
        <v>12</v>
      </c>
      <c r="V309" s="39"/>
      <c r="W309" s="38">
        <f t="shared" ca="1" si="84"/>
        <v>8</v>
      </c>
      <c r="X309" s="38">
        <f t="shared" ca="1" si="85"/>
        <v>1</v>
      </c>
      <c r="Y309" s="38">
        <f t="shared" ca="1" si="87"/>
        <v>0</v>
      </c>
      <c r="Z309" s="38">
        <f t="shared" ca="1" si="86"/>
        <v>9</v>
      </c>
      <c r="AA309" s="38"/>
      <c r="AB309" s="36" t="str">
        <f t="shared" ca="1" si="83"/>
        <v>Rutas_6</v>
      </c>
      <c r="AC309" t="str">
        <f ca="1">SUBSTITUTE(OFFSET('Todas paradas'!K$1,R309+W309-1,0),"/","_")</f>
        <v>Ruta 1_6</v>
      </c>
      <c r="AD309" t="str">
        <f ca="1">IF(X309,OFFSET('Todas paradas'!L$1,R309+W309-1,0),OFFSET('Todas paradas'!Q$1,R309+W309-1,0))</f>
        <v>San Juan de la Peña (Pd. Bus Hierros Alfonso)</v>
      </c>
      <c r="AE309" s="36" t="str">
        <f ca="1">IF(X309,OFFSET('Todas paradas'!M$1,R309+W309-1,0),"")</f>
        <v>04:54</v>
      </c>
      <c r="AF309" s="36" t="str">
        <f ca="1">IF(X309,OFFSET('Todas paradas'!N$1,R309+W309-1,0),"")</f>
        <v>12:52</v>
      </c>
      <c r="AG309" s="36" t="str">
        <f ca="1">IF(X309,OFFSET('Todas paradas'!O$1,R309+W309-1,0),"")</f>
        <v>20:54</v>
      </c>
      <c r="AH309" s="36" t="str">
        <f ca="1">IF(X309,OFFSET('Todas paradas'!P$1,R309+W309-1,0),"")</f>
        <v>06:52</v>
      </c>
    </row>
    <row r="310" spans="11:34" x14ac:dyDescent="0.25">
      <c r="K310" s="36">
        <f t="shared" si="88"/>
        <v>308</v>
      </c>
      <c r="L310" s="36">
        <f t="shared" ca="1" si="79"/>
        <v>300</v>
      </c>
      <c r="M310" s="38">
        <f t="shared" ca="1" si="89"/>
        <v>10</v>
      </c>
      <c r="N310" s="38">
        <f t="shared" ca="1" si="90"/>
        <v>9</v>
      </c>
      <c r="O310" s="36">
        <f t="shared" ca="1" si="91"/>
        <v>0</v>
      </c>
      <c r="P310" s="36">
        <f t="shared" ca="1" si="92"/>
        <v>2</v>
      </c>
      <c r="Q310" s="36">
        <f t="shared" ca="1" si="93"/>
        <v>6</v>
      </c>
      <c r="R310" s="36">
        <f t="shared" ca="1" si="80"/>
        <v>447</v>
      </c>
      <c r="S310" s="36">
        <f t="shared" ca="1" si="81"/>
        <v>33</v>
      </c>
      <c r="T310" s="36">
        <f t="shared" ca="1" si="82"/>
        <v>17</v>
      </c>
      <c r="U310" s="36">
        <f t="shared" ca="1" si="94"/>
        <v>12</v>
      </c>
      <c r="V310" s="39"/>
      <c r="W310" s="38">
        <f t="shared" ca="1" si="84"/>
        <v>9</v>
      </c>
      <c r="X310" s="38">
        <f t="shared" ca="1" si="85"/>
        <v>1</v>
      </c>
      <c r="Y310" s="38">
        <f t="shared" ca="1" si="87"/>
        <v>0</v>
      </c>
      <c r="Z310" s="38">
        <f t="shared" ca="1" si="86"/>
        <v>10</v>
      </c>
      <c r="AA310" s="38"/>
      <c r="AB310" s="36" t="str">
        <f t="shared" ca="1" si="83"/>
        <v>Rutas_6</v>
      </c>
      <c r="AC310" t="str">
        <f ca="1">SUBSTITUTE(OFFSET('Todas paradas'!K$1,R310+W310-1,0),"/","_")</f>
        <v>Ruta 1_6</v>
      </c>
      <c r="AD310" t="str">
        <f ca="1">IF(X310,OFFSET('Todas paradas'!L$1,R310+W310-1,0),OFFSET('Todas paradas'!Q$1,R310+W310-1,0))</f>
        <v>San Juan de la Peña, nº 182 (Pd. Bus)</v>
      </c>
      <c r="AE310" s="36" t="str">
        <f ca="1">IF(X310,OFFSET('Todas paradas'!M$1,R310+W310-1,0),"")</f>
        <v>04:55</v>
      </c>
      <c r="AF310" s="36" t="str">
        <f ca="1">IF(X310,OFFSET('Todas paradas'!N$1,R310+W310-1,0),"")</f>
        <v>12:53</v>
      </c>
      <c r="AG310" s="36" t="str">
        <f ca="1">IF(X310,OFFSET('Todas paradas'!O$1,R310+W310-1,0),"")</f>
        <v>20:55</v>
      </c>
      <c r="AH310" s="36" t="str">
        <f ca="1">IF(X310,OFFSET('Todas paradas'!P$1,R310+W310-1,0),"")</f>
        <v>06:53</v>
      </c>
    </row>
    <row r="311" spans="11:34" x14ac:dyDescent="0.25">
      <c r="K311" s="36">
        <f t="shared" si="88"/>
        <v>309</v>
      </c>
      <c r="L311" s="36">
        <f t="shared" ca="1" si="79"/>
        <v>301</v>
      </c>
      <c r="M311" s="38">
        <f t="shared" ca="1" si="89"/>
        <v>11</v>
      </c>
      <c r="N311" s="38">
        <f t="shared" ca="1" si="90"/>
        <v>9</v>
      </c>
      <c r="O311" s="36">
        <f t="shared" ca="1" si="91"/>
        <v>0</v>
      </c>
      <c r="P311" s="36">
        <f t="shared" ca="1" si="92"/>
        <v>2</v>
      </c>
      <c r="Q311" s="36">
        <f t="shared" ca="1" si="93"/>
        <v>6</v>
      </c>
      <c r="R311" s="36">
        <f t="shared" ca="1" si="80"/>
        <v>447</v>
      </c>
      <c r="S311" s="36">
        <f t="shared" ca="1" si="81"/>
        <v>33</v>
      </c>
      <c r="T311" s="36">
        <f t="shared" ca="1" si="82"/>
        <v>17</v>
      </c>
      <c r="U311" s="36">
        <f t="shared" ca="1" si="94"/>
        <v>12</v>
      </c>
      <c r="V311" s="39"/>
      <c r="W311" s="38">
        <f t="shared" ca="1" si="84"/>
        <v>10</v>
      </c>
      <c r="X311" s="38">
        <f t="shared" ca="1" si="85"/>
        <v>1</v>
      </c>
      <c r="Y311" s="38">
        <f t="shared" ca="1" si="87"/>
        <v>0</v>
      </c>
      <c r="Z311" s="38">
        <f t="shared" ca="1" si="86"/>
        <v>11</v>
      </c>
      <c r="AA311" s="38"/>
      <c r="AB311" s="36" t="str">
        <f t="shared" ca="1" si="83"/>
        <v>Rutas_6</v>
      </c>
      <c r="AC311" t="str">
        <f ca="1">SUBSTITUTE(OFFSET('Todas paradas'!K$1,R311+W311-1,0),"/","_")</f>
        <v>Ruta 1_6</v>
      </c>
      <c r="AD311" t="str">
        <f ca="1">IF(X311,OFFSET('Todas paradas'!L$1,R311+W311-1,0),OFFSET('Todas paradas'!Q$1,R311+W311-1,0))</f>
        <v>Salvador Allende, nº 67 ( Pd. Bus)</v>
      </c>
      <c r="AE311" s="36" t="str">
        <f ca="1">IF(X311,OFFSET('Todas paradas'!M$1,R311+W311-1,0),"")</f>
        <v>04:56</v>
      </c>
      <c r="AF311" s="36" t="str">
        <f ca="1">IF(X311,OFFSET('Todas paradas'!N$1,R311+W311-1,0),"")</f>
        <v>12:54</v>
      </c>
      <c r="AG311" s="36" t="str">
        <f ca="1">IF(X311,OFFSET('Todas paradas'!O$1,R311+W311-1,0),"")</f>
        <v>20:56</v>
      </c>
      <c r="AH311" s="36" t="str">
        <f ca="1">IF(X311,OFFSET('Todas paradas'!P$1,R311+W311-1,0),"")</f>
        <v>06:54</v>
      </c>
    </row>
    <row r="312" spans="11:34" x14ac:dyDescent="0.25">
      <c r="K312" s="36">
        <f t="shared" si="88"/>
        <v>310</v>
      </c>
      <c r="L312" s="36">
        <f t="shared" ca="1" si="79"/>
        <v>302</v>
      </c>
      <c r="M312" s="38">
        <f t="shared" ca="1" si="89"/>
        <v>12</v>
      </c>
      <c r="N312" s="38">
        <f t="shared" ca="1" si="90"/>
        <v>9</v>
      </c>
      <c r="O312" s="36">
        <f t="shared" ca="1" si="91"/>
        <v>0</v>
      </c>
      <c r="P312" s="36">
        <f t="shared" ca="1" si="92"/>
        <v>2</v>
      </c>
      <c r="Q312" s="36">
        <f t="shared" ca="1" si="93"/>
        <v>6</v>
      </c>
      <c r="R312" s="36">
        <f t="shared" ca="1" si="80"/>
        <v>447</v>
      </c>
      <c r="S312" s="36">
        <f t="shared" ca="1" si="81"/>
        <v>33</v>
      </c>
      <c r="T312" s="36">
        <f t="shared" ca="1" si="82"/>
        <v>17</v>
      </c>
      <c r="U312" s="36">
        <f t="shared" ca="1" si="94"/>
        <v>12</v>
      </c>
      <c r="V312" s="39"/>
      <c r="W312" s="38">
        <f t="shared" ca="1" si="84"/>
        <v>11</v>
      </c>
      <c r="X312" s="38">
        <f t="shared" ca="1" si="85"/>
        <v>1</v>
      </c>
      <c r="Y312" s="38">
        <f t="shared" ca="1" si="87"/>
        <v>0</v>
      </c>
      <c r="Z312" s="38">
        <f t="shared" ca="1" si="86"/>
        <v>12</v>
      </c>
      <c r="AA312" s="38"/>
      <c r="AB312" s="36" t="str">
        <f t="shared" ca="1" si="83"/>
        <v>Rutas_6</v>
      </c>
      <c r="AC312" t="str">
        <f ca="1">SUBSTITUTE(OFFSET('Todas paradas'!K$1,R312+W312-1,0),"/","_")</f>
        <v>Ruta 1_6</v>
      </c>
      <c r="AD312" t="str">
        <f ca="1">IF(X312,OFFSET('Todas paradas'!L$1,R312+W312-1,0),OFFSET('Todas paradas'!Q$1,R312+W312-1,0))</f>
        <v>Salvador Allende (esq. Valle de Broto - Pd. Bus)</v>
      </c>
      <c r="AE312" s="36" t="str">
        <f ca="1">IF(X312,OFFSET('Todas paradas'!M$1,R312+W312-1,0),"")</f>
        <v>04:57</v>
      </c>
      <c r="AF312" s="36" t="str">
        <f ca="1">IF(X312,OFFSET('Todas paradas'!N$1,R312+W312-1,0),"")</f>
        <v>12:55</v>
      </c>
      <c r="AG312" s="36" t="str">
        <f ca="1">IF(X312,OFFSET('Todas paradas'!O$1,R312+W312-1,0),"")</f>
        <v>20:57</v>
      </c>
      <c r="AH312" s="36" t="str">
        <f ca="1">IF(X312,OFFSET('Todas paradas'!P$1,R312+W312-1,0),"")</f>
        <v>06:55</v>
      </c>
    </row>
    <row r="313" spans="11:34" x14ac:dyDescent="0.25">
      <c r="K313" s="36">
        <f t="shared" si="88"/>
        <v>311</v>
      </c>
      <c r="L313" s="36">
        <f t="shared" ca="1" si="79"/>
        <v>303</v>
      </c>
      <c r="M313" s="38">
        <f t="shared" ca="1" si="89"/>
        <v>13</v>
      </c>
      <c r="N313" s="38">
        <f t="shared" ca="1" si="90"/>
        <v>9</v>
      </c>
      <c r="O313" s="36">
        <f t="shared" ca="1" si="91"/>
        <v>0</v>
      </c>
      <c r="P313" s="36">
        <f t="shared" ca="1" si="92"/>
        <v>2</v>
      </c>
      <c r="Q313" s="36">
        <f t="shared" ca="1" si="93"/>
        <v>6</v>
      </c>
      <c r="R313" s="36">
        <f t="shared" ca="1" si="80"/>
        <v>447</v>
      </c>
      <c r="S313" s="36">
        <f t="shared" ca="1" si="81"/>
        <v>33</v>
      </c>
      <c r="T313" s="36">
        <f t="shared" ca="1" si="82"/>
        <v>17</v>
      </c>
      <c r="U313" s="36">
        <f t="shared" ca="1" si="94"/>
        <v>12</v>
      </c>
      <c r="V313" s="39"/>
      <c r="W313" s="38">
        <f t="shared" ca="1" si="84"/>
        <v>12</v>
      </c>
      <c r="X313" s="38">
        <f t="shared" ca="1" si="85"/>
        <v>1</v>
      </c>
      <c r="Y313" s="38">
        <f t="shared" ca="1" si="87"/>
        <v>0</v>
      </c>
      <c r="Z313" s="38">
        <f t="shared" ca="1" si="86"/>
        <v>13</v>
      </c>
      <c r="AA313" s="38"/>
      <c r="AB313" s="36" t="str">
        <f t="shared" ca="1" si="83"/>
        <v>Rutas_6</v>
      </c>
      <c r="AC313" t="str">
        <f ca="1">SUBSTITUTE(OFFSET('Todas paradas'!K$1,R313+W313-1,0),"/","_")</f>
        <v>Ruta 1_6</v>
      </c>
      <c r="AD313" t="str">
        <f ca="1">IF(X313,OFFSET('Todas paradas'!L$1,R313+W313-1,0),OFFSET('Todas paradas'!Q$1,R313+W313-1,0))</f>
        <v>María Zambrano (León Felipe - Pd. Bus)</v>
      </c>
      <c r="AE313" s="36" t="str">
        <f ca="1">IF(X313,OFFSET('Todas paradas'!M$1,R313+W313-1,0),"")</f>
        <v>04:59</v>
      </c>
      <c r="AF313" s="36" t="str">
        <f ca="1">IF(X313,OFFSET('Todas paradas'!N$1,R313+W313-1,0),"")</f>
        <v>12:57</v>
      </c>
      <c r="AG313" s="36" t="str">
        <f ca="1">IF(X313,OFFSET('Todas paradas'!O$1,R313+W313-1,0),"")</f>
        <v>20:59</v>
      </c>
      <c r="AH313" s="36" t="str">
        <f ca="1">IF(X313,OFFSET('Todas paradas'!P$1,R313+W313-1,0),"")</f>
        <v>06:57</v>
      </c>
    </row>
    <row r="314" spans="11:34" x14ac:dyDescent="0.25">
      <c r="K314" s="36">
        <f t="shared" si="88"/>
        <v>312</v>
      </c>
      <c r="L314" s="36">
        <f t="shared" ca="1" si="79"/>
        <v>304</v>
      </c>
      <c r="M314" s="38">
        <f t="shared" ca="1" si="89"/>
        <v>14</v>
      </c>
      <c r="N314" s="38">
        <f t="shared" ca="1" si="90"/>
        <v>9</v>
      </c>
      <c r="O314" s="36">
        <f t="shared" ca="1" si="91"/>
        <v>0</v>
      </c>
      <c r="P314" s="36">
        <f t="shared" ca="1" si="92"/>
        <v>2</v>
      </c>
      <c r="Q314" s="36">
        <f t="shared" ca="1" si="93"/>
        <v>6</v>
      </c>
      <c r="R314" s="36">
        <f t="shared" ca="1" si="80"/>
        <v>447</v>
      </c>
      <c r="S314" s="36">
        <f t="shared" ca="1" si="81"/>
        <v>33</v>
      </c>
      <c r="T314" s="36">
        <f t="shared" ca="1" si="82"/>
        <v>17</v>
      </c>
      <c r="U314" s="36">
        <f t="shared" ca="1" si="94"/>
        <v>12</v>
      </c>
      <c r="V314" s="39"/>
      <c r="W314" s="38">
        <f t="shared" ca="1" si="84"/>
        <v>13</v>
      </c>
      <c r="X314" s="38">
        <f t="shared" ca="1" si="85"/>
        <v>1</v>
      </c>
      <c r="Y314" s="38">
        <f t="shared" ca="1" si="87"/>
        <v>0</v>
      </c>
      <c r="Z314" s="38">
        <f t="shared" ca="1" si="86"/>
        <v>14</v>
      </c>
      <c r="AA314" s="38"/>
      <c r="AB314" s="36" t="str">
        <f t="shared" ca="1" si="83"/>
        <v>Rutas_6</v>
      </c>
      <c r="AC314" t="str">
        <f ca="1">SUBSTITUTE(OFFSET('Todas paradas'!K$1,R314+W314-1,0),"/","_")</f>
        <v>Ruta 1_6</v>
      </c>
      <c r="AD314" t="str">
        <f ca="1">IF(X314,OFFSET('Todas paradas'!L$1,R314+W314-1,0),OFFSET('Todas paradas'!Q$1,R314+W314-1,0))</f>
        <v>María Zambrano (Ildefonso Manuel Gil - Pd. Bus)</v>
      </c>
      <c r="AE314" s="36" t="str">
        <f ca="1">IF(X314,OFFSET('Todas paradas'!M$1,R314+W314-1,0),"")</f>
        <v>05:00</v>
      </c>
      <c r="AF314" s="36" t="str">
        <f ca="1">IF(X314,OFFSET('Todas paradas'!N$1,R314+W314-1,0),"")</f>
        <v>12:58</v>
      </c>
      <c r="AG314" s="36" t="str">
        <f ca="1">IF(X314,OFFSET('Todas paradas'!O$1,R314+W314-1,0),"")</f>
        <v>21:00</v>
      </c>
      <c r="AH314" s="36" t="str">
        <f ca="1">IF(X314,OFFSET('Todas paradas'!P$1,R314+W314-1,0),"")</f>
        <v>06:58</v>
      </c>
    </row>
    <row r="315" spans="11:34" x14ac:dyDescent="0.25">
      <c r="K315" s="36">
        <f t="shared" si="88"/>
        <v>313</v>
      </c>
      <c r="L315" s="36">
        <f t="shared" ca="1" si="79"/>
        <v>305</v>
      </c>
      <c r="M315" s="38">
        <f t="shared" ca="1" si="89"/>
        <v>15</v>
      </c>
      <c r="N315" s="38">
        <f t="shared" ca="1" si="90"/>
        <v>9</v>
      </c>
      <c r="O315" s="36">
        <f t="shared" ca="1" si="91"/>
        <v>0</v>
      </c>
      <c r="P315" s="36">
        <f t="shared" ca="1" si="92"/>
        <v>2</v>
      </c>
      <c r="Q315" s="36">
        <f t="shared" ca="1" si="93"/>
        <v>6</v>
      </c>
      <c r="R315" s="36">
        <f t="shared" ca="1" si="80"/>
        <v>447</v>
      </c>
      <c r="S315" s="36">
        <f t="shared" ca="1" si="81"/>
        <v>33</v>
      </c>
      <c r="T315" s="36">
        <f t="shared" ca="1" si="82"/>
        <v>17</v>
      </c>
      <c r="U315" s="36">
        <f t="shared" ca="1" si="94"/>
        <v>12</v>
      </c>
      <c r="V315" s="39"/>
      <c r="W315" s="38">
        <f t="shared" ca="1" si="84"/>
        <v>14</v>
      </c>
      <c r="X315" s="38">
        <f t="shared" ca="1" si="85"/>
        <v>1</v>
      </c>
      <c r="Y315" s="38">
        <f t="shared" ca="1" si="87"/>
        <v>0</v>
      </c>
      <c r="Z315" s="38">
        <f t="shared" ca="1" si="86"/>
        <v>15</v>
      </c>
      <c r="AA315" s="38"/>
      <c r="AB315" s="36" t="str">
        <f t="shared" ca="1" si="83"/>
        <v>Rutas_6</v>
      </c>
      <c r="AC315" t="str">
        <f ca="1">SUBSTITUTE(OFFSET('Todas paradas'!K$1,R315+W315-1,0),"/","_")</f>
        <v>Ruta 1_6</v>
      </c>
      <c r="AD315" t="str">
        <f ca="1">IF(X315,OFFSET('Todas paradas'!L$1,R315+W315-1,0),OFFSET('Todas paradas'!Q$1,R315+W315-1,0))</f>
        <v>María Zambrano (esq. Pablo Iglesias - Pd. Bus)</v>
      </c>
      <c r="AE315" s="36" t="str">
        <f ca="1">IF(X315,OFFSET('Todas paradas'!M$1,R315+W315-1,0),"")</f>
        <v>05:01</v>
      </c>
      <c r="AF315" s="36" t="str">
        <f ca="1">IF(X315,OFFSET('Todas paradas'!N$1,R315+W315-1,0),"")</f>
        <v>12:59</v>
      </c>
      <c r="AG315" s="36" t="str">
        <f ca="1">IF(X315,OFFSET('Todas paradas'!O$1,R315+W315-1,0),"")</f>
        <v>21:01</v>
      </c>
      <c r="AH315" s="36" t="str">
        <f ca="1">IF(X315,OFFSET('Todas paradas'!P$1,R315+W315-1,0),"")</f>
        <v>06:59</v>
      </c>
    </row>
    <row r="316" spans="11:34" x14ac:dyDescent="0.25">
      <c r="K316" s="36">
        <f t="shared" si="88"/>
        <v>314</v>
      </c>
      <c r="L316" s="36">
        <f t="shared" ca="1" si="79"/>
        <v>306</v>
      </c>
      <c r="M316" s="38">
        <f t="shared" ca="1" si="89"/>
        <v>16</v>
      </c>
      <c r="N316" s="38">
        <f t="shared" ca="1" si="90"/>
        <v>9</v>
      </c>
      <c r="O316" s="36">
        <f t="shared" ca="1" si="91"/>
        <v>0</v>
      </c>
      <c r="P316" s="36">
        <f t="shared" ca="1" si="92"/>
        <v>2</v>
      </c>
      <c r="Q316" s="36">
        <f t="shared" ca="1" si="93"/>
        <v>6</v>
      </c>
      <c r="R316" s="36">
        <f t="shared" ca="1" si="80"/>
        <v>447</v>
      </c>
      <c r="S316" s="36">
        <f t="shared" ca="1" si="81"/>
        <v>33</v>
      </c>
      <c r="T316" s="36">
        <f t="shared" ca="1" si="82"/>
        <v>17</v>
      </c>
      <c r="U316" s="36">
        <f t="shared" ca="1" si="94"/>
        <v>12</v>
      </c>
      <c r="V316" s="39"/>
      <c r="W316" s="38">
        <f t="shared" ca="1" si="84"/>
        <v>15</v>
      </c>
      <c r="X316" s="38">
        <f t="shared" ca="1" si="85"/>
        <v>1</v>
      </c>
      <c r="Y316" s="38">
        <f t="shared" ca="1" si="87"/>
        <v>0</v>
      </c>
      <c r="Z316" s="38">
        <f t="shared" ca="1" si="86"/>
        <v>16</v>
      </c>
      <c r="AA316" s="38"/>
      <c r="AB316" s="36" t="str">
        <f t="shared" ca="1" si="83"/>
        <v>Rutas_6</v>
      </c>
      <c r="AC316" t="str">
        <f ca="1">SUBSTITUTE(OFFSET('Todas paradas'!K$1,R316+W316-1,0),"/","_")</f>
        <v>Ruta 1_6</v>
      </c>
      <c r="AD316" t="str">
        <f ca="1">IF(X316,OFFSET('Todas paradas'!L$1,R316+W316-1,0),OFFSET('Todas paradas'!Q$1,R316+W316-1,0))</f>
        <v>Majas de Goya, 15</v>
      </c>
      <c r="AE316" s="36" t="str">
        <f ca="1">IF(X316,OFFSET('Todas paradas'!M$1,R316+W316-1,0),"")</f>
        <v>05:06</v>
      </c>
      <c r="AF316" s="36" t="str">
        <f ca="1">IF(X316,OFFSET('Todas paradas'!N$1,R316+W316-1,0),"")</f>
        <v>13:04</v>
      </c>
      <c r="AG316" s="36" t="str">
        <f ca="1">IF(X316,OFFSET('Todas paradas'!O$1,R316+W316-1,0),"")</f>
        <v>21:06</v>
      </c>
      <c r="AH316" s="36" t="str">
        <f ca="1">IF(X316,OFFSET('Todas paradas'!P$1,R316+W316-1,0),"")</f>
        <v>07:04</v>
      </c>
    </row>
    <row r="317" spans="11:34" x14ac:dyDescent="0.25">
      <c r="K317" s="36">
        <f t="shared" si="88"/>
        <v>315</v>
      </c>
      <c r="L317" s="36">
        <f t="shared" ca="1" si="79"/>
        <v>307</v>
      </c>
      <c r="M317" s="38">
        <f t="shared" ca="1" si="89"/>
        <v>17</v>
      </c>
      <c r="N317" s="38">
        <f t="shared" ca="1" si="90"/>
        <v>9</v>
      </c>
      <c r="O317" s="36">
        <f t="shared" ca="1" si="91"/>
        <v>0</v>
      </c>
      <c r="P317" s="36">
        <f t="shared" ca="1" si="92"/>
        <v>2</v>
      </c>
      <c r="Q317" s="36">
        <f t="shared" ca="1" si="93"/>
        <v>6</v>
      </c>
      <c r="R317" s="36">
        <f t="shared" ca="1" si="80"/>
        <v>447</v>
      </c>
      <c r="S317" s="36">
        <f t="shared" ca="1" si="81"/>
        <v>33</v>
      </c>
      <c r="T317" s="36">
        <f t="shared" ca="1" si="82"/>
        <v>17</v>
      </c>
      <c r="U317" s="36">
        <f t="shared" ca="1" si="94"/>
        <v>12</v>
      </c>
      <c r="V317" s="39"/>
      <c r="W317" s="38">
        <f t="shared" ca="1" si="84"/>
        <v>16</v>
      </c>
      <c r="X317" s="38">
        <f t="shared" ca="1" si="85"/>
        <v>1</v>
      </c>
      <c r="Y317" s="38">
        <f t="shared" ca="1" si="87"/>
        <v>0</v>
      </c>
      <c r="Z317" s="38">
        <f t="shared" ca="1" si="86"/>
        <v>17</v>
      </c>
      <c r="AA317" s="38"/>
      <c r="AB317" s="36" t="str">
        <f t="shared" ca="1" si="83"/>
        <v>Rutas_6</v>
      </c>
      <c r="AC317" t="str">
        <f ca="1">SUBSTITUTE(OFFSET('Todas paradas'!K$1,R317+W317-1,0),"/","_")</f>
        <v>Ruta 1_6</v>
      </c>
      <c r="AD317" t="str">
        <f ca="1">IF(X317,OFFSET('Todas paradas'!L$1,R317+W317-1,0),OFFSET('Todas paradas'!Q$1,R317+W317-1,0))</f>
        <v>Opel Planta en Figueruelas</v>
      </c>
      <c r="AE317" s="36" t="str">
        <f ca="1">IF(X317,OFFSET('Todas paradas'!M$1,R317+W317-1,0),"")</f>
        <v>05:30</v>
      </c>
      <c r="AF317" s="36" t="str">
        <f ca="1">IF(X317,OFFSET('Todas paradas'!N$1,R317+W317-1,0),"")</f>
        <v>13:30</v>
      </c>
      <c r="AG317" s="36" t="str">
        <f ca="1">IF(X317,OFFSET('Todas paradas'!O$1,R317+W317-1,0),"")</f>
        <v>21:30</v>
      </c>
      <c r="AH317" s="36" t="str">
        <f ca="1">IF(X317,OFFSET('Todas paradas'!P$1,R317+W317-1,0),"")</f>
        <v>07:30</v>
      </c>
    </row>
    <row r="318" spans="11:34" x14ac:dyDescent="0.25">
      <c r="K318" s="36">
        <f t="shared" si="88"/>
        <v>316</v>
      </c>
      <c r="L318" s="36">
        <f t="shared" ca="1" si="79"/>
        <v>308</v>
      </c>
      <c r="M318" s="38">
        <f t="shared" ca="1" si="89"/>
        <v>18</v>
      </c>
      <c r="N318" s="38">
        <f t="shared" ca="1" si="90"/>
        <v>9</v>
      </c>
      <c r="O318" s="36">
        <f t="shared" ca="1" si="91"/>
        <v>0</v>
      </c>
      <c r="P318" s="36">
        <f t="shared" ca="1" si="92"/>
        <v>2</v>
      </c>
      <c r="Q318" s="36">
        <f t="shared" ca="1" si="93"/>
        <v>6</v>
      </c>
      <c r="R318" s="36">
        <f t="shared" ca="1" si="80"/>
        <v>447</v>
      </c>
      <c r="S318" s="36">
        <f t="shared" ca="1" si="81"/>
        <v>33</v>
      </c>
      <c r="T318" s="36">
        <f t="shared" ca="1" si="82"/>
        <v>17</v>
      </c>
      <c r="U318" s="36">
        <f t="shared" ca="1" si="94"/>
        <v>12</v>
      </c>
      <c r="V318" s="39"/>
      <c r="W318" s="38">
        <f t="shared" ca="1" si="84"/>
        <v>1</v>
      </c>
      <c r="X318" s="38">
        <f t="shared" ca="1" si="85"/>
        <v>0</v>
      </c>
      <c r="Y318" s="38">
        <f t="shared" ca="1" si="87"/>
        <v>1</v>
      </c>
      <c r="Z318" s="38">
        <f t="shared" ca="1" si="86"/>
        <v>18</v>
      </c>
      <c r="AA318" s="38"/>
      <c r="AB318" s="36" t="str">
        <f t="shared" ca="1" si="83"/>
        <v>Rutas_6</v>
      </c>
      <c r="AC318" t="str">
        <f ca="1">SUBSTITUTE(OFFSET('Todas paradas'!K$1,R318+W318-1,0),"/","_")</f>
        <v>Ruta 1_6</v>
      </c>
      <c r="AD318" t="str">
        <f ca="1">IF(X318,OFFSET('Todas paradas'!L$1,R318+W318-1,0),OFFSET('Todas paradas'!Q$1,R318+W318-1,0))</f>
        <v>Opel Planta en Figueruelas</v>
      </c>
      <c r="AE318" s="36" t="str">
        <f ca="1">IF(X318,OFFSET('Todas paradas'!M$1,R318+W318-1,0),"")</f>
        <v/>
      </c>
      <c r="AF318" s="36" t="str">
        <f ca="1">IF(X318,OFFSET('Todas paradas'!N$1,R318+W318-1,0),"")</f>
        <v/>
      </c>
      <c r="AG318" s="36" t="str">
        <f ca="1">IF(X318,OFFSET('Todas paradas'!O$1,R318+W318-1,0),"")</f>
        <v/>
      </c>
      <c r="AH318" s="36" t="str">
        <f ca="1">IF(X318,OFFSET('Todas paradas'!P$1,R318+W318-1,0),"")</f>
        <v/>
      </c>
    </row>
    <row r="319" spans="11:34" x14ac:dyDescent="0.25">
      <c r="K319" s="36">
        <f t="shared" si="88"/>
        <v>317</v>
      </c>
      <c r="L319" s="36">
        <f t="shared" ca="1" si="79"/>
        <v>309</v>
      </c>
      <c r="M319" s="38">
        <f t="shared" ca="1" si="89"/>
        <v>19</v>
      </c>
      <c r="N319" s="38">
        <f t="shared" ca="1" si="90"/>
        <v>9</v>
      </c>
      <c r="O319" s="36">
        <f t="shared" ca="1" si="91"/>
        <v>0</v>
      </c>
      <c r="P319" s="36">
        <f t="shared" ca="1" si="92"/>
        <v>2</v>
      </c>
      <c r="Q319" s="36">
        <f t="shared" ca="1" si="93"/>
        <v>6</v>
      </c>
      <c r="R319" s="36">
        <f t="shared" ca="1" si="80"/>
        <v>447</v>
      </c>
      <c r="S319" s="36">
        <f t="shared" ca="1" si="81"/>
        <v>33</v>
      </c>
      <c r="T319" s="36">
        <f t="shared" ca="1" si="82"/>
        <v>17</v>
      </c>
      <c r="U319" s="36">
        <f t="shared" ca="1" si="94"/>
        <v>12</v>
      </c>
      <c r="V319" s="39"/>
      <c r="W319" s="38">
        <f t="shared" ca="1" si="84"/>
        <v>2</v>
      </c>
      <c r="X319" s="38">
        <f t="shared" ca="1" si="85"/>
        <v>0</v>
      </c>
      <c r="Y319" s="38">
        <f t="shared" ca="1" si="87"/>
        <v>1</v>
      </c>
      <c r="Z319" s="38">
        <f t="shared" ca="1" si="86"/>
        <v>19</v>
      </c>
      <c r="AA319" s="38"/>
      <c r="AB319" s="36" t="str">
        <f t="shared" ca="1" si="83"/>
        <v>Rutas_6</v>
      </c>
      <c r="AC319" t="str">
        <f ca="1">SUBSTITUTE(OFFSET('Todas paradas'!K$1,R319+W319-1,0),"/","_")</f>
        <v>Ruta 1_6</v>
      </c>
      <c r="AD319" t="str">
        <f ca="1">IF(X319,OFFSET('Todas paradas'!L$1,R319+W319-1,0),OFFSET('Todas paradas'!Q$1,R319+W319-1,0))</f>
        <v>Majas de Goya, 15</v>
      </c>
      <c r="AE319" s="36" t="str">
        <f ca="1">IF(X319,OFFSET('Todas paradas'!M$1,R319+W319-1,0),"")</f>
        <v/>
      </c>
      <c r="AF319" s="36" t="str">
        <f ca="1">IF(X319,OFFSET('Todas paradas'!N$1,R319+W319-1,0),"")</f>
        <v/>
      </c>
      <c r="AG319" s="36" t="str">
        <f ca="1">IF(X319,OFFSET('Todas paradas'!O$1,R319+W319-1,0),"")</f>
        <v/>
      </c>
      <c r="AH319" s="36" t="str">
        <f ca="1">IF(X319,OFFSET('Todas paradas'!P$1,R319+W319-1,0),"")</f>
        <v/>
      </c>
    </row>
    <row r="320" spans="11:34" x14ac:dyDescent="0.25">
      <c r="K320" s="36">
        <f t="shared" si="88"/>
        <v>318</v>
      </c>
      <c r="L320" s="36">
        <f t="shared" ca="1" si="79"/>
        <v>310</v>
      </c>
      <c r="M320" s="38">
        <f t="shared" ca="1" si="89"/>
        <v>20</v>
      </c>
      <c r="N320" s="38">
        <f t="shared" ca="1" si="90"/>
        <v>9</v>
      </c>
      <c r="O320" s="36">
        <f t="shared" ca="1" si="91"/>
        <v>0</v>
      </c>
      <c r="P320" s="36">
        <f t="shared" ca="1" si="92"/>
        <v>2</v>
      </c>
      <c r="Q320" s="36">
        <f t="shared" ca="1" si="93"/>
        <v>6</v>
      </c>
      <c r="R320" s="36">
        <f t="shared" ca="1" si="80"/>
        <v>447</v>
      </c>
      <c r="S320" s="36">
        <f t="shared" ca="1" si="81"/>
        <v>33</v>
      </c>
      <c r="T320" s="36">
        <f t="shared" ca="1" si="82"/>
        <v>17</v>
      </c>
      <c r="U320" s="36">
        <f t="shared" ca="1" si="94"/>
        <v>12</v>
      </c>
      <c r="V320" s="39"/>
      <c r="W320" s="38">
        <f t="shared" ca="1" si="84"/>
        <v>3</v>
      </c>
      <c r="X320" s="38">
        <f t="shared" ca="1" si="85"/>
        <v>0</v>
      </c>
      <c r="Y320" s="38">
        <f t="shared" ca="1" si="87"/>
        <v>1</v>
      </c>
      <c r="Z320" s="38">
        <f t="shared" ca="1" si="86"/>
        <v>20</v>
      </c>
      <c r="AA320" s="38"/>
      <c r="AB320" s="36" t="str">
        <f t="shared" ca="1" si="83"/>
        <v>Rutas_6</v>
      </c>
      <c r="AC320" t="str">
        <f ca="1">SUBSTITUTE(OFFSET('Todas paradas'!K$1,R320+W320-1,0),"/","_")</f>
        <v>Ruta 1_6</v>
      </c>
      <c r="AD320" t="str">
        <f ca="1">IF(X320,OFFSET('Todas paradas'!L$1,R320+W320-1,0),OFFSET('Todas paradas'!Q$1,R320+W320-1,0))</f>
        <v>Gómez de Avellaneda (Margarita Xirgú - Pd. Bus)</v>
      </c>
      <c r="AE320" s="36" t="str">
        <f ca="1">IF(X320,OFFSET('Todas paradas'!M$1,R320+W320-1,0),"")</f>
        <v/>
      </c>
      <c r="AF320" s="36" t="str">
        <f ca="1">IF(X320,OFFSET('Todas paradas'!N$1,R320+W320-1,0),"")</f>
        <v/>
      </c>
      <c r="AG320" s="36" t="str">
        <f ca="1">IF(X320,OFFSET('Todas paradas'!O$1,R320+W320-1,0),"")</f>
        <v/>
      </c>
      <c r="AH320" s="36" t="str">
        <f ca="1">IF(X320,OFFSET('Todas paradas'!P$1,R320+W320-1,0),"")</f>
        <v/>
      </c>
    </row>
    <row r="321" spans="11:34" x14ac:dyDescent="0.25">
      <c r="K321" s="36">
        <f t="shared" si="88"/>
        <v>319</v>
      </c>
      <c r="L321" s="36">
        <f t="shared" ca="1" si="79"/>
        <v>311</v>
      </c>
      <c r="M321" s="38">
        <f t="shared" ca="1" si="89"/>
        <v>21</v>
      </c>
      <c r="N321" s="38">
        <f t="shared" ca="1" si="90"/>
        <v>9</v>
      </c>
      <c r="O321" s="36">
        <f t="shared" ca="1" si="91"/>
        <v>0</v>
      </c>
      <c r="P321" s="36">
        <f t="shared" ca="1" si="92"/>
        <v>2</v>
      </c>
      <c r="Q321" s="36">
        <f t="shared" ca="1" si="93"/>
        <v>6</v>
      </c>
      <c r="R321" s="36">
        <f t="shared" ca="1" si="80"/>
        <v>447</v>
      </c>
      <c r="S321" s="36">
        <f t="shared" ca="1" si="81"/>
        <v>33</v>
      </c>
      <c r="T321" s="36">
        <f t="shared" ca="1" si="82"/>
        <v>17</v>
      </c>
      <c r="U321" s="36">
        <f t="shared" ca="1" si="94"/>
        <v>12</v>
      </c>
      <c r="V321" s="39"/>
      <c r="W321" s="38">
        <f t="shared" ca="1" si="84"/>
        <v>4</v>
      </c>
      <c r="X321" s="38">
        <f t="shared" ca="1" si="85"/>
        <v>0</v>
      </c>
      <c r="Y321" s="38">
        <f t="shared" ca="1" si="87"/>
        <v>1</v>
      </c>
      <c r="Z321" s="38">
        <f t="shared" ca="1" si="86"/>
        <v>21</v>
      </c>
      <c r="AA321" s="38"/>
      <c r="AB321" s="36" t="str">
        <f t="shared" ca="1" si="83"/>
        <v>Rutas_6</v>
      </c>
      <c r="AC321" t="str">
        <f ca="1">SUBSTITUTE(OFFSET('Todas paradas'!K$1,R321+W321-1,0),"/","_")</f>
        <v>Ruta 1_6</v>
      </c>
      <c r="AD321" t="str">
        <f ca="1">IF(X321,OFFSET('Todas paradas'!L$1,R321+W321-1,0),OFFSET('Todas paradas'!Q$1,R321+W321-1,0))</f>
        <v>Gómez Avellaneda (esq. Saiz de Otero - Pd. Bus)</v>
      </c>
      <c r="AE321" s="36" t="str">
        <f ca="1">IF(X321,OFFSET('Todas paradas'!M$1,R321+W321-1,0),"")</f>
        <v/>
      </c>
      <c r="AF321" s="36" t="str">
        <f ca="1">IF(X321,OFFSET('Todas paradas'!N$1,R321+W321-1,0),"")</f>
        <v/>
      </c>
      <c r="AG321" s="36" t="str">
        <f ca="1">IF(X321,OFFSET('Todas paradas'!O$1,R321+W321-1,0),"")</f>
        <v/>
      </c>
      <c r="AH321" s="36" t="str">
        <f ca="1">IF(X321,OFFSET('Todas paradas'!P$1,R321+W321-1,0),"")</f>
        <v/>
      </c>
    </row>
    <row r="322" spans="11:34" x14ac:dyDescent="0.25">
      <c r="K322" s="36">
        <f t="shared" si="88"/>
        <v>320</v>
      </c>
      <c r="L322" s="36">
        <f t="shared" ca="1" si="79"/>
        <v>312</v>
      </c>
      <c r="M322" s="38">
        <f t="shared" ca="1" si="89"/>
        <v>22</v>
      </c>
      <c r="N322" s="38">
        <f t="shared" ca="1" si="90"/>
        <v>9</v>
      </c>
      <c r="O322" s="36">
        <f t="shared" ca="1" si="91"/>
        <v>0</v>
      </c>
      <c r="P322" s="36">
        <f t="shared" ca="1" si="92"/>
        <v>2</v>
      </c>
      <c r="Q322" s="36">
        <f t="shared" ca="1" si="93"/>
        <v>6</v>
      </c>
      <c r="R322" s="36">
        <f t="shared" ca="1" si="80"/>
        <v>447</v>
      </c>
      <c r="S322" s="36">
        <f t="shared" ca="1" si="81"/>
        <v>33</v>
      </c>
      <c r="T322" s="36">
        <f t="shared" ca="1" si="82"/>
        <v>17</v>
      </c>
      <c r="U322" s="36">
        <f t="shared" ca="1" si="94"/>
        <v>12</v>
      </c>
      <c r="V322" s="39"/>
      <c r="W322" s="38">
        <f t="shared" ca="1" si="84"/>
        <v>5</v>
      </c>
      <c r="X322" s="38">
        <f t="shared" ca="1" si="85"/>
        <v>0</v>
      </c>
      <c r="Y322" s="38">
        <f t="shared" ca="1" si="87"/>
        <v>1</v>
      </c>
      <c r="Z322" s="38">
        <f t="shared" ca="1" si="86"/>
        <v>22</v>
      </c>
      <c r="AA322" s="38"/>
      <c r="AB322" s="36" t="str">
        <f t="shared" ca="1" si="83"/>
        <v>Rutas_6</v>
      </c>
      <c r="AC322" t="str">
        <f ca="1">SUBSTITUTE(OFFSET('Todas paradas'!K$1,R322+W322-1,0),"/","_")</f>
        <v>Ruta 1_6</v>
      </c>
      <c r="AD322" t="str">
        <f ca="1">IF(X322,OFFSET('Todas paradas'!L$1,R322+W322-1,0),OFFSET('Todas paradas'!Q$1,R322+W322-1,0))</f>
        <v>Gómez Avellaneda, nº 23 (Pd. Bus)</v>
      </c>
      <c r="AE322" s="36" t="str">
        <f ca="1">IF(X322,OFFSET('Todas paradas'!M$1,R322+W322-1,0),"")</f>
        <v/>
      </c>
      <c r="AF322" s="36" t="str">
        <f ca="1">IF(X322,OFFSET('Todas paradas'!N$1,R322+W322-1,0),"")</f>
        <v/>
      </c>
      <c r="AG322" s="36" t="str">
        <f ca="1">IF(X322,OFFSET('Todas paradas'!O$1,R322+W322-1,0),"")</f>
        <v/>
      </c>
      <c r="AH322" s="36" t="str">
        <f ca="1">IF(X322,OFFSET('Todas paradas'!P$1,R322+W322-1,0),"")</f>
        <v/>
      </c>
    </row>
    <row r="323" spans="11:34" x14ac:dyDescent="0.25">
      <c r="K323" s="36">
        <f t="shared" si="88"/>
        <v>321</v>
      </c>
      <c r="L323" s="36">
        <f t="shared" ca="1" si="79"/>
        <v>313</v>
      </c>
      <c r="M323" s="38">
        <f t="shared" ca="1" si="89"/>
        <v>23</v>
      </c>
      <c r="N323" s="38">
        <f t="shared" ca="1" si="90"/>
        <v>9</v>
      </c>
      <c r="O323" s="36">
        <f t="shared" ca="1" si="91"/>
        <v>0</v>
      </c>
      <c r="P323" s="36">
        <f t="shared" ca="1" si="92"/>
        <v>2</v>
      </c>
      <c r="Q323" s="36">
        <f t="shared" ca="1" si="93"/>
        <v>6</v>
      </c>
      <c r="R323" s="36">
        <f t="shared" ca="1" si="80"/>
        <v>447</v>
      </c>
      <c r="S323" s="36">
        <f t="shared" ca="1" si="81"/>
        <v>33</v>
      </c>
      <c r="T323" s="36">
        <f t="shared" ca="1" si="82"/>
        <v>17</v>
      </c>
      <c r="U323" s="36">
        <f t="shared" ca="1" si="94"/>
        <v>12</v>
      </c>
      <c r="V323" s="39"/>
      <c r="W323" s="38">
        <f t="shared" ca="1" si="84"/>
        <v>6</v>
      </c>
      <c r="X323" s="38">
        <f t="shared" ca="1" si="85"/>
        <v>0</v>
      </c>
      <c r="Y323" s="38">
        <f t="shared" ca="1" si="87"/>
        <v>1</v>
      </c>
      <c r="Z323" s="38">
        <f t="shared" ca="1" si="86"/>
        <v>23</v>
      </c>
      <c r="AA323" s="38"/>
      <c r="AB323" s="36" t="str">
        <f t="shared" ca="1" si="83"/>
        <v>Rutas_6</v>
      </c>
      <c r="AC323" t="str">
        <f ca="1">SUBSTITUTE(OFFSET('Todas paradas'!K$1,R323+W323-1,0),"/","_")</f>
        <v>Ruta 1_6</v>
      </c>
      <c r="AD323" t="str">
        <f ca="1">IF(X323,OFFSET('Todas paradas'!L$1,R323+W323-1,0),OFFSET('Todas paradas'!Q$1,R323+W323-1,0))</f>
        <v>Salvador Allende (esq. Valle de Broto)</v>
      </c>
      <c r="AE323" s="36" t="str">
        <f ca="1">IF(X323,OFFSET('Todas paradas'!M$1,R323+W323-1,0),"")</f>
        <v/>
      </c>
      <c r="AF323" s="36" t="str">
        <f ca="1">IF(X323,OFFSET('Todas paradas'!N$1,R323+W323-1,0),"")</f>
        <v/>
      </c>
      <c r="AG323" s="36" t="str">
        <f ca="1">IF(X323,OFFSET('Todas paradas'!O$1,R323+W323-1,0),"")</f>
        <v/>
      </c>
      <c r="AH323" s="36" t="str">
        <f ca="1">IF(X323,OFFSET('Todas paradas'!P$1,R323+W323-1,0),"")</f>
        <v/>
      </c>
    </row>
    <row r="324" spans="11:34" x14ac:dyDescent="0.25">
      <c r="K324" s="36">
        <f t="shared" si="88"/>
        <v>322</v>
      </c>
      <c r="L324" s="36">
        <f t="shared" ref="L324:L387" ca="1" si="95">IF(P324&lt;&gt;P323,L323,L323+1)</f>
        <v>314</v>
      </c>
      <c r="M324" s="38">
        <f t="shared" ca="1" si="89"/>
        <v>24</v>
      </c>
      <c r="N324" s="38">
        <f t="shared" ca="1" si="90"/>
        <v>9</v>
      </c>
      <c r="O324" s="36">
        <f t="shared" ca="1" si="91"/>
        <v>0</v>
      </c>
      <c r="P324" s="36">
        <f t="shared" ca="1" si="92"/>
        <v>2</v>
      </c>
      <c r="Q324" s="36">
        <f t="shared" ca="1" si="93"/>
        <v>6</v>
      </c>
      <c r="R324" s="36">
        <f t="shared" ref="R324:R387" ca="1" si="96">OFFSET($E$2,N324,0)</f>
        <v>447</v>
      </c>
      <c r="S324" s="36">
        <f t="shared" ref="S324:S387" ca="1" si="97">OFFSET($F$2,N324,0)</f>
        <v>33</v>
      </c>
      <c r="T324" s="36">
        <f t="shared" ref="T324:T387" ca="1" si="98">OFFSET($G$2,N324,0)</f>
        <v>17</v>
      </c>
      <c r="U324" s="36">
        <f t="shared" ca="1" si="94"/>
        <v>12</v>
      </c>
      <c r="V324" s="39"/>
      <c r="W324" s="38">
        <f t="shared" ca="1" si="84"/>
        <v>7</v>
      </c>
      <c r="X324" s="38">
        <f t="shared" ca="1" si="85"/>
        <v>0</v>
      </c>
      <c r="Y324" s="38">
        <f t="shared" ca="1" si="87"/>
        <v>1</v>
      </c>
      <c r="Z324" s="38">
        <f t="shared" ca="1" si="86"/>
        <v>24</v>
      </c>
      <c r="AA324" s="38"/>
      <c r="AB324" s="36" t="str">
        <f t="shared" ref="AB324:AB387" ca="1" si="99">OFFSET($D$2,N324,0)</f>
        <v>Rutas_6</v>
      </c>
      <c r="AC324" t="str">
        <f ca="1">SUBSTITUTE(OFFSET('Todas paradas'!K$1,R324+W324-1,0),"/","_")</f>
        <v>Ruta 1_6</v>
      </c>
      <c r="AD324" t="str">
        <f ca="1">IF(X324,OFFSET('Todas paradas'!L$1,R324+W324-1,0),OFFSET('Todas paradas'!Q$1,R324+W324-1,0))</f>
        <v>Salvador Allende (frente nº 67 - Pd. Bus)</v>
      </c>
      <c r="AE324" s="36" t="str">
        <f ca="1">IF(X324,OFFSET('Todas paradas'!M$1,R324+W324-1,0),"")</f>
        <v/>
      </c>
      <c r="AF324" s="36" t="str">
        <f ca="1">IF(X324,OFFSET('Todas paradas'!N$1,R324+W324-1,0),"")</f>
        <v/>
      </c>
      <c r="AG324" s="36" t="str">
        <f ca="1">IF(X324,OFFSET('Todas paradas'!O$1,R324+W324-1,0),"")</f>
        <v/>
      </c>
      <c r="AH324" s="36" t="str">
        <f ca="1">IF(X324,OFFSET('Todas paradas'!P$1,R324+W324-1,0),"")</f>
        <v/>
      </c>
    </row>
    <row r="325" spans="11:34" x14ac:dyDescent="0.25">
      <c r="K325" s="36">
        <f t="shared" si="88"/>
        <v>323</v>
      </c>
      <c r="L325" s="36">
        <f t="shared" ca="1" si="95"/>
        <v>315</v>
      </c>
      <c r="M325" s="38">
        <f t="shared" ca="1" si="89"/>
        <v>25</v>
      </c>
      <c r="N325" s="38">
        <f t="shared" ca="1" si="90"/>
        <v>9</v>
      </c>
      <c r="O325" s="36">
        <f t="shared" ca="1" si="91"/>
        <v>0</v>
      </c>
      <c r="P325" s="36">
        <f t="shared" ca="1" si="92"/>
        <v>2</v>
      </c>
      <c r="Q325" s="36">
        <f t="shared" ca="1" si="93"/>
        <v>6</v>
      </c>
      <c r="R325" s="36">
        <f t="shared" ca="1" si="96"/>
        <v>447</v>
      </c>
      <c r="S325" s="36">
        <f t="shared" ca="1" si="97"/>
        <v>33</v>
      </c>
      <c r="T325" s="36">
        <f t="shared" ca="1" si="98"/>
        <v>17</v>
      </c>
      <c r="U325" s="36">
        <f t="shared" ca="1" si="94"/>
        <v>12</v>
      </c>
      <c r="V325" s="39"/>
      <c r="W325" s="38">
        <f t="shared" ca="1" si="84"/>
        <v>8</v>
      </c>
      <c r="X325" s="38">
        <f t="shared" ca="1" si="85"/>
        <v>0</v>
      </c>
      <c r="Y325" s="38">
        <f t="shared" ca="1" si="87"/>
        <v>1</v>
      </c>
      <c r="Z325" s="38">
        <f t="shared" ca="1" si="86"/>
        <v>25</v>
      </c>
      <c r="AA325" s="38"/>
      <c r="AB325" s="36" t="str">
        <f t="shared" ca="1" si="99"/>
        <v>Rutas_6</v>
      </c>
      <c r="AC325" t="str">
        <f ca="1">SUBSTITUTE(OFFSET('Todas paradas'!K$1,R325+W325-1,0),"/","_")</f>
        <v>Ruta 1_6</v>
      </c>
      <c r="AD325" t="str">
        <f ca="1">IF(X325,OFFSET('Todas paradas'!L$1,R325+W325-1,0),OFFSET('Todas paradas'!Q$1,R325+W325-1,0))</f>
        <v>San Juan de la Peña (esq. Alcalde Caballero)</v>
      </c>
      <c r="AE325" s="36" t="str">
        <f ca="1">IF(X325,OFFSET('Todas paradas'!M$1,R325+W325-1,0),"")</f>
        <v/>
      </c>
      <c r="AF325" s="36" t="str">
        <f ca="1">IF(X325,OFFSET('Todas paradas'!N$1,R325+W325-1,0),"")</f>
        <v/>
      </c>
      <c r="AG325" s="36" t="str">
        <f ca="1">IF(X325,OFFSET('Todas paradas'!O$1,R325+W325-1,0),"")</f>
        <v/>
      </c>
      <c r="AH325" s="36" t="str">
        <f ca="1">IF(X325,OFFSET('Todas paradas'!P$1,R325+W325-1,0),"")</f>
        <v/>
      </c>
    </row>
    <row r="326" spans="11:34" x14ac:dyDescent="0.25">
      <c r="K326" s="36">
        <f t="shared" si="88"/>
        <v>324</v>
      </c>
      <c r="L326" s="36">
        <f t="shared" ca="1" si="95"/>
        <v>316</v>
      </c>
      <c r="M326" s="38">
        <f t="shared" ca="1" si="89"/>
        <v>26</v>
      </c>
      <c r="N326" s="38">
        <f t="shared" ca="1" si="90"/>
        <v>9</v>
      </c>
      <c r="O326" s="36">
        <f t="shared" ca="1" si="91"/>
        <v>0</v>
      </c>
      <c r="P326" s="36">
        <f t="shared" ca="1" si="92"/>
        <v>2</v>
      </c>
      <c r="Q326" s="36">
        <f t="shared" ca="1" si="93"/>
        <v>6</v>
      </c>
      <c r="R326" s="36">
        <f t="shared" ca="1" si="96"/>
        <v>447</v>
      </c>
      <c r="S326" s="36">
        <f t="shared" ca="1" si="97"/>
        <v>33</v>
      </c>
      <c r="T326" s="36">
        <f t="shared" ca="1" si="98"/>
        <v>17</v>
      </c>
      <c r="U326" s="36">
        <f t="shared" ca="1" si="94"/>
        <v>12</v>
      </c>
      <c r="V326" s="39"/>
      <c r="W326" s="38">
        <f t="shared" ca="1" si="84"/>
        <v>9</v>
      </c>
      <c r="X326" s="38">
        <f t="shared" ca="1" si="85"/>
        <v>0</v>
      </c>
      <c r="Y326" s="38">
        <f t="shared" ca="1" si="87"/>
        <v>1</v>
      </c>
      <c r="Z326" s="38">
        <f t="shared" ca="1" si="86"/>
        <v>26</v>
      </c>
      <c r="AA326" s="38"/>
      <c r="AB326" s="36" t="str">
        <f t="shared" ca="1" si="99"/>
        <v>Rutas_6</v>
      </c>
      <c r="AC326" t="str">
        <f ca="1">SUBSTITUTE(OFFSET('Todas paradas'!K$1,R326+W326-1,0),"/","_")</f>
        <v>Ruta 1_6</v>
      </c>
      <c r="AD326" t="str">
        <f ca="1">IF(X326,OFFSET('Todas paradas'!L$1,R326+W326-1,0),OFFSET('Todas paradas'!Q$1,R326+W326-1,0))</f>
        <v>San Juan de la Peña (frente Hierros Alfonso)</v>
      </c>
      <c r="AE326" s="36" t="str">
        <f ca="1">IF(X326,OFFSET('Todas paradas'!M$1,R326+W326-1,0),"")</f>
        <v/>
      </c>
      <c r="AF326" s="36" t="str">
        <f ca="1">IF(X326,OFFSET('Todas paradas'!N$1,R326+W326-1,0),"")</f>
        <v/>
      </c>
      <c r="AG326" s="36" t="str">
        <f ca="1">IF(X326,OFFSET('Todas paradas'!O$1,R326+W326-1,0),"")</f>
        <v/>
      </c>
      <c r="AH326" s="36" t="str">
        <f ca="1">IF(X326,OFFSET('Todas paradas'!P$1,R326+W326-1,0),"")</f>
        <v/>
      </c>
    </row>
    <row r="327" spans="11:34" x14ac:dyDescent="0.25">
      <c r="K327" s="36">
        <f t="shared" si="88"/>
        <v>325</v>
      </c>
      <c r="L327" s="36">
        <f t="shared" ca="1" si="95"/>
        <v>317</v>
      </c>
      <c r="M327" s="38">
        <f t="shared" ca="1" si="89"/>
        <v>27</v>
      </c>
      <c r="N327" s="38">
        <f t="shared" ca="1" si="90"/>
        <v>9</v>
      </c>
      <c r="O327" s="36">
        <f t="shared" ca="1" si="91"/>
        <v>0</v>
      </c>
      <c r="P327" s="36">
        <f t="shared" ca="1" si="92"/>
        <v>2</v>
      </c>
      <c r="Q327" s="36">
        <f t="shared" ca="1" si="93"/>
        <v>6</v>
      </c>
      <c r="R327" s="36">
        <f t="shared" ca="1" si="96"/>
        <v>447</v>
      </c>
      <c r="S327" s="36">
        <f t="shared" ca="1" si="97"/>
        <v>33</v>
      </c>
      <c r="T327" s="36">
        <f t="shared" ca="1" si="98"/>
        <v>17</v>
      </c>
      <c r="U327" s="36">
        <f t="shared" ca="1" si="94"/>
        <v>12</v>
      </c>
      <c r="V327" s="39"/>
      <c r="W327" s="38">
        <f t="shared" ca="1" si="84"/>
        <v>10</v>
      </c>
      <c r="X327" s="38">
        <f t="shared" ca="1" si="85"/>
        <v>0</v>
      </c>
      <c r="Y327" s="38">
        <f t="shared" ca="1" si="87"/>
        <v>1</v>
      </c>
      <c r="Z327" s="38">
        <f t="shared" ca="1" si="86"/>
        <v>27</v>
      </c>
      <c r="AA327" s="38"/>
      <c r="AB327" s="36" t="str">
        <f t="shared" ca="1" si="99"/>
        <v>Rutas_6</v>
      </c>
      <c r="AC327" t="str">
        <f ca="1">SUBSTITUTE(OFFSET('Todas paradas'!K$1,R327+W327-1,0),"/","_")</f>
        <v>Ruta 1_6</v>
      </c>
      <c r="AD327" t="str">
        <f ca="1">IF(X327,OFFSET('Todas paradas'!L$1,R327+W327-1,0),OFFSET('Todas paradas'!Q$1,R327+W327-1,0))</f>
        <v>Marqués de la Cadena (Plaza Mozart - Pd. Bus)</v>
      </c>
      <c r="AE327" s="36" t="str">
        <f ca="1">IF(X327,OFFSET('Todas paradas'!M$1,R327+W327-1,0),"")</f>
        <v/>
      </c>
      <c r="AF327" s="36" t="str">
        <f ca="1">IF(X327,OFFSET('Todas paradas'!N$1,R327+W327-1,0),"")</f>
        <v/>
      </c>
      <c r="AG327" s="36" t="str">
        <f ca="1">IF(X327,OFFSET('Todas paradas'!O$1,R327+W327-1,0),"")</f>
        <v/>
      </c>
      <c r="AH327" s="36" t="str">
        <f ca="1">IF(X327,OFFSET('Todas paradas'!P$1,R327+W327-1,0),"")</f>
        <v/>
      </c>
    </row>
    <row r="328" spans="11:34" x14ac:dyDescent="0.25">
      <c r="K328" s="36">
        <f t="shared" si="88"/>
        <v>326</v>
      </c>
      <c r="L328" s="36">
        <f t="shared" ca="1" si="95"/>
        <v>318</v>
      </c>
      <c r="M328" s="38">
        <f t="shared" ca="1" si="89"/>
        <v>28</v>
      </c>
      <c r="N328" s="38">
        <f t="shared" ca="1" si="90"/>
        <v>9</v>
      </c>
      <c r="O328" s="36">
        <f t="shared" ca="1" si="91"/>
        <v>0</v>
      </c>
      <c r="P328" s="36">
        <f t="shared" ca="1" si="92"/>
        <v>2</v>
      </c>
      <c r="Q328" s="36">
        <f t="shared" ca="1" si="93"/>
        <v>6</v>
      </c>
      <c r="R328" s="36">
        <f t="shared" ca="1" si="96"/>
        <v>447</v>
      </c>
      <c r="S328" s="36">
        <f t="shared" ca="1" si="97"/>
        <v>33</v>
      </c>
      <c r="T328" s="36">
        <f t="shared" ca="1" si="98"/>
        <v>17</v>
      </c>
      <c r="U328" s="36">
        <f t="shared" ca="1" si="94"/>
        <v>12</v>
      </c>
      <c r="V328" s="39"/>
      <c r="W328" s="38">
        <f t="shared" ca="1" si="84"/>
        <v>11</v>
      </c>
      <c r="X328" s="38">
        <f t="shared" ca="1" si="85"/>
        <v>0</v>
      </c>
      <c r="Y328" s="38">
        <f t="shared" ca="1" si="87"/>
        <v>1</v>
      </c>
      <c r="Z328" s="38">
        <f t="shared" ca="1" si="86"/>
        <v>28</v>
      </c>
      <c r="AA328" s="38"/>
      <c r="AB328" s="36" t="str">
        <f t="shared" ca="1" si="99"/>
        <v>Rutas_6</v>
      </c>
      <c r="AC328" t="str">
        <f ca="1">SUBSTITUTE(OFFSET('Todas paradas'!K$1,R328+W328-1,0),"/","_")</f>
        <v>Ruta 1_6</v>
      </c>
      <c r="AD328" t="str">
        <f ca="1">IF(X328,OFFSET('Todas paradas'!L$1,R328+W328-1,0),OFFSET('Todas paradas'!Q$1,R328+W328-1,0))</f>
        <v>Avd. Cataluña (esq. Felisa Galé)</v>
      </c>
      <c r="AE328" s="36" t="str">
        <f ca="1">IF(X328,OFFSET('Todas paradas'!M$1,R328+W328-1,0),"")</f>
        <v/>
      </c>
      <c r="AF328" s="36" t="str">
        <f ca="1">IF(X328,OFFSET('Todas paradas'!N$1,R328+W328-1,0),"")</f>
        <v/>
      </c>
      <c r="AG328" s="36" t="str">
        <f ca="1">IF(X328,OFFSET('Todas paradas'!O$1,R328+W328-1,0),"")</f>
        <v/>
      </c>
      <c r="AH328" s="36" t="str">
        <f ca="1">IF(X328,OFFSET('Todas paradas'!P$1,R328+W328-1,0),"")</f>
        <v/>
      </c>
    </row>
    <row r="329" spans="11:34" x14ac:dyDescent="0.25">
      <c r="K329" s="36">
        <f t="shared" si="88"/>
        <v>327</v>
      </c>
      <c r="L329" s="36">
        <f t="shared" ca="1" si="95"/>
        <v>319</v>
      </c>
      <c r="M329" s="38">
        <f t="shared" ca="1" si="89"/>
        <v>29</v>
      </c>
      <c r="N329" s="38">
        <f t="shared" ca="1" si="90"/>
        <v>9</v>
      </c>
      <c r="O329" s="36">
        <f t="shared" ca="1" si="91"/>
        <v>0</v>
      </c>
      <c r="P329" s="36">
        <f t="shared" ca="1" si="92"/>
        <v>2</v>
      </c>
      <c r="Q329" s="36">
        <f t="shared" ca="1" si="93"/>
        <v>6</v>
      </c>
      <c r="R329" s="36">
        <f t="shared" ca="1" si="96"/>
        <v>447</v>
      </c>
      <c r="S329" s="36">
        <f t="shared" ca="1" si="97"/>
        <v>33</v>
      </c>
      <c r="T329" s="36">
        <f t="shared" ca="1" si="98"/>
        <v>17</v>
      </c>
      <c r="U329" s="36">
        <f t="shared" ca="1" si="94"/>
        <v>12</v>
      </c>
      <c r="V329" s="39"/>
      <c r="W329" s="38">
        <f t="shared" ca="1" si="84"/>
        <v>12</v>
      </c>
      <c r="X329" s="38">
        <f t="shared" ca="1" si="85"/>
        <v>0</v>
      </c>
      <c r="Y329" s="38">
        <f t="shared" ca="1" si="87"/>
        <v>1</v>
      </c>
      <c r="Z329" s="38">
        <f t="shared" ca="1" si="86"/>
        <v>29</v>
      </c>
      <c r="AA329" s="38"/>
      <c r="AB329" s="36" t="str">
        <f t="shared" ca="1" si="99"/>
        <v>Rutas_6</v>
      </c>
      <c r="AC329" t="str">
        <f ca="1">SUBSTITUTE(OFFSET('Todas paradas'!K$1,R329+W329-1,0),"/","_")</f>
        <v>Ruta 1_6</v>
      </c>
      <c r="AD329" t="str">
        <f ca="1">IF(X329,OFFSET('Todas paradas'!L$1,R329+W329-1,0),OFFSET('Todas paradas'!Q$1,R329+W329-1,0))</f>
        <v>Avd. Cataluña (frente nº 189 - Los Charros)</v>
      </c>
      <c r="AE329" s="36" t="str">
        <f ca="1">IF(X329,OFFSET('Todas paradas'!M$1,R329+W329-1,0),"")</f>
        <v/>
      </c>
      <c r="AF329" s="36" t="str">
        <f ca="1">IF(X329,OFFSET('Todas paradas'!N$1,R329+W329-1,0),"")</f>
        <v/>
      </c>
      <c r="AG329" s="36" t="str">
        <f ca="1">IF(X329,OFFSET('Todas paradas'!O$1,R329+W329-1,0),"")</f>
        <v/>
      </c>
      <c r="AH329" s="36" t="str">
        <f ca="1">IF(X329,OFFSET('Todas paradas'!P$1,R329+W329-1,0),"")</f>
        <v/>
      </c>
    </row>
    <row r="330" spans="11:34" x14ac:dyDescent="0.25">
      <c r="K330" s="36">
        <f t="shared" si="88"/>
        <v>328</v>
      </c>
      <c r="L330" s="36">
        <f t="shared" ca="1" si="95"/>
        <v>320</v>
      </c>
      <c r="M330" s="38">
        <f t="shared" ca="1" si="89"/>
        <v>30</v>
      </c>
      <c r="N330" s="38">
        <f t="shared" ca="1" si="90"/>
        <v>9</v>
      </c>
      <c r="O330" s="36">
        <f t="shared" ca="1" si="91"/>
        <v>0</v>
      </c>
      <c r="P330" s="36">
        <f t="shared" ca="1" si="92"/>
        <v>2</v>
      </c>
      <c r="Q330" s="36">
        <f t="shared" ca="1" si="93"/>
        <v>6</v>
      </c>
      <c r="R330" s="36">
        <f t="shared" ca="1" si="96"/>
        <v>447</v>
      </c>
      <c r="S330" s="36">
        <f t="shared" ca="1" si="97"/>
        <v>33</v>
      </c>
      <c r="T330" s="36">
        <f t="shared" ca="1" si="98"/>
        <v>17</v>
      </c>
      <c r="U330" s="36">
        <f t="shared" ca="1" si="94"/>
        <v>12</v>
      </c>
      <c r="V330" s="39"/>
      <c r="W330" s="38">
        <f t="shared" ca="1" si="84"/>
        <v>13</v>
      </c>
      <c r="X330" s="38">
        <f t="shared" ca="1" si="85"/>
        <v>0</v>
      </c>
      <c r="Y330" s="38">
        <f t="shared" ca="1" si="87"/>
        <v>1</v>
      </c>
      <c r="Z330" s="38">
        <f t="shared" ca="1" si="86"/>
        <v>30</v>
      </c>
      <c r="AA330" s="38"/>
      <c r="AB330" s="36" t="str">
        <f t="shared" ca="1" si="99"/>
        <v>Rutas_6</v>
      </c>
      <c r="AC330" t="str">
        <f ca="1">SUBSTITUTE(OFFSET('Todas paradas'!K$1,R330+W330-1,0),"/","_")</f>
        <v>Ruta 1_6</v>
      </c>
      <c r="AD330" t="str">
        <f ca="1">IF(X330,OFFSET('Todas paradas'!L$1,R330+W330-1,0),OFFSET('Todas paradas'!Q$1,R330+W330-1,0))</f>
        <v>Avd. Cataluña (frente CAF)</v>
      </c>
      <c r="AE330" s="36" t="str">
        <f ca="1">IF(X330,OFFSET('Todas paradas'!M$1,R330+W330-1,0),"")</f>
        <v/>
      </c>
      <c r="AF330" s="36" t="str">
        <f ca="1">IF(X330,OFFSET('Todas paradas'!N$1,R330+W330-1,0),"")</f>
        <v/>
      </c>
      <c r="AG330" s="36" t="str">
        <f ca="1">IF(X330,OFFSET('Todas paradas'!O$1,R330+W330-1,0),"")</f>
        <v/>
      </c>
      <c r="AH330" s="36" t="str">
        <f ca="1">IF(X330,OFFSET('Todas paradas'!P$1,R330+W330-1,0),"")</f>
        <v/>
      </c>
    </row>
    <row r="331" spans="11:34" x14ac:dyDescent="0.25">
      <c r="K331" s="36">
        <f t="shared" si="88"/>
        <v>329</v>
      </c>
      <c r="L331" s="36">
        <f t="shared" ca="1" si="95"/>
        <v>321</v>
      </c>
      <c r="M331" s="38">
        <f t="shared" ca="1" si="89"/>
        <v>31</v>
      </c>
      <c r="N331" s="38">
        <f t="shared" ca="1" si="90"/>
        <v>9</v>
      </c>
      <c r="O331" s="36">
        <f t="shared" ca="1" si="91"/>
        <v>0</v>
      </c>
      <c r="P331" s="36">
        <f t="shared" ca="1" si="92"/>
        <v>2</v>
      </c>
      <c r="Q331" s="36">
        <f t="shared" ca="1" si="93"/>
        <v>6</v>
      </c>
      <c r="R331" s="36">
        <f t="shared" ca="1" si="96"/>
        <v>447</v>
      </c>
      <c r="S331" s="36">
        <f t="shared" ca="1" si="97"/>
        <v>33</v>
      </c>
      <c r="T331" s="36">
        <f t="shared" ca="1" si="98"/>
        <v>17</v>
      </c>
      <c r="U331" s="36">
        <f t="shared" ca="1" si="94"/>
        <v>12</v>
      </c>
      <c r="V331" s="39"/>
      <c r="W331" s="38">
        <f t="shared" ca="1" si="84"/>
        <v>14</v>
      </c>
      <c r="X331" s="38">
        <f t="shared" ca="1" si="85"/>
        <v>0</v>
      </c>
      <c r="Y331" s="38">
        <f t="shared" ca="1" si="87"/>
        <v>1</v>
      </c>
      <c r="Z331" s="38">
        <f t="shared" ca="1" si="86"/>
        <v>31</v>
      </c>
      <c r="AA331" s="38"/>
      <c r="AB331" s="36" t="str">
        <f t="shared" ca="1" si="99"/>
        <v>Rutas_6</v>
      </c>
      <c r="AC331" t="str">
        <f ca="1">SUBSTITUTE(OFFSET('Todas paradas'!K$1,R331+W331-1,0),"/","_")</f>
        <v>Ruta 1_6</v>
      </c>
      <c r="AD331" t="str">
        <f ca="1">IF(X331,OFFSET('Todas paradas'!L$1,R331+W331-1,0),OFFSET('Todas paradas'!Q$1,R331+W331-1,0))</f>
        <v>Avd. Santa Isabel (frente Avd. Industria)</v>
      </c>
      <c r="AE331" s="36" t="str">
        <f ca="1">IF(X331,OFFSET('Todas paradas'!M$1,R331+W331-1,0),"")</f>
        <v/>
      </c>
      <c r="AF331" s="36" t="str">
        <f ca="1">IF(X331,OFFSET('Todas paradas'!N$1,R331+W331-1,0),"")</f>
        <v/>
      </c>
      <c r="AG331" s="36" t="str">
        <f ca="1">IF(X331,OFFSET('Todas paradas'!O$1,R331+W331-1,0),"")</f>
        <v/>
      </c>
      <c r="AH331" s="36" t="str">
        <f ca="1">IF(X331,OFFSET('Todas paradas'!P$1,R331+W331-1,0),"")</f>
        <v/>
      </c>
    </row>
    <row r="332" spans="11:34" x14ac:dyDescent="0.25">
      <c r="K332" s="36">
        <f t="shared" si="88"/>
        <v>330</v>
      </c>
      <c r="L332" s="36">
        <f t="shared" ca="1" si="95"/>
        <v>322</v>
      </c>
      <c r="M332" s="38">
        <f t="shared" ca="1" si="89"/>
        <v>32</v>
      </c>
      <c r="N332" s="38">
        <f t="shared" ca="1" si="90"/>
        <v>9</v>
      </c>
      <c r="O332" s="36">
        <f t="shared" ca="1" si="91"/>
        <v>0</v>
      </c>
      <c r="P332" s="36">
        <f t="shared" ca="1" si="92"/>
        <v>2</v>
      </c>
      <c r="Q332" s="36">
        <f t="shared" ca="1" si="93"/>
        <v>6</v>
      </c>
      <c r="R332" s="36">
        <f t="shared" ca="1" si="96"/>
        <v>447</v>
      </c>
      <c r="S332" s="36">
        <f t="shared" ca="1" si="97"/>
        <v>33</v>
      </c>
      <c r="T332" s="36">
        <f t="shared" ca="1" si="98"/>
        <v>17</v>
      </c>
      <c r="U332" s="36">
        <f t="shared" ca="1" si="94"/>
        <v>12</v>
      </c>
      <c r="V332" s="39"/>
      <c r="W332" s="38">
        <f t="shared" ca="1" si="84"/>
        <v>15</v>
      </c>
      <c r="X332" s="38">
        <f t="shared" ca="1" si="85"/>
        <v>0</v>
      </c>
      <c r="Y332" s="38">
        <f t="shared" ca="1" si="87"/>
        <v>1</v>
      </c>
      <c r="Z332" s="38">
        <f t="shared" ca="1" si="86"/>
        <v>32</v>
      </c>
      <c r="AA332" s="38"/>
      <c r="AB332" s="36" t="str">
        <f t="shared" ca="1" si="99"/>
        <v>Rutas_6</v>
      </c>
      <c r="AC332" t="str">
        <f ca="1">SUBSTITUTE(OFFSET('Todas paradas'!K$1,R332+W332-1,0),"/","_")</f>
        <v>Ruta 1_6</v>
      </c>
      <c r="AD332" t="str">
        <f ca="1">IF(X332,OFFSET('Todas paradas'!L$1,R332+W332-1,0),OFFSET('Todas paradas'!Q$1,R332+W332-1,0))</f>
        <v>Avd. Santa Isabel (frente plaza Serrano - Pd. Bus)</v>
      </c>
      <c r="AE332" s="36" t="str">
        <f ca="1">IF(X332,OFFSET('Todas paradas'!M$1,R332+W332-1,0),"")</f>
        <v/>
      </c>
      <c r="AF332" s="36" t="str">
        <f ca="1">IF(X332,OFFSET('Todas paradas'!N$1,R332+W332-1,0),"")</f>
        <v/>
      </c>
      <c r="AG332" s="36" t="str">
        <f ca="1">IF(X332,OFFSET('Todas paradas'!O$1,R332+W332-1,0),"")</f>
        <v/>
      </c>
      <c r="AH332" s="36" t="str">
        <f ca="1">IF(X332,OFFSET('Todas paradas'!P$1,R332+W332-1,0),"")</f>
        <v/>
      </c>
    </row>
    <row r="333" spans="11:34" x14ac:dyDescent="0.25">
      <c r="K333" s="36">
        <f t="shared" si="88"/>
        <v>331</v>
      </c>
      <c r="L333" s="36">
        <f t="shared" ca="1" si="95"/>
        <v>323</v>
      </c>
      <c r="M333" s="38">
        <f t="shared" ca="1" si="89"/>
        <v>33</v>
      </c>
      <c r="N333" s="38">
        <f t="shared" ca="1" si="90"/>
        <v>9</v>
      </c>
      <c r="O333" s="36">
        <f t="shared" ca="1" si="91"/>
        <v>1</v>
      </c>
      <c r="P333" s="36">
        <f t="shared" ca="1" si="92"/>
        <v>2</v>
      </c>
      <c r="Q333" s="36">
        <f t="shared" ca="1" si="93"/>
        <v>6</v>
      </c>
      <c r="R333" s="36">
        <f t="shared" ca="1" si="96"/>
        <v>447</v>
      </c>
      <c r="S333" s="36">
        <f t="shared" ca="1" si="97"/>
        <v>33</v>
      </c>
      <c r="T333" s="36">
        <f t="shared" ca="1" si="98"/>
        <v>17</v>
      </c>
      <c r="U333" s="36">
        <f t="shared" ca="1" si="94"/>
        <v>12</v>
      </c>
      <c r="V333" s="39"/>
      <c r="W333" s="38">
        <f t="shared" ca="1" si="84"/>
        <v>16</v>
      </c>
      <c r="X333" s="38">
        <f t="shared" ca="1" si="85"/>
        <v>0</v>
      </c>
      <c r="Y333" s="38">
        <f t="shared" ca="1" si="87"/>
        <v>1</v>
      </c>
      <c r="Z333" s="38">
        <f t="shared" ca="1" si="86"/>
        <v>33</v>
      </c>
      <c r="AA333" s="38"/>
      <c r="AB333" s="36" t="str">
        <f t="shared" ca="1" si="99"/>
        <v>Rutas_6</v>
      </c>
      <c r="AC333" t="str">
        <f ca="1">SUBSTITUTE(OFFSET('Todas paradas'!K$1,R333+W333-1,0),"/","_")</f>
        <v>Ruta 1_6</v>
      </c>
      <c r="AD333" t="str">
        <f ca="1">IF(X333,OFFSET('Todas paradas'!L$1,R333+W333-1,0),OFFSET('Todas paradas'!Q$1,R333+W333-1,0))</f>
        <v>Avd. Real Zaragoza (frente nº 29 - Pd. Bus)</v>
      </c>
      <c r="AE333" s="36" t="str">
        <f ca="1">IF(X333,OFFSET('Todas paradas'!M$1,R333+W333-1,0),"")</f>
        <v/>
      </c>
      <c r="AF333" s="36" t="str">
        <f ca="1">IF(X333,OFFSET('Todas paradas'!N$1,R333+W333-1,0),"")</f>
        <v/>
      </c>
      <c r="AG333" s="36" t="str">
        <f ca="1">IF(X333,OFFSET('Todas paradas'!O$1,R333+W333-1,0),"")</f>
        <v/>
      </c>
      <c r="AH333" s="36" t="str">
        <f ca="1">IF(X333,OFFSET('Todas paradas'!P$1,R333+W333-1,0),"")</f>
        <v/>
      </c>
    </row>
    <row r="334" spans="11:34" x14ac:dyDescent="0.25">
      <c r="K334" s="36">
        <f t="shared" si="88"/>
        <v>332</v>
      </c>
      <c r="L334" s="36">
        <f t="shared" ca="1" si="95"/>
        <v>323</v>
      </c>
      <c r="M334" s="38">
        <f t="shared" ca="1" si="89"/>
        <v>1</v>
      </c>
      <c r="N334" s="38">
        <f t="shared" ca="1" si="90"/>
        <v>10</v>
      </c>
      <c r="O334" s="36">
        <f t="shared" ca="1" si="91"/>
        <v>0</v>
      </c>
      <c r="P334" s="36">
        <f t="shared" ca="1" si="92"/>
        <v>3</v>
      </c>
      <c r="Q334" s="36">
        <f t="shared" ca="1" si="93"/>
        <v>6</v>
      </c>
      <c r="R334" s="36">
        <f t="shared" ca="1" si="96"/>
        <v>464</v>
      </c>
      <c r="S334" s="36">
        <f t="shared" ca="1" si="97"/>
        <v>25</v>
      </c>
      <c r="T334" s="36">
        <f t="shared" ca="1" si="98"/>
        <v>13</v>
      </c>
      <c r="U334" s="36">
        <f t="shared" ca="1" si="94"/>
        <v>15</v>
      </c>
      <c r="V334" s="39"/>
      <c r="W334" s="38">
        <f t="shared" ca="1" si="84"/>
        <v>0</v>
      </c>
      <c r="X334" s="38">
        <f t="shared" ca="1" si="85"/>
        <v>1</v>
      </c>
      <c r="Y334" s="38">
        <f t="shared" ca="1" si="87"/>
        <v>0</v>
      </c>
      <c r="Z334" s="38">
        <f t="shared" ca="1" si="86"/>
        <v>1</v>
      </c>
      <c r="AA334" s="38"/>
      <c r="AB334" s="36" t="str">
        <f t="shared" ca="1" si="99"/>
        <v>Rutas_6</v>
      </c>
      <c r="AC334" t="str">
        <f ca="1">SUBSTITUTE(OFFSET('Todas paradas'!K$1,R334+W334-1,0),"/","_")</f>
        <v>Ruta 2_6</v>
      </c>
      <c r="AD334" t="str">
        <f ca="1">IF(X334,OFFSET('Todas paradas'!L$1,R334+W334-1,0),OFFSET('Todas paradas'!Q$1,R334+W334-1,0))</f>
        <v>Ruta 2/6</v>
      </c>
      <c r="AE334" s="36" t="str">
        <f ca="1">IF(X334,OFFSET('Todas paradas'!M$1,R334+W334-1,0),"")</f>
        <v/>
      </c>
      <c r="AF334" s="36" t="str">
        <f ca="1">IF(X334,OFFSET('Todas paradas'!N$1,R334+W334-1,0),"")</f>
        <v/>
      </c>
      <c r="AG334" s="36" t="str">
        <f ca="1">IF(X334,OFFSET('Todas paradas'!O$1,R334+W334-1,0),"")</f>
        <v/>
      </c>
      <c r="AH334" s="36" t="str">
        <f ca="1">IF(X334,OFFSET('Todas paradas'!P$1,R334+W334-1,0),"")</f>
        <v/>
      </c>
    </row>
    <row r="335" spans="11:34" x14ac:dyDescent="0.25">
      <c r="K335" s="36">
        <f t="shared" si="88"/>
        <v>333</v>
      </c>
      <c r="L335" s="36">
        <f t="shared" ca="1" si="95"/>
        <v>324</v>
      </c>
      <c r="M335" s="38">
        <f t="shared" ca="1" si="89"/>
        <v>2</v>
      </c>
      <c r="N335" s="38">
        <f t="shared" ca="1" si="90"/>
        <v>10</v>
      </c>
      <c r="O335" s="36">
        <f t="shared" ca="1" si="91"/>
        <v>0</v>
      </c>
      <c r="P335" s="36">
        <f t="shared" ca="1" si="92"/>
        <v>3</v>
      </c>
      <c r="Q335" s="36">
        <f t="shared" ca="1" si="93"/>
        <v>6</v>
      </c>
      <c r="R335" s="36">
        <f t="shared" ca="1" si="96"/>
        <v>464</v>
      </c>
      <c r="S335" s="36">
        <f t="shared" ca="1" si="97"/>
        <v>25</v>
      </c>
      <c r="T335" s="36">
        <f t="shared" ca="1" si="98"/>
        <v>13</v>
      </c>
      <c r="U335" s="36">
        <f t="shared" ca="1" si="94"/>
        <v>15</v>
      </c>
      <c r="V335" s="39"/>
      <c r="W335" s="38">
        <f t="shared" ca="1" si="84"/>
        <v>1</v>
      </c>
      <c r="X335" s="38">
        <f t="shared" ca="1" si="85"/>
        <v>1</v>
      </c>
      <c r="Y335" s="38">
        <f t="shared" ca="1" si="87"/>
        <v>0</v>
      </c>
      <c r="Z335" s="38">
        <f t="shared" ca="1" si="86"/>
        <v>2</v>
      </c>
      <c r="AA335" s="38"/>
      <c r="AB335" s="36" t="str">
        <f t="shared" ca="1" si="99"/>
        <v>Rutas_6</v>
      </c>
      <c r="AC335" t="str">
        <f ca="1">SUBSTITUTE(OFFSET('Todas paradas'!K$1,R335+W335-1,0),"/","_")</f>
        <v>Ruta 2_6</v>
      </c>
      <c r="AD335" t="str">
        <f ca="1">IF(X335,OFFSET('Todas paradas'!L$1,R335+W335-1,0),OFFSET('Todas paradas'!Q$1,R335+W335-1,0))</f>
        <v>C/ Viridiana, nº 26 (Pd. Bus)</v>
      </c>
      <c r="AE335" s="36" t="str">
        <f ca="1">IF(X335,OFFSET('Todas paradas'!M$1,R335+W335-1,0),"")</f>
        <v>04:45</v>
      </c>
      <c r="AF335" s="36" t="str">
        <f ca="1">IF(X335,OFFSET('Todas paradas'!N$1,R335+W335-1,0),"")</f>
        <v>12:43</v>
      </c>
      <c r="AG335" s="36" t="str">
        <f ca="1">IF(X335,OFFSET('Todas paradas'!O$1,R335+W335-1,0),"")</f>
        <v>20:45</v>
      </c>
      <c r="AH335" s="36" t="str">
        <f ca="1">IF(X335,OFFSET('Todas paradas'!P$1,R335+W335-1,0),"")</f>
        <v>06:43</v>
      </c>
    </row>
    <row r="336" spans="11:34" x14ac:dyDescent="0.25">
      <c r="K336" s="36">
        <f t="shared" si="88"/>
        <v>334</v>
      </c>
      <c r="L336" s="36">
        <f t="shared" ca="1" si="95"/>
        <v>325</v>
      </c>
      <c r="M336" s="38">
        <f t="shared" ca="1" si="89"/>
        <v>3</v>
      </c>
      <c r="N336" s="38">
        <f t="shared" ca="1" si="90"/>
        <v>10</v>
      </c>
      <c r="O336" s="36">
        <f t="shared" ca="1" si="91"/>
        <v>0</v>
      </c>
      <c r="P336" s="36">
        <f t="shared" ca="1" si="92"/>
        <v>3</v>
      </c>
      <c r="Q336" s="36">
        <f t="shared" ca="1" si="93"/>
        <v>6</v>
      </c>
      <c r="R336" s="36">
        <f t="shared" ca="1" si="96"/>
        <v>464</v>
      </c>
      <c r="S336" s="36">
        <f t="shared" ca="1" si="97"/>
        <v>25</v>
      </c>
      <c r="T336" s="36">
        <f t="shared" ca="1" si="98"/>
        <v>13</v>
      </c>
      <c r="U336" s="36">
        <f t="shared" ca="1" si="94"/>
        <v>15</v>
      </c>
      <c r="V336" s="39"/>
      <c r="W336" s="38">
        <f t="shared" ca="1" si="84"/>
        <v>2</v>
      </c>
      <c r="X336" s="38">
        <f t="shared" ca="1" si="85"/>
        <v>1</v>
      </c>
      <c r="Y336" s="38">
        <f t="shared" ca="1" si="87"/>
        <v>0</v>
      </c>
      <c r="Z336" s="38">
        <f t="shared" ca="1" si="86"/>
        <v>3</v>
      </c>
      <c r="AA336" s="38"/>
      <c r="AB336" s="36" t="str">
        <f t="shared" ca="1" si="99"/>
        <v>Rutas_6</v>
      </c>
      <c r="AC336" t="str">
        <f ca="1">SUBSTITUTE(OFFSET('Todas paradas'!K$1,R336+W336-1,0),"/","_")</f>
        <v>Ruta 2_6</v>
      </c>
      <c r="AD336" t="str">
        <f ca="1">IF(X336,OFFSET('Todas paradas'!L$1,R336+W336-1,0),OFFSET('Todas paradas'!Q$1,R336+W336-1,0))</f>
        <v>Calle Ciudadano Kane (Pd. Bus) - (esq. C/ Los Pájaros)</v>
      </c>
      <c r="AE336" s="36" t="str">
        <f ca="1">IF(X336,OFFSET('Todas paradas'!M$1,R336+W336-1,0),"")</f>
        <v>04:48</v>
      </c>
      <c r="AF336" s="36" t="str">
        <f ca="1">IF(X336,OFFSET('Todas paradas'!N$1,R336+W336-1,0),"")</f>
        <v>12:46</v>
      </c>
      <c r="AG336" s="36" t="str">
        <f ca="1">IF(X336,OFFSET('Todas paradas'!O$1,R336+W336-1,0),"")</f>
        <v>20:48</v>
      </c>
      <c r="AH336" s="36" t="str">
        <f ca="1">IF(X336,OFFSET('Todas paradas'!P$1,R336+W336-1,0),"")</f>
        <v>06:46</v>
      </c>
    </row>
    <row r="337" spans="11:34" x14ac:dyDescent="0.25">
      <c r="K337" s="36">
        <f t="shared" si="88"/>
        <v>335</v>
      </c>
      <c r="L337" s="36">
        <f t="shared" ca="1" si="95"/>
        <v>326</v>
      </c>
      <c r="M337" s="38">
        <f t="shared" ca="1" si="89"/>
        <v>4</v>
      </c>
      <c r="N337" s="38">
        <f t="shared" ca="1" si="90"/>
        <v>10</v>
      </c>
      <c r="O337" s="36">
        <f t="shared" ca="1" si="91"/>
        <v>0</v>
      </c>
      <c r="P337" s="36">
        <f t="shared" ca="1" si="92"/>
        <v>3</v>
      </c>
      <c r="Q337" s="36">
        <f t="shared" ca="1" si="93"/>
        <v>6</v>
      </c>
      <c r="R337" s="36">
        <f t="shared" ca="1" si="96"/>
        <v>464</v>
      </c>
      <c r="S337" s="36">
        <f t="shared" ca="1" si="97"/>
        <v>25</v>
      </c>
      <c r="T337" s="36">
        <f t="shared" ca="1" si="98"/>
        <v>13</v>
      </c>
      <c r="U337" s="36">
        <f t="shared" ca="1" si="94"/>
        <v>15</v>
      </c>
      <c r="V337" s="39"/>
      <c r="W337" s="38">
        <f t="shared" ca="1" si="84"/>
        <v>3</v>
      </c>
      <c r="X337" s="38">
        <f t="shared" ca="1" si="85"/>
        <v>1</v>
      </c>
      <c r="Y337" s="38">
        <f t="shared" ca="1" si="87"/>
        <v>0</v>
      </c>
      <c r="Z337" s="38">
        <f t="shared" ca="1" si="86"/>
        <v>4</v>
      </c>
      <c r="AA337" s="38"/>
      <c r="AB337" s="36" t="str">
        <f t="shared" ca="1" si="99"/>
        <v>Rutas_6</v>
      </c>
      <c r="AC337" t="str">
        <f ca="1">SUBSTITUTE(OFFSET('Todas paradas'!K$1,R337+W337-1,0),"/","_")</f>
        <v>Ruta 2_6</v>
      </c>
      <c r="AD337" t="str">
        <f ca="1">IF(X337,OFFSET('Todas paradas'!L$1,R337+W337-1,0),OFFSET('Todas paradas'!Q$1,R337+W337-1,0))</f>
        <v>Paseo de los Olvidados, nº 7</v>
      </c>
      <c r="AE337" s="36" t="str">
        <f ca="1">IF(X337,OFFSET('Todas paradas'!M$1,R337+W337-1,0),"")</f>
        <v>04:50</v>
      </c>
      <c r="AF337" s="36" t="str">
        <f ca="1">IF(X337,OFFSET('Todas paradas'!N$1,R337+W337-1,0),"")</f>
        <v>12:48</v>
      </c>
      <c r="AG337" s="36" t="str">
        <f ca="1">IF(X337,OFFSET('Todas paradas'!O$1,R337+W337-1,0),"")</f>
        <v>20:50</v>
      </c>
      <c r="AH337" s="36" t="str">
        <f ca="1">IF(X337,OFFSET('Todas paradas'!P$1,R337+W337-1,0),"")</f>
        <v>06:48</v>
      </c>
    </row>
    <row r="338" spans="11:34" x14ac:dyDescent="0.25">
      <c r="K338" s="36">
        <f t="shared" si="88"/>
        <v>336</v>
      </c>
      <c r="L338" s="36">
        <f t="shared" ca="1" si="95"/>
        <v>327</v>
      </c>
      <c r="M338" s="38">
        <f t="shared" ca="1" si="89"/>
        <v>5</v>
      </c>
      <c r="N338" s="38">
        <f t="shared" ca="1" si="90"/>
        <v>10</v>
      </c>
      <c r="O338" s="36">
        <f t="shared" ca="1" si="91"/>
        <v>0</v>
      </c>
      <c r="P338" s="36">
        <f t="shared" ca="1" si="92"/>
        <v>3</v>
      </c>
      <c r="Q338" s="36">
        <f t="shared" ca="1" si="93"/>
        <v>6</v>
      </c>
      <c r="R338" s="36">
        <f t="shared" ca="1" si="96"/>
        <v>464</v>
      </c>
      <c r="S338" s="36">
        <f t="shared" ca="1" si="97"/>
        <v>25</v>
      </c>
      <c r="T338" s="36">
        <f t="shared" ca="1" si="98"/>
        <v>13</v>
      </c>
      <c r="U338" s="36">
        <f t="shared" ca="1" si="94"/>
        <v>15</v>
      </c>
      <c r="V338" s="39"/>
      <c r="W338" s="38">
        <f t="shared" ca="1" si="84"/>
        <v>4</v>
      </c>
      <c r="X338" s="38">
        <f t="shared" ca="1" si="85"/>
        <v>1</v>
      </c>
      <c r="Y338" s="38">
        <f t="shared" ca="1" si="87"/>
        <v>0</v>
      </c>
      <c r="Z338" s="38">
        <f t="shared" ca="1" si="86"/>
        <v>5</v>
      </c>
      <c r="AA338" s="38"/>
      <c r="AB338" s="36" t="str">
        <f t="shared" ca="1" si="99"/>
        <v>Rutas_6</v>
      </c>
      <c r="AC338" t="str">
        <f ca="1">SUBSTITUTE(OFFSET('Todas paradas'!K$1,R338+W338-1,0),"/","_")</f>
        <v>Ruta 2_6</v>
      </c>
      <c r="AD338" t="str">
        <f ca="1">IF(X338,OFFSET('Todas paradas'!L$1,R338+W338-1,0),OFFSET('Todas paradas'!Q$1,R338+W338-1,0))</f>
        <v>Vía Ibérica, nº 67 (frente C/ Argualas - Pd. Bus)</v>
      </c>
      <c r="AE338" s="36" t="str">
        <f ca="1">IF(X338,OFFSET('Todas paradas'!M$1,R338+W338-1,0),"")</f>
        <v>04:55</v>
      </c>
      <c r="AF338" s="36" t="str">
        <f ca="1">IF(X338,OFFSET('Todas paradas'!N$1,R338+W338-1,0),"")</f>
        <v>12:54</v>
      </c>
      <c r="AG338" s="36" t="str">
        <f ca="1">IF(X338,OFFSET('Todas paradas'!O$1,R338+W338-1,0),"")</f>
        <v>20:55</v>
      </c>
      <c r="AH338" s="36" t="str">
        <f ca="1">IF(X338,OFFSET('Todas paradas'!P$1,R338+W338-1,0),"")</f>
        <v>06:54</v>
      </c>
    </row>
    <row r="339" spans="11:34" x14ac:dyDescent="0.25">
      <c r="K339" s="36">
        <f t="shared" si="88"/>
        <v>337</v>
      </c>
      <c r="L339" s="36">
        <f t="shared" ca="1" si="95"/>
        <v>328</v>
      </c>
      <c r="M339" s="38">
        <f t="shared" ca="1" si="89"/>
        <v>6</v>
      </c>
      <c r="N339" s="38">
        <f t="shared" ca="1" si="90"/>
        <v>10</v>
      </c>
      <c r="O339" s="36">
        <f t="shared" ca="1" si="91"/>
        <v>0</v>
      </c>
      <c r="P339" s="36">
        <f t="shared" ca="1" si="92"/>
        <v>3</v>
      </c>
      <c r="Q339" s="36">
        <f t="shared" ca="1" si="93"/>
        <v>6</v>
      </c>
      <c r="R339" s="36">
        <f t="shared" ca="1" si="96"/>
        <v>464</v>
      </c>
      <c r="S339" s="36">
        <f t="shared" ca="1" si="97"/>
        <v>25</v>
      </c>
      <c r="T339" s="36">
        <f t="shared" ca="1" si="98"/>
        <v>13</v>
      </c>
      <c r="U339" s="36">
        <f t="shared" ca="1" si="94"/>
        <v>15</v>
      </c>
      <c r="V339" s="39"/>
      <c r="W339" s="38">
        <f t="shared" ca="1" si="84"/>
        <v>5</v>
      </c>
      <c r="X339" s="38">
        <f t="shared" ca="1" si="85"/>
        <v>1</v>
      </c>
      <c r="Y339" s="38">
        <f t="shared" ca="1" si="87"/>
        <v>0</v>
      </c>
      <c r="Z339" s="38">
        <f t="shared" ca="1" si="86"/>
        <v>6</v>
      </c>
      <c r="AA339" s="38"/>
      <c r="AB339" s="36" t="str">
        <f t="shared" ca="1" si="99"/>
        <v>Rutas_6</v>
      </c>
      <c r="AC339" t="str">
        <f ca="1">SUBSTITUTE(OFFSET('Todas paradas'!K$1,R339+W339-1,0),"/","_")</f>
        <v>Ruta 2_6</v>
      </c>
      <c r="AD339" t="str">
        <f ca="1">IF(X339,OFFSET('Todas paradas'!L$1,R339+W339-1,0),OFFSET('Todas paradas'!Q$1,R339+W339-1,0))</f>
        <v>Vía Hispanidad, nº 16 (Gas. Casablanca - Pd. Bus)</v>
      </c>
      <c r="AE339" s="36" t="str">
        <f ca="1">IF(X339,OFFSET('Todas paradas'!M$1,R339+W339-1,0),"")</f>
        <v>04:57</v>
      </c>
      <c r="AF339" s="36" t="str">
        <f ca="1">IF(X339,OFFSET('Todas paradas'!N$1,R339+W339-1,0),"")</f>
        <v>12:57</v>
      </c>
      <c r="AG339" s="36" t="str">
        <f ca="1">IF(X339,OFFSET('Todas paradas'!O$1,R339+W339-1,0),"")</f>
        <v>20:57</v>
      </c>
      <c r="AH339" s="36" t="str">
        <f ca="1">IF(X339,OFFSET('Todas paradas'!P$1,R339+W339-1,0),"")</f>
        <v>06:57</v>
      </c>
    </row>
    <row r="340" spans="11:34" x14ac:dyDescent="0.25">
      <c r="K340" s="36">
        <f t="shared" si="88"/>
        <v>338</v>
      </c>
      <c r="L340" s="36">
        <f t="shared" ca="1" si="95"/>
        <v>329</v>
      </c>
      <c r="M340" s="38">
        <f t="shared" ca="1" si="89"/>
        <v>7</v>
      </c>
      <c r="N340" s="38">
        <f t="shared" ca="1" si="90"/>
        <v>10</v>
      </c>
      <c r="O340" s="36">
        <f t="shared" ca="1" si="91"/>
        <v>0</v>
      </c>
      <c r="P340" s="36">
        <f t="shared" ca="1" si="92"/>
        <v>3</v>
      </c>
      <c r="Q340" s="36">
        <f t="shared" ca="1" si="93"/>
        <v>6</v>
      </c>
      <c r="R340" s="36">
        <f t="shared" ca="1" si="96"/>
        <v>464</v>
      </c>
      <c r="S340" s="36">
        <f t="shared" ca="1" si="97"/>
        <v>25</v>
      </c>
      <c r="T340" s="36">
        <f t="shared" ca="1" si="98"/>
        <v>13</v>
      </c>
      <c r="U340" s="36">
        <f t="shared" ca="1" si="94"/>
        <v>15</v>
      </c>
      <c r="V340" s="39"/>
      <c r="W340" s="38">
        <f t="shared" ca="1" si="84"/>
        <v>6</v>
      </c>
      <c r="X340" s="38">
        <f t="shared" ca="1" si="85"/>
        <v>1</v>
      </c>
      <c r="Y340" s="38">
        <f t="shared" ca="1" si="87"/>
        <v>0</v>
      </c>
      <c r="Z340" s="38">
        <f t="shared" ca="1" si="86"/>
        <v>7</v>
      </c>
      <c r="AA340" s="38"/>
      <c r="AB340" s="36" t="str">
        <f t="shared" ca="1" si="99"/>
        <v>Rutas_6</v>
      </c>
      <c r="AC340" t="str">
        <f ca="1">SUBSTITUTE(OFFSET('Todas paradas'!K$1,R340+W340-1,0),"/","_")</f>
        <v>Ruta 2_6</v>
      </c>
      <c r="AD340" t="str">
        <f ca="1">IF(X340,OFFSET('Todas paradas'!L$1,R340+W340-1,0),OFFSET('Todas paradas'!Q$1,R340+W340-1,0))</f>
        <v>Vía Hispanidad (esq. Sainz de Varanda - Pd. Bus)</v>
      </c>
      <c r="AE340" s="36" t="str">
        <f ca="1">IF(X340,OFFSET('Todas paradas'!M$1,R340+W340-1,0),"")</f>
        <v>04:58</v>
      </c>
      <c r="AF340" s="36" t="str">
        <f ca="1">IF(X340,OFFSET('Todas paradas'!N$1,R340+W340-1,0),"")</f>
        <v>12:58</v>
      </c>
      <c r="AG340" s="36" t="str">
        <f ca="1">IF(X340,OFFSET('Todas paradas'!O$1,R340+W340-1,0),"")</f>
        <v>20:58</v>
      </c>
      <c r="AH340" s="36" t="str">
        <f ca="1">IF(X340,OFFSET('Todas paradas'!P$1,R340+W340-1,0),"")</f>
        <v>06:58</v>
      </c>
    </row>
    <row r="341" spans="11:34" x14ac:dyDescent="0.25">
      <c r="K341" s="36">
        <f t="shared" si="88"/>
        <v>339</v>
      </c>
      <c r="L341" s="36">
        <f t="shared" ca="1" si="95"/>
        <v>330</v>
      </c>
      <c r="M341" s="38">
        <f t="shared" ca="1" si="89"/>
        <v>8</v>
      </c>
      <c r="N341" s="38">
        <f t="shared" ca="1" si="90"/>
        <v>10</v>
      </c>
      <c r="O341" s="36">
        <f t="shared" ca="1" si="91"/>
        <v>0</v>
      </c>
      <c r="P341" s="36">
        <f t="shared" ca="1" si="92"/>
        <v>3</v>
      </c>
      <c r="Q341" s="36">
        <f t="shared" ca="1" si="93"/>
        <v>6</v>
      </c>
      <c r="R341" s="36">
        <f t="shared" ca="1" si="96"/>
        <v>464</v>
      </c>
      <c r="S341" s="36">
        <f t="shared" ca="1" si="97"/>
        <v>25</v>
      </c>
      <c r="T341" s="36">
        <f t="shared" ca="1" si="98"/>
        <v>13</v>
      </c>
      <c r="U341" s="36">
        <f t="shared" ca="1" si="94"/>
        <v>15</v>
      </c>
      <c r="V341" s="39"/>
      <c r="W341" s="38">
        <f t="shared" ca="1" si="84"/>
        <v>7</v>
      </c>
      <c r="X341" s="38">
        <f t="shared" ca="1" si="85"/>
        <v>1</v>
      </c>
      <c r="Y341" s="38">
        <f t="shared" ca="1" si="87"/>
        <v>0</v>
      </c>
      <c r="Z341" s="38">
        <f t="shared" ca="1" si="86"/>
        <v>8</v>
      </c>
      <c r="AA341" s="38"/>
      <c r="AB341" s="36" t="str">
        <f t="shared" ca="1" si="99"/>
        <v>Rutas_6</v>
      </c>
      <c r="AC341" t="str">
        <f ca="1">SUBSTITUTE(OFFSET('Todas paradas'!K$1,R341+W341-1,0),"/","_")</f>
        <v>Ruta 2_6</v>
      </c>
      <c r="AD341" t="str">
        <f ca="1">IF(X341,OFFSET('Todas paradas'!L$1,R341+W341-1,0),OFFSET('Todas paradas'!Q$1,R341+W341-1,0))</f>
        <v>Vía Hispanidad (esq. Gómez Laguna)</v>
      </c>
      <c r="AE341" s="36" t="str">
        <f ca="1">IF(X341,OFFSET('Todas paradas'!M$1,R341+W341-1,0),"")</f>
        <v>04:59</v>
      </c>
      <c r="AF341" s="36" t="str">
        <f ca="1">IF(X341,OFFSET('Todas paradas'!N$1,R341+W341-1,0),"")</f>
        <v>12:59</v>
      </c>
      <c r="AG341" s="36" t="str">
        <f ca="1">IF(X341,OFFSET('Todas paradas'!O$1,R341+W341-1,0),"")</f>
        <v>20:59</v>
      </c>
      <c r="AH341" s="36" t="str">
        <f ca="1">IF(X341,OFFSET('Todas paradas'!P$1,R341+W341-1,0),"")</f>
        <v>06:59</v>
      </c>
    </row>
    <row r="342" spans="11:34" x14ac:dyDescent="0.25">
      <c r="K342" s="36">
        <f t="shared" si="88"/>
        <v>340</v>
      </c>
      <c r="L342" s="36">
        <f t="shared" ca="1" si="95"/>
        <v>331</v>
      </c>
      <c r="M342" s="38">
        <f t="shared" ca="1" si="89"/>
        <v>9</v>
      </c>
      <c r="N342" s="38">
        <f t="shared" ca="1" si="90"/>
        <v>10</v>
      </c>
      <c r="O342" s="36">
        <f t="shared" ca="1" si="91"/>
        <v>0</v>
      </c>
      <c r="P342" s="36">
        <f t="shared" ca="1" si="92"/>
        <v>3</v>
      </c>
      <c r="Q342" s="36">
        <f t="shared" ca="1" si="93"/>
        <v>6</v>
      </c>
      <c r="R342" s="36">
        <f t="shared" ca="1" si="96"/>
        <v>464</v>
      </c>
      <c r="S342" s="36">
        <f t="shared" ca="1" si="97"/>
        <v>25</v>
      </c>
      <c r="T342" s="36">
        <f t="shared" ca="1" si="98"/>
        <v>13</v>
      </c>
      <c r="U342" s="36">
        <f t="shared" ca="1" si="94"/>
        <v>15</v>
      </c>
      <c r="V342" s="39"/>
      <c r="W342" s="38">
        <f t="shared" ca="1" si="84"/>
        <v>8</v>
      </c>
      <c r="X342" s="38">
        <f t="shared" ca="1" si="85"/>
        <v>1</v>
      </c>
      <c r="Y342" s="38">
        <f t="shared" ca="1" si="87"/>
        <v>0</v>
      </c>
      <c r="Z342" s="38">
        <f t="shared" ca="1" si="86"/>
        <v>9</v>
      </c>
      <c r="AA342" s="38"/>
      <c r="AB342" s="36" t="str">
        <f t="shared" ca="1" si="99"/>
        <v>Rutas_6</v>
      </c>
      <c r="AC342" t="str">
        <f ca="1">SUBSTITUTE(OFFSET('Todas paradas'!K$1,R342+W342-1,0),"/","_")</f>
        <v>Ruta 2_6</v>
      </c>
      <c r="AD342" t="str">
        <f ca="1">IF(X342,OFFSET('Todas paradas'!L$1,R342+W342-1,0),OFFSET('Todas paradas'!Q$1,R342+W342-1,0))</f>
        <v>Vía Hispanidad (esq. Duquesa Villahermosa)</v>
      </c>
      <c r="AE342" s="36" t="str">
        <f ca="1">IF(X342,OFFSET('Todas paradas'!M$1,R342+W342-1,0),"")</f>
        <v>05:00</v>
      </c>
      <c r="AF342" s="36" t="str">
        <f ca="1">IF(X342,OFFSET('Todas paradas'!N$1,R342+W342-1,0),"")</f>
        <v>13:00</v>
      </c>
      <c r="AG342" s="36" t="str">
        <f ca="1">IF(X342,OFFSET('Todas paradas'!O$1,R342+W342-1,0),"")</f>
        <v>21:00</v>
      </c>
      <c r="AH342" s="36" t="str">
        <f ca="1">IF(X342,OFFSET('Todas paradas'!P$1,R342+W342-1,0),"")</f>
        <v>07:00</v>
      </c>
    </row>
    <row r="343" spans="11:34" x14ac:dyDescent="0.25">
      <c r="K343" s="36">
        <f t="shared" si="88"/>
        <v>341</v>
      </c>
      <c r="L343" s="36">
        <f t="shared" ca="1" si="95"/>
        <v>332</v>
      </c>
      <c r="M343" s="38">
        <f t="shared" ca="1" si="89"/>
        <v>10</v>
      </c>
      <c r="N343" s="38">
        <f t="shared" ca="1" si="90"/>
        <v>10</v>
      </c>
      <c r="O343" s="36">
        <f t="shared" ca="1" si="91"/>
        <v>0</v>
      </c>
      <c r="P343" s="36">
        <f t="shared" ca="1" si="92"/>
        <v>3</v>
      </c>
      <c r="Q343" s="36">
        <f t="shared" ca="1" si="93"/>
        <v>6</v>
      </c>
      <c r="R343" s="36">
        <f t="shared" ca="1" si="96"/>
        <v>464</v>
      </c>
      <c r="S343" s="36">
        <f t="shared" ca="1" si="97"/>
        <v>25</v>
      </c>
      <c r="T343" s="36">
        <f t="shared" ca="1" si="98"/>
        <v>13</v>
      </c>
      <c r="U343" s="36">
        <f t="shared" ca="1" si="94"/>
        <v>15</v>
      </c>
      <c r="V343" s="39"/>
      <c r="W343" s="38">
        <f t="shared" ca="1" si="84"/>
        <v>9</v>
      </c>
      <c r="X343" s="38">
        <f t="shared" ca="1" si="85"/>
        <v>1</v>
      </c>
      <c r="Y343" s="38">
        <f t="shared" ca="1" si="87"/>
        <v>0</v>
      </c>
      <c r="Z343" s="38">
        <f t="shared" ca="1" si="86"/>
        <v>10</v>
      </c>
      <c r="AA343" s="38"/>
      <c r="AB343" s="36" t="str">
        <f t="shared" ca="1" si="99"/>
        <v>Rutas_6</v>
      </c>
      <c r="AC343" t="str">
        <f ca="1">SUBSTITUTE(OFFSET('Todas paradas'!K$1,R343+W343-1,0),"/","_")</f>
        <v>Ruta 2_6</v>
      </c>
      <c r="AD343" t="str">
        <f ca="1">IF(X343,OFFSET('Todas paradas'!L$1,R343+W343-1,0),OFFSET('Todas paradas'!Q$1,R343+W343-1,0))</f>
        <v>Vía Hispanidad, nº 102-104 (Pd. Bus)</v>
      </c>
      <c r="AE343" s="36" t="str">
        <f ca="1">IF(X343,OFFSET('Todas paradas'!M$1,R343+W343-1,0),"")</f>
        <v>05:01</v>
      </c>
      <c r="AF343" s="36" t="str">
        <f ca="1">IF(X343,OFFSET('Todas paradas'!N$1,R343+W343-1,0),"")</f>
        <v>13:01</v>
      </c>
      <c r="AG343" s="36" t="str">
        <f ca="1">IF(X343,OFFSET('Todas paradas'!O$1,R343+W343-1,0),"")</f>
        <v>21:01</v>
      </c>
      <c r="AH343" s="36" t="str">
        <f ca="1">IF(X343,OFFSET('Todas paradas'!P$1,R343+W343-1,0),"")</f>
        <v>07:01</v>
      </c>
    </row>
    <row r="344" spans="11:34" x14ac:dyDescent="0.25">
      <c r="K344" s="36">
        <f t="shared" si="88"/>
        <v>342</v>
      </c>
      <c r="L344" s="36">
        <f t="shared" ca="1" si="95"/>
        <v>333</v>
      </c>
      <c r="M344" s="38">
        <f t="shared" ca="1" si="89"/>
        <v>11</v>
      </c>
      <c r="N344" s="38">
        <f t="shared" ca="1" si="90"/>
        <v>10</v>
      </c>
      <c r="O344" s="36">
        <f t="shared" ca="1" si="91"/>
        <v>0</v>
      </c>
      <c r="P344" s="36">
        <f t="shared" ca="1" si="92"/>
        <v>3</v>
      </c>
      <c r="Q344" s="36">
        <f t="shared" ca="1" si="93"/>
        <v>6</v>
      </c>
      <c r="R344" s="36">
        <f t="shared" ca="1" si="96"/>
        <v>464</v>
      </c>
      <c r="S344" s="36">
        <f t="shared" ca="1" si="97"/>
        <v>25</v>
      </c>
      <c r="T344" s="36">
        <f t="shared" ca="1" si="98"/>
        <v>13</v>
      </c>
      <c r="U344" s="36">
        <f t="shared" ca="1" si="94"/>
        <v>15</v>
      </c>
      <c r="V344" s="39"/>
      <c r="W344" s="38">
        <f t="shared" ca="1" si="84"/>
        <v>10</v>
      </c>
      <c r="X344" s="38">
        <f t="shared" ca="1" si="85"/>
        <v>1</v>
      </c>
      <c r="Y344" s="38">
        <f t="shared" ca="1" si="87"/>
        <v>0</v>
      </c>
      <c r="Z344" s="38">
        <f t="shared" ca="1" si="86"/>
        <v>11</v>
      </c>
      <c r="AA344" s="38"/>
      <c r="AB344" s="36" t="str">
        <f t="shared" ca="1" si="99"/>
        <v>Rutas_6</v>
      </c>
      <c r="AC344" t="str">
        <f ca="1">SUBSTITUTE(OFFSET('Todas paradas'!K$1,R344+W344-1,0),"/","_")</f>
        <v>Ruta 2_6</v>
      </c>
      <c r="AD344" t="str">
        <f ca="1">IF(X344,OFFSET('Todas paradas'!L$1,R344+W344-1,0),OFFSET('Todas paradas'!Q$1,R344+W344-1,0))</f>
        <v>Vía Hispanidad, nº 132</v>
      </c>
      <c r="AE344" s="36" t="str">
        <f ca="1">IF(X344,OFFSET('Todas paradas'!M$1,R344+W344-1,0),"")</f>
        <v>05:03</v>
      </c>
      <c r="AF344" s="36" t="str">
        <f ca="1">IF(X344,OFFSET('Todas paradas'!N$1,R344+W344-1,0),"")</f>
        <v>13:03</v>
      </c>
      <c r="AG344" s="36" t="str">
        <f ca="1">IF(X344,OFFSET('Todas paradas'!O$1,R344+W344-1,0),"")</f>
        <v>21:03</v>
      </c>
      <c r="AH344" s="36" t="str">
        <f ca="1">IF(X344,OFFSET('Todas paradas'!P$1,R344+W344-1,0),"")</f>
        <v>07:03</v>
      </c>
    </row>
    <row r="345" spans="11:34" x14ac:dyDescent="0.25">
      <c r="K345" s="36">
        <f t="shared" si="88"/>
        <v>343</v>
      </c>
      <c r="L345" s="36">
        <f t="shared" ca="1" si="95"/>
        <v>334</v>
      </c>
      <c r="M345" s="38">
        <f t="shared" ca="1" si="89"/>
        <v>12</v>
      </c>
      <c r="N345" s="38">
        <f t="shared" ca="1" si="90"/>
        <v>10</v>
      </c>
      <c r="O345" s="36">
        <f t="shared" ca="1" si="91"/>
        <v>0</v>
      </c>
      <c r="P345" s="36">
        <f t="shared" ca="1" si="92"/>
        <v>3</v>
      </c>
      <c r="Q345" s="36">
        <f t="shared" ca="1" si="93"/>
        <v>6</v>
      </c>
      <c r="R345" s="36">
        <f t="shared" ca="1" si="96"/>
        <v>464</v>
      </c>
      <c r="S345" s="36">
        <f t="shared" ca="1" si="97"/>
        <v>25</v>
      </c>
      <c r="T345" s="36">
        <f t="shared" ca="1" si="98"/>
        <v>13</v>
      </c>
      <c r="U345" s="36">
        <f t="shared" ca="1" si="94"/>
        <v>15</v>
      </c>
      <c r="V345" s="39"/>
      <c r="W345" s="38">
        <f t="shared" ca="1" si="84"/>
        <v>11</v>
      </c>
      <c r="X345" s="38">
        <f t="shared" ca="1" si="85"/>
        <v>1</v>
      </c>
      <c r="Y345" s="38">
        <f t="shared" ca="1" si="87"/>
        <v>0</v>
      </c>
      <c r="Z345" s="38">
        <f t="shared" ca="1" si="86"/>
        <v>12</v>
      </c>
      <c r="AA345" s="38"/>
      <c r="AB345" s="36" t="str">
        <f t="shared" ca="1" si="99"/>
        <v>Rutas_6</v>
      </c>
      <c r="AC345" t="str">
        <f ca="1">SUBSTITUTE(OFFSET('Todas paradas'!K$1,R345+W345-1,0),"/","_")</f>
        <v>Ruta 2_6</v>
      </c>
      <c r="AD345" t="str">
        <f ca="1">IF(X345,OFFSET('Todas paradas'!L$1,R345+W345-1,0),OFFSET('Todas paradas'!Q$1,R345+W345-1,0))</f>
        <v>Torres San Lamberto "Punto 0" (Pd. Bus)</v>
      </c>
      <c r="AE345" s="36" t="str">
        <f ca="1">IF(X345,OFFSET('Todas paradas'!M$1,R345+W345-1,0),"")</f>
        <v>05:05</v>
      </c>
      <c r="AF345" s="36" t="str">
        <f ca="1">IF(X345,OFFSET('Todas paradas'!N$1,R345+W345-1,0),"")</f>
        <v>13:05</v>
      </c>
      <c r="AG345" s="36" t="str">
        <f ca="1">IF(X345,OFFSET('Todas paradas'!O$1,R345+W345-1,0),"")</f>
        <v>21:05</v>
      </c>
      <c r="AH345" s="36" t="str">
        <f ca="1">IF(X345,OFFSET('Todas paradas'!P$1,R345+W345-1,0),"")</f>
        <v>07:05</v>
      </c>
    </row>
    <row r="346" spans="11:34" x14ac:dyDescent="0.25">
      <c r="K346" s="36">
        <f t="shared" si="88"/>
        <v>344</v>
      </c>
      <c r="L346" s="36">
        <f t="shared" ca="1" si="95"/>
        <v>335</v>
      </c>
      <c r="M346" s="38">
        <f t="shared" ca="1" si="89"/>
        <v>13</v>
      </c>
      <c r="N346" s="38">
        <f t="shared" ca="1" si="90"/>
        <v>10</v>
      </c>
      <c r="O346" s="36">
        <f t="shared" ca="1" si="91"/>
        <v>0</v>
      </c>
      <c r="P346" s="36">
        <f t="shared" ca="1" si="92"/>
        <v>3</v>
      </c>
      <c r="Q346" s="36">
        <f t="shared" ca="1" si="93"/>
        <v>6</v>
      </c>
      <c r="R346" s="36">
        <f t="shared" ca="1" si="96"/>
        <v>464</v>
      </c>
      <c r="S346" s="36">
        <f t="shared" ca="1" si="97"/>
        <v>25</v>
      </c>
      <c r="T346" s="36">
        <f t="shared" ca="1" si="98"/>
        <v>13</v>
      </c>
      <c r="U346" s="36">
        <f t="shared" ca="1" si="94"/>
        <v>15</v>
      </c>
      <c r="V346" s="39"/>
      <c r="W346" s="38">
        <f t="shared" ca="1" si="84"/>
        <v>12</v>
      </c>
      <c r="X346" s="38">
        <f t="shared" ca="1" si="85"/>
        <v>1</v>
      </c>
      <c r="Y346" s="38">
        <f t="shared" ca="1" si="87"/>
        <v>0</v>
      </c>
      <c r="Z346" s="38">
        <f t="shared" ca="1" si="86"/>
        <v>13</v>
      </c>
      <c r="AA346" s="38"/>
      <c r="AB346" s="36" t="str">
        <f t="shared" ca="1" si="99"/>
        <v>Rutas_6</v>
      </c>
      <c r="AC346" t="str">
        <f ca="1">SUBSTITUTE(OFFSET('Todas paradas'!K$1,R346+W346-1,0),"/","_")</f>
        <v>Ruta 2_6</v>
      </c>
      <c r="AD346" t="str">
        <f ca="1">IF(X346,OFFSET('Todas paradas'!L$1,R346+W346-1,0),OFFSET('Todas paradas'!Q$1,R346+W346-1,0))</f>
        <v>Opel Planta en Figueruelas</v>
      </c>
      <c r="AE346" s="36" t="str">
        <f ca="1">IF(X346,OFFSET('Todas paradas'!M$1,R346+W346-1,0),"")</f>
        <v>05:30</v>
      </c>
      <c r="AF346" s="36" t="str">
        <f ca="1">IF(X346,OFFSET('Todas paradas'!N$1,R346+W346-1,0),"")</f>
        <v>13:30</v>
      </c>
      <c r="AG346" s="36" t="str">
        <f ca="1">IF(X346,OFFSET('Todas paradas'!O$1,R346+W346-1,0),"")</f>
        <v>21:30</v>
      </c>
      <c r="AH346" s="36" t="str">
        <f ca="1">IF(X346,OFFSET('Todas paradas'!P$1,R346+W346-1,0),"")</f>
        <v>07:30</v>
      </c>
    </row>
    <row r="347" spans="11:34" x14ac:dyDescent="0.25">
      <c r="K347" s="36">
        <f t="shared" si="88"/>
        <v>345</v>
      </c>
      <c r="L347" s="36">
        <f t="shared" ca="1" si="95"/>
        <v>336</v>
      </c>
      <c r="M347" s="38">
        <f t="shared" ca="1" si="89"/>
        <v>14</v>
      </c>
      <c r="N347" s="38">
        <f t="shared" ca="1" si="90"/>
        <v>10</v>
      </c>
      <c r="O347" s="36">
        <f t="shared" ca="1" si="91"/>
        <v>0</v>
      </c>
      <c r="P347" s="36">
        <f t="shared" ca="1" si="92"/>
        <v>3</v>
      </c>
      <c r="Q347" s="36">
        <f t="shared" ca="1" si="93"/>
        <v>6</v>
      </c>
      <c r="R347" s="36">
        <f t="shared" ca="1" si="96"/>
        <v>464</v>
      </c>
      <c r="S347" s="36">
        <f t="shared" ca="1" si="97"/>
        <v>25</v>
      </c>
      <c r="T347" s="36">
        <f t="shared" ca="1" si="98"/>
        <v>13</v>
      </c>
      <c r="U347" s="36">
        <f t="shared" ca="1" si="94"/>
        <v>15</v>
      </c>
      <c r="V347" s="39"/>
      <c r="W347" s="38">
        <f t="shared" ca="1" si="84"/>
        <v>1</v>
      </c>
      <c r="X347" s="38">
        <f t="shared" ca="1" si="85"/>
        <v>0</v>
      </c>
      <c r="Y347" s="38">
        <f t="shared" ca="1" si="87"/>
        <v>1</v>
      </c>
      <c r="Z347" s="38">
        <f t="shared" ca="1" si="86"/>
        <v>14</v>
      </c>
      <c r="AA347" s="38"/>
      <c r="AB347" s="36" t="str">
        <f t="shared" ca="1" si="99"/>
        <v>Rutas_6</v>
      </c>
      <c r="AC347" t="str">
        <f ca="1">SUBSTITUTE(OFFSET('Todas paradas'!K$1,R347+W347-1,0),"/","_")</f>
        <v>Ruta 2_6</v>
      </c>
      <c r="AD347" t="str">
        <f ca="1">IF(X347,OFFSET('Todas paradas'!L$1,R347+W347-1,0),OFFSET('Todas paradas'!Q$1,R347+W347-1,0))</f>
        <v>Opel Planta en Figueruelas</v>
      </c>
      <c r="AE347" s="36" t="str">
        <f ca="1">IF(X347,OFFSET('Todas paradas'!M$1,R347+W347-1,0),"")</f>
        <v/>
      </c>
      <c r="AF347" s="36" t="str">
        <f ca="1">IF(X347,OFFSET('Todas paradas'!N$1,R347+W347-1,0),"")</f>
        <v/>
      </c>
      <c r="AG347" s="36" t="str">
        <f ca="1">IF(X347,OFFSET('Todas paradas'!O$1,R347+W347-1,0),"")</f>
        <v/>
      </c>
      <c r="AH347" s="36" t="str">
        <f ca="1">IF(X347,OFFSET('Todas paradas'!P$1,R347+W347-1,0),"")</f>
        <v/>
      </c>
    </row>
    <row r="348" spans="11:34" x14ac:dyDescent="0.25">
      <c r="K348" s="36">
        <f t="shared" si="88"/>
        <v>346</v>
      </c>
      <c r="L348" s="36">
        <f t="shared" ca="1" si="95"/>
        <v>337</v>
      </c>
      <c r="M348" s="38">
        <f t="shared" ca="1" si="89"/>
        <v>15</v>
      </c>
      <c r="N348" s="38">
        <f t="shared" ca="1" si="90"/>
        <v>10</v>
      </c>
      <c r="O348" s="36">
        <f t="shared" ca="1" si="91"/>
        <v>0</v>
      </c>
      <c r="P348" s="36">
        <f t="shared" ca="1" si="92"/>
        <v>3</v>
      </c>
      <c r="Q348" s="36">
        <f t="shared" ca="1" si="93"/>
        <v>6</v>
      </c>
      <c r="R348" s="36">
        <f t="shared" ca="1" si="96"/>
        <v>464</v>
      </c>
      <c r="S348" s="36">
        <f t="shared" ca="1" si="97"/>
        <v>25</v>
      </c>
      <c r="T348" s="36">
        <f t="shared" ca="1" si="98"/>
        <v>13</v>
      </c>
      <c r="U348" s="36">
        <f t="shared" ca="1" si="94"/>
        <v>15</v>
      </c>
      <c r="V348" s="39"/>
      <c r="W348" s="38">
        <f t="shared" ca="1" si="84"/>
        <v>2</v>
      </c>
      <c r="X348" s="38">
        <f t="shared" ca="1" si="85"/>
        <v>0</v>
      </c>
      <c r="Y348" s="38">
        <f t="shared" ca="1" si="87"/>
        <v>1</v>
      </c>
      <c r="Z348" s="38">
        <f t="shared" ca="1" si="86"/>
        <v>15</v>
      </c>
      <c r="AA348" s="38"/>
      <c r="AB348" s="36" t="str">
        <f t="shared" ca="1" si="99"/>
        <v>Rutas_6</v>
      </c>
      <c r="AC348" t="str">
        <f ca="1">SUBSTITUTE(OFFSET('Todas paradas'!K$1,R348+W348-1,0),"/","_")</f>
        <v>Ruta 2_6</v>
      </c>
      <c r="AD348" t="str">
        <f ca="1">IF(X348,OFFSET('Todas paradas'!L$1,R348+W348-1,0),OFFSET('Todas paradas'!Q$1,R348+W348-1,0))</f>
        <v>Torres San Lamberto "Punto 0" (Pd. Bus)</v>
      </c>
      <c r="AE348" s="36" t="str">
        <f ca="1">IF(X348,OFFSET('Todas paradas'!M$1,R348+W348-1,0),"")</f>
        <v/>
      </c>
      <c r="AF348" s="36" t="str">
        <f ca="1">IF(X348,OFFSET('Todas paradas'!N$1,R348+W348-1,0),"")</f>
        <v/>
      </c>
      <c r="AG348" s="36" t="str">
        <f ca="1">IF(X348,OFFSET('Todas paradas'!O$1,R348+W348-1,0),"")</f>
        <v/>
      </c>
      <c r="AH348" s="36" t="str">
        <f ca="1">IF(X348,OFFSET('Todas paradas'!P$1,R348+W348-1,0),"")</f>
        <v/>
      </c>
    </row>
    <row r="349" spans="11:34" x14ac:dyDescent="0.25">
      <c r="K349" s="36">
        <f t="shared" si="88"/>
        <v>347</v>
      </c>
      <c r="L349" s="36">
        <f t="shared" ca="1" si="95"/>
        <v>338</v>
      </c>
      <c r="M349" s="38">
        <f t="shared" ca="1" si="89"/>
        <v>16</v>
      </c>
      <c r="N349" s="38">
        <f t="shared" ca="1" si="90"/>
        <v>10</v>
      </c>
      <c r="O349" s="36">
        <f t="shared" ca="1" si="91"/>
        <v>0</v>
      </c>
      <c r="P349" s="36">
        <f t="shared" ca="1" si="92"/>
        <v>3</v>
      </c>
      <c r="Q349" s="36">
        <f t="shared" ca="1" si="93"/>
        <v>6</v>
      </c>
      <c r="R349" s="36">
        <f t="shared" ca="1" si="96"/>
        <v>464</v>
      </c>
      <c r="S349" s="36">
        <f t="shared" ca="1" si="97"/>
        <v>25</v>
      </c>
      <c r="T349" s="36">
        <f t="shared" ca="1" si="98"/>
        <v>13</v>
      </c>
      <c r="U349" s="36">
        <f t="shared" ca="1" si="94"/>
        <v>15</v>
      </c>
      <c r="V349" s="39"/>
      <c r="W349" s="38">
        <f t="shared" ref="W349:W412" ca="1" si="100">IF(N349&lt;&gt;N348,0,IF(X349,W348+1,IF(AND(Y349,NOT(Y348)),1,IF(Y349,W348+1))))</f>
        <v>3</v>
      </c>
      <c r="X349" s="38">
        <f t="shared" ref="X349:X412" ca="1" si="101">IF(Z349&lt;=T349,1,0)</f>
        <v>0</v>
      </c>
      <c r="Y349" s="38">
        <f t="shared" ca="1" si="87"/>
        <v>1</v>
      </c>
      <c r="Z349" s="38">
        <f t="shared" ref="Z349:Z412" ca="1" si="102">IF(O348,1,Z348+1)</f>
        <v>16</v>
      </c>
      <c r="AA349" s="38"/>
      <c r="AB349" s="36" t="str">
        <f t="shared" ca="1" si="99"/>
        <v>Rutas_6</v>
      </c>
      <c r="AC349" t="str">
        <f ca="1">SUBSTITUTE(OFFSET('Todas paradas'!K$1,R349+W349-1,0),"/","_")</f>
        <v>Ruta 2_6</v>
      </c>
      <c r="AD349" t="str">
        <f ca="1">IF(X349,OFFSET('Todas paradas'!L$1,R349+W349-1,0),OFFSET('Todas paradas'!Q$1,R349+W349-1,0))</f>
        <v>Vía Hispanidad (frente nº 132 - 2º paso de cebra)</v>
      </c>
      <c r="AE349" s="36" t="str">
        <f ca="1">IF(X349,OFFSET('Todas paradas'!M$1,R349+W349-1,0),"")</f>
        <v/>
      </c>
      <c r="AF349" s="36" t="str">
        <f ca="1">IF(X349,OFFSET('Todas paradas'!N$1,R349+W349-1,0),"")</f>
        <v/>
      </c>
      <c r="AG349" s="36" t="str">
        <f ca="1">IF(X349,OFFSET('Todas paradas'!O$1,R349+W349-1,0),"")</f>
        <v/>
      </c>
      <c r="AH349" s="36" t="str">
        <f ca="1">IF(X349,OFFSET('Todas paradas'!P$1,R349+W349-1,0),"")</f>
        <v/>
      </c>
    </row>
    <row r="350" spans="11:34" x14ac:dyDescent="0.25">
      <c r="K350" s="36">
        <f t="shared" si="88"/>
        <v>348</v>
      </c>
      <c r="L350" s="36">
        <f t="shared" ca="1" si="95"/>
        <v>339</v>
      </c>
      <c r="M350" s="38">
        <f t="shared" ca="1" si="89"/>
        <v>17</v>
      </c>
      <c r="N350" s="38">
        <f t="shared" ca="1" si="90"/>
        <v>10</v>
      </c>
      <c r="O350" s="36">
        <f t="shared" ca="1" si="91"/>
        <v>0</v>
      </c>
      <c r="P350" s="36">
        <f t="shared" ca="1" si="92"/>
        <v>3</v>
      </c>
      <c r="Q350" s="36">
        <f t="shared" ca="1" si="93"/>
        <v>6</v>
      </c>
      <c r="R350" s="36">
        <f t="shared" ca="1" si="96"/>
        <v>464</v>
      </c>
      <c r="S350" s="36">
        <f t="shared" ca="1" si="97"/>
        <v>25</v>
      </c>
      <c r="T350" s="36">
        <f t="shared" ca="1" si="98"/>
        <v>13</v>
      </c>
      <c r="U350" s="36">
        <f t="shared" ca="1" si="94"/>
        <v>15</v>
      </c>
      <c r="V350" s="39"/>
      <c r="W350" s="38">
        <f t="shared" ca="1" si="100"/>
        <v>4</v>
      </c>
      <c r="X350" s="38">
        <f t="shared" ca="1" si="101"/>
        <v>0</v>
      </c>
      <c r="Y350" s="38">
        <f t="shared" ref="Y350:Y413" ca="1" si="103">IF(NOT(X350),1,0)</f>
        <v>1</v>
      </c>
      <c r="Z350" s="38">
        <f t="shared" ca="1" si="102"/>
        <v>17</v>
      </c>
      <c r="AA350" s="38"/>
      <c r="AB350" s="36" t="str">
        <f t="shared" ca="1" si="99"/>
        <v>Rutas_6</v>
      </c>
      <c r="AC350" t="str">
        <f ca="1">SUBSTITUTE(OFFSET('Todas paradas'!K$1,R350+W350-1,0),"/","_")</f>
        <v>Ruta 2_6</v>
      </c>
      <c r="AD350" t="str">
        <f ca="1">IF(X350,OFFSET('Todas paradas'!L$1,R350+W350-1,0),OFFSET('Todas paradas'!Q$1,R350+W350-1,0))</f>
        <v>Vía Hispanidad (frente Escultor Palao)</v>
      </c>
      <c r="AE350" s="36" t="str">
        <f ca="1">IF(X350,OFFSET('Todas paradas'!M$1,R350+W350-1,0),"")</f>
        <v/>
      </c>
      <c r="AF350" s="36" t="str">
        <f ca="1">IF(X350,OFFSET('Todas paradas'!N$1,R350+W350-1,0),"")</f>
        <v/>
      </c>
      <c r="AG350" s="36" t="str">
        <f ca="1">IF(X350,OFFSET('Todas paradas'!O$1,R350+W350-1,0),"")</f>
        <v/>
      </c>
      <c r="AH350" s="36" t="str">
        <f ca="1">IF(X350,OFFSET('Todas paradas'!P$1,R350+W350-1,0),"")</f>
        <v/>
      </c>
    </row>
    <row r="351" spans="11:34" x14ac:dyDescent="0.25">
      <c r="K351" s="36">
        <f t="shared" si="88"/>
        <v>349</v>
      </c>
      <c r="L351" s="36">
        <f t="shared" ca="1" si="95"/>
        <v>340</v>
      </c>
      <c r="M351" s="38">
        <f t="shared" ca="1" si="89"/>
        <v>18</v>
      </c>
      <c r="N351" s="38">
        <f t="shared" ca="1" si="90"/>
        <v>10</v>
      </c>
      <c r="O351" s="36">
        <f t="shared" ca="1" si="91"/>
        <v>0</v>
      </c>
      <c r="P351" s="36">
        <f t="shared" ca="1" si="92"/>
        <v>3</v>
      </c>
      <c r="Q351" s="36">
        <f t="shared" ca="1" si="93"/>
        <v>6</v>
      </c>
      <c r="R351" s="36">
        <f t="shared" ca="1" si="96"/>
        <v>464</v>
      </c>
      <c r="S351" s="36">
        <f t="shared" ca="1" si="97"/>
        <v>25</v>
      </c>
      <c r="T351" s="36">
        <f t="shared" ca="1" si="98"/>
        <v>13</v>
      </c>
      <c r="U351" s="36">
        <f t="shared" ca="1" si="94"/>
        <v>15</v>
      </c>
      <c r="V351" s="39"/>
      <c r="W351" s="38">
        <f t="shared" ca="1" si="100"/>
        <v>5</v>
      </c>
      <c r="X351" s="38">
        <f t="shared" ca="1" si="101"/>
        <v>0</v>
      </c>
      <c r="Y351" s="38">
        <f t="shared" ca="1" si="103"/>
        <v>1</v>
      </c>
      <c r="Z351" s="38">
        <f t="shared" ca="1" si="102"/>
        <v>18</v>
      </c>
      <c r="AA351" s="38"/>
      <c r="AB351" s="36" t="str">
        <f t="shared" ca="1" si="99"/>
        <v>Rutas_6</v>
      </c>
      <c r="AC351" t="str">
        <f ca="1">SUBSTITUTE(OFFSET('Todas paradas'!K$1,R351+W351-1,0),"/","_")</f>
        <v>Ruta 2_6</v>
      </c>
      <c r="AD351" t="str">
        <f ca="1">IF(X351,OFFSET('Todas paradas'!L$1,R351+W351-1,0),OFFSET('Todas paradas'!Q$1,R351+W351-1,0))</f>
        <v>Vía Hispanidad (frente Villa de Andorra - Pd. Bus)</v>
      </c>
      <c r="AE351" s="36" t="str">
        <f ca="1">IF(X351,OFFSET('Todas paradas'!M$1,R351+W351-1,0),"")</f>
        <v/>
      </c>
      <c r="AF351" s="36" t="str">
        <f ca="1">IF(X351,OFFSET('Todas paradas'!N$1,R351+W351-1,0),"")</f>
        <v/>
      </c>
      <c r="AG351" s="36" t="str">
        <f ca="1">IF(X351,OFFSET('Todas paradas'!O$1,R351+W351-1,0),"")</f>
        <v/>
      </c>
      <c r="AH351" s="36" t="str">
        <f ca="1">IF(X351,OFFSET('Todas paradas'!P$1,R351+W351-1,0),"")</f>
        <v/>
      </c>
    </row>
    <row r="352" spans="11:34" x14ac:dyDescent="0.25">
      <c r="K352" s="36">
        <f t="shared" si="88"/>
        <v>350</v>
      </c>
      <c r="L352" s="36">
        <f t="shared" ca="1" si="95"/>
        <v>341</v>
      </c>
      <c r="M352" s="38">
        <f t="shared" ca="1" si="89"/>
        <v>19</v>
      </c>
      <c r="N352" s="38">
        <f t="shared" ca="1" si="90"/>
        <v>10</v>
      </c>
      <c r="O352" s="36">
        <f t="shared" ca="1" si="91"/>
        <v>0</v>
      </c>
      <c r="P352" s="36">
        <f t="shared" ca="1" si="92"/>
        <v>3</v>
      </c>
      <c r="Q352" s="36">
        <f t="shared" ca="1" si="93"/>
        <v>6</v>
      </c>
      <c r="R352" s="36">
        <f t="shared" ca="1" si="96"/>
        <v>464</v>
      </c>
      <c r="S352" s="36">
        <f t="shared" ca="1" si="97"/>
        <v>25</v>
      </c>
      <c r="T352" s="36">
        <f t="shared" ca="1" si="98"/>
        <v>13</v>
      </c>
      <c r="U352" s="36">
        <f t="shared" ca="1" si="94"/>
        <v>15</v>
      </c>
      <c r="V352" s="39"/>
      <c r="W352" s="38">
        <f t="shared" ca="1" si="100"/>
        <v>6</v>
      </c>
      <c r="X352" s="38">
        <f t="shared" ca="1" si="101"/>
        <v>0</v>
      </c>
      <c r="Y352" s="38">
        <f t="shared" ca="1" si="103"/>
        <v>1</v>
      </c>
      <c r="Z352" s="38">
        <f t="shared" ca="1" si="102"/>
        <v>19</v>
      </c>
      <c r="AA352" s="38"/>
      <c r="AB352" s="36" t="str">
        <f t="shared" ca="1" si="99"/>
        <v>Rutas_6</v>
      </c>
      <c r="AC352" t="str">
        <f ca="1">SUBSTITUTE(OFFSET('Todas paradas'!K$1,R352+W352-1,0),"/","_")</f>
        <v>Ruta 2_6</v>
      </c>
      <c r="AD352" t="str">
        <f ca="1">IF(X352,OFFSET('Todas paradas'!L$1,R352+W352-1,0),OFFSET('Todas paradas'!Q$1,R352+W352-1,0))</f>
        <v>Vía Hispanidad (esq. Gómez Laguna - Pd. Bus)</v>
      </c>
      <c r="AE352" s="36" t="str">
        <f ca="1">IF(X352,OFFSET('Todas paradas'!M$1,R352+W352-1,0),"")</f>
        <v/>
      </c>
      <c r="AF352" s="36" t="str">
        <f ca="1">IF(X352,OFFSET('Todas paradas'!N$1,R352+W352-1,0),"")</f>
        <v/>
      </c>
      <c r="AG352" s="36" t="str">
        <f ca="1">IF(X352,OFFSET('Todas paradas'!O$1,R352+W352-1,0),"")</f>
        <v/>
      </c>
      <c r="AH352" s="36" t="str">
        <f ca="1">IF(X352,OFFSET('Todas paradas'!P$1,R352+W352-1,0),"")</f>
        <v/>
      </c>
    </row>
    <row r="353" spans="11:34" x14ac:dyDescent="0.25">
      <c r="K353" s="36">
        <f t="shared" si="88"/>
        <v>351</v>
      </c>
      <c r="L353" s="36">
        <f t="shared" ca="1" si="95"/>
        <v>342</v>
      </c>
      <c r="M353" s="38">
        <f t="shared" ca="1" si="89"/>
        <v>20</v>
      </c>
      <c r="N353" s="38">
        <f t="shared" ca="1" si="90"/>
        <v>10</v>
      </c>
      <c r="O353" s="36">
        <f t="shared" ca="1" si="91"/>
        <v>0</v>
      </c>
      <c r="P353" s="36">
        <f t="shared" ca="1" si="92"/>
        <v>3</v>
      </c>
      <c r="Q353" s="36">
        <f t="shared" ca="1" si="93"/>
        <v>6</v>
      </c>
      <c r="R353" s="36">
        <f t="shared" ca="1" si="96"/>
        <v>464</v>
      </c>
      <c r="S353" s="36">
        <f t="shared" ca="1" si="97"/>
        <v>25</v>
      </c>
      <c r="T353" s="36">
        <f t="shared" ca="1" si="98"/>
        <v>13</v>
      </c>
      <c r="U353" s="36">
        <f t="shared" ca="1" si="94"/>
        <v>15</v>
      </c>
      <c r="V353" s="39"/>
      <c r="W353" s="38">
        <f t="shared" ca="1" si="100"/>
        <v>7</v>
      </c>
      <c r="X353" s="38">
        <f t="shared" ca="1" si="101"/>
        <v>0</v>
      </c>
      <c r="Y353" s="38">
        <f t="shared" ca="1" si="103"/>
        <v>1</v>
      </c>
      <c r="Z353" s="38">
        <f t="shared" ca="1" si="102"/>
        <v>20</v>
      </c>
      <c r="AA353" s="38"/>
      <c r="AB353" s="36" t="str">
        <f t="shared" ca="1" si="99"/>
        <v>Rutas_6</v>
      </c>
      <c r="AC353" t="str">
        <f ca="1">SUBSTITUTE(OFFSET('Todas paradas'!K$1,R353+W353-1,0),"/","_")</f>
        <v>Ruta 2_6</v>
      </c>
      <c r="AD353" t="str">
        <f ca="1">IF(X353,OFFSET('Todas paradas'!L$1,R353+W353-1,0),OFFSET('Todas paradas'!Q$1,R353+W353-1,0))</f>
        <v>Vía Hispanidad (frente Sainz de Varanda)</v>
      </c>
      <c r="AE353" s="36" t="str">
        <f ca="1">IF(X353,OFFSET('Todas paradas'!M$1,R353+W353-1,0),"")</f>
        <v/>
      </c>
      <c r="AF353" s="36" t="str">
        <f ca="1">IF(X353,OFFSET('Todas paradas'!N$1,R353+W353-1,0),"")</f>
        <v/>
      </c>
      <c r="AG353" s="36" t="str">
        <f ca="1">IF(X353,OFFSET('Todas paradas'!O$1,R353+W353-1,0),"")</f>
        <v/>
      </c>
      <c r="AH353" s="36" t="str">
        <f ca="1">IF(X353,OFFSET('Todas paradas'!P$1,R353+W353-1,0),"")</f>
        <v/>
      </c>
    </row>
    <row r="354" spans="11:34" x14ac:dyDescent="0.25">
      <c r="K354" s="36">
        <f t="shared" si="88"/>
        <v>352</v>
      </c>
      <c r="L354" s="36">
        <f t="shared" ca="1" si="95"/>
        <v>343</v>
      </c>
      <c r="M354" s="38">
        <f t="shared" ca="1" si="89"/>
        <v>21</v>
      </c>
      <c r="N354" s="38">
        <f t="shared" ca="1" si="90"/>
        <v>10</v>
      </c>
      <c r="O354" s="36">
        <f t="shared" ca="1" si="91"/>
        <v>0</v>
      </c>
      <c r="P354" s="36">
        <f t="shared" ca="1" si="92"/>
        <v>3</v>
      </c>
      <c r="Q354" s="36">
        <f t="shared" ca="1" si="93"/>
        <v>6</v>
      </c>
      <c r="R354" s="36">
        <f t="shared" ca="1" si="96"/>
        <v>464</v>
      </c>
      <c r="S354" s="36">
        <f t="shared" ca="1" si="97"/>
        <v>25</v>
      </c>
      <c r="T354" s="36">
        <f t="shared" ca="1" si="98"/>
        <v>13</v>
      </c>
      <c r="U354" s="36">
        <f t="shared" ca="1" si="94"/>
        <v>15</v>
      </c>
      <c r="V354" s="39"/>
      <c r="W354" s="38">
        <f t="shared" ca="1" si="100"/>
        <v>8</v>
      </c>
      <c r="X354" s="38">
        <f t="shared" ca="1" si="101"/>
        <v>0</v>
      </c>
      <c r="Y354" s="38">
        <f t="shared" ca="1" si="103"/>
        <v>1</v>
      </c>
      <c r="Z354" s="38">
        <f t="shared" ca="1" si="102"/>
        <v>21</v>
      </c>
      <c r="AA354" s="38"/>
      <c r="AB354" s="36" t="str">
        <f t="shared" ca="1" si="99"/>
        <v>Rutas_6</v>
      </c>
      <c r="AC354" t="str">
        <f ca="1">SUBSTITUTE(OFFSET('Todas paradas'!K$1,R354+W354-1,0),"/","_")</f>
        <v>Ruta 2_6</v>
      </c>
      <c r="AD354" t="str">
        <f ca="1">IF(X354,OFFSET('Todas paradas'!L$1,R354+W354-1,0),OFFSET('Todas paradas'!Q$1,R354+W354-1,0))</f>
        <v>Vía Hispanidad (Gasolinera Casablanca - esq. C/ La Vía)</v>
      </c>
      <c r="AE354" s="36" t="str">
        <f ca="1">IF(X354,OFFSET('Todas paradas'!M$1,R354+W354-1,0),"")</f>
        <v/>
      </c>
      <c r="AF354" s="36" t="str">
        <f ca="1">IF(X354,OFFSET('Todas paradas'!N$1,R354+W354-1,0),"")</f>
        <v/>
      </c>
      <c r="AG354" s="36" t="str">
        <f ca="1">IF(X354,OFFSET('Todas paradas'!O$1,R354+W354-1,0),"")</f>
        <v/>
      </c>
      <c r="AH354" s="36" t="str">
        <f ca="1">IF(X354,OFFSET('Todas paradas'!P$1,R354+W354-1,0),"")</f>
        <v/>
      </c>
    </row>
    <row r="355" spans="11:34" x14ac:dyDescent="0.25">
      <c r="K355" s="36">
        <f t="shared" si="88"/>
        <v>353</v>
      </c>
      <c r="L355" s="36">
        <f t="shared" ca="1" si="95"/>
        <v>344</v>
      </c>
      <c r="M355" s="38">
        <f t="shared" ca="1" si="89"/>
        <v>22</v>
      </c>
      <c r="N355" s="38">
        <f t="shared" ca="1" si="90"/>
        <v>10</v>
      </c>
      <c r="O355" s="36">
        <f t="shared" ca="1" si="91"/>
        <v>0</v>
      </c>
      <c r="P355" s="36">
        <f t="shared" ca="1" si="92"/>
        <v>3</v>
      </c>
      <c r="Q355" s="36">
        <f t="shared" ca="1" si="93"/>
        <v>6</v>
      </c>
      <c r="R355" s="36">
        <f t="shared" ca="1" si="96"/>
        <v>464</v>
      </c>
      <c r="S355" s="36">
        <f t="shared" ca="1" si="97"/>
        <v>25</v>
      </c>
      <c r="T355" s="36">
        <f t="shared" ca="1" si="98"/>
        <v>13</v>
      </c>
      <c r="U355" s="36">
        <f t="shared" ca="1" si="94"/>
        <v>15</v>
      </c>
      <c r="V355" s="39"/>
      <c r="W355" s="38">
        <f t="shared" ca="1" si="100"/>
        <v>9</v>
      </c>
      <c r="X355" s="38">
        <f t="shared" ca="1" si="101"/>
        <v>0</v>
      </c>
      <c r="Y355" s="38">
        <f t="shared" ca="1" si="103"/>
        <v>1</v>
      </c>
      <c r="Z355" s="38">
        <f t="shared" ca="1" si="102"/>
        <v>22</v>
      </c>
      <c r="AA355" s="38"/>
      <c r="AB355" s="36" t="str">
        <f t="shared" ca="1" si="99"/>
        <v>Rutas_6</v>
      </c>
      <c r="AC355" t="str">
        <f ca="1">SUBSTITUTE(OFFSET('Todas paradas'!K$1,R355+W355-1,0),"/","_")</f>
        <v>Ruta 2_6</v>
      </c>
      <c r="AD355" t="str">
        <f ca="1">IF(X355,OFFSET('Todas paradas'!L$1,R355+W355-1,0),OFFSET('Todas paradas'!Q$1,R355+W355-1,0))</f>
        <v>Vía Ibérica (esq. Argualas - Pd. Bus)</v>
      </c>
      <c r="AE355" s="36" t="str">
        <f ca="1">IF(X355,OFFSET('Todas paradas'!M$1,R355+W355-1,0),"")</f>
        <v/>
      </c>
      <c r="AF355" s="36" t="str">
        <f ca="1">IF(X355,OFFSET('Todas paradas'!N$1,R355+W355-1,0),"")</f>
        <v/>
      </c>
      <c r="AG355" s="36" t="str">
        <f ca="1">IF(X355,OFFSET('Todas paradas'!O$1,R355+W355-1,0),"")</f>
        <v/>
      </c>
      <c r="AH355" s="36" t="str">
        <f ca="1">IF(X355,OFFSET('Todas paradas'!P$1,R355+W355-1,0),"")</f>
        <v/>
      </c>
    </row>
    <row r="356" spans="11:34" x14ac:dyDescent="0.25">
      <c r="K356" s="36">
        <f t="shared" ref="K356:K419" si="104">K355+1</f>
        <v>354</v>
      </c>
      <c r="L356" s="36">
        <f t="shared" ca="1" si="95"/>
        <v>345</v>
      </c>
      <c r="M356" s="38">
        <f t="shared" ref="M356:M419" ca="1" si="105">IF(O355,1,M355+1)</f>
        <v>23</v>
      </c>
      <c r="N356" s="38">
        <f t="shared" ref="N356:N419" ca="1" si="106">IF(M355=S355,N355+1,N355)</f>
        <v>10</v>
      </c>
      <c r="O356" s="36">
        <f t="shared" ref="O356:O419" ca="1" si="107">IF(Z356=S356,1,0)</f>
        <v>0</v>
      </c>
      <c r="P356" s="36">
        <f t="shared" ref="P356:P419" ca="1" si="108">OFFSET($B$2,1+N356,0)</f>
        <v>3</v>
      </c>
      <c r="Q356" s="36">
        <f t="shared" ref="Q356:Q419" ca="1" si="109">OFFSET($C$2,1+N356,0)</f>
        <v>6</v>
      </c>
      <c r="R356" s="36">
        <f t="shared" ca="1" si="96"/>
        <v>464</v>
      </c>
      <c r="S356" s="36">
        <f t="shared" ca="1" si="97"/>
        <v>25</v>
      </c>
      <c r="T356" s="36">
        <f t="shared" ca="1" si="98"/>
        <v>13</v>
      </c>
      <c r="U356" s="36">
        <f t="shared" ca="1" si="94"/>
        <v>15</v>
      </c>
      <c r="V356" s="39"/>
      <c r="W356" s="38">
        <f t="shared" ca="1" si="100"/>
        <v>10</v>
      </c>
      <c r="X356" s="38">
        <f t="shared" ca="1" si="101"/>
        <v>0</v>
      </c>
      <c r="Y356" s="38">
        <f t="shared" ca="1" si="103"/>
        <v>1</v>
      </c>
      <c r="Z356" s="38">
        <f t="shared" ca="1" si="102"/>
        <v>23</v>
      </c>
      <c r="AA356" s="38"/>
      <c r="AB356" s="36" t="str">
        <f t="shared" ca="1" si="99"/>
        <v>Rutas_6</v>
      </c>
      <c r="AC356" t="str">
        <f ca="1">SUBSTITUTE(OFFSET('Todas paradas'!K$1,R356+W356-1,0),"/","_")</f>
        <v>Ruta 2_6</v>
      </c>
      <c r="AD356" t="str">
        <f ca="1">IF(X356,OFFSET('Todas paradas'!L$1,R356+W356-1,0),OFFSET('Todas paradas'!Q$1,R356+W356-1,0))</f>
        <v>Paseo de los Olvidados (frente nº 7 - Pd. Bus)</v>
      </c>
      <c r="AE356" s="36" t="str">
        <f ca="1">IF(X356,OFFSET('Todas paradas'!M$1,R356+W356-1,0),"")</f>
        <v/>
      </c>
      <c r="AF356" s="36" t="str">
        <f ca="1">IF(X356,OFFSET('Todas paradas'!N$1,R356+W356-1,0),"")</f>
        <v/>
      </c>
      <c r="AG356" s="36" t="str">
        <f ca="1">IF(X356,OFFSET('Todas paradas'!O$1,R356+W356-1,0),"")</f>
        <v/>
      </c>
      <c r="AH356" s="36" t="str">
        <f ca="1">IF(X356,OFFSET('Todas paradas'!P$1,R356+W356-1,0),"")</f>
        <v/>
      </c>
    </row>
    <row r="357" spans="11:34" x14ac:dyDescent="0.25">
      <c r="K357" s="36">
        <f t="shared" si="104"/>
        <v>355</v>
      </c>
      <c r="L357" s="36">
        <f t="shared" ca="1" si="95"/>
        <v>346</v>
      </c>
      <c r="M357" s="38">
        <f t="shared" ca="1" si="105"/>
        <v>24</v>
      </c>
      <c r="N357" s="38">
        <f t="shared" ca="1" si="106"/>
        <v>10</v>
      </c>
      <c r="O357" s="36">
        <f t="shared" ca="1" si="107"/>
        <v>0</v>
      </c>
      <c r="P357" s="36">
        <f t="shared" ca="1" si="108"/>
        <v>3</v>
      </c>
      <c r="Q357" s="36">
        <f t="shared" ca="1" si="109"/>
        <v>6</v>
      </c>
      <c r="R357" s="36">
        <f t="shared" ca="1" si="96"/>
        <v>464</v>
      </c>
      <c r="S357" s="36">
        <f t="shared" ca="1" si="97"/>
        <v>25</v>
      </c>
      <c r="T357" s="36">
        <f t="shared" ca="1" si="98"/>
        <v>13</v>
      </c>
      <c r="U357" s="36">
        <f t="shared" ca="1" si="94"/>
        <v>15</v>
      </c>
      <c r="V357" s="39"/>
      <c r="W357" s="38">
        <f t="shared" ca="1" si="100"/>
        <v>11</v>
      </c>
      <c r="X357" s="38">
        <f t="shared" ca="1" si="101"/>
        <v>0</v>
      </c>
      <c r="Y357" s="38">
        <f t="shared" ca="1" si="103"/>
        <v>1</v>
      </c>
      <c r="Z357" s="38">
        <f t="shared" ca="1" si="102"/>
        <v>24</v>
      </c>
      <c r="AA357" s="38"/>
      <c r="AB357" s="36" t="str">
        <f t="shared" ca="1" si="99"/>
        <v>Rutas_6</v>
      </c>
      <c r="AC357" t="str">
        <f ca="1">SUBSTITUTE(OFFSET('Todas paradas'!K$1,R357+W357-1,0),"/","_")</f>
        <v>Ruta 2_6</v>
      </c>
      <c r="AD357" t="str">
        <f ca="1">IF(X357,OFFSET('Todas paradas'!L$1,R357+W357-1,0),OFFSET('Todas paradas'!Q$1,R357+W357-1,0))</f>
        <v>Calle Ciudadano Kane (Pd. Bus) - esq. C/ Los Pájaros)</v>
      </c>
      <c r="AE357" s="36" t="str">
        <f ca="1">IF(X357,OFFSET('Todas paradas'!M$1,R357+W357-1,0),"")</f>
        <v/>
      </c>
      <c r="AF357" s="36" t="str">
        <f ca="1">IF(X357,OFFSET('Todas paradas'!N$1,R357+W357-1,0),"")</f>
        <v/>
      </c>
      <c r="AG357" s="36" t="str">
        <f ca="1">IF(X357,OFFSET('Todas paradas'!O$1,R357+W357-1,0),"")</f>
        <v/>
      </c>
      <c r="AH357" s="36" t="str">
        <f ca="1">IF(X357,OFFSET('Todas paradas'!P$1,R357+W357-1,0),"")</f>
        <v/>
      </c>
    </row>
    <row r="358" spans="11:34" x14ac:dyDescent="0.25">
      <c r="K358" s="36">
        <f t="shared" si="104"/>
        <v>356</v>
      </c>
      <c r="L358" s="36">
        <f t="shared" ca="1" si="95"/>
        <v>347</v>
      </c>
      <c r="M358" s="38">
        <f t="shared" ca="1" si="105"/>
        <v>25</v>
      </c>
      <c r="N358" s="38">
        <f t="shared" ca="1" si="106"/>
        <v>10</v>
      </c>
      <c r="O358" s="36">
        <f t="shared" ca="1" si="107"/>
        <v>1</v>
      </c>
      <c r="P358" s="36">
        <f t="shared" ca="1" si="108"/>
        <v>3</v>
      </c>
      <c r="Q358" s="36">
        <f t="shared" ca="1" si="109"/>
        <v>6</v>
      </c>
      <c r="R358" s="36">
        <f t="shared" ca="1" si="96"/>
        <v>464</v>
      </c>
      <c r="S358" s="36">
        <f t="shared" ca="1" si="97"/>
        <v>25</v>
      </c>
      <c r="T358" s="36">
        <f t="shared" ca="1" si="98"/>
        <v>13</v>
      </c>
      <c r="U358" s="36">
        <f t="shared" ca="1" si="94"/>
        <v>15</v>
      </c>
      <c r="V358" s="39"/>
      <c r="W358" s="38">
        <f t="shared" ca="1" si="100"/>
        <v>12</v>
      </c>
      <c r="X358" s="38">
        <f t="shared" ca="1" si="101"/>
        <v>0</v>
      </c>
      <c r="Y358" s="38">
        <f t="shared" ca="1" si="103"/>
        <v>1</v>
      </c>
      <c r="Z358" s="38">
        <f t="shared" ca="1" si="102"/>
        <v>25</v>
      </c>
      <c r="AA358" s="38"/>
      <c r="AB358" s="36" t="str">
        <f t="shared" ca="1" si="99"/>
        <v>Rutas_6</v>
      </c>
      <c r="AC358" t="str">
        <f ca="1">SUBSTITUTE(OFFSET('Todas paradas'!K$1,R358+W358-1,0),"/","_")</f>
        <v>Ruta 2_6</v>
      </c>
      <c r="AD358" t="str">
        <f ca="1">IF(X358,OFFSET('Todas paradas'!L$1,R358+W358-1,0),OFFSET('Todas paradas'!Q$1,R358+W358-1,0))</f>
        <v>C/ Viridiana, nº 26 (Pd. Bus)</v>
      </c>
      <c r="AE358" s="36" t="str">
        <f ca="1">IF(X358,OFFSET('Todas paradas'!M$1,R358+W358-1,0),"")</f>
        <v/>
      </c>
      <c r="AF358" s="36" t="str">
        <f ca="1">IF(X358,OFFSET('Todas paradas'!N$1,R358+W358-1,0),"")</f>
        <v/>
      </c>
      <c r="AG358" s="36" t="str">
        <f ca="1">IF(X358,OFFSET('Todas paradas'!O$1,R358+W358-1,0),"")</f>
        <v/>
      </c>
      <c r="AH358" s="36" t="str">
        <f ca="1">IF(X358,OFFSET('Todas paradas'!P$1,R358+W358-1,0),"")</f>
        <v/>
      </c>
    </row>
    <row r="359" spans="11:34" x14ac:dyDescent="0.25">
      <c r="K359" s="36">
        <f t="shared" si="104"/>
        <v>357</v>
      </c>
      <c r="L359" s="36">
        <f t="shared" ca="1" si="95"/>
        <v>347</v>
      </c>
      <c r="M359" s="38">
        <f t="shared" ca="1" si="105"/>
        <v>1</v>
      </c>
      <c r="N359" s="38">
        <f t="shared" ca="1" si="106"/>
        <v>11</v>
      </c>
      <c r="O359" s="36">
        <f t="shared" ca="1" si="107"/>
        <v>0</v>
      </c>
      <c r="P359" s="36">
        <f t="shared" ca="1" si="108"/>
        <v>4</v>
      </c>
      <c r="Q359" s="36">
        <f t="shared" ca="1" si="109"/>
        <v>6</v>
      </c>
      <c r="R359" s="36">
        <f t="shared" ca="1" si="96"/>
        <v>477</v>
      </c>
      <c r="S359" s="36">
        <f t="shared" ca="1" si="97"/>
        <v>31</v>
      </c>
      <c r="T359" s="36">
        <f t="shared" ca="1" si="98"/>
        <v>16</v>
      </c>
      <c r="U359" s="36">
        <f t="shared" ca="1" si="94"/>
        <v>10</v>
      </c>
      <c r="V359" s="39"/>
      <c r="W359" s="38">
        <f t="shared" ca="1" si="100"/>
        <v>0</v>
      </c>
      <c r="X359" s="38">
        <f t="shared" ca="1" si="101"/>
        <v>1</v>
      </c>
      <c r="Y359" s="38">
        <f t="shared" ca="1" si="103"/>
        <v>0</v>
      </c>
      <c r="Z359" s="38">
        <f t="shared" ca="1" si="102"/>
        <v>1</v>
      </c>
      <c r="AA359" s="38"/>
      <c r="AB359" s="36" t="str">
        <f t="shared" ca="1" si="99"/>
        <v>Rutas_6</v>
      </c>
      <c r="AC359" t="str">
        <f ca="1">SUBSTITUTE(OFFSET('Todas paradas'!K$1,R359+W359-1,0),"/","_")</f>
        <v>Ruta 3_6</v>
      </c>
      <c r="AD359" t="str">
        <f ca="1">IF(X359,OFFSET('Todas paradas'!L$1,R359+W359-1,0),OFFSET('Todas paradas'!Q$1,R359+W359-1,0))</f>
        <v>Ruta 3/6</v>
      </c>
      <c r="AE359" s="36" t="str">
        <f ca="1">IF(X359,OFFSET('Todas paradas'!M$1,R359+W359-1,0),"")</f>
        <v/>
      </c>
      <c r="AF359" s="36" t="str">
        <f ca="1">IF(X359,OFFSET('Todas paradas'!N$1,R359+W359-1,0),"")</f>
        <v/>
      </c>
      <c r="AG359" s="36" t="str">
        <f ca="1">IF(X359,OFFSET('Todas paradas'!O$1,R359+W359-1,0),"")</f>
        <v/>
      </c>
      <c r="AH359" s="36" t="str">
        <f ca="1">IF(X359,OFFSET('Todas paradas'!P$1,R359+W359-1,0),"")</f>
        <v/>
      </c>
    </row>
    <row r="360" spans="11:34" x14ac:dyDescent="0.25">
      <c r="K360" s="36">
        <f t="shared" si="104"/>
        <v>358</v>
      </c>
      <c r="L360" s="36">
        <f t="shared" ca="1" si="95"/>
        <v>348</v>
      </c>
      <c r="M360" s="38">
        <f t="shared" ca="1" si="105"/>
        <v>2</v>
      </c>
      <c r="N360" s="38">
        <f t="shared" ca="1" si="106"/>
        <v>11</v>
      </c>
      <c r="O360" s="36">
        <f t="shared" ca="1" si="107"/>
        <v>0</v>
      </c>
      <c r="P360" s="36">
        <f t="shared" ca="1" si="108"/>
        <v>4</v>
      </c>
      <c r="Q360" s="36">
        <f t="shared" ca="1" si="109"/>
        <v>6</v>
      </c>
      <c r="R360" s="36">
        <f t="shared" ca="1" si="96"/>
        <v>477</v>
      </c>
      <c r="S360" s="36">
        <f t="shared" ca="1" si="97"/>
        <v>31</v>
      </c>
      <c r="T360" s="36">
        <f t="shared" ca="1" si="98"/>
        <v>16</v>
      </c>
      <c r="U360" s="36">
        <f t="shared" ca="1" si="94"/>
        <v>10</v>
      </c>
      <c r="V360" s="39"/>
      <c r="W360" s="38">
        <f t="shared" ca="1" si="100"/>
        <v>1</v>
      </c>
      <c r="X360" s="38">
        <f t="shared" ca="1" si="101"/>
        <v>1</v>
      </c>
      <c r="Y360" s="38">
        <f t="shared" ca="1" si="103"/>
        <v>0</v>
      </c>
      <c r="Z360" s="38">
        <f t="shared" ca="1" si="102"/>
        <v>2</v>
      </c>
      <c r="AA360" s="38"/>
      <c r="AB360" s="36" t="str">
        <f t="shared" ca="1" si="99"/>
        <v>Rutas_6</v>
      </c>
      <c r="AC360" t="str">
        <f ca="1">SUBSTITUTE(OFFSET('Todas paradas'!K$1,R360+W360-1,0),"/","_")</f>
        <v>Ruta 3_6</v>
      </c>
      <c r="AD360" t="str">
        <f ca="1">IF(X360,OFFSET('Todas paradas'!L$1,R360+W360-1,0),OFFSET('Todas paradas'!Q$1,R360+W360-1,0))</f>
        <v>Avd. Cañones de Zaragoza (esq. Avd. El cierzo)</v>
      </c>
      <c r="AE360" s="36" t="str">
        <f ca="1">IF(X360,OFFSET('Todas paradas'!M$1,R360+W360-1,0),"")</f>
        <v>04:45</v>
      </c>
      <c r="AF360" s="36" t="str">
        <f ca="1">IF(X360,OFFSET('Todas paradas'!N$1,R360+W360-1,0),"")</f>
        <v>12:45</v>
      </c>
      <c r="AG360" s="36" t="str">
        <f ca="1">IF(X360,OFFSET('Todas paradas'!O$1,R360+W360-1,0),"")</f>
        <v>20:45</v>
      </c>
      <c r="AH360" s="36" t="str">
        <f ca="1">IF(X360,OFFSET('Todas paradas'!P$1,R360+W360-1,0),"")</f>
        <v>06:45</v>
      </c>
    </row>
    <row r="361" spans="11:34" x14ac:dyDescent="0.25">
      <c r="K361" s="36">
        <f t="shared" si="104"/>
        <v>359</v>
      </c>
      <c r="L361" s="36">
        <f t="shared" ca="1" si="95"/>
        <v>349</v>
      </c>
      <c r="M361" s="38">
        <f t="shared" ca="1" si="105"/>
        <v>3</v>
      </c>
      <c r="N361" s="38">
        <f t="shared" ca="1" si="106"/>
        <v>11</v>
      </c>
      <c r="O361" s="36">
        <f t="shared" ca="1" si="107"/>
        <v>0</v>
      </c>
      <c r="P361" s="36">
        <f t="shared" ca="1" si="108"/>
        <v>4</v>
      </c>
      <c r="Q361" s="36">
        <f t="shared" ca="1" si="109"/>
        <v>6</v>
      </c>
      <c r="R361" s="36">
        <f t="shared" ca="1" si="96"/>
        <v>477</v>
      </c>
      <c r="S361" s="36">
        <f t="shared" ca="1" si="97"/>
        <v>31</v>
      </c>
      <c r="T361" s="36">
        <f t="shared" ca="1" si="98"/>
        <v>16</v>
      </c>
      <c r="U361" s="36">
        <f t="shared" ca="1" si="94"/>
        <v>10</v>
      </c>
      <c r="V361" s="39"/>
      <c r="W361" s="38">
        <f t="shared" ca="1" si="100"/>
        <v>2</v>
      </c>
      <c r="X361" s="38">
        <f t="shared" ca="1" si="101"/>
        <v>1</v>
      </c>
      <c r="Y361" s="38">
        <f t="shared" ca="1" si="103"/>
        <v>0</v>
      </c>
      <c r="Z361" s="38">
        <f t="shared" ca="1" si="102"/>
        <v>3</v>
      </c>
      <c r="AA361" s="38"/>
      <c r="AB361" s="36" t="str">
        <f t="shared" ca="1" si="99"/>
        <v>Rutas_6</v>
      </c>
      <c r="AC361" t="str">
        <f ca="1">SUBSTITUTE(OFFSET('Todas paradas'!K$1,R361+W361-1,0),"/","_")</f>
        <v>Ruta 3_6</v>
      </c>
      <c r="AD361" t="str">
        <f ca="1">IF(X361,OFFSET('Todas paradas'!L$1,R361+W361-1,0),OFFSET('Todas paradas'!Q$1,R361+W361-1,0))</f>
        <v>C/ Salomón y la Reina de Saba, nº 36</v>
      </c>
      <c r="AE361" s="36" t="str">
        <f ca="1">IF(X361,OFFSET('Todas paradas'!M$1,R361+W361-1,0),"")</f>
        <v>04:46</v>
      </c>
      <c r="AF361" s="36" t="str">
        <f ca="1">IF(X361,OFFSET('Todas paradas'!N$1,R361+W361-1,0),"")</f>
        <v>12:46</v>
      </c>
      <c r="AG361" s="36" t="str">
        <f ca="1">IF(X361,OFFSET('Todas paradas'!O$1,R361+W361-1,0),"")</f>
        <v>20:46</v>
      </c>
      <c r="AH361" s="36" t="str">
        <f ca="1">IF(X361,OFFSET('Todas paradas'!P$1,R361+W361-1,0),"")</f>
        <v>06:46</v>
      </c>
    </row>
    <row r="362" spans="11:34" x14ac:dyDescent="0.25">
      <c r="K362" s="36">
        <f t="shared" si="104"/>
        <v>360</v>
      </c>
      <c r="L362" s="36">
        <f t="shared" ca="1" si="95"/>
        <v>350</v>
      </c>
      <c r="M362" s="38">
        <f t="shared" ca="1" si="105"/>
        <v>4</v>
      </c>
      <c r="N362" s="38">
        <f t="shared" ca="1" si="106"/>
        <v>11</v>
      </c>
      <c r="O362" s="36">
        <f t="shared" ca="1" si="107"/>
        <v>0</v>
      </c>
      <c r="P362" s="36">
        <f t="shared" ca="1" si="108"/>
        <v>4</v>
      </c>
      <c r="Q362" s="36">
        <f t="shared" ca="1" si="109"/>
        <v>6</v>
      </c>
      <c r="R362" s="36">
        <f t="shared" ca="1" si="96"/>
        <v>477</v>
      </c>
      <c r="S362" s="36">
        <f t="shared" ca="1" si="97"/>
        <v>31</v>
      </c>
      <c r="T362" s="36">
        <f t="shared" ca="1" si="98"/>
        <v>16</v>
      </c>
      <c r="U362" s="36">
        <f t="shared" ca="1" si="94"/>
        <v>10</v>
      </c>
      <c r="V362" s="39"/>
      <c r="W362" s="38">
        <f t="shared" ca="1" si="100"/>
        <v>3</v>
      </c>
      <c r="X362" s="38">
        <f t="shared" ca="1" si="101"/>
        <v>1</v>
      </c>
      <c r="Y362" s="38">
        <f t="shared" ca="1" si="103"/>
        <v>0</v>
      </c>
      <c r="Z362" s="38">
        <f t="shared" ca="1" si="102"/>
        <v>4</v>
      </c>
      <c r="AA362" s="38"/>
      <c r="AB362" s="36" t="str">
        <f t="shared" ca="1" si="99"/>
        <v>Rutas_6</v>
      </c>
      <c r="AC362" t="str">
        <f ca="1">SUBSTITUTE(OFFSET('Todas paradas'!K$1,R362+W362-1,0),"/","_")</f>
        <v>Ruta 3_6</v>
      </c>
      <c r="AD362" t="str">
        <f ca="1">IF(X362,OFFSET('Todas paradas'!L$1,R362+W362-1,0),OFFSET('Todas paradas'!Q$1,R362+W362-1,0))</f>
        <v>Lista de Schindler (esq. Cantando bajo la lluvia)</v>
      </c>
      <c r="AE362" s="36" t="str">
        <f ca="1">IF(X362,OFFSET('Todas paradas'!M$1,R362+W362-1,0),"")</f>
        <v>04:49</v>
      </c>
      <c r="AF362" s="36" t="str">
        <f ca="1">IF(X362,OFFSET('Todas paradas'!N$1,R362+W362-1,0),"")</f>
        <v>12:49</v>
      </c>
      <c r="AG362" s="36" t="str">
        <f ca="1">IF(X362,OFFSET('Todas paradas'!O$1,R362+W362-1,0),"")</f>
        <v>20:49</v>
      </c>
      <c r="AH362" s="36" t="str">
        <f ca="1">IF(X362,OFFSET('Todas paradas'!P$1,R362+W362-1,0),"")</f>
        <v>06:49</v>
      </c>
    </row>
    <row r="363" spans="11:34" x14ac:dyDescent="0.25">
      <c r="K363" s="36">
        <f t="shared" si="104"/>
        <v>361</v>
      </c>
      <c r="L363" s="36">
        <f t="shared" ca="1" si="95"/>
        <v>351</v>
      </c>
      <c r="M363" s="38">
        <f t="shared" ca="1" si="105"/>
        <v>5</v>
      </c>
      <c r="N363" s="38">
        <f t="shared" ca="1" si="106"/>
        <v>11</v>
      </c>
      <c r="O363" s="36">
        <f t="shared" ca="1" si="107"/>
        <v>0</v>
      </c>
      <c r="P363" s="36">
        <f t="shared" ca="1" si="108"/>
        <v>4</v>
      </c>
      <c r="Q363" s="36">
        <f t="shared" ca="1" si="109"/>
        <v>6</v>
      </c>
      <c r="R363" s="36">
        <f t="shared" ca="1" si="96"/>
        <v>477</v>
      </c>
      <c r="S363" s="36">
        <f t="shared" ca="1" si="97"/>
        <v>31</v>
      </c>
      <c r="T363" s="36">
        <f t="shared" ca="1" si="98"/>
        <v>16</v>
      </c>
      <c r="U363" s="36">
        <f t="shared" ca="1" si="94"/>
        <v>10</v>
      </c>
      <c r="V363" s="39"/>
      <c r="W363" s="38">
        <f t="shared" ca="1" si="100"/>
        <v>4</v>
      </c>
      <c r="X363" s="38">
        <f t="shared" ca="1" si="101"/>
        <v>1</v>
      </c>
      <c r="Y363" s="38">
        <f t="shared" ca="1" si="103"/>
        <v>0</v>
      </c>
      <c r="Z363" s="38">
        <f t="shared" ca="1" si="102"/>
        <v>5</v>
      </c>
      <c r="AA363" s="38"/>
      <c r="AB363" s="36" t="str">
        <f t="shared" ca="1" si="99"/>
        <v>Rutas_6</v>
      </c>
      <c r="AC363" t="str">
        <f ca="1">SUBSTITUTE(OFFSET('Todas paradas'!K$1,R363+W363-1,0),"/","_")</f>
        <v>Ruta 3_6</v>
      </c>
      <c r="AD363" t="str">
        <f ca="1">IF(X363,OFFSET('Todas paradas'!L$1,R363+W363-1,0),OFFSET('Todas paradas'!Q$1,R363+W363-1,0))</f>
        <v>Avd. Ilustración (esq. Tomás de Anzano - Pd. Bus)</v>
      </c>
      <c r="AE363" s="36" t="str">
        <f ca="1">IF(X363,OFFSET('Todas paradas'!M$1,R363+W363-1,0),"")</f>
        <v>04:53</v>
      </c>
      <c r="AF363" s="36" t="str">
        <f ca="1">IF(X363,OFFSET('Todas paradas'!N$1,R363+W363-1,0),"")</f>
        <v>12:53</v>
      </c>
      <c r="AG363" s="36" t="str">
        <f ca="1">IF(X363,OFFSET('Todas paradas'!O$1,R363+W363-1,0),"")</f>
        <v>20:53</v>
      </c>
      <c r="AH363" s="36" t="str">
        <f ca="1">IF(X363,OFFSET('Todas paradas'!P$1,R363+W363-1,0),"")</f>
        <v>06:53</v>
      </c>
    </row>
    <row r="364" spans="11:34" x14ac:dyDescent="0.25">
      <c r="K364" s="36">
        <f t="shared" si="104"/>
        <v>362</v>
      </c>
      <c r="L364" s="36">
        <f t="shared" ca="1" si="95"/>
        <v>352</v>
      </c>
      <c r="M364" s="38">
        <f t="shared" ca="1" si="105"/>
        <v>6</v>
      </c>
      <c r="N364" s="38">
        <f t="shared" ca="1" si="106"/>
        <v>11</v>
      </c>
      <c r="O364" s="36">
        <f t="shared" ca="1" si="107"/>
        <v>0</v>
      </c>
      <c r="P364" s="36">
        <f t="shared" ca="1" si="108"/>
        <v>4</v>
      </c>
      <c r="Q364" s="36">
        <f t="shared" ca="1" si="109"/>
        <v>6</v>
      </c>
      <c r="R364" s="36">
        <f t="shared" ca="1" si="96"/>
        <v>477</v>
      </c>
      <c r="S364" s="36">
        <f t="shared" ca="1" si="97"/>
        <v>31</v>
      </c>
      <c r="T364" s="36">
        <f t="shared" ca="1" si="98"/>
        <v>16</v>
      </c>
      <c r="U364" s="36">
        <f t="shared" ca="1" si="94"/>
        <v>10</v>
      </c>
      <c r="V364" s="39"/>
      <c r="W364" s="38">
        <f t="shared" ca="1" si="100"/>
        <v>5</v>
      </c>
      <c r="X364" s="38">
        <f t="shared" ca="1" si="101"/>
        <v>1</v>
      </c>
      <c r="Y364" s="38">
        <f t="shared" ca="1" si="103"/>
        <v>0</v>
      </c>
      <c r="Z364" s="38">
        <f t="shared" ca="1" si="102"/>
        <v>6</v>
      </c>
      <c r="AA364" s="38"/>
      <c r="AB364" s="36" t="str">
        <f t="shared" ca="1" si="99"/>
        <v>Rutas_6</v>
      </c>
      <c r="AC364" t="str">
        <f ca="1">SUBSTITUTE(OFFSET('Todas paradas'!K$1,R364+W364-1,0),"/","_")</f>
        <v>Ruta 3_6</v>
      </c>
      <c r="AD364" t="str">
        <f ca="1">IF(X364,OFFSET('Todas paradas'!L$1,R364+W364-1,0),OFFSET('Todas paradas'!Q$1,R364+W364-1,0))</f>
        <v>Avd. Ilustración, nº 32 (Pd. Bus esq. C/ Ibón)</v>
      </c>
      <c r="AE364" s="36" t="str">
        <f ca="1">IF(X364,OFFSET('Todas paradas'!M$1,R364+W364-1,0),"")</f>
        <v>04:55</v>
      </c>
      <c r="AF364" s="36" t="str">
        <f ca="1">IF(X364,OFFSET('Todas paradas'!N$1,R364+W364-1,0),"")</f>
        <v>12:55</v>
      </c>
      <c r="AG364" s="36" t="str">
        <f ca="1">IF(X364,OFFSET('Todas paradas'!O$1,R364+W364-1,0),"")</f>
        <v>20:55</v>
      </c>
      <c r="AH364" s="36" t="str">
        <f ca="1">IF(X364,OFFSET('Todas paradas'!P$1,R364+W364-1,0),"")</f>
        <v>06:55</v>
      </c>
    </row>
    <row r="365" spans="11:34" x14ac:dyDescent="0.25">
      <c r="K365" s="36">
        <f t="shared" si="104"/>
        <v>363</v>
      </c>
      <c r="L365" s="36">
        <f t="shared" ca="1" si="95"/>
        <v>353</v>
      </c>
      <c r="M365" s="38">
        <f t="shared" ca="1" si="105"/>
        <v>7</v>
      </c>
      <c r="N365" s="38">
        <f t="shared" ca="1" si="106"/>
        <v>11</v>
      </c>
      <c r="O365" s="36">
        <f t="shared" ca="1" si="107"/>
        <v>0</v>
      </c>
      <c r="P365" s="36">
        <f t="shared" ca="1" si="108"/>
        <v>4</v>
      </c>
      <c r="Q365" s="36">
        <f t="shared" ca="1" si="109"/>
        <v>6</v>
      </c>
      <c r="R365" s="36">
        <f t="shared" ca="1" si="96"/>
        <v>477</v>
      </c>
      <c r="S365" s="36">
        <f t="shared" ca="1" si="97"/>
        <v>31</v>
      </c>
      <c r="T365" s="36">
        <f t="shared" ca="1" si="98"/>
        <v>16</v>
      </c>
      <c r="U365" s="36">
        <f t="shared" ref="U365:U428" ca="1" si="110">OFFSET($H$2,1+N365,0)</f>
        <v>10</v>
      </c>
      <c r="V365" s="39"/>
      <c r="W365" s="38">
        <f t="shared" ca="1" si="100"/>
        <v>6</v>
      </c>
      <c r="X365" s="38">
        <f t="shared" ca="1" si="101"/>
        <v>1</v>
      </c>
      <c r="Y365" s="38">
        <f t="shared" ca="1" si="103"/>
        <v>0</v>
      </c>
      <c r="Z365" s="38">
        <f t="shared" ca="1" si="102"/>
        <v>7</v>
      </c>
      <c r="AA365" s="38"/>
      <c r="AB365" s="36" t="str">
        <f t="shared" ca="1" si="99"/>
        <v>Rutas_6</v>
      </c>
      <c r="AC365" t="str">
        <f ca="1">SUBSTITUTE(OFFSET('Todas paradas'!K$1,R365+W365-1,0),"/","_")</f>
        <v>Ruta 3_6</v>
      </c>
      <c r="AD365" t="str">
        <f ca="1">IF(X365,OFFSET('Todas paradas'!L$1,R365+W365-1,0),OFFSET('Todas paradas'!Q$1,R365+W365-1,0))</f>
        <v>Maurice Ravel (esq. Isaac Albeniz)</v>
      </c>
      <c r="AE365" s="36" t="str">
        <f ca="1">IF(X365,OFFSET('Todas paradas'!M$1,R365+W365-1,0),"")</f>
        <v>04:57</v>
      </c>
      <c r="AF365" s="36" t="str">
        <f ca="1">IF(X365,OFFSET('Todas paradas'!N$1,R365+W365-1,0),"")</f>
        <v>12:57</v>
      </c>
      <c r="AG365" s="36" t="str">
        <f ca="1">IF(X365,OFFSET('Todas paradas'!O$1,R365+W365-1,0),"")</f>
        <v>20:57</v>
      </c>
      <c r="AH365" s="36" t="str">
        <f ca="1">IF(X365,OFFSET('Todas paradas'!P$1,R365+W365-1,0),"")</f>
        <v>06:57</v>
      </c>
    </row>
    <row r="366" spans="11:34" x14ac:dyDescent="0.25">
      <c r="K366" s="36">
        <f t="shared" si="104"/>
        <v>364</v>
      </c>
      <c r="L366" s="36">
        <f t="shared" ca="1" si="95"/>
        <v>354</v>
      </c>
      <c r="M366" s="38">
        <f t="shared" ca="1" si="105"/>
        <v>8</v>
      </c>
      <c r="N366" s="38">
        <f t="shared" ca="1" si="106"/>
        <v>11</v>
      </c>
      <c r="O366" s="36">
        <f t="shared" ca="1" si="107"/>
        <v>0</v>
      </c>
      <c r="P366" s="36">
        <f t="shared" ca="1" si="108"/>
        <v>4</v>
      </c>
      <c r="Q366" s="36">
        <f t="shared" ca="1" si="109"/>
        <v>6</v>
      </c>
      <c r="R366" s="36">
        <f t="shared" ca="1" si="96"/>
        <v>477</v>
      </c>
      <c r="S366" s="36">
        <f t="shared" ca="1" si="97"/>
        <v>31</v>
      </c>
      <c r="T366" s="36">
        <f t="shared" ca="1" si="98"/>
        <v>16</v>
      </c>
      <c r="U366" s="36">
        <f t="shared" ca="1" si="110"/>
        <v>10</v>
      </c>
      <c r="V366" s="39"/>
      <c r="W366" s="38">
        <f t="shared" ca="1" si="100"/>
        <v>7</v>
      </c>
      <c r="X366" s="38">
        <f t="shared" ca="1" si="101"/>
        <v>1</v>
      </c>
      <c r="Y366" s="38">
        <f t="shared" ca="1" si="103"/>
        <v>0</v>
      </c>
      <c r="Z366" s="38">
        <f t="shared" ca="1" si="102"/>
        <v>8</v>
      </c>
      <c r="AA366" s="38"/>
      <c r="AB366" s="36" t="str">
        <f t="shared" ca="1" si="99"/>
        <v>Rutas_6</v>
      </c>
      <c r="AC366" t="str">
        <f ca="1">SUBSTITUTE(OFFSET('Todas paradas'!K$1,R366+W366-1,0),"/","_")</f>
        <v>Ruta 3_6</v>
      </c>
      <c r="AD366" t="str">
        <f ca="1">IF(X366,OFFSET('Todas paradas'!L$1,R366+W366-1,0),OFFSET('Todas paradas'!Q$1,R366+W366-1,0))</f>
        <v>Avda. Fca. Millán Serrano, 31-35 (frente C/ M.A. Blanco)</v>
      </c>
      <c r="AE366" s="36" t="str">
        <f ca="1">IF(X366,OFFSET('Todas paradas'!M$1,R366+W366-1,0),"")</f>
        <v>05:01</v>
      </c>
      <c r="AF366" s="36" t="str">
        <f ca="1">IF(X366,OFFSET('Todas paradas'!N$1,R366+W366-1,0),"")</f>
        <v>13:01</v>
      </c>
      <c r="AG366" s="36" t="str">
        <f ca="1">IF(X366,OFFSET('Todas paradas'!O$1,R366+W366-1,0),"")</f>
        <v>21:01</v>
      </c>
      <c r="AH366" s="36" t="str">
        <f ca="1">IF(X366,OFFSET('Todas paradas'!P$1,R366+W366-1,0),"")</f>
        <v>07:01</v>
      </c>
    </row>
    <row r="367" spans="11:34" x14ac:dyDescent="0.25">
      <c r="K367" s="36">
        <f t="shared" si="104"/>
        <v>365</v>
      </c>
      <c r="L367" s="36">
        <f t="shared" ca="1" si="95"/>
        <v>355</v>
      </c>
      <c r="M367" s="38">
        <f t="shared" ca="1" si="105"/>
        <v>9</v>
      </c>
      <c r="N367" s="38">
        <f t="shared" ca="1" si="106"/>
        <v>11</v>
      </c>
      <c r="O367" s="36">
        <f t="shared" ca="1" si="107"/>
        <v>0</v>
      </c>
      <c r="P367" s="36">
        <f t="shared" ca="1" si="108"/>
        <v>4</v>
      </c>
      <c r="Q367" s="36">
        <f t="shared" ca="1" si="109"/>
        <v>6</v>
      </c>
      <c r="R367" s="36">
        <f t="shared" ca="1" si="96"/>
        <v>477</v>
      </c>
      <c r="S367" s="36">
        <f t="shared" ca="1" si="97"/>
        <v>31</v>
      </c>
      <c r="T367" s="36">
        <f t="shared" ca="1" si="98"/>
        <v>16</v>
      </c>
      <c r="U367" s="36">
        <f t="shared" ca="1" si="110"/>
        <v>10</v>
      </c>
      <c r="V367" s="39"/>
      <c r="W367" s="38">
        <f t="shared" ca="1" si="100"/>
        <v>8</v>
      </c>
      <c r="X367" s="38">
        <f t="shared" ca="1" si="101"/>
        <v>1</v>
      </c>
      <c r="Y367" s="38">
        <f t="shared" ca="1" si="103"/>
        <v>0</v>
      </c>
      <c r="Z367" s="38">
        <f t="shared" ca="1" si="102"/>
        <v>9</v>
      </c>
      <c r="AA367" s="38"/>
      <c r="AB367" s="36" t="str">
        <f t="shared" ca="1" si="99"/>
        <v>Rutas_6</v>
      </c>
      <c r="AC367" t="str">
        <f ca="1">SUBSTITUTE(OFFSET('Todas paradas'!K$1,R367+W367-1,0),"/","_")</f>
        <v>Ruta 3_6</v>
      </c>
      <c r="AD367" t="str">
        <f ca="1">IF(X367,OFFSET('Todas paradas'!L$1,R367+W367-1,0),OFFSET('Todas paradas'!Q$1,R367+W367-1,0))</f>
        <v>C/ Orión, nº 8 (Pd. Bus)</v>
      </c>
      <c r="AE367" s="36" t="str">
        <f ca="1">IF(X367,OFFSET('Todas paradas'!M$1,R367+W367-1,0),"")</f>
        <v>05:02</v>
      </c>
      <c r="AF367" s="36" t="str">
        <f ca="1">IF(X367,OFFSET('Todas paradas'!N$1,R367+W367-1,0),"")</f>
        <v>13:02</v>
      </c>
      <c r="AG367" s="36" t="str">
        <f ca="1">IF(X367,OFFSET('Todas paradas'!O$1,R367+W367-1,0),"")</f>
        <v>21:02</v>
      </c>
      <c r="AH367" s="36" t="str">
        <f ca="1">IF(X367,OFFSET('Todas paradas'!P$1,R367+W367-1,0),"")</f>
        <v>07:02</v>
      </c>
    </row>
    <row r="368" spans="11:34" x14ac:dyDescent="0.25">
      <c r="K368" s="36">
        <f t="shared" si="104"/>
        <v>366</v>
      </c>
      <c r="L368" s="36">
        <f t="shared" ca="1" si="95"/>
        <v>356</v>
      </c>
      <c r="M368" s="38">
        <f t="shared" ca="1" si="105"/>
        <v>10</v>
      </c>
      <c r="N368" s="38">
        <f t="shared" ca="1" si="106"/>
        <v>11</v>
      </c>
      <c r="O368" s="36">
        <f t="shared" ca="1" si="107"/>
        <v>0</v>
      </c>
      <c r="P368" s="36">
        <f t="shared" ca="1" si="108"/>
        <v>4</v>
      </c>
      <c r="Q368" s="36">
        <f t="shared" ca="1" si="109"/>
        <v>6</v>
      </c>
      <c r="R368" s="36">
        <f t="shared" ca="1" si="96"/>
        <v>477</v>
      </c>
      <c r="S368" s="36">
        <f t="shared" ca="1" si="97"/>
        <v>31</v>
      </c>
      <c r="T368" s="36">
        <f t="shared" ca="1" si="98"/>
        <v>16</v>
      </c>
      <c r="U368" s="36">
        <f t="shared" ca="1" si="110"/>
        <v>10</v>
      </c>
      <c r="V368" s="39"/>
      <c r="W368" s="38">
        <f t="shared" ca="1" si="100"/>
        <v>9</v>
      </c>
      <c r="X368" s="38">
        <f t="shared" ca="1" si="101"/>
        <v>1</v>
      </c>
      <c r="Y368" s="38">
        <f t="shared" ca="1" si="103"/>
        <v>0</v>
      </c>
      <c r="Z368" s="38">
        <f t="shared" ca="1" si="102"/>
        <v>10</v>
      </c>
      <c r="AA368" s="38"/>
      <c r="AB368" s="36" t="str">
        <f t="shared" ca="1" si="99"/>
        <v>Rutas_6</v>
      </c>
      <c r="AC368" t="str">
        <f ca="1">SUBSTITUTE(OFFSET('Todas paradas'!K$1,R368+W368-1,0),"/","_")</f>
        <v>Ruta 3_6</v>
      </c>
      <c r="AD368" t="str">
        <f ca="1">IF(X368,OFFSET('Todas paradas'!L$1,R368+W368-1,0),OFFSET('Todas paradas'!Q$1,R368+W368-1,0))</f>
        <v>Ibón de Plan, nº 20 (Pd. Bus)</v>
      </c>
      <c r="AE368" s="36" t="str">
        <f ca="1">IF(X368,OFFSET('Todas paradas'!M$1,R368+W368-1,0),"")</f>
        <v>05:04</v>
      </c>
      <c r="AF368" s="36" t="str">
        <f ca="1">IF(X368,OFFSET('Todas paradas'!N$1,R368+W368-1,0),"")</f>
        <v>13:04</v>
      </c>
      <c r="AG368" s="36" t="str">
        <f ca="1">IF(X368,OFFSET('Todas paradas'!O$1,R368+W368-1,0),"")</f>
        <v>21:04</v>
      </c>
      <c r="AH368" s="36" t="str">
        <f ca="1">IF(X368,OFFSET('Todas paradas'!P$1,R368+W368-1,0),"")</f>
        <v>07:04</v>
      </c>
    </row>
    <row r="369" spans="11:34" x14ac:dyDescent="0.25">
      <c r="K369" s="36">
        <f t="shared" si="104"/>
        <v>367</v>
      </c>
      <c r="L369" s="36">
        <f t="shared" ca="1" si="95"/>
        <v>357</v>
      </c>
      <c r="M369" s="38">
        <f t="shared" ca="1" si="105"/>
        <v>11</v>
      </c>
      <c r="N369" s="38">
        <f t="shared" ca="1" si="106"/>
        <v>11</v>
      </c>
      <c r="O369" s="36">
        <f t="shared" ca="1" si="107"/>
        <v>0</v>
      </c>
      <c r="P369" s="36">
        <f t="shared" ca="1" si="108"/>
        <v>4</v>
      </c>
      <c r="Q369" s="36">
        <f t="shared" ca="1" si="109"/>
        <v>6</v>
      </c>
      <c r="R369" s="36">
        <f t="shared" ca="1" si="96"/>
        <v>477</v>
      </c>
      <c r="S369" s="36">
        <f t="shared" ca="1" si="97"/>
        <v>31</v>
      </c>
      <c r="T369" s="36">
        <f t="shared" ca="1" si="98"/>
        <v>16</v>
      </c>
      <c r="U369" s="36">
        <f t="shared" ca="1" si="110"/>
        <v>10</v>
      </c>
      <c r="V369" s="39"/>
      <c r="W369" s="38">
        <f t="shared" ca="1" si="100"/>
        <v>10</v>
      </c>
      <c r="X369" s="38">
        <f t="shared" ca="1" si="101"/>
        <v>1</v>
      </c>
      <c r="Y369" s="38">
        <f t="shared" ca="1" si="103"/>
        <v>0</v>
      </c>
      <c r="Z369" s="38">
        <f t="shared" ca="1" si="102"/>
        <v>11</v>
      </c>
      <c r="AA369" s="38"/>
      <c r="AB369" s="36" t="str">
        <f t="shared" ca="1" si="99"/>
        <v>Rutas_6</v>
      </c>
      <c r="AC369" t="str">
        <f ca="1">SUBSTITUTE(OFFSET('Todas paradas'!K$1,R369+W369-1,0),"/","_")</f>
        <v>Ruta 3_6</v>
      </c>
      <c r="AD369" t="str">
        <f ca="1">IF(X369,OFFSET('Todas paradas'!L$1,R369+W369-1,0),OFFSET('Todas paradas'!Q$1,R369+W369-1,0))</f>
        <v>Ibón de Plan, (esq. Cª Pilón)</v>
      </c>
      <c r="AE369" s="36" t="str">
        <f ca="1">IF(X369,OFFSET('Todas paradas'!M$1,R369+W369-1,0),"")</f>
        <v>05:06</v>
      </c>
      <c r="AF369" s="36" t="str">
        <f ca="1">IF(X369,OFFSET('Todas paradas'!N$1,R369+W369-1,0),"")</f>
        <v>13:06</v>
      </c>
      <c r="AG369" s="36" t="str">
        <f ca="1">IF(X369,OFFSET('Todas paradas'!O$1,R369+W369-1,0),"")</f>
        <v>21:06</v>
      </c>
      <c r="AH369" s="36" t="str">
        <f ca="1">IF(X369,OFFSET('Todas paradas'!P$1,R369+W369-1,0),"")</f>
        <v>07:06</v>
      </c>
    </row>
    <row r="370" spans="11:34" x14ac:dyDescent="0.25">
      <c r="K370" s="36">
        <f t="shared" si="104"/>
        <v>368</v>
      </c>
      <c r="L370" s="36">
        <f t="shared" ca="1" si="95"/>
        <v>358</v>
      </c>
      <c r="M370" s="38">
        <f t="shared" ca="1" si="105"/>
        <v>12</v>
      </c>
      <c r="N370" s="38">
        <f t="shared" ca="1" si="106"/>
        <v>11</v>
      </c>
      <c r="O370" s="36">
        <f t="shared" ca="1" si="107"/>
        <v>0</v>
      </c>
      <c r="P370" s="36">
        <f t="shared" ca="1" si="108"/>
        <v>4</v>
      </c>
      <c r="Q370" s="36">
        <f t="shared" ca="1" si="109"/>
        <v>6</v>
      </c>
      <c r="R370" s="36">
        <f t="shared" ca="1" si="96"/>
        <v>477</v>
      </c>
      <c r="S370" s="36">
        <f t="shared" ca="1" si="97"/>
        <v>31</v>
      </c>
      <c r="T370" s="36">
        <f t="shared" ca="1" si="98"/>
        <v>16</v>
      </c>
      <c r="U370" s="36">
        <f t="shared" ca="1" si="110"/>
        <v>10</v>
      </c>
      <c r="V370" s="39"/>
      <c r="W370" s="38">
        <f t="shared" ca="1" si="100"/>
        <v>11</v>
      </c>
      <c r="X370" s="38">
        <f t="shared" ca="1" si="101"/>
        <v>1</v>
      </c>
      <c r="Y370" s="38">
        <f t="shared" ca="1" si="103"/>
        <v>0</v>
      </c>
      <c r="Z370" s="38">
        <f t="shared" ca="1" si="102"/>
        <v>12</v>
      </c>
      <c r="AA370" s="38"/>
      <c r="AB370" s="36" t="str">
        <f t="shared" ca="1" si="99"/>
        <v>Rutas_6</v>
      </c>
      <c r="AC370" t="str">
        <f ca="1">SUBSTITUTE(OFFSET('Todas paradas'!K$1,R370+W370-1,0),"/","_")</f>
        <v>Ruta 3_6</v>
      </c>
      <c r="AD370" t="str">
        <f ca="1">IF(X370,OFFSET('Todas paradas'!L$1,R370+W370-1,0),OFFSET('Todas paradas'!Q$1,R370+W370-1,0))</f>
        <v>Ctra. Logroño desvío Utebo (Pd. Bus)</v>
      </c>
      <c r="AE370" s="36" t="str">
        <f ca="1">IF(X370,OFFSET('Todas paradas'!M$1,R370+W370-1,0),"")</f>
        <v>05:16</v>
      </c>
      <c r="AF370" s="36" t="str">
        <f ca="1">IF(X370,OFFSET('Todas paradas'!N$1,R370+W370-1,0),"")</f>
        <v>13:16</v>
      </c>
      <c r="AG370" s="36" t="str">
        <f ca="1">IF(X370,OFFSET('Todas paradas'!O$1,R370+W370-1,0),"")</f>
        <v>21:16</v>
      </c>
      <c r="AH370" s="36" t="str">
        <f ca="1">IF(X370,OFFSET('Todas paradas'!P$1,R370+W370-1,0),"")</f>
        <v>07:16</v>
      </c>
    </row>
    <row r="371" spans="11:34" x14ac:dyDescent="0.25">
      <c r="K371" s="36">
        <f t="shared" si="104"/>
        <v>369</v>
      </c>
      <c r="L371" s="36">
        <f t="shared" ca="1" si="95"/>
        <v>359</v>
      </c>
      <c r="M371" s="38">
        <f t="shared" ca="1" si="105"/>
        <v>13</v>
      </c>
      <c r="N371" s="38">
        <f t="shared" ca="1" si="106"/>
        <v>11</v>
      </c>
      <c r="O371" s="36">
        <f t="shared" ca="1" si="107"/>
        <v>0</v>
      </c>
      <c r="P371" s="36">
        <f t="shared" ca="1" si="108"/>
        <v>4</v>
      </c>
      <c r="Q371" s="36">
        <f t="shared" ca="1" si="109"/>
        <v>6</v>
      </c>
      <c r="R371" s="36">
        <f t="shared" ca="1" si="96"/>
        <v>477</v>
      </c>
      <c r="S371" s="36">
        <f t="shared" ca="1" si="97"/>
        <v>31</v>
      </c>
      <c r="T371" s="36">
        <f t="shared" ca="1" si="98"/>
        <v>16</v>
      </c>
      <c r="U371" s="36">
        <f t="shared" ca="1" si="110"/>
        <v>10</v>
      </c>
      <c r="V371" s="39"/>
      <c r="W371" s="38">
        <f t="shared" ca="1" si="100"/>
        <v>12</v>
      </c>
      <c r="X371" s="38">
        <f t="shared" ca="1" si="101"/>
        <v>1</v>
      </c>
      <c r="Y371" s="38">
        <f t="shared" ca="1" si="103"/>
        <v>0</v>
      </c>
      <c r="Z371" s="38">
        <f t="shared" ca="1" si="102"/>
        <v>13</v>
      </c>
      <c r="AA371" s="38"/>
      <c r="AB371" s="36" t="str">
        <f t="shared" ca="1" si="99"/>
        <v>Rutas_6</v>
      </c>
      <c r="AC371" t="str">
        <f ca="1">SUBSTITUTE(OFFSET('Todas paradas'!K$1,R371+W371-1,0),"/","_")</f>
        <v>Ruta 3_6</v>
      </c>
      <c r="AD371" t="str">
        <f ca="1">IF(X371,OFFSET('Todas paradas'!L$1,R371+W371-1,0),OFFSET('Todas paradas'!Q$1,R371+W371-1,0))</f>
        <v>Casetas: C/ Canteras (Pd. Bus)</v>
      </c>
      <c r="AE371" s="36" t="str">
        <f ca="1">IF(X371,OFFSET('Todas paradas'!M$1,R371+W371-1,0),"")</f>
        <v>05:18</v>
      </c>
      <c r="AF371" s="36" t="str">
        <f ca="1">IF(X371,OFFSET('Todas paradas'!N$1,R371+W371-1,0),"")</f>
        <v>13:18</v>
      </c>
      <c r="AG371" s="36" t="str">
        <f ca="1">IF(X371,OFFSET('Todas paradas'!O$1,R371+W371-1,0),"")</f>
        <v>21:18</v>
      </c>
      <c r="AH371" s="36" t="str">
        <f ca="1">IF(X371,OFFSET('Todas paradas'!P$1,R371+W371-1,0),"")</f>
        <v>07:18</v>
      </c>
    </row>
    <row r="372" spans="11:34" x14ac:dyDescent="0.25">
      <c r="K372" s="36">
        <f t="shared" si="104"/>
        <v>370</v>
      </c>
      <c r="L372" s="36">
        <f t="shared" ca="1" si="95"/>
        <v>360</v>
      </c>
      <c r="M372" s="38">
        <f t="shared" ca="1" si="105"/>
        <v>14</v>
      </c>
      <c r="N372" s="38">
        <f t="shared" ca="1" si="106"/>
        <v>11</v>
      </c>
      <c r="O372" s="36">
        <f t="shared" ca="1" si="107"/>
        <v>0</v>
      </c>
      <c r="P372" s="36">
        <f t="shared" ca="1" si="108"/>
        <v>4</v>
      </c>
      <c r="Q372" s="36">
        <f t="shared" ca="1" si="109"/>
        <v>6</v>
      </c>
      <c r="R372" s="36">
        <f t="shared" ca="1" si="96"/>
        <v>477</v>
      </c>
      <c r="S372" s="36">
        <f t="shared" ca="1" si="97"/>
        <v>31</v>
      </c>
      <c r="T372" s="36">
        <f t="shared" ca="1" si="98"/>
        <v>16</v>
      </c>
      <c r="U372" s="36">
        <f t="shared" ca="1" si="110"/>
        <v>10</v>
      </c>
      <c r="V372" s="39"/>
      <c r="W372" s="38">
        <f t="shared" ca="1" si="100"/>
        <v>13</v>
      </c>
      <c r="X372" s="38">
        <f t="shared" ca="1" si="101"/>
        <v>1</v>
      </c>
      <c r="Y372" s="38">
        <f t="shared" ca="1" si="103"/>
        <v>0</v>
      </c>
      <c r="Z372" s="38">
        <f t="shared" ca="1" si="102"/>
        <v>14</v>
      </c>
      <c r="AA372" s="38"/>
      <c r="AB372" s="36" t="str">
        <f t="shared" ca="1" si="99"/>
        <v>Rutas_6</v>
      </c>
      <c r="AC372" t="str">
        <f ca="1">SUBSTITUTE(OFFSET('Todas paradas'!K$1,R372+W372-1,0),"/","_")</f>
        <v>Ruta 3_6</v>
      </c>
      <c r="AD372" t="str">
        <f ca="1">IF(X372,OFFSET('Todas paradas'!L$1,R372+W372-1,0),OFFSET('Todas paradas'!Q$1,R372+W372-1,0))</f>
        <v>Casetas: centro nº 76 (Cuartel - Pd. Bus)</v>
      </c>
      <c r="AE372" s="36" t="str">
        <f ca="1">IF(X372,OFFSET('Todas paradas'!M$1,R372+W372-1,0),"")</f>
        <v>05:19</v>
      </c>
      <c r="AF372" s="36" t="str">
        <f ca="1">IF(X372,OFFSET('Todas paradas'!N$1,R372+W372-1,0),"")</f>
        <v>13:19</v>
      </c>
      <c r="AG372" s="36" t="str">
        <f ca="1">IF(X372,OFFSET('Todas paradas'!O$1,R372+W372-1,0),"")</f>
        <v>21:19</v>
      </c>
      <c r="AH372" s="36" t="str">
        <f ca="1">IF(X372,OFFSET('Todas paradas'!P$1,R372+W372-1,0),"")</f>
        <v>07:19</v>
      </c>
    </row>
    <row r="373" spans="11:34" x14ac:dyDescent="0.25">
      <c r="K373" s="36">
        <f t="shared" si="104"/>
        <v>371</v>
      </c>
      <c r="L373" s="36">
        <f t="shared" ca="1" si="95"/>
        <v>361</v>
      </c>
      <c r="M373" s="38">
        <f t="shared" ca="1" si="105"/>
        <v>15</v>
      </c>
      <c r="N373" s="38">
        <f t="shared" ca="1" si="106"/>
        <v>11</v>
      </c>
      <c r="O373" s="36">
        <f t="shared" ca="1" si="107"/>
        <v>0</v>
      </c>
      <c r="P373" s="36">
        <f t="shared" ca="1" si="108"/>
        <v>4</v>
      </c>
      <c r="Q373" s="36">
        <f t="shared" ca="1" si="109"/>
        <v>6</v>
      </c>
      <c r="R373" s="36">
        <f t="shared" ca="1" si="96"/>
        <v>477</v>
      </c>
      <c r="S373" s="36">
        <f t="shared" ca="1" si="97"/>
        <v>31</v>
      </c>
      <c r="T373" s="36">
        <f t="shared" ca="1" si="98"/>
        <v>16</v>
      </c>
      <c r="U373" s="36">
        <f t="shared" ca="1" si="110"/>
        <v>10</v>
      </c>
      <c r="V373" s="39"/>
      <c r="W373" s="38">
        <f t="shared" ca="1" si="100"/>
        <v>14</v>
      </c>
      <c r="X373" s="38">
        <f t="shared" ca="1" si="101"/>
        <v>1</v>
      </c>
      <c r="Y373" s="38">
        <f t="shared" ca="1" si="103"/>
        <v>0</v>
      </c>
      <c r="Z373" s="38">
        <f t="shared" ca="1" si="102"/>
        <v>15</v>
      </c>
      <c r="AA373" s="38"/>
      <c r="AB373" s="36" t="str">
        <f t="shared" ca="1" si="99"/>
        <v>Rutas_6</v>
      </c>
      <c r="AC373" t="str">
        <f ca="1">SUBSTITUTE(OFFSET('Todas paradas'!K$1,R373+W373-1,0),"/","_")</f>
        <v>Ruta 3_6</v>
      </c>
      <c r="AD373" t="str">
        <f ca="1">IF(X373,OFFSET('Todas paradas'!L$1,R373+W373-1,0),OFFSET('Todas paradas'!Q$1,R373+W373-1,0))</f>
        <v>Casetas: (urbanización Alameda)</v>
      </c>
      <c r="AE373" s="36" t="str">
        <f ca="1">IF(X373,OFFSET('Todas paradas'!M$1,R373+W373-1,0),"")</f>
        <v>05:20</v>
      </c>
      <c r="AF373" s="36" t="str">
        <f ca="1">IF(X373,OFFSET('Todas paradas'!N$1,R373+W373-1,0),"")</f>
        <v>13:20</v>
      </c>
      <c r="AG373" s="36" t="str">
        <f ca="1">IF(X373,OFFSET('Todas paradas'!O$1,R373+W373-1,0),"")</f>
        <v>21:20</v>
      </c>
      <c r="AH373" s="36" t="str">
        <f ca="1">IF(X373,OFFSET('Todas paradas'!P$1,R373+W373-1,0),"")</f>
        <v>07:20</v>
      </c>
    </row>
    <row r="374" spans="11:34" x14ac:dyDescent="0.25">
      <c r="K374" s="36">
        <f t="shared" si="104"/>
        <v>372</v>
      </c>
      <c r="L374" s="36">
        <f t="shared" ca="1" si="95"/>
        <v>362</v>
      </c>
      <c r="M374" s="38">
        <f t="shared" ca="1" si="105"/>
        <v>16</v>
      </c>
      <c r="N374" s="38">
        <f t="shared" ca="1" si="106"/>
        <v>11</v>
      </c>
      <c r="O374" s="36">
        <f t="shared" ca="1" si="107"/>
        <v>0</v>
      </c>
      <c r="P374" s="36">
        <f t="shared" ca="1" si="108"/>
        <v>4</v>
      </c>
      <c r="Q374" s="36">
        <f t="shared" ca="1" si="109"/>
        <v>6</v>
      </c>
      <c r="R374" s="36">
        <f t="shared" ca="1" si="96"/>
        <v>477</v>
      </c>
      <c r="S374" s="36">
        <f t="shared" ca="1" si="97"/>
        <v>31</v>
      </c>
      <c r="T374" s="36">
        <f t="shared" ca="1" si="98"/>
        <v>16</v>
      </c>
      <c r="U374" s="36">
        <f t="shared" ca="1" si="110"/>
        <v>10</v>
      </c>
      <c r="V374" s="39"/>
      <c r="W374" s="38">
        <f t="shared" ca="1" si="100"/>
        <v>15</v>
      </c>
      <c r="X374" s="38">
        <f t="shared" ca="1" si="101"/>
        <v>1</v>
      </c>
      <c r="Y374" s="38">
        <f t="shared" ca="1" si="103"/>
        <v>0</v>
      </c>
      <c r="Z374" s="38">
        <f t="shared" ca="1" si="102"/>
        <v>16</v>
      </c>
      <c r="AA374" s="38"/>
      <c r="AB374" s="36" t="str">
        <f t="shared" ca="1" si="99"/>
        <v>Rutas_6</v>
      </c>
      <c r="AC374" t="str">
        <f ca="1">SUBSTITUTE(OFFSET('Todas paradas'!K$1,R374+W374-1,0),"/","_")</f>
        <v>Ruta 3_6</v>
      </c>
      <c r="AD374" t="str">
        <f ca="1">IF(X374,OFFSET('Todas paradas'!L$1,R374+W374-1,0),OFFSET('Todas paradas'!Q$1,R374+W374-1,0))</f>
        <v>Opel Planta en Figueruelas</v>
      </c>
      <c r="AE374" s="36" t="str">
        <f ca="1">IF(X374,OFFSET('Todas paradas'!M$1,R374+W374-1,0),"")</f>
        <v>05:30</v>
      </c>
      <c r="AF374" s="36" t="str">
        <f ca="1">IF(X374,OFFSET('Todas paradas'!N$1,R374+W374-1,0),"")</f>
        <v>13:30</v>
      </c>
      <c r="AG374" s="36" t="str">
        <f ca="1">IF(X374,OFFSET('Todas paradas'!O$1,R374+W374-1,0),"")</f>
        <v>21:30</v>
      </c>
      <c r="AH374" s="36" t="str">
        <f ca="1">IF(X374,OFFSET('Todas paradas'!P$1,R374+W374-1,0),"")</f>
        <v>07:30</v>
      </c>
    </row>
    <row r="375" spans="11:34" x14ac:dyDescent="0.25">
      <c r="K375" s="36">
        <f t="shared" si="104"/>
        <v>373</v>
      </c>
      <c r="L375" s="36">
        <f t="shared" ca="1" si="95"/>
        <v>363</v>
      </c>
      <c r="M375" s="38">
        <f t="shared" ca="1" si="105"/>
        <v>17</v>
      </c>
      <c r="N375" s="38">
        <f t="shared" ca="1" si="106"/>
        <v>11</v>
      </c>
      <c r="O375" s="36">
        <f t="shared" ca="1" si="107"/>
        <v>0</v>
      </c>
      <c r="P375" s="36">
        <f t="shared" ca="1" si="108"/>
        <v>4</v>
      </c>
      <c r="Q375" s="36">
        <f t="shared" ca="1" si="109"/>
        <v>6</v>
      </c>
      <c r="R375" s="36">
        <f t="shared" ca="1" si="96"/>
        <v>477</v>
      </c>
      <c r="S375" s="36">
        <f t="shared" ca="1" si="97"/>
        <v>31</v>
      </c>
      <c r="T375" s="36">
        <f t="shared" ca="1" si="98"/>
        <v>16</v>
      </c>
      <c r="U375" s="36">
        <f t="shared" ca="1" si="110"/>
        <v>10</v>
      </c>
      <c r="V375" s="39"/>
      <c r="W375" s="38">
        <f t="shared" ca="1" si="100"/>
        <v>1</v>
      </c>
      <c r="X375" s="38">
        <f t="shared" ca="1" si="101"/>
        <v>0</v>
      </c>
      <c r="Y375" s="38">
        <f t="shared" ca="1" si="103"/>
        <v>1</v>
      </c>
      <c r="Z375" s="38">
        <f t="shared" ca="1" si="102"/>
        <v>17</v>
      </c>
      <c r="AA375" s="38"/>
      <c r="AB375" s="36" t="str">
        <f t="shared" ca="1" si="99"/>
        <v>Rutas_6</v>
      </c>
      <c r="AC375" t="str">
        <f ca="1">SUBSTITUTE(OFFSET('Todas paradas'!K$1,R375+W375-1,0),"/","_")</f>
        <v>Ruta 3_6</v>
      </c>
      <c r="AD375" t="str">
        <f ca="1">IF(X375,OFFSET('Todas paradas'!L$1,R375+W375-1,0),OFFSET('Todas paradas'!Q$1,R375+W375-1,0))</f>
        <v>Opel Planta en Figueruelas</v>
      </c>
      <c r="AE375" s="36" t="str">
        <f ca="1">IF(X375,OFFSET('Todas paradas'!M$1,R375+W375-1,0),"")</f>
        <v/>
      </c>
      <c r="AF375" s="36" t="str">
        <f ca="1">IF(X375,OFFSET('Todas paradas'!N$1,R375+W375-1,0),"")</f>
        <v/>
      </c>
      <c r="AG375" s="36" t="str">
        <f ca="1">IF(X375,OFFSET('Todas paradas'!O$1,R375+W375-1,0),"")</f>
        <v/>
      </c>
      <c r="AH375" s="36" t="str">
        <f ca="1">IF(X375,OFFSET('Todas paradas'!P$1,R375+W375-1,0),"")</f>
        <v/>
      </c>
    </row>
    <row r="376" spans="11:34" x14ac:dyDescent="0.25">
      <c r="K376" s="36">
        <f t="shared" si="104"/>
        <v>374</v>
      </c>
      <c r="L376" s="36">
        <f t="shared" ca="1" si="95"/>
        <v>364</v>
      </c>
      <c r="M376" s="38">
        <f t="shared" ca="1" si="105"/>
        <v>18</v>
      </c>
      <c r="N376" s="38">
        <f t="shared" ca="1" si="106"/>
        <v>11</v>
      </c>
      <c r="O376" s="36">
        <f t="shared" ca="1" si="107"/>
        <v>0</v>
      </c>
      <c r="P376" s="36">
        <f t="shared" ca="1" si="108"/>
        <v>4</v>
      </c>
      <c r="Q376" s="36">
        <f t="shared" ca="1" si="109"/>
        <v>6</v>
      </c>
      <c r="R376" s="36">
        <f t="shared" ca="1" si="96"/>
        <v>477</v>
      </c>
      <c r="S376" s="36">
        <f t="shared" ca="1" si="97"/>
        <v>31</v>
      </c>
      <c r="T376" s="36">
        <f t="shared" ca="1" si="98"/>
        <v>16</v>
      </c>
      <c r="U376" s="36">
        <f t="shared" ca="1" si="110"/>
        <v>10</v>
      </c>
      <c r="V376" s="39"/>
      <c r="W376" s="38">
        <f t="shared" ca="1" si="100"/>
        <v>2</v>
      </c>
      <c r="X376" s="38">
        <f t="shared" ca="1" si="101"/>
        <v>0</v>
      </c>
      <c r="Y376" s="38">
        <f t="shared" ca="1" si="103"/>
        <v>1</v>
      </c>
      <c r="Z376" s="38">
        <f t="shared" ca="1" si="102"/>
        <v>18</v>
      </c>
      <c r="AA376" s="38"/>
      <c r="AB376" s="36" t="str">
        <f t="shared" ca="1" si="99"/>
        <v>Rutas_6</v>
      </c>
      <c r="AC376" t="str">
        <f ca="1">SUBSTITUTE(OFFSET('Todas paradas'!K$1,R376+W376-1,0),"/","_")</f>
        <v>Ruta 3_6</v>
      </c>
      <c r="AD376" t="str">
        <f ca="1">IF(X376,OFFSET('Todas paradas'!L$1,R376+W376-1,0),OFFSET('Todas paradas'!Q$1,R376+W376-1,0))</f>
        <v>Casetas: urbanización Alameda</v>
      </c>
      <c r="AE376" s="36" t="str">
        <f ca="1">IF(X376,OFFSET('Todas paradas'!M$1,R376+W376-1,0),"")</f>
        <v/>
      </c>
      <c r="AF376" s="36" t="str">
        <f ca="1">IF(X376,OFFSET('Todas paradas'!N$1,R376+W376-1,0),"")</f>
        <v/>
      </c>
      <c r="AG376" s="36" t="str">
        <f ca="1">IF(X376,OFFSET('Todas paradas'!O$1,R376+W376-1,0),"")</f>
        <v/>
      </c>
      <c r="AH376" s="36" t="str">
        <f ca="1">IF(X376,OFFSET('Todas paradas'!P$1,R376+W376-1,0),"")</f>
        <v/>
      </c>
    </row>
    <row r="377" spans="11:34" x14ac:dyDescent="0.25">
      <c r="K377" s="36">
        <f t="shared" si="104"/>
        <v>375</v>
      </c>
      <c r="L377" s="36">
        <f t="shared" ca="1" si="95"/>
        <v>365</v>
      </c>
      <c r="M377" s="38">
        <f t="shared" ca="1" si="105"/>
        <v>19</v>
      </c>
      <c r="N377" s="38">
        <f t="shared" ca="1" si="106"/>
        <v>11</v>
      </c>
      <c r="O377" s="36">
        <f t="shared" ca="1" si="107"/>
        <v>0</v>
      </c>
      <c r="P377" s="36">
        <f t="shared" ca="1" si="108"/>
        <v>4</v>
      </c>
      <c r="Q377" s="36">
        <f t="shared" ca="1" si="109"/>
        <v>6</v>
      </c>
      <c r="R377" s="36">
        <f t="shared" ca="1" si="96"/>
        <v>477</v>
      </c>
      <c r="S377" s="36">
        <f t="shared" ca="1" si="97"/>
        <v>31</v>
      </c>
      <c r="T377" s="36">
        <f t="shared" ca="1" si="98"/>
        <v>16</v>
      </c>
      <c r="U377" s="36">
        <f t="shared" ca="1" si="110"/>
        <v>10</v>
      </c>
      <c r="V377" s="39"/>
      <c r="W377" s="38">
        <f t="shared" ca="1" si="100"/>
        <v>3</v>
      </c>
      <c r="X377" s="38">
        <f t="shared" ca="1" si="101"/>
        <v>0</v>
      </c>
      <c r="Y377" s="38">
        <f t="shared" ca="1" si="103"/>
        <v>1</v>
      </c>
      <c r="Z377" s="38">
        <f t="shared" ca="1" si="102"/>
        <v>19</v>
      </c>
      <c r="AA377" s="38"/>
      <c r="AB377" s="36" t="str">
        <f t="shared" ca="1" si="99"/>
        <v>Rutas_6</v>
      </c>
      <c r="AC377" t="str">
        <f ca="1">SUBSTITUTE(OFFSET('Todas paradas'!K$1,R377+W377-1,0),"/","_")</f>
        <v>Ruta 3_6</v>
      </c>
      <c r="AD377" t="str">
        <f ca="1">IF(X377,OFFSET('Todas paradas'!L$1,R377+W377-1,0),OFFSET('Todas paradas'!Q$1,R377+W377-1,0))</f>
        <v>Casetas (frente nº 52)</v>
      </c>
      <c r="AE377" s="36" t="str">
        <f ca="1">IF(X377,OFFSET('Todas paradas'!M$1,R377+W377-1,0),"")</f>
        <v/>
      </c>
      <c r="AF377" s="36" t="str">
        <f ca="1">IF(X377,OFFSET('Todas paradas'!N$1,R377+W377-1,0),"")</f>
        <v/>
      </c>
      <c r="AG377" s="36" t="str">
        <f ca="1">IF(X377,OFFSET('Todas paradas'!O$1,R377+W377-1,0),"")</f>
        <v/>
      </c>
      <c r="AH377" s="36" t="str">
        <f ca="1">IF(X377,OFFSET('Todas paradas'!P$1,R377+W377-1,0),"")</f>
        <v/>
      </c>
    </row>
    <row r="378" spans="11:34" x14ac:dyDescent="0.25">
      <c r="K378" s="36">
        <f t="shared" si="104"/>
        <v>376</v>
      </c>
      <c r="L378" s="36">
        <f t="shared" ca="1" si="95"/>
        <v>366</v>
      </c>
      <c r="M378" s="38">
        <f t="shared" ca="1" si="105"/>
        <v>20</v>
      </c>
      <c r="N378" s="38">
        <f t="shared" ca="1" si="106"/>
        <v>11</v>
      </c>
      <c r="O378" s="36">
        <f t="shared" ca="1" si="107"/>
        <v>0</v>
      </c>
      <c r="P378" s="36">
        <f t="shared" ca="1" si="108"/>
        <v>4</v>
      </c>
      <c r="Q378" s="36">
        <f t="shared" ca="1" si="109"/>
        <v>6</v>
      </c>
      <c r="R378" s="36">
        <f t="shared" ca="1" si="96"/>
        <v>477</v>
      </c>
      <c r="S378" s="36">
        <f t="shared" ca="1" si="97"/>
        <v>31</v>
      </c>
      <c r="T378" s="36">
        <f t="shared" ca="1" si="98"/>
        <v>16</v>
      </c>
      <c r="U378" s="36">
        <f t="shared" ca="1" si="110"/>
        <v>10</v>
      </c>
      <c r="V378" s="39"/>
      <c r="W378" s="38">
        <f t="shared" ca="1" si="100"/>
        <v>4</v>
      </c>
      <c r="X378" s="38">
        <f t="shared" ca="1" si="101"/>
        <v>0</v>
      </c>
      <c r="Y378" s="38">
        <f t="shared" ca="1" si="103"/>
        <v>1</v>
      </c>
      <c r="Z378" s="38">
        <f t="shared" ca="1" si="102"/>
        <v>20</v>
      </c>
      <c r="AA378" s="38"/>
      <c r="AB378" s="36" t="str">
        <f t="shared" ca="1" si="99"/>
        <v>Rutas_6</v>
      </c>
      <c r="AC378" t="str">
        <f ca="1">SUBSTITUTE(OFFSET('Todas paradas'!K$1,R378+W378-1,0),"/","_")</f>
        <v>Ruta 3_6</v>
      </c>
      <c r="AD378" t="str">
        <f ca="1">IF(X378,OFFSET('Todas paradas'!L$1,R378+W378-1,0),OFFSET('Todas paradas'!Q$1,R378+W378-1,0))</f>
        <v>Casetas: (frente C/ Canteras)</v>
      </c>
      <c r="AE378" s="36" t="str">
        <f ca="1">IF(X378,OFFSET('Todas paradas'!M$1,R378+W378-1,0),"")</f>
        <v/>
      </c>
      <c r="AF378" s="36" t="str">
        <f ca="1">IF(X378,OFFSET('Todas paradas'!N$1,R378+W378-1,0),"")</f>
        <v/>
      </c>
      <c r="AG378" s="36" t="str">
        <f ca="1">IF(X378,OFFSET('Todas paradas'!O$1,R378+W378-1,0),"")</f>
        <v/>
      </c>
      <c r="AH378" s="36" t="str">
        <f ca="1">IF(X378,OFFSET('Todas paradas'!P$1,R378+W378-1,0),"")</f>
        <v/>
      </c>
    </row>
    <row r="379" spans="11:34" x14ac:dyDescent="0.25">
      <c r="K379" s="36">
        <f t="shared" si="104"/>
        <v>377</v>
      </c>
      <c r="L379" s="36">
        <f t="shared" ca="1" si="95"/>
        <v>367</v>
      </c>
      <c r="M379" s="38">
        <f t="shared" ca="1" si="105"/>
        <v>21</v>
      </c>
      <c r="N379" s="38">
        <f t="shared" ca="1" si="106"/>
        <v>11</v>
      </c>
      <c r="O379" s="36">
        <f t="shared" ca="1" si="107"/>
        <v>0</v>
      </c>
      <c r="P379" s="36">
        <f t="shared" ca="1" si="108"/>
        <v>4</v>
      </c>
      <c r="Q379" s="36">
        <f t="shared" ca="1" si="109"/>
        <v>6</v>
      </c>
      <c r="R379" s="36">
        <f t="shared" ca="1" si="96"/>
        <v>477</v>
      </c>
      <c r="S379" s="36">
        <f t="shared" ca="1" si="97"/>
        <v>31</v>
      </c>
      <c r="T379" s="36">
        <f t="shared" ca="1" si="98"/>
        <v>16</v>
      </c>
      <c r="U379" s="36">
        <f t="shared" ca="1" si="110"/>
        <v>10</v>
      </c>
      <c r="V379" s="39"/>
      <c r="W379" s="38">
        <f t="shared" ca="1" si="100"/>
        <v>5</v>
      </c>
      <c r="X379" s="38">
        <f t="shared" ca="1" si="101"/>
        <v>0</v>
      </c>
      <c r="Y379" s="38">
        <f t="shared" ca="1" si="103"/>
        <v>1</v>
      </c>
      <c r="Z379" s="38">
        <f t="shared" ca="1" si="102"/>
        <v>21</v>
      </c>
      <c r="AA379" s="38"/>
      <c r="AB379" s="36" t="str">
        <f t="shared" ca="1" si="99"/>
        <v>Rutas_6</v>
      </c>
      <c r="AC379" t="str">
        <f ca="1">SUBSTITUTE(OFFSET('Todas paradas'!K$1,R379+W379-1,0),"/","_")</f>
        <v>Ruta 3_6</v>
      </c>
      <c r="AD379" t="str">
        <f ca="1">IF(X379,OFFSET('Todas paradas'!L$1,R379+W379-1,0),OFFSET('Todas paradas'!Q$1,R379+W379-1,0))</f>
        <v>Ctra. Logroño desvío Utebo (Pd. Bus)</v>
      </c>
      <c r="AE379" s="36" t="str">
        <f ca="1">IF(X379,OFFSET('Todas paradas'!M$1,R379+W379-1,0),"")</f>
        <v/>
      </c>
      <c r="AF379" s="36" t="str">
        <f ca="1">IF(X379,OFFSET('Todas paradas'!N$1,R379+W379-1,0),"")</f>
        <v/>
      </c>
      <c r="AG379" s="36" t="str">
        <f ca="1">IF(X379,OFFSET('Todas paradas'!O$1,R379+W379-1,0),"")</f>
        <v/>
      </c>
      <c r="AH379" s="36" t="str">
        <f ca="1">IF(X379,OFFSET('Todas paradas'!P$1,R379+W379-1,0),"")</f>
        <v/>
      </c>
    </row>
    <row r="380" spans="11:34" x14ac:dyDescent="0.25">
      <c r="K380" s="36">
        <f t="shared" si="104"/>
        <v>378</v>
      </c>
      <c r="L380" s="36">
        <f t="shared" ca="1" si="95"/>
        <v>368</v>
      </c>
      <c r="M380" s="38">
        <f t="shared" ca="1" si="105"/>
        <v>22</v>
      </c>
      <c r="N380" s="38">
        <f t="shared" ca="1" si="106"/>
        <v>11</v>
      </c>
      <c r="O380" s="36">
        <f t="shared" ca="1" si="107"/>
        <v>0</v>
      </c>
      <c r="P380" s="36">
        <f t="shared" ca="1" si="108"/>
        <v>4</v>
      </c>
      <c r="Q380" s="36">
        <f t="shared" ca="1" si="109"/>
        <v>6</v>
      </c>
      <c r="R380" s="36">
        <f t="shared" ca="1" si="96"/>
        <v>477</v>
      </c>
      <c r="S380" s="36">
        <f t="shared" ca="1" si="97"/>
        <v>31</v>
      </c>
      <c r="T380" s="36">
        <f t="shared" ca="1" si="98"/>
        <v>16</v>
      </c>
      <c r="U380" s="36">
        <f t="shared" ca="1" si="110"/>
        <v>10</v>
      </c>
      <c r="V380" s="39"/>
      <c r="W380" s="38">
        <f t="shared" ca="1" si="100"/>
        <v>6</v>
      </c>
      <c r="X380" s="38">
        <f t="shared" ca="1" si="101"/>
        <v>0</v>
      </c>
      <c r="Y380" s="38">
        <f t="shared" ca="1" si="103"/>
        <v>1</v>
      </c>
      <c r="Z380" s="38">
        <f t="shared" ca="1" si="102"/>
        <v>22</v>
      </c>
      <c r="AA380" s="38"/>
      <c r="AB380" s="36" t="str">
        <f t="shared" ca="1" si="99"/>
        <v>Rutas_6</v>
      </c>
      <c r="AC380" t="str">
        <f ca="1">SUBSTITUTE(OFFSET('Todas paradas'!K$1,R380+W380-1,0),"/","_")</f>
        <v>Ruta 3_6</v>
      </c>
      <c r="AD380" t="str">
        <f ca="1">IF(X380,OFFSET('Todas paradas'!L$1,R380+W380-1,0),OFFSET('Todas paradas'!Q$1,R380+W380-1,0))</f>
        <v>Ibón de Plan (esq. Camino Pilón)</v>
      </c>
      <c r="AE380" s="36" t="str">
        <f ca="1">IF(X380,OFFSET('Todas paradas'!M$1,R380+W380-1,0),"")</f>
        <v/>
      </c>
      <c r="AF380" s="36" t="str">
        <f ca="1">IF(X380,OFFSET('Todas paradas'!N$1,R380+W380-1,0),"")</f>
        <v/>
      </c>
      <c r="AG380" s="36" t="str">
        <f ca="1">IF(X380,OFFSET('Todas paradas'!O$1,R380+W380-1,0),"")</f>
        <v/>
      </c>
      <c r="AH380" s="36" t="str">
        <f ca="1">IF(X380,OFFSET('Todas paradas'!P$1,R380+W380-1,0),"")</f>
        <v/>
      </c>
    </row>
    <row r="381" spans="11:34" x14ac:dyDescent="0.25">
      <c r="K381" s="36">
        <f t="shared" si="104"/>
        <v>379</v>
      </c>
      <c r="L381" s="36">
        <f t="shared" ca="1" si="95"/>
        <v>369</v>
      </c>
      <c r="M381" s="38">
        <f t="shared" ca="1" si="105"/>
        <v>23</v>
      </c>
      <c r="N381" s="38">
        <f t="shared" ca="1" si="106"/>
        <v>11</v>
      </c>
      <c r="O381" s="36">
        <f t="shared" ca="1" si="107"/>
        <v>0</v>
      </c>
      <c r="P381" s="36">
        <f t="shared" ca="1" si="108"/>
        <v>4</v>
      </c>
      <c r="Q381" s="36">
        <f t="shared" ca="1" si="109"/>
        <v>6</v>
      </c>
      <c r="R381" s="36">
        <f t="shared" ca="1" si="96"/>
        <v>477</v>
      </c>
      <c r="S381" s="36">
        <f t="shared" ca="1" si="97"/>
        <v>31</v>
      </c>
      <c r="T381" s="36">
        <f t="shared" ca="1" si="98"/>
        <v>16</v>
      </c>
      <c r="U381" s="36">
        <f t="shared" ca="1" si="110"/>
        <v>10</v>
      </c>
      <c r="V381" s="39"/>
      <c r="W381" s="38">
        <f t="shared" ca="1" si="100"/>
        <v>7</v>
      </c>
      <c r="X381" s="38">
        <f t="shared" ca="1" si="101"/>
        <v>0</v>
      </c>
      <c r="Y381" s="38">
        <f t="shared" ca="1" si="103"/>
        <v>1</v>
      </c>
      <c r="Z381" s="38">
        <f t="shared" ca="1" si="102"/>
        <v>23</v>
      </c>
      <c r="AA381" s="38"/>
      <c r="AB381" s="36" t="str">
        <f t="shared" ca="1" si="99"/>
        <v>Rutas_6</v>
      </c>
      <c r="AC381" t="str">
        <f ca="1">SUBSTITUTE(OFFSET('Todas paradas'!K$1,R381+W381-1,0),"/","_")</f>
        <v>Ruta 3_6</v>
      </c>
      <c r="AD381" t="str">
        <f ca="1">IF(X381,OFFSET('Todas paradas'!L$1,R381+W381-1,0),OFFSET('Todas paradas'!Q$1,R381+W381-1,0))</f>
        <v>Ibón de Plan (frente Antonio Leyva)</v>
      </c>
      <c r="AE381" s="36" t="str">
        <f ca="1">IF(X381,OFFSET('Todas paradas'!M$1,R381+W381-1,0),"")</f>
        <v/>
      </c>
      <c r="AF381" s="36" t="str">
        <f ca="1">IF(X381,OFFSET('Todas paradas'!N$1,R381+W381-1,0),"")</f>
        <v/>
      </c>
      <c r="AG381" s="36" t="str">
        <f ca="1">IF(X381,OFFSET('Todas paradas'!O$1,R381+W381-1,0),"")</f>
        <v/>
      </c>
      <c r="AH381" s="36" t="str">
        <f ca="1">IF(X381,OFFSET('Todas paradas'!P$1,R381+W381-1,0),"")</f>
        <v/>
      </c>
    </row>
    <row r="382" spans="11:34" x14ac:dyDescent="0.25">
      <c r="K382" s="36">
        <f t="shared" si="104"/>
        <v>380</v>
      </c>
      <c r="L382" s="36">
        <f t="shared" ca="1" si="95"/>
        <v>370</v>
      </c>
      <c r="M382" s="38">
        <f t="shared" ca="1" si="105"/>
        <v>24</v>
      </c>
      <c r="N382" s="38">
        <f t="shared" ca="1" si="106"/>
        <v>11</v>
      </c>
      <c r="O382" s="36">
        <f t="shared" ca="1" si="107"/>
        <v>0</v>
      </c>
      <c r="P382" s="36">
        <f t="shared" ca="1" si="108"/>
        <v>4</v>
      </c>
      <c r="Q382" s="36">
        <f t="shared" ca="1" si="109"/>
        <v>6</v>
      </c>
      <c r="R382" s="36">
        <f t="shared" ca="1" si="96"/>
        <v>477</v>
      </c>
      <c r="S382" s="36">
        <f t="shared" ca="1" si="97"/>
        <v>31</v>
      </c>
      <c r="T382" s="36">
        <f t="shared" ca="1" si="98"/>
        <v>16</v>
      </c>
      <c r="U382" s="36">
        <f t="shared" ca="1" si="110"/>
        <v>10</v>
      </c>
      <c r="V382" s="39"/>
      <c r="W382" s="38">
        <f t="shared" ca="1" si="100"/>
        <v>8</v>
      </c>
      <c r="X382" s="38">
        <f t="shared" ca="1" si="101"/>
        <v>0</v>
      </c>
      <c r="Y382" s="38">
        <f t="shared" ca="1" si="103"/>
        <v>1</v>
      </c>
      <c r="Z382" s="38">
        <f t="shared" ca="1" si="102"/>
        <v>24</v>
      </c>
      <c r="AA382" s="38"/>
      <c r="AB382" s="36" t="str">
        <f t="shared" ca="1" si="99"/>
        <v>Rutas_6</v>
      </c>
      <c r="AC382" t="str">
        <f ca="1">SUBSTITUTE(OFFSET('Todas paradas'!K$1,R382+W382-1,0),"/","_")</f>
        <v>Ruta 3_6</v>
      </c>
      <c r="AD382" t="str">
        <f ca="1">IF(X382,OFFSET('Todas paradas'!L$1,R382+W382-1,0),OFFSET('Todas paradas'!Q$1,R382+W382-1,0))</f>
        <v>Avda. Fca. Millán Serrano, 31-35 (frente C/ M.A. Blanco)</v>
      </c>
      <c r="AE382" s="36" t="str">
        <f ca="1">IF(X382,OFFSET('Todas paradas'!M$1,R382+W382-1,0),"")</f>
        <v/>
      </c>
      <c r="AF382" s="36" t="str">
        <f ca="1">IF(X382,OFFSET('Todas paradas'!N$1,R382+W382-1,0),"")</f>
        <v/>
      </c>
      <c r="AG382" s="36" t="str">
        <f ca="1">IF(X382,OFFSET('Todas paradas'!O$1,R382+W382-1,0),"")</f>
        <v/>
      </c>
      <c r="AH382" s="36" t="str">
        <f ca="1">IF(X382,OFFSET('Todas paradas'!P$1,R382+W382-1,0),"")</f>
        <v/>
      </c>
    </row>
    <row r="383" spans="11:34" x14ac:dyDescent="0.25">
      <c r="K383" s="36">
        <f t="shared" si="104"/>
        <v>381</v>
      </c>
      <c r="L383" s="36">
        <f t="shared" ca="1" si="95"/>
        <v>371</v>
      </c>
      <c r="M383" s="38">
        <f t="shared" ca="1" si="105"/>
        <v>25</v>
      </c>
      <c r="N383" s="38">
        <f t="shared" ca="1" si="106"/>
        <v>11</v>
      </c>
      <c r="O383" s="36">
        <f t="shared" ca="1" si="107"/>
        <v>0</v>
      </c>
      <c r="P383" s="36">
        <f t="shared" ca="1" si="108"/>
        <v>4</v>
      </c>
      <c r="Q383" s="36">
        <f t="shared" ca="1" si="109"/>
        <v>6</v>
      </c>
      <c r="R383" s="36">
        <f t="shared" ca="1" si="96"/>
        <v>477</v>
      </c>
      <c r="S383" s="36">
        <f t="shared" ca="1" si="97"/>
        <v>31</v>
      </c>
      <c r="T383" s="36">
        <f t="shared" ca="1" si="98"/>
        <v>16</v>
      </c>
      <c r="U383" s="36">
        <f t="shared" ca="1" si="110"/>
        <v>10</v>
      </c>
      <c r="V383" s="39"/>
      <c r="W383" s="38">
        <f t="shared" ca="1" si="100"/>
        <v>9</v>
      </c>
      <c r="X383" s="38">
        <f t="shared" ca="1" si="101"/>
        <v>0</v>
      </c>
      <c r="Y383" s="38">
        <f t="shared" ca="1" si="103"/>
        <v>1</v>
      </c>
      <c r="Z383" s="38">
        <f t="shared" ca="1" si="102"/>
        <v>25</v>
      </c>
      <c r="AA383" s="38"/>
      <c r="AB383" s="36" t="str">
        <f t="shared" ca="1" si="99"/>
        <v>Rutas_6</v>
      </c>
      <c r="AC383" t="str">
        <f ca="1">SUBSTITUTE(OFFSET('Todas paradas'!K$1,R383+W383-1,0),"/","_")</f>
        <v>Ruta 3_6</v>
      </c>
      <c r="AD383" t="str">
        <f ca="1">IF(X383,OFFSET('Todas paradas'!L$1,R383+W383-1,0),OFFSET('Todas paradas'!Q$1,R383+W383-1,0))</f>
        <v>C/ Orión, nº 8 (Pd. Bus)</v>
      </c>
      <c r="AE383" s="36" t="str">
        <f ca="1">IF(X383,OFFSET('Todas paradas'!M$1,R383+W383-1,0),"")</f>
        <v/>
      </c>
      <c r="AF383" s="36" t="str">
        <f ca="1">IF(X383,OFFSET('Todas paradas'!N$1,R383+W383-1,0),"")</f>
        <v/>
      </c>
      <c r="AG383" s="36" t="str">
        <f ca="1">IF(X383,OFFSET('Todas paradas'!O$1,R383+W383-1,0),"")</f>
        <v/>
      </c>
      <c r="AH383" s="36" t="str">
        <f ca="1">IF(X383,OFFSET('Todas paradas'!P$1,R383+W383-1,0),"")</f>
        <v/>
      </c>
    </row>
    <row r="384" spans="11:34" x14ac:dyDescent="0.25">
      <c r="K384" s="36">
        <f t="shared" si="104"/>
        <v>382</v>
      </c>
      <c r="L384" s="36">
        <f t="shared" ca="1" si="95"/>
        <v>372</v>
      </c>
      <c r="M384" s="38">
        <f t="shared" ca="1" si="105"/>
        <v>26</v>
      </c>
      <c r="N384" s="38">
        <f t="shared" ca="1" si="106"/>
        <v>11</v>
      </c>
      <c r="O384" s="36">
        <f t="shared" ca="1" si="107"/>
        <v>0</v>
      </c>
      <c r="P384" s="36">
        <f t="shared" ca="1" si="108"/>
        <v>4</v>
      </c>
      <c r="Q384" s="36">
        <f t="shared" ca="1" si="109"/>
        <v>6</v>
      </c>
      <c r="R384" s="36">
        <f t="shared" ca="1" si="96"/>
        <v>477</v>
      </c>
      <c r="S384" s="36">
        <f t="shared" ca="1" si="97"/>
        <v>31</v>
      </c>
      <c r="T384" s="36">
        <f t="shared" ca="1" si="98"/>
        <v>16</v>
      </c>
      <c r="U384" s="36">
        <f t="shared" ca="1" si="110"/>
        <v>10</v>
      </c>
      <c r="V384" s="39"/>
      <c r="W384" s="38">
        <f t="shared" ca="1" si="100"/>
        <v>10</v>
      </c>
      <c r="X384" s="38">
        <f t="shared" ca="1" si="101"/>
        <v>0</v>
      </c>
      <c r="Y384" s="38">
        <f t="shared" ca="1" si="103"/>
        <v>1</v>
      </c>
      <c r="Z384" s="38">
        <f t="shared" ca="1" si="102"/>
        <v>26</v>
      </c>
      <c r="AA384" s="38"/>
      <c r="AB384" s="36" t="str">
        <f t="shared" ca="1" si="99"/>
        <v>Rutas_6</v>
      </c>
      <c r="AC384" t="str">
        <f ca="1">SUBSTITUTE(OFFSET('Todas paradas'!K$1,R384+W384-1,0),"/","_")</f>
        <v>Ruta 3_6</v>
      </c>
      <c r="AD384" t="str">
        <f ca="1">IF(X384,OFFSET('Todas paradas'!L$1,R384+W384-1,0),OFFSET('Todas paradas'!Q$1,R384+W384-1,0))</f>
        <v>Rosales del Canal (rotonda esquina Tchaikovsky)</v>
      </c>
      <c r="AE384" s="36" t="str">
        <f ca="1">IF(X384,OFFSET('Todas paradas'!M$1,R384+W384-1,0),"")</f>
        <v/>
      </c>
      <c r="AF384" s="36" t="str">
        <f ca="1">IF(X384,OFFSET('Todas paradas'!N$1,R384+W384-1,0),"")</f>
        <v/>
      </c>
      <c r="AG384" s="36" t="str">
        <f ca="1">IF(X384,OFFSET('Todas paradas'!O$1,R384+W384-1,0),"")</f>
        <v/>
      </c>
      <c r="AH384" s="36" t="str">
        <f ca="1">IF(X384,OFFSET('Todas paradas'!P$1,R384+W384-1,0),"")</f>
        <v/>
      </c>
    </row>
    <row r="385" spans="11:34" x14ac:dyDescent="0.25">
      <c r="K385" s="36">
        <f t="shared" si="104"/>
        <v>383</v>
      </c>
      <c r="L385" s="36">
        <f t="shared" ca="1" si="95"/>
        <v>373</v>
      </c>
      <c r="M385" s="38">
        <f t="shared" ca="1" si="105"/>
        <v>27</v>
      </c>
      <c r="N385" s="38">
        <f t="shared" ca="1" si="106"/>
        <v>11</v>
      </c>
      <c r="O385" s="36">
        <f t="shared" ca="1" si="107"/>
        <v>0</v>
      </c>
      <c r="P385" s="36">
        <f t="shared" ca="1" si="108"/>
        <v>4</v>
      </c>
      <c r="Q385" s="36">
        <f t="shared" ca="1" si="109"/>
        <v>6</v>
      </c>
      <c r="R385" s="36">
        <f t="shared" ca="1" si="96"/>
        <v>477</v>
      </c>
      <c r="S385" s="36">
        <f t="shared" ca="1" si="97"/>
        <v>31</v>
      </c>
      <c r="T385" s="36">
        <f t="shared" ca="1" si="98"/>
        <v>16</v>
      </c>
      <c r="U385" s="36">
        <f t="shared" ca="1" si="110"/>
        <v>10</v>
      </c>
      <c r="V385" s="39"/>
      <c r="W385" s="38">
        <f t="shared" ca="1" si="100"/>
        <v>11</v>
      </c>
      <c r="X385" s="38">
        <f t="shared" ca="1" si="101"/>
        <v>0</v>
      </c>
      <c r="Y385" s="38">
        <f t="shared" ca="1" si="103"/>
        <v>1</v>
      </c>
      <c r="Z385" s="38">
        <f t="shared" ca="1" si="102"/>
        <v>27</v>
      </c>
      <c r="AA385" s="38"/>
      <c r="AB385" s="36" t="str">
        <f t="shared" ca="1" si="99"/>
        <v>Rutas_6</v>
      </c>
      <c r="AC385" t="str">
        <f ca="1">SUBSTITUTE(OFFSET('Todas paradas'!K$1,R385+W385-1,0),"/","_")</f>
        <v>Ruta 3_6</v>
      </c>
      <c r="AD385" t="str">
        <f ca="1">IF(X385,OFFSET('Todas paradas'!L$1,R385+W385-1,0),OFFSET('Todas paradas'!Q$1,R385+W385-1,0))</f>
        <v>Avd. Ilustración (esq. C/ Ibón)</v>
      </c>
      <c r="AE385" s="36" t="str">
        <f ca="1">IF(X385,OFFSET('Todas paradas'!M$1,R385+W385-1,0),"")</f>
        <v/>
      </c>
      <c r="AF385" s="36" t="str">
        <f ca="1">IF(X385,OFFSET('Todas paradas'!N$1,R385+W385-1,0),"")</f>
        <v/>
      </c>
      <c r="AG385" s="36" t="str">
        <f ca="1">IF(X385,OFFSET('Todas paradas'!O$1,R385+W385-1,0),"")</f>
        <v/>
      </c>
      <c r="AH385" s="36" t="str">
        <f ca="1">IF(X385,OFFSET('Todas paradas'!P$1,R385+W385-1,0),"")</f>
        <v/>
      </c>
    </row>
    <row r="386" spans="11:34" x14ac:dyDescent="0.25">
      <c r="K386" s="36">
        <f t="shared" si="104"/>
        <v>384</v>
      </c>
      <c r="L386" s="36">
        <f t="shared" ca="1" si="95"/>
        <v>374</v>
      </c>
      <c r="M386" s="38">
        <f t="shared" ca="1" si="105"/>
        <v>28</v>
      </c>
      <c r="N386" s="38">
        <f t="shared" ca="1" si="106"/>
        <v>11</v>
      </c>
      <c r="O386" s="36">
        <f t="shared" ca="1" si="107"/>
        <v>0</v>
      </c>
      <c r="P386" s="36">
        <f t="shared" ca="1" si="108"/>
        <v>4</v>
      </c>
      <c r="Q386" s="36">
        <f t="shared" ca="1" si="109"/>
        <v>6</v>
      </c>
      <c r="R386" s="36">
        <f t="shared" ca="1" si="96"/>
        <v>477</v>
      </c>
      <c r="S386" s="36">
        <f t="shared" ca="1" si="97"/>
        <v>31</v>
      </c>
      <c r="T386" s="36">
        <f t="shared" ca="1" si="98"/>
        <v>16</v>
      </c>
      <c r="U386" s="36">
        <f t="shared" ca="1" si="110"/>
        <v>10</v>
      </c>
      <c r="V386" s="39"/>
      <c r="W386" s="38">
        <f t="shared" ca="1" si="100"/>
        <v>12</v>
      </c>
      <c r="X386" s="38">
        <f t="shared" ca="1" si="101"/>
        <v>0</v>
      </c>
      <c r="Y386" s="38">
        <f t="shared" ca="1" si="103"/>
        <v>1</v>
      </c>
      <c r="Z386" s="38">
        <f t="shared" ca="1" si="102"/>
        <v>28</v>
      </c>
      <c r="AA386" s="38"/>
      <c r="AB386" s="36" t="str">
        <f t="shared" ca="1" si="99"/>
        <v>Rutas_6</v>
      </c>
      <c r="AC386" t="str">
        <f ca="1">SUBSTITUTE(OFFSET('Todas paradas'!K$1,R386+W386-1,0),"/","_")</f>
        <v>Ruta 3_6</v>
      </c>
      <c r="AD386" t="str">
        <f ca="1">IF(X386,OFFSET('Todas paradas'!L$1,R386+W386-1,0),OFFSET('Todas paradas'!Q$1,R386+W386-1,0))</f>
        <v>Avd. Ilustración (esq. Tomás de Anzano)</v>
      </c>
      <c r="AE386" s="36" t="str">
        <f ca="1">IF(X386,OFFSET('Todas paradas'!M$1,R386+W386-1,0),"")</f>
        <v/>
      </c>
      <c r="AF386" s="36" t="str">
        <f ca="1">IF(X386,OFFSET('Todas paradas'!N$1,R386+W386-1,0),"")</f>
        <v/>
      </c>
      <c r="AG386" s="36" t="str">
        <f ca="1">IF(X386,OFFSET('Todas paradas'!O$1,R386+W386-1,0),"")</f>
        <v/>
      </c>
      <c r="AH386" s="36" t="str">
        <f ca="1">IF(X386,OFFSET('Todas paradas'!P$1,R386+W386-1,0),"")</f>
        <v/>
      </c>
    </row>
    <row r="387" spans="11:34" x14ac:dyDescent="0.25">
      <c r="K387" s="36">
        <f t="shared" si="104"/>
        <v>385</v>
      </c>
      <c r="L387" s="36">
        <f t="shared" ca="1" si="95"/>
        <v>375</v>
      </c>
      <c r="M387" s="38">
        <f t="shared" ca="1" si="105"/>
        <v>29</v>
      </c>
      <c r="N387" s="38">
        <f t="shared" ca="1" si="106"/>
        <v>11</v>
      </c>
      <c r="O387" s="36">
        <f t="shared" ca="1" si="107"/>
        <v>0</v>
      </c>
      <c r="P387" s="36">
        <f t="shared" ca="1" si="108"/>
        <v>4</v>
      </c>
      <c r="Q387" s="36">
        <f t="shared" ca="1" si="109"/>
        <v>6</v>
      </c>
      <c r="R387" s="36">
        <f t="shared" ca="1" si="96"/>
        <v>477</v>
      </c>
      <c r="S387" s="36">
        <f t="shared" ca="1" si="97"/>
        <v>31</v>
      </c>
      <c r="T387" s="36">
        <f t="shared" ca="1" si="98"/>
        <v>16</v>
      </c>
      <c r="U387" s="36">
        <f t="shared" ca="1" si="110"/>
        <v>10</v>
      </c>
      <c r="V387" s="39"/>
      <c r="W387" s="38">
        <f t="shared" ca="1" si="100"/>
        <v>13</v>
      </c>
      <c r="X387" s="38">
        <f t="shared" ca="1" si="101"/>
        <v>0</v>
      </c>
      <c r="Y387" s="38">
        <f t="shared" ca="1" si="103"/>
        <v>1</v>
      </c>
      <c r="Z387" s="38">
        <f t="shared" ca="1" si="102"/>
        <v>29</v>
      </c>
      <c r="AA387" s="38"/>
      <c r="AB387" s="36" t="str">
        <f t="shared" ca="1" si="99"/>
        <v>Rutas_6</v>
      </c>
      <c r="AC387" t="str">
        <f ca="1">SUBSTITUTE(OFFSET('Todas paradas'!K$1,R387+W387-1,0),"/","_")</f>
        <v>Ruta 3_6</v>
      </c>
      <c r="AD387" t="str">
        <f ca="1">IF(X387,OFFSET('Todas paradas'!L$1,R387+W387-1,0),OFFSET('Todas paradas'!Q$1,R387+W387-1,0))</f>
        <v>Los siete Samuráis (Esq. Cantando bjo la lluvia)</v>
      </c>
      <c r="AE387" s="36" t="str">
        <f ca="1">IF(X387,OFFSET('Todas paradas'!M$1,R387+W387-1,0),"")</f>
        <v/>
      </c>
      <c r="AF387" s="36" t="str">
        <f ca="1">IF(X387,OFFSET('Todas paradas'!N$1,R387+W387-1,0),"")</f>
        <v/>
      </c>
      <c r="AG387" s="36" t="str">
        <f ca="1">IF(X387,OFFSET('Todas paradas'!O$1,R387+W387-1,0),"")</f>
        <v/>
      </c>
      <c r="AH387" s="36" t="str">
        <f ca="1">IF(X387,OFFSET('Todas paradas'!P$1,R387+W387-1,0),"")</f>
        <v/>
      </c>
    </row>
    <row r="388" spans="11:34" x14ac:dyDescent="0.25">
      <c r="K388" s="36">
        <f t="shared" si="104"/>
        <v>386</v>
      </c>
      <c r="L388" s="36">
        <f t="shared" ref="L388:L451" ca="1" si="111">IF(P388&lt;&gt;P387,L387,L387+1)</f>
        <v>376</v>
      </c>
      <c r="M388" s="38">
        <f t="shared" ca="1" si="105"/>
        <v>30</v>
      </c>
      <c r="N388" s="38">
        <f t="shared" ca="1" si="106"/>
        <v>11</v>
      </c>
      <c r="O388" s="36">
        <f t="shared" ca="1" si="107"/>
        <v>0</v>
      </c>
      <c r="P388" s="36">
        <f t="shared" ca="1" si="108"/>
        <v>4</v>
      </c>
      <c r="Q388" s="36">
        <f t="shared" ca="1" si="109"/>
        <v>6</v>
      </c>
      <c r="R388" s="36">
        <f t="shared" ref="R388:R451" ca="1" si="112">OFFSET($E$2,N388,0)</f>
        <v>477</v>
      </c>
      <c r="S388" s="36">
        <f t="shared" ref="S388:S451" ca="1" si="113">OFFSET($F$2,N388,0)</f>
        <v>31</v>
      </c>
      <c r="T388" s="36">
        <f t="shared" ref="T388:T451" ca="1" si="114">OFFSET($G$2,N388,0)</f>
        <v>16</v>
      </c>
      <c r="U388" s="36">
        <f t="shared" ca="1" si="110"/>
        <v>10</v>
      </c>
      <c r="V388" s="39"/>
      <c r="W388" s="38">
        <f t="shared" ca="1" si="100"/>
        <v>14</v>
      </c>
      <c r="X388" s="38">
        <f t="shared" ca="1" si="101"/>
        <v>0</v>
      </c>
      <c r="Y388" s="38">
        <f t="shared" ca="1" si="103"/>
        <v>1</v>
      </c>
      <c r="Z388" s="38">
        <f t="shared" ca="1" si="102"/>
        <v>30</v>
      </c>
      <c r="AA388" s="38"/>
      <c r="AB388" s="36" t="str">
        <f t="shared" ref="AB388:AB451" ca="1" si="115">OFFSET($D$2,N388,0)</f>
        <v>Rutas_6</v>
      </c>
      <c r="AC388" t="str">
        <f ca="1">SUBSTITUTE(OFFSET('Todas paradas'!K$1,R388+W388-1,0),"/","_")</f>
        <v>Ruta 3_6</v>
      </c>
      <c r="AD388" t="str">
        <f ca="1">IF(X388,OFFSET('Todas paradas'!L$1,R388+W388-1,0),OFFSET('Todas paradas'!Q$1,R388+W388-1,0))</f>
        <v>C/ Salomón y la Reina de Saba, (frente nº 36)</v>
      </c>
      <c r="AE388" s="36" t="str">
        <f ca="1">IF(X388,OFFSET('Todas paradas'!M$1,R388+W388-1,0),"")</f>
        <v/>
      </c>
      <c r="AF388" s="36" t="str">
        <f ca="1">IF(X388,OFFSET('Todas paradas'!N$1,R388+W388-1,0),"")</f>
        <v/>
      </c>
      <c r="AG388" s="36" t="str">
        <f ca="1">IF(X388,OFFSET('Todas paradas'!O$1,R388+W388-1,0),"")</f>
        <v/>
      </c>
      <c r="AH388" s="36" t="str">
        <f ca="1">IF(X388,OFFSET('Todas paradas'!P$1,R388+W388-1,0),"")</f>
        <v/>
      </c>
    </row>
    <row r="389" spans="11:34" x14ac:dyDescent="0.25">
      <c r="K389" s="36">
        <f t="shared" si="104"/>
        <v>387</v>
      </c>
      <c r="L389" s="36">
        <f t="shared" ca="1" si="111"/>
        <v>377</v>
      </c>
      <c r="M389" s="38">
        <f t="shared" ca="1" si="105"/>
        <v>31</v>
      </c>
      <c r="N389" s="38">
        <f t="shared" ca="1" si="106"/>
        <v>11</v>
      </c>
      <c r="O389" s="36">
        <f t="shared" ca="1" si="107"/>
        <v>1</v>
      </c>
      <c r="P389" s="36">
        <f t="shared" ca="1" si="108"/>
        <v>4</v>
      </c>
      <c r="Q389" s="36">
        <f t="shared" ca="1" si="109"/>
        <v>6</v>
      </c>
      <c r="R389" s="36">
        <f t="shared" ca="1" si="112"/>
        <v>477</v>
      </c>
      <c r="S389" s="36">
        <f t="shared" ca="1" si="113"/>
        <v>31</v>
      </c>
      <c r="T389" s="36">
        <f t="shared" ca="1" si="114"/>
        <v>16</v>
      </c>
      <c r="U389" s="36">
        <f t="shared" ca="1" si="110"/>
        <v>10</v>
      </c>
      <c r="V389" s="39"/>
      <c r="W389" s="38">
        <f t="shared" ca="1" si="100"/>
        <v>15</v>
      </c>
      <c r="X389" s="38">
        <f t="shared" ca="1" si="101"/>
        <v>0</v>
      </c>
      <c r="Y389" s="38">
        <f t="shared" ca="1" si="103"/>
        <v>1</v>
      </c>
      <c r="Z389" s="38">
        <f t="shared" ca="1" si="102"/>
        <v>31</v>
      </c>
      <c r="AA389" s="38"/>
      <c r="AB389" s="36" t="str">
        <f t="shared" ca="1" si="115"/>
        <v>Rutas_6</v>
      </c>
      <c r="AC389" t="str">
        <f ca="1">SUBSTITUTE(OFFSET('Todas paradas'!K$1,R389+W389-1,0),"/","_")</f>
        <v>Ruta 3_6</v>
      </c>
      <c r="AD389" t="str">
        <f ca="1">IF(X389,OFFSET('Todas paradas'!L$1,R389+W389-1,0),OFFSET('Todas paradas'!Q$1,R389+W389-1,0))</f>
        <v>Avd. Cañones de Zaragoza (esq. Avd. El cierzo)</v>
      </c>
      <c r="AE389" s="36" t="str">
        <f ca="1">IF(X389,OFFSET('Todas paradas'!M$1,R389+W389-1,0),"")</f>
        <v/>
      </c>
      <c r="AF389" s="36" t="str">
        <f ca="1">IF(X389,OFFSET('Todas paradas'!N$1,R389+W389-1,0),"")</f>
        <v/>
      </c>
      <c r="AG389" s="36" t="str">
        <f ca="1">IF(X389,OFFSET('Todas paradas'!O$1,R389+W389-1,0),"")</f>
        <v/>
      </c>
      <c r="AH389" s="36" t="str">
        <f ca="1">IF(X389,OFFSET('Todas paradas'!P$1,R389+W389-1,0),"")</f>
        <v/>
      </c>
    </row>
    <row r="390" spans="11:34" x14ac:dyDescent="0.25">
      <c r="K390" s="36">
        <f t="shared" si="104"/>
        <v>388</v>
      </c>
      <c r="L390" s="36">
        <f t="shared" ca="1" si="111"/>
        <v>377</v>
      </c>
      <c r="M390" s="38">
        <f t="shared" ca="1" si="105"/>
        <v>1</v>
      </c>
      <c r="N390" s="38">
        <f t="shared" ca="1" si="106"/>
        <v>12</v>
      </c>
      <c r="O390" s="36">
        <f t="shared" ca="1" si="107"/>
        <v>0</v>
      </c>
      <c r="P390" s="36">
        <f t="shared" ca="1" si="108"/>
        <v>5</v>
      </c>
      <c r="Q390" s="36">
        <f t="shared" ca="1" si="109"/>
        <v>6</v>
      </c>
      <c r="R390" s="36">
        <f t="shared" ca="1" si="112"/>
        <v>493</v>
      </c>
      <c r="S390" s="36">
        <f t="shared" ca="1" si="113"/>
        <v>21</v>
      </c>
      <c r="T390" s="36">
        <f t="shared" ca="1" si="114"/>
        <v>11</v>
      </c>
      <c r="U390" s="36">
        <f t="shared" ca="1" si="110"/>
        <v>11</v>
      </c>
      <c r="V390" s="39"/>
      <c r="W390" s="38">
        <f t="shared" ca="1" si="100"/>
        <v>0</v>
      </c>
      <c r="X390" s="38">
        <f t="shared" ca="1" si="101"/>
        <v>1</v>
      </c>
      <c r="Y390" s="38">
        <f t="shared" ca="1" si="103"/>
        <v>0</v>
      </c>
      <c r="Z390" s="38">
        <f t="shared" ca="1" si="102"/>
        <v>1</v>
      </c>
      <c r="AA390" s="38"/>
      <c r="AB390" s="36" t="str">
        <f t="shared" ca="1" si="115"/>
        <v>Rutas_6</v>
      </c>
      <c r="AC390" t="str">
        <f ca="1">SUBSTITUTE(OFFSET('Todas paradas'!K$1,R390+W390-1,0),"/","_")</f>
        <v>Ruta 4_6</v>
      </c>
      <c r="AD390" t="str">
        <f ca="1">IF(X390,OFFSET('Todas paradas'!L$1,R390+W390-1,0),OFFSET('Todas paradas'!Q$1,R390+W390-1,0))</f>
        <v>Ruta 4/6</v>
      </c>
      <c r="AE390" s="36" t="str">
        <f ca="1">IF(X390,OFFSET('Todas paradas'!M$1,R390+W390-1,0),"")</f>
        <v/>
      </c>
      <c r="AF390" s="36" t="str">
        <f ca="1">IF(X390,OFFSET('Todas paradas'!N$1,R390+W390-1,0),"")</f>
        <v/>
      </c>
      <c r="AG390" s="36" t="str">
        <f ca="1">IF(X390,OFFSET('Todas paradas'!O$1,R390+W390-1,0),"")</f>
        <v/>
      </c>
      <c r="AH390" s="36" t="str">
        <f ca="1">IF(X390,OFFSET('Todas paradas'!P$1,R390+W390-1,0),"")</f>
        <v/>
      </c>
    </row>
    <row r="391" spans="11:34" x14ac:dyDescent="0.25">
      <c r="K391" s="36">
        <f t="shared" si="104"/>
        <v>389</v>
      </c>
      <c r="L391" s="36">
        <f t="shared" ca="1" si="111"/>
        <v>378</v>
      </c>
      <c r="M391" s="38">
        <f t="shared" ca="1" si="105"/>
        <v>2</v>
      </c>
      <c r="N391" s="38">
        <f t="shared" ca="1" si="106"/>
        <v>12</v>
      </c>
      <c r="O391" s="36">
        <f t="shared" ca="1" si="107"/>
        <v>0</v>
      </c>
      <c r="P391" s="36">
        <f t="shared" ca="1" si="108"/>
        <v>5</v>
      </c>
      <c r="Q391" s="36">
        <f t="shared" ca="1" si="109"/>
        <v>6</v>
      </c>
      <c r="R391" s="36">
        <f t="shared" ca="1" si="112"/>
        <v>493</v>
      </c>
      <c r="S391" s="36">
        <f t="shared" ca="1" si="113"/>
        <v>21</v>
      </c>
      <c r="T391" s="36">
        <f t="shared" ca="1" si="114"/>
        <v>11</v>
      </c>
      <c r="U391" s="36">
        <f t="shared" ca="1" si="110"/>
        <v>11</v>
      </c>
      <c r="V391" s="39"/>
      <c r="W391" s="38">
        <f t="shared" ca="1" si="100"/>
        <v>1</v>
      </c>
      <c r="X391" s="38">
        <f t="shared" ca="1" si="101"/>
        <v>1</v>
      </c>
      <c r="Y391" s="38">
        <f t="shared" ca="1" si="103"/>
        <v>0</v>
      </c>
      <c r="Z391" s="38">
        <f t="shared" ca="1" si="102"/>
        <v>2</v>
      </c>
      <c r="AA391" s="38"/>
      <c r="AB391" s="36" t="str">
        <f t="shared" ca="1" si="115"/>
        <v>Rutas_6</v>
      </c>
      <c r="AC391" t="str">
        <f ca="1">SUBSTITUTE(OFFSET('Todas paradas'!K$1,R391+W391-1,0),"/","_")</f>
        <v>Ruta 4_6</v>
      </c>
      <c r="AD391" t="str">
        <f ca="1">IF(X391,OFFSET('Todas paradas'!L$1,R391+W391-1,0),OFFSET('Todas paradas'!Q$1,R391+W391-1,0))</f>
        <v>P. Venecia: Calle Tiziano (esq. Paolo Veronese)</v>
      </c>
      <c r="AE391" s="36" t="str">
        <f ca="1">IF(X391,OFFSET('Todas paradas'!M$1,R391+W391-1,0),"")</f>
        <v>04:48</v>
      </c>
      <c r="AF391" s="36" t="str">
        <f ca="1">IF(X391,OFFSET('Todas paradas'!N$1,R391+W391-1,0),"")</f>
        <v>12:46</v>
      </c>
      <c r="AG391" s="36" t="str">
        <f ca="1">IF(X391,OFFSET('Todas paradas'!O$1,R391+W391-1,0),"")</f>
        <v>20:48</v>
      </c>
      <c r="AH391" s="36" t="str">
        <f ca="1">IF(X391,OFFSET('Todas paradas'!P$1,R391+W391-1,0),"")</f>
        <v>06:46</v>
      </c>
    </row>
    <row r="392" spans="11:34" x14ac:dyDescent="0.25">
      <c r="K392" s="36">
        <f t="shared" si="104"/>
        <v>390</v>
      </c>
      <c r="L392" s="36">
        <f t="shared" ca="1" si="111"/>
        <v>379</v>
      </c>
      <c r="M392" s="38">
        <f t="shared" ca="1" si="105"/>
        <v>3</v>
      </c>
      <c r="N392" s="38">
        <f t="shared" ca="1" si="106"/>
        <v>12</v>
      </c>
      <c r="O392" s="36">
        <f t="shared" ca="1" si="107"/>
        <v>0</v>
      </c>
      <c r="P392" s="36">
        <f t="shared" ca="1" si="108"/>
        <v>5</v>
      </c>
      <c r="Q392" s="36">
        <f t="shared" ca="1" si="109"/>
        <v>6</v>
      </c>
      <c r="R392" s="36">
        <f t="shared" ca="1" si="112"/>
        <v>493</v>
      </c>
      <c r="S392" s="36">
        <f t="shared" ca="1" si="113"/>
        <v>21</v>
      </c>
      <c r="T392" s="36">
        <f t="shared" ca="1" si="114"/>
        <v>11</v>
      </c>
      <c r="U392" s="36">
        <f t="shared" ca="1" si="110"/>
        <v>11</v>
      </c>
      <c r="V392" s="39"/>
      <c r="W392" s="38">
        <f t="shared" ca="1" si="100"/>
        <v>2</v>
      </c>
      <c r="X392" s="38">
        <f t="shared" ca="1" si="101"/>
        <v>1</v>
      </c>
      <c r="Y392" s="38">
        <f t="shared" ca="1" si="103"/>
        <v>0</v>
      </c>
      <c r="Z392" s="38">
        <f t="shared" ca="1" si="102"/>
        <v>3</v>
      </c>
      <c r="AA392" s="38"/>
      <c r="AB392" s="36" t="str">
        <f t="shared" ca="1" si="115"/>
        <v>Rutas_6</v>
      </c>
      <c r="AC392" t="str">
        <f ca="1">SUBSTITUTE(OFFSET('Todas paradas'!K$1,R392+W392-1,0),"/","_")</f>
        <v>Ruta 4_6</v>
      </c>
      <c r="AD392" t="str">
        <f ca="1">IF(X392,OFFSET('Todas paradas'!L$1,R392+W392-1,0),OFFSET('Todas paradas'!Q$1,R392+W392-1,0))</f>
        <v>Cuarta Avenida, nº 23 ( Pd. Bus)</v>
      </c>
      <c r="AE392" s="36" t="str">
        <f ca="1">IF(X392,OFFSET('Todas paradas'!M$1,R392+W392-1,0),"")</f>
        <v>04:50</v>
      </c>
      <c r="AF392" s="36" t="str">
        <f ca="1">IF(X392,OFFSET('Todas paradas'!N$1,R392+W392-1,0),"")</f>
        <v>12:48</v>
      </c>
      <c r="AG392" s="36" t="str">
        <f ca="1">IF(X392,OFFSET('Todas paradas'!O$1,R392+W392-1,0),"")</f>
        <v>20:50</v>
      </c>
      <c r="AH392" s="36" t="str">
        <f ca="1">IF(X392,OFFSET('Todas paradas'!P$1,R392+W392-1,0),"")</f>
        <v>06:48</v>
      </c>
    </row>
    <row r="393" spans="11:34" x14ac:dyDescent="0.25">
      <c r="K393" s="36">
        <f t="shared" si="104"/>
        <v>391</v>
      </c>
      <c r="L393" s="36">
        <f t="shared" ca="1" si="111"/>
        <v>380</v>
      </c>
      <c r="M393" s="38">
        <f t="shared" ca="1" si="105"/>
        <v>4</v>
      </c>
      <c r="N393" s="38">
        <f t="shared" ca="1" si="106"/>
        <v>12</v>
      </c>
      <c r="O393" s="36">
        <f t="shared" ca="1" si="107"/>
        <v>0</v>
      </c>
      <c r="P393" s="36">
        <f t="shared" ca="1" si="108"/>
        <v>5</v>
      </c>
      <c r="Q393" s="36">
        <f t="shared" ca="1" si="109"/>
        <v>6</v>
      </c>
      <c r="R393" s="36">
        <f t="shared" ca="1" si="112"/>
        <v>493</v>
      </c>
      <c r="S393" s="36">
        <f t="shared" ca="1" si="113"/>
        <v>21</v>
      </c>
      <c r="T393" s="36">
        <f t="shared" ca="1" si="114"/>
        <v>11</v>
      </c>
      <c r="U393" s="36">
        <f t="shared" ca="1" si="110"/>
        <v>11</v>
      </c>
      <c r="V393" s="39"/>
      <c r="W393" s="38">
        <f t="shared" ca="1" si="100"/>
        <v>3</v>
      </c>
      <c r="X393" s="38">
        <f t="shared" ca="1" si="101"/>
        <v>1</v>
      </c>
      <c r="Y393" s="38">
        <f t="shared" ca="1" si="103"/>
        <v>0</v>
      </c>
      <c r="Z393" s="38">
        <f t="shared" ca="1" si="102"/>
        <v>4</v>
      </c>
      <c r="AA393" s="38"/>
      <c r="AB393" s="36" t="str">
        <f t="shared" ca="1" si="115"/>
        <v>Rutas_6</v>
      </c>
      <c r="AC393" t="str">
        <f ca="1">SUBSTITUTE(OFFSET('Todas paradas'!K$1,R393+W393-1,0),"/","_")</f>
        <v>Ruta 4_6</v>
      </c>
      <c r="AD393" t="str">
        <f ca="1">IF(X393,OFFSET('Todas paradas'!L$1,R393+W393-1,0),OFFSET('Todas paradas'!Q$1,R393+W393-1,0))</f>
        <v>Avd. América (esq. C/ Pontevedra - Pd. Bus)</v>
      </c>
      <c r="AE393" s="36" t="str">
        <f ca="1">IF(X393,OFFSET('Todas paradas'!M$1,R393+W393-1,0),"")</f>
        <v>04:52</v>
      </c>
      <c r="AF393" s="36" t="str">
        <f ca="1">IF(X393,OFFSET('Todas paradas'!N$1,R393+W393-1,0),"")</f>
        <v>12:50</v>
      </c>
      <c r="AG393" s="36" t="str">
        <f ca="1">IF(X393,OFFSET('Todas paradas'!O$1,R393+W393-1,0),"")</f>
        <v>20:52</v>
      </c>
      <c r="AH393" s="36" t="str">
        <f ca="1">IF(X393,OFFSET('Todas paradas'!P$1,R393+W393-1,0),"")</f>
        <v>06:50</v>
      </c>
    </row>
    <row r="394" spans="11:34" x14ac:dyDescent="0.25">
      <c r="K394" s="36">
        <f t="shared" si="104"/>
        <v>392</v>
      </c>
      <c r="L394" s="36">
        <f t="shared" ca="1" si="111"/>
        <v>381</v>
      </c>
      <c r="M394" s="38">
        <f t="shared" ca="1" si="105"/>
        <v>5</v>
      </c>
      <c r="N394" s="38">
        <f t="shared" ca="1" si="106"/>
        <v>12</v>
      </c>
      <c r="O394" s="36">
        <f t="shared" ca="1" si="107"/>
        <v>0</v>
      </c>
      <c r="P394" s="36">
        <f t="shared" ca="1" si="108"/>
        <v>5</v>
      </c>
      <c r="Q394" s="36">
        <f t="shared" ca="1" si="109"/>
        <v>6</v>
      </c>
      <c r="R394" s="36">
        <f t="shared" ca="1" si="112"/>
        <v>493</v>
      </c>
      <c r="S394" s="36">
        <f t="shared" ca="1" si="113"/>
        <v>21</v>
      </c>
      <c r="T394" s="36">
        <f t="shared" ca="1" si="114"/>
        <v>11</v>
      </c>
      <c r="U394" s="36">
        <f t="shared" ca="1" si="110"/>
        <v>11</v>
      </c>
      <c r="V394" s="39"/>
      <c r="W394" s="38">
        <f t="shared" ca="1" si="100"/>
        <v>4</v>
      </c>
      <c r="X394" s="38">
        <f t="shared" ca="1" si="101"/>
        <v>1</v>
      </c>
      <c r="Y394" s="38">
        <f t="shared" ca="1" si="103"/>
        <v>0</v>
      </c>
      <c r="Z394" s="38">
        <f t="shared" ca="1" si="102"/>
        <v>5</v>
      </c>
      <c r="AA394" s="38"/>
      <c r="AB394" s="36" t="str">
        <f t="shared" ca="1" si="115"/>
        <v>Rutas_6</v>
      </c>
      <c r="AC394" t="str">
        <f ca="1">SUBSTITUTE(OFFSET('Todas paradas'!K$1,R394+W394-1,0),"/","_")</f>
        <v>Ruta 4_6</v>
      </c>
      <c r="AD394" t="str">
        <f ca="1">IF(X394,OFFSET('Todas paradas'!L$1,R394+W394-1,0),OFFSET('Todas paradas'!Q$1,R394+W394-1,0))</f>
        <v>Avd. América, nº 11 (frente Plaza Canteras - Pd. Bus)</v>
      </c>
      <c r="AE394" s="36" t="str">
        <f ca="1">IF(X394,OFFSET('Todas paradas'!M$1,R394+W394-1,0),"")</f>
        <v>04:53</v>
      </c>
      <c r="AF394" s="36" t="str">
        <f ca="1">IF(X394,OFFSET('Todas paradas'!N$1,R394+W394-1,0),"")</f>
        <v>12:51</v>
      </c>
      <c r="AG394" s="36" t="str">
        <f ca="1">IF(X394,OFFSET('Todas paradas'!O$1,R394+W394-1,0),"")</f>
        <v>20:53</v>
      </c>
      <c r="AH394" s="36" t="str">
        <f ca="1">IF(X394,OFFSET('Todas paradas'!P$1,R394+W394-1,0),"")</f>
        <v>06:51</v>
      </c>
    </row>
    <row r="395" spans="11:34" x14ac:dyDescent="0.25">
      <c r="K395" s="36">
        <f t="shared" si="104"/>
        <v>393</v>
      </c>
      <c r="L395" s="36">
        <f t="shared" ca="1" si="111"/>
        <v>382</v>
      </c>
      <c r="M395" s="38">
        <f t="shared" ca="1" si="105"/>
        <v>6</v>
      </c>
      <c r="N395" s="38">
        <f t="shared" ca="1" si="106"/>
        <v>12</v>
      </c>
      <c r="O395" s="36">
        <f t="shared" ca="1" si="107"/>
        <v>0</v>
      </c>
      <c r="P395" s="36">
        <f t="shared" ca="1" si="108"/>
        <v>5</v>
      </c>
      <c r="Q395" s="36">
        <f t="shared" ca="1" si="109"/>
        <v>6</v>
      </c>
      <c r="R395" s="36">
        <f t="shared" ca="1" si="112"/>
        <v>493</v>
      </c>
      <c r="S395" s="36">
        <f t="shared" ca="1" si="113"/>
        <v>21</v>
      </c>
      <c r="T395" s="36">
        <f t="shared" ca="1" si="114"/>
        <v>11</v>
      </c>
      <c r="U395" s="36">
        <f t="shared" ca="1" si="110"/>
        <v>11</v>
      </c>
      <c r="V395" s="39"/>
      <c r="W395" s="38">
        <f t="shared" ca="1" si="100"/>
        <v>5</v>
      </c>
      <c r="X395" s="38">
        <f t="shared" ca="1" si="101"/>
        <v>1</v>
      </c>
      <c r="Y395" s="38">
        <f t="shared" ca="1" si="103"/>
        <v>0</v>
      </c>
      <c r="Z395" s="38">
        <f t="shared" ca="1" si="102"/>
        <v>6</v>
      </c>
      <c r="AA395" s="38"/>
      <c r="AB395" s="36" t="str">
        <f t="shared" ca="1" si="115"/>
        <v>Rutas_6</v>
      </c>
      <c r="AC395" t="str">
        <f ca="1">SUBSTITUTE(OFFSET('Todas paradas'!K$1,R395+W395-1,0),"/","_")</f>
        <v>Ruta 4_6</v>
      </c>
      <c r="AD395" t="str">
        <f ca="1">IF(X395,OFFSET('Todas paradas'!L$1,R395+W395-1,0),OFFSET('Todas paradas'!Q$1,R395+W395-1,0))</f>
        <v>Avd. San José (esq. C/ Bellavista - Pd. Bus)</v>
      </c>
      <c r="AE395" s="36" t="str">
        <f ca="1">IF(X395,OFFSET('Todas paradas'!M$1,R395+W395-1,0),"")</f>
        <v>04:55</v>
      </c>
      <c r="AF395" s="36" t="str">
        <f ca="1">IF(X395,OFFSET('Todas paradas'!N$1,R395+W395-1,0),"")</f>
        <v>12:54</v>
      </c>
      <c r="AG395" s="36" t="str">
        <f ca="1">IF(X395,OFFSET('Todas paradas'!O$1,R395+W395-1,0),"")</f>
        <v>20:55</v>
      </c>
      <c r="AH395" s="36" t="str">
        <f ca="1">IF(X395,OFFSET('Todas paradas'!P$1,R395+W395-1,0),"")</f>
        <v>06:54</v>
      </c>
    </row>
    <row r="396" spans="11:34" x14ac:dyDescent="0.25">
      <c r="K396" s="36">
        <f t="shared" si="104"/>
        <v>394</v>
      </c>
      <c r="L396" s="36">
        <f t="shared" ca="1" si="111"/>
        <v>383</v>
      </c>
      <c r="M396" s="38">
        <f t="shared" ca="1" si="105"/>
        <v>7</v>
      </c>
      <c r="N396" s="38">
        <f t="shared" ca="1" si="106"/>
        <v>12</v>
      </c>
      <c r="O396" s="36">
        <f t="shared" ca="1" si="107"/>
        <v>0</v>
      </c>
      <c r="P396" s="36">
        <f t="shared" ca="1" si="108"/>
        <v>5</v>
      </c>
      <c r="Q396" s="36">
        <f t="shared" ca="1" si="109"/>
        <v>6</v>
      </c>
      <c r="R396" s="36">
        <f t="shared" ca="1" si="112"/>
        <v>493</v>
      </c>
      <c r="S396" s="36">
        <f t="shared" ca="1" si="113"/>
        <v>21</v>
      </c>
      <c r="T396" s="36">
        <f t="shared" ca="1" si="114"/>
        <v>11</v>
      </c>
      <c r="U396" s="36">
        <f t="shared" ca="1" si="110"/>
        <v>11</v>
      </c>
      <c r="V396" s="39"/>
      <c r="W396" s="38">
        <f t="shared" ca="1" si="100"/>
        <v>6</v>
      </c>
      <c r="X396" s="38">
        <f t="shared" ca="1" si="101"/>
        <v>1</v>
      </c>
      <c r="Y396" s="38">
        <f t="shared" ca="1" si="103"/>
        <v>0</v>
      </c>
      <c r="Z396" s="38">
        <f t="shared" ca="1" si="102"/>
        <v>7</v>
      </c>
      <c r="AA396" s="38"/>
      <c r="AB396" s="36" t="str">
        <f t="shared" ca="1" si="115"/>
        <v>Rutas_6</v>
      </c>
      <c r="AC396" t="str">
        <f ca="1">SUBSTITUTE(OFFSET('Todas paradas'!K$1,R396+W396-1,0),"/","_")</f>
        <v>Ruta 4_6</v>
      </c>
      <c r="AD396" t="str">
        <f ca="1">IF(X396,OFFSET('Todas paradas'!L$1,R396+W396-1,0),OFFSET('Todas paradas'!Q$1,R396+W396-1,0))</f>
        <v>Avenida San José, nº 97 (Pd. Bus)</v>
      </c>
      <c r="AE396" s="36" t="str">
        <f ca="1">IF(X396,OFFSET('Todas paradas'!M$1,R396+W396-1,0),"")</f>
        <v>04:56</v>
      </c>
      <c r="AF396" s="36" t="str">
        <f ca="1">IF(X396,OFFSET('Todas paradas'!N$1,R396+W396-1,0),"")</f>
        <v>12:55</v>
      </c>
      <c r="AG396" s="36" t="str">
        <f ca="1">IF(X396,OFFSET('Todas paradas'!O$1,R396+W396-1,0),"")</f>
        <v>20:56</v>
      </c>
      <c r="AH396" s="36" t="str">
        <f ca="1">IF(X396,OFFSET('Todas paradas'!P$1,R396+W396-1,0),"")</f>
        <v>06:55</v>
      </c>
    </row>
    <row r="397" spans="11:34" x14ac:dyDescent="0.25">
      <c r="K397" s="36">
        <f t="shared" si="104"/>
        <v>395</v>
      </c>
      <c r="L397" s="36">
        <f t="shared" ca="1" si="111"/>
        <v>384</v>
      </c>
      <c r="M397" s="38">
        <f t="shared" ca="1" si="105"/>
        <v>8</v>
      </c>
      <c r="N397" s="38">
        <f t="shared" ca="1" si="106"/>
        <v>12</v>
      </c>
      <c r="O397" s="36">
        <f t="shared" ca="1" si="107"/>
        <v>0</v>
      </c>
      <c r="P397" s="36">
        <f t="shared" ca="1" si="108"/>
        <v>5</v>
      </c>
      <c r="Q397" s="36">
        <f t="shared" ca="1" si="109"/>
        <v>6</v>
      </c>
      <c r="R397" s="36">
        <f t="shared" ca="1" si="112"/>
        <v>493</v>
      </c>
      <c r="S397" s="36">
        <f t="shared" ca="1" si="113"/>
        <v>21</v>
      </c>
      <c r="T397" s="36">
        <f t="shared" ca="1" si="114"/>
        <v>11</v>
      </c>
      <c r="U397" s="36">
        <f t="shared" ca="1" si="110"/>
        <v>11</v>
      </c>
      <c r="V397" s="39"/>
      <c r="W397" s="38">
        <f t="shared" ca="1" si="100"/>
        <v>7</v>
      </c>
      <c r="X397" s="38">
        <f t="shared" ca="1" si="101"/>
        <v>1</v>
      </c>
      <c r="Y397" s="38">
        <f t="shared" ca="1" si="103"/>
        <v>0</v>
      </c>
      <c r="Z397" s="38">
        <f t="shared" ca="1" si="102"/>
        <v>8</v>
      </c>
      <c r="AA397" s="38"/>
      <c r="AB397" s="36" t="str">
        <f t="shared" ca="1" si="115"/>
        <v>Rutas_6</v>
      </c>
      <c r="AC397" t="str">
        <f ca="1">SUBSTITUTE(OFFSET('Todas paradas'!K$1,R397+W397-1,0),"/","_")</f>
        <v>Ruta 4_6</v>
      </c>
      <c r="AD397" t="str">
        <f ca="1">IF(X397,OFFSET('Todas paradas'!L$1,R397+W397-1,0),OFFSET('Todas paradas'!Q$1,R397+W397-1,0))</f>
        <v>Avd. San José, nº 3 (esq. Miguel Servet - Pd. Bus)</v>
      </c>
      <c r="AE397" s="36" t="str">
        <f ca="1">IF(X397,OFFSET('Todas paradas'!M$1,R397+W397-1,0),"")</f>
        <v>04:57</v>
      </c>
      <c r="AF397" s="36" t="str">
        <f ca="1">IF(X397,OFFSET('Todas paradas'!N$1,R397+W397-1,0),"")</f>
        <v>12:56</v>
      </c>
      <c r="AG397" s="36" t="str">
        <f ca="1">IF(X397,OFFSET('Todas paradas'!O$1,R397+W397-1,0),"")</f>
        <v>20:57</v>
      </c>
      <c r="AH397" s="36" t="str">
        <f ca="1">IF(X397,OFFSET('Todas paradas'!P$1,R397+W397-1,0),"")</f>
        <v>06:56</v>
      </c>
    </row>
    <row r="398" spans="11:34" x14ac:dyDescent="0.25">
      <c r="K398" s="36">
        <f t="shared" si="104"/>
        <v>396</v>
      </c>
      <c r="L398" s="36">
        <f t="shared" ca="1" si="111"/>
        <v>385</v>
      </c>
      <c r="M398" s="38">
        <f t="shared" ca="1" si="105"/>
        <v>9</v>
      </c>
      <c r="N398" s="38">
        <f t="shared" ca="1" si="106"/>
        <v>12</v>
      </c>
      <c r="O398" s="36">
        <f t="shared" ca="1" si="107"/>
        <v>0</v>
      </c>
      <c r="P398" s="36">
        <f t="shared" ca="1" si="108"/>
        <v>5</v>
      </c>
      <c r="Q398" s="36">
        <f t="shared" ca="1" si="109"/>
        <v>6</v>
      </c>
      <c r="R398" s="36">
        <f t="shared" ca="1" si="112"/>
        <v>493</v>
      </c>
      <c r="S398" s="36">
        <f t="shared" ca="1" si="113"/>
        <v>21</v>
      </c>
      <c r="T398" s="36">
        <f t="shared" ca="1" si="114"/>
        <v>11</v>
      </c>
      <c r="U398" s="36">
        <f t="shared" ca="1" si="110"/>
        <v>11</v>
      </c>
      <c r="V398" s="39"/>
      <c r="W398" s="38">
        <f t="shared" ca="1" si="100"/>
        <v>8</v>
      </c>
      <c r="X398" s="38">
        <f t="shared" ca="1" si="101"/>
        <v>1</v>
      </c>
      <c r="Y398" s="38">
        <f t="shared" ca="1" si="103"/>
        <v>0</v>
      </c>
      <c r="Z398" s="38">
        <f t="shared" ca="1" si="102"/>
        <v>9</v>
      </c>
      <c r="AA398" s="38"/>
      <c r="AB398" s="36" t="str">
        <f t="shared" ca="1" si="115"/>
        <v>Rutas_6</v>
      </c>
      <c r="AC398" t="str">
        <f ca="1">SUBSTITUTE(OFFSET('Todas paradas'!K$1,R398+W398-1,0),"/","_")</f>
        <v>Ruta 4_6</v>
      </c>
      <c r="AD398" t="str">
        <f ca="1">IF(X398,OFFSET('Todas paradas'!L$1,R398+W398-1,0),OFFSET('Todas paradas'!Q$1,R398+W398-1,0))</f>
        <v>Compromiso Caspe, nº 48 - Pd. Bus (esq. Dr Iranzo)</v>
      </c>
      <c r="AE398" s="36" t="str">
        <f ca="1">IF(X398,OFFSET('Todas paradas'!M$1,R398+W398-1,0),"")</f>
        <v>04:58</v>
      </c>
      <c r="AF398" s="36" t="str">
        <f ca="1">IF(X398,OFFSET('Todas paradas'!N$1,R398+W398-1,0),"")</f>
        <v>12:57</v>
      </c>
      <c r="AG398" s="36" t="str">
        <f ca="1">IF(X398,OFFSET('Todas paradas'!O$1,R398+W398-1,0),"")</f>
        <v>20:58</v>
      </c>
      <c r="AH398" s="36" t="str">
        <f ca="1">IF(X398,OFFSET('Todas paradas'!P$1,R398+W398-1,0),"")</f>
        <v>06:57</v>
      </c>
    </row>
    <row r="399" spans="11:34" x14ac:dyDescent="0.25">
      <c r="K399" s="36">
        <f t="shared" si="104"/>
        <v>397</v>
      </c>
      <c r="L399" s="36">
        <f t="shared" ca="1" si="111"/>
        <v>386</v>
      </c>
      <c r="M399" s="38">
        <f t="shared" ca="1" si="105"/>
        <v>10</v>
      </c>
      <c r="N399" s="38">
        <f t="shared" ca="1" si="106"/>
        <v>12</v>
      </c>
      <c r="O399" s="36">
        <f t="shared" ca="1" si="107"/>
        <v>0</v>
      </c>
      <c r="P399" s="36">
        <f t="shared" ca="1" si="108"/>
        <v>5</v>
      </c>
      <c r="Q399" s="36">
        <f t="shared" ca="1" si="109"/>
        <v>6</v>
      </c>
      <c r="R399" s="36">
        <f t="shared" ca="1" si="112"/>
        <v>493</v>
      </c>
      <c r="S399" s="36">
        <f t="shared" ca="1" si="113"/>
        <v>21</v>
      </c>
      <c r="T399" s="36">
        <f t="shared" ca="1" si="114"/>
        <v>11</v>
      </c>
      <c r="U399" s="36">
        <f t="shared" ca="1" si="110"/>
        <v>11</v>
      </c>
      <c r="V399" s="39"/>
      <c r="W399" s="38">
        <f t="shared" ca="1" si="100"/>
        <v>9</v>
      </c>
      <c r="X399" s="38">
        <f t="shared" ca="1" si="101"/>
        <v>1</v>
      </c>
      <c r="Y399" s="38">
        <f t="shared" ca="1" si="103"/>
        <v>0</v>
      </c>
      <c r="Z399" s="38">
        <f t="shared" ca="1" si="102"/>
        <v>10</v>
      </c>
      <c r="AA399" s="38"/>
      <c r="AB399" s="36" t="str">
        <f t="shared" ca="1" si="115"/>
        <v>Rutas_6</v>
      </c>
      <c r="AC399" t="str">
        <f ca="1">SUBSTITUTE(OFFSET('Todas paradas'!K$1,R399+W399-1,0),"/","_")</f>
        <v>Ruta 4_6</v>
      </c>
      <c r="AD399" t="str">
        <f ca="1">IF(X399,OFFSET('Todas paradas'!L$1,R399+W399-1,0),OFFSET('Todas paradas'!Q$1,R399+W399-1,0))</f>
        <v>Compromiso de Caspe, nº 76 (Pd. Bus)</v>
      </c>
      <c r="AE399" s="36" t="str">
        <f ca="1">IF(X399,OFFSET('Todas paradas'!M$1,R399+W399-1,0),"")</f>
        <v>05:00</v>
      </c>
      <c r="AF399" s="36" t="str">
        <f ca="1">IF(X399,OFFSET('Todas paradas'!N$1,R399+W399-1,0),"")</f>
        <v>13:00</v>
      </c>
      <c r="AG399" s="36" t="str">
        <f ca="1">IF(X399,OFFSET('Todas paradas'!O$1,R399+W399-1,0),"")</f>
        <v>21:00</v>
      </c>
      <c r="AH399" s="36" t="str">
        <f ca="1">IF(X399,OFFSET('Todas paradas'!P$1,R399+W399-1,0),"")</f>
        <v>07:00</v>
      </c>
    </row>
    <row r="400" spans="11:34" x14ac:dyDescent="0.25">
      <c r="K400" s="36">
        <f t="shared" si="104"/>
        <v>398</v>
      </c>
      <c r="L400" s="36">
        <f t="shared" ca="1" si="111"/>
        <v>387</v>
      </c>
      <c r="M400" s="38">
        <f t="shared" ca="1" si="105"/>
        <v>11</v>
      </c>
      <c r="N400" s="38">
        <f t="shared" ca="1" si="106"/>
        <v>12</v>
      </c>
      <c r="O400" s="36">
        <f t="shared" ca="1" si="107"/>
        <v>0</v>
      </c>
      <c r="P400" s="36">
        <f t="shared" ca="1" si="108"/>
        <v>5</v>
      </c>
      <c r="Q400" s="36">
        <f t="shared" ca="1" si="109"/>
        <v>6</v>
      </c>
      <c r="R400" s="36">
        <f t="shared" ca="1" si="112"/>
        <v>493</v>
      </c>
      <c r="S400" s="36">
        <f t="shared" ca="1" si="113"/>
        <v>21</v>
      </c>
      <c r="T400" s="36">
        <f t="shared" ca="1" si="114"/>
        <v>11</v>
      </c>
      <c r="U400" s="36">
        <f t="shared" ca="1" si="110"/>
        <v>11</v>
      </c>
      <c r="V400" s="39"/>
      <c r="W400" s="38">
        <f t="shared" ca="1" si="100"/>
        <v>10</v>
      </c>
      <c r="X400" s="38">
        <f t="shared" ca="1" si="101"/>
        <v>1</v>
      </c>
      <c r="Y400" s="38">
        <f t="shared" ca="1" si="103"/>
        <v>0</v>
      </c>
      <c r="Z400" s="38">
        <f t="shared" ca="1" si="102"/>
        <v>11</v>
      </c>
      <c r="AA400" s="38"/>
      <c r="AB400" s="36" t="str">
        <f t="shared" ca="1" si="115"/>
        <v>Rutas_6</v>
      </c>
      <c r="AC400" t="str">
        <f ca="1">SUBSTITUTE(OFFSET('Todas paradas'!K$1,R400+W400-1,0),"/","_")</f>
        <v>Ruta 4_6</v>
      </c>
      <c r="AD400" t="str">
        <f ca="1">IF(X400,OFFSET('Todas paradas'!L$1,R400+W400-1,0),OFFSET('Todas paradas'!Q$1,R400+W400-1,0))</f>
        <v>Opel Planta en Figueruelas</v>
      </c>
      <c r="AE400" s="36" t="str">
        <f ca="1">IF(X400,OFFSET('Todas paradas'!M$1,R400+W400-1,0),"")</f>
        <v>05:30</v>
      </c>
      <c r="AF400" s="36" t="str">
        <f ca="1">IF(X400,OFFSET('Todas paradas'!N$1,R400+W400-1,0),"")</f>
        <v>13:30</v>
      </c>
      <c r="AG400" s="36" t="str">
        <f ca="1">IF(X400,OFFSET('Todas paradas'!O$1,R400+W400-1,0),"")</f>
        <v>21:30</v>
      </c>
      <c r="AH400" s="36" t="str">
        <f ca="1">IF(X400,OFFSET('Todas paradas'!P$1,R400+W400-1,0),"")</f>
        <v>07:30</v>
      </c>
    </row>
    <row r="401" spans="11:34" x14ac:dyDescent="0.25">
      <c r="K401" s="36">
        <f t="shared" si="104"/>
        <v>399</v>
      </c>
      <c r="L401" s="36">
        <f t="shared" ca="1" si="111"/>
        <v>388</v>
      </c>
      <c r="M401" s="38">
        <f t="shared" ca="1" si="105"/>
        <v>12</v>
      </c>
      <c r="N401" s="38">
        <f t="shared" ca="1" si="106"/>
        <v>12</v>
      </c>
      <c r="O401" s="36">
        <f t="shared" ca="1" si="107"/>
        <v>0</v>
      </c>
      <c r="P401" s="36">
        <f t="shared" ca="1" si="108"/>
        <v>5</v>
      </c>
      <c r="Q401" s="36">
        <f t="shared" ca="1" si="109"/>
        <v>6</v>
      </c>
      <c r="R401" s="36">
        <f t="shared" ca="1" si="112"/>
        <v>493</v>
      </c>
      <c r="S401" s="36">
        <f t="shared" ca="1" si="113"/>
        <v>21</v>
      </c>
      <c r="T401" s="36">
        <f t="shared" ca="1" si="114"/>
        <v>11</v>
      </c>
      <c r="U401" s="36">
        <f t="shared" ca="1" si="110"/>
        <v>11</v>
      </c>
      <c r="V401" s="39"/>
      <c r="W401" s="38">
        <f t="shared" ca="1" si="100"/>
        <v>1</v>
      </c>
      <c r="X401" s="38">
        <f t="shared" ca="1" si="101"/>
        <v>0</v>
      </c>
      <c r="Y401" s="38">
        <f t="shared" ca="1" si="103"/>
        <v>1</v>
      </c>
      <c r="Z401" s="38">
        <f t="shared" ca="1" si="102"/>
        <v>12</v>
      </c>
      <c r="AA401" s="38"/>
      <c r="AB401" s="36" t="str">
        <f t="shared" ca="1" si="115"/>
        <v>Rutas_6</v>
      </c>
      <c r="AC401" t="str">
        <f ca="1">SUBSTITUTE(OFFSET('Todas paradas'!K$1,R401+W401-1,0),"/","_")</f>
        <v>Ruta 4_6</v>
      </c>
      <c r="AD401" t="str">
        <f ca="1">IF(X401,OFFSET('Todas paradas'!L$1,R401+W401-1,0),OFFSET('Todas paradas'!Q$1,R401+W401-1,0))</f>
        <v>Opel Planta en Figueruelas</v>
      </c>
      <c r="AE401" s="36" t="str">
        <f ca="1">IF(X401,OFFSET('Todas paradas'!M$1,R401+W401-1,0),"")</f>
        <v/>
      </c>
      <c r="AF401" s="36" t="str">
        <f ca="1">IF(X401,OFFSET('Todas paradas'!N$1,R401+W401-1,0),"")</f>
        <v/>
      </c>
      <c r="AG401" s="36" t="str">
        <f ca="1">IF(X401,OFFSET('Todas paradas'!O$1,R401+W401-1,0),"")</f>
        <v/>
      </c>
      <c r="AH401" s="36" t="str">
        <f ca="1">IF(X401,OFFSET('Todas paradas'!P$1,R401+W401-1,0),"")</f>
        <v/>
      </c>
    </row>
    <row r="402" spans="11:34" x14ac:dyDescent="0.25">
      <c r="K402" s="36">
        <f t="shared" si="104"/>
        <v>400</v>
      </c>
      <c r="L402" s="36">
        <f t="shared" ca="1" si="111"/>
        <v>389</v>
      </c>
      <c r="M402" s="38">
        <f t="shared" ca="1" si="105"/>
        <v>13</v>
      </c>
      <c r="N402" s="38">
        <f t="shared" ca="1" si="106"/>
        <v>12</v>
      </c>
      <c r="O402" s="36">
        <f t="shared" ca="1" si="107"/>
        <v>0</v>
      </c>
      <c r="P402" s="36">
        <f t="shared" ca="1" si="108"/>
        <v>5</v>
      </c>
      <c r="Q402" s="36">
        <f t="shared" ca="1" si="109"/>
        <v>6</v>
      </c>
      <c r="R402" s="36">
        <f t="shared" ca="1" si="112"/>
        <v>493</v>
      </c>
      <c r="S402" s="36">
        <f t="shared" ca="1" si="113"/>
        <v>21</v>
      </c>
      <c r="T402" s="36">
        <f t="shared" ca="1" si="114"/>
        <v>11</v>
      </c>
      <c r="U402" s="36">
        <f t="shared" ca="1" si="110"/>
        <v>11</v>
      </c>
      <c r="V402" s="39"/>
      <c r="W402" s="38">
        <f t="shared" ca="1" si="100"/>
        <v>2</v>
      </c>
      <c r="X402" s="38">
        <f t="shared" ca="1" si="101"/>
        <v>0</v>
      </c>
      <c r="Y402" s="38">
        <f t="shared" ca="1" si="103"/>
        <v>1</v>
      </c>
      <c r="Z402" s="38">
        <f t="shared" ca="1" si="102"/>
        <v>13</v>
      </c>
      <c r="AA402" s="38"/>
      <c r="AB402" s="36" t="str">
        <f t="shared" ca="1" si="115"/>
        <v>Rutas_6</v>
      </c>
      <c r="AC402" t="str">
        <f ca="1">SUBSTITUTE(OFFSET('Todas paradas'!K$1,R402+W402-1,0),"/","_")</f>
        <v>Ruta 4_6</v>
      </c>
      <c r="AD402" t="str">
        <f ca="1">IF(X402,OFFSET('Todas paradas'!L$1,R402+W402-1,0),OFFSET('Todas paradas'!Q$1,R402+W402-1,0))</f>
        <v>P. Venecia: Calle Tiziano (esq. Paolo Veronese)</v>
      </c>
      <c r="AE402" s="36" t="str">
        <f ca="1">IF(X402,OFFSET('Todas paradas'!M$1,R402+W402-1,0),"")</f>
        <v/>
      </c>
      <c r="AF402" s="36" t="str">
        <f ca="1">IF(X402,OFFSET('Todas paradas'!N$1,R402+W402-1,0),"")</f>
        <v/>
      </c>
      <c r="AG402" s="36" t="str">
        <f ca="1">IF(X402,OFFSET('Todas paradas'!O$1,R402+W402-1,0),"")</f>
        <v/>
      </c>
      <c r="AH402" s="36" t="str">
        <f ca="1">IF(X402,OFFSET('Todas paradas'!P$1,R402+W402-1,0),"")</f>
        <v/>
      </c>
    </row>
    <row r="403" spans="11:34" x14ac:dyDescent="0.25">
      <c r="K403" s="36">
        <f t="shared" si="104"/>
        <v>401</v>
      </c>
      <c r="L403" s="36">
        <f t="shared" ca="1" si="111"/>
        <v>390</v>
      </c>
      <c r="M403" s="38">
        <f t="shared" ca="1" si="105"/>
        <v>14</v>
      </c>
      <c r="N403" s="38">
        <f t="shared" ca="1" si="106"/>
        <v>12</v>
      </c>
      <c r="O403" s="36">
        <f t="shared" ca="1" si="107"/>
        <v>0</v>
      </c>
      <c r="P403" s="36">
        <f t="shared" ca="1" si="108"/>
        <v>5</v>
      </c>
      <c r="Q403" s="36">
        <f t="shared" ca="1" si="109"/>
        <v>6</v>
      </c>
      <c r="R403" s="36">
        <f t="shared" ca="1" si="112"/>
        <v>493</v>
      </c>
      <c r="S403" s="36">
        <f t="shared" ca="1" si="113"/>
        <v>21</v>
      </c>
      <c r="T403" s="36">
        <f t="shared" ca="1" si="114"/>
        <v>11</v>
      </c>
      <c r="U403" s="36">
        <f t="shared" ca="1" si="110"/>
        <v>11</v>
      </c>
      <c r="V403" s="39"/>
      <c r="W403" s="38">
        <f t="shared" ca="1" si="100"/>
        <v>3</v>
      </c>
      <c r="X403" s="38">
        <f t="shared" ca="1" si="101"/>
        <v>0</v>
      </c>
      <c r="Y403" s="38">
        <f t="shared" ca="1" si="103"/>
        <v>1</v>
      </c>
      <c r="Z403" s="38">
        <f t="shared" ca="1" si="102"/>
        <v>14</v>
      </c>
      <c r="AA403" s="38"/>
      <c r="AB403" s="36" t="str">
        <f t="shared" ca="1" si="115"/>
        <v>Rutas_6</v>
      </c>
      <c r="AC403" t="str">
        <f ca="1">SUBSTITUTE(OFFSET('Todas paradas'!K$1,R403+W403-1,0),"/","_")</f>
        <v>Ruta 4_6</v>
      </c>
      <c r="AD403" t="str">
        <f ca="1">IF(X403,OFFSET('Todas paradas'!L$1,R403+W403-1,0),OFFSET('Todas paradas'!Q$1,R403+W403-1,0))</f>
        <v>Cuarta Avenida, nº 23 ( Pd. Bus)</v>
      </c>
      <c r="AE403" s="36" t="str">
        <f ca="1">IF(X403,OFFSET('Todas paradas'!M$1,R403+W403-1,0),"")</f>
        <v/>
      </c>
      <c r="AF403" s="36" t="str">
        <f ca="1">IF(X403,OFFSET('Todas paradas'!N$1,R403+W403-1,0),"")</f>
        <v/>
      </c>
      <c r="AG403" s="36" t="str">
        <f ca="1">IF(X403,OFFSET('Todas paradas'!O$1,R403+W403-1,0),"")</f>
        <v/>
      </c>
      <c r="AH403" s="36" t="str">
        <f ca="1">IF(X403,OFFSET('Todas paradas'!P$1,R403+W403-1,0),"")</f>
        <v/>
      </c>
    </row>
    <row r="404" spans="11:34" x14ac:dyDescent="0.25">
      <c r="K404" s="36">
        <f t="shared" si="104"/>
        <v>402</v>
      </c>
      <c r="L404" s="36">
        <f t="shared" ca="1" si="111"/>
        <v>391</v>
      </c>
      <c r="M404" s="38">
        <f t="shared" ca="1" si="105"/>
        <v>15</v>
      </c>
      <c r="N404" s="38">
        <f t="shared" ca="1" si="106"/>
        <v>12</v>
      </c>
      <c r="O404" s="36">
        <f t="shared" ca="1" si="107"/>
        <v>0</v>
      </c>
      <c r="P404" s="36">
        <f t="shared" ca="1" si="108"/>
        <v>5</v>
      </c>
      <c r="Q404" s="36">
        <f t="shared" ca="1" si="109"/>
        <v>6</v>
      </c>
      <c r="R404" s="36">
        <f t="shared" ca="1" si="112"/>
        <v>493</v>
      </c>
      <c r="S404" s="36">
        <f t="shared" ca="1" si="113"/>
        <v>21</v>
      </c>
      <c r="T404" s="36">
        <f t="shared" ca="1" si="114"/>
        <v>11</v>
      </c>
      <c r="U404" s="36">
        <f t="shared" ca="1" si="110"/>
        <v>11</v>
      </c>
      <c r="V404" s="39"/>
      <c r="W404" s="38">
        <f t="shared" ca="1" si="100"/>
        <v>4</v>
      </c>
      <c r="X404" s="38">
        <f t="shared" ca="1" si="101"/>
        <v>0</v>
      </c>
      <c r="Y404" s="38">
        <f t="shared" ca="1" si="103"/>
        <v>1</v>
      </c>
      <c r="Z404" s="38">
        <f t="shared" ca="1" si="102"/>
        <v>15</v>
      </c>
      <c r="AA404" s="38"/>
      <c r="AB404" s="36" t="str">
        <f t="shared" ca="1" si="115"/>
        <v>Rutas_6</v>
      </c>
      <c r="AC404" t="str">
        <f ca="1">SUBSTITUTE(OFFSET('Todas paradas'!K$1,R404+W404-1,0),"/","_")</f>
        <v>Ruta 4_6</v>
      </c>
      <c r="AD404" t="str">
        <f ca="1">IF(X404,OFFSET('Todas paradas'!L$1,R404+W404-1,0),OFFSET('Todas paradas'!Q$1,R404+W404-1,0))</f>
        <v>Avd. América (esq. C/ Pontevedra - Pd. Bus))</v>
      </c>
      <c r="AE404" s="36" t="str">
        <f ca="1">IF(X404,OFFSET('Todas paradas'!M$1,R404+W404-1,0),"")</f>
        <v/>
      </c>
      <c r="AF404" s="36" t="str">
        <f ca="1">IF(X404,OFFSET('Todas paradas'!N$1,R404+W404-1,0),"")</f>
        <v/>
      </c>
      <c r="AG404" s="36" t="str">
        <f ca="1">IF(X404,OFFSET('Todas paradas'!O$1,R404+W404-1,0),"")</f>
        <v/>
      </c>
      <c r="AH404" s="36" t="str">
        <f ca="1">IF(X404,OFFSET('Todas paradas'!P$1,R404+W404-1,0),"")</f>
        <v/>
      </c>
    </row>
    <row r="405" spans="11:34" x14ac:dyDescent="0.25">
      <c r="K405" s="36">
        <f t="shared" si="104"/>
        <v>403</v>
      </c>
      <c r="L405" s="36">
        <f t="shared" ca="1" si="111"/>
        <v>392</v>
      </c>
      <c r="M405" s="38">
        <f t="shared" ca="1" si="105"/>
        <v>16</v>
      </c>
      <c r="N405" s="38">
        <f t="shared" ca="1" si="106"/>
        <v>12</v>
      </c>
      <c r="O405" s="36">
        <f t="shared" ca="1" si="107"/>
        <v>0</v>
      </c>
      <c r="P405" s="36">
        <f t="shared" ca="1" si="108"/>
        <v>5</v>
      </c>
      <c r="Q405" s="36">
        <f t="shared" ca="1" si="109"/>
        <v>6</v>
      </c>
      <c r="R405" s="36">
        <f t="shared" ca="1" si="112"/>
        <v>493</v>
      </c>
      <c r="S405" s="36">
        <f t="shared" ca="1" si="113"/>
        <v>21</v>
      </c>
      <c r="T405" s="36">
        <f t="shared" ca="1" si="114"/>
        <v>11</v>
      </c>
      <c r="U405" s="36">
        <f t="shared" ca="1" si="110"/>
        <v>11</v>
      </c>
      <c r="V405" s="39"/>
      <c r="W405" s="38">
        <f t="shared" ca="1" si="100"/>
        <v>5</v>
      </c>
      <c r="X405" s="38">
        <f t="shared" ca="1" si="101"/>
        <v>0</v>
      </c>
      <c r="Y405" s="38">
        <f t="shared" ca="1" si="103"/>
        <v>1</v>
      </c>
      <c r="Z405" s="38">
        <f t="shared" ca="1" si="102"/>
        <v>16</v>
      </c>
      <c r="AA405" s="38"/>
      <c r="AB405" s="36" t="str">
        <f t="shared" ca="1" si="115"/>
        <v>Rutas_6</v>
      </c>
      <c r="AC405" t="str">
        <f ca="1">SUBSTITUTE(OFFSET('Todas paradas'!K$1,R405+W405-1,0),"/","_")</f>
        <v>Ruta 4_6</v>
      </c>
      <c r="AD405" t="str">
        <f ca="1">IF(X405,OFFSET('Todas paradas'!L$1,R405+W405-1,0),OFFSET('Todas paradas'!Q$1,R405+W405-1,0))</f>
        <v>Avd. América, nº 11 (frente Plaza Canteras)</v>
      </c>
      <c r="AE405" s="36" t="str">
        <f ca="1">IF(X405,OFFSET('Todas paradas'!M$1,R405+W405-1,0),"")</f>
        <v/>
      </c>
      <c r="AF405" s="36" t="str">
        <f ca="1">IF(X405,OFFSET('Todas paradas'!N$1,R405+W405-1,0),"")</f>
        <v/>
      </c>
      <c r="AG405" s="36" t="str">
        <f ca="1">IF(X405,OFFSET('Todas paradas'!O$1,R405+W405-1,0),"")</f>
        <v/>
      </c>
      <c r="AH405" s="36" t="str">
        <f ca="1">IF(X405,OFFSET('Todas paradas'!P$1,R405+W405-1,0),"")</f>
        <v/>
      </c>
    </row>
    <row r="406" spans="11:34" x14ac:dyDescent="0.25">
      <c r="K406" s="36">
        <f t="shared" si="104"/>
        <v>404</v>
      </c>
      <c r="L406" s="36">
        <f t="shared" ca="1" si="111"/>
        <v>393</v>
      </c>
      <c r="M406" s="38">
        <f t="shared" ca="1" si="105"/>
        <v>17</v>
      </c>
      <c r="N406" s="38">
        <f t="shared" ca="1" si="106"/>
        <v>12</v>
      </c>
      <c r="O406" s="36">
        <f t="shared" ca="1" si="107"/>
        <v>0</v>
      </c>
      <c r="P406" s="36">
        <f t="shared" ca="1" si="108"/>
        <v>5</v>
      </c>
      <c r="Q406" s="36">
        <f t="shared" ca="1" si="109"/>
        <v>6</v>
      </c>
      <c r="R406" s="36">
        <f t="shared" ca="1" si="112"/>
        <v>493</v>
      </c>
      <c r="S406" s="36">
        <f t="shared" ca="1" si="113"/>
        <v>21</v>
      </c>
      <c r="T406" s="36">
        <f t="shared" ca="1" si="114"/>
        <v>11</v>
      </c>
      <c r="U406" s="36">
        <f t="shared" ca="1" si="110"/>
        <v>11</v>
      </c>
      <c r="V406" s="39"/>
      <c r="W406" s="38">
        <f t="shared" ca="1" si="100"/>
        <v>6</v>
      </c>
      <c r="X406" s="38">
        <f t="shared" ca="1" si="101"/>
        <v>0</v>
      </c>
      <c r="Y406" s="38">
        <f t="shared" ca="1" si="103"/>
        <v>1</v>
      </c>
      <c r="Z406" s="38">
        <f t="shared" ca="1" si="102"/>
        <v>17</v>
      </c>
      <c r="AA406" s="38"/>
      <c r="AB406" s="36" t="str">
        <f t="shared" ca="1" si="115"/>
        <v>Rutas_6</v>
      </c>
      <c r="AC406" t="str">
        <f ca="1">SUBSTITUTE(OFFSET('Todas paradas'!K$1,R406+W406-1,0),"/","_")</f>
        <v>Ruta 4_6</v>
      </c>
      <c r="AD406" t="str">
        <f ca="1">IF(X406,OFFSET('Todas paradas'!L$1,R406+W406-1,0),OFFSET('Todas paradas'!Q$1,R406+W406-1,0))</f>
        <v>Avd. San José (esq. C/ Bellavista - Pd. Bus)</v>
      </c>
      <c r="AE406" s="36" t="str">
        <f ca="1">IF(X406,OFFSET('Todas paradas'!M$1,R406+W406-1,0),"")</f>
        <v/>
      </c>
      <c r="AF406" s="36" t="str">
        <f ca="1">IF(X406,OFFSET('Todas paradas'!N$1,R406+W406-1,0),"")</f>
        <v/>
      </c>
      <c r="AG406" s="36" t="str">
        <f ca="1">IF(X406,OFFSET('Todas paradas'!O$1,R406+W406-1,0),"")</f>
        <v/>
      </c>
      <c r="AH406" s="36" t="str">
        <f ca="1">IF(X406,OFFSET('Todas paradas'!P$1,R406+W406-1,0),"")</f>
        <v/>
      </c>
    </row>
    <row r="407" spans="11:34" x14ac:dyDescent="0.25">
      <c r="K407" s="36">
        <f t="shared" si="104"/>
        <v>405</v>
      </c>
      <c r="L407" s="36">
        <f t="shared" ca="1" si="111"/>
        <v>394</v>
      </c>
      <c r="M407" s="38">
        <f t="shared" ca="1" si="105"/>
        <v>18</v>
      </c>
      <c r="N407" s="38">
        <f t="shared" ca="1" si="106"/>
        <v>12</v>
      </c>
      <c r="O407" s="36">
        <f t="shared" ca="1" si="107"/>
        <v>0</v>
      </c>
      <c r="P407" s="36">
        <f t="shared" ca="1" si="108"/>
        <v>5</v>
      </c>
      <c r="Q407" s="36">
        <f t="shared" ca="1" si="109"/>
        <v>6</v>
      </c>
      <c r="R407" s="36">
        <f t="shared" ca="1" si="112"/>
        <v>493</v>
      </c>
      <c r="S407" s="36">
        <f t="shared" ca="1" si="113"/>
        <v>21</v>
      </c>
      <c r="T407" s="36">
        <f t="shared" ca="1" si="114"/>
        <v>11</v>
      </c>
      <c r="U407" s="36">
        <f t="shared" ca="1" si="110"/>
        <v>11</v>
      </c>
      <c r="V407" s="39"/>
      <c r="W407" s="38">
        <f t="shared" ca="1" si="100"/>
        <v>7</v>
      </c>
      <c r="X407" s="38">
        <f t="shared" ca="1" si="101"/>
        <v>0</v>
      </c>
      <c r="Y407" s="38">
        <f t="shared" ca="1" si="103"/>
        <v>1</v>
      </c>
      <c r="Z407" s="38">
        <f t="shared" ca="1" si="102"/>
        <v>18</v>
      </c>
      <c r="AA407" s="38"/>
      <c r="AB407" s="36" t="str">
        <f t="shared" ca="1" si="115"/>
        <v>Rutas_6</v>
      </c>
      <c r="AC407" t="str">
        <f ca="1">SUBSTITUTE(OFFSET('Todas paradas'!K$1,R407+W407-1,0),"/","_")</f>
        <v>Ruta 4_6</v>
      </c>
      <c r="AD407" t="str">
        <f ca="1">IF(X407,OFFSET('Todas paradas'!L$1,R407+W407-1,0),OFFSET('Todas paradas'!Q$1,R407+W407-1,0))</f>
        <v>Avenida San José, nº 97 (Pd. Bus)</v>
      </c>
      <c r="AE407" s="36" t="str">
        <f ca="1">IF(X407,OFFSET('Todas paradas'!M$1,R407+W407-1,0),"")</f>
        <v/>
      </c>
      <c r="AF407" s="36" t="str">
        <f ca="1">IF(X407,OFFSET('Todas paradas'!N$1,R407+W407-1,0),"")</f>
        <v/>
      </c>
      <c r="AG407" s="36" t="str">
        <f ca="1">IF(X407,OFFSET('Todas paradas'!O$1,R407+W407-1,0),"")</f>
        <v/>
      </c>
      <c r="AH407" s="36" t="str">
        <f ca="1">IF(X407,OFFSET('Todas paradas'!P$1,R407+W407-1,0),"")</f>
        <v/>
      </c>
    </row>
    <row r="408" spans="11:34" x14ac:dyDescent="0.25">
      <c r="K408" s="36">
        <f t="shared" si="104"/>
        <v>406</v>
      </c>
      <c r="L408" s="36">
        <f t="shared" ca="1" si="111"/>
        <v>395</v>
      </c>
      <c r="M408" s="38">
        <f t="shared" ca="1" si="105"/>
        <v>19</v>
      </c>
      <c r="N408" s="38">
        <f t="shared" ca="1" si="106"/>
        <v>12</v>
      </c>
      <c r="O408" s="36">
        <f t="shared" ca="1" si="107"/>
        <v>0</v>
      </c>
      <c r="P408" s="36">
        <f t="shared" ca="1" si="108"/>
        <v>5</v>
      </c>
      <c r="Q408" s="36">
        <f t="shared" ca="1" si="109"/>
        <v>6</v>
      </c>
      <c r="R408" s="36">
        <f t="shared" ca="1" si="112"/>
        <v>493</v>
      </c>
      <c r="S408" s="36">
        <f t="shared" ca="1" si="113"/>
        <v>21</v>
      </c>
      <c r="T408" s="36">
        <f t="shared" ca="1" si="114"/>
        <v>11</v>
      </c>
      <c r="U408" s="36">
        <f t="shared" ca="1" si="110"/>
        <v>11</v>
      </c>
      <c r="V408" s="39"/>
      <c r="W408" s="38">
        <f t="shared" ca="1" si="100"/>
        <v>8</v>
      </c>
      <c r="X408" s="38">
        <f t="shared" ca="1" si="101"/>
        <v>0</v>
      </c>
      <c r="Y408" s="38">
        <f t="shared" ca="1" si="103"/>
        <v>1</v>
      </c>
      <c r="Z408" s="38">
        <f t="shared" ca="1" si="102"/>
        <v>19</v>
      </c>
      <c r="AA408" s="38"/>
      <c r="AB408" s="36" t="str">
        <f t="shared" ca="1" si="115"/>
        <v>Rutas_6</v>
      </c>
      <c r="AC408" t="str">
        <f ca="1">SUBSTITUTE(OFFSET('Todas paradas'!K$1,R408+W408-1,0),"/","_")</f>
        <v>Ruta 4_6</v>
      </c>
      <c r="AD408" t="str">
        <f ca="1">IF(X408,OFFSET('Todas paradas'!L$1,R408+W408-1,0),OFFSET('Todas paradas'!Q$1,R408+W408-1,0))</f>
        <v>Avd. San José, nº 3 (esq. Miguel Servet - Pd. Bus)</v>
      </c>
      <c r="AE408" s="36" t="str">
        <f ca="1">IF(X408,OFFSET('Todas paradas'!M$1,R408+W408-1,0),"")</f>
        <v/>
      </c>
      <c r="AF408" s="36" t="str">
        <f ca="1">IF(X408,OFFSET('Todas paradas'!N$1,R408+W408-1,0),"")</f>
        <v/>
      </c>
      <c r="AG408" s="36" t="str">
        <f ca="1">IF(X408,OFFSET('Todas paradas'!O$1,R408+W408-1,0),"")</f>
        <v/>
      </c>
      <c r="AH408" s="36" t="str">
        <f ca="1">IF(X408,OFFSET('Todas paradas'!P$1,R408+W408-1,0),"")</f>
        <v/>
      </c>
    </row>
    <row r="409" spans="11:34" x14ac:dyDescent="0.25">
      <c r="K409" s="36">
        <f t="shared" si="104"/>
        <v>407</v>
      </c>
      <c r="L409" s="36">
        <f t="shared" ca="1" si="111"/>
        <v>396</v>
      </c>
      <c r="M409" s="38">
        <f t="shared" ca="1" si="105"/>
        <v>20</v>
      </c>
      <c r="N409" s="38">
        <f t="shared" ca="1" si="106"/>
        <v>12</v>
      </c>
      <c r="O409" s="36">
        <f t="shared" ca="1" si="107"/>
        <v>0</v>
      </c>
      <c r="P409" s="36">
        <f t="shared" ca="1" si="108"/>
        <v>5</v>
      </c>
      <c r="Q409" s="36">
        <f t="shared" ca="1" si="109"/>
        <v>6</v>
      </c>
      <c r="R409" s="36">
        <f t="shared" ca="1" si="112"/>
        <v>493</v>
      </c>
      <c r="S409" s="36">
        <f t="shared" ca="1" si="113"/>
        <v>21</v>
      </c>
      <c r="T409" s="36">
        <f t="shared" ca="1" si="114"/>
        <v>11</v>
      </c>
      <c r="U409" s="36">
        <f t="shared" ca="1" si="110"/>
        <v>11</v>
      </c>
      <c r="V409" s="39"/>
      <c r="W409" s="38">
        <f t="shared" ca="1" si="100"/>
        <v>9</v>
      </c>
      <c r="X409" s="38">
        <f t="shared" ca="1" si="101"/>
        <v>0</v>
      </c>
      <c r="Y409" s="38">
        <f t="shared" ca="1" si="103"/>
        <v>1</v>
      </c>
      <c r="Z409" s="38">
        <f t="shared" ca="1" si="102"/>
        <v>20</v>
      </c>
      <c r="AA409" s="38"/>
      <c r="AB409" s="36" t="str">
        <f t="shared" ca="1" si="115"/>
        <v>Rutas_6</v>
      </c>
      <c r="AC409" t="str">
        <f ca="1">SUBSTITUTE(OFFSET('Todas paradas'!K$1,R409+W409-1,0),"/","_")</f>
        <v>Ruta 4_6</v>
      </c>
      <c r="AD409" t="str">
        <f ca="1">IF(X409,OFFSET('Todas paradas'!L$1,R409+W409-1,0),OFFSET('Todas paradas'!Q$1,R409+W409-1,0))</f>
        <v>Compromiso Caspe, nº 48 - Pd. Bus (esq. Dr Iranzo)</v>
      </c>
      <c r="AE409" s="36" t="str">
        <f ca="1">IF(X409,OFFSET('Todas paradas'!M$1,R409+W409-1,0),"")</f>
        <v/>
      </c>
      <c r="AF409" s="36" t="str">
        <f ca="1">IF(X409,OFFSET('Todas paradas'!N$1,R409+W409-1,0),"")</f>
        <v/>
      </c>
      <c r="AG409" s="36" t="str">
        <f ca="1">IF(X409,OFFSET('Todas paradas'!O$1,R409+W409-1,0),"")</f>
        <v/>
      </c>
      <c r="AH409" s="36" t="str">
        <f ca="1">IF(X409,OFFSET('Todas paradas'!P$1,R409+W409-1,0),"")</f>
        <v/>
      </c>
    </row>
    <row r="410" spans="11:34" x14ac:dyDescent="0.25">
      <c r="K410" s="36">
        <f t="shared" si="104"/>
        <v>408</v>
      </c>
      <c r="L410" s="36">
        <f t="shared" ca="1" si="111"/>
        <v>397</v>
      </c>
      <c r="M410" s="38">
        <f t="shared" ca="1" si="105"/>
        <v>21</v>
      </c>
      <c r="N410" s="38">
        <f t="shared" ca="1" si="106"/>
        <v>12</v>
      </c>
      <c r="O410" s="36">
        <f t="shared" ca="1" si="107"/>
        <v>1</v>
      </c>
      <c r="P410" s="36">
        <f t="shared" ca="1" si="108"/>
        <v>5</v>
      </c>
      <c r="Q410" s="36">
        <f t="shared" ca="1" si="109"/>
        <v>6</v>
      </c>
      <c r="R410" s="36">
        <f t="shared" ca="1" si="112"/>
        <v>493</v>
      </c>
      <c r="S410" s="36">
        <f t="shared" ca="1" si="113"/>
        <v>21</v>
      </c>
      <c r="T410" s="36">
        <f t="shared" ca="1" si="114"/>
        <v>11</v>
      </c>
      <c r="U410" s="36">
        <f t="shared" ca="1" si="110"/>
        <v>11</v>
      </c>
      <c r="V410" s="39"/>
      <c r="W410" s="38">
        <f t="shared" ca="1" si="100"/>
        <v>10</v>
      </c>
      <c r="X410" s="38">
        <f t="shared" ca="1" si="101"/>
        <v>0</v>
      </c>
      <c r="Y410" s="38">
        <f t="shared" ca="1" si="103"/>
        <v>1</v>
      </c>
      <c r="Z410" s="38">
        <f t="shared" ca="1" si="102"/>
        <v>21</v>
      </c>
      <c r="AA410" s="38"/>
      <c r="AB410" s="36" t="str">
        <f t="shared" ca="1" si="115"/>
        <v>Rutas_6</v>
      </c>
      <c r="AC410" t="str">
        <f ca="1">SUBSTITUTE(OFFSET('Todas paradas'!K$1,R410+W410-1,0),"/","_")</f>
        <v>Ruta 4_6</v>
      </c>
      <c r="AD410" t="str">
        <f ca="1">IF(X410,OFFSET('Todas paradas'!L$1,R410+W410-1,0),OFFSET('Todas paradas'!Q$1,R410+W410-1,0))</f>
        <v>Compromiso de Caspe, nº 76 (Pd. Bus)</v>
      </c>
      <c r="AE410" s="36" t="str">
        <f ca="1">IF(X410,OFFSET('Todas paradas'!M$1,R410+W410-1,0),"")</f>
        <v/>
      </c>
      <c r="AF410" s="36" t="str">
        <f ca="1">IF(X410,OFFSET('Todas paradas'!N$1,R410+W410-1,0),"")</f>
        <v/>
      </c>
      <c r="AG410" s="36" t="str">
        <f ca="1">IF(X410,OFFSET('Todas paradas'!O$1,R410+W410-1,0),"")</f>
        <v/>
      </c>
      <c r="AH410" s="36" t="str">
        <f ca="1">IF(X410,OFFSET('Todas paradas'!P$1,R410+W410-1,0),"")</f>
        <v/>
      </c>
    </row>
    <row r="411" spans="11:34" x14ac:dyDescent="0.25">
      <c r="K411" s="36">
        <f t="shared" si="104"/>
        <v>409</v>
      </c>
      <c r="L411" s="36">
        <f t="shared" ca="1" si="111"/>
        <v>397</v>
      </c>
      <c r="M411" s="38">
        <f t="shared" ca="1" si="105"/>
        <v>1</v>
      </c>
      <c r="N411" s="38">
        <f t="shared" ca="1" si="106"/>
        <v>13</v>
      </c>
      <c r="O411" s="36">
        <f t="shared" ca="1" si="107"/>
        <v>0</v>
      </c>
      <c r="P411" s="36">
        <f t="shared" ca="1" si="108"/>
        <v>6</v>
      </c>
      <c r="Q411" s="36">
        <f t="shared" ca="1" si="109"/>
        <v>6</v>
      </c>
      <c r="R411" s="36">
        <f t="shared" ca="1" si="112"/>
        <v>504</v>
      </c>
      <c r="S411" s="36">
        <f t="shared" ca="1" si="113"/>
        <v>23</v>
      </c>
      <c r="T411" s="36">
        <f t="shared" ca="1" si="114"/>
        <v>12</v>
      </c>
      <c r="U411" s="36">
        <f t="shared" ca="1" si="110"/>
        <v>12</v>
      </c>
      <c r="V411" s="39"/>
      <c r="W411" s="38">
        <f t="shared" ca="1" si="100"/>
        <v>0</v>
      </c>
      <c r="X411" s="38">
        <f t="shared" ca="1" si="101"/>
        <v>1</v>
      </c>
      <c r="Y411" s="38">
        <f t="shared" ca="1" si="103"/>
        <v>0</v>
      </c>
      <c r="Z411" s="38">
        <f t="shared" ca="1" si="102"/>
        <v>1</v>
      </c>
      <c r="AA411" s="38"/>
      <c r="AB411" s="36" t="str">
        <f t="shared" ca="1" si="115"/>
        <v>Rutas_6</v>
      </c>
      <c r="AC411" t="str">
        <f ca="1">SUBSTITUTE(OFFSET('Todas paradas'!K$1,R411+W411-1,0),"/","_")</f>
        <v>Ruta 5_6</v>
      </c>
      <c r="AD411" t="str">
        <f ca="1">IF(X411,OFFSET('Todas paradas'!L$1,R411+W411-1,0),OFFSET('Todas paradas'!Q$1,R411+W411-1,0))</f>
        <v>Ruta 5/6</v>
      </c>
      <c r="AE411" s="36" t="str">
        <f ca="1">IF(X411,OFFSET('Todas paradas'!M$1,R411+W411-1,0),"")</f>
        <v/>
      </c>
      <c r="AF411" s="36" t="str">
        <f ca="1">IF(X411,OFFSET('Todas paradas'!N$1,R411+W411-1,0),"")</f>
        <v/>
      </c>
      <c r="AG411" s="36" t="str">
        <f ca="1">IF(X411,OFFSET('Todas paradas'!O$1,R411+W411-1,0),"")</f>
        <v/>
      </c>
      <c r="AH411" s="36" t="str">
        <f ca="1">IF(X411,OFFSET('Todas paradas'!P$1,R411+W411-1,0),"")</f>
        <v/>
      </c>
    </row>
    <row r="412" spans="11:34" x14ac:dyDescent="0.25">
      <c r="K412" s="36">
        <f t="shared" si="104"/>
        <v>410</v>
      </c>
      <c r="L412" s="36">
        <f t="shared" ca="1" si="111"/>
        <v>398</v>
      </c>
      <c r="M412" s="38">
        <f t="shared" ca="1" si="105"/>
        <v>2</v>
      </c>
      <c r="N412" s="38">
        <f t="shared" ca="1" si="106"/>
        <v>13</v>
      </c>
      <c r="O412" s="36">
        <f t="shared" ca="1" si="107"/>
        <v>0</v>
      </c>
      <c r="P412" s="36">
        <f t="shared" ca="1" si="108"/>
        <v>6</v>
      </c>
      <c r="Q412" s="36">
        <f t="shared" ca="1" si="109"/>
        <v>6</v>
      </c>
      <c r="R412" s="36">
        <f t="shared" ca="1" si="112"/>
        <v>504</v>
      </c>
      <c r="S412" s="36">
        <f t="shared" ca="1" si="113"/>
        <v>23</v>
      </c>
      <c r="T412" s="36">
        <f t="shared" ca="1" si="114"/>
        <v>12</v>
      </c>
      <c r="U412" s="36">
        <f t="shared" ca="1" si="110"/>
        <v>12</v>
      </c>
      <c r="V412" s="39"/>
      <c r="W412" s="38">
        <f t="shared" ca="1" si="100"/>
        <v>1</v>
      </c>
      <c r="X412" s="38">
        <f t="shared" ca="1" si="101"/>
        <v>1</v>
      </c>
      <c r="Y412" s="38">
        <f t="shared" ca="1" si="103"/>
        <v>0</v>
      </c>
      <c r="Z412" s="38">
        <f t="shared" ca="1" si="102"/>
        <v>2</v>
      </c>
      <c r="AA412" s="38"/>
      <c r="AB412" s="36" t="str">
        <f t="shared" ca="1" si="115"/>
        <v>Rutas_6</v>
      </c>
      <c r="AC412" t="str">
        <f ca="1">SUBSTITUTE(OFFSET('Todas paradas'!K$1,R412+W412-1,0),"/","_")</f>
        <v>Ruta 5_6</v>
      </c>
      <c r="AD412" t="str">
        <f ca="1">IF(X412,OFFSET('Todas paradas'!L$1,R412+W412-1,0),OFFSET('Todas paradas'!Q$1,R412+W412-1,0))</f>
        <v>Vía Univérsitas, nº 15 (Pd. Bus)</v>
      </c>
      <c r="AE412" s="36" t="str">
        <f ca="1">IF(X412,OFFSET('Todas paradas'!M$1,R412+W412-1,0),"")</f>
        <v>04:47</v>
      </c>
      <c r="AF412" s="36" t="str">
        <f ca="1">IF(X412,OFFSET('Todas paradas'!N$1,R412+W412-1,0),"")</f>
        <v>12:45</v>
      </c>
      <c r="AG412" s="36" t="str">
        <f ca="1">IF(X412,OFFSET('Todas paradas'!O$1,R412+W412-1,0),"")</f>
        <v>20:47</v>
      </c>
      <c r="AH412" s="36" t="str">
        <f ca="1">IF(X412,OFFSET('Todas paradas'!P$1,R412+W412-1,0),"")</f>
        <v>06:45</v>
      </c>
    </row>
    <row r="413" spans="11:34" x14ac:dyDescent="0.25">
      <c r="K413" s="36">
        <f t="shared" si="104"/>
        <v>411</v>
      </c>
      <c r="L413" s="36">
        <f t="shared" ca="1" si="111"/>
        <v>399</v>
      </c>
      <c r="M413" s="38">
        <f t="shared" ca="1" si="105"/>
        <v>3</v>
      </c>
      <c r="N413" s="38">
        <f t="shared" ca="1" si="106"/>
        <v>13</v>
      </c>
      <c r="O413" s="36">
        <f t="shared" ca="1" si="107"/>
        <v>0</v>
      </c>
      <c r="P413" s="36">
        <f t="shared" ca="1" si="108"/>
        <v>6</v>
      </c>
      <c r="Q413" s="36">
        <f t="shared" ca="1" si="109"/>
        <v>6</v>
      </c>
      <c r="R413" s="36">
        <f t="shared" ca="1" si="112"/>
        <v>504</v>
      </c>
      <c r="S413" s="36">
        <f t="shared" ca="1" si="113"/>
        <v>23</v>
      </c>
      <c r="T413" s="36">
        <f t="shared" ca="1" si="114"/>
        <v>12</v>
      </c>
      <c r="U413" s="36">
        <f t="shared" ca="1" si="110"/>
        <v>12</v>
      </c>
      <c r="V413" s="39"/>
      <c r="W413" s="38">
        <f t="shared" ref="W413:W476" ca="1" si="116">IF(N413&lt;&gt;N412,0,IF(X413,W412+1,IF(AND(Y413,NOT(Y412)),1,IF(Y413,W412+1))))</f>
        <v>2</v>
      </c>
      <c r="X413" s="38">
        <f t="shared" ref="X413:X476" ca="1" si="117">IF(Z413&lt;=T413,1,0)</f>
        <v>1</v>
      </c>
      <c r="Y413" s="38">
        <f t="shared" ca="1" si="103"/>
        <v>0</v>
      </c>
      <c r="Z413" s="38">
        <f t="shared" ref="Z413:Z476" ca="1" si="118">IF(O412,1,Z412+1)</f>
        <v>3</v>
      </c>
      <c r="AA413" s="38"/>
      <c r="AB413" s="36" t="str">
        <f t="shared" ca="1" si="115"/>
        <v>Rutas_6</v>
      </c>
      <c r="AC413" t="str">
        <f ca="1">SUBSTITUTE(OFFSET('Todas paradas'!K$1,R413+W413-1,0),"/","_")</f>
        <v>Ruta 5_6</v>
      </c>
      <c r="AD413" t="str">
        <f ca="1">IF(X413,OFFSET('Todas paradas'!L$1,R413+W413-1,0),OFFSET('Todas paradas'!Q$1,R413+W413-1,0))</f>
        <v>Violante de Hungría, nº 7</v>
      </c>
      <c r="AE413" s="36" t="str">
        <f ca="1">IF(X413,OFFSET('Todas paradas'!M$1,R413+W413-1,0),"")</f>
        <v>04:49</v>
      </c>
      <c r="AF413" s="36" t="str">
        <f ca="1">IF(X413,OFFSET('Todas paradas'!N$1,R413+W413-1,0),"")</f>
        <v>12:47</v>
      </c>
      <c r="AG413" s="36" t="str">
        <f ca="1">IF(X413,OFFSET('Todas paradas'!O$1,R413+W413-1,0),"")</f>
        <v>20:49</v>
      </c>
      <c r="AH413" s="36" t="str">
        <f ca="1">IF(X413,OFFSET('Todas paradas'!P$1,R413+W413-1,0),"")</f>
        <v>06:47</v>
      </c>
    </row>
    <row r="414" spans="11:34" x14ac:dyDescent="0.25">
      <c r="K414" s="36">
        <f t="shared" si="104"/>
        <v>412</v>
      </c>
      <c r="L414" s="36">
        <f t="shared" ca="1" si="111"/>
        <v>400</v>
      </c>
      <c r="M414" s="38">
        <f t="shared" ca="1" si="105"/>
        <v>4</v>
      </c>
      <c r="N414" s="38">
        <f t="shared" ca="1" si="106"/>
        <v>13</v>
      </c>
      <c r="O414" s="36">
        <f t="shared" ca="1" si="107"/>
        <v>0</v>
      </c>
      <c r="P414" s="36">
        <f t="shared" ca="1" si="108"/>
        <v>6</v>
      </c>
      <c r="Q414" s="36">
        <f t="shared" ca="1" si="109"/>
        <v>6</v>
      </c>
      <c r="R414" s="36">
        <f t="shared" ca="1" si="112"/>
        <v>504</v>
      </c>
      <c r="S414" s="36">
        <f t="shared" ca="1" si="113"/>
        <v>23</v>
      </c>
      <c r="T414" s="36">
        <f t="shared" ca="1" si="114"/>
        <v>12</v>
      </c>
      <c r="U414" s="36">
        <f t="shared" ca="1" si="110"/>
        <v>12</v>
      </c>
      <c r="V414" s="39"/>
      <c r="W414" s="38">
        <f t="shared" ca="1" si="116"/>
        <v>3</v>
      </c>
      <c r="X414" s="38">
        <f t="shared" ca="1" si="117"/>
        <v>1</v>
      </c>
      <c r="Y414" s="38">
        <f t="shared" ref="Y414:Y477" ca="1" si="119">IF(NOT(X414),1,0)</f>
        <v>0</v>
      </c>
      <c r="Z414" s="38">
        <f t="shared" ca="1" si="118"/>
        <v>4</v>
      </c>
      <c r="AA414" s="38"/>
      <c r="AB414" s="36" t="str">
        <f t="shared" ca="1" si="115"/>
        <v>Rutas_6</v>
      </c>
      <c r="AC414" t="str">
        <f ca="1">SUBSTITUTE(OFFSET('Todas paradas'!K$1,R414+W414-1,0),"/","_")</f>
        <v>Ruta 5_6</v>
      </c>
      <c r="AD414" t="str">
        <f ca="1">IF(X414,OFFSET('Todas paradas'!L$1,R414+W414-1,0),OFFSET('Todas paradas'!Q$1,R414+W414-1,0))</f>
        <v>C/ Pedro Cerbuna, n º 9 - Pd. Bus</v>
      </c>
      <c r="AE414" s="36" t="str">
        <f ca="1">IF(X414,OFFSET('Todas paradas'!M$1,R414+W414-1,0),"")</f>
        <v>04:50</v>
      </c>
      <c r="AF414" s="36" t="str">
        <f ca="1">IF(X414,OFFSET('Todas paradas'!N$1,R414+W414-1,0),"")</f>
        <v>12:48</v>
      </c>
      <c r="AG414" s="36" t="str">
        <f ca="1">IF(X414,OFFSET('Todas paradas'!O$1,R414+W414-1,0),"")</f>
        <v>20:50</v>
      </c>
      <c r="AH414" s="36" t="str">
        <f ca="1">IF(X414,OFFSET('Todas paradas'!P$1,R414+W414-1,0),"")</f>
        <v>06:48</v>
      </c>
    </row>
    <row r="415" spans="11:34" x14ac:dyDescent="0.25">
      <c r="K415" s="36">
        <f t="shared" si="104"/>
        <v>413</v>
      </c>
      <c r="L415" s="36">
        <f t="shared" ca="1" si="111"/>
        <v>401</v>
      </c>
      <c r="M415" s="38">
        <f t="shared" ca="1" si="105"/>
        <v>5</v>
      </c>
      <c r="N415" s="38">
        <f t="shared" ca="1" si="106"/>
        <v>13</v>
      </c>
      <c r="O415" s="36">
        <f t="shared" ca="1" si="107"/>
        <v>0</v>
      </c>
      <c r="P415" s="36">
        <f t="shared" ca="1" si="108"/>
        <v>6</v>
      </c>
      <c r="Q415" s="36">
        <f t="shared" ca="1" si="109"/>
        <v>6</v>
      </c>
      <c r="R415" s="36">
        <f t="shared" ca="1" si="112"/>
        <v>504</v>
      </c>
      <c r="S415" s="36">
        <f t="shared" ca="1" si="113"/>
        <v>23</v>
      </c>
      <c r="T415" s="36">
        <f t="shared" ca="1" si="114"/>
        <v>12</v>
      </c>
      <c r="U415" s="36">
        <f t="shared" ca="1" si="110"/>
        <v>12</v>
      </c>
      <c r="V415" s="39"/>
      <c r="W415" s="38">
        <f t="shared" ca="1" si="116"/>
        <v>4</v>
      </c>
      <c r="X415" s="38">
        <f t="shared" ca="1" si="117"/>
        <v>1</v>
      </c>
      <c r="Y415" s="38">
        <f t="shared" ca="1" si="119"/>
        <v>0</v>
      </c>
      <c r="Z415" s="38">
        <f t="shared" ca="1" si="118"/>
        <v>5</v>
      </c>
      <c r="AA415" s="38"/>
      <c r="AB415" s="36" t="str">
        <f t="shared" ca="1" si="115"/>
        <v>Rutas_6</v>
      </c>
      <c r="AC415" t="str">
        <f ca="1">SUBSTITUTE(OFFSET('Todas paradas'!K$1,R415+W415-1,0),"/","_")</f>
        <v>Ruta 5_6</v>
      </c>
      <c r="AD415" t="str">
        <f ca="1">IF(X415,OFFSET('Todas paradas'!L$1,R415+W415-1,0),OFFSET('Todas paradas'!Q$1,R415+W415-1,0))</f>
        <v>Avenida Goya, nº 66 (Pd. Bus)</v>
      </c>
      <c r="AE415" s="36" t="str">
        <f ca="1">IF(X415,OFFSET('Todas paradas'!M$1,R415+W415-1,0),"")</f>
        <v>04:52</v>
      </c>
      <c r="AF415" s="36" t="str">
        <f ca="1">IF(X415,OFFSET('Todas paradas'!N$1,R415+W415-1,0),"")</f>
        <v>12:51</v>
      </c>
      <c r="AG415" s="36" t="str">
        <f ca="1">IF(X415,OFFSET('Todas paradas'!O$1,R415+W415-1,0),"")</f>
        <v>20:52</v>
      </c>
      <c r="AH415" s="36" t="str">
        <f ca="1">IF(X415,OFFSET('Todas paradas'!P$1,R415+W415-1,0),"")</f>
        <v>06:51</v>
      </c>
    </row>
    <row r="416" spans="11:34" x14ac:dyDescent="0.25">
      <c r="K416" s="36">
        <f t="shared" si="104"/>
        <v>414</v>
      </c>
      <c r="L416" s="36">
        <f t="shared" ca="1" si="111"/>
        <v>402</v>
      </c>
      <c r="M416" s="38">
        <f t="shared" ca="1" si="105"/>
        <v>6</v>
      </c>
      <c r="N416" s="38">
        <f t="shared" ca="1" si="106"/>
        <v>13</v>
      </c>
      <c r="O416" s="36">
        <f t="shared" ca="1" si="107"/>
        <v>0</v>
      </c>
      <c r="P416" s="36">
        <f t="shared" ca="1" si="108"/>
        <v>6</v>
      </c>
      <c r="Q416" s="36">
        <f t="shared" ca="1" si="109"/>
        <v>6</v>
      </c>
      <c r="R416" s="36">
        <f t="shared" ca="1" si="112"/>
        <v>504</v>
      </c>
      <c r="S416" s="36">
        <f t="shared" ca="1" si="113"/>
        <v>23</v>
      </c>
      <c r="T416" s="36">
        <f t="shared" ca="1" si="114"/>
        <v>12</v>
      </c>
      <c r="U416" s="36">
        <f t="shared" ca="1" si="110"/>
        <v>12</v>
      </c>
      <c r="V416" s="39"/>
      <c r="W416" s="38">
        <f t="shared" ca="1" si="116"/>
        <v>5</v>
      </c>
      <c r="X416" s="38">
        <f t="shared" ca="1" si="117"/>
        <v>1</v>
      </c>
      <c r="Y416" s="38">
        <f t="shared" ca="1" si="119"/>
        <v>0</v>
      </c>
      <c r="Z416" s="38">
        <f t="shared" ca="1" si="118"/>
        <v>6</v>
      </c>
      <c r="AA416" s="38"/>
      <c r="AB416" s="36" t="str">
        <f t="shared" ca="1" si="115"/>
        <v>Rutas_6</v>
      </c>
      <c r="AC416" t="str">
        <f ca="1">SUBSTITUTE(OFFSET('Todas paradas'!K$1,R416+W416-1,0),"/","_")</f>
        <v>Ruta 5_6</v>
      </c>
      <c r="AD416" t="str">
        <f ca="1">IF(X416,OFFSET('Todas paradas'!L$1,R416+W416-1,0),OFFSET('Todas paradas'!Q$1,R416+W416-1,0))</f>
        <v>Plaza Roma (Mercadona)</v>
      </c>
      <c r="AE416" s="36" t="str">
        <f ca="1">IF(X416,OFFSET('Todas paradas'!M$1,R416+W416-1,0),"")</f>
        <v>04:55</v>
      </c>
      <c r="AF416" s="36" t="str">
        <f ca="1">IF(X416,OFFSET('Todas paradas'!N$1,R416+W416-1,0),"")</f>
        <v>12:54</v>
      </c>
      <c r="AG416" s="36" t="str">
        <f ca="1">IF(X416,OFFSET('Todas paradas'!O$1,R416+W416-1,0),"")</f>
        <v>20:55</v>
      </c>
      <c r="AH416" s="36" t="str">
        <f ca="1">IF(X416,OFFSET('Todas paradas'!P$1,R416+W416-1,0),"")</f>
        <v>06:54</v>
      </c>
    </row>
    <row r="417" spans="11:34" x14ac:dyDescent="0.25">
      <c r="K417" s="36">
        <f t="shared" si="104"/>
        <v>415</v>
      </c>
      <c r="L417" s="36">
        <f t="shared" ca="1" si="111"/>
        <v>403</v>
      </c>
      <c r="M417" s="38">
        <f t="shared" ca="1" si="105"/>
        <v>7</v>
      </c>
      <c r="N417" s="38">
        <f t="shared" ca="1" si="106"/>
        <v>13</v>
      </c>
      <c r="O417" s="36">
        <f t="shared" ca="1" si="107"/>
        <v>0</v>
      </c>
      <c r="P417" s="36">
        <f t="shared" ca="1" si="108"/>
        <v>6</v>
      </c>
      <c r="Q417" s="36">
        <f t="shared" ca="1" si="109"/>
        <v>6</v>
      </c>
      <c r="R417" s="36">
        <f t="shared" ca="1" si="112"/>
        <v>504</v>
      </c>
      <c r="S417" s="36">
        <f t="shared" ca="1" si="113"/>
        <v>23</v>
      </c>
      <c r="T417" s="36">
        <f t="shared" ca="1" si="114"/>
        <v>12</v>
      </c>
      <c r="U417" s="36">
        <f t="shared" ca="1" si="110"/>
        <v>12</v>
      </c>
      <c r="V417" s="39"/>
      <c r="W417" s="38">
        <f t="shared" ca="1" si="116"/>
        <v>6</v>
      </c>
      <c r="X417" s="38">
        <f t="shared" ca="1" si="117"/>
        <v>1</v>
      </c>
      <c r="Y417" s="38">
        <f t="shared" ca="1" si="119"/>
        <v>0</v>
      </c>
      <c r="Z417" s="38">
        <f t="shared" ca="1" si="118"/>
        <v>7</v>
      </c>
      <c r="AA417" s="38"/>
      <c r="AB417" s="36" t="str">
        <f t="shared" ca="1" si="115"/>
        <v>Rutas_6</v>
      </c>
      <c r="AC417" t="str">
        <f ca="1">SUBSTITUTE(OFFSET('Todas paradas'!K$1,R417+W417-1,0),"/","_")</f>
        <v>Ruta 5_6</v>
      </c>
      <c r="AD417" t="str">
        <f ca="1">IF(X417,OFFSET('Todas paradas'!L$1,R417+W417-1,0),OFFSET('Todas paradas'!Q$1,R417+W417-1,0))</f>
        <v>Avd. Madrid (esq. Plaza Huesca - Pd. Bus)</v>
      </c>
      <c r="AE417" s="36" t="str">
        <f ca="1">IF(X417,OFFSET('Todas paradas'!M$1,R417+W417-1,0),"")</f>
        <v>04:58</v>
      </c>
      <c r="AF417" s="36" t="str">
        <f ca="1">IF(X417,OFFSET('Todas paradas'!N$1,R417+W417-1,0),"")</f>
        <v>12:58</v>
      </c>
      <c r="AG417" s="36" t="str">
        <f ca="1">IF(X417,OFFSET('Todas paradas'!O$1,R417+W417-1,0),"")</f>
        <v>20:58</v>
      </c>
      <c r="AH417" s="36" t="str">
        <f ca="1">IF(X417,OFFSET('Todas paradas'!P$1,R417+W417-1,0),"")</f>
        <v>06:58</v>
      </c>
    </row>
    <row r="418" spans="11:34" x14ac:dyDescent="0.25">
      <c r="K418" s="36">
        <f t="shared" si="104"/>
        <v>416</v>
      </c>
      <c r="L418" s="36">
        <f t="shared" ca="1" si="111"/>
        <v>404</v>
      </c>
      <c r="M418" s="38">
        <f t="shared" ca="1" si="105"/>
        <v>8</v>
      </c>
      <c r="N418" s="38">
        <f t="shared" ca="1" si="106"/>
        <v>13</v>
      </c>
      <c r="O418" s="36">
        <f t="shared" ca="1" si="107"/>
        <v>0</v>
      </c>
      <c r="P418" s="36">
        <f t="shared" ca="1" si="108"/>
        <v>6</v>
      </c>
      <c r="Q418" s="36">
        <f t="shared" ca="1" si="109"/>
        <v>6</v>
      </c>
      <c r="R418" s="36">
        <f t="shared" ca="1" si="112"/>
        <v>504</v>
      </c>
      <c r="S418" s="36">
        <f t="shared" ca="1" si="113"/>
        <v>23</v>
      </c>
      <c r="T418" s="36">
        <f t="shared" ca="1" si="114"/>
        <v>12</v>
      </c>
      <c r="U418" s="36">
        <f t="shared" ca="1" si="110"/>
        <v>12</v>
      </c>
      <c r="V418" s="39"/>
      <c r="W418" s="38">
        <f t="shared" ca="1" si="116"/>
        <v>7</v>
      </c>
      <c r="X418" s="38">
        <f t="shared" ca="1" si="117"/>
        <v>1</v>
      </c>
      <c r="Y418" s="38">
        <f t="shared" ca="1" si="119"/>
        <v>0</v>
      </c>
      <c r="Z418" s="38">
        <f t="shared" ca="1" si="118"/>
        <v>8</v>
      </c>
      <c r="AA418" s="38"/>
      <c r="AB418" s="36" t="str">
        <f t="shared" ca="1" si="115"/>
        <v>Rutas_6</v>
      </c>
      <c r="AC418" t="str">
        <f ca="1">SUBSTITUTE(OFFSET('Todas paradas'!K$1,R418+W418-1,0),"/","_")</f>
        <v>Ruta 5_6</v>
      </c>
      <c r="AD418" t="str">
        <f ca="1">IF(X418,OFFSET('Todas paradas'!L$1,R418+W418-1,0),OFFSET('Todas paradas'!Q$1,R418+W418-1,0))</f>
        <v>Avd. Madrid, nº 142 (Calzados Kaymo)</v>
      </c>
      <c r="AE418" s="36" t="str">
        <f ca="1">IF(X418,OFFSET('Todas paradas'!M$1,R418+W418-1,0),"")</f>
        <v>04:59</v>
      </c>
      <c r="AF418" s="36" t="str">
        <f ca="1">IF(X418,OFFSET('Todas paradas'!N$1,R418+W418-1,0),"")</f>
        <v>12:59</v>
      </c>
      <c r="AG418" s="36" t="str">
        <f ca="1">IF(X418,OFFSET('Todas paradas'!O$1,R418+W418-1,0),"")</f>
        <v>20:59</v>
      </c>
      <c r="AH418" s="36" t="str">
        <f ca="1">IF(X418,OFFSET('Todas paradas'!P$1,R418+W418-1,0),"")</f>
        <v>06:59</v>
      </c>
    </row>
    <row r="419" spans="11:34" x14ac:dyDescent="0.25">
      <c r="K419" s="36">
        <f t="shared" si="104"/>
        <v>417</v>
      </c>
      <c r="L419" s="36">
        <f t="shared" ca="1" si="111"/>
        <v>405</v>
      </c>
      <c r="M419" s="38">
        <f t="shared" ca="1" si="105"/>
        <v>9</v>
      </c>
      <c r="N419" s="38">
        <f t="shared" ca="1" si="106"/>
        <v>13</v>
      </c>
      <c r="O419" s="36">
        <f t="shared" ca="1" si="107"/>
        <v>0</v>
      </c>
      <c r="P419" s="36">
        <f t="shared" ca="1" si="108"/>
        <v>6</v>
      </c>
      <c r="Q419" s="36">
        <f t="shared" ca="1" si="109"/>
        <v>6</v>
      </c>
      <c r="R419" s="36">
        <f t="shared" ca="1" si="112"/>
        <v>504</v>
      </c>
      <c r="S419" s="36">
        <f t="shared" ca="1" si="113"/>
        <v>23</v>
      </c>
      <c r="T419" s="36">
        <f t="shared" ca="1" si="114"/>
        <v>12</v>
      </c>
      <c r="U419" s="36">
        <f t="shared" ca="1" si="110"/>
        <v>12</v>
      </c>
      <c r="V419" s="39"/>
      <c r="W419" s="38">
        <f t="shared" ca="1" si="116"/>
        <v>8</v>
      </c>
      <c r="X419" s="38">
        <f t="shared" ca="1" si="117"/>
        <v>1</v>
      </c>
      <c r="Y419" s="38">
        <f t="shared" ca="1" si="119"/>
        <v>0</v>
      </c>
      <c r="Z419" s="38">
        <f t="shared" ca="1" si="118"/>
        <v>9</v>
      </c>
      <c r="AA419" s="38"/>
      <c r="AB419" s="36" t="str">
        <f t="shared" ca="1" si="115"/>
        <v>Rutas_6</v>
      </c>
      <c r="AC419" t="str">
        <f ca="1">SUBSTITUTE(OFFSET('Todas paradas'!K$1,R419+W419-1,0),"/","_")</f>
        <v>Ruta 5_6</v>
      </c>
      <c r="AD419" t="str">
        <f ca="1">IF(X419,OFFSET('Todas paradas'!L$1,R419+W419-1,0),OFFSET('Todas paradas'!Q$1,R419+W419-1,0))</f>
        <v>Avd. Madrid nº 218</v>
      </c>
      <c r="AE419" s="36" t="str">
        <f ca="1">IF(X419,OFFSET('Todas paradas'!M$1,R419+W419-1,0),"")</f>
        <v>05:00</v>
      </c>
      <c r="AF419" s="36" t="str">
        <f ca="1">IF(X419,OFFSET('Todas paradas'!N$1,R419+W419-1,0),"")</f>
        <v>13:00</v>
      </c>
      <c r="AG419" s="36" t="str">
        <f ca="1">IF(X419,OFFSET('Todas paradas'!O$1,R419+W419-1,0),"")</f>
        <v>21:00</v>
      </c>
      <c r="AH419" s="36" t="str">
        <f ca="1">IF(X419,OFFSET('Todas paradas'!P$1,R419+W419-1,0),"")</f>
        <v>07:00</v>
      </c>
    </row>
    <row r="420" spans="11:34" x14ac:dyDescent="0.25">
      <c r="K420" s="36">
        <f t="shared" ref="K420:K483" si="120">K419+1</f>
        <v>418</v>
      </c>
      <c r="L420" s="36">
        <f t="shared" ca="1" si="111"/>
        <v>406</v>
      </c>
      <c r="M420" s="38">
        <f t="shared" ref="M420:M483" ca="1" si="121">IF(O419,1,M419+1)</f>
        <v>10</v>
      </c>
      <c r="N420" s="38">
        <f t="shared" ref="N420:N483" ca="1" si="122">IF(M419=S419,N419+1,N419)</f>
        <v>13</v>
      </c>
      <c r="O420" s="36">
        <f t="shared" ref="O420:O483" ca="1" si="123">IF(Z420=S420,1,0)</f>
        <v>0</v>
      </c>
      <c r="P420" s="36">
        <f t="shared" ref="P420:P483" ca="1" si="124">OFFSET($B$2,1+N420,0)</f>
        <v>6</v>
      </c>
      <c r="Q420" s="36">
        <f t="shared" ref="Q420:Q483" ca="1" si="125">OFFSET($C$2,1+N420,0)</f>
        <v>6</v>
      </c>
      <c r="R420" s="36">
        <f t="shared" ca="1" si="112"/>
        <v>504</v>
      </c>
      <c r="S420" s="36">
        <f t="shared" ca="1" si="113"/>
        <v>23</v>
      </c>
      <c r="T420" s="36">
        <f t="shared" ca="1" si="114"/>
        <v>12</v>
      </c>
      <c r="U420" s="36">
        <f t="shared" ca="1" si="110"/>
        <v>12</v>
      </c>
      <c r="V420" s="39"/>
      <c r="W420" s="38">
        <f t="shared" ca="1" si="116"/>
        <v>9</v>
      </c>
      <c r="X420" s="38">
        <f t="shared" ca="1" si="117"/>
        <v>1</v>
      </c>
      <c r="Y420" s="38">
        <f t="shared" ca="1" si="119"/>
        <v>0</v>
      </c>
      <c r="Z420" s="38">
        <f t="shared" ca="1" si="118"/>
        <v>10</v>
      </c>
      <c r="AA420" s="38"/>
      <c r="AB420" s="36" t="str">
        <f t="shared" ca="1" si="115"/>
        <v>Rutas_6</v>
      </c>
      <c r="AC420" t="str">
        <f ca="1">SUBSTITUTE(OFFSET('Todas paradas'!K$1,R420+W420-1,0),"/","_")</f>
        <v>Ruta 5_6</v>
      </c>
      <c r="AD420" t="str">
        <f ca="1">IF(X420,OFFSET('Todas paradas'!L$1,R420+W420-1,0),OFFSET('Todas paradas'!Q$1,R420+W420-1,0))</f>
        <v>Ctra. Logroño desvío Monzalbarba (Pd. Bus)</v>
      </c>
      <c r="AE420" s="36" t="str">
        <f ca="1">IF(X420,OFFSET('Todas paradas'!M$1,R420+W420-1,0),"")</f>
        <v>05:10</v>
      </c>
      <c r="AF420" s="36" t="str">
        <f ca="1">IF(X420,OFFSET('Todas paradas'!N$1,R420+W420-1,0),"")</f>
        <v>13:10</v>
      </c>
      <c r="AG420" s="36" t="str">
        <f ca="1">IF(X420,OFFSET('Todas paradas'!O$1,R420+W420-1,0),"")</f>
        <v>21:10</v>
      </c>
      <c r="AH420" s="36" t="str">
        <f ca="1">IF(X420,OFFSET('Todas paradas'!P$1,R420+W420-1,0),"")</f>
        <v>07:10</v>
      </c>
    </row>
    <row r="421" spans="11:34" x14ac:dyDescent="0.25">
      <c r="K421" s="36">
        <f t="shared" si="120"/>
        <v>419</v>
      </c>
      <c r="L421" s="36">
        <f t="shared" ca="1" si="111"/>
        <v>407</v>
      </c>
      <c r="M421" s="38">
        <f t="shared" ca="1" si="121"/>
        <v>11</v>
      </c>
      <c r="N421" s="38">
        <f t="shared" ca="1" si="122"/>
        <v>13</v>
      </c>
      <c r="O421" s="36">
        <f t="shared" ca="1" si="123"/>
        <v>0</v>
      </c>
      <c r="P421" s="36">
        <f t="shared" ca="1" si="124"/>
        <v>6</v>
      </c>
      <c r="Q421" s="36">
        <f t="shared" ca="1" si="125"/>
        <v>6</v>
      </c>
      <c r="R421" s="36">
        <f t="shared" ca="1" si="112"/>
        <v>504</v>
      </c>
      <c r="S421" s="36">
        <f t="shared" ca="1" si="113"/>
        <v>23</v>
      </c>
      <c r="T421" s="36">
        <f t="shared" ca="1" si="114"/>
        <v>12</v>
      </c>
      <c r="U421" s="36">
        <f t="shared" ca="1" si="110"/>
        <v>12</v>
      </c>
      <c r="V421" s="39"/>
      <c r="W421" s="38">
        <f t="shared" ca="1" si="116"/>
        <v>10</v>
      </c>
      <c r="X421" s="38">
        <f t="shared" ca="1" si="117"/>
        <v>1</v>
      </c>
      <c r="Y421" s="38">
        <f t="shared" ca="1" si="119"/>
        <v>0</v>
      </c>
      <c r="Z421" s="38">
        <f t="shared" ca="1" si="118"/>
        <v>11</v>
      </c>
      <c r="AA421" s="38"/>
      <c r="AB421" s="36" t="str">
        <f t="shared" ca="1" si="115"/>
        <v>Rutas_6</v>
      </c>
      <c r="AC421" t="str">
        <f ca="1">SUBSTITUTE(OFFSET('Todas paradas'!K$1,R421+W421-1,0),"/","_")</f>
        <v>Ruta 5_6</v>
      </c>
      <c r="AD421" t="str">
        <f ca="1">IF(X421,OFFSET('Todas paradas'!L$1,R421+W421-1,0),OFFSET('Todas paradas'!Q$1,R421+W421-1,0))</f>
        <v>Alagón (Rotonda - Pd. Bus)</v>
      </c>
      <c r="AE421" s="36" t="str">
        <f ca="1">IF(X421,OFFSET('Todas paradas'!M$1,R421+W421-1,0),"")</f>
        <v>05:20</v>
      </c>
      <c r="AF421" s="36" t="str">
        <f ca="1">IF(X421,OFFSET('Todas paradas'!N$1,R421+W421-1,0),"")</f>
        <v>13:20</v>
      </c>
      <c r="AG421" s="36" t="str">
        <f ca="1">IF(X421,OFFSET('Todas paradas'!O$1,R421+W421-1,0),"")</f>
        <v>21:20</v>
      </c>
      <c r="AH421" s="36" t="str">
        <f ca="1">IF(X421,OFFSET('Todas paradas'!P$1,R421+W421-1,0),"")</f>
        <v>07:20</v>
      </c>
    </row>
    <row r="422" spans="11:34" x14ac:dyDescent="0.25">
      <c r="K422" s="36">
        <f t="shared" si="120"/>
        <v>420</v>
      </c>
      <c r="L422" s="36">
        <f t="shared" ca="1" si="111"/>
        <v>408</v>
      </c>
      <c r="M422" s="38">
        <f t="shared" ca="1" si="121"/>
        <v>12</v>
      </c>
      <c r="N422" s="38">
        <f t="shared" ca="1" si="122"/>
        <v>13</v>
      </c>
      <c r="O422" s="36">
        <f t="shared" ca="1" si="123"/>
        <v>0</v>
      </c>
      <c r="P422" s="36">
        <f t="shared" ca="1" si="124"/>
        <v>6</v>
      </c>
      <c r="Q422" s="36">
        <f t="shared" ca="1" si="125"/>
        <v>6</v>
      </c>
      <c r="R422" s="36">
        <f t="shared" ca="1" si="112"/>
        <v>504</v>
      </c>
      <c r="S422" s="36">
        <f t="shared" ca="1" si="113"/>
        <v>23</v>
      </c>
      <c r="T422" s="36">
        <f t="shared" ca="1" si="114"/>
        <v>12</v>
      </c>
      <c r="U422" s="36">
        <f t="shared" ca="1" si="110"/>
        <v>12</v>
      </c>
      <c r="V422" s="39"/>
      <c r="W422" s="38">
        <f t="shared" ca="1" si="116"/>
        <v>11</v>
      </c>
      <c r="X422" s="38">
        <f t="shared" ca="1" si="117"/>
        <v>1</v>
      </c>
      <c r="Y422" s="38">
        <f t="shared" ca="1" si="119"/>
        <v>0</v>
      </c>
      <c r="Z422" s="38">
        <f t="shared" ca="1" si="118"/>
        <v>12</v>
      </c>
      <c r="AA422" s="38"/>
      <c r="AB422" s="36" t="str">
        <f t="shared" ca="1" si="115"/>
        <v>Rutas_6</v>
      </c>
      <c r="AC422" t="str">
        <f ca="1">SUBSTITUTE(OFFSET('Todas paradas'!K$1,R422+W422-1,0),"/","_")</f>
        <v>Ruta 5_6</v>
      </c>
      <c r="AD422" t="str">
        <f ca="1">IF(X422,OFFSET('Todas paradas'!L$1,R422+W422-1,0),OFFSET('Todas paradas'!Q$1,R422+W422-1,0))</f>
        <v>Opel Planta en Figueruelas</v>
      </c>
      <c r="AE422" s="36" t="str">
        <f ca="1">IF(X422,OFFSET('Todas paradas'!M$1,R422+W422-1,0),"")</f>
        <v>05:30</v>
      </c>
      <c r="AF422" s="36" t="str">
        <f ca="1">IF(X422,OFFSET('Todas paradas'!N$1,R422+W422-1,0),"")</f>
        <v>13:30</v>
      </c>
      <c r="AG422" s="36" t="str">
        <f ca="1">IF(X422,OFFSET('Todas paradas'!O$1,R422+W422-1,0),"")</f>
        <v>21:30</v>
      </c>
      <c r="AH422" s="36" t="str">
        <f ca="1">IF(X422,OFFSET('Todas paradas'!P$1,R422+W422-1,0),"")</f>
        <v>07:30</v>
      </c>
    </row>
    <row r="423" spans="11:34" x14ac:dyDescent="0.25">
      <c r="K423" s="36">
        <f t="shared" si="120"/>
        <v>421</v>
      </c>
      <c r="L423" s="36">
        <f t="shared" ca="1" si="111"/>
        <v>409</v>
      </c>
      <c r="M423" s="38">
        <f t="shared" ca="1" si="121"/>
        <v>13</v>
      </c>
      <c r="N423" s="38">
        <f t="shared" ca="1" si="122"/>
        <v>13</v>
      </c>
      <c r="O423" s="36">
        <f t="shared" ca="1" si="123"/>
        <v>0</v>
      </c>
      <c r="P423" s="36">
        <f t="shared" ca="1" si="124"/>
        <v>6</v>
      </c>
      <c r="Q423" s="36">
        <f t="shared" ca="1" si="125"/>
        <v>6</v>
      </c>
      <c r="R423" s="36">
        <f t="shared" ca="1" si="112"/>
        <v>504</v>
      </c>
      <c r="S423" s="36">
        <f t="shared" ca="1" si="113"/>
        <v>23</v>
      </c>
      <c r="T423" s="36">
        <f t="shared" ca="1" si="114"/>
        <v>12</v>
      </c>
      <c r="U423" s="36">
        <f t="shared" ca="1" si="110"/>
        <v>12</v>
      </c>
      <c r="V423" s="39"/>
      <c r="W423" s="38">
        <f t="shared" ca="1" si="116"/>
        <v>1</v>
      </c>
      <c r="X423" s="38">
        <f t="shared" ca="1" si="117"/>
        <v>0</v>
      </c>
      <c r="Y423" s="38">
        <f t="shared" ca="1" si="119"/>
        <v>1</v>
      </c>
      <c r="Z423" s="38">
        <f t="shared" ca="1" si="118"/>
        <v>13</v>
      </c>
      <c r="AA423" s="38"/>
      <c r="AB423" s="36" t="str">
        <f t="shared" ca="1" si="115"/>
        <v>Rutas_6</v>
      </c>
      <c r="AC423" t="str">
        <f ca="1">SUBSTITUTE(OFFSET('Todas paradas'!K$1,R423+W423-1,0),"/","_")</f>
        <v>Ruta 5_6</v>
      </c>
      <c r="AD423" t="str">
        <f ca="1">IF(X423,OFFSET('Todas paradas'!L$1,R423+W423-1,0),OFFSET('Todas paradas'!Q$1,R423+W423-1,0))</f>
        <v>Opel Planta en Figueruelas</v>
      </c>
      <c r="AE423" s="36" t="str">
        <f ca="1">IF(X423,OFFSET('Todas paradas'!M$1,R423+W423-1,0),"")</f>
        <v/>
      </c>
      <c r="AF423" s="36" t="str">
        <f ca="1">IF(X423,OFFSET('Todas paradas'!N$1,R423+W423-1,0),"")</f>
        <v/>
      </c>
      <c r="AG423" s="36" t="str">
        <f ca="1">IF(X423,OFFSET('Todas paradas'!O$1,R423+W423-1,0),"")</f>
        <v/>
      </c>
      <c r="AH423" s="36" t="str">
        <f ca="1">IF(X423,OFFSET('Todas paradas'!P$1,R423+W423-1,0),"")</f>
        <v/>
      </c>
    </row>
    <row r="424" spans="11:34" x14ac:dyDescent="0.25">
      <c r="K424" s="36">
        <f t="shared" si="120"/>
        <v>422</v>
      </c>
      <c r="L424" s="36">
        <f t="shared" ca="1" si="111"/>
        <v>410</v>
      </c>
      <c r="M424" s="38">
        <f t="shared" ca="1" si="121"/>
        <v>14</v>
      </c>
      <c r="N424" s="38">
        <f t="shared" ca="1" si="122"/>
        <v>13</v>
      </c>
      <c r="O424" s="36">
        <f t="shared" ca="1" si="123"/>
        <v>0</v>
      </c>
      <c r="P424" s="36">
        <f t="shared" ca="1" si="124"/>
        <v>6</v>
      </c>
      <c r="Q424" s="36">
        <f t="shared" ca="1" si="125"/>
        <v>6</v>
      </c>
      <c r="R424" s="36">
        <f t="shared" ca="1" si="112"/>
        <v>504</v>
      </c>
      <c r="S424" s="36">
        <f t="shared" ca="1" si="113"/>
        <v>23</v>
      </c>
      <c r="T424" s="36">
        <f t="shared" ca="1" si="114"/>
        <v>12</v>
      </c>
      <c r="U424" s="36">
        <f t="shared" ca="1" si="110"/>
        <v>12</v>
      </c>
      <c r="V424" s="39"/>
      <c r="W424" s="38">
        <f t="shared" ca="1" si="116"/>
        <v>2</v>
      </c>
      <c r="X424" s="38">
        <f t="shared" ca="1" si="117"/>
        <v>0</v>
      </c>
      <c r="Y424" s="38">
        <f t="shared" ca="1" si="119"/>
        <v>1</v>
      </c>
      <c r="Z424" s="38">
        <f t="shared" ca="1" si="118"/>
        <v>14</v>
      </c>
      <c r="AA424" s="38"/>
      <c r="AB424" s="36" t="str">
        <f t="shared" ca="1" si="115"/>
        <v>Rutas_6</v>
      </c>
      <c r="AC424" t="str">
        <f ca="1">SUBSTITUTE(OFFSET('Todas paradas'!K$1,R424+W424-1,0),"/","_")</f>
        <v>Ruta 5_6</v>
      </c>
      <c r="AD424" t="str">
        <f ca="1">IF(X424,OFFSET('Todas paradas'!L$1,R424+W424-1,0),OFFSET('Todas paradas'!Q$1,R424+W424-1,0))</f>
        <v>Alagón (Rotonda - Pd. Bus)</v>
      </c>
      <c r="AE424" s="36" t="str">
        <f ca="1">IF(X424,OFFSET('Todas paradas'!M$1,R424+W424-1,0),"")</f>
        <v/>
      </c>
      <c r="AF424" s="36" t="str">
        <f ca="1">IF(X424,OFFSET('Todas paradas'!N$1,R424+W424-1,0),"")</f>
        <v/>
      </c>
      <c r="AG424" s="36" t="str">
        <f ca="1">IF(X424,OFFSET('Todas paradas'!O$1,R424+W424-1,0),"")</f>
        <v/>
      </c>
      <c r="AH424" s="36" t="str">
        <f ca="1">IF(X424,OFFSET('Todas paradas'!P$1,R424+W424-1,0),"")</f>
        <v/>
      </c>
    </row>
    <row r="425" spans="11:34" x14ac:dyDescent="0.25">
      <c r="K425" s="36">
        <f t="shared" si="120"/>
        <v>423</v>
      </c>
      <c r="L425" s="36">
        <f t="shared" ca="1" si="111"/>
        <v>411</v>
      </c>
      <c r="M425" s="38">
        <f t="shared" ca="1" si="121"/>
        <v>15</v>
      </c>
      <c r="N425" s="38">
        <f t="shared" ca="1" si="122"/>
        <v>13</v>
      </c>
      <c r="O425" s="36">
        <f t="shared" ca="1" si="123"/>
        <v>0</v>
      </c>
      <c r="P425" s="36">
        <f t="shared" ca="1" si="124"/>
        <v>6</v>
      </c>
      <c r="Q425" s="36">
        <f t="shared" ca="1" si="125"/>
        <v>6</v>
      </c>
      <c r="R425" s="36">
        <f t="shared" ca="1" si="112"/>
        <v>504</v>
      </c>
      <c r="S425" s="36">
        <f t="shared" ca="1" si="113"/>
        <v>23</v>
      </c>
      <c r="T425" s="36">
        <f t="shared" ca="1" si="114"/>
        <v>12</v>
      </c>
      <c r="U425" s="36">
        <f t="shared" ca="1" si="110"/>
        <v>12</v>
      </c>
      <c r="V425" s="39"/>
      <c r="W425" s="38">
        <f t="shared" ca="1" si="116"/>
        <v>3</v>
      </c>
      <c r="X425" s="38">
        <f t="shared" ca="1" si="117"/>
        <v>0</v>
      </c>
      <c r="Y425" s="38">
        <f t="shared" ca="1" si="119"/>
        <v>1</v>
      </c>
      <c r="Z425" s="38">
        <f t="shared" ca="1" si="118"/>
        <v>15</v>
      </c>
      <c r="AA425" s="38"/>
      <c r="AB425" s="36" t="str">
        <f t="shared" ca="1" si="115"/>
        <v>Rutas_6</v>
      </c>
      <c r="AC425" t="str">
        <f ca="1">SUBSTITUTE(OFFSET('Todas paradas'!K$1,R425+W425-1,0),"/","_")</f>
        <v>Ruta 5_6</v>
      </c>
      <c r="AD425" t="str">
        <f ca="1">IF(X425,OFFSET('Todas paradas'!L$1,R425+W425-1,0),OFFSET('Todas paradas'!Q$1,R425+W425-1,0))</f>
        <v>Ctra. Logroño desvío Monzalbarba (Pd. Bus)</v>
      </c>
      <c r="AE425" s="36" t="str">
        <f ca="1">IF(X425,OFFSET('Todas paradas'!M$1,R425+W425-1,0),"")</f>
        <v/>
      </c>
      <c r="AF425" s="36" t="str">
        <f ca="1">IF(X425,OFFSET('Todas paradas'!N$1,R425+W425-1,0),"")</f>
        <v/>
      </c>
      <c r="AG425" s="36" t="str">
        <f ca="1">IF(X425,OFFSET('Todas paradas'!O$1,R425+W425-1,0),"")</f>
        <v/>
      </c>
      <c r="AH425" s="36" t="str">
        <f ca="1">IF(X425,OFFSET('Todas paradas'!P$1,R425+W425-1,0),"")</f>
        <v/>
      </c>
    </row>
    <row r="426" spans="11:34" x14ac:dyDescent="0.25">
      <c r="K426" s="36">
        <f t="shared" si="120"/>
        <v>424</v>
      </c>
      <c r="L426" s="36">
        <f t="shared" ca="1" si="111"/>
        <v>412</v>
      </c>
      <c r="M426" s="38">
        <f t="shared" ca="1" si="121"/>
        <v>16</v>
      </c>
      <c r="N426" s="38">
        <f t="shared" ca="1" si="122"/>
        <v>13</v>
      </c>
      <c r="O426" s="36">
        <f t="shared" ca="1" si="123"/>
        <v>0</v>
      </c>
      <c r="P426" s="36">
        <f t="shared" ca="1" si="124"/>
        <v>6</v>
      </c>
      <c r="Q426" s="36">
        <f t="shared" ca="1" si="125"/>
        <v>6</v>
      </c>
      <c r="R426" s="36">
        <f t="shared" ca="1" si="112"/>
        <v>504</v>
      </c>
      <c r="S426" s="36">
        <f t="shared" ca="1" si="113"/>
        <v>23</v>
      </c>
      <c r="T426" s="36">
        <f t="shared" ca="1" si="114"/>
        <v>12</v>
      </c>
      <c r="U426" s="36">
        <f t="shared" ca="1" si="110"/>
        <v>12</v>
      </c>
      <c r="V426" s="39"/>
      <c r="W426" s="38">
        <f t="shared" ca="1" si="116"/>
        <v>4</v>
      </c>
      <c r="X426" s="38">
        <f t="shared" ca="1" si="117"/>
        <v>0</v>
      </c>
      <c r="Y426" s="38">
        <f t="shared" ca="1" si="119"/>
        <v>1</v>
      </c>
      <c r="Z426" s="38">
        <f t="shared" ca="1" si="118"/>
        <v>16</v>
      </c>
      <c r="AA426" s="38"/>
      <c r="AB426" s="36" t="str">
        <f t="shared" ca="1" si="115"/>
        <v>Rutas_6</v>
      </c>
      <c r="AC426" t="str">
        <f ca="1">SUBSTITUTE(OFFSET('Todas paradas'!K$1,R426+W426-1,0),"/","_")</f>
        <v>Ruta 5_6</v>
      </c>
      <c r="AD426" t="str">
        <f ca="1">IF(X426,OFFSET('Todas paradas'!L$1,R426+W426-1,0),OFFSET('Todas paradas'!Q$1,R426+W426-1,0))</f>
        <v>Avd. Madrid (frente nº 218)</v>
      </c>
      <c r="AE426" s="36" t="str">
        <f ca="1">IF(X426,OFFSET('Todas paradas'!M$1,R426+W426-1,0),"")</f>
        <v/>
      </c>
      <c r="AF426" s="36" t="str">
        <f ca="1">IF(X426,OFFSET('Todas paradas'!N$1,R426+W426-1,0),"")</f>
        <v/>
      </c>
      <c r="AG426" s="36" t="str">
        <f ca="1">IF(X426,OFFSET('Todas paradas'!O$1,R426+W426-1,0),"")</f>
        <v/>
      </c>
      <c r="AH426" s="36" t="str">
        <f ca="1">IF(X426,OFFSET('Todas paradas'!P$1,R426+W426-1,0),"")</f>
        <v/>
      </c>
    </row>
    <row r="427" spans="11:34" x14ac:dyDescent="0.25">
      <c r="K427" s="36">
        <f t="shared" si="120"/>
        <v>425</v>
      </c>
      <c r="L427" s="36">
        <f t="shared" ca="1" si="111"/>
        <v>413</v>
      </c>
      <c r="M427" s="38">
        <f t="shared" ca="1" si="121"/>
        <v>17</v>
      </c>
      <c r="N427" s="38">
        <f t="shared" ca="1" si="122"/>
        <v>13</v>
      </c>
      <c r="O427" s="36">
        <f t="shared" ca="1" si="123"/>
        <v>0</v>
      </c>
      <c r="P427" s="36">
        <f t="shared" ca="1" si="124"/>
        <v>6</v>
      </c>
      <c r="Q427" s="36">
        <f t="shared" ca="1" si="125"/>
        <v>6</v>
      </c>
      <c r="R427" s="36">
        <f t="shared" ca="1" si="112"/>
        <v>504</v>
      </c>
      <c r="S427" s="36">
        <f t="shared" ca="1" si="113"/>
        <v>23</v>
      </c>
      <c r="T427" s="36">
        <f t="shared" ca="1" si="114"/>
        <v>12</v>
      </c>
      <c r="U427" s="36">
        <f t="shared" ca="1" si="110"/>
        <v>12</v>
      </c>
      <c r="V427" s="39"/>
      <c r="W427" s="38">
        <f t="shared" ca="1" si="116"/>
        <v>5</v>
      </c>
      <c r="X427" s="38">
        <f t="shared" ca="1" si="117"/>
        <v>0</v>
      </c>
      <c r="Y427" s="38">
        <f t="shared" ca="1" si="119"/>
        <v>1</v>
      </c>
      <c r="Z427" s="38">
        <f t="shared" ca="1" si="118"/>
        <v>17</v>
      </c>
      <c r="AA427" s="38"/>
      <c r="AB427" s="36" t="str">
        <f t="shared" ca="1" si="115"/>
        <v>Rutas_6</v>
      </c>
      <c r="AC427" t="str">
        <f ca="1">SUBSTITUTE(OFFSET('Todas paradas'!K$1,R427+W427-1,0),"/","_")</f>
        <v>Ruta 5_6</v>
      </c>
      <c r="AD427" t="str">
        <f ca="1">IF(X427,OFFSET('Todas paradas'!L$1,R427+W427-1,0),OFFSET('Todas paradas'!Q$1,R427+W427-1,0))</f>
        <v>Avd. Madrid (frente Calzados Kaymo)</v>
      </c>
      <c r="AE427" s="36" t="str">
        <f ca="1">IF(X427,OFFSET('Todas paradas'!M$1,R427+W427-1,0),"")</f>
        <v/>
      </c>
      <c r="AF427" s="36" t="str">
        <f ca="1">IF(X427,OFFSET('Todas paradas'!N$1,R427+W427-1,0),"")</f>
        <v/>
      </c>
      <c r="AG427" s="36" t="str">
        <f ca="1">IF(X427,OFFSET('Todas paradas'!O$1,R427+W427-1,0),"")</f>
        <v/>
      </c>
      <c r="AH427" s="36" t="str">
        <f ca="1">IF(X427,OFFSET('Todas paradas'!P$1,R427+W427-1,0),"")</f>
        <v/>
      </c>
    </row>
    <row r="428" spans="11:34" x14ac:dyDescent="0.25">
      <c r="K428" s="36">
        <f t="shared" si="120"/>
        <v>426</v>
      </c>
      <c r="L428" s="36">
        <f t="shared" ca="1" si="111"/>
        <v>414</v>
      </c>
      <c r="M428" s="38">
        <f t="shared" ca="1" si="121"/>
        <v>18</v>
      </c>
      <c r="N428" s="38">
        <f t="shared" ca="1" si="122"/>
        <v>13</v>
      </c>
      <c r="O428" s="36">
        <f t="shared" ca="1" si="123"/>
        <v>0</v>
      </c>
      <c r="P428" s="36">
        <f t="shared" ca="1" si="124"/>
        <v>6</v>
      </c>
      <c r="Q428" s="36">
        <f t="shared" ca="1" si="125"/>
        <v>6</v>
      </c>
      <c r="R428" s="36">
        <f t="shared" ca="1" si="112"/>
        <v>504</v>
      </c>
      <c r="S428" s="36">
        <f t="shared" ca="1" si="113"/>
        <v>23</v>
      </c>
      <c r="T428" s="36">
        <f t="shared" ca="1" si="114"/>
        <v>12</v>
      </c>
      <c r="U428" s="36">
        <f t="shared" ca="1" si="110"/>
        <v>12</v>
      </c>
      <c r="V428" s="39"/>
      <c r="W428" s="38">
        <f t="shared" ca="1" si="116"/>
        <v>6</v>
      </c>
      <c r="X428" s="38">
        <f t="shared" ca="1" si="117"/>
        <v>0</v>
      </c>
      <c r="Y428" s="38">
        <f t="shared" ca="1" si="119"/>
        <v>1</v>
      </c>
      <c r="Z428" s="38">
        <f t="shared" ca="1" si="118"/>
        <v>18</v>
      </c>
      <c r="AA428" s="38"/>
      <c r="AB428" s="36" t="str">
        <f t="shared" ca="1" si="115"/>
        <v>Rutas_6</v>
      </c>
      <c r="AC428" t="str">
        <f ca="1">SUBSTITUTE(OFFSET('Todas paradas'!K$1,R428+W428-1,0),"/","_")</f>
        <v>Ruta 5_6</v>
      </c>
      <c r="AD428" t="str">
        <f ca="1">IF(X428,OFFSET('Todas paradas'!L$1,R428+W428-1,0),OFFSET('Todas paradas'!Q$1,R428+W428-1,0))</f>
        <v>Avd. Madrid, frente Plaza Huesca (Pd. Bus)</v>
      </c>
      <c r="AE428" s="36" t="str">
        <f ca="1">IF(X428,OFFSET('Todas paradas'!M$1,R428+W428-1,0),"")</f>
        <v/>
      </c>
      <c r="AF428" s="36" t="str">
        <f ca="1">IF(X428,OFFSET('Todas paradas'!N$1,R428+W428-1,0),"")</f>
        <v/>
      </c>
      <c r="AG428" s="36" t="str">
        <f ca="1">IF(X428,OFFSET('Todas paradas'!O$1,R428+W428-1,0),"")</f>
        <v/>
      </c>
      <c r="AH428" s="36" t="str">
        <f ca="1">IF(X428,OFFSET('Todas paradas'!P$1,R428+W428-1,0),"")</f>
        <v/>
      </c>
    </row>
    <row r="429" spans="11:34" x14ac:dyDescent="0.25">
      <c r="K429" s="36">
        <f t="shared" si="120"/>
        <v>427</v>
      </c>
      <c r="L429" s="36">
        <f t="shared" ca="1" si="111"/>
        <v>415</v>
      </c>
      <c r="M429" s="38">
        <f t="shared" ca="1" si="121"/>
        <v>19</v>
      </c>
      <c r="N429" s="38">
        <f t="shared" ca="1" si="122"/>
        <v>13</v>
      </c>
      <c r="O429" s="36">
        <f t="shared" ca="1" si="123"/>
        <v>0</v>
      </c>
      <c r="P429" s="36">
        <f t="shared" ca="1" si="124"/>
        <v>6</v>
      </c>
      <c r="Q429" s="36">
        <f t="shared" ca="1" si="125"/>
        <v>6</v>
      </c>
      <c r="R429" s="36">
        <f t="shared" ca="1" si="112"/>
        <v>504</v>
      </c>
      <c r="S429" s="36">
        <f t="shared" ca="1" si="113"/>
        <v>23</v>
      </c>
      <c r="T429" s="36">
        <f t="shared" ca="1" si="114"/>
        <v>12</v>
      </c>
      <c r="U429" s="36">
        <f t="shared" ref="U429:U492" ca="1" si="126">OFFSET($H$2,1+N429,0)</f>
        <v>12</v>
      </c>
      <c r="V429" s="39"/>
      <c r="W429" s="38">
        <f t="shared" ca="1" si="116"/>
        <v>7</v>
      </c>
      <c r="X429" s="38">
        <f t="shared" ca="1" si="117"/>
        <v>0</v>
      </c>
      <c r="Y429" s="38">
        <f t="shared" ca="1" si="119"/>
        <v>1</v>
      </c>
      <c r="Z429" s="38">
        <f t="shared" ca="1" si="118"/>
        <v>19</v>
      </c>
      <c r="AA429" s="38"/>
      <c r="AB429" s="36" t="str">
        <f t="shared" ca="1" si="115"/>
        <v>Rutas_6</v>
      </c>
      <c r="AC429" t="str">
        <f ca="1">SUBSTITUTE(OFFSET('Todas paradas'!K$1,R429+W429-1,0),"/","_")</f>
        <v>Ruta 5_6</v>
      </c>
      <c r="AD429" t="str">
        <f ca="1">IF(X429,OFFSET('Todas paradas'!L$1,R429+W429-1,0),OFFSET('Todas paradas'!Q$1,R429+W429-1,0))</f>
        <v>Plaza Roma (esq. C/ Escosura)</v>
      </c>
      <c r="AE429" s="36" t="str">
        <f ca="1">IF(X429,OFFSET('Todas paradas'!M$1,R429+W429-1,0),"")</f>
        <v/>
      </c>
      <c r="AF429" s="36" t="str">
        <f ca="1">IF(X429,OFFSET('Todas paradas'!N$1,R429+W429-1,0),"")</f>
        <v/>
      </c>
      <c r="AG429" s="36" t="str">
        <f ca="1">IF(X429,OFFSET('Todas paradas'!O$1,R429+W429-1,0),"")</f>
        <v/>
      </c>
      <c r="AH429" s="36" t="str">
        <f ca="1">IF(X429,OFFSET('Todas paradas'!P$1,R429+W429-1,0),"")</f>
        <v/>
      </c>
    </row>
    <row r="430" spans="11:34" x14ac:dyDescent="0.25">
      <c r="K430" s="36">
        <f t="shared" si="120"/>
        <v>428</v>
      </c>
      <c r="L430" s="36">
        <f t="shared" ca="1" si="111"/>
        <v>416</v>
      </c>
      <c r="M430" s="38">
        <f t="shared" ca="1" si="121"/>
        <v>20</v>
      </c>
      <c r="N430" s="38">
        <f t="shared" ca="1" si="122"/>
        <v>13</v>
      </c>
      <c r="O430" s="36">
        <f t="shared" ca="1" si="123"/>
        <v>0</v>
      </c>
      <c r="P430" s="36">
        <f t="shared" ca="1" si="124"/>
        <v>6</v>
      </c>
      <c r="Q430" s="36">
        <f t="shared" ca="1" si="125"/>
        <v>6</v>
      </c>
      <c r="R430" s="36">
        <f t="shared" ca="1" si="112"/>
        <v>504</v>
      </c>
      <c r="S430" s="36">
        <f t="shared" ca="1" si="113"/>
        <v>23</v>
      </c>
      <c r="T430" s="36">
        <f t="shared" ca="1" si="114"/>
        <v>12</v>
      </c>
      <c r="U430" s="36">
        <f t="shared" ca="1" si="126"/>
        <v>12</v>
      </c>
      <c r="V430" s="39"/>
      <c r="W430" s="38">
        <f t="shared" ca="1" si="116"/>
        <v>8</v>
      </c>
      <c r="X430" s="38">
        <f t="shared" ca="1" si="117"/>
        <v>0</v>
      </c>
      <c r="Y430" s="38">
        <f t="shared" ca="1" si="119"/>
        <v>1</v>
      </c>
      <c r="Z430" s="38">
        <f t="shared" ca="1" si="118"/>
        <v>20</v>
      </c>
      <c r="AA430" s="38"/>
      <c r="AB430" s="36" t="str">
        <f t="shared" ca="1" si="115"/>
        <v>Rutas_6</v>
      </c>
      <c r="AC430" t="str">
        <f ca="1">SUBSTITUTE(OFFSET('Todas paradas'!K$1,R430+W430-1,0),"/","_")</f>
        <v>Ruta 5_6</v>
      </c>
      <c r="AD430" t="str">
        <f ca="1">IF(X430,OFFSET('Todas paradas'!L$1,R430+W430-1,0),OFFSET('Todas paradas'!Q$1,R430+W430-1,0))</f>
        <v>Avd. Goya (esq. Cortes de Aragón - Pd. Bus)</v>
      </c>
      <c r="AE430" s="36" t="str">
        <f ca="1">IF(X430,OFFSET('Todas paradas'!M$1,R430+W430-1,0),"")</f>
        <v/>
      </c>
      <c r="AF430" s="36" t="str">
        <f ca="1">IF(X430,OFFSET('Todas paradas'!N$1,R430+W430-1,0),"")</f>
        <v/>
      </c>
      <c r="AG430" s="36" t="str">
        <f ca="1">IF(X430,OFFSET('Todas paradas'!O$1,R430+W430-1,0),"")</f>
        <v/>
      </c>
      <c r="AH430" s="36" t="str">
        <f ca="1">IF(X430,OFFSET('Todas paradas'!P$1,R430+W430-1,0),"")</f>
        <v/>
      </c>
    </row>
    <row r="431" spans="11:34" x14ac:dyDescent="0.25">
      <c r="K431" s="36">
        <f t="shared" si="120"/>
        <v>429</v>
      </c>
      <c r="L431" s="36">
        <f t="shared" ca="1" si="111"/>
        <v>417</v>
      </c>
      <c r="M431" s="38">
        <f t="shared" ca="1" si="121"/>
        <v>21</v>
      </c>
      <c r="N431" s="38">
        <f t="shared" ca="1" si="122"/>
        <v>13</v>
      </c>
      <c r="O431" s="36">
        <f t="shared" ca="1" si="123"/>
        <v>0</v>
      </c>
      <c r="P431" s="36">
        <f t="shared" ca="1" si="124"/>
        <v>6</v>
      </c>
      <c r="Q431" s="36">
        <f t="shared" ca="1" si="125"/>
        <v>6</v>
      </c>
      <c r="R431" s="36">
        <f t="shared" ca="1" si="112"/>
        <v>504</v>
      </c>
      <c r="S431" s="36">
        <f t="shared" ca="1" si="113"/>
        <v>23</v>
      </c>
      <c r="T431" s="36">
        <f t="shared" ca="1" si="114"/>
        <v>12</v>
      </c>
      <c r="U431" s="36">
        <f t="shared" ca="1" si="126"/>
        <v>12</v>
      </c>
      <c r="V431" s="39"/>
      <c r="W431" s="38">
        <f t="shared" ca="1" si="116"/>
        <v>9</v>
      </c>
      <c r="X431" s="38">
        <f t="shared" ca="1" si="117"/>
        <v>0</v>
      </c>
      <c r="Y431" s="38">
        <f t="shared" ca="1" si="119"/>
        <v>1</v>
      </c>
      <c r="Z431" s="38">
        <f t="shared" ca="1" si="118"/>
        <v>21</v>
      </c>
      <c r="AA431" s="38"/>
      <c r="AB431" s="36" t="str">
        <f t="shared" ca="1" si="115"/>
        <v>Rutas_6</v>
      </c>
      <c r="AC431" t="str">
        <f ca="1">SUBSTITUTE(OFFSET('Todas paradas'!K$1,R431+W431-1,0),"/","_")</f>
        <v>Ruta 5_6</v>
      </c>
      <c r="AD431" t="str">
        <f ca="1">IF(X431,OFFSET('Todas paradas'!L$1,R431+W431-1,0),OFFSET('Todas paradas'!Q$1,R431+W431-1,0))</f>
        <v>Plaza San Francisco (Kiosco Prensa - Pd. Bus)</v>
      </c>
      <c r="AE431" s="36" t="str">
        <f ca="1">IF(X431,OFFSET('Todas paradas'!M$1,R431+W431-1,0),"")</f>
        <v/>
      </c>
      <c r="AF431" s="36" t="str">
        <f ca="1">IF(X431,OFFSET('Todas paradas'!N$1,R431+W431-1,0),"")</f>
        <v/>
      </c>
      <c r="AG431" s="36" t="str">
        <f ca="1">IF(X431,OFFSET('Todas paradas'!O$1,R431+W431-1,0),"")</f>
        <v/>
      </c>
      <c r="AH431" s="36" t="str">
        <f ca="1">IF(X431,OFFSET('Todas paradas'!P$1,R431+W431-1,0),"")</f>
        <v/>
      </c>
    </row>
    <row r="432" spans="11:34" x14ac:dyDescent="0.25">
      <c r="K432" s="36">
        <f t="shared" si="120"/>
        <v>430</v>
      </c>
      <c r="L432" s="36">
        <f t="shared" ca="1" si="111"/>
        <v>418</v>
      </c>
      <c r="M432" s="38">
        <f t="shared" ca="1" si="121"/>
        <v>22</v>
      </c>
      <c r="N432" s="38">
        <f t="shared" ca="1" si="122"/>
        <v>13</v>
      </c>
      <c r="O432" s="36">
        <f t="shared" ca="1" si="123"/>
        <v>0</v>
      </c>
      <c r="P432" s="36">
        <f t="shared" ca="1" si="124"/>
        <v>6</v>
      </c>
      <c r="Q432" s="36">
        <f t="shared" ca="1" si="125"/>
        <v>6</v>
      </c>
      <c r="R432" s="36">
        <f t="shared" ca="1" si="112"/>
        <v>504</v>
      </c>
      <c r="S432" s="36">
        <f t="shared" ca="1" si="113"/>
        <v>23</v>
      </c>
      <c r="T432" s="36">
        <f t="shared" ca="1" si="114"/>
        <v>12</v>
      </c>
      <c r="U432" s="36">
        <f t="shared" ca="1" si="126"/>
        <v>12</v>
      </c>
      <c r="V432" s="39"/>
      <c r="W432" s="38">
        <f t="shared" ca="1" si="116"/>
        <v>10</v>
      </c>
      <c r="X432" s="38">
        <f t="shared" ca="1" si="117"/>
        <v>0</v>
      </c>
      <c r="Y432" s="38">
        <f t="shared" ca="1" si="119"/>
        <v>1</v>
      </c>
      <c r="Z432" s="38">
        <f t="shared" ca="1" si="118"/>
        <v>22</v>
      </c>
      <c r="AA432" s="38"/>
      <c r="AB432" s="36" t="str">
        <f t="shared" ca="1" si="115"/>
        <v>Rutas_6</v>
      </c>
      <c r="AC432" t="str">
        <f ca="1">SUBSTITUTE(OFFSET('Todas paradas'!K$1,R432+W432-1,0),"/","_")</f>
        <v>Ruta 5_6</v>
      </c>
      <c r="AD432" t="str">
        <f ca="1">IF(X432,OFFSET('Todas paradas'!L$1,R432+W432-1,0),OFFSET('Todas paradas'!Q$1,R432+W432-1,0))</f>
        <v>Violante de Hungría (frente nº 7 - Pd. Bus)</v>
      </c>
      <c r="AE432" s="36" t="str">
        <f ca="1">IF(X432,OFFSET('Todas paradas'!M$1,R432+W432-1,0),"")</f>
        <v/>
      </c>
      <c r="AF432" s="36" t="str">
        <f ca="1">IF(X432,OFFSET('Todas paradas'!N$1,R432+W432-1,0),"")</f>
        <v/>
      </c>
      <c r="AG432" s="36" t="str">
        <f ca="1">IF(X432,OFFSET('Todas paradas'!O$1,R432+W432-1,0),"")</f>
        <v/>
      </c>
      <c r="AH432" s="36" t="str">
        <f ca="1">IF(X432,OFFSET('Todas paradas'!P$1,R432+W432-1,0),"")</f>
        <v/>
      </c>
    </row>
    <row r="433" spans="11:34" x14ac:dyDescent="0.25">
      <c r="K433" s="36">
        <f t="shared" si="120"/>
        <v>431</v>
      </c>
      <c r="L433" s="36">
        <f t="shared" ca="1" si="111"/>
        <v>419</v>
      </c>
      <c r="M433" s="38">
        <f t="shared" ca="1" si="121"/>
        <v>23</v>
      </c>
      <c r="N433" s="38">
        <f t="shared" ca="1" si="122"/>
        <v>13</v>
      </c>
      <c r="O433" s="36">
        <f t="shared" ca="1" si="123"/>
        <v>1</v>
      </c>
      <c r="P433" s="36">
        <f t="shared" ca="1" si="124"/>
        <v>6</v>
      </c>
      <c r="Q433" s="36">
        <f t="shared" ca="1" si="125"/>
        <v>6</v>
      </c>
      <c r="R433" s="36">
        <f t="shared" ca="1" si="112"/>
        <v>504</v>
      </c>
      <c r="S433" s="36">
        <f t="shared" ca="1" si="113"/>
        <v>23</v>
      </c>
      <c r="T433" s="36">
        <f t="shared" ca="1" si="114"/>
        <v>12</v>
      </c>
      <c r="U433" s="36">
        <f t="shared" ca="1" si="126"/>
        <v>12</v>
      </c>
      <c r="V433" s="39"/>
      <c r="W433" s="38">
        <f t="shared" ca="1" si="116"/>
        <v>11</v>
      </c>
      <c r="X433" s="38">
        <f t="shared" ca="1" si="117"/>
        <v>0</v>
      </c>
      <c r="Y433" s="38">
        <f t="shared" ca="1" si="119"/>
        <v>1</v>
      </c>
      <c r="Z433" s="38">
        <f t="shared" ca="1" si="118"/>
        <v>23</v>
      </c>
      <c r="AA433" s="38"/>
      <c r="AB433" s="36" t="str">
        <f t="shared" ca="1" si="115"/>
        <v>Rutas_6</v>
      </c>
      <c r="AC433" t="str">
        <f ca="1">SUBSTITUTE(OFFSET('Todas paradas'!K$1,R433+W433-1,0),"/","_")</f>
        <v>Ruta 5_6</v>
      </c>
      <c r="AD433" t="str">
        <f ca="1">IF(X433,OFFSET('Todas paradas'!L$1,R433+W433-1,0),OFFSET('Todas paradas'!Q$1,R433+W433-1,0))</f>
        <v>Vía Univérsitas (esq. C/ Santa María Reina)</v>
      </c>
      <c r="AE433" s="36" t="str">
        <f ca="1">IF(X433,OFFSET('Todas paradas'!M$1,R433+W433-1,0),"")</f>
        <v/>
      </c>
      <c r="AF433" s="36" t="str">
        <f ca="1">IF(X433,OFFSET('Todas paradas'!N$1,R433+W433-1,0),"")</f>
        <v/>
      </c>
      <c r="AG433" s="36" t="str">
        <f ca="1">IF(X433,OFFSET('Todas paradas'!O$1,R433+W433-1,0),"")</f>
        <v/>
      </c>
      <c r="AH433" s="36" t="str">
        <f ca="1">IF(X433,OFFSET('Todas paradas'!P$1,R433+W433-1,0),"")</f>
        <v/>
      </c>
    </row>
    <row r="434" spans="11:34" x14ac:dyDescent="0.25">
      <c r="K434" s="36">
        <f t="shared" si="120"/>
        <v>432</v>
      </c>
      <c r="L434" s="36">
        <f t="shared" ca="1" si="111"/>
        <v>419</v>
      </c>
      <c r="M434" s="38">
        <f t="shared" ca="1" si="121"/>
        <v>1</v>
      </c>
      <c r="N434" s="38">
        <f t="shared" ca="1" si="122"/>
        <v>14</v>
      </c>
      <c r="O434" s="36">
        <f t="shared" ca="1" si="123"/>
        <v>0</v>
      </c>
      <c r="P434" s="36">
        <f t="shared" ca="1" si="124"/>
        <v>1</v>
      </c>
      <c r="Q434" s="36">
        <f t="shared" ca="1" si="125"/>
        <v>20</v>
      </c>
      <c r="R434" s="36">
        <f t="shared" ca="1" si="112"/>
        <v>516</v>
      </c>
      <c r="S434" s="36">
        <f t="shared" ca="1" si="113"/>
        <v>25</v>
      </c>
      <c r="T434" s="36">
        <f t="shared" ca="1" si="114"/>
        <v>13</v>
      </c>
      <c r="U434" s="36">
        <f t="shared" ca="1" si="126"/>
        <v>6</v>
      </c>
      <c r="V434" s="39"/>
      <c r="W434" s="38">
        <f t="shared" ca="1" si="116"/>
        <v>0</v>
      </c>
      <c r="X434" s="38">
        <f t="shared" ca="1" si="117"/>
        <v>1</v>
      </c>
      <c r="Y434" s="38">
        <f t="shared" ca="1" si="119"/>
        <v>0</v>
      </c>
      <c r="Z434" s="38">
        <f t="shared" ca="1" si="118"/>
        <v>1</v>
      </c>
      <c r="AA434" s="38"/>
      <c r="AB434" s="36" t="str">
        <f t="shared" ca="1" si="115"/>
        <v>Rutas_6</v>
      </c>
      <c r="AC434" t="str">
        <f ca="1">SUBSTITUTE(OFFSET('Todas paradas'!K$1,R434+W434-1,0),"/","_")</f>
        <v>Ruta 6_6</v>
      </c>
      <c r="AD434" t="str">
        <f ca="1">IF(X434,OFFSET('Todas paradas'!L$1,R434+W434-1,0),OFFSET('Todas paradas'!Q$1,R434+W434-1,0))</f>
        <v>Ruta 6/6</v>
      </c>
      <c r="AE434" s="36" t="str">
        <f ca="1">IF(X434,OFFSET('Todas paradas'!M$1,R434+W434-1,0),"")</f>
        <v/>
      </c>
      <c r="AF434" s="36" t="str">
        <f ca="1">IF(X434,OFFSET('Todas paradas'!N$1,R434+W434-1,0),"")</f>
        <v/>
      </c>
      <c r="AG434" s="36" t="str">
        <f ca="1">IF(X434,OFFSET('Todas paradas'!O$1,R434+W434-1,0),"")</f>
        <v/>
      </c>
      <c r="AH434" s="36" t="str">
        <f ca="1">IF(X434,OFFSET('Todas paradas'!P$1,R434+W434-1,0),"")</f>
        <v/>
      </c>
    </row>
    <row r="435" spans="11:34" x14ac:dyDescent="0.25">
      <c r="K435" s="36">
        <f t="shared" si="120"/>
        <v>433</v>
      </c>
      <c r="L435" s="36">
        <f t="shared" ca="1" si="111"/>
        <v>420</v>
      </c>
      <c r="M435" s="38">
        <f t="shared" ca="1" si="121"/>
        <v>2</v>
      </c>
      <c r="N435" s="38">
        <f t="shared" ca="1" si="122"/>
        <v>14</v>
      </c>
      <c r="O435" s="36">
        <f t="shared" ca="1" si="123"/>
        <v>0</v>
      </c>
      <c r="P435" s="36">
        <f t="shared" ca="1" si="124"/>
        <v>1</v>
      </c>
      <c r="Q435" s="36">
        <f t="shared" ca="1" si="125"/>
        <v>20</v>
      </c>
      <c r="R435" s="36">
        <f t="shared" ca="1" si="112"/>
        <v>516</v>
      </c>
      <c r="S435" s="36">
        <f t="shared" ca="1" si="113"/>
        <v>25</v>
      </c>
      <c r="T435" s="36">
        <f t="shared" ca="1" si="114"/>
        <v>13</v>
      </c>
      <c r="U435" s="36">
        <f t="shared" ca="1" si="126"/>
        <v>6</v>
      </c>
      <c r="V435" s="39"/>
      <c r="W435" s="38">
        <f t="shared" ca="1" si="116"/>
        <v>1</v>
      </c>
      <c r="X435" s="38">
        <f t="shared" ca="1" si="117"/>
        <v>1</v>
      </c>
      <c r="Y435" s="38">
        <f t="shared" ca="1" si="119"/>
        <v>0</v>
      </c>
      <c r="Z435" s="38">
        <f t="shared" ca="1" si="118"/>
        <v>2</v>
      </c>
      <c r="AA435" s="38"/>
      <c r="AB435" s="36" t="str">
        <f t="shared" ca="1" si="115"/>
        <v>Rutas_6</v>
      </c>
      <c r="AC435" t="str">
        <f ca="1">SUBSTITUTE(OFFSET('Todas paradas'!K$1,R435+W435-1,0),"/","_")</f>
        <v>Ruta 6_6</v>
      </c>
      <c r="AD435" t="str">
        <f ca="1">IF(X435,OFFSET('Todas paradas'!L$1,R435+W435-1,0),OFFSET('Todas paradas'!Q$1,R435+W435-1,0))</f>
        <v>Sixto Celorrio (frente Valle Zuriza)</v>
      </c>
      <c r="AE435" s="36" t="str">
        <f ca="1">IF(X435,OFFSET('Todas paradas'!M$1,R435+W435-1,0),"")</f>
        <v>04:47</v>
      </c>
      <c r="AF435" s="36" t="str">
        <f ca="1">IF(X435,OFFSET('Todas paradas'!N$1,R435+W435-1,0),"")</f>
        <v>12:46</v>
      </c>
      <c r="AG435" s="36" t="str">
        <f ca="1">IF(X435,OFFSET('Todas paradas'!O$1,R435+W435-1,0),"")</f>
        <v>20:46</v>
      </c>
      <c r="AH435" s="36" t="str">
        <f ca="1">IF(X435,OFFSET('Todas paradas'!P$1,R435+W435-1,0),"")</f>
        <v>06:46</v>
      </c>
    </row>
    <row r="436" spans="11:34" x14ac:dyDescent="0.25">
      <c r="K436" s="36">
        <f t="shared" si="120"/>
        <v>434</v>
      </c>
      <c r="L436" s="36">
        <f t="shared" ca="1" si="111"/>
        <v>421</v>
      </c>
      <c r="M436" s="38">
        <f t="shared" ca="1" si="121"/>
        <v>3</v>
      </c>
      <c r="N436" s="38">
        <f t="shared" ca="1" si="122"/>
        <v>14</v>
      </c>
      <c r="O436" s="36">
        <f t="shared" ca="1" si="123"/>
        <v>0</v>
      </c>
      <c r="P436" s="36">
        <f t="shared" ca="1" si="124"/>
        <v>1</v>
      </c>
      <c r="Q436" s="36">
        <f t="shared" ca="1" si="125"/>
        <v>20</v>
      </c>
      <c r="R436" s="36">
        <f t="shared" ca="1" si="112"/>
        <v>516</v>
      </c>
      <c r="S436" s="36">
        <f t="shared" ca="1" si="113"/>
        <v>25</v>
      </c>
      <c r="T436" s="36">
        <f t="shared" ca="1" si="114"/>
        <v>13</v>
      </c>
      <c r="U436" s="36">
        <f t="shared" ca="1" si="126"/>
        <v>6</v>
      </c>
      <c r="V436" s="39"/>
      <c r="W436" s="38">
        <f t="shared" ca="1" si="116"/>
        <v>2</v>
      </c>
      <c r="X436" s="38">
        <f t="shared" ca="1" si="117"/>
        <v>1</v>
      </c>
      <c r="Y436" s="38">
        <f t="shared" ca="1" si="119"/>
        <v>0</v>
      </c>
      <c r="Z436" s="38">
        <f t="shared" ca="1" si="118"/>
        <v>3</v>
      </c>
      <c r="AA436" s="38"/>
      <c r="AB436" s="36" t="str">
        <f t="shared" ca="1" si="115"/>
        <v>Rutas_6</v>
      </c>
      <c r="AC436" t="str">
        <f ca="1">SUBSTITUTE(OFFSET('Todas paradas'!K$1,R436+W436-1,0),"/","_")</f>
        <v>Ruta 6_6</v>
      </c>
      <c r="AD436" t="str">
        <f ca="1">IF(X436,OFFSET('Todas paradas'!L$1,R436+W436-1,0),OFFSET('Todas paradas'!Q$1,R436+W436-1,0))</f>
        <v>Avd. Puente del Pilar (esq. C/ Jesús - Pd. Bus)</v>
      </c>
      <c r="AE436" s="36" t="str">
        <f ca="1">IF(X436,OFFSET('Todas paradas'!M$1,R436+W436-1,0),"")</f>
        <v>04:51</v>
      </c>
      <c r="AF436" s="36" t="str">
        <f ca="1">IF(X436,OFFSET('Todas paradas'!N$1,R436+W436-1,0),"")</f>
        <v>12:50</v>
      </c>
      <c r="AG436" s="36" t="str">
        <f ca="1">IF(X436,OFFSET('Todas paradas'!O$1,R436+W436-1,0),"")</f>
        <v>20:50</v>
      </c>
      <c r="AH436" s="36" t="str">
        <f ca="1">IF(X436,OFFSET('Todas paradas'!P$1,R436+W436-1,0),"")</f>
        <v>06:50</v>
      </c>
    </row>
    <row r="437" spans="11:34" x14ac:dyDescent="0.25">
      <c r="K437" s="36">
        <f t="shared" si="120"/>
        <v>435</v>
      </c>
      <c r="L437" s="36">
        <f t="shared" ca="1" si="111"/>
        <v>422</v>
      </c>
      <c r="M437" s="38">
        <f t="shared" ca="1" si="121"/>
        <v>4</v>
      </c>
      <c r="N437" s="38">
        <f t="shared" ca="1" si="122"/>
        <v>14</v>
      </c>
      <c r="O437" s="36">
        <f t="shared" ca="1" si="123"/>
        <v>0</v>
      </c>
      <c r="P437" s="36">
        <f t="shared" ca="1" si="124"/>
        <v>1</v>
      </c>
      <c r="Q437" s="36">
        <f t="shared" ca="1" si="125"/>
        <v>20</v>
      </c>
      <c r="R437" s="36">
        <f t="shared" ca="1" si="112"/>
        <v>516</v>
      </c>
      <c r="S437" s="36">
        <f t="shared" ca="1" si="113"/>
        <v>25</v>
      </c>
      <c r="T437" s="36">
        <f t="shared" ca="1" si="114"/>
        <v>13</v>
      </c>
      <c r="U437" s="36">
        <f t="shared" ca="1" si="126"/>
        <v>6</v>
      </c>
      <c r="V437" s="39"/>
      <c r="W437" s="38">
        <f t="shared" ca="1" si="116"/>
        <v>3</v>
      </c>
      <c r="X437" s="38">
        <f t="shared" ca="1" si="117"/>
        <v>1</v>
      </c>
      <c r="Y437" s="38">
        <f t="shared" ca="1" si="119"/>
        <v>0</v>
      </c>
      <c r="Z437" s="38">
        <f t="shared" ca="1" si="118"/>
        <v>4</v>
      </c>
      <c r="AA437" s="38"/>
      <c r="AB437" s="36" t="str">
        <f t="shared" ca="1" si="115"/>
        <v>Rutas_6</v>
      </c>
      <c r="AC437" t="str">
        <f ca="1">SUBSTITUTE(OFFSET('Todas paradas'!K$1,R437+W437-1,0),"/","_")</f>
        <v>Ruta 6_6</v>
      </c>
      <c r="AD437" t="str">
        <f ca="1">IF(X437,OFFSET('Todas paradas'!L$1,R437+W437-1,0),OFFSET('Todas paradas'!Q$1,R437+W437-1,0))</f>
        <v>C/ Asalto (Museo Centro de Historia)</v>
      </c>
      <c r="AE437" s="36" t="str">
        <f ca="1">IF(X437,OFFSET('Todas paradas'!M$1,R437+W437-1,0),"")</f>
        <v>04:52</v>
      </c>
      <c r="AF437" s="36" t="str">
        <f ca="1">IF(X437,OFFSET('Todas paradas'!N$1,R437+W437-1,0),"")</f>
        <v>12:52</v>
      </c>
      <c r="AG437" s="36" t="str">
        <f ca="1">IF(X437,OFFSET('Todas paradas'!O$1,R437+W437-1,0),"")</f>
        <v>20:52</v>
      </c>
      <c r="AH437" s="36" t="str">
        <f ca="1">IF(X437,OFFSET('Todas paradas'!P$1,R437+W437-1,0),"")</f>
        <v>06:52</v>
      </c>
    </row>
    <row r="438" spans="11:34" x14ac:dyDescent="0.25">
      <c r="K438" s="36">
        <f t="shared" si="120"/>
        <v>436</v>
      </c>
      <c r="L438" s="36">
        <f t="shared" ca="1" si="111"/>
        <v>423</v>
      </c>
      <c r="M438" s="38">
        <f t="shared" ca="1" si="121"/>
        <v>5</v>
      </c>
      <c r="N438" s="38">
        <f t="shared" ca="1" si="122"/>
        <v>14</v>
      </c>
      <c r="O438" s="36">
        <f t="shared" ca="1" si="123"/>
        <v>0</v>
      </c>
      <c r="P438" s="36">
        <f t="shared" ca="1" si="124"/>
        <v>1</v>
      </c>
      <c r="Q438" s="36">
        <f t="shared" ca="1" si="125"/>
        <v>20</v>
      </c>
      <c r="R438" s="36">
        <f t="shared" ca="1" si="112"/>
        <v>516</v>
      </c>
      <c r="S438" s="36">
        <f t="shared" ca="1" si="113"/>
        <v>25</v>
      </c>
      <c r="T438" s="36">
        <f t="shared" ca="1" si="114"/>
        <v>13</v>
      </c>
      <c r="U438" s="36">
        <f t="shared" ca="1" si="126"/>
        <v>6</v>
      </c>
      <c r="V438" s="39"/>
      <c r="W438" s="38">
        <f t="shared" ca="1" si="116"/>
        <v>4</v>
      </c>
      <c r="X438" s="38">
        <f t="shared" ca="1" si="117"/>
        <v>1</v>
      </c>
      <c r="Y438" s="38">
        <f t="shared" ca="1" si="119"/>
        <v>0</v>
      </c>
      <c r="Z438" s="38">
        <f t="shared" ca="1" si="118"/>
        <v>5</v>
      </c>
      <c r="AA438" s="38"/>
      <c r="AB438" s="36" t="str">
        <f t="shared" ca="1" si="115"/>
        <v>Rutas_6</v>
      </c>
      <c r="AC438" t="str">
        <f ca="1">SUBSTITUTE(OFFSET('Todas paradas'!K$1,R438+W438-1,0),"/","_")</f>
        <v>Ruta 6_6</v>
      </c>
      <c r="AD438" t="str">
        <f ca="1">IF(X438,OFFSET('Todas paradas'!L$1,R438+W438-1,0),OFFSET('Todas paradas'!Q$1,R438+W438-1,0))</f>
        <v>Pº La Mina, nº 21 (Edif. Balmes - Pd. Bus)</v>
      </c>
      <c r="AE438" s="36" t="str">
        <f ca="1">IF(X438,OFFSET('Todas paradas'!M$1,R438+W438-1,0),"")</f>
        <v>04:53</v>
      </c>
      <c r="AF438" s="36" t="str">
        <f ca="1">IF(X438,OFFSET('Todas paradas'!N$1,R438+W438-1,0),"")</f>
        <v>12:53</v>
      </c>
      <c r="AG438" s="36" t="str">
        <f ca="1">IF(X438,OFFSET('Todas paradas'!O$1,R438+W438-1,0),"")</f>
        <v>20:53</v>
      </c>
      <c r="AH438" s="36" t="str">
        <f ca="1">IF(X438,OFFSET('Todas paradas'!P$1,R438+W438-1,0),"")</f>
        <v>06:53</v>
      </c>
    </row>
    <row r="439" spans="11:34" x14ac:dyDescent="0.25">
      <c r="K439" s="36">
        <f t="shared" si="120"/>
        <v>437</v>
      </c>
      <c r="L439" s="36">
        <f t="shared" ca="1" si="111"/>
        <v>424</v>
      </c>
      <c r="M439" s="38">
        <f t="shared" ca="1" si="121"/>
        <v>6</v>
      </c>
      <c r="N439" s="38">
        <f t="shared" ca="1" si="122"/>
        <v>14</v>
      </c>
      <c r="O439" s="36">
        <f t="shared" ca="1" si="123"/>
        <v>0</v>
      </c>
      <c r="P439" s="36">
        <f t="shared" ca="1" si="124"/>
        <v>1</v>
      </c>
      <c r="Q439" s="36">
        <f t="shared" ca="1" si="125"/>
        <v>20</v>
      </c>
      <c r="R439" s="36">
        <f t="shared" ca="1" si="112"/>
        <v>516</v>
      </c>
      <c r="S439" s="36">
        <f t="shared" ca="1" si="113"/>
        <v>25</v>
      </c>
      <c r="T439" s="36">
        <f t="shared" ca="1" si="114"/>
        <v>13</v>
      </c>
      <c r="U439" s="36">
        <f t="shared" ca="1" si="126"/>
        <v>6</v>
      </c>
      <c r="V439" s="39"/>
      <c r="W439" s="38">
        <f t="shared" ca="1" si="116"/>
        <v>5</v>
      </c>
      <c r="X439" s="38">
        <f t="shared" ca="1" si="117"/>
        <v>1</v>
      </c>
      <c r="Y439" s="38">
        <f t="shared" ca="1" si="119"/>
        <v>0</v>
      </c>
      <c r="Z439" s="38">
        <f t="shared" ca="1" si="118"/>
        <v>6</v>
      </c>
      <c r="AA439" s="38"/>
      <c r="AB439" s="36" t="str">
        <f t="shared" ca="1" si="115"/>
        <v>Rutas_6</v>
      </c>
      <c r="AC439" t="str">
        <f ca="1">SUBSTITUTE(OFFSET('Todas paradas'!K$1,R439+W439-1,0),"/","_")</f>
        <v>Ruta 6_6</v>
      </c>
      <c r="AD439" t="str">
        <f ca="1">IF(X439,OFFSET('Todas paradas'!L$1,R439+W439-1,0),OFFSET('Todas paradas'!Q$1,R439+W439-1,0))</f>
        <v>Paseo Pamplona, nº 2 ( Pd. Bus)</v>
      </c>
      <c r="AE439" s="36" t="str">
        <f ca="1">IF(X439,OFFSET('Todas paradas'!M$1,R439+W439-1,0),"")</f>
        <v>04:54</v>
      </c>
      <c r="AF439" s="36" t="str">
        <f ca="1">IF(X439,OFFSET('Todas paradas'!N$1,R439+W439-1,0),"")</f>
        <v>12:54</v>
      </c>
      <c r="AG439" s="36" t="str">
        <f ca="1">IF(X439,OFFSET('Todas paradas'!O$1,R439+W439-1,0),"")</f>
        <v>20:54</v>
      </c>
      <c r="AH439" s="36" t="str">
        <f ca="1">IF(X439,OFFSET('Todas paradas'!P$1,R439+W439-1,0),"")</f>
        <v>06:54</v>
      </c>
    </row>
    <row r="440" spans="11:34" x14ac:dyDescent="0.25">
      <c r="K440" s="36">
        <f t="shared" si="120"/>
        <v>438</v>
      </c>
      <c r="L440" s="36">
        <f t="shared" ca="1" si="111"/>
        <v>425</v>
      </c>
      <c r="M440" s="38">
        <f t="shared" ca="1" si="121"/>
        <v>7</v>
      </c>
      <c r="N440" s="38">
        <f t="shared" ca="1" si="122"/>
        <v>14</v>
      </c>
      <c r="O440" s="36">
        <f t="shared" ca="1" si="123"/>
        <v>0</v>
      </c>
      <c r="P440" s="36">
        <f t="shared" ca="1" si="124"/>
        <v>1</v>
      </c>
      <c r="Q440" s="36">
        <f t="shared" ca="1" si="125"/>
        <v>20</v>
      </c>
      <c r="R440" s="36">
        <f t="shared" ca="1" si="112"/>
        <v>516</v>
      </c>
      <c r="S440" s="36">
        <f t="shared" ca="1" si="113"/>
        <v>25</v>
      </c>
      <c r="T440" s="36">
        <f t="shared" ca="1" si="114"/>
        <v>13</v>
      </c>
      <c r="U440" s="36">
        <f t="shared" ca="1" si="126"/>
        <v>6</v>
      </c>
      <c r="V440" s="39"/>
      <c r="W440" s="38">
        <f t="shared" ca="1" si="116"/>
        <v>6</v>
      </c>
      <c r="X440" s="38">
        <f t="shared" ca="1" si="117"/>
        <v>1</v>
      </c>
      <c r="Y440" s="38">
        <f t="shared" ca="1" si="119"/>
        <v>0</v>
      </c>
      <c r="Z440" s="38">
        <f t="shared" ca="1" si="118"/>
        <v>7</v>
      </c>
      <c r="AA440" s="38"/>
      <c r="AB440" s="36" t="str">
        <f t="shared" ca="1" si="115"/>
        <v>Rutas_6</v>
      </c>
      <c r="AC440" t="str">
        <f ca="1">SUBSTITUTE(OFFSET('Todas paradas'!K$1,R440+W440-1,0),"/","_")</f>
        <v>Ruta 6_6</v>
      </c>
      <c r="AD440" t="str">
        <f ca="1">IF(X440,OFFSET('Todas paradas'!L$1,R440+W440-1,0),OFFSET('Todas paradas'!Q$1,R440+W440-1,0))</f>
        <v>María Agustín, nº 20 (Museo Pablo Serrano - Pd. Bus)</v>
      </c>
      <c r="AE440" s="36" t="str">
        <f ca="1">IF(X440,OFFSET('Todas paradas'!M$1,R440+W440-1,0),"")</f>
        <v>04:55</v>
      </c>
      <c r="AF440" s="36" t="str">
        <f ca="1">IF(X440,OFFSET('Todas paradas'!N$1,R440+W440-1,0),"")</f>
        <v>12:55</v>
      </c>
      <c r="AG440" s="36" t="str">
        <f ca="1">IF(X440,OFFSET('Todas paradas'!O$1,R440+W440-1,0),"")</f>
        <v>20:55</v>
      </c>
      <c r="AH440" s="36" t="str">
        <f ca="1">IF(X440,OFFSET('Todas paradas'!P$1,R440+W440-1,0),"")</f>
        <v>06:55</v>
      </c>
    </row>
    <row r="441" spans="11:34" x14ac:dyDescent="0.25">
      <c r="K441" s="36">
        <f t="shared" si="120"/>
        <v>439</v>
      </c>
      <c r="L441" s="36">
        <f t="shared" ca="1" si="111"/>
        <v>426</v>
      </c>
      <c r="M441" s="38">
        <f t="shared" ca="1" si="121"/>
        <v>8</v>
      </c>
      <c r="N441" s="38">
        <f t="shared" ca="1" si="122"/>
        <v>14</v>
      </c>
      <c r="O441" s="36">
        <f t="shared" ca="1" si="123"/>
        <v>0</v>
      </c>
      <c r="P441" s="36">
        <f t="shared" ca="1" si="124"/>
        <v>1</v>
      </c>
      <c r="Q441" s="36">
        <f t="shared" ca="1" si="125"/>
        <v>20</v>
      </c>
      <c r="R441" s="36">
        <f t="shared" ca="1" si="112"/>
        <v>516</v>
      </c>
      <c r="S441" s="36">
        <f t="shared" ca="1" si="113"/>
        <v>25</v>
      </c>
      <c r="T441" s="36">
        <f t="shared" ca="1" si="114"/>
        <v>13</v>
      </c>
      <c r="U441" s="36">
        <f t="shared" ca="1" si="126"/>
        <v>6</v>
      </c>
      <c r="V441" s="39"/>
      <c r="W441" s="38">
        <f t="shared" ca="1" si="116"/>
        <v>7</v>
      </c>
      <c r="X441" s="38">
        <f t="shared" ca="1" si="117"/>
        <v>1</v>
      </c>
      <c r="Y441" s="38">
        <f t="shared" ca="1" si="119"/>
        <v>0</v>
      </c>
      <c r="Z441" s="38">
        <f t="shared" ca="1" si="118"/>
        <v>8</v>
      </c>
      <c r="AA441" s="38"/>
      <c r="AB441" s="36" t="str">
        <f t="shared" ca="1" si="115"/>
        <v>Rutas_6</v>
      </c>
      <c r="AC441" t="str">
        <f ca="1">SUBSTITUTE(OFFSET('Todas paradas'!K$1,R441+W441-1,0),"/","_")</f>
        <v>Ruta 6_6</v>
      </c>
      <c r="AD441" t="str">
        <f ca="1">IF(X441,OFFSET('Todas paradas'!L$1,R441+W441-1,0),OFFSET('Todas paradas'!Q$1,R441+W441-1,0))</f>
        <v>María Agustín, nº 62 (Pd. Bus)</v>
      </c>
      <c r="AE441" s="36" t="str">
        <f ca="1">IF(X441,OFFSET('Todas paradas'!M$1,R441+W441-1,0),"")</f>
        <v>04:56</v>
      </c>
      <c r="AF441" s="36" t="str">
        <f ca="1">IF(X441,OFFSET('Todas paradas'!N$1,R441+W441-1,0),"")</f>
        <v>12:56</v>
      </c>
      <c r="AG441" s="36" t="str">
        <f ca="1">IF(X441,OFFSET('Todas paradas'!O$1,R441+W441-1,0),"")</f>
        <v>20:56</v>
      </c>
      <c r="AH441" s="36" t="str">
        <f ca="1">IF(X441,OFFSET('Todas paradas'!P$1,R441+W441-1,0),"")</f>
        <v>06:56</v>
      </c>
    </row>
    <row r="442" spans="11:34" x14ac:dyDescent="0.25">
      <c r="K442" s="36">
        <f t="shared" si="120"/>
        <v>440</v>
      </c>
      <c r="L442" s="36">
        <f t="shared" ca="1" si="111"/>
        <v>427</v>
      </c>
      <c r="M442" s="38">
        <f t="shared" ca="1" si="121"/>
        <v>9</v>
      </c>
      <c r="N442" s="38">
        <f t="shared" ca="1" si="122"/>
        <v>14</v>
      </c>
      <c r="O442" s="36">
        <f t="shared" ca="1" si="123"/>
        <v>0</v>
      </c>
      <c r="P442" s="36">
        <f t="shared" ca="1" si="124"/>
        <v>1</v>
      </c>
      <c r="Q442" s="36">
        <f t="shared" ca="1" si="125"/>
        <v>20</v>
      </c>
      <c r="R442" s="36">
        <f t="shared" ca="1" si="112"/>
        <v>516</v>
      </c>
      <c r="S442" s="36">
        <f t="shared" ca="1" si="113"/>
        <v>25</v>
      </c>
      <c r="T442" s="36">
        <f t="shared" ca="1" si="114"/>
        <v>13</v>
      </c>
      <c r="U442" s="36">
        <f t="shared" ca="1" si="126"/>
        <v>6</v>
      </c>
      <c r="V442" s="39"/>
      <c r="W442" s="38">
        <f t="shared" ca="1" si="116"/>
        <v>8</v>
      </c>
      <c r="X442" s="38">
        <f t="shared" ca="1" si="117"/>
        <v>1</v>
      </c>
      <c r="Y442" s="38">
        <f t="shared" ca="1" si="119"/>
        <v>0</v>
      </c>
      <c r="Z442" s="38">
        <f t="shared" ca="1" si="118"/>
        <v>9</v>
      </c>
      <c r="AA442" s="38"/>
      <c r="AB442" s="36" t="str">
        <f t="shared" ca="1" si="115"/>
        <v>Rutas_6</v>
      </c>
      <c r="AC442" t="str">
        <f ca="1">SUBSTITUTE(OFFSET('Todas paradas'!K$1,R442+W442-1,0),"/","_")</f>
        <v>Ruta 6_6</v>
      </c>
      <c r="AD442" t="str">
        <f ca="1">IF(X442,OFFSET('Todas paradas'!L$1,R442+W442-1,0),OFFSET('Todas paradas'!Q$1,R442+W442-1,0))</f>
        <v>Avd. Almozara, frente nº 7 ( Pd. Bus Ibercaja)</v>
      </c>
      <c r="AE442" s="36" t="str">
        <f ca="1">IF(X442,OFFSET('Todas paradas'!M$1,R442+W442-1,0),"")</f>
        <v>04:57</v>
      </c>
      <c r="AF442" s="36" t="str">
        <f ca="1">IF(X442,OFFSET('Todas paradas'!N$1,R442+W442-1,0),"")</f>
        <v>12:57</v>
      </c>
      <c r="AG442" s="36" t="str">
        <f ca="1">IF(X442,OFFSET('Todas paradas'!O$1,R442+W442-1,0),"")</f>
        <v>20:57</v>
      </c>
      <c r="AH442" s="36" t="str">
        <f ca="1">IF(X442,OFFSET('Todas paradas'!P$1,R442+W442-1,0),"")</f>
        <v>06:57</v>
      </c>
    </row>
    <row r="443" spans="11:34" x14ac:dyDescent="0.25">
      <c r="K443" s="36">
        <f t="shared" si="120"/>
        <v>441</v>
      </c>
      <c r="L443" s="36">
        <f t="shared" ca="1" si="111"/>
        <v>428</v>
      </c>
      <c r="M443" s="38">
        <f t="shared" ca="1" si="121"/>
        <v>10</v>
      </c>
      <c r="N443" s="38">
        <f t="shared" ca="1" si="122"/>
        <v>14</v>
      </c>
      <c r="O443" s="36">
        <f t="shared" ca="1" si="123"/>
        <v>0</v>
      </c>
      <c r="P443" s="36">
        <f t="shared" ca="1" si="124"/>
        <v>1</v>
      </c>
      <c r="Q443" s="36">
        <f t="shared" ca="1" si="125"/>
        <v>20</v>
      </c>
      <c r="R443" s="36">
        <f t="shared" ca="1" si="112"/>
        <v>516</v>
      </c>
      <c r="S443" s="36">
        <f t="shared" ca="1" si="113"/>
        <v>25</v>
      </c>
      <c r="T443" s="36">
        <f t="shared" ca="1" si="114"/>
        <v>13</v>
      </c>
      <c r="U443" s="36">
        <f t="shared" ca="1" si="126"/>
        <v>6</v>
      </c>
      <c r="V443" s="39"/>
      <c r="W443" s="38">
        <f t="shared" ca="1" si="116"/>
        <v>9</v>
      </c>
      <c r="X443" s="38">
        <f t="shared" ca="1" si="117"/>
        <v>1</v>
      </c>
      <c r="Y443" s="38">
        <f t="shared" ca="1" si="119"/>
        <v>0</v>
      </c>
      <c r="Z443" s="38">
        <f t="shared" ca="1" si="118"/>
        <v>10</v>
      </c>
      <c r="AA443" s="38"/>
      <c r="AB443" s="36" t="str">
        <f t="shared" ca="1" si="115"/>
        <v>Rutas_6</v>
      </c>
      <c r="AC443" t="str">
        <f ca="1">SUBSTITUTE(OFFSET('Todas paradas'!K$1,R443+W443-1,0),"/","_")</f>
        <v>Ruta 6_6</v>
      </c>
      <c r="AD443" t="str">
        <f ca="1">IF(X443,OFFSET('Todas paradas'!L$1,R443+W443-1,0),OFFSET('Todas paradas'!Q$1,R443+W443-1,0))</f>
        <v>Puerta Sancho, nº 11 (esq. C/Bruselas Edif. D. Quijote)</v>
      </c>
      <c r="AE443" s="36" t="str">
        <f ca="1">IF(X443,OFFSET('Todas paradas'!M$1,R443+W443-1,0),"")</f>
        <v>04:59</v>
      </c>
      <c r="AF443" s="36" t="str">
        <f ca="1">IF(X443,OFFSET('Todas paradas'!N$1,R443+W443-1,0),"")</f>
        <v>12:59</v>
      </c>
      <c r="AG443" s="36" t="str">
        <f ca="1">IF(X443,OFFSET('Todas paradas'!O$1,R443+W443-1,0),"")</f>
        <v>20:59</v>
      </c>
      <c r="AH443" s="36" t="str">
        <f ca="1">IF(X443,OFFSET('Todas paradas'!P$1,R443+W443-1,0),"")</f>
        <v>06:59</v>
      </c>
    </row>
    <row r="444" spans="11:34" x14ac:dyDescent="0.25">
      <c r="K444" s="36">
        <f t="shared" si="120"/>
        <v>442</v>
      </c>
      <c r="L444" s="36">
        <f t="shared" ca="1" si="111"/>
        <v>429</v>
      </c>
      <c r="M444" s="38">
        <f t="shared" ca="1" si="121"/>
        <v>11</v>
      </c>
      <c r="N444" s="38">
        <f t="shared" ca="1" si="122"/>
        <v>14</v>
      </c>
      <c r="O444" s="36">
        <f t="shared" ca="1" si="123"/>
        <v>0</v>
      </c>
      <c r="P444" s="36">
        <f t="shared" ca="1" si="124"/>
        <v>1</v>
      </c>
      <c r="Q444" s="36">
        <f t="shared" ca="1" si="125"/>
        <v>20</v>
      </c>
      <c r="R444" s="36">
        <f t="shared" ca="1" si="112"/>
        <v>516</v>
      </c>
      <c r="S444" s="36">
        <f t="shared" ca="1" si="113"/>
        <v>25</v>
      </c>
      <c r="T444" s="36">
        <f t="shared" ca="1" si="114"/>
        <v>13</v>
      </c>
      <c r="U444" s="36">
        <f t="shared" ca="1" si="126"/>
        <v>6</v>
      </c>
      <c r="V444" s="39"/>
      <c r="W444" s="38">
        <f t="shared" ca="1" si="116"/>
        <v>10</v>
      </c>
      <c r="X444" s="38">
        <f t="shared" ca="1" si="117"/>
        <v>1</v>
      </c>
      <c r="Y444" s="38">
        <f t="shared" ca="1" si="119"/>
        <v>0</v>
      </c>
      <c r="Z444" s="38">
        <f t="shared" ca="1" si="118"/>
        <v>11</v>
      </c>
      <c r="AA444" s="38"/>
      <c r="AB444" s="36" t="str">
        <f t="shared" ca="1" si="115"/>
        <v>Rutas_6</v>
      </c>
      <c r="AC444" t="str">
        <f ca="1">SUBSTITUTE(OFFSET('Todas paradas'!K$1,R444+W444-1,0),"/","_")</f>
        <v>Ruta 6_6</v>
      </c>
      <c r="AD444" t="str">
        <f ca="1">IF(X444,OFFSET('Todas paradas'!L$1,R444+W444-1,0),OFFSET('Todas paradas'!Q$1,R444+W444-1,0))</f>
        <v>Avd. Navarra, nº 60 (Centro Cultural - Pd. Bus)</v>
      </c>
      <c r="AE444" s="36" t="str">
        <f ca="1">IF(X444,OFFSET('Todas paradas'!M$1,R444+W444-1,0),"")</f>
        <v>05:01</v>
      </c>
      <c r="AF444" s="36" t="str">
        <f ca="1">IF(X444,OFFSET('Todas paradas'!N$1,R444+W444-1,0),"")</f>
        <v>13:01</v>
      </c>
      <c r="AG444" s="36" t="str">
        <f ca="1">IF(X444,OFFSET('Todas paradas'!O$1,R444+W444-1,0),"")</f>
        <v>21:01</v>
      </c>
      <c r="AH444" s="36" t="str">
        <f ca="1">IF(X444,OFFSET('Todas paradas'!P$1,R444+W444-1,0),"")</f>
        <v>07:01</v>
      </c>
    </row>
    <row r="445" spans="11:34" x14ac:dyDescent="0.25">
      <c r="K445" s="36">
        <f t="shared" si="120"/>
        <v>443</v>
      </c>
      <c r="L445" s="36">
        <f t="shared" ca="1" si="111"/>
        <v>430</v>
      </c>
      <c r="M445" s="38">
        <f t="shared" ca="1" si="121"/>
        <v>12</v>
      </c>
      <c r="N445" s="38">
        <f t="shared" ca="1" si="122"/>
        <v>14</v>
      </c>
      <c r="O445" s="36">
        <f t="shared" ca="1" si="123"/>
        <v>0</v>
      </c>
      <c r="P445" s="36">
        <f t="shared" ca="1" si="124"/>
        <v>1</v>
      </c>
      <c r="Q445" s="36">
        <f t="shared" ca="1" si="125"/>
        <v>20</v>
      </c>
      <c r="R445" s="36">
        <f t="shared" ca="1" si="112"/>
        <v>516</v>
      </c>
      <c r="S445" s="36">
        <f t="shared" ca="1" si="113"/>
        <v>25</v>
      </c>
      <c r="T445" s="36">
        <f t="shared" ca="1" si="114"/>
        <v>13</v>
      </c>
      <c r="U445" s="36">
        <f t="shared" ca="1" si="126"/>
        <v>6</v>
      </c>
      <c r="V445" s="39"/>
      <c r="W445" s="38">
        <f t="shared" ca="1" si="116"/>
        <v>11</v>
      </c>
      <c r="X445" s="38">
        <f t="shared" ca="1" si="117"/>
        <v>1</v>
      </c>
      <c r="Y445" s="38">
        <f t="shared" ca="1" si="119"/>
        <v>0</v>
      </c>
      <c r="Z445" s="38">
        <f t="shared" ca="1" si="118"/>
        <v>12</v>
      </c>
      <c r="AA445" s="38"/>
      <c r="AB445" s="36" t="str">
        <f t="shared" ca="1" si="115"/>
        <v>Rutas_6</v>
      </c>
      <c r="AC445" t="str">
        <f ca="1">SUBSTITUTE(OFFSET('Todas paradas'!K$1,R445+W445-1,0),"/","_")</f>
        <v>Ruta 6_6</v>
      </c>
      <c r="AD445" t="str">
        <f ca="1">IF(X445,OFFSET('Todas paradas'!L$1,R445+W445-1,0),OFFSET('Todas paradas'!Q$1,R445+W445-1,0))</f>
        <v>Avd. Navarra, (frente nº 183 - Pd. Bus )</v>
      </c>
      <c r="AE445" s="36" t="str">
        <f ca="1">IF(X445,OFFSET('Todas paradas'!M$1,R445+W445-1,0),"")</f>
        <v>05:02</v>
      </c>
      <c r="AF445" s="36" t="str">
        <f ca="1">IF(X445,OFFSET('Todas paradas'!N$1,R445+W445-1,0),"")</f>
        <v>13:02</v>
      </c>
      <c r="AG445" s="36" t="str">
        <f ca="1">IF(X445,OFFSET('Todas paradas'!O$1,R445+W445-1,0),"")</f>
        <v>21:02</v>
      </c>
      <c r="AH445" s="36" t="str">
        <f ca="1">IF(X445,OFFSET('Todas paradas'!P$1,R445+W445-1,0),"")</f>
        <v>07:02</v>
      </c>
    </row>
    <row r="446" spans="11:34" x14ac:dyDescent="0.25">
      <c r="K446" s="36">
        <f t="shared" si="120"/>
        <v>444</v>
      </c>
      <c r="L446" s="36">
        <f t="shared" ca="1" si="111"/>
        <v>431</v>
      </c>
      <c r="M446" s="38">
        <f t="shared" ca="1" si="121"/>
        <v>13</v>
      </c>
      <c r="N446" s="38">
        <f t="shared" ca="1" si="122"/>
        <v>14</v>
      </c>
      <c r="O446" s="36">
        <f t="shared" ca="1" si="123"/>
        <v>0</v>
      </c>
      <c r="P446" s="36">
        <f t="shared" ca="1" si="124"/>
        <v>1</v>
      </c>
      <c r="Q446" s="36">
        <f t="shared" ca="1" si="125"/>
        <v>20</v>
      </c>
      <c r="R446" s="36">
        <f t="shared" ca="1" si="112"/>
        <v>516</v>
      </c>
      <c r="S446" s="36">
        <f t="shared" ca="1" si="113"/>
        <v>25</v>
      </c>
      <c r="T446" s="36">
        <f t="shared" ca="1" si="114"/>
        <v>13</v>
      </c>
      <c r="U446" s="36">
        <f t="shared" ca="1" si="126"/>
        <v>6</v>
      </c>
      <c r="V446" s="39"/>
      <c r="W446" s="38">
        <f t="shared" ca="1" si="116"/>
        <v>12</v>
      </c>
      <c r="X446" s="38">
        <f t="shared" ca="1" si="117"/>
        <v>1</v>
      </c>
      <c r="Y446" s="38">
        <f t="shared" ca="1" si="119"/>
        <v>0</v>
      </c>
      <c r="Z446" s="38">
        <f t="shared" ca="1" si="118"/>
        <v>13</v>
      </c>
      <c r="AA446" s="38"/>
      <c r="AB446" s="36" t="str">
        <f t="shared" ca="1" si="115"/>
        <v>Rutas_6</v>
      </c>
      <c r="AC446" t="str">
        <f ca="1">SUBSTITUTE(OFFSET('Todas paradas'!K$1,R446+W446-1,0),"/","_")</f>
        <v>Ruta 6_6</v>
      </c>
      <c r="AD446" t="str">
        <f ca="1">IF(X446,OFFSET('Todas paradas'!L$1,R446+W446-1,0),OFFSET('Todas paradas'!Q$1,R446+W446-1,0))</f>
        <v>Opel Planta en Figueruelas</v>
      </c>
      <c r="AE446" s="36" t="str">
        <f ca="1">IF(X446,OFFSET('Todas paradas'!M$1,R446+W446-1,0),"")</f>
        <v>05:30</v>
      </c>
      <c r="AF446" s="36" t="str">
        <f ca="1">IF(X446,OFFSET('Todas paradas'!N$1,R446+W446-1,0),"")</f>
        <v>13:30</v>
      </c>
      <c r="AG446" s="36" t="str">
        <f ca="1">IF(X446,OFFSET('Todas paradas'!O$1,R446+W446-1,0),"")</f>
        <v>21:30</v>
      </c>
      <c r="AH446" s="36" t="str">
        <f ca="1">IF(X446,OFFSET('Todas paradas'!P$1,R446+W446-1,0),"")</f>
        <v>07:30</v>
      </c>
    </row>
    <row r="447" spans="11:34" x14ac:dyDescent="0.25">
      <c r="K447" s="36">
        <f t="shared" si="120"/>
        <v>445</v>
      </c>
      <c r="L447" s="36">
        <f t="shared" ca="1" si="111"/>
        <v>432</v>
      </c>
      <c r="M447" s="38">
        <f t="shared" ca="1" si="121"/>
        <v>14</v>
      </c>
      <c r="N447" s="38">
        <f t="shared" ca="1" si="122"/>
        <v>14</v>
      </c>
      <c r="O447" s="36">
        <f t="shared" ca="1" si="123"/>
        <v>0</v>
      </c>
      <c r="P447" s="36">
        <f t="shared" ca="1" si="124"/>
        <v>1</v>
      </c>
      <c r="Q447" s="36">
        <f t="shared" ca="1" si="125"/>
        <v>20</v>
      </c>
      <c r="R447" s="36">
        <f t="shared" ca="1" si="112"/>
        <v>516</v>
      </c>
      <c r="S447" s="36">
        <f t="shared" ca="1" si="113"/>
        <v>25</v>
      </c>
      <c r="T447" s="36">
        <f t="shared" ca="1" si="114"/>
        <v>13</v>
      </c>
      <c r="U447" s="36">
        <f t="shared" ca="1" si="126"/>
        <v>6</v>
      </c>
      <c r="V447" s="39"/>
      <c r="W447" s="38">
        <f t="shared" ca="1" si="116"/>
        <v>1</v>
      </c>
      <c r="X447" s="38">
        <f t="shared" ca="1" si="117"/>
        <v>0</v>
      </c>
      <c r="Y447" s="38">
        <f t="shared" ca="1" si="119"/>
        <v>1</v>
      </c>
      <c r="Z447" s="38">
        <f t="shared" ca="1" si="118"/>
        <v>14</v>
      </c>
      <c r="AA447" s="38"/>
      <c r="AB447" s="36" t="str">
        <f t="shared" ca="1" si="115"/>
        <v>Rutas_6</v>
      </c>
      <c r="AC447" t="str">
        <f ca="1">SUBSTITUTE(OFFSET('Todas paradas'!K$1,R447+W447-1,0),"/","_")</f>
        <v>Ruta 6_6</v>
      </c>
      <c r="AD447" t="str">
        <f ca="1">IF(X447,OFFSET('Todas paradas'!L$1,R447+W447-1,0),OFFSET('Todas paradas'!Q$1,R447+W447-1,0))</f>
        <v>Opel Planta en Figueruelas</v>
      </c>
      <c r="AE447" s="36" t="str">
        <f ca="1">IF(X447,OFFSET('Todas paradas'!M$1,R447+W447-1,0),"")</f>
        <v/>
      </c>
      <c r="AF447" s="36" t="str">
        <f ca="1">IF(X447,OFFSET('Todas paradas'!N$1,R447+W447-1,0),"")</f>
        <v/>
      </c>
      <c r="AG447" s="36" t="str">
        <f ca="1">IF(X447,OFFSET('Todas paradas'!O$1,R447+W447-1,0),"")</f>
        <v/>
      </c>
      <c r="AH447" s="36" t="str">
        <f ca="1">IF(X447,OFFSET('Todas paradas'!P$1,R447+W447-1,0),"")</f>
        <v/>
      </c>
    </row>
    <row r="448" spans="11:34" x14ac:dyDescent="0.25">
      <c r="K448" s="36">
        <f t="shared" si="120"/>
        <v>446</v>
      </c>
      <c r="L448" s="36">
        <f t="shared" ca="1" si="111"/>
        <v>433</v>
      </c>
      <c r="M448" s="38">
        <f t="shared" ca="1" si="121"/>
        <v>15</v>
      </c>
      <c r="N448" s="38">
        <f t="shared" ca="1" si="122"/>
        <v>14</v>
      </c>
      <c r="O448" s="36">
        <f t="shared" ca="1" si="123"/>
        <v>0</v>
      </c>
      <c r="P448" s="36">
        <f t="shared" ca="1" si="124"/>
        <v>1</v>
      </c>
      <c r="Q448" s="36">
        <f t="shared" ca="1" si="125"/>
        <v>20</v>
      </c>
      <c r="R448" s="36">
        <f t="shared" ca="1" si="112"/>
        <v>516</v>
      </c>
      <c r="S448" s="36">
        <f t="shared" ca="1" si="113"/>
        <v>25</v>
      </c>
      <c r="T448" s="36">
        <f t="shared" ca="1" si="114"/>
        <v>13</v>
      </c>
      <c r="U448" s="36">
        <f t="shared" ca="1" si="126"/>
        <v>6</v>
      </c>
      <c r="V448" s="39"/>
      <c r="W448" s="38">
        <f t="shared" ca="1" si="116"/>
        <v>2</v>
      </c>
      <c r="X448" s="38">
        <f t="shared" ca="1" si="117"/>
        <v>0</v>
      </c>
      <c r="Y448" s="38">
        <f t="shared" ca="1" si="119"/>
        <v>1</v>
      </c>
      <c r="Z448" s="38">
        <f t="shared" ca="1" si="118"/>
        <v>15</v>
      </c>
      <c r="AA448" s="38"/>
      <c r="AB448" s="36" t="str">
        <f t="shared" ca="1" si="115"/>
        <v>Rutas_6</v>
      </c>
      <c r="AC448" t="str">
        <f ca="1">SUBSTITUTE(OFFSET('Todas paradas'!K$1,R448+W448-1,0),"/","_")</f>
        <v>Ruta 6_6</v>
      </c>
      <c r="AD448" t="str">
        <f ca="1">IF(X448,OFFSET('Todas paradas'!L$1,R448+W448-1,0),OFFSET('Todas paradas'!Q$1,R448+W448-1,0))</f>
        <v>Avd. Navarra, nº 183 (Pd. Bus)</v>
      </c>
      <c r="AE448" s="36" t="str">
        <f ca="1">IF(X448,OFFSET('Todas paradas'!M$1,R448+W448-1,0),"")</f>
        <v/>
      </c>
      <c r="AF448" s="36" t="str">
        <f ca="1">IF(X448,OFFSET('Todas paradas'!N$1,R448+W448-1,0),"")</f>
        <v/>
      </c>
      <c r="AG448" s="36" t="str">
        <f ca="1">IF(X448,OFFSET('Todas paradas'!O$1,R448+W448-1,0),"")</f>
        <v/>
      </c>
      <c r="AH448" s="36" t="str">
        <f ca="1">IF(X448,OFFSET('Todas paradas'!P$1,R448+W448-1,0),"")</f>
        <v/>
      </c>
    </row>
    <row r="449" spans="11:34" x14ac:dyDescent="0.25">
      <c r="K449" s="36">
        <f t="shared" si="120"/>
        <v>447</v>
      </c>
      <c r="L449" s="36">
        <f t="shared" ca="1" si="111"/>
        <v>434</v>
      </c>
      <c r="M449" s="38">
        <f t="shared" ca="1" si="121"/>
        <v>16</v>
      </c>
      <c r="N449" s="38">
        <f t="shared" ca="1" si="122"/>
        <v>14</v>
      </c>
      <c r="O449" s="36">
        <f t="shared" ca="1" si="123"/>
        <v>0</v>
      </c>
      <c r="P449" s="36">
        <f t="shared" ca="1" si="124"/>
        <v>1</v>
      </c>
      <c r="Q449" s="36">
        <f t="shared" ca="1" si="125"/>
        <v>20</v>
      </c>
      <c r="R449" s="36">
        <f t="shared" ca="1" si="112"/>
        <v>516</v>
      </c>
      <c r="S449" s="36">
        <f t="shared" ca="1" si="113"/>
        <v>25</v>
      </c>
      <c r="T449" s="36">
        <f t="shared" ca="1" si="114"/>
        <v>13</v>
      </c>
      <c r="U449" s="36">
        <f t="shared" ca="1" si="126"/>
        <v>6</v>
      </c>
      <c r="V449" s="39"/>
      <c r="W449" s="38">
        <f t="shared" ca="1" si="116"/>
        <v>3</v>
      </c>
      <c r="X449" s="38">
        <f t="shared" ca="1" si="117"/>
        <v>0</v>
      </c>
      <c r="Y449" s="38">
        <f t="shared" ca="1" si="119"/>
        <v>1</v>
      </c>
      <c r="Z449" s="38">
        <f t="shared" ca="1" si="118"/>
        <v>16</v>
      </c>
      <c r="AA449" s="38"/>
      <c r="AB449" s="36" t="str">
        <f t="shared" ca="1" si="115"/>
        <v>Rutas_6</v>
      </c>
      <c r="AC449" t="str">
        <f ca="1">SUBSTITUTE(OFFSET('Todas paradas'!K$1,R449+W449-1,0),"/","_")</f>
        <v>Ruta 6_6</v>
      </c>
      <c r="AD449" t="str">
        <f ca="1">IF(X449,OFFSET('Todas paradas'!L$1,R449+W449-1,0),OFFSET('Todas paradas'!Q$1,R449+W449-1,0))</f>
        <v>C/ Rioja (rotonda frente estación del AVE)</v>
      </c>
      <c r="AE449" s="36" t="str">
        <f ca="1">IF(X449,OFFSET('Todas paradas'!M$1,R449+W449-1,0),"")</f>
        <v/>
      </c>
      <c r="AF449" s="36" t="str">
        <f ca="1">IF(X449,OFFSET('Todas paradas'!N$1,R449+W449-1,0),"")</f>
        <v/>
      </c>
      <c r="AG449" s="36" t="str">
        <f ca="1">IF(X449,OFFSET('Todas paradas'!O$1,R449+W449-1,0),"")</f>
        <v/>
      </c>
      <c r="AH449" s="36" t="str">
        <f ca="1">IF(X449,OFFSET('Todas paradas'!P$1,R449+W449-1,0),"")</f>
        <v/>
      </c>
    </row>
    <row r="450" spans="11:34" x14ac:dyDescent="0.25">
      <c r="K450" s="36">
        <f t="shared" si="120"/>
        <v>448</v>
      </c>
      <c r="L450" s="36">
        <f t="shared" ca="1" si="111"/>
        <v>435</v>
      </c>
      <c r="M450" s="38">
        <f t="shared" ca="1" si="121"/>
        <v>17</v>
      </c>
      <c r="N450" s="38">
        <f t="shared" ca="1" si="122"/>
        <v>14</v>
      </c>
      <c r="O450" s="36">
        <f t="shared" ca="1" si="123"/>
        <v>0</v>
      </c>
      <c r="P450" s="36">
        <f t="shared" ca="1" si="124"/>
        <v>1</v>
      </c>
      <c r="Q450" s="36">
        <f t="shared" ca="1" si="125"/>
        <v>20</v>
      </c>
      <c r="R450" s="36">
        <f t="shared" ca="1" si="112"/>
        <v>516</v>
      </c>
      <c r="S450" s="36">
        <f t="shared" ca="1" si="113"/>
        <v>25</v>
      </c>
      <c r="T450" s="36">
        <f t="shared" ca="1" si="114"/>
        <v>13</v>
      </c>
      <c r="U450" s="36">
        <f t="shared" ca="1" si="126"/>
        <v>6</v>
      </c>
      <c r="V450" s="39"/>
      <c r="W450" s="38">
        <f t="shared" ca="1" si="116"/>
        <v>4</v>
      </c>
      <c r="X450" s="38">
        <f t="shared" ca="1" si="117"/>
        <v>0</v>
      </c>
      <c r="Y450" s="38">
        <f t="shared" ca="1" si="119"/>
        <v>1</v>
      </c>
      <c r="Z450" s="38">
        <f t="shared" ca="1" si="118"/>
        <v>17</v>
      </c>
      <c r="AA450" s="38"/>
      <c r="AB450" s="36" t="str">
        <f t="shared" ca="1" si="115"/>
        <v>Rutas_6</v>
      </c>
      <c r="AC450" t="str">
        <f ca="1">SUBSTITUTE(OFFSET('Todas paradas'!K$1,R450+W450-1,0),"/","_")</f>
        <v>Ruta 6_6</v>
      </c>
      <c r="AD450" t="str">
        <f ca="1">IF(X450,OFFSET('Todas paradas'!L$1,R450+W450-1,0),OFFSET('Todas paradas'!Q$1,R450+W450-1,0))</f>
        <v>Pablo Gargallo (esq. Puerta Sancho)</v>
      </c>
      <c r="AE450" s="36" t="str">
        <f ca="1">IF(X450,OFFSET('Todas paradas'!M$1,R450+W450-1,0),"")</f>
        <v/>
      </c>
      <c r="AF450" s="36" t="str">
        <f ca="1">IF(X450,OFFSET('Todas paradas'!N$1,R450+W450-1,0),"")</f>
        <v/>
      </c>
      <c r="AG450" s="36" t="str">
        <f ca="1">IF(X450,OFFSET('Todas paradas'!O$1,R450+W450-1,0),"")</f>
        <v/>
      </c>
      <c r="AH450" s="36" t="str">
        <f ca="1">IF(X450,OFFSET('Todas paradas'!P$1,R450+W450-1,0),"")</f>
        <v/>
      </c>
    </row>
    <row r="451" spans="11:34" x14ac:dyDescent="0.25">
      <c r="K451" s="36">
        <f t="shared" si="120"/>
        <v>449</v>
      </c>
      <c r="L451" s="36">
        <f t="shared" ca="1" si="111"/>
        <v>436</v>
      </c>
      <c r="M451" s="38">
        <f t="shared" ca="1" si="121"/>
        <v>18</v>
      </c>
      <c r="N451" s="38">
        <f t="shared" ca="1" si="122"/>
        <v>14</v>
      </c>
      <c r="O451" s="36">
        <f t="shared" ca="1" si="123"/>
        <v>0</v>
      </c>
      <c r="P451" s="36">
        <f t="shared" ca="1" si="124"/>
        <v>1</v>
      </c>
      <c r="Q451" s="36">
        <f t="shared" ca="1" si="125"/>
        <v>20</v>
      </c>
      <c r="R451" s="36">
        <f t="shared" ca="1" si="112"/>
        <v>516</v>
      </c>
      <c r="S451" s="36">
        <f t="shared" ca="1" si="113"/>
        <v>25</v>
      </c>
      <c r="T451" s="36">
        <f t="shared" ca="1" si="114"/>
        <v>13</v>
      </c>
      <c r="U451" s="36">
        <f t="shared" ca="1" si="126"/>
        <v>6</v>
      </c>
      <c r="V451" s="39"/>
      <c r="W451" s="38">
        <f t="shared" ca="1" si="116"/>
        <v>5</v>
      </c>
      <c r="X451" s="38">
        <f t="shared" ca="1" si="117"/>
        <v>0</v>
      </c>
      <c r="Y451" s="38">
        <f t="shared" ca="1" si="119"/>
        <v>1</v>
      </c>
      <c r="Z451" s="38">
        <f t="shared" ca="1" si="118"/>
        <v>18</v>
      </c>
      <c r="AA451" s="38"/>
      <c r="AB451" s="36" t="str">
        <f t="shared" ca="1" si="115"/>
        <v>Rutas_6</v>
      </c>
      <c r="AC451" t="str">
        <f ca="1">SUBSTITUTE(OFFSET('Todas paradas'!K$1,R451+W451-1,0),"/","_")</f>
        <v>Ruta 6_6</v>
      </c>
      <c r="AD451" t="str">
        <f ca="1">IF(X451,OFFSET('Todas paradas'!L$1,R451+W451-1,0),OFFSET('Todas paradas'!Q$1,R451+W451-1,0))</f>
        <v>Pablo Gargallo (esq. C/ Reino)</v>
      </c>
      <c r="AE451" s="36" t="str">
        <f ca="1">IF(X451,OFFSET('Todas paradas'!M$1,R451+W451-1,0),"")</f>
        <v/>
      </c>
      <c r="AF451" s="36" t="str">
        <f ca="1">IF(X451,OFFSET('Todas paradas'!N$1,R451+W451-1,0),"")</f>
        <v/>
      </c>
      <c r="AG451" s="36" t="str">
        <f ca="1">IF(X451,OFFSET('Todas paradas'!O$1,R451+W451-1,0),"")</f>
        <v/>
      </c>
      <c r="AH451" s="36" t="str">
        <f ca="1">IF(X451,OFFSET('Todas paradas'!P$1,R451+W451-1,0),"")</f>
        <v/>
      </c>
    </row>
    <row r="452" spans="11:34" x14ac:dyDescent="0.25">
      <c r="K452" s="36">
        <f t="shared" si="120"/>
        <v>450</v>
      </c>
      <c r="L452" s="36">
        <f t="shared" ref="L452:L515" ca="1" si="127">IF(P452&lt;&gt;P451,L451,L451+1)</f>
        <v>437</v>
      </c>
      <c r="M452" s="38">
        <f t="shared" ca="1" si="121"/>
        <v>19</v>
      </c>
      <c r="N452" s="38">
        <f t="shared" ca="1" si="122"/>
        <v>14</v>
      </c>
      <c r="O452" s="36">
        <f t="shared" ca="1" si="123"/>
        <v>0</v>
      </c>
      <c r="P452" s="36">
        <f t="shared" ca="1" si="124"/>
        <v>1</v>
      </c>
      <c r="Q452" s="36">
        <f t="shared" ca="1" si="125"/>
        <v>20</v>
      </c>
      <c r="R452" s="36">
        <f t="shared" ref="R452:R515" ca="1" si="128">OFFSET($E$2,N452,0)</f>
        <v>516</v>
      </c>
      <c r="S452" s="36">
        <f t="shared" ref="S452:S515" ca="1" si="129">OFFSET($F$2,N452,0)</f>
        <v>25</v>
      </c>
      <c r="T452" s="36">
        <f t="shared" ref="T452:T515" ca="1" si="130">OFFSET($G$2,N452,0)</f>
        <v>13</v>
      </c>
      <c r="U452" s="36">
        <f t="shared" ca="1" si="126"/>
        <v>6</v>
      </c>
      <c r="V452" s="39"/>
      <c r="W452" s="38">
        <f t="shared" ca="1" si="116"/>
        <v>6</v>
      </c>
      <c r="X452" s="38">
        <f t="shared" ca="1" si="117"/>
        <v>0</v>
      </c>
      <c r="Y452" s="38">
        <f t="shared" ca="1" si="119"/>
        <v>1</v>
      </c>
      <c r="Z452" s="38">
        <f t="shared" ca="1" si="118"/>
        <v>19</v>
      </c>
      <c r="AA452" s="38"/>
      <c r="AB452" s="36" t="str">
        <f t="shared" ref="AB452:AB515" ca="1" si="131">OFFSET($D$2,N452,0)</f>
        <v>Rutas_6</v>
      </c>
      <c r="AC452" t="str">
        <f ca="1">SUBSTITUTE(OFFSET('Todas paradas'!K$1,R452+W452-1,0),"/","_")</f>
        <v>Ruta 6_6</v>
      </c>
      <c r="AD452" t="str">
        <f ca="1">IF(X452,OFFSET('Todas paradas'!L$1,R452+W452-1,0),OFFSET('Todas paradas'!Q$1,R452+W452-1,0))</f>
        <v>María Agustín, nº 67 (Pd. Bus)</v>
      </c>
      <c r="AE452" s="36" t="str">
        <f ca="1">IF(X452,OFFSET('Todas paradas'!M$1,R452+W452-1,0),"")</f>
        <v/>
      </c>
      <c r="AF452" s="36" t="str">
        <f ca="1">IF(X452,OFFSET('Todas paradas'!N$1,R452+W452-1,0),"")</f>
        <v/>
      </c>
      <c r="AG452" s="36" t="str">
        <f ca="1">IF(X452,OFFSET('Todas paradas'!O$1,R452+W452-1,0),"")</f>
        <v/>
      </c>
      <c r="AH452" s="36" t="str">
        <f ca="1">IF(X452,OFFSET('Todas paradas'!P$1,R452+W452-1,0),"")</f>
        <v/>
      </c>
    </row>
    <row r="453" spans="11:34" x14ac:dyDescent="0.25">
      <c r="K453" s="36">
        <f t="shared" si="120"/>
        <v>451</v>
      </c>
      <c r="L453" s="36">
        <f t="shared" ca="1" si="127"/>
        <v>438</v>
      </c>
      <c r="M453" s="38">
        <f t="shared" ca="1" si="121"/>
        <v>20</v>
      </c>
      <c r="N453" s="38">
        <f t="shared" ca="1" si="122"/>
        <v>14</v>
      </c>
      <c r="O453" s="36">
        <f t="shared" ca="1" si="123"/>
        <v>0</v>
      </c>
      <c r="P453" s="36">
        <f t="shared" ca="1" si="124"/>
        <v>1</v>
      </c>
      <c r="Q453" s="36">
        <f t="shared" ca="1" si="125"/>
        <v>20</v>
      </c>
      <c r="R453" s="36">
        <f t="shared" ca="1" si="128"/>
        <v>516</v>
      </c>
      <c r="S453" s="36">
        <f t="shared" ca="1" si="129"/>
        <v>25</v>
      </c>
      <c r="T453" s="36">
        <f t="shared" ca="1" si="130"/>
        <v>13</v>
      </c>
      <c r="U453" s="36">
        <f t="shared" ca="1" si="126"/>
        <v>6</v>
      </c>
      <c r="V453" s="39"/>
      <c r="W453" s="38">
        <f t="shared" ca="1" si="116"/>
        <v>7</v>
      </c>
      <c r="X453" s="38">
        <f t="shared" ca="1" si="117"/>
        <v>0</v>
      </c>
      <c r="Y453" s="38">
        <f t="shared" ca="1" si="119"/>
        <v>1</v>
      </c>
      <c r="Z453" s="38">
        <f t="shared" ca="1" si="118"/>
        <v>20</v>
      </c>
      <c r="AA453" s="38"/>
      <c r="AB453" s="36" t="str">
        <f t="shared" ca="1" si="131"/>
        <v>Rutas_6</v>
      </c>
      <c r="AC453" t="str">
        <f ca="1">SUBSTITUTE(OFFSET('Todas paradas'!K$1,R453+W453-1,0),"/","_")</f>
        <v>Ruta 6_6</v>
      </c>
      <c r="AD453" t="str">
        <f ca="1">IF(X453,OFFSET('Todas paradas'!L$1,R453+W453-1,0),OFFSET('Todas paradas'!Q$1,R453+W453-1,0))</f>
        <v>María Agustín (frente Museo Pablo Serrano)</v>
      </c>
      <c r="AE453" s="36" t="str">
        <f ca="1">IF(X453,OFFSET('Todas paradas'!M$1,R453+W453-1,0),"")</f>
        <v/>
      </c>
      <c r="AF453" s="36" t="str">
        <f ca="1">IF(X453,OFFSET('Todas paradas'!N$1,R453+W453-1,0),"")</f>
        <v/>
      </c>
      <c r="AG453" s="36" t="str">
        <f ca="1">IF(X453,OFFSET('Todas paradas'!O$1,R453+W453-1,0),"")</f>
        <v/>
      </c>
      <c r="AH453" s="36" t="str">
        <f ca="1">IF(X453,OFFSET('Todas paradas'!P$1,R453+W453-1,0),"")</f>
        <v/>
      </c>
    </row>
    <row r="454" spans="11:34" x14ac:dyDescent="0.25">
      <c r="K454" s="36">
        <f t="shared" si="120"/>
        <v>452</v>
      </c>
      <c r="L454" s="36">
        <f t="shared" ca="1" si="127"/>
        <v>439</v>
      </c>
      <c r="M454" s="38">
        <f t="shared" ca="1" si="121"/>
        <v>21</v>
      </c>
      <c r="N454" s="38">
        <f t="shared" ca="1" si="122"/>
        <v>14</v>
      </c>
      <c r="O454" s="36">
        <f t="shared" ca="1" si="123"/>
        <v>0</v>
      </c>
      <c r="P454" s="36">
        <f t="shared" ca="1" si="124"/>
        <v>1</v>
      </c>
      <c r="Q454" s="36">
        <f t="shared" ca="1" si="125"/>
        <v>20</v>
      </c>
      <c r="R454" s="36">
        <f t="shared" ca="1" si="128"/>
        <v>516</v>
      </c>
      <c r="S454" s="36">
        <f t="shared" ca="1" si="129"/>
        <v>25</v>
      </c>
      <c r="T454" s="36">
        <f t="shared" ca="1" si="130"/>
        <v>13</v>
      </c>
      <c r="U454" s="36">
        <f t="shared" ca="1" si="126"/>
        <v>6</v>
      </c>
      <c r="V454" s="39"/>
      <c r="W454" s="38">
        <f t="shared" ca="1" si="116"/>
        <v>8</v>
      </c>
      <c r="X454" s="38">
        <f t="shared" ca="1" si="117"/>
        <v>0</v>
      </c>
      <c r="Y454" s="38">
        <f t="shared" ca="1" si="119"/>
        <v>1</v>
      </c>
      <c r="Z454" s="38">
        <f t="shared" ca="1" si="118"/>
        <v>21</v>
      </c>
      <c r="AA454" s="38"/>
      <c r="AB454" s="36" t="str">
        <f t="shared" ca="1" si="131"/>
        <v>Rutas_6</v>
      </c>
      <c r="AC454" t="str">
        <f ca="1">SUBSTITUTE(OFFSET('Todas paradas'!K$1,R454+W454-1,0),"/","_")</f>
        <v>Ruta 6_6</v>
      </c>
      <c r="AD454" t="str">
        <f ca="1">IF(X454,OFFSET('Todas paradas'!L$1,R454+W454-1,0),OFFSET('Todas paradas'!Q$1,R454+W454-1,0))</f>
        <v>Paseo Pamplona (frente C/ Bilbao - Pd. Bus)</v>
      </c>
      <c r="AE454" s="36" t="str">
        <f ca="1">IF(X454,OFFSET('Todas paradas'!M$1,R454+W454-1,0),"")</f>
        <v/>
      </c>
      <c r="AF454" s="36" t="str">
        <f ca="1">IF(X454,OFFSET('Todas paradas'!N$1,R454+W454-1,0),"")</f>
        <v/>
      </c>
      <c r="AG454" s="36" t="str">
        <f ca="1">IF(X454,OFFSET('Todas paradas'!O$1,R454+W454-1,0),"")</f>
        <v/>
      </c>
      <c r="AH454" s="36" t="str">
        <f ca="1">IF(X454,OFFSET('Todas paradas'!P$1,R454+W454-1,0),"")</f>
        <v/>
      </c>
    </row>
    <row r="455" spans="11:34" x14ac:dyDescent="0.25">
      <c r="K455" s="36">
        <f t="shared" si="120"/>
        <v>453</v>
      </c>
      <c r="L455" s="36">
        <f t="shared" ca="1" si="127"/>
        <v>440</v>
      </c>
      <c r="M455" s="38">
        <f t="shared" ca="1" si="121"/>
        <v>22</v>
      </c>
      <c r="N455" s="38">
        <f t="shared" ca="1" si="122"/>
        <v>14</v>
      </c>
      <c r="O455" s="36">
        <f t="shared" ca="1" si="123"/>
        <v>0</v>
      </c>
      <c r="P455" s="36">
        <f t="shared" ca="1" si="124"/>
        <v>1</v>
      </c>
      <c r="Q455" s="36">
        <f t="shared" ca="1" si="125"/>
        <v>20</v>
      </c>
      <c r="R455" s="36">
        <f t="shared" ca="1" si="128"/>
        <v>516</v>
      </c>
      <c r="S455" s="36">
        <f t="shared" ca="1" si="129"/>
        <v>25</v>
      </c>
      <c r="T455" s="36">
        <f t="shared" ca="1" si="130"/>
        <v>13</v>
      </c>
      <c r="U455" s="36">
        <f t="shared" ca="1" si="126"/>
        <v>6</v>
      </c>
      <c r="V455" s="39"/>
      <c r="W455" s="38">
        <f t="shared" ca="1" si="116"/>
        <v>9</v>
      </c>
      <c r="X455" s="38">
        <f t="shared" ca="1" si="117"/>
        <v>0</v>
      </c>
      <c r="Y455" s="38">
        <f t="shared" ca="1" si="119"/>
        <v>1</v>
      </c>
      <c r="Z455" s="38">
        <f t="shared" ca="1" si="118"/>
        <v>22</v>
      </c>
      <c r="AA455" s="38"/>
      <c r="AB455" s="36" t="str">
        <f t="shared" ca="1" si="131"/>
        <v>Rutas_6</v>
      </c>
      <c r="AC455" t="str">
        <f ca="1">SUBSTITUTE(OFFSET('Todas paradas'!K$1,R455+W455-1,0),"/","_")</f>
        <v>Ruta 6_6</v>
      </c>
      <c r="AD455" t="str">
        <f ca="1">IF(X455,OFFSET('Todas paradas'!L$1,R455+W455-1,0),OFFSET('Todas paradas'!Q$1,R455+W455-1,0))</f>
        <v>Paseo La Mina (frente nº 21 - Pd. Bus)</v>
      </c>
      <c r="AE455" s="36" t="str">
        <f ca="1">IF(X455,OFFSET('Todas paradas'!M$1,R455+W455-1,0),"")</f>
        <v/>
      </c>
      <c r="AF455" s="36" t="str">
        <f ca="1">IF(X455,OFFSET('Todas paradas'!N$1,R455+W455-1,0),"")</f>
        <v/>
      </c>
      <c r="AG455" s="36" t="str">
        <f ca="1">IF(X455,OFFSET('Todas paradas'!O$1,R455+W455-1,0),"")</f>
        <v/>
      </c>
      <c r="AH455" s="36" t="str">
        <f ca="1">IF(X455,OFFSET('Todas paradas'!P$1,R455+W455-1,0),"")</f>
        <v/>
      </c>
    </row>
    <row r="456" spans="11:34" x14ac:dyDescent="0.25">
      <c r="K456" s="36">
        <f t="shared" si="120"/>
        <v>454</v>
      </c>
      <c r="L456" s="36">
        <f t="shared" ca="1" si="127"/>
        <v>441</v>
      </c>
      <c r="M456" s="38">
        <f t="shared" ca="1" si="121"/>
        <v>23</v>
      </c>
      <c r="N456" s="38">
        <f t="shared" ca="1" si="122"/>
        <v>14</v>
      </c>
      <c r="O456" s="36">
        <f t="shared" ca="1" si="123"/>
        <v>0</v>
      </c>
      <c r="P456" s="36">
        <f t="shared" ca="1" si="124"/>
        <v>1</v>
      </c>
      <c r="Q456" s="36">
        <f t="shared" ca="1" si="125"/>
        <v>20</v>
      </c>
      <c r="R456" s="36">
        <f t="shared" ca="1" si="128"/>
        <v>516</v>
      </c>
      <c r="S456" s="36">
        <f t="shared" ca="1" si="129"/>
        <v>25</v>
      </c>
      <c r="T456" s="36">
        <f t="shared" ca="1" si="130"/>
        <v>13</v>
      </c>
      <c r="U456" s="36">
        <f t="shared" ca="1" si="126"/>
        <v>6</v>
      </c>
      <c r="V456" s="39"/>
      <c r="W456" s="38">
        <f t="shared" ca="1" si="116"/>
        <v>10</v>
      </c>
      <c r="X456" s="38">
        <f t="shared" ca="1" si="117"/>
        <v>0</v>
      </c>
      <c r="Y456" s="38">
        <f t="shared" ca="1" si="119"/>
        <v>1</v>
      </c>
      <c r="Z456" s="38">
        <f t="shared" ca="1" si="118"/>
        <v>23</v>
      </c>
      <c r="AA456" s="38"/>
      <c r="AB456" s="36" t="str">
        <f t="shared" ca="1" si="131"/>
        <v>Rutas_6</v>
      </c>
      <c r="AC456" t="str">
        <f ca="1">SUBSTITUTE(OFFSET('Todas paradas'!K$1,R456+W456-1,0),"/","_")</f>
        <v>Ruta 6_6</v>
      </c>
      <c r="AD456" t="str">
        <f ca="1">IF(X456,OFFSET('Todas paradas'!L$1,R456+W456-1,0),OFFSET('Todas paradas'!Q$1,R456+W456-1,0))</f>
        <v>C/ Asalto (Edf. Trovador)</v>
      </c>
      <c r="AE456" s="36" t="str">
        <f ca="1">IF(X456,OFFSET('Todas paradas'!M$1,R456+W456-1,0),"")</f>
        <v/>
      </c>
      <c r="AF456" s="36" t="str">
        <f ca="1">IF(X456,OFFSET('Todas paradas'!N$1,R456+W456-1,0),"")</f>
        <v/>
      </c>
      <c r="AG456" s="36" t="str">
        <f ca="1">IF(X456,OFFSET('Todas paradas'!O$1,R456+W456-1,0),"")</f>
        <v/>
      </c>
      <c r="AH456" s="36" t="str">
        <f ca="1">IF(X456,OFFSET('Todas paradas'!P$1,R456+W456-1,0),"")</f>
        <v/>
      </c>
    </row>
    <row r="457" spans="11:34" x14ac:dyDescent="0.25">
      <c r="K457" s="36">
        <f t="shared" si="120"/>
        <v>455</v>
      </c>
      <c r="L457" s="36">
        <f t="shared" ca="1" si="127"/>
        <v>442</v>
      </c>
      <c r="M457" s="38">
        <f t="shared" ca="1" si="121"/>
        <v>24</v>
      </c>
      <c r="N457" s="38">
        <f t="shared" ca="1" si="122"/>
        <v>14</v>
      </c>
      <c r="O457" s="36">
        <f t="shared" ca="1" si="123"/>
        <v>0</v>
      </c>
      <c r="P457" s="36">
        <f t="shared" ca="1" si="124"/>
        <v>1</v>
      </c>
      <c r="Q457" s="36">
        <f t="shared" ca="1" si="125"/>
        <v>20</v>
      </c>
      <c r="R457" s="36">
        <f t="shared" ca="1" si="128"/>
        <v>516</v>
      </c>
      <c r="S457" s="36">
        <f t="shared" ca="1" si="129"/>
        <v>25</v>
      </c>
      <c r="T457" s="36">
        <f t="shared" ca="1" si="130"/>
        <v>13</v>
      </c>
      <c r="U457" s="36">
        <f t="shared" ca="1" si="126"/>
        <v>6</v>
      </c>
      <c r="V457" s="39"/>
      <c r="W457" s="38">
        <f t="shared" ca="1" si="116"/>
        <v>11</v>
      </c>
      <c r="X457" s="38">
        <f t="shared" ca="1" si="117"/>
        <v>0</v>
      </c>
      <c r="Y457" s="38">
        <f t="shared" ca="1" si="119"/>
        <v>1</v>
      </c>
      <c r="Z457" s="38">
        <f t="shared" ca="1" si="118"/>
        <v>24</v>
      </c>
      <c r="AA457" s="38"/>
      <c r="AB457" s="36" t="str">
        <f t="shared" ca="1" si="131"/>
        <v>Rutas_6</v>
      </c>
      <c r="AC457" t="str">
        <f ca="1">SUBSTITUTE(OFFSET('Todas paradas'!K$1,R457+W457-1,0),"/","_")</f>
        <v>Ruta 6_6</v>
      </c>
      <c r="AD457" t="str">
        <f ca="1">IF(X457,OFFSET('Todas paradas'!L$1,R457+W457-1,0),OFFSET('Todas paradas'!Q$1,R457+W457-1,0))</f>
        <v>Avd. Puente del Pilar (esq. A. Solans Pd. Bus)</v>
      </c>
      <c r="AE457" s="36" t="str">
        <f ca="1">IF(X457,OFFSET('Todas paradas'!M$1,R457+W457-1,0),"")</f>
        <v/>
      </c>
      <c r="AF457" s="36" t="str">
        <f ca="1">IF(X457,OFFSET('Todas paradas'!N$1,R457+W457-1,0),"")</f>
        <v/>
      </c>
      <c r="AG457" s="36" t="str">
        <f ca="1">IF(X457,OFFSET('Todas paradas'!O$1,R457+W457-1,0),"")</f>
        <v/>
      </c>
      <c r="AH457" s="36" t="str">
        <f ca="1">IF(X457,OFFSET('Todas paradas'!P$1,R457+W457-1,0),"")</f>
        <v/>
      </c>
    </row>
    <row r="458" spans="11:34" x14ac:dyDescent="0.25">
      <c r="K458" s="36">
        <f t="shared" si="120"/>
        <v>456</v>
      </c>
      <c r="L458" s="36">
        <f t="shared" ca="1" si="127"/>
        <v>443</v>
      </c>
      <c r="M458" s="38">
        <f t="shared" ca="1" si="121"/>
        <v>25</v>
      </c>
      <c r="N458" s="38">
        <f t="shared" ca="1" si="122"/>
        <v>14</v>
      </c>
      <c r="O458" s="36">
        <f t="shared" ca="1" si="123"/>
        <v>1</v>
      </c>
      <c r="P458" s="36">
        <f t="shared" ca="1" si="124"/>
        <v>1</v>
      </c>
      <c r="Q458" s="36">
        <f t="shared" ca="1" si="125"/>
        <v>20</v>
      </c>
      <c r="R458" s="36">
        <f t="shared" ca="1" si="128"/>
        <v>516</v>
      </c>
      <c r="S458" s="36">
        <f t="shared" ca="1" si="129"/>
        <v>25</v>
      </c>
      <c r="T458" s="36">
        <f t="shared" ca="1" si="130"/>
        <v>13</v>
      </c>
      <c r="U458" s="36">
        <f t="shared" ca="1" si="126"/>
        <v>6</v>
      </c>
      <c r="V458" s="39"/>
      <c r="W458" s="38">
        <f t="shared" ca="1" si="116"/>
        <v>12</v>
      </c>
      <c r="X458" s="38">
        <f t="shared" ca="1" si="117"/>
        <v>0</v>
      </c>
      <c r="Y458" s="38">
        <f t="shared" ca="1" si="119"/>
        <v>1</v>
      </c>
      <c r="Z458" s="38">
        <f t="shared" ca="1" si="118"/>
        <v>25</v>
      </c>
      <c r="AA458" s="38"/>
      <c r="AB458" s="36" t="str">
        <f t="shared" ca="1" si="131"/>
        <v>Rutas_6</v>
      </c>
      <c r="AC458" t="str">
        <f ca="1">SUBSTITUTE(OFFSET('Todas paradas'!K$1,R458+W458-1,0),"/","_")</f>
        <v>Ruta 6_6</v>
      </c>
      <c r="AD458" t="str">
        <f ca="1">IF(X458,OFFSET('Todas paradas'!L$1,R458+W458-1,0),OFFSET('Todas paradas'!Q$1,R458+W458-1,0))</f>
        <v>Sixto Celorrio (frente Valle Zuriza)</v>
      </c>
      <c r="AE458" s="36" t="str">
        <f ca="1">IF(X458,OFFSET('Todas paradas'!M$1,R458+W458-1,0),"")</f>
        <v/>
      </c>
      <c r="AF458" s="36" t="str">
        <f ca="1">IF(X458,OFFSET('Todas paradas'!N$1,R458+W458-1,0),"")</f>
        <v/>
      </c>
      <c r="AG458" s="36" t="str">
        <f ca="1">IF(X458,OFFSET('Todas paradas'!O$1,R458+W458-1,0),"")</f>
        <v/>
      </c>
      <c r="AH458" s="36" t="str">
        <f ca="1">IF(X458,OFFSET('Todas paradas'!P$1,R458+W458-1,0),"")</f>
        <v/>
      </c>
    </row>
    <row r="459" spans="11:34" x14ac:dyDescent="0.25">
      <c r="K459" s="36">
        <f t="shared" si="120"/>
        <v>457</v>
      </c>
      <c r="L459" s="36">
        <f t="shared" ca="1" si="127"/>
        <v>443</v>
      </c>
      <c r="M459" s="38">
        <f t="shared" ca="1" si="121"/>
        <v>1</v>
      </c>
      <c r="N459" s="38">
        <f t="shared" ca="1" si="122"/>
        <v>15</v>
      </c>
      <c r="O459" s="36">
        <f t="shared" ca="1" si="123"/>
        <v>0</v>
      </c>
      <c r="P459" s="36">
        <f t="shared" ca="1" si="124"/>
        <v>2</v>
      </c>
      <c r="Q459" s="36">
        <f t="shared" ca="1" si="125"/>
        <v>20</v>
      </c>
      <c r="R459" s="36">
        <f t="shared" ca="1" si="128"/>
        <v>622</v>
      </c>
      <c r="S459" s="36">
        <f t="shared" ca="1" si="129"/>
        <v>13</v>
      </c>
      <c r="T459" s="36">
        <f t="shared" ca="1" si="130"/>
        <v>7</v>
      </c>
      <c r="U459" s="36">
        <f t="shared" ca="1" si="126"/>
        <v>6</v>
      </c>
      <c r="V459" s="39"/>
      <c r="W459" s="38">
        <f t="shared" ca="1" si="116"/>
        <v>0</v>
      </c>
      <c r="X459" s="38">
        <f t="shared" ca="1" si="117"/>
        <v>1</v>
      </c>
      <c r="Y459" s="38">
        <f t="shared" ca="1" si="119"/>
        <v>0</v>
      </c>
      <c r="Z459" s="38">
        <f t="shared" ca="1" si="118"/>
        <v>1</v>
      </c>
      <c r="AA459" s="38"/>
      <c r="AB459" s="36" t="str">
        <f t="shared" ca="1" si="131"/>
        <v>Rutas_Habituales_MTN</v>
      </c>
      <c r="AC459" t="str">
        <f ca="1">SUBSTITUTE(OFFSET('Todas paradas'!K$1,R459+W459-1,0),"/","_")</f>
        <v>Ruta 1_20</v>
      </c>
      <c r="AD459" t="str">
        <f ca="1">IF(X459,OFFSET('Todas paradas'!L$1,R459+W459-1,0),OFFSET('Todas paradas'!Q$1,R459+W459-1,0))</f>
        <v>Ruta 1/20</v>
      </c>
      <c r="AE459" s="36">
        <f ca="1">IF(X459,OFFSET('Todas paradas'!M$1,R459+W459-1,0),"")</f>
        <v>0</v>
      </c>
      <c r="AF459" s="36">
        <f ca="1">IF(X459,OFFSET('Todas paradas'!N$1,R459+W459-1,0),"")</f>
        <v>0</v>
      </c>
      <c r="AG459" s="36">
        <f ca="1">IF(X459,OFFSET('Todas paradas'!O$1,R459+W459-1,0),"")</f>
        <v>0</v>
      </c>
      <c r="AH459" s="36">
        <f ca="1">IF(X459,OFFSET('Todas paradas'!P$1,R459+W459-1,0),"")</f>
        <v>0</v>
      </c>
    </row>
    <row r="460" spans="11:34" x14ac:dyDescent="0.25">
      <c r="K460" s="36">
        <f t="shared" si="120"/>
        <v>458</v>
      </c>
      <c r="L460" s="36">
        <f t="shared" ca="1" si="127"/>
        <v>444</v>
      </c>
      <c r="M460" s="38">
        <f t="shared" ca="1" si="121"/>
        <v>2</v>
      </c>
      <c r="N460" s="38">
        <f t="shared" ca="1" si="122"/>
        <v>15</v>
      </c>
      <c r="O460" s="36">
        <f t="shared" ca="1" si="123"/>
        <v>0</v>
      </c>
      <c r="P460" s="36">
        <f t="shared" ca="1" si="124"/>
        <v>2</v>
      </c>
      <c r="Q460" s="36">
        <f t="shared" ca="1" si="125"/>
        <v>20</v>
      </c>
      <c r="R460" s="36">
        <f t="shared" ca="1" si="128"/>
        <v>622</v>
      </c>
      <c r="S460" s="36">
        <f t="shared" ca="1" si="129"/>
        <v>13</v>
      </c>
      <c r="T460" s="36">
        <f t="shared" ca="1" si="130"/>
        <v>7</v>
      </c>
      <c r="U460" s="36">
        <f t="shared" ca="1" si="126"/>
        <v>6</v>
      </c>
      <c r="V460" s="39"/>
      <c r="W460" s="38">
        <f t="shared" ca="1" si="116"/>
        <v>1</v>
      </c>
      <c r="X460" s="38">
        <f t="shared" ca="1" si="117"/>
        <v>1</v>
      </c>
      <c r="Y460" s="38">
        <f t="shared" ca="1" si="119"/>
        <v>0</v>
      </c>
      <c r="Z460" s="38">
        <f t="shared" ca="1" si="118"/>
        <v>2</v>
      </c>
      <c r="AA460" s="38"/>
      <c r="AB460" s="36" t="str">
        <f t="shared" ca="1" si="131"/>
        <v>Rutas_Habituales_MTN</v>
      </c>
      <c r="AC460" t="str">
        <f ca="1">SUBSTITUTE(OFFSET('Todas paradas'!K$1,R460+W460-1,0),"/","_")</f>
        <v>Ruta 1_20</v>
      </c>
      <c r="AD460" t="str">
        <f ca="1">IF(X460,OFFSET('Todas paradas'!L$1,R460+W460-1,0),OFFSET('Todas paradas'!Q$1,R460+W460-1,0))</f>
        <v>Avd. Cataluña, nº 189 (frente Los Charros)</v>
      </c>
      <c r="AE460" s="36" t="str">
        <f ca="1">IF(X460,OFFSET('Todas paradas'!M$1,R460+W460-1,0),"")</f>
        <v>5:00</v>
      </c>
      <c r="AF460" s="36" t="str">
        <f ca="1">IF(X460,OFFSET('Todas paradas'!N$1,R460+W460-1,0),"")</f>
        <v>12:58</v>
      </c>
      <c r="AG460" s="36" t="str">
        <f ca="1">IF(X460,OFFSET('Todas paradas'!O$1,R460+W460-1,0),"")</f>
        <v>20:58</v>
      </c>
      <c r="AH460" s="36">
        <f ca="1">IF(X460,OFFSET('Todas paradas'!P$1,R460+W460-1,0),"")</f>
        <v>0</v>
      </c>
    </row>
    <row r="461" spans="11:34" x14ac:dyDescent="0.25">
      <c r="K461" s="36">
        <f t="shared" si="120"/>
        <v>459</v>
      </c>
      <c r="L461" s="36">
        <f t="shared" ca="1" si="127"/>
        <v>445</v>
      </c>
      <c r="M461" s="38">
        <f t="shared" ca="1" si="121"/>
        <v>3</v>
      </c>
      <c r="N461" s="38">
        <f t="shared" ca="1" si="122"/>
        <v>15</v>
      </c>
      <c r="O461" s="36">
        <f t="shared" ca="1" si="123"/>
        <v>0</v>
      </c>
      <c r="P461" s="36">
        <f t="shared" ca="1" si="124"/>
        <v>2</v>
      </c>
      <c r="Q461" s="36">
        <f t="shared" ca="1" si="125"/>
        <v>20</v>
      </c>
      <c r="R461" s="36">
        <f t="shared" ca="1" si="128"/>
        <v>622</v>
      </c>
      <c r="S461" s="36">
        <f t="shared" ca="1" si="129"/>
        <v>13</v>
      </c>
      <c r="T461" s="36">
        <f t="shared" ca="1" si="130"/>
        <v>7</v>
      </c>
      <c r="U461" s="36">
        <f t="shared" ca="1" si="126"/>
        <v>6</v>
      </c>
      <c r="V461" s="39"/>
      <c r="W461" s="38">
        <f t="shared" ca="1" si="116"/>
        <v>2</v>
      </c>
      <c r="X461" s="38">
        <f t="shared" ca="1" si="117"/>
        <v>1</v>
      </c>
      <c r="Y461" s="38">
        <f t="shared" ca="1" si="119"/>
        <v>0</v>
      </c>
      <c r="Z461" s="38">
        <f t="shared" ca="1" si="118"/>
        <v>3</v>
      </c>
      <c r="AA461" s="38"/>
      <c r="AB461" s="36" t="str">
        <f t="shared" ca="1" si="131"/>
        <v>Rutas_Habituales_MTN</v>
      </c>
      <c r="AC461" t="str">
        <f ca="1">SUBSTITUTE(OFFSET('Todas paradas'!K$1,R461+W461-1,0),"/","_")</f>
        <v>Ruta 1_20</v>
      </c>
      <c r="AD461" t="str">
        <f ca="1">IF(X461,OFFSET('Todas paradas'!L$1,R461+W461-1,0),OFFSET('Todas paradas'!Q$1,R461+W461-1,0))</f>
        <v>Avd. Cataluña, nº 291 (frente CAF - Pd. Bus)</v>
      </c>
      <c r="AE461" s="36" t="str">
        <f ca="1">IF(X461,OFFSET('Todas paradas'!M$1,R461+W461-1,0),"")</f>
        <v>5:02</v>
      </c>
      <c r="AF461" s="36" t="str">
        <f ca="1">IF(X461,OFFSET('Todas paradas'!N$1,R461+W461-1,0),"")</f>
        <v>13:00</v>
      </c>
      <c r="AG461" s="36" t="str">
        <f ca="1">IF(X461,OFFSET('Todas paradas'!O$1,R461+W461-1,0),"")</f>
        <v>21:00</v>
      </c>
      <c r="AH461" s="36">
        <f ca="1">IF(X461,OFFSET('Todas paradas'!P$1,R461+W461-1,0),"")</f>
        <v>0</v>
      </c>
    </row>
    <row r="462" spans="11:34" x14ac:dyDescent="0.25">
      <c r="K462" s="36">
        <f t="shared" si="120"/>
        <v>460</v>
      </c>
      <c r="L462" s="36">
        <f t="shared" ca="1" si="127"/>
        <v>446</v>
      </c>
      <c r="M462" s="38">
        <f t="shared" ca="1" si="121"/>
        <v>4</v>
      </c>
      <c r="N462" s="38">
        <f t="shared" ca="1" si="122"/>
        <v>15</v>
      </c>
      <c r="O462" s="36">
        <f t="shared" ca="1" si="123"/>
        <v>0</v>
      </c>
      <c r="P462" s="36">
        <f t="shared" ca="1" si="124"/>
        <v>2</v>
      </c>
      <c r="Q462" s="36">
        <f t="shared" ca="1" si="125"/>
        <v>20</v>
      </c>
      <c r="R462" s="36">
        <f t="shared" ca="1" si="128"/>
        <v>622</v>
      </c>
      <c r="S462" s="36">
        <f t="shared" ca="1" si="129"/>
        <v>13</v>
      </c>
      <c r="T462" s="36">
        <f t="shared" ca="1" si="130"/>
        <v>7</v>
      </c>
      <c r="U462" s="36">
        <f t="shared" ca="1" si="126"/>
        <v>6</v>
      </c>
      <c r="V462" s="39"/>
      <c r="W462" s="38">
        <f t="shared" ca="1" si="116"/>
        <v>3</v>
      </c>
      <c r="X462" s="38">
        <f t="shared" ca="1" si="117"/>
        <v>1</v>
      </c>
      <c r="Y462" s="38">
        <f t="shared" ca="1" si="119"/>
        <v>0</v>
      </c>
      <c r="Z462" s="38">
        <f t="shared" ca="1" si="118"/>
        <v>4</v>
      </c>
      <c r="AA462" s="38"/>
      <c r="AB462" s="36" t="str">
        <f t="shared" ca="1" si="131"/>
        <v>Rutas_Habituales_MTN</v>
      </c>
      <c r="AC462" t="str">
        <f ca="1">SUBSTITUTE(OFFSET('Todas paradas'!K$1,R462+W462-1,0),"/","_")</f>
        <v>Ruta 1_20</v>
      </c>
      <c r="AD462" t="str">
        <f ca="1">IF(X462,OFFSET('Todas paradas'!L$1,R462+W462-1,0),OFFSET('Todas paradas'!Q$1,R462+W462-1,0))</f>
        <v>Avd. Santa Isabel (frente Avd. de la Industria - Pd. Bus)</v>
      </c>
      <c r="AE462" s="36" t="str">
        <f ca="1">IF(X462,OFFSET('Todas paradas'!M$1,R462+W462-1,0),"")</f>
        <v>5:04</v>
      </c>
      <c r="AF462" s="36" t="str">
        <f ca="1">IF(X462,OFFSET('Todas paradas'!N$1,R462+W462-1,0),"")</f>
        <v>13:02</v>
      </c>
      <c r="AG462" s="36" t="str">
        <f ca="1">IF(X462,OFFSET('Todas paradas'!O$1,R462+W462-1,0),"")</f>
        <v>21:02</v>
      </c>
      <c r="AH462" s="36">
        <f ca="1">IF(X462,OFFSET('Todas paradas'!P$1,R462+W462-1,0),"")</f>
        <v>0</v>
      </c>
    </row>
    <row r="463" spans="11:34" x14ac:dyDescent="0.25">
      <c r="K463" s="36">
        <f t="shared" si="120"/>
        <v>461</v>
      </c>
      <c r="L463" s="36">
        <f t="shared" ca="1" si="127"/>
        <v>447</v>
      </c>
      <c r="M463" s="38">
        <f t="shared" ca="1" si="121"/>
        <v>5</v>
      </c>
      <c r="N463" s="38">
        <f t="shared" ca="1" si="122"/>
        <v>15</v>
      </c>
      <c r="O463" s="36">
        <f t="shared" ca="1" si="123"/>
        <v>0</v>
      </c>
      <c r="P463" s="36">
        <f t="shared" ca="1" si="124"/>
        <v>2</v>
      </c>
      <c r="Q463" s="36">
        <f t="shared" ca="1" si="125"/>
        <v>20</v>
      </c>
      <c r="R463" s="36">
        <f t="shared" ca="1" si="128"/>
        <v>622</v>
      </c>
      <c r="S463" s="36">
        <f t="shared" ca="1" si="129"/>
        <v>13</v>
      </c>
      <c r="T463" s="36">
        <f t="shared" ca="1" si="130"/>
        <v>7</v>
      </c>
      <c r="U463" s="36">
        <f t="shared" ca="1" si="126"/>
        <v>6</v>
      </c>
      <c r="V463" s="39"/>
      <c r="W463" s="38">
        <f t="shared" ca="1" si="116"/>
        <v>4</v>
      </c>
      <c r="X463" s="38">
        <f t="shared" ca="1" si="117"/>
        <v>1</v>
      </c>
      <c r="Y463" s="38">
        <f t="shared" ca="1" si="119"/>
        <v>0</v>
      </c>
      <c r="Z463" s="38">
        <f t="shared" ca="1" si="118"/>
        <v>5</v>
      </c>
      <c r="AA463" s="38"/>
      <c r="AB463" s="36" t="str">
        <f t="shared" ca="1" si="131"/>
        <v>Rutas_Habituales_MTN</v>
      </c>
      <c r="AC463" t="str">
        <f ca="1">SUBSTITUTE(OFFSET('Todas paradas'!K$1,R463+W463-1,0),"/","_")</f>
        <v>Ruta 1_20</v>
      </c>
      <c r="AD463" t="str">
        <f ca="1">IF(X463,OFFSET('Todas paradas'!L$1,R463+W463-1,0),OFFSET('Todas paradas'!Q$1,R463+W463-1,0))</f>
        <v>Avd. Santa Isabel, nº 84 (frente Plaza Serrano - Pd. Bus)</v>
      </c>
      <c r="AE463" s="36" t="str">
        <f ca="1">IF(X463,OFFSET('Todas paradas'!M$1,R463+W463-1,0),"")</f>
        <v>5:06</v>
      </c>
      <c r="AF463" s="36" t="str">
        <f ca="1">IF(X463,OFFSET('Todas paradas'!N$1,R463+W463-1,0),"")</f>
        <v>13:04</v>
      </c>
      <c r="AG463" s="36" t="str">
        <f ca="1">IF(X463,OFFSET('Todas paradas'!O$1,R463+W463-1,0),"")</f>
        <v>21:04</v>
      </c>
      <c r="AH463" s="36">
        <f ca="1">IF(X463,OFFSET('Todas paradas'!P$1,R463+W463-1,0),"")</f>
        <v>0</v>
      </c>
    </row>
    <row r="464" spans="11:34" x14ac:dyDescent="0.25">
      <c r="K464" s="36">
        <f t="shared" si="120"/>
        <v>462</v>
      </c>
      <c r="L464" s="36">
        <f t="shared" ca="1" si="127"/>
        <v>448</v>
      </c>
      <c r="M464" s="38">
        <f t="shared" ca="1" si="121"/>
        <v>6</v>
      </c>
      <c r="N464" s="38">
        <f t="shared" ca="1" si="122"/>
        <v>15</v>
      </c>
      <c r="O464" s="36">
        <f t="shared" ca="1" si="123"/>
        <v>0</v>
      </c>
      <c r="P464" s="36">
        <f t="shared" ca="1" si="124"/>
        <v>2</v>
      </c>
      <c r="Q464" s="36">
        <f t="shared" ca="1" si="125"/>
        <v>20</v>
      </c>
      <c r="R464" s="36">
        <f t="shared" ca="1" si="128"/>
        <v>622</v>
      </c>
      <c r="S464" s="36">
        <f t="shared" ca="1" si="129"/>
        <v>13</v>
      </c>
      <c r="T464" s="36">
        <f t="shared" ca="1" si="130"/>
        <v>7</v>
      </c>
      <c r="U464" s="36">
        <f t="shared" ca="1" si="126"/>
        <v>6</v>
      </c>
      <c r="V464" s="39"/>
      <c r="W464" s="38">
        <f t="shared" ca="1" si="116"/>
        <v>5</v>
      </c>
      <c r="X464" s="38">
        <f t="shared" ca="1" si="117"/>
        <v>1</v>
      </c>
      <c r="Y464" s="38">
        <f t="shared" ca="1" si="119"/>
        <v>0</v>
      </c>
      <c r="Z464" s="38">
        <f t="shared" ca="1" si="118"/>
        <v>6</v>
      </c>
      <c r="AA464" s="38"/>
      <c r="AB464" s="36" t="str">
        <f t="shared" ca="1" si="131"/>
        <v>Rutas_Habituales_MTN</v>
      </c>
      <c r="AC464" t="str">
        <f ca="1">SUBSTITUTE(OFFSET('Todas paradas'!K$1,R464+W464-1,0),"/","_")</f>
        <v>Ruta 1_20</v>
      </c>
      <c r="AD464" t="str">
        <f ca="1">IF(X464,OFFSET('Todas paradas'!L$1,R464+W464-1,0),OFFSET('Todas paradas'!Q$1,R464+W464-1,0))</f>
        <v>Avd. Real Zaragoza, nº 65 ( Pd. Bus Villamayor)</v>
      </c>
      <c r="AE464" s="36" t="str">
        <f ca="1">IF(X464,OFFSET('Todas paradas'!M$1,R464+W464-1,0),"")</f>
        <v>5:08</v>
      </c>
      <c r="AF464" s="36" t="str">
        <f ca="1">IF(X464,OFFSET('Todas paradas'!N$1,R464+W464-1,0),"")</f>
        <v>13:07</v>
      </c>
      <c r="AG464" s="36" t="str">
        <f ca="1">IF(X464,OFFSET('Todas paradas'!O$1,R464+W464-1,0),"")</f>
        <v>21:07</v>
      </c>
      <c r="AH464" s="36">
        <f ca="1">IF(X464,OFFSET('Todas paradas'!P$1,R464+W464-1,0),"")</f>
        <v>0</v>
      </c>
    </row>
    <row r="465" spans="11:34" x14ac:dyDescent="0.25">
      <c r="K465" s="36">
        <f t="shared" si="120"/>
        <v>463</v>
      </c>
      <c r="L465" s="36">
        <f t="shared" ca="1" si="127"/>
        <v>449</v>
      </c>
      <c r="M465" s="38">
        <f t="shared" ca="1" si="121"/>
        <v>7</v>
      </c>
      <c r="N465" s="38">
        <f t="shared" ca="1" si="122"/>
        <v>15</v>
      </c>
      <c r="O465" s="36">
        <f t="shared" ca="1" si="123"/>
        <v>0</v>
      </c>
      <c r="P465" s="36">
        <f t="shared" ca="1" si="124"/>
        <v>2</v>
      </c>
      <c r="Q465" s="36">
        <f t="shared" ca="1" si="125"/>
        <v>20</v>
      </c>
      <c r="R465" s="36">
        <f t="shared" ca="1" si="128"/>
        <v>622</v>
      </c>
      <c r="S465" s="36">
        <f t="shared" ca="1" si="129"/>
        <v>13</v>
      </c>
      <c r="T465" s="36">
        <f t="shared" ca="1" si="130"/>
        <v>7</v>
      </c>
      <c r="U465" s="36">
        <f t="shared" ca="1" si="126"/>
        <v>6</v>
      </c>
      <c r="V465" s="39"/>
      <c r="W465" s="38">
        <f t="shared" ca="1" si="116"/>
        <v>6</v>
      </c>
      <c r="X465" s="38">
        <f t="shared" ca="1" si="117"/>
        <v>1</v>
      </c>
      <c r="Y465" s="38">
        <f t="shared" ca="1" si="119"/>
        <v>0</v>
      </c>
      <c r="Z465" s="38">
        <f t="shared" ca="1" si="118"/>
        <v>7</v>
      </c>
      <c r="AA465" s="38"/>
      <c r="AB465" s="36" t="str">
        <f t="shared" ca="1" si="131"/>
        <v>Rutas_Habituales_MTN</v>
      </c>
      <c r="AC465" t="str">
        <f ca="1">SUBSTITUTE(OFFSET('Todas paradas'!K$1,R465+W465-1,0),"/","_")</f>
        <v>Ruta 1_20</v>
      </c>
      <c r="AD465" t="str">
        <f ca="1">IF(X465,OFFSET('Todas paradas'!L$1,R465+W465-1,0),OFFSET('Todas paradas'!Q$1,R465+W465-1,0))</f>
        <v>Opel Planta en Figueruelas</v>
      </c>
      <c r="AE465" s="36" t="str">
        <f ca="1">IF(X465,OFFSET('Todas paradas'!M$1,R465+W465-1,0),"")</f>
        <v>5:30</v>
      </c>
      <c r="AF465" s="36" t="str">
        <f ca="1">IF(X465,OFFSET('Todas paradas'!N$1,R465+W465-1,0),"")</f>
        <v>13:30</v>
      </c>
      <c r="AG465" s="36" t="str">
        <f ca="1">IF(X465,OFFSET('Todas paradas'!O$1,R465+W465-1,0),"")</f>
        <v>21:30</v>
      </c>
      <c r="AH465" s="36">
        <f ca="1">IF(X465,OFFSET('Todas paradas'!P$1,R465+W465-1,0),"")</f>
        <v>0</v>
      </c>
    </row>
    <row r="466" spans="11:34" x14ac:dyDescent="0.25">
      <c r="K466" s="36">
        <f t="shared" si="120"/>
        <v>464</v>
      </c>
      <c r="L466" s="36">
        <f t="shared" ca="1" si="127"/>
        <v>450</v>
      </c>
      <c r="M466" s="38">
        <f t="shared" ca="1" si="121"/>
        <v>8</v>
      </c>
      <c r="N466" s="38">
        <f t="shared" ca="1" si="122"/>
        <v>15</v>
      </c>
      <c r="O466" s="36">
        <f t="shared" ca="1" si="123"/>
        <v>0</v>
      </c>
      <c r="P466" s="36">
        <f t="shared" ca="1" si="124"/>
        <v>2</v>
      </c>
      <c r="Q466" s="36">
        <f t="shared" ca="1" si="125"/>
        <v>20</v>
      </c>
      <c r="R466" s="36">
        <f t="shared" ca="1" si="128"/>
        <v>622</v>
      </c>
      <c r="S466" s="36">
        <f t="shared" ca="1" si="129"/>
        <v>13</v>
      </c>
      <c r="T466" s="36">
        <f t="shared" ca="1" si="130"/>
        <v>7</v>
      </c>
      <c r="U466" s="36">
        <f t="shared" ca="1" si="126"/>
        <v>6</v>
      </c>
      <c r="V466" s="39"/>
      <c r="W466" s="38">
        <f t="shared" ca="1" si="116"/>
        <v>1</v>
      </c>
      <c r="X466" s="38">
        <f t="shared" ca="1" si="117"/>
        <v>0</v>
      </c>
      <c r="Y466" s="38">
        <f t="shared" ca="1" si="119"/>
        <v>1</v>
      </c>
      <c r="Z466" s="38">
        <f t="shared" ca="1" si="118"/>
        <v>8</v>
      </c>
      <c r="AA466" s="38"/>
      <c r="AB466" s="36" t="str">
        <f t="shared" ca="1" si="131"/>
        <v>Rutas_Habituales_MTN</v>
      </c>
      <c r="AC466" t="str">
        <f ca="1">SUBSTITUTE(OFFSET('Todas paradas'!K$1,R466+W466-1,0),"/","_")</f>
        <v>Ruta 1_20</v>
      </c>
      <c r="AD466" t="str">
        <f ca="1">IF(X466,OFFSET('Todas paradas'!L$1,R466+W466-1,0),OFFSET('Todas paradas'!Q$1,R466+W466-1,0))</f>
        <v>Opel Planta en Figueruelas</v>
      </c>
      <c r="AE466" s="36" t="str">
        <f ca="1">IF(X466,OFFSET('Todas paradas'!M$1,R466+W466-1,0),"")</f>
        <v/>
      </c>
      <c r="AF466" s="36" t="str">
        <f ca="1">IF(X466,OFFSET('Todas paradas'!N$1,R466+W466-1,0),"")</f>
        <v/>
      </c>
      <c r="AG466" s="36" t="str">
        <f ca="1">IF(X466,OFFSET('Todas paradas'!O$1,R466+W466-1,0),"")</f>
        <v/>
      </c>
      <c r="AH466" s="36" t="str">
        <f ca="1">IF(X466,OFFSET('Todas paradas'!P$1,R466+W466-1,0),"")</f>
        <v/>
      </c>
    </row>
    <row r="467" spans="11:34" x14ac:dyDescent="0.25">
      <c r="K467" s="36">
        <f t="shared" si="120"/>
        <v>465</v>
      </c>
      <c r="L467" s="36">
        <f t="shared" ca="1" si="127"/>
        <v>451</v>
      </c>
      <c r="M467" s="38">
        <f t="shared" ca="1" si="121"/>
        <v>9</v>
      </c>
      <c r="N467" s="38">
        <f t="shared" ca="1" si="122"/>
        <v>15</v>
      </c>
      <c r="O467" s="36">
        <f t="shared" ca="1" si="123"/>
        <v>0</v>
      </c>
      <c r="P467" s="36">
        <f t="shared" ca="1" si="124"/>
        <v>2</v>
      </c>
      <c r="Q467" s="36">
        <f t="shared" ca="1" si="125"/>
        <v>20</v>
      </c>
      <c r="R467" s="36">
        <f t="shared" ca="1" si="128"/>
        <v>622</v>
      </c>
      <c r="S467" s="36">
        <f t="shared" ca="1" si="129"/>
        <v>13</v>
      </c>
      <c r="T467" s="36">
        <f t="shared" ca="1" si="130"/>
        <v>7</v>
      </c>
      <c r="U467" s="36">
        <f t="shared" ca="1" si="126"/>
        <v>6</v>
      </c>
      <c r="V467" s="39"/>
      <c r="W467" s="38">
        <f t="shared" ca="1" si="116"/>
        <v>2</v>
      </c>
      <c r="X467" s="38">
        <f t="shared" ca="1" si="117"/>
        <v>0</v>
      </c>
      <c r="Y467" s="38">
        <f t="shared" ca="1" si="119"/>
        <v>1</v>
      </c>
      <c r="Z467" s="38">
        <f t="shared" ca="1" si="118"/>
        <v>9</v>
      </c>
      <c r="AA467" s="38"/>
      <c r="AB467" s="36" t="str">
        <f t="shared" ca="1" si="131"/>
        <v>Rutas_Habituales_MTN</v>
      </c>
      <c r="AC467" t="str">
        <f ca="1">SUBSTITUTE(OFFSET('Todas paradas'!K$1,R467+W467-1,0),"/","_")</f>
        <v>Ruta 1_20</v>
      </c>
      <c r="AD467" t="str">
        <f ca="1">IF(X467,OFFSET('Todas paradas'!L$1,R467+W467-1,0),OFFSET('Todas paradas'!Q$1,R467+W467-1,0))</f>
        <v>Avd. Real Zaragoza (nº 29 - Pd. Bus)</v>
      </c>
      <c r="AE467" s="36" t="str">
        <f ca="1">IF(X467,OFFSET('Todas paradas'!M$1,R467+W467-1,0),"")</f>
        <v/>
      </c>
      <c r="AF467" s="36" t="str">
        <f ca="1">IF(X467,OFFSET('Todas paradas'!N$1,R467+W467-1,0),"")</f>
        <v/>
      </c>
      <c r="AG467" s="36" t="str">
        <f ca="1">IF(X467,OFFSET('Todas paradas'!O$1,R467+W467-1,0),"")</f>
        <v/>
      </c>
      <c r="AH467" s="36" t="str">
        <f ca="1">IF(X467,OFFSET('Todas paradas'!P$1,R467+W467-1,0),"")</f>
        <v/>
      </c>
    </row>
    <row r="468" spans="11:34" x14ac:dyDescent="0.25">
      <c r="K468" s="36">
        <f t="shared" si="120"/>
        <v>466</v>
      </c>
      <c r="L468" s="36">
        <f t="shared" ca="1" si="127"/>
        <v>452</v>
      </c>
      <c r="M468" s="38">
        <f t="shared" ca="1" si="121"/>
        <v>10</v>
      </c>
      <c r="N468" s="38">
        <f t="shared" ca="1" si="122"/>
        <v>15</v>
      </c>
      <c r="O468" s="36">
        <f t="shared" ca="1" si="123"/>
        <v>0</v>
      </c>
      <c r="P468" s="36">
        <f t="shared" ca="1" si="124"/>
        <v>2</v>
      </c>
      <c r="Q468" s="36">
        <f t="shared" ca="1" si="125"/>
        <v>20</v>
      </c>
      <c r="R468" s="36">
        <f t="shared" ca="1" si="128"/>
        <v>622</v>
      </c>
      <c r="S468" s="36">
        <f t="shared" ca="1" si="129"/>
        <v>13</v>
      </c>
      <c r="T468" s="36">
        <f t="shared" ca="1" si="130"/>
        <v>7</v>
      </c>
      <c r="U468" s="36">
        <f t="shared" ca="1" si="126"/>
        <v>6</v>
      </c>
      <c r="V468" s="39"/>
      <c r="W468" s="38">
        <f t="shared" ca="1" si="116"/>
        <v>3</v>
      </c>
      <c r="X468" s="38">
        <f t="shared" ca="1" si="117"/>
        <v>0</v>
      </c>
      <c r="Y468" s="38">
        <f t="shared" ca="1" si="119"/>
        <v>1</v>
      </c>
      <c r="Z468" s="38">
        <f t="shared" ca="1" si="118"/>
        <v>10</v>
      </c>
      <c r="AA468" s="38"/>
      <c r="AB468" s="36" t="str">
        <f t="shared" ca="1" si="131"/>
        <v>Rutas_Habituales_MTN</v>
      </c>
      <c r="AC468" t="str">
        <f ca="1">SUBSTITUTE(OFFSET('Todas paradas'!K$1,R468+W468-1,0),"/","_")</f>
        <v>Ruta 1_20</v>
      </c>
      <c r="AD468" t="str">
        <f ca="1">IF(X468,OFFSET('Todas paradas'!L$1,R468+W468-1,0),OFFSET('Todas paradas'!Q$1,R468+W468-1,0))</f>
        <v>Avd. Santa Isabel (plaza Serrano - Pd. Bus)</v>
      </c>
      <c r="AE468" s="36" t="str">
        <f ca="1">IF(X468,OFFSET('Todas paradas'!M$1,R468+W468-1,0),"")</f>
        <v/>
      </c>
      <c r="AF468" s="36" t="str">
        <f ca="1">IF(X468,OFFSET('Todas paradas'!N$1,R468+W468-1,0),"")</f>
        <v/>
      </c>
      <c r="AG468" s="36" t="str">
        <f ca="1">IF(X468,OFFSET('Todas paradas'!O$1,R468+W468-1,0),"")</f>
        <v/>
      </c>
      <c r="AH468" s="36" t="str">
        <f ca="1">IF(X468,OFFSET('Todas paradas'!P$1,R468+W468-1,0),"")</f>
        <v/>
      </c>
    </row>
    <row r="469" spans="11:34" x14ac:dyDescent="0.25">
      <c r="K469" s="36">
        <f t="shared" si="120"/>
        <v>467</v>
      </c>
      <c r="L469" s="36">
        <f t="shared" ca="1" si="127"/>
        <v>453</v>
      </c>
      <c r="M469" s="38">
        <f t="shared" ca="1" si="121"/>
        <v>11</v>
      </c>
      <c r="N469" s="38">
        <f t="shared" ca="1" si="122"/>
        <v>15</v>
      </c>
      <c r="O469" s="36">
        <f t="shared" ca="1" si="123"/>
        <v>0</v>
      </c>
      <c r="P469" s="36">
        <f t="shared" ca="1" si="124"/>
        <v>2</v>
      </c>
      <c r="Q469" s="36">
        <f t="shared" ca="1" si="125"/>
        <v>20</v>
      </c>
      <c r="R469" s="36">
        <f t="shared" ca="1" si="128"/>
        <v>622</v>
      </c>
      <c r="S469" s="36">
        <f t="shared" ca="1" si="129"/>
        <v>13</v>
      </c>
      <c r="T469" s="36">
        <f t="shared" ca="1" si="130"/>
        <v>7</v>
      </c>
      <c r="U469" s="36">
        <f t="shared" ca="1" si="126"/>
        <v>6</v>
      </c>
      <c r="V469" s="39"/>
      <c r="W469" s="38">
        <f t="shared" ca="1" si="116"/>
        <v>4</v>
      </c>
      <c r="X469" s="38">
        <f t="shared" ca="1" si="117"/>
        <v>0</v>
      </c>
      <c r="Y469" s="38">
        <f t="shared" ca="1" si="119"/>
        <v>1</v>
      </c>
      <c r="Z469" s="38">
        <f t="shared" ca="1" si="118"/>
        <v>11</v>
      </c>
      <c r="AA469" s="38"/>
      <c r="AB469" s="36" t="str">
        <f t="shared" ca="1" si="131"/>
        <v>Rutas_Habituales_MTN</v>
      </c>
      <c r="AC469" t="str">
        <f ca="1">SUBSTITUTE(OFFSET('Todas paradas'!K$1,R469+W469-1,0),"/","_")</f>
        <v>Ruta 1_20</v>
      </c>
      <c r="AD469" t="str">
        <f ca="1">IF(X469,OFFSET('Todas paradas'!L$1,R469+W469-1,0),OFFSET('Todas paradas'!Q$1,R469+W469-1,0))</f>
        <v>Avd. Santa Isabel (esq. Avd. Industria - Gasolinera/Pd. Bus)</v>
      </c>
      <c r="AE469" s="36" t="str">
        <f ca="1">IF(X469,OFFSET('Todas paradas'!M$1,R469+W469-1,0),"")</f>
        <v/>
      </c>
      <c r="AF469" s="36" t="str">
        <f ca="1">IF(X469,OFFSET('Todas paradas'!N$1,R469+W469-1,0),"")</f>
        <v/>
      </c>
      <c r="AG469" s="36" t="str">
        <f ca="1">IF(X469,OFFSET('Todas paradas'!O$1,R469+W469-1,0),"")</f>
        <v/>
      </c>
      <c r="AH469" s="36" t="str">
        <f ca="1">IF(X469,OFFSET('Todas paradas'!P$1,R469+W469-1,0),"")</f>
        <v/>
      </c>
    </row>
    <row r="470" spans="11:34" x14ac:dyDescent="0.25">
      <c r="K470" s="36">
        <f t="shared" si="120"/>
        <v>468</v>
      </c>
      <c r="L470" s="36">
        <f t="shared" ca="1" si="127"/>
        <v>454</v>
      </c>
      <c r="M470" s="38">
        <f t="shared" ca="1" si="121"/>
        <v>12</v>
      </c>
      <c r="N470" s="38">
        <f t="shared" ca="1" si="122"/>
        <v>15</v>
      </c>
      <c r="O470" s="36">
        <f t="shared" ca="1" si="123"/>
        <v>0</v>
      </c>
      <c r="P470" s="36">
        <f t="shared" ca="1" si="124"/>
        <v>2</v>
      </c>
      <c r="Q470" s="36">
        <f t="shared" ca="1" si="125"/>
        <v>20</v>
      </c>
      <c r="R470" s="36">
        <f t="shared" ca="1" si="128"/>
        <v>622</v>
      </c>
      <c r="S470" s="36">
        <f t="shared" ca="1" si="129"/>
        <v>13</v>
      </c>
      <c r="T470" s="36">
        <f t="shared" ca="1" si="130"/>
        <v>7</v>
      </c>
      <c r="U470" s="36">
        <f t="shared" ca="1" si="126"/>
        <v>6</v>
      </c>
      <c r="V470" s="39"/>
      <c r="W470" s="38">
        <f t="shared" ca="1" si="116"/>
        <v>5</v>
      </c>
      <c r="X470" s="38">
        <f t="shared" ca="1" si="117"/>
        <v>0</v>
      </c>
      <c r="Y470" s="38">
        <f t="shared" ca="1" si="119"/>
        <v>1</v>
      </c>
      <c r="Z470" s="38">
        <f t="shared" ca="1" si="118"/>
        <v>12</v>
      </c>
      <c r="AA470" s="38"/>
      <c r="AB470" s="36" t="str">
        <f t="shared" ca="1" si="131"/>
        <v>Rutas_Habituales_MTN</v>
      </c>
      <c r="AC470" t="str">
        <f ca="1">SUBSTITUTE(OFFSET('Todas paradas'!K$1,R470+W470-1,0),"/","_")</f>
        <v>Ruta 1_20</v>
      </c>
      <c r="AD470" t="str">
        <f ca="1">IF(X470,OFFSET('Todas paradas'!L$1,R470+W470-1,0),OFFSET('Todas paradas'!Q$1,R470+W470-1,0))</f>
        <v>Avd. Cataluña (CAF - Pd. Bus)</v>
      </c>
      <c r="AE470" s="36" t="str">
        <f ca="1">IF(X470,OFFSET('Todas paradas'!M$1,R470+W470-1,0),"")</f>
        <v/>
      </c>
      <c r="AF470" s="36" t="str">
        <f ca="1">IF(X470,OFFSET('Todas paradas'!N$1,R470+W470-1,0),"")</f>
        <v/>
      </c>
      <c r="AG470" s="36" t="str">
        <f ca="1">IF(X470,OFFSET('Todas paradas'!O$1,R470+W470-1,0),"")</f>
        <v/>
      </c>
      <c r="AH470" s="36" t="str">
        <f ca="1">IF(X470,OFFSET('Todas paradas'!P$1,R470+W470-1,0),"")</f>
        <v/>
      </c>
    </row>
    <row r="471" spans="11:34" x14ac:dyDescent="0.25">
      <c r="K471" s="36">
        <f t="shared" si="120"/>
        <v>469</v>
      </c>
      <c r="L471" s="36">
        <f t="shared" ca="1" si="127"/>
        <v>455</v>
      </c>
      <c r="M471" s="38">
        <f t="shared" ca="1" si="121"/>
        <v>13</v>
      </c>
      <c r="N471" s="38">
        <f t="shared" ca="1" si="122"/>
        <v>15</v>
      </c>
      <c r="O471" s="36">
        <f t="shared" ca="1" si="123"/>
        <v>1</v>
      </c>
      <c r="P471" s="36">
        <f t="shared" ca="1" si="124"/>
        <v>2</v>
      </c>
      <c r="Q471" s="36">
        <f t="shared" ca="1" si="125"/>
        <v>20</v>
      </c>
      <c r="R471" s="36">
        <f t="shared" ca="1" si="128"/>
        <v>622</v>
      </c>
      <c r="S471" s="36">
        <f t="shared" ca="1" si="129"/>
        <v>13</v>
      </c>
      <c r="T471" s="36">
        <f t="shared" ca="1" si="130"/>
        <v>7</v>
      </c>
      <c r="U471" s="36">
        <f t="shared" ca="1" si="126"/>
        <v>6</v>
      </c>
      <c r="V471" s="39"/>
      <c r="W471" s="38">
        <f t="shared" ca="1" si="116"/>
        <v>6</v>
      </c>
      <c r="X471" s="38">
        <f t="shared" ca="1" si="117"/>
        <v>0</v>
      </c>
      <c r="Y471" s="38">
        <f t="shared" ca="1" si="119"/>
        <v>1</v>
      </c>
      <c r="Z471" s="38">
        <f t="shared" ca="1" si="118"/>
        <v>13</v>
      </c>
      <c r="AA471" s="38"/>
      <c r="AB471" s="36" t="str">
        <f t="shared" ca="1" si="131"/>
        <v>Rutas_Habituales_MTN</v>
      </c>
      <c r="AC471" t="str">
        <f ca="1">SUBSTITUTE(OFFSET('Todas paradas'!K$1,R471+W471-1,0),"/","_")</f>
        <v>Ruta 1_20</v>
      </c>
      <c r="AD471" t="str">
        <f ca="1">IF(X471,OFFSET('Todas paradas'!L$1,R471+W471-1,0),OFFSET('Todas paradas'!Q$1,R471+W471-1,0))</f>
        <v>Avd. Cataluña, nº 189</v>
      </c>
      <c r="AE471" s="36" t="str">
        <f ca="1">IF(X471,OFFSET('Todas paradas'!M$1,R471+W471-1,0),"")</f>
        <v/>
      </c>
      <c r="AF471" s="36" t="str">
        <f ca="1">IF(X471,OFFSET('Todas paradas'!N$1,R471+W471-1,0),"")</f>
        <v/>
      </c>
      <c r="AG471" s="36" t="str">
        <f ca="1">IF(X471,OFFSET('Todas paradas'!O$1,R471+W471-1,0),"")</f>
        <v/>
      </c>
      <c r="AH471" s="36" t="str">
        <f ca="1">IF(X471,OFFSET('Todas paradas'!P$1,R471+W471-1,0),"")</f>
        <v/>
      </c>
    </row>
    <row r="472" spans="11:34" x14ac:dyDescent="0.25">
      <c r="K472" s="36">
        <f t="shared" si="120"/>
        <v>470</v>
      </c>
      <c r="L472" s="36">
        <f t="shared" ca="1" si="127"/>
        <v>455</v>
      </c>
      <c r="M472" s="38">
        <f t="shared" ca="1" si="121"/>
        <v>1</v>
      </c>
      <c r="N472" s="38">
        <f t="shared" ca="1" si="122"/>
        <v>16</v>
      </c>
      <c r="O472" s="36">
        <f t="shared" ca="1" si="123"/>
        <v>0</v>
      </c>
      <c r="P472" s="36">
        <f t="shared" ca="1" si="124"/>
        <v>3</v>
      </c>
      <c r="Q472" s="36">
        <f t="shared" ca="1" si="125"/>
        <v>20</v>
      </c>
      <c r="R472" s="36">
        <f t="shared" ca="1" si="128"/>
        <v>629</v>
      </c>
      <c r="S472" s="36">
        <f t="shared" ca="1" si="129"/>
        <v>13</v>
      </c>
      <c r="T472" s="36">
        <f t="shared" ca="1" si="130"/>
        <v>7</v>
      </c>
      <c r="U472" s="36">
        <f t="shared" ca="1" si="126"/>
        <v>5</v>
      </c>
      <c r="V472" s="39"/>
      <c r="W472" s="38">
        <f t="shared" ca="1" si="116"/>
        <v>0</v>
      </c>
      <c r="X472" s="38">
        <f t="shared" ca="1" si="117"/>
        <v>1</v>
      </c>
      <c r="Y472" s="38">
        <f t="shared" ca="1" si="119"/>
        <v>0</v>
      </c>
      <c r="Z472" s="38">
        <f t="shared" ca="1" si="118"/>
        <v>1</v>
      </c>
      <c r="AA472" s="38"/>
      <c r="AB472" s="36" t="str">
        <f t="shared" ca="1" si="131"/>
        <v>Rutas_Habituales_MTN</v>
      </c>
      <c r="AC472" t="str">
        <f ca="1">SUBSTITUTE(OFFSET('Todas paradas'!K$1,R472+W472-1,0),"/","_")</f>
        <v>Ruta 2_20</v>
      </c>
      <c r="AD472" t="str">
        <f ca="1">IF(X472,OFFSET('Todas paradas'!L$1,R472+W472-1,0),OFFSET('Todas paradas'!Q$1,R472+W472-1,0))</f>
        <v>Ruta 2/20</v>
      </c>
      <c r="AE472" s="36">
        <f ca="1">IF(X472,OFFSET('Todas paradas'!M$1,R472+W472-1,0),"")</f>
        <v>0</v>
      </c>
      <c r="AF472" s="36">
        <f ca="1">IF(X472,OFFSET('Todas paradas'!N$1,R472+W472-1,0),"")</f>
        <v>0</v>
      </c>
      <c r="AG472" s="36">
        <f ca="1">IF(X472,OFFSET('Todas paradas'!O$1,R472+W472-1,0),"")</f>
        <v>0</v>
      </c>
      <c r="AH472" s="36">
        <f ca="1">IF(X472,OFFSET('Todas paradas'!P$1,R472+W472-1,0),"")</f>
        <v>0</v>
      </c>
    </row>
    <row r="473" spans="11:34" x14ac:dyDescent="0.25">
      <c r="K473" s="36">
        <f t="shared" si="120"/>
        <v>471</v>
      </c>
      <c r="L473" s="36">
        <f t="shared" ca="1" si="127"/>
        <v>456</v>
      </c>
      <c r="M473" s="38">
        <f t="shared" ca="1" si="121"/>
        <v>2</v>
      </c>
      <c r="N473" s="38">
        <f t="shared" ca="1" si="122"/>
        <v>16</v>
      </c>
      <c r="O473" s="36">
        <f t="shared" ca="1" si="123"/>
        <v>0</v>
      </c>
      <c r="P473" s="36">
        <f t="shared" ca="1" si="124"/>
        <v>3</v>
      </c>
      <c r="Q473" s="36">
        <f t="shared" ca="1" si="125"/>
        <v>20</v>
      </c>
      <c r="R473" s="36">
        <f t="shared" ca="1" si="128"/>
        <v>629</v>
      </c>
      <c r="S473" s="36">
        <f t="shared" ca="1" si="129"/>
        <v>13</v>
      </c>
      <c r="T473" s="36">
        <f t="shared" ca="1" si="130"/>
        <v>7</v>
      </c>
      <c r="U473" s="36">
        <f t="shared" ca="1" si="126"/>
        <v>5</v>
      </c>
      <c r="V473" s="39"/>
      <c r="W473" s="38">
        <f t="shared" ca="1" si="116"/>
        <v>1</v>
      </c>
      <c r="X473" s="38">
        <f t="shared" ca="1" si="117"/>
        <v>1</v>
      </c>
      <c r="Y473" s="38">
        <f t="shared" ca="1" si="119"/>
        <v>0</v>
      </c>
      <c r="Z473" s="38">
        <f t="shared" ca="1" si="118"/>
        <v>2</v>
      </c>
      <c r="AA473" s="38"/>
      <c r="AB473" s="36" t="str">
        <f t="shared" ca="1" si="131"/>
        <v>Rutas_Habituales_MTN</v>
      </c>
      <c r="AC473" t="str">
        <f ca="1">SUBSTITUTE(OFFSET('Todas paradas'!K$1,R473+W473-1,0),"/","_")</f>
        <v>Ruta 2_20</v>
      </c>
      <c r="AD473" t="str">
        <f ca="1">IF(X473,OFFSET('Todas paradas'!L$1,R473+W473-1,0),OFFSET('Todas paradas'!Q$1,R473+W473-1,0))</f>
        <v>Balbino Orensanz (esq. Alfonso Zapater - Pd. Bus)</v>
      </c>
      <c r="AE473" s="36" t="str">
        <f ca="1">IF(X473,OFFSET('Todas paradas'!M$1,R473+W473-1,0),"")</f>
        <v>5:02</v>
      </c>
      <c r="AF473" s="36" t="str">
        <f ca="1">IF(X473,OFFSET('Todas paradas'!N$1,R473+W473-1,0),"")</f>
        <v>13:00</v>
      </c>
      <c r="AG473" s="36" t="str">
        <f ca="1">IF(X473,OFFSET('Todas paradas'!O$1,R473+W473-1,0),"")</f>
        <v>21:00</v>
      </c>
      <c r="AH473" s="36">
        <f ca="1">IF(X473,OFFSET('Todas paradas'!P$1,R473+W473-1,0),"")</f>
        <v>0</v>
      </c>
    </row>
    <row r="474" spans="11:34" x14ac:dyDescent="0.25">
      <c r="K474" s="36">
        <f t="shared" si="120"/>
        <v>472</v>
      </c>
      <c r="L474" s="36">
        <f t="shared" ca="1" si="127"/>
        <v>457</v>
      </c>
      <c r="M474" s="38">
        <f t="shared" ca="1" si="121"/>
        <v>3</v>
      </c>
      <c r="N474" s="38">
        <f t="shared" ca="1" si="122"/>
        <v>16</v>
      </c>
      <c r="O474" s="36">
        <f t="shared" ca="1" si="123"/>
        <v>0</v>
      </c>
      <c r="P474" s="36">
        <f t="shared" ca="1" si="124"/>
        <v>3</v>
      </c>
      <c r="Q474" s="36">
        <f t="shared" ca="1" si="125"/>
        <v>20</v>
      </c>
      <c r="R474" s="36">
        <f t="shared" ca="1" si="128"/>
        <v>629</v>
      </c>
      <c r="S474" s="36">
        <f t="shared" ca="1" si="129"/>
        <v>13</v>
      </c>
      <c r="T474" s="36">
        <f t="shared" ca="1" si="130"/>
        <v>7</v>
      </c>
      <c r="U474" s="36">
        <f t="shared" ca="1" si="126"/>
        <v>5</v>
      </c>
      <c r="V474" s="39"/>
      <c r="W474" s="38">
        <f t="shared" ca="1" si="116"/>
        <v>2</v>
      </c>
      <c r="X474" s="38">
        <f t="shared" ca="1" si="117"/>
        <v>1</v>
      </c>
      <c r="Y474" s="38">
        <f t="shared" ca="1" si="119"/>
        <v>0</v>
      </c>
      <c r="Z474" s="38">
        <f t="shared" ca="1" si="118"/>
        <v>3</v>
      </c>
      <c r="AA474" s="38"/>
      <c r="AB474" s="36" t="str">
        <f t="shared" ca="1" si="131"/>
        <v>Rutas_Habituales_MTN</v>
      </c>
      <c r="AC474" t="str">
        <f ca="1">SUBSTITUTE(OFFSET('Todas paradas'!K$1,R474+W474-1,0),"/","_")</f>
        <v>Ruta 2_20</v>
      </c>
      <c r="AD474" t="str">
        <f ca="1">IF(X474,OFFSET('Todas paradas'!L$1,R474+W474-1,0),OFFSET('Todas paradas'!Q$1,R474+W474-1,0))</f>
        <v>Marqués de la Cadena (esq. Avd. La Jota - Pd. Bus)</v>
      </c>
      <c r="AE474" s="36" t="str">
        <f ca="1">IF(X474,OFFSET('Todas paradas'!M$1,R474+W474-1,0),"")</f>
        <v>5:03</v>
      </c>
      <c r="AF474" s="36" t="str">
        <f ca="1">IF(X474,OFFSET('Todas paradas'!N$1,R474+W474-1,0),"")</f>
        <v>13:01</v>
      </c>
      <c r="AG474" s="36" t="str">
        <f ca="1">IF(X474,OFFSET('Todas paradas'!O$1,R474+W474-1,0),"")</f>
        <v>21:01</v>
      </c>
      <c r="AH474" s="36">
        <f ca="1">IF(X474,OFFSET('Todas paradas'!P$1,R474+W474-1,0),"")</f>
        <v>0</v>
      </c>
    </row>
    <row r="475" spans="11:34" x14ac:dyDescent="0.25">
      <c r="K475" s="36">
        <f t="shared" si="120"/>
        <v>473</v>
      </c>
      <c r="L475" s="36">
        <f t="shared" ca="1" si="127"/>
        <v>458</v>
      </c>
      <c r="M475" s="38">
        <f t="shared" ca="1" si="121"/>
        <v>4</v>
      </c>
      <c r="N475" s="38">
        <f t="shared" ca="1" si="122"/>
        <v>16</v>
      </c>
      <c r="O475" s="36">
        <f t="shared" ca="1" si="123"/>
        <v>0</v>
      </c>
      <c r="P475" s="36">
        <f t="shared" ca="1" si="124"/>
        <v>3</v>
      </c>
      <c r="Q475" s="36">
        <f t="shared" ca="1" si="125"/>
        <v>20</v>
      </c>
      <c r="R475" s="36">
        <f t="shared" ca="1" si="128"/>
        <v>629</v>
      </c>
      <c r="S475" s="36">
        <f t="shared" ca="1" si="129"/>
        <v>13</v>
      </c>
      <c r="T475" s="36">
        <f t="shared" ca="1" si="130"/>
        <v>7</v>
      </c>
      <c r="U475" s="36">
        <f t="shared" ca="1" si="126"/>
        <v>5</v>
      </c>
      <c r="V475" s="39"/>
      <c r="W475" s="38">
        <f t="shared" ca="1" si="116"/>
        <v>3</v>
      </c>
      <c r="X475" s="38">
        <f t="shared" ca="1" si="117"/>
        <v>1</v>
      </c>
      <c r="Y475" s="38">
        <f t="shared" ca="1" si="119"/>
        <v>0</v>
      </c>
      <c r="Z475" s="38">
        <f t="shared" ca="1" si="118"/>
        <v>4</v>
      </c>
      <c r="AA475" s="38"/>
      <c r="AB475" s="36" t="str">
        <f t="shared" ca="1" si="131"/>
        <v>Rutas_Habituales_MTN</v>
      </c>
      <c r="AC475" t="str">
        <f ca="1">SUBSTITUTE(OFFSET('Todas paradas'!K$1,R475+W475-1,0),"/","_")</f>
        <v>Ruta 2_20</v>
      </c>
      <c r="AD475" t="str">
        <f ca="1">IF(X475,OFFSET('Todas paradas'!L$1,R475+W475-1,0),OFFSET('Todas paradas'!Q$1,R475+W475-1,0))</f>
        <v>Marqués de la Cadena, (frente nº 57 Pd. Bus CAN)</v>
      </c>
      <c r="AE475" s="36" t="str">
        <f ca="1">IF(X475,OFFSET('Todas paradas'!M$1,R475+W475-1,0),"")</f>
        <v>5:04</v>
      </c>
      <c r="AF475" s="36" t="str">
        <f ca="1">IF(X475,OFFSET('Todas paradas'!N$1,R475+W475-1,0),"")</f>
        <v>13:03</v>
      </c>
      <c r="AG475" s="36" t="str">
        <f ca="1">IF(X475,OFFSET('Todas paradas'!O$1,R475+W475-1,0),"")</f>
        <v>21:03</v>
      </c>
      <c r="AH475" s="36">
        <f ca="1">IF(X475,OFFSET('Todas paradas'!P$1,R475+W475-1,0),"")</f>
        <v>0</v>
      </c>
    </row>
    <row r="476" spans="11:34" x14ac:dyDescent="0.25">
      <c r="K476" s="36">
        <f t="shared" si="120"/>
        <v>474</v>
      </c>
      <c r="L476" s="36">
        <f t="shared" ca="1" si="127"/>
        <v>459</v>
      </c>
      <c r="M476" s="38">
        <f t="shared" ca="1" si="121"/>
        <v>5</v>
      </c>
      <c r="N476" s="38">
        <f t="shared" ca="1" si="122"/>
        <v>16</v>
      </c>
      <c r="O476" s="36">
        <f t="shared" ca="1" si="123"/>
        <v>0</v>
      </c>
      <c r="P476" s="36">
        <f t="shared" ca="1" si="124"/>
        <v>3</v>
      </c>
      <c r="Q476" s="36">
        <f t="shared" ca="1" si="125"/>
        <v>20</v>
      </c>
      <c r="R476" s="36">
        <f t="shared" ca="1" si="128"/>
        <v>629</v>
      </c>
      <c r="S476" s="36">
        <f t="shared" ca="1" si="129"/>
        <v>13</v>
      </c>
      <c r="T476" s="36">
        <f t="shared" ca="1" si="130"/>
        <v>7</v>
      </c>
      <c r="U476" s="36">
        <f t="shared" ca="1" si="126"/>
        <v>5</v>
      </c>
      <c r="V476" s="39"/>
      <c r="W476" s="38">
        <f t="shared" ca="1" si="116"/>
        <v>4</v>
      </c>
      <c r="X476" s="38">
        <f t="shared" ca="1" si="117"/>
        <v>1</v>
      </c>
      <c r="Y476" s="38">
        <f t="shared" ca="1" si="119"/>
        <v>0</v>
      </c>
      <c r="Z476" s="38">
        <f t="shared" ca="1" si="118"/>
        <v>5</v>
      </c>
      <c r="AA476" s="38"/>
      <c r="AB476" s="36" t="str">
        <f t="shared" ca="1" si="131"/>
        <v>Rutas_Habituales_MTN</v>
      </c>
      <c r="AC476" t="str">
        <f ca="1">SUBSTITUTE(OFFSET('Todas paradas'!K$1,R476+W476-1,0),"/","_")</f>
        <v>Ruta 2_20</v>
      </c>
      <c r="AD476" t="str">
        <f ca="1">IF(X476,OFFSET('Todas paradas'!L$1,R476+W476-1,0),OFFSET('Todas paradas'!Q$1,R476+W476-1,0))</f>
        <v>Valle de Broto / esq. Valle Pineta (Bar La Parada)</v>
      </c>
      <c r="AE476" s="36" t="str">
        <f ca="1">IF(X476,OFFSET('Todas paradas'!M$1,R476+W476-1,0),"")</f>
        <v>5:06</v>
      </c>
      <c r="AF476" s="36" t="str">
        <f ca="1">IF(X476,OFFSET('Todas paradas'!N$1,R476+W476-1,0),"")</f>
        <v>13:06</v>
      </c>
      <c r="AG476" s="36" t="str">
        <f ca="1">IF(X476,OFFSET('Todas paradas'!O$1,R476+W476-1,0),"")</f>
        <v>21:06</v>
      </c>
      <c r="AH476" s="36">
        <f ca="1">IF(X476,OFFSET('Todas paradas'!P$1,R476+W476-1,0),"")</f>
        <v>0</v>
      </c>
    </row>
    <row r="477" spans="11:34" x14ac:dyDescent="0.25">
      <c r="K477" s="36">
        <f t="shared" si="120"/>
        <v>475</v>
      </c>
      <c r="L477" s="36">
        <f t="shared" ca="1" si="127"/>
        <v>460</v>
      </c>
      <c r="M477" s="38">
        <f t="shared" ca="1" si="121"/>
        <v>6</v>
      </c>
      <c r="N477" s="38">
        <f t="shared" ca="1" si="122"/>
        <v>16</v>
      </c>
      <c r="O477" s="36">
        <f t="shared" ca="1" si="123"/>
        <v>0</v>
      </c>
      <c r="P477" s="36">
        <f t="shared" ca="1" si="124"/>
        <v>3</v>
      </c>
      <c r="Q477" s="36">
        <f t="shared" ca="1" si="125"/>
        <v>20</v>
      </c>
      <c r="R477" s="36">
        <f t="shared" ca="1" si="128"/>
        <v>629</v>
      </c>
      <c r="S477" s="36">
        <f t="shared" ca="1" si="129"/>
        <v>13</v>
      </c>
      <c r="T477" s="36">
        <f t="shared" ca="1" si="130"/>
        <v>7</v>
      </c>
      <c r="U477" s="36">
        <f t="shared" ca="1" si="126"/>
        <v>5</v>
      </c>
      <c r="V477" s="39"/>
      <c r="W477" s="38">
        <f t="shared" ref="W477:W540" ca="1" si="132">IF(N477&lt;&gt;N476,0,IF(X477,W476+1,IF(AND(Y477,NOT(Y476)),1,IF(Y477,W476+1))))</f>
        <v>5</v>
      </c>
      <c r="X477" s="38">
        <f t="shared" ref="X477:X540" ca="1" si="133">IF(Z477&lt;=T477,1,0)</f>
        <v>1</v>
      </c>
      <c r="Y477" s="38">
        <f t="shared" ca="1" si="119"/>
        <v>0</v>
      </c>
      <c r="Z477" s="38">
        <f t="shared" ref="Z477:Z540" ca="1" si="134">IF(O476,1,Z476+1)</f>
        <v>6</v>
      </c>
      <c r="AA477" s="38"/>
      <c r="AB477" s="36" t="str">
        <f t="shared" ca="1" si="131"/>
        <v>Rutas_Habituales_MTN</v>
      </c>
      <c r="AC477" t="str">
        <f ca="1">SUBSTITUTE(OFFSET('Todas paradas'!K$1,R477+W477-1,0),"/","_")</f>
        <v>Ruta 2_20</v>
      </c>
      <c r="AD477" t="str">
        <f ca="1">IF(X477,OFFSET('Todas paradas'!L$1,R477+W477-1,0),OFFSET('Todas paradas'!Q$1,R477+W477-1,0))</f>
        <v>Salvador Allende, nº 18</v>
      </c>
      <c r="AE477" s="36" t="str">
        <f ca="1">IF(X477,OFFSET('Todas paradas'!M$1,R477+W477-1,0),"")</f>
        <v>5:07</v>
      </c>
      <c r="AF477" s="36" t="str">
        <f ca="1">IF(X477,OFFSET('Todas paradas'!N$1,R477+W477-1,0),"")</f>
        <v>13:07</v>
      </c>
      <c r="AG477" s="36" t="str">
        <f ca="1">IF(X477,OFFSET('Todas paradas'!O$1,R477+W477-1,0),"")</f>
        <v>21:07</v>
      </c>
      <c r="AH477" s="36">
        <f ca="1">IF(X477,OFFSET('Todas paradas'!P$1,R477+W477-1,0),"")</f>
        <v>0</v>
      </c>
    </row>
    <row r="478" spans="11:34" x14ac:dyDescent="0.25">
      <c r="K478" s="36">
        <f t="shared" si="120"/>
        <v>476</v>
      </c>
      <c r="L478" s="36">
        <f t="shared" ca="1" si="127"/>
        <v>461</v>
      </c>
      <c r="M478" s="38">
        <f t="shared" ca="1" si="121"/>
        <v>7</v>
      </c>
      <c r="N478" s="38">
        <f t="shared" ca="1" si="122"/>
        <v>16</v>
      </c>
      <c r="O478" s="36">
        <f t="shared" ca="1" si="123"/>
        <v>0</v>
      </c>
      <c r="P478" s="36">
        <f t="shared" ca="1" si="124"/>
        <v>3</v>
      </c>
      <c r="Q478" s="36">
        <f t="shared" ca="1" si="125"/>
        <v>20</v>
      </c>
      <c r="R478" s="36">
        <f t="shared" ca="1" si="128"/>
        <v>629</v>
      </c>
      <c r="S478" s="36">
        <f t="shared" ca="1" si="129"/>
        <v>13</v>
      </c>
      <c r="T478" s="36">
        <f t="shared" ca="1" si="130"/>
        <v>7</v>
      </c>
      <c r="U478" s="36">
        <f t="shared" ca="1" si="126"/>
        <v>5</v>
      </c>
      <c r="V478" s="39"/>
      <c r="W478" s="38">
        <f t="shared" ca="1" si="132"/>
        <v>6</v>
      </c>
      <c r="X478" s="38">
        <f t="shared" ca="1" si="133"/>
        <v>1</v>
      </c>
      <c r="Y478" s="38">
        <f t="shared" ref="Y478:Y541" ca="1" si="135">IF(NOT(X478),1,0)</f>
        <v>0</v>
      </c>
      <c r="Z478" s="38">
        <f t="shared" ca="1" si="134"/>
        <v>7</v>
      </c>
      <c r="AA478" s="38"/>
      <c r="AB478" s="36" t="str">
        <f t="shared" ca="1" si="131"/>
        <v>Rutas_Habituales_MTN</v>
      </c>
      <c r="AC478" t="str">
        <f ca="1">SUBSTITUTE(OFFSET('Todas paradas'!K$1,R478+W478-1,0),"/","_")</f>
        <v>Ruta 2_20</v>
      </c>
      <c r="AD478" t="str">
        <f ca="1">IF(X478,OFFSET('Todas paradas'!L$1,R478+W478-1,0),OFFSET('Todas paradas'!Q$1,R478+W478-1,0))</f>
        <v>Opel Planta en Figueruelas</v>
      </c>
      <c r="AE478" s="36" t="str">
        <f ca="1">IF(X478,OFFSET('Todas paradas'!M$1,R478+W478-1,0),"")</f>
        <v>5:30</v>
      </c>
      <c r="AF478" s="36" t="str">
        <f ca="1">IF(X478,OFFSET('Todas paradas'!N$1,R478+W478-1,0),"")</f>
        <v>13:30</v>
      </c>
      <c r="AG478" s="36" t="str">
        <f ca="1">IF(X478,OFFSET('Todas paradas'!O$1,R478+W478-1,0),"")</f>
        <v>21:30</v>
      </c>
      <c r="AH478" s="36">
        <f ca="1">IF(X478,OFFSET('Todas paradas'!P$1,R478+W478-1,0),"")</f>
        <v>0</v>
      </c>
    </row>
    <row r="479" spans="11:34" x14ac:dyDescent="0.25">
      <c r="K479" s="36">
        <f t="shared" si="120"/>
        <v>477</v>
      </c>
      <c r="L479" s="36">
        <f t="shared" ca="1" si="127"/>
        <v>462</v>
      </c>
      <c r="M479" s="38">
        <f t="shared" ca="1" si="121"/>
        <v>8</v>
      </c>
      <c r="N479" s="38">
        <f t="shared" ca="1" si="122"/>
        <v>16</v>
      </c>
      <c r="O479" s="36">
        <f t="shared" ca="1" si="123"/>
        <v>0</v>
      </c>
      <c r="P479" s="36">
        <f t="shared" ca="1" si="124"/>
        <v>3</v>
      </c>
      <c r="Q479" s="36">
        <f t="shared" ca="1" si="125"/>
        <v>20</v>
      </c>
      <c r="R479" s="36">
        <f t="shared" ca="1" si="128"/>
        <v>629</v>
      </c>
      <c r="S479" s="36">
        <f t="shared" ca="1" si="129"/>
        <v>13</v>
      </c>
      <c r="T479" s="36">
        <f t="shared" ca="1" si="130"/>
        <v>7</v>
      </c>
      <c r="U479" s="36">
        <f t="shared" ca="1" si="126"/>
        <v>5</v>
      </c>
      <c r="V479" s="39"/>
      <c r="W479" s="38">
        <f t="shared" ca="1" si="132"/>
        <v>1</v>
      </c>
      <c r="X479" s="38">
        <f t="shared" ca="1" si="133"/>
        <v>0</v>
      </c>
      <c r="Y479" s="38">
        <f t="shared" ca="1" si="135"/>
        <v>1</v>
      </c>
      <c r="Z479" s="38">
        <f t="shared" ca="1" si="134"/>
        <v>8</v>
      </c>
      <c r="AA479" s="38"/>
      <c r="AB479" s="36" t="str">
        <f t="shared" ca="1" si="131"/>
        <v>Rutas_Habituales_MTN</v>
      </c>
      <c r="AC479" t="str">
        <f ca="1">SUBSTITUTE(OFFSET('Todas paradas'!K$1,R479+W479-1,0),"/","_")</f>
        <v>Ruta 2_20</v>
      </c>
      <c r="AD479" t="str">
        <f ca="1">IF(X479,OFFSET('Todas paradas'!L$1,R479+W479-1,0),OFFSET('Todas paradas'!Q$1,R479+W479-1,0))</f>
        <v>Opel Planta en Figueruelas</v>
      </c>
      <c r="AE479" s="36" t="str">
        <f ca="1">IF(X479,OFFSET('Todas paradas'!M$1,R479+W479-1,0),"")</f>
        <v/>
      </c>
      <c r="AF479" s="36" t="str">
        <f ca="1">IF(X479,OFFSET('Todas paradas'!N$1,R479+W479-1,0),"")</f>
        <v/>
      </c>
      <c r="AG479" s="36" t="str">
        <f ca="1">IF(X479,OFFSET('Todas paradas'!O$1,R479+W479-1,0),"")</f>
        <v/>
      </c>
      <c r="AH479" s="36" t="str">
        <f ca="1">IF(X479,OFFSET('Todas paradas'!P$1,R479+W479-1,0),"")</f>
        <v/>
      </c>
    </row>
    <row r="480" spans="11:34" x14ac:dyDescent="0.25">
      <c r="K480" s="36">
        <f t="shared" si="120"/>
        <v>478</v>
      </c>
      <c r="L480" s="36">
        <f t="shared" ca="1" si="127"/>
        <v>463</v>
      </c>
      <c r="M480" s="38">
        <f t="shared" ca="1" si="121"/>
        <v>9</v>
      </c>
      <c r="N480" s="38">
        <f t="shared" ca="1" si="122"/>
        <v>16</v>
      </c>
      <c r="O480" s="36">
        <f t="shared" ca="1" si="123"/>
        <v>0</v>
      </c>
      <c r="P480" s="36">
        <f t="shared" ca="1" si="124"/>
        <v>3</v>
      </c>
      <c r="Q480" s="36">
        <f t="shared" ca="1" si="125"/>
        <v>20</v>
      </c>
      <c r="R480" s="36">
        <f t="shared" ca="1" si="128"/>
        <v>629</v>
      </c>
      <c r="S480" s="36">
        <f t="shared" ca="1" si="129"/>
        <v>13</v>
      </c>
      <c r="T480" s="36">
        <f t="shared" ca="1" si="130"/>
        <v>7</v>
      </c>
      <c r="U480" s="36">
        <f t="shared" ca="1" si="126"/>
        <v>5</v>
      </c>
      <c r="V480" s="39"/>
      <c r="W480" s="38">
        <f t="shared" ca="1" si="132"/>
        <v>2</v>
      </c>
      <c r="X480" s="38">
        <f t="shared" ca="1" si="133"/>
        <v>0</v>
      </c>
      <c r="Y480" s="38">
        <f t="shared" ca="1" si="135"/>
        <v>1</v>
      </c>
      <c r="Z480" s="38">
        <f t="shared" ca="1" si="134"/>
        <v>9</v>
      </c>
      <c r="AA480" s="38"/>
      <c r="AB480" s="36" t="str">
        <f t="shared" ca="1" si="131"/>
        <v>Rutas_Habituales_MTN</v>
      </c>
      <c r="AC480" t="str">
        <f ca="1">SUBSTITUTE(OFFSET('Todas paradas'!K$1,R480+W480-1,0),"/","_")</f>
        <v>Ruta 2_20</v>
      </c>
      <c r="AD480" t="str">
        <f ca="1">IF(X480,OFFSET('Todas paradas'!L$1,R480+W480-1,0),OFFSET('Todas paradas'!Q$1,R480+W480-1,0))</f>
        <v>Salvador Allende (frente nº 18)</v>
      </c>
      <c r="AE480" s="36" t="str">
        <f ca="1">IF(X480,OFFSET('Todas paradas'!M$1,R480+W480-1,0),"")</f>
        <v/>
      </c>
      <c r="AF480" s="36" t="str">
        <f ca="1">IF(X480,OFFSET('Todas paradas'!N$1,R480+W480-1,0),"")</f>
        <v/>
      </c>
      <c r="AG480" s="36" t="str">
        <f ca="1">IF(X480,OFFSET('Todas paradas'!O$1,R480+W480-1,0),"")</f>
        <v/>
      </c>
      <c r="AH480" s="36" t="str">
        <f ca="1">IF(X480,OFFSET('Todas paradas'!P$1,R480+W480-1,0),"")</f>
        <v/>
      </c>
    </row>
    <row r="481" spans="11:34" x14ac:dyDescent="0.25">
      <c r="K481" s="36">
        <f t="shared" si="120"/>
        <v>479</v>
      </c>
      <c r="L481" s="36">
        <f t="shared" ca="1" si="127"/>
        <v>464</v>
      </c>
      <c r="M481" s="38">
        <f t="shared" ca="1" si="121"/>
        <v>10</v>
      </c>
      <c r="N481" s="38">
        <f t="shared" ca="1" si="122"/>
        <v>16</v>
      </c>
      <c r="O481" s="36">
        <f t="shared" ca="1" si="123"/>
        <v>0</v>
      </c>
      <c r="P481" s="36">
        <f t="shared" ca="1" si="124"/>
        <v>3</v>
      </c>
      <c r="Q481" s="36">
        <f t="shared" ca="1" si="125"/>
        <v>20</v>
      </c>
      <c r="R481" s="36">
        <f t="shared" ca="1" si="128"/>
        <v>629</v>
      </c>
      <c r="S481" s="36">
        <f t="shared" ca="1" si="129"/>
        <v>13</v>
      </c>
      <c r="T481" s="36">
        <f t="shared" ca="1" si="130"/>
        <v>7</v>
      </c>
      <c r="U481" s="36">
        <f t="shared" ca="1" si="126"/>
        <v>5</v>
      </c>
      <c r="V481" s="39"/>
      <c r="W481" s="38">
        <f t="shared" ca="1" si="132"/>
        <v>3</v>
      </c>
      <c r="X481" s="38">
        <f t="shared" ca="1" si="133"/>
        <v>0</v>
      </c>
      <c r="Y481" s="38">
        <f t="shared" ca="1" si="135"/>
        <v>1</v>
      </c>
      <c r="Z481" s="38">
        <f t="shared" ca="1" si="134"/>
        <v>10</v>
      </c>
      <c r="AA481" s="38"/>
      <c r="AB481" s="36" t="str">
        <f t="shared" ca="1" si="131"/>
        <v>Rutas_Habituales_MTN</v>
      </c>
      <c r="AC481" t="str">
        <f ca="1">SUBSTITUTE(OFFSET('Todas paradas'!K$1,R481+W481-1,0),"/","_")</f>
        <v>Ruta 2_20</v>
      </c>
      <c r="AD481" t="str">
        <f ca="1">IF(X481,OFFSET('Todas paradas'!L$1,R481+W481-1,0),OFFSET('Todas paradas'!Q$1,R481+W481-1,0))</f>
        <v>Valle de Broto (frente Valle de Oza)</v>
      </c>
      <c r="AE481" s="36" t="str">
        <f ca="1">IF(X481,OFFSET('Todas paradas'!M$1,R481+W481-1,0),"")</f>
        <v/>
      </c>
      <c r="AF481" s="36" t="str">
        <f ca="1">IF(X481,OFFSET('Todas paradas'!N$1,R481+W481-1,0),"")</f>
        <v/>
      </c>
      <c r="AG481" s="36" t="str">
        <f ca="1">IF(X481,OFFSET('Todas paradas'!O$1,R481+W481-1,0),"")</f>
        <v/>
      </c>
      <c r="AH481" s="36" t="str">
        <f ca="1">IF(X481,OFFSET('Todas paradas'!P$1,R481+W481-1,0),"")</f>
        <v/>
      </c>
    </row>
    <row r="482" spans="11:34" x14ac:dyDescent="0.25">
      <c r="K482" s="36">
        <f t="shared" si="120"/>
        <v>480</v>
      </c>
      <c r="L482" s="36">
        <f t="shared" ca="1" si="127"/>
        <v>465</v>
      </c>
      <c r="M482" s="38">
        <f t="shared" ca="1" si="121"/>
        <v>11</v>
      </c>
      <c r="N482" s="38">
        <f t="shared" ca="1" si="122"/>
        <v>16</v>
      </c>
      <c r="O482" s="36">
        <f t="shared" ca="1" si="123"/>
        <v>0</v>
      </c>
      <c r="P482" s="36">
        <f t="shared" ca="1" si="124"/>
        <v>3</v>
      </c>
      <c r="Q482" s="36">
        <f t="shared" ca="1" si="125"/>
        <v>20</v>
      </c>
      <c r="R482" s="36">
        <f t="shared" ca="1" si="128"/>
        <v>629</v>
      </c>
      <c r="S482" s="36">
        <f t="shared" ca="1" si="129"/>
        <v>13</v>
      </c>
      <c r="T482" s="36">
        <f t="shared" ca="1" si="130"/>
        <v>7</v>
      </c>
      <c r="U482" s="36">
        <f t="shared" ca="1" si="126"/>
        <v>5</v>
      </c>
      <c r="V482" s="39"/>
      <c r="W482" s="38">
        <f t="shared" ca="1" si="132"/>
        <v>4</v>
      </c>
      <c r="X482" s="38">
        <f t="shared" ca="1" si="133"/>
        <v>0</v>
      </c>
      <c r="Y482" s="38">
        <f t="shared" ca="1" si="135"/>
        <v>1</v>
      </c>
      <c r="Z482" s="38">
        <f t="shared" ca="1" si="134"/>
        <v>11</v>
      </c>
      <c r="AA482" s="38"/>
      <c r="AB482" s="36" t="str">
        <f t="shared" ca="1" si="131"/>
        <v>Rutas_Habituales_MTN</v>
      </c>
      <c r="AC482" t="str">
        <f ca="1">SUBSTITUTE(OFFSET('Todas paradas'!K$1,R482+W482-1,0),"/","_")</f>
        <v>Ruta 2_20</v>
      </c>
      <c r="AD482" t="str">
        <f ca="1">IF(X482,OFFSET('Todas paradas'!L$1,R482+W482-1,0),OFFSET('Todas paradas'!Q$1,R482+W482-1,0))</f>
        <v>Marques de la Cadena, nº 57 (Plaza Mozart - Pd. Bus)</v>
      </c>
      <c r="AE482" s="36" t="str">
        <f ca="1">IF(X482,OFFSET('Todas paradas'!M$1,R482+W482-1,0),"")</f>
        <v/>
      </c>
      <c r="AF482" s="36" t="str">
        <f ca="1">IF(X482,OFFSET('Todas paradas'!N$1,R482+W482-1,0),"")</f>
        <v/>
      </c>
      <c r="AG482" s="36" t="str">
        <f ca="1">IF(X482,OFFSET('Todas paradas'!O$1,R482+W482-1,0),"")</f>
        <v/>
      </c>
      <c r="AH482" s="36" t="str">
        <f ca="1">IF(X482,OFFSET('Todas paradas'!P$1,R482+W482-1,0),"")</f>
        <v/>
      </c>
    </row>
    <row r="483" spans="11:34" x14ac:dyDescent="0.25">
      <c r="K483" s="36">
        <f t="shared" si="120"/>
        <v>481</v>
      </c>
      <c r="L483" s="36">
        <f t="shared" ca="1" si="127"/>
        <v>466</v>
      </c>
      <c r="M483" s="38">
        <f t="shared" ca="1" si="121"/>
        <v>12</v>
      </c>
      <c r="N483" s="38">
        <f t="shared" ca="1" si="122"/>
        <v>16</v>
      </c>
      <c r="O483" s="36">
        <f t="shared" ca="1" si="123"/>
        <v>0</v>
      </c>
      <c r="P483" s="36">
        <f t="shared" ca="1" si="124"/>
        <v>3</v>
      </c>
      <c r="Q483" s="36">
        <f t="shared" ca="1" si="125"/>
        <v>20</v>
      </c>
      <c r="R483" s="36">
        <f t="shared" ca="1" si="128"/>
        <v>629</v>
      </c>
      <c r="S483" s="36">
        <f t="shared" ca="1" si="129"/>
        <v>13</v>
      </c>
      <c r="T483" s="36">
        <f t="shared" ca="1" si="130"/>
        <v>7</v>
      </c>
      <c r="U483" s="36">
        <f t="shared" ca="1" si="126"/>
        <v>5</v>
      </c>
      <c r="V483" s="39"/>
      <c r="W483" s="38">
        <f t="shared" ca="1" si="132"/>
        <v>5</v>
      </c>
      <c r="X483" s="38">
        <f t="shared" ca="1" si="133"/>
        <v>0</v>
      </c>
      <c r="Y483" s="38">
        <f t="shared" ca="1" si="135"/>
        <v>1</v>
      </c>
      <c r="Z483" s="38">
        <f t="shared" ca="1" si="134"/>
        <v>12</v>
      </c>
      <c r="AA483" s="38"/>
      <c r="AB483" s="38" t="str">
        <f t="shared" ca="1" si="131"/>
        <v>Rutas_Habituales_MTN</v>
      </c>
      <c r="AC483" t="str">
        <f ca="1">SUBSTITUTE(OFFSET('Todas paradas'!K$1,R483+W483-1,0),"/","_")</f>
        <v>Ruta 2_20</v>
      </c>
      <c r="AD483" s="39" t="str">
        <f ca="1">IF(X483,OFFSET('Todas paradas'!L$1,R483+W483-1,0),OFFSET('Todas paradas'!Q$1,R483+W483-1,0))</f>
        <v>Marques de la Cadena (frente esq. Avd. La Jota - Pd. Bus)</v>
      </c>
      <c r="AE483" s="38" t="str">
        <f ca="1">IF(X483,OFFSET('Todas paradas'!M$1,R483+W483-1,0),"")</f>
        <v/>
      </c>
      <c r="AF483" s="38" t="str">
        <f ca="1">IF(X483,OFFSET('Todas paradas'!N$1,R483+W483-1,0),"")</f>
        <v/>
      </c>
      <c r="AG483" s="38" t="str">
        <f ca="1">IF(X483,OFFSET('Todas paradas'!O$1,R483+W483-1,0),"")</f>
        <v/>
      </c>
      <c r="AH483" s="38" t="str">
        <f ca="1">IF(X483,OFFSET('Todas paradas'!P$1,R483+W483-1,0),"")</f>
        <v/>
      </c>
    </row>
    <row r="484" spans="11:34" x14ac:dyDescent="0.25">
      <c r="K484" s="36">
        <f t="shared" ref="K484:K547" si="136">K483+1</f>
        <v>482</v>
      </c>
      <c r="L484" s="36">
        <f t="shared" ca="1" si="127"/>
        <v>467</v>
      </c>
      <c r="M484" s="38">
        <f t="shared" ref="M484:M547" ca="1" si="137">IF(O483,1,M483+1)</f>
        <v>13</v>
      </c>
      <c r="N484" s="38">
        <f t="shared" ref="N484:N547" ca="1" si="138">IF(M483=S483,N483+1,N483)</f>
        <v>16</v>
      </c>
      <c r="O484" s="36">
        <f t="shared" ref="O484:O547" ca="1" si="139">IF(Z484=S484,1,0)</f>
        <v>1</v>
      </c>
      <c r="P484" s="36">
        <f t="shared" ref="P484:P547" ca="1" si="140">OFFSET($B$2,1+N484,0)</f>
        <v>3</v>
      </c>
      <c r="Q484" s="36">
        <f t="shared" ref="Q484:Q547" ca="1" si="141">OFFSET($C$2,1+N484,0)</f>
        <v>20</v>
      </c>
      <c r="R484" s="36">
        <f t="shared" ca="1" si="128"/>
        <v>629</v>
      </c>
      <c r="S484" s="36">
        <f t="shared" ca="1" si="129"/>
        <v>13</v>
      </c>
      <c r="T484" s="36">
        <f t="shared" ca="1" si="130"/>
        <v>7</v>
      </c>
      <c r="U484" s="36">
        <f t="shared" ca="1" si="126"/>
        <v>5</v>
      </c>
      <c r="V484" s="39"/>
      <c r="W484" s="38">
        <f t="shared" ca="1" si="132"/>
        <v>6</v>
      </c>
      <c r="X484" s="38">
        <f t="shared" ca="1" si="133"/>
        <v>0</v>
      </c>
      <c r="Y484" s="38">
        <f t="shared" ca="1" si="135"/>
        <v>1</v>
      </c>
      <c r="Z484" s="38">
        <f t="shared" ca="1" si="134"/>
        <v>13</v>
      </c>
      <c r="AA484" s="38"/>
      <c r="AB484" s="38" t="str">
        <f t="shared" ca="1" si="131"/>
        <v>Rutas_Habituales_MTN</v>
      </c>
      <c r="AC484" t="str">
        <f ca="1">SUBSTITUTE(OFFSET('Todas paradas'!K$1,R484+W484-1,0),"/","_")</f>
        <v>Ruta 2_20</v>
      </c>
      <c r="AD484" s="39" t="str">
        <f ca="1">IF(X484,OFFSET('Todas paradas'!L$1,R484+W484-1,0),OFFSET('Todas paradas'!Q$1,R484+W484-1,0))</f>
        <v>Balbino Orensanz (frente esq. Alfonso Zapater)</v>
      </c>
      <c r="AE484" s="38" t="str">
        <f ca="1">IF(X484,OFFSET('Todas paradas'!M$1,R484+W484-1,0),"")</f>
        <v/>
      </c>
      <c r="AF484" s="38" t="str">
        <f ca="1">IF(X484,OFFSET('Todas paradas'!N$1,R484+W484-1,0),"")</f>
        <v/>
      </c>
      <c r="AG484" s="38" t="str">
        <f ca="1">IF(X484,OFFSET('Todas paradas'!O$1,R484+W484-1,0),"")</f>
        <v/>
      </c>
      <c r="AH484" s="38" t="str">
        <f ca="1">IF(X484,OFFSET('Todas paradas'!P$1,R484+W484-1,0),"")</f>
        <v/>
      </c>
    </row>
    <row r="485" spans="11:34" x14ac:dyDescent="0.25">
      <c r="K485" s="36">
        <f t="shared" si="136"/>
        <v>483</v>
      </c>
      <c r="L485" s="36">
        <f t="shared" ca="1" si="127"/>
        <v>467</v>
      </c>
      <c r="M485" s="38">
        <f t="shared" ca="1" si="137"/>
        <v>1</v>
      </c>
      <c r="N485" s="38">
        <f t="shared" ca="1" si="138"/>
        <v>17</v>
      </c>
      <c r="O485" s="36">
        <f ca="1">IF(Z485=S485,1,0)</f>
        <v>0</v>
      </c>
      <c r="P485" s="36">
        <f t="shared" ca="1" si="140"/>
        <v>4</v>
      </c>
      <c r="Q485" s="36">
        <f t="shared" ca="1" si="141"/>
        <v>20</v>
      </c>
      <c r="R485" s="36">
        <f t="shared" ca="1" si="128"/>
        <v>636</v>
      </c>
      <c r="S485" s="36">
        <f ca="1">OFFSET($F$2,N485,0)</f>
        <v>11</v>
      </c>
      <c r="T485" s="36">
        <f t="shared" ca="1" si="130"/>
        <v>6</v>
      </c>
      <c r="U485" s="36">
        <f t="shared" ca="1" si="126"/>
        <v>7</v>
      </c>
      <c r="V485" s="39"/>
      <c r="W485" s="38">
        <f t="shared" ca="1" si="132"/>
        <v>0</v>
      </c>
      <c r="X485" s="38">
        <f ca="1">IF(Z485&lt;=T485,1,0)</f>
        <v>1</v>
      </c>
      <c r="Y485" s="38">
        <f t="shared" ca="1" si="135"/>
        <v>0</v>
      </c>
      <c r="Z485" s="38">
        <f t="shared" ca="1" si="134"/>
        <v>1</v>
      </c>
      <c r="AA485" s="38"/>
      <c r="AB485" s="38" t="str">
        <f t="shared" ca="1" si="131"/>
        <v>Rutas_Habituales_MTN</v>
      </c>
      <c r="AC485" t="str">
        <f ca="1">SUBSTITUTE(OFFSET('Todas paradas'!K$1,R485+W485-1,0),"/","_")</f>
        <v>Ruta 3_20</v>
      </c>
      <c r="AD485" s="39" t="str">
        <f ca="1">IF(X485,OFFSET('Todas paradas'!L$1,R485+W485-1,0),OFFSET('Todas paradas'!Q$1,R485+W485-1,0))</f>
        <v>Ruta 3/20</v>
      </c>
      <c r="AE485" s="38">
        <f ca="1">IF(X485,OFFSET('Todas paradas'!M$1,R485+W485-1,0),"")</f>
        <v>0</v>
      </c>
      <c r="AF485" s="38">
        <f ca="1">IF(X485,OFFSET('Todas paradas'!N$1,R485+W485-1,0),"")</f>
        <v>0</v>
      </c>
      <c r="AG485" s="38">
        <f ca="1">IF(X485,OFFSET('Todas paradas'!O$1,R485+W485-1,0),"")</f>
        <v>0</v>
      </c>
      <c r="AH485" s="38">
        <f ca="1">IF(X485,OFFSET('Todas paradas'!P$1,R485+W485-1,0),"")</f>
        <v>0</v>
      </c>
    </row>
    <row r="486" spans="11:34" x14ac:dyDescent="0.25">
      <c r="K486" s="36">
        <f t="shared" si="136"/>
        <v>484</v>
      </c>
      <c r="L486" s="36">
        <f t="shared" ca="1" si="127"/>
        <v>468</v>
      </c>
      <c r="M486" s="38">
        <f t="shared" ca="1" si="137"/>
        <v>2</v>
      </c>
      <c r="N486" s="38">
        <f t="shared" ca="1" si="138"/>
        <v>17</v>
      </c>
      <c r="O486" s="36">
        <f t="shared" ca="1" si="139"/>
        <v>0</v>
      </c>
      <c r="P486" s="36">
        <f t="shared" ca="1" si="140"/>
        <v>4</v>
      </c>
      <c r="Q486" s="36">
        <f t="shared" ca="1" si="141"/>
        <v>20</v>
      </c>
      <c r="R486" s="36">
        <f t="shared" ca="1" si="128"/>
        <v>636</v>
      </c>
      <c r="S486" s="36">
        <f t="shared" ca="1" si="129"/>
        <v>11</v>
      </c>
      <c r="T486" s="36">
        <f t="shared" ca="1" si="130"/>
        <v>6</v>
      </c>
      <c r="U486" s="36">
        <f t="shared" ca="1" si="126"/>
        <v>7</v>
      </c>
      <c r="V486" s="39"/>
      <c r="W486" s="38">
        <f t="shared" ca="1" si="132"/>
        <v>1</v>
      </c>
      <c r="X486" s="38">
        <f t="shared" ca="1" si="133"/>
        <v>1</v>
      </c>
      <c r="Y486" s="38">
        <f t="shared" ca="1" si="135"/>
        <v>0</v>
      </c>
      <c r="Z486" s="38">
        <f ca="1">IF(O485,1,Z485+1)</f>
        <v>2</v>
      </c>
      <c r="AA486" s="38"/>
      <c r="AB486" s="38" t="str">
        <f t="shared" ca="1" si="131"/>
        <v>Rutas_Habituales_MTN</v>
      </c>
      <c r="AC486" t="str">
        <f ca="1">SUBSTITUTE(OFFSET('Todas paradas'!K$1,R486+W486-1,0),"/","_")</f>
        <v>Ruta 3_20</v>
      </c>
      <c r="AD486" s="39" t="str">
        <f ca="1">IF(X486,OFFSET('Todas paradas'!L$1,R486+W486-1,0),OFFSET('Todas paradas'!Q$1,R486+W486-1,0))</f>
        <v>Echegaray y Caballero (esq. Puente de Hierro - Pd. Bus)</v>
      </c>
      <c r="AE486" s="38" t="str">
        <f ca="1">IF(X486,OFFSET('Todas paradas'!M$1,R486+W486-1,0),"")</f>
        <v>5:01</v>
      </c>
      <c r="AF486" s="38" t="str">
        <f ca="1">IF(X486,OFFSET('Todas paradas'!N$1,R486+W486-1,0),"")</f>
        <v>12:59</v>
      </c>
      <c r="AG486" s="38" t="str">
        <f ca="1">IF(X486,OFFSET('Todas paradas'!O$1,R486+W486-1,0),"")</f>
        <v>20:59</v>
      </c>
      <c r="AH486" s="38">
        <f ca="1">IF(X486,OFFSET('Todas paradas'!P$1,R486+W486-1,0),"")</f>
        <v>0</v>
      </c>
    </row>
    <row r="487" spans="11:34" x14ac:dyDescent="0.25">
      <c r="K487" s="36">
        <f t="shared" si="136"/>
        <v>485</v>
      </c>
      <c r="L487" s="36">
        <f t="shared" ca="1" si="127"/>
        <v>469</v>
      </c>
      <c r="M487" s="38">
        <f t="shared" ca="1" si="137"/>
        <v>3</v>
      </c>
      <c r="N487" s="38">
        <f t="shared" ca="1" si="138"/>
        <v>17</v>
      </c>
      <c r="O487" s="36">
        <f t="shared" ca="1" si="139"/>
        <v>0</v>
      </c>
      <c r="P487" s="36">
        <f t="shared" ca="1" si="140"/>
        <v>4</v>
      </c>
      <c r="Q487" s="36">
        <f t="shared" ca="1" si="141"/>
        <v>20</v>
      </c>
      <c r="R487" s="36">
        <f t="shared" ca="1" si="128"/>
        <v>636</v>
      </c>
      <c r="S487" s="36">
        <f t="shared" ca="1" si="129"/>
        <v>11</v>
      </c>
      <c r="T487" s="36">
        <f t="shared" ca="1" si="130"/>
        <v>6</v>
      </c>
      <c r="U487" s="36">
        <f t="shared" ca="1" si="126"/>
        <v>7</v>
      </c>
      <c r="V487" s="39"/>
      <c r="W487" s="38">
        <f t="shared" ca="1" si="132"/>
        <v>2</v>
      </c>
      <c r="X487" s="38">
        <f t="shared" ca="1" si="133"/>
        <v>1</v>
      </c>
      <c r="Y487" s="38">
        <f t="shared" ca="1" si="135"/>
        <v>0</v>
      </c>
      <c r="Z487" s="38">
        <f t="shared" ca="1" si="134"/>
        <v>3</v>
      </c>
      <c r="AA487" s="38"/>
      <c r="AB487" s="38" t="str">
        <f t="shared" ca="1" si="131"/>
        <v>Rutas_Habituales_MTN</v>
      </c>
      <c r="AC487" t="str">
        <f ca="1">SUBSTITUTE(OFFSET('Todas paradas'!K$1,R487+W487-1,0),"/","_")</f>
        <v>Ruta 3_20</v>
      </c>
      <c r="AD487" s="39" t="str">
        <f ca="1">IF(X487,OFFSET('Todas paradas'!L$1,R487+W487-1,0),OFFSET('Todas paradas'!Q$1,R487+W487-1,0))</f>
        <v>Avd. Puente del Pilar (esq. A. Solans - Pd. Bus)</v>
      </c>
      <c r="AE487" s="38" t="str">
        <f ca="1">IF(X487,OFFSET('Todas paradas'!M$1,R487+W487-1,0),"")</f>
        <v>5:02</v>
      </c>
      <c r="AF487" s="38" t="str">
        <f ca="1">IF(X487,OFFSET('Todas paradas'!N$1,R487+W487-1,0),"")</f>
        <v>13:00</v>
      </c>
      <c r="AG487" s="38" t="str">
        <f ca="1">IF(X487,OFFSET('Todas paradas'!O$1,R487+W487-1,0),"")</f>
        <v>21:00</v>
      </c>
      <c r="AH487" s="38">
        <f ca="1">IF(X487,OFFSET('Todas paradas'!P$1,R487+W487-1,0),"")</f>
        <v>0</v>
      </c>
    </row>
    <row r="488" spans="11:34" x14ac:dyDescent="0.25">
      <c r="K488" s="36">
        <f t="shared" si="136"/>
        <v>486</v>
      </c>
      <c r="L488" s="36">
        <f t="shared" ca="1" si="127"/>
        <v>470</v>
      </c>
      <c r="M488" s="38">
        <f t="shared" ca="1" si="137"/>
        <v>4</v>
      </c>
      <c r="N488" s="38">
        <f t="shared" ca="1" si="138"/>
        <v>17</v>
      </c>
      <c r="O488" s="36">
        <f t="shared" ca="1" si="139"/>
        <v>0</v>
      </c>
      <c r="P488" s="36">
        <f t="shared" ca="1" si="140"/>
        <v>4</v>
      </c>
      <c r="Q488" s="36">
        <f t="shared" ca="1" si="141"/>
        <v>20</v>
      </c>
      <c r="R488" s="36">
        <f t="shared" ca="1" si="128"/>
        <v>636</v>
      </c>
      <c r="S488" s="36">
        <f t="shared" ca="1" si="129"/>
        <v>11</v>
      </c>
      <c r="T488" s="36">
        <f t="shared" ca="1" si="130"/>
        <v>6</v>
      </c>
      <c r="U488" s="36">
        <f t="shared" ca="1" si="126"/>
        <v>7</v>
      </c>
      <c r="V488" s="39"/>
      <c r="W488" s="38">
        <f t="shared" ca="1" si="132"/>
        <v>3</v>
      </c>
      <c r="X488" s="38">
        <f t="shared" ca="1" si="133"/>
        <v>1</v>
      </c>
      <c r="Y488" s="38">
        <f t="shared" ca="1" si="135"/>
        <v>0</v>
      </c>
      <c r="Z488" s="38">
        <f t="shared" ca="1" si="134"/>
        <v>4</v>
      </c>
      <c r="AA488" s="38"/>
      <c r="AB488" s="36" t="str">
        <f t="shared" ca="1" si="131"/>
        <v>Rutas_Habituales_MTN</v>
      </c>
      <c r="AC488" t="str">
        <f ca="1">SUBSTITUTE(OFFSET('Todas paradas'!K$1,R488+W488-1,0),"/","_")</f>
        <v>Ruta 3_20</v>
      </c>
      <c r="AD488" t="str">
        <f ca="1">IF(X488,OFFSET('Todas paradas'!L$1,R488+W488-1,0),OFFSET('Todas paradas'!Q$1,R488+W488-1,0))</f>
        <v>Avd. Cataluña (esq. Pº Longares - Pd. Bus)</v>
      </c>
      <c r="AE488" s="36" t="str">
        <f ca="1">IF(X488,OFFSET('Todas paradas'!M$1,R488+W488-1,0),"")</f>
        <v>5:04</v>
      </c>
      <c r="AF488" s="36" t="str">
        <f ca="1">IF(X488,OFFSET('Todas paradas'!N$1,R488+W488-1,0),"")</f>
        <v>13:02</v>
      </c>
      <c r="AG488" s="36" t="str">
        <f ca="1">IF(X488,OFFSET('Todas paradas'!O$1,R488+W488-1,0),"")</f>
        <v>21:02</v>
      </c>
      <c r="AH488" s="36">
        <f ca="1">IF(X488,OFFSET('Todas paradas'!P$1,R488+W488-1,0),"")</f>
        <v>0</v>
      </c>
    </row>
    <row r="489" spans="11:34" x14ac:dyDescent="0.25">
      <c r="K489" s="36">
        <f t="shared" si="136"/>
        <v>487</v>
      </c>
      <c r="L489" s="36">
        <f t="shared" ca="1" si="127"/>
        <v>471</v>
      </c>
      <c r="M489" s="38">
        <f t="shared" ca="1" si="137"/>
        <v>5</v>
      </c>
      <c r="N489" s="38">
        <f t="shared" ca="1" si="138"/>
        <v>17</v>
      </c>
      <c r="O489" s="36">
        <f t="shared" ca="1" si="139"/>
        <v>0</v>
      </c>
      <c r="P489" s="36">
        <f t="shared" ca="1" si="140"/>
        <v>4</v>
      </c>
      <c r="Q489" s="36">
        <f t="shared" ca="1" si="141"/>
        <v>20</v>
      </c>
      <c r="R489" s="36">
        <f t="shared" ca="1" si="128"/>
        <v>636</v>
      </c>
      <c r="S489" s="36">
        <f t="shared" ca="1" si="129"/>
        <v>11</v>
      </c>
      <c r="T489" s="36">
        <f t="shared" ca="1" si="130"/>
        <v>6</v>
      </c>
      <c r="U489" s="36">
        <f t="shared" ca="1" si="126"/>
        <v>7</v>
      </c>
      <c r="V489" s="39"/>
      <c r="W489" s="38">
        <f t="shared" ca="1" si="132"/>
        <v>4</v>
      </c>
      <c r="X489" s="38">
        <f t="shared" ca="1" si="133"/>
        <v>1</v>
      </c>
      <c r="Y489" s="38">
        <f t="shared" ca="1" si="135"/>
        <v>0</v>
      </c>
      <c r="Z489" s="38">
        <f t="shared" ca="1" si="134"/>
        <v>5</v>
      </c>
      <c r="AA489" s="38"/>
      <c r="AB489" s="36" t="str">
        <f t="shared" ca="1" si="131"/>
        <v>Rutas_Habituales_MTN</v>
      </c>
      <c r="AC489" t="str">
        <f ca="1">SUBSTITUTE(OFFSET('Todas paradas'!K$1,R489+W489-1,0),"/","_")</f>
        <v>Ruta 3_20</v>
      </c>
      <c r="AD489" t="str">
        <f ca="1">IF(X489,OFFSET('Todas paradas'!L$1,R489+W489-1,0),OFFSET('Todas paradas'!Q$1,R489+W489-1,0))</f>
        <v>Avd. Cataluña, nº 126 (Pd. Bus)</v>
      </c>
      <c r="AE489" s="36" t="str">
        <f ca="1">IF(X489,OFFSET('Todas paradas'!M$1,R489+W489-1,0),"")</f>
        <v>5:06</v>
      </c>
      <c r="AF489" s="36" t="str">
        <f ca="1">IF(X489,OFFSET('Todas paradas'!N$1,R489+W489-1,0),"")</f>
        <v>13:04</v>
      </c>
      <c r="AG489" s="36" t="str">
        <f ca="1">IF(X489,OFFSET('Todas paradas'!O$1,R489+W489-1,0),"")</f>
        <v>21:04</v>
      </c>
      <c r="AH489" s="36">
        <f ca="1">IF(X489,OFFSET('Todas paradas'!P$1,R489+W489-1,0),"")</f>
        <v>0</v>
      </c>
    </row>
    <row r="490" spans="11:34" x14ac:dyDescent="0.25">
      <c r="K490" s="36">
        <f t="shared" si="136"/>
        <v>488</v>
      </c>
      <c r="L490" s="36">
        <f t="shared" ca="1" si="127"/>
        <v>472</v>
      </c>
      <c r="M490" s="38">
        <f t="shared" ca="1" si="137"/>
        <v>6</v>
      </c>
      <c r="N490" s="38">
        <f t="shared" ca="1" si="138"/>
        <v>17</v>
      </c>
      <c r="O490" s="36">
        <f t="shared" ca="1" si="139"/>
        <v>0</v>
      </c>
      <c r="P490" s="36">
        <f t="shared" ca="1" si="140"/>
        <v>4</v>
      </c>
      <c r="Q490" s="36">
        <f t="shared" ca="1" si="141"/>
        <v>20</v>
      </c>
      <c r="R490" s="36">
        <f t="shared" ca="1" si="128"/>
        <v>636</v>
      </c>
      <c r="S490" s="36">
        <f t="shared" ca="1" si="129"/>
        <v>11</v>
      </c>
      <c r="T490" s="36">
        <f t="shared" ca="1" si="130"/>
        <v>6</v>
      </c>
      <c r="U490" s="36">
        <f t="shared" ca="1" si="126"/>
        <v>7</v>
      </c>
      <c r="V490" s="39"/>
      <c r="W490" s="38">
        <f t="shared" ca="1" si="132"/>
        <v>5</v>
      </c>
      <c r="X490" s="38">
        <f t="shared" ca="1" si="133"/>
        <v>1</v>
      </c>
      <c r="Y490" s="38">
        <f t="shared" ca="1" si="135"/>
        <v>0</v>
      </c>
      <c r="Z490" s="38">
        <f t="shared" ca="1" si="134"/>
        <v>6</v>
      </c>
      <c r="AA490" s="38"/>
      <c r="AB490" s="36" t="str">
        <f t="shared" ca="1" si="131"/>
        <v>Rutas_Habituales_MTN</v>
      </c>
      <c r="AC490" t="str">
        <f ca="1">SUBSTITUTE(OFFSET('Todas paradas'!K$1,R490+W490-1,0),"/","_")</f>
        <v>Ruta 3_20</v>
      </c>
      <c r="AD490" t="str">
        <f ca="1">IF(X490,OFFSET('Todas paradas'!L$1,R490+W490-1,0),OFFSET('Todas paradas'!Q$1,R490+W490-1,0))</f>
        <v>Opel Planta en Figueruelas</v>
      </c>
      <c r="AE490" s="36" t="str">
        <f ca="1">IF(X490,OFFSET('Todas paradas'!M$1,R490+W490-1,0),"")</f>
        <v>5:30</v>
      </c>
      <c r="AF490" s="36" t="str">
        <f ca="1">IF(X490,OFFSET('Todas paradas'!N$1,R490+W490-1,0),"")</f>
        <v>13:30</v>
      </c>
      <c r="AG490" s="36" t="str">
        <f ca="1">IF(X490,OFFSET('Todas paradas'!O$1,R490+W490-1,0),"")</f>
        <v>21:30</v>
      </c>
      <c r="AH490" s="36">
        <f ca="1">IF(X490,OFFSET('Todas paradas'!P$1,R490+W490-1,0),"")</f>
        <v>0</v>
      </c>
    </row>
    <row r="491" spans="11:34" x14ac:dyDescent="0.25">
      <c r="K491" s="36">
        <f t="shared" si="136"/>
        <v>489</v>
      </c>
      <c r="L491" s="36">
        <f t="shared" ca="1" si="127"/>
        <v>473</v>
      </c>
      <c r="M491" s="38">
        <f t="shared" ca="1" si="137"/>
        <v>7</v>
      </c>
      <c r="N491" s="38">
        <f t="shared" ca="1" si="138"/>
        <v>17</v>
      </c>
      <c r="O491" s="36">
        <f t="shared" ca="1" si="139"/>
        <v>0</v>
      </c>
      <c r="P491" s="36">
        <f t="shared" ca="1" si="140"/>
        <v>4</v>
      </c>
      <c r="Q491" s="36">
        <f t="shared" ca="1" si="141"/>
        <v>20</v>
      </c>
      <c r="R491" s="36">
        <f t="shared" ca="1" si="128"/>
        <v>636</v>
      </c>
      <c r="S491" s="36">
        <f t="shared" ca="1" si="129"/>
        <v>11</v>
      </c>
      <c r="T491" s="36">
        <f t="shared" ca="1" si="130"/>
        <v>6</v>
      </c>
      <c r="U491" s="36">
        <f t="shared" ca="1" si="126"/>
        <v>7</v>
      </c>
      <c r="V491" s="39"/>
      <c r="W491" s="38">
        <f t="shared" ca="1" si="132"/>
        <v>1</v>
      </c>
      <c r="X491" s="38">
        <f t="shared" ca="1" si="133"/>
        <v>0</v>
      </c>
      <c r="Y491" s="38">
        <f t="shared" ca="1" si="135"/>
        <v>1</v>
      </c>
      <c r="Z491" s="38">
        <f t="shared" ca="1" si="134"/>
        <v>7</v>
      </c>
      <c r="AA491" s="38"/>
      <c r="AB491" s="36" t="str">
        <f t="shared" ca="1" si="131"/>
        <v>Rutas_Habituales_MTN</v>
      </c>
      <c r="AC491" t="str">
        <f ca="1">SUBSTITUTE(OFFSET('Todas paradas'!K$1,R491+W491-1,0),"/","_")</f>
        <v>Ruta 3_20</v>
      </c>
      <c r="AD491" t="str">
        <f ca="1">IF(X491,OFFSET('Todas paradas'!L$1,R491+W491-1,0),OFFSET('Todas paradas'!Q$1,R491+W491-1,0))</f>
        <v>Opel Planta en Figueruelas</v>
      </c>
      <c r="AE491" s="36" t="str">
        <f ca="1">IF(X491,OFFSET('Todas paradas'!M$1,R491+W491-1,0),"")</f>
        <v/>
      </c>
      <c r="AF491" s="36" t="str">
        <f ca="1">IF(X491,OFFSET('Todas paradas'!N$1,R491+W491-1,0),"")</f>
        <v/>
      </c>
      <c r="AG491" s="36" t="str">
        <f ca="1">IF(X491,OFFSET('Todas paradas'!O$1,R491+W491-1,0),"")</f>
        <v/>
      </c>
      <c r="AH491" s="36" t="str">
        <f ca="1">IF(X491,OFFSET('Todas paradas'!P$1,R491+W491-1,0),"")</f>
        <v/>
      </c>
    </row>
    <row r="492" spans="11:34" x14ac:dyDescent="0.25">
      <c r="K492" s="36">
        <f t="shared" si="136"/>
        <v>490</v>
      </c>
      <c r="L492" s="36">
        <f t="shared" ca="1" si="127"/>
        <v>474</v>
      </c>
      <c r="M492" s="38">
        <f t="shared" ca="1" si="137"/>
        <v>8</v>
      </c>
      <c r="N492" s="38">
        <f t="shared" ca="1" si="138"/>
        <v>17</v>
      </c>
      <c r="O492" s="36">
        <f t="shared" ca="1" si="139"/>
        <v>0</v>
      </c>
      <c r="P492" s="36">
        <f t="shared" ca="1" si="140"/>
        <v>4</v>
      </c>
      <c r="Q492" s="36">
        <f t="shared" ca="1" si="141"/>
        <v>20</v>
      </c>
      <c r="R492" s="36">
        <f t="shared" ca="1" si="128"/>
        <v>636</v>
      </c>
      <c r="S492" s="36">
        <f t="shared" ca="1" si="129"/>
        <v>11</v>
      </c>
      <c r="T492" s="36">
        <f t="shared" ca="1" si="130"/>
        <v>6</v>
      </c>
      <c r="U492" s="36">
        <f t="shared" ca="1" si="126"/>
        <v>7</v>
      </c>
      <c r="V492" s="39"/>
      <c r="W492" s="38">
        <f t="shared" ca="1" si="132"/>
        <v>2</v>
      </c>
      <c r="X492" s="38">
        <f t="shared" ca="1" si="133"/>
        <v>0</v>
      </c>
      <c r="Y492" s="38">
        <f t="shared" ca="1" si="135"/>
        <v>1</v>
      </c>
      <c r="Z492" s="38">
        <f t="shared" ca="1" si="134"/>
        <v>8</v>
      </c>
      <c r="AA492" s="38"/>
      <c r="AB492" s="36" t="str">
        <f t="shared" ca="1" si="131"/>
        <v>Rutas_Habituales_MTN</v>
      </c>
      <c r="AC492" t="str">
        <f ca="1">SUBSTITUTE(OFFSET('Todas paradas'!K$1,R492+W492-1,0),"/","_")</f>
        <v>Ruta 3_20</v>
      </c>
      <c r="AD492" t="str">
        <f ca="1">IF(X492,OFFSET('Todas paradas'!L$1,R492+W492-1,0),OFFSET('Todas paradas'!Q$1,R492+W492-1,0))</f>
        <v>Avd. Cataluña (frente Felisa Galé)</v>
      </c>
      <c r="AE492" s="36" t="str">
        <f ca="1">IF(X492,OFFSET('Todas paradas'!M$1,R492+W492-1,0),"")</f>
        <v/>
      </c>
      <c r="AF492" s="36" t="str">
        <f ca="1">IF(X492,OFFSET('Todas paradas'!N$1,R492+W492-1,0),"")</f>
        <v/>
      </c>
      <c r="AG492" s="36" t="str">
        <f ca="1">IF(X492,OFFSET('Todas paradas'!O$1,R492+W492-1,0),"")</f>
        <v/>
      </c>
      <c r="AH492" s="36" t="str">
        <f ca="1">IF(X492,OFFSET('Todas paradas'!P$1,R492+W492-1,0),"")</f>
        <v/>
      </c>
    </row>
    <row r="493" spans="11:34" x14ac:dyDescent="0.25">
      <c r="K493" s="36">
        <f t="shared" si="136"/>
        <v>491</v>
      </c>
      <c r="L493" s="36">
        <f t="shared" ca="1" si="127"/>
        <v>475</v>
      </c>
      <c r="M493" s="38">
        <f t="shared" ca="1" si="137"/>
        <v>9</v>
      </c>
      <c r="N493" s="38">
        <f t="shared" ca="1" si="138"/>
        <v>17</v>
      </c>
      <c r="O493" s="36">
        <f t="shared" ca="1" si="139"/>
        <v>0</v>
      </c>
      <c r="P493" s="36">
        <f t="shared" ca="1" si="140"/>
        <v>4</v>
      </c>
      <c r="Q493" s="36">
        <f t="shared" ca="1" si="141"/>
        <v>20</v>
      </c>
      <c r="R493" s="36">
        <f t="shared" ca="1" si="128"/>
        <v>636</v>
      </c>
      <c r="S493" s="36">
        <f t="shared" ca="1" si="129"/>
        <v>11</v>
      </c>
      <c r="T493" s="36">
        <f t="shared" ca="1" si="130"/>
        <v>6</v>
      </c>
      <c r="U493" s="36">
        <f t="shared" ref="U493:U556" ca="1" si="142">OFFSET($H$2,1+N493,0)</f>
        <v>7</v>
      </c>
      <c r="V493" s="39"/>
      <c r="W493" s="38">
        <f t="shared" ca="1" si="132"/>
        <v>3</v>
      </c>
      <c r="X493" s="38">
        <f t="shared" ca="1" si="133"/>
        <v>0</v>
      </c>
      <c r="Y493" s="38">
        <f t="shared" ca="1" si="135"/>
        <v>1</v>
      </c>
      <c r="Z493" s="38">
        <f t="shared" ca="1" si="134"/>
        <v>9</v>
      </c>
      <c r="AA493" s="38"/>
      <c r="AB493" s="36" t="str">
        <f t="shared" ca="1" si="131"/>
        <v>Rutas_Habituales_MTN</v>
      </c>
      <c r="AC493" t="str">
        <f ca="1">SUBSTITUTE(OFFSET('Todas paradas'!K$1,R493+W493-1,0),"/","_")</f>
        <v>Ruta 3_20</v>
      </c>
      <c r="AD493" t="str">
        <f ca="1">IF(X493,OFFSET('Todas paradas'!L$1,R493+W493-1,0),OFFSET('Todas paradas'!Q$1,R493+W493-1,0))</f>
        <v>Avd. Cataluña (frente Pº Longares)</v>
      </c>
      <c r="AE493" s="36" t="str">
        <f ca="1">IF(X493,OFFSET('Todas paradas'!M$1,R493+W493-1,0),"")</f>
        <v/>
      </c>
      <c r="AF493" s="36" t="str">
        <f ca="1">IF(X493,OFFSET('Todas paradas'!N$1,R493+W493-1,0),"")</f>
        <v/>
      </c>
      <c r="AG493" s="36" t="str">
        <f ca="1">IF(X493,OFFSET('Todas paradas'!O$1,R493+W493-1,0),"")</f>
        <v/>
      </c>
      <c r="AH493" s="36" t="str">
        <f ca="1">IF(X493,OFFSET('Todas paradas'!P$1,R493+W493-1,0),"")</f>
        <v/>
      </c>
    </row>
    <row r="494" spans="11:34" x14ac:dyDescent="0.25">
      <c r="K494" s="36">
        <f t="shared" si="136"/>
        <v>492</v>
      </c>
      <c r="L494" s="36">
        <f t="shared" ca="1" si="127"/>
        <v>476</v>
      </c>
      <c r="M494" s="38">
        <f t="shared" ca="1" si="137"/>
        <v>10</v>
      </c>
      <c r="N494" s="38">
        <f t="shared" ca="1" si="138"/>
        <v>17</v>
      </c>
      <c r="O494" s="36">
        <f t="shared" ca="1" si="139"/>
        <v>0</v>
      </c>
      <c r="P494" s="36">
        <f t="shared" ca="1" si="140"/>
        <v>4</v>
      </c>
      <c r="Q494" s="36">
        <f t="shared" ca="1" si="141"/>
        <v>20</v>
      </c>
      <c r="R494" s="36">
        <f t="shared" ca="1" si="128"/>
        <v>636</v>
      </c>
      <c r="S494" s="36">
        <f t="shared" ca="1" si="129"/>
        <v>11</v>
      </c>
      <c r="T494" s="36">
        <f t="shared" ca="1" si="130"/>
        <v>6</v>
      </c>
      <c r="U494" s="36">
        <f t="shared" ca="1" si="142"/>
        <v>7</v>
      </c>
      <c r="V494" s="39"/>
      <c r="W494" s="38">
        <f t="shared" ca="1" si="132"/>
        <v>4</v>
      </c>
      <c r="X494" s="38">
        <f t="shared" ca="1" si="133"/>
        <v>0</v>
      </c>
      <c r="Y494" s="38">
        <f t="shared" ca="1" si="135"/>
        <v>1</v>
      </c>
      <c r="Z494" s="38">
        <f t="shared" ca="1" si="134"/>
        <v>10</v>
      </c>
      <c r="AA494" s="38"/>
      <c r="AB494" s="36" t="str">
        <f t="shared" ca="1" si="131"/>
        <v>Rutas_Habituales_MTN</v>
      </c>
      <c r="AC494" t="str">
        <f ca="1">SUBSTITUTE(OFFSET('Todas paradas'!K$1,R494+W494-1,0),"/","_")</f>
        <v>Ruta 3_20</v>
      </c>
      <c r="AD494" t="str">
        <f ca="1">IF(X494,OFFSET('Todas paradas'!L$1,R494+W494-1,0),OFFSET('Todas paradas'!Q$1,R494+W494-1,0))</f>
        <v>Avd. Puente del Pilar (esq. C/ Jesús)</v>
      </c>
      <c r="AE494" s="36" t="str">
        <f ca="1">IF(X494,OFFSET('Todas paradas'!M$1,R494+W494-1,0),"")</f>
        <v/>
      </c>
      <c r="AF494" s="36" t="str">
        <f ca="1">IF(X494,OFFSET('Todas paradas'!N$1,R494+W494-1,0),"")</f>
        <v/>
      </c>
      <c r="AG494" s="36" t="str">
        <f ca="1">IF(X494,OFFSET('Todas paradas'!O$1,R494+W494-1,0),"")</f>
        <v/>
      </c>
      <c r="AH494" s="36" t="str">
        <f ca="1">IF(X494,OFFSET('Todas paradas'!P$1,R494+W494-1,0),"")</f>
        <v/>
      </c>
    </row>
    <row r="495" spans="11:34" x14ac:dyDescent="0.25">
      <c r="K495" s="36">
        <f t="shared" si="136"/>
        <v>493</v>
      </c>
      <c r="L495" s="36">
        <f t="shared" ca="1" si="127"/>
        <v>477</v>
      </c>
      <c r="M495" s="38">
        <f t="shared" ca="1" si="137"/>
        <v>11</v>
      </c>
      <c r="N495" s="38">
        <f t="shared" ca="1" si="138"/>
        <v>17</v>
      </c>
      <c r="O495" s="36">
        <f t="shared" ca="1" si="139"/>
        <v>1</v>
      </c>
      <c r="P495" s="36">
        <f t="shared" ca="1" si="140"/>
        <v>4</v>
      </c>
      <c r="Q495" s="36">
        <f t="shared" ca="1" si="141"/>
        <v>20</v>
      </c>
      <c r="R495" s="36">
        <f t="shared" ca="1" si="128"/>
        <v>636</v>
      </c>
      <c r="S495" s="36">
        <f t="shared" ca="1" si="129"/>
        <v>11</v>
      </c>
      <c r="T495" s="36">
        <f t="shared" ca="1" si="130"/>
        <v>6</v>
      </c>
      <c r="U495" s="36">
        <f t="shared" ca="1" si="142"/>
        <v>7</v>
      </c>
      <c r="V495" s="39"/>
      <c r="W495" s="38">
        <f t="shared" ca="1" si="132"/>
        <v>5</v>
      </c>
      <c r="X495" s="38">
        <f t="shared" ca="1" si="133"/>
        <v>0</v>
      </c>
      <c r="Y495" s="38">
        <f t="shared" ca="1" si="135"/>
        <v>1</v>
      </c>
      <c r="Z495" s="38">
        <f t="shared" ca="1" si="134"/>
        <v>11</v>
      </c>
      <c r="AA495" s="38"/>
      <c r="AB495" s="36" t="str">
        <f t="shared" ca="1" si="131"/>
        <v>Rutas_Habituales_MTN</v>
      </c>
      <c r="AC495" t="str">
        <f ca="1">SUBSTITUTE(OFFSET('Todas paradas'!K$1,R495+W495-1,0),"/","_")</f>
        <v>Ruta 3_20</v>
      </c>
      <c r="AD495" t="str">
        <f ca="1">IF(X495,OFFSET('Todas paradas'!L$1,R495+W495-1,0),OFFSET('Todas paradas'!Q$1,R495+W495-1,0))</f>
        <v>Echegaray y Caballero (puente de Hierro)</v>
      </c>
      <c r="AE495" s="36" t="str">
        <f ca="1">IF(X495,OFFSET('Todas paradas'!M$1,R495+W495-1,0),"")</f>
        <v/>
      </c>
      <c r="AF495" s="36" t="str">
        <f ca="1">IF(X495,OFFSET('Todas paradas'!N$1,R495+W495-1,0),"")</f>
        <v/>
      </c>
      <c r="AG495" s="36" t="str">
        <f ca="1">IF(X495,OFFSET('Todas paradas'!O$1,R495+W495-1,0),"")</f>
        <v/>
      </c>
      <c r="AH495" s="36" t="str">
        <f ca="1">IF(X495,OFFSET('Todas paradas'!P$1,R495+W495-1,0),"")</f>
        <v/>
      </c>
    </row>
    <row r="496" spans="11:34" x14ac:dyDescent="0.25">
      <c r="K496" s="36">
        <f t="shared" si="136"/>
        <v>494</v>
      </c>
      <c r="L496" s="36">
        <f t="shared" ca="1" si="127"/>
        <v>477</v>
      </c>
      <c r="M496" s="38">
        <f t="shared" ca="1" si="137"/>
        <v>1</v>
      </c>
      <c r="N496" s="38">
        <f t="shared" ca="1" si="138"/>
        <v>18</v>
      </c>
      <c r="O496" s="36">
        <f t="shared" ca="1" si="139"/>
        <v>0</v>
      </c>
      <c r="P496" s="36">
        <f t="shared" ca="1" si="140"/>
        <v>5</v>
      </c>
      <c r="Q496" s="36">
        <f t="shared" ca="1" si="141"/>
        <v>20</v>
      </c>
      <c r="R496" s="36">
        <f t="shared" ca="1" si="128"/>
        <v>230</v>
      </c>
      <c r="S496" s="36">
        <f t="shared" ca="1" si="129"/>
        <v>15</v>
      </c>
      <c r="T496" s="36">
        <f t="shared" ca="1" si="130"/>
        <v>8</v>
      </c>
      <c r="U496" s="36">
        <f t="shared" ca="1" si="142"/>
        <v>9</v>
      </c>
      <c r="V496" s="39"/>
      <c r="W496" s="38">
        <f t="shared" ca="1" si="132"/>
        <v>0</v>
      </c>
      <c r="X496" s="38">
        <f t="shared" ca="1" si="133"/>
        <v>1</v>
      </c>
      <c r="Y496" s="38">
        <f t="shared" ca="1" si="135"/>
        <v>0</v>
      </c>
      <c r="Z496" s="38">
        <f t="shared" ca="1" si="134"/>
        <v>1</v>
      </c>
      <c r="AA496" s="38"/>
      <c r="AB496" s="36" t="str">
        <f t="shared" ca="1" si="131"/>
        <v>Rutas_Habituales_MTN</v>
      </c>
      <c r="AC496" t="str">
        <f ca="1">SUBSTITUTE(OFFSET('Todas paradas'!K$1,R496+W496-1,0),"/","_")</f>
        <v>Ruta 4_20</v>
      </c>
      <c r="AD496" t="str">
        <f ca="1">IF(X496,OFFSET('Todas paradas'!L$1,R496+W496-1,0),OFFSET('Todas paradas'!Q$1,R496+W496-1,0))</f>
        <v>Ruta 4/20</v>
      </c>
      <c r="AE496" s="36" t="str">
        <f ca="1">IF(X496,OFFSET('Todas paradas'!M$1,R496+W496-1,0),"")</f>
        <v/>
      </c>
      <c r="AF496" s="36" t="str">
        <f ca="1">IF(X496,OFFSET('Todas paradas'!N$1,R496+W496-1,0),"")</f>
        <v/>
      </c>
      <c r="AG496" s="36">
        <f ca="1">IF(X496,OFFSET('Todas paradas'!O$1,R496+W496-1,0),"")</f>
        <v>0</v>
      </c>
      <c r="AH496" s="36">
        <f ca="1">IF(X496,OFFSET('Todas paradas'!P$1,R496+W496-1,0),"")</f>
        <v>0</v>
      </c>
    </row>
    <row r="497" spans="11:34" x14ac:dyDescent="0.25">
      <c r="K497" s="36">
        <f t="shared" si="136"/>
        <v>495</v>
      </c>
      <c r="L497" s="36">
        <f t="shared" ca="1" si="127"/>
        <v>478</v>
      </c>
      <c r="M497" s="38">
        <f t="shared" ca="1" si="137"/>
        <v>2</v>
      </c>
      <c r="N497" s="38">
        <f t="shared" ca="1" si="138"/>
        <v>18</v>
      </c>
      <c r="O497" s="36">
        <f t="shared" ca="1" si="139"/>
        <v>0</v>
      </c>
      <c r="P497" s="36">
        <f t="shared" ca="1" si="140"/>
        <v>5</v>
      </c>
      <c r="Q497" s="36">
        <f t="shared" ca="1" si="141"/>
        <v>20</v>
      </c>
      <c r="R497" s="36">
        <f t="shared" ca="1" si="128"/>
        <v>230</v>
      </c>
      <c r="S497" s="36">
        <f t="shared" ca="1" si="129"/>
        <v>15</v>
      </c>
      <c r="T497" s="36">
        <f t="shared" ca="1" si="130"/>
        <v>8</v>
      </c>
      <c r="U497" s="36">
        <f t="shared" ca="1" si="142"/>
        <v>9</v>
      </c>
      <c r="V497" s="39"/>
      <c r="W497" s="38">
        <f t="shared" ca="1" si="132"/>
        <v>1</v>
      </c>
      <c r="X497" s="38">
        <f t="shared" ca="1" si="133"/>
        <v>1</v>
      </c>
      <c r="Y497" s="38">
        <f t="shared" ca="1" si="135"/>
        <v>0</v>
      </c>
      <c r="Z497" s="38">
        <f t="shared" ca="1" si="134"/>
        <v>2</v>
      </c>
      <c r="AA497" s="38"/>
      <c r="AB497" s="36" t="str">
        <f t="shared" ca="1" si="131"/>
        <v>Rutas_Habituales_MTN</v>
      </c>
      <c r="AC497" t="str">
        <f ca="1">SUBSTITUTE(OFFSET('Todas paradas'!K$1,R497+W497-1,0),"/","_")</f>
        <v>Ruta 4_20</v>
      </c>
      <c r="AD497" t="str">
        <f ca="1">IF(X497,OFFSET('Todas paradas'!L$1,R497+W497-1,0),OFFSET('Todas paradas'!Q$1,R497+W497-1,0))</f>
        <v>Sixto Celorrio (frente Valle Zuriza - Pd. Bus)</v>
      </c>
      <c r="AE497" s="36" t="str">
        <f ca="1">IF(X497,OFFSET('Todas paradas'!M$1,R497+W497-1,0),"")</f>
        <v>05:03</v>
      </c>
      <c r="AF497" s="36" t="str">
        <f ca="1">IF(X497,OFFSET('Todas paradas'!N$1,R497+W497-1,0),"")</f>
        <v>12:58</v>
      </c>
      <c r="AG497" s="36" t="str">
        <f ca="1">IF(X497,OFFSET('Todas paradas'!O$1,R497+W497-1,0),"")</f>
        <v>20:58</v>
      </c>
      <c r="AH497" s="36">
        <f ca="1">IF(X497,OFFSET('Todas paradas'!P$1,R497+W497-1,0),"")</f>
        <v>0</v>
      </c>
    </row>
    <row r="498" spans="11:34" x14ac:dyDescent="0.25">
      <c r="K498" s="36">
        <f t="shared" si="136"/>
        <v>496</v>
      </c>
      <c r="L498" s="36">
        <f t="shared" ca="1" si="127"/>
        <v>479</v>
      </c>
      <c r="M498" s="38">
        <f t="shared" ca="1" si="137"/>
        <v>3</v>
      </c>
      <c r="N498" s="38">
        <f t="shared" ca="1" si="138"/>
        <v>18</v>
      </c>
      <c r="O498" s="36">
        <f t="shared" ca="1" si="139"/>
        <v>0</v>
      </c>
      <c r="P498" s="36">
        <f t="shared" ca="1" si="140"/>
        <v>5</v>
      </c>
      <c r="Q498" s="36">
        <f t="shared" ca="1" si="141"/>
        <v>20</v>
      </c>
      <c r="R498" s="36">
        <f t="shared" ca="1" si="128"/>
        <v>230</v>
      </c>
      <c r="S498" s="36">
        <f t="shared" ca="1" si="129"/>
        <v>15</v>
      </c>
      <c r="T498" s="36">
        <f t="shared" ca="1" si="130"/>
        <v>8</v>
      </c>
      <c r="U498" s="36">
        <f t="shared" ca="1" si="142"/>
        <v>9</v>
      </c>
      <c r="V498" s="39"/>
      <c r="W498" s="38">
        <f t="shared" ca="1" si="132"/>
        <v>2</v>
      </c>
      <c r="X498" s="38">
        <f t="shared" ca="1" si="133"/>
        <v>1</v>
      </c>
      <c r="Y498" s="38">
        <f t="shared" ca="1" si="135"/>
        <v>0</v>
      </c>
      <c r="Z498" s="38">
        <f t="shared" ca="1" si="134"/>
        <v>3</v>
      </c>
      <c r="AA498" s="38"/>
      <c r="AB498" s="36" t="str">
        <f t="shared" ca="1" si="131"/>
        <v>Rutas_Habituales_MTN</v>
      </c>
      <c r="AC498" t="str">
        <f ca="1">SUBSTITUTE(OFFSET('Todas paradas'!K$1,R498+W498-1,0),"/","_")</f>
        <v>Ruta 4_20</v>
      </c>
      <c r="AD498" t="str">
        <f ca="1">IF(X498,OFFSET('Todas paradas'!L$1,R498+W498-1,0),OFFSET('Todas paradas'!Q$1,R498+W498-1,0))</f>
        <v>San Juan de la Peña, nº 36 (Pd. Bus)</v>
      </c>
      <c r="AE498" s="36" t="str">
        <f ca="1">IF(X498,OFFSET('Todas paradas'!M$1,R498+W498-1,0),"")</f>
        <v>05:04</v>
      </c>
      <c r="AF498" s="36" t="str">
        <f ca="1">IF(X498,OFFSET('Todas paradas'!N$1,R498+W498-1,0),"")</f>
        <v>12:59</v>
      </c>
      <c r="AG498" s="36" t="str">
        <f ca="1">IF(X498,OFFSET('Todas paradas'!O$1,R498+W498-1,0),"")</f>
        <v>20:59</v>
      </c>
      <c r="AH498" s="36">
        <f ca="1">IF(X498,OFFSET('Todas paradas'!P$1,R498+W498-1,0),"")</f>
        <v>0</v>
      </c>
    </row>
    <row r="499" spans="11:34" x14ac:dyDescent="0.25">
      <c r="K499" s="36">
        <f t="shared" si="136"/>
        <v>497</v>
      </c>
      <c r="L499" s="36">
        <f t="shared" ca="1" si="127"/>
        <v>480</v>
      </c>
      <c r="M499" s="38">
        <f t="shared" ca="1" si="137"/>
        <v>4</v>
      </c>
      <c r="N499" s="38">
        <f t="shared" ca="1" si="138"/>
        <v>18</v>
      </c>
      <c r="O499" s="36">
        <f t="shared" ca="1" si="139"/>
        <v>0</v>
      </c>
      <c r="P499" s="36">
        <f t="shared" ca="1" si="140"/>
        <v>5</v>
      </c>
      <c r="Q499" s="36">
        <f t="shared" ca="1" si="141"/>
        <v>20</v>
      </c>
      <c r="R499" s="36">
        <f t="shared" ca="1" si="128"/>
        <v>230</v>
      </c>
      <c r="S499" s="36">
        <f t="shared" ca="1" si="129"/>
        <v>15</v>
      </c>
      <c r="T499" s="36">
        <f t="shared" ca="1" si="130"/>
        <v>8</v>
      </c>
      <c r="U499" s="36">
        <f t="shared" ca="1" si="142"/>
        <v>9</v>
      </c>
      <c r="V499" s="39"/>
      <c r="W499" s="38">
        <f t="shared" ca="1" si="132"/>
        <v>3</v>
      </c>
      <c r="X499" s="38">
        <f t="shared" ca="1" si="133"/>
        <v>1</v>
      </c>
      <c r="Y499" s="38">
        <f t="shared" ca="1" si="135"/>
        <v>0</v>
      </c>
      <c r="Z499" s="38">
        <f t="shared" ca="1" si="134"/>
        <v>4</v>
      </c>
      <c r="AA499" s="38"/>
      <c r="AB499" s="36" t="str">
        <f t="shared" ca="1" si="131"/>
        <v>Rutas_Habituales_MTN</v>
      </c>
      <c r="AC499" t="str">
        <f ca="1">SUBSTITUTE(OFFSET('Todas paradas'!K$1,R499+W499-1,0),"/","_")</f>
        <v>Ruta 4_20</v>
      </c>
      <c r="AD499" t="str">
        <f ca="1">IF(X499,OFFSET('Todas paradas'!L$1,R499+W499-1,0),OFFSET('Todas paradas'!Q$1,R499+W499-1,0))</f>
        <v>San Juan de la Peña (esq. José Luis Lacruz)</v>
      </c>
      <c r="AE499" s="36" t="str">
        <f ca="1">IF(X499,OFFSET('Todas paradas'!M$1,R499+W499-1,0),"")</f>
        <v>05:05</v>
      </c>
      <c r="AF499" s="36" t="str">
        <f ca="1">IF(X499,OFFSET('Todas paradas'!N$1,R499+W499-1,0),"")</f>
        <v>13:00</v>
      </c>
      <c r="AG499" s="36" t="str">
        <f ca="1">IF(X499,OFFSET('Todas paradas'!O$1,R499+W499-1,0),"")</f>
        <v>21:00</v>
      </c>
      <c r="AH499" s="36">
        <f ca="1">IF(X499,OFFSET('Todas paradas'!P$1,R499+W499-1,0),"")</f>
        <v>0</v>
      </c>
    </row>
    <row r="500" spans="11:34" x14ac:dyDescent="0.25">
      <c r="K500" s="36">
        <f t="shared" si="136"/>
        <v>498</v>
      </c>
      <c r="L500" s="36">
        <f t="shared" ca="1" si="127"/>
        <v>481</v>
      </c>
      <c r="M500" s="38">
        <f t="shared" ca="1" si="137"/>
        <v>5</v>
      </c>
      <c r="N500" s="38">
        <f t="shared" ca="1" si="138"/>
        <v>18</v>
      </c>
      <c r="O500" s="36">
        <f t="shared" ca="1" si="139"/>
        <v>0</v>
      </c>
      <c r="P500" s="36">
        <f t="shared" ca="1" si="140"/>
        <v>5</v>
      </c>
      <c r="Q500" s="36">
        <f t="shared" ca="1" si="141"/>
        <v>20</v>
      </c>
      <c r="R500" s="36">
        <f t="shared" ca="1" si="128"/>
        <v>230</v>
      </c>
      <c r="S500" s="36">
        <f t="shared" ca="1" si="129"/>
        <v>15</v>
      </c>
      <c r="T500" s="36">
        <f t="shared" ca="1" si="130"/>
        <v>8</v>
      </c>
      <c r="U500" s="36">
        <f t="shared" ca="1" si="142"/>
        <v>9</v>
      </c>
      <c r="V500" s="39"/>
      <c r="W500" s="38">
        <f t="shared" ca="1" si="132"/>
        <v>4</v>
      </c>
      <c r="X500" s="38">
        <f t="shared" ca="1" si="133"/>
        <v>1</v>
      </c>
      <c r="Y500" s="38">
        <f t="shared" ca="1" si="135"/>
        <v>0</v>
      </c>
      <c r="Z500" s="38">
        <f t="shared" ca="1" si="134"/>
        <v>5</v>
      </c>
      <c r="AA500" s="38"/>
      <c r="AB500" s="36" t="str">
        <f t="shared" ca="1" si="131"/>
        <v>Rutas_Habituales_MTN</v>
      </c>
      <c r="AC500" t="str">
        <f ca="1">SUBSTITUTE(OFFSET('Todas paradas'!K$1,R500+W500-1,0),"/","_")</f>
        <v>Ruta 4_20</v>
      </c>
      <c r="AD500" t="str">
        <f ca="1">IF(X500,OFFSET('Todas paradas'!L$1,R500+W500-1,0),OFFSET('Todas paradas'!Q$1,R500+W500-1,0))</f>
        <v>San Juan de la Peña, nº 182 ( Pd. Bus)</v>
      </c>
      <c r="AE500" s="36" t="str">
        <f ca="1">IF(X500,OFFSET('Todas paradas'!M$1,R500+W500-1,0),"")</f>
        <v>05:06</v>
      </c>
      <c r="AF500" s="36" t="str">
        <f ca="1">IF(X500,OFFSET('Todas paradas'!N$1,R500+W500-1,0),"")</f>
        <v>13:01</v>
      </c>
      <c r="AG500" s="36" t="str">
        <f ca="1">IF(X500,OFFSET('Todas paradas'!O$1,R500+W500-1,0),"")</f>
        <v>21:01</v>
      </c>
      <c r="AH500" s="36">
        <f ca="1">IF(X500,OFFSET('Todas paradas'!P$1,R500+W500-1,0),"")</f>
        <v>0</v>
      </c>
    </row>
    <row r="501" spans="11:34" x14ac:dyDescent="0.25">
      <c r="K501" s="36">
        <f t="shared" si="136"/>
        <v>499</v>
      </c>
      <c r="L501" s="36">
        <f t="shared" ca="1" si="127"/>
        <v>482</v>
      </c>
      <c r="M501" s="38">
        <f t="shared" ca="1" si="137"/>
        <v>6</v>
      </c>
      <c r="N501" s="38">
        <f t="shared" ca="1" si="138"/>
        <v>18</v>
      </c>
      <c r="O501" s="36">
        <f t="shared" ca="1" si="139"/>
        <v>0</v>
      </c>
      <c r="P501" s="36">
        <f t="shared" ca="1" si="140"/>
        <v>5</v>
      </c>
      <c r="Q501" s="36">
        <f t="shared" ca="1" si="141"/>
        <v>20</v>
      </c>
      <c r="R501" s="36">
        <f t="shared" ca="1" si="128"/>
        <v>230</v>
      </c>
      <c r="S501" s="36">
        <f t="shared" ca="1" si="129"/>
        <v>15</v>
      </c>
      <c r="T501" s="36">
        <f t="shared" ca="1" si="130"/>
        <v>8</v>
      </c>
      <c r="U501" s="36">
        <f t="shared" ca="1" si="142"/>
        <v>9</v>
      </c>
      <c r="V501" s="39"/>
      <c r="W501" s="38">
        <f t="shared" ca="1" si="132"/>
        <v>5</v>
      </c>
      <c r="X501" s="38">
        <f t="shared" ca="1" si="133"/>
        <v>1</v>
      </c>
      <c r="Y501" s="38">
        <f t="shared" ca="1" si="135"/>
        <v>0</v>
      </c>
      <c r="Z501" s="38">
        <f t="shared" ca="1" si="134"/>
        <v>6</v>
      </c>
      <c r="AA501" s="38"/>
      <c r="AB501" s="36" t="str">
        <f t="shared" ca="1" si="131"/>
        <v>Rutas_Habituales_MTN</v>
      </c>
      <c r="AC501" t="str">
        <f ca="1">SUBSTITUTE(OFFSET('Todas paradas'!K$1,R501+W501-1,0),"/","_")</f>
        <v>Ruta 4_20</v>
      </c>
      <c r="AD501" t="str">
        <f ca="1">IF(X501,OFFSET('Todas paradas'!L$1,R501+W501-1,0),OFFSET('Todas paradas'!Q$1,R501+W501-1,0))</f>
        <v>Academia General Militar, 56 ( Pd. Bus)</v>
      </c>
      <c r="AE501" s="36" t="str">
        <f ca="1">IF(X501,OFFSET('Todas paradas'!M$1,R501+W501-1,0),"")</f>
        <v>05:08</v>
      </c>
      <c r="AF501" s="36" t="str">
        <f ca="1">IF(X501,OFFSET('Todas paradas'!N$1,R501+W501-1,0),"")</f>
        <v>13:03</v>
      </c>
      <c r="AG501" s="36" t="str">
        <f ca="1">IF(X501,OFFSET('Todas paradas'!O$1,R501+W501-1,0),"")</f>
        <v>21:03</v>
      </c>
      <c r="AH501" s="36">
        <f ca="1">IF(X501,OFFSET('Todas paradas'!P$1,R501+W501-1,0),"")</f>
        <v>0</v>
      </c>
    </row>
    <row r="502" spans="11:34" x14ac:dyDescent="0.25">
      <c r="K502" s="36">
        <f t="shared" si="136"/>
        <v>500</v>
      </c>
      <c r="L502" s="36">
        <f t="shared" ca="1" si="127"/>
        <v>483</v>
      </c>
      <c r="M502" s="38">
        <f t="shared" ca="1" si="137"/>
        <v>7</v>
      </c>
      <c r="N502" s="38">
        <f t="shared" ca="1" si="138"/>
        <v>18</v>
      </c>
      <c r="O502" s="36">
        <f t="shared" ca="1" si="139"/>
        <v>0</v>
      </c>
      <c r="P502" s="36">
        <f t="shared" ca="1" si="140"/>
        <v>5</v>
      </c>
      <c r="Q502" s="36">
        <f t="shared" ca="1" si="141"/>
        <v>20</v>
      </c>
      <c r="R502" s="36">
        <f t="shared" ca="1" si="128"/>
        <v>230</v>
      </c>
      <c r="S502" s="36">
        <f t="shared" ca="1" si="129"/>
        <v>15</v>
      </c>
      <c r="T502" s="36">
        <f t="shared" ca="1" si="130"/>
        <v>8</v>
      </c>
      <c r="U502" s="36">
        <f t="shared" ca="1" si="142"/>
        <v>9</v>
      </c>
      <c r="V502" s="39"/>
      <c r="W502" s="38">
        <f t="shared" ca="1" si="132"/>
        <v>6</v>
      </c>
      <c r="X502" s="38">
        <f t="shared" ca="1" si="133"/>
        <v>1</v>
      </c>
      <c r="Y502" s="38">
        <f t="shared" ca="1" si="135"/>
        <v>0</v>
      </c>
      <c r="Z502" s="38">
        <f t="shared" ca="1" si="134"/>
        <v>7</v>
      </c>
      <c r="AA502" s="38"/>
      <c r="AB502" s="36" t="str">
        <f t="shared" ca="1" si="131"/>
        <v>Rutas_Habituales_MTN</v>
      </c>
      <c r="AC502" t="str">
        <f ca="1">SUBSTITUTE(OFFSET('Todas paradas'!K$1,R502+W502-1,0),"/","_")</f>
        <v>Ruta 4_20</v>
      </c>
      <c r="AD502" t="str">
        <f ca="1">IF(X502,OFFSET('Todas paradas'!L$1,R502+W502-1,0),OFFSET('Todas paradas'!Q$1,R502+W502-1,0))</f>
        <v>Majas de Goya, 15 (Pd. Bus - CAI)</v>
      </c>
      <c r="AE502" s="36" t="str">
        <f ca="1">IF(X502,OFFSET('Todas paradas'!M$1,R502+W502-1,0),"")</f>
        <v>05:10</v>
      </c>
      <c r="AF502" s="36" t="str">
        <f ca="1">IF(X502,OFFSET('Todas paradas'!N$1,R502+W502-1,0),"")</f>
        <v>13:05</v>
      </c>
      <c r="AG502" s="36" t="str">
        <f ca="1">IF(X502,OFFSET('Todas paradas'!O$1,R502+W502-1,0),"")</f>
        <v>21:05</v>
      </c>
      <c r="AH502" s="36">
        <f ca="1">IF(X502,OFFSET('Todas paradas'!P$1,R502+W502-1,0),"")</f>
        <v>0</v>
      </c>
    </row>
    <row r="503" spans="11:34" x14ac:dyDescent="0.25">
      <c r="K503" s="36">
        <f t="shared" si="136"/>
        <v>501</v>
      </c>
      <c r="L503" s="36">
        <f t="shared" ca="1" si="127"/>
        <v>484</v>
      </c>
      <c r="M503" s="38">
        <f t="shared" ca="1" si="137"/>
        <v>8</v>
      </c>
      <c r="N503" s="38">
        <f t="shared" ca="1" si="138"/>
        <v>18</v>
      </c>
      <c r="O503" s="36">
        <f t="shared" ca="1" si="139"/>
        <v>0</v>
      </c>
      <c r="P503" s="36">
        <f t="shared" ca="1" si="140"/>
        <v>5</v>
      </c>
      <c r="Q503" s="36">
        <f t="shared" ca="1" si="141"/>
        <v>20</v>
      </c>
      <c r="R503" s="36">
        <f t="shared" ca="1" si="128"/>
        <v>230</v>
      </c>
      <c r="S503" s="36">
        <f t="shared" ca="1" si="129"/>
        <v>15</v>
      </c>
      <c r="T503" s="36">
        <f t="shared" ca="1" si="130"/>
        <v>8</v>
      </c>
      <c r="U503" s="36">
        <f t="shared" ca="1" si="142"/>
        <v>9</v>
      </c>
      <c r="V503" s="39"/>
      <c r="W503" s="38">
        <f t="shared" ca="1" si="132"/>
        <v>7</v>
      </c>
      <c r="X503" s="38">
        <f t="shared" ca="1" si="133"/>
        <v>1</v>
      </c>
      <c r="Y503" s="38">
        <f t="shared" ca="1" si="135"/>
        <v>0</v>
      </c>
      <c r="Z503" s="38">
        <f t="shared" ca="1" si="134"/>
        <v>8</v>
      </c>
      <c r="AA503" s="38"/>
      <c r="AB503" s="36" t="str">
        <f t="shared" ca="1" si="131"/>
        <v>Rutas_Habituales_MTN</v>
      </c>
      <c r="AC503" t="str">
        <f ca="1">SUBSTITUTE(OFFSET('Todas paradas'!K$1,R503+W503-1,0),"/","_")</f>
        <v>Ruta 4_20</v>
      </c>
      <c r="AD503" t="str">
        <f ca="1">IF(X503,OFFSET('Todas paradas'!L$1,R503+W503-1,0),OFFSET('Todas paradas'!Q$1,R503+W503-1,0))</f>
        <v>Opel Planta en Figueruelas</v>
      </c>
      <c r="AE503" s="36" t="str">
        <f ca="1">IF(X503,OFFSET('Todas paradas'!M$1,R503+W503-1,0),"")</f>
        <v>05:30</v>
      </c>
      <c r="AF503" s="36" t="str">
        <f ca="1">IF(X503,OFFSET('Todas paradas'!N$1,R503+W503-1,0),"")</f>
        <v>13:30</v>
      </c>
      <c r="AG503" s="36" t="str">
        <f ca="1">IF(X503,OFFSET('Todas paradas'!O$1,R503+W503-1,0),"")</f>
        <v>21:30</v>
      </c>
      <c r="AH503" s="36">
        <f ca="1">IF(X503,OFFSET('Todas paradas'!P$1,R503+W503-1,0),"")</f>
        <v>0</v>
      </c>
    </row>
    <row r="504" spans="11:34" x14ac:dyDescent="0.25">
      <c r="K504" s="36">
        <f t="shared" si="136"/>
        <v>502</v>
      </c>
      <c r="L504" s="36">
        <f t="shared" ca="1" si="127"/>
        <v>485</v>
      </c>
      <c r="M504" s="38">
        <f t="shared" ca="1" si="137"/>
        <v>9</v>
      </c>
      <c r="N504" s="38">
        <f t="shared" ca="1" si="138"/>
        <v>18</v>
      </c>
      <c r="O504" s="36">
        <f t="shared" ca="1" si="139"/>
        <v>0</v>
      </c>
      <c r="P504" s="36">
        <f t="shared" ca="1" si="140"/>
        <v>5</v>
      </c>
      <c r="Q504" s="36">
        <f t="shared" ca="1" si="141"/>
        <v>20</v>
      </c>
      <c r="R504" s="36">
        <f t="shared" ca="1" si="128"/>
        <v>230</v>
      </c>
      <c r="S504" s="36">
        <f t="shared" ca="1" si="129"/>
        <v>15</v>
      </c>
      <c r="T504" s="36">
        <f t="shared" ca="1" si="130"/>
        <v>8</v>
      </c>
      <c r="U504" s="36">
        <f t="shared" ca="1" si="142"/>
        <v>9</v>
      </c>
      <c r="V504" s="39"/>
      <c r="W504" s="38">
        <f t="shared" ca="1" si="132"/>
        <v>1</v>
      </c>
      <c r="X504" s="38">
        <f t="shared" ca="1" si="133"/>
        <v>0</v>
      </c>
      <c r="Y504" s="38">
        <f t="shared" ca="1" si="135"/>
        <v>1</v>
      </c>
      <c r="Z504" s="38">
        <f t="shared" ca="1" si="134"/>
        <v>9</v>
      </c>
      <c r="AA504" s="38"/>
      <c r="AB504" s="36" t="str">
        <f t="shared" ca="1" si="131"/>
        <v>Rutas_Habituales_MTN</v>
      </c>
      <c r="AC504" t="str">
        <f ca="1">SUBSTITUTE(OFFSET('Todas paradas'!K$1,R504+W504-1,0),"/","_")</f>
        <v>Ruta 4_20</v>
      </c>
      <c r="AD504" t="str">
        <f ca="1">IF(X504,OFFSET('Todas paradas'!L$1,R504+W504-1,0),OFFSET('Todas paradas'!Q$1,R504+W504-1,0))</f>
        <v>Opel Planta en Figueruelas</v>
      </c>
      <c r="AE504" s="36" t="str">
        <f ca="1">IF(X504,OFFSET('Todas paradas'!M$1,R504+W504-1,0),"")</f>
        <v/>
      </c>
      <c r="AF504" s="36" t="str">
        <f ca="1">IF(X504,OFFSET('Todas paradas'!N$1,R504+W504-1,0),"")</f>
        <v/>
      </c>
      <c r="AG504" s="36" t="str">
        <f ca="1">IF(X504,OFFSET('Todas paradas'!O$1,R504+W504-1,0),"")</f>
        <v/>
      </c>
      <c r="AH504" s="36" t="str">
        <f ca="1">IF(X504,OFFSET('Todas paradas'!P$1,R504+W504-1,0),"")</f>
        <v/>
      </c>
    </row>
    <row r="505" spans="11:34" x14ac:dyDescent="0.25">
      <c r="K505" s="36">
        <f t="shared" si="136"/>
        <v>503</v>
      </c>
      <c r="L505" s="36">
        <f t="shared" ca="1" si="127"/>
        <v>486</v>
      </c>
      <c r="M505" s="38">
        <f t="shared" ca="1" si="137"/>
        <v>10</v>
      </c>
      <c r="N505" s="38">
        <f t="shared" ca="1" si="138"/>
        <v>18</v>
      </c>
      <c r="O505" s="36">
        <f t="shared" ca="1" si="139"/>
        <v>0</v>
      </c>
      <c r="P505" s="36">
        <f t="shared" ca="1" si="140"/>
        <v>5</v>
      </c>
      <c r="Q505" s="36">
        <f t="shared" ca="1" si="141"/>
        <v>20</v>
      </c>
      <c r="R505" s="36">
        <f t="shared" ca="1" si="128"/>
        <v>230</v>
      </c>
      <c r="S505" s="36">
        <f t="shared" ca="1" si="129"/>
        <v>15</v>
      </c>
      <c r="T505" s="36">
        <f t="shared" ca="1" si="130"/>
        <v>8</v>
      </c>
      <c r="U505" s="36">
        <f t="shared" ca="1" si="142"/>
        <v>9</v>
      </c>
      <c r="V505" s="39"/>
      <c r="W505" s="38">
        <f t="shared" ca="1" si="132"/>
        <v>2</v>
      </c>
      <c r="X505" s="38">
        <f t="shared" ca="1" si="133"/>
        <v>0</v>
      </c>
      <c r="Y505" s="38">
        <f t="shared" ca="1" si="135"/>
        <v>1</v>
      </c>
      <c r="Z505" s="38">
        <f t="shared" ca="1" si="134"/>
        <v>10</v>
      </c>
      <c r="AA505" s="38"/>
      <c r="AB505" s="36" t="str">
        <f t="shared" ca="1" si="131"/>
        <v>Rutas_Habituales_MTN</v>
      </c>
      <c r="AC505" t="str">
        <f ca="1">SUBSTITUTE(OFFSET('Todas paradas'!K$1,R505+W505-1,0),"/","_")</f>
        <v>Ruta 4_20</v>
      </c>
      <c r="AD505" t="str">
        <f ca="1">IF(X505,OFFSET('Todas paradas'!L$1,R505+W505-1,0),OFFSET('Todas paradas'!Q$1,R505+W505-1,0))</f>
        <v>Majas de Goya, 15 (Pd. Bus - CAI)</v>
      </c>
      <c r="AE505" s="36" t="str">
        <f ca="1">IF(X505,OFFSET('Todas paradas'!M$1,R505+W505-1,0),"")</f>
        <v/>
      </c>
      <c r="AF505" s="36" t="str">
        <f ca="1">IF(X505,OFFSET('Todas paradas'!N$1,R505+W505-1,0),"")</f>
        <v/>
      </c>
      <c r="AG505" s="36" t="str">
        <f ca="1">IF(X505,OFFSET('Todas paradas'!O$1,R505+W505-1,0),"")</f>
        <v/>
      </c>
      <c r="AH505" s="36" t="str">
        <f ca="1">IF(X505,OFFSET('Todas paradas'!P$1,R505+W505-1,0),"")</f>
        <v/>
      </c>
    </row>
    <row r="506" spans="11:34" x14ac:dyDescent="0.25">
      <c r="K506" s="36">
        <f t="shared" si="136"/>
        <v>504</v>
      </c>
      <c r="L506" s="36">
        <f t="shared" ca="1" si="127"/>
        <v>487</v>
      </c>
      <c r="M506" s="38">
        <f t="shared" ca="1" si="137"/>
        <v>11</v>
      </c>
      <c r="N506" s="38">
        <f t="shared" ca="1" si="138"/>
        <v>18</v>
      </c>
      <c r="O506" s="36">
        <f t="shared" ca="1" si="139"/>
        <v>0</v>
      </c>
      <c r="P506" s="36">
        <f t="shared" ca="1" si="140"/>
        <v>5</v>
      </c>
      <c r="Q506" s="36">
        <f t="shared" ca="1" si="141"/>
        <v>20</v>
      </c>
      <c r="R506" s="36">
        <f t="shared" ca="1" si="128"/>
        <v>230</v>
      </c>
      <c r="S506" s="36">
        <f t="shared" ca="1" si="129"/>
        <v>15</v>
      </c>
      <c r="T506" s="36">
        <f t="shared" ca="1" si="130"/>
        <v>8</v>
      </c>
      <c r="U506" s="36">
        <f t="shared" ca="1" si="142"/>
        <v>9</v>
      </c>
      <c r="V506" s="39"/>
      <c r="W506" s="38">
        <f t="shared" ca="1" si="132"/>
        <v>3</v>
      </c>
      <c r="X506" s="38">
        <f t="shared" ca="1" si="133"/>
        <v>0</v>
      </c>
      <c r="Y506" s="38">
        <f t="shared" ca="1" si="135"/>
        <v>1</v>
      </c>
      <c r="Z506" s="38">
        <f t="shared" ca="1" si="134"/>
        <v>11</v>
      </c>
      <c r="AA506" s="38"/>
      <c r="AB506" s="36" t="str">
        <f t="shared" ca="1" si="131"/>
        <v>Rutas_Habituales_MTN</v>
      </c>
      <c r="AC506" t="str">
        <f ca="1">SUBSTITUTE(OFFSET('Todas paradas'!K$1,R506+W506-1,0),"/","_")</f>
        <v>Ruta 4_20</v>
      </c>
      <c r="AD506" t="str">
        <f ca="1">IF(X506,OFFSET('Todas paradas'!L$1,R506+W506-1,0),OFFSET('Todas paradas'!Q$1,R506+W506-1,0))</f>
        <v>Avd. Academia Gral. Militar (frente nº 56)</v>
      </c>
      <c r="AE506" s="36" t="str">
        <f ca="1">IF(X506,OFFSET('Todas paradas'!M$1,R506+W506-1,0),"")</f>
        <v/>
      </c>
      <c r="AF506" s="36" t="str">
        <f ca="1">IF(X506,OFFSET('Todas paradas'!N$1,R506+W506-1,0),"")</f>
        <v/>
      </c>
      <c r="AG506" s="36" t="str">
        <f ca="1">IF(X506,OFFSET('Todas paradas'!O$1,R506+W506-1,0),"")</f>
        <v/>
      </c>
      <c r="AH506" s="36" t="str">
        <f ca="1">IF(X506,OFFSET('Todas paradas'!P$1,R506+W506-1,0),"")</f>
        <v/>
      </c>
    </row>
    <row r="507" spans="11:34" x14ac:dyDescent="0.25">
      <c r="K507" s="36">
        <f t="shared" si="136"/>
        <v>505</v>
      </c>
      <c r="L507" s="36">
        <f t="shared" ca="1" si="127"/>
        <v>488</v>
      </c>
      <c r="M507" s="38">
        <f t="shared" ca="1" si="137"/>
        <v>12</v>
      </c>
      <c r="N507" s="38">
        <f t="shared" ca="1" si="138"/>
        <v>18</v>
      </c>
      <c r="O507" s="36">
        <f t="shared" ca="1" si="139"/>
        <v>0</v>
      </c>
      <c r="P507" s="36">
        <f t="shared" ca="1" si="140"/>
        <v>5</v>
      </c>
      <c r="Q507" s="36">
        <f t="shared" ca="1" si="141"/>
        <v>20</v>
      </c>
      <c r="R507" s="36">
        <f t="shared" ca="1" si="128"/>
        <v>230</v>
      </c>
      <c r="S507" s="36">
        <f t="shared" ca="1" si="129"/>
        <v>15</v>
      </c>
      <c r="T507" s="36">
        <f t="shared" ca="1" si="130"/>
        <v>8</v>
      </c>
      <c r="U507" s="36">
        <f t="shared" ca="1" si="142"/>
        <v>9</v>
      </c>
      <c r="V507" s="39"/>
      <c r="W507" s="38">
        <f t="shared" ca="1" si="132"/>
        <v>4</v>
      </c>
      <c r="X507" s="38">
        <f t="shared" ca="1" si="133"/>
        <v>0</v>
      </c>
      <c r="Y507" s="38">
        <f t="shared" ca="1" si="135"/>
        <v>1</v>
      </c>
      <c r="Z507" s="38">
        <f t="shared" ca="1" si="134"/>
        <v>12</v>
      </c>
      <c r="AA507" s="38"/>
      <c r="AB507" s="36" t="str">
        <f t="shared" ca="1" si="131"/>
        <v>Rutas_Habituales_MTN</v>
      </c>
      <c r="AC507" t="str">
        <f ca="1">SUBSTITUTE(OFFSET('Todas paradas'!K$1,R507+W507-1,0),"/","_")</f>
        <v>Ruta 4_20</v>
      </c>
      <c r="AD507" t="str">
        <f ca="1">IF(X507,OFFSET('Todas paradas'!L$1,R507+W507-1,0),OFFSET('Todas paradas'!Q$1,R507+W507-1,0))</f>
        <v>San Juan de la Peña, (frente nº 192 - Pd. Bus)</v>
      </c>
      <c r="AE507" s="36" t="str">
        <f ca="1">IF(X507,OFFSET('Todas paradas'!M$1,R507+W507-1,0),"")</f>
        <v/>
      </c>
      <c r="AF507" s="36" t="str">
        <f ca="1">IF(X507,OFFSET('Todas paradas'!N$1,R507+W507-1,0),"")</f>
        <v/>
      </c>
      <c r="AG507" s="36" t="str">
        <f ca="1">IF(X507,OFFSET('Todas paradas'!O$1,R507+W507-1,0),"")</f>
        <v/>
      </c>
      <c r="AH507" s="36" t="str">
        <f ca="1">IF(X507,OFFSET('Todas paradas'!P$1,R507+W507-1,0),"")</f>
        <v/>
      </c>
    </row>
    <row r="508" spans="11:34" x14ac:dyDescent="0.25">
      <c r="K508" s="36">
        <f t="shared" si="136"/>
        <v>506</v>
      </c>
      <c r="L508" s="36">
        <f t="shared" ca="1" si="127"/>
        <v>489</v>
      </c>
      <c r="M508" s="38">
        <f t="shared" ca="1" si="137"/>
        <v>13</v>
      </c>
      <c r="N508" s="38">
        <f t="shared" ca="1" si="138"/>
        <v>18</v>
      </c>
      <c r="O508" s="36">
        <f t="shared" ca="1" si="139"/>
        <v>0</v>
      </c>
      <c r="P508" s="36">
        <f t="shared" ca="1" si="140"/>
        <v>5</v>
      </c>
      <c r="Q508" s="36">
        <f t="shared" ca="1" si="141"/>
        <v>20</v>
      </c>
      <c r="R508" s="36">
        <f t="shared" ca="1" si="128"/>
        <v>230</v>
      </c>
      <c r="S508" s="36">
        <f t="shared" ca="1" si="129"/>
        <v>15</v>
      </c>
      <c r="T508" s="36">
        <f t="shared" ca="1" si="130"/>
        <v>8</v>
      </c>
      <c r="U508" s="36">
        <f t="shared" ca="1" si="142"/>
        <v>9</v>
      </c>
      <c r="V508" s="39"/>
      <c r="W508" s="38">
        <f t="shared" ca="1" si="132"/>
        <v>5</v>
      </c>
      <c r="X508" s="38">
        <f t="shared" ca="1" si="133"/>
        <v>0</v>
      </c>
      <c r="Y508" s="38">
        <f t="shared" ca="1" si="135"/>
        <v>1</v>
      </c>
      <c r="Z508" s="38">
        <f t="shared" ca="1" si="134"/>
        <v>13</v>
      </c>
      <c r="AA508" s="38"/>
      <c r="AB508" s="36" t="str">
        <f t="shared" ca="1" si="131"/>
        <v>Rutas_Habituales_MTN</v>
      </c>
      <c r="AC508" t="str">
        <f ca="1">SUBSTITUTE(OFFSET('Todas paradas'!K$1,R508+W508-1,0),"/","_")</f>
        <v>Ruta 4_20</v>
      </c>
      <c r="AD508" t="str">
        <f ca="1">IF(X508,OFFSET('Todas paradas'!L$1,R508+W508-1,0),OFFSET('Todas paradas'!Q$1,R508+W508-1,0))</f>
        <v>San Juan de la Peña (frente José Luis Lacruz)</v>
      </c>
      <c r="AE508" s="36" t="str">
        <f ca="1">IF(X508,OFFSET('Todas paradas'!M$1,R508+W508-1,0),"")</f>
        <v/>
      </c>
      <c r="AF508" s="36" t="str">
        <f ca="1">IF(X508,OFFSET('Todas paradas'!N$1,R508+W508-1,0),"")</f>
        <v/>
      </c>
      <c r="AG508" s="36" t="str">
        <f ca="1">IF(X508,OFFSET('Todas paradas'!O$1,R508+W508-1,0),"")</f>
        <v/>
      </c>
      <c r="AH508" s="36" t="str">
        <f ca="1">IF(X508,OFFSET('Todas paradas'!P$1,R508+W508-1,0),"")</f>
        <v/>
      </c>
    </row>
    <row r="509" spans="11:34" x14ac:dyDescent="0.25">
      <c r="K509" s="36">
        <f t="shared" si="136"/>
        <v>507</v>
      </c>
      <c r="L509" s="36">
        <f t="shared" ca="1" si="127"/>
        <v>490</v>
      </c>
      <c r="M509" s="38">
        <f t="shared" ca="1" si="137"/>
        <v>14</v>
      </c>
      <c r="N509" s="38">
        <f t="shared" ca="1" si="138"/>
        <v>18</v>
      </c>
      <c r="O509" s="36">
        <f t="shared" ca="1" si="139"/>
        <v>0</v>
      </c>
      <c r="P509" s="36">
        <f t="shared" ca="1" si="140"/>
        <v>5</v>
      </c>
      <c r="Q509" s="36">
        <f t="shared" ca="1" si="141"/>
        <v>20</v>
      </c>
      <c r="R509" s="36">
        <f t="shared" ca="1" si="128"/>
        <v>230</v>
      </c>
      <c r="S509" s="36">
        <f t="shared" ca="1" si="129"/>
        <v>15</v>
      </c>
      <c r="T509" s="36">
        <f t="shared" ca="1" si="130"/>
        <v>8</v>
      </c>
      <c r="U509" s="36">
        <f t="shared" ca="1" si="142"/>
        <v>9</v>
      </c>
      <c r="V509" s="39"/>
      <c r="W509" s="38">
        <f t="shared" ca="1" si="132"/>
        <v>6</v>
      </c>
      <c r="X509" s="38">
        <f t="shared" ca="1" si="133"/>
        <v>0</v>
      </c>
      <c r="Y509" s="38">
        <f t="shared" ca="1" si="135"/>
        <v>1</v>
      </c>
      <c r="Z509" s="38">
        <f t="shared" ca="1" si="134"/>
        <v>14</v>
      </c>
      <c r="AA509" s="38"/>
      <c r="AB509" s="36" t="str">
        <f t="shared" ca="1" si="131"/>
        <v>Rutas_Habituales_MTN</v>
      </c>
      <c r="AC509" t="str">
        <f ca="1">SUBSTITUTE(OFFSET('Todas paradas'!K$1,R509+W509-1,0),"/","_")</f>
        <v>Ruta 4_20</v>
      </c>
      <c r="AD509" t="str">
        <f ca="1">IF(X509,OFFSET('Todas paradas'!L$1,R509+W509-1,0),OFFSET('Todas paradas'!Q$1,R509+W509-1,0))</f>
        <v>San Juan de la Peña, nº 29 (Pd. Bus)</v>
      </c>
      <c r="AE509" s="36" t="str">
        <f ca="1">IF(X509,OFFSET('Todas paradas'!M$1,R509+W509-1,0),"")</f>
        <v/>
      </c>
      <c r="AF509" s="36" t="str">
        <f ca="1">IF(X509,OFFSET('Todas paradas'!N$1,R509+W509-1,0),"")</f>
        <v/>
      </c>
      <c r="AG509" s="36" t="str">
        <f ca="1">IF(X509,OFFSET('Todas paradas'!O$1,R509+W509-1,0),"")</f>
        <v/>
      </c>
      <c r="AH509" s="36" t="str">
        <f ca="1">IF(X509,OFFSET('Todas paradas'!P$1,R509+W509-1,0),"")</f>
        <v/>
      </c>
    </row>
    <row r="510" spans="11:34" x14ac:dyDescent="0.25">
      <c r="K510" s="36">
        <f t="shared" si="136"/>
        <v>508</v>
      </c>
      <c r="L510" s="36">
        <f t="shared" ca="1" si="127"/>
        <v>491</v>
      </c>
      <c r="M510" s="38">
        <f t="shared" ca="1" si="137"/>
        <v>15</v>
      </c>
      <c r="N510" s="38">
        <f t="shared" ca="1" si="138"/>
        <v>18</v>
      </c>
      <c r="O510" s="36">
        <f t="shared" ca="1" si="139"/>
        <v>1</v>
      </c>
      <c r="P510" s="36">
        <f t="shared" ca="1" si="140"/>
        <v>5</v>
      </c>
      <c r="Q510" s="36">
        <f t="shared" ca="1" si="141"/>
        <v>20</v>
      </c>
      <c r="R510" s="36">
        <f t="shared" ca="1" si="128"/>
        <v>230</v>
      </c>
      <c r="S510" s="36">
        <f t="shared" ca="1" si="129"/>
        <v>15</v>
      </c>
      <c r="T510" s="36">
        <f t="shared" ca="1" si="130"/>
        <v>8</v>
      </c>
      <c r="U510" s="36">
        <f t="shared" ca="1" si="142"/>
        <v>9</v>
      </c>
      <c r="V510" s="39"/>
      <c r="W510" s="38">
        <f t="shared" ca="1" si="132"/>
        <v>7</v>
      </c>
      <c r="X510" s="38">
        <f t="shared" ca="1" si="133"/>
        <v>0</v>
      </c>
      <c r="Y510" s="38">
        <f t="shared" ca="1" si="135"/>
        <v>1</v>
      </c>
      <c r="Z510" s="38">
        <f t="shared" ca="1" si="134"/>
        <v>15</v>
      </c>
      <c r="AA510" s="38"/>
      <c r="AB510" s="36" t="str">
        <f t="shared" ca="1" si="131"/>
        <v>Rutas_Habituales_MTN</v>
      </c>
      <c r="AC510" t="str">
        <f ca="1">SUBSTITUTE(OFFSET('Todas paradas'!K$1,R510+W510-1,0),"/","_")</f>
        <v>Ruta 4_20</v>
      </c>
      <c r="AD510" t="str">
        <f ca="1">IF(X510,OFFSET('Todas paradas'!L$1,R510+W510-1,0),OFFSET('Todas paradas'!Q$1,R510+W510-1,0))</f>
        <v>Valle Zuriza, nº 26 (Pd. Bus)</v>
      </c>
      <c r="AE510" s="36" t="str">
        <f ca="1">IF(X510,OFFSET('Todas paradas'!M$1,R510+W510-1,0),"")</f>
        <v/>
      </c>
      <c r="AF510" s="36" t="str">
        <f ca="1">IF(X510,OFFSET('Todas paradas'!N$1,R510+W510-1,0),"")</f>
        <v/>
      </c>
      <c r="AG510" s="36" t="str">
        <f ca="1">IF(X510,OFFSET('Todas paradas'!O$1,R510+W510-1,0),"")</f>
        <v/>
      </c>
      <c r="AH510" s="36" t="str">
        <f ca="1">IF(X510,OFFSET('Todas paradas'!P$1,R510+W510-1,0),"")</f>
        <v/>
      </c>
    </row>
    <row r="511" spans="11:34" x14ac:dyDescent="0.25">
      <c r="K511" s="36">
        <f t="shared" si="136"/>
        <v>509</v>
      </c>
      <c r="L511" s="36">
        <f t="shared" ca="1" si="127"/>
        <v>491</v>
      </c>
      <c r="M511" s="38">
        <f t="shared" ca="1" si="137"/>
        <v>1</v>
      </c>
      <c r="N511" s="38">
        <f t="shared" ca="1" si="138"/>
        <v>19</v>
      </c>
      <c r="O511" s="36">
        <f t="shared" ca="1" si="139"/>
        <v>0</v>
      </c>
      <c r="P511" s="36">
        <f t="shared" ca="1" si="140"/>
        <v>6</v>
      </c>
      <c r="Q511" s="36">
        <f t="shared" ca="1" si="141"/>
        <v>20</v>
      </c>
      <c r="R511" s="36">
        <f t="shared" ca="1" si="128"/>
        <v>238</v>
      </c>
      <c r="S511" s="36">
        <f t="shared" ca="1" si="129"/>
        <v>19</v>
      </c>
      <c r="T511" s="36">
        <f t="shared" ca="1" si="130"/>
        <v>10</v>
      </c>
      <c r="U511" s="36">
        <f t="shared" ca="1" si="142"/>
        <v>7</v>
      </c>
      <c r="V511" s="39"/>
      <c r="W511" s="38">
        <f t="shared" ca="1" si="132"/>
        <v>0</v>
      </c>
      <c r="X511" s="38">
        <f t="shared" ca="1" si="133"/>
        <v>1</v>
      </c>
      <c r="Y511" s="38">
        <f t="shared" ca="1" si="135"/>
        <v>0</v>
      </c>
      <c r="Z511" s="38">
        <f t="shared" ca="1" si="134"/>
        <v>1</v>
      </c>
      <c r="AA511" s="38"/>
      <c r="AB511" s="36" t="str">
        <f t="shared" ca="1" si="131"/>
        <v>Rutas_Habituales_MTN</v>
      </c>
      <c r="AC511" t="str">
        <f ca="1">SUBSTITUTE(OFFSET('Todas paradas'!K$1,R511+W511-1,0),"/","_")</f>
        <v>Ruta 5_20</v>
      </c>
      <c r="AD511" t="str">
        <f ca="1">IF(X511,OFFSET('Todas paradas'!L$1,R511+W511-1,0),OFFSET('Todas paradas'!Q$1,R511+W511-1,0))</f>
        <v>Ruta 5/20</v>
      </c>
      <c r="AE511" s="36" t="str">
        <f ca="1">IF(X511,OFFSET('Todas paradas'!M$1,R511+W511-1,0),"")</f>
        <v/>
      </c>
      <c r="AF511" s="36" t="str">
        <f ca="1">IF(X511,OFFSET('Todas paradas'!N$1,R511+W511-1,0),"")</f>
        <v/>
      </c>
      <c r="AG511" s="36" t="str">
        <f ca="1">IF(X511,OFFSET('Todas paradas'!O$1,R511+W511-1,0),"")</f>
        <v/>
      </c>
      <c r="AH511" s="36">
        <f ca="1">IF(X511,OFFSET('Todas paradas'!P$1,R511+W511-1,0),"")</f>
        <v>0</v>
      </c>
    </row>
    <row r="512" spans="11:34" x14ac:dyDescent="0.25">
      <c r="K512" s="36">
        <f t="shared" si="136"/>
        <v>510</v>
      </c>
      <c r="L512" s="36">
        <f t="shared" ca="1" si="127"/>
        <v>492</v>
      </c>
      <c r="M512" s="38">
        <f t="shared" ca="1" si="137"/>
        <v>2</v>
      </c>
      <c r="N512" s="38">
        <f t="shared" ca="1" si="138"/>
        <v>19</v>
      </c>
      <c r="O512" s="36">
        <f t="shared" ca="1" si="139"/>
        <v>0</v>
      </c>
      <c r="P512" s="36">
        <f t="shared" ca="1" si="140"/>
        <v>6</v>
      </c>
      <c r="Q512" s="36">
        <f t="shared" ca="1" si="141"/>
        <v>20</v>
      </c>
      <c r="R512" s="36">
        <f t="shared" ca="1" si="128"/>
        <v>238</v>
      </c>
      <c r="S512" s="36">
        <f t="shared" ca="1" si="129"/>
        <v>19</v>
      </c>
      <c r="T512" s="36">
        <f t="shared" ca="1" si="130"/>
        <v>10</v>
      </c>
      <c r="U512" s="36">
        <f t="shared" ca="1" si="142"/>
        <v>7</v>
      </c>
      <c r="V512" s="39"/>
      <c r="W512" s="38">
        <f t="shared" ca="1" si="132"/>
        <v>1</v>
      </c>
      <c r="X512" s="38">
        <f t="shared" ca="1" si="133"/>
        <v>1</v>
      </c>
      <c r="Y512" s="38">
        <f t="shared" ca="1" si="135"/>
        <v>0</v>
      </c>
      <c r="Z512" s="38">
        <f t="shared" ca="1" si="134"/>
        <v>2</v>
      </c>
      <c r="AA512" s="38"/>
      <c r="AB512" s="36" t="str">
        <f t="shared" ca="1" si="131"/>
        <v>Rutas_Habituales_MTN</v>
      </c>
      <c r="AC512" t="str">
        <f ca="1">SUBSTITUTE(OFFSET('Todas paradas'!K$1,R512+W512-1,0),"/","_")</f>
        <v>Ruta 5_20</v>
      </c>
      <c r="AD512" t="str">
        <f ca="1">IF(X512,OFFSET('Todas paradas'!L$1,R512+W512-1,0),OFFSET('Todas paradas'!Q$1,R512+W512-1,0))</f>
        <v>Salvador Allende, nº 85 ( Pd. Bus)</v>
      </c>
      <c r="AE512" s="36" t="str">
        <f ca="1">IF(X512,OFFSET('Todas paradas'!M$1,R512+W512-1,0),"")</f>
        <v>05:00</v>
      </c>
      <c r="AF512" s="36" t="str">
        <f ca="1">IF(X512,OFFSET('Todas paradas'!N$1,R512+W512-1,0),"")</f>
        <v>12:58</v>
      </c>
      <c r="AG512" s="36" t="str">
        <f ca="1">IF(X512,OFFSET('Todas paradas'!O$1,R512+W512-1,0),"")</f>
        <v>20:58</v>
      </c>
      <c r="AH512" s="36">
        <f ca="1">IF(X512,OFFSET('Todas paradas'!P$1,R512+W512-1,0),"")</f>
        <v>0</v>
      </c>
    </row>
    <row r="513" spans="11:34" x14ac:dyDescent="0.25">
      <c r="K513" s="36">
        <f t="shared" si="136"/>
        <v>511</v>
      </c>
      <c r="L513" s="36">
        <f t="shared" ca="1" si="127"/>
        <v>493</v>
      </c>
      <c r="M513" s="38">
        <f t="shared" ca="1" si="137"/>
        <v>3</v>
      </c>
      <c r="N513" s="38">
        <f t="shared" ca="1" si="138"/>
        <v>19</v>
      </c>
      <c r="O513" s="36">
        <f t="shared" ca="1" si="139"/>
        <v>0</v>
      </c>
      <c r="P513" s="36">
        <f t="shared" ca="1" si="140"/>
        <v>6</v>
      </c>
      <c r="Q513" s="36">
        <f t="shared" ca="1" si="141"/>
        <v>20</v>
      </c>
      <c r="R513" s="36">
        <f t="shared" ca="1" si="128"/>
        <v>238</v>
      </c>
      <c r="S513" s="36">
        <f t="shared" ca="1" si="129"/>
        <v>19</v>
      </c>
      <c r="T513" s="36">
        <f t="shared" ca="1" si="130"/>
        <v>10</v>
      </c>
      <c r="U513" s="36">
        <f t="shared" ca="1" si="142"/>
        <v>7</v>
      </c>
      <c r="V513" s="39"/>
      <c r="W513" s="38">
        <f t="shared" ca="1" si="132"/>
        <v>2</v>
      </c>
      <c r="X513" s="38">
        <f t="shared" ca="1" si="133"/>
        <v>1</v>
      </c>
      <c r="Y513" s="38">
        <f t="shared" ca="1" si="135"/>
        <v>0</v>
      </c>
      <c r="Z513" s="38">
        <f t="shared" ca="1" si="134"/>
        <v>3</v>
      </c>
      <c r="AA513" s="38"/>
      <c r="AB513" s="36" t="str">
        <f t="shared" ca="1" si="131"/>
        <v>Rutas_Habituales_MTN</v>
      </c>
      <c r="AC513" t="str">
        <f ca="1">SUBSTITUTE(OFFSET('Todas paradas'!K$1,R513+W513-1,0),"/","_")</f>
        <v>Ruta 5_20</v>
      </c>
      <c r="AD513" t="str">
        <f ca="1">IF(X513,OFFSET('Todas paradas'!L$1,R513+W513-1,0),OFFSET('Todas paradas'!Q$1,R513+W513-1,0))</f>
        <v>Salvador Allende, nº 67 ( Pd. Bus)</v>
      </c>
      <c r="AE513" s="36" t="str">
        <f ca="1">IF(X513,OFFSET('Todas paradas'!M$1,R513+W513-1,0),"")</f>
        <v>05:01</v>
      </c>
      <c r="AF513" s="36" t="str">
        <f ca="1">IF(X513,OFFSET('Todas paradas'!N$1,R513+W513-1,0),"")</f>
        <v>12:59</v>
      </c>
      <c r="AG513" s="36" t="str">
        <f ca="1">IF(X513,OFFSET('Todas paradas'!O$1,R513+W513-1,0),"")</f>
        <v>20:59</v>
      </c>
      <c r="AH513" s="36">
        <f ca="1">IF(X513,OFFSET('Todas paradas'!P$1,R513+W513-1,0),"")</f>
        <v>0</v>
      </c>
    </row>
    <row r="514" spans="11:34" x14ac:dyDescent="0.25">
      <c r="K514" s="36">
        <f t="shared" si="136"/>
        <v>512</v>
      </c>
      <c r="L514" s="36">
        <f t="shared" ca="1" si="127"/>
        <v>494</v>
      </c>
      <c r="M514" s="38">
        <f t="shared" ca="1" si="137"/>
        <v>4</v>
      </c>
      <c r="N514" s="38">
        <f t="shared" ca="1" si="138"/>
        <v>19</v>
      </c>
      <c r="O514" s="36">
        <f t="shared" ca="1" si="139"/>
        <v>0</v>
      </c>
      <c r="P514" s="36">
        <f t="shared" ca="1" si="140"/>
        <v>6</v>
      </c>
      <c r="Q514" s="36">
        <f t="shared" ca="1" si="141"/>
        <v>20</v>
      </c>
      <c r="R514" s="36">
        <f t="shared" ca="1" si="128"/>
        <v>238</v>
      </c>
      <c r="S514" s="36">
        <f t="shared" ca="1" si="129"/>
        <v>19</v>
      </c>
      <c r="T514" s="36">
        <f t="shared" ca="1" si="130"/>
        <v>10</v>
      </c>
      <c r="U514" s="36">
        <f t="shared" ca="1" si="142"/>
        <v>7</v>
      </c>
      <c r="V514" s="39"/>
      <c r="W514" s="38">
        <f t="shared" ca="1" si="132"/>
        <v>3</v>
      </c>
      <c r="X514" s="38">
        <f t="shared" ca="1" si="133"/>
        <v>1</v>
      </c>
      <c r="Y514" s="38">
        <f t="shared" ca="1" si="135"/>
        <v>0</v>
      </c>
      <c r="Z514" s="38">
        <f t="shared" ca="1" si="134"/>
        <v>4</v>
      </c>
      <c r="AA514" s="38"/>
      <c r="AB514" s="36" t="str">
        <f t="shared" ca="1" si="131"/>
        <v>Rutas_Habituales_MTN</v>
      </c>
      <c r="AC514" t="str">
        <f ca="1">SUBSTITUTE(OFFSET('Todas paradas'!K$1,R514+W514-1,0),"/","_")</f>
        <v>Ruta 5_20</v>
      </c>
      <c r="AD514" t="str">
        <f ca="1">IF(X514,OFFSET('Todas paradas'!L$1,R514+W514-1,0),OFFSET('Todas paradas'!Q$1,R514+W514-1,0))</f>
        <v>Pablo Picasso (esq. Salvador Allende - Pd. Bus)</v>
      </c>
      <c r="AE514" s="36" t="str">
        <f ca="1">IF(X514,OFFSET('Todas paradas'!M$1,R514+W514-1,0),"")</f>
        <v>05:02</v>
      </c>
      <c r="AF514" s="36" t="str">
        <f ca="1">IF(X514,OFFSET('Todas paradas'!N$1,R514+W514-1,0),"")</f>
        <v>13:00</v>
      </c>
      <c r="AG514" s="36" t="str">
        <f ca="1">IF(X514,OFFSET('Todas paradas'!O$1,R514+W514-1,0),"")</f>
        <v>21:00</v>
      </c>
      <c r="AH514" s="36">
        <f ca="1">IF(X514,OFFSET('Todas paradas'!P$1,R514+W514-1,0),"")</f>
        <v>0</v>
      </c>
    </row>
    <row r="515" spans="11:34" x14ac:dyDescent="0.25">
      <c r="K515" s="36">
        <f t="shared" si="136"/>
        <v>513</v>
      </c>
      <c r="L515" s="36">
        <f t="shared" ca="1" si="127"/>
        <v>495</v>
      </c>
      <c r="M515" s="38">
        <f t="shared" ca="1" si="137"/>
        <v>5</v>
      </c>
      <c r="N515" s="38">
        <f t="shared" ca="1" si="138"/>
        <v>19</v>
      </c>
      <c r="O515" s="36">
        <f t="shared" ca="1" si="139"/>
        <v>0</v>
      </c>
      <c r="P515" s="36">
        <f t="shared" ca="1" si="140"/>
        <v>6</v>
      </c>
      <c r="Q515" s="36">
        <f t="shared" ca="1" si="141"/>
        <v>20</v>
      </c>
      <c r="R515" s="36">
        <f t="shared" ca="1" si="128"/>
        <v>238</v>
      </c>
      <c r="S515" s="36">
        <f t="shared" ca="1" si="129"/>
        <v>19</v>
      </c>
      <c r="T515" s="36">
        <f t="shared" ca="1" si="130"/>
        <v>10</v>
      </c>
      <c r="U515" s="36">
        <f t="shared" ca="1" si="142"/>
        <v>7</v>
      </c>
      <c r="V515" s="39"/>
      <c r="W515" s="38">
        <f t="shared" ca="1" si="132"/>
        <v>4</v>
      </c>
      <c r="X515" s="38">
        <f t="shared" ca="1" si="133"/>
        <v>1</v>
      </c>
      <c r="Y515" s="38">
        <f t="shared" ca="1" si="135"/>
        <v>0</v>
      </c>
      <c r="Z515" s="38">
        <f t="shared" ca="1" si="134"/>
        <v>5</v>
      </c>
      <c r="AA515" s="38"/>
      <c r="AB515" s="36" t="str">
        <f t="shared" ca="1" si="131"/>
        <v>Rutas_Habituales_MTN</v>
      </c>
      <c r="AC515" t="str">
        <f ca="1">SUBSTITUTE(OFFSET('Todas paradas'!K$1,R515+W515-1,0),"/","_")</f>
        <v>Ruta 5_20</v>
      </c>
      <c r="AD515" t="str">
        <f ca="1">IF(X515,OFFSET('Todas paradas'!L$1,R515+W515-1,0),OFFSET('Todas paradas'!Q$1,R515+W515-1,0))</f>
        <v>Pablo Picasso, nº 8 ( Pd. Bus)</v>
      </c>
      <c r="AE515" s="36" t="str">
        <f ca="1">IF(X515,OFFSET('Todas paradas'!M$1,R515+W515-1,0),"")</f>
        <v>05:03</v>
      </c>
      <c r="AF515" s="36" t="str">
        <f ca="1">IF(X515,OFFSET('Todas paradas'!N$1,R515+W515-1,0),"")</f>
        <v>13:02</v>
      </c>
      <c r="AG515" s="36" t="str">
        <f ca="1">IF(X515,OFFSET('Todas paradas'!O$1,R515+W515-1,0),"")</f>
        <v>21:02</v>
      </c>
      <c r="AH515" s="36">
        <f ca="1">IF(X515,OFFSET('Todas paradas'!P$1,R515+W515-1,0),"")</f>
        <v>0</v>
      </c>
    </row>
    <row r="516" spans="11:34" x14ac:dyDescent="0.25">
      <c r="K516" s="36">
        <f t="shared" si="136"/>
        <v>514</v>
      </c>
      <c r="L516" s="36">
        <f t="shared" ref="L516:L579" ca="1" si="143">IF(P516&lt;&gt;P515,L515,L515+1)</f>
        <v>496</v>
      </c>
      <c r="M516" s="38">
        <f t="shared" ca="1" si="137"/>
        <v>6</v>
      </c>
      <c r="N516" s="38">
        <f t="shared" ca="1" si="138"/>
        <v>19</v>
      </c>
      <c r="O516" s="36">
        <f t="shared" ca="1" si="139"/>
        <v>0</v>
      </c>
      <c r="P516" s="36">
        <f t="shared" ca="1" si="140"/>
        <v>6</v>
      </c>
      <c r="Q516" s="36">
        <f t="shared" ca="1" si="141"/>
        <v>20</v>
      </c>
      <c r="R516" s="36">
        <f t="shared" ref="R516:R579" ca="1" si="144">OFFSET($E$2,N516,0)</f>
        <v>238</v>
      </c>
      <c r="S516" s="36">
        <f t="shared" ref="S516:S579" ca="1" si="145">OFFSET($F$2,N516,0)</f>
        <v>19</v>
      </c>
      <c r="T516" s="36">
        <f t="shared" ref="T516:T579" ca="1" si="146">OFFSET($G$2,N516,0)</f>
        <v>10</v>
      </c>
      <c r="U516" s="36">
        <f t="shared" ca="1" si="142"/>
        <v>7</v>
      </c>
      <c r="V516" s="39"/>
      <c r="W516" s="38">
        <f t="shared" ca="1" si="132"/>
        <v>5</v>
      </c>
      <c r="X516" s="38">
        <f t="shared" ca="1" si="133"/>
        <v>1</v>
      </c>
      <c r="Y516" s="38">
        <f t="shared" ca="1" si="135"/>
        <v>0</v>
      </c>
      <c r="Z516" s="38">
        <f t="shared" ca="1" si="134"/>
        <v>6</v>
      </c>
      <c r="AA516" s="38"/>
      <c r="AB516" s="36" t="str">
        <f t="shared" ref="AB516:AB579" ca="1" si="147">OFFSET($D$2,N516,0)</f>
        <v>Rutas_Habituales_MTN</v>
      </c>
      <c r="AC516" t="str">
        <f ca="1">SUBSTITUTE(OFFSET('Todas paradas'!K$1,R516+W516-1,0),"/","_")</f>
        <v>Ruta 5_20</v>
      </c>
      <c r="AD516" t="str">
        <f ca="1">IF(X516,OFFSET('Todas paradas'!L$1,R516+W516-1,0),OFFSET('Todas paradas'!Q$1,R516+W516-1,0))</f>
        <v>Pablo Picasso (esq. María Zambrano - Pd. Bus</v>
      </c>
      <c r="AE516" s="36" t="str">
        <f ca="1">IF(X516,OFFSET('Todas paradas'!M$1,R516+W516-1,0),"")</f>
        <v>05:04</v>
      </c>
      <c r="AF516" s="36" t="str">
        <f ca="1">IF(X516,OFFSET('Todas paradas'!N$1,R516+W516-1,0),"")</f>
        <v>13:03</v>
      </c>
      <c r="AG516" s="36" t="str">
        <f ca="1">IF(X516,OFFSET('Todas paradas'!O$1,R516+W516-1,0),"")</f>
        <v>21:03</v>
      </c>
      <c r="AH516" s="36">
        <f ca="1">IF(X516,OFFSET('Todas paradas'!P$1,R516+W516-1,0),"")</f>
        <v>0</v>
      </c>
    </row>
    <row r="517" spans="11:34" x14ac:dyDescent="0.25">
      <c r="K517" s="36">
        <f t="shared" si="136"/>
        <v>515</v>
      </c>
      <c r="L517" s="36">
        <f t="shared" ca="1" si="143"/>
        <v>497</v>
      </c>
      <c r="M517" s="38">
        <f t="shared" ca="1" si="137"/>
        <v>7</v>
      </c>
      <c r="N517" s="38">
        <f t="shared" ca="1" si="138"/>
        <v>19</v>
      </c>
      <c r="O517" s="36">
        <f t="shared" ca="1" si="139"/>
        <v>0</v>
      </c>
      <c r="P517" s="36">
        <f t="shared" ca="1" si="140"/>
        <v>6</v>
      </c>
      <c r="Q517" s="36">
        <f t="shared" ca="1" si="141"/>
        <v>20</v>
      </c>
      <c r="R517" s="36">
        <f t="shared" ca="1" si="144"/>
        <v>238</v>
      </c>
      <c r="S517" s="36">
        <f t="shared" ca="1" si="145"/>
        <v>19</v>
      </c>
      <c r="T517" s="36">
        <f t="shared" ca="1" si="146"/>
        <v>10</v>
      </c>
      <c r="U517" s="36">
        <f t="shared" ca="1" si="142"/>
        <v>7</v>
      </c>
      <c r="V517" s="39"/>
      <c r="W517" s="38">
        <f t="shared" ca="1" si="132"/>
        <v>6</v>
      </c>
      <c r="X517" s="38">
        <f t="shared" ca="1" si="133"/>
        <v>1</v>
      </c>
      <c r="Y517" s="38">
        <f t="shared" ca="1" si="135"/>
        <v>0</v>
      </c>
      <c r="Z517" s="38">
        <f t="shared" ca="1" si="134"/>
        <v>7</v>
      </c>
      <c r="AA517" s="38"/>
      <c r="AB517" s="36" t="str">
        <f t="shared" ca="1" si="147"/>
        <v>Rutas_Habituales_MTN</v>
      </c>
      <c r="AC517" t="str">
        <f ca="1">SUBSTITUTE(OFFSET('Todas paradas'!K$1,R517+W517-1,0),"/","_")</f>
        <v>Ruta 5_20</v>
      </c>
      <c r="AD517" t="str">
        <f ca="1">IF(X517,OFFSET('Todas paradas'!L$1,R517+W517-1,0),OFFSET('Todas paradas'!Q$1,R517+W517-1,0))</f>
        <v>María Zambrano (esq. Pablo Iglesias - Pd. Bus)</v>
      </c>
      <c r="AE517" s="36" t="str">
        <f ca="1">IF(X517,OFFSET('Todas paradas'!M$1,R517+W517-1,0),"")</f>
        <v>05:05</v>
      </c>
      <c r="AF517" s="36" t="str">
        <f ca="1">IF(X517,OFFSET('Todas paradas'!N$1,R517+W517-1,0),"")</f>
        <v>13:04</v>
      </c>
      <c r="AG517" s="36" t="str">
        <f ca="1">IF(X517,OFFSET('Todas paradas'!O$1,R517+W517-1,0),"")</f>
        <v>21:04</v>
      </c>
      <c r="AH517" s="36">
        <f ca="1">IF(X517,OFFSET('Todas paradas'!P$1,R517+W517-1,0),"")</f>
        <v>0</v>
      </c>
    </row>
    <row r="518" spans="11:34" x14ac:dyDescent="0.25">
      <c r="K518" s="36">
        <f t="shared" si="136"/>
        <v>516</v>
      </c>
      <c r="L518" s="36">
        <f t="shared" ca="1" si="143"/>
        <v>498</v>
      </c>
      <c r="M518" s="38">
        <f t="shared" ca="1" si="137"/>
        <v>8</v>
      </c>
      <c r="N518" s="38">
        <f t="shared" ca="1" si="138"/>
        <v>19</v>
      </c>
      <c r="O518" s="36">
        <f t="shared" ca="1" si="139"/>
        <v>0</v>
      </c>
      <c r="P518" s="36">
        <f t="shared" ca="1" si="140"/>
        <v>6</v>
      </c>
      <c r="Q518" s="36">
        <f t="shared" ca="1" si="141"/>
        <v>20</v>
      </c>
      <c r="R518" s="36">
        <f t="shared" ca="1" si="144"/>
        <v>238</v>
      </c>
      <c r="S518" s="36">
        <f t="shared" ca="1" si="145"/>
        <v>19</v>
      </c>
      <c r="T518" s="36">
        <f t="shared" ca="1" si="146"/>
        <v>10</v>
      </c>
      <c r="U518" s="36">
        <f t="shared" ca="1" si="142"/>
        <v>7</v>
      </c>
      <c r="V518" s="39"/>
      <c r="W518" s="38">
        <f t="shared" ca="1" si="132"/>
        <v>7</v>
      </c>
      <c r="X518" s="38">
        <f t="shared" ca="1" si="133"/>
        <v>1</v>
      </c>
      <c r="Y518" s="38">
        <f t="shared" ca="1" si="135"/>
        <v>0</v>
      </c>
      <c r="Z518" s="38">
        <f t="shared" ca="1" si="134"/>
        <v>8</v>
      </c>
      <c r="AA518" s="38"/>
      <c r="AB518" s="36" t="str">
        <f t="shared" ca="1" si="147"/>
        <v>Rutas_Habituales_MTN</v>
      </c>
      <c r="AC518" t="str">
        <f ca="1">SUBSTITUTE(OFFSET('Todas paradas'!K$1,R518+W518-1,0),"/","_")</f>
        <v>Ruta 5_20</v>
      </c>
      <c r="AD518" t="str">
        <f ca="1">IF(X518,OFFSET('Todas paradas'!L$1,R518+W518-1,0),OFFSET('Todas paradas'!Q$1,R518+W518-1,0))</f>
        <v>Gómez de Avellaneda (Margarita Xirgú - Pd. Bus)</v>
      </c>
      <c r="AE518" s="36" t="str">
        <f ca="1">IF(X518,OFFSET('Todas paradas'!M$1,R518+W518-1,0),"")</f>
        <v>05:06</v>
      </c>
      <c r="AF518" s="36" t="str">
        <f ca="1">IF(X518,OFFSET('Todas paradas'!N$1,R518+W518-1,0),"")</f>
        <v>13:06</v>
      </c>
      <c r="AG518" s="36" t="str">
        <f ca="1">IF(X518,OFFSET('Todas paradas'!O$1,R518+W518-1,0),"")</f>
        <v>21:06</v>
      </c>
      <c r="AH518" s="36">
        <f ca="1">IF(X518,OFFSET('Todas paradas'!P$1,R518+W518-1,0),"")</f>
        <v>0</v>
      </c>
    </row>
    <row r="519" spans="11:34" x14ac:dyDescent="0.25">
      <c r="K519" s="36">
        <f t="shared" si="136"/>
        <v>517</v>
      </c>
      <c r="L519" s="36">
        <f t="shared" ca="1" si="143"/>
        <v>499</v>
      </c>
      <c r="M519" s="38">
        <f t="shared" ca="1" si="137"/>
        <v>9</v>
      </c>
      <c r="N519" s="38">
        <f t="shared" ca="1" si="138"/>
        <v>19</v>
      </c>
      <c r="O519" s="36">
        <f t="shared" ca="1" si="139"/>
        <v>0</v>
      </c>
      <c r="P519" s="36">
        <f t="shared" ca="1" si="140"/>
        <v>6</v>
      </c>
      <c r="Q519" s="36">
        <f t="shared" ca="1" si="141"/>
        <v>20</v>
      </c>
      <c r="R519" s="36">
        <f t="shared" ca="1" si="144"/>
        <v>238</v>
      </c>
      <c r="S519" s="36">
        <f t="shared" ca="1" si="145"/>
        <v>19</v>
      </c>
      <c r="T519" s="36">
        <f t="shared" ca="1" si="146"/>
        <v>10</v>
      </c>
      <c r="U519" s="36">
        <f t="shared" ca="1" si="142"/>
        <v>7</v>
      </c>
      <c r="V519" s="39"/>
      <c r="W519" s="38">
        <f t="shared" ca="1" si="132"/>
        <v>8</v>
      </c>
      <c r="X519" s="38">
        <f t="shared" ca="1" si="133"/>
        <v>1</v>
      </c>
      <c r="Y519" s="38">
        <f t="shared" ca="1" si="135"/>
        <v>0</v>
      </c>
      <c r="Z519" s="38">
        <f t="shared" ca="1" si="134"/>
        <v>9</v>
      </c>
      <c r="AA519" s="38"/>
      <c r="AB519" s="36" t="str">
        <f t="shared" ca="1" si="147"/>
        <v>Rutas_Habituales_MTN</v>
      </c>
      <c r="AC519" t="str">
        <f ca="1">SUBSTITUTE(OFFSET('Todas paradas'!K$1,R519+W519-1,0),"/","_")</f>
        <v>Ruta 5_20</v>
      </c>
      <c r="AD519" t="str">
        <f ca="1">IF(X519,OFFSET('Todas paradas'!L$1,R519+W519-1,0),OFFSET('Todas paradas'!Q$1,R519+W519-1,0))</f>
        <v>Luis Legaz, nº 24 (Edf. La Dehesa)</v>
      </c>
      <c r="AE519" s="36" t="str">
        <f ca="1">IF(X519,OFFSET('Todas paradas'!M$1,R519+W519-1,0),"")</f>
        <v>05:07</v>
      </c>
      <c r="AF519" s="36" t="str">
        <f ca="1">IF(X519,OFFSET('Todas paradas'!N$1,R519+W519-1,0),"")</f>
        <v>13:07</v>
      </c>
      <c r="AG519" s="36" t="str">
        <f ca="1">IF(X519,OFFSET('Todas paradas'!O$1,R519+W519-1,0),"")</f>
        <v>21:07</v>
      </c>
      <c r="AH519" s="36">
        <f ca="1">IF(X519,OFFSET('Todas paradas'!P$1,R519+W519-1,0),"")</f>
        <v>0</v>
      </c>
    </row>
    <row r="520" spans="11:34" x14ac:dyDescent="0.25">
      <c r="K520" s="36">
        <f t="shared" si="136"/>
        <v>518</v>
      </c>
      <c r="L520" s="36">
        <f t="shared" ca="1" si="143"/>
        <v>500</v>
      </c>
      <c r="M520" s="38">
        <f t="shared" ca="1" si="137"/>
        <v>10</v>
      </c>
      <c r="N520" s="38">
        <f t="shared" ca="1" si="138"/>
        <v>19</v>
      </c>
      <c r="O520" s="36">
        <f t="shared" ca="1" si="139"/>
        <v>0</v>
      </c>
      <c r="P520" s="36">
        <f t="shared" ca="1" si="140"/>
        <v>6</v>
      </c>
      <c r="Q520" s="36">
        <f t="shared" ca="1" si="141"/>
        <v>20</v>
      </c>
      <c r="R520" s="36">
        <f t="shared" ca="1" si="144"/>
        <v>238</v>
      </c>
      <c r="S520" s="36">
        <f t="shared" ca="1" si="145"/>
        <v>19</v>
      </c>
      <c r="T520" s="36">
        <f t="shared" ca="1" si="146"/>
        <v>10</v>
      </c>
      <c r="U520" s="36">
        <f t="shared" ca="1" si="142"/>
        <v>7</v>
      </c>
      <c r="V520" s="39"/>
      <c r="W520" s="38">
        <f t="shared" ca="1" si="132"/>
        <v>9</v>
      </c>
      <c r="X520" s="38">
        <f t="shared" ca="1" si="133"/>
        <v>1</v>
      </c>
      <c r="Y520" s="38">
        <f t="shared" ca="1" si="135"/>
        <v>0</v>
      </c>
      <c r="Z520" s="38">
        <f t="shared" ca="1" si="134"/>
        <v>10</v>
      </c>
      <c r="AA520" s="38"/>
      <c r="AB520" s="36" t="str">
        <f t="shared" ca="1" si="147"/>
        <v>Rutas_Habituales_MTN</v>
      </c>
      <c r="AC520" t="str">
        <f ca="1">SUBSTITUTE(OFFSET('Todas paradas'!K$1,R520+W520-1,0),"/","_")</f>
        <v>Ruta 5_20</v>
      </c>
      <c r="AD520" t="str">
        <f ca="1">IF(X520,OFFSET('Todas paradas'!L$1,R520+W520-1,0),OFFSET('Todas paradas'!Q$1,R520+W520-1,0))</f>
        <v>Opel Planta en Figueruelas</v>
      </c>
      <c r="AE520" s="36" t="str">
        <f ca="1">IF(X520,OFFSET('Todas paradas'!M$1,R520+W520-1,0),"")</f>
        <v>05:30</v>
      </c>
      <c r="AF520" s="36" t="str">
        <f ca="1">IF(X520,OFFSET('Todas paradas'!N$1,R520+W520-1,0),"")</f>
        <v>13:30</v>
      </c>
      <c r="AG520" s="36" t="str">
        <f ca="1">IF(X520,OFFSET('Todas paradas'!O$1,R520+W520-1,0),"")</f>
        <v>21:30</v>
      </c>
      <c r="AH520" s="36">
        <f ca="1">IF(X520,OFFSET('Todas paradas'!P$1,R520+W520-1,0),"")</f>
        <v>0</v>
      </c>
    </row>
    <row r="521" spans="11:34" x14ac:dyDescent="0.25">
      <c r="K521" s="36">
        <f t="shared" si="136"/>
        <v>519</v>
      </c>
      <c r="L521" s="36">
        <f t="shared" ca="1" si="143"/>
        <v>501</v>
      </c>
      <c r="M521" s="38">
        <f t="shared" ca="1" si="137"/>
        <v>11</v>
      </c>
      <c r="N521" s="38">
        <f t="shared" ca="1" si="138"/>
        <v>19</v>
      </c>
      <c r="O521" s="36">
        <f t="shared" ca="1" si="139"/>
        <v>0</v>
      </c>
      <c r="P521" s="36">
        <f t="shared" ca="1" si="140"/>
        <v>6</v>
      </c>
      <c r="Q521" s="36">
        <f t="shared" ca="1" si="141"/>
        <v>20</v>
      </c>
      <c r="R521" s="36">
        <f t="shared" ca="1" si="144"/>
        <v>238</v>
      </c>
      <c r="S521" s="36">
        <f t="shared" ca="1" si="145"/>
        <v>19</v>
      </c>
      <c r="T521" s="36">
        <f t="shared" ca="1" si="146"/>
        <v>10</v>
      </c>
      <c r="U521" s="36">
        <f t="shared" ca="1" si="142"/>
        <v>7</v>
      </c>
      <c r="V521" s="39"/>
      <c r="W521" s="38">
        <f t="shared" ca="1" si="132"/>
        <v>1</v>
      </c>
      <c r="X521" s="38">
        <f t="shared" ca="1" si="133"/>
        <v>0</v>
      </c>
      <c r="Y521" s="38">
        <f t="shared" ca="1" si="135"/>
        <v>1</v>
      </c>
      <c r="Z521" s="38">
        <f t="shared" ca="1" si="134"/>
        <v>11</v>
      </c>
      <c r="AA521" s="38"/>
      <c r="AB521" s="36" t="str">
        <f t="shared" ca="1" si="147"/>
        <v>Rutas_Habituales_MTN</v>
      </c>
      <c r="AC521" t="str">
        <f ca="1">SUBSTITUTE(OFFSET('Todas paradas'!K$1,R521+W521-1,0),"/","_")</f>
        <v>Ruta 5_20</v>
      </c>
      <c r="AD521" t="str">
        <f ca="1">IF(X521,OFFSET('Todas paradas'!L$1,R521+W521-1,0),OFFSET('Todas paradas'!Q$1,R521+W521-1,0))</f>
        <v>Opel Planta en Figueruelas</v>
      </c>
      <c r="AE521" s="36" t="str">
        <f ca="1">IF(X521,OFFSET('Todas paradas'!M$1,R521+W521-1,0),"")</f>
        <v/>
      </c>
      <c r="AF521" s="36" t="str">
        <f ca="1">IF(X521,OFFSET('Todas paradas'!N$1,R521+W521-1,0),"")</f>
        <v/>
      </c>
      <c r="AG521" s="36" t="str">
        <f ca="1">IF(X521,OFFSET('Todas paradas'!O$1,R521+W521-1,0),"")</f>
        <v/>
      </c>
      <c r="AH521" s="36" t="str">
        <f ca="1">IF(X521,OFFSET('Todas paradas'!P$1,R521+W521-1,0),"")</f>
        <v/>
      </c>
    </row>
    <row r="522" spans="11:34" x14ac:dyDescent="0.25">
      <c r="K522" s="36">
        <f t="shared" si="136"/>
        <v>520</v>
      </c>
      <c r="L522" s="36">
        <f t="shared" ca="1" si="143"/>
        <v>502</v>
      </c>
      <c r="M522" s="38">
        <f t="shared" ca="1" si="137"/>
        <v>12</v>
      </c>
      <c r="N522" s="38">
        <f t="shared" ca="1" si="138"/>
        <v>19</v>
      </c>
      <c r="O522" s="36">
        <f t="shared" ca="1" si="139"/>
        <v>0</v>
      </c>
      <c r="P522" s="36">
        <f t="shared" ca="1" si="140"/>
        <v>6</v>
      </c>
      <c r="Q522" s="36">
        <f t="shared" ca="1" si="141"/>
        <v>20</v>
      </c>
      <c r="R522" s="36">
        <f t="shared" ca="1" si="144"/>
        <v>238</v>
      </c>
      <c r="S522" s="36">
        <f t="shared" ca="1" si="145"/>
        <v>19</v>
      </c>
      <c r="T522" s="36">
        <f t="shared" ca="1" si="146"/>
        <v>10</v>
      </c>
      <c r="U522" s="36">
        <f t="shared" ca="1" si="142"/>
        <v>7</v>
      </c>
      <c r="V522" s="39"/>
      <c r="W522" s="38">
        <f t="shared" ca="1" si="132"/>
        <v>2</v>
      </c>
      <c r="X522" s="38">
        <f t="shared" ca="1" si="133"/>
        <v>0</v>
      </c>
      <c r="Y522" s="38">
        <f t="shared" ca="1" si="135"/>
        <v>1</v>
      </c>
      <c r="Z522" s="38">
        <f t="shared" ca="1" si="134"/>
        <v>12</v>
      </c>
      <c r="AA522" s="38"/>
      <c r="AB522" s="36" t="str">
        <f t="shared" ca="1" si="147"/>
        <v>Rutas_Habituales_MTN</v>
      </c>
      <c r="AC522" t="str">
        <f ca="1">SUBSTITUTE(OFFSET('Todas paradas'!K$1,R522+W522-1,0),"/","_")</f>
        <v>Ruta 5_20</v>
      </c>
      <c r="AD522" t="str">
        <f ca="1">IF(X522,OFFSET('Todas paradas'!L$1,R522+W522-1,0),OFFSET('Todas paradas'!Q$1,R522+W522-1,0))</f>
        <v>Pablo Picasso, nº 8 ( Pd. Bus)</v>
      </c>
      <c r="AE522" s="36" t="str">
        <f ca="1">IF(X522,OFFSET('Todas paradas'!M$1,R522+W522-1,0),"")</f>
        <v/>
      </c>
      <c r="AF522" s="36" t="str">
        <f ca="1">IF(X522,OFFSET('Todas paradas'!N$1,R522+W522-1,0),"")</f>
        <v/>
      </c>
      <c r="AG522" s="36" t="str">
        <f ca="1">IF(X522,OFFSET('Todas paradas'!O$1,R522+W522-1,0),"")</f>
        <v/>
      </c>
      <c r="AH522" s="36" t="str">
        <f ca="1">IF(X522,OFFSET('Todas paradas'!P$1,R522+W522-1,0),"")</f>
        <v/>
      </c>
    </row>
    <row r="523" spans="11:34" x14ac:dyDescent="0.25">
      <c r="K523" s="36">
        <f t="shared" si="136"/>
        <v>521</v>
      </c>
      <c r="L523" s="36">
        <f t="shared" ca="1" si="143"/>
        <v>503</v>
      </c>
      <c r="M523" s="38">
        <f t="shared" ca="1" si="137"/>
        <v>13</v>
      </c>
      <c r="N523" s="38">
        <f t="shared" ca="1" si="138"/>
        <v>19</v>
      </c>
      <c r="O523" s="36">
        <f t="shared" ca="1" si="139"/>
        <v>0</v>
      </c>
      <c r="P523" s="36">
        <f t="shared" ca="1" si="140"/>
        <v>6</v>
      </c>
      <c r="Q523" s="36">
        <f t="shared" ca="1" si="141"/>
        <v>20</v>
      </c>
      <c r="R523" s="36">
        <f t="shared" ca="1" si="144"/>
        <v>238</v>
      </c>
      <c r="S523" s="36">
        <f t="shared" ca="1" si="145"/>
        <v>19</v>
      </c>
      <c r="T523" s="36">
        <f t="shared" ca="1" si="146"/>
        <v>10</v>
      </c>
      <c r="U523" s="36">
        <f t="shared" ca="1" si="142"/>
        <v>7</v>
      </c>
      <c r="V523" s="39"/>
      <c r="W523" s="38">
        <f t="shared" ca="1" si="132"/>
        <v>3</v>
      </c>
      <c r="X523" s="38">
        <f t="shared" ca="1" si="133"/>
        <v>0</v>
      </c>
      <c r="Y523" s="38">
        <f t="shared" ca="1" si="135"/>
        <v>1</v>
      </c>
      <c r="Z523" s="38">
        <f t="shared" ca="1" si="134"/>
        <v>13</v>
      </c>
      <c r="AA523" s="38"/>
      <c r="AB523" s="36" t="str">
        <f t="shared" ca="1" si="147"/>
        <v>Rutas_Habituales_MTN</v>
      </c>
      <c r="AC523" t="str">
        <f ca="1">SUBSTITUTE(OFFSET('Todas paradas'!K$1,R523+W523-1,0),"/","_")</f>
        <v>Ruta 5_20</v>
      </c>
      <c r="AD523" t="str">
        <f ca="1">IF(X523,OFFSET('Todas paradas'!L$1,R523+W523-1,0),OFFSET('Todas paradas'!Q$1,R523+W523-1,0))</f>
        <v>Pablo Picasso (esq. María Zambrano - Pd. Bus</v>
      </c>
      <c r="AE523" s="36" t="str">
        <f ca="1">IF(X523,OFFSET('Todas paradas'!M$1,R523+W523-1,0),"")</f>
        <v/>
      </c>
      <c r="AF523" s="36" t="str">
        <f ca="1">IF(X523,OFFSET('Todas paradas'!N$1,R523+W523-1,0),"")</f>
        <v/>
      </c>
      <c r="AG523" s="36" t="str">
        <f ca="1">IF(X523,OFFSET('Todas paradas'!O$1,R523+W523-1,0),"")</f>
        <v/>
      </c>
      <c r="AH523" s="36" t="str">
        <f ca="1">IF(X523,OFFSET('Todas paradas'!P$1,R523+W523-1,0),"")</f>
        <v/>
      </c>
    </row>
    <row r="524" spans="11:34" x14ac:dyDescent="0.25">
      <c r="K524" s="36">
        <f t="shared" si="136"/>
        <v>522</v>
      </c>
      <c r="L524" s="36">
        <f t="shared" ca="1" si="143"/>
        <v>504</v>
      </c>
      <c r="M524" s="38">
        <f t="shared" ca="1" si="137"/>
        <v>14</v>
      </c>
      <c r="N524" s="38">
        <f t="shared" ca="1" si="138"/>
        <v>19</v>
      </c>
      <c r="O524" s="36">
        <f t="shared" ca="1" si="139"/>
        <v>0</v>
      </c>
      <c r="P524" s="36">
        <f t="shared" ca="1" si="140"/>
        <v>6</v>
      </c>
      <c r="Q524" s="36">
        <f t="shared" ca="1" si="141"/>
        <v>20</v>
      </c>
      <c r="R524" s="36">
        <f t="shared" ca="1" si="144"/>
        <v>238</v>
      </c>
      <c r="S524" s="36">
        <f t="shared" ca="1" si="145"/>
        <v>19</v>
      </c>
      <c r="T524" s="36">
        <f t="shared" ca="1" si="146"/>
        <v>10</v>
      </c>
      <c r="U524" s="36">
        <f t="shared" ca="1" si="142"/>
        <v>7</v>
      </c>
      <c r="V524" s="39"/>
      <c r="W524" s="38">
        <f t="shared" ca="1" si="132"/>
        <v>4</v>
      </c>
      <c r="X524" s="38">
        <f t="shared" ca="1" si="133"/>
        <v>0</v>
      </c>
      <c r="Y524" s="38">
        <f t="shared" ca="1" si="135"/>
        <v>1</v>
      </c>
      <c r="Z524" s="38">
        <f t="shared" ca="1" si="134"/>
        <v>14</v>
      </c>
      <c r="AA524" s="38"/>
      <c r="AB524" s="36" t="str">
        <f t="shared" ca="1" si="147"/>
        <v>Rutas_Habituales_MTN</v>
      </c>
      <c r="AC524" t="str">
        <f ca="1">SUBSTITUTE(OFFSET('Todas paradas'!K$1,R524+W524-1,0),"/","_")</f>
        <v>Ruta 5_20</v>
      </c>
      <c r="AD524" t="str">
        <f ca="1">IF(X524,OFFSET('Todas paradas'!L$1,R524+W524-1,0),OFFSET('Todas paradas'!Q$1,R524+W524-1,0))</f>
        <v>María Zambrano (Pablo Iglesias - Pd. Bus)</v>
      </c>
      <c r="AE524" s="36" t="str">
        <f ca="1">IF(X524,OFFSET('Todas paradas'!M$1,R524+W524-1,0),"")</f>
        <v/>
      </c>
      <c r="AF524" s="36" t="str">
        <f ca="1">IF(X524,OFFSET('Todas paradas'!N$1,R524+W524-1,0),"")</f>
        <v/>
      </c>
      <c r="AG524" s="36" t="str">
        <f ca="1">IF(X524,OFFSET('Todas paradas'!O$1,R524+W524-1,0),"")</f>
        <v/>
      </c>
      <c r="AH524" s="36" t="str">
        <f ca="1">IF(X524,OFFSET('Todas paradas'!P$1,R524+W524-1,0),"")</f>
        <v/>
      </c>
    </row>
    <row r="525" spans="11:34" x14ac:dyDescent="0.25">
      <c r="K525" s="36">
        <f t="shared" si="136"/>
        <v>523</v>
      </c>
      <c r="L525" s="36">
        <f t="shared" ca="1" si="143"/>
        <v>505</v>
      </c>
      <c r="M525" s="38">
        <f t="shared" ca="1" si="137"/>
        <v>15</v>
      </c>
      <c r="N525" s="38">
        <f t="shared" ca="1" si="138"/>
        <v>19</v>
      </c>
      <c r="O525" s="36">
        <f t="shared" ca="1" si="139"/>
        <v>0</v>
      </c>
      <c r="P525" s="36">
        <f t="shared" ca="1" si="140"/>
        <v>6</v>
      </c>
      <c r="Q525" s="36">
        <f t="shared" ca="1" si="141"/>
        <v>20</v>
      </c>
      <c r="R525" s="36">
        <f t="shared" ca="1" si="144"/>
        <v>238</v>
      </c>
      <c r="S525" s="36">
        <f t="shared" ca="1" si="145"/>
        <v>19</v>
      </c>
      <c r="T525" s="36">
        <f t="shared" ca="1" si="146"/>
        <v>10</v>
      </c>
      <c r="U525" s="36">
        <f t="shared" ca="1" si="142"/>
        <v>7</v>
      </c>
      <c r="V525" s="39"/>
      <c r="W525" s="38">
        <f t="shared" ca="1" si="132"/>
        <v>5</v>
      </c>
      <c r="X525" s="38">
        <f t="shared" ca="1" si="133"/>
        <v>0</v>
      </c>
      <c r="Y525" s="38">
        <f t="shared" ca="1" si="135"/>
        <v>1</v>
      </c>
      <c r="Z525" s="38">
        <f t="shared" ca="1" si="134"/>
        <v>15</v>
      </c>
      <c r="AA525" s="38"/>
      <c r="AB525" s="36" t="str">
        <f t="shared" ca="1" si="147"/>
        <v>Rutas_Habituales_MTN</v>
      </c>
      <c r="AC525" t="str">
        <f ca="1">SUBSTITUTE(OFFSET('Todas paradas'!K$1,R525+W525-1,0),"/","_")</f>
        <v>Ruta 5_20</v>
      </c>
      <c r="AD525" t="str">
        <f ca="1">IF(X525,OFFSET('Todas paradas'!L$1,R525+W525-1,0),OFFSET('Todas paradas'!Q$1,R525+W525-1,0))</f>
        <v>Gómez de Avellaneda (Margarita Xirgú - Pd. Bus)</v>
      </c>
      <c r="AE525" s="36" t="str">
        <f ca="1">IF(X525,OFFSET('Todas paradas'!M$1,R525+W525-1,0),"")</f>
        <v/>
      </c>
      <c r="AF525" s="36" t="str">
        <f ca="1">IF(X525,OFFSET('Todas paradas'!N$1,R525+W525-1,0),"")</f>
        <v/>
      </c>
      <c r="AG525" s="36" t="str">
        <f ca="1">IF(X525,OFFSET('Todas paradas'!O$1,R525+W525-1,0),"")</f>
        <v/>
      </c>
      <c r="AH525" s="36" t="str">
        <f ca="1">IF(X525,OFFSET('Todas paradas'!P$1,R525+W525-1,0),"")</f>
        <v/>
      </c>
    </row>
    <row r="526" spans="11:34" x14ac:dyDescent="0.25">
      <c r="K526" s="36">
        <f t="shared" si="136"/>
        <v>524</v>
      </c>
      <c r="L526" s="36">
        <f t="shared" ca="1" si="143"/>
        <v>506</v>
      </c>
      <c r="M526" s="38">
        <f t="shared" ca="1" si="137"/>
        <v>16</v>
      </c>
      <c r="N526" s="38">
        <f t="shared" ca="1" si="138"/>
        <v>19</v>
      </c>
      <c r="O526" s="36">
        <f t="shared" ca="1" si="139"/>
        <v>0</v>
      </c>
      <c r="P526" s="36">
        <f t="shared" ca="1" si="140"/>
        <v>6</v>
      </c>
      <c r="Q526" s="36">
        <f t="shared" ca="1" si="141"/>
        <v>20</v>
      </c>
      <c r="R526" s="36">
        <f t="shared" ca="1" si="144"/>
        <v>238</v>
      </c>
      <c r="S526" s="36">
        <f t="shared" ca="1" si="145"/>
        <v>19</v>
      </c>
      <c r="T526" s="36">
        <f t="shared" ca="1" si="146"/>
        <v>10</v>
      </c>
      <c r="U526" s="36">
        <f t="shared" ca="1" si="142"/>
        <v>7</v>
      </c>
      <c r="V526" s="39"/>
      <c r="W526" s="38">
        <f t="shared" ca="1" si="132"/>
        <v>6</v>
      </c>
      <c r="X526" s="38">
        <f t="shared" ca="1" si="133"/>
        <v>0</v>
      </c>
      <c r="Y526" s="38">
        <f t="shared" ca="1" si="135"/>
        <v>1</v>
      </c>
      <c r="Z526" s="38">
        <f t="shared" ca="1" si="134"/>
        <v>16</v>
      </c>
      <c r="AA526" s="38"/>
      <c r="AB526" s="36" t="str">
        <f t="shared" ca="1" si="147"/>
        <v>Rutas_Habituales_MTN</v>
      </c>
      <c r="AC526" t="str">
        <f ca="1">SUBSTITUTE(OFFSET('Todas paradas'!K$1,R526+W526-1,0),"/","_")</f>
        <v>Ruta 5_20</v>
      </c>
      <c r="AD526" t="str">
        <f ca="1">IF(X526,OFFSET('Todas paradas'!L$1,R526+W526-1,0),OFFSET('Todas paradas'!Q$1,R526+W526-1,0))</f>
        <v>Luis Legaz, nº 24 (Edf. La Dehesa)</v>
      </c>
      <c r="AE526" s="36" t="str">
        <f ca="1">IF(X526,OFFSET('Todas paradas'!M$1,R526+W526-1,0),"")</f>
        <v/>
      </c>
      <c r="AF526" s="36" t="str">
        <f ca="1">IF(X526,OFFSET('Todas paradas'!N$1,R526+W526-1,0),"")</f>
        <v/>
      </c>
      <c r="AG526" s="36" t="str">
        <f ca="1">IF(X526,OFFSET('Todas paradas'!O$1,R526+W526-1,0),"")</f>
        <v/>
      </c>
      <c r="AH526" s="36" t="str">
        <f ca="1">IF(X526,OFFSET('Todas paradas'!P$1,R526+W526-1,0),"")</f>
        <v/>
      </c>
    </row>
    <row r="527" spans="11:34" x14ac:dyDescent="0.25">
      <c r="K527" s="36">
        <f t="shared" si="136"/>
        <v>525</v>
      </c>
      <c r="L527" s="36">
        <f t="shared" ca="1" si="143"/>
        <v>507</v>
      </c>
      <c r="M527" s="38">
        <f t="shared" ca="1" si="137"/>
        <v>17</v>
      </c>
      <c r="N527" s="38">
        <f t="shared" ca="1" si="138"/>
        <v>19</v>
      </c>
      <c r="O527" s="36">
        <f t="shared" ca="1" si="139"/>
        <v>0</v>
      </c>
      <c r="P527" s="36">
        <f t="shared" ca="1" si="140"/>
        <v>6</v>
      </c>
      <c r="Q527" s="36">
        <f t="shared" ca="1" si="141"/>
        <v>20</v>
      </c>
      <c r="R527" s="36">
        <f t="shared" ca="1" si="144"/>
        <v>238</v>
      </c>
      <c r="S527" s="36">
        <f t="shared" ca="1" si="145"/>
        <v>19</v>
      </c>
      <c r="T527" s="36">
        <f t="shared" ca="1" si="146"/>
        <v>10</v>
      </c>
      <c r="U527" s="36">
        <f t="shared" ca="1" si="142"/>
        <v>7</v>
      </c>
      <c r="V527" s="39"/>
      <c r="W527" s="38">
        <f t="shared" ca="1" si="132"/>
        <v>7</v>
      </c>
      <c r="X527" s="38">
        <f t="shared" ca="1" si="133"/>
        <v>0</v>
      </c>
      <c r="Y527" s="38">
        <f t="shared" ca="1" si="135"/>
        <v>1</v>
      </c>
      <c r="Z527" s="38">
        <f t="shared" ca="1" si="134"/>
        <v>17</v>
      </c>
      <c r="AA527" s="38"/>
      <c r="AB527" s="36" t="str">
        <f t="shared" ca="1" si="147"/>
        <v>Rutas_Habituales_MTN</v>
      </c>
      <c r="AC527" t="str">
        <f ca="1">SUBSTITUTE(OFFSET('Todas paradas'!K$1,R527+W527-1,0),"/","_")</f>
        <v>Ruta 5_20</v>
      </c>
      <c r="AD527" t="str">
        <f ca="1">IF(X527,OFFSET('Todas paradas'!L$1,R527+W527-1,0),OFFSET('Todas paradas'!Q$1,R527+W527-1,0))</f>
        <v>Pablo Picasso (esq. Salvador Allende - Pd. Bus)</v>
      </c>
      <c r="AE527" s="36" t="str">
        <f ca="1">IF(X527,OFFSET('Todas paradas'!M$1,R527+W527-1,0),"")</f>
        <v/>
      </c>
      <c r="AF527" s="36" t="str">
        <f ca="1">IF(X527,OFFSET('Todas paradas'!N$1,R527+W527-1,0),"")</f>
        <v/>
      </c>
      <c r="AG527" s="36" t="str">
        <f ca="1">IF(X527,OFFSET('Todas paradas'!O$1,R527+W527-1,0),"")</f>
        <v/>
      </c>
      <c r="AH527" s="36" t="str">
        <f ca="1">IF(X527,OFFSET('Todas paradas'!P$1,R527+W527-1,0),"")</f>
        <v/>
      </c>
    </row>
    <row r="528" spans="11:34" x14ac:dyDescent="0.25">
      <c r="K528" s="36">
        <f t="shared" si="136"/>
        <v>526</v>
      </c>
      <c r="L528" s="36">
        <f t="shared" ca="1" si="143"/>
        <v>508</v>
      </c>
      <c r="M528" s="38">
        <f t="shared" ca="1" si="137"/>
        <v>18</v>
      </c>
      <c r="N528" s="38">
        <f t="shared" ca="1" si="138"/>
        <v>19</v>
      </c>
      <c r="O528" s="36">
        <f t="shared" ca="1" si="139"/>
        <v>0</v>
      </c>
      <c r="P528" s="36">
        <f t="shared" ca="1" si="140"/>
        <v>6</v>
      </c>
      <c r="Q528" s="36">
        <f t="shared" ca="1" si="141"/>
        <v>20</v>
      </c>
      <c r="R528" s="36">
        <f t="shared" ca="1" si="144"/>
        <v>238</v>
      </c>
      <c r="S528" s="36">
        <f t="shared" ca="1" si="145"/>
        <v>19</v>
      </c>
      <c r="T528" s="36">
        <f t="shared" ca="1" si="146"/>
        <v>10</v>
      </c>
      <c r="U528" s="36">
        <f t="shared" ca="1" si="142"/>
        <v>7</v>
      </c>
      <c r="V528" s="39"/>
      <c r="W528" s="38">
        <f t="shared" ca="1" si="132"/>
        <v>8</v>
      </c>
      <c r="X528" s="38">
        <f t="shared" ca="1" si="133"/>
        <v>0</v>
      </c>
      <c r="Y528" s="38">
        <f t="shared" ca="1" si="135"/>
        <v>1</v>
      </c>
      <c r="Z528" s="38">
        <f t="shared" ca="1" si="134"/>
        <v>18</v>
      </c>
      <c r="AA528" s="38"/>
      <c r="AB528" s="36" t="str">
        <f t="shared" ca="1" si="147"/>
        <v>Rutas_Habituales_MTN</v>
      </c>
      <c r="AC528" t="str">
        <f ca="1">SUBSTITUTE(OFFSET('Todas paradas'!K$1,R528+W528-1,0),"/","_")</f>
        <v>Ruta 5_20</v>
      </c>
      <c r="AD528" t="str">
        <f ca="1">IF(X528,OFFSET('Todas paradas'!L$1,R528+W528-1,0),OFFSET('Todas paradas'!Q$1,R528+W528-1,0))</f>
        <v>Salvador Allende (frente nº 67 - Pd. Bus)</v>
      </c>
      <c r="AE528" s="36" t="str">
        <f ca="1">IF(X528,OFFSET('Todas paradas'!M$1,R528+W528-1,0),"")</f>
        <v/>
      </c>
      <c r="AF528" s="36" t="str">
        <f ca="1">IF(X528,OFFSET('Todas paradas'!N$1,R528+W528-1,0),"")</f>
        <v/>
      </c>
      <c r="AG528" s="36" t="str">
        <f ca="1">IF(X528,OFFSET('Todas paradas'!O$1,R528+W528-1,0),"")</f>
        <v/>
      </c>
      <c r="AH528" s="36" t="str">
        <f ca="1">IF(X528,OFFSET('Todas paradas'!P$1,R528+W528-1,0),"")</f>
        <v/>
      </c>
    </row>
    <row r="529" spans="11:34" x14ac:dyDescent="0.25">
      <c r="K529" s="36">
        <f t="shared" si="136"/>
        <v>527</v>
      </c>
      <c r="L529" s="36">
        <f t="shared" ca="1" si="143"/>
        <v>509</v>
      </c>
      <c r="M529" s="38">
        <f t="shared" ca="1" si="137"/>
        <v>19</v>
      </c>
      <c r="N529" s="38">
        <f t="shared" ca="1" si="138"/>
        <v>19</v>
      </c>
      <c r="O529" s="36">
        <f t="shared" ca="1" si="139"/>
        <v>1</v>
      </c>
      <c r="P529" s="36">
        <f t="shared" ca="1" si="140"/>
        <v>6</v>
      </c>
      <c r="Q529" s="36">
        <f t="shared" ca="1" si="141"/>
        <v>20</v>
      </c>
      <c r="R529" s="36">
        <f t="shared" ca="1" si="144"/>
        <v>238</v>
      </c>
      <c r="S529" s="36">
        <f t="shared" ca="1" si="145"/>
        <v>19</v>
      </c>
      <c r="T529" s="36">
        <f t="shared" ca="1" si="146"/>
        <v>10</v>
      </c>
      <c r="U529" s="36">
        <f t="shared" ca="1" si="142"/>
        <v>7</v>
      </c>
      <c r="V529" s="39"/>
      <c r="W529" s="38">
        <f t="shared" ca="1" si="132"/>
        <v>9</v>
      </c>
      <c r="X529" s="38">
        <f t="shared" ca="1" si="133"/>
        <v>0</v>
      </c>
      <c r="Y529" s="38">
        <f t="shared" ca="1" si="135"/>
        <v>1</v>
      </c>
      <c r="Z529" s="38">
        <f t="shared" ca="1" si="134"/>
        <v>19</v>
      </c>
      <c r="AA529" s="38"/>
      <c r="AB529" s="36" t="str">
        <f t="shared" ca="1" si="147"/>
        <v>Rutas_Habituales_MTN</v>
      </c>
      <c r="AC529" t="str">
        <f ca="1">SUBSTITUTE(OFFSET('Todas paradas'!K$1,R529+W529-1,0),"/","_")</f>
        <v>Ruta 5_20</v>
      </c>
      <c r="AD529" t="str">
        <f ca="1">IF(X529,OFFSET('Todas paradas'!L$1,R529+W529-1,0),OFFSET('Todas paradas'!Q$1,R529+W529-1,0))</f>
        <v>Salvador Allende (frente nº 85 - Pd. Bus)</v>
      </c>
      <c r="AE529" s="36" t="str">
        <f ca="1">IF(X529,OFFSET('Todas paradas'!M$1,R529+W529-1,0),"")</f>
        <v/>
      </c>
      <c r="AF529" s="36" t="str">
        <f ca="1">IF(X529,OFFSET('Todas paradas'!N$1,R529+W529-1,0),"")</f>
        <v/>
      </c>
      <c r="AG529" s="36" t="str">
        <f ca="1">IF(X529,OFFSET('Todas paradas'!O$1,R529+W529-1,0),"")</f>
        <v/>
      </c>
      <c r="AH529" s="36" t="str">
        <f ca="1">IF(X529,OFFSET('Todas paradas'!P$1,R529+W529-1,0),"")</f>
        <v/>
      </c>
    </row>
    <row r="530" spans="11:34" x14ac:dyDescent="0.25">
      <c r="K530" s="36">
        <f t="shared" si="136"/>
        <v>528</v>
      </c>
      <c r="L530" s="36">
        <f t="shared" ca="1" si="143"/>
        <v>509</v>
      </c>
      <c r="M530" s="38">
        <f t="shared" ca="1" si="137"/>
        <v>1</v>
      </c>
      <c r="N530" s="38">
        <f t="shared" ca="1" si="138"/>
        <v>20</v>
      </c>
      <c r="O530" s="36">
        <f t="shared" ca="1" si="139"/>
        <v>0</v>
      </c>
      <c r="P530" s="36">
        <f t="shared" ca="1" si="140"/>
        <v>7</v>
      </c>
      <c r="Q530" s="36">
        <f t="shared" ca="1" si="141"/>
        <v>20</v>
      </c>
      <c r="R530" s="36">
        <f t="shared" ca="1" si="144"/>
        <v>248</v>
      </c>
      <c r="S530" s="36">
        <f t="shared" ca="1" si="145"/>
        <v>15</v>
      </c>
      <c r="T530" s="36">
        <f t="shared" ca="1" si="146"/>
        <v>8</v>
      </c>
      <c r="U530" s="36">
        <f t="shared" ca="1" si="142"/>
        <v>8</v>
      </c>
      <c r="V530" s="39"/>
      <c r="W530" s="38">
        <f t="shared" ca="1" si="132"/>
        <v>0</v>
      </c>
      <c r="X530" s="38">
        <f t="shared" ca="1" si="133"/>
        <v>1</v>
      </c>
      <c r="Y530" s="38">
        <f t="shared" ca="1" si="135"/>
        <v>0</v>
      </c>
      <c r="Z530" s="38">
        <f t="shared" ca="1" si="134"/>
        <v>1</v>
      </c>
      <c r="AA530" s="38"/>
      <c r="AB530" s="36" t="str">
        <f t="shared" ca="1" si="147"/>
        <v>Rutas_Habituales_MTN</v>
      </c>
      <c r="AC530" t="str">
        <f ca="1">SUBSTITUTE(OFFSET('Todas paradas'!K$1,R530+W530-1,0),"/","_")</f>
        <v>Ruta 6_20</v>
      </c>
      <c r="AD530" t="str">
        <f ca="1">IF(X530,OFFSET('Todas paradas'!L$1,R530+W530-1,0),OFFSET('Todas paradas'!Q$1,R530+W530-1,0))</f>
        <v>Ruta 6/20</v>
      </c>
      <c r="AE530" s="36" t="str">
        <f ca="1">IF(X530,OFFSET('Todas paradas'!M$1,R530+W530-1,0),"")</f>
        <v/>
      </c>
      <c r="AF530" s="36" t="str">
        <f ca="1">IF(X530,OFFSET('Todas paradas'!N$1,R530+W530-1,0),"")</f>
        <v/>
      </c>
      <c r="AG530" s="36" t="str">
        <f ca="1">IF(X530,OFFSET('Todas paradas'!O$1,R530+W530-1,0),"")</f>
        <v/>
      </c>
      <c r="AH530" s="36">
        <f ca="1">IF(X530,OFFSET('Todas paradas'!P$1,R530+W530-1,0),"")</f>
        <v>0</v>
      </c>
    </row>
    <row r="531" spans="11:34" x14ac:dyDescent="0.25">
      <c r="K531" s="36">
        <f t="shared" si="136"/>
        <v>529</v>
      </c>
      <c r="L531" s="36">
        <f t="shared" ca="1" si="143"/>
        <v>510</v>
      </c>
      <c r="M531" s="38">
        <f t="shared" ca="1" si="137"/>
        <v>2</v>
      </c>
      <c r="N531" s="38">
        <f t="shared" ca="1" si="138"/>
        <v>20</v>
      </c>
      <c r="O531" s="36">
        <f t="shared" ca="1" si="139"/>
        <v>0</v>
      </c>
      <c r="P531" s="36">
        <f t="shared" ca="1" si="140"/>
        <v>7</v>
      </c>
      <c r="Q531" s="36">
        <f t="shared" ca="1" si="141"/>
        <v>20</v>
      </c>
      <c r="R531" s="36">
        <f t="shared" ca="1" si="144"/>
        <v>248</v>
      </c>
      <c r="S531" s="36">
        <f t="shared" ca="1" si="145"/>
        <v>15</v>
      </c>
      <c r="T531" s="36">
        <f t="shared" ca="1" si="146"/>
        <v>8</v>
      </c>
      <c r="U531" s="36">
        <f t="shared" ca="1" si="142"/>
        <v>8</v>
      </c>
      <c r="V531" s="39"/>
      <c r="W531" s="38">
        <f t="shared" ca="1" si="132"/>
        <v>1</v>
      </c>
      <c r="X531" s="38">
        <f t="shared" ca="1" si="133"/>
        <v>1</v>
      </c>
      <c r="Y531" s="38">
        <f t="shared" ca="1" si="135"/>
        <v>0</v>
      </c>
      <c r="Z531" s="38">
        <f t="shared" ca="1" si="134"/>
        <v>2</v>
      </c>
      <c r="AA531" s="38"/>
      <c r="AB531" s="36" t="str">
        <f t="shared" ca="1" si="147"/>
        <v>Rutas_Habituales_MTN</v>
      </c>
      <c r="AC531" t="str">
        <f ca="1">SUBSTITUTE(OFFSET('Todas paradas'!K$1,R531+W531-1,0),"/","_")</f>
        <v>Ruta 6_20</v>
      </c>
      <c r="AD531" t="str">
        <f ca="1">IF(X531,OFFSET('Todas paradas'!L$1,R531+W531-1,0),OFFSET('Todas paradas'!Q$1,R531+W531-1,0))</f>
        <v>Pablo Ruiz Picasso (esq. Emilia Pardo Bazán)</v>
      </c>
      <c r="AE531" s="36" t="str">
        <f ca="1">IF(X531,OFFSET('Todas paradas'!M$1,R531+W531-1,0),"")</f>
        <v>05:00</v>
      </c>
      <c r="AF531" s="36" t="str">
        <f ca="1">IF(X531,OFFSET('Todas paradas'!N$1,R531+W531-1,0),"")</f>
        <v>12:58</v>
      </c>
      <c r="AG531" s="36" t="str">
        <f ca="1">IF(X531,OFFSET('Todas paradas'!O$1,R531+W531-1,0),"")</f>
        <v>20:58</v>
      </c>
      <c r="AH531" s="36">
        <f ca="1">IF(X531,OFFSET('Todas paradas'!P$1,R531+W531-1,0),"")</f>
        <v>0</v>
      </c>
    </row>
    <row r="532" spans="11:34" x14ac:dyDescent="0.25">
      <c r="K532" s="36">
        <f t="shared" si="136"/>
        <v>530</v>
      </c>
      <c r="L532" s="36">
        <f t="shared" ca="1" si="143"/>
        <v>511</v>
      </c>
      <c r="M532" s="38">
        <f t="shared" ca="1" si="137"/>
        <v>3</v>
      </c>
      <c r="N532" s="38">
        <f t="shared" ca="1" si="138"/>
        <v>20</v>
      </c>
      <c r="O532" s="36">
        <f t="shared" ca="1" si="139"/>
        <v>0</v>
      </c>
      <c r="P532" s="36">
        <f t="shared" ca="1" si="140"/>
        <v>7</v>
      </c>
      <c r="Q532" s="36">
        <f t="shared" ca="1" si="141"/>
        <v>20</v>
      </c>
      <c r="R532" s="36">
        <f t="shared" ca="1" si="144"/>
        <v>248</v>
      </c>
      <c r="S532" s="36">
        <f t="shared" ca="1" si="145"/>
        <v>15</v>
      </c>
      <c r="T532" s="36">
        <f t="shared" ca="1" si="146"/>
        <v>8</v>
      </c>
      <c r="U532" s="36">
        <f t="shared" ca="1" si="142"/>
        <v>8</v>
      </c>
      <c r="V532" s="39"/>
      <c r="W532" s="38">
        <f t="shared" ca="1" si="132"/>
        <v>2</v>
      </c>
      <c r="X532" s="38">
        <f t="shared" ca="1" si="133"/>
        <v>1</v>
      </c>
      <c r="Y532" s="38">
        <f t="shared" ca="1" si="135"/>
        <v>0</v>
      </c>
      <c r="Z532" s="38">
        <f t="shared" ca="1" si="134"/>
        <v>3</v>
      </c>
      <c r="AA532" s="38"/>
      <c r="AB532" s="36" t="str">
        <f t="shared" ca="1" si="147"/>
        <v>Rutas_Habituales_MTN</v>
      </c>
      <c r="AC532" t="str">
        <f ca="1">SUBSTITUTE(OFFSET('Todas paradas'!K$1,R532+W532-1,0),"/","_")</f>
        <v>Ruta 6_20</v>
      </c>
      <c r="AD532" t="str">
        <f ca="1">IF(X532,OFFSET('Todas paradas'!L$1,R532+W532-1,0),OFFSET('Todas paradas'!Q$1,R532+W532-1,0))</f>
        <v>Gómez de Avellaneda (esq. Saiz de Otero - Pd. Bus)</v>
      </c>
      <c r="AE532" s="36" t="str">
        <f ca="1">IF(X532,OFFSET('Todas paradas'!M$1,R532+W532-1,0),"")</f>
        <v>05:01</v>
      </c>
      <c r="AF532" s="36" t="str">
        <f ca="1">IF(X532,OFFSET('Todas paradas'!N$1,R532+W532-1,0),"")</f>
        <v>12:59</v>
      </c>
      <c r="AG532" s="36" t="str">
        <f ca="1">IF(X532,OFFSET('Todas paradas'!O$1,R532+W532-1,0),"")</f>
        <v>20:59</v>
      </c>
      <c r="AH532" s="36">
        <f ca="1">IF(X532,OFFSET('Todas paradas'!P$1,R532+W532-1,0),"")</f>
        <v>0</v>
      </c>
    </row>
    <row r="533" spans="11:34" x14ac:dyDescent="0.25">
      <c r="K533" s="36">
        <f t="shared" si="136"/>
        <v>531</v>
      </c>
      <c r="L533" s="36">
        <f t="shared" ca="1" si="143"/>
        <v>512</v>
      </c>
      <c r="M533" s="38">
        <f t="shared" ca="1" si="137"/>
        <v>4</v>
      </c>
      <c r="N533" s="38">
        <f t="shared" ca="1" si="138"/>
        <v>20</v>
      </c>
      <c r="O533" s="36">
        <f t="shared" ca="1" si="139"/>
        <v>0</v>
      </c>
      <c r="P533" s="36">
        <f t="shared" ca="1" si="140"/>
        <v>7</v>
      </c>
      <c r="Q533" s="36">
        <f t="shared" ca="1" si="141"/>
        <v>20</v>
      </c>
      <c r="R533" s="36">
        <f t="shared" ca="1" si="144"/>
        <v>248</v>
      </c>
      <c r="S533" s="36">
        <f t="shared" ca="1" si="145"/>
        <v>15</v>
      </c>
      <c r="T533" s="36">
        <f t="shared" ca="1" si="146"/>
        <v>8</v>
      </c>
      <c r="U533" s="36">
        <f t="shared" ca="1" si="142"/>
        <v>8</v>
      </c>
      <c r="V533" s="39"/>
      <c r="W533" s="38">
        <f t="shared" ca="1" si="132"/>
        <v>3</v>
      </c>
      <c r="X533" s="38">
        <f t="shared" ca="1" si="133"/>
        <v>1</v>
      </c>
      <c r="Y533" s="38">
        <f t="shared" ca="1" si="135"/>
        <v>0</v>
      </c>
      <c r="Z533" s="38">
        <f t="shared" ca="1" si="134"/>
        <v>4</v>
      </c>
      <c r="AA533" s="38"/>
      <c r="AB533" s="36" t="str">
        <f t="shared" ca="1" si="147"/>
        <v>Rutas_Habituales_MTN</v>
      </c>
      <c r="AC533" t="str">
        <f ca="1">SUBSTITUTE(OFFSET('Todas paradas'!K$1,R533+W533-1,0),"/","_")</f>
        <v>Ruta 6_20</v>
      </c>
      <c r="AD533" t="str">
        <f ca="1">IF(X533,OFFSET('Todas paradas'!L$1,R533+W533-1,0),OFFSET('Todas paradas'!Q$1,R533+W533-1,0))</f>
        <v>Gómez de Avellaneda, nº 23 (Pd. Bus)</v>
      </c>
      <c r="AE533" s="36" t="str">
        <f ca="1">IF(X533,OFFSET('Todas paradas'!M$1,R533+W533-1,0),"")</f>
        <v>05:02</v>
      </c>
      <c r="AF533" s="36" t="str">
        <f ca="1">IF(X533,OFFSET('Todas paradas'!N$1,R533+W533-1,0),"")</f>
        <v>13:00</v>
      </c>
      <c r="AG533" s="36" t="str">
        <f ca="1">IF(X533,OFFSET('Todas paradas'!O$1,R533+W533-1,0),"")</f>
        <v>21:00</v>
      </c>
      <c r="AH533" s="36">
        <f ca="1">IF(X533,OFFSET('Todas paradas'!P$1,R533+W533-1,0),"")</f>
        <v>0</v>
      </c>
    </row>
    <row r="534" spans="11:34" x14ac:dyDescent="0.25">
      <c r="K534" s="36">
        <f t="shared" si="136"/>
        <v>532</v>
      </c>
      <c r="L534" s="36">
        <f t="shared" ca="1" si="143"/>
        <v>513</v>
      </c>
      <c r="M534" s="38">
        <f t="shared" ca="1" si="137"/>
        <v>5</v>
      </c>
      <c r="N534" s="38">
        <f t="shared" ca="1" si="138"/>
        <v>20</v>
      </c>
      <c r="O534" s="36">
        <f t="shared" ca="1" si="139"/>
        <v>0</v>
      </c>
      <c r="P534" s="36">
        <f t="shared" ca="1" si="140"/>
        <v>7</v>
      </c>
      <c r="Q534" s="36">
        <f t="shared" ca="1" si="141"/>
        <v>20</v>
      </c>
      <c r="R534" s="36">
        <f t="shared" ca="1" si="144"/>
        <v>248</v>
      </c>
      <c r="S534" s="36">
        <f t="shared" ca="1" si="145"/>
        <v>15</v>
      </c>
      <c r="T534" s="36">
        <f t="shared" ca="1" si="146"/>
        <v>8</v>
      </c>
      <c r="U534" s="36">
        <f t="shared" ca="1" si="142"/>
        <v>8</v>
      </c>
      <c r="V534" s="39"/>
      <c r="W534" s="38">
        <f t="shared" ca="1" si="132"/>
        <v>4</v>
      </c>
      <c r="X534" s="38">
        <f t="shared" ca="1" si="133"/>
        <v>1</v>
      </c>
      <c r="Y534" s="38">
        <f t="shared" ca="1" si="135"/>
        <v>0</v>
      </c>
      <c r="Z534" s="38">
        <f t="shared" ca="1" si="134"/>
        <v>5</v>
      </c>
      <c r="AA534" s="38"/>
      <c r="AB534" s="36" t="str">
        <f t="shared" ca="1" si="147"/>
        <v>Rutas_Habituales_MTN</v>
      </c>
      <c r="AC534" t="str">
        <f ca="1">SUBSTITUTE(OFFSET('Todas paradas'!K$1,R534+W534-1,0),"/","_")</f>
        <v>Ruta 6_20</v>
      </c>
      <c r="AD534" t="str">
        <f ca="1">IF(X534,OFFSET('Todas paradas'!L$1,R534+W534-1,0),OFFSET('Todas paradas'!Q$1,R534+W534-1,0))</f>
        <v>Cambio sentido M. Zambrano/G. Avellaneda (paso cebra)</v>
      </c>
      <c r="AE534" s="36" t="str">
        <f ca="1">IF(X534,OFFSET('Todas paradas'!M$1,R534+W534-1,0),"")</f>
        <v>05:03</v>
      </c>
      <c r="AF534" s="36" t="str">
        <f ca="1">IF(X534,OFFSET('Todas paradas'!N$1,R534+W534-1,0),"")</f>
        <v>13:01</v>
      </c>
      <c r="AG534" s="36" t="str">
        <f ca="1">IF(X534,OFFSET('Todas paradas'!O$1,R534+W534-1,0),"")</f>
        <v>21:01</v>
      </c>
      <c r="AH534" s="36">
        <f ca="1">IF(X534,OFFSET('Todas paradas'!P$1,R534+W534-1,0),"")</f>
        <v>0</v>
      </c>
    </row>
    <row r="535" spans="11:34" x14ac:dyDescent="0.25">
      <c r="K535" s="36">
        <f t="shared" si="136"/>
        <v>533</v>
      </c>
      <c r="L535" s="36">
        <f t="shared" ca="1" si="143"/>
        <v>514</v>
      </c>
      <c r="M535" s="38">
        <f t="shared" ca="1" si="137"/>
        <v>6</v>
      </c>
      <c r="N535" s="38">
        <f t="shared" ca="1" si="138"/>
        <v>20</v>
      </c>
      <c r="O535" s="36">
        <f t="shared" ca="1" si="139"/>
        <v>0</v>
      </c>
      <c r="P535" s="36">
        <f t="shared" ca="1" si="140"/>
        <v>7</v>
      </c>
      <c r="Q535" s="36">
        <f t="shared" ca="1" si="141"/>
        <v>20</v>
      </c>
      <c r="R535" s="36">
        <f t="shared" ca="1" si="144"/>
        <v>248</v>
      </c>
      <c r="S535" s="36">
        <f t="shared" ca="1" si="145"/>
        <v>15</v>
      </c>
      <c r="T535" s="36">
        <f t="shared" ca="1" si="146"/>
        <v>8</v>
      </c>
      <c r="U535" s="36">
        <f t="shared" ca="1" si="142"/>
        <v>8</v>
      </c>
      <c r="V535" s="39"/>
      <c r="W535" s="38">
        <f t="shared" ca="1" si="132"/>
        <v>5</v>
      </c>
      <c r="X535" s="38">
        <f t="shared" ca="1" si="133"/>
        <v>1</v>
      </c>
      <c r="Y535" s="38">
        <f t="shared" ca="1" si="135"/>
        <v>0</v>
      </c>
      <c r="Z535" s="38">
        <f t="shared" ca="1" si="134"/>
        <v>6</v>
      </c>
      <c r="AA535" s="38"/>
      <c r="AB535" s="36" t="str">
        <f t="shared" ca="1" si="147"/>
        <v>Rutas_Habituales_MTN</v>
      </c>
      <c r="AC535" t="str">
        <f ca="1">SUBSTITUTE(OFFSET('Todas paradas'!K$1,R535+W535-1,0),"/","_")</f>
        <v>Ruta 6_20</v>
      </c>
      <c r="AD535" t="str">
        <f ca="1">IF(X535,OFFSET('Todas paradas'!L$1,R535+W535-1,0),OFFSET('Todas paradas'!Q$1,R535+W535-1,0))</f>
        <v>María Zambrano (León Felipe - Pd. Bus)</v>
      </c>
      <c r="AE535" s="36" t="str">
        <f ca="1">IF(X535,OFFSET('Todas paradas'!M$1,R535+W535-1,0),"")</f>
        <v>05:04</v>
      </c>
      <c r="AF535" s="36" t="str">
        <f ca="1">IF(X535,OFFSET('Todas paradas'!N$1,R535+W535-1,0),"")</f>
        <v>13:02</v>
      </c>
      <c r="AG535" s="36" t="str">
        <f ca="1">IF(X535,OFFSET('Todas paradas'!O$1,R535+W535-1,0),"")</f>
        <v>21:02</v>
      </c>
      <c r="AH535" s="36">
        <f ca="1">IF(X535,OFFSET('Todas paradas'!P$1,R535+W535-1,0),"")</f>
        <v>0</v>
      </c>
    </row>
    <row r="536" spans="11:34" x14ac:dyDescent="0.25">
      <c r="K536" s="36">
        <f t="shared" si="136"/>
        <v>534</v>
      </c>
      <c r="L536" s="36">
        <f t="shared" ca="1" si="143"/>
        <v>515</v>
      </c>
      <c r="M536" s="38">
        <f t="shared" ca="1" si="137"/>
        <v>7</v>
      </c>
      <c r="N536" s="38">
        <f t="shared" ca="1" si="138"/>
        <v>20</v>
      </c>
      <c r="O536" s="36">
        <f t="shared" ca="1" si="139"/>
        <v>0</v>
      </c>
      <c r="P536" s="36">
        <f t="shared" ca="1" si="140"/>
        <v>7</v>
      </c>
      <c r="Q536" s="36">
        <f t="shared" ca="1" si="141"/>
        <v>20</v>
      </c>
      <c r="R536" s="36">
        <f t="shared" ca="1" si="144"/>
        <v>248</v>
      </c>
      <c r="S536" s="36">
        <f t="shared" ca="1" si="145"/>
        <v>15</v>
      </c>
      <c r="T536" s="36">
        <f t="shared" ca="1" si="146"/>
        <v>8</v>
      </c>
      <c r="U536" s="36">
        <f t="shared" ca="1" si="142"/>
        <v>8</v>
      </c>
      <c r="V536" s="39"/>
      <c r="W536" s="38">
        <f t="shared" ca="1" si="132"/>
        <v>6</v>
      </c>
      <c r="X536" s="38">
        <f t="shared" ca="1" si="133"/>
        <v>1</v>
      </c>
      <c r="Y536" s="38">
        <f t="shared" ca="1" si="135"/>
        <v>0</v>
      </c>
      <c r="Z536" s="38">
        <f t="shared" ca="1" si="134"/>
        <v>7</v>
      </c>
      <c r="AA536" s="38"/>
      <c r="AB536" s="36" t="str">
        <f t="shared" ca="1" si="147"/>
        <v>Rutas_Habituales_MTN</v>
      </c>
      <c r="AC536" t="str">
        <f ca="1">SUBSTITUTE(OFFSET('Todas paradas'!K$1,R536+W536-1,0),"/","_")</f>
        <v>Ruta 6_20</v>
      </c>
      <c r="AD536" t="str">
        <f ca="1">IF(X536,OFFSET('Todas paradas'!L$1,R536+W536-1,0),OFFSET('Todas paradas'!Q$1,R536+W536-1,0))</f>
        <v>María Zambrano (Pablo Neruda - Pd. Bus)</v>
      </c>
      <c r="AE536" s="36" t="str">
        <f ca="1">IF(X536,OFFSET('Todas paradas'!M$1,R536+W536-1,0),"")</f>
        <v>05:05</v>
      </c>
      <c r="AF536" s="36" t="str">
        <f ca="1">IF(X536,OFFSET('Todas paradas'!N$1,R536+W536-1,0),"")</f>
        <v>13:03</v>
      </c>
      <c r="AG536" s="36" t="str">
        <f ca="1">IF(X536,OFFSET('Todas paradas'!O$1,R536+W536-1,0),"")</f>
        <v>21:03</v>
      </c>
      <c r="AH536" s="36">
        <f ca="1">IF(X536,OFFSET('Todas paradas'!P$1,R536+W536-1,0),"")</f>
        <v>0</v>
      </c>
    </row>
    <row r="537" spans="11:34" x14ac:dyDescent="0.25">
      <c r="K537" s="36">
        <f t="shared" si="136"/>
        <v>535</v>
      </c>
      <c r="L537" s="36">
        <f t="shared" ca="1" si="143"/>
        <v>516</v>
      </c>
      <c r="M537" s="38">
        <f t="shared" ca="1" si="137"/>
        <v>8</v>
      </c>
      <c r="N537" s="38">
        <f t="shared" ca="1" si="138"/>
        <v>20</v>
      </c>
      <c r="O537" s="36">
        <f t="shared" ca="1" si="139"/>
        <v>0</v>
      </c>
      <c r="P537" s="36">
        <f t="shared" ca="1" si="140"/>
        <v>7</v>
      </c>
      <c r="Q537" s="36">
        <f t="shared" ca="1" si="141"/>
        <v>20</v>
      </c>
      <c r="R537" s="36">
        <f t="shared" ca="1" si="144"/>
        <v>248</v>
      </c>
      <c r="S537" s="36">
        <f t="shared" ca="1" si="145"/>
        <v>15</v>
      </c>
      <c r="T537" s="36">
        <f t="shared" ca="1" si="146"/>
        <v>8</v>
      </c>
      <c r="U537" s="36">
        <f t="shared" ca="1" si="142"/>
        <v>8</v>
      </c>
      <c r="V537" s="39"/>
      <c r="W537" s="38">
        <f t="shared" ca="1" si="132"/>
        <v>7</v>
      </c>
      <c r="X537" s="38">
        <f t="shared" ca="1" si="133"/>
        <v>1</v>
      </c>
      <c r="Y537" s="38">
        <f t="shared" ca="1" si="135"/>
        <v>0</v>
      </c>
      <c r="Z537" s="38">
        <f t="shared" ca="1" si="134"/>
        <v>8</v>
      </c>
      <c r="AA537" s="38"/>
      <c r="AB537" s="36" t="str">
        <f t="shared" ca="1" si="147"/>
        <v>Rutas_Habituales_MTN</v>
      </c>
      <c r="AC537" t="str">
        <f ca="1">SUBSTITUTE(OFFSET('Todas paradas'!K$1,R537+W537-1,0),"/","_")</f>
        <v>Ruta 6_20</v>
      </c>
      <c r="AD537" t="str">
        <f ca="1">IF(X537,OFFSET('Todas paradas'!L$1,R537+W537-1,0),OFFSET('Todas paradas'!Q$1,R537+W537-1,0))</f>
        <v>Opel Planta en Figueruelas</v>
      </c>
      <c r="AE537" s="36" t="str">
        <f ca="1">IF(X537,OFFSET('Todas paradas'!M$1,R537+W537-1,0),"")</f>
        <v>05:30</v>
      </c>
      <c r="AF537" s="36" t="str">
        <f ca="1">IF(X537,OFFSET('Todas paradas'!N$1,R537+W537-1,0),"")</f>
        <v>13:30</v>
      </c>
      <c r="AG537" s="36" t="str">
        <f ca="1">IF(X537,OFFSET('Todas paradas'!O$1,R537+W537-1,0),"")</f>
        <v>21:30</v>
      </c>
      <c r="AH537" s="36">
        <f ca="1">IF(X537,OFFSET('Todas paradas'!P$1,R537+W537-1,0),"")</f>
        <v>0</v>
      </c>
    </row>
    <row r="538" spans="11:34" x14ac:dyDescent="0.25">
      <c r="K538" s="36">
        <f t="shared" si="136"/>
        <v>536</v>
      </c>
      <c r="L538" s="36">
        <f t="shared" ca="1" si="143"/>
        <v>517</v>
      </c>
      <c r="M538" s="38">
        <f t="shared" ca="1" si="137"/>
        <v>9</v>
      </c>
      <c r="N538" s="38">
        <f t="shared" ca="1" si="138"/>
        <v>20</v>
      </c>
      <c r="O538" s="36">
        <f t="shared" ca="1" si="139"/>
        <v>0</v>
      </c>
      <c r="P538" s="36">
        <f t="shared" ca="1" si="140"/>
        <v>7</v>
      </c>
      <c r="Q538" s="36">
        <f t="shared" ca="1" si="141"/>
        <v>20</v>
      </c>
      <c r="R538" s="36">
        <f t="shared" ca="1" si="144"/>
        <v>248</v>
      </c>
      <c r="S538" s="36">
        <f t="shared" ca="1" si="145"/>
        <v>15</v>
      </c>
      <c r="T538" s="36">
        <f t="shared" ca="1" si="146"/>
        <v>8</v>
      </c>
      <c r="U538" s="36">
        <f t="shared" ca="1" si="142"/>
        <v>8</v>
      </c>
      <c r="V538" s="39"/>
      <c r="W538" s="38">
        <f t="shared" ca="1" si="132"/>
        <v>1</v>
      </c>
      <c r="X538" s="38">
        <f t="shared" ca="1" si="133"/>
        <v>0</v>
      </c>
      <c r="Y538" s="38">
        <f t="shared" ca="1" si="135"/>
        <v>1</v>
      </c>
      <c r="Z538" s="38">
        <f t="shared" ca="1" si="134"/>
        <v>9</v>
      </c>
      <c r="AA538" s="38"/>
      <c r="AB538" s="36" t="str">
        <f t="shared" ca="1" si="147"/>
        <v>Rutas_Habituales_MTN</v>
      </c>
      <c r="AC538" t="str">
        <f ca="1">SUBSTITUTE(OFFSET('Todas paradas'!K$1,R538+W538-1,0),"/","_")</f>
        <v>Ruta 6_20</v>
      </c>
      <c r="AD538" t="str">
        <f ca="1">IF(X538,OFFSET('Todas paradas'!L$1,R538+W538-1,0),OFFSET('Todas paradas'!Q$1,R538+W538-1,0))</f>
        <v>Opel Planta en Figueruelas</v>
      </c>
      <c r="AE538" s="36" t="str">
        <f ca="1">IF(X538,OFFSET('Todas paradas'!M$1,R538+W538-1,0),"")</f>
        <v/>
      </c>
      <c r="AF538" s="36" t="str">
        <f ca="1">IF(X538,OFFSET('Todas paradas'!N$1,R538+W538-1,0),"")</f>
        <v/>
      </c>
      <c r="AG538" s="36" t="str">
        <f ca="1">IF(X538,OFFSET('Todas paradas'!O$1,R538+W538-1,0),"")</f>
        <v/>
      </c>
      <c r="AH538" s="36" t="str">
        <f ca="1">IF(X538,OFFSET('Todas paradas'!P$1,R538+W538-1,0),"")</f>
        <v/>
      </c>
    </row>
    <row r="539" spans="11:34" x14ac:dyDescent="0.25">
      <c r="K539" s="36">
        <f t="shared" si="136"/>
        <v>537</v>
      </c>
      <c r="L539" s="36">
        <f t="shared" ca="1" si="143"/>
        <v>518</v>
      </c>
      <c r="M539" s="38">
        <f t="shared" ca="1" si="137"/>
        <v>10</v>
      </c>
      <c r="N539" s="38">
        <f t="shared" ca="1" si="138"/>
        <v>20</v>
      </c>
      <c r="O539" s="36">
        <f t="shared" ca="1" si="139"/>
        <v>0</v>
      </c>
      <c r="P539" s="36">
        <f t="shared" ca="1" si="140"/>
        <v>7</v>
      </c>
      <c r="Q539" s="36">
        <f t="shared" ca="1" si="141"/>
        <v>20</v>
      </c>
      <c r="R539" s="36">
        <f t="shared" ca="1" si="144"/>
        <v>248</v>
      </c>
      <c r="S539" s="36">
        <f t="shared" ca="1" si="145"/>
        <v>15</v>
      </c>
      <c r="T539" s="36">
        <f t="shared" ca="1" si="146"/>
        <v>8</v>
      </c>
      <c r="U539" s="36">
        <f t="shared" ca="1" si="142"/>
        <v>8</v>
      </c>
      <c r="V539" s="39"/>
      <c r="W539" s="38">
        <f t="shared" ca="1" si="132"/>
        <v>2</v>
      </c>
      <c r="X539" s="38">
        <f t="shared" ca="1" si="133"/>
        <v>0</v>
      </c>
      <c r="Y539" s="38">
        <f t="shared" ca="1" si="135"/>
        <v>1</v>
      </c>
      <c r="Z539" s="38">
        <f t="shared" ca="1" si="134"/>
        <v>10</v>
      </c>
      <c r="AA539" s="38"/>
      <c r="AB539" s="36" t="str">
        <f t="shared" ca="1" si="147"/>
        <v>Rutas_Habituales_MTN</v>
      </c>
      <c r="AC539" t="str">
        <f ca="1">SUBSTITUTE(OFFSET('Todas paradas'!K$1,R539+W539-1,0),"/","_")</f>
        <v>Ruta 6_20</v>
      </c>
      <c r="AD539" t="str">
        <f ca="1">IF(X539,OFFSET('Todas paradas'!L$1,R539+W539-1,0),OFFSET('Todas paradas'!Q$1,R539+W539-1,0))</f>
        <v>Pablo Ruiz Picasso (esq. Emilia Pardo Bazán)</v>
      </c>
      <c r="AE539" s="36" t="str">
        <f ca="1">IF(X539,OFFSET('Todas paradas'!M$1,R539+W539-1,0),"")</f>
        <v/>
      </c>
      <c r="AF539" s="36" t="str">
        <f ca="1">IF(X539,OFFSET('Todas paradas'!N$1,R539+W539-1,0),"")</f>
        <v/>
      </c>
      <c r="AG539" s="36" t="str">
        <f ca="1">IF(X539,OFFSET('Todas paradas'!O$1,R539+W539-1,0),"")</f>
        <v/>
      </c>
      <c r="AH539" s="36" t="str">
        <f ca="1">IF(X539,OFFSET('Todas paradas'!P$1,R539+W539-1,0),"")</f>
        <v/>
      </c>
    </row>
    <row r="540" spans="11:34" x14ac:dyDescent="0.25">
      <c r="K540" s="36">
        <f t="shared" si="136"/>
        <v>538</v>
      </c>
      <c r="L540" s="36">
        <f t="shared" ca="1" si="143"/>
        <v>519</v>
      </c>
      <c r="M540" s="38">
        <f t="shared" ca="1" si="137"/>
        <v>11</v>
      </c>
      <c r="N540" s="38">
        <f t="shared" ca="1" si="138"/>
        <v>20</v>
      </c>
      <c r="O540" s="36">
        <f t="shared" ca="1" si="139"/>
        <v>0</v>
      </c>
      <c r="P540" s="36">
        <f t="shared" ca="1" si="140"/>
        <v>7</v>
      </c>
      <c r="Q540" s="36">
        <f t="shared" ca="1" si="141"/>
        <v>20</v>
      </c>
      <c r="R540" s="36">
        <f t="shared" ca="1" si="144"/>
        <v>248</v>
      </c>
      <c r="S540" s="36">
        <f t="shared" ca="1" si="145"/>
        <v>15</v>
      </c>
      <c r="T540" s="36">
        <f t="shared" ca="1" si="146"/>
        <v>8</v>
      </c>
      <c r="U540" s="36">
        <f t="shared" ca="1" si="142"/>
        <v>8</v>
      </c>
      <c r="V540" s="39"/>
      <c r="W540" s="38">
        <f t="shared" ca="1" si="132"/>
        <v>3</v>
      </c>
      <c r="X540" s="38">
        <f t="shared" ca="1" si="133"/>
        <v>0</v>
      </c>
      <c r="Y540" s="38">
        <f t="shared" ca="1" si="135"/>
        <v>1</v>
      </c>
      <c r="Z540" s="38">
        <f t="shared" ca="1" si="134"/>
        <v>11</v>
      </c>
      <c r="AA540" s="38"/>
      <c r="AB540" s="36" t="str">
        <f t="shared" ca="1" si="147"/>
        <v>Rutas_Habituales_MTN</v>
      </c>
      <c r="AC540" t="str">
        <f ca="1">SUBSTITUTE(OFFSET('Todas paradas'!K$1,R540+W540-1,0),"/","_")</f>
        <v>Ruta 6_20</v>
      </c>
      <c r="AD540" t="str">
        <f ca="1">IF(X540,OFFSET('Todas paradas'!L$1,R540+W540-1,0),OFFSET('Todas paradas'!Q$1,R540+W540-1,0))</f>
        <v>Gómez de Avellaneda (esq. Saiz de Otero - Pd. Bus)</v>
      </c>
      <c r="AE540" s="36" t="str">
        <f ca="1">IF(X540,OFFSET('Todas paradas'!M$1,R540+W540-1,0),"")</f>
        <v/>
      </c>
      <c r="AF540" s="36" t="str">
        <f ca="1">IF(X540,OFFSET('Todas paradas'!N$1,R540+W540-1,0),"")</f>
        <v/>
      </c>
      <c r="AG540" s="36" t="str">
        <f ca="1">IF(X540,OFFSET('Todas paradas'!O$1,R540+W540-1,0),"")</f>
        <v/>
      </c>
      <c r="AH540" s="36" t="str">
        <f ca="1">IF(X540,OFFSET('Todas paradas'!P$1,R540+W540-1,0),"")</f>
        <v/>
      </c>
    </row>
    <row r="541" spans="11:34" x14ac:dyDescent="0.25">
      <c r="K541" s="36">
        <f t="shared" si="136"/>
        <v>539</v>
      </c>
      <c r="L541" s="36">
        <f t="shared" ca="1" si="143"/>
        <v>520</v>
      </c>
      <c r="M541" s="38">
        <f t="shared" ca="1" si="137"/>
        <v>12</v>
      </c>
      <c r="N541" s="38">
        <f t="shared" ca="1" si="138"/>
        <v>20</v>
      </c>
      <c r="O541" s="36">
        <f t="shared" ca="1" si="139"/>
        <v>0</v>
      </c>
      <c r="P541" s="36">
        <f t="shared" ca="1" si="140"/>
        <v>7</v>
      </c>
      <c r="Q541" s="36">
        <f t="shared" ca="1" si="141"/>
        <v>20</v>
      </c>
      <c r="R541" s="36">
        <f t="shared" ca="1" si="144"/>
        <v>248</v>
      </c>
      <c r="S541" s="36">
        <f t="shared" ca="1" si="145"/>
        <v>15</v>
      </c>
      <c r="T541" s="36">
        <f t="shared" ca="1" si="146"/>
        <v>8</v>
      </c>
      <c r="U541" s="36">
        <f t="shared" ca="1" si="142"/>
        <v>8</v>
      </c>
      <c r="V541" s="39"/>
      <c r="W541" s="38">
        <f t="shared" ref="W541:W604" ca="1" si="148">IF(N541&lt;&gt;N540,0,IF(X541,W540+1,IF(AND(Y541,NOT(Y540)),1,IF(Y541,W540+1))))</f>
        <v>4</v>
      </c>
      <c r="X541" s="38">
        <f t="shared" ref="X541:X604" ca="1" si="149">IF(Z541&lt;=T541,1,0)</f>
        <v>0</v>
      </c>
      <c r="Y541" s="38">
        <f t="shared" ca="1" si="135"/>
        <v>1</v>
      </c>
      <c r="Z541" s="38">
        <f t="shared" ref="Z541:Z604" ca="1" si="150">IF(O540,1,Z540+1)</f>
        <v>12</v>
      </c>
      <c r="AA541" s="38"/>
      <c r="AB541" s="36" t="str">
        <f t="shared" ca="1" si="147"/>
        <v>Rutas_Habituales_MTN</v>
      </c>
      <c r="AC541" t="str">
        <f ca="1">SUBSTITUTE(OFFSET('Todas paradas'!K$1,R541+W541-1,0),"/","_")</f>
        <v>Ruta 6_20</v>
      </c>
      <c r="AD541" t="str">
        <f ca="1">IF(X541,OFFSET('Todas paradas'!L$1,R541+W541-1,0),OFFSET('Todas paradas'!Q$1,R541+W541-1,0))</f>
        <v>Gómez de Avellaneda, nº 23 (Pd. Bus)</v>
      </c>
      <c r="AE541" s="36" t="str">
        <f ca="1">IF(X541,OFFSET('Todas paradas'!M$1,R541+W541-1,0),"")</f>
        <v/>
      </c>
      <c r="AF541" s="36" t="str">
        <f ca="1">IF(X541,OFFSET('Todas paradas'!N$1,R541+W541-1,0),"")</f>
        <v/>
      </c>
      <c r="AG541" s="36" t="str">
        <f ca="1">IF(X541,OFFSET('Todas paradas'!O$1,R541+W541-1,0),"")</f>
        <v/>
      </c>
      <c r="AH541" s="36" t="str">
        <f ca="1">IF(X541,OFFSET('Todas paradas'!P$1,R541+W541-1,0),"")</f>
        <v/>
      </c>
    </row>
    <row r="542" spans="11:34" x14ac:dyDescent="0.25">
      <c r="K542" s="36">
        <f t="shared" si="136"/>
        <v>540</v>
      </c>
      <c r="L542" s="36">
        <f t="shared" ca="1" si="143"/>
        <v>521</v>
      </c>
      <c r="M542" s="38">
        <f t="shared" ca="1" si="137"/>
        <v>13</v>
      </c>
      <c r="N542" s="38">
        <f t="shared" ca="1" si="138"/>
        <v>20</v>
      </c>
      <c r="O542" s="36">
        <f t="shared" ca="1" si="139"/>
        <v>0</v>
      </c>
      <c r="P542" s="36">
        <f t="shared" ca="1" si="140"/>
        <v>7</v>
      </c>
      <c r="Q542" s="36">
        <f t="shared" ca="1" si="141"/>
        <v>20</v>
      </c>
      <c r="R542" s="36">
        <f t="shared" ca="1" si="144"/>
        <v>248</v>
      </c>
      <c r="S542" s="36">
        <f t="shared" ca="1" si="145"/>
        <v>15</v>
      </c>
      <c r="T542" s="36">
        <f t="shared" ca="1" si="146"/>
        <v>8</v>
      </c>
      <c r="U542" s="36">
        <f t="shared" ca="1" si="142"/>
        <v>8</v>
      </c>
      <c r="V542" s="39"/>
      <c r="W542" s="38">
        <f t="shared" ca="1" si="148"/>
        <v>5</v>
      </c>
      <c r="X542" s="38">
        <f t="shared" ca="1" si="149"/>
        <v>0</v>
      </c>
      <c r="Y542" s="38">
        <f t="shared" ref="Y542:Y605" ca="1" si="151">IF(NOT(X542),1,0)</f>
        <v>1</v>
      </c>
      <c r="Z542" s="38">
        <f t="shared" ca="1" si="150"/>
        <v>13</v>
      </c>
      <c r="AA542" s="38"/>
      <c r="AB542" s="36" t="str">
        <f t="shared" ca="1" si="147"/>
        <v>Rutas_Habituales_MTN</v>
      </c>
      <c r="AC542" t="str">
        <f ca="1">SUBSTITUTE(OFFSET('Todas paradas'!K$1,R542+W542-1,0),"/","_")</f>
        <v>Ruta 6_20</v>
      </c>
      <c r="AD542" t="str">
        <f ca="1">IF(X542,OFFSET('Todas paradas'!L$1,R542+W542-1,0),OFFSET('Todas paradas'!Q$1,R542+W542-1,0))</f>
        <v>Cambio sentido M. Zambrano/G. Avellaneda (paso cebra)</v>
      </c>
      <c r="AE542" s="36" t="str">
        <f ca="1">IF(X542,OFFSET('Todas paradas'!M$1,R542+W542-1,0),"")</f>
        <v/>
      </c>
      <c r="AF542" s="36" t="str">
        <f ca="1">IF(X542,OFFSET('Todas paradas'!N$1,R542+W542-1,0),"")</f>
        <v/>
      </c>
      <c r="AG542" s="36" t="str">
        <f ca="1">IF(X542,OFFSET('Todas paradas'!O$1,R542+W542-1,0),"")</f>
        <v/>
      </c>
      <c r="AH542" s="36" t="str">
        <f ca="1">IF(X542,OFFSET('Todas paradas'!P$1,R542+W542-1,0),"")</f>
        <v/>
      </c>
    </row>
    <row r="543" spans="11:34" x14ac:dyDescent="0.25">
      <c r="K543" s="36">
        <f t="shared" si="136"/>
        <v>541</v>
      </c>
      <c r="L543" s="36">
        <f t="shared" ca="1" si="143"/>
        <v>522</v>
      </c>
      <c r="M543" s="38">
        <f t="shared" ca="1" si="137"/>
        <v>14</v>
      </c>
      <c r="N543" s="38">
        <f t="shared" ca="1" si="138"/>
        <v>20</v>
      </c>
      <c r="O543" s="36">
        <f t="shared" ca="1" si="139"/>
        <v>0</v>
      </c>
      <c r="P543" s="36">
        <f t="shared" ca="1" si="140"/>
        <v>7</v>
      </c>
      <c r="Q543" s="36">
        <f t="shared" ca="1" si="141"/>
        <v>20</v>
      </c>
      <c r="R543" s="36">
        <f t="shared" ca="1" si="144"/>
        <v>248</v>
      </c>
      <c r="S543" s="36">
        <f t="shared" ca="1" si="145"/>
        <v>15</v>
      </c>
      <c r="T543" s="36">
        <f t="shared" ca="1" si="146"/>
        <v>8</v>
      </c>
      <c r="U543" s="36">
        <f t="shared" ca="1" si="142"/>
        <v>8</v>
      </c>
      <c r="V543" s="39"/>
      <c r="W543" s="38">
        <f t="shared" ca="1" si="148"/>
        <v>6</v>
      </c>
      <c r="X543" s="38">
        <f t="shared" ca="1" si="149"/>
        <v>0</v>
      </c>
      <c r="Y543" s="38">
        <f t="shared" ca="1" si="151"/>
        <v>1</v>
      </c>
      <c r="Z543" s="38">
        <f t="shared" ca="1" si="150"/>
        <v>14</v>
      </c>
      <c r="AA543" s="38"/>
      <c r="AB543" s="36" t="str">
        <f t="shared" ca="1" si="147"/>
        <v>Rutas_Habituales_MTN</v>
      </c>
      <c r="AC543" t="str">
        <f ca="1">SUBSTITUTE(OFFSET('Todas paradas'!K$1,R543+W543-1,0),"/","_")</f>
        <v>Ruta 6_20</v>
      </c>
      <c r="AD543" t="str">
        <f ca="1">IF(X543,OFFSET('Todas paradas'!L$1,R543+W543-1,0),OFFSET('Todas paradas'!Q$1,R543+W543-1,0))</f>
        <v>María Zambrano (León Felipe - Pd. Bus)</v>
      </c>
      <c r="AE543" s="36" t="str">
        <f ca="1">IF(X543,OFFSET('Todas paradas'!M$1,R543+W543-1,0),"")</f>
        <v/>
      </c>
      <c r="AF543" s="36" t="str">
        <f ca="1">IF(X543,OFFSET('Todas paradas'!N$1,R543+W543-1,0),"")</f>
        <v/>
      </c>
      <c r="AG543" s="36" t="str">
        <f ca="1">IF(X543,OFFSET('Todas paradas'!O$1,R543+W543-1,0),"")</f>
        <v/>
      </c>
      <c r="AH543" s="36" t="str">
        <f ca="1">IF(X543,OFFSET('Todas paradas'!P$1,R543+W543-1,0),"")</f>
        <v/>
      </c>
    </row>
    <row r="544" spans="11:34" x14ac:dyDescent="0.25">
      <c r="K544" s="36">
        <f t="shared" si="136"/>
        <v>542</v>
      </c>
      <c r="L544" s="36">
        <f t="shared" ca="1" si="143"/>
        <v>523</v>
      </c>
      <c r="M544" s="38">
        <f t="shared" ca="1" si="137"/>
        <v>15</v>
      </c>
      <c r="N544" s="38">
        <f t="shared" ca="1" si="138"/>
        <v>20</v>
      </c>
      <c r="O544" s="36">
        <f t="shared" ca="1" si="139"/>
        <v>1</v>
      </c>
      <c r="P544" s="36">
        <f t="shared" ca="1" si="140"/>
        <v>7</v>
      </c>
      <c r="Q544" s="36">
        <f t="shared" ca="1" si="141"/>
        <v>20</v>
      </c>
      <c r="R544" s="36">
        <f t="shared" ca="1" si="144"/>
        <v>248</v>
      </c>
      <c r="S544" s="36">
        <f t="shared" ca="1" si="145"/>
        <v>15</v>
      </c>
      <c r="T544" s="36">
        <f t="shared" ca="1" si="146"/>
        <v>8</v>
      </c>
      <c r="U544" s="36">
        <f t="shared" ca="1" si="142"/>
        <v>8</v>
      </c>
      <c r="V544" s="39"/>
      <c r="W544" s="38">
        <f t="shared" ca="1" si="148"/>
        <v>7</v>
      </c>
      <c r="X544" s="38">
        <f t="shared" ca="1" si="149"/>
        <v>0</v>
      </c>
      <c r="Y544" s="38">
        <f t="shared" ca="1" si="151"/>
        <v>1</v>
      </c>
      <c r="Z544" s="38">
        <f t="shared" ca="1" si="150"/>
        <v>15</v>
      </c>
      <c r="AA544" s="38"/>
      <c r="AB544" s="36" t="str">
        <f t="shared" ca="1" si="147"/>
        <v>Rutas_Habituales_MTN</v>
      </c>
      <c r="AC544" t="str">
        <f ca="1">SUBSTITUTE(OFFSET('Todas paradas'!K$1,R544+W544-1,0),"/","_")</f>
        <v>Ruta 6_20</v>
      </c>
      <c r="AD544" t="str">
        <f ca="1">IF(X544,OFFSET('Todas paradas'!L$1,R544+W544-1,0),OFFSET('Todas paradas'!Q$1,R544+W544-1,0))</f>
        <v>María Zambrano (Pablo Neruda - Pd. Bus)</v>
      </c>
      <c r="AE544" s="36" t="str">
        <f ca="1">IF(X544,OFFSET('Todas paradas'!M$1,R544+W544-1,0),"")</f>
        <v/>
      </c>
      <c r="AF544" s="36" t="str">
        <f ca="1">IF(X544,OFFSET('Todas paradas'!N$1,R544+W544-1,0),"")</f>
        <v/>
      </c>
      <c r="AG544" s="36" t="str">
        <f ca="1">IF(X544,OFFSET('Todas paradas'!O$1,R544+W544-1,0),"")</f>
        <v/>
      </c>
      <c r="AH544" s="36" t="str">
        <f ca="1">IF(X544,OFFSET('Todas paradas'!P$1,R544+W544-1,0),"")</f>
        <v/>
      </c>
    </row>
    <row r="545" spans="11:34" x14ac:dyDescent="0.25">
      <c r="K545" s="36">
        <f t="shared" si="136"/>
        <v>543</v>
      </c>
      <c r="L545" s="36">
        <f t="shared" ca="1" si="143"/>
        <v>523</v>
      </c>
      <c r="M545" s="38">
        <f t="shared" ca="1" si="137"/>
        <v>1</v>
      </c>
      <c r="N545" s="38">
        <f t="shared" ca="1" si="138"/>
        <v>21</v>
      </c>
      <c r="O545" s="36">
        <f t="shared" ca="1" si="139"/>
        <v>0</v>
      </c>
      <c r="P545" s="36">
        <f t="shared" ca="1" si="140"/>
        <v>8</v>
      </c>
      <c r="Q545" s="36">
        <f t="shared" ca="1" si="141"/>
        <v>20</v>
      </c>
      <c r="R545" s="36">
        <f t="shared" ca="1" si="144"/>
        <v>256</v>
      </c>
      <c r="S545" s="36">
        <f t="shared" ca="1" si="145"/>
        <v>17</v>
      </c>
      <c r="T545" s="36">
        <f t="shared" ca="1" si="146"/>
        <v>9</v>
      </c>
      <c r="U545" s="36">
        <f t="shared" ca="1" si="142"/>
        <v>6</v>
      </c>
      <c r="V545" s="39"/>
      <c r="W545" s="38">
        <f t="shared" ca="1" si="148"/>
        <v>0</v>
      </c>
      <c r="X545" s="38">
        <f t="shared" ca="1" si="149"/>
        <v>1</v>
      </c>
      <c r="Y545" s="38">
        <f t="shared" ca="1" si="151"/>
        <v>0</v>
      </c>
      <c r="Z545" s="38">
        <f t="shared" ca="1" si="150"/>
        <v>1</v>
      </c>
      <c r="AA545" s="38"/>
      <c r="AB545" s="36" t="str">
        <f t="shared" ca="1" si="147"/>
        <v>Rutas_Habituales_MTN</v>
      </c>
      <c r="AC545" t="str">
        <f ca="1">SUBSTITUTE(OFFSET('Todas paradas'!K$1,R545+W545-1,0),"/","_")</f>
        <v>Ruta 7_20</v>
      </c>
      <c r="AD545" t="str">
        <f ca="1">IF(X545,OFFSET('Todas paradas'!L$1,R545+W545-1,0),OFFSET('Todas paradas'!Q$1,R545+W545-1,0))</f>
        <v>Ruta 7/20</v>
      </c>
      <c r="AE545" s="36" t="str">
        <f ca="1">IF(X545,OFFSET('Todas paradas'!M$1,R545+W545-1,0),"")</f>
        <v/>
      </c>
      <c r="AF545" s="36" t="str">
        <f ca="1">IF(X545,OFFSET('Todas paradas'!N$1,R545+W545-1,0),"")</f>
        <v/>
      </c>
      <c r="AG545" s="36" t="str">
        <f ca="1">IF(X545,OFFSET('Todas paradas'!O$1,R545+W545-1,0),"")</f>
        <v/>
      </c>
      <c r="AH545" s="36">
        <f ca="1">IF(X545,OFFSET('Todas paradas'!P$1,R545+W545-1,0),"")</f>
        <v>0</v>
      </c>
    </row>
    <row r="546" spans="11:34" x14ac:dyDescent="0.25">
      <c r="K546" s="36">
        <f t="shared" si="136"/>
        <v>544</v>
      </c>
      <c r="L546" s="36">
        <f t="shared" ca="1" si="143"/>
        <v>524</v>
      </c>
      <c r="M546" s="38">
        <f t="shared" ca="1" si="137"/>
        <v>2</v>
      </c>
      <c r="N546" s="38">
        <f t="shared" ca="1" si="138"/>
        <v>21</v>
      </c>
      <c r="O546" s="36">
        <f t="shared" ca="1" si="139"/>
        <v>0</v>
      </c>
      <c r="P546" s="36">
        <f t="shared" ca="1" si="140"/>
        <v>8</v>
      </c>
      <c r="Q546" s="36">
        <f t="shared" ca="1" si="141"/>
        <v>20</v>
      </c>
      <c r="R546" s="36">
        <f t="shared" ca="1" si="144"/>
        <v>256</v>
      </c>
      <c r="S546" s="36">
        <f t="shared" ca="1" si="145"/>
        <v>17</v>
      </c>
      <c r="T546" s="36">
        <f t="shared" ca="1" si="146"/>
        <v>9</v>
      </c>
      <c r="U546" s="36">
        <f t="shared" ca="1" si="142"/>
        <v>6</v>
      </c>
      <c r="V546" s="39"/>
      <c r="W546" s="38">
        <f t="shared" ca="1" si="148"/>
        <v>1</v>
      </c>
      <c r="X546" s="38">
        <f t="shared" ca="1" si="149"/>
        <v>1</v>
      </c>
      <c r="Y546" s="38">
        <f t="shared" ca="1" si="151"/>
        <v>0</v>
      </c>
      <c r="Z546" s="38">
        <f t="shared" ca="1" si="150"/>
        <v>2</v>
      </c>
      <c r="AA546" s="38"/>
      <c r="AB546" s="36" t="str">
        <f t="shared" ca="1" si="147"/>
        <v>Rutas_Habituales_MTN</v>
      </c>
      <c r="AC546" t="str">
        <f ca="1">SUBSTITUTE(OFFSET('Todas paradas'!K$1,R546+W546-1,0),"/","_")</f>
        <v>Ruta 7_20</v>
      </c>
      <c r="AD546" t="str">
        <f ca="1">IF(X546,OFFSET('Todas paradas'!L$1,R546+W546-1,0),OFFSET('Todas paradas'!Q$1,R546+W546-1,0))</f>
        <v>Miguel Servet (frente nº 220 - Pd. Bus)</v>
      </c>
      <c r="AE546" s="36" t="str">
        <f ca="1">IF(X546,OFFSET('Todas paradas'!M$1,R546+W546-1,0),"")</f>
        <v>04:58</v>
      </c>
      <c r="AF546" s="36" t="str">
        <f ca="1">IF(X546,OFFSET('Todas paradas'!N$1,R546+W546-1,0),"")</f>
        <v>12:56</v>
      </c>
      <c r="AG546" s="36" t="str">
        <f ca="1">IF(X546,OFFSET('Todas paradas'!O$1,R546+W546-1,0),"")</f>
        <v>20:56</v>
      </c>
      <c r="AH546" s="36">
        <f ca="1">IF(X546,OFFSET('Todas paradas'!P$1,R546+W546-1,0),"")</f>
        <v>0</v>
      </c>
    </row>
    <row r="547" spans="11:34" x14ac:dyDescent="0.25">
      <c r="K547" s="36">
        <f t="shared" si="136"/>
        <v>545</v>
      </c>
      <c r="L547" s="36">
        <f t="shared" ca="1" si="143"/>
        <v>525</v>
      </c>
      <c r="M547" s="38">
        <f t="shared" ca="1" si="137"/>
        <v>3</v>
      </c>
      <c r="N547" s="38">
        <f t="shared" ca="1" si="138"/>
        <v>21</v>
      </c>
      <c r="O547" s="36">
        <f t="shared" ca="1" si="139"/>
        <v>0</v>
      </c>
      <c r="P547" s="36">
        <f t="shared" ca="1" si="140"/>
        <v>8</v>
      </c>
      <c r="Q547" s="36">
        <f t="shared" ca="1" si="141"/>
        <v>20</v>
      </c>
      <c r="R547" s="36">
        <f t="shared" ca="1" si="144"/>
        <v>256</v>
      </c>
      <c r="S547" s="36">
        <f t="shared" ca="1" si="145"/>
        <v>17</v>
      </c>
      <c r="T547" s="36">
        <f t="shared" ca="1" si="146"/>
        <v>9</v>
      </c>
      <c r="U547" s="36">
        <f t="shared" ca="1" si="142"/>
        <v>6</v>
      </c>
      <c r="V547" s="39"/>
      <c r="W547" s="38">
        <f t="shared" ca="1" si="148"/>
        <v>2</v>
      </c>
      <c r="X547" s="38">
        <f t="shared" ca="1" si="149"/>
        <v>1</v>
      </c>
      <c r="Y547" s="38">
        <f t="shared" ca="1" si="151"/>
        <v>0</v>
      </c>
      <c r="Z547" s="38">
        <f t="shared" ca="1" si="150"/>
        <v>3</v>
      </c>
      <c r="AA547" s="38"/>
      <c r="AB547" s="36" t="str">
        <f t="shared" ca="1" si="147"/>
        <v>Rutas_Habituales_MTN</v>
      </c>
      <c r="AC547" t="str">
        <f ca="1">SUBSTITUTE(OFFSET('Todas paradas'!K$1,R547+W547-1,0),"/","_")</f>
        <v>Ruta 7_20</v>
      </c>
      <c r="AD547" t="str">
        <f ca="1">IF(X547,OFFSET('Todas paradas'!L$1,R547+W547-1,0),OFFSET('Todas paradas'!Q$1,R547+W547-1,0))</f>
        <v>Miguel Servet, nº 101 (Pd. Bus)</v>
      </c>
      <c r="AE547" s="36" t="str">
        <f ca="1">IF(X547,OFFSET('Todas paradas'!M$1,R547+W547-1,0),"")</f>
        <v>04:59</v>
      </c>
      <c r="AF547" s="36" t="str">
        <f ca="1">IF(X547,OFFSET('Todas paradas'!N$1,R547+W547-1,0),"")</f>
        <v>12:57</v>
      </c>
      <c r="AG547" s="36" t="str">
        <f ca="1">IF(X547,OFFSET('Todas paradas'!O$1,R547+W547-1,0),"")</f>
        <v>20:57</v>
      </c>
      <c r="AH547" s="36">
        <f ca="1">IF(X547,OFFSET('Todas paradas'!P$1,R547+W547-1,0),"")</f>
        <v>0</v>
      </c>
    </row>
    <row r="548" spans="11:34" x14ac:dyDescent="0.25">
      <c r="K548" s="36">
        <f t="shared" ref="K548:K611" si="152">K547+1</f>
        <v>546</v>
      </c>
      <c r="L548" s="36">
        <f t="shared" ca="1" si="143"/>
        <v>526</v>
      </c>
      <c r="M548" s="38">
        <f t="shared" ref="M548:M611" ca="1" si="153">IF(O547,1,M547+1)</f>
        <v>4</v>
      </c>
      <c r="N548" s="38">
        <f t="shared" ref="N548:N611" ca="1" si="154">IF(M547=S547,N547+1,N547)</f>
        <v>21</v>
      </c>
      <c r="O548" s="36">
        <f t="shared" ref="O548:O611" ca="1" si="155">IF(Z548=S548,1,0)</f>
        <v>0</v>
      </c>
      <c r="P548" s="36">
        <f t="shared" ref="P548:P611" ca="1" si="156">OFFSET($B$2,1+N548,0)</f>
        <v>8</v>
      </c>
      <c r="Q548" s="36">
        <f t="shared" ref="Q548:Q611" ca="1" si="157">OFFSET($C$2,1+N548,0)</f>
        <v>20</v>
      </c>
      <c r="R548" s="36">
        <f t="shared" ca="1" si="144"/>
        <v>256</v>
      </c>
      <c r="S548" s="36">
        <f t="shared" ca="1" si="145"/>
        <v>17</v>
      </c>
      <c r="T548" s="36">
        <f t="shared" ca="1" si="146"/>
        <v>9</v>
      </c>
      <c r="U548" s="36">
        <f t="shared" ca="1" si="142"/>
        <v>6</v>
      </c>
      <c r="V548" s="39"/>
      <c r="W548" s="38">
        <f t="shared" ca="1" si="148"/>
        <v>3</v>
      </c>
      <c r="X548" s="38">
        <f t="shared" ca="1" si="149"/>
        <v>1</v>
      </c>
      <c r="Y548" s="38">
        <f t="shared" ca="1" si="151"/>
        <v>0</v>
      </c>
      <c r="Z548" s="38">
        <f t="shared" ca="1" si="150"/>
        <v>4</v>
      </c>
      <c r="AA548" s="38"/>
      <c r="AB548" s="36" t="str">
        <f t="shared" ca="1" si="147"/>
        <v>Rutas_Habituales_MTN</v>
      </c>
      <c r="AC548" t="str">
        <f ca="1">SUBSTITUTE(OFFSET('Todas paradas'!K$1,R548+W548-1,0),"/","_")</f>
        <v>Ruta 7_20</v>
      </c>
      <c r="AD548" t="str">
        <f ca="1">IF(X548,OFFSET('Todas paradas'!L$1,R548+W548-1,0),OFFSET('Todas paradas'!Q$1,R548+W548-1,0))</f>
        <v>Miguel Servet, nº 63-65 (Pd. Bus)</v>
      </c>
      <c r="AE548" s="36" t="str">
        <f ca="1">IF(X548,OFFSET('Todas paradas'!M$1,R548+W548-1,0),"")</f>
        <v>05:00</v>
      </c>
      <c r="AF548" s="36" t="str">
        <f ca="1">IF(X548,OFFSET('Todas paradas'!N$1,R548+W548-1,0),"")</f>
        <v>12:58</v>
      </c>
      <c r="AG548" s="36" t="str">
        <f ca="1">IF(X548,OFFSET('Todas paradas'!O$1,R548+W548-1,0),"")</f>
        <v>20:58</v>
      </c>
      <c r="AH548" s="36">
        <f ca="1">IF(X548,OFFSET('Todas paradas'!P$1,R548+W548-1,0),"")</f>
        <v>0</v>
      </c>
    </row>
    <row r="549" spans="11:34" x14ac:dyDescent="0.25">
      <c r="K549" s="36">
        <f t="shared" si="152"/>
        <v>547</v>
      </c>
      <c r="L549" s="36">
        <f t="shared" ca="1" si="143"/>
        <v>527</v>
      </c>
      <c r="M549" s="38">
        <f t="shared" ca="1" si="153"/>
        <v>5</v>
      </c>
      <c r="N549" s="38">
        <f t="shared" ca="1" si="154"/>
        <v>21</v>
      </c>
      <c r="O549" s="36">
        <f t="shared" ca="1" si="155"/>
        <v>0</v>
      </c>
      <c r="P549" s="36">
        <f t="shared" ca="1" si="156"/>
        <v>8</v>
      </c>
      <c r="Q549" s="36">
        <f t="shared" ca="1" si="157"/>
        <v>20</v>
      </c>
      <c r="R549" s="36">
        <f t="shared" ca="1" si="144"/>
        <v>256</v>
      </c>
      <c r="S549" s="36">
        <f t="shared" ca="1" si="145"/>
        <v>17</v>
      </c>
      <c r="T549" s="36">
        <f t="shared" ca="1" si="146"/>
        <v>9</v>
      </c>
      <c r="U549" s="36">
        <f t="shared" ca="1" si="142"/>
        <v>6</v>
      </c>
      <c r="V549" s="39"/>
      <c r="W549" s="38">
        <f t="shared" ca="1" si="148"/>
        <v>4</v>
      </c>
      <c r="X549" s="38">
        <f t="shared" ca="1" si="149"/>
        <v>1</v>
      </c>
      <c r="Y549" s="38">
        <f t="shared" ca="1" si="151"/>
        <v>0</v>
      </c>
      <c r="Z549" s="38">
        <f t="shared" ca="1" si="150"/>
        <v>5</v>
      </c>
      <c r="AA549" s="38"/>
      <c r="AB549" s="36" t="str">
        <f t="shared" ca="1" si="147"/>
        <v>Rutas_Habituales_MTN</v>
      </c>
      <c r="AC549" t="str">
        <f ca="1">SUBSTITUTE(OFFSET('Todas paradas'!K$1,R549+W549-1,0),"/","_")</f>
        <v>Ruta 7_20</v>
      </c>
      <c r="AD549" t="str">
        <f ca="1">IF(X549,OFFSET('Todas paradas'!L$1,R549+W549-1,0),OFFSET('Todas paradas'!Q$1,R549+W549-1,0))</f>
        <v>Miguel Servet, nº 37-39 (Pd. Bus)</v>
      </c>
      <c r="AE549" s="36" t="str">
        <f ca="1">IF(X549,OFFSET('Todas paradas'!M$1,R549+W549-1,0),"")</f>
        <v>05:02</v>
      </c>
      <c r="AF549" s="36" t="str">
        <f ca="1">IF(X549,OFFSET('Todas paradas'!N$1,R549+W549-1,0),"")</f>
        <v>13:00</v>
      </c>
      <c r="AG549" s="36" t="str">
        <f ca="1">IF(X549,OFFSET('Todas paradas'!O$1,R549+W549-1,0),"")</f>
        <v>21:00</v>
      </c>
      <c r="AH549" s="36">
        <f ca="1">IF(X549,OFFSET('Todas paradas'!P$1,R549+W549-1,0),"")</f>
        <v>0</v>
      </c>
    </row>
    <row r="550" spans="11:34" x14ac:dyDescent="0.25">
      <c r="K550" s="36">
        <f t="shared" si="152"/>
        <v>548</v>
      </c>
      <c r="L550" s="36">
        <f t="shared" ca="1" si="143"/>
        <v>528</v>
      </c>
      <c r="M550" s="38">
        <f t="shared" ca="1" si="153"/>
        <v>6</v>
      </c>
      <c r="N550" s="38">
        <f t="shared" ca="1" si="154"/>
        <v>21</v>
      </c>
      <c r="O550" s="36">
        <f t="shared" ca="1" si="155"/>
        <v>0</v>
      </c>
      <c r="P550" s="36">
        <f t="shared" ca="1" si="156"/>
        <v>8</v>
      </c>
      <c r="Q550" s="36">
        <f t="shared" ca="1" si="157"/>
        <v>20</v>
      </c>
      <c r="R550" s="36">
        <f t="shared" ca="1" si="144"/>
        <v>256</v>
      </c>
      <c r="S550" s="36">
        <f t="shared" ca="1" si="145"/>
        <v>17</v>
      </c>
      <c r="T550" s="36">
        <f t="shared" ca="1" si="146"/>
        <v>9</v>
      </c>
      <c r="U550" s="36">
        <f t="shared" ca="1" si="142"/>
        <v>6</v>
      </c>
      <c r="V550" s="39"/>
      <c r="W550" s="38">
        <f t="shared" ca="1" si="148"/>
        <v>5</v>
      </c>
      <c r="X550" s="38">
        <f t="shared" ca="1" si="149"/>
        <v>1</v>
      </c>
      <c r="Y550" s="38">
        <f t="shared" ca="1" si="151"/>
        <v>0</v>
      </c>
      <c r="Z550" s="38">
        <f t="shared" ca="1" si="150"/>
        <v>6</v>
      </c>
      <c r="AA550" s="38"/>
      <c r="AB550" s="36" t="str">
        <f t="shared" ca="1" si="147"/>
        <v>Rutas_Habituales_MTN</v>
      </c>
      <c r="AC550" t="str">
        <f ca="1">SUBSTITUTE(OFFSET('Todas paradas'!K$1,R550+W550-1,0),"/","_")</f>
        <v>Ruta 7_20</v>
      </c>
      <c r="AD550" t="str">
        <f ca="1">IF(X550,OFFSET('Todas paradas'!L$1,R550+W550-1,0),OFFSET('Todas paradas'!Q$1,R550+W550-1,0))</f>
        <v>Compromiso de Caspe, nº 48 - Pd. Bus (esq. Doctor Iranzo)</v>
      </c>
      <c r="AE550" s="36" t="str">
        <f ca="1">IF(X550,OFFSET('Todas paradas'!M$1,R550+W550-1,0),"")</f>
        <v>05:03</v>
      </c>
      <c r="AF550" s="36" t="str">
        <f ca="1">IF(X550,OFFSET('Todas paradas'!N$1,R550+W550-1,0),"")</f>
        <v>13:01</v>
      </c>
      <c r="AG550" s="36" t="str">
        <f ca="1">IF(X550,OFFSET('Todas paradas'!O$1,R550+W550-1,0),"")</f>
        <v>21:01</v>
      </c>
      <c r="AH550" s="36">
        <f ca="1">IF(X550,OFFSET('Todas paradas'!P$1,R550+W550-1,0),"")</f>
        <v>0</v>
      </c>
    </row>
    <row r="551" spans="11:34" x14ac:dyDescent="0.25">
      <c r="K551" s="36">
        <f t="shared" si="152"/>
        <v>549</v>
      </c>
      <c r="L551" s="36">
        <f t="shared" ca="1" si="143"/>
        <v>529</v>
      </c>
      <c r="M551" s="38">
        <f t="shared" ca="1" si="153"/>
        <v>7</v>
      </c>
      <c r="N551" s="38">
        <f t="shared" ca="1" si="154"/>
        <v>21</v>
      </c>
      <c r="O551" s="36">
        <f t="shared" ca="1" si="155"/>
        <v>0</v>
      </c>
      <c r="P551" s="36">
        <f t="shared" ca="1" si="156"/>
        <v>8</v>
      </c>
      <c r="Q551" s="36">
        <f t="shared" ca="1" si="157"/>
        <v>20</v>
      </c>
      <c r="R551" s="36">
        <f t="shared" ca="1" si="144"/>
        <v>256</v>
      </c>
      <c r="S551" s="36">
        <f t="shared" ca="1" si="145"/>
        <v>17</v>
      </c>
      <c r="T551" s="36">
        <f t="shared" ca="1" si="146"/>
        <v>9</v>
      </c>
      <c r="U551" s="36">
        <f t="shared" ca="1" si="142"/>
        <v>6</v>
      </c>
      <c r="V551" s="39"/>
      <c r="W551" s="38">
        <f t="shared" ca="1" si="148"/>
        <v>6</v>
      </c>
      <c r="X551" s="38">
        <f t="shared" ca="1" si="149"/>
        <v>1</v>
      </c>
      <c r="Y551" s="38">
        <f t="shared" ca="1" si="151"/>
        <v>0</v>
      </c>
      <c r="Z551" s="38">
        <f t="shared" ca="1" si="150"/>
        <v>7</v>
      </c>
      <c r="AA551" s="38"/>
      <c r="AB551" s="36" t="str">
        <f t="shared" ca="1" si="147"/>
        <v>Rutas_Habituales_MTN</v>
      </c>
      <c r="AC551" t="str">
        <f ca="1">SUBSTITUTE(OFFSET('Todas paradas'!K$1,R551+W551-1,0),"/","_")</f>
        <v>Ruta 7_20</v>
      </c>
      <c r="AD551" t="str">
        <f ca="1">IF(X551,OFFSET('Todas paradas'!L$1,R551+W551-1,0),OFFSET('Todas paradas'!Q$1,R551+W551-1,0))</f>
        <v>Salvador Minguijón, nº 10-12 (Pd. Bus)</v>
      </c>
      <c r="AE551" s="36" t="str">
        <f ca="1">IF(X551,OFFSET('Todas paradas'!M$1,R551+W551-1,0),"")</f>
        <v>05:04</v>
      </c>
      <c r="AF551" s="36" t="str">
        <f ca="1">IF(X551,OFFSET('Todas paradas'!N$1,R551+W551-1,0),"")</f>
        <v>13:02</v>
      </c>
      <c r="AG551" s="36" t="str">
        <f ca="1">IF(X551,OFFSET('Todas paradas'!O$1,R551+W551-1,0),"")</f>
        <v>21:02</v>
      </c>
      <c r="AH551" s="36">
        <f ca="1">IF(X551,OFFSET('Todas paradas'!P$1,R551+W551-1,0),"")</f>
        <v>0</v>
      </c>
    </row>
    <row r="552" spans="11:34" x14ac:dyDescent="0.25">
      <c r="K552" s="36">
        <f t="shared" si="152"/>
        <v>550</v>
      </c>
      <c r="L552" s="36">
        <f t="shared" ca="1" si="143"/>
        <v>530</v>
      </c>
      <c r="M552" s="38">
        <f t="shared" ca="1" si="153"/>
        <v>8</v>
      </c>
      <c r="N552" s="38">
        <f t="shared" ca="1" si="154"/>
        <v>21</v>
      </c>
      <c r="O552" s="36">
        <f t="shared" ca="1" si="155"/>
        <v>0</v>
      </c>
      <c r="P552" s="36">
        <f t="shared" ca="1" si="156"/>
        <v>8</v>
      </c>
      <c r="Q552" s="36">
        <f t="shared" ca="1" si="157"/>
        <v>20</v>
      </c>
      <c r="R552" s="36">
        <f t="shared" ca="1" si="144"/>
        <v>256</v>
      </c>
      <c r="S552" s="36">
        <f t="shared" ca="1" si="145"/>
        <v>17</v>
      </c>
      <c r="T552" s="36">
        <f t="shared" ca="1" si="146"/>
        <v>9</v>
      </c>
      <c r="U552" s="36">
        <f t="shared" ca="1" si="142"/>
        <v>6</v>
      </c>
      <c r="V552" s="39"/>
      <c r="W552" s="38">
        <f t="shared" ca="1" si="148"/>
        <v>7</v>
      </c>
      <c r="X552" s="38">
        <f t="shared" ca="1" si="149"/>
        <v>1</v>
      </c>
      <c r="Y552" s="38">
        <f t="shared" ca="1" si="151"/>
        <v>0</v>
      </c>
      <c r="Z552" s="38">
        <f t="shared" ca="1" si="150"/>
        <v>8</v>
      </c>
      <c r="AA552" s="38"/>
      <c r="AB552" s="36" t="str">
        <f t="shared" ca="1" si="147"/>
        <v>Rutas_Habituales_MTN</v>
      </c>
      <c r="AC552" t="str">
        <f ca="1">SUBSTITUTE(OFFSET('Todas paradas'!K$1,R552+W552-1,0),"/","_")</f>
        <v>Ruta 7_20</v>
      </c>
      <c r="AD552" t="str">
        <f ca="1">IF(X552,OFFSET('Todas paradas'!L$1,R552+W552-1,0),OFFSET('Todas paradas'!Q$1,R552+W552-1,0))</f>
        <v>Salvador Minguijón, nº 58</v>
      </c>
      <c r="AE552" s="36" t="str">
        <f ca="1">IF(X552,OFFSET('Todas paradas'!M$1,R552+W552-1,0),"")</f>
        <v>05:05</v>
      </c>
      <c r="AF552" s="36" t="str">
        <f ca="1">IF(X552,OFFSET('Todas paradas'!N$1,R552+W552-1,0),"")</f>
        <v>13:03</v>
      </c>
      <c r="AG552" s="36" t="str">
        <f ca="1">IF(X552,OFFSET('Todas paradas'!O$1,R552+W552-1,0),"")</f>
        <v>21:03</v>
      </c>
      <c r="AH552" s="36">
        <f ca="1">IF(X552,OFFSET('Todas paradas'!P$1,R552+W552-1,0),"")</f>
        <v>0</v>
      </c>
    </row>
    <row r="553" spans="11:34" x14ac:dyDescent="0.25">
      <c r="K553" s="36">
        <f t="shared" si="152"/>
        <v>551</v>
      </c>
      <c r="L553" s="36">
        <f t="shared" ca="1" si="143"/>
        <v>531</v>
      </c>
      <c r="M553" s="38">
        <f t="shared" ca="1" si="153"/>
        <v>9</v>
      </c>
      <c r="N553" s="38">
        <f t="shared" ca="1" si="154"/>
        <v>21</v>
      </c>
      <c r="O553" s="36">
        <f t="shared" ca="1" si="155"/>
        <v>0</v>
      </c>
      <c r="P553" s="36">
        <f t="shared" ca="1" si="156"/>
        <v>8</v>
      </c>
      <c r="Q553" s="36">
        <f t="shared" ca="1" si="157"/>
        <v>20</v>
      </c>
      <c r="R553" s="36">
        <f t="shared" ca="1" si="144"/>
        <v>256</v>
      </c>
      <c r="S553" s="36">
        <f t="shared" ca="1" si="145"/>
        <v>17</v>
      </c>
      <c r="T553" s="36">
        <f t="shared" ca="1" si="146"/>
        <v>9</v>
      </c>
      <c r="U553" s="36">
        <f t="shared" ca="1" si="142"/>
        <v>6</v>
      </c>
      <c r="V553" s="39"/>
      <c r="W553" s="38">
        <f t="shared" ca="1" si="148"/>
        <v>8</v>
      </c>
      <c r="X553" s="38">
        <f t="shared" ca="1" si="149"/>
        <v>1</v>
      </c>
      <c r="Y553" s="38">
        <f t="shared" ca="1" si="151"/>
        <v>0</v>
      </c>
      <c r="Z553" s="38">
        <f t="shared" ca="1" si="150"/>
        <v>9</v>
      </c>
      <c r="AA553" s="38"/>
      <c r="AB553" s="36" t="str">
        <f t="shared" ca="1" si="147"/>
        <v>Rutas_Habituales_MTN</v>
      </c>
      <c r="AC553" t="str">
        <f ca="1">SUBSTITUTE(OFFSET('Todas paradas'!K$1,R553+W553-1,0),"/","_")</f>
        <v>Ruta 7_20</v>
      </c>
      <c r="AD553" t="str">
        <f ca="1">IF(X553,OFFSET('Todas paradas'!L$1,R553+W553-1,0),OFFSET('Todas paradas'!Q$1,R553+W553-1,0))</f>
        <v>Opel Planta en Figueruelas</v>
      </c>
      <c r="AE553" s="36" t="str">
        <f ca="1">IF(X553,OFFSET('Todas paradas'!M$1,R553+W553-1,0),"")</f>
        <v>05:30</v>
      </c>
      <c r="AF553" s="36" t="str">
        <f ca="1">IF(X553,OFFSET('Todas paradas'!N$1,R553+W553-1,0),"")</f>
        <v>13:30</v>
      </c>
      <c r="AG553" s="36" t="str">
        <f ca="1">IF(X553,OFFSET('Todas paradas'!O$1,R553+W553-1,0),"")</f>
        <v>21:30</v>
      </c>
      <c r="AH553" s="36">
        <f ca="1">IF(X553,OFFSET('Todas paradas'!P$1,R553+W553-1,0),"")</f>
        <v>0</v>
      </c>
    </row>
    <row r="554" spans="11:34" x14ac:dyDescent="0.25">
      <c r="K554" s="36">
        <f t="shared" si="152"/>
        <v>552</v>
      </c>
      <c r="L554" s="36">
        <f t="shared" ca="1" si="143"/>
        <v>532</v>
      </c>
      <c r="M554" s="38">
        <f t="shared" ca="1" si="153"/>
        <v>10</v>
      </c>
      <c r="N554" s="38">
        <f t="shared" ca="1" si="154"/>
        <v>21</v>
      </c>
      <c r="O554" s="36">
        <f t="shared" ca="1" si="155"/>
        <v>0</v>
      </c>
      <c r="P554" s="36">
        <f t="shared" ca="1" si="156"/>
        <v>8</v>
      </c>
      <c r="Q554" s="36">
        <f t="shared" ca="1" si="157"/>
        <v>20</v>
      </c>
      <c r="R554" s="36">
        <f t="shared" ca="1" si="144"/>
        <v>256</v>
      </c>
      <c r="S554" s="36">
        <f t="shared" ca="1" si="145"/>
        <v>17</v>
      </c>
      <c r="T554" s="36">
        <f t="shared" ca="1" si="146"/>
        <v>9</v>
      </c>
      <c r="U554" s="36">
        <f t="shared" ca="1" si="142"/>
        <v>6</v>
      </c>
      <c r="V554" s="39"/>
      <c r="W554" s="38">
        <f t="shared" ca="1" si="148"/>
        <v>1</v>
      </c>
      <c r="X554" s="38">
        <f t="shared" ca="1" si="149"/>
        <v>0</v>
      </c>
      <c r="Y554" s="38">
        <f t="shared" ca="1" si="151"/>
        <v>1</v>
      </c>
      <c r="Z554" s="38">
        <f t="shared" ca="1" si="150"/>
        <v>10</v>
      </c>
      <c r="AA554" s="38"/>
      <c r="AB554" s="36" t="str">
        <f t="shared" ca="1" si="147"/>
        <v>Rutas_Habituales_MTN</v>
      </c>
      <c r="AC554" t="str">
        <f ca="1">SUBSTITUTE(OFFSET('Todas paradas'!K$1,R554+W554-1,0),"/","_")</f>
        <v>Ruta 7_20</v>
      </c>
      <c r="AD554" t="str">
        <f ca="1">IF(X554,OFFSET('Todas paradas'!L$1,R554+W554-1,0),OFFSET('Todas paradas'!Q$1,R554+W554-1,0))</f>
        <v>Opel Planta en Figueruelas</v>
      </c>
      <c r="AE554" s="36" t="str">
        <f ca="1">IF(X554,OFFSET('Todas paradas'!M$1,R554+W554-1,0),"")</f>
        <v/>
      </c>
      <c r="AF554" s="36" t="str">
        <f ca="1">IF(X554,OFFSET('Todas paradas'!N$1,R554+W554-1,0),"")</f>
        <v/>
      </c>
      <c r="AG554" s="36" t="str">
        <f ca="1">IF(X554,OFFSET('Todas paradas'!O$1,R554+W554-1,0),"")</f>
        <v/>
      </c>
      <c r="AH554" s="36" t="str">
        <f ca="1">IF(X554,OFFSET('Todas paradas'!P$1,R554+W554-1,0),"")</f>
        <v/>
      </c>
    </row>
    <row r="555" spans="11:34" x14ac:dyDescent="0.25">
      <c r="K555" s="36">
        <f t="shared" si="152"/>
        <v>553</v>
      </c>
      <c r="L555" s="36">
        <f t="shared" ca="1" si="143"/>
        <v>533</v>
      </c>
      <c r="M555" s="38">
        <f t="shared" ca="1" si="153"/>
        <v>11</v>
      </c>
      <c r="N555" s="38">
        <f t="shared" ca="1" si="154"/>
        <v>21</v>
      </c>
      <c r="O555" s="36">
        <f t="shared" ca="1" si="155"/>
        <v>0</v>
      </c>
      <c r="P555" s="36">
        <f t="shared" ca="1" si="156"/>
        <v>8</v>
      </c>
      <c r="Q555" s="36">
        <f t="shared" ca="1" si="157"/>
        <v>20</v>
      </c>
      <c r="R555" s="36">
        <f t="shared" ca="1" si="144"/>
        <v>256</v>
      </c>
      <c r="S555" s="36">
        <f t="shared" ca="1" si="145"/>
        <v>17</v>
      </c>
      <c r="T555" s="36">
        <f t="shared" ca="1" si="146"/>
        <v>9</v>
      </c>
      <c r="U555" s="36">
        <f t="shared" ca="1" si="142"/>
        <v>6</v>
      </c>
      <c r="V555" s="39"/>
      <c r="W555" s="38">
        <f t="shared" ca="1" si="148"/>
        <v>2</v>
      </c>
      <c r="X555" s="38">
        <f t="shared" ca="1" si="149"/>
        <v>0</v>
      </c>
      <c r="Y555" s="38">
        <f t="shared" ca="1" si="151"/>
        <v>1</v>
      </c>
      <c r="Z555" s="38">
        <f t="shared" ca="1" si="150"/>
        <v>11</v>
      </c>
      <c r="AA555" s="38"/>
      <c r="AB555" s="36" t="str">
        <f t="shared" ca="1" si="147"/>
        <v>Rutas_Habituales_MTN</v>
      </c>
      <c r="AC555" t="str">
        <f ca="1">SUBSTITUTE(OFFSET('Todas paradas'!K$1,R555+W555-1,0),"/","_")</f>
        <v>Ruta 7_20</v>
      </c>
      <c r="AD555" t="str">
        <f ca="1">IF(X555,OFFSET('Todas paradas'!L$1,R555+W555-1,0),OFFSET('Todas paradas'!Q$1,R555+W555-1,0))</f>
        <v>Miguel Servet (frente nº 220 - Pd. Bus)</v>
      </c>
      <c r="AE555" s="36" t="str">
        <f ca="1">IF(X555,OFFSET('Todas paradas'!M$1,R555+W555-1,0),"")</f>
        <v/>
      </c>
      <c r="AF555" s="36" t="str">
        <f ca="1">IF(X555,OFFSET('Todas paradas'!N$1,R555+W555-1,0),"")</f>
        <v/>
      </c>
      <c r="AG555" s="36" t="str">
        <f ca="1">IF(X555,OFFSET('Todas paradas'!O$1,R555+W555-1,0),"")</f>
        <v/>
      </c>
      <c r="AH555" s="36" t="str">
        <f ca="1">IF(X555,OFFSET('Todas paradas'!P$1,R555+W555-1,0),"")</f>
        <v/>
      </c>
    </row>
    <row r="556" spans="11:34" x14ac:dyDescent="0.25">
      <c r="K556" s="36">
        <f t="shared" si="152"/>
        <v>554</v>
      </c>
      <c r="L556" s="36">
        <f t="shared" ca="1" si="143"/>
        <v>534</v>
      </c>
      <c r="M556" s="38">
        <f t="shared" ca="1" si="153"/>
        <v>12</v>
      </c>
      <c r="N556" s="38">
        <f t="shared" ca="1" si="154"/>
        <v>21</v>
      </c>
      <c r="O556" s="36">
        <f t="shared" ca="1" si="155"/>
        <v>0</v>
      </c>
      <c r="P556" s="36">
        <f t="shared" ca="1" si="156"/>
        <v>8</v>
      </c>
      <c r="Q556" s="36">
        <f t="shared" ca="1" si="157"/>
        <v>20</v>
      </c>
      <c r="R556" s="36">
        <f t="shared" ca="1" si="144"/>
        <v>256</v>
      </c>
      <c r="S556" s="36">
        <f t="shared" ca="1" si="145"/>
        <v>17</v>
      </c>
      <c r="T556" s="36">
        <f t="shared" ca="1" si="146"/>
        <v>9</v>
      </c>
      <c r="U556" s="36">
        <f t="shared" ca="1" si="142"/>
        <v>6</v>
      </c>
      <c r="V556" s="39"/>
      <c r="W556" s="38">
        <f t="shared" ca="1" si="148"/>
        <v>3</v>
      </c>
      <c r="X556" s="38">
        <f t="shared" ca="1" si="149"/>
        <v>0</v>
      </c>
      <c r="Y556" s="38">
        <f t="shared" ca="1" si="151"/>
        <v>1</v>
      </c>
      <c r="Z556" s="38">
        <f t="shared" ca="1" si="150"/>
        <v>12</v>
      </c>
      <c r="AA556" s="38"/>
      <c r="AB556" s="36" t="str">
        <f t="shared" ca="1" si="147"/>
        <v>Rutas_Habituales_MTN</v>
      </c>
      <c r="AC556" t="str">
        <f ca="1">SUBSTITUTE(OFFSET('Todas paradas'!K$1,R556+W556-1,0),"/","_")</f>
        <v>Ruta 7_20</v>
      </c>
      <c r="AD556" t="str">
        <f ca="1">IF(X556,OFFSET('Todas paradas'!L$1,R556+W556-1,0),OFFSET('Todas paradas'!Q$1,R556+W556-1,0))</f>
        <v>Miguel Servet, nº 101 (Pd. Bus)</v>
      </c>
      <c r="AE556" s="36" t="str">
        <f ca="1">IF(X556,OFFSET('Todas paradas'!M$1,R556+W556-1,0),"")</f>
        <v/>
      </c>
      <c r="AF556" s="36" t="str">
        <f ca="1">IF(X556,OFFSET('Todas paradas'!N$1,R556+W556-1,0),"")</f>
        <v/>
      </c>
      <c r="AG556" s="36" t="str">
        <f ca="1">IF(X556,OFFSET('Todas paradas'!O$1,R556+W556-1,0),"")</f>
        <v/>
      </c>
      <c r="AH556" s="36" t="str">
        <f ca="1">IF(X556,OFFSET('Todas paradas'!P$1,R556+W556-1,0),"")</f>
        <v/>
      </c>
    </row>
    <row r="557" spans="11:34" x14ac:dyDescent="0.25">
      <c r="K557" s="36">
        <f t="shared" si="152"/>
        <v>555</v>
      </c>
      <c r="L557" s="36">
        <f t="shared" ca="1" si="143"/>
        <v>535</v>
      </c>
      <c r="M557" s="38">
        <f t="shared" ca="1" si="153"/>
        <v>13</v>
      </c>
      <c r="N557" s="38">
        <f t="shared" ca="1" si="154"/>
        <v>21</v>
      </c>
      <c r="O557" s="36">
        <f t="shared" ca="1" si="155"/>
        <v>0</v>
      </c>
      <c r="P557" s="36">
        <f t="shared" ca="1" si="156"/>
        <v>8</v>
      </c>
      <c r="Q557" s="36">
        <f t="shared" ca="1" si="157"/>
        <v>20</v>
      </c>
      <c r="R557" s="36">
        <f t="shared" ca="1" si="144"/>
        <v>256</v>
      </c>
      <c r="S557" s="36">
        <f t="shared" ca="1" si="145"/>
        <v>17</v>
      </c>
      <c r="T557" s="36">
        <f t="shared" ca="1" si="146"/>
        <v>9</v>
      </c>
      <c r="U557" s="36">
        <f t="shared" ref="U557:U620" ca="1" si="158">OFFSET($H$2,1+N557,0)</f>
        <v>6</v>
      </c>
      <c r="V557" s="39"/>
      <c r="W557" s="38">
        <f t="shared" ca="1" si="148"/>
        <v>4</v>
      </c>
      <c r="X557" s="38">
        <f t="shared" ca="1" si="149"/>
        <v>0</v>
      </c>
      <c r="Y557" s="38">
        <f t="shared" ca="1" si="151"/>
        <v>1</v>
      </c>
      <c r="Z557" s="38">
        <f t="shared" ca="1" si="150"/>
        <v>13</v>
      </c>
      <c r="AA557" s="38"/>
      <c r="AB557" s="36" t="str">
        <f t="shared" ca="1" si="147"/>
        <v>Rutas_Habituales_MTN</v>
      </c>
      <c r="AC557" t="str">
        <f ca="1">SUBSTITUTE(OFFSET('Todas paradas'!K$1,R557+W557-1,0),"/","_")</f>
        <v>Ruta 7_20</v>
      </c>
      <c r="AD557" t="str">
        <f ca="1">IF(X557,OFFSET('Todas paradas'!L$1,R557+W557-1,0),OFFSET('Todas paradas'!Q$1,R557+W557-1,0))</f>
        <v>Miguel Servet, nº 63-65 ((Pd. Bus)</v>
      </c>
      <c r="AE557" s="36" t="str">
        <f ca="1">IF(X557,OFFSET('Todas paradas'!M$1,R557+W557-1,0),"")</f>
        <v/>
      </c>
      <c r="AF557" s="36" t="str">
        <f ca="1">IF(X557,OFFSET('Todas paradas'!N$1,R557+W557-1,0),"")</f>
        <v/>
      </c>
      <c r="AG557" s="36" t="str">
        <f ca="1">IF(X557,OFFSET('Todas paradas'!O$1,R557+W557-1,0),"")</f>
        <v/>
      </c>
      <c r="AH557" s="36" t="str">
        <f ca="1">IF(X557,OFFSET('Todas paradas'!P$1,R557+W557-1,0),"")</f>
        <v/>
      </c>
    </row>
    <row r="558" spans="11:34" x14ac:dyDescent="0.25">
      <c r="K558" s="36">
        <f t="shared" si="152"/>
        <v>556</v>
      </c>
      <c r="L558" s="36">
        <f t="shared" ca="1" si="143"/>
        <v>536</v>
      </c>
      <c r="M558" s="38">
        <f t="shared" ca="1" si="153"/>
        <v>14</v>
      </c>
      <c r="N558" s="38">
        <f t="shared" ca="1" si="154"/>
        <v>21</v>
      </c>
      <c r="O558" s="36">
        <f t="shared" ca="1" si="155"/>
        <v>0</v>
      </c>
      <c r="P558" s="36">
        <f t="shared" ca="1" si="156"/>
        <v>8</v>
      </c>
      <c r="Q558" s="36">
        <f t="shared" ca="1" si="157"/>
        <v>20</v>
      </c>
      <c r="R558" s="36">
        <f t="shared" ca="1" si="144"/>
        <v>256</v>
      </c>
      <c r="S558" s="36">
        <f t="shared" ca="1" si="145"/>
        <v>17</v>
      </c>
      <c r="T558" s="36">
        <f t="shared" ca="1" si="146"/>
        <v>9</v>
      </c>
      <c r="U558" s="36">
        <f t="shared" ca="1" si="158"/>
        <v>6</v>
      </c>
      <c r="V558" s="39"/>
      <c r="W558" s="38">
        <f t="shared" ca="1" si="148"/>
        <v>5</v>
      </c>
      <c r="X558" s="38">
        <f t="shared" ca="1" si="149"/>
        <v>0</v>
      </c>
      <c r="Y558" s="38">
        <f t="shared" ca="1" si="151"/>
        <v>1</v>
      </c>
      <c r="Z558" s="38">
        <f t="shared" ca="1" si="150"/>
        <v>14</v>
      </c>
      <c r="AA558" s="38"/>
      <c r="AB558" s="36" t="str">
        <f t="shared" ca="1" si="147"/>
        <v>Rutas_Habituales_MTN</v>
      </c>
      <c r="AC558" t="str">
        <f ca="1">SUBSTITUTE(OFFSET('Todas paradas'!K$1,R558+W558-1,0),"/","_")</f>
        <v>Ruta 7_20</v>
      </c>
      <c r="AD558" t="str">
        <f ca="1">IF(X558,OFFSET('Todas paradas'!L$1,R558+W558-1,0),OFFSET('Todas paradas'!Q$1,R558+W558-1,0))</f>
        <v>Miguel Servet, nº 37-39 (Pd. Bus)</v>
      </c>
      <c r="AE558" s="36" t="str">
        <f ca="1">IF(X558,OFFSET('Todas paradas'!M$1,R558+W558-1,0),"")</f>
        <v/>
      </c>
      <c r="AF558" s="36" t="str">
        <f ca="1">IF(X558,OFFSET('Todas paradas'!N$1,R558+W558-1,0),"")</f>
        <v/>
      </c>
      <c r="AG558" s="36" t="str">
        <f ca="1">IF(X558,OFFSET('Todas paradas'!O$1,R558+W558-1,0),"")</f>
        <v/>
      </c>
      <c r="AH558" s="36" t="str">
        <f ca="1">IF(X558,OFFSET('Todas paradas'!P$1,R558+W558-1,0),"")</f>
        <v/>
      </c>
    </row>
    <row r="559" spans="11:34" x14ac:dyDescent="0.25">
      <c r="K559" s="36">
        <f t="shared" si="152"/>
        <v>557</v>
      </c>
      <c r="L559" s="36">
        <f t="shared" ca="1" si="143"/>
        <v>537</v>
      </c>
      <c r="M559" s="38">
        <f t="shared" ca="1" si="153"/>
        <v>15</v>
      </c>
      <c r="N559" s="38">
        <f t="shared" ca="1" si="154"/>
        <v>21</v>
      </c>
      <c r="O559" s="36">
        <f t="shared" ca="1" si="155"/>
        <v>0</v>
      </c>
      <c r="P559" s="36">
        <f t="shared" ca="1" si="156"/>
        <v>8</v>
      </c>
      <c r="Q559" s="36">
        <f t="shared" ca="1" si="157"/>
        <v>20</v>
      </c>
      <c r="R559" s="36">
        <f t="shared" ca="1" si="144"/>
        <v>256</v>
      </c>
      <c r="S559" s="36">
        <f t="shared" ca="1" si="145"/>
        <v>17</v>
      </c>
      <c r="T559" s="36">
        <f t="shared" ca="1" si="146"/>
        <v>9</v>
      </c>
      <c r="U559" s="36">
        <f t="shared" ca="1" si="158"/>
        <v>6</v>
      </c>
      <c r="V559" s="39"/>
      <c r="W559" s="38">
        <f t="shared" ca="1" si="148"/>
        <v>6</v>
      </c>
      <c r="X559" s="38">
        <f t="shared" ca="1" si="149"/>
        <v>0</v>
      </c>
      <c r="Y559" s="38">
        <f t="shared" ca="1" si="151"/>
        <v>1</v>
      </c>
      <c r="Z559" s="38">
        <f t="shared" ca="1" si="150"/>
        <v>15</v>
      </c>
      <c r="AA559" s="38"/>
      <c r="AB559" s="36" t="str">
        <f t="shared" ca="1" si="147"/>
        <v>Rutas_Habituales_MTN</v>
      </c>
      <c r="AC559" t="str">
        <f ca="1">SUBSTITUTE(OFFSET('Todas paradas'!K$1,R559+W559-1,0),"/","_")</f>
        <v>Ruta 7_20</v>
      </c>
      <c r="AD559" t="str">
        <f ca="1">IF(X559,OFFSET('Todas paradas'!L$1,R559+W559-1,0),OFFSET('Todas paradas'!Q$1,R559+W559-1,0))</f>
        <v>Compromiso de Caspe, nº 48 - Pd. Bus (esq. Doctor Iranzo)</v>
      </c>
      <c r="AE559" s="36" t="str">
        <f ca="1">IF(X559,OFFSET('Todas paradas'!M$1,R559+W559-1,0),"")</f>
        <v/>
      </c>
      <c r="AF559" s="36" t="str">
        <f ca="1">IF(X559,OFFSET('Todas paradas'!N$1,R559+W559-1,0),"")</f>
        <v/>
      </c>
      <c r="AG559" s="36" t="str">
        <f ca="1">IF(X559,OFFSET('Todas paradas'!O$1,R559+W559-1,0),"")</f>
        <v/>
      </c>
      <c r="AH559" s="36" t="str">
        <f ca="1">IF(X559,OFFSET('Todas paradas'!P$1,R559+W559-1,0),"")</f>
        <v/>
      </c>
    </row>
    <row r="560" spans="11:34" x14ac:dyDescent="0.25">
      <c r="K560" s="36">
        <f t="shared" si="152"/>
        <v>558</v>
      </c>
      <c r="L560" s="36">
        <f t="shared" ca="1" si="143"/>
        <v>538</v>
      </c>
      <c r="M560" s="38">
        <f t="shared" ca="1" si="153"/>
        <v>16</v>
      </c>
      <c r="N560" s="38">
        <f t="shared" ca="1" si="154"/>
        <v>21</v>
      </c>
      <c r="O560" s="36">
        <f t="shared" ca="1" si="155"/>
        <v>0</v>
      </c>
      <c r="P560" s="36">
        <f t="shared" ca="1" si="156"/>
        <v>8</v>
      </c>
      <c r="Q560" s="36">
        <f t="shared" ca="1" si="157"/>
        <v>20</v>
      </c>
      <c r="R560" s="36">
        <f t="shared" ca="1" si="144"/>
        <v>256</v>
      </c>
      <c r="S560" s="36">
        <f t="shared" ca="1" si="145"/>
        <v>17</v>
      </c>
      <c r="T560" s="36">
        <f t="shared" ca="1" si="146"/>
        <v>9</v>
      </c>
      <c r="U560" s="36">
        <f t="shared" ca="1" si="158"/>
        <v>6</v>
      </c>
      <c r="V560" s="39"/>
      <c r="W560" s="38">
        <f t="shared" ca="1" si="148"/>
        <v>7</v>
      </c>
      <c r="X560" s="38">
        <f t="shared" ca="1" si="149"/>
        <v>0</v>
      </c>
      <c r="Y560" s="38">
        <f t="shared" ca="1" si="151"/>
        <v>1</v>
      </c>
      <c r="Z560" s="38">
        <f t="shared" ca="1" si="150"/>
        <v>16</v>
      </c>
      <c r="AA560" s="38"/>
      <c r="AB560" s="36" t="str">
        <f t="shared" ca="1" si="147"/>
        <v>Rutas_Habituales_MTN</v>
      </c>
      <c r="AC560" t="str">
        <f ca="1">SUBSTITUTE(OFFSET('Todas paradas'!K$1,R560+W560-1,0),"/","_")</f>
        <v>Ruta 7_20</v>
      </c>
      <c r="AD560" t="str">
        <f ca="1">IF(X560,OFFSET('Todas paradas'!L$1,R560+W560-1,0),OFFSET('Todas paradas'!Q$1,R560+W560-1,0))</f>
        <v>Salvador Minguijón, nº 10-12 (Pd. Bus)</v>
      </c>
      <c r="AE560" s="36" t="str">
        <f ca="1">IF(X560,OFFSET('Todas paradas'!M$1,R560+W560-1,0),"")</f>
        <v/>
      </c>
      <c r="AF560" s="36" t="str">
        <f ca="1">IF(X560,OFFSET('Todas paradas'!N$1,R560+W560-1,0),"")</f>
        <v/>
      </c>
      <c r="AG560" s="36" t="str">
        <f ca="1">IF(X560,OFFSET('Todas paradas'!O$1,R560+W560-1,0),"")</f>
        <v/>
      </c>
      <c r="AH560" s="36" t="str">
        <f ca="1">IF(X560,OFFSET('Todas paradas'!P$1,R560+W560-1,0),"")</f>
        <v/>
      </c>
    </row>
    <row r="561" spans="11:34" x14ac:dyDescent="0.25">
      <c r="K561" s="36">
        <f t="shared" si="152"/>
        <v>559</v>
      </c>
      <c r="L561" s="36">
        <f t="shared" ca="1" si="143"/>
        <v>539</v>
      </c>
      <c r="M561" s="38">
        <f t="shared" ca="1" si="153"/>
        <v>17</v>
      </c>
      <c r="N561" s="38">
        <f t="shared" ca="1" si="154"/>
        <v>21</v>
      </c>
      <c r="O561" s="36">
        <f t="shared" ca="1" si="155"/>
        <v>1</v>
      </c>
      <c r="P561" s="36">
        <f t="shared" ca="1" si="156"/>
        <v>8</v>
      </c>
      <c r="Q561" s="36">
        <f t="shared" ca="1" si="157"/>
        <v>20</v>
      </c>
      <c r="R561" s="36">
        <f t="shared" ca="1" si="144"/>
        <v>256</v>
      </c>
      <c r="S561" s="36">
        <f t="shared" ca="1" si="145"/>
        <v>17</v>
      </c>
      <c r="T561" s="36">
        <f t="shared" ca="1" si="146"/>
        <v>9</v>
      </c>
      <c r="U561" s="36">
        <f t="shared" ca="1" si="158"/>
        <v>6</v>
      </c>
      <c r="V561" s="39"/>
      <c r="W561" s="38">
        <f t="shared" ca="1" si="148"/>
        <v>8</v>
      </c>
      <c r="X561" s="38">
        <f t="shared" ca="1" si="149"/>
        <v>0</v>
      </c>
      <c r="Y561" s="38">
        <f t="shared" ca="1" si="151"/>
        <v>1</v>
      </c>
      <c r="Z561" s="38">
        <f t="shared" ca="1" si="150"/>
        <v>17</v>
      </c>
      <c r="AA561" s="38"/>
      <c r="AB561" s="36" t="str">
        <f t="shared" ca="1" si="147"/>
        <v>Rutas_Habituales_MTN</v>
      </c>
      <c r="AC561" t="str">
        <f ca="1">SUBSTITUTE(OFFSET('Todas paradas'!K$1,R561+W561-1,0),"/","_")</f>
        <v>Ruta 7_20</v>
      </c>
      <c r="AD561" t="str">
        <f ca="1">IF(X561,OFFSET('Todas paradas'!L$1,R561+W561-1,0),OFFSET('Todas paradas'!Q$1,R561+W561-1,0))</f>
        <v>Salvador Minguijón, nº 58</v>
      </c>
      <c r="AE561" s="36" t="str">
        <f ca="1">IF(X561,OFFSET('Todas paradas'!M$1,R561+W561-1,0),"")</f>
        <v/>
      </c>
      <c r="AF561" s="36" t="str">
        <f ca="1">IF(X561,OFFSET('Todas paradas'!N$1,R561+W561-1,0),"")</f>
        <v/>
      </c>
      <c r="AG561" s="36" t="str">
        <f ca="1">IF(X561,OFFSET('Todas paradas'!O$1,R561+W561-1,0),"")</f>
        <v/>
      </c>
      <c r="AH561" s="36" t="str">
        <f ca="1">IF(X561,OFFSET('Todas paradas'!P$1,R561+W561-1,0),"")</f>
        <v/>
      </c>
    </row>
    <row r="562" spans="11:34" x14ac:dyDescent="0.25">
      <c r="K562" s="36">
        <f t="shared" si="152"/>
        <v>560</v>
      </c>
      <c r="L562" s="36">
        <f t="shared" ca="1" si="143"/>
        <v>539</v>
      </c>
      <c r="M562" s="38">
        <f t="shared" ca="1" si="153"/>
        <v>1</v>
      </c>
      <c r="N562" s="38">
        <f t="shared" ca="1" si="154"/>
        <v>22</v>
      </c>
      <c r="O562" s="36">
        <f t="shared" ca="1" si="155"/>
        <v>0</v>
      </c>
      <c r="P562" s="36">
        <f t="shared" ca="1" si="156"/>
        <v>9</v>
      </c>
      <c r="Q562" s="36">
        <f t="shared" ca="1" si="157"/>
        <v>20</v>
      </c>
      <c r="R562" s="36">
        <f t="shared" ca="1" si="144"/>
        <v>265</v>
      </c>
      <c r="S562" s="36">
        <f t="shared" ca="1" si="145"/>
        <v>13</v>
      </c>
      <c r="T562" s="36">
        <f t="shared" ca="1" si="146"/>
        <v>7</v>
      </c>
      <c r="U562" s="36">
        <f t="shared" ca="1" si="158"/>
        <v>7</v>
      </c>
      <c r="V562" s="39"/>
      <c r="W562" s="38">
        <f t="shared" ca="1" si="148"/>
        <v>0</v>
      </c>
      <c r="X562" s="38">
        <f t="shared" ca="1" si="149"/>
        <v>1</v>
      </c>
      <c r="Y562" s="38">
        <f t="shared" ca="1" si="151"/>
        <v>0</v>
      </c>
      <c r="Z562" s="38">
        <f t="shared" ca="1" si="150"/>
        <v>1</v>
      </c>
      <c r="AA562" s="38"/>
      <c r="AB562" s="36" t="str">
        <f t="shared" ca="1" si="147"/>
        <v>Rutas_Habituales_MTN</v>
      </c>
      <c r="AC562" t="str">
        <f ca="1">SUBSTITUTE(OFFSET('Todas paradas'!K$1,R562+W562-1,0),"/","_")</f>
        <v>Ruta 8_20</v>
      </c>
      <c r="AD562" t="str">
        <f ca="1">IF(X562,OFFSET('Todas paradas'!L$1,R562+W562-1,0),OFFSET('Todas paradas'!Q$1,R562+W562-1,0))</f>
        <v>Ruta 8/20</v>
      </c>
      <c r="AE562" s="36" t="str">
        <f ca="1">IF(X562,OFFSET('Todas paradas'!M$1,R562+W562-1,0),"")</f>
        <v/>
      </c>
      <c r="AF562" s="36" t="str">
        <f ca="1">IF(X562,OFFSET('Todas paradas'!N$1,R562+W562-1,0),"")</f>
        <v/>
      </c>
      <c r="AG562" s="36" t="str">
        <f ca="1">IF(X562,OFFSET('Todas paradas'!O$1,R562+W562-1,0),"")</f>
        <v/>
      </c>
      <c r="AH562" s="36">
        <f ca="1">IF(X562,OFFSET('Todas paradas'!P$1,R562+W562-1,0),"")</f>
        <v>0</v>
      </c>
    </row>
    <row r="563" spans="11:34" x14ac:dyDescent="0.25">
      <c r="K563" s="36">
        <f t="shared" si="152"/>
        <v>561</v>
      </c>
      <c r="L563" s="36">
        <f t="shared" ca="1" si="143"/>
        <v>540</v>
      </c>
      <c r="M563" s="38">
        <f t="shared" ca="1" si="153"/>
        <v>2</v>
      </c>
      <c r="N563" s="38">
        <f t="shared" ca="1" si="154"/>
        <v>22</v>
      </c>
      <c r="O563" s="36">
        <f t="shared" ca="1" si="155"/>
        <v>0</v>
      </c>
      <c r="P563" s="36">
        <f t="shared" ca="1" si="156"/>
        <v>9</v>
      </c>
      <c r="Q563" s="36">
        <f t="shared" ca="1" si="157"/>
        <v>20</v>
      </c>
      <c r="R563" s="36">
        <f t="shared" ca="1" si="144"/>
        <v>265</v>
      </c>
      <c r="S563" s="36">
        <f t="shared" ca="1" si="145"/>
        <v>13</v>
      </c>
      <c r="T563" s="36">
        <f t="shared" ca="1" si="146"/>
        <v>7</v>
      </c>
      <c r="U563" s="36">
        <f t="shared" ca="1" si="158"/>
        <v>7</v>
      </c>
      <c r="V563" s="39"/>
      <c r="W563" s="38">
        <f t="shared" ca="1" si="148"/>
        <v>1</v>
      </c>
      <c r="X563" s="38">
        <f t="shared" ca="1" si="149"/>
        <v>1</v>
      </c>
      <c r="Y563" s="38">
        <f t="shared" ca="1" si="151"/>
        <v>0</v>
      </c>
      <c r="Z563" s="38">
        <f t="shared" ca="1" si="150"/>
        <v>2</v>
      </c>
      <c r="AA563" s="38"/>
      <c r="AB563" s="36" t="str">
        <f t="shared" ca="1" si="147"/>
        <v>Rutas_Habituales_MTN</v>
      </c>
      <c r="AC563" t="str">
        <f ca="1">SUBSTITUTE(OFFSET('Todas paradas'!K$1,R563+W563-1,0),"/","_")</f>
        <v>Ruta 8_20</v>
      </c>
      <c r="AD563" t="str">
        <f ca="1">IF(X563,OFFSET('Todas paradas'!L$1,R563+W563-1,0),OFFSET('Todas paradas'!Q$1,R563+W563-1,0))</f>
        <v>C/ Asalto (Museo Centro de Historia)</v>
      </c>
      <c r="AE563" s="36" t="str">
        <f ca="1">IF(X563,OFFSET('Todas paradas'!M$1,R563+W563-1,0),"")</f>
        <v>05:03</v>
      </c>
      <c r="AF563" s="36" t="str">
        <f ca="1">IF(X563,OFFSET('Todas paradas'!N$1,R563+W563-1,0),"")</f>
        <v>12:58</v>
      </c>
      <c r="AG563" s="36" t="str">
        <f ca="1">IF(X563,OFFSET('Todas paradas'!O$1,R563+W563-1,0),"")</f>
        <v>20:58</v>
      </c>
      <c r="AH563" s="36">
        <f ca="1">IF(X563,OFFSET('Todas paradas'!P$1,R563+W563-1,0),"")</f>
        <v>0</v>
      </c>
    </row>
    <row r="564" spans="11:34" x14ac:dyDescent="0.25">
      <c r="K564" s="36">
        <f t="shared" si="152"/>
        <v>562</v>
      </c>
      <c r="L564" s="36">
        <f t="shared" ca="1" si="143"/>
        <v>541</v>
      </c>
      <c r="M564" s="38">
        <f t="shared" ca="1" si="153"/>
        <v>3</v>
      </c>
      <c r="N564" s="38">
        <f t="shared" ca="1" si="154"/>
        <v>22</v>
      </c>
      <c r="O564" s="36">
        <f t="shared" ca="1" si="155"/>
        <v>0</v>
      </c>
      <c r="P564" s="36">
        <f t="shared" ca="1" si="156"/>
        <v>9</v>
      </c>
      <c r="Q564" s="36">
        <f t="shared" ca="1" si="157"/>
        <v>20</v>
      </c>
      <c r="R564" s="36">
        <f t="shared" ca="1" si="144"/>
        <v>265</v>
      </c>
      <c r="S564" s="36">
        <f t="shared" ca="1" si="145"/>
        <v>13</v>
      </c>
      <c r="T564" s="36">
        <f t="shared" ca="1" si="146"/>
        <v>7</v>
      </c>
      <c r="U564" s="36">
        <f t="shared" ca="1" si="158"/>
        <v>7</v>
      </c>
      <c r="V564" s="39"/>
      <c r="W564" s="38">
        <f t="shared" ca="1" si="148"/>
        <v>2</v>
      </c>
      <c r="X564" s="38">
        <f t="shared" ca="1" si="149"/>
        <v>1</v>
      </c>
      <c r="Y564" s="38">
        <f t="shared" ca="1" si="151"/>
        <v>0</v>
      </c>
      <c r="Z564" s="38">
        <f t="shared" ca="1" si="150"/>
        <v>3</v>
      </c>
      <c r="AA564" s="38"/>
      <c r="AB564" s="36" t="str">
        <f t="shared" ca="1" si="147"/>
        <v>Rutas_Habituales_MTN</v>
      </c>
      <c r="AC564" t="str">
        <f ca="1">SUBSTITUTE(OFFSET('Todas paradas'!K$1,R564+W564-1,0),"/","_")</f>
        <v>Ruta 8_20</v>
      </c>
      <c r="AD564" t="str">
        <f ca="1">IF(X564,OFFSET('Todas paradas'!L$1,R564+W564-1,0),OFFSET('Todas paradas'!Q$1,R564+W564-1,0))</f>
        <v>Pº La Mina, nº 21 (Edif. Balmes - Pd. Bus)</v>
      </c>
      <c r="AE564" s="36" t="str">
        <f ca="1">IF(X564,OFFSET('Todas paradas'!M$1,R564+W564-1,0),"")</f>
        <v>05:05</v>
      </c>
      <c r="AF564" s="36" t="str">
        <f ca="1">IF(X564,OFFSET('Todas paradas'!N$1,R564+W564-1,0),"")</f>
        <v>13:00</v>
      </c>
      <c r="AG564" s="36" t="str">
        <f ca="1">IF(X564,OFFSET('Todas paradas'!O$1,R564+W564-1,0),"")</f>
        <v>21:00</v>
      </c>
      <c r="AH564" s="36">
        <f ca="1">IF(X564,OFFSET('Todas paradas'!P$1,R564+W564-1,0),"")</f>
        <v>0</v>
      </c>
    </row>
    <row r="565" spans="11:34" x14ac:dyDescent="0.25">
      <c r="K565" s="36">
        <f t="shared" si="152"/>
        <v>563</v>
      </c>
      <c r="L565" s="36">
        <f t="shared" ca="1" si="143"/>
        <v>542</v>
      </c>
      <c r="M565" s="38">
        <f t="shared" ca="1" si="153"/>
        <v>4</v>
      </c>
      <c r="N565" s="38">
        <f t="shared" ca="1" si="154"/>
        <v>22</v>
      </c>
      <c r="O565" s="36">
        <f t="shared" ca="1" si="155"/>
        <v>0</v>
      </c>
      <c r="P565" s="36">
        <f t="shared" ca="1" si="156"/>
        <v>9</v>
      </c>
      <c r="Q565" s="36">
        <f t="shared" ca="1" si="157"/>
        <v>20</v>
      </c>
      <c r="R565" s="36">
        <f t="shared" ca="1" si="144"/>
        <v>265</v>
      </c>
      <c r="S565" s="36">
        <f t="shared" ca="1" si="145"/>
        <v>13</v>
      </c>
      <c r="T565" s="36">
        <f t="shared" ca="1" si="146"/>
        <v>7</v>
      </c>
      <c r="U565" s="36">
        <f t="shared" ca="1" si="158"/>
        <v>7</v>
      </c>
      <c r="V565" s="39"/>
      <c r="W565" s="38">
        <f t="shared" ca="1" si="148"/>
        <v>3</v>
      </c>
      <c r="X565" s="38">
        <f t="shared" ca="1" si="149"/>
        <v>1</v>
      </c>
      <c r="Y565" s="38">
        <f t="shared" ca="1" si="151"/>
        <v>0</v>
      </c>
      <c r="Z565" s="38">
        <f t="shared" ca="1" si="150"/>
        <v>4</v>
      </c>
      <c r="AA565" s="38"/>
      <c r="AB565" s="36" t="str">
        <f t="shared" ca="1" si="147"/>
        <v>Rutas_Habituales_MTN</v>
      </c>
      <c r="AC565" t="str">
        <f ca="1">SUBSTITUTE(OFFSET('Todas paradas'!K$1,R565+W565-1,0),"/","_")</f>
        <v>Ruta 8_20</v>
      </c>
      <c r="AD565" t="str">
        <f ca="1">IF(X565,OFFSET('Todas paradas'!L$1,R565+W565-1,0),OFFSET('Todas paradas'!Q$1,R565+W565-1,0))</f>
        <v>Constitución, nº 33 (Pd. Bus)</v>
      </c>
      <c r="AE565" s="36" t="str">
        <f ca="1">IF(X565,OFFSET('Todas paradas'!M$1,R565+W565-1,0),"")</f>
        <v>05:06</v>
      </c>
      <c r="AF565" s="36" t="str">
        <f ca="1">IF(X565,OFFSET('Todas paradas'!N$1,R565+W565-1,0),"")</f>
        <v>13:01</v>
      </c>
      <c r="AG565" s="36" t="str">
        <f ca="1">IF(X565,OFFSET('Todas paradas'!O$1,R565+W565-1,0),"")</f>
        <v>21:01</v>
      </c>
      <c r="AH565" s="36">
        <f ca="1">IF(X565,OFFSET('Todas paradas'!P$1,R565+W565-1,0),"")</f>
        <v>0</v>
      </c>
    </row>
    <row r="566" spans="11:34" x14ac:dyDescent="0.25">
      <c r="K566" s="36">
        <f t="shared" si="152"/>
        <v>564</v>
      </c>
      <c r="L566" s="36">
        <f t="shared" ca="1" si="143"/>
        <v>543</v>
      </c>
      <c r="M566" s="38">
        <f t="shared" ca="1" si="153"/>
        <v>5</v>
      </c>
      <c r="N566" s="38">
        <f t="shared" ca="1" si="154"/>
        <v>22</v>
      </c>
      <c r="O566" s="36">
        <f t="shared" ca="1" si="155"/>
        <v>0</v>
      </c>
      <c r="P566" s="36">
        <f t="shared" ca="1" si="156"/>
        <v>9</v>
      </c>
      <c r="Q566" s="36">
        <f t="shared" ca="1" si="157"/>
        <v>20</v>
      </c>
      <c r="R566" s="36">
        <f t="shared" ca="1" si="144"/>
        <v>265</v>
      </c>
      <c r="S566" s="36">
        <f t="shared" ca="1" si="145"/>
        <v>13</v>
      </c>
      <c r="T566" s="36">
        <f t="shared" ca="1" si="146"/>
        <v>7</v>
      </c>
      <c r="U566" s="36">
        <f t="shared" ca="1" si="158"/>
        <v>7</v>
      </c>
      <c r="V566" s="39"/>
      <c r="W566" s="38">
        <f t="shared" ca="1" si="148"/>
        <v>4</v>
      </c>
      <c r="X566" s="38">
        <f t="shared" ca="1" si="149"/>
        <v>1</v>
      </c>
      <c r="Y566" s="38">
        <f t="shared" ca="1" si="151"/>
        <v>0</v>
      </c>
      <c r="Z566" s="38">
        <f t="shared" ca="1" si="150"/>
        <v>5</v>
      </c>
      <c r="AA566" s="38"/>
      <c r="AB566" s="36" t="str">
        <f t="shared" ca="1" si="147"/>
        <v>Rutas_Habituales_MTN</v>
      </c>
      <c r="AC566" t="str">
        <f ca="1">SUBSTITUTE(OFFSET('Todas paradas'!K$1,R566+W566-1,0),"/","_")</f>
        <v>Ruta 8_20</v>
      </c>
      <c r="AD566" t="str">
        <f ca="1">IF(X566,OFFSET('Todas paradas'!L$1,R566+W566-1,0),OFFSET('Todas paradas'!Q$1,R566+W566-1,0))</f>
        <v>Paseo Pamplona, nº 2 ( Pd. Bus)</v>
      </c>
      <c r="AE566" s="36" t="str">
        <f ca="1">IF(X566,OFFSET('Todas paradas'!M$1,R566+W566-1,0),"")</f>
        <v>05:08</v>
      </c>
      <c r="AF566" s="36" t="str">
        <f ca="1">IF(X566,OFFSET('Todas paradas'!N$1,R566+W566-1,0),"")</f>
        <v>13:03</v>
      </c>
      <c r="AG566" s="36" t="str">
        <f ca="1">IF(X566,OFFSET('Todas paradas'!O$1,R566+W566-1,0),"")</f>
        <v>21:03</v>
      </c>
      <c r="AH566" s="36">
        <f ca="1">IF(X566,OFFSET('Todas paradas'!P$1,R566+W566-1,0),"")</f>
        <v>0</v>
      </c>
    </row>
    <row r="567" spans="11:34" x14ac:dyDescent="0.25">
      <c r="K567" s="36">
        <f t="shared" si="152"/>
        <v>565</v>
      </c>
      <c r="L567" s="36">
        <f t="shared" ca="1" si="143"/>
        <v>544</v>
      </c>
      <c r="M567" s="38">
        <f t="shared" ca="1" si="153"/>
        <v>6</v>
      </c>
      <c r="N567" s="38">
        <f t="shared" ca="1" si="154"/>
        <v>22</v>
      </c>
      <c r="O567" s="36">
        <f t="shared" ca="1" si="155"/>
        <v>0</v>
      </c>
      <c r="P567" s="36">
        <f t="shared" ca="1" si="156"/>
        <v>9</v>
      </c>
      <c r="Q567" s="36">
        <f t="shared" ca="1" si="157"/>
        <v>20</v>
      </c>
      <c r="R567" s="36">
        <f t="shared" ca="1" si="144"/>
        <v>265</v>
      </c>
      <c r="S567" s="36">
        <f t="shared" ca="1" si="145"/>
        <v>13</v>
      </c>
      <c r="T567" s="36">
        <f t="shared" ca="1" si="146"/>
        <v>7</v>
      </c>
      <c r="U567" s="36">
        <f t="shared" ca="1" si="158"/>
        <v>7</v>
      </c>
      <c r="V567" s="39"/>
      <c r="W567" s="38">
        <f t="shared" ca="1" si="148"/>
        <v>5</v>
      </c>
      <c r="X567" s="38">
        <f t="shared" ca="1" si="149"/>
        <v>1</v>
      </c>
      <c r="Y567" s="38">
        <f t="shared" ca="1" si="151"/>
        <v>0</v>
      </c>
      <c r="Z567" s="38">
        <f t="shared" ca="1" si="150"/>
        <v>6</v>
      </c>
      <c r="AA567" s="38"/>
      <c r="AB567" s="36" t="str">
        <f t="shared" ca="1" si="147"/>
        <v>Rutas_Habituales_MTN</v>
      </c>
      <c r="AC567" t="str">
        <f ca="1">SUBSTITUTE(OFFSET('Todas paradas'!K$1,R567+W567-1,0),"/","_")</f>
        <v>Ruta 8_20</v>
      </c>
      <c r="AD567" t="str">
        <f ca="1">IF(X567,OFFSET('Todas paradas'!L$1,R567+W567-1,0),OFFSET('Todas paradas'!Q$1,R567+W567-1,0))</f>
        <v>María Agustín, nº 20 (Museo Pablo Serrano - Pd. Bus)</v>
      </c>
      <c r="AE567" s="36" t="str">
        <f ca="1">IF(X567,OFFSET('Todas paradas'!M$1,R567+W567-1,0),"")</f>
        <v>05:10</v>
      </c>
      <c r="AF567" s="36" t="str">
        <f ca="1">IF(X567,OFFSET('Todas paradas'!N$1,R567+W567-1,0),"")</f>
        <v>13:05</v>
      </c>
      <c r="AG567" s="36" t="str">
        <f ca="1">IF(X567,OFFSET('Todas paradas'!O$1,R567+W567-1,0),"")</f>
        <v>21:05</v>
      </c>
      <c r="AH567" s="36">
        <f ca="1">IF(X567,OFFSET('Todas paradas'!P$1,R567+W567-1,0),"")</f>
        <v>0</v>
      </c>
    </row>
    <row r="568" spans="11:34" x14ac:dyDescent="0.25">
      <c r="K568" s="36">
        <f t="shared" si="152"/>
        <v>566</v>
      </c>
      <c r="L568" s="36">
        <f t="shared" ca="1" si="143"/>
        <v>545</v>
      </c>
      <c r="M568" s="38">
        <f t="shared" ca="1" si="153"/>
        <v>7</v>
      </c>
      <c r="N568" s="38">
        <f t="shared" ca="1" si="154"/>
        <v>22</v>
      </c>
      <c r="O568" s="36">
        <f t="shared" ca="1" si="155"/>
        <v>0</v>
      </c>
      <c r="P568" s="36">
        <f t="shared" ca="1" si="156"/>
        <v>9</v>
      </c>
      <c r="Q568" s="36">
        <f t="shared" ca="1" si="157"/>
        <v>20</v>
      </c>
      <c r="R568" s="36">
        <f t="shared" ca="1" si="144"/>
        <v>265</v>
      </c>
      <c r="S568" s="36">
        <f t="shared" ca="1" si="145"/>
        <v>13</v>
      </c>
      <c r="T568" s="36">
        <f t="shared" ca="1" si="146"/>
        <v>7</v>
      </c>
      <c r="U568" s="36">
        <f t="shared" ca="1" si="158"/>
        <v>7</v>
      </c>
      <c r="V568" s="39"/>
      <c r="W568" s="38">
        <f t="shared" ca="1" si="148"/>
        <v>6</v>
      </c>
      <c r="X568" s="38">
        <f t="shared" ca="1" si="149"/>
        <v>1</v>
      </c>
      <c r="Y568" s="38">
        <f t="shared" ca="1" si="151"/>
        <v>0</v>
      </c>
      <c r="Z568" s="38">
        <f t="shared" ca="1" si="150"/>
        <v>7</v>
      </c>
      <c r="AA568" s="38"/>
      <c r="AB568" s="36" t="str">
        <f t="shared" ca="1" si="147"/>
        <v>Rutas_Habituales_MTN</v>
      </c>
      <c r="AC568" t="str">
        <f ca="1">SUBSTITUTE(OFFSET('Todas paradas'!K$1,R568+W568-1,0),"/","_")</f>
        <v>Ruta 8_20</v>
      </c>
      <c r="AD568" t="str">
        <f ca="1">IF(X568,OFFSET('Todas paradas'!L$1,R568+W568-1,0),OFFSET('Todas paradas'!Q$1,R568+W568-1,0))</f>
        <v>Opel Planta en Figueruelas</v>
      </c>
      <c r="AE568" s="36" t="str">
        <f ca="1">IF(X568,OFFSET('Todas paradas'!M$1,R568+W568-1,0),"")</f>
        <v>05:30</v>
      </c>
      <c r="AF568" s="36" t="str">
        <f ca="1">IF(X568,OFFSET('Todas paradas'!N$1,R568+W568-1,0),"")</f>
        <v>13:30</v>
      </c>
      <c r="AG568" s="36" t="str">
        <f ca="1">IF(X568,OFFSET('Todas paradas'!O$1,R568+W568-1,0),"")</f>
        <v>21:30</v>
      </c>
      <c r="AH568" s="36">
        <f ca="1">IF(X568,OFFSET('Todas paradas'!P$1,R568+W568-1,0),"")</f>
        <v>0</v>
      </c>
    </row>
    <row r="569" spans="11:34" x14ac:dyDescent="0.25">
      <c r="K569" s="36">
        <f t="shared" si="152"/>
        <v>567</v>
      </c>
      <c r="L569" s="36">
        <f t="shared" ca="1" si="143"/>
        <v>546</v>
      </c>
      <c r="M569" s="38">
        <f t="shared" ca="1" si="153"/>
        <v>8</v>
      </c>
      <c r="N569" s="38">
        <f t="shared" ca="1" si="154"/>
        <v>22</v>
      </c>
      <c r="O569" s="36">
        <f t="shared" ca="1" si="155"/>
        <v>0</v>
      </c>
      <c r="P569" s="36">
        <f t="shared" ca="1" si="156"/>
        <v>9</v>
      </c>
      <c r="Q569" s="36">
        <f t="shared" ca="1" si="157"/>
        <v>20</v>
      </c>
      <c r="R569" s="36">
        <f t="shared" ca="1" si="144"/>
        <v>265</v>
      </c>
      <c r="S569" s="36">
        <f t="shared" ca="1" si="145"/>
        <v>13</v>
      </c>
      <c r="T569" s="36">
        <f t="shared" ca="1" si="146"/>
        <v>7</v>
      </c>
      <c r="U569" s="36">
        <f t="shared" ca="1" si="158"/>
        <v>7</v>
      </c>
      <c r="V569" s="39"/>
      <c r="W569" s="38">
        <f t="shared" ca="1" si="148"/>
        <v>1</v>
      </c>
      <c r="X569" s="38">
        <f t="shared" ca="1" si="149"/>
        <v>0</v>
      </c>
      <c r="Y569" s="38">
        <f t="shared" ca="1" si="151"/>
        <v>1</v>
      </c>
      <c r="Z569" s="38">
        <f t="shared" ca="1" si="150"/>
        <v>8</v>
      </c>
      <c r="AA569" s="38"/>
      <c r="AB569" s="36" t="str">
        <f t="shared" ca="1" si="147"/>
        <v>Rutas_Habituales_MTN</v>
      </c>
      <c r="AC569" t="str">
        <f ca="1">SUBSTITUTE(OFFSET('Todas paradas'!K$1,R569+W569-1,0),"/","_")</f>
        <v>Ruta 8_20</v>
      </c>
      <c r="AD569" t="str">
        <f ca="1">IF(X569,OFFSET('Todas paradas'!L$1,R569+W569-1,0),OFFSET('Todas paradas'!Q$1,R569+W569-1,0))</f>
        <v>Opel Planta en Figueruelas</v>
      </c>
      <c r="AE569" s="36" t="str">
        <f ca="1">IF(X569,OFFSET('Todas paradas'!M$1,R569+W569-1,0),"")</f>
        <v/>
      </c>
      <c r="AF569" s="36" t="str">
        <f ca="1">IF(X569,OFFSET('Todas paradas'!N$1,R569+W569-1,0),"")</f>
        <v/>
      </c>
      <c r="AG569" s="36" t="str">
        <f ca="1">IF(X569,OFFSET('Todas paradas'!O$1,R569+W569-1,0),"")</f>
        <v/>
      </c>
      <c r="AH569" s="36" t="str">
        <f ca="1">IF(X569,OFFSET('Todas paradas'!P$1,R569+W569-1,0),"")</f>
        <v/>
      </c>
    </row>
    <row r="570" spans="11:34" x14ac:dyDescent="0.25">
      <c r="K570" s="36">
        <f t="shared" si="152"/>
        <v>568</v>
      </c>
      <c r="L570" s="36">
        <f t="shared" ca="1" si="143"/>
        <v>547</v>
      </c>
      <c r="M570" s="38">
        <f t="shared" ca="1" si="153"/>
        <v>9</v>
      </c>
      <c r="N570" s="38">
        <f t="shared" ca="1" si="154"/>
        <v>22</v>
      </c>
      <c r="O570" s="36">
        <f t="shared" ca="1" si="155"/>
        <v>0</v>
      </c>
      <c r="P570" s="36">
        <f t="shared" ca="1" si="156"/>
        <v>9</v>
      </c>
      <c r="Q570" s="36">
        <f t="shared" ca="1" si="157"/>
        <v>20</v>
      </c>
      <c r="R570" s="36">
        <f t="shared" ca="1" si="144"/>
        <v>265</v>
      </c>
      <c r="S570" s="36">
        <f t="shared" ca="1" si="145"/>
        <v>13</v>
      </c>
      <c r="T570" s="36">
        <f t="shared" ca="1" si="146"/>
        <v>7</v>
      </c>
      <c r="U570" s="36">
        <f t="shared" ca="1" si="158"/>
        <v>7</v>
      </c>
      <c r="V570" s="39"/>
      <c r="W570" s="38">
        <f t="shared" ca="1" si="148"/>
        <v>2</v>
      </c>
      <c r="X570" s="38">
        <f t="shared" ca="1" si="149"/>
        <v>0</v>
      </c>
      <c r="Y570" s="38">
        <f t="shared" ca="1" si="151"/>
        <v>1</v>
      </c>
      <c r="Z570" s="38">
        <f t="shared" ca="1" si="150"/>
        <v>9</v>
      </c>
      <c r="AA570" s="38"/>
      <c r="AB570" s="36" t="str">
        <f t="shared" ca="1" si="147"/>
        <v>Rutas_Habituales_MTN</v>
      </c>
      <c r="AC570" t="str">
        <f ca="1">SUBSTITUTE(OFFSET('Todas paradas'!K$1,R570+W570-1,0),"/","_")</f>
        <v>Ruta 8_20</v>
      </c>
      <c r="AD570" t="str">
        <f ca="1">IF(X570,OFFSET('Todas paradas'!L$1,R570+W570-1,0),OFFSET('Todas paradas'!Q$1,R570+W570-1,0))</f>
        <v>María Agustín (frente Museo Pablo Serrano)</v>
      </c>
      <c r="AE570" s="36" t="str">
        <f ca="1">IF(X570,OFFSET('Todas paradas'!M$1,R570+W570-1,0),"")</f>
        <v/>
      </c>
      <c r="AF570" s="36" t="str">
        <f ca="1">IF(X570,OFFSET('Todas paradas'!N$1,R570+W570-1,0),"")</f>
        <v/>
      </c>
      <c r="AG570" s="36" t="str">
        <f ca="1">IF(X570,OFFSET('Todas paradas'!O$1,R570+W570-1,0),"")</f>
        <v/>
      </c>
      <c r="AH570" s="36" t="str">
        <f ca="1">IF(X570,OFFSET('Todas paradas'!P$1,R570+W570-1,0),"")</f>
        <v/>
      </c>
    </row>
    <row r="571" spans="11:34" x14ac:dyDescent="0.25">
      <c r="K571" s="36">
        <f t="shared" si="152"/>
        <v>569</v>
      </c>
      <c r="L571" s="36">
        <f t="shared" ca="1" si="143"/>
        <v>548</v>
      </c>
      <c r="M571" s="38">
        <f t="shared" ca="1" si="153"/>
        <v>10</v>
      </c>
      <c r="N571" s="38">
        <f t="shared" ca="1" si="154"/>
        <v>22</v>
      </c>
      <c r="O571" s="36">
        <f t="shared" ca="1" si="155"/>
        <v>0</v>
      </c>
      <c r="P571" s="36">
        <f t="shared" ca="1" si="156"/>
        <v>9</v>
      </c>
      <c r="Q571" s="36">
        <f t="shared" ca="1" si="157"/>
        <v>20</v>
      </c>
      <c r="R571" s="36">
        <f t="shared" ca="1" si="144"/>
        <v>265</v>
      </c>
      <c r="S571" s="36">
        <f t="shared" ca="1" si="145"/>
        <v>13</v>
      </c>
      <c r="T571" s="36">
        <f t="shared" ca="1" si="146"/>
        <v>7</v>
      </c>
      <c r="U571" s="36">
        <f t="shared" ca="1" si="158"/>
        <v>7</v>
      </c>
      <c r="V571" s="39"/>
      <c r="W571" s="38">
        <f t="shared" ca="1" si="148"/>
        <v>3</v>
      </c>
      <c r="X571" s="38">
        <f t="shared" ca="1" si="149"/>
        <v>0</v>
      </c>
      <c r="Y571" s="38">
        <f t="shared" ca="1" si="151"/>
        <v>1</v>
      </c>
      <c r="Z571" s="38">
        <f t="shared" ca="1" si="150"/>
        <v>10</v>
      </c>
      <c r="AA571" s="38"/>
      <c r="AB571" s="36" t="str">
        <f t="shared" ca="1" si="147"/>
        <v>Rutas_Habituales_MTN</v>
      </c>
      <c r="AC571" t="str">
        <f ca="1">SUBSTITUTE(OFFSET('Todas paradas'!K$1,R571+W571-1,0),"/","_")</f>
        <v>Ruta 8_20</v>
      </c>
      <c r="AD571" t="str">
        <f ca="1">IF(X571,OFFSET('Todas paradas'!L$1,R571+W571-1,0),OFFSET('Todas paradas'!Q$1,R571+W571-1,0))</f>
        <v>Paseo Pamplona (frente C/ Bilbao - Pd. Bus)</v>
      </c>
      <c r="AE571" s="36" t="str">
        <f ca="1">IF(X571,OFFSET('Todas paradas'!M$1,R571+W571-1,0),"")</f>
        <v/>
      </c>
      <c r="AF571" s="36" t="str">
        <f ca="1">IF(X571,OFFSET('Todas paradas'!N$1,R571+W571-1,0),"")</f>
        <v/>
      </c>
      <c r="AG571" s="36" t="str">
        <f ca="1">IF(X571,OFFSET('Todas paradas'!O$1,R571+W571-1,0),"")</f>
        <v/>
      </c>
      <c r="AH571" s="36" t="str">
        <f ca="1">IF(X571,OFFSET('Todas paradas'!P$1,R571+W571-1,0),"")</f>
        <v/>
      </c>
    </row>
    <row r="572" spans="11:34" x14ac:dyDescent="0.25">
      <c r="K572" s="36">
        <f t="shared" si="152"/>
        <v>570</v>
      </c>
      <c r="L572" s="36">
        <f t="shared" ca="1" si="143"/>
        <v>549</v>
      </c>
      <c r="M572" s="38">
        <f t="shared" ca="1" si="153"/>
        <v>11</v>
      </c>
      <c r="N572" s="38">
        <f t="shared" ca="1" si="154"/>
        <v>22</v>
      </c>
      <c r="O572" s="36">
        <f t="shared" ca="1" si="155"/>
        <v>0</v>
      </c>
      <c r="P572" s="36">
        <f t="shared" ca="1" si="156"/>
        <v>9</v>
      </c>
      <c r="Q572" s="36">
        <f t="shared" ca="1" si="157"/>
        <v>20</v>
      </c>
      <c r="R572" s="36">
        <f t="shared" ca="1" si="144"/>
        <v>265</v>
      </c>
      <c r="S572" s="36">
        <f t="shared" ca="1" si="145"/>
        <v>13</v>
      </c>
      <c r="T572" s="36">
        <f t="shared" ca="1" si="146"/>
        <v>7</v>
      </c>
      <c r="U572" s="36">
        <f t="shared" ca="1" si="158"/>
        <v>7</v>
      </c>
      <c r="V572" s="39"/>
      <c r="W572" s="38">
        <f t="shared" ca="1" si="148"/>
        <v>4</v>
      </c>
      <c r="X572" s="38">
        <f t="shared" ca="1" si="149"/>
        <v>0</v>
      </c>
      <c r="Y572" s="38">
        <f t="shared" ca="1" si="151"/>
        <v>1</v>
      </c>
      <c r="Z572" s="38">
        <f t="shared" ca="1" si="150"/>
        <v>11</v>
      </c>
      <c r="AA572" s="38"/>
      <c r="AB572" s="36" t="str">
        <f t="shared" ca="1" si="147"/>
        <v>Rutas_Habituales_MTN</v>
      </c>
      <c r="AC572" t="str">
        <f ca="1">SUBSTITUTE(OFFSET('Todas paradas'!K$1,R572+W572-1,0),"/","_")</f>
        <v>Ruta 8_20</v>
      </c>
      <c r="AD572" t="str">
        <f ca="1">IF(X572,OFFSET('Todas paradas'!L$1,R572+W572-1,0),OFFSET('Todas paradas'!Q$1,R572+W572-1,0))</f>
        <v>Paseo Constitución nº 16 (Pd. Bus)</v>
      </c>
      <c r="AE572" s="36" t="str">
        <f ca="1">IF(X572,OFFSET('Todas paradas'!M$1,R572+W572-1,0),"")</f>
        <v/>
      </c>
      <c r="AF572" s="36" t="str">
        <f ca="1">IF(X572,OFFSET('Todas paradas'!N$1,R572+W572-1,0),"")</f>
        <v/>
      </c>
      <c r="AG572" s="36" t="str">
        <f ca="1">IF(X572,OFFSET('Todas paradas'!O$1,R572+W572-1,0),"")</f>
        <v/>
      </c>
      <c r="AH572" s="36" t="str">
        <f ca="1">IF(X572,OFFSET('Todas paradas'!P$1,R572+W572-1,0),"")</f>
        <v/>
      </c>
    </row>
    <row r="573" spans="11:34" x14ac:dyDescent="0.25">
      <c r="K573" s="36">
        <f t="shared" si="152"/>
        <v>571</v>
      </c>
      <c r="L573" s="36">
        <f t="shared" ca="1" si="143"/>
        <v>550</v>
      </c>
      <c r="M573" s="38">
        <f t="shared" ca="1" si="153"/>
        <v>12</v>
      </c>
      <c r="N573" s="38">
        <f t="shared" ca="1" si="154"/>
        <v>22</v>
      </c>
      <c r="O573" s="36">
        <f t="shared" ca="1" si="155"/>
        <v>0</v>
      </c>
      <c r="P573" s="36">
        <f t="shared" ca="1" si="156"/>
        <v>9</v>
      </c>
      <c r="Q573" s="36">
        <f t="shared" ca="1" si="157"/>
        <v>20</v>
      </c>
      <c r="R573" s="36">
        <f t="shared" ca="1" si="144"/>
        <v>265</v>
      </c>
      <c r="S573" s="36">
        <f t="shared" ca="1" si="145"/>
        <v>13</v>
      </c>
      <c r="T573" s="36">
        <f t="shared" ca="1" si="146"/>
        <v>7</v>
      </c>
      <c r="U573" s="36">
        <f t="shared" ca="1" si="158"/>
        <v>7</v>
      </c>
      <c r="V573" s="39"/>
      <c r="W573" s="38">
        <f t="shared" ca="1" si="148"/>
        <v>5</v>
      </c>
      <c r="X573" s="38">
        <f t="shared" ca="1" si="149"/>
        <v>0</v>
      </c>
      <c r="Y573" s="38">
        <f t="shared" ca="1" si="151"/>
        <v>1</v>
      </c>
      <c r="Z573" s="38">
        <f t="shared" ca="1" si="150"/>
        <v>12</v>
      </c>
      <c r="AA573" s="38"/>
      <c r="AB573" s="36" t="str">
        <f t="shared" ca="1" si="147"/>
        <v>Rutas_Habituales_MTN</v>
      </c>
      <c r="AC573" t="str">
        <f ca="1">SUBSTITUTE(OFFSET('Todas paradas'!K$1,R573+W573-1,0),"/","_")</f>
        <v>Ruta 8_20</v>
      </c>
      <c r="AD573" t="str">
        <f ca="1">IF(X573,OFFSET('Todas paradas'!L$1,R573+W573-1,0),OFFSET('Todas paradas'!Q$1,R573+W573-1,0))</f>
        <v>Paseo La Mina (frente nº 21 - Pd. Bus)</v>
      </c>
      <c r="AE573" s="36" t="str">
        <f ca="1">IF(X573,OFFSET('Todas paradas'!M$1,R573+W573-1,0),"")</f>
        <v/>
      </c>
      <c r="AF573" s="36" t="str">
        <f ca="1">IF(X573,OFFSET('Todas paradas'!N$1,R573+W573-1,0),"")</f>
        <v/>
      </c>
      <c r="AG573" s="36" t="str">
        <f ca="1">IF(X573,OFFSET('Todas paradas'!O$1,R573+W573-1,0),"")</f>
        <v/>
      </c>
      <c r="AH573" s="36" t="str">
        <f ca="1">IF(X573,OFFSET('Todas paradas'!P$1,R573+W573-1,0),"")</f>
        <v/>
      </c>
    </row>
    <row r="574" spans="11:34" x14ac:dyDescent="0.25">
      <c r="K574" s="36">
        <f t="shared" si="152"/>
        <v>572</v>
      </c>
      <c r="L574" s="36">
        <f t="shared" ca="1" si="143"/>
        <v>551</v>
      </c>
      <c r="M574" s="38">
        <f t="shared" ca="1" si="153"/>
        <v>13</v>
      </c>
      <c r="N574" s="38">
        <f t="shared" ca="1" si="154"/>
        <v>22</v>
      </c>
      <c r="O574" s="36">
        <f t="shared" ca="1" si="155"/>
        <v>1</v>
      </c>
      <c r="P574" s="36">
        <f t="shared" ca="1" si="156"/>
        <v>9</v>
      </c>
      <c r="Q574" s="36">
        <f t="shared" ca="1" si="157"/>
        <v>20</v>
      </c>
      <c r="R574" s="36">
        <f t="shared" ca="1" si="144"/>
        <v>265</v>
      </c>
      <c r="S574" s="36">
        <f t="shared" ca="1" si="145"/>
        <v>13</v>
      </c>
      <c r="T574" s="36">
        <f t="shared" ca="1" si="146"/>
        <v>7</v>
      </c>
      <c r="U574" s="36">
        <f t="shared" ca="1" si="158"/>
        <v>7</v>
      </c>
      <c r="V574" s="39"/>
      <c r="W574" s="38">
        <f t="shared" ca="1" si="148"/>
        <v>6</v>
      </c>
      <c r="X574" s="38">
        <f t="shared" ca="1" si="149"/>
        <v>0</v>
      </c>
      <c r="Y574" s="38">
        <f t="shared" ca="1" si="151"/>
        <v>1</v>
      </c>
      <c r="Z574" s="38">
        <f t="shared" ca="1" si="150"/>
        <v>13</v>
      </c>
      <c r="AA574" s="38"/>
      <c r="AB574" s="36" t="str">
        <f t="shared" ca="1" si="147"/>
        <v>Rutas_Habituales_MTN</v>
      </c>
      <c r="AC574" t="str">
        <f ca="1">SUBSTITUTE(OFFSET('Todas paradas'!K$1,R574+W574-1,0),"/","_")</f>
        <v>Ruta 8_20</v>
      </c>
      <c r="AD574" t="str">
        <f ca="1">IF(X574,OFFSET('Todas paradas'!L$1,R574+W574-1,0),OFFSET('Todas paradas'!Q$1,R574+W574-1,0))</f>
        <v>C/ Asalto (Edf. Trovador)</v>
      </c>
      <c r="AE574" s="36" t="str">
        <f ca="1">IF(X574,OFFSET('Todas paradas'!M$1,R574+W574-1,0),"")</f>
        <v/>
      </c>
      <c r="AF574" s="36" t="str">
        <f ca="1">IF(X574,OFFSET('Todas paradas'!N$1,R574+W574-1,0),"")</f>
        <v/>
      </c>
      <c r="AG574" s="36" t="str">
        <f ca="1">IF(X574,OFFSET('Todas paradas'!O$1,R574+W574-1,0),"")</f>
        <v/>
      </c>
      <c r="AH574" s="36" t="str">
        <f ca="1">IF(X574,OFFSET('Todas paradas'!P$1,R574+W574-1,0),"")</f>
        <v/>
      </c>
    </row>
    <row r="575" spans="11:34" x14ac:dyDescent="0.25">
      <c r="K575" s="36">
        <f t="shared" si="152"/>
        <v>573</v>
      </c>
      <c r="L575" s="36">
        <f t="shared" ca="1" si="143"/>
        <v>551</v>
      </c>
      <c r="M575" s="38">
        <f t="shared" ca="1" si="153"/>
        <v>1</v>
      </c>
      <c r="N575" s="38">
        <f t="shared" ca="1" si="154"/>
        <v>23</v>
      </c>
      <c r="O575" s="36">
        <f t="shared" ca="1" si="155"/>
        <v>0</v>
      </c>
      <c r="P575" s="36">
        <f t="shared" ca="1" si="156"/>
        <v>10</v>
      </c>
      <c r="Q575" s="36">
        <f t="shared" ca="1" si="157"/>
        <v>20</v>
      </c>
      <c r="R575" s="36">
        <f t="shared" ca="1" si="144"/>
        <v>272</v>
      </c>
      <c r="S575" s="36">
        <f t="shared" ca="1" si="145"/>
        <v>15</v>
      </c>
      <c r="T575" s="36">
        <f t="shared" ca="1" si="146"/>
        <v>8</v>
      </c>
      <c r="U575" s="36">
        <f t="shared" ca="1" si="158"/>
        <v>7</v>
      </c>
      <c r="V575" s="39"/>
      <c r="W575" s="38">
        <f t="shared" ca="1" si="148"/>
        <v>0</v>
      </c>
      <c r="X575" s="38">
        <f t="shared" ca="1" si="149"/>
        <v>1</v>
      </c>
      <c r="Y575" s="38">
        <f t="shared" ca="1" si="151"/>
        <v>0</v>
      </c>
      <c r="Z575" s="38">
        <f t="shared" ca="1" si="150"/>
        <v>1</v>
      </c>
      <c r="AA575" s="38"/>
      <c r="AB575" s="36" t="str">
        <f t="shared" ca="1" si="147"/>
        <v>Rutas_Habituales_MTN</v>
      </c>
      <c r="AC575" t="str">
        <f ca="1">SUBSTITUTE(OFFSET('Todas paradas'!K$1,R575+W575-1,0),"/","_")</f>
        <v>Ruta 9_20</v>
      </c>
      <c r="AD575" t="str">
        <f ca="1">IF(X575,OFFSET('Todas paradas'!L$1,R575+W575-1,0),OFFSET('Todas paradas'!Q$1,R575+W575-1,0))</f>
        <v>Ruta 9/20</v>
      </c>
      <c r="AE575" s="36" t="str">
        <f ca="1">IF(X575,OFFSET('Todas paradas'!M$1,R575+W575-1,0),"")</f>
        <v/>
      </c>
      <c r="AF575" s="36" t="str">
        <f ca="1">IF(X575,OFFSET('Todas paradas'!N$1,R575+W575-1,0),"")</f>
        <v/>
      </c>
      <c r="AG575" s="36" t="str">
        <f ca="1">IF(X575,OFFSET('Todas paradas'!O$1,R575+W575-1,0),"")</f>
        <v/>
      </c>
      <c r="AH575" s="36">
        <f ca="1">IF(X575,OFFSET('Todas paradas'!P$1,R575+W575-1,0),"")</f>
        <v>0</v>
      </c>
    </row>
    <row r="576" spans="11:34" x14ac:dyDescent="0.25">
      <c r="K576" s="36">
        <f t="shared" si="152"/>
        <v>574</v>
      </c>
      <c r="L576" s="36">
        <f t="shared" ca="1" si="143"/>
        <v>552</v>
      </c>
      <c r="M576" s="38">
        <f t="shared" ca="1" si="153"/>
        <v>2</v>
      </c>
      <c r="N576" s="38">
        <f t="shared" ca="1" si="154"/>
        <v>23</v>
      </c>
      <c r="O576" s="36">
        <f t="shared" ca="1" si="155"/>
        <v>0</v>
      </c>
      <c r="P576" s="36">
        <f t="shared" ca="1" si="156"/>
        <v>10</v>
      </c>
      <c r="Q576" s="36">
        <f t="shared" ca="1" si="157"/>
        <v>20</v>
      </c>
      <c r="R576" s="36">
        <f t="shared" ca="1" si="144"/>
        <v>272</v>
      </c>
      <c r="S576" s="36">
        <f t="shared" ca="1" si="145"/>
        <v>15</v>
      </c>
      <c r="T576" s="36">
        <f t="shared" ca="1" si="146"/>
        <v>8</v>
      </c>
      <c r="U576" s="36">
        <f t="shared" ca="1" si="158"/>
        <v>7</v>
      </c>
      <c r="V576" s="39"/>
      <c r="W576" s="38">
        <f t="shared" ca="1" si="148"/>
        <v>1</v>
      </c>
      <c r="X576" s="38">
        <f t="shared" ca="1" si="149"/>
        <v>1</v>
      </c>
      <c r="Y576" s="38">
        <f t="shared" ca="1" si="151"/>
        <v>0</v>
      </c>
      <c r="Z576" s="38">
        <f t="shared" ca="1" si="150"/>
        <v>2</v>
      </c>
      <c r="AA576" s="38"/>
      <c r="AB576" s="36" t="str">
        <f t="shared" ca="1" si="147"/>
        <v>Rutas_Habituales_MTN</v>
      </c>
      <c r="AC576" t="str">
        <f ca="1">SUBSTITUTE(OFFSET('Todas paradas'!K$1,R576+W576-1,0),"/","_")</f>
        <v>Ruta 9_20</v>
      </c>
      <c r="AD576" t="str">
        <f ca="1">IF(X576,OFFSET('Todas paradas'!L$1,R576+W576-1,0),OFFSET('Todas paradas'!Q$1,R576+W576-1,0))</f>
        <v>Puerto Venecia: Calle Tiziano (esquina Paolo Veronese)</v>
      </c>
      <c r="AE576" s="36" t="str">
        <f ca="1">IF(X576,OFFSET('Todas paradas'!M$1,R576+W576-1,0),"")</f>
        <v>04:53</v>
      </c>
      <c r="AF576" s="36" t="str">
        <f ca="1">IF(X576,OFFSET('Todas paradas'!N$1,R576+W576-1,0),"")</f>
        <v>12:48</v>
      </c>
      <c r="AG576" s="36" t="str">
        <f ca="1">IF(X576,OFFSET('Todas paradas'!O$1,R576+W576-1,0),"")</f>
        <v>20:48</v>
      </c>
      <c r="AH576" s="36">
        <f ca="1">IF(X576,OFFSET('Todas paradas'!P$1,R576+W576-1,0),"")</f>
        <v>0</v>
      </c>
    </row>
    <row r="577" spans="11:34" x14ac:dyDescent="0.25">
      <c r="K577" s="36">
        <f t="shared" si="152"/>
        <v>575</v>
      </c>
      <c r="L577" s="36">
        <f t="shared" ca="1" si="143"/>
        <v>553</v>
      </c>
      <c r="M577" s="38">
        <f t="shared" ca="1" si="153"/>
        <v>3</v>
      </c>
      <c r="N577" s="38">
        <f t="shared" ca="1" si="154"/>
        <v>23</v>
      </c>
      <c r="O577" s="36">
        <f t="shared" ca="1" si="155"/>
        <v>0</v>
      </c>
      <c r="P577" s="36">
        <f t="shared" ca="1" si="156"/>
        <v>10</v>
      </c>
      <c r="Q577" s="36">
        <f t="shared" ca="1" si="157"/>
        <v>20</v>
      </c>
      <c r="R577" s="36">
        <f t="shared" ca="1" si="144"/>
        <v>272</v>
      </c>
      <c r="S577" s="36">
        <f t="shared" ca="1" si="145"/>
        <v>15</v>
      </c>
      <c r="T577" s="36">
        <f t="shared" ca="1" si="146"/>
        <v>8</v>
      </c>
      <c r="U577" s="36">
        <f t="shared" ca="1" si="158"/>
        <v>7</v>
      </c>
      <c r="V577" s="39"/>
      <c r="W577" s="38">
        <f t="shared" ca="1" si="148"/>
        <v>2</v>
      </c>
      <c r="X577" s="38">
        <f t="shared" ca="1" si="149"/>
        <v>1</v>
      </c>
      <c r="Y577" s="38">
        <f t="shared" ca="1" si="151"/>
        <v>0</v>
      </c>
      <c r="Z577" s="38">
        <f t="shared" ca="1" si="150"/>
        <v>3</v>
      </c>
      <c r="AA577" s="38"/>
      <c r="AB577" s="36" t="str">
        <f t="shared" ca="1" si="147"/>
        <v>Rutas_Habituales_MTN</v>
      </c>
      <c r="AC577" t="str">
        <f ca="1">SUBSTITUTE(OFFSET('Todas paradas'!K$1,R577+W577-1,0),"/","_")</f>
        <v>Ruta 9_20</v>
      </c>
      <c r="AD577" t="str">
        <f ca="1">IF(X577,OFFSET('Todas paradas'!L$1,R577+W577-1,0),OFFSET('Todas paradas'!Q$1,R577+W577-1,0))</f>
        <v>Cuarta Avenida, nº 23 ( Pd. Bus)</v>
      </c>
      <c r="AE577" s="36" t="str">
        <f ca="1">IF(X577,OFFSET('Todas paradas'!M$1,R577+W577-1,0),"")</f>
        <v>04:55</v>
      </c>
      <c r="AF577" s="36" t="str">
        <f ca="1">IF(X577,OFFSET('Todas paradas'!N$1,R577+W577-1,0),"")</f>
        <v>12:50</v>
      </c>
      <c r="AG577" s="36" t="str">
        <f ca="1">IF(X577,OFFSET('Todas paradas'!O$1,R577+W577-1,0),"")</f>
        <v>20:50</v>
      </c>
      <c r="AH577" s="36">
        <f ca="1">IF(X577,OFFSET('Todas paradas'!P$1,R577+W577-1,0),"")</f>
        <v>0</v>
      </c>
    </row>
    <row r="578" spans="11:34" x14ac:dyDescent="0.25">
      <c r="K578" s="36">
        <f t="shared" si="152"/>
        <v>576</v>
      </c>
      <c r="L578" s="36">
        <f t="shared" ca="1" si="143"/>
        <v>554</v>
      </c>
      <c r="M578" s="38">
        <f t="shared" ca="1" si="153"/>
        <v>4</v>
      </c>
      <c r="N578" s="38">
        <f t="shared" ca="1" si="154"/>
        <v>23</v>
      </c>
      <c r="O578" s="36">
        <f t="shared" ca="1" si="155"/>
        <v>0</v>
      </c>
      <c r="P578" s="36">
        <f t="shared" ca="1" si="156"/>
        <v>10</v>
      </c>
      <c r="Q578" s="36">
        <f t="shared" ca="1" si="157"/>
        <v>20</v>
      </c>
      <c r="R578" s="36">
        <f t="shared" ca="1" si="144"/>
        <v>272</v>
      </c>
      <c r="S578" s="36">
        <f t="shared" ca="1" si="145"/>
        <v>15</v>
      </c>
      <c r="T578" s="36">
        <f t="shared" ca="1" si="146"/>
        <v>8</v>
      </c>
      <c r="U578" s="36">
        <f t="shared" ca="1" si="158"/>
        <v>7</v>
      </c>
      <c r="V578" s="39"/>
      <c r="W578" s="38">
        <f t="shared" ca="1" si="148"/>
        <v>3</v>
      </c>
      <c r="X578" s="38">
        <f t="shared" ca="1" si="149"/>
        <v>1</v>
      </c>
      <c r="Y578" s="38">
        <f t="shared" ca="1" si="151"/>
        <v>0</v>
      </c>
      <c r="Z578" s="38">
        <f t="shared" ca="1" si="150"/>
        <v>4</v>
      </c>
      <c r="AA578" s="38"/>
      <c r="AB578" s="36" t="str">
        <f t="shared" ca="1" si="147"/>
        <v>Rutas_Habituales_MTN</v>
      </c>
      <c r="AC578" t="str">
        <f ca="1">SUBSTITUTE(OFFSET('Todas paradas'!K$1,R578+W578-1,0),"/","_")</f>
        <v>Ruta 9_20</v>
      </c>
      <c r="AD578" t="str">
        <f ca="1">IF(X578,OFFSET('Todas paradas'!L$1,R578+W578-1,0),OFFSET('Todas paradas'!Q$1,R578+W578-1,0))</f>
        <v>Avd. América (esq. C/ Pontevedra - Pd. Bus)</v>
      </c>
      <c r="AE578" s="36" t="str">
        <f ca="1">IF(X578,OFFSET('Todas paradas'!M$1,R578+W578-1,0),"")</f>
        <v>04:57</v>
      </c>
      <c r="AF578" s="36" t="str">
        <f ca="1">IF(X578,OFFSET('Todas paradas'!N$1,R578+W578-1,0),"")</f>
        <v>12:53</v>
      </c>
      <c r="AG578" s="36" t="str">
        <f ca="1">IF(X578,OFFSET('Todas paradas'!O$1,R578+W578-1,0),"")</f>
        <v>20:53</v>
      </c>
      <c r="AH578" s="36">
        <f ca="1">IF(X578,OFFSET('Todas paradas'!P$1,R578+W578-1,0),"")</f>
        <v>0</v>
      </c>
    </row>
    <row r="579" spans="11:34" x14ac:dyDescent="0.25">
      <c r="K579" s="36">
        <f t="shared" si="152"/>
        <v>577</v>
      </c>
      <c r="L579" s="36">
        <f t="shared" ca="1" si="143"/>
        <v>555</v>
      </c>
      <c r="M579" s="38">
        <f t="shared" ca="1" si="153"/>
        <v>5</v>
      </c>
      <c r="N579" s="38">
        <f t="shared" ca="1" si="154"/>
        <v>23</v>
      </c>
      <c r="O579" s="36">
        <f t="shared" ca="1" si="155"/>
        <v>0</v>
      </c>
      <c r="P579" s="36">
        <f t="shared" ca="1" si="156"/>
        <v>10</v>
      </c>
      <c r="Q579" s="36">
        <f t="shared" ca="1" si="157"/>
        <v>20</v>
      </c>
      <c r="R579" s="36">
        <f t="shared" ca="1" si="144"/>
        <v>272</v>
      </c>
      <c r="S579" s="36">
        <f t="shared" ca="1" si="145"/>
        <v>15</v>
      </c>
      <c r="T579" s="36">
        <f t="shared" ca="1" si="146"/>
        <v>8</v>
      </c>
      <c r="U579" s="36">
        <f t="shared" ca="1" si="158"/>
        <v>7</v>
      </c>
      <c r="V579" s="39"/>
      <c r="W579" s="38">
        <f t="shared" ca="1" si="148"/>
        <v>4</v>
      </c>
      <c r="X579" s="38">
        <f t="shared" ca="1" si="149"/>
        <v>1</v>
      </c>
      <c r="Y579" s="38">
        <f t="shared" ca="1" si="151"/>
        <v>0</v>
      </c>
      <c r="Z579" s="38">
        <f t="shared" ca="1" si="150"/>
        <v>5</v>
      </c>
      <c r="AA579" s="38"/>
      <c r="AB579" s="36" t="str">
        <f t="shared" ca="1" si="147"/>
        <v>Rutas_Habituales_MTN</v>
      </c>
      <c r="AC579" t="str">
        <f ca="1">SUBSTITUTE(OFFSET('Todas paradas'!K$1,R579+W579-1,0),"/","_")</f>
        <v>Ruta 9_20</v>
      </c>
      <c r="AD579" t="str">
        <f ca="1">IF(X579,OFFSET('Todas paradas'!L$1,R579+W579-1,0),OFFSET('Todas paradas'!Q$1,R579+W579-1,0))</f>
        <v>Avd. América, nº 11 (frente Plaza Canteras - Pd. Bus)</v>
      </c>
      <c r="AE579" s="36" t="str">
        <f ca="1">IF(X579,OFFSET('Todas paradas'!M$1,R579+W579-1,0),"")</f>
        <v>04:58</v>
      </c>
      <c r="AF579" s="36" t="str">
        <f ca="1">IF(X579,OFFSET('Todas paradas'!N$1,R579+W579-1,0),"")</f>
        <v>12:54</v>
      </c>
      <c r="AG579" s="36" t="str">
        <f ca="1">IF(X579,OFFSET('Todas paradas'!O$1,R579+W579-1,0),"")</f>
        <v>20:54</v>
      </c>
      <c r="AH579" s="36">
        <f ca="1">IF(X579,OFFSET('Todas paradas'!P$1,R579+W579-1,0),"")</f>
        <v>0</v>
      </c>
    </row>
    <row r="580" spans="11:34" x14ac:dyDescent="0.25">
      <c r="K580" s="36">
        <f t="shared" si="152"/>
        <v>578</v>
      </c>
      <c r="L580" s="36">
        <f t="shared" ref="L580:L643" ca="1" si="159">IF(P580&lt;&gt;P579,L579,L579+1)</f>
        <v>556</v>
      </c>
      <c r="M580" s="38">
        <f t="shared" ca="1" si="153"/>
        <v>6</v>
      </c>
      <c r="N580" s="38">
        <f t="shared" ca="1" si="154"/>
        <v>23</v>
      </c>
      <c r="O580" s="36">
        <f t="shared" ca="1" si="155"/>
        <v>0</v>
      </c>
      <c r="P580" s="36">
        <f t="shared" ca="1" si="156"/>
        <v>10</v>
      </c>
      <c r="Q580" s="36">
        <f t="shared" ca="1" si="157"/>
        <v>20</v>
      </c>
      <c r="R580" s="36">
        <f t="shared" ref="R580:R643" ca="1" si="160">OFFSET($E$2,N580,0)</f>
        <v>272</v>
      </c>
      <c r="S580" s="36">
        <f t="shared" ref="S580:S643" ca="1" si="161">OFFSET($F$2,N580,0)</f>
        <v>15</v>
      </c>
      <c r="T580" s="36">
        <f t="shared" ref="T580:T643" ca="1" si="162">OFFSET($G$2,N580,0)</f>
        <v>8</v>
      </c>
      <c r="U580" s="36">
        <f t="shared" ca="1" si="158"/>
        <v>7</v>
      </c>
      <c r="V580" s="39"/>
      <c r="W580" s="38">
        <f t="shared" ca="1" si="148"/>
        <v>5</v>
      </c>
      <c r="X580" s="38">
        <f t="shared" ca="1" si="149"/>
        <v>1</v>
      </c>
      <c r="Y580" s="38">
        <f t="shared" ca="1" si="151"/>
        <v>0</v>
      </c>
      <c r="Z580" s="38">
        <f t="shared" ca="1" si="150"/>
        <v>6</v>
      </c>
      <c r="AA580" s="38"/>
      <c r="AB580" s="36" t="str">
        <f t="shared" ref="AB580:AB643" ca="1" si="163">OFFSET($D$2,N580,0)</f>
        <v>Rutas_Habituales_MTN</v>
      </c>
      <c r="AC580" t="str">
        <f ca="1">SUBSTITUTE(OFFSET('Todas paradas'!K$1,R580+W580-1,0),"/","_")</f>
        <v>Ruta 9_20</v>
      </c>
      <c r="AD580" t="str">
        <f ca="1">IF(X580,OFFSET('Todas paradas'!L$1,R580+W580-1,0),OFFSET('Todas paradas'!Q$1,R580+W580-1,0))</f>
        <v>Paseo Cuellar, nº 29 (esq. Luis Sallenave - Pd. Bus)</v>
      </c>
      <c r="AE580" s="36" t="str">
        <f ca="1">IF(X580,OFFSET('Todas paradas'!M$1,R580+W580-1,0),"")</f>
        <v>04:59</v>
      </c>
      <c r="AF580" s="36" t="str">
        <f ca="1">IF(X580,OFFSET('Todas paradas'!N$1,R580+W580-1,0),"")</f>
        <v>12:55</v>
      </c>
      <c r="AG580" s="36" t="str">
        <f ca="1">IF(X580,OFFSET('Todas paradas'!O$1,R580+W580-1,0),"")</f>
        <v>20:55</v>
      </c>
      <c r="AH580" s="36">
        <f ca="1">IF(X580,OFFSET('Todas paradas'!P$1,R580+W580-1,0),"")</f>
        <v>0</v>
      </c>
    </row>
    <row r="581" spans="11:34" x14ac:dyDescent="0.25">
      <c r="K581" s="36">
        <f t="shared" si="152"/>
        <v>579</v>
      </c>
      <c r="L581" s="36">
        <f t="shared" ca="1" si="159"/>
        <v>557</v>
      </c>
      <c r="M581" s="38">
        <f t="shared" ca="1" si="153"/>
        <v>7</v>
      </c>
      <c r="N581" s="38">
        <f t="shared" ca="1" si="154"/>
        <v>23</v>
      </c>
      <c r="O581" s="36">
        <f t="shared" ca="1" si="155"/>
        <v>0</v>
      </c>
      <c r="P581" s="36">
        <f t="shared" ca="1" si="156"/>
        <v>10</v>
      </c>
      <c r="Q581" s="36">
        <f t="shared" ca="1" si="157"/>
        <v>20</v>
      </c>
      <c r="R581" s="36">
        <f t="shared" ca="1" si="160"/>
        <v>272</v>
      </c>
      <c r="S581" s="36">
        <f t="shared" ca="1" si="161"/>
        <v>15</v>
      </c>
      <c r="T581" s="36">
        <f t="shared" ca="1" si="162"/>
        <v>8</v>
      </c>
      <c r="U581" s="36">
        <f t="shared" ca="1" si="158"/>
        <v>7</v>
      </c>
      <c r="V581" s="39"/>
      <c r="W581" s="38">
        <f t="shared" ca="1" si="148"/>
        <v>6</v>
      </c>
      <c r="X581" s="38">
        <f t="shared" ca="1" si="149"/>
        <v>1</v>
      </c>
      <c r="Y581" s="38">
        <f t="shared" ca="1" si="151"/>
        <v>0</v>
      </c>
      <c r="Z581" s="38">
        <f t="shared" ca="1" si="150"/>
        <v>7</v>
      </c>
      <c r="AA581" s="38"/>
      <c r="AB581" s="36" t="str">
        <f t="shared" ca="1" si="163"/>
        <v>Rutas_Habituales_MTN</v>
      </c>
      <c r="AC581" t="str">
        <f ca="1">SUBSTITUTE(OFFSET('Todas paradas'!K$1,R581+W581-1,0),"/","_")</f>
        <v>Ruta 9_20</v>
      </c>
      <c r="AD581" t="str">
        <f ca="1">IF(X581,OFFSET('Todas paradas'!L$1,R581+W581-1,0),OFFSET('Todas paradas'!Q$1,R581+W581-1,0))</f>
        <v>Pº Sagasta, nº 51</v>
      </c>
      <c r="AE581" s="36" t="str">
        <f ca="1">IF(X581,OFFSET('Todas paradas'!M$1,R581+W581-1,0),"")</f>
        <v>05:00</v>
      </c>
      <c r="AF581" s="36" t="str">
        <f ca="1">IF(X581,OFFSET('Todas paradas'!N$1,R581+W581-1,0),"")</f>
        <v>12:56</v>
      </c>
      <c r="AG581" s="36" t="str">
        <f ca="1">IF(X581,OFFSET('Todas paradas'!O$1,R581+W581-1,0),"")</f>
        <v>20:56</v>
      </c>
      <c r="AH581" s="36">
        <f ca="1">IF(X581,OFFSET('Todas paradas'!P$1,R581+W581-1,0),"")</f>
        <v>0</v>
      </c>
    </row>
    <row r="582" spans="11:34" x14ac:dyDescent="0.25">
      <c r="K582" s="36">
        <f t="shared" si="152"/>
        <v>580</v>
      </c>
      <c r="L582" s="36">
        <f t="shared" ca="1" si="159"/>
        <v>558</v>
      </c>
      <c r="M582" s="38">
        <f t="shared" ca="1" si="153"/>
        <v>8</v>
      </c>
      <c r="N582" s="38">
        <f t="shared" ca="1" si="154"/>
        <v>23</v>
      </c>
      <c r="O582" s="36">
        <f t="shared" ca="1" si="155"/>
        <v>0</v>
      </c>
      <c r="P582" s="36">
        <f t="shared" ca="1" si="156"/>
        <v>10</v>
      </c>
      <c r="Q582" s="36">
        <f t="shared" ca="1" si="157"/>
        <v>20</v>
      </c>
      <c r="R582" s="36">
        <f t="shared" ca="1" si="160"/>
        <v>272</v>
      </c>
      <c r="S582" s="36">
        <f t="shared" ca="1" si="161"/>
        <v>15</v>
      </c>
      <c r="T582" s="36">
        <f t="shared" ca="1" si="162"/>
        <v>8</v>
      </c>
      <c r="U582" s="36">
        <f t="shared" ca="1" si="158"/>
        <v>7</v>
      </c>
      <c r="V582" s="39"/>
      <c r="W582" s="38">
        <f t="shared" ca="1" si="148"/>
        <v>7</v>
      </c>
      <c r="X582" s="38">
        <f t="shared" ca="1" si="149"/>
        <v>1</v>
      </c>
      <c r="Y582" s="38">
        <f t="shared" ca="1" si="151"/>
        <v>0</v>
      </c>
      <c r="Z582" s="38">
        <f t="shared" ca="1" si="150"/>
        <v>8</v>
      </c>
      <c r="AA582" s="38"/>
      <c r="AB582" s="36" t="str">
        <f t="shared" ca="1" si="163"/>
        <v>Rutas_Habituales_MTN</v>
      </c>
      <c r="AC582" t="str">
        <f ca="1">SUBSTITUTE(OFFSET('Todas paradas'!K$1,R582+W582-1,0),"/","_")</f>
        <v>Ruta 9_20</v>
      </c>
      <c r="AD582" t="str">
        <f ca="1">IF(X582,OFFSET('Todas paradas'!L$1,R582+W582-1,0),OFFSET('Todas paradas'!Q$1,R582+W582-1,0))</f>
        <v>Opel Planta en Figueruelas</v>
      </c>
      <c r="AE582" s="36" t="str">
        <f ca="1">IF(X582,OFFSET('Todas paradas'!M$1,R582+W582-1,0),"")</f>
        <v>05:30</v>
      </c>
      <c r="AF582" s="36" t="str">
        <f ca="1">IF(X582,OFFSET('Todas paradas'!N$1,R582+W582-1,0),"")</f>
        <v>13:30</v>
      </c>
      <c r="AG582" s="36" t="str">
        <f ca="1">IF(X582,OFFSET('Todas paradas'!O$1,R582+W582-1,0),"")</f>
        <v>21:30</v>
      </c>
      <c r="AH582" s="36">
        <f ca="1">IF(X582,OFFSET('Todas paradas'!P$1,R582+W582-1,0),"")</f>
        <v>0</v>
      </c>
    </row>
    <row r="583" spans="11:34" x14ac:dyDescent="0.25">
      <c r="K583" s="36">
        <f t="shared" si="152"/>
        <v>581</v>
      </c>
      <c r="L583" s="36">
        <f t="shared" ca="1" si="159"/>
        <v>559</v>
      </c>
      <c r="M583" s="38">
        <f t="shared" ca="1" si="153"/>
        <v>9</v>
      </c>
      <c r="N583" s="38">
        <f t="shared" ca="1" si="154"/>
        <v>23</v>
      </c>
      <c r="O583" s="36">
        <f t="shared" ca="1" si="155"/>
        <v>0</v>
      </c>
      <c r="P583" s="36">
        <f t="shared" ca="1" si="156"/>
        <v>10</v>
      </c>
      <c r="Q583" s="36">
        <f t="shared" ca="1" si="157"/>
        <v>20</v>
      </c>
      <c r="R583" s="36">
        <f t="shared" ca="1" si="160"/>
        <v>272</v>
      </c>
      <c r="S583" s="36">
        <f t="shared" ca="1" si="161"/>
        <v>15</v>
      </c>
      <c r="T583" s="36">
        <f t="shared" ca="1" si="162"/>
        <v>8</v>
      </c>
      <c r="U583" s="36">
        <f t="shared" ca="1" si="158"/>
        <v>7</v>
      </c>
      <c r="V583" s="39"/>
      <c r="W583" s="38">
        <f t="shared" ca="1" si="148"/>
        <v>1</v>
      </c>
      <c r="X583" s="38">
        <f t="shared" ca="1" si="149"/>
        <v>0</v>
      </c>
      <c r="Y583" s="38">
        <f t="shared" ca="1" si="151"/>
        <v>1</v>
      </c>
      <c r="Z583" s="38">
        <f t="shared" ca="1" si="150"/>
        <v>9</v>
      </c>
      <c r="AA583" s="38"/>
      <c r="AB583" s="36" t="str">
        <f t="shared" ca="1" si="163"/>
        <v>Rutas_Habituales_MTN</v>
      </c>
      <c r="AC583" t="str">
        <f ca="1">SUBSTITUTE(OFFSET('Todas paradas'!K$1,R583+W583-1,0),"/","_")</f>
        <v>Ruta 9_20</v>
      </c>
      <c r="AD583" t="str">
        <f ca="1">IF(X583,OFFSET('Todas paradas'!L$1,R583+W583-1,0),OFFSET('Todas paradas'!Q$1,R583+W583-1,0))</f>
        <v>Opel Planta en Figueruelas</v>
      </c>
      <c r="AE583" s="36" t="str">
        <f ca="1">IF(X583,OFFSET('Todas paradas'!M$1,R583+W583-1,0),"")</f>
        <v/>
      </c>
      <c r="AF583" s="36" t="str">
        <f ca="1">IF(X583,OFFSET('Todas paradas'!N$1,R583+W583-1,0),"")</f>
        <v/>
      </c>
      <c r="AG583" s="36" t="str">
        <f ca="1">IF(X583,OFFSET('Todas paradas'!O$1,R583+W583-1,0),"")</f>
        <v/>
      </c>
      <c r="AH583" s="36" t="str">
        <f ca="1">IF(X583,OFFSET('Todas paradas'!P$1,R583+W583-1,0),"")</f>
        <v/>
      </c>
    </row>
    <row r="584" spans="11:34" x14ac:dyDescent="0.25">
      <c r="K584" s="36">
        <f t="shared" si="152"/>
        <v>582</v>
      </c>
      <c r="L584" s="36">
        <f t="shared" ca="1" si="159"/>
        <v>560</v>
      </c>
      <c r="M584" s="38">
        <f t="shared" ca="1" si="153"/>
        <v>10</v>
      </c>
      <c r="N584" s="38">
        <f t="shared" ca="1" si="154"/>
        <v>23</v>
      </c>
      <c r="O584" s="36">
        <f t="shared" ca="1" si="155"/>
        <v>0</v>
      </c>
      <c r="P584" s="36">
        <f t="shared" ca="1" si="156"/>
        <v>10</v>
      </c>
      <c r="Q584" s="36">
        <f t="shared" ca="1" si="157"/>
        <v>20</v>
      </c>
      <c r="R584" s="36">
        <f t="shared" ca="1" si="160"/>
        <v>272</v>
      </c>
      <c r="S584" s="36">
        <f t="shared" ca="1" si="161"/>
        <v>15</v>
      </c>
      <c r="T584" s="36">
        <f t="shared" ca="1" si="162"/>
        <v>8</v>
      </c>
      <c r="U584" s="36">
        <f t="shared" ca="1" si="158"/>
        <v>7</v>
      </c>
      <c r="V584" s="39"/>
      <c r="W584" s="38">
        <f t="shared" ca="1" si="148"/>
        <v>2</v>
      </c>
      <c r="X584" s="38">
        <f t="shared" ca="1" si="149"/>
        <v>0</v>
      </c>
      <c r="Y584" s="38">
        <f t="shared" ca="1" si="151"/>
        <v>1</v>
      </c>
      <c r="Z584" s="38">
        <f t="shared" ca="1" si="150"/>
        <v>10</v>
      </c>
      <c r="AA584" s="38"/>
      <c r="AB584" s="36" t="str">
        <f t="shared" ca="1" si="163"/>
        <v>Rutas_Habituales_MTN</v>
      </c>
      <c r="AC584" t="str">
        <f ca="1">SUBSTITUTE(OFFSET('Todas paradas'!K$1,R584+W584-1,0),"/","_")</f>
        <v>Ruta 9_20</v>
      </c>
      <c r="AD584" t="str">
        <f ca="1">IF(X584,OFFSET('Todas paradas'!L$1,R584+W584-1,0),OFFSET('Todas paradas'!Q$1,R584+W584-1,0))</f>
        <v>Puerto Venecia: Calle Tiziano (esquina Paolo Veronese)</v>
      </c>
      <c r="AE584" s="36" t="str">
        <f ca="1">IF(X584,OFFSET('Todas paradas'!M$1,R584+W584-1,0),"")</f>
        <v/>
      </c>
      <c r="AF584" s="36" t="str">
        <f ca="1">IF(X584,OFFSET('Todas paradas'!N$1,R584+W584-1,0),"")</f>
        <v/>
      </c>
      <c r="AG584" s="36" t="str">
        <f ca="1">IF(X584,OFFSET('Todas paradas'!O$1,R584+W584-1,0),"")</f>
        <v/>
      </c>
      <c r="AH584" s="36" t="str">
        <f ca="1">IF(X584,OFFSET('Todas paradas'!P$1,R584+W584-1,0),"")</f>
        <v/>
      </c>
    </row>
    <row r="585" spans="11:34" x14ac:dyDescent="0.25">
      <c r="K585" s="36">
        <f t="shared" si="152"/>
        <v>583</v>
      </c>
      <c r="L585" s="36">
        <f t="shared" ca="1" si="159"/>
        <v>561</v>
      </c>
      <c r="M585" s="38">
        <f t="shared" ca="1" si="153"/>
        <v>11</v>
      </c>
      <c r="N585" s="38">
        <f t="shared" ca="1" si="154"/>
        <v>23</v>
      </c>
      <c r="O585" s="36">
        <f t="shared" ca="1" si="155"/>
        <v>0</v>
      </c>
      <c r="P585" s="36">
        <f t="shared" ca="1" si="156"/>
        <v>10</v>
      </c>
      <c r="Q585" s="36">
        <f t="shared" ca="1" si="157"/>
        <v>20</v>
      </c>
      <c r="R585" s="36">
        <f t="shared" ca="1" si="160"/>
        <v>272</v>
      </c>
      <c r="S585" s="36">
        <f t="shared" ca="1" si="161"/>
        <v>15</v>
      </c>
      <c r="T585" s="36">
        <f t="shared" ca="1" si="162"/>
        <v>8</v>
      </c>
      <c r="U585" s="36">
        <f t="shared" ca="1" si="158"/>
        <v>7</v>
      </c>
      <c r="V585" s="39"/>
      <c r="W585" s="38">
        <f t="shared" ca="1" si="148"/>
        <v>3</v>
      </c>
      <c r="X585" s="38">
        <f t="shared" ca="1" si="149"/>
        <v>0</v>
      </c>
      <c r="Y585" s="38">
        <f t="shared" ca="1" si="151"/>
        <v>1</v>
      </c>
      <c r="Z585" s="38">
        <f t="shared" ca="1" si="150"/>
        <v>11</v>
      </c>
      <c r="AA585" s="38"/>
      <c r="AB585" s="36" t="str">
        <f t="shared" ca="1" si="163"/>
        <v>Rutas_Habituales_MTN</v>
      </c>
      <c r="AC585" t="str">
        <f ca="1">SUBSTITUTE(OFFSET('Todas paradas'!K$1,R585+W585-1,0),"/","_")</f>
        <v>Ruta 9_20</v>
      </c>
      <c r="AD585" t="str">
        <f ca="1">IF(X585,OFFSET('Todas paradas'!L$1,R585+W585-1,0),OFFSET('Todas paradas'!Q$1,R585+W585-1,0))</f>
        <v>Cuarta Avenida, nº 23 ( Pd. Bus)</v>
      </c>
      <c r="AE585" s="36" t="str">
        <f ca="1">IF(X585,OFFSET('Todas paradas'!M$1,R585+W585-1,0),"")</f>
        <v/>
      </c>
      <c r="AF585" s="36" t="str">
        <f ca="1">IF(X585,OFFSET('Todas paradas'!N$1,R585+W585-1,0),"")</f>
        <v/>
      </c>
      <c r="AG585" s="36" t="str">
        <f ca="1">IF(X585,OFFSET('Todas paradas'!O$1,R585+W585-1,0),"")</f>
        <v/>
      </c>
      <c r="AH585" s="36" t="str">
        <f ca="1">IF(X585,OFFSET('Todas paradas'!P$1,R585+W585-1,0),"")</f>
        <v/>
      </c>
    </row>
    <row r="586" spans="11:34" x14ac:dyDescent="0.25">
      <c r="K586" s="36">
        <f t="shared" si="152"/>
        <v>584</v>
      </c>
      <c r="L586" s="36">
        <f t="shared" ca="1" si="159"/>
        <v>562</v>
      </c>
      <c r="M586" s="38">
        <f t="shared" ca="1" si="153"/>
        <v>12</v>
      </c>
      <c r="N586" s="38">
        <f t="shared" ca="1" si="154"/>
        <v>23</v>
      </c>
      <c r="O586" s="36">
        <f t="shared" ca="1" si="155"/>
        <v>0</v>
      </c>
      <c r="P586" s="36">
        <f t="shared" ca="1" si="156"/>
        <v>10</v>
      </c>
      <c r="Q586" s="36">
        <f t="shared" ca="1" si="157"/>
        <v>20</v>
      </c>
      <c r="R586" s="36">
        <f t="shared" ca="1" si="160"/>
        <v>272</v>
      </c>
      <c r="S586" s="36">
        <f t="shared" ca="1" si="161"/>
        <v>15</v>
      </c>
      <c r="T586" s="36">
        <f t="shared" ca="1" si="162"/>
        <v>8</v>
      </c>
      <c r="U586" s="36">
        <f t="shared" ca="1" si="158"/>
        <v>7</v>
      </c>
      <c r="V586" s="39"/>
      <c r="W586" s="38">
        <f t="shared" ca="1" si="148"/>
        <v>4</v>
      </c>
      <c r="X586" s="38">
        <f t="shared" ca="1" si="149"/>
        <v>0</v>
      </c>
      <c r="Y586" s="38">
        <f t="shared" ca="1" si="151"/>
        <v>1</v>
      </c>
      <c r="Z586" s="38">
        <f t="shared" ca="1" si="150"/>
        <v>12</v>
      </c>
      <c r="AA586" s="38"/>
      <c r="AB586" s="36" t="str">
        <f t="shared" ca="1" si="163"/>
        <v>Rutas_Habituales_MTN</v>
      </c>
      <c r="AC586" t="str">
        <f ca="1">SUBSTITUTE(OFFSET('Todas paradas'!K$1,R586+W586-1,0),"/","_")</f>
        <v>Ruta 9_20</v>
      </c>
      <c r="AD586" t="str">
        <f ca="1">IF(X586,OFFSET('Todas paradas'!L$1,R586+W586-1,0),OFFSET('Todas paradas'!Q$1,R586+W586-1,0))</f>
        <v>Avd. América (esq. C/ Pontevedra - Pd. Bus))</v>
      </c>
      <c r="AE586" s="36" t="str">
        <f ca="1">IF(X586,OFFSET('Todas paradas'!M$1,R586+W586-1,0),"")</f>
        <v/>
      </c>
      <c r="AF586" s="36" t="str">
        <f ca="1">IF(X586,OFFSET('Todas paradas'!N$1,R586+W586-1,0),"")</f>
        <v/>
      </c>
      <c r="AG586" s="36" t="str">
        <f ca="1">IF(X586,OFFSET('Todas paradas'!O$1,R586+W586-1,0),"")</f>
        <v/>
      </c>
      <c r="AH586" s="36" t="str">
        <f ca="1">IF(X586,OFFSET('Todas paradas'!P$1,R586+W586-1,0),"")</f>
        <v/>
      </c>
    </row>
    <row r="587" spans="11:34" x14ac:dyDescent="0.25">
      <c r="K587" s="36">
        <f t="shared" si="152"/>
        <v>585</v>
      </c>
      <c r="L587" s="36">
        <f t="shared" ca="1" si="159"/>
        <v>563</v>
      </c>
      <c r="M587" s="38">
        <f t="shared" ca="1" si="153"/>
        <v>13</v>
      </c>
      <c r="N587" s="38">
        <f t="shared" ca="1" si="154"/>
        <v>23</v>
      </c>
      <c r="O587" s="36">
        <f t="shared" ca="1" si="155"/>
        <v>0</v>
      </c>
      <c r="P587" s="36">
        <f t="shared" ca="1" si="156"/>
        <v>10</v>
      </c>
      <c r="Q587" s="36">
        <f t="shared" ca="1" si="157"/>
        <v>20</v>
      </c>
      <c r="R587" s="36">
        <f t="shared" ca="1" si="160"/>
        <v>272</v>
      </c>
      <c r="S587" s="36">
        <f t="shared" ca="1" si="161"/>
        <v>15</v>
      </c>
      <c r="T587" s="36">
        <f t="shared" ca="1" si="162"/>
        <v>8</v>
      </c>
      <c r="U587" s="36">
        <f t="shared" ca="1" si="158"/>
        <v>7</v>
      </c>
      <c r="V587" s="39"/>
      <c r="W587" s="38">
        <f t="shared" ca="1" si="148"/>
        <v>5</v>
      </c>
      <c r="X587" s="38">
        <f t="shared" ca="1" si="149"/>
        <v>0</v>
      </c>
      <c r="Y587" s="38">
        <f t="shared" ca="1" si="151"/>
        <v>1</v>
      </c>
      <c r="Z587" s="38">
        <f t="shared" ca="1" si="150"/>
        <v>13</v>
      </c>
      <c r="AA587" s="38"/>
      <c r="AB587" s="36" t="str">
        <f t="shared" ca="1" si="163"/>
        <v>Rutas_Habituales_MTN</v>
      </c>
      <c r="AC587" t="str">
        <f ca="1">SUBSTITUTE(OFFSET('Todas paradas'!K$1,R587+W587-1,0),"/","_")</f>
        <v>Ruta 9_20</v>
      </c>
      <c r="AD587" t="str">
        <f ca="1">IF(X587,OFFSET('Todas paradas'!L$1,R587+W587-1,0),OFFSET('Todas paradas'!Q$1,R587+W587-1,0))</f>
        <v>Avd. América, nº 11 (frente Plaza Canteras)</v>
      </c>
      <c r="AE587" s="36" t="str">
        <f ca="1">IF(X587,OFFSET('Todas paradas'!M$1,R587+W587-1,0),"")</f>
        <v/>
      </c>
      <c r="AF587" s="36" t="str">
        <f ca="1">IF(X587,OFFSET('Todas paradas'!N$1,R587+W587-1,0),"")</f>
        <v/>
      </c>
      <c r="AG587" s="36" t="str">
        <f ca="1">IF(X587,OFFSET('Todas paradas'!O$1,R587+W587-1,0),"")</f>
        <v/>
      </c>
      <c r="AH587" s="36" t="str">
        <f ca="1">IF(X587,OFFSET('Todas paradas'!P$1,R587+W587-1,0),"")</f>
        <v/>
      </c>
    </row>
    <row r="588" spans="11:34" x14ac:dyDescent="0.25">
      <c r="K588" s="36">
        <f t="shared" si="152"/>
        <v>586</v>
      </c>
      <c r="L588" s="36">
        <f t="shared" ca="1" si="159"/>
        <v>564</v>
      </c>
      <c r="M588" s="38">
        <f t="shared" ca="1" si="153"/>
        <v>14</v>
      </c>
      <c r="N588" s="38">
        <f t="shared" ca="1" si="154"/>
        <v>23</v>
      </c>
      <c r="O588" s="36">
        <f t="shared" ca="1" si="155"/>
        <v>0</v>
      </c>
      <c r="P588" s="36">
        <f t="shared" ca="1" si="156"/>
        <v>10</v>
      </c>
      <c r="Q588" s="36">
        <f t="shared" ca="1" si="157"/>
        <v>20</v>
      </c>
      <c r="R588" s="36">
        <f t="shared" ca="1" si="160"/>
        <v>272</v>
      </c>
      <c r="S588" s="36">
        <f t="shared" ca="1" si="161"/>
        <v>15</v>
      </c>
      <c r="T588" s="36">
        <f t="shared" ca="1" si="162"/>
        <v>8</v>
      </c>
      <c r="U588" s="36">
        <f t="shared" ca="1" si="158"/>
        <v>7</v>
      </c>
      <c r="V588" s="39"/>
      <c r="W588" s="38">
        <f t="shared" ca="1" si="148"/>
        <v>6</v>
      </c>
      <c r="X588" s="38">
        <f t="shared" ca="1" si="149"/>
        <v>0</v>
      </c>
      <c r="Y588" s="38">
        <f t="shared" ca="1" si="151"/>
        <v>1</v>
      </c>
      <c r="Z588" s="38">
        <f t="shared" ca="1" si="150"/>
        <v>14</v>
      </c>
      <c r="AA588" s="38"/>
      <c r="AB588" s="36" t="str">
        <f t="shared" ca="1" si="163"/>
        <v>Rutas_Habituales_MTN</v>
      </c>
      <c r="AC588" t="str">
        <f ca="1">SUBSTITUTE(OFFSET('Todas paradas'!K$1,R588+W588-1,0),"/","_")</f>
        <v>Ruta 9_20</v>
      </c>
      <c r="AD588" t="str">
        <f ca="1">IF(X588,OFFSET('Todas paradas'!L$1,R588+W588-1,0),OFFSET('Todas paradas'!Q$1,R588+W588-1,0))</f>
        <v>Paseo Cuellar, nº 29 (esq. Luis Sallenave - Pd. Bus)</v>
      </c>
      <c r="AE588" s="36" t="str">
        <f ca="1">IF(X588,OFFSET('Todas paradas'!M$1,R588+W588-1,0),"")</f>
        <v/>
      </c>
      <c r="AF588" s="36" t="str">
        <f ca="1">IF(X588,OFFSET('Todas paradas'!N$1,R588+W588-1,0),"")</f>
        <v/>
      </c>
      <c r="AG588" s="36" t="str">
        <f ca="1">IF(X588,OFFSET('Todas paradas'!O$1,R588+W588-1,0),"")</f>
        <v/>
      </c>
      <c r="AH588" s="36" t="str">
        <f ca="1">IF(X588,OFFSET('Todas paradas'!P$1,R588+W588-1,0),"")</f>
        <v/>
      </c>
    </row>
    <row r="589" spans="11:34" x14ac:dyDescent="0.25">
      <c r="K589" s="36">
        <f t="shared" si="152"/>
        <v>587</v>
      </c>
      <c r="L589" s="36">
        <f t="shared" ca="1" si="159"/>
        <v>565</v>
      </c>
      <c r="M589" s="38">
        <f t="shared" ca="1" si="153"/>
        <v>15</v>
      </c>
      <c r="N589" s="38">
        <f t="shared" ca="1" si="154"/>
        <v>23</v>
      </c>
      <c r="O589" s="36">
        <f t="shared" ca="1" si="155"/>
        <v>1</v>
      </c>
      <c r="P589" s="36">
        <f t="shared" ca="1" si="156"/>
        <v>10</v>
      </c>
      <c r="Q589" s="36">
        <f t="shared" ca="1" si="157"/>
        <v>20</v>
      </c>
      <c r="R589" s="36">
        <f t="shared" ca="1" si="160"/>
        <v>272</v>
      </c>
      <c r="S589" s="36">
        <f t="shared" ca="1" si="161"/>
        <v>15</v>
      </c>
      <c r="T589" s="36">
        <f t="shared" ca="1" si="162"/>
        <v>8</v>
      </c>
      <c r="U589" s="36">
        <f t="shared" ca="1" si="158"/>
        <v>7</v>
      </c>
      <c r="V589" s="39"/>
      <c r="W589" s="38">
        <f t="shared" ca="1" si="148"/>
        <v>7</v>
      </c>
      <c r="X589" s="38">
        <f t="shared" ca="1" si="149"/>
        <v>0</v>
      </c>
      <c r="Y589" s="38">
        <f t="shared" ca="1" si="151"/>
        <v>1</v>
      </c>
      <c r="Z589" s="38">
        <f t="shared" ca="1" si="150"/>
        <v>15</v>
      </c>
      <c r="AA589" s="38"/>
      <c r="AB589" s="36" t="str">
        <f t="shared" ca="1" si="163"/>
        <v>Rutas_Habituales_MTN</v>
      </c>
      <c r="AC589" t="str">
        <f ca="1">SUBSTITUTE(OFFSET('Todas paradas'!K$1,R589+W589-1,0),"/","_")</f>
        <v>Ruta 9_20</v>
      </c>
      <c r="AD589" t="str">
        <f ca="1">IF(X589,OFFSET('Todas paradas'!L$1,R589+W589-1,0),OFFSET('Todas paradas'!Q$1,R589+W589-1,0))</f>
        <v>Pº Sagasta, nº 51</v>
      </c>
      <c r="AE589" s="36" t="str">
        <f ca="1">IF(X589,OFFSET('Todas paradas'!M$1,R589+W589-1,0),"")</f>
        <v/>
      </c>
      <c r="AF589" s="36" t="str">
        <f ca="1">IF(X589,OFFSET('Todas paradas'!N$1,R589+W589-1,0),"")</f>
        <v/>
      </c>
      <c r="AG589" s="36" t="str">
        <f ca="1">IF(X589,OFFSET('Todas paradas'!O$1,R589+W589-1,0),"")</f>
        <v/>
      </c>
      <c r="AH589" s="36" t="str">
        <f ca="1">IF(X589,OFFSET('Todas paradas'!P$1,R589+W589-1,0),"")</f>
        <v/>
      </c>
    </row>
    <row r="590" spans="11:34" x14ac:dyDescent="0.25">
      <c r="K590" s="36">
        <f t="shared" si="152"/>
        <v>588</v>
      </c>
      <c r="L590" s="36">
        <f t="shared" ca="1" si="159"/>
        <v>565</v>
      </c>
      <c r="M590" s="38">
        <f t="shared" ca="1" si="153"/>
        <v>1</v>
      </c>
      <c r="N590" s="38">
        <f t="shared" ca="1" si="154"/>
        <v>24</v>
      </c>
      <c r="O590" s="36">
        <f t="shared" ca="1" si="155"/>
        <v>0</v>
      </c>
      <c r="P590" s="36">
        <f t="shared" ca="1" si="156"/>
        <v>11</v>
      </c>
      <c r="Q590" s="36">
        <f t="shared" ca="1" si="157"/>
        <v>20</v>
      </c>
      <c r="R590" s="36">
        <f t="shared" ca="1" si="160"/>
        <v>280</v>
      </c>
      <c r="S590" s="36">
        <f t="shared" ca="1" si="161"/>
        <v>15</v>
      </c>
      <c r="T590" s="36">
        <f t="shared" ca="1" si="162"/>
        <v>8</v>
      </c>
      <c r="U590" s="36">
        <f t="shared" ca="1" si="158"/>
        <v>6</v>
      </c>
      <c r="V590" s="39"/>
      <c r="W590" s="38">
        <f t="shared" ca="1" si="148"/>
        <v>0</v>
      </c>
      <c r="X590" s="38">
        <f t="shared" ca="1" si="149"/>
        <v>1</v>
      </c>
      <c r="Y590" s="38">
        <f t="shared" ca="1" si="151"/>
        <v>0</v>
      </c>
      <c r="Z590" s="38">
        <f t="shared" ca="1" si="150"/>
        <v>1</v>
      </c>
      <c r="AA590" s="38"/>
      <c r="AB590" s="36" t="str">
        <f t="shared" ca="1" si="163"/>
        <v>Rutas_Habituales_MTN</v>
      </c>
      <c r="AC590" t="str">
        <f ca="1">SUBSTITUTE(OFFSET('Todas paradas'!K$1,R590+W590-1,0),"/","_")</f>
        <v>Ruta 10_20</v>
      </c>
      <c r="AD590" t="str">
        <f ca="1">IF(X590,OFFSET('Todas paradas'!L$1,R590+W590-1,0),OFFSET('Todas paradas'!Q$1,R590+W590-1,0))</f>
        <v>Ruta 10/20</v>
      </c>
      <c r="AE590" s="36" t="str">
        <f ca="1">IF(X590,OFFSET('Todas paradas'!M$1,R590+W590-1,0),"")</f>
        <v/>
      </c>
      <c r="AF590" s="36" t="str">
        <f ca="1">IF(X590,OFFSET('Todas paradas'!N$1,R590+W590-1,0),"")</f>
        <v/>
      </c>
      <c r="AG590" s="36" t="str">
        <f ca="1">IF(X590,OFFSET('Todas paradas'!O$1,R590+W590-1,0),"")</f>
        <v/>
      </c>
      <c r="AH590" s="36">
        <f ca="1">IF(X590,OFFSET('Todas paradas'!P$1,R590+W590-1,0),"")</f>
        <v>0</v>
      </c>
    </row>
    <row r="591" spans="11:34" x14ac:dyDescent="0.25">
      <c r="K591" s="36">
        <f t="shared" si="152"/>
        <v>589</v>
      </c>
      <c r="L591" s="36">
        <f t="shared" ca="1" si="159"/>
        <v>566</v>
      </c>
      <c r="M591" s="38">
        <f t="shared" ca="1" si="153"/>
        <v>2</v>
      </c>
      <c r="N591" s="38">
        <f t="shared" ca="1" si="154"/>
        <v>24</v>
      </c>
      <c r="O591" s="36">
        <f t="shared" ca="1" si="155"/>
        <v>0</v>
      </c>
      <c r="P591" s="36">
        <f t="shared" ca="1" si="156"/>
        <v>11</v>
      </c>
      <c r="Q591" s="36">
        <f t="shared" ca="1" si="157"/>
        <v>20</v>
      </c>
      <c r="R591" s="36">
        <f t="shared" ca="1" si="160"/>
        <v>280</v>
      </c>
      <c r="S591" s="36">
        <f t="shared" ca="1" si="161"/>
        <v>15</v>
      </c>
      <c r="T591" s="36">
        <f t="shared" ca="1" si="162"/>
        <v>8</v>
      </c>
      <c r="U591" s="36">
        <f t="shared" ca="1" si="158"/>
        <v>6</v>
      </c>
      <c r="V591" s="39"/>
      <c r="W591" s="38">
        <f t="shared" ca="1" si="148"/>
        <v>1</v>
      </c>
      <c r="X591" s="38">
        <f t="shared" ca="1" si="149"/>
        <v>1</v>
      </c>
      <c r="Y591" s="38">
        <f t="shared" ca="1" si="151"/>
        <v>0</v>
      </c>
      <c r="Z591" s="38">
        <f t="shared" ca="1" si="150"/>
        <v>2</v>
      </c>
      <c r="AA591" s="38"/>
      <c r="AB591" s="36" t="str">
        <f t="shared" ca="1" si="163"/>
        <v>Rutas_Habituales_MTN</v>
      </c>
      <c r="AC591" t="str">
        <f ca="1">SUBSTITUTE(OFFSET('Todas paradas'!K$1,R591+W591-1,0),"/","_")</f>
        <v>Ruta 10_20</v>
      </c>
      <c r="AD591" t="str">
        <f ca="1">IF(X591,OFFSET('Todas paradas'!L$1,R591+W591-1,0),OFFSET('Todas paradas'!Q$1,R591+W591-1,0))</f>
        <v>Avd. San José, 84 (Mercado Rosales - Pd. Bus)</v>
      </c>
      <c r="AE591" s="36" t="str">
        <f ca="1">IF(X591,OFFSET('Todas paradas'!M$1,R591+W591-1,0),"")</f>
        <v>04:58</v>
      </c>
      <c r="AF591" s="36" t="str">
        <f ca="1">IF(X591,OFFSET('Todas paradas'!N$1,R591+W591-1,0),"")</f>
        <v>12:53</v>
      </c>
      <c r="AG591" s="36" t="str">
        <f ca="1">IF(X591,OFFSET('Todas paradas'!O$1,R591+W591-1,0),"")</f>
        <v>20:53</v>
      </c>
      <c r="AH591" s="36">
        <f ca="1">IF(X591,OFFSET('Todas paradas'!P$1,R591+W591-1,0),"")</f>
        <v>0</v>
      </c>
    </row>
    <row r="592" spans="11:34" x14ac:dyDescent="0.25">
      <c r="K592" s="36">
        <f t="shared" si="152"/>
        <v>590</v>
      </c>
      <c r="L592" s="36">
        <f t="shared" ca="1" si="159"/>
        <v>567</v>
      </c>
      <c r="M592" s="38">
        <f t="shared" ca="1" si="153"/>
        <v>3</v>
      </c>
      <c r="N592" s="38">
        <f t="shared" ca="1" si="154"/>
        <v>24</v>
      </c>
      <c r="O592" s="36">
        <f t="shared" ca="1" si="155"/>
        <v>0</v>
      </c>
      <c r="P592" s="36">
        <f t="shared" ca="1" si="156"/>
        <v>11</v>
      </c>
      <c r="Q592" s="36">
        <f t="shared" ca="1" si="157"/>
        <v>20</v>
      </c>
      <c r="R592" s="36">
        <f t="shared" ca="1" si="160"/>
        <v>280</v>
      </c>
      <c r="S592" s="36">
        <f t="shared" ca="1" si="161"/>
        <v>15</v>
      </c>
      <c r="T592" s="36">
        <f t="shared" ca="1" si="162"/>
        <v>8</v>
      </c>
      <c r="U592" s="36">
        <f t="shared" ca="1" si="158"/>
        <v>6</v>
      </c>
      <c r="V592" s="39"/>
      <c r="W592" s="38">
        <f t="shared" ca="1" si="148"/>
        <v>2</v>
      </c>
      <c r="X592" s="38">
        <f t="shared" ca="1" si="149"/>
        <v>1</v>
      </c>
      <c r="Y592" s="38">
        <f t="shared" ca="1" si="151"/>
        <v>0</v>
      </c>
      <c r="Z592" s="38">
        <f t="shared" ca="1" si="150"/>
        <v>3</v>
      </c>
      <c r="AA592" s="38"/>
      <c r="AB592" s="36" t="str">
        <f t="shared" ca="1" si="163"/>
        <v>Rutas_Habituales_MTN</v>
      </c>
      <c r="AC592" t="str">
        <f ca="1">SUBSTITUTE(OFFSET('Todas paradas'!K$1,R592+W592-1,0),"/","_")</f>
        <v>Ruta 10_20</v>
      </c>
      <c r="AD592" t="str">
        <f ca="1">IF(X592,OFFSET('Todas paradas'!L$1,R592+W592-1,0),OFFSET('Todas paradas'!Q$1,R592+W592-1,0))</f>
        <v>Avd. San José (esq. José Pellicer - Pd. Bus)</v>
      </c>
      <c r="AE592" s="36" t="str">
        <f ca="1">IF(X592,OFFSET('Todas paradas'!M$1,R592+W592-1,0),"")</f>
        <v>04:59</v>
      </c>
      <c r="AF592" s="36" t="str">
        <f ca="1">IF(X592,OFFSET('Todas paradas'!N$1,R592+W592-1,0),"")</f>
        <v>12:54</v>
      </c>
      <c r="AG592" s="36" t="str">
        <f ca="1">IF(X592,OFFSET('Todas paradas'!O$1,R592+W592-1,0),"")</f>
        <v>20:54</v>
      </c>
      <c r="AH592" s="36">
        <f ca="1">IF(X592,OFFSET('Todas paradas'!P$1,R592+W592-1,0),"")</f>
        <v>0</v>
      </c>
    </row>
    <row r="593" spans="11:34" x14ac:dyDescent="0.25">
      <c r="K593" s="36">
        <f t="shared" si="152"/>
        <v>591</v>
      </c>
      <c r="L593" s="36">
        <f t="shared" ca="1" si="159"/>
        <v>568</v>
      </c>
      <c r="M593" s="38">
        <f t="shared" ca="1" si="153"/>
        <v>4</v>
      </c>
      <c r="N593" s="38">
        <f t="shared" ca="1" si="154"/>
        <v>24</v>
      </c>
      <c r="O593" s="36">
        <f t="shared" ca="1" si="155"/>
        <v>0</v>
      </c>
      <c r="P593" s="36">
        <f t="shared" ca="1" si="156"/>
        <v>11</v>
      </c>
      <c r="Q593" s="36">
        <f t="shared" ca="1" si="157"/>
        <v>20</v>
      </c>
      <c r="R593" s="36">
        <f t="shared" ca="1" si="160"/>
        <v>280</v>
      </c>
      <c r="S593" s="36">
        <f t="shared" ca="1" si="161"/>
        <v>15</v>
      </c>
      <c r="T593" s="36">
        <f t="shared" ca="1" si="162"/>
        <v>8</v>
      </c>
      <c r="U593" s="36">
        <f t="shared" ca="1" si="158"/>
        <v>6</v>
      </c>
      <c r="V593" s="39"/>
      <c r="W593" s="38">
        <f t="shared" ca="1" si="148"/>
        <v>3</v>
      </c>
      <c r="X593" s="38">
        <f t="shared" ca="1" si="149"/>
        <v>1</v>
      </c>
      <c r="Y593" s="38">
        <f t="shared" ca="1" si="151"/>
        <v>0</v>
      </c>
      <c r="Z593" s="38">
        <f t="shared" ca="1" si="150"/>
        <v>4</v>
      </c>
      <c r="AA593" s="38"/>
      <c r="AB593" s="36" t="str">
        <f t="shared" ca="1" si="163"/>
        <v>Rutas_Habituales_MTN</v>
      </c>
      <c r="AC593" t="str">
        <f ca="1">SUBSTITUTE(OFFSET('Todas paradas'!K$1,R593+W593-1,0),"/","_")</f>
        <v>Ruta 10_20</v>
      </c>
      <c r="AD593" t="str">
        <f ca="1">IF(X593,OFFSET('Todas paradas'!L$1,R593+W593-1,0),OFFSET('Todas paradas'!Q$1,R593+W593-1,0))</f>
        <v>Avenida San José, nº 200 (Pd. Bus)</v>
      </c>
      <c r="AE593" s="36" t="str">
        <f ca="1">IF(X593,OFFSET('Todas paradas'!M$1,R593+W593-1,0),"")</f>
        <v>05:00</v>
      </c>
      <c r="AF593" s="36" t="str">
        <f ca="1">IF(X593,OFFSET('Todas paradas'!N$1,R593+W593-1,0),"")</f>
        <v>12:55</v>
      </c>
      <c r="AG593" s="36" t="str">
        <f ca="1">IF(X593,OFFSET('Todas paradas'!O$1,R593+W593-1,0),"")</f>
        <v>20:55</v>
      </c>
      <c r="AH593" s="36">
        <f ca="1">IF(X593,OFFSET('Todas paradas'!P$1,R593+W593-1,0),"")</f>
        <v>0</v>
      </c>
    </row>
    <row r="594" spans="11:34" x14ac:dyDescent="0.25">
      <c r="K594" s="36">
        <f t="shared" si="152"/>
        <v>592</v>
      </c>
      <c r="L594" s="36">
        <f t="shared" ca="1" si="159"/>
        <v>569</v>
      </c>
      <c r="M594" s="38">
        <f t="shared" ca="1" si="153"/>
        <v>5</v>
      </c>
      <c r="N594" s="38">
        <f t="shared" ca="1" si="154"/>
        <v>24</v>
      </c>
      <c r="O594" s="36">
        <f t="shared" ca="1" si="155"/>
        <v>0</v>
      </c>
      <c r="P594" s="36">
        <f t="shared" ca="1" si="156"/>
        <v>11</v>
      </c>
      <c r="Q594" s="36">
        <f t="shared" ca="1" si="157"/>
        <v>20</v>
      </c>
      <c r="R594" s="36">
        <f t="shared" ca="1" si="160"/>
        <v>280</v>
      </c>
      <c r="S594" s="36">
        <f t="shared" ca="1" si="161"/>
        <v>15</v>
      </c>
      <c r="T594" s="36">
        <f t="shared" ca="1" si="162"/>
        <v>8</v>
      </c>
      <c r="U594" s="36">
        <f t="shared" ca="1" si="158"/>
        <v>6</v>
      </c>
      <c r="V594" s="39"/>
      <c r="W594" s="38">
        <f t="shared" ca="1" si="148"/>
        <v>4</v>
      </c>
      <c r="X594" s="38">
        <f t="shared" ca="1" si="149"/>
        <v>1</v>
      </c>
      <c r="Y594" s="38">
        <f t="shared" ca="1" si="151"/>
        <v>0</v>
      </c>
      <c r="Z594" s="38">
        <f t="shared" ca="1" si="150"/>
        <v>5</v>
      </c>
      <c r="AA594" s="38"/>
      <c r="AB594" s="36" t="str">
        <f t="shared" ca="1" si="163"/>
        <v>Rutas_Habituales_MTN</v>
      </c>
      <c r="AC594" t="str">
        <f ca="1">SUBSTITUTE(OFFSET('Todas paradas'!K$1,R594+W594-1,0),"/","_")</f>
        <v>Ruta 10_20</v>
      </c>
      <c r="AD594" t="str">
        <f ca="1">IF(X594,OFFSET('Todas paradas'!L$1,R594+W594-1,0),OFFSET('Todas paradas'!Q$1,R594+W594-1,0))</f>
        <v>C/ Terrazas de Cuellar (Pd. Bus)</v>
      </c>
      <c r="AE594" s="36" t="str">
        <f ca="1">IF(X594,OFFSET('Todas paradas'!M$1,R594+W594-1,0),"")</f>
        <v>05:02</v>
      </c>
      <c r="AF594" s="36" t="str">
        <f ca="1">IF(X594,OFFSET('Todas paradas'!N$1,R594+W594-1,0),"")</f>
        <v>12:57</v>
      </c>
      <c r="AG594" s="36" t="str">
        <f ca="1">IF(X594,OFFSET('Todas paradas'!O$1,R594+W594-1,0),"")</f>
        <v>20:57</v>
      </c>
      <c r="AH594" s="36">
        <f ca="1">IF(X594,OFFSET('Todas paradas'!P$1,R594+W594-1,0),"")</f>
        <v>0</v>
      </c>
    </row>
    <row r="595" spans="11:34" x14ac:dyDescent="0.25">
      <c r="K595" s="36">
        <f t="shared" si="152"/>
        <v>593</v>
      </c>
      <c r="L595" s="36">
        <f t="shared" ca="1" si="159"/>
        <v>570</v>
      </c>
      <c r="M595" s="38">
        <f t="shared" ca="1" si="153"/>
        <v>6</v>
      </c>
      <c r="N595" s="38">
        <f t="shared" ca="1" si="154"/>
        <v>24</v>
      </c>
      <c r="O595" s="36">
        <f t="shared" ca="1" si="155"/>
        <v>0</v>
      </c>
      <c r="P595" s="36">
        <f t="shared" ca="1" si="156"/>
        <v>11</v>
      </c>
      <c r="Q595" s="36">
        <f t="shared" ca="1" si="157"/>
        <v>20</v>
      </c>
      <c r="R595" s="36">
        <f t="shared" ca="1" si="160"/>
        <v>280</v>
      </c>
      <c r="S595" s="36">
        <f t="shared" ca="1" si="161"/>
        <v>15</v>
      </c>
      <c r="T595" s="36">
        <f t="shared" ca="1" si="162"/>
        <v>8</v>
      </c>
      <c r="U595" s="36">
        <f t="shared" ca="1" si="158"/>
        <v>6</v>
      </c>
      <c r="V595" s="39"/>
      <c r="W595" s="38">
        <f t="shared" ca="1" si="148"/>
        <v>5</v>
      </c>
      <c r="X595" s="38">
        <f t="shared" ca="1" si="149"/>
        <v>1</v>
      </c>
      <c r="Y595" s="38">
        <f t="shared" ca="1" si="151"/>
        <v>0</v>
      </c>
      <c r="Z595" s="38">
        <f t="shared" ca="1" si="150"/>
        <v>6</v>
      </c>
      <c r="AA595" s="38"/>
      <c r="AB595" s="36" t="str">
        <f t="shared" ca="1" si="163"/>
        <v>Rutas_Habituales_MTN</v>
      </c>
      <c r="AC595" t="str">
        <f ca="1">SUBSTITUTE(OFFSET('Todas paradas'!K$1,R595+W595-1,0),"/","_")</f>
        <v>Ruta 10_20</v>
      </c>
      <c r="AD595" t="str">
        <f ca="1">IF(X595,OFFSET('Todas paradas'!L$1,R595+W595-1,0),OFFSET('Todas paradas'!Q$1,R595+W595-1,0))</f>
        <v>Melilla (frente Escultor Salas)</v>
      </c>
      <c r="AE595" s="36" t="str">
        <f ca="1">IF(X595,OFFSET('Todas paradas'!M$1,R595+W595-1,0),"")</f>
        <v>05:03</v>
      </c>
      <c r="AF595" s="36" t="str">
        <f ca="1">IF(X595,OFFSET('Todas paradas'!N$1,R595+W595-1,0),"")</f>
        <v>12:58</v>
      </c>
      <c r="AG595" s="36" t="str">
        <f ca="1">IF(X595,OFFSET('Todas paradas'!O$1,R595+W595-1,0),"")</f>
        <v>20:58</v>
      </c>
      <c r="AH595" s="36">
        <f ca="1">IF(X595,OFFSET('Todas paradas'!P$1,R595+W595-1,0),"")</f>
        <v>0</v>
      </c>
    </row>
    <row r="596" spans="11:34" x14ac:dyDescent="0.25">
      <c r="K596" s="36">
        <f t="shared" si="152"/>
        <v>594</v>
      </c>
      <c r="L596" s="36">
        <f t="shared" ca="1" si="159"/>
        <v>571</v>
      </c>
      <c r="M596" s="38">
        <f t="shared" ca="1" si="153"/>
        <v>7</v>
      </c>
      <c r="N596" s="38">
        <f t="shared" ca="1" si="154"/>
        <v>24</v>
      </c>
      <c r="O596" s="36">
        <f t="shared" ca="1" si="155"/>
        <v>0</v>
      </c>
      <c r="P596" s="36">
        <f t="shared" ca="1" si="156"/>
        <v>11</v>
      </c>
      <c r="Q596" s="36">
        <f t="shared" ca="1" si="157"/>
        <v>20</v>
      </c>
      <c r="R596" s="36">
        <f t="shared" ca="1" si="160"/>
        <v>280</v>
      </c>
      <c r="S596" s="36">
        <f t="shared" ca="1" si="161"/>
        <v>15</v>
      </c>
      <c r="T596" s="36">
        <f t="shared" ca="1" si="162"/>
        <v>8</v>
      </c>
      <c r="U596" s="36">
        <f t="shared" ca="1" si="158"/>
        <v>6</v>
      </c>
      <c r="V596" s="39"/>
      <c r="W596" s="38">
        <f t="shared" ca="1" si="148"/>
        <v>6</v>
      </c>
      <c r="X596" s="38">
        <f t="shared" ca="1" si="149"/>
        <v>1</v>
      </c>
      <c r="Y596" s="38">
        <f t="shared" ca="1" si="151"/>
        <v>0</v>
      </c>
      <c r="Z596" s="38">
        <f t="shared" ca="1" si="150"/>
        <v>7</v>
      </c>
      <c r="AA596" s="38"/>
      <c r="AB596" s="36" t="str">
        <f t="shared" ca="1" si="163"/>
        <v>Rutas_Habituales_MTN</v>
      </c>
      <c r="AC596" t="str">
        <f ca="1">SUBSTITUTE(OFFSET('Todas paradas'!K$1,R596+W596-1,0),"/","_")</f>
        <v>Ruta 10_20</v>
      </c>
      <c r="AD596" t="str">
        <f ca="1">IF(X596,OFFSET('Todas paradas'!L$1,R596+W596-1,0),OFFSET('Todas paradas'!Q$1,R596+W596-1,0))</f>
        <v>Zaragoza la Vieja (frente nº 5)</v>
      </c>
      <c r="AE596" s="36" t="str">
        <f ca="1">IF(X596,OFFSET('Todas paradas'!M$1,R596+W596-1,0),"")</f>
        <v>05:04</v>
      </c>
      <c r="AF596" s="36" t="str">
        <f ca="1">IF(X596,OFFSET('Todas paradas'!N$1,R596+W596-1,0),"")</f>
        <v>12:59</v>
      </c>
      <c r="AG596" s="36" t="str">
        <f ca="1">IF(X596,OFFSET('Todas paradas'!O$1,R596+W596-1,0),"")</f>
        <v>20:59</v>
      </c>
      <c r="AH596" s="36">
        <f ca="1">IF(X596,OFFSET('Todas paradas'!P$1,R596+W596-1,0),"")</f>
        <v>0</v>
      </c>
    </row>
    <row r="597" spans="11:34" x14ac:dyDescent="0.25">
      <c r="K597" s="36">
        <f t="shared" si="152"/>
        <v>595</v>
      </c>
      <c r="L597" s="36">
        <f t="shared" ca="1" si="159"/>
        <v>572</v>
      </c>
      <c r="M597" s="38">
        <f t="shared" ca="1" si="153"/>
        <v>8</v>
      </c>
      <c r="N597" s="38">
        <f t="shared" ca="1" si="154"/>
        <v>24</v>
      </c>
      <c r="O597" s="36">
        <f t="shared" ca="1" si="155"/>
        <v>0</v>
      </c>
      <c r="P597" s="36">
        <f t="shared" ca="1" si="156"/>
        <v>11</v>
      </c>
      <c r="Q597" s="36">
        <f t="shared" ca="1" si="157"/>
        <v>20</v>
      </c>
      <c r="R597" s="36">
        <f t="shared" ca="1" si="160"/>
        <v>280</v>
      </c>
      <c r="S597" s="36">
        <f t="shared" ca="1" si="161"/>
        <v>15</v>
      </c>
      <c r="T597" s="36">
        <f t="shared" ca="1" si="162"/>
        <v>8</v>
      </c>
      <c r="U597" s="36">
        <f t="shared" ca="1" si="158"/>
        <v>6</v>
      </c>
      <c r="V597" s="39"/>
      <c r="W597" s="38">
        <f t="shared" ca="1" si="148"/>
        <v>7</v>
      </c>
      <c r="X597" s="38">
        <f t="shared" ca="1" si="149"/>
        <v>1</v>
      </c>
      <c r="Y597" s="38">
        <f t="shared" ca="1" si="151"/>
        <v>0</v>
      </c>
      <c r="Z597" s="38">
        <f t="shared" ca="1" si="150"/>
        <v>8</v>
      </c>
      <c r="AA597" s="38"/>
      <c r="AB597" s="36" t="str">
        <f t="shared" ca="1" si="163"/>
        <v>Rutas_Habituales_MTN</v>
      </c>
      <c r="AC597" t="str">
        <f ca="1">SUBSTITUTE(OFFSET('Todas paradas'!K$1,R597+W597-1,0),"/","_")</f>
        <v>Ruta 10_20</v>
      </c>
      <c r="AD597" t="str">
        <f ca="1">IF(X597,OFFSET('Todas paradas'!L$1,R597+W597-1,0),OFFSET('Todas paradas'!Q$1,R597+W597-1,0))</f>
        <v>Opel Planta en Figueruelas</v>
      </c>
      <c r="AE597" s="36" t="str">
        <f ca="1">IF(X597,OFFSET('Todas paradas'!M$1,R597+W597-1,0),"")</f>
        <v>05:30</v>
      </c>
      <c r="AF597" s="36" t="str">
        <f ca="1">IF(X597,OFFSET('Todas paradas'!N$1,R597+W597-1,0),"")</f>
        <v>13:30</v>
      </c>
      <c r="AG597" s="36" t="str">
        <f ca="1">IF(X597,OFFSET('Todas paradas'!O$1,R597+W597-1,0),"")</f>
        <v>21:30</v>
      </c>
      <c r="AH597" s="36">
        <f ca="1">IF(X597,OFFSET('Todas paradas'!P$1,R597+W597-1,0),"")</f>
        <v>0</v>
      </c>
    </row>
    <row r="598" spans="11:34" x14ac:dyDescent="0.25">
      <c r="K598" s="36">
        <f t="shared" si="152"/>
        <v>596</v>
      </c>
      <c r="L598" s="36">
        <f t="shared" ca="1" si="159"/>
        <v>573</v>
      </c>
      <c r="M598" s="38">
        <f t="shared" ca="1" si="153"/>
        <v>9</v>
      </c>
      <c r="N598" s="38">
        <f t="shared" ca="1" si="154"/>
        <v>24</v>
      </c>
      <c r="O598" s="36">
        <f t="shared" ca="1" si="155"/>
        <v>0</v>
      </c>
      <c r="P598" s="36">
        <f t="shared" ca="1" si="156"/>
        <v>11</v>
      </c>
      <c r="Q598" s="36">
        <f t="shared" ca="1" si="157"/>
        <v>20</v>
      </c>
      <c r="R598" s="36">
        <f t="shared" ca="1" si="160"/>
        <v>280</v>
      </c>
      <c r="S598" s="36">
        <f t="shared" ca="1" si="161"/>
        <v>15</v>
      </c>
      <c r="T598" s="36">
        <f t="shared" ca="1" si="162"/>
        <v>8</v>
      </c>
      <c r="U598" s="36">
        <f t="shared" ca="1" si="158"/>
        <v>6</v>
      </c>
      <c r="V598" s="39"/>
      <c r="W598" s="38">
        <f t="shared" ca="1" si="148"/>
        <v>1</v>
      </c>
      <c r="X598" s="38">
        <f t="shared" ca="1" si="149"/>
        <v>0</v>
      </c>
      <c r="Y598" s="38">
        <f t="shared" ca="1" si="151"/>
        <v>1</v>
      </c>
      <c r="Z598" s="38">
        <f t="shared" ca="1" si="150"/>
        <v>9</v>
      </c>
      <c r="AA598" s="38"/>
      <c r="AB598" s="36" t="str">
        <f t="shared" ca="1" si="163"/>
        <v>Rutas_Habituales_MTN</v>
      </c>
      <c r="AC598" t="str">
        <f ca="1">SUBSTITUTE(OFFSET('Todas paradas'!K$1,R598+W598-1,0),"/","_")</f>
        <v>Ruta 10_20</v>
      </c>
      <c r="AD598" t="str">
        <f ca="1">IF(X598,OFFSET('Todas paradas'!L$1,R598+W598-1,0),OFFSET('Todas paradas'!Q$1,R598+W598-1,0))</f>
        <v>Opel Planta en Figueruelas</v>
      </c>
      <c r="AE598" s="36" t="str">
        <f ca="1">IF(X598,OFFSET('Todas paradas'!M$1,R598+W598-1,0),"")</f>
        <v/>
      </c>
      <c r="AF598" s="36" t="str">
        <f ca="1">IF(X598,OFFSET('Todas paradas'!N$1,R598+W598-1,0),"")</f>
        <v/>
      </c>
      <c r="AG598" s="36" t="str">
        <f ca="1">IF(X598,OFFSET('Todas paradas'!O$1,R598+W598-1,0),"")</f>
        <v/>
      </c>
      <c r="AH598" s="36" t="str">
        <f ca="1">IF(X598,OFFSET('Todas paradas'!P$1,R598+W598-1,0),"")</f>
        <v/>
      </c>
    </row>
    <row r="599" spans="11:34" x14ac:dyDescent="0.25">
      <c r="K599" s="36">
        <f t="shared" si="152"/>
        <v>597</v>
      </c>
      <c r="L599" s="36">
        <f t="shared" ca="1" si="159"/>
        <v>574</v>
      </c>
      <c r="M599" s="38">
        <f t="shared" ca="1" si="153"/>
        <v>10</v>
      </c>
      <c r="N599" s="38">
        <f t="shared" ca="1" si="154"/>
        <v>24</v>
      </c>
      <c r="O599" s="36">
        <f t="shared" ca="1" si="155"/>
        <v>0</v>
      </c>
      <c r="P599" s="36">
        <f t="shared" ca="1" si="156"/>
        <v>11</v>
      </c>
      <c r="Q599" s="36">
        <f t="shared" ca="1" si="157"/>
        <v>20</v>
      </c>
      <c r="R599" s="36">
        <f t="shared" ca="1" si="160"/>
        <v>280</v>
      </c>
      <c r="S599" s="36">
        <f t="shared" ca="1" si="161"/>
        <v>15</v>
      </c>
      <c r="T599" s="36">
        <f t="shared" ca="1" si="162"/>
        <v>8</v>
      </c>
      <c r="U599" s="36">
        <f t="shared" ca="1" si="158"/>
        <v>6</v>
      </c>
      <c r="V599" s="39"/>
      <c r="W599" s="38">
        <f t="shared" ca="1" si="148"/>
        <v>2</v>
      </c>
      <c r="X599" s="38">
        <f t="shared" ca="1" si="149"/>
        <v>0</v>
      </c>
      <c r="Y599" s="38">
        <f t="shared" ca="1" si="151"/>
        <v>1</v>
      </c>
      <c r="Z599" s="38">
        <f t="shared" ca="1" si="150"/>
        <v>10</v>
      </c>
      <c r="AA599" s="38"/>
      <c r="AB599" s="36" t="str">
        <f t="shared" ca="1" si="163"/>
        <v>Rutas_Habituales_MTN</v>
      </c>
      <c r="AC599" t="str">
        <f ca="1">SUBSTITUTE(OFFSET('Todas paradas'!K$1,R599+W599-1,0),"/","_")</f>
        <v>Ruta 10_20</v>
      </c>
      <c r="AD599" t="str">
        <f ca="1">IF(X599,OFFSET('Todas paradas'!L$1,R599+W599-1,0),OFFSET('Todas paradas'!Q$1,R599+W599-1,0))</f>
        <v>Avd. San José, 84 (Mercado Rosales - Pd. Bus)</v>
      </c>
      <c r="AE599" s="36" t="str">
        <f ca="1">IF(X599,OFFSET('Todas paradas'!M$1,R599+W599-1,0),"")</f>
        <v/>
      </c>
      <c r="AF599" s="36" t="str">
        <f ca="1">IF(X599,OFFSET('Todas paradas'!N$1,R599+W599-1,0),"")</f>
        <v/>
      </c>
      <c r="AG599" s="36" t="str">
        <f ca="1">IF(X599,OFFSET('Todas paradas'!O$1,R599+W599-1,0),"")</f>
        <v/>
      </c>
      <c r="AH599" s="36" t="str">
        <f ca="1">IF(X599,OFFSET('Todas paradas'!P$1,R599+W599-1,0),"")</f>
        <v/>
      </c>
    </row>
    <row r="600" spans="11:34" x14ac:dyDescent="0.25">
      <c r="K600" s="36">
        <f t="shared" si="152"/>
        <v>598</v>
      </c>
      <c r="L600" s="36">
        <f t="shared" ca="1" si="159"/>
        <v>575</v>
      </c>
      <c r="M600" s="38">
        <f t="shared" ca="1" si="153"/>
        <v>11</v>
      </c>
      <c r="N600" s="38">
        <f t="shared" ca="1" si="154"/>
        <v>24</v>
      </c>
      <c r="O600" s="36">
        <f t="shared" ca="1" si="155"/>
        <v>0</v>
      </c>
      <c r="P600" s="36">
        <f t="shared" ca="1" si="156"/>
        <v>11</v>
      </c>
      <c r="Q600" s="36">
        <f t="shared" ca="1" si="157"/>
        <v>20</v>
      </c>
      <c r="R600" s="36">
        <f t="shared" ca="1" si="160"/>
        <v>280</v>
      </c>
      <c r="S600" s="36">
        <f t="shared" ca="1" si="161"/>
        <v>15</v>
      </c>
      <c r="T600" s="36">
        <f t="shared" ca="1" si="162"/>
        <v>8</v>
      </c>
      <c r="U600" s="36">
        <f t="shared" ca="1" si="158"/>
        <v>6</v>
      </c>
      <c r="V600" s="39"/>
      <c r="W600" s="38">
        <f t="shared" ca="1" si="148"/>
        <v>3</v>
      </c>
      <c r="X600" s="38">
        <f t="shared" ca="1" si="149"/>
        <v>0</v>
      </c>
      <c r="Y600" s="38">
        <f t="shared" ca="1" si="151"/>
        <v>1</v>
      </c>
      <c r="Z600" s="38">
        <f t="shared" ca="1" si="150"/>
        <v>11</v>
      </c>
      <c r="AA600" s="38"/>
      <c r="AB600" s="36" t="str">
        <f t="shared" ca="1" si="163"/>
        <v>Rutas_Habituales_MTN</v>
      </c>
      <c r="AC600" t="str">
        <f ca="1">SUBSTITUTE(OFFSET('Todas paradas'!K$1,R600+W600-1,0),"/","_")</f>
        <v>Ruta 10_20</v>
      </c>
      <c r="AD600" t="str">
        <f ca="1">IF(X600,OFFSET('Todas paradas'!L$1,R600+W600-1,0),OFFSET('Todas paradas'!Q$1,R600+W600-1,0))</f>
        <v>Avd. San José (esq. José Pellicer - Pd. Bus)</v>
      </c>
      <c r="AE600" s="36" t="str">
        <f ca="1">IF(X600,OFFSET('Todas paradas'!M$1,R600+W600-1,0),"")</f>
        <v/>
      </c>
      <c r="AF600" s="36" t="str">
        <f ca="1">IF(X600,OFFSET('Todas paradas'!N$1,R600+W600-1,0),"")</f>
        <v/>
      </c>
      <c r="AG600" s="36" t="str">
        <f ca="1">IF(X600,OFFSET('Todas paradas'!O$1,R600+W600-1,0),"")</f>
        <v/>
      </c>
      <c r="AH600" s="36" t="str">
        <f ca="1">IF(X600,OFFSET('Todas paradas'!P$1,R600+W600-1,0),"")</f>
        <v/>
      </c>
    </row>
    <row r="601" spans="11:34" x14ac:dyDescent="0.25">
      <c r="K601" s="36">
        <f t="shared" si="152"/>
        <v>599</v>
      </c>
      <c r="L601" s="36">
        <f t="shared" ca="1" si="159"/>
        <v>576</v>
      </c>
      <c r="M601" s="38">
        <f t="shared" ca="1" si="153"/>
        <v>12</v>
      </c>
      <c r="N601" s="38">
        <f t="shared" ca="1" si="154"/>
        <v>24</v>
      </c>
      <c r="O601" s="36">
        <f t="shared" ca="1" si="155"/>
        <v>0</v>
      </c>
      <c r="P601" s="36">
        <f t="shared" ca="1" si="156"/>
        <v>11</v>
      </c>
      <c r="Q601" s="36">
        <f t="shared" ca="1" si="157"/>
        <v>20</v>
      </c>
      <c r="R601" s="36">
        <f t="shared" ca="1" si="160"/>
        <v>280</v>
      </c>
      <c r="S601" s="36">
        <f t="shared" ca="1" si="161"/>
        <v>15</v>
      </c>
      <c r="T601" s="36">
        <f t="shared" ca="1" si="162"/>
        <v>8</v>
      </c>
      <c r="U601" s="36">
        <f t="shared" ca="1" si="158"/>
        <v>6</v>
      </c>
      <c r="V601" s="39"/>
      <c r="W601" s="38">
        <f t="shared" ca="1" si="148"/>
        <v>4</v>
      </c>
      <c r="X601" s="38">
        <f t="shared" ca="1" si="149"/>
        <v>0</v>
      </c>
      <c r="Y601" s="38">
        <f t="shared" ca="1" si="151"/>
        <v>1</v>
      </c>
      <c r="Z601" s="38">
        <f t="shared" ca="1" si="150"/>
        <v>12</v>
      </c>
      <c r="AA601" s="38"/>
      <c r="AB601" s="36" t="str">
        <f t="shared" ca="1" si="163"/>
        <v>Rutas_Habituales_MTN</v>
      </c>
      <c r="AC601" t="str">
        <f ca="1">SUBSTITUTE(OFFSET('Todas paradas'!K$1,R601+W601-1,0),"/","_")</f>
        <v>Ruta 10_20</v>
      </c>
      <c r="AD601" t="str">
        <f ca="1">IF(X601,OFFSET('Todas paradas'!L$1,R601+W601-1,0),OFFSET('Todas paradas'!Q$1,R601+W601-1,0))</f>
        <v>Avenida San José, nº 200 (Pd. Bus)</v>
      </c>
      <c r="AE601" s="36" t="str">
        <f ca="1">IF(X601,OFFSET('Todas paradas'!M$1,R601+W601-1,0),"")</f>
        <v/>
      </c>
      <c r="AF601" s="36" t="str">
        <f ca="1">IF(X601,OFFSET('Todas paradas'!N$1,R601+W601-1,0),"")</f>
        <v/>
      </c>
      <c r="AG601" s="36" t="str">
        <f ca="1">IF(X601,OFFSET('Todas paradas'!O$1,R601+W601-1,0),"")</f>
        <v/>
      </c>
      <c r="AH601" s="36" t="str">
        <f ca="1">IF(X601,OFFSET('Todas paradas'!P$1,R601+W601-1,0),"")</f>
        <v/>
      </c>
    </row>
    <row r="602" spans="11:34" x14ac:dyDescent="0.25">
      <c r="K602" s="36">
        <f t="shared" si="152"/>
        <v>600</v>
      </c>
      <c r="L602" s="36">
        <f t="shared" ca="1" si="159"/>
        <v>577</v>
      </c>
      <c r="M602" s="38">
        <f t="shared" ca="1" si="153"/>
        <v>13</v>
      </c>
      <c r="N602" s="38">
        <f t="shared" ca="1" si="154"/>
        <v>24</v>
      </c>
      <c r="O602" s="36">
        <f t="shared" ca="1" si="155"/>
        <v>0</v>
      </c>
      <c r="P602" s="36">
        <f t="shared" ca="1" si="156"/>
        <v>11</v>
      </c>
      <c r="Q602" s="36">
        <f t="shared" ca="1" si="157"/>
        <v>20</v>
      </c>
      <c r="R602" s="36">
        <f t="shared" ca="1" si="160"/>
        <v>280</v>
      </c>
      <c r="S602" s="36">
        <f t="shared" ca="1" si="161"/>
        <v>15</v>
      </c>
      <c r="T602" s="36">
        <f t="shared" ca="1" si="162"/>
        <v>8</v>
      </c>
      <c r="U602" s="36">
        <f t="shared" ca="1" si="158"/>
        <v>6</v>
      </c>
      <c r="V602" s="39"/>
      <c r="W602" s="38">
        <f t="shared" ca="1" si="148"/>
        <v>5</v>
      </c>
      <c r="X602" s="38">
        <f t="shared" ca="1" si="149"/>
        <v>0</v>
      </c>
      <c r="Y602" s="38">
        <f t="shared" ca="1" si="151"/>
        <v>1</v>
      </c>
      <c r="Z602" s="38">
        <f t="shared" ca="1" si="150"/>
        <v>13</v>
      </c>
      <c r="AA602" s="38"/>
      <c r="AB602" s="36" t="str">
        <f t="shared" ca="1" si="163"/>
        <v>Rutas_Habituales_MTN</v>
      </c>
      <c r="AC602" t="str">
        <f ca="1">SUBSTITUTE(OFFSET('Todas paradas'!K$1,R602+W602-1,0),"/","_")</f>
        <v>Ruta 10_20</v>
      </c>
      <c r="AD602" t="str">
        <f ca="1">IF(X602,OFFSET('Todas paradas'!L$1,R602+W602-1,0),OFFSET('Todas paradas'!Q$1,R602+W602-1,0))</f>
        <v>C/ Terrazas de Cuellar (Pd. Bus)</v>
      </c>
      <c r="AE602" s="36" t="str">
        <f ca="1">IF(X602,OFFSET('Todas paradas'!M$1,R602+W602-1,0),"")</f>
        <v/>
      </c>
      <c r="AF602" s="36" t="str">
        <f ca="1">IF(X602,OFFSET('Todas paradas'!N$1,R602+W602-1,0),"")</f>
        <v/>
      </c>
      <c r="AG602" s="36" t="str">
        <f ca="1">IF(X602,OFFSET('Todas paradas'!O$1,R602+W602-1,0),"")</f>
        <v/>
      </c>
      <c r="AH602" s="36" t="str">
        <f ca="1">IF(X602,OFFSET('Todas paradas'!P$1,R602+W602-1,0),"")</f>
        <v/>
      </c>
    </row>
    <row r="603" spans="11:34" x14ac:dyDescent="0.25">
      <c r="K603" s="36">
        <f t="shared" si="152"/>
        <v>601</v>
      </c>
      <c r="L603" s="36">
        <f t="shared" ca="1" si="159"/>
        <v>578</v>
      </c>
      <c r="M603" s="38">
        <f t="shared" ca="1" si="153"/>
        <v>14</v>
      </c>
      <c r="N603" s="38">
        <f t="shared" ca="1" si="154"/>
        <v>24</v>
      </c>
      <c r="O603" s="36">
        <f t="shared" ca="1" si="155"/>
        <v>0</v>
      </c>
      <c r="P603" s="36">
        <f t="shared" ca="1" si="156"/>
        <v>11</v>
      </c>
      <c r="Q603" s="36">
        <f t="shared" ca="1" si="157"/>
        <v>20</v>
      </c>
      <c r="R603" s="36">
        <f t="shared" ca="1" si="160"/>
        <v>280</v>
      </c>
      <c r="S603" s="36">
        <f t="shared" ca="1" si="161"/>
        <v>15</v>
      </c>
      <c r="T603" s="36">
        <f t="shared" ca="1" si="162"/>
        <v>8</v>
      </c>
      <c r="U603" s="36">
        <f t="shared" ca="1" si="158"/>
        <v>6</v>
      </c>
      <c r="V603" s="39"/>
      <c r="W603" s="38">
        <f t="shared" ca="1" si="148"/>
        <v>6</v>
      </c>
      <c r="X603" s="38">
        <f t="shared" ca="1" si="149"/>
        <v>0</v>
      </c>
      <c r="Y603" s="38">
        <f t="shared" ca="1" si="151"/>
        <v>1</v>
      </c>
      <c r="Z603" s="38">
        <f t="shared" ca="1" si="150"/>
        <v>14</v>
      </c>
      <c r="AA603" s="38"/>
      <c r="AB603" s="36" t="str">
        <f t="shared" ca="1" si="163"/>
        <v>Rutas_Habituales_MTN</v>
      </c>
      <c r="AC603" t="str">
        <f ca="1">SUBSTITUTE(OFFSET('Todas paradas'!K$1,R603+W603-1,0),"/","_")</f>
        <v>Ruta 10_20</v>
      </c>
      <c r="AD603" t="str">
        <f ca="1">IF(X603,OFFSET('Todas paradas'!L$1,R603+W603-1,0),OFFSET('Todas paradas'!Q$1,R603+W603-1,0))</f>
        <v>Melilla (frente Escultor Salas)</v>
      </c>
      <c r="AE603" s="36" t="str">
        <f ca="1">IF(X603,OFFSET('Todas paradas'!M$1,R603+W603-1,0),"")</f>
        <v/>
      </c>
      <c r="AF603" s="36" t="str">
        <f ca="1">IF(X603,OFFSET('Todas paradas'!N$1,R603+W603-1,0),"")</f>
        <v/>
      </c>
      <c r="AG603" s="36" t="str">
        <f ca="1">IF(X603,OFFSET('Todas paradas'!O$1,R603+W603-1,0),"")</f>
        <v/>
      </c>
      <c r="AH603" s="36" t="str">
        <f ca="1">IF(X603,OFFSET('Todas paradas'!P$1,R603+W603-1,0),"")</f>
        <v/>
      </c>
    </row>
    <row r="604" spans="11:34" x14ac:dyDescent="0.25">
      <c r="K604" s="36">
        <f t="shared" si="152"/>
        <v>602</v>
      </c>
      <c r="L604" s="36">
        <f t="shared" ca="1" si="159"/>
        <v>579</v>
      </c>
      <c r="M604" s="38">
        <f t="shared" ca="1" si="153"/>
        <v>15</v>
      </c>
      <c r="N604" s="38">
        <f t="shared" ca="1" si="154"/>
        <v>24</v>
      </c>
      <c r="O604" s="36">
        <f t="shared" ca="1" si="155"/>
        <v>1</v>
      </c>
      <c r="P604" s="36">
        <f t="shared" ca="1" si="156"/>
        <v>11</v>
      </c>
      <c r="Q604" s="36">
        <f t="shared" ca="1" si="157"/>
        <v>20</v>
      </c>
      <c r="R604" s="36">
        <f t="shared" ca="1" si="160"/>
        <v>280</v>
      </c>
      <c r="S604" s="36">
        <f t="shared" ca="1" si="161"/>
        <v>15</v>
      </c>
      <c r="T604" s="36">
        <f t="shared" ca="1" si="162"/>
        <v>8</v>
      </c>
      <c r="U604" s="36">
        <f t="shared" ca="1" si="158"/>
        <v>6</v>
      </c>
      <c r="V604" s="39"/>
      <c r="W604" s="38">
        <f t="shared" ca="1" si="148"/>
        <v>7</v>
      </c>
      <c r="X604" s="38">
        <f t="shared" ca="1" si="149"/>
        <v>0</v>
      </c>
      <c r="Y604" s="38">
        <f t="shared" ca="1" si="151"/>
        <v>1</v>
      </c>
      <c r="Z604" s="38">
        <f t="shared" ca="1" si="150"/>
        <v>15</v>
      </c>
      <c r="AA604" s="38"/>
      <c r="AB604" s="36" t="str">
        <f t="shared" ca="1" si="163"/>
        <v>Rutas_Habituales_MTN</v>
      </c>
      <c r="AC604" t="str">
        <f ca="1">SUBSTITUTE(OFFSET('Todas paradas'!K$1,R604+W604-1,0),"/","_")</f>
        <v>Ruta 10_20</v>
      </c>
      <c r="AD604" t="str">
        <f ca="1">IF(X604,OFFSET('Todas paradas'!L$1,R604+W604-1,0),OFFSET('Todas paradas'!Q$1,R604+W604-1,0))</f>
        <v>Zaragoza la Vieja (frente nº 5)</v>
      </c>
      <c r="AE604" s="36" t="str">
        <f ca="1">IF(X604,OFFSET('Todas paradas'!M$1,R604+W604-1,0),"")</f>
        <v/>
      </c>
      <c r="AF604" s="36" t="str">
        <f ca="1">IF(X604,OFFSET('Todas paradas'!N$1,R604+W604-1,0),"")</f>
        <v/>
      </c>
      <c r="AG604" s="36" t="str">
        <f ca="1">IF(X604,OFFSET('Todas paradas'!O$1,R604+W604-1,0),"")</f>
        <v/>
      </c>
      <c r="AH604" s="36" t="str">
        <f ca="1">IF(X604,OFFSET('Todas paradas'!P$1,R604+W604-1,0),"")</f>
        <v/>
      </c>
    </row>
    <row r="605" spans="11:34" x14ac:dyDescent="0.25">
      <c r="K605" s="36">
        <f t="shared" si="152"/>
        <v>603</v>
      </c>
      <c r="L605" s="36">
        <f t="shared" ca="1" si="159"/>
        <v>579</v>
      </c>
      <c r="M605" s="38">
        <f t="shared" ca="1" si="153"/>
        <v>1</v>
      </c>
      <c r="N605" s="38">
        <f t="shared" ca="1" si="154"/>
        <v>25</v>
      </c>
      <c r="O605" s="36">
        <f t="shared" ca="1" si="155"/>
        <v>0</v>
      </c>
      <c r="P605" s="36">
        <f t="shared" ca="1" si="156"/>
        <v>12</v>
      </c>
      <c r="Q605" s="36">
        <f t="shared" ca="1" si="157"/>
        <v>20</v>
      </c>
      <c r="R605" s="36">
        <f t="shared" ca="1" si="160"/>
        <v>288</v>
      </c>
      <c r="S605" s="36">
        <f t="shared" ca="1" si="161"/>
        <v>13</v>
      </c>
      <c r="T605" s="36">
        <f t="shared" ca="1" si="162"/>
        <v>7</v>
      </c>
      <c r="U605" s="36">
        <f t="shared" ca="1" si="158"/>
        <v>4</v>
      </c>
      <c r="V605" s="39"/>
      <c r="W605" s="38">
        <f t="shared" ref="W605:W668" ca="1" si="164">IF(N605&lt;&gt;N604,0,IF(X605,W604+1,IF(AND(Y605,NOT(Y604)),1,IF(Y605,W604+1))))</f>
        <v>0</v>
      </c>
      <c r="X605" s="38">
        <f t="shared" ref="X605:X668" ca="1" si="165">IF(Z605&lt;=T605,1,0)</f>
        <v>1</v>
      </c>
      <c r="Y605" s="38">
        <f t="shared" ca="1" si="151"/>
        <v>0</v>
      </c>
      <c r="Z605" s="38">
        <f t="shared" ref="Z605:Z668" ca="1" si="166">IF(O604,1,Z604+1)</f>
        <v>1</v>
      </c>
      <c r="AA605" s="38"/>
      <c r="AB605" s="36" t="str">
        <f t="shared" ca="1" si="163"/>
        <v>Rutas_Habituales_MTN</v>
      </c>
      <c r="AC605" t="str">
        <f ca="1">SUBSTITUTE(OFFSET('Todas paradas'!K$1,R605+W605-1,0),"/","_")</f>
        <v>Ruta 11_20</v>
      </c>
      <c r="AD605" t="str">
        <f ca="1">IF(X605,OFFSET('Todas paradas'!L$1,R605+W605-1,0),OFFSET('Todas paradas'!Q$1,R605+W605-1,0))</f>
        <v>Ruta 11/20</v>
      </c>
      <c r="AE605" s="36" t="str">
        <f ca="1">IF(X605,OFFSET('Todas paradas'!M$1,R605+W605-1,0),"")</f>
        <v/>
      </c>
      <c r="AF605" s="36" t="str">
        <f ca="1">IF(X605,OFFSET('Todas paradas'!N$1,R605+W605-1,0),"")</f>
        <v/>
      </c>
      <c r="AG605" s="36" t="str">
        <f ca="1">IF(X605,OFFSET('Todas paradas'!O$1,R605+W605-1,0),"")</f>
        <v/>
      </c>
      <c r="AH605" s="36">
        <f ca="1">IF(X605,OFFSET('Todas paradas'!P$1,R605+W605-1,0),"")</f>
        <v>0</v>
      </c>
    </row>
    <row r="606" spans="11:34" x14ac:dyDescent="0.25">
      <c r="K606" s="36">
        <f t="shared" si="152"/>
        <v>604</v>
      </c>
      <c r="L606" s="36">
        <f t="shared" ca="1" si="159"/>
        <v>580</v>
      </c>
      <c r="M606" s="38">
        <f t="shared" ca="1" si="153"/>
        <v>2</v>
      </c>
      <c r="N606" s="38">
        <f t="shared" ca="1" si="154"/>
        <v>25</v>
      </c>
      <c r="O606" s="36">
        <f t="shared" ca="1" si="155"/>
        <v>0</v>
      </c>
      <c r="P606" s="36">
        <f t="shared" ca="1" si="156"/>
        <v>12</v>
      </c>
      <c r="Q606" s="36">
        <f t="shared" ca="1" si="157"/>
        <v>20</v>
      </c>
      <c r="R606" s="36">
        <f t="shared" ca="1" si="160"/>
        <v>288</v>
      </c>
      <c r="S606" s="36">
        <f t="shared" ca="1" si="161"/>
        <v>13</v>
      </c>
      <c r="T606" s="36">
        <f t="shared" ca="1" si="162"/>
        <v>7</v>
      </c>
      <c r="U606" s="36">
        <f t="shared" ca="1" si="158"/>
        <v>4</v>
      </c>
      <c r="V606" s="39"/>
      <c r="W606" s="38">
        <f t="shared" ca="1" si="164"/>
        <v>1</v>
      </c>
      <c r="X606" s="38">
        <f t="shared" ca="1" si="165"/>
        <v>1</v>
      </c>
      <c r="Y606" s="38">
        <f t="shared" ref="Y606:Y669" ca="1" si="167">IF(NOT(X606),1,0)</f>
        <v>0</v>
      </c>
      <c r="Z606" s="38">
        <f t="shared" ca="1" si="166"/>
        <v>2</v>
      </c>
      <c r="AA606" s="38"/>
      <c r="AB606" s="36" t="str">
        <f t="shared" ca="1" si="163"/>
        <v>Rutas_Habituales_MTN</v>
      </c>
      <c r="AC606" t="str">
        <f ca="1">SUBSTITUTE(OFFSET('Todas paradas'!K$1,R606+W606-1,0),"/","_")</f>
        <v>Ruta 11_20</v>
      </c>
      <c r="AD606" t="str">
        <f ca="1">IF(X606,OFFSET('Todas paradas'!L$1,R606+W606-1,0),OFFSET('Todas paradas'!Q$1,R606+W606-1,0))</f>
        <v>Avd. Almozara, frente nº 7 ( Pd. Bus Ibercaja)</v>
      </c>
      <c r="AE606" s="36" t="str">
        <f ca="1">IF(X606,OFFSET('Todas paradas'!M$1,R606+W606-1,0),"")</f>
        <v>05:05</v>
      </c>
      <c r="AF606" s="36" t="str">
        <f ca="1">IF(X606,OFFSET('Todas paradas'!N$1,R606+W606-1,0),"")</f>
        <v>13:00</v>
      </c>
      <c r="AG606" s="36" t="str">
        <f ca="1">IF(X606,OFFSET('Todas paradas'!O$1,R606+W606-1,0),"")</f>
        <v>21:00</v>
      </c>
      <c r="AH606" s="36">
        <f ca="1">IF(X606,OFFSET('Todas paradas'!P$1,R606+W606-1,0),"")</f>
        <v>0</v>
      </c>
    </row>
    <row r="607" spans="11:34" x14ac:dyDescent="0.25">
      <c r="K607" s="36">
        <f t="shared" si="152"/>
        <v>605</v>
      </c>
      <c r="L607" s="36">
        <f t="shared" ca="1" si="159"/>
        <v>581</v>
      </c>
      <c r="M607" s="38">
        <f t="shared" ca="1" si="153"/>
        <v>3</v>
      </c>
      <c r="N607" s="38">
        <f t="shared" ca="1" si="154"/>
        <v>25</v>
      </c>
      <c r="O607" s="36">
        <f t="shared" ca="1" si="155"/>
        <v>0</v>
      </c>
      <c r="P607" s="36">
        <f t="shared" ca="1" si="156"/>
        <v>12</v>
      </c>
      <c r="Q607" s="36">
        <f t="shared" ca="1" si="157"/>
        <v>20</v>
      </c>
      <c r="R607" s="36">
        <f t="shared" ca="1" si="160"/>
        <v>288</v>
      </c>
      <c r="S607" s="36">
        <f t="shared" ca="1" si="161"/>
        <v>13</v>
      </c>
      <c r="T607" s="36">
        <f t="shared" ca="1" si="162"/>
        <v>7</v>
      </c>
      <c r="U607" s="36">
        <f t="shared" ca="1" si="158"/>
        <v>4</v>
      </c>
      <c r="V607" s="39"/>
      <c r="W607" s="38">
        <f t="shared" ca="1" si="164"/>
        <v>2</v>
      </c>
      <c r="X607" s="38">
        <f t="shared" ca="1" si="165"/>
        <v>1</v>
      </c>
      <c r="Y607" s="38">
        <f t="shared" ca="1" si="167"/>
        <v>0</v>
      </c>
      <c r="Z607" s="38">
        <f t="shared" ca="1" si="166"/>
        <v>3</v>
      </c>
      <c r="AA607" s="38"/>
      <c r="AB607" s="36" t="str">
        <f t="shared" ca="1" si="163"/>
        <v>Rutas_Habituales_MTN</v>
      </c>
      <c r="AC607" t="str">
        <f ca="1">SUBSTITUTE(OFFSET('Todas paradas'!K$1,R607+W607-1,0),"/","_")</f>
        <v>Ruta 11_20</v>
      </c>
      <c r="AD607" t="str">
        <f ca="1">IF(X607,OFFSET('Todas paradas'!L$1,R607+W607-1,0),OFFSET('Todas paradas'!Q$1,R607+W607-1,0))</f>
        <v>Avd. Almozara, frente (frente C/ Bailén - Pd. Bus)</v>
      </c>
      <c r="AE607" s="36" t="str">
        <f ca="1">IF(X607,OFFSET('Todas paradas'!M$1,R607+W607-1,0),"")</f>
        <v>05:06</v>
      </c>
      <c r="AF607" s="36" t="str">
        <f ca="1">IF(X607,OFFSET('Todas paradas'!N$1,R607+W607-1,0),"")</f>
        <v>13:01</v>
      </c>
      <c r="AG607" s="36" t="str">
        <f ca="1">IF(X607,OFFSET('Todas paradas'!O$1,R607+W607-1,0),"")</f>
        <v>21:01</v>
      </c>
      <c r="AH607" s="36">
        <f ca="1">IF(X607,OFFSET('Todas paradas'!P$1,R607+W607-1,0),"")</f>
        <v>0</v>
      </c>
    </row>
    <row r="608" spans="11:34" x14ac:dyDescent="0.25">
      <c r="K608" s="36">
        <f t="shared" si="152"/>
        <v>606</v>
      </c>
      <c r="L608" s="36">
        <f t="shared" ca="1" si="159"/>
        <v>582</v>
      </c>
      <c r="M608" s="38">
        <f t="shared" ca="1" si="153"/>
        <v>4</v>
      </c>
      <c r="N608" s="38">
        <f t="shared" ca="1" si="154"/>
        <v>25</v>
      </c>
      <c r="O608" s="36">
        <f t="shared" ca="1" si="155"/>
        <v>0</v>
      </c>
      <c r="P608" s="36">
        <f t="shared" ca="1" si="156"/>
        <v>12</v>
      </c>
      <c r="Q608" s="36">
        <f t="shared" ca="1" si="157"/>
        <v>20</v>
      </c>
      <c r="R608" s="36">
        <f t="shared" ca="1" si="160"/>
        <v>288</v>
      </c>
      <c r="S608" s="36">
        <f t="shared" ca="1" si="161"/>
        <v>13</v>
      </c>
      <c r="T608" s="36">
        <f t="shared" ca="1" si="162"/>
        <v>7</v>
      </c>
      <c r="U608" s="36">
        <f t="shared" ca="1" si="158"/>
        <v>4</v>
      </c>
      <c r="V608" s="39"/>
      <c r="W608" s="38">
        <f t="shared" ca="1" si="164"/>
        <v>3</v>
      </c>
      <c r="X608" s="38">
        <f t="shared" ca="1" si="165"/>
        <v>1</v>
      </c>
      <c r="Y608" s="38">
        <f t="shared" ca="1" si="167"/>
        <v>0</v>
      </c>
      <c r="Z608" s="38">
        <f t="shared" ca="1" si="166"/>
        <v>4</v>
      </c>
      <c r="AA608" s="38"/>
      <c r="AB608" s="36" t="str">
        <f t="shared" ca="1" si="163"/>
        <v>Rutas_Habituales_MTN</v>
      </c>
      <c r="AC608" t="str">
        <f ca="1">SUBSTITUTE(OFFSET('Todas paradas'!K$1,R608+W608-1,0),"/","_")</f>
        <v>Ruta 11_20</v>
      </c>
      <c r="AD608" t="str">
        <f ca="1">IF(X608,OFFSET('Todas paradas'!L$1,R608+W608-1,0),OFFSET('Todas paradas'!Q$1,R608+W608-1,0))</f>
        <v>Avd. Pablo Gargallo (esq. C/ Berna - Pd. Bus)</v>
      </c>
      <c r="AE608" s="36" t="str">
        <f ca="1">IF(X608,OFFSET('Todas paradas'!M$1,R608+W608-1,0),"")</f>
        <v>05:08</v>
      </c>
      <c r="AF608" s="36" t="str">
        <f ca="1">IF(X608,OFFSET('Todas paradas'!N$1,R608+W608-1,0),"")</f>
        <v>13:03</v>
      </c>
      <c r="AG608" s="36" t="str">
        <f ca="1">IF(X608,OFFSET('Todas paradas'!O$1,R608+W608-1,0),"")</f>
        <v>21:03</v>
      </c>
      <c r="AH608" s="36">
        <f ca="1">IF(X608,OFFSET('Todas paradas'!P$1,R608+W608-1,0),"")</f>
        <v>0</v>
      </c>
    </row>
    <row r="609" spans="11:34" x14ac:dyDescent="0.25">
      <c r="K609" s="36">
        <f t="shared" si="152"/>
        <v>607</v>
      </c>
      <c r="L609" s="36">
        <f t="shared" ca="1" si="159"/>
        <v>583</v>
      </c>
      <c r="M609" s="38">
        <f t="shared" ca="1" si="153"/>
        <v>5</v>
      </c>
      <c r="N609" s="38">
        <f t="shared" ca="1" si="154"/>
        <v>25</v>
      </c>
      <c r="O609" s="36">
        <f t="shared" ca="1" si="155"/>
        <v>0</v>
      </c>
      <c r="P609" s="36">
        <f t="shared" ca="1" si="156"/>
        <v>12</v>
      </c>
      <c r="Q609" s="36">
        <f t="shared" ca="1" si="157"/>
        <v>20</v>
      </c>
      <c r="R609" s="36">
        <f t="shared" ca="1" si="160"/>
        <v>288</v>
      </c>
      <c r="S609" s="36">
        <f t="shared" ca="1" si="161"/>
        <v>13</v>
      </c>
      <c r="T609" s="36">
        <f t="shared" ca="1" si="162"/>
        <v>7</v>
      </c>
      <c r="U609" s="36">
        <f t="shared" ca="1" si="158"/>
        <v>4</v>
      </c>
      <c r="V609" s="39"/>
      <c r="W609" s="38">
        <f t="shared" ca="1" si="164"/>
        <v>4</v>
      </c>
      <c r="X609" s="38">
        <f t="shared" ca="1" si="165"/>
        <v>1</v>
      </c>
      <c r="Y609" s="38">
        <f t="shared" ca="1" si="167"/>
        <v>0</v>
      </c>
      <c r="Z609" s="38">
        <f t="shared" ca="1" si="166"/>
        <v>5</v>
      </c>
      <c r="AA609" s="38"/>
      <c r="AB609" s="36" t="str">
        <f t="shared" ca="1" si="163"/>
        <v>Rutas_Habituales_MTN</v>
      </c>
      <c r="AC609" t="str">
        <f ca="1">SUBSTITUTE(OFFSET('Todas paradas'!K$1,R609+W609-1,0),"/","_")</f>
        <v>Ruta 11_20</v>
      </c>
      <c r="AD609" t="str">
        <f ca="1">IF(X609,OFFSET('Todas paradas'!L$1,R609+W609-1,0),OFFSET('Todas paradas'!Q$1,R609+W609-1,0))</f>
        <v>Avd. Pablo Gargallo (esq. Puerta Sancho - Pd. Bus)</v>
      </c>
      <c r="AE609" s="36" t="str">
        <f ca="1">IF(X609,OFFSET('Todas paradas'!M$1,R609+W609-1,0),"")</f>
        <v>05:09</v>
      </c>
      <c r="AF609" s="36" t="str">
        <f ca="1">IF(X609,OFFSET('Todas paradas'!N$1,R609+W609-1,0),"")</f>
        <v>13:04</v>
      </c>
      <c r="AG609" s="36" t="str">
        <f ca="1">IF(X609,OFFSET('Todas paradas'!O$1,R609+W609-1,0),"")</f>
        <v>21:04</v>
      </c>
      <c r="AH609" s="36">
        <f ca="1">IF(X609,OFFSET('Todas paradas'!P$1,R609+W609-1,0),"")</f>
        <v>0</v>
      </c>
    </row>
    <row r="610" spans="11:34" x14ac:dyDescent="0.25">
      <c r="K610" s="36">
        <f t="shared" si="152"/>
        <v>608</v>
      </c>
      <c r="L610" s="36">
        <f t="shared" ca="1" si="159"/>
        <v>584</v>
      </c>
      <c r="M610" s="38">
        <f t="shared" ca="1" si="153"/>
        <v>6</v>
      </c>
      <c r="N610" s="38">
        <f t="shared" ca="1" si="154"/>
        <v>25</v>
      </c>
      <c r="O610" s="36">
        <f t="shared" ca="1" si="155"/>
        <v>0</v>
      </c>
      <c r="P610" s="36">
        <f t="shared" ca="1" si="156"/>
        <v>12</v>
      </c>
      <c r="Q610" s="36">
        <f t="shared" ca="1" si="157"/>
        <v>20</v>
      </c>
      <c r="R610" s="36">
        <f t="shared" ca="1" si="160"/>
        <v>288</v>
      </c>
      <c r="S610" s="36">
        <f t="shared" ca="1" si="161"/>
        <v>13</v>
      </c>
      <c r="T610" s="36">
        <f t="shared" ca="1" si="162"/>
        <v>7</v>
      </c>
      <c r="U610" s="36">
        <f t="shared" ca="1" si="158"/>
        <v>4</v>
      </c>
      <c r="V610" s="39"/>
      <c r="W610" s="38">
        <f t="shared" ca="1" si="164"/>
        <v>5</v>
      </c>
      <c r="X610" s="38">
        <f t="shared" ca="1" si="165"/>
        <v>1</v>
      </c>
      <c r="Y610" s="38">
        <f t="shared" ca="1" si="167"/>
        <v>0</v>
      </c>
      <c r="Z610" s="38">
        <f t="shared" ca="1" si="166"/>
        <v>6</v>
      </c>
      <c r="AA610" s="38"/>
      <c r="AB610" s="36" t="str">
        <f t="shared" ca="1" si="163"/>
        <v>Rutas_Habituales_MTN</v>
      </c>
      <c r="AC610" t="str">
        <f ca="1">SUBSTITUTE(OFFSET('Todas paradas'!K$1,R610+W610-1,0),"/","_")</f>
        <v>Ruta 11_20</v>
      </c>
      <c r="AD610" t="str">
        <f ca="1">IF(X610,OFFSET('Todas paradas'!L$1,R610+W610-1,0),OFFSET('Todas paradas'!Q$1,R610+W610-1,0))</f>
        <v>Avd. Puerta Sancho (esq. Autonomía)</v>
      </c>
      <c r="AE610" s="36" t="str">
        <f ca="1">IF(X610,OFFSET('Todas paradas'!M$1,R610+W610-1,0),"")</f>
        <v>05:10</v>
      </c>
      <c r="AF610" s="36" t="str">
        <f ca="1">IF(X610,OFFSET('Todas paradas'!N$1,R610+W610-1,0),"")</f>
        <v>13:05</v>
      </c>
      <c r="AG610" s="36" t="str">
        <f ca="1">IF(X610,OFFSET('Todas paradas'!O$1,R610+W610-1,0),"")</f>
        <v>21:05</v>
      </c>
      <c r="AH610" s="36">
        <f ca="1">IF(X610,OFFSET('Todas paradas'!P$1,R610+W610-1,0),"")</f>
        <v>0</v>
      </c>
    </row>
    <row r="611" spans="11:34" x14ac:dyDescent="0.25">
      <c r="K611" s="36">
        <f t="shared" si="152"/>
        <v>609</v>
      </c>
      <c r="L611" s="36">
        <f t="shared" ca="1" si="159"/>
        <v>585</v>
      </c>
      <c r="M611" s="38">
        <f t="shared" ca="1" si="153"/>
        <v>7</v>
      </c>
      <c r="N611" s="38">
        <f t="shared" ca="1" si="154"/>
        <v>25</v>
      </c>
      <c r="O611" s="36">
        <f t="shared" ca="1" si="155"/>
        <v>0</v>
      </c>
      <c r="P611" s="36">
        <f t="shared" ca="1" si="156"/>
        <v>12</v>
      </c>
      <c r="Q611" s="36">
        <f t="shared" ca="1" si="157"/>
        <v>20</v>
      </c>
      <c r="R611" s="36">
        <f t="shared" ca="1" si="160"/>
        <v>288</v>
      </c>
      <c r="S611" s="36">
        <f t="shared" ca="1" si="161"/>
        <v>13</v>
      </c>
      <c r="T611" s="36">
        <f t="shared" ca="1" si="162"/>
        <v>7</v>
      </c>
      <c r="U611" s="36">
        <f t="shared" ca="1" si="158"/>
        <v>4</v>
      </c>
      <c r="V611" s="39"/>
      <c r="W611" s="38">
        <f t="shared" ca="1" si="164"/>
        <v>6</v>
      </c>
      <c r="X611" s="38">
        <f t="shared" ca="1" si="165"/>
        <v>1</v>
      </c>
      <c r="Y611" s="38">
        <f t="shared" ca="1" si="167"/>
        <v>0</v>
      </c>
      <c r="Z611" s="38">
        <f t="shared" ca="1" si="166"/>
        <v>7</v>
      </c>
      <c r="AA611" s="38"/>
      <c r="AB611" s="36" t="str">
        <f t="shared" ca="1" si="163"/>
        <v>Rutas_Habituales_MTN</v>
      </c>
      <c r="AC611" t="str">
        <f ca="1">SUBSTITUTE(OFFSET('Todas paradas'!K$1,R611+W611-1,0),"/","_")</f>
        <v>Ruta 11_20</v>
      </c>
      <c r="AD611" t="str">
        <f ca="1">IF(X611,OFFSET('Todas paradas'!L$1,R611+W611-1,0),OFFSET('Todas paradas'!Q$1,R611+W611-1,0))</f>
        <v>Opel Planta en Figueruelas</v>
      </c>
      <c r="AE611" s="36" t="str">
        <f ca="1">IF(X611,OFFSET('Todas paradas'!M$1,R611+W611-1,0),"")</f>
        <v>05:30</v>
      </c>
      <c r="AF611" s="36" t="str">
        <f ca="1">IF(X611,OFFSET('Todas paradas'!N$1,R611+W611-1,0),"")</f>
        <v>13:30</v>
      </c>
      <c r="AG611" s="36" t="str">
        <f ca="1">IF(X611,OFFSET('Todas paradas'!O$1,R611+W611-1,0),"")</f>
        <v>21:30</v>
      </c>
      <c r="AH611" s="36">
        <f ca="1">IF(X611,OFFSET('Todas paradas'!P$1,R611+W611-1,0),"")</f>
        <v>0</v>
      </c>
    </row>
    <row r="612" spans="11:34" x14ac:dyDescent="0.25">
      <c r="K612" s="36">
        <f t="shared" ref="K612:K675" si="168">K611+1</f>
        <v>610</v>
      </c>
      <c r="L612" s="36">
        <f t="shared" ca="1" si="159"/>
        <v>586</v>
      </c>
      <c r="M612" s="38">
        <f t="shared" ref="M612:M675" ca="1" si="169">IF(O611,1,M611+1)</f>
        <v>8</v>
      </c>
      <c r="N612" s="38">
        <f t="shared" ref="N612:N675" ca="1" si="170">IF(M611=S611,N611+1,N611)</f>
        <v>25</v>
      </c>
      <c r="O612" s="36">
        <f t="shared" ref="O612:O675" ca="1" si="171">IF(Z612=S612,1,0)</f>
        <v>0</v>
      </c>
      <c r="P612" s="36">
        <f t="shared" ref="P612:P675" ca="1" si="172">OFFSET($B$2,1+N612,0)</f>
        <v>12</v>
      </c>
      <c r="Q612" s="36">
        <f t="shared" ref="Q612:Q675" ca="1" si="173">OFFSET($C$2,1+N612,0)</f>
        <v>20</v>
      </c>
      <c r="R612" s="36">
        <f t="shared" ca="1" si="160"/>
        <v>288</v>
      </c>
      <c r="S612" s="36">
        <f t="shared" ca="1" si="161"/>
        <v>13</v>
      </c>
      <c r="T612" s="36">
        <f t="shared" ca="1" si="162"/>
        <v>7</v>
      </c>
      <c r="U612" s="36">
        <f t="shared" ca="1" si="158"/>
        <v>4</v>
      </c>
      <c r="V612" s="39"/>
      <c r="W612" s="38">
        <f t="shared" ca="1" si="164"/>
        <v>1</v>
      </c>
      <c r="X612" s="38">
        <f t="shared" ca="1" si="165"/>
        <v>0</v>
      </c>
      <c r="Y612" s="38">
        <f t="shared" ca="1" si="167"/>
        <v>1</v>
      </c>
      <c r="Z612" s="38">
        <f t="shared" ca="1" si="166"/>
        <v>8</v>
      </c>
      <c r="AA612" s="38"/>
      <c r="AB612" s="36" t="str">
        <f t="shared" ca="1" si="163"/>
        <v>Rutas_Habituales_MTN</v>
      </c>
      <c r="AC612" t="str">
        <f ca="1">SUBSTITUTE(OFFSET('Todas paradas'!K$1,R612+W612-1,0),"/","_")</f>
        <v>Ruta 11_20</v>
      </c>
      <c r="AD612" t="str">
        <f ca="1">IF(X612,OFFSET('Todas paradas'!L$1,R612+W612-1,0),OFFSET('Todas paradas'!Q$1,R612+W612-1,0))</f>
        <v>Opel Planta en Figueruelas</v>
      </c>
      <c r="AE612" s="36" t="str">
        <f ca="1">IF(X612,OFFSET('Todas paradas'!M$1,R612+W612-1,0),"")</f>
        <v/>
      </c>
      <c r="AF612" s="36" t="str">
        <f ca="1">IF(X612,OFFSET('Todas paradas'!N$1,R612+W612-1,0),"")</f>
        <v/>
      </c>
      <c r="AG612" s="36" t="str">
        <f ca="1">IF(X612,OFFSET('Todas paradas'!O$1,R612+W612-1,0),"")</f>
        <v/>
      </c>
      <c r="AH612" s="36" t="str">
        <f ca="1">IF(X612,OFFSET('Todas paradas'!P$1,R612+W612-1,0),"")</f>
        <v/>
      </c>
    </row>
    <row r="613" spans="11:34" x14ac:dyDescent="0.25">
      <c r="K613" s="36">
        <f t="shared" si="168"/>
        <v>611</v>
      </c>
      <c r="L613" s="36">
        <f t="shared" ca="1" si="159"/>
        <v>587</v>
      </c>
      <c r="M613" s="38">
        <f t="shared" ca="1" si="169"/>
        <v>9</v>
      </c>
      <c r="N613" s="38">
        <f t="shared" ca="1" si="170"/>
        <v>25</v>
      </c>
      <c r="O613" s="36">
        <f t="shared" ca="1" si="171"/>
        <v>0</v>
      </c>
      <c r="P613" s="36">
        <f t="shared" ca="1" si="172"/>
        <v>12</v>
      </c>
      <c r="Q613" s="36">
        <f t="shared" ca="1" si="173"/>
        <v>20</v>
      </c>
      <c r="R613" s="36">
        <f t="shared" ca="1" si="160"/>
        <v>288</v>
      </c>
      <c r="S613" s="36">
        <f t="shared" ca="1" si="161"/>
        <v>13</v>
      </c>
      <c r="T613" s="36">
        <f t="shared" ca="1" si="162"/>
        <v>7</v>
      </c>
      <c r="U613" s="36">
        <f t="shared" ca="1" si="158"/>
        <v>4</v>
      </c>
      <c r="V613" s="39"/>
      <c r="W613" s="38">
        <f t="shared" ca="1" si="164"/>
        <v>2</v>
      </c>
      <c r="X613" s="38">
        <f t="shared" ca="1" si="165"/>
        <v>0</v>
      </c>
      <c r="Y613" s="38">
        <f t="shared" ca="1" si="167"/>
        <v>1</v>
      </c>
      <c r="Z613" s="38">
        <f t="shared" ca="1" si="166"/>
        <v>9</v>
      </c>
      <c r="AA613" s="38"/>
      <c r="AB613" s="36" t="str">
        <f t="shared" ca="1" si="163"/>
        <v>Rutas_Habituales_MTN</v>
      </c>
      <c r="AC613" t="str">
        <f ca="1">SUBSTITUTE(OFFSET('Todas paradas'!K$1,R613+W613-1,0),"/","_")</f>
        <v>Ruta 11_20</v>
      </c>
      <c r="AD613" t="str">
        <f ca="1">IF(X613,OFFSET('Todas paradas'!L$1,R613+W613-1,0),OFFSET('Todas paradas'!Q$1,R613+W613-1,0))</f>
        <v>Avd. Pablo Gargallo (esq. C/ Berna - Pd. Bus)</v>
      </c>
      <c r="AE613" s="36" t="str">
        <f ca="1">IF(X613,OFFSET('Todas paradas'!M$1,R613+W613-1,0),"")</f>
        <v/>
      </c>
      <c r="AF613" s="36" t="str">
        <f ca="1">IF(X613,OFFSET('Todas paradas'!N$1,R613+W613-1,0),"")</f>
        <v/>
      </c>
      <c r="AG613" s="36" t="str">
        <f ca="1">IF(X613,OFFSET('Todas paradas'!O$1,R613+W613-1,0),"")</f>
        <v/>
      </c>
      <c r="AH613" s="36" t="str">
        <f ca="1">IF(X613,OFFSET('Todas paradas'!P$1,R613+W613-1,0),"")</f>
        <v/>
      </c>
    </row>
    <row r="614" spans="11:34" x14ac:dyDescent="0.25">
      <c r="K614" s="36">
        <f t="shared" si="168"/>
        <v>612</v>
      </c>
      <c r="L614" s="36">
        <f t="shared" ca="1" si="159"/>
        <v>588</v>
      </c>
      <c r="M614" s="38">
        <f t="shared" ca="1" si="169"/>
        <v>10</v>
      </c>
      <c r="N614" s="38">
        <f t="shared" ca="1" si="170"/>
        <v>25</v>
      </c>
      <c r="O614" s="36">
        <f t="shared" ca="1" si="171"/>
        <v>0</v>
      </c>
      <c r="P614" s="36">
        <f t="shared" ca="1" si="172"/>
        <v>12</v>
      </c>
      <c r="Q614" s="36">
        <f t="shared" ca="1" si="173"/>
        <v>20</v>
      </c>
      <c r="R614" s="36">
        <f t="shared" ca="1" si="160"/>
        <v>288</v>
      </c>
      <c r="S614" s="36">
        <f t="shared" ca="1" si="161"/>
        <v>13</v>
      </c>
      <c r="T614" s="36">
        <f t="shared" ca="1" si="162"/>
        <v>7</v>
      </c>
      <c r="U614" s="36">
        <f t="shared" ca="1" si="158"/>
        <v>4</v>
      </c>
      <c r="V614" s="39"/>
      <c r="W614" s="38">
        <f t="shared" ca="1" si="164"/>
        <v>3</v>
      </c>
      <c r="X614" s="38">
        <f t="shared" ca="1" si="165"/>
        <v>0</v>
      </c>
      <c r="Y614" s="38">
        <f t="shared" ca="1" si="167"/>
        <v>1</v>
      </c>
      <c r="Z614" s="38">
        <f t="shared" ca="1" si="166"/>
        <v>10</v>
      </c>
      <c r="AA614" s="38"/>
      <c r="AB614" s="36" t="str">
        <f t="shared" ca="1" si="163"/>
        <v>Rutas_Habituales_MTN</v>
      </c>
      <c r="AC614" t="str">
        <f ca="1">SUBSTITUTE(OFFSET('Todas paradas'!K$1,R614+W614-1,0),"/","_")</f>
        <v>Ruta 11_20</v>
      </c>
      <c r="AD614" t="str">
        <f ca="1">IF(X614,OFFSET('Todas paradas'!L$1,R614+W614-1,0),OFFSET('Todas paradas'!Q$1,R614+W614-1,0))</f>
        <v>Pablo Gargallo, nº 95 (Pd. Bus)</v>
      </c>
      <c r="AE614" s="36" t="str">
        <f ca="1">IF(X614,OFFSET('Todas paradas'!M$1,R614+W614-1,0),"")</f>
        <v/>
      </c>
      <c r="AF614" s="36" t="str">
        <f ca="1">IF(X614,OFFSET('Todas paradas'!N$1,R614+W614-1,0),"")</f>
        <v/>
      </c>
      <c r="AG614" s="36" t="str">
        <f ca="1">IF(X614,OFFSET('Todas paradas'!O$1,R614+W614-1,0),"")</f>
        <v/>
      </c>
      <c r="AH614" s="36" t="str">
        <f ca="1">IF(X614,OFFSET('Todas paradas'!P$1,R614+W614-1,0),"")</f>
        <v/>
      </c>
    </row>
    <row r="615" spans="11:34" x14ac:dyDescent="0.25">
      <c r="K615" s="36">
        <f t="shared" si="168"/>
        <v>613</v>
      </c>
      <c r="L615" s="36">
        <f t="shared" ca="1" si="159"/>
        <v>589</v>
      </c>
      <c r="M615" s="38">
        <f t="shared" ca="1" si="169"/>
        <v>11</v>
      </c>
      <c r="N615" s="38">
        <f t="shared" ca="1" si="170"/>
        <v>25</v>
      </c>
      <c r="O615" s="36">
        <f t="shared" ca="1" si="171"/>
        <v>0</v>
      </c>
      <c r="P615" s="36">
        <f t="shared" ca="1" si="172"/>
        <v>12</v>
      </c>
      <c r="Q615" s="36">
        <f t="shared" ca="1" si="173"/>
        <v>20</v>
      </c>
      <c r="R615" s="36">
        <f t="shared" ca="1" si="160"/>
        <v>288</v>
      </c>
      <c r="S615" s="36">
        <f t="shared" ca="1" si="161"/>
        <v>13</v>
      </c>
      <c r="T615" s="36">
        <f t="shared" ca="1" si="162"/>
        <v>7</v>
      </c>
      <c r="U615" s="36">
        <f t="shared" ca="1" si="158"/>
        <v>4</v>
      </c>
      <c r="V615" s="39"/>
      <c r="W615" s="38">
        <f t="shared" ca="1" si="164"/>
        <v>4</v>
      </c>
      <c r="X615" s="38">
        <f t="shared" ca="1" si="165"/>
        <v>0</v>
      </c>
      <c r="Y615" s="38">
        <f t="shared" ca="1" si="167"/>
        <v>1</v>
      </c>
      <c r="Z615" s="38">
        <f t="shared" ca="1" si="166"/>
        <v>11</v>
      </c>
      <c r="AA615" s="38"/>
      <c r="AB615" s="36" t="str">
        <f t="shared" ca="1" si="163"/>
        <v>Rutas_Habituales_MTN</v>
      </c>
      <c r="AC615" t="str">
        <f ca="1">SUBSTITUTE(OFFSET('Todas paradas'!K$1,R615+W615-1,0),"/","_")</f>
        <v>Ruta 11_20</v>
      </c>
      <c r="AD615" t="str">
        <f ca="1">IF(X615,OFFSET('Todas paradas'!L$1,R615+W615-1,0),OFFSET('Todas paradas'!Q$1,R615+W615-1,0))</f>
        <v>Pablo Gargallo, nº 77 Dpdo. (Pd. Bus)</v>
      </c>
      <c r="AE615" s="36" t="str">
        <f ca="1">IF(X615,OFFSET('Todas paradas'!M$1,R615+W615-1,0),"")</f>
        <v/>
      </c>
      <c r="AF615" s="36" t="str">
        <f ca="1">IF(X615,OFFSET('Todas paradas'!N$1,R615+W615-1,0),"")</f>
        <v/>
      </c>
      <c r="AG615" s="36" t="str">
        <f ca="1">IF(X615,OFFSET('Todas paradas'!O$1,R615+W615-1,0),"")</f>
        <v/>
      </c>
      <c r="AH615" s="36" t="str">
        <f ca="1">IF(X615,OFFSET('Todas paradas'!P$1,R615+W615-1,0),"")</f>
        <v/>
      </c>
    </row>
    <row r="616" spans="11:34" x14ac:dyDescent="0.25">
      <c r="K616" s="36">
        <f t="shared" si="168"/>
        <v>614</v>
      </c>
      <c r="L616" s="36">
        <f t="shared" ca="1" si="159"/>
        <v>590</v>
      </c>
      <c r="M616" s="38">
        <f t="shared" ca="1" si="169"/>
        <v>12</v>
      </c>
      <c r="N616" s="38">
        <f t="shared" ca="1" si="170"/>
        <v>25</v>
      </c>
      <c r="O616" s="36">
        <f t="shared" ca="1" si="171"/>
        <v>0</v>
      </c>
      <c r="P616" s="36">
        <f t="shared" ca="1" si="172"/>
        <v>12</v>
      </c>
      <c r="Q616" s="36">
        <f t="shared" ca="1" si="173"/>
        <v>20</v>
      </c>
      <c r="R616" s="36">
        <f t="shared" ca="1" si="160"/>
        <v>288</v>
      </c>
      <c r="S616" s="36">
        <f t="shared" ca="1" si="161"/>
        <v>13</v>
      </c>
      <c r="T616" s="36">
        <f t="shared" ca="1" si="162"/>
        <v>7</v>
      </c>
      <c r="U616" s="36">
        <f t="shared" ca="1" si="158"/>
        <v>4</v>
      </c>
      <c r="V616" s="39"/>
      <c r="W616" s="38">
        <f t="shared" ca="1" si="164"/>
        <v>5</v>
      </c>
      <c r="X616" s="38">
        <f t="shared" ca="1" si="165"/>
        <v>0</v>
      </c>
      <c r="Y616" s="38">
        <f t="shared" ca="1" si="167"/>
        <v>1</v>
      </c>
      <c r="Z616" s="38">
        <f t="shared" ca="1" si="166"/>
        <v>12</v>
      </c>
      <c r="AA616" s="38"/>
      <c r="AB616" s="36" t="str">
        <f t="shared" ca="1" si="163"/>
        <v>Rutas_Habituales_MTN</v>
      </c>
      <c r="AC616" t="str">
        <f ca="1">SUBSTITUTE(OFFSET('Todas paradas'!K$1,R616+W616-1,0),"/","_")</f>
        <v>Ruta 11_20</v>
      </c>
      <c r="AD616" t="str">
        <f ca="1">IF(X616,OFFSET('Todas paradas'!L$1,R616+W616-1,0),OFFSET('Todas paradas'!Q$1,R616+W616-1,0))</f>
        <v>Pablo Gargallo (esq. C/ Reino)</v>
      </c>
      <c r="AE616" s="36" t="str">
        <f ca="1">IF(X616,OFFSET('Todas paradas'!M$1,R616+W616-1,0),"")</f>
        <v/>
      </c>
      <c r="AF616" s="36" t="str">
        <f ca="1">IF(X616,OFFSET('Todas paradas'!N$1,R616+W616-1,0),"")</f>
        <v/>
      </c>
      <c r="AG616" s="36" t="str">
        <f ca="1">IF(X616,OFFSET('Todas paradas'!O$1,R616+W616-1,0),"")</f>
        <v/>
      </c>
      <c r="AH616" s="36" t="str">
        <f ca="1">IF(X616,OFFSET('Todas paradas'!P$1,R616+W616-1,0),"")</f>
        <v/>
      </c>
    </row>
    <row r="617" spans="11:34" x14ac:dyDescent="0.25">
      <c r="K617" s="36">
        <f t="shared" si="168"/>
        <v>615</v>
      </c>
      <c r="L617" s="36">
        <f t="shared" ca="1" si="159"/>
        <v>591</v>
      </c>
      <c r="M617" s="38">
        <f t="shared" ca="1" si="169"/>
        <v>13</v>
      </c>
      <c r="N617" s="38">
        <f t="shared" ca="1" si="170"/>
        <v>25</v>
      </c>
      <c r="O617" s="36">
        <f t="shared" ca="1" si="171"/>
        <v>1</v>
      </c>
      <c r="P617" s="36">
        <f t="shared" ca="1" si="172"/>
        <v>12</v>
      </c>
      <c r="Q617" s="36">
        <f t="shared" ca="1" si="173"/>
        <v>20</v>
      </c>
      <c r="R617" s="36">
        <f t="shared" ca="1" si="160"/>
        <v>288</v>
      </c>
      <c r="S617" s="36">
        <f t="shared" ca="1" si="161"/>
        <v>13</v>
      </c>
      <c r="T617" s="36">
        <f t="shared" ca="1" si="162"/>
        <v>7</v>
      </c>
      <c r="U617" s="36">
        <f t="shared" ca="1" si="158"/>
        <v>4</v>
      </c>
      <c r="V617" s="39"/>
      <c r="W617" s="38">
        <f t="shared" ca="1" si="164"/>
        <v>6</v>
      </c>
      <c r="X617" s="38">
        <f t="shared" ca="1" si="165"/>
        <v>0</v>
      </c>
      <c r="Y617" s="38">
        <f t="shared" ca="1" si="167"/>
        <v>1</v>
      </c>
      <c r="Z617" s="38">
        <f t="shared" ca="1" si="166"/>
        <v>13</v>
      </c>
      <c r="AA617" s="38"/>
      <c r="AB617" s="36" t="str">
        <f t="shared" ca="1" si="163"/>
        <v>Rutas_Habituales_MTN</v>
      </c>
      <c r="AC617" t="str">
        <f ca="1">SUBSTITUTE(OFFSET('Todas paradas'!K$1,R617+W617-1,0),"/","_")</f>
        <v>Ruta 11_20</v>
      </c>
      <c r="AD617" t="str">
        <f ca="1">IF(X617,OFFSET('Todas paradas'!L$1,R617+W617-1,0),OFFSET('Todas paradas'!Q$1,R617+W617-1,0))</f>
        <v>Pablo Gargallo, nº 11 (Pd. Bus)</v>
      </c>
      <c r="AE617" s="36" t="str">
        <f ca="1">IF(X617,OFFSET('Todas paradas'!M$1,R617+W617-1,0),"")</f>
        <v/>
      </c>
      <c r="AF617" s="36" t="str">
        <f ca="1">IF(X617,OFFSET('Todas paradas'!N$1,R617+W617-1,0),"")</f>
        <v/>
      </c>
      <c r="AG617" s="36" t="str">
        <f ca="1">IF(X617,OFFSET('Todas paradas'!O$1,R617+W617-1,0),"")</f>
        <v/>
      </c>
      <c r="AH617" s="36" t="str">
        <f ca="1">IF(X617,OFFSET('Todas paradas'!P$1,R617+W617-1,0),"")</f>
        <v/>
      </c>
    </row>
    <row r="618" spans="11:34" x14ac:dyDescent="0.25">
      <c r="K618" s="36">
        <f t="shared" si="168"/>
        <v>616</v>
      </c>
      <c r="L618" s="36">
        <f t="shared" ca="1" si="159"/>
        <v>591</v>
      </c>
      <c r="M618" s="38">
        <f t="shared" ca="1" si="169"/>
        <v>1</v>
      </c>
      <c r="N618" s="38">
        <f t="shared" ca="1" si="170"/>
        <v>26</v>
      </c>
      <c r="O618" s="36">
        <f t="shared" ca="1" si="171"/>
        <v>0</v>
      </c>
      <c r="P618" s="36">
        <f t="shared" ca="1" si="172"/>
        <v>13</v>
      </c>
      <c r="Q618" s="36">
        <f t="shared" ca="1" si="173"/>
        <v>20</v>
      </c>
      <c r="R618" s="36">
        <f t="shared" ca="1" si="160"/>
        <v>295</v>
      </c>
      <c r="S618" s="36">
        <f t="shared" ca="1" si="161"/>
        <v>9</v>
      </c>
      <c r="T618" s="36">
        <f t="shared" ca="1" si="162"/>
        <v>5</v>
      </c>
      <c r="U618" s="36">
        <f t="shared" ca="1" si="158"/>
        <v>8</v>
      </c>
      <c r="V618" s="39"/>
      <c r="W618" s="38">
        <f t="shared" ca="1" si="164"/>
        <v>0</v>
      </c>
      <c r="X618" s="38">
        <f t="shared" ca="1" si="165"/>
        <v>1</v>
      </c>
      <c r="Y618" s="38">
        <f t="shared" ca="1" si="167"/>
        <v>0</v>
      </c>
      <c r="Z618" s="38">
        <f t="shared" ca="1" si="166"/>
        <v>1</v>
      </c>
      <c r="AA618" s="38"/>
      <c r="AB618" s="36" t="str">
        <f t="shared" ca="1" si="163"/>
        <v>Rutas_Habituales_MTN</v>
      </c>
      <c r="AC618" t="str">
        <f ca="1">SUBSTITUTE(OFFSET('Todas paradas'!K$1,R618+W618-1,0),"/","_")</f>
        <v>Ruta 12_20</v>
      </c>
      <c r="AD618" t="str">
        <f ca="1">IF(X618,OFFSET('Todas paradas'!L$1,R618+W618-1,0),OFFSET('Todas paradas'!Q$1,R618+W618-1,0))</f>
        <v>Ruta 12/20</v>
      </c>
      <c r="AE618" s="36" t="str">
        <f ca="1">IF(X618,OFFSET('Todas paradas'!M$1,R618+W618-1,0),"")</f>
        <v/>
      </c>
      <c r="AF618" s="36" t="str">
        <f ca="1">IF(X618,OFFSET('Todas paradas'!N$1,R618+W618-1,0),"")</f>
        <v/>
      </c>
      <c r="AG618" s="36" t="str">
        <f ca="1">IF(X618,OFFSET('Todas paradas'!O$1,R618+W618-1,0),"")</f>
        <v/>
      </c>
      <c r="AH618" s="36">
        <f ca="1">IF(X618,OFFSET('Todas paradas'!P$1,R618+W618-1,0),"")</f>
        <v>0</v>
      </c>
    </row>
    <row r="619" spans="11:34" x14ac:dyDescent="0.25">
      <c r="K619" s="36">
        <f t="shared" si="168"/>
        <v>617</v>
      </c>
      <c r="L619" s="36">
        <f t="shared" ca="1" si="159"/>
        <v>592</v>
      </c>
      <c r="M619" s="38">
        <f t="shared" ca="1" si="169"/>
        <v>2</v>
      </c>
      <c r="N619" s="38">
        <f t="shared" ca="1" si="170"/>
        <v>26</v>
      </c>
      <c r="O619" s="36">
        <f t="shared" ca="1" si="171"/>
        <v>0</v>
      </c>
      <c r="P619" s="36">
        <f t="shared" ca="1" si="172"/>
        <v>13</v>
      </c>
      <c r="Q619" s="36">
        <f t="shared" ca="1" si="173"/>
        <v>20</v>
      </c>
      <c r="R619" s="36">
        <f t="shared" ca="1" si="160"/>
        <v>295</v>
      </c>
      <c r="S619" s="36">
        <f t="shared" ca="1" si="161"/>
        <v>9</v>
      </c>
      <c r="T619" s="36">
        <f t="shared" ca="1" si="162"/>
        <v>5</v>
      </c>
      <c r="U619" s="36">
        <f t="shared" ca="1" si="158"/>
        <v>8</v>
      </c>
      <c r="V619" s="39"/>
      <c r="W619" s="38">
        <f t="shared" ca="1" si="164"/>
        <v>1</v>
      </c>
      <c r="X619" s="38">
        <f t="shared" ca="1" si="165"/>
        <v>1</v>
      </c>
      <c r="Y619" s="38">
        <f t="shared" ca="1" si="167"/>
        <v>0</v>
      </c>
      <c r="Z619" s="38">
        <f t="shared" ca="1" si="166"/>
        <v>2</v>
      </c>
      <c r="AA619" s="38"/>
      <c r="AB619" s="36" t="str">
        <f t="shared" ca="1" si="163"/>
        <v>Rutas_Habituales_MTN</v>
      </c>
      <c r="AC619" t="str">
        <f ca="1">SUBSTITUTE(OFFSET('Todas paradas'!K$1,R619+W619-1,0),"/","_")</f>
        <v>Ruta 12_20</v>
      </c>
      <c r="AD619" t="str">
        <f ca="1">IF(X619,OFFSET('Todas paradas'!L$1,R619+W619-1,0),OFFSET('Todas paradas'!Q$1,R619+W619-1,0))</f>
        <v>Avd. Madrid (esq. Plaza Huesca - Pd. Bus)</v>
      </c>
      <c r="AE619" s="36" t="str">
        <f ca="1">IF(X619,OFFSET('Todas paradas'!M$1,R619+W619-1,0),"")</f>
        <v>05:05</v>
      </c>
      <c r="AF619" s="36" t="str">
        <f ca="1">IF(X619,OFFSET('Todas paradas'!N$1,R619+W619-1,0),"")</f>
        <v>13:00</v>
      </c>
      <c r="AG619" s="36" t="str">
        <f ca="1">IF(X619,OFFSET('Todas paradas'!O$1,R619+W619-1,0),"")</f>
        <v>21:00</v>
      </c>
      <c r="AH619" s="36">
        <f ca="1">IF(X619,OFFSET('Todas paradas'!P$1,R619+W619-1,0),"")</f>
        <v>0</v>
      </c>
    </row>
    <row r="620" spans="11:34" x14ac:dyDescent="0.25">
      <c r="K620" s="36">
        <f t="shared" si="168"/>
        <v>618</v>
      </c>
      <c r="L620" s="36">
        <f t="shared" ca="1" si="159"/>
        <v>593</v>
      </c>
      <c r="M620" s="38">
        <f t="shared" ca="1" si="169"/>
        <v>3</v>
      </c>
      <c r="N620" s="38">
        <f t="shared" ca="1" si="170"/>
        <v>26</v>
      </c>
      <c r="O620" s="36">
        <f t="shared" ca="1" si="171"/>
        <v>0</v>
      </c>
      <c r="P620" s="36">
        <f t="shared" ca="1" si="172"/>
        <v>13</v>
      </c>
      <c r="Q620" s="36">
        <f t="shared" ca="1" si="173"/>
        <v>20</v>
      </c>
      <c r="R620" s="36">
        <f t="shared" ca="1" si="160"/>
        <v>295</v>
      </c>
      <c r="S620" s="36">
        <f t="shared" ca="1" si="161"/>
        <v>9</v>
      </c>
      <c r="T620" s="36">
        <f t="shared" ca="1" si="162"/>
        <v>5</v>
      </c>
      <c r="U620" s="36">
        <f t="shared" ca="1" si="158"/>
        <v>8</v>
      </c>
      <c r="V620" s="39"/>
      <c r="W620" s="38">
        <f t="shared" ca="1" si="164"/>
        <v>2</v>
      </c>
      <c r="X620" s="38">
        <f t="shared" ca="1" si="165"/>
        <v>1</v>
      </c>
      <c r="Y620" s="38">
        <f t="shared" ca="1" si="167"/>
        <v>0</v>
      </c>
      <c r="Z620" s="38">
        <f t="shared" ca="1" si="166"/>
        <v>3</v>
      </c>
      <c r="AA620" s="38"/>
      <c r="AB620" s="36" t="str">
        <f t="shared" ca="1" si="163"/>
        <v>Rutas_Habituales_MTN</v>
      </c>
      <c r="AC620" t="str">
        <f ca="1">SUBSTITUTE(OFFSET('Todas paradas'!K$1,R620+W620-1,0),"/","_")</f>
        <v>Ruta 12_20</v>
      </c>
      <c r="AD620" t="str">
        <f ca="1">IF(X620,OFFSET('Todas paradas'!L$1,R620+W620-1,0),OFFSET('Todas paradas'!Q$1,R620+W620-1,0))</f>
        <v>Avd. Madrid, nº 142 (Calzados Kaymo)</v>
      </c>
      <c r="AE620" s="36" t="str">
        <f ca="1">IF(X620,OFFSET('Todas paradas'!M$1,R620+W620-1,0),"")</f>
        <v>05:06</v>
      </c>
      <c r="AF620" s="36" t="str">
        <f ca="1">IF(X620,OFFSET('Todas paradas'!N$1,R620+W620-1,0),"")</f>
        <v>13:01</v>
      </c>
      <c r="AG620" s="36" t="str">
        <f ca="1">IF(X620,OFFSET('Todas paradas'!O$1,R620+W620-1,0),"")</f>
        <v>21:01</v>
      </c>
      <c r="AH620" s="36">
        <f ca="1">IF(X620,OFFSET('Todas paradas'!P$1,R620+W620-1,0),"")</f>
        <v>0</v>
      </c>
    </row>
    <row r="621" spans="11:34" x14ac:dyDescent="0.25">
      <c r="K621" s="36">
        <f t="shared" si="168"/>
        <v>619</v>
      </c>
      <c r="L621" s="36">
        <f t="shared" ca="1" si="159"/>
        <v>594</v>
      </c>
      <c r="M621" s="38">
        <f t="shared" ca="1" si="169"/>
        <v>4</v>
      </c>
      <c r="N621" s="38">
        <f t="shared" ca="1" si="170"/>
        <v>26</v>
      </c>
      <c r="O621" s="36">
        <f t="shared" ca="1" si="171"/>
        <v>0</v>
      </c>
      <c r="P621" s="36">
        <f t="shared" ca="1" si="172"/>
        <v>13</v>
      </c>
      <c r="Q621" s="36">
        <f t="shared" ca="1" si="173"/>
        <v>20</v>
      </c>
      <c r="R621" s="36">
        <f t="shared" ca="1" si="160"/>
        <v>295</v>
      </c>
      <c r="S621" s="36">
        <f t="shared" ca="1" si="161"/>
        <v>9</v>
      </c>
      <c r="T621" s="36">
        <f t="shared" ca="1" si="162"/>
        <v>5</v>
      </c>
      <c r="U621" s="36">
        <f t="shared" ref="U621:U684" ca="1" si="174">OFFSET($H$2,1+N621,0)</f>
        <v>8</v>
      </c>
      <c r="V621" s="39"/>
      <c r="W621" s="38">
        <f t="shared" ca="1" si="164"/>
        <v>3</v>
      </c>
      <c r="X621" s="38">
        <f t="shared" ca="1" si="165"/>
        <v>1</v>
      </c>
      <c r="Y621" s="38">
        <f t="shared" ca="1" si="167"/>
        <v>0</v>
      </c>
      <c r="Z621" s="38">
        <f t="shared" ca="1" si="166"/>
        <v>4</v>
      </c>
      <c r="AA621" s="38"/>
      <c r="AB621" s="36" t="str">
        <f t="shared" ca="1" si="163"/>
        <v>Rutas_Habituales_MTN</v>
      </c>
      <c r="AC621" t="str">
        <f ca="1">SUBSTITUTE(OFFSET('Todas paradas'!K$1,R621+W621-1,0),"/","_")</f>
        <v>Ruta 12_20</v>
      </c>
      <c r="AD621" t="str">
        <f ca="1">IF(X621,OFFSET('Todas paradas'!L$1,R621+W621-1,0),OFFSET('Todas paradas'!Q$1,R621+W621-1,0))</f>
        <v>Avd. Madrid nº 218</v>
      </c>
      <c r="AE621" s="36" t="str">
        <f ca="1">IF(X621,OFFSET('Todas paradas'!M$1,R621+W621-1,0),"")</f>
        <v>05:07</v>
      </c>
      <c r="AF621" s="36" t="str">
        <f ca="1">IF(X621,OFFSET('Todas paradas'!N$1,R621+W621-1,0),"")</f>
        <v>13:02</v>
      </c>
      <c r="AG621" s="36" t="str">
        <f ca="1">IF(X621,OFFSET('Todas paradas'!O$1,R621+W621-1,0),"")</f>
        <v>21:02</v>
      </c>
      <c r="AH621" s="36">
        <f ca="1">IF(X621,OFFSET('Todas paradas'!P$1,R621+W621-1,0),"")</f>
        <v>0</v>
      </c>
    </row>
    <row r="622" spans="11:34" x14ac:dyDescent="0.25">
      <c r="K622" s="36">
        <f t="shared" si="168"/>
        <v>620</v>
      </c>
      <c r="L622" s="36">
        <f t="shared" ca="1" si="159"/>
        <v>595</v>
      </c>
      <c r="M622" s="38">
        <f t="shared" ca="1" si="169"/>
        <v>5</v>
      </c>
      <c r="N622" s="38">
        <f t="shared" ca="1" si="170"/>
        <v>26</v>
      </c>
      <c r="O622" s="36">
        <f t="shared" ca="1" si="171"/>
        <v>0</v>
      </c>
      <c r="P622" s="36">
        <f t="shared" ca="1" si="172"/>
        <v>13</v>
      </c>
      <c r="Q622" s="36">
        <f t="shared" ca="1" si="173"/>
        <v>20</v>
      </c>
      <c r="R622" s="36">
        <f t="shared" ca="1" si="160"/>
        <v>295</v>
      </c>
      <c r="S622" s="36">
        <f t="shared" ca="1" si="161"/>
        <v>9</v>
      </c>
      <c r="T622" s="36">
        <f t="shared" ca="1" si="162"/>
        <v>5</v>
      </c>
      <c r="U622" s="36">
        <f t="shared" ca="1" si="174"/>
        <v>8</v>
      </c>
      <c r="V622" s="39"/>
      <c r="W622" s="38">
        <f t="shared" ca="1" si="164"/>
        <v>4</v>
      </c>
      <c r="X622" s="38">
        <f t="shared" ca="1" si="165"/>
        <v>1</v>
      </c>
      <c r="Y622" s="38">
        <f t="shared" ca="1" si="167"/>
        <v>0</v>
      </c>
      <c r="Z622" s="38">
        <f t="shared" ca="1" si="166"/>
        <v>5</v>
      </c>
      <c r="AA622" s="38"/>
      <c r="AB622" s="36" t="str">
        <f t="shared" ca="1" si="163"/>
        <v>Rutas_Habituales_MTN</v>
      </c>
      <c r="AC622" t="str">
        <f ca="1">SUBSTITUTE(OFFSET('Todas paradas'!K$1,R622+W622-1,0),"/","_")</f>
        <v>Ruta 12_20</v>
      </c>
      <c r="AD622" t="str">
        <f ca="1">IF(X622,OFFSET('Todas paradas'!L$1,R622+W622-1,0),OFFSET('Todas paradas'!Q$1,R622+W622-1,0))</f>
        <v>Opel Planta en Figueruelas</v>
      </c>
      <c r="AE622" s="36" t="str">
        <f ca="1">IF(X622,OFFSET('Todas paradas'!M$1,R622+W622-1,0),"")</f>
        <v>05:30</v>
      </c>
      <c r="AF622" s="36" t="str">
        <f ca="1">IF(X622,OFFSET('Todas paradas'!N$1,R622+W622-1,0),"")</f>
        <v>13:30</v>
      </c>
      <c r="AG622" s="36" t="str">
        <f ca="1">IF(X622,OFFSET('Todas paradas'!O$1,R622+W622-1,0),"")</f>
        <v>21:30</v>
      </c>
      <c r="AH622" s="36">
        <f ca="1">IF(X622,OFFSET('Todas paradas'!P$1,R622+W622-1,0),"")</f>
        <v>0</v>
      </c>
    </row>
    <row r="623" spans="11:34" x14ac:dyDescent="0.25">
      <c r="K623" s="36">
        <f t="shared" si="168"/>
        <v>621</v>
      </c>
      <c r="L623" s="36">
        <f t="shared" ca="1" si="159"/>
        <v>596</v>
      </c>
      <c r="M623" s="38">
        <f t="shared" ca="1" si="169"/>
        <v>6</v>
      </c>
      <c r="N623" s="38">
        <f t="shared" ca="1" si="170"/>
        <v>26</v>
      </c>
      <c r="O623" s="36">
        <f t="shared" ca="1" si="171"/>
        <v>0</v>
      </c>
      <c r="P623" s="36">
        <f t="shared" ca="1" si="172"/>
        <v>13</v>
      </c>
      <c r="Q623" s="36">
        <f t="shared" ca="1" si="173"/>
        <v>20</v>
      </c>
      <c r="R623" s="36">
        <f t="shared" ca="1" si="160"/>
        <v>295</v>
      </c>
      <c r="S623" s="36">
        <f t="shared" ca="1" si="161"/>
        <v>9</v>
      </c>
      <c r="T623" s="36">
        <f t="shared" ca="1" si="162"/>
        <v>5</v>
      </c>
      <c r="U623" s="36">
        <f t="shared" ca="1" si="174"/>
        <v>8</v>
      </c>
      <c r="V623" s="39"/>
      <c r="W623" s="38">
        <f t="shared" ca="1" si="164"/>
        <v>1</v>
      </c>
      <c r="X623" s="38">
        <f t="shared" ca="1" si="165"/>
        <v>0</v>
      </c>
      <c r="Y623" s="38">
        <f t="shared" ca="1" si="167"/>
        <v>1</v>
      </c>
      <c r="Z623" s="38">
        <f t="shared" ca="1" si="166"/>
        <v>6</v>
      </c>
      <c r="AA623" s="38"/>
      <c r="AB623" s="36" t="str">
        <f t="shared" ca="1" si="163"/>
        <v>Rutas_Habituales_MTN</v>
      </c>
      <c r="AC623" t="str">
        <f ca="1">SUBSTITUTE(OFFSET('Todas paradas'!K$1,R623+W623-1,0),"/","_")</f>
        <v>Ruta 12_20</v>
      </c>
      <c r="AD623" t="str">
        <f ca="1">IF(X623,OFFSET('Todas paradas'!L$1,R623+W623-1,0),OFFSET('Todas paradas'!Q$1,R623+W623-1,0))</f>
        <v>Opel Planta en Figueruelas</v>
      </c>
      <c r="AE623" s="36" t="str">
        <f ca="1">IF(X623,OFFSET('Todas paradas'!M$1,R623+W623-1,0),"")</f>
        <v/>
      </c>
      <c r="AF623" s="36" t="str">
        <f ca="1">IF(X623,OFFSET('Todas paradas'!N$1,R623+W623-1,0),"")</f>
        <v/>
      </c>
      <c r="AG623" s="36" t="str">
        <f ca="1">IF(X623,OFFSET('Todas paradas'!O$1,R623+W623-1,0),"")</f>
        <v/>
      </c>
      <c r="AH623" s="36" t="str">
        <f ca="1">IF(X623,OFFSET('Todas paradas'!P$1,R623+W623-1,0),"")</f>
        <v/>
      </c>
    </row>
    <row r="624" spans="11:34" x14ac:dyDescent="0.25">
      <c r="K624" s="36">
        <f t="shared" si="168"/>
        <v>622</v>
      </c>
      <c r="L624" s="36">
        <f t="shared" ca="1" si="159"/>
        <v>597</v>
      </c>
      <c r="M624" s="38">
        <f t="shared" ca="1" si="169"/>
        <v>7</v>
      </c>
      <c r="N624" s="38">
        <f t="shared" ca="1" si="170"/>
        <v>26</v>
      </c>
      <c r="O624" s="36">
        <f t="shared" ca="1" si="171"/>
        <v>0</v>
      </c>
      <c r="P624" s="36">
        <f t="shared" ca="1" si="172"/>
        <v>13</v>
      </c>
      <c r="Q624" s="36">
        <f t="shared" ca="1" si="173"/>
        <v>20</v>
      </c>
      <c r="R624" s="36">
        <f t="shared" ca="1" si="160"/>
        <v>295</v>
      </c>
      <c r="S624" s="36">
        <f t="shared" ca="1" si="161"/>
        <v>9</v>
      </c>
      <c r="T624" s="36">
        <f t="shared" ca="1" si="162"/>
        <v>5</v>
      </c>
      <c r="U624" s="36">
        <f t="shared" ca="1" si="174"/>
        <v>8</v>
      </c>
      <c r="V624" s="39"/>
      <c r="W624" s="38">
        <f t="shared" ca="1" si="164"/>
        <v>2</v>
      </c>
      <c r="X624" s="38">
        <f t="shared" ca="1" si="165"/>
        <v>0</v>
      </c>
      <c r="Y624" s="38">
        <f t="shared" ca="1" si="167"/>
        <v>1</v>
      </c>
      <c r="Z624" s="38">
        <f t="shared" ca="1" si="166"/>
        <v>7</v>
      </c>
      <c r="AA624" s="38"/>
      <c r="AB624" s="36" t="str">
        <f t="shared" ca="1" si="163"/>
        <v>Rutas_Habituales_MTN</v>
      </c>
      <c r="AC624" t="str">
        <f ca="1">SUBSTITUTE(OFFSET('Todas paradas'!K$1,R624+W624-1,0),"/","_")</f>
        <v>Ruta 12_20</v>
      </c>
      <c r="AD624" t="str">
        <f ca="1">IF(X624,OFFSET('Todas paradas'!L$1,R624+W624-1,0),OFFSET('Todas paradas'!Q$1,R624+W624-1,0))</f>
        <v>Avd. Madrid, (esq. Plaza Huesca - Pd. Bus)</v>
      </c>
      <c r="AE624" s="36" t="str">
        <f ca="1">IF(X624,OFFSET('Todas paradas'!M$1,R624+W624-1,0),"")</f>
        <v/>
      </c>
      <c r="AF624" s="36" t="str">
        <f ca="1">IF(X624,OFFSET('Todas paradas'!N$1,R624+W624-1,0),"")</f>
        <v/>
      </c>
      <c r="AG624" s="36" t="str">
        <f ca="1">IF(X624,OFFSET('Todas paradas'!O$1,R624+W624-1,0),"")</f>
        <v/>
      </c>
      <c r="AH624" s="36" t="str">
        <f ca="1">IF(X624,OFFSET('Todas paradas'!P$1,R624+W624-1,0),"")</f>
        <v/>
      </c>
    </row>
    <row r="625" spans="11:34" x14ac:dyDescent="0.25">
      <c r="K625" s="36">
        <f t="shared" si="168"/>
        <v>623</v>
      </c>
      <c r="L625" s="36">
        <f t="shared" ca="1" si="159"/>
        <v>598</v>
      </c>
      <c r="M625" s="38">
        <f t="shared" ca="1" si="169"/>
        <v>8</v>
      </c>
      <c r="N625" s="38">
        <f t="shared" ca="1" si="170"/>
        <v>26</v>
      </c>
      <c r="O625" s="36">
        <f t="shared" ca="1" si="171"/>
        <v>0</v>
      </c>
      <c r="P625" s="36">
        <f t="shared" ca="1" si="172"/>
        <v>13</v>
      </c>
      <c r="Q625" s="36">
        <f t="shared" ca="1" si="173"/>
        <v>20</v>
      </c>
      <c r="R625" s="36">
        <f t="shared" ca="1" si="160"/>
        <v>295</v>
      </c>
      <c r="S625" s="36">
        <f t="shared" ca="1" si="161"/>
        <v>9</v>
      </c>
      <c r="T625" s="36">
        <f t="shared" ca="1" si="162"/>
        <v>5</v>
      </c>
      <c r="U625" s="36">
        <f t="shared" ca="1" si="174"/>
        <v>8</v>
      </c>
      <c r="V625" s="39"/>
      <c r="W625" s="38">
        <f t="shared" ca="1" si="164"/>
        <v>3</v>
      </c>
      <c r="X625" s="38">
        <f t="shared" ca="1" si="165"/>
        <v>0</v>
      </c>
      <c r="Y625" s="38">
        <f t="shared" ca="1" si="167"/>
        <v>1</v>
      </c>
      <c r="Z625" s="38">
        <f t="shared" ca="1" si="166"/>
        <v>8</v>
      </c>
      <c r="AA625" s="38"/>
      <c r="AB625" s="36" t="str">
        <f t="shared" ca="1" si="163"/>
        <v>Rutas_Habituales_MTN</v>
      </c>
      <c r="AC625" t="str">
        <f ca="1">SUBSTITUTE(OFFSET('Todas paradas'!K$1,R625+W625-1,0),"/","_")</f>
        <v>Ruta 12_20</v>
      </c>
      <c r="AD625" t="str">
        <f ca="1">IF(X625,OFFSET('Todas paradas'!L$1,R625+W625-1,0),OFFSET('Todas paradas'!Q$1,R625+W625-1,0))</f>
        <v>Avd. Madrid, nº 142 (Calzados Kaymo)</v>
      </c>
      <c r="AE625" s="36" t="str">
        <f ca="1">IF(X625,OFFSET('Todas paradas'!M$1,R625+W625-1,0),"")</f>
        <v/>
      </c>
      <c r="AF625" s="36" t="str">
        <f ca="1">IF(X625,OFFSET('Todas paradas'!N$1,R625+W625-1,0),"")</f>
        <v/>
      </c>
      <c r="AG625" s="36" t="str">
        <f ca="1">IF(X625,OFFSET('Todas paradas'!O$1,R625+W625-1,0),"")</f>
        <v/>
      </c>
      <c r="AH625" s="36" t="str">
        <f ca="1">IF(X625,OFFSET('Todas paradas'!P$1,R625+W625-1,0),"")</f>
        <v/>
      </c>
    </row>
    <row r="626" spans="11:34" x14ac:dyDescent="0.25">
      <c r="K626" s="36">
        <f t="shared" si="168"/>
        <v>624</v>
      </c>
      <c r="L626" s="36">
        <f t="shared" ca="1" si="159"/>
        <v>599</v>
      </c>
      <c r="M626" s="38">
        <f t="shared" ca="1" si="169"/>
        <v>9</v>
      </c>
      <c r="N626" s="38">
        <f t="shared" ca="1" si="170"/>
        <v>26</v>
      </c>
      <c r="O626" s="36">
        <f t="shared" ca="1" si="171"/>
        <v>1</v>
      </c>
      <c r="P626" s="36">
        <f t="shared" ca="1" si="172"/>
        <v>13</v>
      </c>
      <c r="Q626" s="36">
        <f t="shared" ca="1" si="173"/>
        <v>20</v>
      </c>
      <c r="R626" s="36">
        <f t="shared" ca="1" si="160"/>
        <v>295</v>
      </c>
      <c r="S626" s="36">
        <f t="shared" ca="1" si="161"/>
        <v>9</v>
      </c>
      <c r="T626" s="36">
        <f t="shared" ca="1" si="162"/>
        <v>5</v>
      </c>
      <c r="U626" s="36">
        <f t="shared" ca="1" si="174"/>
        <v>8</v>
      </c>
      <c r="V626" s="39"/>
      <c r="W626" s="38">
        <f t="shared" ca="1" si="164"/>
        <v>4</v>
      </c>
      <c r="X626" s="38">
        <f t="shared" ca="1" si="165"/>
        <v>0</v>
      </c>
      <c r="Y626" s="38">
        <f t="shared" ca="1" si="167"/>
        <v>1</v>
      </c>
      <c r="Z626" s="38">
        <f t="shared" ca="1" si="166"/>
        <v>9</v>
      </c>
      <c r="AA626" s="38"/>
      <c r="AB626" s="36" t="str">
        <f t="shared" ca="1" si="163"/>
        <v>Rutas_Habituales_MTN</v>
      </c>
      <c r="AC626" t="str">
        <f ca="1">SUBSTITUTE(OFFSET('Todas paradas'!K$1,R626+W626-1,0),"/","_")</f>
        <v>Ruta 12_20</v>
      </c>
      <c r="AD626" t="str">
        <f ca="1">IF(X626,OFFSET('Todas paradas'!L$1,R626+W626-1,0),OFFSET('Todas paradas'!Q$1,R626+W626-1,0))</f>
        <v>Avd. Madrid nº 218</v>
      </c>
      <c r="AE626" s="36" t="str">
        <f ca="1">IF(X626,OFFSET('Todas paradas'!M$1,R626+W626-1,0),"")</f>
        <v/>
      </c>
      <c r="AF626" s="36" t="str">
        <f ca="1">IF(X626,OFFSET('Todas paradas'!N$1,R626+W626-1,0),"")</f>
        <v/>
      </c>
      <c r="AG626" s="36" t="str">
        <f ca="1">IF(X626,OFFSET('Todas paradas'!O$1,R626+W626-1,0),"")</f>
        <v/>
      </c>
      <c r="AH626" s="36" t="str">
        <f ca="1">IF(X626,OFFSET('Todas paradas'!P$1,R626+W626-1,0),"")</f>
        <v/>
      </c>
    </row>
    <row r="627" spans="11:34" x14ac:dyDescent="0.25">
      <c r="K627" s="36">
        <f t="shared" si="168"/>
        <v>625</v>
      </c>
      <c r="L627" s="36">
        <f t="shared" ca="1" si="159"/>
        <v>599</v>
      </c>
      <c r="M627" s="38">
        <f t="shared" ca="1" si="169"/>
        <v>1</v>
      </c>
      <c r="N627" s="38">
        <f t="shared" ca="1" si="170"/>
        <v>27</v>
      </c>
      <c r="O627" s="36">
        <f t="shared" ca="1" si="171"/>
        <v>0</v>
      </c>
      <c r="P627" s="36">
        <f t="shared" ca="1" si="172"/>
        <v>14</v>
      </c>
      <c r="Q627" s="36">
        <f t="shared" ca="1" si="173"/>
        <v>20</v>
      </c>
      <c r="R627" s="36">
        <f t="shared" ca="1" si="160"/>
        <v>300</v>
      </c>
      <c r="S627" s="36">
        <f t="shared" ca="1" si="161"/>
        <v>17</v>
      </c>
      <c r="T627" s="36">
        <f t="shared" ca="1" si="162"/>
        <v>9</v>
      </c>
      <c r="U627" s="36">
        <f t="shared" ca="1" si="174"/>
        <v>9</v>
      </c>
      <c r="V627" s="39"/>
      <c r="W627" s="38">
        <f t="shared" ca="1" si="164"/>
        <v>0</v>
      </c>
      <c r="X627" s="38">
        <f t="shared" ca="1" si="165"/>
        <v>1</v>
      </c>
      <c r="Y627" s="38">
        <f t="shared" ca="1" si="167"/>
        <v>0</v>
      </c>
      <c r="Z627" s="38">
        <f t="shared" ca="1" si="166"/>
        <v>1</v>
      </c>
      <c r="AA627" s="38"/>
      <c r="AB627" s="36" t="str">
        <f t="shared" ca="1" si="163"/>
        <v>Rutas_Habituales_MTN</v>
      </c>
      <c r="AC627" t="str">
        <f ca="1">SUBSTITUTE(OFFSET('Todas paradas'!K$1,R627+W627-1,0),"/","_")</f>
        <v>Ruta 13_20</v>
      </c>
      <c r="AD627" t="str">
        <f ca="1">IF(X627,OFFSET('Todas paradas'!L$1,R627+W627-1,0),OFFSET('Todas paradas'!Q$1,R627+W627-1,0))</f>
        <v>Ruta 13/20</v>
      </c>
      <c r="AE627" s="36" t="str">
        <f ca="1">IF(X627,OFFSET('Todas paradas'!M$1,R627+W627-1,0),"")</f>
        <v/>
      </c>
      <c r="AF627" s="36" t="str">
        <f ca="1">IF(X627,OFFSET('Todas paradas'!N$1,R627+W627-1,0),"")</f>
        <v/>
      </c>
      <c r="AG627" s="36" t="str">
        <f ca="1">IF(X627,OFFSET('Todas paradas'!O$1,R627+W627-1,0),"")</f>
        <v/>
      </c>
      <c r="AH627" s="36">
        <f ca="1">IF(X627,OFFSET('Todas paradas'!P$1,R627+W627-1,0),"")</f>
        <v>0</v>
      </c>
    </row>
    <row r="628" spans="11:34" x14ac:dyDescent="0.25">
      <c r="K628" s="36">
        <f t="shared" si="168"/>
        <v>626</v>
      </c>
      <c r="L628" s="36">
        <f t="shared" ca="1" si="159"/>
        <v>600</v>
      </c>
      <c r="M628" s="38">
        <f t="shared" ca="1" si="169"/>
        <v>2</v>
      </c>
      <c r="N628" s="38">
        <f t="shared" ca="1" si="170"/>
        <v>27</v>
      </c>
      <c r="O628" s="36">
        <f t="shared" ca="1" si="171"/>
        <v>0</v>
      </c>
      <c r="P628" s="36">
        <f t="shared" ca="1" si="172"/>
        <v>14</v>
      </c>
      <c r="Q628" s="36">
        <f t="shared" ca="1" si="173"/>
        <v>20</v>
      </c>
      <c r="R628" s="36">
        <f t="shared" ca="1" si="160"/>
        <v>300</v>
      </c>
      <c r="S628" s="36">
        <f t="shared" ca="1" si="161"/>
        <v>17</v>
      </c>
      <c r="T628" s="36">
        <f t="shared" ca="1" si="162"/>
        <v>9</v>
      </c>
      <c r="U628" s="36">
        <f t="shared" ca="1" si="174"/>
        <v>9</v>
      </c>
      <c r="V628" s="39"/>
      <c r="W628" s="38">
        <f t="shared" ca="1" si="164"/>
        <v>1</v>
      </c>
      <c r="X628" s="38">
        <f t="shared" ca="1" si="165"/>
        <v>1</v>
      </c>
      <c r="Y628" s="38">
        <f t="shared" ca="1" si="167"/>
        <v>0</v>
      </c>
      <c r="Z628" s="38">
        <f t="shared" ca="1" si="166"/>
        <v>2</v>
      </c>
      <c r="AA628" s="38"/>
      <c r="AB628" s="36" t="str">
        <f t="shared" ca="1" si="163"/>
        <v>Rutas_Habituales_MTN</v>
      </c>
      <c r="AC628" t="str">
        <f ca="1">SUBSTITUTE(OFFSET('Todas paradas'!K$1,R628+W628-1,0),"/","_")</f>
        <v>Ruta 13_20</v>
      </c>
      <c r="AD628" t="str">
        <f ca="1">IF(X628,OFFSET('Todas paradas'!L$1,R628+W628-1,0),OFFSET('Todas paradas'!Q$1,R628+W628-1,0))</f>
        <v>Conde Aranda, nº 6 (Escuelas Pías - Pd. Bus)</v>
      </c>
      <c r="AE628" s="36" t="str">
        <f ca="1">IF(X628,OFFSET('Todas paradas'!M$1,R628+W628-1,0),"")</f>
        <v>05:00</v>
      </c>
      <c r="AF628" s="36" t="str">
        <f ca="1">IF(X628,OFFSET('Todas paradas'!N$1,R628+W628-1,0),"")</f>
        <v>13:00</v>
      </c>
      <c r="AG628" s="36" t="str">
        <f ca="1">IF(X628,OFFSET('Todas paradas'!O$1,R628+W628-1,0),"")</f>
        <v>21:00</v>
      </c>
      <c r="AH628" s="36">
        <f ca="1">IF(X628,OFFSET('Todas paradas'!P$1,R628+W628-1,0),"")</f>
        <v>0</v>
      </c>
    </row>
    <row r="629" spans="11:34" x14ac:dyDescent="0.25">
      <c r="K629" s="36">
        <f t="shared" si="168"/>
        <v>627</v>
      </c>
      <c r="L629" s="36">
        <f t="shared" ca="1" si="159"/>
        <v>601</v>
      </c>
      <c r="M629" s="38">
        <f t="shared" ca="1" si="169"/>
        <v>3</v>
      </c>
      <c r="N629" s="38">
        <f t="shared" ca="1" si="170"/>
        <v>27</v>
      </c>
      <c r="O629" s="36">
        <f t="shared" ca="1" si="171"/>
        <v>0</v>
      </c>
      <c r="P629" s="36">
        <f t="shared" ca="1" si="172"/>
        <v>14</v>
      </c>
      <c r="Q629" s="36">
        <f t="shared" ca="1" si="173"/>
        <v>20</v>
      </c>
      <c r="R629" s="36">
        <f t="shared" ca="1" si="160"/>
        <v>300</v>
      </c>
      <c r="S629" s="36">
        <f t="shared" ca="1" si="161"/>
        <v>17</v>
      </c>
      <c r="T629" s="36">
        <f t="shared" ca="1" si="162"/>
        <v>9</v>
      </c>
      <c r="U629" s="36">
        <f t="shared" ca="1" si="174"/>
        <v>9</v>
      </c>
      <c r="V629" s="39"/>
      <c r="W629" s="38">
        <f t="shared" ca="1" si="164"/>
        <v>2</v>
      </c>
      <c r="X629" s="38">
        <f t="shared" ca="1" si="165"/>
        <v>1</v>
      </c>
      <c r="Y629" s="38">
        <f t="shared" ca="1" si="167"/>
        <v>0</v>
      </c>
      <c r="Z629" s="38">
        <f t="shared" ca="1" si="166"/>
        <v>3</v>
      </c>
      <c r="AA629" s="38"/>
      <c r="AB629" s="36" t="str">
        <f t="shared" ca="1" si="163"/>
        <v>Rutas_Habituales_MTN</v>
      </c>
      <c r="AC629" t="str">
        <f ca="1">SUBSTITUTE(OFFSET('Todas paradas'!K$1,R629+W629-1,0),"/","_")</f>
        <v>Ruta 13_20</v>
      </c>
      <c r="AD629" t="str">
        <f ca="1">IF(X629,OFFSET('Todas paradas'!L$1,R629+W629-1,0),OFFSET('Todas paradas'!Q$1,R629+W629-1,0))</f>
        <v>Conde Aranda, nº 114</v>
      </c>
      <c r="AE629" s="36" t="str">
        <f ca="1">IF(X629,OFFSET('Todas paradas'!M$1,R629+W629-1,0),"")</f>
        <v>05:01</v>
      </c>
      <c r="AF629" s="36" t="str">
        <f ca="1">IF(X629,OFFSET('Todas paradas'!N$1,R629+W629-1,0),"")</f>
        <v>13:01</v>
      </c>
      <c r="AG629" s="36" t="str">
        <f ca="1">IF(X629,OFFSET('Todas paradas'!O$1,R629+W629-1,0),"")</f>
        <v>21:01</v>
      </c>
      <c r="AH629" s="36">
        <f ca="1">IF(X629,OFFSET('Todas paradas'!P$1,R629+W629-1,0),"")</f>
        <v>0</v>
      </c>
    </row>
    <row r="630" spans="11:34" x14ac:dyDescent="0.25">
      <c r="K630" s="36">
        <f t="shared" si="168"/>
        <v>628</v>
      </c>
      <c r="L630" s="36">
        <f t="shared" ca="1" si="159"/>
        <v>602</v>
      </c>
      <c r="M630" s="38">
        <f t="shared" ca="1" si="169"/>
        <v>4</v>
      </c>
      <c r="N630" s="38">
        <f t="shared" ca="1" si="170"/>
        <v>27</v>
      </c>
      <c r="O630" s="36">
        <f t="shared" ca="1" si="171"/>
        <v>0</v>
      </c>
      <c r="P630" s="36">
        <f t="shared" ca="1" si="172"/>
        <v>14</v>
      </c>
      <c r="Q630" s="36">
        <f t="shared" ca="1" si="173"/>
        <v>20</v>
      </c>
      <c r="R630" s="36">
        <f t="shared" ca="1" si="160"/>
        <v>300</v>
      </c>
      <c r="S630" s="36">
        <f t="shared" ca="1" si="161"/>
        <v>17</v>
      </c>
      <c r="T630" s="36">
        <f t="shared" ca="1" si="162"/>
        <v>9</v>
      </c>
      <c r="U630" s="36">
        <f t="shared" ca="1" si="174"/>
        <v>9</v>
      </c>
      <c r="V630" s="39"/>
      <c r="W630" s="38">
        <f t="shared" ca="1" si="164"/>
        <v>3</v>
      </c>
      <c r="X630" s="38">
        <f t="shared" ca="1" si="165"/>
        <v>1</v>
      </c>
      <c r="Y630" s="38">
        <f t="shared" ca="1" si="167"/>
        <v>0</v>
      </c>
      <c r="Z630" s="38">
        <f t="shared" ca="1" si="166"/>
        <v>4</v>
      </c>
      <c r="AA630" s="38"/>
      <c r="AB630" s="36" t="str">
        <f t="shared" ca="1" si="163"/>
        <v>Rutas_Habituales_MTN</v>
      </c>
      <c r="AC630" t="str">
        <f ca="1">SUBSTITUTE(OFFSET('Todas paradas'!K$1,R630+W630-1,0),"/","_")</f>
        <v>Ruta 13_20</v>
      </c>
      <c r="AD630" t="str">
        <f ca="1">IF(X630,OFFSET('Todas paradas'!L$1,R630+W630-1,0),OFFSET('Todas paradas'!Q$1,R630+W630-1,0))</f>
        <v>Avd. Madrid, nº 10-12 (Pd. Bus)</v>
      </c>
      <c r="AE630" s="36" t="str">
        <f ca="1">IF(X630,OFFSET('Todas paradas'!M$1,R630+W630-1,0),"")</f>
        <v>05:02</v>
      </c>
      <c r="AF630" s="36" t="str">
        <f ca="1">IF(X630,OFFSET('Todas paradas'!N$1,R630+W630-1,0),"")</f>
        <v>13:02</v>
      </c>
      <c r="AG630" s="36" t="str">
        <f ca="1">IF(X630,OFFSET('Todas paradas'!O$1,R630+W630-1,0),"")</f>
        <v>21:02</v>
      </c>
      <c r="AH630" s="36">
        <f ca="1">IF(X630,OFFSET('Todas paradas'!P$1,R630+W630-1,0),"")</f>
        <v>0</v>
      </c>
    </row>
    <row r="631" spans="11:34" x14ac:dyDescent="0.25">
      <c r="K631" s="36">
        <f t="shared" si="168"/>
        <v>629</v>
      </c>
      <c r="L631" s="36">
        <f t="shared" ca="1" si="159"/>
        <v>603</v>
      </c>
      <c r="M631" s="38">
        <f t="shared" ca="1" si="169"/>
        <v>5</v>
      </c>
      <c r="N631" s="38">
        <f t="shared" ca="1" si="170"/>
        <v>27</v>
      </c>
      <c r="O631" s="36">
        <f t="shared" ca="1" si="171"/>
        <v>0</v>
      </c>
      <c r="P631" s="36">
        <f t="shared" ca="1" si="172"/>
        <v>14</v>
      </c>
      <c r="Q631" s="36">
        <f t="shared" ca="1" si="173"/>
        <v>20</v>
      </c>
      <c r="R631" s="36">
        <f t="shared" ca="1" si="160"/>
        <v>300</v>
      </c>
      <c r="S631" s="36">
        <f t="shared" ca="1" si="161"/>
        <v>17</v>
      </c>
      <c r="T631" s="36">
        <f t="shared" ca="1" si="162"/>
        <v>9</v>
      </c>
      <c r="U631" s="36">
        <f t="shared" ca="1" si="174"/>
        <v>9</v>
      </c>
      <c r="V631" s="39"/>
      <c r="W631" s="38">
        <f t="shared" ca="1" si="164"/>
        <v>4</v>
      </c>
      <c r="X631" s="38">
        <f t="shared" ca="1" si="165"/>
        <v>1</v>
      </c>
      <c r="Y631" s="38">
        <f t="shared" ca="1" si="167"/>
        <v>0</v>
      </c>
      <c r="Z631" s="38">
        <f t="shared" ca="1" si="166"/>
        <v>5</v>
      </c>
      <c r="AA631" s="38"/>
      <c r="AB631" s="36" t="str">
        <f t="shared" ca="1" si="163"/>
        <v>Rutas_Habituales_MTN</v>
      </c>
      <c r="AC631" t="str">
        <f ca="1">SUBSTITUTE(OFFSET('Todas paradas'!K$1,R631+W631-1,0),"/","_")</f>
        <v>Ruta 13_20</v>
      </c>
      <c r="AD631" t="str">
        <f ca="1">IF(X631,OFFSET('Todas paradas'!L$1,R631+W631-1,0),OFFSET('Todas paradas'!Q$1,R631+W631-1,0))</f>
        <v>Avd. Navarra, nº 10 (Pd. Bus)</v>
      </c>
      <c r="AE631" s="36" t="str">
        <f ca="1">IF(X631,OFFSET('Todas paradas'!M$1,R631+W631-1,0),"")</f>
        <v>05:04</v>
      </c>
      <c r="AF631" s="36" t="str">
        <f ca="1">IF(X631,OFFSET('Todas paradas'!N$1,R631+W631-1,0),"")</f>
        <v>13:04</v>
      </c>
      <c r="AG631" s="36" t="str">
        <f ca="1">IF(X631,OFFSET('Todas paradas'!O$1,R631+W631-1,0),"")</f>
        <v>21:04</v>
      </c>
      <c r="AH631" s="36">
        <f ca="1">IF(X631,OFFSET('Todas paradas'!P$1,R631+W631-1,0),"")</f>
        <v>0</v>
      </c>
    </row>
    <row r="632" spans="11:34" x14ac:dyDescent="0.25">
      <c r="K632" s="36">
        <f t="shared" si="168"/>
        <v>630</v>
      </c>
      <c r="L632" s="36">
        <f t="shared" ca="1" si="159"/>
        <v>604</v>
      </c>
      <c r="M632" s="38">
        <f t="shared" ca="1" si="169"/>
        <v>6</v>
      </c>
      <c r="N632" s="38">
        <f t="shared" ca="1" si="170"/>
        <v>27</v>
      </c>
      <c r="O632" s="36">
        <f t="shared" ca="1" si="171"/>
        <v>0</v>
      </c>
      <c r="P632" s="36">
        <f t="shared" ca="1" si="172"/>
        <v>14</v>
      </c>
      <c r="Q632" s="36">
        <f t="shared" ca="1" si="173"/>
        <v>20</v>
      </c>
      <c r="R632" s="36">
        <f t="shared" ca="1" si="160"/>
        <v>300</v>
      </c>
      <c r="S632" s="36">
        <f t="shared" ca="1" si="161"/>
        <v>17</v>
      </c>
      <c r="T632" s="36">
        <f t="shared" ca="1" si="162"/>
        <v>9</v>
      </c>
      <c r="U632" s="36">
        <f t="shared" ca="1" si="174"/>
        <v>9</v>
      </c>
      <c r="V632" s="39"/>
      <c r="W632" s="38">
        <f t="shared" ca="1" si="164"/>
        <v>5</v>
      </c>
      <c r="X632" s="38">
        <f t="shared" ca="1" si="165"/>
        <v>1</v>
      </c>
      <c r="Y632" s="38">
        <f t="shared" ca="1" si="167"/>
        <v>0</v>
      </c>
      <c r="Z632" s="38">
        <f t="shared" ca="1" si="166"/>
        <v>6</v>
      </c>
      <c r="AA632" s="38"/>
      <c r="AB632" s="36" t="str">
        <f t="shared" ca="1" si="163"/>
        <v>Rutas_Habituales_MTN</v>
      </c>
      <c r="AC632" t="str">
        <f ca="1">SUBSTITUTE(OFFSET('Todas paradas'!K$1,R632+W632-1,0),"/","_")</f>
        <v>Ruta 13_20</v>
      </c>
      <c r="AD632" t="str">
        <f ca="1">IF(X632,OFFSET('Todas paradas'!L$1,R632+W632-1,0),OFFSET('Todas paradas'!Q$1,R632+W632-1,0))</f>
        <v>Avd. Navarra, nº 60 (Centro Cultural - Pd. Bus)</v>
      </c>
      <c r="AE632" s="36" t="str">
        <f ca="1">IF(X632,OFFSET('Todas paradas'!M$1,R632+W632-1,0),"")</f>
        <v>05:05</v>
      </c>
      <c r="AF632" s="36" t="str">
        <f ca="1">IF(X632,OFFSET('Todas paradas'!N$1,R632+W632-1,0),"")</f>
        <v>13:05</v>
      </c>
      <c r="AG632" s="36" t="str">
        <f ca="1">IF(X632,OFFSET('Todas paradas'!O$1,R632+W632-1,0),"")</f>
        <v>21:05</v>
      </c>
      <c r="AH632" s="36">
        <f ca="1">IF(X632,OFFSET('Todas paradas'!P$1,R632+W632-1,0),"")</f>
        <v>0</v>
      </c>
    </row>
    <row r="633" spans="11:34" x14ac:dyDescent="0.25">
      <c r="K633" s="36">
        <f t="shared" si="168"/>
        <v>631</v>
      </c>
      <c r="L633" s="36">
        <f t="shared" ca="1" si="159"/>
        <v>605</v>
      </c>
      <c r="M633" s="38">
        <f t="shared" ca="1" si="169"/>
        <v>7</v>
      </c>
      <c r="N633" s="38">
        <f t="shared" ca="1" si="170"/>
        <v>27</v>
      </c>
      <c r="O633" s="36">
        <f t="shared" ca="1" si="171"/>
        <v>0</v>
      </c>
      <c r="P633" s="36">
        <f t="shared" ca="1" si="172"/>
        <v>14</v>
      </c>
      <c r="Q633" s="36">
        <f t="shared" ca="1" si="173"/>
        <v>20</v>
      </c>
      <c r="R633" s="36">
        <f t="shared" ca="1" si="160"/>
        <v>300</v>
      </c>
      <c r="S633" s="36">
        <f t="shared" ca="1" si="161"/>
        <v>17</v>
      </c>
      <c r="T633" s="36">
        <f t="shared" ca="1" si="162"/>
        <v>9</v>
      </c>
      <c r="U633" s="36">
        <f t="shared" ca="1" si="174"/>
        <v>9</v>
      </c>
      <c r="V633" s="39"/>
      <c r="W633" s="38">
        <f t="shared" ca="1" si="164"/>
        <v>6</v>
      </c>
      <c r="X633" s="38">
        <f t="shared" ca="1" si="165"/>
        <v>1</v>
      </c>
      <c r="Y633" s="38">
        <f t="shared" ca="1" si="167"/>
        <v>0</v>
      </c>
      <c r="Z633" s="38">
        <f t="shared" ca="1" si="166"/>
        <v>7</v>
      </c>
      <c r="AA633" s="38"/>
      <c r="AB633" s="36" t="str">
        <f t="shared" ca="1" si="163"/>
        <v>Rutas_Habituales_MTN</v>
      </c>
      <c r="AC633" t="str">
        <f ca="1">SUBSTITUTE(OFFSET('Todas paradas'!K$1,R633+W633-1,0),"/","_")</f>
        <v>Ruta 13_20</v>
      </c>
      <c r="AD633" t="str">
        <f ca="1">IF(X633,OFFSET('Todas paradas'!L$1,R633+W633-1,0),OFFSET('Todas paradas'!Q$1,R633+W633-1,0))</f>
        <v>Avd. Navarra, (frente nº 183 - Pd. Bus )</v>
      </c>
      <c r="AE633" s="36" t="str">
        <f ca="1">IF(X633,OFFSET('Todas paradas'!M$1,R633+W633-1,0),"")</f>
        <v>05:06</v>
      </c>
      <c r="AF633" s="36" t="str">
        <f ca="1">IF(X633,OFFSET('Todas paradas'!N$1,R633+W633-1,0),"")</f>
        <v>13:06</v>
      </c>
      <c r="AG633" s="36" t="str">
        <f ca="1">IF(X633,OFFSET('Todas paradas'!O$1,R633+W633-1,0),"")</f>
        <v>21:06</v>
      </c>
      <c r="AH633" s="36">
        <f ca="1">IF(X633,OFFSET('Todas paradas'!P$1,R633+W633-1,0),"")</f>
        <v>0</v>
      </c>
    </row>
    <row r="634" spans="11:34" x14ac:dyDescent="0.25">
      <c r="K634" s="36">
        <f t="shared" si="168"/>
        <v>632</v>
      </c>
      <c r="L634" s="36">
        <f t="shared" ca="1" si="159"/>
        <v>606</v>
      </c>
      <c r="M634" s="38">
        <f t="shared" ca="1" si="169"/>
        <v>8</v>
      </c>
      <c r="N634" s="38">
        <f t="shared" ca="1" si="170"/>
        <v>27</v>
      </c>
      <c r="O634" s="36">
        <f t="shared" ca="1" si="171"/>
        <v>0</v>
      </c>
      <c r="P634" s="36">
        <f t="shared" ca="1" si="172"/>
        <v>14</v>
      </c>
      <c r="Q634" s="36">
        <f t="shared" ca="1" si="173"/>
        <v>20</v>
      </c>
      <c r="R634" s="36">
        <f t="shared" ca="1" si="160"/>
        <v>300</v>
      </c>
      <c r="S634" s="36">
        <f t="shared" ca="1" si="161"/>
        <v>17</v>
      </c>
      <c r="T634" s="36">
        <f t="shared" ca="1" si="162"/>
        <v>9</v>
      </c>
      <c r="U634" s="36">
        <f t="shared" ca="1" si="174"/>
        <v>9</v>
      </c>
      <c r="V634" s="39"/>
      <c r="W634" s="38">
        <f t="shared" ca="1" si="164"/>
        <v>7</v>
      </c>
      <c r="X634" s="38">
        <f t="shared" ca="1" si="165"/>
        <v>1</v>
      </c>
      <c r="Y634" s="38">
        <f t="shared" ca="1" si="167"/>
        <v>0</v>
      </c>
      <c r="Z634" s="38">
        <f t="shared" ca="1" si="166"/>
        <v>8</v>
      </c>
      <c r="AA634" s="38"/>
      <c r="AB634" s="36" t="str">
        <f t="shared" ca="1" si="163"/>
        <v>Rutas_Habituales_MTN</v>
      </c>
      <c r="AC634" t="str">
        <f ca="1">SUBSTITUTE(OFFSET('Todas paradas'!K$1,R634+W634-1,0),"/","_")</f>
        <v>Ruta 13_20</v>
      </c>
      <c r="AD634" t="str">
        <f ca="1">IF(X634,OFFSET('Todas paradas'!L$1,R634+W634-1,0),OFFSET('Todas paradas'!Q$1,R634+W634-1,0))</f>
        <v>Torres San Lamberto "Punto 0" (Pd. Bus)</v>
      </c>
      <c r="AE634" s="36" t="str">
        <f ca="1">IF(X634,OFFSET('Todas paradas'!M$1,R634+W634-1,0),"")</f>
        <v>05:10</v>
      </c>
      <c r="AF634" s="36" t="str">
        <f ca="1">IF(X634,OFFSET('Todas paradas'!N$1,R634+W634-1,0),"")</f>
        <v>13:10</v>
      </c>
      <c r="AG634" s="36" t="str">
        <f ca="1">IF(X634,OFFSET('Todas paradas'!O$1,R634+W634-1,0),"")</f>
        <v>21:10</v>
      </c>
      <c r="AH634" s="36">
        <f ca="1">IF(X634,OFFSET('Todas paradas'!P$1,R634+W634-1,0),"")</f>
        <v>0</v>
      </c>
    </row>
    <row r="635" spans="11:34" x14ac:dyDescent="0.25">
      <c r="K635" s="36">
        <f t="shared" si="168"/>
        <v>633</v>
      </c>
      <c r="L635" s="36">
        <f t="shared" ca="1" si="159"/>
        <v>607</v>
      </c>
      <c r="M635" s="38">
        <f t="shared" ca="1" si="169"/>
        <v>9</v>
      </c>
      <c r="N635" s="38">
        <f t="shared" ca="1" si="170"/>
        <v>27</v>
      </c>
      <c r="O635" s="36">
        <f t="shared" ca="1" si="171"/>
        <v>0</v>
      </c>
      <c r="P635" s="36">
        <f t="shared" ca="1" si="172"/>
        <v>14</v>
      </c>
      <c r="Q635" s="36">
        <f t="shared" ca="1" si="173"/>
        <v>20</v>
      </c>
      <c r="R635" s="36">
        <f t="shared" ca="1" si="160"/>
        <v>300</v>
      </c>
      <c r="S635" s="36">
        <f t="shared" ca="1" si="161"/>
        <v>17</v>
      </c>
      <c r="T635" s="36">
        <f t="shared" ca="1" si="162"/>
        <v>9</v>
      </c>
      <c r="U635" s="36">
        <f t="shared" ca="1" si="174"/>
        <v>9</v>
      </c>
      <c r="V635" s="39"/>
      <c r="W635" s="38">
        <f t="shared" ca="1" si="164"/>
        <v>8</v>
      </c>
      <c r="X635" s="38">
        <f t="shared" ca="1" si="165"/>
        <v>1</v>
      </c>
      <c r="Y635" s="38">
        <f t="shared" ca="1" si="167"/>
        <v>0</v>
      </c>
      <c r="Z635" s="38">
        <f t="shared" ca="1" si="166"/>
        <v>9</v>
      </c>
      <c r="AA635" s="38"/>
      <c r="AB635" s="36" t="str">
        <f t="shared" ca="1" si="163"/>
        <v>Rutas_Habituales_MTN</v>
      </c>
      <c r="AC635" t="str">
        <f ca="1">SUBSTITUTE(OFFSET('Todas paradas'!K$1,R635+W635-1,0),"/","_")</f>
        <v>Ruta 13_20</v>
      </c>
      <c r="AD635" t="str">
        <f ca="1">IF(X635,OFFSET('Todas paradas'!L$1,R635+W635-1,0),OFFSET('Todas paradas'!Q$1,R635+W635-1,0))</f>
        <v>Opel Planta en Figueruelas</v>
      </c>
      <c r="AE635" s="36" t="str">
        <f ca="1">IF(X635,OFFSET('Todas paradas'!M$1,R635+W635-1,0),"")</f>
        <v>05:30</v>
      </c>
      <c r="AF635" s="36" t="str">
        <f ca="1">IF(X635,OFFSET('Todas paradas'!N$1,R635+W635-1,0),"")</f>
        <v>13:30</v>
      </c>
      <c r="AG635" s="36" t="str">
        <f ca="1">IF(X635,OFFSET('Todas paradas'!O$1,R635+W635-1,0),"")</f>
        <v>21:30</v>
      </c>
      <c r="AH635" s="36">
        <f ca="1">IF(X635,OFFSET('Todas paradas'!P$1,R635+W635-1,0),"")</f>
        <v>0</v>
      </c>
    </row>
    <row r="636" spans="11:34" x14ac:dyDescent="0.25">
      <c r="K636" s="36">
        <f t="shared" si="168"/>
        <v>634</v>
      </c>
      <c r="L636" s="36">
        <f t="shared" ca="1" si="159"/>
        <v>608</v>
      </c>
      <c r="M636" s="38">
        <f t="shared" ca="1" si="169"/>
        <v>10</v>
      </c>
      <c r="N636" s="38">
        <f t="shared" ca="1" si="170"/>
        <v>27</v>
      </c>
      <c r="O636" s="36">
        <f t="shared" ca="1" si="171"/>
        <v>0</v>
      </c>
      <c r="P636" s="36">
        <f t="shared" ca="1" si="172"/>
        <v>14</v>
      </c>
      <c r="Q636" s="36">
        <f t="shared" ca="1" si="173"/>
        <v>20</v>
      </c>
      <c r="R636" s="36">
        <f t="shared" ca="1" si="160"/>
        <v>300</v>
      </c>
      <c r="S636" s="36">
        <f t="shared" ca="1" si="161"/>
        <v>17</v>
      </c>
      <c r="T636" s="36">
        <f t="shared" ca="1" si="162"/>
        <v>9</v>
      </c>
      <c r="U636" s="36">
        <f t="shared" ca="1" si="174"/>
        <v>9</v>
      </c>
      <c r="V636" s="39"/>
      <c r="W636" s="38">
        <f t="shared" ca="1" si="164"/>
        <v>1</v>
      </c>
      <c r="X636" s="38">
        <f t="shared" ca="1" si="165"/>
        <v>0</v>
      </c>
      <c r="Y636" s="38">
        <f t="shared" ca="1" si="167"/>
        <v>1</v>
      </c>
      <c r="Z636" s="38">
        <f t="shared" ca="1" si="166"/>
        <v>10</v>
      </c>
      <c r="AA636" s="38"/>
      <c r="AB636" s="36" t="str">
        <f t="shared" ca="1" si="163"/>
        <v>Rutas_Habituales_MTN</v>
      </c>
      <c r="AC636" t="str">
        <f ca="1">SUBSTITUTE(OFFSET('Todas paradas'!K$1,R636+W636-1,0),"/","_")</f>
        <v>Ruta 13_20</v>
      </c>
      <c r="AD636" t="str">
        <f ca="1">IF(X636,OFFSET('Todas paradas'!L$1,R636+W636-1,0),OFFSET('Todas paradas'!Q$1,R636+W636-1,0))</f>
        <v>Opel Planta en Figueruelas</v>
      </c>
      <c r="AE636" s="36" t="str">
        <f ca="1">IF(X636,OFFSET('Todas paradas'!M$1,R636+W636-1,0),"")</f>
        <v/>
      </c>
      <c r="AF636" s="36" t="str">
        <f ca="1">IF(X636,OFFSET('Todas paradas'!N$1,R636+W636-1,0),"")</f>
        <v/>
      </c>
      <c r="AG636" s="36" t="str">
        <f ca="1">IF(X636,OFFSET('Todas paradas'!O$1,R636+W636-1,0),"")</f>
        <v/>
      </c>
      <c r="AH636" s="36" t="str">
        <f ca="1">IF(X636,OFFSET('Todas paradas'!P$1,R636+W636-1,0),"")</f>
        <v/>
      </c>
    </row>
    <row r="637" spans="11:34" x14ac:dyDescent="0.25">
      <c r="K637" s="36">
        <f t="shared" si="168"/>
        <v>635</v>
      </c>
      <c r="L637" s="36">
        <f t="shared" ca="1" si="159"/>
        <v>609</v>
      </c>
      <c r="M637" s="38">
        <f t="shared" ca="1" si="169"/>
        <v>11</v>
      </c>
      <c r="N637" s="38">
        <f t="shared" ca="1" si="170"/>
        <v>27</v>
      </c>
      <c r="O637" s="36">
        <f t="shared" ca="1" si="171"/>
        <v>0</v>
      </c>
      <c r="P637" s="36">
        <f t="shared" ca="1" si="172"/>
        <v>14</v>
      </c>
      <c r="Q637" s="36">
        <f t="shared" ca="1" si="173"/>
        <v>20</v>
      </c>
      <c r="R637" s="36">
        <f t="shared" ca="1" si="160"/>
        <v>300</v>
      </c>
      <c r="S637" s="36">
        <f t="shared" ca="1" si="161"/>
        <v>17</v>
      </c>
      <c r="T637" s="36">
        <f t="shared" ca="1" si="162"/>
        <v>9</v>
      </c>
      <c r="U637" s="36">
        <f t="shared" ca="1" si="174"/>
        <v>9</v>
      </c>
      <c r="V637" s="39"/>
      <c r="W637" s="38">
        <f t="shared" ca="1" si="164"/>
        <v>2</v>
      </c>
      <c r="X637" s="38">
        <f t="shared" ca="1" si="165"/>
        <v>0</v>
      </c>
      <c r="Y637" s="38">
        <f t="shared" ca="1" si="167"/>
        <v>1</v>
      </c>
      <c r="Z637" s="38">
        <f t="shared" ca="1" si="166"/>
        <v>11</v>
      </c>
      <c r="AA637" s="38"/>
      <c r="AB637" s="36" t="str">
        <f t="shared" ca="1" si="163"/>
        <v>Rutas_Habituales_MTN</v>
      </c>
      <c r="AC637" t="str">
        <f ca="1">SUBSTITUTE(OFFSET('Todas paradas'!K$1,R637+W637-1,0),"/","_")</f>
        <v>Ruta 13_20</v>
      </c>
      <c r="AD637" t="str">
        <f ca="1">IF(X637,OFFSET('Todas paradas'!L$1,R637+W637-1,0),OFFSET('Todas paradas'!Q$1,R637+W637-1,0))</f>
        <v>Torres San Lamberto "Punto 0" (Pd. Bus)</v>
      </c>
      <c r="AE637" s="36" t="str">
        <f ca="1">IF(X637,OFFSET('Todas paradas'!M$1,R637+W637-1,0),"")</f>
        <v/>
      </c>
      <c r="AF637" s="36" t="str">
        <f ca="1">IF(X637,OFFSET('Todas paradas'!N$1,R637+W637-1,0),"")</f>
        <v/>
      </c>
      <c r="AG637" s="36" t="str">
        <f ca="1">IF(X637,OFFSET('Todas paradas'!O$1,R637+W637-1,0),"")</f>
        <v/>
      </c>
      <c r="AH637" s="36" t="str">
        <f ca="1">IF(X637,OFFSET('Todas paradas'!P$1,R637+W637-1,0),"")</f>
        <v/>
      </c>
    </row>
    <row r="638" spans="11:34" x14ac:dyDescent="0.25">
      <c r="K638" s="36">
        <f t="shared" si="168"/>
        <v>636</v>
      </c>
      <c r="L638" s="36">
        <f t="shared" ca="1" si="159"/>
        <v>610</v>
      </c>
      <c r="M638" s="38">
        <f t="shared" ca="1" si="169"/>
        <v>12</v>
      </c>
      <c r="N638" s="38">
        <f t="shared" ca="1" si="170"/>
        <v>27</v>
      </c>
      <c r="O638" s="36">
        <f t="shared" ca="1" si="171"/>
        <v>0</v>
      </c>
      <c r="P638" s="36">
        <f t="shared" ca="1" si="172"/>
        <v>14</v>
      </c>
      <c r="Q638" s="36">
        <f t="shared" ca="1" si="173"/>
        <v>20</v>
      </c>
      <c r="R638" s="36">
        <f t="shared" ca="1" si="160"/>
        <v>300</v>
      </c>
      <c r="S638" s="36">
        <f t="shared" ca="1" si="161"/>
        <v>17</v>
      </c>
      <c r="T638" s="36">
        <f t="shared" ca="1" si="162"/>
        <v>9</v>
      </c>
      <c r="U638" s="36">
        <f t="shared" ca="1" si="174"/>
        <v>9</v>
      </c>
      <c r="V638" s="39"/>
      <c r="W638" s="38">
        <f t="shared" ca="1" si="164"/>
        <v>3</v>
      </c>
      <c r="X638" s="38">
        <f t="shared" ca="1" si="165"/>
        <v>0</v>
      </c>
      <c r="Y638" s="38">
        <f t="shared" ca="1" si="167"/>
        <v>1</v>
      </c>
      <c r="Z638" s="38">
        <f t="shared" ca="1" si="166"/>
        <v>12</v>
      </c>
      <c r="AA638" s="38"/>
      <c r="AB638" s="36" t="str">
        <f t="shared" ca="1" si="163"/>
        <v>Rutas_Habituales_MTN</v>
      </c>
      <c r="AC638" t="str">
        <f ca="1">SUBSTITUTE(OFFSET('Todas paradas'!K$1,R638+W638-1,0),"/","_")</f>
        <v>Ruta 13_20</v>
      </c>
      <c r="AD638" t="str">
        <f ca="1">IF(X638,OFFSET('Todas paradas'!L$1,R638+W638-1,0),OFFSET('Todas paradas'!Q$1,R638+W638-1,0))</f>
        <v>Avd. Navarra, nº 183 (Pd. Bus)</v>
      </c>
      <c r="AE638" s="36" t="str">
        <f ca="1">IF(X638,OFFSET('Todas paradas'!M$1,R638+W638-1,0),"")</f>
        <v/>
      </c>
      <c r="AF638" s="36" t="str">
        <f ca="1">IF(X638,OFFSET('Todas paradas'!N$1,R638+W638-1,0),"")</f>
        <v/>
      </c>
      <c r="AG638" s="36" t="str">
        <f ca="1">IF(X638,OFFSET('Todas paradas'!O$1,R638+W638-1,0),"")</f>
        <v/>
      </c>
      <c r="AH638" s="36" t="str">
        <f ca="1">IF(X638,OFFSET('Todas paradas'!P$1,R638+W638-1,0),"")</f>
        <v/>
      </c>
    </row>
    <row r="639" spans="11:34" x14ac:dyDescent="0.25">
      <c r="K639" s="36">
        <f t="shared" si="168"/>
        <v>637</v>
      </c>
      <c r="L639" s="36">
        <f t="shared" ca="1" si="159"/>
        <v>611</v>
      </c>
      <c r="M639" s="38">
        <f t="shared" ca="1" si="169"/>
        <v>13</v>
      </c>
      <c r="N639" s="38">
        <f t="shared" ca="1" si="170"/>
        <v>27</v>
      </c>
      <c r="O639" s="36">
        <f t="shared" ca="1" si="171"/>
        <v>0</v>
      </c>
      <c r="P639" s="36">
        <f t="shared" ca="1" si="172"/>
        <v>14</v>
      </c>
      <c r="Q639" s="36">
        <f t="shared" ca="1" si="173"/>
        <v>20</v>
      </c>
      <c r="R639" s="36">
        <f t="shared" ca="1" si="160"/>
        <v>300</v>
      </c>
      <c r="S639" s="36">
        <f t="shared" ca="1" si="161"/>
        <v>17</v>
      </c>
      <c r="T639" s="36">
        <f t="shared" ca="1" si="162"/>
        <v>9</v>
      </c>
      <c r="U639" s="36">
        <f t="shared" ca="1" si="174"/>
        <v>9</v>
      </c>
      <c r="V639" s="39"/>
      <c r="W639" s="38">
        <f t="shared" ca="1" si="164"/>
        <v>4</v>
      </c>
      <c r="X639" s="38">
        <f t="shared" ca="1" si="165"/>
        <v>0</v>
      </c>
      <c r="Y639" s="38">
        <f t="shared" ca="1" si="167"/>
        <v>1</v>
      </c>
      <c r="Z639" s="38">
        <f t="shared" ca="1" si="166"/>
        <v>13</v>
      </c>
      <c r="AA639" s="38"/>
      <c r="AB639" s="36" t="str">
        <f t="shared" ca="1" si="163"/>
        <v>Rutas_Habituales_MTN</v>
      </c>
      <c r="AC639" t="str">
        <f ca="1">SUBSTITUTE(OFFSET('Todas paradas'!K$1,R639+W639-1,0),"/","_")</f>
        <v>Ruta 13_20</v>
      </c>
      <c r="AD639" t="str">
        <f ca="1">IF(X639,OFFSET('Todas paradas'!L$1,R639+W639-1,0),OFFSET('Todas paradas'!Q$1,R639+W639-1,0))</f>
        <v>Avd. Navarra, nº 71 (Pd. Bus)</v>
      </c>
      <c r="AE639" s="36" t="str">
        <f ca="1">IF(X639,OFFSET('Todas paradas'!M$1,R639+W639-1,0),"")</f>
        <v/>
      </c>
      <c r="AF639" s="36" t="str">
        <f ca="1">IF(X639,OFFSET('Todas paradas'!N$1,R639+W639-1,0),"")</f>
        <v/>
      </c>
      <c r="AG639" s="36" t="str">
        <f ca="1">IF(X639,OFFSET('Todas paradas'!O$1,R639+W639-1,0),"")</f>
        <v/>
      </c>
      <c r="AH639" s="36" t="str">
        <f ca="1">IF(X639,OFFSET('Todas paradas'!P$1,R639+W639-1,0),"")</f>
        <v/>
      </c>
    </row>
    <row r="640" spans="11:34" x14ac:dyDescent="0.25">
      <c r="K640" s="36">
        <f t="shared" si="168"/>
        <v>638</v>
      </c>
      <c r="L640" s="36">
        <f t="shared" ca="1" si="159"/>
        <v>612</v>
      </c>
      <c r="M640" s="38">
        <f t="shared" ca="1" si="169"/>
        <v>14</v>
      </c>
      <c r="N640" s="38">
        <f t="shared" ca="1" si="170"/>
        <v>27</v>
      </c>
      <c r="O640" s="36">
        <f t="shared" ca="1" si="171"/>
        <v>0</v>
      </c>
      <c r="P640" s="36">
        <f t="shared" ca="1" si="172"/>
        <v>14</v>
      </c>
      <c r="Q640" s="36">
        <f t="shared" ca="1" si="173"/>
        <v>20</v>
      </c>
      <c r="R640" s="36">
        <f t="shared" ca="1" si="160"/>
        <v>300</v>
      </c>
      <c r="S640" s="36">
        <f t="shared" ca="1" si="161"/>
        <v>17</v>
      </c>
      <c r="T640" s="36">
        <f t="shared" ca="1" si="162"/>
        <v>9</v>
      </c>
      <c r="U640" s="36">
        <f t="shared" ca="1" si="174"/>
        <v>9</v>
      </c>
      <c r="V640" s="39"/>
      <c r="W640" s="38">
        <f t="shared" ca="1" si="164"/>
        <v>5</v>
      </c>
      <c r="X640" s="38">
        <f t="shared" ca="1" si="165"/>
        <v>0</v>
      </c>
      <c r="Y640" s="38">
        <f t="shared" ca="1" si="167"/>
        <v>1</v>
      </c>
      <c r="Z640" s="38">
        <f t="shared" ca="1" si="166"/>
        <v>14</v>
      </c>
      <c r="AA640" s="38"/>
      <c r="AB640" s="36" t="str">
        <f t="shared" ca="1" si="163"/>
        <v>Rutas_Habituales_MTN</v>
      </c>
      <c r="AC640" t="str">
        <f ca="1">SUBSTITUTE(OFFSET('Todas paradas'!K$1,R640+W640-1,0),"/","_")</f>
        <v>Ruta 13_20</v>
      </c>
      <c r="AD640" t="str">
        <f ca="1">IF(X640,OFFSET('Todas paradas'!L$1,R640+W640-1,0),OFFSET('Todas paradas'!Q$1,R640+W640-1,0))</f>
        <v>Avd. Navarra (esq. Avd. Madrid)</v>
      </c>
      <c r="AE640" s="36" t="str">
        <f ca="1">IF(X640,OFFSET('Todas paradas'!M$1,R640+W640-1,0),"")</f>
        <v/>
      </c>
      <c r="AF640" s="36" t="str">
        <f ca="1">IF(X640,OFFSET('Todas paradas'!N$1,R640+W640-1,0),"")</f>
        <v/>
      </c>
      <c r="AG640" s="36" t="str">
        <f ca="1">IF(X640,OFFSET('Todas paradas'!O$1,R640+W640-1,0),"")</f>
        <v/>
      </c>
      <c r="AH640" s="36" t="str">
        <f ca="1">IF(X640,OFFSET('Todas paradas'!P$1,R640+W640-1,0),"")</f>
        <v/>
      </c>
    </row>
    <row r="641" spans="11:34" x14ac:dyDescent="0.25">
      <c r="K641" s="36">
        <f t="shared" si="168"/>
        <v>639</v>
      </c>
      <c r="L641" s="36">
        <f t="shared" ca="1" si="159"/>
        <v>613</v>
      </c>
      <c r="M641" s="38">
        <f t="shared" ca="1" si="169"/>
        <v>15</v>
      </c>
      <c r="N641" s="38">
        <f t="shared" ca="1" si="170"/>
        <v>27</v>
      </c>
      <c r="O641" s="36">
        <f t="shared" ca="1" si="171"/>
        <v>0</v>
      </c>
      <c r="P641" s="36">
        <f t="shared" ca="1" si="172"/>
        <v>14</v>
      </c>
      <c r="Q641" s="36">
        <f t="shared" ca="1" si="173"/>
        <v>20</v>
      </c>
      <c r="R641" s="36">
        <f t="shared" ca="1" si="160"/>
        <v>300</v>
      </c>
      <c r="S641" s="36">
        <f t="shared" ca="1" si="161"/>
        <v>17</v>
      </c>
      <c r="T641" s="36">
        <f t="shared" ca="1" si="162"/>
        <v>9</v>
      </c>
      <c r="U641" s="36">
        <f t="shared" ca="1" si="174"/>
        <v>9</v>
      </c>
      <c r="V641" s="39"/>
      <c r="W641" s="38">
        <f t="shared" ca="1" si="164"/>
        <v>6</v>
      </c>
      <c r="X641" s="38">
        <f t="shared" ca="1" si="165"/>
        <v>0</v>
      </c>
      <c r="Y641" s="38">
        <f t="shared" ca="1" si="167"/>
        <v>1</v>
      </c>
      <c r="Z641" s="38">
        <f t="shared" ca="1" si="166"/>
        <v>15</v>
      </c>
      <c r="AA641" s="38"/>
      <c r="AB641" s="36" t="str">
        <f t="shared" ca="1" si="163"/>
        <v>Rutas_Habituales_MTN</v>
      </c>
      <c r="AC641" t="str">
        <f ca="1">SUBSTITUTE(OFFSET('Todas paradas'!K$1,R641+W641-1,0),"/","_")</f>
        <v>Ruta 13_20</v>
      </c>
      <c r="AD641" t="str">
        <f ca="1">IF(X641,OFFSET('Todas paradas'!L$1,R641+W641-1,0),OFFSET('Todas paradas'!Q$1,R641+W641-1,0))</f>
        <v>Avd. Madrid (frente Aljafería - Pd. Bus)</v>
      </c>
      <c r="AE641" s="36" t="str">
        <f ca="1">IF(X641,OFFSET('Todas paradas'!M$1,R641+W641-1,0),"")</f>
        <v/>
      </c>
      <c r="AF641" s="36" t="str">
        <f ca="1">IF(X641,OFFSET('Todas paradas'!N$1,R641+W641-1,0),"")</f>
        <v/>
      </c>
      <c r="AG641" s="36" t="str">
        <f ca="1">IF(X641,OFFSET('Todas paradas'!O$1,R641+W641-1,0),"")</f>
        <v/>
      </c>
      <c r="AH641" s="36" t="str">
        <f ca="1">IF(X641,OFFSET('Todas paradas'!P$1,R641+W641-1,0),"")</f>
        <v/>
      </c>
    </row>
    <row r="642" spans="11:34" x14ac:dyDescent="0.25">
      <c r="K642" s="36">
        <f t="shared" si="168"/>
        <v>640</v>
      </c>
      <c r="L642" s="36">
        <f t="shared" ca="1" si="159"/>
        <v>614</v>
      </c>
      <c r="M642" s="38">
        <f t="shared" ca="1" si="169"/>
        <v>16</v>
      </c>
      <c r="N642" s="38">
        <f t="shared" ca="1" si="170"/>
        <v>27</v>
      </c>
      <c r="O642" s="36">
        <f t="shared" ca="1" si="171"/>
        <v>0</v>
      </c>
      <c r="P642" s="36">
        <f t="shared" ca="1" si="172"/>
        <v>14</v>
      </c>
      <c r="Q642" s="36">
        <f t="shared" ca="1" si="173"/>
        <v>20</v>
      </c>
      <c r="R642" s="36">
        <f t="shared" ca="1" si="160"/>
        <v>300</v>
      </c>
      <c r="S642" s="36">
        <f t="shared" ca="1" si="161"/>
        <v>17</v>
      </c>
      <c r="T642" s="36">
        <f t="shared" ca="1" si="162"/>
        <v>9</v>
      </c>
      <c r="U642" s="36">
        <f t="shared" ca="1" si="174"/>
        <v>9</v>
      </c>
      <c r="V642" s="39"/>
      <c r="W642" s="38">
        <f t="shared" ca="1" si="164"/>
        <v>7</v>
      </c>
      <c r="X642" s="38">
        <f t="shared" ca="1" si="165"/>
        <v>0</v>
      </c>
      <c r="Y642" s="38">
        <f t="shared" ca="1" si="167"/>
        <v>1</v>
      </c>
      <c r="Z642" s="38">
        <f t="shared" ca="1" si="166"/>
        <v>16</v>
      </c>
      <c r="AA642" s="38"/>
      <c r="AB642" s="36" t="str">
        <f t="shared" ca="1" si="163"/>
        <v>Rutas_Habituales_MTN</v>
      </c>
      <c r="AC642" t="str">
        <f ca="1">SUBSTITUTE(OFFSET('Todas paradas'!K$1,R642+W642-1,0),"/","_")</f>
        <v>Ruta 13_20</v>
      </c>
      <c r="AD642" t="str">
        <f ca="1">IF(X642,OFFSET('Todas paradas'!L$1,R642+W642-1,0),OFFSET('Todas paradas'!Q$1,R642+W642-1,0))</f>
        <v>Conde Aranda (frente 114)</v>
      </c>
      <c r="AE642" s="36" t="str">
        <f ca="1">IF(X642,OFFSET('Todas paradas'!M$1,R642+W642-1,0),"")</f>
        <v/>
      </c>
      <c r="AF642" s="36" t="str">
        <f ca="1">IF(X642,OFFSET('Todas paradas'!N$1,R642+W642-1,0),"")</f>
        <v/>
      </c>
      <c r="AG642" s="36" t="str">
        <f ca="1">IF(X642,OFFSET('Todas paradas'!O$1,R642+W642-1,0),"")</f>
        <v/>
      </c>
      <c r="AH642" s="36" t="str">
        <f ca="1">IF(X642,OFFSET('Todas paradas'!P$1,R642+W642-1,0),"")</f>
        <v/>
      </c>
    </row>
    <row r="643" spans="11:34" x14ac:dyDescent="0.25">
      <c r="K643" s="36">
        <f t="shared" si="168"/>
        <v>641</v>
      </c>
      <c r="L643" s="36">
        <f t="shared" ca="1" si="159"/>
        <v>615</v>
      </c>
      <c r="M643" s="38">
        <f t="shared" ca="1" si="169"/>
        <v>17</v>
      </c>
      <c r="N643" s="38">
        <f t="shared" ca="1" si="170"/>
        <v>27</v>
      </c>
      <c r="O643" s="36">
        <f t="shared" ca="1" si="171"/>
        <v>1</v>
      </c>
      <c r="P643" s="36">
        <f t="shared" ca="1" si="172"/>
        <v>14</v>
      </c>
      <c r="Q643" s="36">
        <f t="shared" ca="1" si="173"/>
        <v>20</v>
      </c>
      <c r="R643" s="36">
        <f t="shared" ca="1" si="160"/>
        <v>300</v>
      </c>
      <c r="S643" s="36">
        <f t="shared" ca="1" si="161"/>
        <v>17</v>
      </c>
      <c r="T643" s="36">
        <f t="shared" ca="1" si="162"/>
        <v>9</v>
      </c>
      <c r="U643" s="36">
        <f t="shared" ca="1" si="174"/>
        <v>9</v>
      </c>
      <c r="V643" s="39"/>
      <c r="W643" s="38">
        <f t="shared" ca="1" si="164"/>
        <v>8</v>
      </c>
      <c r="X643" s="38">
        <f t="shared" ca="1" si="165"/>
        <v>0</v>
      </c>
      <c r="Y643" s="38">
        <f t="shared" ca="1" si="167"/>
        <v>1</v>
      </c>
      <c r="Z643" s="38">
        <f t="shared" ca="1" si="166"/>
        <v>17</v>
      </c>
      <c r="AA643" s="38"/>
      <c r="AB643" s="36" t="str">
        <f t="shared" ca="1" si="163"/>
        <v>Rutas_Habituales_MTN</v>
      </c>
      <c r="AC643" t="str">
        <f ca="1">SUBSTITUTE(OFFSET('Todas paradas'!K$1,R643+W643-1,0),"/","_")</f>
        <v>Ruta 13_20</v>
      </c>
      <c r="AD643" t="str">
        <f ca="1">IF(X643,OFFSET('Todas paradas'!L$1,R643+W643-1,0),OFFSET('Todas paradas'!Q$1,R643+W643-1,0))</f>
        <v>Conde Aranda (esq. César Augusto)</v>
      </c>
      <c r="AE643" s="36" t="str">
        <f ca="1">IF(X643,OFFSET('Todas paradas'!M$1,R643+W643-1,0),"")</f>
        <v/>
      </c>
      <c r="AF643" s="36" t="str">
        <f ca="1">IF(X643,OFFSET('Todas paradas'!N$1,R643+W643-1,0),"")</f>
        <v/>
      </c>
      <c r="AG643" s="36" t="str">
        <f ca="1">IF(X643,OFFSET('Todas paradas'!O$1,R643+W643-1,0),"")</f>
        <v/>
      </c>
      <c r="AH643" s="36" t="str">
        <f ca="1">IF(X643,OFFSET('Todas paradas'!P$1,R643+W643-1,0),"")</f>
        <v/>
      </c>
    </row>
    <row r="644" spans="11:34" x14ac:dyDescent="0.25">
      <c r="K644" s="36">
        <f t="shared" si="168"/>
        <v>642</v>
      </c>
      <c r="L644" s="36">
        <f t="shared" ref="L644:L707" ca="1" si="175">IF(P644&lt;&gt;P643,L643,L643+1)</f>
        <v>615</v>
      </c>
      <c r="M644" s="38">
        <f t="shared" ca="1" si="169"/>
        <v>1</v>
      </c>
      <c r="N644" s="38">
        <f t="shared" ca="1" si="170"/>
        <v>28</v>
      </c>
      <c r="O644" s="36">
        <f t="shared" ca="1" si="171"/>
        <v>0</v>
      </c>
      <c r="P644" s="36">
        <f t="shared" ca="1" si="172"/>
        <v>15</v>
      </c>
      <c r="Q644" s="36">
        <f t="shared" ca="1" si="173"/>
        <v>20</v>
      </c>
      <c r="R644" s="36">
        <f t="shared" ref="R644:R707" ca="1" si="176">OFFSET($E$2,N644,0)</f>
        <v>309</v>
      </c>
      <c r="S644" s="36">
        <f t="shared" ref="S644:S707" ca="1" si="177">OFFSET($F$2,N644,0)</f>
        <v>19</v>
      </c>
      <c r="T644" s="36">
        <f t="shared" ref="T644:T707" ca="1" si="178">OFFSET($G$2,N644,0)</f>
        <v>10</v>
      </c>
      <c r="U644" s="36">
        <f t="shared" ca="1" si="174"/>
        <v>6</v>
      </c>
      <c r="V644" s="39"/>
      <c r="W644" s="38">
        <f t="shared" ca="1" si="164"/>
        <v>0</v>
      </c>
      <c r="X644" s="38">
        <f t="shared" ca="1" si="165"/>
        <v>1</v>
      </c>
      <c r="Y644" s="38">
        <f t="shared" ca="1" si="167"/>
        <v>0</v>
      </c>
      <c r="Z644" s="38">
        <f t="shared" ca="1" si="166"/>
        <v>1</v>
      </c>
      <c r="AA644" s="38"/>
      <c r="AB644" s="36" t="str">
        <f t="shared" ref="AB644:AB707" ca="1" si="179">OFFSET($D$2,N644,0)</f>
        <v>Rutas_Habituales_MTN</v>
      </c>
      <c r="AC644" t="str">
        <f ca="1">SUBSTITUTE(OFFSET('Todas paradas'!K$1,R644+W644-1,0),"/","_")</f>
        <v>Ruta 14_20</v>
      </c>
      <c r="AD644" t="str">
        <f ca="1">IF(X644,OFFSET('Todas paradas'!L$1,R644+W644-1,0),OFFSET('Todas paradas'!Q$1,R644+W644-1,0))</f>
        <v>Ruta 14/20</v>
      </c>
      <c r="AE644" s="36" t="str">
        <f ca="1">IF(X644,OFFSET('Todas paradas'!M$1,R644+W644-1,0),"")</f>
        <v/>
      </c>
      <c r="AF644" s="36" t="str">
        <f ca="1">IF(X644,OFFSET('Todas paradas'!N$1,R644+W644-1,0),"")</f>
        <v/>
      </c>
      <c r="AG644" s="36" t="str">
        <f ca="1">IF(X644,OFFSET('Todas paradas'!O$1,R644+W644-1,0),"")</f>
        <v/>
      </c>
      <c r="AH644" s="36">
        <f ca="1">IF(X644,OFFSET('Todas paradas'!P$1,R644+W644-1,0),"")</f>
        <v>0</v>
      </c>
    </row>
    <row r="645" spans="11:34" x14ac:dyDescent="0.25">
      <c r="K645" s="36">
        <f t="shared" si="168"/>
        <v>643</v>
      </c>
      <c r="L645" s="36">
        <f t="shared" ca="1" si="175"/>
        <v>616</v>
      </c>
      <c r="M645" s="38">
        <f t="shared" ca="1" si="169"/>
        <v>2</v>
      </c>
      <c r="N645" s="38">
        <f t="shared" ca="1" si="170"/>
        <v>28</v>
      </c>
      <c r="O645" s="36">
        <f t="shared" ca="1" si="171"/>
        <v>0</v>
      </c>
      <c r="P645" s="36">
        <f t="shared" ca="1" si="172"/>
        <v>15</v>
      </c>
      <c r="Q645" s="36">
        <f t="shared" ca="1" si="173"/>
        <v>20</v>
      </c>
      <c r="R645" s="36">
        <f t="shared" ca="1" si="176"/>
        <v>309</v>
      </c>
      <c r="S645" s="36">
        <f t="shared" ca="1" si="177"/>
        <v>19</v>
      </c>
      <c r="T645" s="36">
        <f t="shared" ca="1" si="178"/>
        <v>10</v>
      </c>
      <c r="U645" s="36">
        <f t="shared" ca="1" si="174"/>
        <v>6</v>
      </c>
      <c r="V645" s="39"/>
      <c r="W645" s="38">
        <f t="shared" ca="1" si="164"/>
        <v>1</v>
      </c>
      <c r="X645" s="38">
        <f t="shared" ca="1" si="165"/>
        <v>1</v>
      </c>
      <c r="Y645" s="38">
        <f t="shared" ca="1" si="167"/>
        <v>0</v>
      </c>
      <c r="Z645" s="38">
        <f t="shared" ca="1" si="166"/>
        <v>2</v>
      </c>
      <c r="AA645" s="38"/>
      <c r="AB645" s="36" t="str">
        <f t="shared" ca="1" si="179"/>
        <v>Rutas_Habituales_MTN</v>
      </c>
      <c r="AC645" t="str">
        <f ca="1">SUBSTITUTE(OFFSET('Todas paradas'!K$1,R645+W645-1,0),"/","_")</f>
        <v>Ruta 14_20</v>
      </c>
      <c r="AD645" t="str">
        <f ca="1">IF(X645,OFFSET('Todas paradas'!L$1,R645+W645-1,0),OFFSET('Todas paradas'!Q$1,R645+W645-1,0))</f>
        <v>Vía Ibérica, nº 67 (frente C/ Argualas)</v>
      </c>
      <c r="AE645" s="36" t="str">
        <f ca="1">IF(X645,OFFSET('Todas paradas'!M$1,R645+W645-1,0),"")</f>
        <v>04:56</v>
      </c>
      <c r="AF645" s="36" t="str">
        <f ca="1">IF(X645,OFFSET('Todas paradas'!N$1,R645+W645-1,0),"")</f>
        <v>12:54</v>
      </c>
      <c r="AG645" s="36" t="str">
        <f ca="1">IF(X645,OFFSET('Todas paradas'!O$1,R645+W645-1,0),"")</f>
        <v>20:54</v>
      </c>
      <c r="AH645" s="36">
        <f ca="1">IF(X645,OFFSET('Todas paradas'!P$1,R645+W645-1,0),"")</f>
        <v>0</v>
      </c>
    </row>
    <row r="646" spans="11:34" x14ac:dyDescent="0.25">
      <c r="K646" s="36">
        <f t="shared" si="168"/>
        <v>644</v>
      </c>
      <c r="L646" s="36">
        <f t="shared" ca="1" si="175"/>
        <v>617</v>
      </c>
      <c r="M646" s="38">
        <f t="shared" ca="1" si="169"/>
        <v>3</v>
      </c>
      <c r="N646" s="38">
        <f t="shared" ca="1" si="170"/>
        <v>28</v>
      </c>
      <c r="O646" s="36">
        <f t="shared" ca="1" si="171"/>
        <v>0</v>
      </c>
      <c r="P646" s="36">
        <f t="shared" ca="1" si="172"/>
        <v>15</v>
      </c>
      <c r="Q646" s="36">
        <f t="shared" ca="1" si="173"/>
        <v>20</v>
      </c>
      <c r="R646" s="36">
        <f t="shared" ca="1" si="176"/>
        <v>309</v>
      </c>
      <c r="S646" s="36">
        <f t="shared" ca="1" si="177"/>
        <v>19</v>
      </c>
      <c r="T646" s="36">
        <f t="shared" ca="1" si="178"/>
        <v>10</v>
      </c>
      <c r="U646" s="36">
        <f t="shared" ca="1" si="174"/>
        <v>6</v>
      </c>
      <c r="V646" s="39"/>
      <c r="W646" s="38">
        <f t="shared" ca="1" si="164"/>
        <v>2</v>
      </c>
      <c r="X646" s="38">
        <f t="shared" ca="1" si="165"/>
        <v>1</v>
      </c>
      <c r="Y646" s="38">
        <f t="shared" ca="1" si="167"/>
        <v>0</v>
      </c>
      <c r="Z646" s="38">
        <f t="shared" ca="1" si="166"/>
        <v>3</v>
      </c>
      <c r="AA646" s="38"/>
      <c r="AB646" s="36" t="str">
        <f t="shared" ca="1" si="179"/>
        <v>Rutas_Habituales_MTN</v>
      </c>
      <c r="AC646" t="str">
        <f ca="1">SUBSTITUTE(OFFSET('Todas paradas'!K$1,R646+W646-1,0),"/","_")</f>
        <v>Ruta 14_20</v>
      </c>
      <c r="AD646" t="str">
        <f ca="1">IF(X646,OFFSET('Todas paradas'!L$1,R646+W646-1,0),OFFSET('Todas paradas'!Q$1,R646+W646-1,0))</f>
        <v>Vía Ibérica, nº 17-23 (frente C/ Embarcadero)</v>
      </c>
      <c r="AE646" s="36" t="str">
        <f ca="1">IF(X646,OFFSET('Todas paradas'!M$1,R646+W646-1,0),"")</f>
        <v>04:57</v>
      </c>
      <c r="AF646" s="36" t="str">
        <f ca="1">IF(X646,OFFSET('Todas paradas'!N$1,R646+W646-1,0),"")</f>
        <v>12:55</v>
      </c>
      <c r="AG646" s="36" t="str">
        <f ca="1">IF(X646,OFFSET('Todas paradas'!O$1,R646+W646-1,0),"")</f>
        <v>20:55</v>
      </c>
      <c r="AH646" s="36">
        <f ca="1">IF(X646,OFFSET('Todas paradas'!P$1,R646+W646-1,0),"")</f>
        <v>0</v>
      </c>
    </row>
    <row r="647" spans="11:34" x14ac:dyDescent="0.25">
      <c r="K647" s="36">
        <f t="shared" si="168"/>
        <v>645</v>
      </c>
      <c r="L647" s="36">
        <f t="shared" ca="1" si="175"/>
        <v>618</v>
      </c>
      <c r="M647" s="38">
        <f t="shared" ca="1" si="169"/>
        <v>4</v>
      </c>
      <c r="N647" s="38">
        <f t="shared" ca="1" si="170"/>
        <v>28</v>
      </c>
      <c r="O647" s="36">
        <f t="shared" ca="1" si="171"/>
        <v>0</v>
      </c>
      <c r="P647" s="36">
        <f t="shared" ca="1" si="172"/>
        <v>15</v>
      </c>
      <c r="Q647" s="36">
        <f t="shared" ca="1" si="173"/>
        <v>20</v>
      </c>
      <c r="R647" s="36">
        <f t="shared" ca="1" si="176"/>
        <v>309</v>
      </c>
      <c r="S647" s="36">
        <f t="shared" ca="1" si="177"/>
        <v>19</v>
      </c>
      <c r="T647" s="36">
        <f t="shared" ca="1" si="178"/>
        <v>10</v>
      </c>
      <c r="U647" s="36">
        <f t="shared" ca="1" si="174"/>
        <v>6</v>
      </c>
      <c r="V647" s="39"/>
      <c r="W647" s="38">
        <f t="shared" ca="1" si="164"/>
        <v>3</v>
      </c>
      <c r="X647" s="38">
        <f t="shared" ca="1" si="165"/>
        <v>1</v>
      </c>
      <c r="Y647" s="38">
        <f t="shared" ca="1" si="167"/>
        <v>0</v>
      </c>
      <c r="Z647" s="38">
        <f t="shared" ca="1" si="166"/>
        <v>4</v>
      </c>
      <c r="AA647" s="38"/>
      <c r="AB647" s="36" t="str">
        <f t="shared" ca="1" si="179"/>
        <v>Rutas_Habituales_MTN</v>
      </c>
      <c r="AC647" t="str">
        <f ca="1">SUBSTITUTE(OFFSET('Todas paradas'!K$1,R647+W647-1,0),"/","_")</f>
        <v>Ruta 14_20</v>
      </c>
      <c r="AD647" t="str">
        <f ca="1">IF(X647,OFFSET('Todas paradas'!L$1,R647+W647-1,0),OFFSET('Todas paradas'!Q$1,R647+W647-1,0))</f>
        <v>Vía Hispanidad, nº 16 (Gas. Casablanca - Pd. Bus)</v>
      </c>
      <c r="AE647" s="36" t="str">
        <f ca="1">IF(X647,OFFSET('Todas paradas'!M$1,R647+W647-1,0),"")</f>
        <v>04:59</v>
      </c>
      <c r="AF647" s="36" t="str">
        <f ca="1">IF(X647,OFFSET('Todas paradas'!N$1,R647+W647-1,0),"")</f>
        <v>12:57</v>
      </c>
      <c r="AG647" s="36" t="str">
        <f ca="1">IF(X647,OFFSET('Todas paradas'!O$1,R647+W647-1,0),"")</f>
        <v>20:57</v>
      </c>
      <c r="AH647" s="36">
        <f ca="1">IF(X647,OFFSET('Todas paradas'!P$1,R647+W647-1,0),"")</f>
        <v>0</v>
      </c>
    </row>
    <row r="648" spans="11:34" x14ac:dyDescent="0.25">
      <c r="K648" s="36">
        <f t="shared" si="168"/>
        <v>646</v>
      </c>
      <c r="L648" s="36">
        <f t="shared" ca="1" si="175"/>
        <v>619</v>
      </c>
      <c r="M648" s="38">
        <f t="shared" ca="1" si="169"/>
        <v>5</v>
      </c>
      <c r="N648" s="38">
        <f t="shared" ca="1" si="170"/>
        <v>28</v>
      </c>
      <c r="O648" s="36">
        <f t="shared" ca="1" si="171"/>
        <v>0</v>
      </c>
      <c r="P648" s="36">
        <f t="shared" ca="1" si="172"/>
        <v>15</v>
      </c>
      <c r="Q648" s="36">
        <f t="shared" ca="1" si="173"/>
        <v>20</v>
      </c>
      <c r="R648" s="36">
        <f t="shared" ca="1" si="176"/>
        <v>309</v>
      </c>
      <c r="S648" s="36">
        <f t="shared" ca="1" si="177"/>
        <v>19</v>
      </c>
      <c r="T648" s="36">
        <f t="shared" ca="1" si="178"/>
        <v>10</v>
      </c>
      <c r="U648" s="36">
        <f t="shared" ca="1" si="174"/>
        <v>6</v>
      </c>
      <c r="V648" s="39"/>
      <c r="W648" s="38">
        <f t="shared" ca="1" si="164"/>
        <v>4</v>
      </c>
      <c r="X648" s="38">
        <f t="shared" ca="1" si="165"/>
        <v>1</v>
      </c>
      <c r="Y648" s="38">
        <f t="shared" ca="1" si="167"/>
        <v>0</v>
      </c>
      <c r="Z648" s="38">
        <f t="shared" ca="1" si="166"/>
        <v>5</v>
      </c>
      <c r="AA648" s="38"/>
      <c r="AB648" s="36" t="str">
        <f t="shared" ca="1" si="179"/>
        <v>Rutas_Habituales_MTN</v>
      </c>
      <c r="AC648" t="str">
        <f ca="1">SUBSTITUTE(OFFSET('Todas paradas'!K$1,R648+W648-1,0),"/","_")</f>
        <v>Ruta 14_20</v>
      </c>
      <c r="AD648" t="str">
        <f ca="1">IF(X648,OFFSET('Todas paradas'!L$1,R648+W648-1,0),OFFSET('Todas paradas'!Q$1,R648+W648-1,0))</f>
        <v>Vía Hispanidad (esq. Sainz de Varanda - Pd. Bus)</v>
      </c>
      <c r="AE648" s="36" t="str">
        <f ca="1">IF(X648,OFFSET('Todas paradas'!M$1,R648+W648-1,0),"")</f>
        <v>05:00</v>
      </c>
      <c r="AF648" s="36" t="str">
        <f ca="1">IF(X648,OFFSET('Todas paradas'!N$1,R648+W648-1,0),"")</f>
        <v>12:58</v>
      </c>
      <c r="AG648" s="36" t="str">
        <f ca="1">IF(X648,OFFSET('Todas paradas'!O$1,R648+W648-1,0),"")</f>
        <v>20:58</v>
      </c>
      <c r="AH648" s="36">
        <f ca="1">IF(X648,OFFSET('Todas paradas'!P$1,R648+W648-1,0),"")</f>
        <v>0</v>
      </c>
    </row>
    <row r="649" spans="11:34" x14ac:dyDescent="0.25">
      <c r="K649" s="36">
        <f t="shared" si="168"/>
        <v>647</v>
      </c>
      <c r="L649" s="36">
        <f t="shared" ca="1" si="175"/>
        <v>620</v>
      </c>
      <c r="M649" s="38">
        <f t="shared" ca="1" si="169"/>
        <v>6</v>
      </c>
      <c r="N649" s="38">
        <f t="shared" ca="1" si="170"/>
        <v>28</v>
      </c>
      <c r="O649" s="36">
        <f t="shared" ca="1" si="171"/>
        <v>0</v>
      </c>
      <c r="P649" s="36">
        <f t="shared" ca="1" si="172"/>
        <v>15</v>
      </c>
      <c r="Q649" s="36">
        <f t="shared" ca="1" si="173"/>
        <v>20</v>
      </c>
      <c r="R649" s="36">
        <f t="shared" ca="1" si="176"/>
        <v>309</v>
      </c>
      <c r="S649" s="36">
        <f t="shared" ca="1" si="177"/>
        <v>19</v>
      </c>
      <c r="T649" s="36">
        <f t="shared" ca="1" si="178"/>
        <v>10</v>
      </c>
      <c r="U649" s="36">
        <f t="shared" ca="1" si="174"/>
        <v>6</v>
      </c>
      <c r="V649" s="39"/>
      <c r="W649" s="38">
        <f t="shared" ca="1" si="164"/>
        <v>5</v>
      </c>
      <c r="X649" s="38">
        <f t="shared" ca="1" si="165"/>
        <v>1</v>
      </c>
      <c r="Y649" s="38">
        <f t="shared" ca="1" si="167"/>
        <v>0</v>
      </c>
      <c r="Z649" s="38">
        <f t="shared" ca="1" si="166"/>
        <v>6</v>
      </c>
      <c r="AA649" s="38"/>
      <c r="AB649" s="36" t="str">
        <f t="shared" ca="1" si="179"/>
        <v>Rutas_Habituales_MTN</v>
      </c>
      <c r="AC649" t="str">
        <f ca="1">SUBSTITUTE(OFFSET('Todas paradas'!K$1,R649+W649-1,0),"/","_")</f>
        <v>Ruta 14_20</v>
      </c>
      <c r="AD649" t="str">
        <f ca="1">IF(X649,OFFSET('Todas paradas'!L$1,R649+W649-1,0),OFFSET('Todas paradas'!Q$1,R649+W649-1,0))</f>
        <v>Vía Hispanidad (esq. Gómez Laguna)</v>
      </c>
      <c r="AE649" s="36" t="str">
        <f ca="1">IF(X649,OFFSET('Todas paradas'!M$1,R649+W649-1,0),"")</f>
        <v>05:01</v>
      </c>
      <c r="AF649" s="36" t="str">
        <f ca="1">IF(X649,OFFSET('Todas paradas'!N$1,R649+W649-1,0),"")</f>
        <v>12:59</v>
      </c>
      <c r="AG649" s="36" t="str">
        <f ca="1">IF(X649,OFFSET('Todas paradas'!O$1,R649+W649-1,0),"")</f>
        <v>20:59</v>
      </c>
      <c r="AH649" s="36">
        <f ca="1">IF(X649,OFFSET('Todas paradas'!P$1,R649+W649-1,0),"")</f>
        <v>0</v>
      </c>
    </row>
    <row r="650" spans="11:34" x14ac:dyDescent="0.25">
      <c r="K650" s="36">
        <f t="shared" si="168"/>
        <v>648</v>
      </c>
      <c r="L650" s="36">
        <f t="shared" ca="1" si="175"/>
        <v>621</v>
      </c>
      <c r="M650" s="38">
        <f t="shared" ca="1" si="169"/>
        <v>7</v>
      </c>
      <c r="N650" s="38">
        <f t="shared" ca="1" si="170"/>
        <v>28</v>
      </c>
      <c r="O650" s="36">
        <f t="shared" ca="1" si="171"/>
        <v>0</v>
      </c>
      <c r="P650" s="36">
        <f t="shared" ca="1" si="172"/>
        <v>15</v>
      </c>
      <c r="Q650" s="36">
        <f t="shared" ca="1" si="173"/>
        <v>20</v>
      </c>
      <c r="R650" s="36">
        <f t="shared" ca="1" si="176"/>
        <v>309</v>
      </c>
      <c r="S650" s="36">
        <f t="shared" ca="1" si="177"/>
        <v>19</v>
      </c>
      <c r="T650" s="36">
        <f t="shared" ca="1" si="178"/>
        <v>10</v>
      </c>
      <c r="U650" s="36">
        <f t="shared" ca="1" si="174"/>
        <v>6</v>
      </c>
      <c r="V650" s="39"/>
      <c r="W650" s="38">
        <f t="shared" ca="1" si="164"/>
        <v>6</v>
      </c>
      <c r="X650" s="38">
        <f t="shared" ca="1" si="165"/>
        <v>1</v>
      </c>
      <c r="Y650" s="38">
        <f t="shared" ca="1" si="167"/>
        <v>0</v>
      </c>
      <c r="Z650" s="38">
        <f t="shared" ca="1" si="166"/>
        <v>7</v>
      </c>
      <c r="AA650" s="38"/>
      <c r="AB650" s="36" t="str">
        <f t="shared" ca="1" si="179"/>
        <v>Rutas_Habituales_MTN</v>
      </c>
      <c r="AC650" t="str">
        <f ca="1">SUBSTITUTE(OFFSET('Todas paradas'!K$1,R650+W650-1,0),"/","_")</f>
        <v>Ruta 14_20</v>
      </c>
      <c r="AD650" t="str">
        <f ca="1">IF(X650,OFFSET('Todas paradas'!L$1,R650+W650-1,0),OFFSET('Todas paradas'!Q$1,R650+W650-1,0))</f>
        <v>Vía Hispanidad (esq. Duquesa Villahermosa)</v>
      </c>
      <c r="AE650" s="36" t="str">
        <f ca="1">IF(X650,OFFSET('Todas paradas'!M$1,R650+W650-1,0),"")</f>
        <v>05:02</v>
      </c>
      <c r="AF650" s="36" t="str">
        <f ca="1">IF(X650,OFFSET('Todas paradas'!N$1,R650+W650-1,0),"")</f>
        <v>13:00</v>
      </c>
      <c r="AG650" s="36" t="str">
        <f ca="1">IF(X650,OFFSET('Todas paradas'!O$1,R650+W650-1,0),"")</f>
        <v>21:00</v>
      </c>
      <c r="AH650" s="36">
        <f ca="1">IF(X650,OFFSET('Todas paradas'!P$1,R650+W650-1,0),"")</f>
        <v>0</v>
      </c>
    </row>
    <row r="651" spans="11:34" x14ac:dyDescent="0.25">
      <c r="K651" s="36">
        <f t="shared" si="168"/>
        <v>649</v>
      </c>
      <c r="L651" s="36">
        <f t="shared" ca="1" si="175"/>
        <v>622</v>
      </c>
      <c r="M651" s="38">
        <f t="shared" ca="1" si="169"/>
        <v>8</v>
      </c>
      <c r="N651" s="38">
        <f t="shared" ca="1" si="170"/>
        <v>28</v>
      </c>
      <c r="O651" s="36">
        <f t="shared" ca="1" si="171"/>
        <v>0</v>
      </c>
      <c r="P651" s="36">
        <f t="shared" ca="1" si="172"/>
        <v>15</v>
      </c>
      <c r="Q651" s="36">
        <f t="shared" ca="1" si="173"/>
        <v>20</v>
      </c>
      <c r="R651" s="36">
        <f t="shared" ca="1" si="176"/>
        <v>309</v>
      </c>
      <c r="S651" s="36">
        <f t="shared" ca="1" si="177"/>
        <v>19</v>
      </c>
      <c r="T651" s="36">
        <f t="shared" ca="1" si="178"/>
        <v>10</v>
      </c>
      <c r="U651" s="36">
        <f t="shared" ca="1" si="174"/>
        <v>6</v>
      </c>
      <c r="V651" s="39"/>
      <c r="W651" s="38">
        <f t="shared" ca="1" si="164"/>
        <v>7</v>
      </c>
      <c r="X651" s="38">
        <f t="shared" ca="1" si="165"/>
        <v>1</v>
      </c>
      <c r="Y651" s="38">
        <f t="shared" ca="1" si="167"/>
        <v>0</v>
      </c>
      <c r="Z651" s="38">
        <f t="shared" ca="1" si="166"/>
        <v>8</v>
      </c>
      <c r="AA651" s="38"/>
      <c r="AB651" s="36" t="str">
        <f t="shared" ca="1" si="179"/>
        <v>Rutas_Habituales_MTN</v>
      </c>
      <c r="AC651" t="str">
        <f ca="1">SUBSTITUTE(OFFSET('Todas paradas'!K$1,R651+W651-1,0),"/","_")</f>
        <v>Ruta 14_20</v>
      </c>
      <c r="AD651" t="str">
        <f ca="1">IF(X651,OFFSET('Todas paradas'!L$1,R651+W651-1,0),OFFSET('Todas paradas'!Q$1,R651+W651-1,0))</f>
        <v>Vía Hispanidad, nº 102-104 (Pd. Bus)</v>
      </c>
      <c r="AE651" s="36" t="str">
        <f ca="1">IF(X651,OFFSET('Todas paradas'!M$1,R651+W651-1,0),"")</f>
        <v>05:03</v>
      </c>
      <c r="AF651" s="36" t="str">
        <f ca="1">IF(X651,OFFSET('Todas paradas'!N$1,R651+W651-1,0),"")</f>
        <v>13:01</v>
      </c>
      <c r="AG651" s="36" t="str">
        <f ca="1">IF(X651,OFFSET('Todas paradas'!O$1,R651+W651-1,0),"")</f>
        <v>21:01</v>
      </c>
      <c r="AH651" s="36">
        <f ca="1">IF(X651,OFFSET('Todas paradas'!P$1,R651+W651-1,0),"")</f>
        <v>0</v>
      </c>
    </row>
    <row r="652" spans="11:34" x14ac:dyDescent="0.25">
      <c r="K652" s="36">
        <f t="shared" si="168"/>
        <v>650</v>
      </c>
      <c r="L652" s="36">
        <f t="shared" ca="1" si="175"/>
        <v>623</v>
      </c>
      <c r="M652" s="38">
        <f t="shared" ca="1" si="169"/>
        <v>9</v>
      </c>
      <c r="N652" s="38">
        <f t="shared" ca="1" si="170"/>
        <v>28</v>
      </c>
      <c r="O652" s="36">
        <f t="shared" ca="1" si="171"/>
        <v>0</v>
      </c>
      <c r="P652" s="36">
        <f t="shared" ca="1" si="172"/>
        <v>15</v>
      </c>
      <c r="Q652" s="36">
        <f t="shared" ca="1" si="173"/>
        <v>20</v>
      </c>
      <c r="R652" s="36">
        <f t="shared" ca="1" si="176"/>
        <v>309</v>
      </c>
      <c r="S652" s="36">
        <f t="shared" ca="1" si="177"/>
        <v>19</v>
      </c>
      <c r="T652" s="36">
        <f t="shared" ca="1" si="178"/>
        <v>10</v>
      </c>
      <c r="U652" s="36">
        <f t="shared" ca="1" si="174"/>
        <v>6</v>
      </c>
      <c r="V652" s="39"/>
      <c r="W652" s="38">
        <f t="shared" ca="1" si="164"/>
        <v>8</v>
      </c>
      <c r="X652" s="38">
        <f t="shared" ca="1" si="165"/>
        <v>1</v>
      </c>
      <c r="Y652" s="38">
        <f t="shared" ca="1" si="167"/>
        <v>0</v>
      </c>
      <c r="Z652" s="38">
        <f t="shared" ca="1" si="166"/>
        <v>9</v>
      </c>
      <c r="AA652" s="38"/>
      <c r="AB652" s="36" t="str">
        <f t="shared" ca="1" si="179"/>
        <v>Rutas_Habituales_MTN</v>
      </c>
      <c r="AC652" t="str">
        <f ca="1">SUBSTITUTE(OFFSET('Todas paradas'!K$1,R652+W652-1,0),"/","_")</f>
        <v>Ruta 14_20</v>
      </c>
      <c r="AD652" t="str">
        <f ca="1">IF(X652,OFFSET('Todas paradas'!L$1,R652+W652-1,0),OFFSET('Todas paradas'!Q$1,R652+W652-1,0))</f>
        <v>Vía Hispanidad, nº 132</v>
      </c>
      <c r="AE652" s="36" t="str">
        <f ca="1">IF(X652,OFFSET('Todas paradas'!M$1,R652+W652-1,0),"")</f>
        <v>05:06</v>
      </c>
      <c r="AF652" s="36" t="str">
        <f ca="1">IF(X652,OFFSET('Todas paradas'!N$1,R652+W652-1,0),"")</f>
        <v>13:03</v>
      </c>
      <c r="AG652" s="36" t="str">
        <f ca="1">IF(X652,OFFSET('Todas paradas'!O$1,R652+W652-1,0),"")</f>
        <v>21:03</v>
      </c>
      <c r="AH652" s="36">
        <f ca="1">IF(X652,OFFSET('Todas paradas'!P$1,R652+W652-1,0),"")</f>
        <v>0</v>
      </c>
    </row>
    <row r="653" spans="11:34" x14ac:dyDescent="0.25">
      <c r="K653" s="36">
        <f t="shared" si="168"/>
        <v>651</v>
      </c>
      <c r="L653" s="36">
        <f t="shared" ca="1" si="175"/>
        <v>624</v>
      </c>
      <c r="M653" s="38">
        <f t="shared" ca="1" si="169"/>
        <v>10</v>
      </c>
      <c r="N653" s="38">
        <f t="shared" ca="1" si="170"/>
        <v>28</v>
      </c>
      <c r="O653" s="36">
        <f t="shared" ca="1" si="171"/>
        <v>0</v>
      </c>
      <c r="P653" s="36">
        <f t="shared" ca="1" si="172"/>
        <v>15</v>
      </c>
      <c r="Q653" s="36">
        <f t="shared" ca="1" si="173"/>
        <v>20</v>
      </c>
      <c r="R653" s="36">
        <f t="shared" ca="1" si="176"/>
        <v>309</v>
      </c>
      <c r="S653" s="36">
        <f t="shared" ca="1" si="177"/>
        <v>19</v>
      </c>
      <c r="T653" s="36">
        <f t="shared" ca="1" si="178"/>
        <v>10</v>
      </c>
      <c r="U653" s="36">
        <f t="shared" ca="1" si="174"/>
        <v>6</v>
      </c>
      <c r="V653" s="39"/>
      <c r="W653" s="38">
        <f t="shared" ca="1" si="164"/>
        <v>9</v>
      </c>
      <c r="X653" s="38">
        <f t="shared" ca="1" si="165"/>
        <v>1</v>
      </c>
      <c r="Y653" s="38">
        <f t="shared" ca="1" si="167"/>
        <v>0</v>
      </c>
      <c r="Z653" s="38">
        <f t="shared" ca="1" si="166"/>
        <v>10</v>
      </c>
      <c r="AA653" s="38"/>
      <c r="AB653" s="36" t="str">
        <f t="shared" ca="1" si="179"/>
        <v>Rutas_Habituales_MTN</v>
      </c>
      <c r="AC653" t="str">
        <f ca="1">SUBSTITUTE(OFFSET('Todas paradas'!K$1,R653+W653-1,0),"/","_")</f>
        <v>Ruta 14_20</v>
      </c>
      <c r="AD653" t="str">
        <f ca="1">IF(X653,OFFSET('Todas paradas'!L$1,R653+W653-1,0),OFFSET('Todas paradas'!Q$1,R653+W653-1,0))</f>
        <v>Opel Planta en Figueruelas</v>
      </c>
      <c r="AE653" s="36" t="str">
        <f ca="1">IF(X653,OFFSET('Todas paradas'!M$1,R653+W653-1,0),"")</f>
        <v>05:30</v>
      </c>
      <c r="AF653" s="36" t="str">
        <f ca="1">IF(X653,OFFSET('Todas paradas'!N$1,R653+W653-1,0),"")</f>
        <v>13:30</v>
      </c>
      <c r="AG653" s="36" t="str">
        <f ca="1">IF(X653,OFFSET('Todas paradas'!O$1,R653+W653-1,0),"")</f>
        <v>21:30</v>
      </c>
      <c r="AH653" s="36">
        <f ca="1">IF(X653,OFFSET('Todas paradas'!P$1,R653+W653-1,0),"")</f>
        <v>0</v>
      </c>
    </row>
    <row r="654" spans="11:34" x14ac:dyDescent="0.25">
      <c r="K654" s="36">
        <f t="shared" si="168"/>
        <v>652</v>
      </c>
      <c r="L654" s="36">
        <f t="shared" ca="1" si="175"/>
        <v>625</v>
      </c>
      <c r="M654" s="38">
        <f t="shared" ca="1" si="169"/>
        <v>11</v>
      </c>
      <c r="N654" s="38">
        <f t="shared" ca="1" si="170"/>
        <v>28</v>
      </c>
      <c r="O654" s="36">
        <f t="shared" ca="1" si="171"/>
        <v>0</v>
      </c>
      <c r="P654" s="36">
        <f t="shared" ca="1" si="172"/>
        <v>15</v>
      </c>
      <c r="Q654" s="36">
        <f t="shared" ca="1" si="173"/>
        <v>20</v>
      </c>
      <c r="R654" s="36">
        <f t="shared" ca="1" si="176"/>
        <v>309</v>
      </c>
      <c r="S654" s="36">
        <f t="shared" ca="1" si="177"/>
        <v>19</v>
      </c>
      <c r="T654" s="36">
        <f t="shared" ca="1" si="178"/>
        <v>10</v>
      </c>
      <c r="U654" s="36">
        <f t="shared" ca="1" si="174"/>
        <v>6</v>
      </c>
      <c r="V654" s="39"/>
      <c r="W654" s="38">
        <f t="shared" ca="1" si="164"/>
        <v>1</v>
      </c>
      <c r="X654" s="38">
        <f t="shared" ca="1" si="165"/>
        <v>0</v>
      </c>
      <c r="Y654" s="38">
        <f t="shared" ca="1" si="167"/>
        <v>1</v>
      </c>
      <c r="Z654" s="38">
        <f t="shared" ca="1" si="166"/>
        <v>11</v>
      </c>
      <c r="AA654" s="38"/>
      <c r="AB654" s="36" t="str">
        <f t="shared" ca="1" si="179"/>
        <v>Rutas_Habituales_MTN</v>
      </c>
      <c r="AC654" t="str">
        <f ca="1">SUBSTITUTE(OFFSET('Todas paradas'!K$1,R654+W654-1,0),"/","_")</f>
        <v>Ruta 14_20</v>
      </c>
      <c r="AD654" t="str">
        <f ca="1">IF(X654,OFFSET('Todas paradas'!L$1,R654+W654-1,0),OFFSET('Todas paradas'!Q$1,R654+W654-1,0))</f>
        <v>Opel Planta en Figueruelas</v>
      </c>
      <c r="AE654" s="36" t="str">
        <f ca="1">IF(X654,OFFSET('Todas paradas'!M$1,R654+W654-1,0),"")</f>
        <v/>
      </c>
      <c r="AF654" s="36" t="str">
        <f ca="1">IF(X654,OFFSET('Todas paradas'!N$1,R654+W654-1,0),"")</f>
        <v/>
      </c>
      <c r="AG654" s="36" t="str">
        <f ca="1">IF(X654,OFFSET('Todas paradas'!O$1,R654+W654-1,0),"")</f>
        <v/>
      </c>
      <c r="AH654" s="36" t="str">
        <f ca="1">IF(X654,OFFSET('Todas paradas'!P$1,R654+W654-1,0),"")</f>
        <v/>
      </c>
    </row>
    <row r="655" spans="11:34" x14ac:dyDescent="0.25">
      <c r="K655" s="36">
        <f t="shared" si="168"/>
        <v>653</v>
      </c>
      <c r="L655" s="36">
        <f t="shared" ca="1" si="175"/>
        <v>626</v>
      </c>
      <c r="M655" s="38">
        <f t="shared" ca="1" si="169"/>
        <v>12</v>
      </c>
      <c r="N655" s="38">
        <f t="shared" ca="1" si="170"/>
        <v>28</v>
      </c>
      <c r="O655" s="36">
        <f t="shared" ca="1" si="171"/>
        <v>0</v>
      </c>
      <c r="P655" s="36">
        <f t="shared" ca="1" si="172"/>
        <v>15</v>
      </c>
      <c r="Q655" s="36">
        <f t="shared" ca="1" si="173"/>
        <v>20</v>
      </c>
      <c r="R655" s="36">
        <f t="shared" ca="1" si="176"/>
        <v>309</v>
      </c>
      <c r="S655" s="36">
        <f t="shared" ca="1" si="177"/>
        <v>19</v>
      </c>
      <c r="T655" s="36">
        <f t="shared" ca="1" si="178"/>
        <v>10</v>
      </c>
      <c r="U655" s="36">
        <f t="shared" ca="1" si="174"/>
        <v>6</v>
      </c>
      <c r="V655" s="39"/>
      <c r="W655" s="38">
        <f t="shared" ca="1" si="164"/>
        <v>2</v>
      </c>
      <c r="X655" s="38">
        <f t="shared" ca="1" si="165"/>
        <v>0</v>
      </c>
      <c r="Y655" s="38">
        <f t="shared" ca="1" si="167"/>
        <v>1</v>
      </c>
      <c r="Z655" s="38">
        <f t="shared" ca="1" si="166"/>
        <v>12</v>
      </c>
      <c r="AA655" s="38"/>
      <c r="AB655" s="36" t="str">
        <f t="shared" ca="1" si="179"/>
        <v>Rutas_Habituales_MTN</v>
      </c>
      <c r="AC655" t="str">
        <f ca="1">SUBSTITUTE(OFFSET('Todas paradas'!K$1,R655+W655-1,0),"/","_")</f>
        <v>Ruta 14_20</v>
      </c>
      <c r="AD655" t="str">
        <f ca="1">IF(X655,OFFSET('Todas paradas'!L$1,R655+W655-1,0),OFFSET('Todas paradas'!Q$1,R655+W655-1,0))</f>
        <v>Vía Hispanidad (frente nº 132 - 2º paso de cebra)</v>
      </c>
      <c r="AE655" s="36" t="str">
        <f ca="1">IF(X655,OFFSET('Todas paradas'!M$1,R655+W655-1,0),"")</f>
        <v/>
      </c>
      <c r="AF655" s="36" t="str">
        <f ca="1">IF(X655,OFFSET('Todas paradas'!N$1,R655+W655-1,0),"")</f>
        <v/>
      </c>
      <c r="AG655" s="36" t="str">
        <f ca="1">IF(X655,OFFSET('Todas paradas'!O$1,R655+W655-1,0),"")</f>
        <v/>
      </c>
      <c r="AH655" s="36" t="str">
        <f ca="1">IF(X655,OFFSET('Todas paradas'!P$1,R655+W655-1,0),"")</f>
        <v/>
      </c>
    </row>
    <row r="656" spans="11:34" x14ac:dyDescent="0.25">
      <c r="K656" s="36">
        <f t="shared" si="168"/>
        <v>654</v>
      </c>
      <c r="L656" s="36">
        <f t="shared" ca="1" si="175"/>
        <v>627</v>
      </c>
      <c r="M656" s="38">
        <f t="shared" ca="1" si="169"/>
        <v>13</v>
      </c>
      <c r="N656" s="38">
        <f t="shared" ca="1" si="170"/>
        <v>28</v>
      </c>
      <c r="O656" s="36">
        <f t="shared" ca="1" si="171"/>
        <v>0</v>
      </c>
      <c r="P656" s="36">
        <f t="shared" ca="1" si="172"/>
        <v>15</v>
      </c>
      <c r="Q656" s="36">
        <f t="shared" ca="1" si="173"/>
        <v>20</v>
      </c>
      <c r="R656" s="36">
        <f t="shared" ca="1" si="176"/>
        <v>309</v>
      </c>
      <c r="S656" s="36">
        <f t="shared" ca="1" si="177"/>
        <v>19</v>
      </c>
      <c r="T656" s="36">
        <f t="shared" ca="1" si="178"/>
        <v>10</v>
      </c>
      <c r="U656" s="36">
        <f t="shared" ca="1" si="174"/>
        <v>6</v>
      </c>
      <c r="V656" s="39"/>
      <c r="W656" s="38">
        <f t="shared" ca="1" si="164"/>
        <v>3</v>
      </c>
      <c r="X656" s="38">
        <f t="shared" ca="1" si="165"/>
        <v>0</v>
      </c>
      <c r="Y656" s="38">
        <f t="shared" ca="1" si="167"/>
        <v>1</v>
      </c>
      <c r="Z656" s="38">
        <f t="shared" ca="1" si="166"/>
        <v>13</v>
      </c>
      <c r="AA656" s="38"/>
      <c r="AB656" s="36" t="str">
        <f t="shared" ca="1" si="179"/>
        <v>Rutas_Habituales_MTN</v>
      </c>
      <c r="AC656" t="str">
        <f ca="1">SUBSTITUTE(OFFSET('Todas paradas'!K$1,R656+W656-1,0),"/","_")</f>
        <v>Ruta 14_20</v>
      </c>
      <c r="AD656" t="str">
        <f ca="1">IF(X656,OFFSET('Todas paradas'!L$1,R656+W656-1,0),OFFSET('Todas paradas'!Q$1,R656+W656-1,0))</f>
        <v>Vía Hispanidad (frente Escultor Palao)</v>
      </c>
      <c r="AE656" s="36" t="str">
        <f ca="1">IF(X656,OFFSET('Todas paradas'!M$1,R656+W656-1,0),"")</f>
        <v/>
      </c>
      <c r="AF656" s="36" t="str">
        <f ca="1">IF(X656,OFFSET('Todas paradas'!N$1,R656+W656-1,0),"")</f>
        <v/>
      </c>
      <c r="AG656" s="36" t="str">
        <f ca="1">IF(X656,OFFSET('Todas paradas'!O$1,R656+W656-1,0),"")</f>
        <v/>
      </c>
      <c r="AH656" s="36" t="str">
        <f ca="1">IF(X656,OFFSET('Todas paradas'!P$1,R656+W656-1,0),"")</f>
        <v/>
      </c>
    </row>
    <row r="657" spans="11:34" x14ac:dyDescent="0.25">
      <c r="K657" s="36">
        <f t="shared" si="168"/>
        <v>655</v>
      </c>
      <c r="L657" s="36">
        <f t="shared" ca="1" si="175"/>
        <v>628</v>
      </c>
      <c r="M657" s="38">
        <f t="shared" ca="1" si="169"/>
        <v>14</v>
      </c>
      <c r="N657" s="38">
        <f t="shared" ca="1" si="170"/>
        <v>28</v>
      </c>
      <c r="O657" s="36">
        <f t="shared" ca="1" si="171"/>
        <v>0</v>
      </c>
      <c r="P657" s="36">
        <f t="shared" ca="1" si="172"/>
        <v>15</v>
      </c>
      <c r="Q657" s="36">
        <f t="shared" ca="1" si="173"/>
        <v>20</v>
      </c>
      <c r="R657" s="36">
        <f t="shared" ca="1" si="176"/>
        <v>309</v>
      </c>
      <c r="S657" s="36">
        <f t="shared" ca="1" si="177"/>
        <v>19</v>
      </c>
      <c r="T657" s="36">
        <f t="shared" ca="1" si="178"/>
        <v>10</v>
      </c>
      <c r="U657" s="36">
        <f t="shared" ca="1" si="174"/>
        <v>6</v>
      </c>
      <c r="V657" s="39"/>
      <c r="W657" s="38">
        <f t="shared" ca="1" si="164"/>
        <v>4</v>
      </c>
      <c r="X657" s="38">
        <f t="shared" ca="1" si="165"/>
        <v>0</v>
      </c>
      <c r="Y657" s="38">
        <f t="shared" ca="1" si="167"/>
        <v>1</v>
      </c>
      <c r="Z657" s="38">
        <f t="shared" ca="1" si="166"/>
        <v>14</v>
      </c>
      <c r="AA657" s="38"/>
      <c r="AB657" s="36" t="str">
        <f t="shared" ca="1" si="179"/>
        <v>Rutas_Habituales_MTN</v>
      </c>
      <c r="AC657" t="str">
        <f ca="1">SUBSTITUTE(OFFSET('Todas paradas'!K$1,R657+W657-1,0),"/","_")</f>
        <v>Ruta 14_20</v>
      </c>
      <c r="AD657" t="str">
        <f ca="1">IF(X657,OFFSET('Todas paradas'!L$1,R657+W657-1,0),OFFSET('Todas paradas'!Q$1,R657+W657-1,0))</f>
        <v>Vía Hispanidad (frente C/ Villa de Andorra)</v>
      </c>
      <c r="AE657" s="36" t="str">
        <f ca="1">IF(X657,OFFSET('Todas paradas'!M$1,R657+W657-1,0),"")</f>
        <v/>
      </c>
      <c r="AF657" s="36" t="str">
        <f ca="1">IF(X657,OFFSET('Todas paradas'!N$1,R657+W657-1,0),"")</f>
        <v/>
      </c>
      <c r="AG657" s="36" t="str">
        <f ca="1">IF(X657,OFFSET('Todas paradas'!O$1,R657+W657-1,0),"")</f>
        <v/>
      </c>
      <c r="AH657" s="36" t="str">
        <f ca="1">IF(X657,OFFSET('Todas paradas'!P$1,R657+W657-1,0),"")</f>
        <v/>
      </c>
    </row>
    <row r="658" spans="11:34" x14ac:dyDescent="0.25">
      <c r="K658" s="36">
        <f t="shared" si="168"/>
        <v>656</v>
      </c>
      <c r="L658" s="36">
        <f t="shared" ca="1" si="175"/>
        <v>629</v>
      </c>
      <c r="M658" s="38">
        <f t="shared" ca="1" si="169"/>
        <v>15</v>
      </c>
      <c r="N658" s="38">
        <f t="shared" ca="1" si="170"/>
        <v>28</v>
      </c>
      <c r="O658" s="36">
        <f t="shared" ca="1" si="171"/>
        <v>0</v>
      </c>
      <c r="P658" s="36">
        <f t="shared" ca="1" si="172"/>
        <v>15</v>
      </c>
      <c r="Q658" s="36">
        <f t="shared" ca="1" si="173"/>
        <v>20</v>
      </c>
      <c r="R658" s="36">
        <f t="shared" ca="1" si="176"/>
        <v>309</v>
      </c>
      <c r="S658" s="36">
        <f t="shared" ca="1" si="177"/>
        <v>19</v>
      </c>
      <c r="T658" s="36">
        <f t="shared" ca="1" si="178"/>
        <v>10</v>
      </c>
      <c r="U658" s="36">
        <f t="shared" ca="1" si="174"/>
        <v>6</v>
      </c>
      <c r="V658" s="39"/>
      <c r="W658" s="38">
        <f t="shared" ca="1" si="164"/>
        <v>5</v>
      </c>
      <c r="X658" s="38">
        <f t="shared" ca="1" si="165"/>
        <v>0</v>
      </c>
      <c r="Y658" s="38">
        <f t="shared" ca="1" si="167"/>
        <v>1</v>
      </c>
      <c r="Z658" s="38">
        <f t="shared" ca="1" si="166"/>
        <v>15</v>
      </c>
      <c r="AA658" s="38"/>
      <c r="AB658" s="36" t="str">
        <f t="shared" ca="1" si="179"/>
        <v>Rutas_Habituales_MTN</v>
      </c>
      <c r="AC658" t="str">
        <f ca="1">SUBSTITUTE(OFFSET('Todas paradas'!K$1,R658+W658-1,0),"/","_")</f>
        <v>Ruta 14_20</v>
      </c>
      <c r="AD658" t="str">
        <f ca="1">IF(X658,OFFSET('Todas paradas'!L$1,R658+W658-1,0),OFFSET('Todas paradas'!Q$1,R658+W658-1,0))</f>
        <v>Vía Hispanidad (esq. Gómez Laguna - Pd. Bus)</v>
      </c>
      <c r="AE658" s="36" t="str">
        <f ca="1">IF(X658,OFFSET('Todas paradas'!M$1,R658+W658-1,0),"")</f>
        <v/>
      </c>
      <c r="AF658" s="36" t="str">
        <f ca="1">IF(X658,OFFSET('Todas paradas'!N$1,R658+W658-1,0),"")</f>
        <v/>
      </c>
      <c r="AG658" s="36" t="str">
        <f ca="1">IF(X658,OFFSET('Todas paradas'!O$1,R658+W658-1,0),"")</f>
        <v/>
      </c>
      <c r="AH658" s="36" t="str">
        <f ca="1">IF(X658,OFFSET('Todas paradas'!P$1,R658+W658-1,0),"")</f>
        <v/>
      </c>
    </row>
    <row r="659" spans="11:34" x14ac:dyDescent="0.25">
      <c r="K659" s="36">
        <f t="shared" si="168"/>
        <v>657</v>
      </c>
      <c r="L659" s="36">
        <f t="shared" ca="1" si="175"/>
        <v>630</v>
      </c>
      <c r="M659" s="38">
        <f t="shared" ca="1" si="169"/>
        <v>16</v>
      </c>
      <c r="N659" s="38">
        <f t="shared" ca="1" si="170"/>
        <v>28</v>
      </c>
      <c r="O659" s="36">
        <f t="shared" ca="1" si="171"/>
        <v>0</v>
      </c>
      <c r="P659" s="36">
        <f t="shared" ca="1" si="172"/>
        <v>15</v>
      </c>
      <c r="Q659" s="36">
        <f t="shared" ca="1" si="173"/>
        <v>20</v>
      </c>
      <c r="R659" s="36">
        <f t="shared" ca="1" si="176"/>
        <v>309</v>
      </c>
      <c r="S659" s="36">
        <f t="shared" ca="1" si="177"/>
        <v>19</v>
      </c>
      <c r="T659" s="36">
        <f t="shared" ca="1" si="178"/>
        <v>10</v>
      </c>
      <c r="U659" s="36">
        <f t="shared" ca="1" si="174"/>
        <v>6</v>
      </c>
      <c r="V659" s="39"/>
      <c r="W659" s="38">
        <f t="shared" ca="1" si="164"/>
        <v>6</v>
      </c>
      <c r="X659" s="38">
        <f t="shared" ca="1" si="165"/>
        <v>0</v>
      </c>
      <c r="Y659" s="38">
        <f t="shared" ca="1" si="167"/>
        <v>1</v>
      </c>
      <c r="Z659" s="38">
        <f t="shared" ca="1" si="166"/>
        <v>16</v>
      </c>
      <c r="AA659" s="38"/>
      <c r="AB659" s="36" t="str">
        <f t="shared" ca="1" si="179"/>
        <v>Rutas_Habituales_MTN</v>
      </c>
      <c r="AC659" t="str">
        <f ca="1">SUBSTITUTE(OFFSET('Todas paradas'!K$1,R659+W659-1,0),"/","_")</f>
        <v>Ruta 14_20</v>
      </c>
      <c r="AD659" t="str">
        <f ca="1">IF(X659,OFFSET('Todas paradas'!L$1,R659+W659-1,0),OFFSET('Todas paradas'!Q$1,R659+W659-1,0))</f>
        <v>Vía Hispanidad (frente Avd. Sainz de Varanda)</v>
      </c>
      <c r="AE659" s="36" t="str">
        <f ca="1">IF(X659,OFFSET('Todas paradas'!M$1,R659+W659-1,0),"")</f>
        <v/>
      </c>
      <c r="AF659" s="36" t="str">
        <f ca="1">IF(X659,OFFSET('Todas paradas'!N$1,R659+W659-1,0),"")</f>
        <v/>
      </c>
      <c r="AG659" s="36" t="str">
        <f ca="1">IF(X659,OFFSET('Todas paradas'!O$1,R659+W659-1,0),"")</f>
        <v/>
      </c>
      <c r="AH659" s="36" t="str">
        <f ca="1">IF(X659,OFFSET('Todas paradas'!P$1,R659+W659-1,0),"")</f>
        <v/>
      </c>
    </row>
    <row r="660" spans="11:34" x14ac:dyDescent="0.25">
      <c r="K660" s="36">
        <f t="shared" si="168"/>
        <v>658</v>
      </c>
      <c r="L660" s="36">
        <f t="shared" ca="1" si="175"/>
        <v>631</v>
      </c>
      <c r="M660" s="38">
        <f t="shared" ca="1" si="169"/>
        <v>17</v>
      </c>
      <c r="N660" s="38">
        <f t="shared" ca="1" si="170"/>
        <v>28</v>
      </c>
      <c r="O660" s="36">
        <f t="shared" ca="1" si="171"/>
        <v>0</v>
      </c>
      <c r="P660" s="36">
        <f t="shared" ca="1" si="172"/>
        <v>15</v>
      </c>
      <c r="Q660" s="36">
        <f t="shared" ca="1" si="173"/>
        <v>20</v>
      </c>
      <c r="R660" s="36">
        <f t="shared" ca="1" si="176"/>
        <v>309</v>
      </c>
      <c r="S660" s="36">
        <f t="shared" ca="1" si="177"/>
        <v>19</v>
      </c>
      <c r="T660" s="36">
        <f t="shared" ca="1" si="178"/>
        <v>10</v>
      </c>
      <c r="U660" s="36">
        <f t="shared" ca="1" si="174"/>
        <v>6</v>
      </c>
      <c r="V660" s="39"/>
      <c r="W660" s="38">
        <f t="shared" ca="1" si="164"/>
        <v>7</v>
      </c>
      <c r="X660" s="38">
        <f t="shared" ca="1" si="165"/>
        <v>0</v>
      </c>
      <c r="Y660" s="38">
        <f t="shared" ca="1" si="167"/>
        <v>1</v>
      </c>
      <c r="Z660" s="38">
        <f t="shared" ca="1" si="166"/>
        <v>17</v>
      </c>
      <c r="AA660" s="38"/>
      <c r="AB660" s="36" t="str">
        <f t="shared" ca="1" si="179"/>
        <v>Rutas_Habituales_MTN</v>
      </c>
      <c r="AC660" t="str">
        <f ca="1">SUBSTITUTE(OFFSET('Todas paradas'!K$1,R660+W660-1,0),"/","_")</f>
        <v>Ruta 14_20</v>
      </c>
      <c r="AD660" t="str">
        <f ca="1">IF(X660,OFFSET('Todas paradas'!L$1,R660+W660-1,0),OFFSET('Todas paradas'!Q$1,R660+W660-1,0))</f>
        <v>Vía Hispanidad (Gasolinera Casablanca - esq. C/ La Vía)</v>
      </c>
      <c r="AE660" s="36" t="str">
        <f ca="1">IF(X660,OFFSET('Todas paradas'!M$1,R660+W660-1,0),"")</f>
        <v/>
      </c>
      <c r="AF660" s="36" t="str">
        <f ca="1">IF(X660,OFFSET('Todas paradas'!N$1,R660+W660-1,0),"")</f>
        <v/>
      </c>
      <c r="AG660" s="36" t="str">
        <f ca="1">IF(X660,OFFSET('Todas paradas'!O$1,R660+W660-1,0),"")</f>
        <v/>
      </c>
      <c r="AH660" s="36" t="str">
        <f ca="1">IF(X660,OFFSET('Todas paradas'!P$1,R660+W660-1,0),"")</f>
        <v/>
      </c>
    </row>
    <row r="661" spans="11:34" x14ac:dyDescent="0.25">
      <c r="K661" s="36">
        <f t="shared" si="168"/>
        <v>659</v>
      </c>
      <c r="L661" s="36">
        <f t="shared" ca="1" si="175"/>
        <v>632</v>
      </c>
      <c r="M661" s="38">
        <f t="shared" ca="1" si="169"/>
        <v>18</v>
      </c>
      <c r="N661" s="38">
        <f t="shared" ca="1" si="170"/>
        <v>28</v>
      </c>
      <c r="O661" s="36">
        <f t="shared" ca="1" si="171"/>
        <v>0</v>
      </c>
      <c r="P661" s="36">
        <f t="shared" ca="1" si="172"/>
        <v>15</v>
      </c>
      <c r="Q661" s="36">
        <f t="shared" ca="1" si="173"/>
        <v>20</v>
      </c>
      <c r="R661" s="36">
        <f t="shared" ca="1" si="176"/>
        <v>309</v>
      </c>
      <c r="S661" s="36">
        <f t="shared" ca="1" si="177"/>
        <v>19</v>
      </c>
      <c r="T661" s="36">
        <f t="shared" ca="1" si="178"/>
        <v>10</v>
      </c>
      <c r="U661" s="36">
        <f t="shared" ca="1" si="174"/>
        <v>6</v>
      </c>
      <c r="V661" s="39"/>
      <c r="W661" s="38">
        <f t="shared" ca="1" si="164"/>
        <v>8</v>
      </c>
      <c r="X661" s="38">
        <f t="shared" ca="1" si="165"/>
        <v>0</v>
      </c>
      <c r="Y661" s="38">
        <f t="shared" ca="1" si="167"/>
        <v>1</v>
      </c>
      <c r="Z661" s="38">
        <f t="shared" ca="1" si="166"/>
        <v>18</v>
      </c>
      <c r="AA661" s="38"/>
      <c r="AB661" s="36" t="str">
        <f t="shared" ca="1" si="179"/>
        <v>Rutas_Habituales_MTN</v>
      </c>
      <c r="AC661" t="str">
        <f ca="1">SUBSTITUTE(OFFSET('Todas paradas'!K$1,R661+W661-1,0),"/","_")</f>
        <v>Ruta 14_20</v>
      </c>
      <c r="AD661" t="str">
        <f ca="1">IF(X661,OFFSET('Todas paradas'!L$1,R661+W661-1,0),OFFSET('Todas paradas'!Q$1,R661+W661-1,0))</f>
        <v>Vía Ibérica nº 2 (frente Hospital Militar (Pd. Bus)</v>
      </c>
      <c r="AE661" s="36" t="str">
        <f ca="1">IF(X661,OFFSET('Todas paradas'!M$1,R661+W661-1,0),"")</f>
        <v/>
      </c>
      <c r="AF661" s="36" t="str">
        <f ca="1">IF(X661,OFFSET('Todas paradas'!N$1,R661+W661-1,0),"")</f>
        <v/>
      </c>
      <c r="AG661" s="36" t="str">
        <f ca="1">IF(X661,OFFSET('Todas paradas'!O$1,R661+W661-1,0),"")</f>
        <v/>
      </c>
      <c r="AH661" s="36" t="str">
        <f ca="1">IF(X661,OFFSET('Todas paradas'!P$1,R661+W661-1,0),"")</f>
        <v/>
      </c>
    </row>
    <row r="662" spans="11:34" x14ac:dyDescent="0.25">
      <c r="K662" s="36">
        <f t="shared" si="168"/>
        <v>660</v>
      </c>
      <c r="L662" s="36">
        <f t="shared" ca="1" si="175"/>
        <v>633</v>
      </c>
      <c r="M662" s="38">
        <f t="shared" ca="1" si="169"/>
        <v>19</v>
      </c>
      <c r="N662" s="38">
        <f t="shared" ca="1" si="170"/>
        <v>28</v>
      </c>
      <c r="O662" s="36">
        <f t="shared" ca="1" si="171"/>
        <v>1</v>
      </c>
      <c r="P662" s="36">
        <f t="shared" ca="1" si="172"/>
        <v>15</v>
      </c>
      <c r="Q662" s="36">
        <f t="shared" ca="1" si="173"/>
        <v>20</v>
      </c>
      <c r="R662" s="36">
        <f t="shared" ca="1" si="176"/>
        <v>309</v>
      </c>
      <c r="S662" s="36">
        <f t="shared" ca="1" si="177"/>
        <v>19</v>
      </c>
      <c r="T662" s="36">
        <f t="shared" ca="1" si="178"/>
        <v>10</v>
      </c>
      <c r="U662" s="36">
        <f t="shared" ca="1" si="174"/>
        <v>6</v>
      </c>
      <c r="V662" s="39"/>
      <c r="W662" s="38">
        <f t="shared" ca="1" si="164"/>
        <v>9</v>
      </c>
      <c r="X662" s="38">
        <f t="shared" ca="1" si="165"/>
        <v>0</v>
      </c>
      <c r="Y662" s="38">
        <f t="shared" ca="1" si="167"/>
        <v>1</v>
      </c>
      <c r="Z662" s="38">
        <f t="shared" ca="1" si="166"/>
        <v>19</v>
      </c>
      <c r="AA662" s="38"/>
      <c r="AB662" s="36" t="str">
        <f t="shared" ca="1" si="179"/>
        <v>Rutas_Habituales_MTN</v>
      </c>
      <c r="AC662" t="str">
        <f ca="1">SUBSTITUTE(OFFSET('Todas paradas'!K$1,R662+W662-1,0),"/","_")</f>
        <v>Ruta 14_20</v>
      </c>
      <c r="AD662" t="str">
        <f ca="1">IF(X662,OFFSET('Todas paradas'!L$1,R662+W662-1,0),OFFSET('Todas paradas'!Q$1,R662+W662-1,0))</f>
        <v>Vía Ibérica (esq. Argualas - Pd. Bus)</v>
      </c>
      <c r="AE662" s="36" t="str">
        <f ca="1">IF(X662,OFFSET('Todas paradas'!M$1,R662+W662-1,0),"")</f>
        <v/>
      </c>
      <c r="AF662" s="36" t="str">
        <f ca="1">IF(X662,OFFSET('Todas paradas'!N$1,R662+W662-1,0),"")</f>
        <v/>
      </c>
      <c r="AG662" s="36" t="str">
        <f ca="1">IF(X662,OFFSET('Todas paradas'!O$1,R662+W662-1,0),"")</f>
        <v/>
      </c>
      <c r="AH662" s="36" t="str">
        <f ca="1">IF(X662,OFFSET('Todas paradas'!P$1,R662+W662-1,0),"")</f>
        <v/>
      </c>
    </row>
    <row r="663" spans="11:34" x14ac:dyDescent="0.25">
      <c r="K663" s="36">
        <f t="shared" si="168"/>
        <v>661</v>
      </c>
      <c r="L663" s="36">
        <f t="shared" ca="1" si="175"/>
        <v>633</v>
      </c>
      <c r="M663" s="38">
        <f t="shared" ca="1" si="169"/>
        <v>1</v>
      </c>
      <c r="N663" s="38">
        <f t="shared" ca="1" si="170"/>
        <v>29</v>
      </c>
      <c r="O663" s="36">
        <f t="shared" ca="1" si="171"/>
        <v>0</v>
      </c>
      <c r="P663" s="36">
        <f t="shared" ca="1" si="172"/>
        <v>16</v>
      </c>
      <c r="Q663" s="36">
        <f t="shared" ca="1" si="173"/>
        <v>20</v>
      </c>
      <c r="R663" s="36">
        <f t="shared" ca="1" si="176"/>
        <v>319</v>
      </c>
      <c r="S663" s="36">
        <f t="shared" ca="1" si="177"/>
        <v>13</v>
      </c>
      <c r="T663" s="36">
        <f t="shared" ca="1" si="178"/>
        <v>7</v>
      </c>
      <c r="U663" s="36">
        <f t="shared" ca="1" si="174"/>
        <v>6</v>
      </c>
      <c r="V663" s="39"/>
      <c r="W663" s="38">
        <f t="shared" ca="1" si="164"/>
        <v>0</v>
      </c>
      <c r="X663" s="38">
        <f t="shared" ca="1" si="165"/>
        <v>1</v>
      </c>
      <c r="Y663" s="38">
        <f t="shared" ca="1" si="167"/>
        <v>0</v>
      </c>
      <c r="Z663" s="38">
        <f t="shared" ca="1" si="166"/>
        <v>1</v>
      </c>
      <c r="AA663" s="38"/>
      <c r="AB663" s="36" t="str">
        <f t="shared" ca="1" si="179"/>
        <v>Rutas_Habituales_MTN</v>
      </c>
      <c r="AC663" t="str">
        <f ca="1">SUBSTITUTE(OFFSET('Todas paradas'!K$1,R663+W663-1,0),"/","_")</f>
        <v>Ruta 15_20</v>
      </c>
      <c r="AD663" t="str">
        <f ca="1">IF(X663,OFFSET('Todas paradas'!L$1,R663+W663-1,0),OFFSET('Todas paradas'!Q$1,R663+W663-1,0))</f>
        <v>Ruta 15/20</v>
      </c>
      <c r="AE663" s="36" t="str">
        <f ca="1">IF(X663,OFFSET('Todas paradas'!M$1,R663+W663-1,0),"")</f>
        <v/>
      </c>
      <c r="AF663" s="36" t="str">
        <f ca="1">IF(X663,OFFSET('Todas paradas'!N$1,R663+W663-1,0),"")</f>
        <v/>
      </c>
      <c r="AG663" s="36" t="str">
        <f ca="1">IF(X663,OFFSET('Todas paradas'!O$1,R663+W663-1,0),"")</f>
        <v/>
      </c>
      <c r="AH663" s="36">
        <f ca="1">IF(X663,OFFSET('Todas paradas'!P$1,R663+W663-1,0),"")</f>
        <v>0</v>
      </c>
    </row>
    <row r="664" spans="11:34" x14ac:dyDescent="0.25">
      <c r="K664" s="36">
        <f t="shared" si="168"/>
        <v>662</v>
      </c>
      <c r="L664" s="36">
        <f t="shared" ca="1" si="175"/>
        <v>634</v>
      </c>
      <c r="M664" s="38">
        <f t="shared" ca="1" si="169"/>
        <v>2</v>
      </c>
      <c r="N664" s="38">
        <f t="shared" ca="1" si="170"/>
        <v>29</v>
      </c>
      <c r="O664" s="36">
        <f t="shared" ca="1" si="171"/>
        <v>0</v>
      </c>
      <c r="P664" s="36">
        <f t="shared" ca="1" si="172"/>
        <v>16</v>
      </c>
      <c r="Q664" s="36">
        <f t="shared" ca="1" si="173"/>
        <v>20</v>
      </c>
      <c r="R664" s="36">
        <f t="shared" ca="1" si="176"/>
        <v>319</v>
      </c>
      <c r="S664" s="36">
        <f t="shared" ca="1" si="177"/>
        <v>13</v>
      </c>
      <c r="T664" s="36">
        <f t="shared" ca="1" si="178"/>
        <v>7</v>
      </c>
      <c r="U664" s="36">
        <f t="shared" ca="1" si="174"/>
        <v>6</v>
      </c>
      <c r="V664" s="39"/>
      <c r="W664" s="38">
        <f t="shared" ca="1" si="164"/>
        <v>1</v>
      </c>
      <c r="X664" s="38">
        <f t="shared" ca="1" si="165"/>
        <v>1</v>
      </c>
      <c r="Y664" s="38">
        <f t="shared" ca="1" si="167"/>
        <v>0</v>
      </c>
      <c r="Z664" s="38">
        <f t="shared" ca="1" si="166"/>
        <v>2</v>
      </c>
      <c r="AA664" s="38"/>
      <c r="AB664" s="36" t="str">
        <f t="shared" ca="1" si="179"/>
        <v>Rutas_Habituales_MTN</v>
      </c>
      <c r="AC664" t="str">
        <f ca="1">SUBSTITUTE(OFFSET('Todas paradas'!K$1,R664+W664-1,0),"/","_")</f>
        <v>Ruta 15_20</v>
      </c>
      <c r="AD664" t="str">
        <f ca="1">IF(X664,OFFSET('Todas paradas'!L$1,R664+W664-1,0),OFFSET('Todas paradas'!Q$1,R664+W664-1,0))</f>
        <v>Antonio Leyva, 83 (Pd. Bus)</v>
      </c>
      <c r="AE664" s="36" t="str">
        <f ca="1">IF(X664,OFFSET('Todas paradas'!M$1,R664+W664-1,0),"")</f>
        <v>05:00</v>
      </c>
      <c r="AF664" s="36" t="str">
        <f ca="1">IF(X664,OFFSET('Todas paradas'!N$1,R664+W664-1,0),"")</f>
        <v>13:00</v>
      </c>
      <c r="AG664" s="36" t="str">
        <f ca="1">IF(X664,OFFSET('Todas paradas'!O$1,R664+W664-1,0),"")</f>
        <v>21:00</v>
      </c>
      <c r="AH664" s="36">
        <f ca="1">IF(X664,OFFSET('Todas paradas'!P$1,R664+W664-1,0),"")</f>
        <v>0</v>
      </c>
    </row>
    <row r="665" spans="11:34" x14ac:dyDescent="0.25">
      <c r="K665" s="36">
        <f t="shared" si="168"/>
        <v>663</v>
      </c>
      <c r="L665" s="36">
        <f t="shared" ca="1" si="175"/>
        <v>635</v>
      </c>
      <c r="M665" s="38">
        <f t="shared" ca="1" si="169"/>
        <v>3</v>
      </c>
      <c r="N665" s="38">
        <f t="shared" ca="1" si="170"/>
        <v>29</v>
      </c>
      <c r="O665" s="36">
        <f t="shared" ca="1" si="171"/>
        <v>0</v>
      </c>
      <c r="P665" s="36">
        <f t="shared" ca="1" si="172"/>
        <v>16</v>
      </c>
      <c r="Q665" s="36">
        <f t="shared" ca="1" si="173"/>
        <v>20</v>
      </c>
      <c r="R665" s="36">
        <f t="shared" ca="1" si="176"/>
        <v>319</v>
      </c>
      <c r="S665" s="36">
        <f t="shared" ca="1" si="177"/>
        <v>13</v>
      </c>
      <c r="T665" s="36">
        <f t="shared" ca="1" si="178"/>
        <v>7</v>
      </c>
      <c r="U665" s="36">
        <f t="shared" ca="1" si="174"/>
        <v>6</v>
      </c>
      <c r="V665" s="39"/>
      <c r="W665" s="38">
        <f t="shared" ca="1" si="164"/>
        <v>2</v>
      </c>
      <c r="X665" s="38">
        <f t="shared" ca="1" si="165"/>
        <v>1</v>
      </c>
      <c r="Y665" s="38">
        <f t="shared" ca="1" si="167"/>
        <v>0</v>
      </c>
      <c r="Z665" s="38">
        <f t="shared" ca="1" si="166"/>
        <v>3</v>
      </c>
      <c r="AA665" s="38"/>
      <c r="AB665" s="36" t="str">
        <f t="shared" ca="1" si="179"/>
        <v>Rutas_Habituales_MTN</v>
      </c>
      <c r="AC665" t="str">
        <f ca="1">SUBSTITUTE(OFFSET('Todas paradas'!K$1,R665+W665-1,0),"/","_")</f>
        <v>Ruta 15_20</v>
      </c>
      <c r="AD665" t="str">
        <f ca="1">IF(X665,OFFSET('Todas paradas'!L$1,R665+W665-1,0),OFFSET('Todas paradas'!Q$1,R665+W665-1,0))</f>
        <v>Antonio Leyva, nº 65-67 (CAI)</v>
      </c>
      <c r="AE665" s="36" t="str">
        <f ca="1">IF(X665,OFFSET('Todas paradas'!M$1,R665+W665-1,0),"")</f>
        <v>05:01</v>
      </c>
      <c r="AF665" s="36" t="str">
        <f ca="1">IF(X665,OFFSET('Todas paradas'!N$1,R665+W665-1,0),"")</f>
        <v>13:01</v>
      </c>
      <c r="AG665" s="36" t="str">
        <f ca="1">IF(X665,OFFSET('Todas paradas'!O$1,R665+W665-1,0),"")</f>
        <v>21:01</v>
      </c>
      <c r="AH665" s="36">
        <f ca="1">IF(X665,OFFSET('Todas paradas'!P$1,R665+W665-1,0),"")</f>
        <v>0</v>
      </c>
    </row>
    <row r="666" spans="11:34" x14ac:dyDescent="0.25">
      <c r="K666" s="36">
        <f t="shared" si="168"/>
        <v>664</v>
      </c>
      <c r="L666" s="36">
        <f t="shared" ca="1" si="175"/>
        <v>636</v>
      </c>
      <c r="M666" s="38">
        <f t="shared" ca="1" si="169"/>
        <v>4</v>
      </c>
      <c r="N666" s="38">
        <f t="shared" ca="1" si="170"/>
        <v>29</v>
      </c>
      <c r="O666" s="36">
        <f t="shared" ca="1" si="171"/>
        <v>0</v>
      </c>
      <c r="P666" s="36">
        <f t="shared" ca="1" si="172"/>
        <v>16</v>
      </c>
      <c r="Q666" s="36">
        <f t="shared" ca="1" si="173"/>
        <v>20</v>
      </c>
      <c r="R666" s="36">
        <f t="shared" ca="1" si="176"/>
        <v>319</v>
      </c>
      <c r="S666" s="36">
        <f t="shared" ca="1" si="177"/>
        <v>13</v>
      </c>
      <c r="T666" s="36">
        <f t="shared" ca="1" si="178"/>
        <v>7</v>
      </c>
      <c r="U666" s="36">
        <f t="shared" ca="1" si="174"/>
        <v>6</v>
      </c>
      <c r="V666" s="39"/>
      <c r="W666" s="38">
        <f t="shared" ca="1" si="164"/>
        <v>3</v>
      </c>
      <c r="X666" s="38">
        <f t="shared" ca="1" si="165"/>
        <v>1</v>
      </c>
      <c r="Y666" s="38">
        <f t="shared" ca="1" si="167"/>
        <v>0</v>
      </c>
      <c r="Z666" s="38">
        <f t="shared" ca="1" si="166"/>
        <v>4</v>
      </c>
      <c r="AA666" s="38"/>
      <c r="AB666" s="36" t="str">
        <f t="shared" ca="1" si="179"/>
        <v>Rutas_Habituales_MTN</v>
      </c>
      <c r="AC666" t="str">
        <f ca="1">SUBSTITUTE(OFFSET('Todas paradas'!K$1,R666+W666-1,0),"/","_")</f>
        <v>Ruta 15_20</v>
      </c>
      <c r="AD666" t="str">
        <f ca="1">IF(X666,OFFSET('Todas paradas'!L$1,R666+W666-1,0),OFFSET('Todas paradas'!Q$1,R666+W666-1,0))</f>
        <v>Antonio Leyva, nº 9 (esq. Lope de Vega)</v>
      </c>
      <c r="AE666" s="36" t="str">
        <f ca="1">IF(X666,OFFSET('Todas paradas'!M$1,R666+W666-1,0),"")</f>
        <v>05:02</v>
      </c>
      <c r="AF666" s="36" t="str">
        <f ca="1">IF(X666,OFFSET('Todas paradas'!N$1,R666+W666-1,0),"")</f>
        <v>13:02</v>
      </c>
      <c r="AG666" s="36" t="str">
        <f ca="1">IF(X666,OFFSET('Todas paradas'!O$1,R666+W666-1,0),"")</f>
        <v>21:02</v>
      </c>
      <c r="AH666" s="36">
        <f ca="1">IF(X666,OFFSET('Todas paradas'!P$1,R666+W666-1,0),"")</f>
        <v>0</v>
      </c>
    </row>
    <row r="667" spans="11:34" x14ac:dyDescent="0.25">
      <c r="K667" s="36">
        <f t="shared" si="168"/>
        <v>665</v>
      </c>
      <c r="L667" s="36">
        <f t="shared" ca="1" si="175"/>
        <v>637</v>
      </c>
      <c r="M667" s="38">
        <f t="shared" ca="1" si="169"/>
        <v>5</v>
      </c>
      <c r="N667" s="38">
        <f t="shared" ca="1" si="170"/>
        <v>29</v>
      </c>
      <c r="O667" s="36">
        <f t="shared" ca="1" si="171"/>
        <v>0</v>
      </c>
      <c r="P667" s="36">
        <f t="shared" ca="1" si="172"/>
        <v>16</v>
      </c>
      <c r="Q667" s="36">
        <f t="shared" ca="1" si="173"/>
        <v>20</v>
      </c>
      <c r="R667" s="36">
        <f t="shared" ca="1" si="176"/>
        <v>319</v>
      </c>
      <c r="S667" s="36">
        <f t="shared" ca="1" si="177"/>
        <v>13</v>
      </c>
      <c r="T667" s="36">
        <f t="shared" ca="1" si="178"/>
        <v>7</v>
      </c>
      <c r="U667" s="36">
        <f t="shared" ca="1" si="174"/>
        <v>6</v>
      </c>
      <c r="V667" s="39"/>
      <c r="W667" s="38">
        <f t="shared" ca="1" si="164"/>
        <v>4</v>
      </c>
      <c r="X667" s="38">
        <f t="shared" ca="1" si="165"/>
        <v>1</v>
      </c>
      <c r="Y667" s="38">
        <f t="shared" ca="1" si="167"/>
        <v>0</v>
      </c>
      <c r="Z667" s="38">
        <f t="shared" ca="1" si="166"/>
        <v>5</v>
      </c>
      <c r="AA667" s="38"/>
      <c r="AB667" s="36" t="str">
        <f t="shared" ca="1" si="179"/>
        <v>Rutas_Habituales_MTN</v>
      </c>
      <c r="AC667" t="str">
        <f ca="1">SUBSTITUTE(OFFSET('Todas paradas'!K$1,R667+W667-1,0),"/","_")</f>
        <v>Ruta 15_20</v>
      </c>
      <c r="AD667" t="str">
        <f ca="1">IF(X667,OFFSET('Todas paradas'!L$1,R667+W667-1,0),OFFSET('Todas paradas'!Q$1,R667+W667-1,0))</f>
        <v>Ctra. Logroño desvío Monzalbarba (Pd. Bus)</v>
      </c>
      <c r="AE667" s="36" t="str">
        <f ca="1">IF(X667,OFFSET('Todas paradas'!M$1,R667+W667-1,0),"")</f>
        <v>05:10</v>
      </c>
      <c r="AF667" s="36" t="str">
        <f ca="1">IF(X667,OFFSET('Todas paradas'!N$1,R667+W667-1,0),"")</f>
        <v>13:10</v>
      </c>
      <c r="AG667" s="36" t="str">
        <f ca="1">IF(X667,OFFSET('Todas paradas'!O$1,R667+W667-1,0),"")</f>
        <v>21:10</v>
      </c>
      <c r="AH667" s="36">
        <f ca="1">IF(X667,OFFSET('Todas paradas'!P$1,R667+W667-1,0),"")</f>
        <v>0</v>
      </c>
    </row>
    <row r="668" spans="11:34" x14ac:dyDescent="0.25">
      <c r="K668" s="36">
        <f t="shared" si="168"/>
        <v>666</v>
      </c>
      <c r="L668" s="36">
        <f t="shared" ca="1" si="175"/>
        <v>638</v>
      </c>
      <c r="M668" s="38">
        <f t="shared" ca="1" si="169"/>
        <v>6</v>
      </c>
      <c r="N668" s="38">
        <f t="shared" ca="1" si="170"/>
        <v>29</v>
      </c>
      <c r="O668" s="36">
        <f t="shared" ca="1" si="171"/>
        <v>0</v>
      </c>
      <c r="P668" s="36">
        <f t="shared" ca="1" si="172"/>
        <v>16</v>
      </c>
      <c r="Q668" s="36">
        <f t="shared" ca="1" si="173"/>
        <v>20</v>
      </c>
      <c r="R668" s="36">
        <f t="shared" ca="1" si="176"/>
        <v>319</v>
      </c>
      <c r="S668" s="36">
        <f t="shared" ca="1" si="177"/>
        <v>13</v>
      </c>
      <c r="T668" s="36">
        <f t="shared" ca="1" si="178"/>
        <v>7</v>
      </c>
      <c r="U668" s="36">
        <f t="shared" ca="1" si="174"/>
        <v>6</v>
      </c>
      <c r="V668" s="39"/>
      <c r="W668" s="38">
        <f t="shared" ca="1" si="164"/>
        <v>5</v>
      </c>
      <c r="X668" s="38">
        <f t="shared" ca="1" si="165"/>
        <v>1</v>
      </c>
      <c r="Y668" s="38">
        <f t="shared" ca="1" si="167"/>
        <v>0</v>
      </c>
      <c r="Z668" s="38">
        <f t="shared" ca="1" si="166"/>
        <v>6</v>
      </c>
      <c r="AA668" s="38"/>
      <c r="AB668" s="36" t="str">
        <f t="shared" ca="1" si="179"/>
        <v>Rutas_Habituales_MTN</v>
      </c>
      <c r="AC668" t="str">
        <f ca="1">SUBSTITUTE(OFFSET('Todas paradas'!K$1,R668+W668-1,0),"/","_")</f>
        <v>Ruta 15_20</v>
      </c>
      <c r="AD668" t="str">
        <f ca="1">IF(X668,OFFSET('Todas paradas'!L$1,R668+W668-1,0),OFFSET('Todas paradas'!Q$1,R668+W668-1,0))</f>
        <v>Alagón (Rotonda - Pd. Bus)</v>
      </c>
      <c r="AE668" s="36" t="str">
        <f ca="1">IF(X668,OFFSET('Todas paradas'!M$1,R668+W668-1,0),"")</f>
        <v>05:22</v>
      </c>
      <c r="AF668" s="36" t="str">
        <f ca="1">IF(X668,OFFSET('Todas paradas'!N$1,R668+W668-1,0),"")</f>
        <v>13:22</v>
      </c>
      <c r="AG668" s="36" t="str">
        <f ca="1">IF(X668,OFFSET('Todas paradas'!O$1,R668+W668-1,0),"")</f>
        <v>21:22</v>
      </c>
      <c r="AH668" s="36">
        <f ca="1">IF(X668,OFFSET('Todas paradas'!P$1,R668+W668-1,0),"")</f>
        <v>0</v>
      </c>
    </row>
    <row r="669" spans="11:34" x14ac:dyDescent="0.25">
      <c r="K669" s="36">
        <f t="shared" si="168"/>
        <v>667</v>
      </c>
      <c r="L669" s="36">
        <f t="shared" ca="1" si="175"/>
        <v>639</v>
      </c>
      <c r="M669" s="38">
        <f t="shared" ca="1" si="169"/>
        <v>7</v>
      </c>
      <c r="N669" s="38">
        <f t="shared" ca="1" si="170"/>
        <v>29</v>
      </c>
      <c r="O669" s="36">
        <f t="shared" ca="1" si="171"/>
        <v>0</v>
      </c>
      <c r="P669" s="36">
        <f t="shared" ca="1" si="172"/>
        <v>16</v>
      </c>
      <c r="Q669" s="36">
        <f t="shared" ca="1" si="173"/>
        <v>20</v>
      </c>
      <c r="R669" s="36">
        <f t="shared" ca="1" si="176"/>
        <v>319</v>
      </c>
      <c r="S669" s="36">
        <f t="shared" ca="1" si="177"/>
        <v>13</v>
      </c>
      <c r="T669" s="36">
        <f t="shared" ca="1" si="178"/>
        <v>7</v>
      </c>
      <c r="U669" s="36">
        <f t="shared" ca="1" si="174"/>
        <v>6</v>
      </c>
      <c r="V669" s="39"/>
      <c r="W669" s="38">
        <f t="shared" ref="W669:W732" ca="1" si="180">IF(N669&lt;&gt;N668,0,IF(X669,W668+1,IF(AND(Y669,NOT(Y668)),1,IF(Y669,W668+1))))</f>
        <v>6</v>
      </c>
      <c r="X669" s="38">
        <f t="shared" ref="X669:X732" ca="1" si="181">IF(Z669&lt;=T669,1,0)</f>
        <v>1</v>
      </c>
      <c r="Y669" s="38">
        <f t="shared" ca="1" si="167"/>
        <v>0</v>
      </c>
      <c r="Z669" s="38">
        <f t="shared" ref="Z669:Z732" ca="1" si="182">IF(O668,1,Z668+1)</f>
        <v>7</v>
      </c>
      <c r="AA669" s="38"/>
      <c r="AB669" s="36" t="str">
        <f t="shared" ca="1" si="179"/>
        <v>Rutas_Habituales_MTN</v>
      </c>
      <c r="AC669" t="str">
        <f ca="1">SUBSTITUTE(OFFSET('Todas paradas'!K$1,R669+W669-1,0),"/","_")</f>
        <v>Ruta 15_20</v>
      </c>
      <c r="AD669" t="str">
        <f ca="1">IF(X669,OFFSET('Todas paradas'!L$1,R669+W669-1,0),OFFSET('Todas paradas'!Q$1,R669+W669-1,0))</f>
        <v>Opel Planta en Figueruelas</v>
      </c>
      <c r="AE669" s="36" t="str">
        <f ca="1">IF(X669,OFFSET('Todas paradas'!M$1,R669+W669-1,0),"")</f>
        <v>05:30</v>
      </c>
      <c r="AF669" s="36" t="str">
        <f ca="1">IF(X669,OFFSET('Todas paradas'!N$1,R669+W669-1,0),"")</f>
        <v>13:30</v>
      </c>
      <c r="AG669" s="36" t="str">
        <f ca="1">IF(X669,OFFSET('Todas paradas'!O$1,R669+W669-1,0),"")</f>
        <v>21:30</v>
      </c>
      <c r="AH669" s="36">
        <f ca="1">IF(X669,OFFSET('Todas paradas'!P$1,R669+W669-1,0),"")</f>
        <v>0</v>
      </c>
    </row>
    <row r="670" spans="11:34" x14ac:dyDescent="0.25">
      <c r="K670" s="36">
        <f t="shared" si="168"/>
        <v>668</v>
      </c>
      <c r="L670" s="36">
        <f t="shared" ca="1" si="175"/>
        <v>640</v>
      </c>
      <c r="M670" s="38">
        <f t="shared" ca="1" si="169"/>
        <v>8</v>
      </c>
      <c r="N670" s="38">
        <f t="shared" ca="1" si="170"/>
        <v>29</v>
      </c>
      <c r="O670" s="36">
        <f t="shared" ca="1" si="171"/>
        <v>0</v>
      </c>
      <c r="P670" s="36">
        <f t="shared" ca="1" si="172"/>
        <v>16</v>
      </c>
      <c r="Q670" s="36">
        <f t="shared" ca="1" si="173"/>
        <v>20</v>
      </c>
      <c r="R670" s="36">
        <f t="shared" ca="1" si="176"/>
        <v>319</v>
      </c>
      <c r="S670" s="36">
        <f t="shared" ca="1" si="177"/>
        <v>13</v>
      </c>
      <c r="T670" s="36">
        <f t="shared" ca="1" si="178"/>
        <v>7</v>
      </c>
      <c r="U670" s="36">
        <f t="shared" ca="1" si="174"/>
        <v>6</v>
      </c>
      <c r="V670" s="39"/>
      <c r="W670" s="38">
        <f t="shared" ca="1" si="180"/>
        <v>1</v>
      </c>
      <c r="X670" s="38">
        <f t="shared" ca="1" si="181"/>
        <v>0</v>
      </c>
      <c r="Y670" s="38">
        <f t="shared" ref="Y670:Y733" ca="1" si="183">IF(NOT(X670),1,0)</f>
        <v>1</v>
      </c>
      <c r="Z670" s="38">
        <f t="shared" ca="1" si="182"/>
        <v>8</v>
      </c>
      <c r="AA670" s="38"/>
      <c r="AB670" s="36" t="str">
        <f t="shared" ca="1" si="179"/>
        <v>Rutas_Habituales_MTN</v>
      </c>
      <c r="AC670" t="str">
        <f ca="1">SUBSTITUTE(OFFSET('Todas paradas'!K$1,R670+W670-1,0),"/","_")</f>
        <v>Ruta 15_20</v>
      </c>
      <c r="AD670" t="str">
        <f ca="1">IF(X670,OFFSET('Todas paradas'!L$1,R670+W670-1,0),OFFSET('Todas paradas'!Q$1,R670+W670-1,0))</f>
        <v>Opel Planta en Figueruelas</v>
      </c>
      <c r="AE670" s="36" t="str">
        <f ca="1">IF(X670,OFFSET('Todas paradas'!M$1,R670+W670-1,0),"")</f>
        <v/>
      </c>
      <c r="AF670" s="36" t="str">
        <f ca="1">IF(X670,OFFSET('Todas paradas'!N$1,R670+W670-1,0),"")</f>
        <v/>
      </c>
      <c r="AG670" s="36" t="str">
        <f ca="1">IF(X670,OFFSET('Todas paradas'!O$1,R670+W670-1,0),"")</f>
        <v/>
      </c>
      <c r="AH670" s="36" t="str">
        <f ca="1">IF(X670,OFFSET('Todas paradas'!P$1,R670+W670-1,0),"")</f>
        <v/>
      </c>
    </row>
    <row r="671" spans="11:34" x14ac:dyDescent="0.25">
      <c r="K671" s="36">
        <f t="shared" si="168"/>
        <v>669</v>
      </c>
      <c r="L671" s="36">
        <f t="shared" ca="1" si="175"/>
        <v>641</v>
      </c>
      <c r="M671" s="38">
        <f t="shared" ca="1" si="169"/>
        <v>9</v>
      </c>
      <c r="N671" s="38">
        <f t="shared" ca="1" si="170"/>
        <v>29</v>
      </c>
      <c r="O671" s="36">
        <f t="shared" ca="1" si="171"/>
        <v>0</v>
      </c>
      <c r="P671" s="36">
        <f t="shared" ca="1" si="172"/>
        <v>16</v>
      </c>
      <c r="Q671" s="36">
        <f t="shared" ca="1" si="173"/>
        <v>20</v>
      </c>
      <c r="R671" s="36">
        <f t="shared" ca="1" si="176"/>
        <v>319</v>
      </c>
      <c r="S671" s="36">
        <f t="shared" ca="1" si="177"/>
        <v>13</v>
      </c>
      <c r="T671" s="36">
        <f t="shared" ca="1" si="178"/>
        <v>7</v>
      </c>
      <c r="U671" s="36">
        <f t="shared" ca="1" si="174"/>
        <v>6</v>
      </c>
      <c r="V671" s="39"/>
      <c r="W671" s="38">
        <f t="shared" ca="1" si="180"/>
        <v>2</v>
      </c>
      <c r="X671" s="38">
        <f t="shared" ca="1" si="181"/>
        <v>0</v>
      </c>
      <c r="Y671" s="38">
        <f t="shared" ca="1" si="183"/>
        <v>1</v>
      </c>
      <c r="Z671" s="38">
        <f t="shared" ca="1" si="182"/>
        <v>9</v>
      </c>
      <c r="AA671" s="38"/>
      <c r="AB671" s="36" t="str">
        <f t="shared" ca="1" si="179"/>
        <v>Rutas_Habituales_MTN</v>
      </c>
      <c r="AC671" t="str">
        <f ca="1">SUBSTITUTE(OFFSET('Todas paradas'!K$1,R671+W671-1,0),"/","_")</f>
        <v>Ruta 15_20</v>
      </c>
      <c r="AD671" t="str">
        <f ca="1">IF(X671,OFFSET('Todas paradas'!L$1,R671+W671-1,0),OFFSET('Todas paradas'!Q$1,R671+W671-1,0))</f>
        <v>Alagón (Rotonda - Pd. Bus)</v>
      </c>
      <c r="AE671" s="36" t="str">
        <f ca="1">IF(X671,OFFSET('Todas paradas'!M$1,R671+W671-1,0),"")</f>
        <v/>
      </c>
      <c r="AF671" s="36" t="str">
        <f ca="1">IF(X671,OFFSET('Todas paradas'!N$1,R671+W671-1,0),"")</f>
        <v/>
      </c>
      <c r="AG671" s="36" t="str">
        <f ca="1">IF(X671,OFFSET('Todas paradas'!O$1,R671+W671-1,0),"")</f>
        <v/>
      </c>
      <c r="AH671" s="36" t="str">
        <f ca="1">IF(X671,OFFSET('Todas paradas'!P$1,R671+W671-1,0),"")</f>
        <v/>
      </c>
    </row>
    <row r="672" spans="11:34" x14ac:dyDescent="0.25">
      <c r="K672" s="36">
        <f t="shared" si="168"/>
        <v>670</v>
      </c>
      <c r="L672" s="36">
        <f t="shared" ca="1" si="175"/>
        <v>642</v>
      </c>
      <c r="M672" s="38">
        <f t="shared" ca="1" si="169"/>
        <v>10</v>
      </c>
      <c r="N672" s="38">
        <f t="shared" ca="1" si="170"/>
        <v>29</v>
      </c>
      <c r="O672" s="36">
        <f t="shared" ca="1" si="171"/>
        <v>0</v>
      </c>
      <c r="P672" s="36">
        <f t="shared" ca="1" si="172"/>
        <v>16</v>
      </c>
      <c r="Q672" s="36">
        <f t="shared" ca="1" si="173"/>
        <v>20</v>
      </c>
      <c r="R672" s="36">
        <f t="shared" ca="1" si="176"/>
        <v>319</v>
      </c>
      <c r="S672" s="36">
        <f t="shared" ca="1" si="177"/>
        <v>13</v>
      </c>
      <c r="T672" s="36">
        <f t="shared" ca="1" si="178"/>
        <v>7</v>
      </c>
      <c r="U672" s="36">
        <f t="shared" ca="1" si="174"/>
        <v>6</v>
      </c>
      <c r="V672" s="39"/>
      <c r="W672" s="38">
        <f t="shared" ca="1" si="180"/>
        <v>3</v>
      </c>
      <c r="X672" s="38">
        <f t="shared" ca="1" si="181"/>
        <v>0</v>
      </c>
      <c r="Y672" s="38">
        <f t="shared" ca="1" si="183"/>
        <v>1</v>
      </c>
      <c r="Z672" s="38">
        <f t="shared" ca="1" si="182"/>
        <v>10</v>
      </c>
      <c r="AA672" s="38"/>
      <c r="AB672" s="36" t="str">
        <f t="shared" ca="1" si="179"/>
        <v>Rutas_Habituales_MTN</v>
      </c>
      <c r="AC672" t="str">
        <f ca="1">SUBSTITUTE(OFFSET('Todas paradas'!K$1,R672+W672-1,0),"/","_")</f>
        <v>Ruta 15_20</v>
      </c>
      <c r="AD672" t="str">
        <f ca="1">IF(X672,OFFSET('Todas paradas'!L$1,R672+W672-1,0),OFFSET('Todas paradas'!Q$1,R672+W672-1,0))</f>
        <v>Ctra. Logroño desvío Monzalbarba (rotonda Salgar)</v>
      </c>
      <c r="AE672" s="36" t="str">
        <f ca="1">IF(X672,OFFSET('Todas paradas'!M$1,R672+W672-1,0),"")</f>
        <v/>
      </c>
      <c r="AF672" s="36" t="str">
        <f ca="1">IF(X672,OFFSET('Todas paradas'!N$1,R672+W672-1,0),"")</f>
        <v/>
      </c>
      <c r="AG672" s="36" t="str">
        <f ca="1">IF(X672,OFFSET('Todas paradas'!O$1,R672+W672-1,0),"")</f>
        <v/>
      </c>
      <c r="AH672" s="36" t="str">
        <f ca="1">IF(X672,OFFSET('Todas paradas'!P$1,R672+W672-1,0),"")</f>
        <v/>
      </c>
    </row>
    <row r="673" spans="11:34" x14ac:dyDescent="0.25">
      <c r="K673" s="36">
        <f t="shared" si="168"/>
        <v>671</v>
      </c>
      <c r="L673" s="36">
        <f t="shared" ca="1" si="175"/>
        <v>643</v>
      </c>
      <c r="M673" s="38">
        <f t="shared" ca="1" si="169"/>
        <v>11</v>
      </c>
      <c r="N673" s="38">
        <f t="shared" ca="1" si="170"/>
        <v>29</v>
      </c>
      <c r="O673" s="36">
        <f t="shared" ca="1" si="171"/>
        <v>0</v>
      </c>
      <c r="P673" s="36">
        <f t="shared" ca="1" si="172"/>
        <v>16</v>
      </c>
      <c r="Q673" s="36">
        <f t="shared" ca="1" si="173"/>
        <v>20</v>
      </c>
      <c r="R673" s="36">
        <f t="shared" ca="1" si="176"/>
        <v>319</v>
      </c>
      <c r="S673" s="36">
        <f t="shared" ca="1" si="177"/>
        <v>13</v>
      </c>
      <c r="T673" s="36">
        <f t="shared" ca="1" si="178"/>
        <v>7</v>
      </c>
      <c r="U673" s="36">
        <f t="shared" ca="1" si="174"/>
        <v>6</v>
      </c>
      <c r="V673" s="39"/>
      <c r="W673" s="38">
        <f t="shared" ca="1" si="180"/>
        <v>4</v>
      </c>
      <c r="X673" s="38">
        <f t="shared" ca="1" si="181"/>
        <v>0</v>
      </c>
      <c r="Y673" s="38">
        <f t="shared" ca="1" si="183"/>
        <v>1</v>
      </c>
      <c r="Z673" s="38">
        <f t="shared" ca="1" si="182"/>
        <v>11</v>
      </c>
      <c r="AA673" s="38"/>
      <c r="AB673" s="36" t="str">
        <f t="shared" ca="1" si="179"/>
        <v>Rutas_Habituales_MTN</v>
      </c>
      <c r="AC673" t="str">
        <f ca="1">SUBSTITUTE(OFFSET('Todas paradas'!K$1,R673+W673-1,0),"/","_")</f>
        <v>Ruta 15_20</v>
      </c>
      <c r="AD673" t="str">
        <f ca="1">IF(X673,OFFSET('Todas paradas'!L$1,R673+W673-1,0),OFFSET('Todas paradas'!Q$1,R673+W673-1,0))</f>
        <v>Antonio Leyva, 83 (Pd. Bus)</v>
      </c>
      <c r="AE673" s="36" t="str">
        <f ca="1">IF(X673,OFFSET('Todas paradas'!M$1,R673+W673-1,0),"")</f>
        <v/>
      </c>
      <c r="AF673" s="36" t="str">
        <f ca="1">IF(X673,OFFSET('Todas paradas'!N$1,R673+W673-1,0),"")</f>
        <v/>
      </c>
      <c r="AG673" s="36" t="str">
        <f ca="1">IF(X673,OFFSET('Todas paradas'!O$1,R673+W673-1,0),"")</f>
        <v/>
      </c>
      <c r="AH673" s="36" t="str">
        <f ca="1">IF(X673,OFFSET('Todas paradas'!P$1,R673+W673-1,0),"")</f>
        <v/>
      </c>
    </row>
    <row r="674" spans="11:34" x14ac:dyDescent="0.25">
      <c r="K674" s="36">
        <f t="shared" si="168"/>
        <v>672</v>
      </c>
      <c r="L674" s="36">
        <f t="shared" ca="1" si="175"/>
        <v>644</v>
      </c>
      <c r="M674" s="38">
        <f t="shared" ca="1" si="169"/>
        <v>12</v>
      </c>
      <c r="N674" s="38">
        <f t="shared" ca="1" si="170"/>
        <v>29</v>
      </c>
      <c r="O674" s="36">
        <f t="shared" ca="1" si="171"/>
        <v>0</v>
      </c>
      <c r="P674" s="36">
        <f t="shared" ca="1" si="172"/>
        <v>16</v>
      </c>
      <c r="Q674" s="36">
        <f t="shared" ca="1" si="173"/>
        <v>20</v>
      </c>
      <c r="R674" s="36">
        <f t="shared" ca="1" si="176"/>
        <v>319</v>
      </c>
      <c r="S674" s="36">
        <f t="shared" ca="1" si="177"/>
        <v>13</v>
      </c>
      <c r="T674" s="36">
        <f t="shared" ca="1" si="178"/>
        <v>7</v>
      </c>
      <c r="U674" s="36">
        <f t="shared" ca="1" si="174"/>
        <v>6</v>
      </c>
      <c r="V674" s="39"/>
      <c r="W674" s="38">
        <f t="shared" ca="1" si="180"/>
        <v>5</v>
      </c>
      <c r="X674" s="38">
        <f t="shared" ca="1" si="181"/>
        <v>0</v>
      </c>
      <c r="Y674" s="38">
        <f t="shared" ca="1" si="183"/>
        <v>1</v>
      </c>
      <c r="Z674" s="38">
        <f t="shared" ca="1" si="182"/>
        <v>12</v>
      </c>
      <c r="AA674" s="38"/>
      <c r="AB674" s="36" t="str">
        <f t="shared" ca="1" si="179"/>
        <v>Rutas_Habituales_MTN</v>
      </c>
      <c r="AC674" t="str">
        <f ca="1">SUBSTITUTE(OFFSET('Todas paradas'!K$1,R674+W674-1,0),"/","_")</f>
        <v>Ruta 15_20</v>
      </c>
      <c r="AD674" t="str">
        <f ca="1">IF(X674,OFFSET('Todas paradas'!L$1,R674+W674-1,0),OFFSET('Todas paradas'!Q$1,R674+W674-1,0))</f>
        <v>Antonio Leyva, nº 65-67 (CAI)</v>
      </c>
      <c r="AE674" s="36" t="str">
        <f ca="1">IF(X674,OFFSET('Todas paradas'!M$1,R674+W674-1,0),"")</f>
        <v/>
      </c>
      <c r="AF674" s="36" t="str">
        <f ca="1">IF(X674,OFFSET('Todas paradas'!N$1,R674+W674-1,0),"")</f>
        <v/>
      </c>
      <c r="AG674" s="36" t="str">
        <f ca="1">IF(X674,OFFSET('Todas paradas'!O$1,R674+W674-1,0),"")</f>
        <v/>
      </c>
      <c r="AH674" s="36" t="str">
        <f ca="1">IF(X674,OFFSET('Todas paradas'!P$1,R674+W674-1,0),"")</f>
        <v/>
      </c>
    </row>
    <row r="675" spans="11:34" x14ac:dyDescent="0.25">
      <c r="K675" s="36">
        <f t="shared" si="168"/>
        <v>673</v>
      </c>
      <c r="L675" s="36">
        <f t="shared" ca="1" si="175"/>
        <v>645</v>
      </c>
      <c r="M675" s="38">
        <f t="shared" ca="1" si="169"/>
        <v>13</v>
      </c>
      <c r="N675" s="38">
        <f t="shared" ca="1" si="170"/>
        <v>29</v>
      </c>
      <c r="O675" s="36">
        <f t="shared" ca="1" si="171"/>
        <v>1</v>
      </c>
      <c r="P675" s="36">
        <f t="shared" ca="1" si="172"/>
        <v>16</v>
      </c>
      <c r="Q675" s="36">
        <f t="shared" ca="1" si="173"/>
        <v>20</v>
      </c>
      <c r="R675" s="36">
        <f t="shared" ca="1" si="176"/>
        <v>319</v>
      </c>
      <c r="S675" s="36">
        <f t="shared" ca="1" si="177"/>
        <v>13</v>
      </c>
      <c r="T675" s="36">
        <f t="shared" ca="1" si="178"/>
        <v>7</v>
      </c>
      <c r="U675" s="36">
        <f t="shared" ca="1" si="174"/>
        <v>6</v>
      </c>
      <c r="V675" s="39"/>
      <c r="W675" s="38">
        <f t="shared" ca="1" si="180"/>
        <v>6</v>
      </c>
      <c r="X675" s="38">
        <f t="shared" ca="1" si="181"/>
        <v>0</v>
      </c>
      <c r="Y675" s="38">
        <f t="shared" ca="1" si="183"/>
        <v>1</v>
      </c>
      <c r="Z675" s="38">
        <f t="shared" ca="1" si="182"/>
        <v>13</v>
      </c>
      <c r="AA675" s="38"/>
      <c r="AB675" s="36" t="str">
        <f t="shared" ca="1" si="179"/>
        <v>Rutas_Habituales_MTN</v>
      </c>
      <c r="AC675" t="str">
        <f ca="1">SUBSTITUTE(OFFSET('Todas paradas'!K$1,R675+W675-1,0),"/","_")</f>
        <v>Ruta 15_20</v>
      </c>
      <c r="AD675" t="str">
        <f ca="1">IF(X675,OFFSET('Todas paradas'!L$1,R675+W675-1,0),OFFSET('Todas paradas'!Q$1,R675+W675-1,0))</f>
        <v>Antonio Leyva, nº 9 (esq. Lope de Vega)</v>
      </c>
      <c r="AE675" s="36" t="str">
        <f ca="1">IF(X675,OFFSET('Todas paradas'!M$1,R675+W675-1,0),"")</f>
        <v/>
      </c>
      <c r="AF675" s="36" t="str">
        <f ca="1">IF(X675,OFFSET('Todas paradas'!N$1,R675+W675-1,0),"")</f>
        <v/>
      </c>
      <c r="AG675" s="36" t="str">
        <f ca="1">IF(X675,OFFSET('Todas paradas'!O$1,R675+W675-1,0),"")</f>
        <v/>
      </c>
      <c r="AH675" s="36" t="str">
        <f ca="1">IF(X675,OFFSET('Todas paradas'!P$1,R675+W675-1,0),"")</f>
        <v/>
      </c>
    </row>
    <row r="676" spans="11:34" x14ac:dyDescent="0.25">
      <c r="K676" s="36">
        <f t="shared" ref="K676:K739" si="184">K675+1</f>
        <v>674</v>
      </c>
      <c r="L676" s="36">
        <f t="shared" ca="1" si="175"/>
        <v>645</v>
      </c>
      <c r="M676" s="38">
        <f t="shared" ref="M676:M739" ca="1" si="185">IF(O675,1,M675+1)</f>
        <v>1</v>
      </c>
      <c r="N676" s="38">
        <f t="shared" ref="N676:N739" ca="1" si="186">IF(M675=S675,N675+1,N675)</f>
        <v>30</v>
      </c>
      <c r="O676" s="36">
        <f t="shared" ref="O676:O739" ca="1" si="187">IF(Z676=S676,1,0)</f>
        <v>0</v>
      </c>
      <c r="P676" s="36">
        <f t="shared" ref="P676:P739" ca="1" si="188">OFFSET($B$2,1+N676,0)</f>
        <v>17</v>
      </c>
      <c r="Q676" s="36">
        <f t="shared" ref="Q676:Q739" ca="1" si="189">OFFSET($C$2,1+N676,0)</f>
        <v>20</v>
      </c>
      <c r="R676" s="36">
        <f t="shared" ca="1" si="176"/>
        <v>326</v>
      </c>
      <c r="S676" s="36">
        <f t="shared" ca="1" si="177"/>
        <v>13</v>
      </c>
      <c r="T676" s="36">
        <f t="shared" ca="1" si="178"/>
        <v>7</v>
      </c>
      <c r="U676" s="36">
        <f t="shared" ca="1" si="174"/>
        <v>13</v>
      </c>
      <c r="V676" s="39"/>
      <c r="W676" s="38">
        <f t="shared" ca="1" si="180"/>
        <v>0</v>
      </c>
      <c r="X676" s="38">
        <f t="shared" ca="1" si="181"/>
        <v>1</v>
      </c>
      <c r="Y676" s="38">
        <f t="shared" ca="1" si="183"/>
        <v>0</v>
      </c>
      <c r="Z676" s="38">
        <f t="shared" ca="1" si="182"/>
        <v>1</v>
      </c>
      <c r="AA676" s="38"/>
      <c r="AB676" s="36" t="str">
        <f t="shared" ca="1" si="179"/>
        <v>Rutas_Habituales_MTN</v>
      </c>
      <c r="AC676" t="str">
        <f ca="1">SUBSTITUTE(OFFSET('Todas paradas'!K$1,R676+W676-1,0),"/","_")</f>
        <v>Ruta 16_20</v>
      </c>
      <c r="AD676" t="str">
        <f ca="1">IF(X676,OFFSET('Todas paradas'!L$1,R676+W676-1,0),OFFSET('Todas paradas'!Q$1,R676+W676-1,0))</f>
        <v>Ruta 16/20</v>
      </c>
      <c r="AE676" s="36" t="str">
        <f ca="1">IF(X676,OFFSET('Todas paradas'!M$1,R676+W676-1,0),"")</f>
        <v/>
      </c>
      <c r="AF676" s="36" t="str">
        <f ca="1">IF(X676,OFFSET('Todas paradas'!N$1,R676+W676-1,0),"")</f>
        <v/>
      </c>
      <c r="AG676" s="36" t="str">
        <f ca="1">IF(X676,OFFSET('Todas paradas'!O$1,R676+W676-1,0),"")</f>
        <v/>
      </c>
      <c r="AH676" s="36">
        <f ca="1">IF(X676,OFFSET('Todas paradas'!P$1,R676+W676-1,0),"")</f>
        <v>0</v>
      </c>
    </row>
    <row r="677" spans="11:34" x14ac:dyDescent="0.25">
      <c r="K677" s="36">
        <f t="shared" si="184"/>
        <v>675</v>
      </c>
      <c r="L677" s="36">
        <f t="shared" ca="1" si="175"/>
        <v>646</v>
      </c>
      <c r="M677" s="38">
        <f t="shared" ca="1" si="185"/>
        <v>2</v>
      </c>
      <c r="N677" s="38">
        <f t="shared" ca="1" si="186"/>
        <v>30</v>
      </c>
      <c r="O677" s="36">
        <f t="shared" ca="1" si="187"/>
        <v>0</v>
      </c>
      <c r="P677" s="36">
        <f t="shared" ca="1" si="188"/>
        <v>17</v>
      </c>
      <c r="Q677" s="36">
        <f t="shared" ca="1" si="189"/>
        <v>20</v>
      </c>
      <c r="R677" s="36">
        <f t="shared" ca="1" si="176"/>
        <v>326</v>
      </c>
      <c r="S677" s="36">
        <f t="shared" ca="1" si="177"/>
        <v>13</v>
      </c>
      <c r="T677" s="36">
        <f t="shared" ca="1" si="178"/>
        <v>7</v>
      </c>
      <c r="U677" s="36">
        <f t="shared" ca="1" si="174"/>
        <v>13</v>
      </c>
      <c r="V677" s="39"/>
      <c r="W677" s="38">
        <f t="shared" ca="1" si="180"/>
        <v>1</v>
      </c>
      <c r="X677" s="38">
        <f t="shared" ca="1" si="181"/>
        <v>1</v>
      </c>
      <c r="Y677" s="38">
        <f t="shared" ca="1" si="183"/>
        <v>0</v>
      </c>
      <c r="Z677" s="38">
        <f t="shared" ca="1" si="182"/>
        <v>2</v>
      </c>
      <c r="AA677" s="38"/>
      <c r="AB677" s="36" t="str">
        <f t="shared" ca="1" si="179"/>
        <v>Rutas_Habituales_MTN</v>
      </c>
      <c r="AC677" t="str">
        <f ca="1">SUBSTITUTE(OFFSET('Todas paradas'!K$1,R677+W677-1,0),"/","_")</f>
        <v>Ruta 16_20</v>
      </c>
      <c r="AD677" t="str">
        <f ca="1">IF(X677,OFFSET('Todas paradas'!L$1,R677+W677-1,0),OFFSET('Todas paradas'!Q$1,R677+W677-1,0))</f>
        <v>Avda. Fca. Millán Serrano, 31-35 (frente C/M.A. Blanco)</v>
      </c>
      <c r="AE677" s="36" t="str">
        <f ca="1">IF(X677,OFFSET('Todas paradas'!M$1,R677+W677-1,0),"")</f>
        <v>05:02</v>
      </c>
      <c r="AF677" s="36" t="str">
        <f ca="1">IF(X677,OFFSET('Todas paradas'!N$1,R677+W677-1,0),"")</f>
        <v>13:00</v>
      </c>
      <c r="AG677" s="36" t="str">
        <f ca="1">IF(X677,OFFSET('Todas paradas'!O$1,R677+W677-1,0),"")</f>
        <v>21:00</v>
      </c>
      <c r="AH677" s="36">
        <f ca="1">IF(X677,OFFSET('Todas paradas'!P$1,R677+W677-1,0),"")</f>
        <v>0</v>
      </c>
    </row>
    <row r="678" spans="11:34" x14ac:dyDescent="0.25">
      <c r="K678" s="36">
        <f t="shared" si="184"/>
        <v>676</v>
      </c>
      <c r="L678" s="36">
        <f t="shared" ca="1" si="175"/>
        <v>647</v>
      </c>
      <c r="M678" s="38">
        <f t="shared" ca="1" si="185"/>
        <v>3</v>
      </c>
      <c r="N678" s="38">
        <f t="shared" ca="1" si="186"/>
        <v>30</v>
      </c>
      <c r="O678" s="36">
        <f t="shared" ca="1" si="187"/>
        <v>0</v>
      </c>
      <c r="P678" s="36">
        <f t="shared" ca="1" si="188"/>
        <v>17</v>
      </c>
      <c r="Q678" s="36">
        <f t="shared" ca="1" si="189"/>
        <v>20</v>
      </c>
      <c r="R678" s="36">
        <f t="shared" ca="1" si="176"/>
        <v>326</v>
      </c>
      <c r="S678" s="36">
        <f t="shared" ca="1" si="177"/>
        <v>13</v>
      </c>
      <c r="T678" s="36">
        <f t="shared" ca="1" si="178"/>
        <v>7</v>
      </c>
      <c r="U678" s="36">
        <f t="shared" ca="1" si="174"/>
        <v>13</v>
      </c>
      <c r="V678" s="39"/>
      <c r="W678" s="38">
        <f t="shared" ca="1" si="180"/>
        <v>2</v>
      </c>
      <c r="X678" s="38">
        <f t="shared" ca="1" si="181"/>
        <v>1</v>
      </c>
      <c r="Y678" s="38">
        <f t="shared" ca="1" si="183"/>
        <v>0</v>
      </c>
      <c r="Z678" s="38">
        <f t="shared" ca="1" si="182"/>
        <v>3</v>
      </c>
      <c r="AA678" s="38"/>
      <c r="AB678" s="36" t="str">
        <f t="shared" ca="1" si="179"/>
        <v>Rutas_Habituales_MTN</v>
      </c>
      <c r="AC678" t="str">
        <f ca="1">SUBSTITUTE(OFFSET('Todas paradas'!K$1,R678+W678-1,0),"/","_")</f>
        <v>Ruta 16_20</v>
      </c>
      <c r="AD678" t="str">
        <f ca="1">IF(X678,OFFSET('Todas paradas'!L$1,R678+W678-1,0),OFFSET('Todas paradas'!Q$1,R678+W678-1,0))</f>
        <v>C/ Orión, nº 8 (Pd. Bus)</v>
      </c>
      <c r="AE678" s="36" t="str">
        <f ca="1">IF(X678,OFFSET('Todas paradas'!M$1,R678+W678-1,0),"")</f>
        <v>05:03</v>
      </c>
      <c r="AF678" s="36" t="str">
        <f ca="1">IF(X678,OFFSET('Todas paradas'!N$1,R678+W678-1,0),"")</f>
        <v>13:01</v>
      </c>
      <c r="AG678" s="36" t="str">
        <f ca="1">IF(X678,OFFSET('Todas paradas'!O$1,R678+W678-1,0),"")</f>
        <v>21:01</v>
      </c>
      <c r="AH678" s="36">
        <f ca="1">IF(X678,OFFSET('Todas paradas'!P$1,R678+W678-1,0),"")</f>
        <v>0</v>
      </c>
    </row>
    <row r="679" spans="11:34" x14ac:dyDescent="0.25">
      <c r="K679" s="36">
        <f t="shared" si="184"/>
        <v>677</v>
      </c>
      <c r="L679" s="36">
        <f t="shared" ca="1" si="175"/>
        <v>648</v>
      </c>
      <c r="M679" s="38">
        <f t="shared" ca="1" si="185"/>
        <v>4</v>
      </c>
      <c r="N679" s="38">
        <f t="shared" ca="1" si="186"/>
        <v>30</v>
      </c>
      <c r="O679" s="36">
        <f t="shared" ca="1" si="187"/>
        <v>0</v>
      </c>
      <c r="P679" s="36">
        <f t="shared" ca="1" si="188"/>
        <v>17</v>
      </c>
      <c r="Q679" s="36">
        <f t="shared" ca="1" si="189"/>
        <v>20</v>
      </c>
      <c r="R679" s="36">
        <f t="shared" ca="1" si="176"/>
        <v>326</v>
      </c>
      <c r="S679" s="36">
        <f t="shared" ca="1" si="177"/>
        <v>13</v>
      </c>
      <c r="T679" s="36">
        <f t="shared" ca="1" si="178"/>
        <v>7</v>
      </c>
      <c r="U679" s="36">
        <f t="shared" ca="1" si="174"/>
        <v>13</v>
      </c>
      <c r="V679" s="39"/>
      <c r="W679" s="38">
        <f t="shared" ca="1" si="180"/>
        <v>3</v>
      </c>
      <c r="X679" s="38">
        <f t="shared" ca="1" si="181"/>
        <v>1</v>
      </c>
      <c r="Y679" s="38">
        <f t="shared" ca="1" si="183"/>
        <v>0</v>
      </c>
      <c r="Z679" s="38">
        <f t="shared" ca="1" si="182"/>
        <v>4</v>
      </c>
      <c r="AA679" s="38"/>
      <c r="AB679" s="36" t="str">
        <f t="shared" ca="1" si="179"/>
        <v>Rutas_Habituales_MTN</v>
      </c>
      <c r="AC679" t="str">
        <f ca="1">SUBSTITUTE(OFFSET('Todas paradas'!K$1,R679+W679-1,0),"/","_")</f>
        <v>Ruta 16_20</v>
      </c>
      <c r="AD679" t="str">
        <f ca="1">IF(X679,OFFSET('Todas paradas'!L$1,R679+W679-1,0),OFFSET('Todas paradas'!Q$1,R679+W679-1,0))</f>
        <v>Lagos de Coronas, nº 39 (Pd. Bus)</v>
      </c>
      <c r="AE679" s="36" t="str">
        <f ca="1">IF(X679,OFFSET('Todas paradas'!M$1,R679+W679-1,0),"")</f>
        <v>05:06</v>
      </c>
      <c r="AF679" s="36" t="str">
        <f ca="1">IF(X679,OFFSET('Todas paradas'!N$1,R679+W679-1,0),"")</f>
        <v>13:04</v>
      </c>
      <c r="AG679" s="36" t="str">
        <f ca="1">IF(X679,OFFSET('Todas paradas'!O$1,R679+W679-1,0),"")</f>
        <v>21:04</v>
      </c>
      <c r="AH679" s="36">
        <f ca="1">IF(X679,OFFSET('Todas paradas'!P$1,R679+W679-1,0),"")</f>
        <v>0</v>
      </c>
    </row>
    <row r="680" spans="11:34" x14ac:dyDescent="0.25">
      <c r="K680" s="36">
        <f t="shared" si="184"/>
        <v>678</v>
      </c>
      <c r="L680" s="36">
        <f t="shared" ca="1" si="175"/>
        <v>649</v>
      </c>
      <c r="M680" s="38">
        <f t="shared" ca="1" si="185"/>
        <v>5</v>
      </c>
      <c r="N680" s="38">
        <f t="shared" ca="1" si="186"/>
        <v>30</v>
      </c>
      <c r="O680" s="36">
        <f t="shared" ca="1" si="187"/>
        <v>0</v>
      </c>
      <c r="P680" s="36">
        <f t="shared" ca="1" si="188"/>
        <v>17</v>
      </c>
      <c r="Q680" s="36">
        <f t="shared" ca="1" si="189"/>
        <v>20</v>
      </c>
      <c r="R680" s="36">
        <f t="shared" ca="1" si="176"/>
        <v>326</v>
      </c>
      <c r="S680" s="36">
        <f t="shared" ca="1" si="177"/>
        <v>13</v>
      </c>
      <c r="T680" s="36">
        <f t="shared" ca="1" si="178"/>
        <v>7</v>
      </c>
      <c r="U680" s="36">
        <f t="shared" ca="1" si="174"/>
        <v>13</v>
      </c>
      <c r="V680" s="39"/>
      <c r="W680" s="38">
        <f t="shared" ca="1" si="180"/>
        <v>4</v>
      </c>
      <c r="X680" s="38">
        <f t="shared" ca="1" si="181"/>
        <v>1</v>
      </c>
      <c r="Y680" s="38">
        <f t="shared" ca="1" si="183"/>
        <v>0</v>
      </c>
      <c r="Z680" s="38">
        <f t="shared" ca="1" si="182"/>
        <v>5</v>
      </c>
      <c r="AA680" s="38"/>
      <c r="AB680" s="36" t="str">
        <f t="shared" ca="1" si="179"/>
        <v>Rutas_Habituales_MTN</v>
      </c>
      <c r="AC680" t="str">
        <f ca="1">SUBSTITUTE(OFFSET('Todas paradas'!K$1,R680+W680-1,0),"/","_")</f>
        <v>Ruta 16_20</v>
      </c>
      <c r="AD680" t="str">
        <f ca="1">IF(X680,OFFSET('Todas paradas'!L$1,R680+W680-1,0),OFFSET('Todas paradas'!Q$1,R680+W680-1,0))</f>
        <v>Lagos de Coronas (frente nº 14 - Pd. Bus)</v>
      </c>
      <c r="AE680" s="36" t="str">
        <f ca="1">IF(X680,OFFSET('Todas paradas'!M$1,R680+W680-1,0),"")</f>
        <v>05:07</v>
      </c>
      <c r="AF680" s="36" t="str">
        <f ca="1">IF(X680,OFFSET('Todas paradas'!N$1,R680+W680-1,0),"")</f>
        <v>13:05</v>
      </c>
      <c r="AG680" s="36" t="str">
        <f ca="1">IF(X680,OFFSET('Todas paradas'!O$1,R680+W680-1,0),"")</f>
        <v>21:05</v>
      </c>
      <c r="AH680" s="36">
        <f ca="1">IF(X680,OFFSET('Todas paradas'!P$1,R680+W680-1,0),"")</f>
        <v>0</v>
      </c>
    </row>
    <row r="681" spans="11:34" x14ac:dyDescent="0.25">
      <c r="K681" s="36">
        <f t="shared" si="184"/>
        <v>679</v>
      </c>
      <c r="L681" s="36">
        <f t="shared" ca="1" si="175"/>
        <v>650</v>
      </c>
      <c r="M681" s="38">
        <f t="shared" ca="1" si="185"/>
        <v>6</v>
      </c>
      <c r="N681" s="38">
        <f t="shared" ca="1" si="186"/>
        <v>30</v>
      </c>
      <c r="O681" s="36">
        <f t="shared" ca="1" si="187"/>
        <v>0</v>
      </c>
      <c r="P681" s="36">
        <f t="shared" ca="1" si="188"/>
        <v>17</v>
      </c>
      <c r="Q681" s="36">
        <f t="shared" ca="1" si="189"/>
        <v>20</v>
      </c>
      <c r="R681" s="36">
        <f t="shared" ca="1" si="176"/>
        <v>326</v>
      </c>
      <c r="S681" s="36">
        <f t="shared" ca="1" si="177"/>
        <v>13</v>
      </c>
      <c r="T681" s="36">
        <f t="shared" ca="1" si="178"/>
        <v>7</v>
      </c>
      <c r="U681" s="36">
        <f t="shared" ca="1" si="174"/>
        <v>13</v>
      </c>
      <c r="V681" s="39"/>
      <c r="W681" s="38">
        <f t="shared" ca="1" si="180"/>
        <v>5</v>
      </c>
      <c r="X681" s="38">
        <f t="shared" ca="1" si="181"/>
        <v>1</v>
      </c>
      <c r="Y681" s="38">
        <f t="shared" ca="1" si="183"/>
        <v>0</v>
      </c>
      <c r="Z681" s="38">
        <f t="shared" ca="1" si="182"/>
        <v>6</v>
      </c>
      <c r="AA681" s="38"/>
      <c r="AB681" s="36" t="str">
        <f t="shared" ca="1" si="179"/>
        <v>Rutas_Habituales_MTN</v>
      </c>
      <c r="AC681" t="str">
        <f ca="1">SUBSTITUTE(OFFSET('Todas paradas'!K$1,R681+W681-1,0),"/","_")</f>
        <v>Ruta 16_20</v>
      </c>
      <c r="AD681" t="str">
        <f ca="1">IF(X681,OFFSET('Todas paradas'!L$1,R681+W681-1,0),OFFSET('Todas paradas'!Q$1,R681+W681-1,0))</f>
        <v>Camino del Pilón, nº 122 (Bantierra - Pd. Bus)</v>
      </c>
      <c r="AE681" s="36" t="str">
        <f ca="1">IF(X681,OFFSET('Todas paradas'!M$1,R681+W681-1,0),"")</f>
        <v>05:10</v>
      </c>
      <c r="AF681" s="36" t="str">
        <f ca="1">IF(X681,OFFSET('Todas paradas'!N$1,R681+W681-1,0),"")</f>
        <v>13:08</v>
      </c>
      <c r="AG681" s="36" t="str">
        <f ca="1">IF(X681,OFFSET('Todas paradas'!O$1,R681+W681-1,0),"")</f>
        <v>21:08</v>
      </c>
      <c r="AH681" s="36">
        <f ca="1">IF(X681,OFFSET('Todas paradas'!P$1,R681+W681-1,0),"")</f>
        <v>0</v>
      </c>
    </row>
    <row r="682" spans="11:34" x14ac:dyDescent="0.25">
      <c r="K682" s="36">
        <f t="shared" si="184"/>
        <v>680</v>
      </c>
      <c r="L682" s="36">
        <f t="shared" ca="1" si="175"/>
        <v>651</v>
      </c>
      <c r="M682" s="38">
        <f t="shared" ca="1" si="185"/>
        <v>7</v>
      </c>
      <c r="N682" s="38">
        <f t="shared" ca="1" si="186"/>
        <v>30</v>
      </c>
      <c r="O682" s="36">
        <f t="shared" ca="1" si="187"/>
        <v>0</v>
      </c>
      <c r="P682" s="36">
        <f t="shared" ca="1" si="188"/>
        <v>17</v>
      </c>
      <c r="Q682" s="36">
        <f t="shared" ca="1" si="189"/>
        <v>20</v>
      </c>
      <c r="R682" s="36">
        <f t="shared" ca="1" si="176"/>
        <v>326</v>
      </c>
      <c r="S682" s="36">
        <f t="shared" ca="1" si="177"/>
        <v>13</v>
      </c>
      <c r="T682" s="36">
        <f t="shared" ca="1" si="178"/>
        <v>7</v>
      </c>
      <c r="U682" s="36">
        <f t="shared" ca="1" si="174"/>
        <v>13</v>
      </c>
      <c r="V682" s="39"/>
      <c r="W682" s="38">
        <f t="shared" ca="1" si="180"/>
        <v>6</v>
      </c>
      <c r="X682" s="38">
        <f t="shared" ca="1" si="181"/>
        <v>1</v>
      </c>
      <c r="Y682" s="38">
        <f t="shared" ca="1" si="183"/>
        <v>0</v>
      </c>
      <c r="Z682" s="38">
        <f t="shared" ca="1" si="182"/>
        <v>7</v>
      </c>
      <c r="AA682" s="38"/>
      <c r="AB682" s="36" t="str">
        <f t="shared" ca="1" si="179"/>
        <v>Rutas_Habituales_MTN</v>
      </c>
      <c r="AC682" t="str">
        <f ca="1">SUBSTITUTE(OFFSET('Todas paradas'!K$1,R682+W682-1,0),"/","_")</f>
        <v>Ruta 16_20</v>
      </c>
      <c r="AD682" t="str">
        <f ca="1">IF(X682,OFFSET('Todas paradas'!L$1,R682+W682-1,0),OFFSET('Todas paradas'!Q$1,R682+W682-1,0))</f>
        <v>Opel Planta en Figueruelas</v>
      </c>
      <c r="AE682" s="36" t="str">
        <f ca="1">IF(X682,OFFSET('Todas paradas'!M$1,R682+W682-1,0),"")</f>
        <v>05:30</v>
      </c>
      <c r="AF682" s="36" t="str">
        <f ca="1">IF(X682,OFFSET('Todas paradas'!N$1,R682+W682-1,0),"")</f>
        <v>13:30</v>
      </c>
      <c r="AG682" s="36" t="str">
        <f ca="1">IF(X682,OFFSET('Todas paradas'!O$1,R682+W682-1,0),"")</f>
        <v>21:30</v>
      </c>
      <c r="AH682" s="36">
        <f ca="1">IF(X682,OFFSET('Todas paradas'!P$1,R682+W682-1,0),"")</f>
        <v>0</v>
      </c>
    </row>
    <row r="683" spans="11:34" x14ac:dyDescent="0.25">
      <c r="K683" s="36">
        <f t="shared" si="184"/>
        <v>681</v>
      </c>
      <c r="L683" s="36">
        <f t="shared" ca="1" si="175"/>
        <v>652</v>
      </c>
      <c r="M683" s="38">
        <f t="shared" ca="1" si="185"/>
        <v>8</v>
      </c>
      <c r="N683" s="38">
        <f t="shared" ca="1" si="186"/>
        <v>30</v>
      </c>
      <c r="O683" s="36">
        <f t="shared" ca="1" si="187"/>
        <v>0</v>
      </c>
      <c r="P683" s="36">
        <f t="shared" ca="1" si="188"/>
        <v>17</v>
      </c>
      <c r="Q683" s="36">
        <f t="shared" ca="1" si="189"/>
        <v>20</v>
      </c>
      <c r="R683" s="36">
        <f t="shared" ca="1" si="176"/>
        <v>326</v>
      </c>
      <c r="S683" s="36">
        <f t="shared" ca="1" si="177"/>
        <v>13</v>
      </c>
      <c r="T683" s="36">
        <f t="shared" ca="1" si="178"/>
        <v>7</v>
      </c>
      <c r="U683" s="36">
        <f t="shared" ca="1" si="174"/>
        <v>13</v>
      </c>
      <c r="V683" s="39"/>
      <c r="W683" s="38">
        <f t="shared" ca="1" si="180"/>
        <v>1</v>
      </c>
      <c r="X683" s="38">
        <f t="shared" ca="1" si="181"/>
        <v>0</v>
      </c>
      <c r="Y683" s="38">
        <f t="shared" ca="1" si="183"/>
        <v>1</v>
      </c>
      <c r="Z683" s="38">
        <f t="shared" ca="1" si="182"/>
        <v>8</v>
      </c>
      <c r="AA683" s="38"/>
      <c r="AB683" s="36" t="str">
        <f t="shared" ca="1" si="179"/>
        <v>Rutas_Habituales_MTN</v>
      </c>
      <c r="AC683" t="str">
        <f ca="1">SUBSTITUTE(OFFSET('Todas paradas'!K$1,R683+W683-1,0),"/","_")</f>
        <v>Ruta 16_20</v>
      </c>
      <c r="AD683" t="str">
        <f ca="1">IF(X683,OFFSET('Todas paradas'!L$1,R683+W683-1,0),OFFSET('Todas paradas'!Q$1,R683+W683-1,0))</f>
        <v>Opel Planta en Figueruelas</v>
      </c>
      <c r="AE683" s="36" t="str">
        <f ca="1">IF(X683,OFFSET('Todas paradas'!M$1,R683+W683-1,0),"")</f>
        <v/>
      </c>
      <c r="AF683" s="36" t="str">
        <f ca="1">IF(X683,OFFSET('Todas paradas'!N$1,R683+W683-1,0),"")</f>
        <v/>
      </c>
      <c r="AG683" s="36" t="str">
        <f ca="1">IF(X683,OFFSET('Todas paradas'!O$1,R683+W683-1,0),"")</f>
        <v/>
      </c>
      <c r="AH683" s="36" t="str">
        <f ca="1">IF(X683,OFFSET('Todas paradas'!P$1,R683+W683-1,0),"")</f>
        <v/>
      </c>
    </row>
    <row r="684" spans="11:34" x14ac:dyDescent="0.25">
      <c r="K684" s="36">
        <f t="shared" si="184"/>
        <v>682</v>
      </c>
      <c r="L684" s="36">
        <f t="shared" ca="1" si="175"/>
        <v>653</v>
      </c>
      <c r="M684" s="38">
        <f t="shared" ca="1" si="185"/>
        <v>9</v>
      </c>
      <c r="N684" s="38">
        <f t="shared" ca="1" si="186"/>
        <v>30</v>
      </c>
      <c r="O684" s="36">
        <f t="shared" ca="1" si="187"/>
        <v>0</v>
      </c>
      <c r="P684" s="36">
        <f t="shared" ca="1" si="188"/>
        <v>17</v>
      </c>
      <c r="Q684" s="36">
        <f t="shared" ca="1" si="189"/>
        <v>20</v>
      </c>
      <c r="R684" s="36">
        <f t="shared" ca="1" si="176"/>
        <v>326</v>
      </c>
      <c r="S684" s="36">
        <f t="shared" ca="1" si="177"/>
        <v>13</v>
      </c>
      <c r="T684" s="36">
        <f t="shared" ca="1" si="178"/>
        <v>7</v>
      </c>
      <c r="U684" s="36">
        <f t="shared" ca="1" si="174"/>
        <v>13</v>
      </c>
      <c r="V684" s="39"/>
      <c r="W684" s="38">
        <f t="shared" ca="1" si="180"/>
        <v>2</v>
      </c>
      <c r="X684" s="38">
        <f t="shared" ca="1" si="181"/>
        <v>0</v>
      </c>
      <c r="Y684" s="38">
        <f t="shared" ca="1" si="183"/>
        <v>1</v>
      </c>
      <c r="Z684" s="38">
        <f t="shared" ca="1" si="182"/>
        <v>9</v>
      </c>
      <c r="AA684" s="38"/>
      <c r="AB684" s="36" t="str">
        <f t="shared" ca="1" si="179"/>
        <v>Rutas_Habituales_MTN</v>
      </c>
      <c r="AC684" t="str">
        <f ca="1">SUBSTITUTE(OFFSET('Todas paradas'!K$1,R684+W684-1,0),"/","_")</f>
        <v>Ruta 16_20</v>
      </c>
      <c r="AD684" t="str">
        <f ca="1">IF(X684,OFFSET('Todas paradas'!L$1,R684+W684-1,0),OFFSET('Todas paradas'!Q$1,R684+W684-1,0))</f>
        <v>Camino del Pilón, nº 135 (Pd. Bus)</v>
      </c>
      <c r="AE684" s="36" t="str">
        <f ca="1">IF(X684,OFFSET('Todas paradas'!M$1,R684+W684-1,0),"")</f>
        <v/>
      </c>
      <c r="AF684" s="36" t="str">
        <f ca="1">IF(X684,OFFSET('Todas paradas'!N$1,R684+W684-1,0),"")</f>
        <v/>
      </c>
      <c r="AG684" s="36" t="str">
        <f ca="1">IF(X684,OFFSET('Todas paradas'!O$1,R684+W684-1,0),"")</f>
        <v/>
      </c>
      <c r="AH684" s="36" t="str">
        <f ca="1">IF(X684,OFFSET('Todas paradas'!P$1,R684+W684-1,0),"")</f>
        <v/>
      </c>
    </row>
    <row r="685" spans="11:34" x14ac:dyDescent="0.25">
      <c r="K685" s="36">
        <f t="shared" si="184"/>
        <v>683</v>
      </c>
      <c r="L685" s="36">
        <f t="shared" ca="1" si="175"/>
        <v>654</v>
      </c>
      <c r="M685" s="38">
        <f t="shared" ca="1" si="185"/>
        <v>10</v>
      </c>
      <c r="N685" s="38">
        <f t="shared" ca="1" si="186"/>
        <v>30</v>
      </c>
      <c r="O685" s="36">
        <f t="shared" ca="1" si="187"/>
        <v>0</v>
      </c>
      <c r="P685" s="36">
        <f t="shared" ca="1" si="188"/>
        <v>17</v>
      </c>
      <c r="Q685" s="36">
        <f t="shared" ca="1" si="189"/>
        <v>20</v>
      </c>
      <c r="R685" s="36">
        <f t="shared" ca="1" si="176"/>
        <v>326</v>
      </c>
      <c r="S685" s="36">
        <f t="shared" ca="1" si="177"/>
        <v>13</v>
      </c>
      <c r="T685" s="36">
        <f t="shared" ca="1" si="178"/>
        <v>7</v>
      </c>
      <c r="U685" s="36">
        <f t="shared" ref="U685:U748" ca="1" si="190">OFFSET($H$2,1+N685,0)</f>
        <v>13</v>
      </c>
      <c r="V685" s="39"/>
      <c r="W685" s="38">
        <f t="shared" ca="1" si="180"/>
        <v>3</v>
      </c>
      <c r="X685" s="38">
        <f t="shared" ca="1" si="181"/>
        <v>0</v>
      </c>
      <c r="Y685" s="38">
        <f t="shared" ca="1" si="183"/>
        <v>1</v>
      </c>
      <c r="Z685" s="38">
        <f t="shared" ca="1" si="182"/>
        <v>10</v>
      </c>
      <c r="AA685" s="38"/>
      <c r="AB685" s="36" t="str">
        <f t="shared" ca="1" si="179"/>
        <v>Rutas_Habituales_MTN</v>
      </c>
      <c r="AC685" t="str">
        <f ca="1">SUBSTITUTE(OFFSET('Todas paradas'!K$1,R685+W685-1,0),"/","_")</f>
        <v>Ruta 16_20</v>
      </c>
      <c r="AD685" t="str">
        <f ca="1">IF(X685,OFFSET('Todas paradas'!L$1,R685+W685-1,0),OFFSET('Todas paradas'!Q$1,R685+W685-1,0))</f>
        <v>Lagos de Coronas ( nº 14 - Pd. Bus)</v>
      </c>
      <c r="AE685" s="36" t="str">
        <f ca="1">IF(X685,OFFSET('Todas paradas'!M$1,R685+W685-1,0),"")</f>
        <v/>
      </c>
      <c r="AF685" s="36" t="str">
        <f ca="1">IF(X685,OFFSET('Todas paradas'!N$1,R685+W685-1,0),"")</f>
        <v/>
      </c>
      <c r="AG685" s="36" t="str">
        <f ca="1">IF(X685,OFFSET('Todas paradas'!O$1,R685+W685-1,0),"")</f>
        <v/>
      </c>
      <c r="AH685" s="36" t="str">
        <f ca="1">IF(X685,OFFSET('Todas paradas'!P$1,R685+W685-1,0),"")</f>
        <v/>
      </c>
    </row>
    <row r="686" spans="11:34" x14ac:dyDescent="0.25">
      <c r="K686" s="36">
        <f t="shared" si="184"/>
        <v>684</v>
      </c>
      <c r="L686" s="36">
        <f t="shared" ca="1" si="175"/>
        <v>655</v>
      </c>
      <c r="M686" s="38">
        <f t="shared" ca="1" si="185"/>
        <v>11</v>
      </c>
      <c r="N686" s="38">
        <f t="shared" ca="1" si="186"/>
        <v>30</v>
      </c>
      <c r="O686" s="36">
        <f t="shared" ca="1" si="187"/>
        <v>0</v>
      </c>
      <c r="P686" s="36">
        <f t="shared" ca="1" si="188"/>
        <v>17</v>
      </c>
      <c r="Q686" s="36">
        <f t="shared" ca="1" si="189"/>
        <v>20</v>
      </c>
      <c r="R686" s="36">
        <f t="shared" ca="1" si="176"/>
        <v>326</v>
      </c>
      <c r="S686" s="36">
        <f t="shared" ca="1" si="177"/>
        <v>13</v>
      </c>
      <c r="T686" s="36">
        <f t="shared" ca="1" si="178"/>
        <v>7</v>
      </c>
      <c r="U686" s="36">
        <f t="shared" ca="1" si="190"/>
        <v>13</v>
      </c>
      <c r="V686" s="39"/>
      <c r="W686" s="38">
        <f t="shared" ca="1" si="180"/>
        <v>4</v>
      </c>
      <c r="X686" s="38">
        <f t="shared" ca="1" si="181"/>
        <v>0</v>
      </c>
      <c r="Y686" s="38">
        <f t="shared" ca="1" si="183"/>
        <v>1</v>
      </c>
      <c r="Z686" s="38">
        <f t="shared" ca="1" si="182"/>
        <v>11</v>
      </c>
      <c r="AA686" s="38"/>
      <c r="AB686" s="36" t="str">
        <f t="shared" ca="1" si="179"/>
        <v>Rutas_Habituales_MTN</v>
      </c>
      <c r="AC686" t="str">
        <f ca="1">SUBSTITUTE(OFFSET('Todas paradas'!K$1,R686+W686-1,0),"/","_")</f>
        <v>Ruta 16_20</v>
      </c>
      <c r="AD686" t="str">
        <f ca="1">IF(X686,OFFSET('Todas paradas'!L$1,R686+W686-1,0),OFFSET('Todas paradas'!Q$1,R686+W686-1,0))</f>
        <v>Lagos de Coronas (frente nº 39 - Pd. Bus)</v>
      </c>
      <c r="AE686" s="36" t="str">
        <f ca="1">IF(X686,OFFSET('Todas paradas'!M$1,R686+W686-1,0),"")</f>
        <v/>
      </c>
      <c r="AF686" s="36" t="str">
        <f ca="1">IF(X686,OFFSET('Todas paradas'!N$1,R686+W686-1,0),"")</f>
        <v/>
      </c>
      <c r="AG686" s="36" t="str">
        <f ca="1">IF(X686,OFFSET('Todas paradas'!O$1,R686+W686-1,0),"")</f>
        <v/>
      </c>
      <c r="AH686" s="36" t="str">
        <f ca="1">IF(X686,OFFSET('Todas paradas'!P$1,R686+W686-1,0),"")</f>
        <v/>
      </c>
    </row>
    <row r="687" spans="11:34" x14ac:dyDescent="0.25">
      <c r="K687" s="36">
        <f t="shared" si="184"/>
        <v>685</v>
      </c>
      <c r="L687" s="36">
        <f t="shared" ca="1" si="175"/>
        <v>656</v>
      </c>
      <c r="M687" s="38">
        <f t="shared" ca="1" si="185"/>
        <v>12</v>
      </c>
      <c r="N687" s="38">
        <f t="shared" ca="1" si="186"/>
        <v>30</v>
      </c>
      <c r="O687" s="36">
        <f t="shared" ca="1" si="187"/>
        <v>0</v>
      </c>
      <c r="P687" s="36">
        <f t="shared" ca="1" si="188"/>
        <v>17</v>
      </c>
      <c r="Q687" s="36">
        <f t="shared" ca="1" si="189"/>
        <v>20</v>
      </c>
      <c r="R687" s="36">
        <f t="shared" ca="1" si="176"/>
        <v>326</v>
      </c>
      <c r="S687" s="36">
        <f t="shared" ca="1" si="177"/>
        <v>13</v>
      </c>
      <c r="T687" s="36">
        <f t="shared" ca="1" si="178"/>
        <v>7</v>
      </c>
      <c r="U687" s="36">
        <f t="shared" ca="1" si="190"/>
        <v>13</v>
      </c>
      <c r="V687" s="39"/>
      <c r="W687" s="38">
        <f t="shared" ca="1" si="180"/>
        <v>5</v>
      </c>
      <c r="X687" s="38">
        <f t="shared" ca="1" si="181"/>
        <v>0</v>
      </c>
      <c r="Y687" s="38">
        <f t="shared" ca="1" si="183"/>
        <v>1</v>
      </c>
      <c r="Z687" s="38">
        <f t="shared" ca="1" si="182"/>
        <v>12</v>
      </c>
      <c r="AA687" s="38"/>
      <c r="AB687" s="36" t="str">
        <f t="shared" ca="1" si="179"/>
        <v>Rutas_Habituales_MTN</v>
      </c>
      <c r="AC687" t="str">
        <f ca="1">SUBSTITUTE(OFFSET('Todas paradas'!K$1,R687+W687-1,0),"/","_")</f>
        <v>Ruta 16_20</v>
      </c>
      <c r="AD687" t="str">
        <f ca="1">IF(X687,OFFSET('Todas paradas'!L$1,R687+W687-1,0),OFFSET('Todas paradas'!Q$1,R687+W687-1,0))</f>
        <v>Avda. Fca. Millán Serrano, 31-35 (frente C/M.A. Blanco)</v>
      </c>
      <c r="AE687" s="36" t="str">
        <f ca="1">IF(X687,OFFSET('Todas paradas'!M$1,R687+W687-1,0),"")</f>
        <v/>
      </c>
      <c r="AF687" s="36" t="str">
        <f ca="1">IF(X687,OFFSET('Todas paradas'!N$1,R687+W687-1,0),"")</f>
        <v/>
      </c>
      <c r="AG687" s="36" t="str">
        <f ca="1">IF(X687,OFFSET('Todas paradas'!O$1,R687+W687-1,0),"")</f>
        <v/>
      </c>
      <c r="AH687" s="36" t="str">
        <f ca="1">IF(X687,OFFSET('Todas paradas'!P$1,R687+W687-1,0),"")</f>
        <v/>
      </c>
    </row>
    <row r="688" spans="11:34" x14ac:dyDescent="0.25">
      <c r="K688" s="36">
        <f t="shared" si="184"/>
        <v>686</v>
      </c>
      <c r="L688" s="36">
        <f t="shared" ca="1" si="175"/>
        <v>657</v>
      </c>
      <c r="M688" s="38">
        <f t="shared" ca="1" si="185"/>
        <v>13</v>
      </c>
      <c r="N688" s="38">
        <f t="shared" ca="1" si="186"/>
        <v>30</v>
      </c>
      <c r="O688" s="36">
        <f t="shared" ca="1" si="187"/>
        <v>1</v>
      </c>
      <c r="P688" s="36">
        <f t="shared" ca="1" si="188"/>
        <v>17</v>
      </c>
      <c r="Q688" s="36">
        <f t="shared" ca="1" si="189"/>
        <v>20</v>
      </c>
      <c r="R688" s="36">
        <f t="shared" ca="1" si="176"/>
        <v>326</v>
      </c>
      <c r="S688" s="36">
        <f t="shared" ca="1" si="177"/>
        <v>13</v>
      </c>
      <c r="T688" s="36">
        <f t="shared" ca="1" si="178"/>
        <v>7</v>
      </c>
      <c r="U688" s="36">
        <f t="shared" ca="1" si="190"/>
        <v>13</v>
      </c>
      <c r="V688" s="39"/>
      <c r="W688" s="38">
        <f t="shared" ca="1" si="180"/>
        <v>6</v>
      </c>
      <c r="X688" s="38">
        <f t="shared" ca="1" si="181"/>
        <v>0</v>
      </c>
      <c r="Y688" s="38">
        <f t="shared" ca="1" si="183"/>
        <v>1</v>
      </c>
      <c r="Z688" s="38">
        <f t="shared" ca="1" si="182"/>
        <v>13</v>
      </c>
      <c r="AA688" s="38"/>
      <c r="AB688" s="36" t="str">
        <f t="shared" ca="1" si="179"/>
        <v>Rutas_Habituales_MTN</v>
      </c>
      <c r="AC688" t="str">
        <f ca="1">SUBSTITUTE(OFFSET('Todas paradas'!K$1,R688+W688-1,0),"/","_")</f>
        <v>Ruta 16_20</v>
      </c>
      <c r="AD688" t="str">
        <f ca="1">IF(X688,OFFSET('Todas paradas'!L$1,R688+W688-1,0),OFFSET('Todas paradas'!Q$1,R688+W688-1,0))</f>
        <v>C/ Orión, nº 8 (Pd. Bus)</v>
      </c>
      <c r="AE688" s="36" t="str">
        <f ca="1">IF(X688,OFFSET('Todas paradas'!M$1,R688+W688-1,0),"")</f>
        <v/>
      </c>
      <c r="AF688" s="36" t="str">
        <f ca="1">IF(X688,OFFSET('Todas paradas'!N$1,R688+W688-1,0),"")</f>
        <v/>
      </c>
      <c r="AG688" s="36" t="str">
        <f ca="1">IF(X688,OFFSET('Todas paradas'!O$1,R688+W688-1,0),"")</f>
        <v/>
      </c>
      <c r="AH688" s="36" t="str">
        <f ca="1">IF(X688,OFFSET('Todas paradas'!P$1,R688+W688-1,0),"")</f>
        <v/>
      </c>
    </row>
    <row r="689" spans="11:34" x14ac:dyDescent="0.25">
      <c r="K689" s="36">
        <f t="shared" si="184"/>
        <v>687</v>
      </c>
      <c r="L689" s="36">
        <f t="shared" ca="1" si="175"/>
        <v>657</v>
      </c>
      <c r="M689" s="38">
        <f t="shared" ca="1" si="185"/>
        <v>1</v>
      </c>
      <c r="N689" s="38">
        <f t="shared" ca="1" si="186"/>
        <v>31</v>
      </c>
      <c r="O689" s="36">
        <f t="shared" ca="1" si="187"/>
        <v>0</v>
      </c>
      <c r="P689" s="36">
        <f t="shared" ca="1" si="188"/>
        <v>18</v>
      </c>
      <c r="Q689" s="36">
        <f t="shared" ca="1" si="189"/>
        <v>20</v>
      </c>
      <c r="R689" s="36">
        <f t="shared" ca="1" si="176"/>
        <v>333</v>
      </c>
      <c r="S689" s="36">
        <f t="shared" ca="1" si="177"/>
        <v>27</v>
      </c>
      <c r="T689" s="36">
        <f t="shared" ca="1" si="178"/>
        <v>14</v>
      </c>
      <c r="U689" s="36">
        <f t="shared" ca="1" si="190"/>
        <v>7</v>
      </c>
      <c r="V689" s="39"/>
      <c r="W689" s="38">
        <f t="shared" ca="1" si="180"/>
        <v>0</v>
      </c>
      <c r="X689" s="38">
        <f t="shared" ca="1" si="181"/>
        <v>1</v>
      </c>
      <c r="Y689" s="38">
        <f t="shared" ca="1" si="183"/>
        <v>0</v>
      </c>
      <c r="Z689" s="38">
        <f t="shared" ca="1" si="182"/>
        <v>1</v>
      </c>
      <c r="AA689" s="38"/>
      <c r="AB689" s="36" t="str">
        <f t="shared" ca="1" si="179"/>
        <v>Rutas_Habituales_MTN</v>
      </c>
      <c r="AC689" t="str">
        <f ca="1">SUBSTITUTE(OFFSET('Todas paradas'!K$1,R689+W689-1,0),"/","_")</f>
        <v>Ruta 17_20</v>
      </c>
      <c r="AD689" t="str">
        <f ca="1">IF(X689,OFFSET('Todas paradas'!L$1,R689+W689-1,0),OFFSET('Todas paradas'!Q$1,R689+W689-1,0))</f>
        <v>Ruta 17/20</v>
      </c>
      <c r="AE689" s="36" t="str">
        <f ca="1">IF(X689,OFFSET('Todas paradas'!M$1,R689+W689-1,0),"")</f>
        <v/>
      </c>
      <c r="AF689" s="36" t="str">
        <f ca="1">IF(X689,OFFSET('Todas paradas'!N$1,R689+W689-1,0),"")</f>
        <v/>
      </c>
      <c r="AG689" s="36" t="str">
        <f ca="1">IF(X689,OFFSET('Todas paradas'!O$1,R689+W689-1,0),"")</f>
        <v/>
      </c>
      <c r="AH689" s="36">
        <f ca="1">IF(X689,OFFSET('Todas paradas'!P$1,R689+W689-1,0),"")</f>
        <v>0</v>
      </c>
    </row>
    <row r="690" spans="11:34" x14ac:dyDescent="0.25">
      <c r="K690" s="36">
        <f t="shared" si="184"/>
        <v>688</v>
      </c>
      <c r="L690" s="36">
        <f t="shared" ca="1" si="175"/>
        <v>658</v>
      </c>
      <c r="M690" s="38">
        <f t="shared" ca="1" si="185"/>
        <v>2</v>
      </c>
      <c r="N690" s="38">
        <f t="shared" ca="1" si="186"/>
        <v>31</v>
      </c>
      <c r="O690" s="36">
        <f t="shared" ca="1" si="187"/>
        <v>0</v>
      </c>
      <c r="P690" s="36">
        <f t="shared" ca="1" si="188"/>
        <v>18</v>
      </c>
      <c r="Q690" s="36">
        <f t="shared" ca="1" si="189"/>
        <v>20</v>
      </c>
      <c r="R690" s="36">
        <f t="shared" ca="1" si="176"/>
        <v>333</v>
      </c>
      <c r="S690" s="36">
        <f t="shared" ca="1" si="177"/>
        <v>27</v>
      </c>
      <c r="T690" s="36">
        <f t="shared" ca="1" si="178"/>
        <v>14</v>
      </c>
      <c r="U690" s="36">
        <f t="shared" ca="1" si="190"/>
        <v>7</v>
      </c>
      <c r="V690" s="39"/>
      <c r="W690" s="38">
        <f t="shared" ca="1" si="180"/>
        <v>1</v>
      </c>
      <c r="X690" s="38">
        <f t="shared" ca="1" si="181"/>
        <v>1</v>
      </c>
      <c r="Y690" s="38">
        <f t="shared" ca="1" si="183"/>
        <v>0</v>
      </c>
      <c r="Z690" s="38">
        <f t="shared" ca="1" si="182"/>
        <v>2</v>
      </c>
      <c r="AA690" s="38"/>
      <c r="AB690" s="36" t="str">
        <f t="shared" ca="1" si="179"/>
        <v>Rutas_Habituales_MTN</v>
      </c>
      <c r="AC690" t="str">
        <f ca="1">SUBSTITUTE(OFFSET('Todas paradas'!K$1,R690+W690-1,0),"/","_")</f>
        <v>Ruta 17_20</v>
      </c>
      <c r="AD690" t="str">
        <f ca="1">IF(X690,OFFSET('Todas paradas'!L$1,R690+W690-1,0),OFFSET('Todas paradas'!Q$1,R690+W690-1,0))</f>
        <v>Avd. Cañones de Zaragoza (esq. Avd. El cierzo)</v>
      </c>
      <c r="AE690" s="36" t="str">
        <f ca="1">IF(X690,OFFSET('Todas paradas'!M$1,R690+W690-1,0),"")</f>
        <v>04:46</v>
      </c>
      <c r="AF690" s="36" t="str">
        <f ca="1">IF(X690,OFFSET('Todas paradas'!N$1,R690+W690-1,0),"")</f>
        <v>12:41</v>
      </c>
      <c r="AG690" s="36" t="str">
        <f ca="1">IF(X690,OFFSET('Todas paradas'!O$1,R690+W690-1,0),"")</f>
        <v>20:43</v>
      </c>
      <c r="AH690" s="36">
        <f ca="1">IF(X690,OFFSET('Todas paradas'!P$1,R690+W690-1,0),"")</f>
        <v>0</v>
      </c>
    </row>
    <row r="691" spans="11:34" x14ac:dyDescent="0.25">
      <c r="K691" s="36">
        <f t="shared" si="184"/>
        <v>689</v>
      </c>
      <c r="L691" s="36">
        <f t="shared" ca="1" si="175"/>
        <v>659</v>
      </c>
      <c r="M691" s="38">
        <f t="shared" ca="1" si="185"/>
        <v>3</v>
      </c>
      <c r="N691" s="38">
        <f t="shared" ca="1" si="186"/>
        <v>31</v>
      </c>
      <c r="O691" s="36">
        <f t="shared" ca="1" si="187"/>
        <v>0</v>
      </c>
      <c r="P691" s="36">
        <f t="shared" ca="1" si="188"/>
        <v>18</v>
      </c>
      <c r="Q691" s="36">
        <f t="shared" ca="1" si="189"/>
        <v>20</v>
      </c>
      <c r="R691" s="36">
        <f t="shared" ca="1" si="176"/>
        <v>333</v>
      </c>
      <c r="S691" s="36">
        <f t="shared" ca="1" si="177"/>
        <v>27</v>
      </c>
      <c r="T691" s="36">
        <f t="shared" ca="1" si="178"/>
        <v>14</v>
      </c>
      <c r="U691" s="36">
        <f t="shared" ca="1" si="190"/>
        <v>7</v>
      </c>
      <c r="V691" s="39"/>
      <c r="W691" s="38">
        <f t="shared" ca="1" si="180"/>
        <v>2</v>
      </c>
      <c r="X691" s="38">
        <f t="shared" ca="1" si="181"/>
        <v>1</v>
      </c>
      <c r="Y691" s="38">
        <f t="shared" ca="1" si="183"/>
        <v>0</v>
      </c>
      <c r="Z691" s="38">
        <f t="shared" ca="1" si="182"/>
        <v>3</v>
      </c>
      <c r="AA691" s="38"/>
      <c r="AB691" s="36" t="str">
        <f t="shared" ca="1" si="179"/>
        <v>Rutas_Habituales_MTN</v>
      </c>
      <c r="AC691" t="str">
        <f ca="1">SUBSTITUTE(OFFSET('Todas paradas'!K$1,R691+W691-1,0),"/","_")</f>
        <v>Ruta 17_20</v>
      </c>
      <c r="AD691" t="str">
        <f ca="1">IF(X691,OFFSET('Todas paradas'!L$1,R691+W691-1,0),OFFSET('Todas paradas'!Q$1,R691+W691-1,0))</f>
        <v>Paseo de Los Arqueros (esq. Peña Telera)</v>
      </c>
      <c r="AE691" s="36" t="str">
        <f ca="1">IF(X691,OFFSET('Todas paradas'!M$1,R691+W691-1,0),"")</f>
        <v>04:47</v>
      </c>
      <c r="AF691" s="36" t="str">
        <f ca="1">IF(X691,OFFSET('Todas paradas'!N$1,R691+W691-1,0),"")</f>
        <v>12:42</v>
      </c>
      <c r="AG691" s="36" t="str">
        <f ca="1">IF(X691,OFFSET('Todas paradas'!O$1,R691+W691-1,0),"")</f>
        <v>20:44</v>
      </c>
      <c r="AH691" s="36">
        <f ca="1">IF(X691,OFFSET('Todas paradas'!P$1,R691+W691-1,0),"")</f>
        <v>0</v>
      </c>
    </row>
    <row r="692" spans="11:34" x14ac:dyDescent="0.25">
      <c r="K692" s="36">
        <f t="shared" si="184"/>
        <v>690</v>
      </c>
      <c r="L692" s="36">
        <f t="shared" ca="1" si="175"/>
        <v>660</v>
      </c>
      <c r="M692" s="38">
        <f t="shared" ca="1" si="185"/>
        <v>4</v>
      </c>
      <c r="N692" s="38">
        <f t="shared" ca="1" si="186"/>
        <v>31</v>
      </c>
      <c r="O692" s="36">
        <f t="shared" ca="1" si="187"/>
        <v>0</v>
      </c>
      <c r="P692" s="36">
        <f t="shared" ca="1" si="188"/>
        <v>18</v>
      </c>
      <c r="Q692" s="36">
        <f t="shared" ca="1" si="189"/>
        <v>20</v>
      </c>
      <c r="R692" s="36">
        <f t="shared" ca="1" si="176"/>
        <v>333</v>
      </c>
      <c r="S692" s="36">
        <f t="shared" ca="1" si="177"/>
        <v>27</v>
      </c>
      <c r="T692" s="36">
        <f t="shared" ca="1" si="178"/>
        <v>14</v>
      </c>
      <c r="U692" s="36">
        <f t="shared" ca="1" si="190"/>
        <v>7</v>
      </c>
      <c r="V692" s="39"/>
      <c r="W692" s="38">
        <f t="shared" ca="1" si="180"/>
        <v>3</v>
      </c>
      <c r="X692" s="38">
        <f t="shared" ca="1" si="181"/>
        <v>1</v>
      </c>
      <c r="Y692" s="38">
        <f t="shared" ca="1" si="183"/>
        <v>0</v>
      </c>
      <c r="Z692" s="38">
        <f t="shared" ca="1" si="182"/>
        <v>4</v>
      </c>
      <c r="AA692" s="38"/>
      <c r="AB692" s="36" t="str">
        <f t="shared" ca="1" si="179"/>
        <v>Rutas_Habituales_MTN</v>
      </c>
      <c r="AC692" t="str">
        <f ca="1">SUBSTITUTE(OFFSET('Todas paradas'!K$1,R692+W692-1,0),"/","_")</f>
        <v>Ruta 17_20</v>
      </c>
      <c r="AD692" t="str">
        <f ca="1">IF(X692,OFFSET('Todas paradas'!L$1,R692+W692-1,0),OFFSET('Todas paradas'!Q$1,R692+W692-1,0))</f>
        <v>C/ Salomón y la Reina de Saba, nº 36</v>
      </c>
      <c r="AE692" s="36" t="str">
        <f ca="1">IF(X692,OFFSET('Todas paradas'!M$1,R692+W692-1,0),"")</f>
        <v>04:48</v>
      </c>
      <c r="AF692" s="36" t="str">
        <f ca="1">IF(X692,OFFSET('Todas paradas'!N$1,R692+W692-1,0),"")</f>
        <v>12:43</v>
      </c>
      <c r="AG692" s="36" t="str">
        <f ca="1">IF(X692,OFFSET('Todas paradas'!O$1,R692+W692-1,0),"")</f>
        <v>20:45</v>
      </c>
      <c r="AH692" s="36">
        <f ca="1">IF(X692,OFFSET('Todas paradas'!P$1,R692+W692-1,0),"")</f>
        <v>0</v>
      </c>
    </row>
    <row r="693" spans="11:34" x14ac:dyDescent="0.25">
      <c r="K693" s="36">
        <f t="shared" si="184"/>
        <v>691</v>
      </c>
      <c r="L693" s="36">
        <f t="shared" ca="1" si="175"/>
        <v>661</v>
      </c>
      <c r="M693" s="38">
        <f t="shared" ca="1" si="185"/>
        <v>5</v>
      </c>
      <c r="N693" s="38">
        <f t="shared" ca="1" si="186"/>
        <v>31</v>
      </c>
      <c r="O693" s="36">
        <f t="shared" ca="1" si="187"/>
        <v>0</v>
      </c>
      <c r="P693" s="36">
        <f t="shared" ca="1" si="188"/>
        <v>18</v>
      </c>
      <c r="Q693" s="36">
        <f t="shared" ca="1" si="189"/>
        <v>20</v>
      </c>
      <c r="R693" s="36">
        <f t="shared" ca="1" si="176"/>
        <v>333</v>
      </c>
      <c r="S693" s="36">
        <f t="shared" ca="1" si="177"/>
        <v>27</v>
      </c>
      <c r="T693" s="36">
        <f t="shared" ca="1" si="178"/>
        <v>14</v>
      </c>
      <c r="U693" s="36">
        <f t="shared" ca="1" si="190"/>
        <v>7</v>
      </c>
      <c r="V693" s="39"/>
      <c r="W693" s="38">
        <f t="shared" ca="1" si="180"/>
        <v>4</v>
      </c>
      <c r="X693" s="38">
        <f t="shared" ca="1" si="181"/>
        <v>1</v>
      </c>
      <c r="Y693" s="38">
        <f t="shared" ca="1" si="183"/>
        <v>0</v>
      </c>
      <c r="Z693" s="38">
        <f t="shared" ca="1" si="182"/>
        <v>5</v>
      </c>
      <c r="AA693" s="38"/>
      <c r="AB693" s="36" t="str">
        <f t="shared" ca="1" si="179"/>
        <v>Rutas_Habituales_MTN</v>
      </c>
      <c r="AC693" t="str">
        <f ca="1">SUBSTITUTE(OFFSET('Todas paradas'!K$1,R693+W693-1,0),"/","_")</f>
        <v>Ruta 17_20</v>
      </c>
      <c r="AD693" t="str">
        <f ca="1">IF(X693,OFFSET('Todas paradas'!L$1,R693+W693-1,0),OFFSET('Todas paradas'!Q$1,R693+W693-1,0))</f>
        <v>Avd. Casablanca (frente nº 26 - Telepizza)</v>
      </c>
      <c r="AE693" s="36" t="str">
        <f ca="1">IF(X693,OFFSET('Todas paradas'!M$1,R693+W693-1,0),"")</f>
        <v>04:50</v>
      </c>
      <c r="AF693" s="36" t="str">
        <f ca="1">IF(X693,OFFSET('Todas paradas'!N$1,R693+W693-1,0),"")</f>
        <v>12:45</v>
      </c>
      <c r="AG693" s="36" t="str">
        <f ca="1">IF(X693,OFFSET('Todas paradas'!O$1,R693+W693-1,0),"")</f>
        <v>20:47</v>
      </c>
      <c r="AH693" s="36">
        <f ca="1">IF(X693,OFFSET('Todas paradas'!P$1,R693+W693-1,0),"")</f>
        <v>0</v>
      </c>
    </row>
    <row r="694" spans="11:34" x14ac:dyDescent="0.25">
      <c r="K694" s="36">
        <f t="shared" si="184"/>
        <v>692</v>
      </c>
      <c r="L694" s="36">
        <f t="shared" ca="1" si="175"/>
        <v>662</v>
      </c>
      <c r="M694" s="38">
        <f t="shared" ca="1" si="185"/>
        <v>6</v>
      </c>
      <c r="N694" s="38">
        <f t="shared" ca="1" si="186"/>
        <v>31</v>
      </c>
      <c r="O694" s="36">
        <f t="shared" ca="1" si="187"/>
        <v>0</v>
      </c>
      <c r="P694" s="36">
        <f t="shared" ca="1" si="188"/>
        <v>18</v>
      </c>
      <c r="Q694" s="36">
        <f t="shared" ca="1" si="189"/>
        <v>20</v>
      </c>
      <c r="R694" s="36">
        <f t="shared" ca="1" si="176"/>
        <v>333</v>
      </c>
      <c r="S694" s="36">
        <f t="shared" ca="1" si="177"/>
        <v>27</v>
      </c>
      <c r="T694" s="36">
        <f t="shared" ca="1" si="178"/>
        <v>14</v>
      </c>
      <c r="U694" s="36">
        <f t="shared" ca="1" si="190"/>
        <v>7</v>
      </c>
      <c r="V694" s="39"/>
      <c r="W694" s="38">
        <f t="shared" ca="1" si="180"/>
        <v>5</v>
      </c>
      <c r="X694" s="38">
        <f t="shared" ca="1" si="181"/>
        <v>1</v>
      </c>
      <c r="Y694" s="38">
        <f t="shared" ca="1" si="183"/>
        <v>0</v>
      </c>
      <c r="Z694" s="38">
        <f t="shared" ca="1" si="182"/>
        <v>6</v>
      </c>
      <c r="AA694" s="38"/>
      <c r="AB694" s="36" t="str">
        <f t="shared" ca="1" si="179"/>
        <v>Rutas_Habituales_MTN</v>
      </c>
      <c r="AC694" t="str">
        <f ca="1">SUBSTITUTE(OFFSET('Todas paradas'!K$1,R694+W694-1,0),"/","_")</f>
        <v>Ruta 17_20</v>
      </c>
      <c r="AD694" t="str">
        <f ca="1">IF(X694,OFFSET('Todas paradas'!L$1,R694+W694-1,0),OFFSET('Todas paradas'!Q$1,R694+W694-1,0))</f>
        <v>C/ Viridiana, nº 26 (Pd. Bus)</v>
      </c>
      <c r="AE694" s="36" t="str">
        <f ca="1">IF(X694,OFFSET('Todas paradas'!M$1,R694+W694-1,0),"")</f>
        <v>04:56</v>
      </c>
      <c r="AF694" s="36" t="str">
        <f ca="1">IF(X694,OFFSET('Todas paradas'!N$1,R694+W694-1,0),"")</f>
        <v>12:51</v>
      </c>
      <c r="AG694" s="36" t="str">
        <f ca="1">IF(X694,OFFSET('Todas paradas'!O$1,R694+W694-1,0),"")</f>
        <v>20:53</v>
      </c>
      <c r="AH694" s="36">
        <f ca="1">IF(X694,OFFSET('Todas paradas'!P$1,R694+W694-1,0),"")</f>
        <v>0</v>
      </c>
    </row>
    <row r="695" spans="11:34" x14ac:dyDescent="0.25">
      <c r="K695" s="36">
        <f t="shared" si="184"/>
        <v>693</v>
      </c>
      <c r="L695" s="36">
        <f t="shared" ca="1" si="175"/>
        <v>663</v>
      </c>
      <c r="M695" s="38">
        <f t="shared" ca="1" si="185"/>
        <v>7</v>
      </c>
      <c r="N695" s="38">
        <f t="shared" ca="1" si="186"/>
        <v>31</v>
      </c>
      <c r="O695" s="36">
        <f t="shared" ca="1" si="187"/>
        <v>0</v>
      </c>
      <c r="P695" s="36">
        <f t="shared" ca="1" si="188"/>
        <v>18</v>
      </c>
      <c r="Q695" s="36">
        <f t="shared" ca="1" si="189"/>
        <v>20</v>
      </c>
      <c r="R695" s="36">
        <f t="shared" ca="1" si="176"/>
        <v>333</v>
      </c>
      <c r="S695" s="36">
        <f t="shared" ca="1" si="177"/>
        <v>27</v>
      </c>
      <c r="T695" s="36">
        <f t="shared" ca="1" si="178"/>
        <v>14</v>
      </c>
      <c r="U695" s="36">
        <f t="shared" ca="1" si="190"/>
        <v>7</v>
      </c>
      <c r="V695" s="39"/>
      <c r="W695" s="38">
        <f t="shared" ca="1" si="180"/>
        <v>6</v>
      </c>
      <c r="X695" s="38">
        <f t="shared" ca="1" si="181"/>
        <v>1</v>
      </c>
      <c r="Y695" s="38">
        <f t="shared" ca="1" si="183"/>
        <v>0</v>
      </c>
      <c r="Z695" s="38">
        <f t="shared" ca="1" si="182"/>
        <v>7</v>
      </c>
      <c r="AA695" s="38"/>
      <c r="AB695" s="36" t="str">
        <f t="shared" ca="1" si="179"/>
        <v>Rutas_Habituales_MTN</v>
      </c>
      <c r="AC695" t="str">
        <f ca="1">SUBSTITUTE(OFFSET('Todas paradas'!K$1,R695+W695-1,0),"/","_")</f>
        <v>Ruta 17_20</v>
      </c>
      <c r="AD695" t="str">
        <f ca="1">IF(X695,OFFSET('Todas paradas'!L$1,R695+W695-1,0),OFFSET('Todas paradas'!Q$1,R695+W695-1,0))</f>
        <v>Paseo de los Olvidados, nº 49 (Pd. Bus)</v>
      </c>
      <c r="AE695" s="36" t="str">
        <f ca="1">IF(X695,OFFSET('Todas paradas'!M$1,R695+W695-1,0),"")</f>
        <v>04:57</v>
      </c>
      <c r="AF695" s="36" t="str">
        <f ca="1">IF(X695,OFFSET('Todas paradas'!N$1,R695+W695-1,0),"")</f>
        <v>12:52</v>
      </c>
      <c r="AG695" s="36" t="str">
        <f ca="1">IF(X695,OFFSET('Todas paradas'!O$1,R695+W695-1,0),"")</f>
        <v>20:54</v>
      </c>
      <c r="AH695" s="36">
        <f ca="1">IF(X695,OFFSET('Todas paradas'!P$1,R695+W695-1,0),"")</f>
        <v>0</v>
      </c>
    </row>
    <row r="696" spans="11:34" x14ac:dyDescent="0.25">
      <c r="K696" s="36">
        <f t="shared" si="184"/>
        <v>694</v>
      </c>
      <c r="L696" s="36">
        <f t="shared" ca="1" si="175"/>
        <v>664</v>
      </c>
      <c r="M696" s="38">
        <f t="shared" ca="1" si="185"/>
        <v>8</v>
      </c>
      <c r="N696" s="38">
        <f t="shared" ca="1" si="186"/>
        <v>31</v>
      </c>
      <c r="O696" s="36">
        <f t="shared" ca="1" si="187"/>
        <v>0</v>
      </c>
      <c r="P696" s="36">
        <f t="shared" ca="1" si="188"/>
        <v>18</v>
      </c>
      <c r="Q696" s="36">
        <f t="shared" ca="1" si="189"/>
        <v>20</v>
      </c>
      <c r="R696" s="36">
        <f t="shared" ca="1" si="176"/>
        <v>333</v>
      </c>
      <c r="S696" s="36">
        <f t="shared" ca="1" si="177"/>
        <v>27</v>
      </c>
      <c r="T696" s="36">
        <f t="shared" ca="1" si="178"/>
        <v>14</v>
      </c>
      <c r="U696" s="36">
        <f t="shared" ca="1" si="190"/>
        <v>7</v>
      </c>
      <c r="V696" s="39"/>
      <c r="W696" s="38">
        <f t="shared" ca="1" si="180"/>
        <v>7</v>
      </c>
      <c r="X696" s="38">
        <f t="shared" ca="1" si="181"/>
        <v>1</v>
      </c>
      <c r="Y696" s="38">
        <f t="shared" ca="1" si="183"/>
        <v>0</v>
      </c>
      <c r="Z696" s="38">
        <f t="shared" ca="1" si="182"/>
        <v>8</v>
      </c>
      <c r="AA696" s="38"/>
      <c r="AB696" s="36" t="str">
        <f t="shared" ca="1" si="179"/>
        <v>Rutas_Habituales_MTN</v>
      </c>
      <c r="AC696" t="str">
        <f ca="1">SUBSTITUTE(OFFSET('Todas paradas'!K$1,R696+W696-1,0),"/","_")</f>
        <v>Ruta 17_20</v>
      </c>
      <c r="AD696" t="str">
        <f ca="1">IF(X696,OFFSET('Todas paradas'!L$1,R696+W696-1,0),OFFSET('Todas paradas'!Q$1,R696+W696-1,0))</f>
        <v>Paseo de los Olvidados, nº 23 (esq. Quimera del Oro)</v>
      </c>
      <c r="AE696" s="36" t="str">
        <f ca="1">IF(X696,OFFSET('Todas paradas'!M$1,R696+W696-1,0),"")</f>
        <v>04:58</v>
      </c>
      <c r="AF696" s="36" t="str">
        <f ca="1">IF(X696,OFFSET('Todas paradas'!N$1,R696+W696-1,0),"")</f>
        <v>12:53</v>
      </c>
      <c r="AG696" s="36" t="str">
        <f ca="1">IF(X696,OFFSET('Todas paradas'!O$1,R696+W696-1,0),"")</f>
        <v>20:55</v>
      </c>
      <c r="AH696" s="36">
        <f ca="1">IF(X696,OFFSET('Todas paradas'!P$1,R696+W696-1,0),"")</f>
        <v>0</v>
      </c>
    </row>
    <row r="697" spans="11:34" x14ac:dyDescent="0.25">
      <c r="K697" s="36">
        <f t="shared" si="184"/>
        <v>695</v>
      </c>
      <c r="L697" s="36">
        <f t="shared" ca="1" si="175"/>
        <v>665</v>
      </c>
      <c r="M697" s="38">
        <f t="shared" ca="1" si="185"/>
        <v>9</v>
      </c>
      <c r="N697" s="38">
        <f t="shared" ca="1" si="186"/>
        <v>31</v>
      </c>
      <c r="O697" s="36">
        <f t="shared" ca="1" si="187"/>
        <v>0</v>
      </c>
      <c r="P697" s="36">
        <f t="shared" ca="1" si="188"/>
        <v>18</v>
      </c>
      <c r="Q697" s="36">
        <f t="shared" ca="1" si="189"/>
        <v>20</v>
      </c>
      <c r="R697" s="36">
        <f t="shared" ca="1" si="176"/>
        <v>333</v>
      </c>
      <c r="S697" s="36">
        <f t="shared" ca="1" si="177"/>
        <v>27</v>
      </c>
      <c r="T697" s="36">
        <f t="shared" ca="1" si="178"/>
        <v>14</v>
      </c>
      <c r="U697" s="36">
        <f t="shared" ca="1" si="190"/>
        <v>7</v>
      </c>
      <c r="V697" s="39"/>
      <c r="W697" s="38">
        <f t="shared" ca="1" si="180"/>
        <v>8</v>
      </c>
      <c r="X697" s="38">
        <f t="shared" ca="1" si="181"/>
        <v>1</v>
      </c>
      <c r="Y697" s="38">
        <f t="shared" ca="1" si="183"/>
        <v>0</v>
      </c>
      <c r="Z697" s="38">
        <f t="shared" ca="1" si="182"/>
        <v>9</v>
      </c>
      <c r="AA697" s="38"/>
      <c r="AB697" s="36" t="str">
        <f t="shared" ca="1" si="179"/>
        <v>Rutas_Habituales_MTN</v>
      </c>
      <c r="AC697" t="str">
        <f ca="1">SUBSTITUTE(OFFSET('Todas paradas'!K$1,R697+W697-1,0),"/","_")</f>
        <v>Ruta 17_20</v>
      </c>
      <c r="AD697" t="str">
        <f ca="1">IF(X697,OFFSET('Todas paradas'!L$1,R697+W697-1,0),OFFSET('Todas paradas'!Q$1,R697+W697-1,0))</f>
        <v>Cantando bajo la lluvia (esq. Manhattan)</v>
      </c>
      <c r="AE697" s="36" t="str">
        <f ca="1">IF(X697,OFFSET('Todas paradas'!M$1,R697+W697-1,0),"")</f>
        <v>04:59</v>
      </c>
      <c r="AF697" s="36" t="str">
        <f ca="1">IF(X697,OFFSET('Todas paradas'!N$1,R697+W697-1,0),"")</f>
        <v>12:54</v>
      </c>
      <c r="AG697" s="36" t="str">
        <f ca="1">IF(X697,OFFSET('Todas paradas'!O$1,R697+W697-1,0),"")</f>
        <v>20:56</v>
      </c>
      <c r="AH697" s="36">
        <f ca="1">IF(X697,OFFSET('Todas paradas'!P$1,R697+W697-1,0),"")</f>
        <v>0</v>
      </c>
    </row>
    <row r="698" spans="11:34" x14ac:dyDescent="0.25">
      <c r="K698" s="36">
        <f t="shared" si="184"/>
        <v>696</v>
      </c>
      <c r="L698" s="36">
        <f t="shared" ca="1" si="175"/>
        <v>666</v>
      </c>
      <c r="M698" s="38">
        <f t="shared" ca="1" si="185"/>
        <v>10</v>
      </c>
      <c r="N698" s="38">
        <f t="shared" ca="1" si="186"/>
        <v>31</v>
      </c>
      <c r="O698" s="36">
        <f t="shared" ca="1" si="187"/>
        <v>0</v>
      </c>
      <c r="P698" s="36">
        <f t="shared" ca="1" si="188"/>
        <v>18</v>
      </c>
      <c r="Q698" s="36">
        <f t="shared" ca="1" si="189"/>
        <v>20</v>
      </c>
      <c r="R698" s="36">
        <f t="shared" ca="1" si="176"/>
        <v>333</v>
      </c>
      <c r="S698" s="36">
        <f t="shared" ca="1" si="177"/>
        <v>27</v>
      </c>
      <c r="T698" s="36">
        <f t="shared" ca="1" si="178"/>
        <v>14</v>
      </c>
      <c r="U698" s="36">
        <f t="shared" ca="1" si="190"/>
        <v>7</v>
      </c>
      <c r="V698" s="39"/>
      <c r="W698" s="38">
        <f t="shared" ca="1" si="180"/>
        <v>9</v>
      </c>
      <c r="X698" s="38">
        <f t="shared" ca="1" si="181"/>
        <v>1</v>
      </c>
      <c r="Y698" s="38">
        <f t="shared" ca="1" si="183"/>
        <v>0</v>
      </c>
      <c r="Z698" s="38">
        <f t="shared" ca="1" si="182"/>
        <v>10</v>
      </c>
      <c r="AA698" s="38"/>
      <c r="AB698" s="36" t="str">
        <f t="shared" ca="1" si="179"/>
        <v>Rutas_Habituales_MTN</v>
      </c>
      <c r="AC698" t="str">
        <f ca="1">SUBSTITUTE(OFFSET('Todas paradas'!K$1,R698+W698-1,0),"/","_")</f>
        <v>Ruta 17_20</v>
      </c>
      <c r="AD698" t="str">
        <f ca="1">IF(X698,OFFSET('Todas paradas'!L$1,R698+W698-1,0),OFFSET('Todas paradas'!Q$1,R698+W698-1,0))</f>
        <v>Cantando bajo la lluvia (esq. Lista de Schindler)</v>
      </c>
      <c r="AE698" s="36" t="str">
        <f ca="1">IF(X698,OFFSET('Todas paradas'!M$1,R698+W698-1,0),"")</f>
        <v>05:00</v>
      </c>
      <c r="AF698" s="36" t="str">
        <f ca="1">IF(X698,OFFSET('Todas paradas'!N$1,R698+W698-1,0),"")</f>
        <v>12:55</v>
      </c>
      <c r="AG698" s="36" t="str">
        <f ca="1">IF(X698,OFFSET('Todas paradas'!O$1,R698+W698-1,0),"")</f>
        <v>20:57</v>
      </c>
      <c r="AH698" s="36">
        <f ca="1">IF(X698,OFFSET('Todas paradas'!P$1,R698+W698-1,0),"")</f>
        <v>0</v>
      </c>
    </row>
    <row r="699" spans="11:34" x14ac:dyDescent="0.25">
      <c r="K699" s="36">
        <f t="shared" si="184"/>
        <v>697</v>
      </c>
      <c r="L699" s="36">
        <f t="shared" ca="1" si="175"/>
        <v>667</v>
      </c>
      <c r="M699" s="38">
        <f t="shared" ca="1" si="185"/>
        <v>11</v>
      </c>
      <c r="N699" s="38">
        <f t="shared" ca="1" si="186"/>
        <v>31</v>
      </c>
      <c r="O699" s="36">
        <f t="shared" ca="1" si="187"/>
        <v>0</v>
      </c>
      <c r="P699" s="36">
        <f t="shared" ca="1" si="188"/>
        <v>18</v>
      </c>
      <c r="Q699" s="36">
        <f t="shared" ca="1" si="189"/>
        <v>20</v>
      </c>
      <c r="R699" s="36">
        <f t="shared" ca="1" si="176"/>
        <v>333</v>
      </c>
      <c r="S699" s="36">
        <f t="shared" ca="1" si="177"/>
        <v>27</v>
      </c>
      <c r="T699" s="36">
        <f t="shared" ca="1" si="178"/>
        <v>14</v>
      </c>
      <c r="U699" s="36">
        <f t="shared" ca="1" si="190"/>
        <v>7</v>
      </c>
      <c r="V699" s="39"/>
      <c r="W699" s="38">
        <f t="shared" ca="1" si="180"/>
        <v>10</v>
      </c>
      <c r="X699" s="38">
        <f t="shared" ca="1" si="181"/>
        <v>1</v>
      </c>
      <c r="Y699" s="38">
        <f t="shared" ca="1" si="183"/>
        <v>0</v>
      </c>
      <c r="Z699" s="38">
        <f t="shared" ca="1" si="182"/>
        <v>11</v>
      </c>
      <c r="AA699" s="38"/>
      <c r="AB699" s="36" t="str">
        <f t="shared" ca="1" si="179"/>
        <v>Rutas_Habituales_MTN</v>
      </c>
      <c r="AC699" t="str">
        <f ca="1">SUBSTITUTE(OFFSET('Todas paradas'!K$1,R699+W699-1,0),"/","_")</f>
        <v>Ruta 17_20</v>
      </c>
      <c r="AD699" t="str">
        <f ca="1">IF(X699,OFFSET('Todas paradas'!L$1,R699+W699-1,0),OFFSET('Todas paradas'!Q$1,R699+W699-1,0))</f>
        <v>Avd. Ilustración (esq. Tomás de Anzano - Pd. Bus)</v>
      </c>
      <c r="AE699" s="36" t="str">
        <f ca="1">IF(X699,OFFSET('Todas paradas'!M$1,R699+W699-1,0),"")</f>
        <v>05:01</v>
      </c>
      <c r="AF699" s="36" t="str">
        <f ca="1">IF(X699,OFFSET('Todas paradas'!N$1,R699+W699-1,0),"")</f>
        <v>12:56</v>
      </c>
      <c r="AG699" s="36" t="str">
        <f ca="1">IF(X699,OFFSET('Todas paradas'!O$1,R699+W699-1,0),"")</f>
        <v>20:58</v>
      </c>
      <c r="AH699" s="36">
        <f ca="1">IF(X699,OFFSET('Todas paradas'!P$1,R699+W699-1,0),"")</f>
        <v>0</v>
      </c>
    </row>
    <row r="700" spans="11:34" x14ac:dyDescent="0.25">
      <c r="K700" s="36">
        <f t="shared" si="184"/>
        <v>698</v>
      </c>
      <c r="L700" s="36">
        <f t="shared" ca="1" si="175"/>
        <v>668</v>
      </c>
      <c r="M700" s="38">
        <f t="shared" ca="1" si="185"/>
        <v>12</v>
      </c>
      <c r="N700" s="38">
        <f t="shared" ca="1" si="186"/>
        <v>31</v>
      </c>
      <c r="O700" s="36">
        <f t="shared" ca="1" si="187"/>
        <v>0</v>
      </c>
      <c r="P700" s="36">
        <f t="shared" ca="1" si="188"/>
        <v>18</v>
      </c>
      <c r="Q700" s="36">
        <f t="shared" ca="1" si="189"/>
        <v>20</v>
      </c>
      <c r="R700" s="36">
        <f t="shared" ca="1" si="176"/>
        <v>333</v>
      </c>
      <c r="S700" s="36">
        <f t="shared" ca="1" si="177"/>
        <v>27</v>
      </c>
      <c r="T700" s="36">
        <f t="shared" ca="1" si="178"/>
        <v>14</v>
      </c>
      <c r="U700" s="36">
        <f t="shared" ca="1" si="190"/>
        <v>7</v>
      </c>
      <c r="V700" s="39"/>
      <c r="W700" s="38">
        <f t="shared" ca="1" si="180"/>
        <v>11</v>
      </c>
      <c r="X700" s="38">
        <f t="shared" ca="1" si="181"/>
        <v>1</v>
      </c>
      <c r="Y700" s="38">
        <f t="shared" ca="1" si="183"/>
        <v>0</v>
      </c>
      <c r="Z700" s="38">
        <f t="shared" ca="1" si="182"/>
        <v>12</v>
      </c>
      <c r="AA700" s="38"/>
      <c r="AB700" s="36" t="str">
        <f t="shared" ca="1" si="179"/>
        <v>Rutas_Habituales_MTN</v>
      </c>
      <c r="AC700" t="str">
        <f ca="1">SUBSTITUTE(OFFSET('Todas paradas'!K$1,R700+W700-1,0),"/","_")</f>
        <v>Ruta 17_20</v>
      </c>
      <c r="AD700" t="str">
        <f ca="1">IF(X700,OFFSET('Todas paradas'!L$1,R700+W700-1,0),OFFSET('Todas paradas'!Q$1,R700+W700-1,0))</f>
        <v>Avd. Ilustración, nº 32 (Pd. Bus esq. C/ Ibón)</v>
      </c>
      <c r="AE700" s="36" t="str">
        <f ca="1">IF(X700,OFFSET('Todas paradas'!M$1,R700+W700-1,0),"")</f>
        <v>05:02</v>
      </c>
      <c r="AF700" s="36" t="str">
        <f ca="1">IF(X700,OFFSET('Todas paradas'!N$1,R700+W700-1,0),"")</f>
        <v>12:57</v>
      </c>
      <c r="AG700" s="36" t="str">
        <f ca="1">IF(X700,OFFSET('Todas paradas'!O$1,R700+W700-1,0),"")</f>
        <v>20:59</v>
      </c>
      <c r="AH700" s="36">
        <f ca="1">IF(X700,OFFSET('Todas paradas'!P$1,R700+W700-1,0),"")</f>
        <v>0</v>
      </c>
    </row>
    <row r="701" spans="11:34" x14ac:dyDescent="0.25">
      <c r="K701" s="36">
        <f t="shared" si="184"/>
        <v>699</v>
      </c>
      <c r="L701" s="36">
        <f t="shared" ca="1" si="175"/>
        <v>669</v>
      </c>
      <c r="M701" s="38">
        <f t="shared" ca="1" si="185"/>
        <v>13</v>
      </c>
      <c r="N701" s="38">
        <f t="shared" ca="1" si="186"/>
        <v>31</v>
      </c>
      <c r="O701" s="36">
        <f t="shared" ca="1" si="187"/>
        <v>0</v>
      </c>
      <c r="P701" s="36">
        <f t="shared" ca="1" si="188"/>
        <v>18</v>
      </c>
      <c r="Q701" s="36">
        <f t="shared" ca="1" si="189"/>
        <v>20</v>
      </c>
      <c r="R701" s="36">
        <f t="shared" ca="1" si="176"/>
        <v>333</v>
      </c>
      <c r="S701" s="36">
        <f t="shared" ca="1" si="177"/>
        <v>27</v>
      </c>
      <c r="T701" s="36">
        <f t="shared" ca="1" si="178"/>
        <v>14</v>
      </c>
      <c r="U701" s="36">
        <f t="shared" ca="1" si="190"/>
        <v>7</v>
      </c>
      <c r="V701" s="39"/>
      <c r="W701" s="38">
        <f t="shared" ca="1" si="180"/>
        <v>12</v>
      </c>
      <c r="X701" s="38">
        <f t="shared" ca="1" si="181"/>
        <v>1</v>
      </c>
      <c r="Y701" s="38">
        <f t="shared" ca="1" si="183"/>
        <v>0</v>
      </c>
      <c r="Z701" s="38">
        <f t="shared" ca="1" si="182"/>
        <v>13</v>
      </c>
      <c r="AA701" s="38"/>
      <c r="AB701" s="36" t="str">
        <f t="shared" ca="1" si="179"/>
        <v>Rutas_Habituales_MTN</v>
      </c>
      <c r="AC701" t="str">
        <f ca="1">SUBSTITUTE(OFFSET('Todas paradas'!K$1,R701+W701-1,0),"/","_")</f>
        <v>Ruta 17_20</v>
      </c>
      <c r="AD701" t="str">
        <f ca="1">IF(X701,OFFSET('Todas paradas'!L$1,R701+W701-1,0),OFFSET('Todas paradas'!Q$1,R701+W701-1,0))</f>
        <v>Maurice Ravel (esq. Isaac Albeniz)</v>
      </c>
      <c r="AE701" s="36" t="str">
        <f ca="1">IF(X701,OFFSET('Todas paradas'!M$1,R701+W701-1,0),"")</f>
        <v>05:03</v>
      </c>
      <c r="AF701" s="36" t="str">
        <f ca="1">IF(X701,OFFSET('Todas paradas'!N$1,R701+W701-1,0),"")</f>
        <v>12:58</v>
      </c>
      <c r="AG701" s="36" t="str">
        <f ca="1">IF(X701,OFFSET('Todas paradas'!O$1,R701+W701-1,0),"")</f>
        <v>21:00</v>
      </c>
      <c r="AH701" s="36">
        <f ca="1">IF(X701,OFFSET('Todas paradas'!P$1,R701+W701-1,0),"")</f>
        <v>0</v>
      </c>
    </row>
    <row r="702" spans="11:34" x14ac:dyDescent="0.25">
      <c r="K702" s="36">
        <f t="shared" si="184"/>
        <v>700</v>
      </c>
      <c r="L702" s="36">
        <f t="shared" ca="1" si="175"/>
        <v>670</v>
      </c>
      <c r="M702" s="38">
        <f t="shared" ca="1" si="185"/>
        <v>14</v>
      </c>
      <c r="N702" s="38">
        <f t="shared" ca="1" si="186"/>
        <v>31</v>
      </c>
      <c r="O702" s="36">
        <f t="shared" ca="1" si="187"/>
        <v>0</v>
      </c>
      <c r="P702" s="36">
        <f t="shared" ca="1" si="188"/>
        <v>18</v>
      </c>
      <c r="Q702" s="36">
        <f t="shared" ca="1" si="189"/>
        <v>20</v>
      </c>
      <c r="R702" s="36">
        <f t="shared" ca="1" si="176"/>
        <v>333</v>
      </c>
      <c r="S702" s="36">
        <f t="shared" ca="1" si="177"/>
        <v>27</v>
      </c>
      <c r="T702" s="36">
        <f t="shared" ca="1" si="178"/>
        <v>14</v>
      </c>
      <c r="U702" s="36">
        <f t="shared" ca="1" si="190"/>
        <v>7</v>
      </c>
      <c r="V702" s="39"/>
      <c r="W702" s="38">
        <f t="shared" ca="1" si="180"/>
        <v>13</v>
      </c>
      <c r="X702" s="38">
        <f t="shared" ca="1" si="181"/>
        <v>1</v>
      </c>
      <c r="Y702" s="38">
        <f t="shared" ca="1" si="183"/>
        <v>0</v>
      </c>
      <c r="Z702" s="38">
        <f t="shared" ca="1" si="182"/>
        <v>14</v>
      </c>
      <c r="AA702" s="38"/>
      <c r="AB702" s="36" t="str">
        <f t="shared" ca="1" si="179"/>
        <v>Rutas_Habituales_MTN</v>
      </c>
      <c r="AC702" t="str">
        <f ca="1">SUBSTITUTE(OFFSET('Todas paradas'!K$1,R702+W702-1,0),"/","_")</f>
        <v>Ruta 17_20</v>
      </c>
      <c r="AD702" t="str">
        <f ca="1">IF(X702,OFFSET('Todas paradas'!L$1,R702+W702-1,0),OFFSET('Todas paradas'!Q$1,R702+W702-1,0))</f>
        <v>Opel Planta en Figueruelas</v>
      </c>
      <c r="AE702" s="36" t="str">
        <f ca="1">IF(X702,OFFSET('Todas paradas'!M$1,R702+W702-1,0),"")</f>
        <v>05:30</v>
      </c>
      <c r="AF702" s="36" t="str">
        <f ca="1">IF(X702,OFFSET('Todas paradas'!N$1,R702+W702-1,0),"")</f>
        <v>13:30</v>
      </c>
      <c r="AG702" s="36" t="str">
        <f ca="1">IF(X702,OFFSET('Todas paradas'!O$1,R702+W702-1,0),"")</f>
        <v>21:30</v>
      </c>
      <c r="AH702" s="36">
        <f ca="1">IF(X702,OFFSET('Todas paradas'!P$1,R702+W702-1,0),"")</f>
        <v>0</v>
      </c>
    </row>
    <row r="703" spans="11:34" x14ac:dyDescent="0.25">
      <c r="K703" s="36">
        <f t="shared" si="184"/>
        <v>701</v>
      </c>
      <c r="L703" s="36">
        <f t="shared" ca="1" si="175"/>
        <v>671</v>
      </c>
      <c r="M703" s="38">
        <f t="shared" ca="1" si="185"/>
        <v>15</v>
      </c>
      <c r="N703" s="38">
        <f t="shared" ca="1" si="186"/>
        <v>31</v>
      </c>
      <c r="O703" s="36">
        <f t="shared" ca="1" si="187"/>
        <v>0</v>
      </c>
      <c r="P703" s="36">
        <f t="shared" ca="1" si="188"/>
        <v>18</v>
      </c>
      <c r="Q703" s="36">
        <f t="shared" ca="1" si="189"/>
        <v>20</v>
      </c>
      <c r="R703" s="36">
        <f t="shared" ca="1" si="176"/>
        <v>333</v>
      </c>
      <c r="S703" s="36">
        <f t="shared" ca="1" si="177"/>
        <v>27</v>
      </c>
      <c r="T703" s="36">
        <f t="shared" ca="1" si="178"/>
        <v>14</v>
      </c>
      <c r="U703" s="36">
        <f t="shared" ca="1" si="190"/>
        <v>7</v>
      </c>
      <c r="V703" s="39"/>
      <c r="W703" s="38">
        <f t="shared" ca="1" si="180"/>
        <v>1</v>
      </c>
      <c r="X703" s="38">
        <f t="shared" ca="1" si="181"/>
        <v>0</v>
      </c>
      <c r="Y703" s="38">
        <f t="shared" ca="1" si="183"/>
        <v>1</v>
      </c>
      <c r="Z703" s="38">
        <f t="shared" ca="1" si="182"/>
        <v>15</v>
      </c>
      <c r="AA703" s="38"/>
      <c r="AB703" s="36" t="str">
        <f t="shared" ca="1" si="179"/>
        <v>Rutas_Habituales_MTN</v>
      </c>
      <c r="AC703" t="str">
        <f ca="1">SUBSTITUTE(OFFSET('Todas paradas'!K$1,R703+W703-1,0),"/","_")</f>
        <v>Ruta 17_20</v>
      </c>
      <c r="AD703" t="str">
        <f ca="1">IF(X703,OFFSET('Todas paradas'!L$1,R703+W703-1,0),OFFSET('Todas paradas'!Q$1,R703+W703-1,0))</f>
        <v>Opel Planta en Figueruelas</v>
      </c>
      <c r="AE703" s="36" t="str">
        <f ca="1">IF(X703,OFFSET('Todas paradas'!M$1,R703+W703-1,0),"")</f>
        <v/>
      </c>
      <c r="AF703" s="36" t="str">
        <f ca="1">IF(X703,OFFSET('Todas paradas'!N$1,R703+W703-1,0),"")</f>
        <v/>
      </c>
      <c r="AG703" s="36" t="str">
        <f ca="1">IF(X703,OFFSET('Todas paradas'!O$1,R703+W703-1,0),"")</f>
        <v/>
      </c>
      <c r="AH703" s="36" t="str">
        <f ca="1">IF(X703,OFFSET('Todas paradas'!P$1,R703+W703-1,0),"")</f>
        <v/>
      </c>
    </row>
    <row r="704" spans="11:34" x14ac:dyDescent="0.25">
      <c r="K704" s="36">
        <f t="shared" si="184"/>
        <v>702</v>
      </c>
      <c r="L704" s="36">
        <f t="shared" ca="1" si="175"/>
        <v>672</v>
      </c>
      <c r="M704" s="38">
        <f t="shared" ca="1" si="185"/>
        <v>16</v>
      </c>
      <c r="N704" s="38">
        <f t="shared" ca="1" si="186"/>
        <v>31</v>
      </c>
      <c r="O704" s="36">
        <f t="shared" ca="1" si="187"/>
        <v>0</v>
      </c>
      <c r="P704" s="36">
        <f t="shared" ca="1" si="188"/>
        <v>18</v>
      </c>
      <c r="Q704" s="36">
        <f t="shared" ca="1" si="189"/>
        <v>20</v>
      </c>
      <c r="R704" s="36">
        <f t="shared" ca="1" si="176"/>
        <v>333</v>
      </c>
      <c r="S704" s="36">
        <f t="shared" ca="1" si="177"/>
        <v>27</v>
      </c>
      <c r="T704" s="36">
        <f t="shared" ca="1" si="178"/>
        <v>14</v>
      </c>
      <c r="U704" s="36">
        <f t="shared" ca="1" si="190"/>
        <v>7</v>
      </c>
      <c r="V704" s="39"/>
      <c r="W704" s="38">
        <f t="shared" ca="1" si="180"/>
        <v>2</v>
      </c>
      <c r="X704" s="38">
        <f t="shared" ca="1" si="181"/>
        <v>0</v>
      </c>
      <c r="Y704" s="38">
        <f t="shared" ca="1" si="183"/>
        <v>1</v>
      </c>
      <c r="Z704" s="38">
        <f t="shared" ca="1" si="182"/>
        <v>16</v>
      </c>
      <c r="AA704" s="38"/>
      <c r="AB704" s="36" t="str">
        <f t="shared" ca="1" si="179"/>
        <v>Rutas_Habituales_MTN</v>
      </c>
      <c r="AC704" t="str">
        <f ca="1">SUBSTITUTE(OFFSET('Todas paradas'!K$1,R704+W704-1,0),"/","_")</f>
        <v>Ruta 17_20</v>
      </c>
      <c r="AD704" t="str">
        <f ca="1">IF(X704,OFFSET('Todas paradas'!L$1,R704+W704-1,0),OFFSET('Todas paradas'!Q$1,R704+W704-1,0))</f>
        <v>Avd. Cañones de Zaragoza (esq. Avd. El cierzo)</v>
      </c>
      <c r="AE704" s="36" t="str">
        <f ca="1">IF(X704,OFFSET('Todas paradas'!M$1,R704+W704-1,0),"")</f>
        <v/>
      </c>
      <c r="AF704" s="36" t="str">
        <f ca="1">IF(X704,OFFSET('Todas paradas'!N$1,R704+W704-1,0),"")</f>
        <v/>
      </c>
      <c r="AG704" s="36" t="str">
        <f ca="1">IF(X704,OFFSET('Todas paradas'!O$1,R704+W704-1,0),"")</f>
        <v/>
      </c>
      <c r="AH704" s="36" t="str">
        <f ca="1">IF(X704,OFFSET('Todas paradas'!P$1,R704+W704-1,0),"")</f>
        <v/>
      </c>
    </row>
    <row r="705" spans="11:34" x14ac:dyDescent="0.25">
      <c r="K705" s="36">
        <f t="shared" si="184"/>
        <v>703</v>
      </c>
      <c r="L705" s="36">
        <f t="shared" ca="1" si="175"/>
        <v>673</v>
      </c>
      <c r="M705" s="38">
        <f t="shared" ca="1" si="185"/>
        <v>17</v>
      </c>
      <c r="N705" s="38">
        <f t="shared" ca="1" si="186"/>
        <v>31</v>
      </c>
      <c r="O705" s="36">
        <f t="shared" ca="1" si="187"/>
        <v>0</v>
      </c>
      <c r="P705" s="36">
        <f t="shared" ca="1" si="188"/>
        <v>18</v>
      </c>
      <c r="Q705" s="36">
        <f t="shared" ca="1" si="189"/>
        <v>20</v>
      </c>
      <c r="R705" s="36">
        <f t="shared" ca="1" si="176"/>
        <v>333</v>
      </c>
      <c r="S705" s="36">
        <f t="shared" ca="1" si="177"/>
        <v>27</v>
      </c>
      <c r="T705" s="36">
        <f t="shared" ca="1" si="178"/>
        <v>14</v>
      </c>
      <c r="U705" s="36">
        <f t="shared" ca="1" si="190"/>
        <v>7</v>
      </c>
      <c r="V705" s="39"/>
      <c r="W705" s="38">
        <f t="shared" ca="1" si="180"/>
        <v>3</v>
      </c>
      <c r="X705" s="38">
        <f t="shared" ca="1" si="181"/>
        <v>0</v>
      </c>
      <c r="Y705" s="38">
        <f t="shared" ca="1" si="183"/>
        <v>1</v>
      </c>
      <c r="Z705" s="38">
        <f t="shared" ca="1" si="182"/>
        <v>17</v>
      </c>
      <c r="AA705" s="38"/>
      <c r="AB705" s="36" t="str">
        <f t="shared" ca="1" si="179"/>
        <v>Rutas_Habituales_MTN</v>
      </c>
      <c r="AC705" t="str">
        <f ca="1">SUBSTITUTE(OFFSET('Todas paradas'!K$1,R705+W705-1,0),"/","_")</f>
        <v>Ruta 17_20</v>
      </c>
      <c r="AD705" t="str">
        <f ca="1">IF(X705,OFFSET('Todas paradas'!L$1,R705+W705-1,0),OFFSET('Todas paradas'!Q$1,R705+W705-1,0))</f>
        <v>Paseo de Los Arqueros (esq. Peña Telera)</v>
      </c>
      <c r="AE705" s="36" t="str">
        <f ca="1">IF(X705,OFFSET('Todas paradas'!M$1,R705+W705-1,0),"")</f>
        <v/>
      </c>
      <c r="AF705" s="36" t="str">
        <f ca="1">IF(X705,OFFSET('Todas paradas'!N$1,R705+W705-1,0),"")</f>
        <v/>
      </c>
      <c r="AG705" s="36" t="str">
        <f ca="1">IF(X705,OFFSET('Todas paradas'!O$1,R705+W705-1,0),"")</f>
        <v/>
      </c>
      <c r="AH705" s="36" t="str">
        <f ca="1">IF(X705,OFFSET('Todas paradas'!P$1,R705+W705-1,0),"")</f>
        <v/>
      </c>
    </row>
    <row r="706" spans="11:34" x14ac:dyDescent="0.25">
      <c r="K706" s="36">
        <f t="shared" si="184"/>
        <v>704</v>
      </c>
      <c r="L706" s="36">
        <f t="shared" ca="1" si="175"/>
        <v>674</v>
      </c>
      <c r="M706" s="38">
        <f t="shared" ca="1" si="185"/>
        <v>18</v>
      </c>
      <c r="N706" s="38">
        <f t="shared" ca="1" si="186"/>
        <v>31</v>
      </c>
      <c r="O706" s="36">
        <f t="shared" ca="1" si="187"/>
        <v>0</v>
      </c>
      <c r="P706" s="36">
        <f t="shared" ca="1" si="188"/>
        <v>18</v>
      </c>
      <c r="Q706" s="36">
        <f t="shared" ca="1" si="189"/>
        <v>20</v>
      </c>
      <c r="R706" s="36">
        <f t="shared" ca="1" si="176"/>
        <v>333</v>
      </c>
      <c r="S706" s="36">
        <f t="shared" ca="1" si="177"/>
        <v>27</v>
      </c>
      <c r="T706" s="36">
        <f t="shared" ca="1" si="178"/>
        <v>14</v>
      </c>
      <c r="U706" s="36">
        <f t="shared" ca="1" si="190"/>
        <v>7</v>
      </c>
      <c r="V706" s="39"/>
      <c r="W706" s="38">
        <f t="shared" ca="1" si="180"/>
        <v>4</v>
      </c>
      <c r="X706" s="38">
        <f t="shared" ca="1" si="181"/>
        <v>0</v>
      </c>
      <c r="Y706" s="38">
        <f t="shared" ca="1" si="183"/>
        <v>1</v>
      </c>
      <c r="Z706" s="38">
        <f t="shared" ca="1" si="182"/>
        <v>18</v>
      </c>
      <c r="AA706" s="38"/>
      <c r="AB706" s="36" t="str">
        <f t="shared" ca="1" si="179"/>
        <v>Rutas_Habituales_MTN</v>
      </c>
      <c r="AC706" t="str">
        <f ca="1">SUBSTITUTE(OFFSET('Todas paradas'!K$1,R706+W706-1,0),"/","_")</f>
        <v>Ruta 17_20</v>
      </c>
      <c r="AD706" t="str">
        <f ca="1">IF(X706,OFFSET('Todas paradas'!L$1,R706+W706-1,0),OFFSET('Todas paradas'!Q$1,R706+W706-1,0))</f>
        <v>C/ Salomón y la Reina de Saba, nº 36</v>
      </c>
      <c r="AE706" s="36" t="str">
        <f ca="1">IF(X706,OFFSET('Todas paradas'!M$1,R706+W706-1,0),"")</f>
        <v/>
      </c>
      <c r="AF706" s="36" t="str">
        <f ca="1">IF(X706,OFFSET('Todas paradas'!N$1,R706+W706-1,0),"")</f>
        <v/>
      </c>
      <c r="AG706" s="36" t="str">
        <f ca="1">IF(X706,OFFSET('Todas paradas'!O$1,R706+W706-1,0),"")</f>
        <v/>
      </c>
      <c r="AH706" s="36" t="str">
        <f ca="1">IF(X706,OFFSET('Todas paradas'!P$1,R706+W706-1,0),"")</f>
        <v/>
      </c>
    </row>
    <row r="707" spans="11:34" x14ac:dyDescent="0.25">
      <c r="K707" s="36">
        <f t="shared" si="184"/>
        <v>705</v>
      </c>
      <c r="L707" s="36">
        <f t="shared" ca="1" si="175"/>
        <v>675</v>
      </c>
      <c r="M707" s="38">
        <f t="shared" ca="1" si="185"/>
        <v>19</v>
      </c>
      <c r="N707" s="38">
        <f t="shared" ca="1" si="186"/>
        <v>31</v>
      </c>
      <c r="O707" s="36">
        <f t="shared" ca="1" si="187"/>
        <v>0</v>
      </c>
      <c r="P707" s="36">
        <f t="shared" ca="1" si="188"/>
        <v>18</v>
      </c>
      <c r="Q707" s="36">
        <f t="shared" ca="1" si="189"/>
        <v>20</v>
      </c>
      <c r="R707" s="36">
        <f t="shared" ca="1" si="176"/>
        <v>333</v>
      </c>
      <c r="S707" s="36">
        <f t="shared" ca="1" si="177"/>
        <v>27</v>
      </c>
      <c r="T707" s="36">
        <f t="shared" ca="1" si="178"/>
        <v>14</v>
      </c>
      <c r="U707" s="36">
        <f t="shared" ca="1" si="190"/>
        <v>7</v>
      </c>
      <c r="V707" s="39"/>
      <c r="W707" s="38">
        <f t="shared" ca="1" si="180"/>
        <v>5</v>
      </c>
      <c r="X707" s="38">
        <f t="shared" ca="1" si="181"/>
        <v>0</v>
      </c>
      <c r="Y707" s="38">
        <f t="shared" ca="1" si="183"/>
        <v>1</v>
      </c>
      <c r="Z707" s="38">
        <f t="shared" ca="1" si="182"/>
        <v>19</v>
      </c>
      <c r="AA707" s="38"/>
      <c r="AB707" s="36" t="str">
        <f t="shared" ca="1" si="179"/>
        <v>Rutas_Habituales_MTN</v>
      </c>
      <c r="AC707" t="str">
        <f ca="1">SUBSTITUTE(OFFSET('Todas paradas'!K$1,R707+W707-1,0),"/","_")</f>
        <v>Ruta 17_20</v>
      </c>
      <c r="AD707" t="str">
        <f ca="1">IF(X707,OFFSET('Todas paradas'!L$1,R707+W707-1,0),OFFSET('Todas paradas'!Q$1,R707+W707-1,0))</f>
        <v>Avd. Casablanca (frente nº 26 - Telepizza)</v>
      </c>
      <c r="AE707" s="36" t="str">
        <f ca="1">IF(X707,OFFSET('Todas paradas'!M$1,R707+W707-1,0),"")</f>
        <v/>
      </c>
      <c r="AF707" s="36" t="str">
        <f ca="1">IF(X707,OFFSET('Todas paradas'!N$1,R707+W707-1,0),"")</f>
        <v/>
      </c>
      <c r="AG707" s="36" t="str">
        <f ca="1">IF(X707,OFFSET('Todas paradas'!O$1,R707+W707-1,0),"")</f>
        <v/>
      </c>
      <c r="AH707" s="36" t="str">
        <f ca="1">IF(X707,OFFSET('Todas paradas'!P$1,R707+W707-1,0),"")</f>
        <v/>
      </c>
    </row>
    <row r="708" spans="11:34" x14ac:dyDescent="0.25">
      <c r="K708" s="36">
        <f t="shared" si="184"/>
        <v>706</v>
      </c>
      <c r="L708" s="36">
        <f t="shared" ref="L708:L771" ca="1" si="191">IF(P708&lt;&gt;P707,L707,L707+1)</f>
        <v>676</v>
      </c>
      <c r="M708" s="38">
        <f t="shared" ca="1" si="185"/>
        <v>20</v>
      </c>
      <c r="N708" s="38">
        <f t="shared" ca="1" si="186"/>
        <v>31</v>
      </c>
      <c r="O708" s="36">
        <f t="shared" ca="1" si="187"/>
        <v>0</v>
      </c>
      <c r="P708" s="36">
        <f t="shared" ca="1" si="188"/>
        <v>18</v>
      </c>
      <c r="Q708" s="36">
        <f t="shared" ca="1" si="189"/>
        <v>20</v>
      </c>
      <c r="R708" s="36">
        <f t="shared" ref="R708:R771" ca="1" si="192">OFFSET($E$2,N708,0)</f>
        <v>333</v>
      </c>
      <c r="S708" s="36">
        <f t="shared" ref="S708:S771" ca="1" si="193">OFFSET($F$2,N708,0)</f>
        <v>27</v>
      </c>
      <c r="T708" s="36">
        <f t="shared" ref="T708:T771" ca="1" si="194">OFFSET($G$2,N708,0)</f>
        <v>14</v>
      </c>
      <c r="U708" s="36">
        <f t="shared" ca="1" si="190"/>
        <v>7</v>
      </c>
      <c r="V708" s="39"/>
      <c r="W708" s="38">
        <f t="shared" ca="1" si="180"/>
        <v>6</v>
      </c>
      <c r="X708" s="38">
        <f t="shared" ca="1" si="181"/>
        <v>0</v>
      </c>
      <c r="Y708" s="38">
        <f t="shared" ca="1" si="183"/>
        <v>1</v>
      </c>
      <c r="Z708" s="38">
        <f t="shared" ca="1" si="182"/>
        <v>20</v>
      </c>
      <c r="AA708" s="38"/>
      <c r="AB708" s="36" t="str">
        <f t="shared" ref="AB708:AB771" ca="1" si="195">OFFSET($D$2,N708,0)</f>
        <v>Rutas_Habituales_MTN</v>
      </c>
      <c r="AC708" t="str">
        <f ca="1">SUBSTITUTE(OFFSET('Todas paradas'!K$1,R708+W708-1,0),"/","_")</f>
        <v>Ruta 17_20</v>
      </c>
      <c r="AD708" t="str">
        <f ca="1">IF(X708,OFFSET('Todas paradas'!L$1,R708+W708-1,0),OFFSET('Todas paradas'!Q$1,R708+W708-1,0))</f>
        <v>C/ Viridiana, nº 26 (Pd. Bus)</v>
      </c>
      <c r="AE708" s="36" t="str">
        <f ca="1">IF(X708,OFFSET('Todas paradas'!M$1,R708+W708-1,0),"")</f>
        <v/>
      </c>
      <c r="AF708" s="36" t="str">
        <f ca="1">IF(X708,OFFSET('Todas paradas'!N$1,R708+W708-1,0),"")</f>
        <v/>
      </c>
      <c r="AG708" s="36" t="str">
        <f ca="1">IF(X708,OFFSET('Todas paradas'!O$1,R708+W708-1,0),"")</f>
        <v/>
      </c>
      <c r="AH708" s="36" t="str">
        <f ca="1">IF(X708,OFFSET('Todas paradas'!P$1,R708+W708-1,0),"")</f>
        <v/>
      </c>
    </row>
    <row r="709" spans="11:34" x14ac:dyDescent="0.25">
      <c r="K709" s="36">
        <f t="shared" si="184"/>
        <v>707</v>
      </c>
      <c r="L709" s="36">
        <f t="shared" ca="1" si="191"/>
        <v>677</v>
      </c>
      <c r="M709" s="38">
        <f t="shared" ca="1" si="185"/>
        <v>21</v>
      </c>
      <c r="N709" s="38">
        <f t="shared" ca="1" si="186"/>
        <v>31</v>
      </c>
      <c r="O709" s="36">
        <f t="shared" ca="1" si="187"/>
        <v>0</v>
      </c>
      <c r="P709" s="36">
        <f t="shared" ca="1" si="188"/>
        <v>18</v>
      </c>
      <c r="Q709" s="36">
        <f t="shared" ca="1" si="189"/>
        <v>20</v>
      </c>
      <c r="R709" s="36">
        <f t="shared" ca="1" si="192"/>
        <v>333</v>
      </c>
      <c r="S709" s="36">
        <f t="shared" ca="1" si="193"/>
        <v>27</v>
      </c>
      <c r="T709" s="36">
        <f t="shared" ca="1" si="194"/>
        <v>14</v>
      </c>
      <c r="U709" s="36">
        <f t="shared" ca="1" si="190"/>
        <v>7</v>
      </c>
      <c r="V709" s="39"/>
      <c r="W709" s="38">
        <f t="shared" ca="1" si="180"/>
        <v>7</v>
      </c>
      <c r="X709" s="38">
        <f t="shared" ca="1" si="181"/>
        <v>0</v>
      </c>
      <c r="Y709" s="38">
        <f t="shared" ca="1" si="183"/>
        <v>1</v>
      </c>
      <c r="Z709" s="38">
        <f t="shared" ca="1" si="182"/>
        <v>21</v>
      </c>
      <c r="AA709" s="38"/>
      <c r="AB709" s="36" t="str">
        <f t="shared" ca="1" si="195"/>
        <v>Rutas_Habituales_MTN</v>
      </c>
      <c r="AC709" t="str">
        <f ca="1">SUBSTITUTE(OFFSET('Todas paradas'!K$1,R709+W709-1,0),"/","_")</f>
        <v>Ruta 17_20</v>
      </c>
      <c r="AD709" t="str">
        <f ca="1">IF(X709,OFFSET('Todas paradas'!L$1,R709+W709-1,0),OFFSET('Todas paradas'!Q$1,R709+W709-1,0))</f>
        <v>Paseo de los Olvidados, nº 49 (Pd. Bus)</v>
      </c>
      <c r="AE709" s="36" t="str">
        <f ca="1">IF(X709,OFFSET('Todas paradas'!M$1,R709+W709-1,0),"")</f>
        <v/>
      </c>
      <c r="AF709" s="36" t="str">
        <f ca="1">IF(X709,OFFSET('Todas paradas'!N$1,R709+W709-1,0),"")</f>
        <v/>
      </c>
      <c r="AG709" s="36" t="str">
        <f ca="1">IF(X709,OFFSET('Todas paradas'!O$1,R709+W709-1,0),"")</f>
        <v/>
      </c>
      <c r="AH709" s="36" t="str">
        <f ca="1">IF(X709,OFFSET('Todas paradas'!P$1,R709+W709-1,0),"")</f>
        <v/>
      </c>
    </row>
    <row r="710" spans="11:34" x14ac:dyDescent="0.25">
      <c r="K710" s="36">
        <f t="shared" si="184"/>
        <v>708</v>
      </c>
      <c r="L710" s="36">
        <f t="shared" ca="1" si="191"/>
        <v>678</v>
      </c>
      <c r="M710" s="38">
        <f t="shared" ca="1" si="185"/>
        <v>22</v>
      </c>
      <c r="N710" s="38">
        <f t="shared" ca="1" si="186"/>
        <v>31</v>
      </c>
      <c r="O710" s="36">
        <f t="shared" ca="1" si="187"/>
        <v>0</v>
      </c>
      <c r="P710" s="36">
        <f t="shared" ca="1" si="188"/>
        <v>18</v>
      </c>
      <c r="Q710" s="36">
        <f t="shared" ca="1" si="189"/>
        <v>20</v>
      </c>
      <c r="R710" s="36">
        <f t="shared" ca="1" si="192"/>
        <v>333</v>
      </c>
      <c r="S710" s="36">
        <f t="shared" ca="1" si="193"/>
        <v>27</v>
      </c>
      <c r="T710" s="36">
        <f t="shared" ca="1" si="194"/>
        <v>14</v>
      </c>
      <c r="U710" s="36">
        <f t="shared" ca="1" si="190"/>
        <v>7</v>
      </c>
      <c r="V710" s="39"/>
      <c r="W710" s="38">
        <f t="shared" ca="1" si="180"/>
        <v>8</v>
      </c>
      <c r="X710" s="38">
        <f t="shared" ca="1" si="181"/>
        <v>0</v>
      </c>
      <c r="Y710" s="38">
        <f t="shared" ca="1" si="183"/>
        <v>1</v>
      </c>
      <c r="Z710" s="38">
        <f t="shared" ca="1" si="182"/>
        <v>22</v>
      </c>
      <c r="AA710" s="38"/>
      <c r="AB710" s="36" t="str">
        <f t="shared" ca="1" si="195"/>
        <v>Rutas_Habituales_MTN</v>
      </c>
      <c r="AC710" t="str">
        <f ca="1">SUBSTITUTE(OFFSET('Todas paradas'!K$1,R710+W710-1,0),"/","_")</f>
        <v>Ruta 17_20</v>
      </c>
      <c r="AD710" t="str">
        <f ca="1">IF(X710,OFFSET('Todas paradas'!L$1,R710+W710-1,0),OFFSET('Todas paradas'!Q$1,R710+W710-1,0))</f>
        <v>Paseo de los Olvidados, nº 23 (esq. Quimera del Oro)</v>
      </c>
      <c r="AE710" s="36" t="str">
        <f ca="1">IF(X710,OFFSET('Todas paradas'!M$1,R710+W710-1,0),"")</f>
        <v/>
      </c>
      <c r="AF710" s="36" t="str">
        <f ca="1">IF(X710,OFFSET('Todas paradas'!N$1,R710+W710-1,0),"")</f>
        <v/>
      </c>
      <c r="AG710" s="36" t="str">
        <f ca="1">IF(X710,OFFSET('Todas paradas'!O$1,R710+W710-1,0),"")</f>
        <v/>
      </c>
      <c r="AH710" s="36" t="str">
        <f ca="1">IF(X710,OFFSET('Todas paradas'!P$1,R710+W710-1,0),"")</f>
        <v/>
      </c>
    </row>
    <row r="711" spans="11:34" x14ac:dyDescent="0.25">
      <c r="K711" s="36">
        <f t="shared" si="184"/>
        <v>709</v>
      </c>
      <c r="L711" s="36">
        <f t="shared" ca="1" si="191"/>
        <v>679</v>
      </c>
      <c r="M711" s="38">
        <f t="shared" ca="1" si="185"/>
        <v>23</v>
      </c>
      <c r="N711" s="38">
        <f t="shared" ca="1" si="186"/>
        <v>31</v>
      </c>
      <c r="O711" s="36">
        <f t="shared" ca="1" si="187"/>
        <v>0</v>
      </c>
      <c r="P711" s="36">
        <f t="shared" ca="1" si="188"/>
        <v>18</v>
      </c>
      <c r="Q711" s="36">
        <f t="shared" ca="1" si="189"/>
        <v>20</v>
      </c>
      <c r="R711" s="36">
        <f t="shared" ca="1" si="192"/>
        <v>333</v>
      </c>
      <c r="S711" s="36">
        <f t="shared" ca="1" si="193"/>
        <v>27</v>
      </c>
      <c r="T711" s="36">
        <f t="shared" ca="1" si="194"/>
        <v>14</v>
      </c>
      <c r="U711" s="36">
        <f t="shared" ca="1" si="190"/>
        <v>7</v>
      </c>
      <c r="V711" s="39"/>
      <c r="W711" s="38">
        <f t="shared" ca="1" si="180"/>
        <v>9</v>
      </c>
      <c r="X711" s="38">
        <f t="shared" ca="1" si="181"/>
        <v>0</v>
      </c>
      <c r="Y711" s="38">
        <f t="shared" ca="1" si="183"/>
        <v>1</v>
      </c>
      <c r="Z711" s="38">
        <f t="shared" ca="1" si="182"/>
        <v>23</v>
      </c>
      <c r="AA711" s="38"/>
      <c r="AB711" s="36" t="str">
        <f t="shared" ca="1" si="195"/>
        <v>Rutas_Habituales_MTN</v>
      </c>
      <c r="AC711" t="str">
        <f ca="1">SUBSTITUTE(OFFSET('Todas paradas'!K$1,R711+W711-1,0),"/","_")</f>
        <v>Ruta 17_20</v>
      </c>
      <c r="AD711" t="str">
        <f ca="1">IF(X711,OFFSET('Todas paradas'!L$1,R711+W711-1,0),OFFSET('Todas paradas'!Q$1,R711+W711-1,0))</f>
        <v>Cantando bajo la lluvia (esq. Manhattan)</v>
      </c>
      <c r="AE711" s="36" t="str">
        <f ca="1">IF(X711,OFFSET('Todas paradas'!M$1,R711+W711-1,0),"")</f>
        <v/>
      </c>
      <c r="AF711" s="36" t="str">
        <f ca="1">IF(X711,OFFSET('Todas paradas'!N$1,R711+W711-1,0),"")</f>
        <v/>
      </c>
      <c r="AG711" s="36" t="str">
        <f ca="1">IF(X711,OFFSET('Todas paradas'!O$1,R711+W711-1,0),"")</f>
        <v/>
      </c>
      <c r="AH711" s="36" t="str">
        <f ca="1">IF(X711,OFFSET('Todas paradas'!P$1,R711+W711-1,0),"")</f>
        <v/>
      </c>
    </row>
    <row r="712" spans="11:34" x14ac:dyDescent="0.25">
      <c r="K712" s="36">
        <f t="shared" si="184"/>
        <v>710</v>
      </c>
      <c r="L712" s="36">
        <f t="shared" ca="1" si="191"/>
        <v>680</v>
      </c>
      <c r="M712" s="38">
        <f t="shared" ca="1" si="185"/>
        <v>24</v>
      </c>
      <c r="N712" s="38">
        <f t="shared" ca="1" si="186"/>
        <v>31</v>
      </c>
      <c r="O712" s="36">
        <f t="shared" ca="1" si="187"/>
        <v>0</v>
      </c>
      <c r="P712" s="36">
        <f t="shared" ca="1" si="188"/>
        <v>18</v>
      </c>
      <c r="Q712" s="36">
        <f t="shared" ca="1" si="189"/>
        <v>20</v>
      </c>
      <c r="R712" s="36">
        <f t="shared" ca="1" si="192"/>
        <v>333</v>
      </c>
      <c r="S712" s="36">
        <f t="shared" ca="1" si="193"/>
        <v>27</v>
      </c>
      <c r="T712" s="36">
        <f t="shared" ca="1" si="194"/>
        <v>14</v>
      </c>
      <c r="U712" s="36">
        <f t="shared" ca="1" si="190"/>
        <v>7</v>
      </c>
      <c r="V712" s="39"/>
      <c r="W712" s="38">
        <f t="shared" ca="1" si="180"/>
        <v>10</v>
      </c>
      <c r="X712" s="38">
        <f t="shared" ca="1" si="181"/>
        <v>0</v>
      </c>
      <c r="Y712" s="38">
        <f t="shared" ca="1" si="183"/>
        <v>1</v>
      </c>
      <c r="Z712" s="38">
        <f t="shared" ca="1" si="182"/>
        <v>24</v>
      </c>
      <c r="AA712" s="38"/>
      <c r="AB712" s="36" t="str">
        <f t="shared" ca="1" si="195"/>
        <v>Rutas_Habituales_MTN</v>
      </c>
      <c r="AC712" t="str">
        <f ca="1">SUBSTITUTE(OFFSET('Todas paradas'!K$1,R712+W712-1,0),"/","_")</f>
        <v>Ruta 17_20</v>
      </c>
      <c r="AD712" t="str">
        <f ca="1">IF(X712,OFFSET('Todas paradas'!L$1,R712+W712-1,0),OFFSET('Todas paradas'!Q$1,R712+W712-1,0))</f>
        <v>Cantando bajo la lluvia (esq. Lista de Schindler)</v>
      </c>
      <c r="AE712" s="36" t="str">
        <f ca="1">IF(X712,OFFSET('Todas paradas'!M$1,R712+W712-1,0),"")</f>
        <v/>
      </c>
      <c r="AF712" s="36" t="str">
        <f ca="1">IF(X712,OFFSET('Todas paradas'!N$1,R712+W712-1,0),"")</f>
        <v/>
      </c>
      <c r="AG712" s="36" t="str">
        <f ca="1">IF(X712,OFFSET('Todas paradas'!O$1,R712+W712-1,0),"")</f>
        <v/>
      </c>
      <c r="AH712" s="36" t="str">
        <f ca="1">IF(X712,OFFSET('Todas paradas'!P$1,R712+W712-1,0),"")</f>
        <v/>
      </c>
    </row>
    <row r="713" spans="11:34" x14ac:dyDescent="0.25">
      <c r="K713" s="36">
        <f t="shared" si="184"/>
        <v>711</v>
      </c>
      <c r="L713" s="36">
        <f t="shared" ca="1" si="191"/>
        <v>681</v>
      </c>
      <c r="M713" s="38">
        <f t="shared" ca="1" si="185"/>
        <v>25</v>
      </c>
      <c r="N713" s="38">
        <f t="shared" ca="1" si="186"/>
        <v>31</v>
      </c>
      <c r="O713" s="36">
        <f t="shared" ca="1" si="187"/>
        <v>0</v>
      </c>
      <c r="P713" s="36">
        <f t="shared" ca="1" si="188"/>
        <v>18</v>
      </c>
      <c r="Q713" s="36">
        <f t="shared" ca="1" si="189"/>
        <v>20</v>
      </c>
      <c r="R713" s="36">
        <f t="shared" ca="1" si="192"/>
        <v>333</v>
      </c>
      <c r="S713" s="36">
        <f t="shared" ca="1" si="193"/>
        <v>27</v>
      </c>
      <c r="T713" s="36">
        <f t="shared" ca="1" si="194"/>
        <v>14</v>
      </c>
      <c r="U713" s="36">
        <f t="shared" ca="1" si="190"/>
        <v>7</v>
      </c>
      <c r="V713" s="39"/>
      <c r="W713" s="38">
        <f t="shared" ca="1" si="180"/>
        <v>11</v>
      </c>
      <c r="X713" s="38">
        <f t="shared" ca="1" si="181"/>
        <v>0</v>
      </c>
      <c r="Y713" s="38">
        <f t="shared" ca="1" si="183"/>
        <v>1</v>
      </c>
      <c r="Z713" s="38">
        <f t="shared" ca="1" si="182"/>
        <v>25</v>
      </c>
      <c r="AA713" s="38"/>
      <c r="AB713" s="36" t="str">
        <f t="shared" ca="1" si="195"/>
        <v>Rutas_Habituales_MTN</v>
      </c>
      <c r="AC713" t="str">
        <f ca="1">SUBSTITUTE(OFFSET('Todas paradas'!K$1,R713+W713-1,0),"/","_")</f>
        <v>Ruta 17_20</v>
      </c>
      <c r="AD713" t="str">
        <f ca="1">IF(X713,OFFSET('Todas paradas'!L$1,R713+W713-1,0),OFFSET('Todas paradas'!Q$1,R713+W713-1,0))</f>
        <v>Avd. Ilustración (esq. Tomás de Anzano - Pd. Bus)</v>
      </c>
      <c r="AE713" s="36" t="str">
        <f ca="1">IF(X713,OFFSET('Todas paradas'!M$1,R713+W713-1,0),"")</f>
        <v/>
      </c>
      <c r="AF713" s="36" t="str">
        <f ca="1">IF(X713,OFFSET('Todas paradas'!N$1,R713+W713-1,0),"")</f>
        <v/>
      </c>
      <c r="AG713" s="36" t="str">
        <f ca="1">IF(X713,OFFSET('Todas paradas'!O$1,R713+W713-1,0),"")</f>
        <v/>
      </c>
      <c r="AH713" s="36" t="str">
        <f ca="1">IF(X713,OFFSET('Todas paradas'!P$1,R713+W713-1,0),"")</f>
        <v/>
      </c>
    </row>
    <row r="714" spans="11:34" x14ac:dyDescent="0.25">
      <c r="K714" s="36">
        <f t="shared" si="184"/>
        <v>712</v>
      </c>
      <c r="L714" s="36">
        <f t="shared" ca="1" si="191"/>
        <v>682</v>
      </c>
      <c r="M714" s="38">
        <f t="shared" ca="1" si="185"/>
        <v>26</v>
      </c>
      <c r="N714" s="38">
        <f t="shared" ca="1" si="186"/>
        <v>31</v>
      </c>
      <c r="O714" s="36">
        <f t="shared" ca="1" si="187"/>
        <v>0</v>
      </c>
      <c r="P714" s="36">
        <f t="shared" ca="1" si="188"/>
        <v>18</v>
      </c>
      <c r="Q714" s="36">
        <f t="shared" ca="1" si="189"/>
        <v>20</v>
      </c>
      <c r="R714" s="36">
        <f t="shared" ca="1" si="192"/>
        <v>333</v>
      </c>
      <c r="S714" s="36">
        <f t="shared" ca="1" si="193"/>
        <v>27</v>
      </c>
      <c r="T714" s="36">
        <f t="shared" ca="1" si="194"/>
        <v>14</v>
      </c>
      <c r="U714" s="36">
        <f t="shared" ca="1" si="190"/>
        <v>7</v>
      </c>
      <c r="V714" s="39"/>
      <c r="W714" s="38">
        <f t="shared" ca="1" si="180"/>
        <v>12</v>
      </c>
      <c r="X714" s="38">
        <f t="shared" ca="1" si="181"/>
        <v>0</v>
      </c>
      <c r="Y714" s="38">
        <f t="shared" ca="1" si="183"/>
        <v>1</v>
      </c>
      <c r="Z714" s="38">
        <f t="shared" ca="1" si="182"/>
        <v>26</v>
      </c>
      <c r="AA714" s="38"/>
      <c r="AB714" s="36" t="str">
        <f t="shared" ca="1" si="195"/>
        <v>Rutas_Habituales_MTN</v>
      </c>
      <c r="AC714" t="str">
        <f ca="1">SUBSTITUTE(OFFSET('Todas paradas'!K$1,R714+W714-1,0),"/","_")</f>
        <v>Ruta 17_20</v>
      </c>
      <c r="AD714" t="str">
        <f ca="1">IF(X714,OFFSET('Todas paradas'!L$1,R714+W714-1,0),OFFSET('Todas paradas'!Q$1,R714+W714-1,0))</f>
        <v>Avd. Ilustración, nº 32 (Pd. Bus esq. C/ Ibón)</v>
      </c>
      <c r="AE714" s="36" t="str">
        <f ca="1">IF(X714,OFFSET('Todas paradas'!M$1,R714+W714-1,0),"")</f>
        <v/>
      </c>
      <c r="AF714" s="36" t="str">
        <f ca="1">IF(X714,OFFSET('Todas paradas'!N$1,R714+W714-1,0),"")</f>
        <v/>
      </c>
      <c r="AG714" s="36" t="str">
        <f ca="1">IF(X714,OFFSET('Todas paradas'!O$1,R714+W714-1,0),"")</f>
        <v/>
      </c>
      <c r="AH714" s="36" t="str">
        <f ca="1">IF(X714,OFFSET('Todas paradas'!P$1,R714+W714-1,0),"")</f>
        <v/>
      </c>
    </row>
    <row r="715" spans="11:34" x14ac:dyDescent="0.25">
      <c r="K715" s="36">
        <f t="shared" si="184"/>
        <v>713</v>
      </c>
      <c r="L715" s="36">
        <f t="shared" ca="1" si="191"/>
        <v>683</v>
      </c>
      <c r="M715" s="38">
        <f t="shared" ca="1" si="185"/>
        <v>27</v>
      </c>
      <c r="N715" s="38">
        <f t="shared" ca="1" si="186"/>
        <v>31</v>
      </c>
      <c r="O715" s="36">
        <f t="shared" ca="1" si="187"/>
        <v>1</v>
      </c>
      <c r="P715" s="36">
        <f t="shared" ca="1" si="188"/>
        <v>18</v>
      </c>
      <c r="Q715" s="36">
        <f t="shared" ca="1" si="189"/>
        <v>20</v>
      </c>
      <c r="R715" s="36">
        <f t="shared" ca="1" si="192"/>
        <v>333</v>
      </c>
      <c r="S715" s="36">
        <f t="shared" ca="1" si="193"/>
        <v>27</v>
      </c>
      <c r="T715" s="36">
        <f t="shared" ca="1" si="194"/>
        <v>14</v>
      </c>
      <c r="U715" s="36">
        <f t="shared" ca="1" si="190"/>
        <v>7</v>
      </c>
      <c r="V715" s="39"/>
      <c r="W715" s="38">
        <f t="shared" ca="1" si="180"/>
        <v>13</v>
      </c>
      <c r="X715" s="38">
        <f t="shared" ca="1" si="181"/>
        <v>0</v>
      </c>
      <c r="Y715" s="38">
        <f t="shared" ca="1" si="183"/>
        <v>1</v>
      </c>
      <c r="Z715" s="38">
        <f t="shared" ca="1" si="182"/>
        <v>27</v>
      </c>
      <c r="AA715" s="38"/>
      <c r="AB715" s="36" t="str">
        <f t="shared" ca="1" si="195"/>
        <v>Rutas_Habituales_MTN</v>
      </c>
      <c r="AC715" t="str">
        <f ca="1">SUBSTITUTE(OFFSET('Todas paradas'!K$1,R715+W715-1,0),"/","_")</f>
        <v>Ruta 17_20</v>
      </c>
      <c r="AD715" t="str">
        <f ca="1">IF(X715,OFFSET('Todas paradas'!L$1,R715+W715-1,0),OFFSET('Todas paradas'!Q$1,R715+W715-1,0))</f>
        <v>Maurice Ravel (esq. Isaac Albeniz)</v>
      </c>
      <c r="AE715" s="36" t="str">
        <f ca="1">IF(X715,OFFSET('Todas paradas'!M$1,R715+W715-1,0),"")</f>
        <v/>
      </c>
      <c r="AF715" s="36" t="str">
        <f ca="1">IF(X715,OFFSET('Todas paradas'!N$1,R715+W715-1,0),"")</f>
        <v/>
      </c>
      <c r="AG715" s="36" t="str">
        <f ca="1">IF(X715,OFFSET('Todas paradas'!O$1,R715+W715-1,0),"")</f>
        <v/>
      </c>
      <c r="AH715" s="36" t="str">
        <f ca="1">IF(X715,OFFSET('Todas paradas'!P$1,R715+W715-1,0),"")</f>
        <v/>
      </c>
    </row>
    <row r="716" spans="11:34" x14ac:dyDescent="0.25">
      <c r="K716" s="36">
        <f t="shared" si="184"/>
        <v>714</v>
      </c>
      <c r="L716" s="36">
        <f t="shared" ca="1" si="191"/>
        <v>683</v>
      </c>
      <c r="M716" s="38">
        <f t="shared" ca="1" si="185"/>
        <v>1</v>
      </c>
      <c r="N716" s="38">
        <f t="shared" ca="1" si="186"/>
        <v>32</v>
      </c>
      <c r="O716" s="36">
        <f t="shared" ca="1" si="187"/>
        <v>0</v>
      </c>
      <c r="P716" s="36">
        <f t="shared" ca="1" si="188"/>
        <v>19</v>
      </c>
      <c r="Q716" s="36">
        <f t="shared" ca="1" si="189"/>
        <v>20</v>
      </c>
      <c r="R716" s="36">
        <f t="shared" ca="1" si="192"/>
        <v>347</v>
      </c>
      <c r="S716" s="36">
        <f t="shared" ca="1" si="193"/>
        <v>15</v>
      </c>
      <c r="T716" s="36">
        <f t="shared" ca="1" si="194"/>
        <v>8</v>
      </c>
      <c r="U716" s="36">
        <f t="shared" ca="1" si="190"/>
        <v>6</v>
      </c>
      <c r="V716" s="39"/>
      <c r="W716" s="38">
        <f t="shared" ca="1" si="180"/>
        <v>0</v>
      </c>
      <c r="X716" s="38">
        <f t="shared" ca="1" si="181"/>
        <v>1</v>
      </c>
      <c r="Y716" s="38">
        <f t="shared" ca="1" si="183"/>
        <v>0</v>
      </c>
      <c r="Z716" s="38">
        <f t="shared" ca="1" si="182"/>
        <v>1</v>
      </c>
      <c r="AA716" s="38"/>
      <c r="AB716" s="36" t="str">
        <f t="shared" ca="1" si="195"/>
        <v>Rutas_Habituales_MTN</v>
      </c>
      <c r="AC716" t="str">
        <f ca="1">SUBSTITUTE(OFFSET('Todas paradas'!K$1,R716+W716-1,0),"/","_")</f>
        <v>Ruta 18_20</v>
      </c>
      <c r="AD716" t="str">
        <f ca="1">IF(X716,OFFSET('Todas paradas'!L$1,R716+W716-1,0),OFFSET('Todas paradas'!Q$1,R716+W716-1,0))</f>
        <v>Ruta 18/20</v>
      </c>
      <c r="AE716" s="36" t="str">
        <f ca="1">IF(X716,OFFSET('Todas paradas'!M$1,R716+W716-1,0),"")</f>
        <v/>
      </c>
      <c r="AF716" s="36" t="str">
        <f ca="1">IF(X716,OFFSET('Todas paradas'!N$1,R716+W716-1,0),"")</f>
        <v/>
      </c>
      <c r="AG716" s="36" t="str">
        <f ca="1">IF(X716,OFFSET('Todas paradas'!O$1,R716+W716-1,0),"")</f>
        <v/>
      </c>
      <c r="AH716" s="36">
        <f ca="1">IF(X716,OFFSET('Todas paradas'!P$1,R716+W716-1,0),"")</f>
        <v>0</v>
      </c>
    </row>
    <row r="717" spans="11:34" x14ac:dyDescent="0.25">
      <c r="K717" s="36">
        <f t="shared" si="184"/>
        <v>715</v>
      </c>
      <c r="L717" s="36">
        <f t="shared" ca="1" si="191"/>
        <v>684</v>
      </c>
      <c r="M717" s="38">
        <f t="shared" ca="1" si="185"/>
        <v>2</v>
      </c>
      <c r="N717" s="38">
        <f t="shared" ca="1" si="186"/>
        <v>32</v>
      </c>
      <c r="O717" s="36">
        <f t="shared" ca="1" si="187"/>
        <v>0</v>
      </c>
      <c r="P717" s="36">
        <f t="shared" ca="1" si="188"/>
        <v>19</v>
      </c>
      <c r="Q717" s="36">
        <f t="shared" ca="1" si="189"/>
        <v>20</v>
      </c>
      <c r="R717" s="36">
        <f t="shared" ca="1" si="192"/>
        <v>347</v>
      </c>
      <c r="S717" s="36">
        <f t="shared" ca="1" si="193"/>
        <v>15</v>
      </c>
      <c r="T717" s="36">
        <f t="shared" ca="1" si="194"/>
        <v>8</v>
      </c>
      <c r="U717" s="36">
        <f t="shared" ca="1" si="190"/>
        <v>6</v>
      </c>
      <c r="V717" s="39"/>
      <c r="W717" s="38">
        <f t="shared" ca="1" si="180"/>
        <v>1</v>
      </c>
      <c r="X717" s="38">
        <f t="shared" ca="1" si="181"/>
        <v>1</v>
      </c>
      <c r="Y717" s="38">
        <f t="shared" ca="1" si="183"/>
        <v>0</v>
      </c>
      <c r="Z717" s="38">
        <f t="shared" ca="1" si="182"/>
        <v>2</v>
      </c>
      <c r="AA717" s="38"/>
      <c r="AB717" s="36" t="str">
        <f t="shared" ca="1" si="195"/>
        <v>Rutas_Habituales_MTN</v>
      </c>
      <c r="AC717" t="str">
        <f ca="1">SUBSTITUTE(OFFSET('Todas paradas'!K$1,R717+W717-1,0),"/","_")</f>
        <v>Ruta 18_20</v>
      </c>
      <c r="AD717" t="str">
        <f ca="1">IF(X717,OFFSET('Todas paradas'!L$1,R717+W717-1,0),OFFSET('Todas paradas'!Q$1,R717+W717-1,0))</f>
        <v>Cesáreo Alierta, nº 22 (Pd. Bus)</v>
      </c>
      <c r="AE717" s="36" t="str">
        <f ca="1">IF(X717,OFFSET('Todas paradas'!M$1,R717+W717-1,0),"")</f>
        <v>04:58</v>
      </c>
      <c r="AF717" s="36" t="str">
        <f ca="1">IF(X717,OFFSET('Todas paradas'!N$1,R717+W717-1,0),"")</f>
        <v>12:55</v>
      </c>
      <c r="AG717" s="36" t="str">
        <f ca="1">IF(X717,OFFSET('Todas paradas'!O$1,R717+W717-1,0),"")</f>
        <v>20:55</v>
      </c>
      <c r="AH717" s="36">
        <f ca="1">IF(X717,OFFSET('Todas paradas'!P$1,R717+W717-1,0),"")</f>
        <v>0</v>
      </c>
    </row>
    <row r="718" spans="11:34" x14ac:dyDescent="0.25">
      <c r="K718" s="36">
        <f t="shared" si="184"/>
        <v>716</v>
      </c>
      <c r="L718" s="36">
        <f t="shared" ca="1" si="191"/>
        <v>685</v>
      </c>
      <c r="M718" s="38">
        <f t="shared" ca="1" si="185"/>
        <v>3</v>
      </c>
      <c r="N718" s="38">
        <f t="shared" ca="1" si="186"/>
        <v>32</v>
      </c>
      <c r="O718" s="36">
        <f t="shared" ca="1" si="187"/>
        <v>0</v>
      </c>
      <c r="P718" s="36">
        <f t="shared" ca="1" si="188"/>
        <v>19</v>
      </c>
      <c r="Q718" s="36">
        <f t="shared" ca="1" si="189"/>
        <v>20</v>
      </c>
      <c r="R718" s="36">
        <f t="shared" ca="1" si="192"/>
        <v>347</v>
      </c>
      <c r="S718" s="36">
        <f t="shared" ca="1" si="193"/>
        <v>15</v>
      </c>
      <c r="T718" s="36">
        <f t="shared" ca="1" si="194"/>
        <v>8</v>
      </c>
      <c r="U718" s="36">
        <f t="shared" ca="1" si="190"/>
        <v>6</v>
      </c>
      <c r="V718" s="39"/>
      <c r="W718" s="38">
        <f t="shared" ca="1" si="180"/>
        <v>2</v>
      </c>
      <c r="X718" s="38">
        <f t="shared" ca="1" si="181"/>
        <v>1</v>
      </c>
      <c r="Y718" s="38">
        <f t="shared" ca="1" si="183"/>
        <v>0</v>
      </c>
      <c r="Z718" s="38">
        <f t="shared" ca="1" si="182"/>
        <v>3</v>
      </c>
      <c r="AA718" s="38"/>
      <c r="AB718" s="36" t="str">
        <f t="shared" ca="1" si="195"/>
        <v>Rutas_Habituales_MTN</v>
      </c>
      <c r="AC718" t="str">
        <f ca="1">SUBSTITUTE(OFFSET('Todas paradas'!K$1,R718+W718-1,0),"/","_")</f>
        <v>Ruta 18_20</v>
      </c>
      <c r="AD718" t="str">
        <f ca="1">IF(X718,OFFSET('Todas paradas'!L$1,R718+W718-1,0),OFFSET('Todas paradas'!Q$1,R718+W718-1,0))</f>
        <v>Cº de las Torres (Pza. Dr. A.Schweitzer - Pd. Bus)</v>
      </c>
      <c r="AE718" s="36" t="str">
        <f ca="1">IF(X718,OFFSET('Todas paradas'!M$1,R718+W718-1,0),"")</f>
        <v>05:00</v>
      </c>
      <c r="AF718" s="36" t="str">
        <f ca="1">IF(X718,OFFSET('Todas paradas'!N$1,R718+W718-1,0),"")</f>
        <v>12:57</v>
      </c>
      <c r="AG718" s="36" t="str">
        <f ca="1">IF(X718,OFFSET('Todas paradas'!O$1,R718+W718-1,0),"")</f>
        <v>20:57</v>
      </c>
      <c r="AH718" s="36">
        <f ca="1">IF(X718,OFFSET('Todas paradas'!P$1,R718+W718-1,0),"")</f>
        <v>0</v>
      </c>
    </row>
    <row r="719" spans="11:34" x14ac:dyDescent="0.25">
      <c r="K719" s="36">
        <f t="shared" si="184"/>
        <v>717</v>
      </c>
      <c r="L719" s="36">
        <f t="shared" ca="1" si="191"/>
        <v>686</v>
      </c>
      <c r="M719" s="38">
        <f t="shared" ca="1" si="185"/>
        <v>4</v>
      </c>
      <c r="N719" s="38">
        <f t="shared" ca="1" si="186"/>
        <v>32</v>
      </c>
      <c r="O719" s="36">
        <f t="shared" ca="1" si="187"/>
        <v>0</v>
      </c>
      <c r="P719" s="36">
        <f t="shared" ca="1" si="188"/>
        <v>19</v>
      </c>
      <c r="Q719" s="36">
        <f t="shared" ca="1" si="189"/>
        <v>20</v>
      </c>
      <c r="R719" s="36">
        <f t="shared" ca="1" si="192"/>
        <v>347</v>
      </c>
      <c r="S719" s="36">
        <f t="shared" ca="1" si="193"/>
        <v>15</v>
      </c>
      <c r="T719" s="36">
        <f t="shared" ca="1" si="194"/>
        <v>8</v>
      </c>
      <c r="U719" s="36">
        <f t="shared" ca="1" si="190"/>
        <v>6</v>
      </c>
      <c r="V719" s="39"/>
      <c r="W719" s="38">
        <f t="shared" ca="1" si="180"/>
        <v>3</v>
      </c>
      <c r="X719" s="38">
        <f t="shared" ca="1" si="181"/>
        <v>1</v>
      </c>
      <c r="Y719" s="38">
        <f t="shared" ca="1" si="183"/>
        <v>0</v>
      </c>
      <c r="Z719" s="38">
        <f t="shared" ca="1" si="182"/>
        <v>4</v>
      </c>
      <c r="AA719" s="38"/>
      <c r="AB719" s="36" t="str">
        <f t="shared" ca="1" si="195"/>
        <v>Rutas_Habituales_MTN</v>
      </c>
      <c r="AC719" t="str">
        <f ca="1">SUBSTITUTE(OFFSET('Todas paradas'!K$1,R719+W719-1,0),"/","_")</f>
        <v>Ruta 18_20</v>
      </c>
      <c r="AD719" t="str">
        <f ca="1">IF(X719,OFFSET('Todas paradas'!L$1,R719+W719-1,0),OFFSET('Todas paradas'!Q$1,R719+W719-1,0))</f>
        <v>Avenida Goya, nº 66 (Pd. Bus)</v>
      </c>
      <c r="AE719" s="36" t="str">
        <f ca="1">IF(X719,OFFSET('Todas paradas'!M$1,R719+W719-1,0),"")</f>
        <v>05:02</v>
      </c>
      <c r="AF719" s="36" t="str">
        <f ca="1">IF(X719,OFFSET('Todas paradas'!N$1,R719+W719-1,0),"")</f>
        <v>12:59</v>
      </c>
      <c r="AG719" s="36" t="str">
        <f ca="1">IF(X719,OFFSET('Todas paradas'!O$1,R719+W719-1,0),"")</f>
        <v>20:59</v>
      </c>
      <c r="AH719" s="36">
        <f ca="1">IF(X719,OFFSET('Todas paradas'!P$1,R719+W719-1,0),"")</f>
        <v>0</v>
      </c>
    </row>
    <row r="720" spans="11:34" x14ac:dyDescent="0.25">
      <c r="K720" s="36">
        <f t="shared" si="184"/>
        <v>718</v>
      </c>
      <c r="L720" s="36">
        <f t="shared" ca="1" si="191"/>
        <v>687</v>
      </c>
      <c r="M720" s="38">
        <f t="shared" ca="1" si="185"/>
        <v>5</v>
      </c>
      <c r="N720" s="38">
        <f t="shared" ca="1" si="186"/>
        <v>32</v>
      </c>
      <c r="O720" s="36">
        <f t="shared" ca="1" si="187"/>
        <v>0</v>
      </c>
      <c r="P720" s="36">
        <f t="shared" ca="1" si="188"/>
        <v>19</v>
      </c>
      <c r="Q720" s="36">
        <f t="shared" ca="1" si="189"/>
        <v>20</v>
      </c>
      <c r="R720" s="36">
        <f t="shared" ca="1" si="192"/>
        <v>347</v>
      </c>
      <c r="S720" s="36">
        <f t="shared" ca="1" si="193"/>
        <v>15</v>
      </c>
      <c r="T720" s="36">
        <f t="shared" ca="1" si="194"/>
        <v>8</v>
      </c>
      <c r="U720" s="36">
        <f t="shared" ca="1" si="190"/>
        <v>6</v>
      </c>
      <c r="V720" s="39"/>
      <c r="W720" s="38">
        <f t="shared" ca="1" si="180"/>
        <v>4</v>
      </c>
      <c r="X720" s="38">
        <f t="shared" ca="1" si="181"/>
        <v>1</v>
      </c>
      <c r="Y720" s="38">
        <f t="shared" ca="1" si="183"/>
        <v>0</v>
      </c>
      <c r="Z720" s="38">
        <f t="shared" ca="1" si="182"/>
        <v>5</v>
      </c>
      <c r="AA720" s="38"/>
      <c r="AB720" s="36" t="str">
        <f t="shared" ca="1" si="195"/>
        <v>Rutas_Habituales_MTN</v>
      </c>
      <c r="AC720" t="str">
        <f ca="1">SUBSTITUTE(OFFSET('Todas paradas'!K$1,R720+W720-1,0),"/","_")</f>
        <v>Ruta 18_20</v>
      </c>
      <c r="AD720" t="str">
        <f ca="1">IF(X720,OFFSET('Todas paradas'!L$1,R720+W720-1,0),OFFSET('Todas paradas'!Q$1,R720+W720-1,0))</f>
        <v>C/ Santander, nº 4</v>
      </c>
      <c r="AE720" s="36" t="str">
        <f ca="1">IF(X720,OFFSET('Todas paradas'!M$1,R720+W720-1,0),"")</f>
        <v>05:04</v>
      </c>
      <c r="AF720" s="36" t="str">
        <f ca="1">IF(X720,OFFSET('Todas paradas'!N$1,R720+W720-1,0),"")</f>
        <v>13:01</v>
      </c>
      <c r="AG720" s="36" t="str">
        <f ca="1">IF(X720,OFFSET('Todas paradas'!O$1,R720+W720-1,0),"")</f>
        <v>21:01</v>
      </c>
      <c r="AH720" s="36">
        <f ca="1">IF(X720,OFFSET('Todas paradas'!P$1,R720+W720-1,0),"")</f>
        <v>0</v>
      </c>
    </row>
    <row r="721" spans="11:34" x14ac:dyDescent="0.25">
      <c r="K721" s="36">
        <f t="shared" si="184"/>
        <v>719</v>
      </c>
      <c r="L721" s="36">
        <f t="shared" ca="1" si="191"/>
        <v>688</v>
      </c>
      <c r="M721" s="38">
        <f t="shared" ca="1" si="185"/>
        <v>6</v>
      </c>
      <c r="N721" s="38">
        <f t="shared" ca="1" si="186"/>
        <v>32</v>
      </c>
      <c r="O721" s="36">
        <f t="shared" ca="1" si="187"/>
        <v>0</v>
      </c>
      <c r="P721" s="36">
        <f t="shared" ca="1" si="188"/>
        <v>19</v>
      </c>
      <c r="Q721" s="36">
        <f t="shared" ca="1" si="189"/>
        <v>20</v>
      </c>
      <c r="R721" s="36">
        <f t="shared" ca="1" si="192"/>
        <v>347</v>
      </c>
      <c r="S721" s="36">
        <f t="shared" ca="1" si="193"/>
        <v>15</v>
      </c>
      <c r="T721" s="36">
        <f t="shared" ca="1" si="194"/>
        <v>8</v>
      </c>
      <c r="U721" s="36">
        <f t="shared" ca="1" si="190"/>
        <v>6</v>
      </c>
      <c r="V721" s="39"/>
      <c r="W721" s="38">
        <f t="shared" ca="1" si="180"/>
        <v>5</v>
      </c>
      <c r="X721" s="38">
        <f t="shared" ca="1" si="181"/>
        <v>1</v>
      </c>
      <c r="Y721" s="38">
        <f t="shared" ca="1" si="183"/>
        <v>0</v>
      </c>
      <c r="Z721" s="38">
        <f t="shared" ca="1" si="182"/>
        <v>6</v>
      </c>
      <c r="AA721" s="38"/>
      <c r="AB721" s="36" t="str">
        <f t="shared" ca="1" si="195"/>
        <v>Rutas_Habituales_MTN</v>
      </c>
      <c r="AC721" t="str">
        <f ca="1">SUBSTITUTE(OFFSET('Todas paradas'!K$1,R721+W721-1,0),"/","_")</f>
        <v>Ruta 18_20</v>
      </c>
      <c r="AD721" t="str">
        <f ca="1">IF(X721,OFFSET('Todas paradas'!L$1,R721+W721-1,0),OFFSET('Todas paradas'!Q$1,R721+W721-1,0))</f>
        <v>Plaza Roma (Mercadona)</v>
      </c>
      <c r="AE721" s="36" t="str">
        <f ca="1">IF(X721,OFFSET('Todas paradas'!M$1,R721+W721-1,0),"")</f>
        <v>05:05</v>
      </c>
      <c r="AF721" s="36" t="str">
        <f ca="1">IF(X721,OFFSET('Todas paradas'!N$1,R721+W721-1,0),"")</f>
        <v>13:02</v>
      </c>
      <c r="AG721" s="36" t="str">
        <f ca="1">IF(X721,OFFSET('Todas paradas'!O$1,R721+W721-1,0),"")</f>
        <v>21:02</v>
      </c>
      <c r="AH721" s="36">
        <f ca="1">IF(X721,OFFSET('Todas paradas'!P$1,R721+W721-1,0),"")</f>
        <v>0</v>
      </c>
    </row>
    <row r="722" spans="11:34" x14ac:dyDescent="0.25">
      <c r="K722" s="36">
        <f t="shared" si="184"/>
        <v>720</v>
      </c>
      <c r="L722" s="36">
        <f t="shared" ca="1" si="191"/>
        <v>689</v>
      </c>
      <c r="M722" s="38">
        <f t="shared" ca="1" si="185"/>
        <v>7</v>
      </c>
      <c r="N722" s="38">
        <f t="shared" ca="1" si="186"/>
        <v>32</v>
      </c>
      <c r="O722" s="36">
        <f t="shared" ca="1" si="187"/>
        <v>0</v>
      </c>
      <c r="P722" s="36">
        <f t="shared" ca="1" si="188"/>
        <v>19</v>
      </c>
      <c r="Q722" s="36">
        <f t="shared" ca="1" si="189"/>
        <v>20</v>
      </c>
      <c r="R722" s="36">
        <f t="shared" ca="1" si="192"/>
        <v>347</v>
      </c>
      <c r="S722" s="36">
        <f t="shared" ca="1" si="193"/>
        <v>15</v>
      </c>
      <c r="T722" s="36">
        <f t="shared" ca="1" si="194"/>
        <v>8</v>
      </c>
      <c r="U722" s="36">
        <f t="shared" ca="1" si="190"/>
        <v>6</v>
      </c>
      <c r="V722" s="39"/>
      <c r="W722" s="38">
        <f t="shared" ca="1" si="180"/>
        <v>6</v>
      </c>
      <c r="X722" s="38">
        <f t="shared" ca="1" si="181"/>
        <v>1</v>
      </c>
      <c r="Y722" s="38">
        <f t="shared" ca="1" si="183"/>
        <v>0</v>
      </c>
      <c r="Z722" s="38">
        <f t="shared" ca="1" si="182"/>
        <v>7</v>
      </c>
      <c r="AA722" s="38"/>
      <c r="AB722" s="36" t="str">
        <f t="shared" ca="1" si="195"/>
        <v>Rutas_Habituales_MTN</v>
      </c>
      <c r="AC722" t="str">
        <f ca="1">SUBSTITUTE(OFFSET('Todas paradas'!K$1,R722+W722-1,0),"/","_")</f>
        <v>Ruta 18_20</v>
      </c>
      <c r="AD722" t="str">
        <f ca="1">IF(X722,OFFSET('Todas paradas'!L$1,R722+W722-1,0),OFFSET('Todas paradas'!Q$1,R722+W722-1,0))</f>
        <v>Duquesa Villahermosa (esq. Don Pedro de Luna)</v>
      </c>
      <c r="AE722" s="36" t="str">
        <f ca="1">IF(X722,OFFSET('Todas paradas'!M$1,R722+W722-1,0),"")</f>
        <v>05:07</v>
      </c>
      <c r="AF722" s="36" t="str">
        <f ca="1">IF(X722,OFFSET('Todas paradas'!N$1,R722+W722-1,0),"")</f>
        <v>13:04</v>
      </c>
      <c r="AG722" s="36" t="str">
        <f ca="1">IF(X722,OFFSET('Todas paradas'!O$1,R722+W722-1,0),"")</f>
        <v>21:04</v>
      </c>
      <c r="AH722" s="36">
        <f ca="1">IF(X722,OFFSET('Todas paradas'!P$1,R722+W722-1,0),"")</f>
        <v>0</v>
      </c>
    </row>
    <row r="723" spans="11:34" x14ac:dyDescent="0.25">
      <c r="K723" s="36">
        <f t="shared" si="184"/>
        <v>721</v>
      </c>
      <c r="L723" s="36">
        <f t="shared" ca="1" si="191"/>
        <v>690</v>
      </c>
      <c r="M723" s="38">
        <f t="shared" ca="1" si="185"/>
        <v>8</v>
      </c>
      <c r="N723" s="38">
        <f t="shared" ca="1" si="186"/>
        <v>32</v>
      </c>
      <c r="O723" s="36">
        <f t="shared" ca="1" si="187"/>
        <v>0</v>
      </c>
      <c r="P723" s="36">
        <f t="shared" ca="1" si="188"/>
        <v>19</v>
      </c>
      <c r="Q723" s="36">
        <f t="shared" ca="1" si="189"/>
        <v>20</v>
      </c>
      <c r="R723" s="36">
        <f t="shared" ca="1" si="192"/>
        <v>347</v>
      </c>
      <c r="S723" s="36">
        <f t="shared" ca="1" si="193"/>
        <v>15</v>
      </c>
      <c r="T723" s="36">
        <f t="shared" ca="1" si="194"/>
        <v>8</v>
      </c>
      <c r="U723" s="36">
        <f t="shared" ca="1" si="190"/>
        <v>6</v>
      </c>
      <c r="V723" s="39"/>
      <c r="W723" s="38">
        <f t="shared" ca="1" si="180"/>
        <v>7</v>
      </c>
      <c r="X723" s="38">
        <f t="shared" ca="1" si="181"/>
        <v>1</v>
      </c>
      <c r="Y723" s="38">
        <f t="shared" ca="1" si="183"/>
        <v>0</v>
      </c>
      <c r="Z723" s="38">
        <f t="shared" ca="1" si="182"/>
        <v>8</v>
      </c>
      <c r="AA723" s="38"/>
      <c r="AB723" s="36" t="str">
        <f t="shared" ca="1" si="195"/>
        <v>Rutas_Habituales_MTN</v>
      </c>
      <c r="AC723" t="str">
        <f ca="1">SUBSTITUTE(OFFSET('Todas paradas'!K$1,R723+W723-1,0),"/","_")</f>
        <v>Ruta 18_20</v>
      </c>
      <c r="AD723" t="str">
        <f ca="1">IF(X723,OFFSET('Todas paradas'!L$1,R723+W723-1,0),OFFSET('Todas paradas'!Q$1,R723+W723-1,0))</f>
        <v>Opel Planta en Figueruelas</v>
      </c>
      <c r="AE723" s="36" t="str">
        <f ca="1">IF(X723,OFFSET('Todas paradas'!M$1,R723+W723-1,0),"")</f>
        <v>05:30</v>
      </c>
      <c r="AF723" s="36" t="str">
        <f ca="1">IF(X723,OFFSET('Todas paradas'!N$1,R723+W723-1,0),"")</f>
        <v>13:30</v>
      </c>
      <c r="AG723" s="36" t="str">
        <f ca="1">IF(X723,OFFSET('Todas paradas'!O$1,R723+W723-1,0),"")</f>
        <v>21:30</v>
      </c>
      <c r="AH723" s="36">
        <f ca="1">IF(X723,OFFSET('Todas paradas'!P$1,R723+W723-1,0),"")</f>
        <v>0</v>
      </c>
    </row>
    <row r="724" spans="11:34" x14ac:dyDescent="0.25">
      <c r="K724" s="36">
        <f t="shared" si="184"/>
        <v>722</v>
      </c>
      <c r="L724" s="36">
        <f t="shared" ca="1" si="191"/>
        <v>691</v>
      </c>
      <c r="M724" s="38">
        <f t="shared" ca="1" si="185"/>
        <v>9</v>
      </c>
      <c r="N724" s="38">
        <f t="shared" ca="1" si="186"/>
        <v>32</v>
      </c>
      <c r="O724" s="36">
        <f t="shared" ca="1" si="187"/>
        <v>0</v>
      </c>
      <c r="P724" s="36">
        <f t="shared" ca="1" si="188"/>
        <v>19</v>
      </c>
      <c r="Q724" s="36">
        <f t="shared" ca="1" si="189"/>
        <v>20</v>
      </c>
      <c r="R724" s="36">
        <f t="shared" ca="1" si="192"/>
        <v>347</v>
      </c>
      <c r="S724" s="36">
        <f t="shared" ca="1" si="193"/>
        <v>15</v>
      </c>
      <c r="T724" s="36">
        <f t="shared" ca="1" si="194"/>
        <v>8</v>
      </c>
      <c r="U724" s="36">
        <f t="shared" ca="1" si="190"/>
        <v>6</v>
      </c>
      <c r="V724" s="39"/>
      <c r="W724" s="38">
        <f t="shared" ca="1" si="180"/>
        <v>1</v>
      </c>
      <c r="X724" s="38">
        <f t="shared" ca="1" si="181"/>
        <v>0</v>
      </c>
      <c r="Y724" s="38">
        <f t="shared" ca="1" si="183"/>
        <v>1</v>
      </c>
      <c r="Z724" s="38">
        <f t="shared" ca="1" si="182"/>
        <v>9</v>
      </c>
      <c r="AA724" s="38"/>
      <c r="AB724" s="36" t="str">
        <f t="shared" ca="1" si="195"/>
        <v>Rutas_Habituales_MTN</v>
      </c>
      <c r="AC724" t="str">
        <f ca="1">SUBSTITUTE(OFFSET('Todas paradas'!K$1,R724+W724-1,0),"/","_")</f>
        <v>Ruta 18_20</v>
      </c>
      <c r="AD724" t="str">
        <f ca="1">IF(X724,OFFSET('Todas paradas'!L$1,R724+W724-1,0),OFFSET('Todas paradas'!Q$1,R724+W724-1,0))</f>
        <v>Opel Planta en Figueruelas</v>
      </c>
      <c r="AE724" s="36" t="str">
        <f ca="1">IF(X724,OFFSET('Todas paradas'!M$1,R724+W724-1,0),"")</f>
        <v/>
      </c>
      <c r="AF724" s="36" t="str">
        <f ca="1">IF(X724,OFFSET('Todas paradas'!N$1,R724+W724-1,0),"")</f>
        <v/>
      </c>
      <c r="AG724" s="36" t="str">
        <f ca="1">IF(X724,OFFSET('Todas paradas'!O$1,R724+W724-1,0),"")</f>
        <v/>
      </c>
      <c r="AH724" s="36" t="str">
        <f ca="1">IF(X724,OFFSET('Todas paradas'!P$1,R724+W724-1,0),"")</f>
        <v/>
      </c>
    </row>
    <row r="725" spans="11:34" x14ac:dyDescent="0.25">
      <c r="K725" s="36">
        <f t="shared" si="184"/>
        <v>723</v>
      </c>
      <c r="L725" s="36">
        <f t="shared" ca="1" si="191"/>
        <v>692</v>
      </c>
      <c r="M725" s="38">
        <f t="shared" ca="1" si="185"/>
        <v>10</v>
      </c>
      <c r="N725" s="38">
        <f t="shared" ca="1" si="186"/>
        <v>32</v>
      </c>
      <c r="O725" s="36">
        <f t="shared" ca="1" si="187"/>
        <v>0</v>
      </c>
      <c r="P725" s="36">
        <f t="shared" ca="1" si="188"/>
        <v>19</v>
      </c>
      <c r="Q725" s="36">
        <f t="shared" ca="1" si="189"/>
        <v>20</v>
      </c>
      <c r="R725" s="36">
        <f t="shared" ca="1" si="192"/>
        <v>347</v>
      </c>
      <c r="S725" s="36">
        <f t="shared" ca="1" si="193"/>
        <v>15</v>
      </c>
      <c r="T725" s="36">
        <f t="shared" ca="1" si="194"/>
        <v>8</v>
      </c>
      <c r="U725" s="36">
        <f t="shared" ca="1" si="190"/>
        <v>6</v>
      </c>
      <c r="V725" s="39"/>
      <c r="W725" s="38">
        <f t="shared" ca="1" si="180"/>
        <v>2</v>
      </c>
      <c r="X725" s="38">
        <f t="shared" ca="1" si="181"/>
        <v>0</v>
      </c>
      <c r="Y725" s="38">
        <f t="shared" ca="1" si="183"/>
        <v>1</v>
      </c>
      <c r="Z725" s="38">
        <f t="shared" ca="1" si="182"/>
        <v>10</v>
      </c>
      <c r="AA725" s="38"/>
      <c r="AB725" s="36" t="str">
        <f t="shared" ca="1" si="195"/>
        <v>Rutas_Habituales_MTN</v>
      </c>
      <c r="AC725" t="str">
        <f ca="1">SUBSTITUTE(OFFSET('Todas paradas'!K$1,R725+W725-1,0),"/","_")</f>
        <v>Ruta 18_20</v>
      </c>
      <c r="AD725" t="str">
        <f ca="1">IF(X725,OFFSET('Todas paradas'!L$1,R725+W725-1,0),OFFSET('Todas paradas'!Q$1,R725+W725-1,0))</f>
        <v>Cesáreo Alierta, nº 22 (Pd. Bus)</v>
      </c>
      <c r="AE725" s="36" t="str">
        <f ca="1">IF(X725,OFFSET('Todas paradas'!M$1,R725+W725-1,0),"")</f>
        <v/>
      </c>
      <c r="AF725" s="36" t="str">
        <f ca="1">IF(X725,OFFSET('Todas paradas'!N$1,R725+W725-1,0),"")</f>
        <v/>
      </c>
      <c r="AG725" s="36" t="str">
        <f ca="1">IF(X725,OFFSET('Todas paradas'!O$1,R725+W725-1,0),"")</f>
        <v/>
      </c>
      <c r="AH725" s="36" t="str">
        <f ca="1">IF(X725,OFFSET('Todas paradas'!P$1,R725+W725-1,0),"")</f>
        <v/>
      </c>
    </row>
    <row r="726" spans="11:34" x14ac:dyDescent="0.25">
      <c r="K726" s="36">
        <f t="shared" si="184"/>
        <v>724</v>
      </c>
      <c r="L726" s="36">
        <f t="shared" ca="1" si="191"/>
        <v>693</v>
      </c>
      <c r="M726" s="38">
        <f t="shared" ca="1" si="185"/>
        <v>11</v>
      </c>
      <c r="N726" s="38">
        <f t="shared" ca="1" si="186"/>
        <v>32</v>
      </c>
      <c r="O726" s="36">
        <f t="shared" ca="1" si="187"/>
        <v>0</v>
      </c>
      <c r="P726" s="36">
        <f t="shared" ca="1" si="188"/>
        <v>19</v>
      </c>
      <c r="Q726" s="36">
        <f t="shared" ca="1" si="189"/>
        <v>20</v>
      </c>
      <c r="R726" s="36">
        <f t="shared" ca="1" si="192"/>
        <v>347</v>
      </c>
      <c r="S726" s="36">
        <f t="shared" ca="1" si="193"/>
        <v>15</v>
      </c>
      <c r="T726" s="36">
        <f t="shared" ca="1" si="194"/>
        <v>8</v>
      </c>
      <c r="U726" s="36">
        <f t="shared" ca="1" si="190"/>
        <v>6</v>
      </c>
      <c r="V726" s="39"/>
      <c r="W726" s="38">
        <f t="shared" ca="1" si="180"/>
        <v>3</v>
      </c>
      <c r="X726" s="38">
        <f t="shared" ca="1" si="181"/>
        <v>0</v>
      </c>
      <c r="Y726" s="38">
        <f t="shared" ca="1" si="183"/>
        <v>1</v>
      </c>
      <c r="Z726" s="38">
        <f t="shared" ca="1" si="182"/>
        <v>11</v>
      </c>
      <c r="AA726" s="38"/>
      <c r="AB726" s="36" t="str">
        <f t="shared" ca="1" si="195"/>
        <v>Rutas_Habituales_MTN</v>
      </c>
      <c r="AC726" t="str">
        <f ca="1">SUBSTITUTE(OFFSET('Todas paradas'!K$1,R726+W726-1,0),"/","_")</f>
        <v>Ruta 18_20</v>
      </c>
      <c r="AD726" t="str">
        <f ca="1">IF(X726,OFFSET('Todas paradas'!L$1,R726+W726-1,0),OFFSET('Todas paradas'!Q$1,R726+W726-1,0))</f>
        <v>Cº de las Torres (Pza. Dr. A.Schweitzer - Pd. Bus)</v>
      </c>
      <c r="AE726" s="36" t="str">
        <f ca="1">IF(X726,OFFSET('Todas paradas'!M$1,R726+W726-1,0),"")</f>
        <v/>
      </c>
      <c r="AF726" s="36" t="str">
        <f ca="1">IF(X726,OFFSET('Todas paradas'!N$1,R726+W726-1,0),"")</f>
        <v/>
      </c>
      <c r="AG726" s="36" t="str">
        <f ca="1">IF(X726,OFFSET('Todas paradas'!O$1,R726+W726-1,0),"")</f>
        <v/>
      </c>
      <c r="AH726" s="36" t="str">
        <f ca="1">IF(X726,OFFSET('Todas paradas'!P$1,R726+W726-1,0),"")</f>
        <v/>
      </c>
    </row>
    <row r="727" spans="11:34" x14ac:dyDescent="0.25">
      <c r="K727" s="36">
        <f t="shared" si="184"/>
        <v>725</v>
      </c>
      <c r="L727" s="36">
        <f t="shared" ca="1" si="191"/>
        <v>694</v>
      </c>
      <c r="M727" s="38">
        <f t="shared" ca="1" si="185"/>
        <v>12</v>
      </c>
      <c r="N727" s="38">
        <f t="shared" ca="1" si="186"/>
        <v>32</v>
      </c>
      <c r="O727" s="36">
        <f t="shared" ca="1" si="187"/>
        <v>0</v>
      </c>
      <c r="P727" s="36">
        <f t="shared" ca="1" si="188"/>
        <v>19</v>
      </c>
      <c r="Q727" s="36">
        <f t="shared" ca="1" si="189"/>
        <v>20</v>
      </c>
      <c r="R727" s="36">
        <f t="shared" ca="1" si="192"/>
        <v>347</v>
      </c>
      <c r="S727" s="36">
        <f t="shared" ca="1" si="193"/>
        <v>15</v>
      </c>
      <c r="T727" s="36">
        <f t="shared" ca="1" si="194"/>
        <v>8</v>
      </c>
      <c r="U727" s="36">
        <f t="shared" ca="1" si="190"/>
        <v>6</v>
      </c>
      <c r="V727" s="39"/>
      <c r="W727" s="38">
        <f t="shared" ca="1" si="180"/>
        <v>4</v>
      </c>
      <c r="X727" s="38">
        <f t="shared" ca="1" si="181"/>
        <v>0</v>
      </c>
      <c r="Y727" s="38">
        <f t="shared" ca="1" si="183"/>
        <v>1</v>
      </c>
      <c r="Z727" s="38">
        <f t="shared" ca="1" si="182"/>
        <v>12</v>
      </c>
      <c r="AA727" s="38"/>
      <c r="AB727" s="36" t="str">
        <f t="shared" ca="1" si="195"/>
        <v>Rutas_Habituales_MTN</v>
      </c>
      <c r="AC727" t="str">
        <f ca="1">SUBSTITUTE(OFFSET('Todas paradas'!K$1,R727+W727-1,0),"/","_")</f>
        <v>Ruta 18_20</v>
      </c>
      <c r="AD727" t="str">
        <f ca="1">IF(X727,OFFSET('Todas paradas'!L$1,R727+W727-1,0),OFFSET('Todas paradas'!Q$1,R727+W727-1,0))</f>
        <v>Avenida Goya, nº 66 (Pd. Bus)</v>
      </c>
      <c r="AE727" s="36" t="str">
        <f ca="1">IF(X727,OFFSET('Todas paradas'!M$1,R727+W727-1,0),"")</f>
        <v/>
      </c>
      <c r="AF727" s="36" t="str">
        <f ca="1">IF(X727,OFFSET('Todas paradas'!N$1,R727+W727-1,0),"")</f>
        <v/>
      </c>
      <c r="AG727" s="36" t="str">
        <f ca="1">IF(X727,OFFSET('Todas paradas'!O$1,R727+W727-1,0),"")</f>
        <v/>
      </c>
      <c r="AH727" s="36" t="str">
        <f ca="1">IF(X727,OFFSET('Todas paradas'!P$1,R727+W727-1,0),"")</f>
        <v/>
      </c>
    </row>
    <row r="728" spans="11:34" x14ac:dyDescent="0.25">
      <c r="K728" s="36">
        <f t="shared" si="184"/>
        <v>726</v>
      </c>
      <c r="L728" s="36">
        <f t="shared" ca="1" si="191"/>
        <v>695</v>
      </c>
      <c r="M728" s="38">
        <f t="shared" ca="1" si="185"/>
        <v>13</v>
      </c>
      <c r="N728" s="38">
        <f t="shared" ca="1" si="186"/>
        <v>32</v>
      </c>
      <c r="O728" s="36">
        <f t="shared" ca="1" si="187"/>
        <v>0</v>
      </c>
      <c r="P728" s="36">
        <f t="shared" ca="1" si="188"/>
        <v>19</v>
      </c>
      <c r="Q728" s="36">
        <f t="shared" ca="1" si="189"/>
        <v>20</v>
      </c>
      <c r="R728" s="36">
        <f t="shared" ca="1" si="192"/>
        <v>347</v>
      </c>
      <c r="S728" s="36">
        <f t="shared" ca="1" si="193"/>
        <v>15</v>
      </c>
      <c r="T728" s="36">
        <f t="shared" ca="1" si="194"/>
        <v>8</v>
      </c>
      <c r="U728" s="36">
        <f t="shared" ca="1" si="190"/>
        <v>6</v>
      </c>
      <c r="V728" s="39"/>
      <c r="W728" s="38">
        <f t="shared" ca="1" si="180"/>
        <v>5</v>
      </c>
      <c r="X728" s="38">
        <f t="shared" ca="1" si="181"/>
        <v>0</v>
      </c>
      <c r="Y728" s="38">
        <f t="shared" ca="1" si="183"/>
        <v>1</v>
      </c>
      <c r="Z728" s="38">
        <f t="shared" ca="1" si="182"/>
        <v>13</v>
      </c>
      <c r="AA728" s="38"/>
      <c r="AB728" s="36" t="str">
        <f t="shared" ca="1" si="195"/>
        <v>Rutas_Habituales_MTN</v>
      </c>
      <c r="AC728" t="str">
        <f ca="1">SUBSTITUTE(OFFSET('Todas paradas'!K$1,R728+W728-1,0),"/","_")</f>
        <v>Ruta 18_20</v>
      </c>
      <c r="AD728" t="str">
        <f ca="1">IF(X728,OFFSET('Todas paradas'!L$1,R728+W728-1,0),OFFSET('Todas paradas'!Q$1,R728+W728-1,0))</f>
        <v>C/ Santander, nº 4</v>
      </c>
      <c r="AE728" s="36" t="str">
        <f ca="1">IF(X728,OFFSET('Todas paradas'!M$1,R728+W728-1,0),"")</f>
        <v/>
      </c>
      <c r="AF728" s="36" t="str">
        <f ca="1">IF(X728,OFFSET('Todas paradas'!N$1,R728+W728-1,0),"")</f>
        <v/>
      </c>
      <c r="AG728" s="36" t="str">
        <f ca="1">IF(X728,OFFSET('Todas paradas'!O$1,R728+W728-1,0),"")</f>
        <v/>
      </c>
      <c r="AH728" s="36" t="str">
        <f ca="1">IF(X728,OFFSET('Todas paradas'!P$1,R728+W728-1,0),"")</f>
        <v/>
      </c>
    </row>
    <row r="729" spans="11:34" x14ac:dyDescent="0.25">
      <c r="K729" s="36">
        <f t="shared" si="184"/>
        <v>727</v>
      </c>
      <c r="L729" s="36">
        <f t="shared" ca="1" si="191"/>
        <v>696</v>
      </c>
      <c r="M729" s="38">
        <f t="shared" ca="1" si="185"/>
        <v>14</v>
      </c>
      <c r="N729" s="38">
        <f t="shared" ca="1" si="186"/>
        <v>32</v>
      </c>
      <c r="O729" s="36">
        <f t="shared" ca="1" si="187"/>
        <v>0</v>
      </c>
      <c r="P729" s="36">
        <f t="shared" ca="1" si="188"/>
        <v>19</v>
      </c>
      <c r="Q729" s="36">
        <f t="shared" ca="1" si="189"/>
        <v>20</v>
      </c>
      <c r="R729" s="36">
        <f t="shared" ca="1" si="192"/>
        <v>347</v>
      </c>
      <c r="S729" s="36">
        <f t="shared" ca="1" si="193"/>
        <v>15</v>
      </c>
      <c r="T729" s="36">
        <f t="shared" ca="1" si="194"/>
        <v>8</v>
      </c>
      <c r="U729" s="36">
        <f t="shared" ca="1" si="190"/>
        <v>6</v>
      </c>
      <c r="V729" s="39"/>
      <c r="W729" s="38">
        <f t="shared" ca="1" si="180"/>
        <v>6</v>
      </c>
      <c r="X729" s="38">
        <f t="shared" ca="1" si="181"/>
        <v>0</v>
      </c>
      <c r="Y729" s="38">
        <f t="shared" ca="1" si="183"/>
        <v>1</v>
      </c>
      <c r="Z729" s="38">
        <f t="shared" ca="1" si="182"/>
        <v>14</v>
      </c>
      <c r="AA729" s="38"/>
      <c r="AB729" s="36" t="str">
        <f t="shared" ca="1" si="195"/>
        <v>Rutas_Habituales_MTN</v>
      </c>
      <c r="AC729" t="str">
        <f ca="1">SUBSTITUTE(OFFSET('Todas paradas'!K$1,R729+W729-1,0),"/","_")</f>
        <v>Ruta 18_20</v>
      </c>
      <c r="AD729" t="str">
        <f ca="1">IF(X729,OFFSET('Todas paradas'!L$1,R729+W729-1,0),OFFSET('Todas paradas'!Q$1,R729+W729-1,0))</f>
        <v>Plaza Roma (Mercadona)</v>
      </c>
      <c r="AE729" s="36" t="str">
        <f ca="1">IF(X729,OFFSET('Todas paradas'!M$1,R729+W729-1,0),"")</f>
        <v/>
      </c>
      <c r="AF729" s="36" t="str">
        <f ca="1">IF(X729,OFFSET('Todas paradas'!N$1,R729+W729-1,0),"")</f>
        <v/>
      </c>
      <c r="AG729" s="36" t="str">
        <f ca="1">IF(X729,OFFSET('Todas paradas'!O$1,R729+W729-1,0),"")</f>
        <v/>
      </c>
      <c r="AH729" s="36" t="str">
        <f ca="1">IF(X729,OFFSET('Todas paradas'!P$1,R729+W729-1,0),"")</f>
        <v/>
      </c>
    </row>
    <row r="730" spans="11:34" x14ac:dyDescent="0.25">
      <c r="K730" s="36">
        <f t="shared" si="184"/>
        <v>728</v>
      </c>
      <c r="L730" s="36">
        <f t="shared" ca="1" si="191"/>
        <v>697</v>
      </c>
      <c r="M730" s="38">
        <f t="shared" ca="1" si="185"/>
        <v>15</v>
      </c>
      <c r="N730" s="38">
        <f t="shared" ca="1" si="186"/>
        <v>32</v>
      </c>
      <c r="O730" s="36">
        <f t="shared" ca="1" si="187"/>
        <v>1</v>
      </c>
      <c r="P730" s="36">
        <f t="shared" ca="1" si="188"/>
        <v>19</v>
      </c>
      <c r="Q730" s="36">
        <f t="shared" ca="1" si="189"/>
        <v>20</v>
      </c>
      <c r="R730" s="36">
        <f t="shared" ca="1" si="192"/>
        <v>347</v>
      </c>
      <c r="S730" s="36">
        <f t="shared" ca="1" si="193"/>
        <v>15</v>
      </c>
      <c r="T730" s="36">
        <f t="shared" ca="1" si="194"/>
        <v>8</v>
      </c>
      <c r="U730" s="36">
        <f t="shared" ca="1" si="190"/>
        <v>6</v>
      </c>
      <c r="V730" s="39"/>
      <c r="W730" s="38">
        <f t="shared" ca="1" si="180"/>
        <v>7</v>
      </c>
      <c r="X730" s="38">
        <f t="shared" ca="1" si="181"/>
        <v>0</v>
      </c>
      <c r="Y730" s="38">
        <f t="shared" ca="1" si="183"/>
        <v>1</v>
      </c>
      <c r="Z730" s="38">
        <f t="shared" ca="1" si="182"/>
        <v>15</v>
      </c>
      <c r="AA730" s="38"/>
      <c r="AB730" s="36" t="str">
        <f t="shared" ca="1" si="195"/>
        <v>Rutas_Habituales_MTN</v>
      </c>
      <c r="AC730" t="str">
        <f ca="1">SUBSTITUTE(OFFSET('Todas paradas'!K$1,R730+W730-1,0),"/","_")</f>
        <v>Ruta 18_20</v>
      </c>
      <c r="AD730" t="str">
        <f ca="1">IF(X730,OFFSET('Todas paradas'!L$1,R730+W730-1,0),OFFSET('Todas paradas'!Q$1,R730+W730-1,0))</f>
        <v>Duquesa Villahermosa (esq. Don Pedro de Luna)</v>
      </c>
      <c r="AE730" s="36" t="str">
        <f ca="1">IF(X730,OFFSET('Todas paradas'!M$1,R730+W730-1,0),"")</f>
        <v/>
      </c>
      <c r="AF730" s="36" t="str">
        <f ca="1">IF(X730,OFFSET('Todas paradas'!N$1,R730+W730-1,0),"")</f>
        <v/>
      </c>
      <c r="AG730" s="36" t="str">
        <f ca="1">IF(X730,OFFSET('Todas paradas'!O$1,R730+W730-1,0),"")</f>
        <v/>
      </c>
      <c r="AH730" s="36" t="str">
        <f ca="1">IF(X730,OFFSET('Todas paradas'!P$1,R730+W730-1,0),"")</f>
        <v/>
      </c>
    </row>
    <row r="731" spans="11:34" x14ac:dyDescent="0.25">
      <c r="K731" s="36">
        <f t="shared" si="184"/>
        <v>729</v>
      </c>
      <c r="L731" s="36">
        <f t="shared" ca="1" si="191"/>
        <v>697</v>
      </c>
      <c r="M731" s="38">
        <f t="shared" ca="1" si="185"/>
        <v>1</v>
      </c>
      <c r="N731" s="38">
        <f t="shared" ca="1" si="186"/>
        <v>33</v>
      </c>
      <c r="O731" s="36">
        <f t="shared" ca="1" si="187"/>
        <v>0</v>
      </c>
      <c r="P731" s="36">
        <f t="shared" ca="1" si="188"/>
        <v>20</v>
      </c>
      <c r="Q731" s="36">
        <f t="shared" ca="1" si="189"/>
        <v>20</v>
      </c>
      <c r="R731" s="36">
        <f t="shared" ca="1" si="192"/>
        <v>355</v>
      </c>
      <c r="S731" s="36">
        <f t="shared" ca="1" si="193"/>
        <v>13</v>
      </c>
      <c r="T731" s="36">
        <f t="shared" ca="1" si="194"/>
        <v>7</v>
      </c>
      <c r="U731" s="36">
        <f t="shared" ca="1" si="190"/>
        <v>7</v>
      </c>
      <c r="V731" s="39"/>
      <c r="W731" s="38">
        <f t="shared" ca="1" si="180"/>
        <v>0</v>
      </c>
      <c r="X731" s="38">
        <f t="shared" ca="1" si="181"/>
        <v>1</v>
      </c>
      <c r="Y731" s="38">
        <f t="shared" ca="1" si="183"/>
        <v>0</v>
      </c>
      <c r="Z731" s="38">
        <f t="shared" ca="1" si="182"/>
        <v>1</v>
      </c>
      <c r="AA731" s="38"/>
      <c r="AB731" s="36" t="str">
        <f t="shared" ca="1" si="195"/>
        <v>Rutas_Habituales_MTN</v>
      </c>
      <c r="AC731" t="str">
        <f ca="1">SUBSTITUTE(OFFSET('Todas paradas'!K$1,R731+W731-1,0),"/","_")</f>
        <v>Ruta 19_20</v>
      </c>
      <c r="AD731" t="str">
        <f ca="1">IF(X731,OFFSET('Todas paradas'!L$1,R731+W731-1,0),OFFSET('Todas paradas'!Q$1,R731+W731-1,0))</f>
        <v>Ruta 19/20</v>
      </c>
      <c r="AE731" s="36" t="str">
        <f ca="1">IF(X731,OFFSET('Todas paradas'!M$1,R731+W731-1,0),"")</f>
        <v/>
      </c>
      <c r="AF731" s="36" t="str">
        <f ca="1">IF(X731,OFFSET('Todas paradas'!N$1,R731+W731-1,0),"")</f>
        <v/>
      </c>
      <c r="AG731" s="36" t="str">
        <f ca="1">IF(X731,OFFSET('Todas paradas'!O$1,R731+W731-1,0),"")</f>
        <v/>
      </c>
      <c r="AH731" s="36">
        <f ca="1">IF(X731,OFFSET('Todas paradas'!P$1,R731+W731-1,0),"")</f>
        <v>0</v>
      </c>
    </row>
    <row r="732" spans="11:34" x14ac:dyDescent="0.25">
      <c r="K732" s="36">
        <f t="shared" si="184"/>
        <v>730</v>
      </c>
      <c r="L732" s="36">
        <f t="shared" ca="1" si="191"/>
        <v>698</v>
      </c>
      <c r="M732" s="38">
        <f t="shared" ca="1" si="185"/>
        <v>2</v>
      </c>
      <c r="N732" s="38">
        <f t="shared" ca="1" si="186"/>
        <v>33</v>
      </c>
      <c r="O732" s="36">
        <f t="shared" ca="1" si="187"/>
        <v>0</v>
      </c>
      <c r="P732" s="36">
        <f t="shared" ca="1" si="188"/>
        <v>20</v>
      </c>
      <c r="Q732" s="36">
        <f t="shared" ca="1" si="189"/>
        <v>20</v>
      </c>
      <c r="R732" s="36">
        <f t="shared" ca="1" si="192"/>
        <v>355</v>
      </c>
      <c r="S732" s="36">
        <f t="shared" ca="1" si="193"/>
        <v>13</v>
      </c>
      <c r="T732" s="36">
        <f t="shared" ca="1" si="194"/>
        <v>7</v>
      </c>
      <c r="U732" s="36">
        <f t="shared" ca="1" si="190"/>
        <v>7</v>
      </c>
      <c r="V732" s="39"/>
      <c r="W732" s="38">
        <f t="shared" ca="1" si="180"/>
        <v>1</v>
      </c>
      <c r="X732" s="38">
        <f t="shared" ca="1" si="181"/>
        <v>1</v>
      </c>
      <c r="Y732" s="38">
        <f t="shared" ca="1" si="183"/>
        <v>0</v>
      </c>
      <c r="Z732" s="38">
        <f t="shared" ca="1" si="182"/>
        <v>2</v>
      </c>
      <c r="AA732" s="38"/>
      <c r="AB732" s="36" t="str">
        <f t="shared" ca="1" si="195"/>
        <v>Rutas_Habituales_MTN</v>
      </c>
      <c r="AC732" t="str">
        <f ca="1">SUBSTITUTE(OFFSET('Todas paradas'!K$1,R732+W732-1,0),"/","_")</f>
        <v>Ruta 19_20</v>
      </c>
      <c r="AD732" t="str">
        <f ca="1">IF(X732,OFFSET('Todas paradas'!L$1,R732+W732-1,0),OFFSET('Todas paradas'!Q$1,R732+W732-1,0))</f>
        <v>Plaza San Francisco (Kiosco Prensa - Pd. Bus)</v>
      </c>
      <c r="AE732" s="36" t="str">
        <f ca="1">IF(X732,OFFSET('Todas paradas'!M$1,R732+W732-1,0),"")</f>
        <v>04:57</v>
      </c>
      <c r="AF732" s="36" t="str">
        <f ca="1">IF(X732,OFFSET('Todas paradas'!N$1,R732+W732-1,0),"")</f>
        <v>12:55</v>
      </c>
      <c r="AG732" s="36" t="str">
        <f ca="1">IF(X732,OFFSET('Todas paradas'!O$1,R732+W732-1,0),"")</f>
        <v>20:55</v>
      </c>
      <c r="AH732" s="36">
        <f ca="1">IF(X732,OFFSET('Todas paradas'!P$1,R732+W732-1,0),"")</f>
        <v>0</v>
      </c>
    </row>
    <row r="733" spans="11:34" x14ac:dyDescent="0.25">
      <c r="K733" s="36">
        <f t="shared" si="184"/>
        <v>731</v>
      </c>
      <c r="L733" s="36">
        <f t="shared" ca="1" si="191"/>
        <v>699</v>
      </c>
      <c r="M733" s="38">
        <f t="shared" ca="1" si="185"/>
        <v>3</v>
      </c>
      <c r="N733" s="38">
        <f t="shared" ca="1" si="186"/>
        <v>33</v>
      </c>
      <c r="O733" s="36">
        <f t="shared" ca="1" si="187"/>
        <v>0</v>
      </c>
      <c r="P733" s="36">
        <f t="shared" ca="1" si="188"/>
        <v>20</v>
      </c>
      <c r="Q733" s="36">
        <f t="shared" ca="1" si="189"/>
        <v>20</v>
      </c>
      <c r="R733" s="36">
        <f t="shared" ca="1" si="192"/>
        <v>355</v>
      </c>
      <c r="S733" s="36">
        <f t="shared" ca="1" si="193"/>
        <v>13</v>
      </c>
      <c r="T733" s="36">
        <f t="shared" ca="1" si="194"/>
        <v>7</v>
      </c>
      <c r="U733" s="36">
        <f t="shared" ca="1" si="190"/>
        <v>7</v>
      </c>
      <c r="V733" s="39"/>
      <c r="W733" s="38">
        <f t="shared" ref="W733:W796" ca="1" si="196">IF(N733&lt;&gt;N732,0,IF(X733,W732+1,IF(AND(Y733,NOT(Y732)),1,IF(Y733,W732+1))))</f>
        <v>2</v>
      </c>
      <c r="X733" s="38">
        <f t="shared" ref="X733:X796" ca="1" si="197">IF(Z733&lt;=T733,1,0)</f>
        <v>1</v>
      </c>
      <c r="Y733" s="38">
        <f t="shared" ca="1" si="183"/>
        <v>0</v>
      </c>
      <c r="Z733" s="38">
        <f t="shared" ref="Z733:Z796" ca="1" si="198">IF(O732,1,Z732+1)</f>
        <v>3</v>
      </c>
      <c r="AA733" s="38"/>
      <c r="AB733" s="36" t="str">
        <f t="shared" ca="1" si="195"/>
        <v>Rutas_Habituales_MTN</v>
      </c>
      <c r="AC733" t="str">
        <f ca="1">SUBSTITUTE(OFFSET('Todas paradas'!K$1,R733+W733-1,0),"/","_")</f>
        <v>Ruta 19_20</v>
      </c>
      <c r="AD733" t="str">
        <f ca="1">IF(X733,OFFSET('Todas paradas'!L$1,R733+W733-1,0),OFFSET('Todas paradas'!Q$1,R733+W733-1,0))</f>
        <v>Condes de Aragón, nº 14 (Pd. Bus)</v>
      </c>
      <c r="AE733" s="36" t="str">
        <f ca="1">IF(X733,OFFSET('Todas paradas'!M$1,R733+W733-1,0),"")</f>
        <v>05:00</v>
      </c>
      <c r="AF733" s="36" t="str">
        <f ca="1">IF(X733,OFFSET('Todas paradas'!N$1,R733+W733-1,0),"")</f>
        <v>12:58</v>
      </c>
      <c r="AG733" s="36" t="str">
        <f ca="1">IF(X733,OFFSET('Todas paradas'!O$1,R733+W733-1,0),"")</f>
        <v>20:58</v>
      </c>
      <c r="AH733" s="36">
        <f ca="1">IF(X733,OFFSET('Todas paradas'!P$1,R733+W733-1,0),"")</f>
        <v>0</v>
      </c>
    </row>
    <row r="734" spans="11:34" x14ac:dyDescent="0.25">
      <c r="K734" s="36">
        <f t="shared" si="184"/>
        <v>732</v>
      </c>
      <c r="L734" s="36">
        <f t="shared" ca="1" si="191"/>
        <v>700</v>
      </c>
      <c r="M734" s="38">
        <f t="shared" ca="1" si="185"/>
        <v>4</v>
      </c>
      <c r="N734" s="38">
        <f t="shared" ca="1" si="186"/>
        <v>33</v>
      </c>
      <c r="O734" s="36">
        <f t="shared" ca="1" si="187"/>
        <v>0</v>
      </c>
      <c r="P734" s="36">
        <f t="shared" ca="1" si="188"/>
        <v>20</v>
      </c>
      <c r="Q734" s="36">
        <f t="shared" ca="1" si="189"/>
        <v>20</v>
      </c>
      <c r="R734" s="36">
        <f t="shared" ca="1" si="192"/>
        <v>355</v>
      </c>
      <c r="S734" s="36">
        <f t="shared" ca="1" si="193"/>
        <v>13</v>
      </c>
      <c r="T734" s="36">
        <f t="shared" ca="1" si="194"/>
        <v>7</v>
      </c>
      <c r="U734" s="36">
        <f t="shared" ca="1" si="190"/>
        <v>7</v>
      </c>
      <c r="V734" s="39"/>
      <c r="W734" s="38">
        <f t="shared" ca="1" si="196"/>
        <v>3</v>
      </c>
      <c r="X734" s="38">
        <f t="shared" ca="1" si="197"/>
        <v>1</v>
      </c>
      <c r="Y734" s="38">
        <f t="shared" ref="Y734:Y797" ca="1" si="199">IF(NOT(X734),1,0)</f>
        <v>0</v>
      </c>
      <c r="Z734" s="38">
        <f t="shared" ca="1" si="198"/>
        <v>4</v>
      </c>
      <c r="AA734" s="38"/>
      <c r="AB734" s="36" t="str">
        <f t="shared" ca="1" si="195"/>
        <v>Rutas_Habituales_MTN</v>
      </c>
      <c r="AC734" t="str">
        <f ca="1">SUBSTITUTE(OFFSET('Todas paradas'!K$1,R734+W734-1,0),"/","_")</f>
        <v>Ruta 19_20</v>
      </c>
      <c r="AD734" t="str">
        <f ca="1">IF(X734,OFFSET('Todas paradas'!L$1,R734+W734-1,0),OFFSET('Todas paradas'!Q$1,R734+W734-1,0))</f>
        <v>Juan Carlos I, nº 39</v>
      </c>
      <c r="AE734" s="36" t="str">
        <f ca="1">IF(X734,OFFSET('Todas paradas'!M$1,R734+W734-1,0),"")</f>
        <v>05:02</v>
      </c>
      <c r="AF734" s="36" t="str">
        <f ca="1">IF(X734,OFFSET('Todas paradas'!N$1,R734+W734-1,0),"")</f>
        <v>13:00</v>
      </c>
      <c r="AG734" s="36" t="str">
        <f ca="1">IF(X734,OFFSET('Todas paradas'!O$1,R734+W734-1,0),"")</f>
        <v>21:00</v>
      </c>
      <c r="AH734" s="36">
        <f ca="1">IF(X734,OFFSET('Todas paradas'!P$1,R734+W734-1,0),"")</f>
        <v>0</v>
      </c>
    </row>
    <row r="735" spans="11:34" x14ac:dyDescent="0.25">
      <c r="K735" s="36">
        <f t="shared" si="184"/>
        <v>733</v>
      </c>
      <c r="L735" s="36">
        <f t="shared" ca="1" si="191"/>
        <v>701</v>
      </c>
      <c r="M735" s="38">
        <f t="shared" ca="1" si="185"/>
        <v>5</v>
      </c>
      <c r="N735" s="38">
        <f t="shared" ca="1" si="186"/>
        <v>33</v>
      </c>
      <c r="O735" s="36">
        <f t="shared" ca="1" si="187"/>
        <v>0</v>
      </c>
      <c r="P735" s="36">
        <f t="shared" ca="1" si="188"/>
        <v>20</v>
      </c>
      <c r="Q735" s="36">
        <f t="shared" ca="1" si="189"/>
        <v>20</v>
      </c>
      <c r="R735" s="36">
        <f t="shared" ca="1" si="192"/>
        <v>355</v>
      </c>
      <c r="S735" s="36">
        <f t="shared" ca="1" si="193"/>
        <v>13</v>
      </c>
      <c r="T735" s="36">
        <f t="shared" ca="1" si="194"/>
        <v>7</v>
      </c>
      <c r="U735" s="36">
        <f t="shared" ca="1" si="190"/>
        <v>7</v>
      </c>
      <c r="V735" s="39"/>
      <c r="W735" s="38">
        <f t="shared" ca="1" si="196"/>
        <v>4</v>
      </c>
      <c r="X735" s="38">
        <f t="shared" ca="1" si="197"/>
        <v>1</v>
      </c>
      <c r="Y735" s="38">
        <f t="shared" ca="1" si="199"/>
        <v>0</v>
      </c>
      <c r="Z735" s="38">
        <f t="shared" ca="1" si="198"/>
        <v>5</v>
      </c>
      <c r="AA735" s="38"/>
      <c r="AB735" s="36" t="str">
        <f t="shared" ca="1" si="195"/>
        <v>Rutas_Habituales_MTN</v>
      </c>
      <c r="AC735" t="str">
        <f ca="1">SUBSTITUTE(OFFSET('Todas paradas'!K$1,R735+W735-1,0),"/","_")</f>
        <v>Ruta 19_20</v>
      </c>
      <c r="AD735" t="str">
        <f ca="1">IF(X735,OFFSET('Todas paradas'!L$1,R735+W735-1,0),OFFSET('Todas paradas'!Q$1,R735+W735-1,0))</f>
        <v>Juan Carlos I, nº 3</v>
      </c>
      <c r="AE735" s="36" t="str">
        <f ca="1">IF(X735,OFFSET('Todas paradas'!M$1,R735+W735-1,0),"")</f>
        <v>05:04</v>
      </c>
      <c r="AF735" s="36" t="str">
        <f ca="1">IF(X735,OFFSET('Todas paradas'!N$1,R735+W735-1,0),"")</f>
        <v>13:02</v>
      </c>
      <c r="AG735" s="36" t="str">
        <f ca="1">IF(X735,OFFSET('Todas paradas'!O$1,R735+W735-1,0),"")</f>
        <v>21:02</v>
      </c>
      <c r="AH735" s="36">
        <f ca="1">IF(X735,OFFSET('Todas paradas'!P$1,R735+W735-1,0),"")</f>
        <v>0</v>
      </c>
    </row>
    <row r="736" spans="11:34" x14ac:dyDescent="0.25">
      <c r="K736" s="36">
        <f t="shared" si="184"/>
        <v>734</v>
      </c>
      <c r="L736" s="36">
        <f t="shared" ca="1" si="191"/>
        <v>702</v>
      </c>
      <c r="M736" s="38">
        <f t="shared" ca="1" si="185"/>
        <v>6</v>
      </c>
      <c r="N736" s="38">
        <f t="shared" ca="1" si="186"/>
        <v>33</v>
      </c>
      <c r="O736" s="36">
        <f t="shared" ca="1" si="187"/>
        <v>0</v>
      </c>
      <c r="P736" s="36">
        <f t="shared" ca="1" si="188"/>
        <v>20</v>
      </c>
      <c r="Q736" s="36">
        <f t="shared" ca="1" si="189"/>
        <v>20</v>
      </c>
      <c r="R736" s="36">
        <f t="shared" ca="1" si="192"/>
        <v>355</v>
      </c>
      <c r="S736" s="36">
        <f t="shared" ca="1" si="193"/>
        <v>13</v>
      </c>
      <c r="T736" s="36">
        <f t="shared" ca="1" si="194"/>
        <v>7</v>
      </c>
      <c r="U736" s="36">
        <f t="shared" ca="1" si="190"/>
        <v>7</v>
      </c>
      <c r="V736" s="39"/>
      <c r="W736" s="38">
        <f t="shared" ca="1" si="196"/>
        <v>5</v>
      </c>
      <c r="X736" s="38">
        <f t="shared" ca="1" si="197"/>
        <v>1</v>
      </c>
      <c r="Y736" s="38">
        <f t="shared" ca="1" si="199"/>
        <v>0</v>
      </c>
      <c r="Z736" s="38">
        <f t="shared" ca="1" si="198"/>
        <v>6</v>
      </c>
      <c r="AA736" s="38"/>
      <c r="AB736" s="36" t="str">
        <f t="shared" ca="1" si="195"/>
        <v>Rutas_Habituales_MTN</v>
      </c>
      <c r="AC736" t="str">
        <f ca="1">SUBSTITUTE(OFFSET('Todas paradas'!K$1,R736+W736-1,0),"/","_")</f>
        <v>Ruta 19_20</v>
      </c>
      <c r="AD736" t="str">
        <f ca="1">IF(X736,OFFSET('Todas paradas'!L$1,R736+W736-1,0),OFFSET('Todas paradas'!Q$1,R736+W736-1,0))</f>
        <v>Vía Univérsitas, nº 44 (Pd. Bus)</v>
      </c>
      <c r="AE736" s="36" t="str">
        <f ca="1">IF(X736,OFFSET('Todas paradas'!M$1,R736+W736-1,0),"")</f>
        <v>05:06</v>
      </c>
      <c r="AF736" s="36" t="str">
        <f ca="1">IF(X736,OFFSET('Todas paradas'!N$1,R736+W736-1,0),"")</f>
        <v>13:04</v>
      </c>
      <c r="AG736" s="36" t="str">
        <f ca="1">IF(X736,OFFSET('Todas paradas'!O$1,R736+W736-1,0),"")</f>
        <v>21:04</v>
      </c>
      <c r="AH736" s="36">
        <f ca="1">IF(X736,OFFSET('Todas paradas'!P$1,R736+W736-1,0),"")</f>
        <v>0</v>
      </c>
    </row>
    <row r="737" spans="11:34" x14ac:dyDescent="0.25">
      <c r="K737" s="36">
        <f t="shared" si="184"/>
        <v>735</v>
      </c>
      <c r="L737" s="36">
        <f t="shared" ca="1" si="191"/>
        <v>703</v>
      </c>
      <c r="M737" s="38">
        <f t="shared" ca="1" si="185"/>
        <v>7</v>
      </c>
      <c r="N737" s="38">
        <f t="shared" ca="1" si="186"/>
        <v>33</v>
      </c>
      <c r="O737" s="36">
        <f t="shared" ca="1" si="187"/>
        <v>0</v>
      </c>
      <c r="P737" s="36">
        <f t="shared" ca="1" si="188"/>
        <v>20</v>
      </c>
      <c r="Q737" s="36">
        <f t="shared" ca="1" si="189"/>
        <v>20</v>
      </c>
      <c r="R737" s="36">
        <f t="shared" ca="1" si="192"/>
        <v>355</v>
      </c>
      <c r="S737" s="36">
        <f t="shared" ca="1" si="193"/>
        <v>13</v>
      </c>
      <c r="T737" s="36">
        <f t="shared" ca="1" si="194"/>
        <v>7</v>
      </c>
      <c r="U737" s="36">
        <f t="shared" ca="1" si="190"/>
        <v>7</v>
      </c>
      <c r="V737" s="39"/>
      <c r="W737" s="38">
        <f t="shared" ca="1" si="196"/>
        <v>6</v>
      </c>
      <c r="X737" s="38">
        <f t="shared" ca="1" si="197"/>
        <v>1</v>
      </c>
      <c r="Y737" s="38">
        <f t="shared" ca="1" si="199"/>
        <v>0</v>
      </c>
      <c r="Z737" s="38">
        <f t="shared" ca="1" si="198"/>
        <v>7</v>
      </c>
      <c r="AA737" s="38"/>
      <c r="AB737" s="36" t="str">
        <f t="shared" ca="1" si="195"/>
        <v>Rutas_Habituales_MTN</v>
      </c>
      <c r="AC737" t="str">
        <f ca="1">SUBSTITUTE(OFFSET('Todas paradas'!K$1,R737+W737-1,0),"/","_")</f>
        <v>Ruta 19_20</v>
      </c>
      <c r="AD737" t="str">
        <f ca="1">IF(X737,OFFSET('Todas paradas'!L$1,R737+W737-1,0),OFFSET('Todas paradas'!Q$1,R737+W737-1,0))</f>
        <v>Opel Planta en Figueruelas</v>
      </c>
      <c r="AE737" s="36" t="str">
        <f ca="1">IF(X737,OFFSET('Todas paradas'!M$1,R737+W737-1,0),"")</f>
        <v>05:30</v>
      </c>
      <c r="AF737" s="36" t="str">
        <f ca="1">IF(X737,OFFSET('Todas paradas'!N$1,R737+W737-1,0),"")</f>
        <v>13:30</v>
      </c>
      <c r="AG737" s="36" t="str">
        <f ca="1">IF(X737,OFFSET('Todas paradas'!O$1,R737+W737-1,0),"")</f>
        <v>21:30</v>
      </c>
      <c r="AH737" s="36">
        <f ca="1">IF(X737,OFFSET('Todas paradas'!P$1,R737+W737-1,0),"")</f>
        <v>0</v>
      </c>
    </row>
    <row r="738" spans="11:34" x14ac:dyDescent="0.25">
      <c r="K738" s="36">
        <f t="shared" si="184"/>
        <v>736</v>
      </c>
      <c r="L738" s="36">
        <f t="shared" ca="1" si="191"/>
        <v>704</v>
      </c>
      <c r="M738" s="38">
        <f t="shared" ca="1" si="185"/>
        <v>8</v>
      </c>
      <c r="N738" s="38">
        <f t="shared" ca="1" si="186"/>
        <v>33</v>
      </c>
      <c r="O738" s="36">
        <f t="shared" ca="1" si="187"/>
        <v>0</v>
      </c>
      <c r="P738" s="36">
        <f t="shared" ca="1" si="188"/>
        <v>20</v>
      </c>
      <c r="Q738" s="36">
        <f t="shared" ca="1" si="189"/>
        <v>20</v>
      </c>
      <c r="R738" s="36">
        <f t="shared" ca="1" si="192"/>
        <v>355</v>
      </c>
      <c r="S738" s="36">
        <f t="shared" ca="1" si="193"/>
        <v>13</v>
      </c>
      <c r="T738" s="36">
        <f t="shared" ca="1" si="194"/>
        <v>7</v>
      </c>
      <c r="U738" s="36">
        <f t="shared" ca="1" si="190"/>
        <v>7</v>
      </c>
      <c r="V738" s="39"/>
      <c r="W738" s="38">
        <f t="shared" ca="1" si="196"/>
        <v>1</v>
      </c>
      <c r="X738" s="38">
        <f t="shared" ca="1" si="197"/>
        <v>0</v>
      </c>
      <c r="Y738" s="38">
        <f t="shared" ca="1" si="199"/>
        <v>1</v>
      </c>
      <c r="Z738" s="38">
        <f t="shared" ca="1" si="198"/>
        <v>8</v>
      </c>
      <c r="AA738" s="38"/>
      <c r="AB738" s="36" t="str">
        <f t="shared" ca="1" si="195"/>
        <v>Rutas_Habituales_MTN</v>
      </c>
      <c r="AC738" t="str">
        <f ca="1">SUBSTITUTE(OFFSET('Todas paradas'!K$1,R738+W738-1,0),"/","_")</f>
        <v>Ruta 19_20</v>
      </c>
      <c r="AD738" t="str">
        <f ca="1">IF(X738,OFFSET('Todas paradas'!L$1,R738+W738-1,0),OFFSET('Todas paradas'!Q$1,R738+W738-1,0))</f>
        <v>Opel Planta en Figueruelas</v>
      </c>
      <c r="AE738" s="36" t="str">
        <f ca="1">IF(X738,OFFSET('Todas paradas'!M$1,R738+W738-1,0),"")</f>
        <v/>
      </c>
      <c r="AF738" s="36" t="str">
        <f ca="1">IF(X738,OFFSET('Todas paradas'!N$1,R738+W738-1,0),"")</f>
        <v/>
      </c>
      <c r="AG738" s="36" t="str">
        <f ca="1">IF(X738,OFFSET('Todas paradas'!O$1,R738+W738-1,0),"")</f>
        <v/>
      </c>
      <c r="AH738" s="36" t="str">
        <f ca="1">IF(X738,OFFSET('Todas paradas'!P$1,R738+W738-1,0),"")</f>
        <v/>
      </c>
    </row>
    <row r="739" spans="11:34" x14ac:dyDescent="0.25">
      <c r="K739" s="36">
        <f t="shared" si="184"/>
        <v>737</v>
      </c>
      <c r="L739" s="36">
        <f t="shared" ca="1" si="191"/>
        <v>705</v>
      </c>
      <c r="M739" s="38">
        <f t="shared" ca="1" si="185"/>
        <v>9</v>
      </c>
      <c r="N739" s="38">
        <f t="shared" ca="1" si="186"/>
        <v>33</v>
      </c>
      <c r="O739" s="36">
        <f t="shared" ca="1" si="187"/>
        <v>0</v>
      </c>
      <c r="P739" s="36">
        <f t="shared" ca="1" si="188"/>
        <v>20</v>
      </c>
      <c r="Q739" s="36">
        <f t="shared" ca="1" si="189"/>
        <v>20</v>
      </c>
      <c r="R739" s="36">
        <f t="shared" ca="1" si="192"/>
        <v>355</v>
      </c>
      <c r="S739" s="36">
        <f t="shared" ca="1" si="193"/>
        <v>13</v>
      </c>
      <c r="T739" s="36">
        <f t="shared" ca="1" si="194"/>
        <v>7</v>
      </c>
      <c r="U739" s="36">
        <f t="shared" ca="1" si="190"/>
        <v>7</v>
      </c>
      <c r="V739" s="39"/>
      <c r="W739" s="38">
        <f t="shared" ca="1" si="196"/>
        <v>2</v>
      </c>
      <c r="X739" s="38">
        <f t="shared" ca="1" si="197"/>
        <v>0</v>
      </c>
      <c r="Y739" s="38">
        <f t="shared" ca="1" si="199"/>
        <v>1</v>
      </c>
      <c r="Z739" s="38">
        <f t="shared" ca="1" si="198"/>
        <v>9</v>
      </c>
      <c r="AA739" s="38"/>
      <c r="AB739" s="36" t="str">
        <f t="shared" ca="1" si="195"/>
        <v>Rutas_Habituales_MTN</v>
      </c>
      <c r="AC739" t="str">
        <f ca="1">SUBSTITUTE(OFFSET('Todas paradas'!K$1,R739+W739-1,0),"/","_")</f>
        <v>Ruta 19_20</v>
      </c>
      <c r="AD739" t="str">
        <f ca="1">IF(X739,OFFSET('Todas paradas'!L$1,R739+W739-1,0),OFFSET('Todas paradas'!Q$1,R739+W739-1,0))</f>
        <v>Plaza San Francisco (Kiosco Prensa - Pd. Bus)</v>
      </c>
      <c r="AE739" s="36" t="str">
        <f ca="1">IF(X739,OFFSET('Todas paradas'!M$1,R739+W739-1,0),"")</f>
        <v/>
      </c>
      <c r="AF739" s="36" t="str">
        <f ca="1">IF(X739,OFFSET('Todas paradas'!N$1,R739+W739-1,0),"")</f>
        <v/>
      </c>
      <c r="AG739" s="36" t="str">
        <f ca="1">IF(X739,OFFSET('Todas paradas'!O$1,R739+W739-1,0),"")</f>
        <v/>
      </c>
      <c r="AH739" s="36" t="str">
        <f ca="1">IF(X739,OFFSET('Todas paradas'!P$1,R739+W739-1,0),"")</f>
        <v/>
      </c>
    </row>
    <row r="740" spans="11:34" x14ac:dyDescent="0.25">
      <c r="K740" s="36">
        <f t="shared" ref="K740:K803" si="200">K739+1</f>
        <v>738</v>
      </c>
      <c r="L740" s="36">
        <f t="shared" ca="1" si="191"/>
        <v>706</v>
      </c>
      <c r="M740" s="38">
        <f t="shared" ref="M740:M803" ca="1" si="201">IF(O739,1,M739+1)</f>
        <v>10</v>
      </c>
      <c r="N740" s="38">
        <f t="shared" ref="N740:N803" ca="1" si="202">IF(M739=S739,N739+1,N739)</f>
        <v>33</v>
      </c>
      <c r="O740" s="36">
        <f t="shared" ref="O740:O803" ca="1" si="203">IF(Z740=S740,1,0)</f>
        <v>0</v>
      </c>
      <c r="P740" s="36">
        <f t="shared" ref="P740:P803" ca="1" si="204">OFFSET($B$2,1+N740,0)</f>
        <v>20</v>
      </c>
      <c r="Q740" s="36">
        <f t="shared" ref="Q740:Q803" ca="1" si="205">OFFSET($C$2,1+N740,0)</f>
        <v>20</v>
      </c>
      <c r="R740" s="36">
        <f t="shared" ca="1" si="192"/>
        <v>355</v>
      </c>
      <c r="S740" s="36">
        <f t="shared" ca="1" si="193"/>
        <v>13</v>
      </c>
      <c r="T740" s="36">
        <f t="shared" ca="1" si="194"/>
        <v>7</v>
      </c>
      <c r="U740" s="36">
        <f t="shared" ca="1" si="190"/>
        <v>7</v>
      </c>
      <c r="V740" s="39"/>
      <c r="W740" s="38">
        <f t="shared" ca="1" si="196"/>
        <v>3</v>
      </c>
      <c r="X740" s="38">
        <f t="shared" ca="1" si="197"/>
        <v>0</v>
      </c>
      <c r="Y740" s="38">
        <f t="shared" ca="1" si="199"/>
        <v>1</v>
      </c>
      <c r="Z740" s="38">
        <f t="shared" ca="1" si="198"/>
        <v>10</v>
      </c>
      <c r="AA740" s="38"/>
      <c r="AB740" s="36" t="str">
        <f t="shared" ca="1" si="195"/>
        <v>Rutas_Habituales_MTN</v>
      </c>
      <c r="AC740" t="str">
        <f ca="1">SUBSTITUTE(OFFSET('Todas paradas'!K$1,R740+W740-1,0),"/","_")</f>
        <v>Ruta 19_20</v>
      </c>
      <c r="AD740" t="str">
        <f ca="1">IF(X740,OFFSET('Todas paradas'!L$1,R740+W740-1,0),OFFSET('Todas paradas'!Q$1,R740+W740-1,0))</f>
        <v>Condes de Aragón, nº 14 (Pd. Bus)</v>
      </c>
      <c r="AE740" s="36" t="str">
        <f ca="1">IF(X740,OFFSET('Todas paradas'!M$1,R740+W740-1,0),"")</f>
        <v/>
      </c>
      <c r="AF740" s="36" t="str">
        <f ca="1">IF(X740,OFFSET('Todas paradas'!N$1,R740+W740-1,0),"")</f>
        <v/>
      </c>
      <c r="AG740" s="36" t="str">
        <f ca="1">IF(X740,OFFSET('Todas paradas'!O$1,R740+W740-1,0),"")</f>
        <v/>
      </c>
      <c r="AH740" s="36" t="str">
        <f ca="1">IF(X740,OFFSET('Todas paradas'!P$1,R740+W740-1,0),"")</f>
        <v/>
      </c>
    </row>
    <row r="741" spans="11:34" x14ac:dyDescent="0.25">
      <c r="K741" s="36">
        <f t="shared" si="200"/>
        <v>739</v>
      </c>
      <c r="L741" s="36">
        <f t="shared" ca="1" si="191"/>
        <v>707</v>
      </c>
      <c r="M741" s="38">
        <f t="shared" ca="1" si="201"/>
        <v>11</v>
      </c>
      <c r="N741" s="38">
        <f t="shared" ca="1" si="202"/>
        <v>33</v>
      </c>
      <c r="O741" s="36">
        <f t="shared" ca="1" si="203"/>
        <v>0</v>
      </c>
      <c r="P741" s="36">
        <f t="shared" ca="1" si="204"/>
        <v>20</v>
      </c>
      <c r="Q741" s="36">
        <f t="shared" ca="1" si="205"/>
        <v>20</v>
      </c>
      <c r="R741" s="36">
        <f t="shared" ca="1" si="192"/>
        <v>355</v>
      </c>
      <c r="S741" s="36">
        <f t="shared" ca="1" si="193"/>
        <v>13</v>
      </c>
      <c r="T741" s="36">
        <f t="shared" ca="1" si="194"/>
        <v>7</v>
      </c>
      <c r="U741" s="36">
        <f t="shared" ca="1" si="190"/>
        <v>7</v>
      </c>
      <c r="V741" s="39"/>
      <c r="W741" s="38">
        <f t="shared" ca="1" si="196"/>
        <v>4</v>
      </c>
      <c r="X741" s="38">
        <f t="shared" ca="1" si="197"/>
        <v>0</v>
      </c>
      <c r="Y741" s="38">
        <f t="shared" ca="1" si="199"/>
        <v>1</v>
      </c>
      <c r="Z741" s="38">
        <f t="shared" ca="1" si="198"/>
        <v>11</v>
      </c>
      <c r="AA741" s="38"/>
      <c r="AB741" s="36" t="str">
        <f t="shared" ca="1" si="195"/>
        <v>Rutas_Habituales_MTN</v>
      </c>
      <c r="AC741" t="str">
        <f ca="1">SUBSTITUTE(OFFSET('Todas paradas'!K$1,R741+W741-1,0),"/","_")</f>
        <v>Ruta 19_20</v>
      </c>
      <c r="AD741" t="str">
        <f ca="1">IF(X741,OFFSET('Todas paradas'!L$1,R741+W741-1,0),OFFSET('Todas paradas'!Q$1,R741+W741-1,0))</f>
        <v>Juan Carlos I, nº 39</v>
      </c>
      <c r="AE741" s="36" t="str">
        <f ca="1">IF(X741,OFFSET('Todas paradas'!M$1,R741+W741-1,0),"")</f>
        <v/>
      </c>
      <c r="AF741" s="36" t="str">
        <f ca="1">IF(X741,OFFSET('Todas paradas'!N$1,R741+W741-1,0),"")</f>
        <v/>
      </c>
      <c r="AG741" s="36" t="str">
        <f ca="1">IF(X741,OFFSET('Todas paradas'!O$1,R741+W741-1,0),"")</f>
        <v/>
      </c>
      <c r="AH741" s="36" t="str">
        <f ca="1">IF(X741,OFFSET('Todas paradas'!P$1,R741+W741-1,0),"")</f>
        <v/>
      </c>
    </row>
    <row r="742" spans="11:34" x14ac:dyDescent="0.25">
      <c r="K742" s="36">
        <f t="shared" si="200"/>
        <v>740</v>
      </c>
      <c r="L742" s="36">
        <f t="shared" ca="1" si="191"/>
        <v>708</v>
      </c>
      <c r="M742" s="38">
        <f t="shared" ca="1" si="201"/>
        <v>12</v>
      </c>
      <c r="N742" s="38">
        <f t="shared" ca="1" si="202"/>
        <v>33</v>
      </c>
      <c r="O742" s="36">
        <f t="shared" ca="1" si="203"/>
        <v>0</v>
      </c>
      <c r="P742" s="36">
        <f t="shared" ca="1" si="204"/>
        <v>20</v>
      </c>
      <c r="Q742" s="36">
        <f t="shared" ca="1" si="205"/>
        <v>20</v>
      </c>
      <c r="R742" s="36">
        <f t="shared" ca="1" si="192"/>
        <v>355</v>
      </c>
      <c r="S742" s="36">
        <f t="shared" ca="1" si="193"/>
        <v>13</v>
      </c>
      <c r="T742" s="36">
        <f t="shared" ca="1" si="194"/>
        <v>7</v>
      </c>
      <c r="U742" s="36">
        <f t="shared" ca="1" si="190"/>
        <v>7</v>
      </c>
      <c r="V742" s="39"/>
      <c r="W742" s="38">
        <f t="shared" ca="1" si="196"/>
        <v>5</v>
      </c>
      <c r="X742" s="38">
        <f t="shared" ca="1" si="197"/>
        <v>0</v>
      </c>
      <c r="Y742" s="38">
        <f t="shared" ca="1" si="199"/>
        <v>1</v>
      </c>
      <c r="Z742" s="38">
        <f t="shared" ca="1" si="198"/>
        <v>12</v>
      </c>
      <c r="AA742" s="38"/>
      <c r="AB742" s="36" t="str">
        <f t="shared" ca="1" si="195"/>
        <v>Rutas_Habituales_MTN</v>
      </c>
      <c r="AC742" t="str">
        <f ca="1">SUBSTITUTE(OFFSET('Todas paradas'!K$1,R742+W742-1,0),"/","_")</f>
        <v>Ruta 19_20</v>
      </c>
      <c r="AD742" t="str">
        <f ca="1">IF(X742,OFFSET('Todas paradas'!L$1,R742+W742-1,0),OFFSET('Todas paradas'!Q$1,R742+W742-1,0))</f>
        <v>Juan Carlos I, nº 3</v>
      </c>
      <c r="AE742" s="36" t="str">
        <f ca="1">IF(X742,OFFSET('Todas paradas'!M$1,R742+W742-1,0),"")</f>
        <v/>
      </c>
      <c r="AF742" s="36" t="str">
        <f ca="1">IF(X742,OFFSET('Todas paradas'!N$1,R742+W742-1,0),"")</f>
        <v/>
      </c>
      <c r="AG742" s="36" t="str">
        <f ca="1">IF(X742,OFFSET('Todas paradas'!O$1,R742+W742-1,0),"")</f>
        <v/>
      </c>
      <c r="AH742" s="36" t="str">
        <f ca="1">IF(X742,OFFSET('Todas paradas'!P$1,R742+W742-1,0),"")</f>
        <v/>
      </c>
    </row>
    <row r="743" spans="11:34" x14ac:dyDescent="0.25">
      <c r="K743" s="36">
        <f t="shared" si="200"/>
        <v>741</v>
      </c>
      <c r="L743" s="36">
        <f t="shared" ca="1" si="191"/>
        <v>709</v>
      </c>
      <c r="M743" s="38">
        <f t="shared" ca="1" si="201"/>
        <v>13</v>
      </c>
      <c r="N743" s="38">
        <f t="shared" ca="1" si="202"/>
        <v>33</v>
      </c>
      <c r="O743" s="36">
        <f t="shared" ca="1" si="203"/>
        <v>1</v>
      </c>
      <c r="P743" s="36">
        <f t="shared" ca="1" si="204"/>
        <v>20</v>
      </c>
      <c r="Q743" s="36">
        <f t="shared" ca="1" si="205"/>
        <v>20</v>
      </c>
      <c r="R743" s="36">
        <f t="shared" ca="1" si="192"/>
        <v>355</v>
      </c>
      <c r="S743" s="36">
        <f t="shared" ca="1" si="193"/>
        <v>13</v>
      </c>
      <c r="T743" s="36">
        <f t="shared" ca="1" si="194"/>
        <v>7</v>
      </c>
      <c r="U743" s="36">
        <f t="shared" ca="1" si="190"/>
        <v>7</v>
      </c>
      <c r="V743" s="39"/>
      <c r="W743" s="38">
        <f t="shared" ca="1" si="196"/>
        <v>6</v>
      </c>
      <c r="X743" s="38">
        <f t="shared" ca="1" si="197"/>
        <v>0</v>
      </c>
      <c r="Y743" s="38">
        <f t="shared" ca="1" si="199"/>
        <v>1</v>
      </c>
      <c r="Z743" s="38">
        <f t="shared" ca="1" si="198"/>
        <v>13</v>
      </c>
      <c r="AA743" s="38"/>
      <c r="AB743" s="36" t="str">
        <f t="shared" ca="1" si="195"/>
        <v>Rutas_Habituales_MTN</v>
      </c>
      <c r="AC743" t="str">
        <f ca="1">SUBSTITUTE(OFFSET('Todas paradas'!K$1,R743+W743-1,0),"/","_")</f>
        <v>Ruta 19_20</v>
      </c>
      <c r="AD743" t="str">
        <f ca="1">IF(X743,OFFSET('Todas paradas'!L$1,R743+W743-1,0),OFFSET('Todas paradas'!Q$1,R743+W743-1,0))</f>
        <v>Vía Univérsitas, nº 44 (Pd. Bus)</v>
      </c>
      <c r="AE743" s="36" t="str">
        <f ca="1">IF(X743,OFFSET('Todas paradas'!M$1,R743+W743-1,0),"")</f>
        <v/>
      </c>
      <c r="AF743" s="36" t="str">
        <f ca="1">IF(X743,OFFSET('Todas paradas'!N$1,R743+W743-1,0),"")</f>
        <v/>
      </c>
      <c r="AG743" s="36" t="str">
        <f ca="1">IF(X743,OFFSET('Todas paradas'!O$1,R743+W743-1,0),"")</f>
        <v/>
      </c>
      <c r="AH743" s="36" t="str">
        <f ca="1">IF(X743,OFFSET('Todas paradas'!P$1,R743+W743-1,0),"")</f>
        <v/>
      </c>
    </row>
    <row r="744" spans="11:34" x14ac:dyDescent="0.25">
      <c r="K744" s="36">
        <f t="shared" si="200"/>
        <v>742</v>
      </c>
      <c r="L744" s="36">
        <f t="shared" ca="1" si="191"/>
        <v>709</v>
      </c>
      <c r="M744" s="38">
        <f t="shared" ca="1" si="201"/>
        <v>1</v>
      </c>
      <c r="N744" s="38">
        <f t="shared" ca="1" si="202"/>
        <v>34</v>
      </c>
      <c r="O744" s="36">
        <f t="shared" ca="1" si="203"/>
        <v>0</v>
      </c>
      <c r="P744" s="36">
        <f t="shared" ca="1" si="204"/>
        <v>1</v>
      </c>
      <c r="Q744" s="36">
        <f t="shared" ca="1" si="205"/>
        <v>16</v>
      </c>
      <c r="R744" s="36">
        <f t="shared" ca="1" si="192"/>
        <v>362</v>
      </c>
      <c r="S744" s="36">
        <f t="shared" ca="1" si="193"/>
        <v>15</v>
      </c>
      <c r="T744" s="36">
        <f t="shared" ca="1" si="194"/>
        <v>8</v>
      </c>
      <c r="U744" s="36">
        <f t="shared" ca="1" si="190"/>
        <v>10</v>
      </c>
      <c r="V744" s="39"/>
      <c r="W744" s="38">
        <f t="shared" ca="1" si="196"/>
        <v>0</v>
      </c>
      <c r="X744" s="38">
        <f t="shared" ca="1" si="197"/>
        <v>1</v>
      </c>
      <c r="Y744" s="38">
        <f t="shared" ca="1" si="199"/>
        <v>0</v>
      </c>
      <c r="Z744" s="38">
        <f t="shared" ca="1" si="198"/>
        <v>1</v>
      </c>
      <c r="AA744" s="38"/>
      <c r="AB744" s="36" t="str">
        <f t="shared" ca="1" si="195"/>
        <v>Rutas_Habituales_MTN</v>
      </c>
      <c r="AC744" t="str">
        <f ca="1">SUBSTITUTE(OFFSET('Todas paradas'!K$1,R744+W744-1,0),"/","_")</f>
        <v>Ruta 20_20</v>
      </c>
      <c r="AD744" t="str">
        <f ca="1">IF(X744,OFFSET('Todas paradas'!L$1,R744+W744-1,0),OFFSET('Todas paradas'!Q$1,R744+W744-1,0))</f>
        <v>Ruta 20/20</v>
      </c>
      <c r="AE744" s="36" t="str">
        <f ca="1">IF(X744,OFFSET('Todas paradas'!M$1,R744+W744-1,0),"")</f>
        <v/>
      </c>
      <c r="AF744" s="36" t="str">
        <f ca="1">IF(X744,OFFSET('Todas paradas'!N$1,R744+W744-1,0),"")</f>
        <v/>
      </c>
      <c r="AG744" s="36" t="str">
        <f ca="1">IF(X744,OFFSET('Todas paradas'!O$1,R744+W744-1,0),"")</f>
        <v/>
      </c>
      <c r="AH744" s="36">
        <f ca="1">IF(X744,OFFSET('Todas paradas'!P$1,R744+W744-1,0),"")</f>
        <v>0</v>
      </c>
    </row>
    <row r="745" spans="11:34" x14ac:dyDescent="0.25">
      <c r="K745" s="36">
        <f t="shared" si="200"/>
        <v>743</v>
      </c>
      <c r="L745" s="36">
        <f t="shared" ca="1" si="191"/>
        <v>710</v>
      </c>
      <c r="M745" s="38">
        <f t="shared" ca="1" si="201"/>
        <v>2</v>
      </c>
      <c r="N745" s="38">
        <f t="shared" ca="1" si="202"/>
        <v>34</v>
      </c>
      <c r="O745" s="36">
        <f t="shared" ca="1" si="203"/>
        <v>0</v>
      </c>
      <c r="P745" s="36">
        <f t="shared" ca="1" si="204"/>
        <v>1</v>
      </c>
      <c r="Q745" s="36">
        <f t="shared" ca="1" si="205"/>
        <v>16</v>
      </c>
      <c r="R745" s="36">
        <f t="shared" ca="1" si="192"/>
        <v>362</v>
      </c>
      <c r="S745" s="36">
        <f t="shared" ca="1" si="193"/>
        <v>15</v>
      </c>
      <c r="T745" s="36">
        <f t="shared" ca="1" si="194"/>
        <v>8</v>
      </c>
      <c r="U745" s="36">
        <f t="shared" ca="1" si="190"/>
        <v>10</v>
      </c>
      <c r="V745" s="39"/>
      <c r="W745" s="38">
        <f t="shared" ca="1" si="196"/>
        <v>1</v>
      </c>
      <c r="X745" s="38">
        <f t="shared" ca="1" si="197"/>
        <v>1</v>
      </c>
      <c r="Y745" s="38">
        <f t="shared" ca="1" si="199"/>
        <v>0</v>
      </c>
      <c r="Z745" s="38">
        <f t="shared" ca="1" si="198"/>
        <v>2</v>
      </c>
      <c r="AA745" s="38"/>
      <c r="AB745" s="36" t="str">
        <f t="shared" ca="1" si="195"/>
        <v>Rutas_Habituales_MTN</v>
      </c>
      <c r="AC745" t="str">
        <f ca="1">SUBSTITUTE(OFFSET('Todas paradas'!K$1,R745+W745-1,0),"/","_")</f>
        <v>Ruta 20_20</v>
      </c>
      <c r="AD745" t="str">
        <f ca="1">IF(X745,OFFSET('Todas paradas'!L$1,R745+W745-1,0),OFFSET('Todas paradas'!Q$1,R745+W745-1,0))</f>
        <v>Ctra. Logroño desvío Utebo (Pd. Bus)</v>
      </c>
      <c r="AE745" s="36" t="str">
        <f ca="1">IF(X745,OFFSET('Todas paradas'!M$1,R745+W745-1,0),"")</f>
        <v>05:15</v>
      </c>
      <c r="AF745" s="36" t="str">
        <f ca="1">IF(X745,OFFSET('Todas paradas'!N$1,R745+W745-1,0),"")</f>
        <v>13:15</v>
      </c>
      <c r="AG745" s="36" t="str">
        <f ca="1">IF(X745,OFFSET('Todas paradas'!O$1,R745+W745-1,0),"")</f>
        <v>21:15</v>
      </c>
      <c r="AH745" s="36">
        <f ca="1">IF(X745,OFFSET('Todas paradas'!P$1,R745+W745-1,0),"")</f>
        <v>0</v>
      </c>
    </row>
    <row r="746" spans="11:34" x14ac:dyDescent="0.25">
      <c r="K746" s="36">
        <f t="shared" si="200"/>
        <v>744</v>
      </c>
      <c r="L746" s="36">
        <f t="shared" ca="1" si="191"/>
        <v>711</v>
      </c>
      <c r="M746" s="38">
        <f t="shared" ca="1" si="201"/>
        <v>3</v>
      </c>
      <c r="N746" s="38">
        <f t="shared" ca="1" si="202"/>
        <v>34</v>
      </c>
      <c r="O746" s="36">
        <f t="shared" ca="1" si="203"/>
        <v>0</v>
      </c>
      <c r="P746" s="36">
        <f t="shared" ca="1" si="204"/>
        <v>1</v>
      </c>
      <c r="Q746" s="36">
        <f t="shared" ca="1" si="205"/>
        <v>16</v>
      </c>
      <c r="R746" s="36">
        <f t="shared" ca="1" si="192"/>
        <v>362</v>
      </c>
      <c r="S746" s="36">
        <f t="shared" ca="1" si="193"/>
        <v>15</v>
      </c>
      <c r="T746" s="36">
        <f t="shared" ca="1" si="194"/>
        <v>8</v>
      </c>
      <c r="U746" s="36">
        <f t="shared" ca="1" si="190"/>
        <v>10</v>
      </c>
      <c r="V746" s="39"/>
      <c r="W746" s="38">
        <f t="shared" ca="1" si="196"/>
        <v>2</v>
      </c>
      <c r="X746" s="38">
        <f t="shared" ca="1" si="197"/>
        <v>1</v>
      </c>
      <c r="Y746" s="38">
        <f t="shared" ca="1" si="199"/>
        <v>0</v>
      </c>
      <c r="Z746" s="38">
        <f t="shared" ca="1" si="198"/>
        <v>3</v>
      </c>
      <c r="AA746" s="38"/>
      <c r="AB746" s="36" t="str">
        <f t="shared" ca="1" si="195"/>
        <v>Rutas_Habituales_MTN</v>
      </c>
      <c r="AC746" t="str">
        <f ca="1">SUBSTITUTE(OFFSET('Todas paradas'!K$1,R746+W746-1,0),"/","_")</f>
        <v>Ruta 20_20</v>
      </c>
      <c r="AD746" t="str">
        <f ca="1">IF(X746,OFFSET('Todas paradas'!L$1,R746+W746-1,0),OFFSET('Todas paradas'!Q$1,R746+W746-1,0))</f>
        <v>Ctra. Logroño (Casetas: Chocolates Lacasa - Pd. Bus)</v>
      </c>
      <c r="AE746" s="36" t="str">
        <f ca="1">IF(X746,OFFSET('Todas paradas'!M$1,R746+W746-1,0),"")</f>
        <v>05:16</v>
      </c>
      <c r="AF746" s="36" t="str">
        <f ca="1">IF(X746,OFFSET('Todas paradas'!N$1,R746+W746-1,0),"")</f>
        <v>13:16</v>
      </c>
      <c r="AG746" s="36" t="str">
        <f ca="1">IF(X746,OFFSET('Todas paradas'!O$1,R746+W746-1,0),"")</f>
        <v>21:16</v>
      </c>
      <c r="AH746" s="36">
        <f ca="1">IF(X746,OFFSET('Todas paradas'!P$1,R746+W746-1,0),"")</f>
        <v>0</v>
      </c>
    </row>
    <row r="747" spans="11:34" x14ac:dyDescent="0.25">
      <c r="K747" s="36">
        <f t="shared" si="200"/>
        <v>745</v>
      </c>
      <c r="L747" s="36">
        <f t="shared" ca="1" si="191"/>
        <v>712</v>
      </c>
      <c r="M747" s="38">
        <f t="shared" ca="1" si="201"/>
        <v>4</v>
      </c>
      <c r="N747" s="38">
        <f t="shared" ca="1" si="202"/>
        <v>34</v>
      </c>
      <c r="O747" s="36">
        <f t="shared" ca="1" si="203"/>
        <v>0</v>
      </c>
      <c r="P747" s="36">
        <f t="shared" ca="1" si="204"/>
        <v>1</v>
      </c>
      <c r="Q747" s="36">
        <f t="shared" ca="1" si="205"/>
        <v>16</v>
      </c>
      <c r="R747" s="36">
        <f t="shared" ca="1" si="192"/>
        <v>362</v>
      </c>
      <c r="S747" s="36">
        <f t="shared" ca="1" si="193"/>
        <v>15</v>
      </c>
      <c r="T747" s="36">
        <f t="shared" ca="1" si="194"/>
        <v>8</v>
      </c>
      <c r="U747" s="36">
        <f t="shared" ca="1" si="190"/>
        <v>10</v>
      </c>
      <c r="V747" s="39"/>
      <c r="W747" s="38">
        <f t="shared" ca="1" si="196"/>
        <v>3</v>
      </c>
      <c r="X747" s="38">
        <f t="shared" ca="1" si="197"/>
        <v>1</v>
      </c>
      <c r="Y747" s="38">
        <f t="shared" ca="1" si="199"/>
        <v>0</v>
      </c>
      <c r="Z747" s="38">
        <f t="shared" ca="1" si="198"/>
        <v>4</v>
      </c>
      <c r="AA747" s="38"/>
      <c r="AB747" s="36" t="str">
        <f t="shared" ca="1" si="195"/>
        <v>Rutas_Habituales_MTN</v>
      </c>
      <c r="AC747" t="str">
        <f ca="1">SUBSTITUTE(OFFSET('Todas paradas'!K$1,R747+W747-1,0),"/","_")</f>
        <v>Ruta 20_20</v>
      </c>
      <c r="AD747" t="str">
        <f ca="1">IF(X747,OFFSET('Todas paradas'!L$1,R747+W747-1,0),OFFSET('Todas paradas'!Q$1,R747+W747-1,0))</f>
        <v>Casetas: C/ Canteras (Pd. Bus)</v>
      </c>
      <c r="AE747" s="36" t="str">
        <f ca="1">IF(X747,OFFSET('Todas paradas'!M$1,R747+W747-1,0),"")</f>
        <v>05:17</v>
      </c>
      <c r="AF747" s="36" t="str">
        <f ca="1">IF(X747,OFFSET('Todas paradas'!N$1,R747+W747-1,0),"")</f>
        <v>13:17</v>
      </c>
      <c r="AG747" s="36" t="str">
        <f ca="1">IF(X747,OFFSET('Todas paradas'!O$1,R747+W747-1,0),"")</f>
        <v>21:17</v>
      </c>
      <c r="AH747" s="36">
        <f ca="1">IF(X747,OFFSET('Todas paradas'!P$1,R747+W747-1,0),"")</f>
        <v>0</v>
      </c>
    </row>
    <row r="748" spans="11:34" x14ac:dyDescent="0.25">
      <c r="K748" s="36">
        <f t="shared" si="200"/>
        <v>746</v>
      </c>
      <c r="L748" s="36">
        <f t="shared" ca="1" si="191"/>
        <v>713</v>
      </c>
      <c r="M748" s="38">
        <f t="shared" ca="1" si="201"/>
        <v>5</v>
      </c>
      <c r="N748" s="38">
        <f t="shared" ca="1" si="202"/>
        <v>34</v>
      </c>
      <c r="O748" s="36">
        <f t="shared" ca="1" si="203"/>
        <v>0</v>
      </c>
      <c r="P748" s="36">
        <f t="shared" ca="1" si="204"/>
        <v>1</v>
      </c>
      <c r="Q748" s="36">
        <f t="shared" ca="1" si="205"/>
        <v>16</v>
      </c>
      <c r="R748" s="36">
        <f t="shared" ca="1" si="192"/>
        <v>362</v>
      </c>
      <c r="S748" s="36">
        <f t="shared" ca="1" si="193"/>
        <v>15</v>
      </c>
      <c r="T748" s="36">
        <f t="shared" ca="1" si="194"/>
        <v>8</v>
      </c>
      <c r="U748" s="36">
        <f t="shared" ca="1" si="190"/>
        <v>10</v>
      </c>
      <c r="V748" s="39"/>
      <c r="W748" s="38">
        <f t="shared" ca="1" si="196"/>
        <v>4</v>
      </c>
      <c r="X748" s="38">
        <f t="shared" ca="1" si="197"/>
        <v>1</v>
      </c>
      <c r="Y748" s="38">
        <f t="shared" ca="1" si="199"/>
        <v>0</v>
      </c>
      <c r="Z748" s="38">
        <f t="shared" ca="1" si="198"/>
        <v>5</v>
      </c>
      <c r="AA748" s="38"/>
      <c r="AB748" s="36" t="str">
        <f t="shared" ca="1" si="195"/>
        <v>Rutas_Habituales_MTN</v>
      </c>
      <c r="AC748" t="str">
        <f ca="1">SUBSTITUTE(OFFSET('Todas paradas'!K$1,R748+W748-1,0),"/","_")</f>
        <v>Ruta 20_20</v>
      </c>
      <c r="AD748" t="str">
        <f ca="1">IF(X748,OFFSET('Todas paradas'!L$1,R748+W748-1,0),OFFSET('Todas paradas'!Q$1,R748+W748-1,0))</f>
        <v>Casetas: centro nº 14 (Pd. Bus)</v>
      </c>
      <c r="AE748" s="36" t="str">
        <f ca="1">IF(X748,OFFSET('Todas paradas'!M$1,R748+W748-1,0),"")</f>
        <v>05:18</v>
      </c>
      <c r="AF748" s="36" t="str">
        <f ca="1">IF(X748,OFFSET('Todas paradas'!N$1,R748+W748-1,0),"")</f>
        <v>13:18</v>
      </c>
      <c r="AG748" s="36" t="str">
        <f ca="1">IF(X748,OFFSET('Todas paradas'!O$1,R748+W748-1,0),"")</f>
        <v>21:18</v>
      </c>
      <c r="AH748" s="36">
        <f ca="1">IF(X748,OFFSET('Todas paradas'!P$1,R748+W748-1,0),"")</f>
        <v>0</v>
      </c>
    </row>
    <row r="749" spans="11:34" x14ac:dyDescent="0.25">
      <c r="K749" s="36">
        <f t="shared" si="200"/>
        <v>747</v>
      </c>
      <c r="L749" s="36">
        <f t="shared" ca="1" si="191"/>
        <v>714</v>
      </c>
      <c r="M749" s="38">
        <f t="shared" ca="1" si="201"/>
        <v>6</v>
      </c>
      <c r="N749" s="38">
        <f t="shared" ca="1" si="202"/>
        <v>34</v>
      </c>
      <c r="O749" s="36">
        <f t="shared" ca="1" si="203"/>
        <v>0</v>
      </c>
      <c r="P749" s="36">
        <f t="shared" ca="1" si="204"/>
        <v>1</v>
      </c>
      <c r="Q749" s="36">
        <f t="shared" ca="1" si="205"/>
        <v>16</v>
      </c>
      <c r="R749" s="36">
        <f t="shared" ca="1" si="192"/>
        <v>362</v>
      </c>
      <c r="S749" s="36">
        <f t="shared" ca="1" si="193"/>
        <v>15</v>
      </c>
      <c r="T749" s="36">
        <f t="shared" ca="1" si="194"/>
        <v>8</v>
      </c>
      <c r="U749" s="36">
        <f t="shared" ref="U749:U812" ca="1" si="206">OFFSET($H$2,1+N749,0)</f>
        <v>10</v>
      </c>
      <c r="V749" s="39"/>
      <c r="W749" s="38">
        <f t="shared" ca="1" si="196"/>
        <v>5</v>
      </c>
      <c r="X749" s="38">
        <f t="shared" ca="1" si="197"/>
        <v>1</v>
      </c>
      <c r="Y749" s="38">
        <f t="shared" ca="1" si="199"/>
        <v>0</v>
      </c>
      <c r="Z749" s="38">
        <f t="shared" ca="1" si="198"/>
        <v>6</v>
      </c>
      <c r="AA749" s="38"/>
      <c r="AB749" s="36" t="str">
        <f t="shared" ca="1" si="195"/>
        <v>Rutas_Habituales_MTN</v>
      </c>
      <c r="AC749" t="str">
        <f ca="1">SUBSTITUTE(OFFSET('Todas paradas'!K$1,R749+W749-1,0),"/","_")</f>
        <v>Ruta 20_20</v>
      </c>
      <c r="AD749" t="str">
        <f ca="1">IF(X749,OFFSET('Todas paradas'!L$1,R749+W749-1,0),OFFSET('Todas paradas'!Q$1,R749+W749-1,0))</f>
        <v>Casetas: centro nº 76 (Cuartel - Pd. Bus)</v>
      </c>
      <c r="AE749" s="36" t="str">
        <f ca="1">IF(X749,OFFSET('Todas paradas'!M$1,R749+W749-1,0),"")</f>
        <v>05:19</v>
      </c>
      <c r="AF749" s="36" t="str">
        <f ca="1">IF(X749,OFFSET('Todas paradas'!N$1,R749+W749-1,0),"")</f>
        <v>13:19</v>
      </c>
      <c r="AG749" s="36" t="str">
        <f ca="1">IF(X749,OFFSET('Todas paradas'!O$1,R749+W749-1,0),"")</f>
        <v>21:19</v>
      </c>
      <c r="AH749" s="36">
        <f ca="1">IF(X749,OFFSET('Todas paradas'!P$1,R749+W749-1,0),"")</f>
        <v>0</v>
      </c>
    </row>
    <row r="750" spans="11:34" x14ac:dyDescent="0.25">
      <c r="K750" s="36">
        <f t="shared" si="200"/>
        <v>748</v>
      </c>
      <c r="L750" s="36">
        <f t="shared" ca="1" si="191"/>
        <v>715</v>
      </c>
      <c r="M750" s="38">
        <f t="shared" ca="1" si="201"/>
        <v>7</v>
      </c>
      <c r="N750" s="38">
        <f t="shared" ca="1" si="202"/>
        <v>34</v>
      </c>
      <c r="O750" s="36">
        <f t="shared" ca="1" si="203"/>
        <v>0</v>
      </c>
      <c r="P750" s="36">
        <f t="shared" ca="1" si="204"/>
        <v>1</v>
      </c>
      <c r="Q750" s="36">
        <f t="shared" ca="1" si="205"/>
        <v>16</v>
      </c>
      <c r="R750" s="36">
        <f t="shared" ca="1" si="192"/>
        <v>362</v>
      </c>
      <c r="S750" s="36">
        <f t="shared" ca="1" si="193"/>
        <v>15</v>
      </c>
      <c r="T750" s="36">
        <f t="shared" ca="1" si="194"/>
        <v>8</v>
      </c>
      <c r="U750" s="36">
        <f t="shared" ca="1" si="206"/>
        <v>10</v>
      </c>
      <c r="V750" s="39"/>
      <c r="W750" s="38">
        <f t="shared" ca="1" si="196"/>
        <v>6</v>
      </c>
      <c r="X750" s="38">
        <f t="shared" ca="1" si="197"/>
        <v>1</v>
      </c>
      <c r="Y750" s="38">
        <f t="shared" ca="1" si="199"/>
        <v>0</v>
      </c>
      <c r="Z750" s="38">
        <f t="shared" ca="1" si="198"/>
        <v>7</v>
      </c>
      <c r="AA750" s="38"/>
      <c r="AB750" s="36" t="str">
        <f t="shared" ca="1" si="195"/>
        <v>Rutas_Habituales_MTN</v>
      </c>
      <c r="AC750" t="str">
        <f ca="1">SUBSTITUTE(OFFSET('Todas paradas'!K$1,R750+W750-1,0),"/","_")</f>
        <v>Ruta 20_20</v>
      </c>
      <c r="AD750" t="str">
        <f ca="1">IF(X750,OFFSET('Todas paradas'!L$1,R750+W750-1,0),OFFSET('Todas paradas'!Q$1,R750+W750-1,0))</f>
        <v>Casetas: (urbanización Alameda)</v>
      </c>
      <c r="AE750" s="36" t="str">
        <f ca="1">IF(X750,OFFSET('Todas paradas'!M$1,R750+W750-1,0),"")</f>
        <v>05:20</v>
      </c>
      <c r="AF750" s="36" t="str">
        <f ca="1">IF(X750,OFFSET('Todas paradas'!N$1,R750+W750-1,0),"")</f>
        <v>13:20</v>
      </c>
      <c r="AG750" s="36" t="str">
        <f ca="1">IF(X750,OFFSET('Todas paradas'!O$1,R750+W750-1,0),"")</f>
        <v>21:20</v>
      </c>
      <c r="AH750" s="36">
        <f ca="1">IF(X750,OFFSET('Todas paradas'!P$1,R750+W750-1,0),"")</f>
        <v>0</v>
      </c>
    </row>
    <row r="751" spans="11:34" x14ac:dyDescent="0.25">
      <c r="K751" s="36">
        <f t="shared" si="200"/>
        <v>749</v>
      </c>
      <c r="L751" s="36">
        <f t="shared" ca="1" si="191"/>
        <v>716</v>
      </c>
      <c r="M751" s="38">
        <f t="shared" ca="1" si="201"/>
        <v>8</v>
      </c>
      <c r="N751" s="38">
        <f t="shared" ca="1" si="202"/>
        <v>34</v>
      </c>
      <c r="O751" s="36">
        <f t="shared" ca="1" si="203"/>
        <v>0</v>
      </c>
      <c r="P751" s="36">
        <f t="shared" ca="1" si="204"/>
        <v>1</v>
      </c>
      <c r="Q751" s="36">
        <f t="shared" ca="1" si="205"/>
        <v>16</v>
      </c>
      <c r="R751" s="36">
        <f t="shared" ca="1" si="192"/>
        <v>362</v>
      </c>
      <c r="S751" s="36">
        <f t="shared" ca="1" si="193"/>
        <v>15</v>
      </c>
      <c r="T751" s="36">
        <f t="shared" ca="1" si="194"/>
        <v>8</v>
      </c>
      <c r="U751" s="36">
        <f t="shared" ca="1" si="206"/>
        <v>10</v>
      </c>
      <c r="V751" s="39"/>
      <c r="W751" s="38">
        <f t="shared" ca="1" si="196"/>
        <v>7</v>
      </c>
      <c r="X751" s="38">
        <f t="shared" ca="1" si="197"/>
        <v>1</v>
      </c>
      <c r="Y751" s="38">
        <f t="shared" ca="1" si="199"/>
        <v>0</v>
      </c>
      <c r="Z751" s="38">
        <f t="shared" ca="1" si="198"/>
        <v>8</v>
      </c>
      <c r="AA751" s="38"/>
      <c r="AB751" s="36" t="str">
        <f t="shared" ca="1" si="195"/>
        <v>Rutas_Habituales_MTN</v>
      </c>
      <c r="AC751" t="str">
        <f ca="1">SUBSTITUTE(OFFSET('Todas paradas'!K$1,R751+W751-1,0),"/","_")</f>
        <v>Ruta 20_20</v>
      </c>
      <c r="AD751" t="str">
        <f ca="1">IF(X751,OFFSET('Todas paradas'!L$1,R751+W751-1,0),OFFSET('Todas paradas'!Q$1,R751+W751-1,0))</f>
        <v>Opel Planta en Figueruelas</v>
      </c>
      <c r="AE751" s="36" t="str">
        <f ca="1">IF(X751,OFFSET('Todas paradas'!M$1,R751+W751-1,0),"")</f>
        <v>05:30</v>
      </c>
      <c r="AF751" s="36" t="str">
        <f ca="1">IF(X751,OFFSET('Todas paradas'!N$1,R751+W751-1,0),"")</f>
        <v>13:30</v>
      </c>
      <c r="AG751" s="36" t="str">
        <f ca="1">IF(X751,OFFSET('Todas paradas'!O$1,R751+W751-1,0),"")</f>
        <v>21:30</v>
      </c>
      <c r="AH751" s="36">
        <f ca="1">IF(X751,OFFSET('Todas paradas'!P$1,R751+W751-1,0),"")</f>
        <v>0</v>
      </c>
    </row>
    <row r="752" spans="11:34" x14ac:dyDescent="0.25">
      <c r="K752" s="36">
        <f t="shared" si="200"/>
        <v>750</v>
      </c>
      <c r="L752" s="36">
        <f t="shared" ca="1" si="191"/>
        <v>717</v>
      </c>
      <c r="M752" s="38">
        <f t="shared" ca="1" si="201"/>
        <v>9</v>
      </c>
      <c r="N752" s="38">
        <f t="shared" ca="1" si="202"/>
        <v>34</v>
      </c>
      <c r="O752" s="36">
        <f t="shared" ca="1" si="203"/>
        <v>0</v>
      </c>
      <c r="P752" s="36">
        <f t="shared" ca="1" si="204"/>
        <v>1</v>
      </c>
      <c r="Q752" s="36">
        <f t="shared" ca="1" si="205"/>
        <v>16</v>
      </c>
      <c r="R752" s="36">
        <f t="shared" ca="1" si="192"/>
        <v>362</v>
      </c>
      <c r="S752" s="36">
        <f t="shared" ca="1" si="193"/>
        <v>15</v>
      </c>
      <c r="T752" s="36">
        <f t="shared" ca="1" si="194"/>
        <v>8</v>
      </c>
      <c r="U752" s="36">
        <f t="shared" ca="1" si="206"/>
        <v>10</v>
      </c>
      <c r="V752" s="39"/>
      <c r="W752" s="38">
        <f t="shared" ca="1" si="196"/>
        <v>1</v>
      </c>
      <c r="X752" s="38">
        <f t="shared" ca="1" si="197"/>
        <v>0</v>
      </c>
      <c r="Y752" s="38">
        <f t="shared" ca="1" si="199"/>
        <v>1</v>
      </c>
      <c r="Z752" s="38">
        <f t="shared" ca="1" si="198"/>
        <v>9</v>
      </c>
      <c r="AA752" s="38"/>
      <c r="AB752" s="36" t="str">
        <f t="shared" ca="1" si="195"/>
        <v>Rutas_Habituales_MTN</v>
      </c>
      <c r="AC752" t="str">
        <f ca="1">SUBSTITUTE(OFFSET('Todas paradas'!K$1,R752+W752-1,0),"/","_")</f>
        <v>Ruta 20_20</v>
      </c>
      <c r="AD752" t="str">
        <f ca="1">IF(X752,OFFSET('Todas paradas'!L$1,R752+W752-1,0),OFFSET('Todas paradas'!Q$1,R752+W752-1,0))</f>
        <v>Opel Planta en Figueruelas</v>
      </c>
      <c r="AE752" s="36" t="str">
        <f ca="1">IF(X752,OFFSET('Todas paradas'!M$1,R752+W752-1,0),"")</f>
        <v/>
      </c>
      <c r="AF752" s="36" t="str">
        <f ca="1">IF(X752,OFFSET('Todas paradas'!N$1,R752+W752-1,0),"")</f>
        <v/>
      </c>
      <c r="AG752" s="36" t="str">
        <f ca="1">IF(X752,OFFSET('Todas paradas'!O$1,R752+W752-1,0),"")</f>
        <v/>
      </c>
      <c r="AH752" s="36" t="str">
        <f ca="1">IF(X752,OFFSET('Todas paradas'!P$1,R752+W752-1,0),"")</f>
        <v/>
      </c>
    </row>
    <row r="753" spans="11:34" x14ac:dyDescent="0.25">
      <c r="K753" s="36">
        <f t="shared" si="200"/>
        <v>751</v>
      </c>
      <c r="L753" s="36">
        <f t="shared" ca="1" si="191"/>
        <v>718</v>
      </c>
      <c r="M753" s="38">
        <f t="shared" ca="1" si="201"/>
        <v>10</v>
      </c>
      <c r="N753" s="38">
        <f t="shared" ca="1" si="202"/>
        <v>34</v>
      </c>
      <c r="O753" s="36">
        <f t="shared" ca="1" si="203"/>
        <v>0</v>
      </c>
      <c r="P753" s="36">
        <f t="shared" ca="1" si="204"/>
        <v>1</v>
      </c>
      <c r="Q753" s="36">
        <f t="shared" ca="1" si="205"/>
        <v>16</v>
      </c>
      <c r="R753" s="36">
        <f t="shared" ca="1" si="192"/>
        <v>362</v>
      </c>
      <c r="S753" s="36">
        <f t="shared" ca="1" si="193"/>
        <v>15</v>
      </c>
      <c r="T753" s="36">
        <f t="shared" ca="1" si="194"/>
        <v>8</v>
      </c>
      <c r="U753" s="36">
        <f t="shared" ca="1" si="206"/>
        <v>10</v>
      </c>
      <c r="V753" s="39"/>
      <c r="W753" s="38">
        <f t="shared" ca="1" si="196"/>
        <v>2</v>
      </c>
      <c r="X753" s="38">
        <f t="shared" ca="1" si="197"/>
        <v>0</v>
      </c>
      <c r="Y753" s="38">
        <f t="shared" ca="1" si="199"/>
        <v>1</v>
      </c>
      <c r="Z753" s="38">
        <f t="shared" ca="1" si="198"/>
        <v>10</v>
      </c>
      <c r="AA753" s="38"/>
      <c r="AB753" s="36" t="str">
        <f t="shared" ca="1" si="195"/>
        <v>Rutas_Habituales_MTN</v>
      </c>
      <c r="AC753" t="str">
        <f ca="1">SUBSTITUTE(OFFSET('Todas paradas'!K$1,R753+W753-1,0),"/","_")</f>
        <v>Ruta 20_20</v>
      </c>
      <c r="AD753" t="str">
        <f ca="1">IF(X753,OFFSET('Todas paradas'!L$1,R753+W753-1,0),OFFSET('Todas paradas'!Q$1,R753+W753-1,0))</f>
        <v>Casetas: (frente urbanización Alameda)</v>
      </c>
      <c r="AE753" s="36" t="str">
        <f ca="1">IF(X753,OFFSET('Todas paradas'!M$1,R753+W753-1,0),"")</f>
        <v/>
      </c>
      <c r="AF753" s="36" t="str">
        <f ca="1">IF(X753,OFFSET('Todas paradas'!N$1,R753+W753-1,0),"")</f>
        <v/>
      </c>
      <c r="AG753" s="36" t="str">
        <f ca="1">IF(X753,OFFSET('Todas paradas'!O$1,R753+W753-1,0),"")</f>
        <v/>
      </c>
      <c r="AH753" s="36" t="str">
        <f ca="1">IF(X753,OFFSET('Todas paradas'!P$1,R753+W753-1,0),"")</f>
        <v/>
      </c>
    </row>
    <row r="754" spans="11:34" x14ac:dyDescent="0.25">
      <c r="K754" s="36">
        <f t="shared" si="200"/>
        <v>752</v>
      </c>
      <c r="L754" s="36">
        <f t="shared" ca="1" si="191"/>
        <v>719</v>
      </c>
      <c r="M754" s="38">
        <f t="shared" ca="1" si="201"/>
        <v>11</v>
      </c>
      <c r="N754" s="38">
        <f t="shared" ca="1" si="202"/>
        <v>34</v>
      </c>
      <c r="O754" s="36">
        <f t="shared" ca="1" si="203"/>
        <v>0</v>
      </c>
      <c r="P754" s="36">
        <f t="shared" ca="1" si="204"/>
        <v>1</v>
      </c>
      <c r="Q754" s="36">
        <f t="shared" ca="1" si="205"/>
        <v>16</v>
      </c>
      <c r="R754" s="36">
        <f t="shared" ca="1" si="192"/>
        <v>362</v>
      </c>
      <c r="S754" s="36">
        <f t="shared" ca="1" si="193"/>
        <v>15</v>
      </c>
      <c r="T754" s="36">
        <f t="shared" ca="1" si="194"/>
        <v>8</v>
      </c>
      <c r="U754" s="36">
        <f t="shared" ca="1" si="206"/>
        <v>10</v>
      </c>
      <c r="V754" s="39"/>
      <c r="W754" s="38">
        <f t="shared" ca="1" si="196"/>
        <v>3</v>
      </c>
      <c r="X754" s="38">
        <f t="shared" ca="1" si="197"/>
        <v>0</v>
      </c>
      <c r="Y754" s="38">
        <f t="shared" ca="1" si="199"/>
        <v>1</v>
      </c>
      <c r="Z754" s="38">
        <f t="shared" ca="1" si="198"/>
        <v>11</v>
      </c>
      <c r="AA754" s="38"/>
      <c r="AB754" s="36" t="str">
        <f t="shared" ca="1" si="195"/>
        <v>Rutas_Habituales_MTN</v>
      </c>
      <c r="AC754" t="str">
        <f ca="1">SUBSTITUTE(OFFSET('Todas paradas'!K$1,R754+W754-1,0),"/","_")</f>
        <v>Ruta 20_20</v>
      </c>
      <c r="AD754" t="str">
        <f ca="1">IF(X754,OFFSET('Todas paradas'!L$1,R754+W754-1,0),OFFSET('Todas paradas'!Q$1,R754+W754-1,0))</f>
        <v>Casetas (frente nº 52)</v>
      </c>
      <c r="AE754" s="36" t="str">
        <f ca="1">IF(X754,OFFSET('Todas paradas'!M$1,R754+W754-1,0),"")</f>
        <v/>
      </c>
      <c r="AF754" s="36" t="str">
        <f ca="1">IF(X754,OFFSET('Todas paradas'!N$1,R754+W754-1,0),"")</f>
        <v/>
      </c>
      <c r="AG754" s="36" t="str">
        <f ca="1">IF(X754,OFFSET('Todas paradas'!O$1,R754+W754-1,0),"")</f>
        <v/>
      </c>
      <c r="AH754" s="36" t="str">
        <f ca="1">IF(X754,OFFSET('Todas paradas'!P$1,R754+W754-1,0),"")</f>
        <v/>
      </c>
    </row>
    <row r="755" spans="11:34" x14ac:dyDescent="0.25">
      <c r="K755" s="36">
        <f t="shared" si="200"/>
        <v>753</v>
      </c>
      <c r="L755" s="36">
        <f t="shared" ca="1" si="191"/>
        <v>720</v>
      </c>
      <c r="M755" s="38">
        <f t="shared" ca="1" si="201"/>
        <v>12</v>
      </c>
      <c r="N755" s="38">
        <f t="shared" ca="1" si="202"/>
        <v>34</v>
      </c>
      <c r="O755" s="36">
        <f t="shared" ca="1" si="203"/>
        <v>0</v>
      </c>
      <c r="P755" s="36">
        <f t="shared" ca="1" si="204"/>
        <v>1</v>
      </c>
      <c r="Q755" s="36">
        <f t="shared" ca="1" si="205"/>
        <v>16</v>
      </c>
      <c r="R755" s="36">
        <f t="shared" ca="1" si="192"/>
        <v>362</v>
      </c>
      <c r="S755" s="36">
        <f t="shared" ca="1" si="193"/>
        <v>15</v>
      </c>
      <c r="T755" s="36">
        <f t="shared" ca="1" si="194"/>
        <v>8</v>
      </c>
      <c r="U755" s="36">
        <f t="shared" ca="1" si="206"/>
        <v>10</v>
      </c>
      <c r="V755" s="39"/>
      <c r="W755" s="38">
        <f t="shared" ca="1" si="196"/>
        <v>4</v>
      </c>
      <c r="X755" s="38">
        <f t="shared" ca="1" si="197"/>
        <v>0</v>
      </c>
      <c r="Y755" s="38">
        <f t="shared" ca="1" si="199"/>
        <v>1</v>
      </c>
      <c r="Z755" s="38">
        <f t="shared" ca="1" si="198"/>
        <v>12</v>
      </c>
      <c r="AA755" s="38"/>
      <c r="AB755" s="36" t="str">
        <f t="shared" ca="1" si="195"/>
        <v>Rutas_Habituales_MTN</v>
      </c>
      <c r="AC755" t="str">
        <f ca="1">SUBSTITUTE(OFFSET('Todas paradas'!K$1,R755+W755-1,0),"/","_")</f>
        <v>Ruta 20_20</v>
      </c>
      <c r="AD755" t="str">
        <f ca="1">IF(X755,OFFSET('Todas paradas'!L$1,R755+W755-1,0),OFFSET('Todas paradas'!Q$1,R755+W755-1,0))</f>
        <v>Casetas: centro nº 7 (Pd. Bus)</v>
      </c>
      <c r="AE755" s="36" t="str">
        <f ca="1">IF(X755,OFFSET('Todas paradas'!M$1,R755+W755-1,0),"")</f>
        <v/>
      </c>
      <c r="AF755" s="36" t="str">
        <f ca="1">IF(X755,OFFSET('Todas paradas'!N$1,R755+W755-1,0),"")</f>
        <v/>
      </c>
      <c r="AG755" s="36" t="str">
        <f ca="1">IF(X755,OFFSET('Todas paradas'!O$1,R755+W755-1,0),"")</f>
        <v/>
      </c>
      <c r="AH755" s="36" t="str">
        <f ca="1">IF(X755,OFFSET('Todas paradas'!P$1,R755+W755-1,0),"")</f>
        <v/>
      </c>
    </row>
    <row r="756" spans="11:34" x14ac:dyDescent="0.25">
      <c r="K756" s="36">
        <f t="shared" si="200"/>
        <v>754</v>
      </c>
      <c r="L756" s="36">
        <f t="shared" ca="1" si="191"/>
        <v>721</v>
      </c>
      <c r="M756" s="38">
        <f t="shared" ca="1" si="201"/>
        <v>13</v>
      </c>
      <c r="N756" s="38">
        <f t="shared" ca="1" si="202"/>
        <v>34</v>
      </c>
      <c r="O756" s="36">
        <f t="shared" ca="1" si="203"/>
        <v>0</v>
      </c>
      <c r="P756" s="36">
        <f t="shared" ca="1" si="204"/>
        <v>1</v>
      </c>
      <c r="Q756" s="36">
        <f t="shared" ca="1" si="205"/>
        <v>16</v>
      </c>
      <c r="R756" s="36">
        <f t="shared" ca="1" si="192"/>
        <v>362</v>
      </c>
      <c r="S756" s="36">
        <f t="shared" ca="1" si="193"/>
        <v>15</v>
      </c>
      <c r="T756" s="36">
        <f t="shared" ca="1" si="194"/>
        <v>8</v>
      </c>
      <c r="U756" s="36">
        <f t="shared" ca="1" si="206"/>
        <v>10</v>
      </c>
      <c r="V756" s="39"/>
      <c r="W756" s="38">
        <f t="shared" ca="1" si="196"/>
        <v>5</v>
      </c>
      <c r="X756" s="38">
        <f t="shared" ca="1" si="197"/>
        <v>0</v>
      </c>
      <c r="Y756" s="38">
        <f t="shared" ca="1" si="199"/>
        <v>1</v>
      </c>
      <c r="Z756" s="38">
        <f t="shared" ca="1" si="198"/>
        <v>13</v>
      </c>
      <c r="AA756" s="38"/>
      <c r="AB756" s="36" t="str">
        <f t="shared" ca="1" si="195"/>
        <v>Rutas_Habituales_MTN</v>
      </c>
      <c r="AC756" t="str">
        <f ca="1">SUBSTITUTE(OFFSET('Todas paradas'!K$1,R756+W756-1,0),"/","_")</f>
        <v>Ruta 20_20</v>
      </c>
      <c r="AD756" t="str">
        <f ca="1">IF(X756,OFFSET('Todas paradas'!L$1,R756+W756-1,0),OFFSET('Todas paradas'!Q$1,R756+W756-1,0))</f>
        <v>Casetas (frente C/ Canteras)</v>
      </c>
      <c r="AE756" s="36" t="str">
        <f ca="1">IF(X756,OFFSET('Todas paradas'!M$1,R756+W756-1,0),"")</f>
        <v/>
      </c>
      <c r="AF756" s="36" t="str">
        <f ca="1">IF(X756,OFFSET('Todas paradas'!N$1,R756+W756-1,0),"")</f>
        <v/>
      </c>
      <c r="AG756" s="36" t="str">
        <f ca="1">IF(X756,OFFSET('Todas paradas'!O$1,R756+W756-1,0),"")</f>
        <v/>
      </c>
      <c r="AH756" s="36" t="str">
        <f ca="1">IF(X756,OFFSET('Todas paradas'!P$1,R756+W756-1,0),"")</f>
        <v/>
      </c>
    </row>
    <row r="757" spans="11:34" x14ac:dyDescent="0.25">
      <c r="K757" s="36">
        <f t="shared" si="200"/>
        <v>755</v>
      </c>
      <c r="L757" s="36">
        <f t="shared" ca="1" si="191"/>
        <v>722</v>
      </c>
      <c r="M757" s="38">
        <f t="shared" ca="1" si="201"/>
        <v>14</v>
      </c>
      <c r="N757" s="38">
        <f t="shared" ca="1" si="202"/>
        <v>34</v>
      </c>
      <c r="O757" s="36">
        <f t="shared" ca="1" si="203"/>
        <v>0</v>
      </c>
      <c r="P757" s="36">
        <f t="shared" ca="1" si="204"/>
        <v>1</v>
      </c>
      <c r="Q757" s="36">
        <f t="shared" ca="1" si="205"/>
        <v>16</v>
      </c>
      <c r="R757" s="36">
        <f t="shared" ca="1" si="192"/>
        <v>362</v>
      </c>
      <c r="S757" s="36">
        <f t="shared" ca="1" si="193"/>
        <v>15</v>
      </c>
      <c r="T757" s="36">
        <f t="shared" ca="1" si="194"/>
        <v>8</v>
      </c>
      <c r="U757" s="36">
        <f t="shared" ca="1" si="206"/>
        <v>10</v>
      </c>
      <c r="V757" s="39"/>
      <c r="W757" s="38">
        <f t="shared" ca="1" si="196"/>
        <v>6</v>
      </c>
      <c r="X757" s="38">
        <f t="shared" ca="1" si="197"/>
        <v>0</v>
      </c>
      <c r="Y757" s="38">
        <f t="shared" ca="1" si="199"/>
        <v>1</v>
      </c>
      <c r="Z757" s="38">
        <f t="shared" ca="1" si="198"/>
        <v>14</v>
      </c>
      <c r="AA757" s="38"/>
      <c r="AB757" s="36" t="str">
        <f t="shared" ca="1" si="195"/>
        <v>Rutas_Habituales_MTN</v>
      </c>
      <c r="AC757" t="str">
        <f ca="1">SUBSTITUTE(OFFSET('Todas paradas'!K$1,R757+W757-1,0),"/","_")</f>
        <v>Ruta 20_20</v>
      </c>
      <c r="AD757" t="str">
        <f ca="1">IF(X757,OFFSET('Todas paradas'!L$1,R757+W757-1,0),OFFSET('Todas paradas'!Q$1,R757+W757-1,0))</f>
        <v>Ctra. Logroño (Casetas: frente Chocolates Lacasa - Pd. Bus)</v>
      </c>
      <c r="AE757" s="36" t="str">
        <f ca="1">IF(X757,OFFSET('Todas paradas'!M$1,R757+W757-1,0),"")</f>
        <v/>
      </c>
      <c r="AF757" s="36" t="str">
        <f ca="1">IF(X757,OFFSET('Todas paradas'!N$1,R757+W757-1,0),"")</f>
        <v/>
      </c>
      <c r="AG757" s="36" t="str">
        <f ca="1">IF(X757,OFFSET('Todas paradas'!O$1,R757+W757-1,0),"")</f>
        <v/>
      </c>
      <c r="AH757" s="36" t="str">
        <f ca="1">IF(X757,OFFSET('Todas paradas'!P$1,R757+W757-1,0),"")</f>
        <v/>
      </c>
    </row>
    <row r="758" spans="11:34" x14ac:dyDescent="0.25">
      <c r="K758" s="36">
        <f t="shared" si="200"/>
        <v>756</v>
      </c>
      <c r="L758" s="36">
        <f t="shared" ca="1" si="191"/>
        <v>723</v>
      </c>
      <c r="M758" s="38">
        <f t="shared" ca="1" si="201"/>
        <v>15</v>
      </c>
      <c r="N758" s="38">
        <f t="shared" ca="1" si="202"/>
        <v>34</v>
      </c>
      <c r="O758" s="36">
        <f t="shared" ca="1" si="203"/>
        <v>1</v>
      </c>
      <c r="P758" s="36">
        <f t="shared" ca="1" si="204"/>
        <v>1</v>
      </c>
      <c r="Q758" s="36">
        <f t="shared" ca="1" si="205"/>
        <v>16</v>
      </c>
      <c r="R758" s="36">
        <f t="shared" ca="1" si="192"/>
        <v>362</v>
      </c>
      <c r="S758" s="36">
        <f t="shared" ca="1" si="193"/>
        <v>15</v>
      </c>
      <c r="T758" s="36">
        <f t="shared" ca="1" si="194"/>
        <v>8</v>
      </c>
      <c r="U758" s="36">
        <f t="shared" ca="1" si="206"/>
        <v>10</v>
      </c>
      <c r="V758" s="39"/>
      <c r="W758" s="38">
        <f t="shared" ca="1" si="196"/>
        <v>7</v>
      </c>
      <c r="X758" s="38">
        <f t="shared" ca="1" si="197"/>
        <v>0</v>
      </c>
      <c r="Y758" s="38">
        <f t="shared" ca="1" si="199"/>
        <v>1</v>
      </c>
      <c r="Z758" s="38">
        <f t="shared" ca="1" si="198"/>
        <v>15</v>
      </c>
      <c r="AA758" s="38"/>
      <c r="AB758" s="38" t="str">
        <f t="shared" ca="1" si="195"/>
        <v>Rutas_Habituales_MTN</v>
      </c>
      <c r="AC758" t="str">
        <f ca="1">SUBSTITUTE(OFFSET('Todas paradas'!K$1,R758+W758-1,0),"/","_")</f>
        <v>Ruta 20_20</v>
      </c>
      <c r="AD758" s="39" t="str">
        <f ca="1">IF(X758,OFFSET('Todas paradas'!L$1,R758+W758-1,0),OFFSET('Todas paradas'!Q$1,R758+W758-1,0))</f>
        <v>Ctra. Logroño desvío Utebo (Pd. Bus)</v>
      </c>
      <c r="AE758" s="38" t="str">
        <f ca="1">IF(X758,OFFSET('Todas paradas'!M$1,R758+W758-1,0),"")</f>
        <v/>
      </c>
      <c r="AF758" s="38" t="str">
        <f ca="1">IF(X758,OFFSET('Todas paradas'!N$1,R758+W758-1,0),"")</f>
        <v/>
      </c>
      <c r="AG758" s="38" t="str">
        <f ca="1">IF(X758,OFFSET('Todas paradas'!O$1,R758+W758-1,0),"")</f>
        <v/>
      </c>
      <c r="AH758" s="36" t="str">
        <f ca="1">IF(X758,OFFSET('Todas paradas'!P$1,R758+W758-1,0),"")</f>
        <v/>
      </c>
    </row>
    <row r="759" spans="11:34" x14ac:dyDescent="0.25">
      <c r="K759" s="36">
        <f t="shared" si="200"/>
        <v>757</v>
      </c>
      <c r="L759" s="36">
        <f t="shared" ca="1" si="191"/>
        <v>723</v>
      </c>
      <c r="M759" s="38">
        <f t="shared" ca="1" si="201"/>
        <v>1</v>
      </c>
      <c r="N759" s="38">
        <f t="shared" ca="1" si="202"/>
        <v>35</v>
      </c>
      <c r="O759" s="36">
        <f t="shared" ca="1" si="203"/>
        <v>0</v>
      </c>
      <c r="P759" s="36">
        <f t="shared" ca="1" si="204"/>
        <v>2</v>
      </c>
      <c r="Q759" s="36">
        <f t="shared" ca="1" si="205"/>
        <v>16</v>
      </c>
      <c r="R759" s="36">
        <f t="shared" ca="1" si="192"/>
        <v>3</v>
      </c>
      <c r="S759" s="36">
        <f t="shared" ca="1" si="193"/>
        <v>21</v>
      </c>
      <c r="T759" s="36">
        <f t="shared" ca="1" si="194"/>
        <v>11</v>
      </c>
      <c r="U759" s="36">
        <f t="shared" ca="1" si="206"/>
        <v>11</v>
      </c>
      <c r="V759" s="39"/>
      <c r="W759" s="38">
        <f t="shared" ca="1" si="196"/>
        <v>0</v>
      </c>
      <c r="X759" s="38">
        <f t="shared" ca="1" si="197"/>
        <v>1</v>
      </c>
      <c r="Y759" s="38">
        <f t="shared" ca="1" si="199"/>
        <v>0</v>
      </c>
      <c r="Z759" s="38">
        <f t="shared" ca="1" si="198"/>
        <v>1</v>
      </c>
      <c r="AA759" s="38"/>
      <c r="AB759" s="38" t="str">
        <f t="shared" ca="1" si="195"/>
        <v>Rutas_Habituales_Central</v>
      </c>
      <c r="AC759" t="str">
        <f ca="1">SUBSTITUTE(OFFSET('Todas paradas'!K$1,R759+W759-1,0),"/","_")</f>
        <v>Ruta 1_16</v>
      </c>
      <c r="AD759" s="39" t="str">
        <f ca="1">IF(X759,OFFSET('Todas paradas'!L$1,R759+W759-1,0),OFFSET('Todas paradas'!Q$1,R759+W759-1,0))</f>
        <v>Ruta 1/16</v>
      </c>
      <c r="AE759" s="38" t="str">
        <f ca="1">IF(X759,OFFSET('Todas paradas'!M$1,R759+W759-1,0),"")</f>
        <v/>
      </c>
      <c r="AF759" s="38">
        <f ca="1">IF(X759,OFFSET('Todas paradas'!N$1,R759+W759-1,0),"")</f>
        <v>0</v>
      </c>
      <c r="AG759" s="38">
        <f ca="1">IF(X759,OFFSET('Todas paradas'!O$1,R759+W759-1,0),"")</f>
        <v>0</v>
      </c>
      <c r="AH759" s="36">
        <f ca="1">IF(X759,OFFSET('Todas paradas'!P$1,R759+W759-1,0),"")</f>
        <v>0</v>
      </c>
    </row>
    <row r="760" spans="11:34" x14ac:dyDescent="0.25">
      <c r="K760" s="36">
        <f t="shared" si="200"/>
        <v>758</v>
      </c>
      <c r="L760" s="36">
        <f t="shared" ca="1" si="191"/>
        <v>724</v>
      </c>
      <c r="M760" s="38">
        <f t="shared" ca="1" si="201"/>
        <v>2</v>
      </c>
      <c r="N760" s="38">
        <f t="shared" ca="1" si="202"/>
        <v>35</v>
      </c>
      <c r="O760" s="36">
        <f t="shared" ca="1" si="203"/>
        <v>0</v>
      </c>
      <c r="P760" s="36">
        <f t="shared" ca="1" si="204"/>
        <v>2</v>
      </c>
      <c r="Q760" s="36">
        <f t="shared" ca="1" si="205"/>
        <v>16</v>
      </c>
      <c r="R760" s="36">
        <f t="shared" ca="1" si="192"/>
        <v>3</v>
      </c>
      <c r="S760" s="36">
        <f t="shared" ca="1" si="193"/>
        <v>21</v>
      </c>
      <c r="T760" s="36">
        <f t="shared" ca="1" si="194"/>
        <v>11</v>
      </c>
      <c r="U760" s="36">
        <f t="shared" ca="1" si="206"/>
        <v>11</v>
      </c>
      <c r="V760" s="39"/>
      <c r="W760" s="38">
        <f t="shared" ca="1" si="196"/>
        <v>1</v>
      </c>
      <c r="X760" s="38">
        <f t="shared" ca="1" si="197"/>
        <v>1</v>
      </c>
      <c r="Y760" s="38">
        <f t="shared" ca="1" si="199"/>
        <v>0</v>
      </c>
      <c r="Z760" s="38">
        <f t="shared" ca="1" si="198"/>
        <v>2</v>
      </c>
      <c r="AA760" s="38"/>
      <c r="AB760" s="36" t="str">
        <f t="shared" ca="1" si="195"/>
        <v>Rutas_Habituales_Central</v>
      </c>
      <c r="AC760" t="str">
        <f ca="1">SUBSTITUTE(OFFSET('Todas paradas'!K$1,R760+W760-1,0),"/","_")</f>
        <v>Ruta 1_16</v>
      </c>
      <c r="AD760" t="str">
        <f ca="1">IF(X760,OFFSET('Todas paradas'!L$1,R760+W760-1,0),OFFSET('Todas paradas'!Q$1,R760+W760-1,0))</f>
        <v>Echegaray y Caballero (esq. Puente de Hierro - Pd. Bus)</v>
      </c>
      <c r="AE760" s="36" t="str">
        <f ca="1">IF(X760,OFFSET('Todas paradas'!M$1,R760+W760-1,0),"")</f>
        <v>06:52</v>
      </c>
      <c r="AF760" s="36">
        <f ca="1">IF(X760,OFFSET('Todas paradas'!N$1,R760+W760-1,0),"")</f>
        <v>0</v>
      </c>
      <c r="AG760" s="36">
        <f ca="1">IF(X760,OFFSET('Todas paradas'!O$1,R760+W760-1,0),"")</f>
        <v>0</v>
      </c>
      <c r="AH760" s="36">
        <f ca="1">IF(X760,OFFSET('Todas paradas'!P$1,R760+W760-1,0),"")</f>
        <v>0</v>
      </c>
    </row>
    <row r="761" spans="11:34" x14ac:dyDescent="0.25">
      <c r="K761" s="36">
        <f t="shared" si="200"/>
        <v>759</v>
      </c>
      <c r="L761" s="36">
        <f t="shared" ca="1" si="191"/>
        <v>725</v>
      </c>
      <c r="M761" s="38">
        <f t="shared" ca="1" si="201"/>
        <v>3</v>
      </c>
      <c r="N761" s="38">
        <f t="shared" ca="1" si="202"/>
        <v>35</v>
      </c>
      <c r="O761" s="36">
        <f t="shared" ca="1" si="203"/>
        <v>0</v>
      </c>
      <c r="P761" s="36">
        <f t="shared" ca="1" si="204"/>
        <v>2</v>
      </c>
      <c r="Q761" s="36">
        <f t="shared" ca="1" si="205"/>
        <v>16</v>
      </c>
      <c r="R761" s="36">
        <f t="shared" ca="1" si="192"/>
        <v>3</v>
      </c>
      <c r="S761" s="36">
        <f t="shared" ca="1" si="193"/>
        <v>21</v>
      </c>
      <c r="T761" s="36">
        <f t="shared" ca="1" si="194"/>
        <v>11</v>
      </c>
      <c r="U761" s="36">
        <f t="shared" ca="1" si="206"/>
        <v>11</v>
      </c>
      <c r="V761" s="39"/>
      <c r="W761" s="38">
        <f t="shared" ca="1" si="196"/>
        <v>2</v>
      </c>
      <c r="X761" s="38">
        <f t="shared" ca="1" si="197"/>
        <v>1</v>
      </c>
      <c r="Y761" s="38">
        <f t="shared" ca="1" si="199"/>
        <v>0</v>
      </c>
      <c r="Z761" s="38">
        <f t="shared" ca="1" si="198"/>
        <v>3</v>
      </c>
      <c r="AA761" s="38"/>
      <c r="AB761" s="36" t="str">
        <f t="shared" ca="1" si="195"/>
        <v>Rutas_Habituales_Central</v>
      </c>
      <c r="AC761" t="str">
        <f ca="1">SUBSTITUTE(OFFSET('Todas paradas'!K$1,R761+W761-1,0),"/","_")</f>
        <v>Ruta 1_16</v>
      </c>
      <c r="AD761" t="str">
        <f ca="1">IF(X761,OFFSET('Todas paradas'!L$1,R761+W761-1,0),OFFSET('Todas paradas'!Q$1,R761+W761-1,0))</f>
        <v>Avd. Puente del Pilar (esq. A. Solans - Pd. Bus)</v>
      </c>
      <c r="AE761" s="36" t="str">
        <f ca="1">IF(X761,OFFSET('Todas paradas'!M$1,R761+W761-1,0),"")</f>
        <v>06:53</v>
      </c>
      <c r="AF761" s="36">
        <f ca="1">IF(X761,OFFSET('Todas paradas'!N$1,R761+W761-1,0),"")</f>
        <v>0</v>
      </c>
      <c r="AG761" s="36">
        <f ca="1">IF(X761,OFFSET('Todas paradas'!O$1,R761+W761-1,0),"")</f>
        <v>0</v>
      </c>
      <c r="AH761" s="36">
        <f ca="1">IF(X761,OFFSET('Todas paradas'!P$1,R761+W761-1,0),"")</f>
        <v>0</v>
      </c>
    </row>
    <row r="762" spans="11:34" x14ac:dyDescent="0.25">
      <c r="K762" s="36">
        <f t="shared" si="200"/>
        <v>760</v>
      </c>
      <c r="L762" s="36">
        <f t="shared" ca="1" si="191"/>
        <v>726</v>
      </c>
      <c r="M762" s="38">
        <f t="shared" ca="1" si="201"/>
        <v>4</v>
      </c>
      <c r="N762" s="38">
        <f t="shared" ca="1" si="202"/>
        <v>35</v>
      </c>
      <c r="O762" s="36">
        <f t="shared" ca="1" si="203"/>
        <v>0</v>
      </c>
      <c r="P762" s="36">
        <f t="shared" ca="1" si="204"/>
        <v>2</v>
      </c>
      <c r="Q762" s="36">
        <f t="shared" ca="1" si="205"/>
        <v>16</v>
      </c>
      <c r="R762" s="36">
        <f t="shared" ca="1" si="192"/>
        <v>3</v>
      </c>
      <c r="S762" s="36">
        <f t="shared" ca="1" si="193"/>
        <v>21</v>
      </c>
      <c r="T762" s="36">
        <f t="shared" ca="1" si="194"/>
        <v>11</v>
      </c>
      <c r="U762" s="36">
        <f t="shared" ca="1" si="206"/>
        <v>11</v>
      </c>
      <c r="V762" s="39"/>
      <c r="W762" s="38">
        <f t="shared" ca="1" si="196"/>
        <v>3</v>
      </c>
      <c r="X762" s="38">
        <f t="shared" ca="1" si="197"/>
        <v>1</v>
      </c>
      <c r="Y762" s="38">
        <f t="shared" ca="1" si="199"/>
        <v>0</v>
      </c>
      <c r="Z762" s="38">
        <f t="shared" ca="1" si="198"/>
        <v>4</v>
      </c>
      <c r="AA762" s="38"/>
      <c r="AB762" s="36" t="str">
        <f t="shared" ca="1" si="195"/>
        <v>Rutas_Habituales_Central</v>
      </c>
      <c r="AC762" t="str">
        <f ca="1">SUBSTITUTE(OFFSET('Todas paradas'!K$1,R762+W762-1,0),"/","_")</f>
        <v>Ruta 1_16</v>
      </c>
      <c r="AD762" t="str">
        <f ca="1">IF(X762,OFFSET('Todas paradas'!L$1,R762+W762-1,0),OFFSET('Todas paradas'!Q$1,R762+W762-1,0))</f>
        <v>Avd. Cataluña (esq. Pº Longares - Pd. Bus)</v>
      </c>
      <c r="AE762" s="36" t="str">
        <f ca="1">IF(X762,OFFSET('Todas paradas'!M$1,R762+W762-1,0),"")</f>
        <v>06:54</v>
      </c>
      <c r="AF762" s="36">
        <f ca="1">IF(X762,OFFSET('Todas paradas'!N$1,R762+W762-1,0),"")</f>
        <v>0</v>
      </c>
      <c r="AG762" s="36">
        <f ca="1">IF(X762,OFFSET('Todas paradas'!O$1,R762+W762-1,0),"")</f>
        <v>0</v>
      </c>
      <c r="AH762" s="36">
        <f ca="1">IF(X762,OFFSET('Todas paradas'!P$1,R762+W762-1,0),"")</f>
        <v>0</v>
      </c>
    </row>
    <row r="763" spans="11:34" x14ac:dyDescent="0.25">
      <c r="K763" s="36">
        <f t="shared" si="200"/>
        <v>761</v>
      </c>
      <c r="L763" s="36">
        <f t="shared" ca="1" si="191"/>
        <v>727</v>
      </c>
      <c r="M763" s="38">
        <f t="shared" ca="1" si="201"/>
        <v>5</v>
      </c>
      <c r="N763" s="38">
        <f t="shared" ca="1" si="202"/>
        <v>35</v>
      </c>
      <c r="O763" s="36">
        <f t="shared" ca="1" si="203"/>
        <v>0</v>
      </c>
      <c r="P763" s="36">
        <f t="shared" ca="1" si="204"/>
        <v>2</v>
      </c>
      <c r="Q763" s="36">
        <f t="shared" ca="1" si="205"/>
        <v>16</v>
      </c>
      <c r="R763" s="36">
        <f t="shared" ca="1" si="192"/>
        <v>3</v>
      </c>
      <c r="S763" s="36">
        <f t="shared" ca="1" si="193"/>
        <v>21</v>
      </c>
      <c r="T763" s="36">
        <f t="shared" ca="1" si="194"/>
        <v>11</v>
      </c>
      <c r="U763" s="36">
        <f t="shared" ca="1" si="206"/>
        <v>11</v>
      </c>
      <c r="V763" s="39"/>
      <c r="W763" s="38">
        <f t="shared" ca="1" si="196"/>
        <v>4</v>
      </c>
      <c r="X763" s="38">
        <f t="shared" ca="1" si="197"/>
        <v>1</v>
      </c>
      <c r="Y763" s="38">
        <f t="shared" ca="1" si="199"/>
        <v>0</v>
      </c>
      <c r="Z763" s="38">
        <f t="shared" ca="1" si="198"/>
        <v>5</v>
      </c>
      <c r="AA763" s="38"/>
      <c r="AB763" s="36" t="str">
        <f t="shared" ca="1" si="195"/>
        <v>Rutas_Habituales_Central</v>
      </c>
      <c r="AC763" t="str">
        <f ca="1">SUBSTITUTE(OFFSET('Todas paradas'!K$1,R763+W763-1,0),"/","_")</f>
        <v>Ruta 1_16</v>
      </c>
      <c r="AD763" t="str">
        <f ca="1">IF(X763,OFFSET('Todas paradas'!L$1,R763+W763-1,0),OFFSET('Todas paradas'!Q$1,R763+W763-1,0))</f>
        <v>Avd. Cataluña, nº 126 (Pd. Bus)</v>
      </c>
      <c r="AE763" s="36" t="str">
        <f ca="1">IF(X763,OFFSET('Todas paradas'!M$1,R763+W763-1,0),"")</f>
        <v>06:56</v>
      </c>
      <c r="AF763" s="36">
        <f ca="1">IF(X763,OFFSET('Todas paradas'!N$1,R763+W763-1,0),"")</f>
        <v>0</v>
      </c>
      <c r="AG763" s="36">
        <f ca="1">IF(X763,OFFSET('Todas paradas'!O$1,R763+W763-1,0),"")</f>
        <v>0</v>
      </c>
      <c r="AH763" s="36">
        <f ca="1">IF(X763,OFFSET('Todas paradas'!P$1,R763+W763-1,0),"")</f>
        <v>0</v>
      </c>
    </row>
    <row r="764" spans="11:34" x14ac:dyDescent="0.25">
      <c r="K764" s="36">
        <f t="shared" si="200"/>
        <v>762</v>
      </c>
      <c r="L764" s="36">
        <f t="shared" ca="1" si="191"/>
        <v>728</v>
      </c>
      <c r="M764" s="38">
        <f t="shared" ca="1" si="201"/>
        <v>6</v>
      </c>
      <c r="N764" s="38">
        <f t="shared" ca="1" si="202"/>
        <v>35</v>
      </c>
      <c r="O764" s="36">
        <f t="shared" ca="1" si="203"/>
        <v>0</v>
      </c>
      <c r="P764" s="36">
        <f t="shared" ca="1" si="204"/>
        <v>2</v>
      </c>
      <c r="Q764" s="36">
        <f t="shared" ca="1" si="205"/>
        <v>16</v>
      </c>
      <c r="R764" s="36">
        <f t="shared" ca="1" si="192"/>
        <v>3</v>
      </c>
      <c r="S764" s="36">
        <f t="shared" ca="1" si="193"/>
        <v>21</v>
      </c>
      <c r="T764" s="36">
        <f t="shared" ca="1" si="194"/>
        <v>11</v>
      </c>
      <c r="U764" s="36">
        <f t="shared" ca="1" si="206"/>
        <v>11</v>
      </c>
      <c r="V764" s="39"/>
      <c r="W764" s="38">
        <f t="shared" ca="1" si="196"/>
        <v>5</v>
      </c>
      <c r="X764" s="38">
        <f t="shared" ca="1" si="197"/>
        <v>1</v>
      </c>
      <c r="Y764" s="38">
        <f t="shared" ca="1" si="199"/>
        <v>0</v>
      </c>
      <c r="Z764" s="38">
        <f t="shared" ca="1" si="198"/>
        <v>6</v>
      </c>
      <c r="AA764" s="38"/>
      <c r="AB764" s="36" t="str">
        <f t="shared" ca="1" si="195"/>
        <v>Rutas_Habituales_Central</v>
      </c>
      <c r="AC764" t="str">
        <f ca="1">SUBSTITUTE(OFFSET('Todas paradas'!K$1,R764+W764-1,0),"/","_")</f>
        <v>Ruta 1_16</v>
      </c>
      <c r="AD764" t="str">
        <f ca="1">IF(X764,OFFSET('Todas paradas'!L$1,R764+W764-1,0),OFFSET('Todas paradas'!Q$1,R764+W764-1,0))</f>
        <v>Avd. Cataluña, nº 189 (frente Los Charros)</v>
      </c>
      <c r="AE764" s="36" t="str">
        <f ca="1">IF(X764,OFFSET('Todas paradas'!M$1,R764+W764-1,0),"")</f>
        <v>06:58</v>
      </c>
      <c r="AF764" s="36">
        <f ca="1">IF(X764,OFFSET('Todas paradas'!N$1,R764+W764-1,0),"")</f>
        <v>0</v>
      </c>
      <c r="AG764" s="36">
        <f ca="1">IF(X764,OFFSET('Todas paradas'!O$1,R764+W764-1,0),"")</f>
        <v>0</v>
      </c>
      <c r="AH764" s="36">
        <f ca="1">IF(X764,OFFSET('Todas paradas'!P$1,R764+W764-1,0),"")</f>
        <v>0</v>
      </c>
    </row>
    <row r="765" spans="11:34" x14ac:dyDescent="0.25">
      <c r="K765" s="36">
        <f t="shared" si="200"/>
        <v>763</v>
      </c>
      <c r="L765" s="36">
        <f t="shared" ca="1" si="191"/>
        <v>729</v>
      </c>
      <c r="M765" s="38">
        <f t="shared" ca="1" si="201"/>
        <v>7</v>
      </c>
      <c r="N765" s="38">
        <f t="shared" ca="1" si="202"/>
        <v>35</v>
      </c>
      <c r="O765" s="36">
        <f t="shared" ca="1" si="203"/>
        <v>0</v>
      </c>
      <c r="P765" s="36">
        <f t="shared" ca="1" si="204"/>
        <v>2</v>
      </c>
      <c r="Q765" s="36">
        <f t="shared" ca="1" si="205"/>
        <v>16</v>
      </c>
      <c r="R765" s="36">
        <f t="shared" ca="1" si="192"/>
        <v>3</v>
      </c>
      <c r="S765" s="36">
        <f t="shared" ca="1" si="193"/>
        <v>21</v>
      </c>
      <c r="T765" s="36">
        <f t="shared" ca="1" si="194"/>
        <v>11</v>
      </c>
      <c r="U765" s="36">
        <f t="shared" ca="1" si="206"/>
        <v>11</v>
      </c>
      <c r="V765" s="39"/>
      <c r="W765" s="38">
        <f t="shared" ca="1" si="196"/>
        <v>6</v>
      </c>
      <c r="X765" s="38">
        <f t="shared" ca="1" si="197"/>
        <v>1</v>
      </c>
      <c r="Y765" s="38">
        <f t="shared" ca="1" si="199"/>
        <v>0</v>
      </c>
      <c r="Z765" s="38">
        <f t="shared" ca="1" si="198"/>
        <v>7</v>
      </c>
      <c r="AA765" s="38"/>
      <c r="AB765" s="36" t="str">
        <f t="shared" ca="1" si="195"/>
        <v>Rutas_Habituales_Central</v>
      </c>
      <c r="AC765" t="str">
        <f ca="1">SUBSTITUTE(OFFSET('Todas paradas'!K$1,R765+W765-1,0),"/","_")</f>
        <v>Ruta 1_16</v>
      </c>
      <c r="AD765" t="str">
        <f ca="1">IF(X765,OFFSET('Todas paradas'!L$1,R765+W765-1,0),OFFSET('Todas paradas'!Q$1,R765+W765-1,0))</f>
        <v>Avd. Cataluña, nº 291 (frente CAF - Pd. Bus)</v>
      </c>
      <c r="AE765" s="36" t="str">
        <f ca="1">IF(X765,OFFSET('Todas paradas'!M$1,R765+W765-1,0),"")</f>
        <v>07:00</v>
      </c>
      <c r="AF765" s="36">
        <f ca="1">IF(X765,OFFSET('Todas paradas'!N$1,R765+W765-1,0),"")</f>
        <v>0</v>
      </c>
      <c r="AG765" s="36">
        <f ca="1">IF(X765,OFFSET('Todas paradas'!O$1,R765+W765-1,0),"")</f>
        <v>0</v>
      </c>
      <c r="AH765" s="36">
        <f ca="1">IF(X765,OFFSET('Todas paradas'!P$1,R765+W765-1,0),"")</f>
        <v>0</v>
      </c>
    </row>
    <row r="766" spans="11:34" x14ac:dyDescent="0.25">
      <c r="K766" s="36">
        <f t="shared" si="200"/>
        <v>764</v>
      </c>
      <c r="L766" s="36">
        <f t="shared" ca="1" si="191"/>
        <v>730</v>
      </c>
      <c r="M766" s="38">
        <f t="shared" ca="1" si="201"/>
        <v>8</v>
      </c>
      <c r="N766" s="38">
        <f t="shared" ca="1" si="202"/>
        <v>35</v>
      </c>
      <c r="O766" s="36">
        <f t="shared" ca="1" si="203"/>
        <v>0</v>
      </c>
      <c r="P766" s="36">
        <f t="shared" ca="1" si="204"/>
        <v>2</v>
      </c>
      <c r="Q766" s="36">
        <f t="shared" ca="1" si="205"/>
        <v>16</v>
      </c>
      <c r="R766" s="36">
        <f t="shared" ca="1" si="192"/>
        <v>3</v>
      </c>
      <c r="S766" s="36">
        <f t="shared" ca="1" si="193"/>
        <v>21</v>
      </c>
      <c r="T766" s="36">
        <f t="shared" ca="1" si="194"/>
        <v>11</v>
      </c>
      <c r="U766" s="36">
        <f t="shared" ca="1" si="206"/>
        <v>11</v>
      </c>
      <c r="V766" s="39"/>
      <c r="W766" s="38">
        <f t="shared" ca="1" si="196"/>
        <v>7</v>
      </c>
      <c r="X766" s="38">
        <f t="shared" ca="1" si="197"/>
        <v>1</v>
      </c>
      <c r="Y766" s="38">
        <f t="shared" ca="1" si="199"/>
        <v>0</v>
      </c>
      <c r="Z766" s="38">
        <f t="shared" ca="1" si="198"/>
        <v>8</v>
      </c>
      <c r="AA766" s="38"/>
      <c r="AB766" s="36" t="str">
        <f t="shared" ca="1" si="195"/>
        <v>Rutas_Habituales_Central</v>
      </c>
      <c r="AC766" t="str">
        <f ca="1">SUBSTITUTE(OFFSET('Todas paradas'!K$1,R766+W766-1,0),"/","_")</f>
        <v>Ruta 1_16</v>
      </c>
      <c r="AD766" t="str">
        <f ca="1">IF(X766,OFFSET('Todas paradas'!L$1,R766+W766-1,0),OFFSET('Todas paradas'!Q$1,R766+W766-1,0))</f>
        <v>Avd. Santa Isabel (frente Avd. de la Industria - Pd. Bus)</v>
      </c>
      <c r="AE766" s="36" t="str">
        <f ca="1">IF(X766,OFFSET('Todas paradas'!M$1,R766+W766-1,0),"")</f>
        <v>07:02</v>
      </c>
      <c r="AF766" s="36">
        <f ca="1">IF(X766,OFFSET('Todas paradas'!N$1,R766+W766-1,0),"")</f>
        <v>0</v>
      </c>
      <c r="AG766" s="36">
        <f ca="1">IF(X766,OFFSET('Todas paradas'!O$1,R766+W766-1,0),"")</f>
        <v>0</v>
      </c>
      <c r="AH766" s="36">
        <f ca="1">IF(X766,OFFSET('Todas paradas'!P$1,R766+W766-1,0),"")</f>
        <v>0</v>
      </c>
    </row>
    <row r="767" spans="11:34" x14ac:dyDescent="0.25">
      <c r="K767" s="36">
        <f t="shared" si="200"/>
        <v>765</v>
      </c>
      <c r="L767" s="36">
        <f t="shared" ca="1" si="191"/>
        <v>731</v>
      </c>
      <c r="M767" s="38">
        <f t="shared" ca="1" si="201"/>
        <v>9</v>
      </c>
      <c r="N767" s="38">
        <f t="shared" ca="1" si="202"/>
        <v>35</v>
      </c>
      <c r="O767" s="36">
        <f t="shared" ca="1" si="203"/>
        <v>0</v>
      </c>
      <c r="P767" s="36">
        <f t="shared" ca="1" si="204"/>
        <v>2</v>
      </c>
      <c r="Q767" s="36">
        <f t="shared" ca="1" si="205"/>
        <v>16</v>
      </c>
      <c r="R767" s="36">
        <f t="shared" ca="1" si="192"/>
        <v>3</v>
      </c>
      <c r="S767" s="36">
        <f t="shared" ca="1" si="193"/>
        <v>21</v>
      </c>
      <c r="T767" s="36">
        <f t="shared" ca="1" si="194"/>
        <v>11</v>
      </c>
      <c r="U767" s="36">
        <f t="shared" ca="1" si="206"/>
        <v>11</v>
      </c>
      <c r="V767" s="39"/>
      <c r="W767" s="38">
        <f t="shared" ca="1" si="196"/>
        <v>8</v>
      </c>
      <c r="X767" s="38">
        <f t="shared" ca="1" si="197"/>
        <v>1</v>
      </c>
      <c r="Y767" s="38">
        <f t="shared" ca="1" si="199"/>
        <v>0</v>
      </c>
      <c r="Z767" s="38">
        <f t="shared" ca="1" si="198"/>
        <v>9</v>
      </c>
      <c r="AA767" s="38"/>
      <c r="AB767" s="36" t="str">
        <f t="shared" ca="1" si="195"/>
        <v>Rutas_Habituales_Central</v>
      </c>
      <c r="AC767" t="str">
        <f ca="1">SUBSTITUTE(OFFSET('Todas paradas'!K$1,R767+W767-1,0),"/","_")</f>
        <v>Ruta 1_16</v>
      </c>
      <c r="AD767" t="str">
        <f ca="1">IF(X767,OFFSET('Todas paradas'!L$1,R767+W767-1,0),OFFSET('Todas paradas'!Q$1,R767+W767-1,0))</f>
        <v>Avd. Santa Isabel, nº 84 (frente Plaza Serrano - Pd. Bus)</v>
      </c>
      <c r="AE767" s="36" t="str">
        <f ca="1">IF(X767,OFFSET('Todas paradas'!M$1,R767+W767-1,0),"")</f>
        <v>07:04</v>
      </c>
      <c r="AF767" s="36">
        <f ca="1">IF(X767,OFFSET('Todas paradas'!N$1,R767+W767-1,0),"")</f>
        <v>0</v>
      </c>
      <c r="AG767" s="36">
        <f ca="1">IF(X767,OFFSET('Todas paradas'!O$1,R767+W767-1,0),"")</f>
        <v>0</v>
      </c>
      <c r="AH767" s="36">
        <f ca="1">IF(X767,OFFSET('Todas paradas'!P$1,R767+W767-1,0),"")</f>
        <v>0</v>
      </c>
    </row>
    <row r="768" spans="11:34" x14ac:dyDescent="0.25">
      <c r="K768" s="36">
        <f t="shared" si="200"/>
        <v>766</v>
      </c>
      <c r="L768" s="36">
        <f t="shared" ca="1" si="191"/>
        <v>732</v>
      </c>
      <c r="M768" s="38">
        <f t="shared" ca="1" si="201"/>
        <v>10</v>
      </c>
      <c r="N768" s="38">
        <f t="shared" ca="1" si="202"/>
        <v>35</v>
      </c>
      <c r="O768" s="36">
        <f t="shared" ca="1" si="203"/>
        <v>0</v>
      </c>
      <c r="P768" s="36">
        <f t="shared" ca="1" si="204"/>
        <v>2</v>
      </c>
      <c r="Q768" s="36">
        <f t="shared" ca="1" si="205"/>
        <v>16</v>
      </c>
      <c r="R768" s="36">
        <f t="shared" ca="1" si="192"/>
        <v>3</v>
      </c>
      <c r="S768" s="36">
        <f t="shared" ca="1" si="193"/>
        <v>21</v>
      </c>
      <c r="T768" s="36">
        <f t="shared" ca="1" si="194"/>
        <v>11</v>
      </c>
      <c r="U768" s="36">
        <f t="shared" ca="1" si="206"/>
        <v>11</v>
      </c>
      <c r="V768" s="39"/>
      <c r="W768" s="38">
        <f t="shared" ca="1" si="196"/>
        <v>9</v>
      </c>
      <c r="X768" s="38">
        <f t="shared" ca="1" si="197"/>
        <v>1</v>
      </c>
      <c r="Y768" s="38">
        <f t="shared" ca="1" si="199"/>
        <v>0</v>
      </c>
      <c r="Z768" s="38">
        <f t="shared" ca="1" si="198"/>
        <v>10</v>
      </c>
      <c r="AA768" s="38"/>
      <c r="AB768" s="36" t="str">
        <f t="shared" ca="1" si="195"/>
        <v>Rutas_Habituales_Central</v>
      </c>
      <c r="AC768" t="str">
        <f ca="1">SUBSTITUTE(OFFSET('Todas paradas'!K$1,R768+W768-1,0),"/","_")</f>
        <v>Ruta 1_16</v>
      </c>
      <c r="AD768" t="str">
        <f ca="1">IF(X768,OFFSET('Todas paradas'!L$1,R768+W768-1,0),OFFSET('Todas paradas'!Q$1,R768+W768-1,0))</f>
        <v>Avd. Real Zaragoza, nº 65 ( Pd. Bus Villamayor)</v>
      </c>
      <c r="AE768" s="36" t="str">
        <f ca="1">IF(X768,OFFSET('Todas paradas'!M$1,R768+W768-1,0),"")</f>
        <v>07:07</v>
      </c>
      <c r="AF768" s="36">
        <f ca="1">IF(X768,OFFSET('Todas paradas'!N$1,R768+W768-1,0),"")</f>
        <v>0</v>
      </c>
      <c r="AG768" s="36">
        <f ca="1">IF(X768,OFFSET('Todas paradas'!O$1,R768+W768-1,0),"")</f>
        <v>0</v>
      </c>
      <c r="AH768" s="36">
        <f ca="1">IF(X768,OFFSET('Todas paradas'!P$1,R768+W768-1,0),"")</f>
        <v>0</v>
      </c>
    </row>
    <row r="769" spans="11:34" x14ac:dyDescent="0.25">
      <c r="K769" s="36">
        <f t="shared" si="200"/>
        <v>767</v>
      </c>
      <c r="L769" s="36">
        <f t="shared" ca="1" si="191"/>
        <v>733</v>
      </c>
      <c r="M769" s="38">
        <f t="shared" ca="1" si="201"/>
        <v>11</v>
      </c>
      <c r="N769" s="38">
        <f t="shared" ca="1" si="202"/>
        <v>35</v>
      </c>
      <c r="O769" s="36">
        <f t="shared" ca="1" si="203"/>
        <v>0</v>
      </c>
      <c r="P769" s="36">
        <f t="shared" ca="1" si="204"/>
        <v>2</v>
      </c>
      <c r="Q769" s="36">
        <f t="shared" ca="1" si="205"/>
        <v>16</v>
      </c>
      <c r="R769" s="36">
        <f t="shared" ca="1" si="192"/>
        <v>3</v>
      </c>
      <c r="S769" s="36">
        <f t="shared" ca="1" si="193"/>
        <v>21</v>
      </c>
      <c r="T769" s="36">
        <f t="shared" ca="1" si="194"/>
        <v>11</v>
      </c>
      <c r="U769" s="36">
        <f t="shared" ca="1" si="206"/>
        <v>11</v>
      </c>
      <c r="V769" s="39"/>
      <c r="W769" s="38">
        <f t="shared" ca="1" si="196"/>
        <v>10</v>
      </c>
      <c r="X769" s="38">
        <f t="shared" ca="1" si="197"/>
        <v>1</v>
      </c>
      <c r="Y769" s="38">
        <f t="shared" ca="1" si="199"/>
        <v>0</v>
      </c>
      <c r="Z769" s="38">
        <f t="shared" ca="1" si="198"/>
        <v>11</v>
      </c>
      <c r="AA769" s="38"/>
      <c r="AB769" s="36" t="str">
        <f t="shared" ca="1" si="195"/>
        <v>Rutas_Habituales_Central</v>
      </c>
      <c r="AC769" t="str">
        <f ca="1">SUBSTITUTE(OFFSET('Todas paradas'!K$1,R769+W769-1,0),"/","_")</f>
        <v>Ruta 1_16</v>
      </c>
      <c r="AD769" t="str">
        <f ca="1">IF(X769,OFFSET('Todas paradas'!L$1,R769+W769-1,0),OFFSET('Todas paradas'!Q$1,R769+W769-1,0))</f>
        <v>Opel Planta en Figueruelas</v>
      </c>
      <c r="AE769" s="36" t="str">
        <f ca="1">IF(X769,OFFSET('Todas paradas'!M$1,R769+W769-1,0),"")</f>
        <v>07:30</v>
      </c>
      <c r="AF769" s="36">
        <f ca="1">IF(X769,OFFSET('Todas paradas'!N$1,R769+W769-1,0),"")</f>
        <v>0</v>
      </c>
      <c r="AG769" s="36">
        <f ca="1">IF(X769,OFFSET('Todas paradas'!O$1,R769+W769-1,0),"")</f>
        <v>0</v>
      </c>
      <c r="AH769" s="36">
        <f ca="1">IF(X769,OFFSET('Todas paradas'!P$1,R769+W769-1,0),"")</f>
        <v>0</v>
      </c>
    </row>
    <row r="770" spans="11:34" x14ac:dyDescent="0.25">
      <c r="K770" s="36">
        <f t="shared" si="200"/>
        <v>768</v>
      </c>
      <c r="L770" s="36">
        <f t="shared" ca="1" si="191"/>
        <v>734</v>
      </c>
      <c r="M770" s="38">
        <f t="shared" ca="1" si="201"/>
        <v>12</v>
      </c>
      <c r="N770" s="38">
        <f t="shared" ca="1" si="202"/>
        <v>35</v>
      </c>
      <c r="O770" s="36">
        <f t="shared" ca="1" si="203"/>
        <v>0</v>
      </c>
      <c r="P770" s="36">
        <f t="shared" ca="1" si="204"/>
        <v>2</v>
      </c>
      <c r="Q770" s="36">
        <f t="shared" ca="1" si="205"/>
        <v>16</v>
      </c>
      <c r="R770" s="36">
        <f t="shared" ca="1" si="192"/>
        <v>3</v>
      </c>
      <c r="S770" s="36">
        <f t="shared" ca="1" si="193"/>
        <v>21</v>
      </c>
      <c r="T770" s="36">
        <f t="shared" ca="1" si="194"/>
        <v>11</v>
      </c>
      <c r="U770" s="36">
        <f t="shared" ca="1" si="206"/>
        <v>11</v>
      </c>
      <c r="V770" s="39"/>
      <c r="W770" s="38">
        <f t="shared" ca="1" si="196"/>
        <v>1</v>
      </c>
      <c r="X770" s="38">
        <f t="shared" ca="1" si="197"/>
        <v>0</v>
      </c>
      <c r="Y770" s="38">
        <f t="shared" ca="1" si="199"/>
        <v>1</v>
      </c>
      <c r="Z770" s="38">
        <f t="shared" ca="1" si="198"/>
        <v>12</v>
      </c>
      <c r="AA770" s="38"/>
      <c r="AB770" s="36" t="str">
        <f t="shared" ca="1" si="195"/>
        <v>Rutas_Habituales_Central</v>
      </c>
      <c r="AC770" t="str">
        <f ca="1">SUBSTITUTE(OFFSET('Todas paradas'!K$1,R770+W770-1,0),"/","_")</f>
        <v>Ruta 1_16</v>
      </c>
      <c r="AD770" t="str">
        <f ca="1">IF(X770,OFFSET('Todas paradas'!L$1,R770+W770-1,0),OFFSET('Todas paradas'!Q$1,R770+W770-1,0))</f>
        <v>Opel Planta en Figueruelas</v>
      </c>
      <c r="AE770" s="36" t="str">
        <f ca="1">IF(X770,OFFSET('Todas paradas'!M$1,R770+W770-1,0),"")</f>
        <v/>
      </c>
      <c r="AF770" s="36" t="str">
        <f ca="1">IF(X770,OFFSET('Todas paradas'!N$1,R770+W770-1,0),"")</f>
        <v/>
      </c>
      <c r="AG770" s="36" t="str">
        <f ca="1">IF(X770,OFFSET('Todas paradas'!O$1,R770+W770-1,0),"")</f>
        <v/>
      </c>
      <c r="AH770" s="36" t="str">
        <f ca="1">IF(X770,OFFSET('Todas paradas'!P$1,R770+W770-1,0),"")</f>
        <v/>
      </c>
    </row>
    <row r="771" spans="11:34" x14ac:dyDescent="0.25">
      <c r="K771" s="36">
        <f t="shared" si="200"/>
        <v>769</v>
      </c>
      <c r="L771" s="36">
        <f t="shared" ca="1" si="191"/>
        <v>735</v>
      </c>
      <c r="M771" s="38">
        <f t="shared" ca="1" si="201"/>
        <v>13</v>
      </c>
      <c r="N771" s="38">
        <f t="shared" ca="1" si="202"/>
        <v>35</v>
      </c>
      <c r="O771" s="36">
        <f t="shared" ca="1" si="203"/>
        <v>0</v>
      </c>
      <c r="P771" s="36">
        <f t="shared" ca="1" si="204"/>
        <v>2</v>
      </c>
      <c r="Q771" s="36">
        <f t="shared" ca="1" si="205"/>
        <v>16</v>
      </c>
      <c r="R771" s="36">
        <f t="shared" ca="1" si="192"/>
        <v>3</v>
      </c>
      <c r="S771" s="36">
        <f t="shared" ca="1" si="193"/>
        <v>21</v>
      </c>
      <c r="T771" s="36">
        <f t="shared" ca="1" si="194"/>
        <v>11</v>
      </c>
      <c r="U771" s="36">
        <f t="shared" ca="1" si="206"/>
        <v>11</v>
      </c>
      <c r="V771" s="39"/>
      <c r="W771" s="38">
        <f t="shared" ca="1" si="196"/>
        <v>2</v>
      </c>
      <c r="X771" s="38">
        <f t="shared" ca="1" si="197"/>
        <v>0</v>
      </c>
      <c r="Y771" s="38">
        <f t="shared" ca="1" si="199"/>
        <v>1</v>
      </c>
      <c r="Z771" s="38">
        <f t="shared" ca="1" si="198"/>
        <v>13</v>
      </c>
      <c r="AA771" s="38"/>
      <c r="AB771" s="36" t="str">
        <f t="shared" ca="1" si="195"/>
        <v>Rutas_Habituales_Central</v>
      </c>
      <c r="AC771" t="str">
        <f ca="1">SUBSTITUTE(OFFSET('Todas paradas'!K$1,R771+W771-1,0),"/","_")</f>
        <v>Ruta 1_16</v>
      </c>
      <c r="AD771" t="str">
        <f ca="1">IF(X771,OFFSET('Todas paradas'!L$1,R771+W771-1,0),OFFSET('Todas paradas'!Q$1,R771+W771-1,0))</f>
        <v>Avd. Real Zaragoza (nº 29 - Pd. Bus)</v>
      </c>
      <c r="AE771" s="36" t="str">
        <f ca="1">IF(X771,OFFSET('Todas paradas'!M$1,R771+W771-1,0),"")</f>
        <v/>
      </c>
      <c r="AF771" s="36" t="str">
        <f ca="1">IF(X771,OFFSET('Todas paradas'!N$1,R771+W771-1,0),"")</f>
        <v/>
      </c>
      <c r="AG771" s="36" t="str">
        <f ca="1">IF(X771,OFFSET('Todas paradas'!O$1,R771+W771-1,0),"")</f>
        <v/>
      </c>
      <c r="AH771" s="36" t="str">
        <f ca="1">IF(X771,OFFSET('Todas paradas'!P$1,R771+W771-1,0),"")</f>
        <v/>
      </c>
    </row>
    <row r="772" spans="11:34" x14ac:dyDescent="0.25">
      <c r="K772" s="36">
        <f t="shared" si="200"/>
        <v>770</v>
      </c>
      <c r="L772" s="36">
        <f t="shared" ref="L772:L835" ca="1" si="207">IF(P772&lt;&gt;P771,L771,L771+1)</f>
        <v>736</v>
      </c>
      <c r="M772" s="38">
        <f t="shared" ca="1" si="201"/>
        <v>14</v>
      </c>
      <c r="N772" s="38">
        <f t="shared" ca="1" si="202"/>
        <v>35</v>
      </c>
      <c r="O772" s="36">
        <f t="shared" ca="1" si="203"/>
        <v>0</v>
      </c>
      <c r="P772" s="36">
        <f t="shared" ca="1" si="204"/>
        <v>2</v>
      </c>
      <c r="Q772" s="36">
        <f t="shared" ca="1" si="205"/>
        <v>16</v>
      </c>
      <c r="R772" s="36">
        <f t="shared" ref="R772:R835" ca="1" si="208">OFFSET($E$2,N772,0)</f>
        <v>3</v>
      </c>
      <c r="S772" s="36">
        <f t="shared" ref="S772:S835" ca="1" si="209">OFFSET($F$2,N772,0)</f>
        <v>21</v>
      </c>
      <c r="T772" s="36">
        <f t="shared" ref="T772:T835" ca="1" si="210">OFFSET($G$2,N772,0)</f>
        <v>11</v>
      </c>
      <c r="U772" s="36">
        <f t="shared" ca="1" si="206"/>
        <v>11</v>
      </c>
      <c r="V772" s="39"/>
      <c r="W772" s="38">
        <f t="shared" ca="1" si="196"/>
        <v>3</v>
      </c>
      <c r="X772" s="38">
        <f t="shared" ca="1" si="197"/>
        <v>0</v>
      </c>
      <c r="Y772" s="38">
        <f t="shared" ca="1" si="199"/>
        <v>1</v>
      </c>
      <c r="Z772" s="38">
        <f t="shared" ca="1" si="198"/>
        <v>14</v>
      </c>
      <c r="AA772" s="38"/>
      <c r="AB772" s="36" t="str">
        <f t="shared" ref="AB772:AB835" ca="1" si="211">OFFSET($D$2,N772,0)</f>
        <v>Rutas_Habituales_Central</v>
      </c>
      <c r="AC772" t="str">
        <f ca="1">SUBSTITUTE(OFFSET('Todas paradas'!K$1,R772+W772-1,0),"/","_")</f>
        <v>Ruta 1_16</v>
      </c>
      <c r="AD772" t="str">
        <f ca="1">IF(X772,OFFSET('Todas paradas'!L$1,R772+W772-1,0),OFFSET('Todas paradas'!Q$1,R772+W772-1,0))</f>
        <v>Avd. Santa Isabel (plaza Serrano - Pd. Bus)</v>
      </c>
      <c r="AE772" s="36" t="str">
        <f ca="1">IF(X772,OFFSET('Todas paradas'!M$1,R772+W772-1,0),"")</f>
        <v/>
      </c>
      <c r="AF772" s="36" t="str">
        <f ca="1">IF(X772,OFFSET('Todas paradas'!N$1,R772+W772-1,0),"")</f>
        <v/>
      </c>
      <c r="AG772" s="36" t="str">
        <f ca="1">IF(X772,OFFSET('Todas paradas'!O$1,R772+W772-1,0),"")</f>
        <v/>
      </c>
      <c r="AH772" s="36" t="str">
        <f ca="1">IF(X772,OFFSET('Todas paradas'!P$1,R772+W772-1,0),"")</f>
        <v/>
      </c>
    </row>
    <row r="773" spans="11:34" x14ac:dyDescent="0.25">
      <c r="K773" s="36">
        <f t="shared" si="200"/>
        <v>771</v>
      </c>
      <c r="L773" s="36">
        <f t="shared" ca="1" si="207"/>
        <v>737</v>
      </c>
      <c r="M773" s="38">
        <f t="shared" ca="1" si="201"/>
        <v>15</v>
      </c>
      <c r="N773" s="38">
        <f t="shared" ca="1" si="202"/>
        <v>35</v>
      </c>
      <c r="O773" s="36">
        <f t="shared" ca="1" si="203"/>
        <v>0</v>
      </c>
      <c r="P773" s="36">
        <f t="shared" ca="1" si="204"/>
        <v>2</v>
      </c>
      <c r="Q773" s="36">
        <f t="shared" ca="1" si="205"/>
        <v>16</v>
      </c>
      <c r="R773" s="36">
        <f t="shared" ca="1" si="208"/>
        <v>3</v>
      </c>
      <c r="S773" s="36">
        <f t="shared" ca="1" si="209"/>
        <v>21</v>
      </c>
      <c r="T773" s="36">
        <f t="shared" ca="1" si="210"/>
        <v>11</v>
      </c>
      <c r="U773" s="36">
        <f t="shared" ca="1" si="206"/>
        <v>11</v>
      </c>
      <c r="V773" s="39"/>
      <c r="W773" s="38">
        <f t="shared" ca="1" si="196"/>
        <v>4</v>
      </c>
      <c r="X773" s="38">
        <f t="shared" ca="1" si="197"/>
        <v>0</v>
      </c>
      <c r="Y773" s="38">
        <f t="shared" ca="1" si="199"/>
        <v>1</v>
      </c>
      <c r="Z773" s="38">
        <f t="shared" ca="1" si="198"/>
        <v>15</v>
      </c>
      <c r="AA773" s="38"/>
      <c r="AB773" s="36" t="str">
        <f t="shared" ca="1" si="211"/>
        <v>Rutas_Habituales_Central</v>
      </c>
      <c r="AC773" t="str">
        <f ca="1">SUBSTITUTE(OFFSET('Todas paradas'!K$1,R773+W773-1,0),"/","_")</f>
        <v>Ruta 1_16</v>
      </c>
      <c r="AD773" t="str">
        <f ca="1">IF(X773,OFFSET('Todas paradas'!L$1,R773+W773-1,0),OFFSET('Todas paradas'!Q$1,R773+W773-1,0))</f>
        <v>Avd. Santa Isabel (esq. Avd. Industria - Gasolinera/Pd. Bus)</v>
      </c>
      <c r="AE773" s="36" t="str">
        <f ca="1">IF(X773,OFFSET('Todas paradas'!M$1,R773+W773-1,0),"")</f>
        <v/>
      </c>
      <c r="AF773" s="36" t="str">
        <f ca="1">IF(X773,OFFSET('Todas paradas'!N$1,R773+W773-1,0),"")</f>
        <v/>
      </c>
      <c r="AG773" s="36" t="str">
        <f ca="1">IF(X773,OFFSET('Todas paradas'!O$1,R773+W773-1,0),"")</f>
        <v/>
      </c>
      <c r="AH773" s="36" t="str">
        <f ca="1">IF(X773,OFFSET('Todas paradas'!P$1,R773+W773-1,0),"")</f>
        <v/>
      </c>
    </row>
    <row r="774" spans="11:34" x14ac:dyDescent="0.25">
      <c r="K774" s="36">
        <f t="shared" si="200"/>
        <v>772</v>
      </c>
      <c r="L774" s="36">
        <f t="shared" ca="1" si="207"/>
        <v>738</v>
      </c>
      <c r="M774" s="38">
        <f t="shared" ca="1" si="201"/>
        <v>16</v>
      </c>
      <c r="N774" s="38">
        <f t="shared" ca="1" si="202"/>
        <v>35</v>
      </c>
      <c r="O774" s="36">
        <f t="shared" ca="1" si="203"/>
        <v>0</v>
      </c>
      <c r="P774" s="36">
        <f t="shared" ca="1" si="204"/>
        <v>2</v>
      </c>
      <c r="Q774" s="36">
        <f t="shared" ca="1" si="205"/>
        <v>16</v>
      </c>
      <c r="R774" s="36">
        <f t="shared" ca="1" si="208"/>
        <v>3</v>
      </c>
      <c r="S774" s="36">
        <f t="shared" ca="1" si="209"/>
        <v>21</v>
      </c>
      <c r="T774" s="36">
        <f t="shared" ca="1" si="210"/>
        <v>11</v>
      </c>
      <c r="U774" s="36">
        <f t="shared" ca="1" si="206"/>
        <v>11</v>
      </c>
      <c r="V774" s="39"/>
      <c r="W774" s="38">
        <f t="shared" ca="1" si="196"/>
        <v>5</v>
      </c>
      <c r="X774" s="38">
        <f t="shared" ca="1" si="197"/>
        <v>0</v>
      </c>
      <c r="Y774" s="38">
        <f t="shared" ca="1" si="199"/>
        <v>1</v>
      </c>
      <c r="Z774" s="38">
        <f t="shared" ca="1" si="198"/>
        <v>16</v>
      </c>
      <c r="AA774" s="38"/>
      <c r="AB774" s="36" t="str">
        <f t="shared" ca="1" si="211"/>
        <v>Rutas_Habituales_Central</v>
      </c>
      <c r="AC774" t="str">
        <f ca="1">SUBSTITUTE(OFFSET('Todas paradas'!K$1,R774+W774-1,0),"/","_")</f>
        <v>Ruta 1_16</v>
      </c>
      <c r="AD774" t="str">
        <f ca="1">IF(X774,OFFSET('Todas paradas'!L$1,R774+W774-1,0),OFFSET('Todas paradas'!Q$1,R774+W774-1,0))</f>
        <v>Avd. Cataluña (CAF - Pd. Bus)</v>
      </c>
      <c r="AE774" s="36" t="str">
        <f ca="1">IF(X774,OFFSET('Todas paradas'!M$1,R774+W774-1,0),"")</f>
        <v/>
      </c>
      <c r="AF774" s="36" t="str">
        <f ca="1">IF(X774,OFFSET('Todas paradas'!N$1,R774+W774-1,0),"")</f>
        <v/>
      </c>
      <c r="AG774" s="36" t="str">
        <f ca="1">IF(X774,OFFSET('Todas paradas'!O$1,R774+W774-1,0),"")</f>
        <v/>
      </c>
      <c r="AH774" s="36" t="str">
        <f ca="1">IF(X774,OFFSET('Todas paradas'!P$1,R774+W774-1,0),"")</f>
        <v/>
      </c>
    </row>
    <row r="775" spans="11:34" x14ac:dyDescent="0.25">
      <c r="K775" s="36">
        <f t="shared" si="200"/>
        <v>773</v>
      </c>
      <c r="L775" s="36">
        <f t="shared" ca="1" si="207"/>
        <v>739</v>
      </c>
      <c r="M775" s="38">
        <f t="shared" ca="1" si="201"/>
        <v>17</v>
      </c>
      <c r="N775" s="38">
        <f t="shared" ca="1" si="202"/>
        <v>35</v>
      </c>
      <c r="O775" s="36">
        <f t="shared" ca="1" si="203"/>
        <v>0</v>
      </c>
      <c r="P775" s="36">
        <f t="shared" ca="1" si="204"/>
        <v>2</v>
      </c>
      <c r="Q775" s="36">
        <f t="shared" ca="1" si="205"/>
        <v>16</v>
      </c>
      <c r="R775" s="36">
        <f t="shared" ca="1" si="208"/>
        <v>3</v>
      </c>
      <c r="S775" s="36">
        <f t="shared" ca="1" si="209"/>
        <v>21</v>
      </c>
      <c r="T775" s="36">
        <f t="shared" ca="1" si="210"/>
        <v>11</v>
      </c>
      <c r="U775" s="36">
        <f t="shared" ca="1" si="206"/>
        <v>11</v>
      </c>
      <c r="V775" s="39"/>
      <c r="W775" s="38">
        <f t="shared" ca="1" si="196"/>
        <v>6</v>
      </c>
      <c r="X775" s="38">
        <f t="shared" ca="1" si="197"/>
        <v>0</v>
      </c>
      <c r="Y775" s="38">
        <f t="shared" ca="1" si="199"/>
        <v>1</v>
      </c>
      <c r="Z775" s="38">
        <f t="shared" ca="1" si="198"/>
        <v>17</v>
      </c>
      <c r="AA775" s="38"/>
      <c r="AB775" s="36" t="str">
        <f t="shared" ca="1" si="211"/>
        <v>Rutas_Habituales_Central</v>
      </c>
      <c r="AC775" t="str">
        <f ca="1">SUBSTITUTE(OFFSET('Todas paradas'!K$1,R775+W775-1,0),"/","_")</f>
        <v>Ruta 1_16</v>
      </c>
      <c r="AD775" t="str">
        <f ca="1">IF(X775,OFFSET('Todas paradas'!L$1,R775+W775-1,0),OFFSET('Todas paradas'!Q$1,R775+W775-1,0))</f>
        <v>Avd. Cataluña, nº 189</v>
      </c>
      <c r="AE775" s="36" t="str">
        <f ca="1">IF(X775,OFFSET('Todas paradas'!M$1,R775+W775-1,0),"")</f>
        <v/>
      </c>
      <c r="AF775" s="36" t="str">
        <f ca="1">IF(X775,OFFSET('Todas paradas'!N$1,R775+W775-1,0),"")</f>
        <v/>
      </c>
      <c r="AG775" s="36" t="str">
        <f ca="1">IF(X775,OFFSET('Todas paradas'!O$1,R775+W775-1,0),"")</f>
        <v/>
      </c>
      <c r="AH775" s="36" t="str">
        <f ca="1">IF(X775,OFFSET('Todas paradas'!P$1,R775+W775-1,0),"")</f>
        <v/>
      </c>
    </row>
    <row r="776" spans="11:34" x14ac:dyDescent="0.25">
      <c r="K776" s="36">
        <f t="shared" si="200"/>
        <v>774</v>
      </c>
      <c r="L776" s="36">
        <f t="shared" ca="1" si="207"/>
        <v>740</v>
      </c>
      <c r="M776" s="38">
        <f t="shared" ca="1" si="201"/>
        <v>18</v>
      </c>
      <c r="N776" s="38">
        <f t="shared" ca="1" si="202"/>
        <v>35</v>
      </c>
      <c r="O776" s="36">
        <f t="shared" ca="1" si="203"/>
        <v>0</v>
      </c>
      <c r="P776" s="36">
        <f t="shared" ca="1" si="204"/>
        <v>2</v>
      </c>
      <c r="Q776" s="36">
        <f t="shared" ca="1" si="205"/>
        <v>16</v>
      </c>
      <c r="R776" s="36">
        <f t="shared" ca="1" si="208"/>
        <v>3</v>
      </c>
      <c r="S776" s="36">
        <f t="shared" ca="1" si="209"/>
        <v>21</v>
      </c>
      <c r="T776" s="36">
        <f t="shared" ca="1" si="210"/>
        <v>11</v>
      </c>
      <c r="U776" s="36">
        <f t="shared" ca="1" si="206"/>
        <v>11</v>
      </c>
      <c r="V776" s="39"/>
      <c r="W776" s="38">
        <f t="shared" ca="1" si="196"/>
        <v>7</v>
      </c>
      <c r="X776" s="38">
        <f t="shared" ca="1" si="197"/>
        <v>0</v>
      </c>
      <c r="Y776" s="38">
        <f t="shared" ca="1" si="199"/>
        <v>1</v>
      </c>
      <c r="Z776" s="38">
        <f t="shared" ca="1" si="198"/>
        <v>18</v>
      </c>
      <c r="AA776" s="38"/>
      <c r="AB776" s="36" t="str">
        <f t="shared" ca="1" si="211"/>
        <v>Rutas_Habituales_Central</v>
      </c>
      <c r="AC776" t="str">
        <f ca="1">SUBSTITUTE(OFFSET('Todas paradas'!K$1,R776+W776-1,0),"/","_")</f>
        <v>Ruta 1_16</v>
      </c>
      <c r="AD776" t="str">
        <f ca="1">IF(X776,OFFSET('Todas paradas'!L$1,R776+W776-1,0),OFFSET('Todas paradas'!Q$1,R776+W776-1,0))</f>
        <v>Avd. Cataluña (frente Felisa Galé)</v>
      </c>
      <c r="AE776" s="36" t="str">
        <f ca="1">IF(X776,OFFSET('Todas paradas'!M$1,R776+W776-1,0),"")</f>
        <v/>
      </c>
      <c r="AF776" s="36" t="str">
        <f ca="1">IF(X776,OFFSET('Todas paradas'!N$1,R776+W776-1,0),"")</f>
        <v/>
      </c>
      <c r="AG776" s="36" t="str">
        <f ca="1">IF(X776,OFFSET('Todas paradas'!O$1,R776+W776-1,0),"")</f>
        <v/>
      </c>
      <c r="AH776" s="36" t="str">
        <f ca="1">IF(X776,OFFSET('Todas paradas'!P$1,R776+W776-1,0),"")</f>
        <v/>
      </c>
    </row>
    <row r="777" spans="11:34" x14ac:dyDescent="0.25">
      <c r="K777" s="36">
        <f t="shared" si="200"/>
        <v>775</v>
      </c>
      <c r="L777" s="36">
        <f t="shared" ca="1" si="207"/>
        <v>741</v>
      </c>
      <c r="M777" s="38">
        <f t="shared" ca="1" si="201"/>
        <v>19</v>
      </c>
      <c r="N777" s="38">
        <f t="shared" ca="1" si="202"/>
        <v>35</v>
      </c>
      <c r="O777" s="36">
        <f t="shared" ca="1" si="203"/>
        <v>0</v>
      </c>
      <c r="P777" s="36">
        <f t="shared" ca="1" si="204"/>
        <v>2</v>
      </c>
      <c r="Q777" s="36">
        <f t="shared" ca="1" si="205"/>
        <v>16</v>
      </c>
      <c r="R777" s="36">
        <f t="shared" ca="1" si="208"/>
        <v>3</v>
      </c>
      <c r="S777" s="36">
        <f t="shared" ca="1" si="209"/>
        <v>21</v>
      </c>
      <c r="T777" s="36">
        <f t="shared" ca="1" si="210"/>
        <v>11</v>
      </c>
      <c r="U777" s="36">
        <f t="shared" ca="1" si="206"/>
        <v>11</v>
      </c>
      <c r="V777" s="39"/>
      <c r="W777" s="38">
        <f t="shared" ca="1" si="196"/>
        <v>8</v>
      </c>
      <c r="X777" s="38">
        <f t="shared" ca="1" si="197"/>
        <v>0</v>
      </c>
      <c r="Y777" s="38">
        <f t="shared" ca="1" si="199"/>
        <v>1</v>
      </c>
      <c r="Z777" s="38">
        <f t="shared" ca="1" si="198"/>
        <v>19</v>
      </c>
      <c r="AA777" s="38"/>
      <c r="AB777" s="36" t="str">
        <f t="shared" ca="1" si="211"/>
        <v>Rutas_Habituales_Central</v>
      </c>
      <c r="AC777" t="str">
        <f ca="1">SUBSTITUTE(OFFSET('Todas paradas'!K$1,R777+W777-1,0),"/","_")</f>
        <v>Ruta 1_16</v>
      </c>
      <c r="AD777" t="str">
        <f ca="1">IF(X777,OFFSET('Todas paradas'!L$1,R777+W777-1,0),OFFSET('Todas paradas'!Q$1,R777+W777-1,0))</f>
        <v>Avd. Cataluña (frente Pº Longares)</v>
      </c>
      <c r="AE777" s="36" t="str">
        <f ca="1">IF(X777,OFFSET('Todas paradas'!M$1,R777+W777-1,0),"")</f>
        <v/>
      </c>
      <c r="AF777" s="36" t="str">
        <f ca="1">IF(X777,OFFSET('Todas paradas'!N$1,R777+W777-1,0),"")</f>
        <v/>
      </c>
      <c r="AG777" s="36" t="str">
        <f ca="1">IF(X777,OFFSET('Todas paradas'!O$1,R777+W777-1,0),"")</f>
        <v/>
      </c>
      <c r="AH777" s="36" t="str">
        <f ca="1">IF(X777,OFFSET('Todas paradas'!P$1,R777+W777-1,0),"")</f>
        <v/>
      </c>
    </row>
    <row r="778" spans="11:34" x14ac:dyDescent="0.25">
      <c r="K778" s="36">
        <f t="shared" si="200"/>
        <v>776</v>
      </c>
      <c r="L778" s="36">
        <f t="shared" ca="1" si="207"/>
        <v>742</v>
      </c>
      <c r="M778" s="38">
        <f t="shared" ca="1" si="201"/>
        <v>20</v>
      </c>
      <c r="N778" s="38">
        <f t="shared" ca="1" si="202"/>
        <v>35</v>
      </c>
      <c r="O778" s="36">
        <f t="shared" ca="1" si="203"/>
        <v>0</v>
      </c>
      <c r="P778" s="36">
        <f t="shared" ca="1" si="204"/>
        <v>2</v>
      </c>
      <c r="Q778" s="36">
        <f t="shared" ca="1" si="205"/>
        <v>16</v>
      </c>
      <c r="R778" s="36">
        <f t="shared" ca="1" si="208"/>
        <v>3</v>
      </c>
      <c r="S778" s="36">
        <f t="shared" ca="1" si="209"/>
        <v>21</v>
      </c>
      <c r="T778" s="36">
        <f t="shared" ca="1" si="210"/>
        <v>11</v>
      </c>
      <c r="U778" s="36">
        <f t="shared" ca="1" si="206"/>
        <v>11</v>
      </c>
      <c r="V778" s="39"/>
      <c r="W778" s="38">
        <f t="shared" ca="1" si="196"/>
        <v>9</v>
      </c>
      <c r="X778" s="38">
        <f t="shared" ca="1" si="197"/>
        <v>0</v>
      </c>
      <c r="Y778" s="38">
        <f t="shared" ca="1" si="199"/>
        <v>1</v>
      </c>
      <c r="Z778" s="38">
        <f t="shared" ca="1" si="198"/>
        <v>20</v>
      </c>
      <c r="AA778" s="38"/>
      <c r="AB778" s="36" t="str">
        <f t="shared" ca="1" si="211"/>
        <v>Rutas_Habituales_Central</v>
      </c>
      <c r="AC778" t="str">
        <f ca="1">SUBSTITUTE(OFFSET('Todas paradas'!K$1,R778+W778-1,0),"/","_")</f>
        <v>Ruta 1_16</v>
      </c>
      <c r="AD778" t="str">
        <f ca="1">IF(X778,OFFSET('Todas paradas'!L$1,R778+W778-1,0),OFFSET('Todas paradas'!Q$1,R778+W778-1,0))</f>
        <v>Avd. Puente del Pilar, nº 3 (Pd. Bus)</v>
      </c>
      <c r="AE778" s="36" t="str">
        <f ca="1">IF(X778,OFFSET('Todas paradas'!M$1,R778+W778-1,0),"")</f>
        <v/>
      </c>
      <c r="AF778" s="36" t="str">
        <f ca="1">IF(X778,OFFSET('Todas paradas'!N$1,R778+W778-1,0),"")</f>
        <v/>
      </c>
      <c r="AG778" s="36" t="str">
        <f ca="1">IF(X778,OFFSET('Todas paradas'!O$1,R778+W778-1,0),"")</f>
        <v/>
      </c>
      <c r="AH778" s="36" t="str">
        <f ca="1">IF(X778,OFFSET('Todas paradas'!P$1,R778+W778-1,0),"")</f>
        <v/>
      </c>
    </row>
    <row r="779" spans="11:34" x14ac:dyDescent="0.25">
      <c r="K779" s="36">
        <f t="shared" si="200"/>
        <v>777</v>
      </c>
      <c r="L779" s="36">
        <f t="shared" ca="1" si="207"/>
        <v>743</v>
      </c>
      <c r="M779" s="38">
        <f t="shared" ca="1" si="201"/>
        <v>21</v>
      </c>
      <c r="N779" s="38">
        <f t="shared" ca="1" si="202"/>
        <v>35</v>
      </c>
      <c r="O779" s="36">
        <f t="shared" ca="1" si="203"/>
        <v>1</v>
      </c>
      <c r="P779" s="36">
        <f t="shared" ca="1" si="204"/>
        <v>2</v>
      </c>
      <c r="Q779" s="36">
        <f t="shared" ca="1" si="205"/>
        <v>16</v>
      </c>
      <c r="R779" s="36">
        <f t="shared" ca="1" si="208"/>
        <v>3</v>
      </c>
      <c r="S779" s="36">
        <f t="shared" ca="1" si="209"/>
        <v>21</v>
      </c>
      <c r="T779" s="36">
        <f t="shared" ca="1" si="210"/>
        <v>11</v>
      </c>
      <c r="U779" s="36">
        <f t="shared" ca="1" si="206"/>
        <v>11</v>
      </c>
      <c r="V779" s="39"/>
      <c r="W779" s="38">
        <f t="shared" ca="1" si="196"/>
        <v>10</v>
      </c>
      <c r="X779" s="38">
        <f t="shared" ca="1" si="197"/>
        <v>0</v>
      </c>
      <c r="Y779" s="38">
        <f t="shared" ca="1" si="199"/>
        <v>1</v>
      </c>
      <c r="Z779" s="38">
        <f t="shared" ca="1" si="198"/>
        <v>21</v>
      </c>
      <c r="AA779" s="38"/>
      <c r="AB779" s="36" t="str">
        <f t="shared" ca="1" si="211"/>
        <v>Rutas_Habituales_Central</v>
      </c>
      <c r="AC779" t="str">
        <f ca="1">SUBSTITUTE(OFFSET('Todas paradas'!K$1,R779+W779-1,0),"/","_")</f>
        <v>Ruta 1_16</v>
      </c>
      <c r="AD779" t="str">
        <f ca="1">IF(X779,OFFSET('Todas paradas'!L$1,R779+W779-1,0),OFFSET('Todas paradas'!Q$1,R779+W779-1,0))</f>
        <v>Echegaray y Caballero (puente de Hierro)</v>
      </c>
      <c r="AE779" s="36" t="str">
        <f ca="1">IF(X779,OFFSET('Todas paradas'!M$1,R779+W779-1,0),"")</f>
        <v/>
      </c>
      <c r="AF779" s="36" t="str">
        <f ca="1">IF(X779,OFFSET('Todas paradas'!N$1,R779+W779-1,0),"")</f>
        <v/>
      </c>
      <c r="AG779" s="36" t="str">
        <f ca="1">IF(X779,OFFSET('Todas paradas'!O$1,R779+W779-1,0),"")</f>
        <v/>
      </c>
      <c r="AH779" s="36" t="str">
        <f ca="1">IF(X779,OFFSET('Todas paradas'!P$1,R779+W779-1,0),"")</f>
        <v/>
      </c>
    </row>
    <row r="780" spans="11:34" x14ac:dyDescent="0.25">
      <c r="K780" s="36">
        <f t="shared" si="200"/>
        <v>778</v>
      </c>
      <c r="L780" s="36">
        <f t="shared" ca="1" si="207"/>
        <v>743</v>
      </c>
      <c r="M780" s="38">
        <f t="shared" ca="1" si="201"/>
        <v>1</v>
      </c>
      <c r="N780" s="38">
        <f t="shared" ca="1" si="202"/>
        <v>36</v>
      </c>
      <c r="O780" s="36">
        <f t="shared" ca="1" si="203"/>
        <v>0</v>
      </c>
      <c r="P780" s="36">
        <f t="shared" ca="1" si="204"/>
        <v>3</v>
      </c>
      <c r="Q780" s="36">
        <f t="shared" ca="1" si="205"/>
        <v>16</v>
      </c>
      <c r="R780" s="36">
        <f t="shared" ca="1" si="208"/>
        <v>14</v>
      </c>
      <c r="S780" s="36">
        <f t="shared" ca="1" si="209"/>
        <v>23</v>
      </c>
      <c r="T780" s="36">
        <f t="shared" ca="1" si="210"/>
        <v>12</v>
      </c>
      <c r="U780" s="36">
        <f t="shared" ca="1" si="206"/>
        <v>8</v>
      </c>
      <c r="V780" s="39"/>
      <c r="W780" s="38">
        <f t="shared" ca="1" si="196"/>
        <v>0</v>
      </c>
      <c r="X780" s="38">
        <f t="shared" ca="1" si="197"/>
        <v>1</v>
      </c>
      <c r="Y780" s="38">
        <f t="shared" ca="1" si="199"/>
        <v>0</v>
      </c>
      <c r="Z780" s="38">
        <f t="shared" ca="1" si="198"/>
        <v>1</v>
      </c>
      <c r="AA780" s="38"/>
      <c r="AB780" s="36" t="str">
        <f t="shared" ca="1" si="211"/>
        <v>Rutas_Habituales_Central</v>
      </c>
      <c r="AC780" t="str">
        <f ca="1">SUBSTITUTE(OFFSET('Todas paradas'!K$1,R780+W780-1,0),"/","_")</f>
        <v>Ruta 2_16</v>
      </c>
      <c r="AD780" t="str">
        <f ca="1">IF(X780,OFFSET('Todas paradas'!L$1,R780+W780-1,0),OFFSET('Todas paradas'!Q$1,R780+W780-1,0))</f>
        <v>Ruta 2/16</v>
      </c>
      <c r="AE780" s="36" t="str">
        <f ca="1">IF(X780,OFFSET('Todas paradas'!M$1,R780+W780-1,0),"")</f>
        <v/>
      </c>
      <c r="AF780" s="36">
        <f ca="1">IF(X780,OFFSET('Todas paradas'!N$1,R780+W780-1,0),"")</f>
        <v>0</v>
      </c>
      <c r="AG780" s="36">
        <f ca="1">IF(X780,OFFSET('Todas paradas'!O$1,R780+W780-1,0),"")</f>
        <v>0</v>
      </c>
      <c r="AH780" s="36">
        <f ca="1">IF(X780,OFFSET('Todas paradas'!P$1,R780+W780-1,0),"")</f>
        <v>0</v>
      </c>
    </row>
    <row r="781" spans="11:34" x14ac:dyDescent="0.25">
      <c r="K781" s="36">
        <f t="shared" si="200"/>
        <v>779</v>
      </c>
      <c r="L781" s="36">
        <f t="shared" ca="1" si="207"/>
        <v>744</v>
      </c>
      <c r="M781" s="38">
        <f t="shared" ca="1" si="201"/>
        <v>2</v>
      </c>
      <c r="N781" s="38">
        <f t="shared" ca="1" si="202"/>
        <v>36</v>
      </c>
      <c r="O781" s="36">
        <f t="shared" ca="1" si="203"/>
        <v>0</v>
      </c>
      <c r="P781" s="36">
        <f t="shared" ca="1" si="204"/>
        <v>3</v>
      </c>
      <c r="Q781" s="36">
        <f t="shared" ca="1" si="205"/>
        <v>16</v>
      </c>
      <c r="R781" s="36">
        <f t="shared" ca="1" si="208"/>
        <v>14</v>
      </c>
      <c r="S781" s="36">
        <f t="shared" ca="1" si="209"/>
        <v>23</v>
      </c>
      <c r="T781" s="36">
        <f t="shared" ca="1" si="210"/>
        <v>12</v>
      </c>
      <c r="U781" s="36">
        <f t="shared" ca="1" si="206"/>
        <v>8</v>
      </c>
      <c r="V781" s="39"/>
      <c r="W781" s="38">
        <f t="shared" ca="1" si="196"/>
        <v>1</v>
      </c>
      <c r="X781" s="38">
        <f t="shared" ca="1" si="197"/>
        <v>1</v>
      </c>
      <c r="Y781" s="38">
        <f t="shared" ca="1" si="199"/>
        <v>0</v>
      </c>
      <c r="Z781" s="38">
        <f t="shared" ca="1" si="198"/>
        <v>2</v>
      </c>
      <c r="AA781" s="38"/>
      <c r="AB781" s="36" t="str">
        <f t="shared" ca="1" si="211"/>
        <v>Rutas_Habituales_Central</v>
      </c>
      <c r="AC781" t="str">
        <f ca="1">SUBSTITUTE(OFFSET('Todas paradas'!K$1,R781+W781-1,0),"/","_")</f>
        <v>Ruta 2_16</v>
      </c>
      <c r="AD781" t="str">
        <f ca="1">IF(X781,OFFSET('Todas paradas'!L$1,R781+W781-1,0),OFFSET('Todas paradas'!Q$1,R781+W781-1,0))</f>
        <v>Balbino Orensanz (esq. Alfonso Zapater - Pd. Bus)</v>
      </c>
      <c r="AE781" s="36" t="str">
        <f ca="1">IF(X781,OFFSET('Todas paradas'!M$1,R781+W781-1,0),"")</f>
        <v>06:51</v>
      </c>
      <c r="AF781" s="36">
        <f ca="1">IF(X781,OFFSET('Todas paradas'!N$1,R781+W781-1,0),"")</f>
        <v>0</v>
      </c>
      <c r="AG781" s="36">
        <f ca="1">IF(X781,OFFSET('Todas paradas'!O$1,R781+W781-1,0),"")</f>
        <v>0</v>
      </c>
      <c r="AH781" s="36">
        <f ca="1">IF(X781,OFFSET('Todas paradas'!P$1,R781+W781-1,0),"")</f>
        <v>0</v>
      </c>
    </row>
    <row r="782" spans="11:34" x14ac:dyDescent="0.25">
      <c r="K782" s="36">
        <f t="shared" si="200"/>
        <v>780</v>
      </c>
      <c r="L782" s="36">
        <f t="shared" ca="1" si="207"/>
        <v>745</v>
      </c>
      <c r="M782" s="38">
        <f t="shared" ca="1" si="201"/>
        <v>3</v>
      </c>
      <c r="N782" s="38">
        <f t="shared" ca="1" si="202"/>
        <v>36</v>
      </c>
      <c r="O782" s="36">
        <f t="shared" ca="1" si="203"/>
        <v>0</v>
      </c>
      <c r="P782" s="36">
        <f t="shared" ca="1" si="204"/>
        <v>3</v>
      </c>
      <c r="Q782" s="36">
        <f t="shared" ca="1" si="205"/>
        <v>16</v>
      </c>
      <c r="R782" s="36">
        <f t="shared" ca="1" si="208"/>
        <v>14</v>
      </c>
      <c r="S782" s="36">
        <f t="shared" ca="1" si="209"/>
        <v>23</v>
      </c>
      <c r="T782" s="36">
        <f t="shared" ca="1" si="210"/>
        <v>12</v>
      </c>
      <c r="U782" s="36">
        <f t="shared" ca="1" si="206"/>
        <v>8</v>
      </c>
      <c r="V782" s="39"/>
      <c r="W782" s="38">
        <f t="shared" ca="1" si="196"/>
        <v>2</v>
      </c>
      <c r="X782" s="38">
        <f t="shared" ca="1" si="197"/>
        <v>1</v>
      </c>
      <c r="Y782" s="38">
        <f t="shared" ca="1" si="199"/>
        <v>0</v>
      </c>
      <c r="Z782" s="38">
        <f t="shared" ca="1" si="198"/>
        <v>3</v>
      </c>
      <c r="AA782" s="38"/>
      <c r="AB782" s="36" t="str">
        <f t="shared" ca="1" si="211"/>
        <v>Rutas_Habituales_Central</v>
      </c>
      <c r="AC782" t="str">
        <f ca="1">SUBSTITUTE(OFFSET('Todas paradas'!K$1,R782+W782-1,0),"/","_")</f>
        <v>Ruta 2_16</v>
      </c>
      <c r="AD782" t="str">
        <f ca="1">IF(X782,OFFSET('Todas paradas'!L$1,R782+W782-1,0),OFFSET('Todas paradas'!Q$1,R782+W782-1,0))</f>
        <v>Marqués de la Cadena (esq. Avd. La Jota - Pd. Bus)</v>
      </c>
      <c r="AE782" s="36" t="str">
        <f ca="1">IF(X782,OFFSET('Todas paradas'!M$1,R782+W782-1,0),"")</f>
        <v>06:53</v>
      </c>
      <c r="AF782" s="36">
        <f ca="1">IF(X782,OFFSET('Todas paradas'!N$1,R782+W782-1,0),"")</f>
        <v>0</v>
      </c>
      <c r="AG782" s="36">
        <f ca="1">IF(X782,OFFSET('Todas paradas'!O$1,R782+W782-1,0),"")</f>
        <v>0</v>
      </c>
      <c r="AH782" s="36">
        <f ca="1">IF(X782,OFFSET('Todas paradas'!P$1,R782+W782-1,0),"")</f>
        <v>0</v>
      </c>
    </row>
    <row r="783" spans="11:34" x14ac:dyDescent="0.25">
      <c r="K783" s="36">
        <f t="shared" si="200"/>
        <v>781</v>
      </c>
      <c r="L783" s="36">
        <f t="shared" ca="1" si="207"/>
        <v>746</v>
      </c>
      <c r="M783" s="38">
        <f t="shared" ca="1" si="201"/>
        <v>4</v>
      </c>
      <c r="N783" s="38">
        <f t="shared" ca="1" si="202"/>
        <v>36</v>
      </c>
      <c r="O783" s="36">
        <f t="shared" ca="1" si="203"/>
        <v>0</v>
      </c>
      <c r="P783" s="36">
        <f t="shared" ca="1" si="204"/>
        <v>3</v>
      </c>
      <c r="Q783" s="36">
        <f t="shared" ca="1" si="205"/>
        <v>16</v>
      </c>
      <c r="R783" s="36">
        <f t="shared" ca="1" si="208"/>
        <v>14</v>
      </c>
      <c r="S783" s="36">
        <f t="shared" ca="1" si="209"/>
        <v>23</v>
      </c>
      <c r="T783" s="36">
        <f t="shared" ca="1" si="210"/>
        <v>12</v>
      </c>
      <c r="U783" s="36">
        <f t="shared" ca="1" si="206"/>
        <v>8</v>
      </c>
      <c r="V783" s="39"/>
      <c r="W783" s="38">
        <f t="shared" ca="1" si="196"/>
        <v>3</v>
      </c>
      <c r="X783" s="38">
        <f t="shared" ca="1" si="197"/>
        <v>1</v>
      </c>
      <c r="Y783" s="38">
        <f t="shared" ca="1" si="199"/>
        <v>0</v>
      </c>
      <c r="Z783" s="38">
        <f t="shared" ca="1" si="198"/>
        <v>4</v>
      </c>
      <c r="AA783" s="38"/>
      <c r="AB783" s="36" t="str">
        <f t="shared" ca="1" si="211"/>
        <v>Rutas_Habituales_Central</v>
      </c>
      <c r="AC783" t="str">
        <f ca="1">SUBSTITUTE(OFFSET('Todas paradas'!K$1,R783+W783-1,0),"/","_")</f>
        <v>Ruta 2_16</v>
      </c>
      <c r="AD783" t="str">
        <f ca="1">IF(X783,OFFSET('Todas paradas'!L$1,R783+W783-1,0),OFFSET('Todas paradas'!Q$1,R783+W783-1,0))</f>
        <v>Marqués de la Cadena, (frente nº 57 Pd. Bus CAN)</v>
      </c>
      <c r="AE783" s="36" t="str">
        <f ca="1">IF(X783,OFFSET('Todas paradas'!M$1,R783+W783-1,0),"")</f>
        <v>06:54</v>
      </c>
      <c r="AF783" s="36">
        <f ca="1">IF(X783,OFFSET('Todas paradas'!N$1,R783+W783-1,0),"")</f>
        <v>0</v>
      </c>
      <c r="AG783" s="36">
        <f ca="1">IF(X783,OFFSET('Todas paradas'!O$1,R783+W783-1,0),"")</f>
        <v>0</v>
      </c>
      <c r="AH783" s="36">
        <f ca="1">IF(X783,OFFSET('Todas paradas'!P$1,R783+W783-1,0),"")</f>
        <v>0</v>
      </c>
    </row>
    <row r="784" spans="11:34" x14ac:dyDescent="0.25">
      <c r="K784" s="36">
        <f t="shared" si="200"/>
        <v>782</v>
      </c>
      <c r="L784" s="36">
        <f t="shared" ca="1" si="207"/>
        <v>747</v>
      </c>
      <c r="M784" s="38">
        <f t="shared" ca="1" si="201"/>
        <v>5</v>
      </c>
      <c r="N784" s="38">
        <f t="shared" ca="1" si="202"/>
        <v>36</v>
      </c>
      <c r="O784" s="36">
        <f t="shared" ca="1" si="203"/>
        <v>0</v>
      </c>
      <c r="P784" s="36">
        <f t="shared" ca="1" si="204"/>
        <v>3</v>
      </c>
      <c r="Q784" s="36">
        <f t="shared" ca="1" si="205"/>
        <v>16</v>
      </c>
      <c r="R784" s="36">
        <f t="shared" ca="1" si="208"/>
        <v>14</v>
      </c>
      <c r="S784" s="36">
        <f t="shared" ca="1" si="209"/>
        <v>23</v>
      </c>
      <c r="T784" s="36">
        <f t="shared" ca="1" si="210"/>
        <v>12</v>
      </c>
      <c r="U784" s="36">
        <f t="shared" ca="1" si="206"/>
        <v>8</v>
      </c>
      <c r="V784" s="39"/>
      <c r="W784" s="38">
        <f t="shared" ca="1" si="196"/>
        <v>4</v>
      </c>
      <c r="X784" s="38">
        <f t="shared" ca="1" si="197"/>
        <v>1</v>
      </c>
      <c r="Y784" s="38">
        <f t="shared" ca="1" si="199"/>
        <v>0</v>
      </c>
      <c r="Z784" s="38">
        <f t="shared" ca="1" si="198"/>
        <v>5</v>
      </c>
      <c r="AA784" s="38"/>
      <c r="AB784" s="36" t="str">
        <f t="shared" ca="1" si="211"/>
        <v>Rutas_Habituales_Central</v>
      </c>
      <c r="AC784" t="str">
        <f ca="1">SUBSTITUTE(OFFSET('Todas paradas'!K$1,R784+W784-1,0),"/","_")</f>
        <v>Ruta 2_16</v>
      </c>
      <c r="AD784" t="str">
        <f ca="1">IF(X784,OFFSET('Todas paradas'!L$1,R784+W784-1,0),OFFSET('Todas paradas'!Q$1,R784+W784-1,0))</f>
        <v>Valle de Broto (esq. Valle Pineta - Bar La Parada)</v>
      </c>
      <c r="AE784" s="36" t="str">
        <f ca="1">IF(X784,OFFSET('Todas paradas'!M$1,R784+W784-1,0),"")</f>
        <v>06:56</v>
      </c>
      <c r="AF784" s="36">
        <f ca="1">IF(X784,OFFSET('Todas paradas'!N$1,R784+W784-1,0),"")</f>
        <v>0</v>
      </c>
      <c r="AG784" s="36">
        <f ca="1">IF(X784,OFFSET('Todas paradas'!O$1,R784+W784-1,0),"")</f>
        <v>0</v>
      </c>
      <c r="AH784" s="36">
        <f ca="1">IF(X784,OFFSET('Todas paradas'!P$1,R784+W784-1,0),"")</f>
        <v>0</v>
      </c>
    </row>
    <row r="785" spans="11:34" x14ac:dyDescent="0.25">
      <c r="K785" s="36">
        <f t="shared" si="200"/>
        <v>783</v>
      </c>
      <c r="L785" s="36">
        <f t="shared" ca="1" si="207"/>
        <v>748</v>
      </c>
      <c r="M785" s="38">
        <f t="shared" ca="1" si="201"/>
        <v>6</v>
      </c>
      <c r="N785" s="38">
        <f t="shared" ca="1" si="202"/>
        <v>36</v>
      </c>
      <c r="O785" s="36">
        <f t="shared" ca="1" si="203"/>
        <v>0</v>
      </c>
      <c r="P785" s="36">
        <f t="shared" ca="1" si="204"/>
        <v>3</v>
      </c>
      <c r="Q785" s="36">
        <f t="shared" ca="1" si="205"/>
        <v>16</v>
      </c>
      <c r="R785" s="36">
        <f t="shared" ca="1" si="208"/>
        <v>14</v>
      </c>
      <c r="S785" s="36">
        <f t="shared" ca="1" si="209"/>
        <v>23</v>
      </c>
      <c r="T785" s="36">
        <f t="shared" ca="1" si="210"/>
        <v>12</v>
      </c>
      <c r="U785" s="36">
        <f t="shared" ca="1" si="206"/>
        <v>8</v>
      </c>
      <c r="V785" s="39"/>
      <c r="W785" s="38">
        <f t="shared" ca="1" si="196"/>
        <v>5</v>
      </c>
      <c r="X785" s="38">
        <f t="shared" ca="1" si="197"/>
        <v>1</v>
      </c>
      <c r="Y785" s="38">
        <f t="shared" ca="1" si="199"/>
        <v>0</v>
      </c>
      <c r="Z785" s="38">
        <f t="shared" ca="1" si="198"/>
        <v>6</v>
      </c>
      <c r="AA785" s="38"/>
      <c r="AB785" s="36" t="str">
        <f t="shared" ca="1" si="211"/>
        <v>Rutas_Habituales_Central</v>
      </c>
      <c r="AC785" t="str">
        <f ca="1">SUBSTITUTE(OFFSET('Todas paradas'!K$1,R785+W785-1,0),"/","_")</f>
        <v>Ruta 2_16</v>
      </c>
      <c r="AD785" t="str">
        <f ca="1">IF(X785,OFFSET('Todas paradas'!L$1,R785+W785-1,0),OFFSET('Todas paradas'!Q$1,R785+W785-1,0))</f>
        <v>Valle de Broto (Kasan - Pd. Bus CI2)</v>
      </c>
      <c r="AE785" s="36" t="str">
        <f ca="1">IF(X785,OFFSET('Todas paradas'!M$1,R785+W785-1,0),"")</f>
        <v>06:58</v>
      </c>
      <c r="AF785" s="36">
        <f ca="1">IF(X785,OFFSET('Todas paradas'!N$1,R785+W785-1,0),"")</f>
        <v>0</v>
      </c>
      <c r="AG785" s="36">
        <f ca="1">IF(X785,OFFSET('Todas paradas'!O$1,R785+W785-1,0),"")</f>
        <v>0</v>
      </c>
      <c r="AH785" s="36">
        <f ca="1">IF(X785,OFFSET('Todas paradas'!P$1,R785+W785-1,0),"")</f>
        <v>0</v>
      </c>
    </row>
    <row r="786" spans="11:34" x14ac:dyDescent="0.25">
      <c r="K786" s="36">
        <f t="shared" si="200"/>
        <v>784</v>
      </c>
      <c r="L786" s="36">
        <f t="shared" ca="1" si="207"/>
        <v>749</v>
      </c>
      <c r="M786" s="38">
        <f t="shared" ca="1" si="201"/>
        <v>7</v>
      </c>
      <c r="N786" s="38">
        <f t="shared" ca="1" si="202"/>
        <v>36</v>
      </c>
      <c r="O786" s="36">
        <f t="shared" ca="1" si="203"/>
        <v>0</v>
      </c>
      <c r="P786" s="36">
        <f t="shared" ca="1" si="204"/>
        <v>3</v>
      </c>
      <c r="Q786" s="36">
        <f t="shared" ca="1" si="205"/>
        <v>16</v>
      </c>
      <c r="R786" s="36">
        <f t="shared" ca="1" si="208"/>
        <v>14</v>
      </c>
      <c r="S786" s="36">
        <f t="shared" ca="1" si="209"/>
        <v>23</v>
      </c>
      <c r="T786" s="36">
        <f t="shared" ca="1" si="210"/>
        <v>12</v>
      </c>
      <c r="U786" s="36">
        <f t="shared" ca="1" si="206"/>
        <v>8</v>
      </c>
      <c r="V786" s="39"/>
      <c r="W786" s="38">
        <f t="shared" ca="1" si="196"/>
        <v>6</v>
      </c>
      <c r="X786" s="38">
        <f t="shared" ca="1" si="197"/>
        <v>1</v>
      </c>
      <c r="Y786" s="38">
        <f t="shared" ca="1" si="199"/>
        <v>0</v>
      </c>
      <c r="Z786" s="38">
        <f t="shared" ca="1" si="198"/>
        <v>7</v>
      </c>
      <c r="AA786" s="38"/>
      <c r="AB786" s="36" t="str">
        <f t="shared" ca="1" si="211"/>
        <v>Rutas_Habituales_Central</v>
      </c>
      <c r="AC786" t="str">
        <f ca="1">SUBSTITUTE(OFFSET('Todas paradas'!K$1,R786+W786-1,0),"/","_")</f>
        <v>Ruta 2_16</v>
      </c>
      <c r="AD786" t="str">
        <f ca="1">IF(X786,OFFSET('Todas paradas'!L$1,R786+W786-1,0),OFFSET('Todas paradas'!Q$1,R786+W786-1,0))</f>
        <v>Avd. Almozara, frente nº 7 ( Pd. Bus Ibercaja)</v>
      </c>
      <c r="AE786" s="36" t="str">
        <f ca="1">IF(X786,OFFSET('Todas paradas'!M$1,R786+W786-1,0),"")</f>
        <v>07:02</v>
      </c>
      <c r="AF786" s="36">
        <f ca="1">IF(X786,OFFSET('Todas paradas'!N$1,R786+W786-1,0),"")</f>
        <v>0</v>
      </c>
      <c r="AG786" s="36">
        <f ca="1">IF(X786,OFFSET('Todas paradas'!O$1,R786+W786-1,0),"")</f>
        <v>0</v>
      </c>
      <c r="AH786" s="36">
        <f ca="1">IF(X786,OFFSET('Todas paradas'!P$1,R786+W786-1,0),"")</f>
        <v>0</v>
      </c>
    </row>
    <row r="787" spans="11:34" x14ac:dyDescent="0.25">
      <c r="K787" s="36">
        <f t="shared" si="200"/>
        <v>785</v>
      </c>
      <c r="L787" s="36">
        <f t="shared" ca="1" si="207"/>
        <v>750</v>
      </c>
      <c r="M787" s="38">
        <f t="shared" ca="1" si="201"/>
        <v>8</v>
      </c>
      <c r="N787" s="38">
        <f t="shared" ca="1" si="202"/>
        <v>36</v>
      </c>
      <c r="O787" s="36">
        <f t="shared" ca="1" si="203"/>
        <v>0</v>
      </c>
      <c r="P787" s="36">
        <f t="shared" ca="1" si="204"/>
        <v>3</v>
      </c>
      <c r="Q787" s="36">
        <f t="shared" ca="1" si="205"/>
        <v>16</v>
      </c>
      <c r="R787" s="36">
        <f t="shared" ca="1" si="208"/>
        <v>14</v>
      </c>
      <c r="S787" s="36">
        <f t="shared" ca="1" si="209"/>
        <v>23</v>
      </c>
      <c r="T787" s="36">
        <f t="shared" ca="1" si="210"/>
        <v>12</v>
      </c>
      <c r="U787" s="36">
        <f t="shared" ca="1" si="206"/>
        <v>8</v>
      </c>
      <c r="V787" s="39"/>
      <c r="W787" s="38">
        <f t="shared" ca="1" si="196"/>
        <v>7</v>
      </c>
      <c r="X787" s="38">
        <f t="shared" ca="1" si="197"/>
        <v>1</v>
      </c>
      <c r="Y787" s="38">
        <f t="shared" ca="1" si="199"/>
        <v>0</v>
      </c>
      <c r="Z787" s="38">
        <f t="shared" ca="1" si="198"/>
        <v>8</v>
      </c>
      <c r="AA787" s="38"/>
      <c r="AB787" s="36" t="str">
        <f t="shared" ca="1" si="211"/>
        <v>Rutas_Habituales_Central</v>
      </c>
      <c r="AC787" t="str">
        <f ca="1">SUBSTITUTE(OFFSET('Todas paradas'!K$1,R787+W787-1,0),"/","_")</f>
        <v>Ruta 2_16</v>
      </c>
      <c r="AD787" t="str">
        <f ca="1">IF(X787,OFFSET('Todas paradas'!L$1,R787+W787-1,0),OFFSET('Todas paradas'!Q$1,R787+W787-1,0))</f>
        <v>Avd. Almozara, frente (frente C/ Bailén - Pd. Bus)</v>
      </c>
      <c r="AE787" s="36" t="str">
        <f ca="1">IF(X787,OFFSET('Todas paradas'!M$1,R787+W787-1,0),"")</f>
        <v>07:03</v>
      </c>
      <c r="AF787" s="36">
        <f ca="1">IF(X787,OFFSET('Todas paradas'!N$1,R787+W787-1,0),"")</f>
        <v>0</v>
      </c>
      <c r="AG787" s="36">
        <f ca="1">IF(X787,OFFSET('Todas paradas'!O$1,R787+W787-1,0),"")</f>
        <v>0</v>
      </c>
      <c r="AH787" s="36">
        <f ca="1">IF(X787,OFFSET('Todas paradas'!P$1,R787+W787-1,0),"")</f>
        <v>0</v>
      </c>
    </row>
    <row r="788" spans="11:34" x14ac:dyDescent="0.25">
      <c r="K788" s="36">
        <f t="shared" si="200"/>
        <v>786</v>
      </c>
      <c r="L788" s="36">
        <f t="shared" ca="1" si="207"/>
        <v>751</v>
      </c>
      <c r="M788" s="38">
        <f t="shared" ca="1" si="201"/>
        <v>9</v>
      </c>
      <c r="N788" s="38">
        <f t="shared" ca="1" si="202"/>
        <v>36</v>
      </c>
      <c r="O788" s="36">
        <f t="shared" ca="1" si="203"/>
        <v>0</v>
      </c>
      <c r="P788" s="36">
        <f t="shared" ca="1" si="204"/>
        <v>3</v>
      </c>
      <c r="Q788" s="36">
        <f t="shared" ca="1" si="205"/>
        <v>16</v>
      </c>
      <c r="R788" s="36">
        <f t="shared" ca="1" si="208"/>
        <v>14</v>
      </c>
      <c r="S788" s="36">
        <f t="shared" ca="1" si="209"/>
        <v>23</v>
      </c>
      <c r="T788" s="36">
        <f t="shared" ca="1" si="210"/>
        <v>12</v>
      </c>
      <c r="U788" s="36">
        <f t="shared" ca="1" si="206"/>
        <v>8</v>
      </c>
      <c r="V788" s="39"/>
      <c r="W788" s="38">
        <f t="shared" ca="1" si="196"/>
        <v>8</v>
      </c>
      <c r="X788" s="38">
        <f t="shared" ca="1" si="197"/>
        <v>1</v>
      </c>
      <c r="Y788" s="38">
        <f t="shared" ca="1" si="199"/>
        <v>0</v>
      </c>
      <c r="Z788" s="38">
        <f t="shared" ca="1" si="198"/>
        <v>9</v>
      </c>
      <c r="AA788" s="38"/>
      <c r="AB788" s="36" t="str">
        <f t="shared" ca="1" si="211"/>
        <v>Rutas_Habituales_Central</v>
      </c>
      <c r="AC788" t="str">
        <f ca="1">SUBSTITUTE(OFFSET('Todas paradas'!K$1,R788+W788-1,0),"/","_")</f>
        <v>Ruta 2_16</v>
      </c>
      <c r="AD788" t="str">
        <f ca="1">IF(X788,OFFSET('Todas paradas'!L$1,R788+W788-1,0),OFFSET('Todas paradas'!Q$1,R788+W788-1,0))</f>
        <v>Avd. Pablo Gargallo (esq. C/ Berna - Pd. Bus)</v>
      </c>
      <c r="AE788" s="36" t="str">
        <f ca="1">IF(X788,OFFSET('Todas paradas'!M$1,R788+W788-1,0),"")</f>
        <v>07:05</v>
      </c>
      <c r="AF788" s="36">
        <f ca="1">IF(X788,OFFSET('Todas paradas'!N$1,R788+W788-1,0),"")</f>
        <v>0</v>
      </c>
      <c r="AG788" s="36">
        <f ca="1">IF(X788,OFFSET('Todas paradas'!O$1,R788+W788-1,0),"")</f>
        <v>0</v>
      </c>
      <c r="AH788" s="36">
        <f ca="1">IF(X788,OFFSET('Todas paradas'!P$1,R788+W788-1,0),"")</f>
        <v>0</v>
      </c>
    </row>
    <row r="789" spans="11:34" x14ac:dyDescent="0.25">
      <c r="K789" s="36">
        <f t="shared" si="200"/>
        <v>787</v>
      </c>
      <c r="L789" s="36">
        <f t="shared" ca="1" si="207"/>
        <v>752</v>
      </c>
      <c r="M789" s="38">
        <f t="shared" ca="1" si="201"/>
        <v>10</v>
      </c>
      <c r="N789" s="38">
        <f t="shared" ca="1" si="202"/>
        <v>36</v>
      </c>
      <c r="O789" s="36">
        <f t="shared" ca="1" si="203"/>
        <v>0</v>
      </c>
      <c r="P789" s="36">
        <f t="shared" ca="1" si="204"/>
        <v>3</v>
      </c>
      <c r="Q789" s="36">
        <f t="shared" ca="1" si="205"/>
        <v>16</v>
      </c>
      <c r="R789" s="36">
        <f t="shared" ca="1" si="208"/>
        <v>14</v>
      </c>
      <c r="S789" s="36">
        <f t="shared" ca="1" si="209"/>
        <v>23</v>
      </c>
      <c r="T789" s="36">
        <f t="shared" ca="1" si="210"/>
        <v>12</v>
      </c>
      <c r="U789" s="36">
        <f t="shared" ca="1" si="206"/>
        <v>8</v>
      </c>
      <c r="V789" s="39"/>
      <c r="W789" s="38">
        <f t="shared" ca="1" si="196"/>
        <v>9</v>
      </c>
      <c r="X789" s="38">
        <f t="shared" ca="1" si="197"/>
        <v>1</v>
      </c>
      <c r="Y789" s="38">
        <f t="shared" ca="1" si="199"/>
        <v>0</v>
      </c>
      <c r="Z789" s="38">
        <f t="shared" ca="1" si="198"/>
        <v>10</v>
      </c>
      <c r="AA789" s="38"/>
      <c r="AB789" s="36" t="str">
        <f t="shared" ca="1" si="211"/>
        <v>Rutas_Habituales_Central</v>
      </c>
      <c r="AC789" t="str">
        <f ca="1">SUBSTITUTE(OFFSET('Todas paradas'!K$1,R789+W789-1,0),"/","_")</f>
        <v>Ruta 2_16</v>
      </c>
      <c r="AD789" t="str">
        <f ca="1">IF(X789,OFFSET('Todas paradas'!L$1,R789+W789-1,0),OFFSET('Todas paradas'!Q$1,R789+W789-1,0))</f>
        <v>Avd. Pablo Gargallo (esq. Puerta Sancho - Pd. Bus)</v>
      </c>
      <c r="AE789" s="36" t="str">
        <f ca="1">IF(X789,OFFSET('Todas paradas'!M$1,R789+W789-1,0),"")</f>
        <v>07:06</v>
      </c>
      <c r="AF789" s="36">
        <f ca="1">IF(X789,OFFSET('Todas paradas'!N$1,R789+W789-1,0),"")</f>
        <v>0</v>
      </c>
      <c r="AG789" s="36">
        <f ca="1">IF(X789,OFFSET('Todas paradas'!O$1,R789+W789-1,0),"")</f>
        <v>0</v>
      </c>
      <c r="AH789" s="36">
        <f ca="1">IF(X789,OFFSET('Todas paradas'!P$1,R789+W789-1,0),"")</f>
        <v>0</v>
      </c>
    </row>
    <row r="790" spans="11:34" x14ac:dyDescent="0.25">
      <c r="K790" s="36">
        <f t="shared" si="200"/>
        <v>788</v>
      </c>
      <c r="L790" s="36">
        <f t="shared" ca="1" si="207"/>
        <v>753</v>
      </c>
      <c r="M790" s="38">
        <f t="shared" ca="1" si="201"/>
        <v>11</v>
      </c>
      <c r="N790" s="38">
        <f t="shared" ca="1" si="202"/>
        <v>36</v>
      </c>
      <c r="O790" s="36">
        <f t="shared" ca="1" si="203"/>
        <v>0</v>
      </c>
      <c r="P790" s="36">
        <f t="shared" ca="1" si="204"/>
        <v>3</v>
      </c>
      <c r="Q790" s="36">
        <f t="shared" ca="1" si="205"/>
        <v>16</v>
      </c>
      <c r="R790" s="36">
        <f t="shared" ca="1" si="208"/>
        <v>14</v>
      </c>
      <c r="S790" s="36">
        <f t="shared" ca="1" si="209"/>
        <v>23</v>
      </c>
      <c r="T790" s="36">
        <f t="shared" ca="1" si="210"/>
        <v>12</v>
      </c>
      <c r="U790" s="36">
        <f t="shared" ca="1" si="206"/>
        <v>8</v>
      </c>
      <c r="V790" s="39"/>
      <c r="W790" s="38">
        <f t="shared" ca="1" si="196"/>
        <v>10</v>
      </c>
      <c r="X790" s="38">
        <f t="shared" ca="1" si="197"/>
        <v>1</v>
      </c>
      <c r="Y790" s="38">
        <f t="shared" ca="1" si="199"/>
        <v>0</v>
      </c>
      <c r="Z790" s="38">
        <f t="shared" ca="1" si="198"/>
        <v>11</v>
      </c>
      <c r="AA790" s="38"/>
      <c r="AB790" s="36" t="str">
        <f t="shared" ca="1" si="211"/>
        <v>Rutas_Habituales_Central</v>
      </c>
      <c r="AC790" t="str">
        <f ca="1">SUBSTITUTE(OFFSET('Todas paradas'!K$1,R790+W790-1,0),"/","_")</f>
        <v>Ruta 2_16</v>
      </c>
      <c r="AD790" t="str">
        <f ca="1">IF(X790,OFFSET('Todas paradas'!L$1,R790+W790-1,0),OFFSET('Todas paradas'!Q$1,R790+W790-1,0))</f>
        <v>Avd. Puerta Sancho (esq. Autonomía)</v>
      </c>
      <c r="AE790" s="36" t="str">
        <f ca="1">IF(X790,OFFSET('Todas paradas'!M$1,R790+W790-1,0),"")</f>
        <v>07:07</v>
      </c>
      <c r="AF790" s="36">
        <f ca="1">IF(X790,OFFSET('Todas paradas'!N$1,R790+W790-1,0),"")</f>
        <v>0</v>
      </c>
      <c r="AG790" s="36">
        <f ca="1">IF(X790,OFFSET('Todas paradas'!O$1,R790+W790-1,0),"")</f>
        <v>0</v>
      </c>
      <c r="AH790" s="36">
        <f ca="1">IF(X790,OFFSET('Todas paradas'!P$1,R790+W790-1,0),"")</f>
        <v>0</v>
      </c>
    </row>
    <row r="791" spans="11:34" x14ac:dyDescent="0.25">
      <c r="K791" s="36">
        <f t="shared" si="200"/>
        <v>789</v>
      </c>
      <c r="L791" s="36">
        <f t="shared" ca="1" si="207"/>
        <v>754</v>
      </c>
      <c r="M791" s="38">
        <f t="shared" ca="1" si="201"/>
        <v>12</v>
      </c>
      <c r="N791" s="38">
        <f t="shared" ca="1" si="202"/>
        <v>36</v>
      </c>
      <c r="O791" s="36">
        <f t="shared" ca="1" si="203"/>
        <v>0</v>
      </c>
      <c r="P791" s="36">
        <f t="shared" ca="1" si="204"/>
        <v>3</v>
      </c>
      <c r="Q791" s="36">
        <f t="shared" ca="1" si="205"/>
        <v>16</v>
      </c>
      <c r="R791" s="36">
        <f t="shared" ca="1" si="208"/>
        <v>14</v>
      </c>
      <c r="S791" s="36">
        <f t="shared" ca="1" si="209"/>
        <v>23</v>
      </c>
      <c r="T791" s="36">
        <f t="shared" ca="1" si="210"/>
        <v>12</v>
      </c>
      <c r="U791" s="36">
        <f t="shared" ca="1" si="206"/>
        <v>8</v>
      </c>
      <c r="V791" s="39"/>
      <c r="W791" s="38">
        <f t="shared" ca="1" si="196"/>
        <v>11</v>
      </c>
      <c r="X791" s="38">
        <f t="shared" ca="1" si="197"/>
        <v>1</v>
      </c>
      <c r="Y791" s="38">
        <f t="shared" ca="1" si="199"/>
        <v>0</v>
      </c>
      <c r="Z791" s="38">
        <f t="shared" ca="1" si="198"/>
        <v>12</v>
      </c>
      <c r="AA791" s="38"/>
      <c r="AB791" s="36" t="str">
        <f t="shared" ca="1" si="211"/>
        <v>Rutas_Habituales_Central</v>
      </c>
      <c r="AC791" t="str">
        <f ca="1">SUBSTITUTE(OFFSET('Todas paradas'!K$1,R791+W791-1,0),"/","_")</f>
        <v>Ruta 2_16</v>
      </c>
      <c r="AD791" t="str">
        <f ca="1">IF(X791,OFFSET('Todas paradas'!L$1,R791+W791-1,0),OFFSET('Todas paradas'!Q$1,R791+W791-1,0))</f>
        <v>Opel Planta en Figueruelas</v>
      </c>
      <c r="AE791" s="36" t="str">
        <f ca="1">IF(X791,OFFSET('Todas paradas'!M$1,R791+W791-1,0),"")</f>
        <v>07:30</v>
      </c>
      <c r="AF791" s="36">
        <f ca="1">IF(X791,OFFSET('Todas paradas'!N$1,R791+W791-1,0),"")</f>
        <v>0</v>
      </c>
      <c r="AG791" s="36">
        <f ca="1">IF(X791,OFFSET('Todas paradas'!O$1,R791+W791-1,0),"")</f>
        <v>0</v>
      </c>
      <c r="AH791" s="36">
        <f ca="1">IF(X791,OFFSET('Todas paradas'!P$1,R791+W791-1,0),"")</f>
        <v>0</v>
      </c>
    </row>
    <row r="792" spans="11:34" x14ac:dyDescent="0.25">
      <c r="K792" s="36">
        <f t="shared" si="200"/>
        <v>790</v>
      </c>
      <c r="L792" s="36">
        <f t="shared" ca="1" si="207"/>
        <v>755</v>
      </c>
      <c r="M792" s="38">
        <f t="shared" ca="1" si="201"/>
        <v>13</v>
      </c>
      <c r="N792" s="38">
        <f t="shared" ca="1" si="202"/>
        <v>36</v>
      </c>
      <c r="O792" s="36">
        <f t="shared" ca="1" si="203"/>
        <v>0</v>
      </c>
      <c r="P792" s="36">
        <f t="shared" ca="1" si="204"/>
        <v>3</v>
      </c>
      <c r="Q792" s="36">
        <f t="shared" ca="1" si="205"/>
        <v>16</v>
      </c>
      <c r="R792" s="36">
        <f t="shared" ca="1" si="208"/>
        <v>14</v>
      </c>
      <c r="S792" s="36">
        <f t="shared" ca="1" si="209"/>
        <v>23</v>
      </c>
      <c r="T792" s="36">
        <f t="shared" ca="1" si="210"/>
        <v>12</v>
      </c>
      <c r="U792" s="36">
        <f t="shared" ca="1" si="206"/>
        <v>8</v>
      </c>
      <c r="V792" s="39"/>
      <c r="W792" s="38">
        <f t="shared" ca="1" si="196"/>
        <v>1</v>
      </c>
      <c r="X792" s="38">
        <f t="shared" ca="1" si="197"/>
        <v>0</v>
      </c>
      <c r="Y792" s="38">
        <f t="shared" ca="1" si="199"/>
        <v>1</v>
      </c>
      <c r="Z792" s="38">
        <f t="shared" ca="1" si="198"/>
        <v>13</v>
      </c>
      <c r="AA792" s="38"/>
      <c r="AB792" s="36" t="str">
        <f t="shared" ca="1" si="211"/>
        <v>Rutas_Habituales_Central</v>
      </c>
      <c r="AC792" t="str">
        <f ca="1">SUBSTITUTE(OFFSET('Todas paradas'!K$1,R792+W792-1,0),"/","_")</f>
        <v>Ruta 2_16</v>
      </c>
      <c r="AD792" t="str">
        <f ca="1">IF(X792,OFFSET('Todas paradas'!L$1,R792+W792-1,0),OFFSET('Todas paradas'!Q$1,R792+W792-1,0))</f>
        <v>Opel Planta en Figueruelas</v>
      </c>
      <c r="AE792" s="36" t="str">
        <f ca="1">IF(X792,OFFSET('Todas paradas'!M$1,R792+W792-1,0),"")</f>
        <v/>
      </c>
      <c r="AF792" s="36" t="str">
        <f ca="1">IF(X792,OFFSET('Todas paradas'!N$1,R792+W792-1,0),"")</f>
        <v/>
      </c>
      <c r="AG792" s="36" t="str">
        <f ca="1">IF(X792,OFFSET('Todas paradas'!O$1,R792+W792-1,0),"")</f>
        <v/>
      </c>
      <c r="AH792" s="36" t="str">
        <f ca="1">IF(X792,OFFSET('Todas paradas'!P$1,R792+W792-1,0),"")</f>
        <v/>
      </c>
    </row>
    <row r="793" spans="11:34" x14ac:dyDescent="0.25">
      <c r="K793" s="36">
        <f t="shared" si="200"/>
        <v>791</v>
      </c>
      <c r="L793" s="36">
        <f t="shared" ca="1" si="207"/>
        <v>756</v>
      </c>
      <c r="M793" s="38">
        <f t="shared" ca="1" si="201"/>
        <v>14</v>
      </c>
      <c r="N793" s="38">
        <f t="shared" ca="1" si="202"/>
        <v>36</v>
      </c>
      <c r="O793" s="36">
        <f t="shared" ca="1" si="203"/>
        <v>0</v>
      </c>
      <c r="P793" s="36">
        <f t="shared" ca="1" si="204"/>
        <v>3</v>
      </c>
      <c r="Q793" s="36">
        <f t="shared" ca="1" si="205"/>
        <v>16</v>
      </c>
      <c r="R793" s="36">
        <f t="shared" ca="1" si="208"/>
        <v>14</v>
      </c>
      <c r="S793" s="36">
        <f t="shared" ca="1" si="209"/>
        <v>23</v>
      </c>
      <c r="T793" s="36">
        <f t="shared" ca="1" si="210"/>
        <v>12</v>
      </c>
      <c r="U793" s="36">
        <f t="shared" ca="1" si="206"/>
        <v>8</v>
      </c>
      <c r="V793" s="39"/>
      <c r="W793" s="38">
        <f t="shared" ca="1" si="196"/>
        <v>2</v>
      </c>
      <c r="X793" s="38">
        <f t="shared" ca="1" si="197"/>
        <v>0</v>
      </c>
      <c r="Y793" s="38">
        <f t="shared" ca="1" si="199"/>
        <v>1</v>
      </c>
      <c r="Z793" s="38">
        <f t="shared" ca="1" si="198"/>
        <v>14</v>
      </c>
      <c r="AA793" s="38"/>
      <c r="AB793" s="36" t="str">
        <f t="shared" ca="1" si="211"/>
        <v>Rutas_Habituales_Central</v>
      </c>
      <c r="AC793" t="str">
        <f ca="1">SUBSTITUTE(OFFSET('Todas paradas'!K$1,R793+W793-1,0),"/","_")</f>
        <v>Ruta 2_16</v>
      </c>
      <c r="AD793" t="str">
        <f ca="1">IF(X793,OFFSET('Todas paradas'!L$1,R793+W793-1,0),OFFSET('Todas paradas'!Q$1,R793+W793-1,0))</f>
        <v>Avd. Pablo Gargallo (esq. C/ Berna - Pd. Bus)</v>
      </c>
      <c r="AE793" s="36" t="str">
        <f ca="1">IF(X793,OFFSET('Todas paradas'!M$1,R793+W793-1,0),"")</f>
        <v/>
      </c>
      <c r="AF793" s="36" t="str">
        <f ca="1">IF(X793,OFFSET('Todas paradas'!N$1,R793+W793-1,0),"")</f>
        <v/>
      </c>
      <c r="AG793" s="36" t="str">
        <f ca="1">IF(X793,OFFSET('Todas paradas'!O$1,R793+W793-1,0),"")</f>
        <v/>
      </c>
      <c r="AH793" s="36" t="str">
        <f ca="1">IF(X793,OFFSET('Todas paradas'!P$1,R793+W793-1,0),"")</f>
        <v/>
      </c>
    </row>
    <row r="794" spans="11:34" x14ac:dyDescent="0.25">
      <c r="K794" s="36">
        <f t="shared" si="200"/>
        <v>792</v>
      </c>
      <c r="L794" s="36">
        <f t="shared" ca="1" si="207"/>
        <v>757</v>
      </c>
      <c r="M794" s="38">
        <f t="shared" ca="1" si="201"/>
        <v>15</v>
      </c>
      <c r="N794" s="38">
        <f t="shared" ca="1" si="202"/>
        <v>36</v>
      </c>
      <c r="O794" s="36">
        <f t="shared" ca="1" si="203"/>
        <v>0</v>
      </c>
      <c r="P794" s="36">
        <f t="shared" ca="1" si="204"/>
        <v>3</v>
      </c>
      <c r="Q794" s="36">
        <f t="shared" ca="1" si="205"/>
        <v>16</v>
      </c>
      <c r="R794" s="36">
        <f t="shared" ca="1" si="208"/>
        <v>14</v>
      </c>
      <c r="S794" s="36">
        <f t="shared" ca="1" si="209"/>
        <v>23</v>
      </c>
      <c r="T794" s="36">
        <f t="shared" ca="1" si="210"/>
        <v>12</v>
      </c>
      <c r="U794" s="36">
        <f t="shared" ca="1" si="206"/>
        <v>8</v>
      </c>
      <c r="V794" s="39"/>
      <c r="W794" s="38">
        <f t="shared" ca="1" si="196"/>
        <v>3</v>
      </c>
      <c r="X794" s="38">
        <f t="shared" ca="1" si="197"/>
        <v>0</v>
      </c>
      <c r="Y794" s="38">
        <f t="shared" ca="1" si="199"/>
        <v>1</v>
      </c>
      <c r="Z794" s="38">
        <f t="shared" ca="1" si="198"/>
        <v>15</v>
      </c>
      <c r="AA794" s="38"/>
      <c r="AB794" s="36" t="str">
        <f t="shared" ca="1" si="211"/>
        <v>Rutas_Habituales_Central</v>
      </c>
      <c r="AC794" t="str">
        <f ca="1">SUBSTITUTE(OFFSET('Todas paradas'!K$1,R794+W794-1,0),"/","_")</f>
        <v>Ruta 2_16</v>
      </c>
      <c r="AD794" t="str">
        <f ca="1">IF(X794,OFFSET('Todas paradas'!L$1,R794+W794-1,0),OFFSET('Todas paradas'!Q$1,R794+W794-1,0))</f>
        <v>Pablo Gargallo, nº 95 (Pd. Bus)</v>
      </c>
      <c r="AE794" s="36" t="str">
        <f ca="1">IF(X794,OFFSET('Todas paradas'!M$1,R794+W794-1,0),"")</f>
        <v/>
      </c>
      <c r="AF794" s="36" t="str">
        <f ca="1">IF(X794,OFFSET('Todas paradas'!N$1,R794+W794-1,0),"")</f>
        <v/>
      </c>
      <c r="AG794" s="36" t="str">
        <f ca="1">IF(X794,OFFSET('Todas paradas'!O$1,R794+W794-1,0),"")</f>
        <v/>
      </c>
      <c r="AH794" s="36" t="str">
        <f ca="1">IF(X794,OFFSET('Todas paradas'!P$1,R794+W794-1,0),"")</f>
        <v/>
      </c>
    </row>
    <row r="795" spans="11:34" x14ac:dyDescent="0.25">
      <c r="K795" s="36">
        <f t="shared" si="200"/>
        <v>793</v>
      </c>
      <c r="L795" s="36">
        <f t="shared" ca="1" si="207"/>
        <v>758</v>
      </c>
      <c r="M795" s="38">
        <f t="shared" ca="1" si="201"/>
        <v>16</v>
      </c>
      <c r="N795" s="38">
        <f t="shared" ca="1" si="202"/>
        <v>36</v>
      </c>
      <c r="O795" s="36">
        <f t="shared" ca="1" si="203"/>
        <v>0</v>
      </c>
      <c r="P795" s="36">
        <f t="shared" ca="1" si="204"/>
        <v>3</v>
      </c>
      <c r="Q795" s="36">
        <f t="shared" ca="1" si="205"/>
        <v>16</v>
      </c>
      <c r="R795" s="36">
        <f t="shared" ca="1" si="208"/>
        <v>14</v>
      </c>
      <c r="S795" s="36">
        <f t="shared" ca="1" si="209"/>
        <v>23</v>
      </c>
      <c r="T795" s="36">
        <f t="shared" ca="1" si="210"/>
        <v>12</v>
      </c>
      <c r="U795" s="36">
        <f t="shared" ca="1" si="206"/>
        <v>8</v>
      </c>
      <c r="V795" s="39"/>
      <c r="W795" s="38">
        <f t="shared" ca="1" si="196"/>
        <v>4</v>
      </c>
      <c r="X795" s="38">
        <f t="shared" ca="1" si="197"/>
        <v>0</v>
      </c>
      <c r="Y795" s="38">
        <f t="shared" ca="1" si="199"/>
        <v>1</v>
      </c>
      <c r="Z795" s="38">
        <f t="shared" ca="1" si="198"/>
        <v>16</v>
      </c>
      <c r="AA795" s="38"/>
      <c r="AB795" s="36" t="str">
        <f t="shared" ca="1" si="211"/>
        <v>Rutas_Habituales_Central</v>
      </c>
      <c r="AC795" t="str">
        <f ca="1">SUBSTITUTE(OFFSET('Todas paradas'!K$1,R795+W795-1,0),"/","_")</f>
        <v>Ruta 2_16</v>
      </c>
      <c r="AD795" t="str">
        <f ca="1">IF(X795,OFFSET('Todas paradas'!L$1,R795+W795-1,0),OFFSET('Todas paradas'!Q$1,R795+W795-1,0))</f>
        <v>Pablo Gargallo, nº 77 Dpdo. (Pd. Bus)</v>
      </c>
      <c r="AE795" s="36" t="str">
        <f ca="1">IF(X795,OFFSET('Todas paradas'!M$1,R795+W795-1,0),"")</f>
        <v/>
      </c>
      <c r="AF795" s="36" t="str">
        <f ca="1">IF(X795,OFFSET('Todas paradas'!N$1,R795+W795-1,0),"")</f>
        <v/>
      </c>
      <c r="AG795" s="36" t="str">
        <f ca="1">IF(X795,OFFSET('Todas paradas'!O$1,R795+W795-1,0),"")</f>
        <v/>
      </c>
      <c r="AH795" s="36" t="str">
        <f ca="1">IF(X795,OFFSET('Todas paradas'!P$1,R795+W795-1,0),"")</f>
        <v/>
      </c>
    </row>
    <row r="796" spans="11:34" x14ac:dyDescent="0.25">
      <c r="K796" s="36">
        <f t="shared" si="200"/>
        <v>794</v>
      </c>
      <c r="L796" s="36">
        <f t="shared" ca="1" si="207"/>
        <v>759</v>
      </c>
      <c r="M796" s="38">
        <f t="shared" ca="1" si="201"/>
        <v>17</v>
      </c>
      <c r="N796" s="38">
        <f t="shared" ca="1" si="202"/>
        <v>36</v>
      </c>
      <c r="O796" s="36">
        <f t="shared" ca="1" si="203"/>
        <v>0</v>
      </c>
      <c r="P796" s="36">
        <f t="shared" ca="1" si="204"/>
        <v>3</v>
      </c>
      <c r="Q796" s="36">
        <f t="shared" ca="1" si="205"/>
        <v>16</v>
      </c>
      <c r="R796" s="36">
        <f t="shared" ca="1" si="208"/>
        <v>14</v>
      </c>
      <c r="S796" s="36">
        <f t="shared" ca="1" si="209"/>
        <v>23</v>
      </c>
      <c r="T796" s="36">
        <f t="shared" ca="1" si="210"/>
        <v>12</v>
      </c>
      <c r="U796" s="36">
        <f t="shared" ca="1" si="206"/>
        <v>8</v>
      </c>
      <c r="V796" s="39"/>
      <c r="W796" s="38">
        <f t="shared" ca="1" si="196"/>
        <v>5</v>
      </c>
      <c r="X796" s="38">
        <f t="shared" ca="1" si="197"/>
        <v>0</v>
      </c>
      <c r="Y796" s="38">
        <f t="shared" ca="1" si="199"/>
        <v>1</v>
      </c>
      <c r="Z796" s="38">
        <f t="shared" ca="1" si="198"/>
        <v>17</v>
      </c>
      <c r="AA796" s="38"/>
      <c r="AB796" s="36" t="str">
        <f t="shared" ca="1" si="211"/>
        <v>Rutas_Habituales_Central</v>
      </c>
      <c r="AC796" t="str">
        <f ca="1">SUBSTITUTE(OFFSET('Todas paradas'!K$1,R796+W796-1,0),"/","_")</f>
        <v>Ruta 2_16</v>
      </c>
      <c r="AD796" t="str">
        <f ca="1">IF(X796,OFFSET('Todas paradas'!L$1,R796+W796-1,0),OFFSET('Todas paradas'!Q$1,R796+W796-1,0))</f>
        <v>Pablo Gargallo (esq. C/ Reino)</v>
      </c>
      <c r="AE796" s="36" t="str">
        <f ca="1">IF(X796,OFFSET('Todas paradas'!M$1,R796+W796-1,0),"")</f>
        <v/>
      </c>
      <c r="AF796" s="36" t="str">
        <f ca="1">IF(X796,OFFSET('Todas paradas'!N$1,R796+W796-1,0),"")</f>
        <v/>
      </c>
      <c r="AG796" s="36" t="str">
        <f ca="1">IF(X796,OFFSET('Todas paradas'!O$1,R796+W796-1,0),"")</f>
        <v/>
      </c>
      <c r="AH796" s="36" t="str">
        <f ca="1">IF(X796,OFFSET('Todas paradas'!P$1,R796+W796-1,0),"")</f>
        <v/>
      </c>
    </row>
    <row r="797" spans="11:34" x14ac:dyDescent="0.25">
      <c r="K797" s="36">
        <f t="shared" si="200"/>
        <v>795</v>
      </c>
      <c r="L797" s="36">
        <f t="shared" ca="1" si="207"/>
        <v>760</v>
      </c>
      <c r="M797" s="38">
        <f t="shared" ca="1" si="201"/>
        <v>18</v>
      </c>
      <c r="N797" s="38">
        <f t="shared" ca="1" si="202"/>
        <v>36</v>
      </c>
      <c r="O797" s="36">
        <f t="shared" ca="1" si="203"/>
        <v>0</v>
      </c>
      <c r="P797" s="36">
        <f t="shared" ca="1" si="204"/>
        <v>3</v>
      </c>
      <c r="Q797" s="36">
        <f t="shared" ca="1" si="205"/>
        <v>16</v>
      </c>
      <c r="R797" s="36">
        <f t="shared" ca="1" si="208"/>
        <v>14</v>
      </c>
      <c r="S797" s="36">
        <f t="shared" ca="1" si="209"/>
        <v>23</v>
      </c>
      <c r="T797" s="36">
        <f t="shared" ca="1" si="210"/>
        <v>12</v>
      </c>
      <c r="U797" s="36">
        <f t="shared" ca="1" si="206"/>
        <v>8</v>
      </c>
      <c r="V797" s="39"/>
      <c r="W797" s="38">
        <f t="shared" ref="W797:W860" ca="1" si="212">IF(N797&lt;&gt;N796,0,IF(X797,W796+1,IF(AND(Y797,NOT(Y796)),1,IF(Y797,W796+1))))</f>
        <v>6</v>
      </c>
      <c r="X797" s="38">
        <f t="shared" ref="X797:X860" ca="1" si="213">IF(Z797&lt;=T797,1,0)</f>
        <v>0</v>
      </c>
      <c r="Y797" s="38">
        <f t="shared" ca="1" si="199"/>
        <v>1</v>
      </c>
      <c r="Z797" s="38">
        <f t="shared" ref="Z797:Z860" ca="1" si="214">IF(O796,1,Z796+1)</f>
        <v>18</v>
      </c>
      <c r="AA797" s="38"/>
      <c r="AB797" s="36" t="str">
        <f t="shared" ca="1" si="211"/>
        <v>Rutas_Habituales_Central</v>
      </c>
      <c r="AC797" t="str">
        <f ca="1">SUBSTITUTE(OFFSET('Todas paradas'!K$1,R797+W797-1,0),"/","_")</f>
        <v>Ruta 2_16</v>
      </c>
      <c r="AD797" t="str">
        <f ca="1">IF(X797,OFFSET('Todas paradas'!L$1,R797+W797-1,0),OFFSET('Todas paradas'!Q$1,R797+W797-1,0))</f>
        <v>Pablo Gargallo, nº 11 (Pd. Bus)</v>
      </c>
      <c r="AE797" s="36" t="str">
        <f ca="1">IF(X797,OFFSET('Todas paradas'!M$1,R797+W797-1,0),"")</f>
        <v/>
      </c>
      <c r="AF797" s="36" t="str">
        <f ca="1">IF(X797,OFFSET('Todas paradas'!N$1,R797+W797-1,0),"")</f>
        <v/>
      </c>
      <c r="AG797" s="36" t="str">
        <f ca="1">IF(X797,OFFSET('Todas paradas'!O$1,R797+W797-1,0),"")</f>
        <v/>
      </c>
      <c r="AH797" s="36" t="str">
        <f ca="1">IF(X797,OFFSET('Todas paradas'!P$1,R797+W797-1,0),"")</f>
        <v/>
      </c>
    </row>
    <row r="798" spans="11:34" x14ac:dyDescent="0.25">
      <c r="K798" s="36">
        <f t="shared" si="200"/>
        <v>796</v>
      </c>
      <c r="L798" s="36">
        <f t="shared" ca="1" si="207"/>
        <v>761</v>
      </c>
      <c r="M798" s="38">
        <f t="shared" ca="1" si="201"/>
        <v>19</v>
      </c>
      <c r="N798" s="38">
        <f t="shared" ca="1" si="202"/>
        <v>36</v>
      </c>
      <c r="O798" s="36">
        <f t="shared" ca="1" si="203"/>
        <v>0</v>
      </c>
      <c r="P798" s="36">
        <f t="shared" ca="1" si="204"/>
        <v>3</v>
      </c>
      <c r="Q798" s="36">
        <f t="shared" ca="1" si="205"/>
        <v>16</v>
      </c>
      <c r="R798" s="36">
        <f t="shared" ca="1" si="208"/>
        <v>14</v>
      </c>
      <c r="S798" s="36">
        <f t="shared" ca="1" si="209"/>
        <v>23</v>
      </c>
      <c r="T798" s="36">
        <f t="shared" ca="1" si="210"/>
        <v>12</v>
      </c>
      <c r="U798" s="36">
        <f t="shared" ca="1" si="206"/>
        <v>8</v>
      </c>
      <c r="V798" s="39"/>
      <c r="W798" s="38">
        <f t="shared" ca="1" si="212"/>
        <v>7</v>
      </c>
      <c r="X798" s="38">
        <f t="shared" ca="1" si="213"/>
        <v>0</v>
      </c>
      <c r="Y798" s="38">
        <f t="shared" ref="Y798:Y861" ca="1" si="215">IF(NOT(X798),1,0)</f>
        <v>1</v>
      </c>
      <c r="Z798" s="38">
        <f t="shared" ca="1" si="214"/>
        <v>19</v>
      </c>
      <c r="AA798" s="38"/>
      <c r="AB798" s="36" t="str">
        <f t="shared" ca="1" si="211"/>
        <v>Rutas_Habituales_Central</v>
      </c>
      <c r="AC798" t="str">
        <f ca="1">SUBSTITUTE(OFFSET('Todas paradas'!K$1,R798+W798-1,0),"/","_")</f>
        <v>Ruta 2_16</v>
      </c>
      <c r="AD798" t="str">
        <f ca="1">IF(X798,OFFSET('Todas paradas'!L$1,R798+W798-1,0),OFFSET('Todas paradas'!Q$1,R798+W798-1,0))</f>
        <v>Valle de Broto (Kasan - Pd. Bus)</v>
      </c>
      <c r="AE798" s="36" t="str">
        <f ca="1">IF(X798,OFFSET('Todas paradas'!M$1,R798+W798-1,0),"")</f>
        <v/>
      </c>
      <c r="AF798" s="36" t="str">
        <f ca="1">IF(X798,OFFSET('Todas paradas'!N$1,R798+W798-1,0),"")</f>
        <v/>
      </c>
      <c r="AG798" s="36" t="str">
        <f ca="1">IF(X798,OFFSET('Todas paradas'!O$1,R798+W798-1,0),"")</f>
        <v/>
      </c>
      <c r="AH798" s="36" t="str">
        <f ca="1">IF(X798,OFFSET('Todas paradas'!P$1,R798+W798-1,0),"")</f>
        <v/>
      </c>
    </row>
    <row r="799" spans="11:34" x14ac:dyDescent="0.25">
      <c r="K799" s="36">
        <f t="shared" si="200"/>
        <v>797</v>
      </c>
      <c r="L799" s="36">
        <f t="shared" ca="1" si="207"/>
        <v>762</v>
      </c>
      <c r="M799" s="38">
        <f t="shared" ca="1" si="201"/>
        <v>20</v>
      </c>
      <c r="N799" s="38">
        <f t="shared" ca="1" si="202"/>
        <v>36</v>
      </c>
      <c r="O799" s="36">
        <f t="shared" ca="1" si="203"/>
        <v>0</v>
      </c>
      <c r="P799" s="36">
        <f t="shared" ca="1" si="204"/>
        <v>3</v>
      </c>
      <c r="Q799" s="36">
        <f t="shared" ca="1" si="205"/>
        <v>16</v>
      </c>
      <c r="R799" s="36">
        <f t="shared" ca="1" si="208"/>
        <v>14</v>
      </c>
      <c r="S799" s="36">
        <f t="shared" ca="1" si="209"/>
        <v>23</v>
      </c>
      <c r="T799" s="36">
        <f t="shared" ca="1" si="210"/>
        <v>12</v>
      </c>
      <c r="U799" s="36">
        <f t="shared" ca="1" si="206"/>
        <v>8</v>
      </c>
      <c r="V799" s="39"/>
      <c r="W799" s="38">
        <f t="shared" ca="1" si="212"/>
        <v>8</v>
      </c>
      <c r="X799" s="38">
        <f t="shared" ca="1" si="213"/>
        <v>0</v>
      </c>
      <c r="Y799" s="38">
        <f t="shared" ca="1" si="215"/>
        <v>1</v>
      </c>
      <c r="Z799" s="38">
        <f t="shared" ca="1" si="214"/>
        <v>20</v>
      </c>
      <c r="AA799" s="38"/>
      <c r="AB799" s="36" t="str">
        <f t="shared" ca="1" si="211"/>
        <v>Rutas_Habituales_Central</v>
      </c>
      <c r="AC799" t="str">
        <f ca="1">SUBSTITUTE(OFFSET('Todas paradas'!K$1,R799+W799-1,0),"/","_")</f>
        <v>Ruta 2_16</v>
      </c>
      <c r="AD799" t="str">
        <f ca="1">IF(X799,OFFSET('Todas paradas'!L$1,R799+W799-1,0),OFFSET('Todas paradas'!Q$1,R799+W799-1,0))</f>
        <v>Valle de Broto (frente Valle de Oza)</v>
      </c>
      <c r="AE799" s="36" t="str">
        <f ca="1">IF(X799,OFFSET('Todas paradas'!M$1,R799+W799-1,0),"")</f>
        <v/>
      </c>
      <c r="AF799" s="36" t="str">
        <f ca="1">IF(X799,OFFSET('Todas paradas'!N$1,R799+W799-1,0),"")</f>
        <v/>
      </c>
      <c r="AG799" s="36" t="str">
        <f ca="1">IF(X799,OFFSET('Todas paradas'!O$1,R799+W799-1,0),"")</f>
        <v/>
      </c>
      <c r="AH799" s="36" t="str">
        <f ca="1">IF(X799,OFFSET('Todas paradas'!P$1,R799+W799-1,0),"")</f>
        <v/>
      </c>
    </row>
    <row r="800" spans="11:34" x14ac:dyDescent="0.25">
      <c r="K800" s="36">
        <f t="shared" si="200"/>
        <v>798</v>
      </c>
      <c r="L800" s="36">
        <f t="shared" ca="1" si="207"/>
        <v>763</v>
      </c>
      <c r="M800" s="38">
        <f t="shared" ca="1" si="201"/>
        <v>21</v>
      </c>
      <c r="N800" s="38">
        <f t="shared" ca="1" si="202"/>
        <v>36</v>
      </c>
      <c r="O800" s="36">
        <f t="shared" ca="1" si="203"/>
        <v>0</v>
      </c>
      <c r="P800" s="36">
        <f t="shared" ca="1" si="204"/>
        <v>3</v>
      </c>
      <c r="Q800" s="36">
        <f t="shared" ca="1" si="205"/>
        <v>16</v>
      </c>
      <c r="R800" s="36">
        <f t="shared" ca="1" si="208"/>
        <v>14</v>
      </c>
      <c r="S800" s="36">
        <f t="shared" ca="1" si="209"/>
        <v>23</v>
      </c>
      <c r="T800" s="36">
        <f t="shared" ca="1" si="210"/>
        <v>12</v>
      </c>
      <c r="U800" s="36">
        <f t="shared" ca="1" si="206"/>
        <v>8</v>
      </c>
      <c r="V800" s="39"/>
      <c r="W800" s="38">
        <f t="shared" ca="1" si="212"/>
        <v>9</v>
      </c>
      <c r="X800" s="38">
        <f t="shared" ca="1" si="213"/>
        <v>0</v>
      </c>
      <c r="Y800" s="38">
        <f t="shared" ca="1" si="215"/>
        <v>1</v>
      </c>
      <c r="Z800" s="38">
        <f t="shared" ca="1" si="214"/>
        <v>21</v>
      </c>
      <c r="AA800" s="38"/>
      <c r="AB800" s="36" t="str">
        <f t="shared" ca="1" si="211"/>
        <v>Rutas_Habituales_Central</v>
      </c>
      <c r="AC800" t="str">
        <f ca="1">SUBSTITUTE(OFFSET('Todas paradas'!K$1,R800+W800-1,0),"/","_")</f>
        <v>Ruta 2_16</v>
      </c>
      <c r="AD800" t="str">
        <f ca="1">IF(X800,OFFSET('Todas paradas'!L$1,R800+W800-1,0),OFFSET('Todas paradas'!Q$1,R800+W800-1,0))</f>
        <v>Marques de la Cadena, nº 57 (Plaza Mozart - Pd. Bus)</v>
      </c>
      <c r="AE800" s="36" t="str">
        <f ca="1">IF(X800,OFFSET('Todas paradas'!M$1,R800+W800-1,0),"")</f>
        <v/>
      </c>
      <c r="AF800" s="36" t="str">
        <f ca="1">IF(X800,OFFSET('Todas paradas'!N$1,R800+W800-1,0),"")</f>
        <v/>
      </c>
      <c r="AG800" s="36" t="str">
        <f ca="1">IF(X800,OFFSET('Todas paradas'!O$1,R800+W800-1,0),"")</f>
        <v/>
      </c>
      <c r="AH800" s="36" t="str">
        <f ca="1">IF(X800,OFFSET('Todas paradas'!P$1,R800+W800-1,0),"")</f>
        <v/>
      </c>
    </row>
    <row r="801" spans="11:34" x14ac:dyDescent="0.25">
      <c r="K801" s="36">
        <f t="shared" si="200"/>
        <v>799</v>
      </c>
      <c r="L801" s="36">
        <f t="shared" ca="1" si="207"/>
        <v>764</v>
      </c>
      <c r="M801" s="38">
        <f t="shared" ca="1" si="201"/>
        <v>22</v>
      </c>
      <c r="N801" s="38">
        <f t="shared" ca="1" si="202"/>
        <v>36</v>
      </c>
      <c r="O801" s="36">
        <f t="shared" ca="1" si="203"/>
        <v>0</v>
      </c>
      <c r="P801" s="36">
        <f t="shared" ca="1" si="204"/>
        <v>3</v>
      </c>
      <c r="Q801" s="36">
        <f t="shared" ca="1" si="205"/>
        <v>16</v>
      </c>
      <c r="R801" s="36">
        <f t="shared" ca="1" si="208"/>
        <v>14</v>
      </c>
      <c r="S801" s="36">
        <f t="shared" ca="1" si="209"/>
        <v>23</v>
      </c>
      <c r="T801" s="36">
        <f t="shared" ca="1" si="210"/>
        <v>12</v>
      </c>
      <c r="U801" s="36">
        <f t="shared" ca="1" si="206"/>
        <v>8</v>
      </c>
      <c r="V801" s="39"/>
      <c r="W801" s="38">
        <f t="shared" ca="1" si="212"/>
        <v>10</v>
      </c>
      <c r="X801" s="38">
        <f t="shared" ca="1" si="213"/>
        <v>0</v>
      </c>
      <c r="Y801" s="38">
        <f t="shared" ca="1" si="215"/>
        <v>1</v>
      </c>
      <c r="Z801" s="38">
        <f t="shared" ca="1" si="214"/>
        <v>22</v>
      </c>
      <c r="AA801" s="38"/>
      <c r="AB801" s="36" t="str">
        <f t="shared" ca="1" si="211"/>
        <v>Rutas_Habituales_Central</v>
      </c>
      <c r="AC801" t="str">
        <f ca="1">SUBSTITUTE(OFFSET('Todas paradas'!K$1,R801+W801-1,0),"/","_")</f>
        <v>Ruta 2_16</v>
      </c>
      <c r="AD801" t="str">
        <f ca="1">IF(X801,OFFSET('Todas paradas'!L$1,R801+W801-1,0),OFFSET('Todas paradas'!Q$1,R801+W801-1,0))</f>
        <v>Marques de la Cadena (frente esq. Avd. La Jota - Pd. Bus)</v>
      </c>
      <c r="AE801" s="36" t="str">
        <f ca="1">IF(X801,OFFSET('Todas paradas'!M$1,R801+W801-1,0),"")</f>
        <v/>
      </c>
      <c r="AF801" s="36" t="str">
        <f ca="1">IF(X801,OFFSET('Todas paradas'!N$1,R801+W801-1,0),"")</f>
        <v/>
      </c>
      <c r="AG801" s="36" t="str">
        <f ca="1">IF(X801,OFFSET('Todas paradas'!O$1,R801+W801-1,0),"")</f>
        <v/>
      </c>
      <c r="AH801" s="36" t="str">
        <f ca="1">IF(X801,OFFSET('Todas paradas'!P$1,R801+W801-1,0),"")</f>
        <v/>
      </c>
    </row>
    <row r="802" spans="11:34" x14ac:dyDescent="0.25">
      <c r="K802" s="36">
        <f t="shared" si="200"/>
        <v>800</v>
      </c>
      <c r="L802" s="36">
        <f t="shared" ca="1" si="207"/>
        <v>765</v>
      </c>
      <c r="M802" s="38">
        <f t="shared" ca="1" si="201"/>
        <v>23</v>
      </c>
      <c r="N802" s="38">
        <f t="shared" ca="1" si="202"/>
        <v>36</v>
      </c>
      <c r="O802" s="36">
        <f t="shared" ca="1" si="203"/>
        <v>1</v>
      </c>
      <c r="P802" s="36">
        <f t="shared" ca="1" si="204"/>
        <v>3</v>
      </c>
      <c r="Q802" s="36">
        <f t="shared" ca="1" si="205"/>
        <v>16</v>
      </c>
      <c r="R802" s="36">
        <f t="shared" ca="1" si="208"/>
        <v>14</v>
      </c>
      <c r="S802" s="36">
        <f t="shared" ca="1" si="209"/>
        <v>23</v>
      </c>
      <c r="T802" s="36">
        <f t="shared" ca="1" si="210"/>
        <v>12</v>
      </c>
      <c r="U802" s="36">
        <f t="shared" ca="1" si="206"/>
        <v>8</v>
      </c>
      <c r="V802" s="39"/>
      <c r="W802" s="38">
        <f t="shared" ca="1" si="212"/>
        <v>11</v>
      </c>
      <c r="X802" s="38">
        <f t="shared" ca="1" si="213"/>
        <v>0</v>
      </c>
      <c r="Y802" s="38">
        <f t="shared" ca="1" si="215"/>
        <v>1</v>
      </c>
      <c r="Z802" s="38">
        <f t="shared" ca="1" si="214"/>
        <v>23</v>
      </c>
      <c r="AA802" s="38"/>
      <c r="AB802" s="36" t="str">
        <f t="shared" ca="1" si="211"/>
        <v>Rutas_Habituales_Central</v>
      </c>
      <c r="AC802" t="str">
        <f ca="1">SUBSTITUTE(OFFSET('Todas paradas'!K$1,R802+W802-1,0),"/","_")</f>
        <v>Ruta 2_16</v>
      </c>
      <c r="AD802" t="str">
        <f ca="1">IF(X802,OFFSET('Todas paradas'!L$1,R802+W802-1,0),OFFSET('Todas paradas'!Q$1,R802+W802-1,0))</f>
        <v>Balbino Orensanz (esq. Alfonso Zapater)</v>
      </c>
      <c r="AE802" s="36" t="str">
        <f ca="1">IF(X802,OFFSET('Todas paradas'!M$1,R802+W802-1,0),"")</f>
        <v/>
      </c>
      <c r="AF802" s="36" t="str">
        <f ca="1">IF(X802,OFFSET('Todas paradas'!N$1,R802+W802-1,0),"")</f>
        <v/>
      </c>
      <c r="AG802" s="36" t="str">
        <f ca="1">IF(X802,OFFSET('Todas paradas'!O$1,R802+W802-1,0),"")</f>
        <v/>
      </c>
      <c r="AH802" s="36" t="str">
        <f ca="1">IF(X802,OFFSET('Todas paradas'!P$1,R802+W802-1,0),"")</f>
        <v/>
      </c>
    </row>
    <row r="803" spans="11:34" x14ac:dyDescent="0.25">
      <c r="K803" s="36">
        <f t="shared" si="200"/>
        <v>801</v>
      </c>
      <c r="L803" s="36">
        <f t="shared" ca="1" si="207"/>
        <v>765</v>
      </c>
      <c r="M803" s="38">
        <f t="shared" ca="1" si="201"/>
        <v>1</v>
      </c>
      <c r="N803" s="38">
        <f t="shared" ca="1" si="202"/>
        <v>37</v>
      </c>
      <c r="O803" s="36">
        <f t="shared" ca="1" si="203"/>
        <v>0</v>
      </c>
      <c r="P803" s="36">
        <f t="shared" ca="1" si="204"/>
        <v>4</v>
      </c>
      <c r="Q803" s="36">
        <f t="shared" ca="1" si="205"/>
        <v>16</v>
      </c>
      <c r="R803" s="36">
        <f t="shared" ca="1" si="208"/>
        <v>26</v>
      </c>
      <c r="S803" s="36">
        <f t="shared" ca="1" si="209"/>
        <v>17</v>
      </c>
      <c r="T803" s="36">
        <f t="shared" ca="1" si="210"/>
        <v>9</v>
      </c>
      <c r="U803" s="36">
        <f t="shared" ca="1" si="206"/>
        <v>9</v>
      </c>
      <c r="V803" s="39"/>
      <c r="W803" s="38">
        <f t="shared" ca="1" si="212"/>
        <v>0</v>
      </c>
      <c r="X803" s="38">
        <f t="shared" ca="1" si="213"/>
        <v>1</v>
      </c>
      <c r="Y803" s="38">
        <f t="shared" ca="1" si="215"/>
        <v>0</v>
      </c>
      <c r="Z803" s="38">
        <f t="shared" ca="1" si="214"/>
        <v>1</v>
      </c>
      <c r="AA803" s="38"/>
      <c r="AB803" s="36" t="str">
        <f t="shared" ca="1" si="211"/>
        <v>Rutas_Habituales_Central</v>
      </c>
      <c r="AC803" t="str">
        <f ca="1">SUBSTITUTE(OFFSET('Todas paradas'!K$1,R803+W803-1,0),"/","_")</f>
        <v>Ruta 3_16</v>
      </c>
      <c r="AD803" t="str">
        <f ca="1">IF(X803,OFFSET('Todas paradas'!L$1,R803+W803-1,0),OFFSET('Todas paradas'!Q$1,R803+W803-1,0))</f>
        <v>Ruta 3/16</v>
      </c>
      <c r="AE803" s="36" t="str">
        <f ca="1">IF(X803,OFFSET('Todas paradas'!M$1,R803+W803-1,0),"")</f>
        <v/>
      </c>
      <c r="AF803" s="36">
        <f ca="1">IF(X803,OFFSET('Todas paradas'!N$1,R803+W803-1,0),"")</f>
        <v>0</v>
      </c>
      <c r="AG803" s="36">
        <f ca="1">IF(X803,OFFSET('Todas paradas'!O$1,R803+W803-1,0),"")</f>
        <v>0</v>
      </c>
      <c r="AH803" s="36">
        <f ca="1">IF(X803,OFFSET('Todas paradas'!P$1,R803+W803-1,0),"")</f>
        <v>0</v>
      </c>
    </row>
    <row r="804" spans="11:34" x14ac:dyDescent="0.25">
      <c r="K804" s="36">
        <f t="shared" ref="K804:K867" si="216">K803+1</f>
        <v>802</v>
      </c>
      <c r="L804" s="36">
        <f t="shared" ca="1" si="207"/>
        <v>766</v>
      </c>
      <c r="M804" s="38">
        <f t="shared" ref="M804:M867" ca="1" si="217">IF(O803,1,M803+1)</f>
        <v>2</v>
      </c>
      <c r="N804" s="38">
        <f t="shared" ref="N804:N867" ca="1" si="218">IF(M803=S803,N803+1,N803)</f>
        <v>37</v>
      </c>
      <c r="O804" s="36">
        <f t="shared" ref="O804:O867" ca="1" si="219">IF(Z804=S804,1,0)</f>
        <v>0</v>
      </c>
      <c r="P804" s="36">
        <f t="shared" ref="P804:P867" ca="1" si="220">OFFSET($B$2,1+N804,0)</f>
        <v>4</v>
      </c>
      <c r="Q804" s="36">
        <f t="shared" ref="Q804:Q867" ca="1" si="221">OFFSET($C$2,1+N804,0)</f>
        <v>16</v>
      </c>
      <c r="R804" s="36">
        <f t="shared" ca="1" si="208"/>
        <v>26</v>
      </c>
      <c r="S804" s="36">
        <f t="shared" ca="1" si="209"/>
        <v>17</v>
      </c>
      <c r="T804" s="36">
        <f t="shared" ca="1" si="210"/>
        <v>9</v>
      </c>
      <c r="U804" s="36">
        <f t="shared" ca="1" si="206"/>
        <v>9</v>
      </c>
      <c r="V804" s="39"/>
      <c r="W804" s="38">
        <f t="shared" ca="1" si="212"/>
        <v>1</v>
      </c>
      <c r="X804" s="38">
        <f t="shared" ca="1" si="213"/>
        <v>1</v>
      </c>
      <c r="Y804" s="38">
        <f t="shared" ca="1" si="215"/>
        <v>0</v>
      </c>
      <c r="Z804" s="38">
        <f t="shared" ca="1" si="214"/>
        <v>2</v>
      </c>
      <c r="AA804" s="38"/>
      <c r="AB804" s="36" t="str">
        <f t="shared" ca="1" si="211"/>
        <v>Rutas_Habituales_Central</v>
      </c>
      <c r="AC804" t="str">
        <f ca="1">SUBSTITUTE(OFFSET('Todas paradas'!K$1,R804+W804-1,0),"/","_")</f>
        <v>Ruta 3_16</v>
      </c>
      <c r="AD804" t="str">
        <f ca="1">IF(X804,OFFSET('Todas paradas'!L$1,R804+W804-1,0),OFFSET('Todas paradas'!Q$1,R804+W804-1,0))</f>
        <v>Sixto Celorrio (frente Valle Zuriza - Pd. Bus)</v>
      </c>
      <c r="AE804" s="36" t="str">
        <f ca="1">IF(X804,OFFSET('Todas paradas'!M$1,R804+W804-1,0),"")</f>
        <v>06:55</v>
      </c>
      <c r="AF804" s="36">
        <f ca="1">IF(X804,OFFSET('Todas paradas'!N$1,R804+W804-1,0),"")</f>
        <v>0</v>
      </c>
      <c r="AG804" s="36">
        <f ca="1">IF(X804,OFFSET('Todas paradas'!O$1,R804+W804-1,0),"")</f>
        <v>0</v>
      </c>
      <c r="AH804" s="36">
        <f ca="1">IF(X804,OFFSET('Todas paradas'!P$1,R804+W804-1,0),"")</f>
        <v>0</v>
      </c>
    </row>
    <row r="805" spans="11:34" x14ac:dyDescent="0.25">
      <c r="K805" s="36">
        <f t="shared" si="216"/>
        <v>803</v>
      </c>
      <c r="L805" s="36">
        <f t="shared" ca="1" si="207"/>
        <v>767</v>
      </c>
      <c r="M805" s="38">
        <f t="shared" ca="1" si="217"/>
        <v>3</v>
      </c>
      <c r="N805" s="38">
        <f t="shared" ca="1" si="218"/>
        <v>37</v>
      </c>
      <c r="O805" s="36">
        <f t="shared" ca="1" si="219"/>
        <v>0</v>
      </c>
      <c r="P805" s="36">
        <f t="shared" ca="1" si="220"/>
        <v>4</v>
      </c>
      <c r="Q805" s="36">
        <f t="shared" ca="1" si="221"/>
        <v>16</v>
      </c>
      <c r="R805" s="36">
        <f t="shared" ca="1" si="208"/>
        <v>26</v>
      </c>
      <c r="S805" s="36">
        <f t="shared" ca="1" si="209"/>
        <v>17</v>
      </c>
      <c r="T805" s="36">
        <f t="shared" ca="1" si="210"/>
        <v>9</v>
      </c>
      <c r="U805" s="36">
        <f t="shared" ca="1" si="206"/>
        <v>9</v>
      </c>
      <c r="V805" s="39"/>
      <c r="W805" s="38">
        <f t="shared" ca="1" si="212"/>
        <v>2</v>
      </c>
      <c r="X805" s="38">
        <f t="shared" ca="1" si="213"/>
        <v>1</v>
      </c>
      <c r="Y805" s="38">
        <f t="shared" ca="1" si="215"/>
        <v>0</v>
      </c>
      <c r="Z805" s="38">
        <f t="shared" ca="1" si="214"/>
        <v>3</v>
      </c>
      <c r="AA805" s="38"/>
      <c r="AB805" s="36" t="str">
        <f t="shared" ca="1" si="211"/>
        <v>Rutas_Habituales_Central</v>
      </c>
      <c r="AC805" t="str">
        <f ca="1">SUBSTITUTE(OFFSET('Todas paradas'!K$1,R805+W805-1,0),"/","_")</f>
        <v>Ruta 3_16</v>
      </c>
      <c r="AD805" t="str">
        <f ca="1">IF(X805,OFFSET('Todas paradas'!L$1,R805+W805-1,0),OFFSET('Todas paradas'!Q$1,R805+W805-1,0))</f>
        <v>San Juan de la Peña, nº 36 (Pd. Bus)</v>
      </c>
      <c r="AE805" s="36" t="str">
        <f ca="1">IF(X805,OFFSET('Todas paradas'!M$1,R805+W805-1,0),"")</f>
        <v>06:56</v>
      </c>
      <c r="AF805" s="36">
        <f ca="1">IF(X805,OFFSET('Todas paradas'!N$1,R805+W805-1,0),"")</f>
        <v>0</v>
      </c>
      <c r="AG805" s="36">
        <f ca="1">IF(X805,OFFSET('Todas paradas'!O$1,R805+W805-1,0),"")</f>
        <v>0</v>
      </c>
      <c r="AH805" s="36">
        <f ca="1">IF(X805,OFFSET('Todas paradas'!P$1,R805+W805-1,0),"")</f>
        <v>0</v>
      </c>
    </row>
    <row r="806" spans="11:34" x14ac:dyDescent="0.25">
      <c r="K806" s="36">
        <f t="shared" si="216"/>
        <v>804</v>
      </c>
      <c r="L806" s="36">
        <f t="shared" ca="1" si="207"/>
        <v>768</v>
      </c>
      <c r="M806" s="38">
        <f t="shared" ca="1" si="217"/>
        <v>4</v>
      </c>
      <c r="N806" s="38">
        <f t="shared" ca="1" si="218"/>
        <v>37</v>
      </c>
      <c r="O806" s="36">
        <f t="shared" ca="1" si="219"/>
        <v>0</v>
      </c>
      <c r="P806" s="36">
        <f t="shared" ca="1" si="220"/>
        <v>4</v>
      </c>
      <c r="Q806" s="36">
        <f t="shared" ca="1" si="221"/>
        <v>16</v>
      </c>
      <c r="R806" s="36">
        <f t="shared" ca="1" si="208"/>
        <v>26</v>
      </c>
      <c r="S806" s="36">
        <f t="shared" ca="1" si="209"/>
        <v>17</v>
      </c>
      <c r="T806" s="36">
        <f t="shared" ca="1" si="210"/>
        <v>9</v>
      </c>
      <c r="U806" s="36">
        <f t="shared" ca="1" si="206"/>
        <v>9</v>
      </c>
      <c r="V806" s="39"/>
      <c r="W806" s="38">
        <f t="shared" ca="1" si="212"/>
        <v>3</v>
      </c>
      <c r="X806" s="38">
        <f t="shared" ca="1" si="213"/>
        <v>1</v>
      </c>
      <c r="Y806" s="38">
        <f t="shared" ca="1" si="215"/>
        <v>0</v>
      </c>
      <c r="Z806" s="38">
        <f t="shared" ca="1" si="214"/>
        <v>4</v>
      </c>
      <c r="AA806" s="38"/>
      <c r="AB806" s="36" t="str">
        <f t="shared" ca="1" si="211"/>
        <v>Rutas_Habituales_Central</v>
      </c>
      <c r="AC806" t="str">
        <f ca="1">SUBSTITUTE(OFFSET('Todas paradas'!K$1,R806+W806-1,0),"/","_")</f>
        <v>Ruta 3_16</v>
      </c>
      <c r="AD806" t="str">
        <f ca="1">IF(X806,OFFSET('Todas paradas'!L$1,R806+W806-1,0),OFFSET('Todas paradas'!Q$1,R806+W806-1,0))</f>
        <v>San Juan de la Peña (esq. José Luis Lacruz)</v>
      </c>
      <c r="AE806" s="36" t="str">
        <f ca="1">IF(X806,OFFSET('Todas paradas'!M$1,R806+W806-1,0),"")</f>
        <v>06:57</v>
      </c>
      <c r="AF806" s="36">
        <f ca="1">IF(X806,OFFSET('Todas paradas'!N$1,R806+W806-1,0),"")</f>
        <v>0</v>
      </c>
      <c r="AG806" s="36">
        <f ca="1">IF(X806,OFFSET('Todas paradas'!O$1,R806+W806-1,0),"")</f>
        <v>0</v>
      </c>
      <c r="AH806" s="36">
        <f ca="1">IF(X806,OFFSET('Todas paradas'!P$1,R806+W806-1,0),"")</f>
        <v>0</v>
      </c>
    </row>
    <row r="807" spans="11:34" x14ac:dyDescent="0.25">
      <c r="K807" s="36">
        <f t="shared" si="216"/>
        <v>805</v>
      </c>
      <c r="L807" s="36">
        <f t="shared" ca="1" si="207"/>
        <v>769</v>
      </c>
      <c r="M807" s="38">
        <f t="shared" ca="1" si="217"/>
        <v>5</v>
      </c>
      <c r="N807" s="38">
        <f t="shared" ca="1" si="218"/>
        <v>37</v>
      </c>
      <c r="O807" s="36">
        <f t="shared" ca="1" si="219"/>
        <v>0</v>
      </c>
      <c r="P807" s="36">
        <f t="shared" ca="1" si="220"/>
        <v>4</v>
      </c>
      <c r="Q807" s="36">
        <f t="shared" ca="1" si="221"/>
        <v>16</v>
      </c>
      <c r="R807" s="36">
        <f t="shared" ca="1" si="208"/>
        <v>26</v>
      </c>
      <c r="S807" s="36">
        <f t="shared" ca="1" si="209"/>
        <v>17</v>
      </c>
      <c r="T807" s="36">
        <f t="shared" ca="1" si="210"/>
        <v>9</v>
      </c>
      <c r="U807" s="36">
        <f t="shared" ca="1" si="206"/>
        <v>9</v>
      </c>
      <c r="V807" s="39"/>
      <c r="W807" s="38">
        <f t="shared" ca="1" si="212"/>
        <v>4</v>
      </c>
      <c r="X807" s="38">
        <f t="shared" ca="1" si="213"/>
        <v>1</v>
      </c>
      <c r="Y807" s="38">
        <f t="shared" ca="1" si="215"/>
        <v>0</v>
      </c>
      <c r="Z807" s="38">
        <f t="shared" ca="1" si="214"/>
        <v>5</v>
      </c>
      <c r="AA807" s="38"/>
      <c r="AB807" s="36" t="str">
        <f t="shared" ca="1" si="211"/>
        <v>Rutas_Habituales_Central</v>
      </c>
      <c r="AC807" t="str">
        <f ca="1">SUBSTITUTE(OFFSET('Todas paradas'!K$1,R807+W807-1,0),"/","_")</f>
        <v>Ruta 3_16</v>
      </c>
      <c r="AD807" t="str">
        <f ca="1">IF(X807,OFFSET('Todas paradas'!L$1,R807+W807-1,0),OFFSET('Todas paradas'!Q$1,R807+W807-1,0))</f>
        <v>San Juan de la Peña, nº 182 ( Pd. Bus)</v>
      </c>
      <c r="AE807" s="36" t="str">
        <f ca="1">IF(X807,OFFSET('Todas paradas'!M$1,R807+W807-1,0),"")</f>
        <v>06:58</v>
      </c>
      <c r="AF807" s="36">
        <f ca="1">IF(X807,OFFSET('Todas paradas'!N$1,R807+W807-1,0),"")</f>
        <v>0</v>
      </c>
      <c r="AG807" s="36">
        <f ca="1">IF(X807,OFFSET('Todas paradas'!O$1,R807+W807-1,0),"")</f>
        <v>0</v>
      </c>
      <c r="AH807" s="36">
        <f ca="1">IF(X807,OFFSET('Todas paradas'!P$1,R807+W807-1,0),"")</f>
        <v>0</v>
      </c>
    </row>
    <row r="808" spans="11:34" x14ac:dyDescent="0.25">
      <c r="K808" s="36">
        <f t="shared" si="216"/>
        <v>806</v>
      </c>
      <c r="L808" s="36">
        <f t="shared" ca="1" si="207"/>
        <v>770</v>
      </c>
      <c r="M808" s="38">
        <f t="shared" ca="1" si="217"/>
        <v>6</v>
      </c>
      <c r="N808" s="38">
        <f t="shared" ca="1" si="218"/>
        <v>37</v>
      </c>
      <c r="O808" s="36">
        <f t="shared" ca="1" si="219"/>
        <v>0</v>
      </c>
      <c r="P808" s="36">
        <f t="shared" ca="1" si="220"/>
        <v>4</v>
      </c>
      <c r="Q808" s="36">
        <f t="shared" ca="1" si="221"/>
        <v>16</v>
      </c>
      <c r="R808" s="36">
        <f t="shared" ca="1" si="208"/>
        <v>26</v>
      </c>
      <c r="S808" s="36">
        <f t="shared" ca="1" si="209"/>
        <v>17</v>
      </c>
      <c r="T808" s="36">
        <f t="shared" ca="1" si="210"/>
        <v>9</v>
      </c>
      <c r="U808" s="36">
        <f t="shared" ca="1" si="206"/>
        <v>9</v>
      </c>
      <c r="V808" s="39"/>
      <c r="W808" s="38">
        <f t="shared" ca="1" si="212"/>
        <v>5</v>
      </c>
      <c r="X808" s="38">
        <f t="shared" ca="1" si="213"/>
        <v>1</v>
      </c>
      <c r="Y808" s="38">
        <f t="shared" ca="1" si="215"/>
        <v>0</v>
      </c>
      <c r="Z808" s="38">
        <f t="shared" ca="1" si="214"/>
        <v>6</v>
      </c>
      <c r="AA808" s="38"/>
      <c r="AB808" s="36" t="str">
        <f t="shared" ca="1" si="211"/>
        <v>Rutas_Habituales_Central</v>
      </c>
      <c r="AC808" t="str">
        <f ca="1">SUBSTITUTE(OFFSET('Todas paradas'!K$1,R808+W808-1,0),"/","_")</f>
        <v>Ruta 3_16</v>
      </c>
      <c r="AD808" t="str">
        <f ca="1">IF(X808,OFFSET('Todas paradas'!L$1,R808+W808-1,0),OFFSET('Todas paradas'!Q$1,R808+W808-1,0))</f>
        <v>Academia General Militar, 56 ( Pd. Bus)</v>
      </c>
      <c r="AE808" s="36" t="str">
        <f ca="1">IF(X808,OFFSET('Todas paradas'!M$1,R808+W808-1,0),"")</f>
        <v>07:00</v>
      </c>
      <c r="AF808" s="36">
        <f ca="1">IF(X808,OFFSET('Todas paradas'!N$1,R808+W808-1,0),"")</f>
        <v>0</v>
      </c>
      <c r="AG808" s="36">
        <f ca="1">IF(X808,OFFSET('Todas paradas'!O$1,R808+W808-1,0),"")</f>
        <v>0</v>
      </c>
      <c r="AH808" s="36">
        <f ca="1">IF(X808,OFFSET('Todas paradas'!P$1,R808+W808-1,0),"")</f>
        <v>0</v>
      </c>
    </row>
    <row r="809" spans="11:34" x14ac:dyDescent="0.25">
      <c r="K809" s="36">
        <f t="shared" si="216"/>
        <v>807</v>
      </c>
      <c r="L809" s="36">
        <f t="shared" ca="1" si="207"/>
        <v>771</v>
      </c>
      <c r="M809" s="38">
        <f t="shared" ca="1" si="217"/>
        <v>7</v>
      </c>
      <c r="N809" s="38">
        <f t="shared" ca="1" si="218"/>
        <v>37</v>
      </c>
      <c r="O809" s="36">
        <f t="shared" ca="1" si="219"/>
        <v>0</v>
      </c>
      <c r="P809" s="36">
        <f t="shared" ca="1" si="220"/>
        <v>4</v>
      </c>
      <c r="Q809" s="36">
        <f t="shared" ca="1" si="221"/>
        <v>16</v>
      </c>
      <c r="R809" s="36">
        <f t="shared" ca="1" si="208"/>
        <v>26</v>
      </c>
      <c r="S809" s="36">
        <f t="shared" ca="1" si="209"/>
        <v>17</v>
      </c>
      <c r="T809" s="36">
        <f t="shared" ca="1" si="210"/>
        <v>9</v>
      </c>
      <c r="U809" s="36">
        <f t="shared" ca="1" si="206"/>
        <v>9</v>
      </c>
      <c r="V809" s="39"/>
      <c r="W809" s="38">
        <f t="shared" ca="1" si="212"/>
        <v>6</v>
      </c>
      <c r="X809" s="38">
        <f t="shared" ca="1" si="213"/>
        <v>1</v>
      </c>
      <c r="Y809" s="38">
        <f t="shared" ca="1" si="215"/>
        <v>0</v>
      </c>
      <c r="Z809" s="38">
        <f t="shared" ca="1" si="214"/>
        <v>7</v>
      </c>
      <c r="AA809" s="38"/>
      <c r="AB809" s="36" t="str">
        <f t="shared" ca="1" si="211"/>
        <v>Rutas_Habituales_Central</v>
      </c>
      <c r="AC809" t="str">
        <f ca="1">SUBSTITUTE(OFFSET('Todas paradas'!K$1,R809+W809-1,0),"/","_")</f>
        <v>Ruta 3_16</v>
      </c>
      <c r="AD809" t="str">
        <f ca="1">IF(X809,OFFSET('Todas paradas'!L$1,R809+W809-1,0),OFFSET('Todas paradas'!Q$1,R809+W809-1,0))</f>
        <v>Majas de Goya, 15 (Pd. Bus - CAI)</v>
      </c>
      <c r="AE809" s="36" t="str">
        <f ca="1">IF(X809,OFFSET('Todas paradas'!M$1,R809+W809-1,0),"")</f>
        <v>07:02</v>
      </c>
      <c r="AF809" s="36">
        <f ca="1">IF(X809,OFFSET('Todas paradas'!N$1,R809+W809-1,0),"")</f>
        <v>0</v>
      </c>
      <c r="AG809" s="36">
        <f ca="1">IF(X809,OFFSET('Todas paradas'!O$1,R809+W809-1,0),"")</f>
        <v>0</v>
      </c>
      <c r="AH809" s="36">
        <f ca="1">IF(X809,OFFSET('Todas paradas'!P$1,R809+W809-1,0),"")</f>
        <v>0</v>
      </c>
    </row>
    <row r="810" spans="11:34" x14ac:dyDescent="0.25">
      <c r="K810" s="36">
        <f t="shared" si="216"/>
        <v>808</v>
      </c>
      <c r="L810" s="36">
        <f t="shared" ca="1" si="207"/>
        <v>772</v>
      </c>
      <c r="M810" s="38">
        <f t="shared" ca="1" si="217"/>
        <v>8</v>
      </c>
      <c r="N810" s="38">
        <f t="shared" ca="1" si="218"/>
        <v>37</v>
      </c>
      <c r="O810" s="36">
        <f t="shared" ca="1" si="219"/>
        <v>0</v>
      </c>
      <c r="P810" s="36">
        <f t="shared" ca="1" si="220"/>
        <v>4</v>
      </c>
      <c r="Q810" s="36">
        <f t="shared" ca="1" si="221"/>
        <v>16</v>
      </c>
      <c r="R810" s="36">
        <f t="shared" ca="1" si="208"/>
        <v>26</v>
      </c>
      <c r="S810" s="36">
        <f t="shared" ca="1" si="209"/>
        <v>17</v>
      </c>
      <c r="T810" s="36">
        <f t="shared" ca="1" si="210"/>
        <v>9</v>
      </c>
      <c r="U810" s="36">
        <f t="shared" ca="1" si="206"/>
        <v>9</v>
      </c>
      <c r="V810" s="39"/>
      <c r="W810" s="38">
        <f t="shared" ca="1" si="212"/>
        <v>7</v>
      </c>
      <c r="X810" s="38">
        <f t="shared" ca="1" si="213"/>
        <v>1</v>
      </c>
      <c r="Y810" s="38">
        <f t="shared" ca="1" si="215"/>
        <v>0</v>
      </c>
      <c r="Z810" s="38">
        <f t="shared" ca="1" si="214"/>
        <v>8</v>
      </c>
      <c r="AA810" s="38"/>
      <c r="AB810" s="36" t="str">
        <f t="shared" ca="1" si="211"/>
        <v>Rutas_Habituales_Central</v>
      </c>
      <c r="AC810" t="str">
        <f ca="1">SUBSTITUTE(OFFSET('Todas paradas'!K$1,R810+W810-1,0),"/","_")</f>
        <v>Ruta 3_16</v>
      </c>
      <c r="AD810" t="str">
        <f ca="1">IF(X810,OFFSET('Todas paradas'!L$1,R810+W810-1,0),OFFSET('Todas paradas'!Q$1,R810+W810-1,0))</f>
        <v>Ctra. Logroño desvío Utebo (Pd. Bus)</v>
      </c>
      <c r="AE810" s="36" t="str">
        <f ca="1">IF(X810,OFFSET('Todas paradas'!M$1,R810+W810-1,0),"")</f>
        <v>07:14</v>
      </c>
      <c r="AF810" s="36">
        <f ca="1">IF(X810,OFFSET('Todas paradas'!N$1,R810+W810-1,0),"")</f>
        <v>0</v>
      </c>
      <c r="AG810" s="36">
        <f ca="1">IF(X810,OFFSET('Todas paradas'!O$1,R810+W810-1,0),"")</f>
        <v>0</v>
      </c>
      <c r="AH810" s="36">
        <f ca="1">IF(X810,OFFSET('Todas paradas'!P$1,R810+W810-1,0),"")</f>
        <v>0</v>
      </c>
    </row>
    <row r="811" spans="11:34" x14ac:dyDescent="0.25">
      <c r="K811" s="36">
        <f t="shared" si="216"/>
        <v>809</v>
      </c>
      <c r="L811" s="36">
        <f t="shared" ca="1" si="207"/>
        <v>773</v>
      </c>
      <c r="M811" s="38">
        <f t="shared" ca="1" si="217"/>
        <v>9</v>
      </c>
      <c r="N811" s="38">
        <f t="shared" ca="1" si="218"/>
        <v>37</v>
      </c>
      <c r="O811" s="36">
        <f t="shared" ca="1" si="219"/>
        <v>0</v>
      </c>
      <c r="P811" s="36">
        <f t="shared" ca="1" si="220"/>
        <v>4</v>
      </c>
      <c r="Q811" s="36">
        <f t="shared" ca="1" si="221"/>
        <v>16</v>
      </c>
      <c r="R811" s="36">
        <f t="shared" ca="1" si="208"/>
        <v>26</v>
      </c>
      <c r="S811" s="36">
        <f t="shared" ca="1" si="209"/>
        <v>17</v>
      </c>
      <c r="T811" s="36">
        <f t="shared" ca="1" si="210"/>
        <v>9</v>
      </c>
      <c r="U811" s="36">
        <f t="shared" ca="1" si="206"/>
        <v>9</v>
      </c>
      <c r="V811" s="39"/>
      <c r="W811" s="38">
        <f t="shared" ca="1" si="212"/>
        <v>8</v>
      </c>
      <c r="X811" s="38">
        <f t="shared" ca="1" si="213"/>
        <v>1</v>
      </c>
      <c r="Y811" s="38">
        <f t="shared" ca="1" si="215"/>
        <v>0</v>
      </c>
      <c r="Z811" s="38">
        <f t="shared" ca="1" si="214"/>
        <v>9</v>
      </c>
      <c r="AA811" s="38"/>
      <c r="AB811" s="36" t="str">
        <f t="shared" ca="1" si="211"/>
        <v>Rutas_Habituales_Central</v>
      </c>
      <c r="AC811" t="str">
        <f ca="1">SUBSTITUTE(OFFSET('Todas paradas'!K$1,R811+W811-1,0),"/","_")</f>
        <v>Ruta 3_16</v>
      </c>
      <c r="AD811" t="str">
        <f ca="1">IF(X811,OFFSET('Todas paradas'!L$1,R811+W811-1,0),OFFSET('Todas paradas'!Q$1,R811+W811-1,0))</f>
        <v>Opel Planta en Figueruelas</v>
      </c>
      <c r="AE811" s="36" t="str">
        <f ca="1">IF(X811,OFFSET('Todas paradas'!M$1,R811+W811-1,0),"")</f>
        <v>07:30</v>
      </c>
      <c r="AF811" s="36">
        <f ca="1">IF(X811,OFFSET('Todas paradas'!N$1,R811+W811-1,0),"")</f>
        <v>0</v>
      </c>
      <c r="AG811" s="36">
        <f ca="1">IF(X811,OFFSET('Todas paradas'!O$1,R811+W811-1,0),"")</f>
        <v>0</v>
      </c>
      <c r="AH811" s="36">
        <f ca="1">IF(X811,OFFSET('Todas paradas'!P$1,R811+W811-1,0),"")</f>
        <v>0</v>
      </c>
    </row>
    <row r="812" spans="11:34" x14ac:dyDescent="0.25">
      <c r="K812" s="36">
        <f t="shared" si="216"/>
        <v>810</v>
      </c>
      <c r="L812" s="36">
        <f t="shared" ca="1" si="207"/>
        <v>774</v>
      </c>
      <c r="M812" s="38">
        <f t="shared" ca="1" si="217"/>
        <v>10</v>
      </c>
      <c r="N812" s="38">
        <f t="shared" ca="1" si="218"/>
        <v>37</v>
      </c>
      <c r="O812" s="36">
        <f t="shared" ca="1" si="219"/>
        <v>0</v>
      </c>
      <c r="P812" s="36">
        <f t="shared" ca="1" si="220"/>
        <v>4</v>
      </c>
      <c r="Q812" s="36">
        <f t="shared" ca="1" si="221"/>
        <v>16</v>
      </c>
      <c r="R812" s="36">
        <f t="shared" ca="1" si="208"/>
        <v>26</v>
      </c>
      <c r="S812" s="36">
        <f t="shared" ca="1" si="209"/>
        <v>17</v>
      </c>
      <c r="T812" s="36">
        <f t="shared" ca="1" si="210"/>
        <v>9</v>
      </c>
      <c r="U812" s="36">
        <f t="shared" ca="1" si="206"/>
        <v>9</v>
      </c>
      <c r="V812" s="39"/>
      <c r="W812" s="38">
        <f t="shared" ca="1" si="212"/>
        <v>1</v>
      </c>
      <c r="X812" s="38">
        <f t="shared" ca="1" si="213"/>
        <v>0</v>
      </c>
      <c r="Y812" s="38">
        <f t="shared" ca="1" si="215"/>
        <v>1</v>
      </c>
      <c r="Z812" s="38">
        <f t="shared" ca="1" si="214"/>
        <v>10</v>
      </c>
      <c r="AA812" s="38"/>
      <c r="AB812" s="36" t="str">
        <f t="shared" ca="1" si="211"/>
        <v>Rutas_Habituales_Central</v>
      </c>
      <c r="AC812" t="str">
        <f ca="1">SUBSTITUTE(OFFSET('Todas paradas'!K$1,R812+W812-1,0),"/","_")</f>
        <v>Ruta 3_16</v>
      </c>
      <c r="AD812" t="str">
        <f ca="1">IF(X812,OFFSET('Todas paradas'!L$1,R812+W812-1,0),OFFSET('Todas paradas'!Q$1,R812+W812-1,0))</f>
        <v>Opel Planta en Figueruelas</v>
      </c>
      <c r="AE812" s="36" t="str">
        <f ca="1">IF(X812,OFFSET('Todas paradas'!M$1,R812+W812-1,0),"")</f>
        <v/>
      </c>
      <c r="AF812" s="36" t="str">
        <f ca="1">IF(X812,OFFSET('Todas paradas'!N$1,R812+W812-1,0),"")</f>
        <v/>
      </c>
      <c r="AG812" s="36" t="str">
        <f ca="1">IF(X812,OFFSET('Todas paradas'!O$1,R812+W812-1,0),"")</f>
        <v/>
      </c>
      <c r="AH812" s="36" t="str">
        <f ca="1">IF(X812,OFFSET('Todas paradas'!P$1,R812+W812-1,0),"")</f>
        <v/>
      </c>
    </row>
    <row r="813" spans="11:34" x14ac:dyDescent="0.25">
      <c r="K813" s="36">
        <f t="shared" si="216"/>
        <v>811</v>
      </c>
      <c r="L813" s="36">
        <f t="shared" ca="1" si="207"/>
        <v>775</v>
      </c>
      <c r="M813" s="38">
        <f t="shared" ca="1" si="217"/>
        <v>11</v>
      </c>
      <c r="N813" s="38">
        <f t="shared" ca="1" si="218"/>
        <v>37</v>
      </c>
      <c r="O813" s="36">
        <f t="shared" ca="1" si="219"/>
        <v>0</v>
      </c>
      <c r="P813" s="36">
        <f t="shared" ca="1" si="220"/>
        <v>4</v>
      </c>
      <c r="Q813" s="36">
        <f t="shared" ca="1" si="221"/>
        <v>16</v>
      </c>
      <c r="R813" s="36">
        <f t="shared" ca="1" si="208"/>
        <v>26</v>
      </c>
      <c r="S813" s="36">
        <f t="shared" ca="1" si="209"/>
        <v>17</v>
      </c>
      <c r="T813" s="36">
        <f t="shared" ca="1" si="210"/>
        <v>9</v>
      </c>
      <c r="U813" s="36">
        <f t="shared" ref="U813:U876" ca="1" si="222">OFFSET($H$2,1+N813,0)</f>
        <v>9</v>
      </c>
      <c r="V813" s="39"/>
      <c r="W813" s="38">
        <f t="shared" ca="1" si="212"/>
        <v>2</v>
      </c>
      <c r="X813" s="38">
        <f t="shared" ca="1" si="213"/>
        <v>0</v>
      </c>
      <c r="Y813" s="38">
        <f t="shared" ca="1" si="215"/>
        <v>1</v>
      </c>
      <c r="Z813" s="38">
        <f t="shared" ca="1" si="214"/>
        <v>11</v>
      </c>
      <c r="AA813" s="38"/>
      <c r="AB813" s="36" t="str">
        <f t="shared" ca="1" si="211"/>
        <v>Rutas_Habituales_Central</v>
      </c>
      <c r="AC813" t="str">
        <f ca="1">SUBSTITUTE(OFFSET('Todas paradas'!K$1,R813+W813-1,0),"/","_")</f>
        <v>Ruta 3_16</v>
      </c>
      <c r="AD813" t="str">
        <f ca="1">IF(X813,OFFSET('Todas paradas'!L$1,R813+W813-1,0),OFFSET('Todas paradas'!Q$1,R813+W813-1,0))</f>
        <v>Ctra. Logroño desvío Utebo (Pd. Bus)</v>
      </c>
      <c r="AE813" s="36" t="str">
        <f ca="1">IF(X813,OFFSET('Todas paradas'!M$1,R813+W813-1,0),"")</f>
        <v/>
      </c>
      <c r="AF813" s="36" t="str">
        <f ca="1">IF(X813,OFFSET('Todas paradas'!N$1,R813+W813-1,0),"")</f>
        <v/>
      </c>
      <c r="AG813" s="36" t="str">
        <f ca="1">IF(X813,OFFSET('Todas paradas'!O$1,R813+W813-1,0),"")</f>
        <v/>
      </c>
      <c r="AH813" s="36" t="str">
        <f ca="1">IF(X813,OFFSET('Todas paradas'!P$1,R813+W813-1,0),"")</f>
        <v/>
      </c>
    </row>
    <row r="814" spans="11:34" x14ac:dyDescent="0.25">
      <c r="K814" s="36">
        <f t="shared" si="216"/>
        <v>812</v>
      </c>
      <c r="L814" s="36">
        <f t="shared" ca="1" si="207"/>
        <v>776</v>
      </c>
      <c r="M814" s="38">
        <f t="shared" ca="1" si="217"/>
        <v>12</v>
      </c>
      <c r="N814" s="38">
        <f t="shared" ca="1" si="218"/>
        <v>37</v>
      </c>
      <c r="O814" s="36">
        <f t="shared" ca="1" si="219"/>
        <v>0</v>
      </c>
      <c r="P814" s="36">
        <f t="shared" ca="1" si="220"/>
        <v>4</v>
      </c>
      <c r="Q814" s="36">
        <f t="shared" ca="1" si="221"/>
        <v>16</v>
      </c>
      <c r="R814" s="36">
        <f t="shared" ca="1" si="208"/>
        <v>26</v>
      </c>
      <c r="S814" s="36">
        <f t="shared" ca="1" si="209"/>
        <v>17</v>
      </c>
      <c r="T814" s="36">
        <f t="shared" ca="1" si="210"/>
        <v>9</v>
      </c>
      <c r="U814" s="36">
        <f t="shared" ca="1" si="222"/>
        <v>9</v>
      </c>
      <c r="V814" s="39"/>
      <c r="W814" s="38">
        <f t="shared" ca="1" si="212"/>
        <v>3</v>
      </c>
      <c r="X814" s="38">
        <f t="shared" ca="1" si="213"/>
        <v>0</v>
      </c>
      <c r="Y814" s="38">
        <f t="shared" ca="1" si="215"/>
        <v>1</v>
      </c>
      <c r="Z814" s="38">
        <f t="shared" ca="1" si="214"/>
        <v>12</v>
      </c>
      <c r="AA814" s="38"/>
      <c r="AB814" s="36" t="str">
        <f t="shared" ca="1" si="211"/>
        <v>Rutas_Habituales_Central</v>
      </c>
      <c r="AC814" t="str">
        <f ca="1">SUBSTITUTE(OFFSET('Todas paradas'!K$1,R814+W814-1,0),"/","_")</f>
        <v>Ruta 3_16</v>
      </c>
      <c r="AD814" t="str">
        <f ca="1">IF(X814,OFFSET('Todas paradas'!L$1,R814+W814-1,0),OFFSET('Todas paradas'!Q$1,R814+W814-1,0))</f>
        <v>Majas de Goya, 15 (Pd. Bus - CAI)</v>
      </c>
      <c r="AE814" s="36" t="str">
        <f ca="1">IF(X814,OFFSET('Todas paradas'!M$1,R814+W814-1,0),"")</f>
        <v/>
      </c>
      <c r="AF814" s="36" t="str">
        <f ca="1">IF(X814,OFFSET('Todas paradas'!N$1,R814+W814-1,0),"")</f>
        <v/>
      </c>
      <c r="AG814" s="36" t="str">
        <f ca="1">IF(X814,OFFSET('Todas paradas'!O$1,R814+W814-1,0),"")</f>
        <v/>
      </c>
      <c r="AH814" s="36" t="str">
        <f ca="1">IF(X814,OFFSET('Todas paradas'!P$1,R814+W814-1,0),"")</f>
        <v/>
      </c>
    </row>
    <row r="815" spans="11:34" x14ac:dyDescent="0.25">
      <c r="K815" s="36">
        <f t="shared" si="216"/>
        <v>813</v>
      </c>
      <c r="L815" s="36">
        <f t="shared" ca="1" si="207"/>
        <v>777</v>
      </c>
      <c r="M815" s="38">
        <f t="shared" ca="1" si="217"/>
        <v>13</v>
      </c>
      <c r="N815" s="38">
        <f t="shared" ca="1" si="218"/>
        <v>37</v>
      </c>
      <c r="O815" s="36">
        <f t="shared" ca="1" si="219"/>
        <v>0</v>
      </c>
      <c r="P815" s="36">
        <f t="shared" ca="1" si="220"/>
        <v>4</v>
      </c>
      <c r="Q815" s="36">
        <f t="shared" ca="1" si="221"/>
        <v>16</v>
      </c>
      <c r="R815" s="36">
        <f t="shared" ca="1" si="208"/>
        <v>26</v>
      </c>
      <c r="S815" s="36">
        <f t="shared" ca="1" si="209"/>
        <v>17</v>
      </c>
      <c r="T815" s="36">
        <f t="shared" ca="1" si="210"/>
        <v>9</v>
      </c>
      <c r="U815" s="36">
        <f t="shared" ca="1" si="222"/>
        <v>9</v>
      </c>
      <c r="V815" s="39"/>
      <c r="W815" s="38">
        <f t="shared" ca="1" si="212"/>
        <v>4</v>
      </c>
      <c r="X815" s="38">
        <f t="shared" ca="1" si="213"/>
        <v>0</v>
      </c>
      <c r="Y815" s="38">
        <f t="shared" ca="1" si="215"/>
        <v>1</v>
      </c>
      <c r="Z815" s="38">
        <f t="shared" ca="1" si="214"/>
        <v>13</v>
      </c>
      <c r="AA815" s="38"/>
      <c r="AB815" s="36" t="str">
        <f t="shared" ca="1" si="211"/>
        <v>Rutas_Habituales_Central</v>
      </c>
      <c r="AC815" t="str">
        <f ca="1">SUBSTITUTE(OFFSET('Todas paradas'!K$1,R815+W815-1,0),"/","_")</f>
        <v>Ruta 3_16</v>
      </c>
      <c r="AD815" t="str">
        <f ca="1">IF(X815,OFFSET('Todas paradas'!L$1,R815+W815-1,0),OFFSET('Todas paradas'!Q$1,R815+W815-1,0))</f>
        <v>Avd. Academia Gral.. Militar (frente nº 56)</v>
      </c>
      <c r="AE815" s="36" t="str">
        <f ca="1">IF(X815,OFFSET('Todas paradas'!M$1,R815+W815-1,0),"")</f>
        <v/>
      </c>
      <c r="AF815" s="36" t="str">
        <f ca="1">IF(X815,OFFSET('Todas paradas'!N$1,R815+W815-1,0),"")</f>
        <v/>
      </c>
      <c r="AG815" s="36" t="str">
        <f ca="1">IF(X815,OFFSET('Todas paradas'!O$1,R815+W815-1,0),"")</f>
        <v/>
      </c>
      <c r="AH815" s="36" t="str">
        <f ca="1">IF(X815,OFFSET('Todas paradas'!P$1,R815+W815-1,0),"")</f>
        <v/>
      </c>
    </row>
    <row r="816" spans="11:34" x14ac:dyDescent="0.25">
      <c r="K816" s="36">
        <f t="shared" si="216"/>
        <v>814</v>
      </c>
      <c r="L816" s="36">
        <f t="shared" ca="1" si="207"/>
        <v>778</v>
      </c>
      <c r="M816" s="38">
        <f t="shared" ca="1" si="217"/>
        <v>14</v>
      </c>
      <c r="N816" s="38">
        <f t="shared" ca="1" si="218"/>
        <v>37</v>
      </c>
      <c r="O816" s="36">
        <f t="shared" ca="1" si="219"/>
        <v>0</v>
      </c>
      <c r="P816" s="36">
        <f t="shared" ca="1" si="220"/>
        <v>4</v>
      </c>
      <c r="Q816" s="36">
        <f t="shared" ca="1" si="221"/>
        <v>16</v>
      </c>
      <c r="R816" s="36">
        <f t="shared" ca="1" si="208"/>
        <v>26</v>
      </c>
      <c r="S816" s="36">
        <f t="shared" ca="1" si="209"/>
        <v>17</v>
      </c>
      <c r="T816" s="36">
        <f t="shared" ca="1" si="210"/>
        <v>9</v>
      </c>
      <c r="U816" s="36">
        <f t="shared" ca="1" si="222"/>
        <v>9</v>
      </c>
      <c r="V816" s="39"/>
      <c r="W816" s="38">
        <f t="shared" ca="1" si="212"/>
        <v>5</v>
      </c>
      <c r="X816" s="38">
        <f t="shared" ca="1" si="213"/>
        <v>0</v>
      </c>
      <c r="Y816" s="38">
        <f t="shared" ca="1" si="215"/>
        <v>1</v>
      </c>
      <c r="Z816" s="38">
        <f t="shared" ca="1" si="214"/>
        <v>14</v>
      </c>
      <c r="AA816" s="38"/>
      <c r="AB816" s="36" t="str">
        <f t="shared" ca="1" si="211"/>
        <v>Rutas_Habituales_Central</v>
      </c>
      <c r="AC816" t="str">
        <f ca="1">SUBSTITUTE(OFFSET('Todas paradas'!K$1,R816+W816-1,0),"/","_")</f>
        <v>Ruta 3_16</v>
      </c>
      <c r="AD816" t="str">
        <f ca="1">IF(X816,OFFSET('Todas paradas'!L$1,R816+W816-1,0),OFFSET('Todas paradas'!Q$1,R816+W816-1,0))</f>
        <v>San Juan de la Peña, (frente nº 192 - Pd. Bus)</v>
      </c>
      <c r="AE816" s="36" t="str">
        <f ca="1">IF(X816,OFFSET('Todas paradas'!M$1,R816+W816-1,0),"")</f>
        <v/>
      </c>
      <c r="AF816" s="36" t="str">
        <f ca="1">IF(X816,OFFSET('Todas paradas'!N$1,R816+W816-1,0),"")</f>
        <v/>
      </c>
      <c r="AG816" s="36" t="str">
        <f ca="1">IF(X816,OFFSET('Todas paradas'!O$1,R816+W816-1,0),"")</f>
        <v/>
      </c>
      <c r="AH816" s="36" t="str">
        <f ca="1">IF(X816,OFFSET('Todas paradas'!P$1,R816+W816-1,0),"")</f>
        <v/>
      </c>
    </row>
    <row r="817" spans="11:34" x14ac:dyDescent="0.25">
      <c r="K817" s="36">
        <f t="shared" si="216"/>
        <v>815</v>
      </c>
      <c r="L817" s="36">
        <f t="shared" ca="1" si="207"/>
        <v>779</v>
      </c>
      <c r="M817" s="38">
        <f t="shared" ca="1" si="217"/>
        <v>15</v>
      </c>
      <c r="N817" s="38">
        <f t="shared" ca="1" si="218"/>
        <v>37</v>
      </c>
      <c r="O817" s="36">
        <f t="shared" ca="1" si="219"/>
        <v>0</v>
      </c>
      <c r="P817" s="36">
        <f t="shared" ca="1" si="220"/>
        <v>4</v>
      </c>
      <c r="Q817" s="36">
        <f t="shared" ca="1" si="221"/>
        <v>16</v>
      </c>
      <c r="R817" s="36">
        <f t="shared" ca="1" si="208"/>
        <v>26</v>
      </c>
      <c r="S817" s="36">
        <f t="shared" ca="1" si="209"/>
        <v>17</v>
      </c>
      <c r="T817" s="36">
        <f t="shared" ca="1" si="210"/>
        <v>9</v>
      </c>
      <c r="U817" s="36">
        <f t="shared" ca="1" si="222"/>
        <v>9</v>
      </c>
      <c r="V817" s="39"/>
      <c r="W817" s="38">
        <f t="shared" ca="1" si="212"/>
        <v>6</v>
      </c>
      <c r="X817" s="38">
        <f t="shared" ca="1" si="213"/>
        <v>0</v>
      </c>
      <c r="Y817" s="38">
        <f t="shared" ca="1" si="215"/>
        <v>1</v>
      </c>
      <c r="Z817" s="38">
        <f t="shared" ca="1" si="214"/>
        <v>15</v>
      </c>
      <c r="AA817" s="38"/>
      <c r="AB817" s="36" t="str">
        <f t="shared" ca="1" si="211"/>
        <v>Rutas_Habituales_Central</v>
      </c>
      <c r="AC817" t="str">
        <f ca="1">SUBSTITUTE(OFFSET('Todas paradas'!K$1,R817+W817-1,0),"/","_")</f>
        <v>Ruta 3_16</v>
      </c>
      <c r="AD817" t="str">
        <f ca="1">IF(X817,OFFSET('Todas paradas'!L$1,R817+W817-1,0),OFFSET('Todas paradas'!Q$1,R817+W817-1,0))</f>
        <v>San Juan de la Peña (frente José Luis Lacruz)</v>
      </c>
      <c r="AE817" s="36" t="str">
        <f ca="1">IF(X817,OFFSET('Todas paradas'!M$1,R817+W817-1,0),"")</f>
        <v/>
      </c>
      <c r="AF817" s="36" t="str">
        <f ca="1">IF(X817,OFFSET('Todas paradas'!N$1,R817+W817-1,0),"")</f>
        <v/>
      </c>
      <c r="AG817" s="36" t="str">
        <f ca="1">IF(X817,OFFSET('Todas paradas'!O$1,R817+W817-1,0),"")</f>
        <v/>
      </c>
      <c r="AH817" s="36" t="str">
        <f ca="1">IF(X817,OFFSET('Todas paradas'!P$1,R817+W817-1,0),"")</f>
        <v/>
      </c>
    </row>
    <row r="818" spans="11:34" x14ac:dyDescent="0.25">
      <c r="K818" s="36">
        <f t="shared" si="216"/>
        <v>816</v>
      </c>
      <c r="L818" s="36">
        <f t="shared" ca="1" si="207"/>
        <v>780</v>
      </c>
      <c r="M818" s="38">
        <f t="shared" ca="1" si="217"/>
        <v>16</v>
      </c>
      <c r="N818" s="38">
        <f t="shared" ca="1" si="218"/>
        <v>37</v>
      </c>
      <c r="O818" s="36">
        <f t="shared" ca="1" si="219"/>
        <v>0</v>
      </c>
      <c r="P818" s="36">
        <f t="shared" ca="1" si="220"/>
        <v>4</v>
      </c>
      <c r="Q818" s="36">
        <f t="shared" ca="1" si="221"/>
        <v>16</v>
      </c>
      <c r="R818" s="36">
        <f t="shared" ca="1" si="208"/>
        <v>26</v>
      </c>
      <c r="S818" s="36">
        <f t="shared" ca="1" si="209"/>
        <v>17</v>
      </c>
      <c r="T818" s="36">
        <f t="shared" ca="1" si="210"/>
        <v>9</v>
      </c>
      <c r="U818" s="36">
        <f t="shared" ca="1" si="222"/>
        <v>9</v>
      </c>
      <c r="V818" s="39"/>
      <c r="W818" s="38">
        <f t="shared" ca="1" si="212"/>
        <v>7</v>
      </c>
      <c r="X818" s="38">
        <f t="shared" ca="1" si="213"/>
        <v>0</v>
      </c>
      <c r="Y818" s="38">
        <f t="shared" ca="1" si="215"/>
        <v>1</v>
      </c>
      <c r="Z818" s="38">
        <f t="shared" ca="1" si="214"/>
        <v>16</v>
      </c>
      <c r="AA818" s="38"/>
      <c r="AB818" s="36" t="str">
        <f t="shared" ca="1" si="211"/>
        <v>Rutas_Habituales_Central</v>
      </c>
      <c r="AC818" t="str">
        <f ca="1">SUBSTITUTE(OFFSET('Todas paradas'!K$1,R818+W818-1,0),"/","_")</f>
        <v>Ruta 3_16</v>
      </c>
      <c r="AD818" t="str">
        <f ca="1">IF(X818,OFFSET('Todas paradas'!L$1,R818+W818-1,0),OFFSET('Todas paradas'!Q$1,R818+W818-1,0))</f>
        <v>San Juan de la Peña, nº 29 (Pd. Bus)</v>
      </c>
      <c r="AE818" s="36" t="str">
        <f ca="1">IF(X818,OFFSET('Todas paradas'!M$1,R818+W818-1,0),"")</f>
        <v/>
      </c>
      <c r="AF818" s="36" t="str">
        <f ca="1">IF(X818,OFFSET('Todas paradas'!N$1,R818+W818-1,0),"")</f>
        <v/>
      </c>
      <c r="AG818" s="36" t="str">
        <f ca="1">IF(X818,OFFSET('Todas paradas'!O$1,R818+W818-1,0),"")</f>
        <v/>
      </c>
      <c r="AH818" s="36" t="str">
        <f ca="1">IF(X818,OFFSET('Todas paradas'!P$1,R818+W818-1,0),"")</f>
        <v/>
      </c>
    </row>
    <row r="819" spans="11:34" x14ac:dyDescent="0.25">
      <c r="K819" s="36">
        <f t="shared" si="216"/>
        <v>817</v>
      </c>
      <c r="L819" s="36">
        <f t="shared" ca="1" si="207"/>
        <v>781</v>
      </c>
      <c r="M819" s="38">
        <f t="shared" ca="1" si="217"/>
        <v>17</v>
      </c>
      <c r="N819" s="38">
        <f t="shared" ca="1" si="218"/>
        <v>37</v>
      </c>
      <c r="O819" s="36">
        <f t="shared" ca="1" si="219"/>
        <v>1</v>
      </c>
      <c r="P819" s="36">
        <f t="shared" ca="1" si="220"/>
        <v>4</v>
      </c>
      <c r="Q819" s="36">
        <f t="shared" ca="1" si="221"/>
        <v>16</v>
      </c>
      <c r="R819" s="36">
        <f t="shared" ca="1" si="208"/>
        <v>26</v>
      </c>
      <c r="S819" s="36">
        <f t="shared" ca="1" si="209"/>
        <v>17</v>
      </c>
      <c r="T819" s="36">
        <f t="shared" ca="1" si="210"/>
        <v>9</v>
      </c>
      <c r="U819" s="36">
        <f t="shared" ca="1" si="222"/>
        <v>9</v>
      </c>
      <c r="V819" s="39"/>
      <c r="W819" s="38">
        <f t="shared" ca="1" si="212"/>
        <v>8</v>
      </c>
      <c r="X819" s="38">
        <f t="shared" ca="1" si="213"/>
        <v>0</v>
      </c>
      <c r="Y819" s="38">
        <f t="shared" ca="1" si="215"/>
        <v>1</v>
      </c>
      <c r="Z819" s="38">
        <f t="shared" ca="1" si="214"/>
        <v>17</v>
      </c>
      <c r="AA819" s="38"/>
      <c r="AB819" s="36" t="str">
        <f t="shared" ca="1" si="211"/>
        <v>Rutas_Habituales_Central</v>
      </c>
      <c r="AC819" t="str">
        <f ca="1">SUBSTITUTE(OFFSET('Todas paradas'!K$1,R819+W819-1,0),"/","_")</f>
        <v>Ruta 3_16</v>
      </c>
      <c r="AD819" t="str">
        <f ca="1">IF(X819,OFFSET('Todas paradas'!L$1,R819+W819-1,0),OFFSET('Todas paradas'!Q$1,R819+W819-1,0))</f>
        <v>Valle Zuriza, nº 26 (Pd. Bus)</v>
      </c>
      <c r="AE819" s="36" t="str">
        <f ca="1">IF(X819,OFFSET('Todas paradas'!M$1,R819+W819-1,0),"")</f>
        <v/>
      </c>
      <c r="AF819" s="36" t="str">
        <f ca="1">IF(X819,OFFSET('Todas paradas'!N$1,R819+W819-1,0),"")</f>
        <v/>
      </c>
      <c r="AG819" s="36" t="str">
        <f ca="1">IF(X819,OFFSET('Todas paradas'!O$1,R819+W819-1,0),"")</f>
        <v/>
      </c>
      <c r="AH819" s="36" t="str">
        <f ca="1">IF(X819,OFFSET('Todas paradas'!P$1,R819+W819-1,0),"")</f>
        <v/>
      </c>
    </row>
    <row r="820" spans="11:34" x14ac:dyDescent="0.25">
      <c r="K820" s="36">
        <f t="shared" si="216"/>
        <v>818</v>
      </c>
      <c r="L820" s="36">
        <f t="shared" ca="1" si="207"/>
        <v>781</v>
      </c>
      <c r="M820" s="38">
        <f t="shared" ca="1" si="217"/>
        <v>1</v>
      </c>
      <c r="N820" s="38">
        <f t="shared" ca="1" si="218"/>
        <v>38</v>
      </c>
      <c r="O820" s="36">
        <f t="shared" ca="1" si="219"/>
        <v>0</v>
      </c>
      <c r="P820" s="36">
        <f t="shared" ca="1" si="220"/>
        <v>5</v>
      </c>
      <c r="Q820" s="36">
        <f t="shared" ca="1" si="221"/>
        <v>16</v>
      </c>
      <c r="R820" s="36">
        <f t="shared" ca="1" si="208"/>
        <v>35</v>
      </c>
      <c r="S820" s="36">
        <f t="shared" ca="1" si="209"/>
        <v>19</v>
      </c>
      <c r="T820" s="36">
        <f t="shared" ca="1" si="210"/>
        <v>10</v>
      </c>
      <c r="U820" s="36">
        <f t="shared" ca="1" si="222"/>
        <v>8</v>
      </c>
      <c r="V820" s="39"/>
      <c r="W820" s="38">
        <f t="shared" ca="1" si="212"/>
        <v>0</v>
      </c>
      <c r="X820" s="38">
        <f t="shared" ca="1" si="213"/>
        <v>1</v>
      </c>
      <c r="Y820" s="38">
        <f t="shared" ca="1" si="215"/>
        <v>0</v>
      </c>
      <c r="Z820" s="38">
        <f t="shared" ca="1" si="214"/>
        <v>1</v>
      </c>
      <c r="AA820" s="38"/>
      <c r="AB820" s="36" t="str">
        <f t="shared" ca="1" si="211"/>
        <v>Rutas_Habituales_Central</v>
      </c>
      <c r="AC820" t="str">
        <f ca="1">SUBSTITUTE(OFFSET('Todas paradas'!K$1,R820+W820-1,0),"/","_")</f>
        <v>Ruta 4_16</v>
      </c>
      <c r="AD820" t="str">
        <f ca="1">IF(X820,OFFSET('Todas paradas'!L$1,R820+W820-1,0),OFFSET('Todas paradas'!Q$1,R820+W820-1,0))</f>
        <v>Ruta 4/16</v>
      </c>
      <c r="AE820" s="36" t="str">
        <f ca="1">IF(X820,OFFSET('Todas paradas'!M$1,R820+W820-1,0),"")</f>
        <v/>
      </c>
      <c r="AF820" s="36">
        <f ca="1">IF(X820,OFFSET('Todas paradas'!N$1,R820+W820-1,0),"")</f>
        <v>0</v>
      </c>
      <c r="AG820" s="36">
        <f ca="1">IF(X820,OFFSET('Todas paradas'!O$1,R820+W820-1,0),"")</f>
        <v>0</v>
      </c>
      <c r="AH820" s="36">
        <f ca="1">IF(X820,OFFSET('Todas paradas'!P$1,R820+W820-1,0),"")</f>
        <v>0</v>
      </c>
    </row>
    <row r="821" spans="11:34" x14ac:dyDescent="0.25">
      <c r="K821" s="36">
        <f t="shared" si="216"/>
        <v>819</v>
      </c>
      <c r="L821" s="36">
        <f t="shared" ca="1" si="207"/>
        <v>782</v>
      </c>
      <c r="M821" s="38">
        <f t="shared" ca="1" si="217"/>
        <v>2</v>
      </c>
      <c r="N821" s="38">
        <f t="shared" ca="1" si="218"/>
        <v>38</v>
      </c>
      <c r="O821" s="36">
        <f t="shared" ca="1" si="219"/>
        <v>0</v>
      </c>
      <c r="P821" s="36">
        <f t="shared" ca="1" si="220"/>
        <v>5</v>
      </c>
      <c r="Q821" s="36">
        <f t="shared" ca="1" si="221"/>
        <v>16</v>
      </c>
      <c r="R821" s="36">
        <f t="shared" ca="1" si="208"/>
        <v>35</v>
      </c>
      <c r="S821" s="36">
        <f t="shared" ca="1" si="209"/>
        <v>19</v>
      </c>
      <c r="T821" s="36">
        <f t="shared" ca="1" si="210"/>
        <v>10</v>
      </c>
      <c r="U821" s="36">
        <f t="shared" ca="1" si="222"/>
        <v>8</v>
      </c>
      <c r="V821" s="39"/>
      <c r="W821" s="38">
        <f t="shared" ca="1" si="212"/>
        <v>1</v>
      </c>
      <c r="X821" s="38">
        <f t="shared" ca="1" si="213"/>
        <v>1</v>
      </c>
      <c r="Y821" s="38">
        <f t="shared" ca="1" si="215"/>
        <v>0</v>
      </c>
      <c r="Z821" s="38">
        <f t="shared" ca="1" si="214"/>
        <v>2</v>
      </c>
      <c r="AA821" s="38"/>
      <c r="AB821" s="36" t="str">
        <f t="shared" ca="1" si="211"/>
        <v>Rutas_Habituales_Central</v>
      </c>
      <c r="AC821" t="str">
        <f ca="1">SUBSTITUTE(OFFSET('Todas paradas'!K$1,R821+W821-1,0),"/","_")</f>
        <v>Ruta 4_16</v>
      </c>
      <c r="AD821" t="str">
        <f ca="1">IF(X821,OFFSET('Todas paradas'!L$1,R821+W821-1,0),OFFSET('Todas paradas'!Q$1,R821+W821-1,0))</f>
        <v>Salvador Allende, nº 85 ( Pd. Bus)</v>
      </c>
      <c r="AE821" s="36" t="str">
        <f ca="1">IF(X821,OFFSET('Todas paradas'!M$1,R821+W821-1,0),"")</f>
        <v>06:59</v>
      </c>
      <c r="AF821" s="36">
        <f ca="1">IF(X821,OFFSET('Todas paradas'!N$1,R821+W821-1,0),"")</f>
        <v>0</v>
      </c>
      <c r="AG821" s="36">
        <f ca="1">IF(X821,OFFSET('Todas paradas'!O$1,R821+W821-1,0),"")</f>
        <v>0</v>
      </c>
      <c r="AH821" s="36">
        <f ca="1">IF(X821,OFFSET('Todas paradas'!P$1,R821+W821-1,0),"")</f>
        <v>0</v>
      </c>
    </row>
    <row r="822" spans="11:34" x14ac:dyDescent="0.25">
      <c r="K822" s="36">
        <f t="shared" si="216"/>
        <v>820</v>
      </c>
      <c r="L822" s="36">
        <f t="shared" ca="1" si="207"/>
        <v>783</v>
      </c>
      <c r="M822" s="38">
        <f t="shared" ca="1" si="217"/>
        <v>3</v>
      </c>
      <c r="N822" s="38">
        <f t="shared" ca="1" si="218"/>
        <v>38</v>
      </c>
      <c r="O822" s="36">
        <f t="shared" ca="1" si="219"/>
        <v>0</v>
      </c>
      <c r="P822" s="36">
        <f t="shared" ca="1" si="220"/>
        <v>5</v>
      </c>
      <c r="Q822" s="36">
        <f t="shared" ca="1" si="221"/>
        <v>16</v>
      </c>
      <c r="R822" s="36">
        <f t="shared" ca="1" si="208"/>
        <v>35</v>
      </c>
      <c r="S822" s="36">
        <f t="shared" ca="1" si="209"/>
        <v>19</v>
      </c>
      <c r="T822" s="36">
        <f t="shared" ca="1" si="210"/>
        <v>10</v>
      </c>
      <c r="U822" s="36">
        <f t="shared" ca="1" si="222"/>
        <v>8</v>
      </c>
      <c r="V822" s="39"/>
      <c r="W822" s="38">
        <f t="shared" ca="1" si="212"/>
        <v>2</v>
      </c>
      <c r="X822" s="38">
        <f t="shared" ca="1" si="213"/>
        <v>1</v>
      </c>
      <c r="Y822" s="38">
        <f t="shared" ca="1" si="215"/>
        <v>0</v>
      </c>
      <c r="Z822" s="38">
        <f t="shared" ca="1" si="214"/>
        <v>3</v>
      </c>
      <c r="AA822" s="38"/>
      <c r="AB822" s="36" t="str">
        <f t="shared" ca="1" si="211"/>
        <v>Rutas_Habituales_Central</v>
      </c>
      <c r="AC822" t="str">
        <f ca="1">SUBSTITUTE(OFFSET('Todas paradas'!K$1,R822+W822-1,0),"/","_")</f>
        <v>Ruta 4_16</v>
      </c>
      <c r="AD822" t="str">
        <f ca="1">IF(X822,OFFSET('Todas paradas'!L$1,R822+W822-1,0),OFFSET('Todas paradas'!Q$1,R822+W822-1,0))</f>
        <v>Salvador Allende, nº 67 ( Pd. Bus)</v>
      </c>
      <c r="AE822" s="36" t="str">
        <f ca="1">IF(X822,OFFSET('Todas paradas'!M$1,R822+W822-1,0),"")</f>
        <v>07:00</v>
      </c>
      <c r="AF822" s="36">
        <f ca="1">IF(X822,OFFSET('Todas paradas'!N$1,R822+W822-1,0),"")</f>
        <v>0</v>
      </c>
      <c r="AG822" s="36">
        <f ca="1">IF(X822,OFFSET('Todas paradas'!O$1,R822+W822-1,0),"")</f>
        <v>0</v>
      </c>
      <c r="AH822" s="36">
        <f ca="1">IF(X822,OFFSET('Todas paradas'!P$1,R822+W822-1,0),"")</f>
        <v>0</v>
      </c>
    </row>
    <row r="823" spans="11:34" x14ac:dyDescent="0.25">
      <c r="K823" s="36">
        <f t="shared" si="216"/>
        <v>821</v>
      </c>
      <c r="L823" s="36">
        <f t="shared" ca="1" si="207"/>
        <v>784</v>
      </c>
      <c r="M823" s="38">
        <f t="shared" ca="1" si="217"/>
        <v>4</v>
      </c>
      <c r="N823" s="38">
        <f t="shared" ca="1" si="218"/>
        <v>38</v>
      </c>
      <c r="O823" s="36">
        <f t="shared" ca="1" si="219"/>
        <v>0</v>
      </c>
      <c r="P823" s="36">
        <f t="shared" ca="1" si="220"/>
        <v>5</v>
      </c>
      <c r="Q823" s="36">
        <f t="shared" ca="1" si="221"/>
        <v>16</v>
      </c>
      <c r="R823" s="36">
        <f t="shared" ca="1" si="208"/>
        <v>35</v>
      </c>
      <c r="S823" s="36">
        <f t="shared" ca="1" si="209"/>
        <v>19</v>
      </c>
      <c r="T823" s="36">
        <f t="shared" ca="1" si="210"/>
        <v>10</v>
      </c>
      <c r="U823" s="36">
        <f t="shared" ca="1" si="222"/>
        <v>8</v>
      </c>
      <c r="V823" s="39"/>
      <c r="W823" s="38">
        <f t="shared" ca="1" si="212"/>
        <v>3</v>
      </c>
      <c r="X823" s="38">
        <f t="shared" ca="1" si="213"/>
        <v>1</v>
      </c>
      <c r="Y823" s="38">
        <f t="shared" ca="1" si="215"/>
        <v>0</v>
      </c>
      <c r="Z823" s="38">
        <f t="shared" ca="1" si="214"/>
        <v>4</v>
      </c>
      <c r="AA823" s="38"/>
      <c r="AB823" s="36" t="str">
        <f t="shared" ca="1" si="211"/>
        <v>Rutas_Habituales_Central</v>
      </c>
      <c r="AC823" t="str">
        <f ca="1">SUBSTITUTE(OFFSET('Todas paradas'!K$1,R823+W823-1,0),"/","_")</f>
        <v>Ruta 4_16</v>
      </c>
      <c r="AD823" t="str">
        <f ca="1">IF(X823,OFFSET('Todas paradas'!L$1,R823+W823-1,0),OFFSET('Todas paradas'!Q$1,R823+W823-1,0))</f>
        <v>Pablo Picasso (esq. Salvador Allende - Pd. Bus)</v>
      </c>
      <c r="AE823" s="36" t="str">
        <f ca="1">IF(X823,OFFSET('Todas paradas'!M$1,R823+W823-1,0),"")</f>
        <v>07:01</v>
      </c>
      <c r="AF823" s="36">
        <f ca="1">IF(X823,OFFSET('Todas paradas'!N$1,R823+W823-1,0),"")</f>
        <v>0</v>
      </c>
      <c r="AG823" s="36">
        <f ca="1">IF(X823,OFFSET('Todas paradas'!O$1,R823+W823-1,0),"")</f>
        <v>0</v>
      </c>
      <c r="AH823" s="36">
        <f ca="1">IF(X823,OFFSET('Todas paradas'!P$1,R823+W823-1,0),"")</f>
        <v>0</v>
      </c>
    </row>
    <row r="824" spans="11:34" x14ac:dyDescent="0.25">
      <c r="K824" s="36">
        <f t="shared" si="216"/>
        <v>822</v>
      </c>
      <c r="L824" s="36">
        <f t="shared" ca="1" si="207"/>
        <v>785</v>
      </c>
      <c r="M824" s="38">
        <f t="shared" ca="1" si="217"/>
        <v>5</v>
      </c>
      <c r="N824" s="38">
        <f t="shared" ca="1" si="218"/>
        <v>38</v>
      </c>
      <c r="O824" s="36">
        <f t="shared" ca="1" si="219"/>
        <v>0</v>
      </c>
      <c r="P824" s="36">
        <f t="shared" ca="1" si="220"/>
        <v>5</v>
      </c>
      <c r="Q824" s="36">
        <f t="shared" ca="1" si="221"/>
        <v>16</v>
      </c>
      <c r="R824" s="36">
        <f t="shared" ca="1" si="208"/>
        <v>35</v>
      </c>
      <c r="S824" s="36">
        <f t="shared" ca="1" si="209"/>
        <v>19</v>
      </c>
      <c r="T824" s="36">
        <f t="shared" ca="1" si="210"/>
        <v>10</v>
      </c>
      <c r="U824" s="36">
        <f t="shared" ca="1" si="222"/>
        <v>8</v>
      </c>
      <c r="V824" s="39"/>
      <c r="W824" s="38">
        <f t="shared" ca="1" si="212"/>
        <v>4</v>
      </c>
      <c r="X824" s="38">
        <f t="shared" ca="1" si="213"/>
        <v>1</v>
      </c>
      <c r="Y824" s="38">
        <f t="shared" ca="1" si="215"/>
        <v>0</v>
      </c>
      <c r="Z824" s="38">
        <f t="shared" ca="1" si="214"/>
        <v>5</v>
      </c>
      <c r="AA824" s="38"/>
      <c r="AB824" s="36" t="str">
        <f t="shared" ca="1" si="211"/>
        <v>Rutas_Habituales_Central</v>
      </c>
      <c r="AC824" t="str">
        <f ca="1">SUBSTITUTE(OFFSET('Todas paradas'!K$1,R824+W824-1,0),"/","_")</f>
        <v>Ruta 4_16</v>
      </c>
      <c r="AD824" t="str">
        <f ca="1">IF(X824,OFFSET('Todas paradas'!L$1,R824+W824-1,0),OFFSET('Todas paradas'!Q$1,R824+W824-1,0))</f>
        <v>Pablo Picasso, nº 8 ( Pd. Bus)</v>
      </c>
      <c r="AE824" s="36" t="str">
        <f ca="1">IF(X824,OFFSET('Todas paradas'!M$1,R824+W824-1,0),"")</f>
        <v>07:02</v>
      </c>
      <c r="AF824" s="36">
        <f ca="1">IF(X824,OFFSET('Todas paradas'!N$1,R824+W824-1,0),"")</f>
        <v>0</v>
      </c>
      <c r="AG824" s="36">
        <f ca="1">IF(X824,OFFSET('Todas paradas'!O$1,R824+W824-1,0),"")</f>
        <v>0</v>
      </c>
      <c r="AH824" s="36">
        <f ca="1">IF(X824,OFFSET('Todas paradas'!P$1,R824+W824-1,0),"")</f>
        <v>0</v>
      </c>
    </row>
    <row r="825" spans="11:34" x14ac:dyDescent="0.25">
      <c r="K825" s="36">
        <f t="shared" si="216"/>
        <v>823</v>
      </c>
      <c r="L825" s="36">
        <f t="shared" ca="1" si="207"/>
        <v>786</v>
      </c>
      <c r="M825" s="38">
        <f t="shared" ca="1" si="217"/>
        <v>6</v>
      </c>
      <c r="N825" s="38">
        <f t="shared" ca="1" si="218"/>
        <v>38</v>
      </c>
      <c r="O825" s="36">
        <f t="shared" ca="1" si="219"/>
        <v>0</v>
      </c>
      <c r="P825" s="36">
        <f t="shared" ca="1" si="220"/>
        <v>5</v>
      </c>
      <c r="Q825" s="36">
        <f t="shared" ca="1" si="221"/>
        <v>16</v>
      </c>
      <c r="R825" s="36">
        <f t="shared" ca="1" si="208"/>
        <v>35</v>
      </c>
      <c r="S825" s="36">
        <f t="shared" ca="1" si="209"/>
        <v>19</v>
      </c>
      <c r="T825" s="36">
        <f t="shared" ca="1" si="210"/>
        <v>10</v>
      </c>
      <c r="U825" s="36">
        <f t="shared" ca="1" si="222"/>
        <v>8</v>
      </c>
      <c r="V825" s="39"/>
      <c r="W825" s="38">
        <f t="shared" ca="1" si="212"/>
        <v>5</v>
      </c>
      <c r="X825" s="38">
        <f t="shared" ca="1" si="213"/>
        <v>1</v>
      </c>
      <c r="Y825" s="38">
        <f t="shared" ca="1" si="215"/>
        <v>0</v>
      </c>
      <c r="Z825" s="38">
        <f t="shared" ca="1" si="214"/>
        <v>6</v>
      </c>
      <c r="AA825" s="38"/>
      <c r="AB825" s="36" t="str">
        <f t="shared" ca="1" si="211"/>
        <v>Rutas_Habituales_Central</v>
      </c>
      <c r="AC825" t="str">
        <f ca="1">SUBSTITUTE(OFFSET('Todas paradas'!K$1,R825+W825-1,0),"/","_")</f>
        <v>Ruta 4_16</v>
      </c>
      <c r="AD825" t="str">
        <f ca="1">IF(X825,OFFSET('Todas paradas'!L$1,R825+W825-1,0),OFFSET('Todas paradas'!Q$1,R825+W825-1,0))</f>
        <v>Pablo Picasso (esq. María Zambrano - Pd. Bus</v>
      </c>
      <c r="AE825" s="36" t="str">
        <f ca="1">IF(X825,OFFSET('Todas paradas'!M$1,R825+W825-1,0),"")</f>
        <v>07:03</v>
      </c>
      <c r="AF825" s="36">
        <f ca="1">IF(X825,OFFSET('Todas paradas'!N$1,R825+W825-1,0),"")</f>
        <v>0</v>
      </c>
      <c r="AG825" s="36">
        <f ca="1">IF(X825,OFFSET('Todas paradas'!O$1,R825+W825-1,0),"")</f>
        <v>0</v>
      </c>
      <c r="AH825" s="36">
        <f ca="1">IF(X825,OFFSET('Todas paradas'!P$1,R825+W825-1,0),"")</f>
        <v>0</v>
      </c>
    </row>
    <row r="826" spans="11:34" x14ac:dyDescent="0.25">
      <c r="K826" s="36">
        <f t="shared" si="216"/>
        <v>824</v>
      </c>
      <c r="L826" s="36">
        <f t="shared" ca="1" si="207"/>
        <v>787</v>
      </c>
      <c r="M826" s="38">
        <f t="shared" ca="1" si="217"/>
        <v>7</v>
      </c>
      <c r="N826" s="38">
        <f t="shared" ca="1" si="218"/>
        <v>38</v>
      </c>
      <c r="O826" s="36">
        <f t="shared" ca="1" si="219"/>
        <v>0</v>
      </c>
      <c r="P826" s="36">
        <f t="shared" ca="1" si="220"/>
        <v>5</v>
      </c>
      <c r="Q826" s="36">
        <f t="shared" ca="1" si="221"/>
        <v>16</v>
      </c>
      <c r="R826" s="36">
        <f t="shared" ca="1" si="208"/>
        <v>35</v>
      </c>
      <c r="S826" s="36">
        <f t="shared" ca="1" si="209"/>
        <v>19</v>
      </c>
      <c r="T826" s="36">
        <f t="shared" ca="1" si="210"/>
        <v>10</v>
      </c>
      <c r="U826" s="36">
        <f t="shared" ca="1" si="222"/>
        <v>8</v>
      </c>
      <c r="V826" s="39"/>
      <c r="W826" s="38">
        <f t="shared" ca="1" si="212"/>
        <v>6</v>
      </c>
      <c r="X826" s="38">
        <f t="shared" ca="1" si="213"/>
        <v>1</v>
      </c>
      <c r="Y826" s="38">
        <f t="shared" ca="1" si="215"/>
        <v>0</v>
      </c>
      <c r="Z826" s="38">
        <f t="shared" ca="1" si="214"/>
        <v>7</v>
      </c>
      <c r="AA826" s="38"/>
      <c r="AB826" s="36" t="str">
        <f t="shared" ca="1" si="211"/>
        <v>Rutas_Habituales_Central</v>
      </c>
      <c r="AC826" t="str">
        <f ca="1">SUBSTITUTE(OFFSET('Todas paradas'!K$1,R826+W826-1,0),"/","_")</f>
        <v>Ruta 4_16</v>
      </c>
      <c r="AD826" t="str">
        <f ca="1">IF(X826,OFFSET('Todas paradas'!L$1,R826+W826-1,0),OFFSET('Todas paradas'!Q$1,R826+W826-1,0))</f>
        <v>María Zambrano (esq. Pablo Iglesias - Pd. Bus)</v>
      </c>
      <c r="AE826" s="36" t="str">
        <f ca="1">IF(X826,OFFSET('Todas paradas'!M$1,R826+W826-1,0),"")</f>
        <v>07:05</v>
      </c>
      <c r="AF826" s="36">
        <f ca="1">IF(X826,OFFSET('Todas paradas'!N$1,R826+W826-1,0),"")</f>
        <v>0</v>
      </c>
      <c r="AG826" s="36">
        <f ca="1">IF(X826,OFFSET('Todas paradas'!O$1,R826+W826-1,0),"")</f>
        <v>0</v>
      </c>
      <c r="AH826" s="36">
        <f ca="1">IF(X826,OFFSET('Todas paradas'!P$1,R826+W826-1,0),"")</f>
        <v>0</v>
      </c>
    </row>
    <row r="827" spans="11:34" x14ac:dyDescent="0.25">
      <c r="K827" s="36">
        <f t="shared" si="216"/>
        <v>825</v>
      </c>
      <c r="L827" s="36">
        <f t="shared" ca="1" si="207"/>
        <v>788</v>
      </c>
      <c r="M827" s="38">
        <f t="shared" ca="1" si="217"/>
        <v>8</v>
      </c>
      <c r="N827" s="38">
        <f t="shared" ca="1" si="218"/>
        <v>38</v>
      </c>
      <c r="O827" s="36">
        <f t="shared" ca="1" si="219"/>
        <v>0</v>
      </c>
      <c r="P827" s="36">
        <f t="shared" ca="1" si="220"/>
        <v>5</v>
      </c>
      <c r="Q827" s="36">
        <f t="shared" ca="1" si="221"/>
        <v>16</v>
      </c>
      <c r="R827" s="36">
        <f t="shared" ca="1" si="208"/>
        <v>35</v>
      </c>
      <c r="S827" s="36">
        <f t="shared" ca="1" si="209"/>
        <v>19</v>
      </c>
      <c r="T827" s="36">
        <f t="shared" ca="1" si="210"/>
        <v>10</v>
      </c>
      <c r="U827" s="36">
        <f t="shared" ca="1" si="222"/>
        <v>8</v>
      </c>
      <c r="V827" s="39"/>
      <c r="W827" s="38">
        <f t="shared" ca="1" si="212"/>
        <v>7</v>
      </c>
      <c r="X827" s="38">
        <f t="shared" ca="1" si="213"/>
        <v>1</v>
      </c>
      <c r="Y827" s="38">
        <f t="shared" ca="1" si="215"/>
        <v>0</v>
      </c>
      <c r="Z827" s="38">
        <f t="shared" ca="1" si="214"/>
        <v>8</v>
      </c>
      <c r="AA827" s="38"/>
      <c r="AB827" s="36" t="str">
        <f t="shared" ca="1" si="211"/>
        <v>Rutas_Habituales_Central</v>
      </c>
      <c r="AC827" t="str">
        <f ca="1">SUBSTITUTE(OFFSET('Todas paradas'!K$1,R827+W827-1,0),"/","_")</f>
        <v>Ruta 4_16</v>
      </c>
      <c r="AD827" t="str">
        <f ca="1">IF(X827,OFFSET('Todas paradas'!L$1,R827+W827-1,0),OFFSET('Todas paradas'!Q$1,R827+W827-1,0))</f>
        <v>Gómez de Avellaneda (Margarita Xirgú - Pd. Bus)</v>
      </c>
      <c r="AE827" s="36" t="str">
        <f ca="1">IF(X827,OFFSET('Todas paradas'!M$1,R827+W827-1,0),"")</f>
        <v>07:06</v>
      </c>
      <c r="AF827" s="36">
        <f ca="1">IF(X827,OFFSET('Todas paradas'!N$1,R827+W827-1,0),"")</f>
        <v>0</v>
      </c>
      <c r="AG827" s="36">
        <f ca="1">IF(X827,OFFSET('Todas paradas'!O$1,R827+W827-1,0),"")</f>
        <v>0</v>
      </c>
      <c r="AH827" s="36">
        <f ca="1">IF(X827,OFFSET('Todas paradas'!P$1,R827+W827-1,0),"")</f>
        <v>0</v>
      </c>
    </row>
    <row r="828" spans="11:34" x14ac:dyDescent="0.25">
      <c r="K828" s="36">
        <f t="shared" si="216"/>
        <v>826</v>
      </c>
      <c r="L828" s="36">
        <f t="shared" ca="1" si="207"/>
        <v>789</v>
      </c>
      <c r="M828" s="38">
        <f t="shared" ca="1" si="217"/>
        <v>9</v>
      </c>
      <c r="N828" s="38">
        <f t="shared" ca="1" si="218"/>
        <v>38</v>
      </c>
      <c r="O828" s="36">
        <f t="shared" ca="1" si="219"/>
        <v>0</v>
      </c>
      <c r="P828" s="36">
        <f t="shared" ca="1" si="220"/>
        <v>5</v>
      </c>
      <c r="Q828" s="36">
        <f t="shared" ca="1" si="221"/>
        <v>16</v>
      </c>
      <c r="R828" s="36">
        <f t="shared" ca="1" si="208"/>
        <v>35</v>
      </c>
      <c r="S828" s="36">
        <f t="shared" ca="1" si="209"/>
        <v>19</v>
      </c>
      <c r="T828" s="36">
        <f t="shared" ca="1" si="210"/>
        <v>10</v>
      </c>
      <c r="U828" s="36">
        <f t="shared" ca="1" si="222"/>
        <v>8</v>
      </c>
      <c r="V828" s="39"/>
      <c r="W828" s="38">
        <f t="shared" ca="1" si="212"/>
        <v>8</v>
      </c>
      <c r="X828" s="38">
        <f t="shared" ca="1" si="213"/>
        <v>1</v>
      </c>
      <c r="Y828" s="38">
        <f t="shared" ca="1" si="215"/>
        <v>0</v>
      </c>
      <c r="Z828" s="38">
        <f t="shared" ca="1" si="214"/>
        <v>9</v>
      </c>
      <c r="AA828" s="38"/>
      <c r="AB828" s="36" t="str">
        <f t="shared" ca="1" si="211"/>
        <v>Rutas_Habituales_Central</v>
      </c>
      <c r="AC828" t="str">
        <f ca="1">SUBSTITUTE(OFFSET('Todas paradas'!K$1,R828+W828-1,0),"/","_")</f>
        <v>Ruta 4_16</v>
      </c>
      <c r="AD828" t="str">
        <f ca="1">IF(X828,OFFSET('Todas paradas'!L$1,R828+W828-1,0),OFFSET('Todas paradas'!Q$1,R828+W828-1,0))</f>
        <v>Luis Legaz, nº 24 (Edf. La Dehesa)</v>
      </c>
      <c r="AE828" s="36" t="str">
        <f ca="1">IF(X828,OFFSET('Todas paradas'!M$1,R828+W828-1,0),"")</f>
        <v>07:07</v>
      </c>
      <c r="AF828" s="36">
        <f ca="1">IF(X828,OFFSET('Todas paradas'!N$1,R828+W828-1,0),"")</f>
        <v>0</v>
      </c>
      <c r="AG828" s="36">
        <f ca="1">IF(X828,OFFSET('Todas paradas'!O$1,R828+W828-1,0),"")</f>
        <v>0</v>
      </c>
      <c r="AH828" s="36">
        <f ca="1">IF(X828,OFFSET('Todas paradas'!P$1,R828+W828-1,0),"")</f>
        <v>0</v>
      </c>
    </row>
    <row r="829" spans="11:34" x14ac:dyDescent="0.25">
      <c r="K829" s="36">
        <f t="shared" si="216"/>
        <v>827</v>
      </c>
      <c r="L829" s="36">
        <f t="shared" ca="1" si="207"/>
        <v>790</v>
      </c>
      <c r="M829" s="38">
        <f t="shared" ca="1" si="217"/>
        <v>10</v>
      </c>
      <c r="N829" s="38">
        <f t="shared" ca="1" si="218"/>
        <v>38</v>
      </c>
      <c r="O829" s="36">
        <f t="shared" ca="1" si="219"/>
        <v>0</v>
      </c>
      <c r="P829" s="36">
        <f t="shared" ca="1" si="220"/>
        <v>5</v>
      </c>
      <c r="Q829" s="36">
        <f t="shared" ca="1" si="221"/>
        <v>16</v>
      </c>
      <c r="R829" s="36">
        <f t="shared" ca="1" si="208"/>
        <v>35</v>
      </c>
      <c r="S829" s="36">
        <f t="shared" ca="1" si="209"/>
        <v>19</v>
      </c>
      <c r="T829" s="36">
        <f t="shared" ca="1" si="210"/>
        <v>10</v>
      </c>
      <c r="U829" s="36">
        <f t="shared" ca="1" si="222"/>
        <v>8</v>
      </c>
      <c r="V829" s="39"/>
      <c r="W829" s="38">
        <f t="shared" ca="1" si="212"/>
        <v>9</v>
      </c>
      <c r="X829" s="38">
        <f t="shared" ca="1" si="213"/>
        <v>1</v>
      </c>
      <c r="Y829" s="38">
        <f t="shared" ca="1" si="215"/>
        <v>0</v>
      </c>
      <c r="Z829" s="38">
        <f t="shared" ca="1" si="214"/>
        <v>10</v>
      </c>
      <c r="AA829" s="38"/>
      <c r="AB829" s="36" t="str">
        <f t="shared" ca="1" si="211"/>
        <v>Rutas_Habituales_Central</v>
      </c>
      <c r="AC829" t="str">
        <f ca="1">SUBSTITUTE(OFFSET('Todas paradas'!K$1,R829+W829-1,0),"/","_")</f>
        <v>Ruta 4_16</v>
      </c>
      <c r="AD829" t="str">
        <f ca="1">IF(X829,OFFSET('Todas paradas'!L$1,R829+W829-1,0),OFFSET('Todas paradas'!Q$1,R829+W829-1,0))</f>
        <v>Opel Planta en Figueruelas</v>
      </c>
      <c r="AE829" s="36" t="str">
        <f ca="1">IF(X829,OFFSET('Todas paradas'!M$1,R829+W829-1,0),"")</f>
        <v>07:30</v>
      </c>
      <c r="AF829" s="36">
        <f ca="1">IF(X829,OFFSET('Todas paradas'!N$1,R829+W829-1,0),"")</f>
        <v>0</v>
      </c>
      <c r="AG829" s="36">
        <f ca="1">IF(X829,OFFSET('Todas paradas'!O$1,R829+W829-1,0),"")</f>
        <v>0</v>
      </c>
      <c r="AH829" s="36">
        <f ca="1">IF(X829,OFFSET('Todas paradas'!P$1,R829+W829-1,0),"")</f>
        <v>0</v>
      </c>
    </row>
    <row r="830" spans="11:34" x14ac:dyDescent="0.25">
      <c r="K830" s="36">
        <f t="shared" si="216"/>
        <v>828</v>
      </c>
      <c r="L830" s="36">
        <f t="shared" ca="1" si="207"/>
        <v>791</v>
      </c>
      <c r="M830" s="38">
        <f t="shared" ca="1" si="217"/>
        <v>11</v>
      </c>
      <c r="N830" s="38">
        <f t="shared" ca="1" si="218"/>
        <v>38</v>
      </c>
      <c r="O830" s="36">
        <f t="shared" ca="1" si="219"/>
        <v>0</v>
      </c>
      <c r="P830" s="36">
        <f t="shared" ca="1" si="220"/>
        <v>5</v>
      </c>
      <c r="Q830" s="36">
        <f t="shared" ca="1" si="221"/>
        <v>16</v>
      </c>
      <c r="R830" s="36">
        <f t="shared" ca="1" si="208"/>
        <v>35</v>
      </c>
      <c r="S830" s="36">
        <f t="shared" ca="1" si="209"/>
        <v>19</v>
      </c>
      <c r="T830" s="36">
        <f t="shared" ca="1" si="210"/>
        <v>10</v>
      </c>
      <c r="U830" s="36">
        <f t="shared" ca="1" si="222"/>
        <v>8</v>
      </c>
      <c r="V830" s="39"/>
      <c r="W830" s="38">
        <f t="shared" ca="1" si="212"/>
        <v>1</v>
      </c>
      <c r="X830" s="38">
        <f t="shared" ca="1" si="213"/>
        <v>0</v>
      </c>
      <c r="Y830" s="38">
        <f t="shared" ca="1" si="215"/>
        <v>1</v>
      </c>
      <c r="Z830" s="38">
        <f t="shared" ca="1" si="214"/>
        <v>11</v>
      </c>
      <c r="AA830" s="38"/>
      <c r="AB830" s="36" t="str">
        <f t="shared" ca="1" si="211"/>
        <v>Rutas_Habituales_Central</v>
      </c>
      <c r="AC830" t="str">
        <f ca="1">SUBSTITUTE(OFFSET('Todas paradas'!K$1,R830+W830-1,0),"/","_")</f>
        <v>Ruta 4_16</v>
      </c>
      <c r="AD830" t="str">
        <f ca="1">IF(X830,OFFSET('Todas paradas'!L$1,R830+W830-1,0),OFFSET('Todas paradas'!Q$1,R830+W830-1,0))</f>
        <v>Opel Planta en Figueruelas</v>
      </c>
      <c r="AE830" s="36" t="str">
        <f ca="1">IF(X830,OFFSET('Todas paradas'!M$1,R830+W830-1,0),"")</f>
        <v/>
      </c>
      <c r="AF830" s="36" t="str">
        <f ca="1">IF(X830,OFFSET('Todas paradas'!N$1,R830+W830-1,0),"")</f>
        <v/>
      </c>
      <c r="AG830" s="36" t="str">
        <f ca="1">IF(X830,OFFSET('Todas paradas'!O$1,R830+W830-1,0),"")</f>
        <v/>
      </c>
      <c r="AH830" s="36" t="str">
        <f ca="1">IF(X830,OFFSET('Todas paradas'!P$1,R830+W830-1,0),"")</f>
        <v/>
      </c>
    </row>
    <row r="831" spans="11:34" x14ac:dyDescent="0.25">
      <c r="K831" s="36">
        <f t="shared" si="216"/>
        <v>829</v>
      </c>
      <c r="L831" s="36">
        <f t="shared" ca="1" si="207"/>
        <v>792</v>
      </c>
      <c r="M831" s="38">
        <f t="shared" ca="1" si="217"/>
        <v>12</v>
      </c>
      <c r="N831" s="38">
        <f t="shared" ca="1" si="218"/>
        <v>38</v>
      </c>
      <c r="O831" s="36">
        <f t="shared" ca="1" si="219"/>
        <v>0</v>
      </c>
      <c r="P831" s="36">
        <f t="shared" ca="1" si="220"/>
        <v>5</v>
      </c>
      <c r="Q831" s="36">
        <f t="shared" ca="1" si="221"/>
        <v>16</v>
      </c>
      <c r="R831" s="36">
        <f t="shared" ca="1" si="208"/>
        <v>35</v>
      </c>
      <c r="S831" s="36">
        <f t="shared" ca="1" si="209"/>
        <v>19</v>
      </c>
      <c r="T831" s="36">
        <f t="shared" ca="1" si="210"/>
        <v>10</v>
      </c>
      <c r="U831" s="36">
        <f t="shared" ca="1" si="222"/>
        <v>8</v>
      </c>
      <c r="V831" s="39"/>
      <c r="W831" s="38">
        <f t="shared" ca="1" si="212"/>
        <v>2</v>
      </c>
      <c r="X831" s="38">
        <f t="shared" ca="1" si="213"/>
        <v>0</v>
      </c>
      <c r="Y831" s="38">
        <f t="shared" ca="1" si="215"/>
        <v>1</v>
      </c>
      <c r="Z831" s="38">
        <f t="shared" ca="1" si="214"/>
        <v>12</v>
      </c>
      <c r="AA831" s="38"/>
      <c r="AB831" s="36" t="str">
        <f t="shared" ca="1" si="211"/>
        <v>Rutas_Habituales_Central</v>
      </c>
      <c r="AC831" t="str">
        <f ca="1">SUBSTITUTE(OFFSET('Todas paradas'!K$1,R831+W831-1,0),"/","_")</f>
        <v>Ruta 4_16</v>
      </c>
      <c r="AD831" t="str">
        <f ca="1">IF(X831,OFFSET('Todas paradas'!L$1,R831+W831-1,0),OFFSET('Todas paradas'!Q$1,R831+W831-1,0))</f>
        <v>Pablo Picasso, nº 8 ( Pd. Bus)</v>
      </c>
      <c r="AE831" s="36" t="str">
        <f ca="1">IF(X831,OFFSET('Todas paradas'!M$1,R831+W831-1,0),"")</f>
        <v/>
      </c>
      <c r="AF831" s="36" t="str">
        <f ca="1">IF(X831,OFFSET('Todas paradas'!N$1,R831+W831-1,0),"")</f>
        <v/>
      </c>
      <c r="AG831" s="36" t="str">
        <f ca="1">IF(X831,OFFSET('Todas paradas'!O$1,R831+W831-1,0),"")</f>
        <v/>
      </c>
      <c r="AH831" s="36" t="str">
        <f ca="1">IF(X831,OFFSET('Todas paradas'!P$1,R831+W831-1,0),"")</f>
        <v/>
      </c>
    </row>
    <row r="832" spans="11:34" x14ac:dyDescent="0.25">
      <c r="K832" s="36">
        <f t="shared" si="216"/>
        <v>830</v>
      </c>
      <c r="L832" s="36">
        <f t="shared" ca="1" si="207"/>
        <v>793</v>
      </c>
      <c r="M832" s="38">
        <f t="shared" ca="1" si="217"/>
        <v>13</v>
      </c>
      <c r="N832" s="38">
        <f t="shared" ca="1" si="218"/>
        <v>38</v>
      </c>
      <c r="O832" s="36">
        <f t="shared" ca="1" si="219"/>
        <v>0</v>
      </c>
      <c r="P832" s="36">
        <f t="shared" ca="1" si="220"/>
        <v>5</v>
      </c>
      <c r="Q832" s="36">
        <f t="shared" ca="1" si="221"/>
        <v>16</v>
      </c>
      <c r="R832" s="36">
        <f t="shared" ca="1" si="208"/>
        <v>35</v>
      </c>
      <c r="S832" s="36">
        <f t="shared" ca="1" si="209"/>
        <v>19</v>
      </c>
      <c r="T832" s="36">
        <f t="shared" ca="1" si="210"/>
        <v>10</v>
      </c>
      <c r="U832" s="36">
        <f t="shared" ca="1" si="222"/>
        <v>8</v>
      </c>
      <c r="V832" s="39"/>
      <c r="W832" s="38">
        <f t="shared" ca="1" si="212"/>
        <v>3</v>
      </c>
      <c r="X832" s="38">
        <f t="shared" ca="1" si="213"/>
        <v>0</v>
      </c>
      <c r="Y832" s="38">
        <f t="shared" ca="1" si="215"/>
        <v>1</v>
      </c>
      <c r="Z832" s="38">
        <f t="shared" ca="1" si="214"/>
        <v>13</v>
      </c>
      <c r="AA832" s="38"/>
      <c r="AB832" s="36" t="str">
        <f t="shared" ca="1" si="211"/>
        <v>Rutas_Habituales_Central</v>
      </c>
      <c r="AC832" t="str">
        <f ca="1">SUBSTITUTE(OFFSET('Todas paradas'!K$1,R832+W832-1,0),"/","_")</f>
        <v>Ruta 4_16</v>
      </c>
      <c r="AD832" t="str">
        <f ca="1">IF(X832,OFFSET('Todas paradas'!L$1,R832+W832-1,0),OFFSET('Todas paradas'!Q$1,R832+W832-1,0))</f>
        <v>Pablo Picasso (esq. María Zambrano - Pd. Bus</v>
      </c>
      <c r="AE832" s="36" t="str">
        <f ca="1">IF(X832,OFFSET('Todas paradas'!M$1,R832+W832-1,0),"")</f>
        <v/>
      </c>
      <c r="AF832" s="36" t="str">
        <f ca="1">IF(X832,OFFSET('Todas paradas'!N$1,R832+W832-1,0),"")</f>
        <v/>
      </c>
      <c r="AG832" s="36" t="str">
        <f ca="1">IF(X832,OFFSET('Todas paradas'!O$1,R832+W832-1,0),"")</f>
        <v/>
      </c>
      <c r="AH832" s="36" t="str">
        <f ca="1">IF(X832,OFFSET('Todas paradas'!P$1,R832+W832-1,0),"")</f>
        <v/>
      </c>
    </row>
    <row r="833" spans="11:34" x14ac:dyDescent="0.25">
      <c r="K833" s="36">
        <f t="shared" si="216"/>
        <v>831</v>
      </c>
      <c r="L833" s="36">
        <f t="shared" ca="1" si="207"/>
        <v>794</v>
      </c>
      <c r="M833" s="38">
        <f t="shared" ca="1" si="217"/>
        <v>14</v>
      </c>
      <c r="N833" s="38">
        <f t="shared" ca="1" si="218"/>
        <v>38</v>
      </c>
      <c r="O833" s="36">
        <f t="shared" ca="1" si="219"/>
        <v>0</v>
      </c>
      <c r="P833" s="36">
        <f t="shared" ca="1" si="220"/>
        <v>5</v>
      </c>
      <c r="Q833" s="36">
        <f t="shared" ca="1" si="221"/>
        <v>16</v>
      </c>
      <c r="R833" s="36">
        <f t="shared" ca="1" si="208"/>
        <v>35</v>
      </c>
      <c r="S833" s="36">
        <f t="shared" ca="1" si="209"/>
        <v>19</v>
      </c>
      <c r="T833" s="36">
        <f t="shared" ca="1" si="210"/>
        <v>10</v>
      </c>
      <c r="U833" s="36">
        <f t="shared" ca="1" si="222"/>
        <v>8</v>
      </c>
      <c r="V833" s="39"/>
      <c r="W833" s="38">
        <f t="shared" ca="1" si="212"/>
        <v>4</v>
      </c>
      <c r="X833" s="38">
        <f t="shared" ca="1" si="213"/>
        <v>0</v>
      </c>
      <c r="Y833" s="38">
        <f t="shared" ca="1" si="215"/>
        <v>1</v>
      </c>
      <c r="Z833" s="38">
        <f t="shared" ca="1" si="214"/>
        <v>14</v>
      </c>
      <c r="AA833" s="38"/>
      <c r="AB833" s="36" t="str">
        <f t="shared" ca="1" si="211"/>
        <v>Rutas_Habituales_Central</v>
      </c>
      <c r="AC833" t="str">
        <f ca="1">SUBSTITUTE(OFFSET('Todas paradas'!K$1,R833+W833-1,0),"/","_")</f>
        <v>Ruta 4_16</v>
      </c>
      <c r="AD833" t="str">
        <f ca="1">IF(X833,OFFSET('Todas paradas'!L$1,R833+W833-1,0),OFFSET('Todas paradas'!Q$1,R833+W833-1,0))</f>
        <v>María Zambrano (Pablo Iglesias - Pd. Bus)</v>
      </c>
      <c r="AE833" s="36" t="str">
        <f ca="1">IF(X833,OFFSET('Todas paradas'!M$1,R833+W833-1,0),"")</f>
        <v/>
      </c>
      <c r="AF833" s="36" t="str">
        <f ca="1">IF(X833,OFFSET('Todas paradas'!N$1,R833+W833-1,0),"")</f>
        <v/>
      </c>
      <c r="AG833" s="36" t="str">
        <f ca="1">IF(X833,OFFSET('Todas paradas'!O$1,R833+W833-1,0),"")</f>
        <v/>
      </c>
      <c r="AH833" s="36" t="str">
        <f ca="1">IF(X833,OFFSET('Todas paradas'!P$1,R833+W833-1,0),"")</f>
        <v/>
      </c>
    </row>
    <row r="834" spans="11:34" x14ac:dyDescent="0.25">
      <c r="K834" s="36">
        <f t="shared" si="216"/>
        <v>832</v>
      </c>
      <c r="L834" s="36">
        <f t="shared" ca="1" si="207"/>
        <v>795</v>
      </c>
      <c r="M834" s="38">
        <f t="shared" ca="1" si="217"/>
        <v>15</v>
      </c>
      <c r="N834" s="38">
        <f t="shared" ca="1" si="218"/>
        <v>38</v>
      </c>
      <c r="O834" s="36">
        <f t="shared" ca="1" si="219"/>
        <v>0</v>
      </c>
      <c r="P834" s="36">
        <f t="shared" ca="1" si="220"/>
        <v>5</v>
      </c>
      <c r="Q834" s="36">
        <f t="shared" ca="1" si="221"/>
        <v>16</v>
      </c>
      <c r="R834" s="36">
        <f t="shared" ca="1" si="208"/>
        <v>35</v>
      </c>
      <c r="S834" s="36">
        <f t="shared" ca="1" si="209"/>
        <v>19</v>
      </c>
      <c r="T834" s="36">
        <f t="shared" ca="1" si="210"/>
        <v>10</v>
      </c>
      <c r="U834" s="36">
        <f t="shared" ca="1" si="222"/>
        <v>8</v>
      </c>
      <c r="V834" s="39"/>
      <c r="W834" s="38">
        <f t="shared" ca="1" si="212"/>
        <v>5</v>
      </c>
      <c r="X834" s="38">
        <f t="shared" ca="1" si="213"/>
        <v>0</v>
      </c>
      <c r="Y834" s="38">
        <f t="shared" ca="1" si="215"/>
        <v>1</v>
      </c>
      <c r="Z834" s="38">
        <f t="shared" ca="1" si="214"/>
        <v>15</v>
      </c>
      <c r="AA834" s="38"/>
      <c r="AB834" s="36" t="str">
        <f t="shared" ca="1" si="211"/>
        <v>Rutas_Habituales_Central</v>
      </c>
      <c r="AC834" t="str">
        <f ca="1">SUBSTITUTE(OFFSET('Todas paradas'!K$1,R834+W834-1,0),"/","_")</f>
        <v>Ruta 4_16</v>
      </c>
      <c r="AD834" t="str">
        <f ca="1">IF(X834,OFFSET('Todas paradas'!L$1,R834+W834-1,0),OFFSET('Todas paradas'!Q$1,R834+W834-1,0))</f>
        <v>Gómez de Avellaneda (Margarita Xirgú - Pd. Bus)</v>
      </c>
      <c r="AE834" s="36" t="str">
        <f ca="1">IF(X834,OFFSET('Todas paradas'!M$1,R834+W834-1,0),"")</f>
        <v/>
      </c>
      <c r="AF834" s="36" t="str">
        <f ca="1">IF(X834,OFFSET('Todas paradas'!N$1,R834+W834-1,0),"")</f>
        <v/>
      </c>
      <c r="AG834" s="36" t="str">
        <f ca="1">IF(X834,OFFSET('Todas paradas'!O$1,R834+W834-1,0),"")</f>
        <v/>
      </c>
      <c r="AH834" s="36" t="str">
        <f ca="1">IF(X834,OFFSET('Todas paradas'!P$1,R834+W834-1,0),"")</f>
        <v/>
      </c>
    </row>
    <row r="835" spans="11:34" x14ac:dyDescent="0.25">
      <c r="K835" s="36">
        <f t="shared" si="216"/>
        <v>833</v>
      </c>
      <c r="L835" s="36">
        <f t="shared" ca="1" si="207"/>
        <v>796</v>
      </c>
      <c r="M835" s="38">
        <f t="shared" ca="1" si="217"/>
        <v>16</v>
      </c>
      <c r="N835" s="38">
        <f t="shared" ca="1" si="218"/>
        <v>38</v>
      </c>
      <c r="O835" s="36">
        <f t="shared" ca="1" si="219"/>
        <v>0</v>
      </c>
      <c r="P835" s="36">
        <f t="shared" ca="1" si="220"/>
        <v>5</v>
      </c>
      <c r="Q835" s="36">
        <f t="shared" ca="1" si="221"/>
        <v>16</v>
      </c>
      <c r="R835" s="36">
        <f t="shared" ca="1" si="208"/>
        <v>35</v>
      </c>
      <c r="S835" s="36">
        <f t="shared" ca="1" si="209"/>
        <v>19</v>
      </c>
      <c r="T835" s="36">
        <f t="shared" ca="1" si="210"/>
        <v>10</v>
      </c>
      <c r="U835" s="36">
        <f t="shared" ca="1" si="222"/>
        <v>8</v>
      </c>
      <c r="V835" s="39"/>
      <c r="W835" s="38">
        <f t="shared" ca="1" si="212"/>
        <v>6</v>
      </c>
      <c r="X835" s="38">
        <f t="shared" ca="1" si="213"/>
        <v>0</v>
      </c>
      <c r="Y835" s="38">
        <f t="shared" ca="1" si="215"/>
        <v>1</v>
      </c>
      <c r="Z835" s="38">
        <f t="shared" ca="1" si="214"/>
        <v>16</v>
      </c>
      <c r="AA835" s="38"/>
      <c r="AB835" s="36" t="str">
        <f t="shared" ca="1" si="211"/>
        <v>Rutas_Habituales_Central</v>
      </c>
      <c r="AC835" t="str">
        <f ca="1">SUBSTITUTE(OFFSET('Todas paradas'!K$1,R835+W835-1,0),"/","_")</f>
        <v>Ruta 4_16</v>
      </c>
      <c r="AD835" t="str">
        <f ca="1">IF(X835,OFFSET('Todas paradas'!L$1,R835+W835-1,0),OFFSET('Todas paradas'!Q$1,R835+W835-1,0))</f>
        <v>Pablo Picasso (esq. Salvador Allende - Pd. Bus)</v>
      </c>
      <c r="AE835" s="36" t="str">
        <f ca="1">IF(X835,OFFSET('Todas paradas'!M$1,R835+W835-1,0),"")</f>
        <v/>
      </c>
      <c r="AF835" s="36" t="str">
        <f ca="1">IF(X835,OFFSET('Todas paradas'!N$1,R835+W835-1,0),"")</f>
        <v/>
      </c>
      <c r="AG835" s="36" t="str">
        <f ca="1">IF(X835,OFFSET('Todas paradas'!O$1,R835+W835-1,0),"")</f>
        <v/>
      </c>
      <c r="AH835" s="36" t="str">
        <f ca="1">IF(X835,OFFSET('Todas paradas'!P$1,R835+W835-1,0),"")</f>
        <v/>
      </c>
    </row>
    <row r="836" spans="11:34" x14ac:dyDescent="0.25">
      <c r="K836" s="36">
        <f t="shared" si="216"/>
        <v>834</v>
      </c>
      <c r="L836" s="36">
        <f t="shared" ref="L836:L899" ca="1" si="223">IF(P836&lt;&gt;P835,L835,L835+1)</f>
        <v>797</v>
      </c>
      <c r="M836" s="38">
        <f t="shared" ca="1" si="217"/>
        <v>17</v>
      </c>
      <c r="N836" s="38">
        <f t="shared" ca="1" si="218"/>
        <v>38</v>
      </c>
      <c r="O836" s="36">
        <f t="shared" ca="1" si="219"/>
        <v>0</v>
      </c>
      <c r="P836" s="36">
        <f t="shared" ca="1" si="220"/>
        <v>5</v>
      </c>
      <c r="Q836" s="36">
        <f t="shared" ca="1" si="221"/>
        <v>16</v>
      </c>
      <c r="R836" s="36">
        <f t="shared" ref="R836:R899" ca="1" si="224">OFFSET($E$2,N836,0)</f>
        <v>35</v>
      </c>
      <c r="S836" s="36">
        <f t="shared" ref="S836:S899" ca="1" si="225">OFFSET($F$2,N836,0)</f>
        <v>19</v>
      </c>
      <c r="T836" s="36">
        <f t="shared" ref="T836:T899" ca="1" si="226">OFFSET($G$2,N836,0)</f>
        <v>10</v>
      </c>
      <c r="U836" s="36">
        <f t="shared" ca="1" si="222"/>
        <v>8</v>
      </c>
      <c r="V836" s="39"/>
      <c r="W836" s="38">
        <f t="shared" ca="1" si="212"/>
        <v>7</v>
      </c>
      <c r="X836" s="38">
        <f t="shared" ca="1" si="213"/>
        <v>0</v>
      </c>
      <c r="Y836" s="38">
        <f t="shared" ca="1" si="215"/>
        <v>1</v>
      </c>
      <c r="Z836" s="38">
        <f t="shared" ca="1" si="214"/>
        <v>17</v>
      </c>
      <c r="AA836" s="38"/>
      <c r="AB836" s="36" t="str">
        <f t="shared" ref="AB836:AB899" ca="1" si="227">OFFSET($D$2,N836,0)</f>
        <v>Rutas_Habituales_Central</v>
      </c>
      <c r="AC836" t="str">
        <f ca="1">SUBSTITUTE(OFFSET('Todas paradas'!K$1,R836+W836-1,0),"/","_")</f>
        <v>Ruta 4_16</v>
      </c>
      <c r="AD836" t="str">
        <f ca="1">IF(X836,OFFSET('Todas paradas'!L$1,R836+W836-1,0),OFFSET('Todas paradas'!Q$1,R836+W836-1,0))</f>
        <v>Salvador Allende (frente nº 67 - Pd. Bus)</v>
      </c>
      <c r="AE836" s="36" t="str">
        <f ca="1">IF(X836,OFFSET('Todas paradas'!M$1,R836+W836-1,0),"")</f>
        <v/>
      </c>
      <c r="AF836" s="36" t="str">
        <f ca="1">IF(X836,OFFSET('Todas paradas'!N$1,R836+W836-1,0),"")</f>
        <v/>
      </c>
      <c r="AG836" s="36" t="str">
        <f ca="1">IF(X836,OFFSET('Todas paradas'!O$1,R836+W836-1,0),"")</f>
        <v/>
      </c>
      <c r="AH836" s="36" t="str">
        <f ca="1">IF(X836,OFFSET('Todas paradas'!P$1,R836+W836-1,0),"")</f>
        <v/>
      </c>
    </row>
    <row r="837" spans="11:34" x14ac:dyDescent="0.25">
      <c r="K837" s="36">
        <f t="shared" si="216"/>
        <v>835</v>
      </c>
      <c r="L837" s="36">
        <f t="shared" ca="1" si="223"/>
        <v>798</v>
      </c>
      <c r="M837" s="38">
        <f t="shared" ca="1" si="217"/>
        <v>18</v>
      </c>
      <c r="N837" s="38">
        <f t="shared" ca="1" si="218"/>
        <v>38</v>
      </c>
      <c r="O837" s="36">
        <f t="shared" ca="1" si="219"/>
        <v>0</v>
      </c>
      <c r="P837" s="36">
        <f t="shared" ca="1" si="220"/>
        <v>5</v>
      </c>
      <c r="Q837" s="36">
        <f t="shared" ca="1" si="221"/>
        <v>16</v>
      </c>
      <c r="R837" s="36">
        <f t="shared" ca="1" si="224"/>
        <v>35</v>
      </c>
      <c r="S837" s="36">
        <f t="shared" ca="1" si="225"/>
        <v>19</v>
      </c>
      <c r="T837" s="36">
        <f t="shared" ca="1" si="226"/>
        <v>10</v>
      </c>
      <c r="U837" s="36">
        <f t="shared" ca="1" si="222"/>
        <v>8</v>
      </c>
      <c r="V837" s="39"/>
      <c r="W837" s="38">
        <f t="shared" ca="1" si="212"/>
        <v>8</v>
      </c>
      <c r="X837" s="38">
        <f t="shared" ca="1" si="213"/>
        <v>0</v>
      </c>
      <c r="Y837" s="38">
        <f t="shared" ca="1" si="215"/>
        <v>1</v>
      </c>
      <c r="Z837" s="38">
        <f t="shared" ca="1" si="214"/>
        <v>18</v>
      </c>
      <c r="AA837" s="38"/>
      <c r="AB837" s="36" t="str">
        <f t="shared" ca="1" si="227"/>
        <v>Rutas_Habituales_Central</v>
      </c>
      <c r="AC837" t="str">
        <f ca="1">SUBSTITUTE(OFFSET('Todas paradas'!K$1,R837+W837-1,0),"/","_")</f>
        <v>Ruta 4_16</v>
      </c>
      <c r="AD837" t="str">
        <f ca="1">IF(X837,OFFSET('Todas paradas'!L$1,R837+W837-1,0),OFFSET('Todas paradas'!Q$1,R837+W837-1,0))</f>
        <v>Salvador Allende (frente nº 85 - Pd. Bus)</v>
      </c>
      <c r="AE837" s="36" t="str">
        <f ca="1">IF(X837,OFFSET('Todas paradas'!M$1,R837+W837-1,0),"")</f>
        <v/>
      </c>
      <c r="AF837" s="36" t="str">
        <f ca="1">IF(X837,OFFSET('Todas paradas'!N$1,R837+W837-1,0),"")</f>
        <v/>
      </c>
      <c r="AG837" s="36" t="str">
        <f ca="1">IF(X837,OFFSET('Todas paradas'!O$1,R837+W837-1,0),"")</f>
        <v/>
      </c>
      <c r="AH837" s="36" t="str">
        <f ca="1">IF(X837,OFFSET('Todas paradas'!P$1,R837+W837-1,0),"")</f>
        <v/>
      </c>
    </row>
    <row r="838" spans="11:34" x14ac:dyDescent="0.25">
      <c r="K838" s="36">
        <f t="shared" si="216"/>
        <v>836</v>
      </c>
      <c r="L838" s="36">
        <f t="shared" ca="1" si="223"/>
        <v>799</v>
      </c>
      <c r="M838" s="38">
        <f t="shared" ca="1" si="217"/>
        <v>19</v>
      </c>
      <c r="N838" s="38">
        <f t="shared" ca="1" si="218"/>
        <v>38</v>
      </c>
      <c r="O838" s="36">
        <f t="shared" ca="1" si="219"/>
        <v>1</v>
      </c>
      <c r="P838" s="36">
        <f t="shared" ca="1" si="220"/>
        <v>5</v>
      </c>
      <c r="Q838" s="36">
        <f t="shared" ca="1" si="221"/>
        <v>16</v>
      </c>
      <c r="R838" s="36">
        <f t="shared" ca="1" si="224"/>
        <v>35</v>
      </c>
      <c r="S838" s="36">
        <f t="shared" ca="1" si="225"/>
        <v>19</v>
      </c>
      <c r="T838" s="36">
        <f t="shared" ca="1" si="226"/>
        <v>10</v>
      </c>
      <c r="U838" s="36">
        <f t="shared" ca="1" si="222"/>
        <v>8</v>
      </c>
      <c r="V838" s="39"/>
      <c r="W838" s="38">
        <f t="shared" ca="1" si="212"/>
        <v>9</v>
      </c>
      <c r="X838" s="38">
        <f t="shared" ca="1" si="213"/>
        <v>0</v>
      </c>
      <c r="Y838" s="38">
        <f t="shared" ca="1" si="215"/>
        <v>1</v>
      </c>
      <c r="Z838" s="38">
        <f t="shared" ca="1" si="214"/>
        <v>19</v>
      </c>
      <c r="AA838" s="38"/>
      <c r="AB838" s="36" t="str">
        <f t="shared" ca="1" si="227"/>
        <v>Rutas_Habituales_Central</v>
      </c>
      <c r="AC838" t="str">
        <f ca="1">SUBSTITUTE(OFFSET('Todas paradas'!K$1,R838+W838-1,0),"/","_")</f>
        <v>Ruta 4_16</v>
      </c>
      <c r="AD838" t="str">
        <f ca="1">IF(X838,OFFSET('Todas paradas'!L$1,R838+W838-1,0),OFFSET('Todas paradas'!Q$1,R838+W838-1,0))</f>
        <v>Salvador Allende, nº 85 ( Pd. Bus)</v>
      </c>
      <c r="AE838" s="36" t="str">
        <f ca="1">IF(X838,OFFSET('Todas paradas'!M$1,R838+W838-1,0),"")</f>
        <v/>
      </c>
      <c r="AF838" s="36" t="str">
        <f ca="1">IF(X838,OFFSET('Todas paradas'!N$1,R838+W838-1,0),"")</f>
        <v/>
      </c>
      <c r="AG838" s="36" t="str">
        <f ca="1">IF(X838,OFFSET('Todas paradas'!O$1,R838+W838-1,0),"")</f>
        <v/>
      </c>
      <c r="AH838" s="36" t="str">
        <f ca="1">IF(X838,OFFSET('Todas paradas'!P$1,R838+W838-1,0),"")</f>
        <v/>
      </c>
    </row>
    <row r="839" spans="11:34" x14ac:dyDescent="0.25">
      <c r="K839" s="36">
        <f t="shared" si="216"/>
        <v>837</v>
      </c>
      <c r="L839" s="36">
        <f t="shared" ca="1" si="223"/>
        <v>799</v>
      </c>
      <c r="M839" s="38">
        <f t="shared" ca="1" si="217"/>
        <v>1</v>
      </c>
      <c r="N839" s="38">
        <f t="shared" ca="1" si="218"/>
        <v>39</v>
      </c>
      <c r="O839" s="36">
        <f t="shared" ca="1" si="219"/>
        <v>0</v>
      </c>
      <c r="P839" s="36">
        <f t="shared" ca="1" si="220"/>
        <v>6</v>
      </c>
      <c r="Q839" s="36">
        <f t="shared" ca="1" si="221"/>
        <v>16</v>
      </c>
      <c r="R839" s="36">
        <f t="shared" ca="1" si="224"/>
        <v>45</v>
      </c>
      <c r="S839" s="36">
        <f t="shared" ca="1" si="225"/>
        <v>17</v>
      </c>
      <c r="T839" s="36">
        <f t="shared" ca="1" si="226"/>
        <v>9</v>
      </c>
      <c r="U839" s="36">
        <f t="shared" ca="1" si="222"/>
        <v>8</v>
      </c>
      <c r="V839" s="39"/>
      <c r="W839" s="38">
        <f t="shared" ca="1" si="212"/>
        <v>0</v>
      </c>
      <c r="X839" s="38">
        <f t="shared" ca="1" si="213"/>
        <v>1</v>
      </c>
      <c r="Y839" s="38">
        <f t="shared" ca="1" si="215"/>
        <v>0</v>
      </c>
      <c r="Z839" s="38">
        <f t="shared" ca="1" si="214"/>
        <v>1</v>
      </c>
      <c r="AA839" s="38"/>
      <c r="AB839" s="36" t="str">
        <f t="shared" ca="1" si="227"/>
        <v>Rutas_Habituales_Central</v>
      </c>
      <c r="AC839" t="str">
        <f ca="1">SUBSTITUTE(OFFSET('Todas paradas'!K$1,R839+W839-1,0),"/","_")</f>
        <v>Ruta 5_16</v>
      </c>
      <c r="AD839" t="str">
        <f ca="1">IF(X839,OFFSET('Todas paradas'!L$1,R839+W839-1,0),OFFSET('Todas paradas'!Q$1,R839+W839-1,0))</f>
        <v>Ruta 5/16</v>
      </c>
      <c r="AE839" s="36" t="str">
        <f ca="1">IF(X839,OFFSET('Todas paradas'!M$1,R839+W839-1,0),"")</f>
        <v/>
      </c>
      <c r="AF839" s="36">
        <f ca="1">IF(X839,OFFSET('Todas paradas'!N$1,R839+W839-1,0),"")</f>
        <v>0</v>
      </c>
      <c r="AG839" s="36">
        <f ca="1">IF(X839,OFFSET('Todas paradas'!O$1,R839+W839-1,0),"")</f>
        <v>0</v>
      </c>
      <c r="AH839" s="36">
        <f ca="1">IF(X839,OFFSET('Todas paradas'!P$1,R839+W839-1,0),"")</f>
        <v>0</v>
      </c>
    </row>
    <row r="840" spans="11:34" x14ac:dyDescent="0.25">
      <c r="K840" s="36">
        <f t="shared" si="216"/>
        <v>838</v>
      </c>
      <c r="L840" s="36">
        <f t="shared" ca="1" si="223"/>
        <v>800</v>
      </c>
      <c r="M840" s="38">
        <f t="shared" ca="1" si="217"/>
        <v>2</v>
      </c>
      <c r="N840" s="38">
        <f t="shared" ca="1" si="218"/>
        <v>39</v>
      </c>
      <c r="O840" s="36">
        <f t="shared" ca="1" si="219"/>
        <v>0</v>
      </c>
      <c r="P840" s="36">
        <f t="shared" ca="1" si="220"/>
        <v>6</v>
      </c>
      <c r="Q840" s="36">
        <f t="shared" ca="1" si="221"/>
        <v>16</v>
      </c>
      <c r="R840" s="36">
        <f t="shared" ca="1" si="224"/>
        <v>45</v>
      </c>
      <c r="S840" s="36">
        <f t="shared" ca="1" si="225"/>
        <v>17</v>
      </c>
      <c r="T840" s="36">
        <f t="shared" ca="1" si="226"/>
        <v>9</v>
      </c>
      <c r="U840" s="36">
        <f t="shared" ca="1" si="222"/>
        <v>8</v>
      </c>
      <c r="V840" s="39"/>
      <c r="W840" s="38">
        <f t="shared" ca="1" si="212"/>
        <v>1</v>
      </c>
      <c r="X840" s="38">
        <f t="shared" ca="1" si="213"/>
        <v>1</v>
      </c>
      <c r="Y840" s="38">
        <f t="shared" ca="1" si="215"/>
        <v>0</v>
      </c>
      <c r="Z840" s="38">
        <f t="shared" ca="1" si="214"/>
        <v>2</v>
      </c>
      <c r="AA840" s="38"/>
      <c r="AB840" s="36" t="str">
        <f t="shared" ca="1" si="227"/>
        <v>Rutas_Habituales_Central</v>
      </c>
      <c r="AC840" t="str">
        <f ca="1">SUBSTITUTE(OFFSET('Todas paradas'!K$1,R840+W840-1,0),"/","_")</f>
        <v>Ruta 5_16</v>
      </c>
      <c r="AD840" t="str">
        <f ca="1">IF(X840,OFFSET('Todas paradas'!L$1,R840+W840-1,0),OFFSET('Todas paradas'!Q$1,R840+W840-1,0))</f>
        <v>Pablo Ruiz Picasso (esq. Emilia Pardo Bazán)</v>
      </c>
      <c r="AE840" s="36" t="str">
        <f ca="1">IF(X840,OFFSET('Todas paradas'!M$1,R840+W840-1,0),"")</f>
        <v>07:00</v>
      </c>
      <c r="AF840" s="36">
        <f ca="1">IF(X840,OFFSET('Todas paradas'!N$1,R840+W840-1,0),"")</f>
        <v>0</v>
      </c>
      <c r="AG840" s="36">
        <f ca="1">IF(X840,OFFSET('Todas paradas'!O$1,R840+W840-1,0),"")</f>
        <v>0</v>
      </c>
      <c r="AH840" s="36">
        <f ca="1">IF(X840,OFFSET('Todas paradas'!P$1,R840+W840-1,0),"")</f>
        <v>0</v>
      </c>
    </row>
    <row r="841" spans="11:34" x14ac:dyDescent="0.25">
      <c r="K841" s="36">
        <f t="shared" si="216"/>
        <v>839</v>
      </c>
      <c r="L841" s="36">
        <f t="shared" ca="1" si="223"/>
        <v>801</v>
      </c>
      <c r="M841" s="38">
        <f t="shared" ca="1" si="217"/>
        <v>3</v>
      </c>
      <c r="N841" s="38">
        <f t="shared" ca="1" si="218"/>
        <v>39</v>
      </c>
      <c r="O841" s="36">
        <f t="shared" ca="1" si="219"/>
        <v>0</v>
      </c>
      <c r="P841" s="36">
        <f t="shared" ca="1" si="220"/>
        <v>6</v>
      </c>
      <c r="Q841" s="36">
        <f t="shared" ca="1" si="221"/>
        <v>16</v>
      </c>
      <c r="R841" s="36">
        <f t="shared" ca="1" si="224"/>
        <v>45</v>
      </c>
      <c r="S841" s="36">
        <f t="shared" ca="1" si="225"/>
        <v>17</v>
      </c>
      <c r="T841" s="36">
        <f t="shared" ca="1" si="226"/>
        <v>9</v>
      </c>
      <c r="U841" s="36">
        <f t="shared" ca="1" si="222"/>
        <v>8</v>
      </c>
      <c r="V841" s="39"/>
      <c r="W841" s="38">
        <f t="shared" ca="1" si="212"/>
        <v>2</v>
      </c>
      <c r="X841" s="38">
        <f t="shared" ca="1" si="213"/>
        <v>1</v>
      </c>
      <c r="Y841" s="38">
        <f t="shared" ca="1" si="215"/>
        <v>0</v>
      </c>
      <c r="Z841" s="38">
        <f t="shared" ca="1" si="214"/>
        <v>3</v>
      </c>
      <c r="AA841" s="38"/>
      <c r="AB841" s="36" t="str">
        <f t="shared" ca="1" si="227"/>
        <v>Rutas_Habituales_Central</v>
      </c>
      <c r="AC841" t="str">
        <f ca="1">SUBSTITUTE(OFFSET('Todas paradas'!K$1,R841+W841-1,0),"/","_")</f>
        <v>Ruta 5_16</v>
      </c>
      <c r="AD841" t="str">
        <f ca="1">IF(X841,OFFSET('Todas paradas'!L$1,R841+W841-1,0),OFFSET('Todas paradas'!Q$1,R841+W841-1,0))</f>
        <v>Gómez de Avellaneda (esq. Saiz de Otero - Pd. Bus)</v>
      </c>
      <c r="AE841" s="36" t="str">
        <f ca="1">IF(X841,OFFSET('Todas paradas'!M$1,R841+W841-1,0),"")</f>
        <v>07:01</v>
      </c>
      <c r="AF841" s="36">
        <f ca="1">IF(X841,OFFSET('Todas paradas'!N$1,R841+W841-1,0),"")</f>
        <v>0</v>
      </c>
      <c r="AG841" s="36">
        <f ca="1">IF(X841,OFFSET('Todas paradas'!O$1,R841+W841-1,0),"")</f>
        <v>0</v>
      </c>
      <c r="AH841" s="36">
        <f ca="1">IF(X841,OFFSET('Todas paradas'!P$1,R841+W841-1,0),"")</f>
        <v>0</v>
      </c>
    </row>
    <row r="842" spans="11:34" x14ac:dyDescent="0.25">
      <c r="K842" s="36">
        <f t="shared" si="216"/>
        <v>840</v>
      </c>
      <c r="L842" s="36">
        <f t="shared" ca="1" si="223"/>
        <v>802</v>
      </c>
      <c r="M842" s="38">
        <f t="shared" ca="1" si="217"/>
        <v>4</v>
      </c>
      <c r="N842" s="38">
        <f t="shared" ca="1" si="218"/>
        <v>39</v>
      </c>
      <c r="O842" s="36">
        <f t="shared" ca="1" si="219"/>
        <v>0</v>
      </c>
      <c r="P842" s="36">
        <f t="shared" ca="1" si="220"/>
        <v>6</v>
      </c>
      <c r="Q842" s="36">
        <f t="shared" ca="1" si="221"/>
        <v>16</v>
      </c>
      <c r="R842" s="36">
        <f t="shared" ca="1" si="224"/>
        <v>45</v>
      </c>
      <c r="S842" s="36">
        <f t="shared" ca="1" si="225"/>
        <v>17</v>
      </c>
      <c r="T842" s="36">
        <f t="shared" ca="1" si="226"/>
        <v>9</v>
      </c>
      <c r="U842" s="36">
        <f t="shared" ca="1" si="222"/>
        <v>8</v>
      </c>
      <c r="V842" s="39"/>
      <c r="W842" s="38">
        <f t="shared" ca="1" si="212"/>
        <v>3</v>
      </c>
      <c r="X842" s="38">
        <f t="shared" ca="1" si="213"/>
        <v>1</v>
      </c>
      <c r="Y842" s="38">
        <f t="shared" ca="1" si="215"/>
        <v>0</v>
      </c>
      <c r="Z842" s="38">
        <f t="shared" ca="1" si="214"/>
        <v>4</v>
      </c>
      <c r="AA842" s="38"/>
      <c r="AB842" s="36" t="str">
        <f t="shared" ca="1" si="227"/>
        <v>Rutas_Habituales_Central</v>
      </c>
      <c r="AC842" t="str">
        <f ca="1">SUBSTITUTE(OFFSET('Todas paradas'!K$1,R842+W842-1,0),"/","_")</f>
        <v>Ruta 5_16</v>
      </c>
      <c r="AD842" t="str">
        <f ca="1">IF(X842,OFFSET('Todas paradas'!L$1,R842+W842-1,0),OFFSET('Todas paradas'!Q$1,R842+W842-1,0))</f>
        <v>Gómez de Avellaneda, nº 23 (Pd. Bus)</v>
      </c>
      <c r="AE842" s="36" t="str">
        <f ca="1">IF(X842,OFFSET('Todas paradas'!M$1,R842+W842-1,0),"")</f>
        <v>07:02</v>
      </c>
      <c r="AF842" s="36">
        <f ca="1">IF(X842,OFFSET('Todas paradas'!N$1,R842+W842-1,0),"")</f>
        <v>0</v>
      </c>
      <c r="AG842" s="36">
        <f ca="1">IF(X842,OFFSET('Todas paradas'!O$1,R842+W842-1,0),"")</f>
        <v>0</v>
      </c>
      <c r="AH842" s="36">
        <f ca="1">IF(X842,OFFSET('Todas paradas'!P$1,R842+W842-1,0),"")</f>
        <v>0</v>
      </c>
    </row>
    <row r="843" spans="11:34" x14ac:dyDescent="0.25">
      <c r="K843" s="36">
        <f t="shared" si="216"/>
        <v>841</v>
      </c>
      <c r="L843" s="36">
        <f t="shared" ca="1" si="223"/>
        <v>803</v>
      </c>
      <c r="M843" s="38">
        <f t="shared" ca="1" si="217"/>
        <v>5</v>
      </c>
      <c r="N843" s="38">
        <f t="shared" ca="1" si="218"/>
        <v>39</v>
      </c>
      <c r="O843" s="36">
        <f t="shared" ca="1" si="219"/>
        <v>0</v>
      </c>
      <c r="P843" s="36">
        <f t="shared" ca="1" si="220"/>
        <v>6</v>
      </c>
      <c r="Q843" s="36">
        <f t="shared" ca="1" si="221"/>
        <v>16</v>
      </c>
      <c r="R843" s="36">
        <f t="shared" ca="1" si="224"/>
        <v>45</v>
      </c>
      <c r="S843" s="36">
        <f t="shared" ca="1" si="225"/>
        <v>17</v>
      </c>
      <c r="T843" s="36">
        <f t="shared" ca="1" si="226"/>
        <v>9</v>
      </c>
      <c r="U843" s="36">
        <f t="shared" ca="1" si="222"/>
        <v>8</v>
      </c>
      <c r="V843" s="39"/>
      <c r="W843" s="38">
        <f t="shared" ca="1" si="212"/>
        <v>4</v>
      </c>
      <c r="X843" s="38">
        <f t="shared" ca="1" si="213"/>
        <v>1</v>
      </c>
      <c r="Y843" s="38">
        <f t="shared" ca="1" si="215"/>
        <v>0</v>
      </c>
      <c r="Z843" s="38">
        <f t="shared" ca="1" si="214"/>
        <v>5</v>
      </c>
      <c r="AA843" s="38"/>
      <c r="AB843" s="36" t="str">
        <f t="shared" ca="1" si="227"/>
        <v>Rutas_Habituales_Central</v>
      </c>
      <c r="AC843" t="str">
        <f ca="1">SUBSTITUTE(OFFSET('Todas paradas'!K$1,R843+W843-1,0),"/","_")</f>
        <v>Ruta 5_16</v>
      </c>
      <c r="AD843" t="str">
        <f ca="1">IF(X843,OFFSET('Todas paradas'!L$1,R843+W843-1,0),OFFSET('Todas paradas'!Q$1,R843+W843-1,0))</f>
        <v>Cambio sentido M. Zambrano/G. Avellaneda (paso cebra)</v>
      </c>
      <c r="AE843" s="36" t="str">
        <f ca="1">IF(X843,OFFSET('Todas paradas'!M$1,R843+W843-1,0),"")</f>
        <v>07:03</v>
      </c>
      <c r="AF843" s="36">
        <f ca="1">IF(X843,OFFSET('Todas paradas'!N$1,R843+W843-1,0),"")</f>
        <v>0</v>
      </c>
      <c r="AG843" s="36">
        <f ca="1">IF(X843,OFFSET('Todas paradas'!O$1,R843+W843-1,0),"")</f>
        <v>0</v>
      </c>
      <c r="AH843" s="36">
        <f ca="1">IF(X843,OFFSET('Todas paradas'!P$1,R843+W843-1,0),"")</f>
        <v>0</v>
      </c>
    </row>
    <row r="844" spans="11:34" x14ac:dyDescent="0.25">
      <c r="K844" s="36">
        <f t="shared" si="216"/>
        <v>842</v>
      </c>
      <c r="L844" s="36">
        <f t="shared" ca="1" si="223"/>
        <v>804</v>
      </c>
      <c r="M844" s="38">
        <f t="shared" ca="1" si="217"/>
        <v>6</v>
      </c>
      <c r="N844" s="38">
        <f t="shared" ca="1" si="218"/>
        <v>39</v>
      </c>
      <c r="O844" s="36">
        <f t="shared" ca="1" si="219"/>
        <v>0</v>
      </c>
      <c r="P844" s="36">
        <f t="shared" ca="1" si="220"/>
        <v>6</v>
      </c>
      <c r="Q844" s="36">
        <f t="shared" ca="1" si="221"/>
        <v>16</v>
      </c>
      <c r="R844" s="36">
        <f t="shared" ca="1" si="224"/>
        <v>45</v>
      </c>
      <c r="S844" s="36">
        <f t="shared" ca="1" si="225"/>
        <v>17</v>
      </c>
      <c r="T844" s="36">
        <f t="shared" ca="1" si="226"/>
        <v>9</v>
      </c>
      <c r="U844" s="36">
        <f t="shared" ca="1" si="222"/>
        <v>8</v>
      </c>
      <c r="V844" s="39"/>
      <c r="W844" s="38">
        <f t="shared" ca="1" si="212"/>
        <v>5</v>
      </c>
      <c r="X844" s="38">
        <f t="shared" ca="1" si="213"/>
        <v>1</v>
      </c>
      <c r="Y844" s="38">
        <f t="shared" ca="1" si="215"/>
        <v>0</v>
      </c>
      <c r="Z844" s="38">
        <f t="shared" ca="1" si="214"/>
        <v>6</v>
      </c>
      <c r="AA844" s="38"/>
      <c r="AB844" s="36" t="str">
        <f t="shared" ca="1" si="227"/>
        <v>Rutas_Habituales_Central</v>
      </c>
      <c r="AC844" t="str">
        <f ca="1">SUBSTITUTE(OFFSET('Todas paradas'!K$1,R844+W844-1,0),"/","_")</f>
        <v>Ruta 5_16</v>
      </c>
      <c r="AD844" t="str">
        <f ca="1">IF(X844,OFFSET('Todas paradas'!L$1,R844+W844-1,0),OFFSET('Todas paradas'!Q$1,R844+W844-1,0))</f>
        <v>María Zambrano (León Felipe - Pd. Bus)</v>
      </c>
      <c r="AE844" s="36" t="str">
        <f ca="1">IF(X844,OFFSET('Todas paradas'!M$1,R844+W844-1,0),"")</f>
        <v>07:04</v>
      </c>
      <c r="AF844" s="36">
        <f ca="1">IF(X844,OFFSET('Todas paradas'!N$1,R844+W844-1,0),"")</f>
        <v>0</v>
      </c>
      <c r="AG844" s="36">
        <f ca="1">IF(X844,OFFSET('Todas paradas'!O$1,R844+W844-1,0),"")</f>
        <v>0</v>
      </c>
      <c r="AH844" s="36">
        <f ca="1">IF(X844,OFFSET('Todas paradas'!P$1,R844+W844-1,0),"")</f>
        <v>0</v>
      </c>
    </row>
    <row r="845" spans="11:34" x14ac:dyDescent="0.25">
      <c r="K845" s="36">
        <f t="shared" si="216"/>
        <v>843</v>
      </c>
      <c r="L845" s="36">
        <f t="shared" ca="1" si="223"/>
        <v>805</v>
      </c>
      <c r="M845" s="38">
        <f t="shared" ca="1" si="217"/>
        <v>7</v>
      </c>
      <c r="N845" s="38">
        <f t="shared" ca="1" si="218"/>
        <v>39</v>
      </c>
      <c r="O845" s="36">
        <f t="shared" ca="1" si="219"/>
        <v>0</v>
      </c>
      <c r="P845" s="36">
        <f t="shared" ca="1" si="220"/>
        <v>6</v>
      </c>
      <c r="Q845" s="36">
        <f t="shared" ca="1" si="221"/>
        <v>16</v>
      </c>
      <c r="R845" s="36">
        <f t="shared" ca="1" si="224"/>
        <v>45</v>
      </c>
      <c r="S845" s="36">
        <f t="shared" ca="1" si="225"/>
        <v>17</v>
      </c>
      <c r="T845" s="36">
        <f t="shared" ca="1" si="226"/>
        <v>9</v>
      </c>
      <c r="U845" s="36">
        <f t="shared" ca="1" si="222"/>
        <v>8</v>
      </c>
      <c r="V845" s="39"/>
      <c r="W845" s="38">
        <f t="shared" ca="1" si="212"/>
        <v>6</v>
      </c>
      <c r="X845" s="38">
        <f t="shared" ca="1" si="213"/>
        <v>1</v>
      </c>
      <c r="Y845" s="38">
        <f t="shared" ca="1" si="215"/>
        <v>0</v>
      </c>
      <c r="Z845" s="38">
        <f t="shared" ca="1" si="214"/>
        <v>7</v>
      </c>
      <c r="AA845" s="38"/>
      <c r="AB845" s="36" t="str">
        <f t="shared" ca="1" si="227"/>
        <v>Rutas_Habituales_Central</v>
      </c>
      <c r="AC845" t="str">
        <f ca="1">SUBSTITUTE(OFFSET('Todas paradas'!K$1,R845+W845-1,0),"/","_")</f>
        <v>Ruta 5_16</v>
      </c>
      <c r="AD845" t="str">
        <f ca="1">IF(X845,OFFSET('Todas paradas'!L$1,R845+W845-1,0),OFFSET('Todas paradas'!Q$1,R845+W845-1,0))</f>
        <v>María Zambrano (Pablo Neruda - Pd. Bus)</v>
      </c>
      <c r="AE845" s="36" t="str">
        <f ca="1">IF(X845,OFFSET('Todas paradas'!M$1,R845+W845-1,0),"")</f>
        <v>07:05</v>
      </c>
      <c r="AF845" s="36">
        <f ca="1">IF(X845,OFFSET('Todas paradas'!N$1,R845+W845-1,0),"")</f>
        <v>0</v>
      </c>
      <c r="AG845" s="36">
        <f ca="1">IF(X845,OFFSET('Todas paradas'!O$1,R845+W845-1,0),"")</f>
        <v>0</v>
      </c>
      <c r="AH845" s="36">
        <f ca="1">IF(X845,OFFSET('Todas paradas'!P$1,R845+W845-1,0),"")</f>
        <v>0</v>
      </c>
    </row>
    <row r="846" spans="11:34" x14ac:dyDescent="0.25">
      <c r="K846" s="36">
        <f t="shared" si="216"/>
        <v>844</v>
      </c>
      <c r="L846" s="36">
        <f t="shared" ca="1" si="223"/>
        <v>806</v>
      </c>
      <c r="M846" s="38">
        <f t="shared" ca="1" si="217"/>
        <v>8</v>
      </c>
      <c r="N846" s="38">
        <f t="shared" ca="1" si="218"/>
        <v>39</v>
      </c>
      <c r="O846" s="36">
        <f t="shared" ca="1" si="219"/>
        <v>0</v>
      </c>
      <c r="P846" s="36">
        <f t="shared" ca="1" si="220"/>
        <v>6</v>
      </c>
      <c r="Q846" s="36">
        <f t="shared" ca="1" si="221"/>
        <v>16</v>
      </c>
      <c r="R846" s="36">
        <f t="shared" ca="1" si="224"/>
        <v>45</v>
      </c>
      <c r="S846" s="36">
        <f t="shared" ca="1" si="225"/>
        <v>17</v>
      </c>
      <c r="T846" s="36">
        <f t="shared" ca="1" si="226"/>
        <v>9</v>
      </c>
      <c r="U846" s="36">
        <f t="shared" ca="1" si="222"/>
        <v>8</v>
      </c>
      <c r="V846" s="39"/>
      <c r="W846" s="38">
        <f t="shared" ca="1" si="212"/>
        <v>7</v>
      </c>
      <c r="X846" s="38">
        <f t="shared" ca="1" si="213"/>
        <v>1</v>
      </c>
      <c r="Y846" s="38">
        <f t="shared" ca="1" si="215"/>
        <v>0</v>
      </c>
      <c r="Z846" s="38">
        <f t="shared" ca="1" si="214"/>
        <v>8</v>
      </c>
      <c r="AA846" s="38"/>
      <c r="AB846" s="36" t="str">
        <f t="shared" ca="1" si="227"/>
        <v>Rutas_Habituales_Central</v>
      </c>
      <c r="AC846" t="str">
        <f ca="1">SUBSTITUTE(OFFSET('Todas paradas'!K$1,R846+W846-1,0),"/","_")</f>
        <v>Ruta 5_16</v>
      </c>
      <c r="AD846" t="str">
        <f ca="1">IF(X846,OFFSET('Todas paradas'!L$1,R846+W846-1,0),OFFSET('Todas paradas'!Q$1,R846+W846-1,0))</f>
        <v>Opel Planta en Figueruelas</v>
      </c>
      <c r="AE846" s="36" t="str">
        <f ca="1">IF(X846,OFFSET('Todas paradas'!M$1,R846+W846-1,0),"")</f>
        <v>07:30</v>
      </c>
      <c r="AF846" s="36">
        <f ca="1">IF(X846,OFFSET('Todas paradas'!N$1,R846+W846-1,0),"")</f>
        <v>0</v>
      </c>
      <c r="AG846" s="36">
        <f ca="1">IF(X846,OFFSET('Todas paradas'!O$1,R846+W846-1,0),"")</f>
        <v>0</v>
      </c>
      <c r="AH846" s="36">
        <f ca="1">IF(X846,OFFSET('Todas paradas'!P$1,R846+W846-1,0),"")</f>
        <v>0</v>
      </c>
    </row>
    <row r="847" spans="11:34" x14ac:dyDescent="0.25">
      <c r="K847" s="36">
        <f t="shared" si="216"/>
        <v>845</v>
      </c>
      <c r="L847" s="36">
        <f t="shared" ca="1" si="223"/>
        <v>807</v>
      </c>
      <c r="M847" s="38">
        <f t="shared" ca="1" si="217"/>
        <v>9</v>
      </c>
      <c r="N847" s="38">
        <f t="shared" ca="1" si="218"/>
        <v>39</v>
      </c>
      <c r="O847" s="36">
        <f t="shared" ca="1" si="219"/>
        <v>0</v>
      </c>
      <c r="P847" s="36">
        <f t="shared" ca="1" si="220"/>
        <v>6</v>
      </c>
      <c r="Q847" s="36">
        <f t="shared" ca="1" si="221"/>
        <v>16</v>
      </c>
      <c r="R847" s="36">
        <f t="shared" ca="1" si="224"/>
        <v>45</v>
      </c>
      <c r="S847" s="36">
        <f t="shared" ca="1" si="225"/>
        <v>17</v>
      </c>
      <c r="T847" s="36">
        <f t="shared" ca="1" si="226"/>
        <v>9</v>
      </c>
      <c r="U847" s="36">
        <f t="shared" ca="1" si="222"/>
        <v>8</v>
      </c>
      <c r="V847" s="39"/>
      <c r="W847" s="38">
        <f t="shared" ca="1" si="212"/>
        <v>8</v>
      </c>
      <c r="X847" s="38">
        <f t="shared" ca="1" si="213"/>
        <v>1</v>
      </c>
      <c r="Y847" s="38">
        <f t="shared" ca="1" si="215"/>
        <v>0</v>
      </c>
      <c r="Z847" s="38">
        <f t="shared" ca="1" si="214"/>
        <v>9</v>
      </c>
      <c r="AA847" s="38"/>
      <c r="AB847" s="36" t="str">
        <f t="shared" ca="1" si="227"/>
        <v>Rutas_Habituales_Central</v>
      </c>
      <c r="AC847" t="str">
        <f ca="1">SUBSTITUTE(OFFSET('Todas paradas'!K$1,R847+W847-1,0),"/","_")</f>
        <v>Ruta 5_16</v>
      </c>
      <c r="AD847" t="str">
        <f ca="1">IF(X847,OFFSET('Todas paradas'!L$1,R847+W847-1,0),OFFSET('Todas paradas'!Q$1,R847+W847-1,0))</f>
        <v>Pablo Ruiz Picasso (esq. Emilia Pardo Bazán)</v>
      </c>
      <c r="AE847" s="36" t="str">
        <f ca="1">IF(X847,OFFSET('Todas paradas'!M$1,R847+W847-1,0),"")</f>
        <v/>
      </c>
      <c r="AF847" s="36">
        <f ca="1">IF(X847,OFFSET('Todas paradas'!N$1,R847+W847-1,0),"")</f>
        <v>0</v>
      </c>
      <c r="AG847" s="36">
        <f ca="1">IF(X847,OFFSET('Todas paradas'!O$1,R847+W847-1,0),"")</f>
        <v>0</v>
      </c>
      <c r="AH847" s="36">
        <f ca="1">IF(X847,OFFSET('Todas paradas'!P$1,R847+W847-1,0),"")</f>
        <v>0</v>
      </c>
    </row>
    <row r="848" spans="11:34" x14ac:dyDescent="0.25">
      <c r="K848" s="36">
        <f t="shared" si="216"/>
        <v>846</v>
      </c>
      <c r="L848" s="36">
        <f t="shared" ca="1" si="223"/>
        <v>808</v>
      </c>
      <c r="M848" s="38">
        <f t="shared" ca="1" si="217"/>
        <v>10</v>
      </c>
      <c r="N848" s="38">
        <f t="shared" ca="1" si="218"/>
        <v>39</v>
      </c>
      <c r="O848" s="36">
        <f t="shared" ca="1" si="219"/>
        <v>0</v>
      </c>
      <c r="P848" s="36">
        <f t="shared" ca="1" si="220"/>
        <v>6</v>
      </c>
      <c r="Q848" s="36">
        <f t="shared" ca="1" si="221"/>
        <v>16</v>
      </c>
      <c r="R848" s="36">
        <f t="shared" ca="1" si="224"/>
        <v>45</v>
      </c>
      <c r="S848" s="36">
        <f t="shared" ca="1" si="225"/>
        <v>17</v>
      </c>
      <c r="T848" s="36">
        <f t="shared" ca="1" si="226"/>
        <v>9</v>
      </c>
      <c r="U848" s="36">
        <f t="shared" ca="1" si="222"/>
        <v>8</v>
      </c>
      <c r="V848" s="39"/>
      <c r="W848" s="38">
        <f t="shared" ca="1" si="212"/>
        <v>1</v>
      </c>
      <c r="X848" s="38">
        <f t="shared" ca="1" si="213"/>
        <v>0</v>
      </c>
      <c r="Y848" s="38">
        <f t="shared" ca="1" si="215"/>
        <v>1</v>
      </c>
      <c r="Z848" s="38">
        <f t="shared" ca="1" si="214"/>
        <v>10</v>
      </c>
      <c r="AA848" s="38"/>
      <c r="AB848" s="36" t="str">
        <f t="shared" ca="1" si="227"/>
        <v>Rutas_Habituales_Central</v>
      </c>
      <c r="AC848" t="str">
        <f ca="1">SUBSTITUTE(OFFSET('Todas paradas'!K$1,R848+W848-1,0),"/","_")</f>
        <v>Ruta 5_16</v>
      </c>
      <c r="AD848" t="str">
        <f ca="1">IF(X848,OFFSET('Todas paradas'!L$1,R848+W848-1,0),OFFSET('Todas paradas'!Q$1,R848+W848-1,0))</f>
        <v>Opel Planta en Figueruelas</v>
      </c>
      <c r="AE848" s="36" t="str">
        <f ca="1">IF(X848,OFFSET('Todas paradas'!M$1,R848+W848-1,0),"")</f>
        <v/>
      </c>
      <c r="AF848" s="36" t="str">
        <f ca="1">IF(X848,OFFSET('Todas paradas'!N$1,R848+W848-1,0),"")</f>
        <v/>
      </c>
      <c r="AG848" s="36" t="str">
        <f ca="1">IF(X848,OFFSET('Todas paradas'!O$1,R848+W848-1,0),"")</f>
        <v/>
      </c>
      <c r="AH848" s="36" t="str">
        <f ca="1">IF(X848,OFFSET('Todas paradas'!P$1,R848+W848-1,0),"")</f>
        <v/>
      </c>
    </row>
    <row r="849" spans="11:34" x14ac:dyDescent="0.25">
      <c r="K849" s="36">
        <f t="shared" si="216"/>
        <v>847</v>
      </c>
      <c r="L849" s="36">
        <f t="shared" ca="1" si="223"/>
        <v>809</v>
      </c>
      <c r="M849" s="38">
        <f t="shared" ca="1" si="217"/>
        <v>11</v>
      </c>
      <c r="N849" s="38">
        <f t="shared" ca="1" si="218"/>
        <v>39</v>
      </c>
      <c r="O849" s="36">
        <f t="shared" ca="1" si="219"/>
        <v>0</v>
      </c>
      <c r="P849" s="36">
        <f t="shared" ca="1" si="220"/>
        <v>6</v>
      </c>
      <c r="Q849" s="36">
        <f t="shared" ca="1" si="221"/>
        <v>16</v>
      </c>
      <c r="R849" s="36">
        <f t="shared" ca="1" si="224"/>
        <v>45</v>
      </c>
      <c r="S849" s="36">
        <f t="shared" ca="1" si="225"/>
        <v>17</v>
      </c>
      <c r="T849" s="36">
        <f t="shared" ca="1" si="226"/>
        <v>9</v>
      </c>
      <c r="U849" s="36">
        <f t="shared" ca="1" si="222"/>
        <v>8</v>
      </c>
      <c r="V849" s="39"/>
      <c r="W849" s="38">
        <f t="shared" ca="1" si="212"/>
        <v>2</v>
      </c>
      <c r="X849" s="38">
        <f t="shared" ca="1" si="213"/>
        <v>0</v>
      </c>
      <c r="Y849" s="38">
        <f t="shared" ca="1" si="215"/>
        <v>1</v>
      </c>
      <c r="Z849" s="38">
        <f t="shared" ca="1" si="214"/>
        <v>11</v>
      </c>
      <c r="AA849" s="38"/>
      <c r="AB849" s="36" t="str">
        <f t="shared" ca="1" si="227"/>
        <v>Rutas_Habituales_Central</v>
      </c>
      <c r="AC849" t="str">
        <f ca="1">SUBSTITUTE(OFFSET('Todas paradas'!K$1,R849+W849-1,0),"/","_")</f>
        <v>Ruta 5_16</v>
      </c>
      <c r="AD849" t="str">
        <f ca="1">IF(X849,OFFSET('Todas paradas'!L$1,R849+W849-1,0),OFFSET('Todas paradas'!Q$1,R849+W849-1,0))</f>
        <v>Pablo Ruiz Picasso (esq. Emilia Pardo Bazán)</v>
      </c>
      <c r="AE849" s="36" t="str">
        <f ca="1">IF(X849,OFFSET('Todas paradas'!M$1,R849+W849-1,0),"")</f>
        <v/>
      </c>
      <c r="AF849" s="36" t="str">
        <f ca="1">IF(X849,OFFSET('Todas paradas'!N$1,R849+W849-1,0),"")</f>
        <v/>
      </c>
      <c r="AG849" s="36" t="str">
        <f ca="1">IF(X849,OFFSET('Todas paradas'!O$1,R849+W849-1,0),"")</f>
        <v/>
      </c>
      <c r="AH849" s="36" t="str">
        <f ca="1">IF(X849,OFFSET('Todas paradas'!P$1,R849+W849-1,0),"")</f>
        <v/>
      </c>
    </row>
    <row r="850" spans="11:34" x14ac:dyDescent="0.25">
      <c r="K850" s="36">
        <f t="shared" si="216"/>
        <v>848</v>
      </c>
      <c r="L850" s="36">
        <f t="shared" ca="1" si="223"/>
        <v>810</v>
      </c>
      <c r="M850" s="38">
        <f t="shared" ca="1" si="217"/>
        <v>12</v>
      </c>
      <c r="N850" s="38">
        <f t="shared" ca="1" si="218"/>
        <v>39</v>
      </c>
      <c r="O850" s="36">
        <f t="shared" ca="1" si="219"/>
        <v>0</v>
      </c>
      <c r="P850" s="36">
        <f t="shared" ca="1" si="220"/>
        <v>6</v>
      </c>
      <c r="Q850" s="36">
        <f t="shared" ca="1" si="221"/>
        <v>16</v>
      </c>
      <c r="R850" s="36">
        <f t="shared" ca="1" si="224"/>
        <v>45</v>
      </c>
      <c r="S850" s="36">
        <f t="shared" ca="1" si="225"/>
        <v>17</v>
      </c>
      <c r="T850" s="36">
        <f t="shared" ca="1" si="226"/>
        <v>9</v>
      </c>
      <c r="U850" s="36">
        <f t="shared" ca="1" si="222"/>
        <v>8</v>
      </c>
      <c r="V850" s="39"/>
      <c r="W850" s="38">
        <f t="shared" ca="1" si="212"/>
        <v>3</v>
      </c>
      <c r="X850" s="38">
        <f t="shared" ca="1" si="213"/>
        <v>0</v>
      </c>
      <c r="Y850" s="38">
        <f t="shared" ca="1" si="215"/>
        <v>1</v>
      </c>
      <c r="Z850" s="38">
        <f t="shared" ca="1" si="214"/>
        <v>12</v>
      </c>
      <c r="AA850" s="38"/>
      <c r="AB850" s="36" t="str">
        <f t="shared" ca="1" si="227"/>
        <v>Rutas_Habituales_Central</v>
      </c>
      <c r="AC850" t="str">
        <f ca="1">SUBSTITUTE(OFFSET('Todas paradas'!K$1,R850+W850-1,0),"/","_")</f>
        <v>Ruta 5_16</v>
      </c>
      <c r="AD850" t="str">
        <f ca="1">IF(X850,OFFSET('Todas paradas'!L$1,R850+W850-1,0),OFFSET('Todas paradas'!Q$1,R850+W850-1,0))</f>
        <v>Gómez de Avellaneda (esq. Saiz de Otero - Pd. Bus)</v>
      </c>
      <c r="AE850" s="36" t="str">
        <f ca="1">IF(X850,OFFSET('Todas paradas'!M$1,R850+W850-1,0),"")</f>
        <v/>
      </c>
      <c r="AF850" s="36" t="str">
        <f ca="1">IF(X850,OFFSET('Todas paradas'!N$1,R850+W850-1,0),"")</f>
        <v/>
      </c>
      <c r="AG850" s="36" t="str">
        <f ca="1">IF(X850,OFFSET('Todas paradas'!O$1,R850+W850-1,0),"")</f>
        <v/>
      </c>
      <c r="AH850" s="36" t="str">
        <f ca="1">IF(X850,OFFSET('Todas paradas'!P$1,R850+W850-1,0),"")</f>
        <v/>
      </c>
    </row>
    <row r="851" spans="11:34" x14ac:dyDescent="0.25">
      <c r="K851" s="36">
        <f t="shared" si="216"/>
        <v>849</v>
      </c>
      <c r="L851" s="36">
        <f t="shared" ca="1" si="223"/>
        <v>811</v>
      </c>
      <c r="M851" s="38">
        <f t="shared" ca="1" si="217"/>
        <v>13</v>
      </c>
      <c r="N851" s="38">
        <f t="shared" ca="1" si="218"/>
        <v>39</v>
      </c>
      <c r="O851" s="36">
        <f t="shared" ca="1" si="219"/>
        <v>0</v>
      </c>
      <c r="P851" s="36">
        <f t="shared" ca="1" si="220"/>
        <v>6</v>
      </c>
      <c r="Q851" s="36">
        <f t="shared" ca="1" si="221"/>
        <v>16</v>
      </c>
      <c r="R851" s="36">
        <f t="shared" ca="1" si="224"/>
        <v>45</v>
      </c>
      <c r="S851" s="36">
        <f t="shared" ca="1" si="225"/>
        <v>17</v>
      </c>
      <c r="T851" s="36">
        <f t="shared" ca="1" si="226"/>
        <v>9</v>
      </c>
      <c r="U851" s="36">
        <f t="shared" ca="1" si="222"/>
        <v>8</v>
      </c>
      <c r="V851" s="39"/>
      <c r="W851" s="38">
        <f t="shared" ca="1" si="212"/>
        <v>4</v>
      </c>
      <c r="X851" s="38">
        <f t="shared" ca="1" si="213"/>
        <v>0</v>
      </c>
      <c r="Y851" s="38">
        <f t="shared" ca="1" si="215"/>
        <v>1</v>
      </c>
      <c r="Z851" s="38">
        <f t="shared" ca="1" si="214"/>
        <v>13</v>
      </c>
      <c r="AA851" s="38"/>
      <c r="AB851" s="36" t="str">
        <f t="shared" ca="1" si="227"/>
        <v>Rutas_Habituales_Central</v>
      </c>
      <c r="AC851" t="str">
        <f ca="1">SUBSTITUTE(OFFSET('Todas paradas'!K$1,R851+W851-1,0),"/","_")</f>
        <v>Ruta 5_16</v>
      </c>
      <c r="AD851" t="str">
        <f ca="1">IF(X851,OFFSET('Todas paradas'!L$1,R851+W851-1,0),OFFSET('Todas paradas'!Q$1,R851+W851-1,0))</f>
        <v>Gómez de Avellaneda, nº 23 (Pd. Bus)</v>
      </c>
      <c r="AE851" s="36" t="str">
        <f ca="1">IF(X851,OFFSET('Todas paradas'!M$1,R851+W851-1,0),"")</f>
        <v/>
      </c>
      <c r="AF851" s="36" t="str">
        <f ca="1">IF(X851,OFFSET('Todas paradas'!N$1,R851+W851-1,0),"")</f>
        <v/>
      </c>
      <c r="AG851" s="36" t="str">
        <f ca="1">IF(X851,OFFSET('Todas paradas'!O$1,R851+W851-1,0),"")</f>
        <v/>
      </c>
      <c r="AH851" s="36" t="str">
        <f ca="1">IF(X851,OFFSET('Todas paradas'!P$1,R851+W851-1,0),"")</f>
        <v/>
      </c>
    </row>
    <row r="852" spans="11:34" x14ac:dyDescent="0.25">
      <c r="K852" s="36">
        <f t="shared" si="216"/>
        <v>850</v>
      </c>
      <c r="L852" s="36">
        <f t="shared" ca="1" si="223"/>
        <v>812</v>
      </c>
      <c r="M852" s="38">
        <f t="shared" ca="1" si="217"/>
        <v>14</v>
      </c>
      <c r="N852" s="38">
        <f t="shared" ca="1" si="218"/>
        <v>39</v>
      </c>
      <c r="O852" s="36">
        <f t="shared" ca="1" si="219"/>
        <v>0</v>
      </c>
      <c r="P852" s="36">
        <f t="shared" ca="1" si="220"/>
        <v>6</v>
      </c>
      <c r="Q852" s="36">
        <f t="shared" ca="1" si="221"/>
        <v>16</v>
      </c>
      <c r="R852" s="36">
        <f t="shared" ca="1" si="224"/>
        <v>45</v>
      </c>
      <c r="S852" s="36">
        <f t="shared" ca="1" si="225"/>
        <v>17</v>
      </c>
      <c r="T852" s="36">
        <f t="shared" ca="1" si="226"/>
        <v>9</v>
      </c>
      <c r="U852" s="36">
        <f t="shared" ca="1" si="222"/>
        <v>8</v>
      </c>
      <c r="V852" s="39"/>
      <c r="W852" s="38">
        <f t="shared" ca="1" si="212"/>
        <v>5</v>
      </c>
      <c r="X852" s="38">
        <f t="shared" ca="1" si="213"/>
        <v>0</v>
      </c>
      <c r="Y852" s="38">
        <f t="shared" ca="1" si="215"/>
        <v>1</v>
      </c>
      <c r="Z852" s="38">
        <f t="shared" ca="1" si="214"/>
        <v>14</v>
      </c>
      <c r="AA852" s="38"/>
      <c r="AB852" s="36" t="str">
        <f t="shared" ca="1" si="227"/>
        <v>Rutas_Habituales_Central</v>
      </c>
      <c r="AC852" t="str">
        <f ca="1">SUBSTITUTE(OFFSET('Todas paradas'!K$1,R852+W852-1,0),"/","_")</f>
        <v>Ruta 5_16</v>
      </c>
      <c r="AD852" t="str">
        <f ca="1">IF(X852,OFFSET('Todas paradas'!L$1,R852+W852-1,0),OFFSET('Todas paradas'!Q$1,R852+W852-1,0))</f>
        <v>Cambio sentido M. Zambrano/G. Avellaneda (paso cebra)</v>
      </c>
      <c r="AE852" s="36" t="str">
        <f ca="1">IF(X852,OFFSET('Todas paradas'!M$1,R852+W852-1,0),"")</f>
        <v/>
      </c>
      <c r="AF852" s="36" t="str">
        <f ca="1">IF(X852,OFFSET('Todas paradas'!N$1,R852+W852-1,0),"")</f>
        <v/>
      </c>
      <c r="AG852" s="36" t="str">
        <f ca="1">IF(X852,OFFSET('Todas paradas'!O$1,R852+W852-1,0),"")</f>
        <v/>
      </c>
      <c r="AH852" s="36" t="str">
        <f ca="1">IF(X852,OFFSET('Todas paradas'!P$1,R852+W852-1,0),"")</f>
        <v/>
      </c>
    </row>
    <row r="853" spans="11:34" x14ac:dyDescent="0.25">
      <c r="K853" s="36">
        <f t="shared" si="216"/>
        <v>851</v>
      </c>
      <c r="L853" s="36">
        <f t="shared" ca="1" si="223"/>
        <v>813</v>
      </c>
      <c r="M853" s="38">
        <f t="shared" ca="1" si="217"/>
        <v>15</v>
      </c>
      <c r="N853" s="38">
        <f t="shared" ca="1" si="218"/>
        <v>39</v>
      </c>
      <c r="O853" s="36">
        <f t="shared" ca="1" si="219"/>
        <v>0</v>
      </c>
      <c r="P853" s="36">
        <f t="shared" ca="1" si="220"/>
        <v>6</v>
      </c>
      <c r="Q853" s="36">
        <f t="shared" ca="1" si="221"/>
        <v>16</v>
      </c>
      <c r="R853" s="36">
        <f t="shared" ca="1" si="224"/>
        <v>45</v>
      </c>
      <c r="S853" s="36">
        <f t="shared" ca="1" si="225"/>
        <v>17</v>
      </c>
      <c r="T853" s="36">
        <f t="shared" ca="1" si="226"/>
        <v>9</v>
      </c>
      <c r="U853" s="36">
        <f t="shared" ca="1" si="222"/>
        <v>8</v>
      </c>
      <c r="V853" s="39"/>
      <c r="W853" s="38">
        <f t="shared" ca="1" si="212"/>
        <v>6</v>
      </c>
      <c r="X853" s="38">
        <f t="shared" ca="1" si="213"/>
        <v>0</v>
      </c>
      <c r="Y853" s="38">
        <f t="shared" ca="1" si="215"/>
        <v>1</v>
      </c>
      <c r="Z853" s="38">
        <f t="shared" ca="1" si="214"/>
        <v>15</v>
      </c>
      <c r="AA853" s="38"/>
      <c r="AB853" s="36" t="str">
        <f t="shared" ca="1" si="227"/>
        <v>Rutas_Habituales_Central</v>
      </c>
      <c r="AC853" t="str">
        <f ca="1">SUBSTITUTE(OFFSET('Todas paradas'!K$1,R853+W853-1,0),"/","_")</f>
        <v>Ruta 5_16</v>
      </c>
      <c r="AD853" t="str">
        <f ca="1">IF(X853,OFFSET('Todas paradas'!L$1,R853+W853-1,0),OFFSET('Todas paradas'!Q$1,R853+W853-1,0))</f>
        <v>María Zambrano (León Felipe - Pd. Bus)</v>
      </c>
      <c r="AE853" s="36" t="str">
        <f ca="1">IF(X853,OFFSET('Todas paradas'!M$1,R853+W853-1,0),"")</f>
        <v/>
      </c>
      <c r="AF853" s="36" t="str">
        <f ca="1">IF(X853,OFFSET('Todas paradas'!N$1,R853+W853-1,0),"")</f>
        <v/>
      </c>
      <c r="AG853" s="36" t="str">
        <f ca="1">IF(X853,OFFSET('Todas paradas'!O$1,R853+W853-1,0),"")</f>
        <v/>
      </c>
      <c r="AH853" s="36" t="str">
        <f ca="1">IF(X853,OFFSET('Todas paradas'!P$1,R853+W853-1,0),"")</f>
        <v/>
      </c>
    </row>
    <row r="854" spans="11:34" x14ac:dyDescent="0.25">
      <c r="K854" s="36">
        <f t="shared" si="216"/>
        <v>852</v>
      </c>
      <c r="L854" s="36">
        <f t="shared" ca="1" si="223"/>
        <v>814</v>
      </c>
      <c r="M854" s="38">
        <f t="shared" ca="1" si="217"/>
        <v>16</v>
      </c>
      <c r="N854" s="38">
        <f t="shared" ca="1" si="218"/>
        <v>39</v>
      </c>
      <c r="O854" s="36">
        <f t="shared" ca="1" si="219"/>
        <v>0</v>
      </c>
      <c r="P854" s="36">
        <f t="shared" ca="1" si="220"/>
        <v>6</v>
      </c>
      <c r="Q854" s="36">
        <f t="shared" ca="1" si="221"/>
        <v>16</v>
      </c>
      <c r="R854" s="36">
        <f t="shared" ca="1" si="224"/>
        <v>45</v>
      </c>
      <c r="S854" s="36">
        <f t="shared" ca="1" si="225"/>
        <v>17</v>
      </c>
      <c r="T854" s="36">
        <f t="shared" ca="1" si="226"/>
        <v>9</v>
      </c>
      <c r="U854" s="36">
        <f t="shared" ca="1" si="222"/>
        <v>8</v>
      </c>
      <c r="V854" s="39"/>
      <c r="W854" s="38">
        <f t="shared" ca="1" si="212"/>
        <v>7</v>
      </c>
      <c r="X854" s="38">
        <f t="shared" ca="1" si="213"/>
        <v>0</v>
      </c>
      <c r="Y854" s="38">
        <f t="shared" ca="1" si="215"/>
        <v>1</v>
      </c>
      <c r="Z854" s="38">
        <f t="shared" ca="1" si="214"/>
        <v>16</v>
      </c>
      <c r="AA854" s="38"/>
      <c r="AB854" s="36" t="str">
        <f t="shared" ca="1" si="227"/>
        <v>Rutas_Habituales_Central</v>
      </c>
      <c r="AC854" t="str">
        <f ca="1">SUBSTITUTE(OFFSET('Todas paradas'!K$1,R854+W854-1,0),"/","_")</f>
        <v>Ruta 5_16</v>
      </c>
      <c r="AD854" t="str">
        <f ca="1">IF(X854,OFFSET('Todas paradas'!L$1,R854+W854-1,0),OFFSET('Todas paradas'!Q$1,R854+W854-1,0))</f>
        <v>María Zambrano (Pablo Neruda - Pd. Bus)</v>
      </c>
      <c r="AE854" s="36" t="str">
        <f ca="1">IF(X854,OFFSET('Todas paradas'!M$1,R854+W854-1,0),"")</f>
        <v/>
      </c>
      <c r="AF854" s="36" t="str">
        <f ca="1">IF(X854,OFFSET('Todas paradas'!N$1,R854+W854-1,0),"")</f>
        <v/>
      </c>
      <c r="AG854" s="36" t="str">
        <f ca="1">IF(X854,OFFSET('Todas paradas'!O$1,R854+W854-1,0),"")</f>
        <v/>
      </c>
      <c r="AH854" s="36" t="str">
        <f ca="1">IF(X854,OFFSET('Todas paradas'!P$1,R854+W854-1,0),"")</f>
        <v/>
      </c>
    </row>
    <row r="855" spans="11:34" x14ac:dyDescent="0.25">
      <c r="K855" s="36">
        <f t="shared" si="216"/>
        <v>853</v>
      </c>
      <c r="L855" s="36">
        <f t="shared" ca="1" si="223"/>
        <v>815</v>
      </c>
      <c r="M855" s="38">
        <f t="shared" ca="1" si="217"/>
        <v>17</v>
      </c>
      <c r="N855" s="38">
        <f t="shared" ca="1" si="218"/>
        <v>39</v>
      </c>
      <c r="O855" s="36">
        <f t="shared" ca="1" si="219"/>
        <v>1</v>
      </c>
      <c r="P855" s="36">
        <f t="shared" ca="1" si="220"/>
        <v>6</v>
      </c>
      <c r="Q855" s="36">
        <f t="shared" ca="1" si="221"/>
        <v>16</v>
      </c>
      <c r="R855" s="36">
        <f t="shared" ca="1" si="224"/>
        <v>45</v>
      </c>
      <c r="S855" s="36">
        <f t="shared" ca="1" si="225"/>
        <v>17</v>
      </c>
      <c r="T855" s="36">
        <f t="shared" ca="1" si="226"/>
        <v>9</v>
      </c>
      <c r="U855" s="36">
        <f t="shared" ca="1" si="222"/>
        <v>8</v>
      </c>
      <c r="V855" s="39"/>
      <c r="W855" s="38">
        <f t="shared" ca="1" si="212"/>
        <v>8</v>
      </c>
      <c r="X855" s="38">
        <f t="shared" ca="1" si="213"/>
        <v>0</v>
      </c>
      <c r="Y855" s="38">
        <f t="shared" ca="1" si="215"/>
        <v>1</v>
      </c>
      <c r="Z855" s="38">
        <f t="shared" ca="1" si="214"/>
        <v>17</v>
      </c>
      <c r="AA855" s="38"/>
      <c r="AB855" s="36" t="str">
        <f t="shared" ca="1" si="227"/>
        <v>Rutas_Habituales_Central</v>
      </c>
      <c r="AC855" t="str">
        <f ca="1">SUBSTITUTE(OFFSET('Todas paradas'!K$1,R855+W855-1,0),"/","_")</f>
        <v>Ruta 5_16</v>
      </c>
      <c r="AD855" t="str">
        <f ca="1">IF(X855,OFFSET('Todas paradas'!L$1,R855+W855-1,0),OFFSET('Todas paradas'!Q$1,R855+W855-1,0))</f>
        <v>Pablo Ruiz Picasso (esq. Emilia Pardo Bazán)</v>
      </c>
      <c r="AE855" s="36" t="str">
        <f ca="1">IF(X855,OFFSET('Todas paradas'!M$1,R855+W855-1,0),"")</f>
        <v/>
      </c>
      <c r="AF855" s="36" t="str">
        <f ca="1">IF(X855,OFFSET('Todas paradas'!N$1,R855+W855-1,0),"")</f>
        <v/>
      </c>
      <c r="AG855" s="36" t="str">
        <f ca="1">IF(X855,OFFSET('Todas paradas'!O$1,R855+W855-1,0),"")</f>
        <v/>
      </c>
      <c r="AH855" s="36" t="str">
        <f ca="1">IF(X855,OFFSET('Todas paradas'!P$1,R855+W855-1,0),"")</f>
        <v/>
      </c>
    </row>
    <row r="856" spans="11:34" x14ac:dyDescent="0.25">
      <c r="K856" s="36">
        <f t="shared" si="216"/>
        <v>854</v>
      </c>
      <c r="L856" s="36">
        <f t="shared" ca="1" si="223"/>
        <v>815</v>
      </c>
      <c r="M856" s="38">
        <f t="shared" ca="1" si="217"/>
        <v>1</v>
      </c>
      <c r="N856" s="38">
        <f t="shared" ca="1" si="218"/>
        <v>40</v>
      </c>
      <c r="O856" s="36">
        <f t="shared" ca="1" si="219"/>
        <v>0</v>
      </c>
      <c r="P856" s="36">
        <f t="shared" ca="1" si="220"/>
        <v>7</v>
      </c>
      <c r="Q856" s="36">
        <f t="shared" ca="1" si="221"/>
        <v>16</v>
      </c>
      <c r="R856" s="36">
        <f t="shared" ca="1" si="224"/>
        <v>54</v>
      </c>
      <c r="S856" s="36">
        <f t="shared" ca="1" si="225"/>
        <v>17</v>
      </c>
      <c r="T856" s="36">
        <f t="shared" ca="1" si="226"/>
        <v>9</v>
      </c>
      <c r="U856" s="36">
        <f t="shared" ca="1" si="222"/>
        <v>6</v>
      </c>
      <c r="V856" s="39"/>
      <c r="W856" s="38">
        <f t="shared" ca="1" si="212"/>
        <v>0</v>
      </c>
      <c r="X856" s="38">
        <f t="shared" ca="1" si="213"/>
        <v>1</v>
      </c>
      <c r="Y856" s="38">
        <f t="shared" ca="1" si="215"/>
        <v>0</v>
      </c>
      <c r="Z856" s="38">
        <f t="shared" ca="1" si="214"/>
        <v>1</v>
      </c>
      <c r="AA856" s="38"/>
      <c r="AB856" s="36" t="str">
        <f t="shared" ca="1" si="227"/>
        <v>Rutas_Habituales_Central</v>
      </c>
      <c r="AC856" t="str">
        <f ca="1">SUBSTITUTE(OFFSET('Todas paradas'!K$1,R856+W856-1,0),"/","_")</f>
        <v>Ruta 6_16</v>
      </c>
      <c r="AD856" t="str">
        <f ca="1">IF(X856,OFFSET('Todas paradas'!L$1,R856+W856-1,0),OFFSET('Todas paradas'!Q$1,R856+W856-1,0))</f>
        <v>Ruta 6/16</v>
      </c>
      <c r="AE856" s="36" t="str">
        <f ca="1">IF(X856,OFFSET('Todas paradas'!M$1,R856+W856-1,0),"")</f>
        <v/>
      </c>
      <c r="AF856" s="36">
        <f ca="1">IF(X856,OFFSET('Todas paradas'!N$1,R856+W856-1,0),"")</f>
        <v>0</v>
      </c>
      <c r="AG856" s="36">
        <f ca="1">IF(X856,OFFSET('Todas paradas'!O$1,R856+W856-1,0),"")</f>
        <v>0</v>
      </c>
      <c r="AH856" s="36">
        <f ca="1">IF(X856,OFFSET('Todas paradas'!P$1,R856+W856-1,0),"")</f>
        <v>0</v>
      </c>
    </row>
    <row r="857" spans="11:34" x14ac:dyDescent="0.25">
      <c r="K857" s="36">
        <f t="shared" si="216"/>
        <v>855</v>
      </c>
      <c r="L857" s="36">
        <f t="shared" ca="1" si="223"/>
        <v>816</v>
      </c>
      <c r="M857" s="38">
        <f t="shared" ca="1" si="217"/>
        <v>2</v>
      </c>
      <c r="N857" s="38">
        <f t="shared" ca="1" si="218"/>
        <v>40</v>
      </c>
      <c r="O857" s="36">
        <f t="shared" ca="1" si="219"/>
        <v>0</v>
      </c>
      <c r="P857" s="36">
        <f t="shared" ca="1" si="220"/>
        <v>7</v>
      </c>
      <c r="Q857" s="36">
        <f t="shared" ca="1" si="221"/>
        <v>16</v>
      </c>
      <c r="R857" s="36">
        <f t="shared" ca="1" si="224"/>
        <v>54</v>
      </c>
      <c r="S857" s="36">
        <f t="shared" ca="1" si="225"/>
        <v>17</v>
      </c>
      <c r="T857" s="36">
        <f t="shared" ca="1" si="226"/>
        <v>9</v>
      </c>
      <c r="U857" s="36">
        <f t="shared" ca="1" si="222"/>
        <v>6</v>
      </c>
      <c r="V857" s="39"/>
      <c r="W857" s="38">
        <f t="shared" ca="1" si="212"/>
        <v>1</v>
      </c>
      <c r="X857" s="38">
        <f t="shared" ca="1" si="213"/>
        <v>1</v>
      </c>
      <c r="Y857" s="38">
        <f t="shared" ca="1" si="215"/>
        <v>0</v>
      </c>
      <c r="Z857" s="38">
        <f t="shared" ca="1" si="214"/>
        <v>2</v>
      </c>
      <c r="AA857" s="38"/>
      <c r="AB857" s="36" t="str">
        <f t="shared" ca="1" si="227"/>
        <v>Rutas_Habituales_Central</v>
      </c>
      <c r="AC857" t="str">
        <f ca="1">SUBSTITUTE(OFFSET('Todas paradas'!K$1,R857+W857-1,0),"/","_")</f>
        <v>Ruta 6_16</v>
      </c>
      <c r="AD857" t="str">
        <f ca="1">IF(X857,OFFSET('Todas paradas'!L$1,R857+W857-1,0),OFFSET('Todas paradas'!Q$1,R857+W857-1,0))</f>
        <v>Miguel Servet (frente nº 220 - Pd. Bus)</v>
      </c>
      <c r="AE857" s="36" t="str">
        <f ca="1">IF(X857,OFFSET('Todas paradas'!M$1,R857+W857-1,0),"")</f>
        <v>06:51</v>
      </c>
      <c r="AF857" s="36">
        <f ca="1">IF(X857,OFFSET('Todas paradas'!N$1,R857+W857-1,0),"")</f>
        <v>0</v>
      </c>
      <c r="AG857" s="36">
        <f ca="1">IF(X857,OFFSET('Todas paradas'!O$1,R857+W857-1,0),"")</f>
        <v>0</v>
      </c>
      <c r="AH857" s="36">
        <f ca="1">IF(X857,OFFSET('Todas paradas'!P$1,R857+W857-1,0),"")</f>
        <v>0</v>
      </c>
    </row>
    <row r="858" spans="11:34" x14ac:dyDescent="0.25">
      <c r="K858" s="36">
        <f t="shared" si="216"/>
        <v>856</v>
      </c>
      <c r="L858" s="36">
        <f t="shared" ca="1" si="223"/>
        <v>817</v>
      </c>
      <c r="M858" s="38">
        <f t="shared" ca="1" si="217"/>
        <v>3</v>
      </c>
      <c r="N858" s="38">
        <f t="shared" ca="1" si="218"/>
        <v>40</v>
      </c>
      <c r="O858" s="36">
        <f t="shared" ca="1" si="219"/>
        <v>0</v>
      </c>
      <c r="P858" s="36">
        <f t="shared" ca="1" si="220"/>
        <v>7</v>
      </c>
      <c r="Q858" s="36">
        <f t="shared" ca="1" si="221"/>
        <v>16</v>
      </c>
      <c r="R858" s="36">
        <f t="shared" ca="1" si="224"/>
        <v>54</v>
      </c>
      <c r="S858" s="36">
        <f t="shared" ca="1" si="225"/>
        <v>17</v>
      </c>
      <c r="T858" s="36">
        <f t="shared" ca="1" si="226"/>
        <v>9</v>
      </c>
      <c r="U858" s="36">
        <f t="shared" ca="1" si="222"/>
        <v>6</v>
      </c>
      <c r="V858" s="39"/>
      <c r="W858" s="38">
        <f t="shared" ca="1" si="212"/>
        <v>2</v>
      </c>
      <c r="X858" s="38">
        <f t="shared" ca="1" si="213"/>
        <v>1</v>
      </c>
      <c r="Y858" s="38">
        <f t="shared" ca="1" si="215"/>
        <v>0</v>
      </c>
      <c r="Z858" s="38">
        <f t="shared" ca="1" si="214"/>
        <v>3</v>
      </c>
      <c r="AA858" s="38"/>
      <c r="AB858" s="36" t="str">
        <f t="shared" ca="1" si="227"/>
        <v>Rutas_Habituales_Central</v>
      </c>
      <c r="AC858" t="str">
        <f ca="1">SUBSTITUTE(OFFSET('Todas paradas'!K$1,R858+W858-1,0),"/","_")</f>
        <v>Ruta 6_16</v>
      </c>
      <c r="AD858" t="str">
        <f ca="1">IF(X858,OFFSET('Todas paradas'!L$1,R858+W858-1,0),OFFSET('Todas paradas'!Q$1,R858+W858-1,0))</f>
        <v>Miguel Servet, nº 101 (Pd. Bus)</v>
      </c>
      <c r="AE858" s="36" t="str">
        <f ca="1">IF(X858,OFFSET('Todas paradas'!M$1,R858+W858-1,0),"")</f>
        <v>06:52</v>
      </c>
      <c r="AF858" s="36">
        <f ca="1">IF(X858,OFFSET('Todas paradas'!N$1,R858+W858-1,0),"")</f>
        <v>0</v>
      </c>
      <c r="AG858" s="36">
        <f ca="1">IF(X858,OFFSET('Todas paradas'!O$1,R858+W858-1,0),"")</f>
        <v>0</v>
      </c>
      <c r="AH858" s="36">
        <f ca="1">IF(X858,OFFSET('Todas paradas'!P$1,R858+W858-1,0),"")</f>
        <v>0</v>
      </c>
    </row>
    <row r="859" spans="11:34" x14ac:dyDescent="0.25">
      <c r="K859" s="36">
        <f t="shared" si="216"/>
        <v>857</v>
      </c>
      <c r="L859" s="36">
        <f t="shared" ca="1" si="223"/>
        <v>818</v>
      </c>
      <c r="M859" s="38">
        <f t="shared" ca="1" si="217"/>
        <v>4</v>
      </c>
      <c r="N859" s="38">
        <f t="shared" ca="1" si="218"/>
        <v>40</v>
      </c>
      <c r="O859" s="36">
        <f t="shared" ca="1" si="219"/>
        <v>0</v>
      </c>
      <c r="P859" s="36">
        <f t="shared" ca="1" si="220"/>
        <v>7</v>
      </c>
      <c r="Q859" s="36">
        <f t="shared" ca="1" si="221"/>
        <v>16</v>
      </c>
      <c r="R859" s="36">
        <f t="shared" ca="1" si="224"/>
        <v>54</v>
      </c>
      <c r="S859" s="36">
        <f t="shared" ca="1" si="225"/>
        <v>17</v>
      </c>
      <c r="T859" s="36">
        <f t="shared" ca="1" si="226"/>
        <v>9</v>
      </c>
      <c r="U859" s="36">
        <f t="shared" ca="1" si="222"/>
        <v>6</v>
      </c>
      <c r="V859" s="39"/>
      <c r="W859" s="38">
        <f t="shared" ca="1" si="212"/>
        <v>3</v>
      </c>
      <c r="X859" s="38">
        <f t="shared" ca="1" si="213"/>
        <v>1</v>
      </c>
      <c r="Y859" s="38">
        <f t="shared" ca="1" si="215"/>
        <v>0</v>
      </c>
      <c r="Z859" s="38">
        <f t="shared" ca="1" si="214"/>
        <v>4</v>
      </c>
      <c r="AA859" s="38"/>
      <c r="AB859" s="36" t="str">
        <f t="shared" ca="1" si="227"/>
        <v>Rutas_Habituales_Central</v>
      </c>
      <c r="AC859" t="str">
        <f ca="1">SUBSTITUTE(OFFSET('Todas paradas'!K$1,R859+W859-1,0),"/","_")</f>
        <v>Ruta 6_16</v>
      </c>
      <c r="AD859" t="str">
        <f ca="1">IF(X859,OFFSET('Todas paradas'!L$1,R859+W859-1,0),OFFSET('Todas paradas'!Q$1,R859+W859-1,0))</f>
        <v>Miguel Servet, nº 63-65 (Pd. Bus)</v>
      </c>
      <c r="AE859" s="36" t="str">
        <f ca="1">IF(X859,OFFSET('Todas paradas'!M$1,R859+W859-1,0),"")</f>
        <v>06:53</v>
      </c>
      <c r="AF859" s="36">
        <f ca="1">IF(X859,OFFSET('Todas paradas'!N$1,R859+W859-1,0),"")</f>
        <v>0</v>
      </c>
      <c r="AG859" s="36">
        <f ca="1">IF(X859,OFFSET('Todas paradas'!O$1,R859+W859-1,0),"")</f>
        <v>0</v>
      </c>
      <c r="AH859" s="36">
        <f ca="1">IF(X859,OFFSET('Todas paradas'!P$1,R859+W859-1,0),"")</f>
        <v>0</v>
      </c>
    </row>
    <row r="860" spans="11:34" x14ac:dyDescent="0.25">
      <c r="K860" s="36">
        <f t="shared" si="216"/>
        <v>858</v>
      </c>
      <c r="L860" s="36">
        <f t="shared" ca="1" si="223"/>
        <v>819</v>
      </c>
      <c r="M860" s="38">
        <f t="shared" ca="1" si="217"/>
        <v>5</v>
      </c>
      <c r="N860" s="38">
        <f t="shared" ca="1" si="218"/>
        <v>40</v>
      </c>
      <c r="O860" s="36">
        <f t="shared" ca="1" si="219"/>
        <v>0</v>
      </c>
      <c r="P860" s="36">
        <f t="shared" ca="1" si="220"/>
        <v>7</v>
      </c>
      <c r="Q860" s="36">
        <f t="shared" ca="1" si="221"/>
        <v>16</v>
      </c>
      <c r="R860" s="36">
        <f t="shared" ca="1" si="224"/>
        <v>54</v>
      </c>
      <c r="S860" s="36">
        <f t="shared" ca="1" si="225"/>
        <v>17</v>
      </c>
      <c r="T860" s="36">
        <f t="shared" ca="1" si="226"/>
        <v>9</v>
      </c>
      <c r="U860" s="36">
        <f t="shared" ca="1" si="222"/>
        <v>6</v>
      </c>
      <c r="V860" s="39"/>
      <c r="W860" s="38">
        <f t="shared" ca="1" si="212"/>
        <v>4</v>
      </c>
      <c r="X860" s="38">
        <f t="shared" ca="1" si="213"/>
        <v>1</v>
      </c>
      <c r="Y860" s="38">
        <f t="shared" ca="1" si="215"/>
        <v>0</v>
      </c>
      <c r="Z860" s="38">
        <f t="shared" ca="1" si="214"/>
        <v>5</v>
      </c>
      <c r="AA860" s="38"/>
      <c r="AB860" s="36" t="str">
        <f t="shared" ca="1" si="227"/>
        <v>Rutas_Habituales_Central</v>
      </c>
      <c r="AC860" t="str">
        <f ca="1">SUBSTITUTE(OFFSET('Todas paradas'!K$1,R860+W860-1,0),"/","_")</f>
        <v>Ruta 6_16</v>
      </c>
      <c r="AD860" t="str">
        <f ca="1">IF(X860,OFFSET('Todas paradas'!L$1,R860+W860-1,0),OFFSET('Todas paradas'!Q$1,R860+W860-1,0))</f>
        <v>Miguel Servet, nº 37-39 (Pd. Bus)</v>
      </c>
      <c r="AE860" s="36" t="str">
        <f ca="1">IF(X860,OFFSET('Todas paradas'!M$1,R860+W860-1,0),"")</f>
        <v>06:54</v>
      </c>
      <c r="AF860" s="36">
        <f ca="1">IF(X860,OFFSET('Todas paradas'!N$1,R860+W860-1,0),"")</f>
        <v>0</v>
      </c>
      <c r="AG860" s="36">
        <f ca="1">IF(X860,OFFSET('Todas paradas'!O$1,R860+W860-1,0),"")</f>
        <v>0</v>
      </c>
      <c r="AH860" s="36">
        <f ca="1">IF(X860,OFFSET('Todas paradas'!P$1,R860+W860-1,0),"")</f>
        <v>0</v>
      </c>
    </row>
    <row r="861" spans="11:34" x14ac:dyDescent="0.25">
      <c r="K861" s="36">
        <f t="shared" si="216"/>
        <v>859</v>
      </c>
      <c r="L861" s="36">
        <f t="shared" ca="1" si="223"/>
        <v>820</v>
      </c>
      <c r="M861" s="38">
        <f t="shared" ca="1" si="217"/>
        <v>6</v>
      </c>
      <c r="N861" s="38">
        <f t="shared" ca="1" si="218"/>
        <v>40</v>
      </c>
      <c r="O861" s="36">
        <f t="shared" ca="1" si="219"/>
        <v>0</v>
      </c>
      <c r="P861" s="36">
        <f t="shared" ca="1" si="220"/>
        <v>7</v>
      </c>
      <c r="Q861" s="36">
        <f t="shared" ca="1" si="221"/>
        <v>16</v>
      </c>
      <c r="R861" s="36">
        <f t="shared" ca="1" si="224"/>
        <v>54</v>
      </c>
      <c r="S861" s="36">
        <f t="shared" ca="1" si="225"/>
        <v>17</v>
      </c>
      <c r="T861" s="36">
        <f t="shared" ca="1" si="226"/>
        <v>9</v>
      </c>
      <c r="U861" s="36">
        <f t="shared" ca="1" si="222"/>
        <v>6</v>
      </c>
      <c r="V861" s="39"/>
      <c r="W861" s="38">
        <f t="shared" ref="W861:W924" ca="1" si="228">IF(N861&lt;&gt;N860,0,IF(X861,W860+1,IF(AND(Y861,NOT(Y860)),1,IF(Y861,W860+1))))</f>
        <v>5</v>
      </c>
      <c r="X861" s="38">
        <f t="shared" ref="X861:X924" ca="1" si="229">IF(Z861&lt;=T861,1,0)</f>
        <v>1</v>
      </c>
      <c r="Y861" s="38">
        <f t="shared" ca="1" si="215"/>
        <v>0</v>
      </c>
      <c r="Z861" s="38">
        <f t="shared" ref="Z861:Z924" ca="1" si="230">IF(O860,1,Z860+1)</f>
        <v>6</v>
      </c>
      <c r="AA861" s="38"/>
      <c r="AB861" s="36" t="str">
        <f t="shared" ca="1" si="227"/>
        <v>Rutas_Habituales_Central</v>
      </c>
      <c r="AC861" t="str">
        <f ca="1">SUBSTITUTE(OFFSET('Todas paradas'!K$1,R861+W861-1,0),"/","_")</f>
        <v>Ruta 6_16</v>
      </c>
      <c r="AD861" t="str">
        <f ca="1">IF(X861,OFFSET('Todas paradas'!L$1,R861+W861-1,0),OFFSET('Todas paradas'!Q$1,R861+W861-1,0))</f>
        <v>Compromiso de Caspe, nº 48 - Pd. Bus (esq. Doctor Iranzo)</v>
      </c>
      <c r="AE861" s="36" t="str">
        <f ca="1">IF(X861,OFFSET('Todas paradas'!M$1,R861+W861-1,0),"")</f>
        <v>06:56</v>
      </c>
      <c r="AF861" s="36">
        <f ca="1">IF(X861,OFFSET('Todas paradas'!N$1,R861+W861-1,0),"")</f>
        <v>0</v>
      </c>
      <c r="AG861" s="36">
        <f ca="1">IF(X861,OFFSET('Todas paradas'!O$1,R861+W861-1,0),"")</f>
        <v>0</v>
      </c>
      <c r="AH861" s="36">
        <f ca="1">IF(X861,OFFSET('Todas paradas'!P$1,R861+W861-1,0),"")</f>
        <v>0</v>
      </c>
    </row>
    <row r="862" spans="11:34" x14ac:dyDescent="0.25">
      <c r="K862" s="36">
        <f t="shared" si="216"/>
        <v>860</v>
      </c>
      <c r="L862" s="36">
        <f t="shared" ca="1" si="223"/>
        <v>821</v>
      </c>
      <c r="M862" s="38">
        <f t="shared" ca="1" si="217"/>
        <v>7</v>
      </c>
      <c r="N862" s="38">
        <f t="shared" ca="1" si="218"/>
        <v>40</v>
      </c>
      <c r="O862" s="36">
        <f t="shared" ca="1" si="219"/>
        <v>0</v>
      </c>
      <c r="P862" s="36">
        <f t="shared" ca="1" si="220"/>
        <v>7</v>
      </c>
      <c r="Q862" s="36">
        <f t="shared" ca="1" si="221"/>
        <v>16</v>
      </c>
      <c r="R862" s="36">
        <f t="shared" ca="1" si="224"/>
        <v>54</v>
      </c>
      <c r="S862" s="36">
        <f t="shared" ca="1" si="225"/>
        <v>17</v>
      </c>
      <c r="T862" s="36">
        <f t="shared" ca="1" si="226"/>
        <v>9</v>
      </c>
      <c r="U862" s="36">
        <f t="shared" ca="1" si="222"/>
        <v>6</v>
      </c>
      <c r="V862" s="39"/>
      <c r="W862" s="38">
        <f t="shared" ca="1" si="228"/>
        <v>6</v>
      </c>
      <c r="X862" s="38">
        <f t="shared" ca="1" si="229"/>
        <v>1</v>
      </c>
      <c r="Y862" s="38">
        <f t="shared" ref="Y862:Y925" ca="1" si="231">IF(NOT(X862),1,0)</f>
        <v>0</v>
      </c>
      <c r="Z862" s="38">
        <f t="shared" ca="1" si="230"/>
        <v>7</v>
      </c>
      <c r="AA862" s="38"/>
      <c r="AB862" s="36" t="str">
        <f t="shared" ca="1" si="227"/>
        <v>Rutas_Habituales_Central</v>
      </c>
      <c r="AC862" t="str">
        <f ca="1">SUBSTITUTE(OFFSET('Todas paradas'!K$1,R862+W862-1,0),"/","_")</f>
        <v>Ruta 6_16</v>
      </c>
      <c r="AD862" t="str">
        <f ca="1">IF(X862,OFFSET('Todas paradas'!L$1,R862+W862-1,0),OFFSET('Todas paradas'!Q$1,R862+W862-1,0))</f>
        <v>Salvador Minguijón, nº 10-12 (Pd. Bus)</v>
      </c>
      <c r="AE862" s="36" t="str">
        <f ca="1">IF(X862,OFFSET('Todas paradas'!M$1,R862+W862-1,0),"")</f>
        <v>06:58</v>
      </c>
      <c r="AF862" s="36">
        <f ca="1">IF(X862,OFFSET('Todas paradas'!N$1,R862+W862-1,0),"")</f>
        <v>0</v>
      </c>
      <c r="AG862" s="36">
        <f ca="1">IF(X862,OFFSET('Todas paradas'!O$1,R862+W862-1,0),"")</f>
        <v>0</v>
      </c>
      <c r="AH862" s="36">
        <f ca="1">IF(X862,OFFSET('Todas paradas'!P$1,R862+W862-1,0),"")</f>
        <v>0</v>
      </c>
    </row>
    <row r="863" spans="11:34" x14ac:dyDescent="0.25">
      <c r="K863" s="36">
        <f t="shared" si="216"/>
        <v>861</v>
      </c>
      <c r="L863" s="36">
        <f t="shared" ca="1" si="223"/>
        <v>822</v>
      </c>
      <c r="M863" s="38">
        <f t="shared" ca="1" si="217"/>
        <v>8</v>
      </c>
      <c r="N863" s="38">
        <f t="shared" ca="1" si="218"/>
        <v>40</v>
      </c>
      <c r="O863" s="36">
        <f t="shared" ca="1" si="219"/>
        <v>0</v>
      </c>
      <c r="P863" s="36">
        <f t="shared" ca="1" si="220"/>
        <v>7</v>
      </c>
      <c r="Q863" s="36">
        <f t="shared" ca="1" si="221"/>
        <v>16</v>
      </c>
      <c r="R863" s="36">
        <f t="shared" ca="1" si="224"/>
        <v>54</v>
      </c>
      <c r="S863" s="36">
        <f t="shared" ca="1" si="225"/>
        <v>17</v>
      </c>
      <c r="T863" s="36">
        <f t="shared" ca="1" si="226"/>
        <v>9</v>
      </c>
      <c r="U863" s="36">
        <f t="shared" ca="1" si="222"/>
        <v>6</v>
      </c>
      <c r="V863" s="39"/>
      <c r="W863" s="38">
        <f t="shared" ca="1" si="228"/>
        <v>7</v>
      </c>
      <c r="X863" s="38">
        <f t="shared" ca="1" si="229"/>
        <v>1</v>
      </c>
      <c r="Y863" s="38">
        <f t="shared" ca="1" si="231"/>
        <v>0</v>
      </c>
      <c r="Z863" s="38">
        <f t="shared" ca="1" si="230"/>
        <v>8</v>
      </c>
      <c r="AA863" s="38"/>
      <c r="AB863" s="36" t="str">
        <f t="shared" ca="1" si="227"/>
        <v>Rutas_Habituales_Central</v>
      </c>
      <c r="AC863" t="str">
        <f ca="1">SUBSTITUTE(OFFSET('Todas paradas'!K$1,R863+W863-1,0),"/","_")</f>
        <v>Ruta 6_16</v>
      </c>
      <c r="AD863" t="str">
        <f ca="1">IF(X863,OFFSET('Todas paradas'!L$1,R863+W863-1,0),OFFSET('Todas paradas'!Q$1,R863+W863-1,0))</f>
        <v>Salvador Minguijón, nº 58</v>
      </c>
      <c r="AE863" s="36" t="str">
        <f ca="1">IF(X863,OFFSET('Todas paradas'!M$1,R863+W863-1,0),"")</f>
        <v>06:59</v>
      </c>
      <c r="AF863" s="36">
        <f ca="1">IF(X863,OFFSET('Todas paradas'!N$1,R863+W863-1,0),"")</f>
        <v>0</v>
      </c>
      <c r="AG863" s="36">
        <f ca="1">IF(X863,OFFSET('Todas paradas'!O$1,R863+W863-1,0),"")</f>
        <v>0</v>
      </c>
      <c r="AH863" s="36">
        <f ca="1">IF(X863,OFFSET('Todas paradas'!P$1,R863+W863-1,0),"")</f>
        <v>0</v>
      </c>
    </row>
    <row r="864" spans="11:34" x14ac:dyDescent="0.25">
      <c r="K864" s="36">
        <f t="shared" si="216"/>
        <v>862</v>
      </c>
      <c r="L864" s="36">
        <f t="shared" ca="1" si="223"/>
        <v>823</v>
      </c>
      <c r="M864" s="38">
        <f t="shared" ca="1" si="217"/>
        <v>9</v>
      </c>
      <c r="N864" s="38">
        <f t="shared" ca="1" si="218"/>
        <v>40</v>
      </c>
      <c r="O864" s="36">
        <f t="shared" ca="1" si="219"/>
        <v>0</v>
      </c>
      <c r="P864" s="36">
        <f t="shared" ca="1" si="220"/>
        <v>7</v>
      </c>
      <c r="Q864" s="36">
        <f t="shared" ca="1" si="221"/>
        <v>16</v>
      </c>
      <c r="R864" s="36">
        <f t="shared" ca="1" si="224"/>
        <v>54</v>
      </c>
      <c r="S864" s="36">
        <f t="shared" ca="1" si="225"/>
        <v>17</v>
      </c>
      <c r="T864" s="36">
        <f t="shared" ca="1" si="226"/>
        <v>9</v>
      </c>
      <c r="U864" s="36">
        <f t="shared" ca="1" si="222"/>
        <v>6</v>
      </c>
      <c r="V864" s="39"/>
      <c r="W864" s="38">
        <f t="shared" ca="1" si="228"/>
        <v>8</v>
      </c>
      <c r="X864" s="38">
        <f t="shared" ca="1" si="229"/>
        <v>1</v>
      </c>
      <c r="Y864" s="38">
        <f t="shared" ca="1" si="231"/>
        <v>0</v>
      </c>
      <c r="Z864" s="38">
        <f t="shared" ca="1" si="230"/>
        <v>9</v>
      </c>
      <c r="AA864" s="38"/>
      <c r="AB864" s="36" t="str">
        <f t="shared" ca="1" si="227"/>
        <v>Rutas_Habituales_Central</v>
      </c>
      <c r="AC864" t="str">
        <f ca="1">SUBSTITUTE(OFFSET('Todas paradas'!K$1,R864+W864-1,0),"/","_")</f>
        <v>Ruta 6_16</v>
      </c>
      <c r="AD864" t="str">
        <f ca="1">IF(X864,OFFSET('Todas paradas'!L$1,R864+W864-1,0),OFFSET('Todas paradas'!Q$1,R864+W864-1,0))</f>
        <v>Opel Planta en Figueruelas</v>
      </c>
      <c r="AE864" s="36" t="str">
        <f ca="1">IF(X864,OFFSET('Todas paradas'!M$1,R864+W864-1,0),"")</f>
        <v>07:30</v>
      </c>
      <c r="AF864" s="36">
        <f ca="1">IF(X864,OFFSET('Todas paradas'!N$1,R864+W864-1,0),"")</f>
        <v>0</v>
      </c>
      <c r="AG864" s="36">
        <f ca="1">IF(X864,OFFSET('Todas paradas'!O$1,R864+W864-1,0),"")</f>
        <v>0</v>
      </c>
      <c r="AH864" s="36">
        <f ca="1">IF(X864,OFFSET('Todas paradas'!P$1,R864+W864-1,0),"")</f>
        <v>0</v>
      </c>
    </row>
    <row r="865" spans="11:34" x14ac:dyDescent="0.25">
      <c r="K865" s="36">
        <f t="shared" si="216"/>
        <v>863</v>
      </c>
      <c r="L865" s="36">
        <f t="shared" ca="1" si="223"/>
        <v>824</v>
      </c>
      <c r="M865" s="38">
        <f t="shared" ca="1" si="217"/>
        <v>10</v>
      </c>
      <c r="N865" s="38">
        <f t="shared" ca="1" si="218"/>
        <v>40</v>
      </c>
      <c r="O865" s="36">
        <f t="shared" ca="1" si="219"/>
        <v>0</v>
      </c>
      <c r="P865" s="36">
        <f t="shared" ca="1" si="220"/>
        <v>7</v>
      </c>
      <c r="Q865" s="36">
        <f t="shared" ca="1" si="221"/>
        <v>16</v>
      </c>
      <c r="R865" s="36">
        <f t="shared" ca="1" si="224"/>
        <v>54</v>
      </c>
      <c r="S865" s="36">
        <f t="shared" ca="1" si="225"/>
        <v>17</v>
      </c>
      <c r="T865" s="36">
        <f t="shared" ca="1" si="226"/>
        <v>9</v>
      </c>
      <c r="U865" s="36">
        <f t="shared" ca="1" si="222"/>
        <v>6</v>
      </c>
      <c r="V865" s="39"/>
      <c r="W865" s="38">
        <f t="shared" ca="1" si="228"/>
        <v>1</v>
      </c>
      <c r="X865" s="38">
        <f t="shared" ca="1" si="229"/>
        <v>0</v>
      </c>
      <c r="Y865" s="38">
        <f t="shared" ca="1" si="231"/>
        <v>1</v>
      </c>
      <c r="Z865" s="38">
        <f t="shared" ca="1" si="230"/>
        <v>10</v>
      </c>
      <c r="AA865" s="38"/>
      <c r="AB865" s="36" t="str">
        <f t="shared" ca="1" si="227"/>
        <v>Rutas_Habituales_Central</v>
      </c>
      <c r="AC865" t="str">
        <f ca="1">SUBSTITUTE(OFFSET('Todas paradas'!K$1,R865+W865-1,0),"/","_")</f>
        <v>Ruta 6_16</v>
      </c>
      <c r="AD865" t="str">
        <f ca="1">IF(X865,OFFSET('Todas paradas'!L$1,R865+W865-1,0),OFFSET('Todas paradas'!Q$1,R865+W865-1,0))</f>
        <v>Opel Planta en Figueruelas</v>
      </c>
      <c r="AE865" s="36" t="str">
        <f ca="1">IF(X865,OFFSET('Todas paradas'!M$1,R865+W865-1,0),"")</f>
        <v/>
      </c>
      <c r="AF865" s="36" t="str">
        <f ca="1">IF(X865,OFFSET('Todas paradas'!N$1,R865+W865-1,0),"")</f>
        <v/>
      </c>
      <c r="AG865" s="36" t="str">
        <f ca="1">IF(X865,OFFSET('Todas paradas'!O$1,R865+W865-1,0),"")</f>
        <v/>
      </c>
      <c r="AH865" s="36" t="str">
        <f ca="1">IF(X865,OFFSET('Todas paradas'!P$1,R865+W865-1,0),"")</f>
        <v/>
      </c>
    </row>
    <row r="866" spans="11:34" x14ac:dyDescent="0.25">
      <c r="K866" s="36">
        <f t="shared" si="216"/>
        <v>864</v>
      </c>
      <c r="L866" s="36">
        <f t="shared" ca="1" si="223"/>
        <v>825</v>
      </c>
      <c r="M866" s="38">
        <f t="shared" ca="1" si="217"/>
        <v>11</v>
      </c>
      <c r="N866" s="38">
        <f t="shared" ca="1" si="218"/>
        <v>40</v>
      </c>
      <c r="O866" s="36">
        <f t="shared" ca="1" si="219"/>
        <v>0</v>
      </c>
      <c r="P866" s="36">
        <f t="shared" ca="1" si="220"/>
        <v>7</v>
      </c>
      <c r="Q866" s="36">
        <f t="shared" ca="1" si="221"/>
        <v>16</v>
      </c>
      <c r="R866" s="36">
        <f t="shared" ca="1" si="224"/>
        <v>54</v>
      </c>
      <c r="S866" s="36">
        <f t="shared" ca="1" si="225"/>
        <v>17</v>
      </c>
      <c r="T866" s="36">
        <f t="shared" ca="1" si="226"/>
        <v>9</v>
      </c>
      <c r="U866" s="36">
        <f t="shared" ca="1" si="222"/>
        <v>6</v>
      </c>
      <c r="V866" s="39"/>
      <c r="W866" s="38">
        <f t="shared" ca="1" si="228"/>
        <v>2</v>
      </c>
      <c r="X866" s="38">
        <f t="shared" ca="1" si="229"/>
        <v>0</v>
      </c>
      <c r="Y866" s="38">
        <f t="shared" ca="1" si="231"/>
        <v>1</v>
      </c>
      <c r="Z866" s="38">
        <f t="shared" ca="1" si="230"/>
        <v>11</v>
      </c>
      <c r="AA866" s="38"/>
      <c r="AB866" s="36" t="str">
        <f t="shared" ca="1" si="227"/>
        <v>Rutas_Habituales_Central</v>
      </c>
      <c r="AC866" t="str">
        <f ca="1">SUBSTITUTE(OFFSET('Todas paradas'!K$1,R866+W866-1,0),"/","_")</f>
        <v>Ruta 6_16</v>
      </c>
      <c r="AD866" t="str">
        <f ca="1">IF(X866,OFFSET('Todas paradas'!L$1,R866+W866-1,0),OFFSET('Todas paradas'!Q$1,R866+W866-1,0))</f>
        <v>Miguel Servet (frente nº 220 - Pd. Bus)</v>
      </c>
      <c r="AE866" s="36" t="str">
        <f ca="1">IF(X866,OFFSET('Todas paradas'!M$1,R866+W866-1,0),"")</f>
        <v/>
      </c>
      <c r="AF866" s="36" t="str">
        <f ca="1">IF(X866,OFFSET('Todas paradas'!N$1,R866+W866-1,0),"")</f>
        <v/>
      </c>
      <c r="AG866" s="36" t="str">
        <f ca="1">IF(X866,OFFSET('Todas paradas'!O$1,R866+W866-1,0),"")</f>
        <v/>
      </c>
      <c r="AH866" s="36" t="str">
        <f ca="1">IF(X866,OFFSET('Todas paradas'!P$1,R866+W866-1,0),"")</f>
        <v/>
      </c>
    </row>
    <row r="867" spans="11:34" x14ac:dyDescent="0.25">
      <c r="K867" s="36">
        <f t="shared" si="216"/>
        <v>865</v>
      </c>
      <c r="L867" s="36">
        <f t="shared" ca="1" si="223"/>
        <v>826</v>
      </c>
      <c r="M867" s="38">
        <f t="shared" ca="1" si="217"/>
        <v>12</v>
      </c>
      <c r="N867" s="38">
        <f t="shared" ca="1" si="218"/>
        <v>40</v>
      </c>
      <c r="O867" s="36">
        <f t="shared" ca="1" si="219"/>
        <v>0</v>
      </c>
      <c r="P867" s="36">
        <f t="shared" ca="1" si="220"/>
        <v>7</v>
      </c>
      <c r="Q867" s="36">
        <f t="shared" ca="1" si="221"/>
        <v>16</v>
      </c>
      <c r="R867" s="36">
        <f t="shared" ca="1" si="224"/>
        <v>54</v>
      </c>
      <c r="S867" s="36">
        <f t="shared" ca="1" si="225"/>
        <v>17</v>
      </c>
      <c r="T867" s="36">
        <f t="shared" ca="1" si="226"/>
        <v>9</v>
      </c>
      <c r="U867" s="36">
        <f t="shared" ca="1" si="222"/>
        <v>6</v>
      </c>
      <c r="V867" s="39"/>
      <c r="W867" s="38">
        <f t="shared" ca="1" si="228"/>
        <v>3</v>
      </c>
      <c r="X867" s="38">
        <f t="shared" ca="1" si="229"/>
        <v>0</v>
      </c>
      <c r="Y867" s="38">
        <f t="shared" ca="1" si="231"/>
        <v>1</v>
      </c>
      <c r="Z867" s="38">
        <f t="shared" ca="1" si="230"/>
        <v>12</v>
      </c>
      <c r="AA867" s="38"/>
      <c r="AB867" s="36" t="str">
        <f t="shared" ca="1" si="227"/>
        <v>Rutas_Habituales_Central</v>
      </c>
      <c r="AC867" t="str">
        <f ca="1">SUBSTITUTE(OFFSET('Todas paradas'!K$1,R867+W867-1,0),"/","_")</f>
        <v>Ruta 6_16</v>
      </c>
      <c r="AD867" t="str">
        <f ca="1">IF(X867,OFFSET('Todas paradas'!L$1,R867+W867-1,0),OFFSET('Todas paradas'!Q$1,R867+W867-1,0))</f>
        <v>Miguel Servet, nº 101 (Pd. Bus)</v>
      </c>
      <c r="AE867" s="36" t="str">
        <f ca="1">IF(X867,OFFSET('Todas paradas'!M$1,R867+W867-1,0),"")</f>
        <v/>
      </c>
      <c r="AF867" s="36" t="str">
        <f ca="1">IF(X867,OFFSET('Todas paradas'!N$1,R867+W867-1,0),"")</f>
        <v/>
      </c>
      <c r="AG867" s="36" t="str">
        <f ca="1">IF(X867,OFFSET('Todas paradas'!O$1,R867+W867-1,0),"")</f>
        <v/>
      </c>
      <c r="AH867" s="36" t="str">
        <f ca="1">IF(X867,OFFSET('Todas paradas'!P$1,R867+W867-1,0),"")</f>
        <v/>
      </c>
    </row>
    <row r="868" spans="11:34" x14ac:dyDescent="0.25">
      <c r="K868" s="36">
        <f t="shared" ref="K868:K931" si="232">K867+1</f>
        <v>866</v>
      </c>
      <c r="L868" s="36">
        <f t="shared" ca="1" si="223"/>
        <v>827</v>
      </c>
      <c r="M868" s="38">
        <f t="shared" ref="M868:M931" ca="1" si="233">IF(O867,1,M867+1)</f>
        <v>13</v>
      </c>
      <c r="N868" s="38">
        <f t="shared" ref="N868:N931" ca="1" si="234">IF(M867=S867,N867+1,N867)</f>
        <v>40</v>
      </c>
      <c r="O868" s="36">
        <f t="shared" ref="O868:O931" ca="1" si="235">IF(Z868=S868,1,0)</f>
        <v>0</v>
      </c>
      <c r="P868" s="36">
        <f t="shared" ref="P868:P931" ca="1" si="236">OFFSET($B$2,1+N868,0)</f>
        <v>7</v>
      </c>
      <c r="Q868" s="36">
        <f t="shared" ref="Q868:Q931" ca="1" si="237">OFFSET($C$2,1+N868,0)</f>
        <v>16</v>
      </c>
      <c r="R868" s="36">
        <f t="shared" ca="1" si="224"/>
        <v>54</v>
      </c>
      <c r="S868" s="36">
        <f t="shared" ca="1" si="225"/>
        <v>17</v>
      </c>
      <c r="T868" s="36">
        <f t="shared" ca="1" si="226"/>
        <v>9</v>
      </c>
      <c r="U868" s="36">
        <f t="shared" ca="1" si="222"/>
        <v>6</v>
      </c>
      <c r="V868" s="39"/>
      <c r="W868" s="38">
        <f t="shared" ca="1" si="228"/>
        <v>4</v>
      </c>
      <c r="X868" s="38">
        <f t="shared" ca="1" si="229"/>
        <v>0</v>
      </c>
      <c r="Y868" s="38">
        <f t="shared" ca="1" si="231"/>
        <v>1</v>
      </c>
      <c r="Z868" s="38">
        <f t="shared" ca="1" si="230"/>
        <v>13</v>
      </c>
      <c r="AA868" s="38"/>
      <c r="AB868" s="36" t="str">
        <f t="shared" ca="1" si="227"/>
        <v>Rutas_Habituales_Central</v>
      </c>
      <c r="AC868" t="str">
        <f ca="1">SUBSTITUTE(OFFSET('Todas paradas'!K$1,R868+W868-1,0),"/","_")</f>
        <v>Ruta 6_16</v>
      </c>
      <c r="AD868" t="str">
        <f ca="1">IF(X868,OFFSET('Todas paradas'!L$1,R868+W868-1,0),OFFSET('Todas paradas'!Q$1,R868+W868-1,0))</f>
        <v>Miguel Servet, nº 63-65 (Pd. Bus)</v>
      </c>
      <c r="AE868" s="36" t="str">
        <f ca="1">IF(X868,OFFSET('Todas paradas'!M$1,R868+W868-1,0),"")</f>
        <v/>
      </c>
      <c r="AF868" s="36" t="str">
        <f ca="1">IF(X868,OFFSET('Todas paradas'!N$1,R868+W868-1,0),"")</f>
        <v/>
      </c>
      <c r="AG868" s="36" t="str">
        <f ca="1">IF(X868,OFFSET('Todas paradas'!O$1,R868+W868-1,0),"")</f>
        <v/>
      </c>
      <c r="AH868" s="36" t="str">
        <f ca="1">IF(X868,OFFSET('Todas paradas'!P$1,R868+W868-1,0),"")</f>
        <v/>
      </c>
    </row>
    <row r="869" spans="11:34" x14ac:dyDescent="0.25">
      <c r="K869" s="36">
        <f t="shared" si="232"/>
        <v>867</v>
      </c>
      <c r="L869" s="36">
        <f t="shared" ca="1" si="223"/>
        <v>828</v>
      </c>
      <c r="M869" s="38">
        <f t="shared" ca="1" si="233"/>
        <v>14</v>
      </c>
      <c r="N869" s="38">
        <f t="shared" ca="1" si="234"/>
        <v>40</v>
      </c>
      <c r="O869" s="36">
        <f t="shared" ca="1" si="235"/>
        <v>0</v>
      </c>
      <c r="P869" s="36">
        <f t="shared" ca="1" si="236"/>
        <v>7</v>
      </c>
      <c r="Q869" s="36">
        <f t="shared" ca="1" si="237"/>
        <v>16</v>
      </c>
      <c r="R869" s="36">
        <f t="shared" ca="1" si="224"/>
        <v>54</v>
      </c>
      <c r="S869" s="36">
        <f t="shared" ca="1" si="225"/>
        <v>17</v>
      </c>
      <c r="T869" s="36">
        <f t="shared" ca="1" si="226"/>
        <v>9</v>
      </c>
      <c r="U869" s="36">
        <f t="shared" ca="1" si="222"/>
        <v>6</v>
      </c>
      <c r="V869" s="39"/>
      <c r="W869" s="38">
        <f t="shared" ca="1" si="228"/>
        <v>5</v>
      </c>
      <c r="X869" s="38">
        <f t="shared" ca="1" si="229"/>
        <v>0</v>
      </c>
      <c r="Y869" s="38">
        <f t="shared" ca="1" si="231"/>
        <v>1</v>
      </c>
      <c r="Z869" s="38">
        <f t="shared" ca="1" si="230"/>
        <v>14</v>
      </c>
      <c r="AA869" s="38"/>
      <c r="AB869" s="36" t="str">
        <f t="shared" ca="1" si="227"/>
        <v>Rutas_Habituales_Central</v>
      </c>
      <c r="AC869" t="str">
        <f ca="1">SUBSTITUTE(OFFSET('Todas paradas'!K$1,R869+W869-1,0),"/","_")</f>
        <v>Ruta 6_16</v>
      </c>
      <c r="AD869" t="str">
        <f ca="1">IF(X869,OFFSET('Todas paradas'!L$1,R869+W869-1,0),OFFSET('Todas paradas'!Q$1,R869+W869-1,0))</f>
        <v>Miguel Servet, nº 37-39 (Pd. Bus)</v>
      </c>
      <c r="AE869" s="36" t="str">
        <f ca="1">IF(X869,OFFSET('Todas paradas'!M$1,R869+W869-1,0),"")</f>
        <v/>
      </c>
      <c r="AF869" s="36" t="str">
        <f ca="1">IF(X869,OFFSET('Todas paradas'!N$1,R869+W869-1,0),"")</f>
        <v/>
      </c>
      <c r="AG869" s="36" t="str">
        <f ca="1">IF(X869,OFFSET('Todas paradas'!O$1,R869+W869-1,0),"")</f>
        <v/>
      </c>
      <c r="AH869" s="36" t="str">
        <f ca="1">IF(X869,OFFSET('Todas paradas'!P$1,R869+W869-1,0),"")</f>
        <v/>
      </c>
    </row>
    <row r="870" spans="11:34" x14ac:dyDescent="0.25">
      <c r="K870" s="36">
        <f t="shared" si="232"/>
        <v>868</v>
      </c>
      <c r="L870" s="36">
        <f t="shared" ca="1" si="223"/>
        <v>829</v>
      </c>
      <c r="M870" s="38">
        <f t="shared" ca="1" si="233"/>
        <v>15</v>
      </c>
      <c r="N870" s="38">
        <f t="shared" ca="1" si="234"/>
        <v>40</v>
      </c>
      <c r="O870" s="36">
        <f t="shared" ca="1" si="235"/>
        <v>0</v>
      </c>
      <c r="P870" s="36">
        <f t="shared" ca="1" si="236"/>
        <v>7</v>
      </c>
      <c r="Q870" s="36">
        <f t="shared" ca="1" si="237"/>
        <v>16</v>
      </c>
      <c r="R870" s="36">
        <f t="shared" ca="1" si="224"/>
        <v>54</v>
      </c>
      <c r="S870" s="36">
        <f t="shared" ca="1" si="225"/>
        <v>17</v>
      </c>
      <c r="T870" s="36">
        <f t="shared" ca="1" si="226"/>
        <v>9</v>
      </c>
      <c r="U870" s="36">
        <f t="shared" ca="1" si="222"/>
        <v>6</v>
      </c>
      <c r="V870" s="39"/>
      <c r="W870" s="38">
        <f t="shared" ca="1" si="228"/>
        <v>6</v>
      </c>
      <c r="X870" s="38">
        <f t="shared" ca="1" si="229"/>
        <v>0</v>
      </c>
      <c r="Y870" s="38">
        <f t="shared" ca="1" si="231"/>
        <v>1</v>
      </c>
      <c r="Z870" s="38">
        <f t="shared" ca="1" si="230"/>
        <v>15</v>
      </c>
      <c r="AA870" s="38"/>
      <c r="AB870" s="36" t="str">
        <f t="shared" ca="1" si="227"/>
        <v>Rutas_Habituales_Central</v>
      </c>
      <c r="AC870" t="str">
        <f ca="1">SUBSTITUTE(OFFSET('Todas paradas'!K$1,R870+W870-1,0),"/","_")</f>
        <v>Ruta 6_16</v>
      </c>
      <c r="AD870" t="str">
        <f ca="1">IF(X870,OFFSET('Todas paradas'!L$1,R870+W870-1,0),OFFSET('Todas paradas'!Q$1,R870+W870-1,0))</f>
        <v>Compromiso de Caspe, nº 48 - Pd. Bus (esq. Doctor Iranzo)</v>
      </c>
      <c r="AE870" s="36" t="str">
        <f ca="1">IF(X870,OFFSET('Todas paradas'!M$1,R870+W870-1,0),"")</f>
        <v/>
      </c>
      <c r="AF870" s="36" t="str">
        <f ca="1">IF(X870,OFFSET('Todas paradas'!N$1,R870+W870-1,0),"")</f>
        <v/>
      </c>
      <c r="AG870" s="36" t="str">
        <f ca="1">IF(X870,OFFSET('Todas paradas'!O$1,R870+W870-1,0),"")</f>
        <v/>
      </c>
      <c r="AH870" s="36" t="str">
        <f ca="1">IF(X870,OFFSET('Todas paradas'!P$1,R870+W870-1,0),"")</f>
        <v/>
      </c>
    </row>
    <row r="871" spans="11:34" x14ac:dyDescent="0.25">
      <c r="K871" s="36">
        <f t="shared" si="232"/>
        <v>869</v>
      </c>
      <c r="L871" s="36">
        <f t="shared" ca="1" si="223"/>
        <v>830</v>
      </c>
      <c r="M871" s="38">
        <f t="shared" ca="1" si="233"/>
        <v>16</v>
      </c>
      <c r="N871" s="38">
        <f t="shared" ca="1" si="234"/>
        <v>40</v>
      </c>
      <c r="O871" s="36">
        <f t="shared" ca="1" si="235"/>
        <v>0</v>
      </c>
      <c r="P871" s="36">
        <f t="shared" ca="1" si="236"/>
        <v>7</v>
      </c>
      <c r="Q871" s="36">
        <f t="shared" ca="1" si="237"/>
        <v>16</v>
      </c>
      <c r="R871" s="36">
        <f t="shared" ca="1" si="224"/>
        <v>54</v>
      </c>
      <c r="S871" s="36">
        <f t="shared" ca="1" si="225"/>
        <v>17</v>
      </c>
      <c r="T871" s="36">
        <f t="shared" ca="1" si="226"/>
        <v>9</v>
      </c>
      <c r="U871" s="36">
        <f t="shared" ca="1" si="222"/>
        <v>6</v>
      </c>
      <c r="V871" s="39"/>
      <c r="W871" s="38">
        <f t="shared" ca="1" si="228"/>
        <v>7</v>
      </c>
      <c r="X871" s="38">
        <f t="shared" ca="1" si="229"/>
        <v>0</v>
      </c>
      <c r="Y871" s="38">
        <f t="shared" ca="1" si="231"/>
        <v>1</v>
      </c>
      <c r="Z871" s="38">
        <f t="shared" ca="1" si="230"/>
        <v>16</v>
      </c>
      <c r="AA871" s="38"/>
      <c r="AB871" s="36" t="str">
        <f t="shared" ca="1" si="227"/>
        <v>Rutas_Habituales_Central</v>
      </c>
      <c r="AC871" t="str">
        <f ca="1">SUBSTITUTE(OFFSET('Todas paradas'!K$1,R871+W871-1,0),"/","_")</f>
        <v>Ruta 6_16</v>
      </c>
      <c r="AD871" t="str">
        <f ca="1">IF(X871,OFFSET('Todas paradas'!L$1,R871+W871-1,0),OFFSET('Todas paradas'!Q$1,R871+W871-1,0))</f>
        <v>Salvador Minguijón, nº 10-12 (Pd. Bus)</v>
      </c>
      <c r="AE871" s="36" t="str">
        <f ca="1">IF(X871,OFFSET('Todas paradas'!M$1,R871+W871-1,0),"")</f>
        <v/>
      </c>
      <c r="AF871" s="36" t="str">
        <f ca="1">IF(X871,OFFSET('Todas paradas'!N$1,R871+W871-1,0),"")</f>
        <v/>
      </c>
      <c r="AG871" s="36" t="str">
        <f ca="1">IF(X871,OFFSET('Todas paradas'!O$1,R871+W871-1,0),"")</f>
        <v/>
      </c>
      <c r="AH871" s="36" t="str">
        <f ca="1">IF(X871,OFFSET('Todas paradas'!P$1,R871+W871-1,0),"")</f>
        <v/>
      </c>
    </row>
    <row r="872" spans="11:34" x14ac:dyDescent="0.25">
      <c r="K872" s="36">
        <f t="shared" si="232"/>
        <v>870</v>
      </c>
      <c r="L872" s="36">
        <f t="shared" ca="1" si="223"/>
        <v>831</v>
      </c>
      <c r="M872" s="38">
        <f t="shared" ca="1" si="233"/>
        <v>17</v>
      </c>
      <c r="N872" s="38">
        <f t="shared" ca="1" si="234"/>
        <v>40</v>
      </c>
      <c r="O872" s="36">
        <f t="shared" ca="1" si="235"/>
        <v>1</v>
      </c>
      <c r="P872" s="36">
        <f t="shared" ca="1" si="236"/>
        <v>7</v>
      </c>
      <c r="Q872" s="36">
        <f t="shared" ca="1" si="237"/>
        <v>16</v>
      </c>
      <c r="R872" s="36">
        <f t="shared" ca="1" si="224"/>
        <v>54</v>
      </c>
      <c r="S872" s="36">
        <f t="shared" ca="1" si="225"/>
        <v>17</v>
      </c>
      <c r="T872" s="36">
        <f t="shared" ca="1" si="226"/>
        <v>9</v>
      </c>
      <c r="U872" s="36">
        <f t="shared" ca="1" si="222"/>
        <v>6</v>
      </c>
      <c r="V872" s="39"/>
      <c r="W872" s="38">
        <f t="shared" ca="1" si="228"/>
        <v>8</v>
      </c>
      <c r="X872" s="38">
        <f t="shared" ca="1" si="229"/>
        <v>0</v>
      </c>
      <c r="Y872" s="38">
        <f t="shared" ca="1" si="231"/>
        <v>1</v>
      </c>
      <c r="Z872" s="38">
        <f t="shared" ca="1" si="230"/>
        <v>17</v>
      </c>
      <c r="AA872" s="38"/>
      <c r="AB872" s="36" t="str">
        <f t="shared" ca="1" si="227"/>
        <v>Rutas_Habituales_Central</v>
      </c>
      <c r="AC872" t="str">
        <f ca="1">SUBSTITUTE(OFFSET('Todas paradas'!K$1,R872+W872-1,0),"/","_")</f>
        <v>Ruta 6_16</v>
      </c>
      <c r="AD872" t="str">
        <f ca="1">IF(X872,OFFSET('Todas paradas'!L$1,R872+W872-1,0),OFFSET('Todas paradas'!Q$1,R872+W872-1,0))</f>
        <v>Salvador Minguijón, nº 58</v>
      </c>
      <c r="AE872" s="36" t="str">
        <f ca="1">IF(X872,OFFSET('Todas paradas'!M$1,R872+W872-1,0),"")</f>
        <v/>
      </c>
      <c r="AF872" s="36" t="str">
        <f ca="1">IF(X872,OFFSET('Todas paradas'!N$1,R872+W872-1,0),"")</f>
        <v/>
      </c>
      <c r="AG872" s="36" t="str">
        <f ca="1">IF(X872,OFFSET('Todas paradas'!O$1,R872+W872-1,0),"")</f>
        <v/>
      </c>
      <c r="AH872" s="36" t="str">
        <f ca="1">IF(X872,OFFSET('Todas paradas'!P$1,R872+W872-1,0),"")</f>
        <v/>
      </c>
    </row>
    <row r="873" spans="11:34" x14ac:dyDescent="0.25">
      <c r="K873" s="36">
        <f t="shared" si="232"/>
        <v>871</v>
      </c>
      <c r="L873" s="36">
        <f t="shared" ca="1" si="223"/>
        <v>831</v>
      </c>
      <c r="M873" s="38">
        <f t="shared" ca="1" si="233"/>
        <v>1</v>
      </c>
      <c r="N873" s="38">
        <f t="shared" ca="1" si="234"/>
        <v>41</v>
      </c>
      <c r="O873" s="36">
        <f t="shared" ca="1" si="235"/>
        <v>0</v>
      </c>
      <c r="P873" s="36">
        <f t="shared" ca="1" si="236"/>
        <v>8</v>
      </c>
      <c r="Q873" s="36">
        <f t="shared" ca="1" si="237"/>
        <v>16</v>
      </c>
      <c r="R873" s="36">
        <f t="shared" ca="1" si="224"/>
        <v>63</v>
      </c>
      <c r="S873" s="36">
        <f t="shared" ca="1" si="225"/>
        <v>13</v>
      </c>
      <c r="T873" s="36">
        <f t="shared" ca="1" si="226"/>
        <v>7</v>
      </c>
      <c r="U873" s="36">
        <f t="shared" ca="1" si="222"/>
        <v>7</v>
      </c>
      <c r="V873" s="39"/>
      <c r="W873" s="38">
        <f t="shared" ca="1" si="228"/>
        <v>0</v>
      </c>
      <c r="X873" s="38">
        <f t="shared" ca="1" si="229"/>
        <v>1</v>
      </c>
      <c r="Y873" s="38">
        <f t="shared" ca="1" si="231"/>
        <v>0</v>
      </c>
      <c r="Z873" s="38">
        <f t="shared" ca="1" si="230"/>
        <v>1</v>
      </c>
      <c r="AA873" s="38"/>
      <c r="AB873" s="36" t="str">
        <f t="shared" ca="1" si="227"/>
        <v>Rutas_Habituales_Central</v>
      </c>
      <c r="AC873" t="str">
        <f ca="1">SUBSTITUTE(OFFSET('Todas paradas'!K$1,R873+W873-1,0),"/","_")</f>
        <v>Ruta 7_16</v>
      </c>
      <c r="AD873" t="str">
        <f ca="1">IF(X873,OFFSET('Todas paradas'!L$1,R873+W873-1,0),OFFSET('Todas paradas'!Q$1,R873+W873-1,0))</f>
        <v>Ruta 7/16</v>
      </c>
      <c r="AE873" s="36" t="str">
        <f ca="1">IF(X873,OFFSET('Todas paradas'!M$1,R873+W873-1,0),"")</f>
        <v/>
      </c>
      <c r="AF873" s="36">
        <f ca="1">IF(X873,OFFSET('Todas paradas'!N$1,R873+W873-1,0),"")</f>
        <v>0</v>
      </c>
      <c r="AG873" s="36">
        <f ca="1">IF(X873,OFFSET('Todas paradas'!O$1,R873+W873-1,0),"")</f>
        <v>0</v>
      </c>
      <c r="AH873" s="36">
        <f ca="1">IF(X873,OFFSET('Todas paradas'!P$1,R873+W873-1,0),"")</f>
        <v>0</v>
      </c>
    </row>
    <row r="874" spans="11:34" x14ac:dyDescent="0.25">
      <c r="K874" s="36">
        <f t="shared" si="232"/>
        <v>872</v>
      </c>
      <c r="L874" s="36">
        <f t="shared" ca="1" si="223"/>
        <v>832</v>
      </c>
      <c r="M874" s="38">
        <f t="shared" ca="1" si="233"/>
        <v>2</v>
      </c>
      <c r="N874" s="38">
        <f t="shared" ca="1" si="234"/>
        <v>41</v>
      </c>
      <c r="O874" s="36">
        <f t="shared" ca="1" si="235"/>
        <v>0</v>
      </c>
      <c r="P874" s="36">
        <f t="shared" ca="1" si="236"/>
        <v>8</v>
      </c>
      <c r="Q874" s="36">
        <f t="shared" ca="1" si="237"/>
        <v>16</v>
      </c>
      <c r="R874" s="36">
        <f t="shared" ca="1" si="224"/>
        <v>63</v>
      </c>
      <c r="S874" s="36">
        <f t="shared" ca="1" si="225"/>
        <v>13</v>
      </c>
      <c r="T874" s="36">
        <f t="shared" ca="1" si="226"/>
        <v>7</v>
      </c>
      <c r="U874" s="36">
        <f t="shared" ca="1" si="222"/>
        <v>7</v>
      </c>
      <c r="V874" s="39"/>
      <c r="W874" s="38">
        <f t="shared" ca="1" si="228"/>
        <v>1</v>
      </c>
      <c r="X874" s="38">
        <f t="shared" ca="1" si="229"/>
        <v>1</v>
      </c>
      <c r="Y874" s="38">
        <f t="shared" ca="1" si="231"/>
        <v>0</v>
      </c>
      <c r="Z874" s="38">
        <f t="shared" ca="1" si="230"/>
        <v>2</v>
      </c>
      <c r="AA874" s="38"/>
      <c r="AB874" s="36" t="str">
        <f t="shared" ca="1" si="227"/>
        <v>Rutas_Habituales_Central</v>
      </c>
      <c r="AC874" t="str">
        <f ca="1">SUBSTITUTE(OFFSET('Todas paradas'!K$1,R874+W874-1,0),"/","_")</f>
        <v>Ruta 7_16</v>
      </c>
      <c r="AD874" t="str">
        <f ca="1">IF(X874,OFFSET('Todas paradas'!L$1,R874+W874-1,0),OFFSET('Todas paradas'!Q$1,R874+W874-1,0))</f>
        <v>C/ Asalto (Museo Centro de Historia)</v>
      </c>
      <c r="AE874" s="36" t="str">
        <f ca="1">IF(X874,OFFSET('Todas paradas'!M$1,R874+W874-1,0),"")</f>
        <v>06:58</v>
      </c>
      <c r="AF874" s="36">
        <f ca="1">IF(X874,OFFSET('Todas paradas'!N$1,R874+W874-1,0),"")</f>
        <v>0</v>
      </c>
      <c r="AG874" s="36">
        <f ca="1">IF(X874,OFFSET('Todas paradas'!O$1,R874+W874-1,0),"")</f>
        <v>0</v>
      </c>
      <c r="AH874" s="36">
        <f ca="1">IF(X874,OFFSET('Todas paradas'!P$1,R874+W874-1,0),"")</f>
        <v>0</v>
      </c>
    </row>
    <row r="875" spans="11:34" x14ac:dyDescent="0.25">
      <c r="K875" s="36">
        <f t="shared" si="232"/>
        <v>873</v>
      </c>
      <c r="L875" s="36">
        <f t="shared" ca="1" si="223"/>
        <v>833</v>
      </c>
      <c r="M875" s="38">
        <f t="shared" ca="1" si="233"/>
        <v>3</v>
      </c>
      <c r="N875" s="38">
        <f t="shared" ca="1" si="234"/>
        <v>41</v>
      </c>
      <c r="O875" s="36">
        <f t="shared" ca="1" si="235"/>
        <v>0</v>
      </c>
      <c r="P875" s="36">
        <f t="shared" ca="1" si="236"/>
        <v>8</v>
      </c>
      <c r="Q875" s="36">
        <f t="shared" ca="1" si="237"/>
        <v>16</v>
      </c>
      <c r="R875" s="36">
        <f t="shared" ca="1" si="224"/>
        <v>63</v>
      </c>
      <c r="S875" s="36">
        <f t="shared" ca="1" si="225"/>
        <v>13</v>
      </c>
      <c r="T875" s="36">
        <f t="shared" ca="1" si="226"/>
        <v>7</v>
      </c>
      <c r="U875" s="36">
        <f t="shared" ca="1" si="222"/>
        <v>7</v>
      </c>
      <c r="V875" s="39"/>
      <c r="W875" s="38">
        <f t="shared" ca="1" si="228"/>
        <v>2</v>
      </c>
      <c r="X875" s="38">
        <f t="shared" ca="1" si="229"/>
        <v>1</v>
      </c>
      <c r="Y875" s="38">
        <f t="shared" ca="1" si="231"/>
        <v>0</v>
      </c>
      <c r="Z875" s="38">
        <f t="shared" ca="1" si="230"/>
        <v>3</v>
      </c>
      <c r="AA875" s="38"/>
      <c r="AB875" s="36" t="str">
        <f t="shared" ca="1" si="227"/>
        <v>Rutas_Habituales_Central</v>
      </c>
      <c r="AC875" t="str">
        <f ca="1">SUBSTITUTE(OFFSET('Todas paradas'!K$1,R875+W875-1,0),"/","_")</f>
        <v>Ruta 7_16</v>
      </c>
      <c r="AD875" t="str">
        <f ca="1">IF(X875,OFFSET('Todas paradas'!L$1,R875+W875-1,0),OFFSET('Todas paradas'!Q$1,R875+W875-1,0))</f>
        <v>Pº La Mina, nº 21 (Edif. Balmes - Pd. Bus)</v>
      </c>
      <c r="AE875" s="36" t="str">
        <f ca="1">IF(X875,OFFSET('Todas paradas'!M$1,R875+W875-1,0),"")</f>
        <v>07:00</v>
      </c>
      <c r="AF875" s="36">
        <f ca="1">IF(X875,OFFSET('Todas paradas'!N$1,R875+W875-1,0),"")</f>
        <v>0</v>
      </c>
      <c r="AG875" s="36">
        <f ca="1">IF(X875,OFFSET('Todas paradas'!O$1,R875+W875-1,0),"")</f>
        <v>0</v>
      </c>
      <c r="AH875" s="36">
        <f ca="1">IF(X875,OFFSET('Todas paradas'!P$1,R875+W875-1,0),"")</f>
        <v>0</v>
      </c>
    </row>
    <row r="876" spans="11:34" x14ac:dyDescent="0.25">
      <c r="K876" s="36">
        <f t="shared" si="232"/>
        <v>874</v>
      </c>
      <c r="L876" s="36">
        <f t="shared" ca="1" si="223"/>
        <v>834</v>
      </c>
      <c r="M876" s="38">
        <f t="shared" ca="1" si="233"/>
        <v>4</v>
      </c>
      <c r="N876" s="38">
        <f t="shared" ca="1" si="234"/>
        <v>41</v>
      </c>
      <c r="O876" s="36">
        <f t="shared" ca="1" si="235"/>
        <v>0</v>
      </c>
      <c r="P876" s="36">
        <f t="shared" ca="1" si="236"/>
        <v>8</v>
      </c>
      <c r="Q876" s="36">
        <f t="shared" ca="1" si="237"/>
        <v>16</v>
      </c>
      <c r="R876" s="36">
        <f t="shared" ca="1" si="224"/>
        <v>63</v>
      </c>
      <c r="S876" s="36">
        <f t="shared" ca="1" si="225"/>
        <v>13</v>
      </c>
      <c r="T876" s="36">
        <f t="shared" ca="1" si="226"/>
        <v>7</v>
      </c>
      <c r="U876" s="36">
        <f t="shared" ca="1" si="222"/>
        <v>7</v>
      </c>
      <c r="V876" s="39"/>
      <c r="W876" s="38">
        <f t="shared" ca="1" si="228"/>
        <v>3</v>
      </c>
      <c r="X876" s="38">
        <f t="shared" ca="1" si="229"/>
        <v>1</v>
      </c>
      <c r="Y876" s="38">
        <f t="shared" ca="1" si="231"/>
        <v>0</v>
      </c>
      <c r="Z876" s="38">
        <f t="shared" ca="1" si="230"/>
        <v>4</v>
      </c>
      <c r="AA876" s="38"/>
      <c r="AB876" s="36" t="str">
        <f t="shared" ca="1" si="227"/>
        <v>Rutas_Habituales_Central</v>
      </c>
      <c r="AC876" t="str">
        <f ca="1">SUBSTITUTE(OFFSET('Todas paradas'!K$1,R876+W876-1,0),"/","_")</f>
        <v>Ruta 7_16</v>
      </c>
      <c r="AD876" t="str">
        <f ca="1">IF(X876,OFFSET('Todas paradas'!L$1,R876+W876-1,0),OFFSET('Todas paradas'!Q$1,R876+W876-1,0))</f>
        <v>Constitución, nº 33 (Pd. Bus)</v>
      </c>
      <c r="AE876" s="36" t="str">
        <f ca="1">IF(X876,OFFSET('Todas paradas'!M$1,R876+W876-1,0),"")</f>
        <v>07:01</v>
      </c>
      <c r="AF876" s="36">
        <f ca="1">IF(X876,OFFSET('Todas paradas'!N$1,R876+W876-1,0),"")</f>
        <v>0</v>
      </c>
      <c r="AG876" s="36">
        <f ca="1">IF(X876,OFFSET('Todas paradas'!O$1,R876+W876-1,0),"")</f>
        <v>0</v>
      </c>
      <c r="AH876" s="36">
        <f ca="1">IF(X876,OFFSET('Todas paradas'!P$1,R876+W876-1,0),"")</f>
        <v>0</v>
      </c>
    </row>
    <row r="877" spans="11:34" x14ac:dyDescent="0.25">
      <c r="K877" s="36">
        <f t="shared" si="232"/>
        <v>875</v>
      </c>
      <c r="L877" s="36">
        <f t="shared" ca="1" si="223"/>
        <v>835</v>
      </c>
      <c r="M877" s="38">
        <f t="shared" ca="1" si="233"/>
        <v>5</v>
      </c>
      <c r="N877" s="38">
        <f t="shared" ca="1" si="234"/>
        <v>41</v>
      </c>
      <c r="O877" s="36">
        <f t="shared" ca="1" si="235"/>
        <v>0</v>
      </c>
      <c r="P877" s="36">
        <f t="shared" ca="1" si="236"/>
        <v>8</v>
      </c>
      <c r="Q877" s="36">
        <f t="shared" ca="1" si="237"/>
        <v>16</v>
      </c>
      <c r="R877" s="36">
        <f t="shared" ca="1" si="224"/>
        <v>63</v>
      </c>
      <c r="S877" s="36">
        <f t="shared" ca="1" si="225"/>
        <v>13</v>
      </c>
      <c r="T877" s="36">
        <f t="shared" ca="1" si="226"/>
        <v>7</v>
      </c>
      <c r="U877" s="36">
        <f t="shared" ref="U877:U940" ca="1" si="238">OFFSET($H$2,1+N877,0)</f>
        <v>7</v>
      </c>
      <c r="V877" s="39"/>
      <c r="W877" s="38">
        <f t="shared" ca="1" si="228"/>
        <v>4</v>
      </c>
      <c r="X877" s="38">
        <f t="shared" ca="1" si="229"/>
        <v>1</v>
      </c>
      <c r="Y877" s="38">
        <f t="shared" ca="1" si="231"/>
        <v>0</v>
      </c>
      <c r="Z877" s="38">
        <f t="shared" ca="1" si="230"/>
        <v>5</v>
      </c>
      <c r="AA877" s="38"/>
      <c r="AB877" s="36" t="str">
        <f t="shared" ca="1" si="227"/>
        <v>Rutas_Habituales_Central</v>
      </c>
      <c r="AC877" t="str">
        <f ca="1">SUBSTITUTE(OFFSET('Todas paradas'!K$1,R877+W877-1,0),"/","_")</f>
        <v>Ruta 7_16</v>
      </c>
      <c r="AD877" t="str">
        <f ca="1">IF(X877,OFFSET('Todas paradas'!L$1,R877+W877-1,0),OFFSET('Todas paradas'!Q$1,R877+W877-1,0))</f>
        <v>María Agustín, nº 20 (Museo Pablo Serrano - Pd. Bus)</v>
      </c>
      <c r="AE877" s="36" t="str">
        <f ca="1">IF(X877,OFFSET('Todas paradas'!M$1,R877+W877-1,0),"")</f>
        <v>07:04</v>
      </c>
      <c r="AF877" s="36">
        <f ca="1">IF(X877,OFFSET('Todas paradas'!N$1,R877+W877-1,0),"")</f>
        <v>0</v>
      </c>
      <c r="AG877" s="36">
        <f ca="1">IF(X877,OFFSET('Todas paradas'!O$1,R877+W877-1,0),"")</f>
        <v>0</v>
      </c>
      <c r="AH877" s="36">
        <f ca="1">IF(X877,OFFSET('Todas paradas'!P$1,R877+W877-1,0),"")</f>
        <v>0</v>
      </c>
    </row>
    <row r="878" spans="11:34" x14ac:dyDescent="0.25">
      <c r="K878" s="36">
        <f t="shared" si="232"/>
        <v>876</v>
      </c>
      <c r="L878" s="36">
        <f t="shared" ca="1" si="223"/>
        <v>836</v>
      </c>
      <c r="M878" s="38">
        <f t="shared" ca="1" si="233"/>
        <v>6</v>
      </c>
      <c r="N878" s="38">
        <f t="shared" ca="1" si="234"/>
        <v>41</v>
      </c>
      <c r="O878" s="36">
        <f t="shared" ca="1" si="235"/>
        <v>0</v>
      </c>
      <c r="P878" s="36">
        <f t="shared" ca="1" si="236"/>
        <v>8</v>
      </c>
      <c r="Q878" s="36">
        <f t="shared" ca="1" si="237"/>
        <v>16</v>
      </c>
      <c r="R878" s="36">
        <f t="shared" ca="1" si="224"/>
        <v>63</v>
      </c>
      <c r="S878" s="36">
        <f t="shared" ca="1" si="225"/>
        <v>13</v>
      </c>
      <c r="T878" s="36">
        <f t="shared" ca="1" si="226"/>
        <v>7</v>
      </c>
      <c r="U878" s="36">
        <f t="shared" ca="1" si="238"/>
        <v>7</v>
      </c>
      <c r="V878" s="39"/>
      <c r="W878" s="38">
        <f t="shared" ca="1" si="228"/>
        <v>5</v>
      </c>
      <c r="X878" s="38">
        <f t="shared" ca="1" si="229"/>
        <v>1</v>
      </c>
      <c r="Y878" s="38">
        <f t="shared" ca="1" si="231"/>
        <v>0</v>
      </c>
      <c r="Z878" s="38">
        <f t="shared" ca="1" si="230"/>
        <v>6</v>
      </c>
      <c r="AA878" s="38"/>
      <c r="AB878" s="36" t="str">
        <f t="shared" ca="1" si="227"/>
        <v>Rutas_Habituales_Central</v>
      </c>
      <c r="AC878" t="str">
        <f ca="1">SUBSTITUTE(OFFSET('Todas paradas'!K$1,R878+W878-1,0),"/","_")</f>
        <v>Ruta 7_16</v>
      </c>
      <c r="AD878" t="str">
        <f ca="1">IF(X878,OFFSET('Todas paradas'!L$1,R878+W878-1,0),OFFSET('Todas paradas'!Q$1,R878+W878-1,0))</f>
        <v>Alagón (Rotonda - Pd. Bus)</v>
      </c>
      <c r="AE878" s="36" t="str">
        <f ca="1">IF(X878,OFFSET('Todas paradas'!M$1,R878+W878-1,0),"")</f>
        <v>07:20</v>
      </c>
      <c r="AF878" s="36">
        <f ca="1">IF(X878,OFFSET('Todas paradas'!N$1,R878+W878-1,0),"")</f>
        <v>0</v>
      </c>
      <c r="AG878" s="36">
        <f ca="1">IF(X878,OFFSET('Todas paradas'!O$1,R878+W878-1,0),"")</f>
        <v>0</v>
      </c>
      <c r="AH878" s="36">
        <f ca="1">IF(X878,OFFSET('Todas paradas'!P$1,R878+W878-1,0),"")</f>
        <v>0</v>
      </c>
    </row>
    <row r="879" spans="11:34" x14ac:dyDescent="0.25">
      <c r="K879" s="36">
        <f t="shared" si="232"/>
        <v>877</v>
      </c>
      <c r="L879" s="36">
        <f t="shared" ca="1" si="223"/>
        <v>837</v>
      </c>
      <c r="M879" s="38">
        <f t="shared" ca="1" si="233"/>
        <v>7</v>
      </c>
      <c r="N879" s="38">
        <f t="shared" ca="1" si="234"/>
        <v>41</v>
      </c>
      <c r="O879" s="36">
        <f t="shared" ca="1" si="235"/>
        <v>0</v>
      </c>
      <c r="P879" s="36">
        <f t="shared" ca="1" si="236"/>
        <v>8</v>
      </c>
      <c r="Q879" s="36">
        <f t="shared" ca="1" si="237"/>
        <v>16</v>
      </c>
      <c r="R879" s="36">
        <f t="shared" ca="1" si="224"/>
        <v>63</v>
      </c>
      <c r="S879" s="36">
        <f t="shared" ca="1" si="225"/>
        <v>13</v>
      </c>
      <c r="T879" s="36">
        <f t="shared" ca="1" si="226"/>
        <v>7</v>
      </c>
      <c r="U879" s="36">
        <f t="shared" ca="1" si="238"/>
        <v>7</v>
      </c>
      <c r="V879" s="39"/>
      <c r="W879" s="38">
        <f t="shared" ca="1" si="228"/>
        <v>6</v>
      </c>
      <c r="X879" s="38">
        <f t="shared" ca="1" si="229"/>
        <v>1</v>
      </c>
      <c r="Y879" s="38">
        <f t="shared" ca="1" si="231"/>
        <v>0</v>
      </c>
      <c r="Z879" s="38">
        <f t="shared" ca="1" si="230"/>
        <v>7</v>
      </c>
      <c r="AA879" s="38"/>
      <c r="AB879" s="36" t="str">
        <f t="shared" ca="1" si="227"/>
        <v>Rutas_Habituales_Central</v>
      </c>
      <c r="AC879" t="str">
        <f ca="1">SUBSTITUTE(OFFSET('Todas paradas'!K$1,R879+W879-1,0),"/","_")</f>
        <v>Ruta 7_16</v>
      </c>
      <c r="AD879" t="str">
        <f ca="1">IF(X879,OFFSET('Todas paradas'!L$1,R879+W879-1,0),OFFSET('Todas paradas'!Q$1,R879+W879-1,0))</f>
        <v>Opel Planta en Figueruelas</v>
      </c>
      <c r="AE879" s="36" t="str">
        <f ca="1">IF(X879,OFFSET('Todas paradas'!M$1,R879+W879-1,0),"")</f>
        <v>07:30</v>
      </c>
      <c r="AF879" s="36">
        <f ca="1">IF(X879,OFFSET('Todas paradas'!N$1,R879+W879-1,0),"")</f>
        <v>0</v>
      </c>
      <c r="AG879" s="36">
        <f ca="1">IF(X879,OFFSET('Todas paradas'!O$1,R879+W879-1,0),"")</f>
        <v>0</v>
      </c>
      <c r="AH879" s="36">
        <f ca="1">IF(X879,OFFSET('Todas paradas'!P$1,R879+W879-1,0),"")</f>
        <v>0</v>
      </c>
    </row>
    <row r="880" spans="11:34" x14ac:dyDescent="0.25">
      <c r="K880" s="36">
        <f t="shared" si="232"/>
        <v>878</v>
      </c>
      <c r="L880" s="36">
        <f t="shared" ca="1" si="223"/>
        <v>838</v>
      </c>
      <c r="M880" s="38">
        <f t="shared" ca="1" si="233"/>
        <v>8</v>
      </c>
      <c r="N880" s="38">
        <f t="shared" ca="1" si="234"/>
        <v>41</v>
      </c>
      <c r="O880" s="36">
        <f t="shared" ca="1" si="235"/>
        <v>0</v>
      </c>
      <c r="P880" s="36">
        <f t="shared" ca="1" si="236"/>
        <v>8</v>
      </c>
      <c r="Q880" s="36">
        <f t="shared" ca="1" si="237"/>
        <v>16</v>
      </c>
      <c r="R880" s="36">
        <f t="shared" ca="1" si="224"/>
        <v>63</v>
      </c>
      <c r="S880" s="36">
        <f t="shared" ca="1" si="225"/>
        <v>13</v>
      </c>
      <c r="T880" s="36">
        <f t="shared" ca="1" si="226"/>
        <v>7</v>
      </c>
      <c r="U880" s="36">
        <f t="shared" ca="1" si="238"/>
        <v>7</v>
      </c>
      <c r="V880" s="39"/>
      <c r="W880" s="38">
        <f t="shared" ca="1" si="228"/>
        <v>1</v>
      </c>
      <c r="X880" s="38">
        <f t="shared" ca="1" si="229"/>
        <v>0</v>
      </c>
      <c r="Y880" s="38">
        <f t="shared" ca="1" si="231"/>
        <v>1</v>
      </c>
      <c r="Z880" s="38">
        <f t="shared" ca="1" si="230"/>
        <v>8</v>
      </c>
      <c r="AA880" s="38"/>
      <c r="AB880" s="36" t="str">
        <f t="shared" ca="1" si="227"/>
        <v>Rutas_Habituales_Central</v>
      </c>
      <c r="AC880" t="str">
        <f ca="1">SUBSTITUTE(OFFSET('Todas paradas'!K$1,R880+W880-1,0),"/","_")</f>
        <v>Ruta 7_16</v>
      </c>
      <c r="AD880" t="str">
        <f ca="1">IF(X880,OFFSET('Todas paradas'!L$1,R880+W880-1,0),OFFSET('Todas paradas'!Q$1,R880+W880-1,0))</f>
        <v>Opel Planta en Figueruelas</v>
      </c>
      <c r="AE880" s="36" t="str">
        <f ca="1">IF(X880,OFFSET('Todas paradas'!M$1,R880+W880-1,0),"")</f>
        <v/>
      </c>
      <c r="AF880" s="36" t="str">
        <f ca="1">IF(X880,OFFSET('Todas paradas'!N$1,R880+W880-1,0),"")</f>
        <v/>
      </c>
      <c r="AG880" s="36" t="str">
        <f ca="1">IF(X880,OFFSET('Todas paradas'!O$1,R880+W880-1,0),"")</f>
        <v/>
      </c>
      <c r="AH880" s="36" t="str">
        <f ca="1">IF(X880,OFFSET('Todas paradas'!P$1,R880+W880-1,0),"")</f>
        <v/>
      </c>
    </row>
    <row r="881" spans="11:34" x14ac:dyDescent="0.25">
      <c r="K881" s="36">
        <f t="shared" si="232"/>
        <v>879</v>
      </c>
      <c r="L881" s="36">
        <f t="shared" ca="1" si="223"/>
        <v>839</v>
      </c>
      <c r="M881" s="38">
        <f t="shared" ca="1" si="233"/>
        <v>9</v>
      </c>
      <c r="N881" s="38">
        <f t="shared" ca="1" si="234"/>
        <v>41</v>
      </c>
      <c r="O881" s="36">
        <f t="shared" ca="1" si="235"/>
        <v>0</v>
      </c>
      <c r="P881" s="36">
        <f t="shared" ca="1" si="236"/>
        <v>8</v>
      </c>
      <c r="Q881" s="36">
        <f t="shared" ca="1" si="237"/>
        <v>16</v>
      </c>
      <c r="R881" s="36">
        <f t="shared" ca="1" si="224"/>
        <v>63</v>
      </c>
      <c r="S881" s="36">
        <f t="shared" ca="1" si="225"/>
        <v>13</v>
      </c>
      <c r="T881" s="36">
        <f t="shared" ca="1" si="226"/>
        <v>7</v>
      </c>
      <c r="U881" s="36">
        <f t="shared" ca="1" si="238"/>
        <v>7</v>
      </c>
      <c r="V881" s="39"/>
      <c r="W881" s="38">
        <f t="shared" ca="1" si="228"/>
        <v>2</v>
      </c>
      <c r="X881" s="38">
        <f t="shared" ca="1" si="229"/>
        <v>0</v>
      </c>
      <c r="Y881" s="38">
        <f t="shared" ca="1" si="231"/>
        <v>1</v>
      </c>
      <c r="Z881" s="38">
        <f t="shared" ca="1" si="230"/>
        <v>9</v>
      </c>
      <c r="AA881" s="38"/>
      <c r="AB881" s="36" t="str">
        <f t="shared" ca="1" si="227"/>
        <v>Rutas_Habituales_Central</v>
      </c>
      <c r="AC881" t="str">
        <f ca="1">SUBSTITUTE(OFFSET('Todas paradas'!K$1,R881+W881-1,0),"/","_")</f>
        <v>Ruta 7_16</v>
      </c>
      <c r="AD881" t="str">
        <f ca="1">IF(X881,OFFSET('Todas paradas'!L$1,R881+W881-1,0),OFFSET('Todas paradas'!Q$1,R881+W881-1,0))</f>
        <v>Alagón (Rotonda - Pd. Bus)</v>
      </c>
      <c r="AE881" s="36" t="str">
        <f ca="1">IF(X881,OFFSET('Todas paradas'!M$1,R881+W881-1,0),"")</f>
        <v/>
      </c>
      <c r="AF881" s="36" t="str">
        <f ca="1">IF(X881,OFFSET('Todas paradas'!N$1,R881+W881-1,0),"")</f>
        <v/>
      </c>
      <c r="AG881" s="36" t="str">
        <f ca="1">IF(X881,OFFSET('Todas paradas'!O$1,R881+W881-1,0),"")</f>
        <v/>
      </c>
      <c r="AH881" s="36" t="str">
        <f ca="1">IF(X881,OFFSET('Todas paradas'!P$1,R881+W881-1,0),"")</f>
        <v/>
      </c>
    </row>
    <row r="882" spans="11:34" x14ac:dyDescent="0.25">
      <c r="K882" s="36">
        <f t="shared" si="232"/>
        <v>880</v>
      </c>
      <c r="L882" s="36">
        <f t="shared" ca="1" si="223"/>
        <v>840</v>
      </c>
      <c r="M882" s="38">
        <f t="shared" ca="1" si="233"/>
        <v>10</v>
      </c>
      <c r="N882" s="38">
        <f t="shared" ca="1" si="234"/>
        <v>41</v>
      </c>
      <c r="O882" s="36">
        <f t="shared" ca="1" si="235"/>
        <v>0</v>
      </c>
      <c r="P882" s="36">
        <f t="shared" ca="1" si="236"/>
        <v>8</v>
      </c>
      <c r="Q882" s="36">
        <f t="shared" ca="1" si="237"/>
        <v>16</v>
      </c>
      <c r="R882" s="36">
        <f t="shared" ca="1" si="224"/>
        <v>63</v>
      </c>
      <c r="S882" s="36">
        <f t="shared" ca="1" si="225"/>
        <v>13</v>
      </c>
      <c r="T882" s="36">
        <f t="shared" ca="1" si="226"/>
        <v>7</v>
      </c>
      <c r="U882" s="36">
        <f t="shared" ca="1" si="238"/>
        <v>7</v>
      </c>
      <c r="V882" s="39"/>
      <c r="W882" s="38">
        <f t="shared" ca="1" si="228"/>
        <v>3</v>
      </c>
      <c r="X882" s="38">
        <f t="shared" ca="1" si="229"/>
        <v>0</v>
      </c>
      <c r="Y882" s="38">
        <f t="shared" ca="1" si="231"/>
        <v>1</v>
      </c>
      <c r="Z882" s="38">
        <f t="shared" ca="1" si="230"/>
        <v>10</v>
      </c>
      <c r="AA882" s="38"/>
      <c r="AB882" s="36" t="str">
        <f t="shared" ca="1" si="227"/>
        <v>Rutas_Habituales_Central</v>
      </c>
      <c r="AC882" t="str">
        <f ca="1">SUBSTITUTE(OFFSET('Todas paradas'!K$1,R882+W882-1,0),"/","_")</f>
        <v>Ruta 7_16</v>
      </c>
      <c r="AD882" t="str">
        <f ca="1">IF(X882,OFFSET('Todas paradas'!L$1,R882+W882-1,0),OFFSET('Todas paradas'!Q$1,R882+W882-1,0))</f>
        <v>María Agustín (frente Museo Pablo Serrano)</v>
      </c>
      <c r="AE882" s="36" t="str">
        <f ca="1">IF(X882,OFFSET('Todas paradas'!M$1,R882+W882-1,0),"")</f>
        <v/>
      </c>
      <c r="AF882" s="36" t="str">
        <f ca="1">IF(X882,OFFSET('Todas paradas'!N$1,R882+W882-1,0),"")</f>
        <v/>
      </c>
      <c r="AG882" s="36" t="str">
        <f ca="1">IF(X882,OFFSET('Todas paradas'!O$1,R882+W882-1,0),"")</f>
        <v/>
      </c>
      <c r="AH882" s="36" t="str">
        <f ca="1">IF(X882,OFFSET('Todas paradas'!P$1,R882+W882-1,0),"")</f>
        <v/>
      </c>
    </row>
    <row r="883" spans="11:34" x14ac:dyDescent="0.25">
      <c r="K883" s="36">
        <f t="shared" si="232"/>
        <v>881</v>
      </c>
      <c r="L883" s="36">
        <f t="shared" ca="1" si="223"/>
        <v>841</v>
      </c>
      <c r="M883" s="38">
        <f t="shared" ca="1" si="233"/>
        <v>11</v>
      </c>
      <c r="N883" s="38">
        <f t="shared" ca="1" si="234"/>
        <v>41</v>
      </c>
      <c r="O883" s="36">
        <f t="shared" ca="1" si="235"/>
        <v>0</v>
      </c>
      <c r="P883" s="36">
        <f t="shared" ca="1" si="236"/>
        <v>8</v>
      </c>
      <c r="Q883" s="36">
        <f t="shared" ca="1" si="237"/>
        <v>16</v>
      </c>
      <c r="R883" s="36">
        <f t="shared" ca="1" si="224"/>
        <v>63</v>
      </c>
      <c r="S883" s="36">
        <f t="shared" ca="1" si="225"/>
        <v>13</v>
      </c>
      <c r="T883" s="36">
        <f t="shared" ca="1" si="226"/>
        <v>7</v>
      </c>
      <c r="U883" s="36">
        <f t="shared" ca="1" si="238"/>
        <v>7</v>
      </c>
      <c r="V883" s="39"/>
      <c r="W883" s="38">
        <f t="shared" ca="1" si="228"/>
        <v>4</v>
      </c>
      <c r="X883" s="38">
        <f t="shared" ca="1" si="229"/>
        <v>0</v>
      </c>
      <c r="Y883" s="38">
        <f t="shared" ca="1" si="231"/>
        <v>1</v>
      </c>
      <c r="Z883" s="38">
        <f t="shared" ca="1" si="230"/>
        <v>11</v>
      </c>
      <c r="AA883" s="38"/>
      <c r="AB883" s="36" t="str">
        <f t="shared" ca="1" si="227"/>
        <v>Rutas_Habituales_Central</v>
      </c>
      <c r="AC883" t="str">
        <f ca="1">SUBSTITUTE(OFFSET('Todas paradas'!K$1,R883+W883-1,0),"/","_")</f>
        <v>Ruta 7_16</v>
      </c>
      <c r="AD883" t="str">
        <f ca="1">IF(X883,OFFSET('Todas paradas'!L$1,R883+W883-1,0),OFFSET('Todas paradas'!Q$1,R883+W883-1,0))</f>
        <v>Paseo Constitución nº 16 (Pd. Bus)</v>
      </c>
      <c r="AE883" s="36" t="str">
        <f ca="1">IF(X883,OFFSET('Todas paradas'!M$1,R883+W883-1,0),"")</f>
        <v/>
      </c>
      <c r="AF883" s="36" t="str">
        <f ca="1">IF(X883,OFFSET('Todas paradas'!N$1,R883+W883-1,0),"")</f>
        <v/>
      </c>
      <c r="AG883" s="36" t="str">
        <f ca="1">IF(X883,OFFSET('Todas paradas'!O$1,R883+W883-1,0),"")</f>
        <v/>
      </c>
      <c r="AH883" s="36" t="str">
        <f ca="1">IF(X883,OFFSET('Todas paradas'!P$1,R883+W883-1,0),"")</f>
        <v/>
      </c>
    </row>
    <row r="884" spans="11:34" x14ac:dyDescent="0.25">
      <c r="K884" s="36">
        <f t="shared" si="232"/>
        <v>882</v>
      </c>
      <c r="L884" s="36">
        <f t="shared" ca="1" si="223"/>
        <v>842</v>
      </c>
      <c r="M884" s="38">
        <f t="shared" ca="1" si="233"/>
        <v>12</v>
      </c>
      <c r="N884" s="38">
        <f t="shared" ca="1" si="234"/>
        <v>41</v>
      </c>
      <c r="O884" s="36">
        <f t="shared" ca="1" si="235"/>
        <v>0</v>
      </c>
      <c r="P884" s="36">
        <f t="shared" ca="1" si="236"/>
        <v>8</v>
      </c>
      <c r="Q884" s="36">
        <f t="shared" ca="1" si="237"/>
        <v>16</v>
      </c>
      <c r="R884" s="36">
        <f t="shared" ca="1" si="224"/>
        <v>63</v>
      </c>
      <c r="S884" s="36">
        <f t="shared" ca="1" si="225"/>
        <v>13</v>
      </c>
      <c r="T884" s="36">
        <f t="shared" ca="1" si="226"/>
        <v>7</v>
      </c>
      <c r="U884" s="36">
        <f t="shared" ca="1" si="238"/>
        <v>7</v>
      </c>
      <c r="V884" s="39"/>
      <c r="W884" s="38">
        <f t="shared" ca="1" si="228"/>
        <v>5</v>
      </c>
      <c r="X884" s="38">
        <f t="shared" ca="1" si="229"/>
        <v>0</v>
      </c>
      <c r="Y884" s="38">
        <f t="shared" ca="1" si="231"/>
        <v>1</v>
      </c>
      <c r="Z884" s="38">
        <f t="shared" ca="1" si="230"/>
        <v>12</v>
      </c>
      <c r="AA884" s="38"/>
      <c r="AB884" s="36" t="str">
        <f t="shared" ca="1" si="227"/>
        <v>Rutas_Habituales_Central</v>
      </c>
      <c r="AC884" t="str">
        <f ca="1">SUBSTITUTE(OFFSET('Todas paradas'!K$1,R884+W884-1,0),"/","_")</f>
        <v>Ruta 7_16</v>
      </c>
      <c r="AD884" t="str">
        <f ca="1">IF(X884,OFFSET('Todas paradas'!L$1,R884+W884-1,0),OFFSET('Todas paradas'!Q$1,R884+W884-1,0))</f>
        <v>Paseo La Mina (frente nº 21 - Pd. Bus)</v>
      </c>
      <c r="AE884" s="36" t="str">
        <f ca="1">IF(X884,OFFSET('Todas paradas'!M$1,R884+W884-1,0),"")</f>
        <v/>
      </c>
      <c r="AF884" s="36" t="str">
        <f ca="1">IF(X884,OFFSET('Todas paradas'!N$1,R884+W884-1,0),"")</f>
        <v/>
      </c>
      <c r="AG884" s="36" t="str">
        <f ca="1">IF(X884,OFFSET('Todas paradas'!O$1,R884+W884-1,0),"")</f>
        <v/>
      </c>
      <c r="AH884" s="36" t="str">
        <f ca="1">IF(X884,OFFSET('Todas paradas'!P$1,R884+W884-1,0),"")</f>
        <v/>
      </c>
    </row>
    <row r="885" spans="11:34" x14ac:dyDescent="0.25">
      <c r="K885" s="36">
        <f t="shared" si="232"/>
        <v>883</v>
      </c>
      <c r="L885" s="36">
        <f t="shared" ca="1" si="223"/>
        <v>843</v>
      </c>
      <c r="M885" s="38">
        <f t="shared" ca="1" si="233"/>
        <v>13</v>
      </c>
      <c r="N885" s="38">
        <f t="shared" ca="1" si="234"/>
        <v>41</v>
      </c>
      <c r="O885" s="36">
        <f t="shared" ca="1" si="235"/>
        <v>1</v>
      </c>
      <c r="P885" s="36">
        <f t="shared" ca="1" si="236"/>
        <v>8</v>
      </c>
      <c r="Q885" s="36">
        <f t="shared" ca="1" si="237"/>
        <v>16</v>
      </c>
      <c r="R885" s="36">
        <f t="shared" ca="1" si="224"/>
        <v>63</v>
      </c>
      <c r="S885" s="36">
        <f t="shared" ca="1" si="225"/>
        <v>13</v>
      </c>
      <c r="T885" s="36">
        <f t="shared" ca="1" si="226"/>
        <v>7</v>
      </c>
      <c r="U885" s="36">
        <f t="shared" ca="1" si="238"/>
        <v>7</v>
      </c>
      <c r="V885" s="39"/>
      <c r="W885" s="38">
        <f t="shared" ca="1" si="228"/>
        <v>6</v>
      </c>
      <c r="X885" s="38">
        <f t="shared" ca="1" si="229"/>
        <v>0</v>
      </c>
      <c r="Y885" s="38">
        <f t="shared" ca="1" si="231"/>
        <v>1</v>
      </c>
      <c r="Z885" s="38">
        <f t="shared" ca="1" si="230"/>
        <v>13</v>
      </c>
      <c r="AA885" s="38"/>
      <c r="AB885" s="36" t="str">
        <f t="shared" ca="1" si="227"/>
        <v>Rutas_Habituales_Central</v>
      </c>
      <c r="AC885" t="str">
        <f ca="1">SUBSTITUTE(OFFSET('Todas paradas'!K$1,R885+W885-1,0),"/","_")</f>
        <v>Ruta 7_16</v>
      </c>
      <c r="AD885" t="str">
        <f ca="1">IF(X885,OFFSET('Todas paradas'!L$1,R885+W885-1,0),OFFSET('Todas paradas'!Q$1,R885+W885-1,0))</f>
        <v>C/ Asalto (Edf. Trovador)</v>
      </c>
      <c r="AE885" s="36" t="str">
        <f ca="1">IF(X885,OFFSET('Todas paradas'!M$1,R885+W885-1,0),"")</f>
        <v/>
      </c>
      <c r="AF885" s="36" t="str">
        <f ca="1">IF(X885,OFFSET('Todas paradas'!N$1,R885+W885-1,0),"")</f>
        <v/>
      </c>
      <c r="AG885" s="36" t="str">
        <f ca="1">IF(X885,OFFSET('Todas paradas'!O$1,R885+W885-1,0),"")</f>
        <v/>
      </c>
      <c r="AH885" s="36" t="str">
        <f ca="1">IF(X885,OFFSET('Todas paradas'!P$1,R885+W885-1,0),"")</f>
        <v/>
      </c>
    </row>
    <row r="886" spans="11:34" x14ac:dyDescent="0.25">
      <c r="K886" s="36">
        <f t="shared" si="232"/>
        <v>884</v>
      </c>
      <c r="L886" s="36">
        <f t="shared" ca="1" si="223"/>
        <v>843</v>
      </c>
      <c r="M886" s="38">
        <f t="shared" ca="1" si="233"/>
        <v>1</v>
      </c>
      <c r="N886" s="38">
        <f t="shared" ca="1" si="234"/>
        <v>42</v>
      </c>
      <c r="O886" s="36">
        <f t="shared" ca="1" si="235"/>
        <v>0</v>
      </c>
      <c r="P886" s="36">
        <f t="shared" ca="1" si="236"/>
        <v>9</v>
      </c>
      <c r="Q886" s="36">
        <f t="shared" ca="1" si="237"/>
        <v>16</v>
      </c>
      <c r="R886" s="36">
        <f t="shared" ca="1" si="224"/>
        <v>70</v>
      </c>
      <c r="S886" s="36">
        <f t="shared" ca="1" si="225"/>
        <v>15</v>
      </c>
      <c r="T886" s="36">
        <f t="shared" ca="1" si="226"/>
        <v>8</v>
      </c>
      <c r="U886" s="36">
        <f t="shared" ca="1" si="238"/>
        <v>8</v>
      </c>
      <c r="V886" s="39"/>
      <c r="W886" s="38">
        <f t="shared" ca="1" si="228"/>
        <v>0</v>
      </c>
      <c r="X886" s="38">
        <f t="shared" ca="1" si="229"/>
        <v>1</v>
      </c>
      <c r="Y886" s="38">
        <f t="shared" ca="1" si="231"/>
        <v>0</v>
      </c>
      <c r="Z886" s="38">
        <f t="shared" ca="1" si="230"/>
        <v>1</v>
      </c>
      <c r="AA886" s="38"/>
      <c r="AB886" s="36" t="str">
        <f t="shared" ca="1" si="227"/>
        <v>Rutas_Habituales_Central</v>
      </c>
      <c r="AC886" t="str">
        <f ca="1">SUBSTITUTE(OFFSET('Todas paradas'!K$1,R886+W886-1,0),"/","_")</f>
        <v>Ruta 8_16</v>
      </c>
      <c r="AD886" t="str">
        <f ca="1">IF(X886,OFFSET('Todas paradas'!L$1,R886+W886-1,0),OFFSET('Todas paradas'!Q$1,R886+W886-1,0))</f>
        <v>Ruta 8/16</v>
      </c>
      <c r="AE886" s="36" t="str">
        <f ca="1">IF(X886,OFFSET('Todas paradas'!M$1,R886+W886-1,0),"")</f>
        <v/>
      </c>
      <c r="AF886" s="36">
        <f ca="1">IF(X886,OFFSET('Todas paradas'!N$1,R886+W886-1,0),"")</f>
        <v>0</v>
      </c>
      <c r="AG886" s="36">
        <f ca="1">IF(X886,OFFSET('Todas paradas'!O$1,R886+W886-1,0),"")</f>
        <v>0</v>
      </c>
      <c r="AH886" s="36">
        <f ca="1">IF(X886,OFFSET('Todas paradas'!P$1,R886+W886-1,0),"")</f>
        <v>0</v>
      </c>
    </row>
    <row r="887" spans="11:34" x14ac:dyDescent="0.25">
      <c r="K887" s="36">
        <f t="shared" si="232"/>
        <v>885</v>
      </c>
      <c r="L887" s="36">
        <f t="shared" ca="1" si="223"/>
        <v>844</v>
      </c>
      <c r="M887" s="38">
        <f t="shared" ca="1" si="233"/>
        <v>2</v>
      </c>
      <c r="N887" s="38">
        <f t="shared" ca="1" si="234"/>
        <v>42</v>
      </c>
      <c r="O887" s="36">
        <f t="shared" ca="1" si="235"/>
        <v>0</v>
      </c>
      <c r="P887" s="36">
        <f t="shared" ca="1" si="236"/>
        <v>9</v>
      </c>
      <c r="Q887" s="36">
        <f t="shared" ca="1" si="237"/>
        <v>16</v>
      </c>
      <c r="R887" s="36">
        <f t="shared" ca="1" si="224"/>
        <v>70</v>
      </c>
      <c r="S887" s="36">
        <f t="shared" ca="1" si="225"/>
        <v>15</v>
      </c>
      <c r="T887" s="36">
        <f t="shared" ca="1" si="226"/>
        <v>8</v>
      </c>
      <c r="U887" s="36">
        <f t="shared" ca="1" si="238"/>
        <v>8</v>
      </c>
      <c r="V887" s="39"/>
      <c r="W887" s="38">
        <f t="shared" ca="1" si="228"/>
        <v>1</v>
      </c>
      <c r="X887" s="38">
        <f t="shared" ca="1" si="229"/>
        <v>1</v>
      </c>
      <c r="Y887" s="38">
        <f t="shared" ca="1" si="231"/>
        <v>0</v>
      </c>
      <c r="Z887" s="38">
        <f t="shared" ca="1" si="230"/>
        <v>2</v>
      </c>
      <c r="AA887" s="38"/>
      <c r="AB887" s="36" t="str">
        <f t="shared" ca="1" si="227"/>
        <v>Rutas_Habituales_Central</v>
      </c>
      <c r="AC887" t="str">
        <f ca="1">SUBSTITUTE(OFFSET('Todas paradas'!K$1,R887+W887-1,0),"/","_")</f>
        <v>Ruta 8_16</v>
      </c>
      <c r="AD887" t="str">
        <f ca="1">IF(X887,OFFSET('Todas paradas'!L$1,R887+W887-1,0),OFFSET('Todas paradas'!Q$1,R887+W887-1,0))</f>
        <v>Puerto Venecia: Calle Tiziano (esquina Paolo Veronese)</v>
      </c>
      <c r="AE887" s="36" t="str">
        <f ca="1">IF(X887,OFFSET('Todas paradas'!M$1,R887+W887-1,0),"")</f>
        <v>06:50</v>
      </c>
      <c r="AF887" s="36">
        <f ca="1">IF(X887,OFFSET('Todas paradas'!N$1,R887+W887-1,0),"")</f>
        <v>0</v>
      </c>
      <c r="AG887" s="36">
        <f ca="1">IF(X887,OFFSET('Todas paradas'!O$1,R887+W887-1,0),"")</f>
        <v>0</v>
      </c>
      <c r="AH887" s="36">
        <f ca="1">IF(X887,OFFSET('Todas paradas'!P$1,R887+W887-1,0),"")</f>
        <v>0</v>
      </c>
    </row>
    <row r="888" spans="11:34" x14ac:dyDescent="0.25">
      <c r="K888" s="36">
        <f t="shared" si="232"/>
        <v>886</v>
      </c>
      <c r="L888" s="36">
        <f t="shared" ca="1" si="223"/>
        <v>845</v>
      </c>
      <c r="M888" s="38">
        <f t="shared" ca="1" si="233"/>
        <v>3</v>
      </c>
      <c r="N888" s="38">
        <f t="shared" ca="1" si="234"/>
        <v>42</v>
      </c>
      <c r="O888" s="36">
        <f t="shared" ca="1" si="235"/>
        <v>0</v>
      </c>
      <c r="P888" s="36">
        <f t="shared" ca="1" si="236"/>
        <v>9</v>
      </c>
      <c r="Q888" s="36">
        <f t="shared" ca="1" si="237"/>
        <v>16</v>
      </c>
      <c r="R888" s="36">
        <f t="shared" ca="1" si="224"/>
        <v>70</v>
      </c>
      <c r="S888" s="36">
        <f t="shared" ca="1" si="225"/>
        <v>15</v>
      </c>
      <c r="T888" s="36">
        <f t="shared" ca="1" si="226"/>
        <v>8</v>
      </c>
      <c r="U888" s="36">
        <f t="shared" ca="1" si="238"/>
        <v>8</v>
      </c>
      <c r="V888" s="39"/>
      <c r="W888" s="38">
        <f t="shared" ca="1" si="228"/>
        <v>2</v>
      </c>
      <c r="X888" s="38">
        <f t="shared" ca="1" si="229"/>
        <v>1</v>
      </c>
      <c r="Y888" s="38">
        <f t="shared" ca="1" si="231"/>
        <v>0</v>
      </c>
      <c r="Z888" s="38">
        <f t="shared" ca="1" si="230"/>
        <v>3</v>
      </c>
      <c r="AA888" s="38"/>
      <c r="AB888" s="36" t="str">
        <f t="shared" ca="1" si="227"/>
        <v>Rutas_Habituales_Central</v>
      </c>
      <c r="AC888" t="str">
        <f ca="1">SUBSTITUTE(OFFSET('Todas paradas'!K$1,R888+W888-1,0),"/","_")</f>
        <v>Ruta 8_16</v>
      </c>
      <c r="AD888" t="str">
        <f ca="1">IF(X888,OFFSET('Todas paradas'!L$1,R888+W888-1,0),OFFSET('Todas paradas'!Q$1,R888+W888-1,0))</f>
        <v>Cuarta Avenida, nº 23 ( Pd. Bus)</v>
      </c>
      <c r="AE888" s="36" t="str">
        <f ca="1">IF(X888,OFFSET('Todas paradas'!M$1,R888+W888-1,0),"")</f>
        <v>06:52</v>
      </c>
      <c r="AF888" s="36">
        <f ca="1">IF(X888,OFFSET('Todas paradas'!N$1,R888+W888-1,0),"")</f>
        <v>0</v>
      </c>
      <c r="AG888" s="36">
        <f ca="1">IF(X888,OFFSET('Todas paradas'!O$1,R888+W888-1,0),"")</f>
        <v>0</v>
      </c>
      <c r="AH888" s="36">
        <f ca="1">IF(X888,OFFSET('Todas paradas'!P$1,R888+W888-1,0),"")</f>
        <v>0</v>
      </c>
    </row>
    <row r="889" spans="11:34" x14ac:dyDescent="0.25">
      <c r="K889" s="36">
        <f t="shared" si="232"/>
        <v>887</v>
      </c>
      <c r="L889" s="36">
        <f t="shared" ca="1" si="223"/>
        <v>846</v>
      </c>
      <c r="M889" s="38">
        <f t="shared" ca="1" si="233"/>
        <v>4</v>
      </c>
      <c r="N889" s="38">
        <f t="shared" ca="1" si="234"/>
        <v>42</v>
      </c>
      <c r="O889" s="36">
        <f t="shared" ca="1" si="235"/>
        <v>0</v>
      </c>
      <c r="P889" s="36">
        <f t="shared" ca="1" si="236"/>
        <v>9</v>
      </c>
      <c r="Q889" s="36">
        <f t="shared" ca="1" si="237"/>
        <v>16</v>
      </c>
      <c r="R889" s="36">
        <f t="shared" ca="1" si="224"/>
        <v>70</v>
      </c>
      <c r="S889" s="36">
        <f t="shared" ca="1" si="225"/>
        <v>15</v>
      </c>
      <c r="T889" s="36">
        <f t="shared" ca="1" si="226"/>
        <v>8</v>
      </c>
      <c r="U889" s="36">
        <f t="shared" ca="1" si="238"/>
        <v>8</v>
      </c>
      <c r="V889" s="39"/>
      <c r="W889" s="38">
        <f t="shared" ca="1" si="228"/>
        <v>3</v>
      </c>
      <c r="X889" s="38">
        <f t="shared" ca="1" si="229"/>
        <v>1</v>
      </c>
      <c r="Y889" s="38">
        <f t="shared" ca="1" si="231"/>
        <v>0</v>
      </c>
      <c r="Z889" s="38">
        <f t="shared" ca="1" si="230"/>
        <v>4</v>
      </c>
      <c r="AA889" s="38"/>
      <c r="AB889" s="36" t="str">
        <f t="shared" ca="1" si="227"/>
        <v>Rutas_Habituales_Central</v>
      </c>
      <c r="AC889" t="str">
        <f ca="1">SUBSTITUTE(OFFSET('Todas paradas'!K$1,R889+W889-1,0),"/","_")</f>
        <v>Ruta 8_16</v>
      </c>
      <c r="AD889" t="str">
        <f ca="1">IF(X889,OFFSET('Todas paradas'!L$1,R889+W889-1,0),OFFSET('Todas paradas'!Q$1,R889+W889-1,0))</f>
        <v>Avd. América (esq. C/ Pontevedra - Pd. Bus)</v>
      </c>
      <c r="AE889" s="36" t="str">
        <f ca="1">IF(X889,OFFSET('Todas paradas'!M$1,R889+W889-1,0),"")</f>
        <v>06:55</v>
      </c>
      <c r="AF889" s="36">
        <f ca="1">IF(X889,OFFSET('Todas paradas'!N$1,R889+W889-1,0),"")</f>
        <v>0</v>
      </c>
      <c r="AG889" s="36">
        <f ca="1">IF(X889,OFFSET('Todas paradas'!O$1,R889+W889-1,0),"")</f>
        <v>0</v>
      </c>
      <c r="AH889" s="36">
        <f ca="1">IF(X889,OFFSET('Todas paradas'!P$1,R889+W889-1,0),"")</f>
        <v>0</v>
      </c>
    </row>
    <row r="890" spans="11:34" x14ac:dyDescent="0.25">
      <c r="K890" s="36">
        <f t="shared" si="232"/>
        <v>888</v>
      </c>
      <c r="L890" s="36">
        <f t="shared" ca="1" si="223"/>
        <v>847</v>
      </c>
      <c r="M890" s="38">
        <f t="shared" ca="1" si="233"/>
        <v>5</v>
      </c>
      <c r="N890" s="38">
        <f t="shared" ca="1" si="234"/>
        <v>42</v>
      </c>
      <c r="O890" s="36">
        <f t="shared" ca="1" si="235"/>
        <v>0</v>
      </c>
      <c r="P890" s="36">
        <f t="shared" ca="1" si="236"/>
        <v>9</v>
      </c>
      <c r="Q890" s="36">
        <f t="shared" ca="1" si="237"/>
        <v>16</v>
      </c>
      <c r="R890" s="36">
        <f t="shared" ca="1" si="224"/>
        <v>70</v>
      </c>
      <c r="S890" s="36">
        <f t="shared" ca="1" si="225"/>
        <v>15</v>
      </c>
      <c r="T890" s="36">
        <f t="shared" ca="1" si="226"/>
        <v>8</v>
      </c>
      <c r="U890" s="36">
        <f t="shared" ca="1" si="238"/>
        <v>8</v>
      </c>
      <c r="V890" s="39"/>
      <c r="W890" s="38">
        <f t="shared" ca="1" si="228"/>
        <v>4</v>
      </c>
      <c r="X890" s="38">
        <f t="shared" ca="1" si="229"/>
        <v>1</v>
      </c>
      <c r="Y890" s="38">
        <f t="shared" ca="1" si="231"/>
        <v>0</v>
      </c>
      <c r="Z890" s="38">
        <f t="shared" ca="1" si="230"/>
        <v>5</v>
      </c>
      <c r="AA890" s="38"/>
      <c r="AB890" s="36" t="str">
        <f t="shared" ca="1" si="227"/>
        <v>Rutas_Habituales_Central</v>
      </c>
      <c r="AC890" t="str">
        <f ca="1">SUBSTITUTE(OFFSET('Todas paradas'!K$1,R890+W890-1,0),"/","_")</f>
        <v>Ruta 8_16</v>
      </c>
      <c r="AD890" t="str">
        <f ca="1">IF(X890,OFFSET('Todas paradas'!L$1,R890+W890-1,0),OFFSET('Todas paradas'!Q$1,R890+W890-1,0))</f>
        <v>Avd. América, nº 11 (frente Plaza Canteras - Pd. Bus)</v>
      </c>
      <c r="AE890" s="36" t="str">
        <f ca="1">IF(X890,OFFSET('Todas paradas'!M$1,R890+W890-1,0),"")</f>
        <v>06:58</v>
      </c>
      <c r="AF890" s="36">
        <f ca="1">IF(X890,OFFSET('Todas paradas'!N$1,R890+W890-1,0),"")</f>
        <v>0</v>
      </c>
      <c r="AG890" s="36">
        <f ca="1">IF(X890,OFFSET('Todas paradas'!O$1,R890+W890-1,0),"")</f>
        <v>0</v>
      </c>
      <c r="AH890" s="36">
        <f ca="1">IF(X890,OFFSET('Todas paradas'!P$1,R890+W890-1,0),"")</f>
        <v>0</v>
      </c>
    </row>
    <row r="891" spans="11:34" x14ac:dyDescent="0.25">
      <c r="K891" s="36">
        <f t="shared" si="232"/>
        <v>889</v>
      </c>
      <c r="L891" s="36">
        <f t="shared" ca="1" si="223"/>
        <v>848</v>
      </c>
      <c r="M891" s="38">
        <f t="shared" ca="1" si="233"/>
        <v>6</v>
      </c>
      <c r="N891" s="38">
        <f t="shared" ca="1" si="234"/>
        <v>42</v>
      </c>
      <c r="O891" s="36">
        <f t="shared" ca="1" si="235"/>
        <v>0</v>
      </c>
      <c r="P891" s="36">
        <f t="shared" ca="1" si="236"/>
        <v>9</v>
      </c>
      <c r="Q891" s="36">
        <f t="shared" ca="1" si="237"/>
        <v>16</v>
      </c>
      <c r="R891" s="36">
        <f t="shared" ca="1" si="224"/>
        <v>70</v>
      </c>
      <c r="S891" s="36">
        <f t="shared" ca="1" si="225"/>
        <v>15</v>
      </c>
      <c r="T891" s="36">
        <f t="shared" ca="1" si="226"/>
        <v>8</v>
      </c>
      <c r="U891" s="36">
        <f t="shared" ca="1" si="238"/>
        <v>8</v>
      </c>
      <c r="V891" s="39"/>
      <c r="W891" s="38">
        <f t="shared" ca="1" si="228"/>
        <v>5</v>
      </c>
      <c r="X891" s="38">
        <f t="shared" ca="1" si="229"/>
        <v>1</v>
      </c>
      <c r="Y891" s="38">
        <f t="shared" ca="1" si="231"/>
        <v>0</v>
      </c>
      <c r="Z891" s="38">
        <f t="shared" ca="1" si="230"/>
        <v>6</v>
      </c>
      <c r="AA891" s="38"/>
      <c r="AB891" s="36" t="str">
        <f t="shared" ca="1" si="227"/>
        <v>Rutas_Habituales_Central</v>
      </c>
      <c r="AC891" t="str">
        <f ca="1">SUBSTITUTE(OFFSET('Todas paradas'!K$1,R891+W891-1,0),"/","_")</f>
        <v>Ruta 8_16</v>
      </c>
      <c r="AD891" t="str">
        <f ca="1">IF(X891,OFFSET('Todas paradas'!L$1,R891+W891-1,0),OFFSET('Todas paradas'!Q$1,R891+W891-1,0))</f>
        <v>Paseo Cuellar, nº 29 (esq. Luis Sallenave - Pd. Bus)</v>
      </c>
      <c r="AE891" s="36" t="str">
        <f ca="1">IF(X891,OFFSET('Todas paradas'!M$1,R891+W891-1,0),"")</f>
        <v>07:00</v>
      </c>
      <c r="AF891" s="36">
        <f ca="1">IF(X891,OFFSET('Todas paradas'!N$1,R891+W891-1,0),"")</f>
        <v>0</v>
      </c>
      <c r="AG891" s="36">
        <f ca="1">IF(X891,OFFSET('Todas paradas'!O$1,R891+W891-1,0),"")</f>
        <v>0</v>
      </c>
      <c r="AH891" s="36">
        <f ca="1">IF(X891,OFFSET('Todas paradas'!P$1,R891+W891-1,0),"")</f>
        <v>0</v>
      </c>
    </row>
    <row r="892" spans="11:34" x14ac:dyDescent="0.25">
      <c r="K892" s="36">
        <f t="shared" si="232"/>
        <v>890</v>
      </c>
      <c r="L892" s="36">
        <f t="shared" ca="1" si="223"/>
        <v>849</v>
      </c>
      <c r="M892" s="38">
        <f t="shared" ca="1" si="233"/>
        <v>7</v>
      </c>
      <c r="N892" s="38">
        <f t="shared" ca="1" si="234"/>
        <v>42</v>
      </c>
      <c r="O892" s="36">
        <f t="shared" ca="1" si="235"/>
        <v>0</v>
      </c>
      <c r="P892" s="36">
        <f t="shared" ca="1" si="236"/>
        <v>9</v>
      </c>
      <c r="Q892" s="36">
        <f t="shared" ca="1" si="237"/>
        <v>16</v>
      </c>
      <c r="R892" s="36">
        <f t="shared" ca="1" si="224"/>
        <v>70</v>
      </c>
      <c r="S892" s="36">
        <f t="shared" ca="1" si="225"/>
        <v>15</v>
      </c>
      <c r="T892" s="36">
        <f t="shared" ca="1" si="226"/>
        <v>8</v>
      </c>
      <c r="U892" s="36">
        <f t="shared" ca="1" si="238"/>
        <v>8</v>
      </c>
      <c r="V892" s="39"/>
      <c r="W892" s="38">
        <f t="shared" ca="1" si="228"/>
        <v>6</v>
      </c>
      <c r="X892" s="38">
        <f t="shared" ca="1" si="229"/>
        <v>1</v>
      </c>
      <c r="Y892" s="38">
        <f t="shared" ca="1" si="231"/>
        <v>0</v>
      </c>
      <c r="Z892" s="38">
        <f t="shared" ca="1" si="230"/>
        <v>7</v>
      </c>
      <c r="AA892" s="38"/>
      <c r="AB892" s="36" t="str">
        <f t="shared" ca="1" si="227"/>
        <v>Rutas_Habituales_Central</v>
      </c>
      <c r="AC892" t="str">
        <f ca="1">SUBSTITUTE(OFFSET('Todas paradas'!K$1,R892+W892-1,0),"/","_")</f>
        <v>Ruta 8_16</v>
      </c>
      <c r="AD892" t="str">
        <f ca="1">IF(X892,OFFSET('Todas paradas'!L$1,R892+W892-1,0),OFFSET('Todas paradas'!Q$1,R892+W892-1,0))</f>
        <v>Pº Sagasta, nº 51</v>
      </c>
      <c r="AE892" s="36" t="str">
        <f ca="1">IF(X892,OFFSET('Todas paradas'!M$1,R892+W892-1,0),"")</f>
        <v>07:03</v>
      </c>
      <c r="AF892" s="36">
        <f ca="1">IF(X892,OFFSET('Todas paradas'!N$1,R892+W892-1,0),"")</f>
        <v>0</v>
      </c>
      <c r="AG892" s="36">
        <f ca="1">IF(X892,OFFSET('Todas paradas'!O$1,R892+W892-1,0),"")</f>
        <v>0</v>
      </c>
      <c r="AH892" s="36">
        <f ca="1">IF(X892,OFFSET('Todas paradas'!P$1,R892+W892-1,0),"")</f>
        <v>0</v>
      </c>
    </row>
    <row r="893" spans="11:34" x14ac:dyDescent="0.25">
      <c r="K893" s="36">
        <f t="shared" si="232"/>
        <v>891</v>
      </c>
      <c r="L893" s="36">
        <f t="shared" ca="1" si="223"/>
        <v>850</v>
      </c>
      <c r="M893" s="38">
        <f t="shared" ca="1" si="233"/>
        <v>8</v>
      </c>
      <c r="N893" s="38">
        <f t="shared" ca="1" si="234"/>
        <v>42</v>
      </c>
      <c r="O893" s="36">
        <f t="shared" ca="1" si="235"/>
        <v>0</v>
      </c>
      <c r="P893" s="36">
        <f t="shared" ca="1" si="236"/>
        <v>9</v>
      </c>
      <c r="Q893" s="36">
        <f t="shared" ca="1" si="237"/>
        <v>16</v>
      </c>
      <c r="R893" s="36">
        <f t="shared" ca="1" si="224"/>
        <v>70</v>
      </c>
      <c r="S893" s="36">
        <f t="shared" ca="1" si="225"/>
        <v>15</v>
      </c>
      <c r="T893" s="36">
        <f t="shared" ca="1" si="226"/>
        <v>8</v>
      </c>
      <c r="U893" s="36">
        <f t="shared" ca="1" si="238"/>
        <v>8</v>
      </c>
      <c r="V893" s="39"/>
      <c r="W893" s="38">
        <f t="shared" ca="1" si="228"/>
        <v>7</v>
      </c>
      <c r="X893" s="38">
        <f t="shared" ca="1" si="229"/>
        <v>1</v>
      </c>
      <c r="Y893" s="38">
        <f t="shared" ca="1" si="231"/>
        <v>0</v>
      </c>
      <c r="Z893" s="38">
        <f t="shared" ca="1" si="230"/>
        <v>8</v>
      </c>
      <c r="AA893" s="38"/>
      <c r="AB893" s="36" t="str">
        <f t="shared" ca="1" si="227"/>
        <v>Rutas_Habituales_Central</v>
      </c>
      <c r="AC893" t="str">
        <f ca="1">SUBSTITUTE(OFFSET('Todas paradas'!K$1,R893+W893-1,0),"/","_")</f>
        <v>Ruta 8_16</v>
      </c>
      <c r="AD893" t="str">
        <f ca="1">IF(X893,OFFSET('Todas paradas'!L$1,R893+W893-1,0),OFFSET('Todas paradas'!Q$1,R893+W893-1,0))</f>
        <v>Opel Planta en Figueruelas</v>
      </c>
      <c r="AE893" s="36" t="str">
        <f ca="1">IF(X893,OFFSET('Todas paradas'!M$1,R893+W893-1,0),"")</f>
        <v>07:30</v>
      </c>
      <c r="AF893" s="36">
        <f ca="1">IF(X893,OFFSET('Todas paradas'!N$1,R893+W893-1,0),"")</f>
        <v>0</v>
      </c>
      <c r="AG893" s="36">
        <f ca="1">IF(X893,OFFSET('Todas paradas'!O$1,R893+W893-1,0),"")</f>
        <v>0</v>
      </c>
      <c r="AH893" s="36">
        <f ca="1">IF(X893,OFFSET('Todas paradas'!P$1,R893+W893-1,0),"")</f>
        <v>0</v>
      </c>
    </row>
    <row r="894" spans="11:34" x14ac:dyDescent="0.25">
      <c r="K894" s="36">
        <f t="shared" si="232"/>
        <v>892</v>
      </c>
      <c r="L894" s="36">
        <f t="shared" ca="1" si="223"/>
        <v>851</v>
      </c>
      <c r="M894" s="38">
        <f t="shared" ca="1" si="233"/>
        <v>9</v>
      </c>
      <c r="N894" s="38">
        <f t="shared" ca="1" si="234"/>
        <v>42</v>
      </c>
      <c r="O894" s="36">
        <f t="shared" ca="1" si="235"/>
        <v>0</v>
      </c>
      <c r="P894" s="36">
        <f t="shared" ca="1" si="236"/>
        <v>9</v>
      </c>
      <c r="Q894" s="36">
        <f t="shared" ca="1" si="237"/>
        <v>16</v>
      </c>
      <c r="R894" s="36">
        <f t="shared" ca="1" si="224"/>
        <v>70</v>
      </c>
      <c r="S894" s="36">
        <f t="shared" ca="1" si="225"/>
        <v>15</v>
      </c>
      <c r="T894" s="36">
        <f t="shared" ca="1" si="226"/>
        <v>8</v>
      </c>
      <c r="U894" s="36">
        <f t="shared" ca="1" si="238"/>
        <v>8</v>
      </c>
      <c r="V894" s="39"/>
      <c r="W894" s="38">
        <f t="shared" ca="1" si="228"/>
        <v>1</v>
      </c>
      <c r="X894" s="38">
        <f t="shared" ca="1" si="229"/>
        <v>0</v>
      </c>
      <c r="Y894" s="38">
        <f t="shared" ca="1" si="231"/>
        <v>1</v>
      </c>
      <c r="Z894" s="38">
        <f t="shared" ca="1" si="230"/>
        <v>9</v>
      </c>
      <c r="AA894" s="38"/>
      <c r="AB894" s="36" t="str">
        <f t="shared" ca="1" si="227"/>
        <v>Rutas_Habituales_Central</v>
      </c>
      <c r="AC894" t="str">
        <f ca="1">SUBSTITUTE(OFFSET('Todas paradas'!K$1,R894+W894-1,0),"/","_")</f>
        <v>Ruta 8_16</v>
      </c>
      <c r="AD894" t="str">
        <f ca="1">IF(X894,OFFSET('Todas paradas'!L$1,R894+W894-1,0),OFFSET('Todas paradas'!Q$1,R894+W894-1,0))</f>
        <v>Opel Planta en Figueruelas</v>
      </c>
      <c r="AE894" s="36" t="str">
        <f ca="1">IF(X894,OFFSET('Todas paradas'!M$1,R894+W894-1,0),"")</f>
        <v/>
      </c>
      <c r="AF894" s="36" t="str">
        <f ca="1">IF(X894,OFFSET('Todas paradas'!N$1,R894+W894-1,0),"")</f>
        <v/>
      </c>
      <c r="AG894" s="36" t="str">
        <f ca="1">IF(X894,OFFSET('Todas paradas'!O$1,R894+W894-1,0),"")</f>
        <v/>
      </c>
      <c r="AH894" s="36" t="str">
        <f ca="1">IF(X894,OFFSET('Todas paradas'!P$1,R894+W894-1,0),"")</f>
        <v/>
      </c>
    </row>
    <row r="895" spans="11:34" x14ac:dyDescent="0.25">
      <c r="K895" s="36">
        <f t="shared" si="232"/>
        <v>893</v>
      </c>
      <c r="L895" s="36">
        <f t="shared" ca="1" si="223"/>
        <v>852</v>
      </c>
      <c r="M895" s="38">
        <f t="shared" ca="1" si="233"/>
        <v>10</v>
      </c>
      <c r="N895" s="38">
        <f t="shared" ca="1" si="234"/>
        <v>42</v>
      </c>
      <c r="O895" s="36">
        <f t="shared" ca="1" si="235"/>
        <v>0</v>
      </c>
      <c r="P895" s="36">
        <f t="shared" ca="1" si="236"/>
        <v>9</v>
      </c>
      <c r="Q895" s="36">
        <f t="shared" ca="1" si="237"/>
        <v>16</v>
      </c>
      <c r="R895" s="36">
        <f t="shared" ca="1" si="224"/>
        <v>70</v>
      </c>
      <c r="S895" s="36">
        <f t="shared" ca="1" si="225"/>
        <v>15</v>
      </c>
      <c r="T895" s="36">
        <f t="shared" ca="1" si="226"/>
        <v>8</v>
      </c>
      <c r="U895" s="36">
        <f t="shared" ca="1" si="238"/>
        <v>8</v>
      </c>
      <c r="V895" s="39"/>
      <c r="W895" s="38">
        <f t="shared" ca="1" si="228"/>
        <v>2</v>
      </c>
      <c r="X895" s="38">
        <f t="shared" ca="1" si="229"/>
        <v>0</v>
      </c>
      <c r="Y895" s="38">
        <f t="shared" ca="1" si="231"/>
        <v>1</v>
      </c>
      <c r="Z895" s="38">
        <f t="shared" ca="1" si="230"/>
        <v>10</v>
      </c>
      <c r="AA895" s="38"/>
      <c r="AB895" s="36" t="str">
        <f t="shared" ca="1" si="227"/>
        <v>Rutas_Habituales_Central</v>
      </c>
      <c r="AC895" t="str">
        <f ca="1">SUBSTITUTE(OFFSET('Todas paradas'!K$1,R895+W895-1,0),"/","_")</f>
        <v>Ruta 8_16</v>
      </c>
      <c r="AD895" t="str">
        <f ca="1">IF(X895,OFFSET('Todas paradas'!L$1,R895+W895-1,0),OFFSET('Todas paradas'!Q$1,R895+W895-1,0))</f>
        <v>Puerto Venecia: Calle Tiziano (esquina Paolo Veronese)</v>
      </c>
      <c r="AE895" s="36" t="str">
        <f ca="1">IF(X895,OFFSET('Todas paradas'!M$1,R895+W895-1,0),"")</f>
        <v/>
      </c>
      <c r="AF895" s="36" t="str">
        <f ca="1">IF(X895,OFFSET('Todas paradas'!N$1,R895+W895-1,0),"")</f>
        <v/>
      </c>
      <c r="AG895" s="36" t="str">
        <f ca="1">IF(X895,OFFSET('Todas paradas'!O$1,R895+W895-1,0),"")</f>
        <v/>
      </c>
      <c r="AH895" s="36" t="str">
        <f ca="1">IF(X895,OFFSET('Todas paradas'!P$1,R895+W895-1,0),"")</f>
        <v/>
      </c>
    </row>
    <row r="896" spans="11:34" x14ac:dyDescent="0.25">
      <c r="K896" s="36">
        <f t="shared" si="232"/>
        <v>894</v>
      </c>
      <c r="L896" s="36">
        <f t="shared" ca="1" si="223"/>
        <v>853</v>
      </c>
      <c r="M896" s="38">
        <f t="shared" ca="1" si="233"/>
        <v>11</v>
      </c>
      <c r="N896" s="38">
        <f t="shared" ca="1" si="234"/>
        <v>42</v>
      </c>
      <c r="O896" s="36">
        <f t="shared" ca="1" si="235"/>
        <v>0</v>
      </c>
      <c r="P896" s="36">
        <f t="shared" ca="1" si="236"/>
        <v>9</v>
      </c>
      <c r="Q896" s="36">
        <f t="shared" ca="1" si="237"/>
        <v>16</v>
      </c>
      <c r="R896" s="36">
        <f t="shared" ca="1" si="224"/>
        <v>70</v>
      </c>
      <c r="S896" s="36">
        <f t="shared" ca="1" si="225"/>
        <v>15</v>
      </c>
      <c r="T896" s="36">
        <f t="shared" ca="1" si="226"/>
        <v>8</v>
      </c>
      <c r="U896" s="36">
        <f t="shared" ca="1" si="238"/>
        <v>8</v>
      </c>
      <c r="V896" s="39"/>
      <c r="W896" s="38">
        <f t="shared" ca="1" si="228"/>
        <v>3</v>
      </c>
      <c r="X896" s="38">
        <f t="shared" ca="1" si="229"/>
        <v>0</v>
      </c>
      <c r="Y896" s="38">
        <f t="shared" ca="1" si="231"/>
        <v>1</v>
      </c>
      <c r="Z896" s="38">
        <f t="shared" ca="1" si="230"/>
        <v>11</v>
      </c>
      <c r="AA896" s="38"/>
      <c r="AB896" s="36" t="str">
        <f t="shared" ca="1" si="227"/>
        <v>Rutas_Habituales_Central</v>
      </c>
      <c r="AC896" t="str">
        <f ca="1">SUBSTITUTE(OFFSET('Todas paradas'!K$1,R896+W896-1,0),"/","_")</f>
        <v>Ruta 8_16</v>
      </c>
      <c r="AD896" t="str">
        <f ca="1">IF(X896,OFFSET('Todas paradas'!L$1,R896+W896-1,0),OFFSET('Todas paradas'!Q$1,R896+W896-1,0))</f>
        <v>Cuarta Avenida, nº 23 ( Pd. Bus)</v>
      </c>
      <c r="AE896" s="36" t="str">
        <f ca="1">IF(X896,OFFSET('Todas paradas'!M$1,R896+W896-1,0),"")</f>
        <v/>
      </c>
      <c r="AF896" s="36" t="str">
        <f ca="1">IF(X896,OFFSET('Todas paradas'!N$1,R896+W896-1,0),"")</f>
        <v/>
      </c>
      <c r="AG896" s="36" t="str">
        <f ca="1">IF(X896,OFFSET('Todas paradas'!O$1,R896+W896-1,0),"")</f>
        <v/>
      </c>
      <c r="AH896" s="36" t="str">
        <f ca="1">IF(X896,OFFSET('Todas paradas'!P$1,R896+W896-1,0),"")</f>
        <v/>
      </c>
    </row>
    <row r="897" spans="11:34" x14ac:dyDescent="0.25">
      <c r="K897" s="36">
        <f t="shared" si="232"/>
        <v>895</v>
      </c>
      <c r="L897" s="36">
        <f t="shared" ca="1" si="223"/>
        <v>854</v>
      </c>
      <c r="M897" s="38">
        <f t="shared" ca="1" si="233"/>
        <v>12</v>
      </c>
      <c r="N897" s="38">
        <f t="shared" ca="1" si="234"/>
        <v>42</v>
      </c>
      <c r="O897" s="36">
        <f t="shared" ca="1" si="235"/>
        <v>0</v>
      </c>
      <c r="P897" s="36">
        <f t="shared" ca="1" si="236"/>
        <v>9</v>
      </c>
      <c r="Q897" s="36">
        <f t="shared" ca="1" si="237"/>
        <v>16</v>
      </c>
      <c r="R897" s="36">
        <f t="shared" ca="1" si="224"/>
        <v>70</v>
      </c>
      <c r="S897" s="36">
        <f t="shared" ca="1" si="225"/>
        <v>15</v>
      </c>
      <c r="T897" s="36">
        <f t="shared" ca="1" si="226"/>
        <v>8</v>
      </c>
      <c r="U897" s="36">
        <f t="shared" ca="1" si="238"/>
        <v>8</v>
      </c>
      <c r="V897" s="39"/>
      <c r="W897" s="38">
        <f t="shared" ca="1" si="228"/>
        <v>4</v>
      </c>
      <c r="X897" s="38">
        <f t="shared" ca="1" si="229"/>
        <v>0</v>
      </c>
      <c r="Y897" s="38">
        <f t="shared" ca="1" si="231"/>
        <v>1</v>
      </c>
      <c r="Z897" s="38">
        <f t="shared" ca="1" si="230"/>
        <v>12</v>
      </c>
      <c r="AA897" s="38"/>
      <c r="AB897" s="36" t="str">
        <f t="shared" ca="1" si="227"/>
        <v>Rutas_Habituales_Central</v>
      </c>
      <c r="AC897" t="str">
        <f ca="1">SUBSTITUTE(OFFSET('Todas paradas'!K$1,R897+W897-1,0),"/","_")</f>
        <v>Ruta 8_16</v>
      </c>
      <c r="AD897" t="str">
        <f ca="1">IF(X897,OFFSET('Todas paradas'!L$1,R897+W897-1,0),OFFSET('Todas paradas'!Q$1,R897+W897-1,0))</f>
        <v>Avd. América (esq. C/ Pontevedra - Pd. Bus))</v>
      </c>
      <c r="AE897" s="36" t="str">
        <f ca="1">IF(X897,OFFSET('Todas paradas'!M$1,R897+W897-1,0),"")</f>
        <v/>
      </c>
      <c r="AF897" s="36" t="str">
        <f ca="1">IF(X897,OFFSET('Todas paradas'!N$1,R897+W897-1,0),"")</f>
        <v/>
      </c>
      <c r="AG897" s="36" t="str">
        <f ca="1">IF(X897,OFFSET('Todas paradas'!O$1,R897+W897-1,0),"")</f>
        <v/>
      </c>
      <c r="AH897" s="36" t="str">
        <f ca="1">IF(X897,OFFSET('Todas paradas'!P$1,R897+W897-1,0),"")</f>
        <v/>
      </c>
    </row>
    <row r="898" spans="11:34" x14ac:dyDescent="0.25">
      <c r="K898" s="36">
        <f t="shared" si="232"/>
        <v>896</v>
      </c>
      <c r="L898" s="36">
        <f t="shared" ca="1" si="223"/>
        <v>855</v>
      </c>
      <c r="M898" s="38">
        <f t="shared" ca="1" si="233"/>
        <v>13</v>
      </c>
      <c r="N898" s="38">
        <f t="shared" ca="1" si="234"/>
        <v>42</v>
      </c>
      <c r="O898" s="36">
        <f t="shared" ca="1" si="235"/>
        <v>0</v>
      </c>
      <c r="P898" s="36">
        <f t="shared" ca="1" si="236"/>
        <v>9</v>
      </c>
      <c r="Q898" s="36">
        <f t="shared" ca="1" si="237"/>
        <v>16</v>
      </c>
      <c r="R898" s="36">
        <f t="shared" ca="1" si="224"/>
        <v>70</v>
      </c>
      <c r="S898" s="36">
        <f t="shared" ca="1" si="225"/>
        <v>15</v>
      </c>
      <c r="T898" s="36">
        <f t="shared" ca="1" si="226"/>
        <v>8</v>
      </c>
      <c r="U898" s="36">
        <f t="shared" ca="1" si="238"/>
        <v>8</v>
      </c>
      <c r="V898" s="39"/>
      <c r="W898" s="38">
        <f t="shared" ca="1" si="228"/>
        <v>5</v>
      </c>
      <c r="X898" s="38">
        <f t="shared" ca="1" si="229"/>
        <v>0</v>
      </c>
      <c r="Y898" s="38">
        <f t="shared" ca="1" si="231"/>
        <v>1</v>
      </c>
      <c r="Z898" s="38">
        <f t="shared" ca="1" si="230"/>
        <v>13</v>
      </c>
      <c r="AA898" s="38"/>
      <c r="AB898" s="36" t="str">
        <f t="shared" ca="1" si="227"/>
        <v>Rutas_Habituales_Central</v>
      </c>
      <c r="AC898" t="str">
        <f ca="1">SUBSTITUTE(OFFSET('Todas paradas'!K$1,R898+W898-1,0),"/","_")</f>
        <v>Ruta 8_16</v>
      </c>
      <c r="AD898" t="str">
        <f ca="1">IF(X898,OFFSET('Todas paradas'!L$1,R898+W898-1,0),OFFSET('Todas paradas'!Q$1,R898+W898-1,0))</f>
        <v>Avd. América, nº 11 (frente Plaza Canteras)</v>
      </c>
      <c r="AE898" s="36" t="str">
        <f ca="1">IF(X898,OFFSET('Todas paradas'!M$1,R898+W898-1,0),"")</f>
        <v/>
      </c>
      <c r="AF898" s="36" t="str">
        <f ca="1">IF(X898,OFFSET('Todas paradas'!N$1,R898+W898-1,0),"")</f>
        <v/>
      </c>
      <c r="AG898" s="36" t="str">
        <f ca="1">IF(X898,OFFSET('Todas paradas'!O$1,R898+W898-1,0),"")</f>
        <v/>
      </c>
      <c r="AH898" s="36" t="str">
        <f ca="1">IF(X898,OFFSET('Todas paradas'!P$1,R898+W898-1,0),"")</f>
        <v/>
      </c>
    </row>
    <row r="899" spans="11:34" x14ac:dyDescent="0.25">
      <c r="K899" s="36">
        <f t="shared" si="232"/>
        <v>897</v>
      </c>
      <c r="L899" s="36">
        <f t="shared" ca="1" si="223"/>
        <v>856</v>
      </c>
      <c r="M899" s="38">
        <f t="shared" ca="1" si="233"/>
        <v>14</v>
      </c>
      <c r="N899" s="38">
        <f t="shared" ca="1" si="234"/>
        <v>42</v>
      </c>
      <c r="O899" s="36">
        <f t="shared" ca="1" si="235"/>
        <v>0</v>
      </c>
      <c r="P899" s="36">
        <f t="shared" ca="1" si="236"/>
        <v>9</v>
      </c>
      <c r="Q899" s="36">
        <f t="shared" ca="1" si="237"/>
        <v>16</v>
      </c>
      <c r="R899" s="36">
        <f t="shared" ca="1" si="224"/>
        <v>70</v>
      </c>
      <c r="S899" s="36">
        <f t="shared" ca="1" si="225"/>
        <v>15</v>
      </c>
      <c r="T899" s="36">
        <f t="shared" ca="1" si="226"/>
        <v>8</v>
      </c>
      <c r="U899" s="36">
        <f t="shared" ca="1" si="238"/>
        <v>8</v>
      </c>
      <c r="V899" s="39"/>
      <c r="W899" s="38">
        <f t="shared" ca="1" si="228"/>
        <v>6</v>
      </c>
      <c r="X899" s="38">
        <f t="shared" ca="1" si="229"/>
        <v>0</v>
      </c>
      <c r="Y899" s="38">
        <f t="shared" ca="1" si="231"/>
        <v>1</v>
      </c>
      <c r="Z899" s="38">
        <f t="shared" ca="1" si="230"/>
        <v>14</v>
      </c>
      <c r="AA899" s="38"/>
      <c r="AB899" s="36" t="str">
        <f t="shared" ca="1" si="227"/>
        <v>Rutas_Habituales_Central</v>
      </c>
      <c r="AC899" t="str">
        <f ca="1">SUBSTITUTE(OFFSET('Todas paradas'!K$1,R899+W899-1,0),"/","_")</f>
        <v>Ruta 8_16</v>
      </c>
      <c r="AD899" t="str">
        <f ca="1">IF(X899,OFFSET('Todas paradas'!L$1,R899+W899-1,0),OFFSET('Todas paradas'!Q$1,R899+W899-1,0))</f>
        <v>Paseo Cuellar, nº 29 (esq. Luis Sallenave - Pd. Bus)</v>
      </c>
      <c r="AE899" s="36" t="str">
        <f ca="1">IF(X899,OFFSET('Todas paradas'!M$1,R899+W899-1,0),"")</f>
        <v/>
      </c>
      <c r="AF899" s="36" t="str">
        <f ca="1">IF(X899,OFFSET('Todas paradas'!N$1,R899+W899-1,0),"")</f>
        <v/>
      </c>
      <c r="AG899" s="36" t="str">
        <f ca="1">IF(X899,OFFSET('Todas paradas'!O$1,R899+W899-1,0),"")</f>
        <v/>
      </c>
      <c r="AH899" s="36" t="str">
        <f ca="1">IF(X899,OFFSET('Todas paradas'!P$1,R899+W899-1,0),"")</f>
        <v/>
      </c>
    </row>
    <row r="900" spans="11:34" x14ac:dyDescent="0.25">
      <c r="K900" s="36">
        <f t="shared" si="232"/>
        <v>898</v>
      </c>
      <c r="L900" s="36">
        <f t="shared" ref="L900:L963" ca="1" si="239">IF(P900&lt;&gt;P899,L899,L899+1)</f>
        <v>857</v>
      </c>
      <c r="M900" s="38">
        <f t="shared" ca="1" si="233"/>
        <v>15</v>
      </c>
      <c r="N900" s="38">
        <f t="shared" ca="1" si="234"/>
        <v>42</v>
      </c>
      <c r="O900" s="36">
        <f t="shared" ca="1" si="235"/>
        <v>1</v>
      </c>
      <c r="P900" s="36">
        <f t="shared" ca="1" si="236"/>
        <v>9</v>
      </c>
      <c r="Q900" s="36">
        <f t="shared" ca="1" si="237"/>
        <v>16</v>
      </c>
      <c r="R900" s="36">
        <f t="shared" ref="R900:R963" ca="1" si="240">OFFSET($E$2,N900,0)</f>
        <v>70</v>
      </c>
      <c r="S900" s="36">
        <f t="shared" ref="S900:S963" ca="1" si="241">OFFSET($F$2,N900,0)</f>
        <v>15</v>
      </c>
      <c r="T900" s="36">
        <f t="shared" ref="T900:T963" ca="1" si="242">OFFSET($G$2,N900,0)</f>
        <v>8</v>
      </c>
      <c r="U900" s="36">
        <f t="shared" ca="1" si="238"/>
        <v>8</v>
      </c>
      <c r="V900" s="39"/>
      <c r="W900" s="38">
        <f t="shared" ca="1" si="228"/>
        <v>7</v>
      </c>
      <c r="X900" s="38">
        <f t="shared" ca="1" si="229"/>
        <v>0</v>
      </c>
      <c r="Y900" s="38">
        <f t="shared" ca="1" si="231"/>
        <v>1</v>
      </c>
      <c r="Z900" s="38">
        <f t="shared" ca="1" si="230"/>
        <v>15</v>
      </c>
      <c r="AA900" s="38"/>
      <c r="AB900" s="36" t="str">
        <f t="shared" ref="AB900:AB963" ca="1" si="243">OFFSET($D$2,N900,0)</f>
        <v>Rutas_Habituales_Central</v>
      </c>
      <c r="AC900" t="str">
        <f ca="1">SUBSTITUTE(OFFSET('Todas paradas'!K$1,R900+W900-1,0),"/","_")</f>
        <v>Ruta 8_16</v>
      </c>
      <c r="AD900" t="str">
        <f ca="1">IF(X900,OFFSET('Todas paradas'!L$1,R900+W900-1,0),OFFSET('Todas paradas'!Q$1,R900+W900-1,0))</f>
        <v>Pº Sagasta, nº 51</v>
      </c>
      <c r="AE900" s="36" t="str">
        <f ca="1">IF(X900,OFFSET('Todas paradas'!M$1,R900+W900-1,0),"")</f>
        <v/>
      </c>
      <c r="AF900" s="36" t="str">
        <f ca="1">IF(X900,OFFSET('Todas paradas'!N$1,R900+W900-1,0),"")</f>
        <v/>
      </c>
      <c r="AG900" s="36" t="str">
        <f ca="1">IF(X900,OFFSET('Todas paradas'!O$1,R900+W900-1,0),"")</f>
        <v/>
      </c>
      <c r="AH900" s="36" t="str">
        <f ca="1">IF(X900,OFFSET('Todas paradas'!P$1,R900+W900-1,0),"")</f>
        <v/>
      </c>
    </row>
    <row r="901" spans="11:34" x14ac:dyDescent="0.25">
      <c r="K901" s="36">
        <f t="shared" si="232"/>
        <v>899</v>
      </c>
      <c r="L901" s="36">
        <f t="shared" ca="1" si="239"/>
        <v>857</v>
      </c>
      <c r="M901" s="38">
        <f t="shared" ca="1" si="233"/>
        <v>1</v>
      </c>
      <c r="N901" s="38">
        <f t="shared" ca="1" si="234"/>
        <v>43</v>
      </c>
      <c r="O901" s="36">
        <f t="shared" ca="1" si="235"/>
        <v>0</v>
      </c>
      <c r="P901" s="36">
        <f t="shared" ca="1" si="236"/>
        <v>10</v>
      </c>
      <c r="Q901" s="36">
        <f t="shared" ca="1" si="237"/>
        <v>16</v>
      </c>
      <c r="R901" s="36">
        <f t="shared" ca="1" si="240"/>
        <v>78</v>
      </c>
      <c r="S901" s="36">
        <f t="shared" ca="1" si="241"/>
        <v>17</v>
      </c>
      <c r="T901" s="36">
        <f t="shared" ca="1" si="242"/>
        <v>9</v>
      </c>
      <c r="U901" s="36">
        <f t="shared" ca="1" si="238"/>
        <v>4</v>
      </c>
      <c r="V901" s="39"/>
      <c r="W901" s="38">
        <f t="shared" ca="1" si="228"/>
        <v>0</v>
      </c>
      <c r="X901" s="38">
        <f t="shared" ca="1" si="229"/>
        <v>1</v>
      </c>
      <c r="Y901" s="38">
        <f t="shared" ca="1" si="231"/>
        <v>0</v>
      </c>
      <c r="Z901" s="38">
        <f t="shared" ca="1" si="230"/>
        <v>1</v>
      </c>
      <c r="AA901" s="38"/>
      <c r="AB901" s="36" t="str">
        <f t="shared" ca="1" si="243"/>
        <v>Rutas_Habituales_Central</v>
      </c>
      <c r="AC901" t="str">
        <f ca="1">SUBSTITUTE(OFFSET('Todas paradas'!K$1,R901+W901-1,0),"/","_")</f>
        <v>Ruta 9_16</v>
      </c>
      <c r="AD901" t="str">
        <f ca="1">IF(X901,OFFSET('Todas paradas'!L$1,R901+W901-1,0),OFFSET('Todas paradas'!Q$1,R901+W901-1,0))</f>
        <v>Ruta 9/16</v>
      </c>
      <c r="AE901" s="36" t="str">
        <f ca="1">IF(X901,OFFSET('Todas paradas'!M$1,R901+W901-1,0),"")</f>
        <v/>
      </c>
      <c r="AF901" s="36">
        <f ca="1">IF(X901,OFFSET('Todas paradas'!N$1,R901+W901-1,0),"")</f>
        <v>0</v>
      </c>
      <c r="AG901" s="36">
        <f ca="1">IF(X901,OFFSET('Todas paradas'!O$1,R901+W901-1,0),"")</f>
        <v>0</v>
      </c>
      <c r="AH901" s="36">
        <f ca="1">IF(X901,OFFSET('Todas paradas'!P$1,R901+W901-1,0),"")</f>
        <v>0</v>
      </c>
    </row>
    <row r="902" spans="11:34" x14ac:dyDescent="0.25">
      <c r="K902" s="36">
        <f t="shared" si="232"/>
        <v>900</v>
      </c>
      <c r="L902" s="36">
        <f t="shared" ca="1" si="239"/>
        <v>858</v>
      </c>
      <c r="M902" s="38">
        <f t="shared" ca="1" si="233"/>
        <v>2</v>
      </c>
      <c r="N902" s="38">
        <f t="shared" ca="1" si="234"/>
        <v>43</v>
      </c>
      <c r="O902" s="36">
        <f t="shared" ca="1" si="235"/>
        <v>0</v>
      </c>
      <c r="P902" s="36">
        <f t="shared" ca="1" si="236"/>
        <v>10</v>
      </c>
      <c r="Q902" s="36">
        <f t="shared" ca="1" si="237"/>
        <v>16</v>
      </c>
      <c r="R902" s="36">
        <f t="shared" ca="1" si="240"/>
        <v>78</v>
      </c>
      <c r="S902" s="36">
        <f t="shared" ca="1" si="241"/>
        <v>17</v>
      </c>
      <c r="T902" s="36">
        <f t="shared" ca="1" si="242"/>
        <v>9</v>
      </c>
      <c r="U902" s="36">
        <f t="shared" ca="1" si="238"/>
        <v>4</v>
      </c>
      <c r="V902" s="39"/>
      <c r="W902" s="38">
        <f t="shared" ca="1" si="228"/>
        <v>1</v>
      </c>
      <c r="X902" s="38">
        <f t="shared" ca="1" si="229"/>
        <v>1</v>
      </c>
      <c r="Y902" s="38">
        <f t="shared" ca="1" si="231"/>
        <v>0</v>
      </c>
      <c r="Z902" s="38">
        <f t="shared" ca="1" si="230"/>
        <v>2</v>
      </c>
      <c r="AA902" s="38"/>
      <c r="AB902" s="36" t="str">
        <f t="shared" ca="1" si="243"/>
        <v>Rutas_Habituales_Central</v>
      </c>
      <c r="AC902" t="str">
        <f ca="1">SUBSTITUTE(OFFSET('Todas paradas'!K$1,R902+W902-1,0),"/","_")</f>
        <v>Ruta 9_16</v>
      </c>
      <c r="AD902" t="str">
        <f ca="1">IF(X902,OFFSET('Todas paradas'!L$1,R902+W902-1,0),OFFSET('Todas paradas'!Q$1,R902+W902-1,0))</f>
        <v>Avd. San José, 84 (Mercado Rosales - Pd. Bus)</v>
      </c>
      <c r="AE902" s="36" t="str">
        <f ca="1">IF(X902,OFFSET('Todas paradas'!M$1,R902+W902-1,0),"")</f>
        <v>06:52</v>
      </c>
      <c r="AF902" s="36">
        <f ca="1">IF(X902,OFFSET('Todas paradas'!N$1,R902+W902-1,0),"")</f>
        <v>0</v>
      </c>
      <c r="AG902" s="36">
        <f ca="1">IF(X902,OFFSET('Todas paradas'!O$1,R902+W902-1,0),"")</f>
        <v>0</v>
      </c>
      <c r="AH902" s="36">
        <f ca="1">IF(X902,OFFSET('Todas paradas'!P$1,R902+W902-1,0),"")</f>
        <v>0</v>
      </c>
    </row>
    <row r="903" spans="11:34" x14ac:dyDescent="0.25">
      <c r="K903" s="36">
        <f t="shared" si="232"/>
        <v>901</v>
      </c>
      <c r="L903" s="36">
        <f t="shared" ca="1" si="239"/>
        <v>859</v>
      </c>
      <c r="M903" s="38">
        <f t="shared" ca="1" si="233"/>
        <v>3</v>
      </c>
      <c r="N903" s="38">
        <f t="shared" ca="1" si="234"/>
        <v>43</v>
      </c>
      <c r="O903" s="36">
        <f t="shared" ca="1" si="235"/>
        <v>0</v>
      </c>
      <c r="P903" s="36">
        <f t="shared" ca="1" si="236"/>
        <v>10</v>
      </c>
      <c r="Q903" s="36">
        <f t="shared" ca="1" si="237"/>
        <v>16</v>
      </c>
      <c r="R903" s="36">
        <f t="shared" ca="1" si="240"/>
        <v>78</v>
      </c>
      <c r="S903" s="36">
        <f t="shared" ca="1" si="241"/>
        <v>17</v>
      </c>
      <c r="T903" s="36">
        <f t="shared" ca="1" si="242"/>
        <v>9</v>
      </c>
      <c r="U903" s="36">
        <f t="shared" ca="1" si="238"/>
        <v>4</v>
      </c>
      <c r="V903" s="39"/>
      <c r="W903" s="38">
        <f t="shared" ca="1" si="228"/>
        <v>2</v>
      </c>
      <c r="X903" s="38">
        <f t="shared" ca="1" si="229"/>
        <v>1</v>
      </c>
      <c r="Y903" s="38">
        <f t="shared" ca="1" si="231"/>
        <v>0</v>
      </c>
      <c r="Z903" s="38">
        <f t="shared" ca="1" si="230"/>
        <v>3</v>
      </c>
      <c r="AA903" s="38"/>
      <c r="AB903" s="36" t="str">
        <f t="shared" ca="1" si="243"/>
        <v>Rutas_Habituales_Central</v>
      </c>
      <c r="AC903" t="str">
        <f ca="1">SUBSTITUTE(OFFSET('Todas paradas'!K$1,R903+W903-1,0),"/","_")</f>
        <v>Ruta 9_16</v>
      </c>
      <c r="AD903" t="str">
        <f ca="1">IF(X903,OFFSET('Todas paradas'!L$1,R903+W903-1,0),OFFSET('Todas paradas'!Q$1,R903+W903-1,0))</f>
        <v>Avd. San José (esq. José Pellicer - Pd. Bus)</v>
      </c>
      <c r="AE903" s="36" t="str">
        <f ca="1">IF(X903,OFFSET('Todas paradas'!M$1,R903+W903-1,0),"")</f>
        <v>06:53</v>
      </c>
      <c r="AF903" s="36">
        <f ca="1">IF(X903,OFFSET('Todas paradas'!N$1,R903+W903-1,0),"")</f>
        <v>0</v>
      </c>
      <c r="AG903" s="36">
        <f ca="1">IF(X903,OFFSET('Todas paradas'!O$1,R903+W903-1,0),"")</f>
        <v>0</v>
      </c>
      <c r="AH903" s="36">
        <f ca="1">IF(X903,OFFSET('Todas paradas'!P$1,R903+W903-1,0),"")</f>
        <v>0</v>
      </c>
    </row>
    <row r="904" spans="11:34" x14ac:dyDescent="0.25">
      <c r="K904" s="36">
        <f t="shared" si="232"/>
        <v>902</v>
      </c>
      <c r="L904" s="36">
        <f t="shared" ca="1" si="239"/>
        <v>860</v>
      </c>
      <c r="M904" s="38">
        <f t="shared" ca="1" si="233"/>
        <v>4</v>
      </c>
      <c r="N904" s="38">
        <f t="shared" ca="1" si="234"/>
        <v>43</v>
      </c>
      <c r="O904" s="36">
        <f t="shared" ca="1" si="235"/>
        <v>0</v>
      </c>
      <c r="P904" s="36">
        <f t="shared" ca="1" si="236"/>
        <v>10</v>
      </c>
      <c r="Q904" s="36">
        <f t="shared" ca="1" si="237"/>
        <v>16</v>
      </c>
      <c r="R904" s="36">
        <f t="shared" ca="1" si="240"/>
        <v>78</v>
      </c>
      <c r="S904" s="36">
        <f t="shared" ca="1" si="241"/>
        <v>17</v>
      </c>
      <c r="T904" s="36">
        <f t="shared" ca="1" si="242"/>
        <v>9</v>
      </c>
      <c r="U904" s="36">
        <f t="shared" ca="1" si="238"/>
        <v>4</v>
      </c>
      <c r="V904" s="39"/>
      <c r="W904" s="38">
        <f t="shared" ca="1" si="228"/>
        <v>3</v>
      </c>
      <c r="X904" s="38">
        <f t="shared" ca="1" si="229"/>
        <v>1</v>
      </c>
      <c r="Y904" s="38">
        <f t="shared" ca="1" si="231"/>
        <v>0</v>
      </c>
      <c r="Z904" s="38">
        <f t="shared" ca="1" si="230"/>
        <v>4</v>
      </c>
      <c r="AA904" s="38"/>
      <c r="AB904" s="36" t="str">
        <f t="shared" ca="1" si="243"/>
        <v>Rutas_Habituales_Central</v>
      </c>
      <c r="AC904" t="str">
        <f ca="1">SUBSTITUTE(OFFSET('Todas paradas'!K$1,R904+W904-1,0),"/","_")</f>
        <v>Ruta 9_16</v>
      </c>
      <c r="AD904" t="str">
        <f ca="1">IF(X904,OFFSET('Todas paradas'!L$1,R904+W904-1,0),OFFSET('Todas paradas'!Q$1,R904+W904-1,0))</f>
        <v>Avenida San José, nº 200 (Pd. Bus)</v>
      </c>
      <c r="AE904" s="36" t="str">
        <f ca="1">IF(X904,OFFSET('Todas paradas'!M$1,R904+W904-1,0),"")</f>
        <v>06:54</v>
      </c>
      <c r="AF904" s="36">
        <f ca="1">IF(X904,OFFSET('Todas paradas'!N$1,R904+W904-1,0),"")</f>
        <v>0</v>
      </c>
      <c r="AG904" s="36">
        <f ca="1">IF(X904,OFFSET('Todas paradas'!O$1,R904+W904-1,0),"")</f>
        <v>0</v>
      </c>
      <c r="AH904" s="36">
        <f ca="1">IF(X904,OFFSET('Todas paradas'!P$1,R904+W904-1,0),"")</f>
        <v>0</v>
      </c>
    </row>
    <row r="905" spans="11:34" x14ac:dyDescent="0.25">
      <c r="K905" s="36">
        <f t="shared" si="232"/>
        <v>903</v>
      </c>
      <c r="L905" s="36">
        <f t="shared" ca="1" si="239"/>
        <v>861</v>
      </c>
      <c r="M905" s="38">
        <f t="shared" ca="1" si="233"/>
        <v>5</v>
      </c>
      <c r="N905" s="38">
        <f t="shared" ca="1" si="234"/>
        <v>43</v>
      </c>
      <c r="O905" s="36">
        <f t="shared" ca="1" si="235"/>
        <v>0</v>
      </c>
      <c r="P905" s="36">
        <f t="shared" ca="1" si="236"/>
        <v>10</v>
      </c>
      <c r="Q905" s="36">
        <f t="shared" ca="1" si="237"/>
        <v>16</v>
      </c>
      <c r="R905" s="36">
        <f t="shared" ca="1" si="240"/>
        <v>78</v>
      </c>
      <c r="S905" s="36">
        <f t="shared" ca="1" si="241"/>
        <v>17</v>
      </c>
      <c r="T905" s="36">
        <f t="shared" ca="1" si="242"/>
        <v>9</v>
      </c>
      <c r="U905" s="36">
        <f t="shared" ca="1" si="238"/>
        <v>4</v>
      </c>
      <c r="V905" s="39"/>
      <c r="W905" s="38">
        <f t="shared" ca="1" si="228"/>
        <v>4</v>
      </c>
      <c r="X905" s="38">
        <f t="shared" ca="1" si="229"/>
        <v>1</v>
      </c>
      <c r="Y905" s="38">
        <f t="shared" ca="1" si="231"/>
        <v>0</v>
      </c>
      <c r="Z905" s="38">
        <f t="shared" ca="1" si="230"/>
        <v>5</v>
      </c>
      <c r="AA905" s="38"/>
      <c r="AB905" s="36" t="str">
        <f t="shared" ca="1" si="243"/>
        <v>Rutas_Habituales_Central</v>
      </c>
      <c r="AC905" t="str">
        <f ca="1">SUBSTITUTE(OFFSET('Todas paradas'!K$1,R905+W905-1,0),"/","_")</f>
        <v>Ruta 9_16</v>
      </c>
      <c r="AD905" t="str">
        <f ca="1">IF(X905,OFFSET('Todas paradas'!L$1,R905+W905-1,0),OFFSET('Todas paradas'!Q$1,R905+W905-1,0))</f>
        <v>C/ Terrazas de Cuellar (Pd. Bus)</v>
      </c>
      <c r="AE905" s="36" t="str">
        <f ca="1">IF(X905,OFFSET('Todas paradas'!M$1,R905+W905-1,0),"")</f>
        <v>06:56</v>
      </c>
      <c r="AF905" s="36">
        <f ca="1">IF(X905,OFFSET('Todas paradas'!N$1,R905+W905-1,0),"")</f>
        <v>0</v>
      </c>
      <c r="AG905" s="36">
        <f ca="1">IF(X905,OFFSET('Todas paradas'!O$1,R905+W905-1,0),"")</f>
        <v>0</v>
      </c>
      <c r="AH905" s="36">
        <f ca="1">IF(X905,OFFSET('Todas paradas'!P$1,R905+W905-1,0),"")</f>
        <v>0</v>
      </c>
    </row>
    <row r="906" spans="11:34" x14ac:dyDescent="0.25">
      <c r="K906" s="36">
        <f t="shared" si="232"/>
        <v>904</v>
      </c>
      <c r="L906" s="36">
        <f t="shared" ca="1" si="239"/>
        <v>862</v>
      </c>
      <c r="M906" s="38">
        <f t="shared" ca="1" si="233"/>
        <v>6</v>
      </c>
      <c r="N906" s="38">
        <f t="shared" ca="1" si="234"/>
        <v>43</v>
      </c>
      <c r="O906" s="36">
        <f t="shared" ca="1" si="235"/>
        <v>0</v>
      </c>
      <c r="P906" s="36">
        <f t="shared" ca="1" si="236"/>
        <v>10</v>
      </c>
      <c r="Q906" s="36">
        <f t="shared" ca="1" si="237"/>
        <v>16</v>
      </c>
      <c r="R906" s="36">
        <f t="shared" ca="1" si="240"/>
        <v>78</v>
      </c>
      <c r="S906" s="36">
        <f t="shared" ca="1" si="241"/>
        <v>17</v>
      </c>
      <c r="T906" s="36">
        <f t="shared" ca="1" si="242"/>
        <v>9</v>
      </c>
      <c r="U906" s="36">
        <f t="shared" ca="1" si="238"/>
        <v>4</v>
      </c>
      <c r="V906" s="39"/>
      <c r="W906" s="38">
        <f t="shared" ca="1" si="228"/>
        <v>5</v>
      </c>
      <c r="X906" s="38">
        <f t="shared" ca="1" si="229"/>
        <v>1</v>
      </c>
      <c r="Y906" s="38">
        <f t="shared" ca="1" si="231"/>
        <v>0</v>
      </c>
      <c r="Z906" s="38">
        <f t="shared" ca="1" si="230"/>
        <v>6</v>
      </c>
      <c r="AA906" s="38"/>
      <c r="AB906" s="36" t="str">
        <f t="shared" ca="1" si="243"/>
        <v>Rutas_Habituales_Central</v>
      </c>
      <c r="AC906" t="str">
        <f ca="1">SUBSTITUTE(OFFSET('Todas paradas'!K$1,R906+W906-1,0),"/","_")</f>
        <v>Ruta 9_16</v>
      </c>
      <c r="AD906" t="str">
        <f ca="1">IF(X906,OFFSET('Todas paradas'!L$1,R906+W906-1,0),OFFSET('Todas paradas'!Q$1,R906+W906-1,0))</f>
        <v>Melilla (frente Escultor Salas)</v>
      </c>
      <c r="AE906" s="36" t="str">
        <f ca="1">IF(X906,OFFSET('Todas paradas'!M$1,R906+W906-1,0),"")</f>
        <v>06:57</v>
      </c>
      <c r="AF906" s="36">
        <f ca="1">IF(X906,OFFSET('Todas paradas'!N$1,R906+W906-1,0),"")</f>
        <v>0</v>
      </c>
      <c r="AG906" s="36">
        <f ca="1">IF(X906,OFFSET('Todas paradas'!O$1,R906+W906-1,0),"")</f>
        <v>0</v>
      </c>
      <c r="AH906" s="36">
        <f ca="1">IF(X906,OFFSET('Todas paradas'!P$1,R906+W906-1,0),"")</f>
        <v>0</v>
      </c>
    </row>
    <row r="907" spans="11:34" x14ac:dyDescent="0.25">
      <c r="K907" s="36">
        <f t="shared" si="232"/>
        <v>905</v>
      </c>
      <c r="L907" s="36">
        <f t="shared" ca="1" si="239"/>
        <v>863</v>
      </c>
      <c r="M907" s="38">
        <f t="shared" ca="1" si="233"/>
        <v>7</v>
      </c>
      <c r="N907" s="38">
        <f t="shared" ca="1" si="234"/>
        <v>43</v>
      </c>
      <c r="O907" s="36">
        <f t="shared" ca="1" si="235"/>
        <v>0</v>
      </c>
      <c r="P907" s="36">
        <f t="shared" ca="1" si="236"/>
        <v>10</v>
      </c>
      <c r="Q907" s="36">
        <f t="shared" ca="1" si="237"/>
        <v>16</v>
      </c>
      <c r="R907" s="36">
        <f t="shared" ca="1" si="240"/>
        <v>78</v>
      </c>
      <c r="S907" s="36">
        <f t="shared" ca="1" si="241"/>
        <v>17</v>
      </c>
      <c r="T907" s="36">
        <f t="shared" ca="1" si="242"/>
        <v>9</v>
      </c>
      <c r="U907" s="36">
        <f t="shared" ca="1" si="238"/>
        <v>4</v>
      </c>
      <c r="V907" s="39"/>
      <c r="W907" s="38">
        <f t="shared" ca="1" si="228"/>
        <v>6</v>
      </c>
      <c r="X907" s="38">
        <f t="shared" ca="1" si="229"/>
        <v>1</v>
      </c>
      <c r="Y907" s="38">
        <f t="shared" ca="1" si="231"/>
        <v>0</v>
      </c>
      <c r="Z907" s="38">
        <f t="shared" ca="1" si="230"/>
        <v>7</v>
      </c>
      <c r="AA907" s="38"/>
      <c r="AB907" s="36" t="str">
        <f t="shared" ca="1" si="243"/>
        <v>Rutas_Habituales_Central</v>
      </c>
      <c r="AC907" t="str">
        <f ca="1">SUBSTITUTE(OFFSET('Todas paradas'!K$1,R907+W907-1,0),"/","_")</f>
        <v>Ruta 9_16</v>
      </c>
      <c r="AD907" t="str">
        <f ca="1">IF(X907,OFFSET('Todas paradas'!L$1,R907+W907-1,0),OFFSET('Todas paradas'!Q$1,R907+W907-1,0))</f>
        <v>Zaragoza la Vieja (frente nº 5)</v>
      </c>
      <c r="AE907" s="36" t="str">
        <f ca="1">IF(X907,OFFSET('Todas paradas'!M$1,R907+W907-1,0),"")</f>
        <v>06:58</v>
      </c>
      <c r="AF907" s="36">
        <f ca="1">IF(X907,OFFSET('Todas paradas'!N$1,R907+W907-1,0),"")</f>
        <v>0</v>
      </c>
      <c r="AG907" s="36">
        <f ca="1">IF(X907,OFFSET('Todas paradas'!O$1,R907+W907-1,0),"")</f>
        <v>0</v>
      </c>
      <c r="AH907" s="36">
        <f ca="1">IF(X907,OFFSET('Todas paradas'!P$1,R907+W907-1,0),"")</f>
        <v>0</v>
      </c>
    </row>
    <row r="908" spans="11:34" x14ac:dyDescent="0.25">
      <c r="K908" s="36">
        <f t="shared" si="232"/>
        <v>906</v>
      </c>
      <c r="L908" s="36">
        <f t="shared" ca="1" si="239"/>
        <v>864</v>
      </c>
      <c r="M908" s="38">
        <f t="shared" ca="1" si="233"/>
        <v>8</v>
      </c>
      <c r="N908" s="38">
        <f t="shared" ca="1" si="234"/>
        <v>43</v>
      </c>
      <c r="O908" s="36">
        <f t="shared" ca="1" si="235"/>
        <v>0</v>
      </c>
      <c r="P908" s="36">
        <f t="shared" ca="1" si="236"/>
        <v>10</v>
      </c>
      <c r="Q908" s="36">
        <f t="shared" ca="1" si="237"/>
        <v>16</v>
      </c>
      <c r="R908" s="36">
        <f t="shared" ca="1" si="240"/>
        <v>78</v>
      </c>
      <c r="S908" s="36">
        <f t="shared" ca="1" si="241"/>
        <v>17</v>
      </c>
      <c r="T908" s="36">
        <f t="shared" ca="1" si="242"/>
        <v>9</v>
      </c>
      <c r="U908" s="36">
        <f t="shared" ca="1" si="238"/>
        <v>4</v>
      </c>
      <c r="V908" s="39"/>
      <c r="W908" s="38">
        <f t="shared" ca="1" si="228"/>
        <v>7</v>
      </c>
      <c r="X908" s="38">
        <f t="shared" ca="1" si="229"/>
        <v>1</v>
      </c>
      <c r="Y908" s="38">
        <f t="shared" ca="1" si="231"/>
        <v>0</v>
      </c>
      <c r="Z908" s="38">
        <f t="shared" ca="1" si="230"/>
        <v>8</v>
      </c>
      <c r="AA908" s="38"/>
      <c r="AB908" s="36" t="str">
        <f t="shared" ca="1" si="243"/>
        <v>Rutas_Habituales_Central</v>
      </c>
      <c r="AC908" t="str">
        <f ca="1">SUBSTITUTE(OFFSET('Todas paradas'!K$1,R908+W908-1,0),"/","_")</f>
        <v>Ruta 9_16</v>
      </c>
      <c r="AD908" t="str">
        <f ca="1">IF(X908,OFFSET('Todas paradas'!L$1,R908+W908-1,0),OFFSET('Todas paradas'!Q$1,R908+W908-1,0))</f>
        <v>Paseo Pamplona, nº 2 (Pd. Bus)</v>
      </c>
      <c r="AE908" s="36" t="str">
        <f ca="1">IF(X908,OFFSET('Todas paradas'!M$1,R908+W908-1,0),"")</f>
        <v>07:02</v>
      </c>
      <c r="AF908" s="36">
        <f ca="1">IF(X908,OFFSET('Todas paradas'!N$1,R908+W908-1,0),"")</f>
        <v>0</v>
      </c>
      <c r="AG908" s="36">
        <f ca="1">IF(X908,OFFSET('Todas paradas'!O$1,R908+W908-1,0),"")</f>
        <v>0</v>
      </c>
      <c r="AH908" s="36">
        <f ca="1">IF(X908,OFFSET('Todas paradas'!P$1,R908+W908-1,0),"")</f>
        <v>0</v>
      </c>
    </row>
    <row r="909" spans="11:34" x14ac:dyDescent="0.25">
      <c r="K909" s="36">
        <f t="shared" si="232"/>
        <v>907</v>
      </c>
      <c r="L909" s="36">
        <f t="shared" ca="1" si="239"/>
        <v>865</v>
      </c>
      <c r="M909" s="38">
        <f t="shared" ca="1" si="233"/>
        <v>9</v>
      </c>
      <c r="N909" s="38">
        <f t="shared" ca="1" si="234"/>
        <v>43</v>
      </c>
      <c r="O909" s="36">
        <f t="shared" ca="1" si="235"/>
        <v>0</v>
      </c>
      <c r="P909" s="36">
        <f t="shared" ca="1" si="236"/>
        <v>10</v>
      </c>
      <c r="Q909" s="36">
        <f t="shared" ca="1" si="237"/>
        <v>16</v>
      </c>
      <c r="R909" s="36">
        <f t="shared" ca="1" si="240"/>
        <v>78</v>
      </c>
      <c r="S909" s="36">
        <f t="shared" ca="1" si="241"/>
        <v>17</v>
      </c>
      <c r="T909" s="36">
        <f t="shared" ca="1" si="242"/>
        <v>9</v>
      </c>
      <c r="U909" s="36">
        <f t="shared" ca="1" si="238"/>
        <v>4</v>
      </c>
      <c r="V909" s="39"/>
      <c r="W909" s="38">
        <f t="shared" ca="1" si="228"/>
        <v>8</v>
      </c>
      <c r="X909" s="38">
        <f t="shared" ca="1" si="229"/>
        <v>1</v>
      </c>
      <c r="Y909" s="38">
        <f t="shared" ca="1" si="231"/>
        <v>0</v>
      </c>
      <c r="Z909" s="38">
        <f t="shared" ca="1" si="230"/>
        <v>9</v>
      </c>
      <c r="AA909" s="38"/>
      <c r="AB909" s="36" t="str">
        <f t="shared" ca="1" si="243"/>
        <v>Rutas_Habituales_Central</v>
      </c>
      <c r="AC909" t="str">
        <f ca="1">SUBSTITUTE(OFFSET('Todas paradas'!K$1,R909+W909-1,0),"/","_")</f>
        <v>Ruta 9_16</v>
      </c>
      <c r="AD909" t="str">
        <f ca="1">IF(X909,OFFSET('Todas paradas'!L$1,R909+W909-1,0),OFFSET('Todas paradas'!Q$1,R909+W909-1,0))</f>
        <v>Opel Planta en Figueruelas</v>
      </c>
      <c r="AE909" s="36" t="str">
        <f ca="1">IF(X909,OFFSET('Todas paradas'!M$1,R909+W909-1,0),"")</f>
        <v>07:30</v>
      </c>
      <c r="AF909" s="36">
        <f ca="1">IF(X909,OFFSET('Todas paradas'!N$1,R909+W909-1,0),"")</f>
        <v>0</v>
      </c>
      <c r="AG909" s="36">
        <f ca="1">IF(X909,OFFSET('Todas paradas'!O$1,R909+W909-1,0),"")</f>
        <v>0</v>
      </c>
      <c r="AH909" s="36">
        <f ca="1">IF(X909,OFFSET('Todas paradas'!P$1,R909+W909-1,0),"")</f>
        <v>0</v>
      </c>
    </row>
    <row r="910" spans="11:34" x14ac:dyDescent="0.25">
      <c r="K910" s="36">
        <f t="shared" si="232"/>
        <v>908</v>
      </c>
      <c r="L910" s="36">
        <f t="shared" ca="1" si="239"/>
        <v>866</v>
      </c>
      <c r="M910" s="38">
        <f t="shared" ca="1" si="233"/>
        <v>10</v>
      </c>
      <c r="N910" s="38">
        <f t="shared" ca="1" si="234"/>
        <v>43</v>
      </c>
      <c r="O910" s="36">
        <f t="shared" ca="1" si="235"/>
        <v>0</v>
      </c>
      <c r="P910" s="36">
        <f t="shared" ca="1" si="236"/>
        <v>10</v>
      </c>
      <c r="Q910" s="36">
        <f t="shared" ca="1" si="237"/>
        <v>16</v>
      </c>
      <c r="R910" s="36">
        <f t="shared" ca="1" si="240"/>
        <v>78</v>
      </c>
      <c r="S910" s="36">
        <f t="shared" ca="1" si="241"/>
        <v>17</v>
      </c>
      <c r="T910" s="36">
        <f t="shared" ca="1" si="242"/>
        <v>9</v>
      </c>
      <c r="U910" s="36">
        <f t="shared" ca="1" si="238"/>
        <v>4</v>
      </c>
      <c r="V910" s="39"/>
      <c r="W910" s="38">
        <f t="shared" ca="1" si="228"/>
        <v>1</v>
      </c>
      <c r="X910" s="38">
        <f t="shared" ca="1" si="229"/>
        <v>0</v>
      </c>
      <c r="Y910" s="38">
        <f t="shared" ca="1" si="231"/>
        <v>1</v>
      </c>
      <c r="Z910" s="38">
        <f t="shared" ca="1" si="230"/>
        <v>10</v>
      </c>
      <c r="AA910" s="38"/>
      <c r="AB910" s="36" t="str">
        <f t="shared" ca="1" si="243"/>
        <v>Rutas_Habituales_Central</v>
      </c>
      <c r="AC910" t="str">
        <f ca="1">SUBSTITUTE(OFFSET('Todas paradas'!K$1,R910+W910-1,0),"/","_")</f>
        <v>Ruta 9_16</v>
      </c>
      <c r="AD910" t="str">
        <f ca="1">IF(X910,OFFSET('Todas paradas'!L$1,R910+W910-1,0),OFFSET('Todas paradas'!Q$1,R910+W910-1,0))</f>
        <v>Opel Planta en Figueruelas</v>
      </c>
      <c r="AE910" s="36" t="str">
        <f ca="1">IF(X910,OFFSET('Todas paradas'!M$1,R910+W910-1,0),"")</f>
        <v/>
      </c>
      <c r="AF910" s="36" t="str">
        <f ca="1">IF(X910,OFFSET('Todas paradas'!N$1,R910+W910-1,0),"")</f>
        <v/>
      </c>
      <c r="AG910" s="36" t="str">
        <f ca="1">IF(X910,OFFSET('Todas paradas'!O$1,R910+W910-1,0),"")</f>
        <v/>
      </c>
      <c r="AH910" s="36" t="str">
        <f ca="1">IF(X910,OFFSET('Todas paradas'!P$1,R910+W910-1,0),"")</f>
        <v/>
      </c>
    </row>
    <row r="911" spans="11:34" x14ac:dyDescent="0.25">
      <c r="K911" s="36">
        <f t="shared" si="232"/>
        <v>909</v>
      </c>
      <c r="L911" s="36">
        <f t="shared" ca="1" si="239"/>
        <v>867</v>
      </c>
      <c r="M911" s="38">
        <f t="shared" ca="1" si="233"/>
        <v>11</v>
      </c>
      <c r="N911" s="38">
        <f t="shared" ca="1" si="234"/>
        <v>43</v>
      </c>
      <c r="O911" s="36">
        <f t="shared" ca="1" si="235"/>
        <v>0</v>
      </c>
      <c r="P911" s="36">
        <f t="shared" ca="1" si="236"/>
        <v>10</v>
      </c>
      <c r="Q911" s="36">
        <f t="shared" ca="1" si="237"/>
        <v>16</v>
      </c>
      <c r="R911" s="36">
        <f t="shared" ca="1" si="240"/>
        <v>78</v>
      </c>
      <c r="S911" s="36">
        <f t="shared" ca="1" si="241"/>
        <v>17</v>
      </c>
      <c r="T911" s="36">
        <f t="shared" ca="1" si="242"/>
        <v>9</v>
      </c>
      <c r="U911" s="36">
        <f t="shared" ca="1" si="238"/>
        <v>4</v>
      </c>
      <c r="V911" s="39"/>
      <c r="W911" s="38">
        <f t="shared" ca="1" si="228"/>
        <v>2</v>
      </c>
      <c r="X911" s="38">
        <f t="shared" ca="1" si="229"/>
        <v>0</v>
      </c>
      <c r="Y911" s="38">
        <f t="shared" ca="1" si="231"/>
        <v>1</v>
      </c>
      <c r="Z911" s="38">
        <f t="shared" ca="1" si="230"/>
        <v>11</v>
      </c>
      <c r="AA911" s="38"/>
      <c r="AB911" s="36" t="str">
        <f t="shared" ca="1" si="243"/>
        <v>Rutas_Habituales_Central</v>
      </c>
      <c r="AC911" t="str">
        <f ca="1">SUBSTITUTE(OFFSET('Todas paradas'!K$1,R911+W911-1,0),"/","_")</f>
        <v>Ruta 9_16</v>
      </c>
      <c r="AD911" t="str">
        <f ca="1">IF(X911,OFFSET('Todas paradas'!L$1,R911+W911-1,0),OFFSET('Todas paradas'!Q$1,R911+W911-1,0))</f>
        <v>Paseo Pamplona (frente C/ Bilbao - Pd. Bus)</v>
      </c>
      <c r="AE911" s="36" t="str">
        <f ca="1">IF(X911,OFFSET('Todas paradas'!M$1,R911+W911-1,0),"")</f>
        <v/>
      </c>
      <c r="AF911" s="36" t="str">
        <f ca="1">IF(X911,OFFSET('Todas paradas'!N$1,R911+W911-1,0),"")</f>
        <v/>
      </c>
      <c r="AG911" s="36" t="str">
        <f ca="1">IF(X911,OFFSET('Todas paradas'!O$1,R911+W911-1,0),"")</f>
        <v/>
      </c>
      <c r="AH911" s="36" t="str">
        <f ca="1">IF(X911,OFFSET('Todas paradas'!P$1,R911+W911-1,0),"")</f>
        <v/>
      </c>
    </row>
    <row r="912" spans="11:34" x14ac:dyDescent="0.25">
      <c r="K912" s="36">
        <f t="shared" si="232"/>
        <v>910</v>
      </c>
      <c r="L912" s="36">
        <f t="shared" ca="1" si="239"/>
        <v>868</v>
      </c>
      <c r="M912" s="38">
        <f t="shared" ca="1" si="233"/>
        <v>12</v>
      </c>
      <c r="N912" s="38">
        <f t="shared" ca="1" si="234"/>
        <v>43</v>
      </c>
      <c r="O912" s="36">
        <f t="shared" ca="1" si="235"/>
        <v>0</v>
      </c>
      <c r="P912" s="36">
        <f t="shared" ca="1" si="236"/>
        <v>10</v>
      </c>
      <c r="Q912" s="36">
        <f t="shared" ca="1" si="237"/>
        <v>16</v>
      </c>
      <c r="R912" s="36">
        <f t="shared" ca="1" si="240"/>
        <v>78</v>
      </c>
      <c r="S912" s="36">
        <f t="shared" ca="1" si="241"/>
        <v>17</v>
      </c>
      <c r="T912" s="36">
        <f t="shared" ca="1" si="242"/>
        <v>9</v>
      </c>
      <c r="U912" s="36">
        <f t="shared" ca="1" si="238"/>
        <v>4</v>
      </c>
      <c r="V912" s="39"/>
      <c r="W912" s="38">
        <f t="shared" ca="1" si="228"/>
        <v>3</v>
      </c>
      <c r="X912" s="38">
        <f t="shared" ca="1" si="229"/>
        <v>0</v>
      </c>
      <c r="Y912" s="38">
        <f t="shared" ca="1" si="231"/>
        <v>1</v>
      </c>
      <c r="Z912" s="38">
        <f t="shared" ca="1" si="230"/>
        <v>12</v>
      </c>
      <c r="AA912" s="38"/>
      <c r="AB912" s="36" t="str">
        <f t="shared" ca="1" si="243"/>
        <v>Rutas_Habituales_Central</v>
      </c>
      <c r="AC912" t="str">
        <f ca="1">SUBSTITUTE(OFFSET('Todas paradas'!K$1,R912+W912-1,0),"/","_")</f>
        <v>Ruta 9_16</v>
      </c>
      <c r="AD912" t="str">
        <f ca="1">IF(X912,OFFSET('Todas paradas'!L$1,R912+W912-1,0),OFFSET('Todas paradas'!Q$1,R912+W912-1,0))</f>
        <v>Avd. San José, 84 (Mercado Rosales - Pd. Bus)</v>
      </c>
      <c r="AE912" s="36" t="str">
        <f ca="1">IF(X912,OFFSET('Todas paradas'!M$1,R912+W912-1,0),"")</f>
        <v/>
      </c>
      <c r="AF912" s="36" t="str">
        <f ca="1">IF(X912,OFFSET('Todas paradas'!N$1,R912+W912-1,0),"")</f>
        <v/>
      </c>
      <c r="AG912" s="36" t="str">
        <f ca="1">IF(X912,OFFSET('Todas paradas'!O$1,R912+W912-1,0),"")</f>
        <v/>
      </c>
      <c r="AH912" s="36" t="str">
        <f ca="1">IF(X912,OFFSET('Todas paradas'!P$1,R912+W912-1,0),"")</f>
        <v/>
      </c>
    </row>
    <row r="913" spans="11:34" x14ac:dyDescent="0.25">
      <c r="K913" s="36">
        <f t="shared" si="232"/>
        <v>911</v>
      </c>
      <c r="L913" s="36">
        <f t="shared" ca="1" si="239"/>
        <v>869</v>
      </c>
      <c r="M913" s="38">
        <f t="shared" ca="1" si="233"/>
        <v>13</v>
      </c>
      <c r="N913" s="38">
        <f t="shared" ca="1" si="234"/>
        <v>43</v>
      </c>
      <c r="O913" s="36">
        <f t="shared" ca="1" si="235"/>
        <v>0</v>
      </c>
      <c r="P913" s="36">
        <f t="shared" ca="1" si="236"/>
        <v>10</v>
      </c>
      <c r="Q913" s="36">
        <f t="shared" ca="1" si="237"/>
        <v>16</v>
      </c>
      <c r="R913" s="36">
        <f t="shared" ca="1" si="240"/>
        <v>78</v>
      </c>
      <c r="S913" s="36">
        <f t="shared" ca="1" si="241"/>
        <v>17</v>
      </c>
      <c r="T913" s="36">
        <f t="shared" ca="1" si="242"/>
        <v>9</v>
      </c>
      <c r="U913" s="36">
        <f t="shared" ca="1" si="238"/>
        <v>4</v>
      </c>
      <c r="V913" s="39"/>
      <c r="W913" s="38">
        <f t="shared" ca="1" si="228"/>
        <v>4</v>
      </c>
      <c r="X913" s="38">
        <f t="shared" ca="1" si="229"/>
        <v>0</v>
      </c>
      <c r="Y913" s="38">
        <f t="shared" ca="1" si="231"/>
        <v>1</v>
      </c>
      <c r="Z913" s="38">
        <f t="shared" ca="1" si="230"/>
        <v>13</v>
      </c>
      <c r="AA913" s="38"/>
      <c r="AB913" s="36" t="str">
        <f t="shared" ca="1" si="243"/>
        <v>Rutas_Habituales_Central</v>
      </c>
      <c r="AC913" t="str">
        <f ca="1">SUBSTITUTE(OFFSET('Todas paradas'!K$1,R913+W913-1,0),"/","_")</f>
        <v>Ruta 9_16</v>
      </c>
      <c r="AD913" t="str">
        <f ca="1">IF(X913,OFFSET('Todas paradas'!L$1,R913+W913-1,0),OFFSET('Todas paradas'!Q$1,R913+W913-1,0))</f>
        <v>Avd. San José (esq. José Pellicer - Pd. Bus)</v>
      </c>
      <c r="AE913" s="36" t="str">
        <f ca="1">IF(X913,OFFSET('Todas paradas'!M$1,R913+W913-1,0),"")</f>
        <v/>
      </c>
      <c r="AF913" s="36" t="str">
        <f ca="1">IF(X913,OFFSET('Todas paradas'!N$1,R913+W913-1,0),"")</f>
        <v/>
      </c>
      <c r="AG913" s="36" t="str">
        <f ca="1">IF(X913,OFFSET('Todas paradas'!O$1,R913+W913-1,0),"")</f>
        <v/>
      </c>
      <c r="AH913" s="36" t="str">
        <f ca="1">IF(X913,OFFSET('Todas paradas'!P$1,R913+W913-1,0),"")</f>
        <v/>
      </c>
    </row>
    <row r="914" spans="11:34" x14ac:dyDescent="0.25">
      <c r="K914" s="36">
        <f t="shared" si="232"/>
        <v>912</v>
      </c>
      <c r="L914" s="36">
        <f t="shared" ca="1" si="239"/>
        <v>870</v>
      </c>
      <c r="M914" s="38">
        <f t="shared" ca="1" si="233"/>
        <v>14</v>
      </c>
      <c r="N914" s="38">
        <f t="shared" ca="1" si="234"/>
        <v>43</v>
      </c>
      <c r="O914" s="36">
        <f t="shared" ca="1" si="235"/>
        <v>0</v>
      </c>
      <c r="P914" s="36">
        <f t="shared" ca="1" si="236"/>
        <v>10</v>
      </c>
      <c r="Q914" s="36">
        <f t="shared" ca="1" si="237"/>
        <v>16</v>
      </c>
      <c r="R914" s="36">
        <f t="shared" ca="1" si="240"/>
        <v>78</v>
      </c>
      <c r="S914" s="36">
        <f t="shared" ca="1" si="241"/>
        <v>17</v>
      </c>
      <c r="T914" s="36">
        <f t="shared" ca="1" si="242"/>
        <v>9</v>
      </c>
      <c r="U914" s="36">
        <f t="shared" ca="1" si="238"/>
        <v>4</v>
      </c>
      <c r="V914" s="39"/>
      <c r="W914" s="38">
        <f t="shared" ca="1" si="228"/>
        <v>5</v>
      </c>
      <c r="X914" s="38">
        <f t="shared" ca="1" si="229"/>
        <v>0</v>
      </c>
      <c r="Y914" s="38">
        <f t="shared" ca="1" si="231"/>
        <v>1</v>
      </c>
      <c r="Z914" s="38">
        <f t="shared" ca="1" si="230"/>
        <v>14</v>
      </c>
      <c r="AA914" s="38"/>
      <c r="AB914" s="36" t="str">
        <f t="shared" ca="1" si="243"/>
        <v>Rutas_Habituales_Central</v>
      </c>
      <c r="AC914" t="str">
        <f ca="1">SUBSTITUTE(OFFSET('Todas paradas'!K$1,R914+W914-1,0),"/","_")</f>
        <v>Ruta 9_16</v>
      </c>
      <c r="AD914" t="str">
        <f ca="1">IF(X914,OFFSET('Todas paradas'!L$1,R914+W914-1,0),OFFSET('Todas paradas'!Q$1,R914+W914-1,0))</f>
        <v>Avenida San José, nº 200 (Pd. Bus)</v>
      </c>
      <c r="AE914" s="36" t="str">
        <f ca="1">IF(X914,OFFSET('Todas paradas'!M$1,R914+W914-1,0),"")</f>
        <v/>
      </c>
      <c r="AF914" s="36" t="str">
        <f ca="1">IF(X914,OFFSET('Todas paradas'!N$1,R914+W914-1,0),"")</f>
        <v/>
      </c>
      <c r="AG914" s="36" t="str">
        <f ca="1">IF(X914,OFFSET('Todas paradas'!O$1,R914+W914-1,0),"")</f>
        <v/>
      </c>
      <c r="AH914" s="36" t="str">
        <f ca="1">IF(X914,OFFSET('Todas paradas'!P$1,R914+W914-1,0),"")</f>
        <v/>
      </c>
    </row>
    <row r="915" spans="11:34" x14ac:dyDescent="0.25">
      <c r="K915" s="36">
        <f t="shared" si="232"/>
        <v>913</v>
      </c>
      <c r="L915" s="36">
        <f t="shared" ca="1" si="239"/>
        <v>871</v>
      </c>
      <c r="M915" s="38">
        <f t="shared" ca="1" si="233"/>
        <v>15</v>
      </c>
      <c r="N915" s="38">
        <f t="shared" ca="1" si="234"/>
        <v>43</v>
      </c>
      <c r="O915" s="36">
        <f t="shared" ca="1" si="235"/>
        <v>0</v>
      </c>
      <c r="P915" s="36">
        <f t="shared" ca="1" si="236"/>
        <v>10</v>
      </c>
      <c r="Q915" s="36">
        <f t="shared" ca="1" si="237"/>
        <v>16</v>
      </c>
      <c r="R915" s="36">
        <f t="shared" ca="1" si="240"/>
        <v>78</v>
      </c>
      <c r="S915" s="36">
        <f t="shared" ca="1" si="241"/>
        <v>17</v>
      </c>
      <c r="T915" s="36">
        <f t="shared" ca="1" si="242"/>
        <v>9</v>
      </c>
      <c r="U915" s="36">
        <f t="shared" ca="1" si="238"/>
        <v>4</v>
      </c>
      <c r="V915" s="39"/>
      <c r="W915" s="38">
        <f t="shared" ca="1" si="228"/>
        <v>6</v>
      </c>
      <c r="X915" s="38">
        <f t="shared" ca="1" si="229"/>
        <v>0</v>
      </c>
      <c r="Y915" s="38">
        <f t="shared" ca="1" si="231"/>
        <v>1</v>
      </c>
      <c r="Z915" s="38">
        <f t="shared" ca="1" si="230"/>
        <v>15</v>
      </c>
      <c r="AA915" s="38"/>
      <c r="AB915" s="36" t="str">
        <f t="shared" ca="1" si="243"/>
        <v>Rutas_Habituales_Central</v>
      </c>
      <c r="AC915" t="str">
        <f ca="1">SUBSTITUTE(OFFSET('Todas paradas'!K$1,R915+W915-1,0),"/","_")</f>
        <v>Ruta 9_16</v>
      </c>
      <c r="AD915" t="str">
        <f ca="1">IF(X915,OFFSET('Todas paradas'!L$1,R915+W915-1,0),OFFSET('Todas paradas'!Q$1,R915+W915-1,0))</f>
        <v>C/ Terrazas de Cuellar (Pd. Bus)</v>
      </c>
      <c r="AE915" s="36" t="str">
        <f ca="1">IF(X915,OFFSET('Todas paradas'!M$1,R915+W915-1,0),"")</f>
        <v/>
      </c>
      <c r="AF915" s="36" t="str">
        <f ca="1">IF(X915,OFFSET('Todas paradas'!N$1,R915+W915-1,0),"")</f>
        <v/>
      </c>
      <c r="AG915" s="36" t="str">
        <f ca="1">IF(X915,OFFSET('Todas paradas'!O$1,R915+W915-1,0),"")</f>
        <v/>
      </c>
      <c r="AH915" s="36" t="str">
        <f ca="1">IF(X915,OFFSET('Todas paradas'!P$1,R915+W915-1,0),"")</f>
        <v/>
      </c>
    </row>
    <row r="916" spans="11:34" x14ac:dyDescent="0.25">
      <c r="K916" s="36">
        <f t="shared" si="232"/>
        <v>914</v>
      </c>
      <c r="L916" s="36">
        <f t="shared" ca="1" si="239"/>
        <v>872</v>
      </c>
      <c r="M916" s="38">
        <f t="shared" ca="1" si="233"/>
        <v>16</v>
      </c>
      <c r="N916" s="38">
        <f t="shared" ca="1" si="234"/>
        <v>43</v>
      </c>
      <c r="O916" s="36">
        <f t="shared" ca="1" si="235"/>
        <v>0</v>
      </c>
      <c r="P916" s="36">
        <f t="shared" ca="1" si="236"/>
        <v>10</v>
      </c>
      <c r="Q916" s="36">
        <f t="shared" ca="1" si="237"/>
        <v>16</v>
      </c>
      <c r="R916" s="36">
        <f t="shared" ca="1" si="240"/>
        <v>78</v>
      </c>
      <c r="S916" s="36">
        <f t="shared" ca="1" si="241"/>
        <v>17</v>
      </c>
      <c r="T916" s="36">
        <f t="shared" ca="1" si="242"/>
        <v>9</v>
      </c>
      <c r="U916" s="36">
        <f t="shared" ca="1" si="238"/>
        <v>4</v>
      </c>
      <c r="V916" s="39"/>
      <c r="W916" s="38">
        <f t="shared" ca="1" si="228"/>
        <v>7</v>
      </c>
      <c r="X916" s="38">
        <f t="shared" ca="1" si="229"/>
        <v>0</v>
      </c>
      <c r="Y916" s="38">
        <f t="shared" ca="1" si="231"/>
        <v>1</v>
      </c>
      <c r="Z916" s="38">
        <f t="shared" ca="1" si="230"/>
        <v>16</v>
      </c>
      <c r="AA916" s="38"/>
      <c r="AB916" s="36" t="str">
        <f t="shared" ca="1" si="243"/>
        <v>Rutas_Habituales_Central</v>
      </c>
      <c r="AC916" t="str">
        <f ca="1">SUBSTITUTE(OFFSET('Todas paradas'!K$1,R916+W916-1,0),"/","_")</f>
        <v>Ruta 9_16</v>
      </c>
      <c r="AD916" t="str">
        <f ca="1">IF(X916,OFFSET('Todas paradas'!L$1,R916+W916-1,0),OFFSET('Todas paradas'!Q$1,R916+W916-1,0))</f>
        <v>Melilla (frente Escultor Salas)</v>
      </c>
      <c r="AE916" s="36" t="str">
        <f ca="1">IF(X916,OFFSET('Todas paradas'!M$1,R916+W916-1,0),"")</f>
        <v/>
      </c>
      <c r="AF916" s="36" t="str">
        <f ca="1">IF(X916,OFFSET('Todas paradas'!N$1,R916+W916-1,0),"")</f>
        <v/>
      </c>
      <c r="AG916" s="36" t="str">
        <f ca="1">IF(X916,OFFSET('Todas paradas'!O$1,R916+W916-1,0),"")</f>
        <v/>
      </c>
      <c r="AH916" s="36" t="str">
        <f ca="1">IF(X916,OFFSET('Todas paradas'!P$1,R916+W916-1,0),"")</f>
        <v/>
      </c>
    </row>
    <row r="917" spans="11:34" x14ac:dyDescent="0.25">
      <c r="K917" s="36">
        <f t="shared" si="232"/>
        <v>915</v>
      </c>
      <c r="L917" s="36">
        <f t="shared" ca="1" si="239"/>
        <v>873</v>
      </c>
      <c r="M917" s="38">
        <f t="shared" ca="1" si="233"/>
        <v>17</v>
      </c>
      <c r="N917" s="38">
        <f t="shared" ca="1" si="234"/>
        <v>43</v>
      </c>
      <c r="O917" s="36">
        <f t="shared" ca="1" si="235"/>
        <v>1</v>
      </c>
      <c r="P917" s="36">
        <f t="shared" ca="1" si="236"/>
        <v>10</v>
      </c>
      <c r="Q917" s="36">
        <f t="shared" ca="1" si="237"/>
        <v>16</v>
      </c>
      <c r="R917" s="36">
        <f t="shared" ca="1" si="240"/>
        <v>78</v>
      </c>
      <c r="S917" s="36">
        <f t="shared" ca="1" si="241"/>
        <v>17</v>
      </c>
      <c r="T917" s="36">
        <f t="shared" ca="1" si="242"/>
        <v>9</v>
      </c>
      <c r="U917" s="36">
        <f t="shared" ca="1" si="238"/>
        <v>4</v>
      </c>
      <c r="V917" s="39"/>
      <c r="W917" s="38">
        <f t="shared" ca="1" si="228"/>
        <v>8</v>
      </c>
      <c r="X917" s="38">
        <f t="shared" ca="1" si="229"/>
        <v>0</v>
      </c>
      <c r="Y917" s="38">
        <f t="shared" ca="1" si="231"/>
        <v>1</v>
      </c>
      <c r="Z917" s="38">
        <f t="shared" ca="1" si="230"/>
        <v>17</v>
      </c>
      <c r="AA917" s="38"/>
      <c r="AB917" s="36" t="str">
        <f t="shared" ca="1" si="243"/>
        <v>Rutas_Habituales_Central</v>
      </c>
      <c r="AC917" t="str">
        <f ca="1">SUBSTITUTE(OFFSET('Todas paradas'!K$1,R917+W917-1,0),"/","_")</f>
        <v>Ruta 9_16</v>
      </c>
      <c r="AD917" t="str">
        <f ca="1">IF(X917,OFFSET('Todas paradas'!L$1,R917+W917-1,0),OFFSET('Todas paradas'!Q$1,R917+W917-1,0))</f>
        <v>Zaragoza la Vieja (frente nº 5)</v>
      </c>
      <c r="AE917" s="36" t="str">
        <f ca="1">IF(X917,OFFSET('Todas paradas'!M$1,R917+W917-1,0),"")</f>
        <v/>
      </c>
      <c r="AF917" s="36" t="str">
        <f ca="1">IF(X917,OFFSET('Todas paradas'!N$1,R917+W917-1,0),"")</f>
        <v/>
      </c>
      <c r="AG917" s="36" t="str">
        <f ca="1">IF(X917,OFFSET('Todas paradas'!O$1,R917+W917-1,0),"")</f>
        <v/>
      </c>
      <c r="AH917" s="36" t="str">
        <f ca="1">IF(X917,OFFSET('Todas paradas'!P$1,R917+W917-1,0),"")</f>
        <v/>
      </c>
    </row>
    <row r="918" spans="11:34" x14ac:dyDescent="0.25">
      <c r="K918" s="36">
        <f t="shared" si="232"/>
        <v>916</v>
      </c>
      <c r="L918" s="36">
        <f t="shared" ca="1" si="239"/>
        <v>873</v>
      </c>
      <c r="M918" s="38">
        <f t="shared" ca="1" si="233"/>
        <v>1</v>
      </c>
      <c r="N918" s="38">
        <f t="shared" ca="1" si="234"/>
        <v>44</v>
      </c>
      <c r="O918" s="36">
        <f t="shared" ca="1" si="235"/>
        <v>0</v>
      </c>
      <c r="P918" s="36">
        <f t="shared" ca="1" si="236"/>
        <v>11</v>
      </c>
      <c r="Q918" s="36">
        <f t="shared" ca="1" si="237"/>
        <v>16</v>
      </c>
      <c r="R918" s="36">
        <f t="shared" ca="1" si="240"/>
        <v>87</v>
      </c>
      <c r="S918" s="36">
        <f t="shared" ca="1" si="241"/>
        <v>9</v>
      </c>
      <c r="T918" s="36">
        <f t="shared" ca="1" si="242"/>
        <v>5</v>
      </c>
      <c r="U918" s="36">
        <f t="shared" ca="1" si="238"/>
        <v>9</v>
      </c>
      <c r="V918" s="39"/>
      <c r="W918" s="38">
        <f t="shared" ca="1" si="228"/>
        <v>0</v>
      </c>
      <c r="X918" s="38">
        <f t="shared" ca="1" si="229"/>
        <v>1</v>
      </c>
      <c r="Y918" s="38">
        <f t="shared" ca="1" si="231"/>
        <v>0</v>
      </c>
      <c r="Z918" s="38">
        <f t="shared" ca="1" si="230"/>
        <v>1</v>
      </c>
      <c r="AA918" s="38"/>
      <c r="AB918" s="36" t="str">
        <f t="shared" ca="1" si="243"/>
        <v>Rutas_Habituales_Central</v>
      </c>
      <c r="AC918" t="str">
        <f ca="1">SUBSTITUTE(OFFSET('Todas paradas'!K$1,R918+W918-1,0),"/","_")</f>
        <v>Ruta 10_16</v>
      </c>
      <c r="AD918" t="str">
        <f ca="1">IF(X918,OFFSET('Todas paradas'!L$1,R918+W918-1,0),OFFSET('Todas paradas'!Q$1,R918+W918-1,0))</f>
        <v>Ruta 10/16</v>
      </c>
      <c r="AE918" s="36" t="str">
        <f ca="1">IF(X918,OFFSET('Todas paradas'!M$1,R918+W918-1,0),"")</f>
        <v/>
      </c>
      <c r="AF918" s="36">
        <f ca="1">IF(X918,OFFSET('Todas paradas'!N$1,R918+W918-1,0),"")</f>
        <v>0</v>
      </c>
      <c r="AG918" s="36">
        <f ca="1">IF(X918,OFFSET('Todas paradas'!O$1,R918+W918-1,0),"")</f>
        <v>0</v>
      </c>
      <c r="AH918" s="36">
        <f ca="1">IF(X918,OFFSET('Todas paradas'!P$1,R918+W918-1,0),"")</f>
        <v>0</v>
      </c>
    </row>
    <row r="919" spans="11:34" x14ac:dyDescent="0.25">
      <c r="K919" s="36">
        <f t="shared" si="232"/>
        <v>917</v>
      </c>
      <c r="L919" s="36">
        <f t="shared" ca="1" si="239"/>
        <v>874</v>
      </c>
      <c r="M919" s="38">
        <f t="shared" ca="1" si="233"/>
        <v>2</v>
      </c>
      <c r="N919" s="38">
        <f t="shared" ca="1" si="234"/>
        <v>44</v>
      </c>
      <c r="O919" s="36">
        <f t="shared" ca="1" si="235"/>
        <v>0</v>
      </c>
      <c r="P919" s="36">
        <f t="shared" ca="1" si="236"/>
        <v>11</v>
      </c>
      <c r="Q919" s="36">
        <f t="shared" ca="1" si="237"/>
        <v>16</v>
      </c>
      <c r="R919" s="36">
        <f t="shared" ca="1" si="240"/>
        <v>87</v>
      </c>
      <c r="S919" s="36">
        <f t="shared" ca="1" si="241"/>
        <v>9</v>
      </c>
      <c r="T919" s="36">
        <f t="shared" ca="1" si="242"/>
        <v>5</v>
      </c>
      <c r="U919" s="36">
        <f t="shared" ca="1" si="238"/>
        <v>9</v>
      </c>
      <c r="V919" s="39"/>
      <c r="W919" s="38">
        <f t="shared" ca="1" si="228"/>
        <v>1</v>
      </c>
      <c r="X919" s="38">
        <f t="shared" ca="1" si="229"/>
        <v>1</v>
      </c>
      <c r="Y919" s="38">
        <f t="shared" ca="1" si="231"/>
        <v>0</v>
      </c>
      <c r="Z919" s="38">
        <f t="shared" ca="1" si="230"/>
        <v>2</v>
      </c>
      <c r="AA919" s="38"/>
      <c r="AB919" s="36" t="str">
        <f t="shared" ca="1" si="243"/>
        <v>Rutas_Habituales_Central</v>
      </c>
      <c r="AC919" t="str">
        <f ca="1">SUBSTITUTE(OFFSET('Todas paradas'!K$1,R919+W919-1,0),"/","_")</f>
        <v>Ruta 10_16</v>
      </c>
      <c r="AD919" t="str">
        <f ca="1">IF(X919,OFFSET('Todas paradas'!L$1,R919+W919-1,0),OFFSET('Todas paradas'!Q$1,R919+W919-1,0))</f>
        <v>Avd. Madrid (esq. Plaza Huesca - Pd. Bus)</v>
      </c>
      <c r="AE919" s="36" t="str">
        <f ca="1">IF(X919,OFFSET('Todas paradas'!M$1,R919+W919-1,0),"")</f>
        <v>07:02</v>
      </c>
      <c r="AF919" s="36">
        <f ca="1">IF(X919,OFFSET('Todas paradas'!N$1,R919+W919-1,0),"")</f>
        <v>0</v>
      </c>
      <c r="AG919" s="36">
        <f ca="1">IF(X919,OFFSET('Todas paradas'!O$1,R919+W919-1,0),"")</f>
        <v>0</v>
      </c>
      <c r="AH919" s="36">
        <f ca="1">IF(X919,OFFSET('Todas paradas'!P$1,R919+W919-1,0),"")</f>
        <v>0</v>
      </c>
    </row>
    <row r="920" spans="11:34" x14ac:dyDescent="0.25">
      <c r="K920" s="36">
        <f t="shared" si="232"/>
        <v>918</v>
      </c>
      <c r="L920" s="36">
        <f t="shared" ca="1" si="239"/>
        <v>875</v>
      </c>
      <c r="M920" s="38">
        <f t="shared" ca="1" si="233"/>
        <v>3</v>
      </c>
      <c r="N920" s="38">
        <f t="shared" ca="1" si="234"/>
        <v>44</v>
      </c>
      <c r="O920" s="36">
        <f t="shared" ca="1" si="235"/>
        <v>0</v>
      </c>
      <c r="P920" s="36">
        <f t="shared" ca="1" si="236"/>
        <v>11</v>
      </c>
      <c r="Q920" s="36">
        <f t="shared" ca="1" si="237"/>
        <v>16</v>
      </c>
      <c r="R920" s="36">
        <f t="shared" ca="1" si="240"/>
        <v>87</v>
      </c>
      <c r="S920" s="36">
        <f t="shared" ca="1" si="241"/>
        <v>9</v>
      </c>
      <c r="T920" s="36">
        <f t="shared" ca="1" si="242"/>
        <v>5</v>
      </c>
      <c r="U920" s="36">
        <f t="shared" ca="1" si="238"/>
        <v>9</v>
      </c>
      <c r="V920" s="39"/>
      <c r="W920" s="38">
        <f t="shared" ca="1" si="228"/>
        <v>2</v>
      </c>
      <c r="X920" s="38">
        <f t="shared" ca="1" si="229"/>
        <v>1</v>
      </c>
      <c r="Y920" s="38">
        <f t="shared" ca="1" si="231"/>
        <v>0</v>
      </c>
      <c r="Z920" s="38">
        <f t="shared" ca="1" si="230"/>
        <v>3</v>
      </c>
      <c r="AA920" s="38"/>
      <c r="AB920" s="36" t="str">
        <f t="shared" ca="1" si="243"/>
        <v>Rutas_Habituales_Central</v>
      </c>
      <c r="AC920" t="str">
        <f ca="1">SUBSTITUTE(OFFSET('Todas paradas'!K$1,R920+W920-1,0),"/","_")</f>
        <v>Ruta 10_16</v>
      </c>
      <c r="AD920" t="str">
        <f ca="1">IF(X920,OFFSET('Todas paradas'!L$1,R920+W920-1,0),OFFSET('Todas paradas'!Q$1,R920+W920-1,0))</f>
        <v>Avd. Madrid, nº 142 (Calzados Kaymo)</v>
      </c>
      <c r="AE920" s="36" t="str">
        <f ca="1">IF(X920,OFFSET('Todas paradas'!M$1,R920+W920-1,0),"")</f>
        <v>07:03</v>
      </c>
      <c r="AF920" s="36">
        <f ca="1">IF(X920,OFFSET('Todas paradas'!N$1,R920+W920-1,0),"")</f>
        <v>0</v>
      </c>
      <c r="AG920" s="36">
        <f ca="1">IF(X920,OFFSET('Todas paradas'!O$1,R920+W920-1,0),"")</f>
        <v>0</v>
      </c>
      <c r="AH920" s="36">
        <f ca="1">IF(X920,OFFSET('Todas paradas'!P$1,R920+W920-1,0),"")</f>
        <v>0</v>
      </c>
    </row>
    <row r="921" spans="11:34" x14ac:dyDescent="0.25">
      <c r="K921" s="36">
        <f t="shared" si="232"/>
        <v>919</v>
      </c>
      <c r="L921" s="36">
        <f t="shared" ca="1" si="239"/>
        <v>876</v>
      </c>
      <c r="M921" s="38">
        <f t="shared" ca="1" si="233"/>
        <v>4</v>
      </c>
      <c r="N921" s="38">
        <f t="shared" ca="1" si="234"/>
        <v>44</v>
      </c>
      <c r="O921" s="36">
        <f t="shared" ca="1" si="235"/>
        <v>0</v>
      </c>
      <c r="P921" s="36">
        <f t="shared" ca="1" si="236"/>
        <v>11</v>
      </c>
      <c r="Q921" s="36">
        <f t="shared" ca="1" si="237"/>
        <v>16</v>
      </c>
      <c r="R921" s="36">
        <f t="shared" ca="1" si="240"/>
        <v>87</v>
      </c>
      <c r="S921" s="36">
        <f t="shared" ca="1" si="241"/>
        <v>9</v>
      </c>
      <c r="T921" s="36">
        <f t="shared" ca="1" si="242"/>
        <v>5</v>
      </c>
      <c r="U921" s="36">
        <f t="shared" ca="1" si="238"/>
        <v>9</v>
      </c>
      <c r="V921" s="39"/>
      <c r="W921" s="38">
        <f t="shared" ca="1" si="228"/>
        <v>3</v>
      </c>
      <c r="X921" s="38">
        <f t="shared" ca="1" si="229"/>
        <v>1</v>
      </c>
      <c r="Y921" s="38">
        <f t="shared" ca="1" si="231"/>
        <v>0</v>
      </c>
      <c r="Z921" s="38">
        <f t="shared" ca="1" si="230"/>
        <v>4</v>
      </c>
      <c r="AA921" s="38"/>
      <c r="AB921" s="36" t="str">
        <f t="shared" ca="1" si="243"/>
        <v>Rutas_Habituales_Central</v>
      </c>
      <c r="AC921" t="str">
        <f ca="1">SUBSTITUTE(OFFSET('Todas paradas'!K$1,R921+W921-1,0),"/","_")</f>
        <v>Ruta 10_16</v>
      </c>
      <c r="AD921" t="str">
        <f ca="1">IF(X921,OFFSET('Todas paradas'!L$1,R921+W921-1,0),OFFSET('Todas paradas'!Q$1,R921+W921-1,0))</f>
        <v>Avd. Madrid nº 218</v>
      </c>
      <c r="AE921" s="36" t="str">
        <f ca="1">IF(X921,OFFSET('Todas paradas'!M$1,R921+W921-1,0),"")</f>
        <v>07:04</v>
      </c>
      <c r="AF921" s="36">
        <f ca="1">IF(X921,OFFSET('Todas paradas'!N$1,R921+W921-1,0),"")</f>
        <v>0</v>
      </c>
      <c r="AG921" s="36">
        <f ca="1">IF(X921,OFFSET('Todas paradas'!O$1,R921+W921-1,0),"")</f>
        <v>0</v>
      </c>
      <c r="AH921" s="36">
        <f ca="1">IF(X921,OFFSET('Todas paradas'!P$1,R921+W921-1,0),"")</f>
        <v>0</v>
      </c>
    </row>
    <row r="922" spans="11:34" x14ac:dyDescent="0.25">
      <c r="K922" s="36">
        <f t="shared" si="232"/>
        <v>920</v>
      </c>
      <c r="L922" s="36">
        <f t="shared" ca="1" si="239"/>
        <v>877</v>
      </c>
      <c r="M922" s="38">
        <f t="shared" ca="1" si="233"/>
        <v>5</v>
      </c>
      <c r="N922" s="38">
        <f t="shared" ca="1" si="234"/>
        <v>44</v>
      </c>
      <c r="O922" s="36">
        <f t="shared" ca="1" si="235"/>
        <v>0</v>
      </c>
      <c r="P922" s="36">
        <f t="shared" ca="1" si="236"/>
        <v>11</v>
      </c>
      <c r="Q922" s="36">
        <f t="shared" ca="1" si="237"/>
        <v>16</v>
      </c>
      <c r="R922" s="36">
        <f t="shared" ca="1" si="240"/>
        <v>87</v>
      </c>
      <c r="S922" s="36">
        <f t="shared" ca="1" si="241"/>
        <v>9</v>
      </c>
      <c r="T922" s="36">
        <f t="shared" ca="1" si="242"/>
        <v>5</v>
      </c>
      <c r="U922" s="36">
        <f t="shared" ca="1" si="238"/>
        <v>9</v>
      </c>
      <c r="V922" s="39"/>
      <c r="W922" s="38">
        <f t="shared" ca="1" si="228"/>
        <v>4</v>
      </c>
      <c r="X922" s="38">
        <f t="shared" ca="1" si="229"/>
        <v>1</v>
      </c>
      <c r="Y922" s="38">
        <f t="shared" ca="1" si="231"/>
        <v>0</v>
      </c>
      <c r="Z922" s="38">
        <f t="shared" ca="1" si="230"/>
        <v>5</v>
      </c>
      <c r="AA922" s="38"/>
      <c r="AB922" s="36" t="str">
        <f t="shared" ca="1" si="243"/>
        <v>Rutas_Habituales_Central</v>
      </c>
      <c r="AC922" t="str">
        <f ca="1">SUBSTITUTE(OFFSET('Todas paradas'!K$1,R922+W922-1,0),"/","_")</f>
        <v>Ruta 10_16</v>
      </c>
      <c r="AD922" t="str">
        <f ca="1">IF(X922,OFFSET('Todas paradas'!L$1,R922+W922-1,0),OFFSET('Todas paradas'!Q$1,R922+W922-1,0))</f>
        <v>Opel Planta en Figueruelas</v>
      </c>
      <c r="AE922" s="36" t="str">
        <f ca="1">IF(X922,OFFSET('Todas paradas'!M$1,R922+W922-1,0),"")</f>
        <v>07:30</v>
      </c>
      <c r="AF922" s="36">
        <f ca="1">IF(X922,OFFSET('Todas paradas'!N$1,R922+W922-1,0),"")</f>
        <v>0</v>
      </c>
      <c r="AG922" s="36">
        <f ca="1">IF(X922,OFFSET('Todas paradas'!O$1,R922+W922-1,0),"")</f>
        <v>0</v>
      </c>
      <c r="AH922" s="36">
        <f ca="1">IF(X922,OFFSET('Todas paradas'!P$1,R922+W922-1,0),"")</f>
        <v>0</v>
      </c>
    </row>
    <row r="923" spans="11:34" x14ac:dyDescent="0.25">
      <c r="K923" s="36">
        <f t="shared" si="232"/>
        <v>921</v>
      </c>
      <c r="L923" s="36">
        <f t="shared" ca="1" si="239"/>
        <v>878</v>
      </c>
      <c r="M923" s="38">
        <f t="shared" ca="1" si="233"/>
        <v>6</v>
      </c>
      <c r="N923" s="38">
        <f t="shared" ca="1" si="234"/>
        <v>44</v>
      </c>
      <c r="O923" s="36">
        <f t="shared" ca="1" si="235"/>
        <v>0</v>
      </c>
      <c r="P923" s="36">
        <f t="shared" ca="1" si="236"/>
        <v>11</v>
      </c>
      <c r="Q923" s="36">
        <f t="shared" ca="1" si="237"/>
        <v>16</v>
      </c>
      <c r="R923" s="36">
        <f t="shared" ca="1" si="240"/>
        <v>87</v>
      </c>
      <c r="S923" s="36">
        <f t="shared" ca="1" si="241"/>
        <v>9</v>
      </c>
      <c r="T923" s="36">
        <f t="shared" ca="1" si="242"/>
        <v>5</v>
      </c>
      <c r="U923" s="36">
        <f t="shared" ca="1" si="238"/>
        <v>9</v>
      </c>
      <c r="V923" s="39"/>
      <c r="W923" s="38">
        <f t="shared" ca="1" si="228"/>
        <v>1</v>
      </c>
      <c r="X923" s="38">
        <f t="shared" ca="1" si="229"/>
        <v>0</v>
      </c>
      <c r="Y923" s="38">
        <f t="shared" ca="1" si="231"/>
        <v>1</v>
      </c>
      <c r="Z923" s="38">
        <f t="shared" ca="1" si="230"/>
        <v>6</v>
      </c>
      <c r="AA923" s="38"/>
      <c r="AB923" s="36" t="str">
        <f t="shared" ca="1" si="243"/>
        <v>Rutas_Habituales_Central</v>
      </c>
      <c r="AC923" t="str">
        <f ca="1">SUBSTITUTE(OFFSET('Todas paradas'!K$1,R923+W923-1,0),"/","_")</f>
        <v>Ruta 10_16</v>
      </c>
      <c r="AD923" t="str">
        <f ca="1">IF(X923,OFFSET('Todas paradas'!L$1,R923+W923-1,0),OFFSET('Todas paradas'!Q$1,R923+W923-1,0))</f>
        <v>Opel Planta en Figueruelas</v>
      </c>
      <c r="AE923" s="36" t="str">
        <f ca="1">IF(X923,OFFSET('Todas paradas'!M$1,R923+W923-1,0),"")</f>
        <v/>
      </c>
      <c r="AF923" s="36" t="str">
        <f ca="1">IF(X923,OFFSET('Todas paradas'!N$1,R923+W923-1,0),"")</f>
        <v/>
      </c>
      <c r="AG923" s="36" t="str">
        <f ca="1">IF(X923,OFFSET('Todas paradas'!O$1,R923+W923-1,0),"")</f>
        <v/>
      </c>
      <c r="AH923" s="36" t="str">
        <f ca="1">IF(X923,OFFSET('Todas paradas'!P$1,R923+W923-1,0),"")</f>
        <v/>
      </c>
    </row>
    <row r="924" spans="11:34" x14ac:dyDescent="0.25">
      <c r="K924" s="36">
        <f t="shared" si="232"/>
        <v>922</v>
      </c>
      <c r="L924" s="36">
        <f t="shared" ca="1" si="239"/>
        <v>879</v>
      </c>
      <c r="M924" s="38">
        <f t="shared" ca="1" si="233"/>
        <v>7</v>
      </c>
      <c r="N924" s="38">
        <f t="shared" ca="1" si="234"/>
        <v>44</v>
      </c>
      <c r="O924" s="36">
        <f t="shared" ca="1" si="235"/>
        <v>0</v>
      </c>
      <c r="P924" s="36">
        <f t="shared" ca="1" si="236"/>
        <v>11</v>
      </c>
      <c r="Q924" s="36">
        <f t="shared" ca="1" si="237"/>
        <v>16</v>
      </c>
      <c r="R924" s="36">
        <f t="shared" ca="1" si="240"/>
        <v>87</v>
      </c>
      <c r="S924" s="36">
        <f t="shared" ca="1" si="241"/>
        <v>9</v>
      </c>
      <c r="T924" s="36">
        <f t="shared" ca="1" si="242"/>
        <v>5</v>
      </c>
      <c r="U924" s="36">
        <f t="shared" ca="1" si="238"/>
        <v>9</v>
      </c>
      <c r="V924" s="39"/>
      <c r="W924" s="38">
        <f t="shared" ca="1" si="228"/>
        <v>2</v>
      </c>
      <c r="X924" s="38">
        <f t="shared" ca="1" si="229"/>
        <v>0</v>
      </c>
      <c r="Y924" s="38">
        <f t="shared" ca="1" si="231"/>
        <v>1</v>
      </c>
      <c r="Z924" s="38">
        <f t="shared" ca="1" si="230"/>
        <v>7</v>
      </c>
      <c r="AA924" s="38"/>
      <c r="AB924" s="36" t="str">
        <f t="shared" ca="1" si="243"/>
        <v>Rutas_Habituales_Central</v>
      </c>
      <c r="AC924" t="str">
        <f ca="1">SUBSTITUTE(OFFSET('Todas paradas'!K$1,R924+W924-1,0),"/","_")</f>
        <v>Ruta 10_16</v>
      </c>
      <c r="AD924" t="str">
        <f ca="1">IF(X924,OFFSET('Todas paradas'!L$1,R924+W924-1,0),OFFSET('Todas paradas'!Q$1,R924+W924-1,0))</f>
        <v>Avd. Madrid, (esq. Plaza Huesca - Pd. Bus)</v>
      </c>
      <c r="AE924" s="36" t="str">
        <f ca="1">IF(X924,OFFSET('Todas paradas'!M$1,R924+W924-1,0),"")</f>
        <v/>
      </c>
      <c r="AF924" s="36" t="str">
        <f ca="1">IF(X924,OFFSET('Todas paradas'!N$1,R924+W924-1,0),"")</f>
        <v/>
      </c>
      <c r="AG924" s="36" t="str">
        <f ca="1">IF(X924,OFFSET('Todas paradas'!O$1,R924+W924-1,0),"")</f>
        <v/>
      </c>
      <c r="AH924" s="36" t="str">
        <f ca="1">IF(X924,OFFSET('Todas paradas'!P$1,R924+W924-1,0),"")</f>
        <v/>
      </c>
    </row>
    <row r="925" spans="11:34" x14ac:dyDescent="0.25">
      <c r="K925" s="36">
        <f t="shared" si="232"/>
        <v>923</v>
      </c>
      <c r="L925" s="36">
        <f t="shared" ca="1" si="239"/>
        <v>880</v>
      </c>
      <c r="M925" s="38">
        <f t="shared" ca="1" si="233"/>
        <v>8</v>
      </c>
      <c r="N925" s="38">
        <f t="shared" ca="1" si="234"/>
        <v>44</v>
      </c>
      <c r="O925" s="36">
        <f t="shared" ca="1" si="235"/>
        <v>0</v>
      </c>
      <c r="P925" s="36">
        <f t="shared" ca="1" si="236"/>
        <v>11</v>
      </c>
      <c r="Q925" s="36">
        <f t="shared" ca="1" si="237"/>
        <v>16</v>
      </c>
      <c r="R925" s="36">
        <f t="shared" ca="1" si="240"/>
        <v>87</v>
      </c>
      <c r="S925" s="36">
        <f t="shared" ca="1" si="241"/>
        <v>9</v>
      </c>
      <c r="T925" s="36">
        <f t="shared" ca="1" si="242"/>
        <v>5</v>
      </c>
      <c r="U925" s="36">
        <f t="shared" ca="1" si="238"/>
        <v>9</v>
      </c>
      <c r="V925" s="39"/>
      <c r="W925" s="38">
        <f t="shared" ref="W925:W987" ca="1" si="244">IF(N925&lt;&gt;N924,0,IF(X925,W924+1,IF(AND(Y925,NOT(Y924)),1,IF(Y925,W924+1))))</f>
        <v>3</v>
      </c>
      <c r="X925" s="38">
        <f t="shared" ref="X925:X987" ca="1" si="245">IF(Z925&lt;=T925,1,0)</f>
        <v>0</v>
      </c>
      <c r="Y925" s="38">
        <f t="shared" ca="1" si="231"/>
        <v>1</v>
      </c>
      <c r="Z925" s="38">
        <f t="shared" ref="Z925:Z987" ca="1" si="246">IF(O924,1,Z924+1)</f>
        <v>8</v>
      </c>
      <c r="AA925" s="38"/>
      <c r="AB925" s="36" t="str">
        <f t="shared" ca="1" si="243"/>
        <v>Rutas_Habituales_Central</v>
      </c>
      <c r="AC925" t="str">
        <f ca="1">SUBSTITUTE(OFFSET('Todas paradas'!K$1,R925+W925-1,0),"/","_")</f>
        <v>Ruta 10_16</v>
      </c>
      <c r="AD925" t="str">
        <f ca="1">IF(X925,OFFSET('Todas paradas'!L$1,R925+W925-1,0),OFFSET('Todas paradas'!Q$1,R925+W925-1,0))</f>
        <v>Avd. Madrid, nº 142 (Calzados Kaymo)</v>
      </c>
      <c r="AE925" s="36" t="str">
        <f ca="1">IF(X925,OFFSET('Todas paradas'!M$1,R925+W925-1,0),"")</f>
        <v/>
      </c>
      <c r="AF925" s="36" t="str">
        <f ca="1">IF(X925,OFFSET('Todas paradas'!N$1,R925+W925-1,0),"")</f>
        <v/>
      </c>
      <c r="AG925" s="36" t="str">
        <f ca="1">IF(X925,OFFSET('Todas paradas'!O$1,R925+W925-1,0),"")</f>
        <v/>
      </c>
      <c r="AH925" s="36" t="str">
        <f ca="1">IF(X925,OFFSET('Todas paradas'!P$1,R925+W925-1,0),"")</f>
        <v/>
      </c>
    </row>
    <row r="926" spans="11:34" x14ac:dyDescent="0.25">
      <c r="K926" s="36">
        <f t="shared" si="232"/>
        <v>924</v>
      </c>
      <c r="L926" s="36">
        <f t="shared" ca="1" si="239"/>
        <v>881</v>
      </c>
      <c r="M926" s="38">
        <f t="shared" ca="1" si="233"/>
        <v>9</v>
      </c>
      <c r="N926" s="38">
        <f t="shared" ca="1" si="234"/>
        <v>44</v>
      </c>
      <c r="O926" s="36">
        <f t="shared" ca="1" si="235"/>
        <v>1</v>
      </c>
      <c r="P926" s="36">
        <f t="shared" ca="1" si="236"/>
        <v>11</v>
      </c>
      <c r="Q926" s="36">
        <f t="shared" ca="1" si="237"/>
        <v>16</v>
      </c>
      <c r="R926" s="36">
        <f t="shared" ca="1" si="240"/>
        <v>87</v>
      </c>
      <c r="S926" s="36">
        <f t="shared" ca="1" si="241"/>
        <v>9</v>
      </c>
      <c r="T926" s="36">
        <f t="shared" ca="1" si="242"/>
        <v>5</v>
      </c>
      <c r="U926" s="36">
        <f t="shared" ca="1" si="238"/>
        <v>9</v>
      </c>
      <c r="V926" s="39"/>
      <c r="W926" s="38">
        <f t="shared" ca="1" si="244"/>
        <v>4</v>
      </c>
      <c r="X926" s="38">
        <f t="shared" ca="1" si="245"/>
        <v>0</v>
      </c>
      <c r="Y926" s="38">
        <f t="shared" ref="Y926:Y987" ca="1" si="247">IF(NOT(X926),1,0)</f>
        <v>1</v>
      </c>
      <c r="Z926" s="38">
        <f t="shared" ca="1" si="246"/>
        <v>9</v>
      </c>
      <c r="AA926" s="38"/>
      <c r="AB926" s="36" t="str">
        <f t="shared" ca="1" si="243"/>
        <v>Rutas_Habituales_Central</v>
      </c>
      <c r="AC926" t="str">
        <f ca="1">SUBSTITUTE(OFFSET('Todas paradas'!K$1,R926+W926-1,0),"/","_")</f>
        <v>Ruta 10_16</v>
      </c>
      <c r="AD926" t="str">
        <f ca="1">IF(X926,OFFSET('Todas paradas'!L$1,R926+W926-1,0),OFFSET('Todas paradas'!Q$1,R926+W926-1,0))</f>
        <v>Avd. Madrid nº 218</v>
      </c>
      <c r="AE926" s="36" t="str">
        <f ca="1">IF(X926,OFFSET('Todas paradas'!M$1,R926+W926-1,0),"")</f>
        <v/>
      </c>
      <c r="AF926" s="36" t="str">
        <f ca="1">IF(X926,OFFSET('Todas paradas'!N$1,R926+W926-1,0),"")</f>
        <v/>
      </c>
      <c r="AG926" s="36" t="str">
        <f ca="1">IF(X926,OFFSET('Todas paradas'!O$1,R926+W926-1,0),"")</f>
        <v/>
      </c>
      <c r="AH926" s="36" t="str">
        <f ca="1">IF(X926,OFFSET('Todas paradas'!P$1,R926+W926-1,0),"")</f>
        <v/>
      </c>
    </row>
    <row r="927" spans="11:34" x14ac:dyDescent="0.25">
      <c r="K927" s="36">
        <f t="shared" si="232"/>
        <v>925</v>
      </c>
      <c r="L927" s="36">
        <f t="shared" ca="1" si="239"/>
        <v>881</v>
      </c>
      <c r="M927" s="38">
        <f t="shared" ca="1" si="233"/>
        <v>1</v>
      </c>
      <c r="N927" s="38">
        <f t="shared" ca="1" si="234"/>
        <v>45</v>
      </c>
      <c r="O927" s="36">
        <f t="shared" ca="1" si="235"/>
        <v>0</v>
      </c>
      <c r="P927" s="36">
        <f t="shared" ca="1" si="236"/>
        <v>12</v>
      </c>
      <c r="Q927" s="36">
        <f t="shared" ca="1" si="237"/>
        <v>16</v>
      </c>
      <c r="R927" s="36">
        <f t="shared" ca="1" si="240"/>
        <v>92</v>
      </c>
      <c r="S927" s="36">
        <f t="shared" ca="1" si="241"/>
        <v>19</v>
      </c>
      <c r="T927" s="36">
        <f t="shared" ca="1" si="242"/>
        <v>10</v>
      </c>
      <c r="U927" s="36">
        <f t="shared" ca="1" si="238"/>
        <v>9</v>
      </c>
      <c r="V927" s="39"/>
      <c r="W927" s="38">
        <f t="shared" ca="1" si="244"/>
        <v>0</v>
      </c>
      <c r="X927" s="38">
        <f t="shared" ca="1" si="245"/>
        <v>1</v>
      </c>
      <c r="Y927" s="38">
        <f t="shared" ca="1" si="247"/>
        <v>0</v>
      </c>
      <c r="Z927" s="38">
        <f t="shared" ca="1" si="246"/>
        <v>1</v>
      </c>
      <c r="AA927" s="38"/>
      <c r="AB927" s="36" t="str">
        <f t="shared" ca="1" si="243"/>
        <v>Rutas_Habituales_Central</v>
      </c>
      <c r="AC927" t="str">
        <f ca="1">SUBSTITUTE(OFFSET('Todas paradas'!K$1,R927+W927-1,0),"/","_")</f>
        <v>Ruta 11_16</v>
      </c>
      <c r="AD927" t="str">
        <f ca="1">IF(X927,OFFSET('Todas paradas'!L$1,R927+W927-1,0),OFFSET('Todas paradas'!Q$1,R927+W927-1,0))</f>
        <v>Ruta 11/16</v>
      </c>
      <c r="AE927" s="36" t="str">
        <f ca="1">IF(X927,OFFSET('Todas paradas'!M$1,R927+W927-1,0),"")</f>
        <v/>
      </c>
      <c r="AF927" s="36">
        <f ca="1">IF(X927,OFFSET('Todas paradas'!N$1,R927+W927-1,0),"")</f>
        <v>0</v>
      </c>
      <c r="AG927" s="36">
        <f ca="1">IF(X927,OFFSET('Todas paradas'!O$1,R927+W927-1,0),"")</f>
        <v>0</v>
      </c>
      <c r="AH927" s="36">
        <f ca="1">IF(X927,OFFSET('Todas paradas'!P$1,R927+W927-1,0),"")</f>
        <v>0</v>
      </c>
    </row>
    <row r="928" spans="11:34" x14ac:dyDescent="0.25">
      <c r="K928" s="36">
        <f t="shared" si="232"/>
        <v>926</v>
      </c>
      <c r="L928" s="36">
        <f t="shared" ca="1" si="239"/>
        <v>882</v>
      </c>
      <c r="M928" s="38">
        <f t="shared" ca="1" si="233"/>
        <v>2</v>
      </c>
      <c r="N928" s="38">
        <f t="shared" ca="1" si="234"/>
        <v>45</v>
      </c>
      <c r="O928" s="36">
        <f t="shared" ca="1" si="235"/>
        <v>0</v>
      </c>
      <c r="P928" s="36">
        <f t="shared" ca="1" si="236"/>
        <v>12</v>
      </c>
      <c r="Q928" s="36">
        <f t="shared" ca="1" si="237"/>
        <v>16</v>
      </c>
      <c r="R928" s="36">
        <f t="shared" ca="1" si="240"/>
        <v>92</v>
      </c>
      <c r="S928" s="36">
        <f t="shared" ca="1" si="241"/>
        <v>19</v>
      </c>
      <c r="T928" s="36">
        <f t="shared" ca="1" si="242"/>
        <v>10</v>
      </c>
      <c r="U928" s="36">
        <f t="shared" ca="1" si="238"/>
        <v>9</v>
      </c>
      <c r="V928" s="39"/>
      <c r="W928" s="38">
        <f t="shared" ca="1" si="244"/>
        <v>1</v>
      </c>
      <c r="X928" s="38">
        <f t="shared" ca="1" si="245"/>
        <v>1</v>
      </c>
      <c r="Y928" s="38">
        <f t="shared" ca="1" si="247"/>
        <v>0</v>
      </c>
      <c r="Z928" s="38">
        <f t="shared" ca="1" si="246"/>
        <v>2</v>
      </c>
      <c r="AA928" s="38"/>
      <c r="AB928" s="36" t="str">
        <f t="shared" ca="1" si="243"/>
        <v>Rutas_Habituales_Central</v>
      </c>
      <c r="AC928" t="str">
        <f ca="1">SUBSTITUTE(OFFSET('Todas paradas'!K$1,R928+W928-1,0),"/","_")</f>
        <v>Ruta 11_16</v>
      </c>
      <c r="AD928" t="str">
        <f ca="1">IF(X928,OFFSET('Todas paradas'!L$1,R928+W928-1,0),OFFSET('Todas paradas'!Q$1,R928+W928-1,0))</f>
        <v>Conde Aranda, nº 6 (Escuelas Pías - Pd. Bus)</v>
      </c>
      <c r="AE928" s="36" t="str">
        <f ca="1">IF(X928,OFFSET('Todas paradas'!M$1,R928+W928-1,0),"")</f>
        <v>06:56</v>
      </c>
      <c r="AF928" s="36">
        <f ca="1">IF(X928,OFFSET('Todas paradas'!N$1,R928+W928-1,0),"")</f>
        <v>0</v>
      </c>
      <c r="AG928" s="36">
        <f ca="1">IF(X928,OFFSET('Todas paradas'!O$1,R928+W928-1,0),"")</f>
        <v>0</v>
      </c>
      <c r="AH928" s="36">
        <f ca="1">IF(X928,OFFSET('Todas paradas'!P$1,R928+W928-1,0),"")</f>
        <v>0</v>
      </c>
    </row>
    <row r="929" spans="11:34" x14ac:dyDescent="0.25">
      <c r="K929" s="36">
        <f t="shared" si="232"/>
        <v>927</v>
      </c>
      <c r="L929" s="36">
        <f t="shared" ca="1" si="239"/>
        <v>883</v>
      </c>
      <c r="M929" s="38">
        <f t="shared" ca="1" si="233"/>
        <v>3</v>
      </c>
      <c r="N929" s="38">
        <f t="shared" ca="1" si="234"/>
        <v>45</v>
      </c>
      <c r="O929" s="36">
        <f t="shared" ca="1" si="235"/>
        <v>0</v>
      </c>
      <c r="P929" s="36">
        <f t="shared" ca="1" si="236"/>
        <v>12</v>
      </c>
      <c r="Q929" s="36">
        <f t="shared" ca="1" si="237"/>
        <v>16</v>
      </c>
      <c r="R929" s="36">
        <f t="shared" ca="1" si="240"/>
        <v>92</v>
      </c>
      <c r="S929" s="36">
        <f t="shared" ca="1" si="241"/>
        <v>19</v>
      </c>
      <c r="T929" s="36">
        <f t="shared" ca="1" si="242"/>
        <v>10</v>
      </c>
      <c r="U929" s="36">
        <f t="shared" ca="1" si="238"/>
        <v>9</v>
      </c>
      <c r="V929" s="39"/>
      <c r="W929" s="38">
        <f t="shared" ca="1" si="244"/>
        <v>2</v>
      </c>
      <c r="X929" s="38">
        <f t="shared" ca="1" si="245"/>
        <v>1</v>
      </c>
      <c r="Y929" s="38">
        <f t="shared" ca="1" si="247"/>
        <v>0</v>
      </c>
      <c r="Z929" s="38">
        <f t="shared" ca="1" si="246"/>
        <v>3</v>
      </c>
      <c r="AA929" s="38"/>
      <c r="AB929" s="36" t="str">
        <f t="shared" ca="1" si="243"/>
        <v>Rutas_Habituales_Central</v>
      </c>
      <c r="AC929" t="str">
        <f ca="1">SUBSTITUTE(OFFSET('Todas paradas'!K$1,R929+W929-1,0),"/","_")</f>
        <v>Ruta 11_16</v>
      </c>
      <c r="AD929" t="str">
        <f ca="1">IF(X929,OFFSET('Todas paradas'!L$1,R929+W929-1,0),OFFSET('Todas paradas'!Q$1,R929+W929-1,0))</f>
        <v>Conde Aranda, nº 114</v>
      </c>
      <c r="AE929" s="36" t="str">
        <f ca="1">IF(X929,OFFSET('Todas paradas'!M$1,R929+W929-1,0),"")</f>
        <v>06:57</v>
      </c>
      <c r="AF929" s="36">
        <f ca="1">IF(X929,OFFSET('Todas paradas'!N$1,R929+W929-1,0),"")</f>
        <v>0</v>
      </c>
      <c r="AG929" s="36">
        <f ca="1">IF(X929,OFFSET('Todas paradas'!O$1,R929+W929-1,0),"")</f>
        <v>0</v>
      </c>
      <c r="AH929" s="36">
        <f ca="1">IF(X929,OFFSET('Todas paradas'!P$1,R929+W929-1,0),"")</f>
        <v>0</v>
      </c>
    </row>
    <row r="930" spans="11:34" x14ac:dyDescent="0.25">
      <c r="K930" s="36">
        <f t="shared" si="232"/>
        <v>928</v>
      </c>
      <c r="L930" s="36">
        <f t="shared" ca="1" si="239"/>
        <v>884</v>
      </c>
      <c r="M930" s="38">
        <f t="shared" ca="1" si="233"/>
        <v>4</v>
      </c>
      <c r="N930" s="38">
        <f t="shared" ca="1" si="234"/>
        <v>45</v>
      </c>
      <c r="O930" s="36">
        <f t="shared" ca="1" si="235"/>
        <v>0</v>
      </c>
      <c r="P930" s="36">
        <f t="shared" ca="1" si="236"/>
        <v>12</v>
      </c>
      <c r="Q930" s="36">
        <f t="shared" ca="1" si="237"/>
        <v>16</v>
      </c>
      <c r="R930" s="36">
        <f t="shared" ca="1" si="240"/>
        <v>92</v>
      </c>
      <c r="S930" s="36">
        <f t="shared" ca="1" si="241"/>
        <v>19</v>
      </c>
      <c r="T930" s="36">
        <f t="shared" ca="1" si="242"/>
        <v>10</v>
      </c>
      <c r="U930" s="36">
        <f t="shared" ca="1" si="238"/>
        <v>9</v>
      </c>
      <c r="V930" s="39"/>
      <c r="W930" s="38">
        <f t="shared" ca="1" si="244"/>
        <v>3</v>
      </c>
      <c r="X930" s="38">
        <f t="shared" ca="1" si="245"/>
        <v>1</v>
      </c>
      <c r="Y930" s="38">
        <f t="shared" ca="1" si="247"/>
        <v>0</v>
      </c>
      <c r="Z930" s="38">
        <f t="shared" ca="1" si="246"/>
        <v>4</v>
      </c>
      <c r="AA930" s="38"/>
      <c r="AB930" s="36" t="str">
        <f t="shared" ca="1" si="243"/>
        <v>Rutas_Habituales_Central</v>
      </c>
      <c r="AC930" t="str">
        <f ca="1">SUBSTITUTE(OFFSET('Todas paradas'!K$1,R930+W930-1,0),"/","_")</f>
        <v>Ruta 11_16</v>
      </c>
      <c r="AD930" t="str">
        <f ca="1">IF(X930,OFFSET('Todas paradas'!L$1,R930+W930-1,0),OFFSET('Todas paradas'!Q$1,R930+W930-1,0))</f>
        <v>Avd. Madrid, nº 10-12 (Pd. Bus)</v>
      </c>
      <c r="AE930" s="36" t="str">
        <f ca="1">IF(X930,OFFSET('Todas paradas'!M$1,R930+W930-1,0),"")</f>
        <v>06:59</v>
      </c>
      <c r="AF930" s="36">
        <f ca="1">IF(X930,OFFSET('Todas paradas'!N$1,R930+W930-1,0),"")</f>
        <v>0</v>
      </c>
      <c r="AG930" s="36">
        <f ca="1">IF(X930,OFFSET('Todas paradas'!O$1,R930+W930-1,0),"")</f>
        <v>0</v>
      </c>
      <c r="AH930" s="36">
        <f ca="1">IF(X930,OFFSET('Todas paradas'!P$1,R930+W930-1,0),"")</f>
        <v>0</v>
      </c>
    </row>
    <row r="931" spans="11:34" x14ac:dyDescent="0.25">
      <c r="K931" s="36">
        <f t="shared" si="232"/>
        <v>929</v>
      </c>
      <c r="L931" s="36">
        <f t="shared" ca="1" si="239"/>
        <v>885</v>
      </c>
      <c r="M931" s="38">
        <f t="shared" ca="1" si="233"/>
        <v>5</v>
      </c>
      <c r="N931" s="38">
        <f t="shared" ca="1" si="234"/>
        <v>45</v>
      </c>
      <c r="O931" s="36">
        <f t="shared" ca="1" si="235"/>
        <v>0</v>
      </c>
      <c r="P931" s="36">
        <f t="shared" ca="1" si="236"/>
        <v>12</v>
      </c>
      <c r="Q931" s="36">
        <f t="shared" ca="1" si="237"/>
        <v>16</v>
      </c>
      <c r="R931" s="36">
        <f t="shared" ca="1" si="240"/>
        <v>92</v>
      </c>
      <c r="S931" s="36">
        <f t="shared" ca="1" si="241"/>
        <v>19</v>
      </c>
      <c r="T931" s="36">
        <f t="shared" ca="1" si="242"/>
        <v>10</v>
      </c>
      <c r="U931" s="36">
        <f t="shared" ca="1" si="238"/>
        <v>9</v>
      </c>
      <c r="V931" s="39"/>
      <c r="W931" s="38">
        <f t="shared" ca="1" si="244"/>
        <v>4</v>
      </c>
      <c r="X931" s="38">
        <f t="shared" ca="1" si="245"/>
        <v>1</v>
      </c>
      <c r="Y931" s="38">
        <f t="shared" ca="1" si="247"/>
        <v>0</v>
      </c>
      <c r="Z931" s="38">
        <f t="shared" ca="1" si="246"/>
        <v>5</v>
      </c>
      <c r="AA931" s="38"/>
      <c r="AB931" s="36" t="str">
        <f t="shared" ca="1" si="243"/>
        <v>Rutas_Habituales_Central</v>
      </c>
      <c r="AC931" t="str">
        <f ca="1">SUBSTITUTE(OFFSET('Todas paradas'!K$1,R931+W931-1,0),"/","_")</f>
        <v>Ruta 11_16</v>
      </c>
      <c r="AD931" t="str">
        <f ca="1">IF(X931,OFFSET('Todas paradas'!L$1,R931+W931-1,0),OFFSET('Todas paradas'!Q$1,R931+W931-1,0))</f>
        <v>Avd. Navarra, nº 10 (Pd. Bus)</v>
      </c>
      <c r="AE931" s="36" t="str">
        <f ca="1">IF(X931,OFFSET('Todas paradas'!M$1,R931+W931-1,0),"")</f>
        <v>07:01</v>
      </c>
      <c r="AF931" s="36">
        <f ca="1">IF(X931,OFFSET('Todas paradas'!N$1,R931+W931-1,0),"")</f>
        <v>0</v>
      </c>
      <c r="AG931" s="36">
        <f ca="1">IF(X931,OFFSET('Todas paradas'!O$1,R931+W931-1,0),"")</f>
        <v>0</v>
      </c>
      <c r="AH931" s="36">
        <f ca="1">IF(X931,OFFSET('Todas paradas'!P$1,R931+W931-1,0),"")</f>
        <v>0</v>
      </c>
    </row>
    <row r="932" spans="11:34" x14ac:dyDescent="0.25">
      <c r="K932" s="36">
        <f t="shared" ref="K932:K987" si="248">K931+1</f>
        <v>930</v>
      </c>
      <c r="L932" s="36">
        <f t="shared" ca="1" si="239"/>
        <v>886</v>
      </c>
      <c r="M932" s="38">
        <f t="shared" ref="M932:M987" ca="1" si="249">IF(O931,1,M931+1)</f>
        <v>6</v>
      </c>
      <c r="N932" s="38">
        <f t="shared" ref="N932:N987" ca="1" si="250">IF(M931=S931,N931+1,N931)</f>
        <v>45</v>
      </c>
      <c r="O932" s="36">
        <f t="shared" ref="O932:O987" ca="1" si="251">IF(Z932=S932,1,0)</f>
        <v>0</v>
      </c>
      <c r="P932" s="36">
        <f t="shared" ref="P932:P987" ca="1" si="252">OFFSET($B$2,1+N932,0)</f>
        <v>12</v>
      </c>
      <c r="Q932" s="36">
        <f t="shared" ref="Q932:Q987" ca="1" si="253">OFFSET($C$2,1+N932,0)</f>
        <v>16</v>
      </c>
      <c r="R932" s="36">
        <f t="shared" ca="1" si="240"/>
        <v>92</v>
      </c>
      <c r="S932" s="36">
        <f t="shared" ca="1" si="241"/>
        <v>19</v>
      </c>
      <c r="T932" s="36">
        <f t="shared" ca="1" si="242"/>
        <v>10</v>
      </c>
      <c r="U932" s="36">
        <f t="shared" ca="1" si="238"/>
        <v>9</v>
      </c>
      <c r="V932" s="39"/>
      <c r="W932" s="38">
        <f t="shared" ca="1" si="244"/>
        <v>5</v>
      </c>
      <c r="X932" s="38">
        <f t="shared" ca="1" si="245"/>
        <v>1</v>
      </c>
      <c r="Y932" s="38">
        <f t="shared" ca="1" si="247"/>
        <v>0</v>
      </c>
      <c r="Z932" s="38">
        <f t="shared" ca="1" si="246"/>
        <v>6</v>
      </c>
      <c r="AA932" s="38"/>
      <c r="AB932" s="36" t="str">
        <f t="shared" ca="1" si="243"/>
        <v>Rutas_Habituales_Central</v>
      </c>
      <c r="AC932" t="str">
        <f ca="1">SUBSTITUTE(OFFSET('Todas paradas'!K$1,R932+W932-1,0),"/","_")</f>
        <v>Ruta 11_16</v>
      </c>
      <c r="AD932" t="str">
        <f ca="1">IF(X932,OFFSET('Todas paradas'!L$1,R932+W932-1,0),OFFSET('Todas paradas'!Q$1,R932+W932-1,0))</f>
        <v>Avd. Navarra, nº 60 (Centro Cultural - Pd. Bus)</v>
      </c>
      <c r="AE932" s="36" t="str">
        <f ca="1">IF(X932,OFFSET('Todas paradas'!M$1,R932+W932-1,0),"")</f>
        <v>07:03</v>
      </c>
      <c r="AF932" s="36">
        <f ca="1">IF(X932,OFFSET('Todas paradas'!N$1,R932+W932-1,0),"")</f>
        <v>0</v>
      </c>
      <c r="AG932" s="36">
        <f ca="1">IF(X932,OFFSET('Todas paradas'!O$1,R932+W932-1,0),"")</f>
        <v>0</v>
      </c>
      <c r="AH932" s="36">
        <f ca="1">IF(X932,OFFSET('Todas paradas'!P$1,R932+W932-1,0),"")</f>
        <v>0</v>
      </c>
    </row>
    <row r="933" spans="11:34" x14ac:dyDescent="0.25">
      <c r="K933" s="36">
        <f t="shared" si="248"/>
        <v>931</v>
      </c>
      <c r="L933" s="36">
        <f t="shared" ca="1" si="239"/>
        <v>887</v>
      </c>
      <c r="M933" s="38">
        <f t="shared" ca="1" si="249"/>
        <v>7</v>
      </c>
      <c r="N933" s="38">
        <f t="shared" ca="1" si="250"/>
        <v>45</v>
      </c>
      <c r="O933" s="36">
        <f t="shared" ca="1" si="251"/>
        <v>0</v>
      </c>
      <c r="P933" s="36">
        <f t="shared" ca="1" si="252"/>
        <v>12</v>
      </c>
      <c r="Q933" s="36">
        <f t="shared" ca="1" si="253"/>
        <v>16</v>
      </c>
      <c r="R933" s="36">
        <f t="shared" ca="1" si="240"/>
        <v>92</v>
      </c>
      <c r="S933" s="36">
        <f t="shared" ca="1" si="241"/>
        <v>19</v>
      </c>
      <c r="T933" s="36">
        <f t="shared" ca="1" si="242"/>
        <v>10</v>
      </c>
      <c r="U933" s="36">
        <f t="shared" ca="1" si="238"/>
        <v>9</v>
      </c>
      <c r="V933" s="39"/>
      <c r="W933" s="38">
        <f t="shared" ca="1" si="244"/>
        <v>6</v>
      </c>
      <c r="X933" s="38">
        <f t="shared" ca="1" si="245"/>
        <v>1</v>
      </c>
      <c r="Y933" s="38">
        <f t="shared" ca="1" si="247"/>
        <v>0</v>
      </c>
      <c r="Z933" s="38">
        <f t="shared" ca="1" si="246"/>
        <v>7</v>
      </c>
      <c r="AA933" s="38"/>
      <c r="AB933" s="36" t="str">
        <f t="shared" ca="1" si="243"/>
        <v>Rutas_Habituales_Central</v>
      </c>
      <c r="AC933" t="str">
        <f ca="1">SUBSTITUTE(OFFSET('Todas paradas'!K$1,R933+W933-1,0),"/","_")</f>
        <v>Ruta 11_16</v>
      </c>
      <c r="AD933" t="str">
        <f ca="1">IF(X933,OFFSET('Todas paradas'!L$1,R933+W933-1,0),OFFSET('Todas paradas'!Q$1,R933+W933-1,0))</f>
        <v>Avd. Navarra, (frente nº 183 - Pd. Bus )</v>
      </c>
      <c r="AE933" s="36" t="str">
        <f ca="1">IF(X933,OFFSET('Todas paradas'!M$1,R933+W933-1,0),"")</f>
        <v>07:05</v>
      </c>
      <c r="AF933" s="36">
        <f ca="1">IF(X933,OFFSET('Todas paradas'!N$1,R933+W933-1,0),"")</f>
        <v>0</v>
      </c>
      <c r="AG933" s="36">
        <f ca="1">IF(X933,OFFSET('Todas paradas'!O$1,R933+W933-1,0),"")</f>
        <v>0</v>
      </c>
      <c r="AH933" s="36">
        <f ca="1">IF(X933,OFFSET('Todas paradas'!P$1,R933+W933-1,0),"")</f>
        <v>0</v>
      </c>
    </row>
    <row r="934" spans="11:34" x14ac:dyDescent="0.25">
      <c r="K934" s="36">
        <f t="shared" si="248"/>
        <v>932</v>
      </c>
      <c r="L934" s="36">
        <f t="shared" ca="1" si="239"/>
        <v>888</v>
      </c>
      <c r="M934" s="38">
        <f t="shared" ca="1" si="249"/>
        <v>8</v>
      </c>
      <c r="N934" s="38">
        <f t="shared" ca="1" si="250"/>
        <v>45</v>
      </c>
      <c r="O934" s="36">
        <f t="shared" ca="1" si="251"/>
        <v>0</v>
      </c>
      <c r="P934" s="36">
        <f t="shared" ca="1" si="252"/>
        <v>12</v>
      </c>
      <c r="Q934" s="36">
        <f t="shared" ca="1" si="253"/>
        <v>16</v>
      </c>
      <c r="R934" s="36">
        <f t="shared" ca="1" si="240"/>
        <v>92</v>
      </c>
      <c r="S934" s="36">
        <f t="shared" ca="1" si="241"/>
        <v>19</v>
      </c>
      <c r="T934" s="36">
        <f t="shared" ca="1" si="242"/>
        <v>10</v>
      </c>
      <c r="U934" s="36">
        <f t="shared" ca="1" si="238"/>
        <v>9</v>
      </c>
      <c r="V934" s="39"/>
      <c r="W934" s="38">
        <f t="shared" ca="1" si="244"/>
        <v>7</v>
      </c>
      <c r="X934" s="38">
        <f t="shared" ca="1" si="245"/>
        <v>1</v>
      </c>
      <c r="Y934" s="38">
        <f t="shared" ca="1" si="247"/>
        <v>0</v>
      </c>
      <c r="Z934" s="38">
        <f t="shared" ca="1" si="246"/>
        <v>8</v>
      </c>
      <c r="AA934" s="38"/>
      <c r="AB934" s="36" t="str">
        <f t="shared" ca="1" si="243"/>
        <v>Rutas_Habituales_Central</v>
      </c>
      <c r="AC934" t="str">
        <f ca="1">SUBSTITUTE(OFFSET('Todas paradas'!K$1,R934+W934-1,0),"/","_")</f>
        <v>Ruta 11_16</v>
      </c>
      <c r="AD934" t="str">
        <f ca="1">IF(X934,OFFSET('Todas paradas'!L$1,R934+W934-1,0),OFFSET('Todas paradas'!Q$1,R934+W934-1,0))</f>
        <v>Torres San Lamberto "Punto 0" (Pd. Bus)</v>
      </c>
      <c r="AE934" s="36" t="str">
        <f ca="1">IF(X934,OFFSET('Todas paradas'!M$1,R934+W934-1,0),"")</f>
        <v>07:08</v>
      </c>
      <c r="AF934" s="36">
        <f ca="1">IF(X934,OFFSET('Todas paradas'!N$1,R934+W934-1,0),"")</f>
        <v>0</v>
      </c>
      <c r="AG934" s="36">
        <f ca="1">IF(X934,OFFSET('Todas paradas'!O$1,R934+W934-1,0),"")</f>
        <v>0</v>
      </c>
      <c r="AH934" s="36">
        <f ca="1">IF(X934,OFFSET('Todas paradas'!P$1,R934+W934-1,0),"")</f>
        <v>0</v>
      </c>
    </row>
    <row r="935" spans="11:34" x14ac:dyDescent="0.25">
      <c r="K935" s="36">
        <f t="shared" si="248"/>
        <v>933</v>
      </c>
      <c r="L935" s="36">
        <f t="shared" ca="1" si="239"/>
        <v>889</v>
      </c>
      <c r="M935" s="38">
        <f t="shared" ca="1" si="249"/>
        <v>9</v>
      </c>
      <c r="N935" s="38">
        <f t="shared" ca="1" si="250"/>
        <v>45</v>
      </c>
      <c r="O935" s="36">
        <f t="shared" ca="1" si="251"/>
        <v>0</v>
      </c>
      <c r="P935" s="36">
        <f t="shared" ca="1" si="252"/>
        <v>12</v>
      </c>
      <c r="Q935" s="36">
        <f t="shared" ca="1" si="253"/>
        <v>16</v>
      </c>
      <c r="R935" s="36">
        <f t="shared" ca="1" si="240"/>
        <v>92</v>
      </c>
      <c r="S935" s="36">
        <f t="shared" ca="1" si="241"/>
        <v>19</v>
      </c>
      <c r="T935" s="36">
        <f t="shared" ca="1" si="242"/>
        <v>10</v>
      </c>
      <c r="U935" s="36">
        <f t="shared" ca="1" si="238"/>
        <v>9</v>
      </c>
      <c r="V935" s="39"/>
      <c r="W935" s="38">
        <f t="shared" ca="1" si="244"/>
        <v>8</v>
      </c>
      <c r="X935" s="38">
        <f t="shared" ca="1" si="245"/>
        <v>1</v>
      </c>
      <c r="Y935" s="38">
        <f t="shared" ca="1" si="247"/>
        <v>0</v>
      </c>
      <c r="Z935" s="38">
        <f t="shared" ca="1" si="246"/>
        <v>9</v>
      </c>
      <c r="AA935" s="38"/>
      <c r="AB935" s="36" t="str">
        <f t="shared" ca="1" si="243"/>
        <v>Rutas_Habituales_Central</v>
      </c>
      <c r="AC935" t="str">
        <f ca="1">SUBSTITUTE(OFFSET('Todas paradas'!K$1,R935+W935-1,0),"/","_")</f>
        <v>Ruta 11_16</v>
      </c>
      <c r="AD935" t="str">
        <f ca="1">IF(X935,OFFSET('Todas paradas'!L$1,R935+W935-1,0),OFFSET('Todas paradas'!Q$1,R935+W935-1,0))</f>
        <v>Ctra. Logroño desvío Monzalbarba (Pd. Bus)</v>
      </c>
      <c r="AE935" s="36" t="str">
        <f ca="1">IF(X935,OFFSET('Todas paradas'!M$1,R935+W935-1,0),"")</f>
        <v>07:10</v>
      </c>
      <c r="AF935" s="36">
        <f ca="1">IF(X935,OFFSET('Todas paradas'!N$1,R935+W935-1,0),"")</f>
        <v>0</v>
      </c>
      <c r="AG935" s="36">
        <f ca="1">IF(X935,OFFSET('Todas paradas'!O$1,R935+W935-1,0),"")</f>
        <v>0</v>
      </c>
      <c r="AH935" s="36">
        <f ca="1">IF(X935,OFFSET('Todas paradas'!P$1,R935+W935-1,0),"")</f>
        <v>0</v>
      </c>
    </row>
    <row r="936" spans="11:34" x14ac:dyDescent="0.25">
      <c r="K936" s="36">
        <f t="shared" si="248"/>
        <v>934</v>
      </c>
      <c r="L936" s="36">
        <f t="shared" ca="1" si="239"/>
        <v>890</v>
      </c>
      <c r="M936" s="38">
        <f t="shared" ca="1" si="249"/>
        <v>10</v>
      </c>
      <c r="N936" s="38">
        <f t="shared" ca="1" si="250"/>
        <v>45</v>
      </c>
      <c r="O936" s="36">
        <f t="shared" ca="1" si="251"/>
        <v>0</v>
      </c>
      <c r="P936" s="36">
        <f t="shared" ca="1" si="252"/>
        <v>12</v>
      </c>
      <c r="Q936" s="36">
        <f t="shared" ca="1" si="253"/>
        <v>16</v>
      </c>
      <c r="R936" s="36">
        <f t="shared" ca="1" si="240"/>
        <v>92</v>
      </c>
      <c r="S936" s="36">
        <f t="shared" ca="1" si="241"/>
        <v>19</v>
      </c>
      <c r="T936" s="36">
        <f t="shared" ca="1" si="242"/>
        <v>10</v>
      </c>
      <c r="U936" s="36">
        <f t="shared" ca="1" si="238"/>
        <v>9</v>
      </c>
      <c r="V936" s="39"/>
      <c r="W936" s="38">
        <f t="shared" ca="1" si="244"/>
        <v>9</v>
      </c>
      <c r="X936" s="38">
        <f t="shared" ca="1" si="245"/>
        <v>1</v>
      </c>
      <c r="Y936" s="38">
        <f t="shared" ca="1" si="247"/>
        <v>0</v>
      </c>
      <c r="Z936" s="38">
        <f t="shared" ca="1" si="246"/>
        <v>10</v>
      </c>
      <c r="AA936" s="38"/>
      <c r="AB936" s="36" t="str">
        <f t="shared" ca="1" si="243"/>
        <v>Rutas_Habituales_Central</v>
      </c>
      <c r="AC936" t="str">
        <f ca="1">SUBSTITUTE(OFFSET('Todas paradas'!K$1,R936+W936-1,0),"/","_")</f>
        <v>Ruta 11_16</v>
      </c>
      <c r="AD936" t="str">
        <f ca="1">IF(X936,OFFSET('Todas paradas'!L$1,R936+W936-1,0),OFFSET('Todas paradas'!Q$1,R936+W936-1,0))</f>
        <v>Opel Planta en Figueruelas</v>
      </c>
      <c r="AE936" s="36" t="str">
        <f ca="1">IF(X936,OFFSET('Todas paradas'!M$1,R936+W936-1,0),"")</f>
        <v>07:30</v>
      </c>
      <c r="AF936" s="36">
        <f ca="1">IF(X936,OFFSET('Todas paradas'!N$1,R936+W936-1,0),"")</f>
        <v>0</v>
      </c>
      <c r="AG936" s="36">
        <f ca="1">IF(X936,OFFSET('Todas paradas'!O$1,R936+W936-1,0),"")</f>
        <v>0</v>
      </c>
      <c r="AH936" s="36">
        <f ca="1">IF(X936,OFFSET('Todas paradas'!P$1,R936+W936-1,0),"")</f>
        <v>0</v>
      </c>
    </row>
    <row r="937" spans="11:34" x14ac:dyDescent="0.25">
      <c r="K937" s="36">
        <f t="shared" si="248"/>
        <v>935</v>
      </c>
      <c r="L937" s="36">
        <f t="shared" ca="1" si="239"/>
        <v>891</v>
      </c>
      <c r="M937" s="38">
        <f t="shared" ca="1" si="249"/>
        <v>11</v>
      </c>
      <c r="N937" s="38">
        <f t="shared" ca="1" si="250"/>
        <v>45</v>
      </c>
      <c r="O937" s="36">
        <f t="shared" ca="1" si="251"/>
        <v>0</v>
      </c>
      <c r="P937" s="36">
        <f t="shared" ca="1" si="252"/>
        <v>12</v>
      </c>
      <c r="Q937" s="36">
        <f t="shared" ca="1" si="253"/>
        <v>16</v>
      </c>
      <c r="R937" s="36">
        <f t="shared" ca="1" si="240"/>
        <v>92</v>
      </c>
      <c r="S937" s="36">
        <f t="shared" ca="1" si="241"/>
        <v>19</v>
      </c>
      <c r="T937" s="36">
        <f t="shared" ca="1" si="242"/>
        <v>10</v>
      </c>
      <c r="U937" s="36">
        <f t="shared" ca="1" si="238"/>
        <v>9</v>
      </c>
      <c r="V937" s="39"/>
      <c r="W937" s="38">
        <f t="shared" ca="1" si="244"/>
        <v>1</v>
      </c>
      <c r="X937" s="38">
        <f t="shared" ca="1" si="245"/>
        <v>0</v>
      </c>
      <c r="Y937" s="38">
        <f t="shared" ca="1" si="247"/>
        <v>1</v>
      </c>
      <c r="Z937" s="38">
        <f t="shared" ca="1" si="246"/>
        <v>11</v>
      </c>
      <c r="AA937" s="38"/>
      <c r="AB937" s="36" t="str">
        <f t="shared" ca="1" si="243"/>
        <v>Rutas_Habituales_Central</v>
      </c>
      <c r="AC937" t="str">
        <f ca="1">SUBSTITUTE(OFFSET('Todas paradas'!K$1,R937+W937-1,0),"/","_")</f>
        <v>Ruta 11_16</v>
      </c>
      <c r="AD937" t="str">
        <f ca="1">IF(X937,OFFSET('Todas paradas'!L$1,R937+W937-1,0),OFFSET('Todas paradas'!Q$1,R937+W937-1,0))</f>
        <v>Opel Planta en Figueruelas</v>
      </c>
      <c r="AE937" s="36" t="str">
        <f ca="1">IF(X937,OFFSET('Todas paradas'!M$1,R937+W937-1,0),"")</f>
        <v/>
      </c>
      <c r="AF937" s="36" t="str">
        <f ca="1">IF(X937,OFFSET('Todas paradas'!N$1,R937+W937-1,0),"")</f>
        <v/>
      </c>
      <c r="AG937" s="36" t="str">
        <f ca="1">IF(X937,OFFSET('Todas paradas'!O$1,R937+W937-1,0),"")</f>
        <v/>
      </c>
      <c r="AH937" s="36" t="str">
        <f ca="1">IF(X937,OFFSET('Todas paradas'!P$1,R937+W937-1,0),"")</f>
        <v/>
      </c>
    </row>
    <row r="938" spans="11:34" x14ac:dyDescent="0.25">
      <c r="K938" s="36">
        <f t="shared" si="248"/>
        <v>936</v>
      </c>
      <c r="L938" s="36">
        <f t="shared" ca="1" si="239"/>
        <v>892</v>
      </c>
      <c r="M938" s="38">
        <f t="shared" ca="1" si="249"/>
        <v>12</v>
      </c>
      <c r="N938" s="38">
        <f t="shared" ca="1" si="250"/>
        <v>45</v>
      </c>
      <c r="O938" s="36">
        <f t="shared" ca="1" si="251"/>
        <v>0</v>
      </c>
      <c r="P938" s="36">
        <f t="shared" ca="1" si="252"/>
        <v>12</v>
      </c>
      <c r="Q938" s="36">
        <f t="shared" ca="1" si="253"/>
        <v>16</v>
      </c>
      <c r="R938" s="36">
        <f t="shared" ca="1" si="240"/>
        <v>92</v>
      </c>
      <c r="S938" s="36">
        <f t="shared" ca="1" si="241"/>
        <v>19</v>
      </c>
      <c r="T938" s="36">
        <f t="shared" ca="1" si="242"/>
        <v>10</v>
      </c>
      <c r="U938" s="36">
        <f t="shared" ca="1" si="238"/>
        <v>9</v>
      </c>
      <c r="V938" s="39"/>
      <c r="W938" s="38">
        <f t="shared" ca="1" si="244"/>
        <v>2</v>
      </c>
      <c r="X938" s="38">
        <f t="shared" ca="1" si="245"/>
        <v>0</v>
      </c>
      <c r="Y938" s="38">
        <f t="shared" ca="1" si="247"/>
        <v>1</v>
      </c>
      <c r="Z938" s="38">
        <f t="shared" ca="1" si="246"/>
        <v>12</v>
      </c>
      <c r="AA938" s="38"/>
      <c r="AB938" s="36" t="str">
        <f t="shared" ca="1" si="243"/>
        <v>Rutas_Habituales_Central</v>
      </c>
      <c r="AC938" t="str">
        <f ca="1">SUBSTITUTE(OFFSET('Todas paradas'!K$1,R938+W938-1,0),"/","_")</f>
        <v>Ruta 11_16</v>
      </c>
      <c r="AD938" t="str">
        <f ca="1">IF(X938,OFFSET('Todas paradas'!L$1,R938+W938-1,0),OFFSET('Todas paradas'!Q$1,R938+W938-1,0))</f>
        <v>Ctra. Logroño desvío Monzalbarba (rotonda Salgar - Pd. Bus)</v>
      </c>
      <c r="AE938" s="36" t="str">
        <f ca="1">IF(X938,OFFSET('Todas paradas'!M$1,R938+W938-1,0),"")</f>
        <v/>
      </c>
      <c r="AF938" s="36" t="str">
        <f ca="1">IF(X938,OFFSET('Todas paradas'!N$1,R938+W938-1,0),"")</f>
        <v/>
      </c>
      <c r="AG938" s="36" t="str">
        <f ca="1">IF(X938,OFFSET('Todas paradas'!O$1,R938+W938-1,0),"")</f>
        <v/>
      </c>
      <c r="AH938" s="36" t="str">
        <f ca="1">IF(X938,OFFSET('Todas paradas'!P$1,R938+W938-1,0),"")</f>
        <v/>
      </c>
    </row>
    <row r="939" spans="11:34" x14ac:dyDescent="0.25">
      <c r="K939" s="36">
        <f t="shared" si="248"/>
        <v>937</v>
      </c>
      <c r="L939" s="36">
        <f t="shared" ca="1" si="239"/>
        <v>893</v>
      </c>
      <c r="M939" s="38">
        <f t="shared" ca="1" si="249"/>
        <v>13</v>
      </c>
      <c r="N939" s="38">
        <f t="shared" ca="1" si="250"/>
        <v>45</v>
      </c>
      <c r="O939" s="36">
        <f t="shared" ca="1" si="251"/>
        <v>0</v>
      </c>
      <c r="P939" s="36">
        <f t="shared" ca="1" si="252"/>
        <v>12</v>
      </c>
      <c r="Q939" s="36">
        <f t="shared" ca="1" si="253"/>
        <v>16</v>
      </c>
      <c r="R939" s="36">
        <f t="shared" ca="1" si="240"/>
        <v>92</v>
      </c>
      <c r="S939" s="36">
        <f t="shared" ca="1" si="241"/>
        <v>19</v>
      </c>
      <c r="T939" s="36">
        <f t="shared" ca="1" si="242"/>
        <v>10</v>
      </c>
      <c r="U939" s="36">
        <f t="shared" ca="1" si="238"/>
        <v>9</v>
      </c>
      <c r="V939" s="39"/>
      <c r="W939" s="38">
        <f t="shared" ca="1" si="244"/>
        <v>3</v>
      </c>
      <c r="X939" s="38">
        <f t="shared" ca="1" si="245"/>
        <v>0</v>
      </c>
      <c r="Y939" s="38">
        <f t="shared" ca="1" si="247"/>
        <v>1</v>
      </c>
      <c r="Z939" s="38">
        <f t="shared" ca="1" si="246"/>
        <v>13</v>
      </c>
      <c r="AA939" s="38"/>
      <c r="AB939" s="36" t="str">
        <f t="shared" ca="1" si="243"/>
        <v>Rutas_Habituales_Central</v>
      </c>
      <c r="AC939" t="str">
        <f ca="1">SUBSTITUTE(OFFSET('Todas paradas'!K$1,R939+W939-1,0),"/","_")</f>
        <v>Ruta 11_16</v>
      </c>
      <c r="AD939" t="str">
        <f ca="1">IF(X939,OFFSET('Todas paradas'!L$1,R939+W939-1,0),OFFSET('Todas paradas'!Q$1,R939+W939-1,0))</f>
        <v>Torres San Lamberto "Punto 0" (Pd. Bus)</v>
      </c>
      <c r="AE939" s="36" t="str">
        <f ca="1">IF(X939,OFFSET('Todas paradas'!M$1,R939+W939-1,0),"")</f>
        <v/>
      </c>
      <c r="AF939" s="36" t="str">
        <f ca="1">IF(X939,OFFSET('Todas paradas'!N$1,R939+W939-1,0),"")</f>
        <v/>
      </c>
      <c r="AG939" s="36" t="str">
        <f ca="1">IF(X939,OFFSET('Todas paradas'!O$1,R939+W939-1,0),"")</f>
        <v/>
      </c>
      <c r="AH939" s="36" t="str">
        <f ca="1">IF(X939,OFFSET('Todas paradas'!P$1,R939+W939-1,0),"")</f>
        <v/>
      </c>
    </row>
    <row r="940" spans="11:34" x14ac:dyDescent="0.25">
      <c r="K940" s="36">
        <f t="shared" si="248"/>
        <v>938</v>
      </c>
      <c r="L940" s="36">
        <f t="shared" ca="1" si="239"/>
        <v>894</v>
      </c>
      <c r="M940" s="38">
        <f t="shared" ca="1" si="249"/>
        <v>14</v>
      </c>
      <c r="N940" s="38">
        <f t="shared" ca="1" si="250"/>
        <v>45</v>
      </c>
      <c r="O940" s="36">
        <f t="shared" ca="1" si="251"/>
        <v>0</v>
      </c>
      <c r="P940" s="36">
        <f t="shared" ca="1" si="252"/>
        <v>12</v>
      </c>
      <c r="Q940" s="36">
        <f t="shared" ca="1" si="253"/>
        <v>16</v>
      </c>
      <c r="R940" s="36">
        <f t="shared" ca="1" si="240"/>
        <v>92</v>
      </c>
      <c r="S940" s="36">
        <f t="shared" ca="1" si="241"/>
        <v>19</v>
      </c>
      <c r="T940" s="36">
        <f t="shared" ca="1" si="242"/>
        <v>10</v>
      </c>
      <c r="U940" s="36">
        <f t="shared" ca="1" si="238"/>
        <v>9</v>
      </c>
      <c r="V940" s="39"/>
      <c r="W940" s="38">
        <f t="shared" ca="1" si="244"/>
        <v>4</v>
      </c>
      <c r="X940" s="38">
        <f t="shared" ca="1" si="245"/>
        <v>0</v>
      </c>
      <c r="Y940" s="38">
        <f t="shared" ca="1" si="247"/>
        <v>1</v>
      </c>
      <c r="Z940" s="38">
        <f t="shared" ca="1" si="246"/>
        <v>14</v>
      </c>
      <c r="AA940" s="38"/>
      <c r="AB940" s="36" t="str">
        <f t="shared" ca="1" si="243"/>
        <v>Rutas_Habituales_Central</v>
      </c>
      <c r="AC940" t="str">
        <f ca="1">SUBSTITUTE(OFFSET('Todas paradas'!K$1,R940+W940-1,0),"/","_")</f>
        <v>Ruta 11_16</v>
      </c>
      <c r="AD940" t="str">
        <f ca="1">IF(X940,OFFSET('Todas paradas'!L$1,R940+W940-1,0),OFFSET('Todas paradas'!Q$1,R940+W940-1,0))</f>
        <v>Avd. Navarra, nº 183 (Pd. Bus)</v>
      </c>
      <c r="AE940" s="36" t="str">
        <f ca="1">IF(X940,OFFSET('Todas paradas'!M$1,R940+W940-1,0),"")</f>
        <v/>
      </c>
      <c r="AF940" s="36" t="str">
        <f ca="1">IF(X940,OFFSET('Todas paradas'!N$1,R940+W940-1,0),"")</f>
        <v/>
      </c>
      <c r="AG940" s="36" t="str">
        <f ca="1">IF(X940,OFFSET('Todas paradas'!O$1,R940+W940-1,0),"")</f>
        <v/>
      </c>
      <c r="AH940" s="36" t="str">
        <f ca="1">IF(X940,OFFSET('Todas paradas'!P$1,R940+W940-1,0),"")</f>
        <v/>
      </c>
    </row>
    <row r="941" spans="11:34" x14ac:dyDescent="0.25">
      <c r="K941" s="36">
        <f t="shared" si="248"/>
        <v>939</v>
      </c>
      <c r="L941" s="36">
        <f t="shared" ca="1" si="239"/>
        <v>895</v>
      </c>
      <c r="M941" s="38">
        <f t="shared" ca="1" si="249"/>
        <v>15</v>
      </c>
      <c r="N941" s="38">
        <f t="shared" ca="1" si="250"/>
        <v>45</v>
      </c>
      <c r="O941" s="36">
        <f t="shared" ca="1" si="251"/>
        <v>0</v>
      </c>
      <c r="P941" s="36">
        <f t="shared" ca="1" si="252"/>
        <v>12</v>
      </c>
      <c r="Q941" s="36">
        <f t="shared" ca="1" si="253"/>
        <v>16</v>
      </c>
      <c r="R941" s="36">
        <f t="shared" ca="1" si="240"/>
        <v>92</v>
      </c>
      <c r="S941" s="36">
        <f t="shared" ca="1" si="241"/>
        <v>19</v>
      </c>
      <c r="T941" s="36">
        <f t="shared" ca="1" si="242"/>
        <v>10</v>
      </c>
      <c r="U941" s="36">
        <f t="shared" ref="U941:U987" ca="1" si="254">OFFSET($H$2,1+N941,0)</f>
        <v>9</v>
      </c>
      <c r="V941" s="39"/>
      <c r="W941" s="38">
        <f t="shared" ca="1" si="244"/>
        <v>5</v>
      </c>
      <c r="X941" s="38">
        <f t="shared" ca="1" si="245"/>
        <v>0</v>
      </c>
      <c r="Y941" s="38">
        <f t="shared" ca="1" si="247"/>
        <v>1</v>
      </c>
      <c r="Z941" s="38">
        <f t="shared" ca="1" si="246"/>
        <v>15</v>
      </c>
      <c r="AA941" s="38"/>
      <c r="AB941" s="36" t="str">
        <f t="shared" ca="1" si="243"/>
        <v>Rutas_Habituales_Central</v>
      </c>
      <c r="AC941" t="str">
        <f ca="1">SUBSTITUTE(OFFSET('Todas paradas'!K$1,R941+W941-1,0),"/","_")</f>
        <v>Ruta 11_16</v>
      </c>
      <c r="AD941" t="str">
        <f ca="1">IF(X941,OFFSET('Todas paradas'!L$1,R941+W941-1,0),OFFSET('Todas paradas'!Q$1,R941+W941-1,0))</f>
        <v>Avd. Navarra, nº 71 (Pd. Bus)</v>
      </c>
      <c r="AE941" s="36" t="str">
        <f ca="1">IF(X941,OFFSET('Todas paradas'!M$1,R941+W941-1,0),"")</f>
        <v/>
      </c>
      <c r="AF941" s="36" t="str">
        <f ca="1">IF(X941,OFFSET('Todas paradas'!N$1,R941+W941-1,0),"")</f>
        <v/>
      </c>
      <c r="AG941" s="36" t="str">
        <f ca="1">IF(X941,OFFSET('Todas paradas'!O$1,R941+W941-1,0),"")</f>
        <v/>
      </c>
      <c r="AH941" s="36" t="str">
        <f ca="1">IF(X941,OFFSET('Todas paradas'!P$1,R941+W941-1,0),"")</f>
        <v/>
      </c>
    </row>
    <row r="942" spans="11:34" x14ac:dyDescent="0.25">
      <c r="K942" s="36">
        <f t="shared" si="248"/>
        <v>940</v>
      </c>
      <c r="L942" s="36">
        <f t="shared" ca="1" si="239"/>
        <v>896</v>
      </c>
      <c r="M942" s="38">
        <f t="shared" ca="1" si="249"/>
        <v>16</v>
      </c>
      <c r="N942" s="38">
        <f t="shared" ca="1" si="250"/>
        <v>45</v>
      </c>
      <c r="O942" s="36">
        <f t="shared" ca="1" si="251"/>
        <v>0</v>
      </c>
      <c r="P942" s="36">
        <f t="shared" ca="1" si="252"/>
        <v>12</v>
      </c>
      <c r="Q942" s="36">
        <f t="shared" ca="1" si="253"/>
        <v>16</v>
      </c>
      <c r="R942" s="36">
        <f t="shared" ca="1" si="240"/>
        <v>92</v>
      </c>
      <c r="S942" s="36">
        <f t="shared" ca="1" si="241"/>
        <v>19</v>
      </c>
      <c r="T942" s="36">
        <f t="shared" ca="1" si="242"/>
        <v>10</v>
      </c>
      <c r="U942" s="36">
        <f t="shared" ca="1" si="254"/>
        <v>9</v>
      </c>
      <c r="V942" s="39"/>
      <c r="W942" s="38">
        <f t="shared" ca="1" si="244"/>
        <v>6</v>
      </c>
      <c r="X942" s="38">
        <f t="shared" ca="1" si="245"/>
        <v>0</v>
      </c>
      <c r="Y942" s="38">
        <f t="shared" ca="1" si="247"/>
        <v>1</v>
      </c>
      <c r="Z942" s="38">
        <f t="shared" ca="1" si="246"/>
        <v>16</v>
      </c>
      <c r="AA942" s="38"/>
      <c r="AB942" s="36" t="str">
        <f t="shared" ca="1" si="243"/>
        <v>Rutas_Habituales_Central</v>
      </c>
      <c r="AC942" t="str">
        <f ca="1">SUBSTITUTE(OFFSET('Todas paradas'!K$1,R942+W942-1,0),"/","_")</f>
        <v>Ruta 11_16</v>
      </c>
      <c r="AD942" t="str">
        <f ca="1">IF(X942,OFFSET('Todas paradas'!L$1,R942+W942-1,0),OFFSET('Todas paradas'!Q$1,R942+W942-1,0))</f>
        <v>Avd. Navarra (esq. Avd. Madrid)</v>
      </c>
      <c r="AE942" s="36" t="str">
        <f ca="1">IF(X942,OFFSET('Todas paradas'!M$1,R942+W942-1,0),"")</f>
        <v/>
      </c>
      <c r="AF942" s="36" t="str">
        <f ca="1">IF(X942,OFFSET('Todas paradas'!N$1,R942+W942-1,0),"")</f>
        <v/>
      </c>
      <c r="AG942" s="36" t="str">
        <f ca="1">IF(X942,OFFSET('Todas paradas'!O$1,R942+W942-1,0),"")</f>
        <v/>
      </c>
      <c r="AH942" s="36" t="str">
        <f ca="1">IF(X942,OFFSET('Todas paradas'!P$1,R942+W942-1,0),"")</f>
        <v/>
      </c>
    </row>
    <row r="943" spans="11:34" x14ac:dyDescent="0.25">
      <c r="K943" s="36">
        <f t="shared" si="248"/>
        <v>941</v>
      </c>
      <c r="L943" s="36">
        <f t="shared" ca="1" si="239"/>
        <v>897</v>
      </c>
      <c r="M943" s="38">
        <f t="shared" ca="1" si="249"/>
        <v>17</v>
      </c>
      <c r="N943" s="38">
        <f t="shared" ca="1" si="250"/>
        <v>45</v>
      </c>
      <c r="O943" s="36">
        <f t="shared" ca="1" si="251"/>
        <v>0</v>
      </c>
      <c r="P943" s="36">
        <f t="shared" ca="1" si="252"/>
        <v>12</v>
      </c>
      <c r="Q943" s="36">
        <f t="shared" ca="1" si="253"/>
        <v>16</v>
      </c>
      <c r="R943" s="36">
        <f t="shared" ca="1" si="240"/>
        <v>92</v>
      </c>
      <c r="S943" s="36">
        <f t="shared" ca="1" si="241"/>
        <v>19</v>
      </c>
      <c r="T943" s="36">
        <f t="shared" ca="1" si="242"/>
        <v>10</v>
      </c>
      <c r="U943" s="36">
        <f t="shared" ca="1" si="254"/>
        <v>9</v>
      </c>
      <c r="V943" s="39"/>
      <c r="W943" s="38">
        <f t="shared" ca="1" si="244"/>
        <v>7</v>
      </c>
      <c r="X943" s="38">
        <f t="shared" ca="1" si="245"/>
        <v>0</v>
      </c>
      <c r="Y943" s="38">
        <f t="shared" ca="1" si="247"/>
        <v>1</v>
      </c>
      <c r="Z943" s="38">
        <f t="shared" ca="1" si="246"/>
        <v>17</v>
      </c>
      <c r="AA943" s="38"/>
      <c r="AB943" s="36" t="str">
        <f t="shared" ca="1" si="243"/>
        <v>Rutas_Habituales_Central</v>
      </c>
      <c r="AC943" t="str">
        <f ca="1">SUBSTITUTE(OFFSET('Todas paradas'!K$1,R943+W943-1,0),"/","_")</f>
        <v>Ruta 11_16</v>
      </c>
      <c r="AD943" t="str">
        <f ca="1">IF(X943,OFFSET('Todas paradas'!L$1,R943+W943-1,0),OFFSET('Todas paradas'!Q$1,R943+W943-1,0))</f>
        <v>Avd. Madrid (frente Aljafería - Pd. Bus)</v>
      </c>
      <c r="AE943" s="36" t="str">
        <f ca="1">IF(X943,OFFSET('Todas paradas'!M$1,R943+W943-1,0),"")</f>
        <v/>
      </c>
      <c r="AF943" s="36" t="str">
        <f ca="1">IF(X943,OFFSET('Todas paradas'!N$1,R943+W943-1,0),"")</f>
        <v/>
      </c>
      <c r="AG943" s="36" t="str">
        <f ca="1">IF(X943,OFFSET('Todas paradas'!O$1,R943+W943-1,0),"")</f>
        <v/>
      </c>
      <c r="AH943" s="36" t="str">
        <f ca="1">IF(X943,OFFSET('Todas paradas'!P$1,R943+W943-1,0),"")</f>
        <v/>
      </c>
    </row>
    <row r="944" spans="11:34" x14ac:dyDescent="0.25">
      <c r="K944" s="36">
        <f t="shared" si="248"/>
        <v>942</v>
      </c>
      <c r="L944" s="36">
        <f t="shared" ca="1" si="239"/>
        <v>898</v>
      </c>
      <c r="M944" s="38">
        <f t="shared" ca="1" si="249"/>
        <v>18</v>
      </c>
      <c r="N944" s="38">
        <f t="shared" ca="1" si="250"/>
        <v>45</v>
      </c>
      <c r="O944" s="36">
        <f t="shared" ca="1" si="251"/>
        <v>0</v>
      </c>
      <c r="P944" s="36">
        <f t="shared" ca="1" si="252"/>
        <v>12</v>
      </c>
      <c r="Q944" s="36">
        <f t="shared" ca="1" si="253"/>
        <v>16</v>
      </c>
      <c r="R944" s="36">
        <f t="shared" ca="1" si="240"/>
        <v>92</v>
      </c>
      <c r="S944" s="36">
        <f t="shared" ca="1" si="241"/>
        <v>19</v>
      </c>
      <c r="T944" s="36">
        <f t="shared" ca="1" si="242"/>
        <v>10</v>
      </c>
      <c r="U944" s="36">
        <f t="shared" ca="1" si="254"/>
        <v>9</v>
      </c>
      <c r="V944" s="39"/>
      <c r="W944" s="38">
        <f t="shared" ca="1" si="244"/>
        <v>8</v>
      </c>
      <c r="X944" s="38">
        <f t="shared" ca="1" si="245"/>
        <v>0</v>
      </c>
      <c r="Y944" s="38">
        <f t="shared" ca="1" si="247"/>
        <v>1</v>
      </c>
      <c r="Z944" s="38">
        <f t="shared" ca="1" si="246"/>
        <v>18</v>
      </c>
      <c r="AA944" s="38"/>
      <c r="AB944" s="36" t="str">
        <f t="shared" ca="1" si="243"/>
        <v>Rutas_Habituales_Central</v>
      </c>
      <c r="AC944" t="str">
        <f ca="1">SUBSTITUTE(OFFSET('Todas paradas'!K$1,R944+W944-1,0),"/","_")</f>
        <v>Ruta 11_16</v>
      </c>
      <c r="AD944" t="str">
        <f ca="1">IF(X944,OFFSET('Todas paradas'!L$1,R944+W944-1,0),OFFSET('Todas paradas'!Q$1,R944+W944-1,0))</f>
        <v>Conde Aranda (frente 114)</v>
      </c>
      <c r="AE944" s="36" t="str">
        <f ca="1">IF(X944,OFFSET('Todas paradas'!M$1,R944+W944-1,0),"")</f>
        <v/>
      </c>
      <c r="AF944" s="36" t="str">
        <f ca="1">IF(X944,OFFSET('Todas paradas'!N$1,R944+W944-1,0),"")</f>
        <v/>
      </c>
      <c r="AG944" s="36" t="str">
        <f ca="1">IF(X944,OFFSET('Todas paradas'!O$1,R944+W944-1,0),"")</f>
        <v/>
      </c>
      <c r="AH944" s="36" t="str">
        <f ca="1">IF(X944,OFFSET('Todas paradas'!P$1,R944+W944-1,0),"")</f>
        <v/>
      </c>
    </row>
    <row r="945" spans="11:34" x14ac:dyDescent="0.25">
      <c r="K945" s="36">
        <f t="shared" si="248"/>
        <v>943</v>
      </c>
      <c r="L945" s="36">
        <f t="shared" ca="1" si="239"/>
        <v>899</v>
      </c>
      <c r="M945" s="38">
        <f t="shared" ca="1" si="249"/>
        <v>19</v>
      </c>
      <c r="N945" s="38">
        <f t="shared" ca="1" si="250"/>
        <v>45</v>
      </c>
      <c r="O945" s="36">
        <f t="shared" ca="1" si="251"/>
        <v>1</v>
      </c>
      <c r="P945" s="36">
        <f t="shared" ca="1" si="252"/>
        <v>12</v>
      </c>
      <c r="Q945" s="36">
        <f t="shared" ca="1" si="253"/>
        <v>16</v>
      </c>
      <c r="R945" s="36">
        <f t="shared" ca="1" si="240"/>
        <v>92</v>
      </c>
      <c r="S945" s="36">
        <f t="shared" ca="1" si="241"/>
        <v>19</v>
      </c>
      <c r="T945" s="36">
        <f t="shared" ca="1" si="242"/>
        <v>10</v>
      </c>
      <c r="U945" s="36">
        <f t="shared" ca="1" si="254"/>
        <v>9</v>
      </c>
      <c r="V945" s="39"/>
      <c r="W945" s="38">
        <f t="shared" ca="1" si="244"/>
        <v>9</v>
      </c>
      <c r="X945" s="38">
        <f t="shared" ca="1" si="245"/>
        <v>0</v>
      </c>
      <c r="Y945" s="38">
        <f t="shared" ca="1" si="247"/>
        <v>1</v>
      </c>
      <c r="Z945" s="38">
        <f t="shared" ca="1" si="246"/>
        <v>19</v>
      </c>
      <c r="AA945" s="38"/>
      <c r="AB945" s="36" t="str">
        <f t="shared" ca="1" si="243"/>
        <v>Rutas_Habituales_Central</v>
      </c>
      <c r="AC945" t="str">
        <f ca="1">SUBSTITUTE(OFFSET('Todas paradas'!K$1,R945+W945-1,0),"/","_")</f>
        <v>Ruta 11_16</v>
      </c>
      <c r="AD945" t="str">
        <f ca="1">IF(X945,OFFSET('Todas paradas'!L$1,R945+W945-1,0),OFFSET('Todas paradas'!Q$1,R945+W945-1,0))</f>
        <v>Conde Aranda (esq. César Augusto)</v>
      </c>
      <c r="AE945" s="36" t="str">
        <f ca="1">IF(X945,OFFSET('Todas paradas'!M$1,R945+W945-1,0),"")</f>
        <v/>
      </c>
      <c r="AF945" s="36" t="str">
        <f ca="1">IF(X945,OFFSET('Todas paradas'!N$1,R945+W945-1,0),"")</f>
        <v/>
      </c>
      <c r="AG945" s="36" t="str">
        <f ca="1">IF(X945,OFFSET('Todas paradas'!O$1,R945+W945-1,0),"")</f>
        <v/>
      </c>
      <c r="AH945" s="36" t="str">
        <f ca="1">IF(X945,OFFSET('Todas paradas'!P$1,R945+W945-1,0),"")</f>
        <v/>
      </c>
    </row>
    <row r="946" spans="11:34" x14ac:dyDescent="0.25">
      <c r="K946" s="36">
        <f t="shared" si="248"/>
        <v>944</v>
      </c>
      <c r="L946" s="36">
        <f t="shared" ca="1" si="239"/>
        <v>899</v>
      </c>
      <c r="M946" s="38">
        <f t="shared" ca="1" si="249"/>
        <v>1</v>
      </c>
      <c r="N946" s="38">
        <f t="shared" ca="1" si="250"/>
        <v>46</v>
      </c>
      <c r="O946" s="36">
        <f t="shared" ca="1" si="251"/>
        <v>0</v>
      </c>
      <c r="P946" s="36">
        <f t="shared" ca="1" si="252"/>
        <v>13</v>
      </c>
      <c r="Q946" s="36">
        <f t="shared" ca="1" si="253"/>
        <v>16</v>
      </c>
      <c r="R946" s="36">
        <f t="shared" ca="1" si="240"/>
        <v>102</v>
      </c>
      <c r="S946" s="36">
        <f t="shared" ca="1" si="241"/>
        <v>19</v>
      </c>
      <c r="T946" s="36">
        <f t="shared" ca="1" si="242"/>
        <v>10</v>
      </c>
      <c r="U946" s="36">
        <f t="shared" ca="1" si="254"/>
        <v>11</v>
      </c>
      <c r="V946" s="39"/>
      <c r="W946" s="38">
        <f t="shared" ca="1" si="244"/>
        <v>0</v>
      </c>
      <c r="X946" s="38">
        <f t="shared" ca="1" si="245"/>
        <v>1</v>
      </c>
      <c r="Y946" s="38">
        <f t="shared" ca="1" si="247"/>
        <v>0</v>
      </c>
      <c r="Z946" s="38">
        <f t="shared" ca="1" si="246"/>
        <v>1</v>
      </c>
      <c r="AA946" s="38"/>
      <c r="AB946" s="36" t="str">
        <f t="shared" ca="1" si="243"/>
        <v>Rutas_Habituales_Central</v>
      </c>
      <c r="AC946" t="str">
        <f ca="1">SUBSTITUTE(OFFSET('Todas paradas'!K$1,R946+W946-1,0),"/","_")</f>
        <v>Ruta 12_16</v>
      </c>
      <c r="AD946" t="str">
        <f ca="1">IF(X946,OFFSET('Todas paradas'!L$1,R946+W946-1,0),OFFSET('Todas paradas'!Q$1,R946+W946-1,0))</f>
        <v>Ruta 12/16</v>
      </c>
      <c r="AE946" s="36" t="str">
        <f ca="1">IF(X946,OFFSET('Todas paradas'!M$1,R946+W946-1,0),"")</f>
        <v/>
      </c>
      <c r="AF946" s="36">
        <f ca="1">IF(X946,OFFSET('Todas paradas'!N$1,R946+W946-1,0),"")</f>
        <v>0</v>
      </c>
      <c r="AG946" s="36">
        <f ca="1">IF(X946,OFFSET('Todas paradas'!O$1,R946+W946-1,0),"")</f>
        <v>0</v>
      </c>
      <c r="AH946" s="36">
        <f ca="1">IF(X946,OFFSET('Todas paradas'!P$1,R946+W946-1,0),"")</f>
        <v>0</v>
      </c>
    </row>
    <row r="947" spans="11:34" x14ac:dyDescent="0.25">
      <c r="K947" s="36">
        <f t="shared" si="248"/>
        <v>945</v>
      </c>
      <c r="L947" s="36">
        <f t="shared" ca="1" si="239"/>
        <v>900</v>
      </c>
      <c r="M947" s="38">
        <f t="shared" ca="1" si="249"/>
        <v>2</v>
      </c>
      <c r="N947" s="38">
        <f t="shared" ca="1" si="250"/>
        <v>46</v>
      </c>
      <c r="O947" s="36">
        <f t="shared" ca="1" si="251"/>
        <v>0</v>
      </c>
      <c r="P947" s="36">
        <f t="shared" ca="1" si="252"/>
        <v>13</v>
      </c>
      <c r="Q947" s="36">
        <f t="shared" ca="1" si="253"/>
        <v>16</v>
      </c>
      <c r="R947" s="36">
        <f t="shared" ca="1" si="240"/>
        <v>102</v>
      </c>
      <c r="S947" s="36">
        <f t="shared" ca="1" si="241"/>
        <v>19</v>
      </c>
      <c r="T947" s="36">
        <f t="shared" ca="1" si="242"/>
        <v>10</v>
      </c>
      <c r="U947" s="36">
        <f t="shared" ca="1" si="254"/>
        <v>11</v>
      </c>
      <c r="V947" s="39"/>
      <c r="W947" s="38">
        <f t="shared" ca="1" si="244"/>
        <v>1</v>
      </c>
      <c r="X947" s="38">
        <f t="shared" ca="1" si="245"/>
        <v>1</v>
      </c>
      <c r="Y947" s="38">
        <f t="shared" ca="1" si="247"/>
        <v>0</v>
      </c>
      <c r="Z947" s="38">
        <f t="shared" ca="1" si="246"/>
        <v>2</v>
      </c>
      <c r="AA947" s="38"/>
      <c r="AB947" s="36" t="str">
        <f t="shared" ca="1" si="243"/>
        <v>Rutas_Habituales_Central</v>
      </c>
      <c r="AC947" t="str">
        <f ca="1">SUBSTITUTE(OFFSET('Todas paradas'!K$1,R947+W947-1,0),"/","_")</f>
        <v>Ruta 12_16</v>
      </c>
      <c r="AD947" t="str">
        <f ca="1">IF(X947,OFFSET('Todas paradas'!L$1,R947+W947-1,0),OFFSET('Todas paradas'!Q$1,R947+W947-1,0))</f>
        <v>Vía Ibérica, nº 67 (frente C/ Argualas)</v>
      </c>
      <c r="AE947" s="36" t="str">
        <f ca="1">IF(X947,OFFSET('Todas paradas'!M$1,R947+W947-1,0),"")</f>
        <v>06:53</v>
      </c>
      <c r="AF947" s="36">
        <f ca="1">IF(X947,OFFSET('Todas paradas'!N$1,R947+W947-1,0),"")</f>
        <v>0</v>
      </c>
      <c r="AG947" s="36">
        <f ca="1">IF(X947,OFFSET('Todas paradas'!O$1,R947+W947-1,0),"")</f>
        <v>0</v>
      </c>
      <c r="AH947" s="36">
        <f ca="1">IF(X947,OFFSET('Todas paradas'!P$1,R947+W947-1,0),"")</f>
        <v>0</v>
      </c>
    </row>
    <row r="948" spans="11:34" x14ac:dyDescent="0.25">
      <c r="K948" s="36">
        <f t="shared" si="248"/>
        <v>946</v>
      </c>
      <c r="L948" s="36">
        <f t="shared" ca="1" si="239"/>
        <v>901</v>
      </c>
      <c r="M948" s="38">
        <f t="shared" ca="1" si="249"/>
        <v>3</v>
      </c>
      <c r="N948" s="38">
        <f t="shared" ca="1" si="250"/>
        <v>46</v>
      </c>
      <c r="O948" s="36">
        <f t="shared" ca="1" si="251"/>
        <v>0</v>
      </c>
      <c r="P948" s="36">
        <f t="shared" ca="1" si="252"/>
        <v>13</v>
      </c>
      <c r="Q948" s="36">
        <f t="shared" ca="1" si="253"/>
        <v>16</v>
      </c>
      <c r="R948" s="36">
        <f t="shared" ca="1" si="240"/>
        <v>102</v>
      </c>
      <c r="S948" s="36">
        <f t="shared" ca="1" si="241"/>
        <v>19</v>
      </c>
      <c r="T948" s="36">
        <f t="shared" ca="1" si="242"/>
        <v>10</v>
      </c>
      <c r="U948" s="36">
        <f t="shared" ca="1" si="254"/>
        <v>11</v>
      </c>
      <c r="V948" s="39"/>
      <c r="W948" s="38">
        <f t="shared" ca="1" si="244"/>
        <v>2</v>
      </c>
      <c r="X948" s="38">
        <f t="shared" ca="1" si="245"/>
        <v>1</v>
      </c>
      <c r="Y948" s="38">
        <f t="shared" ca="1" si="247"/>
        <v>0</v>
      </c>
      <c r="Z948" s="38">
        <f t="shared" ca="1" si="246"/>
        <v>3</v>
      </c>
      <c r="AA948" s="38"/>
      <c r="AB948" s="36" t="str">
        <f t="shared" ca="1" si="243"/>
        <v>Rutas_Habituales_Central</v>
      </c>
      <c r="AC948" t="str">
        <f ca="1">SUBSTITUTE(OFFSET('Todas paradas'!K$1,R948+W948-1,0),"/","_")</f>
        <v>Ruta 12_16</v>
      </c>
      <c r="AD948" t="str">
        <f ca="1">IF(X948,OFFSET('Todas paradas'!L$1,R948+W948-1,0),OFFSET('Todas paradas'!Q$1,R948+W948-1,0))</f>
        <v>Vía Ibérica, nº 17-23 (frente C/ Embarcadero)</v>
      </c>
      <c r="AE948" s="36" t="str">
        <f ca="1">IF(X948,OFFSET('Todas paradas'!M$1,R948+W948-1,0),"")</f>
        <v>06:54</v>
      </c>
      <c r="AF948" s="36">
        <f ca="1">IF(X948,OFFSET('Todas paradas'!N$1,R948+W948-1,0),"")</f>
        <v>0</v>
      </c>
      <c r="AG948" s="36">
        <f ca="1">IF(X948,OFFSET('Todas paradas'!O$1,R948+W948-1,0),"")</f>
        <v>0</v>
      </c>
      <c r="AH948" s="36">
        <f ca="1">IF(X948,OFFSET('Todas paradas'!P$1,R948+W948-1,0),"")</f>
        <v>0</v>
      </c>
    </row>
    <row r="949" spans="11:34" x14ac:dyDescent="0.25">
      <c r="K949" s="36">
        <f t="shared" si="248"/>
        <v>947</v>
      </c>
      <c r="L949" s="36">
        <f t="shared" ca="1" si="239"/>
        <v>902</v>
      </c>
      <c r="M949" s="38">
        <f t="shared" ca="1" si="249"/>
        <v>4</v>
      </c>
      <c r="N949" s="38">
        <f t="shared" ca="1" si="250"/>
        <v>46</v>
      </c>
      <c r="O949" s="36">
        <f t="shared" ca="1" si="251"/>
        <v>0</v>
      </c>
      <c r="P949" s="36">
        <f t="shared" ca="1" si="252"/>
        <v>13</v>
      </c>
      <c r="Q949" s="36">
        <f t="shared" ca="1" si="253"/>
        <v>16</v>
      </c>
      <c r="R949" s="36">
        <f t="shared" ca="1" si="240"/>
        <v>102</v>
      </c>
      <c r="S949" s="36">
        <f t="shared" ca="1" si="241"/>
        <v>19</v>
      </c>
      <c r="T949" s="36">
        <f t="shared" ca="1" si="242"/>
        <v>10</v>
      </c>
      <c r="U949" s="36">
        <f t="shared" ca="1" si="254"/>
        <v>11</v>
      </c>
      <c r="V949" s="39"/>
      <c r="W949" s="38">
        <f t="shared" ca="1" si="244"/>
        <v>3</v>
      </c>
      <c r="X949" s="38">
        <f t="shared" ca="1" si="245"/>
        <v>1</v>
      </c>
      <c r="Y949" s="38">
        <f t="shared" ca="1" si="247"/>
        <v>0</v>
      </c>
      <c r="Z949" s="38">
        <f t="shared" ca="1" si="246"/>
        <v>4</v>
      </c>
      <c r="AA949" s="38"/>
      <c r="AB949" s="36" t="str">
        <f t="shared" ca="1" si="243"/>
        <v>Rutas_Habituales_Central</v>
      </c>
      <c r="AC949" t="str">
        <f ca="1">SUBSTITUTE(OFFSET('Todas paradas'!K$1,R949+W949-1,0),"/","_")</f>
        <v>Ruta 12_16</v>
      </c>
      <c r="AD949" t="str">
        <f ca="1">IF(X949,OFFSET('Todas paradas'!L$1,R949+W949-1,0),OFFSET('Todas paradas'!Q$1,R949+W949-1,0))</f>
        <v>Vía Hispanidad, nº 16 (Gas. Casablanca - Pd. Bus)</v>
      </c>
      <c r="AE949" s="36" t="str">
        <f ca="1">IF(X949,OFFSET('Todas paradas'!M$1,R949+W949-1,0),"")</f>
        <v>06:58</v>
      </c>
      <c r="AF949" s="36">
        <f ca="1">IF(X949,OFFSET('Todas paradas'!N$1,R949+W949-1,0),"")</f>
        <v>0</v>
      </c>
      <c r="AG949" s="36">
        <f ca="1">IF(X949,OFFSET('Todas paradas'!O$1,R949+W949-1,0),"")</f>
        <v>0</v>
      </c>
      <c r="AH949" s="36">
        <f ca="1">IF(X949,OFFSET('Todas paradas'!P$1,R949+W949-1,0),"")</f>
        <v>0</v>
      </c>
    </row>
    <row r="950" spans="11:34" x14ac:dyDescent="0.25">
      <c r="K950" s="36">
        <f t="shared" si="248"/>
        <v>948</v>
      </c>
      <c r="L950" s="36">
        <f t="shared" ca="1" si="239"/>
        <v>903</v>
      </c>
      <c r="M950" s="38">
        <f t="shared" ca="1" si="249"/>
        <v>5</v>
      </c>
      <c r="N950" s="38">
        <f t="shared" ca="1" si="250"/>
        <v>46</v>
      </c>
      <c r="O950" s="36">
        <f t="shared" ca="1" si="251"/>
        <v>0</v>
      </c>
      <c r="P950" s="36">
        <f t="shared" ca="1" si="252"/>
        <v>13</v>
      </c>
      <c r="Q950" s="36">
        <f t="shared" ca="1" si="253"/>
        <v>16</v>
      </c>
      <c r="R950" s="36">
        <f t="shared" ca="1" si="240"/>
        <v>102</v>
      </c>
      <c r="S950" s="36">
        <f t="shared" ca="1" si="241"/>
        <v>19</v>
      </c>
      <c r="T950" s="36">
        <f t="shared" ca="1" si="242"/>
        <v>10</v>
      </c>
      <c r="U950" s="36">
        <f t="shared" ca="1" si="254"/>
        <v>11</v>
      </c>
      <c r="V950" s="39"/>
      <c r="W950" s="38">
        <f t="shared" ca="1" si="244"/>
        <v>4</v>
      </c>
      <c r="X950" s="38">
        <f t="shared" ca="1" si="245"/>
        <v>1</v>
      </c>
      <c r="Y950" s="38">
        <f t="shared" ca="1" si="247"/>
        <v>0</v>
      </c>
      <c r="Z950" s="38">
        <f t="shared" ca="1" si="246"/>
        <v>5</v>
      </c>
      <c r="AA950" s="38"/>
      <c r="AB950" s="36" t="str">
        <f t="shared" ca="1" si="243"/>
        <v>Rutas_Habituales_Central</v>
      </c>
      <c r="AC950" t="str">
        <f ca="1">SUBSTITUTE(OFFSET('Todas paradas'!K$1,R950+W950-1,0),"/","_")</f>
        <v>Ruta 12_16</v>
      </c>
      <c r="AD950" t="str">
        <f ca="1">IF(X950,OFFSET('Todas paradas'!L$1,R950+W950-1,0),OFFSET('Todas paradas'!Q$1,R950+W950-1,0))</f>
        <v>Vía Hispanidad (esq. Sainz de Varanda - Pd. Bus)</v>
      </c>
      <c r="AE950" s="36" t="str">
        <f ca="1">IF(X950,OFFSET('Todas paradas'!M$1,R950+W950-1,0),"")</f>
        <v>07:00</v>
      </c>
      <c r="AF950" s="36">
        <f ca="1">IF(X950,OFFSET('Todas paradas'!N$1,R950+W950-1,0),"")</f>
        <v>0</v>
      </c>
      <c r="AG950" s="36">
        <f ca="1">IF(X950,OFFSET('Todas paradas'!O$1,R950+W950-1,0),"")</f>
        <v>0</v>
      </c>
      <c r="AH950" s="36">
        <f ca="1">IF(X950,OFFSET('Todas paradas'!P$1,R950+W950-1,0),"")</f>
        <v>0</v>
      </c>
    </row>
    <row r="951" spans="11:34" x14ac:dyDescent="0.25">
      <c r="K951" s="36">
        <f t="shared" si="248"/>
        <v>949</v>
      </c>
      <c r="L951" s="36">
        <f t="shared" ca="1" si="239"/>
        <v>904</v>
      </c>
      <c r="M951" s="38">
        <f t="shared" ca="1" si="249"/>
        <v>6</v>
      </c>
      <c r="N951" s="38">
        <f t="shared" ca="1" si="250"/>
        <v>46</v>
      </c>
      <c r="O951" s="36">
        <f t="shared" ca="1" si="251"/>
        <v>0</v>
      </c>
      <c r="P951" s="36">
        <f t="shared" ca="1" si="252"/>
        <v>13</v>
      </c>
      <c r="Q951" s="36">
        <f t="shared" ca="1" si="253"/>
        <v>16</v>
      </c>
      <c r="R951" s="36">
        <f t="shared" ca="1" si="240"/>
        <v>102</v>
      </c>
      <c r="S951" s="36">
        <f t="shared" ca="1" si="241"/>
        <v>19</v>
      </c>
      <c r="T951" s="36">
        <f t="shared" ca="1" si="242"/>
        <v>10</v>
      </c>
      <c r="U951" s="36">
        <f t="shared" ca="1" si="254"/>
        <v>11</v>
      </c>
      <c r="V951" s="39"/>
      <c r="W951" s="38">
        <f t="shared" ca="1" si="244"/>
        <v>5</v>
      </c>
      <c r="X951" s="38">
        <f t="shared" ca="1" si="245"/>
        <v>1</v>
      </c>
      <c r="Y951" s="38">
        <f t="shared" ca="1" si="247"/>
        <v>0</v>
      </c>
      <c r="Z951" s="38">
        <f t="shared" ca="1" si="246"/>
        <v>6</v>
      </c>
      <c r="AA951" s="38"/>
      <c r="AB951" s="36" t="str">
        <f t="shared" ca="1" si="243"/>
        <v>Rutas_Habituales_Central</v>
      </c>
      <c r="AC951" t="str">
        <f ca="1">SUBSTITUTE(OFFSET('Todas paradas'!K$1,R951+W951-1,0),"/","_")</f>
        <v>Ruta 12_16</v>
      </c>
      <c r="AD951" t="str">
        <f ca="1">IF(X951,OFFSET('Todas paradas'!L$1,R951+W951-1,0),OFFSET('Todas paradas'!Q$1,R951+W951-1,0))</f>
        <v>Vía Hispanidad (esq. Gómez Laguna)</v>
      </c>
      <c r="AE951" s="36" t="str">
        <f ca="1">IF(X951,OFFSET('Todas paradas'!M$1,R951+W951-1,0),"")</f>
        <v>07:02</v>
      </c>
      <c r="AF951" s="36">
        <f ca="1">IF(X951,OFFSET('Todas paradas'!N$1,R951+W951-1,0),"")</f>
        <v>0</v>
      </c>
      <c r="AG951" s="36">
        <f ca="1">IF(X951,OFFSET('Todas paradas'!O$1,R951+W951-1,0),"")</f>
        <v>0</v>
      </c>
      <c r="AH951" s="36">
        <f ca="1">IF(X951,OFFSET('Todas paradas'!P$1,R951+W951-1,0),"")</f>
        <v>0</v>
      </c>
    </row>
    <row r="952" spans="11:34" x14ac:dyDescent="0.25">
      <c r="K952" s="36">
        <f t="shared" si="248"/>
        <v>950</v>
      </c>
      <c r="L952" s="36">
        <f t="shared" ca="1" si="239"/>
        <v>905</v>
      </c>
      <c r="M952" s="38">
        <f t="shared" ca="1" si="249"/>
        <v>7</v>
      </c>
      <c r="N952" s="38">
        <f t="shared" ca="1" si="250"/>
        <v>46</v>
      </c>
      <c r="O952" s="36">
        <f t="shared" ca="1" si="251"/>
        <v>0</v>
      </c>
      <c r="P952" s="36">
        <f t="shared" ca="1" si="252"/>
        <v>13</v>
      </c>
      <c r="Q952" s="36">
        <f t="shared" ca="1" si="253"/>
        <v>16</v>
      </c>
      <c r="R952" s="36">
        <f t="shared" ca="1" si="240"/>
        <v>102</v>
      </c>
      <c r="S952" s="36">
        <f t="shared" ca="1" si="241"/>
        <v>19</v>
      </c>
      <c r="T952" s="36">
        <f t="shared" ca="1" si="242"/>
        <v>10</v>
      </c>
      <c r="U952" s="36">
        <f t="shared" ca="1" si="254"/>
        <v>11</v>
      </c>
      <c r="V952" s="39"/>
      <c r="W952" s="38">
        <f t="shared" ca="1" si="244"/>
        <v>6</v>
      </c>
      <c r="X952" s="38">
        <f t="shared" ca="1" si="245"/>
        <v>1</v>
      </c>
      <c r="Y952" s="38">
        <f t="shared" ca="1" si="247"/>
        <v>0</v>
      </c>
      <c r="Z952" s="38">
        <f t="shared" ca="1" si="246"/>
        <v>7</v>
      </c>
      <c r="AA952" s="38"/>
      <c r="AB952" s="36" t="str">
        <f t="shared" ca="1" si="243"/>
        <v>Rutas_Habituales_Central</v>
      </c>
      <c r="AC952" t="str">
        <f ca="1">SUBSTITUTE(OFFSET('Todas paradas'!K$1,R952+W952-1,0),"/","_")</f>
        <v>Ruta 12_16</v>
      </c>
      <c r="AD952" t="str">
        <f ca="1">IF(X952,OFFSET('Todas paradas'!L$1,R952+W952-1,0),OFFSET('Todas paradas'!Q$1,R952+W952-1,0))</f>
        <v>Vía Hispanidad (esq. Duquesa Villahermosa)</v>
      </c>
      <c r="AE952" s="36" t="str">
        <f ca="1">IF(X952,OFFSET('Todas paradas'!M$1,R952+W952-1,0),"")</f>
        <v>07:03</v>
      </c>
      <c r="AF952" s="36">
        <f ca="1">IF(X952,OFFSET('Todas paradas'!N$1,R952+W952-1,0),"")</f>
        <v>0</v>
      </c>
      <c r="AG952" s="36">
        <f ca="1">IF(X952,OFFSET('Todas paradas'!O$1,R952+W952-1,0),"")</f>
        <v>0</v>
      </c>
      <c r="AH952" s="36">
        <f ca="1">IF(X952,OFFSET('Todas paradas'!P$1,R952+W952-1,0),"")</f>
        <v>0</v>
      </c>
    </row>
    <row r="953" spans="11:34" x14ac:dyDescent="0.25">
      <c r="K953" s="36">
        <f t="shared" si="248"/>
        <v>951</v>
      </c>
      <c r="L953" s="36">
        <f t="shared" ca="1" si="239"/>
        <v>906</v>
      </c>
      <c r="M953" s="38">
        <f t="shared" ca="1" si="249"/>
        <v>8</v>
      </c>
      <c r="N953" s="38">
        <f t="shared" ca="1" si="250"/>
        <v>46</v>
      </c>
      <c r="O953" s="36">
        <f t="shared" ca="1" si="251"/>
        <v>0</v>
      </c>
      <c r="P953" s="36">
        <f t="shared" ca="1" si="252"/>
        <v>13</v>
      </c>
      <c r="Q953" s="36">
        <f t="shared" ca="1" si="253"/>
        <v>16</v>
      </c>
      <c r="R953" s="36">
        <f t="shared" ca="1" si="240"/>
        <v>102</v>
      </c>
      <c r="S953" s="36">
        <f t="shared" ca="1" si="241"/>
        <v>19</v>
      </c>
      <c r="T953" s="36">
        <f t="shared" ca="1" si="242"/>
        <v>10</v>
      </c>
      <c r="U953" s="36">
        <f t="shared" ca="1" si="254"/>
        <v>11</v>
      </c>
      <c r="V953" s="39"/>
      <c r="W953" s="38">
        <f t="shared" ca="1" si="244"/>
        <v>7</v>
      </c>
      <c r="X953" s="38">
        <f t="shared" ca="1" si="245"/>
        <v>1</v>
      </c>
      <c r="Y953" s="38">
        <f t="shared" ca="1" si="247"/>
        <v>0</v>
      </c>
      <c r="Z953" s="38">
        <f t="shared" ca="1" si="246"/>
        <v>8</v>
      </c>
      <c r="AA953" s="38"/>
      <c r="AB953" s="36" t="str">
        <f t="shared" ca="1" si="243"/>
        <v>Rutas_Habituales_Central</v>
      </c>
      <c r="AC953" t="str">
        <f ca="1">SUBSTITUTE(OFFSET('Todas paradas'!K$1,R953+W953-1,0),"/","_")</f>
        <v>Ruta 12_16</v>
      </c>
      <c r="AD953" t="str">
        <f ca="1">IF(X953,OFFSET('Todas paradas'!L$1,R953+W953-1,0),OFFSET('Todas paradas'!Q$1,R953+W953-1,0))</f>
        <v>Vía Hispanidad, nº 102-104 (Pd. Bus)</v>
      </c>
      <c r="AE953" s="36" t="str">
        <f ca="1">IF(X953,OFFSET('Todas paradas'!M$1,R953+W953-1,0),"")</f>
        <v>07:05</v>
      </c>
      <c r="AF953" s="36">
        <f ca="1">IF(X953,OFFSET('Todas paradas'!N$1,R953+W953-1,0),"")</f>
        <v>0</v>
      </c>
      <c r="AG953" s="36">
        <f ca="1">IF(X953,OFFSET('Todas paradas'!O$1,R953+W953-1,0),"")</f>
        <v>0</v>
      </c>
      <c r="AH953" s="36">
        <f ca="1">IF(X953,OFFSET('Todas paradas'!P$1,R953+W953-1,0),"")</f>
        <v>0</v>
      </c>
    </row>
    <row r="954" spans="11:34" x14ac:dyDescent="0.25">
      <c r="K954" s="36">
        <f t="shared" si="248"/>
        <v>952</v>
      </c>
      <c r="L954" s="36">
        <f t="shared" ca="1" si="239"/>
        <v>907</v>
      </c>
      <c r="M954" s="38">
        <f t="shared" ca="1" si="249"/>
        <v>9</v>
      </c>
      <c r="N954" s="38">
        <f t="shared" ca="1" si="250"/>
        <v>46</v>
      </c>
      <c r="O954" s="36">
        <f t="shared" ca="1" si="251"/>
        <v>0</v>
      </c>
      <c r="P954" s="36">
        <f t="shared" ca="1" si="252"/>
        <v>13</v>
      </c>
      <c r="Q954" s="36">
        <f t="shared" ca="1" si="253"/>
        <v>16</v>
      </c>
      <c r="R954" s="36">
        <f t="shared" ca="1" si="240"/>
        <v>102</v>
      </c>
      <c r="S954" s="36">
        <f t="shared" ca="1" si="241"/>
        <v>19</v>
      </c>
      <c r="T954" s="36">
        <f t="shared" ca="1" si="242"/>
        <v>10</v>
      </c>
      <c r="U954" s="36">
        <f t="shared" ca="1" si="254"/>
        <v>11</v>
      </c>
      <c r="V954" s="39"/>
      <c r="W954" s="38">
        <f t="shared" ca="1" si="244"/>
        <v>8</v>
      </c>
      <c r="X954" s="38">
        <f t="shared" ca="1" si="245"/>
        <v>1</v>
      </c>
      <c r="Y954" s="38">
        <f t="shared" ca="1" si="247"/>
        <v>0</v>
      </c>
      <c r="Z954" s="38">
        <f t="shared" ca="1" si="246"/>
        <v>9</v>
      </c>
      <c r="AA954" s="38"/>
      <c r="AB954" s="36" t="str">
        <f t="shared" ca="1" si="243"/>
        <v>Rutas_Habituales_Central</v>
      </c>
      <c r="AC954" t="str">
        <f ca="1">SUBSTITUTE(OFFSET('Todas paradas'!K$1,R954+W954-1,0),"/","_")</f>
        <v>Ruta 12_16</v>
      </c>
      <c r="AD954" t="str">
        <f ca="1">IF(X954,OFFSET('Todas paradas'!L$1,R954+W954-1,0),OFFSET('Todas paradas'!Q$1,R954+W954-1,0))</f>
        <v>Vía Hispanidad, nº 132</v>
      </c>
      <c r="AE954" s="36" t="str">
        <f ca="1">IF(X954,OFFSET('Todas paradas'!M$1,R954+W954-1,0),"")</f>
        <v>07:08</v>
      </c>
      <c r="AF954" s="36">
        <f ca="1">IF(X954,OFFSET('Todas paradas'!N$1,R954+W954-1,0),"")</f>
        <v>0</v>
      </c>
      <c r="AG954" s="36">
        <f ca="1">IF(X954,OFFSET('Todas paradas'!O$1,R954+W954-1,0),"")</f>
        <v>0</v>
      </c>
      <c r="AH954" s="36">
        <f ca="1">IF(X954,OFFSET('Todas paradas'!P$1,R954+W954-1,0),"")</f>
        <v>0</v>
      </c>
    </row>
    <row r="955" spans="11:34" x14ac:dyDescent="0.25">
      <c r="K955" s="36">
        <f t="shared" si="248"/>
        <v>953</v>
      </c>
      <c r="L955" s="36">
        <f t="shared" ca="1" si="239"/>
        <v>908</v>
      </c>
      <c r="M955" s="38">
        <f t="shared" ca="1" si="249"/>
        <v>10</v>
      </c>
      <c r="N955" s="38">
        <f t="shared" ca="1" si="250"/>
        <v>46</v>
      </c>
      <c r="O955" s="36">
        <f t="shared" ca="1" si="251"/>
        <v>0</v>
      </c>
      <c r="P955" s="36">
        <f t="shared" ca="1" si="252"/>
        <v>13</v>
      </c>
      <c r="Q955" s="36">
        <f t="shared" ca="1" si="253"/>
        <v>16</v>
      </c>
      <c r="R955" s="36">
        <f t="shared" ca="1" si="240"/>
        <v>102</v>
      </c>
      <c r="S955" s="36">
        <f t="shared" ca="1" si="241"/>
        <v>19</v>
      </c>
      <c r="T955" s="36">
        <f t="shared" ca="1" si="242"/>
        <v>10</v>
      </c>
      <c r="U955" s="36">
        <f t="shared" ca="1" si="254"/>
        <v>11</v>
      </c>
      <c r="V955" s="39"/>
      <c r="W955" s="38">
        <f t="shared" ca="1" si="244"/>
        <v>9</v>
      </c>
      <c r="X955" s="38">
        <f t="shared" ca="1" si="245"/>
        <v>1</v>
      </c>
      <c r="Y955" s="38">
        <f t="shared" ca="1" si="247"/>
        <v>0</v>
      </c>
      <c r="Z955" s="38">
        <f t="shared" ca="1" si="246"/>
        <v>10</v>
      </c>
      <c r="AA955" s="38"/>
      <c r="AB955" s="36" t="str">
        <f t="shared" ca="1" si="243"/>
        <v>Rutas_Habituales_Central</v>
      </c>
      <c r="AC955" t="str">
        <f ca="1">SUBSTITUTE(OFFSET('Todas paradas'!K$1,R955+W955-1,0),"/","_")</f>
        <v>Ruta 12_16</v>
      </c>
      <c r="AD955" t="str">
        <f ca="1">IF(X955,OFFSET('Todas paradas'!L$1,R955+W955-1,0),OFFSET('Todas paradas'!Q$1,R955+W955-1,0))</f>
        <v>Opel Planta en Figueruelas</v>
      </c>
      <c r="AE955" s="36" t="str">
        <f ca="1">IF(X955,OFFSET('Todas paradas'!M$1,R955+W955-1,0),"")</f>
        <v>07:30</v>
      </c>
      <c r="AF955" s="36">
        <f ca="1">IF(X955,OFFSET('Todas paradas'!N$1,R955+W955-1,0),"")</f>
        <v>0</v>
      </c>
      <c r="AG955" s="36">
        <f ca="1">IF(X955,OFFSET('Todas paradas'!O$1,R955+W955-1,0),"")</f>
        <v>0</v>
      </c>
      <c r="AH955" s="36">
        <f ca="1">IF(X955,OFFSET('Todas paradas'!P$1,R955+W955-1,0),"")</f>
        <v>0</v>
      </c>
    </row>
    <row r="956" spans="11:34" x14ac:dyDescent="0.25">
      <c r="K956" s="36">
        <f t="shared" si="248"/>
        <v>954</v>
      </c>
      <c r="L956" s="36">
        <f t="shared" ca="1" si="239"/>
        <v>909</v>
      </c>
      <c r="M956" s="38">
        <f t="shared" ca="1" si="249"/>
        <v>11</v>
      </c>
      <c r="N956" s="38">
        <f t="shared" ca="1" si="250"/>
        <v>46</v>
      </c>
      <c r="O956" s="36">
        <f t="shared" ca="1" si="251"/>
        <v>0</v>
      </c>
      <c r="P956" s="36">
        <f t="shared" ca="1" si="252"/>
        <v>13</v>
      </c>
      <c r="Q956" s="36">
        <f t="shared" ca="1" si="253"/>
        <v>16</v>
      </c>
      <c r="R956" s="36">
        <f t="shared" ca="1" si="240"/>
        <v>102</v>
      </c>
      <c r="S956" s="36">
        <f t="shared" ca="1" si="241"/>
        <v>19</v>
      </c>
      <c r="T956" s="36">
        <f t="shared" ca="1" si="242"/>
        <v>10</v>
      </c>
      <c r="U956" s="36">
        <f t="shared" ca="1" si="254"/>
        <v>11</v>
      </c>
      <c r="V956" s="39"/>
      <c r="W956" s="38">
        <f t="shared" ca="1" si="244"/>
        <v>1</v>
      </c>
      <c r="X956" s="38">
        <f t="shared" ca="1" si="245"/>
        <v>0</v>
      </c>
      <c r="Y956" s="38">
        <f t="shared" ca="1" si="247"/>
        <v>1</v>
      </c>
      <c r="Z956" s="38">
        <f t="shared" ca="1" si="246"/>
        <v>11</v>
      </c>
      <c r="AA956" s="38"/>
      <c r="AB956" s="36" t="str">
        <f t="shared" ca="1" si="243"/>
        <v>Rutas_Habituales_Central</v>
      </c>
      <c r="AC956" t="str">
        <f ca="1">SUBSTITUTE(OFFSET('Todas paradas'!K$1,R956+W956-1,0),"/","_")</f>
        <v>Ruta 12_16</v>
      </c>
      <c r="AD956" t="str">
        <f ca="1">IF(X956,OFFSET('Todas paradas'!L$1,R956+W956-1,0),OFFSET('Todas paradas'!Q$1,R956+W956-1,0))</f>
        <v>Opel Planta en Figueruelas</v>
      </c>
      <c r="AE956" s="36" t="str">
        <f ca="1">IF(X956,OFFSET('Todas paradas'!M$1,R956+W956-1,0),"")</f>
        <v/>
      </c>
      <c r="AF956" s="36" t="str">
        <f ca="1">IF(X956,OFFSET('Todas paradas'!N$1,R956+W956-1,0),"")</f>
        <v/>
      </c>
      <c r="AG956" s="36" t="str">
        <f ca="1">IF(X956,OFFSET('Todas paradas'!O$1,R956+W956-1,0),"")</f>
        <v/>
      </c>
      <c r="AH956" s="36" t="str">
        <f ca="1">IF(X956,OFFSET('Todas paradas'!P$1,R956+W956-1,0),"")</f>
        <v/>
      </c>
    </row>
    <row r="957" spans="11:34" x14ac:dyDescent="0.25">
      <c r="K957" s="36">
        <f t="shared" si="248"/>
        <v>955</v>
      </c>
      <c r="L957" s="36">
        <f t="shared" ca="1" si="239"/>
        <v>910</v>
      </c>
      <c r="M957" s="38">
        <f t="shared" ca="1" si="249"/>
        <v>12</v>
      </c>
      <c r="N957" s="38">
        <f t="shared" ca="1" si="250"/>
        <v>46</v>
      </c>
      <c r="O957" s="36">
        <f t="shared" ca="1" si="251"/>
        <v>0</v>
      </c>
      <c r="P957" s="36">
        <f t="shared" ca="1" si="252"/>
        <v>13</v>
      </c>
      <c r="Q957" s="36">
        <f t="shared" ca="1" si="253"/>
        <v>16</v>
      </c>
      <c r="R957" s="36">
        <f t="shared" ca="1" si="240"/>
        <v>102</v>
      </c>
      <c r="S957" s="36">
        <f t="shared" ca="1" si="241"/>
        <v>19</v>
      </c>
      <c r="T957" s="36">
        <f t="shared" ca="1" si="242"/>
        <v>10</v>
      </c>
      <c r="U957" s="36">
        <f t="shared" ca="1" si="254"/>
        <v>11</v>
      </c>
      <c r="V957" s="39"/>
      <c r="W957" s="38">
        <f t="shared" ca="1" si="244"/>
        <v>2</v>
      </c>
      <c r="X957" s="38">
        <f t="shared" ca="1" si="245"/>
        <v>0</v>
      </c>
      <c r="Y957" s="38">
        <f t="shared" ca="1" si="247"/>
        <v>1</v>
      </c>
      <c r="Z957" s="38">
        <f t="shared" ca="1" si="246"/>
        <v>12</v>
      </c>
      <c r="AA957" s="38"/>
      <c r="AB957" s="36" t="str">
        <f t="shared" ca="1" si="243"/>
        <v>Rutas_Habituales_Central</v>
      </c>
      <c r="AC957" t="str">
        <f ca="1">SUBSTITUTE(OFFSET('Todas paradas'!K$1,R957+W957-1,0),"/","_")</f>
        <v>Ruta 12_16</v>
      </c>
      <c r="AD957" t="str">
        <f ca="1">IF(X957,OFFSET('Todas paradas'!L$1,R957+W957-1,0),OFFSET('Todas paradas'!Q$1,R957+W957-1,0))</f>
        <v>Vía Hispanidad (frente nº 132 - 2º paso de cebra)</v>
      </c>
      <c r="AE957" s="36" t="str">
        <f ca="1">IF(X957,OFFSET('Todas paradas'!M$1,R957+W957-1,0),"")</f>
        <v/>
      </c>
      <c r="AF957" s="36" t="str">
        <f ca="1">IF(X957,OFFSET('Todas paradas'!N$1,R957+W957-1,0),"")</f>
        <v/>
      </c>
      <c r="AG957" s="36" t="str">
        <f ca="1">IF(X957,OFFSET('Todas paradas'!O$1,R957+W957-1,0),"")</f>
        <v/>
      </c>
      <c r="AH957" s="36" t="str">
        <f ca="1">IF(X957,OFFSET('Todas paradas'!P$1,R957+W957-1,0),"")</f>
        <v/>
      </c>
    </row>
    <row r="958" spans="11:34" x14ac:dyDescent="0.25">
      <c r="K958" s="36">
        <f t="shared" si="248"/>
        <v>956</v>
      </c>
      <c r="L958" s="36">
        <f t="shared" ca="1" si="239"/>
        <v>911</v>
      </c>
      <c r="M958" s="38">
        <f t="shared" ca="1" si="249"/>
        <v>13</v>
      </c>
      <c r="N958" s="38">
        <f t="shared" ca="1" si="250"/>
        <v>46</v>
      </c>
      <c r="O958" s="36">
        <f t="shared" ca="1" si="251"/>
        <v>0</v>
      </c>
      <c r="P958" s="36">
        <f t="shared" ca="1" si="252"/>
        <v>13</v>
      </c>
      <c r="Q958" s="36">
        <f t="shared" ca="1" si="253"/>
        <v>16</v>
      </c>
      <c r="R958" s="36">
        <f t="shared" ca="1" si="240"/>
        <v>102</v>
      </c>
      <c r="S958" s="36">
        <f t="shared" ca="1" si="241"/>
        <v>19</v>
      </c>
      <c r="T958" s="36">
        <f t="shared" ca="1" si="242"/>
        <v>10</v>
      </c>
      <c r="U958" s="36">
        <f t="shared" ca="1" si="254"/>
        <v>11</v>
      </c>
      <c r="V958" s="39"/>
      <c r="W958" s="38">
        <f t="shared" ca="1" si="244"/>
        <v>3</v>
      </c>
      <c r="X958" s="38">
        <f t="shared" ca="1" si="245"/>
        <v>0</v>
      </c>
      <c r="Y958" s="38">
        <f t="shared" ca="1" si="247"/>
        <v>1</v>
      </c>
      <c r="Z958" s="38">
        <f t="shared" ca="1" si="246"/>
        <v>13</v>
      </c>
      <c r="AA958" s="38"/>
      <c r="AB958" s="36" t="str">
        <f t="shared" ca="1" si="243"/>
        <v>Rutas_Habituales_Central</v>
      </c>
      <c r="AC958" t="str">
        <f ca="1">SUBSTITUTE(OFFSET('Todas paradas'!K$1,R958+W958-1,0),"/","_")</f>
        <v>Ruta 12_16</v>
      </c>
      <c r="AD958" t="str">
        <f ca="1">IF(X958,OFFSET('Todas paradas'!L$1,R958+W958-1,0),OFFSET('Todas paradas'!Q$1,R958+W958-1,0))</f>
        <v>Vía Hispanidad (frente Escultor Palao)</v>
      </c>
      <c r="AE958" s="36" t="str">
        <f ca="1">IF(X958,OFFSET('Todas paradas'!M$1,R958+W958-1,0),"")</f>
        <v/>
      </c>
      <c r="AF958" s="36" t="str">
        <f ca="1">IF(X958,OFFSET('Todas paradas'!N$1,R958+W958-1,0),"")</f>
        <v/>
      </c>
      <c r="AG958" s="36" t="str">
        <f ca="1">IF(X958,OFFSET('Todas paradas'!O$1,R958+W958-1,0),"")</f>
        <v/>
      </c>
      <c r="AH958" s="36" t="str">
        <f ca="1">IF(X958,OFFSET('Todas paradas'!P$1,R958+W958-1,0),"")</f>
        <v/>
      </c>
    </row>
    <row r="959" spans="11:34" x14ac:dyDescent="0.25">
      <c r="K959" s="36">
        <f t="shared" si="248"/>
        <v>957</v>
      </c>
      <c r="L959" s="36">
        <f t="shared" ca="1" si="239"/>
        <v>912</v>
      </c>
      <c r="M959" s="38">
        <f t="shared" ca="1" si="249"/>
        <v>14</v>
      </c>
      <c r="N959" s="38">
        <f t="shared" ca="1" si="250"/>
        <v>46</v>
      </c>
      <c r="O959" s="36">
        <f t="shared" ca="1" si="251"/>
        <v>0</v>
      </c>
      <c r="P959" s="36">
        <f t="shared" ca="1" si="252"/>
        <v>13</v>
      </c>
      <c r="Q959" s="36">
        <f t="shared" ca="1" si="253"/>
        <v>16</v>
      </c>
      <c r="R959" s="36">
        <f t="shared" ca="1" si="240"/>
        <v>102</v>
      </c>
      <c r="S959" s="36">
        <f t="shared" ca="1" si="241"/>
        <v>19</v>
      </c>
      <c r="T959" s="36">
        <f t="shared" ca="1" si="242"/>
        <v>10</v>
      </c>
      <c r="U959" s="36">
        <f t="shared" ca="1" si="254"/>
        <v>11</v>
      </c>
      <c r="V959" s="39"/>
      <c r="W959" s="38">
        <f t="shared" ca="1" si="244"/>
        <v>4</v>
      </c>
      <c r="X959" s="38">
        <f t="shared" ca="1" si="245"/>
        <v>0</v>
      </c>
      <c r="Y959" s="38">
        <f t="shared" ca="1" si="247"/>
        <v>1</v>
      </c>
      <c r="Z959" s="38">
        <f t="shared" ca="1" si="246"/>
        <v>14</v>
      </c>
      <c r="AA959" s="38"/>
      <c r="AB959" s="36" t="str">
        <f t="shared" ca="1" si="243"/>
        <v>Rutas_Habituales_Central</v>
      </c>
      <c r="AC959" t="str">
        <f ca="1">SUBSTITUTE(OFFSET('Todas paradas'!K$1,R959+W959-1,0),"/","_")</f>
        <v>Ruta 12_16</v>
      </c>
      <c r="AD959" t="str">
        <f ca="1">IF(X959,OFFSET('Todas paradas'!L$1,R959+W959-1,0),OFFSET('Todas paradas'!Q$1,R959+W959-1,0))</f>
        <v>Vía Hispanidad (esq. Nuestra Sra. De los Angeles - Pd. Bus)</v>
      </c>
      <c r="AE959" s="36" t="str">
        <f ca="1">IF(X959,OFFSET('Todas paradas'!M$1,R959+W959-1,0),"")</f>
        <v/>
      </c>
      <c r="AF959" s="36" t="str">
        <f ca="1">IF(X959,OFFSET('Todas paradas'!N$1,R959+W959-1,0),"")</f>
        <v/>
      </c>
      <c r="AG959" s="36" t="str">
        <f ca="1">IF(X959,OFFSET('Todas paradas'!O$1,R959+W959-1,0),"")</f>
        <v/>
      </c>
      <c r="AH959" s="36" t="str">
        <f ca="1">IF(X959,OFFSET('Todas paradas'!P$1,R959+W959-1,0),"")</f>
        <v/>
      </c>
    </row>
    <row r="960" spans="11:34" x14ac:dyDescent="0.25">
      <c r="K960" s="36">
        <f t="shared" si="248"/>
        <v>958</v>
      </c>
      <c r="L960" s="36">
        <f t="shared" ca="1" si="239"/>
        <v>913</v>
      </c>
      <c r="M960" s="38">
        <f t="shared" ca="1" si="249"/>
        <v>15</v>
      </c>
      <c r="N960" s="38">
        <f t="shared" ca="1" si="250"/>
        <v>46</v>
      </c>
      <c r="O960" s="36">
        <f t="shared" ca="1" si="251"/>
        <v>0</v>
      </c>
      <c r="P960" s="36">
        <f t="shared" ca="1" si="252"/>
        <v>13</v>
      </c>
      <c r="Q960" s="36">
        <f t="shared" ca="1" si="253"/>
        <v>16</v>
      </c>
      <c r="R960" s="36">
        <f t="shared" ca="1" si="240"/>
        <v>102</v>
      </c>
      <c r="S960" s="36">
        <f t="shared" ca="1" si="241"/>
        <v>19</v>
      </c>
      <c r="T960" s="36">
        <f t="shared" ca="1" si="242"/>
        <v>10</v>
      </c>
      <c r="U960" s="36">
        <f t="shared" ca="1" si="254"/>
        <v>11</v>
      </c>
      <c r="V960" s="39"/>
      <c r="W960" s="38">
        <f t="shared" ca="1" si="244"/>
        <v>5</v>
      </c>
      <c r="X960" s="38">
        <f t="shared" ca="1" si="245"/>
        <v>0</v>
      </c>
      <c r="Y960" s="38">
        <f t="shared" ca="1" si="247"/>
        <v>1</v>
      </c>
      <c r="Z960" s="38">
        <f t="shared" ca="1" si="246"/>
        <v>15</v>
      </c>
      <c r="AA960" s="38"/>
      <c r="AB960" s="36" t="str">
        <f t="shared" ca="1" si="243"/>
        <v>Rutas_Habituales_Central</v>
      </c>
      <c r="AC960" t="str">
        <f ca="1">SUBSTITUTE(OFFSET('Todas paradas'!K$1,R960+W960-1,0),"/","_")</f>
        <v>Ruta 12_16</v>
      </c>
      <c r="AD960" t="str">
        <f ca="1">IF(X960,OFFSET('Todas paradas'!L$1,R960+W960-1,0),OFFSET('Todas paradas'!Q$1,R960+W960-1,0))</f>
        <v>Vía Hispanidad (esq. Gómez Laguna - Pd. Bus)</v>
      </c>
      <c r="AE960" s="36" t="str">
        <f ca="1">IF(X960,OFFSET('Todas paradas'!M$1,R960+W960-1,0),"")</f>
        <v/>
      </c>
      <c r="AF960" s="36" t="str">
        <f ca="1">IF(X960,OFFSET('Todas paradas'!N$1,R960+W960-1,0),"")</f>
        <v/>
      </c>
      <c r="AG960" s="36" t="str">
        <f ca="1">IF(X960,OFFSET('Todas paradas'!O$1,R960+W960-1,0),"")</f>
        <v/>
      </c>
      <c r="AH960" s="36" t="str">
        <f ca="1">IF(X960,OFFSET('Todas paradas'!P$1,R960+W960-1,0),"")</f>
        <v/>
      </c>
    </row>
    <row r="961" spans="11:34" x14ac:dyDescent="0.25">
      <c r="K961" s="36">
        <f t="shared" si="248"/>
        <v>959</v>
      </c>
      <c r="L961" s="36">
        <f t="shared" ca="1" si="239"/>
        <v>914</v>
      </c>
      <c r="M961" s="38">
        <f t="shared" ca="1" si="249"/>
        <v>16</v>
      </c>
      <c r="N961" s="38">
        <f t="shared" ca="1" si="250"/>
        <v>46</v>
      </c>
      <c r="O961" s="36">
        <f t="shared" ca="1" si="251"/>
        <v>0</v>
      </c>
      <c r="P961" s="36">
        <f t="shared" ca="1" si="252"/>
        <v>13</v>
      </c>
      <c r="Q961" s="36">
        <f t="shared" ca="1" si="253"/>
        <v>16</v>
      </c>
      <c r="R961" s="36">
        <f t="shared" ca="1" si="240"/>
        <v>102</v>
      </c>
      <c r="S961" s="36">
        <f t="shared" ca="1" si="241"/>
        <v>19</v>
      </c>
      <c r="T961" s="36">
        <f t="shared" ca="1" si="242"/>
        <v>10</v>
      </c>
      <c r="U961" s="36">
        <f t="shared" ca="1" si="254"/>
        <v>11</v>
      </c>
      <c r="V961" s="39"/>
      <c r="W961" s="38">
        <f t="shared" ca="1" si="244"/>
        <v>6</v>
      </c>
      <c r="X961" s="38">
        <f t="shared" ca="1" si="245"/>
        <v>0</v>
      </c>
      <c r="Y961" s="38">
        <f t="shared" ca="1" si="247"/>
        <v>1</v>
      </c>
      <c r="Z961" s="38">
        <f t="shared" ca="1" si="246"/>
        <v>16</v>
      </c>
      <c r="AA961" s="38"/>
      <c r="AB961" s="36" t="str">
        <f t="shared" ca="1" si="243"/>
        <v>Rutas_Habituales_Central</v>
      </c>
      <c r="AC961" t="str">
        <f ca="1">SUBSTITUTE(OFFSET('Todas paradas'!K$1,R961+W961-1,0),"/","_")</f>
        <v>Ruta 12_16</v>
      </c>
      <c r="AD961" t="str">
        <f ca="1">IF(X961,OFFSET('Todas paradas'!L$1,R961+W961-1,0),OFFSET('Todas paradas'!Q$1,R961+W961-1,0))</f>
        <v>Vía Hispanidad (frente Avd. Sainz de Varanda)</v>
      </c>
      <c r="AE961" s="36" t="str">
        <f ca="1">IF(X961,OFFSET('Todas paradas'!M$1,R961+W961-1,0),"")</f>
        <v/>
      </c>
      <c r="AF961" s="36" t="str">
        <f ca="1">IF(X961,OFFSET('Todas paradas'!N$1,R961+W961-1,0),"")</f>
        <v/>
      </c>
      <c r="AG961" s="36" t="str">
        <f ca="1">IF(X961,OFFSET('Todas paradas'!O$1,R961+W961-1,0),"")</f>
        <v/>
      </c>
      <c r="AH961" s="36" t="str">
        <f ca="1">IF(X961,OFFSET('Todas paradas'!P$1,R961+W961-1,0),"")</f>
        <v/>
      </c>
    </row>
    <row r="962" spans="11:34" x14ac:dyDescent="0.25">
      <c r="K962" s="36">
        <f t="shared" si="248"/>
        <v>960</v>
      </c>
      <c r="L962" s="36">
        <f t="shared" ca="1" si="239"/>
        <v>915</v>
      </c>
      <c r="M962" s="38">
        <f t="shared" ca="1" si="249"/>
        <v>17</v>
      </c>
      <c r="N962" s="38">
        <f t="shared" ca="1" si="250"/>
        <v>46</v>
      </c>
      <c r="O962" s="36">
        <f t="shared" ca="1" si="251"/>
        <v>0</v>
      </c>
      <c r="P962" s="36">
        <f t="shared" ca="1" si="252"/>
        <v>13</v>
      </c>
      <c r="Q962" s="36">
        <f t="shared" ca="1" si="253"/>
        <v>16</v>
      </c>
      <c r="R962" s="36">
        <f t="shared" ca="1" si="240"/>
        <v>102</v>
      </c>
      <c r="S962" s="36">
        <f t="shared" ca="1" si="241"/>
        <v>19</v>
      </c>
      <c r="T962" s="36">
        <f t="shared" ca="1" si="242"/>
        <v>10</v>
      </c>
      <c r="U962" s="36">
        <f t="shared" ca="1" si="254"/>
        <v>11</v>
      </c>
      <c r="V962" s="39"/>
      <c r="W962" s="38">
        <f t="shared" ca="1" si="244"/>
        <v>7</v>
      </c>
      <c r="X962" s="38">
        <f t="shared" ca="1" si="245"/>
        <v>0</v>
      </c>
      <c r="Y962" s="38">
        <f t="shared" ca="1" si="247"/>
        <v>1</v>
      </c>
      <c r="Z962" s="38">
        <f t="shared" ca="1" si="246"/>
        <v>17</v>
      </c>
      <c r="AA962" s="38"/>
      <c r="AB962" s="36" t="str">
        <f t="shared" ca="1" si="243"/>
        <v>Rutas_Habituales_Central</v>
      </c>
      <c r="AC962" t="str">
        <f ca="1">SUBSTITUTE(OFFSET('Todas paradas'!K$1,R962+W962-1,0),"/","_")</f>
        <v>Ruta 12_16</v>
      </c>
      <c r="AD962" t="str">
        <f ca="1">IF(X962,OFFSET('Todas paradas'!L$1,R962+W962-1,0),OFFSET('Todas paradas'!Q$1,R962+W962-1,0))</f>
        <v>Vía Hispanidad (Gasolinera Casablanca - es. C/ La Vía)</v>
      </c>
      <c r="AE962" s="36" t="str">
        <f ca="1">IF(X962,OFFSET('Todas paradas'!M$1,R962+W962-1,0),"")</f>
        <v/>
      </c>
      <c r="AF962" s="36" t="str">
        <f ca="1">IF(X962,OFFSET('Todas paradas'!N$1,R962+W962-1,0),"")</f>
        <v/>
      </c>
      <c r="AG962" s="36" t="str">
        <f ca="1">IF(X962,OFFSET('Todas paradas'!O$1,R962+W962-1,0),"")</f>
        <v/>
      </c>
      <c r="AH962" s="36" t="str">
        <f ca="1">IF(X962,OFFSET('Todas paradas'!P$1,R962+W962-1,0),"")</f>
        <v/>
      </c>
    </row>
    <row r="963" spans="11:34" x14ac:dyDescent="0.25">
      <c r="K963" s="36">
        <f t="shared" si="248"/>
        <v>961</v>
      </c>
      <c r="L963" s="36">
        <f t="shared" ca="1" si="239"/>
        <v>916</v>
      </c>
      <c r="M963" s="38">
        <f t="shared" ca="1" si="249"/>
        <v>18</v>
      </c>
      <c r="N963" s="38">
        <f t="shared" ca="1" si="250"/>
        <v>46</v>
      </c>
      <c r="O963" s="36">
        <f t="shared" ca="1" si="251"/>
        <v>0</v>
      </c>
      <c r="P963" s="36">
        <f t="shared" ca="1" si="252"/>
        <v>13</v>
      </c>
      <c r="Q963" s="36">
        <f t="shared" ca="1" si="253"/>
        <v>16</v>
      </c>
      <c r="R963" s="36">
        <f t="shared" ca="1" si="240"/>
        <v>102</v>
      </c>
      <c r="S963" s="36">
        <f t="shared" ca="1" si="241"/>
        <v>19</v>
      </c>
      <c r="T963" s="36">
        <f t="shared" ca="1" si="242"/>
        <v>10</v>
      </c>
      <c r="U963" s="36">
        <f t="shared" ca="1" si="254"/>
        <v>11</v>
      </c>
      <c r="V963" s="39"/>
      <c r="W963" s="38">
        <f t="shared" ca="1" si="244"/>
        <v>8</v>
      </c>
      <c r="X963" s="38">
        <f t="shared" ca="1" si="245"/>
        <v>0</v>
      </c>
      <c r="Y963" s="38">
        <f t="shared" ca="1" si="247"/>
        <v>1</v>
      </c>
      <c r="Z963" s="38">
        <f t="shared" ca="1" si="246"/>
        <v>18</v>
      </c>
      <c r="AA963" s="38"/>
      <c r="AB963" s="36" t="str">
        <f t="shared" ca="1" si="243"/>
        <v>Rutas_Habituales_Central</v>
      </c>
      <c r="AC963" t="str">
        <f ca="1">SUBSTITUTE(OFFSET('Todas paradas'!K$1,R963+W963-1,0),"/","_")</f>
        <v>Ruta 12_16</v>
      </c>
      <c r="AD963" t="str">
        <f ca="1">IF(X963,OFFSET('Todas paradas'!L$1,R963+W963-1,0),OFFSET('Todas paradas'!Q$1,R963+W963-1,0))</f>
        <v>Vía Ibérica nº 2 (frente Hospital Militar - Pd. Bus)</v>
      </c>
      <c r="AE963" s="36" t="str">
        <f ca="1">IF(X963,OFFSET('Todas paradas'!M$1,R963+W963-1,0),"")</f>
        <v/>
      </c>
      <c r="AF963" s="36" t="str">
        <f ca="1">IF(X963,OFFSET('Todas paradas'!N$1,R963+W963-1,0),"")</f>
        <v/>
      </c>
      <c r="AG963" s="36" t="str">
        <f ca="1">IF(X963,OFFSET('Todas paradas'!O$1,R963+W963-1,0),"")</f>
        <v/>
      </c>
      <c r="AH963" s="36" t="str">
        <f ca="1">IF(X963,OFFSET('Todas paradas'!P$1,R963+W963-1,0),"")</f>
        <v/>
      </c>
    </row>
    <row r="964" spans="11:34" x14ac:dyDescent="0.25">
      <c r="K964" s="36">
        <f t="shared" si="248"/>
        <v>962</v>
      </c>
      <c r="L964" s="36">
        <f t="shared" ref="L964:L1027" ca="1" si="255">IF(P964&lt;&gt;P963,L963,L963+1)</f>
        <v>917</v>
      </c>
      <c r="M964" s="38">
        <f t="shared" ca="1" si="249"/>
        <v>19</v>
      </c>
      <c r="N964" s="38">
        <f t="shared" ca="1" si="250"/>
        <v>46</v>
      </c>
      <c r="O964" s="36">
        <f t="shared" ca="1" si="251"/>
        <v>1</v>
      </c>
      <c r="P964" s="36">
        <f t="shared" ca="1" si="252"/>
        <v>13</v>
      </c>
      <c r="Q964" s="36">
        <f t="shared" ca="1" si="253"/>
        <v>16</v>
      </c>
      <c r="R964" s="36">
        <f t="shared" ref="R964:R1027" ca="1" si="256">OFFSET($E$2,N964,0)</f>
        <v>102</v>
      </c>
      <c r="S964" s="36">
        <f t="shared" ref="S964:S1027" ca="1" si="257">OFFSET($F$2,N964,0)</f>
        <v>19</v>
      </c>
      <c r="T964" s="36">
        <f t="shared" ref="T964:T1027" ca="1" si="258">OFFSET($G$2,N964,0)</f>
        <v>10</v>
      </c>
      <c r="U964" s="36">
        <f t="shared" ca="1" si="254"/>
        <v>11</v>
      </c>
      <c r="V964" s="39"/>
      <c r="W964" s="38">
        <f t="shared" ca="1" si="244"/>
        <v>9</v>
      </c>
      <c r="X964" s="38">
        <f t="shared" ca="1" si="245"/>
        <v>0</v>
      </c>
      <c r="Y964" s="38">
        <f t="shared" ca="1" si="247"/>
        <v>1</v>
      </c>
      <c r="Z964" s="38">
        <f t="shared" ca="1" si="246"/>
        <v>19</v>
      </c>
      <c r="AA964" s="38"/>
      <c r="AB964" s="36" t="str">
        <f t="shared" ref="AB964:AB1027" ca="1" si="259">OFFSET($D$2,N964,0)</f>
        <v>Rutas_Habituales_Central</v>
      </c>
      <c r="AC964" t="str">
        <f ca="1">SUBSTITUTE(OFFSET('Todas paradas'!K$1,R964+W964-1,0),"/","_")</f>
        <v>Ruta 12_16</v>
      </c>
      <c r="AD964" t="str">
        <f ca="1">IF(X964,OFFSET('Todas paradas'!L$1,R964+W964-1,0),OFFSET('Todas paradas'!Q$1,R964+W964-1,0))</f>
        <v>Vía Ibérica (esq. Argualas - Pd. Bus)</v>
      </c>
      <c r="AE964" s="36" t="str">
        <f ca="1">IF(X964,OFFSET('Todas paradas'!M$1,R964+W964-1,0),"")</f>
        <v/>
      </c>
      <c r="AF964" s="36" t="str">
        <f ca="1">IF(X964,OFFSET('Todas paradas'!N$1,R964+W964-1,0),"")</f>
        <v/>
      </c>
      <c r="AG964" s="36" t="str">
        <f ca="1">IF(X964,OFFSET('Todas paradas'!O$1,R964+W964-1,0),"")</f>
        <v/>
      </c>
      <c r="AH964" s="36" t="str">
        <f ca="1">IF(X964,OFFSET('Todas paradas'!P$1,R964+W964-1,0),"")</f>
        <v/>
      </c>
    </row>
    <row r="965" spans="11:34" x14ac:dyDescent="0.25">
      <c r="K965" s="36">
        <f t="shared" si="248"/>
        <v>963</v>
      </c>
      <c r="L965" s="36">
        <f t="shared" ca="1" si="255"/>
        <v>917</v>
      </c>
      <c r="M965" s="38">
        <f t="shared" ca="1" si="249"/>
        <v>1</v>
      </c>
      <c r="N965" s="38">
        <f t="shared" ca="1" si="250"/>
        <v>47</v>
      </c>
      <c r="O965" s="36">
        <f t="shared" ca="1" si="251"/>
        <v>0</v>
      </c>
      <c r="P965" s="36">
        <f t="shared" ca="1" si="252"/>
        <v>14</v>
      </c>
      <c r="Q965" s="36">
        <f t="shared" ca="1" si="253"/>
        <v>16</v>
      </c>
      <c r="R965" s="36">
        <f t="shared" ca="1" si="256"/>
        <v>112</v>
      </c>
      <c r="S965" s="36">
        <f t="shared" ca="1" si="257"/>
        <v>23</v>
      </c>
      <c r="T965" s="36">
        <f t="shared" ca="1" si="258"/>
        <v>12</v>
      </c>
      <c r="U965" s="36">
        <f t="shared" ca="1" si="254"/>
        <v>7</v>
      </c>
      <c r="V965" s="39"/>
      <c r="W965" s="38">
        <f t="shared" ca="1" si="244"/>
        <v>0</v>
      </c>
      <c r="X965" s="38">
        <f t="shared" ca="1" si="245"/>
        <v>1</v>
      </c>
      <c r="Y965" s="38">
        <f t="shared" ca="1" si="247"/>
        <v>0</v>
      </c>
      <c r="Z965" s="38">
        <f t="shared" ca="1" si="246"/>
        <v>1</v>
      </c>
      <c r="AA965" s="38"/>
      <c r="AB965" s="36" t="str">
        <f t="shared" ca="1" si="259"/>
        <v>Rutas_Habituales_Central</v>
      </c>
      <c r="AC965" t="str">
        <f ca="1">SUBSTITUTE(OFFSET('Todas paradas'!K$1,R965+W965-1,0),"/","_")</f>
        <v>Ruta 13_16</v>
      </c>
      <c r="AD965" t="str">
        <f ca="1">IF(X965,OFFSET('Todas paradas'!L$1,R965+W965-1,0),OFFSET('Todas paradas'!Q$1,R965+W965-1,0))</f>
        <v>Ruta 13/16</v>
      </c>
      <c r="AE965" s="36" t="str">
        <f ca="1">IF(X965,OFFSET('Todas paradas'!M$1,R965+W965-1,0),"")</f>
        <v/>
      </c>
      <c r="AF965" s="36">
        <f ca="1">IF(X965,OFFSET('Todas paradas'!N$1,R965+W965-1,0),"")</f>
        <v>0</v>
      </c>
      <c r="AG965" s="36">
        <f ca="1">IF(X965,OFFSET('Todas paradas'!O$1,R965+W965-1,0),"")</f>
        <v>0</v>
      </c>
      <c r="AH965" s="36">
        <f ca="1">IF(X965,OFFSET('Todas paradas'!P$1,R965+W965-1,0),"")</f>
        <v>0</v>
      </c>
    </row>
    <row r="966" spans="11:34" x14ac:dyDescent="0.25">
      <c r="K966" s="36">
        <f t="shared" si="248"/>
        <v>964</v>
      </c>
      <c r="L966" s="36">
        <f t="shared" ca="1" si="255"/>
        <v>918</v>
      </c>
      <c r="M966" s="38">
        <f t="shared" ca="1" si="249"/>
        <v>2</v>
      </c>
      <c r="N966" s="38">
        <f t="shared" ca="1" si="250"/>
        <v>47</v>
      </c>
      <c r="O966" s="36">
        <f t="shared" ca="1" si="251"/>
        <v>0</v>
      </c>
      <c r="P966" s="36">
        <f t="shared" ca="1" si="252"/>
        <v>14</v>
      </c>
      <c r="Q966" s="36">
        <f t="shared" ca="1" si="253"/>
        <v>16</v>
      </c>
      <c r="R966" s="36">
        <f t="shared" ca="1" si="256"/>
        <v>112</v>
      </c>
      <c r="S966" s="36">
        <f t="shared" ca="1" si="257"/>
        <v>23</v>
      </c>
      <c r="T966" s="36">
        <f t="shared" ca="1" si="258"/>
        <v>12</v>
      </c>
      <c r="U966" s="36">
        <f t="shared" ca="1" si="254"/>
        <v>7</v>
      </c>
      <c r="V966" s="39"/>
      <c r="W966" s="38">
        <f t="shared" ca="1" si="244"/>
        <v>1</v>
      </c>
      <c r="X966" s="38">
        <f t="shared" ca="1" si="245"/>
        <v>1</v>
      </c>
      <c r="Y966" s="38">
        <f t="shared" ca="1" si="247"/>
        <v>0</v>
      </c>
      <c r="Z966" s="38">
        <f t="shared" ca="1" si="246"/>
        <v>2</v>
      </c>
      <c r="AA966" s="38"/>
      <c r="AB966" s="36" t="str">
        <f t="shared" ca="1" si="259"/>
        <v>Rutas_Habituales_Central</v>
      </c>
      <c r="AC966" t="str">
        <f ca="1">SUBSTITUTE(OFFSET('Todas paradas'!K$1,R966+W966-1,0),"/","_")</f>
        <v>Ruta 13_16</v>
      </c>
      <c r="AD966" t="str">
        <f ca="1">IF(X966,OFFSET('Todas paradas'!L$1,R966+W966-1,0),OFFSET('Todas paradas'!Q$1,R966+W966-1,0))</f>
        <v>Avda. Fca. Millán Serrano, 31-35 (frente C/ M.A. Blanco)</v>
      </c>
      <c r="AE966" s="36" t="str">
        <f ca="1">IF(X966,OFFSET('Todas paradas'!M$1,R966+W966-1,0),"")</f>
        <v>06:55</v>
      </c>
      <c r="AF966" s="36">
        <f ca="1">IF(X966,OFFSET('Todas paradas'!N$1,R966+W966-1,0),"")</f>
        <v>0</v>
      </c>
      <c r="AG966" s="36">
        <f ca="1">IF(X966,OFFSET('Todas paradas'!O$1,R966+W966-1,0),"")</f>
        <v>0</v>
      </c>
      <c r="AH966" s="36">
        <f ca="1">IF(X966,OFFSET('Todas paradas'!P$1,R966+W966-1,0),"")</f>
        <v>0</v>
      </c>
    </row>
    <row r="967" spans="11:34" x14ac:dyDescent="0.25">
      <c r="K967" s="36">
        <f t="shared" si="248"/>
        <v>965</v>
      </c>
      <c r="L967" s="36">
        <f t="shared" ca="1" si="255"/>
        <v>919</v>
      </c>
      <c r="M967" s="38">
        <f t="shared" ca="1" si="249"/>
        <v>3</v>
      </c>
      <c r="N967" s="38">
        <f t="shared" ca="1" si="250"/>
        <v>47</v>
      </c>
      <c r="O967" s="36">
        <f t="shared" ca="1" si="251"/>
        <v>0</v>
      </c>
      <c r="P967" s="36">
        <f t="shared" ca="1" si="252"/>
        <v>14</v>
      </c>
      <c r="Q967" s="36">
        <f t="shared" ca="1" si="253"/>
        <v>16</v>
      </c>
      <c r="R967" s="36">
        <f t="shared" ca="1" si="256"/>
        <v>112</v>
      </c>
      <c r="S967" s="36">
        <f t="shared" ca="1" si="257"/>
        <v>23</v>
      </c>
      <c r="T967" s="36">
        <f t="shared" ca="1" si="258"/>
        <v>12</v>
      </c>
      <c r="U967" s="36">
        <f t="shared" ca="1" si="254"/>
        <v>7</v>
      </c>
      <c r="V967" s="39"/>
      <c r="W967" s="38">
        <f t="shared" ca="1" si="244"/>
        <v>2</v>
      </c>
      <c r="X967" s="38">
        <f t="shared" ca="1" si="245"/>
        <v>1</v>
      </c>
      <c r="Y967" s="38">
        <f t="shared" ca="1" si="247"/>
        <v>0</v>
      </c>
      <c r="Z967" s="38">
        <f t="shared" ca="1" si="246"/>
        <v>3</v>
      </c>
      <c r="AA967" s="38"/>
      <c r="AB967" s="36" t="str">
        <f t="shared" ca="1" si="259"/>
        <v>Rutas_Habituales_Central</v>
      </c>
      <c r="AC967" t="str">
        <f ca="1">SUBSTITUTE(OFFSET('Todas paradas'!K$1,R967+W967-1,0),"/","_")</f>
        <v>Ruta 13_16</v>
      </c>
      <c r="AD967" t="str">
        <f ca="1">IF(X967,OFFSET('Todas paradas'!L$1,R967+W967-1,0),OFFSET('Todas paradas'!Q$1,R967+W967-1,0))</f>
        <v>C/ Orión, nº 8 (Pd. Bus)</v>
      </c>
      <c r="AE967" s="36" t="str">
        <f ca="1">IF(X967,OFFSET('Todas paradas'!M$1,R967+W967-1,0),"")</f>
        <v>06:56</v>
      </c>
      <c r="AF967" s="36">
        <f ca="1">IF(X967,OFFSET('Todas paradas'!N$1,R967+W967-1,0),"")</f>
        <v>0</v>
      </c>
      <c r="AG967" s="36">
        <f ca="1">IF(X967,OFFSET('Todas paradas'!O$1,R967+W967-1,0),"")</f>
        <v>0</v>
      </c>
      <c r="AH967" s="36">
        <f ca="1">IF(X967,OFFSET('Todas paradas'!P$1,R967+W967-1,0),"")</f>
        <v>0</v>
      </c>
    </row>
    <row r="968" spans="11:34" x14ac:dyDescent="0.25">
      <c r="K968" s="36">
        <f t="shared" si="248"/>
        <v>966</v>
      </c>
      <c r="L968" s="36">
        <f t="shared" ca="1" si="255"/>
        <v>920</v>
      </c>
      <c r="M968" s="38">
        <f t="shared" ca="1" si="249"/>
        <v>4</v>
      </c>
      <c r="N968" s="38">
        <f t="shared" ca="1" si="250"/>
        <v>47</v>
      </c>
      <c r="O968" s="36">
        <f t="shared" ca="1" si="251"/>
        <v>0</v>
      </c>
      <c r="P968" s="36">
        <f t="shared" ca="1" si="252"/>
        <v>14</v>
      </c>
      <c r="Q968" s="36">
        <f t="shared" ca="1" si="253"/>
        <v>16</v>
      </c>
      <c r="R968" s="36">
        <f t="shared" ca="1" si="256"/>
        <v>112</v>
      </c>
      <c r="S968" s="36">
        <f t="shared" ca="1" si="257"/>
        <v>23</v>
      </c>
      <c r="T968" s="36">
        <f t="shared" ca="1" si="258"/>
        <v>12</v>
      </c>
      <c r="U968" s="36">
        <f t="shared" ca="1" si="254"/>
        <v>7</v>
      </c>
      <c r="V968" s="39"/>
      <c r="W968" s="38">
        <f t="shared" ca="1" si="244"/>
        <v>3</v>
      </c>
      <c r="X968" s="38">
        <f t="shared" ca="1" si="245"/>
        <v>1</v>
      </c>
      <c r="Y968" s="38">
        <f t="shared" ca="1" si="247"/>
        <v>0</v>
      </c>
      <c r="Z968" s="38">
        <f t="shared" ca="1" si="246"/>
        <v>4</v>
      </c>
      <c r="AA968" s="38"/>
      <c r="AB968" s="36" t="str">
        <f t="shared" ca="1" si="259"/>
        <v>Rutas_Habituales_Central</v>
      </c>
      <c r="AC968" t="str">
        <f ca="1">SUBSTITUTE(OFFSET('Todas paradas'!K$1,R968+W968-1,0),"/","_")</f>
        <v>Ruta 13_16</v>
      </c>
      <c r="AD968" t="str">
        <f ca="1">IF(X968,OFFSET('Todas paradas'!L$1,R968+W968-1,0),OFFSET('Todas paradas'!Q$1,R968+W968-1,0))</f>
        <v>C/ Alberto Magno, nº 21 (esq. Centro Civico)</v>
      </c>
      <c r="AE968" s="36" t="str">
        <f ca="1">IF(X968,OFFSET('Todas paradas'!M$1,R968+W968-1,0),"")</f>
        <v>06:58</v>
      </c>
      <c r="AF968" s="36">
        <f ca="1">IF(X968,OFFSET('Todas paradas'!N$1,R968+W968-1,0),"")</f>
        <v>0</v>
      </c>
      <c r="AG968" s="36">
        <f ca="1">IF(X968,OFFSET('Todas paradas'!O$1,R968+W968-1,0),"")</f>
        <v>0</v>
      </c>
      <c r="AH968" s="36">
        <f ca="1">IF(X968,OFFSET('Todas paradas'!P$1,R968+W968-1,0),"")</f>
        <v>0</v>
      </c>
    </row>
    <row r="969" spans="11:34" x14ac:dyDescent="0.25">
      <c r="K969" s="36">
        <f t="shared" si="248"/>
        <v>967</v>
      </c>
      <c r="L969" s="36">
        <f t="shared" ca="1" si="255"/>
        <v>921</v>
      </c>
      <c r="M969" s="38">
        <f t="shared" ca="1" si="249"/>
        <v>5</v>
      </c>
      <c r="N969" s="38">
        <f t="shared" ca="1" si="250"/>
        <v>47</v>
      </c>
      <c r="O969" s="36">
        <f t="shared" ca="1" si="251"/>
        <v>0</v>
      </c>
      <c r="P969" s="36">
        <f t="shared" ca="1" si="252"/>
        <v>14</v>
      </c>
      <c r="Q969" s="36">
        <f t="shared" ca="1" si="253"/>
        <v>16</v>
      </c>
      <c r="R969" s="36">
        <f t="shared" ca="1" si="256"/>
        <v>112</v>
      </c>
      <c r="S969" s="36">
        <f t="shared" ca="1" si="257"/>
        <v>23</v>
      </c>
      <c r="T969" s="36">
        <f t="shared" ca="1" si="258"/>
        <v>12</v>
      </c>
      <c r="U969" s="36">
        <f t="shared" ca="1" si="254"/>
        <v>7</v>
      </c>
      <c r="V969" s="39"/>
      <c r="W969" s="38">
        <f t="shared" ca="1" si="244"/>
        <v>4</v>
      </c>
      <c r="X969" s="38">
        <f t="shared" ca="1" si="245"/>
        <v>1</v>
      </c>
      <c r="Y969" s="38">
        <f t="shared" ca="1" si="247"/>
        <v>0</v>
      </c>
      <c r="Z969" s="38">
        <f t="shared" ca="1" si="246"/>
        <v>5</v>
      </c>
      <c r="AA969" s="38"/>
      <c r="AB969" s="36" t="str">
        <f t="shared" ca="1" si="259"/>
        <v>Rutas_Habituales_Central</v>
      </c>
      <c r="AC969" t="str">
        <f ca="1">SUBSTITUTE(OFFSET('Todas paradas'!K$1,R969+W969-1,0),"/","_")</f>
        <v>Ruta 13_16</v>
      </c>
      <c r="AD969" t="str">
        <f ca="1">IF(X969,OFFSET('Todas paradas'!L$1,R969+W969-1,0),OFFSET('Todas paradas'!Q$1,R969+W969-1,0))</f>
        <v>Lagos de Coronas, nº 39 (Pd. Bus)</v>
      </c>
      <c r="AE969" s="36" t="str">
        <f ca="1">IF(X969,OFFSET('Todas paradas'!M$1,R969+W969-1,0),"")</f>
        <v>07:00</v>
      </c>
      <c r="AF969" s="36">
        <f ca="1">IF(X969,OFFSET('Todas paradas'!N$1,R969+W969-1,0),"")</f>
        <v>0</v>
      </c>
      <c r="AG969" s="36">
        <f ca="1">IF(X969,OFFSET('Todas paradas'!O$1,R969+W969-1,0),"")</f>
        <v>0</v>
      </c>
      <c r="AH969" s="36">
        <f ca="1">IF(X969,OFFSET('Todas paradas'!P$1,R969+W969-1,0),"")</f>
        <v>0</v>
      </c>
    </row>
    <row r="970" spans="11:34" x14ac:dyDescent="0.25">
      <c r="K970" s="36">
        <f t="shared" si="248"/>
        <v>968</v>
      </c>
      <c r="L970" s="36">
        <f t="shared" ca="1" si="255"/>
        <v>922</v>
      </c>
      <c r="M970" s="38">
        <f t="shared" ca="1" si="249"/>
        <v>6</v>
      </c>
      <c r="N970" s="38">
        <f t="shared" ca="1" si="250"/>
        <v>47</v>
      </c>
      <c r="O970" s="36">
        <f t="shared" ca="1" si="251"/>
        <v>0</v>
      </c>
      <c r="P970" s="36">
        <f t="shared" ca="1" si="252"/>
        <v>14</v>
      </c>
      <c r="Q970" s="36">
        <f t="shared" ca="1" si="253"/>
        <v>16</v>
      </c>
      <c r="R970" s="36">
        <f t="shared" ca="1" si="256"/>
        <v>112</v>
      </c>
      <c r="S970" s="36">
        <f t="shared" ca="1" si="257"/>
        <v>23</v>
      </c>
      <c r="T970" s="36">
        <f t="shared" ca="1" si="258"/>
        <v>12</v>
      </c>
      <c r="U970" s="36">
        <f t="shared" ca="1" si="254"/>
        <v>7</v>
      </c>
      <c r="V970" s="39"/>
      <c r="W970" s="38">
        <f t="shared" ca="1" si="244"/>
        <v>5</v>
      </c>
      <c r="X970" s="38">
        <f t="shared" ca="1" si="245"/>
        <v>1</v>
      </c>
      <c r="Y970" s="38">
        <f t="shared" ca="1" si="247"/>
        <v>0</v>
      </c>
      <c r="Z970" s="38">
        <f t="shared" ca="1" si="246"/>
        <v>6</v>
      </c>
      <c r="AA970" s="38"/>
      <c r="AB970" s="36" t="str">
        <f t="shared" ca="1" si="259"/>
        <v>Rutas_Habituales_Central</v>
      </c>
      <c r="AC970" t="str">
        <f ca="1">SUBSTITUTE(OFFSET('Todas paradas'!K$1,R970+W970-1,0),"/","_")</f>
        <v>Ruta 13_16</v>
      </c>
      <c r="AD970" t="str">
        <f ca="1">IF(X970,OFFSET('Todas paradas'!L$1,R970+W970-1,0),OFFSET('Todas paradas'!Q$1,R970+W970-1,0))</f>
        <v>Lagos de Coronas (frente nº 14 - Pd. Bus)</v>
      </c>
      <c r="AE970" s="36" t="str">
        <f ca="1">IF(X970,OFFSET('Todas paradas'!M$1,R970+W970-1,0),"")</f>
        <v>07:01</v>
      </c>
      <c r="AF970" s="36">
        <f ca="1">IF(X970,OFFSET('Todas paradas'!N$1,R970+W970-1,0),"")</f>
        <v>0</v>
      </c>
      <c r="AG970" s="36">
        <f ca="1">IF(X970,OFFSET('Todas paradas'!O$1,R970+W970-1,0),"")</f>
        <v>0</v>
      </c>
      <c r="AH970" s="36">
        <f ca="1">IF(X970,OFFSET('Todas paradas'!P$1,R970+W970-1,0),"")</f>
        <v>0</v>
      </c>
    </row>
    <row r="971" spans="11:34" x14ac:dyDescent="0.25">
      <c r="K971" s="36">
        <f t="shared" si="248"/>
        <v>969</v>
      </c>
      <c r="L971" s="36">
        <f t="shared" ca="1" si="255"/>
        <v>923</v>
      </c>
      <c r="M971" s="38">
        <f t="shared" ca="1" si="249"/>
        <v>7</v>
      </c>
      <c r="N971" s="38">
        <f t="shared" ca="1" si="250"/>
        <v>47</v>
      </c>
      <c r="O971" s="36">
        <f t="shared" ca="1" si="251"/>
        <v>0</v>
      </c>
      <c r="P971" s="36">
        <f t="shared" ca="1" si="252"/>
        <v>14</v>
      </c>
      <c r="Q971" s="36">
        <f t="shared" ca="1" si="253"/>
        <v>16</v>
      </c>
      <c r="R971" s="36">
        <f t="shared" ca="1" si="256"/>
        <v>112</v>
      </c>
      <c r="S971" s="36">
        <f t="shared" ca="1" si="257"/>
        <v>23</v>
      </c>
      <c r="T971" s="36">
        <f t="shared" ca="1" si="258"/>
        <v>12</v>
      </c>
      <c r="U971" s="36">
        <f t="shared" ca="1" si="254"/>
        <v>7</v>
      </c>
      <c r="V971" s="39"/>
      <c r="W971" s="38">
        <f t="shared" ca="1" si="244"/>
        <v>6</v>
      </c>
      <c r="X971" s="38">
        <f t="shared" ca="1" si="245"/>
        <v>1</v>
      </c>
      <c r="Y971" s="38">
        <f t="shared" ca="1" si="247"/>
        <v>0</v>
      </c>
      <c r="Z971" s="38">
        <f t="shared" ca="1" si="246"/>
        <v>7</v>
      </c>
      <c r="AA971" s="38"/>
      <c r="AB971" s="36" t="str">
        <f t="shared" ca="1" si="259"/>
        <v>Rutas_Habituales_Central</v>
      </c>
      <c r="AC971" t="str">
        <f ca="1">SUBSTITUTE(OFFSET('Todas paradas'!K$1,R971+W971-1,0),"/","_")</f>
        <v>Ruta 13_16</v>
      </c>
      <c r="AD971" t="str">
        <f ca="1">IF(X971,OFFSET('Todas paradas'!L$1,R971+W971-1,0),OFFSET('Todas paradas'!Q$1,R971+W971-1,0))</f>
        <v>Camino del Pilón, nº 122 (Bantierra - Pd. Bus)</v>
      </c>
      <c r="AE971" s="36" t="str">
        <f ca="1">IF(X971,OFFSET('Todas paradas'!M$1,R971+W971-1,0),"")</f>
        <v>07:04</v>
      </c>
      <c r="AF971" s="36">
        <f ca="1">IF(X971,OFFSET('Todas paradas'!N$1,R971+W971-1,0),"")</f>
        <v>0</v>
      </c>
      <c r="AG971" s="36">
        <f ca="1">IF(X971,OFFSET('Todas paradas'!O$1,R971+W971-1,0),"")</f>
        <v>0</v>
      </c>
      <c r="AH971" s="36">
        <f ca="1">IF(X971,OFFSET('Todas paradas'!P$1,R971+W971-1,0),"")</f>
        <v>0</v>
      </c>
    </row>
    <row r="972" spans="11:34" x14ac:dyDescent="0.25">
      <c r="K972" s="36">
        <f t="shared" si="248"/>
        <v>970</v>
      </c>
      <c r="L972" s="36">
        <f t="shared" ca="1" si="255"/>
        <v>924</v>
      </c>
      <c r="M972" s="38">
        <f t="shared" ca="1" si="249"/>
        <v>8</v>
      </c>
      <c r="N972" s="38">
        <f t="shared" ca="1" si="250"/>
        <v>47</v>
      </c>
      <c r="O972" s="36">
        <f t="shared" ca="1" si="251"/>
        <v>0</v>
      </c>
      <c r="P972" s="36">
        <f t="shared" ca="1" si="252"/>
        <v>14</v>
      </c>
      <c r="Q972" s="36">
        <f t="shared" ca="1" si="253"/>
        <v>16</v>
      </c>
      <c r="R972" s="36">
        <f t="shared" ca="1" si="256"/>
        <v>112</v>
      </c>
      <c r="S972" s="36">
        <f t="shared" ca="1" si="257"/>
        <v>23</v>
      </c>
      <c r="T972" s="36">
        <f t="shared" ca="1" si="258"/>
        <v>12</v>
      </c>
      <c r="U972" s="36">
        <f t="shared" ca="1" si="254"/>
        <v>7</v>
      </c>
      <c r="V972" s="39"/>
      <c r="W972" s="38">
        <f t="shared" ca="1" si="244"/>
        <v>7</v>
      </c>
      <c r="X972" s="38">
        <f t="shared" ca="1" si="245"/>
        <v>1</v>
      </c>
      <c r="Y972" s="38">
        <f t="shared" ca="1" si="247"/>
        <v>0</v>
      </c>
      <c r="Z972" s="38">
        <f t="shared" ca="1" si="246"/>
        <v>8</v>
      </c>
      <c r="AA972" s="38"/>
      <c r="AB972" s="36" t="str">
        <f t="shared" ca="1" si="259"/>
        <v>Rutas_Habituales_Central</v>
      </c>
      <c r="AC972" t="str">
        <f ca="1">SUBSTITUTE(OFFSET('Todas paradas'!K$1,R972+W972-1,0),"/","_")</f>
        <v>Ruta 13_16</v>
      </c>
      <c r="AD972" t="str">
        <f ca="1">IF(X972,OFFSET('Todas paradas'!L$1,R972+W972-1,0),OFFSET('Todas paradas'!Q$1,R972+W972-1,0))</f>
        <v>Ctra. Logroño (Casetas: Chocolates Lacasa - Pd. Bus)</v>
      </c>
      <c r="AE972" s="36" t="str">
        <f ca="1">IF(X972,OFFSET('Todas paradas'!M$1,R972+W972-1,0),"")</f>
        <v>07:13</v>
      </c>
      <c r="AF972" s="36">
        <f ca="1">IF(X972,OFFSET('Todas paradas'!N$1,R972+W972-1,0),"")</f>
        <v>0</v>
      </c>
      <c r="AG972" s="36">
        <f ca="1">IF(X972,OFFSET('Todas paradas'!O$1,R972+W972-1,0),"")</f>
        <v>0</v>
      </c>
      <c r="AH972" s="36">
        <f ca="1">IF(X972,OFFSET('Todas paradas'!P$1,R972+W972-1,0),"")</f>
        <v>0</v>
      </c>
    </row>
    <row r="973" spans="11:34" x14ac:dyDescent="0.25">
      <c r="K973" s="36">
        <f t="shared" si="248"/>
        <v>971</v>
      </c>
      <c r="L973" s="36">
        <f t="shared" ca="1" si="255"/>
        <v>925</v>
      </c>
      <c r="M973" s="38">
        <f t="shared" ca="1" si="249"/>
        <v>9</v>
      </c>
      <c r="N973" s="38">
        <f t="shared" ca="1" si="250"/>
        <v>47</v>
      </c>
      <c r="O973" s="36">
        <f t="shared" ca="1" si="251"/>
        <v>0</v>
      </c>
      <c r="P973" s="36">
        <f t="shared" ca="1" si="252"/>
        <v>14</v>
      </c>
      <c r="Q973" s="36">
        <f t="shared" ca="1" si="253"/>
        <v>16</v>
      </c>
      <c r="R973" s="36">
        <f t="shared" ca="1" si="256"/>
        <v>112</v>
      </c>
      <c r="S973" s="36">
        <f t="shared" ca="1" si="257"/>
        <v>23</v>
      </c>
      <c r="T973" s="36">
        <f t="shared" ca="1" si="258"/>
        <v>12</v>
      </c>
      <c r="U973" s="36">
        <f t="shared" ca="1" si="254"/>
        <v>7</v>
      </c>
      <c r="V973" s="39"/>
      <c r="W973" s="38">
        <f t="shared" ca="1" si="244"/>
        <v>8</v>
      </c>
      <c r="X973" s="38">
        <f t="shared" ca="1" si="245"/>
        <v>1</v>
      </c>
      <c r="Y973" s="38">
        <f t="shared" ca="1" si="247"/>
        <v>0</v>
      </c>
      <c r="Z973" s="38">
        <f t="shared" ca="1" si="246"/>
        <v>9</v>
      </c>
      <c r="AA973" s="38"/>
      <c r="AB973" s="36" t="str">
        <f t="shared" ca="1" si="259"/>
        <v>Rutas_Habituales_Central</v>
      </c>
      <c r="AC973" t="str">
        <f ca="1">SUBSTITUTE(OFFSET('Todas paradas'!K$1,R973+W973-1,0),"/","_")</f>
        <v>Ruta 13_16</v>
      </c>
      <c r="AD973" t="str">
        <f ca="1">IF(X973,OFFSET('Todas paradas'!L$1,R973+W973-1,0),OFFSET('Todas paradas'!Q$1,R973+W973-1,0))</f>
        <v>Casetas: C/ Canteras (Pd. Bus)</v>
      </c>
      <c r="AE973" s="36" t="str">
        <f ca="1">IF(X973,OFFSET('Todas paradas'!M$1,R973+W973-1,0),"")</f>
        <v>07:14</v>
      </c>
      <c r="AF973" s="36">
        <f ca="1">IF(X973,OFFSET('Todas paradas'!N$1,R973+W973-1,0),"")</f>
        <v>0</v>
      </c>
      <c r="AG973" s="36">
        <f ca="1">IF(X973,OFFSET('Todas paradas'!O$1,R973+W973-1,0),"")</f>
        <v>0</v>
      </c>
      <c r="AH973" s="36">
        <f ca="1">IF(X973,OFFSET('Todas paradas'!P$1,R973+W973-1,0),"")</f>
        <v>0</v>
      </c>
    </row>
    <row r="974" spans="11:34" x14ac:dyDescent="0.25">
      <c r="K974" s="36">
        <f t="shared" si="248"/>
        <v>972</v>
      </c>
      <c r="L974" s="36">
        <f t="shared" ca="1" si="255"/>
        <v>926</v>
      </c>
      <c r="M974" s="38">
        <f t="shared" ca="1" si="249"/>
        <v>10</v>
      </c>
      <c r="N974" s="38">
        <f t="shared" ca="1" si="250"/>
        <v>47</v>
      </c>
      <c r="O974" s="36">
        <f t="shared" ca="1" si="251"/>
        <v>0</v>
      </c>
      <c r="P974" s="36">
        <f t="shared" ca="1" si="252"/>
        <v>14</v>
      </c>
      <c r="Q974" s="36">
        <f t="shared" ca="1" si="253"/>
        <v>16</v>
      </c>
      <c r="R974" s="36">
        <f t="shared" ca="1" si="256"/>
        <v>112</v>
      </c>
      <c r="S974" s="36">
        <f t="shared" ca="1" si="257"/>
        <v>23</v>
      </c>
      <c r="T974" s="36">
        <f t="shared" ca="1" si="258"/>
        <v>12</v>
      </c>
      <c r="U974" s="36">
        <f t="shared" ca="1" si="254"/>
        <v>7</v>
      </c>
      <c r="V974" s="39"/>
      <c r="W974" s="38">
        <f t="shared" ca="1" si="244"/>
        <v>9</v>
      </c>
      <c r="X974" s="38">
        <f t="shared" ca="1" si="245"/>
        <v>1</v>
      </c>
      <c r="Y974" s="38">
        <f t="shared" ca="1" si="247"/>
        <v>0</v>
      </c>
      <c r="Z974" s="38">
        <f t="shared" ca="1" si="246"/>
        <v>10</v>
      </c>
      <c r="AA974" s="38"/>
      <c r="AB974" s="36" t="str">
        <f t="shared" ca="1" si="259"/>
        <v>Rutas_Habituales_Central</v>
      </c>
      <c r="AC974" t="str">
        <f ca="1">SUBSTITUTE(OFFSET('Todas paradas'!K$1,R974+W974-1,0),"/","_")</f>
        <v>Ruta 13_16</v>
      </c>
      <c r="AD974" t="str">
        <f ca="1">IF(X974,OFFSET('Todas paradas'!L$1,R974+W974-1,0),OFFSET('Todas paradas'!Q$1,R974+W974-1,0))</f>
        <v>Casetas: centro nº 76 (Cuartel - Pd. Bus)</v>
      </c>
      <c r="AE974" s="36" t="str">
        <f ca="1">IF(X974,OFFSET('Todas paradas'!M$1,R974+W974-1,0),"")</f>
        <v>07:15</v>
      </c>
      <c r="AF974" s="36">
        <f ca="1">IF(X974,OFFSET('Todas paradas'!N$1,R974+W974-1,0),"")</f>
        <v>0</v>
      </c>
      <c r="AG974" s="36">
        <f ca="1">IF(X974,OFFSET('Todas paradas'!O$1,R974+W974-1,0),"")</f>
        <v>0</v>
      </c>
      <c r="AH974" s="36">
        <f ca="1">IF(X974,OFFSET('Todas paradas'!P$1,R974+W974-1,0),"")</f>
        <v>0</v>
      </c>
    </row>
    <row r="975" spans="11:34" x14ac:dyDescent="0.25">
      <c r="K975" s="36">
        <f t="shared" si="248"/>
        <v>973</v>
      </c>
      <c r="L975" s="36">
        <f t="shared" ca="1" si="255"/>
        <v>927</v>
      </c>
      <c r="M975" s="38">
        <f t="shared" ca="1" si="249"/>
        <v>11</v>
      </c>
      <c r="N975" s="38">
        <f t="shared" ca="1" si="250"/>
        <v>47</v>
      </c>
      <c r="O975" s="36">
        <f t="shared" ca="1" si="251"/>
        <v>0</v>
      </c>
      <c r="P975" s="36">
        <f t="shared" ca="1" si="252"/>
        <v>14</v>
      </c>
      <c r="Q975" s="36">
        <f t="shared" ca="1" si="253"/>
        <v>16</v>
      </c>
      <c r="R975" s="36">
        <f t="shared" ca="1" si="256"/>
        <v>112</v>
      </c>
      <c r="S975" s="36">
        <f t="shared" ca="1" si="257"/>
        <v>23</v>
      </c>
      <c r="T975" s="36">
        <f t="shared" ca="1" si="258"/>
        <v>12</v>
      </c>
      <c r="U975" s="36">
        <f t="shared" ca="1" si="254"/>
        <v>7</v>
      </c>
      <c r="V975" s="39"/>
      <c r="W975" s="38">
        <f t="shared" ca="1" si="244"/>
        <v>10</v>
      </c>
      <c r="X975" s="38">
        <f t="shared" ca="1" si="245"/>
        <v>1</v>
      </c>
      <c r="Y975" s="38">
        <f t="shared" ca="1" si="247"/>
        <v>0</v>
      </c>
      <c r="Z975" s="38">
        <f t="shared" ca="1" si="246"/>
        <v>11</v>
      </c>
      <c r="AA975" s="38"/>
      <c r="AB975" s="36" t="str">
        <f t="shared" ca="1" si="259"/>
        <v>Rutas_Habituales_Central</v>
      </c>
      <c r="AC975" t="str">
        <f ca="1">SUBSTITUTE(OFFSET('Todas paradas'!K$1,R975+W975-1,0),"/","_")</f>
        <v>Ruta 13_16</v>
      </c>
      <c r="AD975" t="str">
        <f ca="1">IF(X975,OFFSET('Todas paradas'!L$1,R975+W975-1,0),OFFSET('Todas paradas'!Q$1,R975+W975-1,0))</f>
        <v>Casetas: (urbanización Alameda)</v>
      </c>
      <c r="AE975" s="36" t="str">
        <f ca="1">IF(X975,OFFSET('Todas paradas'!M$1,R975+W975-1,0),"")</f>
        <v>07:16</v>
      </c>
      <c r="AF975" s="36">
        <f ca="1">IF(X975,OFFSET('Todas paradas'!N$1,R975+W975-1,0),"")</f>
        <v>0</v>
      </c>
      <c r="AG975" s="36">
        <f ca="1">IF(X975,OFFSET('Todas paradas'!O$1,R975+W975-1,0),"")</f>
        <v>0</v>
      </c>
      <c r="AH975" s="36">
        <f ca="1">IF(X975,OFFSET('Todas paradas'!P$1,R975+W975-1,0),"")</f>
        <v>0</v>
      </c>
    </row>
    <row r="976" spans="11:34" x14ac:dyDescent="0.25">
      <c r="K976" s="36">
        <f t="shared" si="248"/>
        <v>974</v>
      </c>
      <c r="L976" s="36">
        <f t="shared" ca="1" si="255"/>
        <v>928</v>
      </c>
      <c r="M976" s="38">
        <f t="shared" ca="1" si="249"/>
        <v>12</v>
      </c>
      <c r="N976" s="38">
        <f t="shared" ca="1" si="250"/>
        <v>47</v>
      </c>
      <c r="O976" s="36">
        <f t="shared" ca="1" si="251"/>
        <v>0</v>
      </c>
      <c r="P976" s="36">
        <f t="shared" ca="1" si="252"/>
        <v>14</v>
      </c>
      <c r="Q976" s="36">
        <f t="shared" ca="1" si="253"/>
        <v>16</v>
      </c>
      <c r="R976" s="36">
        <f t="shared" ca="1" si="256"/>
        <v>112</v>
      </c>
      <c r="S976" s="36">
        <f t="shared" ca="1" si="257"/>
        <v>23</v>
      </c>
      <c r="T976" s="36">
        <f t="shared" ca="1" si="258"/>
        <v>12</v>
      </c>
      <c r="U976" s="36">
        <f t="shared" ca="1" si="254"/>
        <v>7</v>
      </c>
      <c r="V976" s="39"/>
      <c r="W976" s="38">
        <f t="shared" ca="1" si="244"/>
        <v>11</v>
      </c>
      <c r="X976" s="38">
        <f t="shared" ca="1" si="245"/>
        <v>1</v>
      </c>
      <c r="Y976" s="38">
        <f t="shared" ca="1" si="247"/>
        <v>0</v>
      </c>
      <c r="Z976" s="38">
        <f t="shared" ca="1" si="246"/>
        <v>12</v>
      </c>
      <c r="AA976" s="38"/>
      <c r="AB976" s="36" t="str">
        <f t="shared" ca="1" si="259"/>
        <v>Rutas_Habituales_Central</v>
      </c>
      <c r="AC976" t="str">
        <f ca="1">SUBSTITUTE(OFFSET('Todas paradas'!K$1,R976+W976-1,0),"/","_")</f>
        <v>Ruta 13_16</v>
      </c>
      <c r="AD976" t="str">
        <f ca="1">IF(X976,OFFSET('Todas paradas'!L$1,R976+W976-1,0),OFFSET('Todas paradas'!Q$1,R976+W976-1,0))</f>
        <v>Opel Planta en Figueruelas</v>
      </c>
      <c r="AE976" s="36" t="str">
        <f ca="1">IF(X976,OFFSET('Todas paradas'!M$1,R976+W976-1,0),"")</f>
        <v>07:30</v>
      </c>
      <c r="AF976" s="36">
        <f ca="1">IF(X976,OFFSET('Todas paradas'!N$1,R976+W976-1,0),"")</f>
        <v>0</v>
      </c>
      <c r="AG976" s="36">
        <f ca="1">IF(X976,OFFSET('Todas paradas'!O$1,R976+W976-1,0),"")</f>
        <v>0</v>
      </c>
      <c r="AH976" s="36">
        <f ca="1">IF(X976,OFFSET('Todas paradas'!P$1,R976+W976-1,0),"")</f>
        <v>0</v>
      </c>
    </row>
    <row r="977" spans="11:34" x14ac:dyDescent="0.25">
      <c r="K977" s="36">
        <f t="shared" si="248"/>
        <v>975</v>
      </c>
      <c r="L977" s="36">
        <f t="shared" ca="1" si="255"/>
        <v>929</v>
      </c>
      <c r="M977" s="38">
        <f t="shared" ca="1" si="249"/>
        <v>13</v>
      </c>
      <c r="N977" s="38">
        <f t="shared" ca="1" si="250"/>
        <v>47</v>
      </c>
      <c r="O977" s="36">
        <f t="shared" ca="1" si="251"/>
        <v>0</v>
      </c>
      <c r="P977" s="36">
        <f t="shared" ca="1" si="252"/>
        <v>14</v>
      </c>
      <c r="Q977" s="36">
        <f t="shared" ca="1" si="253"/>
        <v>16</v>
      </c>
      <c r="R977" s="36">
        <f t="shared" ca="1" si="256"/>
        <v>112</v>
      </c>
      <c r="S977" s="36">
        <f t="shared" ca="1" si="257"/>
        <v>23</v>
      </c>
      <c r="T977" s="36">
        <f t="shared" ca="1" si="258"/>
        <v>12</v>
      </c>
      <c r="U977" s="36">
        <f t="shared" ca="1" si="254"/>
        <v>7</v>
      </c>
      <c r="V977" s="39"/>
      <c r="W977" s="38">
        <f t="shared" ca="1" si="244"/>
        <v>1</v>
      </c>
      <c r="X977" s="38">
        <f t="shared" ca="1" si="245"/>
        <v>0</v>
      </c>
      <c r="Y977" s="38">
        <f t="shared" ca="1" si="247"/>
        <v>1</v>
      </c>
      <c r="Z977" s="38">
        <f t="shared" ca="1" si="246"/>
        <v>13</v>
      </c>
      <c r="AA977" s="38"/>
      <c r="AB977" s="36" t="str">
        <f t="shared" ca="1" si="259"/>
        <v>Rutas_Habituales_Central</v>
      </c>
      <c r="AC977" t="str">
        <f ca="1">SUBSTITUTE(OFFSET('Todas paradas'!K$1,R977+W977-1,0),"/","_")</f>
        <v>Ruta 13_16</v>
      </c>
      <c r="AD977" t="str">
        <f ca="1">IF(X977,OFFSET('Todas paradas'!L$1,R977+W977-1,0),OFFSET('Todas paradas'!Q$1,R977+W977-1,0))</f>
        <v>Opel Planta en Figueruelas</v>
      </c>
      <c r="AE977" s="36" t="str">
        <f ca="1">IF(X977,OFFSET('Todas paradas'!M$1,R977+W977-1,0),"")</f>
        <v/>
      </c>
      <c r="AF977" s="36" t="str">
        <f ca="1">IF(X977,OFFSET('Todas paradas'!N$1,R977+W977-1,0),"")</f>
        <v/>
      </c>
      <c r="AG977" s="36" t="str">
        <f ca="1">IF(X977,OFFSET('Todas paradas'!O$1,R977+W977-1,0),"")</f>
        <v/>
      </c>
      <c r="AH977" s="36" t="str">
        <f ca="1">IF(X977,OFFSET('Todas paradas'!P$1,R977+W977-1,0),"")</f>
        <v/>
      </c>
    </row>
    <row r="978" spans="11:34" x14ac:dyDescent="0.25">
      <c r="K978" s="36">
        <f t="shared" si="248"/>
        <v>976</v>
      </c>
      <c r="L978" s="36">
        <f t="shared" ca="1" si="255"/>
        <v>930</v>
      </c>
      <c r="M978" s="38">
        <f t="shared" ca="1" si="249"/>
        <v>14</v>
      </c>
      <c r="N978" s="38">
        <f t="shared" ca="1" si="250"/>
        <v>47</v>
      </c>
      <c r="O978" s="36">
        <f t="shared" ca="1" si="251"/>
        <v>0</v>
      </c>
      <c r="P978" s="36">
        <f t="shared" ca="1" si="252"/>
        <v>14</v>
      </c>
      <c r="Q978" s="36">
        <f t="shared" ca="1" si="253"/>
        <v>16</v>
      </c>
      <c r="R978" s="36">
        <f t="shared" ca="1" si="256"/>
        <v>112</v>
      </c>
      <c r="S978" s="36">
        <f t="shared" ca="1" si="257"/>
        <v>23</v>
      </c>
      <c r="T978" s="36">
        <f t="shared" ca="1" si="258"/>
        <v>12</v>
      </c>
      <c r="U978" s="36">
        <f t="shared" ca="1" si="254"/>
        <v>7</v>
      </c>
      <c r="V978" s="39"/>
      <c r="W978" s="38">
        <f t="shared" ca="1" si="244"/>
        <v>2</v>
      </c>
      <c r="X978" s="38">
        <f t="shared" ca="1" si="245"/>
        <v>0</v>
      </c>
      <c r="Y978" s="38">
        <f t="shared" ca="1" si="247"/>
        <v>1</v>
      </c>
      <c r="Z978" s="38">
        <f t="shared" ca="1" si="246"/>
        <v>14</v>
      </c>
      <c r="AA978" s="38"/>
      <c r="AB978" s="36" t="str">
        <f t="shared" ca="1" si="259"/>
        <v>Rutas_Habituales_Central</v>
      </c>
      <c r="AC978" t="str">
        <f ca="1">SUBSTITUTE(OFFSET('Todas paradas'!K$1,R978+W978-1,0),"/","_")</f>
        <v>Ruta 13_16</v>
      </c>
      <c r="AD978" t="str">
        <f ca="1">IF(X978,OFFSET('Todas paradas'!L$1,R978+W978-1,0),OFFSET('Todas paradas'!Q$1,R978+W978-1,0))</f>
        <v>Casetas: (frente urbanización Alameda)</v>
      </c>
      <c r="AE978" s="36" t="str">
        <f ca="1">IF(X978,OFFSET('Todas paradas'!M$1,R978+W978-1,0),"")</f>
        <v/>
      </c>
      <c r="AF978" s="36" t="str">
        <f ca="1">IF(X978,OFFSET('Todas paradas'!N$1,R978+W978-1,0),"")</f>
        <v/>
      </c>
      <c r="AG978" s="36" t="str">
        <f ca="1">IF(X978,OFFSET('Todas paradas'!O$1,R978+W978-1,0),"")</f>
        <v/>
      </c>
      <c r="AH978" s="36" t="str">
        <f ca="1">IF(X978,OFFSET('Todas paradas'!P$1,R978+W978-1,0),"")</f>
        <v/>
      </c>
    </row>
    <row r="979" spans="11:34" x14ac:dyDescent="0.25">
      <c r="K979" s="36">
        <f t="shared" si="248"/>
        <v>977</v>
      </c>
      <c r="L979" s="36">
        <f t="shared" ca="1" si="255"/>
        <v>931</v>
      </c>
      <c r="M979" s="38">
        <f t="shared" ca="1" si="249"/>
        <v>15</v>
      </c>
      <c r="N979" s="38">
        <f t="shared" ca="1" si="250"/>
        <v>47</v>
      </c>
      <c r="O979" s="36">
        <f t="shared" ca="1" si="251"/>
        <v>0</v>
      </c>
      <c r="P979" s="36">
        <f t="shared" ca="1" si="252"/>
        <v>14</v>
      </c>
      <c r="Q979" s="36">
        <f t="shared" ca="1" si="253"/>
        <v>16</v>
      </c>
      <c r="R979" s="36">
        <f t="shared" ca="1" si="256"/>
        <v>112</v>
      </c>
      <c r="S979" s="36">
        <f t="shared" ca="1" si="257"/>
        <v>23</v>
      </c>
      <c r="T979" s="36">
        <f t="shared" ca="1" si="258"/>
        <v>12</v>
      </c>
      <c r="U979" s="36">
        <f t="shared" ca="1" si="254"/>
        <v>7</v>
      </c>
      <c r="V979" s="39"/>
      <c r="W979" s="38">
        <f t="shared" ca="1" si="244"/>
        <v>3</v>
      </c>
      <c r="X979" s="38">
        <f t="shared" ca="1" si="245"/>
        <v>0</v>
      </c>
      <c r="Y979" s="38">
        <f t="shared" ca="1" si="247"/>
        <v>1</v>
      </c>
      <c r="Z979" s="38">
        <f t="shared" ca="1" si="246"/>
        <v>15</v>
      </c>
      <c r="AA979" s="38"/>
      <c r="AB979" s="36" t="str">
        <f t="shared" ca="1" si="259"/>
        <v>Rutas_Habituales_Central</v>
      </c>
      <c r="AC979" t="str">
        <f ca="1">SUBSTITUTE(OFFSET('Todas paradas'!K$1,R979+W979-1,0),"/","_")</f>
        <v>Ruta 13_16</v>
      </c>
      <c r="AD979" t="str">
        <f ca="1">IF(X979,OFFSET('Todas paradas'!L$1,R979+W979-1,0),OFFSET('Todas paradas'!Q$1,R979+W979-1,0))</f>
        <v>Casetas (frente nº 52)</v>
      </c>
      <c r="AE979" s="36" t="str">
        <f ca="1">IF(X979,OFFSET('Todas paradas'!M$1,R979+W979-1,0),"")</f>
        <v/>
      </c>
      <c r="AF979" s="36" t="str">
        <f ca="1">IF(X979,OFFSET('Todas paradas'!N$1,R979+W979-1,0),"")</f>
        <v/>
      </c>
      <c r="AG979" s="36" t="str">
        <f ca="1">IF(X979,OFFSET('Todas paradas'!O$1,R979+W979-1,0),"")</f>
        <v/>
      </c>
      <c r="AH979" s="36" t="str">
        <f ca="1">IF(X979,OFFSET('Todas paradas'!P$1,R979+W979-1,0),"")</f>
        <v/>
      </c>
    </row>
    <row r="980" spans="11:34" x14ac:dyDescent="0.25">
      <c r="K980" s="36">
        <f t="shared" si="248"/>
        <v>978</v>
      </c>
      <c r="L980" s="36">
        <f t="shared" ca="1" si="255"/>
        <v>932</v>
      </c>
      <c r="M980" s="38">
        <f t="shared" ca="1" si="249"/>
        <v>16</v>
      </c>
      <c r="N980" s="38">
        <f t="shared" ca="1" si="250"/>
        <v>47</v>
      </c>
      <c r="O980" s="36">
        <f t="shared" ca="1" si="251"/>
        <v>0</v>
      </c>
      <c r="P980" s="36">
        <f t="shared" ca="1" si="252"/>
        <v>14</v>
      </c>
      <c r="Q980" s="36">
        <f t="shared" ca="1" si="253"/>
        <v>16</v>
      </c>
      <c r="R980" s="36">
        <f t="shared" ca="1" si="256"/>
        <v>112</v>
      </c>
      <c r="S980" s="36">
        <f t="shared" ca="1" si="257"/>
        <v>23</v>
      </c>
      <c r="T980" s="36">
        <f t="shared" ca="1" si="258"/>
        <v>12</v>
      </c>
      <c r="U980" s="36">
        <f t="shared" ca="1" si="254"/>
        <v>7</v>
      </c>
      <c r="V980" s="39"/>
      <c r="W980" s="38">
        <f t="shared" ca="1" si="244"/>
        <v>4</v>
      </c>
      <c r="X980" s="38">
        <f t="shared" ca="1" si="245"/>
        <v>0</v>
      </c>
      <c r="Y980" s="38">
        <f t="shared" ca="1" si="247"/>
        <v>1</v>
      </c>
      <c r="Z980" s="38">
        <f t="shared" ca="1" si="246"/>
        <v>16</v>
      </c>
      <c r="AA980" s="38"/>
      <c r="AB980" s="36" t="str">
        <f t="shared" ca="1" si="259"/>
        <v>Rutas_Habituales_Central</v>
      </c>
      <c r="AC980" t="str">
        <f ca="1">SUBSTITUTE(OFFSET('Todas paradas'!K$1,R980+W980-1,0),"/","_")</f>
        <v>Ruta 13_16</v>
      </c>
      <c r="AD980" t="str">
        <f ca="1">IF(X980,OFFSET('Todas paradas'!L$1,R980+W980-1,0),OFFSET('Todas paradas'!Q$1,R980+W980-1,0))</f>
        <v>Casetas (frente C/ Canteras)</v>
      </c>
      <c r="AE980" s="36" t="str">
        <f ca="1">IF(X980,OFFSET('Todas paradas'!M$1,R980+W980-1,0),"")</f>
        <v/>
      </c>
      <c r="AF980" s="36" t="str">
        <f ca="1">IF(X980,OFFSET('Todas paradas'!N$1,R980+W980-1,0),"")</f>
        <v/>
      </c>
      <c r="AG980" s="36" t="str">
        <f ca="1">IF(X980,OFFSET('Todas paradas'!O$1,R980+W980-1,0),"")</f>
        <v/>
      </c>
      <c r="AH980" s="36" t="str">
        <f ca="1">IF(X980,OFFSET('Todas paradas'!P$1,R980+W980-1,0),"")</f>
        <v/>
      </c>
    </row>
    <row r="981" spans="11:34" x14ac:dyDescent="0.25">
      <c r="K981" s="36">
        <f t="shared" si="248"/>
        <v>979</v>
      </c>
      <c r="L981" s="36">
        <f t="shared" ca="1" si="255"/>
        <v>933</v>
      </c>
      <c r="M981" s="38">
        <f t="shared" ca="1" si="249"/>
        <v>17</v>
      </c>
      <c r="N981" s="38">
        <f t="shared" ca="1" si="250"/>
        <v>47</v>
      </c>
      <c r="O981" s="36">
        <f t="shared" ca="1" si="251"/>
        <v>0</v>
      </c>
      <c r="P981" s="36">
        <f t="shared" ca="1" si="252"/>
        <v>14</v>
      </c>
      <c r="Q981" s="36">
        <f t="shared" ca="1" si="253"/>
        <v>16</v>
      </c>
      <c r="R981" s="36">
        <f t="shared" ca="1" si="256"/>
        <v>112</v>
      </c>
      <c r="S981" s="36">
        <f t="shared" ca="1" si="257"/>
        <v>23</v>
      </c>
      <c r="T981" s="36">
        <f t="shared" ca="1" si="258"/>
        <v>12</v>
      </c>
      <c r="U981" s="36">
        <f t="shared" ca="1" si="254"/>
        <v>7</v>
      </c>
      <c r="V981" s="39"/>
      <c r="W981" s="38">
        <f t="shared" ca="1" si="244"/>
        <v>5</v>
      </c>
      <c r="X981" s="38">
        <f t="shared" ca="1" si="245"/>
        <v>0</v>
      </c>
      <c r="Y981" s="38">
        <f t="shared" ca="1" si="247"/>
        <v>1</v>
      </c>
      <c r="Z981" s="38">
        <f t="shared" ca="1" si="246"/>
        <v>17</v>
      </c>
      <c r="AA981" s="38"/>
      <c r="AB981" s="36" t="str">
        <f t="shared" ca="1" si="259"/>
        <v>Rutas_Habituales_Central</v>
      </c>
      <c r="AC981" t="str">
        <f ca="1">SUBSTITUTE(OFFSET('Todas paradas'!K$1,R981+W981-1,0),"/","_")</f>
        <v>Ruta 13_16</v>
      </c>
      <c r="AD981" t="str">
        <f ca="1">IF(X981,OFFSET('Todas paradas'!L$1,R981+W981-1,0),OFFSET('Todas paradas'!Q$1,R981+W981-1,0))</f>
        <v>Ctra. Logroño (Casetas: frente Chocolates Lacasa - Pd. Bus)</v>
      </c>
      <c r="AE981" s="36" t="str">
        <f ca="1">IF(X981,OFFSET('Todas paradas'!M$1,R981+W981-1,0),"")</f>
        <v/>
      </c>
      <c r="AF981" s="36" t="str">
        <f ca="1">IF(X981,OFFSET('Todas paradas'!N$1,R981+W981-1,0),"")</f>
        <v/>
      </c>
      <c r="AG981" s="36" t="str">
        <f ca="1">IF(X981,OFFSET('Todas paradas'!O$1,R981+W981-1,0),"")</f>
        <v/>
      </c>
      <c r="AH981" s="36" t="str">
        <f ca="1">IF(X981,OFFSET('Todas paradas'!P$1,R981+W981-1,0),"")</f>
        <v/>
      </c>
    </row>
    <row r="982" spans="11:34" x14ac:dyDescent="0.25">
      <c r="K982" s="36">
        <f t="shared" si="248"/>
        <v>980</v>
      </c>
      <c r="L982" s="36">
        <f t="shared" ca="1" si="255"/>
        <v>934</v>
      </c>
      <c r="M982" s="38">
        <f t="shared" ca="1" si="249"/>
        <v>18</v>
      </c>
      <c r="N982" s="38">
        <f t="shared" ca="1" si="250"/>
        <v>47</v>
      </c>
      <c r="O982" s="36">
        <f t="shared" ca="1" si="251"/>
        <v>0</v>
      </c>
      <c r="P982" s="36">
        <f t="shared" ca="1" si="252"/>
        <v>14</v>
      </c>
      <c r="Q982" s="36">
        <f t="shared" ca="1" si="253"/>
        <v>16</v>
      </c>
      <c r="R982" s="36">
        <f t="shared" ca="1" si="256"/>
        <v>112</v>
      </c>
      <c r="S982" s="36">
        <f t="shared" ca="1" si="257"/>
        <v>23</v>
      </c>
      <c r="T982" s="36">
        <f t="shared" ca="1" si="258"/>
        <v>12</v>
      </c>
      <c r="U982" s="36">
        <f t="shared" ca="1" si="254"/>
        <v>7</v>
      </c>
      <c r="V982" s="39"/>
      <c r="W982" s="38">
        <f t="shared" ca="1" si="244"/>
        <v>6</v>
      </c>
      <c r="X982" s="38">
        <f t="shared" ca="1" si="245"/>
        <v>0</v>
      </c>
      <c r="Y982" s="38">
        <f t="shared" ca="1" si="247"/>
        <v>1</v>
      </c>
      <c r="Z982" s="38">
        <f t="shared" ca="1" si="246"/>
        <v>18</v>
      </c>
      <c r="AA982" s="38"/>
      <c r="AB982" s="36" t="str">
        <f t="shared" ca="1" si="259"/>
        <v>Rutas_Habituales_Central</v>
      </c>
      <c r="AC982" t="str">
        <f ca="1">SUBSTITUTE(OFFSET('Todas paradas'!K$1,R982+W982-1,0),"/","_")</f>
        <v>Ruta 13_16</v>
      </c>
      <c r="AD982" t="str">
        <f ca="1">IF(X982,OFFSET('Todas paradas'!L$1,R982+W982-1,0),OFFSET('Todas paradas'!Q$1,R982+W982-1,0))</f>
        <v>Camino del Pilón, nº 135 Pd. Bus)</v>
      </c>
      <c r="AE982" s="36" t="str">
        <f ca="1">IF(X982,OFFSET('Todas paradas'!M$1,R982+W982-1,0),"")</f>
        <v/>
      </c>
      <c r="AF982" s="36" t="str">
        <f ca="1">IF(X982,OFFSET('Todas paradas'!N$1,R982+W982-1,0),"")</f>
        <v/>
      </c>
      <c r="AG982" s="36" t="str">
        <f ca="1">IF(X982,OFFSET('Todas paradas'!O$1,R982+W982-1,0),"")</f>
        <v/>
      </c>
      <c r="AH982" s="36" t="str">
        <f ca="1">IF(X982,OFFSET('Todas paradas'!P$1,R982+W982-1,0),"")</f>
        <v/>
      </c>
    </row>
    <row r="983" spans="11:34" x14ac:dyDescent="0.25">
      <c r="K983" s="36">
        <f t="shared" si="248"/>
        <v>981</v>
      </c>
      <c r="L983" s="36">
        <f t="shared" ca="1" si="255"/>
        <v>935</v>
      </c>
      <c r="M983" s="38">
        <f t="shared" ca="1" si="249"/>
        <v>19</v>
      </c>
      <c r="N983" s="38">
        <f t="shared" ca="1" si="250"/>
        <v>47</v>
      </c>
      <c r="O983" s="36">
        <f t="shared" ca="1" si="251"/>
        <v>0</v>
      </c>
      <c r="P983" s="36">
        <f t="shared" ca="1" si="252"/>
        <v>14</v>
      </c>
      <c r="Q983" s="36">
        <f t="shared" ca="1" si="253"/>
        <v>16</v>
      </c>
      <c r="R983" s="36">
        <f t="shared" ca="1" si="256"/>
        <v>112</v>
      </c>
      <c r="S983" s="36">
        <f t="shared" ca="1" si="257"/>
        <v>23</v>
      </c>
      <c r="T983" s="36">
        <f t="shared" ca="1" si="258"/>
        <v>12</v>
      </c>
      <c r="U983" s="36">
        <f t="shared" ca="1" si="254"/>
        <v>7</v>
      </c>
      <c r="V983" s="39"/>
      <c r="W983" s="38">
        <f t="shared" ca="1" si="244"/>
        <v>7</v>
      </c>
      <c r="X983" s="38">
        <f t="shared" ca="1" si="245"/>
        <v>0</v>
      </c>
      <c r="Y983" s="38">
        <f t="shared" ca="1" si="247"/>
        <v>1</v>
      </c>
      <c r="Z983" s="38">
        <f t="shared" ca="1" si="246"/>
        <v>19</v>
      </c>
      <c r="AA983" s="38"/>
      <c r="AB983" s="36" t="str">
        <f t="shared" ca="1" si="259"/>
        <v>Rutas_Habituales_Central</v>
      </c>
      <c r="AC983" t="str">
        <f ca="1">SUBSTITUTE(OFFSET('Todas paradas'!K$1,R983+W983-1,0),"/","_")</f>
        <v>Ruta 13_16</v>
      </c>
      <c r="AD983" t="str">
        <f ca="1">IF(X983,OFFSET('Todas paradas'!L$1,R983+W983-1,0),OFFSET('Todas paradas'!Q$1,R983+W983-1,0))</f>
        <v>Lagos de Coronas ( nº 14 - Pd. Bus)</v>
      </c>
      <c r="AE983" s="36" t="str">
        <f ca="1">IF(X983,OFFSET('Todas paradas'!M$1,R983+W983-1,0),"")</f>
        <v/>
      </c>
      <c r="AF983" s="36" t="str">
        <f ca="1">IF(X983,OFFSET('Todas paradas'!N$1,R983+W983-1,0),"")</f>
        <v/>
      </c>
      <c r="AG983" s="36" t="str">
        <f ca="1">IF(X983,OFFSET('Todas paradas'!O$1,R983+W983-1,0),"")</f>
        <v/>
      </c>
      <c r="AH983" s="36" t="str">
        <f ca="1">IF(X983,OFFSET('Todas paradas'!P$1,R983+W983-1,0),"")</f>
        <v/>
      </c>
    </row>
    <row r="984" spans="11:34" x14ac:dyDescent="0.25">
      <c r="K984" s="36">
        <f t="shared" si="248"/>
        <v>982</v>
      </c>
      <c r="L984" s="36">
        <f t="shared" ca="1" si="255"/>
        <v>936</v>
      </c>
      <c r="M984" s="38">
        <f t="shared" ca="1" si="249"/>
        <v>20</v>
      </c>
      <c r="N984" s="38">
        <f t="shared" ca="1" si="250"/>
        <v>47</v>
      </c>
      <c r="O984" s="36">
        <f t="shared" ca="1" si="251"/>
        <v>0</v>
      </c>
      <c r="P984" s="36">
        <f t="shared" ca="1" si="252"/>
        <v>14</v>
      </c>
      <c r="Q984" s="36">
        <f t="shared" ca="1" si="253"/>
        <v>16</v>
      </c>
      <c r="R984" s="36">
        <f t="shared" ca="1" si="256"/>
        <v>112</v>
      </c>
      <c r="S984" s="36">
        <f t="shared" ca="1" si="257"/>
        <v>23</v>
      </c>
      <c r="T984" s="36">
        <f t="shared" ca="1" si="258"/>
        <v>12</v>
      </c>
      <c r="U984" s="36">
        <f t="shared" ca="1" si="254"/>
        <v>7</v>
      </c>
      <c r="V984" s="39"/>
      <c r="W984" s="38">
        <f t="shared" ca="1" si="244"/>
        <v>8</v>
      </c>
      <c r="X984" s="38">
        <f t="shared" ca="1" si="245"/>
        <v>0</v>
      </c>
      <c r="Y984" s="38">
        <f t="shared" ca="1" si="247"/>
        <v>1</v>
      </c>
      <c r="Z984" s="38">
        <f t="shared" ca="1" si="246"/>
        <v>20</v>
      </c>
      <c r="AA984" s="38"/>
      <c r="AB984" s="36" t="str">
        <f t="shared" ca="1" si="259"/>
        <v>Rutas_Habituales_Central</v>
      </c>
      <c r="AC984" t="str">
        <f ca="1">SUBSTITUTE(OFFSET('Todas paradas'!K$1,R984+W984-1,0),"/","_")</f>
        <v>Ruta 13_16</v>
      </c>
      <c r="AD984" t="str">
        <f ca="1">IF(X984,OFFSET('Todas paradas'!L$1,R984+W984-1,0),OFFSET('Todas paradas'!Q$1,R984+W984-1,0))</f>
        <v>Lagos de Coronas (frente nº 39 - Pd. Bus)</v>
      </c>
      <c r="AE984" s="36" t="str">
        <f ca="1">IF(X984,OFFSET('Todas paradas'!M$1,R984+W984-1,0),"")</f>
        <v/>
      </c>
      <c r="AF984" s="36" t="str">
        <f ca="1">IF(X984,OFFSET('Todas paradas'!N$1,R984+W984-1,0),"")</f>
        <v/>
      </c>
      <c r="AG984" s="36" t="str">
        <f ca="1">IF(X984,OFFSET('Todas paradas'!O$1,R984+W984-1,0),"")</f>
        <v/>
      </c>
      <c r="AH984" s="36" t="str">
        <f ca="1">IF(X984,OFFSET('Todas paradas'!P$1,R984+W984-1,0),"")</f>
        <v/>
      </c>
    </row>
    <row r="985" spans="11:34" x14ac:dyDescent="0.25">
      <c r="K985" s="36">
        <f t="shared" si="248"/>
        <v>983</v>
      </c>
      <c r="L985" s="36">
        <f t="shared" ca="1" si="255"/>
        <v>937</v>
      </c>
      <c r="M985" s="38">
        <f t="shared" ca="1" si="249"/>
        <v>21</v>
      </c>
      <c r="N985" s="38">
        <f t="shared" ca="1" si="250"/>
        <v>47</v>
      </c>
      <c r="O985" s="36">
        <f t="shared" ca="1" si="251"/>
        <v>0</v>
      </c>
      <c r="P985" s="36">
        <f t="shared" ca="1" si="252"/>
        <v>14</v>
      </c>
      <c r="Q985" s="36">
        <f t="shared" ca="1" si="253"/>
        <v>16</v>
      </c>
      <c r="R985" s="36">
        <f t="shared" ca="1" si="256"/>
        <v>112</v>
      </c>
      <c r="S985" s="36">
        <f t="shared" ca="1" si="257"/>
        <v>23</v>
      </c>
      <c r="T985" s="36">
        <f t="shared" ca="1" si="258"/>
        <v>12</v>
      </c>
      <c r="U985" s="36">
        <f t="shared" ca="1" si="254"/>
        <v>7</v>
      </c>
      <c r="V985" s="39"/>
      <c r="W985" s="38">
        <f t="shared" ca="1" si="244"/>
        <v>9</v>
      </c>
      <c r="X985" s="38">
        <f t="shared" ca="1" si="245"/>
        <v>0</v>
      </c>
      <c r="Y985" s="38">
        <f t="shared" ca="1" si="247"/>
        <v>1</v>
      </c>
      <c r="Z985" s="38">
        <f t="shared" ca="1" si="246"/>
        <v>21</v>
      </c>
      <c r="AA985" s="38"/>
      <c r="AB985" s="36" t="str">
        <f t="shared" ca="1" si="259"/>
        <v>Rutas_Habituales_Central</v>
      </c>
      <c r="AC985" t="str">
        <f ca="1">SUBSTITUTE(OFFSET('Todas paradas'!K$1,R985+W985-1,0),"/","_")</f>
        <v>Ruta 13_16</v>
      </c>
      <c r="AD985" t="str">
        <f ca="1">IF(X985,OFFSET('Todas paradas'!L$1,R985+W985-1,0),OFFSET('Todas paradas'!Q$1,R985+W985-1,0))</f>
        <v>C/ Alberto Magno, nº 21 (esq. Centro Civico)</v>
      </c>
      <c r="AE985" s="36" t="str">
        <f ca="1">IF(X985,OFFSET('Todas paradas'!M$1,R985+W985-1,0),"")</f>
        <v/>
      </c>
      <c r="AF985" s="36" t="str">
        <f ca="1">IF(X985,OFFSET('Todas paradas'!N$1,R985+W985-1,0),"")</f>
        <v/>
      </c>
      <c r="AG985" s="36" t="str">
        <f ca="1">IF(X985,OFFSET('Todas paradas'!O$1,R985+W985-1,0),"")</f>
        <v/>
      </c>
      <c r="AH985" s="36" t="str">
        <f ca="1">IF(X985,OFFSET('Todas paradas'!P$1,R985+W985-1,0),"")</f>
        <v/>
      </c>
    </row>
    <row r="986" spans="11:34" x14ac:dyDescent="0.25">
      <c r="K986" s="36">
        <f t="shared" si="248"/>
        <v>984</v>
      </c>
      <c r="L986" s="36">
        <f t="shared" ca="1" si="255"/>
        <v>938</v>
      </c>
      <c r="M986" s="38">
        <f t="shared" ca="1" si="249"/>
        <v>22</v>
      </c>
      <c r="N986" s="38">
        <f t="shared" ca="1" si="250"/>
        <v>47</v>
      </c>
      <c r="O986" s="36">
        <f t="shared" ca="1" si="251"/>
        <v>0</v>
      </c>
      <c r="P986" s="36">
        <f t="shared" ca="1" si="252"/>
        <v>14</v>
      </c>
      <c r="Q986" s="36">
        <f t="shared" ca="1" si="253"/>
        <v>16</v>
      </c>
      <c r="R986" s="36">
        <f t="shared" ca="1" si="256"/>
        <v>112</v>
      </c>
      <c r="S986" s="36">
        <f t="shared" ca="1" si="257"/>
        <v>23</v>
      </c>
      <c r="T986" s="36">
        <f t="shared" ca="1" si="258"/>
        <v>12</v>
      </c>
      <c r="U986" s="36">
        <f t="shared" ca="1" si="254"/>
        <v>7</v>
      </c>
      <c r="V986" s="39"/>
      <c r="W986" s="38">
        <f t="shared" ca="1" si="244"/>
        <v>10</v>
      </c>
      <c r="X986" s="38">
        <f t="shared" ca="1" si="245"/>
        <v>0</v>
      </c>
      <c r="Y986" s="38">
        <f t="shared" ca="1" si="247"/>
        <v>1</v>
      </c>
      <c r="Z986" s="38">
        <f t="shared" ca="1" si="246"/>
        <v>22</v>
      </c>
      <c r="AA986" s="38"/>
      <c r="AB986" s="36" t="str">
        <f t="shared" ca="1" si="259"/>
        <v>Rutas_Habituales_Central</v>
      </c>
      <c r="AC986" t="str">
        <f ca="1">SUBSTITUTE(OFFSET('Todas paradas'!K$1,R986+W986-1,0),"/","_")</f>
        <v>Ruta 13_16</v>
      </c>
      <c r="AD986" t="str">
        <f ca="1">IF(X986,OFFSET('Todas paradas'!L$1,R986+W986-1,0),OFFSET('Todas paradas'!Q$1,R986+W986-1,0))</f>
        <v>Avda. Fca. Millán Serrano, 31-35 (frente C/ M.A. Blanco)</v>
      </c>
      <c r="AE986" s="36" t="str">
        <f ca="1">IF(X986,OFFSET('Todas paradas'!M$1,R986+W986-1,0),"")</f>
        <v/>
      </c>
      <c r="AF986" s="36" t="str">
        <f ca="1">IF(X986,OFFSET('Todas paradas'!N$1,R986+W986-1,0),"")</f>
        <v/>
      </c>
      <c r="AG986" s="36" t="str">
        <f ca="1">IF(X986,OFFSET('Todas paradas'!O$1,R986+W986-1,0),"")</f>
        <v/>
      </c>
      <c r="AH986" s="36" t="str">
        <f ca="1">IF(X986,OFFSET('Todas paradas'!P$1,R986+W986-1,0),"")</f>
        <v/>
      </c>
    </row>
    <row r="987" spans="11:34" x14ac:dyDescent="0.25">
      <c r="K987" s="36">
        <f t="shared" si="248"/>
        <v>985</v>
      </c>
      <c r="L987" s="36">
        <f t="shared" ca="1" si="255"/>
        <v>939</v>
      </c>
      <c r="M987" s="38">
        <f t="shared" ca="1" si="249"/>
        <v>23</v>
      </c>
      <c r="N987" s="38">
        <f t="shared" ca="1" si="250"/>
        <v>47</v>
      </c>
      <c r="O987" s="36">
        <f t="shared" ca="1" si="251"/>
        <v>1</v>
      </c>
      <c r="P987" s="36">
        <f t="shared" ca="1" si="252"/>
        <v>14</v>
      </c>
      <c r="Q987" s="36">
        <f t="shared" ca="1" si="253"/>
        <v>16</v>
      </c>
      <c r="R987" s="36">
        <f t="shared" ca="1" si="256"/>
        <v>112</v>
      </c>
      <c r="S987" s="36">
        <f t="shared" ca="1" si="257"/>
        <v>23</v>
      </c>
      <c r="T987" s="36">
        <f t="shared" ca="1" si="258"/>
        <v>12</v>
      </c>
      <c r="U987" s="36">
        <f t="shared" ca="1" si="254"/>
        <v>7</v>
      </c>
      <c r="V987" s="39"/>
      <c r="W987" s="38">
        <f t="shared" ca="1" si="244"/>
        <v>11</v>
      </c>
      <c r="X987" s="38">
        <f t="shared" ca="1" si="245"/>
        <v>0</v>
      </c>
      <c r="Y987" s="38">
        <f t="shared" ca="1" si="247"/>
        <v>1</v>
      </c>
      <c r="Z987" s="38">
        <f t="shared" ca="1" si="246"/>
        <v>23</v>
      </c>
      <c r="AA987" s="38"/>
      <c r="AB987" s="36" t="str">
        <f t="shared" ca="1" si="259"/>
        <v>Rutas_Habituales_Central</v>
      </c>
      <c r="AC987" t="str">
        <f ca="1">SUBSTITUTE(OFFSET('Todas paradas'!K$1,R987+W987-1,0),"/","_")</f>
        <v>Ruta 13_16</v>
      </c>
      <c r="AD987" t="str">
        <f ca="1">IF(X987,OFFSET('Todas paradas'!L$1,R987+W987-1,0),OFFSET('Todas paradas'!Q$1,R987+W987-1,0))</f>
        <v>C/ Orión, nº 8 (Pd. Bus)</v>
      </c>
      <c r="AE987" s="36" t="str">
        <f ca="1">IF(X987,OFFSET('Todas paradas'!M$1,R987+W987-1,0),"")</f>
        <v/>
      </c>
      <c r="AF987" s="36" t="str">
        <f ca="1">IF(X987,OFFSET('Todas paradas'!N$1,R987+W987-1,0),"")</f>
        <v/>
      </c>
      <c r="AG987" s="36" t="str">
        <f ca="1">IF(X987,OFFSET('Todas paradas'!O$1,R987+W987-1,0),"")</f>
        <v/>
      </c>
      <c r="AH987" s="36" t="str">
        <f ca="1">IF(X987,OFFSET('Todas paradas'!P$1,R987+W987-1,0),"")</f>
        <v/>
      </c>
    </row>
    <row r="988" spans="11:34" x14ac:dyDescent="0.25">
      <c r="K988" s="36">
        <f t="shared" ref="K988:K1045" si="260">K987+1</f>
        <v>986</v>
      </c>
      <c r="L988" s="36">
        <f t="shared" ca="1" si="255"/>
        <v>939</v>
      </c>
      <c r="M988" s="38">
        <f t="shared" ref="M988:M1011" ca="1" si="261">IF(O987,1,M987+1)</f>
        <v>1</v>
      </c>
      <c r="N988" s="38">
        <f t="shared" ref="N988:N1011" ca="1" si="262">IF(M987=S987,N987+1,N987)</f>
        <v>48</v>
      </c>
      <c r="O988" s="36">
        <f t="shared" ref="O988:O1011" ca="1" si="263">IF(Z988=S988,1,0)</f>
        <v>0</v>
      </c>
      <c r="P988" s="36">
        <f t="shared" ref="P988:P1011" ca="1" si="264">OFFSET($B$2,1+N988,0)</f>
        <v>15</v>
      </c>
      <c r="Q988" s="36">
        <f t="shared" ref="Q988:Q1011" ca="1" si="265">OFFSET($C$2,1+N988,0)</f>
        <v>16</v>
      </c>
      <c r="R988" s="36">
        <f t="shared" ca="1" si="256"/>
        <v>124</v>
      </c>
      <c r="S988" s="36">
        <f t="shared" ca="1" si="257"/>
        <v>15</v>
      </c>
      <c r="T988" s="36">
        <f t="shared" ca="1" si="258"/>
        <v>8</v>
      </c>
      <c r="U988" s="36">
        <f t="shared" ref="U988:U1011" ca="1" si="266">OFFSET($H$2,1+N988,0)</f>
        <v>6</v>
      </c>
      <c r="V988" s="39"/>
      <c r="W988" s="38">
        <f t="shared" ref="W988:W1011" ca="1" si="267">IF(N988&lt;&gt;N987,0,IF(X988,W987+1,IF(AND(Y988,NOT(Y987)),1,IF(Y988,W987+1))))</f>
        <v>0</v>
      </c>
      <c r="X988" s="38">
        <f t="shared" ref="X988:X1011" ca="1" si="268">IF(Z988&lt;=T988,1,0)</f>
        <v>1</v>
      </c>
      <c r="Y988" s="38">
        <f t="shared" ref="Y988:Y1011" ca="1" si="269">IF(NOT(X988),1,0)</f>
        <v>0</v>
      </c>
      <c r="Z988" s="38">
        <f t="shared" ref="Z988:Z1011" ca="1" si="270">IF(O987,1,Z987+1)</f>
        <v>1</v>
      </c>
      <c r="AA988" s="38"/>
      <c r="AB988" s="36" t="str">
        <f t="shared" ca="1" si="259"/>
        <v>Rutas_Habituales_Central</v>
      </c>
      <c r="AC988" t="str">
        <f ca="1">SUBSTITUTE(OFFSET('Todas paradas'!K$1,R988+W988-1,0),"/","_")</f>
        <v>Ruta 14_16</v>
      </c>
      <c r="AD988" t="str">
        <f ca="1">IF(X988,OFFSET('Todas paradas'!L$1,R988+W988-1,0),OFFSET('Todas paradas'!Q$1,R988+W988-1,0))</f>
        <v>Ruta 14/16</v>
      </c>
      <c r="AE988" s="36" t="str">
        <f ca="1">IF(X988,OFFSET('Todas paradas'!M$1,R988+W988-1,0),"")</f>
        <v/>
      </c>
      <c r="AF988" s="36">
        <f ca="1">IF(X988,OFFSET('Todas paradas'!N$1,R988+W988-1,0),"")</f>
        <v>0</v>
      </c>
      <c r="AG988" s="36">
        <f ca="1">IF(X988,OFFSET('Todas paradas'!O$1,R988+W988-1,0),"")</f>
        <v>0</v>
      </c>
      <c r="AH988" s="36">
        <f ca="1">IF(X988,OFFSET('Todas paradas'!P$1,R988+W988-1,0),"")</f>
        <v>0</v>
      </c>
    </row>
    <row r="989" spans="11:34" x14ac:dyDescent="0.25">
      <c r="K989" s="36">
        <f t="shared" si="260"/>
        <v>987</v>
      </c>
      <c r="L989" s="36">
        <f t="shared" ca="1" si="255"/>
        <v>940</v>
      </c>
      <c r="M989" s="38">
        <f t="shared" ca="1" si="261"/>
        <v>2</v>
      </c>
      <c r="N989" s="38">
        <f t="shared" ca="1" si="262"/>
        <v>48</v>
      </c>
      <c r="O989" s="36">
        <f t="shared" ca="1" si="263"/>
        <v>0</v>
      </c>
      <c r="P989" s="36">
        <f t="shared" ca="1" si="264"/>
        <v>15</v>
      </c>
      <c r="Q989" s="36">
        <f t="shared" ca="1" si="265"/>
        <v>16</v>
      </c>
      <c r="R989" s="36">
        <f t="shared" ca="1" si="256"/>
        <v>124</v>
      </c>
      <c r="S989" s="36">
        <f t="shared" ca="1" si="257"/>
        <v>15</v>
      </c>
      <c r="T989" s="36">
        <f t="shared" ca="1" si="258"/>
        <v>8</v>
      </c>
      <c r="U989" s="36">
        <f t="shared" ca="1" si="266"/>
        <v>6</v>
      </c>
      <c r="V989" s="39"/>
      <c r="W989" s="38">
        <f t="shared" ca="1" si="267"/>
        <v>1</v>
      </c>
      <c r="X989" s="38">
        <f t="shared" ca="1" si="268"/>
        <v>1</v>
      </c>
      <c r="Y989" s="38">
        <f t="shared" ca="1" si="269"/>
        <v>0</v>
      </c>
      <c r="Z989" s="38">
        <f t="shared" ca="1" si="270"/>
        <v>2</v>
      </c>
      <c r="AA989" s="38"/>
      <c r="AB989" s="36" t="str">
        <f t="shared" ca="1" si="259"/>
        <v>Rutas_Habituales_Central</v>
      </c>
      <c r="AC989" t="str">
        <f ca="1">SUBSTITUTE(OFFSET('Todas paradas'!K$1,R989+W989-1,0),"/","_")</f>
        <v>Ruta 14_16</v>
      </c>
      <c r="AD989" t="str">
        <f ca="1">IF(X989,OFFSET('Todas paradas'!L$1,R989+W989-1,0),OFFSET('Todas paradas'!Q$1,R989+W989-1,0))</f>
        <v>Cesáreo Alierta, nº 22 (Pd. Bus)</v>
      </c>
      <c r="AE989" s="36" t="str">
        <f ca="1">IF(X989,OFFSET('Todas paradas'!M$1,R989+W989-1,0),"")</f>
        <v>06:55</v>
      </c>
      <c r="AF989" s="36">
        <f ca="1">IF(X989,OFFSET('Todas paradas'!N$1,R989+W989-1,0),"")</f>
        <v>0</v>
      </c>
      <c r="AG989" s="36">
        <f ca="1">IF(X989,OFFSET('Todas paradas'!O$1,R989+W989-1,0),"")</f>
        <v>0</v>
      </c>
      <c r="AH989" s="36">
        <f ca="1">IF(X989,OFFSET('Todas paradas'!P$1,R989+W989-1,0),"")</f>
        <v>0</v>
      </c>
    </row>
    <row r="990" spans="11:34" x14ac:dyDescent="0.25">
      <c r="K990" s="36">
        <f t="shared" si="260"/>
        <v>988</v>
      </c>
      <c r="L990" s="36">
        <f t="shared" ca="1" si="255"/>
        <v>941</v>
      </c>
      <c r="M990" s="38">
        <f t="shared" ca="1" si="261"/>
        <v>3</v>
      </c>
      <c r="N990" s="38">
        <f t="shared" ca="1" si="262"/>
        <v>48</v>
      </c>
      <c r="O990" s="36">
        <f t="shared" ca="1" si="263"/>
        <v>0</v>
      </c>
      <c r="P990" s="36">
        <f t="shared" ca="1" si="264"/>
        <v>15</v>
      </c>
      <c r="Q990" s="36">
        <f t="shared" ca="1" si="265"/>
        <v>16</v>
      </c>
      <c r="R990" s="36">
        <f t="shared" ca="1" si="256"/>
        <v>124</v>
      </c>
      <c r="S990" s="36">
        <f t="shared" ca="1" si="257"/>
        <v>15</v>
      </c>
      <c r="T990" s="36">
        <f t="shared" ca="1" si="258"/>
        <v>8</v>
      </c>
      <c r="U990" s="36">
        <f t="shared" ca="1" si="266"/>
        <v>6</v>
      </c>
      <c r="V990" s="39"/>
      <c r="W990" s="38">
        <f t="shared" ca="1" si="267"/>
        <v>2</v>
      </c>
      <c r="X990" s="38">
        <f t="shared" ca="1" si="268"/>
        <v>1</v>
      </c>
      <c r="Y990" s="38">
        <f t="shared" ca="1" si="269"/>
        <v>0</v>
      </c>
      <c r="Z990" s="38">
        <f t="shared" ca="1" si="270"/>
        <v>3</v>
      </c>
      <c r="AA990" s="38"/>
      <c r="AB990" s="36" t="str">
        <f t="shared" ca="1" si="259"/>
        <v>Rutas_Habituales_Central</v>
      </c>
      <c r="AC990" t="str">
        <f ca="1">SUBSTITUTE(OFFSET('Todas paradas'!K$1,R990+W990-1,0),"/","_")</f>
        <v>Ruta 14_16</v>
      </c>
      <c r="AD990" t="str">
        <f ca="1">IF(X990,OFFSET('Todas paradas'!L$1,R990+W990-1,0),OFFSET('Todas paradas'!Q$1,R990+W990-1,0))</f>
        <v>Cº de las Torres (Pza. Dr. A.Schweitzer - Pd. Bus)</v>
      </c>
      <c r="AE990" s="36" t="str">
        <f ca="1">IF(X990,OFFSET('Todas paradas'!M$1,R990+W990-1,0),"")</f>
        <v>06:57</v>
      </c>
      <c r="AF990" s="36">
        <f ca="1">IF(X990,OFFSET('Todas paradas'!N$1,R990+W990-1,0),"")</f>
        <v>0</v>
      </c>
      <c r="AG990" s="36">
        <f ca="1">IF(X990,OFFSET('Todas paradas'!O$1,R990+W990-1,0),"")</f>
        <v>0</v>
      </c>
      <c r="AH990" s="36">
        <f ca="1">IF(X990,OFFSET('Todas paradas'!P$1,R990+W990-1,0),"")</f>
        <v>0</v>
      </c>
    </row>
    <row r="991" spans="11:34" x14ac:dyDescent="0.25">
      <c r="K991" s="36">
        <f t="shared" si="260"/>
        <v>989</v>
      </c>
      <c r="L991" s="36">
        <f t="shared" ca="1" si="255"/>
        <v>942</v>
      </c>
      <c r="M991" s="38">
        <f t="shared" ca="1" si="261"/>
        <v>4</v>
      </c>
      <c r="N991" s="38">
        <f t="shared" ca="1" si="262"/>
        <v>48</v>
      </c>
      <c r="O991" s="36">
        <f t="shared" ca="1" si="263"/>
        <v>0</v>
      </c>
      <c r="P991" s="36">
        <f t="shared" ca="1" si="264"/>
        <v>15</v>
      </c>
      <c r="Q991" s="36">
        <f t="shared" ca="1" si="265"/>
        <v>16</v>
      </c>
      <c r="R991" s="36">
        <f t="shared" ca="1" si="256"/>
        <v>124</v>
      </c>
      <c r="S991" s="36">
        <f t="shared" ca="1" si="257"/>
        <v>15</v>
      </c>
      <c r="T991" s="36">
        <f t="shared" ca="1" si="258"/>
        <v>8</v>
      </c>
      <c r="U991" s="36">
        <f t="shared" ca="1" si="266"/>
        <v>6</v>
      </c>
      <c r="V991" s="39"/>
      <c r="W991" s="38">
        <f t="shared" ca="1" si="267"/>
        <v>3</v>
      </c>
      <c r="X991" s="38">
        <f t="shared" ca="1" si="268"/>
        <v>1</v>
      </c>
      <c r="Y991" s="38">
        <f t="shared" ca="1" si="269"/>
        <v>0</v>
      </c>
      <c r="Z991" s="38">
        <f t="shared" ca="1" si="270"/>
        <v>4</v>
      </c>
      <c r="AA991" s="38"/>
      <c r="AB991" s="36" t="str">
        <f t="shared" ca="1" si="259"/>
        <v>Rutas_Habituales_Central</v>
      </c>
      <c r="AC991" t="str">
        <f ca="1">SUBSTITUTE(OFFSET('Todas paradas'!K$1,R991+W991-1,0),"/","_")</f>
        <v>Ruta 14_16</v>
      </c>
      <c r="AD991" t="str">
        <f ca="1">IF(X991,OFFSET('Todas paradas'!L$1,R991+W991-1,0),OFFSET('Todas paradas'!Q$1,R991+W991-1,0))</f>
        <v>Avenida Goya, nº 66 (Pd. Bus)</v>
      </c>
      <c r="AE991" s="36" t="str">
        <f ca="1">IF(X991,OFFSET('Todas paradas'!M$1,R991+W991-1,0),"")</f>
        <v>06:59</v>
      </c>
      <c r="AF991" s="36">
        <f ca="1">IF(X991,OFFSET('Todas paradas'!N$1,R991+W991-1,0),"")</f>
        <v>0</v>
      </c>
      <c r="AG991" s="36">
        <f ca="1">IF(X991,OFFSET('Todas paradas'!O$1,R991+W991-1,0),"")</f>
        <v>0</v>
      </c>
      <c r="AH991" s="36">
        <f ca="1">IF(X991,OFFSET('Todas paradas'!P$1,R991+W991-1,0),"")</f>
        <v>0</v>
      </c>
    </row>
    <row r="992" spans="11:34" x14ac:dyDescent="0.25">
      <c r="K992" s="36">
        <f t="shared" si="260"/>
        <v>990</v>
      </c>
      <c r="L992" s="36">
        <f t="shared" ca="1" si="255"/>
        <v>943</v>
      </c>
      <c r="M992" s="38">
        <f t="shared" ca="1" si="261"/>
        <v>5</v>
      </c>
      <c r="N992" s="38">
        <f t="shared" ca="1" si="262"/>
        <v>48</v>
      </c>
      <c r="O992" s="36">
        <f t="shared" ca="1" si="263"/>
        <v>0</v>
      </c>
      <c r="P992" s="36">
        <f t="shared" ca="1" si="264"/>
        <v>15</v>
      </c>
      <c r="Q992" s="36">
        <f t="shared" ca="1" si="265"/>
        <v>16</v>
      </c>
      <c r="R992" s="36">
        <f t="shared" ca="1" si="256"/>
        <v>124</v>
      </c>
      <c r="S992" s="36">
        <f t="shared" ca="1" si="257"/>
        <v>15</v>
      </c>
      <c r="T992" s="36">
        <f t="shared" ca="1" si="258"/>
        <v>8</v>
      </c>
      <c r="U992" s="36">
        <f t="shared" ca="1" si="266"/>
        <v>6</v>
      </c>
      <c r="V992" s="39"/>
      <c r="W992" s="38">
        <f t="shared" ca="1" si="267"/>
        <v>4</v>
      </c>
      <c r="X992" s="38">
        <f t="shared" ca="1" si="268"/>
        <v>1</v>
      </c>
      <c r="Y992" s="38">
        <f t="shared" ca="1" si="269"/>
        <v>0</v>
      </c>
      <c r="Z992" s="38">
        <f t="shared" ca="1" si="270"/>
        <v>5</v>
      </c>
      <c r="AA992" s="38"/>
      <c r="AB992" s="36" t="str">
        <f t="shared" ca="1" si="259"/>
        <v>Rutas_Habituales_Central</v>
      </c>
      <c r="AC992" t="str">
        <f ca="1">SUBSTITUTE(OFFSET('Todas paradas'!K$1,R992+W992-1,0),"/","_")</f>
        <v>Ruta 14_16</v>
      </c>
      <c r="AD992" t="str">
        <f ca="1">IF(X992,OFFSET('Todas paradas'!L$1,R992+W992-1,0),OFFSET('Todas paradas'!Q$1,R992+W992-1,0))</f>
        <v>C/ Santander, nº 4</v>
      </c>
      <c r="AE992" s="36" t="str">
        <f ca="1">IF(X992,OFFSET('Todas paradas'!M$1,R992+W992-1,0),"")</f>
        <v>07:01</v>
      </c>
      <c r="AF992" s="36">
        <f ca="1">IF(X992,OFFSET('Todas paradas'!N$1,R992+W992-1,0),"")</f>
        <v>0</v>
      </c>
      <c r="AG992" s="36">
        <f ca="1">IF(X992,OFFSET('Todas paradas'!O$1,R992+W992-1,0),"")</f>
        <v>0</v>
      </c>
      <c r="AH992" s="36">
        <f ca="1">IF(X992,OFFSET('Todas paradas'!P$1,R992+W992-1,0),"")</f>
        <v>0</v>
      </c>
    </row>
    <row r="993" spans="11:34" x14ac:dyDescent="0.25">
      <c r="K993" s="36">
        <f t="shared" si="260"/>
        <v>991</v>
      </c>
      <c r="L993" s="36">
        <f t="shared" ca="1" si="255"/>
        <v>944</v>
      </c>
      <c r="M993" s="38">
        <f t="shared" ca="1" si="261"/>
        <v>6</v>
      </c>
      <c r="N993" s="38">
        <f t="shared" ca="1" si="262"/>
        <v>48</v>
      </c>
      <c r="O993" s="36">
        <f t="shared" ca="1" si="263"/>
        <v>0</v>
      </c>
      <c r="P993" s="36">
        <f t="shared" ca="1" si="264"/>
        <v>15</v>
      </c>
      <c r="Q993" s="36">
        <f t="shared" ca="1" si="265"/>
        <v>16</v>
      </c>
      <c r="R993" s="36">
        <f t="shared" ca="1" si="256"/>
        <v>124</v>
      </c>
      <c r="S993" s="36">
        <f t="shared" ca="1" si="257"/>
        <v>15</v>
      </c>
      <c r="T993" s="36">
        <f t="shared" ca="1" si="258"/>
        <v>8</v>
      </c>
      <c r="U993" s="36">
        <f t="shared" ca="1" si="266"/>
        <v>6</v>
      </c>
      <c r="V993" s="39"/>
      <c r="W993" s="38">
        <f t="shared" ca="1" si="267"/>
        <v>5</v>
      </c>
      <c r="X993" s="38">
        <f t="shared" ca="1" si="268"/>
        <v>1</v>
      </c>
      <c r="Y993" s="38">
        <f t="shared" ca="1" si="269"/>
        <v>0</v>
      </c>
      <c r="Z993" s="38">
        <f t="shared" ca="1" si="270"/>
        <v>6</v>
      </c>
      <c r="AA993" s="38"/>
      <c r="AB993" s="36" t="str">
        <f t="shared" ca="1" si="259"/>
        <v>Rutas_Habituales_Central</v>
      </c>
      <c r="AC993" t="str">
        <f ca="1">SUBSTITUTE(OFFSET('Todas paradas'!K$1,R993+W993-1,0),"/","_")</f>
        <v>Ruta 14_16</v>
      </c>
      <c r="AD993" t="str">
        <f ca="1">IF(X993,OFFSET('Todas paradas'!L$1,R993+W993-1,0),OFFSET('Todas paradas'!Q$1,R993+W993-1,0))</f>
        <v>Plaza Roma (Mercadona)</v>
      </c>
      <c r="AE993" s="36" t="str">
        <f ca="1">IF(X993,OFFSET('Todas paradas'!M$1,R993+W993-1,0),"")</f>
        <v>07:02</v>
      </c>
      <c r="AF993" s="36">
        <f ca="1">IF(X993,OFFSET('Todas paradas'!N$1,R993+W993-1,0),"")</f>
        <v>0</v>
      </c>
      <c r="AG993" s="36">
        <f ca="1">IF(X993,OFFSET('Todas paradas'!O$1,R993+W993-1,0),"")</f>
        <v>0</v>
      </c>
      <c r="AH993" s="36">
        <f ca="1">IF(X993,OFFSET('Todas paradas'!P$1,R993+W993-1,0),"")</f>
        <v>0</v>
      </c>
    </row>
    <row r="994" spans="11:34" x14ac:dyDescent="0.25">
      <c r="K994" s="36">
        <f t="shared" si="260"/>
        <v>992</v>
      </c>
      <c r="L994" s="36">
        <f t="shared" ca="1" si="255"/>
        <v>945</v>
      </c>
      <c r="M994" s="38">
        <f t="shared" ca="1" si="261"/>
        <v>7</v>
      </c>
      <c r="N994" s="38">
        <f t="shared" ca="1" si="262"/>
        <v>48</v>
      </c>
      <c r="O994" s="36">
        <f t="shared" ca="1" si="263"/>
        <v>0</v>
      </c>
      <c r="P994" s="36">
        <f t="shared" ca="1" si="264"/>
        <v>15</v>
      </c>
      <c r="Q994" s="36">
        <f t="shared" ca="1" si="265"/>
        <v>16</v>
      </c>
      <c r="R994" s="36">
        <f t="shared" ca="1" si="256"/>
        <v>124</v>
      </c>
      <c r="S994" s="36">
        <f t="shared" ca="1" si="257"/>
        <v>15</v>
      </c>
      <c r="T994" s="36">
        <f t="shared" ca="1" si="258"/>
        <v>8</v>
      </c>
      <c r="U994" s="36">
        <f t="shared" ca="1" si="266"/>
        <v>6</v>
      </c>
      <c r="V994" s="39"/>
      <c r="W994" s="38">
        <f t="shared" ca="1" si="267"/>
        <v>6</v>
      </c>
      <c r="X994" s="38">
        <f t="shared" ca="1" si="268"/>
        <v>1</v>
      </c>
      <c r="Y994" s="38">
        <f t="shared" ca="1" si="269"/>
        <v>0</v>
      </c>
      <c r="Z994" s="38">
        <f t="shared" ca="1" si="270"/>
        <v>7</v>
      </c>
      <c r="AA994" s="38"/>
      <c r="AB994" s="36" t="str">
        <f t="shared" ca="1" si="259"/>
        <v>Rutas_Habituales_Central</v>
      </c>
      <c r="AC994" t="str">
        <f ca="1">SUBSTITUTE(OFFSET('Todas paradas'!K$1,R994+W994-1,0),"/","_")</f>
        <v>Ruta 14_16</v>
      </c>
      <c r="AD994" t="str">
        <f ca="1">IF(X994,OFFSET('Todas paradas'!L$1,R994+W994-1,0),OFFSET('Todas paradas'!Q$1,R994+W994-1,0))</f>
        <v>Duquesa Villahermosa (esq. Don Pedro de Luna)</v>
      </c>
      <c r="AE994" s="36" t="str">
        <f ca="1">IF(X994,OFFSET('Todas paradas'!M$1,R994+W994-1,0),"")</f>
        <v>07:04</v>
      </c>
      <c r="AF994" s="36">
        <f ca="1">IF(X994,OFFSET('Todas paradas'!N$1,R994+W994-1,0),"")</f>
        <v>0</v>
      </c>
      <c r="AG994" s="36">
        <f ca="1">IF(X994,OFFSET('Todas paradas'!O$1,R994+W994-1,0),"")</f>
        <v>0</v>
      </c>
      <c r="AH994" s="36">
        <f ca="1">IF(X994,OFFSET('Todas paradas'!P$1,R994+W994-1,0),"")</f>
        <v>0</v>
      </c>
    </row>
    <row r="995" spans="11:34" x14ac:dyDescent="0.25">
      <c r="K995" s="36">
        <f t="shared" si="260"/>
        <v>993</v>
      </c>
      <c r="L995" s="36">
        <f t="shared" ca="1" si="255"/>
        <v>946</v>
      </c>
      <c r="M995" s="38">
        <f t="shared" ca="1" si="261"/>
        <v>8</v>
      </c>
      <c r="N995" s="38">
        <f t="shared" ca="1" si="262"/>
        <v>48</v>
      </c>
      <c r="O995" s="36">
        <f t="shared" ca="1" si="263"/>
        <v>0</v>
      </c>
      <c r="P995" s="36">
        <f t="shared" ca="1" si="264"/>
        <v>15</v>
      </c>
      <c r="Q995" s="36">
        <f t="shared" ca="1" si="265"/>
        <v>16</v>
      </c>
      <c r="R995" s="36">
        <f t="shared" ca="1" si="256"/>
        <v>124</v>
      </c>
      <c r="S995" s="36">
        <f t="shared" ca="1" si="257"/>
        <v>15</v>
      </c>
      <c r="T995" s="36">
        <f t="shared" ca="1" si="258"/>
        <v>8</v>
      </c>
      <c r="U995" s="36">
        <f t="shared" ca="1" si="266"/>
        <v>6</v>
      </c>
      <c r="V995" s="39"/>
      <c r="W995" s="38">
        <f t="shared" ca="1" si="267"/>
        <v>7</v>
      </c>
      <c r="X995" s="38">
        <f t="shared" ca="1" si="268"/>
        <v>1</v>
      </c>
      <c r="Y995" s="38">
        <f t="shared" ca="1" si="269"/>
        <v>0</v>
      </c>
      <c r="Z995" s="38">
        <f t="shared" ca="1" si="270"/>
        <v>8</v>
      </c>
      <c r="AA995" s="38"/>
      <c r="AB995" s="36" t="str">
        <f t="shared" ca="1" si="259"/>
        <v>Rutas_Habituales_Central</v>
      </c>
      <c r="AC995" t="str">
        <f ca="1">SUBSTITUTE(OFFSET('Todas paradas'!K$1,R995+W995-1,0),"/","_")</f>
        <v>Ruta 14_16</v>
      </c>
      <c r="AD995" t="str">
        <f ca="1">IF(X995,OFFSET('Todas paradas'!L$1,R995+W995-1,0),OFFSET('Todas paradas'!Q$1,R995+W995-1,0))</f>
        <v>Opel Planta en Figueruelas</v>
      </c>
      <c r="AE995" s="36" t="str">
        <f ca="1">IF(X995,OFFSET('Todas paradas'!M$1,R995+W995-1,0),"")</f>
        <v>07:30</v>
      </c>
      <c r="AF995" s="36">
        <f ca="1">IF(X995,OFFSET('Todas paradas'!N$1,R995+W995-1,0),"")</f>
        <v>0</v>
      </c>
      <c r="AG995" s="36">
        <f ca="1">IF(X995,OFFSET('Todas paradas'!O$1,R995+W995-1,0),"")</f>
        <v>0</v>
      </c>
      <c r="AH995" s="36">
        <f ca="1">IF(X995,OFFSET('Todas paradas'!P$1,R995+W995-1,0),"")</f>
        <v>0</v>
      </c>
    </row>
    <row r="996" spans="11:34" x14ac:dyDescent="0.25">
      <c r="K996" s="36">
        <f t="shared" si="260"/>
        <v>994</v>
      </c>
      <c r="L996" s="36">
        <f t="shared" ca="1" si="255"/>
        <v>947</v>
      </c>
      <c r="M996" s="38">
        <f t="shared" ca="1" si="261"/>
        <v>9</v>
      </c>
      <c r="N996" s="38">
        <f t="shared" ca="1" si="262"/>
        <v>48</v>
      </c>
      <c r="O996" s="36">
        <f t="shared" ca="1" si="263"/>
        <v>0</v>
      </c>
      <c r="P996" s="36">
        <f t="shared" ca="1" si="264"/>
        <v>15</v>
      </c>
      <c r="Q996" s="36">
        <f t="shared" ca="1" si="265"/>
        <v>16</v>
      </c>
      <c r="R996" s="36">
        <f t="shared" ca="1" si="256"/>
        <v>124</v>
      </c>
      <c r="S996" s="36">
        <f t="shared" ca="1" si="257"/>
        <v>15</v>
      </c>
      <c r="T996" s="36">
        <f t="shared" ca="1" si="258"/>
        <v>8</v>
      </c>
      <c r="U996" s="36">
        <f t="shared" ca="1" si="266"/>
        <v>6</v>
      </c>
      <c r="V996" s="39"/>
      <c r="W996" s="38">
        <f t="shared" ca="1" si="267"/>
        <v>1</v>
      </c>
      <c r="X996" s="38">
        <f t="shared" ca="1" si="268"/>
        <v>0</v>
      </c>
      <c r="Y996" s="38">
        <f t="shared" ca="1" si="269"/>
        <v>1</v>
      </c>
      <c r="Z996" s="38">
        <f t="shared" ca="1" si="270"/>
        <v>9</v>
      </c>
      <c r="AA996" s="38"/>
      <c r="AB996" s="36" t="str">
        <f t="shared" ca="1" si="259"/>
        <v>Rutas_Habituales_Central</v>
      </c>
      <c r="AC996" t="str">
        <f ca="1">SUBSTITUTE(OFFSET('Todas paradas'!K$1,R996+W996-1,0),"/","_")</f>
        <v>Ruta 14_16</v>
      </c>
      <c r="AD996" t="str">
        <f ca="1">IF(X996,OFFSET('Todas paradas'!L$1,R996+W996-1,0),OFFSET('Todas paradas'!Q$1,R996+W996-1,0))</f>
        <v>Opel Planta en Figueruelas</v>
      </c>
      <c r="AE996" s="36" t="str">
        <f ca="1">IF(X996,OFFSET('Todas paradas'!M$1,R996+W996-1,0),"")</f>
        <v/>
      </c>
      <c r="AF996" s="36" t="str">
        <f ca="1">IF(X996,OFFSET('Todas paradas'!N$1,R996+W996-1,0),"")</f>
        <v/>
      </c>
      <c r="AG996" s="36" t="str">
        <f ca="1">IF(X996,OFFSET('Todas paradas'!O$1,R996+W996-1,0),"")</f>
        <v/>
      </c>
      <c r="AH996" s="36" t="str">
        <f ca="1">IF(X996,OFFSET('Todas paradas'!P$1,R996+W996-1,0),"")</f>
        <v/>
      </c>
    </row>
    <row r="997" spans="11:34" x14ac:dyDescent="0.25">
      <c r="K997" s="36">
        <f t="shared" si="260"/>
        <v>995</v>
      </c>
      <c r="L997" s="36">
        <f t="shared" ca="1" si="255"/>
        <v>948</v>
      </c>
      <c r="M997" s="38">
        <f t="shared" ca="1" si="261"/>
        <v>10</v>
      </c>
      <c r="N997" s="38">
        <f t="shared" ca="1" si="262"/>
        <v>48</v>
      </c>
      <c r="O997" s="36">
        <f t="shared" ca="1" si="263"/>
        <v>0</v>
      </c>
      <c r="P997" s="36">
        <f t="shared" ca="1" si="264"/>
        <v>15</v>
      </c>
      <c r="Q997" s="36">
        <f t="shared" ca="1" si="265"/>
        <v>16</v>
      </c>
      <c r="R997" s="36">
        <f t="shared" ca="1" si="256"/>
        <v>124</v>
      </c>
      <c r="S997" s="36">
        <f t="shared" ca="1" si="257"/>
        <v>15</v>
      </c>
      <c r="T997" s="36">
        <f t="shared" ca="1" si="258"/>
        <v>8</v>
      </c>
      <c r="U997" s="36">
        <f t="shared" ca="1" si="266"/>
        <v>6</v>
      </c>
      <c r="V997" s="39"/>
      <c r="W997" s="38">
        <f t="shared" ca="1" si="267"/>
        <v>2</v>
      </c>
      <c r="X997" s="38">
        <f t="shared" ca="1" si="268"/>
        <v>0</v>
      </c>
      <c r="Y997" s="38">
        <f t="shared" ca="1" si="269"/>
        <v>1</v>
      </c>
      <c r="Z997" s="38">
        <f t="shared" ca="1" si="270"/>
        <v>10</v>
      </c>
      <c r="AA997" s="38"/>
      <c r="AB997" s="36" t="str">
        <f t="shared" ca="1" si="259"/>
        <v>Rutas_Habituales_Central</v>
      </c>
      <c r="AC997" t="str">
        <f ca="1">SUBSTITUTE(OFFSET('Todas paradas'!K$1,R997+W997-1,0),"/","_")</f>
        <v>Ruta 14_16</v>
      </c>
      <c r="AD997" t="str">
        <f ca="1">IF(X997,OFFSET('Todas paradas'!L$1,R997+W997-1,0),OFFSET('Todas paradas'!Q$1,R997+W997-1,0))</f>
        <v>Cesáreo Alierta, nº 22 (Pd. Bus)</v>
      </c>
      <c r="AE997" s="36" t="str">
        <f ca="1">IF(X997,OFFSET('Todas paradas'!M$1,R997+W997-1,0),"")</f>
        <v/>
      </c>
      <c r="AF997" s="36" t="str">
        <f ca="1">IF(X997,OFFSET('Todas paradas'!N$1,R997+W997-1,0),"")</f>
        <v/>
      </c>
      <c r="AG997" s="36" t="str">
        <f ca="1">IF(X997,OFFSET('Todas paradas'!O$1,R997+W997-1,0),"")</f>
        <v/>
      </c>
      <c r="AH997" s="36" t="str">
        <f ca="1">IF(X997,OFFSET('Todas paradas'!P$1,R997+W997-1,0),"")</f>
        <v/>
      </c>
    </row>
    <row r="998" spans="11:34" x14ac:dyDescent="0.25">
      <c r="K998" s="36">
        <f t="shared" si="260"/>
        <v>996</v>
      </c>
      <c r="L998" s="36">
        <f t="shared" ca="1" si="255"/>
        <v>949</v>
      </c>
      <c r="M998" s="38">
        <f t="shared" ca="1" si="261"/>
        <v>11</v>
      </c>
      <c r="N998" s="38">
        <f t="shared" ca="1" si="262"/>
        <v>48</v>
      </c>
      <c r="O998" s="36">
        <f t="shared" ca="1" si="263"/>
        <v>0</v>
      </c>
      <c r="P998" s="36">
        <f t="shared" ca="1" si="264"/>
        <v>15</v>
      </c>
      <c r="Q998" s="36">
        <f t="shared" ca="1" si="265"/>
        <v>16</v>
      </c>
      <c r="R998" s="36">
        <f t="shared" ca="1" si="256"/>
        <v>124</v>
      </c>
      <c r="S998" s="36">
        <f t="shared" ca="1" si="257"/>
        <v>15</v>
      </c>
      <c r="T998" s="36">
        <f t="shared" ca="1" si="258"/>
        <v>8</v>
      </c>
      <c r="U998" s="36">
        <f t="shared" ca="1" si="266"/>
        <v>6</v>
      </c>
      <c r="V998" s="39"/>
      <c r="W998" s="38">
        <f t="shared" ca="1" si="267"/>
        <v>3</v>
      </c>
      <c r="X998" s="38">
        <f t="shared" ca="1" si="268"/>
        <v>0</v>
      </c>
      <c r="Y998" s="38">
        <f t="shared" ca="1" si="269"/>
        <v>1</v>
      </c>
      <c r="Z998" s="38">
        <f t="shared" ca="1" si="270"/>
        <v>11</v>
      </c>
      <c r="AA998" s="38"/>
      <c r="AB998" s="36" t="str">
        <f t="shared" ca="1" si="259"/>
        <v>Rutas_Habituales_Central</v>
      </c>
      <c r="AC998" t="str">
        <f ca="1">SUBSTITUTE(OFFSET('Todas paradas'!K$1,R998+W998-1,0),"/","_")</f>
        <v>Ruta 14_16</v>
      </c>
      <c r="AD998" t="str">
        <f ca="1">IF(X998,OFFSET('Todas paradas'!L$1,R998+W998-1,0),OFFSET('Todas paradas'!Q$1,R998+W998-1,0))</f>
        <v>Cº de las Torres (Pza. Dr. A.Schweitzer - Pd. Bus)</v>
      </c>
      <c r="AE998" s="36" t="str">
        <f ca="1">IF(X998,OFFSET('Todas paradas'!M$1,R998+W998-1,0),"")</f>
        <v/>
      </c>
      <c r="AF998" s="36" t="str">
        <f ca="1">IF(X998,OFFSET('Todas paradas'!N$1,R998+W998-1,0),"")</f>
        <v/>
      </c>
      <c r="AG998" s="36" t="str">
        <f ca="1">IF(X998,OFFSET('Todas paradas'!O$1,R998+W998-1,0),"")</f>
        <v/>
      </c>
      <c r="AH998" s="36" t="str">
        <f ca="1">IF(X998,OFFSET('Todas paradas'!P$1,R998+W998-1,0),"")</f>
        <v/>
      </c>
    </row>
    <row r="999" spans="11:34" x14ac:dyDescent="0.25">
      <c r="K999" s="36">
        <f t="shared" si="260"/>
        <v>997</v>
      </c>
      <c r="L999" s="36">
        <f t="shared" ca="1" si="255"/>
        <v>950</v>
      </c>
      <c r="M999" s="38">
        <f t="shared" ca="1" si="261"/>
        <v>12</v>
      </c>
      <c r="N999" s="38">
        <f t="shared" ca="1" si="262"/>
        <v>48</v>
      </c>
      <c r="O999" s="36">
        <f t="shared" ca="1" si="263"/>
        <v>0</v>
      </c>
      <c r="P999" s="36">
        <f t="shared" ca="1" si="264"/>
        <v>15</v>
      </c>
      <c r="Q999" s="36">
        <f t="shared" ca="1" si="265"/>
        <v>16</v>
      </c>
      <c r="R999" s="36">
        <f t="shared" ca="1" si="256"/>
        <v>124</v>
      </c>
      <c r="S999" s="36">
        <f t="shared" ca="1" si="257"/>
        <v>15</v>
      </c>
      <c r="T999" s="36">
        <f t="shared" ca="1" si="258"/>
        <v>8</v>
      </c>
      <c r="U999" s="36">
        <f t="shared" ca="1" si="266"/>
        <v>6</v>
      </c>
      <c r="V999" s="39"/>
      <c r="W999" s="38">
        <f t="shared" ca="1" si="267"/>
        <v>4</v>
      </c>
      <c r="X999" s="38">
        <f t="shared" ca="1" si="268"/>
        <v>0</v>
      </c>
      <c r="Y999" s="38">
        <f t="shared" ca="1" si="269"/>
        <v>1</v>
      </c>
      <c r="Z999" s="38">
        <f t="shared" ca="1" si="270"/>
        <v>12</v>
      </c>
      <c r="AA999" s="38"/>
      <c r="AB999" s="36" t="str">
        <f t="shared" ca="1" si="259"/>
        <v>Rutas_Habituales_Central</v>
      </c>
      <c r="AC999" t="str">
        <f ca="1">SUBSTITUTE(OFFSET('Todas paradas'!K$1,R999+W999-1,0),"/","_")</f>
        <v>Ruta 14_16</v>
      </c>
      <c r="AD999" t="str">
        <f ca="1">IF(X999,OFFSET('Todas paradas'!L$1,R999+W999-1,0),OFFSET('Todas paradas'!Q$1,R999+W999-1,0))</f>
        <v>Avenida Goya, nº 66 (Pd. Bus)</v>
      </c>
      <c r="AE999" s="36" t="str">
        <f ca="1">IF(X999,OFFSET('Todas paradas'!M$1,R999+W999-1,0),"")</f>
        <v/>
      </c>
      <c r="AF999" s="36" t="str">
        <f ca="1">IF(X999,OFFSET('Todas paradas'!N$1,R999+W999-1,0),"")</f>
        <v/>
      </c>
      <c r="AG999" s="36" t="str">
        <f ca="1">IF(X999,OFFSET('Todas paradas'!O$1,R999+W999-1,0),"")</f>
        <v/>
      </c>
      <c r="AH999" s="36" t="str">
        <f ca="1">IF(X999,OFFSET('Todas paradas'!P$1,R999+W999-1,0),"")</f>
        <v/>
      </c>
    </row>
    <row r="1000" spans="11:34" x14ac:dyDescent="0.25">
      <c r="K1000" s="36">
        <f t="shared" si="260"/>
        <v>998</v>
      </c>
      <c r="L1000" s="36">
        <f t="shared" ca="1" si="255"/>
        <v>951</v>
      </c>
      <c r="M1000" s="38">
        <f t="shared" ca="1" si="261"/>
        <v>13</v>
      </c>
      <c r="N1000" s="38">
        <f t="shared" ca="1" si="262"/>
        <v>48</v>
      </c>
      <c r="O1000" s="36">
        <f t="shared" ca="1" si="263"/>
        <v>0</v>
      </c>
      <c r="P1000" s="36">
        <f t="shared" ca="1" si="264"/>
        <v>15</v>
      </c>
      <c r="Q1000" s="36">
        <f t="shared" ca="1" si="265"/>
        <v>16</v>
      </c>
      <c r="R1000" s="36">
        <f t="shared" ca="1" si="256"/>
        <v>124</v>
      </c>
      <c r="S1000" s="36">
        <f t="shared" ca="1" si="257"/>
        <v>15</v>
      </c>
      <c r="T1000" s="36">
        <f t="shared" ca="1" si="258"/>
        <v>8</v>
      </c>
      <c r="U1000" s="36">
        <f t="shared" ca="1" si="266"/>
        <v>6</v>
      </c>
      <c r="V1000" s="39"/>
      <c r="W1000" s="38">
        <f t="shared" ca="1" si="267"/>
        <v>5</v>
      </c>
      <c r="X1000" s="38">
        <f t="shared" ca="1" si="268"/>
        <v>0</v>
      </c>
      <c r="Y1000" s="38">
        <f t="shared" ca="1" si="269"/>
        <v>1</v>
      </c>
      <c r="Z1000" s="38">
        <f t="shared" ca="1" si="270"/>
        <v>13</v>
      </c>
      <c r="AA1000" s="38"/>
      <c r="AB1000" s="36" t="str">
        <f t="shared" ca="1" si="259"/>
        <v>Rutas_Habituales_Central</v>
      </c>
      <c r="AC1000" t="str">
        <f ca="1">SUBSTITUTE(OFFSET('Todas paradas'!K$1,R1000+W1000-1,0),"/","_")</f>
        <v>Ruta 14_16</v>
      </c>
      <c r="AD1000" t="str">
        <f ca="1">IF(X1000,OFFSET('Todas paradas'!L$1,R1000+W1000-1,0),OFFSET('Todas paradas'!Q$1,R1000+W1000-1,0))</f>
        <v>C/ Santander, nº 4</v>
      </c>
      <c r="AE1000" s="36" t="str">
        <f ca="1">IF(X1000,OFFSET('Todas paradas'!M$1,R1000+W1000-1,0),"")</f>
        <v/>
      </c>
      <c r="AF1000" s="36" t="str">
        <f ca="1">IF(X1000,OFFSET('Todas paradas'!N$1,R1000+W1000-1,0),"")</f>
        <v/>
      </c>
      <c r="AG1000" s="36" t="str">
        <f ca="1">IF(X1000,OFFSET('Todas paradas'!O$1,R1000+W1000-1,0),"")</f>
        <v/>
      </c>
      <c r="AH1000" s="36" t="str">
        <f ca="1">IF(X1000,OFFSET('Todas paradas'!P$1,R1000+W1000-1,0),"")</f>
        <v/>
      </c>
    </row>
    <row r="1001" spans="11:34" x14ac:dyDescent="0.25">
      <c r="K1001" s="36">
        <f t="shared" si="260"/>
        <v>999</v>
      </c>
      <c r="L1001" s="36">
        <f t="shared" ca="1" si="255"/>
        <v>952</v>
      </c>
      <c r="M1001" s="38">
        <f t="shared" ca="1" si="261"/>
        <v>14</v>
      </c>
      <c r="N1001" s="38">
        <f t="shared" ca="1" si="262"/>
        <v>48</v>
      </c>
      <c r="O1001" s="36">
        <f t="shared" ca="1" si="263"/>
        <v>0</v>
      </c>
      <c r="P1001" s="36">
        <f t="shared" ca="1" si="264"/>
        <v>15</v>
      </c>
      <c r="Q1001" s="36">
        <f t="shared" ca="1" si="265"/>
        <v>16</v>
      </c>
      <c r="R1001" s="36">
        <f t="shared" ca="1" si="256"/>
        <v>124</v>
      </c>
      <c r="S1001" s="36">
        <f t="shared" ca="1" si="257"/>
        <v>15</v>
      </c>
      <c r="T1001" s="36">
        <f t="shared" ca="1" si="258"/>
        <v>8</v>
      </c>
      <c r="U1001" s="36">
        <f t="shared" ca="1" si="266"/>
        <v>6</v>
      </c>
      <c r="V1001" s="39"/>
      <c r="W1001" s="38">
        <f t="shared" ca="1" si="267"/>
        <v>6</v>
      </c>
      <c r="X1001" s="38">
        <f t="shared" ca="1" si="268"/>
        <v>0</v>
      </c>
      <c r="Y1001" s="38">
        <f t="shared" ca="1" si="269"/>
        <v>1</v>
      </c>
      <c r="Z1001" s="38">
        <f t="shared" ca="1" si="270"/>
        <v>14</v>
      </c>
      <c r="AA1001" s="38"/>
      <c r="AB1001" s="36" t="str">
        <f t="shared" ca="1" si="259"/>
        <v>Rutas_Habituales_Central</v>
      </c>
      <c r="AC1001" t="str">
        <f ca="1">SUBSTITUTE(OFFSET('Todas paradas'!K$1,R1001+W1001-1,0),"/","_")</f>
        <v>Ruta 14_16</v>
      </c>
      <c r="AD1001" t="str">
        <f ca="1">IF(X1001,OFFSET('Todas paradas'!L$1,R1001+W1001-1,0),OFFSET('Todas paradas'!Q$1,R1001+W1001-1,0))</f>
        <v>Plaza Roma (Mercadona)</v>
      </c>
      <c r="AE1001" s="36" t="str">
        <f ca="1">IF(X1001,OFFSET('Todas paradas'!M$1,R1001+W1001-1,0),"")</f>
        <v/>
      </c>
      <c r="AF1001" s="36" t="str">
        <f ca="1">IF(X1001,OFFSET('Todas paradas'!N$1,R1001+W1001-1,0),"")</f>
        <v/>
      </c>
      <c r="AG1001" s="36" t="str">
        <f ca="1">IF(X1001,OFFSET('Todas paradas'!O$1,R1001+W1001-1,0),"")</f>
        <v/>
      </c>
      <c r="AH1001" s="36" t="str">
        <f ca="1">IF(X1001,OFFSET('Todas paradas'!P$1,R1001+W1001-1,0),"")</f>
        <v/>
      </c>
    </row>
    <row r="1002" spans="11:34" x14ac:dyDescent="0.25">
      <c r="K1002" s="36">
        <f t="shared" si="260"/>
        <v>1000</v>
      </c>
      <c r="L1002" s="36">
        <f t="shared" ca="1" si="255"/>
        <v>953</v>
      </c>
      <c r="M1002" s="38">
        <f t="shared" ca="1" si="261"/>
        <v>15</v>
      </c>
      <c r="N1002" s="38">
        <f t="shared" ca="1" si="262"/>
        <v>48</v>
      </c>
      <c r="O1002" s="36">
        <f t="shared" ca="1" si="263"/>
        <v>1</v>
      </c>
      <c r="P1002" s="36">
        <f t="shared" ca="1" si="264"/>
        <v>15</v>
      </c>
      <c r="Q1002" s="36">
        <f t="shared" ca="1" si="265"/>
        <v>16</v>
      </c>
      <c r="R1002" s="36">
        <f t="shared" ca="1" si="256"/>
        <v>124</v>
      </c>
      <c r="S1002" s="36">
        <f t="shared" ca="1" si="257"/>
        <v>15</v>
      </c>
      <c r="T1002" s="36">
        <f t="shared" ca="1" si="258"/>
        <v>8</v>
      </c>
      <c r="U1002" s="36">
        <f t="shared" ca="1" si="266"/>
        <v>6</v>
      </c>
      <c r="V1002" s="39"/>
      <c r="W1002" s="38">
        <f t="shared" ca="1" si="267"/>
        <v>7</v>
      </c>
      <c r="X1002" s="38">
        <f t="shared" ca="1" si="268"/>
        <v>0</v>
      </c>
      <c r="Y1002" s="38">
        <f t="shared" ca="1" si="269"/>
        <v>1</v>
      </c>
      <c r="Z1002" s="38">
        <f t="shared" ca="1" si="270"/>
        <v>15</v>
      </c>
      <c r="AA1002" s="38"/>
      <c r="AB1002" s="36" t="str">
        <f t="shared" ca="1" si="259"/>
        <v>Rutas_Habituales_Central</v>
      </c>
      <c r="AC1002" t="str">
        <f ca="1">SUBSTITUTE(OFFSET('Todas paradas'!K$1,R1002+W1002-1,0),"/","_")</f>
        <v>Ruta 14_16</v>
      </c>
      <c r="AD1002" t="str">
        <f ca="1">IF(X1002,OFFSET('Todas paradas'!L$1,R1002+W1002-1,0),OFFSET('Todas paradas'!Q$1,R1002+W1002-1,0))</f>
        <v>Duquesa Villahermosa (esq. Don Pedro de Luna)</v>
      </c>
      <c r="AE1002" s="36" t="str">
        <f ca="1">IF(X1002,OFFSET('Todas paradas'!M$1,R1002+W1002-1,0),"")</f>
        <v/>
      </c>
      <c r="AF1002" s="36" t="str">
        <f ca="1">IF(X1002,OFFSET('Todas paradas'!N$1,R1002+W1002-1,0),"")</f>
        <v/>
      </c>
      <c r="AG1002" s="36" t="str">
        <f ca="1">IF(X1002,OFFSET('Todas paradas'!O$1,R1002+W1002-1,0),"")</f>
        <v/>
      </c>
      <c r="AH1002" s="36" t="str">
        <f ca="1">IF(X1002,OFFSET('Todas paradas'!P$1,R1002+W1002-1,0),"")</f>
        <v/>
      </c>
    </row>
    <row r="1003" spans="11:34" x14ac:dyDescent="0.25">
      <c r="K1003" s="36">
        <f t="shared" si="260"/>
        <v>1001</v>
      </c>
      <c r="L1003" s="36">
        <f t="shared" ca="1" si="255"/>
        <v>953</v>
      </c>
      <c r="M1003" s="38">
        <f t="shared" ca="1" si="261"/>
        <v>1</v>
      </c>
      <c r="N1003" s="38">
        <f t="shared" ca="1" si="262"/>
        <v>49</v>
      </c>
      <c r="O1003" s="36">
        <f t="shared" ca="1" si="263"/>
        <v>0</v>
      </c>
      <c r="P1003" s="36">
        <f t="shared" ca="1" si="264"/>
        <v>16</v>
      </c>
      <c r="Q1003" s="36">
        <f t="shared" ca="1" si="265"/>
        <v>16</v>
      </c>
      <c r="R1003" s="36">
        <f t="shared" ca="1" si="256"/>
        <v>132</v>
      </c>
      <c r="S1003" s="36">
        <f t="shared" ca="1" si="257"/>
        <v>13</v>
      </c>
      <c r="T1003" s="36">
        <f t="shared" ca="1" si="258"/>
        <v>7</v>
      </c>
      <c r="U1003" s="36">
        <f t="shared" ca="1" si="266"/>
        <v>13</v>
      </c>
      <c r="V1003" s="39"/>
      <c r="W1003" s="38">
        <f t="shared" ca="1" si="267"/>
        <v>0</v>
      </c>
      <c r="X1003" s="38">
        <f t="shared" ca="1" si="268"/>
        <v>1</v>
      </c>
      <c r="Y1003" s="38">
        <f t="shared" ca="1" si="269"/>
        <v>0</v>
      </c>
      <c r="Z1003" s="38">
        <f t="shared" ca="1" si="270"/>
        <v>1</v>
      </c>
      <c r="AA1003" s="38"/>
      <c r="AB1003" s="36" t="str">
        <f t="shared" ca="1" si="259"/>
        <v>Rutas_Habituales_Central</v>
      </c>
      <c r="AC1003" t="str">
        <f ca="1">SUBSTITUTE(OFFSET('Todas paradas'!K$1,R1003+W1003-1,0),"/","_")</f>
        <v>Ruta 15_16</v>
      </c>
      <c r="AD1003" t="str">
        <f ca="1">IF(X1003,OFFSET('Todas paradas'!L$1,R1003+W1003-1,0),OFFSET('Todas paradas'!Q$1,R1003+W1003-1,0))</f>
        <v>Ruta 15/16</v>
      </c>
      <c r="AE1003" s="36" t="str">
        <f ca="1">IF(X1003,OFFSET('Todas paradas'!M$1,R1003+W1003-1,0),"")</f>
        <v/>
      </c>
      <c r="AF1003" s="36">
        <f ca="1">IF(X1003,OFFSET('Todas paradas'!N$1,R1003+W1003-1,0),"")</f>
        <v>0</v>
      </c>
      <c r="AG1003" s="36">
        <f ca="1">IF(X1003,OFFSET('Todas paradas'!O$1,R1003+W1003-1,0),"")</f>
        <v>0</v>
      </c>
      <c r="AH1003" s="36">
        <f ca="1">IF(X1003,OFFSET('Todas paradas'!P$1,R1003+W1003-1,0),"")</f>
        <v>0</v>
      </c>
    </row>
    <row r="1004" spans="11:34" x14ac:dyDescent="0.25">
      <c r="K1004" s="36">
        <f t="shared" si="260"/>
        <v>1002</v>
      </c>
      <c r="L1004" s="36">
        <f t="shared" ca="1" si="255"/>
        <v>954</v>
      </c>
      <c r="M1004" s="38">
        <f t="shared" ca="1" si="261"/>
        <v>2</v>
      </c>
      <c r="N1004" s="38">
        <f t="shared" ca="1" si="262"/>
        <v>49</v>
      </c>
      <c r="O1004" s="36">
        <f t="shared" ca="1" si="263"/>
        <v>0</v>
      </c>
      <c r="P1004" s="36">
        <f t="shared" ca="1" si="264"/>
        <v>16</v>
      </c>
      <c r="Q1004" s="36">
        <f t="shared" ca="1" si="265"/>
        <v>16</v>
      </c>
      <c r="R1004" s="36">
        <f t="shared" ca="1" si="256"/>
        <v>132</v>
      </c>
      <c r="S1004" s="36">
        <f t="shared" ca="1" si="257"/>
        <v>13</v>
      </c>
      <c r="T1004" s="36">
        <f t="shared" ca="1" si="258"/>
        <v>7</v>
      </c>
      <c r="U1004" s="36">
        <f t="shared" ca="1" si="266"/>
        <v>13</v>
      </c>
      <c r="V1004" s="39"/>
      <c r="W1004" s="38">
        <f t="shared" ca="1" si="267"/>
        <v>1</v>
      </c>
      <c r="X1004" s="38">
        <f t="shared" ca="1" si="268"/>
        <v>1</v>
      </c>
      <c r="Y1004" s="38">
        <f t="shared" ca="1" si="269"/>
        <v>0</v>
      </c>
      <c r="Z1004" s="38">
        <f t="shared" ca="1" si="270"/>
        <v>2</v>
      </c>
      <c r="AA1004" s="38"/>
      <c r="AB1004" s="36" t="str">
        <f t="shared" ca="1" si="259"/>
        <v>Rutas_Habituales_Central</v>
      </c>
      <c r="AC1004" t="str">
        <f ca="1">SUBSTITUTE(OFFSET('Todas paradas'!K$1,R1004+W1004-1,0),"/","_")</f>
        <v>Ruta 15_16</v>
      </c>
      <c r="AD1004" t="str">
        <f ca="1">IF(X1004,OFFSET('Todas paradas'!L$1,R1004+W1004-1,0),OFFSET('Todas paradas'!Q$1,R1004+W1004-1,0))</f>
        <v>Plaza San Francisco (Kiosco Prensa - Pd. Bus)</v>
      </c>
      <c r="AE1004" s="36" t="str">
        <f ca="1">IF(X1004,OFFSET('Todas paradas'!M$1,R1004+W1004-1,0),"")</f>
        <v>06:55</v>
      </c>
      <c r="AF1004" s="36">
        <f ca="1">IF(X1004,OFFSET('Todas paradas'!N$1,R1004+W1004-1,0),"")</f>
        <v>0</v>
      </c>
      <c r="AG1004" s="36">
        <f ca="1">IF(X1004,OFFSET('Todas paradas'!O$1,R1004+W1004-1,0),"")</f>
        <v>0</v>
      </c>
      <c r="AH1004" s="36">
        <f ca="1">IF(X1004,OFFSET('Todas paradas'!P$1,R1004+W1004-1,0),"")</f>
        <v>0</v>
      </c>
    </row>
    <row r="1005" spans="11:34" x14ac:dyDescent="0.25">
      <c r="K1005" s="36">
        <f t="shared" si="260"/>
        <v>1003</v>
      </c>
      <c r="L1005" s="36">
        <f t="shared" ca="1" si="255"/>
        <v>955</v>
      </c>
      <c r="M1005" s="38">
        <f t="shared" ca="1" si="261"/>
        <v>3</v>
      </c>
      <c r="N1005" s="38">
        <f t="shared" ca="1" si="262"/>
        <v>49</v>
      </c>
      <c r="O1005" s="36">
        <f t="shared" ca="1" si="263"/>
        <v>0</v>
      </c>
      <c r="P1005" s="36">
        <f t="shared" ca="1" si="264"/>
        <v>16</v>
      </c>
      <c r="Q1005" s="36">
        <f t="shared" ca="1" si="265"/>
        <v>16</v>
      </c>
      <c r="R1005" s="36">
        <f t="shared" ref="R1005:R1010" ca="1" si="271">OFFSET($E$2,N1005,0)</f>
        <v>132</v>
      </c>
      <c r="S1005" s="36">
        <f t="shared" ref="S1005:S1010" ca="1" si="272">OFFSET($F$2,N1005,0)</f>
        <v>13</v>
      </c>
      <c r="T1005" s="36">
        <f t="shared" ca="1" si="258"/>
        <v>7</v>
      </c>
      <c r="U1005" s="36">
        <f t="shared" ref="U1005:U1010" ca="1" si="273">OFFSET($H$2,1+N1005,0)</f>
        <v>13</v>
      </c>
      <c r="V1005" s="39"/>
      <c r="W1005" s="38">
        <f t="shared" ca="1" si="267"/>
        <v>2</v>
      </c>
      <c r="X1005" s="38">
        <f t="shared" ca="1" si="268"/>
        <v>1</v>
      </c>
      <c r="Y1005" s="38">
        <f t="shared" ca="1" si="269"/>
        <v>0</v>
      </c>
      <c r="Z1005" s="38">
        <f t="shared" ca="1" si="270"/>
        <v>3</v>
      </c>
      <c r="AA1005" s="38"/>
      <c r="AB1005" s="36" t="str">
        <f t="shared" ca="1" si="259"/>
        <v>Rutas_Habituales_Central</v>
      </c>
      <c r="AC1005" t="str">
        <f ca="1">SUBSTITUTE(OFFSET('Todas paradas'!K$1,R1005+W1005-1,0),"/","_")</f>
        <v>Ruta 15_16</v>
      </c>
      <c r="AD1005" t="str">
        <f ca="1">IF(X1005,OFFSET('Todas paradas'!L$1,R1005+W1005-1,0),OFFSET('Todas paradas'!Q$1,R1005+W1005-1,0))</f>
        <v>Condes de Aragón, nº 14 (Pd. Bus)</v>
      </c>
      <c r="AE1005" s="36" t="str">
        <f ca="1">IF(X1005,OFFSET('Todas paradas'!M$1,R1005+W1005-1,0),"")</f>
        <v>06:58</v>
      </c>
      <c r="AF1005" s="36">
        <f ca="1">IF(X1005,OFFSET('Todas paradas'!N$1,R1005+W1005-1,0),"")</f>
        <v>0</v>
      </c>
      <c r="AG1005" s="36">
        <f ca="1">IF(X1005,OFFSET('Todas paradas'!O$1,R1005+W1005-1,0),"")</f>
        <v>0</v>
      </c>
      <c r="AH1005" s="36">
        <f ca="1">IF(X1005,OFFSET('Todas paradas'!P$1,R1005+W1005-1,0),"")</f>
        <v>0</v>
      </c>
    </row>
    <row r="1006" spans="11:34" x14ac:dyDescent="0.25">
      <c r="K1006" s="36">
        <f t="shared" si="260"/>
        <v>1004</v>
      </c>
      <c r="L1006" s="36">
        <f t="shared" ca="1" si="255"/>
        <v>956</v>
      </c>
      <c r="M1006" s="38">
        <f t="shared" ca="1" si="261"/>
        <v>4</v>
      </c>
      <c r="N1006" s="38">
        <f t="shared" ca="1" si="262"/>
        <v>49</v>
      </c>
      <c r="O1006" s="36">
        <f t="shared" ca="1" si="263"/>
        <v>0</v>
      </c>
      <c r="P1006" s="36">
        <f t="shared" ca="1" si="264"/>
        <v>16</v>
      </c>
      <c r="Q1006" s="36">
        <f t="shared" ca="1" si="265"/>
        <v>16</v>
      </c>
      <c r="R1006" s="36">
        <f t="shared" ca="1" si="271"/>
        <v>132</v>
      </c>
      <c r="S1006" s="36">
        <f t="shared" ca="1" si="272"/>
        <v>13</v>
      </c>
      <c r="T1006" s="36">
        <f t="shared" ca="1" si="258"/>
        <v>7</v>
      </c>
      <c r="U1006" s="36">
        <f t="shared" ca="1" si="273"/>
        <v>13</v>
      </c>
      <c r="V1006" s="39"/>
      <c r="W1006" s="38">
        <f t="shared" ca="1" si="267"/>
        <v>3</v>
      </c>
      <c r="X1006" s="38">
        <f ca="1">IF(Z1006&lt;=T1006,1,0)</f>
        <v>1</v>
      </c>
      <c r="Y1006" s="38">
        <f t="shared" ca="1" si="269"/>
        <v>0</v>
      </c>
      <c r="Z1006" s="38">
        <f t="shared" ca="1" si="270"/>
        <v>4</v>
      </c>
      <c r="AA1006" s="38"/>
      <c r="AB1006" s="36" t="str">
        <f t="shared" ca="1" si="259"/>
        <v>Rutas_Habituales_Central</v>
      </c>
      <c r="AC1006" t="str">
        <f ca="1">SUBSTITUTE(OFFSET('Todas paradas'!K$1,R1006+W1006-1,0),"/","_")</f>
        <v>Ruta 15_16</v>
      </c>
      <c r="AD1006" t="str">
        <f ca="1">IF(X1006,OFFSET('Todas paradas'!L$1,R1006+W1006-1,0),OFFSET('Todas paradas'!Q$1,R1006+W1006-1,0))</f>
        <v>Juan Carlos I, nº 39</v>
      </c>
      <c r="AE1006" s="36" t="str">
        <f ca="1">IF(X1006,OFFSET('Todas paradas'!M$1,R1006+W1006-1,0),"")</f>
        <v>07:00</v>
      </c>
      <c r="AF1006" s="36">
        <f ca="1">IF(X1006,OFFSET('Todas paradas'!N$1,R1006+W1006-1,0),"")</f>
        <v>0</v>
      </c>
      <c r="AG1006" s="36">
        <f ca="1">IF(X1006,OFFSET('Todas paradas'!O$1,R1006+W1006-1,0),"")</f>
        <v>0</v>
      </c>
      <c r="AH1006" s="36">
        <f ca="1">IF(X1006,OFFSET('Todas paradas'!P$1,R1006+W1006-1,0),"")</f>
        <v>0</v>
      </c>
    </row>
    <row r="1007" spans="11:34" x14ac:dyDescent="0.25">
      <c r="K1007" s="36">
        <f t="shared" si="260"/>
        <v>1005</v>
      </c>
      <c r="L1007" s="36">
        <f t="shared" ca="1" si="255"/>
        <v>957</v>
      </c>
      <c r="M1007" s="38">
        <f t="shared" ca="1" si="261"/>
        <v>5</v>
      </c>
      <c r="N1007" s="38">
        <f t="shared" ca="1" si="262"/>
        <v>49</v>
      </c>
      <c r="O1007" s="36">
        <f t="shared" ca="1" si="263"/>
        <v>0</v>
      </c>
      <c r="P1007" s="36">
        <f t="shared" ca="1" si="264"/>
        <v>16</v>
      </c>
      <c r="Q1007" s="36">
        <f t="shared" ca="1" si="265"/>
        <v>16</v>
      </c>
      <c r="R1007" s="36">
        <f t="shared" ca="1" si="271"/>
        <v>132</v>
      </c>
      <c r="S1007" s="36">
        <f t="shared" ca="1" si="272"/>
        <v>13</v>
      </c>
      <c r="T1007" s="36">
        <f t="shared" ca="1" si="258"/>
        <v>7</v>
      </c>
      <c r="U1007" s="36">
        <f t="shared" ca="1" si="273"/>
        <v>13</v>
      </c>
      <c r="V1007" s="39"/>
      <c r="W1007" s="38">
        <f t="shared" ca="1" si="267"/>
        <v>4</v>
      </c>
      <c r="X1007" s="38">
        <f t="shared" ca="1" si="268"/>
        <v>1</v>
      </c>
      <c r="Y1007" s="38">
        <f t="shared" ca="1" si="269"/>
        <v>0</v>
      </c>
      <c r="Z1007" s="38">
        <f t="shared" ca="1" si="270"/>
        <v>5</v>
      </c>
      <c r="AA1007" s="38"/>
      <c r="AB1007" s="36" t="str">
        <f t="shared" ca="1" si="259"/>
        <v>Rutas_Habituales_Central</v>
      </c>
      <c r="AC1007" t="str">
        <f ca="1">SUBSTITUTE(OFFSET('Todas paradas'!K$1,R1007+W1007-1,0),"/","_")</f>
        <v>Ruta 15_16</v>
      </c>
      <c r="AD1007" t="str">
        <f ca="1">IF(X1007,OFFSET('Todas paradas'!L$1,R1007+W1007-1,0),OFFSET('Todas paradas'!Q$1,R1007+W1007-1,0))</f>
        <v>Juan Carlos I, nº 3</v>
      </c>
      <c r="AE1007" s="36" t="str">
        <f ca="1">IF(X1007,OFFSET('Todas paradas'!M$1,R1007+W1007-1,0),"")</f>
        <v>07:02</v>
      </c>
      <c r="AF1007" s="36">
        <f ca="1">IF(X1007,OFFSET('Todas paradas'!N$1,R1007+W1007-1,0),"")</f>
        <v>0</v>
      </c>
      <c r="AG1007" s="36">
        <f ca="1">IF(X1007,OFFSET('Todas paradas'!O$1,R1007+W1007-1,0),"")</f>
        <v>0</v>
      </c>
      <c r="AH1007" s="36">
        <f ca="1">IF(X1007,OFFSET('Todas paradas'!P$1,R1007+W1007-1,0),"")</f>
        <v>0</v>
      </c>
    </row>
    <row r="1008" spans="11:34" x14ac:dyDescent="0.25">
      <c r="K1008" s="36">
        <f t="shared" si="260"/>
        <v>1006</v>
      </c>
      <c r="L1008" s="36">
        <f t="shared" ca="1" si="255"/>
        <v>958</v>
      </c>
      <c r="M1008" s="38">
        <f t="shared" ca="1" si="261"/>
        <v>6</v>
      </c>
      <c r="N1008" s="38">
        <f t="shared" ca="1" si="262"/>
        <v>49</v>
      </c>
      <c r="O1008" s="36">
        <f t="shared" ca="1" si="263"/>
        <v>0</v>
      </c>
      <c r="P1008" s="36">
        <f t="shared" ca="1" si="264"/>
        <v>16</v>
      </c>
      <c r="Q1008" s="36">
        <f t="shared" ca="1" si="265"/>
        <v>16</v>
      </c>
      <c r="R1008" s="36">
        <f t="shared" ca="1" si="271"/>
        <v>132</v>
      </c>
      <c r="S1008" s="36">
        <f t="shared" ca="1" si="272"/>
        <v>13</v>
      </c>
      <c r="T1008" s="36">
        <f t="shared" ca="1" si="258"/>
        <v>7</v>
      </c>
      <c r="U1008" s="36">
        <f t="shared" ca="1" si="273"/>
        <v>13</v>
      </c>
      <c r="V1008" s="39"/>
      <c r="W1008" s="38">
        <f t="shared" ca="1" si="267"/>
        <v>5</v>
      </c>
      <c r="X1008" s="38">
        <f t="shared" ca="1" si="268"/>
        <v>1</v>
      </c>
      <c r="Y1008" s="38">
        <f t="shared" ca="1" si="269"/>
        <v>0</v>
      </c>
      <c r="Z1008" s="38">
        <f t="shared" ca="1" si="270"/>
        <v>6</v>
      </c>
      <c r="AA1008" s="38"/>
      <c r="AB1008" s="36" t="str">
        <f t="shared" ca="1" si="259"/>
        <v>Rutas_Habituales_Central</v>
      </c>
      <c r="AC1008" t="str">
        <f ca="1">SUBSTITUTE(OFFSET('Todas paradas'!K$1,R1008+W1008-1,0),"/","_")</f>
        <v>Ruta 15_16</v>
      </c>
      <c r="AD1008" t="str">
        <f ca="1">IF(X1008,OFFSET('Todas paradas'!L$1,R1008+W1008-1,0),OFFSET('Todas paradas'!Q$1,R1008+W1008-1,0))</f>
        <v>Vía Univérsitas, nº 44 (Pd. Bus)</v>
      </c>
      <c r="AE1008" s="36" t="str">
        <f ca="1">IF(X1008,OFFSET('Todas paradas'!M$1,R1008+W1008-1,0),"")</f>
        <v>07:04</v>
      </c>
      <c r="AF1008" s="36">
        <f ca="1">IF(X1008,OFFSET('Todas paradas'!N$1,R1008+W1008-1,0),"")</f>
        <v>0</v>
      </c>
      <c r="AG1008" s="36">
        <f ca="1">IF(X1008,OFFSET('Todas paradas'!O$1,R1008+W1008-1,0),"")</f>
        <v>0</v>
      </c>
      <c r="AH1008" s="36">
        <f ca="1">IF(X1008,OFFSET('Todas paradas'!P$1,R1008+W1008-1,0),"")</f>
        <v>0</v>
      </c>
    </row>
    <row r="1009" spans="11:34" x14ac:dyDescent="0.25">
      <c r="K1009" s="36">
        <f t="shared" si="260"/>
        <v>1007</v>
      </c>
      <c r="L1009" s="36">
        <f t="shared" ca="1" si="255"/>
        <v>959</v>
      </c>
      <c r="M1009" s="38">
        <f t="shared" ca="1" si="261"/>
        <v>7</v>
      </c>
      <c r="N1009" s="38">
        <f t="shared" ca="1" si="262"/>
        <v>49</v>
      </c>
      <c r="O1009" s="36">
        <f t="shared" ca="1" si="263"/>
        <v>0</v>
      </c>
      <c r="P1009" s="36">
        <f t="shared" ca="1" si="264"/>
        <v>16</v>
      </c>
      <c r="Q1009" s="36">
        <f t="shared" ca="1" si="265"/>
        <v>16</v>
      </c>
      <c r="R1009" s="36">
        <f t="shared" ca="1" si="271"/>
        <v>132</v>
      </c>
      <c r="S1009" s="36">
        <f t="shared" ca="1" si="272"/>
        <v>13</v>
      </c>
      <c r="T1009" s="36">
        <f t="shared" ca="1" si="258"/>
        <v>7</v>
      </c>
      <c r="U1009" s="36">
        <f t="shared" ca="1" si="273"/>
        <v>13</v>
      </c>
      <c r="V1009" s="39"/>
      <c r="W1009" s="38">
        <f t="shared" ca="1" si="267"/>
        <v>6</v>
      </c>
      <c r="X1009" s="38">
        <f t="shared" ca="1" si="268"/>
        <v>1</v>
      </c>
      <c r="Y1009" s="38">
        <f t="shared" ca="1" si="269"/>
        <v>0</v>
      </c>
      <c r="Z1009" s="38">
        <f t="shared" ca="1" si="270"/>
        <v>7</v>
      </c>
      <c r="AA1009" s="38"/>
      <c r="AB1009" s="36" t="str">
        <f t="shared" ca="1" si="259"/>
        <v>Rutas_Habituales_Central</v>
      </c>
      <c r="AC1009" t="str">
        <f ca="1">SUBSTITUTE(OFFSET('Todas paradas'!K$1,R1009+W1009-1,0),"/","_")</f>
        <v>Ruta 15_16</v>
      </c>
      <c r="AD1009" t="str">
        <f ca="1">IF(X1009,OFFSET('Todas paradas'!L$1,R1009+W1009-1,0),OFFSET('Todas paradas'!Q$1,R1009+W1009-1,0))</f>
        <v>Opel Planta en Figueruelas</v>
      </c>
      <c r="AE1009" s="36" t="str">
        <f ca="1">IF(X1009,OFFSET('Todas paradas'!M$1,R1009+W1009-1,0),"")</f>
        <v>07:30</v>
      </c>
      <c r="AF1009" s="36">
        <f ca="1">IF(X1009,OFFSET('Todas paradas'!N$1,R1009+W1009-1,0),"")</f>
        <v>0</v>
      </c>
      <c r="AG1009" s="36">
        <f ca="1">IF(X1009,OFFSET('Todas paradas'!O$1,R1009+W1009-1,0),"")</f>
        <v>0</v>
      </c>
      <c r="AH1009" s="36">
        <f ca="1">IF(X1009,OFFSET('Todas paradas'!P$1,R1009+W1009-1,0),"")</f>
        <v>0</v>
      </c>
    </row>
    <row r="1010" spans="11:34" x14ac:dyDescent="0.25">
      <c r="K1010" s="36">
        <f t="shared" si="260"/>
        <v>1008</v>
      </c>
      <c r="L1010" s="36">
        <f t="shared" ca="1" si="255"/>
        <v>960</v>
      </c>
      <c r="M1010" s="38">
        <f t="shared" ca="1" si="261"/>
        <v>8</v>
      </c>
      <c r="N1010" s="38">
        <f t="shared" ca="1" si="262"/>
        <v>49</v>
      </c>
      <c r="O1010" s="36">
        <f t="shared" ca="1" si="263"/>
        <v>0</v>
      </c>
      <c r="P1010" s="36">
        <f t="shared" ca="1" si="264"/>
        <v>16</v>
      </c>
      <c r="Q1010" s="36">
        <f t="shared" ca="1" si="265"/>
        <v>16</v>
      </c>
      <c r="R1010" s="36">
        <f t="shared" ca="1" si="271"/>
        <v>132</v>
      </c>
      <c r="S1010" s="36">
        <f t="shared" ca="1" si="272"/>
        <v>13</v>
      </c>
      <c r="T1010" s="36">
        <f t="shared" ca="1" si="258"/>
        <v>7</v>
      </c>
      <c r="U1010" s="36">
        <f t="shared" ca="1" si="273"/>
        <v>13</v>
      </c>
      <c r="V1010" s="39"/>
      <c r="W1010" s="38">
        <f t="shared" ca="1" si="267"/>
        <v>1</v>
      </c>
      <c r="X1010" s="38">
        <f t="shared" ca="1" si="268"/>
        <v>0</v>
      </c>
      <c r="Y1010" s="38">
        <f t="shared" ca="1" si="269"/>
        <v>1</v>
      </c>
      <c r="Z1010" s="38">
        <f t="shared" ca="1" si="270"/>
        <v>8</v>
      </c>
      <c r="AA1010" s="38"/>
      <c r="AB1010" s="36" t="str">
        <f t="shared" ca="1" si="259"/>
        <v>Rutas_Habituales_Central</v>
      </c>
      <c r="AC1010" t="str">
        <f ca="1">SUBSTITUTE(OFFSET('Todas paradas'!K$1,R1010+W1010-1,0),"/","_")</f>
        <v>Ruta 15_16</v>
      </c>
      <c r="AD1010" t="str">
        <f ca="1">IF(X1010,OFFSET('Todas paradas'!L$1,R1010+W1010-1,0),OFFSET('Todas paradas'!Q$1,R1010+W1010-1,0))</f>
        <v>Opel Planta en Figueruelas</v>
      </c>
      <c r="AE1010" s="36" t="str">
        <f ca="1">IF(X1010,OFFSET('Todas paradas'!M$1,R1010+W1010-1,0),"")</f>
        <v/>
      </c>
      <c r="AF1010" s="36" t="str">
        <f ca="1">IF(X1010,OFFSET('Todas paradas'!N$1,R1010+W1010-1,0),"")</f>
        <v/>
      </c>
      <c r="AG1010" s="36" t="str">
        <f ca="1">IF(X1010,OFFSET('Todas paradas'!O$1,R1010+W1010-1,0),"")</f>
        <v/>
      </c>
      <c r="AH1010" s="36" t="str">
        <f ca="1">IF(X1010,OFFSET('Todas paradas'!P$1,R1010+W1010-1,0),"")</f>
        <v/>
      </c>
    </row>
    <row r="1011" spans="11:34" x14ac:dyDescent="0.25">
      <c r="K1011" s="36">
        <f t="shared" si="260"/>
        <v>1009</v>
      </c>
      <c r="L1011" s="36">
        <f t="shared" ca="1" si="255"/>
        <v>961</v>
      </c>
      <c r="M1011" s="38">
        <f t="shared" ca="1" si="261"/>
        <v>9</v>
      </c>
      <c r="N1011" s="38">
        <f t="shared" ca="1" si="262"/>
        <v>49</v>
      </c>
      <c r="O1011" s="36">
        <f t="shared" ca="1" si="263"/>
        <v>0</v>
      </c>
      <c r="P1011" s="36">
        <f t="shared" ca="1" si="264"/>
        <v>16</v>
      </c>
      <c r="Q1011" s="36">
        <f t="shared" ca="1" si="265"/>
        <v>16</v>
      </c>
      <c r="R1011" s="36">
        <f t="shared" ca="1" si="256"/>
        <v>132</v>
      </c>
      <c r="S1011" s="36">
        <f t="shared" ca="1" si="257"/>
        <v>13</v>
      </c>
      <c r="T1011" s="36">
        <f t="shared" ca="1" si="258"/>
        <v>7</v>
      </c>
      <c r="U1011" s="36">
        <f t="shared" ca="1" si="266"/>
        <v>13</v>
      </c>
      <c r="V1011" s="39"/>
      <c r="W1011" s="38">
        <f t="shared" ca="1" si="267"/>
        <v>2</v>
      </c>
      <c r="X1011" s="38">
        <f t="shared" ca="1" si="268"/>
        <v>0</v>
      </c>
      <c r="Y1011" s="38">
        <f t="shared" ca="1" si="269"/>
        <v>1</v>
      </c>
      <c r="Z1011" s="38">
        <f t="shared" ca="1" si="270"/>
        <v>9</v>
      </c>
      <c r="AA1011" s="38"/>
      <c r="AB1011" s="36" t="str">
        <f t="shared" ca="1" si="259"/>
        <v>Rutas_Habituales_Central</v>
      </c>
      <c r="AC1011" t="str">
        <f ca="1">SUBSTITUTE(OFFSET('Todas paradas'!K$1,R1011+W1011-1,0),"/","_")</f>
        <v>Ruta 15_16</v>
      </c>
      <c r="AD1011" t="str">
        <f ca="1">IF(X1011,OFFSET('Todas paradas'!L$1,R1011+W1011-1,0),OFFSET('Todas paradas'!Q$1,R1011+W1011-1,0))</f>
        <v>Plaza San Francisco (Kiosco Prensa - Pd. Bus)</v>
      </c>
      <c r="AE1011" s="36" t="str">
        <f ca="1">IF(X1011,OFFSET('Todas paradas'!M$1,R1011+W1011-1,0),"")</f>
        <v/>
      </c>
      <c r="AF1011" s="36" t="str">
        <f ca="1">IF(X1011,OFFSET('Todas paradas'!N$1,R1011+W1011-1,0),"")</f>
        <v/>
      </c>
      <c r="AG1011" s="36" t="str">
        <f ca="1">IF(X1011,OFFSET('Todas paradas'!O$1,R1011+W1011-1,0),"")</f>
        <v/>
      </c>
      <c r="AH1011" s="36" t="str">
        <f ca="1">IF(X1011,OFFSET('Todas paradas'!P$1,R1011+W1011-1,0),"")</f>
        <v/>
      </c>
    </row>
    <row r="1012" spans="11:34" x14ac:dyDescent="0.25">
      <c r="K1012" s="36">
        <f t="shared" si="260"/>
        <v>1010</v>
      </c>
      <c r="L1012" s="36">
        <f t="shared" ca="1" si="255"/>
        <v>962</v>
      </c>
      <c r="M1012" s="38">
        <f t="shared" ref="M1012:M1018" ca="1" si="274">IF(O1011,1,M1011+1)</f>
        <v>10</v>
      </c>
      <c r="N1012" s="38">
        <f t="shared" ref="N1012:N1018" ca="1" si="275">IF(M1011=S1011,N1011+1,N1011)</f>
        <v>49</v>
      </c>
      <c r="O1012" s="36">
        <f t="shared" ref="O1012:O1018" ca="1" si="276">IF(Z1012=S1012,1,0)</f>
        <v>0</v>
      </c>
      <c r="P1012" s="36">
        <f t="shared" ref="P1012:P1018" ca="1" si="277">OFFSET($B$2,1+N1012,0)</f>
        <v>16</v>
      </c>
      <c r="Q1012" s="36">
        <f t="shared" ref="Q1012:Q1018" ca="1" si="278">OFFSET($C$2,1+N1012,0)</f>
        <v>16</v>
      </c>
      <c r="R1012" s="36">
        <f t="shared" ca="1" si="256"/>
        <v>132</v>
      </c>
      <c r="S1012" s="36">
        <f t="shared" ca="1" si="257"/>
        <v>13</v>
      </c>
      <c r="T1012" s="36">
        <f t="shared" ca="1" si="258"/>
        <v>7</v>
      </c>
      <c r="U1012" s="36">
        <f t="shared" ref="U1012:U1018" ca="1" si="279">OFFSET($H$2,1+N1012,0)</f>
        <v>13</v>
      </c>
      <c r="V1012" s="39"/>
      <c r="W1012" s="38">
        <f t="shared" ref="W1012:W1018" ca="1" si="280">IF(N1012&lt;&gt;N1011,0,IF(X1012,W1011+1,IF(AND(Y1012,NOT(Y1011)),1,IF(Y1012,W1011+1))))</f>
        <v>3</v>
      </c>
      <c r="X1012" s="38">
        <f t="shared" ref="X1012:X1018" ca="1" si="281">IF(Z1012&lt;=T1012,1,0)</f>
        <v>0</v>
      </c>
      <c r="Y1012" s="38">
        <f t="shared" ref="Y1012:Y1018" ca="1" si="282">IF(NOT(X1012),1,0)</f>
        <v>1</v>
      </c>
      <c r="Z1012" s="38">
        <f t="shared" ref="Z1012:Z1018" ca="1" si="283">IF(O1011,1,Z1011+1)</f>
        <v>10</v>
      </c>
      <c r="AA1012" s="38"/>
      <c r="AB1012" s="36" t="str">
        <f t="shared" ca="1" si="259"/>
        <v>Rutas_Habituales_Central</v>
      </c>
      <c r="AC1012" t="str">
        <f ca="1">SUBSTITUTE(OFFSET('Todas paradas'!K$1,R1012+W1012-1,0),"/","_")</f>
        <v>Ruta 15_16</v>
      </c>
      <c r="AD1012" t="str">
        <f ca="1">IF(X1012,OFFSET('Todas paradas'!L$1,R1012+W1012-1,0),OFFSET('Todas paradas'!Q$1,R1012+W1012-1,0))</f>
        <v>Condes de Aragón, nº 14 (Pd. Bus)</v>
      </c>
      <c r="AE1012" s="36" t="str">
        <f ca="1">IF(X1012,OFFSET('Todas paradas'!M$1,R1012+W1012-1,0),"")</f>
        <v/>
      </c>
      <c r="AF1012" s="36" t="str">
        <f ca="1">IF(X1012,OFFSET('Todas paradas'!N$1,R1012+W1012-1,0),"")</f>
        <v/>
      </c>
      <c r="AG1012" s="36" t="str">
        <f ca="1">IF(X1012,OFFSET('Todas paradas'!O$1,R1012+W1012-1,0),"")</f>
        <v/>
      </c>
      <c r="AH1012" s="36" t="str">
        <f ca="1">IF(X1012,OFFSET('Todas paradas'!P$1,R1012+W1012-1,0),"")</f>
        <v/>
      </c>
    </row>
    <row r="1013" spans="11:34" x14ac:dyDescent="0.25">
      <c r="K1013" s="36">
        <f t="shared" si="260"/>
        <v>1011</v>
      </c>
      <c r="L1013" s="36">
        <f t="shared" ca="1" si="255"/>
        <v>963</v>
      </c>
      <c r="M1013" s="38">
        <f t="shared" ca="1" si="274"/>
        <v>11</v>
      </c>
      <c r="N1013" s="38">
        <f t="shared" ca="1" si="275"/>
        <v>49</v>
      </c>
      <c r="O1013" s="36">
        <f t="shared" ca="1" si="276"/>
        <v>0</v>
      </c>
      <c r="P1013" s="36">
        <f t="shared" ca="1" si="277"/>
        <v>16</v>
      </c>
      <c r="Q1013" s="36">
        <f t="shared" ca="1" si="278"/>
        <v>16</v>
      </c>
      <c r="R1013" s="36">
        <f t="shared" ca="1" si="256"/>
        <v>132</v>
      </c>
      <c r="S1013" s="36">
        <f t="shared" ca="1" si="257"/>
        <v>13</v>
      </c>
      <c r="T1013" s="36">
        <f t="shared" ca="1" si="258"/>
        <v>7</v>
      </c>
      <c r="U1013" s="36">
        <f t="shared" ca="1" si="279"/>
        <v>13</v>
      </c>
      <c r="V1013" s="39"/>
      <c r="W1013" s="38">
        <f t="shared" ca="1" si="280"/>
        <v>4</v>
      </c>
      <c r="X1013" s="38">
        <f t="shared" ca="1" si="281"/>
        <v>0</v>
      </c>
      <c r="Y1013" s="38">
        <f t="shared" ca="1" si="282"/>
        <v>1</v>
      </c>
      <c r="Z1013" s="38">
        <f t="shared" ca="1" si="283"/>
        <v>11</v>
      </c>
      <c r="AA1013" s="38"/>
      <c r="AB1013" s="36" t="str">
        <f t="shared" ca="1" si="259"/>
        <v>Rutas_Habituales_Central</v>
      </c>
      <c r="AC1013" t="str">
        <f ca="1">SUBSTITUTE(OFFSET('Todas paradas'!K$1,R1013+W1013-1,0),"/","_")</f>
        <v>Ruta 15_16</v>
      </c>
      <c r="AD1013" t="str">
        <f ca="1">IF(X1013,OFFSET('Todas paradas'!L$1,R1013+W1013-1,0),OFFSET('Todas paradas'!Q$1,R1013+W1013-1,0))</f>
        <v>Juan Carlos I, nº 39</v>
      </c>
      <c r="AE1013" s="36" t="str">
        <f ca="1">IF(X1013,OFFSET('Todas paradas'!M$1,R1013+W1013-1,0),"")</f>
        <v/>
      </c>
      <c r="AF1013" s="36" t="str">
        <f ca="1">IF(X1013,OFFSET('Todas paradas'!N$1,R1013+W1013-1,0),"")</f>
        <v/>
      </c>
      <c r="AG1013" s="36" t="str">
        <f ca="1">IF(X1013,OFFSET('Todas paradas'!O$1,R1013+W1013-1,0),"")</f>
        <v/>
      </c>
      <c r="AH1013" s="36" t="str">
        <f ca="1">IF(X1013,OFFSET('Todas paradas'!P$1,R1013+W1013-1,0),"")</f>
        <v/>
      </c>
    </row>
    <row r="1014" spans="11:34" x14ac:dyDescent="0.25">
      <c r="K1014" s="36">
        <f t="shared" si="260"/>
        <v>1012</v>
      </c>
      <c r="L1014" s="36">
        <f t="shared" ca="1" si="255"/>
        <v>964</v>
      </c>
      <c r="M1014" s="38">
        <f t="shared" ca="1" si="274"/>
        <v>12</v>
      </c>
      <c r="N1014" s="38">
        <f t="shared" ca="1" si="275"/>
        <v>49</v>
      </c>
      <c r="O1014" s="36">
        <f t="shared" ca="1" si="276"/>
        <v>0</v>
      </c>
      <c r="P1014" s="36">
        <f t="shared" ca="1" si="277"/>
        <v>16</v>
      </c>
      <c r="Q1014" s="36">
        <f t="shared" ca="1" si="278"/>
        <v>16</v>
      </c>
      <c r="R1014" s="36">
        <f t="shared" ca="1" si="256"/>
        <v>132</v>
      </c>
      <c r="S1014" s="36">
        <f t="shared" ca="1" si="257"/>
        <v>13</v>
      </c>
      <c r="T1014" s="36">
        <f t="shared" ca="1" si="258"/>
        <v>7</v>
      </c>
      <c r="U1014" s="36">
        <f t="shared" ca="1" si="279"/>
        <v>13</v>
      </c>
      <c r="V1014" s="39"/>
      <c r="W1014" s="38">
        <f t="shared" ca="1" si="280"/>
        <v>5</v>
      </c>
      <c r="X1014" s="38">
        <f t="shared" ca="1" si="281"/>
        <v>0</v>
      </c>
      <c r="Y1014" s="38">
        <f t="shared" ca="1" si="282"/>
        <v>1</v>
      </c>
      <c r="Z1014" s="38">
        <f t="shared" ca="1" si="283"/>
        <v>12</v>
      </c>
      <c r="AA1014" s="38"/>
      <c r="AB1014" s="36" t="str">
        <f t="shared" ca="1" si="259"/>
        <v>Rutas_Habituales_Central</v>
      </c>
      <c r="AC1014" t="str">
        <f ca="1">SUBSTITUTE(OFFSET('Todas paradas'!K$1,R1014+W1014-1,0),"/","_")</f>
        <v>Ruta 15_16</v>
      </c>
      <c r="AD1014" t="str">
        <f ca="1">IF(X1014,OFFSET('Todas paradas'!L$1,R1014+W1014-1,0),OFFSET('Todas paradas'!Q$1,R1014+W1014-1,0))</f>
        <v>Juan Carlos I, nº 3</v>
      </c>
      <c r="AE1014" s="36" t="str">
        <f ca="1">IF(X1014,OFFSET('Todas paradas'!M$1,R1014+W1014-1,0),"")</f>
        <v/>
      </c>
      <c r="AF1014" s="36" t="str">
        <f ca="1">IF(X1014,OFFSET('Todas paradas'!N$1,R1014+W1014-1,0),"")</f>
        <v/>
      </c>
      <c r="AG1014" s="36" t="str">
        <f ca="1">IF(X1014,OFFSET('Todas paradas'!O$1,R1014+W1014-1,0),"")</f>
        <v/>
      </c>
      <c r="AH1014" s="36" t="str">
        <f ca="1">IF(X1014,OFFSET('Todas paradas'!P$1,R1014+W1014-1,0),"")</f>
        <v/>
      </c>
    </row>
    <row r="1015" spans="11:34" x14ac:dyDescent="0.25">
      <c r="K1015" s="36">
        <f t="shared" si="260"/>
        <v>1013</v>
      </c>
      <c r="L1015" s="36">
        <f t="shared" ca="1" si="255"/>
        <v>965</v>
      </c>
      <c r="M1015" s="38">
        <f t="shared" ca="1" si="274"/>
        <v>13</v>
      </c>
      <c r="N1015" s="38">
        <f t="shared" ca="1" si="275"/>
        <v>49</v>
      </c>
      <c r="O1015" s="36">
        <f t="shared" ca="1" si="276"/>
        <v>1</v>
      </c>
      <c r="P1015" s="36">
        <f t="shared" ca="1" si="277"/>
        <v>16</v>
      </c>
      <c r="Q1015" s="36">
        <f t="shared" ca="1" si="278"/>
        <v>16</v>
      </c>
      <c r="R1015" s="36">
        <f t="shared" ca="1" si="256"/>
        <v>132</v>
      </c>
      <c r="S1015" s="36">
        <f t="shared" ca="1" si="257"/>
        <v>13</v>
      </c>
      <c r="T1015" s="36">
        <f t="shared" ca="1" si="258"/>
        <v>7</v>
      </c>
      <c r="U1015" s="36">
        <f t="shared" ca="1" si="279"/>
        <v>13</v>
      </c>
      <c r="V1015" s="39"/>
      <c r="W1015" s="38">
        <f t="shared" ca="1" si="280"/>
        <v>6</v>
      </c>
      <c r="X1015" s="38">
        <f t="shared" ca="1" si="281"/>
        <v>0</v>
      </c>
      <c r="Y1015" s="38">
        <f t="shared" ca="1" si="282"/>
        <v>1</v>
      </c>
      <c r="Z1015" s="38">
        <f t="shared" ca="1" si="283"/>
        <v>13</v>
      </c>
      <c r="AA1015" s="38"/>
      <c r="AB1015" s="36" t="str">
        <f t="shared" ca="1" si="259"/>
        <v>Rutas_Habituales_Central</v>
      </c>
      <c r="AC1015" t="str">
        <f ca="1">SUBSTITUTE(OFFSET('Todas paradas'!K$1,R1015+W1015-1,0),"/","_")</f>
        <v>Ruta 15_16</v>
      </c>
      <c r="AD1015" t="str">
        <f ca="1">IF(X1015,OFFSET('Todas paradas'!L$1,R1015+W1015-1,0),OFFSET('Todas paradas'!Q$1,R1015+W1015-1,0))</f>
        <v>Vía Univérsitas, nº 44 (Pd. Bus)</v>
      </c>
      <c r="AE1015" s="36" t="str">
        <f ca="1">IF(X1015,OFFSET('Todas paradas'!M$1,R1015+W1015-1,0),"")</f>
        <v/>
      </c>
      <c r="AF1015" s="36" t="str">
        <f ca="1">IF(X1015,OFFSET('Todas paradas'!N$1,R1015+W1015-1,0),"")</f>
        <v/>
      </c>
      <c r="AG1015" s="36" t="str">
        <f ca="1">IF(X1015,OFFSET('Todas paradas'!O$1,R1015+W1015-1,0),"")</f>
        <v/>
      </c>
      <c r="AH1015" s="36" t="str">
        <f ca="1">IF(X1015,OFFSET('Todas paradas'!P$1,R1015+W1015-1,0),"")</f>
        <v/>
      </c>
    </row>
    <row r="1016" spans="11:34" x14ac:dyDescent="0.25">
      <c r="K1016" s="36">
        <f t="shared" si="260"/>
        <v>1014</v>
      </c>
      <c r="L1016" s="36">
        <f t="shared" ca="1" si="255"/>
        <v>965</v>
      </c>
      <c r="M1016" s="38">
        <f t="shared" ca="1" si="274"/>
        <v>1</v>
      </c>
      <c r="N1016" s="38">
        <f t="shared" ca="1" si="275"/>
        <v>50</v>
      </c>
      <c r="O1016" s="36">
        <f t="shared" ca="1" si="276"/>
        <v>0</v>
      </c>
      <c r="P1016" s="36">
        <f t="shared" ca="1" si="277"/>
        <v>0</v>
      </c>
      <c r="Q1016" s="36">
        <f t="shared" ca="1" si="278"/>
        <v>0</v>
      </c>
      <c r="R1016" s="36">
        <f t="shared" ca="1" si="256"/>
        <v>139</v>
      </c>
      <c r="S1016" s="36">
        <f t="shared" ca="1" si="257"/>
        <v>27</v>
      </c>
      <c r="T1016" s="36">
        <f t="shared" ca="1" si="258"/>
        <v>14</v>
      </c>
      <c r="U1016" s="36" t="e">
        <f t="shared" ca="1" si="279"/>
        <v>#N/A</v>
      </c>
      <c r="V1016" s="39"/>
      <c r="W1016" s="38">
        <f t="shared" ca="1" si="280"/>
        <v>0</v>
      </c>
      <c r="X1016" s="38">
        <f t="shared" ca="1" si="281"/>
        <v>1</v>
      </c>
      <c r="Y1016" s="38">
        <f t="shared" ca="1" si="282"/>
        <v>0</v>
      </c>
      <c r="Z1016" s="38">
        <f t="shared" ca="1" si="283"/>
        <v>1</v>
      </c>
      <c r="AA1016" s="38"/>
      <c r="AB1016" s="36" t="str">
        <f t="shared" ca="1" si="259"/>
        <v>Rutas_Habituales_Central</v>
      </c>
      <c r="AC1016" t="str">
        <f ca="1">SUBSTITUTE(OFFSET('Todas paradas'!K$1,R1016+W1016-1,0),"/","_")</f>
        <v>Ruta 16_16</v>
      </c>
      <c r="AD1016" t="str">
        <f ca="1">IF(X1016,OFFSET('Todas paradas'!L$1,R1016+W1016-1,0),OFFSET('Todas paradas'!Q$1,R1016+W1016-1,0))</f>
        <v>Ruta 16/16</v>
      </c>
      <c r="AE1016" s="36" t="str">
        <f ca="1">IF(X1016,OFFSET('Todas paradas'!M$1,R1016+W1016-1,0),"")</f>
        <v/>
      </c>
      <c r="AF1016" s="36">
        <f ca="1">IF(X1016,OFFSET('Todas paradas'!N$1,R1016+W1016-1,0),"")</f>
        <v>0</v>
      </c>
      <c r="AG1016" s="36">
        <f ca="1">IF(X1016,OFFSET('Todas paradas'!O$1,R1016+W1016-1,0),"")</f>
        <v>0</v>
      </c>
      <c r="AH1016" s="36">
        <f ca="1">IF(X1016,OFFSET('Todas paradas'!P$1,R1016+W1016-1,0),"")</f>
        <v>0</v>
      </c>
    </row>
    <row r="1017" spans="11:34" x14ac:dyDescent="0.25">
      <c r="K1017" s="36">
        <f t="shared" si="260"/>
        <v>1015</v>
      </c>
      <c r="L1017" s="36">
        <f t="shared" ca="1" si="255"/>
        <v>966</v>
      </c>
      <c r="M1017" s="38">
        <f t="shared" ca="1" si="274"/>
        <v>2</v>
      </c>
      <c r="N1017" s="38">
        <f t="shared" ca="1" si="275"/>
        <v>50</v>
      </c>
      <c r="O1017" s="36">
        <f t="shared" ca="1" si="276"/>
        <v>0</v>
      </c>
      <c r="P1017" s="36">
        <f t="shared" ca="1" si="277"/>
        <v>0</v>
      </c>
      <c r="Q1017" s="36">
        <f t="shared" ca="1" si="278"/>
        <v>0</v>
      </c>
      <c r="R1017" s="36">
        <f t="shared" ca="1" si="256"/>
        <v>139</v>
      </c>
      <c r="S1017" s="36">
        <f t="shared" ca="1" si="257"/>
        <v>27</v>
      </c>
      <c r="T1017" s="36">
        <f t="shared" ca="1" si="258"/>
        <v>14</v>
      </c>
      <c r="U1017" s="36" t="e">
        <f t="shared" ca="1" si="279"/>
        <v>#N/A</v>
      </c>
      <c r="V1017" s="39"/>
      <c r="W1017" s="38">
        <f t="shared" ca="1" si="280"/>
        <v>1</v>
      </c>
      <c r="X1017" s="38">
        <f t="shared" ca="1" si="281"/>
        <v>1</v>
      </c>
      <c r="Y1017" s="38">
        <f t="shared" ca="1" si="282"/>
        <v>0</v>
      </c>
      <c r="Z1017" s="38">
        <f t="shared" ca="1" si="283"/>
        <v>2</v>
      </c>
      <c r="AA1017" s="38"/>
      <c r="AB1017" s="36" t="str">
        <f t="shared" ca="1" si="259"/>
        <v>Rutas_Habituales_Central</v>
      </c>
      <c r="AC1017" t="str">
        <f ca="1">SUBSTITUTE(OFFSET('Todas paradas'!K$1,R1017+W1017-1,0),"/","_")</f>
        <v>Ruta 16_16</v>
      </c>
      <c r="AD1017" t="str">
        <f ca="1">IF(X1017,OFFSET('Todas paradas'!L$1,R1017+W1017-1,0),OFFSET('Todas paradas'!Q$1,R1017+W1017-1,0))</f>
        <v>Avd. Cañones de Zaragoza (esq. Avd. El cierzo)</v>
      </c>
      <c r="AE1017" s="36" t="str">
        <f ca="1">IF(X1017,OFFSET('Todas paradas'!M$1,R1017+W1017-1,0),"")</f>
        <v>06:42</v>
      </c>
      <c r="AF1017" s="36">
        <f ca="1">IF(X1017,OFFSET('Todas paradas'!N$1,R1017+W1017-1,0),"")</f>
        <v>0</v>
      </c>
      <c r="AG1017" s="36">
        <f ca="1">IF(X1017,OFFSET('Todas paradas'!O$1,R1017+W1017-1,0),"")</f>
        <v>0</v>
      </c>
      <c r="AH1017" s="36">
        <f ca="1">IF(X1017,OFFSET('Todas paradas'!P$1,R1017+W1017-1,0),"")</f>
        <v>0</v>
      </c>
    </row>
    <row r="1018" spans="11:34" x14ac:dyDescent="0.25">
      <c r="K1018" s="36">
        <f t="shared" si="260"/>
        <v>1016</v>
      </c>
      <c r="L1018" s="36">
        <f t="shared" ca="1" si="255"/>
        <v>967</v>
      </c>
      <c r="M1018" s="38">
        <f t="shared" ca="1" si="274"/>
        <v>3</v>
      </c>
      <c r="N1018" s="38">
        <f t="shared" ca="1" si="275"/>
        <v>50</v>
      </c>
      <c r="O1018" s="36">
        <f t="shared" ca="1" si="276"/>
        <v>0</v>
      </c>
      <c r="P1018" s="36">
        <f t="shared" ca="1" si="277"/>
        <v>0</v>
      </c>
      <c r="Q1018" s="36">
        <f t="shared" ca="1" si="278"/>
        <v>0</v>
      </c>
      <c r="R1018" s="36">
        <f t="shared" ca="1" si="256"/>
        <v>139</v>
      </c>
      <c r="S1018" s="36">
        <f t="shared" ca="1" si="257"/>
        <v>27</v>
      </c>
      <c r="T1018" s="36">
        <f t="shared" ca="1" si="258"/>
        <v>14</v>
      </c>
      <c r="U1018" s="36" t="e">
        <f t="shared" ca="1" si="279"/>
        <v>#N/A</v>
      </c>
      <c r="V1018" s="39"/>
      <c r="W1018" s="38">
        <f t="shared" ca="1" si="280"/>
        <v>2</v>
      </c>
      <c r="X1018" s="38">
        <f t="shared" ca="1" si="281"/>
        <v>1</v>
      </c>
      <c r="Y1018" s="38">
        <f t="shared" ca="1" si="282"/>
        <v>0</v>
      </c>
      <c r="Z1018" s="38">
        <f t="shared" ca="1" si="283"/>
        <v>3</v>
      </c>
      <c r="AA1018" s="38"/>
      <c r="AB1018" s="36" t="str">
        <f t="shared" ca="1" si="259"/>
        <v>Rutas_Habituales_Central</v>
      </c>
      <c r="AC1018" t="str">
        <f ca="1">SUBSTITUTE(OFFSET('Todas paradas'!K$1,R1018+W1018-1,0),"/","_")</f>
        <v>Ruta 16_16</v>
      </c>
      <c r="AD1018" t="str">
        <f ca="1">IF(X1018,OFFSET('Todas paradas'!L$1,R1018+W1018-1,0),OFFSET('Todas paradas'!Q$1,R1018+W1018-1,0))</f>
        <v>Paseo de Los Arqueros (esq. Peña Telera)</v>
      </c>
      <c r="AE1018" s="36" t="str">
        <f ca="1">IF(X1018,OFFSET('Todas paradas'!M$1,R1018+W1018-1,0),"")</f>
        <v>06:43</v>
      </c>
      <c r="AF1018" s="36">
        <f ca="1">IF(X1018,OFFSET('Todas paradas'!N$1,R1018+W1018-1,0),"")</f>
        <v>0</v>
      </c>
      <c r="AG1018" s="36">
        <f ca="1">IF(X1018,OFFSET('Todas paradas'!O$1,R1018+W1018-1,0),"")</f>
        <v>0</v>
      </c>
      <c r="AH1018" s="36">
        <f ca="1">IF(X1018,OFFSET('Todas paradas'!P$1,R1018+W1018-1,0),"")</f>
        <v>0</v>
      </c>
    </row>
    <row r="1019" spans="11:34" x14ac:dyDescent="0.25">
      <c r="K1019" s="36">
        <f t="shared" si="260"/>
        <v>1017</v>
      </c>
      <c r="L1019" s="36">
        <f t="shared" ca="1" si="255"/>
        <v>968</v>
      </c>
      <c r="M1019" s="38">
        <f t="shared" ref="M1019:M1039" ca="1" si="284">IF(O1018,1,M1018+1)</f>
        <v>4</v>
      </c>
      <c r="N1019" s="38">
        <f t="shared" ref="N1019:N1039" ca="1" si="285">IF(M1018=S1018,N1018+1,N1018)</f>
        <v>50</v>
      </c>
      <c r="O1019" s="36">
        <f t="shared" ref="O1019:O1039" ca="1" si="286">IF(Z1019=S1019,1,0)</f>
        <v>0</v>
      </c>
      <c r="P1019" s="36">
        <f t="shared" ref="P1019:P1039" ca="1" si="287">OFFSET($B$2,1+N1019,0)</f>
        <v>0</v>
      </c>
      <c r="Q1019" s="36">
        <f t="shared" ref="Q1019:Q1039" ca="1" si="288">OFFSET($C$2,1+N1019,0)</f>
        <v>0</v>
      </c>
      <c r="R1019" s="36">
        <f t="shared" ca="1" si="256"/>
        <v>139</v>
      </c>
      <c r="S1019" s="36">
        <f t="shared" ca="1" si="257"/>
        <v>27</v>
      </c>
      <c r="T1019" s="36">
        <f t="shared" ca="1" si="258"/>
        <v>14</v>
      </c>
      <c r="U1019" s="36" t="e">
        <f t="shared" ref="U1019:U1039" ca="1" si="289">OFFSET($H$2,1+N1019,0)</f>
        <v>#N/A</v>
      </c>
      <c r="V1019" s="39"/>
      <c r="W1019" s="38">
        <f t="shared" ref="W1019:W1039" ca="1" si="290">IF(N1019&lt;&gt;N1018,0,IF(X1019,W1018+1,IF(AND(Y1019,NOT(Y1018)),1,IF(Y1019,W1018+1))))</f>
        <v>3</v>
      </c>
      <c r="X1019" s="38">
        <f t="shared" ref="X1019:X1039" ca="1" si="291">IF(Z1019&lt;=T1019,1,0)</f>
        <v>1</v>
      </c>
      <c r="Y1019" s="38">
        <f t="shared" ref="Y1019:Y1039" ca="1" si="292">IF(NOT(X1019),1,0)</f>
        <v>0</v>
      </c>
      <c r="Z1019" s="38">
        <f t="shared" ref="Z1019:Z1039" ca="1" si="293">IF(O1018,1,Z1018+1)</f>
        <v>4</v>
      </c>
      <c r="AA1019" s="38"/>
      <c r="AB1019" s="36" t="str">
        <f t="shared" ca="1" si="259"/>
        <v>Rutas_Habituales_Central</v>
      </c>
      <c r="AC1019" t="str">
        <f ca="1">SUBSTITUTE(OFFSET('Todas paradas'!K$1,R1019+W1019-1,0),"/","_")</f>
        <v>Ruta 16_16</v>
      </c>
      <c r="AD1019" t="str">
        <f ca="1">IF(X1019,OFFSET('Todas paradas'!L$1,R1019+W1019-1,0),OFFSET('Todas paradas'!Q$1,R1019+W1019-1,0))</f>
        <v>C/ Salomón y la Reina de Saba, nº 36</v>
      </c>
      <c r="AE1019" s="36" t="str">
        <f ca="1">IF(X1019,OFFSET('Todas paradas'!M$1,R1019+W1019-1,0),"")</f>
        <v>06:44</v>
      </c>
      <c r="AF1019" s="36">
        <f ca="1">IF(X1019,OFFSET('Todas paradas'!N$1,R1019+W1019-1,0),"")</f>
        <v>0</v>
      </c>
      <c r="AG1019" s="36">
        <f ca="1">IF(X1019,OFFSET('Todas paradas'!O$1,R1019+W1019-1,0),"")</f>
        <v>0</v>
      </c>
      <c r="AH1019" s="36">
        <f ca="1">IF(X1019,OFFSET('Todas paradas'!P$1,R1019+W1019-1,0),"")</f>
        <v>0</v>
      </c>
    </row>
    <row r="1020" spans="11:34" x14ac:dyDescent="0.25">
      <c r="K1020" s="36">
        <f t="shared" si="260"/>
        <v>1018</v>
      </c>
      <c r="L1020" s="36">
        <f t="shared" ca="1" si="255"/>
        <v>969</v>
      </c>
      <c r="M1020" s="38">
        <f t="shared" ca="1" si="284"/>
        <v>5</v>
      </c>
      <c r="N1020" s="38">
        <f t="shared" ca="1" si="285"/>
        <v>50</v>
      </c>
      <c r="O1020" s="36">
        <f t="shared" ca="1" si="286"/>
        <v>0</v>
      </c>
      <c r="P1020" s="36">
        <f t="shared" ca="1" si="287"/>
        <v>0</v>
      </c>
      <c r="Q1020" s="36">
        <f t="shared" ca="1" si="288"/>
        <v>0</v>
      </c>
      <c r="R1020" s="36">
        <f t="shared" ca="1" si="256"/>
        <v>139</v>
      </c>
      <c r="S1020" s="36">
        <f t="shared" ca="1" si="257"/>
        <v>27</v>
      </c>
      <c r="T1020" s="36">
        <f t="shared" ca="1" si="258"/>
        <v>14</v>
      </c>
      <c r="U1020" s="36" t="e">
        <f t="shared" ca="1" si="289"/>
        <v>#N/A</v>
      </c>
      <c r="V1020" s="39"/>
      <c r="W1020" s="38">
        <f t="shared" ca="1" si="290"/>
        <v>4</v>
      </c>
      <c r="X1020" s="38">
        <f t="shared" ca="1" si="291"/>
        <v>1</v>
      </c>
      <c r="Y1020" s="38">
        <f t="shared" ca="1" si="292"/>
        <v>0</v>
      </c>
      <c r="Z1020" s="38">
        <f t="shared" ca="1" si="293"/>
        <v>5</v>
      </c>
      <c r="AA1020" s="38"/>
      <c r="AB1020" s="36" t="str">
        <f t="shared" ca="1" si="259"/>
        <v>Rutas_Habituales_Central</v>
      </c>
      <c r="AC1020" t="str">
        <f ca="1">SUBSTITUTE(OFFSET('Todas paradas'!K$1,R1020+W1020-1,0),"/","_")</f>
        <v>Ruta 16_16</v>
      </c>
      <c r="AD1020" t="str">
        <f ca="1">IF(X1020,OFFSET('Todas paradas'!L$1,R1020+W1020-1,0),OFFSET('Todas paradas'!Q$1,R1020+W1020-1,0))</f>
        <v>Avd. Casablanca (frente nº 26 - Telepizza)</v>
      </c>
      <c r="AE1020" s="36" t="str">
        <f ca="1">IF(X1020,OFFSET('Todas paradas'!M$1,R1020+W1020-1,0),"")</f>
        <v>06:46</v>
      </c>
      <c r="AF1020" s="36">
        <f ca="1">IF(X1020,OFFSET('Todas paradas'!N$1,R1020+W1020-1,0),"")</f>
        <v>0</v>
      </c>
      <c r="AG1020" s="36">
        <f ca="1">IF(X1020,OFFSET('Todas paradas'!O$1,R1020+W1020-1,0),"")</f>
        <v>0</v>
      </c>
      <c r="AH1020" s="36">
        <f ca="1">IF(X1020,OFFSET('Todas paradas'!P$1,R1020+W1020-1,0),"")</f>
        <v>0</v>
      </c>
    </row>
    <row r="1021" spans="11:34" x14ac:dyDescent="0.25">
      <c r="K1021" s="36">
        <f t="shared" si="260"/>
        <v>1019</v>
      </c>
      <c r="L1021" s="36">
        <f t="shared" ca="1" si="255"/>
        <v>970</v>
      </c>
      <c r="M1021" s="38">
        <f t="shared" ca="1" si="284"/>
        <v>6</v>
      </c>
      <c r="N1021" s="38">
        <f t="shared" ca="1" si="285"/>
        <v>50</v>
      </c>
      <c r="O1021" s="36">
        <f t="shared" ca="1" si="286"/>
        <v>0</v>
      </c>
      <c r="P1021" s="36">
        <f t="shared" ca="1" si="287"/>
        <v>0</v>
      </c>
      <c r="Q1021" s="36">
        <f t="shared" ca="1" si="288"/>
        <v>0</v>
      </c>
      <c r="R1021" s="36">
        <f t="shared" ca="1" si="256"/>
        <v>139</v>
      </c>
      <c r="S1021" s="36">
        <f t="shared" ca="1" si="257"/>
        <v>27</v>
      </c>
      <c r="T1021" s="36">
        <f t="shared" ca="1" si="258"/>
        <v>14</v>
      </c>
      <c r="U1021" s="36" t="e">
        <f t="shared" ca="1" si="289"/>
        <v>#N/A</v>
      </c>
      <c r="V1021" s="39"/>
      <c r="W1021" s="38">
        <f t="shared" ca="1" si="290"/>
        <v>5</v>
      </c>
      <c r="X1021" s="38">
        <f t="shared" ca="1" si="291"/>
        <v>1</v>
      </c>
      <c r="Y1021" s="38">
        <f t="shared" ca="1" si="292"/>
        <v>0</v>
      </c>
      <c r="Z1021" s="38">
        <f t="shared" ca="1" si="293"/>
        <v>6</v>
      </c>
      <c r="AA1021" s="38"/>
      <c r="AB1021" s="36" t="str">
        <f t="shared" ca="1" si="259"/>
        <v>Rutas_Habituales_Central</v>
      </c>
      <c r="AC1021" t="str">
        <f ca="1">SUBSTITUTE(OFFSET('Todas paradas'!K$1,R1021+W1021-1,0),"/","_")</f>
        <v>Ruta 16_16</v>
      </c>
      <c r="AD1021" t="str">
        <f ca="1">IF(X1021,OFFSET('Todas paradas'!L$1,R1021+W1021-1,0),OFFSET('Todas paradas'!Q$1,R1021+W1021-1,0))</f>
        <v>C/ Viridiana, nº 26 (Pd. Bus)</v>
      </c>
      <c r="AE1021" s="36" t="str">
        <f ca="1">IF(X1021,OFFSET('Todas paradas'!M$1,R1021+W1021-1,0),"")</f>
        <v>06:52</v>
      </c>
      <c r="AF1021" s="36">
        <f ca="1">IF(X1021,OFFSET('Todas paradas'!N$1,R1021+W1021-1,0),"")</f>
        <v>0</v>
      </c>
      <c r="AG1021" s="36">
        <f ca="1">IF(X1021,OFFSET('Todas paradas'!O$1,R1021+W1021-1,0),"")</f>
        <v>0</v>
      </c>
      <c r="AH1021" s="36">
        <f ca="1">IF(X1021,OFFSET('Todas paradas'!P$1,R1021+W1021-1,0),"")</f>
        <v>0</v>
      </c>
    </row>
    <row r="1022" spans="11:34" x14ac:dyDescent="0.25">
      <c r="K1022" s="36">
        <f t="shared" si="260"/>
        <v>1020</v>
      </c>
      <c r="L1022" s="36">
        <f t="shared" ca="1" si="255"/>
        <v>971</v>
      </c>
      <c r="M1022" s="38">
        <f t="shared" ca="1" si="284"/>
        <v>7</v>
      </c>
      <c r="N1022" s="38">
        <f t="shared" ca="1" si="285"/>
        <v>50</v>
      </c>
      <c r="O1022" s="36">
        <f t="shared" ca="1" si="286"/>
        <v>0</v>
      </c>
      <c r="P1022" s="36">
        <f t="shared" ca="1" si="287"/>
        <v>0</v>
      </c>
      <c r="Q1022" s="36">
        <f t="shared" ca="1" si="288"/>
        <v>0</v>
      </c>
      <c r="R1022" s="36">
        <f t="shared" ca="1" si="256"/>
        <v>139</v>
      </c>
      <c r="S1022" s="36">
        <f t="shared" ca="1" si="257"/>
        <v>27</v>
      </c>
      <c r="T1022" s="36">
        <f t="shared" ca="1" si="258"/>
        <v>14</v>
      </c>
      <c r="U1022" s="36" t="e">
        <f t="shared" ca="1" si="289"/>
        <v>#N/A</v>
      </c>
      <c r="V1022" s="39"/>
      <c r="W1022" s="38">
        <f t="shared" ca="1" si="290"/>
        <v>6</v>
      </c>
      <c r="X1022" s="38">
        <f t="shared" ca="1" si="291"/>
        <v>1</v>
      </c>
      <c r="Y1022" s="38">
        <f t="shared" ca="1" si="292"/>
        <v>0</v>
      </c>
      <c r="Z1022" s="38">
        <f t="shared" ca="1" si="293"/>
        <v>7</v>
      </c>
      <c r="AA1022" s="38"/>
      <c r="AB1022" s="36" t="str">
        <f t="shared" ca="1" si="259"/>
        <v>Rutas_Habituales_Central</v>
      </c>
      <c r="AC1022" t="str">
        <f ca="1">SUBSTITUTE(OFFSET('Todas paradas'!K$1,R1022+W1022-1,0),"/","_")</f>
        <v>Ruta 16_16</v>
      </c>
      <c r="AD1022" t="str">
        <f ca="1">IF(X1022,OFFSET('Todas paradas'!L$1,R1022+W1022-1,0),OFFSET('Todas paradas'!Q$1,R1022+W1022-1,0))</f>
        <v>Paseo de los Olvidados, nº 49 (Pd. Bus)</v>
      </c>
      <c r="AE1022" s="36" t="str">
        <f ca="1">IF(X1022,OFFSET('Todas paradas'!M$1,R1022+W1022-1,0),"")</f>
        <v>06:53</v>
      </c>
      <c r="AF1022" s="36">
        <f ca="1">IF(X1022,OFFSET('Todas paradas'!N$1,R1022+W1022-1,0),"")</f>
        <v>0</v>
      </c>
      <c r="AG1022" s="36">
        <f ca="1">IF(X1022,OFFSET('Todas paradas'!O$1,R1022+W1022-1,0),"")</f>
        <v>0</v>
      </c>
      <c r="AH1022" s="36">
        <f ca="1">IF(X1022,OFFSET('Todas paradas'!P$1,R1022+W1022-1,0),"")</f>
        <v>0</v>
      </c>
    </row>
    <row r="1023" spans="11:34" x14ac:dyDescent="0.25">
      <c r="K1023" s="36">
        <f t="shared" si="260"/>
        <v>1021</v>
      </c>
      <c r="L1023" s="36">
        <f t="shared" ca="1" si="255"/>
        <v>972</v>
      </c>
      <c r="M1023" s="38">
        <f t="shared" ca="1" si="284"/>
        <v>8</v>
      </c>
      <c r="N1023" s="38">
        <f t="shared" ca="1" si="285"/>
        <v>50</v>
      </c>
      <c r="O1023" s="36">
        <f t="shared" ca="1" si="286"/>
        <v>0</v>
      </c>
      <c r="P1023" s="36">
        <f t="shared" ca="1" si="287"/>
        <v>0</v>
      </c>
      <c r="Q1023" s="36">
        <f t="shared" ca="1" si="288"/>
        <v>0</v>
      </c>
      <c r="R1023" s="36">
        <f t="shared" ca="1" si="256"/>
        <v>139</v>
      </c>
      <c r="S1023" s="36">
        <f t="shared" ca="1" si="257"/>
        <v>27</v>
      </c>
      <c r="T1023" s="36">
        <f t="shared" ca="1" si="258"/>
        <v>14</v>
      </c>
      <c r="U1023" s="36" t="e">
        <f t="shared" ca="1" si="289"/>
        <v>#N/A</v>
      </c>
      <c r="V1023" s="39"/>
      <c r="W1023" s="38">
        <f t="shared" ca="1" si="290"/>
        <v>7</v>
      </c>
      <c r="X1023" s="38">
        <f t="shared" ca="1" si="291"/>
        <v>1</v>
      </c>
      <c r="Y1023" s="38">
        <f t="shared" ca="1" si="292"/>
        <v>0</v>
      </c>
      <c r="Z1023" s="38">
        <f t="shared" ca="1" si="293"/>
        <v>8</v>
      </c>
      <c r="AA1023" s="38"/>
      <c r="AB1023" s="36" t="str">
        <f t="shared" ca="1" si="259"/>
        <v>Rutas_Habituales_Central</v>
      </c>
      <c r="AC1023" t="str">
        <f ca="1">SUBSTITUTE(OFFSET('Todas paradas'!K$1,R1023+W1023-1,0),"/","_")</f>
        <v>Ruta 16_16</v>
      </c>
      <c r="AD1023" t="str">
        <f ca="1">IF(X1023,OFFSET('Todas paradas'!L$1,R1023+W1023-1,0),OFFSET('Todas paradas'!Q$1,R1023+W1023-1,0))</f>
        <v>Paseo de los Olvidados, nº 23 (esq. Quimera del Oro)</v>
      </c>
      <c r="AE1023" s="36" t="str">
        <f ca="1">IF(X1023,OFFSET('Todas paradas'!M$1,R1023+W1023-1,0),"")</f>
        <v>06:54</v>
      </c>
      <c r="AF1023" s="36">
        <f ca="1">IF(X1023,OFFSET('Todas paradas'!N$1,R1023+W1023-1,0),"")</f>
        <v>0</v>
      </c>
      <c r="AG1023" s="36">
        <f ca="1">IF(X1023,OFFSET('Todas paradas'!O$1,R1023+W1023-1,0),"")</f>
        <v>0</v>
      </c>
      <c r="AH1023" s="36">
        <f ca="1">IF(X1023,OFFSET('Todas paradas'!P$1,R1023+W1023-1,0),"")</f>
        <v>0</v>
      </c>
    </row>
    <row r="1024" spans="11:34" x14ac:dyDescent="0.25">
      <c r="K1024" s="36">
        <f t="shared" si="260"/>
        <v>1022</v>
      </c>
      <c r="L1024" s="36">
        <f t="shared" ca="1" si="255"/>
        <v>973</v>
      </c>
      <c r="M1024" s="38">
        <f t="shared" ca="1" si="284"/>
        <v>9</v>
      </c>
      <c r="N1024" s="38">
        <f t="shared" ca="1" si="285"/>
        <v>50</v>
      </c>
      <c r="O1024" s="36">
        <f t="shared" ca="1" si="286"/>
        <v>0</v>
      </c>
      <c r="P1024" s="36">
        <f t="shared" ca="1" si="287"/>
        <v>0</v>
      </c>
      <c r="Q1024" s="36">
        <f t="shared" ca="1" si="288"/>
        <v>0</v>
      </c>
      <c r="R1024" s="36">
        <f t="shared" ca="1" si="256"/>
        <v>139</v>
      </c>
      <c r="S1024" s="36">
        <f t="shared" ca="1" si="257"/>
        <v>27</v>
      </c>
      <c r="T1024" s="36">
        <f t="shared" ca="1" si="258"/>
        <v>14</v>
      </c>
      <c r="U1024" s="36" t="e">
        <f t="shared" ca="1" si="289"/>
        <v>#N/A</v>
      </c>
      <c r="V1024" s="39"/>
      <c r="W1024" s="38">
        <f t="shared" ca="1" si="290"/>
        <v>8</v>
      </c>
      <c r="X1024" s="38">
        <f t="shared" ca="1" si="291"/>
        <v>1</v>
      </c>
      <c r="Y1024" s="38">
        <f t="shared" ca="1" si="292"/>
        <v>0</v>
      </c>
      <c r="Z1024" s="38">
        <f t="shared" ca="1" si="293"/>
        <v>9</v>
      </c>
      <c r="AA1024" s="38"/>
      <c r="AB1024" s="36" t="str">
        <f t="shared" ca="1" si="259"/>
        <v>Rutas_Habituales_Central</v>
      </c>
      <c r="AC1024" t="str">
        <f ca="1">SUBSTITUTE(OFFSET('Todas paradas'!K$1,R1024+W1024-1,0),"/","_")</f>
        <v>Ruta 16_16</v>
      </c>
      <c r="AD1024" t="str">
        <f ca="1">IF(X1024,OFFSET('Todas paradas'!L$1,R1024+W1024-1,0),OFFSET('Todas paradas'!Q$1,R1024+W1024-1,0))</f>
        <v>Cantando bajo la lluvia (esq. Manhattan)</v>
      </c>
      <c r="AE1024" s="36" t="str">
        <f ca="1">IF(X1024,OFFSET('Todas paradas'!M$1,R1024+W1024-1,0),"")</f>
        <v>06:55</v>
      </c>
      <c r="AF1024" s="36">
        <f ca="1">IF(X1024,OFFSET('Todas paradas'!N$1,R1024+W1024-1,0),"")</f>
        <v>0</v>
      </c>
      <c r="AG1024" s="36">
        <f ca="1">IF(X1024,OFFSET('Todas paradas'!O$1,R1024+W1024-1,0),"")</f>
        <v>0</v>
      </c>
      <c r="AH1024" s="36">
        <f ca="1">IF(X1024,OFFSET('Todas paradas'!P$1,R1024+W1024-1,0),"")</f>
        <v>0</v>
      </c>
    </row>
    <row r="1025" spans="11:34" x14ac:dyDescent="0.25">
      <c r="K1025" s="36">
        <f t="shared" si="260"/>
        <v>1023</v>
      </c>
      <c r="L1025" s="36">
        <f t="shared" ca="1" si="255"/>
        <v>974</v>
      </c>
      <c r="M1025" s="38">
        <f t="shared" ca="1" si="284"/>
        <v>10</v>
      </c>
      <c r="N1025" s="38">
        <f t="shared" ca="1" si="285"/>
        <v>50</v>
      </c>
      <c r="O1025" s="36">
        <f t="shared" ca="1" si="286"/>
        <v>0</v>
      </c>
      <c r="P1025" s="36">
        <f t="shared" ca="1" si="287"/>
        <v>0</v>
      </c>
      <c r="Q1025" s="36">
        <f t="shared" ca="1" si="288"/>
        <v>0</v>
      </c>
      <c r="R1025" s="36">
        <f t="shared" ca="1" si="256"/>
        <v>139</v>
      </c>
      <c r="S1025" s="36">
        <f t="shared" ca="1" si="257"/>
        <v>27</v>
      </c>
      <c r="T1025" s="36">
        <f t="shared" ca="1" si="258"/>
        <v>14</v>
      </c>
      <c r="U1025" s="36" t="e">
        <f t="shared" ca="1" si="289"/>
        <v>#N/A</v>
      </c>
      <c r="V1025" s="39"/>
      <c r="W1025" s="38">
        <f t="shared" ca="1" si="290"/>
        <v>9</v>
      </c>
      <c r="X1025" s="38">
        <f t="shared" ca="1" si="291"/>
        <v>1</v>
      </c>
      <c r="Y1025" s="38">
        <f t="shared" ca="1" si="292"/>
        <v>0</v>
      </c>
      <c r="Z1025" s="38">
        <f t="shared" ca="1" si="293"/>
        <v>10</v>
      </c>
      <c r="AA1025" s="38"/>
      <c r="AB1025" s="36" t="str">
        <f t="shared" ca="1" si="259"/>
        <v>Rutas_Habituales_Central</v>
      </c>
      <c r="AC1025" t="str">
        <f ca="1">SUBSTITUTE(OFFSET('Todas paradas'!K$1,R1025+W1025-1,0),"/","_")</f>
        <v>Ruta 16_16</v>
      </c>
      <c r="AD1025" t="str">
        <f ca="1">IF(X1025,OFFSET('Todas paradas'!L$1,R1025+W1025-1,0),OFFSET('Todas paradas'!Q$1,R1025+W1025-1,0))</f>
        <v>Cantando bajo la lluvia (esq. Lista de Schindler)</v>
      </c>
      <c r="AE1025" s="36" t="str">
        <f ca="1">IF(X1025,OFFSET('Todas paradas'!M$1,R1025+W1025-1,0),"")</f>
        <v>06:56</v>
      </c>
      <c r="AF1025" s="36">
        <f ca="1">IF(X1025,OFFSET('Todas paradas'!N$1,R1025+W1025-1,0),"")</f>
        <v>0</v>
      </c>
      <c r="AG1025" s="36">
        <f ca="1">IF(X1025,OFFSET('Todas paradas'!O$1,R1025+W1025-1,0),"")</f>
        <v>0</v>
      </c>
      <c r="AH1025" s="36">
        <f ca="1">IF(X1025,OFFSET('Todas paradas'!P$1,R1025+W1025-1,0),"")</f>
        <v>0</v>
      </c>
    </row>
    <row r="1026" spans="11:34" x14ac:dyDescent="0.25">
      <c r="K1026" s="36">
        <f t="shared" si="260"/>
        <v>1024</v>
      </c>
      <c r="L1026" s="36">
        <f t="shared" ca="1" si="255"/>
        <v>975</v>
      </c>
      <c r="M1026" s="38">
        <f t="shared" ca="1" si="284"/>
        <v>11</v>
      </c>
      <c r="N1026" s="38">
        <f t="shared" ca="1" si="285"/>
        <v>50</v>
      </c>
      <c r="O1026" s="36">
        <f t="shared" ca="1" si="286"/>
        <v>0</v>
      </c>
      <c r="P1026" s="36">
        <f t="shared" ca="1" si="287"/>
        <v>0</v>
      </c>
      <c r="Q1026" s="36">
        <f t="shared" ca="1" si="288"/>
        <v>0</v>
      </c>
      <c r="R1026" s="36">
        <f t="shared" ca="1" si="256"/>
        <v>139</v>
      </c>
      <c r="S1026" s="36">
        <f t="shared" ca="1" si="257"/>
        <v>27</v>
      </c>
      <c r="T1026" s="36">
        <f t="shared" ca="1" si="258"/>
        <v>14</v>
      </c>
      <c r="U1026" s="36" t="e">
        <f t="shared" ca="1" si="289"/>
        <v>#N/A</v>
      </c>
      <c r="V1026" s="39"/>
      <c r="W1026" s="38">
        <f t="shared" ca="1" si="290"/>
        <v>10</v>
      </c>
      <c r="X1026" s="38">
        <f t="shared" ca="1" si="291"/>
        <v>1</v>
      </c>
      <c r="Y1026" s="38">
        <f t="shared" ca="1" si="292"/>
        <v>0</v>
      </c>
      <c r="Z1026" s="38">
        <f t="shared" ca="1" si="293"/>
        <v>11</v>
      </c>
      <c r="AA1026" s="38"/>
      <c r="AB1026" s="36" t="str">
        <f t="shared" ca="1" si="259"/>
        <v>Rutas_Habituales_Central</v>
      </c>
      <c r="AC1026" t="str">
        <f ca="1">SUBSTITUTE(OFFSET('Todas paradas'!K$1,R1026+W1026-1,0),"/","_")</f>
        <v>Ruta 16_16</v>
      </c>
      <c r="AD1026" t="str">
        <f ca="1">IF(X1026,OFFSET('Todas paradas'!L$1,R1026+W1026-1,0),OFFSET('Todas paradas'!Q$1,R1026+W1026-1,0))</f>
        <v>Avd. Ilustración (esq. Tomás de Anzano - Pd. Bus)</v>
      </c>
      <c r="AE1026" s="36" t="str">
        <f ca="1">IF(X1026,OFFSET('Todas paradas'!M$1,R1026+W1026-1,0),"")</f>
        <v>06:57</v>
      </c>
      <c r="AF1026" s="36">
        <f ca="1">IF(X1026,OFFSET('Todas paradas'!N$1,R1026+W1026-1,0),"")</f>
        <v>0</v>
      </c>
      <c r="AG1026" s="36">
        <f ca="1">IF(X1026,OFFSET('Todas paradas'!O$1,R1026+W1026-1,0),"")</f>
        <v>0</v>
      </c>
      <c r="AH1026" s="36">
        <f ca="1">IF(X1026,OFFSET('Todas paradas'!P$1,R1026+W1026-1,0),"")</f>
        <v>0</v>
      </c>
    </row>
    <row r="1027" spans="11:34" x14ac:dyDescent="0.25">
      <c r="K1027" s="36">
        <f t="shared" si="260"/>
        <v>1025</v>
      </c>
      <c r="L1027" s="36">
        <f t="shared" ca="1" si="255"/>
        <v>976</v>
      </c>
      <c r="M1027" s="38">
        <f t="shared" ca="1" si="284"/>
        <v>12</v>
      </c>
      <c r="N1027" s="38">
        <f t="shared" ca="1" si="285"/>
        <v>50</v>
      </c>
      <c r="O1027" s="36">
        <f t="shared" ca="1" si="286"/>
        <v>0</v>
      </c>
      <c r="P1027" s="36">
        <f t="shared" ca="1" si="287"/>
        <v>0</v>
      </c>
      <c r="Q1027" s="36">
        <f t="shared" ca="1" si="288"/>
        <v>0</v>
      </c>
      <c r="R1027" s="36">
        <f t="shared" ca="1" si="256"/>
        <v>139</v>
      </c>
      <c r="S1027" s="36">
        <f t="shared" ca="1" si="257"/>
        <v>27</v>
      </c>
      <c r="T1027" s="36">
        <f t="shared" ca="1" si="258"/>
        <v>14</v>
      </c>
      <c r="U1027" s="36" t="e">
        <f t="shared" ca="1" si="289"/>
        <v>#N/A</v>
      </c>
      <c r="V1027" s="39"/>
      <c r="W1027" s="38">
        <f t="shared" ca="1" si="290"/>
        <v>11</v>
      </c>
      <c r="X1027" s="38">
        <f t="shared" ca="1" si="291"/>
        <v>1</v>
      </c>
      <c r="Y1027" s="38">
        <f t="shared" ca="1" si="292"/>
        <v>0</v>
      </c>
      <c r="Z1027" s="38">
        <f t="shared" ca="1" si="293"/>
        <v>12</v>
      </c>
      <c r="AA1027" s="38"/>
      <c r="AB1027" s="36" t="str">
        <f t="shared" ca="1" si="259"/>
        <v>Rutas_Habituales_Central</v>
      </c>
      <c r="AC1027" t="str">
        <f ca="1">SUBSTITUTE(OFFSET('Todas paradas'!K$1,R1027+W1027-1,0),"/","_")</f>
        <v>Ruta 16_16</v>
      </c>
      <c r="AD1027" t="str">
        <f ca="1">IF(X1027,OFFSET('Todas paradas'!L$1,R1027+W1027-1,0),OFFSET('Todas paradas'!Q$1,R1027+W1027-1,0))</f>
        <v>Avd. Ilustración, nº 32 (Pd. Bus esq. C/ Ibón)</v>
      </c>
      <c r="AE1027" s="36" t="str">
        <f ca="1">IF(X1027,OFFSET('Todas paradas'!M$1,R1027+W1027-1,0),"")</f>
        <v>06:58</v>
      </c>
      <c r="AF1027" s="36">
        <f ca="1">IF(X1027,OFFSET('Todas paradas'!N$1,R1027+W1027-1,0),"")</f>
        <v>0</v>
      </c>
      <c r="AG1027" s="36">
        <f ca="1">IF(X1027,OFFSET('Todas paradas'!O$1,R1027+W1027-1,0),"")</f>
        <v>0</v>
      </c>
      <c r="AH1027" s="36">
        <f ca="1">IF(X1027,OFFSET('Todas paradas'!P$1,R1027+W1027-1,0),"")</f>
        <v>0</v>
      </c>
    </row>
    <row r="1028" spans="11:34" x14ac:dyDescent="0.25">
      <c r="K1028" s="36">
        <f t="shared" si="260"/>
        <v>1026</v>
      </c>
      <c r="L1028" s="36">
        <f t="shared" ref="L1028:L1045" ca="1" si="294">IF(P1028&lt;&gt;P1027,L1027,L1027+1)</f>
        <v>977</v>
      </c>
      <c r="M1028" s="38">
        <f t="shared" ca="1" si="284"/>
        <v>13</v>
      </c>
      <c r="N1028" s="38">
        <f t="shared" ca="1" si="285"/>
        <v>50</v>
      </c>
      <c r="O1028" s="36">
        <f t="shared" ca="1" si="286"/>
        <v>0</v>
      </c>
      <c r="P1028" s="36">
        <f t="shared" ca="1" si="287"/>
        <v>0</v>
      </c>
      <c r="Q1028" s="36">
        <f t="shared" ca="1" si="288"/>
        <v>0</v>
      </c>
      <c r="R1028" s="36">
        <f t="shared" ref="R1028:R1045" ca="1" si="295">OFFSET($E$2,N1028,0)</f>
        <v>139</v>
      </c>
      <c r="S1028" s="36">
        <f t="shared" ref="S1028:S1045" ca="1" si="296">OFFSET($F$2,N1028,0)</f>
        <v>27</v>
      </c>
      <c r="T1028" s="36">
        <f t="shared" ref="T1028:T1045" ca="1" si="297">OFFSET($G$2,N1028,0)</f>
        <v>14</v>
      </c>
      <c r="U1028" s="36" t="e">
        <f t="shared" ca="1" si="289"/>
        <v>#N/A</v>
      </c>
      <c r="V1028" s="39"/>
      <c r="W1028" s="38">
        <f t="shared" ca="1" si="290"/>
        <v>12</v>
      </c>
      <c r="X1028" s="38">
        <f t="shared" ca="1" si="291"/>
        <v>1</v>
      </c>
      <c r="Y1028" s="38">
        <f t="shared" ca="1" si="292"/>
        <v>0</v>
      </c>
      <c r="Z1028" s="38">
        <f t="shared" ca="1" si="293"/>
        <v>13</v>
      </c>
      <c r="AA1028" s="38"/>
      <c r="AB1028" s="36" t="str">
        <f t="shared" ref="AB1028:AB1045" ca="1" si="298">OFFSET($D$2,N1028,0)</f>
        <v>Rutas_Habituales_Central</v>
      </c>
      <c r="AC1028" t="str">
        <f ca="1">SUBSTITUTE(OFFSET('Todas paradas'!K$1,R1028+W1028-1,0),"/","_")</f>
        <v>Ruta 16_16</v>
      </c>
      <c r="AD1028" t="str">
        <f ca="1">IF(X1028,OFFSET('Todas paradas'!L$1,R1028+W1028-1,0),OFFSET('Todas paradas'!Q$1,R1028+W1028-1,0))</f>
        <v>Maurice Ravel (esq. Isaac Albeniz)</v>
      </c>
      <c r="AE1028" s="36" t="str">
        <f ca="1">IF(X1028,OFFSET('Todas paradas'!M$1,R1028+W1028-1,0),"")</f>
        <v>06:59</v>
      </c>
      <c r="AF1028" s="36">
        <f ca="1">IF(X1028,OFFSET('Todas paradas'!N$1,R1028+W1028-1,0),"")</f>
        <v>0</v>
      </c>
      <c r="AG1028" s="36">
        <f ca="1">IF(X1028,OFFSET('Todas paradas'!O$1,R1028+W1028-1,0),"")</f>
        <v>0</v>
      </c>
      <c r="AH1028" s="36">
        <f ca="1">IF(X1028,OFFSET('Todas paradas'!P$1,R1028+W1028-1,0),"")</f>
        <v>0</v>
      </c>
    </row>
    <row r="1029" spans="11:34" x14ac:dyDescent="0.25">
      <c r="K1029" s="36">
        <f t="shared" si="260"/>
        <v>1027</v>
      </c>
      <c r="L1029" s="36">
        <f t="shared" ca="1" si="294"/>
        <v>978</v>
      </c>
      <c r="M1029" s="38">
        <f t="shared" ca="1" si="284"/>
        <v>14</v>
      </c>
      <c r="N1029" s="38">
        <f t="shared" ca="1" si="285"/>
        <v>50</v>
      </c>
      <c r="O1029" s="36">
        <f t="shared" ca="1" si="286"/>
        <v>0</v>
      </c>
      <c r="P1029" s="36">
        <f t="shared" ca="1" si="287"/>
        <v>0</v>
      </c>
      <c r="Q1029" s="36">
        <f t="shared" ca="1" si="288"/>
        <v>0</v>
      </c>
      <c r="R1029" s="36">
        <f t="shared" ca="1" si="295"/>
        <v>139</v>
      </c>
      <c r="S1029" s="36">
        <f t="shared" ca="1" si="296"/>
        <v>27</v>
      </c>
      <c r="T1029" s="36">
        <f t="shared" ca="1" si="297"/>
        <v>14</v>
      </c>
      <c r="U1029" s="36" t="e">
        <f t="shared" ca="1" si="289"/>
        <v>#N/A</v>
      </c>
      <c r="V1029" s="39"/>
      <c r="W1029" s="38">
        <f t="shared" ca="1" si="290"/>
        <v>13</v>
      </c>
      <c r="X1029" s="38">
        <f t="shared" ca="1" si="291"/>
        <v>1</v>
      </c>
      <c r="Y1029" s="38">
        <f t="shared" ca="1" si="292"/>
        <v>0</v>
      </c>
      <c r="Z1029" s="38">
        <f t="shared" ca="1" si="293"/>
        <v>14</v>
      </c>
      <c r="AA1029" s="38"/>
      <c r="AB1029" s="36" t="str">
        <f t="shared" ca="1" si="298"/>
        <v>Rutas_Habituales_Central</v>
      </c>
      <c r="AC1029" t="str">
        <f ca="1">SUBSTITUTE(OFFSET('Todas paradas'!K$1,R1029+W1029-1,0),"/","_")</f>
        <v>Ruta 16_16</v>
      </c>
      <c r="AD1029" t="str">
        <f ca="1">IF(X1029,OFFSET('Todas paradas'!L$1,R1029+W1029-1,0),OFFSET('Todas paradas'!Q$1,R1029+W1029-1,0))</f>
        <v>Opel Planta en Figueruelas</v>
      </c>
      <c r="AE1029" s="36" t="str">
        <f ca="1">IF(X1029,OFFSET('Todas paradas'!M$1,R1029+W1029-1,0),"")</f>
        <v>07:30</v>
      </c>
      <c r="AF1029" s="36">
        <f ca="1">IF(X1029,OFFSET('Todas paradas'!N$1,R1029+W1029-1,0),"")</f>
        <v>0</v>
      </c>
      <c r="AG1029" s="36">
        <f ca="1">IF(X1029,OFFSET('Todas paradas'!O$1,R1029+W1029-1,0),"")</f>
        <v>0</v>
      </c>
      <c r="AH1029" s="36">
        <f ca="1">IF(X1029,OFFSET('Todas paradas'!P$1,R1029+W1029-1,0),"")</f>
        <v>0</v>
      </c>
    </row>
    <row r="1030" spans="11:34" x14ac:dyDescent="0.25">
      <c r="K1030" s="36">
        <f t="shared" si="260"/>
        <v>1028</v>
      </c>
      <c r="L1030" s="36">
        <f t="shared" ca="1" si="294"/>
        <v>979</v>
      </c>
      <c r="M1030" s="38">
        <f t="shared" ca="1" si="284"/>
        <v>15</v>
      </c>
      <c r="N1030" s="38">
        <f t="shared" ca="1" si="285"/>
        <v>50</v>
      </c>
      <c r="O1030" s="36">
        <f t="shared" ca="1" si="286"/>
        <v>0</v>
      </c>
      <c r="P1030" s="36">
        <f t="shared" ca="1" si="287"/>
        <v>0</v>
      </c>
      <c r="Q1030" s="36">
        <f t="shared" ca="1" si="288"/>
        <v>0</v>
      </c>
      <c r="R1030" s="36">
        <f t="shared" ca="1" si="295"/>
        <v>139</v>
      </c>
      <c r="S1030" s="36">
        <f t="shared" ca="1" si="296"/>
        <v>27</v>
      </c>
      <c r="T1030" s="36">
        <f t="shared" ca="1" si="297"/>
        <v>14</v>
      </c>
      <c r="U1030" s="36" t="e">
        <f t="shared" ca="1" si="289"/>
        <v>#N/A</v>
      </c>
      <c r="V1030" s="39"/>
      <c r="W1030" s="38">
        <f t="shared" ca="1" si="290"/>
        <v>1</v>
      </c>
      <c r="X1030" s="38">
        <f t="shared" ca="1" si="291"/>
        <v>0</v>
      </c>
      <c r="Y1030" s="38">
        <f t="shared" ca="1" si="292"/>
        <v>1</v>
      </c>
      <c r="Z1030" s="38">
        <f t="shared" ca="1" si="293"/>
        <v>15</v>
      </c>
      <c r="AA1030" s="38"/>
      <c r="AB1030" s="36" t="str">
        <f t="shared" ca="1" si="298"/>
        <v>Rutas_Habituales_Central</v>
      </c>
      <c r="AC1030" t="str">
        <f ca="1">SUBSTITUTE(OFFSET('Todas paradas'!K$1,R1030+W1030-1,0),"/","_")</f>
        <v>Ruta 16_16</v>
      </c>
      <c r="AD1030" t="str">
        <f ca="1">IF(X1030,OFFSET('Todas paradas'!L$1,R1030+W1030-1,0),OFFSET('Todas paradas'!Q$1,R1030+W1030-1,0))</f>
        <v>Opel Planta en Figueruelas</v>
      </c>
      <c r="AE1030" s="36" t="str">
        <f ca="1">IF(X1030,OFFSET('Todas paradas'!M$1,R1030+W1030-1,0),"")</f>
        <v/>
      </c>
      <c r="AF1030" s="36" t="str">
        <f ca="1">IF(X1030,OFFSET('Todas paradas'!N$1,R1030+W1030-1,0),"")</f>
        <v/>
      </c>
      <c r="AG1030" s="36" t="str">
        <f ca="1">IF(X1030,OFFSET('Todas paradas'!O$1,R1030+W1030-1,0),"")</f>
        <v/>
      </c>
      <c r="AH1030" s="36" t="str">
        <f ca="1">IF(X1030,OFFSET('Todas paradas'!P$1,R1030+W1030-1,0),"")</f>
        <v/>
      </c>
    </row>
    <row r="1031" spans="11:34" x14ac:dyDescent="0.25">
      <c r="K1031" s="36">
        <f t="shared" si="260"/>
        <v>1029</v>
      </c>
      <c r="L1031" s="36">
        <f t="shared" ca="1" si="294"/>
        <v>980</v>
      </c>
      <c r="M1031" s="38">
        <f t="shared" ca="1" si="284"/>
        <v>16</v>
      </c>
      <c r="N1031" s="38">
        <f t="shared" ca="1" si="285"/>
        <v>50</v>
      </c>
      <c r="O1031" s="36">
        <f t="shared" ca="1" si="286"/>
        <v>0</v>
      </c>
      <c r="P1031" s="36">
        <f t="shared" ca="1" si="287"/>
        <v>0</v>
      </c>
      <c r="Q1031" s="36">
        <f t="shared" ca="1" si="288"/>
        <v>0</v>
      </c>
      <c r="R1031" s="36">
        <f t="shared" ca="1" si="295"/>
        <v>139</v>
      </c>
      <c r="S1031" s="36">
        <f t="shared" ca="1" si="296"/>
        <v>27</v>
      </c>
      <c r="T1031" s="36">
        <f t="shared" ca="1" si="297"/>
        <v>14</v>
      </c>
      <c r="U1031" s="36" t="e">
        <f t="shared" ca="1" si="289"/>
        <v>#N/A</v>
      </c>
      <c r="V1031" s="39"/>
      <c r="W1031" s="38">
        <f t="shared" ca="1" si="290"/>
        <v>2</v>
      </c>
      <c r="X1031" s="38">
        <f t="shared" ca="1" si="291"/>
        <v>0</v>
      </c>
      <c r="Y1031" s="38">
        <f t="shared" ca="1" si="292"/>
        <v>1</v>
      </c>
      <c r="Z1031" s="38">
        <f t="shared" ca="1" si="293"/>
        <v>16</v>
      </c>
      <c r="AA1031" s="38"/>
      <c r="AB1031" s="36" t="str">
        <f t="shared" ca="1" si="298"/>
        <v>Rutas_Habituales_Central</v>
      </c>
      <c r="AC1031" t="str">
        <f ca="1">SUBSTITUTE(OFFSET('Todas paradas'!K$1,R1031+W1031-1,0),"/","_")</f>
        <v>Ruta 16_16</v>
      </c>
      <c r="AD1031" t="str">
        <f ca="1">IF(X1031,OFFSET('Todas paradas'!L$1,R1031+W1031-1,0),OFFSET('Todas paradas'!Q$1,R1031+W1031-1,0))</f>
        <v>Avd. Cañones de Zaragoza (esq. Avd. El cierzo)</v>
      </c>
      <c r="AE1031" s="36" t="str">
        <f ca="1">IF(X1031,OFFSET('Todas paradas'!M$1,R1031+W1031-1,0),"")</f>
        <v/>
      </c>
      <c r="AF1031" s="36" t="str">
        <f ca="1">IF(X1031,OFFSET('Todas paradas'!N$1,R1031+W1031-1,0),"")</f>
        <v/>
      </c>
      <c r="AG1031" s="36" t="str">
        <f ca="1">IF(X1031,OFFSET('Todas paradas'!O$1,R1031+W1031-1,0),"")</f>
        <v/>
      </c>
      <c r="AH1031" s="36" t="str">
        <f ca="1">IF(X1031,OFFSET('Todas paradas'!P$1,R1031+W1031-1,0),"")</f>
        <v/>
      </c>
    </row>
    <row r="1032" spans="11:34" x14ac:dyDescent="0.25">
      <c r="K1032" s="36">
        <f t="shared" si="260"/>
        <v>1030</v>
      </c>
      <c r="L1032" s="36">
        <f t="shared" ca="1" si="294"/>
        <v>981</v>
      </c>
      <c r="M1032" s="38">
        <f t="shared" ca="1" si="284"/>
        <v>17</v>
      </c>
      <c r="N1032" s="38">
        <f t="shared" ca="1" si="285"/>
        <v>50</v>
      </c>
      <c r="O1032" s="36">
        <f t="shared" ca="1" si="286"/>
        <v>0</v>
      </c>
      <c r="P1032" s="36">
        <f t="shared" ca="1" si="287"/>
        <v>0</v>
      </c>
      <c r="Q1032" s="36">
        <f t="shared" ca="1" si="288"/>
        <v>0</v>
      </c>
      <c r="R1032" s="36">
        <f t="shared" ca="1" si="295"/>
        <v>139</v>
      </c>
      <c r="S1032" s="36">
        <f t="shared" ca="1" si="296"/>
        <v>27</v>
      </c>
      <c r="T1032" s="36">
        <f t="shared" ca="1" si="297"/>
        <v>14</v>
      </c>
      <c r="U1032" s="36" t="e">
        <f t="shared" ca="1" si="289"/>
        <v>#N/A</v>
      </c>
      <c r="V1032" s="39"/>
      <c r="W1032" s="38">
        <f t="shared" ca="1" si="290"/>
        <v>3</v>
      </c>
      <c r="X1032" s="38">
        <f t="shared" ca="1" si="291"/>
        <v>0</v>
      </c>
      <c r="Y1032" s="38">
        <f t="shared" ca="1" si="292"/>
        <v>1</v>
      </c>
      <c r="Z1032" s="38">
        <f t="shared" ca="1" si="293"/>
        <v>17</v>
      </c>
      <c r="AA1032" s="38"/>
      <c r="AB1032" s="36" t="str">
        <f t="shared" ca="1" si="298"/>
        <v>Rutas_Habituales_Central</v>
      </c>
      <c r="AC1032" t="str">
        <f ca="1">SUBSTITUTE(OFFSET('Todas paradas'!K$1,R1032+W1032-1,0),"/","_")</f>
        <v>Ruta 16_16</v>
      </c>
      <c r="AD1032" t="str">
        <f ca="1">IF(X1032,OFFSET('Todas paradas'!L$1,R1032+W1032-1,0),OFFSET('Todas paradas'!Q$1,R1032+W1032-1,0))</f>
        <v>Paseo de Los Arqueros (esq. Peña Telera)</v>
      </c>
      <c r="AE1032" s="36" t="str">
        <f ca="1">IF(X1032,OFFSET('Todas paradas'!M$1,R1032+W1032-1,0),"")</f>
        <v/>
      </c>
      <c r="AF1032" s="36" t="str">
        <f ca="1">IF(X1032,OFFSET('Todas paradas'!N$1,R1032+W1032-1,0),"")</f>
        <v/>
      </c>
      <c r="AG1032" s="36" t="str">
        <f ca="1">IF(X1032,OFFSET('Todas paradas'!O$1,R1032+W1032-1,0),"")</f>
        <v/>
      </c>
      <c r="AH1032" s="36" t="str">
        <f ca="1">IF(X1032,OFFSET('Todas paradas'!P$1,R1032+W1032-1,0),"")</f>
        <v/>
      </c>
    </row>
    <row r="1033" spans="11:34" x14ac:dyDescent="0.25">
      <c r="K1033" s="36">
        <f t="shared" si="260"/>
        <v>1031</v>
      </c>
      <c r="L1033" s="36">
        <f t="shared" ca="1" si="294"/>
        <v>982</v>
      </c>
      <c r="M1033" s="38">
        <f t="shared" ca="1" si="284"/>
        <v>18</v>
      </c>
      <c r="N1033" s="38">
        <f ca="1">IF(M1032=S1032,N1032+1,N1032)</f>
        <v>50</v>
      </c>
      <c r="O1033" s="36">
        <f t="shared" ca="1" si="286"/>
        <v>0</v>
      </c>
      <c r="P1033" s="36">
        <f t="shared" ca="1" si="287"/>
        <v>0</v>
      </c>
      <c r="Q1033" s="36">
        <f t="shared" ca="1" si="288"/>
        <v>0</v>
      </c>
      <c r="R1033" s="36">
        <f t="shared" ca="1" si="295"/>
        <v>139</v>
      </c>
      <c r="S1033" s="36">
        <f ca="1">OFFSET($F$2,N1033,0)</f>
        <v>27</v>
      </c>
      <c r="T1033" s="36">
        <f t="shared" ca="1" si="297"/>
        <v>14</v>
      </c>
      <c r="U1033" s="36" t="e">
        <f t="shared" ca="1" si="289"/>
        <v>#N/A</v>
      </c>
      <c r="V1033" s="39"/>
      <c r="W1033" s="38">
        <f t="shared" ca="1" si="290"/>
        <v>4</v>
      </c>
      <c r="X1033" s="38">
        <f t="shared" ca="1" si="291"/>
        <v>0</v>
      </c>
      <c r="Y1033" s="38">
        <f t="shared" ca="1" si="292"/>
        <v>1</v>
      </c>
      <c r="Z1033" s="38">
        <f t="shared" ca="1" si="293"/>
        <v>18</v>
      </c>
      <c r="AA1033" s="38"/>
      <c r="AB1033" s="36" t="str">
        <f t="shared" ca="1" si="298"/>
        <v>Rutas_Habituales_Central</v>
      </c>
      <c r="AC1033" t="str">
        <f ca="1">SUBSTITUTE(OFFSET('Todas paradas'!K$1,R1033+W1033-1,0),"/","_")</f>
        <v>Ruta 16_16</v>
      </c>
      <c r="AD1033" t="str">
        <f ca="1">IF(X1033,OFFSET('Todas paradas'!L$1,R1033+W1033-1,0),OFFSET('Todas paradas'!Q$1,R1033+W1033-1,0))</f>
        <v>C/ Salomón y la Reina de Saba, nº 36</v>
      </c>
      <c r="AE1033" s="36" t="str">
        <f ca="1">IF(X1033,OFFSET('Todas paradas'!M$1,R1033+W1033-1,0),"")</f>
        <v/>
      </c>
      <c r="AF1033" s="36" t="str">
        <f ca="1">IF(X1033,OFFSET('Todas paradas'!N$1,R1033+W1033-1,0),"")</f>
        <v/>
      </c>
      <c r="AG1033" s="36" t="str">
        <f ca="1">IF(X1033,OFFSET('Todas paradas'!O$1,R1033+W1033-1,0),"")</f>
        <v/>
      </c>
      <c r="AH1033" s="36" t="str">
        <f ca="1">IF(X1033,OFFSET('Todas paradas'!P$1,R1033+W1033-1,0),"")</f>
        <v/>
      </c>
    </row>
    <row r="1034" spans="11:34" x14ac:dyDescent="0.25">
      <c r="K1034" s="36">
        <f t="shared" si="260"/>
        <v>1032</v>
      </c>
      <c r="L1034" s="36">
        <f ca="1">IF(P1034&lt;&gt;P1033,L1033,L1033+1)</f>
        <v>983</v>
      </c>
      <c r="M1034" s="38">
        <f t="shared" ca="1" si="284"/>
        <v>19</v>
      </c>
      <c r="N1034" s="38">
        <f ca="1">IF(M1033=S1033,N1033+1,N1033)</f>
        <v>50</v>
      </c>
      <c r="O1034" s="36">
        <f t="shared" ca="1" si="286"/>
        <v>0</v>
      </c>
      <c r="P1034" s="36">
        <f ca="1">OFFSET($B$2,1+N1034,0)</f>
        <v>0</v>
      </c>
      <c r="Q1034" s="36">
        <f t="shared" ca="1" si="288"/>
        <v>0</v>
      </c>
      <c r="R1034" s="36">
        <f t="shared" ca="1" si="295"/>
        <v>139</v>
      </c>
      <c r="S1034" s="36">
        <f t="shared" ca="1" si="296"/>
        <v>27</v>
      </c>
      <c r="T1034" s="36">
        <f t="shared" ca="1" si="297"/>
        <v>14</v>
      </c>
      <c r="U1034" s="36" t="e">
        <f t="shared" ca="1" si="289"/>
        <v>#N/A</v>
      </c>
      <c r="V1034" s="39"/>
      <c r="W1034" s="38">
        <f t="shared" ca="1" si="290"/>
        <v>5</v>
      </c>
      <c r="X1034" s="38">
        <f t="shared" ca="1" si="291"/>
        <v>0</v>
      </c>
      <c r="Y1034" s="38">
        <f t="shared" ca="1" si="292"/>
        <v>1</v>
      </c>
      <c r="Z1034" s="38">
        <f t="shared" ca="1" si="293"/>
        <v>19</v>
      </c>
      <c r="AA1034" s="38"/>
      <c r="AB1034" s="36" t="str">
        <f t="shared" ca="1" si="298"/>
        <v>Rutas_Habituales_Central</v>
      </c>
      <c r="AC1034" t="str">
        <f ca="1">SUBSTITUTE(OFFSET('Todas paradas'!K$1,R1034+W1034-1,0),"/","_")</f>
        <v>Ruta 16_16</v>
      </c>
      <c r="AD1034" t="str">
        <f ca="1">IF(X1034,OFFSET('Todas paradas'!L$1,R1034+W1034-1,0),OFFSET('Todas paradas'!Q$1,R1034+W1034-1,0))</f>
        <v>Avd. Casablanca (frente nº 26 - Telepizza)</v>
      </c>
      <c r="AE1034" s="36" t="str">
        <f ca="1">IF(X1034,OFFSET('Todas paradas'!M$1,R1034+W1034-1,0),"")</f>
        <v/>
      </c>
      <c r="AF1034" s="36" t="str">
        <f ca="1">IF(X1034,OFFSET('Todas paradas'!N$1,R1034+W1034-1,0),"")</f>
        <v/>
      </c>
      <c r="AG1034" s="36" t="str">
        <f ca="1">IF(X1034,OFFSET('Todas paradas'!O$1,R1034+W1034-1,0),"")</f>
        <v/>
      </c>
      <c r="AH1034" s="36" t="str">
        <f ca="1">IF(X1034,OFFSET('Todas paradas'!P$1,R1034+W1034-1,0),"")</f>
        <v/>
      </c>
    </row>
    <row r="1035" spans="11:34" x14ac:dyDescent="0.25">
      <c r="K1035" s="36">
        <f t="shared" si="260"/>
        <v>1033</v>
      </c>
      <c r="L1035" s="36">
        <f t="shared" ca="1" si="294"/>
        <v>984</v>
      </c>
      <c r="M1035" s="38">
        <f t="shared" ca="1" si="284"/>
        <v>20</v>
      </c>
      <c r="N1035" s="38">
        <f t="shared" ca="1" si="285"/>
        <v>50</v>
      </c>
      <c r="O1035" s="36">
        <f t="shared" ca="1" si="286"/>
        <v>0</v>
      </c>
      <c r="P1035" s="36">
        <f t="shared" ca="1" si="287"/>
        <v>0</v>
      </c>
      <c r="Q1035" s="36">
        <f t="shared" ca="1" si="288"/>
        <v>0</v>
      </c>
      <c r="R1035" s="36">
        <f t="shared" ca="1" si="295"/>
        <v>139</v>
      </c>
      <c r="S1035" s="36">
        <f t="shared" ca="1" si="296"/>
        <v>27</v>
      </c>
      <c r="T1035" s="36">
        <f t="shared" ca="1" si="297"/>
        <v>14</v>
      </c>
      <c r="U1035" s="36" t="e">
        <f t="shared" ca="1" si="289"/>
        <v>#N/A</v>
      </c>
      <c r="V1035" s="39"/>
      <c r="W1035" s="38">
        <f t="shared" ca="1" si="290"/>
        <v>6</v>
      </c>
      <c r="X1035" s="38">
        <f t="shared" ca="1" si="291"/>
        <v>0</v>
      </c>
      <c r="Y1035" s="38">
        <f t="shared" ca="1" si="292"/>
        <v>1</v>
      </c>
      <c r="Z1035" s="38">
        <f t="shared" ca="1" si="293"/>
        <v>20</v>
      </c>
      <c r="AA1035" s="38"/>
      <c r="AB1035" s="36" t="str">
        <f t="shared" ca="1" si="298"/>
        <v>Rutas_Habituales_Central</v>
      </c>
      <c r="AC1035" t="str">
        <f ca="1">SUBSTITUTE(OFFSET('Todas paradas'!K$1,R1035+W1035-1,0),"/","_")</f>
        <v>Ruta 16_16</v>
      </c>
      <c r="AD1035" t="str">
        <f ca="1">IF(X1035,OFFSET('Todas paradas'!L$1,R1035+W1035-1,0),OFFSET('Todas paradas'!Q$1,R1035+W1035-1,0))</f>
        <v>C/ Viridiana, nº 26 (Pd. Bus)</v>
      </c>
      <c r="AE1035" s="36" t="str">
        <f ca="1">IF(X1035,OFFSET('Todas paradas'!M$1,R1035+W1035-1,0),"")</f>
        <v/>
      </c>
      <c r="AF1035" s="36" t="str">
        <f ca="1">IF(X1035,OFFSET('Todas paradas'!N$1,R1035+W1035-1,0),"")</f>
        <v/>
      </c>
      <c r="AG1035" s="36" t="str">
        <f ca="1">IF(X1035,OFFSET('Todas paradas'!O$1,R1035+W1035-1,0),"")</f>
        <v/>
      </c>
      <c r="AH1035" s="36" t="str">
        <f ca="1">IF(X1035,OFFSET('Todas paradas'!P$1,R1035+W1035-1,0),"")</f>
        <v/>
      </c>
    </row>
    <row r="1036" spans="11:34" x14ac:dyDescent="0.25">
      <c r="K1036" s="36">
        <f t="shared" si="260"/>
        <v>1034</v>
      </c>
      <c r="L1036" s="36">
        <f t="shared" ca="1" si="294"/>
        <v>985</v>
      </c>
      <c r="M1036" s="38">
        <f t="shared" ca="1" si="284"/>
        <v>21</v>
      </c>
      <c r="N1036" s="38">
        <f t="shared" ca="1" si="285"/>
        <v>50</v>
      </c>
      <c r="O1036" s="36">
        <f t="shared" ca="1" si="286"/>
        <v>0</v>
      </c>
      <c r="P1036" s="36">
        <f t="shared" ca="1" si="287"/>
        <v>0</v>
      </c>
      <c r="Q1036" s="36">
        <f t="shared" ca="1" si="288"/>
        <v>0</v>
      </c>
      <c r="R1036" s="36">
        <f t="shared" ca="1" si="295"/>
        <v>139</v>
      </c>
      <c r="S1036" s="36">
        <f t="shared" ca="1" si="296"/>
        <v>27</v>
      </c>
      <c r="T1036" s="36">
        <f t="shared" ca="1" si="297"/>
        <v>14</v>
      </c>
      <c r="U1036" s="36" t="e">
        <f t="shared" ca="1" si="289"/>
        <v>#N/A</v>
      </c>
      <c r="V1036" s="39"/>
      <c r="W1036" s="38">
        <f t="shared" ca="1" si="290"/>
        <v>7</v>
      </c>
      <c r="X1036" s="38">
        <f t="shared" ca="1" si="291"/>
        <v>0</v>
      </c>
      <c r="Y1036" s="38">
        <f t="shared" ca="1" si="292"/>
        <v>1</v>
      </c>
      <c r="Z1036" s="38">
        <f t="shared" ca="1" si="293"/>
        <v>21</v>
      </c>
      <c r="AA1036" s="38"/>
      <c r="AB1036" s="36" t="str">
        <f t="shared" ca="1" si="298"/>
        <v>Rutas_Habituales_Central</v>
      </c>
      <c r="AC1036" t="str">
        <f ca="1">SUBSTITUTE(OFFSET('Todas paradas'!K$1,R1036+W1036-1,0),"/","_")</f>
        <v>Ruta 16_16</v>
      </c>
      <c r="AD1036" t="str">
        <f ca="1">IF(X1036,OFFSET('Todas paradas'!L$1,R1036+W1036-1,0),OFFSET('Todas paradas'!Q$1,R1036+W1036-1,0))</f>
        <v>Paseo de los Olvidados, nº 49 (Pd. Bus)</v>
      </c>
      <c r="AE1036" s="36" t="str">
        <f ca="1">IF(X1036,OFFSET('Todas paradas'!M$1,R1036+W1036-1,0),"")</f>
        <v/>
      </c>
      <c r="AF1036" s="36" t="str">
        <f ca="1">IF(X1036,OFFSET('Todas paradas'!N$1,R1036+W1036-1,0),"")</f>
        <v/>
      </c>
      <c r="AG1036" s="36" t="str">
        <f ca="1">IF(X1036,OFFSET('Todas paradas'!O$1,R1036+W1036-1,0),"")</f>
        <v/>
      </c>
      <c r="AH1036" s="36" t="str">
        <f ca="1">IF(X1036,OFFSET('Todas paradas'!P$1,R1036+W1036-1,0),"")</f>
        <v/>
      </c>
    </row>
    <row r="1037" spans="11:34" x14ac:dyDescent="0.25">
      <c r="K1037" s="36">
        <f t="shared" si="260"/>
        <v>1035</v>
      </c>
      <c r="L1037" s="36">
        <f t="shared" ca="1" si="294"/>
        <v>986</v>
      </c>
      <c r="M1037" s="38">
        <f t="shared" ca="1" si="284"/>
        <v>22</v>
      </c>
      <c r="N1037" s="38">
        <f t="shared" ca="1" si="285"/>
        <v>50</v>
      </c>
      <c r="O1037" s="36">
        <f t="shared" ca="1" si="286"/>
        <v>0</v>
      </c>
      <c r="P1037" s="36">
        <f t="shared" ca="1" si="287"/>
        <v>0</v>
      </c>
      <c r="Q1037" s="36">
        <f t="shared" ca="1" si="288"/>
        <v>0</v>
      </c>
      <c r="R1037" s="36">
        <f t="shared" ca="1" si="295"/>
        <v>139</v>
      </c>
      <c r="S1037" s="36">
        <f t="shared" ca="1" si="296"/>
        <v>27</v>
      </c>
      <c r="T1037" s="36">
        <f t="shared" ca="1" si="297"/>
        <v>14</v>
      </c>
      <c r="U1037" s="36" t="e">
        <f t="shared" ca="1" si="289"/>
        <v>#N/A</v>
      </c>
      <c r="V1037" s="39"/>
      <c r="W1037" s="38">
        <f t="shared" ca="1" si="290"/>
        <v>8</v>
      </c>
      <c r="X1037" s="38">
        <f t="shared" ca="1" si="291"/>
        <v>0</v>
      </c>
      <c r="Y1037" s="38">
        <f t="shared" ca="1" si="292"/>
        <v>1</v>
      </c>
      <c r="Z1037" s="38">
        <f t="shared" ca="1" si="293"/>
        <v>22</v>
      </c>
      <c r="AA1037" s="38"/>
      <c r="AB1037" s="36" t="str">
        <f t="shared" ca="1" si="298"/>
        <v>Rutas_Habituales_Central</v>
      </c>
      <c r="AC1037" t="str">
        <f ca="1">SUBSTITUTE(OFFSET('Todas paradas'!K$1,R1037+W1037-1,0),"/","_")</f>
        <v>Ruta 16_16</v>
      </c>
      <c r="AD1037" t="str">
        <f ca="1">IF(X1037,OFFSET('Todas paradas'!L$1,R1037+W1037-1,0),OFFSET('Todas paradas'!Q$1,R1037+W1037-1,0))</f>
        <v>Paseo de los Olvidados, nº 23 (esq. Quimera del Oro)</v>
      </c>
      <c r="AE1037" s="36" t="str">
        <f ca="1">IF(X1037,OFFSET('Todas paradas'!M$1,R1037+W1037-1,0),"")</f>
        <v/>
      </c>
      <c r="AF1037" s="36" t="str">
        <f ca="1">IF(X1037,OFFSET('Todas paradas'!N$1,R1037+W1037-1,0),"")</f>
        <v/>
      </c>
      <c r="AG1037" s="36" t="str">
        <f ca="1">IF(X1037,OFFSET('Todas paradas'!O$1,R1037+W1037-1,0),"")</f>
        <v/>
      </c>
      <c r="AH1037" s="36" t="str">
        <f ca="1">IF(X1037,OFFSET('Todas paradas'!P$1,R1037+W1037-1,0),"")</f>
        <v/>
      </c>
    </row>
    <row r="1038" spans="11:34" x14ac:dyDescent="0.25">
      <c r="K1038" s="36">
        <f t="shared" si="260"/>
        <v>1036</v>
      </c>
      <c r="L1038" s="36">
        <f t="shared" ca="1" si="294"/>
        <v>987</v>
      </c>
      <c r="M1038" s="38">
        <f t="shared" ca="1" si="284"/>
        <v>23</v>
      </c>
      <c r="N1038" s="38">
        <f t="shared" ca="1" si="285"/>
        <v>50</v>
      </c>
      <c r="O1038" s="36">
        <f t="shared" ca="1" si="286"/>
        <v>0</v>
      </c>
      <c r="P1038" s="36">
        <f t="shared" ca="1" si="287"/>
        <v>0</v>
      </c>
      <c r="Q1038" s="36">
        <f t="shared" ca="1" si="288"/>
        <v>0</v>
      </c>
      <c r="R1038" s="36">
        <f t="shared" ca="1" si="295"/>
        <v>139</v>
      </c>
      <c r="S1038" s="36">
        <f t="shared" ca="1" si="296"/>
        <v>27</v>
      </c>
      <c r="T1038" s="36">
        <f t="shared" ca="1" si="297"/>
        <v>14</v>
      </c>
      <c r="U1038" s="36" t="e">
        <f t="shared" ca="1" si="289"/>
        <v>#N/A</v>
      </c>
      <c r="V1038" s="39"/>
      <c r="W1038" s="38">
        <f t="shared" ca="1" si="290"/>
        <v>9</v>
      </c>
      <c r="X1038" s="38">
        <f t="shared" ca="1" si="291"/>
        <v>0</v>
      </c>
      <c r="Y1038" s="38">
        <f t="shared" ca="1" si="292"/>
        <v>1</v>
      </c>
      <c r="Z1038" s="38">
        <f t="shared" ca="1" si="293"/>
        <v>23</v>
      </c>
      <c r="AA1038" s="38"/>
      <c r="AB1038" s="36" t="str">
        <f t="shared" ca="1" si="298"/>
        <v>Rutas_Habituales_Central</v>
      </c>
      <c r="AC1038" t="str">
        <f ca="1">SUBSTITUTE(OFFSET('Todas paradas'!K$1,R1038+W1038-1,0),"/","_")</f>
        <v>Ruta 16_16</v>
      </c>
      <c r="AD1038" t="str">
        <f ca="1">IF(X1038,OFFSET('Todas paradas'!L$1,R1038+W1038-1,0),OFFSET('Todas paradas'!Q$1,R1038+W1038-1,0))</f>
        <v>Cantando bajo la lluvia (esq. Manhattan)</v>
      </c>
      <c r="AE1038" s="36" t="str">
        <f ca="1">IF(X1038,OFFSET('Todas paradas'!M$1,R1038+W1038-1,0),"")</f>
        <v/>
      </c>
      <c r="AF1038" s="36" t="str">
        <f ca="1">IF(X1038,OFFSET('Todas paradas'!N$1,R1038+W1038-1,0),"")</f>
        <v/>
      </c>
      <c r="AG1038" s="36" t="str">
        <f ca="1">IF(X1038,OFFSET('Todas paradas'!O$1,R1038+W1038-1,0),"")</f>
        <v/>
      </c>
      <c r="AH1038" s="36" t="str">
        <f ca="1">IF(X1038,OFFSET('Todas paradas'!P$1,R1038+W1038-1,0),"")</f>
        <v/>
      </c>
    </row>
    <row r="1039" spans="11:34" x14ac:dyDescent="0.25">
      <c r="K1039" s="36">
        <f t="shared" si="260"/>
        <v>1037</v>
      </c>
      <c r="L1039" s="36">
        <f t="shared" ca="1" si="294"/>
        <v>988</v>
      </c>
      <c r="M1039" s="38">
        <f t="shared" ca="1" si="284"/>
        <v>24</v>
      </c>
      <c r="N1039" s="38">
        <f t="shared" ca="1" si="285"/>
        <v>50</v>
      </c>
      <c r="O1039" s="36">
        <f t="shared" ca="1" si="286"/>
        <v>0</v>
      </c>
      <c r="P1039" s="36">
        <f t="shared" ca="1" si="287"/>
        <v>0</v>
      </c>
      <c r="Q1039" s="36">
        <f t="shared" ca="1" si="288"/>
        <v>0</v>
      </c>
      <c r="R1039" s="36">
        <f t="shared" ca="1" si="295"/>
        <v>139</v>
      </c>
      <c r="S1039" s="36">
        <f t="shared" ca="1" si="296"/>
        <v>27</v>
      </c>
      <c r="T1039" s="36">
        <f t="shared" ca="1" si="297"/>
        <v>14</v>
      </c>
      <c r="U1039" s="36" t="e">
        <f t="shared" ca="1" si="289"/>
        <v>#N/A</v>
      </c>
      <c r="V1039" s="39"/>
      <c r="W1039" s="38">
        <f t="shared" ca="1" si="290"/>
        <v>10</v>
      </c>
      <c r="X1039" s="38">
        <f t="shared" ca="1" si="291"/>
        <v>0</v>
      </c>
      <c r="Y1039" s="38">
        <f t="shared" ca="1" si="292"/>
        <v>1</v>
      </c>
      <c r="Z1039" s="38">
        <f t="shared" ca="1" si="293"/>
        <v>24</v>
      </c>
      <c r="AA1039" s="38"/>
      <c r="AB1039" s="36" t="str">
        <f t="shared" ca="1" si="298"/>
        <v>Rutas_Habituales_Central</v>
      </c>
      <c r="AC1039" t="str">
        <f ca="1">SUBSTITUTE(OFFSET('Todas paradas'!K$1,R1039+W1039-1,0),"/","_")</f>
        <v>Ruta 16_16</v>
      </c>
      <c r="AD1039" t="str">
        <f ca="1">IF(X1039,OFFSET('Todas paradas'!L$1,R1039+W1039-1,0),OFFSET('Todas paradas'!Q$1,R1039+W1039-1,0))</f>
        <v>Cantando bajo la lluvia (esq. Lista de Schindler)</v>
      </c>
      <c r="AE1039" s="36" t="str">
        <f ca="1">IF(X1039,OFFSET('Todas paradas'!M$1,R1039+W1039-1,0),"")</f>
        <v/>
      </c>
      <c r="AF1039" s="36" t="str">
        <f ca="1">IF(X1039,OFFSET('Todas paradas'!N$1,R1039+W1039-1,0),"")</f>
        <v/>
      </c>
      <c r="AG1039" s="36" t="str">
        <f ca="1">IF(X1039,OFFSET('Todas paradas'!O$1,R1039+W1039-1,0),"")</f>
        <v/>
      </c>
      <c r="AH1039" s="36" t="str">
        <f ca="1">IF(X1039,OFFSET('Todas paradas'!P$1,R1039+W1039-1,0),"")</f>
        <v/>
      </c>
    </row>
    <row r="1040" spans="11:34" x14ac:dyDescent="0.25">
      <c r="K1040" s="36">
        <f t="shared" si="260"/>
        <v>1038</v>
      </c>
      <c r="L1040" s="36">
        <f t="shared" ca="1" si="294"/>
        <v>989</v>
      </c>
      <c r="M1040" s="38">
        <f t="shared" ref="M1040:M1045" ca="1" si="299">IF(O1039,1,M1039+1)</f>
        <v>25</v>
      </c>
      <c r="N1040" s="38">
        <f t="shared" ref="N1040:N1045" ca="1" si="300">IF(M1039=S1039,N1039+1,N1039)</f>
        <v>50</v>
      </c>
      <c r="O1040" s="36">
        <f t="shared" ref="O1040:O1045" ca="1" si="301">IF(Z1040=S1040,1,0)</f>
        <v>0</v>
      </c>
      <c r="P1040" s="36">
        <f t="shared" ref="P1040:P1045" ca="1" si="302">OFFSET($B$2,1+N1040,0)</f>
        <v>0</v>
      </c>
      <c r="Q1040" s="36">
        <f t="shared" ref="Q1040:Q1045" ca="1" si="303">OFFSET($C$2,1+N1040,0)</f>
        <v>0</v>
      </c>
      <c r="R1040" s="36">
        <f t="shared" ca="1" si="295"/>
        <v>139</v>
      </c>
      <c r="S1040" s="36">
        <f t="shared" ca="1" si="296"/>
        <v>27</v>
      </c>
      <c r="T1040" s="36">
        <f t="shared" ca="1" si="297"/>
        <v>14</v>
      </c>
      <c r="U1040" s="36" t="e">
        <f t="shared" ref="U1040:U1045" ca="1" si="304">OFFSET($H$2,1+N1040,0)</f>
        <v>#N/A</v>
      </c>
      <c r="V1040" s="39"/>
      <c r="W1040" s="38">
        <f t="shared" ref="W1040:W1045" ca="1" si="305">IF(N1040&lt;&gt;N1039,0,IF(X1040,W1039+1,IF(AND(Y1040,NOT(Y1039)),1,IF(Y1040,W1039+1))))</f>
        <v>11</v>
      </c>
      <c r="X1040" s="38">
        <f t="shared" ref="X1040:X1045" ca="1" si="306">IF(Z1040&lt;=T1040,1,0)</f>
        <v>0</v>
      </c>
      <c r="Y1040" s="38">
        <f t="shared" ref="Y1040:Y1045" ca="1" si="307">IF(NOT(X1040),1,0)</f>
        <v>1</v>
      </c>
      <c r="Z1040" s="38">
        <f t="shared" ref="Z1040:Z1045" ca="1" si="308">IF(O1039,1,Z1039+1)</f>
        <v>25</v>
      </c>
      <c r="AA1040" s="38"/>
      <c r="AB1040" s="36" t="str">
        <f t="shared" ca="1" si="298"/>
        <v>Rutas_Habituales_Central</v>
      </c>
      <c r="AC1040" t="str">
        <f ca="1">SUBSTITUTE(OFFSET('Todas paradas'!K$1,R1040+W1040-1,0),"/","_")</f>
        <v>Ruta 16_16</v>
      </c>
      <c r="AD1040" t="str">
        <f ca="1">IF(X1040,OFFSET('Todas paradas'!L$1,R1040+W1040-1,0),OFFSET('Todas paradas'!Q$1,R1040+W1040-1,0))</f>
        <v>Avd. Ilustración (esq. Tomás de Anzano - Pd. Bus)</v>
      </c>
      <c r="AE1040" s="36" t="str">
        <f ca="1">IF(X1040,OFFSET('Todas paradas'!M$1,R1040+W1040-1,0),"")</f>
        <v/>
      </c>
      <c r="AF1040" s="36" t="str">
        <f ca="1">IF(X1040,OFFSET('Todas paradas'!N$1,R1040+W1040-1,0),"")</f>
        <v/>
      </c>
      <c r="AG1040" s="36" t="str">
        <f ca="1">IF(X1040,OFFSET('Todas paradas'!O$1,R1040+W1040-1,0),"")</f>
        <v/>
      </c>
      <c r="AH1040" s="36" t="str">
        <f ca="1">IF(X1040,OFFSET('Todas paradas'!P$1,R1040+W1040-1,0),"")</f>
        <v/>
      </c>
    </row>
    <row r="1041" spans="11:34" x14ac:dyDescent="0.25">
      <c r="K1041" s="36">
        <f t="shared" si="260"/>
        <v>1039</v>
      </c>
      <c r="L1041" s="36">
        <f t="shared" ca="1" si="294"/>
        <v>990</v>
      </c>
      <c r="M1041" s="38">
        <f t="shared" ca="1" si="299"/>
        <v>26</v>
      </c>
      <c r="N1041" s="38">
        <f t="shared" ca="1" si="300"/>
        <v>50</v>
      </c>
      <c r="O1041" s="36">
        <f t="shared" ca="1" si="301"/>
        <v>0</v>
      </c>
      <c r="P1041" s="36">
        <f t="shared" ca="1" si="302"/>
        <v>0</v>
      </c>
      <c r="Q1041" s="36">
        <f t="shared" ca="1" si="303"/>
        <v>0</v>
      </c>
      <c r="R1041" s="36">
        <f t="shared" ca="1" si="295"/>
        <v>139</v>
      </c>
      <c r="S1041" s="36">
        <f t="shared" ca="1" si="296"/>
        <v>27</v>
      </c>
      <c r="T1041" s="36">
        <f t="shared" ca="1" si="297"/>
        <v>14</v>
      </c>
      <c r="U1041" s="36" t="e">
        <f t="shared" ca="1" si="304"/>
        <v>#N/A</v>
      </c>
      <c r="V1041" s="39"/>
      <c r="W1041" s="38">
        <f t="shared" ca="1" si="305"/>
        <v>12</v>
      </c>
      <c r="X1041" s="38">
        <f t="shared" ca="1" si="306"/>
        <v>0</v>
      </c>
      <c r="Y1041" s="38">
        <f t="shared" ca="1" si="307"/>
        <v>1</v>
      </c>
      <c r="Z1041" s="38">
        <f t="shared" ca="1" si="308"/>
        <v>26</v>
      </c>
      <c r="AA1041" s="38"/>
      <c r="AB1041" s="36" t="str">
        <f t="shared" ca="1" si="298"/>
        <v>Rutas_Habituales_Central</v>
      </c>
      <c r="AC1041" t="str">
        <f ca="1">SUBSTITUTE(OFFSET('Todas paradas'!K$1,R1041+W1041-1,0),"/","_")</f>
        <v>Ruta 16_16</v>
      </c>
      <c r="AD1041" t="str">
        <f ca="1">IF(X1041,OFFSET('Todas paradas'!L$1,R1041+W1041-1,0),OFFSET('Todas paradas'!Q$1,R1041+W1041-1,0))</f>
        <v>Avd. Ilustración, nº 32 (Pd. Bus esq. C/ Ibón)</v>
      </c>
      <c r="AE1041" s="36" t="str">
        <f ca="1">IF(X1041,OFFSET('Todas paradas'!M$1,R1041+W1041-1,0),"")</f>
        <v/>
      </c>
      <c r="AF1041" s="36" t="str">
        <f ca="1">IF(X1041,OFFSET('Todas paradas'!N$1,R1041+W1041-1,0),"")</f>
        <v/>
      </c>
      <c r="AG1041" s="36" t="str">
        <f ca="1">IF(X1041,OFFSET('Todas paradas'!O$1,R1041+W1041-1,0),"")</f>
        <v/>
      </c>
      <c r="AH1041" s="36" t="str">
        <f ca="1">IF(X1041,OFFSET('Todas paradas'!P$1,R1041+W1041-1,0),"")</f>
        <v/>
      </c>
    </row>
    <row r="1042" spans="11:34" x14ac:dyDescent="0.25">
      <c r="K1042" s="36">
        <f t="shared" si="260"/>
        <v>1040</v>
      </c>
      <c r="L1042" s="36">
        <f t="shared" ca="1" si="294"/>
        <v>991</v>
      </c>
      <c r="M1042" s="38">
        <f t="shared" ca="1" si="299"/>
        <v>27</v>
      </c>
      <c r="N1042" s="38">
        <f t="shared" ca="1" si="300"/>
        <v>50</v>
      </c>
      <c r="O1042" s="36">
        <f t="shared" ca="1" si="301"/>
        <v>1</v>
      </c>
      <c r="P1042" s="36">
        <f t="shared" ca="1" si="302"/>
        <v>0</v>
      </c>
      <c r="Q1042" s="36">
        <f t="shared" ca="1" si="303"/>
        <v>0</v>
      </c>
      <c r="R1042" s="36">
        <f t="shared" ca="1" si="295"/>
        <v>139</v>
      </c>
      <c r="S1042" s="36">
        <f t="shared" ca="1" si="296"/>
        <v>27</v>
      </c>
      <c r="T1042" s="36">
        <f t="shared" ca="1" si="297"/>
        <v>14</v>
      </c>
      <c r="U1042" s="36" t="e">
        <f t="shared" ca="1" si="304"/>
        <v>#N/A</v>
      </c>
      <c r="V1042" s="39"/>
      <c r="W1042" s="38">
        <f t="shared" ca="1" si="305"/>
        <v>13</v>
      </c>
      <c r="X1042" s="38">
        <f t="shared" ca="1" si="306"/>
        <v>0</v>
      </c>
      <c r="Y1042" s="38">
        <f t="shared" ca="1" si="307"/>
        <v>1</v>
      </c>
      <c r="Z1042" s="38">
        <f t="shared" ca="1" si="308"/>
        <v>27</v>
      </c>
      <c r="AA1042" s="38"/>
      <c r="AB1042" s="36" t="str">
        <f t="shared" ca="1" si="298"/>
        <v>Rutas_Habituales_Central</v>
      </c>
      <c r="AC1042" t="str">
        <f ca="1">SUBSTITUTE(OFFSET('Todas paradas'!K$1,R1042+W1042-1,0),"/","_")</f>
        <v>Ruta 16_16</v>
      </c>
      <c r="AD1042" t="str">
        <f ca="1">IF(X1042,OFFSET('Todas paradas'!L$1,R1042+W1042-1,0),OFFSET('Todas paradas'!Q$1,R1042+W1042-1,0))</f>
        <v>Maurice Ravel (esq. Isaac Albeniz)</v>
      </c>
      <c r="AE1042" s="36" t="str">
        <f ca="1">IF(X1042,OFFSET('Todas paradas'!M$1,R1042+W1042-1,0),"")</f>
        <v/>
      </c>
      <c r="AF1042" s="36" t="str">
        <f ca="1">IF(X1042,OFFSET('Todas paradas'!N$1,R1042+W1042-1,0),"")</f>
        <v/>
      </c>
      <c r="AG1042" s="36" t="str">
        <f ca="1">IF(X1042,OFFSET('Todas paradas'!O$1,R1042+W1042-1,0),"")</f>
        <v/>
      </c>
      <c r="AH1042" s="36" t="str">
        <f ca="1">IF(X1042,OFFSET('Todas paradas'!P$1,R1042+W1042-1,0),"")</f>
        <v/>
      </c>
    </row>
    <row r="1043" spans="11:34" x14ac:dyDescent="0.25">
      <c r="K1043" s="36">
        <f t="shared" si="260"/>
        <v>1041</v>
      </c>
      <c r="L1043" s="36">
        <f t="shared" ca="1" si="294"/>
        <v>992</v>
      </c>
      <c r="M1043" s="38">
        <f t="shared" ca="1" si="299"/>
        <v>1</v>
      </c>
      <c r="N1043" s="38">
        <f t="shared" ca="1" si="300"/>
        <v>51</v>
      </c>
      <c r="O1043" s="36" t="e">
        <f t="shared" ca="1" si="301"/>
        <v>#N/A</v>
      </c>
      <c r="P1043" s="36">
        <f t="shared" ca="1" si="302"/>
        <v>0</v>
      </c>
      <c r="Q1043" s="36">
        <f t="shared" ca="1" si="303"/>
        <v>0</v>
      </c>
      <c r="R1043" s="36" t="e">
        <f t="shared" ca="1" si="295"/>
        <v>#N/A</v>
      </c>
      <c r="S1043" s="36" t="e">
        <f t="shared" ca="1" si="296"/>
        <v>#N/A</v>
      </c>
      <c r="T1043" s="36" t="e">
        <f t="shared" ca="1" si="297"/>
        <v>#N/A</v>
      </c>
      <c r="U1043" s="36">
        <f t="shared" ca="1" si="304"/>
        <v>0</v>
      </c>
      <c r="V1043" s="39"/>
      <c r="W1043" s="38">
        <f t="shared" ca="1" si="305"/>
        <v>0</v>
      </c>
      <c r="X1043" s="38" t="e">
        <f t="shared" ca="1" si="306"/>
        <v>#N/A</v>
      </c>
      <c r="Y1043" s="38" t="e">
        <f t="shared" ca="1" si="307"/>
        <v>#N/A</v>
      </c>
      <c r="Z1043" s="38">
        <f t="shared" ca="1" si="308"/>
        <v>1</v>
      </c>
      <c r="AA1043" s="38"/>
      <c r="AB1043" s="36" t="str">
        <f t="shared" ca="1" si="298"/>
        <v>Rutas_Servicio Especial</v>
      </c>
      <c r="AC1043" t="e">
        <f ca="1">SUBSTITUTE(OFFSET('Todas paradas'!K$1,R1043+W1043-1,0),"/","_")</f>
        <v>#N/A</v>
      </c>
      <c r="AD1043" t="e">
        <f ca="1">IF(X1043,OFFSET('Todas paradas'!L$1,R1043+W1043-1,0),OFFSET('Todas paradas'!Q$1,R1043+W1043-1,0))</f>
        <v>#N/A</v>
      </c>
      <c r="AE1043" s="36" t="e">
        <f ca="1">IF(X1043,OFFSET('Todas paradas'!M$1,R1043+W1043-1,0),"")</f>
        <v>#N/A</v>
      </c>
      <c r="AF1043" s="36" t="e">
        <f ca="1">IF(X1043,OFFSET('Todas paradas'!N$1,R1043+W1043-1,0),"")</f>
        <v>#N/A</v>
      </c>
      <c r="AG1043" s="36" t="e">
        <f ca="1">IF(X1043,OFFSET('Todas paradas'!O$1,R1043+W1043-1,0),"")</f>
        <v>#N/A</v>
      </c>
      <c r="AH1043" s="36" t="e">
        <f ca="1">IF(X1043,OFFSET('Todas paradas'!P$1,R1043+W1043-1,0),"")</f>
        <v>#N/A</v>
      </c>
    </row>
    <row r="1044" spans="11:34" x14ac:dyDescent="0.25">
      <c r="K1044" s="36">
        <f t="shared" si="260"/>
        <v>1042</v>
      </c>
      <c r="L1044" s="36" t="e">
        <f t="shared" ca="1" si="294"/>
        <v>#N/A</v>
      </c>
      <c r="M1044" s="38" t="e">
        <f t="shared" ca="1" si="299"/>
        <v>#N/A</v>
      </c>
      <c r="N1044" s="38" t="e">
        <f t="shared" ca="1" si="300"/>
        <v>#N/A</v>
      </c>
      <c r="O1044" s="36" t="e">
        <f t="shared" ca="1" si="301"/>
        <v>#N/A</v>
      </c>
      <c r="P1044" s="36" t="e">
        <f t="shared" ca="1" si="302"/>
        <v>#N/A</v>
      </c>
      <c r="Q1044" s="36" t="e">
        <f t="shared" ca="1" si="303"/>
        <v>#N/A</v>
      </c>
      <c r="R1044" s="36" t="e">
        <f t="shared" ca="1" si="295"/>
        <v>#N/A</v>
      </c>
      <c r="S1044" s="36" t="e">
        <f t="shared" ca="1" si="296"/>
        <v>#N/A</v>
      </c>
      <c r="T1044" s="36" t="e">
        <f t="shared" ca="1" si="297"/>
        <v>#N/A</v>
      </c>
      <c r="U1044" s="36" t="e">
        <f t="shared" ca="1" si="304"/>
        <v>#N/A</v>
      </c>
      <c r="V1044" s="39"/>
      <c r="W1044" s="38" t="e">
        <f t="shared" ca="1" si="305"/>
        <v>#N/A</v>
      </c>
      <c r="X1044" s="38" t="e">
        <f t="shared" ca="1" si="306"/>
        <v>#N/A</v>
      </c>
      <c r="Y1044" s="38" t="e">
        <f t="shared" ca="1" si="307"/>
        <v>#N/A</v>
      </c>
      <c r="Z1044" s="38" t="e">
        <f t="shared" ca="1" si="308"/>
        <v>#N/A</v>
      </c>
      <c r="AA1044" s="38"/>
      <c r="AB1044" s="36" t="e">
        <f t="shared" ca="1" si="298"/>
        <v>#N/A</v>
      </c>
      <c r="AC1044" t="e">
        <f ca="1">SUBSTITUTE(OFFSET('Todas paradas'!K$1,R1044+W1044-1,0),"/","_")</f>
        <v>#N/A</v>
      </c>
      <c r="AD1044" t="e">
        <f ca="1">IF(X1044,OFFSET('Todas paradas'!L$1,R1044+W1044-1,0),OFFSET('Todas paradas'!Q$1,R1044+W1044-1,0))</f>
        <v>#N/A</v>
      </c>
      <c r="AE1044" s="36" t="e">
        <f ca="1">IF(X1044,OFFSET('Todas paradas'!M$1,R1044+W1044-1,0),"")</f>
        <v>#N/A</v>
      </c>
      <c r="AF1044" s="36" t="e">
        <f ca="1">IF(X1044,OFFSET('Todas paradas'!N$1,R1044+W1044-1,0),"")</f>
        <v>#N/A</v>
      </c>
      <c r="AG1044" s="36" t="e">
        <f ca="1">IF(X1044,OFFSET('Todas paradas'!O$1,R1044+W1044-1,0),"")</f>
        <v>#N/A</v>
      </c>
      <c r="AH1044" s="36" t="e">
        <f ca="1">IF(X1044,OFFSET('Todas paradas'!P$1,R1044+W1044-1,0),"")</f>
        <v>#N/A</v>
      </c>
    </row>
    <row r="1045" spans="11:34" x14ac:dyDescent="0.25">
      <c r="K1045" s="36">
        <f t="shared" si="260"/>
        <v>1043</v>
      </c>
      <c r="L1045" s="36" t="e">
        <f t="shared" ca="1" si="294"/>
        <v>#N/A</v>
      </c>
      <c r="M1045" s="38" t="e">
        <f t="shared" ca="1" si="299"/>
        <v>#N/A</v>
      </c>
      <c r="N1045" s="38" t="e">
        <f t="shared" ca="1" si="300"/>
        <v>#N/A</v>
      </c>
      <c r="O1045" s="36" t="e">
        <f t="shared" ca="1" si="301"/>
        <v>#N/A</v>
      </c>
      <c r="P1045" s="36" t="e">
        <f t="shared" ca="1" si="302"/>
        <v>#N/A</v>
      </c>
      <c r="Q1045" s="36" t="e">
        <f t="shared" ca="1" si="303"/>
        <v>#N/A</v>
      </c>
      <c r="R1045" s="36" t="e">
        <f t="shared" ca="1" si="295"/>
        <v>#N/A</v>
      </c>
      <c r="S1045" s="36" t="e">
        <f t="shared" ca="1" si="296"/>
        <v>#N/A</v>
      </c>
      <c r="T1045" s="36" t="e">
        <f t="shared" ca="1" si="297"/>
        <v>#N/A</v>
      </c>
      <c r="U1045" s="36" t="e">
        <f t="shared" ca="1" si="304"/>
        <v>#N/A</v>
      </c>
      <c r="V1045" s="39"/>
      <c r="W1045" s="38" t="e">
        <f t="shared" ca="1" si="305"/>
        <v>#N/A</v>
      </c>
      <c r="X1045" s="38" t="e">
        <f t="shared" ca="1" si="306"/>
        <v>#N/A</v>
      </c>
      <c r="Y1045" s="38" t="e">
        <f t="shared" ca="1" si="307"/>
        <v>#N/A</v>
      </c>
      <c r="Z1045" s="38" t="e">
        <f t="shared" ca="1" si="308"/>
        <v>#N/A</v>
      </c>
      <c r="AA1045" s="38"/>
      <c r="AB1045" s="36" t="e">
        <f t="shared" ca="1" si="298"/>
        <v>#N/A</v>
      </c>
      <c r="AC1045" t="e">
        <f ca="1">SUBSTITUTE(OFFSET('Todas paradas'!K$1,R1045+W1045-1,0),"/","_")</f>
        <v>#N/A</v>
      </c>
      <c r="AD1045" t="e">
        <f ca="1">IF(X1045,OFFSET('Todas paradas'!L$1,R1045+W1045-1,0),OFFSET('Todas paradas'!Q$1,R1045+W1045-1,0))</f>
        <v>#N/A</v>
      </c>
      <c r="AE1045" s="36" t="e">
        <f ca="1">IF(X1045,OFFSET('Todas paradas'!M$1,R1045+W1045-1,0),"")</f>
        <v>#N/A</v>
      </c>
      <c r="AF1045" s="36" t="e">
        <f ca="1">IF(X1045,OFFSET('Todas paradas'!N$1,R1045+W1045-1,0),"")</f>
        <v>#N/A</v>
      </c>
      <c r="AG1045" s="36" t="e">
        <f ca="1">IF(X1045,OFFSET('Todas paradas'!O$1,R1045+W1045-1,0),"")</f>
        <v>#N/A</v>
      </c>
      <c r="AH1045" s="36" t="e">
        <f ca="1">IF(X1045,OFFSET('Todas paradas'!P$1,R1045+W1045-1,0),"")</f>
        <v>#N/A</v>
      </c>
    </row>
    <row r="1046" spans="11:34" x14ac:dyDescent="0.25">
      <c r="K1046" s="36"/>
      <c r="L1046" s="36"/>
      <c r="M1046" s="38"/>
      <c r="N1046" s="38"/>
      <c r="O1046" s="36"/>
      <c r="P1046" s="36"/>
      <c r="Q1046" s="36"/>
      <c r="R1046" s="36"/>
      <c r="S1046" s="36"/>
      <c r="T1046" s="36"/>
      <c r="U1046" s="36"/>
      <c r="V1046" s="39"/>
      <c r="W1046" s="38"/>
      <c r="X1046" s="38"/>
      <c r="Y1046" s="38"/>
      <c r="Z1046" s="38"/>
      <c r="AA1046" s="38"/>
      <c r="AB1046" s="36"/>
      <c r="AE1046" s="36"/>
      <c r="AF1046" s="36"/>
      <c r="AG1046" s="36"/>
      <c r="AH1046" s="36"/>
    </row>
    <row r="1047" spans="11:34" x14ac:dyDescent="0.25">
      <c r="K1047" s="36"/>
      <c r="L1047" s="36"/>
      <c r="M1047" s="38"/>
      <c r="N1047" s="38"/>
      <c r="O1047" s="36"/>
      <c r="P1047" s="36"/>
      <c r="Q1047" s="36"/>
      <c r="R1047" s="36"/>
      <c r="S1047" s="36"/>
      <c r="T1047" s="36"/>
      <c r="U1047" s="36"/>
      <c r="V1047" s="39"/>
      <c r="W1047" s="38"/>
      <c r="X1047" s="38"/>
      <c r="Y1047" s="38"/>
      <c r="Z1047" s="38"/>
      <c r="AA1047" s="38"/>
      <c r="AB1047" s="36"/>
      <c r="AE1047" s="36"/>
      <c r="AF1047" s="36"/>
      <c r="AG1047" s="36"/>
      <c r="AH1047" s="36"/>
    </row>
    <row r="1048" spans="11:34" x14ac:dyDescent="0.25">
      <c r="K1048" s="36"/>
      <c r="L1048" s="36"/>
      <c r="M1048" s="38"/>
      <c r="N1048" s="38"/>
      <c r="O1048" s="36"/>
      <c r="P1048" s="36"/>
      <c r="Q1048" s="36"/>
      <c r="R1048" s="36"/>
      <c r="S1048" s="36"/>
      <c r="T1048" s="36"/>
      <c r="U1048" s="36"/>
      <c r="V1048" s="39"/>
      <c r="W1048" s="38"/>
      <c r="X1048" s="38"/>
      <c r="Y1048" s="38"/>
      <c r="Z1048" s="38"/>
      <c r="AA1048" s="38"/>
      <c r="AB1048" s="36"/>
      <c r="AE1048" s="36"/>
      <c r="AF1048" s="36"/>
      <c r="AG1048" s="36"/>
      <c r="AH1048" s="36"/>
    </row>
    <row r="1049" spans="11:34" x14ac:dyDescent="0.25">
      <c r="K1049" s="36"/>
      <c r="L1049" s="36"/>
      <c r="M1049" s="38"/>
      <c r="N1049" s="38"/>
      <c r="O1049" s="36"/>
      <c r="P1049" s="36"/>
      <c r="Q1049" s="36"/>
      <c r="R1049" s="36"/>
      <c r="S1049" s="36"/>
      <c r="T1049" s="36"/>
      <c r="U1049" s="36"/>
      <c r="V1049" s="39"/>
      <c r="W1049" s="38"/>
      <c r="X1049" s="38"/>
      <c r="Y1049" s="38"/>
      <c r="Z1049" s="38"/>
      <c r="AA1049" s="38"/>
      <c r="AB1049" s="36"/>
      <c r="AE1049" s="36"/>
      <c r="AF1049" s="36"/>
      <c r="AG1049" s="36"/>
      <c r="AH1049" s="36"/>
    </row>
    <row r="1050" spans="11:34" x14ac:dyDescent="0.25">
      <c r="K1050" s="36"/>
      <c r="L1050" s="36"/>
      <c r="M1050" s="38"/>
      <c r="N1050" s="38"/>
      <c r="O1050" s="36"/>
      <c r="P1050" s="36"/>
      <c r="Q1050" s="36"/>
      <c r="R1050" s="36"/>
      <c r="S1050" s="36"/>
      <c r="T1050" s="36"/>
      <c r="U1050" s="36"/>
      <c r="V1050" s="39"/>
      <c r="W1050" s="38"/>
      <c r="X1050" s="38"/>
      <c r="Y1050" s="38"/>
      <c r="Z1050" s="38"/>
      <c r="AA1050" s="38"/>
      <c r="AB1050" s="36"/>
      <c r="AE1050" s="36"/>
      <c r="AF1050" s="36"/>
      <c r="AG1050" s="36"/>
      <c r="AH1050" s="36"/>
    </row>
    <row r="1051" spans="11:34" x14ac:dyDescent="0.25">
      <c r="K1051" s="36"/>
      <c r="L1051" s="36"/>
      <c r="M1051" s="38"/>
      <c r="N1051" s="38"/>
      <c r="O1051" s="36"/>
      <c r="P1051" s="36"/>
      <c r="Q1051" s="36"/>
      <c r="R1051" s="36"/>
      <c r="S1051" s="36"/>
      <c r="T1051" s="36"/>
      <c r="U1051" s="36"/>
      <c r="V1051" s="39"/>
      <c r="W1051" s="38"/>
      <c r="X1051" s="38"/>
      <c r="Y1051" s="38"/>
      <c r="Z1051" s="38"/>
      <c r="AA1051" s="38"/>
      <c r="AB1051" s="36"/>
      <c r="AE1051" s="36"/>
      <c r="AF1051" s="36"/>
      <c r="AG1051" s="36"/>
      <c r="AH1051" s="36"/>
    </row>
    <row r="1052" spans="11:34" x14ac:dyDescent="0.25">
      <c r="K1052" s="36"/>
      <c r="L1052" s="36"/>
      <c r="M1052" s="38"/>
      <c r="N1052" s="38"/>
      <c r="O1052" s="36"/>
      <c r="P1052" s="36"/>
      <c r="Q1052" s="36"/>
      <c r="R1052" s="36"/>
      <c r="S1052" s="36"/>
      <c r="T1052" s="36"/>
      <c r="U1052" s="36"/>
      <c r="V1052" s="39"/>
      <c r="W1052" s="38"/>
      <c r="X1052" s="38"/>
      <c r="Y1052" s="38"/>
      <c r="Z1052" s="38"/>
      <c r="AA1052" s="38"/>
      <c r="AB1052" s="36"/>
      <c r="AE1052" s="36"/>
      <c r="AF1052" s="36"/>
      <c r="AG1052" s="36"/>
      <c r="AH1052" s="36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Q1054"/>
  <sheetViews>
    <sheetView topLeftCell="E1" workbookViewId="0">
      <selection activeCell="Q1" sqref="F1:Q1048576"/>
    </sheetView>
  </sheetViews>
  <sheetFormatPr baseColWidth="10" defaultRowHeight="15" x14ac:dyDescent="0.25"/>
  <cols>
    <col min="1" max="2" width="4.5703125" customWidth="1"/>
    <col min="3" max="3" width="11" style="39" customWidth="1"/>
    <col min="4" max="4" width="11.42578125" style="39"/>
    <col min="5" max="5" width="56.5703125" style="38" customWidth="1"/>
    <col min="6" max="6" width="27.7109375" style="5" bestFit="1" customWidth="1"/>
    <col min="7" max="7" width="14.5703125" style="5" bestFit="1" customWidth="1"/>
    <col min="8" max="8" width="12.85546875" style="5" bestFit="1" customWidth="1"/>
    <col min="9" max="9" width="15.85546875" style="5" bestFit="1" customWidth="1"/>
    <col min="10" max="10" width="18.7109375" style="49" bestFit="1" customWidth="1"/>
    <col min="11" max="11" width="12.5703125" style="49" bestFit="1" customWidth="1"/>
    <col min="12" max="12" width="40.7109375" style="5" bestFit="1" customWidth="1"/>
    <col min="13" max="13" width="10" style="38" bestFit="1" customWidth="1"/>
    <col min="14" max="17" width="8.140625" style="14" customWidth="1"/>
  </cols>
  <sheetData>
    <row r="1" spans="1:17" ht="15.75" thickBot="1" x14ac:dyDescent="0.3">
      <c r="C1" s="59" t="s">
        <v>683</v>
      </c>
      <c r="D1" s="60" t="s">
        <v>1160</v>
      </c>
      <c r="E1" s="18"/>
      <c r="F1" s="51" t="s">
        <v>724</v>
      </c>
      <c r="G1" s="51" t="s">
        <v>725</v>
      </c>
      <c r="H1" s="51" t="s">
        <v>726</v>
      </c>
      <c r="I1" s="51" t="s">
        <v>727</v>
      </c>
      <c r="J1" s="52" t="s">
        <v>728</v>
      </c>
      <c r="K1" s="52" t="s">
        <v>729</v>
      </c>
      <c r="L1" s="53" t="s">
        <v>730</v>
      </c>
      <c r="M1" s="53" t="s">
        <v>1204</v>
      </c>
      <c r="N1" s="53" t="s">
        <v>1200</v>
      </c>
      <c r="O1" s="53" t="s">
        <v>1201</v>
      </c>
      <c r="P1" s="53" t="s">
        <v>1202</v>
      </c>
      <c r="Q1" s="53" t="s">
        <v>1203</v>
      </c>
    </row>
    <row r="2" spans="1:17" x14ac:dyDescent="0.25">
      <c r="P2"/>
    </row>
    <row r="3" spans="1:17" x14ac:dyDescent="0.25">
      <c r="A3">
        <f>Rutas_Lista!N3</f>
        <v>1</v>
      </c>
      <c r="B3" s="39">
        <f ca="1">Rutas_Lista!L3</f>
        <v>0</v>
      </c>
      <c r="C3" s="39" t="str">
        <f ca="1">Rutas_Lista!AB3</f>
        <v>Rutas_1</v>
      </c>
      <c r="D3" s="39" t="str">
        <f ca="1">Rutas_Lista!AC3</f>
        <v>Ruta 1_1</v>
      </c>
      <c r="E3" s="39" t="str">
        <f ca="1">Rutas_Lista!AD3</f>
        <v>Ruta 1/1</v>
      </c>
      <c r="M3" s="39"/>
      <c r="N3"/>
      <c r="O3"/>
      <c r="P3"/>
      <c r="Q3"/>
    </row>
    <row r="4" spans="1:17" x14ac:dyDescent="0.25">
      <c r="A4">
        <f ca="1">Rutas_Lista!N4</f>
        <v>1</v>
      </c>
      <c r="B4" s="39">
        <f ca="1">Rutas_Lista!L4</f>
        <v>1</v>
      </c>
      <c r="C4" s="39" t="str">
        <f ca="1">Rutas_Lista!AB4</f>
        <v>Rutas_1</v>
      </c>
      <c r="D4" s="39" t="str">
        <f ca="1">Rutas_Lista!AC4</f>
        <v>Ruta 1_1</v>
      </c>
      <c r="E4" s="39" t="str">
        <f ca="1">Rutas_Lista!AD4</f>
        <v>Vía Hispanidad (esq. Gómez Laguna - Pd. Bus)</v>
      </c>
      <c r="F4" s="5" t="s">
        <v>731</v>
      </c>
      <c r="H4" s="5" t="s">
        <v>732</v>
      </c>
      <c r="I4" s="5" t="s">
        <v>733</v>
      </c>
      <c r="J4" s="49">
        <v>41.641716799999998</v>
      </c>
      <c r="K4" s="49">
        <v>-0.91498789999999997</v>
      </c>
      <c r="L4" s="5" t="s">
        <v>734</v>
      </c>
      <c r="M4" s="39" t="str">
        <f ca="1">IF(Rutas_Lista!X4=1,"Ida","Vuelta")</f>
        <v>Ida</v>
      </c>
      <c r="N4" t="str">
        <f ca="1">Rutas_Lista!AE4</f>
        <v>04:40</v>
      </c>
      <c r="O4" t="str">
        <f ca="1">Rutas_Lista!AF4</f>
        <v>12:31</v>
      </c>
      <c r="P4" t="str">
        <f ca="1">Rutas_Lista!AG4</f>
        <v>20:38</v>
      </c>
      <c r="Q4" t="str">
        <f ca="1">Rutas_Lista!AH4</f>
        <v>06:38</v>
      </c>
    </row>
    <row r="5" spans="1:17" x14ac:dyDescent="0.25">
      <c r="A5">
        <f ca="1">Rutas_Lista!N5</f>
        <v>1</v>
      </c>
      <c r="B5" s="39">
        <f ca="1">Rutas_Lista!L5</f>
        <v>2</v>
      </c>
      <c r="C5" s="39" t="str">
        <f ca="1">Rutas_Lista!AB5</f>
        <v>Rutas_1</v>
      </c>
      <c r="D5" s="39" t="str">
        <f ca="1">Rutas_Lista!AC5</f>
        <v>Ruta 1_1</v>
      </c>
      <c r="E5" s="39" t="str">
        <f ca="1">Rutas_Lista!AD5</f>
        <v>Vía Hispanidad (Gasolinera Casablanca - esq. C/ La Vía)</v>
      </c>
      <c r="F5" s="5" t="s">
        <v>731</v>
      </c>
      <c r="H5" s="5" t="s">
        <v>732</v>
      </c>
      <c r="I5" s="5" t="s">
        <v>733</v>
      </c>
      <c r="J5" s="49">
        <v>41.633650400000001</v>
      </c>
      <c r="K5" s="49">
        <v>-0.90830379999999999</v>
      </c>
      <c r="L5" s="5" t="s">
        <v>735</v>
      </c>
      <c r="M5" s="39" t="str">
        <f ca="1">IF(Rutas_Lista!X5=1,"Ida","Vuelta")</f>
        <v>Ida</v>
      </c>
      <c r="N5" t="str">
        <f ca="1">Rutas_Lista!AE5</f>
        <v>04:42</v>
      </c>
      <c r="O5" t="str">
        <f ca="1">Rutas_Lista!AF5</f>
        <v>12:33</v>
      </c>
      <c r="P5" t="str">
        <f ca="1">Rutas_Lista!AG5</f>
        <v>20:40</v>
      </c>
      <c r="Q5" t="str">
        <f ca="1">Rutas_Lista!AH5</f>
        <v>06:40</v>
      </c>
    </row>
    <row r="6" spans="1:17" x14ac:dyDescent="0.25">
      <c r="A6">
        <f ca="1">Rutas_Lista!N6</f>
        <v>1</v>
      </c>
      <c r="B6" s="39">
        <f ca="1">Rutas_Lista!L6</f>
        <v>3</v>
      </c>
      <c r="C6" s="39" t="str">
        <f ca="1">Rutas_Lista!AB6</f>
        <v>Rutas_1</v>
      </c>
      <c r="D6" s="39" t="str">
        <f ca="1">Rutas_Lista!AC6</f>
        <v>Ruta 1_1</v>
      </c>
      <c r="E6" s="39" t="str">
        <f ca="1">Rutas_Lista!AD6</f>
        <v>Avd. América (esq. C/ Pontevedra - Pd. Bus)</v>
      </c>
      <c r="F6" s="5" t="s">
        <v>736</v>
      </c>
      <c r="H6" s="5" t="s">
        <v>732</v>
      </c>
      <c r="I6" s="5" t="s">
        <v>733</v>
      </c>
      <c r="J6" s="49">
        <v>41.628265399999997</v>
      </c>
      <c r="K6" s="49">
        <v>-0.88628390000000001</v>
      </c>
      <c r="L6" s="5" t="s">
        <v>737</v>
      </c>
      <c r="M6" s="39" t="str">
        <f ca="1">IF(Rutas_Lista!X6=1,"Ida","Vuelta")</f>
        <v>Ida</v>
      </c>
      <c r="N6" t="str">
        <f ca="1">Rutas_Lista!AE6</f>
        <v>04:45</v>
      </c>
      <c r="O6" t="str">
        <f ca="1">Rutas_Lista!AF6</f>
        <v>12:36</v>
      </c>
      <c r="P6" t="str">
        <f ca="1">Rutas_Lista!AG6</f>
        <v>20:43</v>
      </c>
      <c r="Q6" t="str">
        <f ca="1">Rutas_Lista!AH6</f>
        <v>06:43</v>
      </c>
    </row>
    <row r="7" spans="1:17" x14ac:dyDescent="0.25">
      <c r="A7">
        <f ca="1">Rutas_Lista!N7</f>
        <v>1</v>
      </c>
      <c r="B7" s="39">
        <f ca="1">Rutas_Lista!L7</f>
        <v>4</v>
      </c>
      <c r="C7" s="39" t="str">
        <f ca="1">Rutas_Lista!AB7</f>
        <v>Rutas_1</v>
      </c>
      <c r="D7" s="39" t="str">
        <f ca="1">Rutas_Lista!AC7</f>
        <v>Ruta 1_1</v>
      </c>
      <c r="E7" s="39" t="str">
        <f ca="1">Rutas_Lista!AD7</f>
        <v>Pº de Cuellar (esquina Vía San Fernando)</v>
      </c>
      <c r="F7" s="5" t="s">
        <v>738</v>
      </c>
      <c r="H7" s="5" t="s">
        <v>732</v>
      </c>
      <c r="I7" s="5" t="s">
        <v>733</v>
      </c>
      <c r="J7" s="49">
        <v>41.635278300000003</v>
      </c>
      <c r="K7" s="49">
        <v>-0.88462909999999995</v>
      </c>
      <c r="L7" s="5" t="s">
        <v>739</v>
      </c>
      <c r="M7" s="39" t="str">
        <f ca="1">IF(Rutas_Lista!X7=1,"Ida","Vuelta")</f>
        <v>Ida</v>
      </c>
      <c r="N7" t="str">
        <f ca="1">Rutas_Lista!AE7</f>
        <v>04:47</v>
      </c>
      <c r="O7" t="str">
        <f ca="1">Rutas_Lista!AF7</f>
        <v>12:38</v>
      </c>
      <c r="P7" t="str">
        <f ca="1">Rutas_Lista!AG7</f>
        <v>20:45</v>
      </c>
      <c r="Q7" t="str">
        <f ca="1">Rutas_Lista!AH7</f>
        <v>06:45</v>
      </c>
    </row>
    <row r="8" spans="1:17" x14ac:dyDescent="0.25">
      <c r="A8">
        <f ca="1">Rutas_Lista!N8</f>
        <v>1</v>
      </c>
      <c r="B8" s="39">
        <f ca="1">Rutas_Lista!L8</f>
        <v>5</v>
      </c>
      <c r="C8" s="39" t="str">
        <f ca="1">Rutas_Lista!AB8</f>
        <v>Rutas_1</v>
      </c>
      <c r="D8" s="39" t="str">
        <f ca="1">Rutas_Lista!AC8</f>
        <v>Ruta 1_1</v>
      </c>
      <c r="E8" s="39" t="str">
        <f ca="1">Rutas_Lista!AD8</f>
        <v>Avenida San José (esq. C/ Bellavista - Pd. Bus)</v>
      </c>
      <c r="F8" s="5" t="s">
        <v>740</v>
      </c>
      <c r="H8" s="5" t="s">
        <v>732</v>
      </c>
      <c r="I8" s="5" t="s">
        <v>733</v>
      </c>
      <c r="J8" s="49">
        <v>41.636372399999999</v>
      </c>
      <c r="K8" s="49">
        <v>-0.87839979999999995</v>
      </c>
      <c r="L8" s="5" t="s">
        <v>741</v>
      </c>
      <c r="M8" s="39" t="str">
        <f ca="1">IF(Rutas_Lista!X8=1,"Ida","Vuelta")</f>
        <v>Ida</v>
      </c>
      <c r="N8" t="str">
        <f ca="1">Rutas_Lista!AE8</f>
        <v>04:49</v>
      </c>
      <c r="O8" t="str">
        <f ca="1">Rutas_Lista!AF8</f>
        <v>12:40</v>
      </c>
      <c r="P8" t="str">
        <f ca="1">Rutas_Lista!AG8</f>
        <v>20:47</v>
      </c>
      <c r="Q8" t="str">
        <f ca="1">Rutas_Lista!AH8</f>
        <v>06:47</v>
      </c>
    </row>
    <row r="9" spans="1:17" x14ac:dyDescent="0.25">
      <c r="A9">
        <f ca="1">Rutas_Lista!N9</f>
        <v>1</v>
      </c>
      <c r="B9" s="39">
        <f ca="1">Rutas_Lista!L9</f>
        <v>6</v>
      </c>
      <c r="C9" s="39" t="str">
        <f ca="1">Rutas_Lista!AB9</f>
        <v>Rutas_1</v>
      </c>
      <c r="D9" s="39" t="str">
        <f ca="1">Rutas_Lista!AC9</f>
        <v>Ruta 1_1</v>
      </c>
      <c r="E9" s="39" t="str">
        <f ca="1">Rutas_Lista!AD9</f>
        <v>Avenida Tenor Fleta, nº 115-117</v>
      </c>
      <c r="F9" s="5" t="s">
        <v>742</v>
      </c>
      <c r="G9" s="5" t="s">
        <v>743</v>
      </c>
      <c r="H9" s="5" t="s">
        <v>732</v>
      </c>
      <c r="I9" s="5" t="s">
        <v>733</v>
      </c>
      <c r="J9" s="49">
        <v>41.6387</v>
      </c>
      <c r="K9" s="49">
        <v>-0.87914999999999999</v>
      </c>
      <c r="M9" s="39" t="str">
        <f ca="1">IF(Rutas_Lista!X9=1,"Ida","Vuelta")</f>
        <v>Ida</v>
      </c>
      <c r="N9" t="str">
        <f ca="1">Rutas_Lista!AE9</f>
        <v>04:50</v>
      </c>
      <c r="O9" t="str">
        <f ca="1">Rutas_Lista!AF9</f>
        <v>12:41</v>
      </c>
      <c r="P9" t="str">
        <f ca="1">Rutas_Lista!AG9</f>
        <v>20:48</v>
      </c>
      <c r="Q9" t="str">
        <f ca="1">Rutas_Lista!AH9</f>
        <v>06:48</v>
      </c>
    </row>
    <row r="10" spans="1:17" x14ac:dyDescent="0.25">
      <c r="A10">
        <f ca="1">Rutas_Lista!N10</f>
        <v>1</v>
      </c>
      <c r="B10" s="39">
        <f ca="1">Rutas_Lista!L10</f>
        <v>7</v>
      </c>
      <c r="C10" s="39" t="str">
        <f ca="1">Rutas_Lista!AB10</f>
        <v>Rutas_1</v>
      </c>
      <c r="D10" s="39" t="str">
        <f ca="1">Rutas_Lista!AC10</f>
        <v>Ruta 1_1</v>
      </c>
      <c r="E10" s="39" t="str">
        <f ca="1">Rutas_Lista!AD10</f>
        <v>Avenida Puente Virrey (esq. Pablo Remacha) - (Pd. Bus)</v>
      </c>
      <c r="F10" s="5" t="s">
        <v>744</v>
      </c>
      <c r="H10" s="5" t="s">
        <v>732</v>
      </c>
      <c r="I10" s="5" t="s">
        <v>733</v>
      </c>
      <c r="J10" s="49">
        <v>41.639085199999997</v>
      </c>
      <c r="K10" s="49">
        <v>-0.87397040000000004</v>
      </c>
      <c r="L10" s="5" t="s">
        <v>745</v>
      </c>
      <c r="M10" s="39" t="str">
        <f ca="1">IF(Rutas_Lista!X10=1,"Ida","Vuelta")</f>
        <v>Ida</v>
      </c>
      <c r="N10" t="str">
        <f ca="1">Rutas_Lista!AE10</f>
        <v>04:51</v>
      </c>
      <c r="O10" t="str">
        <f ca="1">Rutas_Lista!AF10</f>
        <v>12:42</v>
      </c>
      <c r="P10" t="str">
        <f ca="1">Rutas_Lista!AG10</f>
        <v>20:49</v>
      </c>
      <c r="Q10" t="str">
        <f ca="1">Rutas_Lista!AH10</f>
        <v>06:49</v>
      </c>
    </row>
    <row r="11" spans="1:17" x14ac:dyDescent="0.25">
      <c r="A11">
        <f ca="1">Rutas_Lista!N11</f>
        <v>1</v>
      </c>
      <c r="B11" s="39">
        <f ca="1">Rutas_Lista!L11</f>
        <v>8</v>
      </c>
      <c r="C11" s="39" t="str">
        <f ca="1">Rutas_Lista!AB11</f>
        <v>Rutas_1</v>
      </c>
      <c r="D11" s="39" t="str">
        <f ca="1">Rutas_Lista!AC11</f>
        <v>Ruta 1_1</v>
      </c>
      <c r="E11" s="39" t="str">
        <f ca="1">Rutas_Lista!AD11</f>
        <v>Avenida San José (esq. Privilegio de la Unión)</v>
      </c>
      <c r="F11" s="5" t="s">
        <v>740</v>
      </c>
      <c r="H11" s="5" t="s">
        <v>732</v>
      </c>
      <c r="I11" s="5" t="s">
        <v>733</v>
      </c>
      <c r="J11" s="49">
        <v>41.642549299999999</v>
      </c>
      <c r="K11" s="49">
        <v>-0.87307480000000004</v>
      </c>
      <c r="L11" s="5" t="s">
        <v>746</v>
      </c>
      <c r="M11" s="39" t="str">
        <f ca="1">IF(Rutas_Lista!X11=1,"Ida","Vuelta")</f>
        <v>Ida</v>
      </c>
      <c r="N11" t="str">
        <f ca="1">Rutas_Lista!AE11</f>
        <v>04:52</v>
      </c>
      <c r="O11" t="str">
        <f ca="1">Rutas_Lista!AF11</f>
        <v>12:43</v>
      </c>
      <c r="P11" t="str">
        <f ca="1">Rutas_Lista!AG11</f>
        <v>20:50</v>
      </c>
      <c r="Q11" t="str">
        <f ca="1">Rutas_Lista!AH11</f>
        <v>06:50</v>
      </c>
    </row>
    <row r="12" spans="1:17" x14ac:dyDescent="0.25">
      <c r="A12">
        <f ca="1">Rutas_Lista!N12</f>
        <v>1</v>
      </c>
      <c r="B12" s="39">
        <f ca="1">Rutas_Lista!L12</f>
        <v>9</v>
      </c>
      <c r="C12" s="39" t="str">
        <f ca="1">Rutas_Lista!AB12</f>
        <v>Rutas_1</v>
      </c>
      <c r="D12" s="39" t="str">
        <f ca="1">Rutas_Lista!AC12</f>
        <v>Ruta 1_1</v>
      </c>
      <c r="E12" s="39" t="str">
        <f ca="1">Rutas_Lista!AD12</f>
        <v>Avenida San José, nº 7</v>
      </c>
      <c r="F12" s="5" t="s">
        <v>886</v>
      </c>
      <c r="G12" s="5" t="s">
        <v>747</v>
      </c>
      <c r="H12" s="5" t="s">
        <v>732</v>
      </c>
      <c r="I12" s="5" t="s">
        <v>733</v>
      </c>
      <c r="J12" s="49">
        <v>41.646481000000001</v>
      </c>
      <c r="K12" s="49">
        <v>-0.88755300000000004</v>
      </c>
      <c r="M12" s="39" t="str">
        <f ca="1">IF(Rutas_Lista!X12=1,"Ida","Vuelta")</f>
        <v>Ida</v>
      </c>
      <c r="N12" t="str">
        <f ca="1">Rutas_Lista!AE12</f>
        <v>04:53</v>
      </c>
      <c r="O12" t="str">
        <f ca="1">Rutas_Lista!AF12</f>
        <v>12:44</v>
      </c>
      <c r="P12" t="str">
        <f ca="1">Rutas_Lista!AG12</f>
        <v>20:51</v>
      </c>
      <c r="Q12" t="str">
        <f ca="1">Rutas_Lista!AH12</f>
        <v>06:51</v>
      </c>
    </row>
    <row r="13" spans="1:17" x14ac:dyDescent="0.25">
      <c r="A13">
        <f ca="1">Rutas_Lista!N13</f>
        <v>1</v>
      </c>
      <c r="B13" s="39">
        <f ca="1">Rutas_Lista!L13</f>
        <v>10</v>
      </c>
      <c r="C13" s="39" t="str">
        <f ca="1">Rutas_Lista!AB13</f>
        <v>Rutas_1</v>
      </c>
      <c r="D13" s="39" t="str">
        <f ca="1">Rutas_Lista!AC13</f>
        <v>Ruta 1_1</v>
      </c>
      <c r="E13" s="39" t="str">
        <f ca="1">Rutas_Lista!AD13</f>
        <v>Camino Las Torres, nº 3</v>
      </c>
      <c r="F13" s="5" t="s">
        <v>748</v>
      </c>
      <c r="G13" s="5" t="s">
        <v>749</v>
      </c>
      <c r="H13" s="5" t="s">
        <v>732</v>
      </c>
      <c r="I13" s="5" t="s">
        <v>733</v>
      </c>
      <c r="J13" s="49">
        <v>41.647160999999997</v>
      </c>
      <c r="K13" s="49">
        <v>-0.87427809999999995</v>
      </c>
      <c r="M13" s="39" t="str">
        <f ca="1">IF(Rutas_Lista!X13=1,"Ida","Vuelta")</f>
        <v>Ida</v>
      </c>
      <c r="N13" t="str">
        <f ca="1">Rutas_Lista!AE13</f>
        <v>04:54</v>
      </c>
      <c r="O13" t="str">
        <f ca="1">Rutas_Lista!AF13</f>
        <v>12:45</v>
      </c>
      <c r="P13" t="str">
        <f ca="1">Rutas_Lista!AG13</f>
        <v>20:52</v>
      </c>
      <c r="Q13" t="str">
        <f ca="1">Rutas_Lista!AH13</f>
        <v>06:52</v>
      </c>
    </row>
    <row r="14" spans="1:17" x14ac:dyDescent="0.25">
      <c r="A14">
        <f ca="1">Rutas_Lista!N14</f>
        <v>1</v>
      </c>
      <c r="B14" s="39">
        <f ca="1">Rutas_Lista!L14</f>
        <v>11</v>
      </c>
      <c r="C14" s="39" t="str">
        <f ca="1">Rutas_Lista!AB14</f>
        <v>Rutas_1</v>
      </c>
      <c r="D14" s="39" t="str">
        <f ca="1">Rutas_Lista!AC14</f>
        <v>Ruta 1_1</v>
      </c>
      <c r="E14" s="39" t="str">
        <f ca="1">Rutas_Lista!AD14</f>
        <v>Camino Las Torres (frente Gasolinera - Pd Bus)</v>
      </c>
      <c r="F14" s="5" t="s">
        <v>750</v>
      </c>
      <c r="H14" s="5" t="s">
        <v>732</v>
      </c>
      <c r="I14" s="5" t="s">
        <v>733</v>
      </c>
      <c r="J14" s="49">
        <v>41.648307000000003</v>
      </c>
      <c r="K14" s="49">
        <v>-0.86834230000000001</v>
      </c>
      <c r="L14" s="5" t="s">
        <v>751</v>
      </c>
      <c r="M14" s="39" t="str">
        <f ca="1">IF(Rutas_Lista!X14=1,"Ida","Vuelta")</f>
        <v>Ida</v>
      </c>
      <c r="N14" t="str">
        <f ca="1">Rutas_Lista!AE14</f>
        <v>04:55</v>
      </c>
      <c r="O14" t="str">
        <f ca="1">Rutas_Lista!AF14</f>
        <v>12:46</v>
      </c>
      <c r="P14" t="str">
        <f ca="1">Rutas_Lista!AG14</f>
        <v>20:53</v>
      </c>
      <c r="Q14" t="str">
        <f ca="1">Rutas_Lista!AH14</f>
        <v>06:53</v>
      </c>
    </row>
    <row r="15" spans="1:17" x14ac:dyDescent="0.25">
      <c r="A15">
        <f ca="1">Rutas_Lista!N15</f>
        <v>1</v>
      </c>
      <c r="B15" s="39">
        <f ca="1">Rutas_Lista!L15</f>
        <v>12</v>
      </c>
      <c r="C15" s="39" t="str">
        <f ca="1">Rutas_Lista!AB15</f>
        <v>Rutas_1</v>
      </c>
      <c r="D15" s="39" t="str">
        <f ca="1">Rutas_Lista!AC15</f>
        <v>Ruta 1_1</v>
      </c>
      <c r="E15" s="39" t="str">
        <f ca="1">Rutas_Lista!AD15</f>
        <v>Marqués de la Cadena (esq. Velilla de Ebro - piscinas)</v>
      </c>
      <c r="F15" s="5" t="s">
        <v>752</v>
      </c>
      <c r="H15" s="5" t="s">
        <v>732</v>
      </c>
      <c r="I15" s="5" t="s">
        <v>733</v>
      </c>
      <c r="J15" s="49">
        <v>41.6577603</v>
      </c>
      <c r="K15" s="49">
        <v>-0.860869</v>
      </c>
      <c r="L15" s="5" t="s">
        <v>753</v>
      </c>
      <c r="M15" s="39" t="str">
        <f ca="1">IF(Rutas_Lista!X15=1,"Ida","Vuelta")</f>
        <v>Ida</v>
      </c>
      <c r="N15" t="str">
        <f ca="1">Rutas_Lista!AE15</f>
        <v>04:56</v>
      </c>
      <c r="O15" t="str">
        <f ca="1">Rutas_Lista!AF15</f>
        <v>12:47</v>
      </c>
      <c r="P15" t="str">
        <f ca="1">Rutas_Lista!AG15</f>
        <v>20:54</v>
      </c>
      <c r="Q15" t="str">
        <f ca="1">Rutas_Lista!AH15</f>
        <v>06:54</v>
      </c>
    </row>
    <row r="16" spans="1:17" x14ac:dyDescent="0.25">
      <c r="A16">
        <f ca="1">Rutas_Lista!N16</f>
        <v>1</v>
      </c>
      <c r="B16" s="39">
        <f ca="1">Rutas_Lista!L16</f>
        <v>13</v>
      </c>
      <c r="C16" s="39" t="str">
        <f ca="1">Rutas_Lista!AB16</f>
        <v>Rutas_1</v>
      </c>
      <c r="D16" s="39" t="str">
        <f ca="1">Rutas_Lista!AC16</f>
        <v>Ruta 1_1</v>
      </c>
      <c r="E16" s="39" t="str">
        <f ca="1">Rutas_Lista!AD16</f>
        <v>Marqués de la Cadena (esq. Molino de las Armas)</v>
      </c>
      <c r="F16" s="5" t="s">
        <v>752</v>
      </c>
      <c r="H16" s="5" t="s">
        <v>732</v>
      </c>
      <c r="I16" s="5" t="s">
        <v>733</v>
      </c>
      <c r="J16" s="49">
        <v>41.660627900000001</v>
      </c>
      <c r="K16" s="49">
        <v>-0.86385869999999998</v>
      </c>
      <c r="L16" s="5" t="s">
        <v>754</v>
      </c>
      <c r="M16" s="39" t="str">
        <f ca="1">IF(Rutas_Lista!X16=1,"Ida","Vuelta")</f>
        <v>Ida</v>
      </c>
      <c r="N16" t="str">
        <f ca="1">Rutas_Lista!AE16</f>
        <v>04:57</v>
      </c>
      <c r="O16" t="str">
        <f ca="1">Rutas_Lista!AF16</f>
        <v>12:48</v>
      </c>
      <c r="P16" t="str">
        <f ca="1">Rutas_Lista!AG16</f>
        <v>20:55</v>
      </c>
      <c r="Q16" t="str">
        <f ca="1">Rutas_Lista!AH16</f>
        <v>06:55</v>
      </c>
    </row>
    <row r="17" spans="1:17" x14ac:dyDescent="0.25">
      <c r="A17">
        <f ca="1">Rutas_Lista!N17</f>
        <v>1</v>
      </c>
      <c r="B17" s="39">
        <f ca="1">Rutas_Lista!L17</f>
        <v>14</v>
      </c>
      <c r="C17" s="39" t="str">
        <f ca="1">Rutas_Lista!AB17</f>
        <v>Rutas_1</v>
      </c>
      <c r="D17" s="39" t="str">
        <f ca="1">Rutas_Lista!AC17</f>
        <v>Ruta 1_1</v>
      </c>
      <c r="E17" s="39" t="str">
        <f ca="1">Rutas_Lista!AD17</f>
        <v>Valle de Broto (esq. Valle Pineta - Bar Sango 2)</v>
      </c>
      <c r="F17" s="5" t="s">
        <v>755</v>
      </c>
      <c r="H17" s="5" t="s">
        <v>732</v>
      </c>
      <c r="I17" s="5" t="s">
        <v>733</v>
      </c>
      <c r="J17" s="49">
        <v>41.666623000000001</v>
      </c>
      <c r="K17" s="49">
        <v>-0.87486399999999998</v>
      </c>
      <c r="L17" s="5" t="s">
        <v>756</v>
      </c>
      <c r="M17" s="39" t="str">
        <f ca="1">IF(Rutas_Lista!X17=1,"Ida","Vuelta")</f>
        <v>Ida</v>
      </c>
      <c r="N17" t="str">
        <f ca="1">Rutas_Lista!AE17</f>
        <v>04:58</v>
      </c>
      <c r="O17" t="str">
        <f ca="1">Rutas_Lista!AF17</f>
        <v>12:51</v>
      </c>
      <c r="P17" t="str">
        <f ca="1">Rutas_Lista!AG17</f>
        <v>20:57</v>
      </c>
      <c r="Q17" t="str">
        <f ca="1">Rutas_Lista!AH17</f>
        <v>06:57</v>
      </c>
    </row>
    <row r="18" spans="1:17" x14ac:dyDescent="0.25">
      <c r="A18">
        <f ca="1">Rutas_Lista!N18</f>
        <v>1</v>
      </c>
      <c r="B18" s="39">
        <f ca="1">Rutas_Lista!L18</f>
        <v>15</v>
      </c>
      <c r="C18" s="39" t="str">
        <f ca="1">Rutas_Lista!AB18</f>
        <v>Rutas_1</v>
      </c>
      <c r="D18" s="39" t="str">
        <f ca="1">Rutas_Lista!AC18</f>
        <v>Ruta 1_1</v>
      </c>
      <c r="E18" s="39" t="str">
        <f ca="1">Rutas_Lista!AD18</f>
        <v>Valle de Broto (frente Kasan - marquesina Bus)</v>
      </c>
      <c r="F18" s="5" t="s">
        <v>755</v>
      </c>
      <c r="H18" s="5" t="s">
        <v>732</v>
      </c>
      <c r="I18" s="5" t="s">
        <v>733</v>
      </c>
      <c r="J18" s="49">
        <v>41.666105000000002</v>
      </c>
      <c r="K18" s="49">
        <v>-0.88436630000000005</v>
      </c>
      <c r="L18" s="5" t="s">
        <v>757</v>
      </c>
      <c r="M18" s="39" t="str">
        <f ca="1">IF(Rutas_Lista!X18=1,"Ida","Vuelta")</f>
        <v>Ida</v>
      </c>
      <c r="N18" t="str">
        <f ca="1">Rutas_Lista!AE18</f>
        <v>04:59</v>
      </c>
      <c r="O18" t="str">
        <f ca="1">Rutas_Lista!AF18</f>
        <v>12:53</v>
      </c>
      <c r="P18" t="str">
        <f ca="1">Rutas_Lista!AG18</f>
        <v>20:59</v>
      </c>
      <c r="Q18" t="str">
        <f ca="1">Rutas_Lista!AH18</f>
        <v>06:59</v>
      </c>
    </row>
    <row r="19" spans="1:17" x14ac:dyDescent="0.25">
      <c r="A19">
        <f ca="1">Rutas_Lista!N19</f>
        <v>1</v>
      </c>
      <c r="B19" s="39">
        <f ca="1">Rutas_Lista!L19</f>
        <v>16</v>
      </c>
      <c r="C19" s="39" t="str">
        <f ca="1">Rutas_Lista!AB19</f>
        <v>Rutas_1</v>
      </c>
      <c r="D19" s="39" t="str">
        <f ca="1">Rutas_Lista!AC19</f>
        <v>Ruta 1_1</v>
      </c>
      <c r="E19" s="39" t="str">
        <f ca="1">Rutas_Lista!AD19</f>
        <v>Valle de Broto (esq. Gómez Avellaneda - marquesina Bus)</v>
      </c>
      <c r="F19" s="5" t="s">
        <v>755</v>
      </c>
      <c r="H19" s="5" t="s">
        <v>732</v>
      </c>
      <c r="I19" s="5" t="s">
        <v>733</v>
      </c>
      <c r="J19" s="49">
        <v>41.664920299999999</v>
      </c>
      <c r="K19" s="49">
        <v>-0.88638819999999996</v>
      </c>
      <c r="L19" s="5" t="s">
        <v>758</v>
      </c>
      <c r="M19" s="39" t="str">
        <f ca="1">IF(Rutas_Lista!X19=1,"Ida","Vuelta")</f>
        <v>Ida</v>
      </c>
      <c r="N19" t="str">
        <f ca="1">Rutas_Lista!AE19</f>
        <v>05:00</v>
      </c>
      <c r="O19" t="str">
        <f ca="1">Rutas_Lista!AF19</f>
        <v>12:54</v>
      </c>
      <c r="P19" t="str">
        <f ca="1">Rutas_Lista!AG19</f>
        <v>21:00</v>
      </c>
      <c r="Q19" t="str">
        <f ca="1">Rutas_Lista!AH19</f>
        <v>07:00</v>
      </c>
    </row>
    <row r="20" spans="1:17" x14ac:dyDescent="0.25">
      <c r="A20">
        <f ca="1">Rutas_Lista!N20</f>
        <v>1</v>
      </c>
      <c r="B20" s="39">
        <f ca="1">Rutas_Lista!L20</f>
        <v>17</v>
      </c>
      <c r="C20" s="39" t="str">
        <f ca="1">Rutas_Lista!AB20</f>
        <v>Rutas_1</v>
      </c>
      <c r="D20" s="39" t="str">
        <f ca="1">Rutas_Lista!AC20</f>
        <v>Ruta 1_1</v>
      </c>
      <c r="E20" s="39" t="str">
        <f ca="1">Rutas_Lista!AD20</f>
        <v>Plaza de Europa (esq. Pablo Gargallo - Pd. Bus)</v>
      </c>
      <c r="F20" s="5" t="s">
        <v>759</v>
      </c>
      <c r="H20" s="5" t="s">
        <v>732</v>
      </c>
      <c r="I20" s="5" t="s">
        <v>733</v>
      </c>
      <c r="J20" s="49">
        <v>41.659283100000003</v>
      </c>
      <c r="K20" s="49">
        <v>-0.89284569999999996</v>
      </c>
      <c r="L20" s="5" t="s">
        <v>760</v>
      </c>
      <c r="M20" s="39" t="str">
        <f ca="1">IF(Rutas_Lista!X20=1,"Ida","Vuelta")</f>
        <v>Ida</v>
      </c>
      <c r="N20" t="str">
        <f ca="1">Rutas_Lista!AE20</f>
        <v>05:01</v>
      </c>
      <c r="O20" t="str">
        <f ca="1">Rutas_Lista!AF20</f>
        <v>12:57</v>
      </c>
      <c r="P20" t="str">
        <f ca="1">Rutas_Lista!AG20</f>
        <v>21:01</v>
      </c>
      <c r="Q20" t="str">
        <f ca="1">Rutas_Lista!AH20</f>
        <v>07:01</v>
      </c>
    </row>
    <row r="21" spans="1:17" x14ac:dyDescent="0.25">
      <c r="A21">
        <f ca="1">Rutas_Lista!N21</f>
        <v>1</v>
      </c>
      <c r="B21" s="39">
        <f ca="1">Rutas_Lista!L21</f>
        <v>18</v>
      </c>
      <c r="C21" s="39" t="str">
        <f ca="1">Rutas_Lista!AB21</f>
        <v>Rutas_1</v>
      </c>
      <c r="D21" s="39" t="str">
        <f ca="1">Rutas_Lista!AC21</f>
        <v>Ruta 1_1</v>
      </c>
      <c r="E21" s="39" t="str">
        <f ca="1">Rutas_Lista!AD21</f>
        <v>Avenida de Valencia, nº 8</v>
      </c>
      <c r="F21" s="5" t="s">
        <v>761</v>
      </c>
      <c r="G21" s="5" t="s">
        <v>762</v>
      </c>
      <c r="H21" s="5" t="s">
        <v>732</v>
      </c>
      <c r="I21" s="5" t="s">
        <v>733</v>
      </c>
      <c r="J21" s="49">
        <v>41.647401000000002</v>
      </c>
      <c r="K21" s="49">
        <v>-0.89458499999999996</v>
      </c>
      <c r="M21" s="39" t="str">
        <f ca="1">IF(Rutas_Lista!X21=1,"Ida","Vuelta")</f>
        <v>Ida</v>
      </c>
      <c r="N21" t="str">
        <f ca="1">Rutas_Lista!AE21</f>
        <v>05:04</v>
      </c>
      <c r="O21" t="str">
        <f ca="1">Rutas_Lista!AF21</f>
        <v>13:01</v>
      </c>
      <c r="P21" t="str">
        <f ca="1">Rutas_Lista!AG21</f>
        <v>21:04</v>
      </c>
      <c r="Q21" t="str">
        <f ca="1">Rutas_Lista!AH21</f>
        <v>07:04</v>
      </c>
    </row>
    <row r="22" spans="1:17" x14ac:dyDescent="0.25">
      <c r="A22">
        <f ca="1">Rutas_Lista!N22</f>
        <v>1</v>
      </c>
      <c r="B22" s="39">
        <f ca="1">Rutas_Lista!L22</f>
        <v>19</v>
      </c>
      <c r="C22" s="39" t="str">
        <f ca="1">Rutas_Lista!AB22</f>
        <v>Rutas_1</v>
      </c>
      <c r="D22" s="39" t="str">
        <f ca="1">Rutas_Lista!AC22</f>
        <v>Ruta 1_1</v>
      </c>
      <c r="E22" s="39" t="str">
        <f ca="1">Rutas_Lista!AD22</f>
        <v>Avenida de Valencia, nº 46</v>
      </c>
      <c r="F22" s="5" t="s">
        <v>761</v>
      </c>
      <c r="G22" s="5" t="s">
        <v>763</v>
      </c>
      <c r="H22" s="5" t="s">
        <v>732</v>
      </c>
      <c r="I22" s="5" t="s">
        <v>733</v>
      </c>
      <c r="J22" s="49">
        <v>41.646008000000002</v>
      </c>
      <c r="K22" s="49">
        <v>-0.898034</v>
      </c>
      <c r="M22" s="39" t="str">
        <f ca="1">IF(Rutas_Lista!X22=1,"Ida","Vuelta")</f>
        <v>Ida</v>
      </c>
      <c r="N22" t="str">
        <f ca="1">Rutas_Lista!AE22</f>
        <v>05:06</v>
      </c>
      <c r="O22" t="str">
        <f ca="1">Rutas_Lista!AF22</f>
        <v>13:03</v>
      </c>
      <c r="P22" t="str">
        <f ca="1">Rutas_Lista!AG22</f>
        <v>21:06</v>
      </c>
      <c r="Q22" t="str">
        <f ca="1">Rutas_Lista!AH22</f>
        <v>07:06</v>
      </c>
    </row>
    <row r="23" spans="1:17" x14ac:dyDescent="0.25">
      <c r="A23">
        <f ca="1">Rutas_Lista!N23</f>
        <v>1</v>
      </c>
      <c r="B23" s="39">
        <f ca="1">Rutas_Lista!L23</f>
        <v>20</v>
      </c>
      <c r="C23" s="39" t="str">
        <f ca="1">Rutas_Lista!AB23</f>
        <v>Rutas_1</v>
      </c>
      <c r="D23" s="39" t="str">
        <f ca="1">Rutas_Lista!AC23</f>
        <v>Ruta 1_1</v>
      </c>
      <c r="E23" s="39" t="str">
        <f ca="1">Rutas_Lista!AD23</f>
        <v>C/ Unceta (esq. Duquesa Villahermosa)</v>
      </c>
      <c r="F23" s="5" t="s">
        <v>764</v>
      </c>
      <c r="H23" s="5" t="s">
        <v>732</v>
      </c>
      <c r="I23" s="5" t="s">
        <v>733</v>
      </c>
      <c r="J23" s="49">
        <v>41.6491361</v>
      </c>
      <c r="K23" s="49">
        <v>-0.90056230000000004</v>
      </c>
      <c r="L23" s="5" t="s">
        <v>765</v>
      </c>
      <c r="M23" s="39" t="str">
        <f ca="1">IF(Rutas_Lista!X23=1,"Ida","Vuelta")</f>
        <v>Ida</v>
      </c>
      <c r="N23" t="str">
        <f ca="1">Rutas_Lista!AE23</f>
        <v>05:08</v>
      </c>
      <c r="O23" t="str">
        <f ca="1">Rutas_Lista!AF23</f>
        <v>13:05</v>
      </c>
      <c r="P23" t="str">
        <f ca="1">Rutas_Lista!AG23</f>
        <v>21:08</v>
      </c>
      <c r="Q23" t="str">
        <f ca="1">Rutas_Lista!AH23</f>
        <v>07:08</v>
      </c>
    </row>
    <row r="24" spans="1:17" x14ac:dyDescent="0.25">
      <c r="A24">
        <f ca="1">Rutas_Lista!N24</f>
        <v>1</v>
      </c>
      <c r="B24" s="39">
        <f ca="1">Rutas_Lista!L24</f>
        <v>21</v>
      </c>
      <c r="C24" s="39" t="str">
        <f ca="1">Rutas_Lista!AB24</f>
        <v>Rutas_1</v>
      </c>
      <c r="D24" s="39" t="str">
        <f ca="1">Rutas_Lista!AC24</f>
        <v>Ruta 1_1</v>
      </c>
      <c r="E24" s="39" t="str">
        <f ca="1">Rutas_Lista!AD24</f>
        <v>Avenida de Navarra (Centro Cultural Delicias - Pd. Bus)</v>
      </c>
      <c r="F24" s="5" t="s">
        <v>766</v>
      </c>
      <c r="H24" s="5" t="s">
        <v>732</v>
      </c>
      <c r="I24" s="5" t="s">
        <v>733</v>
      </c>
      <c r="J24" s="49">
        <v>41.6554827</v>
      </c>
      <c r="K24" s="49">
        <v>-0.9068022</v>
      </c>
      <c r="L24" s="5" t="s">
        <v>767</v>
      </c>
      <c r="M24" s="39" t="str">
        <f ca="1">IF(Rutas_Lista!X24=1,"Ida","Vuelta")</f>
        <v>Ida</v>
      </c>
      <c r="N24" t="str">
        <f ca="1">Rutas_Lista!AE24</f>
        <v>05:11</v>
      </c>
      <c r="O24" t="str">
        <f ca="1">Rutas_Lista!AF24</f>
        <v>13:10</v>
      </c>
      <c r="P24" t="str">
        <f ca="1">Rutas_Lista!AG24</f>
        <v>21:11</v>
      </c>
      <c r="Q24" t="str">
        <f ca="1">Rutas_Lista!AH24</f>
        <v>07:11</v>
      </c>
    </row>
    <row r="25" spans="1:17" x14ac:dyDescent="0.25">
      <c r="A25">
        <f ca="1">Rutas_Lista!N25</f>
        <v>1</v>
      </c>
      <c r="B25" s="39">
        <f ca="1">Rutas_Lista!L25</f>
        <v>22</v>
      </c>
      <c r="C25" s="39" t="str">
        <f ca="1">Rutas_Lista!AB25</f>
        <v>Rutas_1</v>
      </c>
      <c r="D25" s="39" t="str">
        <f ca="1">Rutas_Lista!AC25</f>
        <v>Ruta 1_1</v>
      </c>
      <c r="E25" s="39" t="str">
        <f ca="1">Rutas_Lista!AD25</f>
        <v>Avenida de Navarra (frente nº 183 - Pd. Bus)</v>
      </c>
      <c r="F25" s="5" t="s">
        <v>766</v>
      </c>
      <c r="H25" s="5" t="s">
        <v>732</v>
      </c>
      <c r="I25" s="5" t="s">
        <v>733</v>
      </c>
      <c r="J25" s="49">
        <v>41.658539099999999</v>
      </c>
      <c r="K25" s="49">
        <v>-0.91816350000000002</v>
      </c>
      <c r="L25" s="5" t="s">
        <v>768</v>
      </c>
      <c r="M25" s="39" t="str">
        <f ca="1">IF(Rutas_Lista!X25=1,"Ida","Vuelta")</f>
        <v>Ida</v>
      </c>
      <c r="N25" t="str">
        <f ca="1">Rutas_Lista!AE25</f>
        <v>05:12</v>
      </c>
      <c r="O25" t="str">
        <f ca="1">Rutas_Lista!AF25</f>
        <v>13:11</v>
      </c>
      <c r="P25" t="str">
        <f ca="1">Rutas_Lista!AG25</f>
        <v>21:12</v>
      </c>
      <c r="Q25" t="str">
        <f ca="1">Rutas_Lista!AH25</f>
        <v>07:12</v>
      </c>
    </row>
    <row r="26" spans="1:17" x14ac:dyDescent="0.25">
      <c r="A26">
        <f ca="1">Rutas_Lista!N26</f>
        <v>1</v>
      </c>
      <c r="B26" s="39">
        <f ca="1">Rutas_Lista!L26</f>
        <v>23</v>
      </c>
      <c r="C26" s="39" t="str">
        <f ca="1">Rutas_Lista!AB26</f>
        <v>Rutas_1</v>
      </c>
      <c r="D26" s="39" t="str">
        <f ca="1">Rutas_Lista!AC26</f>
        <v>Ruta 1_1</v>
      </c>
      <c r="E26" s="39" t="str">
        <f ca="1">Rutas_Lista!AD26</f>
        <v>Carretera de Logroño (frente Torres de San Lamberto)</v>
      </c>
      <c r="F26" s="5" t="s">
        <v>769</v>
      </c>
      <c r="H26" s="5" t="s">
        <v>732</v>
      </c>
      <c r="I26" s="5" t="s">
        <v>733</v>
      </c>
      <c r="J26" s="49">
        <v>41.664750900000001</v>
      </c>
      <c r="K26" s="49">
        <v>-0.93411149999999998</v>
      </c>
      <c r="L26" s="5" t="s">
        <v>770</v>
      </c>
      <c r="M26" s="39" t="str">
        <f ca="1">IF(Rutas_Lista!X26=1,"Ida","Vuelta")</f>
        <v>Ida</v>
      </c>
      <c r="N26" t="str">
        <f ca="1">Rutas_Lista!AE26</f>
        <v>05:15</v>
      </c>
      <c r="O26" t="str">
        <f ca="1">Rutas_Lista!AF26</f>
        <v>13:15</v>
      </c>
      <c r="P26" t="str">
        <f ca="1">Rutas_Lista!AG26</f>
        <v>21:15</v>
      </c>
      <c r="Q26" t="str">
        <f ca="1">Rutas_Lista!AH26</f>
        <v>07:15</v>
      </c>
    </row>
    <row r="27" spans="1:17" x14ac:dyDescent="0.25">
      <c r="A27">
        <f ca="1">Rutas_Lista!N27</f>
        <v>1</v>
      </c>
      <c r="B27" s="39">
        <f ca="1">Rutas_Lista!L27</f>
        <v>24</v>
      </c>
      <c r="C27" s="39" t="str">
        <f ca="1">Rutas_Lista!AB27</f>
        <v>Rutas_1</v>
      </c>
      <c r="D27" s="39" t="str">
        <f ca="1">Rutas_Lista!AC27</f>
        <v>Ruta 1_1</v>
      </c>
      <c r="E27" s="39" t="str">
        <f ca="1">Rutas_Lista!AD27</f>
        <v>Carretera de Logroño (desvío Monzalbarba - Pd. Bus)</v>
      </c>
      <c r="F27" s="5" t="s">
        <v>771</v>
      </c>
      <c r="H27" s="5" t="s">
        <v>772</v>
      </c>
      <c r="I27" s="5" t="s">
        <v>733</v>
      </c>
      <c r="J27" s="49">
        <v>41.689270800000003</v>
      </c>
      <c r="K27" s="49">
        <v>-0.97838800000000004</v>
      </c>
      <c r="L27" s="5" t="s">
        <v>773</v>
      </c>
      <c r="M27" s="39" t="str">
        <f ca="1">IF(Rutas_Lista!X27=1,"Ida","Vuelta")</f>
        <v>Ida</v>
      </c>
      <c r="N27" t="str">
        <f ca="1">Rutas_Lista!AE27</f>
        <v>05:18</v>
      </c>
      <c r="O27" t="str">
        <f ca="1">Rutas_Lista!AF27</f>
        <v>13:18</v>
      </c>
      <c r="P27" t="str">
        <f ca="1">Rutas_Lista!AG27</f>
        <v>21:18</v>
      </c>
      <c r="Q27" t="str">
        <f ca="1">Rutas_Lista!AH27</f>
        <v>07:18</v>
      </c>
    </row>
    <row r="28" spans="1:17" x14ac:dyDescent="0.25">
      <c r="A28">
        <f ca="1">Rutas_Lista!N28</f>
        <v>1</v>
      </c>
      <c r="B28" s="39">
        <f ca="1">Rutas_Lista!L28</f>
        <v>25</v>
      </c>
      <c r="C28" s="39" t="str">
        <f ca="1">Rutas_Lista!AB28</f>
        <v>Rutas_1</v>
      </c>
      <c r="D28" s="39" t="str">
        <f ca="1">Rutas_Lista!AC28</f>
        <v>Ruta 1_1</v>
      </c>
      <c r="E28" s="39" t="str">
        <f ca="1">Rutas_Lista!AD28</f>
        <v>Carretera de Logroño (desvío Utebo - marquesina Bus)</v>
      </c>
      <c r="F28" s="5" t="s">
        <v>771</v>
      </c>
      <c r="H28" s="5" t="s">
        <v>774</v>
      </c>
      <c r="I28" s="5" t="s">
        <v>733</v>
      </c>
      <c r="J28" s="49">
        <v>41.701644999999999</v>
      </c>
      <c r="K28" s="49">
        <v>-0.99987219999999999</v>
      </c>
      <c r="L28" s="5" t="s">
        <v>775</v>
      </c>
      <c r="M28" s="39" t="str">
        <f ca="1">IF(Rutas_Lista!X28=1,"Ida","Vuelta")</f>
        <v>Ida</v>
      </c>
      <c r="N28" t="str">
        <f ca="1">Rutas_Lista!AE28</f>
        <v>05:20</v>
      </c>
      <c r="O28" t="str">
        <f ca="1">Rutas_Lista!AF28</f>
        <v>13:20</v>
      </c>
      <c r="P28" t="str">
        <f ca="1">Rutas_Lista!AG28</f>
        <v>21:20</v>
      </c>
      <c r="Q28" t="str">
        <f ca="1">Rutas_Lista!AH28</f>
        <v>07:20</v>
      </c>
    </row>
    <row r="29" spans="1:17" x14ac:dyDescent="0.25">
      <c r="A29">
        <f ca="1">Rutas_Lista!N29</f>
        <v>1</v>
      </c>
      <c r="B29" s="39">
        <f ca="1">Rutas_Lista!L29</f>
        <v>26</v>
      </c>
      <c r="C29" s="39" t="str">
        <f ca="1">Rutas_Lista!AB29</f>
        <v>Rutas_1</v>
      </c>
      <c r="D29" s="39" t="str">
        <f ca="1">Rutas_Lista!AC29</f>
        <v>Ruta 1_1</v>
      </c>
      <c r="E29" s="39" t="str">
        <f ca="1">Rutas_Lista!AD29</f>
        <v>Casetas, nº 76 (marquesina Bus)</v>
      </c>
      <c r="F29" s="5" t="s">
        <v>776</v>
      </c>
      <c r="G29" s="5" t="s">
        <v>777</v>
      </c>
      <c r="H29" s="5" t="s">
        <v>778</v>
      </c>
      <c r="I29" s="5" t="s">
        <v>733</v>
      </c>
      <c r="J29" s="49">
        <v>41.719659499999999</v>
      </c>
      <c r="K29" s="49">
        <v>-1.0297381999999999</v>
      </c>
      <c r="L29" s="5" t="s">
        <v>779</v>
      </c>
      <c r="M29" s="39" t="str">
        <f ca="1">IF(Rutas_Lista!X29=1,"Ida","Vuelta")</f>
        <v>Ida</v>
      </c>
      <c r="N29" t="str">
        <f ca="1">Rutas_Lista!AE29</f>
        <v>05:27</v>
      </c>
      <c r="O29" t="str">
        <f ca="1">Rutas_Lista!AF29</f>
        <v>13:27</v>
      </c>
      <c r="P29" t="str">
        <f ca="1">Rutas_Lista!AG29</f>
        <v>21:27</v>
      </c>
      <c r="Q29" t="str">
        <f ca="1">Rutas_Lista!AH29</f>
        <v>07:27</v>
      </c>
    </row>
    <row r="30" spans="1:17" x14ac:dyDescent="0.25">
      <c r="A30">
        <f ca="1">Rutas_Lista!N30</f>
        <v>1</v>
      </c>
      <c r="B30" s="39">
        <f ca="1">Rutas_Lista!L30</f>
        <v>27</v>
      </c>
      <c r="C30" s="39" t="str">
        <f ca="1">Rutas_Lista!AB30</f>
        <v>Rutas_1</v>
      </c>
      <c r="D30" s="39" t="str">
        <f ca="1">Rutas_Lista!AC30</f>
        <v>Ruta 1_1</v>
      </c>
      <c r="E30" s="39" t="str">
        <f ca="1">Rutas_Lista!AD30</f>
        <v>Casetas (urbanización Alameda)</v>
      </c>
      <c r="F30" s="5" t="s">
        <v>780</v>
      </c>
      <c r="H30" s="5" t="s">
        <v>778</v>
      </c>
      <c r="I30" s="5" t="s">
        <v>733</v>
      </c>
      <c r="J30" s="49">
        <v>41.722875899999998</v>
      </c>
      <c r="K30" s="49">
        <v>-1.0368519</v>
      </c>
      <c r="M30" s="39" t="str">
        <f ca="1">IF(Rutas_Lista!X30=1,"Ida","Vuelta")</f>
        <v>Ida</v>
      </c>
      <c r="N30" t="str">
        <f ca="1">Rutas_Lista!AE30</f>
        <v>05:28</v>
      </c>
      <c r="O30" t="str">
        <f ca="1">Rutas_Lista!AF30</f>
        <v>13:28</v>
      </c>
      <c r="P30" t="str">
        <f ca="1">Rutas_Lista!AG30</f>
        <v>21:28</v>
      </c>
      <c r="Q30" t="str">
        <f ca="1">Rutas_Lista!AH30</f>
        <v>07:28</v>
      </c>
    </row>
    <row r="31" spans="1:17" x14ac:dyDescent="0.25">
      <c r="A31">
        <f ca="1">Rutas_Lista!N31</f>
        <v>1</v>
      </c>
      <c r="B31" s="39">
        <f ca="1">Rutas_Lista!L31</f>
        <v>28</v>
      </c>
      <c r="C31" s="39" t="str">
        <f ca="1">Rutas_Lista!AB31</f>
        <v>Rutas_1</v>
      </c>
      <c r="D31" s="39" t="str">
        <f ca="1">Rutas_Lista!AC31</f>
        <v>Ruta 1_1</v>
      </c>
      <c r="E31" s="39" t="str">
        <f ca="1">Rutas_Lista!AD31</f>
        <v>Alagón - rotonda (marquesina Bus)</v>
      </c>
      <c r="F31" s="5" t="s">
        <v>781</v>
      </c>
      <c r="H31" s="5" t="s">
        <v>781</v>
      </c>
      <c r="I31" s="5" t="s">
        <v>733</v>
      </c>
      <c r="J31" s="49">
        <v>41.766540900000003</v>
      </c>
      <c r="K31" s="49">
        <v>-1.1260872</v>
      </c>
      <c r="L31" s="5" t="s">
        <v>782</v>
      </c>
      <c r="M31" s="39" t="str">
        <f ca="1">IF(Rutas_Lista!X31=1,"Ida","Vuelta")</f>
        <v>Ida</v>
      </c>
      <c r="N31" t="str">
        <f ca="1">Rutas_Lista!AE31</f>
        <v>05:33</v>
      </c>
      <c r="O31" t="str">
        <f ca="1">Rutas_Lista!AF31</f>
        <v>13:33</v>
      </c>
      <c r="P31" t="str">
        <f ca="1">Rutas_Lista!AG31</f>
        <v>21:33</v>
      </c>
      <c r="Q31" t="str">
        <f ca="1">Rutas_Lista!AH31</f>
        <v>07:33</v>
      </c>
    </row>
    <row r="32" spans="1:17" x14ac:dyDescent="0.25">
      <c r="A32">
        <f ca="1">Rutas_Lista!N32</f>
        <v>1</v>
      </c>
      <c r="B32" s="39">
        <f ca="1">Rutas_Lista!L32</f>
        <v>29</v>
      </c>
      <c r="C32" s="39" t="str">
        <f ca="1">Rutas_Lista!AB32</f>
        <v>Rutas_1</v>
      </c>
      <c r="D32" s="39" t="str">
        <f ca="1">Rutas_Lista!AC32</f>
        <v>Ruta 1_1</v>
      </c>
      <c r="E32" s="39" t="str">
        <f ca="1">Rutas_Lista!AD32</f>
        <v>Opel Planta en Figueruelas</v>
      </c>
      <c r="F32" s="5" t="s">
        <v>783</v>
      </c>
      <c r="H32" s="5" t="s">
        <v>784</v>
      </c>
      <c r="I32" s="5" t="s">
        <v>733</v>
      </c>
      <c r="J32" s="49">
        <v>41.749628000000001</v>
      </c>
      <c r="K32" s="49">
        <v>-1.1755139999999999</v>
      </c>
      <c r="L32" s="5" t="s">
        <v>785</v>
      </c>
      <c r="M32" s="39" t="str">
        <f ca="1">IF(Rutas_Lista!X32=1,"Ida","Vuelta")</f>
        <v>Ida</v>
      </c>
      <c r="N32" t="str">
        <f ca="1">Rutas_Lista!AE32</f>
        <v>05:40</v>
      </c>
      <c r="O32" t="str">
        <f ca="1">Rutas_Lista!AF32</f>
        <v>13:40</v>
      </c>
      <c r="P32" t="str">
        <f ca="1">Rutas_Lista!AG32</f>
        <v>21:40</v>
      </c>
      <c r="Q32" t="str">
        <f ca="1">Rutas_Lista!AH32</f>
        <v>07:40</v>
      </c>
    </row>
    <row r="33" spans="1:17" x14ac:dyDescent="0.25">
      <c r="A33">
        <f ca="1">Rutas_Lista!N33</f>
        <v>1</v>
      </c>
      <c r="B33" s="39">
        <f ca="1">Rutas_Lista!L33</f>
        <v>30</v>
      </c>
      <c r="C33" s="39" t="str">
        <f ca="1">Rutas_Lista!AB33</f>
        <v>Rutas_1</v>
      </c>
      <c r="D33" s="39" t="str">
        <f ca="1">Rutas_Lista!AC33</f>
        <v>Ruta 1_1</v>
      </c>
      <c r="E33" s="39" t="str">
        <f ca="1">Rutas_Lista!AD33</f>
        <v>Opel Planta en Figueruelas</v>
      </c>
      <c r="F33" s="5" t="s">
        <v>783</v>
      </c>
      <c r="H33" s="5" t="s">
        <v>784</v>
      </c>
      <c r="I33" s="5" t="s">
        <v>733</v>
      </c>
      <c r="J33" s="49">
        <v>41.749628000000001</v>
      </c>
      <c r="K33" s="49">
        <v>-1.1755139999999999</v>
      </c>
      <c r="L33" s="5" t="s">
        <v>785</v>
      </c>
      <c r="M33" s="39" t="str">
        <f ca="1">IF(Rutas_Lista!X33=1,"Ida","Vuelta")</f>
        <v>Vuelta</v>
      </c>
      <c r="N33" t="str">
        <f ca="1">Rutas_Lista!AE33</f>
        <v/>
      </c>
      <c r="O33" t="str">
        <f ca="1">Rutas_Lista!AF33</f>
        <v/>
      </c>
      <c r="P33" t="str">
        <f ca="1">Rutas_Lista!AG33</f>
        <v/>
      </c>
      <c r="Q33" t="str">
        <f ca="1">Rutas_Lista!AH33</f>
        <v/>
      </c>
    </row>
    <row r="34" spans="1:17" x14ac:dyDescent="0.25">
      <c r="A34">
        <f ca="1">Rutas_Lista!N34</f>
        <v>1</v>
      </c>
      <c r="B34" s="39">
        <f ca="1">Rutas_Lista!L34</f>
        <v>31</v>
      </c>
      <c r="C34" s="39" t="str">
        <f ca="1">Rutas_Lista!AB34</f>
        <v>Rutas_1</v>
      </c>
      <c r="D34" s="39" t="str">
        <f ca="1">Rutas_Lista!AC34</f>
        <v>Ruta 1_1</v>
      </c>
      <c r="E34" s="39" t="str">
        <f ca="1">Rutas_Lista!AD34</f>
        <v>Alagón - rotonda (marquesina Bus)</v>
      </c>
      <c r="F34" s="5" t="s">
        <v>781</v>
      </c>
      <c r="H34" s="5" t="s">
        <v>781</v>
      </c>
      <c r="I34" s="5" t="s">
        <v>733</v>
      </c>
      <c r="J34" s="49">
        <v>41.766540900000003</v>
      </c>
      <c r="K34" s="49">
        <v>-1.1260872</v>
      </c>
      <c r="L34" s="5" t="s">
        <v>782</v>
      </c>
      <c r="M34" s="39" t="str">
        <f ca="1">IF(Rutas_Lista!X34=1,"Ida","Vuelta")</f>
        <v>Vuelta</v>
      </c>
      <c r="N34" t="str">
        <f ca="1">Rutas_Lista!AE34</f>
        <v/>
      </c>
      <c r="O34" t="str">
        <f ca="1">Rutas_Lista!AF34</f>
        <v/>
      </c>
      <c r="P34" t="str">
        <f ca="1">Rutas_Lista!AG34</f>
        <v/>
      </c>
      <c r="Q34" t="str">
        <f ca="1">Rutas_Lista!AH34</f>
        <v/>
      </c>
    </row>
    <row r="35" spans="1:17" x14ac:dyDescent="0.25">
      <c r="A35">
        <f ca="1">Rutas_Lista!N35</f>
        <v>1</v>
      </c>
      <c r="B35" s="39">
        <f ca="1">Rutas_Lista!L35</f>
        <v>32</v>
      </c>
      <c r="C35" s="39" t="str">
        <f ca="1">Rutas_Lista!AB35</f>
        <v>Rutas_1</v>
      </c>
      <c r="D35" s="39" t="str">
        <f ca="1">Rutas_Lista!AC35</f>
        <v>Ruta 1_1</v>
      </c>
      <c r="E35" s="39" t="str">
        <f ca="1">Rutas_Lista!AD35</f>
        <v>Casetas (urbanización Alameda)</v>
      </c>
      <c r="F35" s="5" t="s">
        <v>786</v>
      </c>
      <c r="H35" s="5" t="s">
        <v>778</v>
      </c>
      <c r="I35" s="5" t="s">
        <v>733</v>
      </c>
      <c r="J35" s="49">
        <v>41.722552800000003</v>
      </c>
      <c r="K35" s="49">
        <v>-1.0365697</v>
      </c>
      <c r="L35" s="5" t="s">
        <v>1155</v>
      </c>
      <c r="M35" s="39" t="str">
        <f ca="1">IF(Rutas_Lista!X35=1,"Ida","Vuelta")</f>
        <v>Vuelta</v>
      </c>
      <c r="N35" t="str">
        <f ca="1">Rutas_Lista!AE35</f>
        <v/>
      </c>
      <c r="O35" t="str">
        <f ca="1">Rutas_Lista!AF35</f>
        <v/>
      </c>
      <c r="P35" t="str">
        <f ca="1">Rutas_Lista!AG35</f>
        <v/>
      </c>
      <c r="Q35" t="str">
        <f ca="1">Rutas_Lista!AH35</f>
        <v/>
      </c>
    </row>
    <row r="36" spans="1:17" x14ac:dyDescent="0.25">
      <c r="A36">
        <f ca="1">Rutas_Lista!N36</f>
        <v>1</v>
      </c>
      <c r="B36" s="39">
        <f ca="1">Rutas_Lista!L36</f>
        <v>33</v>
      </c>
      <c r="C36" s="39" t="str">
        <f ca="1">Rutas_Lista!AB36</f>
        <v>Rutas_1</v>
      </c>
      <c r="D36" s="39" t="str">
        <f ca="1">Rutas_Lista!AC36</f>
        <v>Ruta 1_1</v>
      </c>
      <c r="E36" s="39" t="str">
        <f ca="1">Rutas_Lista!AD36</f>
        <v>Casetas (frente nº 52)</v>
      </c>
      <c r="F36" s="5" t="s">
        <v>787</v>
      </c>
      <c r="H36" s="5" t="s">
        <v>778</v>
      </c>
      <c r="I36" s="5" t="s">
        <v>733</v>
      </c>
      <c r="J36" s="49">
        <v>41.719026399999997</v>
      </c>
      <c r="K36" s="49">
        <v>-1.0285835999999999</v>
      </c>
      <c r="L36" s="5" t="s">
        <v>788</v>
      </c>
      <c r="M36" s="39" t="str">
        <f ca="1">IF(Rutas_Lista!X36=1,"Ida","Vuelta")</f>
        <v>Vuelta</v>
      </c>
      <c r="N36" t="str">
        <f ca="1">Rutas_Lista!AE36</f>
        <v/>
      </c>
      <c r="O36" t="str">
        <f ca="1">Rutas_Lista!AF36</f>
        <v/>
      </c>
      <c r="P36" t="str">
        <f ca="1">Rutas_Lista!AG36</f>
        <v/>
      </c>
      <c r="Q36" t="str">
        <f ca="1">Rutas_Lista!AH36</f>
        <v/>
      </c>
    </row>
    <row r="37" spans="1:17" x14ac:dyDescent="0.25">
      <c r="A37">
        <f ca="1">Rutas_Lista!N37</f>
        <v>1</v>
      </c>
      <c r="B37" s="39">
        <f ca="1">Rutas_Lista!L37</f>
        <v>34</v>
      </c>
      <c r="C37" s="39" t="str">
        <f ca="1">Rutas_Lista!AB37</f>
        <v>Rutas_1</v>
      </c>
      <c r="D37" s="39" t="str">
        <f ca="1">Rutas_Lista!AC37</f>
        <v>Ruta 1_1</v>
      </c>
      <c r="E37" s="39" t="str">
        <f ca="1">Rutas_Lista!AD37</f>
        <v>Carretera de Logroño (frente desvío Utebo)</v>
      </c>
      <c r="F37" s="5" t="s">
        <v>771</v>
      </c>
      <c r="H37" s="5" t="s">
        <v>774</v>
      </c>
      <c r="I37" s="5" t="s">
        <v>733</v>
      </c>
      <c r="J37" s="49">
        <v>41.701668599999998</v>
      </c>
      <c r="K37" s="49">
        <v>-1.0000819999999999</v>
      </c>
      <c r="L37" s="5" t="s">
        <v>789</v>
      </c>
      <c r="M37" s="39" t="str">
        <f ca="1">IF(Rutas_Lista!X37=1,"Ida","Vuelta")</f>
        <v>Vuelta</v>
      </c>
      <c r="N37" t="str">
        <f ca="1">Rutas_Lista!AE37</f>
        <v/>
      </c>
      <c r="O37" t="str">
        <f ca="1">Rutas_Lista!AF37</f>
        <v/>
      </c>
      <c r="P37" t="str">
        <f ca="1">Rutas_Lista!AG37</f>
        <v/>
      </c>
      <c r="Q37" t="str">
        <f ca="1">Rutas_Lista!AH37</f>
        <v/>
      </c>
    </row>
    <row r="38" spans="1:17" x14ac:dyDescent="0.25">
      <c r="A38">
        <f ca="1">Rutas_Lista!N38</f>
        <v>1</v>
      </c>
      <c r="B38" s="39">
        <f ca="1">Rutas_Lista!L38</f>
        <v>35</v>
      </c>
      <c r="C38" s="39" t="str">
        <f ca="1">Rutas_Lista!AB38</f>
        <v>Rutas_1</v>
      </c>
      <c r="D38" s="39" t="str">
        <f ca="1">Rutas_Lista!AC38</f>
        <v>Ruta 1_1</v>
      </c>
      <c r="E38" s="39" t="str">
        <f ca="1">Rutas_Lista!AD38</f>
        <v>Carretera de Logroño (desvío Monzalbarba - Pd. Bus)</v>
      </c>
      <c r="F38" s="5" t="s">
        <v>771</v>
      </c>
      <c r="H38" s="5" t="s">
        <v>772</v>
      </c>
      <c r="I38" s="5" t="s">
        <v>733</v>
      </c>
      <c r="J38" s="49">
        <v>41.689270800000003</v>
      </c>
      <c r="K38" s="49">
        <v>-0.97838800000000004</v>
      </c>
      <c r="L38" s="5" t="s">
        <v>773</v>
      </c>
      <c r="M38" s="39" t="str">
        <f ca="1">IF(Rutas_Lista!X38=1,"Ida","Vuelta")</f>
        <v>Vuelta</v>
      </c>
      <c r="N38" t="str">
        <f ca="1">Rutas_Lista!AE38</f>
        <v/>
      </c>
      <c r="O38" t="str">
        <f ca="1">Rutas_Lista!AF38</f>
        <v/>
      </c>
      <c r="P38" t="str">
        <f ca="1">Rutas_Lista!AG38</f>
        <v/>
      </c>
      <c r="Q38" t="str">
        <f ca="1">Rutas_Lista!AH38</f>
        <v/>
      </c>
    </row>
    <row r="39" spans="1:17" x14ac:dyDescent="0.25">
      <c r="A39">
        <f ca="1">Rutas_Lista!N39</f>
        <v>1</v>
      </c>
      <c r="B39" s="39">
        <f ca="1">Rutas_Lista!L39</f>
        <v>36</v>
      </c>
      <c r="C39" s="39" t="str">
        <f ca="1">Rutas_Lista!AB39</f>
        <v>Rutas_1</v>
      </c>
      <c r="D39" s="39" t="str">
        <f ca="1">Rutas_Lista!AC39</f>
        <v>Ruta 1_1</v>
      </c>
      <c r="E39" s="39" t="str">
        <f ca="1">Rutas_Lista!AD39</f>
        <v>Carretera de Logroño (frente Torres de San Lamberto)</v>
      </c>
      <c r="F39" s="5" t="s">
        <v>769</v>
      </c>
      <c r="H39" s="5" t="s">
        <v>732</v>
      </c>
      <c r="I39" s="5" t="s">
        <v>733</v>
      </c>
      <c r="J39" s="49">
        <v>41.664750900000001</v>
      </c>
      <c r="K39" s="49">
        <v>-0.93411149999999998</v>
      </c>
      <c r="L39" s="5" t="s">
        <v>770</v>
      </c>
      <c r="M39" s="39" t="str">
        <f ca="1">IF(Rutas_Lista!X39=1,"Ida","Vuelta")</f>
        <v>Vuelta</v>
      </c>
      <c r="N39" t="str">
        <f ca="1">Rutas_Lista!AE39</f>
        <v/>
      </c>
      <c r="O39" t="str">
        <f ca="1">Rutas_Lista!AF39</f>
        <v/>
      </c>
      <c r="P39" t="str">
        <f ca="1">Rutas_Lista!AG39</f>
        <v/>
      </c>
      <c r="Q39" t="str">
        <f ca="1">Rutas_Lista!AH39</f>
        <v/>
      </c>
    </row>
    <row r="40" spans="1:17" x14ac:dyDescent="0.25">
      <c r="A40">
        <f ca="1">Rutas_Lista!N40</f>
        <v>1</v>
      </c>
      <c r="B40" s="39">
        <f ca="1">Rutas_Lista!L40</f>
        <v>37</v>
      </c>
      <c r="C40" s="39" t="str">
        <f ca="1">Rutas_Lista!AB40</f>
        <v>Rutas_1</v>
      </c>
      <c r="D40" s="39" t="str">
        <f ca="1">Rutas_Lista!AC40</f>
        <v>Ruta 1_1</v>
      </c>
      <c r="E40" s="39" t="str">
        <f ca="1">Rutas_Lista!AD40</f>
        <v>Avenida de Navarra, nº 183 (Pd. Bus)</v>
      </c>
      <c r="F40" s="5" t="s">
        <v>790</v>
      </c>
      <c r="G40" s="5" t="s">
        <v>791</v>
      </c>
      <c r="H40" s="5" t="s">
        <v>732</v>
      </c>
      <c r="I40" s="5" t="s">
        <v>733</v>
      </c>
      <c r="J40" s="49">
        <v>41.655794</v>
      </c>
      <c r="K40" s="49">
        <v>-0.90835900000000003</v>
      </c>
      <c r="L40" s="5" t="s">
        <v>792</v>
      </c>
      <c r="M40" s="39" t="str">
        <f ca="1">IF(Rutas_Lista!X40=1,"Ida","Vuelta")</f>
        <v>Vuelta</v>
      </c>
      <c r="N40" t="str">
        <f ca="1">Rutas_Lista!AE40</f>
        <v/>
      </c>
      <c r="O40" t="str">
        <f ca="1">Rutas_Lista!AF40</f>
        <v/>
      </c>
      <c r="P40" t="str">
        <f ca="1">Rutas_Lista!AG40</f>
        <v/>
      </c>
      <c r="Q40" t="str">
        <f ca="1">Rutas_Lista!AH40</f>
        <v/>
      </c>
    </row>
    <row r="41" spans="1:17" x14ac:dyDescent="0.25">
      <c r="A41">
        <f ca="1">Rutas_Lista!N41</f>
        <v>1</v>
      </c>
      <c r="B41" s="39">
        <f ca="1">Rutas_Lista!L41</f>
        <v>38</v>
      </c>
      <c r="C41" s="39" t="str">
        <f ca="1">Rutas_Lista!AB41</f>
        <v>Rutas_1</v>
      </c>
      <c r="D41" s="39" t="str">
        <f ca="1">Rutas_Lista!AC41</f>
        <v>Ruta 1_1</v>
      </c>
      <c r="E41" s="39" t="str">
        <f ca="1">Rutas_Lista!AD41</f>
        <v>Avenida de Navarra, nº 71 - (Pd. Bus)</v>
      </c>
      <c r="F41" s="5" t="s">
        <v>1156</v>
      </c>
      <c r="G41" s="5" t="s">
        <v>793</v>
      </c>
      <c r="H41" s="5" t="s">
        <v>732</v>
      </c>
      <c r="I41" s="5" t="s">
        <v>733</v>
      </c>
      <c r="J41" s="49">
        <v>41.654769999999999</v>
      </c>
      <c r="K41" s="49">
        <v>-0.90088900000000005</v>
      </c>
      <c r="L41" s="5" t="s">
        <v>792</v>
      </c>
      <c r="M41" s="39" t="str">
        <f ca="1">IF(Rutas_Lista!X41=1,"Ida","Vuelta")</f>
        <v>Vuelta</v>
      </c>
      <c r="N41" t="str">
        <f ca="1">Rutas_Lista!AE41</f>
        <v/>
      </c>
      <c r="O41" t="str">
        <f ca="1">Rutas_Lista!AF41</f>
        <v/>
      </c>
      <c r="P41" t="str">
        <f ca="1">Rutas_Lista!AG41</f>
        <v/>
      </c>
      <c r="Q41" t="str">
        <f ca="1">Rutas_Lista!AH41</f>
        <v/>
      </c>
    </row>
    <row r="42" spans="1:17" x14ac:dyDescent="0.25">
      <c r="A42">
        <f ca="1">Rutas_Lista!N42</f>
        <v>1</v>
      </c>
      <c r="B42" s="39">
        <f ca="1">Rutas_Lista!L42</f>
        <v>39</v>
      </c>
      <c r="C42" s="39" t="str">
        <f ca="1">Rutas_Lista!AB42</f>
        <v>Rutas_1</v>
      </c>
      <c r="D42" s="39" t="str">
        <f ca="1">Rutas_Lista!AC42</f>
        <v>Ruta 1_1</v>
      </c>
      <c r="E42" s="39" t="str">
        <f ca="1">Rutas_Lista!AD42</f>
        <v>C/ Franco y López (esquina Duquesa Villahermosa)</v>
      </c>
      <c r="F42" s="5" t="s">
        <v>794</v>
      </c>
      <c r="H42" s="5" t="s">
        <v>732</v>
      </c>
      <c r="I42" s="5" t="s">
        <v>733</v>
      </c>
      <c r="J42" s="49">
        <v>41.648246200000003</v>
      </c>
      <c r="K42" s="49">
        <v>-0.9020705</v>
      </c>
      <c r="L42" s="5" t="s">
        <v>765</v>
      </c>
      <c r="M42" s="39" t="str">
        <f ca="1">IF(Rutas_Lista!X42=1,"Ida","Vuelta")</f>
        <v>Vuelta</v>
      </c>
      <c r="N42" t="str">
        <f ca="1">Rutas_Lista!AE42</f>
        <v/>
      </c>
      <c r="O42" t="str">
        <f ca="1">Rutas_Lista!AF42</f>
        <v/>
      </c>
      <c r="P42" t="str">
        <f ca="1">Rutas_Lista!AG42</f>
        <v/>
      </c>
      <c r="Q42" t="str">
        <f ca="1">Rutas_Lista!AH42</f>
        <v/>
      </c>
    </row>
    <row r="43" spans="1:17" x14ac:dyDescent="0.25">
      <c r="A43">
        <f ca="1">Rutas_Lista!N43</f>
        <v>1</v>
      </c>
      <c r="B43" s="39">
        <f ca="1">Rutas_Lista!L43</f>
        <v>40</v>
      </c>
      <c r="C43" s="39" t="str">
        <f ca="1">Rutas_Lista!AB43</f>
        <v>Rutas_1</v>
      </c>
      <c r="D43" s="39" t="str">
        <f ca="1">Rutas_Lista!AC43</f>
        <v>Ruta 1_1</v>
      </c>
      <c r="E43" s="39" t="str">
        <f ca="1">Rutas_Lista!AD43</f>
        <v>C/ Corona de Aragón, nº 51</v>
      </c>
      <c r="F43" s="5" t="s">
        <v>795</v>
      </c>
      <c r="G43" s="5" t="s">
        <v>796</v>
      </c>
      <c r="H43" s="5" t="s">
        <v>732</v>
      </c>
      <c r="I43" s="5" t="s">
        <v>733</v>
      </c>
      <c r="J43" s="49">
        <v>41.644739000000001</v>
      </c>
      <c r="K43" s="49">
        <v>-0.89956700000000001</v>
      </c>
      <c r="M43" s="39" t="str">
        <f ca="1">IF(Rutas_Lista!X43=1,"Ida","Vuelta")</f>
        <v>Vuelta</v>
      </c>
      <c r="N43" t="str">
        <f ca="1">Rutas_Lista!AE43</f>
        <v/>
      </c>
      <c r="O43" t="str">
        <f ca="1">Rutas_Lista!AF43</f>
        <v/>
      </c>
      <c r="P43" t="str">
        <f ca="1">Rutas_Lista!AG43</f>
        <v/>
      </c>
      <c r="Q43" t="str">
        <f ca="1">Rutas_Lista!AH43</f>
        <v/>
      </c>
    </row>
    <row r="44" spans="1:17" x14ac:dyDescent="0.25">
      <c r="A44">
        <f ca="1">Rutas_Lista!N44</f>
        <v>1</v>
      </c>
      <c r="B44" s="39">
        <f ca="1">Rutas_Lista!L44</f>
        <v>41</v>
      </c>
      <c r="C44" s="39" t="str">
        <f ca="1">Rutas_Lista!AB44</f>
        <v>Rutas_1</v>
      </c>
      <c r="D44" s="39" t="str">
        <f ca="1">Rutas_Lista!AC44</f>
        <v>Ruta 1_1</v>
      </c>
      <c r="E44" s="39" t="str">
        <f ca="1">Rutas_Lista!AD44</f>
        <v>San Juan de la Cruz (esq. Fernando El Católico)</v>
      </c>
      <c r="F44" s="5" t="s">
        <v>797</v>
      </c>
      <c r="H44" s="5" t="s">
        <v>732</v>
      </c>
      <c r="I44" s="5" t="s">
        <v>733</v>
      </c>
      <c r="J44" s="49">
        <v>41.641752599999997</v>
      </c>
      <c r="K44" s="49">
        <v>-0.89369969999999999</v>
      </c>
      <c r="L44" s="5" t="s">
        <v>798</v>
      </c>
      <c r="M44" s="39" t="str">
        <f ca="1">IF(Rutas_Lista!X44=1,"Ida","Vuelta")</f>
        <v>Vuelta</v>
      </c>
      <c r="N44" t="str">
        <f ca="1">Rutas_Lista!AE44</f>
        <v/>
      </c>
      <c r="O44" t="str">
        <f ca="1">Rutas_Lista!AF44</f>
        <v/>
      </c>
      <c r="P44" t="str">
        <f ca="1">Rutas_Lista!AG44</f>
        <v/>
      </c>
      <c r="Q44" t="str">
        <f ca="1">Rutas_Lista!AH44</f>
        <v/>
      </c>
    </row>
    <row r="45" spans="1:17" x14ac:dyDescent="0.25">
      <c r="A45">
        <f ca="1">Rutas_Lista!N45</f>
        <v>1</v>
      </c>
      <c r="B45" s="39">
        <f ca="1">Rutas_Lista!L45</f>
        <v>42</v>
      </c>
      <c r="C45" s="39" t="str">
        <f ca="1">Rutas_Lista!AB45</f>
        <v>Rutas_1</v>
      </c>
      <c r="D45" s="39" t="str">
        <f ca="1">Rutas_Lista!AC45</f>
        <v>Ruta 1_1</v>
      </c>
      <c r="E45" s="39" t="str">
        <f ca="1">Rutas_Lista!AD45</f>
        <v>Pº Cuellar (frente Vía San Fernando)</v>
      </c>
      <c r="F45" s="5" t="s">
        <v>799</v>
      </c>
      <c r="H45" s="5" t="s">
        <v>732</v>
      </c>
      <c r="I45" s="5" t="s">
        <v>733</v>
      </c>
      <c r="J45" s="49">
        <v>41.6353559</v>
      </c>
      <c r="K45" s="49">
        <v>-0.88490270000000004</v>
      </c>
      <c r="L45" s="5" t="s">
        <v>800</v>
      </c>
      <c r="M45" s="39" t="str">
        <f ca="1">IF(Rutas_Lista!X45=1,"Ida","Vuelta")</f>
        <v>Vuelta</v>
      </c>
      <c r="N45" t="str">
        <f ca="1">Rutas_Lista!AE45</f>
        <v/>
      </c>
      <c r="O45" t="str">
        <f ca="1">Rutas_Lista!AF45</f>
        <v/>
      </c>
      <c r="P45" t="str">
        <f ca="1">Rutas_Lista!AG45</f>
        <v/>
      </c>
      <c r="Q45" t="str">
        <f ca="1">Rutas_Lista!AH45</f>
        <v/>
      </c>
    </row>
    <row r="46" spans="1:17" x14ac:dyDescent="0.25">
      <c r="A46">
        <f ca="1">Rutas_Lista!N46</f>
        <v>1</v>
      </c>
      <c r="B46" s="39">
        <f ca="1">Rutas_Lista!L46</f>
        <v>43</v>
      </c>
      <c r="C46" s="39" t="str">
        <f ca="1">Rutas_Lista!AB46</f>
        <v>Rutas_1</v>
      </c>
      <c r="D46" s="39" t="str">
        <f ca="1">Rutas_Lista!AC46</f>
        <v>Ruta 1_1</v>
      </c>
      <c r="E46" s="39" t="str">
        <f ca="1">Rutas_Lista!AD46</f>
        <v>Pº Cuellar (esq. Pº Colón)</v>
      </c>
      <c r="F46" s="5" t="s">
        <v>799</v>
      </c>
      <c r="H46" s="5" t="s">
        <v>732</v>
      </c>
      <c r="I46" s="5" t="s">
        <v>733</v>
      </c>
      <c r="J46" s="49">
        <v>41.6337671</v>
      </c>
      <c r="K46" s="49">
        <v>-0.88472580000000001</v>
      </c>
      <c r="L46" s="5" t="s">
        <v>801</v>
      </c>
      <c r="M46" s="39" t="str">
        <f ca="1">IF(Rutas_Lista!X46=1,"Ida","Vuelta")</f>
        <v>Vuelta</v>
      </c>
      <c r="N46" t="str">
        <f ca="1">Rutas_Lista!AE46</f>
        <v/>
      </c>
      <c r="O46" t="str">
        <f ca="1">Rutas_Lista!AF46</f>
        <v/>
      </c>
      <c r="P46" t="str">
        <f ca="1">Rutas_Lista!AG46</f>
        <v/>
      </c>
      <c r="Q46" t="str">
        <f ca="1">Rutas_Lista!AH46</f>
        <v/>
      </c>
    </row>
    <row r="47" spans="1:17" x14ac:dyDescent="0.25">
      <c r="A47">
        <f ca="1">Rutas_Lista!N47</f>
        <v>1</v>
      </c>
      <c r="B47" s="39">
        <f ca="1">Rutas_Lista!L47</f>
        <v>44</v>
      </c>
      <c r="C47" s="39" t="str">
        <f ca="1">Rutas_Lista!AB47</f>
        <v>Rutas_1</v>
      </c>
      <c r="D47" s="39" t="str">
        <f ca="1">Rutas_Lista!AC47</f>
        <v>Ruta 1_1</v>
      </c>
      <c r="E47" s="39" t="str">
        <f ca="1">Rutas_Lista!AD47</f>
        <v>Avenida San José (esq. C/ Bellavista - Pd. Bus)</v>
      </c>
      <c r="F47" s="5" t="s">
        <v>740</v>
      </c>
      <c r="H47" s="5" t="s">
        <v>732</v>
      </c>
      <c r="I47" s="5" t="s">
        <v>733</v>
      </c>
      <c r="J47" s="49">
        <v>41.636372399999999</v>
      </c>
      <c r="K47" s="49">
        <v>-0.87839979999999995</v>
      </c>
      <c r="L47" s="5" t="s">
        <v>741</v>
      </c>
      <c r="M47" s="39" t="str">
        <f ca="1">IF(Rutas_Lista!X47=1,"Ida","Vuelta")</f>
        <v>Vuelta</v>
      </c>
      <c r="N47" t="str">
        <f ca="1">Rutas_Lista!AE47</f>
        <v/>
      </c>
      <c r="O47" t="str">
        <f ca="1">Rutas_Lista!AF47</f>
        <v/>
      </c>
      <c r="P47" t="str">
        <f ca="1">Rutas_Lista!AG47</f>
        <v/>
      </c>
      <c r="Q47" t="str">
        <f ca="1">Rutas_Lista!AH47</f>
        <v/>
      </c>
    </row>
    <row r="48" spans="1:17" x14ac:dyDescent="0.25">
      <c r="A48">
        <f ca="1">Rutas_Lista!N48</f>
        <v>1</v>
      </c>
      <c r="B48" s="39">
        <f ca="1">Rutas_Lista!L48</f>
        <v>45</v>
      </c>
      <c r="C48" s="39" t="str">
        <f ca="1">Rutas_Lista!AB48</f>
        <v>Rutas_1</v>
      </c>
      <c r="D48" s="39" t="str">
        <f ca="1">Rutas_Lista!AC48</f>
        <v>Ruta 1_1</v>
      </c>
      <c r="E48" s="39" t="str">
        <f ca="1">Rutas_Lista!AD48</f>
        <v>Avenida Tenor Fleta, nº 115-117</v>
      </c>
      <c r="F48" s="5" t="s">
        <v>742</v>
      </c>
      <c r="G48" s="5" t="s">
        <v>743</v>
      </c>
      <c r="H48" s="5" t="s">
        <v>732</v>
      </c>
      <c r="I48" s="5" t="s">
        <v>733</v>
      </c>
      <c r="J48" s="49">
        <v>41.6387</v>
      </c>
      <c r="K48" s="49">
        <v>-0.87914999999999999</v>
      </c>
      <c r="M48" s="39" t="str">
        <f ca="1">IF(Rutas_Lista!X48=1,"Ida","Vuelta")</f>
        <v>Vuelta</v>
      </c>
      <c r="N48" t="str">
        <f ca="1">Rutas_Lista!AE48</f>
        <v/>
      </c>
      <c r="O48" t="str">
        <f ca="1">Rutas_Lista!AF48</f>
        <v/>
      </c>
      <c r="P48" t="str">
        <f ca="1">Rutas_Lista!AG48</f>
        <v/>
      </c>
      <c r="Q48" t="str">
        <f ca="1">Rutas_Lista!AH48</f>
        <v/>
      </c>
    </row>
    <row r="49" spans="1:17" x14ac:dyDescent="0.25">
      <c r="A49">
        <f ca="1">Rutas_Lista!N49</f>
        <v>1</v>
      </c>
      <c r="B49" s="39">
        <f ca="1">Rutas_Lista!L49</f>
        <v>46</v>
      </c>
      <c r="C49" s="39" t="str">
        <f ca="1">Rutas_Lista!AB49</f>
        <v>Rutas_1</v>
      </c>
      <c r="D49" s="39" t="str">
        <f ca="1">Rutas_Lista!AC49</f>
        <v>Ruta 1_1</v>
      </c>
      <c r="E49" s="39" t="str">
        <f ca="1">Rutas_Lista!AD49</f>
        <v>Avenida Puente Virrey (esq. Cesáreo Alierta) - (Pd. Bus)</v>
      </c>
      <c r="F49" s="5" t="s">
        <v>744</v>
      </c>
      <c r="H49" s="5" t="s">
        <v>732</v>
      </c>
      <c r="I49" s="5" t="s">
        <v>733</v>
      </c>
      <c r="J49" s="49">
        <v>41.6395646</v>
      </c>
      <c r="K49" s="49">
        <v>-0.87384600000000001</v>
      </c>
      <c r="L49" s="5" t="s">
        <v>802</v>
      </c>
      <c r="M49" s="39" t="str">
        <f ca="1">IF(Rutas_Lista!X49=1,"Ida","Vuelta")</f>
        <v>Vuelta</v>
      </c>
      <c r="N49" t="str">
        <f ca="1">Rutas_Lista!AE49</f>
        <v/>
      </c>
      <c r="O49" t="str">
        <f ca="1">Rutas_Lista!AF49</f>
        <v/>
      </c>
      <c r="P49" t="str">
        <f ca="1">Rutas_Lista!AG49</f>
        <v/>
      </c>
      <c r="Q49" t="str">
        <f ca="1">Rutas_Lista!AH49</f>
        <v/>
      </c>
    </row>
    <row r="50" spans="1:17" x14ac:dyDescent="0.25">
      <c r="A50">
        <f ca="1">Rutas_Lista!N50</f>
        <v>1</v>
      </c>
      <c r="B50" s="39">
        <f ca="1">Rutas_Lista!L50</f>
        <v>47</v>
      </c>
      <c r="C50" s="39" t="str">
        <f ca="1">Rutas_Lista!AB50</f>
        <v>Rutas_1</v>
      </c>
      <c r="D50" s="39" t="str">
        <f ca="1">Rutas_Lista!AC50</f>
        <v>Ruta 1_1</v>
      </c>
      <c r="E50" s="39" t="str">
        <f ca="1">Rutas_Lista!AD50</f>
        <v>Avenida San José (esq. Privilegio de la Unión)</v>
      </c>
      <c r="F50" s="5" t="s">
        <v>740</v>
      </c>
      <c r="H50" s="5" t="s">
        <v>732</v>
      </c>
      <c r="I50" s="5" t="s">
        <v>733</v>
      </c>
      <c r="J50" s="49">
        <v>41.642549299999999</v>
      </c>
      <c r="K50" s="49">
        <v>-0.87307480000000004</v>
      </c>
      <c r="L50" s="5" t="s">
        <v>746</v>
      </c>
      <c r="M50" s="39" t="str">
        <f ca="1">IF(Rutas_Lista!X50=1,"Ida","Vuelta")</f>
        <v>Vuelta</v>
      </c>
      <c r="N50" t="str">
        <f ca="1">Rutas_Lista!AE50</f>
        <v/>
      </c>
      <c r="O50" t="str">
        <f ca="1">Rutas_Lista!AF50</f>
        <v/>
      </c>
      <c r="P50" t="str">
        <f ca="1">Rutas_Lista!AG50</f>
        <v/>
      </c>
      <c r="Q50" t="str">
        <f ca="1">Rutas_Lista!AH50</f>
        <v/>
      </c>
    </row>
    <row r="51" spans="1:17" x14ac:dyDescent="0.25">
      <c r="A51">
        <f ca="1">Rutas_Lista!N51</f>
        <v>1</v>
      </c>
      <c r="B51" s="39">
        <f ca="1">Rutas_Lista!L51</f>
        <v>48</v>
      </c>
      <c r="C51" s="39" t="str">
        <f ca="1">Rutas_Lista!AB51</f>
        <v>Rutas_1</v>
      </c>
      <c r="D51" s="39" t="str">
        <f ca="1">Rutas_Lista!AC51</f>
        <v>Ruta 1_1</v>
      </c>
      <c r="E51" s="39" t="str">
        <f ca="1">Rutas_Lista!AD51</f>
        <v>Avenida San José, nº 7</v>
      </c>
      <c r="F51" s="5" t="s">
        <v>886</v>
      </c>
      <c r="G51" s="5" t="s">
        <v>747</v>
      </c>
      <c r="H51" s="5" t="s">
        <v>732</v>
      </c>
      <c r="I51" s="5" t="s">
        <v>733</v>
      </c>
      <c r="J51" s="49">
        <v>41.646481000000001</v>
      </c>
      <c r="K51" s="49">
        <v>-0.88755300000000004</v>
      </c>
      <c r="M51" s="39" t="str">
        <f ca="1">IF(Rutas_Lista!X51=1,"Ida","Vuelta")</f>
        <v>Vuelta</v>
      </c>
      <c r="N51" t="str">
        <f ca="1">Rutas_Lista!AE51</f>
        <v/>
      </c>
      <c r="O51" t="str">
        <f ca="1">Rutas_Lista!AF51</f>
        <v/>
      </c>
      <c r="P51" t="str">
        <f ca="1">Rutas_Lista!AG51</f>
        <v/>
      </c>
      <c r="Q51" t="str">
        <f ca="1">Rutas_Lista!AH51</f>
        <v/>
      </c>
    </row>
    <row r="52" spans="1:17" x14ac:dyDescent="0.25">
      <c r="A52">
        <f ca="1">Rutas_Lista!N52</f>
        <v>1</v>
      </c>
      <c r="B52" s="39">
        <f ca="1">Rutas_Lista!L52</f>
        <v>49</v>
      </c>
      <c r="C52" s="39" t="str">
        <f ca="1">Rutas_Lista!AB52</f>
        <v>Rutas_1</v>
      </c>
      <c r="D52" s="39" t="str">
        <f ca="1">Rutas_Lista!AC52</f>
        <v>Ruta 1_1</v>
      </c>
      <c r="E52" s="39" t="str">
        <f ca="1">Rutas_Lista!AD52</f>
        <v>Camino Las Torres, nº 3</v>
      </c>
      <c r="F52" s="5" t="s">
        <v>748</v>
      </c>
      <c r="G52" s="5" t="s">
        <v>749</v>
      </c>
      <c r="H52" s="5" t="s">
        <v>732</v>
      </c>
      <c r="I52" s="5" t="s">
        <v>733</v>
      </c>
      <c r="J52" s="49">
        <v>41.647160999999997</v>
      </c>
      <c r="K52" s="49">
        <v>-0.87427809999999995</v>
      </c>
      <c r="M52" s="39" t="str">
        <f ca="1">IF(Rutas_Lista!X52=1,"Ida","Vuelta")</f>
        <v>Vuelta</v>
      </c>
      <c r="N52" t="str">
        <f ca="1">Rutas_Lista!AE52</f>
        <v/>
      </c>
      <c r="O52" t="str">
        <f ca="1">Rutas_Lista!AF52</f>
        <v/>
      </c>
      <c r="P52" t="str">
        <f ca="1">Rutas_Lista!AG52</f>
        <v/>
      </c>
      <c r="Q52" t="str">
        <f ca="1">Rutas_Lista!AH52</f>
        <v/>
      </c>
    </row>
    <row r="53" spans="1:17" x14ac:dyDescent="0.25">
      <c r="A53">
        <f ca="1">Rutas_Lista!N53</f>
        <v>1</v>
      </c>
      <c r="B53" s="39">
        <f ca="1">Rutas_Lista!L53</f>
        <v>50</v>
      </c>
      <c r="C53" s="39" t="str">
        <f ca="1">Rutas_Lista!AB53</f>
        <v>Rutas_1</v>
      </c>
      <c r="D53" s="39" t="str">
        <f ca="1">Rutas_Lista!AC53</f>
        <v>Ruta 1_1</v>
      </c>
      <c r="E53" s="39" t="str">
        <f ca="1">Rutas_Lista!AD53</f>
        <v>Camino Las Torres (frente Gasolinera - Pd Bus)</v>
      </c>
      <c r="F53" s="5" t="s">
        <v>750</v>
      </c>
      <c r="H53" s="5" t="s">
        <v>732</v>
      </c>
      <c r="I53" s="5" t="s">
        <v>733</v>
      </c>
      <c r="J53" s="49">
        <v>41.648307000000003</v>
      </c>
      <c r="K53" s="49">
        <v>-0.86834230000000001</v>
      </c>
      <c r="L53" s="5" t="s">
        <v>751</v>
      </c>
      <c r="M53" s="39" t="str">
        <f ca="1">IF(Rutas_Lista!X53=1,"Ida","Vuelta")</f>
        <v>Vuelta</v>
      </c>
      <c r="N53" t="str">
        <f ca="1">Rutas_Lista!AE53</f>
        <v/>
      </c>
      <c r="O53" t="str">
        <f ca="1">Rutas_Lista!AF53</f>
        <v/>
      </c>
      <c r="P53" t="str">
        <f ca="1">Rutas_Lista!AG53</f>
        <v/>
      </c>
      <c r="Q53" t="str">
        <f ca="1">Rutas_Lista!AH53</f>
        <v/>
      </c>
    </row>
    <row r="54" spans="1:17" x14ac:dyDescent="0.25">
      <c r="A54">
        <f ca="1">Rutas_Lista!N54</f>
        <v>1</v>
      </c>
      <c r="B54" s="39">
        <f ca="1">Rutas_Lista!L54</f>
        <v>51</v>
      </c>
      <c r="C54" s="39" t="str">
        <f ca="1">Rutas_Lista!AB54</f>
        <v>Rutas_1</v>
      </c>
      <c r="D54" s="39" t="str">
        <f ca="1">Rutas_Lista!AC54</f>
        <v>Ruta 1_1</v>
      </c>
      <c r="E54" s="39" t="str">
        <f ca="1">Rutas_Lista!AD54</f>
        <v>Marqués de la Cadena (esq. Velilla de Ebro - piscinas -Pd. Bus)</v>
      </c>
      <c r="F54" s="5" t="s">
        <v>752</v>
      </c>
      <c r="H54" s="5" t="s">
        <v>732</v>
      </c>
      <c r="I54" s="5" t="s">
        <v>733</v>
      </c>
      <c r="J54" s="49">
        <v>41.6577603</v>
      </c>
      <c r="K54" s="49">
        <v>-0.860869</v>
      </c>
      <c r="L54" s="5" t="s">
        <v>753</v>
      </c>
      <c r="M54" s="39" t="str">
        <f ca="1">IF(Rutas_Lista!X54=1,"Ida","Vuelta")</f>
        <v>Vuelta</v>
      </c>
      <c r="N54" t="str">
        <f ca="1">Rutas_Lista!AE54</f>
        <v/>
      </c>
      <c r="O54" t="str">
        <f ca="1">Rutas_Lista!AF54</f>
        <v/>
      </c>
      <c r="P54" t="str">
        <f ca="1">Rutas_Lista!AG54</f>
        <v/>
      </c>
      <c r="Q54" t="str">
        <f ca="1">Rutas_Lista!AH54</f>
        <v/>
      </c>
    </row>
    <row r="55" spans="1:17" x14ac:dyDescent="0.25">
      <c r="A55">
        <f ca="1">Rutas_Lista!N55</f>
        <v>1</v>
      </c>
      <c r="B55" s="39">
        <f ca="1">Rutas_Lista!L55</f>
        <v>52</v>
      </c>
      <c r="C55" s="39" t="str">
        <f ca="1">Rutas_Lista!AB55</f>
        <v>Rutas_1</v>
      </c>
      <c r="D55" s="39" t="str">
        <f ca="1">Rutas_Lista!AC55</f>
        <v>Ruta 1_1</v>
      </c>
      <c r="E55" s="39" t="str">
        <f ca="1">Rutas_Lista!AD55</f>
        <v>Marqués de la Cadena (esq. Molino de las Armas)</v>
      </c>
      <c r="F55" s="5" t="s">
        <v>752</v>
      </c>
      <c r="H55" s="5" t="s">
        <v>732</v>
      </c>
      <c r="I55" s="5" t="s">
        <v>733</v>
      </c>
      <c r="J55" s="49">
        <v>41.660627900000001</v>
      </c>
      <c r="K55" s="49">
        <v>-0.86385869999999998</v>
      </c>
      <c r="L55" s="5" t="s">
        <v>754</v>
      </c>
      <c r="M55" s="39" t="str">
        <f ca="1">IF(Rutas_Lista!X55=1,"Ida","Vuelta")</f>
        <v>Vuelta</v>
      </c>
      <c r="N55" t="str">
        <f ca="1">Rutas_Lista!AE55</f>
        <v/>
      </c>
      <c r="O55" t="str">
        <f ca="1">Rutas_Lista!AF55</f>
        <v/>
      </c>
      <c r="P55" t="str">
        <f ca="1">Rutas_Lista!AG55</f>
        <v/>
      </c>
      <c r="Q55" t="str">
        <f ca="1">Rutas_Lista!AH55</f>
        <v/>
      </c>
    </row>
    <row r="56" spans="1:17" x14ac:dyDescent="0.25">
      <c r="A56">
        <f ca="1">Rutas_Lista!N56</f>
        <v>1</v>
      </c>
      <c r="B56" s="39">
        <f ca="1">Rutas_Lista!L56</f>
        <v>53</v>
      </c>
      <c r="C56" s="39" t="str">
        <f ca="1">Rutas_Lista!AB56</f>
        <v>Rutas_1</v>
      </c>
      <c r="D56" s="39" t="str">
        <f ca="1">Rutas_Lista!AC56</f>
        <v>Ruta 1_1</v>
      </c>
      <c r="E56" s="39" t="str">
        <f ca="1">Rutas_Lista!AD56</f>
        <v>Valle de Broto (esq. San Juan de la Peña)</v>
      </c>
      <c r="F56" s="5" t="s">
        <v>755</v>
      </c>
      <c r="H56" s="5" t="s">
        <v>732</v>
      </c>
      <c r="I56" s="5" t="s">
        <v>733</v>
      </c>
      <c r="J56" s="49">
        <v>41.666580400000001</v>
      </c>
      <c r="K56" s="49">
        <v>-0.87268109999999999</v>
      </c>
      <c r="L56" s="5" t="s">
        <v>803</v>
      </c>
      <c r="M56" s="39" t="str">
        <f ca="1">IF(Rutas_Lista!X56=1,"Ida","Vuelta")</f>
        <v>Vuelta</v>
      </c>
      <c r="N56" t="str">
        <f ca="1">Rutas_Lista!AE56</f>
        <v/>
      </c>
      <c r="O56" t="str">
        <f ca="1">Rutas_Lista!AF56</f>
        <v/>
      </c>
      <c r="P56" t="str">
        <f ca="1">Rutas_Lista!AG56</f>
        <v/>
      </c>
      <c r="Q56" t="str">
        <f ca="1">Rutas_Lista!AH56</f>
        <v/>
      </c>
    </row>
    <row r="57" spans="1:17" x14ac:dyDescent="0.25">
      <c r="A57">
        <f ca="1">Rutas_Lista!N57</f>
        <v>1</v>
      </c>
      <c r="B57" s="39">
        <f ca="1">Rutas_Lista!L57</f>
        <v>54</v>
      </c>
      <c r="C57" s="39" t="str">
        <f ca="1">Rutas_Lista!AB57</f>
        <v>Rutas_1</v>
      </c>
      <c r="D57" s="39" t="str">
        <f ca="1">Rutas_Lista!AC57</f>
        <v>Ruta 1_1</v>
      </c>
      <c r="E57" s="39" t="str">
        <f ca="1">Rutas_Lista!AD57</f>
        <v>Valle de Broto (esq. Valle Pineta - Bar Sango 2)</v>
      </c>
      <c r="F57" s="5" t="s">
        <v>755</v>
      </c>
      <c r="H57" s="5" t="s">
        <v>732</v>
      </c>
      <c r="I57" s="5" t="s">
        <v>733</v>
      </c>
      <c r="J57" s="49">
        <v>41.666623000000001</v>
      </c>
      <c r="K57" s="49">
        <v>-0.87486399999999998</v>
      </c>
      <c r="L57" s="5" t="s">
        <v>756</v>
      </c>
      <c r="M57" s="39" t="str">
        <f ca="1">IF(Rutas_Lista!X57=1,"Ida","Vuelta")</f>
        <v>Vuelta</v>
      </c>
      <c r="N57" t="str">
        <f ca="1">Rutas_Lista!AE57</f>
        <v/>
      </c>
      <c r="O57" t="str">
        <f ca="1">Rutas_Lista!AF57</f>
        <v/>
      </c>
      <c r="P57" t="str">
        <f ca="1">Rutas_Lista!AG57</f>
        <v/>
      </c>
      <c r="Q57" t="str">
        <f ca="1">Rutas_Lista!AH57</f>
        <v/>
      </c>
    </row>
    <row r="58" spans="1:17" x14ac:dyDescent="0.25">
      <c r="A58">
        <f ca="1">Rutas_Lista!N58</f>
        <v>1</v>
      </c>
      <c r="B58" s="39">
        <f ca="1">Rutas_Lista!L58</f>
        <v>55</v>
      </c>
      <c r="C58" s="39" t="str">
        <f ca="1">Rutas_Lista!AB58</f>
        <v>Rutas_1</v>
      </c>
      <c r="D58" s="39" t="str">
        <f ca="1">Rutas_Lista!AC58</f>
        <v>Ruta 1_1</v>
      </c>
      <c r="E58" s="39" t="str">
        <f ca="1">Rutas_Lista!AD58</f>
        <v>Valle de Broto (frente Kasan - marquesina Bus)</v>
      </c>
      <c r="F58" s="5" t="s">
        <v>755</v>
      </c>
      <c r="H58" s="5" t="s">
        <v>732</v>
      </c>
      <c r="I58" s="5" t="s">
        <v>733</v>
      </c>
      <c r="J58" s="49">
        <v>41.666105000000002</v>
      </c>
      <c r="K58" s="49">
        <v>-0.88436630000000005</v>
      </c>
      <c r="L58" s="5" t="s">
        <v>757</v>
      </c>
      <c r="M58" s="39" t="str">
        <f ca="1">IF(Rutas_Lista!X58=1,"Ida","Vuelta")</f>
        <v>Vuelta</v>
      </c>
      <c r="N58" t="str">
        <f ca="1">Rutas_Lista!AE58</f>
        <v/>
      </c>
      <c r="O58" t="str">
        <f ca="1">Rutas_Lista!AF58</f>
        <v/>
      </c>
      <c r="P58" t="str">
        <f ca="1">Rutas_Lista!AG58</f>
        <v/>
      </c>
      <c r="Q58" t="str">
        <f ca="1">Rutas_Lista!AH58</f>
        <v/>
      </c>
    </row>
    <row r="59" spans="1:17" x14ac:dyDescent="0.25">
      <c r="A59">
        <f ca="1">Rutas_Lista!N59</f>
        <v>1</v>
      </c>
      <c r="B59" s="39">
        <f ca="1">Rutas_Lista!L59</f>
        <v>56</v>
      </c>
      <c r="C59" s="39" t="str">
        <f ca="1">Rutas_Lista!AB59</f>
        <v>Rutas_1</v>
      </c>
      <c r="D59" s="39" t="str">
        <f ca="1">Rutas_Lista!AC59</f>
        <v>Ruta 1_1</v>
      </c>
      <c r="E59" s="39" t="str">
        <f ca="1">Rutas_Lista!AD59</f>
        <v>Valle de Broto (esq. Gómez Avellaneda - marquesina Bus)</v>
      </c>
      <c r="F59" s="5" t="s">
        <v>755</v>
      </c>
      <c r="H59" s="5" t="s">
        <v>732</v>
      </c>
      <c r="I59" s="5" t="s">
        <v>733</v>
      </c>
      <c r="J59" s="49">
        <v>41.664920299999999</v>
      </c>
      <c r="K59" s="49">
        <v>-0.88638819999999996</v>
      </c>
      <c r="L59" s="5" t="s">
        <v>758</v>
      </c>
      <c r="M59" s="39" t="str">
        <f ca="1">IF(Rutas_Lista!X59=1,"Ida","Vuelta")</f>
        <v>Vuelta</v>
      </c>
      <c r="N59" t="str">
        <f ca="1">Rutas_Lista!AE59</f>
        <v/>
      </c>
      <c r="O59" t="str">
        <f ca="1">Rutas_Lista!AF59</f>
        <v/>
      </c>
      <c r="P59" t="str">
        <f ca="1">Rutas_Lista!AG59</f>
        <v/>
      </c>
      <c r="Q59" t="str">
        <f ca="1">Rutas_Lista!AH59</f>
        <v/>
      </c>
    </row>
    <row r="60" spans="1:17" x14ac:dyDescent="0.25">
      <c r="A60">
        <f ca="1">Rutas_Lista!N60</f>
        <v>1</v>
      </c>
      <c r="B60" s="39">
        <f ca="1">Rutas_Lista!L60</f>
        <v>57</v>
      </c>
      <c r="C60" s="39" t="str">
        <f ca="1">Rutas_Lista!AB60</f>
        <v>Rutas_1</v>
      </c>
      <c r="D60" s="39" t="str">
        <f ca="1">Rutas_Lista!AC60</f>
        <v>Ruta 1_1</v>
      </c>
      <c r="E60" s="39" t="str">
        <f ca="1">Rutas_Lista!AD60</f>
        <v>Plaza de Europa (esq. Pablo Gargallo - Pd. Bus)</v>
      </c>
      <c r="F60" s="5" t="s">
        <v>759</v>
      </c>
      <c r="H60" s="5" t="s">
        <v>732</v>
      </c>
      <c r="I60" s="5" t="s">
        <v>733</v>
      </c>
      <c r="J60" s="49">
        <v>41.659283100000003</v>
      </c>
      <c r="K60" s="49">
        <v>-0.89284569999999996</v>
      </c>
      <c r="L60" s="5" t="s">
        <v>760</v>
      </c>
      <c r="M60" s="39" t="str">
        <f ca="1">IF(Rutas_Lista!X60=1,"Ida","Vuelta")</f>
        <v>Vuelta</v>
      </c>
      <c r="N60" t="str">
        <f ca="1">Rutas_Lista!AE60</f>
        <v/>
      </c>
      <c r="O60" t="str">
        <f ca="1">Rutas_Lista!AF60</f>
        <v/>
      </c>
      <c r="P60" t="str">
        <f ca="1">Rutas_Lista!AG60</f>
        <v/>
      </c>
      <c r="Q60" t="str">
        <f ca="1">Rutas_Lista!AH60</f>
        <v/>
      </c>
    </row>
    <row r="61" spans="1:17" x14ac:dyDescent="0.25">
      <c r="A61">
        <f ca="1">Rutas_Lista!N61</f>
        <v>1</v>
      </c>
      <c r="B61" s="39">
        <f ca="1">Rutas_Lista!L61</f>
        <v>58</v>
      </c>
      <c r="C61" s="39" t="str">
        <f ca="1">Rutas_Lista!AB61</f>
        <v>Rutas_1</v>
      </c>
      <c r="D61" s="39" t="str">
        <f ca="1">Rutas_Lista!AC61</f>
        <v>Ruta 1_1</v>
      </c>
      <c r="E61" s="39" t="str">
        <f ca="1">Rutas_Lista!AD61</f>
        <v>Vía Hispanidad (esq. Gómez Laguna - Pd. Bus)</v>
      </c>
      <c r="F61" s="5" t="s">
        <v>804</v>
      </c>
      <c r="H61" s="5" t="s">
        <v>732</v>
      </c>
      <c r="I61" s="5" t="s">
        <v>733</v>
      </c>
      <c r="J61" s="49">
        <v>41.641716799999998</v>
      </c>
      <c r="K61" s="49">
        <v>-0.91498789999999997</v>
      </c>
      <c r="L61" s="5" t="s">
        <v>734</v>
      </c>
      <c r="M61" s="39" t="str">
        <f ca="1">IF(Rutas_Lista!X61=1,"Ida","Vuelta")</f>
        <v>Vuelta</v>
      </c>
      <c r="N61" t="str">
        <f ca="1">Rutas_Lista!AE61</f>
        <v/>
      </c>
      <c r="O61" t="str">
        <f ca="1">Rutas_Lista!AF61</f>
        <v/>
      </c>
      <c r="P61" t="str">
        <f ca="1">Rutas_Lista!AG61</f>
        <v/>
      </c>
      <c r="Q61" t="str">
        <f ca="1">Rutas_Lista!AH61</f>
        <v/>
      </c>
    </row>
    <row r="62" spans="1:17" x14ac:dyDescent="0.25">
      <c r="A62">
        <f ca="1">Rutas_Lista!N62</f>
        <v>1</v>
      </c>
      <c r="B62" s="39">
        <f ca="1">Rutas_Lista!L62</f>
        <v>59</v>
      </c>
      <c r="C62" s="39" t="str">
        <f ca="1">Rutas_Lista!AB62</f>
        <v>Rutas_1</v>
      </c>
      <c r="D62" s="39" t="str">
        <f ca="1">Rutas_Lista!AC62</f>
        <v>Ruta 1_1</v>
      </c>
      <c r="E62" s="39" t="str">
        <f ca="1">Rutas_Lista!AD62</f>
        <v>Vía Hispanidad (Gasolinera Casablanca - esq. C/ La Vía)</v>
      </c>
      <c r="F62" s="5" t="s">
        <v>731</v>
      </c>
      <c r="H62" s="5" t="s">
        <v>732</v>
      </c>
      <c r="I62" s="5" t="s">
        <v>733</v>
      </c>
      <c r="J62" s="49">
        <v>41.633650400000001</v>
      </c>
      <c r="K62" s="49">
        <v>-0.90830379999999999</v>
      </c>
      <c r="L62" s="5" t="s">
        <v>735</v>
      </c>
      <c r="M62" s="39" t="str">
        <f ca="1">IF(Rutas_Lista!X62=1,"Ida","Vuelta")</f>
        <v>Vuelta</v>
      </c>
      <c r="N62" t="str">
        <f ca="1">Rutas_Lista!AE62</f>
        <v/>
      </c>
      <c r="O62" t="str">
        <f ca="1">Rutas_Lista!AF62</f>
        <v/>
      </c>
      <c r="P62" t="str">
        <f ca="1">Rutas_Lista!AG62</f>
        <v/>
      </c>
      <c r="Q62" t="str">
        <f ca="1">Rutas_Lista!AH62</f>
        <v/>
      </c>
    </row>
    <row r="63" spans="1:17" x14ac:dyDescent="0.25">
      <c r="A63">
        <f ca="1">Rutas_Lista!N63</f>
        <v>2</v>
      </c>
      <c r="B63" s="39">
        <f ca="1">Rutas_Lista!L63</f>
        <v>59</v>
      </c>
      <c r="C63" s="39" t="str">
        <f ca="1">Rutas_Lista!AB63</f>
        <v>Rutas_3</v>
      </c>
      <c r="D63" s="39" t="str">
        <f ca="1">Rutas_Lista!AC63</f>
        <v>Ruta 1_3</v>
      </c>
      <c r="E63" s="39" t="str">
        <f ca="1">Rutas_Lista!AD63</f>
        <v>Ruta 1/3</v>
      </c>
      <c r="M63" s="39" t="str">
        <f ca="1">IF(Rutas_Lista!X63=1,"Ida","Vuelta")</f>
        <v>Ida</v>
      </c>
      <c r="N63" t="str">
        <f ca="1">Rutas_Lista!AE63</f>
        <v/>
      </c>
      <c r="O63" t="str">
        <f ca="1">Rutas_Lista!AF63</f>
        <v/>
      </c>
      <c r="P63" t="str">
        <f ca="1">Rutas_Lista!AG63</f>
        <v/>
      </c>
      <c r="Q63" t="str">
        <f ca="1">Rutas_Lista!AH63</f>
        <v/>
      </c>
    </row>
    <row r="64" spans="1:17" x14ac:dyDescent="0.25">
      <c r="A64">
        <f ca="1">Rutas_Lista!N64</f>
        <v>2</v>
      </c>
      <c r="B64" s="39">
        <f ca="1">Rutas_Lista!L64</f>
        <v>60</v>
      </c>
      <c r="C64" s="39" t="str">
        <f ca="1">Rutas_Lista!AB64</f>
        <v>Rutas_3</v>
      </c>
      <c r="D64" s="39" t="str">
        <f ca="1">Rutas_Lista!AC64</f>
        <v>Ruta 1_3</v>
      </c>
      <c r="E64" s="39" t="str">
        <f ca="1">Rutas_Lista!AD64</f>
        <v>Avd. Real Zaragoza (nº 29 - Pd. Bus)</v>
      </c>
      <c r="F64" s="5" t="s">
        <v>805</v>
      </c>
      <c r="G64" s="5" t="s">
        <v>806</v>
      </c>
      <c r="H64" s="5" t="s">
        <v>732</v>
      </c>
      <c r="I64" s="5" t="s">
        <v>733</v>
      </c>
      <c r="J64" s="49">
        <v>41.666668700000002</v>
      </c>
      <c r="K64" s="49">
        <v>-0.8238801</v>
      </c>
      <c r="L64" s="5" t="s">
        <v>807</v>
      </c>
      <c r="M64" s="39" t="str">
        <f ca="1">IF(Rutas_Lista!X64=1,"Ida","Vuelta")</f>
        <v>Ida</v>
      </c>
      <c r="N64" t="str">
        <f ca="1">Rutas_Lista!AE64</f>
        <v>04:43</v>
      </c>
      <c r="O64" t="str">
        <f ca="1">Rutas_Lista!AF64</f>
        <v>12:40</v>
      </c>
      <c r="P64" t="str">
        <f ca="1">Rutas_Lista!AG64</f>
        <v>20:43</v>
      </c>
      <c r="Q64" t="str">
        <f ca="1">Rutas_Lista!AH64</f>
        <v>06:40</v>
      </c>
    </row>
    <row r="65" spans="1:17" x14ac:dyDescent="0.25">
      <c r="A65">
        <f ca="1">Rutas_Lista!N65</f>
        <v>2</v>
      </c>
      <c r="B65" s="39">
        <f ca="1">Rutas_Lista!L65</f>
        <v>61</v>
      </c>
      <c r="C65" s="39" t="str">
        <f ca="1">Rutas_Lista!AB65</f>
        <v>Rutas_3</v>
      </c>
      <c r="D65" s="39" t="str">
        <f ca="1">Rutas_Lista!AC65</f>
        <v>Ruta 1_3</v>
      </c>
      <c r="E65" s="39" t="str">
        <f ca="1">Rutas_Lista!AD65</f>
        <v>Avd. Santa Isabel (plaza Serrano - Pd. Bus)</v>
      </c>
      <c r="F65" s="5" t="s">
        <v>808</v>
      </c>
      <c r="H65" s="5" t="s">
        <v>732</v>
      </c>
      <c r="I65" s="5" t="s">
        <v>733</v>
      </c>
      <c r="J65" s="49">
        <v>41.667011899999999</v>
      </c>
      <c r="K65" s="49">
        <v>-0.83184990000000003</v>
      </c>
      <c r="L65" s="5" t="s">
        <v>809</v>
      </c>
      <c r="M65" s="39" t="str">
        <f ca="1">IF(Rutas_Lista!X65=1,"Ida","Vuelta")</f>
        <v>Ida</v>
      </c>
      <c r="N65" t="str">
        <f ca="1">Rutas_Lista!AE65</f>
        <v>04:44</v>
      </c>
      <c r="O65" t="str">
        <f ca="1">Rutas_Lista!AF65</f>
        <v>12:41</v>
      </c>
      <c r="P65" t="str">
        <f ca="1">Rutas_Lista!AG65</f>
        <v>20:44</v>
      </c>
      <c r="Q65" t="str">
        <f ca="1">Rutas_Lista!AH65</f>
        <v>06:41</v>
      </c>
    </row>
    <row r="66" spans="1:17" x14ac:dyDescent="0.25">
      <c r="A66">
        <f ca="1">Rutas_Lista!N66</f>
        <v>2</v>
      </c>
      <c r="B66" s="39">
        <f ca="1">Rutas_Lista!L66</f>
        <v>62</v>
      </c>
      <c r="C66" s="39" t="str">
        <f ca="1">Rutas_Lista!AB66</f>
        <v>Rutas_3</v>
      </c>
      <c r="D66" s="39" t="str">
        <f ca="1">Rutas_Lista!AC66</f>
        <v>Ruta 1_3</v>
      </c>
      <c r="E66" s="39" t="str">
        <f ca="1">Rutas_Lista!AD66</f>
        <v>Avd. Santa Isabel (esq. Avd. Industria - Gasolinera/Pd. Bus)</v>
      </c>
      <c r="F66" s="5" t="s">
        <v>808</v>
      </c>
      <c r="H66" s="5" t="s">
        <v>732</v>
      </c>
      <c r="I66" s="5" t="s">
        <v>733</v>
      </c>
      <c r="J66" s="49">
        <v>41.669856299999999</v>
      </c>
      <c r="K66" s="49">
        <v>-0.83922399999999997</v>
      </c>
      <c r="L66" s="5" t="s">
        <v>810</v>
      </c>
      <c r="M66" s="39" t="str">
        <f ca="1">IF(Rutas_Lista!X66=1,"Ida","Vuelta")</f>
        <v>Ida</v>
      </c>
      <c r="N66" t="str">
        <f ca="1">Rutas_Lista!AE66</f>
        <v>04:46</v>
      </c>
      <c r="O66" t="str">
        <f ca="1">Rutas_Lista!AF66</f>
        <v>12:43</v>
      </c>
      <c r="P66" t="str">
        <f ca="1">Rutas_Lista!AG66</f>
        <v>20:46</v>
      </c>
      <c r="Q66" t="str">
        <f ca="1">Rutas_Lista!AH66</f>
        <v>06:43</v>
      </c>
    </row>
    <row r="67" spans="1:17" x14ac:dyDescent="0.25">
      <c r="A67">
        <f ca="1">Rutas_Lista!N67</f>
        <v>2</v>
      </c>
      <c r="B67" s="39">
        <f ca="1">Rutas_Lista!L67</f>
        <v>63</v>
      </c>
      <c r="C67" s="39" t="str">
        <f ca="1">Rutas_Lista!AB67</f>
        <v>Rutas_3</v>
      </c>
      <c r="D67" s="39" t="str">
        <f ca="1">Rutas_Lista!AC67</f>
        <v>Ruta 1_3</v>
      </c>
      <c r="E67" s="39" t="str">
        <f ca="1">Rutas_Lista!AD67</f>
        <v>Avd. Cataluña (CAF - Pd. Bus)</v>
      </c>
      <c r="F67" s="5" t="s">
        <v>811</v>
      </c>
      <c r="H67" s="5" t="s">
        <v>732</v>
      </c>
      <c r="I67" s="5" t="s">
        <v>733</v>
      </c>
      <c r="J67" s="49">
        <v>41.669934499999997</v>
      </c>
      <c r="K67" s="49">
        <v>-0.84633020000000003</v>
      </c>
      <c r="L67" s="5" t="s">
        <v>812</v>
      </c>
      <c r="M67" s="39" t="str">
        <f ca="1">IF(Rutas_Lista!X67=1,"Ida","Vuelta")</f>
        <v>Ida</v>
      </c>
      <c r="N67" t="str">
        <f ca="1">Rutas_Lista!AE67</f>
        <v>04:48</v>
      </c>
      <c r="O67" t="str">
        <f ca="1">Rutas_Lista!AF67</f>
        <v>12:45</v>
      </c>
      <c r="P67" t="str">
        <f ca="1">Rutas_Lista!AG67</f>
        <v>20:48</v>
      </c>
      <c r="Q67" t="str">
        <f ca="1">Rutas_Lista!AH67</f>
        <v>06:45</v>
      </c>
    </row>
    <row r="68" spans="1:17" x14ac:dyDescent="0.25">
      <c r="A68">
        <f ca="1">Rutas_Lista!N68</f>
        <v>2</v>
      </c>
      <c r="B68" s="39">
        <f ca="1">Rutas_Lista!L68</f>
        <v>64</v>
      </c>
      <c r="C68" s="39" t="str">
        <f ca="1">Rutas_Lista!AB68</f>
        <v>Rutas_3</v>
      </c>
      <c r="D68" s="39" t="str">
        <f ca="1">Rutas_Lista!AC68</f>
        <v>Ruta 1_3</v>
      </c>
      <c r="E68" s="39" t="str">
        <f ca="1">Rutas_Lista!AD68</f>
        <v>Avd. Cataluña, nº 189 (Los Charros)</v>
      </c>
      <c r="F68" s="5" t="s">
        <v>813</v>
      </c>
      <c r="G68" s="5" t="s">
        <v>814</v>
      </c>
      <c r="H68" s="5" t="s">
        <v>732</v>
      </c>
      <c r="I68" s="5" t="s">
        <v>733</v>
      </c>
      <c r="J68" s="49">
        <v>41.667656999999998</v>
      </c>
      <c r="K68" s="49">
        <v>-0.85514489999999999</v>
      </c>
      <c r="L68" s="5" t="s">
        <v>815</v>
      </c>
      <c r="M68" s="39" t="str">
        <f ca="1">IF(Rutas_Lista!X68=1,"Ida","Vuelta")</f>
        <v>Ida</v>
      </c>
      <c r="N68" t="str">
        <f ca="1">Rutas_Lista!AE68</f>
        <v>04:50</v>
      </c>
      <c r="O68" t="str">
        <f ca="1">Rutas_Lista!AF68</f>
        <v>12:47</v>
      </c>
      <c r="P68" t="str">
        <f ca="1">Rutas_Lista!AG68</f>
        <v>20:50</v>
      </c>
      <c r="Q68" t="str">
        <f ca="1">Rutas_Lista!AH68</f>
        <v>06:47</v>
      </c>
    </row>
    <row r="69" spans="1:17" x14ac:dyDescent="0.25">
      <c r="A69">
        <f ca="1">Rutas_Lista!N69</f>
        <v>2</v>
      </c>
      <c r="B69" s="39">
        <f ca="1">Rutas_Lista!L69</f>
        <v>65</v>
      </c>
      <c r="C69" s="39" t="str">
        <f ca="1">Rutas_Lista!AB69</f>
        <v>Rutas_3</v>
      </c>
      <c r="D69" s="39" t="str">
        <f ca="1">Rutas_Lista!AC69</f>
        <v>Ruta 1_3</v>
      </c>
      <c r="E69" s="39" t="str">
        <f ca="1">Rutas_Lista!AD69</f>
        <v>Avd. Cataluña (frente Felisa Galé)</v>
      </c>
      <c r="F69" s="5" t="s">
        <v>811</v>
      </c>
      <c r="G69" s="5" t="s">
        <v>816</v>
      </c>
      <c r="H69" s="5" t="s">
        <v>732</v>
      </c>
      <c r="I69" s="5" t="s">
        <v>733</v>
      </c>
      <c r="J69" s="49">
        <v>41.663702800000003</v>
      </c>
      <c r="K69" s="49">
        <v>-0.86123839999999996</v>
      </c>
      <c r="L69" s="5" t="s">
        <v>817</v>
      </c>
      <c r="M69" s="39" t="str">
        <f ca="1">IF(Rutas_Lista!X69=1,"Ida","Vuelta")</f>
        <v>Ida</v>
      </c>
      <c r="N69" t="str">
        <f ca="1">Rutas_Lista!AE69</f>
        <v>04:52</v>
      </c>
      <c r="O69" t="str">
        <f ca="1">Rutas_Lista!AF69</f>
        <v>12:49</v>
      </c>
      <c r="P69" t="str">
        <f ca="1">Rutas_Lista!AG69</f>
        <v>20:52</v>
      </c>
      <c r="Q69" t="str">
        <f ca="1">Rutas_Lista!AH69</f>
        <v>06:49</v>
      </c>
    </row>
    <row r="70" spans="1:17" x14ac:dyDescent="0.25">
      <c r="A70">
        <f ca="1">Rutas_Lista!N70</f>
        <v>2</v>
      </c>
      <c r="B70" s="39">
        <f ca="1">Rutas_Lista!L70</f>
        <v>66</v>
      </c>
      <c r="C70" s="39" t="str">
        <f ca="1">Rutas_Lista!AB70</f>
        <v>Rutas_3</v>
      </c>
      <c r="D70" s="39" t="str">
        <f ca="1">Rutas_Lista!AC70</f>
        <v>Ruta 1_3</v>
      </c>
      <c r="E70" s="39" t="str">
        <f ca="1">Rutas_Lista!AD70</f>
        <v>Marqués de la Cadena, (frente nº 57 Pd. Bus CAN)</v>
      </c>
      <c r="F70" s="5" t="s">
        <v>818</v>
      </c>
      <c r="H70" s="5" t="s">
        <v>732</v>
      </c>
      <c r="I70" s="5" t="s">
        <v>733</v>
      </c>
      <c r="J70" s="49">
        <v>41.662917499999999</v>
      </c>
      <c r="K70" s="49">
        <v>-0.86629460000000003</v>
      </c>
      <c r="L70" s="5" t="s">
        <v>819</v>
      </c>
      <c r="M70" s="39" t="str">
        <f ca="1">IF(Rutas_Lista!X70=1,"Ida","Vuelta")</f>
        <v>Ida</v>
      </c>
      <c r="N70" t="str">
        <f ca="1">Rutas_Lista!AE70</f>
        <v>04:53</v>
      </c>
      <c r="O70" t="str">
        <f ca="1">Rutas_Lista!AF70</f>
        <v>12:51</v>
      </c>
      <c r="P70" t="str">
        <f ca="1">Rutas_Lista!AG70</f>
        <v>20:53</v>
      </c>
      <c r="Q70" t="str">
        <f ca="1">Rutas_Lista!AH70</f>
        <v>06:51</v>
      </c>
    </row>
    <row r="71" spans="1:17" x14ac:dyDescent="0.25">
      <c r="A71">
        <f ca="1">Rutas_Lista!N71</f>
        <v>2</v>
      </c>
      <c r="B71" s="39">
        <f ca="1">Rutas_Lista!L71</f>
        <v>67</v>
      </c>
      <c r="C71" s="39" t="str">
        <f ca="1">Rutas_Lista!AB71</f>
        <v>Rutas_3</v>
      </c>
      <c r="D71" s="39" t="str">
        <f ca="1">Rutas_Lista!AC71</f>
        <v>Ruta 1_3</v>
      </c>
      <c r="E71" s="39" t="str">
        <f ca="1">Rutas_Lista!AD71</f>
        <v>San Juan de la Peña ( Pd. Bus - Hierros alfonso)</v>
      </c>
      <c r="F71" s="5" t="s">
        <v>820</v>
      </c>
      <c r="G71" s="5" t="s">
        <v>821</v>
      </c>
      <c r="H71" s="5" t="s">
        <v>732</v>
      </c>
      <c r="I71" s="5" t="s">
        <v>733</v>
      </c>
      <c r="J71" s="49">
        <v>41.666860999999997</v>
      </c>
      <c r="K71" s="49">
        <v>-0.87142169999999997</v>
      </c>
      <c r="L71" s="5" t="s">
        <v>822</v>
      </c>
      <c r="M71" s="39" t="str">
        <f ca="1">IF(Rutas_Lista!X71=1,"Ida","Vuelta")</f>
        <v>Ida</v>
      </c>
      <c r="N71" t="str">
        <f ca="1">Rutas_Lista!AE71</f>
        <v>04:54</v>
      </c>
      <c r="O71" t="str">
        <f ca="1">Rutas_Lista!AF71</f>
        <v>12:52</v>
      </c>
      <c r="P71" t="str">
        <f ca="1">Rutas_Lista!AG71</f>
        <v>20:54</v>
      </c>
      <c r="Q71" t="str">
        <f ca="1">Rutas_Lista!AH71</f>
        <v>06:52</v>
      </c>
    </row>
    <row r="72" spans="1:17" x14ac:dyDescent="0.25">
      <c r="A72">
        <f ca="1">Rutas_Lista!N72</f>
        <v>2</v>
      </c>
      <c r="B72" s="39">
        <f ca="1">Rutas_Lista!L72</f>
        <v>68</v>
      </c>
      <c r="C72" s="39" t="str">
        <f ca="1">Rutas_Lista!AB72</f>
        <v>Rutas_3</v>
      </c>
      <c r="D72" s="39" t="str">
        <f ca="1">Rutas_Lista!AC72</f>
        <v>Ruta 1_3</v>
      </c>
      <c r="E72" s="39" t="str">
        <f ca="1">Rutas_Lista!AD72</f>
        <v>San Juan de la Peña, nº 182 ( Pd. Bus)</v>
      </c>
      <c r="F72" s="5" t="s">
        <v>823</v>
      </c>
      <c r="G72" s="5" t="s">
        <v>824</v>
      </c>
      <c r="H72" s="5" t="s">
        <v>732</v>
      </c>
      <c r="I72" s="5" t="s">
        <v>733</v>
      </c>
      <c r="J72" s="49">
        <v>41.675328999999998</v>
      </c>
      <c r="K72" s="49">
        <v>-0.87022699999999997</v>
      </c>
      <c r="L72" s="5" t="s">
        <v>792</v>
      </c>
      <c r="M72" s="39" t="str">
        <f ca="1">IF(Rutas_Lista!X72=1,"Ida","Vuelta")</f>
        <v>Ida</v>
      </c>
      <c r="N72" t="str">
        <f ca="1">Rutas_Lista!AE72</f>
        <v>04:55</v>
      </c>
      <c r="O72" t="str">
        <f ca="1">Rutas_Lista!AF72</f>
        <v>12:53</v>
      </c>
      <c r="P72" t="str">
        <f ca="1">Rutas_Lista!AG72</f>
        <v>20:55</v>
      </c>
      <c r="Q72" t="str">
        <f ca="1">Rutas_Lista!AH72</f>
        <v>06:53</v>
      </c>
    </row>
    <row r="73" spans="1:17" x14ac:dyDescent="0.25">
      <c r="A73">
        <f ca="1">Rutas_Lista!N73</f>
        <v>2</v>
      </c>
      <c r="B73" s="39">
        <f ca="1">Rutas_Lista!L73</f>
        <v>69</v>
      </c>
      <c r="C73" s="39" t="str">
        <f ca="1">Rutas_Lista!AB73</f>
        <v>Rutas_3</v>
      </c>
      <c r="D73" s="39" t="str">
        <f ca="1">Rutas_Lista!AC73</f>
        <v>Ruta 1_3</v>
      </c>
      <c r="E73" s="39" t="str">
        <f ca="1">Rutas_Lista!AD73</f>
        <v>Salvador Allende, nº 67 ( Pd. Bus)</v>
      </c>
      <c r="F73" s="5" t="s">
        <v>825</v>
      </c>
      <c r="G73" s="5" t="s">
        <v>826</v>
      </c>
      <c r="H73" s="5" t="s">
        <v>732</v>
      </c>
      <c r="I73" s="5" t="s">
        <v>733</v>
      </c>
      <c r="J73" s="49">
        <v>41.668570000000003</v>
      </c>
      <c r="K73" s="49">
        <v>-0.87667799999999996</v>
      </c>
      <c r="L73" s="5" t="s">
        <v>792</v>
      </c>
      <c r="M73" s="39" t="str">
        <f ca="1">IF(Rutas_Lista!X73=1,"Ida","Vuelta")</f>
        <v>Ida</v>
      </c>
      <c r="N73" t="str">
        <f ca="1">Rutas_Lista!AE73</f>
        <v>04:56</v>
      </c>
      <c r="O73" t="str">
        <f ca="1">Rutas_Lista!AF73</f>
        <v>12:54</v>
      </c>
      <c r="P73" t="str">
        <f ca="1">Rutas_Lista!AG73</f>
        <v>20:56</v>
      </c>
      <c r="Q73" t="str">
        <f ca="1">Rutas_Lista!AH73</f>
        <v>06:54</v>
      </c>
    </row>
    <row r="74" spans="1:17" x14ac:dyDescent="0.25">
      <c r="A74">
        <f ca="1">Rutas_Lista!N74</f>
        <v>2</v>
      </c>
      <c r="B74" s="39">
        <f ca="1">Rutas_Lista!L74</f>
        <v>70</v>
      </c>
      <c r="C74" s="39" t="str">
        <f ca="1">Rutas_Lista!AB74</f>
        <v>Rutas_3</v>
      </c>
      <c r="D74" s="39" t="str">
        <f ca="1">Rutas_Lista!AC74</f>
        <v>Ruta 1_3</v>
      </c>
      <c r="E74" s="39" t="str">
        <f ca="1">Rutas_Lista!AD74</f>
        <v>Salvador Allende (esq. Valle de Broto - Pd. Bus)</v>
      </c>
      <c r="F74" s="5" t="s">
        <v>827</v>
      </c>
      <c r="H74" s="5" t="s">
        <v>732</v>
      </c>
      <c r="I74" s="5" t="s">
        <v>733</v>
      </c>
      <c r="J74" s="49">
        <v>41.667553300000002</v>
      </c>
      <c r="K74" s="49">
        <v>-0.87668179999999996</v>
      </c>
      <c r="L74" s="5" t="s">
        <v>828</v>
      </c>
      <c r="M74" s="39" t="str">
        <f ca="1">IF(Rutas_Lista!X74=1,"Ida","Vuelta")</f>
        <v>Ida</v>
      </c>
      <c r="N74" t="str">
        <f ca="1">Rutas_Lista!AE74</f>
        <v>04:57</v>
      </c>
      <c r="O74" t="str">
        <f ca="1">Rutas_Lista!AF74</f>
        <v>12:55</v>
      </c>
      <c r="P74" t="str">
        <f ca="1">Rutas_Lista!AG74</f>
        <v>20:57</v>
      </c>
      <c r="Q74" t="str">
        <f ca="1">Rutas_Lista!AH74</f>
        <v>06:55</v>
      </c>
    </row>
    <row r="75" spans="1:17" x14ac:dyDescent="0.25">
      <c r="A75">
        <f ca="1">Rutas_Lista!N75</f>
        <v>2</v>
      </c>
      <c r="B75" s="39">
        <f ca="1">Rutas_Lista!L75</f>
        <v>71</v>
      </c>
      <c r="C75" s="39" t="str">
        <f ca="1">Rutas_Lista!AB75</f>
        <v>Rutas_3</v>
      </c>
      <c r="D75" s="39" t="str">
        <f ca="1">Rutas_Lista!AC75</f>
        <v>Ruta 1_3</v>
      </c>
      <c r="E75" s="39" t="str">
        <f ca="1">Rutas_Lista!AD75</f>
        <v>María Zambrano (León Felipe - Pd. Bus)</v>
      </c>
      <c r="F75" s="5" t="s">
        <v>829</v>
      </c>
      <c r="H75" s="5" t="s">
        <v>732</v>
      </c>
      <c r="I75" s="5" t="s">
        <v>733</v>
      </c>
      <c r="J75" s="49">
        <v>41.667514500000003</v>
      </c>
      <c r="K75" s="49">
        <v>-0.88693259999999996</v>
      </c>
      <c r="L75" s="5" t="s">
        <v>830</v>
      </c>
      <c r="M75" s="39" t="str">
        <f ca="1">IF(Rutas_Lista!X75=1,"Ida","Vuelta")</f>
        <v>Ida</v>
      </c>
      <c r="N75" t="str">
        <f ca="1">Rutas_Lista!AE75</f>
        <v>04:58</v>
      </c>
      <c r="O75" t="str">
        <f ca="1">Rutas_Lista!AF75</f>
        <v>12:56</v>
      </c>
      <c r="P75" t="str">
        <f ca="1">Rutas_Lista!AG75</f>
        <v>20:58</v>
      </c>
      <c r="Q75" t="str">
        <f ca="1">Rutas_Lista!AH75</f>
        <v>06:56</v>
      </c>
    </row>
    <row r="76" spans="1:17" x14ac:dyDescent="0.25">
      <c r="A76">
        <f ca="1">Rutas_Lista!N76</f>
        <v>2</v>
      </c>
      <c r="B76" s="39">
        <f ca="1">Rutas_Lista!L76</f>
        <v>72</v>
      </c>
      <c r="C76" s="39" t="str">
        <f ca="1">Rutas_Lista!AB76</f>
        <v>Rutas_3</v>
      </c>
      <c r="D76" s="39" t="str">
        <f ca="1">Rutas_Lista!AC76</f>
        <v>Ruta 1_3</v>
      </c>
      <c r="E76" s="39" t="str">
        <f ca="1">Rutas_Lista!AD76</f>
        <v>María Zambrano (Ildefonso Manuel Gil - Pd. Bus)</v>
      </c>
      <c r="F76" s="5" t="s">
        <v>829</v>
      </c>
      <c r="H76" s="5" t="s">
        <v>732</v>
      </c>
      <c r="I76" s="5" t="s">
        <v>733</v>
      </c>
      <c r="J76" s="49">
        <v>41.671709800000002</v>
      </c>
      <c r="K76" s="49">
        <v>-0.88939809999999997</v>
      </c>
      <c r="L76" s="5" t="s">
        <v>831</v>
      </c>
      <c r="M76" s="39" t="str">
        <f ca="1">IF(Rutas_Lista!X76=1,"Ida","Vuelta")</f>
        <v>Ida</v>
      </c>
      <c r="N76" t="str">
        <f ca="1">Rutas_Lista!AE76</f>
        <v>04:59</v>
      </c>
      <c r="O76" t="str">
        <f ca="1">Rutas_Lista!AF76</f>
        <v>12:57</v>
      </c>
      <c r="P76" t="str">
        <f ca="1">Rutas_Lista!AG76</f>
        <v>20:59</v>
      </c>
      <c r="Q76" t="str">
        <f ca="1">Rutas_Lista!AH76</f>
        <v>06:57</v>
      </c>
    </row>
    <row r="77" spans="1:17" x14ac:dyDescent="0.25">
      <c r="A77">
        <f ca="1">Rutas_Lista!N77</f>
        <v>2</v>
      </c>
      <c r="B77" s="39">
        <f ca="1">Rutas_Lista!L77</f>
        <v>73</v>
      </c>
      <c r="C77" s="39" t="str">
        <f ca="1">Rutas_Lista!AB77</f>
        <v>Rutas_3</v>
      </c>
      <c r="D77" s="39" t="str">
        <f ca="1">Rutas_Lista!AC77</f>
        <v>Ruta 1_3</v>
      </c>
      <c r="E77" s="39" t="str">
        <f ca="1">Rutas_Lista!AD77</f>
        <v>María Zambrano (esq. Pablo Iglesias - Pd. Bus)</v>
      </c>
      <c r="F77" s="5" t="s">
        <v>829</v>
      </c>
      <c r="H77" s="5" t="s">
        <v>732</v>
      </c>
      <c r="I77" s="5" t="s">
        <v>733</v>
      </c>
      <c r="J77" s="49">
        <v>41.677349399999997</v>
      </c>
      <c r="K77" s="49">
        <v>-0.88933839999999997</v>
      </c>
      <c r="L77" s="5" t="s">
        <v>832</v>
      </c>
      <c r="M77" s="39" t="str">
        <f ca="1">IF(Rutas_Lista!X77=1,"Ida","Vuelta")</f>
        <v>Ida</v>
      </c>
      <c r="N77" t="str">
        <f ca="1">Rutas_Lista!AE77</f>
        <v>05:00</v>
      </c>
      <c r="O77" t="str">
        <f ca="1">Rutas_Lista!AF77</f>
        <v>12:58</v>
      </c>
      <c r="P77" t="str">
        <f ca="1">Rutas_Lista!AG77</f>
        <v>21:00</v>
      </c>
      <c r="Q77" t="str">
        <f ca="1">Rutas_Lista!AH77</f>
        <v>06:58</v>
      </c>
    </row>
    <row r="78" spans="1:17" x14ac:dyDescent="0.25">
      <c r="A78">
        <f ca="1">Rutas_Lista!N78</f>
        <v>2</v>
      </c>
      <c r="B78" s="39">
        <f ca="1">Rutas_Lista!L78</f>
        <v>74</v>
      </c>
      <c r="C78" s="39" t="str">
        <f ca="1">Rutas_Lista!AB78</f>
        <v>Rutas_3</v>
      </c>
      <c r="D78" s="39" t="str">
        <f ca="1">Rutas_Lista!AC78</f>
        <v>Ruta 1_3</v>
      </c>
      <c r="E78" s="39" t="str">
        <f ca="1">Rutas_Lista!AD78</f>
        <v>Opel Planta en Figueruelas</v>
      </c>
      <c r="F78" s="5" t="s">
        <v>783</v>
      </c>
      <c r="H78" s="5" t="s">
        <v>784</v>
      </c>
      <c r="I78" s="5" t="s">
        <v>733</v>
      </c>
      <c r="J78" s="49">
        <v>41.749628000000001</v>
      </c>
      <c r="K78" s="49">
        <v>-1.1755139999999999</v>
      </c>
      <c r="L78" s="5" t="s">
        <v>785</v>
      </c>
      <c r="M78" s="39" t="str">
        <f ca="1">IF(Rutas_Lista!X78=1,"Ida","Vuelta")</f>
        <v>Ida</v>
      </c>
      <c r="N78" t="str">
        <f ca="1">Rutas_Lista!AE78</f>
        <v>05:30</v>
      </c>
      <c r="O78" t="str">
        <f ca="1">Rutas_Lista!AF78</f>
        <v>13:30</v>
      </c>
      <c r="P78" t="str">
        <f ca="1">Rutas_Lista!AG78</f>
        <v>21:30</v>
      </c>
      <c r="Q78" t="str">
        <f ca="1">Rutas_Lista!AH78</f>
        <v>07:30</v>
      </c>
    </row>
    <row r="79" spans="1:17" x14ac:dyDescent="0.25">
      <c r="A79">
        <f ca="1">Rutas_Lista!N79</f>
        <v>2</v>
      </c>
      <c r="B79" s="39">
        <f ca="1">Rutas_Lista!L79</f>
        <v>75</v>
      </c>
      <c r="C79" s="39" t="str">
        <f ca="1">Rutas_Lista!AB79</f>
        <v>Rutas_3</v>
      </c>
      <c r="D79" s="39" t="str">
        <f ca="1">Rutas_Lista!AC79</f>
        <v>Ruta 1_3</v>
      </c>
      <c r="E79" s="39" t="str">
        <f ca="1">Rutas_Lista!AD79</f>
        <v>Opel Planta en Figueruelas</v>
      </c>
      <c r="F79" s="5" t="s">
        <v>783</v>
      </c>
      <c r="H79" s="5" t="s">
        <v>784</v>
      </c>
      <c r="I79" s="5" t="s">
        <v>733</v>
      </c>
      <c r="J79" s="49">
        <v>41.749628000000001</v>
      </c>
      <c r="K79" s="49">
        <v>-1.1755139999999999</v>
      </c>
      <c r="L79" s="5" t="s">
        <v>785</v>
      </c>
      <c r="M79" s="39" t="str">
        <f ca="1">IF(Rutas_Lista!X79=1,"Ida","Vuelta")</f>
        <v>Vuelta</v>
      </c>
      <c r="N79" t="str">
        <f ca="1">Rutas_Lista!AE79</f>
        <v/>
      </c>
      <c r="O79" t="str">
        <f ca="1">Rutas_Lista!AF79</f>
        <v/>
      </c>
      <c r="P79" t="str">
        <f ca="1">Rutas_Lista!AG79</f>
        <v/>
      </c>
      <c r="Q79" t="str">
        <f ca="1">Rutas_Lista!AH79</f>
        <v/>
      </c>
    </row>
    <row r="80" spans="1:17" x14ac:dyDescent="0.25">
      <c r="A80">
        <f ca="1">Rutas_Lista!N80</f>
        <v>2</v>
      </c>
      <c r="B80" s="39">
        <f ca="1">Rutas_Lista!L80</f>
        <v>76</v>
      </c>
      <c r="C80" s="39" t="str">
        <f ca="1">Rutas_Lista!AB80</f>
        <v>Rutas_3</v>
      </c>
      <c r="D80" s="39" t="str">
        <f ca="1">Rutas_Lista!AC80</f>
        <v>Ruta 1_3</v>
      </c>
      <c r="E80" s="39" t="str">
        <f ca="1">Rutas_Lista!AD80</f>
        <v>Luis Legaz (esq. Gómez Avellaneda)</v>
      </c>
      <c r="F80" s="5" t="s">
        <v>833</v>
      </c>
      <c r="H80" s="5" t="s">
        <v>732</v>
      </c>
      <c r="I80" s="5" t="s">
        <v>733</v>
      </c>
      <c r="J80" s="49">
        <v>41.676046800000002</v>
      </c>
      <c r="K80" s="49">
        <v>-0.89092199999999999</v>
      </c>
      <c r="L80" s="5" t="s">
        <v>834</v>
      </c>
      <c r="M80" s="39" t="str">
        <f ca="1">IF(Rutas_Lista!X80=1,"Ida","Vuelta")</f>
        <v>Vuelta</v>
      </c>
      <c r="N80" t="str">
        <f ca="1">Rutas_Lista!AE80</f>
        <v/>
      </c>
      <c r="O80" t="str">
        <f ca="1">Rutas_Lista!AF80</f>
        <v/>
      </c>
      <c r="P80" t="str">
        <f ca="1">Rutas_Lista!AG80</f>
        <v/>
      </c>
      <c r="Q80" t="str">
        <f ca="1">Rutas_Lista!AH80</f>
        <v/>
      </c>
    </row>
    <row r="81" spans="1:17" x14ac:dyDescent="0.25">
      <c r="A81">
        <f ca="1">Rutas_Lista!N81</f>
        <v>2</v>
      </c>
      <c r="B81" s="39">
        <f ca="1">Rutas_Lista!L81</f>
        <v>77</v>
      </c>
      <c r="C81" s="39" t="str">
        <f ca="1">Rutas_Lista!AB81</f>
        <v>Rutas_3</v>
      </c>
      <c r="D81" s="39" t="str">
        <f ca="1">Rutas_Lista!AC81</f>
        <v>Ruta 1_3</v>
      </c>
      <c r="E81" s="39" t="str">
        <f ca="1">Rutas_Lista!AD81</f>
        <v>Gómez Avellaneda (esq. Saiz de otero - Pd. Bus)</v>
      </c>
      <c r="F81" s="5" t="s">
        <v>835</v>
      </c>
      <c r="H81" s="5" t="s">
        <v>732</v>
      </c>
      <c r="I81" s="5" t="s">
        <v>733</v>
      </c>
      <c r="J81" s="49">
        <v>41.670422100000003</v>
      </c>
      <c r="K81" s="49">
        <v>-0.89067010000000002</v>
      </c>
      <c r="L81" s="5" t="s">
        <v>836</v>
      </c>
      <c r="M81" s="39" t="str">
        <f ca="1">IF(Rutas_Lista!X81=1,"Ida","Vuelta")</f>
        <v>Vuelta</v>
      </c>
      <c r="N81" t="str">
        <f ca="1">Rutas_Lista!AE81</f>
        <v/>
      </c>
      <c r="O81" t="str">
        <f ca="1">Rutas_Lista!AF81</f>
        <v/>
      </c>
      <c r="P81" t="str">
        <f ca="1">Rutas_Lista!AG81</f>
        <v/>
      </c>
      <c r="Q81" t="str">
        <f ca="1">Rutas_Lista!AH81</f>
        <v/>
      </c>
    </row>
    <row r="82" spans="1:17" x14ac:dyDescent="0.25">
      <c r="A82">
        <f ca="1">Rutas_Lista!N82</f>
        <v>2</v>
      </c>
      <c r="B82" s="39">
        <f ca="1">Rutas_Lista!L82</f>
        <v>78</v>
      </c>
      <c r="C82" s="39" t="str">
        <f ca="1">Rutas_Lista!AB82</f>
        <v>Rutas_3</v>
      </c>
      <c r="D82" s="39" t="str">
        <f ca="1">Rutas_Lista!AC82</f>
        <v>Ruta 1_3</v>
      </c>
      <c r="E82" s="39" t="str">
        <f ca="1">Rutas_Lista!AD82</f>
        <v>Gómez Avellaneda, nº 23 (Pd. Bus)</v>
      </c>
      <c r="F82" s="5" t="s">
        <v>837</v>
      </c>
      <c r="G82" s="5" t="s">
        <v>838</v>
      </c>
      <c r="H82" s="5" t="s">
        <v>732</v>
      </c>
      <c r="I82" s="5" t="s">
        <v>733</v>
      </c>
      <c r="J82" s="49">
        <v>41.624887999999999</v>
      </c>
      <c r="K82" s="49">
        <v>-0.87636099999999995</v>
      </c>
      <c r="L82" s="5" t="s">
        <v>792</v>
      </c>
      <c r="M82" s="39" t="str">
        <f ca="1">IF(Rutas_Lista!X82=1,"Ida","Vuelta")</f>
        <v>Vuelta</v>
      </c>
      <c r="N82" t="str">
        <f ca="1">Rutas_Lista!AE82</f>
        <v/>
      </c>
      <c r="O82" t="str">
        <f ca="1">Rutas_Lista!AF82</f>
        <v/>
      </c>
      <c r="P82" t="str">
        <f ca="1">Rutas_Lista!AG82</f>
        <v/>
      </c>
      <c r="Q82" t="str">
        <f ca="1">Rutas_Lista!AH82</f>
        <v/>
      </c>
    </row>
    <row r="83" spans="1:17" x14ac:dyDescent="0.25">
      <c r="A83">
        <f ca="1">Rutas_Lista!N83</f>
        <v>2</v>
      </c>
      <c r="B83" s="39">
        <f ca="1">Rutas_Lista!L83</f>
        <v>79</v>
      </c>
      <c r="C83" s="39" t="str">
        <f ca="1">Rutas_Lista!AB83</f>
        <v>Rutas_3</v>
      </c>
      <c r="D83" s="39" t="str">
        <f ca="1">Rutas_Lista!AC83</f>
        <v>Ruta 1_3</v>
      </c>
      <c r="E83" s="39" t="str">
        <f ca="1">Rutas_Lista!AD83</f>
        <v>Salvador Allende (esq. Valle de Broto)</v>
      </c>
      <c r="F83" s="5" t="s">
        <v>827</v>
      </c>
      <c r="H83" s="5" t="s">
        <v>732</v>
      </c>
      <c r="I83" s="5" t="s">
        <v>733</v>
      </c>
      <c r="J83" s="49">
        <v>41.667553300000002</v>
      </c>
      <c r="K83" s="49">
        <v>-0.87668179999999996</v>
      </c>
      <c r="L83" s="5" t="s">
        <v>828</v>
      </c>
      <c r="M83" s="39" t="str">
        <f ca="1">IF(Rutas_Lista!X83=1,"Ida","Vuelta")</f>
        <v>Vuelta</v>
      </c>
      <c r="N83" t="str">
        <f ca="1">Rutas_Lista!AE83</f>
        <v/>
      </c>
      <c r="O83" t="str">
        <f ca="1">Rutas_Lista!AF83</f>
        <v/>
      </c>
      <c r="P83" t="str">
        <f ca="1">Rutas_Lista!AG83</f>
        <v/>
      </c>
      <c r="Q83" t="str">
        <f ca="1">Rutas_Lista!AH83</f>
        <v/>
      </c>
    </row>
    <row r="84" spans="1:17" x14ac:dyDescent="0.25">
      <c r="A84">
        <f ca="1">Rutas_Lista!N84</f>
        <v>2</v>
      </c>
      <c r="B84" s="39">
        <f ca="1">Rutas_Lista!L84</f>
        <v>80</v>
      </c>
      <c r="C84" s="39" t="str">
        <f ca="1">Rutas_Lista!AB84</f>
        <v>Rutas_3</v>
      </c>
      <c r="D84" s="39" t="str">
        <f ca="1">Rutas_Lista!AC84</f>
        <v>Ruta 1_3</v>
      </c>
      <c r="E84" s="39" t="str">
        <f ca="1">Rutas_Lista!AD84</f>
        <v>Salvador Allende (frente nº 67 - Pd. Bus)</v>
      </c>
      <c r="F84" s="5" t="s">
        <v>827</v>
      </c>
      <c r="H84" s="5" t="s">
        <v>732</v>
      </c>
      <c r="I84" s="5" t="s">
        <v>733</v>
      </c>
      <c r="J84" s="49">
        <v>41.674923900000003</v>
      </c>
      <c r="K84" s="49">
        <v>-0.87691980000000003</v>
      </c>
      <c r="L84" s="5" t="s">
        <v>839</v>
      </c>
      <c r="M84" s="39" t="str">
        <f ca="1">IF(Rutas_Lista!X84=1,"Ida","Vuelta")</f>
        <v>Vuelta</v>
      </c>
      <c r="N84" t="str">
        <f ca="1">Rutas_Lista!AE84</f>
        <v/>
      </c>
      <c r="O84" t="str">
        <f ca="1">Rutas_Lista!AF84</f>
        <v/>
      </c>
      <c r="P84" t="str">
        <f ca="1">Rutas_Lista!AG84</f>
        <v/>
      </c>
      <c r="Q84" t="str">
        <f ca="1">Rutas_Lista!AH84</f>
        <v/>
      </c>
    </row>
    <row r="85" spans="1:17" x14ac:dyDescent="0.25">
      <c r="A85">
        <f ca="1">Rutas_Lista!N85</f>
        <v>2</v>
      </c>
      <c r="B85" s="39">
        <f ca="1">Rutas_Lista!L85</f>
        <v>81</v>
      </c>
      <c r="C85" s="39" t="str">
        <f ca="1">Rutas_Lista!AB85</f>
        <v>Rutas_3</v>
      </c>
      <c r="D85" s="39" t="str">
        <f ca="1">Rutas_Lista!AC85</f>
        <v>Ruta 1_3</v>
      </c>
      <c r="E85" s="39" t="str">
        <f ca="1">Rutas_Lista!AD85</f>
        <v>San Juan de la Peña (esq. Alcalde Caballero)</v>
      </c>
      <c r="F85" s="5" t="s">
        <v>820</v>
      </c>
      <c r="H85" s="5" t="s">
        <v>732</v>
      </c>
      <c r="I85" s="5" t="s">
        <v>733</v>
      </c>
      <c r="J85" s="49">
        <v>41.677141599999999</v>
      </c>
      <c r="K85" s="49">
        <v>-0.8710502</v>
      </c>
      <c r="L85" s="5" t="s">
        <v>840</v>
      </c>
      <c r="M85" s="39" t="str">
        <f ca="1">IF(Rutas_Lista!X85=1,"Ida","Vuelta")</f>
        <v>Vuelta</v>
      </c>
      <c r="N85" t="str">
        <f ca="1">Rutas_Lista!AE85</f>
        <v/>
      </c>
      <c r="O85" t="str">
        <f ca="1">Rutas_Lista!AF85</f>
        <v/>
      </c>
      <c r="P85" t="str">
        <f ca="1">Rutas_Lista!AG85</f>
        <v/>
      </c>
      <c r="Q85" t="str">
        <f ca="1">Rutas_Lista!AH85</f>
        <v/>
      </c>
    </row>
    <row r="86" spans="1:17" x14ac:dyDescent="0.25">
      <c r="A86">
        <f ca="1">Rutas_Lista!N86</f>
        <v>2</v>
      </c>
      <c r="B86" s="39">
        <f ca="1">Rutas_Lista!L86</f>
        <v>82</v>
      </c>
      <c r="C86" s="39" t="str">
        <f ca="1">Rutas_Lista!AB86</f>
        <v>Rutas_3</v>
      </c>
      <c r="D86" s="39" t="str">
        <f ca="1">Rutas_Lista!AC86</f>
        <v>Ruta 1_3</v>
      </c>
      <c r="E86" s="39" t="str">
        <f ca="1">Rutas_Lista!AD86</f>
        <v>San Juan de la Peña (frente Hierros Alfonso)</v>
      </c>
      <c r="F86" s="5" t="s">
        <v>820</v>
      </c>
      <c r="H86" s="5" t="s">
        <v>732</v>
      </c>
      <c r="I86" s="5" t="s">
        <v>733</v>
      </c>
      <c r="J86" s="49">
        <v>41.6668363</v>
      </c>
      <c r="K86" s="49">
        <v>-0.8718167</v>
      </c>
      <c r="L86" s="5" t="s">
        <v>841</v>
      </c>
      <c r="M86" s="39" t="str">
        <f ca="1">IF(Rutas_Lista!X86=1,"Ida","Vuelta")</f>
        <v>Vuelta</v>
      </c>
      <c r="N86" t="str">
        <f ca="1">Rutas_Lista!AE86</f>
        <v/>
      </c>
      <c r="O86" t="str">
        <f ca="1">Rutas_Lista!AF86</f>
        <v/>
      </c>
      <c r="P86" t="str">
        <f ca="1">Rutas_Lista!AG86</f>
        <v/>
      </c>
      <c r="Q86" t="str">
        <f ca="1">Rutas_Lista!AH86</f>
        <v/>
      </c>
    </row>
    <row r="87" spans="1:17" x14ac:dyDescent="0.25">
      <c r="A87">
        <f ca="1">Rutas_Lista!N87</f>
        <v>2</v>
      </c>
      <c r="B87" s="39">
        <f ca="1">Rutas_Lista!L87</f>
        <v>83</v>
      </c>
      <c r="C87" s="39" t="str">
        <f ca="1">Rutas_Lista!AB87</f>
        <v>Rutas_3</v>
      </c>
      <c r="D87" s="39" t="str">
        <f ca="1">Rutas_Lista!AC87</f>
        <v>Ruta 1_3</v>
      </c>
      <c r="E87" s="39" t="str">
        <f ca="1">Rutas_Lista!AD87</f>
        <v>Marqués de la Cadena (Plaza Mozart - Pd. Bus)</v>
      </c>
      <c r="F87" s="5" t="s">
        <v>818</v>
      </c>
      <c r="G87" s="5" t="s">
        <v>842</v>
      </c>
      <c r="H87" s="5" t="s">
        <v>732</v>
      </c>
      <c r="I87" s="5" t="s">
        <v>733</v>
      </c>
      <c r="J87" s="49">
        <v>41.662883899999997</v>
      </c>
      <c r="K87" s="49">
        <v>-0.86646230000000002</v>
      </c>
      <c r="L87" s="5" t="s">
        <v>843</v>
      </c>
      <c r="M87" s="39" t="str">
        <f ca="1">IF(Rutas_Lista!X87=1,"Ida","Vuelta")</f>
        <v>Vuelta</v>
      </c>
      <c r="N87" t="str">
        <f ca="1">Rutas_Lista!AE87</f>
        <v/>
      </c>
      <c r="O87" t="str">
        <f ca="1">Rutas_Lista!AF87</f>
        <v/>
      </c>
      <c r="P87" t="str">
        <f ca="1">Rutas_Lista!AG87</f>
        <v/>
      </c>
      <c r="Q87" t="str">
        <f ca="1">Rutas_Lista!AH87</f>
        <v/>
      </c>
    </row>
    <row r="88" spans="1:17" x14ac:dyDescent="0.25">
      <c r="A88">
        <f ca="1">Rutas_Lista!N88</f>
        <v>2</v>
      </c>
      <c r="B88" s="39">
        <f ca="1">Rutas_Lista!L88</f>
        <v>84</v>
      </c>
      <c r="C88" s="39" t="str">
        <f ca="1">Rutas_Lista!AB88</f>
        <v>Rutas_3</v>
      </c>
      <c r="D88" s="39" t="str">
        <f ca="1">Rutas_Lista!AC88</f>
        <v>Ruta 1_3</v>
      </c>
      <c r="E88" s="39" t="str">
        <f ca="1">Rutas_Lista!AD88</f>
        <v>Avd. Cataluña (esq. Felisa Galé)</v>
      </c>
      <c r="F88" s="5" t="s">
        <v>811</v>
      </c>
      <c r="H88" s="5" t="s">
        <v>732</v>
      </c>
      <c r="I88" s="5" t="s">
        <v>733</v>
      </c>
      <c r="J88" s="49">
        <v>41.663684000000003</v>
      </c>
      <c r="K88" s="49">
        <v>-0.86128249999999995</v>
      </c>
      <c r="L88" s="5" t="s">
        <v>844</v>
      </c>
      <c r="M88" s="39" t="str">
        <f ca="1">IF(Rutas_Lista!X88=1,"Ida","Vuelta")</f>
        <v>Vuelta</v>
      </c>
      <c r="N88" t="str">
        <f ca="1">Rutas_Lista!AE88</f>
        <v/>
      </c>
      <c r="O88" t="str">
        <f ca="1">Rutas_Lista!AF88</f>
        <v/>
      </c>
      <c r="P88" t="str">
        <f ca="1">Rutas_Lista!AG88</f>
        <v/>
      </c>
      <c r="Q88" t="str">
        <f ca="1">Rutas_Lista!AH88</f>
        <v/>
      </c>
    </row>
    <row r="89" spans="1:17" x14ac:dyDescent="0.25">
      <c r="A89">
        <f ca="1">Rutas_Lista!N89</f>
        <v>2</v>
      </c>
      <c r="B89" s="39">
        <f ca="1">Rutas_Lista!L89</f>
        <v>85</v>
      </c>
      <c r="C89" s="39" t="str">
        <f ca="1">Rutas_Lista!AB89</f>
        <v>Rutas_3</v>
      </c>
      <c r="D89" s="39" t="str">
        <f ca="1">Rutas_Lista!AC89</f>
        <v>Ruta 1_3</v>
      </c>
      <c r="E89" s="39" t="str">
        <f ca="1">Rutas_Lista!AD89</f>
        <v>Avd. Cataluña (frente nº 189 - Los Charros)</v>
      </c>
      <c r="F89" s="5" t="s">
        <v>811</v>
      </c>
      <c r="H89" s="5" t="s">
        <v>732</v>
      </c>
      <c r="I89" s="5" t="s">
        <v>733</v>
      </c>
      <c r="J89" s="49">
        <v>41.667347900000003</v>
      </c>
      <c r="K89" s="49">
        <v>-0.85254949999999996</v>
      </c>
      <c r="L89" s="5" t="s">
        <v>845</v>
      </c>
      <c r="M89" s="39" t="str">
        <f ca="1">IF(Rutas_Lista!X89=1,"Ida","Vuelta")</f>
        <v>Vuelta</v>
      </c>
      <c r="N89" t="str">
        <f ca="1">Rutas_Lista!AE89</f>
        <v/>
      </c>
      <c r="O89" t="str">
        <f ca="1">Rutas_Lista!AF89</f>
        <v/>
      </c>
      <c r="P89" t="str">
        <f ca="1">Rutas_Lista!AG89</f>
        <v/>
      </c>
      <c r="Q89" t="str">
        <f ca="1">Rutas_Lista!AH89</f>
        <v/>
      </c>
    </row>
    <row r="90" spans="1:17" x14ac:dyDescent="0.25">
      <c r="A90">
        <f ca="1">Rutas_Lista!N90</f>
        <v>2</v>
      </c>
      <c r="B90" s="39">
        <f ca="1">Rutas_Lista!L90</f>
        <v>86</v>
      </c>
      <c r="C90" s="39" t="str">
        <f ca="1">Rutas_Lista!AB90</f>
        <v>Rutas_3</v>
      </c>
      <c r="D90" s="39" t="str">
        <f ca="1">Rutas_Lista!AC90</f>
        <v>Ruta 1_3</v>
      </c>
      <c r="E90" s="39" t="str">
        <f ca="1">Rutas_Lista!AD90</f>
        <v>Avd. Cataluña (frente CAF)</v>
      </c>
      <c r="F90" s="5" t="s">
        <v>813</v>
      </c>
      <c r="H90" s="5" t="s">
        <v>732</v>
      </c>
      <c r="I90" s="5" t="s">
        <v>733</v>
      </c>
      <c r="J90" s="49">
        <v>41.670448999999998</v>
      </c>
      <c r="K90" s="49">
        <v>-0.84478889999999995</v>
      </c>
      <c r="L90" s="5" t="s">
        <v>846</v>
      </c>
      <c r="M90" s="39" t="str">
        <f ca="1">IF(Rutas_Lista!X90=1,"Ida","Vuelta")</f>
        <v>Vuelta</v>
      </c>
      <c r="N90" t="str">
        <f ca="1">Rutas_Lista!AE90</f>
        <v/>
      </c>
      <c r="O90" t="str">
        <f ca="1">Rutas_Lista!AF90</f>
        <v/>
      </c>
      <c r="P90" t="str">
        <f ca="1">Rutas_Lista!AG90</f>
        <v/>
      </c>
      <c r="Q90" t="str">
        <f ca="1">Rutas_Lista!AH90</f>
        <v/>
      </c>
    </row>
    <row r="91" spans="1:17" x14ac:dyDescent="0.25">
      <c r="A91">
        <f ca="1">Rutas_Lista!N91</f>
        <v>2</v>
      </c>
      <c r="B91" s="39">
        <f ca="1">Rutas_Lista!L91</f>
        <v>87</v>
      </c>
      <c r="C91" s="39" t="str">
        <f ca="1">Rutas_Lista!AB91</f>
        <v>Rutas_3</v>
      </c>
      <c r="D91" s="39" t="str">
        <f ca="1">Rutas_Lista!AC91</f>
        <v>Ruta 1_3</v>
      </c>
      <c r="E91" s="39" t="str">
        <f ca="1">Rutas_Lista!AD91</f>
        <v>Avd. Santa Isabel (frente Avd. Industria)</v>
      </c>
      <c r="F91" s="5" t="s">
        <v>808</v>
      </c>
      <c r="H91" s="5" t="s">
        <v>732</v>
      </c>
      <c r="I91" s="5" t="s">
        <v>733</v>
      </c>
      <c r="J91" s="49">
        <v>41.669821900000002</v>
      </c>
      <c r="K91" s="49">
        <v>-0.83928380000000002</v>
      </c>
      <c r="L91" s="5" t="s">
        <v>847</v>
      </c>
      <c r="M91" s="39" t="str">
        <f ca="1">IF(Rutas_Lista!X91=1,"Ida","Vuelta")</f>
        <v>Vuelta</v>
      </c>
      <c r="N91" t="str">
        <f ca="1">Rutas_Lista!AE91</f>
        <v/>
      </c>
      <c r="O91" t="str">
        <f ca="1">Rutas_Lista!AF91</f>
        <v/>
      </c>
      <c r="P91" t="str">
        <f ca="1">Rutas_Lista!AG91</f>
        <v/>
      </c>
      <c r="Q91" t="str">
        <f ca="1">Rutas_Lista!AH91</f>
        <v/>
      </c>
    </row>
    <row r="92" spans="1:17" x14ac:dyDescent="0.25">
      <c r="A92">
        <f ca="1">Rutas_Lista!N92</f>
        <v>2</v>
      </c>
      <c r="B92" s="39">
        <f ca="1">Rutas_Lista!L92</f>
        <v>88</v>
      </c>
      <c r="C92" s="39" t="str">
        <f ca="1">Rutas_Lista!AB92</f>
        <v>Rutas_3</v>
      </c>
      <c r="D92" s="39" t="str">
        <f ca="1">Rutas_Lista!AC92</f>
        <v>Ruta 1_3</v>
      </c>
      <c r="E92" s="39" t="str">
        <f ca="1">Rutas_Lista!AD92</f>
        <v>Avd. Santa Isabel (frente plaza Serrano - Pd. Bus)</v>
      </c>
      <c r="F92" s="5" t="s">
        <v>808</v>
      </c>
      <c r="H92" s="5" t="s">
        <v>732</v>
      </c>
      <c r="I92" s="5" t="s">
        <v>733</v>
      </c>
      <c r="J92" s="49">
        <v>41.667003800000003</v>
      </c>
      <c r="K92" s="49">
        <v>-0.83179950000000002</v>
      </c>
      <c r="L92" s="5" t="s">
        <v>848</v>
      </c>
      <c r="M92" s="39" t="str">
        <f ca="1">IF(Rutas_Lista!X92=1,"Ida","Vuelta")</f>
        <v>Vuelta</v>
      </c>
      <c r="N92" t="str">
        <f ca="1">Rutas_Lista!AE92</f>
        <v/>
      </c>
      <c r="O92" t="str">
        <f ca="1">Rutas_Lista!AF92</f>
        <v/>
      </c>
      <c r="P92" t="str">
        <f ca="1">Rutas_Lista!AG92</f>
        <v/>
      </c>
      <c r="Q92" t="str">
        <f ca="1">Rutas_Lista!AH92</f>
        <v/>
      </c>
    </row>
    <row r="93" spans="1:17" x14ac:dyDescent="0.25">
      <c r="A93">
        <f ca="1">Rutas_Lista!N93</f>
        <v>2</v>
      </c>
      <c r="B93" s="39">
        <f ca="1">Rutas_Lista!L93</f>
        <v>89</v>
      </c>
      <c r="C93" s="39" t="str">
        <f ca="1">Rutas_Lista!AB93</f>
        <v>Rutas_3</v>
      </c>
      <c r="D93" s="39" t="str">
        <f ca="1">Rutas_Lista!AC93</f>
        <v>Ruta 1_3</v>
      </c>
      <c r="E93" s="39" t="str">
        <f ca="1">Rutas_Lista!AD93</f>
        <v>Avd. Real Zaragoza (frente nº 29 - Pd. Bus)</v>
      </c>
      <c r="F93" s="5" t="s">
        <v>849</v>
      </c>
      <c r="H93" s="5" t="s">
        <v>732</v>
      </c>
      <c r="I93" s="5" t="s">
        <v>733</v>
      </c>
      <c r="J93" s="49">
        <v>41.666772600000002</v>
      </c>
      <c r="K93" s="49">
        <v>-0.82403680000000001</v>
      </c>
      <c r="L93" s="5" t="s">
        <v>850</v>
      </c>
      <c r="M93" s="39" t="str">
        <f ca="1">IF(Rutas_Lista!X93=1,"Ida","Vuelta")</f>
        <v>Vuelta</v>
      </c>
      <c r="N93" t="str">
        <f ca="1">Rutas_Lista!AE93</f>
        <v/>
      </c>
      <c r="O93" t="str">
        <f ca="1">Rutas_Lista!AF93</f>
        <v/>
      </c>
      <c r="P93" t="str">
        <f ca="1">Rutas_Lista!AG93</f>
        <v/>
      </c>
      <c r="Q93" t="str">
        <f ca="1">Rutas_Lista!AH93</f>
        <v/>
      </c>
    </row>
    <row r="94" spans="1:17" x14ac:dyDescent="0.25">
      <c r="A94">
        <f ca="1">Rutas_Lista!N94</f>
        <v>3</v>
      </c>
      <c r="B94" s="39">
        <f ca="1">Rutas_Lista!L94</f>
        <v>89</v>
      </c>
      <c r="C94" s="39" t="str">
        <f ca="1">Rutas_Lista!AB94</f>
        <v>Rutas_3</v>
      </c>
      <c r="D94" s="39" t="str">
        <f ca="1">Rutas_Lista!AC94</f>
        <v>Ruta 2_3</v>
      </c>
      <c r="E94" s="39" t="str">
        <f ca="1">Rutas_Lista!AD94</f>
        <v>Ruta 2/3</v>
      </c>
      <c r="M94" s="39" t="str">
        <f ca="1">IF(Rutas_Lista!X94=1,"Ida","Vuelta")</f>
        <v>Ida</v>
      </c>
      <c r="N94" t="str">
        <f ca="1">Rutas_Lista!AE94</f>
        <v/>
      </c>
      <c r="O94" t="str">
        <f ca="1">Rutas_Lista!AF94</f>
        <v/>
      </c>
      <c r="P94" t="str">
        <f ca="1">Rutas_Lista!AG94</f>
        <v/>
      </c>
      <c r="Q94" t="str">
        <f ca="1">Rutas_Lista!AH94</f>
        <v/>
      </c>
    </row>
    <row r="95" spans="1:17" x14ac:dyDescent="0.25">
      <c r="A95">
        <f ca="1">Rutas_Lista!N95</f>
        <v>3</v>
      </c>
      <c r="B95" s="39">
        <f ca="1">Rutas_Lista!L95</f>
        <v>90</v>
      </c>
      <c r="C95" s="39" t="str">
        <f ca="1">Rutas_Lista!AB95</f>
        <v>Rutas_3</v>
      </c>
      <c r="D95" s="39" t="str">
        <f ca="1">Rutas_Lista!AC95</f>
        <v>Ruta 2_3</v>
      </c>
      <c r="E95" s="39" t="str">
        <f ca="1">Rutas_Lista!AD95</f>
        <v>Violante de Hungría, nº 7</v>
      </c>
      <c r="F95" s="5" t="s">
        <v>851</v>
      </c>
      <c r="G95" s="5" t="s">
        <v>747</v>
      </c>
      <c r="H95" s="5" t="s">
        <v>732</v>
      </c>
      <c r="I95" s="5" t="s">
        <v>733</v>
      </c>
      <c r="J95" s="49">
        <v>41.6394685</v>
      </c>
      <c r="K95" s="49">
        <v>-0.90498109999999998</v>
      </c>
      <c r="M95" s="39" t="str">
        <f ca="1">IF(Rutas_Lista!X95=1,"Ida","Vuelta")</f>
        <v>Ida</v>
      </c>
      <c r="N95" t="str">
        <f ca="1">Rutas_Lista!AE95</f>
        <v>04:48</v>
      </c>
      <c r="O95" t="str">
        <f ca="1">Rutas_Lista!AF95</f>
        <v>12:46</v>
      </c>
      <c r="P95" t="str">
        <f ca="1">Rutas_Lista!AG95</f>
        <v>20:48</v>
      </c>
      <c r="Q95" t="str">
        <f ca="1">Rutas_Lista!AH95</f>
        <v>06:48</v>
      </c>
    </row>
    <row r="96" spans="1:17" x14ac:dyDescent="0.25">
      <c r="A96">
        <f ca="1">Rutas_Lista!N96</f>
        <v>3</v>
      </c>
      <c r="B96" s="39">
        <f ca="1">Rutas_Lista!L96</f>
        <v>91</v>
      </c>
      <c r="C96" s="39" t="str">
        <f ca="1">Rutas_Lista!AB96</f>
        <v>Rutas_3</v>
      </c>
      <c r="D96" s="39" t="str">
        <f ca="1">Rutas_Lista!AC96</f>
        <v>Ruta 2_3</v>
      </c>
      <c r="E96" s="39" t="str">
        <f ca="1">Rutas_Lista!AD96</f>
        <v>C/ Pedro Cerbuna, nº 9 - Pd. Bus</v>
      </c>
      <c r="F96" s="5" t="s">
        <v>852</v>
      </c>
      <c r="G96" s="5" t="s">
        <v>853</v>
      </c>
      <c r="H96" s="5" t="s">
        <v>732</v>
      </c>
      <c r="I96" s="5" t="s">
        <v>733</v>
      </c>
      <c r="J96" s="49">
        <v>41.640949999999997</v>
      </c>
      <c r="K96" s="49">
        <v>-0.89683999999999997</v>
      </c>
      <c r="L96" s="5" t="s">
        <v>792</v>
      </c>
      <c r="M96" s="39" t="str">
        <f ca="1">IF(Rutas_Lista!X96=1,"Ida","Vuelta")</f>
        <v>Ida</v>
      </c>
      <c r="N96" t="str">
        <f ca="1">Rutas_Lista!AE96</f>
        <v>04:50</v>
      </c>
      <c r="O96" t="str">
        <f ca="1">Rutas_Lista!AF96</f>
        <v>12:48</v>
      </c>
      <c r="P96" t="str">
        <f ca="1">Rutas_Lista!AG96</f>
        <v>20:50</v>
      </c>
      <c r="Q96" t="str">
        <f ca="1">Rutas_Lista!AH96</f>
        <v>06:50</v>
      </c>
    </row>
    <row r="97" spans="1:17" x14ac:dyDescent="0.25">
      <c r="A97">
        <f ca="1">Rutas_Lista!N97</f>
        <v>3</v>
      </c>
      <c r="B97" s="39">
        <f ca="1">Rutas_Lista!L97</f>
        <v>92</v>
      </c>
      <c r="C97" s="39" t="str">
        <f ca="1">Rutas_Lista!AB97</f>
        <v>Rutas_3</v>
      </c>
      <c r="D97" s="39" t="str">
        <f ca="1">Rutas_Lista!AC97</f>
        <v>Ruta 2_3</v>
      </c>
      <c r="E97" s="39" t="str">
        <f ca="1">Rutas_Lista!AD97</f>
        <v>Avenida Goya, nº 66 (Pd. Bus)</v>
      </c>
      <c r="F97" s="5" t="s">
        <v>854</v>
      </c>
      <c r="G97" s="5" t="s">
        <v>855</v>
      </c>
      <c r="H97" s="5" t="s">
        <v>732</v>
      </c>
      <c r="I97" s="5" t="s">
        <v>733</v>
      </c>
      <c r="J97" s="49">
        <v>41.643486000000003</v>
      </c>
      <c r="K97" s="49">
        <v>-0.889733</v>
      </c>
      <c r="L97" s="5" t="s">
        <v>792</v>
      </c>
      <c r="M97" s="39" t="str">
        <f ca="1">IF(Rutas_Lista!X97=1,"Ida","Vuelta")</f>
        <v>Ida</v>
      </c>
      <c r="N97" t="str">
        <f ca="1">Rutas_Lista!AE97</f>
        <v>04:52</v>
      </c>
      <c r="O97" t="str">
        <f ca="1">Rutas_Lista!AF97</f>
        <v>12:50</v>
      </c>
      <c r="P97" t="str">
        <f ca="1">Rutas_Lista!AG97</f>
        <v>20:52</v>
      </c>
      <c r="Q97" t="str">
        <f ca="1">Rutas_Lista!AH97</f>
        <v>06:52</v>
      </c>
    </row>
    <row r="98" spans="1:17" x14ac:dyDescent="0.25">
      <c r="A98">
        <f ca="1">Rutas_Lista!N98</f>
        <v>3</v>
      </c>
      <c r="B98" s="39">
        <f ca="1">Rutas_Lista!L98</f>
        <v>93</v>
      </c>
      <c r="C98" s="39" t="str">
        <f ca="1">Rutas_Lista!AB98</f>
        <v>Rutas_3</v>
      </c>
      <c r="D98" s="39" t="str">
        <f ca="1">Rutas_Lista!AC98</f>
        <v>Ruta 2_3</v>
      </c>
      <c r="E98" s="39" t="str">
        <f ca="1">Rutas_Lista!AD98</f>
        <v>Plaza Roma (mercadora)</v>
      </c>
      <c r="F98" s="5" t="s">
        <v>856</v>
      </c>
      <c r="H98" s="5" t="s">
        <v>732</v>
      </c>
      <c r="I98" s="5" t="s">
        <v>733</v>
      </c>
      <c r="J98" s="49">
        <v>41.649518200000003</v>
      </c>
      <c r="K98" s="49">
        <v>-0.89856040000000004</v>
      </c>
      <c r="L98" s="5" t="s">
        <v>857</v>
      </c>
      <c r="M98" s="39" t="str">
        <f ca="1">IF(Rutas_Lista!X98=1,"Ida","Vuelta")</f>
        <v>Ida</v>
      </c>
      <c r="N98" t="str">
        <f ca="1">Rutas_Lista!AE98</f>
        <v>04:55</v>
      </c>
      <c r="O98" t="str">
        <f ca="1">Rutas_Lista!AF98</f>
        <v>12:53</v>
      </c>
      <c r="P98" t="str">
        <f ca="1">Rutas_Lista!AG98</f>
        <v>20:55</v>
      </c>
      <c r="Q98" t="str">
        <f ca="1">Rutas_Lista!AH98</f>
        <v>06:55</v>
      </c>
    </row>
    <row r="99" spans="1:17" x14ac:dyDescent="0.25">
      <c r="A99">
        <f ca="1">Rutas_Lista!N99</f>
        <v>3</v>
      </c>
      <c r="B99" s="39">
        <f ca="1">Rutas_Lista!L99</f>
        <v>94</v>
      </c>
      <c r="C99" s="39" t="str">
        <f ca="1">Rutas_Lista!AB99</f>
        <v>Rutas_3</v>
      </c>
      <c r="D99" s="39" t="str">
        <f ca="1">Rutas_Lista!AC99</f>
        <v>Ruta 2_3</v>
      </c>
      <c r="E99" s="39" t="str">
        <f ca="1">Rutas_Lista!AD99</f>
        <v>Puerta Sancho, nº 11 (esq. C/Bruselas Edif. D. Quijote)</v>
      </c>
      <c r="F99" s="5" t="s">
        <v>858</v>
      </c>
      <c r="G99" s="5" t="s">
        <v>859</v>
      </c>
      <c r="H99" s="5" t="s">
        <v>732</v>
      </c>
      <c r="I99" s="5" t="s">
        <v>733</v>
      </c>
      <c r="J99" s="49">
        <v>41.660679999999999</v>
      </c>
      <c r="K99" s="49">
        <v>-0.90229999999999999</v>
      </c>
      <c r="L99" s="5" t="s">
        <v>860</v>
      </c>
      <c r="M99" s="39" t="str">
        <f ca="1">IF(Rutas_Lista!X99=1,"Ida","Vuelta")</f>
        <v>Ida</v>
      </c>
      <c r="N99" t="str">
        <f ca="1">Rutas_Lista!AE99</f>
        <v>05:02</v>
      </c>
      <c r="O99" t="str">
        <f ca="1">Rutas_Lista!AF99</f>
        <v>13:00</v>
      </c>
      <c r="P99" t="str">
        <f ca="1">Rutas_Lista!AG99</f>
        <v>21:02</v>
      </c>
      <c r="Q99" t="str">
        <f ca="1">Rutas_Lista!AH99</f>
        <v>07:02</v>
      </c>
    </row>
    <row r="100" spans="1:17" x14ac:dyDescent="0.25">
      <c r="A100">
        <f ca="1">Rutas_Lista!N100</f>
        <v>3</v>
      </c>
      <c r="B100" s="39">
        <f ca="1">Rutas_Lista!L100</f>
        <v>95</v>
      </c>
      <c r="C100" s="39" t="str">
        <f ca="1">Rutas_Lista!AB100</f>
        <v>Rutas_3</v>
      </c>
      <c r="D100" s="39" t="str">
        <f ca="1">Rutas_Lista!AC100</f>
        <v>Ruta 2_3</v>
      </c>
      <c r="E100" s="39" t="str">
        <f ca="1">Rutas_Lista!AD100</f>
        <v>Avd. Navarra, nº 60 (Centro Cultural - Pd. Bus)</v>
      </c>
      <c r="F100" s="5" t="s">
        <v>861</v>
      </c>
      <c r="G100" s="5" t="s">
        <v>862</v>
      </c>
      <c r="H100" s="5" t="s">
        <v>732</v>
      </c>
      <c r="I100" s="5" t="s">
        <v>733</v>
      </c>
      <c r="J100" s="49">
        <v>41.654769999999999</v>
      </c>
      <c r="K100" s="49">
        <v>-0.90088900000000005</v>
      </c>
      <c r="L100" s="5" t="s">
        <v>863</v>
      </c>
      <c r="M100" s="39" t="str">
        <f ca="1">IF(Rutas_Lista!X100=1,"Ida","Vuelta")</f>
        <v>Ida</v>
      </c>
      <c r="N100" t="str">
        <f ca="1">Rutas_Lista!AE100</f>
        <v>05:06</v>
      </c>
      <c r="O100" t="str">
        <f ca="1">Rutas_Lista!AF100</f>
        <v>13:04</v>
      </c>
      <c r="P100" t="str">
        <f ca="1">Rutas_Lista!AG100</f>
        <v>21:06</v>
      </c>
      <c r="Q100" t="str">
        <f ca="1">Rutas_Lista!AH100</f>
        <v>07:06</v>
      </c>
    </row>
    <row r="101" spans="1:17" x14ac:dyDescent="0.25">
      <c r="A101">
        <f ca="1">Rutas_Lista!N101</f>
        <v>3</v>
      </c>
      <c r="B101" s="39">
        <f ca="1">Rutas_Lista!L101</f>
        <v>96</v>
      </c>
      <c r="C101" s="39" t="str">
        <f ca="1">Rutas_Lista!AB101</f>
        <v>Rutas_3</v>
      </c>
      <c r="D101" s="39" t="str">
        <f ca="1">Rutas_Lista!AC101</f>
        <v>Ruta 2_3</v>
      </c>
      <c r="E101" s="39" t="str">
        <f ca="1">Rutas_Lista!AD101</f>
        <v>Avd. Navarra, (frente nº 183 - Pd. Bus )</v>
      </c>
      <c r="F101" s="5" t="s">
        <v>861</v>
      </c>
      <c r="H101" s="5" t="s">
        <v>732</v>
      </c>
      <c r="I101" s="5" t="s">
        <v>733</v>
      </c>
      <c r="J101" s="49">
        <v>41.658539099999999</v>
      </c>
      <c r="K101" s="49">
        <v>-0.91816350000000002</v>
      </c>
      <c r="L101" s="5" t="s">
        <v>864</v>
      </c>
      <c r="M101" s="39" t="str">
        <f ca="1">IF(Rutas_Lista!X101=1,"Ida","Vuelta")</f>
        <v>Ida</v>
      </c>
      <c r="N101" t="str">
        <f ca="1">Rutas_Lista!AE101</f>
        <v>05:07</v>
      </c>
      <c r="O101" t="str">
        <f ca="1">Rutas_Lista!AF101</f>
        <v>13:05</v>
      </c>
      <c r="P101" t="str">
        <f ca="1">Rutas_Lista!AG101</f>
        <v>21:07</v>
      </c>
      <c r="Q101" t="str">
        <f ca="1">Rutas_Lista!AH101</f>
        <v>07:07</v>
      </c>
    </row>
    <row r="102" spans="1:17" x14ac:dyDescent="0.25">
      <c r="A102">
        <f ca="1">Rutas_Lista!N102</f>
        <v>3</v>
      </c>
      <c r="B102" s="39">
        <f ca="1">Rutas_Lista!L102</f>
        <v>97</v>
      </c>
      <c r="C102" s="39" t="str">
        <f ca="1">Rutas_Lista!AB102</f>
        <v>Rutas_3</v>
      </c>
      <c r="D102" s="39" t="str">
        <f ca="1">Rutas_Lista!AC102</f>
        <v>Ruta 2_3</v>
      </c>
      <c r="E102" s="39" t="str">
        <f ca="1">Rutas_Lista!AD102</f>
        <v>Torres San Lamberto "Punto 0" (Pd. Bus)</v>
      </c>
      <c r="F102" s="5" t="s">
        <v>865</v>
      </c>
      <c r="H102" s="5" t="s">
        <v>732</v>
      </c>
      <c r="I102" s="5" t="s">
        <v>733</v>
      </c>
      <c r="J102" s="49">
        <v>41.665072199999997</v>
      </c>
      <c r="K102" s="49">
        <v>-0.93458719999999995</v>
      </c>
      <c r="L102" s="5" t="s">
        <v>792</v>
      </c>
      <c r="M102" s="39" t="str">
        <f ca="1">IF(Rutas_Lista!X102=1,"Ida","Vuelta")</f>
        <v>Ida</v>
      </c>
      <c r="N102" t="str">
        <f ca="1">Rutas_Lista!AE102</f>
        <v>05:10</v>
      </c>
      <c r="O102" t="str">
        <f ca="1">Rutas_Lista!AF102</f>
        <v>13:10</v>
      </c>
      <c r="P102" t="str">
        <f ca="1">Rutas_Lista!AG102</f>
        <v>21:10</v>
      </c>
      <c r="Q102" t="str">
        <f ca="1">Rutas_Lista!AH102</f>
        <v>07:10</v>
      </c>
    </row>
    <row r="103" spans="1:17" x14ac:dyDescent="0.25">
      <c r="A103">
        <f ca="1">Rutas_Lista!N103</f>
        <v>3</v>
      </c>
      <c r="B103" s="39">
        <f ca="1">Rutas_Lista!L103</f>
        <v>98</v>
      </c>
      <c r="C103" s="39" t="str">
        <f ca="1">Rutas_Lista!AB103</f>
        <v>Rutas_3</v>
      </c>
      <c r="D103" s="39" t="str">
        <f ca="1">Rutas_Lista!AC103</f>
        <v>Ruta 2_3</v>
      </c>
      <c r="E103" s="39" t="str">
        <f ca="1">Rutas_Lista!AD103</f>
        <v>Ctra. Logroño desvío Monzalbarba (Pd. Bus)</v>
      </c>
      <c r="F103" s="5" t="s">
        <v>771</v>
      </c>
      <c r="H103" s="5" t="s">
        <v>772</v>
      </c>
      <c r="I103" s="5" t="s">
        <v>733</v>
      </c>
      <c r="J103" s="49">
        <v>41.689202899999998</v>
      </c>
      <c r="K103" s="49">
        <v>-0.97804139999999995</v>
      </c>
      <c r="L103" s="5" t="s">
        <v>773</v>
      </c>
      <c r="M103" s="39" t="str">
        <f ca="1">IF(Rutas_Lista!X103=1,"Ida","Vuelta")</f>
        <v>Ida</v>
      </c>
      <c r="N103" t="str">
        <f ca="1">Rutas_Lista!AE103</f>
        <v>05:14</v>
      </c>
      <c r="O103" t="str">
        <f ca="1">Rutas_Lista!AF103</f>
        <v>13:14</v>
      </c>
      <c r="P103" t="str">
        <f ca="1">Rutas_Lista!AG103</f>
        <v>21:14</v>
      </c>
      <c r="Q103" t="str">
        <f ca="1">Rutas_Lista!AH103</f>
        <v>07:14</v>
      </c>
    </row>
    <row r="104" spans="1:17" x14ac:dyDescent="0.25">
      <c r="A104">
        <f ca="1">Rutas_Lista!N104</f>
        <v>3</v>
      </c>
      <c r="B104" s="39">
        <f ca="1">Rutas_Lista!L104</f>
        <v>99</v>
      </c>
      <c r="C104" s="39" t="str">
        <f ca="1">Rutas_Lista!AB104</f>
        <v>Rutas_3</v>
      </c>
      <c r="D104" s="39" t="str">
        <f ca="1">Rutas_Lista!AC104</f>
        <v>Ruta 2_3</v>
      </c>
      <c r="E104" s="39" t="str">
        <f ca="1">Rutas_Lista!AD104</f>
        <v>Ctra. Logroño desvío Utebo (Pd. Bus)</v>
      </c>
      <c r="F104" s="5" t="s">
        <v>771</v>
      </c>
      <c r="H104" s="5" t="s">
        <v>774</v>
      </c>
      <c r="I104" s="5" t="s">
        <v>733</v>
      </c>
      <c r="J104" s="49">
        <v>41.701594200000002</v>
      </c>
      <c r="K104" s="49">
        <v>-0.99999700000000002</v>
      </c>
      <c r="L104" s="5" t="s">
        <v>775</v>
      </c>
      <c r="M104" s="39" t="str">
        <f ca="1">IF(Rutas_Lista!X104=1,"Ida","Vuelta")</f>
        <v>Ida</v>
      </c>
      <c r="N104" t="str">
        <f ca="1">Rutas_Lista!AE104</f>
        <v>05:17</v>
      </c>
      <c r="O104" t="str">
        <f ca="1">Rutas_Lista!AF104</f>
        <v>13:17</v>
      </c>
      <c r="P104" t="str">
        <f ca="1">Rutas_Lista!AG104</f>
        <v>21:17</v>
      </c>
      <c r="Q104" t="str">
        <f ca="1">Rutas_Lista!AH104</f>
        <v>07:17</v>
      </c>
    </row>
    <row r="105" spans="1:17" x14ac:dyDescent="0.25">
      <c r="A105">
        <f ca="1">Rutas_Lista!N105</f>
        <v>3</v>
      </c>
      <c r="B105" s="39">
        <f ca="1">Rutas_Lista!L105</f>
        <v>100</v>
      </c>
      <c r="C105" s="39" t="str">
        <f ca="1">Rutas_Lista!AB105</f>
        <v>Rutas_3</v>
      </c>
      <c r="D105" s="39" t="str">
        <f ca="1">Rutas_Lista!AC105</f>
        <v>Ruta 2_3</v>
      </c>
      <c r="E105" s="39" t="str">
        <f ca="1">Rutas_Lista!AD105</f>
        <v>Casetas: C/ Canteras (Pd. Bus)</v>
      </c>
      <c r="F105" s="5" t="s">
        <v>866</v>
      </c>
      <c r="H105" s="5" t="s">
        <v>778</v>
      </c>
      <c r="I105" s="5" t="s">
        <v>733</v>
      </c>
      <c r="J105" s="49">
        <v>41.716728099999997</v>
      </c>
      <c r="K105" s="49">
        <v>-1.0239408000000001</v>
      </c>
      <c r="L105" s="5" t="s">
        <v>792</v>
      </c>
      <c r="M105" s="39" t="str">
        <f ca="1">IF(Rutas_Lista!X105=1,"Ida","Vuelta")</f>
        <v>Ida</v>
      </c>
      <c r="N105" t="str">
        <f ca="1">Rutas_Lista!AE105</f>
        <v>05:18</v>
      </c>
      <c r="O105" t="str">
        <f ca="1">Rutas_Lista!AF105</f>
        <v>13:18</v>
      </c>
      <c r="P105" t="str">
        <f ca="1">Rutas_Lista!AG105</f>
        <v>21:18</v>
      </c>
      <c r="Q105" t="str">
        <f ca="1">Rutas_Lista!AH105</f>
        <v>07:18</v>
      </c>
    </row>
    <row r="106" spans="1:17" x14ac:dyDescent="0.25">
      <c r="A106">
        <f ca="1">Rutas_Lista!N106</f>
        <v>3</v>
      </c>
      <c r="B106" s="39">
        <f ca="1">Rutas_Lista!L106</f>
        <v>101</v>
      </c>
      <c r="C106" s="39" t="str">
        <f ca="1">Rutas_Lista!AB106</f>
        <v>Rutas_3</v>
      </c>
      <c r="D106" s="39" t="str">
        <f ca="1">Rutas_Lista!AC106</f>
        <v>Ruta 2_3</v>
      </c>
      <c r="E106" s="39" t="str">
        <f ca="1">Rutas_Lista!AD106</f>
        <v>Casetas: centro nº 76 (Cuartel - Pd. Bus)</v>
      </c>
      <c r="F106" s="5" t="s">
        <v>776</v>
      </c>
      <c r="G106" s="5" t="s">
        <v>777</v>
      </c>
      <c r="H106" s="5" t="s">
        <v>778</v>
      </c>
      <c r="I106" s="5" t="s">
        <v>733</v>
      </c>
      <c r="J106" s="49">
        <v>41.719659499999999</v>
      </c>
      <c r="K106" s="49">
        <v>-1.0297381999999999</v>
      </c>
      <c r="L106" s="5" t="s">
        <v>779</v>
      </c>
      <c r="M106" s="39" t="str">
        <f ca="1">IF(Rutas_Lista!X106=1,"Ida","Vuelta")</f>
        <v>Ida</v>
      </c>
      <c r="N106" t="str">
        <f ca="1">Rutas_Lista!AE106</f>
        <v>05:19</v>
      </c>
      <c r="O106" t="str">
        <f ca="1">Rutas_Lista!AF106</f>
        <v>13:19</v>
      </c>
      <c r="P106" t="str">
        <f ca="1">Rutas_Lista!AG106</f>
        <v>21:19</v>
      </c>
      <c r="Q106" t="str">
        <f ca="1">Rutas_Lista!AH106</f>
        <v>07:19</v>
      </c>
    </row>
    <row r="107" spans="1:17" x14ac:dyDescent="0.25">
      <c r="A107">
        <f ca="1">Rutas_Lista!N107</f>
        <v>3</v>
      </c>
      <c r="B107" s="39">
        <f ca="1">Rutas_Lista!L107</f>
        <v>102</v>
      </c>
      <c r="C107" s="39" t="str">
        <f ca="1">Rutas_Lista!AB107</f>
        <v>Rutas_3</v>
      </c>
      <c r="D107" s="39" t="str">
        <f ca="1">Rutas_Lista!AC107</f>
        <v>Ruta 2_3</v>
      </c>
      <c r="E107" s="39" t="str">
        <f ca="1">Rutas_Lista!AD107</f>
        <v>Casetas: (urbanización Alameda)</v>
      </c>
      <c r="F107" s="5" t="s">
        <v>780</v>
      </c>
      <c r="H107" s="5" t="s">
        <v>778</v>
      </c>
      <c r="I107" s="5" t="s">
        <v>733</v>
      </c>
      <c r="J107" s="49">
        <v>41.722875899999998</v>
      </c>
      <c r="K107" s="49">
        <v>-1.0368519</v>
      </c>
      <c r="M107" s="39" t="str">
        <f ca="1">IF(Rutas_Lista!X107=1,"Ida","Vuelta")</f>
        <v>Ida</v>
      </c>
      <c r="N107" t="str">
        <f ca="1">Rutas_Lista!AE107</f>
        <v>05:20</v>
      </c>
      <c r="O107" t="str">
        <f ca="1">Rutas_Lista!AF107</f>
        <v>13:20</v>
      </c>
      <c r="P107" t="str">
        <f ca="1">Rutas_Lista!AG107</f>
        <v>21:20</v>
      </c>
      <c r="Q107" t="str">
        <f ca="1">Rutas_Lista!AH107</f>
        <v>07:20</v>
      </c>
    </row>
    <row r="108" spans="1:17" x14ac:dyDescent="0.25">
      <c r="A108">
        <f ca="1">Rutas_Lista!N108</f>
        <v>3</v>
      </c>
      <c r="B108" s="39">
        <f ca="1">Rutas_Lista!L108</f>
        <v>103</v>
      </c>
      <c r="C108" s="39" t="str">
        <f ca="1">Rutas_Lista!AB108</f>
        <v>Rutas_3</v>
      </c>
      <c r="D108" s="39" t="str">
        <f ca="1">Rutas_Lista!AC108</f>
        <v>Ruta 2_3</v>
      </c>
      <c r="E108" s="39" t="str">
        <f ca="1">Rutas_Lista!AD108</f>
        <v>Alagón (Rotonda - Pd. Bus)</v>
      </c>
      <c r="F108" s="5" t="s">
        <v>781</v>
      </c>
      <c r="H108" s="5" t="s">
        <v>781</v>
      </c>
      <c r="I108" s="5" t="s">
        <v>733</v>
      </c>
      <c r="J108" s="49">
        <v>41.766540900000003</v>
      </c>
      <c r="K108" s="49">
        <v>-1.1260872</v>
      </c>
      <c r="L108" s="5" t="s">
        <v>782</v>
      </c>
      <c r="M108" s="39" t="str">
        <f ca="1">IF(Rutas_Lista!X108=1,"Ida","Vuelta")</f>
        <v>Ida</v>
      </c>
      <c r="N108" t="str">
        <f ca="1">Rutas_Lista!AE108</f>
        <v>05:25</v>
      </c>
      <c r="O108" t="str">
        <f ca="1">Rutas_Lista!AF108</f>
        <v>13:25</v>
      </c>
      <c r="P108" t="str">
        <f ca="1">Rutas_Lista!AG108</f>
        <v>21:25</v>
      </c>
      <c r="Q108" t="str">
        <f ca="1">Rutas_Lista!AH108</f>
        <v>07:25</v>
      </c>
    </row>
    <row r="109" spans="1:17" x14ac:dyDescent="0.25">
      <c r="A109">
        <f ca="1">Rutas_Lista!N109</f>
        <v>3</v>
      </c>
      <c r="B109" s="39">
        <f ca="1">Rutas_Lista!L109</f>
        <v>104</v>
      </c>
      <c r="C109" s="39" t="str">
        <f ca="1">Rutas_Lista!AB109</f>
        <v>Rutas_3</v>
      </c>
      <c r="D109" s="39" t="str">
        <f ca="1">Rutas_Lista!AC109</f>
        <v>Ruta 2_3</v>
      </c>
      <c r="E109" s="39" t="str">
        <f ca="1">Rutas_Lista!AD109</f>
        <v>Opel Planta en Figueruelas</v>
      </c>
      <c r="F109" s="5" t="s">
        <v>783</v>
      </c>
      <c r="H109" s="5" t="s">
        <v>784</v>
      </c>
      <c r="I109" s="5" t="s">
        <v>733</v>
      </c>
      <c r="J109" s="49">
        <v>41.749628000000001</v>
      </c>
      <c r="K109" s="49">
        <v>-1.1755139999999999</v>
      </c>
      <c r="L109" s="5" t="s">
        <v>785</v>
      </c>
      <c r="M109" s="39" t="str">
        <f ca="1">IF(Rutas_Lista!X109=1,"Ida","Vuelta")</f>
        <v>Ida</v>
      </c>
      <c r="N109" t="str">
        <f ca="1">Rutas_Lista!AE109</f>
        <v>05:30</v>
      </c>
      <c r="O109" t="str">
        <f ca="1">Rutas_Lista!AF109</f>
        <v>13:30</v>
      </c>
      <c r="P109" t="str">
        <f ca="1">Rutas_Lista!AG109</f>
        <v>21:30</v>
      </c>
      <c r="Q109" t="str">
        <f ca="1">Rutas_Lista!AH109</f>
        <v>07:30</v>
      </c>
    </row>
    <row r="110" spans="1:17" x14ac:dyDescent="0.25">
      <c r="A110">
        <f ca="1">Rutas_Lista!N110</f>
        <v>3</v>
      </c>
      <c r="B110" s="39">
        <f ca="1">Rutas_Lista!L110</f>
        <v>105</v>
      </c>
      <c r="C110" s="39" t="str">
        <f ca="1">Rutas_Lista!AB110</f>
        <v>Rutas_3</v>
      </c>
      <c r="D110" s="39" t="str">
        <f ca="1">Rutas_Lista!AC110</f>
        <v>Ruta 2_3</v>
      </c>
      <c r="E110" s="39" t="str">
        <f ca="1">Rutas_Lista!AD110</f>
        <v>Opel Planta en Figueruelas</v>
      </c>
      <c r="F110" s="5" t="s">
        <v>783</v>
      </c>
      <c r="H110" s="5" t="s">
        <v>784</v>
      </c>
      <c r="I110" s="5" t="s">
        <v>733</v>
      </c>
      <c r="J110" s="49">
        <v>41.749628000000001</v>
      </c>
      <c r="K110" s="49">
        <v>-1.1755139999999999</v>
      </c>
      <c r="L110" s="5" t="s">
        <v>785</v>
      </c>
      <c r="M110" s="39" t="str">
        <f ca="1">IF(Rutas_Lista!X110=1,"Ida","Vuelta")</f>
        <v>Vuelta</v>
      </c>
      <c r="N110" t="str">
        <f ca="1">Rutas_Lista!AE110</f>
        <v/>
      </c>
      <c r="O110" t="str">
        <f ca="1">Rutas_Lista!AF110</f>
        <v/>
      </c>
      <c r="P110" t="str">
        <f ca="1">Rutas_Lista!AG110</f>
        <v/>
      </c>
      <c r="Q110" t="str">
        <f ca="1">Rutas_Lista!AH110</f>
        <v/>
      </c>
    </row>
    <row r="111" spans="1:17" x14ac:dyDescent="0.25">
      <c r="A111">
        <f ca="1">Rutas_Lista!N111</f>
        <v>3</v>
      </c>
      <c r="B111" s="39">
        <f ca="1">Rutas_Lista!L111</f>
        <v>106</v>
      </c>
      <c r="C111" s="39" t="str">
        <f ca="1">Rutas_Lista!AB111</f>
        <v>Rutas_3</v>
      </c>
      <c r="D111" s="39" t="str">
        <f ca="1">Rutas_Lista!AC111</f>
        <v>Ruta 2_3</v>
      </c>
      <c r="E111" s="39" t="str">
        <f ca="1">Rutas_Lista!AD111</f>
        <v>Alagón (Rotonda - Pd. Bus)</v>
      </c>
      <c r="F111" s="5" t="s">
        <v>781</v>
      </c>
      <c r="H111" s="5" t="s">
        <v>781</v>
      </c>
      <c r="I111" s="5" t="s">
        <v>733</v>
      </c>
      <c r="J111" s="49">
        <v>41.766540900000003</v>
      </c>
      <c r="K111" s="49">
        <v>-1.1260872</v>
      </c>
      <c r="L111" s="5" t="s">
        <v>782</v>
      </c>
      <c r="M111" s="39" t="str">
        <f ca="1">IF(Rutas_Lista!X111=1,"Ida","Vuelta")</f>
        <v>Vuelta</v>
      </c>
      <c r="N111" t="str">
        <f ca="1">Rutas_Lista!AE111</f>
        <v/>
      </c>
      <c r="O111" t="str">
        <f ca="1">Rutas_Lista!AF111</f>
        <v/>
      </c>
      <c r="P111" t="str">
        <f ca="1">Rutas_Lista!AG111</f>
        <v/>
      </c>
      <c r="Q111" t="str">
        <f ca="1">Rutas_Lista!AH111</f>
        <v/>
      </c>
    </row>
    <row r="112" spans="1:17" x14ac:dyDescent="0.25">
      <c r="A112">
        <f ca="1">Rutas_Lista!N112</f>
        <v>3</v>
      </c>
      <c r="B112" s="39">
        <f ca="1">Rutas_Lista!L112</f>
        <v>107</v>
      </c>
      <c r="C112" s="39" t="str">
        <f ca="1">Rutas_Lista!AB112</f>
        <v>Rutas_3</v>
      </c>
      <c r="D112" s="39" t="str">
        <f ca="1">Rutas_Lista!AC112</f>
        <v>Ruta 2_3</v>
      </c>
      <c r="E112" s="39" t="str">
        <f ca="1">Rutas_Lista!AD112</f>
        <v>Casetas: urbanización Alameda</v>
      </c>
      <c r="F112" s="5" t="s">
        <v>780</v>
      </c>
      <c r="H112" s="5" t="s">
        <v>778</v>
      </c>
      <c r="I112" s="5" t="s">
        <v>733</v>
      </c>
      <c r="J112" s="49">
        <v>41.722875899999998</v>
      </c>
      <c r="K112" s="49">
        <v>-1.0368519</v>
      </c>
      <c r="L112" s="5" t="s">
        <v>786</v>
      </c>
      <c r="M112" s="39" t="str">
        <f ca="1">IF(Rutas_Lista!X112=1,"Ida","Vuelta")</f>
        <v>Vuelta</v>
      </c>
      <c r="N112" t="str">
        <f ca="1">Rutas_Lista!AE112</f>
        <v/>
      </c>
      <c r="O112" t="str">
        <f ca="1">Rutas_Lista!AF112</f>
        <v/>
      </c>
      <c r="P112" t="str">
        <f ca="1">Rutas_Lista!AG112</f>
        <v/>
      </c>
      <c r="Q112" t="str">
        <f ca="1">Rutas_Lista!AH112</f>
        <v/>
      </c>
    </row>
    <row r="113" spans="1:17" x14ac:dyDescent="0.25">
      <c r="A113">
        <f ca="1">Rutas_Lista!N113</f>
        <v>3</v>
      </c>
      <c r="B113" s="39">
        <f ca="1">Rutas_Lista!L113</f>
        <v>108</v>
      </c>
      <c r="C113" s="39" t="str">
        <f ca="1">Rutas_Lista!AB113</f>
        <v>Rutas_3</v>
      </c>
      <c r="D113" s="39" t="str">
        <f ca="1">Rutas_Lista!AC113</f>
        <v>Ruta 2_3</v>
      </c>
      <c r="E113" s="39" t="str">
        <f ca="1">Rutas_Lista!AD113</f>
        <v>Casetas (frente nº 52)</v>
      </c>
      <c r="F113" s="5" t="s">
        <v>787</v>
      </c>
      <c r="H113" s="5" t="s">
        <v>778</v>
      </c>
      <c r="I113" s="5" t="s">
        <v>733</v>
      </c>
      <c r="J113" s="49">
        <v>41.719026399999997</v>
      </c>
      <c r="K113" s="49">
        <v>-1.0285835999999999</v>
      </c>
      <c r="L113" s="5" t="s">
        <v>788</v>
      </c>
      <c r="M113" s="39" t="str">
        <f ca="1">IF(Rutas_Lista!X113=1,"Ida","Vuelta")</f>
        <v>Vuelta</v>
      </c>
      <c r="N113" t="str">
        <f ca="1">Rutas_Lista!AE113</f>
        <v/>
      </c>
      <c r="O113" t="str">
        <f ca="1">Rutas_Lista!AF113</f>
        <v/>
      </c>
      <c r="P113" t="str">
        <f ca="1">Rutas_Lista!AG113</f>
        <v/>
      </c>
      <c r="Q113" t="str">
        <f ca="1">Rutas_Lista!AH113</f>
        <v/>
      </c>
    </row>
    <row r="114" spans="1:17" x14ac:dyDescent="0.25">
      <c r="A114">
        <f ca="1">Rutas_Lista!N114</f>
        <v>3</v>
      </c>
      <c r="B114" s="39">
        <f ca="1">Rutas_Lista!L114</f>
        <v>109</v>
      </c>
      <c r="C114" s="39" t="str">
        <f ca="1">Rutas_Lista!AB114</f>
        <v>Rutas_3</v>
      </c>
      <c r="D114" s="39" t="str">
        <f ca="1">Rutas_Lista!AC114</f>
        <v>Ruta 2_3</v>
      </c>
      <c r="E114" s="39" t="str">
        <f ca="1">Rutas_Lista!AD114</f>
        <v>Casetas: (frente C/ Canteras)</v>
      </c>
      <c r="F114" s="5" t="s">
        <v>867</v>
      </c>
      <c r="H114" s="5" t="s">
        <v>778</v>
      </c>
      <c r="I114" s="5" t="s">
        <v>733</v>
      </c>
      <c r="J114" s="49">
        <v>41.716515600000001</v>
      </c>
      <c r="K114" s="49">
        <v>-1.0239845999999999</v>
      </c>
      <c r="L114" s="5" t="s">
        <v>868</v>
      </c>
      <c r="M114" s="39" t="str">
        <f ca="1">IF(Rutas_Lista!X114=1,"Ida","Vuelta")</f>
        <v>Vuelta</v>
      </c>
      <c r="N114" t="str">
        <f ca="1">Rutas_Lista!AE114</f>
        <v/>
      </c>
      <c r="O114" t="str">
        <f ca="1">Rutas_Lista!AF114</f>
        <v/>
      </c>
      <c r="P114" t="str">
        <f ca="1">Rutas_Lista!AG114</f>
        <v/>
      </c>
      <c r="Q114" t="str">
        <f ca="1">Rutas_Lista!AH114</f>
        <v/>
      </c>
    </row>
    <row r="115" spans="1:17" x14ac:dyDescent="0.25">
      <c r="A115">
        <f ca="1">Rutas_Lista!N115</f>
        <v>3</v>
      </c>
      <c r="B115" s="39">
        <f ca="1">Rutas_Lista!L115</f>
        <v>110</v>
      </c>
      <c r="C115" s="39" t="str">
        <f ca="1">Rutas_Lista!AB115</f>
        <v>Rutas_3</v>
      </c>
      <c r="D115" s="39" t="str">
        <f ca="1">Rutas_Lista!AC115</f>
        <v>Ruta 2_3</v>
      </c>
      <c r="E115" s="39" t="str">
        <f ca="1">Rutas_Lista!AD115</f>
        <v>Ctra. Logroño desvío Utebo (Pd. Bus)</v>
      </c>
      <c r="F115" s="5" t="s">
        <v>771</v>
      </c>
      <c r="H115" s="5" t="s">
        <v>774</v>
      </c>
      <c r="I115" s="5" t="s">
        <v>733</v>
      </c>
      <c r="J115" s="49">
        <v>41.701594200000002</v>
      </c>
      <c r="K115" s="49">
        <v>-0.99999700000000002</v>
      </c>
      <c r="L115" s="5" t="s">
        <v>775</v>
      </c>
      <c r="M115" s="39" t="str">
        <f ca="1">IF(Rutas_Lista!X115=1,"Ida","Vuelta")</f>
        <v>Vuelta</v>
      </c>
      <c r="N115" t="str">
        <f ca="1">Rutas_Lista!AE115</f>
        <v/>
      </c>
      <c r="O115" t="str">
        <f ca="1">Rutas_Lista!AF115</f>
        <v/>
      </c>
      <c r="P115" t="str">
        <f ca="1">Rutas_Lista!AG115</f>
        <v/>
      </c>
      <c r="Q115" t="str">
        <f ca="1">Rutas_Lista!AH115</f>
        <v/>
      </c>
    </row>
    <row r="116" spans="1:17" x14ac:dyDescent="0.25">
      <c r="A116">
        <f ca="1">Rutas_Lista!N116</f>
        <v>3</v>
      </c>
      <c r="B116" s="39">
        <f ca="1">Rutas_Lista!L116</f>
        <v>111</v>
      </c>
      <c r="C116" s="39" t="str">
        <f ca="1">Rutas_Lista!AB116</f>
        <v>Rutas_3</v>
      </c>
      <c r="D116" s="39" t="str">
        <f ca="1">Rutas_Lista!AC116</f>
        <v>Ruta 2_3</v>
      </c>
      <c r="E116" s="39" t="str">
        <f ca="1">Rutas_Lista!AD116</f>
        <v>Ctra. Logroño desvío Monzalbarba (Pd. Bus)</v>
      </c>
      <c r="F116" s="5" t="s">
        <v>771</v>
      </c>
      <c r="H116" s="5" t="s">
        <v>772</v>
      </c>
      <c r="I116" s="5" t="s">
        <v>733</v>
      </c>
      <c r="J116" s="49">
        <v>41.689270800000003</v>
      </c>
      <c r="K116" s="49">
        <v>-0.97838800000000004</v>
      </c>
      <c r="L116" s="5" t="s">
        <v>773</v>
      </c>
      <c r="M116" s="39" t="str">
        <f ca="1">IF(Rutas_Lista!X116=1,"Ida","Vuelta")</f>
        <v>Vuelta</v>
      </c>
      <c r="N116" t="str">
        <f ca="1">Rutas_Lista!AE116</f>
        <v/>
      </c>
      <c r="O116" t="str">
        <f ca="1">Rutas_Lista!AF116</f>
        <v/>
      </c>
      <c r="P116" t="str">
        <f ca="1">Rutas_Lista!AG116</f>
        <v/>
      </c>
      <c r="Q116" t="str">
        <f ca="1">Rutas_Lista!AH116</f>
        <v/>
      </c>
    </row>
    <row r="117" spans="1:17" x14ac:dyDescent="0.25">
      <c r="A117">
        <f ca="1">Rutas_Lista!N117</f>
        <v>3</v>
      </c>
      <c r="B117" s="39">
        <f ca="1">Rutas_Lista!L117</f>
        <v>112</v>
      </c>
      <c r="C117" s="39" t="str">
        <f ca="1">Rutas_Lista!AB117</f>
        <v>Rutas_3</v>
      </c>
      <c r="D117" s="39" t="str">
        <f ca="1">Rutas_Lista!AC117</f>
        <v>Ruta 2_3</v>
      </c>
      <c r="E117" s="39" t="str">
        <f ca="1">Rutas_Lista!AD117</f>
        <v>Torres San Lamberto "Punto 0" (Pd. Bus)</v>
      </c>
      <c r="F117" s="5" t="s">
        <v>865</v>
      </c>
      <c r="H117" s="5" t="s">
        <v>732</v>
      </c>
      <c r="I117" s="5" t="s">
        <v>733</v>
      </c>
      <c r="J117" s="49">
        <v>41.665072199999997</v>
      </c>
      <c r="K117" s="49">
        <v>-0.93458719999999995</v>
      </c>
      <c r="L117" s="5" t="s">
        <v>792</v>
      </c>
      <c r="M117" s="39" t="str">
        <f ca="1">IF(Rutas_Lista!X117=1,"Ida","Vuelta")</f>
        <v>Vuelta</v>
      </c>
      <c r="N117" t="str">
        <f ca="1">Rutas_Lista!AE117</f>
        <v/>
      </c>
      <c r="O117" t="str">
        <f ca="1">Rutas_Lista!AF117</f>
        <v/>
      </c>
      <c r="P117" t="str">
        <f ca="1">Rutas_Lista!AG117</f>
        <v/>
      </c>
      <c r="Q117" t="str">
        <f ca="1">Rutas_Lista!AH117</f>
        <v/>
      </c>
    </row>
    <row r="118" spans="1:17" x14ac:dyDescent="0.25">
      <c r="A118">
        <f ca="1">Rutas_Lista!N118</f>
        <v>3</v>
      </c>
      <c r="B118" s="39">
        <f ca="1">Rutas_Lista!L118</f>
        <v>113</v>
      </c>
      <c r="C118" s="39" t="str">
        <f ca="1">Rutas_Lista!AB118</f>
        <v>Rutas_3</v>
      </c>
      <c r="D118" s="39" t="str">
        <f ca="1">Rutas_Lista!AC118</f>
        <v>Ruta 2_3</v>
      </c>
      <c r="E118" s="39" t="str">
        <f ca="1">Rutas_Lista!AD118</f>
        <v>Avd. Navarra, nº 183 (Pd. Bus)</v>
      </c>
      <c r="F118" s="5" t="s">
        <v>861</v>
      </c>
      <c r="G118" s="5" t="s">
        <v>869</v>
      </c>
      <c r="H118" s="5" t="s">
        <v>732</v>
      </c>
      <c r="I118" s="5" t="s">
        <v>733</v>
      </c>
      <c r="J118" s="49">
        <v>41.654769999999999</v>
      </c>
      <c r="K118" s="49">
        <v>-0.90088900000000005</v>
      </c>
      <c r="L118" s="5" t="s">
        <v>792</v>
      </c>
      <c r="M118" s="39" t="str">
        <f ca="1">IF(Rutas_Lista!X118=1,"Ida","Vuelta")</f>
        <v>Vuelta</v>
      </c>
      <c r="N118" t="str">
        <f ca="1">Rutas_Lista!AE118</f>
        <v/>
      </c>
      <c r="O118" t="str">
        <f ca="1">Rutas_Lista!AF118</f>
        <v/>
      </c>
      <c r="P118" t="str">
        <f ca="1">Rutas_Lista!AG118</f>
        <v/>
      </c>
      <c r="Q118" t="str">
        <f ca="1">Rutas_Lista!AH118</f>
        <v/>
      </c>
    </row>
    <row r="119" spans="1:17" x14ac:dyDescent="0.25">
      <c r="A119">
        <f ca="1">Rutas_Lista!N119</f>
        <v>3</v>
      </c>
      <c r="B119" s="39">
        <f ca="1">Rutas_Lista!L119</f>
        <v>114</v>
      </c>
      <c r="C119" s="39" t="str">
        <f ca="1">Rutas_Lista!AB119</f>
        <v>Rutas_3</v>
      </c>
      <c r="D119" s="39" t="str">
        <f ca="1">Rutas_Lista!AC119</f>
        <v>Ruta 2_3</v>
      </c>
      <c r="E119" s="39" t="str">
        <f ca="1">Rutas_Lista!AD119</f>
        <v>C/ Rioja (rotonda frente estación del AVE)</v>
      </c>
      <c r="F119" s="5" t="s">
        <v>870</v>
      </c>
      <c r="H119" s="5" t="s">
        <v>732</v>
      </c>
      <c r="I119" s="5" t="s">
        <v>733</v>
      </c>
      <c r="J119" s="49">
        <v>41.655505499999997</v>
      </c>
      <c r="K119" s="49">
        <v>-0.90882450000000004</v>
      </c>
      <c r="L119" s="5" t="s">
        <v>871</v>
      </c>
      <c r="M119" s="39" t="str">
        <f ca="1">IF(Rutas_Lista!X119=1,"Ida","Vuelta")</f>
        <v>Vuelta</v>
      </c>
      <c r="N119" t="str">
        <f ca="1">Rutas_Lista!AE119</f>
        <v/>
      </c>
      <c r="O119" t="str">
        <f ca="1">Rutas_Lista!AF119</f>
        <v/>
      </c>
      <c r="P119" t="str">
        <f ca="1">Rutas_Lista!AG119</f>
        <v/>
      </c>
      <c r="Q119" t="str">
        <f ca="1">Rutas_Lista!AH119</f>
        <v/>
      </c>
    </row>
    <row r="120" spans="1:17" x14ac:dyDescent="0.25">
      <c r="A120">
        <f ca="1">Rutas_Lista!N120</f>
        <v>3</v>
      </c>
      <c r="B120" s="39">
        <f ca="1">Rutas_Lista!L120</f>
        <v>115</v>
      </c>
      <c r="C120" s="39" t="str">
        <f ca="1">Rutas_Lista!AB120</f>
        <v>Rutas_3</v>
      </c>
      <c r="D120" s="39" t="str">
        <f ca="1">Rutas_Lista!AC120</f>
        <v>Ruta 2_3</v>
      </c>
      <c r="E120" s="39" t="str">
        <f ca="1">Rutas_Lista!AD120</f>
        <v>Pablo Gargallo (esq. Puerta Sancho)</v>
      </c>
      <c r="F120" s="5" t="s">
        <v>872</v>
      </c>
      <c r="H120" s="5" t="s">
        <v>732</v>
      </c>
      <c r="I120" s="5" t="s">
        <v>733</v>
      </c>
      <c r="J120" s="49">
        <v>41.6613647</v>
      </c>
      <c r="K120" s="49">
        <v>-0.90211339999999995</v>
      </c>
      <c r="L120" s="5" t="s">
        <v>873</v>
      </c>
      <c r="M120" s="39" t="str">
        <f ca="1">IF(Rutas_Lista!X120=1,"Ida","Vuelta")</f>
        <v>Vuelta</v>
      </c>
      <c r="N120" t="str">
        <f ca="1">Rutas_Lista!AE120</f>
        <v/>
      </c>
      <c r="O120" t="str">
        <f ca="1">Rutas_Lista!AF120</f>
        <v/>
      </c>
      <c r="P120" t="str">
        <f ca="1">Rutas_Lista!AG120</f>
        <v/>
      </c>
      <c r="Q120" t="str">
        <f ca="1">Rutas_Lista!AH120</f>
        <v/>
      </c>
    </row>
    <row r="121" spans="1:17" x14ac:dyDescent="0.25">
      <c r="A121">
        <f ca="1">Rutas_Lista!N121</f>
        <v>3</v>
      </c>
      <c r="B121" s="39">
        <f ca="1">Rutas_Lista!L121</f>
        <v>116</v>
      </c>
      <c r="C121" s="39" t="str">
        <f ca="1">Rutas_Lista!AB121</f>
        <v>Rutas_3</v>
      </c>
      <c r="D121" s="39" t="str">
        <f ca="1">Rutas_Lista!AC121</f>
        <v>Ruta 2_3</v>
      </c>
      <c r="E121" s="39" t="str">
        <f ca="1">Rutas_Lista!AD121</f>
        <v>Plaza Roma (esq. C/ Escusura)</v>
      </c>
      <c r="F121" s="5" t="s">
        <v>856</v>
      </c>
      <c r="H121" s="5" t="s">
        <v>732</v>
      </c>
      <c r="I121" s="5" t="s">
        <v>733</v>
      </c>
      <c r="J121" s="49">
        <v>41.649202299999999</v>
      </c>
      <c r="K121" s="49">
        <v>-0.89883069999999998</v>
      </c>
      <c r="L121" s="5" t="s">
        <v>874</v>
      </c>
      <c r="M121" s="39" t="str">
        <f ca="1">IF(Rutas_Lista!X121=1,"Ida","Vuelta")</f>
        <v>Vuelta</v>
      </c>
      <c r="N121" t="str">
        <f ca="1">Rutas_Lista!AE121</f>
        <v/>
      </c>
      <c r="O121" t="str">
        <f ca="1">Rutas_Lista!AF121</f>
        <v/>
      </c>
      <c r="P121" t="str">
        <f ca="1">Rutas_Lista!AG121</f>
        <v/>
      </c>
      <c r="Q121" t="str">
        <f ca="1">Rutas_Lista!AH121</f>
        <v/>
      </c>
    </row>
    <row r="122" spans="1:17" x14ac:dyDescent="0.25">
      <c r="A122">
        <f ca="1">Rutas_Lista!N122</f>
        <v>3</v>
      </c>
      <c r="B122" s="39">
        <f ca="1">Rutas_Lista!L122</f>
        <v>117</v>
      </c>
      <c r="C122" s="39" t="str">
        <f ca="1">Rutas_Lista!AB122</f>
        <v>Rutas_3</v>
      </c>
      <c r="D122" s="39" t="str">
        <f ca="1">Rutas_Lista!AC122</f>
        <v>Ruta 2_3</v>
      </c>
      <c r="E122" s="39" t="str">
        <f ca="1">Rutas_Lista!AD122</f>
        <v>Avd. Goya (esq. Baltasar Gracián)</v>
      </c>
      <c r="F122" s="5" t="s">
        <v>875</v>
      </c>
      <c r="H122" s="5" t="s">
        <v>732</v>
      </c>
      <c r="I122" s="5" t="s">
        <v>733</v>
      </c>
      <c r="J122" s="49">
        <v>41.644597099999999</v>
      </c>
      <c r="K122" s="49">
        <v>-0.89254540000000004</v>
      </c>
      <c r="L122" s="5" t="s">
        <v>876</v>
      </c>
      <c r="M122" s="39" t="str">
        <f ca="1">IF(Rutas_Lista!X122=1,"Ida","Vuelta")</f>
        <v>Vuelta</v>
      </c>
      <c r="N122" t="str">
        <f ca="1">Rutas_Lista!AE122</f>
        <v/>
      </c>
      <c r="O122" t="str">
        <f ca="1">Rutas_Lista!AF122</f>
        <v/>
      </c>
      <c r="P122" t="str">
        <f ca="1">Rutas_Lista!AG122</f>
        <v/>
      </c>
      <c r="Q122" t="str">
        <f ca="1">Rutas_Lista!AH122</f>
        <v/>
      </c>
    </row>
    <row r="123" spans="1:17" x14ac:dyDescent="0.25">
      <c r="A123">
        <f ca="1">Rutas_Lista!N123</f>
        <v>3</v>
      </c>
      <c r="B123" s="39">
        <f ca="1">Rutas_Lista!L123</f>
        <v>118</v>
      </c>
      <c r="C123" s="39" t="str">
        <f ca="1">Rutas_Lista!AB123</f>
        <v>Rutas_3</v>
      </c>
      <c r="D123" s="39" t="str">
        <f ca="1">Rutas_Lista!AC123</f>
        <v>Ruta 2_3</v>
      </c>
      <c r="E123" s="39" t="str">
        <f ca="1">Rutas_Lista!AD123</f>
        <v>Plaza San Francisco (Kiosco Prensa - Pd. Bus)</v>
      </c>
      <c r="F123" s="5" t="s">
        <v>877</v>
      </c>
      <c r="H123" s="5" t="s">
        <v>732</v>
      </c>
      <c r="I123" s="5" t="s">
        <v>733</v>
      </c>
      <c r="J123" s="49">
        <v>41.640898399999998</v>
      </c>
      <c r="K123" s="49">
        <v>-0.89523739999999996</v>
      </c>
      <c r="L123" s="5" t="s">
        <v>878</v>
      </c>
      <c r="M123" s="39" t="str">
        <f ca="1">IF(Rutas_Lista!X123=1,"Ida","Vuelta")</f>
        <v>Vuelta</v>
      </c>
      <c r="N123" t="str">
        <f ca="1">Rutas_Lista!AE123</f>
        <v/>
      </c>
      <c r="O123" t="str">
        <f ca="1">Rutas_Lista!AF123</f>
        <v/>
      </c>
      <c r="P123" t="str">
        <f ca="1">Rutas_Lista!AG123</f>
        <v/>
      </c>
      <c r="Q123" t="str">
        <f ca="1">Rutas_Lista!AH123</f>
        <v/>
      </c>
    </row>
    <row r="124" spans="1:17" x14ac:dyDescent="0.25">
      <c r="A124">
        <f ca="1">Rutas_Lista!N124</f>
        <v>3</v>
      </c>
      <c r="B124" s="39">
        <f ca="1">Rutas_Lista!L124</f>
        <v>119</v>
      </c>
      <c r="C124" s="39" t="str">
        <f ca="1">Rutas_Lista!AB124</f>
        <v>Rutas_3</v>
      </c>
      <c r="D124" s="39" t="str">
        <f ca="1">Rutas_Lista!AC124</f>
        <v>Ruta 2_3</v>
      </c>
      <c r="E124" s="39" t="str">
        <f ca="1">Rutas_Lista!AD124</f>
        <v>Violante de Hungría (frente nº 7 - Pd. Bus)</v>
      </c>
      <c r="F124" s="5" t="s">
        <v>879</v>
      </c>
      <c r="H124" s="5" t="s">
        <v>732</v>
      </c>
      <c r="I124" s="5" t="s">
        <v>733</v>
      </c>
      <c r="J124" s="49">
        <v>41.639712299999999</v>
      </c>
      <c r="K124" s="49">
        <v>-0.90249570000000001</v>
      </c>
      <c r="L124" s="5" t="s">
        <v>880</v>
      </c>
      <c r="M124" s="39" t="str">
        <f ca="1">IF(Rutas_Lista!X124=1,"Ida","Vuelta")</f>
        <v>Vuelta</v>
      </c>
      <c r="N124" t="str">
        <f ca="1">Rutas_Lista!AE124</f>
        <v/>
      </c>
      <c r="O124" t="str">
        <f ca="1">Rutas_Lista!AF124</f>
        <v/>
      </c>
      <c r="P124" t="str">
        <f ca="1">Rutas_Lista!AG124</f>
        <v/>
      </c>
      <c r="Q124" t="str">
        <f ca="1">Rutas_Lista!AH124</f>
        <v/>
      </c>
    </row>
    <row r="125" spans="1:17" x14ac:dyDescent="0.25">
      <c r="A125">
        <f ca="1">Rutas_Lista!N125</f>
        <v>4</v>
      </c>
      <c r="B125" s="39">
        <f ca="1">Rutas_Lista!L125</f>
        <v>119</v>
      </c>
      <c r="C125" s="39" t="str">
        <f ca="1">Rutas_Lista!AB125</f>
        <v>Rutas_3</v>
      </c>
      <c r="D125" s="39" t="str">
        <f ca="1">Rutas_Lista!AC125</f>
        <v>Ruta 3_3</v>
      </c>
      <c r="E125" s="39" t="str">
        <f ca="1">Rutas_Lista!AD125</f>
        <v>Ruta 3/3</v>
      </c>
      <c r="M125" s="39" t="str">
        <f ca="1">IF(Rutas_Lista!X125=1,"Ida","Vuelta")</f>
        <v>Ida</v>
      </c>
      <c r="N125" t="str">
        <f ca="1">Rutas_Lista!AE125</f>
        <v/>
      </c>
      <c r="O125" t="str">
        <f ca="1">Rutas_Lista!AF125</f>
        <v/>
      </c>
      <c r="P125" t="str">
        <f ca="1">Rutas_Lista!AG125</f>
        <v/>
      </c>
      <c r="Q125" t="str">
        <f ca="1">Rutas_Lista!AH125</f>
        <v/>
      </c>
    </row>
    <row r="126" spans="1:17" x14ac:dyDescent="0.25">
      <c r="A126">
        <f ca="1">Rutas_Lista!N126</f>
        <v>4</v>
      </c>
      <c r="B126" s="39">
        <f ca="1">Rutas_Lista!L126</f>
        <v>120</v>
      </c>
      <c r="C126" s="39" t="str">
        <f ca="1">Rutas_Lista!AB126</f>
        <v>Rutas_3</v>
      </c>
      <c r="D126" s="39" t="str">
        <f ca="1">Rutas_Lista!AC126</f>
        <v>Ruta 3_3</v>
      </c>
      <c r="E126" s="39" t="str">
        <f ca="1">Rutas_Lista!AD126</f>
        <v>Vía Hispanidad (frente nº 132 - 2º paso de cebra)</v>
      </c>
      <c r="F126" s="5" t="s">
        <v>804</v>
      </c>
      <c r="H126" s="5" t="s">
        <v>732</v>
      </c>
      <c r="I126" s="5" t="s">
        <v>733</v>
      </c>
      <c r="J126" s="49">
        <v>41.655025299999998</v>
      </c>
      <c r="K126" s="49">
        <v>-0.9207166</v>
      </c>
      <c r="L126" s="5" t="s">
        <v>881</v>
      </c>
      <c r="M126" s="39" t="str">
        <f ca="1">IF(Rutas_Lista!X126=1,"Ida","Vuelta")</f>
        <v>Ida</v>
      </c>
      <c r="N126" t="str">
        <f ca="1">Rutas_Lista!AE126</f>
        <v>04:45</v>
      </c>
      <c r="O126" t="str">
        <f ca="1">Rutas_Lista!AF126</f>
        <v>12:42</v>
      </c>
      <c r="P126" t="str">
        <f ca="1">Rutas_Lista!AG126</f>
        <v>20:42</v>
      </c>
      <c r="Q126" t="str">
        <f ca="1">Rutas_Lista!AH126</f>
        <v>06:45</v>
      </c>
    </row>
    <row r="127" spans="1:17" x14ac:dyDescent="0.25">
      <c r="A127">
        <f ca="1">Rutas_Lista!N127</f>
        <v>4</v>
      </c>
      <c r="B127" s="39">
        <f ca="1">Rutas_Lista!L127</f>
        <v>121</v>
      </c>
      <c r="C127" s="39" t="str">
        <f ca="1">Rutas_Lista!AB127</f>
        <v>Rutas_3</v>
      </c>
      <c r="D127" s="39" t="str">
        <f ca="1">Rutas_Lista!AC127</f>
        <v>Ruta 3_3</v>
      </c>
      <c r="E127" s="39" t="str">
        <f ca="1">Rutas_Lista!AD127</f>
        <v>Vía Hispanidad (frente Escultor Palao - Pd. Bus)</v>
      </c>
      <c r="F127" s="5" t="s">
        <v>804</v>
      </c>
      <c r="H127" s="5" t="s">
        <v>732</v>
      </c>
      <c r="I127" s="5" t="s">
        <v>733</v>
      </c>
      <c r="J127" s="49">
        <v>41.648010800000002</v>
      </c>
      <c r="K127" s="49">
        <v>-0.91789790000000004</v>
      </c>
      <c r="L127" s="5" t="s">
        <v>882</v>
      </c>
      <c r="M127" s="39" t="str">
        <f ca="1">IF(Rutas_Lista!X127=1,"Ida","Vuelta")</f>
        <v>Ida</v>
      </c>
      <c r="N127" t="str">
        <f ca="1">Rutas_Lista!AE127</f>
        <v>04:46</v>
      </c>
      <c r="O127" t="str">
        <f ca="1">Rutas_Lista!AF127</f>
        <v>12:43</v>
      </c>
      <c r="P127" t="str">
        <f ca="1">Rutas_Lista!AG127</f>
        <v>20:43</v>
      </c>
      <c r="Q127" t="str">
        <f ca="1">Rutas_Lista!AH127</f>
        <v>06:46</v>
      </c>
    </row>
    <row r="128" spans="1:17" x14ac:dyDescent="0.25">
      <c r="A128">
        <f ca="1">Rutas_Lista!N128</f>
        <v>4</v>
      </c>
      <c r="B128" s="39">
        <f ca="1">Rutas_Lista!L128</f>
        <v>122</v>
      </c>
      <c r="C128" s="39" t="str">
        <f ca="1">Rutas_Lista!AB128</f>
        <v>Rutas_3</v>
      </c>
      <c r="D128" s="39" t="str">
        <f ca="1">Rutas_Lista!AC128</f>
        <v>Ruta 3_3</v>
      </c>
      <c r="E128" s="39" t="str">
        <f ca="1">Rutas_Lista!AD128</f>
        <v>Vía Hispanidad (frente Villa de Andorra - Pd. Bus)</v>
      </c>
      <c r="F128" s="5" t="s">
        <v>804</v>
      </c>
      <c r="H128" s="5" t="s">
        <v>732</v>
      </c>
      <c r="I128" s="5" t="s">
        <v>733</v>
      </c>
      <c r="J128" s="49">
        <v>41.645047300000002</v>
      </c>
      <c r="K128" s="49">
        <v>-0.91656369999999998</v>
      </c>
      <c r="L128" s="5" t="s">
        <v>883</v>
      </c>
      <c r="M128" s="39" t="str">
        <f ca="1">IF(Rutas_Lista!X128=1,"Ida","Vuelta")</f>
        <v>Ida</v>
      </c>
      <c r="N128" t="str">
        <f ca="1">Rutas_Lista!AE128</f>
        <v>04:47</v>
      </c>
      <c r="O128" t="str">
        <f ca="1">Rutas_Lista!AF128</f>
        <v>12:44</v>
      </c>
      <c r="P128" t="str">
        <f ca="1">Rutas_Lista!AG128</f>
        <v>20:44</v>
      </c>
      <c r="Q128" t="str">
        <f ca="1">Rutas_Lista!AH128</f>
        <v>06:47</v>
      </c>
    </row>
    <row r="129" spans="1:17" x14ac:dyDescent="0.25">
      <c r="A129">
        <f ca="1">Rutas_Lista!N129</f>
        <v>4</v>
      </c>
      <c r="B129" s="39">
        <f ca="1">Rutas_Lista!L129</f>
        <v>123</v>
      </c>
      <c r="C129" s="39" t="str">
        <f ca="1">Rutas_Lista!AB129</f>
        <v>Rutas_3</v>
      </c>
      <c r="D129" s="39" t="str">
        <f ca="1">Rutas_Lista!AC129</f>
        <v>Ruta 3_3</v>
      </c>
      <c r="E129" s="39" t="str">
        <f ca="1">Rutas_Lista!AD129</f>
        <v>Vía Hispanidad (esq. Gómez Laguna - Pd. Bus)</v>
      </c>
      <c r="F129" s="5" t="s">
        <v>804</v>
      </c>
      <c r="H129" s="5" t="s">
        <v>732</v>
      </c>
      <c r="I129" s="5" t="s">
        <v>733</v>
      </c>
      <c r="J129" s="49">
        <v>41.641716799999998</v>
      </c>
      <c r="K129" s="49">
        <v>-0.91498789999999997</v>
      </c>
      <c r="L129" s="5" t="s">
        <v>734</v>
      </c>
      <c r="M129" s="39" t="str">
        <f ca="1">IF(Rutas_Lista!X129=1,"Ida","Vuelta")</f>
        <v>Ida</v>
      </c>
      <c r="N129" t="str">
        <f ca="1">Rutas_Lista!AE129</f>
        <v>04:48</v>
      </c>
      <c r="O129" t="str">
        <f ca="1">Rutas_Lista!AF129</f>
        <v>12:45</v>
      </c>
      <c r="P129" t="str">
        <f ca="1">Rutas_Lista!AG129</f>
        <v>20:45</v>
      </c>
      <c r="Q129" t="str">
        <f ca="1">Rutas_Lista!AH129</f>
        <v>06:48</v>
      </c>
    </row>
    <row r="130" spans="1:17" x14ac:dyDescent="0.25">
      <c r="A130">
        <f ca="1">Rutas_Lista!N130</f>
        <v>4</v>
      </c>
      <c r="B130" s="39">
        <f ca="1">Rutas_Lista!L130</f>
        <v>124</v>
      </c>
      <c r="C130" s="39" t="str">
        <f ca="1">Rutas_Lista!AB130</f>
        <v>Rutas_3</v>
      </c>
      <c r="D130" s="39" t="str">
        <f ca="1">Rutas_Lista!AC130</f>
        <v>Ruta 3_3</v>
      </c>
      <c r="E130" s="39" t="str">
        <f ca="1">Rutas_Lista!AD130</f>
        <v>Vía Hispanidad (frente Sainz de Varanda)</v>
      </c>
      <c r="F130" s="5" t="s">
        <v>804</v>
      </c>
      <c r="H130" s="5" t="s">
        <v>732</v>
      </c>
      <c r="I130" s="5" t="s">
        <v>733</v>
      </c>
      <c r="J130" s="49">
        <v>41.636692699999998</v>
      </c>
      <c r="K130" s="49">
        <v>-0.91294390000000003</v>
      </c>
      <c r="L130" s="5" t="s">
        <v>884</v>
      </c>
      <c r="M130" s="39" t="str">
        <f ca="1">IF(Rutas_Lista!X130=1,"Ida","Vuelta")</f>
        <v>Ida</v>
      </c>
      <c r="N130" t="str">
        <f ca="1">Rutas_Lista!AE130</f>
        <v>04:49</v>
      </c>
      <c r="O130" t="str">
        <f ca="1">Rutas_Lista!AF130</f>
        <v>12:46</v>
      </c>
      <c r="P130" t="str">
        <f ca="1">Rutas_Lista!AG130</f>
        <v>20:46</v>
      </c>
      <c r="Q130" t="str">
        <f ca="1">Rutas_Lista!AH130</f>
        <v>06:49</v>
      </c>
    </row>
    <row r="131" spans="1:17" x14ac:dyDescent="0.25">
      <c r="A131">
        <f ca="1">Rutas_Lista!N131</f>
        <v>4</v>
      </c>
      <c r="B131" s="39">
        <f ca="1">Rutas_Lista!L131</f>
        <v>125</v>
      </c>
      <c r="C131" s="39" t="str">
        <f ca="1">Rutas_Lista!AB131</f>
        <v>Rutas_3</v>
      </c>
      <c r="D131" s="39" t="str">
        <f ca="1">Rutas_Lista!AC131</f>
        <v>Ruta 3_3</v>
      </c>
      <c r="E131" s="39" t="str">
        <f ca="1">Rutas_Lista!AD131</f>
        <v>Vía Hispanidad (Gasolinera Casablanca - esq. C/ La Vía)</v>
      </c>
      <c r="F131" s="5" t="s">
        <v>804</v>
      </c>
      <c r="H131" s="5" t="s">
        <v>732</v>
      </c>
      <c r="I131" s="5" t="s">
        <v>733</v>
      </c>
      <c r="J131" s="49">
        <v>41.633650400000001</v>
      </c>
      <c r="K131" s="49">
        <v>-0.90830379999999999</v>
      </c>
      <c r="L131" s="5" t="s">
        <v>1157</v>
      </c>
      <c r="M131" s="39" t="str">
        <f ca="1">IF(Rutas_Lista!X131=1,"Ida","Vuelta")</f>
        <v>Ida</v>
      </c>
      <c r="N131" t="str">
        <f ca="1">Rutas_Lista!AE131</f>
        <v>04:50</v>
      </c>
      <c r="O131" t="str">
        <f ca="1">Rutas_Lista!AF131</f>
        <v>12:47</v>
      </c>
      <c r="P131" t="str">
        <f ca="1">Rutas_Lista!AG131</f>
        <v>20:47</v>
      </c>
      <c r="Q131" t="str">
        <f ca="1">Rutas_Lista!AH131</f>
        <v>06:50</v>
      </c>
    </row>
    <row r="132" spans="1:17" x14ac:dyDescent="0.25">
      <c r="A132">
        <f ca="1">Rutas_Lista!N132</f>
        <v>4</v>
      </c>
      <c r="B132" s="39">
        <f ca="1">Rutas_Lista!L132</f>
        <v>126</v>
      </c>
      <c r="C132" s="39" t="str">
        <f ca="1">Rutas_Lista!AB132</f>
        <v>Rutas_3</v>
      </c>
      <c r="D132" s="39" t="str">
        <f ca="1">Rutas_Lista!AC132</f>
        <v>Ruta 3_3</v>
      </c>
      <c r="E132" s="39" t="str">
        <f ca="1">Rutas_Lista!AD132</f>
        <v>Avd. América, nº 11 (frente Plaza Canteras - Pd. Bus)</v>
      </c>
      <c r="F132" s="5" t="s">
        <v>736</v>
      </c>
      <c r="G132" s="5" t="s">
        <v>859</v>
      </c>
      <c r="H132" s="5" t="s">
        <v>732</v>
      </c>
      <c r="I132" s="5" t="s">
        <v>733</v>
      </c>
      <c r="J132" s="49">
        <v>41.632607999999998</v>
      </c>
      <c r="K132" s="49">
        <v>-0.88506600000000002</v>
      </c>
      <c r="L132" s="5" t="s">
        <v>885</v>
      </c>
      <c r="M132" s="39" t="str">
        <f ca="1">IF(Rutas_Lista!X132=1,"Ida","Vuelta")</f>
        <v>Ida</v>
      </c>
      <c r="N132" t="str">
        <f ca="1">Rutas_Lista!AE132</f>
        <v>04:52</v>
      </c>
      <c r="O132" t="str">
        <f ca="1">Rutas_Lista!AF132</f>
        <v>12:49</v>
      </c>
      <c r="P132" t="str">
        <f ca="1">Rutas_Lista!AG132</f>
        <v>20:49</v>
      </c>
      <c r="Q132" t="str">
        <f ca="1">Rutas_Lista!AH132</f>
        <v>06:52</v>
      </c>
    </row>
    <row r="133" spans="1:17" x14ac:dyDescent="0.25">
      <c r="A133">
        <f ca="1">Rutas_Lista!N133</f>
        <v>4</v>
      </c>
      <c r="B133" s="39">
        <f ca="1">Rutas_Lista!L133</f>
        <v>127</v>
      </c>
      <c r="C133" s="39" t="str">
        <f ca="1">Rutas_Lista!AB133</f>
        <v>Rutas_3</v>
      </c>
      <c r="D133" s="39" t="str">
        <f ca="1">Rutas_Lista!AC133</f>
        <v>Ruta 3_3</v>
      </c>
      <c r="E133" s="39" t="str">
        <f ca="1">Rutas_Lista!AD133</f>
        <v>Avd. San José (esq. C/ Bellavista - Pd. Bus)</v>
      </c>
      <c r="F133" s="5" t="s">
        <v>740</v>
      </c>
      <c r="H133" s="5" t="s">
        <v>732</v>
      </c>
      <c r="I133" s="5" t="s">
        <v>733</v>
      </c>
      <c r="J133" s="49">
        <v>41.636372399999999</v>
      </c>
      <c r="K133" s="49">
        <v>-0.87839979999999995</v>
      </c>
      <c r="L133" s="5" t="s">
        <v>741</v>
      </c>
      <c r="M133" s="39" t="str">
        <f ca="1">IF(Rutas_Lista!X133=1,"Ida","Vuelta")</f>
        <v>Ida</v>
      </c>
      <c r="N133" t="str">
        <f ca="1">Rutas_Lista!AE133</f>
        <v>04:55</v>
      </c>
      <c r="O133" t="str">
        <f ca="1">Rutas_Lista!AF133</f>
        <v>12:52</v>
      </c>
      <c r="P133" t="str">
        <f ca="1">Rutas_Lista!AG133</f>
        <v>20:52</v>
      </c>
      <c r="Q133" t="str">
        <f ca="1">Rutas_Lista!AH133</f>
        <v>06:55</v>
      </c>
    </row>
    <row r="134" spans="1:17" x14ac:dyDescent="0.25">
      <c r="A134">
        <f ca="1">Rutas_Lista!N134</f>
        <v>4</v>
      </c>
      <c r="B134" s="39">
        <f ca="1">Rutas_Lista!L134</f>
        <v>128</v>
      </c>
      <c r="C134" s="39" t="str">
        <f ca="1">Rutas_Lista!AB134</f>
        <v>Rutas_3</v>
      </c>
      <c r="D134" s="39" t="str">
        <f ca="1">Rutas_Lista!AC134</f>
        <v>Ruta 3_3</v>
      </c>
      <c r="E134" s="39" t="str">
        <f ca="1">Rutas_Lista!AD134</f>
        <v>Avd. San José, nº 97 (Pd. Bus)</v>
      </c>
      <c r="F134" s="5" t="s">
        <v>886</v>
      </c>
      <c r="G134" s="5" t="s">
        <v>887</v>
      </c>
      <c r="H134" s="5" t="s">
        <v>732</v>
      </c>
      <c r="I134" s="5" t="s">
        <v>733</v>
      </c>
      <c r="J134" s="49">
        <v>41.637590000000003</v>
      </c>
      <c r="K134" s="49">
        <v>-0.87668000000000001</v>
      </c>
      <c r="L134" s="5" t="s">
        <v>792</v>
      </c>
      <c r="M134" s="39" t="str">
        <f ca="1">IF(Rutas_Lista!X134=1,"Ida","Vuelta")</f>
        <v>Ida</v>
      </c>
      <c r="N134" t="str">
        <f ca="1">Rutas_Lista!AE134</f>
        <v>04:56</v>
      </c>
      <c r="O134" t="str">
        <f ca="1">Rutas_Lista!AF134</f>
        <v>12:53</v>
      </c>
      <c r="P134" t="str">
        <f ca="1">Rutas_Lista!AG134</f>
        <v>20:53</v>
      </c>
      <c r="Q134" t="str">
        <f ca="1">Rutas_Lista!AH134</f>
        <v>06:56</v>
      </c>
    </row>
    <row r="135" spans="1:17" x14ac:dyDescent="0.25">
      <c r="A135">
        <f ca="1">Rutas_Lista!N135</f>
        <v>4</v>
      </c>
      <c r="B135" s="39">
        <f ca="1">Rutas_Lista!L135</f>
        <v>129</v>
      </c>
      <c r="C135" s="39" t="str">
        <f ca="1">Rutas_Lista!AB135</f>
        <v>Rutas_3</v>
      </c>
      <c r="D135" s="39" t="str">
        <f ca="1">Rutas_Lista!AC135</f>
        <v>Ruta 3_3</v>
      </c>
      <c r="E135" s="39" t="str">
        <f ca="1">Rutas_Lista!AD135</f>
        <v>Avd. San José, nº 3 (esq. Miguel Servet - Pd. Bus)</v>
      </c>
      <c r="F135" s="5" t="s">
        <v>886</v>
      </c>
      <c r="G135" s="5" t="s">
        <v>888</v>
      </c>
      <c r="H135" s="5" t="s">
        <v>732</v>
      </c>
      <c r="I135" s="5" t="s">
        <v>733</v>
      </c>
      <c r="J135" s="49">
        <v>41.645690000000002</v>
      </c>
      <c r="K135" s="49">
        <v>-0.87439869999999997</v>
      </c>
      <c r="L135" s="5" t="s">
        <v>889</v>
      </c>
      <c r="M135" s="39" t="str">
        <f ca="1">IF(Rutas_Lista!X135=1,"Ida","Vuelta")</f>
        <v>Ida</v>
      </c>
      <c r="N135" t="str">
        <f ca="1">Rutas_Lista!AE135</f>
        <v>04:57</v>
      </c>
      <c r="O135" t="str">
        <f ca="1">Rutas_Lista!AF135</f>
        <v>12:54</v>
      </c>
      <c r="P135" t="str">
        <f ca="1">Rutas_Lista!AG135</f>
        <v>20:54</v>
      </c>
      <c r="Q135" t="str">
        <f ca="1">Rutas_Lista!AH135</f>
        <v>06:57</v>
      </c>
    </row>
    <row r="136" spans="1:17" x14ac:dyDescent="0.25">
      <c r="A136">
        <f ca="1">Rutas_Lista!N136</f>
        <v>4</v>
      </c>
      <c r="B136" s="39">
        <f ca="1">Rutas_Lista!L136</f>
        <v>130</v>
      </c>
      <c r="C136" s="39" t="str">
        <f ca="1">Rutas_Lista!AB136</f>
        <v>Rutas_3</v>
      </c>
      <c r="D136" s="39" t="str">
        <f ca="1">Rutas_Lista!AC136</f>
        <v>Ruta 3_3</v>
      </c>
      <c r="E136" s="39" t="str">
        <f ca="1">Rutas_Lista!AD136</f>
        <v>Compromiso de Caspe, nº 48 - Pd. Bus (esq. Doctor Iranzo)</v>
      </c>
      <c r="F136" s="5" t="s">
        <v>890</v>
      </c>
      <c r="G136" s="5" t="s">
        <v>891</v>
      </c>
      <c r="H136" s="5" t="s">
        <v>732</v>
      </c>
      <c r="I136" s="5" t="s">
        <v>733</v>
      </c>
      <c r="J136" s="49">
        <v>41.646318000000001</v>
      </c>
      <c r="K136" s="49">
        <v>-0.87181900000000001</v>
      </c>
      <c r="L136" s="5" t="s">
        <v>892</v>
      </c>
      <c r="M136" s="39" t="str">
        <f ca="1">IF(Rutas_Lista!X136=1,"Ida","Vuelta")</f>
        <v>Ida</v>
      </c>
      <c r="N136" t="str">
        <f ca="1">Rutas_Lista!AE136</f>
        <v>04:58</v>
      </c>
      <c r="O136" t="str">
        <f ca="1">Rutas_Lista!AF136</f>
        <v>12:55</v>
      </c>
      <c r="P136" t="str">
        <f ca="1">Rutas_Lista!AG136</f>
        <v>20:55</v>
      </c>
      <c r="Q136" t="str">
        <f ca="1">Rutas_Lista!AH136</f>
        <v>06:58</v>
      </c>
    </row>
    <row r="137" spans="1:17" x14ac:dyDescent="0.25">
      <c r="A137">
        <f ca="1">Rutas_Lista!N137</f>
        <v>4</v>
      </c>
      <c r="B137" s="39">
        <f ca="1">Rutas_Lista!L137</f>
        <v>131</v>
      </c>
      <c r="C137" s="39" t="str">
        <f ca="1">Rutas_Lista!AB137</f>
        <v>Rutas_3</v>
      </c>
      <c r="D137" s="39" t="str">
        <f ca="1">Rutas_Lista!AC137</f>
        <v>Ruta 3_3</v>
      </c>
      <c r="E137" s="39" t="str">
        <f ca="1">Rutas_Lista!AD137</f>
        <v>Compromiso de Caspe, nº 76 (Pd. Bus)</v>
      </c>
      <c r="F137" s="5" t="s">
        <v>890</v>
      </c>
      <c r="G137" s="5" t="s">
        <v>893</v>
      </c>
      <c r="H137" s="5" t="s">
        <v>732</v>
      </c>
      <c r="I137" s="5" t="s">
        <v>733</v>
      </c>
      <c r="J137" s="49">
        <v>41.646318000000001</v>
      </c>
      <c r="K137" s="49">
        <v>-0.87181900000000001</v>
      </c>
      <c r="L137" s="5" t="s">
        <v>792</v>
      </c>
      <c r="M137" s="39" t="str">
        <f ca="1">IF(Rutas_Lista!X137=1,"Ida","Vuelta")</f>
        <v>Ida</v>
      </c>
      <c r="N137" t="str">
        <f ca="1">Rutas_Lista!AE137</f>
        <v>05:00</v>
      </c>
      <c r="O137" t="str">
        <f ca="1">Rutas_Lista!AF137</f>
        <v>12:57</v>
      </c>
      <c r="P137" t="str">
        <f ca="1">Rutas_Lista!AG137</f>
        <v>20:57</v>
      </c>
      <c r="Q137" t="str">
        <f ca="1">Rutas_Lista!AH137</f>
        <v>07:00</v>
      </c>
    </row>
    <row r="138" spans="1:17" x14ac:dyDescent="0.25">
      <c r="A138">
        <f ca="1">Rutas_Lista!N138</f>
        <v>4</v>
      </c>
      <c r="B138" s="39">
        <f ca="1">Rutas_Lista!L138</f>
        <v>132</v>
      </c>
      <c r="C138" s="39" t="str">
        <f ca="1">Rutas_Lista!AB138</f>
        <v>Rutas_3</v>
      </c>
      <c r="D138" s="39" t="str">
        <f ca="1">Rutas_Lista!AC138</f>
        <v>Ruta 3_3</v>
      </c>
      <c r="E138" s="39" t="str">
        <f ca="1">Rutas_Lista!AD138</f>
        <v>Opel Planta en Figueruelas</v>
      </c>
      <c r="F138" s="5" t="s">
        <v>783</v>
      </c>
      <c r="H138" s="5" t="s">
        <v>784</v>
      </c>
      <c r="I138" s="5" t="s">
        <v>733</v>
      </c>
      <c r="J138" s="49">
        <v>41.749628000000001</v>
      </c>
      <c r="K138" s="49">
        <v>-1.1755139999999999</v>
      </c>
      <c r="L138" s="5" t="s">
        <v>785</v>
      </c>
      <c r="M138" s="39" t="str">
        <f ca="1">IF(Rutas_Lista!X138=1,"Ida","Vuelta")</f>
        <v>Ida</v>
      </c>
      <c r="N138" t="str">
        <f ca="1">Rutas_Lista!AE138</f>
        <v>05:30</v>
      </c>
      <c r="O138" t="str">
        <f ca="1">Rutas_Lista!AF138</f>
        <v>13:30</v>
      </c>
      <c r="P138" t="str">
        <f ca="1">Rutas_Lista!AG138</f>
        <v>21:30</v>
      </c>
      <c r="Q138" t="str">
        <f ca="1">Rutas_Lista!AH138</f>
        <v>07:30</v>
      </c>
    </row>
    <row r="139" spans="1:17" x14ac:dyDescent="0.25">
      <c r="A139">
        <f ca="1">Rutas_Lista!N139</f>
        <v>4</v>
      </c>
      <c r="B139" s="39">
        <f ca="1">Rutas_Lista!L139</f>
        <v>133</v>
      </c>
      <c r="C139" s="39" t="str">
        <f ca="1">Rutas_Lista!AB139</f>
        <v>Rutas_3</v>
      </c>
      <c r="D139" s="39" t="str">
        <f ca="1">Rutas_Lista!AC139</f>
        <v>Ruta 3_3</v>
      </c>
      <c r="E139" s="39" t="str">
        <f ca="1">Rutas_Lista!AD139</f>
        <v>Opel Planta en Figueruelas</v>
      </c>
      <c r="F139" s="5" t="s">
        <v>783</v>
      </c>
      <c r="H139" s="5" t="s">
        <v>784</v>
      </c>
      <c r="I139" s="5" t="s">
        <v>733</v>
      </c>
      <c r="J139" s="49">
        <v>41.749628000000001</v>
      </c>
      <c r="K139" s="49">
        <v>-1.1755139999999999</v>
      </c>
      <c r="L139" s="5" t="s">
        <v>785</v>
      </c>
      <c r="M139" s="39" t="str">
        <f ca="1">IF(Rutas_Lista!X139=1,"Ida","Vuelta")</f>
        <v>Vuelta</v>
      </c>
      <c r="N139" t="str">
        <f ca="1">Rutas_Lista!AE139</f>
        <v/>
      </c>
      <c r="O139" t="str">
        <f ca="1">Rutas_Lista!AF139</f>
        <v/>
      </c>
      <c r="P139" t="str">
        <f ca="1">Rutas_Lista!AG139</f>
        <v/>
      </c>
      <c r="Q139" t="str">
        <f ca="1">Rutas_Lista!AH139</f>
        <v/>
      </c>
    </row>
    <row r="140" spans="1:17" x14ac:dyDescent="0.25">
      <c r="A140">
        <f ca="1">Rutas_Lista!N140</f>
        <v>4</v>
      </c>
      <c r="B140" s="39">
        <f ca="1">Rutas_Lista!L140</f>
        <v>134</v>
      </c>
      <c r="C140" s="39" t="str">
        <f ca="1">Rutas_Lista!AB140</f>
        <v>Rutas_3</v>
      </c>
      <c r="D140" s="39" t="str">
        <f ca="1">Rutas_Lista!AC140</f>
        <v>Ruta 3_3</v>
      </c>
      <c r="E140" s="39" t="str">
        <f ca="1">Rutas_Lista!AD140</f>
        <v>Vía Hispanidad (frente nº 132 - 2º paso de cebra)</v>
      </c>
      <c r="F140" s="5" t="s">
        <v>804</v>
      </c>
      <c r="H140" s="5" t="s">
        <v>732</v>
      </c>
      <c r="I140" s="5" t="s">
        <v>733</v>
      </c>
      <c r="J140" s="49">
        <v>41.655025299999998</v>
      </c>
      <c r="K140" s="49">
        <v>-0.9207166</v>
      </c>
      <c r="L140" s="5" t="s">
        <v>881</v>
      </c>
      <c r="M140" s="39" t="str">
        <f ca="1">IF(Rutas_Lista!X140=1,"Ida","Vuelta")</f>
        <v>Vuelta</v>
      </c>
      <c r="N140" t="str">
        <f ca="1">Rutas_Lista!AE140</f>
        <v/>
      </c>
      <c r="O140" t="str">
        <f ca="1">Rutas_Lista!AF140</f>
        <v/>
      </c>
      <c r="P140" t="str">
        <f ca="1">Rutas_Lista!AG140</f>
        <v/>
      </c>
      <c r="Q140" t="str">
        <f ca="1">Rutas_Lista!AH140</f>
        <v/>
      </c>
    </row>
    <row r="141" spans="1:17" x14ac:dyDescent="0.25">
      <c r="A141">
        <f ca="1">Rutas_Lista!N141</f>
        <v>4</v>
      </c>
      <c r="B141" s="39">
        <f ca="1">Rutas_Lista!L141</f>
        <v>135</v>
      </c>
      <c r="C141" s="39" t="str">
        <f ca="1">Rutas_Lista!AB141</f>
        <v>Rutas_3</v>
      </c>
      <c r="D141" s="39" t="str">
        <f ca="1">Rutas_Lista!AC141</f>
        <v>Ruta 3_3</v>
      </c>
      <c r="E141" s="39" t="str">
        <f ca="1">Rutas_Lista!AD141</f>
        <v>Vía Hispanidad (frente Escultor Palao - Pd. Bus)</v>
      </c>
      <c r="F141" s="5" t="s">
        <v>804</v>
      </c>
      <c r="H141" s="5" t="s">
        <v>732</v>
      </c>
      <c r="I141" s="5" t="s">
        <v>733</v>
      </c>
      <c r="J141" s="49">
        <v>41.648010800000002</v>
      </c>
      <c r="K141" s="49">
        <v>-0.91789790000000004</v>
      </c>
      <c r="L141" s="5" t="s">
        <v>882</v>
      </c>
      <c r="M141" s="39" t="str">
        <f ca="1">IF(Rutas_Lista!X141=1,"Ida","Vuelta")</f>
        <v>Vuelta</v>
      </c>
      <c r="N141" t="str">
        <f ca="1">Rutas_Lista!AE141</f>
        <v/>
      </c>
      <c r="O141" t="str">
        <f ca="1">Rutas_Lista!AF141</f>
        <v/>
      </c>
      <c r="P141" t="str">
        <f ca="1">Rutas_Lista!AG141</f>
        <v/>
      </c>
      <c r="Q141" t="str">
        <f ca="1">Rutas_Lista!AH141</f>
        <v/>
      </c>
    </row>
    <row r="142" spans="1:17" x14ac:dyDescent="0.25">
      <c r="A142">
        <f ca="1">Rutas_Lista!N142</f>
        <v>4</v>
      </c>
      <c r="B142" s="39">
        <f ca="1">Rutas_Lista!L142</f>
        <v>136</v>
      </c>
      <c r="C142" s="39" t="str">
        <f ca="1">Rutas_Lista!AB142</f>
        <v>Rutas_3</v>
      </c>
      <c r="D142" s="39" t="str">
        <f ca="1">Rutas_Lista!AC142</f>
        <v>Ruta 3_3</v>
      </c>
      <c r="E142" s="39" t="str">
        <f ca="1">Rutas_Lista!AD142</f>
        <v>Vía Hispanidad (frente Villa de Andorra - Pd. Bus)</v>
      </c>
      <c r="F142" s="5" t="s">
        <v>804</v>
      </c>
      <c r="H142" s="5" t="s">
        <v>732</v>
      </c>
      <c r="I142" s="5" t="s">
        <v>733</v>
      </c>
      <c r="J142" s="49">
        <v>41.645047300000002</v>
      </c>
      <c r="K142" s="49">
        <v>-0.91656369999999998</v>
      </c>
      <c r="L142" s="5" t="s">
        <v>883</v>
      </c>
      <c r="M142" s="39" t="str">
        <f ca="1">IF(Rutas_Lista!X142=1,"Ida","Vuelta")</f>
        <v>Vuelta</v>
      </c>
      <c r="N142" t="str">
        <f ca="1">Rutas_Lista!AE142</f>
        <v/>
      </c>
      <c r="O142" t="str">
        <f ca="1">Rutas_Lista!AF142</f>
        <v/>
      </c>
      <c r="P142" t="str">
        <f ca="1">Rutas_Lista!AG142</f>
        <v/>
      </c>
      <c r="Q142" t="str">
        <f ca="1">Rutas_Lista!AH142</f>
        <v/>
      </c>
    </row>
    <row r="143" spans="1:17" x14ac:dyDescent="0.25">
      <c r="A143">
        <f ca="1">Rutas_Lista!N143</f>
        <v>4</v>
      </c>
      <c r="B143" s="39">
        <f ca="1">Rutas_Lista!L143</f>
        <v>137</v>
      </c>
      <c r="C143" s="39" t="str">
        <f ca="1">Rutas_Lista!AB143</f>
        <v>Rutas_3</v>
      </c>
      <c r="D143" s="39" t="str">
        <f ca="1">Rutas_Lista!AC143</f>
        <v>Ruta 3_3</v>
      </c>
      <c r="E143" s="39" t="str">
        <f ca="1">Rutas_Lista!AD143</f>
        <v>Vía Hispanidad (esq. Gómez Laguna - Pd. Bus)</v>
      </c>
      <c r="F143" s="5" t="s">
        <v>804</v>
      </c>
      <c r="H143" s="5" t="s">
        <v>732</v>
      </c>
      <c r="I143" s="5" t="s">
        <v>733</v>
      </c>
      <c r="J143" s="49">
        <v>41.641716799999998</v>
      </c>
      <c r="K143" s="49">
        <v>-0.91498789999999997</v>
      </c>
      <c r="L143" s="5" t="s">
        <v>734</v>
      </c>
      <c r="M143" s="39" t="str">
        <f ca="1">IF(Rutas_Lista!X143=1,"Ida","Vuelta")</f>
        <v>Vuelta</v>
      </c>
      <c r="N143" t="str">
        <f ca="1">Rutas_Lista!AE143</f>
        <v/>
      </c>
      <c r="O143" t="str">
        <f ca="1">Rutas_Lista!AF143</f>
        <v/>
      </c>
      <c r="P143" t="str">
        <f ca="1">Rutas_Lista!AG143</f>
        <v/>
      </c>
      <c r="Q143" t="str">
        <f ca="1">Rutas_Lista!AH143</f>
        <v/>
      </c>
    </row>
    <row r="144" spans="1:17" x14ac:dyDescent="0.25">
      <c r="A144">
        <f ca="1">Rutas_Lista!N144</f>
        <v>4</v>
      </c>
      <c r="B144" s="39">
        <f ca="1">Rutas_Lista!L144</f>
        <v>138</v>
      </c>
      <c r="C144" s="39" t="str">
        <f ca="1">Rutas_Lista!AB144</f>
        <v>Rutas_3</v>
      </c>
      <c r="D144" s="39" t="str">
        <f ca="1">Rutas_Lista!AC144</f>
        <v>Ruta 3_3</v>
      </c>
      <c r="E144" s="39" t="str">
        <f ca="1">Rutas_Lista!AD144</f>
        <v>Vía Hispanidad (frente Sainz de Varanda)</v>
      </c>
      <c r="F144" s="5" t="s">
        <v>804</v>
      </c>
      <c r="H144" s="5" t="s">
        <v>732</v>
      </c>
      <c r="I144" s="5" t="s">
        <v>733</v>
      </c>
      <c r="J144" s="49">
        <v>41.636692699999998</v>
      </c>
      <c r="K144" s="49">
        <v>-0.91294390000000003</v>
      </c>
      <c r="L144" s="5" t="s">
        <v>884</v>
      </c>
      <c r="M144" s="39" t="str">
        <f ca="1">IF(Rutas_Lista!X144=1,"Ida","Vuelta")</f>
        <v>Vuelta</v>
      </c>
      <c r="N144" t="str">
        <f ca="1">Rutas_Lista!AE144</f>
        <v/>
      </c>
      <c r="O144" t="str">
        <f ca="1">Rutas_Lista!AF144</f>
        <v/>
      </c>
      <c r="P144" t="str">
        <f ca="1">Rutas_Lista!AG144</f>
        <v/>
      </c>
      <c r="Q144" t="str">
        <f ca="1">Rutas_Lista!AH144</f>
        <v/>
      </c>
    </row>
    <row r="145" spans="1:17" x14ac:dyDescent="0.25">
      <c r="A145">
        <f ca="1">Rutas_Lista!N145</f>
        <v>4</v>
      </c>
      <c r="B145" s="39">
        <f ca="1">Rutas_Lista!L145</f>
        <v>139</v>
      </c>
      <c r="C145" s="39" t="str">
        <f ca="1">Rutas_Lista!AB145</f>
        <v>Rutas_3</v>
      </c>
      <c r="D145" s="39" t="str">
        <f ca="1">Rutas_Lista!AC145</f>
        <v>Ruta 3_3</v>
      </c>
      <c r="E145" s="39" t="str">
        <f ca="1">Rutas_Lista!AD145</f>
        <v>Vía Hispanidad (Gasolinera Casablanca - esq. C/ La Vía)</v>
      </c>
      <c r="F145" s="5" t="s">
        <v>804</v>
      </c>
      <c r="H145" s="5" t="s">
        <v>732</v>
      </c>
      <c r="I145" s="5" t="s">
        <v>733</v>
      </c>
      <c r="J145" s="49">
        <v>41.633650400000001</v>
      </c>
      <c r="K145" s="49">
        <v>-0.90830379999999999</v>
      </c>
      <c r="L145" s="5" t="s">
        <v>1157</v>
      </c>
      <c r="M145" s="39" t="str">
        <f ca="1">IF(Rutas_Lista!X145=1,"Ida","Vuelta")</f>
        <v>Vuelta</v>
      </c>
      <c r="N145" t="str">
        <f ca="1">Rutas_Lista!AE145</f>
        <v/>
      </c>
      <c r="O145" t="str">
        <f ca="1">Rutas_Lista!AF145</f>
        <v/>
      </c>
      <c r="P145" t="str">
        <f ca="1">Rutas_Lista!AG145</f>
        <v/>
      </c>
      <c r="Q145" t="str">
        <f ca="1">Rutas_Lista!AH145</f>
        <v/>
      </c>
    </row>
    <row r="146" spans="1:17" x14ac:dyDescent="0.25">
      <c r="A146">
        <f ca="1">Rutas_Lista!N146</f>
        <v>4</v>
      </c>
      <c r="B146" s="39">
        <f ca="1">Rutas_Lista!L146</f>
        <v>140</v>
      </c>
      <c r="C146" s="39" t="str">
        <f ca="1">Rutas_Lista!AB146</f>
        <v>Rutas_3</v>
      </c>
      <c r="D146" s="39" t="str">
        <f ca="1">Rutas_Lista!AC146</f>
        <v>Ruta 3_3</v>
      </c>
      <c r="E146" s="39" t="str">
        <f ca="1">Rutas_Lista!AD146</f>
        <v>Avd. América, nº 11 (frente Plaza Canteras)</v>
      </c>
      <c r="F146" s="5" t="s">
        <v>736</v>
      </c>
      <c r="G146" s="5" t="s">
        <v>859</v>
      </c>
      <c r="H146" s="5" t="s">
        <v>732</v>
      </c>
      <c r="I146" s="5" t="s">
        <v>733</v>
      </c>
      <c r="J146" s="49">
        <v>41.632607999999998</v>
      </c>
      <c r="K146" s="49">
        <v>-0.88506600000000002</v>
      </c>
      <c r="L146" s="5" t="s">
        <v>885</v>
      </c>
      <c r="M146" s="39" t="str">
        <f ca="1">IF(Rutas_Lista!X146=1,"Ida","Vuelta")</f>
        <v>Vuelta</v>
      </c>
      <c r="N146" t="str">
        <f ca="1">Rutas_Lista!AE146</f>
        <v/>
      </c>
      <c r="O146" t="str">
        <f ca="1">Rutas_Lista!AF146</f>
        <v/>
      </c>
      <c r="P146" t="str">
        <f ca="1">Rutas_Lista!AG146</f>
        <v/>
      </c>
      <c r="Q146" t="str">
        <f ca="1">Rutas_Lista!AH146</f>
        <v/>
      </c>
    </row>
    <row r="147" spans="1:17" x14ac:dyDescent="0.25">
      <c r="A147">
        <f ca="1">Rutas_Lista!N147</f>
        <v>4</v>
      </c>
      <c r="B147" s="39">
        <f ca="1">Rutas_Lista!L147</f>
        <v>141</v>
      </c>
      <c r="C147" s="39" t="str">
        <f ca="1">Rutas_Lista!AB147</f>
        <v>Rutas_3</v>
      </c>
      <c r="D147" s="39" t="str">
        <f ca="1">Rutas_Lista!AC147</f>
        <v>Ruta 3_3</v>
      </c>
      <c r="E147" s="39" t="str">
        <f ca="1">Rutas_Lista!AD147</f>
        <v>Avd. San José (esq. C/ Bellavista - Pd. Bus)</v>
      </c>
      <c r="F147" s="5" t="s">
        <v>740</v>
      </c>
      <c r="H147" s="5" t="s">
        <v>732</v>
      </c>
      <c r="I147" s="5" t="s">
        <v>733</v>
      </c>
      <c r="J147" s="49">
        <v>41.636372399999999</v>
      </c>
      <c r="K147" s="49">
        <v>-0.87839979999999995</v>
      </c>
      <c r="L147" s="5" t="s">
        <v>741</v>
      </c>
      <c r="M147" s="39" t="str">
        <f ca="1">IF(Rutas_Lista!X147=1,"Ida","Vuelta")</f>
        <v>Vuelta</v>
      </c>
      <c r="N147" t="str">
        <f ca="1">Rutas_Lista!AE147</f>
        <v/>
      </c>
      <c r="O147" t="str">
        <f ca="1">Rutas_Lista!AF147</f>
        <v/>
      </c>
      <c r="P147" t="str">
        <f ca="1">Rutas_Lista!AG147</f>
        <v/>
      </c>
      <c r="Q147" t="str">
        <f ca="1">Rutas_Lista!AH147</f>
        <v/>
      </c>
    </row>
    <row r="148" spans="1:17" x14ac:dyDescent="0.25">
      <c r="A148">
        <f ca="1">Rutas_Lista!N148</f>
        <v>4</v>
      </c>
      <c r="B148" s="39">
        <f ca="1">Rutas_Lista!L148</f>
        <v>142</v>
      </c>
      <c r="C148" s="39" t="str">
        <f ca="1">Rutas_Lista!AB148</f>
        <v>Rutas_3</v>
      </c>
      <c r="D148" s="39" t="str">
        <f ca="1">Rutas_Lista!AC148</f>
        <v>Ruta 3_3</v>
      </c>
      <c r="E148" s="39" t="str">
        <f ca="1">Rutas_Lista!AD148</f>
        <v>Avd. San José, nº 97 (Pd. Bus)</v>
      </c>
      <c r="F148" s="5" t="s">
        <v>886</v>
      </c>
      <c r="G148" s="5" t="s">
        <v>887</v>
      </c>
      <c r="H148" s="5" t="s">
        <v>732</v>
      </c>
      <c r="I148" s="5" t="s">
        <v>733</v>
      </c>
      <c r="J148" s="49">
        <v>41.637590000000003</v>
      </c>
      <c r="K148" s="49">
        <v>-0.87668000000000001</v>
      </c>
      <c r="L148" s="5" t="s">
        <v>792</v>
      </c>
      <c r="M148" s="39" t="str">
        <f ca="1">IF(Rutas_Lista!X148=1,"Ida","Vuelta")</f>
        <v>Vuelta</v>
      </c>
      <c r="N148" t="str">
        <f ca="1">Rutas_Lista!AE148</f>
        <v/>
      </c>
      <c r="O148" t="str">
        <f ca="1">Rutas_Lista!AF148</f>
        <v/>
      </c>
      <c r="P148" t="str">
        <f ca="1">Rutas_Lista!AG148</f>
        <v/>
      </c>
      <c r="Q148" t="str">
        <f ca="1">Rutas_Lista!AH148</f>
        <v/>
      </c>
    </row>
    <row r="149" spans="1:17" x14ac:dyDescent="0.25">
      <c r="A149">
        <f ca="1">Rutas_Lista!N149</f>
        <v>4</v>
      </c>
      <c r="B149" s="39">
        <f ca="1">Rutas_Lista!L149</f>
        <v>143</v>
      </c>
      <c r="C149" s="39" t="str">
        <f ca="1">Rutas_Lista!AB149</f>
        <v>Rutas_3</v>
      </c>
      <c r="D149" s="39" t="str">
        <f ca="1">Rutas_Lista!AC149</f>
        <v>Ruta 3_3</v>
      </c>
      <c r="E149" s="39" t="str">
        <f ca="1">Rutas_Lista!AD149</f>
        <v>Avd. San José, nº 3 (esq. Miguel Servet - Pd. Bus)</v>
      </c>
      <c r="F149" s="5" t="s">
        <v>886</v>
      </c>
      <c r="G149" s="5" t="s">
        <v>888</v>
      </c>
      <c r="H149" s="5" t="s">
        <v>732</v>
      </c>
      <c r="I149" s="5" t="s">
        <v>733</v>
      </c>
      <c r="J149" s="49">
        <v>41.645690000000002</v>
      </c>
      <c r="K149" s="49">
        <v>-0.87439869999999997</v>
      </c>
      <c r="L149" s="5" t="s">
        <v>889</v>
      </c>
      <c r="M149" s="39" t="str">
        <f ca="1">IF(Rutas_Lista!X149=1,"Ida","Vuelta")</f>
        <v>Vuelta</v>
      </c>
      <c r="N149" t="str">
        <f ca="1">Rutas_Lista!AE149</f>
        <v/>
      </c>
      <c r="O149" t="str">
        <f ca="1">Rutas_Lista!AF149</f>
        <v/>
      </c>
      <c r="P149" t="str">
        <f ca="1">Rutas_Lista!AG149</f>
        <v/>
      </c>
      <c r="Q149" t="str">
        <f ca="1">Rutas_Lista!AH149</f>
        <v/>
      </c>
    </row>
    <row r="150" spans="1:17" x14ac:dyDescent="0.25">
      <c r="A150">
        <f ca="1">Rutas_Lista!N150</f>
        <v>4</v>
      </c>
      <c r="B150" s="39">
        <f ca="1">Rutas_Lista!L150</f>
        <v>144</v>
      </c>
      <c r="C150" s="39" t="str">
        <f ca="1">Rutas_Lista!AB150</f>
        <v>Rutas_3</v>
      </c>
      <c r="D150" s="39" t="str">
        <f ca="1">Rutas_Lista!AC150</f>
        <v>Ruta 3_3</v>
      </c>
      <c r="E150" s="39" t="str">
        <f ca="1">Rutas_Lista!AD150</f>
        <v>Compromiso de Caspe, nº 48 - Pd. Bus (esq. Doctor Iranzo)</v>
      </c>
      <c r="F150" s="5" t="s">
        <v>890</v>
      </c>
      <c r="G150" s="5" t="s">
        <v>891</v>
      </c>
      <c r="H150" s="5" t="s">
        <v>732</v>
      </c>
      <c r="I150" s="5" t="s">
        <v>733</v>
      </c>
      <c r="J150" s="49">
        <v>41.646318000000001</v>
      </c>
      <c r="K150" s="49">
        <v>-0.87181900000000001</v>
      </c>
      <c r="L150" s="5" t="s">
        <v>892</v>
      </c>
      <c r="M150" s="39" t="str">
        <f ca="1">IF(Rutas_Lista!X150=1,"Ida","Vuelta")</f>
        <v>Vuelta</v>
      </c>
      <c r="N150" t="str">
        <f ca="1">Rutas_Lista!AE150</f>
        <v/>
      </c>
      <c r="O150" t="str">
        <f ca="1">Rutas_Lista!AF150</f>
        <v/>
      </c>
      <c r="P150" t="str">
        <f ca="1">Rutas_Lista!AG150</f>
        <v/>
      </c>
      <c r="Q150" t="str">
        <f ca="1">Rutas_Lista!AH150</f>
        <v/>
      </c>
    </row>
    <row r="151" spans="1:17" x14ac:dyDescent="0.25">
      <c r="A151">
        <f ca="1">Rutas_Lista!N151</f>
        <v>4</v>
      </c>
      <c r="B151" s="39">
        <f ca="1">Rutas_Lista!L151</f>
        <v>145</v>
      </c>
      <c r="C151" s="39" t="str">
        <f ca="1">Rutas_Lista!AB151</f>
        <v>Rutas_3</v>
      </c>
      <c r="D151" s="39" t="str">
        <f ca="1">Rutas_Lista!AC151</f>
        <v>Ruta 3_3</v>
      </c>
      <c r="E151" s="39" t="str">
        <f ca="1">Rutas_Lista!AD151</f>
        <v>Compromiso de Caspe, nº 76 (Pd. Bus)</v>
      </c>
      <c r="F151" s="5" t="s">
        <v>890</v>
      </c>
      <c r="G151" s="5" t="s">
        <v>894</v>
      </c>
      <c r="H151" s="5" t="s">
        <v>732</v>
      </c>
      <c r="I151" s="5" t="s">
        <v>733</v>
      </c>
      <c r="J151" s="49">
        <v>41.646318000000001</v>
      </c>
      <c r="K151" s="49">
        <v>-0.87181900000000001</v>
      </c>
      <c r="L151" s="5" t="s">
        <v>792</v>
      </c>
      <c r="M151" s="39" t="str">
        <f ca="1">IF(Rutas_Lista!X151=1,"Ida","Vuelta")</f>
        <v>Vuelta</v>
      </c>
      <c r="N151" t="str">
        <f ca="1">Rutas_Lista!AE151</f>
        <v/>
      </c>
      <c r="O151" t="str">
        <f ca="1">Rutas_Lista!AF151</f>
        <v/>
      </c>
      <c r="P151" t="str">
        <f ca="1">Rutas_Lista!AG151</f>
        <v/>
      </c>
      <c r="Q151" t="str">
        <f ca="1">Rutas_Lista!AH151</f>
        <v/>
      </c>
    </row>
    <row r="152" spans="1:17" x14ac:dyDescent="0.25">
      <c r="A152">
        <f ca="1">Rutas_Lista!N152</f>
        <v>5</v>
      </c>
      <c r="B152" s="39">
        <f ca="1">Rutas_Lista!L152</f>
        <v>146</v>
      </c>
      <c r="C152" s="39" t="str">
        <f ca="1">Rutas_Lista!AB152</f>
        <v>Rutas_Domingo_1</v>
      </c>
      <c r="D152" s="39" t="str">
        <f ca="1">Rutas_Lista!AC152</f>
        <v>Ruta 1_1D</v>
      </c>
      <c r="E152" s="39" t="str">
        <f ca="1">Rutas_Lista!AD152</f>
        <v>Ruta 1/1D</v>
      </c>
      <c r="M152" s="39" t="str">
        <f ca="1">IF(Rutas_Lista!X152=1,"Ida","Vuelta")</f>
        <v>Ida</v>
      </c>
      <c r="N152" t="str">
        <f ca="1">Rutas_Lista!AE152</f>
        <v/>
      </c>
      <c r="O152" t="str">
        <f ca="1">Rutas_Lista!AF152</f>
        <v/>
      </c>
      <c r="P152">
        <f ca="1">Rutas_Lista!AG152</f>
        <v>0</v>
      </c>
      <c r="Q152">
        <f ca="1">Rutas_Lista!AH152</f>
        <v>0</v>
      </c>
    </row>
    <row r="153" spans="1:17" x14ac:dyDescent="0.25">
      <c r="A153">
        <f ca="1">Rutas_Lista!N153</f>
        <v>5</v>
      </c>
      <c r="B153" s="39">
        <f ca="1">Rutas_Lista!L153</f>
        <v>147</v>
      </c>
      <c r="C153" s="39" t="str">
        <f ca="1">Rutas_Lista!AB153</f>
        <v>Rutas_Domingo_1</v>
      </c>
      <c r="D153" s="39" t="str">
        <f ca="1">Rutas_Lista!AC153</f>
        <v>Ruta 1_1D</v>
      </c>
      <c r="E153" s="39" t="str">
        <f ca="1">Rutas_Lista!AD153</f>
        <v>Vía Hispanidad (esq. Gómez Laguna - Pd. Bus)</v>
      </c>
      <c r="F153" s="5" t="s">
        <v>731</v>
      </c>
      <c r="H153" s="5" t="s">
        <v>732</v>
      </c>
      <c r="I153" s="5" t="s">
        <v>733</v>
      </c>
      <c r="J153" s="49">
        <v>41.641716799999998</v>
      </c>
      <c r="K153" s="49">
        <v>-0.91498789999999997</v>
      </c>
      <c r="L153" s="5" t="s">
        <v>734</v>
      </c>
      <c r="M153" s="39" t="str">
        <f ca="1">IF(Rutas_Lista!X153=1,"Ida","Vuelta")</f>
        <v>Ida</v>
      </c>
      <c r="N153" t="str">
        <f ca="1">Rutas_Lista!AE153</f>
        <v>05:10</v>
      </c>
      <c r="O153" t="str">
        <f ca="1">Rutas_Lista!AF153</f>
        <v>13:01</v>
      </c>
      <c r="P153">
        <f ca="1">Rutas_Lista!AG153</f>
        <v>0</v>
      </c>
      <c r="Q153">
        <f ca="1">Rutas_Lista!AH153</f>
        <v>0</v>
      </c>
    </row>
    <row r="154" spans="1:17" x14ac:dyDescent="0.25">
      <c r="A154">
        <f ca="1">Rutas_Lista!N154</f>
        <v>5</v>
      </c>
      <c r="B154" s="39">
        <f ca="1">Rutas_Lista!L154</f>
        <v>148</v>
      </c>
      <c r="C154" s="39" t="str">
        <f ca="1">Rutas_Lista!AB154</f>
        <v>Rutas_Domingo_1</v>
      </c>
      <c r="D154" s="39" t="str">
        <f ca="1">Rutas_Lista!AC154</f>
        <v>Ruta 1_1D</v>
      </c>
      <c r="E154" s="39" t="str">
        <f ca="1">Rutas_Lista!AD154</f>
        <v>Vía Hispanidad (Gasolinera Casablanca - esq. C/ La Vía)</v>
      </c>
      <c r="F154" s="5" t="s">
        <v>731</v>
      </c>
      <c r="H154" s="5" t="s">
        <v>732</v>
      </c>
      <c r="I154" s="5" t="s">
        <v>733</v>
      </c>
      <c r="J154" s="49">
        <v>41.633650400000001</v>
      </c>
      <c r="K154" s="49">
        <v>-0.90830379999999999</v>
      </c>
      <c r="L154" s="5" t="s">
        <v>735</v>
      </c>
      <c r="M154" s="39" t="str">
        <f ca="1">IF(Rutas_Lista!X154=1,"Ida","Vuelta")</f>
        <v>Ida</v>
      </c>
      <c r="N154" t="str">
        <f ca="1">Rutas_Lista!AE154</f>
        <v>05:12</v>
      </c>
      <c r="O154" t="str">
        <f ca="1">Rutas_Lista!AF154</f>
        <v>13:03</v>
      </c>
      <c r="P154">
        <f ca="1">Rutas_Lista!AG154</f>
        <v>0</v>
      </c>
      <c r="Q154">
        <f ca="1">Rutas_Lista!AH154</f>
        <v>0</v>
      </c>
    </row>
    <row r="155" spans="1:17" x14ac:dyDescent="0.25">
      <c r="A155">
        <f ca="1">Rutas_Lista!N155</f>
        <v>5</v>
      </c>
      <c r="B155" s="39">
        <f ca="1">Rutas_Lista!L155</f>
        <v>149</v>
      </c>
      <c r="C155" s="39" t="str">
        <f ca="1">Rutas_Lista!AB155</f>
        <v>Rutas_Domingo_1</v>
      </c>
      <c r="D155" s="39" t="str">
        <f ca="1">Rutas_Lista!AC155</f>
        <v>Ruta 1_1D</v>
      </c>
      <c r="E155" s="39" t="str">
        <f ca="1">Rutas_Lista!AD155</f>
        <v>Avd. América (esq. C/ Pontevedra - Pd. Bus)</v>
      </c>
      <c r="F155" s="5" t="s">
        <v>736</v>
      </c>
      <c r="H155" s="5" t="s">
        <v>732</v>
      </c>
      <c r="I155" s="5" t="s">
        <v>733</v>
      </c>
      <c r="J155" s="49">
        <v>41.628265399999997</v>
      </c>
      <c r="K155" s="49">
        <v>-0.88628390000000001</v>
      </c>
      <c r="L155" s="5" t="s">
        <v>737</v>
      </c>
      <c r="M155" s="39" t="str">
        <f ca="1">IF(Rutas_Lista!X155=1,"Ida","Vuelta")</f>
        <v>Ida</v>
      </c>
      <c r="N155" t="str">
        <f ca="1">Rutas_Lista!AE155</f>
        <v>05:15</v>
      </c>
      <c r="O155" t="str">
        <f ca="1">Rutas_Lista!AF155</f>
        <v>13:06</v>
      </c>
      <c r="P155">
        <f ca="1">Rutas_Lista!AG155</f>
        <v>0</v>
      </c>
      <c r="Q155">
        <f ca="1">Rutas_Lista!AH155</f>
        <v>0</v>
      </c>
    </row>
    <row r="156" spans="1:17" x14ac:dyDescent="0.25">
      <c r="A156">
        <f ca="1">Rutas_Lista!N156</f>
        <v>5</v>
      </c>
      <c r="B156" s="39">
        <f ca="1">Rutas_Lista!L156</f>
        <v>150</v>
      </c>
      <c r="C156" s="39" t="str">
        <f ca="1">Rutas_Lista!AB156</f>
        <v>Rutas_Domingo_1</v>
      </c>
      <c r="D156" s="39" t="str">
        <f ca="1">Rutas_Lista!AC156</f>
        <v>Ruta 1_1D</v>
      </c>
      <c r="E156" s="39" t="str">
        <f ca="1">Rutas_Lista!AD156</f>
        <v>Pº de Cuellar (esquina Vía San Fernando)</v>
      </c>
      <c r="F156" s="5" t="s">
        <v>738</v>
      </c>
      <c r="H156" s="5" t="s">
        <v>732</v>
      </c>
      <c r="I156" s="5" t="s">
        <v>733</v>
      </c>
      <c r="J156" s="49">
        <v>41.635278300000003</v>
      </c>
      <c r="K156" s="49">
        <v>-0.88462909999999995</v>
      </c>
      <c r="L156" s="5" t="s">
        <v>739</v>
      </c>
      <c r="M156" s="39" t="str">
        <f ca="1">IF(Rutas_Lista!X156=1,"Ida","Vuelta")</f>
        <v>Ida</v>
      </c>
      <c r="N156" t="str">
        <f ca="1">Rutas_Lista!AE156</f>
        <v>05:17</v>
      </c>
      <c r="O156" t="str">
        <f ca="1">Rutas_Lista!AF156</f>
        <v>13:08</v>
      </c>
      <c r="P156">
        <f ca="1">Rutas_Lista!AG156</f>
        <v>0</v>
      </c>
      <c r="Q156">
        <f ca="1">Rutas_Lista!AH156</f>
        <v>0</v>
      </c>
    </row>
    <row r="157" spans="1:17" x14ac:dyDescent="0.25">
      <c r="A157">
        <f ca="1">Rutas_Lista!N157</f>
        <v>5</v>
      </c>
      <c r="B157" s="39">
        <f ca="1">Rutas_Lista!L157</f>
        <v>151</v>
      </c>
      <c r="C157" s="39" t="str">
        <f ca="1">Rutas_Lista!AB157</f>
        <v>Rutas_Domingo_1</v>
      </c>
      <c r="D157" s="39" t="str">
        <f ca="1">Rutas_Lista!AC157</f>
        <v>Ruta 1_1D</v>
      </c>
      <c r="E157" s="39" t="str">
        <f ca="1">Rutas_Lista!AD157</f>
        <v>Avenida San José (esq. C/ Bellavista - Pd. Bus)</v>
      </c>
      <c r="F157" s="5" t="s">
        <v>740</v>
      </c>
      <c r="H157" s="5" t="s">
        <v>732</v>
      </c>
      <c r="I157" s="5" t="s">
        <v>733</v>
      </c>
      <c r="J157" s="49">
        <v>41.636372399999999</v>
      </c>
      <c r="K157" s="49">
        <v>-0.87839979999999995</v>
      </c>
      <c r="L157" s="5" t="s">
        <v>741</v>
      </c>
      <c r="M157" s="39" t="str">
        <f ca="1">IF(Rutas_Lista!X157=1,"Ida","Vuelta")</f>
        <v>Ida</v>
      </c>
      <c r="N157" t="str">
        <f ca="1">Rutas_Lista!AE157</f>
        <v>05:19</v>
      </c>
      <c r="O157" t="str">
        <f ca="1">Rutas_Lista!AF157</f>
        <v>13:10</v>
      </c>
      <c r="P157">
        <f ca="1">Rutas_Lista!AG157</f>
        <v>0</v>
      </c>
      <c r="Q157">
        <f ca="1">Rutas_Lista!AH157</f>
        <v>0</v>
      </c>
    </row>
    <row r="158" spans="1:17" x14ac:dyDescent="0.25">
      <c r="A158">
        <f ca="1">Rutas_Lista!N158</f>
        <v>5</v>
      </c>
      <c r="B158" s="39">
        <f ca="1">Rutas_Lista!L158</f>
        <v>152</v>
      </c>
      <c r="C158" s="39" t="str">
        <f ca="1">Rutas_Lista!AB158</f>
        <v>Rutas_Domingo_1</v>
      </c>
      <c r="D158" s="39" t="str">
        <f ca="1">Rutas_Lista!AC158</f>
        <v>Ruta 1_1D</v>
      </c>
      <c r="E158" s="39" t="str">
        <f ca="1">Rutas_Lista!AD158</f>
        <v>Avenida Tenor Fleta, nº 115-117</v>
      </c>
      <c r="F158" s="5" t="s">
        <v>742</v>
      </c>
      <c r="G158" s="5" t="s">
        <v>743</v>
      </c>
      <c r="H158" s="5" t="s">
        <v>732</v>
      </c>
      <c r="I158" s="5" t="s">
        <v>733</v>
      </c>
      <c r="J158" s="49">
        <v>41.6387</v>
      </c>
      <c r="K158" s="49">
        <v>-0.87914999999999999</v>
      </c>
      <c r="M158" s="39" t="str">
        <f ca="1">IF(Rutas_Lista!X158=1,"Ida","Vuelta")</f>
        <v>Ida</v>
      </c>
      <c r="N158" t="str">
        <f ca="1">Rutas_Lista!AE158</f>
        <v>05:20</v>
      </c>
      <c r="O158" t="str">
        <f ca="1">Rutas_Lista!AF158</f>
        <v>13:11</v>
      </c>
      <c r="P158">
        <f ca="1">Rutas_Lista!AG158</f>
        <v>0</v>
      </c>
      <c r="Q158">
        <f ca="1">Rutas_Lista!AH158</f>
        <v>0</v>
      </c>
    </row>
    <row r="159" spans="1:17" x14ac:dyDescent="0.25">
      <c r="A159">
        <f ca="1">Rutas_Lista!N159</f>
        <v>5</v>
      </c>
      <c r="B159" s="39">
        <f ca="1">Rutas_Lista!L159</f>
        <v>153</v>
      </c>
      <c r="C159" s="39" t="str">
        <f ca="1">Rutas_Lista!AB159</f>
        <v>Rutas_Domingo_1</v>
      </c>
      <c r="D159" s="39" t="str">
        <f ca="1">Rutas_Lista!AC159</f>
        <v>Ruta 1_1D</v>
      </c>
      <c r="E159" s="39" t="str">
        <f ca="1">Rutas_Lista!AD159</f>
        <v>Avenida Puente Virrey (esq. Pablo Remacha) - (Pd. Bus)</v>
      </c>
      <c r="F159" s="5" t="s">
        <v>744</v>
      </c>
      <c r="H159" s="5" t="s">
        <v>732</v>
      </c>
      <c r="I159" s="5" t="s">
        <v>733</v>
      </c>
      <c r="J159" s="49">
        <v>41.639085199999997</v>
      </c>
      <c r="K159" s="49">
        <v>-0.87397040000000004</v>
      </c>
      <c r="L159" s="5" t="s">
        <v>745</v>
      </c>
      <c r="M159" s="39" t="str">
        <f ca="1">IF(Rutas_Lista!X159=1,"Ida","Vuelta")</f>
        <v>Ida</v>
      </c>
      <c r="N159" t="str">
        <f ca="1">Rutas_Lista!AE159</f>
        <v>05:21</v>
      </c>
      <c r="O159" t="str">
        <f ca="1">Rutas_Lista!AF159</f>
        <v>13:12</v>
      </c>
      <c r="P159">
        <f ca="1">Rutas_Lista!AG159</f>
        <v>0</v>
      </c>
      <c r="Q159">
        <f ca="1">Rutas_Lista!AH159</f>
        <v>0</v>
      </c>
    </row>
    <row r="160" spans="1:17" x14ac:dyDescent="0.25">
      <c r="A160">
        <f ca="1">Rutas_Lista!N160</f>
        <v>5</v>
      </c>
      <c r="B160" s="39">
        <f ca="1">Rutas_Lista!L160</f>
        <v>154</v>
      </c>
      <c r="C160" s="39" t="str">
        <f ca="1">Rutas_Lista!AB160</f>
        <v>Rutas_Domingo_1</v>
      </c>
      <c r="D160" s="39" t="str">
        <f ca="1">Rutas_Lista!AC160</f>
        <v>Ruta 1_1D</v>
      </c>
      <c r="E160" s="39" t="str">
        <f ca="1">Rutas_Lista!AD160</f>
        <v>Avenida San José (esq. Privilegio de la Unión)</v>
      </c>
      <c r="F160" s="5" t="s">
        <v>740</v>
      </c>
      <c r="H160" s="5" t="s">
        <v>732</v>
      </c>
      <c r="I160" s="5" t="s">
        <v>733</v>
      </c>
      <c r="J160" s="49">
        <v>41.642549299999999</v>
      </c>
      <c r="K160" s="49">
        <v>-0.87307480000000004</v>
      </c>
      <c r="L160" s="5" t="s">
        <v>746</v>
      </c>
      <c r="M160" s="39" t="str">
        <f ca="1">IF(Rutas_Lista!X160=1,"Ida","Vuelta")</f>
        <v>Ida</v>
      </c>
      <c r="N160" t="str">
        <f ca="1">Rutas_Lista!AE160</f>
        <v>05:22</v>
      </c>
      <c r="O160" t="str">
        <f ca="1">Rutas_Lista!AF160</f>
        <v>13:13</v>
      </c>
      <c r="P160">
        <f ca="1">Rutas_Lista!AG160</f>
        <v>0</v>
      </c>
      <c r="Q160">
        <f ca="1">Rutas_Lista!AH160</f>
        <v>0</v>
      </c>
    </row>
    <row r="161" spans="1:17" x14ac:dyDescent="0.25">
      <c r="A161">
        <f ca="1">Rutas_Lista!N161</f>
        <v>5</v>
      </c>
      <c r="B161" s="39">
        <f ca="1">Rutas_Lista!L161</f>
        <v>155</v>
      </c>
      <c r="C161" s="39" t="str">
        <f ca="1">Rutas_Lista!AB161</f>
        <v>Rutas_Domingo_1</v>
      </c>
      <c r="D161" s="39" t="str">
        <f ca="1">Rutas_Lista!AC161</f>
        <v>Ruta 1_1D</v>
      </c>
      <c r="E161" s="39" t="str">
        <f ca="1">Rutas_Lista!AD161</f>
        <v>Avenida San José, nº 7</v>
      </c>
      <c r="F161" s="5" t="s">
        <v>886</v>
      </c>
      <c r="G161" s="5" t="s">
        <v>747</v>
      </c>
      <c r="H161" s="5" t="s">
        <v>732</v>
      </c>
      <c r="I161" s="5" t="s">
        <v>733</v>
      </c>
      <c r="J161" s="49">
        <v>41.646481000000001</v>
      </c>
      <c r="K161" s="49">
        <v>-0.88755300000000004</v>
      </c>
      <c r="M161" s="39" t="str">
        <f ca="1">IF(Rutas_Lista!X161=1,"Ida","Vuelta")</f>
        <v>Ida</v>
      </c>
      <c r="N161" t="str">
        <f ca="1">Rutas_Lista!AE161</f>
        <v>05:23</v>
      </c>
      <c r="O161" t="str">
        <f ca="1">Rutas_Lista!AF161</f>
        <v>13:14</v>
      </c>
      <c r="P161">
        <f ca="1">Rutas_Lista!AG161</f>
        <v>0</v>
      </c>
      <c r="Q161">
        <f ca="1">Rutas_Lista!AH161</f>
        <v>0</v>
      </c>
    </row>
    <row r="162" spans="1:17" x14ac:dyDescent="0.25">
      <c r="A162">
        <f ca="1">Rutas_Lista!N162</f>
        <v>5</v>
      </c>
      <c r="B162" s="39">
        <f ca="1">Rutas_Lista!L162</f>
        <v>156</v>
      </c>
      <c r="C162" s="39" t="str">
        <f ca="1">Rutas_Lista!AB162</f>
        <v>Rutas_Domingo_1</v>
      </c>
      <c r="D162" s="39" t="str">
        <f ca="1">Rutas_Lista!AC162</f>
        <v>Ruta 1_1D</v>
      </c>
      <c r="E162" s="39" t="str">
        <f ca="1">Rutas_Lista!AD162</f>
        <v>Camino Las Torres, nº 3</v>
      </c>
      <c r="F162" s="5" t="s">
        <v>748</v>
      </c>
      <c r="G162" s="5" t="s">
        <v>749</v>
      </c>
      <c r="H162" s="5" t="s">
        <v>732</v>
      </c>
      <c r="I162" s="5" t="s">
        <v>733</v>
      </c>
      <c r="J162" s="49">
        <v>41.647160999999997</v>
      </c>
      <c r="K162" s="49">
        <v>-0.87427809999999995</v>
      </c>
      <c r="M162" s="39" t="str">
        <f ca="1">IF(Rutas_Lista!X162=1,"Ida","Vuelta")</f>
        <v>Ida</v>
      </c>
      <c r="N162" t="str">
        <f ca="1">Rutas_Lista!AE162</f>
        <v>05:24</v>
      </c>
      <c r="O162" t="str">
        <f ca="1">Rutas_Lista!AF162</f>
        <v>13:15</v>
      </c>
      <c r="P162">
        <f ca="1">Rutas_Lista!AG162</f>
        <v>0</v>
      </c>
      <c r="Q162">
        <f ca="1">Rutas_Lista!AH162</f>
        <v>0</v>
      </c>
    </row>
    <row r="163" spans="1:17" x14ac:dyDescent="0.25">
      <c r="A163">
        <f ca="1">Rutas_Lista!N163</f>
        <v>5</v>
      </c>
      <c r="B163" s="39">
        <f ca="1">Rutas_Lista!L163</f>
        <v>157</v>
      </c>
      <c r="C163" s="39" t="str">
        <f ca="1">Rutas_Lista!AB163</f>
        <v>Rutas_Domingo_1</v>
      </c>
      <c r="D163" s="39" t="str">
        <f ca="1">Rutas_Lista!AC163</f>
        <v>Ruta 1_1D</v>
      </c>
      <c r="E163" s="39" t="str">
        <f ca="1">Rutas_Lista!AD163</f>
        <v>Camino Las Torres (frente Gasolinera - Pd Bus)</v>
      </c>
      <c r="F163" s="5" t="s">
        <v>750</v>
      </c>
      <c r="H163" s="5" t="s">
        <v>732</v>
      </c>
      <c r="I163" s="5" t="s">
        <v>733</v>
      </c>
      <c r="J163" s="49">
        <v>41.648307000000003</v>
      </c>
      <c r="K163" s="49">
        <v>-0.86834230000000001</v>
      </c>
      <c r="L163" s="5" t="s">
        <v>751</v>
      </c>
      <c r="M163" s="39" t="str">
        <f ca="1">IF(Rutas_Lista!X163=1,"Ida","Vuelta")</f>
        <v>Ida</v>
      </c>
      <c r="N163" t="str">
        <f ca="1">Rutas_Lista!AE163</f>
        <v>05:25</v>
      </c>
      <c r="O163" t="str">
        <f ca="1">Rutas_Lista!AF163</f>
        <v>13:16</v>
      </c>
      <c r="P163">
        <f ca="1">Rutas_Lista!AG163</f>
        <v>0</v>
      </c>
      <c r="Q163">
        <f ca="1">Rutas_Lista!AH163</f>
        <v>0</v>
      </c>
    </row>
    <row r="164" spans="1:17" x14ac:dyDescent="0.25">
      <c r="A164">
        <f ca="1">Rutas_Lista!N164</f>
        <v>5</v>
      </c>
      <c r="B164" s="39">
        <f ca="1">Rutas_Lista!L164</f>
        <v>158</v>
      </c>
      <c r="C164" s="39" t="str">
        <f ca="1">Rutas_Lista!AB164</f>
        <v>Rutas_Domingo_1</v>
      </c>
      <c r="D164" s="39" t="str">
        <f ca="1">Rutas_Lista!AC164</f>
        <v>Ruta 1_1D</v>
      </c>
      <c r="E164" s="39" t="str">
        <f ca="1">Rutas_Lista!AD164</f>
        <v>Marqués de la Cadena (esq. Velilla de Ebro - piscinas)</v>
      </c>
      <c r="F164" s="5" t="s">
        <v>752</v>
      </c>
      <c r="H164" s="5" t="s">
        <v>732</v>
      </c>
      <c r="I164" s="5" t="s">
        <v>733</v>
      </c>
      <c r="J164" s="49">
        <v>41.6577603</v>
      </c>
      <c r="K164" s="49">
        <v>-0.860869</v>
      </c>
      <c r="L164" s="5" t="s">
        <v>753</v>
      </c>
      <c r="M164" s="39" t="str">
        <f ca="1">IF(Rutas_Lista!X164=1,"Ida","Vuelta")</f>
        <v>Ida</v>
      </c>
      <c r="N164" t="str">
        <f ca="1">Rutas_Lista!AE164</f>
        <v>05:26</v>
      </c>
      <c r="O164" t="str">
        <f ca="1">Rutas_Lista!AF164</f>
        <v>13:17</v>
      </c>
      <c r="P164">
        <f ca="1">Rutas_Lista!AG164</f>
        <v>0</v>
      </c>
      <c r="Q164">
        <f ca="1">Rutas_Lista!AH164</f>
        <v>0</v>
      </c>
    </row>
    <row r="165" spans="1:17" x14ac:dyDescent="0.25">
      <c r="A165">
        <f ca="1">Rutas_Lista!N165</f>
        <v>5</v>
      </c>
      <c r="B165" s="39">
        <f ca="1">Rutas_Lista!L165</f>
        <v>159</v>
      </c>
      <c r="C165" s="39" t="str">
        <f ca="1">Rutas_Lista!AB165</f>
        <v>Rutas_Domingo_1</v>
      </c>
      <c r="D165" s="39" t="str">
        <f ca="1">Rutas_Lista!AC165</f>
        <v>Ruta 1_1D</v>
      </c>
      <c r="E165" s="39" t="str">
        <f ca="1">Rutas_Lista!AD165</f>
        <v>Marqués de la Cadena (esq. Molino de las Armas)</v>
      </c>
      <c r="F165" s="5" t="s">
        <v>752</v>
      </c>
      <c r="H165" s="5" t="s">
        <v>732</v>
      </c>
      <c r="I165" s="5" t="s">
        <v>733</v>
      </c>
      <c r="J165" s="49">
        <v>41.660627900000001</v>
      </c>
      <c r="K165" s="49">
        <v>-0.86385869999999998</v>
      </c>
      <c r="L165" s="5" t="s">
        <v>754</v>
      </c>
      <c r="M165" s="39" t="str">
        <f ca="1">IF(Rutas_Lista!X165=1,"Ida","Vuelta")</f>
        <v>Ida</v>
      </c>
      <c r="N165" t="str">
        <f ca="1">Rutas_Lista!AE165</f>
        <v>05:27</v>
      </c>
      <c r="O165" t="str">
        <f ca="1">Rutas_Lista!AF165</f>
        <v>13:18</v>
      </c>
      <c r="P165">
        <f ca="1">Rutas_Lista!AG165</f>
        <v>0</v>
      </c>
      <c r="Q165">
        <f ca="1">Rutas_Lista!AH165</f>
        <v>0</v>
      </c>
    </row>
    <row r="166" spans="1:17" x14ac:dyDescent="0.25">
      <c r="A166">
        <f ca="1">Rutas_Lista!N166</f>
        <v>5</v>
      </c>
      <c r="B166" s="39">
        <f ca="1">Rutas_Lista!L166</f>
        <v>160</v>
      </c>
      <c r="C166" s="39" t="str">
        <f ca="1">Rutas_Lista!AB166</f>
        <v>Rutas_Domingo_1</v>
      </c>
      <c r="D166" s="39" t="str">
        <f ca="1">Rutas_Lista!AC166</f>
        <v>Ruta 1_1D</v>
      </c>
      <c r="E166" s="39" t="str">
        <f ca="1">Rutas_Lista!AD166</f>
        <v>Valle de Broto (esq. Valle Pineta - Bar Sango 2)</v>
      </c>
      <c r="F166" s="5" t="s">
        <v>755</v>
      </c>
      <c r="H166" s="5" t="s">
        <v>732</v>
      </c>
      <c r="I166" s="5" t="s">
        <v>733</v>
      </c>
      <c r="J166" s="49">
        <v>41.666623000000001</v>
      </c>
      <c r="K166" s="49">
        <v>-0.87486399999999998</v>
      </c>
      <c r="L166" s="5" t="s">
        <v>756</v>
      </c>
      <c r="M166" s="39" t="str">
        <f ca="1">IF(Rutas_Lista!X166=1,"Ida","Vuelta")</f>
        <v>Ida</v>
      </c>
      <c r="N166" t="str">
        <f ca="1">Rutas_Lista!AE166</f>
        <v>05:28</v>
      </c>
      <c r="O166" t="str">
        <f ca="1">Rutas_Lista!AF166</f>
        <v>13:21</v>
      </c>
      <c r="P166">
        <f ca="1">Rutas_Lista!AG166</f>
        <v>0</v>
      </c>
      <c r="Q166">
        <f ca="1">Rutas_Lista!AH166</f>
        <v>0</v>
      </c>
    </row>
    <row r="167" spans="1:17" x14ac:dyDescent="0.25">
      <c r="A167">
        <f ca="1">Rutas_Lista!N167</f>
        <v>5</v>
      </c>
      <c r="B167" s="39">
        <f ca="1">Rutas_Lista!L167</f>
        <v>161</v>
      </c>
      <c r="C167" s="39" t="str">
        <f ca="1">Rutas_Lista!AB167</f>
        <v>Rutas_Domingo_1</v>
      </c>
      <c r="D167" s="39" t="str">
        <f ca="1">Rutas_Lista!AC167</f>
        <v>Ruta 1_1D</v>
      </c>
      <c r="E167" s="39" t="str">
        <f ca="1">Rutas_Lista!AD167</f>
        <v>Valle de Broto (frente Kasan - marquesina Bus)</v>
      </c>
      <c r="F167" s="5" t="s">
        <v>755</v>
      </c>
      <c r="H167" s="5" t="s">
        <v>732</v>
      </c>
      <c r="I167" s="5" t="s">
        <v>733</v>
      </c>
      <c r="J167" s="49">
        <v>41.666105000000002</v>
      </c>
      <c r="K167" s="49">
        <v>-0.88436630000000005</v>
      </c>
      <c r="L167" s="5" t="s">
        <v>757</v>
      </c>
      <c r="M167" s="39" t="str">
        <f ca="1">IF(Rutas_Lista!X167=1,"Ida","Vuelta")</f>
        <v>Ida</v>
      </c>
      <c r="N167" t="str">
        <f ca="1">Rutas_Lista!AE167</f>
        <v>05:29</v>
      </c>
      <c r="O167" t="str">
        <f ca="1">Rutas_Lista!AF167</f>
        <v>13:23</v>
      </c>
      <c r="P167">
        <f ca="1">Rutas_Lista!AG167</f>
        <v>0</v>
      </c>
      <c r="Q167">
        <f ca="1">Rutas_Lista!AH167</f>
        <v>0</v>
      </c>
    </row>
    <row r="168" spans="1:17" x14ac:dyDescent="0.25">
      <c r="A168">
        <f ca="1">Rutas_Lista!N168</f>
        <v>5</v>
      </c>
      <c r="B168" s="39">
        <f ca="1">Rutas_Lista!L168</f>
        <v>162</v>
      </c>
      <c r="C168" s="39" t="str">
        <f ca="1">Rutas_Lista!AB168</f>
        <v>Rutas_Domingo_1</v>
      </c>
      <c r="D168" s="39" t="str">
        <f ca="1">Rutas_Lista!AC168</f>
        <v>Ruta 1_1D</v>
      </c>
      <c r="E168" s="39" t="str">
        <f ca="1">Rutas_Lista!AD168</f>
        <v>Valle de Broto (esq. Gómez Avellaneda - marquesina Bus)</v>
      </c>
      <c r="F168" s="5" t="s">
        <v>755</v>
      </c>
      <c r="H168" s="5" t="s">
        <v>732</v>
      </c>
      <c r="I168" s="5" t="s">
        <v>733</v>
      </c>
      <c r="J168" s="49">
        <v>41.664920299999999</v>
      </c>
      <c r="K168" s="49">
        <v>-0.88638819999999996</v>
      </c>
      <c r="L168" s="5" t="s">
        <v>758</v>
      </c>
      <c r="M168" s="39" t="str">
        <f ca="1">IF(Rutas_Lista!X168=1,"Ida","Vuelta")</f>
        <v>Ida</v>
      </c>
      <c r="N168" t="str">
        <f ca="1">Rutas_Lista!AE168</f>
        <v>05:30</v>
      </c>
      <c r="O168" t="str">
        <f ca="1">Rutas_Lista!AF168</f>
        <v>13:24</v>
      </c>
      <c r="P168">
        <f ca="1">Rutas_Lista!AG168</f>
        <v>0</v>
      </c>
      <c r="Q168">
        <f ca="1">Rutas_Lista!AH168</f>
        <v>0</v>
      </c>
    </row>
    <row r="169" spans="1:17" x14ac:dyDescent="0.25">
      <c r="A169">
        <f ca="1">Rutas_Lista!N169</f>
        <v>5</v>
      </c>
      <c r="B169" s="39">
        <f ca="1">Rutas_Lista!L169</f>
        <v>163</v>
      </c>
      <c r="C169" s="39" t="str">
        <f ca="1">Rutas_Lista!AB169</f>
        <v>Rutas_Domingo_1</v>
      </c>
      <c r="D169" s="39" t="str">
        <f ca="1">Rutas_Lista!AC169</f>
        <v>Ruta 1_1D</v>
      </c>
      <c r="E169" s="39" t="str">
        <f ca="1">Rutas_Lista!AD169</f>
        <v>Plaza de Europa (esq. Pablo Gargallo - Pd. Bus)</v>
      </c>
      <c r="F169" s="5" t="s">
        <v>759</v>
      </c>
      <c r="H169" s="5" t="s">
        <v>732</v>
      </c>
      <c r="I169" s="5" t="s">
        <v>733</v>
      </c>
      <c r="J169" s="49">
        <v>41.659283100000003</v>
      </c>
      <c r="K169" s="49">
        <v>-0.89284569999999996</v>
      </c>
      <c r="L169" s="5" t="s">
        <v>760</v>
      </c>
      <c r="M169" s="39" t="str">
        <f ca="1">IF(Rutas_Lista!X169=1,"Ida","Vuelta")</f>
        <v>Ida</v>
      </c>
      <c r="N169" t="str">
        <f ca="1">Rutas_Lista!AE169</f>
        <v>05:31</v>
      </c>
      <c r="O169" t="str">
        <f ca="1">Rutas_Lista!AF169</f>
        <v>13:27</v>
      </c>
      <c r="P169">
        <f ca="1">Rutas_Lista!AG169</f>
        <v>0</v>
      </c>
      <c r="Q169">
        <f ca="1">Rutas_Lista!AH169</f>
        <v>0</v>
      </c>
    </row>
    <row r="170" spans="1:17" x14ac:dyDescent="0.25">
      <c r="A170">
        <f ca="1">Rutas_Lista!N170</f>
        <v>5</v>
      </c>
      <c r="B170" s="39">
        <f ca="1">Rutas_Lista!L170</f>
        <v>164</v>
      </c>
      <c r="C170" s="39" t="str">
        <f ca="1">Rutas_Lista!AB170</f>
        <v>Rutas_Domingo_1</v>
      </c>
      <c r="D170" s="39" t="str">
        <f ca="1">Rutas_Lista!AC170</f>
        <v>Ruta 1_1D</v>
      </c>
      <c r="E170" s="39" t="str">
        <f ca="1">Rutas_Lista!AD170</f>
        <v>Avenida de Valencia, nº 8</v>
      </c>
      <c r="F170" s="5" t="s">
        <v>761</v>
      </c>
      <c r="G170" s="5" t="s">
        <v>762</v>
      </c>
      <c r="H170" s="5" t="s">
        <v>732</v>
      </c>
      <c r="I170" s="5" t="s">
        <v>733</v>
      </c>
      <c r="J170" s="49">
        <v>41.647401000000002</v>
      </c>
      <c r="K170" s="49">
        <v>-0.89458499999999996</v>
      </c>
      <c r="M170" s="39" t="str">
        <f ca="1">IF(Rutas_Lista!X170=1,"Ida","Vuelta")</f>
        <v>Ida</v>
      </c>
      <c r="N170" t="str">
        <f ca="1">Rutas_Lista!AE170</f>
        <v>05:34</v>
      </c>
      <c r="O170" t="str">
        <f ca="1">Rutas_Lista!AF170</f>
        <v>13:31</v>
      </c>
      <c r="P170">
        <f ca="1">Rutas_Lista!AG170</f>
        <v>0</v>
      </c>
      <c r="Q170">
        <f ca="1">Rutas_Lista!AH170</f>
        <v>0</v>
      </c>
    </row>
    <row r="171" spans="1:17" x14ac:dyDescent="0.25">
      <c r="A171">
        <f ca="1">Rutas_Lista!N171</f>
        <v>5</v>
      </c>
      <c r="B171" s="39">
        <f ca="1">Rutas_Lista!L171</f>
        <v>165</v>
      </c>
      <c r="C171" s="39" t="str">
        <f ca="1">Rutas_Lista!AB171</f>
        <v>Rutas_Domingo_1</v>
      </c>
      <c r="D171" s="39" t="str">
        <f ca="1">Rutas_Lista!AC171</f>
        <v>Ruta 1_1D</v>
      </c>
      <c r="E171" s="39" t="str">
        <f ca="1">Rutas_Lista!AD171</f>
        <v>Avenida de Valencia, nº 46</v>
      </c>
      <c r="F171" s="5" t="s">
        <v>761</v>
      </c>
      <c r="G171" s="5" t="s">
        <v>763</v>
      </c>
      <c r="H171" s="5" t="s">
        <v>732</v>
      </c>
      <c r="I171" s="5" t="s">
        <v>733</v>
      </c>
      <c r="J171" s="49">
        <v>41.646008000000002</v>
      </c>
      <c r="K171" s="49">
        <v>-0.898034</v>
      </c>
      <c r="M171" s="39" t="str">
        <f ca="1">IF(Rutas_Lista!X171=1,"Ida","Vuelta")</f>
        <v>Ida</v>
      </c>
      <c r="N171" t="str">
        <f ca="1">Rutas_Lista!AE171</f>
        <v>05:36</v>
      </c>
      <c r="O171" t="str">
        <f ca="1">Rutas_Lista!AF171</f>
        <v>13:33</v>
      </c>
      <c r="P171">
        <f ca="1">Rutas_Lista!AG171</f>
        <v>0</v>
      </c>
      <c r="Q171">
        <f ca="1">Rutas_Lista!AH171</f>
        <v>0</v>
      </c>
    </row>
    <row r="172" spans="1:17" x14ac:dyDescent="0.25">
      <c r="A172">
        <f ca="1">Rutas_Lista!N172</f>
        <v>5</v>
      </c>
      <c r="B172" s="39">
        <f ca="1">Rutas_Lista!L172</f>
        <v>166</v>
      </c>
      <c r="C172" s="39" t="str">
        <f ca="1">Rutas_Lista!AB172</f>
        <v>Rutas_Domingo_1</v>
      </c>
      <c r="D172" s="39" t="str">
        <f ca="1">Rutas_Lista!AC172</f>
        <v>Ruta 1_1D</v>
      </c>
      <c r="E172" s="39" t="str">
        <f ca="1">Rutas_Lista!AD172</f>
        <v>C/ Unceta (esq. Duquesa Villahermosa)</v>
      </c>
      <c r="F172" s="5" t="s">
        <v>764</v>
      </c>
      <c r="H172" s="5" t="s">
        <v>732</v>
      </c>
      <c r="I172" s="5" t="s">
        <v>733</v>
      </c>
      <c r="J172" s="49">
        <v>41.6491361</v>
      </c>
      <c r="K172" s="49">
        <v>-0.90056230000000004</v>
      </c>
      <c r="L172" s="5" t="s">
        <v>765</v>
      </c>
      <c r="M172" s="39" t="str">
        <f ca="1">IF(Rutas_Lista!X172=1,"Ida","Vuelta")</f>
        <v>Ida</v>
      </c>
      <c r="N172" t="str">
        <f ca="1">Rutas_Lista!AE172</f>
        <v>05:38</v>
      </c>
      <c r="O172" t="str">
        <f ca="1">Rutas_Lista!AF172</f>
        <v>13:35</v>
      </c>
      <c r="P172">
        <f ca="1">Rutas_Lista!AG172</f>
        <v>0</v>
      </c>
      <c r="Q172">
        <f ca="1">Rutas_Lista!AH172</f>
        <v>0</v>
      </c>
    </row>
    <row r="173" spans="1:17" x14ac:dyDescent="0.25">
      <c r="A173">
        <f ca="1">Rutas_Lista!N173</f>
        <v>5</v>
      </c>
      <c r="B173" s="39">
        <f ca="1">Rutas_Lista!L173</f>
        <v>167</v>
      </c>
      <c r="C173" s="39" t="str">
        <f ca="1">Rutas_Lista!AB173</f>
        <v>Rutas_Domingo_1</v>
      </c>
      <c r="D173" s="39" t="str">
        <f ca="1">Rutas_Lista!AC173</f>
        <v>Ruta 1_1D</v>
      </c>
      <c r="E173" s="39" t="str">
        <f ca="1">Rutas_Lista!AD173</f>
        <v>Avenida de Navarra (Centro Cultural Delicias - Pd. Bus)</v>
      </c>
      <c r="F173" s="5" t="s">
        <v>766</v>
      </c>
      <c r="H173" s="5" t="s">
        <v>732</v>
      </c>
      <c r="I173" s="5" t="s">
        <v>733</v>
      </c>
      <c r="J173" s="49">
        <v>41.6554827</v>
      </c>
      <c r="K173" s="49">
        <v>-0.9068022</v>
      </c>
      <c r="L173" s="5" t="s">
        <v>767</v>
      </c>
      <c r="M173" s="39" t="str">
        <f ca="1">IF(Rutas_Lista!X173=1,"Ida","Vuelta")</f>
        <v>Ida</v>
      </c>
      <c r="N173" t="str">
        <f ca="1">Rutas_Lista!AE173</f>
        <v>05:41</v>
      </c>
      <c r="O173" t="str">
        <f ca="1">Rutas_Lista!AF173</f>
        <v>13:40</v>
      </c>
      <c r="P173">
        <f ca="1">Rutas_Lista!AG173</f>
        <v>0</v>
      </c>
      <c r="Q173">
        <f ca="1">Rutas_Lista!AH173</f>
        <v>0</v>
      </c>
    </row>
    <row r="174" spans="1:17" x14ac:dyDescent="0.25">
      <c r="A174">
        <f ca="1">Rutas_Lista!N174</f>
        <v>5</v>
      </c>
      <c r="B174" s="39">
        <f ca="1">Rutas_Lista!L174</f>
        <v>168</v>
      </c>
      <c r="C174" s="39" t="str">
        <f ca="1">Rutas_Lista!AB174</f>
        <v>Rutas_Domingo_1</v>
      </c>
      <c r="D174" s="39" t="str">
        <f ca="1">Rutas_Lista!AC174</f>
        <v>Ruta 1_1D</v>
      </c>
      <c r="E174" s="39" t="str">
        <f ca="1">Rutas_Lista!AD174</f>
        <v>Avenida de Navarra (frente nº 183 - Pd. Bus)</v>
      </c>
      <c r="F174" s="5" t="s">
        <v>766</v>
      </c>
      <c r="H174" s="5" t="s">
        <v>732</v>
      </c>
      <c r="I174" s="5" t="s">
        <v>733</v>
      </c>
      <c r="J174" s="49">
        <v>41.658539099999999</v>
      </c>
      <c r="K174" s="49">
        <v>-0.91816350000000002</v>
      </c>
      <c r="L174" s="5" t="s">
        <v>768</v>
      </c>
      <c r="M174" s="39" t="str">
        <f ca="1">IF(Rutas_Lista!X174=1,"Ida","Vuelta")</f>
        <v>Ida</v>
      </c>
      <c r="N174" t="str">
        <f ca="1">Rutas_Lista!AE174</f>
        <v>05:42</v>
      </c>
      <c r="O174" t="str">
        <f ca="1">Rutas_Lista!AF174</f>
        <v>13:41</v>
      </c>
      <c r="P174">
        <f ca="1">Rutas_Lista!AG174</f>
        <v>0</v>
      </c>
      <c r="Q174">
        <f ca="1">Rutas_Lista!AH174</f>
        <v>0</v>
      </c>
    </row>
    <row r="175" spans="1:17" x14ac:dyDescent="0.25">
      <c r="A175">
        <f ca="1">Rutas_Lista!N175</f>
        <v>5</v>
      </c>
      <c r="B175" s="39">
        <f ca="1">Rutas_Lista!L175</f>
        <v>169</v>
      </c>
      <c r="C175" s="39" t="str">
        <f ca="1">Rutas_Lista!AB175</f>
        <v>Rutas_Domingo_1</v>
      </c>
      <c r="D175" s="39" t="str">
        <f ca="1">Rutas_Lista!AC175</f>
        <v>Ruta 1_1D</v>
      </c>
      <c r="E175" s="39" t="str">
        <f ca="1">Rutas_Lista!AD175</f>
        <v>Carretera de Logroño (frente Torres de San Lamberto)</v>
      </c>
      <c r="F175" s="5" t="s">
        <v>769</v>
      </c>
      <c r="H175" s="5" t="s">
        <v>732</v>
      </c>
      <c r="I175" s="5" t="s">
        <v>733</v>
      </c>
      <c r="J175" s="49">
        <v>41.664750900000001</v>
      </c>
      <c r="K175" s="49">
        <v>-0.93411149999999998</v>
      </c>
      <c r="L175" s="5" t="s">
        <v>770</v>
      </c>
      <c r="M175" s="39" t="str">
        <f ca="1">IF(Rutas_Lista!X175=1,"Ida","Vuelta")</f>
        <v>Ida</v>
      </c>
      <c r="N175" t="str">
        <f ca="1">Rutas_Lista!AE175</f>
        <v>05:45</v>
      </c>
      <c r="O175" t="str">
        <f ca="1">Rutas_Lista!AF175</f>
        <v>13:45</v>
      </c>
      <c r="P175">
        <f ca="1">Rutas_Lista!AG175</f>
        <v>0</v>
      </c>
      <c r="Q175">
        <f ca="1">Rutas_Lista!AH175</f>
        <v>0</v>
      </c>
    </row>
    <row r="176" spans="1:17" x14ac:dyDescent="0.25">
      <c r="A176">
        <f ca="1">Rutas_Lista!N176</f>
        <v>5</v>
      </c>
      <c r="B176" s="39">
        <f ca="1">Rutas_Lista!L176</f>
        <v>170</v>
      </c>
      <c r="C176" s="39" t="str">
        <f ca="1">Rutas_Lista!AB176</f>
        <v>Rutas_Domingo_1</v>
      </c>
      <c r="D176" s="39" t="str">
        <f ca="1">Rutas_Lista!AC176</f>
        <v>Ruta 1_1D</v>
      </c>
      <c r="E176" s="39" t="str">
        <f ca="1">Rutas_Lista!AD176</f>
        <v>Carretera de Logroño (desvío Monzalbarba - Pd. Bus)</v>
      </c>
      <c r="F176" s="5" t="s">
        <v>771</v>
      </c>
      <c r="H176" s="5" t="s">
        <v>772</v>
      </c>
      <c r="I176" s="5" t="s">
        <v>733</v>
      </c>
      <c r="J176" s="49">
        <v>41.689270800000003</v>
      </c>
      <c r="K176" s="49">
        <v>-0.97838800000000004</v>
      </c>
      <c r="L176" s="5" t="s">
        <v>773</v>
      </c>
      <c r="M176" s="39" t="str">
        <f ca="1">IF(Rutas_Lista!X176=1,"Ida","Vuelta")</f>
        <v>Ida</v>
      </c>
      <c r="N176" t="str">
        <f ca="1">Rutas_Lista!AE176</f>
        <v>05:48</v>
      </c>
      <c r="O176" t="str">
        <f ca="1">Rutas_Lista!AF176</f>
        <v>13:48</v>
      </c>
      <c r="P176">
        <f ca="1">Rutas_Lista!AG176</f>
        <v>0</v>
      </c>
      <c r="Q176">
        <f ca="1">Rutas_Lista!AH176</f>
        <v>0</v>
      </c>
    </row>
    <row r="177" spans="1:17" x14ac:dyDescent="0.25">
      <c r="A177">
        <f ca="1">Rutas_Lista!N177</f>
        <v>5</v>
      </c>
      <c r="B177" s="39">
        <f ca="1">Rutas_Lista!L177</f>
        <v>171</v>
      </c>
      <c r="C177" s="39" t="str">
        <f ca="1">Rutas_Lista!AB177</f>
        <v>Rutas_Domingo_1</v>
      </c>
      <c r="D177" s="39" t="str">
        <f ca="1">Rutas_Lista!AC177</f>
        <v>Ruta 1_1D</v>
      </c>
      <c r="E177" s="39" t="str">
        <f ca="1">Rutas_Lista!AD177</f>
        <v>Carretera de Logroño (desvío Utebo - marquesina Bus)</v>
      </c>
      <c r="F177" s="5" t="s">
        <v>771</v>
      </c>
      <c r="H177" s="5" t="s">
        <v>774</v>
      </c>
      <c r="I177" s="5" t="s">
        <v>733</v>
      </c>
      <c r="J177" s="49">
        <v>41.701644999999999</v>
      </c>
      <c r="K177" s="49">
        <v>-0.99987219999999999</v>
      </c>
      <c r="L177" s="5" t="s">
        <v>775</v>
      </c>
      <c r="M177" s="39" t="str">
        <f ca="1">IF(Rutas_Lista!X177=1,"Ida","Vuelta")</f>
        <v>Ida</v>
      </c>
      <c r="N177" t="str">
        <f ca="1">Rutas_Lista!AE177</f>
        <v>05:50</v>
      </c>
      <c r="O177" t="str">
        <f ca="1">Rutas_Lista!AF177</f>
        <v>13:50</v>
      </c>
      <c r="P177">
        <f ca="1">Rutas_Lista!AG177</f>
        <v>0</v>
      </c>
      <c r="Q177">
        <f ca="1">Rutas_Lista!AH177</f>
        <v>0</v>
      </c>
    </row>
    <row r="178" spans="1:17" x14ac:dyDescent="0.25">
      <c r="A178">
        <f ca="1">Rutas_Lista!N178</f>
        <v>5</v>
      </c>
      <c r="B178" s="39">
        <f ca="1">Rutas_Lista!L178</f>
        <v>172</v>
      </c>
      <c r="C178" s="39" t="str">
        <f ca="1">Rutas_Lista!AB178</f>
        <v>Rutas_Domingo_1</v>
      </c>
      <c r="D178" s="39" t="str">
        <f ca="1">Rutas_Lista!AC178</f>
        <v>Ruta 1_1D</v>
      </c>
      <c r="E178" s="39" t="str">
        <f ca="1">Rutas_Lista!AD178</f>
        <v>Casetas, nº 76 (marquesina Bus)</v>
      </c>
      <c r="F178" s="5" t="s">
        <v>776</v>
      </c>
      <c r="G178" s="5" t="s">
        <v>777</v>
      </c>
      <c r="H178" s="5" t="s">
        <v>778</v>
      </c>
      <c r="I178" s="5" t="s">
        <v>733</v>
      </c>
      <c r="J178" s="49">
        <v>41.719659499999999</v>
      </c>
      <c r="K178" s="49">
        <v>-1.0297381999999999</v>
      </c>
      <c r="L178" s="5" t="s">
        <v>779</v>
      </c>
      <c r="M178" s="39" t="str">
        <f ca="1">IF(Rutas_Lista!X178=1,"Ida","Vuelta")</f>
        <v>Ida</v>
      </c>
      <c r="N178" t="str">
        <f ca="1">Rutas_Lista!AE178</f>
        <v>05:57</v>
      </c>
      <c r="O178" t="str">
        <f ca="1">Rutas_Lista!AF178</f>
        <v>13:57</v>
      </c>
      <c r="P178">
        <f ca="1">Rutas_Lista!AG178</f>
        <v>0</v>
      </c>
      <c r="Q178">
        <f ca="1">Rutas_Lista!AH178</f>
        <v>0</v>
      </c>
    </row>
    <row r="179" spans="1:17" x14ac:dyDescent="0.25">
      <c r="A179">
        <f ca="1">Rutas_Lista!N179</f>
        <v>5</v>
      </c>
      <c r="B179" s="39">
        <f ca="1">Rutas_Lista!L179</f>
        <v>173</v>
      </c>
      <c r="C179" s="39" t="str">
        <f ca="1">Rutas_Lista!AB179</f>
        <v>Rutas_Domingo_1</v>
      </c>
      <c r="D179" s="39" t="str">
        <f ca="1">Rutas_Lista!AC179</f>
        <v>Ruta 1_1D</v>
      </c>
      <c r="E179" s="39" t="str">
        <f ca="1">Rutas_Lista!AD179</f>
        <v>Casetas (urbanización Alameda)</v>
      </c>
      <c r="F179" s="5" t="s">
        <v>780</v>
      </c>
      <c r="H179" s="5" t="s">
        <v>778</v>
      </c>
      <c r="I179" s="5" t="s">
        <v>733</v>
      </c>
      <c r="J179" s="49">
        <v>41.722875899999998</v>
      </c>
      <c r="K179" s="49">
        <v>-1.0368519</v>
      </c>
      <c r="M179" s="39" t="str">
        <f ca="1">IF(Rutas_Lista!X179=1,"Ida","Vuelta")</f>
        <v>Ida</v>
      </c>
      <c r="N179" t="str">
        <f ca="1">Rutas_Lista!AE179</f>
        <v>05:58</v>
      </c>
      <c r="O179" t="str">
        <f ca="1">Rutas_Lista!AF179</f>
        <v>13:58</v>
      </c>
      <c r="P179">
        <f ca="1">Rutas_Lista!AG179</f>
        <v>0</v>
      </c>
      <c r="Q179">
        <f ca="1">Rutas_Lista!AH179</f>
        <v>0</v>
      </c>
    </row>
    <row r="180" spans="1:17" x14ac:dyDescent="0.25">
      <c r="A180">
        <f ca="1">Rutas_Lista!N180</f>
        <v>5</v>
      </c>
      <c r="B180" s="39">
        <f ca="1">Rutas_Lista!L180</f>
        <v>174</v>
      </c>
      <c r="C180" s="39" t="str">
        <f ca="1">Rutas_Lista!AB180</f>
        <v>Rutas_Domingo_1</v>
      </c>
      <c r="D180" s="39" t="str">
        <f ca="1">Rutas_Lista!AC180</f>
        <v>Ruta 1_1D</v>
      </c>
      <c r="E180" s="39" t="str">
        <f ca="1">Rutas_Lista!AD180</f>
        <v>Alagón - rotonda (marquesina Bus)</v>
      </c>
      <c r="F180" s="5" t="s">
        <v>781</v>
      </c>
      <c r="H180" s="5" t="s">
        <v>781</v>
      </c>
      <c r="I180" s="5" t="s">
        <v>733</v>
      </c>
      <c r="J180" s="49">
        <v>41.766540900000003</v>
      </c>
      <c r="K180" s="49">
        <v>-1.1260872</v>
      </c>
      <c r="L180" s="5" t="s">
        <v>782</v>
      </c>
      <c r="M180" s="39" t="str">
        <f ca="1">IF(Rutas_Lista!X180=1,"Ida","Vuelta")</f>
        <v>Ida</v>
      </c>
      <c r="N180" t="str">
        <f ca="1">Rutas_Lista!AE180</f>
        <v>06:03</v>
      </c>
      <c r="O180" t="str">
        <f ca="1">Rutas_Lista!AF180</f>
        <v>14:03</v>
      </c>
      <c r="P180">
        <f ca="1">Rutas_Lista!AG180</f>
        <v>0</v>
      </c>
      <c r="Q180">
        <f ca="1">Rutas_Lista!AH180</f>
        <v>0</v>
      </c>
    </row>
    <row r="181" spans="1:17" x14ac:dyDescent="0.25">
      <c r="A181">
        <f ca="1">Rutas_Lista!N181</f>
        <v>5</v>
      </c>
      <c r="B181" s="39">
        <f ca="1">Rutas_Lista!L181</f>
        <v>175</v>
      </c>
      <c r="C181" s="39" t="str">
        <f ca="1">Rutas_Lista!AB181</f>
        <v>Rutas_Domingo_1</v>
      </c>
      <c r="D181" s="39" t="str">
        <f ca="1">Rutas_Lista!AC181</f>
        <v>Ruta 1_1D</v>
      </c>
      <c r="E181" s="39" t="str">
        <f ca="1">Rutas_Lista!AD181</f>
        <v>Opel Planta en Figueruelas</v>
      </c>
      <c r="F181" s="5" t="s">
        <v>783</v>
      </c>
      <c r="H181" s="5" t="s">
        <v>784</v>
      </c>
      <c r="I181" s="5" t="s">
        <v>733</v>
      </c>
      <c r="J181" s="49">
        <v>41.749628000000001</v>
      </c>
      <c r="K181" s="49">
        <v>-1.1755139999999999</v>
      </c>
      <c r="L181" s="5" t="s">
        <v>785</v>
      </c>
      <c r="M181" s="39" t="str">
        <f ca="1">IF(Rutas_Lista!X181=1,"Ida","Vuelta")</f>
        <v>Ida</v>
      </c>
      <c r="N181" t="str">
        <f ca="1">Rutas_Lista!AE181</f>
        <v>06:10</v>
      </c>
      <c r="O181" t="str">
        <f ca="1">Rutas_Lista!AF181</f>
        <v>14:10</v>
      </c>
      <c r="P181">
        <f ca="1">Rutas_Lista!AG181</f>
        <v>0</v>
      </c>
      <c r="Q181">
        <f ca="1">Rutas_Lista!AH181</f>
        <v>0</v>
      </c>
    </row>
    <row r="182" spans="1:17" x14ac:dyDescent="0.25">
      <c r="A182">
        <f ca="1">Rutas_Lista!N182</f>
        <v>5</v>
      </c>
      <c r="B182" s="39">
        <f ca="1">Rutas_Lista!L182</f>
        <v>176</v>
      </c>
      <c r="C182" s="39" t="str">
        <f ca="1">Rutas_Lista!AB182</f>
        <v>Rutas_Domingo_1</v>
      </c>
      <c r="D182" s="39" t="str">
        <f ca="1">Rutas_Lista!AC182</f>
        <v>Ruta 1_1D</v>
      </c>
      <c r="E182" s="39" t="str">
        <f ca="1">Rutas_Lista!AD182</f>
        <v>Opel Planta en Figueruelas</v>
      </c>
      <c r="F182" s="5" t="s">
        <v>783</v>
      </c>
      <c r="H182" s="5" t="s">
        <v>784</v>
      </c>
      <c r="I182" s="5" t="s">
        <v>733</v>
      </c>
      <c r="J182" s="49">
        <v>41.749628000000001</v>
      </c>
      <c r="K182" s="49">
        <v>-1.1755139999999999</v>
      </c>
      <c r="L182" s="5" t="s">
        <v>785</v>
      </c>
      <c r="M182" s="39" t="str">
        <f ca="1">IF(Rutas_Lista!X182=1,"Ida","Vuelta")</f>
        <v>Vuelta</v>
      </c>
      <c r="N182" t="str">
        <f ca="1">Rutas_Lista!AE182</f>
        <v/>
      </c>
      <c r="O182" t="str">
        <f ca="1">Rutas_Lista!AF182</f>
        <v/>
      </c>
      <c r="P182" t="str">
        <f ca="1">Rutas_Lista!AG182</f>
        <v/>
      </c>
      <c r="Q182" t="str">
        <f ca="1">Rutas_Lista!AH182</f>
        <v/>
      </c>
    </row>
    <row r="183" spans="1:17" x14ac:dyDescent="0.25">
      <c r="A183">
        <f ca="1">Rutas_Lista!N183</f>
        <v>5</v>
      </c>
      <c r="B183" s="39">
        <f ca="1">Rutas_Lista!L183</f>
        <v>177</v>
      </c>
      <c r="C183" s="39" t="str">
        <f ca="1">Rutas_Lista!AB183</f>
        <v>Rutas_Domingo_1</v>
      </c>
      <c r="D183" s="39" t="str">
        <f ca="1">Rutas_Lista!AC183</f>
        <v>Ruta 1_1D</v>
      </c>
      <c r="E183" s="39" t="str">
        <f ca="1">Rutas_Lista!AD183</f>
        <v>Alagón - rotonda (marquesina Bus)</v>
      </c>
      <c r="F183" s="5" t="s">
        <v>781</v>
      </c>
      <c r="H183" s="5" t="s">
        <v>781</v>
      </c>
      <c r="I183" s="5" t="s">
        <v>733</v>
      </c>
      <c r="J183" s="49">
        <v>41.766540900000003</v>
      </c>
      <c r="K183" s="49">
        <v>-1.1260872</v>
      </c>
      <c r="L183" s="5" t="s">
        <v>782</v>
      </c>
      <c r="M183" s="39" t="str">
        <f ca="1">IF(Rutas_Lista!X183=1,"Ida","Vuelta")</f>
        <v>Vuelta</v>
      </c>
      <c r="N183" t="str">
        <f ca="1">Rutas_Lista!AE183</f>
        <v/>
      </c>
      <c r="O183" t="str">
        <f ca="1">Rutas_Lista!AF183</f>
        <v/>
      </c>
      <c r="P183" t="str">
        <f ca="1">Rutas_Lista!AG183</f>
        <v/>
      </c>
      <c r="Q183" t="str">
        <f ca="1">Rutas_Lista!AH183</f>
        <v/>
      </c>
    </row>
    <row r="184" spans="1:17" x14ac:dyDescent="0.25">
      <c r="A184">
        <f ca="1">Rutas_Lista!N184</f>
        <v>5</v>
      </c>
      <c r="B184" s="39">
        <f ca="1">Rutas_Lista!L184</f>
        <v>178</v>
      </c>
      <c r="C184" s="39" t="str">
        <f ca="1">Rutas_Lista!AB184</f>
        <v>Rutas_Domingo_1</v>
      </c>
      <c r="D184" s="39" t="str">
        <f ca="1">Rutas_Lista!AC184</f>
        <v>Ruta 1_1D</v>
      </c>
      <c r="E184" s="39" t="str">
        <f ca="1">Rutas_Lista!AD184</f>
        <v>Casetas (urbanización Alameda)</v>
      </c>
      <c r="F184" s="5" t="s">
        <v>786</v>
      </c>
      <c r="H184" s="5" t="s">
        <v>778</v>
      </c>
      <c r="I184" s="5" t="s">
        <v>733</v>
      </c>
      <c r="J184" s="49">
        <v>41.722552800000003</v>
      </c>
      <c r="K184" s="49">
        <v>-1.0365697</v>
      </c>
      <c r="L184" s="5" t="s">
        <v>1155</v>
      </c>
      <c r="M184" s="39" t="str">
        <f ca="1">IF(Rutas_Lista!X184=1,"Ida","Vuelta")</f>
        <v>Vuelta</v>
      </c>
      <c r="N184" t="str">
        <f ca="1">Rutas_Lista!AE184</f>
        <v/>
      </c>
      <c r="O184" t="str">
        <f ca="1">Rutas_Lista!AF184</f>
        <v/>
      </c>
      <c r="P184" t="str">
        <f ca="1">Rutas_Lista!AG184</f>
        <v/>
      </c>
      <c r="Q184" t="str">
        <f ca="1">Rutas_Lista!AH184</f>
        <v/>
      </c>
    </row>
    <row r="185" spans="1:17" x14ac:dyDescent="0.25">
      <c r="A185">
        <f ca="1">Rutas_Lista!N185</f>
        <v>5</v>
      </c>
      <c r="B185" s="39">
        <f ca="1">Rutas_Lista!L185</f>
        <v>179</v>
      </c>
      <c r="C185" s="39" t="str">
        <f ca="1">Rutas_Lista!AB185</f>
        <v>Rutas_Domingo_1</v>
      </c>
      <c r="D185" s="39" t="str">
        <f ca="1">Rutas_Lista!AC185</f>
        <v>Ruta 1_1D</v>
      </c>
      <c r="E185" s="39" t="str">
        <f ca="1">Rutas_Lista!AD185</f>
        <v>Casetas (frente nº 52)</v>
      </c>
      <c r="F185" s="5" t="s">
        <v>787</v>
      </c>
      <c r="H185" s="5" t="s">
        <v>778</v>
      </c>
      <c r="I185" s="5" t="s">
        <v>733</v>
      </c>
      <c r="J185" s="49">
        <v>41.719026399999997</v>
      </c>
      <c r="K185" s="49">
        <v>-1.0285835999999999</v>
      </c>
      <c r="L185" s="5" t="s">
        <v>788</v>
      </c>
      <c r="M185" s="39" t="str">
        <f ca="1">IF(Rutas_Lista!X185=1,"Ida","Vuelta")</f>
        <v>Vuelta</v>
      </c>
      <c r="N185" t="str">
        <f ca="1">Rutas_Lista!AE185</f>
        <v/>
      </c>
      <c r="O185" t="str">
        <f ca="1">Rutas_Lista!AF185</f>
        <v/>
      </c>
      <c r="P185" t="str">
        <f ca="1">Rutas_Lista!AG185</f>
        <v/>
      </c>
      <c r="Q185" t="str">
        <f ca="1">Rutas_Lista!AH185</f>
        <v/>
      </c>
    </row>
    <row r="186" spans="1:17" x14ac:dyDescent="0.25">
      <c r="A186">
        <f ca="1">Rutas_Lista!N186</f>
        <v>5</v>
      </c>
      <c r="B186" s="39">
        <f ca="1">Rutas_Lista!L186</f>
        <v>180</v>
      </c>
      <c r="C186" s="39" t="str">
        <f ca="1">Rutas_Lista!AB186</f>
        <v>Rutas_Domingo_1</v>
      </c>
      <c r="D186" s="39" t="str">
        <f ca="1">Rutas_Lista!AC186</f>
        <v>Ruta 1_1D</v>
      </c>
      <c r="E186" s="39" t="str">
        <f ca="1">Rutas_Lista!AD186</f>
        <v>Carretera de Logroño (frente desvío Utebo)</v>
      </c>
      <c r="F186" s="5" t="s">
        <v>771</v>
      </c>
      <c r="H186" s="5" t="s">
        <v>774</v>
      </c>
      <c r="I186" s="5" t="s">
        <v>733</v>
      </c>
      <c r="J186" s="49">
        <v>41.701668599999998</v>
      </c>
      <c r="K186" s="49">
        <v>-1.0000819999999999</v>
      </c>
      <c r="L186" s="5" t="s">
        <v>789</v>
      </c>
      <c r="M186" s="39" t="str">
        <f ca="1">IF(Rutas_Lista!X186=1,"Ida","Vuelta")</f>
        <v>Vuelta</v>
      </c>
      <c r="N186" t="str">
        <f ca="1">Rutas_Lista!AE186</f>
        <v/>
      </c>
      <c r="O186" t="str">
        <f ca="1">Rutas_Lista!AF186</f>
        <v/>
      </c>
      <c r="P186" t="str">
        <f ca="1">Rutas_Lista!AG186</f>
        <v/>
      </c>
      <c r="Q186" t="str">
        <f ca="1">Rutas_Lista!AH186</f>
        <v/>
      </c>
    </row>
    <row r="187" spans="1:17" x14ac:dyDescent="0.25">
      <c r="A187">
        <f ca="1">Rutas_Lista!N187</f>
        <v>5</v>
      </c>
      <c r="B187" s="39">
        <f ca="1">Rutas_Lista!L187</f>
        <v>181</v>
      </c>
      <c r="C187" s="39" t="str">
        <f ca="1">Rutas_Lista!AB187</f>
        <v>Rutas_Domingo_1</v>
      </c>
      <c r="D187" s="39" t="str">
        <f ca="1">Rutas_Lista!AC187</f>
        <v>Ruta 1_1D</v>
      </c>
      <c r="E187" s="39" t="str">
        <f ca="1">Rutas_Lista!AD187</f>
        <v>Carretera de Logroño (desvío Monzalbarba - Pd. Bus)</v>
      </c>
      <c r="F187" s="5" t="s">
        <v>771</v>
      </c>
      <c r="H187" s="5" t="s">
        <v>772</v>
      </c>
      <c r="I187" s="5" t="s">
        <v>733</v>
      </c>
      <c r="J187" s="49">
        <v>41.689270800000003</v>
      </c>
      <c r="K187" s="49">
        <v>-0.97838800000000004</v>
      </c>
      <c r="L187" s="5" t="s">
        <v>773</v>
      </c>
      <c r="M187" s="39" t="str">
        <f ca="1">IF(Rutas_Lista!X187=1,"Ida","Vuelta")</f>
        <v>Vuelta</v>
      </c>
      <c r="N187" t="str">
        <f ca="1">Rutas_Lista!AE187</f>
        <v/>
      </c>
      <c r="O187" t="str">
        <f ca="1">Rutas_Lista!AF187</f>
        <v/>
      </c>
      <c r="P187" t="str">
        <f ca="1">Rutas_Lista!AG187</f>
        <v/>
      </c>
      <c r="Q187" t="str">
        <f ca="1">Rutas_Lista!AH187</f>
        <v/>
      </c>
    </row>
    <row r="188" spans="1:17" x14ac:dyDescent="0.25">
      <c r="A188">
        <f ca="1">Rutas_Lista!N188</f>
        <v>5</v>
      </c>
      <c r="B188" s="39">
        <f ca="1">Rutas_Lista!L188</f>
        <v>182</v>
      </c>
      <c r="C188" s="39" t="str">
        <f ca="1">Rutas_Lista!AB188</f>
        <v>Rutas_Domingo_1</v>
      </c>
      <c r="D188" s="39" t="str">
        <f ca="1">Rutas_Lista!AC188</f>
        <v>Ruta 1_1D</v>
      </c>
      <c r="E188" s="39" t="str">
        <f ca="1">Rutas_Lista!AD188</f>
        <v>Carretera de Logroño (frente Torres de San Lamberto)</v>
      </c>
      <c r="F188" s="5" t="s">
        <v>769</v>
      </c>
      <c r="H188" s="5" t="s">
        <v>732</v>
      </c>
      <c r="I188" s="5" t="s">
        <v>733</v>
      </c>
      <c r="J188" s="49">
        <v>41.664750900000001</v>
      </c>
      <c r="K188" s="49">
        <v>-0.93411149999999998</v>
      </c>
      <c r="L188" s="5" t="s">
        <v>770</v>
      </c>
      <c r="M188" s="39" t="str">
        <f ca="1">IF(Rutas_Lista!X188=1,"Ida","Vuelta")</f>
        <v>Vuelta</v>
      </c>
      <c r="N188" t="str">
        <f ca="1">Rutas_Lista!AE188</f>
        <v/>
      </c>
      <c r="O188" t="str">
        <f ca="1">Rutas_Lista!AF188</f>
        <v/>
      </c>
      <c r="P188" t="str">
        <f ca="1">Rutas_Lista!AG188</f>
        <v/>
      </c>
      <c r="Q188" t="str">
        <f ca="1">Rutas_Lista!AH188</f>
        <v/>
      </c>
    </row>
    <row r="189" spans="1:17" x14ac:dyDescent="0.25">
      <c r="A189">
        <f ca="1">Rutas_Lista!N189</f>
        <v>5</v>
      </c>
      <c r="B189" s="39">
        <f ca="1">Rutas_Lista!L189</f>
        <v>183</v>
      </c>
      <c r="C189" s="39" t="str">
        <f ca="1">Rutas_Lista!AB189</f>
        <v>Rutas_Domingo_1</v>
      </c>
      <c r="D189" s="39" t="str">
        <f ca="1">Rutas_Lista!AC189</f>
        <v>Ruta 1_1D</v>
      </c>
      <c r="E189" s="39" t="str">
        <f ca="1">Rutas_Lista!AD189</f>
        <v>Avenida de Navarra, nº 183 (Pd. Bus)</v>
      </c>
      <c r="F189" s="5" t="s">
        <v>790</v>
      </c>
      <c r="G189" s="5" t="s">
        <v>791</v>
      </c>
      <c r="H189" s="5" t="s">
        <v>732</v>
      </c>
      <c r="I189" s="5" t="s">
        <v>733</v>
      </c>
      <c r="J189" s="49">
        <v>41.655794</v>
      </c>
      <c r="K189" s="49">
        <v>-0.90835900000000003</v>
      </c>
      <c r="L189" s="5" t="s">
        <v>792</v>
      </c>
      <c r="M189" s="39" t="str">
        <f ca="1">IF(Rutas_Lista!X189=1,"Ida","Vuelta")</f>
        <v>Vuelta</v>
      </c>
      <c r="N189" t="str">
        <f ca="1">Rutas_Lista!AE189</f>
        <v/>
      </c>
      <c r="O189" t="str">
        <f ca="1">Rutas_Lista!AF189</f>
        <v/>
      </c>
      <c r="P189" t="str">
        <f ca="1">Rutas_Lista!AG189</f>
        <v/>
      </c>
      <c r="Q189" t="str">
        <f ca="1">Rutas_Lista!AH189</f>
        <v/>
      </c>
    </row>
    <row r="190" spans="1:17" x14ac:dyDescent="0.25">
      <c r="A190">
        <f ca="1">Rutas_Lista!N190</f>
        <v>5</v>
      </c>
      <c r="B190" s="39">
        <f ca="1">Rutas_Lista!L190</f>
        <v>184</v>
      </c>
      <c r="C190" s="39" t="str">
        <f ca="1">Rutas_Lista!AB190</f>
        <v>Rutas_Domingo_1</v>
      </c>
      <c r="D190" s="39" t="str">
        <f ca="1">Rutas_Lista!AC190</f>
        <v>Ruta 1_1D</v>
      </c>
      <c r="E190" s="39" t="str">
        <f ca="1">Rutas_Lista!AD190</f>
        <v>Avenida de Navarra, nº 71 - (Pd. Bus)</v>
      </c>
      <c r="F190" s="5" t="s">
        <v>1156</v>
      </c>
      <c r="G190" s="5" t="s">
        <v>793</v>
      </c>
      <c r="H190" s="5" t="s">
        <v>732</v>
      </c>
      <c r="I190" s="5" t="s">
        <v>733</v>
      </c>
      <c r="J190" s="49">
        <v>41.654769999999999</v>
      </c>
      <c r="K190" s="49">
        <v>-0.90088900000000005</v>
      </c>
      <c r="L190" s="5" t="s">
        <v>792</v>
      </c>
      <c r="M190" s="39" t="str">
        <f ca="1">IF(Rutas_Lista!X190=1,"Ida","Vuelta")</f>
        <v>Vuelta</v>
      </c>
      <c r="N190" t="str">
        <f ca="1">Rutas_Lista!AE190</f>
        <v/>
      </c>
      <c r="O190" t="str">
        <f ca="1">Rutas_Lista!AF190</f>
        <v/>
      </c>
      <c r="P190" t="str">
        <f ca="1">Rutas_Lista!AG190</f>
        <v/>
      </c>
      <c r="Q190" t="str">
        <f ca="1">Rutas_Lista!AH190</f>
        <v/>
      </c>
    </row>
    <row r="191" spans="1:17" x14ac:dyDescent="0.25">
      <c r="A191">
        <f ca="1">Rutas_Lista!N191</f>
        <v>5</v>
      </c>
      <c r="B191" s="39">
        <f ca="1">Rutas_Lista!L191</f>
        <v>185</v>
      </c>
      <c r="C191" s="39" t="str">
        <f ca="1">Rutas_Lista!AB191</f>
        <v>Rutas_Domingo_1</v>
      </c>
      <c r="D191" s="39" t="str">
        <f ca="1">Rutas_Lista!AC191</f>
        <v>Ruta 1_1D</v>
      </c>
      <c r="E191" s="39" t="str">
        <f ca="1">Rutas_Lista!AD191</f>
        <v>C/ Franco y López (esquina Duquesa Villahermosa)</v>
      </c>
      <c r="F191" s="5" t="s">
        <v>794</v>
      </c>
      <c r="H191" s="5" t="s">
        <v>732</v>
      </c>
      <c r="I191" s="5" t="s">
        <v>733</v>
      </c>
      <c r="J191" s="49">
        <v>41.648246200000003</v>
      </c>
      <c r="K191" s="49">
        <v>-0.9020705</v>
      </c>
      <c r="L191" s="5" t="s">
        <v>765</v>
      </c>
      <c r="M191" s="39" t="str">
        <f ca="1">IF(Rutas_Lista!X191=1,"Ida","Vuelta")</f>
        <v>Vuelta</v>
      </c>
      <c r="N191" t="str">
        <f ca="1">Rutas_Lista!AE191</f>
        <v/>
      </c>
      <c r="O191" t="str">
        <f ca="1">Rutas_Lista!AF191</f>
        <v/>
      </c>
      <c r="P191" t="str">
        <f ca="1">Rutas_Lista!AG191</f>
        <v/>
      </c>
      <c r="Q191" t="str">
        <f ca="1">Rutas_Lista!AH191</f>
        <v/>
      </c>
    </row>
    <row r="192" spans="1:17" x14ac:dyDescent="0.25">
      <c r="A192">
        <f ca="1">Rutas_Lista!N192</f>
        <v>5</v>
      </c>
      <c r="B192" s="39">
        <f ca="1">Rutas_Lista!L192</f>
        <v>186</v>
      </c>
      <c r="C192" s="39" t="str">
        <f ca="1">Rutas_Lista!AB192</f>
        <v>Rutas_Domingo_1</v>
      </c>
      <c r="D192" s="39" t="str">
        <f ca="1">Rutas_Lista!AC192</f>
        <v>Ruta 1_1D</v>
      </c>
      <c r="E192" s="39" t="str">
        <f ca="1">Rutas_Lista!AD192</f>
        <v>C/ Corona de Aragón, nº 51</v>
      </c>
      <c r="F192" s="5" t="s">
        <v>795</v>
      </c>
      <c r="G192" s="5" t="s">
        <v>796</v>
      </c>
      <c r="H192" s="5" t="s">
        <v>732</v>
      </c>
      <c r="I192" s="5" t="s">
        <v>733</v>
      </c>
      <c r="J192" s="49">
        <v>41.644739000000001</v>
      </c>
      <c r="K192" s="49">
        <v>-0.89956700000000001</v>
      </c>
      <c r="M192" s="39" t="str">
        <f ca="1">IF(Rutas_Lista!X192=1,"Ida","Vuelta")</f>
        <v>Vuelta</v>
      </c>
      <c r="N192" t="str">
        <f ca="1">Rutas_Lista!AE192</f>
        <v/>
      </c>
      <c r="O192" t="str">
        <f ca="1">Rutas_Lista!AF192</f>
        <v/>
      </c>
      <c r="P192" t="str">
        <f ca="1">Rutas_Lista!AG192</f>
        <v/>
      </c>
      <c r="Q192" t="str">
        <f ca="1">Rutas_Lista!AH192</f>
        <v/>
      </c>
    </row>
    <row r="193" spans="1:17" x14ac:dyDescent="0.25">
      <c r="A193">
        <f ca="1">Rutas_Lista!N193</f>
        <v>5</v>
      </c>
      <c r="B193" s="39">
        <f ca="1">Rutas_Lista!L193</f>
        <v>187</v>
      </c>
      <c r="C193" s="39" t="str">
        <f ca="1">Rutas_Lista!AB193</f>
        <v>Rutas_Domingo_1</v>
      </c>
      <c r="D193" s="39" t="str">
        <f ca="1">Rutas_Lista!AC193</f>
        <v>Ruta 1_1D</v>
      </c>
      <c r="E193" s="39" t="str">
        <f ca="1">Rutas_Lista!AD193</f>
        <v>San Juan de la Cruz (esq. Fernando El Católico)</v>
      </c>
      <c r="F193" s="5" t="s">
        <v>797</v>
      </c>
      <c r="H193" s="5" t="s">
        <v>732</v>
      </c>
      <c r="I193" s="5" t="s">
        <v>733</v>
      </c>
      <c r="J193" s="49">
        <v>41.641752599999997</v>
      </c>
      <c r="K193" s="49">
        <v>-0.89369969999999999</v>
      </c>
      <c r="L193" s="5" t="s">
        <v>798</v>
      </c>
      <c r="M193" s="39" t="str">
        <f ca="1">IF(Rutas_Lista!X193=1,"Ida","Vuelta")</f>
        <v>Vuelta</v>
      </c>
      <c r="N193" t="str">
        <f ca="1">Rutas_Lista!AE193</f>
        <v/>
      </c>
      <c r="O193" t="str">
        <f ca="1">Rutas_Lista!AF193</f>
        <v/>
      </c>
      <c r="P193" t="str">
        <f ca="1">Rutas_Lista!AG193</f>
        <v/>
      </c>
      <c r="Q193" t="str">
        <f ca="1">Rutas_Lista!AH193</f>
        <v/>
      </c>
    </row>
    <row r="194" spans="1:17" x14ac:dyDescent="0.25">
      <c r="A194">
        <f ca="1">Rutas_Lista!N194</f>
        <v>5</v>
      </c>
      <c r="B194" s="39">
        <f ca="1">Rutas_Lista!L194</f>
        <v>188</v>
      </c>
      <c r="C194" s="39" t="str">
        <f ca="1">Rutas_Lista!AB194</f>
        <v>Rutas_Domingo_1</v>
      </c>
      <c r="D194" s="39" t="str">
        <f ca="1">Rutas_Lista!AC194</f>
        <v>Ruta 1_1D</v>
      </c>
      <c r="E194" s="39" t="str">
        <f ca="1">Rutas_Lista!AD194</f>
        <v>Pº Cuellar (frente Vía San Fernando)</v>
      </c>
      <c r="F194" s="5" t="s">
        <v>799</v>
      </c>
      <c r="H194" s="5" t="s">
        <v>732</v>
      </c>
      <c r="I194" s="5" t="s">
        <v>733</v>
      </c>
      <c r="J194" s="49">
        <v>41.6353559</v>
      </c>
      <c r="K194" s="49">
        <v>-0.88490270000000004</v>
      </c>
      <c r="L194" s="5" t="s">
        <v>800</v>
      </c>
      <c r="M194" s="39" t="str">
        <f ca="1">IF(Rutas_Lista!X194=1,"Ida","Vuelta")</f>
        <v>Vuelta</v>
      </c>
      <c r="N194" t="str">
        <f ca="1">Rutas_Lista!AE194</f>
        <v/>
      </c>
      <c r="O194" t="str">
        <f ca="1">Rutas_Lista!AF194</f>
        <v/>
      </c>
      <c r="P194" t="str">
        <f ca="1">Rutas_Lista!AG194</f>
        <v/>
      </c>
      <c r="Q194" t="str">
        <f ca="1">Rutas_Lista!AH194</f>
        <v/>
      </c>
    </row>
    <row r="195" spans="1:17" x14ac:dyDescent="0.25">
      <c r="A195">
        <f ca="1">Rutas_Lista!N195</f>
        <v>5</v>
      </c>
      <c r="B195" s="39">
        <f ca="1">Rutas_Lista!L195</f>
        <v>189</v>
      </c>
      <c r="C195" s="39" t="str">
        <f ca="1">Rutas_Lista!AB195</f>
        <v>Rutas_Domingo_1</v>
      </c>
      <c r="D195" s="39" t="str">
        <f ca="1">Rutas_Lista!AC195</f>
        <v>Ruta 1_1D</v>
      </c>
      <c r="E195" s="39" t="str">
        <f ca="1">Rutas_Lista!AD195</f>
        <v>Pº Cuellar (esq. Pº Colón)</v>
      </c>
      <c r="F195" s="5" t="s">
        <v>799</v>
      </c>
      <c r="H195" s="5" t="s">
        <v>732</v>
      </c>
      <c r="I195" s="5" t="s">
        <v>733</v>
      </c>
      <c r="J195" s="49">
        <v>41.6337671</v>
      </c>
      <c r="K195" s="49">
        <v>-0.88472580000000001</v>
      </c>
      <c r="L195" s="5" t="s">
        <v>801</v>
      </c>
      <c r="M195" s="39" t="str">
        <f ca="1">IF(Rutas_Lista!X195=1,"Ida","Vuelta")</f>
        <v>Vuelta</v>
      </c>
      <c r="N195" t="str">
        <f ca="1">Rutas_Lista!AE195</f>
        <v/>
      </c>
      <c r="O195" t="str">
        <f ca="1">Rutas_Lista!AF195</f>
        <v/>
      </c>
      <c r="P195" t="str">
        <f ca="1">Rutas_Lista!AG195</f>
        <v/>
      </c>
      <c r="Q195" t="str">
        <f ca="1">Rutas_Lista!AH195</f>
        <v/>
      </c>
    </row>
    <row r="196" spans="1:17" x14ac:dyDescent="0.25">
      <c r="A196">
        <f ca="1">Rutas_Lista!N196</f>
        <v>5</v>
      </c>
      <c r="B196" s="39">
        <f ca="1">Rutas_Lista!L196</f>
        <v>190</v>
      </c>
      <c r="C196" s="39" t="str">
        <f ca="1">Rutas_Lista!AB196</f>
        <v>Rutas_Domingo_1</v>
      </c>
      <c r="D196" s="39" t="str">
        <f ca="1">Rutas_Lista!AC196</f>
        <v>Ruta 1_1D</v>
      </c>
      <c r="E196" s="39" t="str">
        <f ca="1">Rutas_Lista!AD196</f>
        <v>Avenida San José (esq. C/ Bellavista - Pd. Bus)</v>
      </c>
      <c r="F196" s="5" t="s">
        <v>740</v>
      </c>
      <c r="H196" s="5" t="s">
        <v>732</v>
      </c>
      <c r="I196" s="5" t="s">
        <v>733</v>
      </c>
      <c r="J196" s="49">
        <v>41.636372399999999</v>
      </c>
      <c r="K196" s="49">
        <v>-0.87839979999999995</v>
      </c>
      <c r="L196" s="5" t="s">
        <v>741</v>
      </c>
      <c r="M196" s="39" t="str">
        <f ca="1">IF(Rutas_Lista!X196=1,"Ida","Vuelta")</f>
        <v>Vuelta</v>
      </c>
      <c r="N196" t="str">
        <f ca="1">Rutas_Lista!AE196</f>
        <v/>
      </c>
      <c r="O196" t="str">
        <f ca="1">Rutas_Lista!AF196</f>
        <v/>
      </c>
      <c r="P196" t="str">
        <f ca="1">Rutas_Lista!AG196</f>
        <v/>
      </c>
      <c r="Q196" t="str">
        <f ca="1">Rutas_Lista!AH196</f>
        <v/>
      </c>
    </row>
    <row r="197" spans="1:17" x14ac:dyDescent="0.25">
      <c r="A197">
        <f ca="1">Rutas_Lista!N197</f>
        <v>5</v>
      </c>
      <c r="B197" s="39">
        <f ca="1">Rutas_Lista!L197</f>
        <v>191</v>
      </c>
      <c r="C197" s="39" t="str">
        <f ca="1">Rutas_Lista!AB197</f>
        <v>Rutas_Domingo_1</v>
      </c>
      <c r="D197" s="39" t="str">
        <f ca="1">Rutas_Lista!AC197</f>
        <v>Ruta 1_1D</v>
      </c>
      <c r="E197" s="39" t="str">
        <f ca="1">Rutas_Lista!AD197</f>
        <v>Avenida Tenor Fleta, nº 115-117</v>
      </c>
      <c r="F197" s="5" t="s">
        <v>742</v>
      </c>
      <c r="G197" s="5" t="s">
        <v>743</v>
      </c>
      <c r="H197" s="5" t="s">
        <v>732</v>
      </c>
      <c r="I197" s="5" t="s">
        <v>733</v>
      </c>
      <c r="J197" s="49">
        <v>41.6387</v>
      </c>
      <c r="K197" s="49">
        <v>-0.87914999999999999</v>
      </c>
      <c r="M197" s="39" t="str">
        <f ca="1">IF(Rutas_Lista!X197=1,"Ida","Vuelta")</f>
        <v>Vuelta</v>
      </c>
      <c r="N197" t="str">
        <f ca="1">Rutas_Lista!AE197</f>
        <v/>
      </c>
      <c r="O197" t="str">
        <f ca="1">Rutas_Lista!AF197</f>
        <v/>
      </c>
      <c r="P197" t="str">
        <f ca="1">Rutas_Lista!AG197</f>
        <v/>
      </c>
      <c r="Q197" t="str">
        <f ca="1">Rutas_Lista!AH197</f>
        <v/>
      </c>
    </row>
    <row r="198" spans="1:17" x14ac:dyDescent="0.25">
      <c r="A198">
        <f ca="1">Rutas_Lista!N198</f>
        <v>5</v>
      </c>
      <c r="B198" s="39">
        <f ca="1">Rutas_Lista!L198</f>
        <v>192</v>
      </c>
      <c r="C198" s="39" t="str">
        <f ca="1">Rutas_Lista!AB198</f>
        <v>Rutas_Domingo_1</v>
      </c>
      <c r="D198" s="39" t="str">
        <f ca="1">Rutas_Lista!AC198</f>
        <v>Ruta 1_1D</v>
      </c>
      <c r="E198" s="39" t="str">
        <f ca="1">Rutas_Lista!AD198</f>
        <v>Avenida Puente Virrey (esq. Cesáreo Alierta) - (Pd. Bus)</v>
      </c>
      <c r="F198" s="5" t="s">
        <v>744</v>
      </c>
      <c r="H198" s="5" t="s">
        <v>732</v>
      </c>
      <c r="I198" s="5" t="s">
        <v>733</v>
      </c>
      <c r="J198" s="49">
        <v>41.6395646</v>
      </c>
      <c r="K198" s="49">
        <v>-0.87384600000000001</v>
      </c>
      <c r="L198" s="5" t="s">
        <v>802</v>
      </c>
      <c r="M198" s="39" t="str">
        <f ca="1">IF(Rutas_Lista!X198=1,"Ida","Vuelta")</f>
        <v>Vuelta</v>
      </c>
      <c r="N198" t="str">
        <f ca="1">Rutas_Lista!AE198</f>
        <v/>
      </c>
      <c r="O198" t="str">
        <f ca="1">Rutas_Lista!AF198</f>
        <v/>
      </c>
      <c r="P198" t="str">
        <f ca="1">Rutas_Lista!AG198</f>
        <v/>
      </c>
      <c r="Q198" t="str">
        <f ca="1">Rutas_Lista!AH198</f>
        <v/>
      </c>
    </row>
    <row r="199" spans="1:17" x14ac:dyDescent="0.25">
      <c r="A199">
        <f ca="1">Rutas_Lista!N199</f>
        <v>5</v>
      </c>
      <c r="B199" s="39">
        <f ca="1">Rutas_Lista!L199</f>
        <v>193</v>
      </c>
      <c r="C199" s="39" t="str">
        <f ca="1">Rutas_Lista!AB199</f>
        <v>Rutas_Domingo_1</v>
      </c>
      <c r="D199" s="39" t="str">
        <f ca="1">Rutas_Lista!AC199</f>
        <v>Ruta 1_1D</v>
      </c>
      <c r="E199" s="39" t="str">
        <f ca="1">Rutas_Lista!AD199</f>
        <v>Avenida San José (esq. Privilegio de la Unión)</v>
      </c>
      <c r="F199" s="5" t="s">
        <v>740</v>
      </c>
      <c r="H199" s="5" t="s">
        <v>732</v>
      </c>
      <c r="I199" s="5" t="s">
        <v>733</v>
      </c>
      <c r="J199" s="49">
        <v>41.642549299999999</v>
      </c>
      <c r="K199" s="49">
        <v>-0.87307480000000004</v>
      </c>
      <c r="L199" s="5" t="s">
        <v>746</v>
      </c>
      <c r="M199" s="39" t="str">
        <f ca="1">IF(Rutas_Lista!X199=1,"Ida","Vuelta")</f>
        <v>Vuelta</v>
      </c>
      <c r="N199" t="str">
        <f ca="1">Rutas_Lista!AE199</f>
        <v/>
      </c>
      <c r="O199" t="str">
        <f ca="1">Rutas_Lista!AF199</f>
        <v/>
      </c>
      <c r="P199" t="str">
        <f ca="1">Rutas_Lista!AG199</f>
        <v/>
      </c>
      <c r="Q199" t="str">
        <f ca="1">Rutas_Lista!AH199</f>
        <v/>
      </c>
    </row>
    <row r="200" spans="1:17" x14ac:dyDescent="0.25">
      <c r="A200">
        <f ca="1">Rutas_Lista!N200</f>
        <v>5</v>
      </c>
      <c r="B200" s="39">
        <f ca="1">Rutas_Lista!L200</f>
        <v>194</v>
      </c>
      <c r="C200" s="39" t="str">
        <f ca="1">Rutas_Lista!AB200</f>
        <v>Rutas_Domingo_1</v>
      </c>
      <c r="D200" s="39" t="str">
        <f ca="1">Rutas_Lista!AC200</f>
        <v>Ruta 1_1D</v>
      </c>
      <c r="E200" s="39" t="str">
        <f ca="1">Rutas_Lista!AD200</f>
        <v>Avenida San José, nº 7</v>
      </c>
      <c r="F200" s="5" t="s">
        <v>886</v>
      </c>
      <c r="G200" s="5" t="s">
        <v>747</v>
      </c>
      <c r="H200" s="5" t="s">
        <v>732</v>
      </c>
      <c r="I200" s="5" t="s">
        <v>733</v>
      </c>
      <c r="J200" s="49">
        <v>41.646481000000001</v>
      </c>
      <c r="K200" s="49">
        <v>-0.88755300000000004</v>
      </c>
      <c r="M200" s="39" t="str">
        <f ca="1">IF(Rutas_Lista!X200=1,"Ida","Vuelta")</f>
        <v>Vuelta</v>
      </c>
      <c r="N200" t="str">
        <f ca="1">Rutas_Lista!AE200</f>
        <v/>
      </c>
      <c r="O200" t="str">
        <f ca="1">Rutas_Lista!AF200</f>
        <v/>
      </c>
      <c r="P200" t="str">
        <f ca="1">Rutas_Lista!AG200</f>
        <v/>
      </c>
      <c r="Q200" t="str">
        <f ca="1">Rutas_Lista!AH200</f>
        <v/>
      </c>
    </row>
    <row r="201" spans="1:17" x14ac:dyDescent="0.25">
      <c r="A201">
        <f ca="1">Rutas_Lista!N201</f>
        <v>5</v>
      </c>
      <c r="B201" s="39">
        <f ca="1">Rutas_Lista!L201</f>
        <v>195</v>
      </c>
      <c r="C201" s="39" t="str">
        <f ca="1">Rutas_Lista!AB201</f>
        <v>Rutas_Domingo_1</v>
      </c>
      <c r="D201" s="39" t="str">
        <f ca="1">Rutas_Lista!AC201</f>
        <v>Ruta 1_1D</v>
      </c>
      <c r="E201" s="39" t="str">
        <f ca="1">Rutas_Lista!AD201</f>
        <v>Camino Las Torres, nº 3</v>
      </c>
      <c r="F201" s="5" t="s">
        <v>748</v>
      </c>
      <c r="G201" s="5" t="s">
        <v>749</v>
      </c>
      <c r="H201" s="5" t="s">
        <v>732</v>
      </c>
      <c r="I201" s="5" t="s">
        <v>733</v>
      </c>
      <c r="J201" s="49">
        <v>41.647160999999997</v>
      </c>
      <c r="K201" s="49">
        <v>-0.87427809999999995</v>
      </c>
      <c r="M201" s="39" t="str">
        <f ca="1">IF(Rutas_Lista!X201=1,"Ida","Vuelta")</f>
        <v>Vuelta</v>
      </c>
      <c r="N201" t="str">
        <f ca="1">Rutas_Lista!AE201</f>
        <v/>
      </c>
      <c r="O201" t="str">
        <f ca="1">Rutas_Lista!AF201</f>
        <v/>
      </c>
      <c r="P201" t="str">
        <f ca="1">Rutas_Lista!AG201</f>
        <v/>
      </c>
      <c r="Q201" t="str">
        <f ca="1">Rutas_Lista!AH201</f>
        <v/>
      </c>
    </row>
    <row r="202" spans="1:17" x14ac:dyDescent="0.25">
      <c r="A202">
        <f ca="1">Rutas_Lista!N202</f>
        <v>5</v>
      </c>
      <c r="B202" s="39">
        <f ca="1">Rutas_Lista!L202</f>
        <v>196</v>
      </c>
      <c r="C202" s="39" t="str">
        <f ca="1">Rutas_Lista!AB202</f>
        <v>Rutas_Domingo_1</v>
      </c>
      <c r="D202" s="39" t="str">
        <f ca="1">Rutas_Lista!AC202</f>
        <v>Ruta 1_1D</v>
      </c>
      <c r="E202" s="39" t="str">
        <f ca="1">Rutas_Lista!AD202</f>
        <v>Camino Las Torres (frente Gasolinera - Pd Bus)</v>
      </c>
      <c r="F202" s="5" t="s">
        <v>750</v>
      </c>
      <c r="H202" s="5" t="s">
        <v>732</v>
      </c>
      <c r="I202" s="5" t="s">
        <v>733</v>
      </c>
      <c r="J202" s="49">
        <v>41.648307000000003</v>
      </c>
      <c r="K202" s="49">
        <v>-0.86834230000000001</v>
      </c>
      <c r="L202" s="5" t="s">
        <v>751</v>
      </c>
      <c r="M202" s="39" t="str">
        <f ca="1">IF(Rutas_Lista!X202=1,"Ida","Vuelta")</f>
        <v>Vuelta</v>
      </c>
      <c r="N202" t="str">
        <f ca="1">Rutas_Lista!AE202</f>
        <v/>
      </c>
      <c r="O202" t="str">
        <f ca="1">Rutas_Lista!AF202</f>
        <v/>
      </c>
      <c r="P202" t="str">
        <f ca="1">Rutas_Lista!AG202</f>
        <v/>
      </c>
      <c r="Q202" t="str">
        <f ca="1">Rutas_Lista!AH202</f>
        <v/>
      </c>
    </row>
    <row r="203" spans="1:17" x14ac:dyDescent="0.25">
      <c r="A203">
        <f ca="1">Rutas_Lista!N203</f>
        <v>5</v>
      </c>
      <c r="B203" s="39">
        <f ca="1">Rutas_Lista!L203</f>
        <v>197</v>
      </c>
      <c r="C203" s="39" t="str">
        <f ca="1">Rutas_Lista!AB203</f>
        <v>Rutas_Domingo_1</v>
      </c>
      <c r="D203" s="39" t="str">
        <f ca="1">Rutas_Lista!AC203</f>
        <v>Ruta 1_1D</v>
      </c>
      <c r="E203" s="39" t="str">
        <f ca="1">Rutas_Lista!AD203</f>
        <v>Marqués de la Cadena (esq. Velilla de Ebro - piscinas -Pd. Bus)</v>
      </c>
      <c r="F203" s="5" t="s">
        <v>752</v>
      </c>
      <c r="H203" s="5" t="s">
        <v>732</v>
      </c>
      <c r="I203" s="5" t="s">
        <v>733</v>
      </c>
      <c r="J203" s="49">
        <v>41.6577603</v>
      </c>
      <c r="K203" s="49">
        <v>-0.860869</v>
      </c>
      <c r="L203" s="5" t="s">
        <v>753</v>
      </c>
      <c r="M203" s="39" t="str">
        <f ca="1">IF(Rutas_Lista!X203=1,"Ida","Vuelta")</f>
        <v>Vuelta</v>
      </c>
      <c r="N203" t="str">
        <f ca="1">Rutas_Lista!AE203</f>
        <v/>
      </c>
      <c r="O203" t="str">
        <f ca="1">Rutas_Lista!AF203</f>
        <v/>
      </c>
      <c r="P203" t="str">
        <f ca="1">Rutas_Lista!AG203</f>
        <v/>
      </c>
      <c r="Q203" t="str">
        <f ca="1">Rutas_Lista!AH203</f>
        <v/>
      </c>
    </row>
    <row r="204" spans="1:17" x14ac:dyDescent="0.25">
      <c r="A204">
        <f ca="1">Rutas_Lista!N204</f>
        <v>5</v>
      </c>
      <c r="B204" s="39">
        <f ca="1">Rutas_Lista!L204</f>
        <v>198</v>
      </c>
      <c r="C204" s="39" t="str">
        <f ca="1">Rutas_Lista!AB204</f>
        <v>Rutas_Domingo_1</v>
      </c>
      <c r="D204" s="39" t="str">
        <f ca="1">Rutas_Lista!AC204</f>
        <v>Ruta 1_1D</v>
      </c>
      <c r="E204" s="39" t="str">
        <f ca="1">Rutas_Lista!AD204</f>
        <v>Marqués de la Cadena (esq. Molino de las Armas)</v>
      </c>
      <c r="F204" s="5" t="s">
        <v>752</v>
      </c>
      <c r="H204" s="5" t="s">
        <v>732</v>
      </c>
      <c r="I204" s="5" t="s">
        <v>733</v>
      </c>
      <c r="J204" s="49">
        <v>41.660627900000001</v>
      </c>
      <c r="K204" s="49">
        <v>-0.86385869999999998</v>
      </c>
      <c r="L204" s="5" t="s">
        <v>754</v>
      </c>
      <c r="M204" s="39" t="str">
        <f ca="1">IF(Rutas_Lista!X204=1,"Ida","Vuelta")</f>
        <v>Vuelta</v>
      </c>
      <c r="N204" t="str">
        <f ca="1">Rutas_Lista!AE204</f>
        <v/>
      </c>
      <c r="O204" t="str">
        <f ca="1">Rutas_Lista!AF204</f>
        <v/>
      </c>
      <c r="P204" t="str">
        <f ca="1">Rutas_Lista!AG204</f>
        <v/>
      </c>
      <c r="Q204" t="str">
        <f ca="1">Rutas_Lista!AH204</f>
        <v/>
      </c>
    </row>
    <row r="205" spans="1:17" x14ac:dyDescent="0.25">
      <c r="A205">
        <f ca="1">Rutas_Lista!N205</f>
        <v>5</v>
      </c>
      <c r="B205" s="39">
        <f ca="1">Rutas_Lista!L205</f>
        <v>199</v>
      </c>
      <c r="C205" s="39" t="str">
        <f ca="1">Rutas_Lista!AB205</f>
        <v>Rutas_Domingo_1</v>
      </c>
      <c r="D205" s="39" t="str">
        <f ca="1">Rutas_Lista!AC205</f>
        <v>Ruta 1_1D</v>
      </c>
      <c r="E205" s="39" t="str">
        <f ca="1">Rutas_Lista!AD205</f>
        <v>Valle de Broto (esq. San Juan de la Peña)</v>
      </c>
      <c r="F205" s="5" t="s">
        <v>755</v>
      </c>
      <c r="H205" s="5" t="s">
        <v>732</v>
      </c>
      <c r="I205" s="5" t="s">
        <v>733</v>
      </c>
      <c r="J205" s="49">
        <v>41.666580400000001</v>
      </c>
      <c r="K205" s="49">
        <v>-0.87268109999999999</v>
      </c>
      <c r="L205" s="5" t="s">
        <v>803</v>
      </c>
      <c r="M205" s="39" t="str">
        <f ca="1">IF(Rutas_Lista!X205=1,"Ida","Vuelta")</f>
        <v>Vuelta</v>
      </c>
      <c r="N205" t="str">
        <f ca="1">Rutas_Lista!AE205</f>
        <v/>
      </c>
      <c r="O205" t="str">
        <f ca="1">Rutas_Lista!AF205</f>
        <v/>
      </c>
      <c r="P205" t="str">
        <f ca="1">Rutas_Lista!AG205</f>
        <v/>
      </c>
      <c r="Q205" t="str">
        <f ca="1">Rutas_Lista!AH205</f>
        <v/>
      </c>
    </row>
    <row r="206" spans="1:17" x14ac:dyDescent="0.25">
      <c r="A206">
        <f ca="1">Rutas_Lista!N206</f>
        <v>5</v>
      </c>
      <c r="B206" s="39">
        <f ca="1">Rutas_Lista!L206</f>
        <v>200</v>
      </c>
      <c r="C206" s="39" t="str">
        <f ca="1">Rutas_Lista!AB206</f>
        <v>Rutas_Domingo_1</v>
      </c>
      <c r="D206" s="39" t="str">
        <f ca="1">Rutas_Lista!AC206</f>
        <v>Ruta 1_1D</v>
      </c>
      <c r="E206" s="39" t="str">
        <f ca="1">Rutas_Lista!AD206</f>
        <v>Valle de Broto (esq. Valle Pineta - Bar Sango 2)</v>
      </c>
      <c r="F206" s="5" t="s">
        <v>755</v>
      </c>
      <c r="H206" s="5" t="s">
        <v>732</v>
      </c>
      <c r="I206" s="5" t="s">
        <v>733</v>
      </c>
      <c r="J206" s="49">
        <v>41.666623000000001</v>
      </c>
      <c r="K206" s="49">
        <v>-0.87486399999999998</v>
      </c>
      <c r="L206" s="5" t="s">
        <v>756</v>
      </c>
      <c r="M206" s="39" t="str">
        <f ca="1">IF(Rutas_Lista!X206=1,"Ida","Vuelta")</f>
        <v>Vuelta</v>
      </c>
      <c r="N206" t="str">
        <f ca="1">Rutas_Lista!AE206</f>
        <v/>
      </c>
      <c r="O206" t="str">
        <f ca="1">Rutas_Lista!AF206</f>
        <v/>
      </c>
      <c r="P206" t="str">
        <f ca="1">Rutas_Lista!AG206</f>
        <v/>
      </c>
      <c r="Q206" t="str">
        <f ca="1">Rutas_Lista!AH206</f>
        <v/>
      </c>
    </row>
    <row r="207" spans="1:17" x14ac:dyDescent="0.25">
      <c r="A207">
        <f ca="1">Rutas_Lista!N207</f>
        <v>5</v>
      </c>
      <c r="B207" s="39">
        <f ca="1">Rutas_Lista!L207</f>
        <v>201</v>
      </c>
      <c r="C207" s="39" t="str">
        <f ca="1">Rutas_Lista!AB207</f>
        <v>Rutas_Domingo_1</v>
      </c>
      <c r="D207" s="39" t="str">
        <f ca="1">Rutas_Lista!AC207</f>
        <v>Ruta 1_1D</v>
      </c>
      <c r="E207" s="39" t="str">
        <f ca="1">Rutas_Lista!AD207</f>
        <v>Valle de Broto (frente Kasan - marquesina Bus)</v>
      </c>
      <c r="F207" s="5" t="s">
        <v>755</v>
      </c>
      <c r="H207" s="5" t="s">
        <v>732</v>
      </c>
      <c r="I207" s="5" t="s">
        <v>733</v>
      </c>
      <c r="J207" s="49">
        <v>41.666105000000002</v>
      </c>
      <c r="K207" s="49">
        <v>-0.88436630000000005</v>
      </c>
      <c r="L207" s="5" t="s">
        <v>757</v>
      </c>
      <c r="M207" s="39" t="str">
        <f ca="1">IF(Rutas_Lista!X207=1,"Ida","Vuelta")</f>
        <v>Vuelta</v>
      </c>
      <c r="N207" t="str">
        <f ca="1">Rutas_Lista!AE207</f>
        <v/>
      </c>
      <c r="O207" t="str">
        <f ca="1">Rutas_Lista!AF207</f>
        <v/>
      </c>
      <c r="P207" t="str">
        <f ca="1">Rutas_Lista!AG207</f>
        <v/>
      </c>
      <c r="Q207" t="str">
        <f ca="1">Rutas_Lista!AH207</f>
        <v/>
      </c>
    </row>
    <row r="208" spans="1:17" x14ac:dyDescent="0.25">
      <c r="A208">
        <f ca="1">Rutas_Lista!N208</f>
        <v>5</v>
      </c>
      <c r="B208" s="39">
        <f ca="1">Rutas_Lista!L208</f>
        <v>202</v>
      </c>
      <c r="C208" s="39" t="str">
        <f ca="1">Rutas_Lista!AB208</f>
        <v>Rutas_Domingo_1</v>
      </c>
      <c r="D208" s="39" t="str">
        <f ca="1">Rutas_Lista!AC208</f>
        <v>Ruta 1_1D</v>
      </c>
      <c r="E208" s="39" t="str">
        <f ca="1">Rutas_Lista!AD208</f>
        <v>Valle de Broto (esq. Gómez Avellaneda - marquesina Bus)</v>
      </c>
      <c r="F208" s="5" t="s">
        <v>755</v>
      </c>
      <c r="H208" s="5" t="s">
        <v>732</v>
      </c>
      <c r="I208" s="5" t="s">
        <v>733</v>
      </c>
      <c r="J208" s="49">
        <v>41.664920299999999</v>
      </c>
      <c r="K208" s="49">
        <v>-0.88638819999999996</v>
      </c>
      <c r="L208" s="5" t="s">
        <v>758</v>
      </c>
      <c r="M208" s="39" t="str">
        <f ca="1">IF(Rutas_Lista!X208=1,"Ida","Vuelta")</f>
        <v>Vuelta</v>
      </c>
      <c r="N208" t="str">
        <f ca="1">Rutas_Lista!AE208</f>
        <v/>
      </c>
      <c r="O208" t="str">
        <f ca="1">Rutas_Lista!AF208</f>
        <v/>
      </c>
      <c r="P208" t="str">
        <f ca="1">Rutas_Lista!AG208</f>
        <v/>
      </c>
      <c r="Q208" t="str">
        <f ca="1">Rutas_Lista!AH208</f>
        <v/>
      </c>
    </row>
    <row r="209" spans="1:17" x14ac:dyDescent="0.25">
      <c r="A209">
        <f ca="1">Rutas_Lista!N209</f>
        <v>5</v>
      </c>
      <c r="B209" s="39">
        <f ca="1">Rutas_Lista!L209</f>
        <v>203</v>
      </c>
      <c r="C209" s="39" t="str">
        <f ca="1">Rutas_Lista!AB209</f>
        <v>Rutas_Domingo_1</v>
      </c>
      <c r="D209" s="39" t="str">
        <f ca="1">Rutas_Lista!AC209</f>
        <v>Ruta 1_1D</v>
      </c>
      <c r="E209" s="39" t="str">
        <f ca="1">Rutas_Lista!AD209</f>
        <v>Plaza de Europa (esq. Pablo Gargallo - Pd. Bus)</v>
      </c>
      <c r="F209" s="5" t="s">
        <v>759</v>
      </c>
      <c r="H209" s="5" t="s">
        <v>732</v>
      </c>
      <c r="I209" s="5" t="s">
        <v>733</v>
      </c>
      <c r="J209" s="49">
        <v>41.659283100000003</v>
      </c>
      <c r="K209" s="49">
        <v>-0.89284569999999996</v>
      </c>
      <c r="L209" s="5" t="s">
        <v>760</v>
      </c>
      <c r="M209" s="39" t="str">
        <f ca="1">IF(Rutas_Lista!X209=1,"Ida","Vuelta")</f>
        <v>Vuelta</v>
      </c>
      <c r="N209" t="str">
        <f ca="1">Rutas_Lista!AE209</f>
        <v/>
      </c>
      <c r="O209" t="str">
        <f ca="1">Rutas_Lista!AF209</f>
        <v/>
      </c>
      <c r="P209" t="str">
        <f ca="1">Rutas_Lista!AG209</f>
        <v/>
      </c>
      <c r="Q209" t="str">
        <f ca="1">Rutas_Lista!AH209</f>
        <v/>
      </c>
    </row>
    <row r="210" spans="1:17" x14ac:dyDescent="0.25">
      <c r="A210">
        <f ca="1">Rutas_Lista!N210</f>
        <v>5</v>
      </c>
      <c r="B210" s="39">
        <f ca="1">Rutas_Lista!L210</f>
        <v>204</v>
      </c>
      <c r="C210" s="39" t="str">
        <f ca="1">Rutas_Lista!AB210</f>
        <v>Rutas_Domingo_1</v>
      </c>
      <c r="D210" s="39" t="str">
        <f ca="1">Rutas_Lista!AC210</f>
        <v>Ruta 1_1D</v>
      </c>
      <c r="E210" s="39" t="str">
        <f ca="1">Rutas_Lista!AD210</f>
        <v>Vía Hispanidad (esq. Gómez Laguna - Pd. Bus)</v>
      </c>
      <c r="F210" s="5" t="s">
        <v>804</v>
      </c>
      <c r="H210" s="5" t="s">
        <v>732</v>
      </c>
      <c r="I210" s="5" t="s">
        <v>733</v>
      </c>
      <c r="J210" s="49">
        <v>41.641716799999998</v>
      </c>
      <c r="K210" s="49">
        <v>-0.91498789999999997</v>
      </c>
      <c r="L210" s="5" t="s">
        <v>734</v>
      </c>
      <c r="M210" s="39" t="str">
        <f ca="1">IF(Rutas_Lista!X210=1,"Ida","Vuelta")</f>
        <v>Vuelta</v>
      </c>
      <c r="N210" t="str">
        <f ca="1">Rutas_Lista!AE210</f>
        <v/>
      </c>
      <c r="O210" t="str">
        <f ca="1">Rutas_Lista!AF210</f>
        <v/>
      </c>
      <c r="P210" t="str">
        <f ca="1">Rutas_Lista!AG210</f>
        <v/>
      </c>
      <c r="Q210" t="str">
        <f ca="1">Rutas_Lista!AH210</f>
        <v/>
      </c>
    </row>
    <row r="211" spans="1:17" x14ac:dyDescent="0.25">
      <c r="A211">
        <f ca="1">Rutas_Lista!N211</f>
        <v>5</v>
      </c>
      <c r="B211" s="39">
        <f ca="1">Rutas_Lista!L211</f>
        <v>205</v>
      </c>
      <c r="C211" s="39" t="str">
        <f ca="1">Rutas_Lista!AB211</f>
        <v>Rutas_Domingo_1</v>
      </c>
      <c r="D211" s="39" t="str">
        <f ca="1">Rutas_Lista!AC211</f>
        <v>Ruta 1_1D</v>
      </c>
      <c r="E211" s="39" t="str">
        <f ca="1">Rutas_Lista!AD211</f>
        <v>Vía Hispanidad (Gasolinera Casablanca - esq. C/ La Vía)</v>
      </c>
      <c r="F211" s="48" t="s">
        <v>731</v>
      </c>
      <c r="G211" s="48"/>
      <c r="H211" s="48" t="s">
        <v>732</v>
      </c>
      <c r="I211" s="48" t="s">
        <v>733</v>
      </c>
      <c r="J211" s="50">
        <v>41.633650400000001</v>
      </c>
      <c r="K211" s="50">
        <v>-0.90830379999999999</v>
      </c>
      <c r="L211" s="48" t="s">
        <v>735</v>
      </c>
      <c r="M211" s="39" t="str">
        <f ca="1">IF(Rutas_Lista!X211=1,"Ida","Vuelta")</f>
        <v>Vuelta</v>
      </c>
      <c r="N211" s="39" t="str">
        <f ca="1">Rutas_Lista!AE211</f>
        <v/>
      </c>
      <c r="O211" s="39" t="str">
        <f ca="1">Rutas_Lista!AF211</f>
        <v/>
      </c>
      <c r="P211" s="39" t="str">
        <f ca="1">Rutas_Lista!AG211</f>
        <v/>
      </c>
      <c r="Q211" s="39" t="str">
        <f ca="1">Rutas_Lista!AH211</f>
        <v/>
      </c>
    </row>
    <row r="212" spans="1:17" x14ac:dyDescent="0.25">
      <c r="A212">
        <f ca="1">Rutas_Lista!N212</f>
        <v>6</v>
      </c>
      <c r="B212" s="39">
        <f ca="1">Rutas_Lista!L212</f>
        <v>205</v>
      </c>
      <c r="C212" s="39" t="str">
        <f ca="1">Rutas_Lista!AB212</f>
        <v>Rutas_Domingo_3</v>
      </c>
      <c r="D212" s="39" t="str">
        <f ca="1">Rutas_Lista!AC212</f>
        <v>Ruta 1_3D</v>
      </c>
      <c r="E212" s="39" t="str">
        <f ca="1">Rutas_Lista!AD212</f>
        <v>Ruta 1/3D</v>
      </c>
      <c r="M212" s="39" t="str">
        <f ca="1">IF(Rutas_Lista!X212=1,"Ida","Vuelta")</f>
        <v>Ida</v>
      </c>
      <c r="N212" t="str">
        <f ca="1">Rutas_Lista!AE212</f>
        <v/>
      </c>
      <c r="O212" t="str">
        <f ca="1">Rutas_Lista!AF212</f>
        <v/>
      </c>
      <c r="P212">
        <f ca="1">Rutas_Lista!AG212</f>
        <v>0</v>
      </c>
      <c r="Q212">
        <f ca="1">Rutas_Lista!AH212</f>
        <v>0</v>
      </c>
    </row>
    <row r="213" spans="1:17" x14ac:dyDescent="0.25">
      <c r="A213">
        <f ca="1">Rutas_Lista!N213</f>
        <v>6</v>
      </c>
      <c r="B213" s="39">
        <f ca="1">Rutas_Lista!L213</f>
        <v>206</v>
      </c>
      <c r="C213" s="39" t="str">
        <f ca="1">Rutas_Lista!AB213</f>
        <v>Rutas_Domingo_3</v>
      </c>
      <c r="D213" s="39" t="str">
        <f ca="1">Rutas_Lista!AC213</f>
        <v>Ruta 1_3D</v>
      </c>
      <c r="E213" s="39" t="str">
        <f ca="1">Rutas_Lista!AD213</f>
        <v>Avd. Real Zaragoza (nº 29 - Pd. Bus)</v>
      </c>
      <c r="F213" s="5" t="s">
        <v>805</v>
      </c>
      <c r="G213" s="5" t="s">
        <v>806</v>
      </c>
      <c r="H213" s="5" t="s">
        <v>732</v>
      </c>
      <c r="I213" s="5" t="s">
        <v>733</v>
      </c>
      <c r="J213" s="49">
        <v>41.666668700000002</v>
      </c>
      <c r="K213" s="49">
        <v>-0.8238801</v>
      </c>
      <c r="L213" s="5" t="s">
        <v>807</v>
      </c>
      <c r="M213" s="39" t="str">
        <f ca="1">IF(Rutas_Lista!X213=1,"Ida","Vuelta")</f>
        <v>Ida</v>
      </c>
      <c r="N213" t="str">
        <f ca="1">Rutas_Lista!AE213</f>
        <v>05:13</v>
      </c>
      <c r="O213" t="str">
        <f ca="1">Rutas_Lista!AF213</f>
        <v>13:10</v>
      </c>
      <c r="P213">
        <f ca="1">Rutas_Lista!AG213</f>
        <v>0</v>
      </c>
      <c r="Q213">
        <f ca="1">Rutas_Lista!AH213</f>
        <v>0</v>
      </c>
    </row>
    <row r="214" spans="1:17" x14ac:dyDescent="0.25">
      <c r="A214">
        <f ca="1">Rutas_Lista!N214</f>
        <v>6</v>
      </c>
      <c r="B214" s="39">
        <f ca="1">Rutas_Lista!L214</f>
        <v>207</v>
      </c>
      <c r="C214" s="39" t="str">
        <f ca="1">Rutas_Lista!AB214</f>
        <v>Rutas_Domingo_3</v>
      </c>
      <c r="D214" s="39" t="str">
        <f ca="1">Rutas_Lista!AC214</f>
        <v>Ruta 1_3D</v>
      </c>
      <c r="E214" s="39" t="str">
        <f ca="1">Rutas_Lista!AD214</f>
        <v>Avd. Santa Isabel (plaza Serrano - Pd. Bus)</v>
      </c>
      <c r="F214" s="5" t="s">
        <v>808</v>
      </c>
      <c r="H214" s="5" t="s">
        <v>732</v>
      </c>
      <c r="I214" s="5" t="s">
        <v>733</v>
      </c>
      <c r="J214" s="49">
        <v>41.667011899999999</v>
      </c>
      <c r="K214" s="49">
        <v>-0.83184990000000003</v>
      </c>
      <c r="L214" s="5" t="s">
        <v>809</v>
      </c>
      <c r="M214" s="39" t="str">
        <f ca="1">IF(Rutas_Lista!X214=1,"Ida","Vuelta")</f>
        <v>Ida</v>
      </c>
      <c r="N214" t="str">
        <f ca="1">Rutas_Lista!AE214</f>
        <v>05:14</v>
      </c>
      <c r="O214" t="str">
        <f ca="1">Rutas_Lista!AF214</f>
        <v>13:11</v>
      </c>
      <c r="P214">
        <f ca="1">Rutas_Lista!AG214</f>
        <v>0</v>
      </c>
      <c r="Q214">
        <f ca="1">Rutas_Lista!AH214</f>
        <v>0</v>
      </c>
    </row>
    <row r="215" spans="1:17" x14ac:dyDescent="0.25">
      <c r="A215">
        <f ca="1">Rutas_Lista!N215</f>
        <v>6</v>
      </c>
      <c r="B215" s="39">
        <f ca="1">Rutas_Lista!L215</f>
        <v>208</v>
      </c>
      <c r="C215" s="39" t="str">
        <f ca="1">Rutas_Lista!AB215</f>
        <v>Rutas_Domingo_3</v>
      </c>
      <c r="D215" s="39" t="str">
        <f ca="1">Rutas_Lista!AC215</f>
        <v>Ruta 1_3D</v>
      </c>
      <c r="E215" s="39" t="str">
        <f ca="1">Rutas_Lista!AD215</f>
        <v>Avd. Santa Isabel (esq. Avd. Industria - Gasolinera/Pd. Bus)</v>
      </c>
      <c r="F215" s="5" t="s">
        <v>808</v>
      </c>
      <c r="H215" s="5" t="s">
        <v>732</v>
      </c>
      <c r="I215" s="5" t="s">
        <v>733</v>
      </c>
      <c r="J215" s="49">
        <v>41.669856299999999</v>
      </c>
      <c r="K215" s="49">
        <v>-0.83922399999999997</v>
      </c>
      <c r="L215" s="5" t="s">
        <v>810</v>
      </c>
      <c r="M215" s="39" t="str">
        <f ca="1">IF(Rutas_Lista!X215=1,"Ida","Vuelta")</f>
        <v>Ida</v>
      </c>
      <c r="N215" t="str">
        <f ca="1">Rutas_Lista!AE215</f>
        <v>05:16</v>
      </c>
      <c r="O215" t="str">
        <f ca="1">Rutas_Lista!AF215</f>
        <v>13:13</v>
      </c>
      <c r="P215">
        <f ca="1">Rutas_Lista!AG215</f>
        <v>0</v>
      </c>
      <c r="Q215">
        <f ca="1">Rutas_Lista!AH215</f>
        <v>0</v>
      </c>
    </row>
    <row r="216" spans="1:17" x14ac:dyDescent="0.25">
      <c r="A216">
        <f ca="1">Rutas_Lista!N216</f>
        <v>6</v>
      </c>
      <c r="B216" s="39">
        <f ca="1">Rutas_Lista!L216</f>
        <v>209</v>
      </c>
      <c r="C216" s="39" t="str">
        <f ca="1">Rutas_Lista!AB216</f>
        <v>Rutas_Domingo_3</v>
      </c>
      <c r="D216" s="39" t="str">
        <f ca="1">Rutas_Lista!AC216</f>
        <v>Ruta 1_3D</v>
      </c>
      <c r="E216" s="39" t="str">
        <f ca="1">Rutas_Lista!AD216</f>
        <v>Avd. Cataluña (CAF - Pd. Bus)</v>
      </c>
      <c r="F216" s="5" t="s">
        <v>811</v>
      </c>
      <c r="H216" s="5" t="s">
        <v>732</v>
      </c>
      <c r="I216" s="5" t="s">
        <v>733</v>
      </c>
      <c r="J216" s="49">
        <v>41.669934499999997</v>
      </c>
      <c r="K216" s="49">
        <v>-0.84633020000000003</v>
      </c>
      <c r="L216" s="5" t="s">
        <v>812</v>
      </c>
      <c r="M216" s="39" t="str">
        <f ca="1">IF(Rutas_Lista!X216=1,"Ida","Vuelta")</f>
        <v>Ida</v>
      </c>
      <c r="N216" t="str">
        <f ca="1">Rutas_Lista!AE216</f>
        <v>05:18</v>
      </c>
      <c r="O216" t="str">
        <f ca="1">Rutas_Lista!AF216</f>
        <v>13:15</v>
      </c>
      <c r="P216">
        <f ca="1">Rutas_Lista!AG216</f>
        <v>0</v>
      </c>
      <c r="Q216">
        <f ca="1">Rutas_Lista!AH216</f>
        <v>0</v>
      </c>
    </row>
    <row r="217" spans="1:17" x14ac:dyDescent="0.25">
      <c r="A217">
        <f ca="1">Rutas_Lista!N217</f>
        <v>6</v>
      </c>
      <c r="B217" s="39">
        <f ca="1">Rutas_Lista!L217</f>
        <v>210</v>
      </c>
      <c r="C217" s="39" t="str">
        <f ca="1">Rutas_Lista!AB217</f>
        <v>Rutas_Domingo_3</v>
      </c>
      <c r="D217" s="39" t="str">
        <f ca="1">Rutas_Lista!AC217</f>
        <v>Ruta 1_3D</v>
      </c>
      <c r="E217" s="39" t="str">
        <f ca="1">Rutas_Lista!AD217</f>
        <v>Avd. Cataluña, nº 189 (Los Charros)</v>
      </c>
      <c r="F217" s="5" t="s">
        <v>813</v>
      </c>
      <c r="G217" s="5" t="s">
        <v>814</v>
      </c>
      <c r="H217" s="5" t="s">
        <v>732</v>
      </c>
      <c r="I217" s="5" t="s">
        <v>733</v>
      </c>
      <c r="J217" s="49">
        <v>41.667656999999998</v>
      </c>
      <c r="K217" s="49">
        <v>-0.85514489999999999</v>
      </c>
      <c r="L217" s="5" t="s">
        <v>815</v>
      </c>
      <c r="M217" s="39" t="str">
        <f ca="1">IF(Rutas_Lista!X217=1,"Ida","Vuelta")</f>
        <v>Ida</v>
      </c>
      <c r="N217" t="str">
        <f ca="1">Rutas_Lista!AE217</f>
        <v>05:20</v>
      </c>
      <c r="O217" t="str">
        <f ca="1">Rutas_Lista!AF217</f>
        <v>13:17</v>
      </c>
      <c r="P217">
        <f ca="1">Rutas_Lista!AG217</f>
        <v>0</v>
      </c>
      <c r="Q217">
        <f ca="1">Rutas_Lista!AH217</f>
        <v>0</v>
      </c>
    </row>
    <row r="218" spans="1:17" x14ac:dyDescent="0.25">
      <c r="A218">
        <f ca="1">Rutas_Lista!N218</f>
        <v>6</v>
      </c>
      <c r="B218" s="39">
        <f ca="1">Rutas_Lista!L218</f>
        <v>211</v>
      </c>
      <c r="C218" s="39" t="str">
        <f ca="1">Rutas_Lista!AB218</f>
        <v>Rutas_Domingo_3</v>
      </c>
      <c r="D218" s="39" t="str">
        <f ca="1">Rutas_Lista!AC218</f>
        <v>Ruta 1_3D</v>
      </c>
      <c r="E218" s="39" t="str">
        <f ca="1">Rutas_Lista!AD218</f>
        <v>Avd. Cataluña (frente Felisa Galé)</v>
      </c>
      <c r="F218" s="5" t="s">
        <v>811</v>
      </c>
      <c r="G218" s="5" t="s">
        <v>816</v>
      </c>
      <c r="H218" s="5" t="s">
        <v>732</v>
      </c>
      <c r="I218" s="5" t="s">
        <v>733</v>
      </c>
      <c r="J218" s="49">
        <v>41.663702800000003</v>
      </c>
      <c r="K218" s="49">
        <v>-0.86123839999999996</v>
      </c>
      <c r="L218" s="5" t="s">
        <v>817</v>
      </c>
      <c r="M218" s="39" t="str">
        <f ca="1">IF(Rutas_Lista!X218=1,"Ida","Vuelta")</f>
        <v>Ida</v>
      </c>
      <c r="N218" t="str">
        <f ca="1">Rutas_Lista!AE218</f>
        <v>05:22</v>
      </c>
      <c r="O218" t="str">
        <f ca="1">Rutas_Lista!AF218</f>
        <v>13:19</v>
      </c>
      <c r="P218">
        <f ca="1">Rutas_Lista!AG218</f>
        <v>0</v>
      </c>
      <c r="Q218">
        <f ca="1">Rutas_Lista!AH218</f>
        <v>0</v>
      </c>
    </row>
    <row r="219" spans="1:17" x14ac:dyDescent="0.25">
      <c r="A219">
        <f ca="1">Rutas_Lista!N219</f>
        <v>6</v>
      </c>
      <c r="B219" s="39">
        <f ca="1">Rutas_Lista!L219</f>
        <v>212</v>
      </c>
      <c r="C219" s="39" t="str">
        <f ca="1">Rutas_Lista!AB219</f>
        <v>Rutas_Domingo_3</v>
      </c>
      <c r="D219" s="39" t="str">
        <f ca="1">Rutas_Lista!AC219</f>
        <v>Ruta 1_3D</v>
      </c>
      <c r="E219" s="39" t="str">
        <f ca="1">Rutas_Lista!AD219</f>
        <v>Marqués de la Cadena, (frente nº 57 Pd. Bus CAN)</v>
      </c>
      <c r="F219" s="5" t="s">
        <v>818</v>
      </c>
      <c r="H219" s="5" t="s">
        <v>732</v>
      </c>
      <c r="I219" s="5" t="s">
        <v>733</v>
      </c>
      <c r="J219" s="49">
        <v>41.662917499999999</v>
      </c>
      <c r="K219" s="49">
        <v>-0.86629460000000003</v>
      </c>
      <c r="L219" s="5" t="s">
        <v>819</v>
      </c>
      <c r="M219" s="39" t="str">
        <f ca="1">IF(Rutas_Lista!X219=1,"Ida","Vuelta")</f>
        <v>Ida</v>
      </c>
      <c r="N219" t="str">
        <f ca="1">Rutas_Lista!AE219</f>
        <v>05:23</v>
      </c>
      <c r="O219" t="str">
        <f ca="1">Rutas_Lista!AF219</f>
        <v>13:21</v>
      </c>
      <c r="P219">
        <f ca="1">Rutas_Lista!AG219</f>
        <v>0</v>
      </c>
      <c r="Q219">
        <f ca="1">Rutas_Lista!AH219</f>
        <v>0</v>
      </c>
    </row>
    <row r="220" spans="1:17" x14ac:dyDescent="0.25">
      <c r="A220">
        <f ca="1">Rutas_Lista!N220</f>
        <v>6</v>
      </c>
      <c r="B220" s="39">
        <f ca="1">Rutas_Lista!L220</f>
        <v>213</v>
      </c>
      <c r="C220" s="39" t="str">
        <f ca="1">Rutas_Lista!AB220</f>
        <v>Rutas_Domingo_3</v>
      </c>
      <c r="D220" s="39" t="str">
        <f ca="1">Rutas_Lista!AC220</f>
        <v>Ruta 1_3D</v>
      </c>
      <c r="E220" s="39" t="str">
        <f ca="1">Rutas_Lista!AD220</f>
        <v>San Juan de la Peña ( Pd. Bus - Hierros alfonso)</v>
      </c>
      <c r="F220" s="5" t="s">
        <v>820</v>
      </c>
      <c r="G220" s="5" t="s">
        <v>821</v>
      </c>
      <c r="H220" s="5" t="s">
        <v>732</v>
      </c>
      <c r="I220" s="5" t="s">
        <v>733</v>
      </c>
      <c r="J220" s="49">
        <v>41.666860999999997</v>
      </c>
      <c r="K220" s="49">
        <v>-0.87142169999999997</v>
      </c>
      <c r="L220" s="5" t="s">
        <v>822</v>
      </c>
      <c r="M220" s="39" t="str">
        <f ca="1">IF(Rutas_Lista!X220=1,"Ida","Vuelta")</f>
        <v>Ida</v>
      </c>
      <c r="N220" t="str">
        <f ca="1">Rutas_Lista!AE220</f>
        <v>05:24</v>
      </c>
      <c r="O220" t="str">
        <f ca="1">Rutas_Lista!AF220</f>
        <v>13:22</v>
      </c>
      <c r="P220">
        <f ca="1">Rutas_Lista!AG220</f>
        <v>0</v>
      </c>
      <c r="Q220">
        <f ca="1">Rutas_Lista!AH220</f>
        <v>0</v>
      </c>
    </row>
    <row r="221" spans="1:17" x14ac:dyDescent="0.25">
      <c r="A221">
        <f ca="1">Rutas_Lista!N221</f>
        <v>6</v>
      </c>
      <c r="B221" s="39">
        <f ca="1">Rutas_Lista!L221</f>
        <v>214</v>
      </c>
      <c r="C221" s="39" t="str">
        <f ca="1">Rutas_Lista!AB221</f>
        <v>Rutas_Domingo_3</v>
      </c>
      <c r="D221" s="39" t="str">
        <f ca="1">Rutas_Lista!AC221</f>
        <v>Ruta 1_3D</v>
      </c>
      <c r="E221" s="39" t="str">
        <f ca="1">Rutas_Lista!AD221</f>
        <v>San Juan de la Peña, nº 182 ( Pd. Bus)</v>
      </c>
      <c r="F221" s="5" t="s">
        <v>823</v>
      </c>
      <c r="G221" s="5" t="s">
        <v>824</v>
      </c>
      <c r="H221" s="5" t="s">
        <v>732</v>
      </c>
      <c r="I221" s="5" t="s">
        <v>733</v>
      </c>
      <c r="J221" s="49">
        <v>41.675328999999998</v>
      </c>
      <c r="K221" s="49">
        <v>-0.87022699999999997</v>
      </c>
      <c r="L221" s="5" t="s">
        <v>792</v>
      </c>
      <c r="M221" s="39" t="str">
        <f ca="1">IF(Rutas_Lista!X221=1,"Ida","Vuelta")</f>
        <v>Ida</v>
      </c>
      <c r="N221" t="str">
        <f ca="1">Rutas_Lista!AE221</f>
        <v>05:25</v>
      </c>
      <c r="O221" t="str">
        <f ca="1">Rutas_Lista!AF221</f>
        <v>13:23</v>
      </c>
      <c r="P221">
        <f ca="1">Rutas_Lista!AG221</f>
        <v>0</v>
      </c>
      <c r="Q221">
        <f ca="1">Rutas_Lista!AH221</f>
        <v>0</v>
      </c>
    </row>
    <row r="222" spans="1:17" x14ac:dyDescent="0.25">
      <c r="A222">
        <f ca="1">Rutas_Lista!N222</f>
        <v>6</v>
      </c>
      <c r="B222" s="39">
        <f ca="1">Rutas_Lista!L222</f>
        <v>215</v>
      </c>
      <c r="C222" s="39" t="str">
        <f ca="1">Rutas_Lista!AB222</f>
        <v>Rutas_Domingo_3</v>
      </c>
      <c r="D222" s="39" t="str">
        <f ca="1">Rutas_Lista!AC222</f>
        <v>Ruta 1_3D</v>
      </c>
      <c r="E222" s="39" t="str">
        <f ca="1">Rutas_Lista!AD222</f>
        <v>Salvador Allende, nº 67 ( Pd. Bus)</v>
      </c>
      <c r="F222" s="5" t="s">
        <v>825</v>
      </c>
      <c r="G222" s="5" t="s">
        <v>826</v>
      </c>
      <c r="H222" s="5" t="s">
        <v>732</v>
      </c>
      <c r="I222" s="5" t="s">
        <v>733</v>
      </c>
      <c r="J222" s="49">
        <v>41.668570000000003</v>
      </c>
      <c r="K222" s="49">
        <v>-0.87667799999999996</v>
      </c>
      <c r="L222" s="5" t="s">
        <v>792</v>
      </c>
      <c r="M222" s="39" t="str">
        <f ca="1">IF(Rutas_Lista!X222=1,"Ida","Vuelta")</f>
        <v>Ida</v>
      </c>
      <c r="N222" t="str">
        <f ca="1">Rutas_Lista!AE222</f>
        <v>05:26</v>
      </c>
      <c r="O222" t="str">
        <f ca="1">Rutas_Lista!AF222</f>
        <v>13:24</v>
      </c>
      <c r="P222">
        <f ca="1">Rutas_Lista!AG222</f>
        <v>0</v>
      </c>
      <c r="Q222">
        <f ca="1">Rutas_Lista!AH222</f>
        <v>0</v>
      </c>
    </row>
    <row r="223" spans="1:17" x14ac:dyDescent="0.25">
      <c r="A223">
        <f ca="1">Rutas_Lista!N223</f>
        <v>6</v>
      </c>
      <c r="B223" s="39">
        <f ca="1">Rutas_Lista!L223</f>
        <v>216</v>
      </c>
      <c r="C223" s="39" t="str">
        <f ca="1">Rutas_Lista!AB223</f>
        <v>Rutas_Domingo_3</v>
      </c>
      <c r="D223" s="39" t="str">
        <f ca="1">Rutas_Lista!AC223</f>
        <v>Ruta 1_3D</v>
      </c>
      <c r="E223" s="39" t="str">
        <f ca="1">Rutas_Lista!AD223</f>
        <v>Salvador Allende (esq. Valle de Broto - Pd. Bus)</v>
      </c>
      <c r="F223" s="5" t="s">
        <v>827</v>
      </c>
      <c r="H223" s="5" t="s">
        <v>732</v>
      </c>
      <c r="I223" s="5" t="s">
        <v>733</v>
      </c>
      <c r="J223" s="49">
        <v>41.667553300000002</v>
      </c>
      <c r="K223" s="49">
        <v>-0.87668179999999996</v>
      </c>
      <c r="L223" s="5" t="s">
        <v>828</v>
      </c>
      <c r="M223" s="39" t="str">
        <f ca="1">IF(Rutas_Lista!X223=1,"Ida","Vuelta")</f>
        <v>Ida</v>
      </c>
      <c r="N223" t="str">
        <f ca="1">Rutas_Lista!AE223</f>
        <v>05:27</v>
      </c>
      <c r="O223" t="str">
        <f ca="1">Rutas_Lista!AF223</f>
        <v>13:25</v>
      </c>
      <c r="P223">
        <f ca="1">Rutas_Lista!AG223</f>
        <v>0</v>
      </c>
      <c r="Q223">
        <f ca="1">Rutas_Lista!AH223</f>
        <v>0</v>
      </c>
    </row>
    <row r="224" spans="1:17" x14ac:dyDescent="0.25">
      <c r="A224">
        <f ca="1">Rutas_Lista!N224</f>
        <v>6</v>
      </c>
      <c r="B224" s="39">
        <f ca="1">Rutas_Lista!L224</f>
        <v>217</v>
      </c>
      <c r="C224" s="39" t="str">
        <f ca="1">Rutas_Lista!AB224</f>
        <v>Rutas_Domingo_3</v>
      </c>
      <c r="D224" s="39" t="str">
        <f ca="1">Rutas_Lista!AC224</f>
        <v>Ruta 1_3D</v>
      </c>
      <c r="E224" s="39" t="str">
        <f ca="1">Rutas_Lista!AD224</f>
        <v>María Zambrano (León Felipe - Pd. Bus)</v>
      </c>
      <c r="F224" s="5" t="s">
        <v>829</v>
      </c>
      <c r="H224" s="5" t="s">
        <v>732</v>
      </c>
      <c r="I224" s="5" t="s">
        <v>733</v>
      </c>
      <c r="J224" s="49">
        <v>41.667514500000003</v>
      </c>
      <c r="K224" s="49">
        <v>-0.88693259999999996</v>
      </c>
      <c r="L224" s="5" t="s">
        <v>830</v>
      </c>
      <c r="M224" s="39" t="str">
        <f ca="1">IF(Rutas_Lista!X224=1,"Ida","Vuelta")</f>
        <v>Ida</v>
      </c>
      <c r="N224" t="str">
        <f ca="1">Rutas_Lista!AE224</f>
        <v>05:28</v>
      </c>
      <c r="O224" t="str">
        <f ca="1">Rutas_Lista!AF224</f>
        <v>13:26</v>
      </c>
      <c r="P224">
        <f ca="1">Rutas_Lista!AG224</f>
        <v>0</v>
      </c>
      <c r="Q224">
        <f ca="1">Rutas_Lista!AH224</f>
        <v>0</v>
      </c>
    </row>
    <row r="225" spans="1:17" x14ac:dyDescent="0.25">
      <c r="A225">
        <f ca="1">Rutas_Lista!N225</f>
        <v>6</v>
      </c>
      <c r="B225" s="39">
        <f ca="1">Rutas_Lista!L225</f>
        <v>218</v>
      </c>
      <c r="C225" s="39" t="str">
        <f ca="1">Rutas_Lista!AB225</f>
        <v>Rutas_Domingo_3</v>
      </c>
      <c r="D225" s="39" t="str">
        <f ca="1">Rutas_Lista!AC225</f>
        <v>Ruta 1_3D</v>
      </c>
      <c r="E225" s="39" t="str">
        <f ca="1">Rutas_Lista!AD225</f>
        <v>María Zambrano (Ildefonso Manuel Gil - Pd. Bus)</v>
      </c>
      <c r="F225" s="5" t="s">
        <v>829</v>
      </c>
      <c r="H225" s="5" t="s">
        <v>732</v>
      </c>
      <c r="I225" s="5" t="s">
        <v>733</v>
      </c>
      <c r="J225" s="49">
        <v>41.671709800000002</v>
      </c>
      <c r="K225" s="49">
        <v>-0.88939809999999997</v>
      </c>
      <c r="L225" s="5" t="s">
        <v>831</v>
      </c>
      <c r="M225" s="39" t="str">
        <f ca="1">IF(Rutas_Lista!X225=1,"Ida","Vuelta")</f>
        <v>Ida</v>
      </c>
      <c r="N225" t="str">
        <f ca="1">Rutas_Lista!AE225</f>
        <v>05:29</v>
      </c>
      <c r="O225" t="str">
        <f ca="1">Rutas_Lista!AF225</f>
        <v>13:27</v>
      </c>
      <c r="P225">
        <f ca="1">Rutas_Lista!AG225</f>
        <v>0</v>
      </c>
      <c r="Q225">
        <f ca="1">Rutas_Lista!AH225</f>
        <v>0</v>
      </c>
    </row>
    <row r="226" spans="1:17" x14ac:dyDescent="0.25">
      <c r="A226">
        <f ca="1">Rutas_Lista!N226</f>
        <v>6</v>
      </c>
      <c r="B226" s="39">
        <f ca="1">Rutas_Lista!L226</f>
        <v>219</v>
      </c>
      <c r="C226" s="39" t="str">
        <f ca="1">Rutas_Lista!AB226</f>
        <v>Rutas_Domingo_3</v>
      </c>
      <c r="D226" s="39" t="str">
        <f ca="1">Rutas_Lista!AC226</f>
        <v>Ruta 1_3D</v>
      </c>
      <c r="E226" s="39" t="str">
        <f ca="1">Rutas_Lista!AD226</f>
        <v>María Zambrano (esq. Pablo Iglesias - Pd. Bus)</v>
      </c>
      <c r="F226" s="5" t="s">
        <v>829</v>
      </c>
      <c r="H226" s="5" t="s">
        <v>732</v>
      </c>
      <c r="I226" s="5" t="s">
        <v>733</v>
      </c>
      <c r="J226" s="49">
        <v>41.677349399999997</v>
      </c>
      <c r="K226" s="49">
        <v>-0.88933839999999997</v>
      </c>
      <c r="L226" s="5" t="s">
        <v>832</v>
      </c>
      <c r="M226" s="39" t="str">
        <f ca="1">IF(Rutas_Lista!X226=1,"Ida","Vuelta")</f>
        <v>Ida</v>
      </c>
      <c r="N226" t="str">
        <f ca="1">Rutas_Lista!AE226</f>
        <v>05:30</v>
      </c>
      <c r="O226" t="str">
        <f ca="1">Rutas_Lista!AF226</f>
        <v>13:28</v>
      </c>
      <c r="P226">
        <f ca="1">Rutas_Lista!AG226</f>
        <v>0</v>
      </c>
      <c r="Q226">
        <f ca="1">Rutas_Lista!AH226</f>
        <v>0</v>
      </c>
    </row>
    <row r="227" spans="1:17" x14ac:dyDescent="0.25">
      <c r="A227">
        <f ca="1">Rutas_Lista!N227</f>
        <v>6</v>
      </c>
      <c r="B227" s="39">
        <f ca="1">Rutas_Lista!L227</f>
        <v>220</v>
      </c>
      <c r="C227" s="39" t="str">
        <f ca="1">Rutas_Lista!AB227</f>
        <v>Rutas_Domingo_3</v>
      </c>
      <c r="D227" s="39" t="str">
        <f ca="1">Rutas_Lista!AC227</f>
        <v>Ruta 1_3D</v>
      </c>
      <c r="E227" s="39" t="str">
        <f ca="1">Rutas_Lista!AD227</f>
        <v>Opel Planta en Figueruelas</v>
      </c>
      <c r="F227" s="5" t="s">
        <v>783</v>
      </c>
      <c r="H227" s="5" t="s">
        <v>784</v>
      </c>
      <c r="I227" s="5" t="s">
        <v>733</v>
      </c>
      <c r="J227" s="49">
        <v>41.749628000000001</v>
      </c>
      <c r="K227" s="49">
        <v>-1.1755139999999999</v>
      </c>
      <c r="L227" s="5" t="s">
        <v>785</v>
      </c>
      <c r="M227" s="39" t="str">
        <f ca="1">IF(Rutas_Lista!X227=1,"Ida","Vuelta")</f>
        <v>Ida</v>
      </c>
      <c r="N227" t="str">
        <f ca="1">Rutas_Lista!AE227</f>
        <v>06:00</v>
      </c>
      <c r="O227" t="str">
        <f ca="1">Rutas_Lista!AF227</f>
        <v>14:00</v>
      </c>
      <c r="P227">
        <f ca="1">Rutas_Lista!AG227</f>
        <v>0</v>
      </c>
      <c r="Q227">
        <f ca="1">Rutas_Lista!AH227</f>
        <v>0</v>
      </c>
    </row>
    <row r="228" spans="1:17" x14ac:dyDescent="0.25">
      <c r="A228">
        <f ca="1">Rutas_Lista!N228</f>
        <v>6</v>
      </c>
      <c r="B228" s="39">
        <f ca="1">Rutas_Lista!L228</f>
        <v>221</v>
      </c>
      <c r="C228" s="39" t="str">
        <f ca="1">Rutas_Lista!AB228</f>
        <v>Rutas_Domingo_3</v>
      </c>
      <c r="D228" s="39" t="str">
        <f ca="1">Rutas_Lista!AC228</f>
        <v>Ruta 1_3D</v>
      </c>
      <c r="E228" s="39" t="str">
        <f ca="1">Rutas_Lista!AD228</f>
        <v>Opel Planta en Figueruelas</v>
      </c>
      <c r="F228" s="5" t="s">
        <v>783</v>
      </c>
      <c r="H228" s="5" t="s">
        <v>784</v>
      </c>
      <c r="I228" s="5" t="s">
        <v>733</v>
      </c>
      <c r="J228" s="49">
        <v>41.749628000000001</v>
      </c>
      <c r="K228" s="49">
        <v>-1.1755139999999999</v>
      </c>
      <c r="L228" s="5" t="s">
        <v>785</v>
      </c>
      <c r="M228" s="39" t="str">
        <f ca="1">IF(Rutas_Lista!X228=1,"Ida","Vuelta")</f>
        <v>Vuelta</v>
      </c>
      <c r="N228" t="str">
        <f ca="1">Rutas_Lista!AE228</f>
        <v/>
      </c>
      <c r="O228" t="str">
        <f ca="1">Rutas_Lista!AF228</f>
        <v/>
      </c>
      <c r="P228" t="str">
        <f ca="1">Rutas_Lista!AG228</f>
        <v/>
      </c>
      <c r="Q228" t="str">
        <f ca="1">Rutas_Lista!AH228</f>
        <v/>
      </c>
    </row>
    <row r="229" spans="1:17" x14ac:dyDescent="0.25">
      <c r="A229">
        <f ca="1">Rutas_Lista!N229</f>
        <v>6</v>
      </c>
      <c r="B229" s="39">
        <f ca="1">Rutas_Lista!L229</f>
        <v>222</v>
      </c>
      <c r="C229" s="39" t="str">
        <f ca="1">Rutas_Lista!AB229</f>
        <v>Rutas_Domingo_3</v>
      </c>
      <c r="D229" s="39" t="str">
        <f ca="1">Rutas_Lista!AC229</f>
        <v>Ruta 1_3D</v>
      </c>
      <c r="E229" s="39" t="str">
        <f ca="1">Rutas_Lista!AD229</f>
        <v>Luis Legaz (esq. Gómez Avellaneda)</v>
      </c>
      <c r="F229" s="5" t="s">
        <v>833</v>
      </c>
      <c r="H229" s="5" t="s">
        <v>732</v>
      </c>
      <c r="I229" s="5" t="s">
        <v>733</v>
      </c>
      <c r="J229" s="49">
        <v>41.676046800000002</v>
      </c>
      <c r="K229" s="49">
        <v>-0.89092199999999999</v>
      </c>
      <c r="L229" s="5" t="s">
        <v>834</v>
      </c>
      <c r="M229" s="39" t="str">
        <f ca="1">IF(Rutas_Lista!X229=1,"Ida","Vuelta")</f>
        <v>Vuelta</v>
      </c>
      <c r="N229" t="str">
        <f ca="1">Rutas_Lista!AE229</f>
        <v/>
      </c>
      <c r="O229" t="str">
        <f ca="1">Rutas_Lista!AF229</f>
        <v/>
      </c>
      <c r="P229" t="str">
        <f ca="1">Rutas_Lista!AG229</f>
        <v/>
      </c>
      <c r="Q229" t="str">
        <f ca="1">Rutas_Lista!AH229</f>
        <v/>
      </c>
    </row>
    <row r="230" spans="1:17" x14ac:dyDescent="0.25">
      <c r="A230">
        <f ca="1">Rutas_Lista!N230</f>
        <v>6</v>
      </c>
      <c r="B230" s="39">
        <f ca="1">Rutas_Lista!L230</f>
        <v>223</v>
      </c>
      <c r="C230" s="39" t="str">
        <f ca="1">Rutas_Lista!AB230</f>
        <v>Rutas_Domingo_3</v>
      </c>
      <c r="D230" s="39" t="str">
        <f ca="1">Rutas_Lista!AC230</f>
        <v>Ruta 1_3D</v>
      </c>
      <c r="E230" s="39" t="str">
        <f ca="1">Rutas_Lista!AD230</f>
        <v>Gómez Avellaneda (esq. Saiz de otero - Pd. Bus)</v>
      </c>
      <c r="F230" s="5" t="s">
        <v>835</v>
      </c>
      <c r="H230" s="5" t="s">
        <v>732</v>
      </c>
      <c r="I230" s="5" t="s">
        <v>733</v>
      </c>
      <c r="J230" s="49">
        <v>41.670422100000003</v>
      </c>
      <c r="K230" s="49">
        <v>-0.89067010000000002</v>
      </c>
      <c r="L230" s="5" t="s">
        <v>836</v>
      </c>
      <c r="M230" s="39" t="str">
        <f ca="1">IF(Rutas_Lista!X230=1,"Ida","Vuelta")</f>
        <v>Vuelta</v>
      </c>
      <c r="N230" t="str">
        <f ca="1">Rutas_Lista!AE230</f>
        <v/>
      </c>
      <c r="O230" t="str">
        <f ca="1">Rutas_Lista!AF230</f>
        <v/>
      </c>
      <c r="P230" t="str">
        <f ca="1">Rutas_Lista!AG230</f>
        <v/>
      </c>
      <c r="Q230" t="str">
        <f ca="1">Rutas_Lista!AH230</f>
        <v/>
      </c>
    </row>
    <row r="231" spans="1:17" x14ac:dyDescent="0.25">
      <c r="A231">
        <f ca="1">Rutas_Lista!N231</f>
        <v>6</v>
      </c>
      <c r="B231" s="39">
        <f ca="1">Rutas_Lista!L231</f>
        <v>224</v>
      </c>
      <c r="C231" s="39" t="str">
        <f ca="1">Rutas_Lista!AB231</f>
        <v>Rutas_Domingo_3</v>
      </c>
      <c r="D231" s="39" t="str">
        <f ca="1">Rutas_Lista!AC231</f>
        <v>Ruta 1_3D</v>
      </c>
      <c r="E231" s="39" t="str">
        <f ca="1">Rutas_Lista!AD231</f>
        <v>Gómez Avellaneda, nº 23 (Pd. Bus)</v>
      </c>
      <c r="F231" s="5" t="s">
        <v>837</v>
      </c>
      <c r="G231" s="5" t="s">
        <v>838</v>
      </c>
      <c r="H231" s="5" t="s">
        <v>732</v>
      </c>
      <c r="I231" s="5" t="s">
        <v>733</v>
      </c>
      <c r="J231" s="49">
        <v>41.624887999999999</v>
      </c>
      <c r="K231" s="49">
        <v>-0.87636099999999995</v>
      </c>
      <c r="L231" s="5" t="s">
        <v>792</v>
      </c>
      <c r="M231" s="39" t="str">
        <f ca="1">IF(Rutas_Lista!X231=1,"Ida","Vuelta")</f>
        <v>Vuelta</v>
      </c>
      <c r="N231" t="str">
        <f ca="1">Rutas_Lista!AE231</f>
        <v/>
      </c>
      <c r="O231" t="str">
        <f ca="1">Rutas_Lista!AF231</f>
        <v/>
      </c>
      <c r="P231" t="str">
        <f ca="1">Rutas_Lista!AG231</f>
        <v/>
      </c>
      <c r="Q231" t="str">
        <f ca="1">Rutas_Lista!AH231</f>
        <v/>
      </c>
    </row>
    <row r="232" spans="1:17" x14ac:dyDescent="0.25">
      <c r="A232">
        <f ca="1">Rutas_Lista!N232</f>
        <v>6</v>
      </c>
      <c r="B232" s="39">
        <f ca="1">Rutas_Lista!L232</f>
        <v>225</v>
      </c>
      <c r="C232" s="39" t="str">
        <f ca="1">Rutas_Lista!AB232</f>
        <v>Rutas_Domingo_3</v>
      </c>
      <c r="D232" s="39" t="str">
        <f ca="1">Rutas_Lista!AC232</f>
        <v>Ruta 1_3D</v>
      </c>
      <c r="E232" s="39" t="str">
        <f ca="1">Rutas_Lista!AD232</f>
        <v>Salvador Allende (esq. Valle de Broto)</v>
      </c>
      <c r="F232" s="5" t="s">
        <v>827</v>
      </c>
      <c r="H232" s="5" t="s">
        <v>732</v>
      </c>
      <c r="I232" s="5" t="s">
        <v>733</v>
      </c>
      <c r="J232" s="49">
        <v>41.667553300000002</v>
      </c>
      <c r="K232" s="49">
        <v>-0.87668179999999996</v>
      </c>
      <c r="L232" s="5" t="s">
        <v>828</v>
      </c>
      <c r="M232" s="39" t="str">
        <f ca="1">IF(Rutas_Lista!X232=1,"Ida","Vuelta")</f>
        <v>Vuelta</v>
      </c>
      <c r="N232" t="str">
        <f ca="1">Rutas_Lista!AE232</f>
        <v/>
      </c>
      <c r="O232" t="str">
        <f ca="1">Rutas_Lista!AF232</f>
        <v/>
      </c>
      <c r="P232" t="str">
        <f ca="1">Rutas_Lista!AG232</f>
        <v/>
      </c>
      <c r="Q232" t="str">
        <f ca="1">Rutas_Lista!AH232</f>
        <v/>
      </c>
    </row>
    <row r="233" spans="1:17" x14ac:dyDescent="0.25">
      <c r="A233">
        <f ca="1">Rutas_Lista!N233</f>
        <v>6</v>
      </c>
      <c r="B233" s="39">
        <f ca="1">Rutas_Lista!L233</f>
        <v>226</v>
      </c>
      <c r="C233" s="39" t="str">
        <f ca="1">Rutas_Lista!AB233</f>
        <v>Rutas_Domingo_3</v>
      </c>
      <c r="D233" s="39" t="str">
        <f ca="1">Rutas_Lista!AC233</f>
        <v>Ruta 1_3D</v>
      </c>
      <c r="E233" s="39" t="str">
        <f ca="1">Rutas_Lista!AD233</f>
        <v>Salvador Allende (frente nº 67 - Pd. Bus)</v>
      </c>
      <c r="F233" s="5" t="s">
        <v>827</v>
      </c>
      <c r="H233" s="5" t="s">
        <v>732</v>
      </c>
      <c r="I233" s="5" t="s">
        <v>733</v>
      </c>
      <c r="J233" s="49">
        <v>41.674923900000003</v>
      </c>
      <c r="K233" s="49">
        <v>-0.87691980000000003</v>
      </c>
      <c r="L233" s="5" t="s">
        <v>839</v>
      </c>
      <c r="M233" s="39" t="str">
        <f ca="1">IF(Rutas_Lista!X233=1,"Ida","Vuelta")</f>
        <v>Vuelta</v>
      </c>
      <c r="N233" t="str">
        <f ca="1">Rutas_Lista!AE233</f>
        <v/>
      </c>
      <c r="O233" t="str">
        <f ca="1">Rutas_Lista!AF233</f>
        <v/>
      </c>
      <c r="P233" t="str">
        <f ca="1">Rutas_Lista!AG233</f>
        <v/>
      </c>
      <c r="Q233" t="str">
        <f ca="1">Rutas_Lista!AH233</f>
        <v/>
      </c>
    </row>
    <row r="234" spans="1:17" x14ac:dyDescent="0.25">
      <c r="A234">
        <f ca="1">Rutas_Lista!N234</f>
        <v>6</v>
      </c>
      <c r="B234" s="39">
        <f ca="1">Rutas_Lista!L234</f>
        <v>227</v>
      </c>
      <c r="C234" s="39" t="str">
        <f ca="1">Rutas_Lista!AB234</f>
        <v>Rutas_Domingo_3</v>
      </c>
      <c r="D234" s="39" t="str">
        <f ca="1">Rutas_Lista!AC234</f>
        <v>Ruta 1_3D</v>
      </c>
      <c r="E234" s="39" t="str">
        <f ca="1">Rutas_Lista!AD234</f>
        <v>San Juan de la Peña (esq. Alcalde Caballero)</v>
      </c>
      <c r="F234" s="5" t="s">
        <v>820</v>
      </c>
      <c r="H234" s="5" t="s">
        <v>732</v>
      </c>
      <c r="I234" s="5" t="s">
        <v>733</v>
      </c>
      <c r="J234" s="49">
        <v>41.677141599999999</v>
      </c>
      <c r="K234" s="49">
        <v>-0.8710502</v>
      </c>
      <c r="L234" s="5" t="s">
        <v>840</v>
      </c>
      <c r="M234" s="39" t="str">
        <f ca="1">IF(Rutas_Lista!X234=1,"Ida","Vuelta")</f>
        <v>Vuelta</v>
      </c>
      <c r="N234" t="str">
        <f ca="1">Rutas_Lista!AE234</f>
        <v/>
      </c>
      <c r="O234" t="str">
        <f ca="1">Rutas_Lista!AF234</f>
        <v/>
      </c>
      <c r="P234" t="str">
        <f ca="1">Rutas_Lista!AG234</f>
        <v/>
      </c>
      <c r="Q234" t="str">
        <f ca="1">Rutas_Lista!AH234</f>
        <v/>
      </c>
    </row>
    <row r="235" spans="1:17" x14ac:dyDescent="0.25">
      <c r="A235">
        <f ca="1">Rutas_Lista!N235</f>
        <v>6</v>
      </c>
      <c r="B235" s="39">
        <f ca="1">Rutas_Lista!L235</f>
        <v>228</v>
      </c>
      <c r="C235" s="39" t="str">
        <f ca="1">Rutas_Lista!AB235</f>
        <v>Rutas_Domingo_3</v>
      </c>
      <c r="D235" s="39" t="str">
        <f ca="1">Rutas_Lista!AC235</f>
        <v>Ruta 1_3D</v>
      </c>
      <c r="E235" s="39" t="str">
        <f ca="1">Rutas_Lista!AD235</f>
        <v>San Juan de la Peña (frente Hierros Alfonso)</v>
      </c>
      <c r="F235" s="5" t="s">
        <v>820</v>
      </c>
      <c r="H235" s="5" t="s">
        <v>732</v>
      </c>
      <c r="I235" s="5" t="s">
        <v>733</v>
      </c>
      <c r="J235" s="49">
        <v>41.6668363</v>
      </c>
      <c r="K235" s="49">
        <v>-0.8718167</v>
      </c>
      <c r="L235" s="5" t="s">
        <v>841</v>
      </c>
      <c r="M235" s="39" t="str">
        <f ca="1">IF(Rutas_Lista!X235=1,"Ida","Vuelta")</f>
        <v>Vuelta</v>
      </c>
      <c r="N235" t="str">
        <f ca="1">Rutas_Lista!AE235</f>
        <v/>
      </c>
      <c r="O235" t="str">
        <f ca="1">Rutas_Lista!AF235</f>
        <v/>
      </c>
      <c r="P235" t="str">
        <f ca="1">Rutas_Lista!AG235</f>
        <v/>
      </c>
      <c r="Q235" t="str">
        <f ca="1">Rutas_Lista!AH235</f>
        <v/>
      </c>
    </row>
    <row r="236" spans="1:17" x14ac:dyDescent="0.25">
      <c r="A236">
        <f ca="1">Rutas_Lista!N236</f>
        <v>6</v>
      </c>
      <c r="B236" s="39">
        <f ca="1">Rutas_Lista!L236</f>
        <v>229</v>
      </c>
      <c r="C236" s="39" t="str">
        <f ca="1">Rutas_Lista!AB236</f>
        <v>Rutas_Domingo_3</v>
      </c>
      <c r="D236" s="39" t="str">
        <f ca="1">Rutas_Lista!AC236</f>
        <v>Ruta 1_3D</v>
      </c>
      <c r="E236" s="39" t="str">
        <f ca="1">Rutas_Lista!AD236</f>
        <v>Marqués de la Cadena (Plaza Mozart - Pd. Bus)</v>
      </c>
      <c r="F236" s="5" t="s">
        <v>818</v>
      </c>
      <c r="G236" s="5" t="s">
        <v>842</v>
      </c>
      <c r="H236" s="5" t="s">
        <v>732</v>
      </c>
      <c r="I236" s="5" t="s">
        <v>733</v>
      </c>
      <c r="J236" s="49">
        <v>41.662883899999997</v>
      </c>
      <c r="K236" s="49">
        <v>-0.86646230000000002</v>
      </c>
      <c r="L236" s="5" t="s">
        <v>843</v>
      </c>
      <c r="M236" s="39" t="str">
        <f ca="1">IF(Rutas_Lista!X236=1,"Ida","Vuelta")</f>
        <v>Vuelta</v>
      </c>
      <c r="N236" t="str">
        <f ca="1">Rutas_Lista!AE236</f>
        <v/>
      </c>
      <c r="O236" t="str">
        <f ca="1">Rutas_Lista!AF236</f>
        <v/>
      </c>
      <c r="P236" t="str">
        <f ca="1">Rutas_Lista!AG236</f>
        <v/>
      </c>
      <c r="Q236" t="str">
        <f ca="1">Rutas_Lista!AH236</f>
        <v/>
      </c>
    </row>
    <row r="237" spans="1:17" x14ac:dyDescent="0.25">
      <c r="A237">
        <f ca="1">Rutas_Lista!N237</f>
        <v>6</v>
      </c>
      <c r="B237" s="39">
        <f ca="1">Rutas_Lista!L237</f>
        <v>230</v>
      </c>
      <c r="C237" s="39" t="str">
        <f ca="1">Rutas_Lista!AB237</f>
        <v>Rutas_Domingo_3</v>
      </c>
      <c r="D237" s="39" t="str">
        <f ca="1">Rutas_Lista!AC237</f>
        <v>Ruta 1_3D</v>
      </c>
      <c r="E237" s="39" t="str">
        <f ca="1">Rutas_Lista!AD237</f>
        <v>Avd. Cataluña (esq. Felisa Galé)</v>
      </c>
      <c r="F237" s="5" t="s">
        <v>811</v>
      </c>
      <c r="H237" s="5" t="s">
        <v>732</v>
      </c>
      <c r="I237" s="5" t="s">
        <v>733</v>
      </c>
      <c r="J237" s="49">
        <v>41.663684000000003</v>
      </c>
      <c r="K237" s="49">
        <v>-0.86128249999999995</v>
      </c>
      <c r="L237" s="5" t="s">
        <v>844</v>
      </c>
      <c r="M237" s="39" t="str">
        <f ca="1">IF(Rutas_Lista!X237=1,"Ida","Vuelta")</f>
        <v>Vuelta</v>
      </c>
      <c r="N237" t="str">
        <f ca="1">Rutas_Lista!AE237</f>
        <v/>
      </c>
      <c r="O237" t="str">
        <f ca="1">Rutas_Lista!AF237</f>
        <v/>
      </c>
      <c r="P237" t="str">
        <f ca="1">Rutas_Lista!AG237</f>
        <v/>
      </c>
      <c r="Q237" t="str">
        <f ca="1">Rutas_Lista!AH237</f>
        <v/>
      </c>
    </row>
    <row r="238" spans="1:17" x14ac:dyDescent="0.25">
      <c r="A238">
        <f ca="1">Rutas_Lista!N238</f>
        <v>6</v>
      </c>
      <c r="B238" s="39">
        <f ca="1">Rutas_Lista!L238</f>
        <v>231</v>
      </c>
      <c r="C238" s="39" t="str">
        <f ca="1">Rutas_Lista!AB238</f>
        <v>Rutas_Domingo_3</v>
      </c>
      <c r="D238" s="39" t="str">
        <f ca="1">Rutas_Lista!AC238</f>
        <v>Ruta 1_3D</v>
      </c>
      <c r="E238" s="39" t="str">
        <f ca="1">Rutas_Lista!AD238</f>
        <v>Avd. Cataluña (frente nº 189 - Los Charros)</v>
      </c>
      <c r="F238" s="5" t="s">
        <v>811</v>
      </c>
      <c r="H238" s="5" t="s">
        <v>732</v>
      </c>
      <c r="I238" s="5" t="s">
        <v>733</v>
      </c>
      <c r="J238" s="49">
        <v>41.667347900000003</v>
      </c>
      <c r="K238" s="49">
        <v>-0.85254949999999996</v>
      </c>
      <c r="L238" s="5" t="s">
        <v>845</v>
      </c>
      <c r="M238" s="39" t="str">
        <f ca="1">IF(Rutas_Lista!X238=1,"Ida","Vuelta")</f>
        <v>Vuelta</v>
      </c>
      <c r="N238" t="str">
        <f ca="1">Rutas_Lista!AE238</f>
        <v/>
      </c>
      <c r="O238" t="str">
        <f ca="1">Rutas_Lista!AF238</f>
        <v/>
      </c>
      <c r="P238" t="str">
        <f ca="1">Rutas_Lista!AG238</f>
        <v/>
      </c>
      <c r="Q238" t="str">
        <f ca="1">Rutas_Lista!AH238</f>
        <v/>
      </c>
    </row>
    <row r="239" spans="1:17" x14ac:dyDescent="0.25">
      <c r="A239">
        <f ca="1">Rutas_Lista!N239</f>
        <v>6</v>
      </c>
      <c r="B239" s="39">
        <f ca="1">Rutas_Lista!L239</f>
        <v>232</v>
      </c>
      <c r="C239" s="39" t="str">
        <f ca="1">Rutas_Lista!AB239</f>
        <v>Rutas_Domingo_3</v>
      </c>
      <c r="D239" s="39" t="str">
        <f ca="1">Rutas_Lista!AC239</f>
        <v>Ruta 1_3D</v>
      </c>
      <c r="E239" s="39" t="str">
        <f ca="1">Rutas_Lista!AD239</f>
        <v>Avd. Cataluña (frente CAF)</v>
      </c>
      <c r="F239" s="5" t="s">
        <v>813</v>
      </c>
      <c r="H239" s="5" t="s">
        <v>732</v>
      </c>
      <c r="I239" s="5" t="s">
        <v>733</v>
      </c>
      <c r="J239" s="49">
        <v>41.670448999999998</v>
      </c>
      <c r="K239" s="49">
        <v>-0.84478889999999995</v>
      </c>
      <c r="L239" s="5" t="s">
        <v>846</v>
      </c>
      <c r="M239" s="39" t="str">
        <f ca="1">IF(Rutas_Lista!X239=1,"Ida","Vuelta")</f>
        <v>Vuelta</v>
      </c>
      <c r="N239" t="str">
        <f ca="1">Rutas_Lista!AE239</f>
        <v/>
      </c>
      <c r="O239" t="str">
        <f ca="1">Rutas_Lista!AF239</f>
        <v/>
      </c>
      <c r="P239" t="str">
        <f ca="1">Rutas_Lista!AG239</f>
        <v/>
      </c>
      <c r="Q239" t="str">
        <f ca="1">Rutas_Lista!AH239</f>
        <v/>
      </c>
    </row>
    <row r="240" spans="1:17" x14ac:dyDescent="0.25">
      <c r="A240">
        <f ca="1">Rutas_Lista!N240</f>
        <v>6</v>
      </c>
      <c r="B240" s="39">
        <f ca="1">Rutas_Lista!L240</f>
        <v>233</v>
      </c>
      <c r="C240" s="39" t="str">
        <f ca="1">Rutas_Lista!AB240</f>
        <v>Rutas_Domingo_3</v>
      </c>
      <c r="D240" s="39" t="str">
        <f ca="1">Rutas_Lista!AC240</f>
        <v>Ruta 1_3D</v>
      </c>
      <c r="E240" s="39" t="str">
        <f ca="1">Rutas_Lista!AD240</f>
        <v>Avd. Santa Isabel (frente Avd. Industria)</v>
      </c>
      <c r="F240" s="5" t="s">
        <v>808</v>
      </c>
      <c r="H240" s="5" t="s">
        <v>732</v>
      </c>
      <c r="I240" s="5" t="s">
        <v>733</v>
      </c>
      <c r="J240" s="49">
        <v>41.669821900000002</v>
      </c>
      <c r="K240" s="49">
        <v>-0.83928380000000002</v>
      </c>
      <c r="L240" s="5" t="s">
        <v>847</v>
      </c>
      <c r="M240" s="39" t="str">
        <f ca="1">IF(Rutas_Lista!X240=1,"Ida","Vuelta")</f>
        <v>Vuelta</v>
      </c>
      <c r="N240" t="str">
        <f ca="1">Rutas_Lista!AE240</f>
        <v/>
      </c>
      <c r="O240" t="str">
        <f ca="1">Rutas_Lista!AF240</f>
        <v/>
      </c>
      <c r="P240" t="str">
        <f ca="1">Rutas_Lista!AG240</f>
        <v/>
      </c>
      <c r="Q240" t="str">
        <f ca="1">Rutas_Lista!AH240</f>
        <v/>
      </c>
    </row>
    <row r="241" spans="1:17" x14ac:dyDescent="0.25">
      <c r="A241">
        <f ca="1">Rutas_Lista!N241</f>
        <v>6</v>
      </c>
      <c r="B241" s="39">
        <f ca="1">Rutas_Lista!L241</f>
        <v>234</v>
      </c>
      <c r="C241" s="39" t="str">
        <f ca="1">Rutas_Lista!AB241</f>
        <v>Rutas_Domingo_3</v>
      </c>
      <c r="D241" s="39" t="str">
        <f ca="1">Rutas_Lista!AC241</f>
        <v>Ruta 1_3D</v>
      </c>
      <c r="E241" s="39" t="str">
        <f ca="1">Rutas_Lista!AD241</f>
        <v>Avd. Santa Isabel (frente plaza Serrano - Pd. Bus)</v>
      </c>
      <c r="F241" s="5" t="s">
        <v>808</v>
      </c>
      <c r="H241" s="5" t="s">
        <v>732</v>
      </c>
      <c r="I241" s="5" t="s">
        <v>733</v>
      </c>
      <c r="J241" s="49">
        <v>41.667003800000003</v>
      </c>
      <c r="K241" s="49">
        <v>-0.83179950000000002</v>
      </c>
      <c r="L241" s="5" t="s">
        <v>848</v>
      </c>
      <c r="M241" s="39" t="str">
        <f ca="1">IF(Rutas_Lista!X241=1,"Ida","Vuelta")</f>
        <v>Vuelta</v>
      </c>
      <c r="N241" t="str">
        <f ca="1">Rutas_Lista!AE241</f>
        <v/>
      </c>
      <c r="O241" t="str">
        <f ca="1">Rutas_Lista!AF241</f>
        <v/>
      </c>
      <c r="P241" t="str">
        <f ca="1">Rutas_Lista!AG241</f>
        <v/>
      </c>
      <c r="Q241" t="str">
        <f ca="1">Rutas_Lista!AH241</f>
        <v/>
      </c>
    </row>
    <row r="242" spans="1:17" x14ac:dyDescent="0.25">
      <c r="A242">
        <f ca="1">Rutas_Lista!N242</f>
        <v>6</v>
      </c>
      <c r="B242" s="39">
        <f ca="1">Rutas_Lista!L242</f>
        <v>235</v>
      </c>
      <c r="C242" s="39" t="str">
        <f ca="1">Rutas_Lista!AB242</f>
        <v>Rutas_Domingo_3</v>
      </c>
      <c r="D242" s="39" t="str">
        <f ca="1">Rutas_Lista!AC242</f>
        <v>Ruta 1_3D</v>
      </c>
      <c r="E242" s="39" t="str">
        <f ca="1">Rutas_Lista!AD242</f>
        <v>Avd. Real Zaragoza (frente nº 29 - Pd. Bus)</v>
      </c>
      <c r="F242" s="5" t="s">
        <v>849</v>
      </c>
      <c r="H242" s="5" t="s">
        <v>732</v>
      </c>
      <c r="I242" s="5" t="s">
        <v>733</v>
      </c>
      <c r="J242" s="49">
        <v>41.666772600000002</v>
      </c>
      <c r="K242" s="49">
        <v>-0.82403680000000001</v>
      </c>
      <c r="L242" s="5" t="s">
        <v>850</v>
      </c>
      <c r="M242" s="39" t="str">
        <f ca="1">IF(Rutas_Lista!X242=1,"Ida","Vuelta")</f>
        <v>Vuelta</v>
      </c>
      <c r="N242" t="str">
        <f ca="1">Rutas_Lista!AE242</f>
        <v/>
      </c>
      <c r="O242" t="str">
        <f ca="1">Rutas_Lista!AF242</f>
        <v/>
      </c>
      <c r="P242" t="str">
        <f ca="1">Rutas_Lista!AG242</f>
        <v/>
      </c>
      <c r="Q242" t="str">
        <f ca="1">Rutas_Lista!AH242</f>
        <v/>
      </c>
    </row>
    <row r="243" spans="1:17" x14ac:dyDescent="0.25">
      <c r="A243">
        <f ca="1">Rutas_Lista!N243</f>
        <v>7</v>
      </c>
      <c r="B243" s="39">
        <f ca="1">Rutas_Lista!L243</f>
        <v>235</v>
      </c>
      <c r="C243" s="39" t="str">
        <f ca="1">Rutas_Lista!AB243</f>
        <v>Rutas_Domingo_3</v>
      </c>
      <c r="D243" s="39" t="str">
        <f ca="1">Rutas_Lista!AC243</f>
        <v>Ruta 2_3D</v>
      </c>
      <c r="E243" s="39" t="str">
        <f ca="1">Rutas_Lista!AD243</f>
        <v>Ruta 2/3D</v>
      </c>
      <c r="M243" s="39" t="str">
        <f ca="1">IF(Rutas_Lista!X243=1,"Ida","Vuelta")</f>
        <v>Ida</v>
      </c>
      <c r="N243" t="str">
        <f ca="1">Rutas_Lista!AE243</f>
        <v/>
      </c>
      <c r="O243" t="str">
        <f ca="1">Rutas_Lista!AF243</f>
        <v/>
      </c>
      <c r="P243">
        <f ca="1">Rutas_Lista!AG243</f>
        <v>0</v>
      </c>
      <c r="Q243">
        <f ca="1">Rutas_Lista!AH243</f>
        <v>0</v>
      </c>
    </row>
    <row r="244" spans="1:17" x14ac:dyDescent="0.25">
      <c r="A244">
        <f ca="1">Rutas_Lista!N244</f>
        <v>7</v>
      </c>
      <c r="B244" s="39">
        <f ca="1">Rutas_Lista!L244</f>
        <v>236</v>
      </c>
      <c r="C244" s="39" t="str">
        <f ca="1">Rutas_Lista!AB244</f>
        <v>Rutas_Domingo_3</v>
      </c>
      <c r="D244" s="39" t="str">
        <f ca="1">Rutas_Lista!AC244</f>
        <v>Ruta 2_3D</v>
      </c>
      <c r="E244" s="39" t="str">
        <f ca="1">Rutas_Lista!AD244</f>
        <v>Violante de Hungría, nº 7</v>
      </c>
      <c r="F244" s="5" t="s">
        <v>851</v>
      </c>
      <c r="G244" s="5" t="s">
        <v>747</v>
      </c>
      <c r="H244" s="5" t="s">
        <v>732</v>
      </c>
      <c r="I244" s="5" t="s">
        <v>733</v>
      </c>
      <c r="J244" s="49">
        <v>41.6394685</v>
      </c>
      <c r="K244" s="49">
        <v>-0.90498109999999998</v>
      </c>
      <c r="M244" s="39" t="str">
        <f ca="1">IF(Rutas_Lista!X244=1,"Ida","Vuelta")</f>
        <v>Ida</v>
      </c>
      <c r="N244" t="str">
        <f ca="1">Rutas_Lista!AE244</f>
        <v>05:18</v>
      </c>
      <c r="O244" t="str">
        <f ca="1">Rutas_Lista!AF244</f>
        <v>13:16</v>
      </c>
      <c r="P244">
        <f ca="1">Rutas_Lista!AG244</f>
        <v>0</v>
      </c>
      <c r="Q244">
        <f ca="1">Rutas_Lista!AH244</f>
        <v>0</v>
      </c>
    </row>
    <row r="245" spans="1:17" x14ac:dyDescent="0.25">
      <c r="A245">
        <f ca="1">Rutas_Lista!N245</f>
        <v>7</v>
      </c>
      <c r="B245" s="39">
        <f ca="1">Rutas_Lista!L245</f>
        <v>237</v>
      </c>
      <c r="C245" s="39" t="str">
        <f ca="1">Rutas_Lista!AB245</f>
        <v>Rutas_Domingo_3</v>
      </c>
      <c r="D245" s="39" t="str">
        <f ca="1">Rutas_Lista!AC245</f>
        <v>Ruta 2_3D</v>
      </c>
      <c r="E245" s="39" t="str">
        <f ca="1">Rutas_Lista!AD245</f>
        <v>C/ Pedro Cerbuna, nº 9 - Pd. Bus</v>
      </c>
      <c r="F245" s="5" t="s">
        <v>852</v>
      </c>
      <c r="G245" s="5" t="s">
        <v>853</v>
      </c>
      <c r="H245" s="5" t="s">
        <v>732</v>
      </c>
      <c r="I245" s="5" t="s">
        <v>733</v>
      </c>
      <c r="J245" s="49">
        <v>41.640949999999997</v>
      </c>
      <c r="K245" s="49">
        <v>-0.89683999999999997</v>
      </c>
      <c r="L245" s="5" t="s">
        <v>792</v>
      </c>
      <c r="M245" s="39" t="str">
        <f ca="1">IF(Rutas_Lista!X245=1,"Ida","Vuelta")</f>
        <v>Ida</v>
      </c>
      <c r="N245" t="str">
        <f ca="1">Rutas_Lista!AE245</f>
        <v>05:20</v>
      </c>
      <c r="O245" t="str">
        <f ca="1">Rutas_Lista!AF245</f>
        <v>13:18</v>
      </c>
      <c r="P245">
        <f ca="1">Rutas_Lista!AG245</f>
        <v>0</v>
      </c>
      <c r="Q245">
        <f ca="1">Rutas_Lista!AH245</f>
        <v>0</v>
      </c>
    </row>
    <row r="246" spans="1:17" x14ac:dyDescent="0.25">
      <c r="A246">
        <f ca="1">Rutas_Lista!N246</f>
        <v>7</v>
      </c>
      <c r="B246" s="39">
        <f ca="1">Rutas_Lista!L246</f>
        <v>238</v>
      </c>
      <c r="C246" s="39" t="str">
        <f ca="1">Rutas_Lista!AB246</f>
        <v>Rutas_Domingo_3</v>
      </c>
      <c r="D246" s="39" t="str">
        <f ca="1">Rutas_Lista!AC246</f>
        <v>Ruta 2_3D</v>
      </c>
      <c r="E246" s="39" t="str">
        <f ca="1">Rutas_Lista!AD246</f>
        <v>Avenida Goya, nº 66 (Pd. Bus)</v>
      </c>
      <c r="F246" s="5" t="s">
        <v>854</v>
      </c>
      <c r="G246" s="5" t="s">
        <v>855</v>
      </c>
      <c r="H246" s="5" t="s">
        <v>732</v>
      </c>
      <c r="I246" s="5" t="s">
        <v>733</v>
      </c>
      <c r="J246" s="49">
        <v>41.643486000000003</v>
      </c>
      <c r="K246" s="49">
        <v>-0.889733</v>
      </c>
      <c r="L246" s="5" t="s">
        <v>792</v>
      </c>
      <c r="M246" s="39" t="str">
        <f ca="1">IF(Rutas_Lista!X246=1,"Ida","Vuelta")</f>
        <v>Ida</v>
      </c>
      <c r="N246" t="str">
        <f ca="1">Rutas_Lista!AE246</f>
        <v>05:22</v>
      </c>
      <c r="O246" t="str">
        <f ca="1">Rutas_Lista!AF246</f>
        <v>13:20</v>
      </c>
      <c r="P246">
        <f ca="1">Rutas_Lista!AG246</f>
        <v>0</v>
      </c>
      <c r="Q246">
        <f ca="1">Rutas_Lista!AH246</f>
        <v>0</v>
      </c>
    </row>
    <row r="247" spans="1:17" x14ac:dyDescent="0.25">
      <c r="A247">
        <f ca="1">Rutas_Lista!N247</f>
        <v>7</v>
      </c>
      <c r="B247" s="39">
        <f ca="1">Rutas_Lista!L247</f>
        <v>239</v>
      </c>
      <c r="C247" s="39" t="str">
        <f ca="1">Rutas_Lista!AB247</f>
        <v>Rutas_Domingo_3</v>
      </c>
      <c r="D247" s="39" t="str">
        <f ca="1">Rutas_Lista!AC247</f>
        <v>Ruta 2_3D</v>
      </c>
      <c r="E247" s="39" t="str">
        <f ca="1">Rutas_Lista!AD247</f>
        <v>Plaza Roma (mercadora)</v>
      </c>
      <c r="F247" s="5" t="s">
        <v>856</v>
      </c>
      <c r="H247" s="5" t="s">
        <v>732</v>
      </c>
      <c r="I247" s="5" t="s">
        <v>733</v>
      </c>
      <c r="J247" s="49">
        <v>41.649518200000003</v>
      </c>
      <c r="K247" s="49">
        <v>-0.89856040000000004</v>
      </c>
      <c r="L247" s="5" t="s">
        <v>857</v>
      </c>
      <c r="M247" s="39" t="str">
        <f ca="1">IF(Rutas_Lista!X247=1,"Ida","Vuelta")</f>
        <v>Ida</v>
      </c>
      <c r="N247" t="str">
        <f ca="1">Rutas_Lista!AE247</f>
        <v>05:25</v>
      </c>
      <c r="O247" t="str">
        <f ca="1">Rutas_Lista!AF247</f>
        <v>13:23</v>
      </c>
      <c r="P247">
        <f ca="1">Rutas_Lista!AG247</f>
        <v>0</v>
      </c>
      <c r="Q247">
        <f ca="1">Rutas_Lista!AH247</f>
        <v>0</v>
      </c>
    </row>
    <row r="248" spans="1:17" x14ac:dyDescent="0.25">
      <c r="A248">
        <f ca="1">Rutas_Lista!N248</f>
        <v>7</v>
      </c>
      <c r="B248" s="39">
        <f ca="1">Rutas_Lista!L248</f>
        <v>240</v>
      </c>
      <c r="C248" s="39" t="str">
        <f ca="1">Rutas_Lista!AB248</f>
        <v>Rutas_Domingo_3</v>
      </c>
      <c r="D248" s="39" t="str">
        <f ca="1">Rutas_Lista!AC248</f>
        <v>Ruta 2_3D</v>
      </c>
      <c r="E248" s="39" t="str">
        <f ca="1">Rutas_Lista!AD248</f>
        <v>Puerta Sancho, nº 11 (esq. C/Bruselas Edif. D. Quijote)</v>
      </c>
      <c r="F248" s="5" t="s">
        <v>858</v>
      </c>
      <c r="G248" s="5" t="s">
        <v>859</v>
      </c>
      <c r="H248" s="5" t="s">
        <v>732</v>
      </c>
      <c r="I248" s="5" t="s">
        <v>733</v>
      </c>
      <c r="J248" s="49">
        <v>41.660679999999999</v>
      </c>
      <c r="K248" s="49">
        <v>-0.90229999999999999</v>
      </c>
      <c r="L248" s="5" t="s">
        <v>860</v>
      </c>
      <c r="M248" s="39" t="str">
        <f ca="1">IF(Rutas_Lista!X248=1,"Ida","Vuelta")</f>
        <v>Ida</v>
      </c>
      <c r="N248" t="str">
        <f ca="1">Rutas_Lista!AE248</f>
        <v>05:32</v>
      </c>
      <c r="O248" t="str">
        <f ca="1">Rutas_Lista!AF248</f>
        <v>13:30</v>
      </c>
      <c r="P248">
        <f ca="1">Rutas_Lista!AG248</f>
        <v>0</v>
      </c>
      <c r="Q248">
        <f ca="1">Rutas_Lista!AH248</f>
        <v>0</v>
      </c>
    </row>
    <row r="249" spans="1:17" x14ac:dyDescent="0.25">
      <c r="A249">
        <f ca="1">Rutas_Lista!N249</f>
        <v>7</v>
      </c>
      <c r="B249" s="39">
        <f ca="1">Rutas_Lista!L249</f>
        <v>241</v>
      </c>
      <c r="C249" s="39" t="str">
        <f ca="1">Rutas_Lista!AB249</f>
        <v>Rutas_Domingo_3</v>
      </c>
      <c r="D249" s="39" t="str">
        <f ca="1">Rutas_Lista!AC249</f>
        <v>Ruta 2_3D</v>
      </c>
      <c r="E249" s="39" t="str">
        <f ca="1">Rutas_Lista!AD249</f>
        <v>Avd. Navarra, nº 60 (Centro Cultural - Pd. Bus)</v>
      </c>
      <c r="F249" s="5" t="s">
        <v>861</v>
      </c>
      <c r="G249" s="5" t="s">
        <v>862</v>
      </c>
      <c r="H249" s="5" t="s">
        <v>732</v>
      </c>
      <c r="I249" s="5" t="s">
        <v>733</v>
      </c>
      <c r="J249" s="49">
        <v>41.654769999999999</v>
      </c>
      <c r="K249" s="49">
        <v>-0.90088900000000005</v>
      </c>
      <c r="L249" s="5" t="s">
        <v>863</v>
      </c>
      <c r="M249" s="39" t="str">
        <f ca="1">IF(Rutas_Lista!X249=1,"Ida","Vuelta")</f>
        <v>Ida</v>
      </c>
      <c r="N249" t="str">
        <f ca="1">Rutas_Lista!AE249</f>
        <v>05:36</v>
      </c>
      <c r="O249" t="str">
        <f ca="1">Rutas_Lista!AF249</f>
        <v>13:34</v>
      </c>
      <c r="P249">
        <f ca="1">Rutas_Lista!AG249</f>
        <v>0</v>
      </c>
      <c r="Q249">
        <f ca="1">Rutas_Lista!AH249</f>
        <v>0</v>
      </c>
    </row>
    <row r="250" spans="1:17" x14ac:dyDescent="0.25">
      <c r="A250">
        <f ca="1">Rutas_Lista!N250</f>
        <v>7</v>
      </c>
      <c r="B250" s="39">
        <f ca="1">Rutas_Lista!L250</f>
        <v>242</v>
      </c>
      <c r="C250" s="39" t="str">
        <f ca="1">Rutas_Lista!AB250</f>
        <v>Rutas_Domingo_3</v>
      </c>
      <c r="D250" s="39" t="str">
        <f ca="1">Rutas_Lista!AC250</f>
        <v>Ruta 2_3D</v>
      </c>
      <c r="E250" s="39" t="str">
        <f ca="1">Rutas_Lista!AD250</f>
        <v>Avd. Navarra, (frente nº 183 - Pd. Bus )</v>
      </c>
      <c r="F250" s="5" t="s">
        <v>861</v>
      </c>
      <c r="H250" s="5" t="s">
        <v>732</v>
      </c>
      <c r="I250" s="5" t="s">
        <v>733</v>
      </c>
      <c r="J250" s="49">
        <v>41.658539099999999</v>
      </c>
      <c r="K250" s="49">
        <v>-0.91816350000000002</v>
      </c>
      <c r="L250" s="5" t="s">
        <v>864</v>
      </c>
      <c r="M250" s="39" t="str">
        <f ca="1">IF(Rutas_Lista!X250=1,"Ida","Vuelta")</f>
        <v>Ida</v>
      </c>
      <c r="N250" t="str">
        <f ca="1">Rutas_Lista!AE250</f>
        <v>05:37</v>
      </c>
      <c r="O250" t="str">
        <f ca="1">Rutas_Lista!AF250</f>
        <v>13:35</v>
      </c>
      <c r="P250">
        <f ca="1">Rutas_Lista!AG250</f>
        <v>0</v>
      </c>
      <c r="Q250">
        <f ca="1">Rutas_Lista!AH250</f>
        <v>0</v>
      </c>
    </row>
    <row r="251" spans="1:17" x14ac:dyDescent="0.25">
      <c r="A251">
        <f ca="1">Rutas_Lista!N251</f>
        <v>7</v>
      </c>
      <c r="B251" s="39">
        <f ca="1">Rutas_Lista!L251</f>
        <v>243</v>
      </c>
      <c r="C251" s="39" t="str">
        <f ca="1">Rutas_Lista!AB251</f>
        <v>Rutas_Domingo_3</v>
      </c>
      <c r="D251" s="39" t="str">
        <f ca="1">Rutas_Lista!AC251</f>
        <v>Ruta 2_3D</v>
      </c>
      <c r="E251" s="39" t="str">
        <f ca="1">Rutas_Lista!AD251</f>
        <v>Torres San Lamberto "Punto 0" (Pd. Bus)</v>
      </c>
      <c r="F251" s="5" t="s">
        <v>865</v>
      </c>
      <c r="H251" s="5" t="s">
        <v>732</v>
      </c>
      <c r="I251" s="5" t="s">
        <v>733</v>
      </c>
      <c r="J251" s="49">
        <v>41.665072199999997</v>
      </c>
      <c r="K251" s="49">
        <v>-0.93458719999999995</v>
      </c>
      <c r="L251" s="5" t="s">
        <v>792</v>
      </c>
      <c r="M251" s="39" t="str">
        <f ca="1">IF(Rutas_Lista!X251=1,"Ida","Vuelta")</f>
        <v>Ida</v>
      </c>
      <c r="N251" t="str">
        <f ca="1">Rutas_Lista!AE251</f>
        <v>05:40</v>
      </c>
      <c r="O251" t="str">
        <f ca="1">Rutas_Lista!AF251</f>
        <v>13:40</v>
      </c>
      <c r="P251">
        <f ca="1">Rutas_Lista!AG251</f>
        <v>0</v>
      </c>
      <c r="Q251">
        <f ca="1">Rutas_Lista!AH251</f>
        <v>0</v>
      </c>
    </row>
    <row r="252" spans="1:17" x14ac:dyDescent="0.25">
      <c r="A252">
        <f ca="1">Rutas_Lista!N252</f>
        <v>7</v>
      </c>
      <c r="B252" s="39">
        <f ca="1">Rutas_Lista!L252</f>
        <v>244</v>
      </c>
      <c r="C252" s="39" t="str">
        <f ca="1">Rutas_Lista!AB252</f>
        <v>Rutas_Domingo_3</v>
      </c>
      <c r="D252" s="39" t="str">
        <f ca="1">Rutas_Lista!AC252</f>
        <v>Ruta 2_3D</v>
      </c>
      <c r="E252" s="39" t="str">
        <f ca="1">Rutas_Lista!AD252</f>
        <v>Ctra. Logroño desvío Monzalbarba (Pd. Bus)</v>
      </c>
      <c r="F252" s="5" t="s">
        <v>771</v>
      </c>
      <c r="H252" s="5" t="s">
        <v>772</v>
      </c>
      <c r="I252" s="5" t="s">
        <v>733</v>
      </c>
      <c r="J252" s="49">
        <v>41.689202899999998</v>
      </c>
      <c r="K252" s="49">
        <v>-0.97804139999999995</v>
      </c>
      <c r="L252" s="5" t="s">
        <v>773</v>
      </c>
      <c r="M252" s="39" t="str">
        <f ca="1">IF(Rutas_Lista!X252=1,"Ida","Vuelta")</f>
        <v>Ida</v>
      </c>
      <c r="N252" t="str">
        <f ca="1">Rutas_Lista!AE252</f>
        <v>05:44</v>
      </c>
      <c r="O252" t="str">
        <f ca="1">Rutas_Lista!AF252</f>
        <v>13:44</v>
      </c>
      <c r="P252">
        <f ca="1">Rutas_Lista!AG252</f>
        <v>0</v>
      </c>
      <c r="Q252">
        <f ca="1">Rutas_Lista!AH252</f>
        <v>0</v>
      </c>
    </row>
    <row r="253" spans="1:17" x14ac:dyDescent="0.25">
      <c r="A253">
        <f ca="1">Rutas_Lista!N253</f>
        <v>7</v>
      </c>
      <c r="B253" s="39">
        <f ca="1">Rutas_Lista!L253</f>
        <v>245</v>
      </c>
      <c r="C253" s="39" t="str">
        <f ca="1">Rutas_Lista!AB253</f>
        <v>Rutas_Domingo_3</v>
      </c>
      <c r="D253" s="39" t="str">
        <f ca="1">Rutas_Lista!AC253</f>
        <v>Ruta 2_3D</v>
      </c>
      <c r="E253" s="39" t="str">
        <f ca="1">Rutas_Lista!AD253</f>
        <v>Ctra. Logroño desvío Utebo (Pd. Bus)</v>
      </c>
      <c r="F253" s="5" t="s">
        <v>771</v>
      </c>
      <c r="H253" s="5" t="s">
        <v>774</v>
      </c>
      <c r="I253" s="5" t="s">
        <v>733</v>
      </c>
      <c r="J253" s="49">
        <v>41.701594200000002</v>
      </c>
      <c r="K253" s="49">
        <v>-0.99999700000000002</v>
      </c>
      <c r="L253" s="5" t="s">
        <v>775</v>
      </c>
      <c r="M253" s="39" t="str">
        <f ca="1">IF(Rutas_Lista!X253=1,"Ida","Vuelta")</f>
        <v>Ida</v>
      </c>
      <c r="N253" t="str">
        <f ca="1">Rutas_Lista!AE253</f>
        <v>05:47</v>
      </c>
      <c r="O253" t="str">
        <f ca="1">Rutas_Lista!AF253</f>
        <v>13:47</v>
      </c>
      <c r="P253">
        <f ca="1">Rutas_Lista!AG253</f>
        <v>0</v>
      </c>
      <c r="Q253">
        <f ca="1">Rutas_Lista!AH253</f>
        <v>0</v>
      </c>
    </row>
    <row r="254" spans="1:17" x14ac:dyDescent="0.25">
      <c r="A254">
        <f ca="1">Rutas_Lista!N254</f>
        <v>7</v>
      </c>
      <c r="B254" s="39">
        <f ca="1">Rutas_Lista!L254</f>
        <v>246</v>
      </c>
      <c r="C254" s="39" t="str">
        <f ca="1">Rutas_Lista!AB254</f>
        <v>Rutas_Domingo_3</v>
      </c>
      <c r="D254" s="39" t="str">
        <f ca="1">Rutas_Lista!AC254</f>
        <v>Ruta 2_3D</v>
      </c>
      <c r="E254" s="39" t="str">
        <f ca="1">Rutas_Lista!AD254</f>
        <v>Casetas: C/ Canteras (Pd. Bus)</v>
      </c>
      <c r="F254" s="5" t="s">
        <v>866</v>
      </c>
      <c r="H254" s="5" t="s">
        <v>778</v>
      </c>
      <c r="I254" s="5" t="s">
        <v>733</v>
      </c>
      <c r="J254" s="49">
        <v>41.716728099999997</v>
      </c>
      <c r="K254" s="49">
        <v>-1.0239408000000001</v>
      </c>
      <c r="L254" s="5" t="s">
        <v>792</v>
      </c>
      <c r="M254" s="39" t="str">
        <f ca="1">IF(Rutas_Lista!X254=1,"Ida","Vuelta")</f>
        <v>Ida</v>
      </c>
      <c r="N254" t="str">
        <f ca="1">Rutas_Lista!AE254</f>
        <v>05:48</v>
      </c>
      <c r="O254" t="str">
        <f ca="1">Rutas_Lista!AF254</f>
        <v>13:48</v>
      </c>
      <c r="P254">
        <f ca="1">Rutas_Lista!AG254</f>
        <v>0</v>
      </c>
      <c r="Q254">
        <f ca="1">Rutas_Lista!AH254</f>
        <v>0</v>
      </c>
    </row>
    <row r="255" spans="1:17" x14ac:dyDescent="0.25">
      <c r="A255">
        <f ca="1">Rutas_Lista!N255</f>
        <v>7</v>
      </c>
      <c r="B255" s="39">
        <f ca="1">Rutas_Lista!L255</f>
        <v>247</v>
      </c>
      <c r="C255" s="39" t="str">
        <f ca="1">Rutas_Lista!AB255</f>
        <v>Rutas_Domingo_3</v>
      </c>
      <c r="D255" s="39" t="str">
        <f ca="1">Rutas_Lista!AC255</f>
        <v>Ruta 2_3D</v>
      </c>
      <c r="E255" s="39" t="str">
        <f ca="1">Rutas_Lista!AD255</f>
        <v>Casetas: centro nº 76 (Cuartel - Pd. Bus)</v>
      </c>
      <c r="F255" s="5" t="s">
        <v>776</v>
      </c>
      <c r="G255" s="5" t="s">
        <v>777</v>
      </c>
      <c r="H255" s="5" t="s">
        <v>778</v>
      </c>
      <c r="I255" s="5" t="s">
        <v>733</v>
      </c>
      <c r="J255" s="49">
        <v>41.719659499999999</v>
      </c>
      <c r="K255" s="49">
        <v>-1.0297381999999999</v>
      </c>
      <c r="L255" s="5" t="s">
        <v>779</v>
      </c>
      <c r="M255" s="39" t="str">
        <f ca="1">IF(Rutas_Lista!X255=1,"Ida","Vuelta")</f>
        <v>Ida</v>
      </c>
      <c r="N255" t="str">
        <f ca="1">Rutas_Lista!AE255</f>
        <v>05:49</v>
      </c>
      <c r="O255" t="str">
        <f ca="1">Rutas_Lista!AF255</f>
        <v>13:49</v>
      </c>
      <c r="P255">
        <f ca="1">Rutas_Lista!AG255</f>
        <v>0</v>
      </c>
      <c r="Q255">
        <f ca="1">Rutas_Lista!AH255</f>
        <v>0</v>
      </c>
    </row>
    <row r="256" spans="1:17" x14ac:dyDescent="0.25">
      <c r="A256">
        <f ca="1">Rutas_Lista!N256</f>
        <v>7</v>
      </c>
      <c r="B256" s="39">
        <f ca="1">Rutas_Lista!L256</f>
        <v>248</v>
      </c>
      <c r="C256" s="39" t="str">
        <f ca="1">Rutas_Lista!AB256</f>
        <v>Rutas_Domingo_3</v>
      </c>
      <c r="D256" s="39" t="str">
        <f ca="1">Rutas_Lista!AC256</f>
        <v>Ruta 2_3D</v>
      </c>
      <c r="E256" s="39" t="str">
        <f ca="1">Rutas_Lista!AD256</f>
        <v>Casetas: (urbanización Alameda)</v>
      </c>
      <c r="F256" s="5" t="s">
        <v>780</v>
      </c>
      <c r="H256" s="5" t="s">
        <v>778</v>
      </c>
      <c r="I256" s="5" t="s">
        <v>733</v>
      </c>
      <c r="J256" s="49">
        <v>41.722875899999998</v>
      </c>
      <c r="K256" s="49">
        <v>-1.0368519</v>
      </c>
      <c r="M256" s="39" t="str">
        <f ca="1">IF(Rutas_Lista!X256=1,"Ida","Vuelta")</f>
        <v>Ida</v>
      </c>
      <c r="N256" t="str">
        <f ca="1">Rutas_Lista!AE256</f>
        <v>05:50</v>
      </c>
      <c r="O256" t="str">
        <f ca="1">Rutas_Lista!AF256</f>
        <v>13:50</v>
      </c>
      <c r="P256">
        <f ca="1">Rutas_Lista!AG256</f>
        <v>0</v>
      </c>
      <c r="Q256">
        <f ca="1">Rutas_Lista!AH256</f>
        <v>0</v>
      </c>
    </row>
    <row r="257" spans="1:17" x14ac:dyDescent="0.25">
      <c r="A257">
        <f ca="1">Rutas_Lista!N257</f>
        <v>7</v>
      </c>
      <c r="B257" s="39">
        <f ca="1">Rutas_Lista!L257</f>
        <v>249</v>
      </c>
      <c r="C257" s="39" t="str">
        <f ca="1">Rutas_Lista!AB257</f>
        <v>Rutas_Domingo_3</v>
      </c>
      <c r="D257" s="39" t="str">
        <f ca="1">Rutas_Lista!AC257</f>
        <v>Ruta 2_3D</v>
      </c>
      <c r="E257" s="39" t="str">
        <f ca="1">Rutas_Lista!AD257</f>
        <v>Alagón (Rotonda - Pd. Bus)</v>
      </c>
      <c r="F257" s="5" t="s">
        <v>781</v>
      </c>
      <c r="H257" s="5" t="s">
        <v>781</v>
      </c>
      <c r="I257" s="5" t="s">
        <v>733</v>
      </c>
      <c r="J257" s="49">
        <v>41.766540900000003</v>
      </c>
      <c r="K257" s="49">
        <v>-1.1260872</v>
      </c>
      <c r="L257" s="5" t="s">
        <v>782</v>
      </c>
      <c r="M257" s="39" t="str">
        <f ca="1">IF(Rutas_Lista!X257=1,"Ida","Vuelta")</f>
        <v>Ida</v>
      </c>
      <c r="N257" t="str">
        <f ca="1">Rutas_Lista!AE257</f>
        <v>05:55</v>
      </c>
      <c r="O257" t="str">
        <f ca="1">Rutas_Lista!AF257</f>
        <v>13:55</v>
      </c>
      <c r="P257">
        <f ca="1">Rutas_Lista!AG257</f>
        <v>0</v>
      </c>
      <c r="Q257">
        <f ca="1">Rutas_Lista!AH257</f>
        <v>0</v>
      </c>
    </row>
    <row r="258" spans="1:17" x14ac:dyDescent="0.25">
      <c r="A258">
        <f ca="1">Rutas_Lista!N258</f>
        <v>7</v>
      </c>
      <c r="B258" s="39">
        <f ca="1">Rutas_Lista!L258</f>
        <v>250</v>
      </c>
      <c r="C258" s="39" t="str">
        <f ca="1">Rutas_Lista!AB258</f>
        <v>Rutas_Domingo_3</v>
      </c>
      <c r="D258" s="39" t="str">
        <f ca="1">Rutas_Lista!AC258</f>
        <v>Ruta 2_3D</v>
      </c>
      <c r="E258" s="39" t="str">
        <f ca="1">Rutas_Lista!AD258</f>
        <v>Opel Planta en Figueruelas</v>
      </c>
      <c r="F258" s="5" t="s">
        <v>783</v>
      </c>
      <c r="H258" s="5" t="s">
        <v>784</v>
      </c>
      <c r="I258" s="5" t="s">
        <v>733</v>
      </c>
      <c r="J258" s="49">
        <v>41.749628000000001</v>
      </c>
      <c r="K258" s="49">
        <v>-1.1755139999999999</v>
      </c>
      <c r="L258" s="5" t="s">
        <v>785</v>
      </c>
      <c r="M258" s="39" t="str">
        <f ca="1">IF(Rutas_Lista!X258=1,"Ida","Vuelta")</f>
        <v>Ida</v>
      </c>
      <c r="N258" t="str">
        <f ca="1">Rutas_Lista!AE258</f>
        <v>06:00</v>
      </c>
      <c r="O258" t="str">
        <f ca="1">Rutas_Lista!AF258</f>
        <v>14:00</v>
      </c>
      <c r="P258">
        <f ca="1">Rutas_Lista!AG258</f>
        <v>0</v>
      </c>
      <c r="Q258">
        <f ca="1">Rutas_Lista!AH258</f>
        <v>0</v>
      </c>
    </row>
    <row r="259" spans="1:17" x14ac:dyDescent="0.25">
      <c r="A259">
        <f ca="1">Rutas_Lista!N259</f>
        <v>7</v>
      </c>
      <c r="B259" s="39">
        <f ca="1">Rutas_Lista!L259</f>
        <v>251</v>
      </c>
      <c r="C259" s="39" t="str">
        <f ca="1">Rutas_Lista!AB259</f>
        <v>Rutas_Domingo_3</v>
      </c>
      <c r="D259" s="39" t="str">
        <f ca="1">Rutas_Lista!AC259</f>
        <v>Ruta 2_3D</v>
      </c>
      <c r="E259" s="39" t="str">
        <f ca="1">Rutas_Lista!AD259</f>
        <v>Opel Planta en Figueruelas</v>
      </c>
      <c r="F259" s="5" t="s">
        <v>783</v>
      </c>
      <c r="H259" s="5" t="s">
        <v>784</v>
      </c>
      <c r="I259" s="5" t="s">
        <v>733</v>
      </c>
      <c r="J259" s="49">
        <v>41.749628000000001</v>
      </c>
      <c r="K259" s="49">
        <v>-1.1755139999999999</v>
      </c>
      <c r="L259" s="5" t="s">
        <v>785</v>
      </c>
      <c r="M259" s="39" t="str">
        <f ca="1">IF(Rutas_Lista!X259=1,"Ida","Vuelta")</f>
        <v>Vuelta</v>
      </c>
      <c r="N259" t="str">
        <f ca="1">Rutas_Lista!AE259</f>
        <v/>
      </c>
      <c r="O259" t="str">
        <f ca="1">Rutas_Lista!AF259</f>
        <v/>
      </c>
      <c r="P259" t="str">
        <f ca="1">Rutas_Lista!AG259</f>
        <v/>
      </c>
      <c r="Q259" t="str">
        <f ca="1">Rutas_Lista!AH259</f>
        <v/>
      </c>
    </row>
    <row r="260" spans="1:17" x14ac:dyDescent="0.25">
      <c r="A260">
        <f ca="1">Rutas_Lista!N260</f>
        <v>7</v>
      </c>
      <c r="B260" s="39">
        <f ca="1">Rutas_Lista!L260</f>
        <v>252</v>
      </c>
      <c r="C260" s="39" t="str">
        <f ca="1">Rutas_Lista!AB260</f>
        <v>Rutas_Domingo_3</v>
      </c>
      <c r="D260" s="39" t="str">
        <f ca="1">Rutas_Lista!AC260</f>
        <v>Ruta 2_3D</v>
      </c>
      <c r="E260" s="39" t="str">
        <f ca="1">Rutas_Lista!AD260</f>
        <v>Alagón (Rotonda - Pd. Bus)</v>
      </c>
      <c r="F260" s="5" t="s">
        <v>781</v>
      </c>
      <c r="H260" s="5" t="s">
        <v>781</v>
      </c>
      <c r="I260" s="5" t="s">
        <v>733</v>
      </c>
      <c r="J260" s="49">
        <v>41.766540900000003</v>
      </c>
      <c r="K260" s="49">
        <v>-1.1260872</v>
      </c>
      <c r="L260" s="5" t="s">
        <v>782</v>
      </c>
      <c r="M260" s="39" t="str">
        <f ca="1">IF(Rutas_Lista!X260=1,"Ida","Vuelta")</f>
        <v>Vuelta</v>
      </c>
      <c r="N260" t="str">
        <f ca="1">Rutas_Lista!AE260</f>
        <v/>
      </c>
      <c r="O260" t="str">
        <f ca="1">Rutas_Lista!AF260</f>
        <v/>
      </c>
      <c r="P260" t="str">
        <f ca="1">Rutas_Lista!AG260</f>
        <v/>
      </c>
      <c r="Q260" t="str">
        <f ca="1">Rutas_Lista!AH260</f>
        <v/>
      </c>
    </row>
    <row r="261" spans="1:17" x14ac:dyDescent="0.25">
      <c r="A261">
        <f ca="1">Rutas_Lista!N261</f>
        <v>7</v>
      </c>
      <c r="B261" s="39">
        <f ca="1">Rutas_Lista!L261</f>
        <v>253</v>
      </c>
      <c r="C261" s="39" t="str">
        <f ca="1">Rutas_Lista!AB261</f>
        <v>Rutas_Domingo_3</v>
      </c>
      <c r="D261" s="39" t="str">
        <f ca="1">Rutas_Lista!AC261</f>
        <v>Ruta 2_3D</v>
      </c>
      <c r="E261" s="39" t="str">
        <f ca="1">Rutas_Lista!AD261</f>
        <v>Casetas: urbanización Alameda</v>
      </c>
      <c r="F261" s="5" t="s">
        <v>780</v>
      </c>
      <c r="H261" s="5" t="s">
        <v>778</v>
      </c>
      <c r="I261" s="5" t="s">
        <v>733</v>
      </c>
      <c r="J261" s="49">
        <v>41.722875899999998</v>
      </c>
      <c r="K261" s="49">
        <v>-1.0368519</v>
      </c>
      <c r="L261" s="5" t="s">
        <v>786</v>
      </c>
      <c r="M261" s="39" t="str">
        <f ca="1">IF(Rutas_Lista!X261=1,"Ida","Vuelta")</f>
        <v>Vuelta</v>
      </c>
      <c r="N261" t="str">
        <f ca="1">Rutas_Lista!AE261</f>
        <v/>
      </c>
      <c r="O261" t="str">
        <f ca="1">Rutas_Lista!AF261</f>
        <v/>
      </c>
      <c r="P261" t="str">
        <f ca="1">Rutas_Lista!AG261</f>
        <v/>
      </c>
      <c r="Q261" t="str">
        <f ca="1">Rutas_Lista!AH261</f>
        <v/>
      </c>
    </row>
    <row r="262" spans="1:17" x14ac:dyDescent="0.25">
      <c r="A262">
        <f ca="1">Rutas_Lista!N262</f>
        <v>7</v>
      </c>
      <c r="B262" s="39">
        <f ca="1">Rutas_Lista!L262</f>
        <v>254</v>
      </c>
      <c r="C262" s="39" t="str">
        <f ca="1">Rutas_Lista!AB262</f>
        <v>Rutas_Domingo_3</v>
      </c>
      <c r="D262" s="39" t="str">
        <f ca="1">Rutas_Lista!AC262</f>
        <v>Ruta 2_3D</v>
      </c>
      <c r="E262" s="39" t="str">
        <f ca="1">Rutas_Lista!AD262</f>
        <v>Casetas (frente nº 52)</v>
      </c>
      <c r="F262" s="5" t="s">
        <v>787</v>
      </c>
      <c r="H262" s="5" t="s">
        <v>778</v>
      </c>
      <c r="I262" s="5" t="s">
        <v>733</v>
      </c>
      <c r="J262" s="49">
        <v>41.719026399999997</v>
      </c>
      <c r="K262" s="49">
        <v>-1.0285835999999999</v>
      </c>
      <c r="L262" s="5" t="s">
        <v>788</v>
      </c>
      <c r="M262" s="39" t="str">
        <f ca="1">IF(Rutas_Lista!X262=1,"Ida","Vuelta")</f>
        <v>Vuelta</v>
      </c>
      <c r="N262" t="str">
        <f ca="1">Rutas_Lista!AE262</f>
        <v/>
      </c>
      <c r="O262" t="str">
        <f ca="1">Rutas_Lista!AF262</f>
        <v/>
      </c>
      <c r="P262" t="str">
        <f ca="1">Rutas_Lista!AG262</f>
        <v/>
      </c>
      <c r="Q262" t="str">
        <f ca="1">Rutas_Lista!AH262</f>
        <v/>
      </c>
    </row>
    <row r="263" spans="1:17" x14ac:dyDescent="0.25">
      <c r="A263">
        <f ca="1">Rutas_Lista!N263</f>
        <v>7</v>
      </c>
      <c r="B263" s="39">
        <f ca="1">Rutas_Lista!L263</f>
        <v>255</v>
      </c>
      <c r="C263" s="39" t="str">
        <f ca="1">Rutas_Lista!AB263</f>
        <v>Rutas_Domingo_3</v>
      </c>
      <c r="D263" s="39" t="str">
        <f ca="1">Rutas_Lista!AC263</f>
        <v>Ruta 2_3D</v>
      </c>
      <c r="E263" s="39" t="str">
        <f ca="1">Rutas_Lista!AD263</f>
        <v>Casetas: (frente C/ Canteras)</v>
      </c>
      <c r="F263" s="5" t="s">
        <v>867</v>
      </c>
      <c r="H263" s="5" t="s">
        <v>778</v>
      </c>
      <c r="I263" s="5" t="s">
        <v>733</v>
      </c>
      <c r="J263" s="49">
        <v>41.716515600000001</v>
      </c>
      <c r="K263" s="49">
        <v>-1.0239845999999999</v>
      </c>
      <c r="L263" s="5" t="s">
        <v>868</v>
      </c>
      <c r="M263" s="39" t="str">
        <f ca="1">IF(Rutas_Lista!X263=1,"Ida","Vuelta")</f>
        <v>Vuelta</v>
      </c>
      <c r="N263" t="str">
        <f ca="1">Rutas_Lista!AE263</f>
        <v/>
      </c>
      <c r="O263" t="str">
        <f ca="1">Rutas_Lista!AF263</f>
        <v/>
      </c>
      <c r="P263" t="str">
        <f ca="1">Rutas_Lista!AG263</f>
        <v/>
      </c>
      <c r="Q263" t="str">
        <f ca="1">Rutas_Lista!AH263</f>
        <v/>
      </c>
    </row>
    <row r="264" spans="1:17" x14ac:dyDescent="0.25">
      <c r="A264">
        <f ca="1">Rutas_Lista!N264</f>
        <v>7</v>
      </c>
      <c r="B264" s="39">
        <f ca="1">Rutas_Lista!L264</f>
        <v>256</v>
      </c>
      <c r="C264" s="39" t="str">
        <f ca="1">Rutas_Lista!AB264</f>
        <v>Rutas_Domingo_3</v>
      </c>
      <c r="D264" s="39" t="str">
        <f ca="1">Rutas_Lista!AC264</f>
        <v>Ruta 2_3D</v>
      </c>
      <c r="E264" s="39" t="str">
        <f ca="1">Rutas_Lista!AD264</f>
        <v>Ctra. Logroño desvío Utebo (Pd. Bus)</v>
      </c>
      <c r="F264" s="5" t="s">
        <v>771</v>
      </c>
      <c r="H264" s="5" t="s">
        <v>774</v>
      </c>
      <c r="I264" s="5" t="s">
        <v>733</v>
      </c>
      <c r="J264" s="49">
        <v>41.701594200000002</v>
      </c>
      <c r="K264" s="49">
        <v>-0.99999700000000002</v>
      </c>
      <c r="L264" s="5" t="s">
        <v>775</v>
      </c>
      <c r="M264" s="39" t="str">
        <f ca="1">IF(Rutas_Lista!X264=1,"Ida","Vuelta")</f>
        <v>Vuelta</v>
      </c>
      <c r="N264" t="str">
        <f ca="1">Rutas_Lista!AE264</f>
        <v/>
      </c>
      <c r="O264" t="str">
        <f ca="1">Rutas_Lista!AF264</f>
        <v/>
      </c>
      <c r="P264" t="str">
        <f ca="1">Rutas_Lista!AG264</f>
        <v/>
      </c>
      <c r="Q264" t="str">
        <f ca="1">Rutas_Lista!AH264</f>
        <v/>
      </c>
    </row>
    <row r="265" spans="1:17" x14ac:dyDescent="0.25">
      <c r="A265">
        <f ca="1">Rutas_Lista!N265</f>
        <v>7</v>
      </c>
      <c r="B265" s="39">
        <f ca="1">Rutas_Lista!L265</f>
        <v>257</v>
      </c>
      <c r="C265" s="39" t="str">
        <f ca="1">Rutas_Lista!AB265</f>
        <v>Rutas_Domingo_3</v>
      </c>
      <c r="D265" s="39" t="str">
        <f ca="1">Rutas_Lista!AC265</f>
        <v>Ruta 2_3D</v>
      </c>
      <c r="E265" s="39" t="str">
        <f ca="1">Rutas_Lista!AD265</f>
        <v>Ctra. Logroño desvío Monzalbarba (Pd. Bus)</v>
      </c>
      <c r="F265" s="5" t="s">
        <v>771</v>
      </c>
      <c r="H265" s="5" t="s">
        <v>772</v>
      </c>
      <c r="I265" s="5" t="s">
        <v>733</v>
      </c>
      <c r="J265" s="49">
        <v>41.689270800000003</v>
      </c>
      <c r="K265" s="49">
        <v>-0.97838800000000004</v>
      </c>
      <c r="L265" s="5" t="s">
        <v>773</v>
      </c>
      <c r="M265" s="39" t="str">
        <f ca="1">IF(Rutas_Lista!X265=1,"Ida","Vuelta")</f>
        <v>Vuelta</v>
      </c>
      <c r="N265" t="str">
        <f ca="1">Rutas_Lista!AE265</f>
        <v/>
      </c>
      <c r="O265" t="str">
        <f ca="1">Rutas_Lista!AF265</f>
        <v/>
      </c>
      <c r="P265" t="str">
        <f ca="1">Rutas_Lista!AG265</f>
        <v/>
      </c>
      <c r="Q265" t="str">
        <f ca="1">Rutas_Lista!AH265</f>
        <v/>
      </c>
    </row>
    <row r="266" spans="1:17" x14ac:dyDescent="0.25">
      <c r="A266">
        <f ca="1">Rutas_Lista!N266</f>
        <v>7</v>
      </c>
      <c r="B266" s="39">
        <f ca="1">Rutas_Lista!L266</f>
        <v>258</v>
      </c>
      <c r="C266" s="39" t="str">
        <f ca="1">Rutas_Lista!AB266</f>
        <v>Rutas_Domingo_3</v>
      </c>
      <c r="D266" s="39" t="str">
        <f ca="1">Rutas_Lista!AC266</f>
        <v>Ruta 2_3D</v>
      </c>
      <c r="E266" s="39" t="str">
        <f ca="1">Rutas_Lista!AD266</f>
        <v>Torres San Lamberto "Punto 0" (Pd. Bus)</v>
      </c>
      <c r="F266" s="5" t="s">
        <v>865</v>
      </c>
      <c r="H266" s="5" t="s">
        <v>732</v>
      </c>
      <c r="I266" s="5" t="s">
        <v>733</v>
      </c>
      <c r="J266" s="49">
        <v>41.665072199999997</v>
      </c>
      <c r="K266" s="49">
        <v>-0.93458719999999995</v>
      </c>
      <c r="L266" s="5" t="s">
        <v>792</v>
      </c>
      <c r="M266" s="39" t="str">
        <f ca="1">IF(Rutas_Lista!X266=1,"Ida","Vuelta")</f>
        <v>Vuelta</v>
      </c>
      <c r="N266" t="str">
        <f ca="1">Rutas_Lista!AE266</f>
        <v/>
      </c>
      <c r="O266" t="str">
        <f ca="1">Rutas_Lista!AF266</f>
        <v/>
      </c>
      <c r="P266" t="str">
        <f ca="1">Rutas_Lista!AG266</f>
        <v/>
      </c>
      <c r="Q266" t="str">
        <f ca="1">Rutas_Lista!AH266</f>
        <v/>
      </c>
    </row>
    <row r="267" spans="1:17" x14ac:dyDescent="0.25">
      <c r="A267">
        <f ca="1">Rutas_Lista!N267</f>
        <v>7</v>
      </c>
      <c r="B267" s="39">
        <f ca="1">Rutas_Lista!L267</f>
        <v>259</v>
      </c>
      <c r="C267" s="39" t="str">
        <f ca="1">Rutas_Lista!AB267</f>
        <v>Rutas_Domingo_3</v>
      </c>
      <c r="D267" s="39" t="str">
        <f ca="1">Rutas_Lista!AC267</f>
        <v>Ruta 2_3D</v>
      </c>
      <c r="E267" s="39" t="str">
        <f ca="1">Rutas_Lista!AD267</f>
        <v>Avd. Navarra, nº 183 (Pd. Bus)</v>
      </c>
      <c r="F267" s="5" t="s">
        <v>861</v>
      </c>
      <c r="G267" s="5" t="s">
        <v>869</v>
      </c>
      <c r="H267" s="5" t="s">
        <v>732</v>
      </c>
      <c r="I267" s="5" t="s">
        <v>733</v>
      </c>
      <c r="J267" s="49">
        <v>41.654769999999999</v>
      </c>
      <c r="K267" s="49">
        <v>-0.90088900000000005</v>
      </c>
      <c r="L267" s="5" t="s">
        <v>792</v>
      </c>
      <c r="M267" s="39" t="str">
        <f ca="1">IF(Rutas_Lista!X267=1,"Ida","Vuelta")</f>
        <v>Vuelta</v>
      </c>
      <c r="N267" t="str">
        <f ca="1">Rutas_Lista!AE267</f>
        <v/>
      </c>
      <c r="O267" t="str">
        <f ca="1">Rutas_Lista!AF267</f>
        <v/>
      </c>
      <c r="P267" t="str">
        <f ca="1">Rutas_Lista!AG267</f>
        <v/>
      </c>
      <c r="Q267" t="str">
        <f ca="1">Rutas_Lista!AH267</f>
        <v/>
      </c>
    </row>
    <row r="268" spans="1:17" x14ac:dyDescent="0.25">
      <c r="A268">
        <f ca="1">Rutas_Lista!N268</f>
        <v>7</v>
      </c>
      <c r="B268" s="39">
        <f ca="1">Rutas_Lista!L268</f>
        <v>260</v>
      </c>
      <c r="C268" s="39" t="str">
        <f ca="1">Rutas_Lista!AB268</f>
        <v>Rutas_Domingo_3</v>
      </c>
      <c r="D268" s="39" t="str">
        <f ca="1">Rutas_Lista!AC268</f>
        <v>Ruta 2_3D</v>
      </c>
      <c r="E268" s="39" t="str">
        <f ca="1">Rutas_Lista!AD268</f>
        <v>C/ Rioja (rotonda frente estación del AVE)</v>
      </c>
      <c r="F268" s="5" t="s">
        <v>870</v>
      </c>
      <c r="H268" s="5" t="s">
        <v>732</v>
      </c>
      <c r="I268" s="5" t="s">
        <v>733</v>
      </c>
      <c r="J268" s="49">
        <v>41.655505499999997</v>
      </c>
      <c r="K268" s="49">
        <v>-0.90882450000000004</v>
      </c>
      <c r="L268" s="5" t="s">
        <v>871</v>
      </c>
      <c r="M268" s="39" t="str">
        <f ca="1">IF(Rutas_Lista!X268=1,"Ida","Vuelta")</f>
        <v>Vuelta</v>
      </c>
      <c r="N268" t="str">
        <f ca="1">Rutas_Lista!AE268</f>
        <v/>
      </c>
      <c r="O268" t="str">
        <f ca="1">Rutas_Lista!AF268</f>
        <v/>
      </c>
      <c r="P268" t="str">
        <f ca="1">Rutas_Lista!AG268</f>
        <v/>
      </c>
      <c r="Q268" t="str">
        <f ca="1">Rutas_Lista!AH268</f>
        <v/>
      </c>
    </row>
    <row r="269" spans="1:17" x14ac:dyDescent="0.25">
      <c r="A269">
        <f ca="1">Rutas_Lista!N269</f>
        <v>7</v>
      </c>
      <c r="B269" s="39">
        <f ca="1">Rutas_Lista!L269</f>
        <v>261</v>
      </c>
      <c r="C269" s="39" t="str">
        <f ca="1">Rutas_Lista!AB269</f>
        <v>Rutas_Domingo_3</v>
      </c>
      <c r="D269" s="39" t="str">
        <f ca="1">Rutas_Lista!AC269</f>
        <v>Ruta 2_3D</v>
      </c>
      <c r="E269" s="39" t="str">
        <f ca="1">Rutas_Lista!AD269</f>
        <v>Pablo Gargallo (esq. Puerta Sancho)</v>
      </c>
      <c r="F269" s="5" t="s">
        <v>872</v>
      </c>
      <c r="H269" s="5" t="s">
        <v>732</v>
      </c>
      <c r="I269" s="5" t="s">
        <v>733</v>
      </c>
      <c r="J269" s="49">
        <v>41.6613647</v>
      </c>
      <c r="K269" s="49">
        <v>-0.90211339999999995</v>
      </c>
      <c r="L269" s="5" t="s">
        <v>873</v>
      </c>
      <c r="M269" s="39" t="str">
        <f ca="1">IF(Rutas_Lista!X269=1,"Ida","Vuelta")</f>
        <v>Vuelta</v>
      </c>
      <c r="N269" t="str">
        <f ca="1">Rutas_Lista!AE269</f>
        <v/>
      </c>
      <c r="O269" t="str">
        <f ca="1">Rutas_Lista!AF269</f>
        <v/>
      </c>
      <c r="P269" t="str">
        <f ca="1">Rutas_Lista!AG269</f>
        <v/>
      </c>
      <c r="Q269" t="str">
        <f ca="1">Rutas_Lista!AH269</f>
        <v/>
      </c>
    </row>
    <row r="270" spans="1:17" x14ac:dyDescent="0.25">
      <c r="A270">
        <f ca="1">Rutas_Lista!N270</f>
        <v>7</v>
      </c>
      <c r="B270" s="39">
        <f ca="1">Rutas_Lista!L270</f>
        <v>262</v>
      </c>
      <c r="C270" s="39" t="str">
        <f ca="1">Rutas_Lista!AB270</f>
        <v>Rutas_Domingo_3</v>
      </c>
      <c r="D270" s="39" t="str">
        <f ca="1">Rutas_Lista!AC270</f>
        <v>Ruta 2_3D</v>
      </c>
      <c r="E270" s="39" t="str">
        <f ca="1">Rutas_Lista!AD270</f>
        <v>Plaza Roma (esq. C/ Escusura)</v>
      </c>
      <c r="F270" s="5" t="s">
        <v>856</v>
      </c>
      <c r="H270" s="5" t="s">
        <v>732</v>
      </c>
      <c r="I270" s="5" t="s">
        <v>733</v>
      </c>
      <c r="J270" s="49">
        <v>41.649202299999999</v>
      </c>
      <c r="K270" s="49">
        <v>-0.89883069999999998</v>
      </c>
      <c r="L270" s="5" t="s">
        <v>874</v>
      </c>
      <c r="M270" s="39" t="str">
        <f ca="1">IF(Rutas_Lista!X270=1,"Ida","Vuelta")</f>
        <v>Vuelta</v>
      </c>
      <c r="N270" t="str">
        <f ca="1">Rutas_Lista!AE270</f>
        <v/>
      </c>
      <c r="O270" t="str">
        <f ca="1">Rutas_Lista!AF270</f>
        <v/>
      </c>
      <c r="P270" t="str">
        <f ca="1">Rutas_Lista!AG270</f>
        <v/>
      </c>
      <c r="Q270" t="str">
        <f ca="1">Rutas_Lista!AH270</f>
        <v/>
      </c>
    </row>
    <row r="271" spans="1:17" x14ac:dyDescent="0.25">
      <c r="A271">
        <f ca="1">Rutas_Lista!N271</f>
        <v>7</v>
      </c>
      <c r="B271" s="39">
        <f ca="1">Rutas_Lista!L271</f>
        <v>263</v>
      </c>
      <c r="C271" s="39" t="str">
        <f ca="1">Rutas_Lista!AB271</f>
        <v>Rutas_Domingo_3</v>
      </c>
      <c r="D271" s="39" t="str">
        <f ca="1">Rutas_Lista!AC271</f>
        <v>Ruta 2_3D</v>
      </c>
      <c r="E271" s="39" t="str">
        <f ca="1">Rutas_Lista!AD271</f>
        <v>Avd. Goya (esq. Baltasar Gracián)</v>
      </c>
      <c r="F271" s="5" t="s">
        <v>875</v>
      </c>
      <c r="H271" s="5" t="s">
        <v>732</v>
      </c>
      <c r="I271" s="5" t="s">
        <v>733</v>
      </c>
      <c r="J271" s="49">
        <v>41.644597099999999</v>
      </c>
      <c r="K271" s="49">
        <v>-0.89254540000000004</v>
      </c>
      <c r="L271" s="5" t="s">
        <v>876</v>
      </c>
      <c r="M271" s="39" t="str">
        <f ca="1">IF(Rutas_Lista!X271=1,"Ida","Vuelta")</f>
        <v>Vuelta</v>
      </c>
      <c r="N271" t="str">
        <f ca="1">Rutas_Lista!AE271</f>
        <v/>
      </c>
      <c r="O271" t="str">
        <f ca="1">Rutas_Lista!AF271</f>
        <v/>
      </c>
      <c r="P271" t="str">
        <f ca="1">Rutas_Lista!AG271</f>
        <v/>
      </c>
      <c r="Q271" t="str">
        <f ca="1">Rutas_Lista!AH271</f>
        <v/>
      </c>
    </row>
    <row r="272" spans="1:17" x14ac:dyDescent="0.25">
      <c r="A272">
        <f ca="1">Rutas_Lista!N272</f>
        <v>7</v>
      </c>
      <c r="B272" s="39">
        <f ca="1">Rutas_Lista!L272</f>
        <v>264</v>
      </c>
      <c r="C272" s="39" t="str">
        <f ca="1">Rutas_Lista!AB272</f>
        <v>Rutas_Domingo_3</v>
      </c>
      <c r="D272" s="39" t="str">
        <f ca="1">Rutas_Lista!AC272</f>
        <v>Ruta 2_3D</v>
      </c>
      <c r="E272" s="39" t="str">
        <f ca="1">Rutas_Lista!AD272</f>
        <v>Plaza San Francisco (Kiosco Prensa - Pd. Bus)</v>
      </c>
      <c r="F272" s="5" t="s">
        <v>877</v>
      </c>
      <c r="H272" s="5" t="s">
        <v>732</v>
      </c>
      <c r="I272" s="5" t="s">
        <v>733</v>
      </c>
      <c r="J272" s="49">
        <v>41.640898399999998</v>
      </c>
      <c r="K272" s="49">
        <v>-0.89523739999999996</v>
      </c>
      <c r="L272" s="5" t="s">
        <v>878</v>
      </c>
      <c r="M272" s="39" t="str">
        <f ca="1">IF(Rutas_Lista!X272=1,"Ida","Vuelta")</f>
        <v>Vuelta</v>
      </c>
      <c r="N272" t="str">
        <f ca="1">Rutas_Lista!AE272</f>
        <v/>
      </c>
      <c r="O272" t="str">
        <f ca="1">Rutas_Lista!AF272</f>
        <v/>
      </c>
      <c r="P272" t="str">
        <f ca="1">Rutas_Lista!AG272</f>
        <v/>
      </c>
      <c r="Q272" t="str">
        <f ca="1">Rutas_Lista!AH272</f>
        <v/>
      </c>
    </row>
    <row r="273" spans="1:17" x14ac:dyDescent="0.25">
      <c r="A273">
        <f ca="1">Rutas_Lista!N273</f>
        <v>7</v>
      </c>
      <c r="B273" s="39">
        <f ca="1">Rutas_Lista!L273</f>
        <v>265</v>
      </c>
      <c r="C273" s="39" t="str">
        <f ca="1">Rutas_Lista!AB273</f>
        <v>Rutas_Domingo_3</v>
      </c>
      <c r="D273" s="39" t="str">
        <f ca="1">Rutas_Lista!AC273</f>
        <v>Ruta 2_3D</v>
      </c>
      <c r="E273" s="39" t="str">
        <f ca="1">Rutas_Lista!AD273</f>
        <v>Violante de Hungría (frente nº 7 - Pd. Bus)</v>
      </c>
      <c r="F273" s="5" t="s">
        <v>879</v>
      </c>
      <c r="H273" s="5" t="s">
        <v>732</v>
      </c>
      <c r="I273" s="5" t="s">
        <v>733</v>
      </c>
      <c r="J273" s="49">
        <v>41.639712299999999</v>
      </c>
      <c r="K273" s="49">
        <v>-0.90249570000000001</v>
      </c>
      <c r="L273" s="5" t="s">
        <v>880</v>
      </c>
      <c r="M273" s="39" t="str">
        <f ca="1">IF(Rutas_Lista!X273=1,"Ida","Vuelta")</f>
        <v>Vuelta</v>
      </c>
      <c r="N273" t="str">
        <f ca="1">Rutas_Lista!AE273</f>
        <v/>
      </c>
      <c r="O273" t="str">
        <f ca="1">Rutas_Lista!AF273</f>
        <v/>
      </c>
      <c r="P273" t="str">
        <f ca="1">Rutas_Lista!AG273</f>
        <v/>
      </c>
      <c r="Q273" t="str">
        <f ca="1">Rutas_Lista!AH273</f>
        <v/>
      </c>
    </row>
    <row r="274" spans="1:17" x14ac:dyDescent="0.25">
      <c r="A274">
        <f ca="1">Rutas_Lista!N274</f>
        <v>8</v>
      </c>
      <c r="B274" s="39">
        <f ca="1">Rutas_Lista!L274</f>
        <v>265</v>
      </c>
      <c r="C274" s="39" t="str">
        <f ca="1">Rutas_Lista!AB274</f>
        <v>Rutas_Domingo_3</v>
      </c>
      <c r="D274" s="39" t="str">
        <f ca="1">Rutas_Lista!AC274</f>
        <v>Ruta 3_3D</v>
      </c>
      <c r="E274" s="39" t="str">
        <f ca="1">Rutas_Lista!AD274</f>
        <v>Ruta 3/3D</v>
      </c>
      <c r="M274" s="39" t="str">
        <f ca="1">IF(Rutas_Lista!X274=1,"Ida","Vuelta")</f>
        <v>Ida</v>
      </c>
      <c r="N274" t="str">
        <f ca="1">Rutas_Lista!AE274</f>
        <v/>
      </c>
      <c r="O274" t="str">
        <f ca="1">Rutas_Lista!AF274</f>
        <v/>
      </c>
      <c r="P274">
        <f ca="1">Rutas_Lista!AG274</f>
        <v>0</v>
      </c>
      <c r="Q274">
        <f ca="1">Rutas_Lista!AH274</f>
        <v>0</v>
      </c>
    </row>
    <row r="275" spans="1:17" x14ac:dyDescent="0.25">
      <c r="A275">
        <f ca="1">Rutas_Lista!N275</f>
        <v>8</v>
      </c>
      <c r="B275" s="39">
        <f ca="1">Rutas_Lista!L275</f>
        <v>266</v>
      </c>
      <c r="C275" s="39" t="str">
        <f ca="1">Rutas_Lista!AB275</f>
        <v>Rutas_Domingo_3</v>
      </c>
      <c r="D275" s="39" t="str">
        <f ca="1">Rutas_Lista!AC275</f>
        <v>Ruta 3_3D</v>
      </c>
      <c r="E275" s="39" t="str">
        <f ca="1">Rutas_Lista!AD275</f>
        <v>Vía Hispanidad (frente nº 132 - 2º paso de cebra)</v>
      </c>
      <c r="F275" s="5" t="s">
        <v>804</v>
      </c>
      <c r="H275" s="5" t="s">
        <v>732</v>
      </c>
      <c r="I275" s="5" t="s">
        <v>733</v>
      </c>
      <c r="J275" s="49">
        <v>41.655025299999998</v>
      </c>
      <c r="K275" s="49">
        <v>-0.9207166</v>
      </c>
      <c r="L275" s="5" t="s">
        <v>881</v>
      </c>
      <c r="M275" s="39" t="str">
        <f ca="1">IF(Rutas_Lista!X275=1,"Ida","Vuelta")</f>
        <v>Ida</v>
      </c>
      <c r="N275" t="str">
        <f ca="1">Rutas_Lista!AE275</f>
        <v>05:15</v>
      </c>
      <c r="O275" t="str">
        <f ca="1">Rutas_Lista!AF275</f>
        <v>13:12</v>
      </c>
      <c r="P275">
        <f ca="1">Rutas_Lista!AG275</f>
        <v>0</v>
      </c>
      <c r="Q275">
        <f ca="1">Rutas_Lista!AH275</f>
        <v>0</v>
      </c>
    </row>
    <row r="276" spans="1:17" x14ac:dyDescent="0.25">
      <c r="A276">
        <f ca="1">Rutas_Lista!N276</f>
        <v>8</v>
      </c>
      <c r="B276" s="39">
        <f ca="1">Rutas_Lista!L276</f>
        <v>267</v>
      </c>
      <c r="C276" s="39" t="str">
        <f ca="1">Rutas_Lista!AB276</f>
        <v>Rutas_Domingo_3</v>
      </c>
      <c r="D276" s="39" t="str">
        <f ca="1">Rutas_Lista!AC276</f>
        <v>Ruta 3_3D</v>
      </c>
      <c r="E276" s="39" t="str">
        <f ca="1">Rutas_Lista!AD276</f>
        <v>Vía Hispanidad (frente Escultor Palao - Pd. Bus)</v>
      </c>
      <c r="F276" s="5" t="s">
        <v>804</v>
      </c>
      <c r="H276" s="5" t="s">
        <v>732</v>
      </c>
      <c r="I276" s="5" t="s">
        <v>733</v>
      </c>
      <c r="J276" s="49">
        <v>41.648010800000002</v>
      </c>
      <c r="K276" s="49">
        <v>-0.91789790000000004</v>
      </c>
      <c r="L276" s="5" t="s">
        <v>882</v>
      </c>
      <c r="M276" s="39" t="str">
        <f ca="1">IF(Rutas_Lista!X276=1,"Ida","Vuelta")</f>
        <v>Ida</v>
      </c>
      <c r="N276" t="str">
        <f ca="1">Rutas_Lista!AE276</f>
        <v>05:16</v>
      </c>
      <c r="O276" t="str">
        <f ca="1">Rutas_Lista!AF276</f>
        <v>13:13</v>
      </c>
      <c r="P276">
        <f ca="1">Rutas_Lista!AG276</f>
        <v>0</v>
      </c>
      <c r="Q276">
        <f ca="1">Rutas_Lista!AH276</f>
        <v>0</v>
      </c>
    </row>
    <row r="277" spans="1:17" x14ac:dyDescent="0.25">
      <c r="A277">
        <f ca="1">Rutas_Lista!N277</f>
        <v>8</v>
      </c>
      <c r="B277" s="39">
        <f ca="1">Rutas_Lista!L277</f>
        <v>268</v>
      </c>
      <c r="C277" s="39" t="str">
        <f ca="1">Rutas_Lista!AB277</f>
        <v>Rutas_Domingo_3</v>
      </c>
      <c r="D277" s="39" t="str">
        <f ca="1">Rutas_Lista!AC277</f>
        <v>Ruta 3_3D</v>
      </c>
      <c r="E277" s="39" t="str">
        <f ca="1">Rutas_Lista!AD277</f>
        <v>Vía Hispanidad (frente Villa de Andorra - Pd. Bus)</v>
      </c>
      <c r="F277" s="5" t="s">
        <v>804</v>
      </c>
      <c r="H277" s="5" t="s">
        <v>732</v>
      </c>
      <c r="I277" s="5" t="s">
        <v>733</v>
      </c>
      <c r="J277" s="49">
        <v>41.645047300000002</v>
      </c>
      <c r="K277" s="49">
        <v>-0.91656369999999998</v>
      </c>
      <c r="L277" s="5" t="s">
        <v>883</v>
      </c>
      <c r="M277" s="39" t="str">
        <f ca="1">IF(Rutas_Lista!X277=1,"Ida","Vuelta")</f>
        <v>Ida</v>
      </c>
      <c r="N277" t="str">
        <f ca="1">Rutas_Lista!AE277</f>
        <v>05:17</v>
      </c>
      <c r="O277" t="str">
        <f ca="1">Rutas_Lista!AF277</f>
        <v>13:14</v>
      </c>
      <c r="P277">
        <f ca="1">Rutas_Lista!AG277</f>
        <v>0</v>
      </c>
      <c r="Q277">
        <f ca="1">Rutas_Lista!AH277</f>
        <v>0</v>
      </c>
    </row>
    <row r="278" spans="1:17" x14ac:dyDescent="0.25">
      <c r="A278">
        <f ca="1">Rutas_Lista!N278</f>
        <v>8</v>
      </c>
      <c r="B278" s="39">
        <f ca="1">Rutas_Lista!L278</f>
        <v>269</v>
      </c>
      <c r="C278" s="39" t="str">
        <f ca="1">Rutas_Lista!AB278</f>
        <v>Rutas_Domingo_3</v>
      </c>
      <c r="D278" s="39" t="str">
        <f ca="1">Rutas_Lista!AC278</f>
        <v>Ruta 3_3D</v>
      </c>
      <c r="E278" s="39" t="str">
        <f ca="1">Rutas_Lista!AD278</f>
        <v>Vía Hispanidad (esq. Gómez Laguna - Pd. Bus)</v>
      </c>
      <c r="F278" s="5" t="s">
        <v>804</v>
      </c>
      <c r="H278" s="5" t="s">
        <v>732</v>
      </c>
      <c r="I278" s="5" t="s">
        <v>733</v>
      </c>
      <c r="J278" s="49">
        <v>41.641716799999998</v>
      </c>
      <c r="K278" s="49">
        <v>-0.91498789999999997</v>
      </c>
      <c r="L278" s="5" t="s">
        <v>734</v>
      </c>
      <c r="M278" s="39" t="str">
        <f ca="1">IF(Rutas_Lista!X278=1,"Ida","Vuelta")</f>
        <v>Ida</v>
      </c>
      <c r="N278" t="str">
        <f ca="1">Rutas_Lista!AE278</f>
        <v>05:18</v>
      </c>
      <c r="O278" t="str">
        <f ca="1">Rutas_Lista!AF278</f>
        <v>13:15</v>
      </c>
      <c r="P278">
        <f ca="1">Rutas_Lista!AG278</f>
        <v>0</v>
      </c>
      <c r="Q278">
        <f ca="1">Rutas_Lista!AH278</f>
        <v>0</v>
      </c>
    </row>
    <row r="279" spans="1:17" x14ac:dyDescent="0.25">
      <c r="A279">
        <f ca="1">Rutas_Lista!N279</f>
        <v>8</v>
      </c>
      <c r="B279" s="39">
        <f ca="1">Rutas_Lista!L279</f>
        <v>270</v>
      </c>
      <c r="C279" s="39" t="str">
        <f ca="1">Rutas_Lista!AB279</f>
        <v>Rutas_Domingo_3</v>
      </c>
      <c r="D279" s="39" t="str">
        <f ca="1">Rutas_Lista!AC279</f>
        <v>Ruta 3_3D</v>
      </c>
      <c r="E279" s="39" t="str">
        <f ca="1">Rutas_Lista!AD279</f>
        <v>Vía Hispanidad (frente Sainz de Varanda)</v>
      </c>
      <c r="F279" s="5" t="s">
        <v>804</v>
      </c>
      <c r="H279" s="5" t="s">
        <v>732</v>
      </c>
      <c r="I279" s="5" t="s">
        <v>733</v>
      </c>
      <c r="J279" s="49">
        <v>41.636692699999998</v>
      </c>
      <c r="K279" s="49">
        <v>-0.91294390000000003</v>
      </c>
      <c r="L279" s="5" t="s">
        <v>884</v>
      </c>
      <c r="M279" s="39" t="str">
        <f ca="1">IF(Rutas_Lista!X279=1,"Ida","Vuelta")</f>
        <v>Ida</v>
      </c>
      <c r="N279" t="str">
        <f ca="1">Rutas_Lista!AE279</f>
        <v>05:19</v>
      </c>
      <c r="O279" t="str">
        <f ca="1">Rutas_Lista!AF279</f>
        <v>13:16</v>
      </c>
      <c r="P279">
        <f ca="1">Rutas_Lista!AG279</f>
        <v>0</v>
      </c>
      <c r="Q279">
        <f ca="1">Rutas_Lista!AH279</f>
        <v>0</v>
      </c>
    </row>
    <row r="280" spans="1:17" x14ac:dyDescent="0.25">
      <c r="A280">
        <f ca="1">Rutas_Lista!N280</f>
        <v>8</v>
      </c>
      <c r="B280" s="39">
        <f ca="1">Rutas_Lista!L280</f>
        <v>271</v>
      </c>
      <c r="C280" s="39" t="str">
        <f ca="1">Rutas_Lista!AB280</f>
        <v>Rutas_Domingo_3</v>
      </c>
      <c r="D280" s="39" t="str">
        <f ca="1">Rutas_Lista!AC280</f>
        <v>Ruta 3_3D</v>
      </c>
      <c r="E280" s="39" t="str">
        <f ca="1">Rutas_Lista!AD280</f>
        <v>Vía Hispanidad (Gasolinera Casablanca - esq. C/ La Vía)</v>
      </c>
      <c r="F280" s="5" t="s">
        <v>804</v>
      </c>
      <c r="H280" s="5" t="s">
        <v>732</v>
      </c>
      <c r="I280" s="5" t="s">
        <v>733</v>
      </c>
      <c r="J280" s="49">
        <v>41.633650400000001</v>
      </c>
      <c r="K280" s="49">
        <v>-0.90830379999999999</v>
      </c>
      <c r="L280" s="5" t="s">
        <v>1157</v>
      </c>
      <c r="M280" s="39" t="str">
        <f ca="1">IF(Rutas_Lista!X280=1,"Ida","Vuelta")</f>
        <v>Ida</v>
      </c>
      <c r="N280" t="str">
        <f ca="1">Rutas_Lista!AE280</f>
        <v>05:20</v>
      </c>
      <c r="O280" t="str">
        <f ca="1">Rutas_Lista!AF280</f>
        <v>13:17</v>
      </c>
      <c r="P280">
        <f ca="1">Rutas_Lista!AG280</f>
        <v>0</v>
      </c>
      <c r="Q280">
        <f ca="1">Rutas_Lista!AH280</f>
        <v>0</v>
      </c>
    </row>
    <row r="281" spans="1:17" x14ac:dyDescent="0.25">
      <c r="A281">
        <f ca="1">Rutas_Lista!N281</f>
        <v>8</v>
      </c>
      <c r="B281" s="39">
        <f ca="1">Rutas_Lista!L281</f>
        <v>272</v>
      </c>
      <c r="C281" s="39" t="str">
        <f ca="1">Rutas_Lista!AB281</f>
        <v>Rutas_Domingo_3</v>
      </c>
      <c r="D281" s="39" t="str">
        <f ca="1">Rutas_Lista!AC281</f>
        <v>Ruta 3_3D</v>
      </c>
      <c r="E281" s="39" t="str">
        <f ca="1">Rutas_Lista!AD281</f>
        <v>Avd. América, nº 11 (frente Plaza Canteras - Pd. Bus)</v>
      </c>
      <c r="F281" s="5" t="s">
        <v>736</v>
      </c>
      <c r="G281" s="5" t="s">
        <v>859</v>
      </c>
      <c r="H281" s="5" t="s">
        <v>732</v>
      </c>
      <c r="I281" s="5" t="s">
        <v>733</v>
      </c>
      <c r="J281" s="49">
        <v>41.632607999999998</v>
      </c>
      <c r="K281" s="49">
        <v>-0.88506600000000002</v>
      </c>
      <c r="L281" s="5" t="s">
        <v>885</v>
      </c>
      <c r="M281" s="39" t="str">
        <f ca="1">IF(Rutas_Lista!X281=1,"Ida","Vuelta")</f>
        <v>Ida</v>
      </c>
      <c r="N281" t="str">
        <f ca="1">Rutas_Lista!AE281</f>
        <v>05:22</v>
      </c>
      <c r="O281" t="str">
        <f ca="1">Rutas_Lista!AF281</f>
        <v>13:19</v>
      </c>
      <c r="P281">
        <f ca="1">Rutas_Lista!AG281</f>
        <v>0</v>
      </c>
      <c r="Q281">
        <f ca="1">Rutas_Lista!AH281</f>
        <v>0</v>
      </c>
    </row>
    <row r="282" spans="1:17" x14ac:dyDescent="0.25">
      <c r="A282">
        <f ca="1">Rutas_Lista!N282</f>
        <v>8</v>
      </c>
      <c r="B282" s="39">
        <f ca="1">Rutas_Lista!L282</f>
        <v>273</v>
      </c>
      <c r="C282" s="39" t="str">
        <f ca="1">Rutas_Lista!AB282</f>
        <v>Rutas_Domingo_3</v>
      </c>
      <c r="D282" s="39" t="str">
        <f ca="1">Rutas_Lista!AC282</f>
        <v>Ruta 3_3D</v>
      </c>
      <c r="E282" s="39" t="str">
        <f ca="1">Rutas_Lista!AD282</f>
        <v>Avd. San José (esq. C/ Bellavista - Pd. Bus)</v>
      </c>
      <c r="F282" s="5" t="s">
        <v>740</v>
      </c>
      <c r="H282" s="5" t="s">
        <v>732</v>
      </c>
      <c r="I282" s="5" t="s">
        <v>733</v>
      </c>
      <c r="J282" s="49">
        <v>41.636372399999999</v>
      </c>
      <c r="K282" s="49">
        <v>-0.87839979999999995</v>
      </c>
      <c r="L282" s="5" t="s">
        <v>741</v>
      </c>
      <c r="M282" s="39" t="str">
        <f ca="1">IF(Rutas_Lista!X282=1,"Ida","Vuelta")</f>
        <v>Ida</v>
      </c>
      <c r="N282" t="str">
        <f ca="1">Rutas_Lista!AE282</f>
        <v>05:25</v>
      </c>
      <c r="O282" t="str">
        <f ca="1">Rutas_Lista!AF282</f>
        <v>13:22</v>
      </c>
      <c r="P282">
        <f ca="1">Rutas_Lista!AG282</f>
        <v>0</v>
      </c>
      <c r="Q282">
        <f ca="1">Rutas_Lista!AH282</f>
        <v>0</v>
      </c>
    </row>
    <row r="283" spans="1:17" x14ac:dyDescent="0.25">
      <c r="A283">
        <f ca="1">Rutas_Lista!N283</f>
        <v>8</v>
      </c>
      <c r="B283" s="39">
        <f ca="1">Rutas_Lista!L283</f>
        <v>274</v>
      </c>
      <c r="C283" s="39" t="str">
        <f ca="1">Rutas_Lista!AB283</f>
        <v>Rutas_Domingo_3</v>
      </c>
      <c r="D283" s="39" t="str">
        <f ca="1">Rutas_Lista!AC283</f>
        <v>Ruta 3_3D</v>
      </c>
      <c r="E283" s="39" t="str">
        <f ca="1">Rutas_Lista!AD283</f>
        <v>Avd. San José, nº 97 (Pd. Bus)</v>
      </c>
      <c r="F283" s="5" t="s">
        <v>886</v>
      </c>
      <c r="G283" s="5" t="s">
        <v>887</v>
      </c>
      <c r="H283" s="5" t="s">
        <v>732</v>
      </c>
      <c r="I283" s="5" t="s">
        <v>733</v>
      </c>
      <c r="J283" s="49">
        <v>41.637590000000003</v>
      </c>
      <c r="K283" s="49">
        <v>-0.87668000000000001</v>
      </c>
      <c r="L283" s="5" t="s">
        <v>792</v>
      </c>
      <c r="M283" s="39" t="str">
        <f ca="1">IF(Rutas_Lista!X283=1,"Ida","Vuelta")</f>
        <v>Ida</v>
      </c>
      <c r="N283" t="str">
        <f ca="1">Rutas_Lista!AE283</f>
        <v>05:26</v>
      </c>
      <c r="O283" t="str">
        <f ca="1">Rutas_Lista!AF283</f>
        <v>13:23</v>
      </c>
      <c r="P283">
        <f ca="1">Rutas_Lista!AG283</f>
        <v>0</v>
      </c>
      <c r="Q283">
        <f ca="1">Rutas_Lista!AH283</f>
        <v>0</v>
      </c>
    </row>
    <row r="284" spans="1:17" x14ac:dyDescent="0.25">
      <c r="A284">
        <f ca="1">Rutas_Lista!N284</f>
        <v>8</v>
      </c>
      <c r="B284" s="39">
        <f ca="1">Rutas_Lista!L284</f>
        <v>275</v>
      </c>
      <c r="C284" s="39" t="str">
        <f ca="1">Rutas_Lista!AB284</f>
        <v>Rutas_Domingo_3</v>
      </c>
      <c r="D284" s="39" t="str">
        <f ca="1">Rutas_Lista!AC284</f>
        <v>Ruta 3_3D</v>
      </c>
      <c r="E284" s="39" t="str">
        <f ca="1">Rutas_Lista!AD284</f>
        <v>Avd. San José, nº 3 (esq. Miguel Servet - Pd. Bus)</v>
      </c>
      <c r="F284" s="5" t="s">
        <v>886</v>
      </c>
      <c r="G284" s="5" t="s">
        <v>888</v>
      </c>
      <c r="H284" s="5" t="s">
        <v>732</v>
      </c>
      <c r="I284" s="5" t="s">
        <v>733</v>
      </c>
      <c r="J284" s="49">
        <v>41.645690000000002</v>
      </c>
      <c r="K284" s="49">
        <v>-0.87439869999999997</v>
      </c>
      <c r="L284" s="5" t="s">
        <v>889</v>
      </c>
      <c r="M284" s="39" t="str">
        <f ca="1">IF(Rutas_Lista!X284=1,"Ida","Vuelta")</f>
        <v>Ida</v>
      </c>
      <c r="N284" t="str">
        <f ca="1">Rutas_Lista!AE284</f>
        <v>05:27</v>
      </c>
      <c r="O284" t="str">
        <f ca="1">Rutas_Lista!AF284</f>
        <v>13:24</v>
      </c>
      <c r="P284">
        <f ca="1">Rutas_Lista!AG284</f>
        <v>0</v>
      </c>
      <c r="Q284">
        <f ca="1">Rutas_Lista!AH284</f>
        <v>0</v>
      </c>
    </row>
    <row r="285" spans="1:17" x14ac:dyDescent="0.25">
      <c r="A285">
        <f ca="1">Rutas_Lista!N285</f>
        <v>8</v>
      </c>
      <c r="B285" s="39">
        <f ca="1">Rutas_Lista!L285</f>
        <v>276</v>
      </c>
      <c r="C285" s="39" t="str">
        <f ca="1">Rutas_Lista!AB285</f>
        <v>Rutas_Domingo_3</v>
      </c>
      <c r="D285" s="39" t="str">
        <f ca="1">Rutas_Lista!AC285</f>
        <v>Ruta 3_3D</v>
      </c>
      <c r="E285" s="39" t="str">
        <f ca="1">Rutas_Lista!AD285</f>
        <v>Compromiso de Caspe, nº 48 - Pd. Bus (esq. Doctor Iranzo)</v>
      </c>
      <c r="F285" s="5" t="s">
        <v>890</v>
      </c>
      <c r="G285" s="5" t="s">
        <v>891</v>
      </c>
      <c r="H285" s="5" t="s">
        <v>732</v>
      </c>
      <c r="I285" s="5" t="s">
        <v>733</v>
      </c>
      <c r="J285" s="49">
        <v>41.646318000000001</v>
      </c>
      <c r="K285" s="49">
        <v>-0.87181900000000001</v>
      </c>
      <c r="L285" s="5" t="s">
        <v>892</v>
      </c>
      <c r="M285" s="39" t="str">
        <f ca="1">IF(Rutas_Lista!X285=1,"Ida","Vuelta")</f>
        <v>Ida</v>
      </c>
      <c r="N285" t="str">
        <f ca="1">Rutas_Lista!AE285</f>
        <v>05:28</v>
      </c>
      <c r="O285" t="str">
        <f ca="1">Rutas_Lista!AF285</f>
        <v>13:25</v>
      </c>
      <c r="P285">
        <f ca="1">Rutas_Lista!AG285</f>
        <v>0</v>
      </c>
      <c r="Q285">
        <f ca="1">Rutas_Lista!AH285</f>
        <v>0</v>
      </c>
    </row>
    <row r="286" spans="1:17" x14ac:dyDescent="0.25">
      <c r="A286">
        <f ca="1">Rutas_Lista!N286</f>
        <v>8</v>
      </c>
      <c r="B286" s="39">
        <f ca="1">Rutas_Lista!L286</f>
        <v>277</v>
      </c>
      <c r="C286" s="39" t="str">
        <f ca="1">Rutas_Lista!AB286</f>
        <v>Rutas_Domingo_3</v>
      </c>
      <c r="D286" s="39" t="str">
        <f ca="1">Rutas_Lista!AC286</f>
        <v>Ruta 3_3D</v>
      </c>
      <c r="E286" s="39" t="str">
        <f ca="1">Rutas_Lista!AD286</f>
        <v>Compromiso de Caspe, nº 76 (Pd. Bus)</v>
      </c>
      <c r="F286" s="5" t="s">
        <v>890</v>
      </c>
      <c r="G286" s="5" t="s">
        <v>893</v>
      </c>
      <c r="H286" s="5" t="s">
        <v>732</v>
      </c>
      <c r="I286" s="5" t="s">
        <v>733</v>
      </c>
      <c r="J286" s="49">
        <v>41.646318000000001</v>
      </c>
      <c r="K286" s="49">
        <v>-0.87181900000000001</v>
      </c>
      <c r="L286" s="5" t="s">
        <v>792</v>
      </c>
      <c r="M286" s="39" t="str">
        <f ca="1">IF(Rutas_Lista!X286=1,"Ida","Vuelta")</f>
        <v>Ida</v>
      </c>
      <c r="N286" t="str">
        <f ca="1">Rutas_Lista!AE286</f>
        <v>05:30</v>
      </c>
      <c r="O286" t="str">
        <f ca="1">Rutas_Lista!AF286</f>
        <v>13:27</v>
      </c>
      <c r="P286">
        <f ca="1">Rutas_Lista!AG286</f>
        <v>0</v>
      </c>
      <c r="Q286">
        <f ca="1">Rutas_Lista!AH286</f>
        <v>0</v>
      </c>
    </row>
    <row r="287" spans="1:17" x14ac:dyDescent="0.25">
      <c r="A287">
        <f ca="1">Rutas_Lista!N287</f>
        <v>8</v>
      </c>
      <c r="B287" s="39">
        <f ca="1">Rutas_Lista!L287</f>
        <v>278</v>
      </c>
      <c r="C287" s="39" t="str">
        <f ca="1">Rutas_Lista!AB287</f>
        <v>Rutas_Domingo_3</v>
      </c>
      <c r="D287" s="39" t="str">
        <f ca="1">Rutas_Lista!AC287</f>
        <v>Ruta 3_3D</v>
      </c>
      <c r="E287" s="39" t="str">
        <f ca="1">Rutas_Lista!AD287</f>
        <v>Opel Planta en Figueruelas</v>
      </c>
      <c r="F287" s="5" t="s">
        <v>783</v>
      </c>
      <c r="H287" s="5" t="s">
        <v>784</v>
      </c>
      <c r="I287" s="5" t="s">
        <v>733</v>
      </c>
      <c r="J287" s="49">
        <v>41.749628000000001</v>
      </c>
      <c r="K287" s="49">
        <v>-1.1755139999999999</v>
      </c>
      <c r="L287" s="5" t="s">
        <v>785</v>
      </c>
      <c r="M287" s="39" t="str">
        <f ca="1">IF(Rutas_Lista!X287=1,"Ida","Vuelta")</f>
        <v>Ida</v>
      </c>
      <c r="N287" t="str">
        <f ca="1">Rutas_Lista!AE287</f>
        <v>06:00</v>
      </c>
      <c r="O287" t="str">
        <f ca="1">Rutas_Lista!AF287</f>
        <v>14:00</v>
      </c>
      <c r="P287">
        <f ca="1">Rutas_Lista!AG287</f>
        <v>0</v>
      </c>
      <c r="Q287">
        <f ca="1">Rutas_Lista!AH287</f>
        <v>0</v>
      </c>
    </row>
    <row r="288" spans="1:17" x14ac:dyDescent="0.25">
      <c r="A288">
        <f ca="1">Rutas_Lista!N288</f>
        <v>8</v>
      </c>
      <c r="B288" s="39">
        <f ca="1">Rutas_Lista!L288</f>
        <v>279</v>
      </c>
      <c r="C288" s="39" t="str">
        <f ca="1">Rutas_Lista!AB288</f>
        <v>Rutas_Domingo_3</v>
      </c>
      <c r="D288" s="39" t="str">
        <f ca="1">Rutas_Lista!AC288</f>
        <v>Ruta 3_3D</v>
      </c>
      <c r="E288" s="39" t="str">
        <f ca="1">Rutas_Lista!AD288</f>
        <v>Opel Planta en Figueruelas</v>
      </c>
      <c r="F288" s="5" t="s">
        <v>783</v>
      </c>
      <c r="H288" s="5" t="s">
        <v>784</v>
      </c>
      <c r="I288" s="5" t="s">
        <v>733</v>
      </c>
      <c r="J288" s="49">
        <v>41.749628000000001</v>
      </c>
      <c r="K288" s="49">
        <v>-1.1755139999999999</v>
      </c>
      <c r="L288" s="5" t="s">
        <v>785</v>
      </c>
      <c r="M288" s="39" t="str">
        <f ca="1">IF(Rutas_Lista!X288=1,"Ida","Vuelta")</f>
        <v>Vuelta</v>
      </c>
      <c r="N288" t="str">
        <f ca="1">Rutas_Lista!AE288</f>
        <v/>
      </c>
      <c r="O288" t="str">
        <f ca="1">Rutas_Lista!AF288</f>
        <v/>
      </c>
      <c r="P288" t="str">
        <f ca="1">Rutas_Lista!AG288</f>
        <v/>
      </c>
      <c r="Q288" t="str">
        <f ca="1">Rutas_Lista!AH288</f>
        <v/>
      </c>
    </row>
    <row r="289" spans="1:17" x14ac:dyDescent="0.25">
      <c r="A289">
        <f ca="1">Rutas_Lista!N289</f>
        <v>8</v>
      </c>
      <c r="B289" s="39">
        <f ca="1">Rutas_Lista!L289</f>
        <v>280</v>
      </c>
      <c r="C289" s="39" t="str">
        <f ca="1">Rutas_Lista!AB289</f>
        <v>Rutas_Domingo_3</v>
      </c>
      <c r="D289" s="39" t="str">
        <f ca="1">Rutas_Lista!AC289</f>
        <v>Ruta 3_3D</v>
      </c>
      <c r="E289" s="39" t="str">
        <f ca="1">Rutas_Lista!AD289</f>
        <v>Vía Hispanidad (frente nº 132 - 2º paso de cebra)</v>
      </c>
      <c r="F289" s="5" t="s">
        <v>804</v>
      </c>
      <c r="H289" s="5" t="s">
        <v>732</v>
      </c>
      <c r="I289" s="5" t="s">
        <v>733</v>
      </c>
      <c r="J289" s="49">
        <v>41.655025299999998</v>
      </c>
      <c r="K289" s="49">
        <v>-0.9207166</v>
      </c>
      <c r="L289" s="5" t="s">
        <v>881</v>
      </c>
      <c r="M289" s="39" t="str">
        <f ca="1">IF(Rutas_Lista!X289=1,"Ida","Vuelta")</f>
        <v>Vuelta</v>
      </c>
      <c r="N289" t="str">
        <f ca="1">Rutas_Lista!AE289</f>
        <v/>
      </c>
      <c r="O289" t="str">
        <f ca="1">Rutas_Lista!AF289</f>
        <v/>
      </c>
      <c r="P289" t="str">
        <f ca="1">Rutas_Lista!AG289</f>
        <v/>
      </c>
      <c r="Q289" t="str">
        <f ca="1">Rutas_Lista!AH289</f>
        <v/>
      </c>
    </row>
    <row r="290" spans="1:17" x14ac:dyDescent="0.25">
      <c r="A290">
        <f ca="1">Rutas_Lista!N290</f>
        <v>8</v>
      </c>
      <c r="B290" s="39">
        <f ca="1">Rutas_Lista!L290</f>
        <v>281</v>
      </c>
      <c r="C290" s="39" t="str">
        <f ca="1">Rutas_Lista!AB290</f>
        <v>Rutas_Domingo_3</v>
      </c>
      <c r="D290" s="39" t="str">
        <f ca="1">Rutas_Lista!AC290</f>
        <v>Ruta 3_3D</v>
      </c>
      <c r="E290" s="39" t="str">
        <f ca="1">Rutas_Lista!AD290</f>
        <v>Vía Hispanidad (frente Escultor Palao - Pd. Bus)</v>
      </c>
      <c r="F290" s="5" t="s">
        <v>804</v>
      </c>
      <c r="H290" s="5" t="s">
        <v>732</v>
      </c>
      <c r="I290" s="5" t="s">
        <v>733</v>
      </c>
      <c r="J290" s="49">
        <v>41.648010800000002</v>
      </c>
      <c r="K290" s="49">
        <v>-0.91789790000000004</v>
      </c>
      <c r="L290" s="5" t="s">
        <v>882</v>
      </c>
      <c r="M290" s="39" t="str">
        <f ca="1">IF(Rutas_Lista!X290=1,"Ida","Vuelta")</f>
        <v>Vuelta</v>
      </c>
      <c r="N290" t="str">
        <f ca="1">Rutas_Lista!AE290</f>
        <v/>
      </c>
      <c r="O290" t="str">
        <f ca="1">Rutas_Lista!AF290</f>
        <v/>
      </c>
      <c r="P290" t="str">
        <f ca="1">Rutas_Lista!AG290</f>
        <v/>
      </c>
      <c r="Q290" t="str">
        <f ca="1">Rutas_Lista!AH290</f>
        <v/>
      </c>
    </row>
    <row r="291" spans="1:17" x14ac:dyDescent="0.25">
      <c r="A291">
        <f ca="1">Rutas_Lista!N291</f>
        <v>8</v>
      </c>
      <c r="B291" s="39">
        <f ca="1">Rutas_Lista!L291</f>
        <v>282</v>
      </c>
      <c r="C291" s="39" t="str">
        <f ca="1">Rutas_Lista!AB291</f>
        <v>Rutas_Domingo_3</v>
      </c>
      <c r="D291" s="39" t="str">
        <f ca="1">Rutas_Lista!AC291</f>
        <v>Ruta 3_3D</v>
      </c>
      <c r="E291" s="39" t="str">
        <f ca="1">Rutas_Lista!AD291</f>
        <v>Vía Hispanidad (frente Villa de Andorra - Pd. Bus)</v>
      </c>
      <c r="F291" s="5" t="s">
        <v>804</v>
      </c>
      <c r="H291" s="5" t="s">
        <v>732</v>
      </c>
      <c r="I291" s="5" t="s">
        <v>733</v>
      </c>
      <c r="J291" s="49">
        <v>41.645047300000002</v>
      </c>
      <c r="K291" s="49">
        <v>-0.91656369999999998</v>
      </c>
      <c r="L291" s="5" t="s">
        <v>883</v>
      </c>
      <c r="M291" s="39" t="str">
        <f ca="1">IF(Rutas_Lista!X291=1,"Ida","Vuelta")</f>
        <v>Vuelta</v>
      </c>
      <c r="N291" t="str">
        <f ca="1">Rutas_Lista!AE291</f>
        <v/>
      </c>
      <c r="O291" t="str">
        <f ca="1">Rutas_Lista!AF291</f>
        <v/>
      </c>
      <c r="P291" t="str">
        <f ca="1">Rutas_Lista!AG291</f>
        <v/>
      </c>
      <c r="Q291" t="str">
        <f ca="1">Rutas_Lista!AH291</f>
        <v/>
      </c>
    </row>
    <row r="292" spans="1:17" x14ac:dyDescent="0.25">
      <c r="A292">
        <f ca="1">Rutas_Lista!N292</f>
        <v>8</v>
      </c>
      <c r="B292" s="39">
        <f ca="1">Rutas_Lista!L292</f>
        <v>283</v>
      </c>
      <c r="C292" s="39" t="str">
        <f ca="1">Rutas_Lista!AB292</f>
        <v>Rutas_Domingo_3</v>
      </c>
      <c r="D292" s="39" t="str">
        <f ca="1">Rutas_Lista!AC292</f>
        <v>Ruta 3_3D</v>
      </c>
      <c r="E292" s="39" t="str">
        <f ca="1">Rutas_Lista!AD292</f>
        <v>Vía Hispanidad (esq. Gómez Laguna - Pd. Bus)</v>
      </c>
      <c r="F292" s="5" t="s">
        <v>804</v>
      </c>
      <c r="H292" s="5" t="s">
        <v>732</v>
      </c>
      <c r="I292" s="5" t="s">
        <v>733</v>
      </c>
      <c r="J292" s="49">
        <v>41.641716799999998</v>
      </c>
      <c r="K292" s="49">
        <v>-0.91498789999999997</v>
      </c>
      <c r="L292" s="5" t="s">
        <v>734</v>
      </c>
      <c r="M292" s="39" t="str">
        <f ca="1">IF(Rutas_Lista!X292=1,"Ida","Vuelta")</f>
        <v>Vuelta</v>
      </c>
      <c r="N292" t="str">
        <f ca="1">Rutas_Lista!AE292</f>
        <v/>
      </c>
      <c r="O292" t="str">
        <f ca="1">Rutas_Lista!AF292</f>
        <v/>
      </c>
      <c r="P292" t="str">
        <f ca="1">Rutas_Lista!AG292</f>
        <v/>
      </c>
      <c r="Q292" t="str">
        <f ca="1">Rutas_Lista!AH292</f>
        <v/>
      </c>
    </row>
    <row r="293" spans="1:17" x14ac:dyDescent="0.25">
      <c r="A293">
        <f ca="1">Rutas_Lista!N293</f>
        <v>8</v>
      </c>
      <c r="B293" s="39">
        <f ca="1">Rutas_Lista!L293</f>
        <v>284</v>
      </c>
      <c r="C293" s="39" t="str">
        <f ca="1">Rutas_Lista!AB293</f>
        <v>Rutas_Domingo_3</v>
      </c>
      <c r="D293" s="39" t="str">
        <f ca="1">Rutas_Lista!AC293</f>
        <v>Ruta 3_3D</v>
      </c>
      <c r="E293" s="39" t="str">
        <f ca="1">Rutas_Lista!AD293</f>
        <v>Vía Hispanidad (frente Sainz de Varanda)</v>
      </c>
      <c r="F293" s="5" t="s">
        <v>804</v>
      </c>
      <c r="H293" s="5" t="s">
        <v>732</v>
      </c>
      <c r="I293" s="5" t="s">
        <v>733</v>
      </c>
      <c r="J293" s="49">
        <v>41.636692699999998</v>
      </c>
      <c r="K293" s="49">
        <v>-0.91294390000000003</v>
      </c>
      <c r="L293" s="5" t="s">
        <v>884</v>
      </c>
      <c r="M293" s="39" t="str">
        <f ca="1">IF(Rutas_Lista!X293=1,"Ida","Vuelta")</f>
        <v>Vuelta</v>
      </c>
      <c r="N293" t="str">
        <f ca="1">Rutas_Lista!AE293</f>
        <v/>
      </c>
      <c r="O293" t="str">
        <f ca="1">Rutas_Lista!AF293</f>
        <v/>
      </c>
      <c r="P293" t="str">
        <f ca="1">Rutas_Lista!AG293</f>
        <v/>
      </c>
      <c r="Q293" t="str">
        <f ca="1">Rutas_Lista!AH293</f>
        <v/>
      </c>
    </row>
    <row r="294" spans="1:17" x14ac:dyDescent="0.25">
      <c r="A294">
        <f ca="1">Rutas_Lista!N294</f>
        <v>8</v>
      </c>
      <c r="B294" s="39">
        <f ca="1">Rutas_Lista!L294</f>
        <v>285</v>
      </c>
      <c r="C294" s="39" t="str">
        <f ca="1">Rutas_Lista!AB294</f>
        <v>Rutas_Domingo_3</v>
      </c>
      <c r="D294" s="39" t="str">
        <f ca="1">Rutas_Lista!AC294</f>
        <v>Ruta 3_3D</v>
      </c>
      <c r="E294" s="39" t="str">
        <f ca="1">Rutas_Lista!AD294</f>
        <v>Vía Hispanidad (Gasolinera Casablanca - esq. C/ La Vía)</v>
      </c>
      <c r="F294" s="5" t="s">
        <v>804</v>
      </c>
      <c r="H294" s="5" t="s">
        <v>732</v>
      </c>
      <c r="I294" s="5" t="s">
        <v>733</v>
      </c>
      <c r="J294" s="49">
        <v>41.633650400000001</v>
      </c>
      <c r="K294" s="49">
        <v>-0.90830379999999999</v>
      </c>
      <c r="L294" s="5" t="s">
        <v>1157</v>
      </c>
      <c r="M294" s="39" t="str">
        <f ca="1">IF(Rutas_Lista!X294=1,"Ida","Vuelta")</f>
        <v>Vuelta</v>
      </c>
      <c r="N294" t="str">
        <f ca="1">Rutas_Lista!AE294</f>
        <v/>
      </c>
      <c r="O294" t="str">
        <f ca="1">Rutas_Lista!AF294</f>
        <v/>
      </c>
      <c r="P294" t="str">
        <f ca="1">Rutas_Lista!AG294</f>
        <v/>
      </c>
      <c r="Q294" t="str">
        <f ca="1">Rutas_Lista!AH294</f>
        <v/>
      </c>
    </row>
    <row r="295" spans="1:17" x14ac:dyDescent="0.25">
      <c r="A295">
        <f ca="1">Rutas_Lista!N295</f>
        <v>8</v>
      </c>
      <c r="B295" s="39">
        <f ca="1">Rutas_Lista!L295</f>
        <v>286</v>
      </c>
      <c r="C295" s="39" t="str">
        <f ca="1">Rutas_Lista!AB295</f>
        <v>Rutas_Domingo_3</v>
      </c>
      <c r="D295" s="39" t="str">
        <f ca="1">Rutas_Lista!AC295</f>
        <v>Ruta 3_3D</v>
      </c>
      <c r="E295" s="39" t="str">
        <f ca="1">Rutas_Lista!AD295</f>
        <v>Avd. América, nº 11 (frente Plaza Canteras)</v>
      </c>
      <c r="F295" s="5" t="s">
        <v>736</v>
      </c>
      <c r="G295" s="5" t="s">
        <v>859</v>
      </c>
      <c r="H295" s="5" t="s">
        <v>732</v>
      </c>
      <c r="I295" s="5" t="s">
        <v>733</v>
      </c>
      <c r="J295" s="49">
        <v>41.632607999999998</v>
      </c>
      <c r="K295" s="49">
        <v>-0.88506600000000002</v>
      </c>
      <c r="L295" s="5" t="s">
        <v>885</v>
      </c>
      <c r="M295" s="39" t="str">
        <f ca="1">IF(Rutas_Lista!X295=1,"Ida","Vuelta")</f>
        <v>Vuelta</v>
      </c>
      <c r="N295" t="str">
        <f ca="1">Rutas_Lista!AE295</f>
        <v/>
      </c>
      <c r="O295" t="str">
        <f ca="1">Rutas_Lista!AF295</f>
        <v/>
      </c>
      <c r="P295" t="str">
        <f ca="1">Rutas_Lista!AG295</f>
        <v/>
      </c>
      <c r="Q295" t="str">
        <f ca="1">Rutas_Lista!AH295</f>
        <v/>
      </c>
    </row>
    <row r="296" spans="1:17" x14ac:dyDescent="0.25">
      <c r="A296">
        <f ca="1">Rutas_Lista!N296</f>
        <v>8</v>
      </c>
      <c r="B296" s="39">
        <f ca="1">Rutas_Lista!L296</f>
        <v>287</v>
      </c>
      <c r="C296" s="39" t="str">
        <f ca="1">Rutas_Lista!AB296</f>
        <v>Rutas_Domingo_3</v>
      </c>
      <c r="D296" s="39" t="str">
        <f ca="1">Rutas_Lista!AC296</f>
        <v>Ruta 3_3D</v>
      </c>
      <c r="E296" s="39" t="str">
        <f ca="1">Rutas_Lista!AD296</f>
        <v>Avd. San José (esq. C/ Bellavista - Pd. Bus)</v>
      </c>
      <c r="F296" s="5" t="s">
        <v>740</v>
      </c>
      <c r="H296" s="5" t="s">
        <v>732</v>
      </c>
      <c r="I296" s="5" t="s">
        <v>733</v>
      </c>
      <c r="J296" s="49">
        <v>41.636372399999999</v>
      </c>
      <c r="K296" s="49">
        <v>-0.87839979999999995</v>
      </c>
      <c r="L296" s="5" t="s">
        <v>741</v>
      </c>
      <c r="M296" s="39" t="str">
        <f ca="1">IF(Rutas_Lista!X296=1,"Ida","Vuelta")</f>
        <v>Vuelta</v>
      </c>
      <c r="N296" t="str">
        <f ca="1">Rutas_Lista!AE296</f>
        <v/>
      </c>
      <c r="O296" t="str">
        <f ca="1">Rutas_Lista!AF296</f>
        <v/>
      </c>
      <c r="P296" t="str">
        <f ca="1">Rutas_Lista!AG296</f>
        <v/>
      </c>
      <c r="Q296" t="str">
        <f ca="1">Rutas_Lista!AH296</f>
        <v/>
      </c>
    </row>
    <row r="297" spans="1:17" x14ac:dyDescent="0.25">
      <c r="A297">
        <f ca="1">Rutas_Lista!N297</f>
        <v>8</v>
      </c>
      <c r="B297" s="39">
        <f ca="1">Rutas_Lista!L297</f>
        <v>288</v>
      </c>
      <c r="C297" s="39" t="str">
        <f ca="1">Rutas_Lista!AB297</f>
        <v>Rutas_Domingo_3</v>
      </c>
      <c r="D297" s="39" t="str">
        <f ca="1">Rutas_Lista!AC297</f>
        <v>Ruta 3_3D</v>
      </c>
      <c r="E297" s="39" t="str">
        <f ca="1">Rutas_Lista!AD297</f>
        <v>Avd. San José, nº 97 (Pd. Bus)</v>
      </c>
      <c r="F297" s="5" t="s">
        <v>886</v>
      </c>
      <c r="G297" s="5" t="s">
        <v>887</v>
      </c>
      <c r="H297" s="5" t="s">
        <v>732</v>
      </c>
      <c r="I297" s="5" t="s">
        <v>733</v>
      </c>
      <c r="J297" s="49">
        <v>41.637590000000003</v>
      </c>
      <c r="K297" s="49">
        <v>-0.87668000000000001</v>
      </c>
      <c r="L297" s="5" t="s">
        <v>792</v>
      </c>
      <c r="M297" s="39" t="str">
        <f ca="1">IF(Rutas_Lista!X297=1,"Ida","Vuelta")</f>
        <v>Vuelta</v>
      </c>
      <c r="N297" t="str">
        <f ca="1">Rutas_Lista!AE297</f>
        <v/>
      </c>
      <c r="O297" t="str">
        <f ca="1">Rutas_Lista!AF297</f>
        <v/>
      </c>
      <c r="P297" t="str">
        <f ca="1">Rutas_Lista!AG297</f>
        <v/>
      </c>
      <c r="Q297" t="str">
        <f ca="1">Rutas_Lista!AH297</f>
        <v/>
      </c>
    </row>
    <row r="298" spans="1:17" x14ac:dyDescent="0.25">
      <c r="A298">
        <f ca="1">Rutas_Lista!N298</f>
        <v>8</v>
      </c>
      <c r="B298" s="39">
        <f ca="1">Rutas_Lista!L298</f>
        <v>289</v>
      </c>
      <c r="C298" s="39" t="str">
        <f ca="1">Rutas_Lista!AB298</f>
        <v>Rutas_Domingo_3</v>
      </c>
      <c r="D298" s="39" t="str">
        <f ca="1">Rutas_Lista!AC298</f>
        <v>Ruta 3_3D</v>
      </c>
      <c r="E298" s="39" t="str">
        <f ca="1">Rutas_Lista!AD298</f>
        <v>Avd. San José, nº 3 (esq. Miguel Servet - Pd. Bus)</v>
      </c>
      <c r="F298" s="5" t="s">
        <v>886</v>
      </c>
      <c r="G298" s="5" t="s">
        <v>888</v>
      </c>
      <c r="H298" s="5" t="s">
        <v>732</v>
      </c>
      <c r="I298" s="5" t="s">
        <v>733</v>
      </c>
      <c r="J298" s="49">
        <v>41.645690000000002</v>
      </c>
      <c r="K298" s="49">
        <v>-0.87439869999999997</v>
      </c>
      <c r="L298" s="5" t="s">
        <v>889</v>
      </c>
      <c r="M298" s="39" t="str">
        <f ca="1">IF(Rutas_Lista!X298=1,"Ida","Vuelta")</f>
        <v>Vuelta</v>
      </c>
      <c r="N298" t="str">
        <f ca="1">Rutas_Lista!AE298</f>
        <v/>
      </c>
      <c r="O298" t="str">
        <f ca="1">Rutas_Lista!AF298</f>
        <v/>
      </c>
      <c r="P298" t="str">
        <f ca="1">Rutas_Lista!AG298</f>
        <v/>
      </c>
      <c r="Q298" t="str">
        <f ca="1">Rutas_Lista!AH298</f>
        <v/>
      </c>
    </row>
    <row r="299" spans="1:17" x14ac:dyDescent="0.25">
      <c r="A299">
        <f ca="1">Rutas_Lista!N299</f>
        <v>8</v>
      </c>
      <c r="B299" s="39">
        <f ca="1">Rutas_Lista!L299</f>
        <v>290</v>
      </c>
      <c r="C299" s="39" t="str">
        <f ca="1">Rutas_Lista!AB299</f>
        <v>Rutas_Domingo_3</v>
      </c>
      <c r="D299" s="39" t="str">
        <f ca="1">Rutas_Lista!AC299</f>
        <v>Ruta 3_3D</v>
      </c>
      <c r="E299" s="39" t="str">
        <f ca="1">Rutas_Lista!AD299</f>
        <v>Compromiso de Caspe, nº 48 - Pd. Bus (esq. Doctor Iranzo)</v>
      </c>
      <c r="F299" s="5" t="s">
        <v>890</v>
      </c>
      <c r="G299" s="5" t="s">
        <v>891</v>
      </c>
      <c r="H299" s="5" t="s">
        <v>732</v>
      </c>
      <c r="I299" s="5" t="s">
        <v>733</v>
      </c>
      <c r="J299" s="49">
        <v>41.646318000000001</v>
      </c>
      <c r="K299" s="49">
        <v>-0.87181900000000001</v>
      </c>
      <c r="L299" s="5" t="s">
        <v>892</v>
      </c>
      <c r="M299" s="39" t="str">
        <f ca="1">IF(Rutas_Lista!X299=1,"Ida","Vuelta")</f>
        <v>Vuelta</v>
      </c>
      <c r="N299" t="str">
        <f ca="1">Rutas_Lista!AE299</f>
        <v/>
      </c>
      <c r="O299" t="str">
        <f ca="1">Rutas_Lista!AF299</f>
        <v/>
      </c>
      <c r="P299" t="str">
        <f ca="1">Rutas_Lista!AG299</f>
        <v/>
      </c>
      <c r="Q299" t="str">
        <f ca="1">Rutas_Lista!AH299</f>
        <v/>
      </c>
    </row>
    <row r="300" spans="1:17" x14ac:dyDescent="0.25">
      <c r="A300">
        <f ca="1">Rutas_Lista!N300</f>
        <v>8</v>
      </c>
      <c r="B300" s="39">
        <f ca="1">Rutas_Lista!L300</f>
        <v>291</v>
      </c>
      <c r="C300" s="39" t="str">
        <f ca="1">Rutas_Lista!AB300</f>
        <v>Rutas_Domingo_3</v>
      </c>
      <c r="D300" s="39" t="str">
        <f ca="1">Rutas_Lista!AC300</f>
        <v>Ruta 3_3D</v>
      </c>
      <c r="E300" s="39" t="str">
        <f ca="1">Rutas_Lista!AD300</f>
        <v>Compromiso de Caspe, nº 76 (Pd. Bus)</v>
      </c>
      <c r="F300" s="5" t="s">
        <v>890</v>
      </c>
      <c r="G300" s="5" t="s">
        <v>894</v>
      </c>
      <c r="H300" s="5" t="s">
        <v>732</v>
      </c>
      <c r="I300" s="5" t="s">
        <v>733</v>
      </c>
      <c r="J300" s="49">
        <v>41.646318000000001</v>
      </c>
      <c r="K300" s="49">
        <v>-0.87181900000000001</v>
      </c>
      <c r="L300" s="5" t="s">
        <v>792</v>
      </c>
      <c r="M300" s="39" t="str">
        <f ca="1">IF(Rutas_Lista!X300=1,"Ida","Vuelta")</f>
        <v>Vuelta</v>
      </c>
      <c r="N300" t="str">
        <f ca="1">Rutas_Lista!AE300</f>
        <v/>
      </c>
      <c r="O300" t="str">
        <f ca="1">Rutas_Lista!AF300</f>
        <v/>
      </c>
      <c r="P300" t="str">
        <f ca="1">Rutas_Lista!AG300</f>
        <v/>
      </c>
      <c r="Q300" t="str">
        <f ca="1">Rutas_Lista!AH300</f>
        <v/>
      </c>
    </row>
    <row r="301" spans="1:17" x14ac:dyDescent="0.25">
      <c r="A301">
        <f ca="1">Rutas_Lista!N301</f>
        <v>9</v>
      </c>
      <c r="B301" s="39">
        <f ca="1">Rutas_Lista!L301</f>
        <v>291</v>
      </c>
      <c r="C301" s="39" t="str">
        <f ca="1">Rutas_Lista!AB301</f>
        <v>Rutas_6</v>
      </c>
      <c r="D301" s="39" t="str">
        <f ca="1">Rutas_Lista!AC301</f>
        <v>Ruta 1_6</v>
      </c>
      <c r="E301" s="39" t="str">
        <f ca="1">Rutas_Lista!AD301</f>
        <v>Ruta 1/6</v>
      </c>
      <c r="M301" s="39" t="str">
        <f ca="1">IF(Rutas_Lista!X301=1,"Ida","Vuelta")</f>
        <v>Ida</v>
      </c>
      <c r="N301" t="str">
        <f ca="1">Rutas_Lista!AE301</f>
        <v/>
      </c>
      <c r="O301" t="str">
        <f ca="1">Rutas_Lista!AF301</f>
        <v/>
      </c>
      <c r="P301" t="str">
        <f ca="1">Rutas_Lista!AG301</f>
        <v/>
      </c>
      <c r="Q301" t="str">
        <f ca="1">Rutas_Lista!AH301</f>
        <v/>
      </c>
    </row>
    <row r="302" spans="1:17" x14ac:dyDescent="0.25">
      <c r="A302">
        <f ca="1">Rutas_Lista!N302</f>
        <v>9</v>
      </c>
      <c r="B302" s="39">
        <f ca="1">Rutas_Lista!L302</f>
        <v>292</v>
      </c>
      <c r="C302" s="39" t="str">
        <f ca="1">Rutas_Lista!AB302</f>
        <v>Rutas_6</v>
      </c>
      <c r="D302" s="39" t="str">
        <f ca="1">Rutas_Lista!AC302</f>
        <v>Ruta 1_6</v>
      </c>
      <c r="E302" s="39" t="str">
        <f ca="1">Rutas_Lista!AD302</f>
        <v>Avd. Real Zaragoza (nº 29 - Pd. Bus)</v>
      </c>
      <c r="F302" s="5" t="s">
        <v>805</v>
      </c>
      <c r="G302" s="5" t="s">
        <v>806</v>
      </c>
      <c r="H302" s="5" t="s">
        <v>732</v>
      </c>
      <c r="I302" s="5" t="s">
        <v>733</v>
      </c>
      <c r="J302" s="49">
        <v>41.666668700000002</v>
      </c>
      <c r="K302" s="49">
        <v>-0.8238801</v>
      </c>
      <c r="L302" s="5" t="s">
        <v>807</v>
      </c>
      <c r="M302" s="39" t="str">
        <f ca="1">IF(Rutas_Lista!X302=1,"Ida","Vuelta")</f>
        <v>Ida</v>
      </c>
      <c r="N302" t="str">
        <f ca="1">Rutas_Lista!AE302</f>
        <v>04:43</v>
      </c>
      <c r="O302" t="str">
        <f ca="1">Rutas_Lista!AF302</f>
        <v>12:40</v>
      </c>
      <c r="P302" t="str">
        <f ca="1">Rutas_Lista!AG302</f>
        <v>20:43</v>
      </c>
      <c r="Q302" t="str">
        <f ca="1">Rutas_Lista!AH302</f>
        <v>06:40</v>
      </c>
    </row>
    <row r="303" spans="1:17" x14ac:dyDescent="0.25">
      <c r="A303">
        <f ca="1">Rutas_Lista!N303</f>
        <v>9</v>
      </c>
      <c r="B303" s="39">
        <f ca="1">Rutas_Lista!L303</f>
        <v>293</v>
      </c>
      <c r="C303" s="39" t="str">
        <f ca="1">Rutas_Lista!AB303</f>
        <v>Rutas_6</v>
      </c>
      <c r="D303" s="39" t="str">
        <f ca="1">Rutas_Lista!AC303</f>
        <v>Ruta 1_6</v>
      </c>
      <c r="E303" s="39" t="str">
        <f ca="1">Rutas_Lista!AD303</f>
        <v>Avd. Santa Isabel (plaza Serrano - Pd. Bus)</v>
      </c>
      <c r="F303" s="5" t="s">
        <v>808</v>
      </c>
      <c r="H303" s="5" t="s">
        <v>732</v>
      </c>
      <c r="I303" s="5" t="s">
        <v>733</v>
      </c>
      <c r="J303" s="49">
        <v>41.667011899999999</v>
      </c>
      <c r="K303" s="49">
        <v>-0.83184990000000003</v>
      </c>
      <c r="L303" s="5" t="s">
        <v>809</v>
      </c>
      <c r="M303" s="39" t="str">
        <f ca="1">IF(Rutas_Lista!X303=1,"Ida","Vuelta")</f>
        <v>Ida</v>
      </c>
      <c r="N303" t="str">
        <f ca="1">Rutas_Lista!AE303</f>
        <v>04:44</v>
      </c>
      <c r="O303" t="str">
        <f ca="1">Rutas_Lista!AF303</f>
        <v>12:41</v>
      </c>
      <c r="P303" t="str">
        <f ca="1">Rutas_Lista!AG303</f>
        <v>20:44</v>
      </c>
      <c r="Q303" t="str">
        <f ca="1">Rutas_Lista!AH303</f>
        <v>06:41</v>
      </c>
    </row>
    <row r="304" spans="1:17" x14ac:dyDescent="0.25">
      <c r="A304">
        <f ca="1">Rutas_Lista!N304</f>
        <v>9</v>
      </c>
      <c r="B304" s="39">
        <f ca="1">Rutas_Lista!L304</f>
        <v>294</v>
      </c>
      <c r="C304" s="39" t="str">
        <f ca="1">Rutas_Lista!AB304</f>
        <v>Rutas_6</v>
      </c>
      <c r="D304" s="39" t="str">
        <f ca="1">Rutas_Lista!AC304</f>
        <v>Ruta 1_6</v>
      </c>
      <c r="E304" s="39" t="str">
        <f ca="1">Rutas_Lista!AD304</f>
        <v>Avd. Santa Isabel (esq. Avd. Industria - Gasolinera/Pd. Bus)</v>
      </c>
      <c r="F304" s="5" t="s">
        <v>808</v>
      </c>
      <c r="H304" s="5" t="s">
        <v>732</v>
      </c>
      <c r="I304" s="5" t="s">
        <v>733</v>
      </c>
      <c r="J304" s="49">
        <v>41.669856299999999</v>
      </c>
      <c r="K304" s="49">
        <v>-0.83922399999999997</v>
      </c>
      <c r="L304" s="5" t="s">
        <v>810</v>
      </c>
      <c r="M304" s="39" t="str">
        <f ca="1">IF(Rutas_Lista!X304=1,"Ida","Vuelta")</f>
        <v>Ida</v>
      </c>
      <c r="N304" t="str">
        <f ca="1">Rutas_Lista!AE304</f>
        <v>04:46</v>
      </c>
      <c r="O304" t="str">
        <f ca="1">Rutas_Lista!AF304</f>
        <v>12:43</v>
      </c>
      <c r="P304" t="str">
        <f ca="1">Rutas_Lista!AG304</f>
        <v>20:46</v>
      </c>
      <c r="Q304" t="str">
        <f ca="1">Rutas_Lista!AH304</f>
        <v>06:43</v>
      </c>
    </row>
    <row r="305" spans="1:17" x14ac:dyDescent="0.25">
      <c r="A305">
        <f ca="1">Rutas_Lista!N305</f>
        <v>9</v>
      </c>
      <c r="B305" s="39">
        <f ca="1">Rutas_Lista!L305</f>
        <v>295</v>
      </c>
      <c r="C305" s="39" t="str">
        <f ca="1">Rutas_Lista!AB305</f>
        <v>Rutas_6</v>
      </c>
      <c r="D305" s="39" t="str">
        <f ca="1">Rutas_Lista!AC305</f>
        <v>Ruta 1_6</v>
      </c>
      <c r="E305" s="39" t="str">
        <f ca="1">Rutas_Lista!AD305</f>
        <v>Avd. Cataluña (CAF - Pd. Bus)</v>
      </c>
      <c r="F305" s="5" t="s">
        <v>811</v>
      </c>
      <c r="H305" s="5" t="s">
        <v>732</v>
      </c>
      <c r="I305" s="5" t="s">
        <v>733</v>
      </c>
      <c r="J305" s="49">
        <v>41.669934499999997</v>
      </c>
      <c r="K305" s="49">
        <v>-0.84633020000000003</v>
      </c>
      <c r="L305" s="5" t="s">
        <v>812</v>
      </c>
      <c r="M305" s="39" t="str">
        <f ca="1">IF(Rutas_Lista!X305=1,"Ida","Vuelta")</f>
        <v>Ida</v>
      </c>
      <c r="N305" t="str">
        <f ca="1">Rutas_Lista!AE305</f>
        <v>04:48</v>
      </c>
      <c r="O305" t="str">
        <f ca="1">Rutas_Lista!AF305</f>
        <v>12:45</v>
      </c>
      <c r="P305" t="str">
        <f ca="1">Rutas_Lista!AG305</f>
        <v>20:48</v>
      </c>
      <c r="Q305" t="str">
        <f ca="1">Rutas_Lista!AH305</f>
        <v>06:45</v>
      </c>
    </row>
    <row r="306" spans="1:17" x14ac:dyDescent="0.25">
      <c r="A306">
        <f ca="1">Rutas_Lista!N306</f>
        <v>9</v>
      </c>
      <c r="B306" s="39">
        <f ca="1">Rutas_Lista!L306</f>
        <v>296</v>
      </c>
      <c r="C306" s="39" t="str">
        <f ca="1">Rutas_Lista!AB306</f>
        <v>Rutas_6</v>
      </c>
      <c r="D306" s="39" t="str">
        <f ca="1">Rutas_Lista!AC306</f>
        <v>Ruta 1_6</v>
      </c>
      <c r="E306" s="39" t="str">
        <f ca="1">Rutas_Lista!AD306</f>
        <v>Avd. Cataluña, nº 189 (Los Charros)</v>
      </c>
      <c r="F306" s="5" t="s">
        <v>813</v>
      </c>
      <c r="G306" s="5" t="s">
        <v>814</v>
      </c>
      <c r="H306" s="5" t="s">
        <v>732</v>
      </c>
      <c r="I306" s="5" t="s">
        <v>733</v>
      </c>
      <c r="J306" s="49">
        <v>41.667656999999998</v>
      </c>
      <c r="K306" s="49">
        <v>-0.85514489999999999</v>
      </c>
      <c r="L306" s="5" t="s">
        <v>815</v>
      </c>
      <c r="M306" s="39" t="str">
        <f ca="1">IF(Rutas_Lista!X306=1,"Ida","Vuelta")</f>
        <v>Ida</v>
      </c>
      <c r="N306" t="str">
        <f ca="1">Rutas_Lista!AE306</f>
        <v>04:50</v>
      </c>
      <c r="O306" t="str">
        <f ca="1">Rutas_Lista!AF306</f>
        <v>12:47</v>
      </c>
      <c r="P306" t="str">
        <f ca="1">Rutas_Lista!AG306</f>
        <v>20:50</v>
      </c>
      <c r="Q306" t="str">
        <f ca="1">Rutas_Lista!AH306</f>
        <v>06:47</v>
      </c>
    </row>
    <row r="307" spans="1:17" x14ac:dyDescent="0.25">
      <c r="A307">
        <f ca="1">Rutas_Lista!N307</f>
        <v>9</v>
      </c>
      <c r="B307" s="39">
        <f ca="1">Rutas_Lista!L307</f>
        <v>297</v>
      </c>
      <c r="C307" s="39" t="str">
        <f ca="1">Rutas_Lista!AB307</f>
        <v>Rutas_6</v>
      </c>
      <c r="D307" s="39" t="str">
        <f ca="1">Rutas_Lista!AC307</f>
        <v>Ruta 1_6</v>
      </c>
      <c r="E307" s="39" t="str">
        <f ca="1">Rutas_Lista!AD307</f>
        <v>Avd. Cataluña (frente Felisa Galé)</v>
      </c>
      <c r="F307" s="5" t="s">
        <v>811</v>
      </c>
      <c r="G307" s="5" t="s">
        <v>895</v>
      </c>
      <c r="H307" s="5" t="s">
        <v>732</v>
      </c>
      <c r="I307" s="5" t="s">
        <v>733</v>
      </c>
      <c r="J307" s="49">
        <v>41.663702800000003</v>
      </c>
      <c r="K307" s="49">
        <v>-0.86123839999999996</v>
      </c>
      <c r="L307" s="5" t="s">
        <v>817</v>
      </c>
      <c r="M307" s="39" t="str">
        <f ca="1">IF(Rutas_Lista!X307=1,"Ida","Vuelta")</f>
        <v>Ida</v>
      </c>
      <c r="N307" t="str">
        <f ca="1">Rutas_Lista!AE307</f>
        <v>04:52</v>
      </c>
      <c r="O307" t="str">
        <f ca="1">Rutas_Lista!AF307</f>
        <v>12:49</v>
      </c>
      <c r="P307" t="str">
        <f ca="1">Rutas_Lista!AG307</f>
        <v>20:52</v>
      </c>
      <c r="Q307" t="str">
        <f ca="1">Rutas_Lista!AH307</f>
        <v>06:49</v>
      </c>
    </row>
    <row r="308" spans="1:17" x14ac:dyDescent="0.25">
      <c r="A308">
        <f ca="1">Rutas_Lista!N308</f>
        <v>9</v>
      </c>
      <c r="B308" s="39">
        <f ca="1">Rutas_Lista!L308</f>
        <v>298</v>
      </c>
      <c r="C308" s="39" t="str">
        <f ca="1">Rutas_Lista!AB308</f>
        <v>Rutas_6</v>
      </c>
      <c r="D308" s="39" t="str">
        <f ca="1">Rutas_Lista!AC308</f>
        <v>Ruta 1_6</v>
      </c>
      <c r="E308" s="39" t="str">
        <f ca="1">Rutas_Lista!AD308</f>
        <v>Marqués de la Cadena, (frente nº 57 Pd. Bus CAN)</v>
      </c>
      <c r="F308" s="5" t="s">
        <v>818</v>
      </c>
      <c r="H308" s="5" t="s">
        <v>732</v>
      </c>
      <c r="I308" s="5" t="s">
        <v>733</v>
      </c>
      <c r="J308" s="49">
        <v>41.662917499999999</v>
      </c>
      <c r="K308" s="49">
        <v>-0.86629460000000003</v>
      </c>
      <c r="L308" s="5" t="s">
        <v>819</v>
      </c>
      <c r="M308" s="39" t="str">
        <f ca="1">IF(Rutas_Lista!X308=1,"Ida","Vuelta")</f>
        <v>Ida</v>
      </c>
      <c r="N308" t="str">
        <f ca="1">Rutas_Lista!AE308</f>
        <v>04:53</v>
      </c>
      <c r="O308" t="str">
        <f ca="1">Rutas_Lista!AF308</f>
        <v>12:51</v>
      </c>
      <c r="P308" t="str">
        <f ca="1">Rutas_Lista!AG308</f>
        <v>20:53</v>
      </c>
      <c r="Q308" t="str">
        <f ca="1">Rutas_Lista!AH308</f>
        <v>06:51</v>
      </c>
    </row>
    <row r="309" spans="1:17" x14ac:dyDescent="0.25">
      <c r="A309">
        <f ca="1">Rutas_Lista!N309</f>
        <v>9</v>
      </c>
      <c r="B309" s="39">
        <f ca="1">Rutas_Lista!L309</f>
        <v>299</v>
      </c>
      <c r="C309" s="39" t="str">
        <f ca="1">Rutas_Lista!AB309</f>
        <v>Rutas_6</v>
      </c>
      <c r="D309" s="39" t="str">
        <f ca="1">Rutas_Lista!AC309</f>
        <v>Ruta 1_6</v>
      </c>
      <c r="E309" s="39" t="str">
        <f ca="1">Rutas_Lista!AD309</f>
        <v>San Juan de la Peña (Pd. Bus Hierros Alfonso)</v>
      </c>
      <c r="F309" s="5" t="s">
        <v>820</v>
      </c>
      <c r="G309" s="5" t="s">
        <v>821</v>
      </c>
      <c r="H309" s="5" t="s">
        <v>732</v>
      </c>
      <c r="I309" s="5" t="s">
        <v>733</v>
      </c>
      <c r="J309" s="49">
        <v>41.666860999999997</v>
      </c>
      <c r="K309" s="49">
        <v>-0.87142169999999997</v>
      </c>
      <c r="L309" s="5" t="s">
        <v>822</v>
      </c>
      <c r="M309" s="39" t="str">
        <f ca="1">IF(Rutas_Lista!X309=1,"Ida","Vuelta")</f>
        <v>Ida</v>
      </c>
      <c r="N309" t="str">
        <f ca="1">Rutas_Lista!AE309</f>
        <v>04:54</v>
      </c>
      <c r="O309" t="str">
        <f ca="1">Rutas_Lista!AF309</f>
        <v>12:52</v>
      </c>
      <c r="P309" t="str">
        <f ca="1">Rutas_Lista!AG309</f>
        <v>20:54</v>
      </c>
      <c r="Q309" t="str">
        <f ca="1">Rutas_Lista!AH309</f>
        <v>06:52</v>
      </c>
    </row>
    <row r="310" spans="1:17" x14ac:dyDescent="0.25">
      <c r="A310">
        <f ca="1">Rutas_Lista!N310</f>
        <v>9</v>
      </c>
      <c r="B310" s="39">
        <f ca="1">Rutas_Lista!L310</f>
        <v>300</v>
      </c>
      <c r="C310" s="39" t="str">
        <f ca="1">Rutas_Lista!AB310</f>
        <v>Rutas_6</v>
      </c>
      <c r="D310" s="39" t="str">
        <f ca="1">Rutas_Lista!AC310</f>
        <v>Ruta 1_6</v>
      </c>
      <c r="E310" s="39" t="str">
        <f ca="1">Rutas_Lista!AD310</f>
        <v>San Juan de la Peña, nº 182 (Pd. Bus)</v>
      </c>
      <c r="F310" s="5" t="s">
        <v>823</v>
      </c>
      <c r="G310" s="5" t="s">
        <v>824</v>
      </c>
      <c r="H310" s="5" t="s">
        <v>732</v>
      </c>
      <c r="I310" s="5" t="s">
        <v>733</v>
      </c>
      <c r="J310" s="49">
        <v>41.675328999999998</v>
      </c>
      <c r="K310" s="49">
        <v>-0.87022699999999997</v>
      </c>
      <c r="L310" s="5" t="s">
        <v>792</v>
      </c>
      <c r="M310" s="39" t="str">
        <f ca="1">IF(Rutas_Lista!X310=1,"Ida","Vuelta")</f>
        <v>Ida</v>
      </c>
      <c r="N310" t="str">
        <f ca="1">Rutas_Lista!AE310</f>
        <v>04:55</v>
      </c>
      <c r="O310" t="str">
        <f ca="1">Rutas_Lista!AF310</f>
        <v>12:53</v>
      </c>
      <c r="P310" t="str">
        <f ca="1">Rutas_Lista!AG310</f>
        <v>20:55</v>
      </c>
      <c r="Q310" t="str">
        <f ca="1">Rutas_Lista!AH310</f>
        <v>06:53</v>
      </c>
    </row>
    <row r="311" spans="1:17" x14ac:dyDescent="0.25">
      <c r="A311">
        <f ca="1">Rutas_Lista!N311</f>
        <v>9</v>
      </c>
      <c r="B311" s="39">
        <f ca="1">Rutas_Lista!L311</f>
        <v>301</v>
      </c>
      <c r="C311" s="39" t="str">
        <f ca="1">Rutas_Lista!AB311</f>
        <v>Rutas_6</v>
      </c>
      <c r="D311" s="39" t="str">
        <f ca="1">Rutas_Lista!AC311</f>
        <v>Ruta 1_6</v>
      </c>
      <c r="E311" s="39" t="str">
        <f ca="1">Rutas_Lista!AD311</f>
        <v>Salvador Allende, nº 67 ( Pd. Bus)</v>
      </c>
      <c r="F311" s="5" t="s">
        <v>825</v>
      </c>
      <c r="G311" s="5" t="s">
        <v>826</v>
      </c>
      <c r="H311" s="5" t="s">
        <v>732</v>
      </c>
      <c r="I311" s="5" t="s">
        <v>733</v>
      </c>
      <c r="J311" s="49">
        <v>41.668570000000003</v>
      </c>
      <c r="K311" s="49">
        <v>-0.87667799999999996</v>
      </c>
      <c r="L311" s="5" t="s">
        <v>792</v>
      </c>
      <c r="M311" s="39" t="str">
        <f ca="1">IF(Rutas_Lista!X311=1,"Ida","Vuelta")</f>
        <v>Ida</v>
      </c>
      <c r="N311" t="str">
        <f ca="1">Rutas_Lista!AE311</f>
        <v>04:56</v>
      </c>
      <c r="O311" t="str">
        <f ca="1">Rutas_Lista!AF311</f>
        <v>12:54</v>
      </c>
      <c r="P311" t="str">
        <f ca="1">Rutas_Lista!AG311</f>
        <v>20:56</v>
      </c>
      <c r="Q311" t="str">
        <f ca="1">Rutas_Lista!AH311</f>
        <v>06:54</v>
      </c>
    </row>
    <row r="312" spans="1:17" x14ac:dyDescent="0.25">
      <c r="A312">
        <f ca="1">Rutas_Lista!N312</f>
        <v>9</v>
      </c>
      <c r="B312" s="39">
        <f ca="1">Rutas_Lista!L312</f>
        <v>302</v>
      </c>
      <c r="C312" s="39" t="str">
        <f ca="1">Rutas_Lista!AB312</f>
        <v>Rutas_6</v>
      </c>
      <c r="D312" s="39" t="str">
        <f ca="1">Rutas_Lista!AC312</f>
        <v>Ruta 1_6</v>
      </c>
      <c r="E312" s="39" t="str">
        <f ca="1">Rutas_Lista!AD312</f>
        <v>Salvador Allende (esq. Valle de Broto - Pd. Bus)</v>
      </c>
      <c r="F312" s="5" t="s">
        <v>827</v>
      </c>
      <c r="H312" s="5" t="s">
        <v>732</v>
      </c>
      <c r="I312" s="5" t="s">
        <v>733</v>
      </c>
      <c r="J312" s="49">
        <v>41.667553300000002</v>
      </c>
      <c r="K312" s="49">
        <v>-0.87668179999999996</v>
      </c>
      <c r="L312" s="5" t="s">
        <v>828</v>
      </c>
      <c r="M312" s="39" t="str">
        <f ca="1">IF(Rutas_Lista!X312=1,"Ida","Vuelta")</f>
        <v>Ida</v>
      </c>
      <c r="N312" t="str">
        <f ca="1">Rutas_Lista!AE312</f>
        <v>04:57</v>
      </c>
      <c r="O312" t="str">
        <f ca="1">Rutas_Lista!AF312</f>
        <v>12:55</v>
      </c>
      <c r="P312" t="str">
        <f ca="1">Rutas_Lista!AG312</f>
        <v>20:57</v>
      </c>
      <c r="Q312" t="str">
        <f ca="1">Rutas_Lista!AH312</f>
        <v>06:55</v>
      </c>
    </row>
    <row r="313" spans="1:17" x14ac:dyDescent="0.25">
      <c r="A313">
        <f ca="1">Rutas_Lista!N313</f>
        <v>9</v>
      </c>
      <c r="B313" s="39">
        <f ca="1">Rutas_Lista!L313</f>
        <v>303</v>
      </c>
      <c r="C313" s="39" t="str">
        <f ca="1">Rutas_Lista!AB313</f>
        <v>Rutas_6</v>
      </c>
      <c r="D313" s="39" t="str">
        <f ca="1">Rutas_Lista!AC313</f>
        <v>Ruta 1_6</v>
      </c>
      <c r="E313" s="39" t="str">
        <f ca="1">Rutas_Lista!AD313</f>
        <v>María Zambrano (León Felipe - Pd. Bus)</v>
      </c>
      <c r="F313" s="5" t="s">
        <v>896</v>
      </c>
      <c r="H313" s="5" t="s">
        <v>732</v>
      </c>
      <c r="I313" s="5" t="s">
        <v>733</v>
      </c>
      <c r="J313" s="49">
        <v>41.661938399999997</v>
      </c>
      <c r="K313" s="49">
        <v>-0.88108010000000003</v>
      </c>
      <c r="L313" s="5" t="s">
        <v>897</v>
      </c>
      <c r="M313" s="39" t="str">
        <f ca="1">IF(Rutas_Lista!X313=1,"Ida","Vuelta")</f>
        <v>Ida</v>
      </c>
      <c r="N313" t="str">
        <f ca="1">Rutas_Lista!AE313</f>
        <v>04:59</v>
      </c>
      <c r="O313" t="str">
        <f ca="1">Rutas_Lista!AF313</f>
        <v>12:57</v>
      </c>
      <c r="P313" t="str">
        <f ca="1">Rutas_Lista!AG313</f>
        <v>20:59</v>
      </c>
      <c r="Q313" t="str">
        <f ca="1">Rutas_Lista!AH313</f>
        <v>06:57</v>
      </c>
    </row>
    <row r="314" spans="1:17" x14ac:dyDescent="0.25">
      <c r="A314">
        <f ca="1">Rutas_Lista!N314</f>
        <v>9</v>
      </c>
      <c r="B314" s="39">
        <f ca="1">Rutas_Lista!L314</f>
        <v>304</v>
      </c>
      <c r="C314" s="39" t="str">
        <f ca="1">Rutas_Lista!AB314</f>
        <v>Rutas_6</v>
      </c>
      <c r="D314" s="39" t="str">
        <f ca="1">Rutas_Lista!AC314</f>
        <v>Ruta 1_6</v>
      </c>
      <c r="E314" s="39" t="str">
        <f ca="1">Rutas_Lista!AD314</f>
        <v>María Zambrano (Ildefonso Manuel Gil - Pd. Bus)</v>
      </c>
      <c r="F314" s="5" t="s">
        <v>829</v>
      </c>
      <c r="H314" s="5" t="s">
        <v>732</v>
      </c>
      <c r="I314" s="5" t="s">
        <v>733</v>
      </c>
      <c r="J314" s="49">
        <v>41.667514500000003</v>
      </c>
      <c r="K314" s="49">
        <v>-0.88693259999999996</v>
      </c>
      <c r="L314" s="5" t="s">
        <v>830</v>
      </c>
      <c r="M314" s="39" t="str">
        <f ca="1">IF(Rutas_Lista!X314=1,"Ida","Vuelta")</f>
        <v>Ida</v>
      </c>
      <c r="N314" t="str">
        <f ca="1">Rutas_Lista!AE314</f>
        <v>05:00</v>
      </c>
      <c r="O314" t="str">
        <f ca="1">Rutas_Lista!AF314</f>
        <v>12:58</v>
      </c>
      <c r="P314" t="str">
        <f ca="1">Rutas_Lista!AG314</f>
        <v>21:00</v>
      </c>
      <c r="Q314" t="str">
        <f ca="1">Rutas_Lista!AH314</f>
        <v>06:58</v>
      </c>
    </row>
    <row r="315" spans="1:17" x14ac:dyDescent="0.25">
      <c r="A315">
        <f ca="1">Rutas_Lista!N315</f>
        <v>9</v>
      </c>
      <c r="B315" s="39">
        <f ca="1">Rutas_Lista!L315</f>
        <v>305</v>
      </c>
      <c r="C315" s="39" t="str">
        <f ca="1">Rutas_Lista!AB315</f>
        <v>Rutas_6</v>
      </c>
      <c r="D315" s="39" t="str">
        <f ca="1">Rutas_Lista!AC315</f>
        <v>Ruta 1_6</v>
      </c>
      <c r="E315" s="39" t="str">
        <f ca="1">Rutas_Lista!AD315</f>
        <v>María Zambrano (esq. Pablo Iglesias - Pd. Bus)</v>
      </c>
      <c r="F315" s="5" t="s">
        <v>829</v>
      </c>
      <c r="H315" s="5" t="s">
        <v>732</v>
      </c>
      <c r="I315" s="5" t="s">
        <v>733</v>
      </c>
      <c r="J315" s="49">
        <v>41.671709800000002</v>
      </c>
      <c r="K315" s="49">
        <v>-0.88939809999999997</v>
      </c>
      <c r="L315" s="5" t="s">
        <v>831</v>
      </c>
      <c r="M315" s="39" t="str">
        <f ca="1">IF(Rutas_Lista!X315=1,"Ida","Vuelta")</f>
        <v>Ida</v>
      </c>
      <c r="N315" t="str">
        <f ca="1">Rutas_Lista!AE315</f>
        <v>05:01</v>
      </c>
      <c r="O315" t="str">
        <f ca="1">Rutas_Lista!AF315</f>
        <v>12:59</v>
      </c>
      <c r="P315" t="str">
        <f ca="1">Rutas_Lista!AG315</f>
        <v>21:01</v>
      </c>
      <c r="Q315" t="str">
        <f ca="1">Rutas_Lista!AH315</f>
        <v>06:59</v>
      </c>
    </row>
    <row r="316" spans="1:17" x14ac:dyDescent="0.25">
      <c r="A316">
        <f ca="1">Rutas_Lista!N316</f>
        <v>9</v>
      </c>
      <c r="B316" s="39">
        <f ca="1">Rutas_Lista!L316</f>
        <v>306</v>
      </c>
      <c r="C316" s="39" t="str">
        <f ca="1">Rutas_Lista!AB316</f>
        <v>Rutas_6</v>
      </c>
      <c r="D316" s="39" t="str">
        <f ca="1">Rutas_Lista!AC316</f>
        <v>Ruta 1_6</v>
      </c>
      <c r="E316" s="39" t="str">
        <f ca="1">Rutas_Lista!AD316</f>
        <v>Majas de Goya, 15</v>
      </c>
      <c r="F316" s="5" t="s">
        <v>829</v>
      </c>
      <c r="H316" s="5" t="s">
        <v>732</v>
      </c>
      <c r="I316" s="5" t="s">
        <v>733</v>
      </c>
      <c r="J316" s="49">
        <v>41.677349399999997</v>
      </c>
      <c r="K316" s="49">
        <v>-0.88933839999999997</v>
      </c>
      <c r="L316" s="5" t="s">
        <v>832</v>
      </c>
      <c r="M316" s="39" t="str">
        <f ca="1">IF(Rutas_Lista!X316=1,"Ida","Vuelta")</f>
        <v>Ida</v>
      </c>
      <c r="N316" t="str">
        <f ca="1">Rutas_Lista!AE316</f>
        <v>05:06</v>
      </c>
      <c r="O316" t="str">
        <f ca="1">Rutas_Lista!AF316</f>
        <v>13:04</v>
      </c>
      <c r="P316" t="str">
        <f ca="1">Rutas_Lista!AG316</f>
        <v>21:06</v>
      </c>
      <c r="Q316" t="str">
        <f ca="1">Rutas_Lista!AH316</f>
        <v>07:04</v>
      </c>
    </row>
    <row r="317" spans="1:17" x14ac:dyDescent="0.25">
      <c r="A317">
        <f ca="1">Rutas_Lista!N317</f>
        <v>9</v>
      </c>
      <c r="B317" s="39">
        <f ca="1">Rutas_Lista!L317</f>
        <v>307</v>
      </c>
      <c r="C317" s="39" t="str">
        <f ca="1">Rutas_Lista!AB317</f>
        <v>Rutas_6</v>
      </c>
      <c r="D317" s="39" t="str">
        <f ca="1">Rutas_Lista!AC317</f>
        <v>Ruta 1_6</v>
      </c>
      <c r="E317" s="39" t="str">
        <f ca="1">Rutas_Lista!AD317</f>
        <v>Opel Planta en Figueruelas</v>
      </c>
      <c r="F317" s="5" t="s">
        <v>783</v>
      </c>
      <c r="H317" s="5" t="s">
        <v>784</v>
      </c>
      <c r="I317" s="5" t="s">
        <v>733</v>
      </c>
      <c r="J317" s="49">
        <v>41.749628000000001</v>
      </c>
      <c r="K317" s="49">
        <v>-1.1755139999999999</v>
      </c>
      <c r="L317" s="5" t="s">
        <v>785</v>
      </c>
      <c r="M317" s="39" t="str">
        <f ca="1">IF(Rutas_Lista!X317=1,"Ida","Vuelta")</f>
        <v>Ida</v>
      </c>
      <c r="N317" t="str">
        <f ca="1">Rutas_Lista!AE317</f>
        <v>05:30</v>
      </c>
      <c r="O317" t="str">
        <f ca="1">Rutas_Lista!AF317</f>
        <v>13:30</v>
      </c>
      <c r="P317" t="str">
        <f ca="1">Rutas_Lista!AG317</f>
        <v>21:30</v>
      </c>
      <c r="Q317" t="str">
        <f ca="1">Rutas_Lista!AH317</f>
        <v>07:30</v>
      </c>
    </row>
    <row r="318" spans="1:17" x14ac:dyDescent="0.25">
      <c r="A318">
        <f ca="1">Rutas_Lista!N318</f>
        <v>9</v>
      </c>
      <c r="B318" s="39">
        <f ca="1">Rutas_Lista!L318</f>
        <v>308</v>
      </c>
      <c r="C318" s="39" t="str">
        <f ca="1">Rutas_Lista!AB318</f>
        <v>Rutas_6</v>
      </c>
      <c r="D318" s="39" t="str">
        <f ca="1">Rutas_Lista!AC318</f>
        <v>Ruta 1_6</v>
      </c>
      <c r="E318" s="39" t="str">
        <f ca="1">Rutas_Lista!AD318</f>
        <v>Opel Planta en Figueruelas</v>
      </c>
      <c r="F318" s="5" t="s">
        <v>783</v>
      </c>
      <c r="H318" s="5" t="s">
        <v>784</v>
      </c>
      <c r="I318" s="5" t="s">
        <v>733</v>
      </c>
      <c r="J318" s="49">
        <v>41.749628000000001</v>
      </c>
      <c r="K318" s="49">
        <v>-1.1755139999999999</v>
      </c>
      <c r="L318" s="5" t="s">
        <v>785</v>
      </c>
      <c r="M318" s="39" t="str">
        <f ca="1">IF(Rutas_Lista!X318=1,"Ida","Vuelta")</f>
        <v>Vuelta</v>
      </c>
      <c r="N318" t="str">
        <f ca="1">Rutas_Lista!AE318</f>
        <v/>
      </c>
      <c r="O318" t="str">
        <f ca="1">Rutas_Lista!AF318</f>
        <v/>
      </c>
      <c r="P318" t="str">
        <f ca="1">Rutas_Lista!AG318</f>
        <v/>
      </c>
      <c r="Q318" t="str">
        <f ca="1">Rutas_Lista!AH318</f>
        <v/>
      </c>
    </row>
    <row r="319" spans="1:17" x14ac:dyDescent="0.25">
      <c r="A319">
        <f ca="1">Rutas_Lista!N319</f>
        <v>9</v>
      </c>
      <c r="B319" s="39">
        <f ca="1">Rutas_Lista!L319</f>
        <v>309</v>
      </c>
      <c r="C319" s="39" t="str">
        <f ca="1">Rutas_Lista!AB319</f>
        <v>Rutas_6</v>
      </c>
      <c r="D319" s="39" t="str">
        <f ca="1">Rutas_Lista!AC319</f>
        <v>Ruta 1_6</v>
      </c>
      <c r="E319" s="39" t="str">
        <f ca="1">Rutas_Lista!AD319</f>
        <v>Majas de Goya, 15</v>
      </c>
      <c r="F319" s="5" t="s">
        <v>833</v>
      </c>
      <c r="H319" s="5" t="s">
        <v>732</v>
      </c>
      <c r="I319" s="5" t="s">
        <v>733</v>
      </c>
      <c r="J319" s="49">
        <v>41.676046800000002</v>
      </c>
      <c r="K319" s="49">
        <v>-0.89092199999999999</v>
      </c>
      <c r="L319" s="5" t="s">
        <v>834</v>
      </c>
      <c r="M319" s="39" t="str">
        <f ca="1">IF(Rutas_Lista!X319=1,"Ida","Vuelta")</f>
        <v>Vuelta</v>
      </c>
      <c r="N319" t="str">
        <f ca="1">Rutas_Lista!AE319</f>
        <v/>
      </c>
      <c r="O319" t="str">
        <f ca="1">Rutas_Lista!AF319</f>
        <v/>
      </c>
      <c r="P319" t="str">
        <f ca="1">Rutas_Lista!AG319</f>
        <v/>
      </c>
      <c r="Q319" t="str">
        <f ca="1">Rutas_Lista!AH319</f>
        <v/>
      </c>
    </row>
    <row r="320" spans="1:17" x14ac:dyDescent="0.25">
      <c r="A320">
        <f ca="1">Rutas_Lista!N320</f>
        <v>9</v>
      </c>
      <c r="B320" s="39">
        <f ca="1">Rutas_Lista!L320</f>
        <v>310</v>
      </c>
      <c r="C320" s="39" t="str">
        <f ca="1">Rutas_Lista!AB320</f>
        <v>Rutas_6</v>
      </c>
      <c r="D320" s="39" t="str">
        <f ca="1">Rutas_Lista!AC320</f>
        <v>Ruta 1_6</v>
      </c>
      <c r="E320" s="39" t="str">
        <f ca="1">Rutas_Lista!AD320</f>
        <v>Gómez de Avellaneda (Margarita Xirgú - Pd. Bus)</v>
      </c>
      <c r="F320" s="5" t="s">
        <v>835</v>
      </c>
      <c r="H320" s="5" t="s">
        <v>732</v>
      </c>
      <c r="I320" s="5" t="s">
        <v>733</v>
      </c>
      <c r="J320" s="49">
        <v>41.670422100000003</v>
      </c>
      <c r="K320" s="49">
        <v>-0.89067010000000002</v>
      </c>
      <c r="L320" s="5" t="s">
        <v>898</v>
      </c>
      <c r="M320" s="39" t="str">
        <f ca="1">IF(Rutas_Lista!X320=1,"Ida","Vuelta")</f>
        <v>Vuelta</v>
      </c>
      <c r="N320" t="str">
        <f ca="1">Rutas_Lista!AE320</f>
        <v/>
      </c>
      <c r="O320" t="str">
        <f ca="1">Rutas_Lista!AF320</f>
        <v/>
      </c>
      <c r="P320" t="str">
        <f ca="1">Rutas_Lista!AG320</f>
        <v/>
      </c>
      <c r="Q320" t="str">
        <f ca="1">Rutas_Lista!AH320</f>
        <v/>
      </c>
    </row>
    <row r="321" spans="1:17" x14ac:dyDescent="0.25">
      <c r="A321">
        <f ca="1">Rutas_Lista!N321</f>
        <v>9</v>
      </c>
      <c r="B321" s="39">
        <f ca="1">Rutas_Lista!L321</f>
        <v>311</v>
      </c>
      <c r="C321" s="39" t="str">
        <f ca="1">Rutas_Lista!AB321</f>
        <v>Rutas_6</v>
      </c>
      <c r="D321" s="39" t="str">
        <f ca="1">Rutas_Lista!AC321</f>
        <v>Ruta 1_6</v>
      </c>
      <c r="E321" s="39" t="str">
        <f ca="1">Rutas_Lista!AD321</f>
        <v>Gómez Avellaneda (esq. Saiz de Otero - Pd. Bus)</v>
      </c>
      <c r="F321" s="5" t="s">
        <v>837</v>
      </c>
      <c r="G321" s="5" t="s">
        <v>838</v>
      </c>
      <c r="H321" s="5" t="s">
        <v>732</v>
      </c>
      <c r="I321" s="5" t="s">
        <v>733</v>
      </c>
      <c r="J321" s="49">
        <v>41.624887999999999</v>
      </c>
      <c r="K321" s="49">
        <v>-0.87636099999999995</v>
      </c>
      <c r="L321" s="5" t="s">
        <v>792</v>
      </c>
      <c r="M321" s="39" t="str">
        <f ca="1">IF(Rutas_Lista!X321=1,"Ida","Vuelta")</f>
        <v>Vuelta</v>
      </c>
      <c r="N321" t="str">
        <f ca="1">Rutas_Lista!AE321</f>
        <v/>
      </c>
      <c r="O321" t="str">
        <f ca="1">Rutas_Lista!AF321</f>
        <v/>
      </c>
      <c r="P321" t="str">
        <f ca="1">Rutas_Lista!AG321</f>
        <v/>
      </c>
      <c r="Q321" t="str">
        <f ca="1">Rutas_Lista!AH321</f>
        <v/>
      </c>
    </row>
    <row r="322" spans="1:17" x14ac:dyDescent="0.25">
      <c r="A322">
        <f ca="1">Rutas_Lista!N322</f>
        <v>9</v>
      </c>
      <c r="B322" s="39">
        <f ca="1">Rutas_Lista!L322</f>
        <v>312</v>
      </c>
      <c r="C322" s="39" t="str">
        <f ca="1">Rutas_Lista!AB322</f>
        <v>Rutas_6</v>
      </c>
      <c r="D322" s="39" t="str">
        <f ca="1">Rutas_Lista!AC322</f>
        <v>Ruta 1_6</v>
      </c>
      <c r="E322" s="39" t="str">
        <f ca="1">Rutas_Lista!AD322</f>
        <v>Gómez Avellaneda, nº 23 (Pd. Bus)</v>
      </c>
      <c r="F322" s="5" t="s">
        <v>896</v>
      </c>
      <c r="H322" s="5" t="s">
        <v>732</v>
      </c>
      <c r="I322" s="5" t="s">
        <v>733</v>
      </c>
      <c r="J322" s="49">
        <v>41.661724300000003</v>
      </c>
      <c r="K322" s="49">
        <v>-0.88095389999999996</v>
      </c>
      <c r="L322" s="5" t="s">
        <v>899</v>
      </c>
      <c r="M322" s="39" t="str">
        <f ca="1">IF(Rutas_Lista!X322=1,"Ida","Vuelta")</f>
        <v>Vuelta</v>
      </c>
      <c r="N322" t="str">
        <f ca="1">Rutas_Lista!AE322</f>
        <v/>
      </c>
      <c r="O322" t="str">
        <f ca="1">Rutas_Lista!AF322</f>
        <v/>
      </c>
      <c r="P322" t="str">
        <f ca="1">Rutas_Lista!AG322</f>
        <v/>
      </c>
      <c r="Q322" t="str">
        <f ca="1">Rutas_Lista!AH322</f>
        <v/>
      </c>
    </row>
    <row r="323" spans="1:17" x14ac:dyDescent="0.25">
      <c r="A323">
        <f ca="1">Rutas_Lista!N323</f>
        <v>9</v>
      </c>
      <c r="B323" s="39">
        <f ca="1">Rutas_Lista!L323</f>
        <v>313</v>
      </c>
      <c r="C323" s="39" t="str">
        <f ca="1">Rutas_Lista!AB323</f>
        <v>Rutas_6</v>
      </c>
      <c r="D323" s="39" t="str">
        <f ca="1">Rutas_Lista!AC323</f>
        <v>Ruta 1_6</v>
      </c>
      <c r="E323" s="39" t="str">
        <f ca="1">Rutas_Lista!AD323</f>
        <v>Salvador Allende (esq. Valle de Broto)</v>
      </c>
      <c r="F323" s="5" t="s">
        <v>827</v>
      </c>
      <c r="H323" s="5" t="s">
        <v>732</v>
      </c>
      <c r="I323" s="5" t="s">
        <v>733</v>
      </c>
      <c r="J323" s="49">
        <v>41.667553300000002</v>
      </c>
      <c r="K323" s="49">
        <v>-0.87668179999999996</v>
      </c>
      <c r="L323" s="5" t="s">
        <v>828</v>
      </c>
      <c r="M323" s="39" t="str">
        <f ca="1">IF(Rutas_Lista!X323=1,"Ida","Vuelta")</f>
        <v>Vuelta</v>
      </c>
      <c r="N323" t="str">
        <f ca="1">Rutas_Lista!AE323</f>
        <v/>
      </c>
      <c r="O323" t="str">
        <f ca="1">Rutas_Lista!AF323</f>
        <v/>
      </c>
      <c r="P323" t="str">
        <f ca="1">Rutas_Lista!AG323</f>
        <v/>
      </c>
      <c r="Q323" t="str">
        <f ca="1">Rutas_Lista!AH323</f>
        <v/>
      </c>
    </row>
    <row r="324" spans="1:17" x14ac:dyDescent="0.25">
      <c r="A324">
        <f ca="1">Rutas_Lista!N324</f>
        <v>9</v>
      </c>
      <c r="B324" s="39">
        <f ca="1">Rutas_Lista!L324</f>
        <v>314</v>
      </c>
      <c r="C324" s="39" t="str">
        <f ca="1">Rutas_Lista!AB324</f>
        <v>Rutas_6</v>
      </c>
      <c r="D324" s="39" t="str">
        <f ca="1">Rutas_Lista!AC324</f>
        <v>Ruta 1_6</v>
      </c>
      <c r="E324" s="39" t="str">
        <f ca="1">Rutas_Lista!AD324</f>
        <v>Salvador Allende (frente nº 67 - Pd. Bus)</v>
      </c>
      <c r="F324" s="5" t="s">
        <v>827</v>
      </c>
      <c r="H324" s="5" t="s">
        <v>732</v>
      </c>
      <c r="I324" s="5" t="s">
        <v>733</v>
      </c>
      <c r="J324" s="49">
        <v>41.674923900000003</v>
      </c>
      <c r="K324" s="49">
        <v>-0.87691980000000003</v>
      </c>
      <c r="L324" s="5" t="s">
        <v>839</v>
      </c>
      <c r="M324" s="39" t="str">
        <f ca="1">IF(Rutas_Lista!X324=1,"Ida","Vuelta")</f>
        <v>Vuelta</v>
      </c>
      <c r="N324" t="str">
        <f ca="1">Rutas_Lista!AE324</f>
        <v/>
      </c>
      <c r="O324" t="str">
        <f ca="1">Rutas_Lista!AF324</f>
        <v/>
      </c>
      <c r="P324" t="str">
        <f ca="1">Rutas_Lista!AG324</f>
        <v/>
      </c>
      <c r="Q324" t="str">
        <f ca="1">Rutas_Lista!AH324</f>
        <v/>
      </c>
    </row>
    <row r="325" spans="1:17" x14ac:dyDescent="0.25">
      <c r="A325">
        <f ca="1">Rutas_Lista!N325</f>
        <v>9</v>
      </c>
      <c r="B325" s="39">
        <f ca="1">Rutas_Lista!L325</f>
        <v>315</v>
      </c>
      <c r="C325" s="39" t="str">
        <f ca="1">Rutas_Lista!AB325</f>
        <v>Rutas_6</v>
      </c>
      <c r="D325" s="39" t="str">
        <f ca="1">Rutas_Lista!AC325</f>
        <v>Ruta 1_6</v>
      </c>
      <c r="E325" s="39" t="str">
        <f ca="1">Rutas_Lista!AD325</f>
        <v>San Juan de la Peña (esq. Alcalde Caballero)</v>
      </c>
      <c r="F325" s="5" t="s">
        <v>820</v>
      </c>
      <c r="H325" s="5" t="s">
        <v>732</v>
      </c>
      <c r="I325" s="5" t="s">
        <v>733</v>
      </c>
      <c r="J325" s="49">
        <v>41.677141599999999</v>
      </c>
      <c r="K325" s="49">
        <v>-0.8710502</v>
      </c>
      <c r="L325" s="5" t="s">
        <v>840</v>
      </c>
      <c r="M325" s="39" t="str">
        <f ca="1">IF(Rutas_Lista!X325=1,"Ida","Vuelta")</f>
        <v>Vuelta</v>
      </c>
      <c r="N325" t="str">
        <f ca="1">Rutas_Lista!AE325</f>
        <v/>
      </c>
      <c r="O325" t="str">
        <f ca="1">Rutas_Lista!AF325</f>
        <v/>
      </c>
      <c r="P325" t="str">
        <f ca="1">Rutas_Lista!AG325</f>
        <v/>
      </c>
      <c r="Q325" t="str">
        <f ca="1">Rutas_Lista!AH325</f>
        <v/>
      </c>
    </row>
    <row r="326" spans="1:17" x14ac:dyDescent="0.25">
      <c r="A326">
        <f ca="1">Rutas_Lista!N326</f>
        <v>9</v>
      </c>
      <c r="B326" s="39">
        <f ca="1">Rutas_Lista!L326</f>
        <v>316</v>
      </c>
      <c r="C326" s="39" t="str">
        <f ca="1">Rutas_Lista!AB326</f>
        <v>Rutas_6</v>
      </c>
      <c r="D326" s="39" t="str">
        <f ca="1">Rutas_Lista!AC326</f>
        <v>Ruta 1_6</v>
      </c>
      <c r="E326" s="39" t="str">
        <f ca="1">Rutas_Lista!AD326</f>
        <v>San Juan de la Peña (frente Hierros Alfonso)</v>
      </c>
      <c r="F326" s="5" t="s">
        <v>820</v>
      </c>
      <c r="H326" s="5" t="s">
        <v>732</v>
      </c>
      <c r="I326" s="5" t="s">
        <v>733</v>
      </c>
      <c r="J326" s="49">
        <v>41.6668363</v>
      </c>
      <c r="K326" s="49">
        <v>-0.8718167</v>
      </c>
      <c r="L326" s="5" t="s">
        <v>841</v>
      </c>
      <c r="M326" s="39" t="str">
        <f ca="1">IF(Rutas_Lista!X326=1,"Ida","Vuelta")</f>
        <v>Vuelta</v>
      </c>
      <c r="N326" t="str">
        <f ca="1">Rutas_Lista!AE326</f>
        <v/>
      </c>
      <c r="O326" t="str">
        <f ca="1">Rutas_Lista!AF326</f>
        <v/>
      </c>
      <c r="P326" t="str">
        <f ca="1">Rutas_Lista!AG326</f>
        <v/>
      </c>
      <c r="Q326" t="str">
        <f ca="1">Rutas_Lista!AH326</f>
        <v/>
      </c>
    </row>
    <row r="327" spans="1:17" x14ac:dyDescent="0.25">
      <c r="A327">
        <f ca="1">Rutas_Lista!N327</f>
        <v>9</v>
      </c>
      <c r="B327" s="39">
        <f ca="1">Rutas_Lista!L327</f>
        <v>317</v>
      </c>
      <c r="C327" s="39" t="str">
        <f ca="1">Rutas_Lista!AB327</f>
        <v>Rutas_6</v>
      </c>
      <c r="D327" s="39" t="str">
        <f ca="1">Rutas_Lista!AC327</f>
        <v>Ruta 1_6</v>
      </c>
      <c r="E327" s="39" t="str">
        <f ca="1">Rutas_Lista!AD327</f>
        <v>Marqués de la Cadena (Plaza Mozart - Pd. Bus)</v>
      </c>
      <c r="F327" s="5" t="s">
        <v>818</v>
      </c>
      <c r="G327" s="5" t="s">
        <v>842</v>
      </c>
      <c r="H327" s="5" t="s">
        <v>732</v>
      </c>
      <c r="I327" s="5" t="s">
        <v>733</v>
      </c>
      <c r="J327" s="49">
        <v>41.662883899999997</v>
      </c>
      <c r="K327" s="49">
        <v>-0.86646230000000002</v>
      </c>
      <c r="L327" s="5" t="s">
        <v>843</v>
      </c>
      <c r="M327" s="39" t="str">
        <f ca="1">IF(Rutas_Lista!X327=1,"Ida","Vuelta")</f>
        <v>Vuelta</v>
      </c>
      <c r="N327" t="str">
        <f ca="1">Rutas_Lista!AE327</f>
        <v/>
      </c>
      <c r="O327" t="str">
        <f ca="1">Rutas_Lista!AF327</f>
        <v/>
      </c>
      <c r="P327" t="str">
        <f ca="1">Rutas_Lista!AG327</f>
        <v/>
      </c>
      <c r="Q327" t="str">
        <f ca="1">Rutas_Lista!AH327</f>
        <v/>
      </c>
    </row>
    <row r="328" spans="1:17" x14ac:dyDescent="0.25">
      <c r="A328">
        <f ca="1">Rutas_Lista!N328</f>
        <v>9</v>
      </c>
      <c r="B328" s="39">
        <f ca="1">Rutas_Lista!L328</f>
        <v>318</v>
      </c>
      <c r="C328" s="39" t="str">
        <f ca="1">Rutas_Lista!AB328</f>
        <v>Rutas_6</v>
      </c>
      <c r="D328" s="39" t="str">
        <f ca="1">Rutas_Lista!AC328</f>
        <v>Ruta 1_6</v>
      </c>
      <c r="E328" s="39" t="str">
        <f ca="1">Rutas_Lista!AD328</f>
        <v>Avd. Cataluña (esq. Felisa Galé)</v>
      </c>
      <c r="F328" s="5" t="s">
        <v>811</v>
      </c>
      <c r="H328" s="5" t="s">
        <v>732</v>
      </c>
      <c r="I328" s="5" t="s">
        <v>733</v>
      </c>
      <c r="J328" s="49">
        <v>41.663684000000003</v>
      </c>
      <c r="K328" s="49">
        <v>-0.86128249999999995</v>
      </c>
      <c r="L328" s="5" t="s">
        <v>844</v>
      </c>
      <c r="M328" s="39" t="str">
        <f ca="1">IF(Rutas_Lista!X328=1,"Ida","Vuelta")</f>
        <v>Vuelta</v>
      </c>
      <c r="N328" t="str">
        <f ca="1">Rutas_Lista!AE328</f>
        <v/>
      </c>
      <c r="O328" t="str">
        <f ca="1">Rutas_Lista!AF328</f>
        <v/>
      </c>
      <c r="P328" t="str">
        <f ca="1">Rutas_Lista!AG328</f>
        <v/>
      </c>
      <c r="Q328" t="str">
        <f ca="1">Rutas_Lista!AH328</f>
        <v/>
      </c>
    </row>
    <row r="329" spans="1:17" x14ac:dyDescent="0.25">
      <c r="A329">
        <f ca="1">Rutas_Lista!N329</f>
        <v>9</v>
      </c>
      <c r="B329" s="39">
        <f ca="1">Rutas_Lista!L329</f>
        <v>319</v>
      </c>
      <c r="C329" s="39" t="str">
        <f ca="1">Rutas_Lista!AB329</f>
        <v>Rutas_6</v>
      </c>
      <c r="D329" s="39" t="str">
        <f ca="1">Rutas_Lista!AC329</f>
        <v>Ruta 1_6</v>
      </c>
      <c r="E329" s="39" t="str">
        <f ca="1">Rutas_Lista!AD329</f>
        <v>Avd. Cataluña (frente nº 189 - Los Charros)</v>
      </c>
      <c r="F329" s="5" t="s">
        <v>811</v>
      </c>
      <c r="H329" s="5" t="s">
        <v>732</v>
      </c>
      <c r="I329" s="5" t="s">
        <v>733</v>
      </c>
      <c r="J329" s="49">
        <v>41.667347900000003</v>
      </c>
      <c r="K329" s="49">
        <v>-0.85254949999999996</v>
      </c>
      <c r="L329" s="5" t="s">
        <v>845</v>
      </c>
      <c r="M329" s="39" t="str">
        <f ca="1">IF(Rutas_Lista!X329=1,"Ida","Vuelta")</f>
        <v>Vuelta</v>
      </c>
      <c r="N329" t="str">
        <f ca="1">Rutas_Lista!AE329</f>
        <v/>
      </c>
      <c r="O329" t="str">
        <f ca="1">Rutas_Lista!AF329</f>
        <v/>
      </c>
      <c r="P329" t="str">
        <f ca="1">Rutas_Lista!AG329</f>
        <v/>
      </c>
      <c r="Q329" t="str">
        <f ca="1">Rutas_Lista!AH329</f>
        <v/>
      </c>
    </row>
    <row r="330" spans="1:17" x14ac:dyDescent="0.25">
      <c r="A330">
        <f ca="1">Rutas_Lista!N330</f>
        <v>9</v>
      </c>
      <c r="B330" s="39">
        <f ca="1">Rutas_Lista!L330</f>
        <v>320</v>
      </c>
      <c r="C330" s="39" t="str">
        <f ca="1">Rutas_Lista!AB330</f>
        <v>Rutas_6</v>
      </c>
      <c r="D330" s="39" t="str">
        <f ca="1">Rutas_Lista!AC330</f>
        <v>Ruta 1_6</v>
      </c>
      <c r="E330" s="39" t="str">
        <f ca="1">Rutas_Lista!AD330</f>
        <v>Avd. Cataluña (frente CAF)</v>
      </c>
      <c r="F330" s="5" t="s">
        <v>811</v>
      </c>
      <c r="H330" s="5" t="s">
        <v>732</v>
      </c>
      <c r="I330" s="5" t="s">
        <v>733</v>
      </c>
      <c r="J330" s="49">
        <v>41.670671900000002</v>
      </c>
      <c r="K330" s="49">
        <v>-0.84449839999999998</v>
      </c>
      <c r="L330" s="5" t="s">
        <v>846</v>
      </c>
      <c r="M330" s="39" t="str">
        <f ca="1">IF(Rutas_Lista!X330=1,"Ida","Vuelta")</f>
        <v>Vuelta</v>
      </c>
      <c r="N330" t="str">
        <f ca="1">Rutas_Lista!AE330</f>
        <v/>
      </c>
      <c r="O330" t="str">
        <f ca="1">Rutas_Lista!AF330</f>
        <v/>
      </c>
      <c r="P330" t="str">
        <f ca="1">Rutas_Lista!AG330</f>
        <v/>
      </c>
      <c r="Q330" t="str">
        <f ca="1">Rutas_Lista!AH330</f>
        <v/>
      </c>
    </row>
    <row r="331" spans="1:17" x14ac:dyDescent="0.25">
      <c r="A331">
        <f ca="1">Rutas_Lista!N331</f>
        <v>9</v>
      </c>
      <c r="B331" s="39">
        <f ca="1">Rutas_Lista!L331</f>
        <v>321</v>
      </c>
      <c r="C331" s="39" t="str">
        <f ca="1">Rutas_Lista!AB331</f>
        <v>Rutas_6</v>
      </c>
      <c r="D331" s="39" t="str">
        <f ca="1">Rutas_Lista!AC331</f>
        <v>Ruta 1_6</v>
      </c>
      <c r="E331" s="39" t="str">
        <f ca="1">Rutas_Lista!AD331</f>
        <v>Avd. Santa Isabel (frente Avd. Industria)</v>
      </c>
      <c r="F331" s="5" t="s">
        <v>808</v>
      </c>
      <c r="H331" s="5" t="s">
        <v>732</v>
      </c>
      <c r="I331" s="5" t="s">
        <v>733</v>
      </c>
      <c r="J331" s="49">
        <v>41.669821900000002</v>
      </c>
      <c r="K331" s="49">
        <v>-0.83928380000000002</v>
      </c>
      <c r="L331" s="5" t="s">
        <v>847</v>
      </c>
      <c r="M331" s="39" t="str">
        <f ca="1">IF(Rutas_Lista!X331=1,"Ida","Vuelta")</f>
        <v>Vuelta</v>
      </c>
      <c r="N331" t="str">
        <f ca="1">Rutas_Lista!AE331</f>
        <v/>
      </c>
      <c r="O331" t="str">
        <f ca="1">Rutas_Lista!AF331</f>
        <v/>
      </c>
      <c r="P331" t="str">
        <f ca="1">Rutas_Lista!AG331</f>
        <v/>
      </c>
      <c r="Q331" t="str">
        <f ca="1">Rutas_Lista!AH331</f>
        <v/>
      </c>
    </row>
    <row r="332" spans="1:17" x14ac:dyDescent="0.25">
      <c r="A332">
        <f ca="1">Rutas_Lista!N332</f>
        <v>9</v>
      </c>
      <c r="B332" s="39">
        <f ca="1">Rutas_Lista!L332</f>
        <v>322</v>
      </c>
      <c r="C332" s="39" t="str">
        <f ca="1">Rutas_Lista!AB332</f>
        <v>Rutas_6</v>
      </c>
      <c r="D332" s="39" t="str">
        <f ca="1">Rutas_Lista!AC332</f>
        <v>Ruta 1_6</v>
      </c>
      <c r="E332" s="39" t="str">
        <f ca="1">Rutas_Lista!AD332</f>
        <v>Avd. Santa Isabel (frente plaza Serrano - Pd. Bus)</v>
      </c>
      <c r="F332" s="5" t="s">
        <v>808</v>
      </c>
      <c r="H332" s="5" t="s">
        <v>732</v>
      </c>
      <c r="I332" s="5" t="s">
        <v>733</v>
      </c>
      <c r="J332" s="49">
        <v>41.667003800000003</v>
      </c>
      <c r="K332" s="49">
        <v>-0.83179950000000002</v>
      </c>
      <c r="L332" s="5" t="s">
        <v>848</v>
      </c>
      <c r="M332" s="39" t="str">
        <f ca="1">IF(Rutas_Lista!X332=1,"Ida","Vuelta")</f>
        <v>Vuelta</v>
      </c>
      <c r="N332" t="str">
        <f ca="1">Rutas_Lista!AE332</f>
        <v/>
      </c>
      <c r="O332" t="str">
        <f ca="1">Rutas_Lista!AF332</f>
        <v/>
      </c>
      <c r="P332" t="str">
        <f ca="1">Rutas_Lista!AG332</f>
        <v/>
      </c>
      <c r="Q332" t="str">
        <f ca="1">Rutas_Lista!AH332</f>
        <v/>
      </c>
    </row>
    <row r="333" spans="1:17" x14ac:dyDescent="0.25">
      <c r="A333">
        <f ca="1">Rutas_Lista!N333</f>
        <v>9</v>
      </c>
      <c r="B333" s="39">
        <f ca="1">Rutas_Lista!L333</f>
        <v>323</v>
      </c>
      <c r="C333" s="39" t="str">
        <f ca="1">Rutas_Lista!AB333</f>
        <v>Rutas_6</v>
      </c>
      <c r="D333" s="39" t="str">
        <f ca="1">Rutas_Lista!AC333</f>
        <v>Ruta 1_6</v>
      </c>
      <c r="E333" s="39" t="str">
        <f ca="1">Rutas_Lista!AD333</f>
        <v>Avd. Real Zaragoza (frente nº 29 - Pd. Bus)</v>
      </c>
      <c r="F333" s="5" t="s">
        <v>849</v>
      </c>
      <c r="H333" s="5" t="s">
        <v>732</v>
      </c>
      <c r="I333" s="5" t="s">
        <v>733</v>
      </c>
      <c r="J333" s="49">
        <v>41.666772600000002</v>
      </c>
      <c r="K333" s="49">
        <v>-0.82403680000000001</v>
      </c>
      <c r="L333" s="5" t="s">
        <v>850</v>
      </c>
      <c r="M333" s="39" t="str">
        <f ca="1">IF(Rutas_Lista!X333=1,"Ida","Vuelta")</f>
        <v>Vuelta</v>
      </c>
      <c r="N333" t="str">
        <f ca="1">Rutas_Lista!AE333</f>
        <v/>
      </c>
      <c r="O333" t="str">
        <f ca="1">Rutas_Lista!AF333</f>
        <v/>
      </c>
      <c r="P333" t="str">
        <f ca="1">Rutas_Lista!AG333</f>
        <v/>
      </c>
      <c r="Q333" t="str">
        <f ca="1">Rutas_Lista!AH333</f>
        <v/>
      </c>
    </row>
    <row r="334" spans="1:17" x14ac:dyDescent="0.25">
      <c r="A334">
        <f ca="1">Rutas_Lista!N334</f>
        <v>10</v>
      </c>
      <c r="B334" s="39">
        <f ca="1">Rutas_Lista!L334</f>
        <v>323</v>
      </c>
      <c r="C334" s="39" t="str">
        <f ca="1">Rutas_Lista!AB334</f>
        <v>Rutas_6</v>
      </c>
      <c r="D334" s="39" t="str">
        <f ca="1">Rutas_Lista!AC334</f>
        <v>Ruta 2_6</v>
      </c>
      <c r="E334" s="39" t="str">
        <f ca="1">Rutas_Lista!AD334</f>
        <v>Ruta 2/6</v>
      </c>
      <c r="F334" s="48"/>
      <c r="G334" s="48"/>
      <c r="H334" s="48"/>
      <c r="I334" s="48"/>
      <c r="K334" s="50"/>
      <c r="L334" s="48"/>
      <c r="M334" s="39" t="str">
        <f ca="1">IF(Rutas_Lista!X334=1,"Ida","Vuelta")</f>
        <v>Ida</v>
      </c>
      <c r="N334" t="str">
        <f ca="1">Rutas_Lista!AE334</f>
        <v/>
      </c>
      <c r="O334" t="str">
        <f ca="1">Rutas_Lista!AF334</f>
        <v/>
      </c>
      <c r="P334" t="str">
        <f ca="1">Rutas_Lista!AG334</f>
        <v/>
      </c>
      <c r="Q334" t="str">
        <f ca="1">Rutas_Lista!AH334</f>
        <v/>
      </c>
    </row>
    <row r="335" spans="1:17" x14ac:dyDescent="0.25">
      <c r="A335">
        <f ca="1">Rutas_Lista!N335</f>
        <v>10</v>
      </c>
      <c r="B335" s="39">
        <f ca="1">Rutas_Lista!L335</f>
        <v>324</v>
      </c>
      <c r="C335" s="39" t="str">
        <f ca="1">Rutas_Lista!AB335</f>
        <v>Rutas_6</v>
      </c>
      <c r="D335" s="39" t="str">
        <f ca="1">Rutas_Lista!AC335</f>
        <v>Ruta 2_6</v>
      </c>
      <c r="E335" s="39" t="str">
        <f ca="1">Rutas_Lista!AD335</f>
        <v>C/ Viridiana, nº 26 (Pd. Bus)</v>
      </c>
      <c r="F335" s="48" t="s">
        <v>1142</v>
      </c>
      <c r="G335" s="5" t="s">
        <v>1018</v>
      </c>
      <c r="H335" s="5" t="s">
        <v>732</v>
      </c>
      <c r="I335" s="5" t="s">
        <v>733</v>
      </c>
      <c r="J335" s="49">
        <v>41.617158799999999</v>
      </c>
      <c r="K335" s="50" t="s">
        <v>1154</v>
      </c>
      <c r="L335" s="5" t="s">
        <v>792</v>
      </c>
      <c r="M335" s="39" t="str">
        <f ca="1">IF(Rutas_Lista!X335=1,"Ida","Vuelta")</f>
        <v>Ida</v>
      </c>
      <c r="N335" t="str">
        <f ca="1">Rutas_Lista!AE335</f>
        <v>04:45</v>
      </c>
      <c r="O335" t="str">
        <f ca="1">Rutas_Lista!AF335</f>
        <v>12:43</v>
      </c>
      <c r="P335" t="str">
        <f ca="1">Rutas_Lista!AG335</f>
        <v>20:45</v>
      </c>
      <c r="Q335" t="str">
        <f ca="1">Rutas_Lista!AH335</f>
        <v>06:43</v>
      </c>
    </row>
    <row r="336" spans="1:17" x14ac:dyDescent="0.25">
      <c r="A336">
        <f ca="1">Rutas_Lista!N336</f>
        <v>10</v>
      </c>
      <c r="B336" s="39">
        <f ca="1">Rutas_Lista!L336</f>
        <v>325</v>
      </c>
      <c r="C336" s="39" t="str">
        <f ca="1">Rutas_Lista!AB336</f>
        <v>Rutas_6</v>
      </c>
      <c r="D336" s="39" t="str">
        <f ca="1">Rutas_Lista!AC336</f>
        <v>Ruta 2_6</v>
      </c>
      <c r="E336" s="39" t="str">
        <f ca="1">Rutas_Lista!AD336</f>
        <v>Calle Ciudadano Kane (Pd. Bus) - (esq. C/ Los Pájaros)</v>
      </c>
      <c r="F336" s="5" t="s">
        <v>900</v>
      </c>
      <c r="H336" s="5" t="s">
        <v>732</v>
      </c>
      <c r="I336" s="5" t="s">
        <v>733</v>
      </c>
      <c r="J336" s="49">
        <v>41.621434200000003</v>
      </c>
      <c r="K336" s="49">
        <v>-0.92397879999999999</v>
      </c>
      <c r="L336" s="5" t="s">
        <v>912</v>
      </c>
      <c r="M336" s="39" t="str">
        <f ca="1">IF(Rutas_Lista!X336=1,"Ida","Vuelta")</f>
        <v>Ida</v>
      </c>
      <c r="N336" t="str">
        <f ca="1">Rutas_Lista!AE336</f>
        <v>04:48</v>
      </c>
      <c r="O336" t="str">
        <f ca="1">Rutas_Lista!AF336</f>
        <v>12:46</v>
      </c>
      <c r="P336" t="str">
        <f ca="1">Rutas_Lista!AG336</f>
        <v>20:48</v>
      </c>
      <c r="Q336" t="str">
        <f ca="1">Rutas_Lista!AH336</f>
        <v>06:46</v>
      </c>
    </row>
    <row r="337" spans="1:17" x14ac:dyDescent="0.25">
      <c r="A337">
        <f ca="1">Rutas_Lista!N337</f>
        <v>10</v>
      </c>
      <c r="B337" s="39">
        <f ca="1">Rutas_Lista!L337</f>
        <v>326</v>
      </c>
      <c r="C337" s="39" t="str">
        <f ca="1">Rutas_Lista!AB337</f>
        <v>Rutas_6</v>
      </c>
      <c r="D337" s="39" t="str">
        <f ca="1">Rutas_Lista!AC337</f>
        <v>Ruta 2_6</v>
      </c>
      <c r="E337" s="39" t="str">
        <f ca="1">Rutas_Lista!AD337</f>
        <v>Paseo de los Olvidados, nº 7</v>
      </c>
      <c r="F337" s="5" t="s">
        <v>901</v>
      </c>
      <c r="G337" s="5" t="s">
        <v>747</v>
      </c>
      <c r="H337" s="5" t="s">
        <v>732</v>
      </c>
      <c r="I337" s="5" t="s">
        <v>733</v>
      </c>
      <c r="J337" s="49">
        <v>41.622452000000003</v>
      </c>
      <c r="K337" s="49">
        <v>-0.91843300000000005</v>
      </c>
      <c r="M337" s="39" t="str">
        <f ca="1">IF(Rutas_Lista!X337=1,"Ida","Vuelta")</f>
        <v>Ida</v>
      </c>
      <c r="N337" t="str">
        <f ca="1">Rutas_Lista!AE337</f>
        <v>04:50</v>
      </c>
      <c r="O337" t="str">
        <f ca="1">Rutas_Lista!AF337</f>
        <v>12:48</v>
      </c>
      <c r="P337" t="str">
        <f ca="1">Rutas_Lista!AG337</f>
        <v>20:50</v>
      </c>
      <c r="Q337" t="str">
        <f ca="1">Rutas_Lista!AH337</f>
        <v>06:48</v>
      </c>
    </row>
    <row r="338" spans="1:17" x14ac:dyDescent="0.25">
      <c r="A338">
        <f ca="1">Rutas_Lista!N338</f>
        <v>10</v>
      </c>
      <c r="B338" s="39">
        <f ca="1">Rutas_Lista!L338</f>
        <v>327</v>
      </c>
      <c r="C338" s="39" t="str">
        <f ca="1">Rutas_Lista!AB338</f>
        <v>Rutas_6</v>
      </c>
      <c r="D338" s="39" t="str">
        <f ca="1">Rutas_Lista!AC338</f>
        <v>Ruta 2_6</v>
      </c>
      <c r="E338" s="39" t="str">
        <f ca="1">Rutas_Lista!AD338</f>
        <v>Vía Ibérica, nº 67 (frente C/ Argualas - Pd. Bus)</v>
      </c>
      <c r="F338" s="5" t="s">
        <v>902</v>
      </c>
      <c r="G338" s="5" t="s">
        <v>826</v>
      </c>
      <c r="H338" s="5" t="s">
        <v>732</v>
      </c>
      <c r="I338" s="5" t="s">
        <v>733</v>
      </c>
      <c r="J338" s="49">
        <v>41.630032</v>
      </c>
      <c r="K338" s="49">
        <v>-0.90645399999999998</v>
      </c>
      <c r="L338" s="5" t="s">
        <v>903</v>
      </c>
      <c r="M338" s="39" t="str">
        <f ca="1">IF(Rutas_Lista!X338=1,"Ida","Vuelta")</f>
        <v>Ida</v>
      </c>
      <c r="N338" t="str">
        <f ca="1">Rutas_Lista!AE338</f>
        <v>04:55</v>
      </c>
      <c r="O338" t="str">
        <f ca="1">Rutas_Lista!AF338</f>
        <v>12:54</v>
      </c>
      <c r="P338" t="str">
        <f ca="1">Rutas_Lista!AG338</f>
        <v>20:55</v>
      </c>
      <c r="Q338" t="str">
        <f ca="1">Rutas_Lista!AH338</f>
        <v>06:54</v>
      </c>
    </row>
    <row r="339" spans="1:17" x14ac:dyDescent="0.25">
      <c r="A339">
        <f ca="1">Rutas_Lista!N339</f>
        <v>10</v>
      </c>
      <c r="B339" s="39">
        <f ca="1">Rutas_Lista!L339</f>
        <v>328</v>
      </c>
      <c r="C339" s="39" t="str">
        <f ca="1">Rutas_Lista!AB339</f>
        <v>Rutas_6</v>
      </c>
      <c r="D339" s="39" t="str">
        <f ca="1">Rutas_Lista!AC339</f>
        <v>Ruta 2_6</v>
      </c>
      <c r="E339" s="39" t="str">
        <f ca="1">Rutas_Lista!AD339</f>
        <v>Vía Hispanidad, nº 16 (Gas. Casablanca - Pd. Bus)</v>
      </c>
      <c r="F339" s="5" t="s">
        <v>731</v>
      </c>
      <c r="G339" s="5" t="s">
        <v>904</v>
      </c>
      <c r="H339" s="5" t="s">
        <v>732</v>
      </c>
      <c r="I339" s="5" t="s">
        <v>733</v>
      </c>
      <c r="J339" s="49">
        <v>41.634138399999998</v>
      </c>
      <c r="K339" s="49">
        <v>-0.91122479999999995</v>
      </c>
      <c r="L339" s="5" t="s">
        <v>905</v>
      </c>
      <c r="M339" s="39" t="str">
        <f ca="1">IF(Rutas_Lista!X339=1,"Ida","Vuelta")</f>
        <v>Ida</v>
      </c>
      <c r="N339" t="str">
        <f ca="1">Rutas_Lista!AE339</f>
        <v>04:57</v>
      </c>
      <c r="O339" t="str">
        <f ca="1">Rutas_Lista!AF339</f>
        <v>12:57</v>
      </c>
      <c r="P339" t="str">
        <f ca="1">Rutas_Lista!AG339</f>
        <v>20:57</v>
      </c>
      <c r="Q339" t="str">
        <f ca="1">Rutas_Lista!AH339</f>
        <v>06:57</v>
      </c>
    </row>
    <row r="340" spans="1:17" x14ac:dyDescent="0.25">
      <c r="A340">
        <f ca="1">Rutas_Lista!N340</f>
        <v>10</v>
      </c>
      <c r="B340" s="39">
        <f ca="1">Rutas_Lista!L340</f>
        <v>329</v>
      </c>
      <c r="C340" s="39" t="str">
        <f ca="1">Rutas_Lista!AB340</f>
        <v>Rutas_6</v>
      </c>
      <c r="D340" s="39" t="str">
        <f ca="1">Rutas_Lista!AC340</f>
        <v>Ruta 2_6</v>
      </c>
      <c r="E340" s="39" t="str">
        <f ca="1">Rutas_Lista!AD340</f>
        <v>Vía Hispanidad (esq. Sainz de Varanda - Pd. Bus)</v>
      </c>
      <c r="F340" s="5" t="s">
        <v>804</v>
      </c>
      <c r="H340" s="5" t="s">
        <v>732</v>
      </c>
      <c r="I340" s="5" t="s">
        <v>733</v>
      </c>
      <c r="J340" s="49">
        <v>41.636246999999997</v>
      </c>
      <c r="K340" s="49">
        <v>-0.91250819999999999</v>
      </c>
      <c r="L340" s="5" t="s">
        <v>906</v>
      </c>
      <c r="M340" s="39" t="str">
        <f ca="1">IF(Rutas_Lista!X340=1,"Ida","Vuelta")</f>
        <v>Ida</v>
      </c>
      <c r="N340" t="str">
        <f ca="1">Rutas_Lista!AE340</f>
        <v>04:58</v>
      </c>
      <c r="O340" t="str">
        <f ca="1">Rutas_Lista!AF340</f>
        <v>12:58</v>
      </c>
      <c r="P340" t="str">
        <f ca="1">Rutas_Lista!AG340</f>
        <v>20:58</v>
      </c>
      <c r="Q340" t="str">
        <f ca="1">Rutas_Lista!AH340</f>
        <v>06:58</v>
      </c>
    </row>
    <row r="341" spans="1:17" x14ac:dyDescent="0.25">
      <c r="A341">
        <f ca="1">Rutas_Lista!N341</f>
        <v>10</v>
      </c>
      <c r="B341" s="39">
        <f ca="1">Rutas_Lista!L341</f>
        <v>330</v>
      </c>
      <c r="C341" s="39" t="str">
        <f ca="1">Rutas_Lista!AB341</f>
        <v>Rutas_6</v>
      </c>
      <c r="D341" s="39" t="str">
        <f ca="1">Rutas_Lista!AC341</f>
        <v>Ruta 2_6</v>
      </c>
      <c r="E341" s="39" t="str">
        <f ca="1">Rutas_Lista!AD341</f>
        <v>Vía Hispanidad (esq. Gómez Laguna)</v>
      </c>
      <c r="F341" s="5" t="s">
        <v>804</v>
      </c>
      <c r="H341" s="5" t="s">
        <v>732</v>
      </c>
      <c r="I341" s="5" t="s">
        <v>733</v>
      </c>
      <c r="J341" s="49">
        <v>41.641716799999998</v>
      </c>
      <c r="K341" s="49">
        <v>-0.91498789999999997</v>
      </c>
      <c r="L341" s="5" t="s">
        <v>734</v>
      </c>
      <c r="M341" s="39" t="str">
        <f ca="1">IF(Rutas_Lista!X341=1,"Ida","Vuelta")</f>
        <v>Ida</v>
      </c>
      <c r="N341" t="str">
        <f ca="1">Rutas_Lista!AE341</f>
        <v>04:59</v>
      </c>
      <c r="O341" t="str">
        <f ca="1">Rutas_Lista!AF341</f>
        <v>12:59</v>
      </c>
      <c r="P341" t="str">
        <f ca="1">Rutas_Lista!AG341</f>
        <v>20:59</v>
      </c>
      <c r="Q341" t="str">
        <f ca="1">Rutas_Lista!AH341</f>
        <v>06:59</v>
      </c>
    </row>
    <row r="342" spans="1:17" x14ac:dyDescent="0.25">
      <c r="A342">
        <f ca="1">Rutas_Lista!N342</f>
        <v>10</v>
      </c>
      <c r="B342" s="39">
        <f ca="1">Rutas_Lista!L342</f>
        <v>331</v>
      </c>
      <c r="C342" s="39" t="str">
        <f ca="1">Rutas_Lista!AB342</f>
        <v>Rutas_6</v>
      </c>
      <c r="D342" s="39" t="str">
        <f ca="1">Rutas_Lista!AC342</f>
        <v>Ruta 2_6</v>
      </c>
      <c r="E342" s="39" t="str">
        <f ca="1">Rutas_Lista!AD342</f>
        <v>Vía Hispanidad (esq. Duquesa Villahermosa)</v>
      </c>
      <c r="F342" s="5" t="s">
        <v>804</v>
      </c>
      <c r="H342" s="5" t="s">
        <v>732</v>
      </c>
      <c r="I342" s="5" t="s">
        <v>733</v>
      </c>
      <c r="J342" s="49">
        <v>41.643380299999997</v>
      </c>
      <c r="K342" s="49">
        <v>-0.91569800000000001</v>
      </c>
      <c r="L342" s="5" t="s">
        <v>765</v>
      </c>
      <c r="M342" s="39" t="str">
        <f ca="1">IF(Rutas_Lista!X342=1,"Ida","Vuelta")</f>
        <v>Ida</v>
      </c>
      <c r="N342" t="str">
        <f ca="1">Rutas_Lista!AE342</f>
        <v>05:00</v>
      </c>
      <c r="O342" t="str">
        <f ca="1">Rutas_Lista!AF342</f>
        <v>13:00</v>
      </c>
      <c r="P342" t="str">
        <f ca="1">Rutas_Lista!AG342</f>
        <v>21:00</v>
      </c>
      <c r="Q342" t="str">
        <f ca="1">Rutas_Lista!AH342</f>
        <v>07:00</v>
      </c>
    </row>
    <row r="343" spans="1:17" x14ac:dyDescent="0.25">
      <c r="A343">
        <f ca="1">Rutas_Lista!N343</f>
        <v>10</v>
      </c>
      <c r="B343" s="39">
        <f ca="1">Rutas_Lista!L343</f>
        <v>332</v>
      </c>
      <c r="C343" s="39" t="str">
        <f ca="1">Rutas_Lista!AB343</f>
        <v>Rutas_6</v>
      </c>
      <c r="D343" s="39" t="str">
        <f ca="1">Rutas_Lista!AC343</f>
        <v>Ruta 2_6</v>
      </c>
      <c r="E343" s="39" t="str">
        <f ca="1">Rutas_Lista!AD343</f>
        <v>Vía Hispanidad, nº 102-104 (Pd. Bus)</v>
      </c>
      <c r="F343" s="5" t="s">
        <v>731</v>
      </c>
      <c r="G343" s="5" t="s">
        <v>907</v>
      </c>
      <c r="H343" s="5" t="s">
        <v>732</v>
      </c>
      <c r="I343" s="5" t="s">
        <v>733</v>
      </c>
      <c r="J343" s="49">
        <v>41.6487689</v>
      </c>
      <c r="K343" s="49">
        <v>-0.91995720000000003</v>
      </c>
      <c r="L343" s="5" t="s">
        <v>792</v>
      </c>
      <c r="M343" s="39" t="str">
        <f ca="1">IF(Rutas_Lista!X343=1,"Ida","Vuelta")</f>
        <v>Ida</v>
      </c>
      <c r="N343" t="str">
        <f ca="1">Rutas_Lista!AE343</f>
        <v>05:01</v>
      </c>
      <c r="O343" t="str">
        <f ca="1">Rutas_Lista!AF343</f>
        <v>13:01</v>
      </c>
      <c r="P343" t="str">
        <f ca="1">Rutas_Lista!AG343</f>
        <v>21:01</v>
      </c>
      <c r="Q343" t="str">
        <f ca="1">Rutas_Lista!AH343</f>
        <v>07:01</v>
      </c>
    </row>
    <row r="344" spans="1:17" x14ac:dyDescent="0.25">
      <c r="A344">
        <f ca="1">Rutas_Lista!N344</f>
        <v>10</v>
      </c>
      <c r="B344" s="39">
        <f ca="1">Rutas_Lista!L344</f>
        <v>333</v>
      </c>
      <c r="C344" s="39" t="str">
        <f ca="1">Rutas_Lista!AB344</f>
        <v>Rutas_6</v>
      </c>
      <c r="D344" s="39" t="str">
        <f ca="1">Rutas_Lista!AC344</f>
        <v>Ruta 2_6</v>
      </c>
      <c r="E344" s="39" t="str">
        <f ca="1">Rutas_Lista!AD344</f>
        <v>Vía Hispanidad, nº 132</v>
      </c>
      <c r="F344" s="5" t="s">
        <v>731</v>
      </c>
      <c r="G344" s="5" t="s">
        <v>908</v>
      </c>
      <c r="H344" s="5" t="s">
        <v>732</v>
      </c>
      <c r="I344" s="5" t="s">
        <v>733</v>
      </c>
      <c r="J344" s="49">
        <v>41.655067600000002</v>
      </c>
      <c r="K344" s="49">
        <v>-0.922427</v>
      </c>
      <c r="M344" s="39" t="str">
        <f ca="1">IF(Rutas_Lista!X344=1,"Ida","Vuelta")</f>
        <v>Ida</v>
      </c>
      <c r="N344" t="str">
        <f ca="1">Rutas_Lista!AE344</f>
        <v>05:03</v>
      </c>
      <c r="O344" t="str">
        <f ca="1">Rutas_Lista!AF344</f>
        <v>13:03</v>
      </c>
      <c r="P344" t="str">
        <f ca="1">Rutas_Lista!AG344</f>
        <v>21:03</v>
      </c>
      <c r="Q344" t="str">
        <f ca="1">Rutas_Lista!AH344</f>
        <v>07:03</v>
      </c>
    </row>
    <row r="345" spans="1:17" x14ac:dyDescent="0.25">
      <c r="A345">
        <f ca="1">Rutas_Lista!N345</f>
        <v>10</v>
      </c>
      <c r="B345" s="39">
        <f ca="1">Rutas_Lista!L345</f>
        <v>334</v>
      </c>
      <c r="C345" s="39" t="str">
        <f ca="1">Rutas_Lista!AB345</f>
        <v>Rutas_6</v>
      </c>
      <c r="D345" s="39" t="str">
        <f ca="1">Rutas_Lista!AC345</f>
        <v>Ruta 2_6</v>
      </c>
      <c r="E345" s="39" t="str">
        <f ca="1">Rutas_Lista!AD345</f>
        <v>Torres San Lamberto "Punto 0" (Pd. Bus)</v>
      </c>
      <c r="F345" s="5" t="s">
        <v>865</v>
      </c>
      <c r="H345" s="5" t="s">
        <v>732</v>
      </c>
      <c r="I345" s="5" t="s">
        <v>733</v>
      </c>
      <c r="J345" s="49">
        <v>41.665072199999997</v>
      </c>
      <c r="K345" s="49">
        <v>-0.93458719999999995</v>
      </c>
      <c r="L345" s="5" t="s">
        <v>792</v>
      </c>
      <c r="M345" s="39" t="str">
        <f ca="1">IF(Rutas_Lista!X345=1,"Ida","Vuelta")</f>
        <v>Ida</v>
      </c>
      <c r="N345" t="str">
        <f ca="1">Rutas_Lista!AE345</f>
        <v>05:05</v>
      </c>
      <c r="O345" t="str">
        <f ca="1">Rutas_Lista!AF345</f>
        <v>13:05</v>
      </c>
      <c r="P345" t="str">
        <f ca="1">Rutas_Lista!AG345</f>
        <v>21:05</v>
      </c>
      <c r="Q345" t="str">
        <f ca="1">Rutas_Lista!AH345</f>
        <v>07:05</v>
      </c>
    </row>
    <row r="346" spans="1:17" x14ac:dyDescent="0.25">
      <c r="A346">
        <f ca="1">Rutas_Lista!N346</f>
        <v>10</v>
      </c>
      <c r="B346" s="39">
        <f ca="1">Rutas_Lista!L346</f>
        <v>335</v>
      </c>
      <c r="C346" s="39" t="str">
        <f ca="1">Rutas_Lista!AB346</f>
        <v>Rutas_6</v>
      </c>
      <c r="D346" s="39" t="str">
        <f ca="1">Rutas_Lista!AC346</f>
        <v>Ruta 2_6</v>
      </c>
      <c r="E346" s="39" t="str">
        <f ca="1">Rutas_Lista!AD346</f>
        <v>Opel Planta en Figueruelas</v>
      </c>
      <c r="F346" s="5" t="s">
        <v>783</v>
      </c>
      <c r="H346" s="5" t="s">
        <v>784</v>
      </c>
      <c r="I346" s="5" t="s">
        <v>733</v>
      </c>
      <c r="J346" s="49">
        <v>41.749628000000001</v>
      </c>
      <c r="K346" s="49">
        <v>-1.1755139999999999</v>
      </c>
      <c r="L346" s="5" t="s">
        <v>785</v>
      </c>
      <c r="M346" s="39" t="str">
        <f ca="1">IF(Rutas_Lista!X346=1,"Ida","Vuelta")</f>
        <v>Ida</v>
      </c>
      <c r="N346" t="str">
        <f ca="1">Rutas_Lista!AE346</f>
        <v>05:30</v>
      </c>
      <c r="O346" t="str">
        <f ca="1">Rutas_Lista!AF346</f>
        <v>13:30</v>
      </c>
      <c r="P346" t="str">
        <f ca="1">Rutas_Lista!AG346</f>
        <v>21:30</v>
      </c>
      <c r="Q346" t="str">
        <f ca="1">Rutas_Lista!AH346</f>
        <v>07:30</v>
      </c>
    </row>
    <row r="347" spans="1:17" x14ac:dyDescent="0.25">
      <c r="A347">
        <f ca="1">Rutas_Lista!N347</f>
        <v>10</v>
      </c>
      <c r="B347" s="39">
        <f ca="1">Rutas_Lista!L347</f>
        <v>336</v>
      </c>
      <c r="C347" s="39" t="str">
        <f ca="1">Rutas_Lista!AB347</f>
        <v>Rutas_6</v>
      </c>
      <c r="D347" s="39" t="str">
        <f ca="1">Rutas_Lista!AC347</f>
        <v>Ruta 2_6</v>
      </c>
      <c r="E347" s="39" t="str">
        <f ca="1">Rutas_Lista!AD347</f>
        <v>Opel Planta en Figueruelas</v>
      </c>
      <c r="F347" s="5" t="s">
        <v>783</v>
      </c>
      <c r="H347" s="5" t="s">
        <v>784</v>
      </c>
      <c r="I347" s="5" t="s">
        <v>733</v>
      </c>
      <c r="J347" s="49">
        <v>41.749628000000001</v>
      </c>
      <c r="K347" s="49">
        <v>-1.1755139999999999</v>
      </c>
      <c r="L347" s="5" t="s">
        <v>785</v>
      </c>
      <c r="M347" s="39" t="str">
        <f ca="1">IF(Rutas_Lista!X347=1,"Ida","Vuelta")</f>
        <v>Vuelta</v>
      </c>
      <c r="N347" t="str">
        <f ca="1">Rutas_Lista!AE347</f>
        <v/>
      </c>
      <c r="O347" t="str">
        <f ca="1">Rutas_Lista!AF347</f>
        <v/>
      </c>
      <c r="P347" t="str">
        <f ca="1">Rutas_Lista!AG347</f>
        <v/>
      </c>
      <c r="Q347" t="str">
        <f ca="1">Rutas_Lista!AH347</f>
        <v/>
      </c>
    </row>
    <row r="348" spans="1:17" x14ac:dyDescent="0.25">
      <c r="A348">
        <f ca="1">Rutas_Lista!N348</f>
        <v>10</v>
      </c>
      <c r="B348" s="39">
        <f ca="1">Rutas_Lista!L348</f>
        <v>337</v>
      </c>
      <c r="C348" s="39" t="str">
        <f ca="1">Rutas_Lista!AB348</f>
        <v>Rutas_6</v>
      </c>
      <c r="D348" s="39" t="str">
        <f ca="1">Rutas_Lista!AC348</f>
        <v>Ruta 2_6</v>
      </c>
      <c r="E348" s="39" t="str">
        <f ca="1">Rutas_Lista!AD348</f>
        <v>Torres San Lamberto "Punto 0" (Pd. Bus)</v>
      </c>
      <c r="F348" s="5" t="s">
        <v>865</v>
      </c>
      <c r="H348" s="5" t="s">
        <v>732</v>
      </c>
      <c r="I348" s="5" t="s">
        <v>733</v>
      </c>
      <c r="J348" s="49">
        <v>41.665072199999997</v>
      </c>
      <c r="K348" s="49">
        <v>-0.93458719999999995</v>
      </c>
      <c r="L348" s="5" t="s">
        <v>792</v>
      </c>
      <c r="M348" s="39" t="str">
        <f ca="1">IF(Rutas_Lista!X348=1,"Ida","Vuelta")</f>
        <v>Vuelta</v>
      </c>
      <c r="N348" t="str">
        <f ca="1">Rutas_Lista!AE348</f>
        <v/>
      </c>
      <c r="O348" t="str">
        <f ca="1">Rutas_Lista!AF348</f>
        <v/>
      </c>
      <c r="P348" t="str">
        <f ca="1">Rutas_Lista!AG348</f>
        <v/>
      </c>
      <c r="Q348" t="str">
        <f ca="1">Rutas_Lista!AH348</f>
        <v/>
      </c>
    </row>
    <row r="349" spans="1:17" x14ac:dyDescent="0.25">
      <c r="A349">
        <f ca="1">Rutas_Lista!N349</f>
        <v>10</v>
      </c>
      <c r="B349" s="39">
        <f ca="1">Rutas_Lista!L349</f>
        <v>338</v>
      </c>
      <c r="C349" s="39" t="str">
        <f ca="1">Rutas_Lista!AB349</f>
        <v>Rutas_6</v>
      </c>
      <c r="D349" s="39" t="str">
        <f ca="1">Rutas_Lista!AC349</f>
        <v>Ruta 2_6</v>
      </c>
      <c r="E349" s="39" t="str">
        <f ca="1">Rutas_Lista!AD349</f>
        <v>Vía Hispanidad (frente nº 132 - 2º paso de cebra)</v>
      </c>
      <c r="F349" s="5" t="s">
        <v>804</v>
      </c>
      <c r="H349" s="5" t="s">
        <v>732</v>
      </c>
      <c r="I349" s="5" t="s">
        <v>733</v>
      </c>
      <c r="J349" s="49">
        <v>41.655025299999998</v>
      </c>
      <c r="K349" s="49">
        <v>-0.9207166</v>
      </c>
      <c r="L349" s="5" t="s">
        <v>881</v>
      </c>
      <c r="M349" s="39" t="str">
        <f ca="1">IF(Rutas_Lista!X349=1,"Ida","Vuelta")</f>
        <v>Vuelta</v>
      </c>
      <c r="N349" t="str">
        <f ca="1">Rutas_Lista!AE349</f>
        <v/>
      </c>
      <c r="O349" t="str">
        <f ca="1">Rutas_Lista!AF349</f>
        <v/>
      </c>
      <c r="P349" t="str">
        <f ca="1">Rutas_Lista!AG349</f>
        <v/>
      </c>
      <c r="Q349" t="str">
        <f ca="1">Rutas_Lista!AH349</f>
        <v/>
      </c>
    </row>
    <row r="350" spans="1:17" x14ac:dyDescent="0.25">
      <c r="A350">
        <f ca="1">Rutas_Lista!N350</f>
        <v>10</v>
      </c>
      <c r="B350" s="39">
        <f ca="1">Rutas_Lista!L350</f>
        <v>339</v>
      </c>
      <c r="C350" s="39" t="str">
        <f ca="1">Rutas_Lista!AB350</f>
        <v>Rutas_6</v>
      </c>
      <c r="D350" s="39" t="str">
        <f ca="1">Rutas_Lista!AC350</f>
        <v>Ruta 2_6</v>
      </c>
      <c r="E350" s="39" t="str">
        <f ca="1">Rutas_Lista!AD350</f>
        <v>Vía Hispanidad (frente Escultor Palao)</v>
      </c>
      <c r="F350" s="5" t="s">
        <v>804</v>
      </c>
      <c r="H350" s="5" t="s">
        <v>732</v>
      </c>
      <c r="I350" s="5" t="s">
        <v>733</v>
      </c>
      <c r="J350" s="49">
        <v>41.648010800000002</v>
      </c>
      <c r="K350" s="49">
        <v>-0.91789790000000004</v>
      </c>
      <c r="L350" s="5" t="s">
        <v>882</v>
      </c>
      <c r="M350" s="39" t="str">
        <f ca="1">IF(Rutas_Lista!X350=1,"Ida","Vuelta")</f>
        <v>Vuelta</v>
      </c>
      <c r="N350" t="str">
        <f ca="1">Rutas_Lista!AE350</f>
        <v/>
      </c>
      <c r="O350" t="str">
        <f ca="1">Rutas_Lista!AF350</f>
        <v/>
      </c>
      <c r="P350" t="str">
        <f ca="1">Rutas_Lista!AG350</f>
        <v/>
      </c>
      <c r="Q350" t="str">
        <f ca="1">Rutas_Lista!AH350</f>
        <v/>
      </c>
    </row>
    <row r="351" spans="1:17" x14ac:dyDescent="0.25">
      <c r="A351">
        <f ca="1">Rutas_Lista!N351</f>
        <v>10</v>
      </c>
      <c r="B351" s="39">
        <f ca="1">Rutas_Lista!L351</f>
        <v>340</v>
      </c>
      <c r="C351" s="39" t="str">
        <f ca="1">Rutas_Lista!AB351</f>
        <v>Rutas_6</v>
      </c>
      <c r="D351" s="39" t="str">
        <f ca="1">Rutas_Lista!AC351</f>
        <v>Ruta 2_6</v>
      </c>
      <c r="E351" s="39" t="str">
        <f ca="1">Rutas_Lista!AD351</f>
        <v>Vía Hispanidad (frente Villa de Andorra - Pd. Bus)</v>
      </c>
      <c r="F351" s="5" t="s">
        <v>804</v>
      </c>
      <c r="H351" s="5" t="s">
        <v>732</v>
      </c>
      <c r="I351" s="5" t="s">
        <v>733</v>
      </c>
      <c r="J351" s="49">
        <v>41.645047300000002</v>
      </c>
      <c r="K351" s="49">
        <v>-0.91656369999999998</v>
      </c>
      <c r="L351" s="5" t="s">
        <v>883</v>
      </c>
      <c r="M351" s="39" t="str">
        <f ca="1">IF(Rutas_Lista!X351=1,"Ida","Vuelta")</f>
        <v>Vuelta</v>
      </c>
      <c r="N351" t="str">
        <f ca="1">Rutas_Lista!AE351</f>
        <v/>
      </c>
      <c r="O351" t="str">
        <f ca="1">Rutas_Lista!AF351</f>
        <v/>
      </c>
      <c r="P351" t="str">
        <f ca="1">Rutas_Lista!AG351</f>
        <v/>
      </c>
      <c r="Q351" t="str">
        <f ca="1">Rutas_Lista!AH351</f>
        <v/>
      </c>
    </row>
    <row r="352" spans="1:17" x14ac:dyDescent="0.25">
      <c r="A352">
        <f ca="1">Rutas_Lista!N352</f>
        <v>10</v>
      </c>
      <c r="B352" s="39">
        <f ca="1">Rutas_Lista!L352</f>
        <v>341</v>
      </c>
      <c r="C352" s="39" t="str">
        <f ca="1">Rutas_Lista!AB352</f>
        <v>Rutas_6</v>
      </c>
      <c r="D352" s="39" t="str">
        <f ca="1">Rutas_Lista!AC352</f>
        <v>Ruta 2_6</v>
      </c>
      <c r="E352" s="39" t="str">
        <f ca="1">Rutas_Lista!AD352</f>
        <v>Vía Hispanidad (esq. Gómez Laguna - Pd. Bus)</v>
      </c>
      <c r="F352" s="5" t="s">
        <v>804</v>
      </c>
      <c r="H352" s="5" t="s">
        <v>732</v>
      </c>
      <c r="I352" s="5" t="s">
        <v>733</v>
      </c>
      <c r="J352" s="49">
        <v>41.641716799999998</v>
      </c>
      <c r="K352" s="49">
        <v>-0.91498789999999997</v>
      </c>
      <c r="L352" s="5" t="s">
        <v>734</v>
      </c>
      <c r="M352" s="39" t="str">
        <f ca="1">IF(Rutas_Lista!X352=1,"Ida","Vuelta")</f>
        <v>Vuelta</v>
      </c>
      <c r="N352" t="str">
        <f ca="1">Rutas_Lista!AE352</f>
        <v/>
      </c>
      <c r="O352" t="str">
        <f ca="1">Rutas_Lista!AF352</f>
        <v/>
      </c>
      <c r="P352" t="str">
        <f ca="1">Rutas_Lista!AG352</f>
        <v/>
      </c>
      <c r="Q352" t="str">
        <f ca="1">Rutas_Lista!AH352</f>
        <v/>
      </c>
    </row>
    <row r="353" spans="1:17" x14ac:dyDescent="0.25">
      <c r="A353">
        <f ca="1">Rutas_Lista!N353</f>
        <v>10</v>
      </c>
      <c r="B353" s="39">
        <f ca="1">Rutas_Lista!L353</f>
        <v>342</v>
      </c>
      <c r="C353" s="39" t="str">
        <f ca="1">Rutas_Lista!AB353</f>
        <v>Rutas_6</v>
      </c>
      <c r="D353" s="39" t="str">
        <f ca="1">Rutas_Lista!AC353</f>
        <v>Ruta 2_6</v>
      </c>
      <c r="E353" s="39" t="str">
        <f ca="1">Rutas_Lista!AD353</f>
        <v>Vía Hispanidad (frente Sainz de Varanda)</v>
      </c>
      <c r="F353" s="5" t="s">
        <v>804</v>
      </c>
      <c r="H353" s="5" t="s">
        <v>732</v>
      </c>
      <c r="I353" s="5" t="s">
        <v>733</v>
      </c>
      <c r="J353" s="49">
        <v>41.636692699999998</v>
      </c>
      <c r="K353" s="49">
        <v>-0.91294390000000003</v>
      </c>
      <c r="L353" s="5" t="s">
        <v>884</v>
      </c>
      <c r="M353" s="39" t="str">
        <f ca="1">IF(Rutas_Lista!X353=1,"Ida","Vuelta")</f>
        <v>Vuelta</v>
      </c>
      <c r="N353" t="str">
        <f ca="1">Rutas_Lista!AE353</f>
        <v/>
      </c>
      <c r="O353" t="str">
        <f ca="1">Rutas_Lista!AF353</f>
        <v/>
      </c>
      <c r="P353" t="str">
        <f ca="1">Rutas_Lista!AG353</f>
        <v/>
      </c>
      <c r="Q353" t="str">
        <f ca="1">Rutas_Lista!AH353</f>
        <v/>
      </c>
    </row>
    <row r="354" spans="1:17" x14ac:dyDescent="0.25">
      <c r="A354">
        <f ca="1">Rutas_Lista!N354</f>
        <v>10</v>
      </c>
      <c r="B354" s="39">
        <f ca="1">Rutas_Lista!L354</f>
        <v>343</v>
      </c>
      <c r="C354" s="39" t="str">
        <f ca="1">Rutas_Lista!AB354</f>
        <v>Rutas_6</v>
      </c>
      <c r="D354" s="39" t="str">
        <f ca="1">Rutas_Lista!AC354</f>
        <v>Ruta 2_6</v>
      </c>
      <c r="E354" s="39" t="str">
        <f ca="1">Rutas_Lista!AD354</f>
        <v>Vía Hispanidad (Gasolinera Casablanca - esq. C/ La Vía)</v>
      </c>
      <c r="F354" s="5" t="s">
        <v>804</v>
      </c>
      <c r="H354" s="5" t="s">
        <v>732</v>
      </c>
      <c r="I354" s="5" t="s">
        <v>733</v>
      </c>
      <c r="J354" s="49">
        <v>41.633650400000001</v>
      </c>
      <c r="K354" s="49">
        <v>-0.90830379999999999</v>
      </c>
      <c r="L354" s="5" t="s">
        <v>1157</v>
      </c>
      <c r="M354" s="39" t="str">
        <f ca="1">IF(Rutas_Lista!X354=1,"Ida","Vuelta")</f>
        <v>Vuelta</v>
      </c>
      <c r="N354" t="str">
        <f ca="1">Rutas_Lista!AE354</f>
        <v/>
      </c>
      <c r="O354" t="str">
        <f ca="1">Rutas_Lista!AF354</f>
        <v/>
      </c>
      <c r="P354" t="str">
        <f ca="1">Rutas_Lista!AG354</f>
        <v/>
      </c>
      <c r="Q354" t="str">
        <f ca="1">Rutas_Lista!AH354</f>
        <v/>
      </c>
    </row>
    <row r="355" spans="1:17" x14ac:dyDescent="0.25">
      <c r="A355">
        <f ca="1">Rutas_Lista!N355</f>
        <v>10</v>
      </c>
      <c r="B355" s="39">
        <f ca="1">Rutas_Lista!L355</f>
        <v>344</v>
      </c>
      <c r="C355" s="39" t="str">
        <f ca="1">Rutas_Lista!AB355</f>
        <v>Rutas_6</v>
      </c>
      <c r="D355" s="39" t="str">
        <f ca="1">Rutas_Lista!AC355</f>
        <v>Ruta 2_6</v>
      </c>
      <c r="E355" s="39" t="str">
        <f ca="1">Rutas_Lista!AD355</f>
        <v>Vía Ibérica (esq. Argualas - Pd. Bus)</v>
      </c>
      <c r="F355" s="5" t="s">
        <v>909</v>
      </c>
      <c r="H355" s="5" t="s">
        <v>732</v>
      </c>
      <c r="I355" s="5" t="s">
        <v>733</v>
      </c>
      <c r="J355" s="49">
        <v>41.625651400000002</v>
      </c>
      <c r="K355" s="49">
        <v>-0.91027219999999998</v>
      </c>
      <c r="L355" s="5" t="s">
        <v>910</v>
      </c>
      <c r="M355" s="39" t="str">
        <f ca="1">IF(Rutas_Lista!X355=1,"Ida","Vuelta")</f>
        <v>Vuelta</v>
      </c>
      <c r="N355" t="str">
        <f ca="1">Rutas_Lista!AE355</f>
        <v/>
      </c>
      <c r="O355" t="str">
        <f ca="1">Rutas_Lista!AF355</f>
        <v/>
      </c>
      <c r="P355" t="str">
        <f ca="1">Rutas_Lista!AG355</f>
        <v/>
      </c>
      <c r="Q355" t="str">
        <f ca="1">Rutas_Lista!AH355</f>
        <v/>
      </c>
    </row>
    <row r="356" spans="1:17" x14ac:dyDescent="0.25">
      <c r="A356">
        <f ca="1">Rutas_Lista!N356</f>
        <v>10</v>
      </c>
      <c r="B356" s="39">
        <f ca="1">Rutas_Lista!L356</f>
        <v>345</v>
      </c>
      <c r="C356" s="39" t="str">
        <f ca="1">Rutas_Lista!AB356</f>
        <v>Rutas_6</v>
      </c>
      <c r="D356" s="39" t="str">
        <f ca="1">Rutas_Lista!AC356</f>
        <v>Ruta 2_6</v>
      </c>
      <c r="E356" s="39" t="str">
        <f ca="1">Rutas_Lista!AD356</f>
        <v>Paseo de los Olvidados (frente nº 7 - Pd. Bus)</v>
      </c>
      <c r="F356" s="5" t="s">
        <v>911</v>
      </c>
      <c r="H356" s="5" t="s">
        <v>732</v>
      </c>
      <c r="I356" s="5" t="s">
        <v>733</v>
      </c>
      <c r="J356" s="49">
        <v>41.622687900000003</v>
      </c>
      <c r="K356" s="49">
        <v>-0.91880709999999999</v>
      </c>
      <c r="L356" s="5" t="s">
        <v>880</v>
      </c>
      <c r="M356" s="39" t="str">
        <f ca="1">IF(Rutas_Lista!X356=1,"Ida","Vuelta")</f>
        <v>Vuelta</v>
      </c>
      <c r="N356" t="str">
        <f ca="1">Rutas_Lista!AE356</f>
        <v/>
      </c>
      <c r="O356" t="str">
        <f ca="1">Rutas_Lista!AF356</f>
        <v/>
      </c>
      <c r="P356" t="str">
        <f ca="1">Rutas_Lista!AG356</f>
        <v/>
      </c>
      <c r="Q356" t="str">
        <f ca="1">Rutas_Lista!AH356</f>
        <v/>
      </c>
    </row>
    <row r="357" spans="1:17" x14ac:dyDescent="0.25">
      <c r="A357">
        <f ca="1">Rutas_Lista!N357</f>
        <v>10</v>
      </c>
      <c r="B357" s="39">
        <f ca="1">Rutas_Lista!L357</f>
        <v>346</v>
      </c>
      <c r="C357" s="39" t="str">
        <f ca="1">Rutas_Lista!AB357</f>
        <v>Rutas_6</v>
      </c>
      <c r="D357" s="39" t="str">
        <f ca="1">Rutas_Lista!AC357</f>
        <v>Ruta 2_6</v>
      </c>
      <c r="E357" s="39" t="str">
        <f ca="1">Rutas_Lista!AD357</f>
        <v>Calle Ciudadano Kane (Pd. Bus) - esq. C/ Los Pájaros)</v>
      </c>
      <c r="F357" s="5" t="s">
        <v>900</v>
      </c>
      <c r="H357" s="5" t="s">
        <v>732</v>
      </c>
      <c r="I357" s="5" t="s">
        <v>733</v>
      </c>
      <c r="J357" s="49">
        <v>41.621434200000003</v>
      </c>
      <c r="K357" s="49">
        <v>-0.92397879999999999</v>
      </c>
      <c r="L357" s="5" t="s">
        <v>912</v>
      </c>
      <c r="M357" s="39" t="str">
        <f ca="1">IF(Rutas_Lista!X357=1,"Ida","Vuelta")</f>
        <v>Vuelta</v>
      </c>
      <c r="N357" t="str">
        <f ca="1">Rutas_Lista!AE357</f>
        <v/>
      </c>
      <c r="O357" t="str">
        <f ca="1">Rutas_Lista!AF357</f>
        <v/>
      </c>
      <c r="P357" t="str">
        <f ca="1">Rutas_Lista!AG357</f>
        <v/>
      </c>
      <c r="Q357" t="str">
        <f ca="1">Rutas_Lista!AH357</f>
        <v/>
      </c>
    </row>
    <row r="358" spans="1:17" x14ac:dyDescent="0.25">
      <c r="A358">
        <f ca="1">Rutas_Lista!N358</f>
        <v>10</v>
      </c>
      <c r="B358" s="39">
        <f ca="1">Rutas_Lista!L358</f>
        <v>347</v>
      </c>
      <c r="C358" s="39" t="str">
        <f ca="1">Rutas_Lista!AB358</f>
        <v>Rutas_6</v>
      </c>
      <c r="D358" s="39" t="str">
        <f ca="1">Rutas_Lista!AC358</f>
        <v>Ruta 2_6</v>
      </c>
      <c r="E358" s="39" t="str">
        <f ca="1">Rutas_Lista!AD358</f>
        <v>C/ Viridiana, nº 26 (Pd. Bus)</v>
      </c>
      <c r="F358" s="48" t="s">
        <v>1142</v>
      </c>
      <c r="G358" s="5" t="s">
        <v>1018</v>
      </c>
      <c r="H358" s="5" t="s">
        <v>732</v>
      </c>
      <c r="I358" s="5" t="s">
        <v>733</v>
      </c>
      <c r="J358" s="49">
        <v>41.617158799999999</v>
      </c>
      <c r="K358" s="50" t="s">
        <v>1154</v>
      </c>
      <c r="L358" s="5" t="s">
        <v>792</v>
      </c>
      <c r="M358" s="39" t="str">
        <f ca="1">IF(Rutas_Lista!X358=1,"Ida","Vuelta")</f>
        <v>Vuelta</v>
      </c>
      <c r="N358" t="str">
        <f ca="1">Rutas_Lista!AE358</f>
        <v/>
      </c>
      <c r="O358" t="str">
        <f ca="1">Rutas_Lista!AF358</f>
        <v/>
      </c>
      <c r="P358" t="str">
        <f ca="1">Rutas_Lista!AG358</f>
        <v/>
      </c>
      <c r="Q358" t="str">
        <f ca="1">Rutas_Lista!AH358</f>
        <v/>
      </c>
    </row>
    <row r="359" spans="1:17" x14ac:dyDescent="0.25">
      <c r="A359">
        <f ca="1">Rutas_Lista!N359</f>
        <v>11</v>
      </c>
      <c r="B359" s="39">
        <f ca="1">Rutas_Lista!L359</f>
        <v>347</v>
      </c>
      <c r="C359" s="39" t="str">
        <f ca="1">Rutas_Lista!AB359</f>
        <v>Rutas_6</v>
      </c>
      <c r="D359" s="39" t="str">
        <f ca="1">Rutas_Lista!AC359</f>
        <v>Ruta 3_6</v>
      </c>
      <c r="E359" s="39" t="str">
        <f ca="1">Rutas_Lista!AD359</f>
        <v>Ruta 3/6</v>
      </c>
      <c r="F359" s="48"/>
      <c r="G359" s="48"/>
      <c r="H359" s="48"/>
      <c r="I359" s="48"/>
      <c r="J359" s="50"/>
      <c r="K359" s="50"/>
      <c r="L359" s="48"/>
      <c r="M359" s="39" t="str">
        <f ca="1">IF(Rutas_Lista!X359=1,"Ida","Vuelta")</f>
        <v>Ida</v>
      </c>
      <c r="N359" t="str">
        <f ca="1">Rutas_Lista!AE359</f>
        <v/>
      </c>
      <c r="O359" t="str">
        <f ca="1">Rutas_Lista!AF359</f>
        <v/>
      </c>
      <c r="P359" t="str">
        <f ca="1">Rutas_Lista!AG359</f>
        <v/>
      </c>
      <c r="Q359" t="str">
        <f ca="1">Rutas_Lista!AH359</f>
        <v/>
      </c>
    </row>
    <row r="360" spans="1:17" x14ac:dyDescent="0.25">
      <c r="A360">
        <f ca="1">Rutas_Lista!N360</f>
        <v>11</v>
      </c>
      <c r="B360" s="39">
        <f ca="1">Rutas_Lista!L360</f>
        <v>348</v>
      </c>
      <c r="C360" s="39" t="str">
        <f ca="1">Rutas_Lista!AB360</f>
        <v>Rutas_6</v>
      </c>
      <c r="D360" s="39" t="str">
        <f ca="1">Rutas_Lista!AC360</f>
        <v>Ruta 3_6</v>
      </c>
      <c r="E360" s="39" t="str">
        <f ca="1">Rutas_Lista!AD360</f>
        <v>Avd. Cañones de Zaragoza (esq. Avd. El cierzo)</v>
      </c>
      <c r="F360" s="48" t="s">
        <v>1143</v>
      </c>
      <c r="G360" s="48"/>
      <c r="H360" s="48" t="s">
        <v>732</v>
      </c>
      <c r="I360" s="48" t="s">
        <v>733</v>
      </c>
      <c r="J360" s="50">
        <v>41.624449400000003</v>
      </c>
      <c r="K360" s="50">
        <v>-0.95829039999999999</v>
      </c>
      <c r="L360" s="48" t="s">
        <v>1105</v>
      </c>
      <c r="M360" s="39" t="str">
        <f ca="1">IF(Rutas_Lista!X360=1,"Ida","Vuelta")</f>
        <v>Ida</v>
      </c>
      <c r="N360" t="str">
        <f ca="1">Rutas_Lista!AE360</f>
        <v>04:45</v>
      </c>
      <c r="O360" t="str">
        <f ca="1">Rutas_Lista!AF360</f>
        <v>12:45</v>
      </c>
      <c r="P360" t="str">
        <f ca="1">Rutas_Lista!AG360</f>
        <v>20:45</v>
      </c>
      <c r="Q360" t="str">
        <f ca="1">Rutas_Lista!AH360</f>
        <v>06:45</v>
      </c>
    </row>
    <row r="361" spans="1:17" x14ac:dyDescent="0.25">
      <c r="A361">
        <f ca="1">Rutas_Lista!N361</f>
        <v>11</v>
      </c>
      <c r="B361" s="39">
        <f ca="1">Rutas_Lista!L361</f>
        <v>349</v>
      </c>
      <c r="C361" s="39" t="str">
        <f ca="1">Rutas_Lista!AB361</f>
        <v>Rutas_6</v>
      </c>
      <c r="D361" s="39" t="str">
        <f ca="1">Rutas_Lista!AC361</f>
        <v>Ruta 3_6</v>
      </c>
      <c r="E361" s="39" t="str">
        <f ca="1">Rutas_Lista!AD361</f>
        <v>C/ Salomón y la Reina de Saba, nº 36</v>
      </c>
      <c r="F361" s="48" t="s">
        <v>913</v>
      </c>
      <c r="G361" s="48" t="s">
        <v>914</v>
      </c>
      <c r="H361" s="48" t="s">
        <v>732</v>
      </c>
      <c r="I361" s="48" t="s">
        <v>733</v>
      </c>
      <c r="J361" s="50">
        <v>41.621397999999999</v>
      </c>
      <c r="K361" s="50">
        <v>-0.94649799999999995</v>
      </c>
      <c r="L361" s="48"/>
      <c r="M361" s="39" t="str">
        <f ca="1">IF(Rutas_Lista!X361=1,"Ida","Vuelta")</f>
        <v>Ida</v>
      </c>
      <c r="N361" t="str">
        <f ca="1">Rutas_Lista!AE361</f>
        <v>04:46</v>
      </c>
      <c r="O361" t="str">
        <f ca="1">Rutas_Lista!AF361</f>
        <v>12:46</v>
      </c>
      <c r="P361" t="str">
        <f ca="1">Rutas_Lista!AG361</f>
        <v>20:46</v>
      </c>
      <c r="Q361" t="str">
        <f ca="1">Rutas_Lista!AH361</f>
        <v>06:46</v>
      </c>
    </row>
    <row r="362" spans="1:17" x14ac:dyDescent="0.25">
      <c r="A362">
        <f ca="1">Rutas_Lista!N362</f>
        <v>11</v>
      </c>
      <c r="B362" s="39">
        <f ca="1">Rutas_Lista!L362</f>
        <v>350</v>
      </c>
      <c r="C362" s="39" t="str">
        <f ca="1">Rutas_Lista!AB362</f>
        <v>Rutas_6</v>
      </c>
      <c r="D362" s="39" t="str">
        <f ca="1">Rutas_Lista!AC362</f>
        <v>Ruta 3_6</v>
      </c>
      <c r="E362" s="39" t="str">
        <f ca="1">Rutas_Lista!AD362</f>
        <v>Lista de Schindler (esq. Cantando bajo la lluvia)</v>
      </c>
      <c r="F362" s="48" t="s">
        <v>1144</v>
      </c>
      <c r="G362" s="48"/>
      <c r="H362" s="48" t="s">
        <v>732</v>
      </c>
      <c r="I362" s="48" t="s">
        <v>733</v>
      </c>
      <c r="J362" s="50">
        <v>41.624320599999997</v>
      </c>
      <c r="K362" s="50">
        <v>-0.93294109999999997</v>
      </c>
      <c r="L362" s="48" t="s">
        <v>1145</v>
      </c>
      <c r="M362" s="39" t="str">
        <f ca="1">IF(Rutas_Lista!X362=1,"Ida","Vuelta")</f>
        <v>Ida</v>
      </c>
      <c r="N362" t="str">
        <f ca="1">Rutas_Lista!AE362</f>
        <v>04:49</v>
      </c>
      <c r="O362" t="str">
        <f ca="1">Rutas_Lista!AF362</f>
        <v>12:49</v>
      </c>
      <c r="P362" t="str">
        <f ca="1">Rutas_Lista!AG362</f>
        <v>20:49</v>
      </c>
      <c r="Q362" t="str">
        <f ca="1">Rutas_Lista!AH362</f>
        <v>06:49</v>
      </c>
    </row>
    <row r="363" spans="1:17" x14ac:dyDescent="0.25">
      <c r="A363">
        <f ca="1">Rutas_Lista!N363</f>
        <v>11</v>
      </c>
      <c r="B363" s="39">
        <f ca="1">Rutas_Lista!L363</f>
        <v>351</v>
      </c>
      <c r="C363" s="39" t="str">
        <f ca="1">Rutas_Lista!AB363</f>
        <v>Rutas_6</v>
      </c>
      <c r="D363" s="39" t="str">
        <f ca="1">Rutas_Lista!AC363</f>
        <v>Ruta 3_6</v>
      </c>
      <c r="E363" s="39" t="str">
        <f ca="1">Rutas_Lista!AD363</f>
        <v>Avd. Ilustración (esq. Tomás de Anzano - Pd. Bus)</v>
      </c>
      <c r="F363" s="48" t="s">
        <v>915</v>
      </c>
      <c r="G363" s="48"/>
      <c r="H363" s="48" t="s">
        <v>732</v>
      </c>
      <c r="I363" s="48" t="s">
        <v>733</v>
      </c>
      <c r="J363" s="50">
        <v>41.629389199999999</v>
      </c>
      <c r="K363" s="50">
        <v>-0.93114920000000001</v>
      </c>
      <c r="L363" s="48" t="s">
        <v>916</v>
      </c>
      <c r="M363" s="39" t="str">
        <f ca="1">IF(Rutas_Lista!X363=1,"Ida","Vuelta")</f>
        <v>Ida</v>
      </c>
      <c r="N363" t="str">
        <f ca="1">Rutas_Lista!AE363</f>
        <v>04:53</v>
      </c>
      <c r="O363" t="str">
        <f ca="1">Rutas_Lista!AF363</f>
        <v>12:53</v>
      </c>
      <c r="P363" t="str">
        <f ca="1">Rutas_Lista!AG363</f>
        <v>20:53</v>
      </c>
      <c r="Q363" t="str">
        <f ca="1">Rutas_Lista!AH363</f>
        <v>06:53</v>
      </c>
    </row>
    <row r="364" spans="1:17" x14ac:dyDescent="0.25">
      <c r="A364">
        <f ca="1">Rutas_Lista!N364</f>
        <v>11</v>
      </c>
      <c r="B364" s="39">
        <f ca="1">Rutas_Lista!L364</f>
        <v>352</v>
      </c>
      <c r="C364" s="39" t="str">
        <f ca="1">Rutas_Lista!AB364</f>
        <v>Rutas_6</v>
      </c>
      <c r="D364" s="39" t="str">
        <f ca="1">Rutas_Lista!AC364</f>
        <v>Ruta 3_6</v>
      </c>
      <c r="E364" s="39" t="str">
        <f ca="1">Rutas_Lista!AD364</f>
        <v>Avd. Ilustración, nº 32 (Pd. Bus esq. C/ Ibón)</v>
      </c>
      <c r="F364" s="48" t="s">
        <v>917</v>
      </c>
      <c r="G364" s="48" t="s">
        <v>918</v>
      </c>
      <c r="H364" s="48" t="s">
        <v>732</v>
      </c>
      <c r="I364" s="48" t="s">
        <v>733</v>
      </c>
      <c r="J364" s="50">
        <v>41.627648000000001</v>
      </c>
      <c r="K364" s="50">
        <v>-0.92664999999999997</v>
      </c>
      <c r="L364" s="48" t="s">
        <v>919</v>
      </c>
      <c r="M364" s="39" t="str">
        <f ca="1">IF(Rutas_Lista!X364=1,"Ida","Vuelta")</f>
        <v>Ida</v>
      </c>
      <c r="N364" t="str">
        <f ca="1">Rutas_Lista!AE364</f>
        <v>04:55</v>
      </c>
      <c r="O364" t="str">
        <f ca="1">Rutas_Lista!AF364</f>
        <v>12:55</v>
      </c>
      <c r="P364" t="str">
        <f ca="1">Rutas_Lista!AG364</f>
        <v>20:55</v>
      </c>
      <c r="Q364" t="str">
        <f ca="1">Rutas_Lista!AH364</f>
        <v>06:55</v>
      </c>
    </row>
    <row r="365" spans="1:17" x14ac:dyDescent="0.25">
      <c r="A365">
        <f ca="1">Rutas_Lista!N365</f>
        <v>11</v>
      </c>
      <c r="B365" s="39">
        <f ca="1">Rutas_Lista!L365</f>
        <v>353</v>
      </c>
      <c r="C365" s="39" t="str">
        <f ca="1">Rutas_Lista!AB365</f>
        <v>Rutas_6</v>
      </c>
      <c r="D365" s="39" t="str">
        <f ca="1">Rutas_Lista!AC365</f>
        <v>Ruta 3_6</v>
      </c>
      <c r="E365" s="39" t="str">
        <f ca="1">Rutas_Lista!AD365</f>
        <v>Maurice Ravel (esq. Isaac Albeniz)</v>
      </c>
      <c r="F365" s="48" t="s">
        <v>920</v>
      </c>
      <c r="G365" s="48"/>
      <c r="H365" s="48" t="s">
        <v>732</v>
      </c>
      <c r="I365" s="48" t="s">
        <v>733</v>
      </c>
      <c r="J365" s="50">
        <v>41.636488999999997</v>
      </c>
      <c r="K365" s="50">
        <v>-0.94450599999999996</v>
      </c>
      <c r="L365" s="48" t="s">
        <v>921</v>
      </c>
      <c r="M365" s="39" t="str">
        <f ca="1">IF(Rutas_Lista!X365=1,"Ida","Vuelta")</f>
        <v>Ida</v>
      </c>
      <c r="N365" t="str">
        <f ca="1">Rutas_Lista!AE365</f>
        <v>04:57</v>
      </c>
      <c r="O365" t="str">
        <f ca="1">Rutas_Lista!AF365</f>
        <v>12:57</v>
      </c>
      <c r="P365" t="str">
        <f ca="1">Rutas_Lista!AG365</f>
        <v>20:57</v>
      </c>
      <c r="Q365" t="str">
        <f ca="1">Rutas_Lista!AH365</f>
        <v>06:57</v>
      </c>
    </row>
    <row r="366" spans="1:17" x14ac:dyDescent="0.25">
      <c r="A366">
        <f ca="1">Rutas_Lista!N366</f>
        <v>11</v>
      </c>
      <c r="B366" s="39">
        <f ca="1">Rutas_Lista!L366</f>
        <v>354</v>
      </c>
      <c r="C366" s="39" t="str">
        <f ca="1">Rutas_Lista!AB366</f>
        <v>Rutas_6</v>
      </c>
      <c r="D366" s="39" t="str">
        <f ca="1">Rutas_Lista!AC366</f>
        <v>Ruta 3_6</v>
      </c>
      <c r="E366" s="39" t="str">
        <f ca="1">Rutas_Lista!AD366</f>
        <v>Avda. Fca. Millán Serrano, 31-35 (frente C/ M.A. Blanco)</v>
      </c>
      <c r="F366" s="48" t="s">
        <v>922</v>
      </c>
      <c r="G366" s="48" t="s">
        <v>923</v>
      </c>
      <c r="H366" s="48" t="s">
        <v>732</v>
      </c>
      <c r="I366" s="48" t="s">
        <v>733</v>
      </c>
      <c r="J366" s="50">
        <v>41.646481000000001</v>
      </c>
      <c r="K366" s="50">
        <v>-0.88755300000000004</v>
      </c>
      <c r="L366" s="48" t="s">
        <v>924</v>
      </c>
      <c r="M366" s="39" t="str">
        <f ca="1">IF(Rutas_Lista!X366=1,"Ida","Vuelta")</f>
        <v>Ida</v>
      </c>
      <c r="N366" t="str">
        <f ca="1">Rutas_Lista!AE366</f>
        <v>05:01</v>
      </c>
      <c r="O366" t="str">
        <f ca="1">Rutas_Lista!AF366</f>
        <v>13:01</v>
      </c>
      <c r="P366" t="str">
        <f ca="1">Rutas_Lista!AG366</f>
        <v>21:01</v>
      </c>
      <c r="Q366" t="str">
        <f ca="1">Rutas_Lista!AH366</f>
        <v>07:01</v>
      </c>
    </row>
    <row r="367" spans="1:17" x14ac:dyDescent="0.25">
      <c r="A367">
        <f ca="1">Rutas_Lista!N367</f>
        <v>11</v>
      </c>
      <c r="B367" s="39">
        <f ca="1">Rutas_Lista!L367</f>
        <v>355</v>
      </c>
      <c r="C367" s="39" t="str">
        <f ca="1">Rutas_Lista!AB367</f>
        <v>Rutas_6</v>
      </c>
      <c r="D367" s="39" t="str">
        <f ca="1">Rutas_Lista!AC367</f>
        <v>Ruta 3_6</v>
      </c>
      <c r="E367" s="39" t="str">
        <f ca="1">Rutas_Lista!AD367</f>
        <v>C/ Orión, nº 8 (Pd. Bus)</v>
      </c>
      <c r="F367" s="48" t="s">
        <v>925</v>
      </c>
      <c r="G367" s="48" t="s">
        <v>926</v>
      </c>
      <c r="H367" s="48" t="s">
        <v>732</v>
      </c>
      <c r="I367" s="48" t="s">
        <v>733</v>
      </c>
      <c r="J367" s="50">
        <v>41.636181999999998</v>
      </c>
      <c r="K367" s="50">
        <v>-0.87344200000000005</v>
      </c>
      <c r="L367" s="48" t="s">
        <v>792</v>
      </c>
      <c r="M367" s="39" t="str">
        <f ca="1">IF(Rutas_Lista!X367=1,"Ida","Vuelta")</f>
        <v>Ida</v>
      </c>
      <c r="N367" t="str">
        <f ca="1">Rutas_Lista!AE367</f>
        <v>05:02</v>
      </c>
      <c r="O367" t="str">
        <f ca="1">Rutas_Lista!AF367</f>
        <v>13:02</v>
      </c>
      <c r="P367" t="str">
        <f ca="1">Rutas_Lista!AG367</f>
        <v>21:02</v>
      </c>
      <c r="Q367" t="str">
        <f ca="1">Rutas_Lista!AH367</f>
        <v>07:02</v>
      </c>
    </row>
    <row r="368" spans="1:17" x14ac:dyDescent="0.25">
      <c r="A368">
        <f ca="1">Rutas_Lista!N368</f>
        <v>11</v>
      </c>
      <c r="B368" s="39">
        <f ca="1">Rutas_Lista!L368</f>
        <v>356</v>
      </c>
      <c r="C368" s="39" t="str">
        <f ca="1">Rutas_Lista!AB368</f>
        <v>Rutas_6</v>
      </c>
      <c r="D368" s="39" t="str">
        <f ca="1">Rutas_Lista!AC368</f>
        <v>Ruta 3_6</v>
      </c>
      <c r="E368" s="39" t="str">
        <f ca="1">Rutas_Lista!AD368</f>
        <v>Ibón de Plan, nº 20 (Pd. Bus)</v>
      </c>
      <c r="F368" s="48" t="s">
        <v>927</v>
      </c>
      <c r="G368" s="48" t="s">
        <v>928</v>
      </c>
      <c r="H368" s="48" t="s">
        <v>732</v>
      </c>
      <c r="I368" s="48" t="s">
        <v>733</v>
      </c>
      <c r="J368" s="50">
        <v>41.650514999999999</v>
      </c>
      <c r="K368" s="50">
        <v>-0.93439000000000005</v>
      </c>
      <c r="L368" s="48" t="s">
        <v>792</v>
      </c>
      <c r="M368" s="39" t="str">
        <f ca="1">IF(Rutas_Lista!X368=1,"Ida","Vuelta")</f>
        <v>Ida</v>
      </c>
      <c r="N368" t="str">
        <f ca="1">Rutas_Lista!AE368</f>
        <v>05:04</v>
      </c>
      <c r="O368" t="str">
        <f ca="1">Rutas_Lista!AF368</f>
        <v>13:04</v>
      </c>
      <c r="P368" t="str">
        <f ca="1">Rutas_Lista!AG368</f>
        <v>21:04</v>
      </c>
      <c r="Q368" t="str">
        <f ca="1">Rutas_Lista!AH368</f>
        <v>07:04</v>
      </c>
    </row>
    <row r="369" spans="1:17" x14ac:dyDescent="0.25">
      <c r="A369">
        <f ca="1">Rutas_Lista!N369</f>
        <v>11</v>
      </c>
      <c r="B369" s="39">
        <f ca="1">Rutas_Lista!L369</f>
        <v>357</v>
      </c>
      <c r="C369" s="39" t="str">
        <f ca="1">Rutas_Lista!AB369</f>
        <v>Rutas_6</v>
      </c>
      <c r="D369" s="39" t="str">
        <f ca="1">Rutas_Lista!AC369</f>
        <v>Ruta 3_6</v>
      </c>
      <c r="E369" s="39" t="str">
        <f ca="1">Rutas_Lista!AD369</f>
        <v>Ibón de Plan, (esq. Cª Pilón)</v>
      </c>
      <c r="F369" s="48" t="s">
        <v>927</v>
      </c>
      <c r="G369" s="48"/>
      <c r="H369" s="48" t="s">
        <v>732</v>
      </c>
      <c r="I369" s="48" t="s">
        <v>733</v>
      </c>
      <c r="J369" s="50">
        <v>41.658729600000001</v>
      </c>
      <c r="K369" s="50">
        <v>-0.93775660000000005</v>
      </c>
      <c r="L369" s="48" t="s">
        <v>929</v>
      </c>
      <c r="M369" s="39" t="str">
        <f ca="1">IF(Rutas_Lista!X369=1,"Ida","Vuelta")</f>
        <v>Ida</v>
      </c>
      <c r="N369" t="str">
        <f ca="1">Rutas_Lista!AE369</f>
        <v>05:06</v>
      </c>
      <c r="O369" t="str">
        <f ca="1">Rutas_Lista!AF369</f>
        <v>13:06</v>
      </c>
      <c r="P369" t="str">
        <f ca="1">Rutas_Lista!AG369</f>
        <v>21:06</v>
      </c>
      <c r="Q369" t="str">
        <f ca="1">Rutas_Lista!AH369</f>
        <v>07:06</v>
      </c>
    </row>
    <row r="370" spans="1:17" x14ac:dyDescent="0.25">
      <c r="A370">
        <f ca="1">Rutas_Lista!N370</f>
        <v>11</v>
      </c>
      <c r="B370" s="39">
        <f ca="1">Rutas_Lista!L370</f>
        <v>358</v>
      </c>
      <c r="C370" s="39" t="str">
        <f ca="1">Rutas_Lista!AB370</f>
        <v>Rutas_6</v>
      </c>
      <c r="D370" s="39" t="str">
        <f ca="1">Rutas_Lista!AC370</f>
        <v>Ruta 3_6</v>
      </c>
      <c r="E370" s="39" t="str">
        <f ca="1">Rutas_Lista!AD370</f>
        <v>Ctra. Logroño desvío Utebo (Pd. Bus)</v>
      </c>
      <c r="F370" s="48" t="s">
        <v>771</v>
      </c>
      <c r="G370" s="48"/>
      <c r="H370" s="48" t="s">
        <v>774</v>
      </c>
      <c r="I370" s="48" t="s">
        <v>733</v>
      </c>
      <c r="J370" s="50">
        <v>41.701594200000002</v>
      </c>
      <c r="K370" s="50">
        <v>-0.99999700000000002</v>
      </c>
      <c r="L370" s="48" t="s">
        <v>775</v>
      </c>
      <c r="M370" s="39" t="str">
        <f ca="1">IF(Rutas_Lista!X370=1,"Ida","Vuelta")</f>
        <v>Ida</v>
      </c>
      <c r="N370" t="str">
        <f ca="1">Rutas_Lista!AE370</f>
        <v>05:16</v>
      </c>
      <c r="O370" t="str">
        <f ca="1">Rutas_Lista!AF370</f>
        <v>13:16</v>
      </c>
      <c r="P370" t="str">
        <f ca="1">Rutas_Lista!AG370</f>
        <v>21:16</v>
      </c>
      <c r="Q370" t="str">
        <f ca="1">Rutas_Lista!AH370</f>
        <v>07:16</v>
      </c>
    </row>
    <row r="371" spans="1:17" x14ac:dyDescent="0.25">
      <c r="A371">
        <f ca="1">Rutas_Lista!N371</f>
        <v>11</v>
      </c>
      <c r="B371" s="39">
        <f ca="1">Rutas_Lista!L371</f>
        <v>359</v>
      </c>
      <c r="C371" s="39" t="str">
        <f ca="1">Rutas_Lista!AB371</f>
        <v>Rutas_6</v>
      </c>
      <c r="D371" s="39" t="str">
        <f ca="1">Rutas_Lista!AC371</f>
        <v>Ruta 3_6</v>
      </c>
      <c r="E371" s="39" t="str">
        <f ca="1">Rutas_Lista!AD371</f>
        <v>Casetas: C/ Canteras (Pd. Bus)</v>
      </c>
      <c r="F371" s="48" t="s">
        <v>866</v>
      </c>
      <c r="G371" s="48"/>
      <c r="H371" s="48" t="s">
        <v>778</v>
      </c>
      <c r="I371" s="48" t="s">
        <v>733</v>
      </c>
      <c r="J371" s="50">
        <v>41.716728099999997</v>
      </c>
      <c r="K371" s="50">
        <v>-1.0239408000000001</v>
      </c>
      <c r="L371" s="48" t="s">
        <v>792</v>
      </c>
      <c r="M371" s="39" t="str">
        <f ca="1">IF(Rutas_Lista!X371=1,"Ida","Vuelta")</f>
        <v>Ida</v>
      </c>
      <c r="N371" t="str">
        <f ca="1">Rutas_Lista!AE371</f>
        <v>05:18</v>
      </c>
      <c r="O371" t="str">
        <f ca="1">Rutas_Lista!AF371</f>
        <v>13:18</v>
      </c>
      <c r="P371" t="str">
        <f ca="1">Rutas_Lista!AG371</f>
        <v>21:18</v>
      </c>
      <c r="Q371" t="str">
        <f ca="1">Rutas_Lista!AH371</f>
        <v>07:18</v>
      </c>
    </row>
    <row r="372" spans="1:17" x14ac:dyDescent="0.25">
      <c r="A372">
        <f ca="1">Rutas_Lista!N372</f>
        <v>11</v>
      </c>
      <c r="B372" s="39">
        <f ca="1">Rutas_Lista!L372</f>
        <v>360</v>
      </c>
      <c r="C372" s="39" t="str">
        <f ca="1">Rutas_Lista!AB372</f>
        <v>Rutas_6</v>
      </c>
      <c r="D372" s="39" t="str">
        <f ca="1">Rutas_Lista!AC372</f>
        <v>Ruta 3_6</v>
      </c>
      <c r="E372" s="39" t="str">
        <f ca="1">Rutas_Lista!AD372</f>
        <v>Casetas: centro nº 76 (Cuartel - Pd. Bus)</v>
      </c>
      <c r="F372" s="48" t="s">
        <v>776</v>
      </c>
      <c r="G372" s="48" t="s">
        <v>777</v>
      </c>
      <c r="H372" s="48" t="s">
        <v>778</v>
      </c>
      <c r="I372" s="48" t="s">
        <v>733</v>
      </c>
      <c r="J372" s="50">
        <v>41.719659499999999</v>
      </c>
      <c r="K372" s="50">
        <v>-1.0297381999999999</v>
      </c>
      <c r="L372" s="48" t="s">
        <v>779</v>
      </c>
      <c r="M372" s="39" t="str">
        <f ca="1">IF(Rutas_Lista!X372=1,"Ida","Vuelta")</f>
        <v>Ida</v>
      </c>
      <c r="N372" t="str">
        <f ca="1">Rutas_Lista!AE372</f>
        <v>05:19</v>
      </c>
      <c r="O372" t="str">
        <f ca="1">Rutas_Lista!AF372</f>
        <v>13:19</v>
      </c>
      <c r="P372" t="str">
        <f ca="1">Rutas_Lista!AG372</f>
        <v>21:19</v>
      </c>
      <c r="Q372" t="str">
        <f ca="1">Rutas_Lista!AH372</f>
        <v>07:19</v>
      </c>
    </row>
    <row r="373" spans="1:17" x14ac:dyDescent="0.25">
      <c r="A373">
        <f ca="1">Rutas_Lista!N373</f>
        <v>11</v>
      </c>
      <c r="B373" s="39">
        <f ca="1">Rutas_Lista!L373</f>
        <v>361</v>
      </c>
      <c r="C373" s="39" t="str">
        <f ca="1">Rutas_Lista!AB373</f>
        <v>Rutas_6</v>
      </c>
      <c r="D373" s="39" t="str">
        <f ca="1">Rutas_Lista!AC373</f>
        <v>Ruta 3_6</v>
      </c>
      <c r="E373" s="39" t="str">
        <f ca="1">Rutas_Lista!AD373</f>
        <v>Casetas: (urbanización Alameda)</v>
      </c>
      <c r="F373" s="48" t="s">
        <v>780</v>
      </c>
      <c r="G373" s="48"/>
      <c r="H373" s="48" t="s">
        <v>778</v>
      </c>
      <c r="I373" s="48" t="s">
        <v>733</v>
      </c>
      <c r="J373" s="50">
        <v>41.722875899999998</v>
      </c>
      <c r="K373" s="50">
        <v>-1.0368519</v>
      </c>
      <c r="L373" s="48"/>
      <c r="M373" s="39" t="str">
        <f ca="1">IF(Rutas_Lista!X373=1,"Ida","Vuelta")</f>
        <v>Ida</v>
      </c>
      <c r="N373" t="str">
        <f ca="1">Rutas_Lista!AE373</f>
        <v>05:20</v>
      </c>
      <c r="O373" t="str">
        <f ca="1">Rutas_Lista!AF373</f>
        <v>13:20</v>
      </c>
      <c r="P373" t="str">
        <f ca="1">Rutas_Lista!AG373</f>
        <v>21:20</v>
      </c>
      <c r="Q373" t="str">
        <f ca="1">Rutas_Lista!AH373</f>
        <v>07:20</v>
      </c>
    </row>
    <row r="374" spans="1:17" x14ac:dyDescent="0.25">
      <c r="A374">
        <f ca="1">Rutas_Lista!N374</f>
        <v>11</v>
      </c>
      <c r="B374" s="39">
        <f ca="1">Rutas_Lista!L374</f>
        <v>362</v>
      </c>
      <c r="C374" s="39" t="str">
        <f ca="1">Rutas_Lista!AB374</f>
        <v>Rutas_6</v>
      </c>
      <c r="D374" s="39" t="str">
        <f ca="1">Rutas_Lista!AC374</f>
        <v>Ruta 3_6</v>
      </c>
      <c r="E374" s="39" t="str">
        <f ca="1">Rutas_Lista!AD374</f>
        <v>Opel Planta en Figueruelas</v>
      </c>
      <c r="F374" s="48" t="s">
        <v>783</v>
      </c>
      <c r="G374" s="48"/>
      <c r="H374" s="48" t="s">
        <v>784</v>
      </c>
      <c r="I374" s="48" t="s">
        <v>733</v>
      </c>
      <c r="J374" s="50">
        <v>41.749628000000001</v>
      </c>
      <c r="K374" s="50">
        <v>-1.1755139999999999</v>
      </c>
      <c r="L374" s="48" t="s">
        <v>785</v>
      </c>
      <c r="M374" s="39" t="str">
        <f ca="1">IF(Rutas_Lista!X374=1,"Ida","Vuelta")</f>
        <v>Ida</v>
      </c>
      <c r="N374" t="str">
        <f ca="1">Rutas_Lista!AE374</f>
        <v>05:30</v>
      </c>
      <c r="O374" t="str">
        <f ca="1">Rutas_Lista!AF374</f>
        <v>13:30</v>
      </c>
      <c r="P374" t="str">
        <f ca="1">Rutas_Lista!AG374</f>
        <v>21:30</v>
      </c>
      <c r="Q374" t="str">
        <f ca="1">Rutas_Lista!AH374</f>
        <v>07:30</v>
      </c>
    </row>
    <row r="375" spans="1:17" x14ac:dyDescent="0.25">
      <c r="A375">
        <f ca="1">Rutas_Lista!N375</f>
        <v>11</v>
      </c>
      <c r="B375" s="39">
        <f ca="1">Rutas_Lista!L375</f>
        <v>363</v>
      </c>
      <c r="C375" s="39" t="str">
        <f ca="1">Rutas_Lista!AB375</f>
        <v>Rutas_6</v>
      </c>
      <c r="D375" s="39" t="str">
        <f ca="1">Rutas_Lista!AC375</f>
        <v>Ruta 3_6</v>
      </c>
      <c r="E375" s="39" t="str">
        <f ca="1">Rutas_Lista!AD375</f>
        <v>Opel Planta en Figueruelas</v>
      </c>
      <c r="F375" s="48" t="s">
        <v>783</v>
      </c>
      <c r="G375" s="48"/>
      <c r="H375" s="48" t="s">
        <v>784</v>
      </c>
      <c r="I375" s="48" t="s">
        <v>733</v>
      </c>
      <c r="J375" s="50">
        <v>41.749628000000001</v>
      </c>
      <c r="K375" s="50">
        <v>-1.1755139999999999</v>
      </c>
      <c r="L375" s="48" t="s">
        <v>785</v>
      </c>
      <c r="M375" s="39" t="str">
        <f ca="1">IF(Rutas_Lista!X375=1,"Ida","Vuelta")</f>
        <v>Vuelta</v>
      </c>
      <c r="N375" t="str">
        <f ca="1">Rutas_Lista!AE375</f>
        <v/>
      </c>
      <c r="O375" t="str">
        <f ca="1">Rutas_Lista!AF375</f>
        <v/>
      </c>
      <c r="P375" t="str">
        <f ca="1">Rutas_Lista!AG375</f>
        <v/>
      </c>
      <c r="Q375" t="str">
        <f ca="1">Rutas_Lista!AH375</f>
        <v/>
      </c>
    </row>
    <row r="376" spans="1:17" x14ac:dyDescent="0.25">
      <c r="A376">
        <f ca="1">Rutas_Lista!N376</f>
        <v>11</v>
      </c>
      <c r="B376" s="39">
        <f ca="1">Rutas_Lista!L376</f>
        <v>364</v>
      </c>
      <c r="C376" s="39" t="str">
        <f ca="1">Rutas_Lista!AB376</f>
        <v>Rutas_6</v>
      </c>
      <c r="D376" s="39" t="str">
        <f ca="1">Rutas_Lista!AC376</f>
        <v>Ruta 3_6</v>
      </c>
      <c r="E376" s="39" t="str">
        <f ca="1">Rutas_Lista!AD376</f>
        <v>Casetas: urbanización Alameda</v>
      </c>
      <c r="F376" s="48" t="s">
        <v>786</v>
      </c>
      <c r="G376" s="48"/>
      <c r="H376" s="48" t="s">
        <v>778</v>
      </c>
      <c r="I376" s="48" t="s">
        <v>733</v>
      </c>
      <c r="J376" s="50">
        <v>41.722552800000003</v>
      </c>
      <c r="K376" s="50">
        <v>-1.0365697</v>
      </c>
      <c r="L376" s="48" t="s">
        <v>1155</v>
      </c>
      <c r="M376" s="39" t="str">
        <f ca="1">IF(Rutas_Lista!X376=1,"Ida","Vuelta")</f>
        <v>Vuelta</v>
      </c>
      <c r="N376" t="str">
        <f ca="1">Rutas_Lista!AE376</f>
        <v/>
      </c>
      <c r="O376" t="str">
        <f ca="1">Rutas_Lista!AF376</f>
        <v/>
      </c>
      <c r="P376" t="str">
        <f ca="1">Rutas_Lista!AG376</f>
        <v/>
      </c>
      <c r="Q376" t="str">
        <f ca="1">Rutas_Lista!AH376</f>
        <v/>
      </c>
    </row>
    <row r="377" spans="1:17" x14ac:dyDescent="0.25">
      <c r="A377">
        <f ca="1">Rutas_Lista!N377</f>
        <v>11</v>
      </c>
      <c r="B377" s="39">
        <f ca="1">Rutas_Lista!L377</f>
        <v>365</v>
      </c>
      <c r="C377" s="39" t="str">
        <f ca="1">Rutas_Lista!AB377</f>
        <v>Rutas_6</v>
      </c>
      <c r="D377" s="39" t="str">
        <f ca="1">Rutas_Lista!AC377</f>
        <v>Ruta 3_6</v>
      </c>
      <c r="E377" s="39" t="str">
        <f ca="1">Rutas_Lista!AD377</f>
        <v>Casetas (frente nº 52)</v>
      </c>
      <c r="F377" s="48" t="s">
        <v>787</v>
      </c>
      <c r="G377" s="48"/>
      <c r="H377" s="48" t="s">
        <v>778</v>
      </c>
      <c r="I377" s="48" t="s">
        <v>733</v>
      </c>
      <c r="J377" s="50">
        <v>41.719026399999997</v>
      </c>
      <c r="K377" s="50">
        <v>-1.0285835999999999</v>
      </c>
      <c r="L377" s="48" t="s">
        <v>788</v>
      </c>
      <c r="M377" s="39" t="str">
        <f ca="1">IF(Rutas_Lista!X377=1,"Ida","Vuelta")</f>
        <v>Vuelta</v>
      </c>
      <c r="N377" t="str">
        <f ca="1">Rutas_Lista!AE377</f>
        <v/>
      </c>
      <c r="O377" t="str">
        <f ca="1">Rutas_Lista!AF377</f>
        <v/>
      </c>
      <c r="P377" t="str">
        <f ca="1">Rutas_Lista!AG377</f>
        <v/>
      </c>
      <c r="Q377" t="str">
        <f ca="1">Rutas_Lista!AH377</f>
        <v/>
      </c>
    </row>
    <row r="378" spans="1:17" x14ac:dyDescent="0.25">
      <c r="A378">
        <f ca="1">Rutas_Lista!N378</f>
        <v>11</v>
      </c>
      <c r="B378" s="39">
        <f ca="1">Rutas_Lista!L378</f>
        <v>366</v>
      </c>
      <c r="C378" s="39" t="str">
        <f ca="1">Rutas_Lista!AB378</f>
        <v>Rutas_6</v>
      </c>
      <c r="D378" s="39" t="str">
        <f ca="1">Rutas_Lista!AC378</f>
        <v>Ruta 3_6</v>
      </c>
      <c r="E378" s="39" t="str">
        <f ca="1">Rutas_Lista!AD378</f>
        <v>Casetas: (frente C/ Canteras)</v>
      </c>
      <c r="F378" s="48" t="s">
        <v>867</v>
      </c>
      <c r="G378" s="48"/>
      <c r="H378" s="48" t="s">
        <v>778</v>
      </c>
      <c r="I378" s="48" t="s">
        <v>733</v>
      </c>
      <c r="J378" s="50">
        <v>41.716515600000001</v>
      </c>
      <c r="K378" s="50">
        <v>-1.0239845999999999</v>
      </c>
      <c r="L378" s="48" t="s">
        <v>868</v>
      </c>
      <c r="M378" s="39" t="str">
        <f ca="1">IF(Rutas_Lista!X378=1,"Ida","Vuelta")</f>
        <v>Vuelta</v>
      </c>
      <c r="N378" t="str">
        <f ca="1">Rutas_Lista!AE378</f>
        <v/>
      </c>
      <c r="O378" t="str">
        <f ca="1">Rutas_Lista!AF378</f>
        <v/>
      </c>
      <c r="P378" t="str">
        <f ca="1">Rutas_Lista!AG378</f>
        <v/>
      </c>
      <c r="Q378" t="str">
        <f ca="1">Rutas_Lista!AH378</f>
        <v/>
      </c>
    </row>
    <row r="379" spans="1:17" x14ac:dyDescent="0.25">
      <c r="A379">
        <f ca="1">Rutas_Lista!N379</f>
        <v>11</v>
      </c>
      <c r="B379" s="39">
        <f ca="1">Rutas_Lista!L379</f>
        <v>367</v>
      </c>
      <c r="C379" s="39" t="str">
        <f ca="1">Rutas_Lista!AB379</f>
        <v>Rutas_6</v>
      </c>
      <c r="D379" s="39" t="str">
        <f ca="1">Rutas_Lista!AC379</f>
        <v>Ruta 3_6</v>
      </c>
      <c r="E379" s="39" t="str">
        <f ca="1">Rutas_Lista!AD379</f>
        <v>Ctra. Logroño desvío Utebo (Pd. Bus)</v>
      </c>
      <c r="F379" s="48" t="s">
        <v>771</v>
      </c>
      <c r="G379" s="48"/>
      <c r="H379" s="48" t="s">
        <v>774</v>
      </c>
      <c r="I379" s="48" t="s">
        <v>733</v>
      </c>
      <c r="J379" s="50">
        <v>41.701594200000002</v>
      </c>
      <c r="K379" s="50">
        <v>-0.99999700000000002</v>
      </c>
      <c r="L379" s="48" t="s">
        <v>775</v>
      </c>
      <c r="M379" s="39" t="str">
        <f ca="1">IF(Rutas_Lista!X379=1,"Ida","Vuelta")</f>
        <v>Vuelta</v>
      </c>
      <c r="N379" t="str">
        <f ca="1">Rutas_Lista!AE379</f>
        <v/>
      </c>
      <c r="O379" t="str">
        <f ca="1">Rutas_Lista!AF379</f>
        <v/>
      </c>
      <c r="P379" t="str">
        <f ca="1">Rutas_Lista!AG379</f>
        <v/>
      </c>
      <c r="Q379" t="str">
        <f ca="1">Rutas_Lista!AH379</f>
        <v/>
      </c>
    </row>
    <row r="380" spans="1:17" x14ac:dyDescent="0.25">
      <c r="A380">
        <f ca="1">Rutas_Lista!N380</f>
        <v>11</v>
      </c>
      <c r="B380" s="39">
        <f ca="1">Rutas_Lista!L380</f>
        <v>368</v>
      </c>
      <c r="C380" s="39" t="str">
        <f ca="1">Rutas_Lista!AB380</f>
        <v>Rutas_6</v>
      </c>
      <c r="D380" s="39" t="str">
        <f ca="1">Rutas_Lista!AC380</f>
        <v>Ruta 3_6</v>
      </c>
      <c r="E380" s="39" t="str">
        <f ca="1">Rutas_Lista!AD380</f>
        <v>Ibón de Plan (esq. Camino Pilón)</v>
      </c>
      <c r="F380" s="48" t="s">
        <v>930</v>
      </c>
      <c r="G380" s="48"/>
      <c r="H380" s="48" t="s">
        <v>732</v>
      </c>
      <c r="I380" s="48" t="s">
        <v>733</v>
      </c>
      <c r="J380" s="50">
        <v>41.658729600000001</v>
      </c>
      <c r="K380" s="50">
        <v>-0.93775660000000005</v>
      </c>
      <c r="L380" s="48" t="s">
        <v>929</v>
      </c>
      <c r="M380" s="39" t="str">
        <f ca="1">IF(Rutas_Lista!X380=1,"Ida","Vuelta")</f>
        <v>Vuelta</v>
      </c>
      <c r="N380" t="str">
        <f ca="1">Rutas_Lista!AE380</f>
        <v/>
      </c>
      <c r="O380" t="str">
        <f ca="1">Rutas_Lista!AF380</f>
        <v/>
      </c>
      <c r="P380" t="str">
        <f ca="1">Rutas_Lista!AG380</f>
        <v/>
      </c>
      <c r="Q380" t="str">
        <f ca="1">Rutas_Lista!AH380</f>
        <v/>
      </c>
    </row>
    <row r="381" spans="1:17" x14ac:dyDescent="0.25">
      <c r="A381">
        <f ca="1">Rutas_Lista!N381</f>
        <v>11</v>
      </c>
      <c r="B381" s="39">
        <f ca="1">Rutas_Lista!L381</f>
        <v>369</v>
      </c>
      <c r="C381" s="39" t="str">
        <f ca="1">Rutas_Lista!AB381</f>
        <v>Rutas_6</v>
      </c>
      <c r="D381" s="39" t="str">
        <f ca="1">Rutas_Lista!AC381</f>
        <v>Ruta 3_6</v>
      </c>
      <c r="E381" s="39" t="str">
        <f ca="1">Rutas_Lista!AD381</f>
        <v>Ibón de Plan (frente Antonio Leyva)</v>
      </c>
      <c r="F381" s="48" t="s">
        <v>930</v>
      </c>
      <c r="G381" s="48"/>
      <c r="H381" s="48" t="s">
        <v>732</v>
      </c>
      <c r="I381" s="48" t="s">
        <v>733</v>
      </c>
      <c r="J381" s="50">
        <v>41.650756999999999</v>
      </c>
      <c r="K381" s="50">
        <v>-0.9350792</v>
      </c>
      <c r="L381" s="48" t="s">
        <v>931</v>
      </c>
      <c r="M381" s="39" t="str">
        <f ca="1">IF(Rutas_Lista!X381=1,"Ida","Vuelta")</f>
        <v>Vuelta</v>
      </c>
      <c r="N381" t="str">
        <f ca="1">Rutas_Lista!AE381</f>
        <v/>
      </c>
      <c r="O381" t="str">
        <f ca="1">Rutas_Lista!AF381</f>
        <v/>
      </c>
      <c r="P381" t="str">
        <f ca="1">Rutas_Lista!AG381</f>
        <v/>
      </c>
      <c r="Q381" t="str">
        <f ca="1">Rutas_Lista!AH381</f>
        <v/>
      </c>
    </row>
    <row r="382" spans="1:17" x14ac:dyDescent="0.25">
      <c r="A382">
        <f ca="1">Rutas_Lista!N382</f>
        <v>11</v>
      </c>
      <c r="B382" s="39">
        <f ca="1">Rutas_Lista!L382</f>
        <v>370</v>
      </c>
      <c r="C382" s="39" t="str">
        <f ca="1">Rutas_Lista!AB382</f>
        <v>Rutas_6</v>
      </c>
      <c r="D382" s="39" t="str">
        <f ca="1">Rutas_Lista!AC382</f>
        <v>Ruta 3_6</v>
      </c>
      <c r="E382" s="39" t="str">
        <f ca="1">Rutas_Lista!AD382</f>
        <v>Avda. Fca. Millán Serrano, 31-35 (frente C/ M.A. Blanco)</v>
      </c>
      <c r="F382" s="48" t="s">
        <v>922</v>
      </c>
      <c r="G382" s="48" t="s">
        <v>923</v>
      </c>
      <c r="H382" s="48" t="s">
        <v>732</v>
      </c>
      <c r="I382" s="48" t="s">
        <v>733</v>
      </c>
      <c r="J382" s="50">
        <v>41.646481000000001</v>
      </c>
      <c r="K382" s="50">
        <v>-0.88755300000000004</v>
      </c>
      <c r="L382" s="48" t="s">
        <v>924</v>
      </c>
      <c r="M382" s="39" t="str">
        <f ca="1">IF(Rutas_Lista!X382=1,"Ida","Vuelta")</f>
        <v>Vuelta</v>
      </c>
      <c r="N382" t="str">
        <f ca="1">Rutas_Lista!AE382</f>
        <v/>
      </c>
      <c r="O382" t="str">
        <f ca="1">Rutas_Lista!AF382</f>
        <v/>
      </c>
      <c r="P382" t="str">
        <f ca="1">Rutas_Lista!AG382</f>
        <v/>
      </c>
      <c r="Q382" t="str">
        <f ca="1">Rutas_Lista!AH382</f>
        <v/>
      </c>
    </row>
    <row r="383" spans="1:17" x14ac:dyDescent="0.25">
      <c r="A383">
        <f ca="1">Rutas_Lista!N383</f>
        <v>11</v>
      </c>
      <c r="B383" s="39">
        <f ca="1">Rutas_Lista!L383</f>
        <v>371</v>
      </c>
      <c r="C383" s="39" t="str">
        <f ca="1">Rutas_Lista!AB383</f>
        <v>Rutas_6</v>
      </c>
      <c r="D383" s="39" t="str">
        <f ca="1">Rutas_Lista!AC383</f>
        <v>Ruta 3_6</v>
      </c>
      <c r="E383" s="39" t="str">
        <f ca="1">Rutas_Lista!AD383</f>
        <v>C/ Orión, nº 8 (Pd. Bus)</v>
      </c>
      <c r="F383" s="48" t="s">
        <v>925</v>
      </c>
      <c r="G383" s="48" t="s">
        <v>926</v>
      </c>
      <c r="H383" s="48" t="s">
        <v>732</v>
      </c>
      <c r="I383" s="48" t="s">
        <v>733</v>
      </c>
      <c r="J383" s="50">
        <v>41.636181999999998</v>
      </c>
      <c r="K383" s="50">
        <v>-0.87344200000000005</v>
      </c>
      <c r="L383" s="48" t="s">
        <v>792</v>
      </c>
      <c r="M383" s="39" t="str">
        <f ca="1">IF(Rutas_Lista!X383=1,"Ida","Vuelta")</f>
        <v>Vuelta</v>
      </c>
      <c r="N383" t="str">
        <f ca="1">Rutas_Lista!AE383</f>
        <v/>
      </c>
      <c r="O383" t="str">
        <f ca="1">Rutas_Lista!AF383</f>
        <v/>
      </c>
      <c r="P383" t="str">
        <f ca="1">Rutas_Lista!AG383</f>
        <v/>
      </c>
      <c r="Q383" t="str">
        <f ca="1">Rutas_Lista!AH383</f>
        <v/>
      </c>
    </row>
    <row r="384" spans="1:17" x14ac:dyDescent="0.25">
      <c r="A384">
        <f ca="1">Rutas_Lista!N384</f>
        <v>11</v>
      </c>
      <c r="B384" s="39">
        <f ca="1">Rutas_Lista!L384</f>
        <v>372</v>
      </c>
      <c r="C384" s="39" t="str">
        <f ca="1">Rutas_Lista!AB384</f>
        <v>Rutas_6</v>
      </c>
      <c r="D384" s="39" t="str">
        <f ca="1">Rutas_Lista!AC384</f>
        <v>Ruta 3_6</v>
      </c>
      <c r="E384" s="39" t="str">
        <f ca="1">Rutas_Lista!AD384</f>
        <v>Rosales del Canal (rotonda esquina Tchaikovsky)</v>
      </c>
      <c r="F384" s="48" t="s">
        <v>932</v>
      </c>
      <c r="G384" s="48"/>
      <c r="H384" s="48" t="s">
        <v>732</v>
      </c>
      <c r="I384" s="48" t="s">
        <v>733</v>
      </c>
      <c r="J384" s="50">
        <v>41.634726100000002</v>
      </c>
      <c r="K384" s="50">
        <v>-0.94362679999999999</v>
      </c>
      <c r="L384" s="48" t="s">
        <v>933</v>
      </c>
      <c r="M384" s="39" t="str">
        <f ca="1">IF(Rutas_Lista!X384=1,"Ida","Vuelta")</f>
        <v>Vuelta</v>
      </c>
      <c r="N384" t="str">
        <f ca="1">Rutas_Lista!AE384</f>
        <v/>
      </c>
      <c r="O384" t="str">
        <f ca="1">Rutas_Lista!AF384</f>
        <v/>
      </c>
      <c r="P384" t="str">
        <f ca="1">Rutas_Lista!AG384</f>
        <v/>
      </c>
      <c r="Q384" t="str">
        <f ca="1">Rutas_Lista!AH384</f>
        <v/>
      </c>
    </row>
    <row r="385" spans="1:17" x14ac:dyDescent="0.25">
      <c r="A385">
        <f ca="1">Rutas_Lista!N385</f>
        <v>11</v>
      </c>
      <c r="B385" s="39">
        <f ca="1">Rutas_Lista!L385</f>
        <v>373</v>
      </c>
      <c r="C385" s="39" t="str">
        <f ca="1">Rutas_Lista!AB385</f>
        <v>Rutas_6</v>
      </c>
      <c r="D385" s="39" t="str">
        <f ca="1">Rutas_Lista!AC385</f>
        <v>Ruta 3_6</v>
      </c>
      <c r="E385" s="39" t="str">
        <f ca="1">Rutas_Lista!AD385</f>
        <v>Avd. Ilustración (esq. C/ Ibón)</v>
      </c>
      <c r="F385" s="48" t="s">
        <v>915</v>
      </c>
      <c r="G385" s="48"/>
      <c r="H385" s="48" t="s">
        <v>732</v>
      </c>
      <c r="I385" s="48" t="s">
        <v>733</v>
      </c>
      <c r="J385" s="50">
        <v>41.631385100000003</v>
      </c>
      <c r="K385" s="50">
        <v>-0.93939490000000003</v>
      </c>
      <c r="L385" s="48" t="s">
        <v>934</v>
      </c>
      <c r="M385" s="39" t="str">
        <f ca="1">IF(Rutas_Lista!X385=1,"Ida","Vuelta")</f>
        <v>Vuelta</v>
      </c>
      <c r="N385" t="str">
        <f ca="1">Rutas_Lista!AE385</f>
        <v/>
      </c>
      <c r="O385" t="str">
        <f ca="1">Rutas_Lista!AF385</f>
        <v/>
      </c>
      <c r="P385" t="str">
        <f ca="1">Rutas_Lista!AG385</f>
        <v/>
      </c>
      <c r="Q385" t="str">
        <f ca="1">Rutas_Lista!AH385</f>
        <v/>
      </c>
    </row>
    <row r="386" spans="1:17" x14ac:dyDescent="0.25">
      <c r="A386">
        <f ca="1">Rutas_Lista!N386</f>
        <v>11</v>
      </c>
      <c r="B386" s="39">
        <f ca="1">Rutas_Lista!L386</f>
        <v>374</v>
      </c>
      <c r="C386" s="39" t="str">
        <f ca="1">Rutas_Lista!AB386</f>
        <v>Rutas_6</v>
      </c>
      <c r="D386" s="39" t="str">
        <f ca="1">Rutas_Lista!AC386</f>
        <v>Ruta 3_6</v>
      </c>
      <c r="E386" s="39" t="str">
        <f ca="1">Rutas_Lista!AD386</f>
        <v>Avd. Ilustración (esq. Tomás de Anzano)</v>
      </c>
      <c r="F386" s="48" t="s">
        <v>915</v>
      </c>
      <c r="G386" s="48"/>
      <c r="H386" s="48" t="s">
        <v>732</v>
      </c>
      <c r="I386" s="48" t="s">
        <v>733</v>
      </c>
      <c r="J386" s="50">
        <v>41.629389199999999</v>
      </c>
      <c r="K386" s="50">
        <v>-0.93114920000000001</v>
      </c>
      <c r="L386" s="48" t="s">
        <v>935</v>
      </c>
      <c r="M386" s="39" t="str">
        <f ca="1">IF(Rutas_Lista!X386=1,"Ida","Vuelta")</f>
        <v>Vuelta</v>
      </c>
      <c r="N386" t="str">
        <f ca="1">Rutas_Lista!AE386</f>
        <v/>
      </c>
      <c r="O386" t="str">
        <f ca="1">Rutas_Lista!AF386</f>
        <v/>
      </c>
      <c r="P386" t="str">
        <f ca="1">Rutas_Lista!AG386</f>
        <v/>
      </c>
      <c r="Q386" t="str">
        <f ca="1">Rutas_Lista!AH386</f>
        <v/>
      </c>
    </row>
    <row r="387" spans="1:17" x14ac:dyDescent="0.25">
      <c r="A387">
        <f ca="1">Rutas_Lista!N387</f>
        <v>11</v>
      </c>
      <c r="B387" s="39">
        <f ca="1">Rutas_Lista!L387</f>
        <v>375</v>
      </c>
      <c r="C387" s="39" t="str">
        <f ca="1">Rutas_Lista!AB387</f>
        <v>Rutas_6</v>
      </c>
      <c r="D387" s="39" t="str">
        <f ca="1">Rutas_Lista!AC387</f>
        <v>Ruta 3_6</v>
      </c>
      <c r="E387" s="39" t="str">
        <f ca="1">Rutas_Lista!AD387</f>
        <v>Los siete Samuráis (Esq. Cantando bjo la lluvia)</v>
      </c>
      <c r="F387" s="48" t="s">
        <v>1147</v>
      </c>
      <c r="G387" s="48"/>
      <c r="H387" s="48" t="s">
        <v>732</v>
      </c>
      <c r="I387" s="48" t="s">
        <v>733</v>
      </c>
      <c r="J387" s="50">
        <v>41.624650099999997</v>
      </c>
      <c r="K387" s="50">
        <v>-0.93461320000000003</v>
      </c>
      <c r="L387" s="48" t="s">
        <v>1146</v>
      </c>
      <c r="M387" s="39" t="str">
        <f ca="1">IF(Rutas_Lista!X387=1,"Ida","Vuelta")</f>
        <v>Vuelta</v>
      </c>
      <c r="N387" t="str">
        <f ca="1">Rutas_Lista!AE387</f>
        <v/>
      </c>
      <c r="O387" t="str">
        <f ca="1">Rutas_Lista!AF387</f>
        <v/>
      </c>
      <c r="P387" t="str">
        <f ca="1">Rutas_Lista!AG387</f>
        <v/>
      </c>
      <c r="Q387" t="str">
        <f ca="1">Rutas_Lista!AH387</f>
        <v/>
      </c>
    </row>
    <row r="388" spans="1:17" x14ac:dyDescent="0.25">
      <c r="A388">
        <f ca="1">Rutas_Lista!N388</f>
        <v>11</v>
      </c>
      <c r="B388" s="39">
        <f ca="1">Rutas_Lista!L388</f>
        <v>376</v>
      </c>
      <c r="C388" s="39" t="str">
        <f ca="1">Rutas_Lista!AB388</f>
        <v>Rutas_6</v>
      </c>
      <c r="D388" s="39" t="str">
        <f ca="1">Rutas_Lista!AC388</f>
        <v>Ruta 3_6</v>
      </c>
      <c r="E388" s="39" t="str">
        <f ca="1">Rutas_Lista!AD388</f>
        <v>C/ Salomón y la Reina de Saba, (frente nº 36)</v>
      </c>
      <c r="F388" s="48" t="s">
        <v>913</v>
      </c>
      <c r="G388" s="48"/>
      <c r="H388" s="48" t="s">
        <v>732</v>
      </c>
      <c r="I388" s="48" t="s">
        <v>733</v>
      </c>
      <c r="J388" s="50">
        <v>41.621204499999997</v>
      </c>
      <c r="K388" s="50">
        <v>-0.94666779999999995</v>
      </c>
      <c r="L388" s="48" t="s">
        <v>936</v>
      </c>
      <c r="M388" s="39" t="str">
        <f ca="1">IF(Rutas_Lista!X388=1,"Ida","Vuelta")</f>
        <v>Vuelta</v>
      </c>
      <c r="N388" t="str">
        <f ca="1">Rutas_Lista!AE388</f>
        <v/>
      </c>
      <c r="O388" t="str">
        <f ca="1">Rutas_Lista!AF388</f>
        <v/>
      </c>
      <c r="P388" t="str">
        <f ca="1">Rutas_Lista!AG388</f>
        <v/>
      </c>
      <c r="Q388" t="str">
        <f ca="1">Rutas_Lista!AH388</f>
        <v/>
      </c>
    </row>
    <row r="389" spans="1:17" x14ac:dyDescent="0.25">
      <c r="A389">
        <f ca="1">Rutas_Lista!N389</f>
        <v>11</v>
      </c>
      <c r="B389" s="39">
        <f ca="1">Rutas_Lista!L389</f>
        <v>377</v>
      </c>
      <c r="C389" s="39" t="str">
        <f ca="1">Rutas_Lista!AB389</f>
        <v>Rutas_6</v>
      </c>
      <c r="D389" s="39" t="str">
        <f ca="1">Rutas_Lista!AC389</f>
        <v>Ruta 3_6</v>
      </c>
      <c r="E389" s="39" t="str">
        <f ca="1">Rutas_Lista!AD389</f>
        <v>Avd. Cañones de Zaragoza (esq. Avd. El cierzo)</v>
      </c>
      <c r="F389" s="48" t="s">
        <v>1143</v>
      </c>
      <c r="G389" s="48"/>
      <c r="H389" s="48" t="s">
        <v>732</v>
      </c>
      <c r="I389" s="48" t="s">
        <v>733</v>
      </c>
      <c r="J389" s="50">
        <v>41.624449400000003</v>
      </c>
      <c r="K389" s="50">
        <v>-0.95829039999999999</v>
      </c>
      <c r="L389" s="48" t="s">
        <v>1105</v>
      </c>
      <c r="M389" s="39" t="str">
        <f ca="1">IF(Rutas_Lista!X389=1,"Ida","Vuelta")</f>
        <v>Vuelta</v>
      </c>
      <c r="N389" t="str">
        <f ca="1">Rutas_Lista!AE389</f>
        <v/>
      </c>
      <c r="O389" t="str">
        <f ca="1">Rutas_Lista!AF389</f>
        <v/>
      </c>
      <c r="P389" t="str">
        <f ca="1">Rutas_Lista!AG389</f>
        <v/>
      </c>
      <c r="Q389" t="str">
        <f ca="1">Rutas_Lista!AH389</f>
        <v/>
      </c>
    </row>
    <row r="390" spans="1:17" x14ac:dyDescent="0.25">
      <c r="A390">
        <f ca="1">Rutas_Lista!N390</f>
        <v>12</v>
      </c>
      <c r="B390" s="39">
        <f ca="1">Rutas_Lista!L390</f>
        <v>377</v>
      </c>
      <c r="C390" s="39" t="str">
        <f ca="1">Rutas_Lista!AB390</f>
        <v>Rutas_6</v>
      </c>
      <c r="D390" s="39" t="str">
        <f ca="1">Rutas_Lista!AC390</f>
        <v>Ruta 4_6</v>
      </c>
      <c r="E390" s="39" t="str">
        <f ca="1">Rutas_Lista!AD390</f>
        <v>Ruta 4/6</v>
      </c>
      <c r="F390" s="48"/>
      <c r="G390" s="48"/>
      <c r="H390" s="48"/>
      <c r="I390" s="48"/>
      <c r="J390" s="50"/>
      <c r="K390" s="50"/>
      <c r="L390" s="48"/>
      <c r="M390" s="39" t="str">
        <f ca="1">IF(Rutas_Lista!X390=1,"Ida","Vuelta")</f>
        <v>Ida</v>
      </c>
      <c r="N390" t="str">
        <f ca="1">Rutas_Lista!AE390</f>
        <v/>
      </c>
      <c r="O390" t="str">
        <f ca="1">Rutas_Lista!AF390</f>
        <v/>
      </c>
      <c r="P390" t="str">
        <f ca="1">Rutas_Lista!AG390</f>
        <v/>
      </c>
      <c r="Q390" t="str">
        <f ca="1">Rutas_Lista!AH390</f>
        <v/>
      </c>
    </row>
    <row r="391" spans="1:17" x14ac:dyDescent="0.25">
      <c r="A391">
        <f ca="1">Rutas_Lista!N391</f>
        <v>12</v>
      </c>
      <c r="B391" s="39">
        <f ca="1">Rutas_Lista!L391</f>
        <v>378</v>
      </c>
      <c r="C391" s="39" t="str">
        <f ca="1">Rutas_Lista!AB391</f>
        <v>Rutas_6</v>
      </c>
      <c r="D391" s="39" t="str">
        <f ca="1">Rutas_Lista!AC391</f>
        <v>Ruta 4_6</v>
      </c>
      <c r="E391" s="39" t="str">
        <f ca="1">Rutas_Lista!AD391</f>
        <v>P. Venecia: Calle Tiziano (esq. Paolo Veronese)</v>
      </c>
      <c r="F391" s="54" t="s">
        <v>1148</v>
      </c>
      <c r="G391" s="48"/>
      <c r="H391" s="5" t="s">
        <v>732</v>
      </c>
      <c r="I391" s="5" t="s">
        <v>733</v>
      </c>
      <c r="J391" s="50">
        <v>41.616617300000001</v>
      </c>
      <c r="K391" s="50">
        <v>-0.87787190000000004</v>
      </c>
      <c r="L391" s="48" t="s">
        <v>1149</v>
      </c>
      <c r="M391" s="39" t="str">
        <f ca="1">IF(Rutas_Lista!X391=1,"Ida","Vuelta")</f>
        <v>Ida</v>
      </c>
      <c r="N391" t="str">
        <f ca="1">Rutas_Lista!AE391</f>
        <v>04:48</v>
      </c>
      <c r="O391" t="str">
        <f ca="1">Rutas_Lista!AF391</f>
        <v>12:46</v>
      </c>
      <c r="P391" t="str">
        <f ca="1">Rutas_Lista!AG391</f>
        <v>20:48</v>
      </c>
      <c r="Q391" t="str">
        <f ca="1">Rutas_Lista!AH391</f>
        <v>06:46</v>
      </c>
    </row>
    <row r="392" spans="1:17" x14ac:dyDescent="0.25">
      <c r="A392">
        <f ca="1">Rutas_Lista!N392</f>
        <v>12</v>
      </c>
      <c r="B392" s="39">
        <f ca="1">Rutas_Lista!L392</f>
        <v>379</v>
      </c>
      <c r="C392" s="39" t="str">
        <f ca="1">Rutas_Lista!AB392</f>
        <v>Rutas_6</v>
      </c>
      <c r="D392" s="39" t="str">
        <f ca="1">Rutas_Lista!AC392</f>
        <v>Ruta 4_6</v>
      </c>
      <c r="E392" s="39" t="str">
        <f ca="1">Rutas_Lista!AD392</f>
        <v>Cuarta Avenida, nº 23 ( Pd. Bus)</v>
      </c>
      <c r="F392" s="5" t="s">
        <v>937</v>
      </c>
      <c r="G392" s="5" t="s">
        <v>838</v>
      </c>
      <c r="H392" s="5" t="s">
        <v>732</v>
      </c>
      <c r="I392" s="5" t="s">
        <v>733</v>
      </c>
      <c r="J392" s="49">
        <v>41.624887999999999</v>
      </c>
      <c r="K392" s="49">
        <v>-0.87636099999999995</v>
      </c>
      <c r="L392" s="5" t="s">
        <v>792</v>
      </c>
      <c r="M392" s="39" t="str">
        <f ca="1">IF(Rutas_Lista!X392=1,"Ida","Vuelta")</f>
        <v>Ida</v>
      </c>
      <c r="N392" t="str">
        <f ca="1">Rutas_Lista!AE392</f>
        <v>04:50</v>
      </c>
      <c r="O392" t="str">
        <f ca="1">Rutas_Lista!AF392</f>
        <v>12:48</v>
      </c>
      <c r="P392" t="str">
        <f ca="1">Rutas_Lista!AG392</f>
        <v>20:50</v>
      </c>
      <c r="Q392" t="str">
        <f ca="1">Rutas_Lista!AH392</f>
        <v>06:48</v>
      </c>
    </row>
    <row r="393" spans="1:17" x14ac:dyDescent="0.25">
      <c r="A393">
        <f ca="1">Rutas_Lista!N393</f>
        <v>12</v>
      </c>
      <c r="B393" s="39">
        <f ca="1">Rutas_Lista!L393</f>
        <v>380</v>
      </c>
      <c r="C393" s="39" t="str">
        <f ca="1">Rutas_Lista!AB393</f>
        <v>Rutas_6</v>
      </c>
      <c r="D393" s="39" t="str">
        <f ca="1">Rutas_Lista!AC393</f>
        <v>Ruta 4_6</v>
      </c>
      <c r="E393" s="39" t="str">
        <f ca="1">Rutas_Lista!AD393</f>
        <v>Avd. América (esq. C/ Pontevedra - Pd. Bus)</v>
      </c>
      <c r="F393" s="5" t="s">
        <v>938</v>
      </c>
      <c r="H393" s="5" t="s">
        <v>732</v>
      </c>
      <c r="I393" s="5" t="s">
        <v>733</v>
      </c>
      <c r="J393" s="49">
        <v>41.628600400000003</v>
      </c>
      <c r="K393" s="49">
        <v>-0.8862447</v>
      </c>
      <c r="L393" s="5" t="s">
        <v>737</v>
      </c>
      <c r="M393" s="39" t="str">
        <f ca="1">IF(Rutas_Lista!X393=1,"Ida","Vuelta")</f>
        <v>Ida</v>
      </c>
      <c r="N393" t="str">
        <f ca="1">Rutas_Lista!AE393</f>
        <v>04:52</v>
      </c>
      <c r="O393" t="str">
        <f ca="1">Rutas_Lista!AF393</f>
        <v>12:50</v>
      </c>
      <c r="P393" t="str">
        <f ca="1">Rutas_Lista!AG393</f>
        <v>20:52</v>
      </c>
      <c r="Q393" t="str">
        <f ca="1">Rutas_Lista!AH393</f>
        <v>06:50</v>
      </c>
    </row>
    <row r="394" spans="1:17" x14ac:dyDescent="0.25">
      <c r="A394">
        <f ca="1">Rutas_Lista!N394</f>
        <v>12</v>
      </c>
      <c r="B394" s="39">
        <f ca="1">Rutas_Lista!L394</f>
        <v>381</v>
      </c>
      <c r="C394" s="39" t="str">
        <f ca="1">Rutas_Lista!AB394</f>
        <v>Rutas_6</v>
      </c>
      <c r="D394" s="39" t="str">
        <f ca="1">Rutas_Lista!AC394</f>
        <v>Ruta 4_6</v>
      </c>
      <c r="E394" s="39" t="str">
        <f ca="1">Rutas_Lista!AD394</f>
        <v>Avd. América, nº 11 (frente Plaza Canteras - Pd. Bus)</v>
      </c>
      <c r="F394" s="5" t="s">
        <v>736</v>
      </c>
      <c r="G394" s="5" t="s">
        <v>859</v>
      </c>
      <c r="H394" s="5" t="s">
        <v>732</v>
      </c>
      <c r="I394" s="5" t="s">
        <v>733</v>
      </c>
      <c r="J394" s="49">
        <v>41.632607999999998</v>
      </c>
      <c r="K394" s="49">
        <v>-0.88506600000000002</v>
      </c>
      <c r="L394" s="5" t="s">
        <v>885</v>
      </c>
      <c r="M394" s="39" t="str">
        <f ca="1">IF(Rutas_Lista!X394=1,"Ida","Vuelta")</f>
        <v>Ida</v>
      </c>
      <c r="N394" t="str">
        <f ca="1">Rutas_Lista!AE394</f>
        <v>04:53</v>
      </c>
      <c r="O394" t="str">
        <f ca="1">Rutas_Lista!AF394</f>
        <v>12:51</v>
      </c>
      <c r="P394" t="str">
        <f ca="1">Rutas_Lista!AG394</f>
        <v>20:53</v>
      </c>
      <c r="Q394" t="str">
        <f ca="1">Rutas_Lista!AH394</f>
        <v>06:51</v>
      </c>
    </row>
    <row r="395" spans="1:17" x14ac:dyDescent="0.25">
      <c r="A395">
        <f ca="1">Rutas_Lista!N395</f>
        <v>12</v>
      </c>
      <c r="B395" s="39">
        <f ca="1">Rutas_Lista!L395</f>
        <v>382</v>
      </c>
      <c r="C395" s="39" t="str">
        <f ca="1">Rutas_Lista!AB395</f>
        <v>Rutas_6</v>
      </c>
      <c r="D395" s="39" t="str">
        <f ca="1">Rutas_Lista!AC395</f>
        <v>Ruta 4_6</v>
      </c>
      <c r="E395" s="39" t="str">
        <f ca="1">Rutas_Lista!AD395</f>
        <v>Avd. San José (esq. C/ Bellavista - Pd. Bus)</v>
      </c>
      <c r="F395" s="5" t="s">
        <v>740</v>
      </c>
      <c r="H395" s="5" t="s">
        <v>732</v>
      </c>
      <c r="I395" s="5" t="s">
        <v>733</v>
      </c>
      <c r="J395" s="49">
        <v>41.636372399999999</v>
      </c>
      <c r="K395" s="49">
        <v>-0.87839979999999995</v>
      </c>
      <c r="L395" s="5" t="s">
        <v>741</v>
      </c>
      <c r="M395" s="39" t="str">
        <f ca="1">IF(Rutas_Lista!X395=1,"Ida","Vuelta")</f>
        <v>Ida</v>
      </c>
      <c r="N395" t="str">
        <f ca="1">Rutas_Lista!AE395</f>
        <v>04:55</v>
      </c>
      <c r="O395" t="str">
        <f ca="1">Rutas_Lista!AF395</f>
        <v>12:54</v>
      </c>
      <c r="P395" t="str">
        <f ca="1">Rutas_Lista!AG395</f>
        <v>20:55</v>
      </c>
      <c r="Q395" t="str">
        <f ca="1">Rutas_Lista!AH395</f>
        <v>06:54</v>
      </c>
    </row>
    <row r="396" spans="1:17" x14ac:dyDescent="0.25">
      <c r="A396">
        <f ca="1">Rutas_Lista!N396</f>
        <v>12</v>
      </c>
      <c r="B396" s="39">
        <f ca="1">Rutas_Lista!L396</f>
        <v>383</v>
      </c>
      <c r="C396" s="39" t="str">
        <f ca="1">Rutas_Lista!AB396</f>
        <v>Rutas_6</v>
      </c>
      <c r="D396" s="39" t="str">
        <f ca="1">Rutas_Lista!AC396</f>
        <v>Ruta 4_6</v>
      </c>
      <c r="E396" s="39" t="str">
        <f ca="1">Rutas_Lista!AD396</f>
        <v>Avenida San José, nº 97 (Pd. Bus)</v>
      </c>
      <c r="F396" s="5" t="s">
        <v>939</v>
      </c>
      <c r="G396" s="5" t="s">
        <v>887</v>
      </c>
      <c r="H396" s="5" t="s">
        <v>732</v>
      </c>
      <c r="I396" s="5" t="s">
        <v>733</v>
      </c>
      <c r="J396" s="49">
        <v>41.646025999999999</v>
      </c>
      <c r="K396" s="49">
        <v>-0.87219500000000005</v>
      </c>
      <c r="L396" s="5" t="s">
        <v>792</v>
      </c>
      <c r="M396" s="39" t="str">
        <f ca="1">IF(Rutas_Lista!X396=1,"Ida","Vuelta")</f>
        <v>Ida</v>
      </c>
      <c r="N396" t="str">
        <f ca="1">Rutas_Lista!AE396</f>
        <v>04:56</v>
      </c>
      <c r="O396" t="str">
        <f ca="1">Rutas_Lista!AF396</f>
        <v>12:55</v>
      </c>
      <c r="P396" t="str">
        <f ca="1">Rutas_Lista!AG396</f>
        <v>20:56</v>
      </c>
      <c r="Q396" t="str">
        <f ca="1">Rutas_Lista!AH396</f>
        <v>06:55</v>
      </c>
    </row>
    <row r="397" spans="1:17" x14ac:dyDescent="0.25">
      <c r="A397">
        <f ca="1">Rutas_Lista!N397</f>
        <v>12</v>
      </c>
      <c r="B397" s="39">
        <f ca="1">Rutas_Lista!L397</f>
        <v>384</v>
      </c>
      <c r="C397" s="39" t="str">
        <f ca="1">Rutas_Lista!AB397</f>
        <v>Rutas_6</v>
      </c>
      <c r="D397" s="39" t="str">
        <f ca="1">Rutas_Lista!AC397</f>
        <v>Ruta 4_6</v>
      </c>
      <c r="E397" s="39" t="str">
        <f ca="1">Rutas_Lista!AD397</f>
        <v>Avd. San José, nº 3 (esq. Miguel Servet - Pd. Bus)</v>
      </c>
      <c r="F397" s="5" t="s">
        <v>886</v>
      </c>
      <c r="G397" s="5" t="s">
        <v>888</v>
      </c>
      <c r="H397" s="5" t="s">
        <v>732</v>
      </c>
      <c r="I397" s="5" t="s">
        <v>733</v>
      </c>
      <c r="J397" s="49">
        <v>41.645690000000002</v>
      </c>
      <c r="K397" s="49">
        <v>-0.87439869999999997</v>
      </c>
      <c r="L397" s="5" t="s">
        <v>889</v>
      </c>
      <c r="M397" s="39" t="str">
        <f ca="1">IF(Rutas_Lista!X397=1,"Ida","Vuelta")</f>
        <v>Ida</v>
      </c>
      <c r="N397" t="str">
        <f ca="1">Rutas_Lista!AE397</f>
        <v>04:57</v>
      </c>
      <c r="O397" t="str">
        <f ca="1">Rutas_Lista!AF397</f>
        <v>12:56</v>
      </c>
      <c r="P397" t="str">
        <f ca="1">Rutas_Lista!AG397</f>
        <v>20:57</v>
      </c>
      <c r="Q397" t="str">
        <f ca="1">Rutas_Lista!AH397</f>
        <v>06:56</v>
      </c>
    </row>
    <row r="398" spans="1:17" x14ac:dyDescent="0.25">
      <c r="A398">
        <f ca="1">Rutas_Lista!N398</f>
        <v>12</v>
      </c>
      <c r="B398" s="39">
        <f ca="1">Rutas_Lista!L398</f>
        <v>385</v>
      </c>
      <c r="C398" s="39" t="str">
        <f ca="1">Rutas_Lista!AB398</f>
        <v>Rutas_6</v>
      </c>
      <c r="D398" s="39" t="str">
        <f ca="1">Rutas_Lista!AC398</f>
        <v>Ruta 4_6</v>
      </c>
      <c r="E398" s="39" t="str">
        <f ca="1">Rutas_Lista!AD398</f>
        <v>Compromiso Caspe, nº 48 - Pd. Bus (esq. Dr Iranzo)</v>
      </c>
      <c r="F398" s="5" t="s">
        <v>890</v>
      </c>
      <c r="G398" s="5" t="s">
        <v>891</v>
      </c>
      <c r="H398" s="5" t="s">
        <v>732</v>
      </c>
      <c r="I398" s="5" t="s">
        <v>733</v>
      </c>
      <c r="J398" s="49">
        <v>41.646318000000001</v>
      </c>
      <c r="K398" s="49">
        <v>-0.87181900000000001</v>
      </c>
      <c r="L398" s="5" t="s">
        <v>892</v>
      </c>
      <c r="M398" s="39" t="str">
        <f ca="1">IF(Rutas_Lista!X398=1,"Ida","Vuelta")</f>
        <v>Ida</v>
      </c>
      <c r="N398" t="str">
        <f ca="1">Rutas_Lista!AE398</f>
        <v>04:58</v>
      </c>
      <c r="O398" t="str">
        <f ca="1">Rutas_Lista!AF398</f>
        <v>12:57</v>
      </c>
      <c r="P398" t="str">
        <f ca="1">Rutas_Lista!AG398</f>
        <v>20:58</v>
      </c>
      <c r="Q398" t="str">
        <f ca="1">Rutas_Lista!AH398</f>
        <v>06:57</v>
      </c>
    </row>
    <row r="399" spans="1:17" x14ac:dyDescent="0.25">
      <c r="A399">
        <f ca="1">Rutas_Lista!N399</f>
        <v>12</v>
      </c>
      <c r="B399" s="39">
        <f ca="1">Rutas_Lista!L399</f>
        <v>386</v>
      </c>
      <c r="C399" s="39" t="str">
        <f ca="1">Rutas_Lista!AB399</f>
        <v>Rutas_6</v>
      </c>
      <c r="D399" s="39" t="str">
        <f ca="1">Rutas_Lista!AC399</f>
        <v>Ruta 4_6</v>
      </c>
      <c r="E399" s="39" t="str">
        <f ca="1">Rutas_Lista!AD399</f>
        <v>Compromiso de Caspe, nº 76 (Pd. Bus)</v>
      </c>
      <c r="F399" s="5" t="s">
        <v>890</v>
      </c>
      <c r="G399" s="5" t="s">
        <v>894</v>
      </c>
      <c r="H399" s="5" t="s">
        <v>732</v>
      </c>
      <c r="I399" s="5" t="s">
        <v>733</v>
      </c>
      <c r="J399" s="49">
        <v>41.646318000000001</v>
      </c>
      <c r="K399" s="49">
        <v>-0.87181900000000001</v>
      </c>
      <c r="L399" s="5" t="s">
        <v>792</v>
      </c>
      <c r="M399" s="39" t="str">
        <f ca="1">IF(Rutas_Lista!X399=1,"Ida","Vuelta")</f>
        <v>Ida</v>
      </c>
      <c r="N399" t="str">
        <f ca="1">Rutas_Lista!AE399</f>
        <v>05:00</v>
      </c>
      <c r="O399" t="str">
        <f ca="1">Rutas_Lista!AF399</f>
        <v>13:00</v>
      </c>
      <c r="P399" t="str">
        <f ca="1">Rutas_Lista!AG399</f>
        <v>21:00</v>
      </c>
      <c r="Q399" t="str">
        <f ca="1">Rutas_Lista!AH399</f>
        <v>07:00</v>
      </c>
    </row>
    <row r="400" spans="1:17" x14ac:dyDescent="0.25">
      <c r="A400">
        <f ca="1">Rutas_Lista!N400</f>
        <v>12</v>
      </c>
      <c r="B400" s="39">
        <f ca="1">Rutas_Lista!L400</f>
        <v>387</v>
      </c>
      <c r="C400" s="39" t="str">
        <f ca="1">Rutas_Lista!AB400</f>
        <v>Rutas_6</v>
      </c>
      <c r="D400" s="39" t="str">
        <f ca="1">Rutas_Lista!AC400</f>
        <v>Ruta 4_6</v>
      </c>
      <c r="E400" s="39" t="str">
        <f ca="1">Rutas_Lista!AD400</f>
        <v>Opel Planta en Figueruelas</v>
      </c>
      <c r="F400" s="5" t="s">
        <v>783</v>
      </c>
      <c r="H400" s="5" t="s">
        <v>784</v>
      </c>
      <c r="I400" s="5" t="s">
        <v>733</v>
      </c>
      <c r="J400" s="49">
        <v>41.749628000000001</v>
      </c>
      <c r="K400" s="49">
        <v>-1.1755139999999999</v>
      </c>
      <c r="L400" s="5" t="s">
        <v>785</v>
      </c>
      <c r="M400" s="39" t="str">
        <f ca="1">IF(Rutas_Lista!X400=1,"Ida","Vuelta")</f>
        <v>Ida</v>
      </c>
      <c r="N400" t="str">
        <f ca="1">Rutas_Lista!AE400</f>
        <v>05:30</v>
      </c>
      <c r="O400" t="str">
        <f ca="1">Rutas_Lista!AF400</f>
        <v>13:30</v>
      </c>
      <c r="P400" t="str">
        <f ca="1">Rutas_Lista!AG400</f>
        <v>21:30</v>
      </c>
      <c r="Q400" t="str">
        <f ca="1">Rutas_Lista!AH400</f>
        <v>07:30</v>
      </c>
    </row>
    <row r="401" spans="1:17" x14ac:dyDescent="0.25">
      <c r="A401">
        <f ca="1">Rutas_Lista!N401</f>
        <v>12</v>
      </c>
      <c r="B401" s="39">
        <f ca="1">Rutas_Lista!L401</f>
        <v>388</v>
      </c>
      <c r="C401" s="39" t="str">
        <f ca="1">Rutas_Lista!AB401</f>
        <v>Rutas_6</v>
      </c>
      <c r="D401" s="39" t="str">
        <f ca="1">Rutas_Lista!AC401</f>
        <v>Ruta 4_6</v>
      </c>
      <c r="E401" s="39" t="str">
        <f ca="1">Rutas_Lista!AD401</f>
        <v>Opel Planta en Figueruelas</v>
      </c>
      <c r="F401" s="5" t="s">
        <v>783</v>
      </c>
      <c r="H401" s="5" t="s">
        <v>784</v>
      </c>
      <c r="I401" s="5" t="s">
        <v>733</v>
      </c>
      <c r="J401" s="49">
        <v>41.749628000000001</v>
      </c>
      <c r="K401" s="49">
        <v>-1.1755139999999999</v>
      </c>
      <c r="L401" s="5" t="s">
        <v>785</v>
      </c>
      <c r="M401" s="39" t="str">
        <f ca="1">IF(Rutas_Lista!X401=1,"Ida","Vuelta")</f>
        <v>Vuelta</v>
      </c>
      <c r="N401" t="str">
        <f ca="1">Rutas_Lista!AE401</f>
        <v/>
      </c>
      <c r="O401" t="str">
        <f ca="1">Rutas_Lista!AF401</f>
        <v/>
      </c>
      <c r="P401" t="str">
        <f ca="1">Rutas_Lista!AG401</f>
        <v/>
      </c>
      <c r="Q401" t="str">
        <f ca="1">Rutas_Lista!AH401</f>
        <v/>
      </c>
    </row>
    <row r="402" spans="1:17" x14ac:dyDescent="0.25">
      <c r="A402">
        <f ca="1">Rutas_Lista!N402</f>
        <v>12</v>
      </c>
      <c r="B402" s="39">
        <f ca="1">Rutas_Lista!L402</f>
        <v>389</v>
      </c>
      <c r="C402" s="39" t="str">
        <f ca="1">Rutas_Lista!AB402</f>
        <v>Rutas_6</v>
      </c>
      <c r="D402" s="39" t="str">
        <f ca="1">Rutas_Lista!AC402</f>
        <v>Ruta 4_6</v>
      </c>
      <c r="E402" s="39" t="str">
        <f ca="1">Rutas_Lista!AD402</f>
        <v>P. Venecia: Calle Tiziano (esq. Paolo Veronese)</v>
      </c>
      <c r="F402" s="54" t="s">
        <v>1148</v>
      </c>
      <c r="G402" s="48"/>
      <c r="H402" s="5" t="s">
        <v>732</v>
      </c>
      <c r="I402" s="5" t="s">
        <v>733</v>
      </c>
      <c r="J402" s="50">
        <v>41.616617300000001</v>
      </c>
      <c r="K402" s="50">
        <v>-0.87787190000000004</v>
      </c>
      <c r="L402" s="48" t="s">
        <v>1149</v>
      </c>
      <c r="M402" s="39" t="str">
        <f ca="1">IF(Rutas_Lista!X402=1,"Ida","Vuelta")</f>
        <v>Vuelta</v>
      </c>
      <c r="N402" t="str">
        <f ca="1">Rutas_Lista!AE402</f>
        <v/>
      </c>
      <c r="O402" t="str">
        <f ca="1">Rutas_Lista!AF402</f>
        <v/>
      </c>
      <c r="P402" t="str">
        <f ca="1">Rutas_Lista!AG402</f>
        <v/>
      </c>
      <c r="Q402" t="str">
        <f ca="1">Rutas_Lista!AH402</f>
        <v/>
      </c>
    </row>
    <row r="403" spans="1:17" x14ac:dyDescent="0.25">
      <c r="A403">
        <f ca="1">Rutas_Lista!N403</f>
        <v>12</v>
      </c>
      <c r="B403" s="39">
        <f ca="1">Rutas_Lista!L403</f>
        <v>390</v>
      </c>
      <c r="C403" s="39" t="str">
        <f ca="1">Rutas_Lista!AB403</f>
        <v>Rutas_6</v>
      </c>
      <c r="D403" s="39" t="str">
        <f ca="1">Rutas_Lista!AC403</f>
        <v>Ruta 4_6</v>
      </c>
      <c r="E403" s="39" t="str">
        <f ca="1">Rutas_Lista!AD403</f>
        <v>Cuarta Avenida, nº 23 ( Pd. Bus)</v>
      </c>
      <c r="F403" s="5" t="s">
        <v>937</v>
      </c>
      <c r="G403" s="5" t="s">
        <v>838</v>
      </c>
      <c r="H403" s="5" t="s">
        <v>732</v>
      </c>
      <c r="I403" s="5" t="s">
        <v>733</v>
      </c>
      <c r="J403" s="49">
        <v>41.624887999999999</v>
      </c>
      <c r="K403" s="49">
        <v>-0.87636099999999995</v>
      </c>
      <c r="L403" s="5" t="s">
        <v>792</v>
      </c>
      <c r="M403" s="39" t="str">
        <f ca="1">IF(Rutas_Lista!X403=1,"Ida","Vuelta")</f>
        <v>Vuelta</v>
      </c>
      <c r="N403" t="str">
        <f ca="1">Rutas_Lista!AE403</f>
        <v/>
      </c>
      <c r="O403" t="str">
        <f ca="1">Rutas_Lista!AF403</f>
        <v/>
      </c>
      <c r="P403" t="str">
        <f ca="1">Rutas_Lista!AG403</f>
        <v/>
      </c>
      <c r="Q403" t="str">
        <f ca="1">Rutas_Lista!AH403</f>
        <v/>
      </c>
    </row>
    <row r="404" spans="1:17" x14ac:dyDescent="0.25">
      <c r="A404">
        <f ca="1">Rutas_Lista!N404</f>
        <v>12</v>
      </c>
      <c r="B404" s="39">
        <f ca="1">Rutas_Lista!L404</f>
        <v>391</v>
      </c>
      <c r="C404" s="39" t="str">
        <f ca="1">Rutas_Lista!AB404</f>
        <v>Rutas_6</v>
      </c>
      <c r="D404" s="39" t="str">
        <f ca="1">Rutas_Lista!AC404</f>
        <v>Ruta 4_6</v>
      </c>
      <c r="E404" s="39" t="str">
        <f ca="1">Rutas_Lista!AD404</f>
        <v>Avd. América (esq. C/ Pontevedra - Pd. Bus))</v>
      </c>
      <c r="F404" s="5" t="s">
        <v>938</v>
      </c>
      <c r="H404" s="5" t="s">
        <v>732</v>
      </c>
      <c r="I404" s="5" t="s">
        <v>733</v>
      </c>
      <c r="J404" s="49">
        <v>41.628600400000003</v>
      </c>
      <c r="K404" s="49">
        <v>-0.8862447</v>
      </c>
      <c r="L404" s="5" t="s">
        <v>737</v>
      </c>
      <c r="M404" s="39" t="str">
        <f ca="1">IF(Rutas_Lista!X404=1,"Ida","Vuelta")</f>
        <v>Vuelta</v>
      </c>
      <c r="N404" t="str">
        <f ca="1">Rutas_Lista!AE404</f>
        <v/>
      </c>
      <c r="O404" t="str">
        <f ca="1">Rutas_Lista!AF404</f>
        <v/>
      </c>
      <c r="P404" t="str">
        <f ca="1">Rutas_Lista!AG404</f>
        <v/>
      </c>
      <c r="Q404" t="str">
        <f ca="1">Rutas_Lista!AH404</f>
        <v/>
      </c>
    </row>
    <row r="405" spans="1:17" x14ac:dyDescent="0.25">
      <c r="A405">
        <f ca="1">Rutas_Lista!N405</f>
        <v>12</v>
      </c>
      <c r="B405" s="39">
        <f ca="1">Rutas_Lista!L405</f>
        <v>392</v>
      </c>
      <c r="C405" s="39" t="str">
        <f ca="1">Rutas_Lista!AB405</f>
        <v>Rutas_6</v>
      </c>
      <c r="D405" s="39" t="str">
        <f ca="1">Rutas_Lista!AC405</f>
        <v>Ruta 4_6</v>
      </c>
      <c r="E405" s="39" t="str">
        <f ca="1">Rutas_Lista!AD405</f>
        <v>Avd. América, nº 11 (frente Plaza Canteras)</v>
      </c>
      <c r="F405" s="5" t="s">
        <v>736</v>
      </c>
      <c r="G405" s="5" t="s">
        <v>859</v>
      </c>
      <c r="H405" s="5" t="s">
        <v>732</v>
      </c>
      <c r="I405" s="5" t="s">
        <v>733</v>
      </c>
      <c r="J405" s="49">
        <v>41.632607999999998</v>
      </c>
      <c r="K405" s="49">
        <v>-0.88506600000000002</v>
      </c>
      <c r="L405" s="5" t="s">
        <v>885</v>
      </c>
      <c r="M405" s="39" t="str">
        <f ca="1">IF(Rutas_Lista!X405=1,"Ida","Vuelta")</f>
        <v>Vuelta</v>
      </c>
      <c r="N405" t="str">
        <f ca="1">Rutas_Lista!AE405</f>
        <v/>
      </c>
      <c r="O405" t="str">
        <f ca="1">Rutas_Lista!AF405</f>
        <v/>
      </c>
      <c r="P405" t="str">
        <f ca="1">Rutas_Lista!AG405</f>
        <v/>
      </c>
      <c r="Q405" t="str">
        <f ca="1">Rutas_Lista!AH405</f>
        <v/>
      </c>
    </row>
    <row r="406" spans="1:17" x14ac:dyDescent="0.25">
      <c r="A406">
        <f ca="1">Rutas_Lista!N406</f>
        <v>12</v>
      </c>
      <c r="B406" s="39">
        <f ca="1">Rutas_Lista!L406</f>
        <v>393</v>
      </c>
      <c r="C406" s="39" t="str">
        <f ca="1">Rutas_Lista!AB406</f>
        <v>Rutas_6</v>
      </c>
      <c r="D406" s="39" t="str">
        <f ca="1">Rutas_Lista!AC406</f>
        <v>Ruta 4_6</v>
      </c>
      <c r="E406" s="39" t="str">
        <f ca="1">Rutas_Lista!AD406</f>
        <v>Avd. San José (esq. C/ Bellavista - Pd. Bus)</v>
      </c>
      <c r="F406" s="5" t="s">
        <v>740</v>
      </c>
      <c r="H406" s="5" t="s">
        <v>732</v>
      </c>
      <c r="I406" s="5" t="s">
        <v>733</v>
      </c>
      <c r="J406" s="49">
        <v>41.636372399999999</v>
      </c>
      <c r="K406" s="49">
        <v>-0.87839979999999995</v>
      </c>
      <c r="L406" s="5" t="s">
        <v>741</v>
      </c>
      <c r="M406" s="39" t="str">
        <f ca="1">IF(Rutas_Lista!X406=1,"Ida","Vuelta")</f>
        <v>Vuelta</v>
      </c>
      <c r="N406" t="str">
        <f ca="1">Rutas_Lista!AE406</f>
        <v/>
      </c>
      <c r="O406" t="str">
        <f ca="1">Rutas_Lista!AF406</f>
        <v/>
      </c>
      <c r="P406" t="str">
        <f ca="1">Rutas_Lista!AG406</f>
        <v/>
      </c>
      <c r="Q406" t="str">
        <f ca="1">Rutas_Lista!AH406</f>
        <v/>
      </c>
    </row>
    <row r="407" spans="1:17" x14ac:dyDescent="0.25">
      <c r="A407">
        <f ca="1">Rutas_Lista!N407</f>
        <v>12</v>
      </c>
      <c r="B407" s="39">
        <f ca="1">Rutas_Lista!L407</f>
        <v>394</v>
      </c>
      <c r="C407" s="39" t="str">
        <f ca="1">Rutas_Lista!AB407</f>
        <v>Rutas_6</v>
      </c>
      <c r="D407" s="39" t="str">
        <f ca="1">Rutas_Lista!AC407</f>
        <v>Ruta 4_6</v>
      </c>
      <c r="E407" s="39" t="str">
        <f ca="1">Rutas_Lista!AD407</f>
        <v>Avenida San José, nº 97 (Pd. Bus)</v>
      </c>
      <c r="F407" s="5" t="s">
        <v>939</v>
      </c>
      <c r="G407" s="5" t="s">
        <v>887</v>
      </c>
      <c r="H407" s="5" t="s">
        <v>732</v>
      </c>
      <c r="I407" s="5" t="s">
        <v>733</v>
      </c>
      <c r="J407" s="49">
        <v>41.646025999999999</v>
      </c>
      <c r="K407" s="49">
        <v>-0.87219500000000005</v>
      </c>
      <c r="L407" s="5" t="s">
        <v>792</v>
      </c>
      <c r="M407" s="39" t="str">
        <f ca="1">IF(Rutas_Lista!X407=1,"Ida","Vuelta")</f>
        <v>Vuelta</v>
      </c>
      <c r="N407" t="str">
        <f ca="1">Rutas_Lista!AE407</f>
        <v/>
      </c>
      <c r="O407" t="str">
        <f ca="1">Rutas_Lista!AF407</f>
        <v/>
      </c>
      <c r="P407" t="str">
        <f ca="1">Rutas_Lista!AG407</f>
        <v/>
      </c>
      <c r="Q407" t="str">
        <f ca="1">Rutas_Lista!AH407</f>
        <v/>
      </c>
    </row>
    <row r="408" spans="1:17" x14ac:dyDescent="0.25">
      <c r="A408">
        <f ca="1">Rutas_Lista!N408</f>
        <v>12</v>
      </c>
      <c r="B408" s="39">
        <f ca="1">Rutas_Lista!L408</f>
        <v>395</v>
      </c>
      <c r="C408" s="39" t="str">
        <f ca="1">Rutas_Lista!AB408</f>
        <v>Rutas_6</v>
      </c>
      <c r="D408" s="39" t="str">
        <f ca="1">Rutas_Lista!AC408</f>
        <v>Ruta 4_6</v>
      </c>
      <c r="E408" s="39" t="str">
        <f ca="1">Rutas_Lista!AD408</f>
        <v>Avd. San José, nº 3 (esq. Miguel Servet - Pd. Bus)</v>
      </c>
      <c r="F408" s="5" t="s">
        <v>886</v>
      </c>
      <c r="G408" s="5" t="s">
        <v>888</v>
      </c>
      <c r="H408" s="5" t="s">
        <v>732</v>
      </c>
      <c r="I408" s="5" t="s">
        <v>733</v>
      </c>
      <c r="J408" s="49">
        <v>41.645690000000002</v>
      </c>
      <c r="K408" s="49">
        <v>-0.87439869999999997</v>
      </c>
      <c r="L408" s="5" t="s">
        <v>889</v>
      </c>
      <c r="M408" s="39" t="str">
        <f ca="1">IF(Rutas_Lista!X408=1,"Ida","Vuelta")</f>
        <v>Vuelta</v>
      </c>
      <c r="N408" t="str">
        <f ca="1">Rutas_Lista!AE408</f>
        <v/>
      </c>
      <c r="O408" t="str">
        <f ca="1">Rutas_Lista!AF408</f>
        <v/>
      </c>
      <c r="P408" t="str">
        <f ca="1">Rutas_Lista!AG408</f>
        <v/>
      </c>
      <c r="Q408" t="str">
        <f ca="1">Rutas_Lista!AH408</f>
        <v/>
      </c>
    </row>
    <row r="409" spans="1:17" x14ac:dyDescent="0.25">
      <c r="A409">
        <f ca="1">Rutas_Lista!N409</f>
        <v>12</v>
      </c>
      <c r="B409" s="39">
        <f ca="1">Rutas_Lista!L409</f>
        <v>396</v>
      </c>
      <c r="C409" s="39" t="str">
        <f ca="1">Rutas_Lista!AB409</f>
        <v>Rutas_6</v>
      </c>
      <c r="D409" s="39" t="str">
        <f ca="1">Rutas_Lista!AC409</f>
        <v>Ruta 4_6</v>
      </c>
      <c r="E409" s="39" t="str">
        <f ca="1">Rutas_Lista!AD409</f>
        <v>Compromiso Caspe, nº 48 - Pd. Bus (esq. Dr Iranzo)</v>
      </c>
      <c r="F409" s="5" t="s">
        <v>890</v>
      </c>
      <c r="G409" s="5" t="s">
        <v>891</v>
      </c>
      <c r="H409" s="5" t="s">
        <v>732</v>
      </c>
      <c r="I409" s="5" t="s">
        <v>733</v>
      </c>
      <c r="J409" s="49">
        <v>41.646318000000001</v>
      </c>
      <c r="K409" s="49">
        <v>-0.87181900000000001</v>
      </c>
      <c r="L409" s="5" t="s">
        <v>892</v>
      </c>
      <c r="M409" s="39" t="str">
        <f ca="1">IF(Rutas_Lista!X409=1,"Ida","Vuelta")</f>
        <v>Vuelta</v>
      </c>
      <c r="N409" t="str">
        <f ca="1">Rutas_Lista!AE409</f>
        <v/>
      </c>
      <c r="O409" t="str">
        <f ca="1">Rutas_Lista!AF409</f>
        <v/>
      </c>
      <c r="P409" t="str">
        <f ca="1">Rutas_Lista!AG409</f>
        <v/>
      </c>
      <c r="Q409" t="str">
        <f ca="1">Rutas_Lista!AH409</f>
        <v/>
      </c>
    </row>
    <row r="410" spans="1:17" x14ac:dyDescent="0.25">
      <c r="A410">
        <f ca="1">Rutas_Lista!N410</f>
        <v>12</v>
      </c>
      <c r="B410" s="39">
        <f ca="1">Rutas_Lista!L410</f>
        <v>397</v>
      </c>
      <c r="C410" s="39" t="str">
        <f ca="1">Rutas_Lista!AB410</f>
        <v>Rutas_6</v>
      </c>
      <c r="D410" s="39" t="str">
        <f ca="1">Rutas_Lista!AC410</f>
        <v>Ruta 4_6</v>
      </c>
      <c r="E410" s="39" t="str">
        <f ca="1">Rutas_Lista!AD410</f>
        <v>Compromiso de Caspe, nº 76 (Pd. Bus)</v>
      </c>
      <c r="F410" s="5" t="s">
        <v>890</v>
      </c>
      <c r="G410" s="5" t="s">
        <v>894</v>
      </c>
      <c r="H410" s="5" t="s">
        <v>732</v>
      </c>
      <c r="I410" s="5" t="s">
        <v>733</v>
      </c>
      <c r="J410" s="49">
        <v>41.646318000000001</v>
      </c>
      <c r="K410" s="49">
        <v>-0.87181900000000001</v>
      </c>
      <c r="L410" s="5" t="s">
        <v>792</v>
      </c>
      <c r="M410" s="39" t="str">
        <f ca="1">IF(Rutas_Lista!X410=1,"Ida","Vuelta")</f>
        <v>Vuelta</v>
      </c>
      <c r="N410" t="str">
        <f ca="1">Rutas_Lista!AE410</f>
        <v/>
      </c>
      <c r="O410" t="str">
        <f ca="1">Rutas_Lista!AF410</f>
        <v/>
      </c>
      <c r="P410" t="str">
        <f ca="1">Rutas_Lista!AG410</f>
        <v/>
      </c>
      <c r="Q410" t="str">
        <f ca="1">Rutas_Lista!AH410</f>
        <v/>
      </c>
    </row>
    <row r="411" spans="1:17" x14ac:dyDescent="0.25">
      <c r="A411">
        <f ca="1">Rutas_Lista!N411</f>
        <v>13</v>
      </c>
      <c r="B411" s="39">
        <f ca="1">Rutas_Lista!L411</f>
        <v>397</v>
      </c>
      <c r="C411" s="39" t="str">
        <f ca="1">Rutas_Lista!AB411</f>
        <v>Rutas_6</v>
      </c>
      <c r="D411" s="39" t="str">
        <f ca="1">Rutas_Lista!AC411</f>
        <v>Ruta 5_6</v>
      </c>
      <c r="E411" s="39" t="str">
        <f ca="1">Rutas_Lista!AD411</f>
        <v>Ruta 5/6</v>
      </c>
      <c r="M411" s="39" t="str">
        <f ca="1">IF(Rutas_Lista!X411=1,"Ida","Vuelta")</f>
        <v>Ida</v>
      </c>
      <c r="N411" t="str">
        <f ca="1">Rutas_Lista!AE411</f>
        <v/>
      </c>
      <c r="O411" t="str">
        <f ca="1">Rutas_Lista!AF411</f>
        <v/>
      </c>
      <c r="P411" t="str">
        <f ca="1">Rutas_Lista!AG411</f>
        <v/>
      </c>
      <c r="Q411" t="str">
        <f ca="1">Rutas_Lista!AH411</f>
        <v/>
      </c>
    </row>
    <row r="412" spans="1:17" x14ac:dyDescent="0.25">
      <c r="A412">
        <f ca="1">Rutas_Lista!N412</f>
        <v>13</v>
      </c>
      <c r="B412" s="39">
        <f ca="1">Rutas_Lista!L412</f>
        <v>398</v>
      </c>
      <c r="C412" s="39" t="str">
        <f ca="1">Rutas_Lista!AB412</f>
        <v>Rutas_6</v>
      </c>
      <c r="D412" s="39" t="str">
        <f ca="1">Rutas_Lista!AC412</f>
        <v>Ruta 5_6</v>
      </c>
      <c r="E412" s="39" t="str">
        <f ca="1">Rutas_Lista!AD412</f>
        <v>Vía Univérsitas, nº 15 (Pd. Bus)</v>
      </c>
      <c r="F412" s="5" t="s">
        <v>940</v>
      </c>
      <c r="G412" s="5" t="s">
        <v>941</v>
      </c>
      <c r="H412" s="5" t="s">
        <v>732</v>
      </c>
      <c r="I412" s="5" t="s">
        <v>733</v>
      </c>
      <c r="J412" s="49">
        <v>41.651367999999998</v>
      </c>
      <c r="K412" s="49">
        <v>-0.90996100000000002</v>
      </c>
      <c r="L412" s="5" t="s">
        <v>792</v>
      </c>
      <c r="M412" s="39" t="str">
        <f ca="1">IF(Rutas_Lista!X412=1,"Ida","Vuelta")</f>
        <v>Ida</v>
      </c>
      <c r="N412" t="str">
        <f ca="1">Rutas_Lista!AE412</f>
        <v>04:47</v>
      </c>
      <c r="O412" t="str">
        <f ca="1">Rutas_Lista!AF412</f>
        <v>12:45</v>
      </c>
      <c r="P412" t="str">
        <f ca="1">Rutas_Lista!AG412</f>
        <v>20:47</v>
      </c>
      <c r="Q412" t="str">
        <f ca="1">Rutas_Lista!AH412</f>
        <v>06:45</v>
      </c>
    </row>
    <row r="413" spans="1:17" x14ac:dyDescent="0.25">
      <c r="A413">
        <f ca="1">Rutas_Lista!N413</f>
        <v>13</v>
      </c>
      <c r="B413" s="39">
        <f ca="1">Rutas_Lista!L413</f>
        <v>399</v>
      </c>
      <c r="C413" s="39" t="str">
        <f ca="1">Rutas_Lista!AB413</f>
        <v>Rutas_6</v>
      </c>
      <c r="D413" s="39" t="str">
        <f ca="1">Rutas_Lista!AC413</f>
        <v>Ruta 5_6</v>
      </c>
      <c r="E413" s="39" t="str">
        <f ca="1">Rutas_Lista!AD413</f>
        <v>Violante de Hungría, nº 7</v>
      </c>
      <c r="F413" s="5" t="s">
        <v>851</v>
      </c>
      <c r="G413" s="5" t="s">
        <v>747</v>
      </c>
      <c r="H413" s="5" t="s">
        <v>732</v>
      </c>
      <c r="I413" s="5" t="s">
        <v>733</v>
      </c>
      <c r="J413" s="49">
        <v>41.6394685</v>
      </c>
      <c r="K413" s="49">
        <v>-0.90498109999999998</v>
      </c>
      <c r="M413" s="39" t="str">
        <f ca="1">IF(Rutas_Lista!X413=1,"Ida","Vuelta")</f>
        <v>Ida</v>
      </c>
      <c r="N413" t="str">
        <f ca="1">Rutas_Lista!AE413</f>
        <v>04:49</v>
      </c>
      <c r="O413" t="str">
        <f ca="1">Rutas_Lista!AF413</f>
        <v>12:47</v>
      </c>
      <c r="P413" t="str">
        <f ca="1">Rutas_Lista!AG413</f>
        <v>20:49</v>
      </c>
      <c r="Q413" t="str">
        <f ca="1">Rutas_Lista!AH413</f>
        <v>06:47</v>
      </c>
    </row>
    <row r="414" spans="1:17" x14ac:dyDescent="0.25">
      <c r="A414">
        <f ca="1">Rutas_Lista!N414</f>
        <v>13</v>
      </c>
      <c r="B414" s="39">
        <f ca="1">Rutas_Lista!L414</f>
        <v>400</v>
      </c>
      <c r="C414" s="39" t="str">
        <f ca="1">Rutas_Lista!AB414</f>
        <v>Rutas_6</v>
      </c>
      <c r="D414" s="39" t="str">
        <f ca="1">Rutas_Lista!AC414</f>
        <v>Ruta 5_6</v>
      </c>
      <c r="E414" s="39" t="str">
        <f ca="1">Rutas_Lista!AD414</f>
        <v>C/ Pedro Cerbuna, n º 9 - Pd. Bus</v>
      </c>
      <c r="F414" s="5" t="s">
        <v>852</v>
      </c>
      <c r="G414" s="5" t="s">
        <v>853</v>
      </c>
      <c r="H414" s="5" t="s">
        <v>732</v>
      </c>
      <c r="I414" s="5" t="s">
        <v>733</v>
      </c>
      <c r="J414" s="49">
        <v>41.640949999999997</v>
      </c>
      <c r="K414" s="49">
        <v>-0.89683999999999997</v>
      </c>
      <c r="L414" s="5" t="s">
        <v>792</v>
      </c>
      <c r="M414" s="39" t="str">
        <f ca="1">IF(Rutas_Lista!X414=1,"Ida","Vuelta")</f>
        <v>Ida</v>
      </c>
      <c r="N414" t="str">
        <f ca="1">Rutas_Lista!AE414</f>
        <v>04:50</v>
      </c>
      <c r="O414" t="str">
        <f ca="1">Rutas_Lista!AF414</f>
        <v>12:48</v>
      </c>
      <c r="P414" t="str">
        <f ca="1">Rutas_Lista!AG414</f>
        <v>20:50</v>
      </c>
      <c r="Q414" t="str">
        <f ca="1">Rutas_Lista!AH414</f>
        <v>06:48</v>
      </c>
    </row>
    <row r="415" spans="1:17" x14ac:dyDescent="0.25">
      <c r="A415">
        <f ca="1">Rutas_Lista!N415</f>
        <v>13</v>
      </c>
      <c r="B415" s="39">
        <f ca="1">Rutas_Lista!L415</f>
        <v>401</v>
      </c>
      <c r="C415" s="39" t="str">
        <f ca="1">Rutas_Lista!AB415</f>
        <v>Rutas_6</v>
      </c>
      <c r="D415" s="39" t="str">
        <f ca="1">Rutas_Lista!AC415</f>
        <v>Ruta 5_6</v>
      </c>
      <c r="E415" s="39" t="str">
        <f ca="1">Rutas_Lista!AD415</f>
        <v>Avenida Goya, nº 66 (Pd. Bus)</v>
      </c>
      <c r="F415" s="5" t="s">
        <v>854</v>
      </c>
      <c r="G415" s="5" t="s">
        <v>855</v>
      </c>
      <c r="H415" s="5" t="s">
        <v>732</v>
      </c>
      <c r="I415" s="5" t="s">
        <v>733</v>
      </c>
      <c r="J415" s="49">
        <v>41.643486000000003</v>
      </c>
      <c r="K415" s="49">
        <v>-0.889733</v>
      </c>
      <c r="L415" s="5" t="s">
        <v>792</v>
      </c>
      <c r="M415" s="39" t="str">
        <f ca="1">IF(Rutas_Lista!X415=1,"Ida","Vuelta")</f>
        <v>Ida</v>
      </c>
      <c r="N415" t="str">
        <f ca="1">Rutas_Lista!AE415</f>
        <v>04:52</v>
      </c>
      <c r="O415" t="str">
        <f ca="1">Rutas_Lista!AF415</f>
        <v>12:51</v>
      </c>
      <c r="P415" t="str">
        <f ca="1">Rutas_Lista!AG415</f>
        <v>20:52</v>
      </c>
      <c r="Q415" t="str">
        <f ca="1">Rutas_Lista!AH415</f>
        <v>06:51</v>
      </c>
    </row>
    <row r="416" spans="1:17" x14ac:dyDescent="0.25">
      <c r="A416">
        <f ca="1">Rutas_Lista!N416</f>
        <v>13</v>
      </c>
      <c r="B416" s="39">
        <f ca="1">Rutas_Lista!L416</f>
        <v>402</v>
      </c>
      <c r="C416" s="39" t="str">
        <f ca="1">Rutas_Lista!AB416</f>
        <v>Rutas_6</v>
      </c>
      <c r="D416" s="39" t="str">
        <f ca="1">Rutas_Lista!AC416</f>
        <v>Ruta 5_6</v>
      </c>
      <c r="E416" s="39" t="str">
        <f ca="1">Rutas_Lista!AD416</f>
        <v>Plaza Roma (Mercadona)</v>
      </c>
      <c r="F416" s="5" t="s">
        <v>856</v>
      </c>
      <c r="H416" s="5" t="s">
        <v>732</v>
      </c>
      <c r="I416" s="5" t="s">
        <v>733</v>
      </c>
      <c r="J416" s="49">
        <v>41.649518200000003</v>
      </c>
      <c r="K416" s="49">
        <v>-0.89856040000000004</v>
      </c>
      <c r="L416" s="5" t="s">
        <v>857</v>
      </c>
      <c r="M416" s="39" t="str">
        <f ca="1">IF(Rutas_Lista!X416=1,"Ida","Vuelta")</f>
        <v>Ida</v>
      </c>
      <c r="N416" t="str">
        <f ca="1">Rutas_Lista!AE416</f>
        <v>04:55</v>
      </c>
      <c r="O416" t="str">
        <f ca="1">Rutas_Lista!AF416</f>
        <v>12:54</v>
      </c>
      <c r="P416" t="str">
        <f ca="1">Rutas_Lista!AG416</f>
        <v>20:55</v>
      </c>
      <c r="Q416" t="str">
        <f ca="1">Rutas_Lista!AH416</f>
        <v>06:54</v>
      </c>
    </row>
    <row r="417" spans="1:17" x14ac:dyDescent="0.25">
      <c r="A417">
        <f ca="1">Rutas_Lista!N417</f>
        <v>13</v>
      </c>
      <c r="B417" s="39">
        <f ca="1">Rutas_Lista!L417</f>
        <v>403</v>
      </c>
      <c r="C417" s="39" t="str">
        <f ca="1">Rutas_Lista!AB417</f>
        <v>Rutas_6</v>
      </c>
      <c r="D417" s="39" t="str">
        <f ca="1">Rutas_Lista!AC417</f>
        <v>Ruta 5_6</v>
      </c>
      <c r="E417" s="39" t="str">
        <f ca="1">Rutas_Lista!AD417</f>
        <v>Avd. Madrid (esq. Plaza Huesca - Pd. Bus)</v>
      </c>
      <c r="F417" s="5" t="s">
        <v>942</v>
      </c>
      <c r="H417" s="5" t="s">
        <v>732</v>
      </c>
      <c r="I417" s="5" t="s">
        <v>733</v>
      </c>
      <c r="J417" s="49">
        <v>41.6530007</v>
      </c>
      <c r="K417" s="49">
        <v>-0.90630169999999999</v>
      </c>
      <c r="L417" s="5" t="s">
        <v>943</v>
      </c>
      <c r="M417" s="39" t="str">
        <f ca="1">IF(Rutas_Lista!X417=1,"Ida","Vuelta")</f>
        <v>Ida</v>
      </c>
      <c r="N417" t="str">
        <f ca="1">Rutas_Lista!AE417</f>
        <v>04:58</v>
      </c>
      <c r="O417" t="str">
        <f ca="1">Rutas_Lista!AF417</f>
        <v>12:58</v>
      </c>
      <c r="P417" t="str">
        <f ca="1">Rutas_Lista!AG417</f>
        <v>20:58</v>
      </c>
      <c r="Q417" t="str">
        <f ca="1">Rutas_Lista!AH417</f>
        <v>06:58</v>
      </c>
    </row>
    <row r="418" spans="1:17" x14ac:dyDescent="0.25">
      <c r="A418">
        <f ca="1">Rutas_Lista!N418</f>
        <v>13</v>
      </c>
      <c r="B418" s="39">
        <f ca="1">Rutas_Lista!L418</f>
        <v>404</v>
      </c>
      <c r="C418" s="39" t="str">
        <f ca="1">Rutas_Lista!AB418</f>
        <v>Rutas_6</v>
      </c>
      <c r="D418" s="39" t="str">
        <f ca="1">Rutas_Lista!AC418</f>
        <v>Ruta 5_6</v>
      </c>
      <c r="E418" s="39" t="str">
        <f ca="1">Rutas_Lista!AD418</f>
        <v>Avd. Madrid, nº 142 (Calzados Kaymo)</v>
      </c>
      <c r="F418" s="5" t="s">
        <v>944</v>
      </c>
      <c r="G418" s="5" t="s">
        <v>945</v>
      </c>
      <c r="H418" s="5" t="s">
        <v>732</v>
      </c>
      <c r="I418" s="5" t="s">
        <v>733</v>
      </c>
      <c r="J418" s="49">
        <v>41.656027999999999</v>
      </c>
      <c r="K418" s="49">
        <v>-0.89534199999999997</v>
      </c>
      <c r="L418" s="5" t="s">
        <v>946</v>
      </c>
      <c r="M418" s="39" t="str">
        <f ca="1">IF(Rutas_Lista!X418=1,"Ida","Vuelta")</f>
        <v>Ida</v>
      </c>
      <c r="N418" t="str">
        <f ca="1">Rutas_Lista!AE418</f>
        <v>04:59</v>
      </c>
      <c r="O418" t="str">
        <f ca="1">Rutas_Lista!AF418</f>
        <v>12:59</v>
      </c>
      <c r="P418" t="str">
        <f ca="1">Rutas_Lista!AG418</f>
        <v>20:59</v>
      </c>
      <c r="Q418" t="str">
        <f ca="1">Rutas_Lista!AH418</f>
        <v>06:59</v>
      </c>
    </row>
    <row r="419" spans="1:17" x14ac:dyDescent="0.25">
      <c r="A419">
        <f ca="1">Rutas_Lista!N419</f>
        <v>13</v>
      </c>
      <c r="B419" s="39">
        <f ca="1">Rutas_Lista!L419</f>
        <v>405</v>
      </c>
      <c r="C419" s="39" t="str">
        <f ca="1">Rutas_Lista!AB419</f>
        <v>Rutas_6</v>
      </c>
      <c r="D419" s="39" t="str">
        <f ca="1">Rutas_Lista!AC419</f>
        <v>Ruta 5_6</v>
      </c>
      <c r="E419" s="39" t="str">
        <f ca="1">Rutas_Lista!AD419</f>
        <v>Avd. Madrid nº 218</v>
      </c>
      <c r="F419" s="5" t="s">
        <v>944</v>
      </c>
      <c r="G419" s="5" t="s">
        <v>947</v>
      </c>
      <c r="H419" s="5" t="s">
        <v>732</v>
      </c>
      <c r="I419" s="5" t="s">
        <v>733</v>
      </c>
      <c r="J419" s="49">
        <v>41.656027999999999</v>
      </c>
      <c r="K419" s="49">
        <v>-0.89534199999999997</v>
      </c>
      <c r="M419" s="39" t="str">
        <f ca="1">IF(Rutas_Lista!X419=1,"Ida","Vuelta")</f>
        <v>Ida</v>
      </c>
      <c r="N419" t="str">
        <f ca="1">Rutas_Lista!AE419</f>
        <v>05:00</v>
      </c>
      <c r="O419" t="str">
        <f ca="1">Rutas_Lista!AF419</f>
        <v>13:00</v>
      </c>
      <c r="P419" t="str">
        <f ca="1">Rutas_Lista!AG419</f>
        <v>21:00</v>
      </c>
      <c r="Q419" t="str">
        <f ca="1">Rutas_Lista!AH419</f>
        <v>07:00</v>
      </c>
    </row>
    <row r="420" spans="1:17" x14ac:dyDescent="0.25">
      <c r="A420">
        <f ca="1">Rutas_Lista!N420</f>
        <v>13</v>
      </c>
      <c r="B420" s="39">
        <f ca="1">Rutas_Lista!L420</f>
        <v>406</v>
      </c>
      <c r="C420" s="39" t="str">
        <f ca="1">Rutas_Lista!AB420</f>
        <v>Rutas_6</v>
      </c>
      <c r="D420" s="39" t="str">
        <f ca="1">Rutas_Lista!AC420</f>
        <v>Ruta 5_6</v>
      </c>
      <c r="E420" s="39" t="str">
        <f ca="1">Rutas_Lista!AD420</f>
        <v>Ctra. Logroño desvío Monzalbarba (Pd. Bus)</v>
      </c>
      <c r="F420" s="5" t="s">
        <v>771</v>
      </c>
      <c r="H420" s="5" t="s">
        <v>772</v>
      </c>
      <c r="I420" s="5" t="s">
        <v>733</v>
      </c>
      <c r="J420" s="49">
        <v>41.689270800000003</v>
      </c>
      <c r="K420" s="49">
        <v>-0.97838800000000004</v>
      </c>
      <c r="L420" s="5" t="s">
        <v>773</v>
      </c>
      <c r="M420" s="39" t="str">
        <f ca="1">IF(Rutas_Lista!X420=1,"Ida","Vuelta")</f>
        <v>Ida</v>
      </c>
      <c r="N420" t="str">
        <f ca="1">Rutas_Lista!AE420</f>
        <v>05:10</v>
      </c>
      <c r="O420" t="str">
        <f ca="1">Rutas_Lista!AF420</f>
        <v>13:10</v>
      </c>
      <c r="P420" t="str">
        <f ca="1">Rutas_Lista!AG420</f>
        <v>21:10</v>
      </c>
      <c r="Q420" t="str">
        <f ca="1">Rutas_Lista!AH420</f>
        <v>07:10</v>
      </c>
    </row>
    <row r="421" spans="1:17" x14ac:dyDescent="0.25">
      <c r="A421">
        <f ca="1">Rutas_Lista!N421</f>
        <v>13</v>
      </c>
      <c r="B421" s="39">
        <f ca="1">Rutas_Lista!L421</f>
        <v>407</v>
      </c>
      <c r="C421" s="39" t="str">
        <f ca="1">Rutas_Lista!AB421</f>
        <v>Rutas_6</v>
      </c>
      <c r="D421" s="39" t="str">
        <f ca="1">Rutas_Lista!AC421</f>
        <v>Ruta 5_6</v>
      </c>
      <c r="E421" s="39" t="str">
        <f ca="1">Rutas_Lista!AD421</f>
        <v>Alagón (Rotonda - Pd. Bus)</v>
      </c>
      <c r="F421" s="5" t="s">
        <v>781</v>
      </c>
      <c r="H421" s="5" t="s">
        <v>781</v>
      </c>
      <c r="I421" s="5" t="s">
        <v>733</v>
      </c>
      <c r="J421" s="49">
        <v>41.766782499999998</v>
      </c>
      <c r="K421" s="49">
        <v>-1.1259024</v>
      </c>
      <c r="L421" s="5" t="s">
        <v>782</v>
      </c>
      <c r="M421" s="39" t="str">
        <f ca="1">IF(Rutas_Lista!X421=1,"Ida","Vuelta")</f>
        <v>Ida</v>
      </c>
      <c r="N421" t="str">
        <f ca="1">Rutas_Lista!AE421</f>
        <v>05:20</v>
      </c>
      <c r="O421" t="str">
        <f ca="1">Rutas_Lista!AF421</f>
        <v>13:20</v>
      </c>
      <c r="P421" t="str">
        <f ca="1">Rutas_Lista!AG421</f>
        <v>21:20</v>
      </c>
      <c r="Q421" t="str">
        <f ca="1">Rutas_Lista!AH421</f>
        <v>07:20</v>
      </c>
    </row>
    <row r="422" spans="1:17" x14ac:dyDescent="0.25">
      <c r="A422">
        <f ca="1">Rutas_Lista!N422</f>
        <v>13</v>
      </c>
      <c r="B422" s="39">
        <f ca="1">Rutas_Lista!L422</f>
        <v>408</v>
      </c>
      <c r="C422" s="39" t="str">
        <f ca="1">Rutas_Lista!AB422</f>
        <v>Rutas_6</v>
      </c>
      <c r="D422" s="39" t="str">
        <f ca="1">Rutas_Lista!AC422</f>
        <v>Ruta 5_6</v>
      </c>
      <c r="E422" s="39" t="str">
        <f ca="1">Rutas_Lista!AD422</f>
        <v>Opel Planta en Figueruelas</v>
      </c>
      <c r="F422" s="5" t="s">
        <v>783</v>
      </c>
      <c r="H422" s="5" t="s">
        <v>784</v>
      </c>
      <c r="I422" s="5" t="s">
        <v>733</v>
      </c>
      <c r="J422" s="49">
        <v>41.749628000000001</v>
      </c>
      <c r="K422" s="49">
        <v>-1.1755139999999999</v>
      </c>
      <c r="L422" s="5" t="s">
        <v>785</v>
      </c>
      <c r="M422" s="39" t="str">
        <f ca="1">IF(Rutas_Lista!X422=1,"Ida","Vuelta")</f>
        <v>Ida</v>
      </c>
      <c r="N422" t="str">
        <f ca="1">Rutas_Lista!AE422</f>
        <v>05:30</v>
      </c>
      <c r="O422" t="str">
        <f ca="1">Rutas_Lista!AF422</f>
        <v>13:30</v>
      </c>
      <c r="P422" t="str">
        <f ca="1">Rutas_Lista!AG422</f>
        <v>21:30</v>
      </c>
      <c r="Q422" t="str">
        <f ca="1">Rutas_Lista!AH422</f>
        <v>07:30</v>
      </c>
    </row>
    <row r="423" spans="1:17" x14ac:dyDescent="0.25">
      <c r="A423">
        <f ca="1">Rutas_Lista!N423</f>
        <v>13</v>
      </c>
      <c r="B423" s="39">
        <f ca="1">Rutas_Lista!L423</f>
        <v>409</v>
      </c>
      <c r="C423" s="39" t="str">
        <f ca="1">Rutas_Lista!AB423</f>
        <v>Rutas_6</v>
      </c>
      <c r="D423" s="39" t="str">
        <f ca="1">Rutas_Lista!AC423</f>
        <v>Ruta 5_6</v>
      </c>
      <c r="E423" s="39" t="str">
        <f ca="1">Rutas_Lista!AD423</f>
        <v>Opel Planta en Figueruelas</v>
      </c>
      <c r="F423" s="5" t="s">
        <v>783</v>
      </c>
      <c r="H423" s="5" t="s">
        <v>784</v>
      </c>
      <c r="I423" s="5" t="s">
        <v>733</v>
      </c>
      <c r="J423" s="49">
        <v>41.749628000000001</v>
      </c>
      <c r="K423" s="49">
        <v>-1.1755139999999999</v>
      </c>
      <c r="L423" s="5" t="s">
        <v>785</v>
      </c>
      <c r="M423" s="39" t="str">
        <f ca="1">IF(Rutas_Lista!X423=1,"Ida","Vuelta")</f>
        <v>Vuelta</v>
      </c>
      <c r="N423" t="str">
        <f ca="1">Rutas_Lista!AE423</f>
        <v/>
      </c>
      <c r="O423" t="str">
        <f ca="1">Rutas_Lista!AF423</f>
        <v/>
      </c>
      <c r="P423" t="str">
        <f ca="1">Rutas_Lista!AG423</f>
        <v/>
      </c>
      <c r="Q423" t="str">
        <f ca="1">Rutas_Lista!AH423</f>
        <v/>
      </c>
    </row>
    <row r="424" spans="1:17" x14ac:dyDescent="0.25">
      <c r="A424">
        <f ca="1">Rutas_Lista!N424</f>
        <v>13</v>
      </c>
      <c r="B424" s="39">
        <f ca="1">Rutas_Lista!L424</f>
        <v>410</v>
      </c>
      <c r="C424" s="39" t="str">
        <f ca="1">Rutas_Lista!AB424</f>
        <v>Rutas_6</v>
      </c>
      <c r="D424" s="39" t="str">
        <f ca="1">Rutas_Lista!AC424</f>
        <v>Ruta 5_6</v>
      </c>
      <c r="E424" s="39" t="str">
        <f ca="1">Rutas_Lista!AD424</f>
        <v>Alagón (Rotonda - Pd. Bus)</v>
      </c>
      <c r="F424" s="5" t="s">
        <v>781</v>
      </c>
      <c r="H424" s="5" t="s">
        <v>781</v>
      </c>
      <c r="I424" s="5" t="s">
        <v>733</v>
      </c>
      <c r="J424" s="49">
        <v>41.766782499999998</v>
      </c>
      <c r="K424" s="49">
        <v>-1.1259024</v>
      </c>
      <c r="L424" s="5" t="s">
        <v>782</v>
      </c>
      <c r="M424" s="39" t="str">
        <f ca="1">IF(Rutas_Lista!X424=1,"Ida","Vuelta")</f>
        <v>Vuelta</v>
      </c>
      <c r="N424" t="str">
        <f ca="1">Rutas_Lista!AE424</f>
        <v/>
      </c>
      <c r="O424" t="str">
        <f ca="1">Rutas_Lista!AF424</f>
        <v/>
      </c>
      <c r="P424" t="str">
        <f ca="1">Rutas_Lista!AG424</f>
        <v/>
      </c>
      <c r="Q424" t="str">
        <f ca="1">Rutas_Lista!AH424</f>
        <v/>
      </c>
    </row>
    <row r="425" spans="1:17" x14ac:dyDescent="0.25">
      <c r="A425">
        <f ca="1">Rutas_Lista!N425</f>
        <v>13</v>
      </c>
      <c r="B425" s="39">
        <f ca="1">Rutas_Lista!L425</f>
        <v>411</v>
      </c>
      <c r="C425" s="39" t="str">
        <f ca="1">Rutas_Lista!AB425</f>
        <v>Rutas_6</v>
      </c>
      <c r="D425" s="39" t="str">
        <f ca="1">Rutas_Lista!AC425</f>
        <v>Ruta 5_6</v>
      </c>
      <c r="E425" s="39" t="str">
        <f ca="1">Rutas_Lista!AD425</f>
        <v>Ctra. Logroño desvío Monzalbarba (Pd. Bus)</v>
      </c>
      <c r="F425" s="5" t="s">
        <v>771</v>
      </c>
      <c r="H425" s="5" t="s">
        <v>772</v>
      </c>
      <c r="I425" s="5" t="s">
        <v>733</v>
      </c>
      <c r="J425" s="49">
        <v>41.689270800000003</v>
      </c>
      <c r="K425" s="49">
        <v>-0.97838800000000004</v>
      </c>
      <c r="L425" s="5" t="s">
        <v>773</v>
      </c>
      <c r="M425" s="39" t="str">
        <f ca="1">IF(Rutas_Lista!X425=1,"Ida","Vuelta")</f>
        <v>Vuelta</v>
      </c>
      <c r="N425" t="str">
        <f ca="1">Rutas_Lista!AE425</f>
        <v/>
      </c>
      <c r="O425" t="str">
        <f ca="1">Rutas_Lista!AF425</f>
        <v/>
      </c>
      <c r="P425" t="str">
        <f ca="1">Rutas_Lista!AG425</f>
        <v/>
      </c>
      <c r="Q425" t="str">
        <f ca="1">Rutas_Lista!AH425</f>
        <v/>
      </c>
    </row>
    <row r="426" spans="1:17" x14ac:dyDescent="0.25">
      <c r="A426">
        <f ca="1">Rutas_Lista!N426</f>
        <v>13</v>
      </c>
      <c r="B426" s="39">
        <f ca="1">Rutas_Lista!L426</f>
        <v>412</v>
      </c>
      <c r="C426" s="39" t="str">
        <f ca="1">Rutas_Lista!AB426</f>
        <v>Rutas_6</v>
      </c>
      <c r="D426" s="39" t="str">
        <f ca="1">Rutas_Lista!AC426</f>
        <v>Ruta 5_6</v>
      </c>
      <c r="E426" s="39" t="str">
        <f ca="1">Rutas_Lista!AD426</f>
        <v>Avd. Madrid (frente nº 218)</v>
      </c>
      <c r="F426" s="5" t="s">
        <v>942</v>
      </c>
      <c r="H426" s="5" t="s">
        <v>732</v>
      </c>
      <c r="I426" s="5" t="s">
        <v>733</v>
      </c>
      <c r="J426" s="49">
        <v>41.650555300000001</v>
      </c>
      <c r="K426" s="49">
        <v>-0.91704770000000002</v>
      </c>
      <c r="L426" s="5" t="s">
        <v>948</v>
      </c>
      <c r="M426" s="39" t="str">
        <f ca="1">IF(Rutas_Lista!X426=1,"Ida","Vuelta")</f>
        <v>Vuelta</v>
      </c>
      <c r="N426" t="str">
        <f ca="1">Rutas_Lista!AE426</f>
        <v/>
      </c>
      <c r="O426" t="str">
        <f ca="1">Rutas_Lista!AF426</f>
        <v/>
      </c>
      <c r="P426" t="str">
        <f ca="1">Rutas_Lista!AG426</f>
        <v/>
      </c>
      <c r="Q426" t="str">
        <f ca="1">Rutas_Lista!AH426</f>
        <v/>
      </c>
    </row>
    <row r="427" spans="1:17" x14ac:dyDescent="0.25">
      <c r="A427">
        <f ca="1">Rutas_Lista!N427</f>
        <v>13</v>
      </c>
      <c r="B427" s="39">
        <f ca="1">Rutas_Lista!L427</f>
        <v>413</v>
      </c>
      <c r="C427" s="39" t="str">
        <f ca="1">Rutas_Lista!AB427</f>
        <v>Rutas_6</v>
      </c>
      <c r="D427" s="39" t="str">
        <f ca="1">Rutas_Lista!AC427</f>
        <v>Ruta 5_6</v>
      </c>
      <c r="E427" s="39" t="str">
        <f ca="1">Rutas_Lista!AD427</f>
        <v>Avd. Madrid (frente Calzados Kaymo)</v>
      </c>
      <c r="F427" s="5" t="s">
        <v>942</v>
      </c>
      <c r="H427" s="5" t="s">
        <v>732</v>
      </c>
      <c r="I427" s="5" t="s">
        <v>733</v>
      </c>
      <c r="J427" s="49">
        <v>41.652139699999999</v>
      </c>
      <c r="K427" s="49">
        <v>-0.91020100000000004</v>
      </c>
      <c r="L427" s="5" t="s">
        <v>949</v>
      </c>
      <c r="M427" s="39" t="str">
        <f ca="1">IF(Rutas_Lista!X427=1,"Ida","Vuelta")</f>
        <v>Vuelta</v>
      </c>
      <c r="N427" t="str">
        <f ca="1">Rutas_Lista!AE427</f>
        <v/>
      </c>
      <c r="O427" t="str">
        <f ca="1">Rutas_Lista!AF427</f>
        <v/>
      </c>
      <c r="P427" t="str">
        <f ca="1">Rutas_Lista!AG427</f>
        <v/>
      </c>
      <c r="Q427" t="str">
        <f ca="1">Rutas_Lista!AH427</f>
        <v/>
      </c>
    </row>
    <row r="428" spans="1:17" x14ac:dyDescent="0.25">
      <c r="A428">
        <f ca="1">Rutas_Lista!N428</f>
        <v>13</v>
      </c>
      <c r="B428" s="39">
        <f ca="1">Rutas_Lista!L428</f>
        <v>414</v>
      </c>
      <c r="C428" s="39" t="str">
        <f ca="1">Rutas_Lista!AB428</f>
        <v>Rutas_6</v>
      </c>
      <c r="D428" s="39" t="str">
        <f ca="1">Rutas_Lista!AC428</f>
        <v>Ruta 5_6</v>
      </c>
      <c r="E428" s="39" t="str">
        <f ca="1">Rutas_Lista!AD428</f>
        <v>Avd. Madrid, frente Plaza Huesca (Pd. Bus)</v>
      </c>
      <c r="F428" s="5" t="s">
        <v>944</v>
      </c>
      <c r="H428" s="5" t="s">
        <v>732</v>
      </c>
      <c r="I428" s="5" t="s">
        <v>733</v>
      </c>
      <c r="J428" s="49">
        <v>41.652907900000002</v>
      </c>
      <c r="K428" s="49">
        <v>-0.90649829999999998</v>
      </c>
      <c r="L428" s="5" t="s">
        <v>950</v>
      </c>
      <c r="M428" s="39" t="str">
        <f ca="1">IF(Rutas_Lista!X428=1,"Ida","Vuelta")</f>
        <v>Vuelta</v>
      </c>
      <c r="N428" t="str">
        <f ca="1">Rutas_Lista!AE428</f>
        <v/>
      </c>
      <c r="O428" t="str">
        <f ca="1">Rutas_Lista!AF428</f>
        <v/>
      </c>
      <c r="P428" t="str">
        <f ca="1">Rutas_Lista!AG428</f>
        <v/>
      </c>
      <c r="Q428" t="str">
        <f ca="1">Rutas_Lista!AH428</f>
        <v/>
      </c>
    </row>
    <row r="429" spans="1:17" x14ac:dyDescent="0.25">
      <c r="A429">
        <f ca="1">Rutas_Lista!N429</f>
        <v>13</v>
      </c>
      <c r="B429" s="39">
        <f ca="1">Rutas_Lista!L429</f>
        <v>415</v>
      </c>
      <c r="C429" s="39" t="str">
        <f ca="1">Rutas_Lista!AB429</f>
        <v>Rutas_6</v>
      </c>
      <c r="D429" s="39" t="str">
        <f ca="1">Rutas_Lista!AC429</f>
        <v>Ruta 5_6</v>
      </c>
      <c r="E429" s="39" t="str">
        <f ca="1">Rutas_Lista!AD429</f>
        <v>Plaza Roma (esq. C/ Escosura)</v>
      </c>
      <c r="F429" s="5" t="s">
        <v>856</v>
      </c>
      <c r="H429" s="5" t="s">
        <v>732</v>
      </c>
      <c r="I429" s="5" t="s">
        <v>733</v>
      </c>
      <c r="J429" s="49">
        <v>41.649202299999999</v>
      </c>
      <c r="K429" s="49">
        <v>-0.89883069999999998</v>
      </c>
      <c r="L429" s="5" t="s">
        <v>951</v>
      </c>
      <c r="M429" s="39" t="str">
        <f ca="1">IF(Rutas_Lista!X429=1,"Ida","Vuelta")</f>
        <v>Vuelta</v>
      </c>
      <c r="N429" t="str">
        <f ca="1">Rutas_Lista!AE429</f>
        <v/>
      </c>
      <c r="O429" t="str">
        <f ca="1">Rutas_Lista!AF429</f>
        <v/>
      </c>
      <c r="P429" t="str">
        <f ca="1">Rutas_Lista!AG429</f>
        <v/>
      </c>
      <c r="Q429" t="str">
        <f ca="1">Rutas_Lista!AH429</f>
        <v/>
      </c>
    </row>
    <row r="430" spans="1:17" x14ac:dyDescent="0.25">
      <c r="A430">
        <f ca="1">Rutas_Lista!N430</f>
        <v>13</v>
      </c>
      <c r="B430" s="39">
        <f ca="1">Rutas_Lista!L430</f>
        <v>416</v>
      </c>
      <c r="C430" s="39" t="str">
        <f ca="1">Rutas_Lista!AB430</f>
        <v>Rutas_6</v>
      </c>
      <c r="D430" s="39" t="str">
        <f ca="1">Rutas_Lista!AC430</f>
        <v>Ruta 5_6</v>
      </c>
      <c r="E430" s="39" t="str">
        <f ca="1">Rutas_Lista!AD430</f>
        <v>Avd. Goya (esq. Cortes de Aragón - Pd. Bus)</v>
      </c>
      <c r="F430" s="5" t="s">
        <v>875</v>
      </c>
      <c r="H430" s="5" t="s">
        <v>732</v>
      </c>
      <c r="I430" s="5" t="s">
        <v>733</v>
      </c>
      <c r="J430" s="49">
        <v>41.645223399999999</v>
      </c>
      <c r="K430" s="49">
        <v>-0.89302459999999995</v>
      </c>
      <c r="L430" s="5" t="s">
        <v>952</v>
      </c>
      <c r="M430" s="39" t="str">
        <f ca="1">IF(Rutas_Lista!X430=1,"Ida","Vuelta")</f>
        <v>Vuelta</v>
      </c>
      <c r="N430" t="str">
        <f ca="1">Rutas_Lista!AE430</f>
        <v/>
      </c>
      <c r="O430" t="str">
        <f ca="1">Rutas_Lista!AF430</f>
        <v/>
      </c>
      <c r="P430" t="str">
        <f ca="1">Rutas_Lista!AG430</f>
        <v/>
      </c>
      <c r="Q430" t="str">
        <f ca="1">Rutas_Lista!AH430</f>
        <v/>
      </c>
    </row>
    <row r="431" spans="1:17" x14ac:dyDescent="0.25">
      <c r="A431">
        <f ca="1">Rutas_Lista!N431</f>
        <v>13</v>
      </c>
      <c r="B431" s="39">
        <f ca="1">Rutas_Lista!L431</f>
        <v>417</v>
      </c>
      <c r="C431" s="39" t="str">
        <f ca="1">Rutas_Lista!AB431</f>
        <v>Rutas_6</v>
      </c>
      <c r="D431" s="39" t="str">
        <f ca="1">Rutas_Lista!AC431</f>
        <v>Ruta 5_6</v>
      </c>
      <c r="E431" s="39" t="str">
        <f ca="1">Rutas_Lista!AD431</f>
        <v>Plaza San Francisco (Kiosco Prensa - Pd. Bus)</v>
      </c>
      <c r="F431" s="5" t="s">
        <v>877</v>
      </c>
      <c r="H431" s="5" t="s">
        <v>732</v>
      </c>
      <c r="I431" s="5" t="s">
        <v>733</v>
      </c>
      <c r="J431" s="49">
        <v>41.640898399999998</v>
      </c>
      <c r="K431" s="49">
        <v>-0.89523739999999996</v>
      </c>
      <c r="L431" s="5" t="s">
        <v>878</v>
      </c>
      <c r="M431" s="39" t="str">
        <f ca="1">IF(Rutas_Lista!X431=1,"Ida","Vuelta")</f>
        <v>Vuelta</v>
      </c>
      <c r="N431" t="str">
        <f ca="1">Rutas_Lista!AE431</f>
        <v/>
      </c>
      <c r="O431" t="str">
        <f ca="1">Rutas_Lista!AF431</f>
        <v/>
      </c>
      <c r="P431" t="str">
        <f ca="1">Rutas_Lista!AG431</f>
        <v/>
      </c>
      <c r="Q431" t="str">
        <f ca="1">Rutas_Lista!AH431</f>
        <v/>
      </c>
    </row>
    <row r="432" spans="1:17" x14ac:dyDescent="0.25">
      <c r="A432">
        <f ca="1">Rutas_Lista!N432</f>
        <v>13</v>
      </c>
      <c r="B432" s="39">
        <f ca="1">Rutas_Lista!L432</f>
        <v>418</v>
      </c>
      <c r="C432" s="39" t="str">
        <f ca="1">Rutas_Lista!AB432</f>
        <v>Rutas_6</v>
      </c>
      <c r="D432" s="39" t="str">
        <f ca="1">Rutas_Lista!AC432</f>
        <v>Ruta 5_6</v>
      </c>
      <c r="E432" s="39" t="str">
        <f ca="1">Rutas_Lista!AD432</f>
        <v>Violante de Hungría (frente nº 7 - Pd. Bus)</v>
      </c>
      <c r="F432" s="5" t="s">
        <v>879</v>
      </c>
      <c r="H432" s="5" t="s">
        <v>732</v>
      </c>
      <c r="I432" s="5" t="s">
        <v>733</v>
      </c>
      <c r="J432" s="49">
        <v>41.639712299999999</v>
      </c>
      <c r="K432" s="49">
        <v>-0.90249570000000001</v>
      </c>
      <c r="L432" s="5" t="s">
        <v>880</v>
      </c>
      <c r="M432" s="39" t="str">
        <f ca="1">IF(Rutas_Lista!X432=1,"Ida","Vuelta")</f>
        <v>Vuelta</v>
      </c>
      <c r="N432" t="str">
        <f ca="1">Rutas_Lista!AE432</f>
        <v/>
      </c>
      <c r="O432" t="str">
        <f ca="1">Rutas_Lista!AF432</f>
        <v/>
      </c>
      <c r="P432" t="str">
        <f ca="1">Rutas_Lista!AG432</f>
        <v/>
      </c>
      <c r="Q432" t="str">
        <f ca="1">Rutas_Lista!AH432</f>
        <v/>
      </c>
    </row>
    <row r="433" spans="1:17" x14ac:dyDescent="0.25">
      <c r="A433">
        <f ca="1">Rutas_Lista!N433</f>
        <v>13</v>
      </c>
      <c r="B433" s="39">
        <f ca="1">Rutas_Lista!L433</f>
        <v>419</v>
      </c>
      <c r="C433" s="39" t="str">
        <f ca="1">Rutas_Lista!AB433</f>
        <v>Rutas_6</v>
      </c>
      <c r="D433" s="39" t="str">
        <f ca="1">Rutas_Lista!AC433</f>
        <v>Ruta 5_6</v>
      </c>
      <c r="E433" s="39" t="str">
        <f ca="1">Rutas_Lista!AD433</f>
        <v>Vía Univérsitas (esq. C/ Santa María Reina)</v>
      </c>
      <c r="F433" s="5" t="s">
        <v>953</v>
      </c>
      <c r="H433" s="5" t="s">
        <v>732</v>
      </c>
      <c r="I433" s="5" t="s">
        <v>733</v>
      </c>
      <c r="J433" s="49">
        <v>41.645080499999999</v>
      </c>
      <c r="K433" s="49">
        <v>-0.90692819999999996</v>
      </c>
      <c r="L433" s="5" t="s">
        <v>954</v>
      </c>
      <c r="M433" s="39" t="str">
        <f ca="1">IF(Rutas_Lista!X433=1,"Ida","Vuelta")</f>
        <v>Vuelta</v>
      </c>
      <c r="N433" t="str">
        <f ca="1">Rutas_Lista!AE433</f>
        <v/>
      </c>
      <c r="O433" t="str">
        <f ca="1">Rutas_Lista!AF433</f>
        <v/>
      </c>
      <c r="P433" t="str">
        <f ca="1">Rutas_Lista!AG433</f>
        <v/>
      </c>
      <c r="Q433" t="str">
        <f ca="1">Rutas_Lista!AH433</f>
        <v/>
      </c>
    </row>
    <row r="434" spans="1:17" x14ac:dyDescent="0.25">
      <c r="A434">
        <f ca="1">Rutas_Lista!N434</f>
        <v>14</v>
      </c>
      <c r="B434" s="39">
        <f ca="1">Rutas_Lista!L434</f>
        <v>419</v>
      </c>
      <c r="C434" s="39" t="str">
        <f ca="1">Rutas_Lista!AB434</f>
        <v>Rutas_6</v>
      </c>
      <c r="D434" s="39" t="str">
        <f ca="1">Rutas_Lista!AC434</f>
        <v>Ruta 6_6</v>
      </c>
      <c r="E434" s="39" t="str">
        <f ca="1">Rutas_Lista!AD434</f>
        <v>Ruta 6/6</v>
      </c>
      <c r="F434" s="48"/>
      <c r="G434" s="48"/>
      <c r="H434" s="48"/>
      <c r="I434" s="48"/>
      <c r="J434" s="50"/>
      <c r="K434" s="50"/>
      <c r="L434" s="48"/>
      <c r="M434" s="39" t="str">
        <f ca="1">IF(Rutas_Lista!X434=1,"Ida","Vuelta")</f>
        <v>Ida</v>
      </c>
      <c r="N434" t="str">
        <f ca="1">Rutas_Lista!AE434</f>
        <v/>
      </c>
      <c r="O434" t="str">
        <f ca="1">Rutas_Lista!AF434</f>
        <v/>
      </c>
      <c r="P434" t="str">
        <f ca="1">Rutas_Lista!AG434</f>
        <v/>
      </c>
      <c r="Q434" t="str">
        <f ca="1">Rutas_Lista!AH434</f>
        <v/>
      </c>
    </row>
    <row r="435" spans="1:17" x14ac:dyDescent="0.25">
      <c r="A435">
        <f ca="1">Rutas_Lista!N435</f>
        <v>14</v>
      </c>
      <c r="B435" s="39">
        <f ca="1">Rutas_Lista!L435</f>
        <v>420</v>
      </c>
      <c r="C435" s="39" t="str">
        <f ca="1">Rutas_Lista!AB435</f>
        <v>Rutas_6</v>
      </c>
      <c r="D435" s="39" t="str">
        <f ca="1">Rutas_Lista!AC435</f>
        <v>Ruta 6_6</v>
      </c>
      <c r="E435" s="39" t="str">
        <f ca="1">Rutas_Lista!AD435</f>
        <v>Sixto Celorrio (frente Valle Zuriza)</v>
      </c>
      <c r="F435" s="48" t="s">
        <v>1150</v>
      </c>
      <c r="G435" s="48"/>
      <c r="H435" s="5" t="s">
        <v>732</v>
      </c>
      <c r="I435" s="5" t="s">
        <v>733</v>
      </c>
      <c r="J435" s="50">
        <v>41.662090900000003</v>
      </c>
      <c r="K435" s="50">
        <v>-0.87588440000000001</v>
      </c>
      <c r="L435" s="48" t="s">
        <v>1151</v>
      </c>
      <c r="M435" s="39" t="str">
        <f ca="1">IF(Rutas_Lista!X435=1,"Ida","Vuelta")</f>
        <v>Ida</v>
      </c>
      <c r="N435" t="str">
        <f ca="1">Rutas_Lista!AE435</f>
        <v>04:47</v>
      </c>
      <c r="O435" t="str">
        <f ca="1">Rutas_Lista!AF435</f>
        <v>12:46</v>
      </c>
      <c r="P435" t="str">
        <f ca="1">Rutas_Lista!AG435</f>
        <v>20:46</v>
      </c>
      <c r="Q435" t="str">
        <f ca="1">Rutas_Lista!AH435</f>
        <v>06:46</v>
      </c>
    </row>
    <row r="436" spans="1:17" x14ac:dyDescent="0.25">
      <c r="A436">
        <f ca="1">Rutas_Lista!N436</f>
        <v>14</v>
      </c>
      <c r="B436" s="39">
        <f ca="1">Rutas_Lista!L436</f>
        <v>421</v>
      </c>
      <c r="C436" s="39" t="str">
        <f ca="1">Rutas_Lista!AB436</f>
        <v>Rutas_6</v>
      </c>
      <c r="D436" s="39" t="str">
        <f ca="1">Rutas_Lista!AC436</f>
        <v>Ruta 6_6</v>
      </c>
      <c r="E436" s="39" t="str">
        <f ca="1">Rutas_Lista!AD436</f>
        <v>Avd. Puente del Pilar (esq. C/ Jesús - Pd. Bus)</v>
      </c>
      <c r="F436" s="5" t="s">
        <v>955</v>
      </c>
      <c r="H436" s="5" t="s">
        <v>732</v>
      </c>
      <c r="I436" s="5" t="s">
        <v>733</v>
      </c>
      <c r="J436" s="49">
        <v>41.657719299999997</v>
      </c>
      <c r="K436" s="49">
        <v>-0.86944949999999999</v>
      </c>
      <c r="L436" s="5" t="s">
        <v>956</v>
      </c>
      <c r="M436" s="39" t="str">
        <f ca="1">IF(Rutas_Lista!X436=1,"Ida","Vuelta")</f>
        <v>Ida</v>
      </c>
      <c r="N436" t="str">
        <f ca="1">Rutas_Lista!AE436</f>
        <v>04:51</v>
      </c>
      <c r="O436" t="str">
        <f ca="1">Rutas_Lista!AF436</f>
        <v>12:50</v>
      </c>
      <c r="P436" t="str">
        <f ca="1">Rutas_Lista!AG436</f>
        <v>20:50</v>
      </c>
      <c r="Q436" t="str">
        <f ca="1">Rutas_Lista!AH436</f>
        <v>06:50</v>
      </c>
    </row>
    <row r="437" spans="1:17" x14ac:dyDescent="0.25">
      <c r="A437">
        <f ca="1">Rutas_Lista!N437</f>
        <v>14</v>
      </c>
      <c r="B437" s="39">
        <f ca="1">Rutas_Lista!L437</f>
        <v>422</v>
      </c>
      <c r="C437" s="39" t="str">
        <f ca="1">Rutas_Lista!AB437</f>
        <v>Rutas_6</v>
      </c>
      <c r="D437" s="39" t="str">
        <f ca="1">Rutas_Lista!AC437</f>
        <v>Ruta 6_6</v>
      </c>
      <c r="E437" s="39" t="str">
        <f ca="1">Rutas_Lista!AD437</f>
        <v>C/ Asalto (Museo Centro de Historia)</v>
      </c>
      <c r="F437" s="5" t="s">
        <v>1153</v>
      </c>
      <c r="H437" s="5" t="s">
        <v>732</v>
      </c>
      <c r="I437" s="5" t="s">
        <v>733</v>
      </c>
      <c r="J437" s="49">
        <v>41.650743300000002</v>
      </c>
      <c r="K437" s="49">
        <v>-0.87001340000000005</v>
      </c>
      <c r="L437" s="5" t="s">
        <v>958</v>
      </c>
      <c r="M437" s="39" t="str">
        <f ca="1">IF(Rutas_Lista!X437=1,"Ida","Vuelta")</f>
        <v>Ida</v>
      </c>
      <c r="N437" t="str">
        <f ca="1">Rutas_Lista!AE437</f>
        <v>04:52</v>
      </c>
      <c r="O437" t="str">
        <f ca="1">Rutas_Lista!AF437</f>
        <v>12:52</v>
      </c>
      <c r="P437" t="str">
        <f ca="1">Rutas_Lista!AG437</f>
        <v>20:52</v>
      </c>
      <c r="Q437" t="str">
        <f ca="1">Rutas_Lista!AH437</f>
        <v>06:52</v>
      </c>
    </row>
    <row r="438" spans="1:17" x14ac:dyDescent="0.25">
      <c r="A438">
        <f ca="1">Rutas_Lista!N438</f>
        <v>14</v>
      </c>
      <c r="B438" s="39">
        <f ca="1">Rutas_Lista!L438</f>
        <v>423</v>
      </c>
      <c r="C438" s="39" t="str">
        <f ca="1">Rutas_Lista!AB438</f>
        <v>Rutas_6</v>
      </c>
      <c r="D438" s="39" t="str">
        <f ca="1">Rutas_Lista!AC438</f>
        <v>Ruta 6_6</v>
      </c>
      <c r="E438" s="39" t="str">
        <f ca="1">Rutas_Lista!AD438</f>
        <v>Pº La Mina, nº 21 (Edif. Balmes - Pd. Bus)</v>
      </c>
      <c r="F438" s="5" t="s">
        <v>959</v>
      </c>
      <c r="G438" s="5" t="s">
        <v>960</v>
      </c>
      <c r="H438" s="5" t="s">
        <v>732</v>
      </c>
      <c r="I438" s="5" t="s">
        <v>733</v>
      </c>
      <c r="J438" s="49">
        <v>41.648049999999998</v>
      </c>
      <c r="K438" s="49">
        <v>-0.87726899999999997</v>
      </c>
      <c r="L438" s="5" t="s">
        <v>961</v>
      </c>
      <c r="M438" s="39" t="str">
        <f ca="1">IF(Rutas_Lista!X438=1,"Ida","Vuelta")</f>
        <v>Ida</v>
      </c>
      <c r="N438" t="str">
        <f ca="1">Rutas_Lista!AE438</f>
        <v>04:53</v>
      </c>
      <c r="O438" t="str">
        <f ca="1">Rutas_Lista!AF438</f>
        <v>12:53</v>
      </c>
      <c r="P438" t="str">
        <f ca="1">Rutas_Lista!AG438</f>
        <v>20:53</v>
      </c>
      <c r="Q438" t="str">
        <f ca="1">Rutas_Lista!AH438</f>
        <v>06:53</v>
      </c>
    </row>
    <row r="439" spans="1:17" x14ac:dyDescent="0.25">
      <c r="A439">
        <f ca="1">Rutas_Lista!N439</f>
        <v>14</v>
      </c>
      <c r="B439" s="39">
        <f ca="1">Rutas_Lista!L439</f>
        <v>424</v>
      </c>
      <c r="C439" s="39" t="str">
        <f ca="1">Rutas_Lista!AB439</f>
        <v>Rutas_6</v>
      </c>
      <c r="D439" s="39" t="str">
        <f ca="1">Rutas_Lista!AC439</f>
        <v>Ruta 6_6</v>
      </c>
      <c r="E439" s="39" t="str">
        <f ca="1">Rutas_Lista!AD439</f>
        <v>Paseo Pamplona, nº 2 ( Pd. Bus)</v>
      </c>
      <c r="F439" s="5" t="s">
        <v>962</v>
      </c>
      <c r="G439" s="5" t="s">
        <v>963</v>
      </c>
      <c r="H439" s="5" t="s">
        <v>732</v>
      </c>
      <c r="I439" s="5" t="s">
        <v>733</v>
      </c>
      <c r="J439" s="49">
        <v>41.647832999999999</v>
      </c>
      <c r="K439" s="49">
        <v>-0.88624999999999998</v>
      </c>
      <c r="L439" s="5" t="s">
        <v>792</v>
      </c>
      <c r="M439" s="39" t="str">
        <f ca="1">IF(Rutas_Lista!X439=1,"Ida","Vuelta")</f>
        <v>Ida</v>
      </c>
      <c r="N439" t="str">
        <f ca="1">Rutas_Lista!AE439</f>
        <v>04:54</v>
      </c>
      <c r="O439" t="str">
        <f ca="1">Rutas_Lista!AF439</f>
        <v>12:54</v>
      </c>
      <c r="P439" t="str">
        <f ca="1">Rutas_Lista!AG439</f>
        <v>20:54</v>
      </c>
      <c r="Q439" t="str">
        <f ca="1">Rutas_Lista!AH439</f>
        <v>06:54</v>
      </c>
    </row>
    <row r="440" spans="1:17" x14ac:dyDescent="0.25">
      <c r="A440">
        <f ca="1">Rutas_Lista!N440</f>
        <v>14</v>
      </c>
      <c r="B440" s="39">
        <f ca="1">Rutas_Lista!L440</f>
        <v>425</v>
      </c>
      <c r="C440" s="39" t="str">
        <f ca="1">Rutas_Lista!AB440</f>
        <v>Rutas_6</v>
      </c>
      <c r="D440" s="39" t="str">
        <f ca="1">Rutas_Lista!AC440</f>
        <v>Ruta 6_6</v>
      </c>
      <c r="E440" s="39" t="str">
        <f ca="1">Rutas_Lista!AD440</f>
        <v>María Agustín, nº 20 (Museo Pablo Serrano - Pd. Bus)</v>
      </c>
      <c r="F440" s="5" t="s">
        <v>964</v>
      </c>
      <c r="G440" s="5" t="s">
        <v>928</v>
      </c>
      <c r="H440" s="5" t="s">
        <v>732</v>
      </c>
      <c r="I440" s="5" t="s">
        <v>733</v>
      </c>
      <c r="J440" s="49">
        <v>41.649940999999998</v>
      </c>
      <c r="K440" s="49">
        <v>-0.88853899999999997</v>
      </c>
      <c r="L440" s="5" t="s">
        <v>965</v>
      </c>
      <c r="M440" s="39" t="str">
        <f ca="1">IF(Rutas_Lista!X440=1,"Ida","Vuelta")</f>
        <v>Ida</v>
      </c>
      <c r="N440" t="str">
        <f ca="1">Rutas_Lista!AE440</f>
        <v>04:55</v>
      </c>
      <c r="O440" t="str">
        <f ca="1">Rutas_Lista!AF440</f>
        <v>12:55</v>
      </c>
      <c r="P440" t="str">
        <f ca="1">Rutas_Lista!AG440</f>
        <v>20:55</v>
      </c>
      <c r="Q440" t="str">
        <f ca="1">Rutas_Lista!AH440</f>
        <v>06:55</v>
      </c>
    </row>
    <row r="441" spans="1:17" x14ac:dyDescent="0.25">
      <c r="A441">
        <f ca="1">Rutas_Lista!N441</f>
        <v>14</v>
      </c>
      <c r="B441" s="39">
        <f ca="1">Rutas_Lista!L441</f>
        <v>426</v>
      </c>
      <c r="C441" s="39" t="str">
        <f ca="1">Rutas_Lista!AB441</f>
        <v>Rutas_6</v>
      </c>
      <c r="D441" s="39" t="str">
        <f ca="1">Rutas_Lista!AC441</f>
        <v>Ruta 6_6</v>
      </c>
      <c r="E441" s="39" t="str">
        <f ca="1">Rutas_Lista!AD441</f>
        <v>María Agustín, nº 62 (Pd. Bus)</v>
      </c>
      <c r="F441" s="5" t="s">
        <v>964</v>
      </c>
      <c r="G441" s="5" t="s">
        <v>966</v>
      </c>
      <c r="H441" s="5" t="s">
        <v>732</v>
      </c>
      <c r="I441" s="5" t="s">
        <v>733</v>
      </c>
      <c r="J441" s="49">
        <v>41.649940999999998</v>
      </c>
      <c r="K441" s="49">
        <v>-0.88853899999999997</v>
      </c>
      <c r="L441" s="5" t="s">
        <v>792</v>
      </c>
      <c r="M441" s="39" t="str">
        <f ca="1">IF(Rutas_Lista!X441=1,"Ida","Vuelta")</f>
        <v>Ida</v>
      </c>
      <c r="N441" t="str">
        <f ca="1">Rutas_Lista!AE441</f>
        <v>04:56</v>
      </c>
      <c r="O441" t="str">
        <f ca="1">Rutas_Lista!AF441</f>
        <v>12:56</v>
      </c>
      <c r="P441" t="str">
        <f ca="1">Rutas_Lista!AG441</f>
        <v>20:56</v>
      </c>
      <c r="Q441" t="str">
        <f ca="1">Rutas_Lista!AH441</f>
        <v>06:56</v>
      </c>
    </row>
    <row r="442" spans="1:17" x14ac:dyDescent="0.25">
      <c r="A442">
        <f ca="1">Rutas_Lista!N442</f>
        <v>14</v>
      </c>
      <c r="B442" s="39">
        <f ca="1">Rutas_Lista!L442</f>
        <v>427</v>
      </c>
      <c r="C442" s="39" t="str">
        <f ca="1">Rutas_Lista!AB442</f>
        <v>Rutas_6</v>
      </c>
      <c r="D442" s="39" t="str">
        <f ca="1">Rutas_Lista!AC442</f>
        <v>Ruta 6_6</v>
      </c>
      <c r="E442" s="39" t="str">
        <f ca="1">Rutas_Lista!AD442</f>
        <v>Avd. Almozara, frente nº 7 ( Pd. Bus Ibercaja)</v>
      </c>
      <c r="F442" s="5" t="s">
        <v>967</v>
      </c>
      <c r="H442" s="5" t="s">
        <v>732</v>
      </c>
      <c r="I442" s="5" t="s">
        <v>733</v>
      </c>
      <c r="J442" s="49">
        <v>41.660820000000001</v>
      </c>
      <c r="K442" s="49">
        <v>-0.89596399999999998</v>
      </c>
      <c r="L442" s="5" t="s">
        <v>1158</v>
      </c>
      <c r="M442" s="39" t="str">
        <f ca="1">IF(Rutas_Lista!X442=1,"Ida","Vuelta")</f>
        <v>Ida</v>
      </c>
      <c r="N442" t="str">
        <f ca="1">Rutas_Lista!AE442</f>
        <v>04:57</v>
      </c>
      <c r="O442" t="str">
        <f ca="1">Rutas_Lista!AF442</f>
        <v>12:57</v>
      </c>
      <c r="P442" t="str">
        <f ca="1">Rutas_Lista!AG442</f>
        <v>20:57</v>
      </c>
      <c r="Q442" t="str">
        <f ca="1">Rutas_Lista!AH442</f>
        <v>06:57</v>
      </c>
    </row>
    <row r="443" spans="1:17" x14ac:dyDescent="0.25">
      <c r="A443">
        <f ca="1">Rutas_Lista!N443</f>
        <v>14</v>
      </c>
      <c r="B443" s="39">
        <f ca="1">Rutas_Lista!L443</f>
        <v>428</v>
      </c>
      <c r="C443" s="39" t="str">
        <f ca="1">Rutas_Lista!AB443</f>
        <v>Rutas_6</v>
      </c>
      <c r="D443" s="39" t="str">
        <f ca="1">Rutas_Lista!AC443</f>
        <v>Ruta 6_6</v>
      </c>
      <c r="E443" s="39" t="str">
        <f ca="1">Rutas_Lista!AD443</f>
        <v>Puerta Sancho, nº 11 (esq. C/Bruselas Edif. D. Quijote)</v>
      </c>
      <c r="F443" s="5" t="s">
        <v>858</v>
      </c>
      <c r="G443" s="5" t="s">
        <v>859</v>
      </c>
      <c r="H443" s="5" t="s">
        <v>732</v>
      </c>
      <c r="I443" s="5" t="s">
        <v>733</v>
      </c>
      <c r="J443" s="49">
        <v>41.660679999999999</v>
      </c>
      <c r="K443" s="49">
        <v>-0.90229999999999999</v>
      </c>
      <c r="L443" s="5" t="s">
        <v>860</v>
      </c>
      <c r="M443" s="39" t="str">
        <f ca="1">IF(Rutas_Lista!X443=1,"Ida","Vuelta")</f>
        <v>Ida</v>
      </c>
      <c r="N443" t="str">
        <f ca="1">Rutas_Lista!AE443</f>
        <v>04:59</v>
      </c>
      <c r="O443" t="str">
        <f ca="1">Rutas_Lista!AF443</f>
        <v>12:59</v>
      </c>
      <c r="P443" t="str">
        <f ca="1">Rutas_Lista!AG443</f>
        <v>20:59</v>
      </c>
      <c r="Q443" t="str">
        <f ca="1">Rutas_Lista!AH443</f>
        <v>06:59</v>
      </c>
    </row>
    <row r="444" spans="1:17" x14ac:dyDescent="0.25">
      <c r="A444">
        <f ca="1">Rutas_Lista!N444</f>
        <v>14</v>
      </c>
      <c r="B444" s="39">
        <f ca="1">Rutas_Lista!L444</f>
        <v>429</v>
      </c>
      <c r="C444" s="39" t="str">
        <f ca="1">Rutas_Lista!AB444</f>
        <v>Rutas_6</v>
      </c>
      <c r="D444" s="39" t="str">
        <f ca="1">Rutas_Lista!AC444</f>
        <v>Ruta 6_6</v>
      </c>
      <c r="E444" s="39" t="str">
        <f ca="1">Rutas_Lista!AD444</f>
        <v>Avd. Navarra, nº 60 (Centro Cultural - Pd. Bus)</v>
      </c>
      <c r="F444" s="5" t="s">
        <v>861</v>
      </c>
      <c r="G444" s="5" t="s">
        <v>862</v>
      </c>
      <c r="H444" s="5" t="s">
        <v>732</v>
      </c>
      <c r="I444" s="5" t="s">
        <v>733</v>
      </c>
      <c r="J444" s="49">
        <v>41.654769999999999</v>
      </c>
      <c r="K444" s="49">
        <v>-0.90088900000000005</v>
      </c>
      <c r="L444" s="5" t="s">
        <v>863</v>
      </c>
      <c r="M444" s="39" t="str">
        <f ca="1">IF(Rutas_Lista!X444=1,"Ida","Vuelta")</f>
        <v>Ida</v>
      </c>
      <c r="N444" t="str">
        <f ca="1">Rutas_Lista!AE444</f>
        <v>05:01</v>
      </c>
      <c r="O444" t="str">
        <f ca="1">Rutas_Lista!AF444</f>
        <v>13:01</v>
      </c>
      <c r="P444" t="str">
        <f ca="1">Rutas_Lista!AG444</f>
        <v>21:01</v>
      </c>
      <c r="Q444" t="str">
        <f ca="1">Rutas_Lista!AH444</f>
        <v>07:01</v>
      </c>
    </row>
    <row r="445" spans="1:17" x14ac:dyDescent="0.25">
      <c r="A445">
        <f ca="1">Rutas_Lista!N445</f>
        <v>14</v>
      </c>
      <c r="B445" s="39">
        <f ca="1">Rutas_Lista!L445</f>
        <v>430</v>
      </c>
      <c r="C445" s="39" t="str">
        <f ca="1">Rutas_Lista!AB445</f>
        <v>Rutas_6</v>
      </c>
      <c r="D445" s="39" t="str">
        <f ca="1">Rutas_Lista!AC445</f>
        <v>Ruta 6_6</v>
      </c>
      <c r="E445" s="39" t="str">
        <f ca="1">Rutas_Lista!AD445</f>
        <v>Avd. Navarra, (frente nº 183 - Pd. Bus )</v>
      </c>
      <c r="F445" s="5" t="s">
        <v>861</v>
      </c>
      <c r="H445" s="5" t="s">
        <v>732</v>
      </c>
      <c r="I445" s="5" t="s">
        <v>733</v>
      </c>
      <c r="J445" s="49">
        <v>41.658539099999999</v>
      </c>
      <c r="K445" s="49">
        <v>-0.91816350000000002</v>
      </c>
      <c r="L445" s="5" t="s">
        <v>864</v>
      </c>
      <c r="M445" s="39" t="str">
        <f ca="1">IF(Rutas_Lista!X445=1,"Ida","Vuelta")</f>
        <v>Ida</v>
      </c>
      <c r="N445" t="str">
        <f ca="1">Rutas_Lista!AE445</f>
        <v>05:02</v>
      </c>
      <c r="O445" t="str">
        <f ca="1">Rutas_Lista!AF445</f>
        <v>13:02</v>
      </c>
      <c r="P445" t="str">
        <f ca="1">Rutas_Lista!AG445</f>
        <v>21:02</v>
      </c>
      <c r="Q445" t="str">
        <f ca="1">Rutas_Lista!AH445</f>
        <v>07:02</v>
      </c>
    </row>
    <row r="446" spans="1:17" x14ac:dyDescent="0.25">
      <c r="A446">
        <f ca="1">Rutas_Lista!N446</f>
        <v>14</v>
      </c>
      <c r="B446" s="39">
        <f ca="1">Rutas_Lista!L446</f>
        <v>431</v>
      </c>
      <c r="C446" s="39" t="str">
        <f ca="1">Rutas_Lista!AB446</f>
        <v>Rutas_6</v>
      </c>
      <c r="D446" s="39" t="str">
        <f ca="1">Rutas_Lista!AC446</f>
        <v>Ruta 6_6</v>
      </c>
      <c r="E446" s="39" t="str">
        <f ca="1">Rutas_Lista!AD446</f>
        <v>Opel Planta en Figueruelas</v>
      </c>
      <c r="F446" s="5" t="s">
        <v>783</v>
      </c>
      <c r="H446" s="5" t="s">
        <v>784</v>
      </c>
      <c r="I446" s="5" t="s">
        <v>733</v>
      </c>
      <c r="J446" s="49">
        <v>41.749628000000001</v>
      </c>
      <c r="K446" s="49">
        <v>-1.1755139999999999</v>
      </c>
      <c r="L446" s="5" t="s">
        <v>785</v>
      </c>
      <c r="M446" s="39" t="str">
        <f ca="1">IF(Rutas_Lista!X446=1,"Ida","Vuelta")</f>
        <v>Ida</v>
      </c>
      <c r="N446" t="str">
        <f ca="1">Rutas_Lista!AE446</f>
        <v>05:30</v>
      </c>
      <c r="O446" t="str">
        <f ca="1">Rutas_Lista!AF446</f>
        <v>13:30</v>
      </c>
      <c r="P446" t="str">
        <f ca="1">Rutas_Lista!AG446</f>
        <v>21:30</v>
      </c>
      <c r="Q446" t="str">
        <f ca="1">Rutas_Lista!AH446</f>
        <v>07:30</v>
      </c>
    </row>
    <row r="447" spans="1:17" x14ac:dyDescent="0.25">
      <c r="A447">
        <f ca="1">Rutas_Lista!N447</f>
        <v>14</v>
      </c>
      <c r="B447" s="39">
        <f ca="1">Rutas_Lista!L447</f>
        <v>432</v>
      </c>
      <c r="C447" s="39" t="str">
        <f ca="1">Rutas_Lista!AB447</f>
        <v>Rutas_6</v>
      </c>
      <c r="D447" s="39" t="str">
        <f ca="1">Rutas_Lista!AC447</f>
        <v>Ruta 6_6</v>
      </c>
      <c r="E447" s="39" t="str">
        <f ca="1">Rutas_Lista!AD447</f>
        <v>Opel Planta en Figueruelas</v>
      </c>
      <c r="F447" s="5" t="s">
        <v>783</v>
      </c>
      <c r="H447" s="5" t="s">
        <v>784</v>
      </c>
      <c r="I447" s="5" t="s">
        <v>733</v>
      </c>
      <c r="J447" s="49">
        <v>41.749628000000001</v>
      </c>
      <c r="K447" s="49">
        <v>-1.1755139999999999</v>
      </c>
      <c r="L447" s="5" t="s">
        <v>785</v>
      </c>
      <c r="M447" s="39" t="str">
        <f ca="1">IF(Rutas_Lista!X447=1,"Ida","Vuelta")</f>
        <v>Vuelta</v>
      </c>
      <c r="N447" t="str">
        <f ca="1">Rutas_Lista!AE447</f>
        <v/>
      </c>
      <c r="O447" t="str">
        <f ca="1">Rutas_Lista!AF447</f>
        <v/>
      </c>
      <c r="P447" t="str">
        <f ca="1">Rutas_Lista!AG447</f>
        <v/>
      </c>
      <c r="Q447" t="str">
        <f ca="1">Rutas_Lista!AH447</f>
        <v/>
      </c>
    </row>
    <row r="448" spans="1:17" x14ac:dyDescent="0.25">
      <c r="A448">
        <f ca="1">Rutas_Lista!N448</f>
        <v>14</v>
      </c>
      <c r="B448" s="39">
        <f ca="1">Rutas_Lista!L448</f>
        <v>433</v>
      </c>
      <c r="C448" s="39" t="str">
        <f ca="1">Rutas_Lista!AB448</f>
        <v>Rutas_6</v>
      </c>
      <c r="D448" s="39" t="str">
        <f ca="1">Rutas_Lista!AC448</f>
        <v>Ruta 6_6</v>
      </c>
      <c r="E448" s="39" t="str">
        <f ca="1">Rutas_Lista!AD448</f>
        <v>Avd. Navarra, nº 183 (Pd. Bus)</v>
      </c>
      <c r="F448" s="5" t="s">
        <v>861</v>
      </c>
      <c r="G448" s="5" t="s">
        <v>869</v>
      </c>
      <c r="H448" s="5" t="s">
        <v>732</v>
      </c>
      <c r="I448" s="5" t="s">
        <v>733</v>
      </c>
      <c r="J448" s="49">
        <v>41.654769999999999</v>
      </c>
      <c r="K448" s="49">
        <v>-0.90088900000000005</v>
      </c>
      <c r="L448" s="5" t="s">
        <v>792</v>
      </c>
      <c r="M448" s="39" t="str">
        <f ca="1">IF(Rutas_Lista!X448=1,"Ida","Vuelta")</f>
        <v>Vuelta</v>
      </c>
      <c r="N448" t="str">
        <f ca="1">Rutas_Lista!AE448</f>
        <v/>
      </c>
      <c r="O448" t="str">
        <f ca="1">Rutas_Lista!AF448</f>
        <v/>
      </c>
      <c r="P448" t="str">
        <f ca="1">Rutas_Lista!AG448</f>
        <v/>
      </c>
      <c r="Q448" t="str">
        <f ca="1">Rutas_Lista!AH448</f>
        <v/>
      </c>
    </row>
    <row r="449" spans="1:17" x14ac:dyDescent="0.25">
      <c r="A449">
        <f ca="1">Rutas_Lista!N449</f>
        <v>14</v>
      </c>
      <c r="B449" s="39">
        <f ca="1">Rutas_Lista!L449</f>
        <v>434</v>
      </c>
      <c r="C449" s="39" t="str">
        <f ca="1">Rutas_Lista!AB449</f>
        <v>Rutas_6</v>
      </c>
      <c r="D449" s="39" t="str">
        <f ca="1">Rutas_Lista!AC449</f>
        <v>Ruta 6_6</v>
      </c>
      <c r="E449" s="39" t="str">
        <f ca="1">Rutas_Lista!AD449</f>
        <v>C/ Rioja (rotonda frente estación del AVE)</v>
      </c>
      <c r="F449" s="5" t="s">
        <v>1152</v>
      </c>
      <c r="H449" s="5" t="s">
        <v>732</v>
      </c>
      <c r="I449" s="5" t="s">
        <v>733</v>
      </c>
      <c r="J449" s="49">
        <v>41.655505499999997</v>
      </c>
      <c r="K449" s="49">
        <v>-0.90882450000000004</v>
      </c>
      <c r="L449" s="5" t="s">
        <v>871</v>
      </c>
      <c r="M449" s="39" t="str">
        <f ca="1">IF(Rutas_Lista!X449=1,"Ida","Vuelta")</f>
        <v>Vuelta</v>
      </c>
      <c r="N449" t="str">
        <f ca="1">Rutas_Lista!AE449</f>
        <v/>
      </c>
      <c r="O449" t="str">
        <f ca="1">Rutas_Lista!AF449</f>
        <v/>
      </c>
      <c r="P449" t="str">
        <f ca="1">Rutas_Lista!AG449</f>
        <v/>
      </c>
      <c r="Q449" t="str">
        <f ca="1">Rutas_Lista!AH449</f>
        <v/>
      </c>
    </row>
    <row r="450" spans="1:17" x14ac:dyDescent="0.25">
      <c r="A450">
        <f ca="1">Rutas_Lista!N450</f>
        <v>14</v>
      </c>
      <c r="B450" s="39">
        <f ca="1">Rutas_Lista!L450</f>
        <v>435</v>
      </c>
      <c r="C450" s="39" t="str">
        <f ca="1">Rutas_Lista!AB450</f>
        <v>Rutas_6</v>
      </c>
      <c r="D450" s="39" t="str">
        <f ca="1">Rutas_Lista!AC450</f>
        <v>Ruta 6_6</v>
      </c>
      <c r="E450" s="39" t="str">
        <f ca="1">Rutas_Lista!AD450</f>
        <v>Pablo Gargallo (esq. Puerta Sancho)</v>
      </c>
      <c r="F450" s="5" t="s">
        <v>872</v>
      </c>
      <c r="H450" s="5" t="s">
        <v>732</v>
      </c>
      <c r="I450" s="5" t="s">
        <v>733</v>
      </c>
      <c r="J450" s="49">
        <v>41.6613647</v>
      </c>
      <c r="K450" s="49">
        <v>-0.90211339999999995</v>
      </c>
      <c r="L450" s="5" t="s">
        <v>873</v>
      </c>
      <c r="M450" s="39" t="str">
        <f ca="1">IF(Rutas_Lista!X450=1,"Ida","Vuelta")</f>
        <v>Vuelta</v>
      </c>
      <c r="N450" t="str">
        <f ca="1">Rutas_Lista!AE450</f>
        <v/>
      </c>
      <c r="O450" t="str">
        <f ca="1">Rutas_Lista!AF450</f>
        <v/>
      </c>
      <c r="P450" t="str">
        <f ca="1">Rutas_Lista!AG450</f>
        <v/>
      </c>
      <c r="Q450" t="str">
        <f ca="1">Rutas_Lista!AH450</f>
        <v/>
      </c>
    </row>
    <row r="451" spans="1:17" x14ac:dyDescent="0.25">
      <c r="A451">
        <f ca="1">Rutas_Lista!N451</f>
        <v>14</v>
      </c>
      <c r="B451" s="39">
        <f ca="1">Rutas_Lista!L451</f>
        <v>436</v>
      </c>
      <c r="C451" s="39" t="str">
        <f ca="1">Rutas_Lista!AB451</f>
        <v>Rutas_6</v>
      </c>
      <c r="D451" s="39" t="str">
        <f ca="1">Rutas_Lista!AC451</f>
        <v>Ruta 6_6</v>
      </c>
      <c r="E451" s="39" t="str">
        <f ca="1">Rutas_Lista!AD451</f>
        <v>Pablo Gargallo (esq. C/ Reino)</v>
      </c>
      <c r="F451" s="5" t="s">
        <v>872</v>
      </c>
      <c r="H451" s="5" t="s">
        <v>732</v>
      </c>
      <c r="I451" s="5" t="s">
        <v>733</v>
      </c>
      <c r="J451" s="49">
        <v>41.6603639</v>
      </c>
      <c r="K451" s="49">
        <v>-0.89733969999999996</v>
      </c>
      <c r="L451" s="5" t="s">
        <v>968</v>
      </c>
      <c r="M451" s="39" t="str">
        <f ca="1">IF(Rutas_Lista!X451=1,"Ida","Vuelta")</f>
        <v>Vuelta</v>
      </c>
      <c r="N451" t="str">
        <f ca="1">Rutas_Lista!AE451</f>
        <v/>
      </c>
      <c r="O451" t="str">
        <f ca="1">Rutas_Lista!AF451</f>
        <v/>
      </c>
      <c r="P451" t="str">
        <f ca="1">Rutas_Lista!AG451</f>
        <v/>
      </c>
      <c r="Q451" t="str">
        <f ca="1">Rutas_Lista!AH451</f>
        <v/>
      </c>
    </row>
    <row r="452" spans="1:17" x14ac:dyDescent="0.25">
      <c r="A452">
        <f ca="1">Rutas_Lista!N452</f>
        <v>14</v>
      </c>
      <c r="B452" s="39">
        <f ca="1">Rutas_Lista!L452</f>
        <v>437</v>
      </c>
      <c r="C452" s="39" t="str">
        <f ca="1">Rutas_Lista!AB452</f>
        <v>Rutas_6</v>
      </c>
      <c r="D452" s="39" t="str">
        <f ca="1">Rutas_Lista!AC452</f>
        <v>Ruta 6_6</v>
      </c>
      <c r="E452" s="39" t="str">
        <f ca="1">Rutas_Lista!AD452</f>
        <v>María Agustín, nº 67 (Pd. Bus)</v>
      </c>
      <c r="F452" s="5" t="s">
        <v>964</v>
      </c>
      <c r="G452" s="5" t="s">
        <v>826</v>
      </c>
      <c r="H452" s="5" t="s">
        <v>732</v>
      </c>
      <c r="I452" s="5" t="s">
        <v>733</v>
      </c>
      <c r="J452" s="49">
        <v>41.649940999999998</v>
      </c>
      <c r="K452" s="49">
        <v>-0.88853899999999997</v>
      </c>
      <c r="L452" s="5" t="s">
        <v>792</v>
      </c>
      <c r="M452" s="39" t="str">
        <f ca="1">IF(Rutas_Lista!X452=1,"Ida","Vuelta")</f>
        <v>Vuelta</v>
      </c>
      <c r="N452" t="str">
        <f ca="1">Rutas_Lista!AE452</f>
        <v/>
      </c>
      <c r="O452" t="str">
        <f ca="1">Rutas_Lista!AF452</f>
        <v/>
      </c>
      <c r="P452" t="str">
        <f ca="1">Rutas_Lista!AG452</f>
        <v/>
      </c>
      <c r="Q452" t="str">
        <f ca="1">Rutas_Lista!AH452</f>
        <v/>
      </c>
    </row>
    <row r="453" spans="1:17" x14ac:dyDescent="0.25">
      <c r="A453">
        <f ca="1">Rutas_Lista!N453</f>
        <v>14</v>
      </c>
      <c r="B453" s="39">
        <f ca="1">Rutas_Lista!L453</f>
        <v>438</v>
      </c>
      <c r="C453" s="39" t="str">
        <f ca="1">Rutas_Lista!AB453</f>
        <v>Rutas_6</v>
      </c>
      <c r="D453" s="39" t="str">
        <f ca="1">Rutas_Lista!AC453</f>
        <v>Ruta 6_6</v>
      </c>
      <c r="E453" s="39" t="str">
        <f ca="1">Rutas_Lista!AD453</f>
        <v>María Agustín (frente Museo Pablo Serrano)</v>
      </c>
      <c r="F453" s="5" t="s">
        <v>969</v>
      </c>
      <c r="H453" s="5" t="s">
        <v>732</v>
      </c>
      <c r="I453" s="5" t="s">
        <v>733</v>
      </c>
      <c r="J453" s="49">
        <v>41.651066800000002</v>
      </c>
      <c r="K453" s="49">
        <v>-0.89020339999999998</v>
      </c>
      <c r="L453" s="5" t="s">
        <v>970</v>
      </c>
      <c r="M453" s="39" t="str">
        <f ca="1">IF(Rutas_Lista!X453=1,"Ida","Vuelta")</f>
        <v>Vuelta</v>
      </c>
      <c r="N453" t="str">
        <f ca="1">Rutas_Lista!AE453</f>
        <v/>
      </c>
      <c r="O453" t="str">
        <f ca="1">Rutas_Lista!AF453</f>
        <v/>
      </c>
      <c r="P453" t="str">
        <f ca="1">Rutas_Lista!AG453</f>
        <v/>
      </c>
      <c r="Q453" t="str">
        <f ca="1">Rutas_Lista!AH453</f>
        <v/>
      </c>
    </row>
    <row r="454" spans="1:17" x14ac:dyDescent="0.25">
      <c r="A454">
        <f ca="1">Rutas_Lista!N454</f>
        <v>14</v>
      </c>
      <c r="B454" s="39">
        <f ca="1">Rutas_Lista!L454</f>
        <v>439</v>
      </c>
      <c r="C454" s="39" t="str">
        <f ca="1">Rutas_Lista!AB454</f>
        <v>Rutas_6</v>
      </c>
      <c r="D454" s="39" t="str">
        <f ca="1">Rutas_Lista!AC454</f>
        <v>Ruta 6_6</v>
      </c>
      <c r="E454" s="39" t="str">
        <f ca="1">Rutas_Lista!AD454</f>
        <v>Paseo Pamplona (frente C/ Bilbao - Pd. Bus)</v>
      </c>
      <c r="F454" s="5" t="s">
        <v>971</v>
      </c>
      <c r="H454" s="5" t="s">
        <v>732</v>
      </c>
      <c r="I454" s="5" t="s">
        <v>733</v>
      </c>
      <c r="J454" s="49">
        <v>41.648204999999997</v>
      </c>
      <c r="K454" s="49">
        <v>-0.8865729</v>
      </c>
      <c r="L454" s="5" t="s">
        <v>972</v>
      </c>
      <c r="M454" s="39" t="str">
        <f ca="1">IF(Rutas_Lista!X454=1,"Ida","Vuelta")</f>
        <v>Vuelta</v>
      </c>
      <c r="N454" t="str">
        <f ca="1">Rutas_Lista!AE454</f>
        <v/>
      </c>
      <c r="O454" t="str">
        <f ca="1">Rutas_Lista!AF454</f>
        <v/>
      </c>
      <c r="P454" t="str">
        <f ca="1">Rutas_Lista!AG454</f>
        <v/>
      </c>
      <c r="Q454" t="str">
        <f ca="1">Rutas_Lista!AH454</f>
        <v/>
      </c>
    </row>
    <row r="455" spans="1:17" x14ac:dyDescent="0.25">
      <c r="A455">
        <f ca="1">Rutas_Lista!N455</f>
        <v>14</v>
      </c>
      <c r="B455" s="39">
        <f ca="1">Rutas_Lista!L455</f>
        <v>440</v>
      </c>
      <c r="C455" s="39" t="str">
        <f ca="1">Rutas_Lista!AB455</f>
        <v>Rutas_6</v>
      </c>
      <c r="D455" s="39" t="str">
        <f ca="1">Rutas_Lista!AC455</f>
        <v>Ruta 6_6</v>
      </c>
      <c r="E455" s="39" t="str">
        <f ca="1">Rutas_Lista!AD455</f>
        <v>Paseo La Mina (frente nº 21 - Pd. Bus)</v>
      </c>
      <c r="F455" s="5" t="s">
        <v>973</v>
      </c>
      <c r="H455" s="5" t="s">
        <v>732</v>
      </c>
      <c r="I455" s="5" t="s">
        <v>733</v>
      </c>
      <c r="J455" s="49">
        <v>41.648918500000001</v>
      </c>
      <c r="K455" s="49">
        <v>-0.87677159999999998</v>
      </c>
      <c r="L455" s="5" t="s">
        <v>974</v>
      </c>
      <c r="M455" s="39" t="str">
        <f ca="1">IF(Rutas_Lista!X455=1,"Ida","Vuelta")</f>
        <v>Vuelta</v>
      </c>
      <c r="N455" t="str">
        <f ca="1">Rutas_Lista!AE455</f>
        <v/>
      </c>
      <c r="O455" t="str">
        <f ca="1">Rutas_Lista!AF455</f>
        <v/>
      </c>
      <c r="P455" t="str">
        <f ca="1">Rutas_Lista!AG455</f>
        <v/>
      </c>
      <c r="Q455" t="str">
        <f ca="1">Rutas_Lista!AH455</f>
        <v/>
      </c>
    </row>
    <row r="456" spans="1:17" x14ac:dyDescent="0.25">
      <c r="A456">
        <f ca="1">Rutas_Lista!N456</f>
        <v>14</v>
      </c>
      <c r="B456" s="39">
        <f ca="1">Rutas_Lista!L456</f>
        <v>441</v>
      </c>
      <c r="C456" s="39" t="str">
        <f ca="1">Rutas_Lista!AB456</f>
        <v>Rutas_6</v>
      </c>
      <c r="D456" s="39" t="str">
        <f ca="1">Rutas_Lista!AC456</f>
        <v>Ruta 6_6</v>
      </c>
      <c r="E456" s="39" t="str">
        <f ca="1">Rutas_Lista!AD456</f>
        <v>C/ Asalto (Edf. Trovador)</v>
      </c>
      <c r="F456" s="5" t="s">
        <v>1153</v>
      </c>
      <c r="H456" s="5" t="s">
        <v>732</v>
      </c>
      <c r="I456" s="5" t="s">
        <v>733</v>
      </c>
      <c r="J456" s="49">
        <v>41.651054999999999</v>
      </c>
      <c r="K456" s="49">
        <v>-0.87082360000000003</v>
      </c>
      <c r="L456" s="5" t="s">
        <v>975</v>
      </c>
      <c r="M456" s="39" t="str">
        <f ca="1">IF(Rutas_Lista!X456=1,"Ida","Vuelta")</f>
        <v>Vuelta</v>
      </c>
      <c r="N456" t="str">
        <f ca="1">Rutas_Lista!AE456</f>
        <v/>
      </c>
      <c r="O456" t="str">
        <f ca="1">Rutas_Lista!AF456</f>
        <v/>
      </c>
      <c r="P456" t="str">
        <f ca="1">Rutas_Lista!AG456</f>
        <v/>
      </c>
      <c r="Q456" t="str">
        <f ca="1">Rutas_Lista!AH456</f>
        <v/>
      </c>
    </row>
    <row r="457" spans="1:17" x14ac:dyDescent="0.25">
      <c r="A457">
        <f ca="1">Rutas_Lista!N457</f>
        <v>14</v>
      </c>
      <c r="B457" s="39">
        <f ca="1">Rutas_Lista!L457</f>
        <v>442</v>
      </c>
      <c r="C457" s="39" t="str">
        <f ca="1">Rutas_Lista!AB457</f>
        <v>Rutas_6</v>
      </c>
      <c r="D457" s="39" t="str">
        <f ca="1">Rutas_Lista!AC457</f>
        <v>Ruta 6_6</v>
      </c>
      <c r="E457" s="39" t="str">
        <f ca="1">Rutas_Lista!AD457</f>
        <v>Avd. Puente del Pilar (esq. A. Solans Pd. Bus)</v>
      </c>
      <c r="F457" s="5" t="s">
        <v>955</v>
      </c>
      <c r="H457" s="5" t="s">
        <v>732</v>
      </c>
      <c r="I457" s="5" t="s">
        <v>733</v>
      </c>
      <c r="J457" s="49">
        <v>41.6570733</v>
      </c>
      <c r="K457" s="49">
        <v>-0.86968250000000002</v>
      </c>
      <c r="L457" s="5" t="s">
        <v>976</v>
      </c>
      <c r="M457" s="39" t="str">
        <f ca="1">IF(Rutas_Lista!X457=1,"Ida","Vuelta")</f>
        <v>Vuelta</v>
      </c>
      <c r="N457" t="str">
        <f ca="1">Rutas_Lista!AE457</f>
        <v/>
      </c>
      <c r="O457" t="str">
        <f ca="1">Rutas_Lista!AF457</f>
        <v/>
      </c>
      <c r="P457" t="str">
        <f ca="1">Rutas_Lista!AG457</f>
        <v/>
      </c>
      <c r="Q457" t="str">
        <f ca="1">Rutas_Lista!AH457</f>
        <v/>
      </c>
    </row>
    <row r="458" spans="1:17" x14ac:dyDescent="0.25">
      <c r="A458">
        <f ca="1">Rutas_Lista!N458</f>
        <v>14</v>
      </c>
      <c r="B458" s="39">
        <f ca="1">Rutas_Lista!L458</f>
        <v>443</v>
      </c>
      <c r="C458" s="39" t="str">
        <f ca="1">Rutas_Lista!AB458</f>
        <v>Rutas_6</v>
      </c>
      <c r="D458" s="39" t="str">
        <f ca="1">Rutas_Lista!AC458</f>
        <v>Ruta 6_6</v>
      </c>
      <c r="E458" s="39" t="str">
        <f ca="1">Rutas_Lista!AD458</f>
        <v>Sixto Celorrio (frente Valle Zuriza)</v>
      </c>
      <c r="F458" s="5" t="s">
        <v>813</v>
      </c>
      <c r="G458" s="5" t="s">
        <v>978</v>
      </c>
      <c r="H458" s="5" t="s">
        <v>732</v>
      </c>
      <c r="I458" s="5" t="s">
        <v>733</v>
      </c>
      <c r="J458" s="49">
        <v>41.670175800000003</v>
      </c>
      <c r="K458" s="49">
        <v>-0.84863929999999999</v>
      </c>
      <c r="L458" s="5" t="s">
        <v>979</v>
      </c>
      <c r="M458" s="39" t="str">
        <f ca="1">IF(Rutas_Lista!X458=1,"Ida","Vuelta")</f>
        <v>Vuelta</v>
      </c>
      <c r="N458" t="str">
        <f ca="1">Rutas_Lista!AE458</f>
        <v/>
      </c>
      <c r="O458" t="str">
        <f ca="1">Rutas_Lista!AF458</f>
        <v/>
      </c>
      <c r="P458" t="str">
        <f ca="1">Rutas_Lista!AG458</f>
        <v/>
      </c>
      <c r="Q458" t="str">
        <f ca="1">Rutas_Lista!AH458</f>
        <v/>
      </c>
    </row>
    <row r="459" spans="1:17" x14ac:dyDescent="0.25">
      <c r="A459">
        <f ca="1">Rutas_Lista!N459</f>
        <v>15</v>
      </c>
      <c r="B459" s="39">
        <f ca="1">Rutas_Lista!L459</f>
        <v>443</v>
      </c>
      <c r="C459" s="39" t="str">
        <f ca="1">Rutas_Lista!AB459</f>
        <v>Rutas_Habituales_MTN</v>
      </c>
      <c r="D459" s="39" t="str">
        <f ca="1">Rutas_Lista!AC459</f>
        <v>Ruta 1_20</v>
      </c>
      <c r="E459" s="39" t="str">
        <f ca="1">Rutas_Lista!AD459</f>
        <v>Ruta 1/20</v>
      </c>
      <c r="M459" s="39" t="str">
        <f ca="1">IF(Rutas_Lista!X459=1,"Ida","Vuelta")</f>
        <v>Ida</v>
      </c>
      <c r="N459">
        <f ca="1">Rutas_Lista!AE459</f>
        <v>0</v>
      </c>
      <c r="O459">
        <f ca="1">Rutas_Lista!AF459</f>
        <v>0</v>
      </c>
      <c r="P459">
        <f ca="1">Rutas_Lista!AG459</f>
        <v>0</v>
      </c>
      <c r="Q459">
        <f ca="1">Rutas_Lista!AH459</f>
        <v>0</v>
      </c>
    </row>
    <row r="460" spans="1:17" x14ac:dyDescent="0.25">
      <c r="A460">
        <f ca="1">Rutas_Lista!N460</f>
        <v>15</v>
      </c>
      <c r="B460" s="39">
        <f ca="1">Rutas_Lista!L460</f>
        <v>444</v>
      </c>
      <c r="C460" s="39" t="str">
        <f ca="1">Rutas_Lista!AB460</f>
        <v>Rutas_Habituales_MTN</v>
      </c>
      <c r="D460" s="39" t="str">
        <f ca="1">Rutas_Lista!AC460</f>
        <v>Ruta 1_20</v>
      </c>
      <c r="E460" s="39" t="str">
        <f ca="1">Rutas_Lista!AD460</f>
        <v>Avd. Cataluña, nº 189 (frente Los Charros)</v>
      </c>
      <c r="F460" s="5" t="s">
        <v>813</v>
      </c>
      <c r="G460" s="5" t="s">
        <v>814</v>
      </c>
      <c r="H460" s="5" t="s">
        <v>732</v>
      </c>
      <c r="I460" s="5" t="s">
        <v>733</v>
      </c>
      <c r="J460" s="49">
        <v>41.667656999999998</v>
      </c>
      <c r="K460" s="49">
        <v>-0.85514489999999999</v>
      </c>
      <c r="L460" s="5" t="s">
        <v>977</v>
      </c>
      <c r="M460" s="39" t="str">
        <f ca="1">IF(Rutas_Lista!X460=1,"Ida","Vuelta")</f>
        <v>Ida</v>
      </c>
      <c r="N460" s="31" t="str">
        <f ca="1">Rutas_Lista!AE460</f>
        <v>5:00</v>
      </c>
      <c r="O460" s="31" t="str">
        <f ca="1">Rutas_Lista!AF460</f>
        <v>12:58</v>
      </c>
      <c r="P460" s="31" t="str">
        <f ca="1">Rutas_Lista!AG460</f>
        <v>20:58</v>
      </c>
      <c r="Q460" s="31">
        <f ca="1">Rutas_Lista!AH460</f>
        <v>0</v>
      </c>
    </row>
    <row r="461" spans="1:17" x14ac:dyDescent="0.25">
      <c r="A461">
        <f ca="1">Rutas_Lista!N461</f>
        <v>15</v>
      </c>
      <c r="B461" s="39">
        <f ca="1">Rutas_Lista!L461</f>
        <v>445</v>
      </c>
      <c r="C461" s="39" t="str">
        <f ca="1">Rutas_Lista!AB461</f>
        <v>Rutas_Habituales_MTN</v>
      </c>
      <c r="D461" s="39" t="str">
        <f ca="1">Rutas_Lista!AC461</f>
        <v>Ruta 1_20</v>
      </c>
      <c r="E461" s="39" t="str">
        <f ca="1">Rutas_Lista!AD461</f>
        <v>Avd. Cataluña, nº 291 (frente CAF - Pd. Bus)</v>
      </c>
      <c r="F461" s="5" t="s">
        <v>813</v>
      </c>
      <c r="G461" s="5" t="s">
        <v>978</v>
      </c>
      <c r="H461" s="5" t="s">
        <v>732</v>
      </c>
      <c r="I461" s="5" t="s">
        <v>733</v>
      </c>
      <c r="J461" s="49">
        <v>41.670175800000003</v>
      </c>
      <c r="K461" s="49">
        <v>-0.84863929999999999</v>
      </c>
      <c r="L461" s="5" t="s">
        <v>979</v>
      </c>
      <c r="M461" s="39" t="str">
        <f ca="1">IF(Rutas_Lista!X461=1,"Ida","Vuelta")</f>
        <v>Ida</v>
      </c>
      <c r="N461" t="str">
        <f ca="1">Rutas_Lista!AE461</f>
        <v>5:02</v>
      </c>
      <c r="O461" t="str">
        <f ca="1">Rutas_Lista!AF461</f>
        <v>13:00</v>
      </c>
      <c r="P461" t="str">
        <f ca="1">Rutas_Lista!AG461</f>
        <v>21:00</v>
      </c>
      <c r="Q461">
        <f ca="1">Rutas_Lista!AH461</f>
        <v>0</v>
      </c>
    </row>
    <row r="462" spans="1:17" x14ac:dyDescent="0.25">
      <c r="A462">
        <f ca="1">Rutas_Lista!N462</f>
        <v>15</v>
      </c>
      <c r="B462" s="39">
        <f ca="1">Rutas_Lista!L462</f>
        <v>446</v>
      </c>
      <c r="C462" s="39" t="str">
        <f ca="1">Rutas_Lista!AB462</f>
        <v>Rutas_Habituales_MTN</v>
      </c>
      <c r="D462" s="39" t="str">
        <f ca="1">Rutas_Lista!AC462</f>
        <v>Ruta 1_20</v>
      </c>
      <c r="E462" s="39" t="str">
        <f ca="1">Rutas_Lista!AD462</f>
        <v>Avd. Santa Isabel (frente Avd. de la Industria - Pd. Bus)</v>
      </c>
      <c r="F462" s="5" t="s">
        <v>808</v>
      </c>
      <c r="H462" s="5" t="s">
        <v>732</v>
      </c>
      <c r="I462" s="5" t="s">
        <v>733</v>
      </c>
      <c r="J462" s="49">
        <v>41.6695785</v>
      </c>
      <c r="K462" s="49">
        <v>-0.83917200000000003</v>
      </c>
      <c r="L462" s="5" t="s">
        <v>980</v>
      </c>
      <c r="M462" s="39" t="str">
        <f ca="1">IF(Rutas_Lista!X462=1,"Ida","Vuelta")</f>
        <v>Ida</v>
      </c>
      <c r="N462" t="str">
        <f ca="1">Rutas_Lista!AE462</f>
        <v>5:04</v>
      </c>
      <c r="O462" t="str">
        <f ca="1">Rutas_Lista!AF462</f>
        <v>13:02</v>
      </c>
      <c r="P462" t="str">
        <f ca="1">Rutas_Lista!AG462</f>
        <v>21:02</v>
      </c>
      <c r="Q462">
        <f ca="1">Rutas_Lista!AH462</f>
        <v>0</v>
      </c>
    </row>
    <row r="463" spans="1:17" x14ac:dyDescent="0.25">
      <c r="A463">
        <f ca="1">Rutas_Lista!N463</f>
        <v>15</v>
      </c>
      <c r="B463" s="39">
        <f ca="1">Rutas_Lista!L463</f>
        <v>447</v>
      </c>
      <c r="C463" s="39" t="str">
        <f ca="1">Rutas_Lista!AB463</f>
        <v>Rutas_Habituales_MTN</v>
      </c>
      <c r="D463" s="39" t="str">
        <f ca="1">Rutas_Lista!AC463</f>
        <v>Ruta 1_20</v>
      </c>
      <c r="E463" s="39" t="str">
        <f ca="1">Rutas_Lista!AD463</f>
        <v>Avd. Santa Isabel, nº 84 (frente Plaza Serrano - Pd. Bus)</v>
      </c>
      <c r="F463" s="5" t="s">
        <v>981</v>
      </c>
      <c r="G463" s="5" t="s">
        <v>982</v>
      </c>
      <c r="H463" s="5" t="s">
        <v>732</v>
      </c>
      <c r="I463" s="5" t="s">
        <v>733</v>
      </c>
      <c r="J463" s="49">
        <v>41.670031000000002</v>
      </c>
      <c r="K463" s="49">
        <v>-0.83945999999999998</v>
      </c>
      <c r="L463" s="5" t="s">
        <v>983</v>
      </c>
      <c r="M463" s="39" t="str">
        <f ca="1">IF(Rutas_Lista!X463=1,"Ida","Vuelta")</f>
        <v>Ida</v>
      </c>
      <c r="N463" t="str">
        <f ca="1">Rutas_Lista!AE463</f>
        <v>5:06</v>
      </c>
      <c r="O463" t="str">
        <f ca="1">Rutas_Lista!AF463</f>
        <v>13:04</v>
      </c>
      <c r="P463" t="str">
        <f ca="1">Rutas_Lista!AG463</f>
        <v>21:04</v>
      </c>
      <c r="Q463">
        <f ca="1">Rutas_Lista!AH463</f>
        <v>0</v>
      </c>
    </row>
    <row r="464" spans="1:17" x14ac:dyDescent="0.25">
      <c r="A464">
        <f ca="1">Rutas_Lista!N464</f>
        <v>15</v>
      </c>
      <c r="B464" s="39">
        <f ca="1">Rutas_Lista!L464</f>
        <v>448</v>
      </c>
      <c r="C464" s="39" t="str">
        <f ca="1">Rutas_Lista!AB464</f>
        <v>Rutas_Habituales_MTN</v>
      </c>
      <c r="D464" s="39" t="str">
        <f ca="1">Rutas_Lista!AC464</f>
        <v>Ruta 1_20</v>
      </c>
      <c r="E464" s="39" t="str">
        <f ca="1">Rutas_Lista!AD464</f>
        <v>Avd. Real Zaragoza, nº 65 ( Pd. Bus Villamayor)</v>
      </c>
      <c r="F464" s="5" t="s">
        <v>805</v>
      </c>
      <c r="G464" s="5" t="s">
        <v>984</v>
      </c>
      <c r="H464" s="5" t="s">
        <v>732</v>
      </c>
      <c r="I464" s="5" t="s">
        <v>733</v>
      </c>
      <c r="J464" s="49">
        <v>41.648040000000002</v>
      </c>
      <c r="K464" s="49">
        <v>-0.89369600000000005</v>
      </c>
      <c r="L464" s="5" t="s">
        <v>985</v>
      </c>
      <c r="M464" s="39" t="str">
        <f ca="1">IF(Rutas_Lista!X464=1,"Ida","Vuelta")</f>
        <v>Ida</v>
      </c>
      <c r="N464" t="str">
        <f ca="1">Rutas_Lista!AE464</f>
        <v>5:08</v>
      </c>
      <c r="O464" t="str">
        <f ca="1">Rutas_Lista!AF464</f>
        <v>13:07</v>
      </c>
      <c r="P464" t="str">
        <f ca="1">Rutas_Lista!AG464</f>
        <v>21:07</v>
      </c>
      <c r="Q464">
        <f ca="1">Rutas_Lista!AH464</f>
        <v>0</v>
      </c>
    </row>
    <row r="465" spans="1:17" x14ac:dyDescent="0.25">
      <c r="A465">
        <f ca="1">Rutas_Lista!N465</f>
        <v>15</v>
      </c>
      <c r="B465" s="39">
        <f ca="1">Rutas_Lista!L465</f>
        <v>449</v>
      </c>
      <c r="C465" s="39" t="str">
        <f ca="1">Rutas_Lista!AB465</f>
        <v>Rutas_Habituales_MTN</v>
      </c>
      <c r="D465" s="39" t="str">
        <f ca="1">Rutas_Lista!AC465</f>
        <v>Ruta 1_20</v>
      </c>
      <c r="E465" s="39" t="str">
        <f ca="1">Rutas_Lista!AD465</f>
        <v>Opel Planta en Figueruelas</v>
      </c>
      <c r="F465" s="5" t="s">
        <v>783</v>
      </c>
      <c r="H465" s="5" t="s">
        <v>784</v>
      </c>
      <c r="I465" s="5" t="s">
        <v>733</v>
      </c>
      <c r="J465" s="49">
        <v>41.749628000000001</v>
      </c>
      <c r="K465" s="49">
        <v>-1.1755139999999999</v>
      </c>
      <c r="L465" s="5" t="s">
        <v>785</v>
      </c>
      <c r="M465" s="39" t="str">
        <f ca="1">IF(Rutas_Lista!X465=1,"Ida","Vuelta")</f>
        <v>Ida</v>
      </c>
      <c r="N465" t="str">
        <f ca="1">Rutas_Lista!AE465</f>
        <v>5:30</v>
      </c>
      <c r="O465" t="str">
        <f ca="1">Rutas_Lista!AF465</f>
        <v>13:30</v>
      </c>
      <c r="P465" t="str">
        <f ca="1">Rutas_Lista!AG465</f>
        <v>21:30</v>
      </c>
      <c r="Q465">
        <f ca="1">Rutas_Lista!AH465</f>
        <v>0</v>
      </c>
    </row>
    <row r="466" spans="1:17" x14ac:dyDescent="0.25">
      <c r="A466">
        <f ca="1">Rutas_Lista!N466</f>
        <v>15</v>
      </c>
      <c r="B466" s="39">
        <f ca="1">Rutas_Lista!L466</f>
        <v>450</v>
      </c>
      <c r="C466" s="39" t="str">
        <f ca="1">Rutas_Lista!AB466</f>
        <v>Rutas_Habituales_MTN</v>
      </c>
      <c r="D466" s="39" t="str">
        <f ca="1">Rutas_Lista!AC466</f>
        <v>Ruta 1_20</v>
      </c>
      <c r="E466" s="39" t="str">
        <f ca="1">Rutas_Lista!AD466</f>
        <v>Opel Planta en Figueruelas</v>
      </c>
      <c r="F466" s="5" t="s">
        <v>783</v>
      </c>
      <c r="H466" s="5" t="s">
        <v>784</v>
      </c>
      <c r="I466" s="5" t="s">
        <v>733</v>
      </c>
      <c r="J466" s="49">
        <v>41.749628000000001</v>
      </c>
      <c r="K466" s="49">
        <v>-1.1755139999999999</v>
      </c>
      <c r="L466" s="5" t="s">
        <v>785</v>
      </c>
      <c r="M466" s="39" t="str">
        <f ca="1">IF(Rutas_Lista!X466=1,"Ida","Vuelta")</f>
        <v>Vuelta</v>
      </c>
      <c r="N466" t="str">
        <f ca="1">Rutas_Lista!AE466</f>
        <v/>
      </c>
      <c r="O466" t="str">
        <f ca="1">Rutas_Lista!AF466</f>
        <v/>
      </c>
      <c r="P466" t="str">
        <f ca="1">Rutas_Lista!AG466</f>
        <v/>
      </c>
      <c r="Q466" t="str">
        <f ca="1">Rutas_Lista!AH466</f>
        <v/>
      </c>
    </row>
    <row r="467" spans="1:17" x14ac:dyDescent="0.25">
      <c r="A467">
        <f ca="1">Rutas_Lista!N467</f>
        <v>15</v>
      </c>
      <c r="B467" s="39">
        <f ca="1">Rutas_Lista!L467</f>
        <v>451</v>
      </c>
      <c r="C467" s="39" t="str">
        <f ca="1">Rutas_Lista!AB467</f>
        <v>Rutas_Habituales_MTN</v>
      </c>
      <c r="D467" s="39" t="str">
        <f ca="1">Rutas_Lista!AC467</f>
        <v>Ruta 1_20</v>
      </c>
      <c r="E467" s="39" t="str">
        <f ca="1">Rutas_Lista!AD467</f>
        <v>Avd. Real Zaragoza (nº 29 - Pd. Bus)</v>
      </c>
      <c r="F467" s="5" t="s">
        <v>805</v>
      </c>
      <c r="G467" s="5" t="s">
        <v>806</v>
      </c>
      <c r="H467" s="5" t="s">
        <v>732</v>
      </c>
      <c r="I467" s="5" t="s">
        <v>733</v>
      </c>
      <c r="J467" s="49">
        <v>41.666668700000002</v>
      </c>
      <c r="K467" s="49">
        <v>-0.8238801</v>
      </c>
      <c r="L467" s="5" t="s">
        <v>807</v>
      </c>
      <c r="M467" s="39" t="str">
        <f ca="1">IF(Rutas_Lista!X467=1,"Ida","Vuelta")</f>
        <v>Vuelta</v>
      </c>
      <c r="N467" t="str">
        <f ca="1">Rutas_Lista!AE467</f>
        <v/>
      </c>
      <c r="O467" t="str">
        <f ca="1">Rutas_Lista!AF467</f>
        <v/>
      </c>
      <c r="P467" t="str">
        <f ca="1">Rutas_Lista!AG467</f>
        <v/>
      </c>
      <c r="Q467" t="str">
        <f ca="1">Rutas_Lista!AH467</f>
        <v/>
      </c>
    </row>
    <row r="468" spans="1:17" x14ac:dyDescent="0.25">
      <c r="A468">
        <f ca="1">Rutas_Lista!N468</f>
        <v>15</v>
      </c>
      <c r="B468" s="39">
        <f ca="1">Rutas_Lista!L468</f>
        <v>452</v>
      </c>
      <c r="C468" s="39" t="str">
        <f ca="1">Rutas_Lista!AB468</f>
        <v>Rutas_Habituales_MTN</v>
      </c>
      <c r="D468" s="39" t="str">
        <f ca="1">Rutas_Lista!AC468</f>
        <v>Ruta 1_20</v>
      </c>
      <c r="E468" s="39" t="str">
        <f ca="1">Rutas_Lista!AD468</f>
        <v>Avd. Santa Isabel (plaza Serrano - Pd. Bus)</v>
      </c>
      <c r="F468" s="5" t="s">
        <v>808</v>
      </c>
      <c r="H468" s="5" t="s">
        <v>732</v>
      </c>
      <c r="I468" s="5" t="s">
        <v>733</v>
      </c>
      <c r="J468" s="49">
        <v>41.667011899999999</v>
      </c>
      <c r="K468" s="49">
        <v>-0.83184990000000003</v>
      </c>
      <c r="L468" s="5" t="s">
        <v>809</v>
      </c>
      <c r="M468" s="39" t="str">
        <f ca="1">IF(Rutas_Lista!X468=1,"Ida","Vuelta")</f>
        <v>Vuelta</v>
      </c>
      <c r="N468" t="str">
        <f ca="1">Rutas_Lista!AE468</f>
        <v/>
      </c>
      <c r="O468" t="str">
        <f ca="1">Rutas_Lista!AF468</f>
        <v/>
      </c>
      <c r="P468" t="str">
        <f ca="1">Rutas_Lista!AG468</f>
        <v/>
      </c>
      <c r="Q468" t="str">
        <f ca="1">Rutas_Lista!AH468</f>
        <v/>
      </c>
    </row>
    <row r="469" spans="1:17" x14ac:dyDescent="0.25">
      <c r="A469">
        <f ca="1">Rutas_Lista!N469</f>
        <v>15</v>
      </c>
      <c r="B469" s="39">
        <f ca="1">Rutas_Lista!L469</f>
        <v>453</v>
      </c>
      <c r="C469" s="39" t="str">
        <f ca="1">Rutas_Lista!AB469</f>
        <v>Rutas_Habituales_MTN</v>
      </c>
      <c r="D469" s="39" t="str">
        <f ca="1">Rutas_Lista!AC469</f>
        <v>Ruta 1_20</v>
      </c>
      <c r="E469" s="39" t="str">
        <f ca="1">Rutas_Lista!AD469</f>
        <v>Avd. Santa Isabel (esq. Avd. Industria - Gasolinera/Pd. Bus)</v>
      </c>
      <c r="F469" s="5" t="s">
        <v>808</v>
      </c>
      <c r="H469" s="5" t="s">
        <v>732</v>
      </c>
      <c r="I469" s="5" t="s">
        <v>733</v>
      </c>
      <c r="J469" s="49">
        <v>41.669856299999999</v>
      </c>
      <c r="K469" s="49">
        <v>-0.83922399999999997</v>
      </c>
      <c r="L469" s="5" t="s">
        <v>810</v>
      </c>
      <c r="M469" s="39" t="str">
        <f ca="1">IF(Rutas_Lista!X469=1,"Ida","Vuelta")</f>
        <v>Vuelta</v>
      </c>
      <c r="N469" t="str">
        <f ca="1">Rutas_Lista!AE469</f>
        <v/>
      </c>
      <c r="O469" t="str">
        <f ca="1">Rutas_Lista!AF469</f>
        <v/>
      </c>
      <c r="P469" t="str">
        <f ca="1">Rutas_Lista!AG469</f>
        <v/>
      </c>
      <c r="Q469" t="str">
        <f ca="1">Rutas_Lista!AH469</f>
        <v/>
      </c>
    </row>
    <row r="470" spans="1:17" x14ac:dyDescent="0.25">
      <c r="A470">
        <f ca="1">Rutas_Lista!N470</f>
        <v>15</v>
      </c>
      <c r="B470" s="39">
        <f ca="1">Rutas_Lista!L470</f>
        <v>454</v>
      </c>
      <c r="C470" s="39" t="str">
        <f ca="1">Rutas_Lista!AB470</f>
        <v>Rutas_Habituales_MTN</v>
      </c>
      <c r="D470" s="39" t="str">
        <f ca="1">Rutas_Lista!AC470</f>
        <v>Ruta 1_20</v>
      </c>
      <c r="E470" s="39" t="str">
        <f ca="1">Rutas_Lista!AD470</f>
        <v>Avd. Cataluña (CAF - Pd. Bus)</v>
      </c>
      <c r="F470" s="5" t="s">
        <v>811</v>
      </c>
      <c r="H470" s="5" t="s">
        <v>732</v>
      </c>
      <c r="I470" s="5" t="s">
        <v>733</v>
      </c>
      <c r="J470" s="49">
        <v>41.669934499999997</v>
      </c>
      <c r="K470" s="49">
        <v>-0.84633020000000003</v>
      </c>
      <c r="L470" s="5" t="s">
        <v>986</v>
      </c>
      <c r="M470" s="39" t="str">
        <f ca="1">IF(Rutas_Lista!X470=1,"Ida","Vuelta")</f>
        <v>Vuelta</v>
      </c>
      <c r="N470" t="str">
        <f ca="1">Rutas_Lista!AE470</f>
        <v/>
      </c>
      <c r="O470" t="str">
        <f ca="1">Rutas_Lista!AF470</f>
        <v/>
      </c>
      <c r="P470" t="str">
        <f ca="1">Rutas_Lista!AG470</f>
        <v/>
      </c>
      <c r="Q470" t="str">
        <f ca="1">Rutas_Lista!AH470</f>
        <v/>
      </c>
    </row>
    <row r="471" spans="1:17" x14ac:dyDescent="0.25">
      <c r="A471">
        <f ca="1">Rutas_Lista!N471</f>
        <v>15</v>
      </c>
      <c r="B471" s="39">
        <f ca="1">Rutas_Lista!L471</f>
        <v>455</v>
      </c>
      <c r="C471" s="39" t="str">
        <f ca="1">Rutas_Lista!AB471</f>
        <v>Rutas_Habituales_MTN</v>
      </c>
      <c r="D471" s="39" t="str">
        <f ca="1">Rutas_Lista!AC471</f>
        <v>Ruta 1_20</v>
      </c>
      <c r="E471" s="39" t="str">
        <f ca="1">Rutas_Lista!AD471</f>
        <v>Avd. Cataluña, nº 189</v>
      </c>
      <c r="F471" s="5" t="s">
        <v>813</v>
      </c>
      <c r="G471" s="5" t="s">
        <v>987</v>
      </c>
      <c r="H471" s="5" t="s">
        <v>732</v>
      </c>
      <c r="I471" s="5" t="s">
        <v>733</v>
      </c>
      <c r="J471" s="49">
        <v>41.667656999999998</v>
      </c>
      <c r="K471" s="49">
        <v>-0.85514489999999999</v>
      </c>
      <c r="M471" s="39" t="str">
        <f ca="1">IF(Rutas_Lista!X471=1,"Ida","Vuelta")</f>
        <v>Vuelta</v>
      </c>
      <c r="N471" t="str">
        <f ca="1">Rutas_Lista!AE471</f>
        <v/>
      </c>
      <c r="O471" t="str">
        <f ca="1">Rutas_Lista!AF471</f>
        <v/>
      </c>
      <c r="P471" t="str">
        <f ca="1">Rutas_Lista!AG471</f>
        <v/>
      </c>
      <c r="Q471" t="str">
        <f ca="1">Rutas_Lista!AH471</f>
        <v/>
      </c>
    </row>
    <row r="472" spans="1:17" x14ac:dyDescent="0.25">
      <c r="A472">
        <f ca="1">Rutas_Lista!N472</f>
        <v>16</v>
      </c>
      <c r="B472" s="39">
        <f ca="1">Rutas_Lista!L472</f>
        <v>455</v>
      </c>
      <c r="C472" s="39" t="str">
        <f ca="1">Rutas_Lista!AB472</f>
        <v>Rutas_Habituales_MTN</v>
      </c>
      <c r="D472" s="39" t="str">
        <f ca="1">Rutas_Lista!AC472</f>
        <v>Ruta 2_20</v>
      </c>
      <c r="E472" s="39" t="str">
        <f ca="1">Rutas_Lista!AD472</f>
        <v>Ruta 2/20</v>
      </c>
      <c r="M472" s="39" t="str">
        <f ca="1">IF(Rutas_Lista!X472=1,"Ida","Vuelta")</f>
        <v>Ida</v>
      </c>
      <c r="N472" s="31">
        <f ca="1">Rutas_Lista!AE472</f>
        <v>0</v>
      </c>
      <c r="O472" s="31">
        <f ca="1">Rutas_Lista!AF472</f>
        <v>0</v>
      </c>
      <c r="P472" s="31">
        <f ca="1">Rutas_Lista!AG472</f>
        <v>0</v>
      </c>
      <c r="Q472" s="31">
        <f ca="1">Rutas_Lista!AH472</f>
        <v>0</v>
      </c>
    </row>
    <row r="473" spans="1:17" x14ac:dyDescent="0.25">
      <c r="A473">
        <f ca="1">Rutas_Lista!N473</f>
        <v>16</v>
      </c>
      <c r="B473" s="39">
        <f ca="1">Rutas_Lista!L473</f>
        <v>456</v>
      </c>
      <c r="C473" s="39" t="str">
        <f ca="1">Rutas_Lista!AB473</f>
        <v>Rutas_Habituales_MTN</v>
      </c>
      <c r="D473" s="39" t="str">
        <f ca="1">Rutas_Lista!AC473</f>
        <v>Ruta 2_20</v>
      </c>
      <c r="E473" s="39" t="str">
        <f ca="1">Rutas_Lista!AD473</f>
        <v>Balbino Orensanz (esq. Alfonso Zapater - Pd. Bus)</v>
      </c>
      <c r="F473" s="5" t="s">
        <v>988</v>
      </c>
      <c r="H473" s="5" t="s">
        <v>732</v>
      </c>
      <c r="I473" s="5" t="s">
        <v>733</v>
      </c>
      <c r="J473" s="49">
        <v>41.657095499999997</v>
      </c>
      <c r="K473" s="49">
        <v>-0.85861659999999995</v>
      </c>
      <c r="L473" s="5" t="s">
        <v>989</v>
      </c>
      <c r="M473" s="39" t="str">
        <f ca="1">IF(Rutas_Lista!X473=1,"Ida","Vuelta")</f>
        <v>Ida</v>
      </c>
      <c r="N473" t="str">
        <f ca="1">Rutas_Lista!AE473</f>
        <v>5:02</v>
      </c>
      <c r="O473" t="str">
        <f ca="1">Rutas_Lista!AF473</f>
        <v>13:00</v>
      </c>
      <c r="P473" t="str">
        <f ca="1">Rutas_Lista!AG473</f>
        <v>21:00</v>
      </c>
      <c r="Q473">
        <f ca="1">Rutas_Lista!AH473</f>
        <v>0</v>
      </c>
    </row>
    <row r="474" spans="1:17" x14ac:dyDescent="0.25">
      <c r="A474">
        <f ca="1">Rutas_Lista!N474</f>
        <v>16</v>
      </c>
      <c r="B474" s="39">
        <f ca="1">Rutas_Lista!L474</f>
        <v>457</v>
      </c>
      <c r="C474" s="39" t="str">
        <f ca="1">Rutas_Lista!AB474</f>
        <v>Rutas_Habituales_MTN</v>
      </c>
      <c r="D474" s="39" t="str">
        <f ca="1">Rutas_Lista!AC474</f>
        <v>Ruta 2_20</v>
      </c>
      <c r="E474" s="39" t="str">
        <f ca="1">Rutas_Lista!AD474</f>
        <v>Marqués de la Cadena (esq. Avd. La Jota - Pd. Bus)</v>
      </c>
      <c r="F474" s="5" t="s">
        <v>752</v>
      </c>
      <c r="H474" s="5" t="s">
        <v>732</v>
      </c>
      <c r="I474" s="5" t="s">
        <v>733</v>
      </c>
      <c r="J474" s="49">
        <v>41.660539900000003</v>
      </c>
      <c r="K474" s="49">
        <v>-0.86379159999999999</v>
      </c>
      <c r="L474" s="5" t="s">
        <v>990</v>
      </c>
      <c r="M474" s="39" t="str">
        <f ca="1">IF(Rutas_Lista!X474=1,"Ida","Vuelta")</f>
        <v>Ida</v>
      </c>
      <c r="N474" t="str">
        <f ca="1">Rutas_Lista!AE474</f>
        <v>5:03</v>
      </c>
      <c r="O474" t="str">
        <f ca="1">Rutas_Lista!AF474</f>
        <v>13:01</v>
      </c>
      <c r="P474" t="str">
        <f ca="1">Rutas_Lista!AG474</f>
        <v>21:01</v>
      </c>
      <c r="Q474">
        <f ca="1">Rutas_Lista!AH474</f>
        <v>0</v>
      </c>
    </row>
    <row r="475" spans="1:17" x14ac:dyDescent="0.25">
      <c r="A475">
        <f ca="1">Rutas_Lista!N475</f>
        <v>16</v>
      </c>
      <c r="B475" s="39">
        <f ca="1">Rutas_Lista!L475</f>
        <v>458</v>
      </c>
      <c r="C475" s="39" t="str">
        <f ca="1">Rutas_Lista!AB475</f>
        <v>Rutas_Habituales_MTN</v>
      </c>
      <c r="D475" s="39" t="str">
        <f ca="1">Rutas_Lista!AC475</f>
        <v>Ruta 2_20</v>
      </c>
      <c r="E475" s="39" t="str">
        <f ca="1">Rutas_Lista!AD475</f>
        <v>Marqués de la Cadena, (frente nº 57 Pd. Bus CAN)</v>
      </c>
      <c r="F475" s="5" t="s">
        <v>818</v>
      </c>
      <c r="H475" s="5" t="s">
        <v>732</v>
      </c>
      <c r="I475" s="5" t="s">
        <v>733</v>
      </c>
      <c r="J475" s="49">
        <v>41.662917499999999</v>
      </c>
      <c r="K475" s="49">
        <v>-0.86629460000000003</v>
      </c>
      <c r="L475" s="5" t="s">
        <v>819</v>
      </c>
      <c r="M475" s="39" t="str">
        <f ca="1">IF(Rutas_Lista!X475=1,"Ida","Vuelta")</f>
        <v>Ida</v>
      </c>
      <c r="N475" t="str">
        <f ca="1">Rutas_Lista!AE475</f>
        <v>5:04</v>
      </c>
      <c r="O475" t="str">
        <f ca="1">Rutas_Lista!AF475</f>
        <v>13:03</v>
      </c>
      <c r="P475" t="str">
        <f ca="1">Rutas_Lista!AG475</f>
        <v>21:03</v>
      </c>
      <c r="Q475">
        <f ca="1">Rutas_Lista!AH475</f>
        <v>0</v>
      </c>
    </row>
    <row r="476" spans="1:17" x14ac:dyDescent="0.25">
      <c r="A476">
        <f ca="1">Rutas_Lista!N476</f>
        <v>16</v>
      </c>
      <c r="B476" s="39">
        <f ca="1">Rutas_Lista!L476</f>
        <v>459</v>
      </c>
      <c r="C476" s="39" t="str">
        <f ca="1">Rutas_Lista!AB476</f>
        <v>Rutas_Habituales_MTN</v>
      </c>
      <c r="D476" s="39" t="str">
        <f ca="1">Rutas_Lista!AC476</f>
        <v>Ruta 2_20</v>
      </c>
      <c r="E476" s="39" t="str">
        <f ca="1">Rutas_Lista!AD476</f>
        <v>Valle de Broto / esq. Valle Pineta (Bar La Parada)</v>
      </c>
      <c r="F476" s="5" t="s">
        <v>755</v>
      </c>
      <c r="H476" s="5" t="s">
        <v>732</v>
      </c>
      <c r="I476" s="5" t="s">
        <v>733</v>
      </c>
      <c r="J476" s="49">
        <v>41.666624300000002</v>
      </c>
      <c r="K476" s="49">
        <v>-0.87490239999999997</v>
      </c>
      <c r="L476" s="5" t="s">
        <v>991</v>
      </c>
      <c r="M476" s="39" t="str">
        <f ca="1">IF(Rutas_Lista!X476=1,"Ida","Vuelta")</f>
        <v>Ida</v>
      </c>
      <c r="N476" t="str">
        <f ca="1">Rutas_Lista!AE476</f>
        <v>5:06</v>
      </c>
      <c r="O476" t="str">
        <f ca="1">Rutas_Lista!AF476</f>
        <v>13:06</v>
      </c>
      <c r="P476" t="str">
        <f ca="1">Rutas_Lista!AG476</f>
        <v>21:06</v>
      </c>
      <c r="Q476">
        <f ca="1">Rutas_Lista!AH476</f>
        <v>0</v>
      </c>
    </row>
    <row r="477" spans="1:17" x14ac:dyDescent="0.25">
      <c r="A477">
        <f ca="1">Rutas_Lista!N477</f>
        <v>16</v>
      </c>
      <c r="B477" s="39">
        <f ca="1">Rutas_Lista!L477</f>
        <v>460</v>
      </c>
      <c r="C477" s="39" t="str">
        <f ca="1">Rutas_Lista!AB477</f>
        <v>Rutas_Habituales_MTN</v>
      </c>
      <c r="D477" s="39" t="str">
        <f ca="1">Rutas_Lista!AC477</f>
        <v>Ruta 2_20</v>
      </c>
      <c r="E477" s="39" t="str">
        <f ca="1">Rutas_Lista!AD477</f>
        <v>Salvador Allende, nº 18</v>
      </c>
      <c r="F477" s="5" t="s">
        <v>825</v>
      </c>
      <c r="G477" s="5" t="s">
        <v>992</v>
      </c>
      <c r="H477" s="5" t="s">
        <v>732</v>
      </c>
      <c r="I477" s="5" t="s">
        <v>733</v>
      </c>
      <c r="J477" s="49">
        <v>41.668570000000003</v>
      </c>
      <c r="K477" s="49">
        <v>-0.87667799999999996</v>
      </c>
      <c r="M477" s="39" t="str">
        <f ca="1">IF(Rutas_Lista!X477=1,"Ida","Vuelta")</f>
        <v>Ida</v>
      </c>
      <c r="N477" t="str">
        <f ca="1">Rutas_Lista!AE477</f>
        <v>5:07</v>
      </c>
      <c r="O477" t="str">
        <f ca="1">Rutas_Lista!AF477</f>
        <v>13:07</v>
      </c>
      <c r="P477" t="str">
        <f ca="1">Rutas_Lista!AG477</f>
        <v>21:07</v>
      </c>
      <c r="Q477">
        <f ca="1">Rutas_Lista!AH477</f>
        <v>0</v>
      </c>
    </row>
    <row r="478" spans="1:17" x14ac:dyDescent="0.25">
      <c r="A478">
        <f ca="1">Rutas_Lista!N478</f>
        <v>16</v>
      </c>
      <c r="B478" s="39">
        <f ca="1">Rutas_Lista!L478</f>
        <v>461</v>
      </c>
      <c r="C478" s="39" t="str">
        <f ca="1">Rutas_Lista!AB478</f>
        <v>Rutas_Habituales_MTN</v>
      </c>
      <c r="D478" s="39" t="str">
        <f ca="1">Rutas_Lista!AC478</f>
        <v>Ruta 2_20</v>
      </c>
      <c r="E478" s="39" t="str">
        <f ca="1">Rutas_Lista!AD478</f>
        <v>Opel Planta en Figueruelas</v>
      </c>
      <c r="F478" s="5" t="s">
        <v>783</v>
      </c>
      <c r="H478" s="5" t="s">
        <v>784</v>
      </c>
      <c r="I478" s="5" t="s">
        <v>733</v>
      </c>
      <c r="J478" s="49">
        <v>41.749628000000001</v>
      </c>
      <c r="K478" s="49">
        <v>-1.1755139999999999</v>
      </c>
      <c r="L478" s="5" t="s">
        <v>785</v>
      </c>
      <c r="M478" s="39" t="str">
        <f ca="1">IF(Rutas_Lista!X478=1,"Ida","Vuelta")</f>
        <v>Ida</v>
      </c>
      <c r="N478" t="str">
        <f ca="1">Rutas_Lista!AE478</f>
        <v>5:30</v>
      </c>
      <c r="O478" t="str">
        <f ca="1">Rutas_Lista!AF478</f>
        <v>13:30</v>
      </c>
      <c r="P478" t="str">
        <f ca="1">Rutas_Lista!AG478</f>
        <v>21:30</v>
      </c>
      <c r="Q478">
        <f ca="1">Rutas_Lista!AH478</f>
        <v>0</v>
      </c>
    </row>
    <row r="479" spans="1:17" x14ac:dyDescent="0.25">
      <c r="A479">
        <f ca="1">Rutas_Lista!N479</f>
        <v>16</v>
      </c>
      <c r="B479" s="39">
        <f ca="1">Rutas_Lista!L479</f>
        <v>462</v>
      </c>
      <c r="C479" s="39" t="str">
        <f ca="1">Rutas_Lista!AB479</f>
        <v>Rutas_Habituales_MTN</v>
      </c>
      <c r="D479" s="39" t="str">
        <f ca="1">Rutas_Lista!AC479</f>
        <v>Ruta 2_20</v>
      </c>
      <c r="E479" s="39" t="str">
        <f ca="1">Rutas_Lista!AD479</f>
        <v>Opel Planta en Figueruelas</v>
      </c>
      <c r="F479" s="5" t="s">
        <v>783</v>
      </c>
      <c r="H479" s="5" t="s">
        <v>784</v>
      </c>
      <c r="I479" s="5" t="s">
        <v>733</v>
      </c>
      <c r="J479" s="49">
        <v>41.749628000000001</v>
      </c>
      <c r="K479" s="49">
        <v>-1.1755139999999999</v>
      </c>
      <c r="L479" s="5" t="s">
        <v>785</v>
      </c>
      <c r="M479" s="39" t="str">
        <f ca="1">IF(Rutas_Lista!X479=1,"Ida","Vuelta")</f>
        <v>Vuelta</v>
      </c>
      <c r="N479" t="str">
        <f ca="1">Rutas_Lista!AE479</f>
        <v/>
      </c>
      <c r="O479" t="str">
        <f ca="1">Rutas_Lista!AF479</f>
        <v/>
      </c>
      <c r="P479" t="str">
        <f ca="1">Rutas_Lista!AG479</f>
        <v/>
      </c>
      <c r="Q479" t="str">
        <f ca="1">Rutas_Lista!AH479</f>
        <v/>
      </c>
    </row>
    <row r="480" spans="1:17" x14ac:dyDescent="0.25">
      <c r="A480">
        <f ca="1">Rutas_Lista!N480</f>
        <v>16</v>
      </c>
      <c r="B480" s="39">
        <f ca="1">Rutas_Lista!L480</f>
        <v>463</v>
      </c>
      <c r="C480" s="39" t="str">
        <f ca="1">Rutas_Lista!AB480</f>
        <v>Rutas_Habituales_MTN</v>
      </c>
      <c r="D480" s="39" t="str">
        <f ca="1">Rutas_Lista!AC480</f>
        <v>Ruta 2_20</v>
      </c>
      <c r="E480" s="39" t="str">
        <f ca="1">Rutas_Lista!AD480</f>
        <v>Salvador Allende (frente nº 18)</v>
      </c>
      <c r="F480" s="5" t="s">
        <v>827</v>
      </c>
      <c r="H480" s="5" t="s">
        <v>732</v>
      </c>
      <c r="I480" s="5" t="s">
        <v>733</v>
      </c>
      <c r="J480" s="49">
        <v>41.669772199999997</v>
      </c>
      <c r="K480" s="49">
        <v>-0.87685120000000005</v>
      </c>
      <c r="L480" s="5" t="s">
        <v>993</v>
      </c>
      <c r="M480" s="39" t="str">
        <f ca="1">IF(Rutas_Lista!X480=1,"Ida","Vuelta")</f>
        <v>Vuelta</v>
      </c>
      <c r="N480" t="str">
        <f ca="1">Rutas_Lista!AE480</f>
        <v/>
      </c>
      <c r="O480" t="str">
        <f ca="1">Rutas_Lista!AF480</f>
        <v/>
      </c>
      <c r="P480" t="str">
        <f ca="1">Rutas_Lista!AG480</f>
        <v/>
      </c>
      <c r="Q480" t="str">
        <f ca="1">Rutas_Lista!AH480</f>
        <v/>
      </c>
    </row>
    <row r="481" spans="1:17" x14ac:dyDescent="0.25">
      <c r="A481">
        <f ca="1">Rutas_Lista!N481</f>
        <v>16</v>
      </c>
      <c r="B481" s="39">
        <f ca="1">Rutas_Lista!L481</f>
        <v>464</v>
      </c>
      <c r="C481" s="39" t="str">
        <f ca="1">Rutas_Lista!AB481</f>
        <v>Rutas_Habituales_MTN</v>
      </c>
      <c r="D481" s="39" t="str">
        <f ca="1">Rutas_Lista!AC481</f>
        <v>Ruta 2_20</v>
      </c>
      <c r="E481" s="39" t="str">
        <f ca="1">Rutas_Lista!AD481</f>
        <v>Valle de Broto (frente Valle de Oza)</v>
      </c>
      <c r="F481" s="5" t="s">
        <v>755</v>
      </c>
      <c r="H481" s="5" t="s">
        <v>732</v>
      </c>
      <c r="I481" s="5" t="s">
        <v>733</v>
      </c>
      <c r="J481" s="49">
        <v>41.666628099999997</v>
      </c>
      <c r="K481" s="49">
        <v>-0.87508019999999997</v>
      </c>
      <c r="L481" s="5" t="s">
        <v>994</v>
      </c>
      <c r="M481" s="39" t="str">
        <f ca="1">IF(Rutas_Lista!X481=1,"Ida","Vuelta")</f>
        <v>Vuelta</v>
      </c>
      <c r="N481" t="str">
        <f ca="1">Rutas_Lista!AE481</f>
        <v/>
      </c>
      <c r="O481" t="str">
        <f ca="1">Rutas_Lista!AF481</f>
        <v/>
      </c>
      <c r="P481" t="str">
        <f ca="1">Rutas_Lista!AG481</f>
        <v/>
      </c>
      <c r="Q481" t="str">
        <f ca="1">Rutas_Lista!AH481</f>
        <v/>
      </c>
    </row>
    <row r="482" spans="1:17" x14ac:dyDescent="0.25">
      <c r="A482">
        <f ca="1">Rutas_Lista!N482</f>
        <v>16</v>
      </c>
      <c r="B482" s="39">
        <f ca="1">Rutas_Lista!L482</f>
        <v>465</v>
      </c>
      <c r="C482" s="39" t="str">
        <f ca="1">Rutas_Lista!AB482</f>
        <v>Rutas_Habituales_MTN</v>
      </c>
      <c r="D482" s="39" t="str">
        <f ca="1">Rutas_Lista!AC482</f>
        <v>Ruta 2_20</v>
      </c>
      <c r="E482" s="39" t="str">
        <f ca="1">Rutas_Lista!AD482</f>
        <v>Marques de la Cadena, nº 57 (Plaza Mozart - Pd. Bus)</v>
      </c>
      <c r="F482" s="5" t="s">
        <v>818</v>
      </c>
      <c r="G482" s="5" t="s">
        <v>842</v>
      </c>
      <c r="H482" s="5" t="s">
        <v>732</v>
      </c>
      <c r="I482" s="5" t="s">
        <v>733</v>
      </c>
      <c r="J482" s="49">
        <v>41.662883899999997</v>
      </c>
      <c r="K482" s="49">
        <v>-0.86646230000000002</v>
      </c>
      <c r="L482" s="5" t="s">
        <v>843</v>
      </c>
      <c r="M482" s="39" t="str">
        <f ca="1">IF(Rutas_Lista!X482=1,"Ida","Vuelta")</f>
        <v>Vuelta</v>
      </c>
      <c r="N482" s="31" t="str">
        <f ca="1">Rutas_Lista!AE482</f>
        <v/>
      </c>
      <c r="O482" s="31" t="str">
        <f ca="1">Rutas_Lista!AF482</f>
        <v/>
      </c>
      <c r="P482" s="31" t="str">
        <f ca="1">Rutas_Lista!AG482</f>
        <v/>
      </c>
      <c r="Q482" s="31" t="str">
        <f ca="1">Rutas_Lista!AH482</f>
        <v/>
      </c>
    </row>
    <row r="483" spans="1:17" x14ac:dyDescent="0.25">
      <c r="A483">
        <f ca="1">Rutas_Lista!N483</f>
        <v>16</v>
      </c>
      <c r="B483" s="39">
        <f ca="1">Rutas_Lista!L483</f>
        <v>466</v>
      </c>
      <c r="C483" s="39" t="str">
        <f ca="1">Rutas_Lista!AB483</f>
        <v>Rutas_Habituales_MTN</v>
      </c>
      <c r="D483" s="39" t="str">
        <f ca="1">Rutas_Lista!AC483</f>
        <v>Ruta 2_20</v>
      </c>
      <c r="E483" s="39" t="str">
        <f ca="1">Rutas_Lista!AD483</f>
        <v>Marques de la Cadena (frente esq. Avd. La Jota - Pd. Bus)</v>
      </c>
      <c r="F483" s="5" t="s">
        <v>752</v>
      </c>
      <c r="H483" s="5" t="s">
        <v>732</v>
      </c>
      <c r="I483" s="5" t="s">
        <v>733</v>
      </c>
      <c r="J483" s="49">
        <v>41.660468199999997</v>
      </c>
      <c r="K483" s="49">
        <v>-0.86389570000000004</v>
      </c>
      <c r="L483" s="5" t="s">
        <v>995</v>
      </c>
      <c r="M483" s="39" t="str">
        <f ca="1">IF(Rutas_Lista!X483=1,"Ida","Vuelta")</f>
        <v>Vuelta</v>
      </c>
      <c r="N483" t="str">
        <f ca="1">Rutas_Lista!AE483</f>
        <v/>
      </c>
      <c r="O483" t="str">
        <f ca="1">Rutas_Lista!AF483</f>
        <v/>
      </c>
      <c r="P483" t="str">
        <f ca="1">Rutas_Lista!AG483</f>
        <v/>
      </c>
      <c r="Q483" t="str">
        <f ca="1">Rutas_Lista!AH483</f>
        <v/>
      </c>
    </row>
    <row r="484" spans="1:17" x14ac:dyDescent="0.25">
      <c r="A484">
        <f ca="1">Rutas_Lista!N484</f>
        <v>16</v>
      </c>
      <c r="B484" s="39">
        <f ca="1">Rutas_Lista!L484</f>
        <v>467</v>
      </c>
      <c r="C484" s="39" t="str">
        <f ca="1">Rutas_Lista!AB484</f>
        <v>Rutas_Habituales_MTN</v>
      </c>
      <c r="D484" s="39" t="str">
        <f ca="1">Rutas_Lista!AC484</f>
        <v>Ruta 2_20</v>
      </c>
      <c r="E484" s="39" t="str">
        <f ca="1">Rutas_Lista!AD484</f>
        <v>Balbino Orensanz (frente esq. Alfonso Zapater)</v>
      </c>
      <c r="F484" s="5" t="s">
        <v>988</v>
      </c>
      <c r="H484" s="5" t="s">
        <v>732</v>
      </c>
      <c r="I484" s="5" t="s">
        <v>733</v>
      </c>
      <c r="J484" s="49">
        <v>41.657136999999999</v>
      </c>
      <c r="K484" s="49">
        <v>-0.85861810000000005</v>
      </c>
      <c r="L484" s="5" t="s">
        <v>996</v>
      </c>
      <c r="M484" s="39" t="str">
        <f ca="1">IF(Rutas_Lista!X484=1,"Ida","Vuelta")</f>
        <v>Vuelta</v>
      </c>
      <c r="N484" t="str">
        <f ca="1">Rutas_Lista!AE484</f>
        <v/>
      </c>
      <c r="O484" t="str">
        <f ca="1">Rutas_Lista!AF484</f>
        <v/>
      </c>
      <c r="P484" t="str">
        <f ca="1">Rutas_Lista!AG484</f>
        <v/>
      </c>
      <c r="Q484" t="str">
        <f ca="1">Rutas_Lista!AH484</f>
        <v/>
      </c>
    </row>
    <row r="485" spans="1:17" x14ac:dyDescent="0.25">
      <c r="A485">
        <f ca="1">Rutas_Lista!N485</f>
        <v>17</v>
      </c>
      <c r="B485" s="39">
        <f ca="1">Rutas_Lista!L485</f>
        <v>467</v>
      </c>
      <c r="C485" s="39" t="str">
        <f ca="1">Rutas_Lista!AB485</f>
        <v>Rutas_Habituales_MTN</v>
      </c>
      <c r="D485" s="39" t="str">
        <f ca="1">Rutas_Lista!AC485</f>
        <v>Ruta 3_20</v>
      </c>
      <c r="E485" s="39" t="str">
        <f ca="1">Rutas_Lista!AD485</f>
        <v>Ruta 3/20</v>
      </c>
      <c r="M485" s="39" t="str">
        <f ca="1">IF(Rutas_Lista!X485=1,"Ida","Vuelta")</f>
        <v>Ida</v>
      </c>
      <c r="N485">
        <f ca="1">Rutas_Lista!AE485</f>
        <v>0</v>
      </c>
      <c r="O485">
        <f ca="1">Rutas_Lista!AF485</f>
        <v>0</v>
      </c>
      <c r="P485">
        <f ca="1">Rutas_Lista!AG485</f>
        <v>0</v>
      </c>
      <c r="Q485">
        <f ca="1">Rutas_Lista!AH485</f>
        <v>0</v>
      </c>
    </row>
    <row r="486" spans="1:17" x14ac:dyDescent="0.25">
      <c r="A486">
        <f ca="1">Rutas_Lista!N486</f>
        <v>17</v>
      </c>
      <c r="B486" s="39">
        <f ca="1">Rutas_Lista!L486</f>
        <v>468</v>
      </c>
      <c r="C486" s="39" t="str">
        <f ca="1">Rutas_Lista!AB486</f>
        <v>Rutas_Habituales_MTN</v>
      </c>
      <c r="D486" s="39" t="str">
        <f ca="1">Rutas_Lista!AC486</f>
        <v>Ruta 3_20</v>
      </c>
      <c r="E486" s="39" t="str">
        <f ca="1">Rutas_Lista!AD486</f>
        <v>Echegaray y Caballero (esq. Puente de Hierro - Pd. Bus)</v>
      </c>
      <c r="F486" s="5" t="s">
        <v>997</v>
      </c>
      <c r="H486" s="5" t="s">
        <v>732</v>
      </c>
      <c r="I486" s="5" t="s">
        <v>733</v>
      </c>
      <c r="J486" s="49">
        <v>41.654027300000003</v>
      </c>
      <c r="K486" s="49">
        <v>-0.87050300000000003</v>
      </c>
      <c r="L486" s="5" t="s">
        <v>998</v>
      </c>
      <c r="M486" s="39" t="str">
        <f ca="1">IF(Rutas_Lista!X486=1,"Ida","Vuelta")</f>
        <v>Ida</v>
      </c>
      <c r="N486" t="str">
        <f ca="1">Rutas_Lista!AE486</f>
        <v>5:01</v>
      </c>
      <c r="O486" t="str">
        <f ca="1">Rutas_Lista!AF486</f>
        <v>12:59</v>
      </c>
      <c r="P486" t="str">
        <f ca="1">Rutas_Lista!AG486</f>
        <v>20:59</v>
      </c>
      <c r="Q486">
        <f ca="1">Rutas_Lista!AH486</f>
        <v>0</v>
      </c>
    </row>
    <row r="487" spans="1:17" x14ac:dyDescent="0.25">
      <c r="A487">
        <f ca="1">Rutas_Lista!N487</f>
        <v>17</v>
      </c>
      <c r="B487" s="39">
        <f ca="1">Rutas_Lista!L487</f>
        <v>469</v>
      </c>
      <c r="C487" s="39" t="str">
        <f ca="1">Rutas_Lista!AB487</f>
        <v>Rutas_Habituales_MTN</v>
      </c>
      <c r="D487" s="39" t="str">
        <f ca="1">Rutas_Lista!AC487</f>
        <v>Ruta 3_20</v>
      </c>
      <c r="E487" s="39" t="str">
        <f ca="1">Rutas_Lista!AD487</f>
        <v>Avd. Puente del Pilar (esq. A. Solans - Pd. Bus)</v>
      </c>
      <c r="F487" s="5" t="s">
        <v>955</v>
      </c>
      <c r="H487" s="5" t="s">
        <v>732</v>
      </c>
      <c r="I487" s="5" t="s">
        <v>733</v>
      </c>
      <c r="J487" s="49">
        <v>41.6570733</v>
      </c>
      <c r="K487" s="49">
        <v>-0.86968250000000002</v>
      </c>
      <c r="L487" s="5" t="s">
        <v>976</v>
      </c>
      <c r="M487" s="39" t="str">
        <f ca="1">IF(Rutas_Lista!X487=1,"Ida","Vuelta")</f>
        <v>Ida</v>
      </c>
      <c r="N487" t="str">
        <f ca="1">Rutas_Lista!AE487</f>
        <v>5:02</v>
      </c>
      <c r="O487" t="str">
        <f ca="1">Rutas_Lista!AF487</f>
        <v>13:00</v>
      </c>
      <c r="P487" t="str">
        <f ca="1">Rutas_Lista!AG487</f>
        <v>21:00</v>
      </c>
      <c r="Q487">
        <f ca="1">Rutas_Lista!AH487</f>
        <v>0</v>
      </c>
    </row>
    <row r="488" spans="1:17" x14ac:dyDescent="0.25">
      <c r="A488">
        <f ca="1">Rutas_Lista!N488</f>
        <v>17</v>
      </c>
      <c r="B488" s="39">
        <f ca="1">Rutas_Lista!L488</f>
        <v>470</v>
      </c>
      <c r="C488" s="39" t="str">
        <f ca="1">Rutas_Lista!AB488</f>
        <v>Rutas_Habituales_MTN</v>
      </c>
      <c r="D488" s="39" t="str">
        <f ca="1">Rutas_Lista!AC488</f>
        <v>Ruta 3_20</v>
      </c>
      <c r="E488" s="39" t="str">
        <f ca="1">Rutas_Lista!AD488</f>
        <v>Avd. Cataluña (esq. Pº Longares - Pd. Bus)</v>
      </c>
      <c r="F488" s="5" t="s">
        <v>811</v>
      </c>
      <c r="H488" s="5" t="s">
        <v>732</v>
      </c>
      <c r="I488" s="5" t="s">
        <v>733</v>
      </c>
      <c r="J488" s="49">
        <v>41.661345599999997</v>
      </c>
      <c r="K488" s="49">
        <v>-0.8668399</v>
      </c>
      <c r="L488" s="5" t="s">
        <v>999</v>
      </c>
      <c r="M488" s="39" t="str">
        <f ca="1">IF(Rutas_Lista!X488=1,"Ida","Vuelta")</f>
        <v>Ida</v>
      </c>
      <c r="N488" t="str">
        <f ca="1">Rutas_Lista!AE488</f>
        <v>5:04</v>
      </c>
      <c r="O488" t="str">
        <f ca="1">Rutas_Lista!AF488</f>
        <v>13:02</v>
      </c>
      <c r="P488" t="str">
        <f ca="1">Rutas_Lista!AG488</f>
        <v>21:02</v>
      </c>
      <c r="Q488">
        <f ca="1">Rutas_Lista!AH488</f>
        <v>0</v>
      </c>
    </row>
    <row r="489" spans="1:17" x14ac:dyDescent="0.25">
      <c r="A489">
        <f ca="1">Rutas_Lista!N489</f>
        <v>17</v>
      </c>
      <c r="B489" s="39">
        <f ca="1">Rutas_Lista!L489</f>
        <v>471</v>
      </c>
      <c r="C489" s="39" t="str">
        <f ca="1">Rutas_Lista!AB489</f>
        <v>Rutas_Habituales_MTN</v>
      </c>
      <c r="D489" s="39" t="str">
        <f ca="1">Rutas_Lista!AC489</f>
        <v>Ruta 3_20</v>
      </c>
      <c r="E489" s="39" t="str">
        <f ca="1">Rutas_Lista!AD489</f>
        <v>Avd. Cataluña, nº 126 (Pd. Bus)</v>
      </c>
      <c r="F489" s="5" t="s">
        <v>813</v>
      </c>
      <c r="G489" s="5" t="s">
        <v>1000</v>
      </c>
      <c r="H489" s="5" t="s">
        <v>732</v>
      </c>
      <c r="I489" s="5" t="s">
        <v>733</v>
      </c>
      <c r="J489" s="49">
        <v>41.6637573</v>
      </c>
      <c r="K489" s="49">
        <v>-0.86304930000000002</v>
      </c>
      <c r="L489" s="5" t="s">
        <v>792</v>
      </c>
      <c r="M489" s="39" t="str">
        <f ca="1">IF(Rutas_Lista!X489=1,"Ida","Vuelta")</f>
        <v>Ida</v>
      </c>
      <c r="N489" t="str">
        <f ca="1">Rutas_Lista!AE489</f>
        <v>5:06</v>
      </c>
      <c r="O489" t="str">
        <f ca="1">Rutas_Lista!AF489</f>
        <v>13:04</v>
      </c>
      <c r="P489" t="str">
        <f ca="1">Rutas_Lista!AG489</f>
        <v>21:04</v>
      </c>
      <c r="Q489">
        <f ca="1">Rutas_Lista!AH489</f>
        <v>0</v>
      </c>
    </row>
    <row r="490" spans="1:17" x14ac:dyDescent="0.25">
      <c r="A490">
        <f ca="1">Rutas_Lista!N490</f>
        <v>17</v>
      </c>
      <c r="B490" s="39">
        <f ca="1">Rutas_Lista!L490</f>
        <v>472</v>
      </c>
      <c r="C490" s="39" t="str">
        <f ca="1">Rutas_Lista!AB490</f>
        <v>Rutas_Habituales_MTN</v>
      </c>
      <c r="D490" s="39" t="str">
        <f ca="1">Rutas_Lista!AC490</f>
        <v>Ruta 3_20</v>
      </c>
      <c r="E490" s="39" t="str">
        <f ca="1">Rutas_Lista!AD490</f>
        <v>Opel Planta en Figueruelas</v>
      </c>
      <c r="F490" s="5" t="s">
        <v>783</v>
      </c>
      <c r="H490" s="5" t="s">
        <v>784</v>
      </c>
      <c r="I490" s="5" t="s">
        <v>733</v>
      </c>
      <c r="J490" s="49">
        <v>41.749628000000001</v>
      </c>
      <c r="K490" s="49">
        <v>-1.1755139999999999</v>
      </c>
      <c r="L490" s="5" t="s">
        <v>785</v>
      </c>
      <c r="M490" s="39" t="str">
        <f ca="1">IF(Rutas_Lista!X490=1,"Ida","Vuelta")</f>
        <v>Ida</v>
      </c>
      <c r="N490" t="str">
        <f ca="1">Rutas_Lista!AE490</f>
        <v>5:30</v>
      </c>
      <c r="O490" t="str">
        <f ca="1">Rutas_Lista!AF490</f>
        <v>13:30</v>
      </c>
      <c r="P490" t="str">
        <f ca="1">Rutas_Lista!AG490</f>
        <v>21:30</v>
      </c>
      <c r="Q490">
        <f ca="1">Rutas_Lista!AH490</f>
        <v>0</v>
      </c>
    </row>
    <row r="491" spans="1:17" x14ac:dyDescent="0.25">
      <c r="A491">
        <f ca="1">Rutas_Lista!N491</f>
        <v>17</v>
      </c>
      <c r="B491" s="39">
        <f ca="1">Rutas_Lista!L491</f>
        <v>473</v>
      </c>
      <c r="C491" s="39" t="str">
        <f ca="1">Rutas_Lista!AB491</f>
        <v>Rutas_Habituales_MTN</v>
      </c>
      <c r="D491" s="39" t="str">
        <f ca="1">Rutas_Lista!AC491</f>
        <v>Ruta 3_20</v>
      </c>
      <c r="E491" s="39" t="str">
        <f ca="1">Rutas_Lista!AD491</f>
        <v>Opel Planta en Figueruelas</v>
      </c>
      <c r="F491" s="5" t="s">
        <v>783</v>
      </c>
      <c r="H491" s="5" t="s">
        <v>784</v>
      </c>
      <c r="I491" s="5" t="s">
        <v>733</v>
      </c>
      <c r="J491" s="49">
        <v>41.749628000000001</v>
      </c>
      <c r="K491" s="49">
        <v>-1.1755139999999999</v>
      </c>
      <c r="L491" s="5" t="s">
        <v>785</v>
      </c>
      <c r="M491" s="39" t="str">
        <f ca="1">IF(Rutas_Lista!X491=1,"Ida","Vuelta")</f>
        <v>Vuelta</v>
      </c>
      <c r="N491" t="str">
        <f ca="1">Rutas_Lista!AE491</f>
        <v/>
      </c>
      <c r="O491" t="str">
        <f ca="1">Rutas_Lista!AF491</f>
        <v/>
      </c>
      <c r="P491" t="str">
        <f ca="1">Rutas_Lista!AG491</f>
        <v/>
      </c>
      <c r="Q491" t="str">
        <f ca="1">Rutas_Lista!AH491</f>
        <v/>
      </c>
    </row>
    <row r="492" spans="1:17" x14ac:dyDescent="0.25">
      <c r="A492">
        <f ca="1">Rutas_Lista!N492</f>
        <v>17</v>
      </c>
      <c r="B492" s="39">
        <f ca="1">Rutas_Lista!L492</f>
        <v>474</v>
      </c>
      <c r="C492" s="39" t="str">
        <f ca="1">Rutas_Lista!AB492</f>
        <v>Rutas_Habituales_MTN</v>
      </c>
      <c r="D492" s="39" t="str">
        <f ca="1">Rutas_Lista!AC492</f>
        <v>Ruta 3_20</v>
      </c>
      <c r="E492" s="39" t="str">
        <f ca="1">Rutas_Lista!AD492</f>
        <v>Avd. Cataluña (frente Felisa Galé)</v>
      </c>
      <c r="F492" s="5" t="s">
        <v>811</v>
      </c>
      <c r="G492" s="5" t="s">
        <v>895</v>
      </c>
      <c r="H492" s="5" t="s">
        <v>732</v>
      </c>
      <c r="I492" s="5" t="s">
        <v>733</v>
      </c>
      <c r="J492" s="49">
        <v>41.663702800000003</v>
      </c>
      <c r="K492" s="49">
        <v>-0.86123839999999996</v>
      </c>
      <c r="L492" s="5" t="s">
        <v>817</v>
      </c>
      <c r="M492" s="39" t="str">
        <f ca="1">IF(Rutas_Lista!X492=1,"Ida","Vuelta")</f>
        <v>Vuelta</v>
      </c>
      <c r="N492" t="str">
        <f ca="1">Rutas_Lista!AE492</f>
        <v/>
      </c>
      <c r="O492" t="str">
        <f ca="1">Rutas_Lista!AF492</f>
        <v/>
      </c>
      <c r="P492" t="str">
        <f ca="1">Rutas_Lista!AG492</f>
        <v/>
      </c>
      <c r="Q492" t="str">
        <f ca="1">Rutas_Lista!AH492</f>
        <v/>
      </c>
    </row>
    <row r="493" spans="1:17" x14ac:dyDescent="0.25">
      <c r="A493">
        <f ca="1">Rutas_Lista!N493</f>
        <v>17</v>
      </c>
      <c r="B493" s="39">
        <f ca="1">Rutas_Lista!L493</f>
        <v>475</v>
      </c>
      <c r="C493" s="39" t="str">
        <f ca="1">Rutas_Lista!AB493</f>
        <v>Rutas_Habituales_MTN</v>
      </c>
      <c r="D493" s="39" t="str">
        <f ca="1">Rutas_Lista!AC493</f>
        <v>Ruta 3_20</v>
      </c>
      <c r="E493" s="39" t="str">
        <f ca="1">Rutas_Lista!AD493</f>
        <v>Avd. Cataluña (frente Pº Longares)</v>
      </c>
      <c r="F493" s="5" t="s">
        <v>811</v>
      </c>
      <c r="H493" s="5" t="s">
        <v>732</v>
      </c>
      <c r="I493" s="5" t="s">
        <v>733</v>
      </c>
      <c r="J493" s="49">
        <v>41.661241799999999</v>
      </c>
      <c r="K493" s="49">
        <v>-0.86708779999999996</v>
      </c>
      <c r="L493" s="5" t="s">
        <v>1001</v>
      </c>
      <c r="M493" s="39" t="str">
        <f ca="1">IF(Rutas_Lista!X493=1,"Ida","Vuelta")</f>
        <v>Vuelta</v>
      </c>
      <c r="N493" t="str">
        <f ca="1">Rutas_Lista!AE493</f>
        <v/>
      </c>
      <c r="O493" t="str">
        <f ca="1">Rutas_Lista!AF493</f>
        <v/>
      </c>
      <c r="P493" t="str">
        <f ca="1">Rutas_Lista!AG493</f>
        <v/>
      </c>
      <c r="Q493" t="str">
        <f ca="1">Rutas_Lista!AH493</f>
        <v/>
      </c>
    </row>
    <row r="494" spans="1:17" x14ac:dyDescent="0.25">
      <c r="A494">
        <f ca="1">Rutas_Lista!N494</f>
        <v>17</v>
      </c>
      <c r="B494" s="39">
        <f ca="1">Rutas_Lista!L494</f>
        <v>476</v>
      </c>
      <c r="C494" s="39" t="str">
        <f ca="1">Rutas_Lista!AB494</f>
        <v>Rutas_Habituales_MTN</v>
      </c>
      <c r="D494" s="39" t="str">
        <f ca="1">Rutas_Lista!AC494</f>
        <v>Ruta 3_20</v>
      </c>
      <c r="E494" s="39" t="str">
        <f ca="1">Rutas_Lista!AD494</f>
        <v>Avd. Puente del Pilar (esq. C/ Jesús)</v>
      </c>
      <c r="F494" s="5" t="s">
        <v>955</v>
      </c>
      <c r="H494" s="5" t="s">
        <v>732</v>
      </c>
      <c r="I494" s="5" t="s">
        <v>733</v>
      </c>
      <c r="J494" s="49">
        <v>41.657719299999997</v>
      </c>
      <c r="K494" s="49">
        <v>-0.86944949999999999</v>
      </c>
      <c r="L494" s="5" t="s">
        <v>956</v>
      </c>
      <c r="M494" s="39" t="str">
        <f ca="1">IF(Rutas_Lista!X494=1,"Ida","Vuelta")</f>
        <v>Vuelta</v>
      </c>
      <c r="N494" t="str">
        <f ca="1">Rutas_Lista!AE494</f>
        <v/>
      </c>
      <c r="O494" t="str">
        <f ca="1">Rutas_Lista!AF494</f>
        <v/>
      </c>
      <c r="P494" t="str">
        <f ca="1">Rutas_Lista!AG494</f>
        <v/>
      </c>
      <c r="Q494" t="str">
        <f ca="1">Rutas_Lista!AH494</f>
        <v/>
      </c>
    </row>
    <row r="495" spans="1:17" x14ac:dyDescent="0.25">
      <c r="A495">
        <f ca="1">Rutas_Lista!N495</f>
        <v>17</v>
      </c>
      <c r="B495" s="39">
        <f ca="1">Rutas_Lista!L495</f>
        <v>477</v>
      </c>
      <c r="C495" s="39" t="str">
        <f ca="1">Rutas_Lista!AB495</f>
        <v>Rutas_Habituales_MTN</v>
      </c>
      <c r="D495" s="39" t="str">
        <f ca="1">Rutas_Lista!AC495</f>
        <v>Ruta 3_20</v>
      </c>
      <c r="E495" s="39" t="str">
        <f ca="1">Rutas_Lista!AD495</f>
        <v>Echegaray y Caballero (puente de Hierro)</v>
      </c>
      <c r="F495" s="5" t="s">
        <v>997</v>
      </c>
      <c r="H495" s="5" t="s">
        <v>732</v>
      </c>
      <c r="I495" s="5" t="s">
        <v>733</v>
      </c>
      <c r="J495" s="49">
        <v>41.654027300000003</v>
      </c>
      <c r="K495" s="49">
        <v>-0.87050300000000003</v>
      </c>
      <c r="L495" s="5" t="s">
        <v>1002</v>
      </c>
      <c r="M495" s="39" t="str">
        <f ca="1">IF(Rutas_Lista!X495=1,"Ida","Vuelta")</f>
        <v>Vuelta</v>
      </c>
      <c r="N495" t="str">
        <f ca="1">Rutas_Lista!AE495</f>
        <v/>
      </c>
      <c r="O495" t="str">
        <f ca="1">Rutas_Lista!AF495</f>
        <v/>
      </c>
      <c r="P495" t="str">
        <f ca="1">Rutas_Lista!AG495</f>
        <v/>
      </c>
      <c r="Q495" t="str">
        <f ca="1">Rutas_Lista!AH495</f>
        <v/>
      </c>
    </row>
    <row r="496" spans="1:17" x14ac:dyDescent="0.25">
      <c r="A496">
        <f ca="1">Rutas_Lista!N496</f>
        <v>18</v>
      </c>
      <c r="B496" s="39">
        <f ca="1">Rutas_Lista!L496</f>
        <v>477</v>
      </c>
      <c r="C496" s="39" t="str">
        <f ca="1">Rutas_Lista!AB496</f>
        <v>Rutas_Habituales_MTN</v>
      </c>
      <c r="D496" s="39" t="str">
        <f ca="1">Rutas_Lista!AC496</f>
        <v>Ruta 4_20</v>
      </c>
      <c r="E496" s="39" t="str">
        <f ca="1">Rutas_Lista!AD496</f>
        <v>Ruta 4/20</v>
      </c>
      <c r="M496" s="39" t="str">
        <f ca="1">IF(Rutas_Lista!X496=1,"Ida","Vuelta")</f>
        <v>Ida</v>
      </c>
      <c r="N496" t="str">
        <f ca="1">Rutas_Lista!AE496</f>
        <v/>
      </c>
      <c r="O496" t="str">
        <f ca="1">Rutas_Lista!AF496</f>
        <v/>
      </c>
      <c r="P496">
        <f ca="1">Rutas_Lista!AG496</f>
        <v>0</v>
      </c>
      <c r="Q496">
        <f ca="1">Rutas_Lista!AH496</f>
        <v>0</v>
      </c>
    </row>
    <row r="497" spans="1:17" x14ac:dyDescent="0.25">
      <c r="A497">
        <f ca="1">Rutas_Lista!N497</f>
        <v>18</v>
      </c>
      <c r="B497" s="39">
        <f ca="1">Rutas_Lista!L497</f>
        <v>478</v>
      </c>
      <c r="C497" s="39" t="str">
        <f ca="1">Rutas_Lista!AB497</f>
        <v>Rutas_Habituales_MTN</v>
      </c>
      <c r="D497" s="39" t="str">
        <f ca="1">Rutas_Lista!AC497</f>
        <v>Ruta 4_20</v>
      </c>
      <c r="E497" s="39" t="str">
        <f ca="1">Rutas_Lista!AD497</f>
        <v>Sixto Celorrio (frente Valle Zuriza - Pd. Bus)</v>
      </c>
      <c r="F497" s="5" t="s">
        <v>1003</v>
      </c>
      <c r="H497" s="5" t="s">
        <v>732</v>
      </c>
      <c r="I497" s="5" t="s">
        <v>733</v>
      </c>
      <c r="J497" s="49">
        <v>41.662154000000001</v>
      </c>
      <c r="K497" s="49">
        <v>-0.87579989999999996</v>
      </c>
      <c r="L497" s="5" t="s">
        <v>1004</v>
      </c>
      <c r="M497" s="39" t="str">
        <f ca="1">IF(Rutas_Lista!X497=1,"Ida","Vuelta")</f>
        <v>Ida</v>
      </c>
      <c r="N497" t="str">
        <f ca="1">Rutas_Lista!AE497</f>
        <v>05:03</v>
      </c>
      <c r="O497" t="str">
        <f ca="1">Rutas_Lista!AF497</f>
        <v>12:58</v>
      </c>
      <c r="P497" t="str">
        <f ca="1">Rutas_Lista!AG497</f>
        <v>20:58</v>
      </c>
      <c r="Q497">
        <f ca="1">Rutas_Lista!AH497</f>
        <v>0</v>
      </c>
    </row>
    <row r="498" spans="1:17" x14ac:dyDescent="0.25">
      <c r="A498">
        <f ca="1">Rutas_Lista!N498</f>
        <v>18</v>
      </c>
      <c r="B498" s="39">
        <f ca="1">Rutas_Lista!L498</f>
        <v>479</v>
      </c>
      <c r="C498" s="39" t="str">
        <f ca="1">Rutas_Lista!AB498</f>
        <v>Rutas_Habituales_MTN</v>
      </c>
      <c r="D498" s="39" t="str">
        <f ca="1">Rutas_Lista!AC498</f>
        <v>Ruta 4_20</v>
      </c>
      <c r="E498" s="39" t="str">
        <f ca="1">Rutas_Lista!AD498</f>
        <v>San Juan de la Peña, nº 36 (Pd. Bus)</v>
      </c>
      <c r="F498" s="5" t="s">
        <v>823</v>
      </c>
      <c r="G498" s="5" t="s">
        <v>1005</v>
      </c>
      <c r="H498" s="5" t="s">
        <v>732</v>
      </c>
      <c r="I498" s="5" t="s">
        <v>733</v>
      </c>
      <c r="J498" s="49">
        <v>41.663897300000002</v>
      </c>
      <c r="K498" s="49">
        <v>-0.87391790000000003</v>
      </c>
      <c r="L498" s="5" t="s">
        <v>792</v>
      </c>
      <c r="M498" s="39" t="str">
        <f ca="1">IF(Rutas_Lista!X498=1,"Ida","Vuelta")</f>
        <v>Ida</v>
      </c>
      <c r="N498" t="str">
        <f ca="1">Rutas_Lista!AE498</f>
        <v>05:04</v>
      </c>
      <c r="O498" t="str">
        <f ca="1">Rutas_Lista!AF498</f>
        <v>12:59</v>
      </c>
      <c r="P498" t="str">
        <f ca="1">Rutas_Lista!AG498</f>
        <v>20:59</v>
      </c>
      <c r="Q498">
        <f ca="1">Rutas_Lista!AH498</f>
        <v>0</v>
      </c>
    </row>
    <row r="499" spans="1:17" x14ac:dyDescent="0.25">
      <c r="A499">
        <f ca="1">Rutas_Lista!N499</f>
        <v>18</v>
      </c>
      <c r="B499" s="39">
        <f ca="1">Rutas_Lista!L499</f>
        <v>480</v>
      </c>
      <c r="C499" s="39" t="str">
        <f ca="1">Rutas_Lista!AB499</f>
        <v>Rutas_Habituales_MTN</v>
      </c>
      <c r="D499" s="39" t="str">
        <f ca="1">Rutas_Lista!AC499</f>
        <v>Ruta 4_20</v>
      </c>
      <c r="E499" s="39" t="str">
        <f ca="1">Rutas_Lista!AD499</f>
        <v>San Juan de la Peña (esq. José Luis Lacruz)</v>
      </c>
      <c r="F499" s="5" t="s">
        <v>820</v>
      </c>
      <c r="H499" s="5" t="s">
        <v>732</v>
      </c>
      <c r="I499" s="5" t="s">
        <v>733</v>
      </c>
      <c r="J499" s="49">
        <v>41.672642099999997</v>
      </c>
      <c r="K499" s="49">
        <v>-0.87137249999999999</v>
      </c>
      <c r="L499" s="5" t="s">
        <v>1006</v>
      </c>
      <c r="M499" s="39" t="str">
        <f ca="1">IF(Rutas_Lista!X499=1,"Ida","Vuelta")</f>
        <v>Ida</v>
      </c>
      <c r="N499" t="str">
        <f ca="1">Rutas_Lista!AE499</f>
        <v>05:05</v>
      </c>
      <c r="O499" t="str">
        <f ca="1">Rutas_Lista!AF499</f>
        <v>13:00</v>
      </c>
      <c r="P499" t="str">
        <f ca="1">Rutas_Lista!AG499</f>
        <v>21:00</v>
      </c>
      <c r="Q499">
        <f ca="1">Rutas_Lista!AH499</f>
        <v>0</v>
      </c>
    </row>
    <row r="500" spans="1:17" x14ac:dyDescent="0.25">
      <c r="A500">
        <f ca="1">Rutas_Lista!N500</f>
        <v>18</v>
      </c>
      <c r="B500" s="39">
        <f ca="1">Rutas_Lista!L500</f>
        <v>481</v>
      </c>
      <c r="C500" s="39" t="str">
        <f ca="1">Rutas_Lista!AB500</f>
        <v>Rutas_Habituales_MTN</v>
      </c>
      <c r="D500" s="39" t="str">
        <f ca="1">Rutas_Lista!AC500</f>
        <v>Ruta 4_20</v>
      </c>
      <c r="E500" s="39" t="str">
        <f ca="1">Rutas_Lista!AD500</f>
        <v>San Juan de la Peña, nº 182 ( Pd. Bus)</v>
      </c>
      <c r="F500" s="5" t="s">
        <v>823</v>
      </c>
      <c r="G500" s="5" t="s">
        <v>824</v>
      </c>
      <c r="H500" s="5" t="s">
        <v>732</v>
      </c>
      <c r="I500" s="5" t="s">
        <v>733</v>
      </c>
      <c r="J500" s="49">
        <v>41.675328999999998</v>
      </c>
      <c r="K500" s="49">
        <v>-0.87022699999999997</v>
      </c>
      <c r="L500" s="5" t="s">
        <v>792</v>
      </c>
      <c r="M500" s="39" t="str">
        <f ca="1">IF(Rutas_Lista!X500=1,"Ida","Vuelta")</f>
        <v>Ida</v>
      </c>
      <c r="N500" t="str">
        <f ca="1">Rutas_Lista!AE500</f>
        <v>05:06</v>
      </c>
      <c r="O500" t="str">
        <f ca="1">Rutas_Lista!AF500</f>
        <v>13:01</v>
      </c>
      <c r="P500" t="str">
        <f ca="1">Rutas_Lista!AG500</f>
        <v>21:01</v>
      </c>
      <c r="Q500">
        <f ca="1">Rutas_Lista!AH500</f>
        <v>0</v>
      </c>
    </row>
    <row r="501" spans="1:17" x14ac:dyDescent="0.25">
      <c r="A501">
        <f ca="1">Rutas_Lista!N501</f>
        <v>18</v>
      </c>
      <c r="B501" s="39">
        <f ca="1">Rutas_Lista!L501</f>
        <v>482</v>
      </c>
      <c r="C501" s="39" t="str">
        <f ca="1">Rutas_Lista!AB501</f>
        <v>Rutas_Habituales_MTN</v>
      </c>
      <c r="D501" s="39" t="str">
        <f ca="1">Rutas_Lista!AC501</f>
        <v>Ruta 4_20</v>
      </c>
      <c r="E501" s="39" t="str">
        <f ca="1">Rutas_Lista!AD501</f>
        <v>Academia General Militar, 56 ( Pd. Bus)</v>
      </c>
      <c r="F501" s="5" t="s">
        <v>1007</v>
      </c>
      <c r="G501" s="5" t="s">
        <v>1008</v>
      </c>
      <c r="H501" s="5" t="s">
        <v>732</v>
      </c>
      <c r="I501" s="5" t="s">
        <v>733</v>
      </c>
      <c r="J501" s="49">
        <v>41.696019999999997</v>
      </c>
      <c r="K501" s="49">
        <v>-0.87153999999999998</v>
      </c>
      <c r="L501" s="5" t="s">
        <v>1009</v>
      </c>
      <c r="M501" s="39" t="str">
        <f ca="1">IF(Rutas_Lista!X501=1,"Ida","Vuelta")</f>
        <v>Ida</v>
      </c>
      <c r="N501" t="str">
        <f ca="1">Rutas_Lista!AE501</f>
        <v>05:08</v>
      </c>
      <c r="O501" t="str">
        <f ca="1">Rutas_Lista!AF501</f>
        <v>13:03</v>
      </c>
      <c r="P501" t="str">
        <f ca="1">Rutas_Lista!AG501</f>
        <v>21:03</v>
      </c>
      <c r="Q501">
        <f ca="1">Rutas_Lista!AH501</f>
        <v>0</v>
      </c>
    </row>
    <row r="502" spans="1:17" x14ac:dyDescent="0.25">
      <c r="A502">
        <f ca="1">Rutas_Lista!N502</f>
        <v>18</v>
      </c>
      <c r="B502" s="39">
        <f ca="1">Rutas_Lista!L502</f>
        <v>483</v>
      </c>
      <c r="C502" s="39" t="str">
        <f ca="1">Rutas_Lista!AB502</f>
        <v>Rutas_Habituales_MTN</v>
      </c>
      <c r="D502" s="39" t="str">
        <f ca="1">Rutas_Lista!AC502</f>
        <v>Ruta 4_20</v>
      </c>
      <c r="E502" s="39" t="str">
        <f ca="1">Rutas_Lista!AD502</f>
        <v>Majas de Goya, 15 (Pd. Bus - CAI)</v>
      </c>
      <c r="F502" s="5" t="s">
        <v>1010</v>
      </c>
      <c r="G502" s="5" t="s">
        <v>941</v>
      </c>
      <c r="H502" s="5" t="s">
        <v>732</v>
      </c>
      <c r="I502" s="5" t="s">
        <v>733</v>
      </c>
      <c r="J502" s="49">
        <v>41.686623599999997</v>
      </c>
      <c r="K502" s="49">
        <v>-0.87840960000000001</v>
      </c>
      <c r="L502" s="5" t="s">
        <v>1011</v>
      </c>
      <c r="M502" s="39" t="str">
        <f ca="1">IF(Rutas_Lista!X502=1,"Ida","Vuelta")</f>
        <v>Ida</v>
      </c>
      <c r="N502" t="str">
        <f ca="1">Rutas_Lista!AE502</f>
        <v>05:10</v>
      </c>
      <c r="O502" t="str">
        <f ca="1">Rutas_Lista!AF502</f>
        <v>13:05</v>
      </c>
      <c r="P502" t="str">
        <f ca="1">Rutas_Lista!AG502</f>
        <v>21:05</v>
      </c>
      <c r="Q502">
        <f ca="1">Rutas_Lista!AH502</f>
        <v>0</v>
      </c>
    </row>
    <row r="503" spans="1:17" x14ac:dyDescent="0.25">
      <c r="A503">
        <f ca="1">Rutas_Lista!N503</f>
        <v>18</v>
      </c>
      <c r="B503" s="39">
        <f ca="1">Rutas_Lista!L503</f>
        <v>484</v>
      </c>
      <c r="C503" s="39" t="str">
        <f ca="1">Rutas_Lista!AB503</f>
        <v>Rutas_Habituales_MTN</v>
      </c>
      <c r="D503" s="39" t="str">
        <f ca="1">Rutas_Lista!AC503</f>
        <v>Ruta 4_20</v>
      </c>
      <c r="E503" s="39" t="str">
        <f ca="1">Rutas_Lista!AD503</f>
        <v>Opel Planta en Figueruelas</v>
      </c>
      <c r="F503" s="5" t="s">
        <v>783</v>
      </c>
      <c r="H503" s="5" t="s">
        <v>784</v>
      </c>
      <c r="I503" s="5" t="s">
        <v>733</v>
      </c>
      <c r="J503" s="49">
        <v>41.749628000000001</v>
      </c>
      <c r="K503" s="49">
        <v>-1.1755139999999999</v>
      </c>
      <c r="L503" s="5" t="s">
        <v>785</v>
      </c>
      <c r="M503" s="39" t="str">
        <f ca="1">IF(Rutas_Lista!X503=1,"Ida","Vuelta")</f>
        <v>Ida</v>
      </c>
      <c r="N503" t="str">
        <f ca="1">Rutas_Lista!AE503</f>
        <v>05:30</v>
      </c>
      <c r="O503" t="str">
        <f ca="1">Rutas_Lista!AF503</f>
        <v>13:30</v>
      </c>
      <c r="P503" t="str">
        <f ca="1">Rutas_Lista!AG503</f>
        <v>21:30</v>
      </c>
      <c r="Q503">
        <f ca="1">Rutas_Lista!AH503</f>
        <v>0</v>
      </c>
    </row>
    <row r="504" spans="1:17" x14ac:dyDescent="0.25">
      <c r="A504">
        <f ca="1">Rutas_Lista!N504</f>
        <v>18</v>
      </c>
      <c r="B504" s="39">
        <f ca="1">Rutas_Lista!L504</f>
        <v>485</v>
      </c>
      <c r="C504" s="39" t="str">
        <f ca="1">Rutas_Lista!AB504</f>
        <v>Rutas_Habituales_MTN</v>
      </c>
      <c r="D504" s="39" t="str">
        <f ca="1">Rutas_Lista!AC504</f>
        <v>Ruta 4_20</v>
      </c>
      <c r="E504" s="39" t="str">
        <f ca="1">Rutas_Lista!AD504</f>
        <v>Opel Planta en Figueruelas</v>
      </c>
      <c r="F504" s="5" t="s">
        <v>783</v>
      </c>
      <c r="H504" s="5" t="s">
        <v>784</v>
      </c>
      <c r="I504" s="5" t="s">
        <v>733</v>
      </c>
      <c r="J504" s="49">
        <v>41.749628000000001</v>
      </c>
      <c r="K504" s="49">
        <v>-1.1755139999999999</v>
      </c>
      <c r="L504" s="5" t="s">
        <v>785</v>
      </c>
      <c r="M504" s="39" t="str">
        <f ca="1">IF(Rutas_Lista!X504=1,"Ida","Vuelta")</f>
        <v>Vuelta</v>
      </c>
      <c r="N504" t="str">
        <f ca="1">Rutas_Lista!AE504</f>
        <v/>
      </c>
      <c r="O504" t="str">
        <f ca="1">Rutas_Lista!AF504</f>
        <v/>
      </c>
      <c r="P504" t="str">
        <f ca="1">Rutas_Lista!AG504</f>
        <v/>
      </c>
      <c r="Q504" t="str">
        <f ca="1">Rutas_Lista!AH504</f>
        <v/>
      </c>
    </row>
    <row r="505" spans="1:17" x14ac:dyDescent="0.25">
      <c r="A505">
        <f ca="1">Rutas_Lista!N505</f>
        <v>18</v>
      </c>
      <c r="B505" s="39">
        <f ca="1">Rutas_Lista!L505</f>
        <v>486</v>
      </c>
      <c r="C505" s="39" t="str">
        <f ca="1">Rutas_Lista!AB505</f>
        <v>Rutas_Habituales_MTN</v>
      </c>
      <c r="D505" s="39" t="str">
        <f ca="1">Rutas_Lista!AC505</f>
        <v>Ruta 4_20</v>
      </c>
      <c r="E505" s="39" t="str">
        <f ca="1">Rutas_Lista!AD505</f>
        <v>Majas de Goya, 15 (Pd. Bus - CAI)</v>
      </c>
      <c r="F505" s="5" t="s">
        <v>1010</v>
      </c>
      <c r="G505" s="5" t="s">
        <v>941</v>
      </c>
      <c r="H505" s="5" t="s">
        <v>732</v>
      </c>
      <c r="I505" s="5" t="s">
        <v>733</v>
      </c>
      <c r="J505" s="49">
        <v>41.686623599999997</v>
      </c>
      <c r="K505" s="49">
        <v>-0.87840960000000001</v>
      </c>
      <c r="L505" s="5" t="s">
        <v>1011</v>
      </c>
      <c r="M505" s="39" t="str">
        <f ca="1">IF(Rutas_Lista!X505=1,"Ida","Vuelta")</f>
        <v>Vuelta</v>
      </c>
      <c r="N505" t="str">
        <f ca="1">Rutas_Lista!AE505</f>
        <v/>
      </c>
      <c r="O505" t="str">
        <f ca="1">Rutas_Lista!AF505</f>
        <v/>
      </c>
      <c r="P505" t="str">
        <f ca="1">Rutas_Lista!AG505</f>
        <v/>
      </c>
      <c r="Q505" t="str">
        <f ca="1">Rutas_Lista!AH505</f>
        <v/>
      </c>
    </row>
    <row r="506" spans="1:17" x14ac:dyDescent="0.25">
      <c r="A506">
        <f ca="1">Rutas_Lista!N506</f>
        <v>18</v>
      </c>
      <c r="B506" s="39">
        <f ca="1">Rutas_Lista!L506</f>
        <v>487</v>
      </c>
      <c r="C506" s="39" t="str">
        <f ca="1">Rutas_Lista!AB506</f>
        <v>Rutas_Habituales_MTN</v>
      </c>
      <c r="D506" s="39" t="str">
        <f ca="1">Rutas_Lista!AC506</f>
        <v>Ruta 4_20</v>
      </c>
      <c r="E506" s="39" t="str">
        <f ca="1">Rutas_Lista!AD506</f>
        <v>Avd. Academia Gral. Militar (frente nº 56)</v>
      </c>
      <c r="F506" s="5" t="s">
        <v>1012</v>
      </c>
      <c r="H506" s="5" t="s">
        <v>732</v>
      </c>
      <c r="I506" s="5" t="s">
        <v>733</v>
      </c>
      <c r="J506" s="49">
        <v>41.684950600000001</v>
      </c>
      <c r="K506" s="49">
        <v>-0.87095219999999995</v>
      </c>
      <c r="L506" s="5" t="s">
        <v>1013</v>
      </c>
      <c r="M506" s="39" t="str">
        <f ca="1">IF(Rutas_Lista!X506=1,"Ida","Vuelta")</f>
        <v>Vuelta</v>
      </c>
      <c r="N506" t="str">
        <f ca="1">Rutas_Lista!AE506</f>
        <v/>
      </c>
      <c r="O506" t="str">
        <f ca="1">Rutas_Lista!AF506</f>
        <v/>
      </c>
      <c r="P506" t="str">
        <f ca="1">Rutas_Lista!AG506</f>
        <v/>
      </c>
      <c r="Q506" t="str">
        <f ca="1">Rutas_Lista!AH506</f>
        <v/>
      </c>
    </row>
    <row r="507" spans="1:17" x14ac:dyDescent="0.25">
      <c r="A507">
        <f ca="1">Rutas_Lista!N507</f>
        <v>18</v>
      </c>
      <c r="B507" s="39">
        <f ca="1">Rutas_Lista!L507</f>
        <v>488</v>
      </c>
      <c r="C507" s="39" t="str">
        <f ca="1">Rutas_Lista!AB507</f>
        <v>Rutas_Habituales_MTN</v>
      </c>
      <c r="D507" s="39" t="str">
        <f ca="1">Rutas_Lista!AC507</f>
        <v>Ruta 4_20</v>
      </c>
      <c r="E507" s="39" t="str">
        <f ca="1">Rutas_Lista!AD507</f>
        <v>San Juan de la Peña, (frente nº 192 - Pd. Bus)</v>
      </c>
      <c r="F507" s="5" t="s">
        <v>820</v>
      </c>
      <c r="H507" s="5" t="s">
        <v>732</v>
      </c>
      <c r="I507" s="5" t="s">
        <v>733</v>
      </c>
      <c r="J507" s="49">
        <v>41.675596300000002</v>
      </c>
      <c r="K507" s="49">
        <v>-0.87125010000000003</v>
      </c>
      <c r="L507" s="5" t="s">
        <v>1014</v>
      </c>
      <c r="M507" s="39" t="str">
        <f ca="1">IF(Rutas_Lista!X507=1,"Ida","Vuelta")</f>
        <v>Vuelta</v>
      </c>
      <c r="N507" t="str">
        <f ca="1">Rutas_Lista!AE507</f>
        <v/>
      </c>
      <c r="O507" t="str">
        <f ca="1">Rutas_Lista!AF507</f>
        <v/>
      </c>
      <c r="P507" t="str">
        <f ca="1">Rutas_Lista!AG507</f>
        <v/>
      </c>
      <c r="Q507" t="str">
        <f ca="1">Rutas_Lista!AH507</f>
        <v/>
      </c>
    </row>
    <row r="508" spans="1:17" x14ac:dyDescent="0.25">
      <c r="A508">
        <f ca="1">Rutas_Lista!N508</f>
        <v>18</v>
      </c>
      <c r="B508" s="39">
        <f ca="1">Rutas_Lista!L508</f>
        <v>489</v>
      </c>
      <c r="C508" s="39" t="str">
        <f ca="1">Rutas_Lista!AB508</f>
        <v>Rutas_Habituales_MTN</v>
      </c>
      <c r="D508" s="39" t="str">
        <f ca="1">Rutas_Lista!AC508</f>
        <v>Ruta 4_20</v>
      </c>
      <c r="E508" s="39" t="str">
        <f ca="1">Rutas_Lista!AD508</f>
        <v>San Juan de la Peña (frente José Luis Lacruz)</v>
      </c>
      <c r="F508" s="5" t="s">
        <v>820</v>
      </c>
      <c r="H508" s="5" t="s">
        <v>732</v>
      </c>
      <c r="I508" s="5" t="s">
        <v>733</v>
      </c>
      <c r="J508" s="49">
        <v>41.672618100000001</v>
      </c>
      <c r="K508" s="49">
        <v>-0.87123079999999997</v>
      </c>
      <c r="L508" s="5" t="s">
        <v>1015</v>
      </c>
      <c r="M508" s="39" t="str">
        <f ca="1">IF(Rutas_Lista!X508=1,"Ida","Vuelta")</f>
        <v>Vuelta</v>
      </c>
      <c r="N508" t="str">
        <f ca="1">Rutas_Lista!AE508</f>
        <v/>
      </c>
      <c r="O508" t="str">
        <f ca="1">Rutas_Lista!AF508</f>
        <v/>
      </c>
      <c r="P508" t="str">
        <f ca="1">Rutas_Lista!AG508</f>
        <v/>
      </c>
      <c r="Q508" t="str">
        <f ca="1">Rutas_Lista!AH508</f>
        <v/>
      </c>
    </row>
    <row r="509" spans="1:17" x14ac:dyDescent="0.25">
      <c r="A509">
        <f ca="1">Rutas_Lista!N509</f>
        <v>18</v>
      </c>
      <c r="B509" s="39">
        <f ca="1">Rutas_Lista!L509</f>
        <v>490</v>
      </c>
      <c r="C509" s="39" t="str">
        <f ca="1">Rutas_Lista!AB509</f>
        <v>Rutas_Habituales_MTN</v>
      </c>
      <c r="D509" s="39" t="str">
        <f ca="1">Rutas_Lista!AC509</f>
        <v>Ruta 4_20</v>
      </c>
      <c r="E509" s="39" t="str">
        <f ca="1">Rutas_Lista!AD509</f>
        <v>San Juan de la Peña, nº 29 (Pd. Bus)</v>
      </c>
      <c r="F509" s="5" t="s">
        <v>823</v>
      </c>
      <c r="G509" s="5" t="s">
        <v>1016</v>
      </c>
      <c r="H509" s="5" t="s">
        <v>732</v>
      </c>
      <c r="I509" s="5" t="s">
        <v>733</v>
      </c>
      <c r="J509" s="49">
        <v>41.663963099999997</v>
      </c>
      <c r="K509" s="49">
        <v>-0.87443680000000001</v>
      </c>
      <c r="L509" s="5" t="s">
        <v>792</v>
      </c>
      <c r="M509" s="39" t="str">
        <f ca="1">IF(Rutas_Lista!X509=1,"Ida","Vuelta")</f>
        <v>Vuelta</v>
      </c>
      <c r="N509" t="str">
        <f ca="1">Rutas_Lista!AE509</f>
        <v/>
      </c>
      <c r="O509" t="str">
        <f ca="1">Rutas_Lista!AF509</f>
        <v/>
      </c>
      <c r="P509" t="str">
        <f ca="1">Rutas_Lista!AG509</f>
        <v/>
      </c>
      <c r="Q509" t="str">
        <f ca="1">Rutas_Lista!AH509</f>
        <v/>
      </c>
    </row>
    <row r="510" spans="1:17" x14ac:dyDescent="0.25">
      <c r="A510">
        <f ca="1">Rutas_Lista!N510</f>
        <v>18</v>
      </c>
      <c r="B510" s="39">
        <f ca="1">Rutas_Lista!L510</f>
        <v>491</v>
      </c>
      <c r="C510" s="39" t="str">
        <f ca="1">Rutas_Lista!AB510</f>
        <v>Rutas_Habituales_MTN</v>
      </c>
      <c r="D510" s="39" t="str">
        <f ca="1">Rutas_Lista!AC510</f>
        <v>Ruta 4_20</v>
      </c>
      <c r="E510" s="39" t="str">
        <f ca="1">Rutas_Lista!AD510</f>
        <v>Valle Zuriza, nº 26 (Pd. Bus)</v>
      </c>
      <c r="F510" s="5" t="s">
        <v>1017</v>
      </c>
      <c r="G510" s="5" t="s">
        <v>1018</v>
      </c>
      <c r="H510" s="5" t="s">
        <v>732</v>
      </c>
      <c r="I510" s="5" t="s">
        <v>733</v>
      </c>
      <c r="J510" s="49">
        <v>41.660957000000003</v>
      </c>
      <c r="K510" s="49">
        <v>-0.87238199999999999</v>
      </c>
      <c r="L510" s="5" t="s">
        <v>792</v>
      </c>
      <c r="M510" s="39" t="str">
        <f ca="1">IF(Rutas_Lista!X510=1,"Ida","Vuelta")</f>
        <v>Vuelta</v>
      </c>
      <c r="N510" t="str">
        <f ca="1">Rutas_Lista!AE510</f>
        <v/>
      </c>
      <c r="O510" t="str">
        <f ca="1">Rutas_Lista!AF510</f>
        <v/>
      </c>
      <c r="P510" t="str">
        <f ca="1">Rutas_Lista!AG510</f>
        <v/>
      </c>
      <c r="Q510" t="str">
        <f ca="1">Rutas_Lista!AH510</f>
        <v/>
      </c>
    </row>
    <row r="511" spans="1:17" x14ac:dyDescent="0.25">
      <c r="A511">
        <f ca="1">Rutas_Lista!N511</f>
        <v>19</v>
      </c>
      <c r="B511" s="39">
        <f ca="1">Rutas_Lista!L511</f>
        <v>491</v>
      </c>
      <c r="C511" s="39" t="str">
        <f ca="1">Rutas_Lista!AB511</f>
        <v>Rutas_Habituales_MTN</v>
      </c>
      <c r="D511" s="39" t="str">
        <f ca="1">Rutas_Lista!AC511</f>
        <v>Ruta 5_20</v>
      </c>
      <c r="E511" s="39" t="str">
        <f ca="1">Rutas_Lista!AD511</f>
        <v>Ruta 5/20</v>
      </c>
      <c r="M511" s="39" t="str">
        <f ca="1">IF(Rutas_Lista!X511=1,"Ida","Vuelta")</f>
        <v>Ida</v>
      </c>
      <c r="N511" t="str">
        <f ca="1">Rutas_Lista!AE511</f>
        <v/>
      </c>
      <c r="O511" t="str">
        <f ca="1">Rutas_Lista!AF511</f>
        <v/>
      </c>
      <c r="P511" t="str">
        <f ca="1">Rutas_Lista!AG511</f>
        <v/>
      </c>
      <c r="Q511">
        <f ca="1">Rutas_Lista!AH511</f>
        <v>0</v>
      </c>
    </row>
    <row r="512" spans="1:17" x14ac:dyDescent="0.25">
      <c r="A512">
        <f ca="1">Rutas_Lista!N512</f>
        <v>19</v>
      </c>
      <c r="B512" s="39">
        <f ca="1">Rutas_Lista!L512</f>
        <v>492</v>
      </c>
      <c r="C512" s="39" t="str">
        <f ca="1">Rutas_Lista!AB512</f>
        <v>Rutas_Habituales_MTN</v>
      </c>
      <c r="D512" s="39" t="str">
        <f ca="1">Rutas_Lista!AC512</f>
        <v>Ruta 5_20</v>
      </c>
      <c r="E512" s="39" t="str">
        <f ca="1">Rutas_Lista!AD512</f>
        <v>Salvador Allende, nº 85 ( Pd. Bus)</v>
      </c>
      <c r="F512" s="5" t="s">
        <v>825</v>
      </c>
      <c r="G512" s="5" t="s">
        <v>1019</v>
      </c>
      <c r="H512" s="5" t="s">
        <v>732</v>
      </c>
      <c r="I512" s="5" t="s">
        <v>733</v>
      </c>
      <c r="J512" s="49">
        <v>41.678130299999999</v>
      </c>
      <c r="K512" s="49">
        <v>-0.87662289999999998</v>
      </c>
      <c r="L512" s="5" t="s">
        <v>792</v>
      </c>
      <c r="M512" s="39" t="str">
        <f ca="1">IF(Rutas_Lista!X512=1,"Ida","Vuelta")</f>
        <v>Ida</v>
      </c>
      <c r="N512" t="str">
        <f ca="1">Rutas_Lista!AE512</f>
        <v>05:00</v>
      </c>
      <c r="O512" t="str">
        <f ca="1">Rutas_Lista!AF512</f>
        <v>12:58</v>
      </c>
      <c r="P512" t="str">
        <f ca="1">Rutas_Lista!AG512</f>
        <v>20:58</v>
      </c>
      <c r="Q512">
        <f ca="1">Rutas_Lista!AH512</f>
        <v>0</v>
      </c>
    </row>
    <row r="513" spans="1:17" x14ac:dyDescent="0.25">
      <c r="A513">
        <f ca="1">Rutas_Lista!N513</f>
        <v>19</v>
      </c>
      <c r="B513" s="39">
        <f ca="1">Rutas_Lista!L513</f>
        <v>493</v>
      </c>
      <c r="C513" s="39" t="str">
        <f ca="1">Rutas_Lista!AB513</f>
        <v>Rutas_Habituales_MTN</v>
      </c>
      <c r="D513" s="39" t="str">
        <f ca="1">Rutas_Lista!AC513</f>
        <v>Ruta 5_20</v>
      </c>
      <c r="E513" s="39" t="str">
        <f ca="1">Rutas_Lista!AD513</f>
        <v>Salvador Allende, nº 67 ( Pd. Bus)</v>
      </c>
      <c r="F513" s="5" t="s">
        <v>825</v>
      </c>
      <c r="G513" s="5" t="s">
        <v>826</v>
      </c>
      <c r="H513" s="5" t="s">
        <v>732</v>
      </c>
      <c r="I513" s="5" t="s">
        <v>733</v>
      </c>
      <c r="J513" s="49">
        <v>41.668570000000003</v>
      </c>
      <c r="K513" s="49">
        <v>-0.87667799999999996</v>
      </c>
      <c r="L513" s="5" t="s">
        <v>792</v>
      </c>
      <c r="M513" s="39" t="str">
        <f ca="1">IF(Rutas_Lista!X513=1,"Ida","Vuelta")</f>
        <v>Ida</v>
      </c>
      <c r="N513" t="str">
        <f ca="1">Rutas_Lista!AE513</f>
        <v>05:01</v>
      </c>
      <c r="O513" t="str">
        <f ca="1">Rutas_Lista!AF513</f>
        <v>12:59</v>
      </c>
      <c r="P513" t="str">
        <f ca="1">Rutas_Lista!AG513</f>
        <v>20:59</v>
      </c>
      <c r="Q513">
        <f ca="1">Rutas_Lista!AH513</f>
        <v>0</v>
      </c>
    </row>
    <row r="514" spans="1:17" x14ac:dyDescent="0.25">
      <c r="A514">
        <f ca="1">Rutas_Lista!N514</f>
        <v>19</v>
      </c>
      <c r="B514" s="39">
        <f ca="1">Rutas_Lista!L514</f>
        <v>494</v>
      </c>
      <c r="C514" s="39" t="str">
        <f ca="1">Rutas_Lista!AB514</f>
        <v>Rutas_Habituales_MTN</v>
      </c>
      <c r="D514" s="39" t="str">
        <f ca="1">Rutas_Lista!AC514</f>
        <v>Ruta 5_20</v>
      </c>
      <c r="E514" s="39" t="str">
        <f ca="1">Rutas_Lista!AD514</f>
        <v>Pablo Picasso (esq. Salvador Allende - Pd. Bus)</v>
      </c>
      <c r="F514" s="5" t="s">
        <v>1020</v>
      </c>
      <c r="H514" s="5" t="s">
        <v>732</v>
      </c>
      <c r="I514" s="5" t="s">
        <v>733</v>
      </c>
      <c r="J514" s="49">
        <v>41.673133200000002</v>
      </c>
      <c r="K514" s="49">
        <v>-0.87766460000000002</v>
      </c>
      <c r="L514" s="5" t="s">
        <v>1021</v>
      </c>
      <c r="M514" s="39" t="str">
        <f ca="1">IF(Rutas_Lista!X514=1,"Ida","Vuelta")</f>
        <v>Ida</v>
      </c>
      <c r="N514" t="str">
        <f ca="1">Rutas_Lista!AE514</f>
        <v>05:02</v>
      </c>
      <c r="O514" t="str">
        <f ca="1">Rutas_Lista!AF514</f>
        <v>13:00</v>
      </c>
      <c r="P514" t="str">
        <f ca="1">Rutas_Lista!AG514</f>
        <v>21:00</v>
      </c>
      <c r="Q514">
        <f ca="1">Rutas_Lista!AH514</f>
        <v>0</v>
      </c>
    </row>
    <row r="515" spans="1:17" x14ac:dyDescent="0.25">
      <c r="A515">
        <f ca="1">Rutas_Lista!N515</f>
        <v>19</v>
      </c>
      <c r="B515" s="39">
        <f ca="1">Rutas_Lista!L515</f>
        <v>495</v>
      </c>
      <c r="C515" s="39" t="str">
        <f ca="1">Rutas_Lista!AB515</f>
        <v>Rutas_Habituales_MTN</v>
      </c>
      <c r="D515" s="39" t="str">
        <f ca="1">Rutas_Lista!AC515</f>
        <v>Ruta 5_20</v>
      </c>
      <c r="E515" s="39" t="str">
        <f ca="1">Rutas_Lista!AD515</f>
        <v>Pablo Picasso, nº 8 ( Pd. Bus)</v>
      </c>
      <c r="F515" s="5" t="s">
        <v>1022</v>
      </c>
      <c r="G515" s="5" t="s">
        <v>926</v>
      </c>
      <c r="H515" s="5" t="s">
        <v>732</v>
      </c>
      <c r="I515" s="5" t="s">
        <v>733</v>
      </c>
      <c r="J515" s="49">
        <v>41.672094999999999</v>
      </c>
      <c r="K515" s="49">
        <v>-0.89524199999999998</v>
      </c>
      <c r="L515" s="5" t="s">
        <v>792</v>
      </c>
      <c r="M515" s="39" t="str">
        <f ca="1">IF(Rutas_Lista!X515=1,"Ida","Vuelta")</f>
        <v>Ida</v>
      </c>
      <c r="N515" t="str">
        <f ca="1">Rutas_Lista!AE515</f>
        <v>05:03</v>
      </c>
      <c r="O515" t="str">
        <f ca="1">Rutas_Lista!AF515</f>
        <v>13:02</v>
      </c>
      <c r="P515" t="str">
        <f ca="1">Rutas_Lista!AG515</f>
        <v>21:02</v>
      </c>
      <c r="Q515">
        <f ca="1">Rutas_Lista!AH515</f>
        <v>0</v>
      </c>
    </row>
    <row r="516" spans="1:17" x14ac:dyDescent="0.25">
      <c r="A516">
        <f ca="1">Rutas_Lista!N516</f>
        <v>19</v>
      </c>
      <c r="B516" s="39">
        <f ca="1">Rutas_Lista!L516</f>
        <v>496</v>
      </c>
      <c r="C516" s="39" t="str">
        <f ca="1">Rutas_Lista!AB516</f>
        <v>Rutas_Habituales_MTN</v>
      </c>
      <c r="D516" s="39" t="str">
        <f ca="1">Rutas_Lista!AC516</f>
        <v>Ruta 5_20</v>
      </c>
      <c r="E516" s="39" t="str">
        <f ca="1">Rutas_Lista!AD516</f>
        <v>Pablo Picasso (esq. María Zambrano - Pd. Bus</v>
      </c>
      <c r="F516" s="5" t="s">
        <v>1020</v>
      </c>
      <c r="H516" s="5" t="s">
        <v>732</v>
      </c>
      <c r="I516" s="5" t="s">
        <v>733</v>
      </c>
      <c r="J516" s="49">
        <v>41.6727639</v>
      </c>
      <c r="K516" s="49">
        <v>-0.89033189999999995</v>
      </c>
      <c r="L516" s="5" t="s">
        <v>1023</v>
      </c>
      <c r="M516" s="39" t="str">
        <f ca="1">IF(Rutas_Lista!X516=1,"Ida","Vuelta")</f>
        <v>Ida</v>
      </c>
      <c r="N516" t="str">
        <f ca="1">Rutas_Lista!AE516</f>
        <v>05:04</v>
      </c>
      <c r="O516" t="str">
        <f ca="1">Rutas_Lista!AF516</f>
        <v>13:03</v>
      </c>
      <c r="P516" t="str">
        <f ca="1">Rutas_Lista!AG516</f>
        <v>21:03</v>
      </c>
      <c r="Q516">
        <f ca="1">Rutas_Lista!AH516</f>
        <v>0</v>
      </c>
    </row>
    <row r="517" spans="1:17" x14ac:dyDescent="0.25">
      <c r="A517">
        <f ca="1">Rutas_Lista!N517</f>
        <v>19</v>
      </c>
      <c r="B517" s="39">
        <f ca="1">Rutas_Lista!L517</f>
        <v>497</v>
      </c>
      <c r="C517" s="39" t="str">
        <f ca="1">Rutas_Lista!AB517</f>
        <v>Rutas_Habituales_MTN</v>
      </c>
      <c r="D517" s="39" t="str">
        <f ca="1">Rutas_Lista!AC517</f>
        <v>Ruta 5_20</v>
      </c>
      <c r="E517" s="39" t="str">
        <f ca="1">Rutas_Lista!AD517</f>
        <v>María Zambrano (esq. Pablo Iglesias - Pd. Bus)</v>
      </c>
      <c r="F517" s="5" t="s">
        <v>829</v>
      </c>
      <c r="H517" s="5" t="s">
        <v>732</v>
      </c>
      <c r="I517" s="5" t="s">
        <v>733</v>
      </c>
      <c r="J517" s="49">
        <v>41.677349399999997</v>
      </c>
      <c r="K517" s="49">
        <v>-0.88933839999999997</v>
      </c>
      <c r="L517" s="5" t="s">
        <v>832</v>
      </c>
      <c r="M517" s="39" t="str">
        <f ca="1">IF(Rutas_Lista!X517=1,"Ida","Vuelta")</f>
        <v>Ida</v>
      </c>
      <c r="N517" t="str">
        <f ca="1">Rutas_Lista!AE517</f>
        <v>05:05</v>
      </c>
      <c r="O517" t="str">
        <f ca="1">Rutas_Lista!AF517</f>
        <v>13:04</v>
      </c>
      <c r="P517" t="str">
        <f ca="1">Rutas_Lista!AG517</f>
        <v>21:04</v>
      </c>
      <c r="Q517">
        <f ca="1">Rutas_Lista!AH517</f>
        <v>0</v>
      </c>
    </row>
    <row r="518" spans="1:17" x14ac:dyDescent="0.25">
      <c r="A518">
        <f ca="1">Rutas_Lista!N518</f>
        <v>19</v>
      </c>
      <c r="B518" s="39">
        <f ca="1">Rutas_Lista!L518</f>
        <v>498</v>
      </c>
      <c r="C518" s="39" t="str">
        <f ca="1">Rutas_Lista!AB518</f>
        <v>Rutas_Habituales_MTN</v>
      </c>
      <c r="D518" s="39" t="str">
        <f ca="1">Rutas_Lista!AC518</f>
        <v>Ruta 5_20</v>
      </c>
      <c r="E518" s="39" t="str">
        <f ca="1">Rutas_Lista!AD518</f>
        <v>Gómez de Avellaneda (Margarita Xirgú - Pd. Bus)</v>
      </c>
      <c r="F518" s="5" t="s">
        <v>835</v>
      </c>
      <c r="H518" s="5" t="s">
        <v>732</v>
      </c>
      <c r="I518" s="5" t="s">
        <v>733</v>
      </c>
      <c r="J518" s="49">
        <v>41.677858399999998</v>
      </c>
      <c r="K518" s="49">
        <v>-0.89068630000000004</v>
      </c>
      <c r="L518" s="5" t="s">
        <v>1024</v>
      </c>
      <c r="M518" s="39" t="str">
        <f ca="1">IF(Rutas_Lista!X518=1,"Ida","Vuelta")</f>
        <v>Ida</v>
      </c>
      <c r="N518" t="str">
        <f ca="1">Rutas_Lista!AE518</f>
        <v>05:06</v>
      </c>
      <c r="O518" t="str">
        <f ca="1">Rutas_Lista!AF518</f>
        <v>13:06</v>
      </c>
      <c r="P518" t="str">
        <f ca="1">Rutas_Lista!AG518</f>
        <v>21:06</v>
      </c>
      <c r="Q518">
        <f ca="1">Rutas_Lista!AH518</f>
        <v>0</v>
      </c>
    </row>
    <row r="519" spans="1:17" x14ac:dyDescent="0.25">
      <c r="A519">
        <f ca="1">Rutas_Lista!N519</f>
        <v>19</v>
      </c>
      <c r="B519" s="39">
        <f ca="1">Rutas_Lista!L519</f>
        <v>499</v>
      </c>
      <c r="C519" s="39" t="str">
        <f ca="1">Rutas_Lista!AB519</f>
        <v>Rutas_Habituales_MTN</v>
      </c>
      <c r="D519" s="39" t="str">
        <f ca="1">Rutas_Lista!AC519</f>
        <v>Ruta 5_20</v>
      </c>
      <c r="E519" s="39" t="str">
        <f ca="1">Rutas_Lista!AD519</f>
        <v>Luis Legaz, nº 24 (Edf. La Dehesa)</v>
      </c>
      <c r="F519" s="5" t="s">
        <v>1025</v>
      </c>
      <c r="G519" s="5" t="s">
        <v>1026</v>
      </c>
      <c r="H519" s="5" t="s">
        <v>732</v>
      </c>
      <c r="I519" s="5" t="s">
        <v>733</v>
      </c>
      <c r="J519" s="49">
        <v>41.676212</v>
      </c>
      <c r="K519" s="49">
        <v>-0.89203100000000002</v>
      </c>
      <c r="L519" s="5" t="s">
        <v>1027</v>
      </c>
      <c r="M519" s="39" t="str">
        <f ca="1">IF(Rutas_Lista!X519=1,"Ida","Vuelta")</f>
        <v>Ida</v>
      </c>
      <c r="N519" t="str">
        <f ca="1">Rutas_Lista!AE519</f>
        <v>05:07</v>
      </c>
      <c r="O519" t="str">
        <f ca="1">Rutas_Lista!AF519</f>
        <v>13:07</v>
      </c>
      <c r="P519" t="str">
        <f ca="1">Rutas_Lista!AG519</f>
        <v>21:07</v>
      </c>
      <c r="Q519">
        <f ca="1">Rutas_Lista!AH519</f>
        <v>0</v>
      </c>
    </row>
    <row r="520" spans="1:17" x14ac:dyDescent="0.25">
      <c r="A520">
        <f ca="1">Rutas_Lista!N520</f>
        <v>19</v>
      </c>
      <c r="B520" s="39">
        <f ca="1">Rutas_Lista!L520</f>
        <v>500</v>
      </c>
      <c r="C520" s="39" t="str">
        <f ca="1">Rutas_Lista!AB520</f>
        <v>Rutas_Habituales_MTN</v>
      </c>
      <c r="D520" s="39" t="str">
        <f ca="1">Rutas_Lista!AC520</f>
        <v>Ruta 5_20</v>
      </c>
      <c r="E520" s="39" t="str">
        <f ca="1">Rutas_Lista!AD520</f>
        <v>Opel Planta en Figueruelas</v>
      </c>
      <c r="F520" s="5" t="s">
        <v>783</v>
      </c>
      <c r="H520" s="5" t="s">
        <v>784</v>
      </c>
      <c r="I520" s="5" t="s">
        <v>733</v>
      </c>
      <c r="J520" s="49">
        <v>41.749628000000001</v>
      </c>
      <c r="K520" s="49">
        <v>-1.1755139999999999</v>
      </c>
      <c r="L520" s="5" t="s">
        <v>785</v>
      </c>
      <c r="M520" s="39" t="str">
        <f ca="1">IF(Rutas_Lista!X520=1,"Ida","Vuelta")</f>
        <v>Ida</v>
      </c>
      <c r="N520" t="str">
        <f ca="1">Rutas_Lista!AE520</f>
        <v>05:30</v>
      </c>
      <c r="O520" t="str">
        <f ca="1">Rutas_Lista!AF520</f>
        <v>13:30</v>
      </c>
      <c r="P520" t="str">
        <f ca="1">Rutas_Lista!AG520</f>
        <v>21:30</v>
      </c>
      <c r="Q520">
        <f ca="1">Rutas_Lista!AH520</f>
        <v>0</v>
      </c>
    </row>
    <row r="521" spans="1:17" x14ac:dyDescent="0.25">
      <c r="A521">
        <f ca="1">Rutas_Lista!N521</f>
        <v>19</v>
      </c>
      <c r="B521" s="39">
        <f ca="1">Rutas_Lista!L521</f>
        <v>501</v>
      </c>
      <c r="C521" s="39" t="str">
        <f ca="1">Rutas_Lista!AB521</f>
        <v>Rutas_Habituales_MTN</v>
      </c>
      <c r="D521" s="39" t="str">
        <f ca="1">Rutas_Lista!AC521</f>
        <v>Ruta 5_20</v>
      </c>
      <c r="E521" s="39" t="str">
        <f ca="1">Rutas_Lista!AD521</f>
        <v>Opel Planta en Figueruelas</v>
      </c>
      <c r="F521" s="5" t="s">
        <v>783</v>
      </c>
      <c r="H521" s="5" t="s">
        <v>784</v>
      </c>
      <c r="I521" s="5" t="s">
        <v>733</v>
      </c>
      <c r="J521" s="49">
        <v>41.749628000000001</v>
      </c>
      <c r="K521" s="49">
        <v>-1.1755139999999999</v>
      </c>
      <c r="L521" s="5" t="s">
        <v>785</v>
      </c>
      <c r="M521" s="39" t="str">
        <f ca="1">IF(Rutas_Lista!X521=1,"Ida","Vuelta")</f>
        <v>Vuelta</v>
      </c>
      <c r="N521" t="str">
        <f ca="1">Rutas_Lista!AE521</f>
        <v/>
      </c>
      <c r="O521" t="str">
        <f ca="1">Rutas_Lista!AF521</f>
        <v/>
      </c>
      <c r="P521" t="str">
        <f ca="1">Rutas_Lista!AG521</f>
        <v/>
      </c>
      <c r="Q521" t="str">
        <f ca="1">Rutas_Lista!AH521</f>
        <v/>
      </c>
    </row>
    <row r="522" spans="1:17" x14ac:dyDescent="0.25">
      <c r="A522">
        <f ca="1">Rutas_Lista!N522</f>
        <v>19</v>
      </c>
      <c r="B522" s="39">
        <f ca="1">Rutas_Lista!L522</f>
        <v>502</v>
      </c>
      <c r="C522" s="39" t="str">
        <f ca="1">Rutas_Lista!AB522</f>
        <v>Rutas_Habituales_MTN</v>
      </c>
      <c r="D522" s="39" t="str">
        <f ca="1">Rutas_Lista!AC522</f>
        <v>Ruta 5_20</v>
      </c>
      <c r="E522" s="39" t="str">
        <f ca="1">Rutas_Lista!AD522</f>
        <v>Pablo Picasso, nº 8 ( Pd. Bus)</v>
      </c>
      <c r="F522" s="5" t="s">
        <v>1022</v>
      </c>
      <c r="G522" s="5" t="s">
        <v>1028</v>
      </c>
      <c r="H522" s="5" t="s">
        <v>784</v>
      </c>
      <c r="I522" s="5" t="s">
        <v>733</v>
      </c>
      <c r="J522" s="49">
        <v>41.722552800000003</v>
      </c>
      <c r="K522" s="49">
        <v>-1.0365697</v>
      </c>
      <c r="L522" s="5" t="s">
        <v>1155</v>
      </c>
      <c r="M522" s="39" t="str">
        <f ca="1">IF(Rutas_Lista!X522=1,"Ida","Vuelta")</f>
        <v>Vuelta</v>
      </c>
      <c r="N522" t="str">
        <f ca="1">Rutas_Lista!AE522</f>
        <v/>
      </c>
      <c r="O522" t="str">
        <f ca="1">Rutas_Lista!AF522</f>
        <v/>
      </c>
      <c r="P522" t="str">
        <f ca="1">Rutas_Lista!AG522</f>
        <v/>
      </c>
      <c r="Q522" t="str">
        <f ca="1">Rutas_Lista!AH522</f>
        <v/>
      </c>
    </row>
    <row r="523" spans="1:17" x14ac:dyDescent="0.25">
      <c r="A523">
        <f ca="1">Rutas_Lista!N523</f>
        <v>19</v>
      </c>
      <c r="B523" s="39">
        <f ca="1">Rutas_Lista!L523</f>
        <v>503</v>
      </c>
      <c r="C523" s="39" t="str">
        <f ca="1">Rutas_Lista!AB523</f>
        <v>Rutas_Habituales_MTN</v>
      </c>
      <c r="D523" s="39" t="str">
        <f ca="1">Rutas_Lista!AC523</f>
        <v>Ruta 5_20</v>
      </c>
      <c r="E523" s="39" t="str">
        <f ca="1">Rutas_Lista!AD523</f>
        <v>Pablo Picasso (esq. María Zambrano - Pd. Bus</v>
      </c>
      <c r="F523" s="5" t="s">
        <v>1020</v>
      </c>
      <c r="H523" s="5" t="s">
        <v>732</v>
      </c>
      <c r="I523" s="5" t="s">
        <v>733</v>
      </c>
      <c r="J523" s="49">
        <v>41.6727639</v>
      </c>
      <c r="K523" s="49">
        <v>-0.89033189999999995</v>
      </c>
      <c r="L523" s="5" t="s">
        <v>1023</v>
      </c>
      <c r="M523" s="39" t="str">
        <f ca="1">IF(Rutas_Lista!X523=1,"Ida","Vuelta")</f>
        <v>Vuelta</v>
      </c>
      <c r="N523" t="str">
        <f ca="1">Rutas_Lista!AE523</f>
        <v/>
      </c>
      <c r="O523" t="str">
        <f ca="1">Rutas_Lista!AF523</f>
        <v/>
      </c>
      <c r="P523" t="str">
        <f ca="1">Rutas_Lista!AG523</f>
        <v/>
      </c>
      <c r="Q523" t="str">
        <f ca="1">Rutas_Lista!AH523</f>
        <v/>
      </c>
    </row>
    <row r="524" spans="1:17" x14ac:dyDescent="0.25">
      <c r="A524">
        <f ca="1">Rutas_Lista!N524</f>
        <v>19</v>
      </c>
      <c r="B524" s="39">
        <f ca="1">Rutas_Lista!L524</f>
        <v>504</v>
      </c>
      <c r="C524" s="39" t="str">
        <f ca="1">Rutas_Lista!AB524</f>
        <v>Rutas_Habituales_MTN</v>
      </c>
      <c r="D524" s="39" t="str">
        <f ca="1">Rutas_Lista!AC524</f>
        <v>Ruta 5_20</v>
      </c>
      <c r="E524" s="39" t="str">
        <f ca="1">Rutas_Lista!AD524</f>
        <v>María Zambrano (Pablo Iglesias - Pd. Bus)</v>
      </c>
      <c r="F524" s="5" t="s">
        <v>829</v>
      </c>
      <c r="H524" s="5" t="s">
        <v>732</v>
      </c>
      <c r="I524" s="5" t="s">
        <v>733</v>
      </c>
      <c r="J524" s="49">
        <v>41.677349399999997</v>
      </c>
      <c r="K524" s="49">
        <v>-0.88933839999999997</v>
      </c>
      <c r="L524" s="5" t="s">
        <v>832</v>
      </c>
      <c r="M524" s="39" t="str">
        <f ca="1">IF(Rutas_Lista!X524=1,"Ida","Vuelta")</f>
        <v>Vuelta</v>
      </c>
      <c r="N524" t="str">
        <f ca="1">Rutas_Lista!AE524</f>
        <v/>
      </c>
      <c r="O524" t="str">
        <f ca="1">Rutas_Lista!AF524</f>
        <v/>
      </c>
      <c r="P524" t="str">
        <f ca="1">Rutas_Lista!AG524</f>
        <v/>
      </c>
      <c r="Q524" t="str">
        <f ca="1">Rutas_Lista!AH524</f>
        <v/>
      </c>
    </row>
    <row r="525" spans="1:17" x14ac:dyDescent="0.25">
      <c r="A525">
        <f ca="1">Rutas_Lista!N525</f>
        <v>19</v>
      </c>
      <c r="B525" s="39">
        <f ca="1">Rutas_Lista!L525</f>
        <v>505</v>
      </c>
      <c r="C525" s="39" t="str">
        <f ca="1">Rutas_Lista!AB525</f>
        <v>Rutas_Habituales_MTN</v>
      </c>
      <c r="D525" s="39" t="str">
        <f ca="1">Rutas_Lista!AC525</f>
        <v>Ruta 5_20</v>
      </c>
      <c r="E525" s="39" t="str">
        <f ca="1">Rutas_Lista!AD525</f>
        <v>Gómez de Avellaneda (Margarita Xirgú - Pd. Bus)</v>
      </c>
      <c r="F525" s="5" t="s">
        <v>835</v>
      </c>
      <c r="H525" s="5" t="s">
        <v>732</v>
      </c>
      <c r="I525" s="5" t="s">
        <v>733</v>
      </c>
      <c r="J525" s="49">
        <v>41.677858399999998</v>
      </c>
      <c r="K525" s="49">
        <v>-0.89068630000000004</v>
      </c>
      <c r="L525" s="5" t="s">
        <v>1024</v>
      </c>
      <c r="M525" s="39" t="str">
        <f ca="1">IF(Rutas_Lista!X525=1,"Ida","Vuelta")</f>
        <v>Vuelta</v>
      </c>
      <c r="N525" t="str">
        <f ca="1">Rutas_Lista!AE525</f>
        <v/>
      </c>
      <c r="O525" t="str">
        <f ca="1">Rutas_Lista!AF525</f>
        <v/>
      </c>
      <c r="P525" t="str">
        <f ca="1">Rutas_Lista!AG525</f>
        <v/>
      </c>
      <c r="Q525" t="str">
        <f ca="1">Rutas_Lista!AH525</f>
        <v/>
      </c>
    </row>
    <row r="526" spans="1:17" x14ac:dyDescent="0.25">
      <c r="A526">
        <f ca="1">Rutas_Lista!N526</f>
        <v>19</v>
      </c>
      <c r="B526" s="39">
        <f ca="1">Rutas_Lista!L526</f>
        <v>506</v>
      </c>
      <c r="C526" s="39" t="str">
        <f ca="1">Rutas_Lista!AB526</f>
        <v>Rutas_Habituales_MTN</v>
      </c>
      <c r="D526" s="39" t="str">
        <f ca="1">Rutas_Lista!AC526</f>
        <v>Ruta 5_20</v>
      </c>
      <c r="E526" s="39" t="str">
        <f ca="1">Rutas_Lista!AD526</f>
        <v>Luis Legaz, nº 24 (Edf. La Dehesa)</v>
      </c>
      <c r="F526" s="5" t="s">
        <v>1025</v>
      </c>
      <c r="G526" s="5" t="s">
        <v>1026</v>
      </c>
      <c r="H526" s="5" t="s">
        <v>732</v>
      </c>
      <c r="I526" s="5" t="s">
        <v>733</v>
      </c>
      <c r="J526" s="49">
        <v>41.676212</v>
      </c>
      <c r="K526" s="49">
        <v>-0.89203100000000002</v>
      </c>
      <c r="L526" s="5" t="s">
        <v>1027</v>
      </c>
      <c r="M526" s="39" t="str">
        <f ca="1">IF(Rutas_Lista!X526=1,"Ida","Vuelta")</f>
        <v>Vuelta</v>
      </c>
      <c r="N526" t="str">
        <f ca="1">Rutas_Lista!AE526</f>
        <v/>
      </c>
      <c r="O526" t="str">
        <f ca="1">Rutas_Lista!AF526</f>
        <v/>
      </c>
      <c r="P526" t="str">
        <f ca="1">Rutas_Lista!AG526</f>
        <v/>
      </c>
      <c r="Q526" t="str">
        <f ca="1">Rutas_Lista!AH526</f>
        <v/>
      </c>
    </row>
    <row r="527" spans="1:17" x14ac:dyDescent="0.25">
      <c r="A527">
        <f ca="1">Rutas_Lista!N527</f>
        <v>19</v>
      </c>
      <c r="B527" s="39">
        <f ca="1">Rutas_Lista!L527</f>
        <v>507</v>
      </c>
      <c r="C527" s="39" t="str">
        <f ca="1">Rutas_Lista!AB527</f>
        <v>Rutas_Habituales_MTN</v>
      </c>
      <c r="D527" s="39" t="str">
        <f ca="1">Rutas_Lista!AC527</f>
        <v>Ruta 5_20</v>
      </c>
      <c r="E527" s="39" t="str">
        <f ca="1">Rutas_Lista!AD527</f>
        <v>Pablo Picasso (esq. Salvador Allende - Pd. Bus)</v>
      </c>
      <c r="F527" s="5" t="s">
        <v>1020</v>
      </c>
      <c r="H527" s="5" t="s">
        <v>732</v>
      </c>
      <c r="I527" s="5" t="s">
        <v>733</v>
      </c>
      <c r="J527" s="49">
        <v>41.673133200000002</v>
      </c>
      <c r="K527" s="49">
        <v>-0.87766460000000002</v>
      </c>
      <c r="L527" s="5" t="s">
        <v>1021</v>
      </c>
      <c r="M527" s="39" t="str">
        <f ca="1">IF(Rutas_Lista!X527=1,"Ida","Vuelta")</f>
        <v>Vuelta</v>
      </c>
      <c r="N527" t="str">
        <f ca="1">Rutas_Lista!AE527</f>
        <v/>
      </c>
      <c r="O527" t="str">
        <f ca="1">Rutas_Lista!AF527</f>
        <v/>
      </c>
      <c r="P527" t="str">
        <f ca="1">Rutas_Lista!AG527</f>
        <v/>
      </c>
      <c r="Q527" t="str">
        <f ca="1">Rutas_Lista!AH527</f>
        <v/>
      </c>
    </row>
    <row r="528" spans="1:17" x14ac:dyDescent="0.25">
      <c r="A528">
        <f ca="1">Rutas_Lista!N528</f>
        <v>19</v>
      </c>
      <c r="B528" s="39">
        <f ca="1">Rutas_Lista!L528</f>
        <v>508</v>
      </c>
      <c r="C528" s="39" t="str">
        <f ca="1">Rutas_Lista!AB528</f>
        <v>Rutas_Habituales_MTN</v>
      </c>
      <c r="D528" s="39" t="str">
        <f ca="1">Rutas_Lista!AC528</f>
        <v>Ruta 5_20</v>
      </c>
      <c r="E528" s="39" t="str">
        <f ca="1">Rutas_Lista!AD528</f>
        <v>Salvador Allende (frente nº 67 - Pd. Bus)</v>
      </c>
      <c r="F528" s="5" t="s">
        <v>827</v>
      </c>
      <c r="H528" s="5" t="s">
        <v>732</v>
      </c>
      <c r="I528" s="5" t="s">
        <v>733</v>
      </c>
      <c r="J528" s="49">
        <v>41.674923900000003</v>
      </c>
      <c r="K528" s="49">
        <v>-0.87691980000000003</v>
      </c>
      <c r="L528" s="5" t="s">
        <v>839</v>
      </c>
      <c r="M528" s="39" t="str">
        <f ca="1">IF(Rutas_Lista!X528=1,"Ida","Vuelta")</f>
        <v>Vuelta</v>
      </c>
      <c r="N528" t="str">
        <f ca="1">Rutas_Lista!AE528</f>
        <v/>
      </c>
      <c r="O528" t="str">
        <f ca="1">Rutas_Lista!AF528</f>
        <v/>
      </c>
      <c r="P528" t="str">
        <f ca="1">Rutas_Lista!AG528</f>
        <v/>
      </c>
      <c r="Q528" t="str">
        <f ca="1">Rutas_Lista!AH528</f>
        <v/>
      </c>
    </row>
    <row r="529" spans="1:17" x14ac:dyDescent="0.25">
      <c r="A529">
        <f ca="1">Rutas_Lista!N529</f>
        <v>19</v>
      </c>
      <c r="B529" s="39">
        <f ca="1">Rutas_Lista!L529</f>
        <v>509</v>
      </c>
      <c r="C529" s="39" t="str">
        <f ca="1">Rutas_Lista!AB529</f>
        <v>Rutas_Habituales_MTN</v>
      </c>
      <c r="D529" s="39" t="str">
        <f ca="1">Rutas_Lista!AC529</f>
        <v>Ruta 5_20</v>
      </c>
      <c r="E529" s="39" t="str">
        <f ca="1">Rutas_Lista!AD529</f>
        <v>Salvador Allende (frente nº 85 - Pd. Bus)</v>
      </c>
      <c r="F529" s="5" t="s">
        <v>827</v>
      </c>
      <c r="H529" s="5" t="s">
        <v>732</v>
      </c>
      <c r="I529" s="5" t="s">
        <v>733</v>
      </c>
      <c r="J529" s="49">
        <v>41.677505199999999</v>
      </c>
      <c r="K529" s="49">
        <v>-0.87398989999999999</v>
      </c>
      <c r="L529" s="5" t="s">
        <v>1029</v>
      </c>
      <c r="M529" s="39" t="str">
        <f ca="1">IF(Rutas_Lista!X529=1,"Ida","Vuelta")</f>
        <v>Vuelta</v>
      </c>
      <c r="N529" t="str">
        <f ca="1">Rutas_Lista!AE529</f>
        <v/>
      </c>
      <c r="O529" t="str">
        <f ca="1">Rutas_Lista!AF529</f>
        <v/>
      </c>
      <c r="P529" t="str">
        <f ca="1">Rutas_Lista!AG529</f>
        <v/>
      </c>
      <c r="Q529" t="str">
        <f ca="1">Rutas_Lista!AH529</f>
        <v/>
      </c>
    </row>
    <row r="530" spans="1:17" x14ac:dyDescent="0.25">
      <c r="A530">
        <f ca="1">Rutas_Lista!N530</f>
        <v>20</v>
      </c>
      <c r="B530" s="39">
        <f ca="1">Rutas_Lista!L530</f>
        <v>509</v>
      </c>
      <c r="C530" s="39" t="str">
        <f ca="1">Rutas_Lista!AB530</f>
        <v>Rutas_Habituales_MTN</v>
      </c>
      <c r="D530" s="39" t="str">
        <f ca="1">Rutas_Lista!AC530</f>
        <v>Ruta 6_20</v>
      </c>
      <c r="E530" s="39" t="str">
        <f ca="1">Rutas_Lista!AD530</f>
        <v>Ruta 6/20</v>
      </c>
      <c r="M530" s="39" t="str">
        <f ca="1">IF(Rutas_Lista!X530=1,"Ida","Vuelta")</f>
        <v>Ida</v>
      </c>
      <c r="N530" t="str">
        <f ca="1">Rutas_Lista!AE530</f>
        <v/>
      </c>
      <c r="O530" t="str">
        <f ca="1">Rutas_Lista!AF530</f>
        <v/>
      </c>
      <c r="P530" t="str">
        <f ca="1">Rutas_Lista!AG530</f>
        <v/>
      </c>
      <c r="Q530">
        <f ca="1">Rutas_Lista!AH530</f>
        <v>0</v>
      </c>
    </row>
    <row r="531" spans="1:17" x14ac:dyDescent="0.25">
      <c r="A531">
        <f ca="1">Rutas_Lista!N531</f>
        <v>20</v>
      </c>
      <c r="B531" s="39">
        <f ca="1">Rutas_Lista!L531</f>
        <v>510</v>
      </c>
      <c r="C531" s="39" t="str">
        <f ca="1">Rutas_Lista!AB531</f>
        <v>Rutas_Habituales_MTN</v>
      </c>
      <c r="D531" s="39" t="str">
        <f ca="1">Rutas_Lista!AC531</f>
        <v>Ruta 6_20</v>
      </c>
      <c r="E531" s="39" t="str">
        <f ca="1">Rutas_Lista!AD531</f>
        <v>Pablo Ruiz Picasso (esq. Emilia Pardo Bazán)</v>
      </c>
      <c r="F531" s="5" t="s">
        <v>1030</v>
      </c>
      <c r="H531" s="5" t="s">
        <v>732</v>
      </c>
      <c r="I531" s="5" t="s">
        <v>733</v>
      </c>
      <c r="J531" s="49">
        <v>41.6725548</v>
      </c>
      <c r="K531" s="49">
        <v>-0.89263630000000005</v>
      </c>
      <c r="L531" s="5" t="s">
        <v>1031</v>
      </c>
      <c r="M531" s="39" t="str">
        <f ca="1">IF(Rutas_Lista!X531=1,"Ida","Vuelta")</f>
        <v>Ida</v>
      </c>
      <c r="N531" t="str">
        <f ca="1">Rutas_Lista!AE531</f>
        <v>05:00</v>
      </c>
      <c r="O531" t="str">
        <f ca="1">Rutas_Lista!AF531</f>
        <v>12:58</v>
      </c>
      <c r="P531" t="str">
        <f ca="1">Rutas_Lista!AG531</f>
        <v>20:58</v>
      </c>
      <c r="Q531">
        <f ca="1">Rutas_Lista!AH531</f>
        <v>0</v>
      </c>
    </row>
    <row r="532" spans="1:17" x14ac:dyDescent="0.25">
      <c r="A532">
        <f ca="1">Rutas_Lista!N532</f>
        <v>20</v>
      </c>
      <c r="B532" s="39">
        <f ca="1">Rutas_Lista!L532</f>
        <v>511</v>
      </c>
      <c r="C532" s="39" t="str">
        <f ca="1">Rutas_Lista!AB532</f>
        <v>Rutas_Habituales_MTN</v>
      </c>
      <c r="D532" s="39" t="str">
        <f ca="1">Rutas_Lista!AC532</f>
        <v>Ruta 6_20</v>
      </c>
      <c r="E532" s="39" t="str">
        <f ca="1">Rutas_Lista!AD532</f>
        <v>Gómez de Avellaneda (esq. Saiz de Otero - Pd. Bus)</v>
      </c>
      <c r="F532" s="5" t="s">
        <v>835</v>
      </c>
      <c r="H532" s="5" t="s">
        <v>732</v>
      </c>
      <c r="I532" s="5" t="s">
        <v>733</v>
      </c>
      <c r="J532" s="49">
        <v>41.670422100000003</v>
      </c>
      <c r="K532" s="49">
        <v>-0.89067010000000002</v>
      </c>
      <c r="L532" s="5" t="s">
        <v>898</v>
      </c>
      <c r="M532" s="39" t="str">
        <f ca="1">IF(Rutas_Lista!X532=1,"Ida","Vuelta")</f>
        <v>Ida</v>
      </c>
      <c r="N532" t="str">
        <f ca="1">Rutas_Lista!AE532</f>
        <v>05:01</v>
      </c>
      <c r="O532" t="str">
        <f ca="1">Rutas_Lista!AF532</f>
        <v>12:59</v>
      </c>
      <c r="P532" t="str">
        <f ca="1">Rutas_Lista!AG532</f>
        <v>20:59</v>
      </c>
      <c r="Q532">
        <f ca="1">Rutas_Lista!AH532</f>
        <v>0</v>
      </c>
    </row>
    <row r="533" spans="1:17" x14ac:dyDescent="0.25">
      <c r="A533">
        <f ca="1">Rutas_Lista!N533</f>
        <v>20</v>
      </c>
      <c r="B533" s="39">
        <f ca="1">Rutas_Lista!L533</f>
        <v>512</v>
      </c>
      <c r="C533" s="39" t="str">
        <f ca="1">Rutas_Lista!AB533</f>
        <v>Rutas_Habituales_MTN</v>
      </c>
      <c r="D533" s="39" t="str">
        <f ca="1">Rutas_Lista!AC533</f>
        <v>Ruta 6_20</v>
      </c>
      <c r="E533" s="39" t="str">
        <f ca="1">Rutas_Lista!AD533</f>
        <v>Gómez de Avellaneda, nº 23 (Pd. Bus)</v>
      </c>
      <c r="F533" s="5" t="s">
        <v>1032</v>
      </c>
      <c r="G533" s="5" t="s">
        <v>838</v>
      </c>
      <c r="H533" s="5" t="s">
        <v>732</v>
      </c>
      <c r="I533" s="5" t="s">
        <v>733</v>
      </c>
      <c r="J533" s="49">
        <v>41.624887999999999</v>
      </c>
      <c r="K533" s="49">
        <v>-0.87636099999999995</v>
      </c>
      <c r="L533" s="5" t="s">
        <v>792</v>
      </c>
      <c r="M533" s="39" t="str">
        <f ca="1">IF(Rutas_Lista!X533=1,"Ida","Vuelta")</f>
        <v>Ida</v>
      </c>
      <c r="N533" t="str">
        <f ca="1">Rutas_Lista!AE533</f>
        <v>05:02</v>
      </c>
      <c r="O533" t="str">
        <f ca="1">Rutas_Lista!AF533</f>
        <v>13:00</v>
      </c>
      <c r="P533" t="str">
        <f ca="1">Rutas_Lista!AG533</f>
        <v>21:00</v>
      </c>
      <c r="Q533">
        <f ca="1">Rutas_Lista!AH533</f>
        <v>0</v>
      </c>
    </row>
    <row r="534" spans="1:17" x14ac:dyDescent="0.25">
      <c r="A534">
        <f ca="1">Rutas_Lista!N534</f>
        <v>20</v>
      </c>
      <c r="B534" s="39">
        <f ca="1">Rutas_Lista!L534</f>
        <v>513</v>
      </c>
      <c r="C534" s="39" t="str">
        <f ca="1">Rutas_Lista!AB534</f>
        <v>Rutas_Habituales_MTN</v>
      </c>
      <c r="D534" s="39" t="str">
        <f ca="1">Rutas_Lista!AC534</f>
        <v>Ruta 6_20</v>
      </c>
      <c r="E534" s="39" t="str">
        <f ca="1">Rutas_Lista!AD534</f>
        <v>Cambio sentido M. Zambrano/G. Avellaneda (paso cebra)</v>
      </c>
      <c r="F534" s="5" t="s">
        <v>1033</v>
      </c>
      <c r="H534" s="5" t="s">
        <v>732</v>
      </c>
      <c r="I534" s="5" t="s">
        <v>733</v>
      </c>
      <c r="J534" s="49">
        <v>41.672518799999999</v>
      </c>
      <c r="K534" s="49">
        <v>-0.89072150000000005</v>
      </c>
      <c r="L534" s="5" t="s">
        <v>1034</v>
      </c>
      <c r="M534" s="39" t="str">
        <f ca="1">IF(Rutas_Lista!X534=1,"Ida","Vuelta")</f>
        <v>Ida</v>
      </c>
      <c r="N534" t="str">
        <f ca="1">Rutas_Lista!AE534</f>
        <v>05:03</v>
      </c>
      <c r="O534" t="str">
        <f ca="1">Rutas_Lista!AF534</f>
        <v>13:01</v>
      </c>
      <c r="P534" t="str">
        <f ca="1">Rutas_Lista!AG534</f>
        <v>21:01</v>
      </c>
      <c r="Q534">
        <f ca="1">Rutas_Lista!AH534</f>
        <v>0</v>
      </c>
    </row>
    <row r="535" spans="1:17" x14ac:dyDescent="0.25">
      <c r="A535">
        <f ca="1">Rutas_Lista!N535</f>
        <v>20</v>
      </c>
      <c r="B535" s="39">
        <f ca="1">Rutas_Lista!L535</f>
        <v>514</v>
      </c>
      <c r="C535" s="39" t="str">
        <f ca="1">Rutas_Lista!AB535</f>
        <v>Rutas_Habituales_MTN</v>
      </c>
      <c r="D535" s="39" t="str">
        <f ca="1">Rutas_Lista!AC535</f>
        <v>Ruta 6_20</v>
      </c>
      <c r="E535" s="39" t="str">
        <f ca="1">Rutas_Lista!AD535</f>
        <v>María Zambrano (León Felipe - Pd. Bus)</v>
      </c>
      <c r="F535" s="5" t="s">
        <v>829</v>
      </c>
      <c r="H535" s="5" t="s">
        <v>732</v>
      </c>
      <c r="I535" s="5" t="s">
        <v>733</v>
      </c>
      <c r="J535" s="49">
        <v>41.667514500000003</v>
      </c>
      <c r="K535" s="49">
        <v>-0.88693259999999996</v>
      </c>
      <c r="L535" s="5" t="s">
        <v>830</v>
      </c>
      <c r="M535" s="39" t="str">
        <f ca="1">IF(Rutas_Lista!X535=1,"Ida","Vuelta")</f>
        <v>Ida</v>
      </c>
      <c r="N535" t="str">
        <f ca="1">Rutas_Lista!AE535</f>
        <v>05:04</v>
      </c>
      <c r="O535" t="str">
        <f ca="1">Rutas_Lista!AF535</f>
        <v>13:02</v>
      </c>
      <c r="P535" t="str">
        <f ca="1">Rutas_Lista!AG535</f>
        <v>21:02</v>
      </c>
      <c r="Q535">
        <f ca="1">Rutas_Lista!AH535</f>
        <v>0</v>
      </c>
    </row>
    <row r="536" spans="1:17" x14ac:dyDescent="0.25">
      <c r="A536">
        <f ca="1">Rutas_Lista!N536</f>
        <v>20</v>
      </c>
      <c r="B536" s="39">
        <f ca="1">Rutas_Lista!L536</f>
        <v>515</v>
      </c>
      <c r="C536" s="39" t="str">
        <f ca="1">Rutas_Lista!AB536</f>
        <v>Rutas_Habituales_MTN</v>
      </c>
      <c r="D536" s="39" t="str">
        <f ca="1">Rutas_Lista!AC536</f>
        <v>Ruta 6_20</v>
      </c>
      <c r="E536" s="39" t="str">
        <f ca="1">Rutas_Lista!AD536</f>
        <v>María Zambrano (Pablo Neruda - Pd. Bus)</v>
      </c>
      <c r="F536" s="5" t="s">
        <v>829</v>
      </c>
      <c r="H536" s="5" t="s">
        <v>732</v>
      </c>
      <c r="I536" s="5" t="s">
        <v>733</v>
      </c>
      <c r="J536" s="49">
        <v>41.6692787</v>
      </c>
      <c r="K536" s="49">
        <v>-0.88875950000000004</v>
      </c>
      <c r="L536" s="5" t="s">
        <v>1035</v>
      </c>
      <c r="M536" s="39" t="str">
        <f ca="1">IF(Rutas_Lista!X536=1,"Ida","Vuelta")</f>
        <v>Ida</v>
      </c>
      <c r="N536" t="str">
        <f ca="1">Rutas_Lista!AE536</f>
        <v>05:05</v>
      </c>
      <c r="O536" t="str">
        <f ca="1">Rutas_Lista!AF536</f>
        <v>13:03</v>
      </c>
      <c r="P536" t="str">
        <f ca="1">Rutas_Lista!AG536</f>
        <v>21:03</v>
      </c>
      <c r="Q536">
        <f ca="1">Rutas_Lista!AH536</f>
        <v>0</v>
      </c>
    </row>
    <row r="537" spans="1:17" x14ac:dyDescent="0.25">
      <c r="A537">
        <f ca="1">Rutas_Lista!N537</f>
        <v>20</v>
      </c>
      <c r="B537" s="39">
        <f ca="1">Rutas_Lista!L537</f>
        <v>516</v>
      </c>
      <c r="C537" s="39" t="str">
        <f ca="1">Rutas_Lista!AB537</f>
        <v>Rutas_Habituales_MTN</v>
      </c>
      <c r="D537" s="39" t="str">
        <f ca="1">Rutas_Lista!AC537</f>
        <v>Ruta 6_20</v>
      </c>
      <c r="E537" s="39" t="str">
        <f ca="1">Rutas_Lista!AD537</f>
        <v>Opel Planta en Figueruelas</v>
      </c>
      <c r="F537" s="5" t="s">
        <v>783</v>
      </c>
      <c r="H537" s="5" t="s">
        <v>784</v>
      </c>
      <c r="I537" s="5" t="s">
        <v>733</v>
      </c>
      <c r="J537" s="49">
        <v>41.749628000000001</v>
      </c>
      <c r="K537" s="49">
        <v>-1.1755139999999999</v>
      </c>
      <c r="L537" s="5" t="s">
        <v>785</v>
      </c>
      <c r="M537" s="39" t="str">
        <f ca="1">IF(Rutas_Lista!X537=1,"Ida","Vuelta")</f>
        <v>Ida</v>
      </c>
      <c r="N537" t="str">
        <f ca="1">Rutas_Lista!AE537</f>
        <v>05:30</v>
      </c>
      <c r="O537" t="str">
        <f ca="1">Rutas_Lista!AF537</f>
        <v>13:30</v>
      </c>
      <c r="P537" t="str">
        <f ca="1">Rutas_Lista!AG537</f>
        <v>21:30</v>
      </c>
      <c r="Q537">
        <f ca="1">Rutas_Lista!AH537</f>
        <v>0</v>
      </c>
    </row>
    <row r="538" spans="1:17" x14ac:dyDescent="0.25">
      <c r="A538">
        <f ca="1">Rutas_Lista!N538</f>
        <v>20</v>
      </c>
      <c r="B538" s="39">
        <f ca="1">Rutas_Lista!L538</f>
        <v>517</v>
      </c>
      <c r="C538" s="39" t="str">
        <f ca="1">Rutas_Lista!AB538</f>
        <v>Rutas_Habituales_MTN</v>
      </c>
      <c r="D538" s="39" t="str">
        <f ca="1">Rutas_Lista!AC538</f>
        <v>Ruta 6_20</v>
      </c>
      <c r="E538" s="39" t="str">
        <f ca="1">Rutas_Lista!AD538</f>
        <v>Opel Planta en Figueruelas</v>
      </c>
      <c r="F538" s="5" t="s">
        <v>783</v>
      </c>
      <c r="H538" s="5" t="s">
        <v>784</v>
      </c>
      <c r="I538" s="5" t="s">
        <v>733</v>
      </c>
      <c r="J538" s="49">
        <v>41.749628000000001</v>
      </c>
      <c r="K538" s="49">
        <v>-1.1755139999999999</v>
      </c>
      <c r="L538" s="5" t="s">
        <v>785</v>
      </c>
      <c r="M538" s="39" t="str">
        <f ca="1">IF(Rutas_Lista!X538=1,"Ida","Vuelta")</f>
        <v>Vuelta</v>
      </c>
      <c r="N538" t="str">
        <f ca="1">Rutas_Lista!AE538</f>
        <v/>
      </c>
      <c r="O538" t="str">
        <f ca="1">Rutas_Lista!AF538</f>
        <v/>
      </c>
      <c r="P538" t="str">
        <f ca="1">Rutas_Lista!AG538</f>
        <v/>
      </c>
      <c r="Q538" t="str">
        <f ca="1">Rutas_Lista!AH538</f>
        <v/>
      </c>
    </row>
    <row r="539" spans="1:17" x14ac:dyDescent="0.25">
      <c r="A539">
        <f ca="1">Rutas_Lista!N539</f>
        <v>20</v>
      </c>
      <c r="B539" s="39">
        <f ca="1">Rutas_Lista!L539</f>
        <v>518</v>
      </c>
      <c r="C539" s="39" t="str">
        <f ca="1">Rutas_Lista!AB539</f>
        <v>Rutas_Habituales_MTN</v>
      </c>
      <c r="D539" s="39" t="str">
        <f ca="1">Rutas_Lista!AC539</f>
        <v>Ruta 6_20</v>
      </c>
      <c r="E539" s="39" t="str">
        <f ca="1">Rutas_Lista!AD539</f>
        <v>Pablo Ruiz Picasso (esq. Emilia Pardo Bazán)</v>
      </c>
      <c r="F539" s="5" t="s">
        <v>1030</v>
      </c>
      <c r="H539" s="5" t="s">
        <v>732</v>
      </c>
      <c r="I539" s="5" t="s">
        <v>733</v>
      </c>
      <c r="J539" s="49">
        <v>41.6725548</v>
      </c>
      <c r="K539" s="49">
        <v>-0.89263630000000005</v>
      </c>
      <c r="L539" s="5" t="s">
        <v>1031</v>
      </c>
      <c r="M539" s="39" t="str">
        <f ca="1">IF(Rutas_Lista!X539=1,"Ida","Vuelta")</f>
        <v>Vuelta</v>
      </c>
      <c r="N539" t="str">
        <f ca="1">Rutas_Lista!AE539</f>
        <v/>
      </c>
      <c r="O539" t="str">
        <f ca="1">Rutas_Lista!AF539</f>
        <v/>
      </c>
      <c r="P539" t="str">
        <f ca="1">Rutas_Lista!AG539</f>
        <v/>
      </c>
      <c r="Q539" t="str">
        <f ca="1">Rutas_Lista!AH539</f>
        <v/>
      </c>
    </row>
    <row r="540" spans="1:17" x14ac:dyDescent="0.25">
      <c r="A540">
        <f ca="1">Rutas_Lista!N540</f>
        <v>20</v>
      </c>
      <c r="B540" s="39">
        <f ca="1">Rutas_Lista!L540</f>
        <v>519</v>
      </c>
      <c r="C540" s="39" t="str">
        <f ca="1">Rutas_Lista!AB540</f>
        <v>Rutas_Habituales_MTN</v>
      </c>
      <c r="D540" s="39" t="str">
        <f ca="1">Rutas_Lista!AC540</f>
        <v>Ruta 6_20</v>
      </c>
      <c r="E540" s="39" t="str">
        <f ca="1">Rutas_Lista!AD540</f>
        <v>Gómez de Avellaneda (esq. Saiz de Otero - Pd. Bus)</v>
      </c>
      <c r="F540" s="5" t="s">
        <v>835</v>
      </c>
      <c r="H540" s="5" t="s">
        <v>732</v>
      </c>
      <c r="I540" s="5" t="s">
        <v>733</v>
      </c>
      <c r="J540" s="49">
        <v>41.670422100000003</v>
      </c>
      <c r="K540" s="49">
        <v>-0.89067010000000002</v>
      </c>
      <c r="L540" s="5" t="s">
        <v>898</v>
      </c>
      <c r="M540" s="39" t="str">
        <f ca="1">IF(Rutas_Lista!X540=1,"Ida","Vuelta")</f>
        <v>Vuelta</v>
      </c>
      <c r="N540" t="str">
        <f ca="1">Rutas_Lista!AE540</f>
        <v/>
      </c>
      <c r="O540" t="str">
        <f ca="1">Rutas_Lista!AF540</f>
        <v/>
      </c>
      <c r="P540" t="str">
        <f ca="1">Rutas_Lista!AG540</f>
        <v/>
      </c>
      <c r="Q540" t="str">
        <f ca="1">Rutas_Lista!AH540</f>
        <v/>
      </c>
    </row>
    <row r="541" spans="1:17" x14ac:dyDescent="0.25">
      <c r="A541">
        <f ca="1">Rutas_Lista!N541</f>
        <v>20</v>
      </c>
      <c r="B541" s="39">
        <f ca="1">Rutas_Lista!L541</f>
        <v>520</v>
      </c>
      <c r="C541" s="39" t="str">
        <f ca="1">Rutas_Lista!AB541</f>
        <v>Rutas_Habituales_MTN</v>
      </c>
      <c r="D541" s="39" t="str">
        <f ca="1">Rutas_Lista!AC541</f>
        <v>Ruta 6_20</v>
      </c>
      <c r="E541" s="39" t="str">
        <f ca="1">Rutas_Lista!AD541</f>
        <v>Gómez de Avellaneda, nº 23 (Pd. Bus)</v>
      </c>
      <c r="F541" s="5" t="s">
        <v>1032</v>
      </c>
      <c r="G541" s="5" t="s">
        <v>838</v>
      </c>
      <c r="H541" s="5" t="s">
        <v>732</v>
      </c>
      <c r="I541" s="5" t="s">
        <v>733</v>
      </c>
      <c r="J541" s="49">
        <v>41.624887999999999</v>
      </c>
      <c r="K541" s="49">
        <v>-0.87636099999999995</v>
      </c>
      <c r="L541" s="5" t="s">
        <v>792</v>
      </c>
      <c r="M541" s="39" t="str">
        <f ca="1">IF(Rutas_Lista!X541=1,"Ida","Vuelta")</f>
        <v>Vuelta</v>
      </c>
      <c r="N541" t="str">
        <f ca="1">Rutas_Lista!AE541</f>
        <v/>
      </c>
      <c r="O541" t="str">
        <f ca="1">Rutas_Lista!AF541</f>
        <v/>
      </c>
      <c r="P541" t="str">
        <f ca="1">Rutas_Lista!AG541</f>
        <v/>
      </c>
      <c r="Q541" t="str">
        <f ca="1">Rutas_Lista!AH541</f>
        <v/>
      </c>
    </row>
    <row r="542" spans="1:17" x14ac:dyDescent="0.25">
      <c r="A542">
        <f ca="1">Rutas_Lista!N542</f>
        <v>20</v>
      </c>
      <c r="B542" s="39">
        <f ca="1">Rutas_Lista!L542</f>
        <v>521</v>
      </c>
      <c r="C542" s="39" t="str">
        <f ca="1">Rutas_Lista!AB542</f>
        <v>Rutas_Habituales_MTN</v>
      </c>
      <c r="D542" s="39" t="str">
        <f ca="1">Rutas_Lista!AC542</f>
        <v>Ruta 6_20</v>
      </c>
      <c r="E542" s="39" t="str">
        <f ca="1">Rutas_Lista!AD542</f>
        <v>Cambio sentido M. Zambrano/G. Avellaneda (paso cebra)</v>
      </c>
      <c r="F542" s="5" t="s">
        <v>1033</v>
      </c>
      <c r="H542" s="5" t="s">
        <v>732</v>
      </c>
      <c r="I542" s="5" t="s">
        <v>733</v>
      </c>
      <c r="J542" s="49">
        <v>41.672518799999999</v>
      </c>
      <c r="K542" s="49">
        <v>-0.89072150000000005</v>
      </c>
      <c r="L542" s="5" t="s">
        <v>1034</v>
      </c>
      <c r="M542" s="39" t="str">
        <f ca="1">IF(Rutas_Lista!X542=1,"Ida","Vuelta")</f>
        <v>Vuelta</v>
      </c>
      <c r="N542" t="str">
        <f ca="1">Rutas_Lista!AE542</f>
        <v/>
      </c>
      <c r="O542" t="str">
        <f ca="1">Rutas_Lista!AF542</f>
        <v/>
      </c>
      <c r="P542" t="str">
        <f ca="1">Rutas_Lista!AG542</f>
        <v/>
      </c>
      <c r="Q542" t="str">
        <f ca="1">Rutas_Lista!AH542</f>
        <v/>
      </c>
    </row>
    <row r="543" spans="1:17" x14ac:dyDescent="0.25">
      <c r="A543">
        <f ca="1">Rutas_Lista!N543</f>
        <v>20</v>
      </c>
      <c r="B543" s="39">
        <f ca="1">Rutas_Lista!L543</f>
        <v>522</v>
      </c>
      <c r="C543" s="39" t="str">
        <f ca="1">Rutas_Lista!AB543</f>
        <v>Rutas_Habituales_MTN</v>
      </c>
      <c r="D543" s="39" t="str">
        <f ca="1">Rutas_Lista!AC543</f>
        <v>Ruta 6_20</v>
      </c>
      <c r="E543" s="39" t="str">
        <f ca="1">Rutas_Lista!AD543</f>
        <v>María Zambrano (León Felipe - Pd. Bus)</v>
      </c>
      <c r="F543" s="5" t="s">
        <v>829</v>
      </c>
      <c r="H543" s="5" t="s">
        <v>732</v>
      </c>
      <c r="I543" s="5" t="s">
        <v>733</v>
      </c>
      <c r="J543" s="49">
        <v>41.667514500000003</v>
      </c>
      <c r="K543" s="49">
        <v>-0.88693259999999996</v>
      </c>
      <c r="L543" s="5" t="s">
        <v>830</v>
      </c>
      <c r="M543" s="39" t="str">
        <f ca="1">IF(Rutas_Lista!X543=1,"Ida","Vuelta")</f>
        <v>Vuelta</v>
      </c>
      <c r="N543" t="str">
        <f ca="1">Rutas_Lista!AE543</f>
        <v/>
      </c>
      <c r="O543" t="str">
        <f ca="1">Rutas_Lista!AF543</f>
        <v/>
      </c>
      <c r="P543" t="str">
        <f ca="1">Rutas_Lista!AG543</f>
        <v/>
      </c>
      <c r="Q543" t="str">
        <f ca="1">Rutas_Lista!AH543</f>
        <v/>
      </c>
    </row>
    <row r="544" spans="1:17" x14ac:dyDescent="0.25">
      <c r="A544">
        <f ca="1">Rutas_Lista!N544</f>
        <v>20</v>
      </c>
      <c r="B544" s="39">
        <f ca="1">Rutas_Lista!L544</f>
        <v>523</v>
      </c>
      <c r="C544" s="39" t="str">
        <f ca="1">Rutas_Lista!AB544</f>
        <v>Rutas_Habituales_MTN</v>
      </c>
      <c r="D544" s="39" t="str">
        <f ca="1">Rutas_Lista!AC544</f>
        <v>Ruta 6_20</v>
      </c>
      <c r="E544" s="39" t="str">
        <f ca="1">Rutas_Lista!AD544</f>
        <v>María Zambrano (Pablo Neruda - Pd. Bus)</v>
      </c>
      <c r="F544" s="5" t="s">
        <v>829</v>
      </c>
      <c r="H544" s="5" t="s">
        <v>732</v>
      </c>
      <c r="I544" s="5" t="s">
        <v>733</v>
      </c>
      <c r="J544" s="49">
        <v>41.6692787</v>
      </c>
      <c r="K544" s="49">
        <v>-0.88875950000000004</v>
      </c>
      <c r="L544" s="5" t="s">
        <v>1035</v>
      </c>
      <c r="M544" s="39" t="str">
        <f ca="1">IF(Rutas_Lista!X544=1,"Ida","Vuelta")</f>
        <v>Vuelta</v>
      </c>
      <c r="N544" t="str">
        <f ca="1">Rutas_Lista!AE544</f>
        <v/>
      </c>
      <c r="O544" t="str">
        <f ca="1">Rutas_Lista!AF544</f>
        <v/>
      </c>
      <c r="P544" t="str">
        <f ca="1">Rutas_Lista!AG544</f>
        <v/>
      </c>
      <c r="Q544" t="str">
        <f ca="1">Rutas_Lista!AH544</f>
        <v/>
      </c>
    </row>
    <row r="545" spans="1:17" x14ac:dyDescent="0.25">
      <c r="A545">
        <f ca="1">Rutas_Lista!N545</f>
        <v>21</v>
      </c>
      <c r="B545" s="39">
        <f ca="1">Rutas_Lista!L545</f>
        <v>523</v>
      </c>
      <c r="C545" s="39" t="str">
        <f ca="1">Rutas_Lista!AB545</f>
        <v>Rutas_Habituales_MTN</v>
      </c>
      <c r="D545" s="39" t="str">
        <f ca="1">Rutas_Lista!AC545</f>
        <v>Ruta 7_20</v>
      </c>
      <c r="E545" s="39" t="str">
        <f ca="1">Rutas_Lista!AD545</f>
        <v>Ruta 7/20</v>
      </c>
      <c r="M545" s="39" t="str">
        <f ca="1">IF(Rutas_Lista!X545=1,"Ida","Vuelta")</f>
        <v>Ida</v>
      </c>
      <c r="N545" t="str">
        <f ca="1">Rutas_Lista!AE545</f>
        <v/>
      </c>
      <c r="O545" t="str">
        <f ca="1">Rutas_Lista!AF545</f>
        <v/>
      </c>
      <c r="P545" t="str">
        <f ca="1">Rutas_Lista!AG545</f>
        <v/>
      </c>
      <c r="Q545">
        <f ca="1">Rutas_Lista!AH545</f>
        <v>0</v>
      </c>
    </row>
    <row r="546" spans="1:17" x14ac:dyDescent="0.25">
      <c r="A546">
        <f ca="1">Rutas_Lista!N546</f>
        <v>21</v>
      </c>
      <c r="B546" s="39">
        <f ca="1">Rutas_Lista!L546</f>
        <v>524</v>
      </c>
      <c r="C546" s="39" t="str">
        <f ca="1">Rutas_Lista!AB546</f>
        <v>Rutas_Habituales_MTN</v>
      </c>
      <c r="D546" s="39" t="str">
        <f ca="1">Rutas_Lista!AC546</f>
        <v>Ruta 7_20</v>
      </c>
      <c r="E546" s="39" t="str">
        <f ca="1">Rutas_Lista!AD546</f>
        <v>Miguel Servet (frente nº 220 - Pd. Bus)</v>
      </c>
      <c r="F546" s="5" t="s">
        <v>1036</v>
      </c>
      <c r="H546" s="5" t="s">
        <v>732</v>
      </c>
      <c r="I546" s="5" t="s">
        <v>733</v>
      </c>
      <c r="J546" s="49">
        <v>41.636259600000002</v>
      </c>
      <c r="K546" s="49">
        <v>-0.86337140000000001</v>
      </c>
      <c r="L546" s="5" t="s">
        <v>1037</v>
      </c>
      <c r="M546" s="39" t="str">
        <f ca="1">IF(Rutas_Lista!X546=1,"Ida","Vuelta")</f>
        <v>Ida</v>
      </c>
      <c r="N546" t="str">
        <f ca="1">Rutas_Lista!AE546</f>
        <v>04:58</v>
      </c>
      <c r="O546" t="str">
        <f ca="1">Rutas_Lista!AF546</f>
        <v>12:56</v>
      </c>
      <c r="P546" t="str">
        <f ca="1">Rutas_Lista!AG546</f>
        <v>20:56</v>
      </c>
      <c r="Q546">
        <f ca="1">Rutas_Lista!AH546</f>
        <v>0</v>
      </c>
    </row>
    <row r="547" spans="1:17" x14ac:dyDescent="0.25">
      <c r="A547">
        <f ca="1">Rutas_Lista!N547</f>
        <v>21</v>
      </c>
      <c r="B547" s="39">
        <f ca="1">Rutas_Lista!L547</f>
        <v>525</v>
      </c>
      <c r="C547" s="39" t="str">
        <f ca="1">Rutas_Lista!AB547</f>
        <v>Rutas_Habituales_MTN</v>
      </c>
      <c r="D547" s="39" t="str">
        <f ca="1">Rutas_Lista!AC547</f>
        <v>Ruta 7_20</v>
      </c>
      <c r="E547" s="39" t="str">
        <f ca="1">Rutas_Lista!AD547</f>
        <v>Miguel Servet, nº 101 (Pd. Bus)</v>
      </c>
      <c r="F547" s="5" t="s">
        <v>1038</v>
      </c>
      <c r="G547" s="5" t="s">
        <v>1039</v>
      </c>
      <c r="H547" s="5" t="s">
        <v>732</v>
      </c>
      <c r="I547" s="5" t="s">
        <v>733</v>
      </c>
      <c r="J547" s="49">
        <v>41.640816200000003</v>
      </c>
      <c r="K547" s="49">
        <v>-0.86893880000000001</v>
      </c>
      <c r="L547" s="5" t="s">
        <v>792</v>
      </c>
      <c r="M547" s="39" t="str">
        <f ca="1">IF(Rutas_Lista!X547=1,"Ida","Vuelta")</f>
        <v>Ida</v>
      </c>
      <c r="N547" t="str">
        <f ca="1">Rutas_Lista!AE547</f>
        <v>04:59</v>
      </c>
      <c r="O547" t="str">
        <f ca="1">Rutas_Lista!AF547</f>
        <v>12:57</v>
      </c>
      <c r="P547" t="str">
        <f ca="1">Rutas_Lista!AG547</f>
        <v>20:57</v>
      </c>
      <c r="Q547">
        <f ca="1">Rutas_Lista!AH547</f>
        <v>0</v>
      </c>
    </row>
    <row r="548" spans="1:17" x14ac:dyDescent="0.25">
      <c r="A548">
        <f ca="1">Rutas_Lista!N548</f>
        <v>21</v>
      </c>
      <c r="B548" s="39">
        <f ca="1">Rutas_Lista!L548</f>
        <v>526</v>
      </c>
      <c r="C548" s="39" t="str">
        <f ca="1">Rutas_Lista!AB548</f>
        <v>Rutas_Habituales_MTN</v>
      </c>
      <c r="D548" s="39" t="str">
        <f ca="1">Rutas_Lista!AC548</f>
        <v>Ruta 7_20</v>
      </c>
      <c r="E548" s="39" t="str">
        <f ca="1">Rutas_Lista!AD548</f>
        <v>Miguel Servet, nº 63-65 (Pd. Bus)</v>
      </c>
      <c r="F548" s="5" t="s">
        <v>1038</v>
      </c>
      <c r="G548" s="5" t="s">
        <v>1040</v>
      </c>
      <c r="H548" s="5" t="s">
        <v>732</v>
      </c>
      <c r="I548" s="5" t="s">
        <v>733</v>
      </c>
      <c r="J548" s="49">
        <v>41.646481000000001</v>
      </c>
      <c r="K548" s="49">
        <v>-0.88755300000000004</v>
      </c>
      <c r="L548" s="5" t="s">
        <v>792</v>
      </c>
      <c r="M548" s="39" t="str">
        <f ca="1">IF(Rutas_Lista!X548=1,"Ida","Vuelta")</f>
        <v>Ida</v>
      </c>
      <c r="N548" t="str">
        <f ca="1">Rutas_Lista!AE548</f>
        <v>05:00</v>
      </c>
      <c r="O548" t="str">
        <f ca="1">Rutas_Lista!AF548</f>
        <v>12:58</v>
      </c>
      <c r="P548" t="str">
        <f ca="1">Rutas_Lista!AG548</f>
        <v>20:58</v>
      </c>
      <c r="Q548">
        <f ca="1">Rutas_Lista!AH548</f>
        <v>0</v>
      </c>
    </row>
    <row r="549" spans="1:17" x14ac:dyDescent="0.25">
      <c r="A549">
        <f ca="1">Rutas_Lista!N549</f>
        <v>21</v>
      </c>
      <c r="B549" s="39">
        <f ca="1">Rutas_Lista!L549</f>
        <v>527</v>
      </c>
      <c r="C549" s="39" t="str">
        <f ca="1">Rutas_Lista!AB549</f>
        <v>Rutas_Habituales_MTN</v>
      </c>
      <c r="D549" s="39" t="str">
        <f ca="1">Rutas_Lista!AC549</f>
        <v>Ruta 7_20</v>
      </c>
      <c r="E549" s="39" t="str">
        <f ca="1">Rutas_Lista!AD549</f>
        <v>Miguel Servet, nº 37-39 (Pd. Bus)</v>
      </c>
      <c r="F549" s="5" t="s">
        <v>1038</v>
      </c>
      <c r="G549" s="5" t="s">
        <v>1041</v>
      </c>
      <c r="H549" s="5" t="s">
        <v>732</v>
      </c>
      <c r="I549" s="5" t="s">
        <v>733</v>
      </c>
      <c r="J549" s="49">
        <v>41.646481000000001</v>
      </c>
      <c r="K549" s="49">
        <v>-0.88755300000000004</v>
      </c>
      <c r="L549" s="5" t="s">
        <v>792</v>
      </c>
      <c r="M549" s="39" t="str">
        <f ca="1">IF(Rutas_Lista!X549=1,"Ida","Vuelta")</f>
        <v>Ida</v>
      </c>
      <c r="N549" t="str">
        <f ca="1">Rutas_Lista!AE549</f>
        <v>05:02</v>
      </c>
      <c r="O549" t="str">
        <f ca="1">Rutas_Lista!AF549</f>
        <v>13:00</v>
      </c>
      <c r="P549" t="str">
        <f ca="1">Rutas_Lista!AG549</f>
        <v>21:00</v>
      </c>
      <c r="Q549">
        <f ca="1">Rutas_Lista!AH549</f>
        <v>0</v>
      </c>
    </row>
    <row r="550" spans="1:17" x14ac:dyDescent="0.25">
      <c r="A550">
        <f ca="1">Rutas_Lista!N550</f>
        <v>21</v>
      </c>
      <c r="B550" s="39">
        <f ca="1">Rutas_Lista!L550</f>
        <v>528</v>
      </c>
      <c r="C550" s="39" t="str">
        <f ca="1">Rutas_Lista!AB550</f>
        <v>Rutas_Habituales_MTN</v>
      </c>
      <c r="D550" s="39" t="str">
        <f ca="1">Rutas_Lista!AC550</f>
        <v>Ruta 7_20</v>
      </c>
      <c r="E550" s="39" t="str">
        <f ca="1">Rutas_Lista!AD550</f>
        <v>Compromiso de Caspe, nº 48 - Pd. Bus (esq. Doctor Iranzo)</v>
      </c>
      <c r="F550" s="5" t="s">
        <v>890</v>
      </c>
      <c r="G550" s="5" t="s">
        <v>891</v>
      </c>
      <c r="H550" s="5" t="s">
        <v>732</v>
      </c>
      <c r="I550" s="5" t="s">
        <v>733</v>
      </c>
      <c r="J550" s="49">
        <v>41.646318000000001</v>
      </c>
      <c r="K550" s="49">
        <v>-0.87181900000000001</v>
      </c>
      <c r="L550" s="5" t="s">
        <v>892</v>
      </c>
      <c r="M550" s="39" t="str">
        <f ca="1">IF(Rutas_Lista!X550=1,"Ida","Vuelta")</f>
        <v>Ida</v>
      </c>
      <c r="N550" t="str">
        <f ca="1">Rutas_Lista!AE550</f>
        <v>05:03</v>
      </c>
      <c r="O550" t="str">
        <f ca="1">Rutas_Lista!AF550</f>
        <v>13:01</v>
      </c>
      <c r="P550" t="str">
        <f ca="1">Rutas_Lista!AG550</f>
        <v>21:01</v>
      </c>
      <c r="Q550">
        <f ca="1">Rutas_Lista!AH550</f>
        <v>0</v>
      </c>
    </row>
    <row r="551" spans="1:17" x14ac:dyDescent="0.25">
      <c r="A551">
        <f ca="1">Rutas_Lista!N551</f>
        <v>21</v>
      </c>
      <c r="B551" s="39">
        <f ca="1">Rutas_Lista!L551</f>
        <v>529</v>
      </c>
      <c r="C551" s="39" t="str">
        <f ca="1">Rutas_Lista!AB551</f>
        <v>Rutas_Habituales_MTN</v>
      </c>
      <c r="D551" s="39" t="str">
        <f ca="1">Rutas_Lista!AC551</f>
        <v>Ruta 7_20</v>
      </c>
      <c r="E551" s="39" t="str">
        <f ca="1">Rutas_Lista!AD551</f>
        <v>Salvador Minguijón, nº 10-12 (Pd. Bus)</v>
      </c>
      <c r="F551" s="5" t="s">
        <v>1042</v>
      </c>
      <c r="G551" s="5" t="s">
        <v>1043</v>
      </c>
      <c r="H551" s="5" t="s">
        <v>732</v>
      </c>
      <c r="I551" s="5" t="s">
        <v>733</v>
      </c>
      <c r="J551" s="49">
        <v>41.646481000000001</v>
      </c>
      <c r="K551" s="49">
        <v>-0.88755300000000004</v>
      </c>
      <c r="M551" s="39" t="str">
        <f ca="1">IF(Rutas_Lista!X551=1,"Ida","Vuelta")</f>
        <v>Ida</v>
      </c>
      <c r="N551" t="str">
        <f ca="1">Rutas_Lista!AE551</f>
        <v>05:04</v>
      </c>
      <c r="O551" t="str">
        <f ca="1">Rutas_Lista!AF551</f>
        <v>13:02</v>
      </c>
      <c r="P551" t="str">
        <f ca="1">Rutas_Lista!AG551</f>
        <v>21:02</v>
      </c>
      <c r="Q551">
        <f ca="1">Rutas_Lista!AH551</f>
        <v>0</v>
      </c>
    </row>
    <row r="552" spans="1:17" x14ac:dyDescent="0.25">
      <c r="A552">
        <f ca="1">Rutas_Lista!N552</f>
        <v>21</v>
      </c>
      <c r="B552" s="39">
        <f ca="1">Rutas_Lista!L552</f>
        <v>530</v>
      </c>
      <c r="C552" s="39" t="str">
        <f ca="1">Rutas_Lista!AB552</f>
        <v>Rutas_Habituales_MTN</v>
      </c>
      <c r="D552" s="39" t="str">
        <f ca="1">Rutas_Lista!AC552</f>
        <v>Ruta 7_20</v>
      </c>
      <c r="E552" s="39" t="str">
        <f ca="1">Rutas_Lista!AD552</f>
        <v>Salvador Minguijón, nº 58</v>
      </c>
      <c r="F552" s="5" t="s">
        <v>1042</v>
      </c>
      <c r="G552" s="5" t="s">
        <v>1044</v>
      </c>
      <c r="H552" s="5" t="s">
        <v>732</v>
      </c>
      <c r="I552" s="5" t="s">
        <v>733</v>
      </c>
      <c r="J552" s="49">
        <v>41.643559000000003</v>
      </c>
      <c r="K552" s="49">
        <v>-0.86349900000000002</v>
      </c>
      <c r="M552" s="39" t="str">
        <f ca="1">IF(Rutas_Lista!X552=1,"Ida","Vuelta")</f>
        <v>Ida</v>
      </c>
      <c r="N552" t="str">
        <f ca="1">Rutas_Lista!AE552</f>
        <v>05:05</v>
      </c>
      <c r="O552" t="str">
        <f ca="1">Rutas_Lista!AF552</f>
        <v>13:03</v>
      </c>
      <c r="P552" t="str">
        <f ca="1">Rutas_Lista!AG552</f>
        <v>21:03</v>
      </c>
      <c r="Q552">
        <f ca="1">Rutas_Lista!AH552</f>
        <v>0</v>
      </c>
    </row>
    <row r="553" spans="1:17" x14ac:dyDescent="0.25">
      <c r="A553">
        <f ca="1">Rutas_Lista!N553</f>
        <v>21</v>
      </c>
      <c r="B553" s="39">
        <f ca="1">Rutas_Lista!L553</f>
        <v>531</v>
      </c>
      <c r="C553" s="39" t="str">
        <f ca="1">Rutas_Lista!AB553</f>
        <v>Rutas_Habituales_MTN</v>
      </c>
      <c r="D553" s="39" t="str">
        <f ca="1">Rutas_Lista!AC553</f>
        <v>Ruta 7_20</v>
      </c>
      <c r="E553" s="39" t="str">
        <f ca="1">Rutas_Lista!AD553</f>
        <v>Opel Planta en Figueruelas</v>
      </c>
      <c r="F553" s="5" t="s">
        <v>783</v>
      </c>
      <c r="H553" s="5" t="s">
        <v>784</v>
      </c>
      <c r="I553" s="5" t="s">
        <v>733</v>
      </c>
      <c r="J553" s="49">
        <v>41.749628000000001</v>
      </c>
      <c r="K553" s="49">
        <v>-1.1755139999999999</v>
      </c>
      <c r="L553" s="5" t="s">
        <v>785</v>
      </c>
      <c r="M553" s="39" t="str">
        <f ca="1">IF(Rutas_Lista!X553=1,"Ida","Vuelta")</f>
        <v>Ida</v>
      </c>
      <c r="N553" t="str">
        <f ca="1">Rutas_Lista!AE553</f>
        <v>05:30</v>
      </c>
      <c r="O553" t="str">
        <f ca="1">Rutas_Lista!AF553</f>
        <v>13:30</v>
      </c>
      <c r="P553" t="str">
        <f ca="1">Rutas_Lista!AG553</f>
        <v>21:30</v>
      </c>
      <c r="Q553">
        <f ca="1">Rutas_Lista!AH553</f>
        <v>0</v>
      </c>
    </row>
    <row r="554" spans="1:17" x14ac:dyDescent="0.25">
      <c r="A554">
        <f ca="1">Rutas_Lista!N554</f>
        <v>21</v>
      </c>
      <c r="B554" s="39">
        <f ca="1">Rutas_Lista!L554</f>
        <v>532</v>
      </c>
      <c r="C554" s="39" t="str">
        <f ca="1">Rutas_Lista!AB554</f>
        <v>Rutas_Habituales_MTN</v>
      </c>
      <c r="D554" s="39" t="str">
        <f ca="1">Rutas_Lista!AC554</f>
        <v>Ruta 7_20</v>
      </c>
      <c r="E554" s="39" t="str">
        <f ca="1">Rutas_Lista!AD554</f>
        <v>Opel Planta en Figueruelas</v>
      </c>
      <c r="F554" s="5" t="s">
        <v>783</v>
      </c>
      <c r="H554" s="5" t="s">
        <v>784</v>
      </c>
      <c r="I554" s="5" t="s">
        <v>733</v>
      </c>
      <c r="J554" s="49">
        <v>41.749628000000001</v>
      </c>
      <c r="K554" s="49">
        <v>-1.1755139999999999</v>
      </c>
      <c r="L554" s="5" t="s">
        <v>785</v>
      </c>
      <c r="M554" s="39" t="str">
        <f ca="1">IF(Rutas_Lista!X554=1,"Ida","Vuelta")</f>
        <v>Vuelta</v>
      </c>
      <c r="N554" t="str">
        <f ca="1">Rutas_Lista!AE554</f>
        <v/>
      </c>
      <c r="O554" t="str">
        <f ca="1">Rutas_Lista!AF554</f>
        <v/>
      </c>
      <c r="P554" t="str">
        <f ca="1">Rutas_Lista!AG554</f>
        <v/>
      </c>
      <c r="Q554" t="str">
        <f ca="1">Rutas_Lista!AH554</f>
        <v/>
      </c>
    </row>
    <row r="555" spans="1:17" x14ac:dyDescent="0.25">
      <c r="A555">
        <f ca="1">Rutas_Lista!N555</f>
        <v>21</v>
      </c>
      <c r="B555" s="39">
        <f ca="1">Rutas_Lista!L555</f>
        <v>533</v>
      </c>
      <c r="C555" s="39" t="str">
        <f ca="1">Rutas_Lista!AB555</f>
        <v>Rutas_Habituales_MTN</v>
      </c>
      <c r="D555" s="39" t="str">
        <f ca="1">Rutas_Lista!AC555</f>
        <v>Ruta 7_20</v>
      </c>
      <c r="E555" s="39" t="str">
        <f ca="1">Rutas_Lista!AD555</f>
        <v>Miguel Servet (frente nº 220 - Pd. Bus)</v>
      </c>
      <c r="F555" s="5" t="s">
        <v>1036</v>
      </c>
      <c r="H555" s="5" t="s">
        <v>732</v>
      </c>
      <c r="I555" s="5" t="s">
        <v>733</v>
      </c>
      <c r="J555" s="49">
        <v>41.636259600000002</v>
      </c>
      <c r="K555" s="49">
        <v>-0.86337140000000001</v>
      </c>
      <c r="M555" s="39" t="str">
        <f ca="1">IF(Rutas_Lista!X555=1,"Ida","Vuelta")</f>
        <v>Vuelta</v>
      </c>
      <c r="N555" t="str">
        <f ca="1">Rutas_Lista!AE555</f>
        <v/>
      </c>
      <c r="O555" t="str">
        <f ca="1">Rutas_Lista!AF555</f>
        <v/>
      </c>
      <c r="P555" t="str">
        <f ca="1">Rutas_Lista!AG555</f>
        <v/>
      </c>
      <c r="Q555" t="str">
        <f ca="1">Rutas_Lista!AH555</f>
        <v/>
      </c>
    </row>
    <row r="556" spans="1:17" x14ac:dyDescent="0.25">
      <c r="A556">
        <f ca="1">Rutas_Lista!N556</f>
        <v>21</v>
      </c>
      <c r="B556" s="39">
        <f ca="1">Rutas_Lista!L556</f>
        <v>534</v>
      </c>
      <c r="C556" s="39" t="str">
        <f ca="1">Rutas_Lista!AB556</f>
        <v>Rutas_Habituales_MTN</v>
      </c>
      <c r="D556" s="39" t="str">
        <f ca="1">Rutas_Lista!AC556</f>
        <v>Ruta 7_20</v>
      </c>
      <c r="E556" s="39" t="str">
        <f ca="1">Rutas_Lista!AD556</f>
        <v>Miguel Servet, nº 101 (Pd. Bus)</v>
      </c>
      <c r="F556" s="5" t="s">
        <v>1038</v>
      </c>
      <c r="G556" s="5" t="s">
        <v>1039</v>
      </c>
      <c r="H556" s="5" t="s">
        <v>732</v>
      </c>
      <c r="I556" s="5" t="s">
        <v>733</v>
      </c>
      <c r="J556" s="49">
        <v>41.640816200000003</v>
      </c>
      <c r="K556" s="49">
        <v>-0.86893880000000001</v>
      </c>
      <c r="L556" s="5" t="s">
        <v>792</v>
      </c>
      <c r="M556" s="39" t="str">
        <f ca="1">IF(Rutas_Lista!X556=1,"Ida","Vuelta")</f>
        <v>Vuelta</v>
      </c>
      <c r="N556" t="str">
        <f ca="1">Rutas_Lista!AE556</f>
        <v/>
      </c>
      <c r="O556" t="str">
        <f ca="1">Rutas_Lista!AF556</f>
        <v/>
      </c>
      <c r="P556" t="str">
        <f ca="1">Rutas_Lista!AG556</f>
        <v/>
      </c>
      <c r="Q556" t="str">
        <f ca="1">Rutas_Lista!AH556</f>
        <v/>
      </c>
    </row>
    <row r="557" spans="1:17" x14ac:dyDescent="0.25">
      <c r="A557">
        <f ca="1">Rutas_Lista!N557</f>
        <v>21</v>
      </c>
      <c r="B557" s="39">
        <f ca="1">Rutas_Lista!L557</f>
        <v>535</v>
      </c>
      <c r="C557" s="39" t="str">
        <f ca="1">Rutas_Lista!AB557</f>
        <v>Rutas_Habituales_MTN</v>
      </c>
      <c r="D557" s="39" t="str">
        <f ca="1">Rutas_Lista!AC557</f>
        <v>Ruta 7_20</v>
      </c>
      <c r="E557" s="39" t="str">
        <f ca="1">Rutas_Lista!AD557</f>
        <v>Miguel Servet, nº 63-65 ((Pd. Bus)</v>
      </c>
      <c r="F557" s="5" t="s">
        <v>1038</v>
      </c>
      <c r="G557" s="5" t="s">
        <v>1040</v>
      </c>
      <c r="H557" s="5" t="s">
        <v>732</v>
      </c>
      <c r="I557" s="5" t="s">
        <v>733</v>
      </c>
      <c r="J557" s="49">
        <v>41.646481000000001</v>
      </c>
      <c r="K557" s="49">
        <v>-0.88755300000000004</v>
      </c>
      <c r="L557" s="5" t="s">
        <v>792</v>
      </c>
      <c r="M557" s="39" t="str">
        <f ca="1">IF(Rutas_Lista!X557=1,"Ida","Vuelta")</f>
        <v>Vuelta</v>
      </c>
      <c r="N557" t="str">
        <f ca="1">Rutas_Lista!AE557</f>
        <v/>
      </c>
      <c r="O557" t="str">
        <f ca="1">Rutas_Lista!AF557</f>
        <v/>
      </c>
      <c r="P557" t="str">
        <f ca="1">Rutas_Lista!AG557</f>
        <v/>
      </c>
      <c r="Q557" t="str">
        <f ca="1">Rutas_Lista!AH557</f>
        <v/>
      </c>
    </row>
    <row r="558" spans="1:17" x14ac:dyDescent="0.25">
      <c r="A558">
        <f ca="1">Rutas_Lista!N558</f>
        <v>21</v>
      </c>
      <c r="B558" s="39">
        <f ca="1">Rutas_Lista!L558</f>
        <v>536</v>
      </c>
      <c r="C558" s="39" t="str">
        <f ca="1">Rutas_Lista!AB558</f>
        <v>Rutas_Habituales_MTN</v>
      </c>
      <c r="D558" s="39" t="str">
        <f ca="1">Rutas_Lista!AC558</f>
        <v>Ruta 7_20</v>
      </c>
      <c r="E558" s="39" t="str">
        <f ca="1">Rutas_Lista!AD558</f>
        <v>Miguel Servet, nº 37-39 (Pd. Bus)</v>
      </c>
      <c r="F558" s="5" t="s">
        <v>1038</v>
      </c>
      <c r="G558" s="5" t="s">
        <v>1041</v>
      </c>
      <c r="H558" s="5" t="s">
        <v>732</v>
      </c>
      <c r="I558" s="5" t="s">
        <v>733</v>
      </c>
      <c r="J558" s="49">
        <v>41.646481000000001</v>
      </c>
      <c r="K558" s="49">
        <v>-0.88755300000000004</v>
      </c>
      <c r="L558" s="5" t="s">
        <v>792</v>
      </c>
      <c r="M558" s="39" t="str">
        <f ca="1">IF(Rutas_Lista!X558=1,"Ida","Vuelta")</f>
        <v>Vuelta</v>
      </c>
      <c r="N558" t="str">
        <f ca="1">Rutas_Lista!AE558</f>
        <v/>
      </c>
      <c r="O558" t="str">
        <f ca="1">Rutas_Lista!AF558</f>
        <v/>
      </c>
      <c r="P558" t="str">
        <f ca="1">Rutas_Lista!AG558</f>
        <v/>
      </c>
      <c r="Q558" t="str">
        <f ca="1">Rutas_Lista!AH558</f>
        <v/>
      </c>
    </row>
    <row r="559" spans="1:17" x14ac:dyDescent="0.25">
      <c r="A559">
        <f ca="1">Rutas_Lista!N559</f>
        <v>21</v>
      </c>
      <c r="B559" s="39">
        <f ca="1">Rutas_Lista!L559</f>
        <v>537</v>
      </c>
      <c r="C559" s="39" t="str">
        <f ca="1">Rutas_Lista!AB559</f>
        <v>Rutas_Habituales_MTN</v>
      </c>
      <c r="D559" s="39" t="str">
        <f ca="1">Rutas_Lista!AC559</f>
        <v>Ruta 7_20</v>
      </c>
      <c r="E559" s="39" t="str">
        <f ca="1">Rutas_Lista!AD559</f>
        <v>Compromiso de Caspe, nº 48 - Pd. Bus (esq. Doctor Iranzo)</v>
      </c>
      <c r="F559" s="5" t="s">
        <v>890</v>
      </c>
      <c r="G559" s="5" t="s">
        <v>891</v>
      </c>
      <c r="H559" s="5" t="s">
        <v>732</v>
      </c>
      <c r="I559" s="5" t="s">
        <v>733</v>
      </c>
      <c r="J559" s="49">
        <v>41.646318000000001</v>
      </c>
      <c r="K559" s="49">
        <v>-0.87181900000000001</v>
      </c>
      <c r="L559" s="5" t="s">
        <v>892</v>
      </c>
      <c r="M559" s="39" t="str">
        <f ca="1">IF(Rutas_Lista!X559=1,"Ida","Vuelta")</f>
        <v>Vuelta</v>
      </c>
      <c r="N559" t="str">
        <f ca="1">Rutas_Lista!AE559</f>
        <v/>
      </c>
      <c r="O559" t="str">
        <f ca="1">Rutas_Lista!AF559</f>
        <v/>
      </c>
      <c r="P559" t="str">
        <f ca="1">Rutas_Lista!AG559</f>
        <v/>
      </c>
      <c r="Q559" t="str">
        <f ca="1">Rutas_Lista!AH559</f>
        <v/>
      </c>
    </row>
    <row r="560" spans="1:17" x14ac:dyDescent="0.25">
      <c r="A560">
        <f ca="1">Rutas_Lista!N560</f>
        <v>21</v>
      </c>
      <c r="B560" s="39">
        <f ca="1">Rutas_Lista!L560</f>
        <v>538</v>
      </c>
      <c r="C560" s="39" t="str">
        <f ca="1">Rutas_Lista!AB560</f>
        <v>Rutas_Habituales_MTN</v>
      </c>
      <c r="D560" s="39" t="str">
        <f ca="1">Rutas_Lista!AC560</f>
        <v>Ruta 7_20</v>
      </c>
      <c r="E560" s="39" t="str">
        <f ca="1">Rutas_Lista!AD560</f>
        <v>Salvador Minguijón, nº 10-12 (Pd. Bus)</v>
      </c>
      <c r="F560" s="5" t="s">
        <v>1042</v>
      </c>
      <c r="G560" s="5" t="s">
        <v>1043</v>
      </c>
      <c r="H560" s="5" t="s">
        <v>732</v>
      </c>
      <c r="I560" s="5" t="s">
        <v>733</v>
      </c>
      <c r="J560" s="49">
        <v>41.646481000000001</v>
      </c>
      <c r="K560" s="49">
        <v>-0.88755300000000004</v>
      </c>
      <c r="L560" s="5" t="s">
        <v>792</v>
      </c>
      <c r="M560" s="39" t="str">
        <f ca="1">IF(Rutas_Lista!X560=1,"Ida","Vuelta")</f>
        <v>Vuelta</v>
      </c>
      <c r="N560" t="str">
        <f ca="1">Rutas_Lista!AE560</f>
        <v/>
      </c>
      <c r="O560" t="str">
        <f ca="1">Rutas_Lista!AF560</f>
        <v/>
      </c>
      <c r="P560" t="str">
        <f ca="1">Rutas_Lista!AG560</f>
        <v/>
      </c>
      <c r="Q560" t="str">
        <f ca="1">Rutas_Lista!AH560</f>
        <v/>
      </c>
    </row>
    <row r="561" spans="1:17" x14ac:dyDescent="0.25">
      <c r="A561">
        <f ca="1">Rutas_Lista!N561</f>
        <v>21</v>
      </c>
      <c r="B561" s="39">
        <f ca="1">Rutas_Lista!L561</f>
        <v>539</v>
      </c>
      <c r="C561" s="39" t="str">
        <f ca="1">Rutas_Lista!AB561</f>
        <v>Rutas_Habituales_MTN</v>
      </c>
      <c r="D561" s="39" t="str">
        <f ca="1">Rutas_Lista!AC561</f>
        <v>Ruta 7_20</v>
      </c>
      <c r="E561" s="39" t="str">
        <f ca="1">Rutas_Lista!AD561</f>
        <v>Salvador Minguijón, nº 58</v>
      </c>
      <c r="F561" s="5" t="s">
        <v>1042</v>
      </c>
      <c r="G561" s="5" t="s">
        <v>1044</v>
      </c>
      <c r="H561" s="5" t="s">
        <v>732</v>
      </c>
      <c r="I561" s="5" t="s">
        <v>733</v>
      </c>
      <c r="J561" s="49">
        <v>41.643559000000003</v>
      </c>
      <c r="K561" s="49">
        <v>-0.86349900000000002</v>
      </c>
      <c r="M561" s="39" t="str">
        <f ca="1">IF(Rutas_Lista!X561=1,"Ida","Vuelta")</f>
        <v>Vuelta</v>
      </c>
      <c r="N561" t="str">
        <f ca="1">Rutas_Lista!AE561</f>
        <v/>
      </c>
      <c r="O561" t="str">
        <f ca="1">Rutas_Lista!AF561</f>
        <v/>
      </c>
      <c r="P561" t="str">
        <f ca="1">Rutas_Lista!AG561</f>
        <v/>
      </c>
      <c r="Q561" t="str">
        <f ca="1">Rutas_Lista!AH561</f>
        <v/>
      </c>
    </row>
    <row r="562" spans="1:17" x14ac:dyDescent="0.25">
      <c r="A562">
        <f ca="1">Rutas_Lista!N562</f>
        <v>22</v>
      </c>
      <c r="B562" s="39">
        <f ca="1">Rutas_Lista!L562</f>
        <v>539</v>
      </c>
      <c r="C562" s="39" t="str">
        <f ca="1">Rutas_Lista!AB562</f>
        <v>Rutas_Habituales_MTN</v>
      </c>
      <c r="D562" s="39" t="str">
        <f ca="1">Rutas_Lista!AC562</f>
        <v>Ruta 8_20</v>
      </c>
      <c r="E562" s="39" t="str">
        <f ca="1">Rutas_Lista!AD562</f>
        <v>Ruta 8/20</v>
      </c>
      <c r="M562" s="39" t="str">
        <f ca="1">IF(Rutas_Lista!X562=1,"Ida","Vuelta")</f>
        <v>Ida</v>
      </c>
      <c r="N562" t="str">
        <f ca="1">Rutas_Lista!AE562</f>
        <v/>
      </c>
      <c r="O562" t="str">
        <f ca="1">Rutas_Lista!AF562</f>
        <v/>
      </c>
      <c r="P562" t="str">
        <f ca="1">Rutas_Lista!AG562</f>
        <v/>
      </c>
      <c r="Q562">
        <f ca="1">Rutas_Lista!AH562</f>
        <v>0</v>
      </c>
    </row>
    <row r="563" spans="1:17" x14ac:dyDescent="0.25">
      <c r="A563">
        <f ca="1">Rutas_Lista!N563</f>
        <v>22</v>
      </c>
      <c r="B563" s="39">
        <f ca="1">Rutas_Lista!L563</f>
        <v>540</v>
      </c>
      <c r="C563" s="39" t="str">
        <f ca="1">Rutas_Lista!AB563</f>
        <v>Rutas_Habituales_MTN</v>
      </c>
      <c r="D563" s="39" t="str">
        <f ca="1">Rutas_Lista!AC563</f>
        <v>Ruta 8_20</v>
      </c>
      <c r="E563" s="39" t="str">
        <f ca="1">Rutas_Lista!AD563</f>
        <v>C/ Asalto (Museo Centro de Historia)</v>
      </c>
      <c r="F563" s="5" t="s">
        <v>957</v>
      </c>
      <c r="H563" s="5" t="s">
        <v>732</v>
      </c>
      <c r="I563" s="5" t="s">
        <v>733</v>
      </c>
      <c r="J563" s="49">
        <v>41.650743300000002</v>
      </c>
      <c r="K563" s="49">
        <v>-0.87001340000000005</v>
      </c>
      <c r="L563" s="5" t="s">
        <v>958</v>
      </c>
      <c r="M563" s="39" t="str">
        <f ca="1">IF(Rutas_Lista!X563=1,"Ida","Vuelta")</f>
        <v>Ida</v>
      </c>
      <c r="N563" t="str">
        <f ca="1">Rutas_Lista!AE563</f>
        <v>05:03</v>
      </c>
      <c r="O563" t="str">
        <f ca="1">Rutas_Lista!AF563</f>
        <v>12:58</v>
      </c>
      <c r="P563" t="str">
        <f ca="1">Rutas_Lista!AG563</f>
        <v>20:58</v>
      </c>
      <c r="Q563">
        <f ca="1">Rutas_Lista!AH563</f>
        <v>0</v>
      </c>
    </row>
    <row r="564" spans="1:17" x14ac:dyDescent="0.25">
      <c r="A564">
        <f ca="1">Rutas_Lista!N564</f>
        <v>22</v>
      </c>
      <c r="B564" s="39">
        <f ca="1">Rutas_Lista!L564</f>
        <v>541</v>
      </c>
      <c r="C564" s="39" t="str">
        <f ca="1">Rutas_Lista!AB564</f>
        <v>Rutas_Habituales_MTN</v>
      </c>
      <c r="D564" s="39" t="str">
        <f ca="1">Rutas_Lista!AC564</f>
        <v>Ruta 8_20</v>
      </c>
      <c r="E564" s="39" t="str">
        <f ca="1">Rutas_Lista!AD564</f>
        <v>Pº La Mina, nº 21 (Edif. Balmes - Pd. Bus)</v>
      </c>
      <c r="F564" s="5" t="s">
        <v>959</v>
      </c>
      <c r="G564" s="5" t="s">
        <v>960</v>
      </c>
      <c r="H564" s="5" t="s">
        <v>732</v>
      </c>
      <c r="I564" s="5" t="s">
        <v>733</v>
      </c>
      <c r="J564" s="49">
        <v>41.648049999999998</v>
      </c>
      <c r="K564" s="49">
        <v>-0.87726899999999997</v>
      </c>
      <c r="L564" s="5" t="s">
        <v>961</v>
      </c>
      <c r="M564" s="39" t="str">
        <f ca="1">IF(Rutas_Lista!X564=1,"Ida","Vuelta")</f>
        <v>Ida</v>
      </c>
      <c r="N564" t="str">
        <f ca="1">Rutas_Lista!AE564</f>
        <v>05:05</v>
      </c>
      <c r="O564" t="str">
        <f ca="1">Rutas_Lista!AF564</f>
        <v>13:00</v>
      </c>
      <c r="P564" t="str">
        <f ca="1">Rutas_Lista!AG564</f>
        <v>21:00</v>
      </c>
      <c r="Q564">
        <f ca="1">Rutas_Lista!AH564</f>
        <v>0</v>
      </c>
    </row>
    <row r="565" spans="1:17" x14ac:dyDescent="0.25">
      <c r="A565">
        <f ca="1">Rutas_Lista!N565</f>
        <v>22</v>
      </c>
      <c r="B565" s="39">
        <f ca="1">Rutas_Lista!L565</f>
        <v>542</v>
      </c>
      <c r="C565" s="39" t="str">
        <f ca="1">Rutas_Lista!AB565</f>
        <v>Rutas_Habituales_MTN</v>
      </c>
      <c r="D565" s="39" t="str">
        <f ca="1">Rutas_Lista!AC565</f>
        <v>Ruta 8_20</v>
      </c>
      <c r="E565" s="39" t="str">
        <f ca="1">Rutas_Lista!AD565</f>
        <v>Constitución, nº 33 (Pd. Bus)</v>
      </c>
      <c r="F565" s="5" t="s">
        <v>1045</v>
      </c>
      <c r="G565" s="5" t="s">
        <v>1046</v>
      </c>
      <c r="H565" s="5" t="s">
        <v>732</v>
      </c>
      <c r="I565" s="5" t="s">
        <v>733</v>
      </c>
      <c r="J565" s="49">
        <v>41.647805099999999</v>
      </c>
      <c r="K565" s="49">
        <v>-0.88227169999999999</v>
      </c>
      <c r="L565" s="5" t="s">
        <v>792</v>
      </c>
      <c r="M565" s="39" t="str">
        <f ca="1">IF(Rutas_Lista!X565=1,"Ida","Vuelta")</f>
        <v>Ida</v>
      </c>
      <c r="N565" t="str">
        <f ca="1">Rutas_Lista!AE565</f>
        <v>05:06</v>
      </c>
      <c r="O565" t="str">
        <f ca="1">Rutas_Lista!AF565</f>
        <v>13:01</v>
      </c>
      <c r="P565" t="str">
        <f ca="1">Rutas_Lista!AG565</f>
        <v>21:01</v>
      </c>
      <c r="Q565">
        <f ca="1">Rutas_Lista!AH565</f>
        <v>0</v>
      </c>
    </row>
    <row r="566" spans="1:17" x14ac:dyDescent="0.25">
      <c r="A566">
        <f ca="1">Rutas_Lista!N566</f>
        <v>22</v>
      </c>
      <c r="B566" s="39">
        <f ca="1">Rutas_Lista!L566</f>
        <v>543</v>
      </c>
      <c r="C566" s="39" t="str">
        <f ca="1">Rutas_Lista!AB566</f>
        <v>Rutas_Habituales_MTN</v>
      </c>
      <c r="D566" s="39" t="str">
        <f ca="1">Rutas_Lista!AC566</f>
        <v>Ruta 8_20</v>
      </c>
      <c r="E566" s="39" t="str">
        <f ca="1">Rutas_Lista!AD566</f>
        <v>Paseo Pamplona, nº 2 ( Pd. Bus)</v>
      </c>
      <c r="F566" s="5" t="s">
        <v>962</v>
      </c>
      <c r="G566" s="5" t="s">
        <v>963</v>
      </c>
      <c r="H566" s="5" t="s">
        <v>732</v>
      </c>
      <c r="I566" s="5" t="s">
        <v>733</v>
      </c>
      <c r="J566" s="49">
        <v>41.647832999999999</v>
      </c>
      <c r="K566" s="49">
        <v>-0.88624999999999998</v>
      </c>
      <c r="L566" s="5" t="s">
        <v>792</v>
      </c>
      <c r="M566" s="39" t="str">
        <f ca="1">IF(Rutas_Lista!X566=1,"Ida","Vuelta")</f>
        <v>Ida</v>
      </c>
      <c r="N566" t="str">
        <f ca="1">Rutas_Lista!AE566</f>
        <v>05:08</v>
      </c>
      <c r="O566" t="str">
        <f ca="1">Rutas_Lista!AF566</f>
        <v>13:03</v>
      </c>
      <c r="P566" t="str">
        <f ca="1">Rutas_Lista!AG566</f>
        <v>21:03</v>
      </c>
      <c r="Q566">
        <f ca="1">Rutas_Lista!AH566</f>
        <v>0</v>
      </c>
    </row>
    <row r="567" spans="1:17" x14ac:dyDescent="0.25">
      <c r="A567">
        <f ca="1">Rutas_Lista!N567</f>
        <v>22</v>
      </c>
      <c r="B567" s="39">
        <f ca="1">Rutas_Lista!L567</f>
        <v>544</v>
      </c>
      <c r="C567" s="39" t="str">
        <f ca="1">Rutas_Lista!AB567</f>
        <v>Rutas_Habituales_MTN</v>
      </c>
      <c r="D567" s="39" t="str">
        <f ca="1">Rutas_Lista!AC567</f>
        <v>Ruta 8_20</v>
      </c>
      <c r="E567" s="39" t="str">
        <f ca="1">Rutas_Lista!AD567</f>
        <v>María Agustín, nº 20 (Museo Pablo Serrano - Pd. Bus)</v>
      </c>
      <c r="F567" s="5" t="s">
        <v>964</v>
      </c>
      <c r="G567" s="5" t="s">
        <v>928</v>
      </c>
      <c r="H567" s="5" t="s">
        <v>732</v>
      </c>
      <c r="I567" s="5" t="s">
        <v>733</v>
      </c>
      <c r="J567" s="49">
        <v>41.649940999999998</v>
      </c>
      <c r="K567" s="49">
        <v>-0.88853899999999997</v>
      </c>
      <c r="L567" s="5" t="s">
        <v>965</v>
      </c>
      <c r="M567" s="39" t="str">
        <f ca="1">IF(Rutas_Lista!X567=1,"Ida","Vuelta")</f>
        <v>Ida</v>
      </c>
      <c r="N567" t="str">
        <f ca="1">Rutas_Lista!AE567</f>
        <v>05:10</v>
      </c>
      <c r="O567" t="str">
        <f ca="1">Rutas_Lista!AF567</f>
        <v>13:05</v>
      </c>
      <c r="P567" t="str">
        <f ca="1">Rutas_Lista!AG567</f>
        <v>21:05</v>
      </c>
      <c r="Q567">
        <f ca="1">Rutas_Lista!AH567</f>
        <v>0</v>
      </c>
    </row>
    <row r="568" spans="1:17" x14ac:dyDescent="0.25">
      <c r="A568">
        <f ca="1">Rutas_Lista!N568</f>
        <v>22</v>
      </c>
      <c r="B568" s="39">
        <f ca="1">Rutas_Lista!L568</f>
        <v>545</v>
      </c>
      <c r="C568" s="39" t="str">
        <f ca="1">Rutas_Lista!AB568</f>
        <v>Rutas_Habituales_MTN</v>
      </c>
      <c r="D568" s="39" t="str">
        <f ca="1">Rutas_Lista!AC568</f>
        <v>Ruta 8_20</v>
      </c>
      <c r="E568" s="39" t="str">
        <f ca="1">Rutas_Lista!AD568</f>
        <v>Opel Planta en Figueruelas</v>
      </c>
      <c r="F568" s="5" t="s">
        <v>783</v>
      </c>
      <c r="H568" s="5" t="s">
        <v>784</v>
      </c>
      <c r="I568" s="5" t="s">
        <v>733</v>
      </c>
      <c r="J568" s="49">
        <v>41.749628000000001</v>
      </c>
      <c r="K568" s="49">
        <v>-1.1755139999999999</v>
      </c>
      <c r="L568" s="5" t="s">
        <v>785</v>
      </c>
      <c r="M568" s="39" t="str">
        <f ca="1">IF(Rutas_Lista!X568=1,"Ida","Vuelta")</f>
        <v>Ida</v>
      </c>
      <c r="N568" t="str">
        <f ca="1">Rutas_Lista!AE568</f>
        <v>05:30</v>
      </c>
      <c r="O568" t="str">
        <f ca="1">Rutas_Lista!AF568</f>
        <v>13:30</v>
      </c>
      <c r="P568" t="str">
        <f ca="1">Rutas_Lista!AG568</f>
        <v>21:30</v>
      </c>
      <c r="Q568">
        <f ca="1">Rutas_Lista!AH568</f>
        <v>0</v>
      </c>
    </row>
    <row r="569" spans="1:17" x14ac:dyDescent="0.25">
      <c r="A569">
        <f ca="1">Rutas_Lista!N569</f>
        <v>22</v>
      </c>
      <c r="B569" s="39">
        <f ca="1">Rutas_Lista!L569</f>
        <v>546</v>
      </c>
      <c r="C569" s="39" t="str">
        <f ca="1">Rutas_Lista!AB569</f>
        <v>Rutas_Habituales_MTN</v>
      </c>
      <c r="D569" s="39" t="str">
        <f ca="1">Rutas_Lista!AC569</f>
        <v>Ruta 8_20</v>
      </c>
      <c r="E569" s="39" t="str">
        <f ca="1">Rutas_Lista!AD569</f>
        <v>Opel Planta en Figueruelas</v>
      </c>
      <c r="F569" s="5" t="s">
        <v>783</v>
      </c>
      <c r="H569" s="5" t="s">
        <v>784</v>
      </c>
      <c r="I569" s="5" t="s">
        <v>733</v>
      </c>
      <c r="J569" s="49">
        <v>41.749628000000001</v>
      </c>
      <c r="K569" s="49">
        <v>-1.1755139999999999</v>
      </c>
      <c r="L569" s="5" t="s">
        <v>785</v>
      </c>
      <c r="M569" s="39" t="str">
        <f ca="1">IF(Rutas_Lista!X569=1,"Ida","Vuelta")</f>
        <v>Vuelta</v>
      </c>
      <c r="N569" t="str">
        <f ca="1">Rutas_Lista!AE569</f>
        <v/>
      </c>
      <c r="O569" t="str">
        <f ca="1">Rutas_Lista!AF569</f>
        <v/>
      </c>
      <c r="P569" t="str">
        <f ca="1">Rutas_Lista!AG569</f>
        <v/>
      </c>
      <c r="Q569" t="str">
        <f ca="1">Rutas_Lista!AH569</f>
        <v/>
      </c>
    </row>
    <row r="570" spans="1:17" x14ac:dyDescent="0.25">
      <c r="A570">
        <f ca="1">Rutas_Lista!N570</f>
        <v>22</v>
      </c>
      <c r="B570" s="39">
        <f ca="1">Rutas_Lista!L570</f>
        <v>547</v>
      </c>
      <c r="C570" s="39" t="str">
        <f ca="1">Rutas_Lista!AB570</f>
        <v>Rutas_Habituales_MTN</v>
      </c>
      <c r="D570" s="39" t="str">
        <f ca="1">Rutas_Lista!AC570</f>
        <v>Ruta 8_20</v>
      </c>
      <c r="E570" s="39" t="str">
        <f ca="1">Rutas_Lista!AD570</f>
        <v>María Agustín (frente Museo Pablo Serrano)</v>
      </c>
      <c r="F570" s="5" t="s">
        <v>969</v>
      </c>
      <c r="H570" s="5" t="s">
        <v>732</v>
      </c>
      <c r="I570" s="5" t="s">
        <v>733</v>
      </c>
      <c r="J570" s="49">
        <v>41.651066800000002</v>
      </c>
      <c r="K570" s="49">
        <v>-0.89020339999999998</v>
      </c>
      <c r="L570" s="5" t="s">
        <v>970</v>
      </c>
      <c r="M570" s="39" t="str">
        <f ca="1">IF(Rutas_Lista!X570=1,"Ida","Vuelta")</f>
        <v>Vuelta</v>
      </c>
      <c r="N570" t="str">
        <f ca="1">Rutas_Lista!AE570</f>
        <v/>
      </c>
      <c r="O570" t="str">
        <f ca="1">Rutas_Lista!AF570</f>
        <v/>
      </c>
      <c r="P570" t="str">
        <f ca="1">Rutas_Lista!AG570</f>
        <v/>
      </c>
      <c r="Q570" t="str">
        <f ca="1">Rutas_Lista!AH570</f>
        <v/>
      </c>
    </row>
    <row r="571" spans="1:17" x14ac:dyDescent="0.25">
      <c r="A571">
        <f ca="1">Rutas_Lista!N571</f>
        <v>22</v>
      </c>
      <c r="B571" s="39">
        <f ca="1">Rutas_Lista!L571</f>
        <v>548</v>
      </c>
      <c r="C571" s="39" t="str">
        <f ca="1">Rutas_Lista!AB571</f>
        <v>Rutas_Habituales_MTN</v>
      </c>
      <c r="D571" s="39" t="str">
        <f ca="1">Rutas_Lista!AC571</f>
        <v>Ruta 8_20</v>
      </c>
      <c r="E571" s="39" t="str">
        <f ca="1">Rutas_Lista!AD571</f>
        <v>Paseo Pamplona (frente C/ Bilbao - Pd. Bus)</v>
      </c>
      <c r="F571" s="5" t="s">
        <v>971</v>
      </c>
      <c r="H571" s="5" t="s">
        <v>732</v>
      </c>
      <c r="I571" s="5" t="s">
        <v>733</v>
      </c>
      <c r="J571" s="49">
        <v>41.648204999999997</v>
      </c>
      <c r="K571" s="49">
        <v>-0.8865729</v>
      </c>
      <c r="L571" s="5" t="s">
        <v>972</v>
      </c>
      <c r="M571" s="39" t="str">
        <f ca="1">IF(Rutas_Lista!X571=1,"Ida","Vuelta")</f>
        <v>Vuelta</v>
      </c>
      <c r="N571" t="str">
        <f ca="1">Rutas_Lista!AE571</f>
        <v/>
      </c>
      <c r="O571" t="str">
        <f ca="1">Rutas_Lista!AF571</f>
        <v/>
      </c>
      <c r="P571" t="str">
        <f ca="1">Rutas_Lista!AG571</f>
        <v/>
      </c>
      <c r="Q571" t="str">
        <f ca="1">Rutas_Lista!AH571</f>
        <v/>
      </c>
    </row>
    <row r="572" spans="1:17" x14ac:dyDescent="0.25">
      <c r="A572">
        <f ca="1">Rutas_Lista!N572</f>
        <v>22</v>
      </c>
      <c r="B572" s="39">
        <f ca="1">Rutas_Lista!L572</f>
        <v>549</v>
      </c>
      <c r="C572" s="39" t="str">
        <f ca="1">Rutas_Lista!AB572</f>
        <v>Rutas_Habituales_MTN</v>
      </c>
      <c r="D572" s="39" t="str">
        <f ca="1">Rutas_Lista!AC572</f>
        <v>Ruta 8_20</v>
      </c>
      <c r="E572" s="39" t="str">
        <f ca="1">Rutas_Lista!AD572</f>
        <v>Paseo Constitución nº 16 (Pd. Bus)</v>
      </c>
      <c r="F572" s="5" t="s">
        <v>1047</v>
      </c>
      <c r="G572" s="5" t="s">
        <v>904</v>
      </c>
      <c r="H572" s="5" t="s">
        <v>732</v>
      </c>
      <c r="I572" s="5" t="s">
        <v>733</v>
      </c>
      <c r="J572" s="49">
        <v>41.647635600000001</v>
      </c>
      <c r="K572" s="49">
        <v>-0.88415429999999995</v>
      </c>
      <c r="L572" s="5" t="s">
        <v>792</v>
      </c>
      <c r="M572" s="39" t="str">
        <f ca="1">IF(Rutas_Lista!X572=1,"Ida","Vuelta")</f>
        <v>Vuelta</v>
      </c>
      <c r="N572" t="str">
        <f ca="1">Rutas_Lista!AE572</f>
        <v/>
      </c>
      <c r="O572" t="str">
        <f ca="1">Rutas_Lista!AF572</f>
        <v/>
      </c>
      <c r="P572" t="str">
        <f ca="1">Rutas_Lista!AG572</f>
        <v/>
      </c>
      <c r="Q572" t="str">
        <f ca="1">Rutas_Lista!AH572</f>
        <v/>
      </c>
    </row>
    <row r="573" spans="1:17" x14ac:dyDescent="0.25">
      <c r="A573">
        <f ca="1">Rutas_Lista!N573</f>
        <v>22</v>
      </c>
      <c r="B573" s="39">
        <f ca="1">Rutas_Lista!L573</f>
        <v>550</v>
      </c>
      <c r="C573" s="39" t="str">
        <f ca="1">Rutas_Lista!AB573</f>
        <v>Rutas_Habituales_MTN</v>
      </c>
      <c r="D573" s="39" t="str">
        <f ca="1">Rutas_Lista!AC573</f>
        <v>Ruta 8_20</v>
      </c>
      <c r="E573" s="39" t="str">
        <f ca="1">Rutas_Lista!AD573</f>
        <v>Paseo La Mina (frente nº 21 - Pd. Bus)</v>
      </c>
      <c r="F573" s="5" t="s">
        <v>973</v>
      </c>
      <c r="H573" s="5" t="s">
        <v>732</v>
      </c>
      <c r="I573" s="5" t="s">
        <v>733</v>
      </c>
      <c r="J573" s="49">
        <v>41.648918500000001</v>
      </c>
      <c r="K573" s="49">
        <v>-0.87677159999999998</v>
      </c>
      <c r="L573" s="5" t="s">
        <v>974</v>
      </c>
      <c r="M573" s="39" t="str">
        <f ca="1">IF(Rutas_Lista!X573=1,"Ida","Vuelta")</f>
        <v>Vuelta</v>
      </c>
      <c r="N573" t="str">
        <f ca="1">Rutas_Lista!AE573</f>
        <v/>
      </c>
      <c r="O573" t="str">
        <f ca="1">Rutas_Lista!AF573</f>
        <v/>
      </c>
      <c r="P573" t="str">
        <f ca="1">Rutas_Lista!AG573</f>
        <v/>
      </c>
      <c r="Q573" t="str">
        <f ca="1">Rutas_Lista!AH573</f>
        <v/>
      </c>
    </row>
    <row r="574" spans="1:17" x14ac:dyDescent="0.25">
      <c r="A574">
        <f ca="1">Rutas_Lista!N574</f>
        <v>22</v>
      </c>
      <c r="B574" s="39">
        <f ca="1">Rutas_Lista!L574</f>
        <v>551</v>
      </c>
      <c r="C574" s="39" t="str">
        <f ca="1">Rutas_Lista!AB574</f>
        <v>Rutas_Habituales_MTN</v>
      </c>
      <c r="D574" s="39" t="str">
        <f ca="1">Rutas_Lista!AC574</f>
        <v>Ruta 8_20</v>
      </c>
      <c r="E574" s="39" t="str">
        <f ca="1">Rutas_Lista!AD574</f>
        <v>C/ Asalto (Edf. Trovador)</v>
      </c>
      <c r="F574" s="5" t="s">
        <v>957</v>
      </c>
      <c r="H574" s="5" t="s">
        <v>732</v>
      </c>
      <c r="I574" s="5" t="s">
        <v>733</v>
      </c>
      <c r="J574" s="49">
        <v>41.651117900000003</v>
      </c>
      <c r="K574" s="49">
        <v>-0.8703225</v>
      </c>
      <c r="L574" s="5" t="s">
        <v>975</v>
      </c>
      <c r="M574" s="39" t="str">
        <f ca="1">IF(Rutas_Lista!X574=1,"Ida","Vuelta")</f>
        <v>Vuelta</v>
      </c>
      <c r="N574" t="str">
        <f ca="1">Rutas_Lista!AE574</f>
        <v/>
      </c>
      <c r="O574" t="str">
        <f ca="1">Rutas_Lista!AF574</f>
        <v/>
      </c>
      <c r="P574" t="str">
        <f ca="1">Rutas_Lista!AG574</f>
        <v/>
      </c>
      <c r="Q574" t="str">
        <f ca="1">Rutas_Lista!AH574</f>
        <v/>
      </c>
    </row>
    <row r="575" spans="1:17" x14ac:dyDescent="0.25">
      <c r="A575">
        <f ca="1">Rutas_Lista!N575</f>
        <v>23</v>
      </c>
      <c r="B575" s="39">
        <f ca="1">Rutas_Lista!L575</f>
        <v>551</v>
      </c>
      <c r="C575" s="39" t="str">
        <f ca="1">Rutas_Lista!AB575</f>
        <v>Rutas_Habituales_MTN</v>
      </c>
      <c r="D575" s="39" t="str">
        <f ca="1">Rutas_Lista!AC575</f>
        <v>Ruta 9_20</v>
      </c>
      <c r="E575" s="39" t="str">
        <f ca="1">Rutas_Lista!AD575</f>
        <v>Ruta 9/20</v>
      </c>
      <c r="M575" s="39" t="str">
        <f ca="1">IF(Rutas_Lista!X575=1,"Ida","Vuelta")</f>
        <v>Ida</v>
      </c>
      <c r="N575" t="str">
        <f ca="1">Rutas_Lista!AE575</f>
        <v/>
      </c>
      <c r="O575" t="str">
        <f ca="1">Rutas_Lista!AF575</f>
        <v/>
      </c>
      <c r="P575" t="str">
        <f ca="1">Rutas_Lista!AG575</f>
        <v/>
      </c>
      <c r="Q575">
        <f ca="1">Rutas_Lista!AH575</f>
        <v>0</v>
      </c>
    </row>
    <row r="576" spans="1:17" x14ac:dyDescent="0.25">
      <c r="A576">
        <f ca="1">Rutas_Lista!N576</f>
        <v>23</v>
      </c>
      <c r="B576" s="39">
        <f ca="1">Rutas_Lista!L576</f>
        <v>552</v>
      </c>
      <c r="C576" s="39" t="str">
        <f ca="1">Rutas_Lista!AB576</f>
        <v>Rutas_Habituales_MTN</v>
      </c>
      <c r="D576" s="39" t="str">
        <f ca="1">Rutas_Lista!AC576</f>
        <v>Ruta 9_20</v>
      </c>
      <c r="E576" s="39" t="str">
        <f ca="1">Rutas_Lista!AD576</f>
        <v>Puerto Venecia: Calle Tiziano (esquina Paolo Veronese)</v>
      </c>
      <c r="F576" s="5" t="s">
        <v>1048</v>
      </c>
      <c r="H576" s="5" t="s">
        <v>732</v>
      </c>
      <c r="I576" s="5" t="s">
        <v>733</v>
      </c>
      <c r="J576" s="49">
        <v>41.616363100000001</v>
      </c>
      <c r="K576" s="49">
        <v>-0.87555000000000005</v>
      </c>
      <c r="L576" s="5" t="s">
        <v>1049</v>
      </c>
      <c r="M576" s="39" t="str">
        <f ca="1">IF(Rutas_Lista!X576=1,"Ida","Vuelta")</f>
        <v>Ida</v>
      </c>
      <c r="N576" t="str">
        <f ca="1">Rutas_Lista!AE576</f>
        <v>04:53</v>
      </c>
      <c r="O576" t="str">
        <f ca="1">Rutas_Lista!AF576</f>
        <v>12:48</v>
      </c>
      <c r="P576" t="str">
        <f ca="1">Rutas_Lista!AG576</f>
        <v>20:48</v>
      </c>
      <c r="Q576">
        <f ca="1">Rutas_Lista!AH576</f>
        <v>0</v>
      </c>
    </row>
    <row r="577" spans="1:17" x14ac:dyDescent="0.25">
      <c r="A577">
        <f ca="1">Rutas_Lista!N577</f>
        <v>23</v>
      </c>
      <c r="B577" s="39">
        <f ca="1">Rutas_Lista!L577</f>
        <v>553</v>
      </c>
      <c r="C577" s="39" t="str">
        <f ca="1">Rutas_Lista!AB577</f>
        <v>Rutas_Habituales_MTN</v>
      </c>
      <c r="D577" s="39" t="str">
        <f ca="1">Rutas_Lista!AC577</f>
        <v>Ruta 9_20</v>
      </c>
      <c r="E577" s="39" t="str">
        <f ca="1">Rutas_Lista!AD577</f>
        <v>Cuarta Avenida, nº 23 ( Pd. Bus)</v>
      </c>
      <c r="F577" s="5" t="s">
        <v>937</v>
      </c>
      <c r="G577" s="5" t="s">
        <v>838</v>
      </c>
      <c r="H577" s="5" t="s">
        <v>732</v>
      </c>
      <c r="I577" s="5" t="s">
        <v>733</v>
      </c>
      <c r="J577" s="49">
        <v>41.624887999999999</v>
      </c>
      <c r="K577" s="49">
        <v>-0.87636099999999995</v>
      </c>
      <c r="L577" s="5" t="s">
        <v>792</v>
      </c>
      <c r="M577" s="39" t="str">
        <f ca="1">IF(Rutas_Lista!X577=1,"Ida","Vuelta")</f>
        <v>Ida</v>
      </c>
      <c r="N577" t="str">
        <f ca="1">Rutas_Lista!AE577</f>
        <v>04:55</v>
      </c>
      <c r="O577" t="str">
        <f ca="1">Rutas_Lista!AF577</f>
        <v>12:50</v>
      </c>
      <c r="P577" t="str">
        <f ca="1">Rutas_Lista!AG577</f>
        <v>20:50</v>
      </c>
      <c r="Q577">
        <f ca="1">Rutas_Lista!AH577</f>
        <v>0</v>
      </c>
    </row>
    <row r="578" spans="1:17" x14ac:dyDescent="0.25">
      <c r="A578">
        <f ca="1">Rutas_Lista!N578</f>
        <v>23</v>
      </c>
      <c r="B578" s="39">
        <f ca="1">Rutas_Lista!L578</f>
        <v>554</v>
      </c>
      <c r="C578" s="39" t="str">
        <f ca="1">Rutas_Lista!AB578</f>
        <v>Rutas_Habituales_MTN</v>
      </c>
      <c r="D578" s="39" t="str">
        <f ca="1">Rutas_Lista!AC578</f>
        <v>Ruta 9_20</v>
      </c>
      <c r="E578" s="39" t="str">
        <f ca="1">Rutas_Lista!AD578</f>
        <v>Avd. América (esq. C/ Pontevedra - Pd. Bus)</v>
      </c>
      <c r="F578" s="5" t="s">
        <v>938</v>
      </c>
      <c r="H578" s="5" t="s">
        <v>732</v>
      </c>
      <c r="I578" s="5" t="s">
        <v>733</v>
      </c>
      <c r="J578" s="49">
        <v>41.628600400000003</v>
      </c>
      <c r="K578" s="49">
        <v>-0.8862447</v>
      </c>
      <c r="L578" s="5" t="s">
        <v>737</v>
      </c>
      <c r="M578" s="39" t="str">
        <f ca="1">IF(Rutas_Lista!X578=1,"Ida","Vuelta")</f>
        <v>Ida</v>
      </c>
      <c r="N578" t="str">
        <f ca="1">Rutas_Lista!AE578</f>
        <v>04:57</v>
      </c>
      <c r="O578" t="str">
        <f ca="1">Rutas_Lista!AF578</f>
        <v>12:53</v>
      </c>
      <c r="P578" t="str">
        <f ca="1">Rutas_Lista!AG578</f>
        <v>20:53</v>
      </c>
      <c r="Q578">
        <f ca="1">Rutas_Lista!AH578</f>
        <v>0</v>
      </c>
    </row>
    <row r="579" spans="1:17" x14ac:dyDescent="0.25">
      <c r="A579">
        <f ca="1">Rutas_Lista!N579</f>
        <v>23</v>
      </c>
      <c r="B579" s="39">
        <f ca="1">Rutas_Lista!L579</f>
        <v>555</v>
      </c>
      <c r="C579" s="39" t="str">
        <f ca="1">Rutas_Lista!AB579</f>
        <v>Rutas_Habituales_MTN</v>
      </c>
      <c r="D579" s="39" t="str">
        <f ca="1">Rutas_Lista!AC579</f>
        <v>Ruta 9_20</v>
      </c>
      <c r="E579" s="39" t="str">
        <f ca="1">Rutas_Lista!AD579</f>
        <v>Avd. América, nº 11 (frente Plaza Canteras - Pd. Bus)</v>
      </c>
      <c r="F579" s="5" t="s">
        <v>736</v>
      </c>
      <c r="G579" s="5" t="s">
        <v>859</v>
      </c>
      <c r="H579" s="5" t="s">
        <v>732</v>
      </c>
      <c r="I579" s="5" t="s">
        <v>733</v>
      </c>
      <c r="J579" s="49">
        <v>41.632607999999998</v>
      </c>
      <c r="K579" s="49">
        <v>-0.88506600000000002</v>
      </c>
      <c r="L579" s="5" t="s">
        <v>885</v>
      </c>
      <c r="M579" s="39" t="str">
        <f ca="1">IF(Rutas_Lista!X579=1,"Ida","Vuelta")</f>
        <v>Ida</v>
      </c>
      <c r="N579" t="str">
        <f ca="1">Rutas_Lista!AE579</f>
        <v>04:58</v>
      </c>
      <c r="O579" t="str">
        <f ca="1">Rutas_Lista!AF579</f>
        <v>12:54</v>
      </c>
      <c r="P579" t="str">
        <f ca="1">Rutas_Lista!AG579</f>
        <v>20:54</v>
      </c>
      <c r="Q579">
        <f ca="1">Rutas_Lista!AH579</f>
        <v>0</v>
      </c>
    </row>
    <row r="580" spans="1:17" x14ac:dyDescent="0.25">
      <c r="A580">
        <f ca="1">Rutas_Lista!N580</f>
        <v>23</v>
      </c>
      <c r="B580" s="39">
        <f ca="1">Rutas_Lista!L580</f>
        <v>556</v>
      </c>
      <c r="C580" s="39" t="str">
        <f ca="1">Rutas_Lista!AB580</f>
        <v>Rutas_Habituales_MTN</v>
      </c>
      <c r="D580" s="39" t="str">
        <f ca="1">Rutas_Lista!AC580</f>
        <v>Ruta 9_20</v>
      </c>
      <c r="E580" s="39" t="str">
        <f ca="1">Rutas_Lista!AD580</f>
        <v>Paseo Cuellar, nº 29 (esq. Luis Sallenave - Pd. Bus)</v>
      </c>
      <c r="F580" s="5" t="s">
        <v>1050</v>
      </c>
      <c r="G580" s="5" t="s">
        <v>1016</v>
      </c>
      <c r="H580" s="5" t="s">
        <v>732</v>
      </c>
      <c r="I580" s="5" t="s">
        <v>733</v>
      </c>
      <c r="J580" s="49">
        <v>41.637752999999996</v>
      </c>
      <c r="K580" s="49">
        <v>-0.88424499999999995</v>
      </c>
      <c r="L580" s="5" t="s">
        <v>1051</v>
      </c>
      <c r="M580" s="39" t="str">
        <f ca="1">IF(Rutas_Lista!X580=1,"Ida","Vuelta")</f>
        <v>Ida</v>
      </c>
      <c r="N580" t="str">
        <f ca="1">Rutas_Lista!AE580</f>
        <v>04:59</v>
      </c>
      <c r="O580" t="str">
        <f ca="1">Rutas_Lista!AF580</f>
        <v>12:55</v>
      </c>
      <c r="P580" t="str">
        <f ca="1">Rutas_Lista!AG580</f>
        <v>20:55</v>
      </c>
      <c r="Q580">
        <f ca="1">Rutas_Lista!AH580</f>
        <v>0</v>
      </c>
    </row>
    <row r="581" spans="1:17" x14ac:dyDescent="0.25">
      <c r="A581">
        <f ca="1">Rutas_Lista!N581</f>
        <v>23</v>
      </c>
      <c r="B581" s="39">
        <f ca="1">Rutas_Lista!L581</f>
        <v>557</v>
      </c>
      <c r="C581" s="39" t="str">
        <f ca="1">Rutas_Lista!AB581</f>
        <v>Rutas_Habituales_MTN</v>
      </c>
      <c r="D581" s="39" t="str">
        <f ca="1">Rutas_Lista!AC581</f>
        <v>Ruta 9_20</v>
      </c>
      <c r="E581" s="39" t="str">
        <f ca="1">Rutas_Lista!AD581</f>
        <v>Pº Sagasta, nº 51</v>
      </c>
      <c r="F581" s="5" t="s">
        <v>1052</v>
      </c>
      <c r="G581" s="5" t="s">
        <v>796</v>
      </c>
      <c r="H581" s="5" t="s">
        <v>732</v>
      </c>
      <c r="I581" s="5" t="s">
        <v>733</v>
      </c>
      <c r="J581" s="49">
        <v>41.644874000000002</v>
      </c>
      <c r="K581" s="49">
        <v>-0.88667899999999999</v>
      </c>
      <c r="M581" s="39" t="str">
        <f ca="1">IF(Rutas_Lista!X581=1,"Ida","Vuelta")</f>
        <v>Ida</v>
      </c>
      <c r="N581" t="str">
        <f ca="1">Rutas_Lista!AE581</f>
        <v>05:00</v>
      </c>
      <c r="O581" t="str">
        <f ca="1">Rutas_Lista!AF581</f>
        <v>12:56</v>
      </c>
      <c r="P581" t="str">
        <f ca="1">Rutas_Lista!AG581</f>
        <v>20:56</v>
      </c>
      <c r="Q581">
        <f ca="1">Rutas_Lista!AH581</f>
        <v>0</v>
      </c>
    </row>
    <row r="582" spans="1:17" x14ac:dyDescent="0.25">
      <c r="A582">
        <f ca="1">Rutas_Lista!N582</f>
        <v>23</v>
      </c>
      <c r="B582" s="39">
        <f ca="1">Rutas_Lista!L582</f>
        <v>558</v>
      </c>
      <c r="C582" s="39" t="str">
        <f ca="1">Rutas_Lista!AB582</f>
        <v>Rutas_Habituales_MTN</v>
      </c>
      <c r="D582" s="39" t="str">
        <f ca="1">Rutas_Lista!AC582</f>
        <v>Ruta 9_20</v>
      </c>
      <c r="E582" s="39" t="str">
        <f ca="1">Rutas_Lista!AD582</f>
        <v>Opel Planta en Figueruelas</v>
      </c>
      <c r="F582" s="5" t="s">
        <v>783</v>
      </c>
      <c r="H582" s="5" t="s">
        <v>784</v>
      </c>
      <c r="I582" s="5" t="s">
        <v>733</v>
      </c>
      <c r="J582" s="49">
        <v>41.749628000000001</v>
      </c>
      <c r="K582" s="49">
        <v>-1.1755139999999999</v>
      </c>
      <c r="L582" s="5" t="s">
        <v>785</v>
      </c>
      <c r="M582" s="39" t="str">
        <f ca="1">IF(Rutas_Lista!X582=1,"Ida","Vuelta")</f>
        <v>Ida</v>
      </c>
      <c r="N582" t="str">
        <f ca="1">Rutas_Lista!AE582</f>
        <v>05:30</v>
      </c>
      <c r="O582" t="str">
        <f ca="1">Rutas_Lista!AF582</f>
        <v>13:30</v>
      </c>
      <c r="P582" t="str">
        <f ca="1">Rutas_Lista!AG582</f>
        <v>21:30</v>
      </c>
      <c r="Q582">
        <f ca="1">Rutas_Lista!AH582</f>
        <v>0</v>
      </c>
    </row>
    <row r="583" spans="1:17" x14ac:dyDescent="0.25">
      <c r="A583">
        <f ca="1">Rutas_Lista!N583</f>
        <v>23</v>
      </c>
      <c r="B583" s="39">
        <f ca="1">Rutas_Lista!L583</f>
        <v>559</v>
      </c>
      <c r="C583" s="39" t="str">
        <f ca="1">Rutas_Lista!AB583</f>
        <v>Rutas_Habituales_MTN</v>
      </c>
      <c r="D583" s="39" t="str">
        <f ca="1">Rutas_Lista!AC583</f>
        <v>Ruta 9_20</v>
      </c>
      <c r="E583" s="39" t="str">
        <f ca="1">Rutas_Lista!AD583</f>
        <v>Opel Planta en Figueruelas</v>
      </c>
      <c r="F583" s="5" t="s">
        <v>783</v>
      </c>
      <c r="H583" s="5" t="s">
        <v>784</v>
      </c>
      <c r="I583" s="5" t="s">
        <v>733</v>
      </c>
      <c r="J583" s="49">
        <v>41.749628000000001</v>
      </c>
      <c r="K583" s="49">
        <v>-1.1755139999999999</v>
      </c>
      <c r="L583" s="5" t="s">
        <v>785</v>
      </c>
      <c r="M583" s="39" t="str">
        <f ca="1">IF(Rutas_Lista!X583=1,"Ida","Vuelta")</f>
        <v>Vuelta</v>
      </c>
      <c r="N583" t="str">
        <f ca="1">Rutas_Lista!AE583</f>
        <v/>
      </c>
      <c r="O583" t="str">
        <f ca="1">Rutas_Lista!AF583</f>
        <v/>
      </c>
      <c r="P583" t="str">
        <f ca="1">Rutas_Lista!AG583</f>
        <v/>
      </c>
      <c r="Q583" t="str">
        <f ca="1">Rutas_Lista!AH583</f>
        <v/>
      </c>
    </row>
    <row r="584" spans="1:17" x14ac:dyDescent="0.25">
      <c r="A584">
        <f ca="1">Rutas_Lista!N584</f>
        <v>23</v>
      </c>
      <c r="B584" s="39">
        <f ca="1">Rutas_Lista!L584</f>
        <v>560</v>
      </c>
      <c r="C584" s="39" t="str">
        <f ca="1">Rutas_Lista!AB584</f>
        <v>Rutas_Habituales_MTN</v>
      </c>
      <c r="D584" s="39" t="str">
        <f ca="1">Rutas_Lista!AC584</f>
        <v>Ruta 9_20</v>
      </c>
      <c r="E584" s="39" t="str">
        <f ca="1">Rutas_Lista!AD584</f>
        <v>Puerto Venecia: Calle Tiziano (esquina Paolo Veronese)</v>
      </c>
      <c r="F584" s="5" t="s">
        <v>1048</v>
      </c>
      <c r="H584" s="5" t="s">
        <v>732</v>
      </c>
      <c r="I584" s="5" t="s">
        <v>733</v>
      </c>
      <c r="J584" s="49">
        <v>41.616363100000001</v>
      </c>
      <c r="K584" s="49">
        <v>-0.87555000000000005</v>
      </c>
      <c r="L584" s="5" t="s">
        <v>1049</v>
      </c>
      <c r="M584" s="39" t="str">
        <f ca="1">IF(Rutas_Lista!X584=1,"Ida","Vuelta")</f>
        <v>Vuelta</v>
      </c>
      <c r="N584" t="str">
        <f ca="1">Rutas_Lista!AE584</f>
        <v/>
      </c>
      <c r="O584" t="str">
        <f ca="1">Rutas_Lista!AF584</f>
        <v/>
      </c>
      <c r="P584" t="str">
        <f ca="1">Rutas_Lista!AG584</f>
        <v/>
      </c>
      <c r="Q584" t="str">
        <f ca="1">Rutas_Lista!AH584</f>
        <v/>
      </c>
    </row>
    <row r="585" spans="1:17" x14ac:dyDescent="0.25">
      <c r="A585">
        <f ca="1">Rutas_Lista!N585</f>
        <v>23</v>
      </c>
      <c r="B585" s="39">
        <f ca="1">Rutas_Lista!L585</f>
        <v>561</v>
      </c>
      <c r="C585" s="39" t="str">
        <f ca="1">Rutas_Lista!AB585</f>
        <v>Rutas_Habituales_MTN</v>
      </c>
      <c r="D585" s="39" t="str">
        <f ca="1">Rutas_Lista!AC585</f>
        <v>Ruta 9_20</v>
      </c>
      <c r="E585" s="39" t="str">
        <f ca="1">Rutas_Lista!AD585</f>
        <v>Cuarta Avenida, nº 23 ( Pd. Bus)</v>
      </c>
      <c r="F585" s="5" t="s">
        <v>937</v>
      </c>
      <c r="G585" s="5" t="s">
        <v>838</v>
      </c>
      <c r="H585" s="5" t="s">
        <v>732</v>
      </c>
      <c r="I585" s="5" t="s">
        <v>733</v>
      </c>
      <c r="J585" s="49">
        <v>41.624887999999999</v>
      </c>
      <c r="K585" s="49">
        <v>-0.87636099999999995</v>
      </c>
      <c r="L585" s="5" t="s">
        <v>792</v>
      </c>
      <c r="M585" s="39" t="str">
        <f ca="1">IF(Rutas_Lista!X585=1,"Ida","Vuelta")</f>
        <v>Vuelta</v>
      </c>
      <c r="N585" t="str">
        <f ca="1">Rutas_Lista!AE585</f>
        <v/>
      </c>
      <c r="O585" t="str">
        <f ca="1">Rutas_Lista!AF585</f>
        <v/>
      </c>
      <c r="P585" t="str">
        <f ca="1">Rutas_Lista!AG585</f>
        <v/>
      </c>
      <c r="Q585" t="str">
        <f ca="1">Rutas_Lista!AH585</f>
        <v/>
      </c>
    </row>
    <row r="586" spans="1:17" x14ac:dyDescent="0.25">
      <c r="A586">
        <f ca="1">Rutas_Lista!N586</f>
        <v>23</v>
      </c>
      <c r="B586" s="39">
        <f ca="1">Rutas_Lista!L586</f>
        <v>562</v>
      </c>
      <c r="C586" s="39" t="str">
        <f ca="1">Rutas_Lista!AB586</f>
        <v>Rutas_Habituales_MTN</v>
      </c>
      <c r="D586" s="39" t="str">
        <f ca="1">Rutas_Lista!AC586</f>
        <v>Ruta 9_20</v>
      </c>
      <c r="E586" s="39" t="str">
        <f ca="1">Rutas_Lista!AD586</f>
        <v>Avd. América (esq. C/ Pontevedra - Pd. Bus))</v>
      </c>
      <c r="F586" s="5" t="s">
        <v>736</v>
      </c>
      <c r="H586" s="5" t="s">
        <v>732</v>
      </c>
      <c r="I586" s="5" t="s">
        <v>733</v>
      </c>
      <c r="J586" s="49">
        <v>41.628265399999997</v>
      </c>
      <c r="K586" s="49">
        <v>-0.88628390000000001</v>
      </c>
      <c r="L586" s="5" t="s">
        <v>737</v>
      </c>
      <c r="M586" s="39" t="str">
        <f ca="1">IF(Rutas_Lista!X586=1,"Ida","Vuelta")</f>
        <v>Vuelta</v>
      </c>
      <c r="N586" t="str">
        <f ca="1">Rutas_Lista!AE586</f>
        <v/>
      </c>
      <c r="O586" t="str">
        <f ca="1">Rutas_Lista!AF586</f>
        <v/>
      </c>
      <c r="P586" t="str">
        <f ca="1">Rutas_Lista!AG586</f>
        <v/>
      </c>
      <c r="Q586" t="str">
        <f ca="1">Rutas_Lista!AH586</f>
        <v/>
      </c>
    </row>
    <row r="587" spans="1:17" x14ac:dyDescent="0.25">
      <c r="A587">
        <f ca="1">Rutas_Lista!N587</f>
        <v>23</v>
      </c>
      <c r="B587" s="39">
        <f ca="1">Rutas_Lista!L587</f>
        <v>563</v>
      </c>
      <c r="C587" s="39" t="str">
        <f ca="1">Rutas_Lista!AB587</f>
        <v>Rutas_Habituales_MTN</v>
      </c>
      <c r="D587" s="39" t="str">
        <f ca="1">Rutas_Lista!AC587</f>
        <v>Ruta 9_20</v>
      </c>
      <c r="E587" s="39" t="str">
        <f ca="1">Rutas_Lista!AD587</f>
        <v>Avd. América, nº 11 (frente Plaza Canteras)</v>
      </c>
      <c r="F587" s="5" t="s">
        <v>736</v>
      </c>
      <c r="G587" s="5" t="s">
        <v>859</v>
      </c>
      <c r="H587" s="5" t="s">
        <v>732</v>
      </c>
      <c r="I587" s="5" t="s">
        <v>733</v>
      </c>
      <c r="J587" s="49">
        <v>41.632607999999998</v>
      </c>
      <c r="K587" s="49">
        <v>-0.88506600000000002</v>
      </c>
      <c r="L587" s="5" t="s">
        <v>885</v>
      </c>
      <c r="M587" s="39" t="str">
        <f ca="1">IF(Rutas_Lista!X587=1,"Ida","Vuelta")</f>
        <v>Vuelta</v>
      </c>
      <c r="N587" t="str">
        <f ca="1">Rutas_Lista!AE587</f>
        <v/>
      </c>
      <c r="O587" t="str">
        <f ca="1">Rutas_Lista!AF587</f>
        <v/>
      </c>
      <c r="P587" t="str">
        <f ca="1">Rutas_Lista!AG587</f>
        <v/>
      </c>
      <c r="Q587" t="str">
        <f ca="1">Rutas_Lista!AH587</f>
        <v/>
      </c>
    </row>
    <row r="588" spans="1:17" x14ac:dyDescent="0.25">
      <c r="A588">
        <f ca="1">Rutas_Lista!N588</f>
        <v>23</v>
      </c>
      <c r="B588" s="39">
        <f ca="1">Rutas_Lista!L588</f>
        <v>564</v>
      </c>
      <c r="C588" s="39" t="str">
        <f ca="1">Rutas_Lista!AB588</f>
        <v>Rutas_Habituales_MTN</v>
      </c>
      <c r="D588" s="39" t="str">
        <f ca="1">Rutas_Lista!AC588</f>
        <v>Ruta 9_20</v>
      </c>
      <c r="E588" s="39" t="str">
        <f ca="1">Rutas_Lista!AD588</f>
        <v>Paseo Cuellar, nº 29 (esq. Luis Sallenave - Pd. Bus)</v>
      </c>
      <c r="F588" s="5" t="s">
        <v>1050</v>
      </c>
      <c r="G588" s="5" t="s">
        <v>1016</v>
      </c>
      <c r="H588" s="5" t="s">
        <v>732</v>
      </c>
      <c r="I588" s="5" t="s">
        <v>733</v>
      </c>
      <c r="J588" s="49">
        <v>41.637752999999996</v>
      </c>
      <c r="K588" s="49">
        <v>-0.88424499999999995</v>
      </c>
      <c r="L588" s="5" t="s">
        <v>1051</v>
      </c>
      <c r="M588" s="39" t="str">
        <f ca="1">IF(Rutas_Lista!X588=1,"Ida","Vuelta")</f>
        <v>Vuelta</v>
      </c>
      <c r="N588" t="str">
        <f ca="1">Rutas_Lista!AE588</f>
        <v/>
      </c>
      <c r="O588" t="str">
        <f ca="1">Rutas_Lista!AF588</f>
        <v/>
      </c>
      <c r="P588" t="str">
        <f ca="1">Rutas_Lista!AG588</f>
        <v/>
      </c>
      <c r="Q588" t="str">
        <f ca="1">Rutas_Lista!AH588</f>
        <v/>
      </c>
    </row>
    <row r="589" spans="1:17" x14ac:dyDescent="0.25">
      <c r="A589">
        <f ca="1">Rutas_Lista!N589</f>
        <v>23</v>
      </c>
      <c r="B589" s="39">
        <f ca="1">Rutas_Lista!L589</f>
        <v>565</v>
      </c>
      <c r="C589" s="39" t="str">
        <f ca="1">Rutas_Lista!AB589</f>
        <v>Rutas_Habituales_MTN</v>
      </c>
      <c r="D589" s="39" t="str">
        <f ca="1">Rutas_Lista!AC589</f>
        <v>Ruta 9_20</v>
      </c>
      <c r="E589" s="39" t="str">
        <f ca="1">Rutas_Lista!AD589</f>
        <v>Pº Sagasta, nº 51</v>
      </c>
      <c r="F589" s="5" t="s">
        <v>1052</v>
      </c>
      <c r="G589" s="5" t="s">
        <v>796</v>
      </c>
      <c r="H589" s="5" t="s">
        <v>732</v>
      </c>
      <c r="I589" s="5" t="s">
        <v>733</v>
      </c>
      <c r="J589" s="49">
        <v>41.644874000000002</v>
      </c>
      <c r="K589" s="49">
        <v>-0.88667899999999999</v>
      </c>
      <c r="M589" s="39" t="str">
        <f ca="1">IF(Rutas_Lista!X589=1,"Ida","Vuelta")</f>
        <v>Vuelta</v>
      </c>
      <c r="N589" t="str">
        <f ca="1">Rutas_Lista!AE589</f>
        <v/>
      </c>
      <c r="O589" t="str">
        <f ca="1">Rutas_Lista!AF589</f>
        <v/>
      </c>
      <c r="P589" t="str">
        <f ca="1">Rutas_Lista!AG589</f>
        <v/>
      </c>
      <c r="Q589" t="str">
        <f ca="1">Rutas_Lista!AH589</f>
        <v/>
      </c>
    </row>
    <row r="590" spans="1:17" x14ac:dyDescent="0.25">
      <c r="A590">
        <f ca="1">Rutas_Lista!N590</f>
        <v>24</v>
      </c>
      <c r="B590" s="39">
        <f ca="1">Rutas_Lista!L590</f>
        <v>565</v>
      </c>
      <c r="C590" s="39" t="str">
        <f ca="1">Rutas_Lista!AB590</f>
        <v>Rutas_Habituales_MTN</v>
      </c>
      <c r="D590" s="39" t="str">
        <f ca="1">Rutas_Lista!AC590</f>
        <v>Ruta 10_20</v>
      </c>
      <c r="E590" s="39" t="str">
        <f ca="1">Rutas_Lista!AD590</f>
        <v>Ruta 10/20</v>
      </c>
      <c r="M590" s="39" t="str">
        <f ca="1">IF(Rutas_Lista!X590=1,"Ida","Vuelta")</f>
        <v>Ida</v>
      </c>
      <c r="N590" t="str">
        <f ca="1">Rutas_Lista!AE590</f>
        <v/>
      </c>
      <c r="O590" t="str">
        <f ca="1">Rutas_Lista!AF590</f>
        <v/>
      </c>
      <c r="P590" t="str">
        <f ca="1">Rutas_Lista!AG590</f>
        <v/>
      </c>
      <c r="Q590">
        <f ca="1">Rutas_Lista!AH590</f>
        <v>0</v>
      </c>
    </row>
    <row r="591" spans="1:17" x14ac:dyDescent="0.25">
      <c r="A591">
        <f ca="1">Rutas_Lista!N591</f>
        <v>24</v>
      </c>
      <c r="B591" s="39">
        <f ca="1">Rutas_Lista!L591</f>
        <v>566</v>
      </c>
      <c r="C591" s="39" t="str">
        <f ca="1">Rutas_Lista!AB591</f>
        <v>Rutas_Habituales_MTN</v>
      </c>
      <c r="D591" s="39" t="str">
        <f ca="1">Rutas_Lista!AC591</f>
        <v>Ruta 10_20</v>
      </c>
      <c r="E591" s="39" t="str">
        <f ca="1">Rutas_Lista!AD591</f>
        <v>Avd. San José, 84 (Mercado Rosales - Pd. Bus)</v>
      </c>
      <c r="F591" s="5" t="s">
        <v>886</v>
      </c>
      <c r="G591" s="5" t="s">
        <v>1053</v>
      </c>
      <c r="H591" s="5" t="s">
        <v>732</v>
      </c>
      <c r="I591" s="5" t="s">
        <v>733</v>
      </c>
      <c r="J591" s="49">
        <v>41.63814</v>
      </c>
      <c r="K591" s="49">
        <v>-0.87612000000000001</v>
      </c>
      <c r="L591" s="5" t="s">
        <v>1054</v>
      </c>
      <c r="M591" s="39" t="str">
        <f ca="1">IF(Rutas_Lista!X591=1,"Ida","Vuelta")</f>
        <v>Ida</v>
      </c>
      <c r="N591" t="str">
        <f ca="1">Rutas_Lista!AE591</f>
        <v>04:58</v>
      </c>
      <c r="O591" t="str">
        <f ca="1">Rutas_Lista!AF591</f>
        <v>12:53</v>
      </c>
      <c r="P591" t="str">
        <f ca="1">Rutas_Lista!AG591</f>
        <v>20:53</v>
      </c>
      <c r="Q591">
        <f ca="1">Rutas_Lista!AH591</f>
        <v>0</v>
      </c>
    </row>
    <row r="592" spans="1:17" x14ac:dyDescent="0.25">
      <c r="A592">
        <f ca="1">Rutas_Lista!N592</f>
        <v>24</v>
      </c>
      <c r="B592" s="39">
        <f ca="1">Rutas_Lista!L592</f>
        <v>567</v>
      </c>
      <c r="C592" s="39" t="str">
        <f ca="1">Rutas_Lista!AB592</f>
        <v>Rutas_Habituales_MTN</v>
      </c>
      <c r="D592" s="39" t="str">
        <f ca="1">Rutas_Lista!AC592</f>
        <v>Ruta 10_20</v>
      </c>
      <c r="E592" s="39" t="str">
        <f ca="1">Rutas_Lista!AD592</f>
        <v>Avd. San José (esq. José Pellicer - Pd. Bus)</v>
      </c>
      <c r="F592" s="5" t="s">
        <v>740</v>
      </c>
      <c r="H592" s="5" t="s">
        <v>732</v>
      </c>
      <c r="I592" s="5" t="s">
        <v>733</v>
      </c>
      <c r="J592" s="49">
        <v>41.637113499999998</v>
      </c>
      <c r="K592" s="49">
        <v>-0.87745700000000004</v>
      </c>
      <c r="L592" s="5" t="s">
        <v>1055</v>
      </c>
      <c r="M592" s="39" t="str">
        <f ca="1">IF(Rutas_Lista!X592=1,"Ida","Vuelta")</f>
        <v>Ida</v>
      </c>
      <c r="N592" t="str">
        <f ca="1">Rutas_Lista!AE592</f>
        <v>04:59</v>
      </c>
      <c r="O592" t="str">
        <f ca="1">Rutas_Lista!AF592</f>
        <v>12:54</v>
      </c>
      <c r="P592" t="str">
        <f ca="1">Rutas_Lista!AG592</f>
        <v>20:54</v>
      </c>
      <c r="Q592">
        <f ca="1">Rutas_Lista!AH592</f>
        <v>0</v>
      </c>
    </row>
    <row r="593" spans="1:17" x14ac:dyDescent="0.25">
      <c r="A593">
        <f ca="1">Rutas_Lista!N593</f>
        <v>24</v>
      </c>
      <c r="B593" s="39">
        <f ca="1">Rutas_Lista!L593</f>
        <v>568</v>
      </c>
      <c r="C593" s="39" t="str">
        <f ca="1">Rutas_Lista!AB593</f>
        <v>Rutas_Habituales_MTN</v>
      </c>
      <c r="D593" s="39" t="str">
        <f ca="1">Rutas_Lista!AC593</f>
        <v>Ruta 10_20</v>
      </c>
      <c r="E593" s="39" t="str">
        <f ca="1">Rutas_Lista!AD593</f>
        <v>Avenida San José, nº 200 (Pd. Bus)</v>
      </c>
      <c r="F593" s="5" t="s">
        <v>939</v>
      </c>
      <c r="G593" s="5" t="s">
        <v>1056</v>
      </c>
      <c r="H593" s="5" t="s">
        <v>732</v>
      </c>
      <c r="I593" s="5" t="s">
        <v>733</v>
      </c>
      <c r="J593" s="49">
        <v>41.646025999999999</v>
      </c>
      <c r="K593" s="49">
        <v>-0.87219500000000005</v>
      </c>
      <c r="L593" s="5" t="s">
        <v>792</v>
      </c>
      <c r="M593" s="39" t="str">
        <f ca="1">IF(Rutas_Lista!X593=1,"Ida","Vuelta")</f>
        <v>Ida</v>
      </c>
      <c r="N593" t="str">
        <f ca="1">Rutas_Lista!AE593</f>
        <v>05:00</v>
      </c>
      <c r="O593" t="str">
        <f ca="1">Rutas_Lista!AF593</f>
        <v>12:55</v>
      </c>
      <c r="P593" t="str">
        <f ca="1">Rutas_Lista!AG593</f>
        <v>20:55</v>
      </c>
      <c r="Q593">
        <f ca="1">Rutas_Lista!AH593</f>
        <v>0</v>
      </c>
    </row>
    <row r="594" spans="1:17" x14ac:dyDescent="0.25">
      <c r="A594">
        <f ca="1">Rutas_Lista!N594</f>
        <v>24</v>
      </c>
      <c r="B594" s="39">
        <f ca="1">Rutas_Lista!L594</f>
        <v>569</v>
      </c>
      <c r="C594" s="39" t="str">
        <f ca="1">Rutas_Lista!AB594</f>
        <v>Rutas_Habituales_MTN</v>
      </c>
      <c r="D594" s="39" t="str">
        <f ca="1">Rutas_Lista!AC594</f>
        <v>Ruta 10_20</v>
      </c>
      <c r="E594" s="39" t="str">
        <f ca="1">Rutas_Lista!AD594</f>
        <v>C/ Terrazas de Cuellar (Pd. Bus)</v>
      </c>
      <c r="F594" s="5" t="s">
        <v>1057</v>
      </c>
      <c r="H594" s="5" t="s">
        <v>732</v>
      </c>
      <c r="I594" s="5" t="s">
        <v>733</v>
      </c>
      <c r="J594" s="49">
        <v>41.632263199999997</v>
      </c>
      <c r="K594" s="49">
        <v>-0.87950649999999997</v>
      </c>
      <c r="L594" s="5" t="s">
        <v>792</v>
      </c>
      <c r="M594" s="39" t="str">
        <f ca="1">IF(Rutas_Lista!X594=1,"Ida","Vuelta")</f>
        <v>Ida</v>
      </c>
      <c r="N594" t="str">
        <f ca="1">Rutas_Lista!AE594</f>
        <v>05:02</v>
      </c>
      <c r="O594" t="str">
        <f ca="1">Rutas_Lista!AF594</f>
        <v>12:57</v>
      </c>
      <c r="P594" t="str">
        <f ca="1">Rutas_Lista!AG594</f>
        <v>20:57</v>
      </c>
      <c r="Q594">
        <f ca="1">Rutas_Lista!AH594</f>
        <v>0</v>
      </c>
    </row>
    <row r="595" spans="1:17" x14ac:dyDescent="0.25">
      <c r="A595">
        <f ca="1">Rutas_Lista!N595</f>
        <v>24</v>
      </c>
      <c r="B595" s="39">
        <f ca="1">Rutas_Lista!L595</f>
        <v>570</v>
      </c>
      <c r="C595" s="39" t="str">
        <f ca="1">Rutas_Lista!AB595</f>
        <v>Rutas_Habituales_MTN</v>
      </c>
      <c r="D595" s="39" t="str">
        <f ca="1">Rutas_Lista!AC595</f>
        <v>Ruta 10_20</v>
      </c>
      <c r="E595" s="39" t="str">
        <f ca="1">Rutas_Lista!AD595</f>
        <v>Melilla (frente Escultor Salas)</v>
      </c>
      <c r="F595" s="5" t="s">
        <v>1058</v>
      </c>
      <c r="H595" s="5" t="s">
        <v>732</v>
      </c>
      <c r="I595" s="5" t="s">
        <v>733</v>
      </c>
      <c r="J595" s="49">
        <v>41.6327468</v>
      </c>
      <c r="K595" s="49">
        <v>-0.87671580000000005</v>
      </c>
      <c r="L595" s="5" t="s">
        <v>1059</v>
      </c>
      <c r="M595" s="39" t="str">
        <f ca="1">IF(Rutas_Lista!X595=1,"Ida","Vuelta")</f>
        <v>Ida</v>
      </c>
      <c r="N595" t="str">
        <f ca="1">Rutas_Lista!AE595</f>
        <v>05:03</v>
      </c>
      <c r="O595" t="str">
        <f ca="1">Rutas_Lista!AF595</f>
        <v>12:58</v>
      </c>
      <c r="P595" t="str">
        <f ca="1">Rutas_Lista!AG595</f>
        <v>20:58</v>
      </c>
      <c r="Q595">
        <f ca="1">Rutas_Lista!AH595</f>
        <v>0</v>
      </c>
    </row>
    <row r="596" spans="1:17" x14ac:dyDescent="0.25">
      <c r="A596">
        <f ca="1">Rutas_Lista!N596</f>
        <v>24</v>
      </c>
      <c r="B596" s="39">
        <f ca="1">Rutas_Lista!L596</f>
        <v>571</v>
      </c>
      <c r="C596" s="39" t="str">
        <f ca="1">Rutas_Lista!AB596</f>
        <v>Rutas_Habituales_MTN</v>
      </c>
      <c r="D596" s="39" t="str">
        <f ca="1">Rutas_Lista!AC596</f>
        <v>Ruta 10_20</v>
      </c>
      <c r="E596" s="39" t="str">
        <f ca="1">Rutas_Lista!AD596</f>
        <v>Zaragoza la Vieja (frente nº 5)</v>
      </c>
      <c r="F596" s="5" t="s">
        <v>1060</v>
      </c>
      <c r="H596" s="5" t="s">
        <v>732</v>
      </c>
      <c r="I596" s="5" t="s">
        <v>733</v>
      </c>
      <c r="J596" s="49">
        <v>41.634249099999998</v>
      </c>
      <c r="K596" s="49">
        <v>-0.87529219999999996</v>
      </c>
      <c r="L596" s="5" t="s">
        <v>1061</v>
      </c>
      <c r="M596" s="39" t="str">
        <f ca="1">IF(Rutas_Lista!X596=1,"Ida","Vuelta")</f>
        <v>Ida</v>
      </c>
      <c r="N596" t="str">
        <f ca="1">Rutas_Lista!AE596</f>
        <v>05:04</v>
      </c>
      <c r="O596" t="str">
        <f ca="1">Rutas_Lista!AF596</f>
        <v>12:59</v>
      </c>
      <c r="P596" t="str">
        <f ca="1">Rutas_Lista!AG596</f>
        <v>20:59</v>
      </c>
      <c r="Q596">
        <f ca="1">Rutas_Lista!AH596</f>
        <v>0</v>
      </c>
    </row>
    <row r="597" spans="1:17" x14ac:dyDescent="0.25">
      <c r="A597">
        <f ca="1">Rutas_Lista!N597</f>
        <v>24</v>
      </c>
      <c r="B597" s="39">
        <f ca="1">Rutas_Lista!L597</f>
        <v>572</v>
      </c>
      <c r="C597" s="39" t="str">
        <f ca="1">Rutas_Lista!AB597</f>
        <v>Rutas_Habituales_MTN</v>
      </c>
      <c r="D597" s="39" t="str">
        <f ca="1">Rutas_Lista!AC597</f>
        <v>Ruta 10_20</v>
      </c>
      <c r="E597" s="39" t="str">
        <f ca="1">Rutas_Lista!AD597</f>
        <v>Opel Planta en Figueruelas</v>
      </c>
      <c r="F597" s="5" t="s">
        <v>783</v>
      </c>
      <c r="H597" s="5" t="s">
        <v>784</v>
      </c>
      <c r="I597" s="5" t="s">
        <v>733</v>
      </c>
      <c r="J597" s="49">
        <v>41.749628000000001</v>
      </c>
      <c r="K597" s="49">
        <v>-1.1755139999999999</v>
      </c>
      <c r="L597" s="5" t="s">
        <v>785</v>
      </c>
      <c r="M597" s="39" t="str">
        <f ca="1">IF(Rutas_Lista!X597=1,"Ida","Vuelta")</f>
        <v>Ida</v>
      </c>
      <c r="N597" t="str">
        <f ca="1">Rutas_Lista!AE597</f>
        <v>05:30</v>
      </c>
      <c r="O597" t="str">
        <f ca="1">Rutas_Lista!AF597</f>
        <v>13:30</v>
      </c>
      <c r="P597" t="str">
        <f ca="1">Rutas_Lista!AG597</f>
        <v>21:30</v>
      </c>
      <c r="Q597">
        <f ca="1">Rutas_Lista!AH597</f>
        <v>0</v>
      </c>
    </row>
    <row r="598" spans="1:17" x14ac:dyDescent="0.25">
      <c r="A598">
        <f ca="1">Rutas_Lista!N598</f>
        <v>24</v>
      </c>
      <c r="B598" s="39">
        <f ca="1">Rutas_Lista!L598</f>
        <v>573</v>
      </c>
      <c r="C598" s="39" t="str">
        <f ca="1">Rutas_Lista!AB598</f>
        <v>Rutas_Habituales_MTN</v>
      </c>
      <c r="D598" s="39" t="str">
        <f ca="1">Rutas_Lista!AC598</f>
        <v>Ruta 10_20</v>
      </c>
      <c r="E598" s="39" t="str">
        <f ca="1">Rutas_Lista!AD598</f>
        <v>Opel Planta en Figueruelas</v>
      </c>
      <c r="F598" s="5" t="s">
        <v>783</v>
      </c>
      <c r="H598" s="5" t="s">
        <v>784</v>
      </c>
      <c r="I598" s="5" t="s">
        <v>733</v>
      </c>
      <c r="J598" s="49">
        <v>41.749628000000001</v>
      </c>
      <c r="K598" s="49">
        <v>-1.1755139999999999</v>
      </c>
      <c r="L598" s="5" t="s">
        <v>785</v>
      </c>
      <c r="M598" s="39" t="str">
        <f ca="1">IF(Rutas_Lista!X598=1,"Ida","Vuelta")</f>
        <v>Vuelta</v>
      </c>
      <c r="N598" t="str">
        <f ca="1">Rutas_Lista!AE598</f>
        <v/>
      </c>
      <c r="O598" t="str">
        <f ca="1">Rutas_Lista!AF598</f>
        <v/>
      </c>
      <c r="P598" t="str">
        <f ca="1">Rutas_Lista!AG598</f>
        <v/>
      </c>
      <c r="Q598" t="str">
        <f ca="1">Rutas_Lista!AH598</f>
        <v/>
      </c>
    </row>
    <row r="599" spans="1:17" x14ac:dyDescent="0.25">
      <c r="A599">
        <f ca="1">Rutas_Lista!N599</f>
        <v>24</v>
      </c>
      <c r="B599" s="39">
        <f ca="1">Rutas_Lista!L599</f>
        <v>574</v>
      </c>
      <c r="C599" s="39" t="str">
        <f ca="1">Rutas_Lista!AB599</f>
        <v>Rutas_Habituales_MTN</v>
      </c>
      <c r="D599" s="39" t="str">
        <f ca="1">Rutas_Lista!AC599</f>
        <v>Ruta 10_20</v>
      </c>
      <c r="E599" s="39" t="str">
        <f ca="1">Rutas_Lista!AD599</f>
        <v>Avd. San José, 84 (Mercado Rosales - Pd. Bus)</v>
      </c>
      <c r="F599" s="5" t="s">
        <v>886</v>
      </c>
      <c r="G599" s="5" t="s">
        <v>1053</v>
      </c>
      <c r="H599" s="5" t="s">
        <v>732</v>
      </c>
      <c r="I599" s="5" t="s">
        <v>733</v>
      </c>
      <c r="J599" s="49">
        <v>41.63814</v>
      </c>
      <c r="K599" s="49">
        <v>-0.87612000000000001</v>
      </c>
      <c r="L599" s="5" t="s">
        <v>1054</v>
      </c>
      <c r="M599" s="39" t="str">
        <f ca="1">IF(Rutas_Lista!X599=1,"Ida","Vuelta")</f>
        <v>Vuelta</v>
      </c>
      <c r="N599" t="str">
        <f ca="1">Rutas_Lista!AE599</f>
        <v/>
      </c>
      <c r="O599" t="str">
        <f ca="1">Rutas_Lista!AF599</f>
        <v/>
      </c>
      <c r="P599" t="str">
        <f ca="1">Rutas_Lista!AG599</f>
        <v/>
      </c>
      <c r="Q599" t="str">
        <f ca="1">Rutas_Lista!AH599</f>
        <v/>
      </c>
    </row>
    <row r="600" spans="1:17" x14ac:dyDescent="0.25">
      <c r="A600">
        <f ca="1">Rutas_Lista!N600</f>
        <v>24</v>
      </c>
      <c r="B600" s="39">
        <f ca="1">Rutas_Lista!L600</f>
        <v>575</v>
      </c>
      <c r="C600" s="39" t="str">
        <f ca="1">Rutas_Lista!AB600</f>
        <v>Rutas_Habituales_MTN</v>
      </c>
      <c r="D600" s="39" t="str">
        <f ca="1">Rutas_Lista!AC600</f>
        <v>Ruta 10_20</v>
      </c>
      <c r="E600" s="39" t="str">
        <f ca="1">Rutas_Lista!AD600</f>
        <v>Avd. San José (esq. José Pellicer - Pd. Bus)</v>
      </c>
      <c r="F600" s="5" t="s">
        <v>740</v>
      </c>
      <c r="H600" s="5" t="s">
        <v>732</v>
      </c>
      <c r="I600" s="5" t="s">
        <v>733</v>
      </c>
      <c r="J600" s="49">
        <v>41.637113499999998</v>
      </c>
      <c r="K600" s="49">
        <v>-0.87745700000000004</v>
      </c>
      <c r="L600" s="5" t="s">
        <v>1055</v>
      </c>
      <c r="M600" s="39" t="str">
        <f ca="1">IF(Rutas_Lista!X600=1,"Ida","Vuelta")</f>
        <v>Vuelta</v>
      </c>
      <c r="N600" t="str">
        <f ca="1">Rutas_Lista!AE600</f>
        <v/>
      </c>
      <c r="O600" t="str">
        <f ca="1">Rutas_Lista!AF600</f>
        <v/>
      </c>
      <c r="P600" t="str">
        <f ca="1">Rutas_Lista!AG600</f>
        <v/>
      </c>
      <c r="Q600" t="str">
        <f ca="1">Rutas_Lista!AH600</f>
        <v/>
      </c>
    </row>
    <row r="601" spans="1:17" x14ac:dyDescent="0.25">
      <c r="A601">
        <f ca="1">Rutas_Lista!N601</f>
        <v>24</v>
      </c>
      <c r="B601" s="39">
        <f ca="1">Rutas_Lista!L601</f>
        <v>576</v>
      </c>
      <c r="C601" s="39" t="str">
        <f ca="1">Rutas_Lista!AB601</f>
        <v>Rutas_Habituales_MTN</v>
      </c>
      <c r="D601" s="39" t="str">
        <f ca="1">Rutas_Lista!AC601</f>
        <v>Ruta 10_20</v>
      </c>
      <c r="E601" s="39" t="str">
        <f ca="1">Rutas_Lista!AD601</f>
        <v>Avenida San José, nº 200 (Pd. Bus)</v>
      </c>
      <c r="F601" s="5" t="s">
        <v>939</v>
      </c>
      <c r="G601" s="5" t="s">
        <v>1056</v>
      </c>
      <c r="H601" s="5" t="s">
        <v>732</v>
      </c>
      <c r="I601" s="5" t="s">
        <v>733</v>
      </c>
      <c r="J601" s="49">
        <v>41.646025999999999</v>
      </c>
      <c r="K601" s="49">
        <v>-0.87219500000000005</v>
      </c>
      <c r="L601" s="5" t="s">
        <v>792</v>
      </c>
      <c r="M601" s="39" t="str">
        <f ca="1">IF(Rutas_Lista!X601=1,"Ida","Vuelta")</f>
        <v>Vuelta</v>
      </c>
      <c r="N601" t="str">
        <f ca="1">Rutas_Lista!AE601</f>
        <v/>
      </c>
      <c r="O601" t="str">
        <f ca="1">Rutas_Lista!AF601</f>
        <v/>
      </c>
      <c r="P601" t="str">
        <f ca="1">Rutas_Lista!AG601</f>
        <v/>
      </c>
      <c r="Q601" t="str">
        <f ca="1">Rutas_Lista!AH601</f>
        <v/>
      </c>
    </row>
    <row r="602" spans="1:17" x14ac:dyDescent="0.25">
      <c r="A602">
        <f ca="1">Rutas_Lista!N602</f>
        <v>24</v>
      </c>
      <c r="B602" s="39">
        <f ca="1">Rutas_Lista!L602</f>
        <v>577</v>
      </c>
      <c r="C602" s="39" t="str">
        <f ca="1">Rutas_Lista!AB602</f>
        <v>Rutas_Habituales_MTN</v>
      </c>
      <c r="D602" s="39" t="str">
        <f ca="1">Rutas_Lista!AC602</f>
        <v>Ruta 10_20</v>
      </c>
      <c r="E602" s="39" t="str">
        <f ca="1">Rutas_Lista!AD602</f>
        <v>C/ Terrazas de Cuellar (Pd. Bus)</v>
      </c>
      <c r="F602" s="5" t="s">
        <v>1057</v>
      </c>
      <c r="H602" s="5" t="s">
        <v>732</v>
      </c>
      <c r="I602" s="5" t="s">
        <v>733</v>
      </c>
      <c r="J602" s="49">
        <v>41.632263199999997</v>
      </c>
      <c r="K602" s="49">
        <v>-0.87950649999999997</v>
      </c>
      <c r="L602" s="5" t="s">
        <v>792</v>
      </c>
      <c r="M602" s="39" t="str">
        <f ca="1">IF(Rutas_Lista!X602=1,"Ida","Vuelta")</f>
        <v>Vuelta</v>
      </c>
      <c r="N602" t="str">
        <f ca="1">Rutas_Lista!AE602</f>
        <v/>
      </c>
      <c r="O602" t="str">
        <f ca="1">Rutas_Lista!AF602</f>
        <v/>
      </c>
      <c r="P602" t="str">
        <f ca="1">Rutas_Lista!AG602</f>
        <v/>
      </c>
      <c r="Q602" t="str">
        <f ca="1">Rutas_Lista!AH602</f>
        <v/>
      </c>
    </row>
    <row r="603" spans="1:17" x14ac:dyDescent="0.25">
      <c r="A603">
        <f ca="1">Rutas_Lista!N603</f>
        <v>24</v>
      </c>
      <c r="B603" s="39">
        <f ca="1">Rutas_Lista!L603</f>
        <v>578</v>
      </c>
      <c r="C603" s="39" t="str">
        <f ca="1">Rutas_Lista!AB603</f>
        <v>Rutas_Habituales_MTN</v>
      </c>
      <c r="D603" s="39" t="str">
        <f ca="1">Rutas_Lista!AC603</f>
        <v>Ruta 10_20</v>
      </c>
      <c r="E603" s="39" t="str">
        <f ca="1">Rutas_Lista!AD603</f>
        <v>Melilla (frente Escultor Salas)</v>
      </c>
      <c r="F603" s="5" t="s">
        <v>1058</v>
      </c>
      <c r="H603" s="5" t="s">
        <v>732</v>
      </c>
      <c r="I603" s="5" t="s">
        <v>733</v>
      </c>
      <c r="J603" s="49">
        <v>41.6327468</v>
      </c>
      <c r="K603" s="49">
        <v>-0.87671580000000005</v>
      </c>
      <c r="L603" s="5" t="s">
        <v>1059</v>
      </c>
      <c r="M603" s="39" t="str">
        <f ca="1">IF(Rutas_Lista!X603=1,"Ida","Vuelta")</f>
        <v>Vuelta</v>
      </c>
      <c r="N603" t="str">
        <f ca="1">Rutas_Lista!AE603</f>
        <v/>
      </c>
      <c r="O603" t="str">
        <f ca="1">Rutas_Lista!AF603</f>
        <v/>
      </c>
      <c r="P603" t="str">
        <f ca="1">Rutas_Lista!AG603</f>
        <v/>
      </c>
      <c r="Q603" t="str">
        <f ca="1">Rutas_Lista!AH603</f>
        <v/>
      </c>
    </row>
    <row r="604" spans="1:17" x14ac:dyDescent="0.25">
      <c r="A604">
        <f ca="1">Rutas_Lista!N604</f>
        <v>24</v>
      </c>
      <c r="B604" s="39">
        <f ca="1">Rutas_Lista!L604</f>
        <v>579</v>
      </c>
      <c r="C604" s="39" t="str">
        <f ca="1">Rutas_Lista!AB604</f>
        <v>Rutas_Habituales_MTN</v>
      </c>
      <c r="D604" s="39" t="str">
        <f ca="1">Rutas_Lista!AC604</f>
        <v>Ruta 10_20</v>
      </c>
      <c r="E604" s="39" t="str">
        <f ca="1">Rutas_Lista!AD604</f>
        <v>Zaragoza la Vieja (frente nº 5)</v>
      </c>
      <c r="F604" s="5" t="s">
        <v>1060</v>
      </c>
      <c r="H604" s="5" t="s">
        <v>732</v>
      </c>
      <c r="I604" s="5" t="s">
        <v>733</v>
      </c>
      <c r="J604" s="49">
        <v>41.634249099999998</v>
      </c>
      <c r="K604" s="49">
        <v>-0.87529219999999996</v>
      </c>
      <c r="L604" s="5" t="s">
        <v>1061</v>
      </c>
      <c r="M604" s="39" t="str">
        <f ca="1">IF(Rutas_Lista!X604=1,"Ida","Vuelta")</f>
        <v>Vuelta</v>
      </c>
      <c r="N604" t="str">
        <f ca="1">Rutas_Lista!AE604</f>
        <v/>
      </c>
      <c r="O604" t="str">
        <f ca="1">Rutas_Lista!AF604</f>
        <v/>
      </c>
      <c r="P604" t="str">
        <f ca="1">Rutas_Lista!AG604</f>
        <v/>
      </c>
      <c r="Q604" t="str">
        <f ca="1">Rutas_Lista!AH604</f>
        <v/>
      </c>
    </row>
    <row r="605" spans="1:17" x14ac:dyDescent="0.25">
      <c r="A605">
        <f ca="1">Rutas_Lista!N605</f>
        <v>25</v>
      </c>
      <c r="B605" s="39">
        <f ca="1">Rutas_Lista!L605</f>
        <v>579</v>
      </c>
      <c r="C605" s="39" t="str">
        <f ca="1">Rutas_Lista!AB605</f>
        <v>Rutas_Habituales_MTN</v>
      </c>
      <c r="D605" s="39" t="str">
        <f ca="1">Rutas_Lista!AC605</f>
        <v>Ruta 11_20</v>
      </c>
      <c r="E605" s="39" t="str">
        <f ca="1">Rutas_Lista!AD605</f>
        <v>Ruta 11/20</v>
      </c>
      <c r="M605" s="39" t="str">
        <f ca="1">IF(Rutas_Lista!X605=1,"Ida","Vuelta")</f>
        <v>Ida</v>
      </c>
      <c r="N605" t="str">
        <f ca="1">Rutas_Lista!AE605</f>
        <v/>
      </c>
      <c r="O605" t="str">
        <f ca="1">Rutas_Lista!AF605</f>
        <v/>
      </c>
      <c r="P605" t="str">
        <f ca="1">Rutas_Lista!AG605</f>
        <v/>
      </c>
      <c r="Q605" s="41" t="s">
        <v>1141</v>
      </c>
    </row>
    <row r="606" spans="1:17" x14ac:dyDescent="0.25">
      <c r="A606">
        <f ca="1">Rutas_Lista!N606</f>
        <v>25</v>
      </c>
      <c r="B606" s="39">
        <f ca="1">Rutas_Lista!L606</f>
        <v>580</v>
      </c>
      <c r="C606" s="39" t="str">
        <f ca="1">Rutas_Lista!AB606</f>
        <v>Rutas_Habituales_MTN</v>
      </c>
      <c r="D606" s="39" t="str">
        <f ca="1">Rutas_Lista!AC606</f>
        <v>Ruta 11_20</v>
      </c>
      <c r="E606" s="39" t="str">
        <f ca="1">Rutas_Lista!AD606</f>
        <v>Avd. Almozara, frente nº 7 ( Pd. Bus Ibercaja)</v>
      </c>
      <c r="F606" s="5" t="s">
        <v>967</v>
      </c>
      <c r="H606" s="5" t="s">
        <v>732</v>
      </c>
      <c r="I606" s="5" t="s">
        <v>733</v>
      </c>
      <c r="J606" s="49">
        <v>41.660884000000003</v>
      </c>
      <c r="K606" s="49">
        <v>-0.89553700000000003</v>
      </c>
      <c r="L606" s="5" t="s">
        <v>1062</v>
      </c>
      <c r="M606" s="39" t="str">
        <f ca="1">IF(Rutas_Lista!X606=1,"Ida","Vuelta")</f>
        <v>Ida</v>
      </c>
      <c r="N606" t="str">
        <f ca="1">Rutas_Lista!AE606</f>
        <v>05:05</v>
      </c>
      <c r="O606" t="str">
        <f ca="1">Rutas_Lista!AF606</f>
        <v>13:00</v>
      </c>
      <c r="P606" t="str">
        <f ca="1">Rutas_Lista!AG606</f>
        <v>21:00</v>
      </c>
      <c r="Q606" s="41" t="s">
        <v>1141</v>
      </c>
    </row>
    <row r="607" spans="1:17" x14ac:dyDescent="0.25">
      <c r="A607">
        <f ca="1">Rutas_Lista!N607</f>
        <v>25</v>
      </c>
      <c r="B607" s="39">
        <f ca="1">Rutas_Lista!L607</f>
        <v>581</v>
      </c>
      <c r="C607" s="39" t="str">
        <f ca="1">Rutas_Lista!AB607</f>
        <v>Rutas_Habituales_MTN</v>
      </c>
      <c r="D607" s="39" t="str">
        <f ca="1">Rutas_Lista!AC607</f>
        <v>Ruta 11_20</v>
      </c>
      <c r="E607" s="39" t="str">
        <f ca="1">Rutas_Lista!AD607</f>
        <v>Avd. Almozara, frente (frente C/ Bailén - Pd. Bus)</v>
      </c>
      <c r="F607" s="5" t="s">
        <v>967</v>
      </c>
      <c r="H607" s="5" t="s">
        <v>732</v>
      </c>
      <c r="I607" s="5" t="s">
        <v>733</v>
      </c>
      <c r="J607" s="49">
        <v>41.6628957</v>
      </c>
      <c r="K607" s="49">
        <v>-0.89855620000000003</v>
      </c>
      <c r="L607" s="5" t="s">
        <v>1063</v>
      </c>
      <c r="M607" s="39" t="str">
        <f ca="1">IF(Rutas_Lista!X607=1,"Ida","Vuelta")</f>
        <v>Ida</v>
      </c>
      <c r="N607" t="str">
        <f ca="1">Rutas_Lista!AE607</f>
        <v>05:06</v>
      </c>
      <c r="O607" t="str">
        <f ca="1">Rutas_Lista!AF607</f>
        <v>13:01</v>
      </c>
      <c r="P607" t="str">
        <f ca="1">Rutas_Lista!AG607</f>
        <v>21:01</v>
      </c>
      <c r="Q607" s="41" t="s">
        <v>1141</v>
      </c>
    </row>
    <row r="608" spans="1:17" x14ac:dyDescent="0.25">
      <c r="A608">
        <f ca="1">Rutas_Lista!N608</f>
        <v>25</v>
      </c>
      <c r="B608" s="39">
        <f ca="1">Rutas_Lista!L608</f>
        <v>582</v>
      </c>
      <c r="C608" s="39" t="str">
        <f ca="1">Rutas_Lista!AB608</f>
        <v>Rutas_Habituales_MTN</v>
      </c>
      <c r="D608" s="39" t="str">
        <f ca="1">Rutas_Lista!AC608</f>
        <v>Ruta 11_20</v>
      </c>
      <c r="E608" s="39" t="str">
        <f ca="1">Rutas_Lista!AD608</f>
        <v>Avd. Pablo Gargallo (esq. C/ Berna - Pd. Bus)</v>
      </c>
      <c r="F608" s="5" t="s">
        <v>872</v>
      </c>
      <c r="H608" s="5" t="s">
        <v>732</v>
      </c>
      <c r="I608" s="5" t="s">
        <v>733</v>
      </c>
      <c r="J608" s="49">
        <v>41.662330500000003</v>
      </c>
      <c r="K608" s="49">
        <v>-0.9059239</v>
      </c>
      <c r="L608" s="5" t="s">
        <v>1064</v>
      </c>
      <c r="M608" s="39" t="str">
        <f ca="1">IF(Rutas_Lista!X608=1,"Ida","Vuelta")</f>
        <v>Ida</v>
      </c>
      <c r="N608" t="str">
        <f ca="1">Rutas_Lista!AE608</f>
        <v>05:08</v>
      </c>
      <c r="O608" t="str">
        <f ca="1">Rutas_Lista!AF608</f>
        <v>13:03</v>
      </c>
      <c r="P608" t="str">
        <f ca="1">Rutas_Lista!AG608</f>
        <v>21:03</v>
      </c>
      <c r="Q608" s="41" t="s">
        <v>1141</v>
      </c>
    </row>
    <row r="609" spans="1:17" x14ac:dyDescent="0.25">
      <c r="A609">
        <f ca="1">Rutas_Lista!N609</f>
        <v>25</v>
      </c>
      <c r="B609" s="39">
        <f ca="1">Rutas_Lista!L609</f>
        <v>583</v>
      </c>
      <c r="C609" s="39" t="str">
        <f ca="1">Rutas_Lista!AB609</f>
        <v>Rutas_Habituales_MTN</v>
      </c>
      <c r="D609" s="39" t="str">
        <f ca="1">Rutas_Lista!AC609</f>
        <v>Ruta 11_20</v>
      </c>
      <c r="E609" s="39" t="str">
        <f ca="1">Rutas_Lista!AD609</f>
        <v>Avd. Pablo Gargallo (esq. Puerta Sancho - Pd. Bus)</v>
      </c>
      <c r="F609" s="5" t="s">
        <v>872</v>
      </c>
      <c r="H609" s="5" t="s">
        <v>732</v>
      </c>
      <c r="I609" s="5" t="s">
        <v>733</v>
      </c>
      <c r="J609" s="49">
        <v>41.6614723</v>
      </c>
      <c r="K609" s="49">
        <v>-0.90230429999999995</v>
      </c>
      <c r="L609" s="5" t="s">
        <v>1065</v>
      </c>
      <c r="M609" s="39" t="str">
        <f ca="1">IF(Rutas_Lista!X609=1,"Ida","Vuelta")</f>
        <v>Ida</v>
      </c>
      <c r="N609" t="str">
        <f ca="1">Rutas_Lista!AE609</f>
        <v>05:09</v>
      </c>
      <c r="O609" t="str">
        <f ca="1">Rutas_Lista!AF609</f>
        <v>13:04</v>
      </c>
      <c r="P609" t="str">
        <f ca="1">Rutas_Lista!AG609</f>
        <v>21:04</v>
      </c>
      <c r="Q609" s="41" t="s">
        <v>1141</v>
      </c>
    </row>
    <row r="610" spans="1:17" x14ac:dyDescent="0.25">
      <c r="A610">
        <f ca="1">Rutas_Lista!N610</f>
        <v>25</v>
      </c>
      <c r="B610" s="39">
        <f ca="1">Rutas_Lista!L610</f>
        <v>584</v>
      </c>
      <c r="C610" s="39" t="str">
        <f ca="1">Rutas_Lista!AB610</f>
        <v>Rutas_Habituales_MTN</v>
      </c>
      <c r="D610" s="39" t="str">
        <f ca="1">Rutas_Lista!AC610</f>
        <v>Ruta 11_20</v>
      </c>
      <c r="E610" s="39" t="str">
        <f ca="1">Rutas_Lista!AD610</f>
        <v>Avd. Puerta Sancho (esq. Autonomía)</v>
      </c>
      <c r="F610" s="5" t="s">
        <v>1066</v>
      </c>
      <c r="H610" s="5" t="s">
        <v>732</v>
      </c>
      <c r="I610" s="5" t="s">
        <v>733</v>
      </c>
      <c r="J610" s="49">
        <v>41.659309</v>
      </c>
      <c r="K610" s="49">
        <v>-0.90324709999999997</v>
      </c>
      <c r="L610" s="5" t="s">
        <v>1067</v>
      </c>
      <c r="M610" s="39" t="str">
        <f ca="1">IF(Rutas_Lista!X610=1,"Ida","Vuelta")</f>
        <v>Ida</v>
      </c>
      <c r="N610" t="str">
        <f ca="1">Rutas_Lista!AE610</f>
        <v>05:10</v>
      </c>
      <c r="O610" t="str">
        <f ca="1">Rutas_Lista!AF610</f>
        <v>13:05</v>
      </c>
      <c r="P610" t="str">
        <f ca="1">Rutas_Lista!AG610</f>
        <v>21:05</v>
      </c>
      <c r="Q610" s="41" t="s">
        <v>1141</v>
      </c>
    </row>
    <row r="611" spans="1:17" x14ac:dyDescent="0.25">
      <c r="A611">
        <f ca="1">Rutas_Lista!N611</f>
        <v>25</v>
      </c>
      <c r="B611" s="39">
        <f ca="1">Rutas_Lista!L611</f>
        <v>585</v>
      </c>
      <c r="C611" s="39" t="str">
        <f ca="1">Rutas_Lista!AB611</f>
        <v>Rutas_Habituales_MTN</v>
      </c>
      <c r="D611" s="39" t="str">
        <f ca="1">Rutas_Lista!AC611</f>
        <v>Ruta 11_20</v>
      </c>
      <c r="E611" s="39" t="str">
        <f ca="1">Rutas_Lista!AD611</f>
        <v>Opel Planta en Figueruelas</v>
      </c>
      <c r="F611" s="5" t="s">
        <v>783</v>
      </c>
      <c r="H611" s="5" t="s">
        <v>784</v>
      </c>
      <c r="I611" s="5" t="s">
        <v>733</v>
      </c>
      <c r="J611" s="49">
        <v>41.749628000000001</v>
      </c>
      <c r="K611" s="49">
        <v>-1.1755139999999999</v>
      </c>
      <c r="L611" s="5" t="s">
        <v>785</v>
      </c>
      <c r="M611" s="39" t="str">
        <f ca="1">IF(Rutas_Lista!X611=1,"Ida","Vuelta")</f>
        <v>Ida</v>
      </c>
      <c r="N611" t="str">
        <f ca="1">Rutas_Lista!AE611</f>
        <v>05:30</v>
      </c>
      <c r="O611" t="str">
        <f ca="1">Rutas_Lista!AF611</f>
        <v>13:30</v>
      </c>
      <c r="P611" t="str">
        <f ca="1">Rutas_Lista!AG611</f>
        <v>21:30</v>
      </c>
      <c r="Q611" s="41" t="s">
        <v>1141</v>
      </c>
    </row>
    <row r="612" spans="1:17" x14ac:dyDescent="0.25">
      <c r="A612">
        <f ca="1">Rutas_Lista!N612</f>
        <v>25</v>
      </c>
      <c r="B612" s="39">
        <f ca="1">Rutas_Lista!L612</f>
        <v>586</v>
      </c>
      <c r="C612" s="39" t="str">
        <f ca="1">Rutas_Lista!AB612</f>
        <v>Rutas_Habituales_MTN</v>
      </c>
      <c r="D612" s="39" t="str">
        <f ca="1">Rutas_Lista!AC612</f>
        <v>Ruta 11_20</v>
      </c>
      <c r="E612" s="39" t="str">
        <f ca="1">Rutas_Lista!AD612</f>
        <v>Opel Planta en Figueruelas</v>
      </c>
      <c r="F612" s="5" t="s">
        <v>783</v>
      </c>
      <c r="H612" s="5" t="s">
        <v>784</v>
      </c>
      <c r="I612" s="5" t="s">
        <v>733</v>
      </c>
      <c r="J612" s="49">
        <v>41.749628000000001</v>
      </c>
      <c r="K612" s="49">
        <v>-1.1755139999999999</v>
      </c>
      <c r="L612" s="5" t="s">
        <v>785</v>
      </c>
      <c r="M612" s="39" t="str">
        <f ca="1">IF(Rutas_Lista!X612=1,"Ida","Vuelta")</f>
        <v>Vuelta</v>
      </c>
      <c r="N612" t="str">
        <f ca="1">Rutas_Lista!AE612</f>
        <v/>
      </c>
      <c r="O612" t="str">
        <f ca="1">Rutas_Lista!AF612</f>
        <v/>
      </c>
      <c r="P612" t="str">
        <f ca="1">Rutas_Lista!AG612</f>
        <v/>
      </c>
      <c r="Q612" s="41" t="s">
        <v>1141</v>
      </c>
    </row>
    <row r="613" spans="1:17" x14ac:dyDescent="0.25">
      <c r="A613">
        <f ca="1">Rutas_Lista!N613</f>
        <v>25</v>
      </c>
      <c r="B613" s="39">
        <f ca="1">Rutas_Lista!L613</f>
        <v>587</v>
      </c>
      <c r="C613" s="39" t="str">
        <f ca="1">Rutas_Lista!AB613</f>
        <v>Rutas_Habituales_MTN</v>
      </c>
      <c r="D613" s="39" t="str">
        <f ca="1">Rutas_Lista!AC613</f>
        <v>Ruta 11_20</v>
      </c>
      <c r="E613" s="39" t="str">
        <f ca="1">Rutas_Lista!AD613</f>
        <v>Avd. Pablo Gargallo (esq. C/ Berna - Pd. Bus)</v>
      </c>
      <c r="F613" s="5" t="s">
        <v>872</v>
      </c>
      <c r="H613" s="5" t="s">
        <v>732</v>
      </c>
      <c r="I613" s="5" t="s">
        <v>733</v>
      </c>
      <c r="J613" s="49">
        <v>41.662330500000003</v>
      </c>
      <c r="K613" s="49">
        <v>-0.9059239</v>
      </c>
      <c r="L613" s="5" t="s">
        <v>1064</v>
      </c>
      <c r="M613" s="39" t="str">
        <f ca="1">IF(Rutas_Lista!X613=1,"Ida","Vuelta")</f>
        <v>Vuelta</v>
      </c>
      <c r="N613" t="str">
        <f ca="1">Rutas_Lista!AE613</f>
        <v/>
      </c>
      <c r="O613" t="str">
        <f ca="1">Rutas_Lista!AF613</f>
        <v/>
      </c>
      <c r="P613" t="str">
        <f ca="1">Rutas_Lista!AG613</f>
        <v/>
      </c>
      <c r="Q613" t="str">
        <f ca="1">Rutas_Lista!AH613</f>
        <v/>
      </c>
    </row>
    <row r="614" spans="1:17" x14ac:dyDescent="0.25">
      <c r="A614">
        <f ca="1">Rutas_Lista!N614</f>
        <v>25</v>
      </c>
      <c r="B614" s="39">
        <f ca="1">Rutas_Lista!L614</f>
        <v>588</v>
      </c>
      <c r="C614" s="39" t="str">
        <f ca="1">Rutas_Lista!AB614</f>
        <v>Rutas_Habituales_MTN</v>
      </c>
      <c r="D614" s="39" t="str">
        <f ca="1">Rutas_Lista!AC614</f>
        <v>Ruta 11_20</v>
      </c>
      <c r="E614" s="39" t="str">
        <f ca="1">Rutas_Lista!AD614</f>
        <v>Pablo Gargallo, nº 95 (Pd. Bus)</v>
      </c>
      <c r="F614" s="5" t="s">
        <v>1068</v>
      </c>
      <c r="G614" s="5" t="s">
        <v>1069</v>
      </c>
      <c r="H614" s="5" t="s">
        <v>732</v>
      </c>
      <c r="I614" s="5" t="s">
        <v>733</v>
      </c>
      <c r="J614" s="49">
        <v>41.654107000000003</v>
      </c>
      <c r="K614" s="49">
        <v>-0.88114300000000001</v>
      </c>
      <c r="L614" s="5" t="s">
        <v>792</v>
      </c>
      <c r="M614" s="39" t="str">
        <f ca="1">IF(Rutas_Lista!X614=1,"Ida","Vuelta")</f>
        <v>Vuelta</v>
      </c>
      <c r="N614" t="str">
        <f ca="1">Rutas_Lista!AE614</f>
        <v/>
      </c>
      <c r="O614" t="str">
        <f ca="1">Rutas_Lista!AF614</f>
        <v/>
      </c>
      <c r="P614" t="str">
        <f ca="1">Rutas_Lista!AG614</f>
        <v/>
      </c>
      <c r="Q614" t="str">
        <f ca="1">Rutas_Lista!AH614</f>
        <v/>
      </c>
    </row>
    <row r="615" spans="1:17" x14ac:dyDescent="0.25">
      <c r="A615">
        <f ca="1">Rutas_Lista!N615</f>
        <v>25</v>
      </c>
      <c r="B615" s="39">
        <f ca="1">Rutas_Lista!L615</f>
        <v>589</v>
      </c>
      <c r="C615" s="39" t="str">
        <f ca="1">Rutas_Lista!AB615</f>
        <v>Rutas_Habituales_MTN</v>
      </c>
      <c r="D615" s="39" t="str">
        <f ca="1">Rutas_Lista!AC615</f>
        <v>Ruta 11_20</v>
      </c>
      <c r="E615" s="39" t="str">
        <f ca="1">Rutas_Lista!AD615</f>
        <v>Pablo Gargallo, nº 77 Dpdo. (Pd. Bus)</v>
      </c>
      <c r="F615" s="5" t="s">
        <v>1068</v>
      </c>
      <c r="G615" s="5" t="s">
        <v>1070</v>
      </c>
      <c r="H615" s="5" t="s">
        <v>732</v>
      </c>
      <c r="I615" s="5" t="s">
        <v>733</v>
      </c>
      <c r="J615" s="49">
        <v>41.660816699999998</v>
      </c>
      <c r="K615" s="49">
        <v>-0.90285029999999999</v>
      </c>
      <c r="L615" s="5" t="s">
        <v>792</v>
      </c>
      <c r="M615" s="39" t="str">
        <f ca="1">IF(Rutas_Lista!X615=1,"Ida","Vuelta")</f>
        <v>Vuelta</v>
      </c>
      <c r="N615" t="str">
        <f ca="1">Rutas_Lista!AE615</f>
        <v/>
      </c>
      <c r="O615" t="str">
        <f ca="1">Rutas_Lista!AF615</f>
        <v/>
      </c>
      <c r="P615" t="str">
        <f ca="1">Rutas_Lista!AG615</f>
        <v/>
      </c>
      <c r="Q615" t="str">
        <f ca="1">Rutas_Lista!AH615</f>
        <v/>
      </c>
    </row>
    <row r="616" spans="1:17" x14ac:dyDescent="0.25">
      <c r="A616">
        <f ca="1">Rutas_Lista!N616</f>
        <v>25</v>
      </c>
      <c r="B616" s="39">
        <f ca="1">Rutas_Lista!L616</f>
        <v>590</v>
      </c>
      <c r="C616" s="39" t="str">
        <f ca="1">Rutas_Lista!AB616</f>
        <v>Rutas_Habituales_MTN</v>
      </c>
      <c r="D616" s="39" t="str">
        <f ca="1">Rutas_Lista!AC616</f>
        <v>Ruta 11_20</v>
      </c>
      <c r="E616" s="39" t="str">
        <f ca="1">Rutas_Lista!AD616</f>
        <v>Pablo Gargallo (esq. C/ Reino)</v>
      </c>
      <c r="F616" s="5" t="s">
        <v>872</v>
      </c>
      <c r="H616" s="5" t="s">
        <v>732</v>
      </c>
      <c r="I616" s="5" t="s">
        <v>733</v>
      </c>
      <c r="J616" s="49">
        <v>41.6603639</v>
      </c>
      <c r="K616" s="49">
        <v>-0.89733969999999996</v>
      </c>
      <c r="L616" s="5" t="s">
        <v>968</v>
      </c>
      <c r="M616" s="39" t="str">
        <f ca="1">IF(Rutas_Lista!X616=1,"Ida","Vuelta")</f>
        <v>Vuelta</v>
      </c>
      <c r="N616" t="str">
        <f ca="1">Rutas_Lista!AE616</f>
        <v/>
      </c>
      <c r="O616" t="str">
        <f ca="1">Rutas_Lista!AF616</f>
        <v/>
      </c>
      <c r="P616" t="str">
        <f ca="1">Rutas_Lista!AG616</f>
        <v/>
      </c>
      <c r="Q616" t="str">
        <f ca="1">Rutas_Lista!AH616</f>
        <v/>
      </c>
    </row>
    <row r="617" spans="1:17" x14ac:dyDescent="0.25">
      <c r="A617">
        <f ca="1">Rutas_Lista!N617</f>
        <v>25</v>
      </c>
      <c r="B617" s="39">
        <f ca="1">Rutas_Lista!L617</f>
        <v>591</v>
      </c>
      <c r="C617" s="39" t="str">
        <f ca="1">Rutas_Lista!AB617</f>
        <v>Rutas_Habituales_MTN</v>
      </c>
      <c r="D617" s="39" t="str">
        <f ca="1">Rutas_Lista!AC617</f>
        <v>Ruta 11_20</v>
      </c>
      <c r="E617" s="39" t="str">
        <f ca="1">Rutas_Lista!AD617</f>
        <v>Pablo Gargallo, nº 11 (Pd. Bus)</v>
      </c>
      <c r="F617" s="5" t="s">
        <v>1068</v>
      </c>
      <c r="G617" s="5" t="s">
        <v>859</v>
      </c>
      <c r="H617" s="5" t="s">
        <v>732</v>
      </c>
      <c r="I617" s="5" t="s">
        <v>733</v>
      </c>
      <c r="J617" s="49">
        <v>41.654107000000003</v>
      </c>
      <c r="K617" s="49">
        <v>-0.88114300000000001</v>
      </c>
      <c r="L617" s="5" t="s">
        <v>792</v>
      </c>
      <c r="M617" s="39" t="str">
        <f ca="1">IF(Rutas_Lista!X617=1,"Ida","Vuelta")</f>
        <v>Vuelta</v>
      </c>
      <c r="N617" t="str">
        <f ca="1">Rutas_Lista!AE617</f>
        <v/>
      </c>
      <c r="O617" t="str">
        <f ca="1">Rutas_Lista!AF617</f>
        <v/>
      </c>
      <c r="P617" t="str">
        <f ca="1">Rutas_Lista!AG617</f>
        <v/>
      </c>
      <c r="Q617" t="str">
        <f ca="1">Rutas_Lista!AH617</f>
        <v/>
      </c>
    </row>
    <row r="618" spans="1:17" x14ac:dyDescent="0.25">
      <c r="A618">
        <f ca="1">Rutas_Lista!N618</f>
        <v>26</v>
      </c>
      <c r="B618" s="39">
        <f ca="1">Rutas_Lista!L618</f>
        <v>591</v>
      </c>
      <c r="C618" s="39" t="str">
        <f ca="1">Rutas_Lista!AB618</f>
        <v>Rutas_Habituales_MTN</v>
      </c>
      <c r="D618" s="39" t="str">
        <f ca="1">Rutas_Lista!AC618</f>
        <v>Ruta 12_20</v>
      </c>
      <c r="E618" s="39" t="str">
        <f ca="1">Rutas_Lista!AD618</f>
        <v>Ruta 12/20</v>
      </c>
      <c r="M618" s="39" t="str">
        <f ca="1">IF(Rutas_Lista!X618=1,"Ida","Vuelta")</f>
        <v>Ida</v>
      </c>
      <c r="N618" t="str">
        <f ca="1">Rutas_Lista!AE618</f>
        <v/>
      </c>
      <c r="O618" t="str">
        <f ca="1">Rutas_Lista!AF618</f>
        <v/>
      </c>
      <c r="P618" t="str">
        <f ca="1">Rutas_Lista!AG618</f>
        <v/>
      </c>
      <c r="Q618">
        <f ca="1">Rutas_Lista!AH618</f>
        <v>0</v>
      </c>
    </row>
    <row r="619" spans="1:17" x14ac:dyDescent="0.25">
      <c r="A619">
        <f ca="1">Rutas_Lista!N619</f>
        <v>26</v>
      </c>
      <c r="B619" s="39">
        <f ca="1">Rutas_Lista!L619</f>
        <v>592</v>
      </c>
      <c r="C619" s="39" t="str">
        <f ca="1">Rutas_Lista!AB619</f>
        <v>Rutas_Habituales_MTN</v>
      </c>
      <c r="D619" s="39" t="str">
        <f ca="1">Rutas_Lista!AC619</f>
        <v>Ruta 12_20</v>
      </c>
      <c r="E619" s="39" t="str">
        <f ca="1">Rutas_Lista!AD619</f>
        <v>Avd. Madrid (esq. Plaza Huesca - Pd. Bus)</v>
      </c>
      <c r="F619" s="5" t="s">
        <v>942</v>
      </c>
      <c r="H619" s="5" t="s">
        <v>732</v>
      </c>
      <c r="I619" s="5" t="s">
        <v>733</v>
      </c>
      <c r="J619" s="49">
        <v>41.6530007</v>
      </c>
      <c r="K619" s="49">
        <v>-0.90630169999999999</v>
      </c>
      <c r="L619" s="5" t="s">
        <v>943</v>
      </c>
      <c r="M619" s="39" t="str">
        <f ca="1">IF(Rutas_Lista!X619=1,"Ida","Vuelta")</f>
        <v>Ida</v>
      </c>
      <c r="N619" t="str">
        <f ca="1">Rutas_Lista!AE619</f>
        <v>05:05</v>
      </c>
      <c r="O619" t="str">
        <f ca="1">Rutas_Lista!AF619</f>
        <v>13:00</v>
      </c>
      <c r="P619" t="str">
        <f ca="1">Rutas_Lista!AG619</f>
        <v>21:00</v>
      </c>
      <c r="Q619">
        <f ca="1">Rutas_Lista!AH619</f>
        <v>0</v>
      </c>
    </row>
    <row r="620" spans="1:17" x14ac:dyDescent="0.25">
      <c r="A620">
        <f ca="1">Rutas_Lista!N620</f>
        <v>26</v>
      </c>
      <c r="B620" s="39">
        <f ca="1">Rutas_Lista!L620</f>
        <v>593</v>
      </c>
      <c r="C620" s="39" t="str">
        <f ca="1">Rutas_Lista!AB620</f>
        <v>Rutas_Habituales_MTN</v>
      </c>
      <c r="D620" s="39" t="str">
        <f ca="1">Rutas_Lista!AC620</f>
        <v>Ruta 12_20</v>
      </c>
      <c r="E620" s="39" t="str">
        <f ca="1">Rutas_Lista!AD620</f>
        <v>Avd. Madrid, nº 142 (Calzados Kaymo)</v>
      </c>
      <c r="F620" s="5" t="s">
        <v>944</v>
      </c>
      <c r="G620" s="5" t="s">
        <v>945</v>
      </c>
      <c r="H620" s="5" t="s">
        <v>732</v>
      </c>
      <c r="I620" s="5" t="s">
        <v>733</v>
      </c>
      <c r="J620" s="49">
        <v>41.656027999999999</v>
      </c>
      <c r="K620" s="49">
        <v>-0.89534199999999997</v>
      </c>
      <c r="L620" s="5" t="s">
        <v>946</v>
      </c>
      <c r="M620" s="39" t="str">
        <f ca="1">IF(Rutas_Lista!X620=1,"Ida","Vuelta")</f>
        <v>Ida</v>
      </c>
      <c r="N620" t="str">
        <f ca="1">Rutas_Lista!AE620</f>
        <v>05:06</v>
      </c>
      <c r="O620" t="str">
        <f ca="1">Rutas_Lista!AF620</f>
        <v>13:01</v>
      </c>
      <c r="P620" t="str">
        <f ca="1">Rutas_Lista!AG620</f>
        <v>21:01</v>
      </c>
      <c r="Q620">
        <f ca="1">Rutas_Lista!AH620</f>
        <v>0</v>
      </c>
    </row>
    <row r="621" spans="1:17" x14ac:dyDescent="0.25">
      <c r="A621">
        <f ca="1">Rutas_Lista!N621</f>
        <v>26</v>
      </c>
      <c r="B621" s="39">
        <f ca="1">Rutas_Lista!L621</f>
        <v>594</v>
      </c>
      <c r="C621" s="39" t="str">
        <f ca="1">Rutas_Lista!AB621</f>
        <v>Rutas_Habituales_MTN</v>
      </c>
      <c r="D621" s="39" t="str">
        <f ca="1">Rutas_Lista!AC621</f>
        <v>Ruta 12_20</v>
      </c>
      <c r="E621" s="39" t="str">
        <f ca="1">Rutas_Lista!AD621</f>
        <v>Avd. Madrid nº 218</v>
      </c>
      <c r="F621" s="5" t="s">
        <v>944</v>
      </c>
      <c r="G621" s="5" t="s">
        <v>947</v>
      </c>
      <c r="H621" s="5" t="s">
        <v>732</v>
      </c>
      <c r="I621" s="5" t="s">
        <v>733</v>
      </c>
      <c r="J621" s="49">
        <v>41.656027999999999</v>
      </c>
      <c r="K621" s="49">
        <v>-0.89534199999999997</v>
      </c>
      <c r="M621" s="39" t="str">
        <f ca="1">IF(Rutas_Lista!X621=1,"Ida","Vuelta")</f>
        <v>Ida</v>
      </c>
      <c r="N621" t="str">
        <f ca="1">Rutas_Lista!AE621</f>
        <v>05:07</v>
      </c>
      <c r="O621" t="str">
        <f ca="1">Rutas_Lista!AF621</f>
        <v>13:02</v>
      </c>
      <c r="P621" t="str">
        <f ca="1">Rutas_Lista!AG621</f>
        <v>21:02</v>
      </c>
      <c r="Q621">
        <f ca="1">Rutas_Lista!AH621</f>
        <v>0</v>
      </c>
    </row>
    <row r="622" spans="1:17" x14ac:dyDescent="0.25">
      <c r="A622">
        <f ca="1">Rutas_Lista!N622</f>
        <v>26</v>
      </c>
      <c r="B622" s="39">
        <f ca="1">Rutas_Lista!L622</f>
        <v>595</v>
      </c>
      <c r="C622" s="39" t="str">
        <f ca="1">Rutas_Lista!AB622</f>
        <v>Rutas_Habituales_MTN</v>
      </c>
      <c r="D622" s="39" t="str">
        <f ca="1">Rutas_Lista!AC622</f>
        <v>Ruta 12_20</v>
      </c>
      <c r="E622" s="39" t="str">
        <f ca="1">Rutas_Lista!AD622</f>
        <v>Opel Planta en Figueruelas</v>
      </c>
      <c r="F622" s="5" t="s">
        <v>783</v>
      </c>
      <c r="H622" s="5" t="s">
        <v>784</v>
      </c>
      <c r="I622" s="5" t="s">
        <v>733</v>
      </c>
      <c r="J622" s="49">
        <v>41.749628000000001</v>
      </c>
      <c r="K622" s="49">
        <v>-1.1755139999999999</v>
      </c>
      <c r="L622" s="5" t="s">
        <v>785</v>
      </c>
      <c r="M622" s="39" t="str">
        <f ca="1">IF(Rutas_Lista!X622=1,"Ida","Vuelta")</f>
        <v>Ida</v>
      </c>
      <c r="N622" t="str">
        <f ca="1">Rutas_Lista!AE622</f>
        <v>05:30</v>
      </c>
      <c r="O622" t="str">
        <f ca="1">Rutas_Lista!AF622</f>
        <v>13:30</v>
      </c>
      <c r="P622" t="str">
        <f ca="1">Rutas_Lista!AG622</f>
        <v>21:30</v>
      </c>
      <c r="Q622">
        <f ca="1">Rutas_Lista!AH622</f>
        <v>0</v>
      </c>
    </row>
    <row r="623" spans="1:17" x14ac:dyDescent="0.25">
      <c r="A623">
        <f ca="1">Rutas_Lista!N623</f>
        <v>26</v>
      </c>
      <c r="B623" s="39">
        <f ca="1">Rutas_Lista!L623</f>
        <v>596</v>
      </c>
      <c r="C623" s="39" t="str">
        <f ca="1">Rutas_Lista!AB623</f>
        <v>Rutas_Habituales_MTN</v>
      </c>
      <c r="D623" s="39" t="str">
        <f ca="1">Rutas_Lista!AC623</f>
        <v>Ruta 12_20</v>
      </c>
      <c r="E623" s="39" t="str">
        <f ca="1">Rutas_Lista!AD623</f>
        <v>Opel Planta en Figueruelas</v>
      </c>
      <c r="F623" s="5" t="s">
        <v>783</v>
      </c>
      <c r="H623" s="5" t="s">
        <v>784</v>
      </c>
      <c r="I623" s="5" t="s">
        <v>733</v>
      </c>
      <c r="J623" s="49">
        <v>41.749628000000001</v>
      </c>
      <c r="K623" s="49">
        <v>-1.1755139999999999</v>
      </c>
      <c r="L623" s="5" t="s">
        <v>785</v>
      </c>
      <c r="M623" s="39" t="str">
        <f ca="1">IF(Rutas_Lista!X623=1,"Ida","Vuelta")</f>
        <v>Vuelta</v>
      </c>
      <c r="N623" t="str">
        <f ca="1">Rutas_Lista!AE623</f>
        <v/>
      </c>
      <c r="O623" t="str">
        <f ca="1">Rutas_Lista!AF623</f>
        <v/>
      </c>
      <c r="P623" t="str">
        <f ca="1">Rutas_Lista!AG623</f>
        <v/>
      </c>
      <c r="Q623" t="str">
        <f ca="1">Rutas_Lista!AH623</f>
        <v/>
      </c>
    </row>
    <row r="624" spans="1:17" x14ac:dyDescent="0.25">
      <c r="A624">
        <f ca="1">Rutas_Lista!N624</f>
        <v>26</v>
      </c>
      <c r="B624" s="39">
        <f ca="1">Rutas_Lista!L624</f>
        <v>597</v>
      </c>
      <c r="C624" s="39" t="str">
        <f ca="1">Rutas_Lista!AB624</f>
        <v>Rutas_Habituales_MTN</v>
      </c>
      <c r="D624" s="39" t="str">
        <f ca="1">Rutas_Lista!AC624</f>
        <v>Ruta 12_20</v>
      </c>
      <c r="E624" s="39" t="str">
        <f ca="1">Rutas_Lista!AD624</f>
        <v>Avd. Madrid, (esq. Plaza Huesca - Pd. Bus)</v>
      </c>
      <c r="F624" s="5" t="s">
        <v>944</v>
      </c>
      <c r="H624" s="5" t="s">
        <v>732</v>
      </c>
      <c r="I624" s="5" t="s">
        <v>733</v>
      </c>
      <c r="J624" s="49">
        <v>41.6530007</v>
      </c>
      <c r="K624" s="49">
        <v>-0.90630169999999999</v>
      </c>
      <c r="L624" s="5" t="s">
        <v>943</v>
      </c>
      <c r="M624" s="39" t="str">
        <f ca="1">IF(Rutas_Lista!X624=1,"Ida","Vuelta")</f>
        <v>Vuelta</v>
      </c>
      <c r="N624" t="str">
        <f ca="1">Rutas_Lista!AE624</f>
        <v/>
      </c>
      <c r="O624" t="str">
        <f ca="1">Rutas_Lista!AF624</f>
        <v/>
      </c>
      <c r="P624" t="str">
        <f ca="1">Rutas_Lista!AG624</f>
        <v/>
      </c>
      <c r="Q624" t="str">
        <f ca="1">Rutas_Lista!AH624</f>
        <v/>
      </c>
    </row>
    <row r="625" spans="1:17" x14ac:dyDescent="0.25">
      <c r="A625">
        <f ca="1">Rutas_Lista!N625</f>
        <v>26</v>
      </c>
      <c r="B625" s="39">
        <f ca="1">Rutas_Lista!L625</f>
        <v>598</v>
      </c>
      <c r="C625" s="39" t="str">
        <f ca="1">Rutas_Lista!AB625</f>
        <v>Rutas_Habituales_MTN</v>
      </c>
      <c r="D625" s="39" t="str">
        <f ca="1">Rutas_Lista!AC625</f>
        <v>Ruta 12_20</v>
      </c>
      <c r="E625" s="39" t="str">
        <f ca="1">Rutas_Lista!AD625</f>
        <v>Avd. Madrid, nº 142 (Calzados Kaymo)</v>
      </c>
      <c r="F625" s="5" t="s">
        <v>944</v>
      </c>
      <c r="G625" s="5" t="s">
        <v>945</v>
      </c>
      <c r="H625" s="5" t="s">
        <v>732</v>
      </c>
      <c r="I625" s="5" t="s">
        <v>733</v>
      </c>
      <c r="J625" s="49">
        <v>41.656027999999999</v>
      </c>
      <c r="K625" s="49">
        <v>-0.89534199999999997</v>
      </c>
      <c r="L625" s="5" t="s">
        <v>946</v>
      </c>
      <c r="M625" s="39" t="str">
        <f ca="1">IF(Rutas_Lista!X625=1,"Ida","Vuelta")</f>
        <v>Vuelta</v>
      </c>
      <c r="N625" t="str">
        <f ca="1">Rutas_Lista!AE625</f>
        <v/>
      </c>
      <c r="O625" t="str">
        <f ca="1">Rutas_Lista!AF625</f>
        <v/>
      </c>
      <c r="P625" t="str">
        <f ca="1">Rutas_Lista!AG625</f>
        <v/>
      </c>
      <c r="Q625" t="str">
        <f ca="1">Rutas_Lista!AH625</f>
        <v/>
      </c>
    </row>
    <row r="626" spans="1:17" x14ac:dyDescent="0.25">
      <c r="A626">
        <f ca="1">Rutas_Lista!N626</f>
        <v>26</v>
      </c>
      <c r="B626" s="39">
        <f ca="1">Rutas_Lista!L626</f>
        <v>599</v>
      </c>
      <c r="C626" s="39" t="str">
        <f ca="1">Rutas_Lista!AB626</f>
        <v>Rutas_Habituales_MTN</v>
      </c>
      <c r="D626" s="39" t="str">
        <f ca="1">Rutas_Lista!AC626</f>
        <v>Ruta 12_20</v>
      </c>
      <c r="E626" s="39" t="str">
        <f ca="1">Rutas_Lista!AD626</f>
        <v>Avd. Madrid nº 218</v>
      </c>
      <c r="F626" s="5" t="s">
        <v>944</v>
      </c>
      <c r="G626" s="5" t="s">
        <v>947</v>
      </c>
      <c r="H626" s="5" t="s">
        <v>732</v>
      </c>
      <c r="I626" s="5" t="s">
        <v>733</v>
      </c>
      <c r="J626" s="49">
        <v>41.656027999999999</v>
      </c>
      <c r="K626" s="49">
        <v>-0.89534199999999997</v>
      </c>
      <c r="M626" s="39" t="str">
        <f ca="1">IF(Rutas_Lista!X626=1,"Ida","Vuelta")</f>
        <v>Vuelta</v>
      </c>
      <c r="N626" t="str">
        <f ca="1">Rutas_Lista!AE626</f>
        <v/>
      </c>
      <c r="O626" t="str">
        <f ca="1">Rutas_Lista!AF626</f>
        <v/>
      </c>
      <c r="P626" t="str">
        <f ca="1">Rutas_Lista!AG626</f>
        <v/>
      </c>
      <c r="Q626" t="str">
        <f ca="1">Rutas_Lista!AH626</f>
        <v/>
      </c>
    </row>
    <row r="627" spans="1:17" x14ac:dyDescent="0.25">
      <c r="A627">
        <f ca="1">Rutas_Lista!N627</f>
        <v>27</v>
      </c>
      <c r="B627" s="39">
        <f ca="1">Rutas_Lista!L627</f>
        <v>599</v>
      </c>
      <c r="C627" s="39" t="str">
        <f ca="1">Rutas_Lista!AB627</f>
        <v>Rutas_Habituales_MTN</v>
      </c>
      <c r="D627" s="39" t="str">
        <f ca="1">Rutas_Lista!AC627</f>
        <v>Ruta 13_20</v>
      </c>
      <c r="E627" s="39" t="str">
        <f ca="1">Rutas_Lista!AD627</f>
        <v>Ruta 13/20</v>
      </c>
      <c r="M627" s="39" t="str">
        <f ca="1">IF(Rutas_Lista!X627=1,"Ida","Vuelta")</f>
        <v>Ida</v>
      </c>
      <c r="N627" t="str">
        <f ca="1">Rutas_Lista!AE627</f>
        <v/>
      </c>
      <c r="O627" t="str">
        <f ca="1">Rutas_Lista!AF627</f>
        <v/>
      </c>
      <c r="P627" t="str">
        <f ca="1">Rutas_Lista!AG627</f>
        <v/>
      </c>
      <c r="Q627">
        <f ca="1">Rutas_Lista!AH627</f>
        <v>0</v>
      </c>
    </row>
    <row r="628" spans="1:17" x14ac:dyDescent="0.25">
      <c r="A628">
        <f ca="1">Rutas_Lista!N628</f>
        <v>27</v>
      </c>
      <c r="B628" s="39">
        <f ca="1">Rutas_Lista!L628</f>
        <v>600</v>
      </c>
      <c r="C628" s="39" t="str">
        <f ca="1">Rutas_Lista!AB628</f>
        <v>Rutas_Habituales_MTN</v>
      </c>
      <c r="D628" s="39" t="str">
        <f ca="1">Rutas_Lista!AC628</f>
        <v>Ruta 13_20</v>
      </c>
      <c r="E628" s="39" t="str">
        <f ca="1">Rutas_Lista!AD628</f>
        <v>Conde Aranda, nº 6 (Escuelas Pías - Pd. Bus)</v>
      </c>
      <c r="F628" s="5" t="s">
        <v>1071</v>
      </c>
      <c r="G628" s="5" t="s">
        <v>1072</v>
      </c>
      <c r="H628" s="5" t="s">
        <v>732</v>
      </c>
      <c r="I628" s="5" t="s">
        <v>733</v>
      </c>
      <c r="J628" s="49">
        <v>41.654285000000002</v>
      </c>
      <c r="K628" s="49">
        <v>-0.88535200000000003</v>
      </c>
      <c r="L628" s="5" t="s">
        <v>1073</v>
      </c>
      <c r="M628" s="39" t="str">
        <f ca="1">IF(Rutas_Lista!X628=1,"Ida","Vuelta")</f>
        <v>Ida</v>
      </c>
      <c r="N628" t="str">
        <f ca="1">Rutas_Lista!AE628</f>
        <v>05:00</v>
      </c>
      <c r="O628" t="str">
        <f ca="1">Rutas_Lista!AF628</f>
        <v>13:00</v>
      </c>
      <c r="P628" t="str">
        <f ca="1">Rutas_Lista!AG628</f>
        <v>21:00</v>
      </c>
      <c r="Q628">
        <f ca="1">Rutas_Lista!AH628</f>
        <v>0</v>
      </c>
    </row>
    <row r="629" spans="1:17" x14ac:dyDescent="0.25">
      <c r="A629">
        <f ca="1">Rutas_Lista!N629</f>
        <v>27</v>
      </c>
      <c r="B629" s="39">
        <f ca="1">Rutas_Lista!L629</f>
        <v>601</v>
      </c>
      <c r="C629" s="39" t="str">
        <f ca="1">Rutas_Lista!AB629</f>
        <v>Rutas_Habituales_MTN</v>
      </c>
      <c r="D629" s="39" t="str">
        <f ca="1">Rutas_Lista!AC629</f>
        <v>Ruta 13_20</v>
      </c>
      <c r="E629" s="39" t="str">
        <f ca="1">Rutas_Lista!AD629</f>
        <v>Conde Aranda, nº 114</v>
      </c>
      <c r="F629" s="5" t="s">
        <v>1071</v>
      </c>
      <c r="G629" s="5" t="s">
        <v>1074</v>
      </c>
      <c r="H629" s="5" t="s">
        <v>732</v>
      </c>
      <c r="I629" s="5" t="s">
        <v>733</v>
      </c>
      <c r="J629" s="49">
        <v>41.654285000000002</v>
      </c>
      <c r="K629" s="49">
        <v>-0.88535200000000003</v>
      </c>
      <c r="M629" s="39" t="str">
        <f ca="1">IF(Rutas_Lista!X629=1,"Ida","Vuelta")</f>
        <v>Ida</v>
      </c>
      <c r="N629" t="str">
        <f ca="1">Rutas_Lista!AE629</f>
        <v>05:01</v>
      </c>
      <c r="O629" t="str">
        <f ca="1">Rutas_Lista!AF629</f>
        <v>13:01</v>
      </c>
      <c r="P629" t="str">
        <f ca="1">Rutas_Lista!AG629</f>
        <v>21:01</v>
      </c>
      <c r="Q629">
        <f ca="1">Rutas_Lista!AH629</f>
        <v>0</v>
      </c>
    </row>
    <row r="630" spans="1:17" x14ac:dyDescent="0.25">
      <c r="A630">
        <f ca="1">Rutas_Lista!N630</f>
        <v>27</v>
      </c>
      <c r="B630" s="39">
        <f ca="1">Rutas_Lista!L630</f>
        <v>602</v>
      </c>
      <c r="C630" s="39" t="str">
        <f ca="1">Rutas_Lista!AB630</f>
        <v>Rutas_Habituales_MTN</v>
      </c>
      <c r="D630" s="39" t="str">
        <f ca="1">Rutas_Lista!AC630</f>
        <v>Ruta 13_20</v>
      </c>
      <c r="E630" s="39" t="str">
        <f ca="1">Rutas_Lista!AD630</f>
        <v>Avd. Madrid, nº 10-12 (Pd. Bus)</v>
      </c>
      <c r="F630" s="5" t="s">
        <v>944</v>
      </c>
      <c r="G630" s="5" t="s">
        <v>1043</v>
      </c>
      <c r="H630" s="5" t="s">
        <v>732</v>
      </c>
      <c r="I630" s="5" t="s">
        <v>733</v>
      </c>
      <c r="J630" s="49">
        <v>41.646481000000001</v>
      </c>
      <c r="K630" s="49">
        <v>-0.88755300000000004</v>
      </c>
      <c r="L630" s="5" t="s">
        <v>792</v>
      </c>
      <c r="M630" s="39" t="str">
        <f ca="1">IF(Rutas_Lista!X630=1,"Ida","Vuelta")</f>
        <v>Ida</v>
      </c>
      <c r="N630" t="str">
        <f ca="1">Rutas_Lista!AE630</f>
        <v>05:02</v>
      </c>
      <c r="O630" t="str">
        <f ca="1">Rutas_Lista!AF630</f>
        <v>13:02</v>
      </c>
      <c r="P630" t="str">
        <f ca="1">Rutas_Lista!AG630</f>
        <v>21:02</v>
      </c>
      <c r="Q630">
        <f ca="1">Rutas_Lista!AH630</f>
        <v>0</v>
      </c>
    </row>
    <row r="631" spans="1:17" x14ac:dyDescent="0.25">
      <c r="A631">
        <f ca="1">Rutas_Lista!N631</f>
        <v>27</v>
      </c>
      <c r="B631" s="39">
        <f ca="1">Rutas_Lista!L631</f>
        <v>603</v>
      </c>
      <c r="C631" s="39" t="str">
        <f ca="1">Rutas_Lista!AB631</f>
        <v>Rutas_Habituales_MTN</v>
      </c>
      <c r="D631" s="39" t="str">
        <f ca="1">Rutas_Lista!AC631</f>
        <v>Ruta 13_20</v>
      </c>
      <c r="E631" s="39" t="str">
        <f ca="1">Rutas_Lista!AD631</f>
        <v>Avd. Navarra, nº 10 (Pd. Bus)</v>
      </c>
      <c r="F631" s="5" t="s">
        <v>861</v>
      </c>
      <c r="G631" s="5" t="s">
        <v>1075</v>
      </c>
      <c r="H631" s="5" t="s">
        <v>732</v>
      </c>
      <c r="I631" s="5" t="s">
        <v>733</v>
      </c>
      <c r="J631" s="49">
        <v>41.653886</v>
      </c>
      <c r="K631" s="49">
        <v>-0.90002599999999999</v>
      </c>
      <c r="L631" s="5" t="s">
        <v>792</v>
      </c>
      <c r="M631" s="39" t="str">
        <f ca="1">IF(Rutas_Lista!X631=1,"Ida","Vuelta")</f>
        <v>Ida</v>
      </c>
      <c r="N631" t="str">
        <f ca="1">Rutas_Lista!AE631</f>
        <v>05:04</v>
      </c>
      <c r="O631" t="str">
        <f ca="1">Rutas_Lista!AF631</f>
        <v>13:04</v>
      </c>
      <c r="P631" t="str">
        <f ca="1">Rutas_Lista!AG631</f>
        <v>21:04</v>
      </c>
      <c r="Q631">
        <f ca="1">Rutas_Lista!AH631</f>
        <v>0</v>
      </c>
    </row>
    <row r="632" spans="1:17" x14ac:dyDescent="0.25">
      <c r="A632">
        <f ca="1">Rutas_Lista!N632</f>
        <v>27</v>
      </c>
      <c r="B632" s="39">
        <f ca="1">Rutas_Lista!L632</f>
        <v>604</v>
      </c>
      <c r="C632" s="39" t="str">
        <f ca="1">Rutas_Lista!AB632</f>
        <v>Rutas_Habituales_MTN</v>
      </c>
      <c r="D632" s="39" t="str">
        <f ca="1">Rutas_Lista!AC632</f>
        <v>Ruta 13_20</v>
      </c>
      <c r="E632" s="39" t="str">
        <f ca="1">Rutas_Lista!AD632</f>
        <v>Avd. Navarra, nº 60 (Centro Cultural - Pd. Bus)</v>
      </c>
      <c r="F632" s="5" t="s">
        <v>861</v>
      </c>
      <c r="G632" s="5" t="s">
        <v>862</v>
      </c>
      <c r="H632" s="5" t="s">
        <v>732</v>
      </c>
      <c r="I632" s="5" t="s">
        <v>733</v>
      </c>
      <c r="J632" s="49">
        <v>41.654769999999999</v>
      </c>
      <c r="K632" s="49">
        <v>-0.90088900000000005</v>
      </c>
      <c r="L632" s="5" t="s">
        <v>863</v>
      </c>
      <c r="M632" s="39" t="str">
        <f ca="1">IF(Rutas_Lista!X632=1,"Ida","Vuelta")</f>
        <v>Ida</v>
      </c>
      <c r="N632" t="str">
        <f ca="1">Rutas_Lista!AE632</f>
        <v>05:05</v>
      </c>
      <c r="O632" t="str">
        <f ca="1">Rutas_Lista!AF632</f>
        <v>13:05</v>
      </c>
      <c r="P632" t="str">
        <f ca="1">Rutas_Lista!AG632</f>
        <v>21:05</v>
      </c>
      <c r="Q632">
        <f ca="1">Rutas_Lista!AH632</f>
        <v>0</v>
      </c>
    </row>
    <row r="633" spans="1:17" x14ac:dyDescent="0.25">
      <c r="A633">
        <f ca="1">Rutas_Lista!N633</f>
        <v>27</v>
      </c>
      <c r="B633" s="39">
        <f ca="1">Rutas_Lista!L633</f>
        <v>605</v>
      </c>
      <c r="C633" s="39" t="str">
        <f ca="1">Rutas_Lista!AB633</f>
        <v>Rutas_Habituales_MTN</v>
      </c>
      <c r="D633" s="39" t="str">
        <f ca="1">Rutas_Lista!AC633</f>
        <v>Ruta 13_20</v>
      </c>
      <c r="E633" s="39" t="str">
        <f ca="1">Rutas_Lista!AD633</f>
        <v>Avd. Navarra, (frente nº 183 - Pd. Bus )</v>
      </c>
      <c r="F633" s="5" t="s">
        <v>861</v>
      </c>
      <c r="H633" s="5" t="s">
        <v>732</v>
      </c>
      <c r="I633" s="5" t="s">
        <v>733</v>
      </c>
      <c r="J633" s="49">
        <v>41.658539099999999</v>
      </c>
      <c r="K633" s="49">
        <v>-0.91816350000000002</v>
      </c>
      <c r="L633" s="5" t="s">
        <v>864</v>
      </c>
      <c r="M633" s="39" t="str">
        <f ca="1">IF(Rutas_Lista!X633=1,"Ida","Vuelta")</f>
        <v>Ida</v>
      </c>
      <c r="N633" t="str">
        <f ca="1">Rutas_Lista!AE633</f>
        <v>05:06</v>
      </c>
      <c r="O633" t="str">
        <f ca="1">Rutas_Lista!AF633</f>
        <v>13:06</v>
      </c>
      <c r="P633" t="str">
        <f ca="1">Rutas_Lista!AG633</f>
        <v>21:06</v>
      </c>
      <c r="Q633">
        <f ca="1">Rutas_Lista!AH633</f>
        <v>0</v>
      </c>
    </row>
    <row r="634" spans="1:17" x14ac:dyDescent="0.25">
      <c r="A634">
        <f ca="1">Rutas_Lista!N634</f>
        <v>27</v>
      </c>
      <c r="B634" s="39">
        <f ca="1">Rutas_Lista!L634</f>
        <v>606</v>
      </c>
      <c r="C634" s="39" t="str">
        <f ca="1">Rutas_Lista!AB634</f>
        <v>Rutas_Habituales_MTN</v>
      </c>
      <c r="D634" s="39" t="str">
        <f ca="1">Rutas_Lista!AC634</f>
        <v>Ruta 13_20</v>
      </c>
      <c r="E634" s="39" t="str">
        <f ca="1">Rutas_Lista!AD634</f>
        <v>Torres San Lamberto "Punto 0" (Pd. Bus)</v>
      </c>
      <c r="F634" s="5" t="s">
        <v>865</v>
      </c>
      <c r="H634" s="5" t="s">
        <v>732</v>
      </c>
      <c r="I634" s="5" t="s">
        <v>733</v>
      </c>
      <c r="J634" s="49">
        <v>41.665072199999997</v>
      </c>
      <c r="K634" s="49">
        <v>-0.93458719999999995</v>
      </c>
      <c r="L634" s="5" t="s">
        <v>792</v>
      </c>
      <c r="M634" s="39" t="str">
        <f ca="1">IF(Rutas_Lista!X634=1,"Ida","Vuelta")</f>
        <v>Ida</v>
      </c>
      <c r="N634" t="str">
        <f ca="1">Rutas_Lista!AE634</f>
        <v>05:10</v>
      </c>
      <c r="O634" t="str">
        <f ca="1">Rutas_Lista!AF634</f>
        <v>13:10</v>
      </c>
      <c r="P634" t="str">
        <f ca="1">Rutas_Lista!AG634</f>
        <v>21:10</v>
      </c>
      <c r="Q634">
        <f ca="1">Rutas_Lista!AH634</f>
        <v>0</v>
      </c>
    </row>
    <row r="635" spans="1:17" x14ac:dyDescent="0.25">
      <c r="A635">
        <f ca="1">Rutas_Lista!N635</f>
        <v>27</v>
      </c>
      <c r="B635" s="39">
        <f ca="1">Rutas_Lista!L635</f>
        <v>607</v>
      </c>
      <c r="C635" s="39" t="str">
        <f ca="1">Rutas_Lista!AB635</f>
        <v>Rutas_Habituales_MTN</v>
      </c>
      <c r="D635" s="39" t="str">
        <f ca="1">Rutas_Lista!AC635</f>
        <v>Ruta 13_20</v>
      </c>
      <c r="E635" s="39" t="str">
        <f ca="1">Rutas_Lista!AD635</f>
        <v>Opel Planta en Figueruelas</v>
      </c>
      <c r="F635" s="5" t="s">
        <v>783</v>
      </c>
      <c r="H635" s="5" t="s">
        <v>784</v>
      </c>
      <c r="I635" s="5" t="s">
        <v>733</v>
      </c>
      <c r="J635" s="49">
        <v>41.749628000000001</v>
      </c>
      <c r="K635" s="49">
        <v>-1.1755139999999999</v>
      </c>
      <c r="L635" s="5" t="s">
        <v>785</v>
      </c>
      <c r="M635" s="39" t="str">
        <f ca="1">IF(Rutas_Lista!X635=1,"Ida","Vuelta")</f>
        <v>Ida</v>
      </c>
      <c r="N635" t="str">
        <f ca="1">Rutas_Lista!AE635</f>
        <v>05:30</v>
      </c>
      <c r="O635" t="str">
        <f ca="1">Rutas_Lista!AF635</f>
        <v>13:30</v>
      </c>
      <c r="P635" t="str">
        <f ca="1">Rutas_Lista!AG635</f>
        <v>21:30</v>
      </c>
      <c r="Q635">
        <f ca="1">Rutas_Lista!AH635</f>
        <v>0</v>
      </c>
    </row>
    <row r="636" spans="1:17" x14ac:dyDescent="0.25">
      <c r="A636">
        <f ca="1">Rutas_Lista!N636</f>
        <v>27</v>
      </c>
      <c r="B636" s="39">
        <f ca="1">Rutas_Lista!L636</f>
        <v>608</v>
      </c>
      <c r="C636" s="39" t="str">
        <f ca="1">Rutas_Lista!AB636</f>
        <v>Rutas_Habituales_MTN</v>
      </c>
      <c r="D636" s="39" t="str">
        <f ca="1">Rutas_Lista!AC636</f>
        <v>Ruta 13_20</v>
      </c>
      <c r="E636" s="39" t="str">
        <f ca="1">Rutas_Lista!AD636</f>
        <v>Opel Planta en Figueruelas</v>
      </c>
      <c r="F636" s="5" t="s">
        <v>783</v>
      </c>
      <c r="H636" s="5" t="s">
        <v>784</v>
      </c>
      <c r="I636" s="5" t="s">
        <v>733</v>
      </c>
      <c r="J636" s="49">
        <v>41.749628000000001</v>
      </c>
      <c r="K636" s="49">
        <v>-1.1755139999999999</v>
      </c>
      <c r="L636" s="5" t="s">
        <v>785</v>
      </c>
      <c r="M636" s="39" t="str">
        <f ca="1">IF(Rutas_Lista!X636=1,"Ida","Vuelta")</f>
        <v>Vuelta</v>
      </c>
      <c r="N636" t="str">
        <f ca="1">Rutas_Lista!AE636</f>
        <v/>
      </c>
      <c r="O636" t="str">
        <f ca="1">Rutas_Lista!AF636</f>
        <v/>
      </c>
      <c r="P636" t="str">
        <f ca="1">Rutas_Lista!AG636</f>
        <v/>
      </c>
      <c r="Q636" t="str">
        <f ca="1">Rutas_Lista!AH636</f>
        <v/>
      </c>
    </row>
    <row r="637" spans="1:17" x14ac:dyDescent="0.25">
      <c r="A637">
        <f ca="1">Rutas_Lista!N637</f>
        <v>27</v>
      </c>
      <c r="B637" s="39">
        <f ca="1">Rutas_Lista!L637</f>
        <v>609</v>
      </c>
      <c r="C637" s="39" t="str">
        <f ca="1">Rutas_Lista!AB637</f>
        <v>Rutas_Habituales_MTN</v>
      </c>
      <c r="D637" s="39" t="str">
        <f ca="1">Rutas_Lista!AC637</f>
        <v>Ruta 13_20</v>
      </c>
      <c r="E637" s="39" t="str">
        <f ca="1">Rutas_Lista!AD637</f>
        <v>Torres San Lamberto "Punto 0" (Pd. Bus)</v>
      </c>
      <c r="F637" s="5" t="s">
        <v>865</v>
      </c>
      <c r="H637" s="5" t="s">
        <v>732</v>
      </c>
      <c r="I637" s="5" t="s">
        <v>733</v>
      </c>
      <c r="J637" s="49">
        <v>41.665072199999997</v>
      </c>
      <c r="K637" s="49">
        <v>-0.93458719999999995</v>
      </c>
      <c r="L637" s="5" t="s">
        <v>792</v>
      </c>
      <c r="M637" s="39" t="str">
        <f ca="1">IF(Rutas_Lista!X637=1,"Ida","Vuelta")</f>
        <v>Vuelta</v>
      </c>
      <c r="N637" t="str">
        <f ca="1">Rutas_Lista!AE637</f>
        <v/>
      </c>
      <c r="O637" t="str">
        <f ca="1">Rutas_Lista!AF637</f>
        <v/>
      </c>
      <c r="P637" t="str">
        <f ca="1">Rutas_Lista!AG637</f>
        <v/>
      </c>
      <c r="Q637" t="str">
        <f ca="1">Rutas_Lista!AH637</f>
        <v/>
      </c>
    </row>
    <row r="638" spans="1:17" x14ac:dyDescent="0.25">
      <c r="A638">
        <f ca="1">Rutas_Lista!N638</f>
        <v>27</v>
      </c>
      <c r="B638" s="39">
        <f ca="1">Rutas_Lista!L638</f>
        <v>610</v>
      </c>
      <c r="C638" s="39" t="str">
        <f ca="1">Rutas_Lista!AB638</f>
        <v>Rutas_Habituales_MTN</v>
      </c>
      <c r="D638" s="39" t="str">
        <f ca="1">Rutas_Lista!AC638</f>
        <v>Ruta 13_20</v>
      </c>
      <c r="E638" s="39" t="str">
        <f ca="1">Rutas_Lista!AD638</f>
        <v>Avd. Navarra, nº 183 (Pd. Bus)</v>
      </c>
      <c r="F638" s="5" t="s">
        <v>861</v>
      </c>
      <c r="G638" s="5" t="s">
        <v>869</v>
      </c>
      <c r="H638" s="5" t="s">
        <v>732</v>
      </c>
      <c r="I638" s="5" t="s">
        <v>733</v>
      </c>
      <c r="J638" s="49">
        <v>41.654769999999999</v>
      </c>
      <c r="K638" s="49">
        <v>-0.90088900000000005</v>
      </c>
      <c r="L638" s="5" t="s">
        <v>792</v>
      </c>
      <c r="M638" s="39" t="str">
        <f ca="1">IF(Rutas_Lista!X638=1,"Ida","Vuelta")</f>
        <v>Vuelta</v>
      </c>
      <c r="N638" t="str">
        <f ca="1">Rutas_Lista!AE638</f>
        <v/>
      </c>
      <c r="O638" t="str">
        <f ca="1">Rutas_Lista!AF638</f>
        <v/>
      </c>
      <c r="P638" t="str">
        <f ca="1">Rutas_Lista!AG638</f>
        <v/>
      </c>
      <c r="Q638" t="str">
        <f ca="1">Rutas_Lista!AH638</f>
        <v/>
      </c>
    </row>
    <row r="639" spans="1:17" x14ac:dyDescent="0.25">
      <c r="A639">
        <f ca="1">Rutas_Lista!N639</f>
        <v>27</v>
      </c>
      <c r="B639" s="39">
        <f ca="1">Rutas_Lista!L639</f>
        <v>611</v>
      </c>
      <c r="C639" s="39" t="str">
        <f ca="1">Rutas_Lista!AB639</f>
        <v>Rutas_Habituales_MTN</v>
      </c>
      <c r="D639" s="39" t="str">
        <f ca="1">Rutas_Lista!AC639</f>
        <v>Ruta 13_20</v>
      </c>
      <c r="E639" s="39" t="str">
        <f ca="1">Rutas_Lista!AD639</f>
        <v>Avd. Navarra, nº 71 (Pd. Bus)</v>
      </c>
      <c r="F639" s="5" t="s">
        <v>861</v>
      </c>
      <c r="G639" s="5" t="s">
        <v>1076</v>
      </c>
      <c r="H639" s="5" t="s">
        <v>732</v>
      </c>
      <c r="I639" s="5" t="s">
        <v>733</v>
      </c>
      <c r="J639" s="49">
        <v>41.654769999999999</v>
      </c>
      <c r="K639" s="49">
        <v>-0.90088900000000005</v>
      </c>
      <c r="L639" s="5" t="s">
        <v>792</v>
      </c>
      <c r="M639" s="39" t="str">
        <f ca="1">IF(Rutas_Lista!X639=1,"Ida","Vuelta")</f>
        <v>Vuelta</v>
      </c>
      <c r="N639" t="str">
        <f ca="1">Rutas_Lista!AE639</f>
        <v/>
      </c>
      <c r="O639" t="str">
        <f ca="1">Rutas_Lista!AF639</f>
        <v/>
      </c>
      <c r="P639" t="str">
        <f ca="1">Rutas_Lista!AG639</f>
        <v/>
      </c>
      <c r="Q639" t="str">
        <f ca="1">Rutas_Lista!AH639</f>
        <v/>
      </c>
    </row>
    <row r="640" spans="1:17" x14ac:dyDescent="0.25">
      <c r="A640">
        <f ca="1">Rutas_Lista!N640</f>
        <v>27</v>
      </c>
      <c r="B640" s="39">
        <f ca="1">Rutas_Lista!L640</f>
        <v>612</v>
      </c>
      <c r="C640" s="39" t="str">
        <f ca="1">Rutas_Lista!AB640</f>
        <v>Rutas_Habituales_MTN</v>
      </c>
      <c r="D640" s="39" t="str">
        <f ca="1">Rutas_Lista!AC640</f>
        <v>Ruta 13_20</v>
      </c>
      <c r="E640" s="39" t="str">
        <f ca="1">Rutas_Lista!AD640</f>
        <v>Avd. Navarra (esq. Avd. Madrid)</v>
      </c>
      <c r="F640" s="5" t="s">
        <v>1077</v>
      </c>
      <c r="H640" s="5" t="s">
        <v>732</v>
      </c>
      <c r="I640" s="5" t="s">
        <v>733</v>
      </c>
      <c r="J640" s="49">
        <v>41.654640800000003</v>
      </c>
      <c r="K640" s="49">
        <v>-0.90153260000000002</v>
      </c>
      <c r="L640" s="5" t="s">
        <v>1078</v>
      </c>
      <c r="M640" s="39" t="str">
        <f ca="1">IF(Rutas_Lista!X640=1,"Ida","Vuelta")</f>
        <v>Vuelta</v>
      </c>
      <c r="N640" t="str">
        <f ca="1">Rutas_Lista!AE640</f>
        <v/>
      </c>
      <c r="O640" t="str">
        <f ca="1">Rutas_Lista!AF640</f>
        <v/>
      </c>
      <c r="P640" t="str">
        <f ca="1">Rutas_Lista!AG640</f>
        <v/>
      </c>
      <c r="Q640" t="str">
        <f ca="1">Rutas_Lista!AH640</f>
        <v/>
      </c>
    </row>
    <row r="641" spans="1:17" x14ac:dyDescent="0.25">
      <c r="A641">
        <f ca="1">Rutas_Lista!N641</f>
        <v>27</v>
      </c>
      <c r="B641" s="39">
        <f ca="1">Rutas_Lista!L641</f>
        <v>613</v>
      </c>
      <c r="C641" s="39" t="str">
        <f ca="1">Rutas_Lista!AB641</f>
        <v>Rutas_Habituales_MTN</v>
      </c>
      <c r="D641" s="39" t="str">
        <f ca="1">Rutas_Lista!AC641</f>
        <v>Ruta 13_20</v>
      </c>
      <c r="E641" s="39" t="str">
        <f ca="1">Rutas_Lista!AD641</f>
        <v>Avd. Madrid (frente Aljafería - Pd. Bus)</v>
      </c>
      <c r="F641" s="5" t="s">
        <v>942</v>
      </c>
      <c r="H641" s="5" t="s">
        <v>732</v>
      </c>
      <c r="I641" s="5" t="s">
        <v>733</v>
      </c>
      <c r="J641" s="49">
        <v>41.655608999999998</v>
      </c>
      <c r="K641" s="49">
        <v>-0.89602669999999995</v>
      </c>
      <c r="L641" s="5" t="s">
        <v>1079</v>
      </c>
      <c r="M641" s="39" t="str">
        <f ca="1">IF(Rutas_Lista!X641=1,"Ida","Vuelta")</f>
        <v>Vuelta</v>
      </c>
      <c r="N641" t="str">
        <f ca="1">Rutas_Lista!AE641</f>
        <v/>
      </c>
      <c r="O641" t="str">
        <f ca="1">Rutas_Lista!AF641</f>
        <v/>
      </c>
      <c r="P641" t="str">
        <f ca="1">Rutas_Lista!AG641</f>
        <v/>
      </c>
      <c r="Q641" t="str">
        <f ca="1">Rutas_Lista!AH641</f>
        <v/>
      </c>
    </row>
    <row r="642" spans="1:17" x14ac:dyDescent="0.25">
      <c r="A642">
        <f ca="1">Rutas_Lista!N642</f>
        <v>27</v>
      </c>
      <c r="B642" s="39">
        <f ca="1">Rutas_Lista!L642</f>
        <v>614</v>
      </c>
      <c r="C642" s="39" t="str">
        <f ca="1">Rutas_Lista!AB642</f>
        <v>Rutas_Habituales_MTN</v>
      </c>
      <c r="D642" s="39" t="str">
        <f ca="1">Rutas_Lista!AC642</f>
        <v>Ruta 13_20</v>
      </c>
      <c r="E642" s="39" t="str">
        <f ca="1">Rutas_Lista!AD642</f>
        <v>Conde Aranda (frente 114)</v>
      </c>
      <c r="F642" s="5" t="s">
        <v>1080</v>
      </c>
      <c r="H642" s="5" t="s">
        <v>732</v>
      </c>
      <c r="I642" s="5" t="s">
        <v>733</v>
      </c>
      <c r="J642" s="49">
        <v>41.655653700000002</v>
      </c>
      <c r="K642" s="49">
        <v>-0.89091469999999995</v>
      </c>
      <c r="L642" s="5" t="s">
        <v>1081</v>
      </c>
      <c r="M642" s="39" t="str">
        <f ca="1">IF(Rutas_Lista!X642=1,"Ida","Vuelta")</f>
        <v>Vuelta</v>
      </c>
      <c r="N642" t="str">
        <f ca="1">Rutas_Lista!AE642</f>
        <v/>
      </c>
      <c r="O642" t="str">
        <f ca="1">Rutas_Lista!AF642</f>
        <v/>
      </c>
      <c r="P642" t="str">
        <f ca="1">Rutas_Lista!AG642</f>
        <v/>
      </c>
      <c r="Q642" t="str">
        <f ca="1">Rutas_Lista!AH642</f>
        <v/>
      </c>
    </row>
    <row r="643" spans="1:17" x14ac:dyDescent="0.25">
      <c r="A643">
        <f ca="1">Rutas_Lista!N643</f>
        <v>27</v>
      </c>
      <c r="B643" s="39">
        <f ca="1">Rutas_Lista!L643</f>
        <v>615</v>
      </c>
      <c r="C643" s="39" t="str">
        <f ca="1">Rutas_Lista!AB643</f>
        <v>Rutas_Habituales_MTN</v>
      </c>
      <c r="D643" s="39" t="str">
        <f ca="1">Rutas_Lista!AC643</f>
        <v>Ruta 13_20</v>
      </c>
      <c r="E643" s="39" t="str">
        <f ca="1">Rutas_Lista!AD643</f>
        <v>Conde Aranda (esq. César Augusto)</v>
      </c>
      <c r="F643" s="5" t="s">
        <v>1080</v>
      </c>
      <c r="H643" s="5" t="s">
        <v>732</v>
      </c>
      <c r="I643" s="5" t="s">
        <v>733</v>
      </c>
      <c r="J643" s="49">
        <v>41.654145499999998</v>
      </c>
      <c r="K643" s="49">
        <v>-0.88463040000000004</v>
      </c>
      <c r="L643" s="5" t="s">
        <v>1082</v>
      </c>
      <c r="M643" s="39" t="str">
        <f ca="1">IF(Rutas_Lista!X643=1,"Ida","Vuelta")</f>
        <v>Vuelta</v>
      </c>
      <c r="N643" t="str">
        <f ca="1">Rutas_Lista!AE643</f>
        <v/>
      </c>
      <c r="O643" t="str">
        <f ca="1">Rutas_Lista!AF643</f>
        <v/>
      </c>
      <c r="P643" t="str">
        <f ca="1">Rutas_Lista!AG643</f>
        <v/>
      </c>
      <c r="Q643" t="str">
        <f ca="1">Rutas_Lista!AH643</f>
        <v/>
      </c>
    </row>
    <row r="644" spans="1:17" x14ac:dyDescent="0.25">
      <c r="A644">
        <f ca="1">Rutas_Lista!N644</f>
        <v>28</v>
      </c>
      <c r="B644" s="39">
        <f ca="1">Rutas_Lista!L644</f>
        <v>615</v>
      </c>
      <c r="C644" s="39" t="str">
        <f ca="1">Rutas_Lista!AB644</f>
        <v>Rutas_Habituales_MTN</v>
      </c>
      <c r="D644" s="39" t="str">
        <f ca="1">Rutas_Lista!AC644</f>
        <v>Ruta 14_20</v>
      </c>
      <c r="E644" s="39" t="str">
        <f ca="1">Rutas_Lista!AD644</f>
        <v>Ruta 14/20</v>
      </c>
      <c r="M644" s="39" t="str">
        <f ca="1">IF(Rutas_Lista!X644=1,"Ida","Vuelta")</f>
        <v>Ida</v>
      </c>
      <c r="N644" t="str">
        <f ca="1">Rutas_Lista!AE644</f>
        <v/>
      </c>
      <c r="O644" t="str">
        <f ca="1">Rutas_Lista!AF644</f>
        <v/>
      </c>
      <c r="P644" t="str">
        <f ca="1">Rutas_Lista!AG644</f>
        <v/>
      </c>
      <c r="Q644">
        <f ca="1">Rutas_Lista!AH644</f>
        <v>0</v>
      </c>
    </row>
    <row r="645" spans="1:17" x14ac:dyDescent="0.25">
      <c r="A645">
        <f ca="1">Rutas_Lista!N645</f>
        <v>28</v>
      </c>
      <c r="B645" s="39">
        <f ca="1">Rutas_Lista!L645</f>
        <v>616</v>
      </c>
      <c r="C645" s="39" t="str">
        <f ca="1">Rutas_Lista!AB645</f>
        <v>Rutas_Habituales_MTN</v>
      </c>
      <c r="D645" s="39" t="str">
        <f ca="1">Rutas_Lista!AC645</f>
        <v>Ruta 14_20</v>
      </c>
      <c r="E645" s="39" t="str">
        <f ca="1">Rutas_Lista!AD645</f>
        <v>Vía Ibérica, nº 67 (frente C/ Argualas)</v>
      </c>
      <c r="F645" s="5" t="s">
        <v>902</v>
      </c>
      <c r="G645" s="5" t="s">
        <v>826</v>
      </c>
      <c r="H645" s="5" t="s">
        <v>732</v>
      </c>
      <c r="I645" s="5" t="s">
        <v>733</v>
      </c>
      <c r="J645" s="49">
        <v>41.630032</v>
      </c>
      <c r="K645" s="49">
        <v>-0.90645399999999998</v>
      </c>
      <c r="L645" s="5" t="s">
        <v>903</v>
      </c>
      <c r="M645" s="39" t="str">
        <f ca="1">IF(Rutas_Lista!X645=1,"Ida","Vuelta")</f>
        <v>Ida</v>
      </c>
      <c r="N645" t="str">
        <f ca="1">Rutas_Lista!AE645</f>
        <v>04:56</v>
      </c>
      <c r="O645" t="str">
        <f ca="1">Rutas_Lista!AF645</f>
        <v>12:54</v>
      </c>
      <c r="P645" t="str">
        <f ca="1">Rutas_Lista!AG645</f>
        <v>20:54</v>
      </c>
      <c r="Q645">
        <f ca="1">Rutas_Lista!AH645</f>
        <v>0</v>
      </c>
    </row>
    <row r="646" spans="1:17" x14ac:dyDescent="0.25">
      <c r="A646">
        <f ca="1">Rutas_Lista!N646</f>
        <v>28</v>
      </c>
      <c r="B646" s="39">
        <f ca="1">Rutas_Lista!L646</f>
        <v>617</v>
      </c>
      <c r="C646" s="39" t="str">
        <f ca="1">Rutas_Lista!AB646</f>
        <v>Rutas_Habituales_MTN</v>
      </c>
      <c r="D646" s="39" t="str">
        <f ca="1">Rutas_Lista!AC646</f>
        <v>Ruta 14_20</v>
      </c>
      <c r="E646" s="39" t="str">
        <f ca="1">Rutas_Lista!AD646</f>
        <v>Vía Ibérica, nº 17-23 (frente C/ Embarcadero)</v>
      </c>
      <c r="F646" s="5" t="s">
        <v>902</v>
      </c>
      <c r="G646" s="5" t="s">
        <v>1083</v>
      </c>
      <c r="H646" s="5" t="s">
        <v>732</v>
      </c>
      <c r="I646" s="5" t="s">
        <v>733</v>
      </c>
      <c r="J646" s="49">
        <v>41.630029999999998</v>
      </c>
      <c r="K646" s="49">
        <v>-0.90645399999999998</v>
      </c>
      <c r="L646" s="5" t="s">
        <v>1084</v>
      </c>
      <c r="M646" s="39" t="str">
        <f ca="1">IF(Rutas_Lista!X646=1,"Ida","Vuelta")</f>
        <v>Ida</v>
      </c>
      <c r="N646" t="str">
        <f ca="1">Rutas_Lista!AE646</f>
        <v>04:57</v>
      </c>
      <c r="O646" t="str">
        <f ca="1">Rutas_Lista!AF646</f>
        <v>12:55</v>
      </c>
      <c r="P646" t="str">
        <f ca="1">Rutas_Lista!AG646</f>
        <v>20:55</v>
      </c>
      <c r="Q646">
        <f ca="1">Rutas_Lista!AH646</f>
        <v>0</v>
      </c>
    </row>
    <row r="647" spans="1:17" x14ac:dyDescent="0.25">
      <c r="A647">
        <f ca="1">Rutas_Lista!N647</f>
        <v>28</v>
      </c>
      <c r="B647" s="39">
        <f ca="1">Rutas_Lista!L647</f>
        <v>618</v>
      </c>
      <c r="C647" s="39" t="str">
        <f ca="1">Rutas_Lista!AB647</f>
        <v>Rutas_Habituales_MTN</v>
      </c>
      <c r="D647" s="39" t="str">
        <f ca="1">Rutas_Lista!AC647</f>
        <v>Ruta 14_20</v>
      </c>
      <c r="E647" s="39" t="str">
        <f ca="1">Rutas_Lista!AD647</f>
        <v>Vía Hispanidad, nº 16 (Gas. Casablanca - Pd. Bus)</v>
      </c>
      <c r="F647" s="5" t="s">
        <v>731</v>
      </c>
      <c r="G647" s="5" t="s">
        <v>904</v>
      </c>
      <c r="H647" s="5" t="s">
        <v>732</v>
      </c>
      <c r="I647" s="5" t="s">
        <v>733</v>
      </c>
      <c r="J647" s="49">
        <v>41.634138399999998</v>
      </c>
      <c r="K647" s="49">
        <v>-0.91122479999999995</v>
      </c>
      <c r="L647" s="5" t="s">
        <v>905</v>
      </c>
      <c r="M647" s="39" t="str">
        <f ca="1">IF(Rutas_Lista!X647=1,"Ida","Vuelta")</f>
        <v>Ida</v>
      </c>
      <c r="N647" t="str">
        <f ca="1">Rutas_Lista!AE647</f>
        <v>04:59</v>
      </c>
      <c r="O647" t="str">
        <f ca="1">Rutas_Lista!AF647</f>
        <v>12:57</v>
      </c>
      <c r="P647" t="str">
        <f ca="1">Rutas_Lista!AG647</f>
        <v>20:57</v>
      </c>
      <c r="Q647">
        <f ca="1">Rutas_Lista!AH647</f>
        <v>0</v>
      </c>
    </row>
    <row r="648" spans="1:17" x14ac:dyDescent="0.25">
      <c r="A648">
        <f ca="1">Rutas_Lista!N648</f>
        <v>28</v>
      </c>
      <c r="B648" s="39">
        <f ca="1">Rutas_Lista!L648</f>
        <v>619</v>
      </c>
      <c r="C648" s="39" t="str">
        <f ca="1">Rutas_Lista!AB648</f>
        <v>Rutas_Habituales_MTN</v>
      </c>
      <c r="D648" s="39" t="str">
        <f ca="1">Rutas_Lista!AC648</f>
        <v>Ruta 14_20</v>
      </c>
      <c r="E648" s="39" t="str">
        <f ca="1">Rutas_Lista!AD648</f>
        <v>Vía Hispanidad (esq. Sainz de Varanda - Pd. Bus)</v>
      </c>
      <c r="F648" s="5" t="s">
        <v>804</v>
      </c>
      <c r="H648" s="5" t="s">
        <v>732</v>
      </c>
      <c r="I648" s="5" t="s">
        <v>733</v>
      </c>
      <c r="J648" s="49">
        <v>41.636246999999997</v>
      </c>
      <c r="K648" s="49">
        <v>-0.91250819999999999</v>
      </c>
      <c r="L648" s="5" t="s">
        <v>906</v>
      </c>
      <c r="M648" s="39" t="str">
        <f ca="1">IF(Rutas_Lista!X648=1,"Ida","Vuelta")</f>
        <v>Ida</v>
      </c>
      <c r="N648" t="str">
        <f ca="1">Rutas_Lista!AE648</f>
        <v>05:00</v>
      </c>
      <c r="O648" t="str">
        <f ca="1">Rutas_Lista!AF648</f>
        <v>12:58</v>
      </c>
      <c r="P648" t="str">
        <f ca="1">Rutas_Lista!AG648</f>
        <v>20:58</v>
      </c>
      <c r="Q648">
        <f ca="1">Rutas_Lista!AH648</f>
        <v>0</v>
      </c>
    </row>
    <row r="649" spans="1:17" x14ac:dyDescent="0.25">
      <c r="A649">
        <f ca="1">Rutas_Lista!N649</f>
        <v>28</v>
      </c>
      <c r="B649" s="39">
        <f ca="1">Rutas_Lista!L649</f>
        <v>620</v>
      </c>
      <c r="C649" s="39" t="str">
        <f ca="1">Rutas_Lista!AB649</f>
        <v>Rutas_Habituales_MTN</v>
      </c>
      <c r="D649" s="39" t="str">
        <f ca="1">Rutas_Lista!AC649</f>
        <v>Ruta 14_20</v>
      </c>
      <c r="E649" s="39" t="str">
        <f ca="1">Rutas_Lista!AD649</f>
        <v>Vía Hispanidad (esq. Gómez Laguna)</v>
      </c>
      <c r="F649" s="5" t="s">
        <v>804</v>
      </c>
      <c r="H649" s="5" t="s">
        <v>732</v>
      </c>
      <c r="I649" s="5" t="s">
        <v>733</v>
      </c>
      <c r="J649" s="49">
        <v>41.641716799999998</v>
      </c>
      <c r="K649" s="49">
        <v>-0.91498789999999997</v>
      </c>
      <c r="L649" s="5" t="s">
        <v>734</v>
      </c>
      <c r="M649" s="39" t="str">
        <f ca="1">IF(Rutas_Lista!X649=1,"Ida","Vuelta")</f>
        <v>Ida</v>
      </c>
      <c r="N649" t="str">
        <f ca="1">Rutas_Lista!AE649</f>
        <v>05:01</v>
      </c>
      <c r="O649" t="str">
        <f ca="1">Rutas_Lista!AF649</f>
        <v>12:59</v>
      </c>
      <c r="P649" t="str">
        <f ca="1">Rutas_Lista!AG649</f>
        <v>20:59</v>
      </c>
      <c r="Q649">
        <f ca="1">Rutas_Lista!AH649</f>
        <v>0</v>
      </c>
    </row>
    <row r="650" spans="1:17" x14ac:dyDescent="0.25">
      <c r="A650">
        <f ca="1">Rutas_Lista!N650</f>
        <v>28</v>
      </c>
      <c r="B650" s="39">
        <f ca="1">Rutas_Lista!L650</f>
        <v>621</v>
      </c>
      <c r="C650" s="39" t="str">
        <f ca="1">Rutas_Lista!AB650</f>
        <v>Rutas_Habituales_MTN</v>
      </c>
      <c r="D650" s="39" t="str">
        <f ca="1">Rutas_Lista!AC650</f>
        <v>Ruta 14_20</v>
      </c>
      <c r="E650" s="39" t="str">
        <f ca="1">Rutas_Lista!AD650</f>
        <v>Vía Hispanidad (esq. Duquesa Villahermosa)</v>
      </c>
      <c r="F650" s="5" t="s">
        <v>804</v>
      </c>
      <c r="H650" s="5" t="s">
        <v>732</v>
      </c>
      <c r="I650" s="5" t="s">
        <v>733</v>
      </c>
      <c r="J650" s="49">
        <v>41.643380299999997</v>
      </c>
      <c r="K650" s="49">
        <v>-0.91569800000000001</v>
      </c>
      <c r="L650" s="5" t="s">
        <v>765</v>
      </c>
      <c r="M650" s="39" t="str">
        <f ca="1">IF(Rutas_Lista!X650=1,"Ida","Vuelta")</f>
        <v>Ida</v>
      </c>
      <c r="N650" t="str">
        <f ca="1">Rutas_Lista!AE650</f>
        <v>05:02</v>
      </c>
      <c r="O650" t="str">
        <f ca="1">Rutas_Lista!AF650</f>
        <v>13:00</v>
      </c>
      <c r="P650" t="str">
        <f ca="1">Rutas_Lista!AG650</f>
        <v>21:00</v>
      </c>
      <c r="Q650">
        <f ca="1">Rutas_Lista!AH650</f>
        <v>0</v>
      </c>
    </row>
    <row r="651" spans="1:17" x14ac:dyDescent="0.25">
      <c r="A651">
        <f ca="1">Rutas_Lista!N651</f>
        <v>28</v>
      </c>
      <c r="B651" s="39">
        <f ca="1">Rutas_Lista!L651</f>
        <v>622</v>
      </c>
      <c r="C651" s="39" t="str">
        <f ca="1">Rutas_Lista!AB651</f>
        <v>Rutas_Habituales_MTN</v>
      </c>
      <c r="D651" s="39" t="str">
        <f ca="1">Rutas_Lista!AC651</f>
        <v>Ruta 14_20</v>
      </c>
      <c r="E651" s="39" t="str">
        <f ca="1">Rutas_Lista!AD651</f>
        <v>Vía Hispanidad, nº 102-104 (Pd. Bus)</v>
      </c>
      <c r="F651" s="5" t="s">
        <v>731</v>
      </c>
      <c r="G651" s="5" t="s">
        <v>907</v>
      </c>
      <c r="H651" s="5" t="s">
        <v>732</v>
      </c>
      <c r="I651" s="5" t="s">
        <v>733</v>
      </c>
      <c r="J651" s="49">
        <v>41.6487689</v>
      </c>
      <c r="K651" s="49">
        <v>-0.91995720000000003</v>
      </c>
      <c r="L651" s="5" t="s">
        <v>792</v>
      </c>
      <c r="M651" s="39" t="str">
        <f ca="1">IF(Rutas_Lista!X651=1,"Ida","Vuelta")</f>
        <v>Ida</v>
      </c>
      <c r="N651" t="str">
        <f ca="1">Rutas_Lista!AE651</f>
        <v>05:03</v>
      </c>
      <c r="O651" t="str">
        <f ca="1">Rutas_Lista!AF651</f>
        <v>13:01</v>
      </c>
      <c r="P651" t="str">
        <f ca="1">Rutas_Lista!AG651</f>
        <v>21:01</v>
      </c>
      <c r="Q651">
        <f ca="1">Rutas_Lista!AH651</f>
        <v>0</v>
      </c>
    </row>
    <row r="652" spans="1:17" x14ac:dyDescent="0.25">
      <c r="A652">
        <f ca="1">Rutas_Lista!N652</f>
        <v>28</v>
      </c>
      <c r="B652" s="39">
        <f ca="1">Rutas_Lista!L652</f>
        <v>623</v>
      </c>
      <c r="C652" s="39" t="str">
        <f ca="1">Rutas_Lista!AB652</f>
        <v>Rutas_Habituales_MTN</v>
      </c>
      <c r="D652" s="39" t="str">
        <f ca="1">Rutas_Lista!AC652</f>
        <v>Ruta 14_20</v>
      </c>
      <c r="E652" s="39" t="str">
        <f ca="1">Rutas_Lista!AD652</f>
        <v>Vía Hispanidad, nº 132</v>
      </c>
      <c r="F652" s="5" t="s">
        <v>731</v>
      </c>
      <c r="G652" s="5" t="s">
        <v>908</v>
      </c>
      <c r="H652" s="5" t="s">
        <v>732</v>
      </c>
      <c r="I652" s="5" t="s">
        <v>733</v>
      </c>
      <c r="J652" s="49">
        <v>41.655067600000002</v>
      </c>
      <c r="K652" s="49">
        <v>-0.922427</v>
      </c>
      <c r="M652" s="39" t="str">
        <f ca="1">IF(Rutas_Lista!X652=1,"Ida","Vuelta")</f>
        <v>Ida</v>
      </c>
      <c r="N652" t="str">
        <f ca="1">Rutas_Lista!AE652</f>
        <v>05:06</v>
      </c>
      <c r="O652" t="str">
        <f ca="1">Rutas_Lista!AF652</f>
        <v>13:03</v>
      </c>
      <c r="P652" t="str">
        <f ca="1">Rutas_Lista!AG652</f>
        <v>21:03</v>
      </c>
      <c r="Q652">
        <f ca="1">Rutas_Lista!AH652</f>
        <v>0</v>
      </c>
    </row>
    <row r="653" spans="1:17" x14ac:dyDescent="0.25">
      <c r="A653">
        <f ca="1">Rutas_Lista!N653</f>
        <v>28</v>
      </c>
      <c r="B653" s="39">
        <f ca="1">Rutas_Lista!L653</f>
        <v>624</v>
      </c>
      <c r="C653" s="39" t="str">
        <f ca="1">Rutas_Lista!AB653</f>
        <v>Rutas_Habituales_MTN</v>
      </c>
      <c r="D653" s="39" t="str">
        <f ca="1">Rutas_Lista!AC653</f>
        <v>Ruta 14_20</v>
      </c>
      <c r="E653" s="39" t="str">
        <f ca="1">Rutas_Lista!AD653</f>
        <v>Opel Planta en Figueruelas</v>
      </c>
      <c r="F653" s="5" t="s">
        <v>783</v>
      </c>
      <c r="H653" s="5" t="s">
        <v>784</v>
      </c>
      <c r="I653" s="5" t="s">
        <v>733</v>
      </c>
      <c r="J653" s="49">
        <v>41.749628000000001</v>
      </c>
      <c r="K653" s="49">
        <v>-1.1755139999999999</v>
      </c>
      <c r="L653" s="5" t="s">
        <v>785</v>
      </c>
      <c r="M653" s="39" t="str">
        <f ca="1">IF(Rutas_Lista!X653=1,"Ida","Vuelta")</f>
        <v>Ida</v>
      </c>
      <c r="N653" t="str">
        <f ca="1">Rutas_Lista!AE653</f>
        <v>05:30</v>
      </c>
      <c r="O653" t="str">
        <f ca="1">Rutas_Lista!AF653</f>
        <v>13:30</v>
      </c>
      <c r="P653" t="str">
        <f ca="1">Rutas_Lista!AG653</f>
        <v>21:30</v>
      </c>
      <c r="Q653">
        <f ca="1">Rutas_Lista!AH653</f>
        <v>0</v>
      </c>
    </row>
    <row r="654" spans="1:17" x14ac:dyDescent="0.25">
      <c r="A654">
        <f ca="1">Rutas_Lista!N654</f>
        <v>28</v>
      </c>
      <c r="B654" s="39">
        <f ca="1">Rutas_Lista!L654</f>
        <v>625</v>
      </c>
      <c r="C654" s="39" t="str">
        <f ca="1">Rutas_Lista!AB654</f>
        <v>Rutas_Habituales_MTN</v>
      </c>
      <c r="D654" s="39" t="str">
        <f ca="1">Rutas_Lista!AC654</f>
        <v>Ruta 14_20</v>
      </c>
      <c r="E654" s="39" t="str">
        <f ca="1">Rutas_Lista!AD654</f>
        <v>Opel Planta en Figueruelas</v>
      </c>
      <c r="F654" s="5" t="s">
        <v>783</v>
      </c>
      <c r="H654" s="5" t="s">
        <v>784</v>
      </c>
      <c r="I654" s="5" t="s">
        <v>733</v>
      </c>
      <c r="J654" s="49">
        <v>41.749628000000001</v>
      </c>
      <c r="K654" s="49">
        <v>-1.1755139999999999</v>
      </c>
      <c r="L654" s="5" t="s">
        <v>785</v>
      </c>
      <c r="M654" s="39" t="str">
        <f ca="1">IF(Rutas_Lista!X654=1,"Ida","Vuelta")</f>
        <v>Vuelta</v>
      </c>
      <c r="N654" t="str">
        <f ca="1">Rutas_Lista!AE654</f>
        <v/>
      </c>
      <c r="O654" t="str">
        <f ca="1">Rutas_Lista!AF654</f>
        <v/>
      </c>
      <c r="P654" t="str">
        <f ca="1">Rutas_Lista!AG654</f>
        <v/>
      </c>
      <c r="Q654" t="str">
        <f ca="1">Rutas_Lista!AH654</f>
        <v/>
      </c>
    </row>
    <row r="655" spans="1:17" x14ac:dyDescent="0.25">
      <c r="A655">
        <f ca="1">Rutas_Lista!N655</f>
        <v>28</v>
      </c>
      <c r="B655" s="39">
        <f ca="1">Rutas_Lista!L655</f>
        <v>626</v>
      </c>
      <c r="C655" s="39" t="str">
        <f ca="1">Rutas_Lista!AB655</f>
        <v>Rutas_Habituales_MTN</v>
      </c>
      <c r="D655" s="39" t="str">
        <f ca="1">Rutas_Lista!AC655</f>
        <v>Ruta 14_20</v>
      </c>
      <c r="E655" s="39" t="str">
        <f ca="1">Rutas_Lista!AD655</f>
        <v>Vía Hispanidad (frente nº 132 - 2º paso de cebra)</v>
      </c>
      <c r="F655" s="5" t="s">
        <v>804</v>
      </c>
      <c r="H655" s="5" t="s">
        <v>732</v>
      </c>
      <c r="I655" s="5" t="s">
        <v>733</v>
      </c>
      <c r="J655" s="49">
        <v>41.655025299999998</v>
      </c>
      <c r="K655" s="49">
        <v>-0.9207166</v>
      </c>
      <c r="L655" s="5" t="s">
        <v>881</v>
      </c>
      <c r="M655" s="39" t="str">
        <f ca="1">IF(Rutas_Lista!X655=1,"Ida","Vuelta")</f>
        <v>Vuelta</v>
      </c>
      <c r="N655" t="str">
        <f ca="1">Rutas_Lista!AE655</f>
        <v/>
      </c>
      <c r="O655" t="str">
        <f ca="1">Rutas_Lista!AF655</f>
        <v/>
      </c>
      <c r="P655" t="str">
        <f ca="1">Rutas_Lista!AG655</f>
        <v/>
      </c>
      <c r="Q655" t="str">
        <f ca="1">Rutas_Lista!AH655</f>
        <v/>
      </c>
    </row>
    <row r="656" spans="1:17" x14ac:dyDescent="0.25">
      <c r="A656">
        <f ca="1">Rutas_Lista!N656</f>
        <v>28</v>
      </c>
      <c r="B656" s="39">
        <f ca="1">Rutas_Lista!L656</f>
        <v>627</v>
      </c>
      <c r="C656" s="39" t="str">
        <f ca="1">Rutas_Lista!AB656</f>
        <v>Rutas_Habituales_MTN</v>
      </c>
      <c r="D656" s="39" t="str">
        <f ca="1">Rutas_Lista!AC656</f>
        <v>Ruta 14_20</v>
      </c>
      <c r="E656" s="39" t="str">
        <f ca="1">Rutas_Lista!AD656</f>
        <v>Vía Hispanidad (frente Escultor Palao)</v>
      </c>
      <c r="F656" s="5" t="s">
        <v>804</v>
      </c>
      <c r="H656" s="5" t="s">
        <v>732</v>
      </c>
      <c r="I656" s="5" t="s">
        <v>733</v>
      </c>
      <c r="J656" s="49">
        <v>41.648010800000002</v>
      </c>
      <c r="K656" s="49">
        <v>-0.91789790000000004</v>
      </c>
      <c r="L656" s="5" t="s">
        <v>882</v>
      </c>
      <c r="M656" s="39" t="str">
        <f ca="1">IF(Rutas_Lista!X656=1,"Ida","Vuelta")</f>
        <v>Vuelta</v>
      </c>
      <c r="N656" t="str">
        <f ca="1">Rutas_Lista!AE656</f>
        <v/>
      </c>
      <c r="O656" t="str">
        <f ca="1">Rutas_Lista!AF656</f>
        <v/>
      </c>
      <c r="P656" t="str">
        <f ca="1">Rutas_Lista!AG656</f>
        <v/>
      </c>
      <c r="Q656" t="str">
        <f ca="1">Rutas_Lista!AH656</f>
        <v/>
      </c>
    </row>
    <row r="657" spans="1:17" x14ac:dyDescent="0.25">
      <c r="A657">
        <f ca="1">Rutas_Lista!N657</f>
        <v>28</v>
      </c>
      <c r="B657" s="39">
        <f ca="1">Rutas_Lista!L657</f>
        <v>628</v>
      </c>
      <c r="C657" s="39" t="str">
        <f ca="1">Rutas_Lista!AB657</f>
        <v>Rutas_Habituales_MTN</v>
      </c>
      <c r="D657" s="39" t="str">
        <f ca="1">Rutas_Lista!AC657</f>
        <v>Ruta 14_20</v>
      </c>
      <c r="E657" s="39" t="str">
        <f ca="1">Rutas_Lista!AD657</f>
        <v>Vía Hispanidad (frente C/ Villa de Andorra)</v>
      </c>
      <c r="F657" s="5" t="s">
        <v>804</v>
      </c>
      <c r="H657" s="5" t="s">
        <v>732</v>
      </c>
      <c r="I657" s="5" t="s">
        <v>733</v>
      </c>
      <c r="J657" s="49">
        <v>41.645047300000002</v>
      </c>
      <c r="K657" s="49">
        <v>-0.91656369999999998</v>
      </c>
      <c r="L657" s="5" t="s">
        <v>883</v>
      </c>
      <c r="M657" s="39" t="str">
        <f ca="1">IF(Rutas_Lista!X657=1,"Ida","Vuelta")</f>
        <v>Vuelta</v>
      </c>
      <c r="N657" t="str">
        <f ca="1">Rutas_Lista!AE657</f>
        <v/>
      </c>
      <c r="O657" t="str">
        <f ca="1">Rutas_Lista!AF657</f>
        <v/>
      </c>
      <c r="P657" t="str">
        <f ca="1">Rutas_Lista!AG657</f>
        <v/>
      </c>
      <c r="Q657" t="str">
        <f ca="1">Rutas_Lista!AH657</f>
        <v/>
      </c>
    </row>
    <row r="658" spans="1:17" x14ac:dyDescent="0.25">
      <c r="A658">
        <f ca="1">Rutas_Lista!N658</f>
        <v>28</v>
      </c>
      <c r="B658" s="39">
        <f ca="1">Rutas_Lista!L658</f>
        <v>629</v>
      </c>
      <c r="C658" s="39" t="str">
        <f ca="1">Rutas_Lista!AB658</f>
        <v>Rutas_Habituales_MTN</v>
      </c>
      <c r="D658" s="39" t="str">
        <f ca="1">Rutas_Lista!AC658</f>
        <v>Ruta 14_20</v>
      </c>
      <c r="E658" s="39" t="str">
        <f ca="1">Rutas_Lista!AD658</f>
        <v>Vía Hispanidad (esq. Gómez Laguna - Pd. Bus)</v>
      </c>
      <c r="F658" s="5" t="s">
        <v>804</v>
      </c>
      <c r="H658" s="5" t="s">
        <v>732</v>
      </c>
      <c r="I658" s="5" t="s">
        <v>733</v>
      </c>
      <c r="J658" s="49">
        <v>41.641716799999998</v>
      </c>
      <c r="K658" s="49">
        <v>-0.91498789999999997</v>
      </c>
      <c r="L658" s="5" t="s">
        <v>734</v>
      </c>
      <c r="M658" s="39" t="str">
        <f ca="1">IF(Rutas_Lista!X658=1,"Ida","Vuelta")</f>
        <v>Vuelta</v>
      </c>
      <c r="N658" t="str">
        <f ca="1">Rutas_Lista!AE658</f>
        <v/>
      </c>
      <c r="O658" t="str">
        <f ca="1">Rutas_Lista!AF658</f>
        <v/>
      </c>
      <c r="P658" t="str">
        <f ca="1">Rutas_Lista!AG658</f>
        <v/>
      </c>
      <c r="Q658" t="str">
        <f ca="1">Rutas_Lista!AH658</f>
        <v/>
      </c>
    </row>
    <row r="659" spans="1:17" x14ac:dyDescent="0.25">
      <c r="A659">
        <f ca="1">Rutas_Lista!N659</f>
        <v>28</v>
      </c>
      <c r="B659" s="39">
        <f ca="1">Rutas_Lista!L659</f>
        <v>630</v>
      </c>
      <c r="C659" s="39" t="str">
        <f ca="1">Rutas_Lista!AB659</f>
        <v>Rutas_Habituales_MTN</v>
      </c>
      <c r="D659" s="39" t="str">
        <f ca="1">Rutas_Lista!AC659</f>
        <v>Ruta 14_20</v>
      </c>
      <c r="E659" s="39" t="str">
        <f ca="1">Rutas_Lista!AD659</f>
        <v>Vía Hispanidad (frente Avd. Sainz de Varanda)</v>
      </c>
      <c r="F659" s="5" t="s">
        <v>804</v>
      </c>
      <c r="H659" s="5" t="s">
        <v>732</v>
      </c>
      <c r="I659" s="5" t="s">
        <v>733</v>
      </c>
      <c r="J659" s="49">
        <v>41.636692699999998</v>
      </c>
      <c r="K659" s="49">
        <v>-0.91294390000000003</v>
      </c>
      <c r="L659" s="5" t="s">
        <v>884</v>
      </c>
      <c r="M659" s="39" t="str">
        <f ca="1">IF(Rutas_Lista!X659=1,"Ida","Vuelta")</f>
        <v>Vuelta</v>
      </c>
      <c r="N659" t="str">
        <f ca="1">Rutas_Lista!AE659</f>
        <v/>
      </c>
      <c r="O659" t="str">
        <f ca="1">Rutas_Lista!AF659</f>
        <v/>
      </c>
      <c r="P659" t="str">
        <f ca="1">Rutas_Lista!AG659</f>
        <v/>
      </c>
      <c r="Q659" t="str">
        <f ca="1">Rutas_Lista!AH659</f>
        <v/>
      </c>
    </row>
    <row r="660" spans="1:17" x14ac:dyDescent="0.25">
      <c r="A660">
        <f ca="1">Rutas_Lista!N660</f>
        <v>28</v>
      </c>
      <c r="B660" s="39">
        <f ca="1">Rutas_Lista!L660</f>
        <v>631</v>
      </c>
      <c r="C660" s="39" t="str">
        <f ca="1">Rutas_Lista!AB660</f>
        <v>Rutas_Habituales_MTN</v>
      </c>
      <c r="D660" s="39" t="str">
        <f ca="1">Rutas_Lista!AC660</f>
        <v>Ruta 14_20</v>
      </c>
      <c r="E660" s="39" t="str">
        <f ca="1">Rutas_Lista!AD660</f>
        <v>Vía Hispanidad (Gasolinera Casablanca - esq. C/ La Vía)</v>
      </c>
      <c r="F660" s="5" t="s">
        <v>804</v>
      </c>
      <c r="H660" s="5" t="s">
        <v>732</v>
      </c>
      <c r="I660" s="5" t="s">
        <v>733</v>
      </c>
      <c r="J660" s="49">
        <v>41.633650400000001</v>
      </c>
      <c r="K660" s="49">
        <v>-0.90830379999999999</v>
      </c>
      <c r="L660" s="5" t="s">
        <v>1157</v>
      </c>
      <c r="M660" s="39" t="str">
        <f ca="1">IF(Rutas_Lista!X660=1,"Ida","Vuelta")</f>
        <v>Vuelta</v>
      </c>
      <c r="N660" t="str">
        <f ca="1">Rutas_Lista!AE660</f>
        <v/>
      </c>
      <c r="O660" t="str">
        <f ca="1">Rutas_Lista!AF660</f>
        <v/>
      </c>
      <c r="P660" t="str">
        <f ca="1">Rutas_Lista!AG660</f>
        <v/>
      </c>
      <c r="Q660" t="str">
        <f ca="1">Rutas_Lista!AH660</f>
        <v/>
      </c>
    </row>
    <row r="661" spans="1:17" x14ac:dyDescent="0.25">
      <c r="A661">
        <f ca="1">Rutas_Lista!N661</f>
        <v>28</v>
      </c>
      <c r="B661" s="39">
        <f ca="1">Rutas_Lista!L661</f>
        <v>632</v>
      </c>
      <c r="C661" s="39" t="str">
        <f ca="1">Rutas_Lista!AB661</f>
        <v>Rutas_Habituales_MTN</v>
      </c>
      <c r="D661" s="39" t="str">
        <f ca="1">Rutas_Lista!AC661</f>
        <v>Ruta 14_20</v>
      </c>
      <c r="E661" s="39" t="str">
        <f ca="1">Rutas_Lista!AD661</f>
        <v>Vía Ibérica nº 2 (frente Hospital Militar (Pd. Bus)</v>
      </c>
      <c r="F661" s="5" t="s">
        <v>902</v>
      </c>
      <c r="G661" s="5" t="s">
        <v>963</v>
      </c>
      <c r="H661" s="5" t="s">
        <v>732</v>
      </c>
      <c r="I661" s="5" t="s">
        <v>733</v>
      </c>
      <c r="J661" s="49">
        <v>41.630336999999997</v>
      </c>
      <c r="K661" s="49">
        <v>-0.90684100000000001</v>
      </c>
      <c r="L661" s="5" t="s">
        <v>1085</v>
      </c>
      <c r="M661" s="39" t="str">
        <f ca="1">IF(Rutas_Lista!X661=1,"Ida","Vuelta")</f>
        <v>Vuelta</v>
      </c>
      <c r="N661" t="str">
        <f ca="1">Rutas_Lista!AE661</f>
        <v/>
      </c>
      <c r="O661" t="str">
        <f ca="1">Rutas_Lista!AF661</f>
        <v/>
      </c>
      <c r="P661" t="str">
        <f ca="1">Rutas_Lista!AG661</f>
        <v/>
      </c>
      <c r="Q661" t="str">
        <f ca="1">Rutas_Lista!AH661</f>
        <v/>
      </c>
    </row>
    <row r="662" spans="1:17" x14ac:dyDescent="0.25">
      <c r="A662">
        <f ca="1">Rutas_Lista!N662</f>
        <v>28</v>
      </c>
      <c r="B662" s="39">
        <f ca="1">Rutas_Lista!L662</f>
        <v>633</v>
      </c>
      <c r="C662" s="39" t="str">
        <f ca="1">Rutas_Lista!AB662</f>
        <v>Rutas_Habituales_MTN</v>
      </c>
      <c r="D662" s="39" t="str">
        <f ca="1">Rutas_Lista!AC662</f>
        <v>Ruta 14_20</v>
      </c>
      <c r="E662" s="39" t="str">
        <f ca="1">Rutas_Lista!AD662</f>
        <v>Vía Ibérica (esq. Argualas - Pd. Bus)</v>
      </c>
      <c r="F662" s="5" t="s">
        <v>909</v>
      </c>
      <c r="H662" s="5" t="s">
        <v>732</v>
      </c>
      <c r="I662" s="5" t="s">
        <v>733</v>
      </c>
      <c r="J662" s="49">
        <v>41.625651400000002</v>
      </c>
      <c r="K662" s="49">
        <v>-0.91027219999999998</v>
      </c>
      <c r="L662" s="5" t="s">
        <v>910</v>
      </c>
      <c r="M662" s="39" t="str">
        <f ca="1">IF(Rutas_Lista!X662=1,"Ida","Vuelta")</f>
        <v>Vuelta</v>
      </c>
      <c r="N662" t="str">
        <f ca="1">Rutas_Lista!AE662</f>
        <v/>
      </c>
      <c r="O662" t="str">
        <f ca="1">Rutas_Lista!AF662</f>
        <v/>
      </c>
      <c r="P662" t="str">
        <f ca="1">Rutas_Lista!AG662</f>
        <v/>
      </c>
      <c r="Q662" t="str">
        <f ca="1">Rutas_Lista!AH662</f>
        <v/>
      </c>
    </row>
    <row r="663" spans="1:17" x14ac:dyDescent="0.25">
      <c r="A663">
        <f ca="1">Rutas_Lista!N663</f>
        <v>29</v>
      </c>
      <c r="B663" s="39">
        <f ca="1">Rutas_Lista!L663</f>
        <v>633</v>
      </c>
      <c r="C663" s="39" t="str">
        <f ca="1">Rutas_Lista!AB663</f>
        <v>Rutas_Habituales_MTN</v>
      </c>
      <c r="D663" s="39" t="str">
        <f ca="1">Rutas_Lista!AC663</f>
        <v>Ruta 15_20</v>
      </c>
      <c r="E663" s="39" t="str">
        <f ca="1">Rutas_Lista!AD663</f>
        <v>Ruta 15/20</v>
      </c>
      <c r="M663" s="39" t="str">
        <f ca="1">IF(Rutas_Lista!X663=1,"Ida","Vuelta")</f>
        <v>Ida</v>
      </c>
      <c r="N663" t="str">
        <f ca="1">Rutas_Lista!AE663</f>
        <v/>
      </c>
      <c r="O663" t="str">
        <f ca="1">Rutas_Lista!AF663</f>
        <v/>
      </c>
      <c r="P663" t="str">
        <f ca="1">Rutas_Lista!AG663</f>
        <v/>
      </c>
      <c r="Q663">
        <f ca="1">Rutas_Lista!AH663</f>
        <v>0</v>
      </c>
    </row>
    <row r="664" spans="1:17" x14ac:dyDescent="0.25">
      <c r="A664">
        <f ca="1">Rutas_Lista!N664</f>
        <v>29</v>
      </c>
      <c r="B664" s="39">
        <f ca="1">Rutas_Lista!L664</f>
        <v>634</v>
      </c>
      <c r="C664" s="39" t="str">
        <f ca="1">Rutas_Lista!AB664</f>
        <v>Rutas_Habituales_MTN</v>
      </c>
      <c r="D664" s="39" t="str">
        <f ca="1">Rutas_Lista!AC664</f>
        <v>Ruta 15_20</v>
      </c>
      <c r="E664" s="39" t="str">
        <f ca="1">Rutas_Lista!AD664</f>
        <v>Antonio Leyva, 83 (Pd. Bus)</v>
      </c>
      <c r="F664" s="5" t="s">
        <v>1086</v>
      </c>
      <c r="G664" s="5" t="s">
        <v>1087</v>
      </c>
      <c r="H664" s="5" t="s">
        <v>732</v>
      </c>
      <c r="I664" s="5" t="s">
        <v>733</v>
      </c>
      <c r="J664" s="49">
        <v>41.651510000000002</v>
      </c>
      <c r="K664" s="49">
        <v>-0.92867</v>
      </c>
      <c r="L664" s="5" t="s">
        <v>792</v>
      </c>
      <c r="M664" s="39" t="str">
        <f ca="1">IF(Rutas_Lista!X664=1,"Ida","Vuelta")</f>
        <v>Ida</v>
      </c>
      <c r="N664" t="str">
        <f ca="1">Rutas_Lista!AE664</f>
        <v>05:00</v>
      </c>
      <c r="O664" t="str">
        <f ca="1">Rutas_Lista!AF664</f>
        <v>13:00</v>
      </c>
      <c r="P664" t="str">
        <f ca="1">Rutas_Lista!AG664</f>
        <v>21:00</v>
      </c>
      <c r="Q664">
        <f ca="1">Rutas_Lista!AH664</f>
        <v>0</v>
      </c>
    </row>
    <row r="665" spans="1:17" x14ac:dyDescent="0.25">
      <c r="A665">
        <f ca="1">Rutas_Lista!N665</f>
        <v>29</v>
      </c>
      <c r="B665" s="39">
        <f ca="1">Rutas_Lista!L665</f>
        <v>635</v>
      </c>
      <c r="C665" s="39" t="str">
        <f ca="1">Rutas_Lista!AB665</f>
        <v>Rutas_Habituales_MTN</v>
      </c>
      <c r="D665" s="39" t="str">
        <f ca="1">Rutas_Lista!AC665</f>
        <v>Ruta 15_20</v>
      </c>
      <c r="E665" s="39" t="str">
        <f ca="1">Rutas_Lista!AD665</f>
        <v>Antonio Leyva, nº 65-67 (CAI)</v>
      </c>
      <c r="F665" s="5" t="s">
        <v>1086</v>
      </c>
      <c r="G665" s="5" t="s">
        <v>1088</v>
      </c>
      <c r="H665" s="5" t="s">
        <v>732</v>
      </c>
      <c r="I665" s="5" t="s">
        <v>733</v>
      </c>
      <c r="J665" s="49">
        <v>41.65155</v>
      </c>
      <c r="K665" s="49">
        <v>-0.92845</v>
      </c>
      <c r="L665" s="5" t="s">
        <v>1089</v>
      </c>
      <c r="M665" s="39" t="str">
        <f ca="1">IF(Rutas_Lista!X665=1,"Ida","Vuelta")</f>
        <v>Ida</v>
      </c>
      <c r="N665" t="str">
        <f ca="1">Rutas_Lista!AE665</f>
        <v>05:01</v>
      </c>
      <c r="O665" t="str">
        <f ca="1">Rutas_Lista!AF665</f>
        <v>13:01</v>
      </c>
      <c r="P665" t="str">
        <f ca="1">Rutas_Lista!AG665</f>
        <v>21:01</v>
      </c>
      <c r="Q665">
        <f ca="1">Rutas_Lista!AH665</f>
        <v>0</v>
      </c>
    </row>
    <row r="666" spans="1:17" x14ac:dyDescent="0.25">
      <c r="A666">
        <f ca="1">Rutas_Lista!N666</f>
        <v>29</v>
      </c>
      <c r="B666" s="39">
        <f ca="1">Rutas_Lista!L666</f>
        <v>636</v>
      </c>
      <c r="C666" s="39" t="str">
        <f ca="1">Rutas_Lista!AB666</f>
        <v>Rutas_Habituales_MTN</v>
      </c>
      <c r="D666" s="39" t="str">
        <f ca="1">Rutas_Lista!AC666</f>
        <v>Ruta 15_20</v>
      </c>
      <c r="E666" s="39" t="str">
        <f ca="1">Rutas_Lista!AD666</f>
        <v>Antonio Leyva, nº 9 (esq. Lope de Vega)</v>
      </c>
      <c r="F666" s="5" t="s">
        <v>1086</v>
      </c>
      <c r="G666" s="5" t="s">
        <v>1090</v>
      </c>
      <c r="H666" s="5" t="s">
        <v>732</v>
      </c>
      <c r="I666" s="5" t="s">
        <v>733</v>
      </c>
      <c r="J666" s="49">
        <v>41.651870000000002</v>
      </c>
      <c r="K666" s="49">
        <v>-0.92257</v>
      </c>
      <c r="L666" s="5" t="s">
        <v>1091</v>
      </c>
      <c r="M666" s="39" t="str">
        <f ca="1">IF(Rutas_Lista!X666=1,"Ida","Vuelta")</f>
        <v>Ida</v>
      </c>
      <c r="N666" t="str">
        <f ca="1">Rutas_Lista!AE666</f>
        <v>05:02</v>
      </c>
      <c r="O666" t="str">
        <f ca="1">Rutas_Lista!AF666</f>
        <v>13:02</v>
      </c>
      <c r="P666" t="str">
        <f ca="1">Rutas_Lista!AG666</f>
        <v>21:02</v>
      </c>
      <c r="Q666">
        <f ca="1">Rutas_Lista!AH666</f>
        <v>0</v>
      </c>
    </row>
    <row r="667" spans="1:17" x14ac:dyDescent="0.25">
      <c r="A667">
        <f ca="1">Rutas_Lista!N667</f>
        <v>29</v>
      </c>
      <c r="B667" s="39">
        <f ca="1">Rutas_Lista!L667</f>
        <v>637</v>
      </c>
      <c r="C667" s="39" t="str">
        <f ca="1">Rutas_Lista!AB667</f>
        <v>Rutas_Habituales_MTN</v>
      </c>
      <c r="D667" s="39" t="str">
        <f ca="1">Rutas_Lista!AC667</f>
        <v>Ruta 15_20</v>
      </c>
      <c r="E667" s="39" t="str">
        <f ca="1">Rutas_Lista!AD667</f>
        <v>Ctra. Logroño desvío Monzalbarba (Pd. Bus)</v>
      </c>
      <c r="F667" s="5" t="s">
        <v>771</v>
      </c>
      <c r="H667" s="5" t="s">
        <v>772</v>
      </c>
      <c r="I667" s="5" t="s">
        <v>733</v>
      </c>
      <c r="J667" s="49">
        <v>41.689270800000003</v>
      </c>
      <c r="K667" s="49">
        <v>-0.97838800000000004</v>
      </c>
      <c r="L667" s="5" t="s">
        <v>773</v>
      </c>
      <c r="M667" s="39" t="str">
        <f ca="1">IF(Rutas_Lista!X667=1,"Ida","Vuelta")</f>
        <v>Ida</v>
      </c>
      <c r="N667" t="str">
        <f ca="1">Rutas_Lista!AE667</f>
        <v>05:10</v>
      </c>
      <c r="O667" t="str">
        <f ca="1">Rutas_Lista!AF667</f>
        <v>13:10</v>
      </c>
      <c r="P667" t="str">
        <f ca="1">Rutas_Lista!AG667</f>
        <v>21:10</v>
      </c>
      <c r="Q667">
        <f ca="1">Rutas_Lista!AH667</f>
        <v>0</v>
      </c>
    </row>
    <row r="668" spans="1:17" x14ac:dyDescent="0.25">
      <c r="A668">
        <f ca="1">Rutas_Lista!N668</f>
        <v>29</v>
      </c>
      <c r="B668" s="39">
        <f ca="1">Rutas_Lista!L668</f>
        <v>638</v>
      </c>
      <c r="C668" s="39" t="str">
        <f ca="1">Rutas_Lista!AB668</f>
        <v>Rutas_Habituales_MTN</v>
      </c>
      <c r="D668" s="39" t="str">
        <f ca="1">Rutas_Lista!AC668</f>
        <v>Ruta 15_20</v>
      </c>
      <c r="E668" s="39" t="str">
        <f ca="1">Rutas_Lista!AD668</f>
        <v>Alagón (Rotonda - Pd. Bus)</v>
      </c>
      <c r="F668" s="5" t="s">
        <v>781</v>
      </c>
      <c r="H668" s="5" t="s">
        <v>781</v>
      </c>
      <c r="I668" s="5" t="s">
        <v>733</v>
      </c>
      <c r="J668" s="49">
        <v>41.766540900000003</v>
      </c>
      <c r="K668" s="49">
        <v>-1.1260872</v>
      </c>
      <c r="L668" s="5" t="s">
        <v>782</v>
      </c>
      <c r="M668" s="39" t="str">
        <f ca="1">IF(Rutas_Lista!X668=1,"Ida","Vuelta")</f>
        <v>Ida</v>
      </c>
      <c r="N668" t="str">
        <f ca="1">Rutas_Lista!AE668</f>
        <v>05:22</v>
      </c>
      <c r="O668" t="str">
        <f ca="1">Rutas_Lista!AF668</f>
        <v>13:22</v>
      </c>
      <c r="P668" t="str">
        <f ca="1">Rutas_Lista!AG668</f>
        <v>21:22</v>
      </c>
      <c r="Q668">
        <f ca="1">Rutas_Lista!AH668</f>
        <v>0</v>
      </c>
    </row>
    <row r="669" spans="1:17" x14ac:dyDescent="0.25">
      <c r="A669">
        <f ca="1">Rutas_Lista!N669</f>
        <v>29</v>
      </c>
      <c r="B669" s="39">
        <f ca="1">Rutas_Lista!L669</f>
        <v>639</v>
      </c>
      <c r="C669" s="39" t="str">
        <f ca="1">Rutas_Lista!AB669</f>
        <v>Rutas_Habituales_MTN</v>
      </c>
      <c r="D669" s="39" t="str">
        <f ca="1">Rutas_Lista!AC669</f>
        <v>Ruta 15_20</v>
      </c>
      <c r="E669" s="39" t="str">
        <f ca="1">Rutas_Lista!AD669</f>
        <v>Opel Planta en Figueruelas</v>
      </c>
      <c r="F669" s="5" t="s">
        <v>783</v>
      </c>
      <c r="H669" s="5" t="s">
        <v>784</v>
      </c>
      <c r="I669" s="5" t="s">
        <v>733</v>
      </c>
      <c r="J669" s="49">
        <v>41.749628000000001</v>
      </c>
      <c r="K669" s="49">
        <v>-1.1755139999999999</v>
      </c>
      <c r="L669" s="5" t="s">
        <v>785</v>
      </c>
      <c r="M669" s="39" t="str">
        <f ca="1">IF(Rutas_Lista!X669=1,"Ida","Vuelta")</f>
        <v>Ida</v>
      </c>
      <c r="N669" t="str">
        <f ca="1">Rutas_Lista!AE669</f>
        <v>05:30</v>
      </c>
      <c r="O669" t="str">
        <f ca="1">Rutas_Lista!AF669</f>
        <v>13:30</v>
      </c>
      <c r="P669" t="str">
        <f ca="1">Rutas_Lista!AG669</f>
        <v>21:30</v>
      </c>
      <c r="Q669">
        <f ca="1">Rutas_Lista!AH669</f>
        <v>0</v>
      </c>
    </row>
    <row r="670" spans="1:17" x14ac:dyDescent="0.25">
      <c r="A670">
        <f ca="1">Rutas_Lista!N670</f>
        <v>29</v>
      </c>
      <c r="B670" s="39">
        <f ca="1">Rutas_Lista!L670</f>
        <v>640</v>
      </c>
      <c r="C670" s="39" t="str">
        <f ca="1">Rutas_Lista!AB670</f>
        <v>Rutas_Habituales_MTN</v>
      </c>
      <c r="D670" s="39" t="str">
        <f ca="1">Rutas_Lista!AC670</f>
        <v>Ruta 15_20</v>
      </c>
      <c r="E670" s="39" t="str">
        <f ca="1">Rutas_Lista!AD670</f>
        <v>Opel Planta en Figueruelas</v>
      </c>
      <c r="F670" s="5" t="s">
        <v>783</v>
      </c>
      <c r="H670" s="5" t="s">
        <v>784</v>
      </c>
      <c r="I670" s="5" t="s">
        <v>733</v>
      </c>
      <c r="J670" s="49">
        <v>41.749628000000001</v>
      </c>
      <c r="K670" s="49">
        <v>-1.1755139999999999</v>
      </c>
      <c r="L670" s="5" t="s">
        <v>785</v>
      </c>
      <c r="M670" s="39" t="str">
        <f ca="1">IF(Rutas_Lista!X670=1,"Ida","Vuelta")</f>
        <v>Vuelta</v>
      </c>
      <c r="N670" t="str">
        <f ca="1">Rutas_Lista!AE670</f>
        <v/>
      </c>
      <c r="O670" t="str">
        <f ca="1">Rutas_Lista!AF670</f>
        <v/>
      </c>
      <c r="P670" t="str">
        <f ca="1">Rutas_Lista!AG670</f>
        <v/>
      </c>
      <c r="Q670" t="str">
        <f ca="1">Rutas_Lista!AH670</f>
        <v/>
      </c>
    </row>
    <row r="671" spans="1:17" x14ac:dyDescent="0.25">
      <c r="A671">
        <f ca="1">Rutas_Lista!N671</f>
        <v>29</v>
      </c>
      <c r="B671" s="39">
        <f ca="1">Rutas_Lista!L671</f>
        <v>641</v>
      </c>
      <c r="C671" s="39" t="str">
        <f ca="1">Rutas_Lista!AB671</f>
        <v>Rutas_Habituales_MTN</v>
      </c>
      <c r="D671" s="39" t="str">
        <f ca="1">Rutas_Lista!AC671</f>
        <v>Ruta 15_20</v>
      </c>
      <c r="E671" s="39" t="str">
        <f ca="1">Rutas_Lista!AD671</f>
        <v>Alagón (Rotonda - Pd. Bus)</v>
      </c>
      <c r="F671" s="5" t="s">
        <v>781</v>
      </c>
      <c r="H671" s="5" t="s">
        <v>781</v>
      </c>
      <c r="I671" s="5" t="s">
        <v>733</v>
      </c>
      <c r="J671" s="49">
        <v>41.766540900000003</v>
      </c>
      <c r="K671" s="49">
        <v>-1.1260872</v>
      </c>
      <c r="L671" s="5" t="s">
        <v>782</v>
      </c>
      <c r="M671" s="39" t="str">
        <f ca="1">IF(Rutas_Lista!X671=1,"Ida","Vuelta")</f>
        <v>Vuelta</v>
      </c>
      <c r="N671" t="str">
        <f ca="1">Rutas_Lista!AE671</f>
        <v/>
      </c>
      <c r="O671" t="str">
        <f ca="1">Rutas_Lista!AF671</f>
        <v/>
      </c>
      <c r="P671" t="str">
        <f ca="1">Rutas_Lista!AG671</f>
        <v/>
      </c>
      <c r="Q671" t="str">
        <f ca="1">Rutas_Lista!AH671</f>
        <v/>
      </c>
    </row>
    <row r="672" spans="1:17" x14ac:dyDescent="0.25">
      <c r="A672">
        <f ca="1">Rutas_Lista!N672</f>
        <v>29</v>
      </c>
      <c r="B672" s="39">
        <f ca="1">Rutas_Lista!L672</f>
        <v>642</v>
      </c>
      <c r="C672" s="39" t="str">
        <f ca="1">Rutas_Lista!AB672</f>
        <v>Rutas_Habituales_MTN</v>
      </c>
      <c r="D672" s="39" t="str">
        <f ca="1">Rutas_Lista!AC672</f>
        <v>Ruta 15_20</v>
      </c>
      <c r="E672" s="39" t="str">
        <f ca="1">Rutas_Lista!AD672</f>
        <v>Ctra. Logroño desvío Monzalbarba (rotonda Salgar)</v>
      </c>
      <c r="F672" s="5" t="s">
        <v>771</v>
      </c>
      <c r="H672" s="5" t="s">
        <v>772</v>
      </c>
      <c r="I672" s="5" t="s">
        <v>733</v>
      </c>
      <c r="J672" s="49">
        <v>41.689202899999998</v>
      </c>
      <c r="K672" s="49">
        <v>-0.97804139999999995</v>
      </c>
      <c r="L672" s="5" t="s">
        <v>773</v>
      </c>
      <c r="M672" s="39" t="str">
        <f ca="1">IF(Rutas_Lista!X672=1,"Ida","Vuelta")</f>
        <v>Vuelta</v>
      </c>
      <c r="N672" t="str">
        <f ca="1">Rutas_Lista!AE672</f>
        <v/>
      </c>
      <c r="O672" t="str">
        <f ca="1">Rutas_Lista!AF672</f>
        <v/>
      </c>
      <c r="P672" t="str">
        <f ca="1">Rutas_Lista!AG672</f>
        <v/>
      </c>
      <c r="Q672" t="str">
        <f ca="1">Rutas_Lista!AH672</f>
        <v/>
      </c>
    </row>
    <row r="673" spans="1:17" x14ac:dyDescent="0.25">
      <c r="A673">
        <f ca="1">Rutas_Lista!N673</f>
        <v>29</v>
      </c>
      <c r="B673" s="39">
        <f ca="1">Rutas_Lista!L673</f>
        <v>643</v>
      </c>
      <c r="C673" s="39" t="str">
        <f ca="1">Rutas_Lista!AB673</f>
        <v>Rutas_Habituales_MTN</v>
      </c>
      <c r="D673" s="39" t="str">
        <f ca="1">Rutas_Lista!AC673</f>
        <v>Ruta 15_20</v>
      </c>
      <c r="E673" s="39" t="str">
        <f ca="1">Rutas_Lista!AD673</f>
        <v>Antonio Leyva, 83 (Pd. Bus)</v>
      </c>
      <c r="F673" s="5" t="s">
        <v>1086</v>
      </c>
      <c r="G673" s="5" t="s">
        <v>1087</v>
      </c>
      <c r="H673" s="5" t="s">
        <v>732</v>
      </c>
      <c r="I673" s="5" t="s">
        <v>733</v>
      </c>
      <c r="J673" s="49">
        <v>41.651510000000002</v>
      </c>
      <c r="K673" s="49">
        <v>-0.92867</v>
      </c>
      <c r="L673" s="5" t="s">
        <v>792</v>
      </c>
      <c r="M673" s="39" t="str">
        <f ca="1">IF(Rutas_Lista!X673=1,"Ida","Vuelta")</f>
        <v>Vuelta</v>
      </c>
      <c r="N673" t="str">
        <f ca="1">Rutas_Lista!AE673</f>
        <v/>
      </c>
      <c r="O673" t="str">
        <f ca="1">Rutas_Lista!AF673</f>
        <v/>
      </c>
      <c r="P673" t="str">
        <f ca="1">Rutas_Lista!AG673</f>
        <v/>
      </c>
      <c r="Q673" t="str">
        <f ca="1">Rutas_Lista!AH673</f>
        <v/>
      </c>
    </row>
    <row r="674" spans="1:17" x14ac:dyDescent="0.25">
      <c r="A674">
        <f ca="1">Rutas_Lista!N674</f>
        <v>29</v>
      </c>
      <c r="B674" s="39">
        <f ca="1">Rutas_Lista!L674</f>
        <v>644</v>
      </c>
      <c r="C674" s="39" t="str">
        <f ca="1">Rutas_Lista!AB674</f>
        <v>Rutas_Habituales_MTN</v>
      </c>
      <c r="D674" s="39" t="str">
        <f ca="1">Rutas_Lista!AC674</f>
        <v>Ruta 15_20</v>
      </c>
      <c r="E674" s="39" t="str">
        <f ca="1">Rutas_Lista!AD674</f>
        <v>Antonio Leyva, nº 65-67 (CAI)</v>
      </c>
      <c r="F674" s="5" t="s">
        <v>1086</v>
      </c>
      <c r="G674" s="5" t="s">
        <v>1088</v>
      </c>
      <c r="H674" s="5" t="s">
        <v>732</v>
      </c>
      <c r="I674" s="5" t="s">
        <v>733</v>
      </c>
      <c r="J674" s="49">
        <v>41.65155</v>
      </c>
      <c r="K674" s="49">
        <v>-0.92845</v>
      </c>
      <c r="L674" s="5" t="s">
        <v>1089</v>
      </c>
      <c r="M674" s="39" t="str">
        <f ca="1">IF(Rutas_Lista!X674=1,"Ida","Vuelta")</f>
        <v>Vuelta</v>
      </c>
      <c r="N674" t="str">
        <f ca="1">Rutas_Lista!AE674</f>
        <v/>
      </c>
      <c r="O674" t="str">
        <f ca="1">Rutas_Lista!AF674</f>
        <v/>
      </c>
      <c r="P674" t="str">
        <f ca="1">Rutas_Lista!AG674</f>
        <v/>
      </c>
      <c r="Q674" t="str">
        <f ca="1">Rutas_Lista!AH674</f>
        <v/>
      </c>
    </row>
    <row r="675" spans="1:17" x14ac:dyDescent="0.25">
      <c r="A675">
        <f ca="1">Rutas_Lista!N675</f>
        <v>29</v>
      </c>
      <c r="B675" s="39">
        <f ca="1">Rutas_Lista!L675</f>
        <v>645</v>
      </c>
      <c r="C675" s="39" t="str">
        <f ca="1">Rutas_Lista!AB675</f>
        <v>Rutas_Habituales_MTN</v>
      </c>
      <c r="D675" s="39" t="str">
        <f ca="1">Rutas_Lista!AC675</f>
        <v>Ruta 15_20</v>
      </c>
      <c r="E675" s="39" t="str">
        <f ca="1">Rutas_Lista!AD675</f>
        <v>Antonio Leyva, nº 9 (esq. Lope de Vega)</v>
      </c>
      <c r="F675" s="5" t="s">
        <v>1086</v>
      </c>
      <c r="G675" s="5" t="s">
        <v>1090</v>
      </c>
      <c r="H675" s="5" t="s">
        <v>732</v>
      </c>
      <c r="I675" s="5" t="s">
        <v>733</v>
      </c>
      <c r="J675" s="49">
        <v>41.651870000000002</v>
      </c>
      <c r="K675" s="49">
        <v>-0.92257</v>
      </c>
      <c r="L675" s="5" t="s">
        <v>1091</v>
      </c>
      <c r="M675" s="39" t="str">
        <f ca="1">IF(Rutas_Lista!X675=1,"Ida","Vuelta")</f>
        <v>Vuelta</v>
      </c>
      <c r="N675" t="str">
        <f ca="1">Rutas_Lista!AE675</f>
        <v/>
      </c>
      <c r="O675" t="str">
        <f ca="1">Rutas_Lista!AF675</f>
        <v/>
      </c>
      <c r="P675" t="str">
        <f ca="1">Rutas_Lista!AG675</f>
        <v/>
      </c>
      <c r="Q675" t="str">
        <f ca="1">Rutas_Lista!AH675</f>
        <v/>
      </c>
    </row>
    <row r="676" spans="1:17" x14ac:dyDescent="0.25">
      <c r="A676">
        <f ca="1">Rutas_Lista!N676</f>
        <v>30</v>
      </c>
      <c r="B676" s="39">
        <f ca="1">Rutas_Lista!L676</f>
        <v>645</v>
      </c>
      <c r="C676" s="39" t="str">
        <f ca="1">Rutas_Lista!AB676</f>
        <v>Rutas_Habituales_MTN</v>
      </c>
      <c r="D676" s="39" t="str">
        <f ca="1">Rutas_Lista!AC676</f>
        <v>Ruta 16_20</v>
      </c>
      <c r="E676" s="39" t="str">
        <f ca="1">Rutas_Lista!AD676</f>
        <v>Ruta 16/20</v>
      </c>
      <c r="M676" s="39" t="str">
        <f ca="1">IF(Rutas_Lista!X676=1,"Ida","Vuelta")</f>
        <v>Ida</v>
      </c>
      <c r="N676" t="str">
        <f ca="1">Rutas_Lista!AE676</f>
        <v/>
      </c>
      <c r="O676" t="str">
        <f ca="1">Rutas_Lista!AF676</f>
        <v/>
      </c>
      <c r="P676" t="str">
        <f ca="1">Rutas_Lista!AG676</f>
        <v/>
      </c>
      <c r="Q676">
        <f ca="1">Rutas_Lista!AH676</f>
        <v>0</v>
      </c>
    </row>
    <row r="677" spans="1:17" x14ac:dyDescent="0.25">
      <c r="A677">
        <f ca="1">Rutas_Lista!N677</f>
        <v>30</v>
      </c>
      <c r="B677" s="39">
        <f ca="1">Rutas_Lista!L677</f>
        <v>646</v>
      </c>
      <c r="C677" s="39" t="str">
        <f ca="1">Rutas_Lista!AB677</f>
        <v>Rutas_Habituales_MTN</v>
      </c>
      <c r="D677" s="39" t="str">
        <f ca="1">Rutas_Lista!AC677</f>
        <v>Ruta 16_20</v>
      </c>
      <c r="E677" s="39" t="str">
        <f ca="1">Rutas_Lista!AD677</f>
        <v>Avda. Fca. Millán Serrano, 31-35 (frente C/M.A. Blanco)</v>
      </c>
      <c r="F677" s="5" t="s">
        <v>1092</v>
      </c>
      <c r="G677" s="5" t="s">
        <v>1093</v>
      </c>
      <c r="H677" s="5" t="s">
        <v>732</v>
      </c>
      <c r="I677" s="5" t="s">
        <v>733</v>
      </c>
      <c r="J677" s="49">
        <v>41.644584500000001</v>
      </c>
      <c r="K677" s="49">
        <v>-0.89753039999999995</v>
      </c>
      <c r="L677" s="5" t="s">
        <v>924</v>
      </c>
      <c r="M677" s="39" t="str">
        <f ca="1">IF(Rutas_Lista!X677=1,"Ida","Vuelta")</f>
        <v>Ida</v>
      </c>
      <c r="N677" t="str">
        <f ca="1">Rutas_Lista!AE677</f>
        <v>05:02</v>
      </c>
      <c r="O677" t="str">
        <f ca="1">Rutas_Lista!AF677</f>
        <v>13:00</v>
      </c>
      <c r="P677" t="str">
        <f ca="1">Rutas_Lista!AG677</f>
        <v>21:00</v>
      </c>
      <c r="Q677">
        <f ca="1">Rutas_Lista!AH677</f>
        <v>0</v>
      </c>
    </row>
    <row r="678" spans="1:17" x14ac:dyDescent="0.25">
      <c r="A678">
        <f ca="1">Rutas_Lista!N678</f>
        <v>30</v>
      </c>
      <c r="B678" s="39">
        <f ca="1">Rutas_Lista!L678</f>
        <v>647</v>
      </c>
      <c r="C678" s="39" t="str">
        <f ca="1">Rutas_Lista!AB678</f>
        <v>Rutas_Habituales_MTN</v>
      </c>
      <c r="D678" s="39" t="str">
        <f ca="1">Rutas_Lista!AC678</f>
        <v>Ruta 16_20</v>
      </c>
      <c r="E678" s="39" t="str">
        <f ca="1">Rutas_Lista!AD678</f>
        <v>C/ Orión, nº 8 (Pd. Bus)</v>
      </c>
      <c r="F678" s="5" t="s">
        <v>925</v>
      </c>
      <c r="G678" s="5" t="s">
        <v>926</v>
      </c>
      <c r="H678" s="5" t="s">
        <v>732</v>
      </c>
      <c r="I678" s="5" t="s">
        <v>733</v>
      </c>
      <c r="J678" s="49">
        <v>41.636181999999998</v>
      </c>
      <c r="K678" s="49">
        <v>-0.87344200000000005</v>
      </c>
      <c r="L678" s="5" t="s">
        <v>792</v>
      </c>
      <c r="M678" s="39" t="str">
        <f ca="1">IF(Rutas_Lista!X678=1,"Ida","Vuelta")</f>
        <v>Ida</v>
      </c>
      <c r="N678" t="str">
        <f ca="1">Rutas_Lista!AE678</f>
        <v>05:03</v>
      </c>
      <c r="O678" t="str">
        <f ca="1">Rutas_Lista!AF678</f>
        <v>13:01</v>
      </c>
      <c r="P678" t="str">
        <f ca="1">Rutas_Lista!AG678</f>
        <v>21:01</v>
      </c>
      <c r="Q678">
        <f ca="1">Rutas_Lista!AH678</f>
        <v>0</v>
      </c>
    </row>
    <row r="679" spans="1:17" x14ac:dyDescent="0.25">
      <c r="A679">
        <f ca="1">Rutas_Lista!N679</f>
        <v>30</v>
      </c>
      <c r="B679" s="39">
        <f ca="1">Rutas_Lista!L679</f>
        <v>648</v>
      </c>
      <c r="C679" s="39" t="str">
        <f ca="1">Rutas_Lista!AB679</f>
        <v>Rutas_Habituales_MTN</v>
      </c>
      <c r="D679" s="39" t="str">
        <f ca="1">Rutas_Lista!AC679</f>
        <v>Ruta 16_20</v>
      </c>
      <c r="E679" s="39" t="str">
        <f ca="1">Rutas_Lista!AD679</f>
        <v>Lagos de Coronas, nº 39 (Pd. Bus)</v>
      </c>
      <c r="F679" s="5" t="s">
        <v>1094</v>
      </c>
      <c r="G679" s="5" t="s">
        <v>1095</v>
      </c>
      <c r="H679" s="5" t="s">
        <v>732</v>
      </c>
      <c r="I679" s="5" t="s">
        <v>733</v>
      </c>
      <c r="J679" s="49">
        <v>41.652095500000001</v>
      </c>
      <c r="K679" s="49">
        <v>-0.93561209999999995</v>
      </c>
      <c r="L679" s="5" t="s">
        <v>792</v>
      </c>
      <c r="M679" s="39" t="str">
        <f ca="1">IF(Rutas_Lista!X679=1,"Ida","Vuelta")</f>
        <v>Ida</v>
      </c>
      <c r="N679" t="str">
        <f ca="1">Rutas_Lista!AE679</f>
        <v>05:06</v>
      </c>
      <c r="O679" t="str">
        <f ca="1">Rutas_Lista!AF679</f>
        <v>13:04</v>
      </c>
      <c r="P679" t="str">
        <f ca="1">Rutas_Lista!AG679</f>
        <v>21:04</v>
      </c>
      <c r="Q679">
        <f ca="1">Rutas_Lista!AH679</f>
        <v>0</v>
      </c>
    </row>
    <row r="680" spans="1:17" x14ac:dyDescent="0.25">
      <c r="A680">
        <f ca="1">Rutas_Lista!N680</f>
        <v>30</v>
      </c>
      <c r="B680" s="39">
        <f ca="1">Rutas_Lista!L680</f>
        <v>649</v>
      </c>
      <c r="C680" s="39" t="str">
        <f ca="1">Rutas_Lista!AB680</f>
        <v>Rutas_Habituales_MTN</v>
      </c>
      <c r="D680" s="39" t="str">
        <f ca="1">Rutas_Lista!AC680</f>
        <v>Ruta 16_20</v>
      </c>
      <c r="E680" s="39" t="str">
        <f ca="1">Rutas_Lista!AD680</f>
        <v>Lagos de Coronas (frente nº 14 - Pd. Bus)</v>
      </c>
      <c r="F680" s="5" t="s">
        <v>1096</v>
      </c>
      <c r="H680" s="5" t="s">
        <v>732</v>
      </c>
      <c r="I680" s="5" t="s">
        <v>733</v>
      </c>
      <c r="J680" s="49">
        <v>41.657289400000003</v>
      </c>
      <c r="K680" s="49">
        <v>-0.93355180000000004</v>
      </c>
      <c r="L680" s="5" t="s">
        <v>1097</v>
      </c>
      <c r="M680" s="39" t="str">
        <f ca="1">IF(Rutas_Lista!X680=1,"Ida","Vuelta")</f>
        <v>Ida</v>
      </c>
      <c r="N680" t="str">
        <f ca="1">Rutas_Lista!AE680</f>
        <v>05:07</v>
      </c>
      <c r="O680" t="str">
        <f ca="1">Rutas_Lista!AF680</f>
        <v>13:05</v>
      </c>
      <c r="P680" t="str">
        <f ca="1">Rutas_Lista!AG680</f>
        <v>21:05</v>
      </c>
      <c r="Q680">
        <f ca="1">Rutas_Lista!AH680</f>
        <v>0</v>
      </c>
    </row>
    <row r="681" spans="1:17" x14ac:dyDescent="0.25">
      <c r="A681">
        <f ca="1">Rutas_Lista!N681</f>
        <v>30</v>
      </c>
      <c r="B681" s="39">
        <f ca="1">Rutas_Lista!L681</f>
        <v>650</v>
      </c>
      <c r="C681" s="39" t="str">
        <f ca="1">Rutas_Lista!AB681</f>
        <v>Rutas_Habituales_MTN</v>
      </c>
      <c r="D681" s="39" t="str">
        <f ca="1">Rutas_Lista!AC681</f>
        <v>Ruta 16_20</v>
      </c>
      <c r="E681" s="39" t="str">
        <f ca="1">Rutas_Lista!AD681</f>
        <v>Camino del Pilón, nº 122 (Bantierra - Pd. Bus)</v>
      </c>
      <c r="F681" s="5" t="s">
        <v>1098</v>
      </c>
      <c r="G681" s="5" t="s">
        <v>1099</v>
      </c>
      <c r="H681" s="5" t="s">
        <v>732</v>
      </c>
      <c r="I681" s="5" t="s">
        <v>733</v>
      </c>
      <c r="J681" s="49">
        <v>41.658754999999999</v>
      </c>
      <c r="K681" s="49">
        <v>-0.94124300000000005</v>
      </c>
      <c r="L681" s="5" t="s">
        <v>1100</v>
      </c>
      <c r="M681" s="39" t="str">
        <f ca="1">IF(Rutas_Lista!X681=1,"Ida","Vuelta")</f>
        <v>Ida</v>
      </c>
      <c r="N681" t="str">
        <f ca="1">Rutas_Lista!AE681</f>
        <v>05:10</v>
      </c>
      <c r="O681" t="str">
        <f ca="1">Rutas_Lista!AF681</f>
        <v>13:08</v>
      </c>
      <c r="P681" t="str">
        <f ca="1">Rutas_Lista!AG681</f>
        <v>21:08</v>
      </c>
      <c r="Q681">
        <f ca="1">Rutas_Lista!AH681</f>
        <v>0</v>
      </c>
    </row>
    <row r="682" spans="1:17" x14ac:dyDescent="0.25">
      <c r="A682">
        <f ca="1">Rutas_Lista!N682</f>
        <v>30</v>
      </c>
      <c r="B682" s="39">
        <f ca="1">Rutas_Lista!L682</f>
        <v>651</v>
      </c>
      <c r="C682" s="39" t="str">
        <f ca="1">Rutas_Lista!AB682</f>
        <v>Rutas_Habituales_MTN</v>
      </c>
      <c r="D682" s="39" t="str">
        <f ca="1">Rutas_Lista!AC682</f>
        <v>Ruta 16_20</v>
      </c>
      <c r="E682" s="39" t="str">
        <f ca="1">Rutas_Lista!AD682</f>
        <v>Opel Planta en Figueruelas</v>
      </c>
      <c r="F682" s="5" t="s">
        <v>783</v>
      </c>
      <c r="H682" s="5" t="s">
        <v>784</v>
      </c>
      <c r="I682" s="5" t="s">
        <v>733</v>
      </c>
      <c r="J682" s="49">
        <v>41.749628000000001</v>
      </c>
      <c r="K682" s="49">
        <v>-1.1755139999999999</v>
      </c>
      <c r="L682" s="5" t="s">
        <v>785</v>
      </c>
      <c r="M682" s="39" t="str">
        <f ca="1">IF(Rutas_Lista!X682=1,"Ida","Vuelta")</f>
        <v>Ida</v>
      </c>
      <c r="N682" t="str">
        <f ca="1">Rutas_Lista!AE682</f>
        <v>05:30</v>
      </c>
      <c r="O682" t="str">
        <f ca="1">Rutas_Lista!AF682</f>
        <v>13:30</v>
      </c>
      <c r="P682" t="str">
        <f ca="1">Rutas_Lista!AG682</f>
        <v>21:30</v>
      </c>
      <c r="Q682">
        <f ca="1">Rutas_Lista!AH682</f>
        <v>0</v>
      </c>
    </row>
    <row r="683" spans="1:17" x14ac:dyDescent="0.25">
      <c r="A683">
        <f ca="1">Rutas_Lista!N683</f>
        <v>30</v>
      </c>
      <c r="B683" s="39">
        <f ca="1">Rutas_Lista!L683</f>
        <v>652</v>
      </c>
      <c r="C683" s="39" t="str">
        <f ca="1">Rutas_Lista!AB683</f>
        <v>Rutas_Habituales_MTN</v>
      </c>
      <c r="D683" s="39" t="str">
        <f ca="1">Rutas_Lista!AC683</f>
        <v>Ruta 16_20</v>
      </c>
      <c r="E683" s="39" t="str">
        <f ca="1">Rutas_Lista!AD683</f>
        <v>Opel Planta en Figueruelas</v>
      </c>
      <c r="F683" s="5" t="s">
        <v>783</v>
      </c>
      <c r="H683" s="5" t="s">
        <v>784</v>
      </c>
      <c r="I683" s="5" t="s">
        <v>733</v>
      </c>
      <c r="J683" s="49">
        <v>41.749628000000001</v>
      </c>
      <c r="K683" s="49">
        <v>-1.1755139999999999</v>
      </c>
      <c r="L683" s="5" t="s">
        <v>785</v>
      </c>
      <c r="M683" s="39" t="str">
        <f ca="1">IF(Rutas_Lista!X683=1,"Ida","Vuelta")</f>
        <v>Vuelta</v>
      </c>
      <c r="N683" t="str">
        <f ca="1">Rutas_Lista!AE683</f>
        <v/>
      </c>
      <c r="O683" t="str">
        <f ca="1">Rutas_Lista!AF683</f>
        <v/>
      </c>
      <c r="P683" t="str">
        <f ca="1">Rutas_Lista!AG683</f>
        <v/>
      </c>
      <c r="Q683" t="str">
        <f ca="1">Rutas_Lista!AH683</f>
        <v/>
      </c>
    </row>
    <row r="684" spans="1:17" x14ac:dyDescent="0.25">
      <c r="A684">
        <f ca="1">Rutas_Lista!N684</f>
        <v>30</v>
      </c>
      <c r="B684" s="39">
        <f ca="1">Rutas_Lista!L684</f>
        <v>653</v>
      </c>
      <c r="C684" s="39" t="str">
        <f ca="1">Rutas_Lista!AB684</f>
        <v>Rutas_Habituales_MTN</v>
      </c>
      <c r="D684" s="39" t="str">
        <f ca="1">Rutas_Lista!AC684</f>
        <v>Ruta 16_20</v>
      </c>
      <c r="E684" s="39" t="str">
        <f ca="1">Rutas_Lista!AD684</f>
        <v>Camino del Pilón, nº 135 (Pd. Bus)</v>
      </c>
      <c r="F684" s="5" t="s">
        <v>1098</v>
      </c>
      <c r="G684" s="5" t="s">
        <v>1101</v>
      </c>
      <c r="H684" s="5" t="s">
        <v>732</v>
      </c>
      <c r="I684" s="5" t="s">
        <v>733</v>
      </c>
      <c r="J684" s="49">
        <v>41.658555</v>
      </c>
      <c r="K684" s="49">
        <v>-0.94075500000000001</v>
      </c>
      <c r="L684" s="5" t="s">
        <v>792</v>
      </c>
      <c r="M684" s="39" t="str">
        <f ca="1">IF(Rutas_Lista!X684=1,"Ida","Vuelta")</f>
        <v>Vuelta</v>
      </c>
      <c r="N684" t="str">
        <f ca="1">Rutas_Lista!AE684</f>
        <v/>
      </c>
      <c r="O684" t="str">
        <f ca="1">Rutas_Lista!AF684</f>
        <v/>
      </c>
      <c r="P684" t="str">
        <f ca="1">Rutas_Lista!AG684</f>
        <v/>
      </c>
      <c r="Q684" t="str">
        <f ca="1">Rutas_Lista!AH684</f>
        <v/>
      </c>
    </row>
    <row r="685" spans="1:17" x14ac:dyDescent="0.25">
      <c r="A685">
        <f ca="1">Rutas_Lista!N685</f>
        <v>30</v>
      </c>
      <c r="B685" s="39">
        <f ca="1">Rutas_Lista!L685</f>
        <v>654</v>
      </c>
      <c r="C685" s="39" t="str">
        <f ca="1">Rutas_Lista!AB685</f>
        <v>Rutas_Habituales_MTN</v>
      </c>
      <c r="D685" s="39" t="str">
        <f ca="1">Rutas_Lista!AC685</f>
        <v>Ruta 16_20</v>
      </c>
      <c r="E685" s="39" t="str">
        <f ca="1">Rutas_Lista!AD685</f>
        <v>Lagos de Coronas ( nº 14 - Pd. Bus)</v>
      </c>
      <c r="F685" s="5" t="s">
        <v>1096</v>
      </c>
      <c r="H685" s="5" t="s">
        <v>732</v>
      </c>
      <c r="I685" s="5" t="s">
        <v>733</v>
      </c>
      <c r="J685" s="49">
        <v>41.657207399999997</v>
      </c>
      <c r="K685" s="49">
        <v>-0.93360140000000003</v>
      </c>
      <c r="L685" s="5" t="s">
        <v>1102</v>
      </c>
      <c r="M685" s="39" t="str">
        <f ca="1">IF(Rutas_Lista!X685=1,"Ida","Vuelta")</f>
        <v>Vuelta</v>
      </c>
      <c r="N685" t="str">
        <f ca="1">Rutas_Lista!AE685</f>
        <v/>
      </c>
      <c r="O685" t="str">
        <f ca="1">Rutas_Lista!AF685</f>
        <v/>
      </c>
      <c r="P685" t="str">
        <f ca="1">Rutas_Lista!AG685</f>
        <v/>
      </c>
      <c r="Q685" t="str">
        <f ca="1">Rutas_Lista!AH685</f>
        <v/>
      </c>
    </row>
    <row r="686" spans="1:17" x14ac:dyDescent="0.25">
      <c r="A686">
        <f ca="1">Rutas_Lista!N686</f>
        <v>30</v>
      </c>
      <c r="B686" s="39">
        <f ca="1">Rutas_Lista!L686</f>
        <v>655</v>
      </c>
      <c r="C686" s="39" t="str">
        <f ca="1">Rutas_Lista!AB686</f>
        <v>Rutas_Habituales_MTN</v>
      </c>
      <c r="D686" s="39" t="str">
        <f ca="1">Rutas_Lista!AC686</f>
        <v>Ruta 16_20</v>
      </c>
      <c r="E686" s="39" t="str">
        <f ca="1">Rutas_Lista!AD686</f>
        <v>Lagos de Coronas (frente nº 39 - Pd. Bus)</v>
      </c>
      <c r="F686" s="5" t="s">
        <v>1096</v>
      </c>
      <c r="H686" s="5" t="s">
        <v>732</v>
      </c>
      <c r="I686" s="5" t="s">
        <v>733</v>
      </c>
      <c r="J686" s="49">
        <v>41.652313900000003</v>
      </c>
      <c r="K686" s="49">
        <v>-0.93365909999999996</v>
      </c>
      <c r="L686" s="5" t="s">
        <v>1103</v>
      </c>
      <c r="M686" s="39" t="str">
        <f ca="1">IF(Rutas_Lista!X686=1,"Ida","Vuelta")</f>
        <v>Vuelta</v>
      </c>
      <c r="N686" t="str">
        <f ca="1">Rutas_Lista!AE686</f>
        <v/>
      </c>
      <c r="O686" t="str">
        <f ca="1">Rutas_Lista!AF686</f>
        <v/>
      </c>
      <c r="P686" t="str">
        <f ca="1">Rutas_Lista!AG686</f>
        <v/>
      </c>
      <c r="Q686" t="str">
        <f ca="1">Rutas_Lista!AH686</f>
        <v/>
      </c>
    </row>
    <row r="687" spans="1:17" x14ac:dyDescent="0.25">
      <c r="A687">
        <f ca="1">Rutas_Lista!N687</f>
        <v>30</v>
      </c>
      <c r="B687" s="39">
        <f ca="1">Rutas_Lista!L687</f>
        <v>656</v>
      </c>
      <c r="C687" s="39" t="str">
        <f ca="1">Rutas_Lista!AB687</f>
        <v>Rutas_Habituales_MTN</v>
      </c>
      <c r="D687" s="39" t="str">
        <f ca="1">Rutas_Lista!AC687</f>
        <v>Ruta 16_20</v>
      </c>
      <c r="E687" s="39" t="str">
        <f ca="1">Rutas_Lista!AD687</f>
        <v>Avda. Fca. Millán Serrano, 31-35 (frente C/M.A. Blanco)</v>
      </c>
      <c r="F687" s="5" t="s">
        <v>922</v>
      </c>
      <c r="G687" s="5" t="s">
        <v>923</v>
      </c>
      <c r="H687" s="5" t="s">
        <v>732</v>
      </c>
      <c r="I687" s="5" t="s">
        <v>733</v>
      </c>
      <c r="J687" s="49">
        <v>41.646481000000001</v>
      </c>
      <c r="K687" s="49">
        <v>-0.88755300000000004</v>
      </c>
      <c r="L687" s="5" t="s">
        <v>924</v>
      </c>
      <c r="M687" s="39" t="str">
        <f ca="1">IF(Rutas_Lista!X687=1,"Ida","Vuelta")</f>
        <v>Vuelta</v>
      </c>
      <c r="N687" t="str">
        <f ca="1">Rutas_Lista!AE687</f>
        <v/>
      </c>
      <c r="O687" t="str">
        <f ca="1">Rutas_Lista!AF687</f>
        <v/>
      </c>
      <c r="P687" t="str">
        <f ca="1">Rutas_Lista!AG687</f>
        <v/>
      </c>
      <c r="Q687" t="str">
        <f ca="1">Rutas_Lista!AH687</f>
        <v/>
      </c>
    </row>
    <row r="688" spans="1:17" x14ac:dyDescent="0.25">
      <c r="A688">
        <f ca="1">Rutas_Lista!N688</f>
        <v>30</v>
      </c>
      <c r="B688" s="39">
        <f ca="1">Rutas_Lista!L688</f>
        <v>657</v>
      </c>
      <c r="C688" s="39" t="str">
        <f ca="1">Rutas_Lista!AB688</f>
        <v>Rutas_Habituales_MTN</v>
      </c>
      <c r="D688" s="39" t="str">
        <f ca="1">Rutas_Lista!AC688</f>
        <v>Ruta 16_20</v>
      </c>
      <c r="E688" s="39" t="str">
        <f ca="1">Rutas_Lista!AD688</f>
        <v>C/ Orión, nº 8 (Pd. Bus)</v>
      </c>
      <c r="F688" s="5" t="s">
        <v>925</v>
      </c>
      <c r="G688" s="5" t="s">
        <v>926</v>
      </c>
      <c r="H688" s="5" t="s">
        <v>732</v>
      </c>
      <c r="I688" s="5" t="s">
        <v>733</v>
      </c>
      <c r="J688" s="49">
        <v>41.636181999999998</v>
      </c>
      <c r="K688" s="49">
        <v>-0.87344200000000005</v>
      </c>
      <c r="L688" s="5" t="s">
        <v>792</v>
      </c>
      <c r="M688" s="39" t="str">
        <f ca="1">IF(Rutas_Lista!X688=1,"Ida","Vuelta")</f>
        <v>Vuelta</v>
      </c>
      <c r="N688" t="str">
        <f ca="1">Rutas_Lista!AE688</f>
        <v/>
      </c>
      <c r="O688" t="str">
        <f ca="1">Rutas_Lista!AF688</f>
        <v/>
      </c>
      <c r="P688" t="str">
        <f ca="1">Rutas_Lista!AG688</f>
        <v/>
      </c>
      <c r="Q688" t="str">
        <f ca="1">Rutas_Lista!AH688</f>
        <v/>
      </c>
    </row>
    <row r="689" spans="1:17" x14ac:dyDescent="0.25">
      <c r="A689">
        <f ca="1">Rutas_Lista!N689</f>
        <v>31</v>
      </c>
      <c r="B689" s="39">
        <f ca="1">Rutas_Lista!L689</f>
        <v>657</v>
      </c>
      <c r="C689" s="39" t="str">
        <f ca="1">Rutas_Lista!AB689</f>
        <v>Rutas_Habituales_MTN</v>
      </c>
      <c r="D689" s="39" t="str">
        <f ca="1">Rutas_Lista!AC689</f>
        <v>Ruta 17_20</v>
      </c>
      <c r="E689" s="39" t="str">
        <f ca="1">Rutas_Lista!AD689</f>
        <v>Ruta 17/20</v>
      </c>
      <c r="M689" s="39" t="str">
        <f ca="1">IF(Rutas_Lista!X689=1,"Ida","Vuelta")</f>
        <v>Ida</v>
      </c>
      <c r="N689" t="str">
        <f ca="1">Rutas_Lista!AE689</f>
        <v/>
      </c>
      <c r="O689" t="str">
        <f ca="1">Rutas_Lista!AF689</f>
        <v/>
      </c>
      <c r="P689" t="str">
        <f ca="1">Rutas_Lista!AG689</f>
        <v/>
      </c>
      <c r="Q689">
        <f ca="1">Rutas_Lista!AH689</f>
        <v>0</v>
      </c>
    </row>
    <row r="690" spans="1:17" x14ac:dyDescent="0.25">
      <c r="A690">
        <f ca="1">Rutas_Lista!N690</f>
        <v>31</v>
      </c>
      <c r="B690" s="39">
        <f ca="1">Rutas_Lista!L690</f>
        <v>658</v>
      </c>
      <c r="C690" s="39" t="str">
        <f ca="1">Rutas_Lista!AB690</f>
        <v>Rutas_Habituales_MTN</v>
      </c>
      <c r="D690" s="39" t="str">
        <f ca="1">Rutas_Lista!AC690</f>
        <v>Ruta 17_20</v>
      </c>
      <c r="E690" s="39" t="str">
        <f ca="1">Rutas_Lista!AD690</f>
        <v>Avd. Cañones de Zaragoza (esq. Avd. El cierzo)</v>
      </c>
      <c r="F690" s="5" t="s">
        <v>1104</v>
      </c>
      <c r="H690" s="5" t="s">
        <v>732</v>
      </c>
      <c r="I690" s="5" t="s">
        <v>733</v>
      </c>
      <c r="J690" s="49">
        <v>41.624293399999999</v>
      </c>
      <c r="K690" s="49">
        <v>-0.95748659999999997</v>
      </c>
      <c r="L690" s="5" t="s">
        <v>1105</v>
      </c>
      <c r="M690" s="39" t="str">
        <f ca="1">IF(Rutas_Lista!X690=1,"Ida","Vuelta")</f>
        <v>Ida</v>
      </c>
      <c r="N690" t="str">
        <f ca="1">Rutas_Lista!AE690</f>
        <v>04:46</v>
      </c>
      <c r="O690" t="str">
        <f ca="1">Rutas_Lista!AF690</f>
        <v>12:41</v>
      </c>
      <c r="P690" t="str">
        <f ca="1">Rutas_Lista!AG690</f>
        <v>20:43</v>
      </c>
      <c r="Q690">
        <f ca="1">Rutas_Lista!AH690</f>
        <v>0</v>
      </c>
    </row>
    <row r="691" spans="1:17" x14ac:dyDescent="0.25">
      <c r="A691">
        <f ca="1">Rutas_Lista!N691</f>
        <v>31</v>
      </c>
      <c r="B691" s="39">
        <f ca="1">Rutas_Lista!L691</f>
        <v>659</v>
      </c>
      <c r="C691" s="39" t="str">
        <f ca="1">Rutas_Lista!AB691</f>
        <v>Rutas_Habituales_MTN</v>
      </c>
      <c r="D691" s="39" t="str">
        <f ca="1">Rutas_Lista!AC691</f>
        <v>Ruta 17_20</v>
      </c>
      <c r="E691" s="39" t="str">
        <f ca="1">Rutas_Lista!AD691</f>
        <v>Paseo de Los Arqueros (esq. Peña Telera)</v>
      </c>
      <c r="F691" s="5" t="s">
        <v>1106</v>
      </c>
      <c r="H691" s="5" t="s">
        <v>732</v>
      </c>
      <c r="I691" s="5" t="s">
        <v>733</v>
      </c>
      <c r="J691" s="49">
        <v>41.6207888</v>
      </c>
      <c r="K691" s="49">
        <v>-0.95176369999999999</v>
      </c>
      <c r="L691" s="5" t="s">
        <v>1107</v>
      </c>
      <c r="M691" s="39" t="str">
        <f ca="1">IF(Rutas_Lista!X691=1,"Ida","Vuelta")</f>
        <v>Ida</v>
      </c>
      <c r="N691" t="str">
        <f ca="1">Rutas_Lista!AE691</f>
        <v>04:47</v>
      </c>
      <c r="O691" t="str">
        <f ca="1">Rutas_Lista!AF691</f>
        <v>12:42</v>
      </c>
      <c r="P691" t="str">
        <f ca="1">Rutas_Lista!AG691</f>
        <v>20:44</v>
      </c>
      <c r="Q691">
        <f ca="1">Rutas_Lista!AH691</f>
        <v>0</v>
      </c>
    </row>
    <row r="692" spans="1:17" x14ac:dyDescent="0.25">
      <c r="A692">
        <f ca="1">Rutas_Lista!N692</f>
        <v>31</v>
      </c>
      <c r="B692" s="39">
        <f ca="1">Rutas_Lista!L692</f>
        <v>660</v>
      </c>
      <c r="C692" s="39" t="str">
        <f ca="1">Rutas_Lista!AB692</f>
        <v>Rutas_Habituales_MTN</v>
      </c>
      <c r="D692" s="39" t="str">
        <f ca="1">Rutas_Lista!AC692</f>
        <v>Ruta 17_20</v>
      </c>
      <c r="E692" s="39" t="str">
        <f ca="1">Rutas_Lista!AD692</f>
        <v>C/ Salomón y la Reina de Saba, nº 36</v>
      </c>
      <c r="F692" s="5" t="s">
        <v>913</v>
      </c>
      <c r="G692" s="5" t="s">
        <v>914</v>
      </c>
      <c r="H692" s="5" t="s">
        <v>732</v>
      </c>
      <c r="I692" s="5" t="s">
        <v>733</v>
      </c>
      <c r="J692" s="49">
        <v>41.621397999999999</v>
      </c>
      <c r="K692" s="49">
        <v>-0.94649799999999995</v>
      </c>
      <c r="M692" s="39" t="str">
        <f ca="1">IF(Rutas_Lista!X692=1,"Ida","Vuelta")</f>
        <v>Ida</v>
      </c>
      <c r="N692" t="str">
        <f ca="1">Rutas_Lista!AE692</f>
        <v>04:48</v>
      </c>
      <c r="O692" t="str">
        <f ca="1">Rutas_Lista!AF692</f>
        <v>12:43</v>
      </c>
      <c r="P692" t="str">
        <f ca="1">Rutas_Lista!AG692</f>
        <v>20:45</v>
      </c>
      <c r="Q692">
        <f ca="1">Rutas_Lista!AH692</f>
        <v>0</v>
      </c>
    </row>
    <row r="693" spans="1:17" x14ac:dyDescent="0.25">
      <c r="A693">
        <f ca="1">Rutas_Lista!N693</f>
        <v>31</v>
      </c>
      <c r="B693" s="39">
        <f ca="1">Rutas_Lista!L693</f>
        <v>661</v>
      </c>
      <c r="C693" s="39" t="str">
        <f ca="1">Rutas_Lista!AB693</f>
        <v>Rutas_Habituales_MTN</v>
      </c>
      <c r="D693" s="39" t="str">
        <f ca="1">Rutas_Lista!AC693</f>
        <v>Ruta 17_20</v>
      </c>
      <c r="E693" s="39" t="str">
        <f ca="1">Rutas_Lista!AD693</f>
        <v>Avd. Casablanca (frente nº 26 - Telepizza)</v>
      </c>
      <c r="F693" s="5" t="s">
        <v>1108</v>
      </c>
      <c r="H693" s="5" t="s">
        <v>732</v>
      </c>
      <c r="I693" s="5" t="s">
        <v>733</v>
      </c>
      <c r="J693" s="49">
        <v>41.619638299999998</v>
      </c>
      <c r="K693" s="49">
        <v>-0.93080660000000004</v>
      </c>
      <c r="L693" s="5" t="s">
        <v>1109</v>
      </c>
      <c r="M693" s="39" t="str">
        <f ca="1">IF(Rutas_Lista!X693=1,"Ida","Vuelta")</f>
        <v>Ida</v>
      </c>
      <c r="N693" t="str">
        <f ca="1">Rutas_Lista!AE693</f>
        <v>04:50</v>
      </c>
      <c r="O693" t="str">
        <f ca="1">Rutas_Lista!AF693</f>
        <v>12:45</v>
      </c>
      <c r="P693" t="str">
        <f ca="1">Rutas_Lista!AG693</f>
        <v>20:47</v>
      </c>
      <c r="Q693">
        <f ca="1">Rutas_Lista!AH693</f>
        <v>0</v>
      </c>
    </row>
    <row r="694" spans="1:17" x14ac:dyDescent="0.25">
      <c r="A694">
        <f ca="1">Rutas_Lista!N694</f>
        <v>31</v>
      </c>
      <c r="B694" s="39">
        <f ca="1">Rutas_Lista!L694</f>
        <v>662</v>
      </c>
      <c r="C694" s="39" t="str">
        <f ca="1">Rutas_Lista!AB694</f>
        <v>Rutas_Habituales_MTN</v>
      </c>
      <c r="D694" s="39" t="str">
        <f ca="1">Rutas_Lista!AC694</f>
        <v>Ruta 17_20</v>
      </c>
      <c r="E694" s="39" t="str">
        <f ca="1">Rutas_Lista!AD694</f>
        <v>C/ Viridiana, nº 26 (Pd. Bus)</v>
      </c>
      <c r="F694" s="5" t="s">
        <v>1110</v>
      </c>
      <c r="G694" s="5" t="s">
        <v>1018</v>
      </c>
      <c r="H694" s="5" t="s">
        <v>732</v>
      </c>
      <c r="I694" s="5" t="s">
        <v>733</v>
      </c>
      <c r="J694" s="49">
        <v>41.617260999999999</v>
      </c>
      <c r="K694" s="49">
        <v>-0.92414099999999999</v>
      </c>
      <c r="L694" s="5" t="s">
        <v>792</v>
      </c>
      <c r="M694" s="39" t="str">
        <f ca="1">IF(Rutas_Lista!X694=1,"Ida","Vuelta")</f>
        <v>Ida</v>
      </c>
      <c r="N694" t="str">
        <f ca="1">Rutas_Lista!AE694</f>
        <v>04:56</v>
      </c>
      <c r="O694" t="str">
        <f ca="1">Rutas_Lista!AF694</f>
        <v>12:51</v>
      </c>
      <c r="P694" t="str">
        <f ca="1">Rutas_Lista!AG694</f>
        <v>20:53</v>
      </c>
      <c r="Q694">
        <f ca="1">Rutas_Lista!AH694</f>
        <v>0</v>
      </c>
    </row>
    <row r="695" spans="1:17" x14ac:dyDescent="0.25">
      <c r="A695">
        <f ca="1">Rutas_Lista!N695</f>
        <v>31</v>
      </c>
      <c r="B695" s="39">
        <f ca="1">Rutas_Lista!L695</f>
        <v>663</v>
      </c>
      <c r="C695" s="39" t="str">
        <f ca="1">Rutas_Lista!AB695</f>
        <v>Rutas_Habituales_MTN</v>
      </c>
      <c r="D695" s="39" t="str">
        <f ca="1">Rutas_Lista!AC695</f>
        <v>Ruta 17_20</v>
      </c>
      <c r="E695" s="39" t="str">
        <f ca="1">Rutas_Lista!AD695</f>
        <v>Paseo de los Olvidados, nº 49 (Pd. Bus)</v>
      </c>
      <c r="F695" s="5" t="s">
        <v>901</v>
      </c>
      <c r="G695" s="5" t="s">
        <v>1111</v>
      </c>
      <c r="H695" s="5" t="s">
        <v>732</v>
      </c>
      <c r="I695" s="5" t="s">
        <v>733</v>
      </c>
      <c r="J695" s="49">
        <v>41.618592999999997</v>
      </c>
      <c r="K695" s="49">
        <v>-0.92257199999999995</v>
      </c>
      <c r="L695" s="5" t="s">
        <v>792</v>
      </c>
      <c r="M695" s="39" t="str">
        <f ca="1">IF(Rutas_Lista!X695=1,"Ida","Vuelta")</f>
        <v>Ida</v>
      </c>
      <c r="N695" t="str">
        <f ca="1">Rutas_Lista!AE695</f>
        <v>04:57</v>
      </c>
      <c r="O695" t="str">
        <f ca="1">Rutas_Lista!AF695</f>
        <v>12:52</v>
      </c>
      <c r="P695" t="str">
        <f ca="1">Rutas_Lista!AG695</f>
        <v>20:54</v>
      </c>
      <c r="Q695">
        <f ca="1">Rutas_Lista!AH695</f>
        <v>0</v>
      </c>
    </row>
    <row r="696" spans="1:17" x14ac:dyDescent="0.25">
      <c r="A696">
        <f ca="1">Rutas_Lista!N696</f>
        <v>31</v>
      </c>
      <c r="B696" s="39">
        <f ca="1">Rutas_Lista!L696</f>
        <v>664</v>
      </c>
      <c r="C696" s="39" t="str">
        <f ca="1">Rutas_Lista!AB696</f>
        <v>Rutas_Habituales_MTN</v>
      </c>
      <c r="D696" s="39" t="str">
        <f ca="1">Rutas_Lista!AC696</f>
        <v>Ruta 17_20</v>
      </c>
      <c r="E696" s="39" t="str">
        <f ca="1">Rutas_Lista!AD696</f>
        <v>Paseo de los Olvidados, nº 23 (esq. Quimera del Oro)</v>
      </c>
      <c r="F696" s="5" t="s">
        <v>901</v>
      </c>
      <c r="G696" s="5" t="s">
        <v>838</v>
      </c>
      <c r="H696" s="5" t="s">
        <v>732</v>
      </c>
      <c r="I696" s="5" t="s">
        <v>733</v>
      </c>
      <c r="J696" s="49">
        <v>41.620918000000003</v>
      </c>
      <c r="K696" s="49">
        <v>-0.920103</v>
      </c>
      <c r="L696" s="5" t="s">
        <v>1112</v>
      </c>
      <c r="M696" s="39" t="str">
        <f ca="1">IF(Rutas_Lista!X696=1,"Ida","Vuelta")</f>
        <v>Ida</v>
      </c>
      <c r="N696" t="str">
        <f ca="1">Rutas_Lista!AE696</f>
        <v>04:58</v>
      </c>
      <c r="O696" t="str">
        <f ca="1">Rutas_Lista!AF696</f>
        <v>12:53</v>
      </c>
      <c r="P696" t="str">
        <f ca="1">Rutas_Lista!AG696</f>
        <v>20:55</v>
      </c>
      <c r="Q696">
        <f ca="1">Rutas_Lista!AH696</f>
        <v>0</v>
      </c>
    </row>
    <row r="697" spans="1:17" x14ac:dyDescent="0.25">
      <c r="A697">
        <f ca="1">Rutas_Lista!N697</f>
        <v>31</v>
      </c>
      <c r="B697" s="39">
        <f ca="1">Rutas_Lista!L697</f>
        <v>665</v>
      </c>
      <c r="C697" s="39" t="str">
        <f ca="1">Rutas_Lista!AB697</f>
        <v>Rutas_Habituales_MTN</v>
      </c>
      <c r="D697" s="39" t="str">
        <f ca="1">Rutas_Lista!AC697</f>
        <v>Ruta 17_20</v>
      </c>
      <c r="E697" s="39" t="str">
        <f ca="1">Rutas_Lista!AD697</f>
        <v>Cantando bajo la lluvia (esq. Manhattan)</v>
      </c>
      <c r="F697" s="5" t="s">
        <v>1113</v>
      </c>
      <c r="H697" s="5" t="s">
        <v>732</v>
      </c>
      <c r="I697" s="5" t="s">
        <v>733</v>
      </c>
      <c r="J697" s="49">
        <v>41.622502599999997</v>
      </c>
      <c r="K697" s="49">
        <v>-0.92656470000000002</v>
      </c>
      <c r="L697" s="5" t="s">
        <v>1114</v>
      </c>
      <c r="M697" s="39" t="str">
        <f ca="1">IF(Rutas_Lista!X697=1,"Ida","Vuelta")</f>
        <v>Ida</v>
      </c>
      <c r="N697" t="str">
        <f ca="1">Rutas_Lista!AE697</f>
        <v>04:59</v>
      </c>
      <c r="O697" t="str">
        <f ca="1">Rutas_Lista!AF697</f>
        <v>12:54</v>
      </c>
      <c r="P697" t="str">
        <f ca="1">Rutas_Lista!AG697</f>
        <v>20:56</v>
      </c>
      <c r="Q697">
        <f ca="1">Rutas_Lista!AH697</f>
        <v>0</v>
      </c>
    </row>
    <row r="698" spans="1:17" x14ac:dyDescent="0.25">
      <c r="A698">
        <f ca="1">Rutas_Lista!N698</f>
        <v>31</v>
      </c>
      <c r="B698" s="39">
        <f ca="1">Rutas_Lista!L698</f>
        <v>666</v>
      </c>
      <c r="C698" s="39" t="str">
        <f ca="1">Rutas_Lista!AB698</f>
        <v>Rutas_Habituales_MTN</v>
      </c>
      <c r="D698" s="39" t="str">
        <f ca="1">Rutas_Lista!AC698</f>
        <v>Ruta 17_20</v>
      </c>
      <c r="E698" s="39" t="str">
        <f ca="1">Rutas_Lista!AD698</f>
        <v>Cantando bajo la lluvia (esq. Lista de Schindler)</v>
      </c>
      <c r="F698" s="5" t="s">
        <v>1113</v>
      </c>
      <c r="H698" s="5" t="s">
        <v>732</v>
      </c>
      <c r="I698" s="5" t="s">
        <v>733</v>
      </c>
      <c r="J698" s="49">
        <v>41.624306300000001</v>
      </c>
      <c r="K698" s="49">
        <v>-0.93296639999999997</v>
      </c>
      <c r="L698" s="5" t="s">
        <v>1115</v>
      </c>
      <c r="M698" s="39" t="str">
        <f ca="1">IF(Rutas_Lista!X698=1,"Ida","Vuelta")</f>
        <v>Ida</v>
      </c>
      <c r="N698" t="str">
        <f ca="1">Rutas_Lista!AE698</f>
        <v>05:00</v>
      </c>
      <c r="O698" t="str">
        <f ca="1">Rutas_Lista!AF698</f>
        <v>12:55</v>
      </c>
      <c r="P698" t="str">
        <f ca="1">Rutas_Lista!AG698</f>
        <v>20:57</v>
      </c>
      <c r="Q698">
        <f ca="1">Rutas_Lista!AH698</f>
        <v>0</v>
      </c>
    </row>
    <row r="699" spans="1:17" x14ac:dyDescent="0.25">
      <c r="A699">
        <f ca="1">Rutas_Lista!N699</f>
        <v>31</v>
      </c>
      <c r="B699" s="39">
        <f ca="1">Rutas_Lista!L699</f>
        <v>667</v>
      </c>
      <c r="C699" s="39" t="str">
        <f ca="1">Rutas_Lista!AB699</f>
        <v>Rutas_Habituales_MTN</v>
      </c>
      <c r="D699" s="39" t="str">
        <f ca="1">Rutas_Lista!AC699</f>
        <v>Ruta 17_20</v>
      </c>
      <c r="E699" s="39" t="str">
        <f ca="1">Rutas_Lista!AD699</f>
        <v>Avd. Ilustración (esq. Tomás de Anzano - Pd. Bus)</v>
      </c>
      <c r="F699" s="5" t="s">
        <v>915</v>
      </c>
      <c r="H699" s="5" t="s">
        <v>732</v>
      </c>
      <c r="I699" s="5" t="s">
        <v>733</v>
      </c>
      <c r="J699" s="49">
        <v>41.629389199999999</v>
      </c>
      <c r="K699" s="49">
        <v>-0.93114920000000001</v>
      </c>
      <c r="L699" s="5" t="s">
        <v>916</v>
      </c>
      <c r="M699" s="39" t="str">
        <f ca="1">IF(Rutas_Lista!X699=1,"Ida","Vuelta")</f>
        <v>Ida</v>
      </c>
      <c r="N699" t="str">
        <f ca="1">Rutas_Lista!AE699</f>
        <v>05:01</v>
      </c>
      <c r="O699" t="str">
        <f ca="1">Rutas_Lista!AF699</f>
        <v>12:56</v>
      </c>
      <c r="P699" t="str">
        <f ca="1">Rutas_Lista!AG699</f>
        <v>20:58</v>
      </c>
      <c r="Q699">
        <f ca="1">Rutas_Lista!AH699</f>
        <v>0</v>
      </c>
    </row>
    <row r="700" spans="1:17" x14ac:dyDescent="0.25">
      <c r="A700">
        <f ca="1">Rutas_Lista!N700</f>
        <v>31</v>
      </c>
      <c r="B700" s="39">
        <f ca="1">Rutas_Lista!L700</f>
        <v>668</v>
      </c>
      <c r="C700" s="39" t="str">
        <f ca="1">Rutas_Lista!AB700</f>
        <v>Rutas_Habituales_MTN</v>
      </c>
      <c r="D700" s="39" t="str">
        <f ca="1">Rutas_Lista!AC700</f>
        <v>Ruta 17_20</v>
      </c>
      <c r="E700" s="39" t="str">
        <f ca="1">Rutas_Lista!AD700</f>
        <v>Avd. Ilustración, nº 32 (Pd. Bus esq. C/ Ibón)</v>
      </c>
      <c r="F700" s="5" t="s">
        <v>917</v>
      </c>
      <c r="G700" s="5" t="s">
        <v>918</v>
      </c>
      <c r="H700" s="5" t="s">
        <v>732</v>
      </c>
      <c r="I700" s="5" t="s">
        <v>733</v>
      </c>
      <c r="J700" s="49">
        <v>41.627648000000001</v>
      </c>
      <c r="K700" s="49">
        <v>-0.92664999999999997</v>
      </c>
      <c r="L700" s="5" t="s">
        <v>919</v>
      </c>
      <c r="M700" s="39" t="str">
        <f ca="1">IF(Rutas_Lista!X700=1,"Ida","Vuelta")</f>
        <v>Ida</v>
      </c>
      <c r="N700" t="str">
        <f ca="1">Rutas_Lista!AE700</f>
        <v>05:02</v>
      </c>
      <c r="O700" t="str">
        <f ca="1">Rutas_Lista!AF700</f>
        <v>12:57</v>
      </c>
      <c r="P700" t="str">
        <f ca="1">Rutas_Lista!AG700</f>
        <v>20:59</v>
      </c>
      <c r="Q700">
        <f ca="1">Rutas_Lista!AH700</f>
        <v>0</v>
      </c>
    </row>
    <row r="701" spans="1:17" x14ac:dyDescent="0.25">
      <c r="A701">
        <f ca="1">Rutas_Lista!N701</f>
        <v>31</v>
      </c>
      <c r="B701" s="39">
        <f ca="1">Rutas_Lista!L701</f>
        <v>669</v>
      </c>
      <c r="C701" s="39" t="str">
        <f ca="1">Rutas_Lista!AB701</f>
        <v>Rutas_Habituales_MTN</v>
      </c>
      <c r="D701" s="39" t="str">
        <f ca="1">Rutas_Lista!AC701</f>
        <v>Ruta 17_20</v>
      </c>
      <c r="E701" s="39" t="str">
        <f ca="1">Rutas_Lista!AD701</f>
        <v>Maurice Ravel (esq. Isaac Albeniz)</v>
      </c>
      <c r="F701" s="5" t="s">
        <v>920</v>
      </c>
      <c r="H701" s="5" t="s">
        <v>732</v>
      </c>
      <c r="I701" s="5" t="s">
        <v>733</v>
      </c>
      <c r="J701" s="49">
        <v>41.636488999999997</v>
      </c>
      <c r="K701" s="49">
        <v>-0.94450599999999996</v>
      </c>
      <c r="L701" s="5" t="s">
        <v>921</v>
      </c>
      <c r="M701" s="39" t="str">
        <f ca="1">IF(Rutas_Lista!X701=1,"Ida","Vuelta")</f>
        <v>Ida</v>
      </c>
      <c r="N701" t="str">
        <f ca="1">Rutas_Lista!AE701</f>
        <v>05:03</v>
      </c>
      <c r="O701" t="str">
        <f ca="1">Rutas_Lista!AF701</f>
        <v>12:58</v>
      </c>
      <c r="P701" t="str">
        <f ca="1">Rutas_Lista!AG701</f>
        <v>21:00</v>
      </c>
      <c r="Q701">
        <f ca="1">Rutas_Lista!AH701</f>
        <v>0</v>
      </c>
    </row>
    <row r="702" spans="1:17" x14ac:dyDescent="0.25">
      <c r="A702">
        <f ca="1">Rutas_Lista!N702</f>
        <v>31</v>
      </c>
      <c r="B702" s="39">
        <f ca="1">Rutas_Lista!L702</f>
        <v>670</v>
      </c>
      <c r="C702" s="39" t="str">
        <f ca="1">Rutas_Lista!AB702</f>
        <v>Rutas_Habituales_MTN</v>
      </c>
      <c r="D702" s="39" t="str">
        <f ca="1">Rutas_Lista!AC702</f>
        <v>Ruta 17_20</v>
      </c>
      <c r="E702" s="39" t="str">
        <f ca="1">Rutas_Lista!AD702</f>
        <v>Opel Planta en Figueruelas</v>
      </c>
      <c r="F702" s="5" t="s">
        <v>783</v>
      </c>
      <c r="H702" s="5" t="s">
        <v>784</v>
      </c>
      <c r="I702" s="5" t="s">
        <v>733</v>
      </c>
      <c r="J702" s="49">
        <v>41.749628000000001</v>
      </c>
      <c r="K702" s="49">
        <v>-1.1755139999999999</v>
      </c>
      <c r="L702" s="5" t="s">
        <v>785</v>
      </c>
      <c r="M702" s="39" t="str">
        <f ca="1">IF(Rutas_Lista!X702=1,"Ida","Vuelta")</f>
        <v>Ida</v>
      </c>
      <c r="N702" t="str">
        <f ca="1">Rutas_Lista!AE702</f>
        <v>05:30</v>
      </c>
      <c r="O702" t="str">
        <f ca="1">Rutas_Lista!AF702</f>
        <v>13:30</v>
      </c>
      <c r="P702" t="str">
        <f ca="1">Rutas_Lista!AG702</f>
        <v>21:30</v>
      </c>
      <c r="Q702">
        <f ca="1">Rutas_Lista!AH702</f>
        <v>0</v>
      </c>
    </row>
    <row r="703" spans="1:17" x14ac:dyDescent="0.25">
      <c r="A703">
        <f ca="1">Rutas_Lista!N703</f>
        <v>31</v>
      </c>
      <c r="B703" s="39">
        <f ca="1">Rutas_Lista!L703</f>
        <v>671</v>
      </c>
      <c r="C703" s="39" t="str">
        <f ca="1">Rutas_Lista!AB703</f>
        <v>Rutas_Habituales_MTN</v>
      </c>
      <c r="D703" s="39" t="str">
        <f ca="1">Rutas_Lista!AC703</f>
        <v>Ruta 17_20</v>
      </c>
      <c r="E703" s="39" t="str">
        <f ca="1">Rutas_Lista!AD703</f>
        <v>Opel Planta en Figueruelas</v>
      </c>
      <c r="F703" s="5" t="s">
        <v>783</v>
      </c>
      <c r="H703" s="5" t="s">
        <v>784</v>
      </c>
      <c r="I703" s="5" t="s">
        <v>733</v>
      </c>
      <c r="J703" s="49">
        <v>41.749628000000001</v>
      </c>
      <c r="K703" s="49">
        <v>-1.1755139999999999</v>
      </c>
      <c r="L703" s="5" t="s">
        <v>785</v>
      </c>
      <c r="M703" s="39" t="str">
        <f ca="1">IF(Rutas_Lista!X703=1,"Ida","Vuelta")</f>
        <v>Vuelta</v>
      </c>
      <c r="N703" t="str">
        <f ca="1">Rutas_Lista!AE703</f>
        <v/>
      </c>
      <c r="O703" t="str">
        <f ca="1">Rutas_Lista!AF703</f>
        <v/>
      </c>
      <c r="P703" t="str">
        <f ca="1">Rutas_Lista!AG703</f>
        <v/>
      </c>
      <c r="Q703" t="str">
        <f ca="1">Rutas_Lista!AH703</f>
        <v/>
      </c>
    </row>
    <row r="704" spans="1:17" x14ac:dyDescent="0.25">
      <c r="A704">
        <f ca="1">Rutas_Lista!N704</f>
        <v>31</v>
      </c>
      <c r="B704" s="39">
        <f ca="1">Rutas_Lista!L704</f>
        <v>672</v>
      </c>
      <c r="C704" s="39" t="str">
        <f ca="1">Rutas_Lista!AB704</f>
        <v>Rutas_Habituales_MTN</v>
      </c>
      <c r="D704" s="39" t="str">
        <f ca="1">Rutas_Lista!AC704</f>
        <v>Ruta 17_20</v>
      </c>
      <c r="E704" s="39" t="str">
        <f ca="1">Rutas_Lista!AD704</f>
        <v>Avd. Cañones de Zaragoza (esq. Avd. El cierzo)</v>
      </c>
      <c r="F704" s="5" t="s">
        <v>1104</v>
      </c>
      <c r="H704" s="5" t="s">
        <v>732</v>
      </c>
      <c r="I704" s="5" t="s">
        <v>733</v>
      </c>
      <c r="J704" s="49">
        <v>41.624293399999999</v>
      </c>
      <c r="K704" s="49">
        <v>-0.95748659999999997</v>
      </c>
      <c r="L704" s="5" t="s">
        <v>1105</v>
      </c>
      <c r="M704" s="39" t="str">
        <f ca="1">IF(Rutas_Lista!X704=1,"Ida","Vuelta")</f>
        <v>Vuelta</v>
      </c>
      <c r="N704" t="str">
        <f ca="1">Rutas_Lista!AE704</f>
        <v/>
      </c>
      <c r="O704" t="str">
        <f ca="1">Rutas_Lista!AF704</f>
        <v/>
      </c>
      <c r="P704" t="str">
        <f ca="1">Rutas_Lista!AG704</f>
        <v/>
      </c>
      <c r="Q704" t="str">
        <f ca="1">Rutas_Lista!AH704</f>
        <v/>
      </c>
    </row>
    <row r="705" spans="1:17" x14ac:dyDescent="0.25">
      <c r="A705">
        <f ca="1">Rutas_Lista!N705</f>
        <v>31</v>
      </c>
      <c r="B705" s="39">
        <f ca="1">Rutas_Lista!L705</f>
        <v>673</v>
      </c>
      <c r="C705" s="39" t="str">
        <f ca="1">Rutas_Lista!AB705</f>
        <v>Rutas_Habituales_MTN</v>
      </c>
      <c r="D705" s="39" t="str">
        <f ca="1">Rutas_Lista!AC705</f>
        <v>Ruta 17_20</v>
      </c>
      <c r="E705" s="39" t="str">
        <f ca="1">Rutas_Lista!AD705</f>
        <v>Paseo de Los Arqueros (esq. Peña Telera)</v>
      </c>
      <c r="F705" s="5" t="s">
        <v>1106</v>
      </c>
      <c r="H705" s="5" t="s">
        <v>732</v>
      </c>
      <c r="I705" s="5" t="s">
        <v>733</v>
      </c>
      <c r="J705" s="49">
        <v>41.6207888</v>
      </c>
      <c r="K705" s="49">
        <v>-0.95176369999999999</v>
      </c>
      <c r="L705" s="5" t="s">
        <v>1107</v>
      </c>
      <c r="M705" s="39" t="str">
        <f ca="1">IF(Rutas_Lista!X705=1,"Ida","Vuelta")</f>
        <v>Vuelta</v>
      </c>
      <c r="N705" t="str">
        <f ca="1">Rutas_Lista!AE705</f>
        <v/>
      </c>
      <c r="O705" t="str">
        <f ca="1">Rutas_Lista!AF705</f>
        <v/>
      </c>
      <c r="P705" t="str">
        <f ca="1">Rutas_Lista!AG705</f>
        <v/>
      </c>
      <c r="Q705" t="str">
        <f ca="1">Rutas_Lista!AH705</f>
        <v/>
      </c>
    </row>
    <row r="706" spans="1:17" x14ac:dyDescent="0.25">
      <c r="A706">
        <f ca="1">Rutas_Lista!N706</f>
        <v>31</v>
      </c>
      <c r="B706" s="39">
        <f ca="1">Rutas_Lista!L706</f>
        <v>674</v>
      </c>
      <c r="C706" s="39" t="str">
        <f ca="1">Rutas_Lista!AB706</f>
        <v>Rutas_Habituales_MTN</v>
      </c>
      <c r="D706" s="39" t="str">
        <f ca="1">Rutas_Lista!AC706</f>
        <v>Ruta 17_20</v>
      </c>
      <c r="E706" s="39" t="str">
        <f ca="1">Rutas_Lista!AD706</f>
        <v>C/ Salomón y la Reina de Saba, nº 36</v>
      </c>
      <c r="F706" s="5" t="s">
        <v>913</v>
      </c>
      <c r="G706" s="5" t="s">
        <v>914</v>
      </c>
      <c r="H706" s="5" t="s">
        <v>732</v>
      </c>
      <c r="I706" s="5" t="s">
        <v>733</v>
      </c>
      <c r="J706" s="49">
        <v>41.621397999999999</v>
      </c>
      <c r="K706" s="49">
        <v>-0.94649799999999995</v>
      </c>
      <c r="M706" s="39" t="str">
        <f ca="1">IF(Rutas_Lista!X706=1,"Ida","Vuelta")</f>
        <v>Vuelta</v>
      </c>
      <c r="N706" t="str">
        <f ca="1">Rutas_Lista!AE706</f>
        <v/>
      </c>
      <c r="O706" t="str">
        <f ca="1">Rutas_Lista!AF706</f>
        <v/>
      </c>
      <c r="P706" t="str">
        <f ca="1">Rutas_Lista!AG706</f>
        <v/>
      </c>
      <c r="Q706" t="str">
        <f ca="1">Rutas_Lista!AH706</f>
        <v/>
      </c>
    </row>
    <row r="707" spans="1:17" x14ac:dyDescent="0.25">
      <c r="A707">
        <f ca="1">Rutas_Lista!N707</f>
        <v>31</v>
      </c>
      <c r="B707" s="39">
        <f ca="1">Rutas_Lista!L707</f>
        <v>675</v>
      </c>
      <c r="C707" s="39" t="str">
        <f ca="1">Rutas_Lista!AB707</f>
        <v>Rutas_Habituales_MTN</v>
      </c>
      <c r="D707" s="39" t="str">
        <f ca="1">Rutas_Lista!AC707</f>
        <v>Ruta 17_20</v>
      </c>
      <c r="E707" s="39" t="str">
        <f ca="1">Rutas_Lista!AD707</f>
        <v>Avd. Casablanca (frente nº 26 - Telepizza)</v>
      </c>
      <c r="F707" s="5" t="s">
        <v>1108</v>
      </c>
      <c r="H707" s="5" t="s">
        <v>732</v>
      </c>
      <c r="I707" s="5" t="s">
        <v>733</v>
      </c>
      <c r="J707" s="49">
        <v>41.619638299999998</v>
      </c>
      <c r="K707" s="49">
        <v>-0.93080660000000004</v>
      </c>
      <c r="L707" s="5" t="s">
        <v>1109</v>
      </c>
      <c r="M707" s="39" t="str">
        <f ca="1">IF(Rutas_Lista!X707=1,"Ida","Vuelta")</f>
        <v>Vuelta</v>
      </c>
      <c r="N707" t="str">
        <f ca="1">Rutas_Lista!AE707</f>
        <v/>
      </c>
      <c r="O707" t="str">
        <f ca="1">Rutas_Lista!AF707</f>
        <v/>
      </c>
      <c r="P707" t="str">
        <f ca="1">Rutas_Lista!AG707</f>
        <v/>
      </c>
      <c r="Q707" t="str">
        <f ca="1">Rutas_Lista!AH707</f>
        <v/>
      </c>
    </row>
    <row r="708" spans="1:17" x14ac:dyDescent="0.25">
      <c r="A708">
        <f ca="1">Rutas_Lista!N708</f>
        <v>31</v>
      </c>
      <c r="B708" s="39">
        <f ca="1">Rutas_Lista!L708</f>
        <v>676</v>
      </c>
      <c r="C708" s="39" t="str">
        <f ca="1">Rutas_Lista!AB708</f>
        <v>Rutas_Habituales_MTN</v>
      </c>
      <c r="D708" s="39" t="str">
        <f ca="1">Rutas_Lista!AC708</f>
        <v>Ruta 17_20</v>
      </c>
      <c r="E708" s="39" t="str">
        <f ca="1">Rutas_Lista!AD708</f>
        <v>C/ Viridiana, nº 26 (Pd. Bus)</v>
      </c>
      <c r="F708" s="5" t="s">
        <v>1110</v>
      </c>
      <c r="G708" s="5" t="s">
        <v>1018</v>
      </c>
      <c r="H708" s="5" t="s">
        <v>732</v>
      </c>
      <c r="I708" s="5" t="s">
        <v>733</v>
      </c>
      <c r="J708" s="49">
        <v>41.617260999999999</v>
      </c>
      <c r="K708" s="49">
        <v>-0.92414099999999999</v>
      </c>
      <c r="L708" s="5" t="s">
        <v>792</v>
      </c>
      <c r="M708" s="39" t="str">
        <f ca="1">IF(Rutas_Lista!X708=1,"Ida","Vuelta")</f>
        <v>Vuelta</v>
      </c>
      <c r="N708" t="str">
        <f ca="1">Rutas_Lista!AE708</f>
        <v/>
      </c>
      <c r="O708" t="str">
        <f ca="1">Rutas_Lista!AF708</f>
        <v/>
      </c>
      <c r="P708" t="str">
        <f ca="1">Rutas_Lista!AG708</f>
        <v/>
      </c>
      <c r="Q708" t="str">
        <f ca="1">Rutas_Lista!AH708</f>
        <v/>
      </c>
    </row>
    <row r="709" spans="1:17" x14ac:dyDescent="0.25">
      <c r="A709">
        <f ca="1">Rutas_Lista!N709</f>
        <v>31</v>
      </c>
      <c r="B709" s="39">
        <f ca="1">Rutas_Lista!L709</f>
        <v>677</v>
      </c>
      <c r="C709" s="39" t="str">
        <f ca="1">Rutas_Lista!AB709</f>
        <v>Rutas_Habituales_MTN</v>
      </c>
      <c r="D709" s="39" t="str">
        <f ca="1">Rutas_Lista!AC709</f>
        <v>Ruta 17_20</v>
      </c>
      <c r="E709" s="39" t="str">
        <f ca="1">Rutas_Lista!AD709</f>
        <v>Paseo de los Olvidados, nº 49 (Pd. Bus)</v>
      </c>
      <c r="F709" s="5" t="s">
        <v>901</v>
      </c>
      <c r="G709" s="5" t="s">
        <v>1111</v>
      </c>
      <c r="H709" s="5" t="s">
        <v>732</v>
      </c>
      <c r="I709" s="5" t="s">
        <v>733</v>
      </c>
      <c r="J709" s="49">
        <v>41.618592999999997</v>
      </c>
      <c r="K709" s="49">
        <v>-0.92257199999999995</v>
      </c>
      <c r="L709" s="5" t="s">
        <v>792</v>
      </c>
      <c r="M709" s="39" t="str">
        <f ca="1">IF(Rutas_Lista!X709=1,"Ida","Vuelta")</f>
        <v>Vuelta</v>
      </c>
      <c r="N709" t="str">
        <f ca="1">Rutas_Lista!AE709</f>
        <v/>
      </c>
      <c r="O709" t="str">
        <f ca="1">Rutas_Lista!AF709</f>
        <v/>
      </c>
      <c r="P709" t="str">
        <f ca="1">Rutas_Lista!AG709</f>
        <v/>
      </c>
      <c r="Q709" t="str">
        <f ca="1">Rutas_Lista!AH709</f>
        <v/>
      </c>
    </row>
    <row r="710" spans="1:17" x14ac:dyDescent="0.25">
      <c r="A710">
        <f ca="1">Rutas_Lista!N710</f>
        <v>31</v>
      </c>
      <c r="B710" s="39">
        <f ca="1">Rutas_Lista!L710</f>
        <v>678</v>
      </c>
      <c r="C710" s="39" t="str">
        <f ca="1">Rutas_Lista!AB710</f>
        <v>Rutas_Habituales_MTN</v>
      </c>
      <c r="D710" s="39" t="str">
        <f ca="1">Rutas_Lista!AC710</f>
        <v>Ruta 17_20</v>
      </c>
      <c r="E710" s="39" t="str">
        <f ca="1">Rutas_Lista!AD710</f>
        <v>Paseo de los Olvidados, nº 23 (esq. Quimera del Oro)</v>
      </c>
      <c r="F710" s="5" t="s">
        <v>901</v>
      </c>
      <c r="G710" s="5" t="s">
        <v>838</v>
      </c>
      <c r="H710" s="5" t="s">
        <v>732</v>
      </c>
      <c r="I710" s="5" t="s">
        <v>733</v>
      </c>
      <c r="J710" s="49">
        <v>41.620918000000003</v>
      </c>
      <c r="K710" s="49">
        <v>-0.920103</v>
      </c>
      <c r="L710" s="5" t="s">
        <v>1112</v>
      </c>
      <c r="M710" s="39" t="str">
        <f ca="1">IF(Rutas_Lista!X710=1,"Ida","Vuelta")</f>
        <v>Vuelta</v>
      </c>
      <c r="N710" t="str">
        <f ca="1">Rutas_Lista!AE710</f>
        <v/>
      </c>
      <c r="O710" t="str">
        <f ca="1">Rutas_Lista!AF710</f>
        <v/>
      </c>
      <c r="P710" t="str">
        <f ca="1">Rutas_Lista!AG710</f>
        <v/>
      </c>
      <c r="Q710" t="str">
        <f ca="1">Rutas_Lista!AH710</f>
        <v/>
      </c>
    </row>
    <row r="711" spans="1:17" x14ac:dyDescent="0.25">
      <c r="A711">
        <f ca="1">Rutas_Lista!N711</f>
        <v>31</v>
      </c>
      <c r="B711" s="39">
        <f ca="1">Rutas_Lista!L711</f>
        <v>679</v>
      </c>
      <c r="C711" s="39" t="str">
        <f ca="1">Rutas_Lista!AB711</f>
        <v>Rutas_Habituales_MTN</v>
      </c>
      <c r="D711" s="39" t="str">
        <f ca="1">Rutas_Lista!AC711</f>
        <v>Ruta 17_20</v>
      </c>
      <c r="E711" s="39" t="str">
        <f ca="1">Rutas_Lista!AD711</f>
        <v>Cantando bajo la lluvia (esq. Manhattan)</v>
      </c>
      <c r="F711" s="5" t="s">
        <v>1113</v>
      </c>
      <c r="H711" s="5" t="s">
        <v>732</v>
      </c>
      <c r="I711" s="5" t="s">
        <v>733</v>
      </c>
      <c r="J711" s="49">
        <v>41.622502599999997</v>
      </c>
      <c r="K711" s="49">
        <v>-0.92656470000000002</v>
      </c>
      <c r="L711" s="5" t="s">
        <v>1114</v>
      </c>
      <c r="M711" s="39" t="str">
        <f ca="1">IF(Rutas_Lista!X711=1,"Ida","Vuelta")</f>
        <v>Vuelta</v>
      </c>
      <c r="N711" t="str">
        <f ca="1">Rutas_Lista!AE711</f>
        <v/>
      </c>
      <c r="O711" t="str">
        <f ca="1">Rutas_Lista!AF711</f>
        <v/>
      </c>
      <c r="P711" t="str">
        <f ca="1">Rutas_Lista!AG711</f>
        <v/>
      </c>
      <c r="Q711" t="str">
        <f ca="1">Rutas_Lista!AH711</f>
        <v/>
      </c>
    </row>
    <row r="712" spans="1:17" x14ac:dyDescent="0.25">
      <c r="A712">
        <f ca="1">Rutas_Lista!N712</f>
        <v>31</v>
      </c>
      <c r="B712" s="39">
        <f ca="1">Rutas_Lista!L712</f>
        <v>680</v>
      </c>
      <c r="C712" s="39" t="str">
        <f ca="1">Rutas_Lista!AB712</f>
        <v>Rutas_Habituales_MTN</v>
      </c>
      <c r="D712" s="39" t="str">
        <f ca="1">Rutas_Lista!AC712</f>
        <v>Ruta 17_20</v>
      </c>
      <c r="E712" s="39" t="str">
        <f ca="1">Rutas_Lista!AD712</f>
        <v>Cantando bajo la lluvia (esq. Lista de Schindler)</v>
      </c>
      <c r="F712" s="5" t="s">
        <v>1113</v>
      </c>
      <c r="H712" s="5" t="s">
        <v>732</v>
      </c>
      <c r="I712" s="5" t="s">
        <v>733</v>
      </c>
      <c r="J712" s="49">
        <v>41.624306300000001</v>
      </c>
      <c r="K712" s="49">
        <v>-0.93296639999999997</v>
      </c>
      <c r="L712" s="5" t="s">
        <v>1115</v>
      </c>
      <c r="M712" s="39" t="str">
        <f ca="1">IF(Rutas_Lista!X712=1,"Ida","Vuelta")</f>
        <v>Vuelta</v>
      </c>
      <c r="N712" t="str">
        <f ca="1">Rutas_Lista!AE712</f>
        <v/>
      </c>
      <c r="O712" t="str">
        <f ca="1">Rutas_Lista!AF712</f>
        <v/>
      </c>
      <c r="P712" t="str">
        <f ca="1">Rutas_Lista!AG712</f>
        <v/>
      </c>
      <c r="Q712" t="str">
        <f ca="1">Rutas_Lista!AH712</f>
        <v/>
      </c>
    </row>
    <row r="713" spans="1:17" x14ac:dyDescent="0.25">
      <c r="A713">
        <f ca="1">Rutas_Lista!N713</f>
        <v>31</v>
      </c>
      <c r="B713" s="39">
        <f ca="1">Rutas_Lista!L713</f>
        <v>681</v>
      </c>
      <c r="C713" s="39" t="str">
        <f ca="1">Rutas_Lista!AB713</f>
        <v>Rutas_Habituales_MTN</v>
      </c>
      <c r="D713" s="39" t="str">
        <f ca="1">Rutas_Lista!AC713</f>
        <v>Ruta 17_20</v>
      </c>
      <c r="E713" s="39" t="str">
        <f ca="1">Rutas_Lista!AD713</f>
        <v>Avd. Ilustración (esq. Tomás de Anzano - Pd. Bus)</v>
      </c>
      <c r="F713" s="5" t="s">
        <v>915</v>
      </c>
      <c r="H713" s="5" t="s">
        <v>732</v>
      </c>
      <c r="I713" s="5" t="s">
        <v>733</v>
      </c>
      <c r="J713" s="49">
        <v>41.629389199999999</v>
      </c>
      <c r="K713" s="49">
        <v>-0.93114920000000001</v>
      </c>
      <c r="L713" s="5" t="s">
        <v>916</v>
      </c>
      <c r="M713" s="39" t="str">
        <f ca="1">IF(Rutas_Lista!X713=1,"Ida","Vuelta")</f>
        <v>Vuelta</v>
      </c>
      <c r="N713" t="str">
        <f ca="1">Rutas_Lista!AE713</f>
        <v/>
      </c>
      <c r="O713" t="str">
        <f ca="1">Rutas_Lista!AF713</f>
        <v/>
      </c>
      <c r="P713" t="str">
        <f ca="1">Rutas_Lista!AG713</f>
        <v/>
      </c>
      <c r="Q713" t="str">
        <f ca="1">Rutas_Lista!AH713</f>
        <v/>
      </c>
    </row>
    <row r="714" spans="1:17" x14ac:dyDescent="0.25">
      <c r="A714">
        <f ca="1">Rutas_Lista!N714</f>
        <v>31</v>
      </c>
      <c r="B714" s="39">
        <f ca="1">Rutas_Lista!L714</f>
        <v>682</v>
      </c>
      <c r="C714" s="39" t="str">
        <f ca="1">Rutas_Lista!AB714</f>
        <v>Rutas_Habituales_MTN</v>
      </c>
      <c r="D714" s="39" t="str">
        <f ca="1">Rutas_Lista!AC714</f>
        <v>Ruta 17_20</v>
      </c>
      <c r="E714" s="39" t="str">
        <f ca="1">Rutas_Lista!AD714</f>
        <v>Avd. Ilustración, nº 32 (Pd. Bus esq. C/ Ibón)</v>
      </c>
      <c r="F714" s="5" t="s">
        <v>917</v>
      </c>
      <c r="G714" s="5" t="s">
        <v>918</v>
      </c>
      <c r="H714" s="5" t="s">
        <v>732</v>
      </c>
      <c r="I714" s="5" t="s">
        <v>733</v>
      </c>
      <c r="J714" s="49">
        <v>41.627648000000001</v>
      </c>
      <c r="K714" s="49">
        <v>-0.92664999999999997</v>
      </c>
      <c r="L714" s="5" t="s">
        <v>919</v>
      </c>
      <c r="M714" s="39" t="str">
        <f ca="1">IF(Rutas_Lista!X714=1,"Ida","Vuelta")</f>
        <v>Vuelta</v>
      </c>
      <c r="N714" t="str">
        <f ca="1">Rutas_Lista!AE714</f>
        <v/>
      </c>
      <c r="O714" t="str">
        <f ca="1">Rutas_Lista!AF714</f>
        <v/>
      </c>
      <c r="P714" t="str">
        <f ca="1">Rutas_Lista!AG714</f>
        <v/>
      </c>
      <c r="Q714" t="str">
        <f ca="1">Rutas_Lista!AH714</f>
        <v/>
      </c>
    </row>
    <row r="715" spans="1:17" x14ac:dyDescent="0.25">
      <c r="A715">
        <f ca="1">Rutas_Lista!N715</f>
        <v>31</v>
      </c>
      <c r="B715" s="39">
        <f ca="1">Rutas_Lista!L715</f>
        <v>683</v>
      </c>
      <c r="C715" s="39" t="str">
        <f ca="1">Rutas_Lista!AB715</f>
        <v>Rutas_Habituales_MTN</v>
      </c>
      <c r="D715" s="39" t="str">
        <f ca="1">Rutas_Lista!AC715</f>
        <v>Ruta 17_20</v>
      </c>
      <c r="E715" s="39" t="str">
        <f ca="1">Rutas_Lista!AD715</f>
        <v>Maurice Ravel (esq. Isaac Albeniz)</v>
      </c>
      <c r="F715" s="5" t="s">
        <v>920</v>
      </c>
      <c r="H715" s="5" t="s">
        <v>732</v>
      </c>
      <c r="I715" s="5" t="s">
        <v>733</v>
      </c>
      <c r="J715" s="49">
        <v>41.636488999999997</v>
      </c>
      <c r="K715" s="49">
        <v>-0.94450599999999996</v>
      </c>
      <c r="L715" s="5" t="s">
        <v>921</v>
      </c>
      <c r="M715" s="39" t="str">
        <f ca="1">IF(Rutas_Lista!X715=1,"Ida","Vuelta")</f>
        <v>Vuelta</v>
      </c>
      <c r="N715" t="str">
        <f ca="1">Rutas_Lista!AE715</f>
        <v/>
      </c>
      <c r="O715" t="str">
        <f ca="1">Rutas_Lista!AF715</f>
        <v/>
      </c>
      <c r="P715" t="str">
        <f ca="1">Rutas_Lista!AG715</f>
        <v/>
      </c>
      <c r="Q715" t="str">
        <f ca="1">Rutas_Lista!AH715</f>
        <v/>
      </c>
    </row>
    <row r="716" spans="1:17" x14ac:dyDescent="0.25">
      <c r="A716">
        <f ca="1">Rutas_Lista!N716</f>
        <v>32</v>
      </c>
      <c r="B716" s="39">
        <f ca="1">Rutas_Lista!L716</f>
        <v>683</v>
      </c>
      <c r="C716" s="39" t="str">
        <f ca="1">Rutas_Lista!AB716</f>
        <v>Rutas_Habituales_MTN</v>
      </c>
      <c r="D716" s="39" t="str">
        <f ca="1">Rutas_Lista!AC716</f>
        <v>Ruta 18_20</v>
      </c>
      <c r="E716" s="39" t="str">
        <f ca="1">Rutas_Lista!AD716</f>
        <v>Ruta 18/20</v>
      </c>
      <c r="M716" s="39" t="str">
        <f ca="1">IF(Rutas_Lista!X716=1,"Ida","Vuelta")</f>
        <v>Ida</v>
      </c>
      <c r="N716" t="str">
        <f ca="1">Rutas_Lista!AE716</f>
        <v/>
      </c>
      <c r="O716" t="str">
        <f ca="1">Rutas_Lista!AF716</f>
        <v/>
      </c>
      <c r="P716" t="str">
        <f ca="1">Rutas_Lista!AG716</f>
        <v/>
      </c>
      <c r="Q716">
        <f ca="1">Rutas_Lista!AH716</f>
        <v>0</v>
      </c>
    </row>
    <row r="717" spans="1:17" x14ac:dyDescent="0.25">
      <c r="A717">
        <f ca="1">Rutas_Lista!N717</f>
        <v>32</v>
      </c>
      <c r="B717" s="39">
        <f ca="1">Rutas_Lista!L717</f>
        <v>684</v>
      </c>
      <c r="C717" s="39" t="str">
        <f ca="1">Rutas_Lista!AB717</f>
        <v>Rutas_Habituales_MTN</v>
      </c>
      <c r="D717" s="39" t="str">
        <f ca="1">Rutas_Lista!AC717</f>
        <v>Ruta 18_20</v>
      </c>
      <c r="E717" s="39" t="str">
        <f ca="1">Rutas_Lista!AD717</f>
        <v>Cesáreo Alierta, nº 22 (Pd. Bus)</v>
      </c>
      <c r="F717" s="5" t="s">
        <v>1116</v>
      </c>
      <c r="G717" s="5" t="s">
        <v>1117</v>
      </c>
      <c r="H717" s="5" t="s">
        <v>732</v>
      </c>
      <c r="I717" s="5" t="s">
        <v>733</v>
      </c>
      <c r="J717" s="49">
        <v>41.645794000000002</v>
      </c>
      <c r="K717" s="49">
        <v>-0.87873000000000001</v>
      </c>
      <c r="L717" s="5" t="s">
        <v>792</v>
      </c>
      <c r="M717" s="39" t="str">
        <f ca="1">IF(Rutas_Lista!X717=1,"Ida","Vuelta")</f>
        <v>Ida</v>
      </c>
      <c r="N717" t="str">
        <f ca="1">Rutas_Lista!AE717</f>
        <v>04:58</v>
      </c>
      <c r="O717" t="str">
        <f ca="1">Rutas_Lista!AF717</f>
        <v>12:55</v>
      </c>
      <c r="P717" t="str">
        <f ca="1">Rutas_Lista!AG717</f>
        <v>20:55</v>
      </c>
      <c r="Q717">
        <f ca="1">Rutas_Lista!AH717</f>
        <v>0</v>
      </c>
    </row>
    <row r="718" spans="1:17" x14ac:dyDescent="0.25">
      <c r="A718">
        <f ca="1">Rutas_Lista!N718</f>
        <v>32</v>
      </c>
      <c r="B718" s="39">
        <f ca="1">Rutas_Lista!L718</f>
        <v>685</v>
      </c>
      <c r="C718" s="39" t="str">
        <f ca="1">Rutas_Lista!AB718</f>
        <v>Rutas_Habituales_MTN</v>
      </c>
      <c r="D718" s="39" t="str">
        <f ca="1">Rutas_Lista!AC718</f>
        <v>Ruta 18_20</v>
      </c>
      <c r="E718" s="39" t="str">
        <f ca="1">Rutas_Lista!AD718</f>
        <v>Cº de las Torres (Pza. Dr. A.Schweitzer - Pd. Bus)</v>
      </c>
      <c r="F718" s="5" t="s">
        <v>1118</v>
      </c>
      <c r="H718" s="5" t="s">
        <v>732</v>
      </c>
      <c r="I718" s="5" t="s">
        <v>733</v>
      </c>
      <c r="J718" s="49">
        <v>41.642644799999999</v>
      </c>
      <c r="K718" s="49">
        <v>-0.88186019999999998</v>
      </c>
      <c r="L718" s="5" t="s">
        <v>1119</v>
      </c>
      <c r="M718" s="39" t="str">
        <f ca="1">IF(Rutas_Lista!X718=1,"Ida","Vuelta")</f>
        <v>Ida</v>
      </c>
      <c r="N718" t="str">
        <f ca="1">Rutas_Lista!AE718</f>
        <v>05:00</v>
      </c>
      <c r="O718" t="str">
        <f ca="1">Rutas_Lista!AF718</f>
        <v>12:57</v>
      </c>
      <c r="P718" t="str">
        <f ca="1">Rutas_Lista!AG718</f>
        <v>20:57</v>
      </c>
      <c r="Q718">
        <f ca="1">Rutas_Lista!AH718</f>
        <v>0</v>
      </c>
    </row>
    <row r="719" spans="1:17" x14ac:dyDescent="0.25">
      <c r="A719">
        <f ca="1">Rutas_Lista!N719</f>
        <v>32</v>
      </c>
      <c r="B719" s="39">
        <f ca="1">Rutas_Lista!L719</f>
        <v>686</v>
      </c>
      <c r="C719" s="39" t="str">
        <f ca="1">Rutas_Lista!AB719</f>
        <v>Rutas_Habituales_MTN</v>
      </c>
      <c r="D719" s="39" t="str">
        <f ca="1">Rutas_Lista!AC719</f>
        <v>Ruta 18_20</v>
      </c>
      <c r="E719" s="39" t="str">
        <f ca="1">Rutas_Lista!AD719</f>
        <v>Avenida Goya, nº 66 (Pd. Bus)</v>
      </c>
      <c r="F719" s="5" t="s">
        <v>854</v>
      </c>
      <c r="G719" s="5" t="s">
        <v>855</v>
      </c>
      <c r="H719" s="5" t="s">
        <v>732</v>
      </c>
      <c r="I719" s="5" t="s">
        <v>733</v>
      </c>
      <c r="J719" s="49">
        <v>41.643486000000003</v>
      </c>
      <c r="K719" s="49">
        <v>-0.889733</v>
      </c>
      <c r="L719" s="5" t="s">
        <v>792</v>
      </c>
      <c r="M719" s="39" t="str">
        <f ca="1">IF(Rutas_Lista!X719=1,"Ida","Vuelta")</f>
        <v>Ida</v>
      </c>
      <c r="N719" t="str">
        <f ca="1">Rutas_Lista!AE719</f>
        <v>05:02</v>
      </c>
      <c r="O719" t="str">
        <f ca="1">Rutas_Lista!AF719</f>
        <v>12:59</v>
      </c>
      <c r="P719" t="str">
        <f ca="1">Rutas_Lista!AG719</f>
        <v>20:59</v>
      </c>
      <c r="Q719">
        <f ca="1">Rutas_Lista!AH719</f>
        <v>0</v>
      </c>
    </row>
    <row r="720" spans="1:17" x14ac:dyDescent="0.25">
      <c r="A720">
        <f ca="1">Rutas_Lista!N720</f>
        <v>32</v>
      </c>
      <c r="B720" s="39">
        <f ca="1">Rutas_Lista!L720</f>
        <v>687</v>
      </c>
      <c r="C720" s="39" t="str">
        <f ca="1">Rutas_Lista!AB720</f>
        <v>Rutas_Habituales_MTN</v>
      </c>
      <c r="D720" s="39" t="str">
        <f ca="1">Rutas_Lista!AC720</f>
        <v>Ruta 18_20</v>
      </c>
      <c r="E720" s="39" t="str">
        <f ca="1">Rutas_Lista!AD720</f>
        <v>C/ Santander, nº 4</v>
      </c>
      <c r="F720" s="5" t="s">
        <v>1120</v>
      </c>
      <c r="G720" s="5" t="s">
        <v>1121</v>
      </c>
      <c r="H720" s="5" t="s">
        <v>732</v>
      </c>
      <c r="I720" s="5" t="s">
        <v>733</v>
      </c>
      <c r="J720" s="49">
        <v>41.6477</v>
      </c>
      <c r="K720" s="49">
        <v>-0.88478199999999996</v>
      </c>
      <c r="M720" s="39" t="str">
        <f ca="1">IF(Rutas_Lista!X720=1,"Ida","Vuelta")</f>
        <v>Ida</v>
      </c>
      <c r="N720" t="str">
        <f ca="1">Rutas_Lista!AE720</f>
        <v>05:04</v>
      </c>
      <c r="O720" t="str">
        <f ca="1">Rutas_Lista!AF720</f>
        <v>13:01</v>
      </c>
      <c r="P720" t="str">
        <f ca="1">Rutas_Lista!AG720</f>
        <v>21:01</v>
      </c>
      <c r="Q720">
        <f ca="1">Rutas_Lista!AH720</f>
        <v>0</v>
      </c>
    </row>
    <row r="721" spans="1:17" x14ac:dyDescent="0.25">
      <c r="A721">
        <f ca="1">Rutas_Lista!N721</f>
        <v>32</v>
      </c>
      <c r="B721" s="39">
        <f ca="1">Rutas_Lista!L721</f>
        <v>688</v>
      </c>
      <c r="C721" s="39" t="str">
        <f ca="1">Rutas_Lista!AB721</f>
        <v>Rutas_Habituales_MTN</v>
      </c>
      <c r="D721" s="39" t="str">
        <f ca="1">Rutas_Lista!AC721</f>
        <v>Ruta 18_20</v>
      </c>
      <c r="E721" s="39" t="str">
        <f ca="1">Rutas_Lista!AD721</f>
        <v>Plaza Roma (Mercadona)</v>
      </c>
      <c r="F721" s="5" t="s">
        <v>856</v>
      </c>
      <c r="H721" s="5" t="s">
        <v>732</v>
      </c>
      <c r="I721" s="5" t="s">
        <v>733</v>
      </c>
      <c r="J721" s="49">
        <v>41.649518200000003</v>
      </c>
      <c r="K721" s="49">
        <v>-0.89856040000000004</v>
      </c>
      <c r="L721" s="5" t="s">
        <v>857</v>
      </c>
      <c r="M721" s="39" t="str">
        <f ca="1">IF(Rutas_Lista!X721=1,"Ida","Vuelta")</f>
        <v>Ida</v>
      </c>
      <c r="N721" t="str">
        <f ca="1">Rutas_Lista!AE721</f>
        <v>05:05</v>
      </c>
      <c r="O721" t="str">
        <f ca="1">Rutas_Lista!AF721</f>
        <v>13:02</v>
      </c>
      <c r="P721" t="str">
        <f ca="1">Rutas_Lista!AG721</f>
        <v>21:02</v>
      </c>
      <c r="Q721">
        <f ca="1">Rutas_Lista!AH721</f>
        <v>0</v>
      </c>
    </row>
    <row r="722" spans="1:17" x14ac:dyDescent="0.25">
      <c r="A722">
        <f ca="1">Rutas_Lista!N722</f>
        <v>32</v>
      </c>
      <c r="B722" s="39">
        <f ca="1">Rutas_Lista!L722</f>
        <v>689</v>
      </c>
      <c r="C722" s="39" t="str">
        <f ca="1">Rutas_Lista!AB722</f>
        <v>Rutas_Habituales_MTN</v>
      </c>
      <c r="D722" s="39" t="str">
        <f ca="1">Rutas_Lista!AC722</f>
        <v>Ruta 18_20</v>
      </c>
      <c r="E722" s="39" t="str">
        <f ca="1">Rutas_Lista!AD722</f>
        <v>Duquesa Villahermosa (esq. Don Pedro de Luna)</v>
      </c>
      <c r="F722" s="5" t="s">
        <v>1122</v>
      </c>
      <c r="H722" s="5" t="s">
        <v>732</v>
      </c>
      <c r="I722" s="5" t="s">
        <v>733</v>
      </c>
      <c r="J722" s="49">
        <v>41.647920999999997</v>
      </c>
      <c r="K722" s="49">
        <v>-0.90312709999999996</v>
      </c>
      <c r="L722" s="5" t="s">
        <v>1123</v>
      </c>
      <c r="M722" s="39" t="str">
        <f ca="1">IF(Rutas_Lista!X722=1,"Ida","Vuelta")</f>
        <v>Ida</v>
      </c>
      <c r="N722" t="str">
        <f ca="1">Rutas_Lista!AE722</f>
        <v>05:07</v>
      </c>
      <c r="O722" t="str">
        <f ca="1">Rutas_Lista!AF722</f>
        <v>13:04</v>
      </c>
      <c r="P722" t="str">
        <f ca="1">Rutas_Lista!AG722</f>
        <v>21:04</v>
      </c>
      <c r="Q722">
        <f ca="1">Rutas_Lista!AH722</f>
        <v>0</v>
      </c>
    </row>
    <row r="723" spans="1:17" x14ac:dyDescent="0.25">
      <c r="A723">
        <f ca="1">Rutas_Lista!N723</f>
        <v>32</v>
      </c>
      <c r="B723" s="39">
        <f ca="1">Rutas_Lista!L723</f>
        <v>690</v>
      </c>
      <c r="C723" s="39" t="str">
        <f ca="1">Rutas_Lista!AB723</f>
        <v>Rutas_Habituales_MTN</v>
      </c>
      <c r="D723" s="39" t="str">
        <f ca="1">Rutas_Lista!AC723</f>
        <v>Ruta 18_20</v>
      </c>
      <c r="E723" s="39" t="str">
        <f ca="1">Rutas_Lista!AD723</f>
        <v>Opel Planta en Figueruelas</v>
      </c>
      <c r="F723" s="5" t="s">
        <v>783</v>
      </c>
      <c r="H723" s="5" t="s">
        <v>784</v>
      </c>
      <c r="I723" s="5" t="s">
        <v>733</v>
      </c>
      <c r="J723" s="49">
        <v>41.749628000000001</v>
      </c>
      <c r="K723" s="49">
        <v>-1.1755139999999999</v>
      </c>
      <c r="L723" s="5" t="s">
        <v>785</v>
      </c>
      <c r="M723" s="39" t="str">
        <f ca="1">IF(Rutas_Lista!X723=1,"Ida","Vuelta")</f>
        <v>Ida</v>
      </c>
      <c r="N723" t="str">
        <f ca="1">Rutas_Lista!AE723</f>
        <v>05:30</v>
      </c>
      <c r="O723" t="str">
        <f ca="1">Rutas_Lista!AF723</f>
        <v>13:30</v>
      </c>
      <c r="P723" t="str">
        <f ca="1">Rutas_Lista!AG723</f>
        <v>21:30</v>
      </c>
      <c r="Q723">
        <f ca="1">Rutas_Lista!AH723</f>
        <v>0</v>
      </c>
    </row>
    <row r="724" spans="1:17" x14ac:dyDescent="0.25">
      <c r="A724">
        <f ca="1">Rutas_Lista!N724</f>
        <v>32</v>
      </c>
      <c r="B724" s="39">
        <f ca="1">Rutas_Lista!L724</f>
        <v>691</v>
      </c>
      <c r="C724" s="39" t="str">
        <f ca="1">Rutas_Lista!AB724</f>
        <v>Rutas_Habituales_MTN</v>
      </c>
      <c r="D724" s="39" t="str">
        <f ca="1">Rutas_Lista!AC724</f>
        <v>Ruta 18_20</v>
      </c>
      <c r="E724" s="39" t="str">
        <f ca="1">Rutas_Lista!AD724</f>
        <v>Opel Planta en Figueruelas</v>
      </c>
      <c r="F724" s="5" t="s">
        <v>783</v>
      </c>
      <c r="H724" s="5" t="s">
        <v>784</v>
      </c>
      <c r="I724" s="5" t="s">
        <v>733</v>
      </c>
      <c r="J724" s="49">
        <v>41.749628000000001</v>
      </c>
      <c r="K724" s="49">
        <v>-1.1755139999999999</v>
      </c>
      <c r="L724" s="5" t="s">
        <v>785</v>
      </c>
      <c r="M724" s="39" t="str">
        <f ca="1">IF(Rutas_Lista!X724=1,"Ida","Vuelta")</f>
        <v>Vuelta</v>
      </c>
      <c r="N724" t="str">
        <f ca="1">Rutas_Lista!AE724</f>
        <v/>
      </c>
      <c r="O724" t="str">
        <f ca="1">Rutas_Lista!AF724</f>
        <v/>
      </c>
      <c r="P724" t="str">
        <f ca="1">Rutas_Lista!AG724</f>
        <v/>
      </c>
      <c r="Q724" t="str">
        <f ca="1">Rutas_Lista!AH724</f>
        <v/>
      </c>
    </row>
    <row r="725" spans="1:17" x14ac:dyDescent="0.25">
      <c r="A725">
        <f ca="1">Rutas_Lista!N725</f>
        <v>32</v>
      </c>
      <c r="B725" s="39">
        <f ca="1">Rutas_Lista!L725</f>
        <v>692</v>
      </c>
      <c r="C725" s="39" t="str">
        <f ca="1">Rutas_Lista!AB725</f>
        <v>Rutas_Habituales_MTN</v>
      </c>
      <c r="D725" s="39" t="str">
        <f ca="1">Rutas_Lista!AC725</f>
        <v>Ruta 18_20</v>
      </c>
      <c r="E725" s="39" t="str">
        <f ca="1">Rutas_Lista!AD725</f>
        <v>Cesáreo Alierta, nº 22 (Pd. Bus)</v>
      </c>
      <c r="F725" s="5" t="s">
        <v>1116</v>
      </c>
      <c r="G725" s="5" t="s">
        <v>1117</v>
      </c>
      <c r="H725" s="5" t="s">
        <v>732</v>
      </c>
      <c r="I725" s="5" t="s">
        <v>733</v>
      </c>
      <c r="J725" s="49">
        <v>41.645794000000002</v>
      </c>
      <c r="K725" s="49">
        <v>-0.87873000000000001</v>
      </c>
      <c r="L725" s="5" t="s">
        <v>792</v>
      </c>
      <c r="M725" s="39" t="str">
        <f ca="1">IF(Rutas_Lista!X725=1,"Ida","Vuelta")</f>
        <v>Vuelta</v>
      </c>
      <c r="N725" t="str">
        <f ca="1">Rutas_Lista!AE725</f>
        <v/>
      </c>
      <c r="O725" t="str">
        <f ca="1">Rutas_Lista!AF725</f>
        <v/>
      </c>
      <c r="P725" t="str">
        <f ca="1">Rutas_Lista!AG725</f>
        <v/>
      </c>
      <c r="Q725" t="str">
        <f ca="1">Rutas_Lista!AH725</f>
        <v/>
      </c>
    </row>
    <row r="726" spans="1:17" x14ac:dyDescent="0.25">
      <c r="A726">
        <f ca="1">Rutas_Lista!N726</f>
        <v>32</v>
      </c>
      <c r="B726" s="39">
        <f ca="1">Rutas_Lista!L726</f>
        <v>693</v>
      </c>
      <c r="C726" s="39" t="str">
        <f ca="1">Rutas_Lista!AB726</f>
        <v>Rutas_Habituales_MTN</v>
      </c>
      <c r="D726" s="39" t="str">
        <f ca="1">Rutas_Lista!AC726</f>
        <v>Ruta 18_20</v>
      </c>
      <c r="E726" s="39" t="str">
        <f ca="1">Rutas_Lista!AD726</f>
        <v>Cº de las Torres (Pza. Dr. A.Schweitzer - Pd. Bus)</v>
      </c>
      <c r="F726" s="5" t="s">
        <v>1118</v>
      </c>
      <c r="H726" s="5" t="s">
        <v>732</v>
      </c>
      <c r="I726" s="5" t="s">
        <v>733</v>
      </c>
      <c r="J726" s="49">
        <v>41.642644799999999</v>
      </c>
      <c r="K726" s="49">
        <v>-0.88186019999999998</v>
      </c>
      <c r="L726" s="5" t="s">
        <v>1119</v>
      </c>
      <c r="M726" s="39" t="str">
        <f ca="1">IF(Rutas_Lista!X726=1,"Ida","Vuelta")</f>
        <v>Vuelta</v>
      </c>
      <c r="N726" t="str">
        <f ca="1">Rutas_Lista!AE726</f>
        <v/>
      </c>
      <c r="O726" t="str">
        <f ca="1">Rutas_Lista!AF726</f>
        <v/>
      </c>
      <c r="P726" t="str">
        <f ca="1">Rutas_Lista!AG726</f>
        <v/>
      </c>
      <c r="Q726" t="str">
        <f ca="1">Rutas_Lista!AH726</f>
        <v/>
      </c>
    </row>
    <row r="727" spans="1:17" x14ac:dyDescent="0.25">
      <c r="A727">
        <f ca="1">Rutas_Lista!N727</f>
        <v>32</v>
      </c>
      <c r="B727" s="39">
        <f ca="1">Rutas_Lista!L727</f>
        <v>694</v>
      </c>
      <c r="C727" s="39" t="str">
        <f ca="1">Rutas_Lista!AB727</f>
        <v>Rutas_Habituales_MTN</v>
      </c>
      <c r="D727" s="39" t="str">
        <f ca="1">Rutas_Lista!AC727</f>
        <v>Ruta 18_20</v>
      </c>
      <c r="E727" s="39" t="str">
        <f ca="1">Rutas_Lista!AD727</f>
        <v>Avenida Goya, nº 66 (Pd. Bus)</v>
      </c>
      <c r="F727" s="5" t="s">
        <v>854</v>
      </c>
      <c r="G727" s="5" t="s">
        <v>855</v>
      </c>
      <c r="H727" s="5" t="s">
        <v>732</v>
      </c>
      <c r="I727" s="5" t="s">
        <v>733</v>
      </c>
      <c r="J727" s="49">
        <v>41.643486000000003</v>
      </c>
      <c r="K727" s="49">
        <v>-0.889733</v>
      </c>
      <c r="L727" s="5" t="s">
        <v>792</v>
      </c>
      <c r="M727" s="39" t="str">
        <f ca="1">IF(Rutas_Lista!X727=1,"Ida","Vuelta")</f>
        <v>Vuelta</v>
      </c>
      <c r="N727" t="str">
        <f ca="1">Rutas_Lista!AE727</f>
        <v/>
      </c>
      <c r="O727" t="str">
        <f ca="1">Rutas_Lista!AF727</f>
        <v/>
      </c>
      <c r="P727" t="str">
        <f ca="1">Rutas_Lista!AG727</f>
        <v/>
      </c>
      <c r="Q727" t="str">
        <f ca="1">Rutas_Lista!AH727</f>
        <v/>
      </c>
    </row>
    <row r="728" spans="1:17" x14ac:dyDescent="0.25">
      <c r="A728">
        <f ca="1">Rutas_Lista!N728</f>
        <v>32</v>
      </c>
      <c r="B728" s="39">
        <f ca="1">Rutas_Lista!L728</f>
        <v>695</v>
      </c>
      <c r="C728" s="39" t="str">
        <f ca="1">Rutas_Lista!AB728</f>
        <v>Rutas_Habituales_MTN</v>
      </c>
      <c r="D728" s="39" t="str">
        <f ca="1">Rutas_Lista!AC728</f>
        <v>Ruta 18_20</v>
      </c>
      <c r="E728" s="39" t="str">
        <f ca="1">Rutas_Lista!AD728</f>
        <v>C/ Santander, nº 4</v>
      </c>
      <c r="F728" s="5" t="s">
        <v>1120</v>
      </c>
      <c r="G728" s="5" t="s">
        <v>1121</v>
      </c>
      <c r="H728" s="5" t="s">
        <v>732</v>
      </c>
      <c r="I728" s="5" t="s">
        <v>733</v>
      </c>
      <c r="J728" s="49">
        <v>41.6477</v>
      </c>
      <c r="K728" s="49">
        <v>-0.88478199999999996</v>
      </c>
      <c r="M728" s="39" t="str">
        <f ca="1">IF(Rutas_Lista!X728=1,"Ida","Vuelta")</f>
        <v>Vuelta</v>
      </c>
      <c r="N728" t="str">
        <f ca="1">Rutas_Lista!AE728</f>
        <v/>
      </c>
      <c r="O728" t="str">
        <f ca="1">Rutas_Lista!AF728</f>
        <v/>
      </c>
      <c r="P728" t="str">
        <f ca="1">Rutas_Lista!AG728</f>
        <v/>
      </c>
      <c r="Q728" t="str">
        <f ca="1">Rutas_Lista!AH728</f>
        <v/>
      </c>
    </row>
    <row r="729" spans="1:17" x14ac:dyDescent="0.25">
      <c r="A729">
        <f ca="1">Rutas_Lista!N729</f>
        <v>32</v>
      </c>
      <c r="B729" s="39">
        <f ca="1">Rutas_Lista!L729</f>
        <v>696</v>
      </c>
      <c r="C729" s="39" t="str">
        <f ca="1">Rutas_Lista!AB729</f>
        <v>Rutas_Habituales_MTN</v>
      </c>
      <c r="D729" s="39" t="str">
        <f ca="1">Rutas_Lista!AC729</f>
        <v>Ruta 18_20</v>
      </c>
      <c r="E729" s="39" t="str">
        <f ca="1">Rutas_Lista!AD729</f>
        <v>Plaza Roma (Mercadona)</v>
      </c>
      <c r="F729" s="5" t="s">
        <v>856</v>
      </c>
      <c r="H729" s="5" t="s">
        <v>732</v>
      </c>
      <c r="I729" s="5" t="s">
        <v>733</v>
      </c>
      <c r="J729" s="49">
        <v>41.649518200000003</v>
      </c>
      <c r="K729" s="49">
        <v>-0.89856040000000004</v>
      </c>
      <c r="L729" s="5" t="s">
        <v>857</v>
      </c>
      <c r="M729" s="39" t="str">
        <f ca="1">IF(Rutas_Lista!X729=1,"Ida","Vuelta")</f>
        <v>Vuelta</v>
      </c>
      <c r="N729" t="str">
        <f ca="1">Rutas_Lista!AE729</f>
        <v/>
      </c>
      <c r="O729" t="str">
        <f ca="1">Rutas_Lista!AF729</f>
        <v/>
      </c>
      <c r="P729" t="str">
        <f ca="1">Rutas_Lista!AG729</f>
        <v/>
      </c>
      <c r="Q729" t="str">
        <f ca="1">Rutas_Lista!AH729</f>
        <v/>
      </c>
    </row>
    <row r="730" spans="1:17" x14ac:dyDescent="0.25">
      <c r="A730">
        <f ca="1">Rutas_Lista!N730</f>
        <v>32</v>
      </c>
      <c r="B730" s="39">
        <f ca="1">Rutas_Lista!L730</f>
        <v>697</v>
      </c>
      <c r="C730" s="39" t="str">
        <f ca="1">Rutas_Lista!AB730</f>
        <v>Rutas_Habituales_MTN</v>
      </c>
      <c r="D730" s="39" t="str">
        <f ca="1">Rutas_Lista!AC730</f>
        <v>Ruta 18_20</v>
      </c>
      <c r="E730" s="39" t="str">
        <f ca="1">Rutas_Lista!AD730</f>
        <v>Duquesa Villahermosa (esq. Don Pedro de Luna)</v>
      </c>
      <c r="F730" s="5" t="s">
        <v>1122</v>
      </c>
      <c r="H730" s="5" t="s">
        <v>732</v>
      </c>
      <c r="I730" s="5" t="s">
        <v>733</v>
      </c>
      <c r="J730" s="49">
        <v>41.647920999999997</v>
      </c>
      <c r="K730" s="49">
        <v>-0.90312709999999996</v>
      </c>
      <c r="L730" s="5" t="s">
        <v>1123</v>
      </c>
      <c r="M730" s="39" t="str">
        <f ca="1">IF(Rutas_Lista!X730=1,"Ida","Vuelta")</f>
        <v>Vuelta</v>
      </c>
      <c r="N730" t="str">
        <f ca="1">Rutas_Lista!AE730</f>
        <v/>
      </c>
      <c r="O730" t="str">
        <f ca="1">Rutas_Lista!AF730</f>
        <v/>
      </c>
      <c r="P730" t="str">
        <f ca="1">Rutas_Lista!AG730</f>
        <v/>
      </c>
      <c r="Q730" t="str">
        <f ca="1">Rutas_Lista!AH730</f>
        <v/>
      </c>
    </row>
    <row r="731" spans="1:17" x14ac:dyDescent="0.25">
      <c r="A731">
        <f ca="1">Rutas_Lista!N731</f>
        <v>33</v>
      </c>
      <c r="B731" s="39">
        <f ca="1">Rutas_Lista!L731</f>
        <v>697</v>
      </c>
      <c r="C731" s="39" t="str">
        <f ca="1">Rutas_Lista!AB731</f>
        <v>Rutas_Habituales_MTN</v>
      </c>
      <c r="D731" s="39" t="str">
        <f ca="1">Rutas_Lista!AC731</f>
        <v>Ruta 19_20</v>
      </c>
      <c r="E731" s="39" t="str">
        <f ca="1">Rutas_Lista!AD731</f>
        <v>Ruta 19/20</v>
      </c>
      <c r="M731" s="39" t="str">
        <f ca="1">IF(Rutas_Lista!X731=1,"Ida","Vuelta")</f>
        <v>Ida</v>
      </c>
      <c r="N731" t="str">
        <f ca="1">Rutas_Lista!AE731</f>
        <v/>
      </c>
      <c r="O731" t="str">
        <f ca="1">Rutas_Lista!AF731</f>
        <v/>
      </c>
      <c r="P731" t="str">
        <f ca="1">Rutas_Lista!AG731</f>
        <v/>
      </c>
      <c r="Q731">
        <f ca="1">Rutas_Lista!AH731</f>
        <v>0</v>
      </c>
    </row>
    <row r="732" spans="1:17" x14ac:dyDescent="0.25">
      <c r="A732">
        <f ca="1">Rutas_Lista!N732</f>
        <v>33</v>
      </c>
      <c r="B732" s="39">
        <f ca="1">Rutas_Lista!L732</f>
        <v>698</v>
      </c>
      <c r="C732" s="39" t="str">
        <f ca="1">Rutas_Lista!AB732</f>
        <v>Rutas_Habituales_MTN</v>
      </c>
      <c r="D732" s="39" t="str">
        <f ca="1">Rutas_Lista!AC732</f>
        <v>Ruta 19_20</v>
      </c>
      <c r="E732" s="39" t="str">
        <f ca="1">Rutas_Lista!AD732</f>
        <v>Plaza San Francisco (Kiosco Prensa - Pd. Bus)</v>
      </c>
      <c r="F732" s="5" t="s">
        <v>877</v>
      </c>
      <c r="H732" s="5" t="s">
        <v>732</v>
      </c>
      <c r="I732" s="5" t="s">
        <v>733</v>
      </c>
      <c r="J732" s="49">
        <v>41.640898399999998</v>
      </c>
      <c r="K732" s="49">
        <v>-0.89523739999999996</v>
      </c>
      <c r="L732" s="5" t="s">
        <v>878</v>
      </c>
      <c r="M732" s="39" t="str">
        <f ca="1">IF(Rutas_Lista!X732=1,"Ida","Vuelta")</f>
        <v>Ida</v>
      </c>
      <c r="N732" t="str">
        <f ca="1">Rutas_Lista!AE732</f>
        <v>04:57</v>
      </c>
      <c r="O732" t="str">
        <f ca="1">Rutas_Lista!AF732</f>
        <v>12:55</v>
      </c>
      <c r="P732" t="str">
        <f ca="1">Rutas_Lista!AG732</f>
        <v>20:55</v>
      </c>
      <c r="Q732">
        <f ca="1">Rutas_Lista!AH732</f>
        <v>0</v>
      </c>
    </row>
    <row r="733" spans="1:17" x14ac:dyDescent="0.25">
      <c r="A733">
        <f ca="1">Rutas_Lista!N733</f>
        <v>33</v>
      </c>
      <c r="B733" s="39">
        <f ca="1">Rutas_Lista!L733</f>
        <v>699</v>
      </c>
      <c r="C733" s="39" t="str">
        <f ca="1">Rutas_Lista!AB733</f>
        <v>Rutas_Habituales_MTN</v>
      </c>
      <c r="D733" s="39" t="str">
        <f ca="1">Rutas_Lista!AC733</f>
        <v>Ruta 19_20</v>
      </c>
      <c r="E733" s="39" t="str">
        <f ca="1">Rutas_Lista!AD733</f>
        <v>Condes de Aragón, nº 14 (Pd. Bus)</v>
      </c>
      <c r="F733" s="5" t="s">
        <v>1124</v>
      </c>
      <c r="G733" s="5" t="s">
        <v>1125</v>
      </c>
      <c r="H733" s="5" t="s">
        <v>732</v>
      </c>
      <c r="I733" s="5" t="s">
        <v>733</v>
      </c>
      <c r="J733" s="49">
        <v>41.639068000000002</v>
      </c>
      <c r="K733" s="49">
        <v>-0.90578499999999995</v>
      </c>
      <c r="L733" s="5" t="s">
        <v>792</v>
      </c>
      <c r="M733" s="39" t="str">
        <f ca="1">IF(Rutas_Lista!X733=1,"Ida","Vuelta")</f>
        <v>Ida</v>
      </c>
      <c r="N733" t="str">
        <f ca="1">Rutas_Lista!AE733</f>
        <v>05:00</v>
      </c>
      <c r="O733" t="str">
        <f ca="1">Rutas_Lista!AF733</f>
        <v>12:58</v>
      </c>
      <c r="P733" t="str">
        <f ca="1">Rutas_Lista!AG733</f>
        <v>20:58</v>
      </c>
      <c r="Q733">
        <f ca="1">Rutas_Lista!AH733</f>
        <v>0</v>
      </c>
    </row>
    <row r="734" spans="1:17" x14ac:dyDescent="0.25">
      <c r="A734">
        <f ca="1">Rutas_Lista!N734</f>
        <v>33</v>
      </c>
      <c r="B734" s="39">
        <f ca="1">Rutas_Lista!L734</f>
        <v>700</v>
      </c>
      <c r="C734" s="39" t="str">
        <f ca="1">Rutas_Lista!AB734</f>
        <v>Rutas_Habituales_MTN</v>
      </c>
      <c r="D734" s="39" t="str">
        <f ca="1">Rutas_Lista!AC734</f>
        <v>Ruta 19_20</v>
      </c>
      <c r="E734" s="39" t="str">
        <f ca="1">Rutas_Lista!AD734</f>
        <v>Juan Carlos I, nº 39</v>
      </c>
      <c r="F734" s="5" t="s">
        <v>1126</v>
      </c>
      <c r="G734" s="5" t="s">
        <v>1127</v>
      </c>
      <c r="H734" s="5" t="s">
        <v>732</v>
      </c>
      <c r="I734" s="5" t="s">
        <v>733</v>
      </c>
      <c r="J734" s="49">
        <v>41.641230999999998</v>
      </c>
      <c r="K734" s="49">
        <v>-0.90834400000000004</v>
      </c>
      <c r="M734" s="39" t="str">
        <f ca="1">IF(Rutas_Lista!X734=1,"Ida","Vuelta")</f>
        <v>Ida</v>
      </c>
      <c r="N734" t="str">
        <f ca="1">Rutas_Lista!AE734</f>
        <v>05:02</v>
      </c>
      <c r="O734" t="str">
        <f ca="1">Rutas_Lista!AF734</f>
        <v>13:00</v>
      </c>
      <c r="P734" t="str">
        <f ca="1">Rutas_Lista!AG734</f>
        <v>21:00</v>
      </c>
      <c r="Q734">
        <f ca="1">Rutas_Lista!AH734</f>
        <v>0</v>
      </c>
    </row>
    <row r="735" spans="1:17" x14ac:dyDescent="0.25">
      <c r="A735">
        <f ca="1">Rutas_Lista!N735</f>
        <v>33</v>
      </c>
      <c r="B735" s="39">
        <f ca="1">Rutas_Lista!L735</f>
        <v>701</v>
      </c>
      <c r="C735" s="39" t="str">
        <f ca="1">Rutas_Lista!AB735</f>
        <v>Rutas_Habituales_MTN</v>
      </c>
      <c r="D735" s="39" t="str">
        <f ca="1">Rutas_Lista!AC735</f>
        <v>Ruta 19_20</v>
      </c>
      <c r="E735" s="39" t="str">
        <f ca="1">Rutas_Lista!AD735</f>
        <v>Juan Carlos I, nº 3</v>
      </c>
      <c r="F735" s="5" t="s">
        <v>1126</v>
      </c>
      <c r="G735" s="5" t="s">
        <v>749</v>
      </c>
      <c r="H735" s="5" t="s">
        <v>732</v>
      </c>
      <c r="I735" s="5" t="s">
        <v>733</v>
      </c>
      <c r="J735" s="49">
        <v>41.645200000000003</v>
      </c>
      <c r="K735" s="49">
        <v>-0.91062200000000004</v>
      </c>
      <c r="M735" s="39" t="str">
        <f ca="1">IF(Rutas_Lista!X735=1,"Ida","Vuelta")</f>
        <v>Ida</v>
      </c>
      <c r="N735" t="str">
        <f ca="1">Rutas_Lista!AE735</f>
        <v>05:04</v>
      </c>
      <c r="O735" t="str">
        <f ca="1">Rutas_Lista!AF735</f>
        <v>13:02</v>
      </c>
      <c r="P735" t="str">
        <f ca="1">Rutas_Lista!AG735</f>
        <v>21:02</v>
      </c>
      <c r="Q735">
        <f ca="1">Rutas_Lista!AH735</f>
        <v>0</v>
      </c>
    </row>
    <row r="736" spans="1:17" x14ac:dyDescent="0.25">
      <c r="A736">
        <f ca="1">Rutas_Lista!N736</f>
        <v>33</v>
      </c>
      <c r="B736" s="39">
        <f ca="1">Rutas_Lista!L736</f>
        <v>702</v>
      </c>
      <c r="C736" s="39" t="str">
        <f ca="1">Rutas_Lista!AB736</f>
        <v>Rutas_Habituales_MTN</v>
      </c>
      <c r="D736" s="39" t="str">
        <f ca="1">Rutas_Lista!AC736</f>
        <v>Ruta 19_20</v>
      </c>
      <c r="E736" s="39" t="str">
        <f ca="1">Rutas_Lista!AD736</f>
        <v>Vía Univérsitas, nº 44 (Pd. Bus)</v>
      </c>
      <c r="F736" s="5" t="s">
        <v>940</v>
      </c>
      <c r="G736" s="5" t="s">
        <v>1128</v>
      </c>
      <c r="H736" s="5" t="s">
        <v>732</v>
      </c>
      <c r="I736" s="5" t="s">
        <v>733</v>
      </c>
      <c r="J736" s="49">
        <v>41.648414000000002</v>
      </c>
      <c r="K736" s="49">
        <v>-0.90841000000000005</v>
      </c>
      <c r="L736" s="5" t="s">
        <v>792</v>
      </c>
      <c r="M736" s="39" t="str">
        <f ca="1">IF(Rutas_Lista!X736=1,"Ida","Vuelta")</f>
        <v>Ida</v>
      </c>
      <c r="N736" t="str">
        <f ca="1">Rutas_Lista!AE736</f>
        <v>05:06</v>
      </c>
      <c r="O736" t="str">
        <f ca="1">Rutas_Lista!AF736</f>
        <v>13:04</v>
      </c>
      <c r="P736" t="str">
        <f ca="1">Rutas_Lista!AG736</f>
        <v>21:04</v>
      </c>
      <c r="Q736">
        <f ca="1">Rutas_Lista!AH736</f>
        <v>0</v>
      </c>
    </row>
    <row r="737" spans="1:17" x14ac:dyDescent="0.25">
      <c r="A737">
        <f ca="1">Rutas_Lista!N737</f>
        <v>33</v>
      </c>
      <c r="B737" s="39">
        <f ca="1">Rutas_Lista!L737</f>
        <v>703</v>
      </c>
      <c r="C737" s="39" t="str">
        <f ca="1">Rutas_Lista!AB737</f>
        <v>Rutas_Habituales_MTN</v>
      </c>
      <c r="D737" s="39" t="str">
        <f ca="1">Rutas_Lista!AC737</f>
        <v>Ruta 19_20</v>
      </c>
      <c r="E737" s="39" t="str">
        <f ca="1">Rutas_Lista!AD737</f>
        <v>Opel Planta en Figueruelas</v>
      </c>
      <c r="F737" s="5" t="s">
        <v>783</v>
      </c>
      <c r="H737" s="5" t="s">
        <v>784</v>
      </c>
      <c r="I737" s="5" t="s">
        <v>733</v>
      </c>
      <c r="J737" s="49">
        <v>41.749628000000001</v>
      </c>
      <c r="K737" s="49">
        <v>-1.1755139999999999</v>
      </c>
      <c r="L737" s="5" t="s">
        <v>785</v>
      </c>
      <c r="M737" s="39" t="str">
        <f ca="1">IF(Rutas_Lista!X737=1,"Ida","Vuelta")</f>
        <v>Ida</v>
      </c>
      <c r="N737" t="str">
        <f ca="1">Rutas_Lista!AE737</f>
        <v>05:30</v>
      </c>
      <c r="O737" t="str">
        <f ca="1">Rutas_Lista!AF737</f>
        <v>13:30</v>
      </c>
      <c r="P737" t="str">
        <f ca="1">Rutas_Lista!AG737</f>
        <v>21:30</v>
      </c>
      <c r="Q737">
        <f ca="1">Rutas_Lista!AH737</f>
        <v>0</v>
      </c>
    </row>
    <row r="738" spans="1:17" x14ac:dyDescent="0.25">
      <c r="A738">
        <f ca="1">Rutas_Lista!N738</f>
        <v>33</v>
      </c>
      <c r="B738" s="39">
        <f ca="1">Rutas_Lista!L738</f>
        <v>704</v>
      </c>
      <c r="C738" s="39" t="str">
        <f ca="1">Rutas_Lista!AB738</f>
        <v>Rutas_Habituales_MTN</v>
      </c>
      <c r="D738" s="39" t="str">
        <f ca="1">Rutas_Lista!AC738</f>
        <v>Ruta 19_20</v>
      </c>
      <c r="E738" s="39" t="str">
        <f ca="1">Rutas_Lista!AD738</f>
        <v>Opel Planta en Figueruelas</v>
      </c>
      <c r="F738" s="5" t="s">
        <v>783</v>
      </c>
      <c r="H738" s="5" t="s">
        <v>784</v>
      </c>
      <c r="I738" s="5" t="s">
        <v>733</v>
      </c>
      <c r="J738" s="49">
        <v>41.749628000000001</v>
      </c>
      <c r="K738" s="49">
        <v>-1.1755139999999999</v>
      </c>
      <c r="L738" s="5" t="s">
        <v>785</v>
      </c>
      <c r="M738" s="39" t="str">
        <f ca="1">IF(Rutas_Lista!X738=1,"Ida","Vuelta")</f>
        <v>Vuelta</v>
      </c>
      <c r="N738" t="str">
        <f ca="1">Rutas_Lista!AE738</f>
        <v/>
      </c>
      <c r="O738" t="str">
        <f ca="1">Rutas_Lista!AF738</f>
        <v/>
      </c>
      <c r="P738" t="str">
        <f ca="1">Rutas_Lista!AG738</f>
        <v/>
      </c>
      <c r="Q738" t="str">
        <f ca="1">Rutas_Lista!AH738</f>
        <v/>
      </c>
    </row>
    <row r="739" spans="1:17" x14ac:dyDescent="0.25">
      <c r="A739">
        <f ca="1">Rutas_Lista!N739</f>
        <v>33</v>
      </c>
      <c r="B739" s="39">
        <f ca="1">Rutas_Lista!L739</f>
        <v>705</v>
      </c>
      <c r="C739" s="39" t="str">
        <f ca="1">Rutas_Lista!AB739</f>
        <v>Rutas_Habituales_MTN</v>
      </c>
      <c r="D739" s="39" t="str">
        <f ca="1">Rutas_Lista!AC739</f>
        <v>Ruta 19_20</v>
      </c>
      <c r="E739" s="39" t="str">
        <f ca="1">Rutas_Lista!AD739</f>
        <v>Plaza San Francisco (Kiosco Prensa - Pd. Bus)</v>
      </c>
      <c r="F739" s="5" t="s">
        <v>877</v>
      </c>
      <c r="H739" s="5" t="s">
        <v>732</v>
      </c>
      <c r="I739" s="5" t="s">
        <v>733</v>
      </c>
      <c r="J739" s="49">
        <v>41.640898399999998</v>
      </c>
      <c r="K739" s="49">
        <v>-0.89523739999999996</v>
      </c>
      <c r="L739" s="5" t="s">
        <v>878</v>
      </c>
      <c r="M739" s="39" t="str">
        <f ca="1">IF(Rutas_Lista!X739=1,"Ida","Vuelta")</f>
        <v>Vuelta</v>
      </c>
      <c r="N739" t="str">
        <f ca="1">Rutas_Lista!AE739</f>
        <v/>
      </c>
      <c r="O739" t="str">
        <f ca="1">Rutas_Lista!AF739</f>
        <v/>
      </c>
      <c r="P739" t="str">
        <f ca="1">Rutas_Lista!AG739</f>
        <v/>
      </c>
      <c r="Q739" t="str">
        <f ca="1">Rutas_Lista!AH739</f>
        <v/>
      </c>
    </row>
    <row r="740" spans="1:17" x14ac:dyDescent="0.25">
      <c r="A740">
        <f ca="1">Rutas_Lista!N740</f>
        <v>33</v>
      </c>
      <c r="B740" s="39">
        <f ca="1">Rutas_Lista!L740</f>
        <v>706</v>
      </c>
      <c r="C740" s="39" t="str">
        <f ca="1">Rutas_Lista!AB740</f>
        <v>Rutas_Habituales_MTN</v>
      </c>
      <c r="D740" s="39" t="str">
        <f ca="1">Rutas_Lista!AC740</f>
        <v>Ruta 19_20</v>
      </c>
      <c r="E740" s="39" t="str">
        <f ca="1">Rutas_Lista!AD740</f>
        <v>Condes de Aragón, nº 14 (Pd. Bus)</v>
      </c>
      <c r="F740" s="5" t="s">
        <v>1124</v>
      </c>
      <c r="G740" s="5" t="s">
        <v>1125</v>
      </c>
      <c r="H740" s="5" t="s">
        <v>732</v>
      </c>
      <c r="I740" s="5" t="s">
        <v>733</v>
      </c>
      <c r="J740" s="49">
        <v>41.639068000000002</v>
      </c>
      <c r="K740" s="49">
        <v>-0.90578499999999995</v>
      </c>
      <c r="L740" s="5" t="s">
        <v>792</v>
      </c>
      <c r="M740" s="39" t="str">
        <f ca="1">IF(Rutas_Lista!X740=1,"Ida","Vuelta")</f>
        <v>Vuelta</v>
      </c>
      <c r="N740" t="str">
        <f ca="1">Rutas_Lista!AE740</f>
        <v/>
      </c>
      <c r="O740" t="str">
        <f ca="1">Rutas_Lista!AF740</f>
        <v/>
      </c>
      <c r="P740" t="str">
        <f ca="1">Rutas_Lista!AG740</f>
        <v/>
      </c>
      <c r="Q740" t="str">
        <f ca="1">Rutas_Lista!AH740</f>
        <v/>
      </c>
    </row>
    <row r="741" spans="1:17" x14ac:dyDescent="0.25">
      <c r="A741">
        <f ca="1">Rutas_Lista!N741</f>
        <v>33</v>
      </c>
      <c r="B741" s="39">
        <f ca="1">Rutas_Lista!L741</f>
        <v>707</v>
      </c>
      <c r="C741" s="39" t="str">
        <f ca="1">Rutas_Lista!AB741</f>
        <v>Rutas_Habituales_MTN</v>
      </c>
      <c r="D741" s="39" t="str">
        <f ca="1">Rutas_Lista!AC741</f>
        <v>Ruta 19_20</v>
      </c>
      <c r="E741" s="39" t="str">
        <f ca="1">Rutas_Lista!AD741</f>
        <v>Juan Carlos I, nº 39</v>
      </c>
      <c r="F741" s="5" t="s">
        <v>1126</v>
      </c>
      <c r="G741" s="5" t="s">
        <v>1127</v>
      </c>
      <c r="H741" s="5" t="s">
        <v>732</v>
      </c>
      <c r="I741" s="5" t="s">
        <v>733</v>
      </c>
      <c r="J741" s="49">
        <v>41.641230999999998</v>
      </c>
      <c r="K741" s="49">
        <v>-0.90834400000000004</v>
      </c>
      <c r="M741" s="39" t="str">
        <f ca="1">IF(Rutas_Lista!X741=1,"Ida","Vuelta")</f>
        <v>Vuelta</v>
      </c>
      <c r="N741" t="str">
        <f ca="1">Rutas_Lista!AE741</f>
        <v/>
      </c>
      <c r="O741" t="str">
        <f ca="1">Rutas_Lista!AF741</f>
        <v/>
      </c>
      <c r="P741" t="str">
        <f ca="1">Rutas_Lista!AG741</f>
        <v/>
      </c>
      <c r="Q741" t="str">
        <f ca="1">Rutas_Lista!AH741</f>
        <v/>
      </c>
    </row>
    <row r="742" spans="1:17" x14ac:dyDescent="0.25">
      <c r="A742">
        <f ca="1">Rutas_Lista!N742</f>
        <v>33</v>
      </c>
      <c r="B742" s="39">
        <f ca="1">Rutas_Lista!L742</f>
        <v>708</v>
      </c>
      <c r="C742" s="39" t="str">
        <f ca="1">Rutas_Lista!AB742</f>
        <v>Rutas_Habituales_MTN</v>
      </c>
      <c r="D742" s="39" t="str">
        <f ca="1">Rutas_Lista!AC742</f>
        <v>Ruta 19_20</v>
      </c>
      <c r="E742" s="39" t="str">
        <f ca="1">Rutas_Lista!AD742</f>
        <v>Juan Carlos I, nº 3</v>
      </c>
      <c r="F742" s="5" t="s">
        <v>1126</v>
      </c>
      <c r="G742" s="5" t="s">
        <v>749</v>
      </c>
      <c r="H742" s="5" t="s">
        <v>732</v>
      </c>
      <c r="I742" s="5" t="s">
        <v>733</v>
      </c>
      <c r="J742" s="49">
        <v>41.645200000000003</v>
      </c>
      <c r="K742" s="49">
        <v>-0.91062200000000004</v>
      </c>
      <c r="M742" s="39" t="str">
        <f ca="1">IF(Rutas_Lista!X742=1,"Ida","Vuelta")</f>
        <v>Vuelta</v>
      </c>
      <c r="N742" t="str">
        <f ca="1">Rutas_Lista!AE742</f>
        <v/>
      </c>
      <c r="O742" t="str">
        <f ca="1">Rutas_Lista!AF742</f>
        <v/>
      </c>
      <c r="P742" t="str">
        <f ca="1">Rutas_Lista!AG742</f>
        <v/>
      </c>
      <c r="Q742" t="str">
        <f ca="1">Rutas_Lista!AH742</f>
        <v/>
      </c>
    </row>
    <row r="743" spans="1:17" x14ac:dyDescent="0.25">
      <c r="A743">
        <f ca="1">Rutas_Lista!N743</f>
        <v>33</v>
      </c>
      <c r="B743" s="39">
        <f ca="1">Rutas_Lista!L743</f>
        <v>709</v>
      </c>
      <c r="C743" s="39" t="str">
        <f ca="1">Rutas_Lista!AB743</f>
        <v>Rutas_Habituales_MTN</v>
      </c>
      <c r="D743" s="39" t="str">
        <f ca="1">Rutas_Lista!AC743</f>
        <v>Ruta 19_20</v>
      </c>
      <c r="E743" s="39" t="str">
        <f ca="1">Rutas_Lista!AD743</f>
        <v>Vía Univérsitas, nº 44 (Pd. Bus)</v>
      </c>
      <c r="F743" s="5" t="s">
        <v>940</v>
      </c>
      <c r="G743" s="5" t="s">
        <v>1128</v>
      </c>
      <c r="H743" s="5" t="s">
        <v>732</v>
      </c>
      <c r="I743" s="5" t="s">
        <v>733</v>
      </c>
      <c r="J743" s="49">
        <v>41.648414000000002</v>
      </c>
      <c r="K743" s="49">
        <v>-0.90841000000000005</v>
      </c>
      <c r="L743" s="5" t="s">
        <v>792</v>
      </c>
      <c r="M743" s="39" t="str">
        <f ca="1">IF(Rutas_Lista!X743=1,"Ida","Vuelta")</f>
        <v>Vuelta</v>
      </c>
      <c r="N743" t="str">
        <f ca="1">Rutas_Lista!AE743</f>
        <v/>
      </c>
      <c r="O743" t="str">
        <f ca="1">Rutas_Lista!AF743</f>
        <v/>
      </c>
      <c r="P743" t="str">
        <f ca="1">Rutas_Lista!AG743</f>
        <v/>
      </c>
      <c r="Q743" t="str">
        <f ca="1">Rutas_Lista!AH743</f>
        <v/>
      </c>
    </row>
    <row r="744" spans="1:17" x14ac:dyDescent="0.25">
      <c r="A744">
        <f ca="1">Rutas_Lista!N744</f>
        <v>34</v>
      </c>
      <c r="B744" s="39">
        <f ca="1">Rutas_Lista!L744</f>
        <v>709</v>
      </c>
      <c r="C744" s="39" t="str">
        <f ca="1">Rutas_Lista!AB744</f>
        <v>Rutas_Habituales_MTN</v>
      </c>
      <c r="D744" s="39" t="str">
        <f ca="1">Rutas_Lista!AC744</f>
        <v>Ruta 20_20</v>
      </c>
      <c r="E744" s="39" t="str">
        <f ca="1">Rutas_Lista!AD744</f>
        <v>Ruta 20/20</v>
      </c>
      <c r="M744" s="39" t="str">
        <f ca="1">IF(Rutas_Lista!X744=1,"Ida","Vuelta")</f>
        <v>Ida</v>
      </c>
      <c r="N744" t="str">
        <f ca="1">Rutas_Lista!AE744</f>
        <v/>
      </c>
      <c r="O744" t="str">
        <f ca="1">Rutas_Lista!AF744</f>
        <v/>
      </c>
      <c r="P744" t="str">
        <f ca="1">Rutas_Lista!AG744</f>
        <v/>
      </c>
      <c r="Q744">
        <f ca="1">Rutas_Lista!AH744</f>
        <v>0</v>
      </c>
    </row>
    <row r="745" spans="1:17" x14ac:dyDescent="0.25">
      <c r="A745">
        <f ca="1">Rutas_Lista!N745</f>
        <v>34</v>
      </c>
      <c r="B745" s="39">
        <f ca="1">Rutas_Lista!L745</f>
        <v>710</v>
      </c>
      <c r="C745" s="39" t="str">
        <f ca="1">Rutas_Lista!AB745</f>
        <v>Rutas_Habituales_MTN</v>
      </c>
      <c r="D745" s="39" t="str">
        <f ca="1">Rutas_Lista!AC745</f>
        <v>Ruta 20_20</v>
      </c>
      <c r="E745" s="39" t="str">
        <f ca="1">Rutas_Lista!AD745</f>
        <v>Ctra. Logroño desvío Utebo (Pd. Bus)</v>
      </c>
      <c r="F745" s="5" t="s">
        <v>771</v>
      </c>
      <c r="H745" s="5" t="s">
        <v>774</v>
      </c>
      <c r="I745" s="5" t="s">
        <v>733</v>
      </c>
      <c r="J745" s="49">
        <v>41.701644999999999</v>
      </c>
      <c r="K745" s="49">
        <v>-0.99987219999999999</v>
      </c>
      <c r="L745" s="5" t="s">
        <v>775</v>
      </c>
      <c r="M745" s="39" t="str">
        <f ca="1">IF(Rutas_Lista!X745=1,"Ida","Vuelta")</f>
        <v>Ida</v>
      </c>
      <c r="N745" t="str">
        <f ca="1">Rutas_Lista!AE745</f>
        <v>05:15</v>
      </c>
      <c r="O745" t="str">
        <f ca="1">Rutas_Lista!AF745</f>
        <v>13:15</v>
      </c>
      <c r="P745" t="str">
        <f ca="1">Rutas_Lista!AG745</f>
        <v>21:15</v>
      </c>
      <c r="Q745">
        <f ca="1">Rutas_Lista!AH745</f>
        <v>0</v>
      </c>
    </row>
    <row r="746" spans="1:17" x14ac:dyDescent="0.25">
      <c r="A746">
        <f ca="1">Rutas_Lista!N746</f>
        <v>34</v>
      </c>
      <c r="B746" s="39">
        <f ca="1">Rutas_Lista!L746</f>
        <v>711</v>
      </c>
      <c r="C746" s="39" t="str">
        <f ca="1">Rutas_Lista!AB746</f>
        <v>Rutas_Habituales_MTN</v>
      </c>
      <c r="D746" s="39" t="str">
        <f ca="1">Rutas_Lista!AC746</f>
        <v>Ruta 20_20</v>
      </c>
      <c r="E746" s="39" t="str">
        <f ca="1">Rutas_Lista!AD746</f>
        <v>Ctra. Logroño (Casetas: Chocolates Lacasa - Pd. Bus)</v>
      </c>
      <c r="F746" s="5" t="s">
        <v>787</v>
      </c>
      <c r="H746" s="5" t="s">
        <v>778</v>
      </c>
      <c r="I746" s="5" t="s">
        <v>733</v>
      </c>
      <c r="J746" s="49">
        <v>41.714619999999996</v>
      </c>
      <c r="K746" s="49">
        <v>-1.02003</v>
      </c>
      <c r="L746" s="5" t="s">
        <v>1129</v>
      </c>
      <c r="M746" s="39" t="str">
        <f ca="1">IF(Rutas_Lista!X746=1,"Ida","Vuelta")</f>
        <v>Ida</v>
      </c>
      <c r="N746" t="str">
        <f ca="1">Rutas_Lista!AE746</f>
        <v>05:16</v>
      </c>
      <c r="O746" t="str">
        <f ca="1">Rutas_Lista!AF746</f>
        <v>13:16</v>
      </c>
      <c r="P746" t="str">
        <f ca="1">Rutas_Lista!AG746</f>
        <v>21:16</v>
      </c>
      <c r="Q746">
        <f ca="1">Rutas_Lista!AH746</f>
        <v>0</v>
      </c>
    </row>
    <row r="747" spans="1:17" x14ac:dyDescent="0.25">
      <c r="A747">
        <f ca="1">Rutas_Lista!N747</f>
        <v>34</v>
      </c>
      <c r="B747" s="39">
        <f ca="1">Rutas_Lista!L747</f>
        <v>712</v>
      </c>
      <c r="C747" s="39" t="str">
        <f ca="1">Rutas_Lista!AB747</f>
        <v>Rutas_Habituales_MTN</v>
      </c>
      <c r="D747" s="39" t="str">
        <f ca="1">Rutas_Lista!AC747</f>
        <v>Ruta 20_20</v>
      </c>
      <c r="E747" s="39" t="str">
        <f ca="1">Rutas_Lista!AD747</f>
        <v>Casetas: C/ Canteras (Pd. Bus)</v>
      </c>
      <c r="F747" s="5" t="s">
        <v>866</v>
      </c>
      <c r="H747" s="5" t="s">
        <v>778</v>
      </c>
      <c r="I747" s="5" t="s">
        <v>733</v>
      </c>
      <c r="J747" s="49">
        <v>41.716728099999997</v>
      </c>
      <c r="K747" s="49">
        <v>-1.0239408000000001</v>
      </c>
      <c r="L747" s="5" t="s">
        <v>792</v>
      </c>
      <c r="M747" s="39" t="str">
        <f ca="1">IF(Rutas_Lista!X747=1,"Ida","Vuelta")</f>
        <v>Ida</v>
      </c>
      <c r="N747" t="str">
        <f ca="1">Rutas_Lista!AE747</f>
        <v>05:17</v>
      </c>
      <c r="O747" t="str">
        <f ca="1">Rutas_Lista!AF747</f>
        <v>13:17</v>
      </c>
      <c r="P747" t="str">
        <f ca="1">Rutas_Lista!AG747</f>
        <v>21:17</v>
      </c>
      <c r="Q747">
        <f ca="1">Rutas_Lista!AH747</f>
        <v>0</v>
      </c>
    </row>
    <row r="748" spans="1:17" x14ac:dyDescent="0.25">
      <c r="A748">
        <f ca="1">Rutas_Lista!N748</f>
        <v>34</v>
      </c>
      <c r="B748" s="39">
        <f ca="1">Rutas_Lista!L748</f>
        <v>713</v>
      </c>
      <c r="C748" s="39" t="str">
        <f ca="1">Rutas_Lista!AB748</f>
        <v>Rutas_Habituales_MTN</v>
      </c>
      <c r="D748" s="39" t="str">
        <f ca="1">Rutas_Lista!AC748</f>
        <v>Ruta 20_20</v>
      </c>
      <c r="E748" s="39" t="str">
        <f ca="1">Rutas_Lista!AD748</f>
        <v>Casetas: centro nº 14 (Pd. Bus)</v>
      </c>
      <c r="F748" s="5" t="s">
        <v>776</v>
      </c>
      <c r="G748" s="5" t="s">
        <v>1130</v>
      </c>
      <c r="H748" s="5" t="s">
        <v>778</v>
      </c>
      <c r="I748" s="5" t="s">
        <v>733</v>
      </c>
      <c r="J748" s="49">
        <v>41.718078800000001</v>
      </c>
      <c r="K748" s="49">
        <v>-1.0266112000000001</v>
      </c>
      <c r="L748" s="5" t="s">
        <v>792</v>
      </c>
      <c r="M748" s="39" t="str">
        <f ca="1">IF(Rutas_Lista!X748=1,"Ida","Vuelta")</f>
        <v>Ida</v>
      </c>
      <c r="N748" t="str">
        <f ca="1">Rutas_Lista!AE748</f>
        <v>05:18</v>
      </c>
      <c r="O748" t="str">
        <f ca="1">Rutas_Lista!AF748</f>
        <v>13:18</v>
      </c>
      <c r="P748" t="str">
        <f ca="1">Rutas_Lista!AG748</f>
        <v>21:18</v>
      </c>
      <c r="Q748">
        <f ca="1">Rutas_Lista!AH748</f>
        <v>0</v>
      </c>
    </row>
    <row r="749" spans="1:17" x14ac:dyDescent="0.25">
      <c r="A749">
        <f ca="1">Rutas_Lista!N749</f>
        <v>34</v>
      </c>
      <c r="B749" s="39">
        <f ca="1">Rutas_Lista!L749</f>
        <v>714</v>
      </c>
      <c r="C749" s="39" t="str">
        <f ca="1">Rutas_Lista!AB749</f>
        <v>Rutas_Habituales_MTN</v>
      </c>
      <c r="D749" s="39" t="str">
        <f ca="1">Rutas_Lista!AC749</f>
        <v>Ruta 20_20</v>
      </c>
      <c r="E749" s="39" t="str">
        <f ca="1">Rutas_Lista!AD749</f>
        <v>Casetas: centro nº 76 (Cuartel - Pd. Bus)</v>
      </c>
      <c r="F749" s="5" t="s">
        <v>776</v>
      </c>
      <c r="G749" s="5" t="s">
        <v>777</v>
      </c>
      <c r="H749" s="5" t="s">
        <v>778</v>
      </c>
      <c r="I749" s="5" t="s">
        <v>733</v>
      </c>
      <c r="J749" s="49">
        <v>41.719659499999999</v>
      </c>
      <c r="K749" s="49">
        <v>-1.0297381999999999</v>
      </c>
      <c r="L749" s="5" t="s">
        <v>779</v>
      </c>
      <c r="M749" s="39" t="str">
        <f ca="1">IF(Rutas_Lista!X749=1,"Ida","Vuelta")</f>
        <v>Ida</v>
      </c>
      <c r="N749" t="str">
        <f ca="1">Rutas_Lista!AE749</f>
        <v>05:19</v>
      </c>
      <c r="O749" t="str">
        <f ca="1">Rutas_Lista!AF749</f>
        <v>13:19</v>
      </c>
      <c r="P749" t="str">
        <f ca="1">Rutas_Lista!AG749</f>
        <v>21:19</v>
      </c>
      <c r="Q749">
        <f ca="1">Rutas_Lista!AH749</f>
        <v>0</v>
      </c>
    </row>
    <row r="750" spans="1:17" x14ac:dyDescent="0.25">
      <c r="A750">
        <f ca="1">Rutas_Lista!N750</f>
        <v>34</v>
      </c>
      <c r="B750" s="39">
        <f ca="1">Rutas_Lista!L750</f>
        <v>715</v>
      </c>
      <c r="C750" s="39" t="str">
        <f ca="1">Rutas_Lista!AB750</f>
        <v>Rutas_Habituales_MTN</v>
      </c>
      <c r="D750" s="39" t="str">
        <f ca="1">Rutas_Lista!AC750</f>
        <v>Ruta 20_20</v>
      </c>
      <c r="E750" s="39" t="str">
        <f ca="1">Rutas_Lista!AD750</f>
        <v>Casetas: (urbanización Alameda)</v>
      </c>
      <c r="F750" s="5" t="s">
        <v>780</v>
      </c>
      <c r="H750" s="5" t="s">
        <v>778</v>
      </c>
      <c r="I750" s="5" t="s">
        <v>733</v>
      </c>
      <c r="J750" s="49">
        <v>41.722875899999998</v>
      </c>
      <c r="K750" s="49">
        <v>-1.0368519</v>
      </c>
      <c r="M750" s="39" t="str">
        <f ca="1">IF(Rutas_Lista!X750=1,"Ida","Vuelta")</f>
        <v>Ida</v>
      </c>
      <c r="N750" t="str">
        <f ca="1">Rutas_Lista!AE750</f>
        <v>05:20</v>
      </c>
      <c r="O750" t="str">
        <f ca="1">Rutas_Lista!AF750</f>
        <v>13:20</v>
      </c>
      <c r="P750" t="str">
        <f ca="1">Rutas_Lista!AG750</f>
        <v>21:20</v>
      </c>
      <c r="Q750">
        <f ca="1">Rutas_Lista!AH750</f>
        <v>0</v>
      </c>
    </row>
    <row r="751" spans="1:17" x14ac:dyDescent="0.25">
      <c r="A751">
        <f ca="1">Rutas_Lista!N751</f>
        <v>34</v>
      </c>
      <c r="B751" s="39">
        <f ca="1">Rutas_Lista!L751</f>
        <v>716</v>
      </c>
      <c r="C751" s="39" t="str">
        <f ca="1">Rutas_Lista!AB751</f>
        <v>Rutas_Habituales_MTN</v>
      </c>
      <c r="D751" s="39" t="str">
        <f ca="1">Rutas_Lista!AC751</f>
        <v>Ruta 20_20</v>
      </c>
      <c r="E751" s="39" t="str">
        <f ca="1">Rutas_Lista!AD751</f>
        <v>Opel Planta en Figueruelas</v>
      </c>
      <c r="F751" s="5" t="s">
        <v>783</v>
      </c>
      <c r="H751" s="5" t="s">
        <v>784</v>
      </c>
      <c r="I751" s="5" t="s">
        <v>733</v>
      </c>
      <c r="J751" s="49">
        <v>41.749628000000001</v>
      </c>
      <c r="K751" s="49">
        <v>-1.1755139999999999</v>
      </c>
      <c r="L751" s="5" t="s">
        <v>785</v>
      </c>
      <c r="M751" s="39" t="str">
        <f ca="1">IF(Rutas_Lista!X751=1,"Ida","Vuelta")</f>
        <v>Ida</v>
      </c>
      <c r="N751" t="str">
        <f ca="1">Rutas_Lista!AE751</f>
        <v>05:30</v>
      </c>
      <c r="O751" t="str">
        <f ca="1">Rutas_Lista!AF751</f>
        <v>13:30</v>
      </c>
      <c r="P751" t="str">
        <f ca="1">Rutas_Lista!AG751</f>
        <v>21:30</v>
      </c>
      <c r="Q751">
        <f ca="1">Rutas_Lista!AH751</f>
        <v>0</v>
      </c>
    </row>
    <row r="752" spans="1:17" x14ac:dyDescent="0.25">
      <c r="A752">
        <f ca="1">Rutas_Lista!N752</f>
        <v>34</v>
      </c>
      <c r="B752" s="39">
        <f ca="1">Rutas_Lista!L752</f>
        <v>717</v>
      </c>
      <c r="C752" s="39" t="str">
        <f ca="1">Rutas_Lista!AB752</f>
        <v>Rutas_Habituales_MTN</v>
      </c>
      <c r="D752" s="39" t="str">
        <f ca="1">Rutas_Lista!AC752</f>
        <v>Ruta 20_20</v>
      </c>
      <c r="E752" s="39" t="str">
        <f ca="1">Rutas_Lista!AD752</f>
        <v>Opel Planta en Figueruelas</v>
      </c>
      <c r="F752" s="5" t="s">
        <v>783</v>
      </c>
      <c r="H752" s="5" t="s">
        <v>784</v>
      </c>
      <c r="I752" s="5" t="s">
        <v>733</v>
      </c>
      <c r="J752" s="49">
        <v>41.749628000000001</v>
      </c>
      <c r="K752" s="49">
        <v>-1.1755139999999999</v>
      </c>
      <c r="L752" s="5" t="s">
        <v>785</v>
      </c>
      <c r="M752" s="39" t="str">
        <f ca="1">IF(Rutas_Lista!X752=1,"Ida","Vuelta")</f>
        <v>Vuelta</v>
      </c>
      <c r="N752" t="str">
        <f ca="1">Rutas_Lista!AE752</f>
        <v/>
      </c>
      <c r="O752" t="str">
        <f ca="1">Rutas_Lista!AF752</f>
        <v/>
      </c>
      <c r="P752" t="str">
        <f ca="1">Rutas_Lista!AG752</f>
        <v/>
      </c>
      <c r="Q752" t="str">
        <f ca="1">Rutas_Lista!AH752</f>
        <v/>
      </c>
    </row>
    <row r="753" spans="1:17" x14ac:dyDescent="0.25">
      <c r="A753">
        <f ca="1">Rutas_Lista!N753</f>
        <v>34</v>
      </c>
      <c r="B753" s="39">
        <f ca="1">Rutas_Lista!L753</f>
        <v>718</v>
      </c>
      <c r="C753" s="39" t="str">
        <f ca="1">Rutas_Lista!AB753</f>
        <v>Rutas_Habituales_MTN</v>
      </c>
      <c r="D753" s="39" t="str">
        <f ca="1">Rutas_Lista!AC753</f>
        <v>Ruta 20_20</v>
      </c>
      <c r="E753" s="39" t="str">
        <f ca="1">Rutas_Lista!AD753</f>
        <v>Casetas: (frente urbanización Alameda)</v>
      </c>
      <c r="F753" s="5" t="s">
        <v>786</v>
      </c>
      <c r="H753" s="5" t="s">
        <v>778</v>
      </c>
      <c r="I753" s="5" t="s">
        <v>733</v>
      </c>
      <c r="J753" s="49">
        <v>41.722552800000003</v>
      </c>
      <c r="K753" s="49">
        <v>-1.0365697</v>
      </c>
      <c r="L753" s="5" t="s">
        <v>1155</v>
      </c>
      <c r="M753" s="39" t="str">
        <f ca="1">IF(Rutas_Lista!X753=1,"Ida","Vuelta")</f>
        <v>Vuelta</v>
      </c>
      <c r="N753" t="str">
        <f ca="1">Rutas_Lista!AE753</f>
        <v/>
      </c>
      <c r="O753" t="str">
        <f ca="1">Rutas_Lista!AF753</f>
        <v/>
      </c>
      <c r="P753" t="str">
        <f ca="1">Rutas_Lista!AG753</f>
        <v/>
      </c>
      <c r="Q753" t="str">
        <f ca="1">Rutas_Lista!AH753</f>
        <v/>
      </c>
    </row>
    <row r="754" spans="1:17" x14ac:dyDescent="0.25">
      <c r="A754">
        <f ca="1">Rutas_Lista!N754</f>
        <v>34</v>
      </c>
      <c r="B754" s="39">
        <f ca="1">Rutas_Lista!L754</f>
        <v>719</v>
      </c>
      <c r="C754" s="39" t="str">
        <f ca="1">Rutas_Lista!AB754</f>
        <v>Rutas_Habituales_MTN</v>
      </c>
      <c r="D754" s="39" t="str">
        <f ca="1">Rutas_Lista!AC754</f>
        <v>Ruta 20_20</v>
      </c>
      <c r="E754" s="39" t="str">
        <f ca="1">Rutas_Lista!AD754</f>
        <v>Casetas (frente nº 52)</v>
      </c>
      <c r="F754" s="5" t="s">
        <v>786</v>
      </c>
      <c r="H754" s="5" t="s">
        <v>778</v>
      </c>
      <c r="I754" s="5" t="s">
        <v>733</v>
      </c>
      <c r="J754" s="49">
        <v>41.722552800000003</v>
      </c>
      <c r="K754" s="49">
        <v>-1.0365697</v>
      </c>
      <c r="L754" s="5" t="s">
        <v>1155</v>
      </c>
      <c r="M754" s="39" t="str">
        <f ca="1">IF(Rutas_Lista!X754=1,"Ida","Vuelta")</f>
        <v>Vuelta</v>
      </c>
      <c r="N754" t="str">
        <f ca="1">Rutas_Lista!AE754</f>
        <v/>
      </c>
      <c r="O754" t="str">
        <f ca="1">Rutas_Lista!AF754</f>
        <v/>
      </c>
      <c r="P754" t="str">
        <f ca="1">Rutas_Lista!AG754</f>
        <v/>
      </c>
      <c r="Q754" t="str">
        <f ca="1">Rutas_Lista!AH754</f>
        <v/>
      </c>
    </row>
    <row r="755" spans="1:17" x14ac:dyDescent="0.25">
      <c r="A755">
        <f ca="1">Rutas_Lista!N755</f>
        <v>34</v>
      </c>
      <c r="B755" s="39">
        <f ca="1">Rutas_Lista!L755</f>
        <v>720</v>
      </c>
      <c r="C755" s="39" t="str">
        <f ca="1">Rutas_Lista!AB755</f>
        <v>Rutas_Habituales_MTN</v>
      </c>
      <c r="D755" s="39" t="str">
        <f ca="1">Rutas_Lista!AC755</f>
        <v>Ruta 20_20</v>
      </c>
      <c r="E755" s="39" t="str">
        <f ca="1">Rutas_Lista!AD755</f>
        <v>Casetas: centro nº 7 (Pd. Bus)</v>
      </c>
      <c r="F755" s="5" t="s">
        <v>776</v>
      </c>
      <c r="G755" s="5" t="s">
        <v>1131</v>
      </c>
      <c r="H755" s="5" t="s">
        <v>778</v>
      </c>
      <c r="I755" s="5" t="s">
        <v>733</v>
      </c>
      <c r="J755" s="49">
        <v>41.718051500000001</v>
      </c>
      <c r="K755" s="49">
        <v>-1.0266791</v>
      </c>
      <c r="L755" s="5" t="s">
        <v>792</v>
      </c>
      <c r="M755" s="39" t="str">
        <f ca="1">IF(Rutas_Lista!X755=1,"Ida","Vuelta")</f>
        <v>Vuelta</v>
      </c>
      <c r="N755" t="str">
        <f ca="1">Rutas_Lista!AE755</f>
        <v/>
      </c>
      <c r="O755" t="str">
        <f ca="1">Rutas_Lista!AF755</f>
        <v/>
      </c>
      <c r="P755" t="str">
        <f ca="1">Rutas_Lista!AG755</f>
        <v/>
      </c>
      <c r="Q755" t="str">
        <f ca="1">Rutas_Lista!AH755</f>
        <v/>
      </c>
    </row>
    <row r="756" spans="1:17" x14ac:dyDescent="0.25">
      <c r="A756">
        <f ca="1">Rutas_Lista!N756</f>
        <v>34</v>
      </c>
      <c r="B756" s="39">
        <f ca="1">Rutas_Lista!L756</f>
        <v>721</v>
      </c>
      <c r="C756" s="39" t="str">
        <f ca="1">Rutas_Lista!AB756</f>
        <v>Rutas_Habituales_MTN</v>
      </c>
      <c r="D756" s="39" t="str">
        <f ca="1">Rutas_Lista!AC756</f>
        <v>Ruta 20_20</v>
      </c>
      <c r="E756" s="39" t="str">
        <f ca="1">Rutas_Lista!AD756</f>
        <v>Casetas (frente C/ Canteras)</v>
      </c>
      <c r="F756" s="5" t="s">
        <v>867</v>
      </c>
      <c r="H756" s="5" t="s">
        <v>778</v>
      </c>
      <c r="I756" s="5" t="s">
        <v>733</v>
      </c>
      <c r="J756" s="49">
        <v>41.716515600000001</v>
      </c>
      <c r="K756" s="49">
        <v>-1.0239845999999999</v>
      </c>
      <c r="L756" s="5" t="s">
        <v>868</v>
      </c>
      <c r="M756" s="39" t="str">
        <f ca="1">IF(Rutas_Lista!X756=1,"Ida","Vuelta")</f>
        <v>Vuelta</v>
      </c>
      <c r="N756" t="str">
        <f ca="1">Rutas_Lista!AE756</f>
        <v/>
      </c>
      <c r="O756" t="str">
        <f ca="1">Rutas_Lista!AF756</f>
        <v/>
      </c>
      <c r="P756" t="str">
        <f ca="1">Rutas_Lista!AG756</f>
        <v/>
      </c>
      <c r="Q756" t="str">
        <f ca="1">Rutas_Lista!AH756</f>
        <v/>
      </c>
    </row>
    <row r="757" spans="1:17" x14ac:dyDescent="0.25">
      <c r="A757">
        <f ca="1">Rutas_Lista!N757</f>
        <v>34</v>
      </c>
      <c r="B757" s="39">
        <f ca="1">Rutas_Lista!L757</f>
        <v>722</v>
      </c>
      <c r="C757" s="39" t="str">
        <f ca="1">Rutas_Lista!AB757</f>
        <v>Rutas_Habituales_MTN</v>
      </c>
      <c r="D757" s="39" t="str">
        <f ca="1">Rutas_Lista!AC757</f>
        <v>Ruta 20_20</v>
      </c>
      <c r="E757" s="39" t="str">
        <f ca="1">Rutas_Lista!AD757</f>
        <v>Ctra. Logroño (Casetas: frente Chocolates Lacasa - Pd. Bus)</v>
      </c>
      <c r="F757" s="5" t="s">
        <v>787</v>
      </c>
      <c r="H757" s="5" t="s">
        <v>778</v>
      </c>
      <c r="I757" s="5" t="s">
        <v>733</v>
      </c>
      <c r="J757" s="49">
        <v>41.714619999999996</v>
      </c>
      <c r="K757" s="49">
        <v>-1.02003</v>
      </c>
      <c r="L757" s="5" t="s">
        <v>1129</v>
      </c>
      <c r="M757" s="39" t="str">
        <f ca="1">IF(Rutas_Lista!X757=1,"Ida","Vuelta")</f>
        <v>Vuelta</v>
      </c>
      <c r="N757" t="str">
        <f ca="1">Rutas_Lista!AE757</f>
        <v/>
      </c>
      <c r="O757" t="str">
        <f ca="1">Rutas_Lista!AF757</f>
        <v/>
      </c>
      <c r="P757" t="str">
        <f ca="1">Rutas_Lista!AG757</f>
        <v/>
      </c>
      <c r="Q757" t="str">
        <f ca="1">Rutas_Lista!AH757</f>
        <v/>
      </c>
    </row>
    <row r="758" spans="1:17" x14ac:dyDescent="0.25">
      <c r="A758">
        <f ca="1">Rutas_Lista!N758</f>
        <v>34</v>
      </c>
      <c r="B758" s="39">
        <f ca="1">Rutas_Lista!L758</f>
        <v>723</v>
      </c>
      <c r="C758" s="39" t="str">
        <f ca="1">Rutas_Lista!AB758</f>
        <v>Rutas_Habituales_MTN</v>
      </c>
      <c r="D758" s="39" t="str">
        <f ca="1">Rutas_Lista!AC758</f>
        <v>Ruta 20_20</v>
      </c>
      <c r="E758" s="39" t="str">
        <f ca="1">Rutas_Lista!AD758</f>
        <v>Ctra. Logroño desvío Utebo (Pd. Bus)</v>
      </c>
      <c r="F758" s="5" t="s">
        <v>771</v>
      </c>
      <c r="H758" s="5" t="s">
        <v>774</v>
      </c>
      <c r="I758" s="5" t="s">
        <v>733</v>
      </c>
      <c r="J758" s="49">
        <v>41.701668599999998</v>
      </c>
      <c r="K758" s="49">
        <v>-1.0000819999999999</v>
      </c>
      <c r="L758" s="5" t="s">
        <v>789</v>
      </c>
      <c r="M758" s="39" t="str">
        <f ca="1">IF(Rutas_Lista!X758=1,"Ida","Vuelta")</f>
        <v>Vuelta</v>
      </c>
      <c r="N758" t="str">
        <f ca="1">Rutas_Lista!AE758</f>
        <v/>
      </c>
      <c r="O758" t="str">
        <f ca="1">Rutas_Lista!AF758</f>
        <v/>
      </c>
      <c r="P758" t="str">
        <f ca="1">Rutas_Lista!AG758</f>
        <v/>
      </c>
      <c r="Q758" t="str">
        <f ca="1">Rutas_Lista!AH758</f>
        <v/>
      </c>
    </row>
    <row r="759" spans="1:17" x14ac:dyDescent="0.25">
      <c r="A759">
        <f ca="1">Rutas_Lista!N759</f>
        <v>35</v>
      </c>
      <c r="B759" s="39">
        <f ca="1">Rutas_Lista!L759</f>
        <v>723</v>
      </c>
      <c r="C759" s="39" t="str">
        <f ca="1">Rutas_Lista!AB759</f>
        <v>Rutas_Habituales_Central</v>
      </c>
      <c r="D759" s="39" t="str">
        <f ca="1">Rutas_Lista!AC759</f>
        <v>Ruta 1_16</v>
      </c>
      <c r="E759" s="39" t="str">
        <f ca="1">Rutas_Lista!AD759</f>
        <v>Ruta 1/16</v>
      </c>
      <c r="M759" s="39" t="str">
        <f ca="1">IF(Rutas_Lista!X759=1,"Ida","Vuelta")</f>
        <v>Ida</v>
      </c>
      <c r="N759" t="str">
        <f ca="1">Rutas_Lista!AE759</f>
        <v/>
      </c>
      <c r="O759">
        <f ca="1">Rutas_Lista!AF759</f>
        <v>0</v>
      </c>
      <c r="P759">
        <f ca="1">Rutas_Lista!AG759</f>
        <v>0</v>
      </c>
      <c r="Q759">
        <f ca="1">Rutas_Lista!AH759</f>
        <v>0</v>
      </c>
    </row>
    <row r="760" spans="1:17" x14ac:dyDescent="0.25">
      <c r="A760">
        <f ca="1">Rutas_Lista!N760</f>
        <v>35</v>
      </c>
      <c r="B760" s="39">
        <f ca="1">Rutas_Lista!L760</f>
        <v>724</v>
      </c>
      <c r="C760" s="39" t="str">
        <f ca="1">Rutas_Lista!AB760</f>
        <v>Rutas_Habituales_Central</v>
      </c>
      <c r="D760" s="39" t="str">
        <f ca="1">Rutas_Lista!AC760</f>
        <v>Ruta 1_16</v>
      </c>
      <c r="E760" s="39" t="str">
        <f ca="1">Rutas_Lista!AD760</f>
        <v>Echegaray y Caballero (esq. Puente de Hierro - Pd. Bus)</v>
      </c>
      <c r="F760" s="5" t="s">
        <v>997</v>
      </c>
      <c r="H760" s="5" t="s">
        <v>732</v>
      </c>
      <c r="I760" s="5" t="s">
        <v>733</v>
      </c>
      <c r="J760" s="49">
        <v>41.654027300000003</v>
      </c>
      <c r="K760" s="49">
        <v>-0.87050300000000003</v>
      </c>
      <c r="L760" s="5" t="s">
        <v>998</v>
      </c>
      <c r="M760" s="39" t="str">
        <f ca="1">IF(Rutas_Lista!X760=1,"Ida","Vuelta")</f>
        <v>Ida</v>
      </c>
      <c r="N760" t="str">
        <f ca="1">Rutas_Lista!AE760</f>
        <v>06:52</v>
      </c>
      <c r="O760">
        <f ca="1">Rutas_Lista!AF760</f>
        <v>0</v>
      </c>
      <c r="P760">
        <f ca="1">Rutas_Lista!AG760</f>
        <v>0</v>
      </c>
      <c r="Q760">
        <f ca="1">Rutas_Lista!AH760</f>
        <v>0</v>
      </c>
    </row>
    <row r="761" spans="1:17" x14ac:dyDescent="0.25">
      <c r="A761">
        <f ca="1">Rutas_Lista!N761</f>
        <v>35</v>
      </c>
      <c r="B761" s="39">
        <f ca="1">Rutas_Lista!L761</f>
        <v>725</v>
      </c>
      <c r="C761" s="39" t="str">
        <f ca="1">Rutas_Lista!AB761</f>
        <v>Rutas_Habituales_Central</v>
      </c>
      <c r="D761" s="39" t="str">
        <f ca="1">Rutas_Lista!AC761</f>
        <v>Ruta 1_16</v>
      </c>
      <c r="E761" s="39" t="str">
        <f ca="1">Rutas_Lista!AD761</f>
        <v>Avd. Puente del Pilar (esq. A. Solans - Pd. Bus)</v>
      </c>
      <c r="F761" s="5" t="s">
        <v>955</v>
      </c>
      <c r="H761" s="5" t="s">
        <v>732</v>
      </c>
      <c r="I761" s="5" t="s">
        <v>733</v>
      </c>
      <c r="J761" s="49">
        <v>41.6570733</v>
      </c>
      <c r="K761" s="49">
        <v>-0.86968250000000002</v>
      </c>
      <c r="L761" s="5" t="s">
        <v>976</v>
      </c>
      <c r="M761" s="39" t="str">
        <f ca="1">IF(Rutas_Lista!X761=1,"Ida","Vuelta")</f>
        <v>Ida</v>
      </c>
      <c r="N761" t="str">
        <f ca="1">Rutas_Lista!AE761</f>
        <v>06:53</v>
      </c>
      <c r="O761">
        <f ca="1">Rutas_Lista!AF761</f>
        <v>0</v>
      </c>
      <c r="P761">
        <f ca="1">Rutas_Lista!AG761</f>
        <v>0</v>
      </c>
      <c r="Q761">
        <f ca="1">Rutas_Lista!AH761</f>
        <v>0</v>
      </c>
    </row>
    <row r="762" spans="1:17" x14ac:dyDescent="0.25">
      <c r="A762">
        <f ca="1">Rutas_Lista!N762</f>
        <v>35</v>
      </c>
      <c r="B762" s="39">
        <f ca="1">Rutas_Lista!L762</f>
        <v>726</v>
      </c>
      <c r="C762" s="39" t="str">
        <f ca="1">Rutas_Lista!AB762</f>
        <v>Rutas_Habituales_Central</v>
      </c>
      <c r="D762" s="39" t="str">
        <f ca="1">Rutas_Lista!AC762</f>
        <v>Ruta 1_16</v>
      </c>
      <c r="E762" s="39" t="str">
        <f ca="1">Rutas_Lista!AD762</f>
        <v>Avd. Cataluña (esq. Pº Longares - Pd. Bus)</v>
      </c>
      <c r="F762" s="5" t="s">
        <v>811</v>
      </c>
      <c r="H762" s="5" t="s">
        <v>732</v>
      </c>
      <c r="I762" s="5" t="s">
        <v>733</v>
      </c>
      <c r="J762" s="49">
        <v>41.661345599999997</v>
      </c>
      <c r="K762" s="49">
        <v>-0.8668399</v>
      </c>
      <c r="L762" s="5" t="s">
        <v>1132</v>
      </c>
      <c r="M762" s="39" t="str">
        <f ca="1">IF(Rutas_Lista!X762=1,"Ida","Vuelta")</f>
        <v>Ida</v>
      </c>
      <c r="N762" t="str">
        <f ca="1">Rutas_Lista!AE762</f>
        <v>06:54</v>
      </c>
      <c r="O762">
        <f ca="1">Rutas_Lista!AF762</f>
        <v>0</v>
      </c>
      <c r="P762">
        <f ca="1">Rutas_Lista!AG762</f>
        <v>0</v>
      </c>
      <c r="Q762">
        <f ca="1">Rutas_Lista!AH762</f>
        <v>0</v>
      </c>
    </row>
    <row r="763" spans="1:17" x14ac:dyDescent="0.25">
      <c r="A763">
        <f ca="1">Rutas_Lista!N763</f>
        <v>35</v>
      </c>
      <c r="B763" s="39">
        <f ca="1">Rutas_Lista!L763</f>
        <v>727</v>
      </c>
      <c r="C763" s="39" t="str">
        <f ca="1">Rutas_Lista!AB763</f>
        <v>Rutas_Habituales_Central</v>
      </c>
      <c r="D763" s="39" t="str">
        <f ca="1">Rutas_Lista!AC763</f>
        <v>Ruta 1_16</v>
      </c>
      <c r="E763" s="39" t="str">
        <f ca="1">Rutas_Lista!AD763</f>
        <v>Avd. Cataluña, nº 126 (Pd. Bus)</v>
      </c>
      <c r="F763" s="5" t="s">
        <v>813</v>
      </c>
      <c r="G763" s="5" t="s">
        <v>1000</v>
      </c>
      <c r="H763" s="5" t="s">
        <v>732</v>
      </c>
      <c r="I763" s="5" t="s">
        <v>733</v>
      </c>
      <c r="J763" s="49">
        <v>41.6637573</v>
      </c>
      <c r="K763" s="49">
        <v>-0.86304930000000002</v>
      </c>
      <c r="L763" s="5" t="s">
        <v>792</v>
      </c>
      <c r="M763" s="39" t="str">
        <f ca="1">IF(Rutas_Lista!X763=1,"Ida","Vuelta")</f>
        <v>Ida</v>
      </c>
      <c r="N763" t="str">
        <f ca="1">Rutas_Lista!AE763</f>
        <v>06:56</v>
      </c>
      <c r="O763">
        <f ca="1">Rutas_Lista!AF763</f>
        <v>0</v>
      </c>
      <c r="P763">
        <f ca="1">Rutas_Lista!AG763</f>
        <v>0</v>
      </c>
      <c r="Q763">
        <f ca="1">Rutas_Lista!AH763</f>
        <v>0</v>
      </c>
    </row>
    <row r="764" spans="1:17" x14ac:dyDescent="0.25">
      <c r="A764">
        <f ca="1">Rutas_Lista!N764</f>
        <v>35</v>
      </c>
      <c r="B764" s="39">
        <f ca="1">Rutas_Lista!L764</f>
        <v>728</v>
      </c>
      <c r="C764" s="39" t="str">
        <f ca="1">Rutas_Lista!AB764</f>
        <v>Rutas_Habituales_Central</v>
      </c>
      <c r="D764" s="39" t="str">
        <f ca="1">Rutas_Lista!AC764</f>
        <v>Ruta 1_16</v>
      </c>
      <c r="E764" s="39" t="str">
        <f ca="1">Rutas_Lista!AD764</f>
        <v>Avd. Cataluña, nº 189 (frente Los Charros)</v>
      </c>
      <c r="F764" s="5" t="s">
        <v>813</v>
      </c>
      <c r="G764" s="5" t="s">
        <v>814</v>
      </c>
      <c r="H764" s="5" t="s">
        <v>732</v>
      </c>
      <c r="I764" s="5" t="s">
        <v>733</v>
      </c>
      <c r="J764" s="49">
        <v>41.667656999999998</v>
      </c>
      <c r="K764" s="49">
        <v>-0.85514489999999999</v>
      </c>
      <c r="L764" s="5" t="s">
        <v>1133</v>
      </c>
      <c r="M764" s="39" t="str">
        <f ca="1">IF(Rutas_Lista!X764=1,"Ida","Vuelta")</f>
        <v>Ida</v>
      </c>
      <c r="N764" t="str">
        <f ca="1">Rutas_Lista!AE764</f>
        <v>06:58</v>
      </c>
      <c r="O764">
        <f ca="1">Rutas_Lista!AF764</f>
        <v>0</v>
      </c>
      <c r="P764">
        <f ca="1">Rutas_Lista!AG764</f>
        <v>0</v>
      </c>
      <c r="Q764">
        <f ca="1">Rutas_Lista!AH764</f>
        <v>0</v>
      </c>
    </row>
    <row r="765" spans="1:17" x14ac:dyDescent="0.25">
      <c r="A765">
        <f ca="1">Rutas_Lista!N765</f>
        <v>35</v>
      </c>
      <c r="B765" s="39">
        <f ca="1">Rutas_Lista!L765</f>
        <v>729</v>
      </c>
      <c r="C765" s="39" t="str">
        <f ca="1">Rutas_Lista!AB765</f>
        <v>Rutas_Habituales_Central</v>
      </c>
      <c r="D765" s="39" t="str">
        <f ca="1">Rutas_Lista!AC765</f>
        <v>Ruta 1_16</v>
      </c>
      <c r="E765" s="39" t="str">
        <f ca="1">Rutas_Lista!AD765</f>
        <v>Avd. Cataluña, nº 291 (frente CAF - Pd. Bus)</v>
      </c>
      <c r="F765" s="5" t="s">
        <v>813</v>
      </c>
      <c r="G765" s="5" t="s">
        <v>978</v>
      </c>
      <c r="H765" s="5" t="s">
        <v>732</v>
      </c>
      <c r="I765" s="5" t="s">
        <v>733</v>
      </c>
      <c r="J765" s="49">
        <v>41.670050600000003</v>
      </c>
      <c r="K765" s="49">
        <v>-0.84642910000000005</v>
      </c>
      <c r="L765" s="5" t="s">
        <v>979</v>
      </c>
      <c r="M765" s="39" t="str">
        <f ca="1">IF(Rutas_Lista!X765=1,"Ida","Vuelta")</f>
        <v>Ida</v>
      </c>
      <c r="N765" t="str">
        <f ca="1">Rutas_Lista!AE765</f>
        <v>07:00</v>
      </c>
      <c r="O765">
        <f ca="1">Rutas_Lista!AF765</f>
        <v>0</v>
      </c>
      <c r="P765">
        <f ca="1">Rutas_Lista!AG765</f>
        <v>0</v>
      </c>
      <c r="Q765">
        <f ca="1">Rutas_Lista!AH765</f>
        <v>0</v>
      </c>
    </row>
    <row r="766" spans="1:17" x14ac:dyDescent="0.25">
      <c r="A766">
        <f ca="1">Rutas_Lista!N766</f>
        <v>35</v>
      </c>
      <c r="B766" s="39">
        <f ca="1">Rutas_Lista!L766</f>
        <v>730</v>
      </c>
      <c r="C766" s="39" t="str">
        <f ca="1">Rutas_Lista!AB766</f>
        <v>Rutas_Habituales_Central</v>
      </c>
      <c r="D766" s="39" t="str">
        <f ca="1">Rutas_Lista!AC766</f>
        <v>Ruta 1_16</v>
      </c>
      <c r="E766" s="39" t="str">
        <f ca="1">Rutas_Lista!AD766</f>
        <v>Avd. Santa Isabel (frente Avd. de la Industria - Pd. Bus)</v>
      </c>
      <c r="F766" s="5" t="s">
        <v>808</v>
      </c>
      <c r="H766" s="5" t="s">
        <v>732</v>
      </c>
      <c r="I766" s="5" t="s">
        <v>733</v>
      </c>
      <c r="J766" s="49">
        <v>41.669625099999998</v>
      </c>
      <c r="K766" s="49">
        <v>-0.83905669999999999</v>
      </c>
      <c r="L766" s="5" t="s">
        <v>980</v>
      </c>
      <c r="M766" s="39" t="str">
        <f ca="1">IF(Rutas_Lista!X766=1,"Ida","Vuelta")</f>
        <v>Ida</v>
      </c>
      <c r="N766" t="str">
        <f ca="1">Rutas_Lista!AE766</f>
        <v>07:02</v>
      </c>
      <c r="O766">
        <f ca="1">Rutas_Lista!AF766</f>
        <v>0</v>
      </c>
      <c r="P766">
        <f ca="1">Rutas_Lista!AG766</f>
        <v>0</v>
      </c>
      <c r="Q766">
        <f ca="1">Rutas_Lista!AH766</f>
        <v>0</v>
      </c>
    </row>
    <row r="767" spans="1:17" x14ac:dyDescent="0.25">
      <c r="A767">
        <f ca="1">Rutas_Lista!N767</f>
        <v>35</v>
      </c>
      <c r="B767" s="39">
        <f ca="1">Rutas_Lista!L767</f>
        <v>731</v>
      </c>
      <c r="C767" s="39" t="str">
        <f ca="1">Rutas_Lista!AB767</f>
        <v>Rutas_Habituales_Central</v>
      </c>
      <c r="D767" s="39" t="str">
        <f ca="1">Rutas_Lista!AC767</f>
        <v>Ruta 1_16</v>
      </c>
      <c r="E767" s="39" t="str">
        <f ca="1">Rutas_Lista!AD767</f>
        <v>Avd. Santa Isabel, nº 84 (frente Plaza Serrano - Pd. Bus)</v>
      </c>
      <c r="F767" s="5" t="s">
        <v>981</v>
      </c>
      <c r="G767" s="5" t="s">
        <v>982</v>
      </c>
      <c r="H767" s="5" t="s">
        <v>732</v>
      </c>
      <c r="I767" s="5" t="s">
        <v>733</v>
      </c>
      <c r="J767" s="49">
        <v>41.670031000000002</v>
      </c>
      <c r="K767" s="49">
        <v>-0.83945999999999998</v>
      </c>
      <c r="L767" s="5" t="s">
        <v>983</v>
      </c>
      <c r="M767" s="39" t="str">
        <f ca="1">IF(Rutas_Lista!X767=1,"Ida","Vuelta")</f>
        <v>Ida</v>
      </c>
      <c r="N767" t="str">
        <f ca="1">Rutas_Lista!AE767</f>
        <v>07:04</v>
      </c>
      <c r="O767">
        <f ca="1">Rutas_Lista!AF767</f>
        <v>0</v>
      </c>
      <c r="P767">
        <f ca="1">Rutas_Lista!AG767</f>
        <v>0</v>
      </c>
      <c r="Q767">
        <f ca="1">Rutas_Lista!AH767</f>
        <v>0</v>
      </c>
    </row>
    <row r="768" spans="1:17" x14ac:dyDescent="0.25">
      <c r="A768">
        <f ca="1">Rutas_Lista!N768</f>
        <v>35</v>
      </c>
      <c r="B768" s="39">
        <f ca="1">Rutas_Lista!L768</f>
        <v>732</v>
      </c>
      <c r="C768" s="39" t="str">
        <f ca="1">Rutas_Lista!AB768</f>
        <v>Rutas_Habituales_Central</v>
      </c>
      <c r="D768" s="39" t="str">
        <f ca="1">Rutas_Lista!AC768</f>
        <v>Ruta 1_16</v>
      </c>
      <c r="E768" s="39" t="str">
        <f ca="1">Rutas_Lista!AD768</f>
        <v>Avd. Real Zaragoza, nº 65 ( Pd. Bus Villamayor)</v>
      </c>
      <c r="F768" s="5" t="s">
        <v>805</v>
      </c>
      <c r="G768" s="5" t="s">
        <v>984</v>
      </c>
      <c r="H768" s="5" t="s">
        <v>732</v>
      </c>
      <c r="I768" s="5" t="s">
        <v>733</v>
      </c>
      <c r="J768" s="49">
        <v>41.648040000000002</v>
      </c>
      <c r="K768" s="49">
        <v>-0.89369600000000005</v>
      </c>
      <c r="L768" s="5" t="s">
        <v>985</v>
      </c>
      <c r="M768" s="39" t="str">
        <f ca="1">IF(Rutas_Lista!X768=1,"Ida","Vuelta")</f>
        <v>Ida</v>
      </c>
      <c r="N768" t="str">
        <f ca="1">Rutas_Lista!AE768</f>
        <v>07:07</v>
      </c>
      <c r="O768">
        <f ca="1">Rutas_Lista!AF768</f>
        <v>0</v>
      </c>
      <c r="P768">
        <f ca="1">Rutas_Lista!AG768</f>
        <v>0</v>
      </c>
      <c r="Q768">
        <f ca="1">Rutas_Lista!AH768</f>
        <v>0</v>
      </c>
    </row>
    <row r="769" spans="1:17" x14ac:dyDescent="0.25">
      <c r="A769">
        <f ca="1">Rutas_Lista!N769</f>
        <v>35</v>
      </c>
      <c r="B769" s="39">
        <f ca="1">Rutas_Lista!L769</f>
        <v>733</v>
      </c>
      <c r="C769" s="39" t="str">
        <f ca="1">Rutas_Lista!AB769</f>
        <v>Rutas_Habituales_Central</v>
      </c>
      <c r="D769" s="39" t="str">
        <f ca="1">Rutas_Lista!AC769</f>
        <v>Ruta 1_16</v>
      </c>
      <c r="E769" s="39" t="str">
        <f ca="1">Rutas_Lista!AD769</f>
        <v>Opel Planta en Figueruelas</v>
      </c>
      <c r="F769" s="5" t="s">
        <v>783</v>
      </c>
      <c r="H769" s="5" t="s">
        <v>784</v>
      </c>
      <c r="I769" s="5" t="s">
        <v>733</v>
      </c>
      <c r="J769" s="49">
        <v>41.749628000000001</v>
      </c>
      <c r="K769" s="49">
        <v>-1.1755139999999999</v>
      </c>
      <c r="L769" s="5" t="s">
        <v>785</v>
      </c>
      <c r="M769" s="39" t="str">
        <f ca="1">IF(Rutas_Lista!X769=1,"Ida","Vuelta")</f>
        <v>Ida</v>
      </c>
      <c r="N769" t="str">
        <f ca="1">Rutas_Lista!AE769</f>
        <v>07:30</v>
      </c>
      <c r="O769">
        <f ca="1">Rutas_Lista!AF769</f>
        <v>0</v>
      </c>
      <c r="P769">
        <f ca="1">Rutas_Lista!AG769</f>
        <v>0</v>
      </c>
      <c r="Q769">
        <f ca="1">Rutas_Lista!AH769</f>
        <v>0</v>
      </c>
    </row>
    <row r="770" spans="1:17" x14ac:dyDescent="0.25">
      <c r="A770">
        <f ca="1">Rutas_Lista!N770</f>
        <v>35</v>
      </c>
      <c r="B770" s="39">
        <f ca="1">Rutas_Lista!L770</f>
        <v>734</v>
      </c>
      <c r="C770" s="39" t="str">
        <f ca="1">Rutas_Lista!AB770</f>
        <v>Rutas_Habituales_Central</v>
      </c>
      <c r="D770" s="39" t="str">
        <f ca="1">Rutas_Lista!AC770</f>
        <v>Ruta 1_16</v>
      </c>
      <c r="E770" s="39" t="str">
        <f ca="1">Rutas_Lista!AD770</f>
        <v>Opel Planta en Figueruelas</v>
      </c>
      <c r="F770" s="5" t="s">
        <v>783</v>
      </c>
      <c r="H770" s="5" t="s">
        <v>784</v>
      </c>
      <c r="I770" s="5" t="s">
        <v>733</v>
      </c>
      <c r="J770" s="49">
        <v>41.749628000000001</v>
      </c>
      <c r="K770" s="49">
        <v>-1.1755139999999999</v>
      </c>
      <c r="L770" s="5" t="s">
        <v>785</v>
      </c>
      <c r="M770" s="39" t="str">
        <f ca="1">IF(Rutas_Lista!X770=1,"Ida","Vuelta")</f>
        <v>Vuelta</v>
      </c>
      <c r="N770" t="str">
        <f ca="1">Rutas_Lista!AE770</f>
        <v/>
      </c>
      <c r="O770" t="str">
        <f ca="1">Rutas_Lista!AF770</f>
        <v/>
      </c>
      <c r="P770" t="str">
        <f ca="1">Rutas_Lista!AG770</f>
        <v/>
      </c>
      <c r="Q770" t="str">
        <f ca="1">Rutas_Lista!AH770</f>
        <v/>
      </c>
    </row>
    <row r="771" spans="1:17" x14ac:dyDescent="0.25">
      <c r="A771">
        <f ca="1">Rutas_Lista!N771</f>
        <v>35</v>
      </c>
      <c r="B771" s="39">
        <f ca="1">Rutas_Lista!L771</f>
        <v>735</v>
      </c>
      <c r="C771" s="39" t="str">
        <f ca="1">Rutas_Lista!AB771</f>
        <v>Rutas_Habituales_Central</v>
      </c>
      <c r="D771" s="39" t="str">
        <f ca="1">Rutas_Lista!AC771</f>
        <v>Ruta 1_16</v>
      </c>
      <c r="E771" s="39" t="str">
        <f ca="1">Rutas_Lista!AD771</f>
        <v>Avd. Real Zaragoza (nº 29 - Pd. Bus)</v>
      </c>
      <c r="F771" s="5" t="s">
        <v>805</v>
      </c>
      <c r="G771" s="5" t="s">
        <v>806</v>
      </c>
      <c r="H771" s="5" t="s">
        <v>732</v>
      </c>
      <c r="I771" s="5" t="s">
        <v>733</v>
      </c>
      <c r="J771" s="49">
        <v>41.666668700000002</v>
      </c>
      <c r="K771" s="49">
        <v>-0.8238801</v>
      </c>
      <c r="L771" s="5" t="s">
        <v>807</v>
      </c>
      <c r="M771" s="39" t="str">
        <f ca="1">IF(Rutas_Lista!X771=1,"Ida","Vuelta")</f>
        <v>Vuelta</v>
      </c>
      <c r="N771" t="str">
        <f ca="1">Rutas_Lista!AE771</f>
        <v/>
      </c>
      <c r="O771" t="str">
        <f ca="1">Rutas_Lista!AF771</f>
        <v/>
      </c>
      <c r="P771" t="str">
        <f ca="1">Rutas_Lista!AG771</f>
        <v/>
      </c>
      <c r="Q771" t="str">
        <f ca="1">Rutas_Lista!AH771</f>
        <v/>
      </c>
    </row>
    <row r="772" spans="1:17" x14ac:dyDescent="0.25">
      <c r="A772">
        <f ca="1">Rutas_Lista!N772</f>
        <v>35</v>
      </c>
      <c r="B772" s="39">
        <f ca="1">Rutas_Lista!L772</f>
        <v>736</v>
      </c>
      <c r="C772" s="39" t="str">
        <f ca="1">Rutas_Lista!AB772</f>
        <v>Rutas_Habituales_Central</v>
      </c>
      <c r="D772" s="39" t="str">
        <f ca="1">Rutas_Lista!AC772</f>
        <v>Ruta 1_16</v>
      </c>
      <c r="E772" s="39" t="str">
        <f ca="1">Rutas_Lista!AD772</f>
        <v>Avd. Santa Isabel (plaza Serrano - Pd. Bus)</v>
      </c>
      <c r="F772" s="5" t="s">
        <v>808</v>
      </c>
      <c r="H772" s="5" t="s">
        <v>732</v>
      </c>
      <c r="I772" s="5" t="s">
        <v>733</v>
      </c>
      <c r="J772" s="49">
        <v>41.667011899999999</v>
      </c>
      <c r="K772" s="49">
        <v>-0.83184990000000003</v>
      </c>
      <c r="L772" s="5" t="s">
        <v>809</v>
      </c>
      <c r="M772" s="39" t="str">
        <f ca="1">IF(Rutas_Lista!X772=1,"Ida","Vuelta")</f>
        <v>Vuelta</v>
      </c>
      <c r="N772" t="str">
        <f ca="1">Rutas_Lista!AE772</f>
        <v/>
      </c>
      <c r="O772" t="str">
        <f ca="1">Rutas_Lista!AF772</f>
        <v/>
      </c>
      <c r="P772" t="str">
        <f ca="1">Rutas_Lista!AG772</f>
        <v/>
      </c>
      <c r="Q772" t="str">
        <f ca="1">Rutas_Lista!AH772</f>
        <v/>
      </c>
    </row>
    <row r="773" spans="1:17" x14ac:dyDescent="0.25">
      <c r="A773">
        <f ca="1">Rutas_Lista!N773</f>
        <v>35</v>
      </c>
      <c r="B773" s="39">
        <f ca="1">Rutas_Lista!L773</f>
        <v>737</v>
      </c>
      <c r="C773" s="39" t="str">
        <f ca="1">Rutas_Lista!AB773</f>
        <v>Rutas_Habituales_Central</v>
      </c>
      <c r="D773" s="39" t="str">
        <f ca="1">Rutas_Lista!AC773</f>
        <v>Ruta 1_16</v>
      </c>
      <c r="E773" s="39" t="str">
        <f ca="1">Rutas_Lista!AD773</f>
        <v>Avd. Santa Isabel (esq. Avd. Industria - Gasolinera/Pd. Bus)</v>
      </c>
      <c r="F773" s="5" t="s">
        <v>808</v>
      </c>
      <c r="H773" s="5" t="s">
        <v>732</v>
      </c>
      <c r="I773" s="5" t="s">
        <v>733</v>
      </c>
      <c r="J773" s="49">
        <v>41.669856299999999</v>
      </c>
      <c r="K773" s="49">
        <v>-0.83922399999999997</v>
      </c>
      <c r="L773" s="5" t="s">
        <v>810</v>
      </c>
      <c r="M773" s="39" t="str">
        <f ca="1">IF(Rutas_Lista!X773=1,"Ida","Vuelta")</f>
        <v>Vuelta</v>
      </c>
      <c r="N773" t="str">
        <f ca="1">Rutas_Lista!AE773</f>
        <v/>
      </c>
      <c r="O773" t="str">
        <f ca="1">Rutas_Lista!AF773</f>
        <v/>
      </c>
      <c r="P773" t="str">
        <f ca="1">Rutas_Lista!AG773</f>
        <v/>
      </c>
      <c r="Q773" t="str">
        <f ca="1">Rutas_Lista!AH773</f>
        <v/>
      </c>
    </row>
    <row r="774" spans="1:17" x14ac:dyDescent="0.25">
      <c r="A774">
        <f ca="1">Rutas_Lista!N774</f>
        <v>35</v>
      </c>
      <c r="B774" s="39">
        <f ca="1">Rutas_Lista!L774</f>
        <v>738</v>
      </c>
      <c r="C774" s="39" t="str">
        <f ca="1">Rutas_Lista!AB774</f>
        <v>Rutas_Habituales_Central</v>
      </c>
      <c r="D774" s="39" t="str">
        <f ca="1">Rutas_Lista!AC774</f>
        <v>Ruta 1_16</v>
      </c>
      <c r="E774" s="39" t="str">
        <f ca="1">Rutas_Lista!AD774</f>
        <v>Avd. Cataluña (CAF - Pd. Bus)</v>
      </c>
      <c r="F774" s="5" t="s">
        <v>811</v>
      </c>
      <c r="H774" s="5" t="s">
        <v>732</v>
      </c>
      <c r="I774" s="5" t="s">
        <v>733</v>
      </c>
      <c r="J774" s="49">
        <v>41.669934499999997</v>
      </c>
      <c r="K774" s="49">
        <v>-0.84633020000000003</v>
      </c>
      <c r="L774" s="5" t="s">
        <v>812</v>
      </c>
      <c r="M774" s="39" t="str">
        <f ca="1">IF(Rutas_Lista!X774=1,"Ida","Vuelta")</f>
        <v>Vuelta</v>
      </c>
      <c r="N774" t="str">
        <f ca="1">Rutas_Lista!AE774</f>
        <v/>
      </c>
      <c r="O774" t="str">
        <f ca="1">Rutas_Lista!AF774</f>
        <v/>
      </c>
      <c r="P774" t="str">
        <f ca="1">Rutas_Lista!AG774</f>
        <v/>
      </c>
      <c r="Q774" t="str">
        <f ca="1">Rutas_Lista!AH774</f>
        <v/>
      </c>
    </row>
    <row r="775" spans="1:17" x14ac:dyDescent="0.25">
      <c r="A775">
        <f ca="1">Rutas_Lista!N775</f>
        <v>35</v>
      </c>
      <c r="B775" s="39">
        <f ca="1">Rutas_Lista!L775</f>
        <v>739</v>
      </c>
      <c r="C775" s="39" t="str">
        <f ca="1">Rutas_Lista!AB775</f>
        <v>Rutas_Habituales_Central</v>
      </c>
      <c r="D775" s="39" t="str">
        <f ca="1">Rutas_Lista!AC775</f>
        <v>Ruta 1_16</v>
      </c>
      <c r="E775" s="39" t="str">
        <f ca="1">Rutas_Lista!AD775</f>
        <v>Avd. Cataluña, nº 189</v>
      </c>
      <c r="F775" s="5" t="s">
        <v>813</v>
      </c>
      <c r="G775" s="5" t="s">
        <v>987</v>
      </c>
      <c r="H775" s="5" t="s">
        <v>732</v>
      </c>
      <c r="I775" s="5" t="s">
        <v>733</v>
      </c>
      <c r="J775" s="49">
        <v>41.667656999999998</v>
      </c>
      <c r="K775" s="49">
        <v>-0.85514489999999999</v>
      </c>
      <c r="M775" s="39" t="str">
        <f ca="1">IF(Rutas_Lista!X775=1,"Ida","Vuelta")</f>
        <v>Vuelta</v>
      </c>
      <c r="N775" t="str">
        <f ca="1">Rutas_Lista!AE775</f>
        <v/>
      </c>
      <c r="O775" t="str">
        <f ca="1">Rutas_Lista!AF775</f>
        <v/>
      </c>
      <c r="P775" t="str">
        <f ca="1">Rutas_Lista!AG775</f>
        <v/>
      </c>
      <c r="Q775" t="str">
        <f ca="1">Rutas_Lista!AH775</f>
        <v/>
      </c>
    </row>
    <row r="776" spans="1:17" x14ac:dyDescent="0.25">
      <c r="A776">
        <f ca="1">Rutas_Lista!N776</f>
        <v>35</v>
      </c>
      <c r="B776" s="39">
        <f ca="1">Rutas_Lista!L776</f>
        <v>740</v>
      </c>
      <c r="C776" s="39" t="str">
        <f ca="1">Rutas_Lista!AB776</f>
        <v>Rutas_Habituales_Central</v>
      </c>
      <c r="D776" s="39" t="str">
        <f ca="1">Rutas_Lista!AC776</f>
        <v>Ruta 1_16</v>
      </c>
      <c r="E776" s="39" t="str">
        <f ca="1">Rutas_Lista!AD776</f>
        <v>Avd. Cataluña (frente Felisa Galé)</v>
      </c>
      <c r="F776" s="5" t="s">
        <v>811</v>
      </c>
      <c r="G776" s="5" t="s">
        <v>816</v>
      </c>
      <c r="H776" s="5" t="s">
        <v>732</v>
      </c>
      <c r="I776" s="5" t="s">
        <v>733</v>
      </c>
      <c r="J776" s="49">
        <v>41.663702800000003</v>
      </c>
      <c r="K776" s="49">
        <v>-0.86123839999999996</v>
      </c>
      <c r="L776" s="5" t="s">
        <v>817</v>
      </c>
      <c r="M776" s="39" t="str">
        <f ca="1">IF(Rutas_Lista!X776=1,"Ida","Vuelta")</f>
        <v>Vuelta</v>
      </c>
      <c r="N776" t="str">
        <f ca="1">Rutas_Lista!AE776</f>
        <v/>
      </c>
      <c r="O776" t="str">
        <f ca="1">Rutas_Lista!AF776</f>
        <v/>
      </c>
      <c r="P776" t="str">
        <f ca="1">Rutas_Lista!AG776</f>
        <v/>
      </c>
      <c r="Q776" t="str">
        <f ca="1">Rutas_Lista!AH776</f>
        <v/>
      </c>
    </row>
    <row r="777" spans="1:17" x14ac:dyDescent="0.25">
      <c r="A777">
        <f ca="1">Rutas_Lista!N777</f>
        <v>35</v>
      </c>
      <c r="B777" s="39">
        <f ca="1">Rutas_Lista!L777</f>
        <v>741</v>
      </c>
      <c r="C777" s="39" t="str">
        <f ca="1">Rutas_Lista!AB777</f>
        <v>Rutas_Habituales_Central</v>
      </c>
      <c r="D777" s="39" t="str">
        <f ca="1">Rutas_Lista!AC777</f>
        <v>Ruta 1_16</v>
      </c>
      <c r="E777" s="39" t="str">
        <f ca="1">Rutas_Lista!AD777</f>
        <v>Avd. Cataluña (frente Pº Longares)</v>
      </c>
      <c r="F777" s="5" t="s">
        <v>811</v>
      </c>
      <c r="H777" s="5" t="s">
        <v>732</v>
      </c>
      <c r="I777" s="5" t="s">
        <v>733</v>
      </c>
      <c r="J777" s="49">
        <v>41.661241799999999</v>
      </c>
      <c r="K777" s="49">
        <v>-0.86708779999999996</v>
      </c>
      <c r="L777" s="5" t="s">
        <v>1001</v>
      </c>
      <c r="M777" s="39" t="str">
        <f ca="1">IF(Rutas_Lista!X777=1,"Ida","Vuelta")</f>
        <v>Vuelta</v>
      </c>
      <c r="N777" t="str">
        <f ca="1">Rutas_Lista!AE777</f>
        <v/>
      </c>
      <c r="O777" t="str">
        <f ca="1">Rutas_Lista!AF777</f>
        <v/>
      </c>
      <c r="P777" t="str">
        <f ca="1">Rutas_Lista!AG777</f>
        <v/>
      </c>
      <c r="Q777" t="str">
        <f ca="1">Rutas_Lista!AH777</f>
        <v/>
      </c>
    </row>
    <row r="778" spans="1:17" x14ac:dyDescent="0.25">
      <c r="A778">
        <f ca="1">Rutas_Lista!N778</f>
        <v>35</v>
      </c>
      <c r="B778" s="39">
        <f ca="1">Rutas_Lista!L778</f>
        <v>742</v>
      </c>
      <c r="C778" s="39" t="str">
        <f ca="1">Rutas_Lista!AB778</f>
        <v>Rutas_Habituales_Central</v>
      </c>
      <c r="D778" s="39" t="str">
        <f ca="1">Rutas_Lista!AC778</f>
        <v>Ruta 1_16</v>
      </c>
      <c r="E778" s="39" t="str">
        <f ca="1">Rutas_Lista!AD778</f>
        <v>Avd. Puente del Pilar, nº 3 (Pd. Bus)</v>
      </c>
      <c r="F778" s="5" t="s">
        <v>1134</v>
      </c>
      <c r="G778" s="5" t="s">
        <v>888</v>
      </c>
      <c r="H778" s="5" t="s">
        <v>732</v>
      </c>
      <c r="I778" s="5" t="s">
        <v>733</v>
      </c>
      <c r="J778" s="49">
        <v>41.657202599999998</v>
      </c>
      <c r="K778" s="49">
        <v>-0.87220869999999995</v>
      </c>
      <c r="L778" s="5" t="s">
        <v>792</v>
      </c>
      <c r="M778" s="39" t="str">
        <f ca="1">IF(Rutas_Lista!X778=1,"Ida","Vuelta")</f>
        <v>Vuelta</v>
      </c>
      <c r="N778" t="str">
        <f ca="1">Rutas_Lista!AE778</f>
        <v/>
      </c>
      <c r="O778" t="str">
        <f ca="1">Rutas_Lista!AF778</f>
        <v/>
      </c>
      <c r="P778" t="str">
        <f ca="1">Rutas_Lista!AG778</f>
        <v/>
      </c>
      <c r="Q778" t="str">
        <f ca="1">Rutas_Lista!AH778</f>
        <v/>
      </c>
    </row>
    <row r="779" spans="1:17" x14ac:dyDescent="0.25">
      <c r="A779">
        <f ca="1">Rutas_Lista!N779</f>
        <v>35</v>
      </c>
      <c r="B779" s="39">
        <f ca="1">Rutas_Lista!L779</f>
        <v>743</v>
      </c>
      <c r="C779" s="39" t="str">
        <f ca="1">Rutas_Lista!AB779</f>
        <v>Rutas_Habituales_Central</v>
      </c>
      <c r="D779" s="39" t="str">
        <f ca="1">Rutas_Lista!AC779</f>
        <v>Ruta 1_16</v>
      </c>
      <c r="E779" s="39" t="str">
        <f ca="1">Rutas_Lista!AD779</f>
        <v>Echegaray y Caballero (puente de Hierro)</v>
      </c>
      <c r="F779" s="5" t="s">
        <v>997</v>
      </c>
      <c r="H779" s="5" t="s">
        <v>732</v>
      </c>
      <c r="I779" s="5" t="s">
        <v>733</v>
      </c>
      <c r="J779" s="49">
        <v>41.654027300000003</v>
      </c>
      <c r="K779" s="49">
        <v>-0.87050300000000003</v>
      </c>
      <c r="L779" s="5" t="s">
        <v>1002</v>
      </c>
      <c r="M779" s="39" t="str">
        <f ca="1">IF(Rutas_Lista!X779=1,"Ida","Vuelta")</f>
        <v>Vuelta</v>
      </c>
      <c r="N779" t="str">
        <f ca="1">Rutas_Lista!AE779</f>
        <v/>
      </c>
      <c r="O779" t="str">
        <f ca="1">Rutas_Lista!AF779</f>
        <v/>
      </c>
      <c r="P779" t="str">
        <f ca="1">Rutas_Lista!AG779</f>
        <v/>
      </c>
      <c r="Q779" t="str">
        <f ca="1">Rutas_Lista!AH779</f>
        <v/>
      </c>
    </row>
    <row r="780" spans="1:17" x14ac:dyDescent="0.25">
      <c r="A780">
        <f ca="1">Rutas_Lista!N780</f>
        <v>36</v>
      </c>
      <c r="B780" s="39">
        <f ca="1">Rutas_Lista!L780</f>
        <v>743</v>
      </c>
      <c r="C780" s="39" t="str">
        <f ca="1">Rutas_Lista!AB780</f>
        <v>Rutas_Habituales_Central</v>
      </c>
      <c r="D780" s="39" t="str">
        <f ca="1">Rutas_Lista!AC780</f>
        <v>Ruta 2_16</v>
      </c>
      <c r="E780" s="39" t="str">
        <f ca="1">Rutas_Lista!AD780</f>
        <v>Ruta 2/16</v>
      </c>
      <c r="M780" s="39" t="str">
        <f ca="1">IF(Rutas_Lista!X780=1,"Ida","Vuelta")</f>
        <v>Ida</v>
      </c>
      <c r="N780" t="str">
        <f ca="1">Rutas_Lista!AE780</f>
        <v/>
      </c>
      <c r="O780">
        <f ca="1">Rutas_Lista!AF780</f>
        <v>0</v>
      </c>
      <c r="P780">
        <f ca="1">Rutas_Lista!AG780</f>
        <v>0</v>
      </c>
      <c r="Q780">
        <f ca="1">Rutas_Lista!AH780</f>
        <v>0</v>
      </c>
    </row>
    <row r="781" spans="1:17" x14ac:dyDescent="0.25">
      <c r="A781">
        <f ca="1">Rutas_Lista!N781</f>
        <v>36</v>
      </c>
      <c r="B781" s="39">
        <f ca="1">Rutas_Lista!L781</f>
        <v>744</v>
      </c>
      <c r="C781" s="39" t="str">
        <f ca="1">Rutas_Lista!AB781</f>
        <v>Rutas_Habituales_Central</v>
      </c>
      <c r="D781" s="39" t="str">
        <f ca="1">Rutas_Lista!AC781</f>
        <v>Ruta 2_16</v>
      </c>
      <c r="E781" s="39" t="str">
        <f ca="1">Rutas_Lista!AD781</f>
        <v>Balbino Orensanz (esq. Alfonso Zapater - Pd. Bus)</v>
      </c>
      <c r="F781" s="5" t="s">
        <v>988</v>
      </c>
      <c r="H781" s="5" t="s">
        <v>732</v>
      </c>
      <c r="I781" s="5" t="s">
        <v>733</v>
      </c>
      <c r="J781" s="49">
        <v>41.657095499999997</v>
      </c>
      <c r="K781" s="49">
        <v>-0.85861659999999995</v>
      </c>
      <c r="L781" s="5" t="s">
        <v>989</v>
      </c>
      <c r="M781" s="39" t="str">
        <f ca="1">IF(Rutas_Lista!X781=1,"Ida","Vuelta")</f>
        <v>Ida</v>
      </c>
      <c r="N781" t="str">
        <f ca="1">Rutas_Lista!AE781</f>
        <v>06:51</v>
      </c>
      <c r="O781">
        <f ca="1">Rutas_Lista!AF781</f>
        <v>0</v>
      </c>
      <c r="P781">
        <f ca="1">Rutas_Lista!AG781</f>
        <v>0</v>
      </c>
      <c r="Q781">
        <f ca="1">Rutas_Lista!AH781</f>
        <v>0</v>
      </c>
    </row>
    <row r="782" spans="1:17" x14ac:dyDescent="0.25">
      <c r="A782">
        <f ca="1">Rutas_Lista!N782</f>
        <v>36</v>
      </c>
      <c r="B782" s="39">
        <f ca="1">Rutas_Lista!L782</f>
        <v>745</v>
      </c>
      <c r="C782" s="39" t="str">
        <f ca="1">Rutas_Lista!AB782</f>
        <v>Rutas_Habituales_Central</v>
      </c>
      <c r="D782" s="39" t="str">
        <f ca="1">Rutas_Lista!AC782</f>
        <v>Ruta 2_16</v>
      </c>
      <c r="E782" s="39" t="str">
        <f ca="1">Rutas_Lista!AD782</f>
        <v>Marqués de la Cadena (esq. Avd. La Jota - Pd. Bus)</v>
      </c>
      <c r="F782" s="5" t="s">
        <v>752</v>
      </c>
      <c r="H782" s="5" t="s">
        <v>732</v>
      </c>
      <c r="I782" s="5" t="s">
        <v>733</v>
      </c>
      <c r="J782" s="49">
        <v>41.660539900000003</v>
      </c>
      <c r="K782" s="49">
        <v>-0.86379159999999999</v>
      </c>
      <c r="L782" s="5" t="s">
        <v>990</v>
      </c>
      <c r="M782" s="39" t="str">
        <f ca="1">IF(Rutas_Lista!X782=1,"Ida","Vuelta")</f>
        <v>Ida</v>
      </c>
      <c r="N782" t="str">
        <f ca="1">Rutas_Lista!AE782</f>
        <v>06:53</v>
      </c>
      <c r="O782">
        <f ca="1">Rutas_Lista!AF782</f>
        <v>0</v>
      </c>
      <c r="P782">
        <f ca="1">Rutas_Lista!AG782</f>
        <v>0</v>
      </c>
      <c r="Q782">
        <f ca="1">Rutas_Lista!AH782</f>
        <v>0</v>
      </c>
    </row>
    <row r="783" spans="1:17" x14ac:dyDescent="0.25">
      <c r="A783">
        <f ca="1">Rutas_Lista!N783</f>
        <v>36</v>
      </c>
      <c r="B783" s="39">
        <f ca="1">Rutas_Lista!L783</f>
        <v>746</v>
      </c>
      <c r="C783" s="39" t="str">
        <f ca="1">Rutas_Lista!AB783</f>
        <v>Rutas_Habituales_Central</v>
      </c>
      <c r="D783" s="39" t="str">
        <f ca="1">Rutas_Lista!AC783</f>
        <v>Ruta 2_16</v>
      </c>
      <c r="E783" s="39" t="str">
        <f ca="1">Rutas_Lista!AD783</f>
        <v>Marqués de la Cadena, (frente nº 57 Pd. Bus CAN)</v>
      </c>
      <c r="F783" s="5" t="s">
        <v>818</v>
      </c>
      <c r="H783" s="5" t="s">
        <v>732</v>
      </c>
      <c r="I783" s="5" t="s">
        <v>733</v>
      </c>
      <c r="J783" s="49">
        <v>41.662917499999999</v>
      </c>
      <c r="K783" s="49">
        <v>-0.86629460000000003</v>
      </c>
      <c r="L783" s="5" t="s">
        <v>819</v>
      </c>
      <c r="M783" s="39" t="str">
        <f ca="1">IF(Rutas_Lista!X783=1,"Ida","Vuelta")</f>
        <v>Ida</v>
      </c>
      <c r="N783" t="str">
        <f ca="1">Rutas_Lista!AE783</f>
        <v>06:54</v>
      </c>
      <c r="O783">
        <f ca="1">Rutas_Lista!AF783</f>
        <v>0</v>
      </c>
      <c r="P783">
        <f ca="1">Rutas_Lista!AG783</f>
        <v>0</v>
      </c>
      <c r="Q783">
        <f ca="1">Rutas_Lista!AH783</f>
        <v>0</v>
      </c>
    </row>
    <row r="784" spans="1:17" x14ac:dyDescent="0.25">
      <c r="A784">
        <f ca="1">Rutas_Lista!N784</f>
        <v>36</v>
      </c>
      <c r="B784" s="39">
        <f ca="1">Rutas_Lista!L784</f>
        <v>747</v>
      </c>
      <c r="C784" s="39" t="str">
        <f ca="1">Rutas_Lista!AB784</f>
        <v>Rutas_Habituales_Central</v>
      </c>
      <c r="D784" s="39" t="str">
        <f ca="1">Rutas_Lista!AC784</f>
        <v>Ruta 2_16</v>
      </c>
      <c r="E784" s="39" t="str">
        <f ca="1">Rutas_Lista!AD784</f>
        <v>Valle de Broto (esq. Valle Pineta - Bar La Parada)</v>
      </c>
      <c r="F784" s="5" t="s">
        <v>755</v>
      </c>
      <c r="H784" s="5" t="s">
        <v>732</v>
      </c>
      <c r="I784" s="5" t="s">
        <v>733</v>
      </c>
      <c r="J784" s="49">
        <v>41.666624300000002</v>
      </c>
      <c r="K784" s="49">
        <v>-0.87490239999999997</v>
      </c>
      <c r="L784" s="5" t="s">
        <v>991</v>
      </c>
      <c r="M784" s="39" t="str">
        <f ca="1">IF(Rutas_Lista!X784=1,"Ida","Vuelta")</f>
        <v>Ida</v>
      </c>
      <c r="N784" t="str">
        <f ca="1">Rutas_Lista!AE784</f>
        <v>06:56</v>
      </c>
      <c r="O784">
        <f ca="1">Rutas_Lista!AF784</f>
        <v>0</v>
      </c>
      <c r="P784">
        <f ca="1">Rutas_Lista!AG784</f>
        <v>0</v>
      </c>
      <c r="Q784">
        <f ca="1">Rutas_Lista!AH784</f>
        <v>0</v>
      </c>
    </row>
    <row r="785" spans="1:17" x14ac:dyDescent="0.25">
      <c r="A785">
        <f ca="1">Rutas_Lista!N785</f>
        <v>36</v>
      </c>
      <c r="B785" s="39">
        <f ca="1">Rutas_Lista!L785</f>
        <v>748</v>
      </c>
      <c r="C785" s="39" t="str">
        <f ca="1">Rutas_Lista!AB785</f>
        <v>Rutas_Habituales_Central</v>
      </c>
      <c r="D785" s="39" t="str">
        <f ca="1">Rutas_Lista!AC785</f>
        <v>Ruta 2_16</v>
      </c>
      <c r="E785" s="39" t="str">
        <f ca="1">Rutas_Lista!AD785</f>
        <v>Valle de Broto (Kasan - Pd. Bus CI2)</v>
      </c>
      <c r="F785" s="5" t="s">
        <v>755</v>
      </c>
      <c r="H785" s="5" t="s">
        <v>732</v>
      </c>
      <c r="I785" s="5" t="s">
        <v>733</v>
      </c>
      <c r="J785" s="49">
        <v>41.665970399999999</v>
      </c>
      <c r="K785" s="49">
        <v>-0.88427210000000001</v>
      </c>
      <c r="L785" s="5" t="s">
        <v>1135</v>
      </c>
      <c r="M785" s="39" t="str">
        <f ca="1">IF(Rutas_Lista!X785=1,"Ida","Vuelta")</f>
        <v>Ida</v>
      </c>
      <c r="N785" t="str">
        <f ca="1">Rutas_Lista!AE785</f>
        <v>06:58</v>
      </c>
      <c r="O785">
        <f ca="1">Rutas_Lista!AF785</f>
        <v>0</v>
      </c>
      <c r="P785">
        <f ca="1">Rutas_Lista!AG785</f>
        <v>0</v>
      </c>
      <c r="Q785">
        <f ca="1">Rutas_Lista!AH785</f>
        <v>0</v>
      </c>
    </row>
    <row r="786" spans="1:17" x14ac:dyDescent="0.25">
      <c r="A786">
        <f ca="1">Rutas_Lista!N786</f>
        <v>36</v>
      </c>
      <c r="B786" s="39">
        <f ca="1">Rutas_Lista!L786</f>
        <v>749</v>
      </c>
      <c r="C786" s="39" t="str">
        <f ca="1">Rutas_Lista!AB786</f>
        <v>Rutas_Habituales_Central</v>
      </c>
      <c r="D786" s="39" t="str">
        <f ca="1">Rutas_Lista!AC786</f>
        <v>Ruta 2_16</v>
      </c>
      <c r="E786" s="39" t="str">
        <f ca="1">Rutas_Lista!AD786</f>
        <v>Avd. Almozara, frente nº 7 ( Pd. Bus Ibercaja)</v>
      </c>
      <c r="F786" s="5" t="s">
        <v>967</v>
      </c>
      <c r="H786" s="5" t="s">
        <v>732</v>
      </c>
      <c r="I786" s="5" t="s">
        <v>733</v>
      </c>
      <c r="J786" s="49">
        <v>41.660820000000001</v>
      </c>
      <c r="K786" s="49">
        <v>-0.89596399999999998</v>
      </c>
      <c r="L786" s="5" t="s">
        <v>1158</v>
      </c>
      <c r="M786" s="39" t="str">
        <f ca="1">IF(Rutas_Lista!X786=1,"Ida","Vuelta")</f>
        <v>Ida</v>
      </c>
      <c r="N786" t="str">
        <f ca="1">Rutas_Lista!AE786</f>
        <v>07:02</v>
      </c>
      <c r="O786">
        <f ca="1">Rutas_Lista!AF786</f>
        <v>0</v>
      </c>
      <c r="P786">
        <f ca="1">Rutas_Lista!AG786</f>
        <v>0</v>
      </c>
      <c r="Q786">
        <f ca="1">Rutas_Lista!AH786</f>
        <v>0</v>
      </c>
    </row>
    <row r="787" spans="1:17" x14ac:dyDescent="0.25">
      <c r="A787">
        <f ca="1">Rutas_Lista!N787</f>
        <v>36</v>
      </c>
      <c r="B787" s="39">
        <f ca="1">Rutas_Lista!L787</f>
        <v>750</v>
      </c>
      <c r="C787" s="39" t="str">
        <f ca="1">Rutas_Lista!AB787</f>
        <v>Rutas_Habituales_Central</v>
      </c>
      <c r="D787" s="39" t="str">
        <f ca="1">Rutas_Lista!AC787</f>
        <v>Ruta 2_16</v>
      </c>
      <c r="E787" s="39" t="str">
        <f ca="1">Rutas_Lista!AD787</f>
        <v>Avd. Almozara, frente (frente C/ Bailén - Pd. Bus)</v>
      </c>
      <c r="F787" s="5" t="s">
        <v>967</v>
      </c>
      <c r="H787" s="5" t="s">
        <v>732</v>
      </c>
      <c r="I787" s="5" t="s">
        <v>733</v>
      </c>
      <c r="J787" s="49">
        <v>41.663049999999998</v>
      </c>
      <c r="K787" s="49">
        <v>-0.89819000000000004</v>
      </c>
      <c r="L787" s="5" t="s">
        <v>1063</v>
      </c>
      <c r="M787" s="39" t="str">
        <f ca="1">IF(Rutas_Lista!X787=1,"Ida","Vuelta")</f>
        <v>Ida</v>
      </c>
      <c r="N787" t="str">
        <f ca="1">Rutas_Lista!AE787</f>
        <v>07:03</v>
      </c>
      <c r="O787">
        <f ca="1">Rutas_Lista!AF787</f>
        <v>0</v>
      </c>
      <c r="P787">
        <f ca="1">Rutas_Lista!AG787</f>
        <v>0</v>
      </c>
      <c r="Q787">
        <f ca="1">Rutas_Lista!AH787</f>
        <v>0</v>
      </c>
    </row>
    <row r="788" spans="1:17" x14ac:dyDescent="0.25">
      <c r="A788">
        <f ca="1">Rutas_Lista!N788</f>
        <v>36</v>
      </c>
      <c r="B788" s="39">
        <f ca="1">Rutas_Lista!L788</f>
        <v>751</v>
      </c>
      <c r="C788" s="39" t="str">
        <f ca="1">Rutas_Lista!AB788</f>
        <v>Rutas_Habituales_Central</v>
      </c>
      <c r="D788" s="39" t="str">
        <f ca="1">Rutas_Lista!AC788</f>
        <v>Ruta 2_16</v>
      </c>
      <c r="E788" s="39" t="str">
        <f ca="1">Rutas_Lista!AD788</f>
        <v>Avd. Pablo Gargallo (esq. C/ Berna - Pd. Bus)</v>
      </c>
      <c r="F788" s="5" t="s">
        <v>872</v>
      </c>
      <c r="H788" s="5" t="s">
        <v>732</v>
      </c>
      <c r="I788" s="5" t="s">
        <v>733</v>
      </c>
      <c r="J788" s="49">
        <v>41.662330500000003</v>
      </c>
      <c r="K788" s="49">
        <v>-0.9059239</v>
      </c>
      <c r="L788" s="5" t="s">
        <v>1064</v>
      </c>
      <c r="M788" s="39" t="str">
        <f ca="1">IF(Rutas_Lista!X788=1,"Ida","Vuelta")</f>
        <v>Ida</v>
      </c>
      <c r="N788" t="str">
        <f ca="1">Rutas_Lista!AE788</f>
        <v>07:05</v>
      </c>
      <c r="O788">
        <f ca="1">Rutas_Lista!AF788</f>
        <v>0</v>
      </c>
      <c r="P788">
        <f ca="1">Rutas_Lista!AG788</f>
        <v>0</v>
      </c>
      <c r="Q788">
        <f ca="1">Rutas_Lista!AH788</f>
        <v>0</v>
      </c>
    </row>
    <row r="789" spans="1:17" x14ac:dyDescent="0.25">
      <c r="A789">
        <f ca="1">Rutas_Lista!N789</f>
        <v>36</v>
      </c>
      <c r="B789" s="39">
        <f ca="1">Rutas_Lista!L789</f>
        <v>752</v>
      </c>
      <c r="C789" s="39" t="str">
        <f ca="1">Rutas_Lista!AB789</f>
        <v>Rutas_Habituales_Central</v>
      </c>
      <c r="D789" s="39" t="str">
        <f ca="1">Rutas_Lista!AC789</f>
        <v>Ruta 2_16</v>
      </c>
      <c r="E789" s="39" t="str">
        <f ca="1">Rutas_Lista!AD789</f>
        <v>Avd. Pablo Gargallo (esq. Puerta Sancho - Pd. Bus)</v>
      </c>
      <c r="F789" s="5" t="s">
        <v>872</v>
      </c>
      <c r="H789" s="5" t="s">
        <v>732</v>
      </c>
      <c r="I789" s="5" t="s">
        <v>733</v>
      </c>
      <c r="J789" s="49">
        <v>41.6614723</v>
      </c>
      <c r="K789" s="49">
        <v>-0.90230429999999995</v>
      </c>
      <c r="L789" s="5" t="s">
        <v>1065</v>
      </c>
      <c r="M789" s="39" t="str">
        <f ca="1">IF(Rutas_Lista!X789=1,"Ida","Vuelta")</f>
        <v>Ida</v>
      </c>
      <c r="N789" t="str">
        <f ca="1">Rutas_Lista!AE789</f>
        <v>07:06</v>
      </c>
      <c r="O789">
        <f ca="1">Rutas_Lista!AF789</f>
        <v>0</v>
      </c>
      <c r="P789">
        <f ca="1">Rutas_Lista!AG789</f>
        <v>0</v>
      </c>
      <c r="Q789">
        <f ca="1">Rutas_Lista!AH789</f>
        <v>0</v>
      </c>
    </row>
    <row r="790" spans="1:17" x14ac:dyDescent="0.25">
      <c r="A790">
        <f ca="1">Rutas_Lista!N790</f>
        <v>36</v>
      </c>
      <c r="B790" s="39">
        <f ca="1">Rutas_Lista!L790</f>
        <v>753</v>
      </c>
      <c r="C790" s="39" t="str">
        <f ca="1">Rutas_Lista!AB790</f>
        <v>Rutas_Habituales_Central</v>
      </c>
      <c r="D790" s="39" t="str">
        <f ca="1">Rutas_Lista!AC790</f>
        <v>Ruta 2_16</v>
      </c>
      <c r="E790" s="39" t="str">
        <f ca="1">Rutas_Lista!AD790</f>
        <v>Avd. Puerta Sancho (esq. Autonomía)</v>
      </c>
      <c r="F790" s="5" t="s">
        <v>1066</v>
      </c>
      <c r="H790" s="5" t="s">
        <v>732</v>
      </c>
      <c r="I790" s="5" t="s">
        <v>733</v>
      </c>
      <c r="J790" s="49">
        <v>41.659309</v>
      </c>
      <c r="K790" s="49">
        <v>-0.90324709999999997</v>
      </c>
      <c r="L790" s="5" t="s">
        <v>1067</v>
      </c>
      <c r="M790" s="39" t="str">
        <f ca="1">IF(Rutas_Lista!X790=1,"Ida","Vuelta")</f>
        <v>Ida</v>
      </c>
      <c r="N790" t="str">
        <f ca="1">Rutas_Lista!AE790</f>
        <v>07:07</v>
      </c>
      <c r="O790">
        <f ca="1">Rutas_Lista!AF790</f>
        <v>0</v>
      </c>
      <c r="P790">
        <f ca="1">Rutas_Lista!AG790</f>
        <v>0</v>
      </c>
      <c r="Q790">
        <f ca="1">Rutas_Lista!AH790</f>
        <v>0</v>
      </c>
    </row>
    <row r="791" spans="1:17" x14ac:dyDescent="0.25">
      <c r="A791">
        <f ca="1">Rutas_Lista!N791</f>
        <v>36</v>
      </c>
      <c r="B791" s="39">
        <f ca="1">Rutas_Lista!L791</f>
        <v>754</v>
      </c>
      <c r="C791" s="39" t="str">
        <f ca="1">Rutas_Lista!AB791</f>
        <v>Rutas_Habituales_Central</v>
      </c>
      <c r="D791" s="39" t="str">
        <f ca="1">Rutas_Lista!AC791</f>
        <v>Ruta 2_16</v>
      </c>
      <c r="E791" s="39" t="str">
        <f ca="1">Rutas_Lista!AD791</f>
        <v>Opel Planta en Figueruelas</v>
      </c>
      <c r="F791" s="5" t="s">
        <v>783</v>
      </c>
      <c r="H791" s="5" t="s">
        <v>784</v>
      </c>
      <c r="I791" s="5" t="s">
        <v>733</v>
      </c>
      <c r="J791" s="49">
        <v>41.749628000000001</v>
      </c>
      <c r="K791" s="49">
        <v>-1.1755139999999999</v>
      </c>
      <c r="L791" s="5" t="s">
        <v>785</v>
      </c>
      <c r="M791" s="39" t="str">
        <f ca="1">IF(Rutas_Lista!X791=1,"Ida","Vuelta")</f>
        <v>Ida</v>
      </c>
      <c r="N791" t="str">
        <f ca="1">Rutas_Lista!AE791</f>
        <v>07:30</v>
      </c>
      <c r="O791">
        <f ca="1">Rutas_Lista!AF791</f>
        <v>0</v>
      </c>
      <c r="P791">
        <f ca="1">Rutas_Lista!AG791</f>
        <v>0</v>
      </c>
      <c r="Q791">
        <f ca="1">Rutas_Lista!AH791</f>
        <v>0</v>
      </c>
    </row>
    <row r="792" spans="1:17" x14ac:dyDescent="0.25">
      <c r="A792">
        <f ca="1">Rutas_Lista!N792</f>
        <v>36</v>
      </c>
      <c r="B792" s="39">
        <f ca="1">Rutas_Lista!L792</f>
        <v>755</v>
      </c>
      <c r="C792" s="39" t="str">
        <f ca="1">Rutas_Lista!AB792</f>
        <v>Rutas_Habituales_Central</v>
      </c>
      <c r="D792" s="39" t="str">
        <f ca="1">Rutas_Lista!AC792</f>
        <v>Ruta 2_16</v>
      </c>
      <c r="E792" s="39" t="str">
        <f ca="1">Rutas_Lista!AD792</f>
        <v>Opel Planta en Figueruelas</v>
      </c>
      <c r="F792" s="5" t="s">
        <v>783</v>
      </c>
      <c r="H792" s="5" t="s">
        <v>784</v>
      </c>
      <c r="I792" s="5" t="s">
        <v>733</v>
      </c>
      <c r="J792" s="49">
        <v>41.749628000000001</v>
      </c>
      <c r="K792" s="49">
        <v>-1.1755139999999999</v>
      </c>
      <c r="L792" s="5" t="s">
        <v>785</v>
      </c>
      <c r="M792" s="39" t="str">
        <f ca="1">IF(Rutas_Lista!X792=1,"Ida","Vuelta")</f>
        <v>Vuelta</v>
      </c>
      <c r="N792" t="str">
        <f ca="1">Rutas_Lista!AE792</f>
        <v/>
      </c>
      <c r="O792" t="str">
        <f ca="1">Rutas_Lista!AF792</f>
        <v/>
      </c>
      <c r="P792" t="str">
        <f ca="1">Rutas_Lista!AG792</f>
        <v/>
      </c>
      <c r="Q792" t="str">
        <f ca="1">Rutas_Lista!AH792</f>
        <v/>
      </c>
    </row>
    <row r="793" spans="1:17" x14ac:dyDescent="0.25">
      <c r="A793">
        <f ca="1">Rutas_Lista!N793</f>
        <v>36</v>
      </c>
      <c r="B793" s="39">
        <f ca="1">Rutas_Lista!L793</f>
        <v>756</v>
      </c>
      <c r="C793" s="39" t="str">
        <f ca="1">Rutas_Lista!AB793</f>
        <v>Rutas_Habituales_Central</v>
      </c>
      <c r="D793" s="39" t="str">
        <f ca="1">Rutas_Lista!AC793</f>
        <v>Ruta 2_16</v>
      </c>
      <c r="E793" s="39" t="str">
        <f ca="1">Rutas_Lista!AD793</f>
        <v>Avd. Pablo Gargallo (esq. C/ Berna - Pd. Bus)</v>
      </c>
      <c r="F793" s="5" t="s">
        <v>872</v>
      </c>
      <c r="H793" s="5" t="s">
        <v>732</v>
      </c>
      <c r="I793" s="5" t="s">
        <v>733</v>
      </c>
      <c r="J793" s="49">
        <v>41.628265399999997</v>
      </c>
      <c r="K793" s="49">
        <v>-0.88628390000000001</v>
      </c>
      <c r="L793" s="5" t="s">
        <v>1064</v>
      </c>
      <c r="M793" s="39" t="str">
        <f ca="1">IF(Rutas_Lista!X793=1,"Ida","Vuelta")</f>
        <v>Vuelta</v>
      </c>
      <c r="N793" t="str">
        <f ca="1">Rutas_Lista!AE793</f>
        <v/>
      </c>
      <c r="O793" t="str">
        <f ca="1">Rutas_Lista!AF793</f>
        <v/>
      </c>
      <c r="P793" t="str">
        <f ca="1">Rutas_Lista!AG793</f>
        <v/>
      </c>
      <c r="Q793" t="str">
        <f ca="1">Rutas_Lista!AH793</f>
        <v/>
      </c>
    </row>
    <row r="794" spans="1:17" x14ac:dyDescent="0.25">
      <c r="A794">
        <f ca="1">Rutas_Lista!N794</f>
        <v>36</v>
      </c>
      <c r="B794" s="39">
        <f ca="1">Rutas_Lista!L794</f>
        <v>757</v>
      </c>
      <c r="C794" s="39" t="str">
        <f ca="1">Rutas_Lista!AB794</f>
        <v>Rutas_Habituales_Central</v>
      </c>
      <c r="D794" s="39" t="str">
        <f ca="1">Rutas_Lista!AC794</f>
        <v>Ruta 2_16</v>
      </c>
      <c r="E794" s="39" t="str">
        <f ca="1">Rutas_Lista!AD794</f>
        <v>Pablo Gargallo, nº 95 (Pd. Bus)</v>
      </c>
      <c r="F794" s="5" t="s">
        <v>1068</v>
      </c>
      <c r="G794" s="5" t="s">
        <v>1069</v>
      </c>
      <c r="H794" s="5" t="s">
        <v>732</v>
      </c>
      <c r="I794" s="5" t="s">
        <v>733</v>
      </c>
      <c r="J794" s="49">
        <v>41.654107000000003</v>
      </c>
      <c r="K794" s="49">
        <v>-0.88114300000000001</v>
      </c>
      <c r="L794" s="5" t="s">
        <v>792</v>
      </c>
      <c r="M794" s="39" t="str">
        <f ca="1">IF(Rutas_Lista!X794=1,"Ida","Vuelta")</f>
        <v>Vuelta</v>
      </c>
      <c r="N794" t="str">
        <f ca="1">Rutas_Lista!AE794</f>
        <v/>
      </c>
      <c r="O794" t="str">
        <f ca="1">Rutas_Lista!AF794</f>
        <v/>
      </c>
      <c r="P794" t="str">
        <f ca="1">Rutas_Lista!AG794</f>
        <v/>
      </c>
      <c r="Q794" t="str">
        <f ca="1">Rutas_Lista!AH794</f>
        <v/>
      </c>
    </row>
    <row r="795" spans="1:17" x14ac:dyDescent="0.25">
      <c r="A795">
        <f ca="1">Rutas_Lista!N795</f>
        <v>36</v>
      </c>
      <c r="B795" s="39">
        <f ca="1">Rutas_Lista!L795</f>
        <v>758</v>
      </c>
      <c r="C795" s="39" t="str">
        <f ca="1">Rutas_Lista!AB795</f>
        <v>Rutas_Habituales_Central</v>
      </c>
      <c r="D795" s="39" t="str">
        <f ca="1">Rutas_Lista!AC795</f>
        <v>Ruta 2_16</v>
      </c>
      <c r="E795" s="39" t="str">
        <f ca="1">Rutas_Lista!AD795</f>
        <v>Pablo Gargallo, nº 77 Dpdo. (Pd. Bus)</v>
      </c>
      <c r="F795" s="5" t="s">
        <v>1068</v>
      </c>
      <c r="G795" s="5" t="s">
        <v>1136</v>
      </c>
      <c r="H795" s="5" t="s">
        <v>732</v>
      </c>
      <c r="I795" s="5" t="s">
        <v>733</v>
      </c>
      <c r="J795" s="49">
        <v>41.661069400000002</v>
      </c>
      <c r="K795" s="49">
        <v>-0.90092369999999999</v>
      </c>
      <c r="L795" s="5" t="s">
        <v>792</v>
      </c>
      <c r="M795" s="39" t="str">
        <f ca="1">IF(Rutas_Lista!X795=1,"Ida","Vuelta")</f>
        <v>Vuelta</v>
      </c>
      <c r="N795" t="str">
        <f ca="1">Rutas_Lista!AE795</f>
        <v/>
      </c>
      <c r="O795" t="str">
        <f ca="1">Rutas_Lista!AF795</f>
        <v/>
      </c>
      <c r="P795" t="str">
        <f ca="1">Rutas_Lista!AG795</f>
        <v/>
      </c>
      <c r="Q795" t="str">
        <f ca="1">Rutas_Lista!AH795</f>
        <v/>
      </c>
    </row>
    <row r="796" spans="1:17" x14ac:dyDescent="0.25">
      <c r="A796">
        <f ca="1">Rutas_Lista!N796</f>
        <v>36</v>
      </c>
      <c r="B796" s="39">
        <f ca="1">Rutas_Lista!L796</f>
        <v>759</v>
      </c>
      <c r="C796" s="39" t="str">
        <f ca="1">Rutas_Lista!AB796</f>
        <v>Rutas_Habituales_Central</v>
      </c>
      <c r="D796" s="39" t="str">
        <f ca="1">Rutas_Lista!AC796</f>
        <v>Ruta 2_16</v>
      </c>
      <c r="E796" s="39" t="str">
        <f ca="1">Rutas_Lista!AD796</f>
        <v>Pablo Gargallo (esq. C/ Reino)</v>
      </c>
      <c r="F796" s="5" t="s">
        <v>872</v>
      </c>
      <c r="H796" s="5" t="s">
        <v>732</v>
      </c>
      <c r="I796" s="5" t="s">
        <v>733</v>
      </c>
      <c r="J796" s="49">
        <v>41.6603639</v>
      </c>
      <c r="K796" s="49">
        <v>-0.89733969999999996</v>
      </c>
      <c r="L796" s="5" t="s">
        <v>968</v>
      </c>
      <c r="M796" s="39" t="str">
        <f ca="1">IF(Rutas_Lista!X796=1,"Ida","Vuelta")</f>
        <v>Vuelta</v>
      </c>
      <c r="N796" t="str">
        <f ca="1">Rutas_Lista!AE796</f>
        <v/>
      </c>
      <c r="O796" t="str">
        <f ca="1">Rutas_Lista!AF796</f>
        <v/>
      </c>
      <c r="P796" t="str">
        <f ca="1">Rutas_Lista!AG796</f>
        <v/>
      </c>
      <c r="Q796" t="str">
        <f ca="1">Rutas_Lista!AH796</f>
        <v/>
      </c>
    </row>
    <row r="797" spans="1:17" x14ac:dyDescent="0.25">
      <c r="A797">
        <f ca="1">Rutas_Lista!N797</f>
        <v>36</v>
      </c>
      <c r="B797" s="39">
        <f ca="1">Rutas_Lista!L797</f>
        <v>760</v>
      </c>
      <c r="C797" s="39" t="str">
        <f ca="1">Rutas_Lista!AB797</f>
        <v>Rutas_Habituales_Central</v>
      </c>
      <c r="D797" s="39" t="str">
        <f ca="1">Rutas_Lista!AC797</f>
        <v>Ruta 2_16</v>
      </c>
      <c r="E797" s="39" t="str">
        <f ca="1">Rutas_Lista!AD797</f>
        <v>Pablo Gargallo, nº 11 (Pd. Bus)</v>
      </c>
      <c r="F797" s="5" t="s">
        <v>1068</v>
      </c>
      <c r="G797" s="5" t="s">
        <v>859</v>
      </c>
      <c r="H797" s="5" t="s">
        <v>732</v>
      </c>
      <c r="I797" s="5" t="s">
        <v>733</v>
      </c>
      <c r="J797" s="49">
        <v>41.654107000000003</v>
      </c>
      <c r="K797" s="49">
        <v>-0.88114300000000001</v>
      </c>
      <c r="L797" s="5" t="s">
        <v>792</v>
      </c>
      <c r="M797" s="39" t="str">
        <f ca="1">IF(Rutas_Lista!X797=1,"Ida","Vuelta")</f>
        <v>Vuelta</v>
      </c>
      <c r="N797" t="str">
        <f ca="1">Rutas_Lista!AE797</f>
        <v/>
      </c>
      <c r="O797" t="str">
        <f ca="1">Rutas_Lista!AF797</f>
        <v/>
      </c>
      <c r="P797" t="str">
        <f ca="1">Rutas_Lista!AG797</f>
        <v/>
      </c>
      <c r="Q797" t="str">
        <f ca="1">Rutas_Lista!AH797</f>
        <v/>
      </c>
    </row>
    <row r="798" spans="1:17" x14ac:dyDescent="0.25">
      <c r="A798">
        <f ca="1">Rutas_Lista!N798</f>
        <v>36</v>
      </c>
      <c r="B798" s="39">
        <f ca="1">Rutas_Lista!L798</f>
        <v>761</v>
      </c>
      <c r="C798" s="39" t="str">
        <f ca="1">Rutas_Lista!AB798</f>
        <v>Rutas_Habituales_Central</v>
      </c>
      <c r="D798" s="39" t="str">
        <f ca="1">Rutas_Lista!AC798</f>
        <v>Ruta 2_16</v>
      </c>
      <c r="E798" s="39" t="str">
        <f ca="1">Rutas_Lista!AD798</f>
        <v>Valle de Broto (Kasan - Pd. Bus)</v>
      </c>
      <c r="F798" s="5" t="s">
        <v>755</v>
      </c>
      <c r="H798" s="5" t="s">
        <v>732</v>
      </c>
      <c r="I798" s="5" t="s">
        <v>733</v>
      </c>
      <c r="J798" s="49">
        <v>41.665970399999999</v>
      </c>
      <c r="K798" s="49">
        <v>-0.88427210000000001</v>
      </c>
      <c r="L798" s="5" t="s">
        <v>1135</v>
      </c>
      <c r="M798" s="39" t="str">
        <f ca="1">IF(Rutas_Lista!X798=1,"Ida","Vuelta")</f>
        <v>Vuelta</v>
      </c>
      <c r="N798" t="str">
        <f ca="1">Rutas_Lista!AE798</f>
        <v/>
      </c>
      <c r="O798" t="str">
        <f ca="1">Rutas_Lista!AF798</f>
        <v/>
      </c>
      <c r="P798" t="str">
        <f ca="1">Rutas_Lista!AG798</f>
        <v/>
      </c>
      <c r="Q798" t="str">
        <f ca="1">Rutas_Lista!AH798</f>
        <v/>
      </c>
    </row>
    <row r="799" spans="1:17" x14ac:dyDescent="0.25">
      <c r="A799">
        <f ca="1">Rutas_Lista!N799</f>
        <v>36</v>
      </c>
      <c r="B799" s="39">
        <f ca="1">Rutas_Lista!L799</f>
        <v>762</v>
      </c>
      <c r="C799" s="39" t="str">
        <f ca="1">Rutas_Lista!AB799</f>
        <v>Rutas_Habituales_Central</v>
      </c>
      <c r="D799" s="39" t="str">
        <f ca="1">Rutas_Lista!AC799</f>
        <v>Ruta 2_16</v>
      </c>
      <c r="E799" s="39" t="str">
        <f ca="1">Rutas_Lista!AD799</f>
        <v>Valle de Broto (frente Valle de Oza)</v>
      </c>
      <c r="F799" s="5" t="s">
        <v>755</v>
      </c>
      <c r="H799" s="5" t="s">
        <v>732</v>
      </c>
      <c r="I799" s="5" t="s">
        <v>733</v>
      </c>
      <c r="J799" s="49">
        <v>41.666628099999997</v>
      </c>
      <c r="K799" s="49">
        <v>-0.87508019999999997</v>
      </c>
      <c r="L799" s="5" t="s">
        <v>994</v>
      </c>
      <c r="M799" s="39" t="str">
        <f ca="1">IF(Rutas_Lista!X799=1,"Ida","Vuelta")</f>
        <v>Vuelta</v>
      </c>
      <c r="N799" t="str">
        <f ca="1">Rutas_Lista!AE799</f>
        <v/>
      </c>
      <c r="O799" t="str">
        <f ca="1">Rutas_Lista!AF799</f>
        <v/>
      </c>
      <c r="P799" t="str">
        <f ca="1">Rutas_Lista!AG799</f>
        <v/>
      </c>
      <c r="Q799" t="str">
        <f ca="1">Rutas_Lista!AH799</f>
        <v/>
      </c>
    </row>
    <row r="800" spans="1:17" x14ac:dyDescent="0.25">
      <c r="A800">
        <f ca="1">Rutas_Lista!N800</f>
        <v>36</v>
      </c>
      <c r="B800" s="39">
        <f ca="1">Rutas_Lista!L800</f>
        <v>763</v>
      </c>
      <c r="C800" s="39" t="str">
        <f ca="1">Rutas_Lista!AB800</f>
        <v>Rutas_Habituales_Central</v>
      </c>
      <c r="D800" s="39" t="str">
        <f ca="1">Rutas_Lista!AC800</f>
        <v>Ruta 2_16</v>
      </c>
      <c r="E800" s="39" t="str">
        <f ca="1">Rutas_Lista!AD800</f>
        <v>Marques de la Cadena, nº 57 (Plaza Mozart - Pd. Bus)</v>
      </c>
      <c r="F800" s="5" t="s">
        <v>818</v>
      </c>
      <c r="G800" s="5" t="s">
        <v>842</v>
      </c>
      <c r="H800" s="5" t="s">
        <v>732</v>
      </c>
      <c r="I800" s="5" t="s">
        <v>733</v>
      </c>
      <c r="J800" s="49">
        <v>41.662883899999997</v>
      </c>
      <c r="K800" s="49">
        <v>-0.86646230000000002</v>
      </c>
      <c r="L800" s="5" t="s">
        <v>843</v>
      </c>
      <c r="M800" s="39" t="str">
        <f ca="1">IF(Rutas_Lista!X800=1,"Ida","Vuelta")</f>
        <v>Vuelta</v>
      </c>
      <c r="N800" t="str">
        <f ca="1">Rutas_Lista!AE800</f>
        <v/>
      </c>
      <c r="O800" t="str">
        <f ca="1">Rutas_Lista!AF800</f>
        <v/>
      </c>
      <c r="P800" t="str">
        <f ca="1">Rutas_Lista!AG800</f>
        <v/>
      </c>
      <c r="Q800" t="str">
        <f ca="1">Rutas_Lista!AH800</f>
        <v/>
      </c>
    </row>
    <row r="801" spans="1:17" x14ac:dyDescent="0.25">
      <c r="A801">
        <f ca="1">Rutas_Lista!N801</f>
        <v>36</v>
      </c>
      <c r="B801" s="39">
        <f ca="1">Rutas_Lista!L801</f>
        <v>764</v>
      </c>
      <c r="C801" s="39" t="str">
        <f ca="1">Rutas_Lista!AB801</f>
        <v>Rutas_Habituales_Central</v>
      </c>
      <c r="D801" s="39" t="str">
        <f ca="1">Rutas_Lista!AC801</f>
        <v>Ruta 2_16</v>
      </c>
      <c r="E801" s="39" t="str">
        <f ca="1">Rutas_Lista!AD801</f>
        <v>Marques de la Cadena (frente esq. Avd. La Jota - Pd. Bus)</v>
      </c>
      <c r="F801" s="5" t="s">
        <v>752</v>
      </c>
      <c r="H801" s="5" t="s">
        <v>732</v>
      </c>
      <c r="I801" s="5" t="s">
        <v>733</v>
      </c>
      <c r="J801" s="49">
        <v>41.660468199999997</v>
      </c>
      <c r="K801" s="49">
        <v>-0.86389570000000004</v>
      </c>
      <c r="L801" s="5" t="s">
        <v>995</v>
      </c>
      <c r="M801" s="39" t="str">
        <f ca="1">IF(Rutas_Lista!X801=1,"Ida","Vuelta")</f>
        <v>Vuelta</v>
      </c>
      <c r="N801" t="str">
        <f ca="1">Rutas_Lista!AE801</f>
        <v/>
      </c>
      <c r="O801" t="str">
        <f ca="1">Rutas_Lista!AF801</f>
        <v/>
      </c>
      <c r="P801" t="str">
        <f ca="1">Rutas_Lista!AG801</f>
        <v/>
      </c>
      <c r="Q801" t="str">
        <f ca="1">Rutas_Lista!AH801</f>
        <v/>
      </c>
    </row>
    <row r="802" spans="1:17" x14ac:dyDescent="0.25">
      <c r="A802">
        <f ca="1">Rutas_Lista!N802</f>
        <v>36</v>
      </c>
      <c r="B802" s="39">
        <f ca="1">Rutas_Lista!L802</f>
        <v>765</v>
      </c>
      <c r="C802" s="39" t="str">
        <f ca="1">Rutas_Lista!AB802</f>
        <v>Rutas_Habituales_Central</v>
      </c>
      <c r="D802" s="39" t="str">
        <f ca="1">Rutas_Lista!AC802</f>
        <v>Ruta 2_16</v>
      </c>
      <c r="E802" s="39" t="str">
        <f ca="1">Rutas_Lista!AD802</f>
        <v>Balbino Orensanz (esq. Alfonso Zapater)</v>
      </c>
      <c r="F802" s="5" t="s">
        <v>988</v>
      </c>
      <c r="H802" s="5" t="s">
        <v>732</v>
      </c>
      <c r="I802" s="5" t="s">
        <v>733</v>
      </c>
      <c r="J802" s="49">
        <v>41.657095499999997</v>
      </c>
      <c r="K802" s="49">
        <v>-0.85861659999999995</v>
      </c>
      <c r="L802" s="5" t="s">
        <v>989</v>
      </c>
      <c r="M802" s="39" t="str">
        <f ca="1">IF(Rutas_Lista!X802=1,"Ida","Vuelta")</f>
        <v>Vuelta</v>
      </c>
      <c r="N802" t="str">
        <f ca="1">Rutas_Lista!AE802</f>
        <v/>
      </c>
      <c r="O802" t="str">
        <f ca="1">Rutas_Lista!AF802</f>
        <v/>
      </c>
      <c r="P802" t="str">
        <f ca="1">Rutas_Lista!AG802</f>
        <v/>
      </c>
      <c r="Q802" t="str">
        <f ca="1">Rutas_Lista!AH802</f>
        <v/>
      </c>
    </row>
    <row r="803" spans="1:17" x14ac:dyDescent="0.25">
      <c r="A803">
        <f ca="1">Rutas_Lista!N803</f>
        <v>37</v>
      </c>
      <c r="B803" s="39">
        <f ca="1">Rutas_Lista!L803</f>
        <v>765</v>
      </c>
      <c r="C803" s="39" t="str">
        <f ca="1">Rutas_Lista!AB803</f>
        <v>Rutas_Habituales_Central</v>
      </c>
      <c r="D803" s="39" t="str">
        <f ca="1">Rutas_Lista!AC803</f>
        <v>Ruta 3_16</v>
      </c>
      <c r="E803" s="39" t="str">
        <f ca="1">Rutas_Lista!AD803</f>
        <v>Ruta 3/16</v>
      </c>
      <c r="M803" s="39" t="str">
        <f ca="1">IF(Rutas_Lista!X803=1,"Ida","Vuelta")</f>
        <v>Ida</v>
      </c>
      <c r="N803" t="str">
        <f ca="1">Rutas_Lista!AE803</f>
        <v/>
      </c>
      <c r="O803">
        <f ca="1">Rutas_Lista!AF803</f>
        <v>0</v>
      </c>
      <c r="P803">
        <f ca="1">Rutas_Lista!AG803</f>
        <v>0</v>
      </c>
      <c r="Q803">
        <f ca="1">Rutas_Lista!AH803</f>
        <v>0</v>
      </c>
    </row>
    <row r="804" spans="1:17" x14ac:dyDescent="0.25">
      <c r="A804">
        <f ca="1">Rutas_Lista!N804</f>
        <v>37</v>
      </c>
      <c r="B804" s="39">
        <f ca="1">Rutas_Lista!L804</f>
        <v>766</v>
      </c>
      <c r="C804" s="39" t="str">
        <f ca="1">Rutas_Lista!AB804</f>
        <v>Rutas_Habituales_Central</v>
      </c>
      <c r="D804" s="39" t="str">
        <f ca="1">Rutas_Lista!AC804</f>
        <v>Ruta 3_16</v>
      </c>
      <c r="E804" s="39" t="str">
        <f ca="1">Rutas_Lista!AD804</f>
        <v>Sixto Celorrio (frente Valle Zuriza - Pd. Bus)</v>
      </c>
      <c r="F804" s="5" t="s">
        <v>1003</v>
      </c>
      <c r="H804" s="5" t="s">
        <v>732</v>
      </c>
      <c r="I804" s="5" t="s">
        <v>733</v>
      </c>
      <c r="J804" s="49">
        <v>41.662154000000001</v>
      </c>
      <c r="K804" s="49">
        <v>-0.87579989999999996</v>
      </c>
      <c r="L804" s="5" t="s">
        <v>1004</v>
      </c>
      <c r="M804" s="39" t="str">
        <f ca="1">IF(Rutas_Lista!X804=1,"Ida","Vuelta")</f>
        <v>Ida</v>
      </c>
      <c r="N804" t="str">
        <f ca="1">Rutas_Lista!AE804</f>
        <v>06:55</v>
      </c>
      <c r="O804">
        <f ca="1">Rutas_Lista!AF804</f>
        <v>0</v>
      </c>
      <c r="P804">
        <f ca="1">Rutas_Lista!AG804</f>
        <v>0</v>
      </c>
      <c r="Q804">
        <f ca="1">Rutas_Lista!AH804</f>
        <v>0</v>
      </c>
    </row>
    <row r="805" spans="1:17" x14ac:dyDescent="0.25">
      <c r="A805">
        <f ca="1">Rutas_Lista!N805</f>
        <v>37</v>
      </c>
      <c r="B805" s="39">
        <f ca="1">Rutas_Lista!L805</f>
        <v>767</v>
      </c>
      <c r="C805" s="39" t="str">
        <f ca="1">Rutas_Lista!AB805</f>
        <v>Rutas_Habituales_Central</v>
      </c>
      <c r="D805" s="39" t="str">
        <f ca="1">Rutas_Lista!AC805</f>
        <v>Ruta 3_16</v>
      </c>
      <c r="E805" s="39" t="str">
        <f ca="1">Rutas_Lista!AD805</f>
        <v>San Juan de la Peña, nº 36 (Pd. Bus)</v>
      </c>
      <c r="F805" s="5" t="s">
        <v>823</v>
      </c>
      <c r="G805" s="5" t="s">
        <v>1005</v>
      </c>
      <c r="H805" s="5" t="s">
        <v>732</v>
      </c>
      <c r="I805" s="5" t="s">
        <v>733</v>
      </c>
      <c r="J805" s="49">
        <v>41.663897300000002</v>
      </c>
      <c r="K805" s="49">
        <v>-0.87391790000000003</v>
      </c>
      <c r="L805" s="5" t="s">
        <v>792</v>
      </c>
      <c r="M805" s="39" t="str">
        <f ca="1">IF(Rutas_Lista!X805=1,"Ida","Vuelta")</f>
        <v>Ida</v>
      </c>
      <c r="N805" t="str">
        <f ca="1">Rutas_Lista!AE805</f>
        <v>06:56</v>
      </c>
      <c r="O805">
        <f ca="1">Rutas_Lista!AF805</f>
        <v>0</v>
      </c>
      <c r="P805">
        <f ca="1">Rutas_Lista!AG805</f>
        <v>0</v>
      </c>
      <c r="Q805">
        <f ca="1">Rutas_Lista!AH805</f>
        <v>0</v>
      </c>
    </row>
    <row r="806" spans="1:17" x14ac:dyDescent="0.25">
      <c r="A806">
        <f ca="1">Rutas_Lista!N806</f>
        <v>37</v>
      </c>
      <c r="B806" s="39">
        <f ca="1">Rutas_Lista!L806</f>
        <v>768</v>
      </c>
      <c r="C806" s="39" t="str">
        <f ca="1">Rutas_Lista!AB806</f>
        <v>Rutas_Habituales_Central</v>
      </c>
      <c r="D806" s="39" t="str">
        <f ca="1">Rutas_Lista!AC806</f>
        <v>Ruta 3_16</v>
      </c>
      <c r="E806" s="39" t="str">
        <f ca="1">Rutas_Lista!AD806</f>
        <v>San Juan de la Peña (esq. José Luis Lacruz)</v>
      </c>
      <c r="F806" s="5" t="s">
        <v>820</v>
      </c>
      <c r="H806" s="5" t="s">
        <v>732</v>
      </c>
      <c r="I806" s="5" t="s">
        <v>733</v>
      </c>
      <c r="J806" s="49">
        <v>41.672642099999997</v>
      </c>
      <c r="K806" s="49">
        <v>-0.87137249999999999</v>
      </c>
      <c r="L806" s="5" t="s">
        <v>1006</v>
      </c>
      <c r="M806" s="39" t="str">
        <f ca="1">IF(Rutas_Lista!X806=1,"Ida","Vuelta")</f>
        <v>Ida</v>
      </c>
      <c r="N806" t="str">
        <f ca="1">Rutas_Lista!AE806</f>
        <v>06:57</v>
      </c>
      <c r="O806">
        <f ca="1">Rutas_Lista!AF806</f>
        <v>0</v>
      </c>
      <c r="P806">
        <f ca="1">Rutas_Lista!AG806</f>
        <v>0</v>
      </c>
      <c r="Q806">
        <f ca="1">Rutas_Lista!AH806</f>
        <v>0</v>
      </c>
    </row>
    <row r="807" spans="1:17" x14ac:dyDescent="0.25">
      <c r="A807">
        <f ca="1">Rutas_Lista!N807</f>
        <v>37</v>
      </c>
      <c r="B807" s="39">
        <f ca="1">Rutas_Lista!L807</f>
        <v>769</v>
      </c>
      <c r="C807" s="39" t="str">
        <f ca="1">Rutas_Lista!AB807</f>
        <v>Rutas_Habituales_Central</v>
      </c>
      <c r="D807" s="39" t="str">
        <f ca="1">Rutas_Lista!AC807</f>
        <v>Ruta 3_16</v>
      </c>
      <c r="E807" s="39" t="str">
        <f ca="1">Rutas_Lista!AD807</f>
        <v>San Juan de la Peña, nº 182 ( Pd. Bus)</v>
      </c>
      <c r="F807" s="5" t="s">
        <v>823</v>
      </c>
      <c r="G807" s="5" t="s">
        <v>824</v>
      </c>
      <c r="H807" s="5" t="s">
        <v>732</v>
      </c>
      <c r="I807" s="5" t="s">
        <v>733</v>
      </c>
      <c r="J807" s="49">
        <v>41.675328999999998</v>
      </c>
      <c r="K807" s="49">
        <v>-0.87022699999999997</v>
      </c>
      <c r="L807" s="5" t="s">
        <v>792</v>
      </c>
      <c r="M807" s="39" t="str">
        <f ca="1">IF(Rutas_Lista!X807=1,"Ida","Vuelta")</f>
        <v>Ida</v>
      </c>
      <c r="N807" t="str">
        <f ca="1">Rutas_Lista!AE807</f>
        <v>06:58</v>
      </c>
      <c r="O807">
        <f ca="1">Rutas_Lista!AF807</f>
        <v>0</v>
      </c>
      <c r="P807">
        <f ca="1">Rutas_Lista!AG807</f>
        <v>0</v>
      </c>
      <c r="Q807">
        <f ca="1">Rutas_Lista!AH807</f>
        <v>0</v>
      </c>
    </row>
    <row r="808" spans="1:17" x14ac:dyDescent="0.25">
      <c r="A808">
        <f ca="1">Rutas_Lista!N808</f>
        <v>37</v>
      </c>
      <c r="B808" s="39">
        <f ca="1">Rutas_Lista!L808</f>
        <v>770</v>
      </c>
      <c r="C808" s="39" t="str">
        <f ca="1">Rutas_Lista!AB808</f>
        <v>Rutas_Habituales_Central</v>
      </c>
      <c r="D808" s="39" t="str">
        <f ca="1">Rutas_Lista!AC808</f>
        <v>Ruta 3_16</v>
      </c>
      <c r="E808" s="39" t="str">
        <f ca="1">Rutas_Lista!AD808</f>
        <v>Academia General Militar, 56 ( Pd. Bus)</v>
      </c>
      <c r="F808" s="5" t="s">
        <v>1007</v>
      </c>
      <c r="G808" s="5" t="s">
        <v>1008</v>
      </c>
      <c r="H808" s="5" t="s">
        <v>732</v>
      </c>
      <c r="I808" s="5" t="s">
        <v>733</v>
      </c>
      <c r="J808" s="49">
        <v>41.696019999999997</v>
      </c>
      <c r="K808" s="49">
        <v>-0.87153999999999998</v>
      </c>
      <c r="L808" s="5" t="s">
        <v>1009</v>
      </c>
      <c r="M808" s="39" t="str">
        <f ca="1">IF(Rutas_Lista!X808=1,"Ida","Vuelta")</f>
        <v>Ida</v>
      </c>
      <c r="N808" t="str">
        <f ca="1">Rutas_Lista!AE808</f>
        <v>07:00</v>
      </c>
      <c r="O808">
        <f ca="1">Rutas_Lista!AF808</f>
        <v>0</v>
      </c>
      <c r="P808">
        <f ca="1">Rutas_Lista!AG808</f>
        <v>0</v>
      </c>
      <c r="Q808">
        <f ca="1">Rutas_Lista!AH808</f>
        <v>0</v>
      </c>
    </row>
    <row r="809" spans="1:17" x14ac:dyDescent="0.25">
      <c r="A809">
        <f ca="1">Rutas_Lista!N809</f>
        <v>37</v>
      </c>
      <c r="B809" s="39">
        <f ca="1">Rutas_Lista!L809</f>
        <v>771</v>
      </c>
      <c r="C809" s="39" t="str">
        <f ca="1">Rutas_Lista!AB809</f>
        <v>Rutas_Habituales_Central</v>
      </c>
      <c r="D809" s="39" t="str">
        <f ca="1">Rutas_Lista!AC809</f>
        <v>Ruta 3_16</v>
      </c>
      <c r="E809" s="39" t="str">
        <f ca="1">Rutas_Lista!AD809</f>
        <v>Majas de Goya, 15 (Pd. Bus - CAI)</v>
      </c>
      <c r="F809" s="5" t="s">
        <v>1010</v>
      </c>
      <c r="G809" s="5" t="s">
        <v>941</v>
      </c>
      <c r="H809" s="5" t="s">
        <v>732</v>
      </c>
      <c r="I809" s="5" t="s">
        <v>733</v>
      </c>
      <c r="J809" s="49">
        <v>41.686623599999997</v>
      </c>
      <c r="K809" s="49">
        <v>-0.87840960000000001</v>
      </c>
      <c r="L809" s="5" t="s">
        <v>1011</v>
      </c>
      <c r="M809" s="39" t="str">
        <f ca="1">IF(Rutas_Lista!X809=1,"Ida","Vuelta")</f>
        <v>Ida</v>
      </c>
      <c r="N809" t="str">
        <f ca="1">Rutas_Lista!AE809</f>
        <v>07:02</v>
      </c>
      <c r="O809">
        <f ca="1">Rutas_Lista!AF809</f>
        <v>0</v>
      </c>
      <c r="P809">
        <f ca="1">Rutas_Lista!AG809</f>
        <v>0</v>
      </c>
      <c r="Q809">
        <f ca="1">Rutas_Lista!AH809</f>
        <v>0</v>
      </c>
    </row>
    <row r="810" spans="1:17" x14ac:dyDescent="0.25">
      <c r="A810">
        <f ca="1">Rutas_Lista!N810</f>
        <v>37</v>
      </c>
      <c r="B810" s="39">
        <f ca="1">Rutas_Lista!L810</f>
        <v>772</v>
      </c>
      <c r="C810" s="39" t="str">
        <f ca="1">Rutas_Lista!AB810</f>
        <v>Rutas_Habituales_Central</v>
      </c>
      <c r="D810" s="39" t="str">
        <f ca="1">Rutas_Lista!AC810</f>
        <v>Ruta 3_16</v>
      </c>
      <c r="E810" s="39" t="str">
        <f ca="1">Rutas_Lista!AD810</f>
        <v>Ctra. Logroño desvío Utebo (Pd. Bus)</v>
      </c>
      <c r="F810" s="5" t="s">
        <v>771</v>
      </c>
      <c r="H810" s="5" t="s">
        <v>774</v>
      </c>
      <c r="I810" s="5" t="s">
        <v>733</v>
      </c>
      <c r="J810" s="49">
        <v>41.701594200000002</v>
      </c>
      <c r="K810" s="49">
        <v>-0.99999700000000002</v>
      </c>
      <c r="L810" s="5" t="s">
        <v>775</v>
      </c>
      <c r="M810" s="39" t="str">
        <f ca="1">IF(Rutas_Lista!X810=1,"Ida","Vuelta")</f>
        <v>Ida</v>
      </c>
      <c r="N810" t="str">
        <f ca="1">Rutas_Lista!AE810</f>
        <v>07:14</v>
      </c>
      <c r="O810">
        <f ca="1">Rutas_Lista!AF810</f>
        <v>0</v>
      </c>
      <c r="P810">
        <f ca="1">Rutas_Lista!AG810</f>
        <v>0</v>
      </c>
      <c r="Q810">
        <f ca="1">Rutas_Lista!AH810</f>
        <v>0</v>
      </c>
    </row>
    <row r="811" spans="1:17" x14ac:dyDescent="0.25">
      <c r="A811">
        <f ca="1">Rutas_Lista!N811</f>
        <v>37</v>
      </c>
      <c r="B811" s="39">
        <f ca="1">Rutas_Lista!L811</f>
        <v>773</v>
      </c>
      <c r="C811" s="39" t="str">
        <f ca="1">Rutas_Lista!AB811</f>
        <v>Rutas_Habituales_Central</v>
      </c>
      <c r="D811" s="39" t="str">
        <f ca="1">Rutas_Lista!AC811</f>
        <v>Ruta 3_16</v>
      </c>
      <c r="E811" s="39" t="str">
        <f ca="1">Rutas_Lista!AD811</f>
        <v>Opel Planta en Figueruelas</v>
      </c>
      <c r="F811" s="5" t="s">
        <v>783</v>
      </c>
      <c r="H811" s="5" t="s">
        <v>784</v>
      </c>
      <c r="I811" s="5" t="s">
        <v>733</v>
      </c>
      <c r="J811" s="49">
        <v>41.749628000000001</v>
      </c>
      <c r="K811" s="49">
        <v>-1.1755139999999999</v>
      </c>
      <c r="L811" s="5" t="s">
        <v>785</v>
      </c>
      <c r="M811" s="39" t="str">
        <f ca="1">IF(Rutas_Lista!X811=1,"Ida","Vuelta")</f>
        <v>Ida</v>
      </c>
      <c r="N811" t="str">
        <f ca="1">Rutas_Lista!AE811</f>
        <v>07:30</v>
      </c>
      <c r="O811">
        <f ca="1">Rutas_Lista!AF811</f>
        <v>0</v>
      </c>
      <c r="P811">
        <f ca="1">Rutas_Lista!AG811</f>
        <v>0</v>
      </c>
      <c r="Q811">
        <f ca="1">Rutas_Lista!AH811</f>
        <v>0</v>
      </c>
    </row>
    <row r="812" spans="1:17" x14ac:dyDescent="0.25">
      <c r="A812">
        <f ca="1">Rutas_Lista!N812</f>
        <v>37</v>
      </c>
      <c r="B812" s="39">
        <f ca="1">Rutas_Lista!L812</f>
        <v>774</v>
      </c>
      <c r="C812" s="39" t="str">
        <f ca="1">Rutas_Lista!AB812</f>
        <v>Rutas_Habituales_Central</v>
      </c>
      <c r="D812" s="39" t="str">
        <f ca="1">Rutas_Lista!AC812</f>
        <v>Ruta 3_16</v>
      </c>
      <c r="E812" s="39" t="str">
        <f ca="1">Rutas_Lista!AD812</f>
        <v>Opel Planta en Figueruelas</v>
      </c>
      <c r="F812" s="5" t="s">
        <v>783</v>
      </c>
      <c r="H812" s="5" t="s">
        <v>784</v>
      </c>
      <c r="I812" s="5" t="s">
        <v>733</v>
      </c>
      <c r="J812" s="49">
        <v>41.749628000000001</v>
      </c>
      <c r="K812" s="49">
        <v>-1.1755139999999999</v>
      </c>
      <c r="L812" s="5" t="s">
        <v>785</v>
      </c>
      <c r="M812" s="39" t="str">
        <f ca="1">IF(Rutas_Lista!X812=1,"Ida","Vuelta")</f>
        <v>Vuelta</v>
      </c>
      <c r="N812" t="str">
        <f ca="1">Rutas_Lista!AE812</f>
        <v/>
      </c>
      <c r="O812" t="str">
        <f ca="1">Rutas_Lista!AF812</f>
        <v/>
      </c>
      <c r="P812" t="str">
        <f ca="1">Rutas_Lista!AG812</f>
        <v/>
      </c>
      <c r="Q812" t="str">
        <f ca="1">Rutas_Lista!AH812</f>
        <v/>
      </c>
    </row>
    <row r="813" spans="1:17" x14ac:dyDescent="0.25">
      <c r="A813">
        <f ca="1">Rutas_Lista!N813</f>
        <v>37</v>
      </c>
      <c r="B813" s="39">
        <f ca="1">Rutas_Lista!L813</f>
        <v>775</v>
      </c>
      <c r="C813" s="39" t="str">
        <f ca="1">Rutas_Lista!AB813</f>
        <v>Rutas_Habituales_Central</v>
      </c>
      <c r="D813" s="39" t="str">
        <f ca="1">Rutas_Lista!AC813</f>
        <v>Ruta 3_16</v>
      </c>
      <c r="E813" s="39" t="str">
        <f ca="1">Rutas_Lista!AD813</f>
        <v>Ctra. Logroño desvío Utebo (Pd. Bus)</v>
      </c>
      <c r="F813" s="5" t="s">
        <v>771</v>
      </c>
      <c r="H813" s="5" t="s">
        <v>774</v>
      </c>
      <c r="I813" s="5" t="s">
        <v>733</v>
      </c>
      <c r="J813" s="49">
        <v>41.701594200000002</v>
      </c>
      <c r="K813" s="49">
        <v>-0.99999700000000002</v>
      </c>
      <c r="L813" s="5" t="s">
        <v>775</v>
      </c>
      <c r="M813" s="39" t="str">
        <f ca="1">IF(Rutas_Lista!X813=1,"Ida","Vuelta")</f>
        <v>Vuelta</v>
      </c>
      <c r="N813" t="str">
        <f ca="1">Rutas_Lista!AE813</f>
        <v/>
      </c>
      <c r="O813" t="str">
        <f ca="1">Rutas_Lista!AF813</f>
        <v/>
      </c>
      <c r="P813" t="str">
        <f ca="1">Rutas_Lista!AG813</f>
        <v/>
      </c>
      <c r="Q813" t="str">
        <f ca="1">Rutas_Lista!AH813</f>
        <v/>
      </c>
    </row>
    <row r="814" spans="1:17" x14ac:dyDescent="0.25">
      <c r="A814">
        <f ca="1">Rutas_Lista!N814</f>
        <v>37</v>
      </c>
      <c r="B814" s="39">
        <f ca="1">Rutas_Lista!L814</f>
        <v>776</v>
      </c>
      <c r="C814" s="39" t="str">
        <f ca="1">Rutas_Lista!AB814</f>
        <v>Rutas_Habituales_Central</v>
      </c>
      <c r="D814" s="39" t="str">
        <f ca="1">Rutas_Lista!AC814</f>
        <v>Ruta 3_16</v>
      </c>
      <c r="E814" s="39" t="str">
        <f ca="1">Rutas_Lista!AD814</f>
        <v>Majas de Goya, 15 (Pd. Bus - CAI)</v>
      </c>
      <c r="F814" s="5" t="s">
        <v>1010</v>
      </c>
      <c r="G814" s="5" t="s">
        <v>941</v>
      </c>
      <c r="H814" s="5" t="s">
        <v>732</v>
      </c>
      <c r="I814" s="5" t="s">
        <v>733</v>
      </c>
      <c r="J814" s="49">
        <v>41.686623599999997</v>
      </c>
      <c r="K814" s="49">
        <v>-0.87840960000000001</v>
      </c>
      <c r="L814" s="5" t="s">
        <v>1011</v>
      </c>
      <c r="M814" s="39" t="str">
        <f ca="1">IF(Rutas_Lista!X814=1,"Ida","Vuelta")</f>
        <v>Vuelta</v>
      </c>
      <c r="N814" t="str">
        <f ca="1">Rutas_Lista!AE814</f>
        <v/>
      </c>
      <c r="O814" t="str">
        <f ca="1">Rutas_Lista!AF814</f>
        <v/>
      </c>
      <c r="P814" t="str">
        <f ca="1">Rutas_Lista!AG814</f>
        <v/>
      </c>
      <c r="Q814" t="str">
        <f ca="1">Rutas_Lista!AH814</f>
        <v/>
      </c>
    </row>
    <row r="815" spans="1:17" x14ac:dyDescent="0.25">
      <c r="A815">
        <f ca="1">Rutas_Lista!N815</f>
        <v>37</v>
      </c>
      <c r="B815" s="39">
        <f ca="1">Rutas_Lista!L815</f>
        <v>777</v>
      </c>
      <c r="C815" s="39" t="str">
        <f ca="1">Rutas_Lista!AB815</f>
        <v>Rutas_Habituales_Central</v>
      </c>
      <c r="D815" s="39" t="str">
        <f ca="1">Rutas_Lista!AC815</f>
        <v>Ruta 3_16</v>
      </c>
      <c r="E815" s="39" t="str">
        <f ca="1">Rutas_Lista!AD815</f>
        <v>Avd. Academia Gral.. Militar (frente nº 56)</v>
      </c>
      <c r="F815" s="5" t="s">
        <v>1012</v>
      </c>
      <c r="H815" s="5" t="s">
        <v>732</v>
      </c>
      <c r="I815" s="5" t="s">
        <v>733</v>
      </c>
      <c r="J815" s="49">
        <v>41.684950600000001</v>
      </c>
      <c r="K815" s="49">
        <v>-0.87095219999999995</v>
      </c>
      <c r="L815" s="5" t="s">
        <v>1013</v>
      </c>
      <c r="M815" s="39" t="str">
        <f ca="1">IF(Rutas_Lista!X815=1,"Ida","Vuelta")</f>
        <v>Vuelta</v>
      </c>
      <c r="N815" t="str">
        <f ca="1">Rutas_Lista!AE815</f>
        <v/>
      </c>
      <c r="O815" t="str">
        <f ca="1">Rutas_Lista!AF815</f>
        <v/>
      </c>
      <c r="P815" t="str">
        <f ca="1">Rutas_Lista!AG815</f>
        <v/>
      </c>
      <c r="Q815" t="str">
        <f ca="1">Rutas_Lista!AH815</f>
        <v/>
      </c>
    </row>
    <row r="816" spans="1:17" x14ac:dyDescent="0.25">
      <c r="A816">
        <f ca="1">Rutas_Lista!N816</f>
        <v>37</v>
      </c>
      <c r="B816" s="39">
        <f ca="1">Rutas_Lista!L816</f>
        <v>778</v>
      </c>
      <c r="C816" s="39" t="str">
        <f ca="1">Rutas_Lista!AB816</f>
        <v>Rutas_Habituales_Central</v>
      </c>
      <c r="D816" s="39" t="str">
        <f ca="1">Rutas_Lista!AC816</f>
        <v>Ruta 3_16</v>
      </c>
      <c r="E816" s="39" t="str">
        <f ca="1">Rutas_Lista!AD816</f>
        <v>San Juan de la Peña, (frente nº 192 - Pd. Bus)</v>
      </c>
      <c r="F816" s="5" t="s">
        <v>820</v>
      </c>
      <c r="H816" s="5" t="s">
        <v>732</v>
      </c>
      <c r="I816" s="5" t="s">
        <v>733</v>
      </c>
      <c r="J816" s="49">
        <v>41.675596300000002</v>
      </c>
      <c r="K816" s="49">
        <v>-0.87125010000000003</v>
      </c>
      <c r="L816" s="5" t="s">
        <v>1014</v>
      </c>
      <c r="M816" s="39" t="str">
        <f ca="1">IF(Rutas_Lista!X816=1,"Ida","Vuelta")</f>
        <v>Vuelta</v>
      </c>
      <c r="N816" t="str">
        <f ca="1">Rutas_Lista!AE816</f>
        <v/>
      </c>
      <c r="O816" t="str">
        <f ca="1">Rutas_Lista!AF816</f>
        <v/>
      </c>
      <c r="P816" t="str">
        <f ca="1">Rutas_Lista!AG816</f>
        <v/>
      </c>
      <c r="Q816" t="str">
        <f ca="1">Rutas_Lista!AH816</f>
        <v/>
      </c>
    </row>
    <row r="817" spans="1:17" x14ac:dyDescent="0.25">
      <c r="A817">
        <f ca="1">Rutas_Lista!N817</f>
        <v>37</v>
      </c>
      <c r="B817" s="39">
        <f ca="1">Rutas_Lista!L817</f>
        <v>779</v>
      </c>
      <c r="C817" s="39" t="str">
        <f ca="1">Rutas_Lista!AB817</f>
        <v>Rutas_Habituales_Central</v>
      </c>
      <c r="D817" s="39" t="str">
        <f ca="1">Rutas_Lista!AC817</f>
        <v>Ruta 3_16</v>
      </c>
      <c r="E817" s="39" t="str">
        <f ca="1">Rutas_Lista!AD817</f>
        <v>San Juan de la Peña (frente José Luis Lacruz)</v>
      </c>
      <c r="F817" s="5" t="s">
        <v>820</v>
      </c>
      <c r="H817" s="5" t="s">
        <v>732</v>
      </c>
      <c r="I817" s="5" t="s">
        <v>733</v>
      </c>
      <c r="J817" s="49">
        <v>41.672618100000001</v>
      </c>
      <c r="K817" s="49">
        <v>-0.87123079999999997</v>
      </c>
      <c r="L817" s="5" t="s">
        <v>1015</v>
      </c>
      <c r="M817" s="39" t="str">
        <f ca="1">IF(Rutas_Lista!X817=1,"Ida","Vuelta")</f>
        <v>Vuelta</v>
      </c>
      <c r="N817" t="str">
        <f ca="1">Rutas_Lista!AE817</f>
        <v/>
      </c>
      <c r="O817" t="str">
        <f ca="1">Rutas_Lista!AF817</f>
        <v/>
      </c>
      <c r="P817" t="str">
        <f ca="1">Rutas_Lista!AG817</f>
        <v/>
      </c>
      <c r="Q817" t="str">
        <f ca="1">Rutas_Lista!AH817</f>
        <v/>
      </c>
    </row>
    <row r="818" spans="1:17" x14ac:dyDescent="0.25">
      <c r="A818">
        <f ca="1">Rutas_Lista!N818</f>
        <v>37</v>
      </c>
      <c r="B818" s="39">
        <f ca="1">Rutas_Lista!L818</f>
        <v>780</v>
      </c>
      <c r="C818" s="39" t="str">
        <f ca="1">Rutas_Lista!AB818</f>
        <v>Rutas_Habituales_Central</v>
      </c>
      <c r="D818" s="39" t="str">
        <f ca="1">Rutas_Lista!AC818</f>
        <v>Ruta 3_16</v>
      </c>
      <c r="E818" s="39" t="str">
        <f ca="1">Rutas_Lista!AD818</f>
        <v>San Juan de la Peña, nº 29 (Pd. Bus)</v>
      </c>
      <c r="F818" s="5" t="s">
        <v>823</v>
      </c>
      <c r="G818" s="5" t="s">
        <v>1016</v>
      </c>
      <c r="H818" s="5" t="s">
        <v>732</v>
      </c>
      <c r="I818" s="5" t="s">
        <v>733</v>
      </c>
      <c r="J818" s="49">
        <v>41.663963099999997</v>
      </c>
      <c r="K818" s="49">
        <v>-0.87443680000000001</v>
      </c>
      <c r="L818" s="5" t="s">
        <v>792</v>
      </c>
      <c r="M818" s="39" t="str">
        <f ca="1">IF(Rutas_Lista!X818=1,"Ida","Vuelta")</f>
        <v>Vuelta</v>
      </c>
      <c r="N818" t="str">
        <f ca="1">Rutas_Lista!AE818</f>
        <v/>
      </c>
      <c r="O818" t="str">
        <f ca="1">Rutas_Lista!AF818</f>
        <v/>
      </c>
      <c r="P818" t="str">
        <f ca="1">Rutas_Lista!AG818</f>
        <v/>
      </c>
      <c r="Q818" t="str">
        <f ca="1">Rutas_Lista!AH818</f>
        <v/>
      </c>
    </row>
    <row r="819" spans="1:17" x14ac:dyDescent="0.25">
      <c r="A819">
        <f ca="1">Rutas_Lista!N819</f>
        <v>37</v>
      </c>
      <c r="B819" s="39">
        <f ca="1">Rutas_Lista!L819</f>
        <v>781</v>
      </c>
      <c r="C819" s="39" t="str">
        <f ca="1">Rutas_Lista!AB819</f>
        <v>Rutas_Habituales_Central</v>
      </c>
      <c r="D819" s="39" t="str">
        <f ca="1">Rutas_Lista!AC819</f>
        <v>Ruta 3_16</v>
      </c>
      <c r="E819" s="39" t="str">
        <f ca="1">Rutas_Lista!AD819</f>
        <v>Valle Zuriza, nº 26 (Pd. Bus)</v>
      </c>
      <c r="F819" s="5" t="s">
        <v>1017</v>
      </c>
      <c r="G819" s="5" t="s">
        <v>1018</v>
      </c>
      <c r="H819" s="5" t="s">
        <v>732</v>
      </c>
      <c r="I819" s="5" t="s">
        <v>733</v>
      </c>
      <c r="J819" s="49">
        <v>41.660957000000003</v>
      </c>
      <c r="K819" s="49">
        <v>-0.87238199999999999</v>
      </c>
      <c r="L819" s="5" t="s">
        <v>792</v>
      </c>
      <c r="M819" s="39" t="str">
        <f ca="1">IF(Rutas_Lista!X819=1,"Ida","Vuelta")</f>
        <v>Vuelta</v>
      </c>
      <c r="N819" t="str">
        <f ca="1">Rutas_Lista!AE819</f>
        <v/>
      </c>
      <c r="O819" t="str">
        <f ca="1">Rutas_Lista!AF819</f>
        <v/>
      </c>
      <c r="P819" t="str">
        <f ca="1">Rutas_Lista!AG819</f>
        <v/>
      </c>
      <c r="Q819" t="str">
        <f ca="1">Rutas_Lista!AH819</f>
        <v/>
      </c>
    </row>
    <row r="820" spans="1:17" x14ac:dyDescent="0.25">
      <c r="A820">
        <f ca="1">Rutas_Lista!N820</f>
        <v>38</v>
      </c>
      <c r="B820" s="39">
        <f ca="1">Rutas_Lista!L820</f>
        <v>781</v>
      </c>
      <c r="C820" s="39" t="str">
        <f ca="1">Rutas_Lista!AB820</f>
        <v>Rutas_Habituales_Central</v>
      </c>
      <c r="D820" s="39" t="str">
        <f ca="1">Rutas_Lista!AC820</f>
        <v>Ruta 4_16</v>
      </c>
      <c r="E820" s="39" t="str">
        <f ca="1">Rutas_Lista!AD820</f>
        <v>Ruta 4/16</v>
      </c>
      <c r="M820" s="39" t="str">
        <f ca="1">IF(Rutas_Lista!X820=1,"Ida","Vuelta")</f>
        <v>Ida</v>
      </c>
      <c r="N820" t="str">
        <f ca="1">Rutas_Lista!AE820</f>
        <v/>
      </c>
      <c r="O820">
        <f ca="1">Rutas_Lista!AF820</f>
        <v>0</v>
      </c>
      <c r="P820">
        <f ca="1">Rutas_Lista!AG820</f>
        <v>0</v>
      </c>
      <c r="Q820">
        <f ca="1">Rutas_Lista!AH820</f>
        <v>0</v>
      </c>
    </row>
    <row r="821" spans="1:17" x14ac:dyDescent="0.25">
      <c r="A821">
        <f ca="1">Rutas_Lista!N821</f>
        <v>38</v>
      </c>
      <c r="B821" s="39">
        <f ca="1">Rutas_Lista!L821</f>
        <v>782</v>
      </c>
      <c r="C821" s="39" t="str">
        <f ca="1">Rutas_Lista!AB821</f>
        <v>Rutas_Habituales_Central</v>
      </c>
      <c r="D821" s="39" t="str">
        <f ca="1">Rutas_Lista!AC821</f>
        <v>Ruta 4_16</v>
      </c>
      <c r="E821" s="39" t="str">
        <f ca="1">Rutas_Lista!AD821</f>
        <v>Salvador Allende, nº 85 ( Pd. Bus)</v>
      </c>
      <c r="F821" s="5" t="s">
        <v>825</v>
      </c>
      <c r="G821" s="5" t="s">
        <v>1019</v>
      </c>
      <c r="H821" s="5" t="s">
        <v>732</v>
      </c>
      <c r="I821" s="5" t="s">
        <v>733</v>
      </c>
      <c r="J821" s="49">
        <v>41.678130299999999</v>
      </c>
      <c r="K821" s="49">
        <v>-0.87662289999999998</v>
      </c>
      <c r="L821" s="5" t="s">
        <v>792</v>
      </c>
      <c r="M821" s="39" t="str">
        <f ca="1">IF(Rutas_Lista!X821=1,"Ida","Vuelta")</f>
        <v>Ida</v>
      </c>
      <c r="N821" t="str">
        <f ca="1">Rutas_Lista!AE821</f>
        <v>06:59</v>
      </c>
      <c r="O821">
        <f ca="1">Rutas_Lista!AF821</f>
        <v>0</v>
      </c>
      <c r="P821">
        <f ca="1">Rutas_Lista!AG821</f>
        <v>0</v>
      </c>
      <c r="Q821">
        <f ca="1">Rutas_Lista!AH821</f>
        <v>0</v>
      </c>
    </row>
    <row r="822" spans="1:17" x14ac:dyDescent="0.25">
      <c r="A822">
        <f ca="1">Rutas_Lista!N822</f>
        <v>38</v>
      </c>
      <c r="B822" s="39">
        <f ca="1">Rutas_Lista!L822</f>
        <v>783</v>
      </c>
      <c r="C822" s="39" t="str">
        <f ca="1">Rutas_Lista!AB822</f>
        <v>Rutas_Habituales_Central</v>
      </c>
      <c r="D822" s="39" t="str">
        <f ca="1">Rutas_Lista!AC822</f>
        <v>Ruta 4_16</v>
      </c>
      <c r="E822" s="39" t="str">
        <f ca="1">Rutas_Lista!AD822</f>
        <v>Salvador Allende, nº 67 ( Pd. Bus)</v>
      </c>
      <c r="F822" s="5" t="s">
        <v>825</v>
      </c>
      <c r="G822" s="5" t="s">
        <v>826</v>
      </c>
      <c r="H822" s="5" t="s">
        <v>732</v>
      </c>
      <c r="I822" s="5" t="s">
        <v>733</v>
      </c>
      <c r="J822" s="49">
        <v>41.668570000000003</v>
      </c>
      <c r="K822" s="49">
        <v>-0.87667799999999996</v>
      </c>
      <c r="L822" s="5" t="s">
        <v>792</v>
      </c>
      <c r="M822" s="39" t="str">
        <f ca="1">IF(Rutas_Lista!X822=1,"Ida","Vuelta")</f>
        <v>Ida</v>
      </c>
      <c r="N822" t="str">
        <f ca="1">Rutas_Lista!AE822</f>
        <v>07:00</v>
      </c>
      <c r="O822">
        <f ca="1">Rutas_Lista!AF822</f>
        <v>0</v>
      </c>
      <c r="P822">
        <f ca="1">Rutas_Lista!AG822</f>
        <v>0</v>
      </c>
      <c r="Q822">
        <f ca="1">Rutas_Lista!AH822</f>
        <v>0</v>
      </c>
    </row>
    <row r="823" spans="1:17" x14ac:dyDescent="0.25">
      <c r="A823">
        <f ca="1">Rutas_Lista!N823</f>
        <v>38</v>
      </c>
      <c r="B823" s="39">
        <f ca="1">Rutas_Lista!L823</f>
        <v>784</v>
      </c>
      <c r="C823" s="39" t="str">
        <f ca="1">Rutas_Lista!AB823</f>
        <v>Rutas_Habituales_Central</v>
      </c>
      <c r="D823" s="39" t="str">
        <f ca="1">Rutas_Lista!AC823</f>
        <v>Ruta 4_16</v>
      </c>
      <c r="E823" s="39" t="str">
        <f ca="1">Rutas_Lista!AD823</f>
        <v>Pablo Picasso (esq. Salvador Allende - Pd. Bus)</v>
      </c>
      <c r="F823" s="5" t="s">
        <v>1020</v>
      </c>
      <c r="H823" s="5" t="s">
        <v>732</v>
      </c>
      <c r="I823" s="5" t="s">
        <v>733</v>
      </c>
      <c r="J823" s="49">
        <v>41.673133200000002</v>
      </c>
      <c r="K823" s="49">
        <v>-0.87766460000000002</v>
      </c>
      <c r="L823" s="5" t="s">
        <v>1021</v>
      </c>
      <c r="M823" s="39" t="str">
        <f ca="1">IF(Rutas_Lista!X823=1,"Ida","Vuelta")</f>
        <v>Ida</v>
      </c>
      <c r="N823" t="str">
        <f ca="1">Rutas_Lista!AE823</f>
        <v>07:01</v>
      </c>
      <c r="O823">
        <f ca="1">Rutas_Lista!AF823</f>
        <v>0</v>
      </c>
      <c r="P823">
        <f ca="1">Rutas_Lista!AG823</f>
        <v>0</v>
      </c>
      <c r="Q823">
        <f ca="1">Rutas_Lista!AH823</f>
        <v>0</v>
      </c>
    </row>
    <row r="824" spans="1:17" x14ac:dyDescent="0.25">
      <c r="A824">
        <f ca="1">Rutas_Lista!N824</f>
        <v>38</v>
      </c>
      <c r="B824" s="39">
        <f ca="1">Rutas_Lista!L824</f>
        <v>785</v>
      </c>
      <c r="C824" s="39" t="str">
        <f ca="1">Rutas_Lista!AB824</f>
        <v>Rutas_Habituales_Central</v>
      </c>
      <c r="D824" s="39" t="str">
        <f ca="1">Rutas_Lista!AC824</f>
        <v>Ruta 4_16</v>
      </c>
      <c r="E824" s="39" t="str">
        <f ca="1">Rutas_Lista!AD824</f>
        <v>Pablo Picasso, nº 8 ( Pd. Bus)</v>
      </c>
      <c r="F824" s="5" t="s">
        <v>1022</v>
      </c>
      <c r="G824" s="5" t="s">
        <v>926</v>
      </c>
      <c r="H824" s="5" t="s">
        <v>732</v>
      </c>
      <c r="I824" s="5" t="s">
        <v>733</v>
      </c>
      <c r="J824" s="49">
        <v>41.672094999999999</v>
      </c>
      <c r="K824" s="49">
        <v>-0.89524199999999998</v>
      </c>
      <c r="L824" s="5" t="s">
        <v>792</v>
      </c>
      <c r="M824" s="39" t="str">
        <f ca="1">IF(Rutas_Lista!X824=1,"Ida","Vuelta")</f>
        <v>Ida</v>
      </c>
      <c r="N824" t="str">
        <f ca="1">Rutas_Lista!AE824</f>
        <v>07:02</v>
      </c>
      <c r="O824">
        <f ca="1">Rutas_Lista!AF824</f>
        <v>0</v>
      </c>
      <c r="P824">
        <f ca="1">Rutas_Lista!AG824</f>
        <v>0</v>
      </c>
      <c r="Q824">
        <f ca="1">Rutas_Lista!AH824</f>
        <v>0</v>
      </c>
    </row>
    <row r="825" spans="1:17" x14ac:dyDescent="0.25">
      <c r="A825">
        <f ca="1">Rutas_Lista!N825</f>
        <v>38</v>
      </c>
      <c r="B825" s="39">
        <f ca="1">Rutas_Lista!L825</f>
        <v>786</v>
      </c>
      <c r="C825" s="39" t="str">
        <f ca="1">Rutas_Lista!AB825</f>
        <v>Rutas_Habituales_Central</v>
      </c>
      <c r="D825" s="39" t="str">
        <f ca="1">Rutas_Lista!AC825</f>
        <v>Ruta 4_16</v>
      </c>
      <c r="E825" s="39" t="str">
        <f ca="1">Rutas_Lista!AD825</f>
        <v>Pablo Picasso (esq. María Zambrano - Pd. Bus</v>
      </c>
      <c r="F825" s="5" t="s">
        <v>1020</v>
      </c>
      <c r="H825" s="5" t="s">
        <v>732</v>
      </c>
      <c r="I825" s="5" t="s">
        <v>733</v>
      </c>
      <c r="J825" s="49">
        <v>41.672518799999999</v>
      </c>
      <c r="K825" s="49">
        <v>-0.89072150000000005</v>
      </c>
      <c r="L825" s="5" t="s">
        <v>1023</v>
      </c>
      <c r="M825" s="39" t="str">
        <f ca="1">IF(Rutas_Lista!X825=1,"Ida","Vuelta")</f>
        <v>Ida</v>
      </c>
      <c r="N825" t="str">
        <f ca="1">Rutas_Lista!AE825</f>
        <v>07:03</v>
      </c>
      <c r="O825">
        <f ca="1">Rutas_Lista!AF825</f>
        <v>0</v>
      </c>
      <c r="P825">
        <f ca="1">Rutas_Lista!AG825</f>
        <v>0</v>
      </c>
      <c r="Q825">
        <f ca="1">Rutas_Lista!AH825</f>
        <v>0</v>
      </c>
    </row>
    <row r="826" spans="1:17" x14ac:dyDescent="0.25">
      <c r="A826">
        <f ca="1">Rutas_Lista!N826</f>
        <v>38</v>
      </c>
      <c r="B826" s="39">
        <f ca="1">Rutas_Lista!L826</f>
        <v>787</v>
      </c>
      <c r="C826" s="39" t="str">
        <f ca="1">Rutas_Lista!AB826</f>
        <v>Rutas_Habituales_Central</v>
      </c>
      <c r="D826" s="39" t="str">
        <f ca="1">Rutas_Lista!AC826</f>
        <v>Ruta 4_16</v>
      </c>
      <c r="E826" s="39" t="str">
        <f ca="1">Rutas_Lista!AD826</f>
        <v>María Zambrano (esq. Pablo Iglesias - Pd. Bus)</v>
      </c>
      <c r="F826" s="5" t="s">
        <v>829</v>
      </c>
      <c r="H826" s="5" t="s">
        <v>732</v>
      </c>
      <c r="I826" s="5" t="s">
        <v>733</v>
      </c>
      <c r="J826" s="49">
        <v>41.677349399999997</v>
      </c>
      <c r="K826" s="49">
        <v>-0.88933839999999997</v>
      </c>
      <c r="L826" s="5" t="s">
        <v>832</v>
      </c>
      <c r="M826" s="39" t="str">
        <f ca="1">IF(Rutas_Lista!X826=1,"Ida","Vuelta")</f>
        <v>Ida</v>
      </c>
      <c r="N826" t="str">
        <f ca="1">Rutas_Lista!AE826</f>
        <v>07:05</v>
      </c>
      <c r="O826">
        <f ca="1">Rutas_Lista!AF826</f>
        <v>0</v>
      </c>
      <c r="P826">
        <f ca="1">Rutas_Lista!AG826</f>
        <v>0</v>
      </c>
      <c r="Q826">
        <f ca="1">Rutas_Lista!AH826</f>
        <v>0</v>
      </c>
    </row>
    <row r="827" spans="1:17" x14ac:dyDescent="0.25">
      <c r="A827">
        <f ca="1">Rutas_Lista!N827</f>
        <v>38</v>
      </c>
      <c r="B827" s="39">
        <f ca="1">Rutas_Lista!L827</f>
        <v>788</v>
      </c>
      <c r="C827" s="39" t="str">
        <f ca="1">Rutas_Lista!AB827</f>
        <v>Rutas_Habituales_Central</v>
      </c>
      <c r="D827" s="39" t="str">
        <f ca="1">Rutas_Lista!AC827</f>
        <v>Ruta 4_16</v>
      </c>
      <c r="E827" s="39" t="str">
        <f ca="1">Rutas_Lista!AD827</f>
        <v>Gómez de Avellaneda (Margarita Xirgú - Pd. Bus)</v>
      </c>
      <c r="F827" s="5" t="s">
        <v>835</v>
      </c>
      <c r="H827" s="5" t="s">
        <v>732</v>
      </c>
      <c r="I827" s="5" t="s">
        <v>733</v>
      </c>
      <c r="J827" s="49">
        <v>41.677858399999998</v>
      </c>
      <c r="K827" s="49">
        <v>-0.89068630000000004</v>
      </c>
      <c r="L827" s="5" t="s">
        <v>1024</v>
      </c>
      <c r="M827" s="39" t="str">
        <f ca="1">IF(Rutas_Lista!X827=1,"Ida","Vuelta")</f>
        <v>Ida</v>
      </c>
      <c r="N827" t="str">
        <f ca="1">Rutas_Lista!AE827</f>
        <v>07:06</v>
      </c>
      <c r="O827">
        <f ca="1">Rutas_Lista!AF827</f>
        <v>0</v>
      </c>
      <c r="P827">
        <f ca="1">Rutas_Lista!AG827</f>
        <v>0</v>
      </c>
      <c r="Q827">
        <f ca="1">Rutas_Lista!AH827</f>
        <v>0</v>
      </c>
    </row>
    <row r="828" spans="1:17" x14ac:dyDescent="0.25">
      <c r="A828">
        <f ca="1">Rutas_Lista!N828</f>
        <v>38</v>
      </c>
      <c r="B828" s="39">
        <f ca="1">Rutas_Lista!L828</f>
        <v>789</v>
      </c>
      <c r="C828" s="39" t="str">
        <f ca="1">Rutas_Lista!AB828</f>
        <v>Rutas_Habituales_Central</v>
      </c>
      <c r="D828" s="39" t="str">
        <f ca="1">Rutas_Lista!AC828</f>
        <v>Ruta 4_16</v>
      </c>
      <c r="E828" s="39" t="str">
        <f ca="1">Rutas_Lista!AD828</f>
        <v>Luis Legaz, nº 24 (Edf. La Dehesa)</v>
      </c>
      <c r="F828" s="5" t="s">
        <v>1025</v>
      </c>
      <c r="G828" s="5" t="s">
        <v>1026</v>
      </c>
      <c r="H828" s="5" t="s">
        <v>732</v>
      </c>
      <c r="I828" s="5" t="s">
        <v>733</v>
      </c>
      <c r="J828" s="49">
        <v>41.676212</v>
      </c>
      <c r="K828" s="49">
        <v>-0.89203100000000002</v>
      </c>
      <c r="L828" s="5" t="s">
        <v>1027</v>
      </c>
      <c r="M828" s="39" t="str">
        <f ca="1">IF(Rutas_Lista!X828=1,"Ida","Vuelta")</f>
        <v>Ida</v>
      </c>
      <c r="N828" t="str">
        <f ca="1">Rutas_Lista!AE828</f>
        <v>07:07</v>
      </c>
      <c r="O828">
        <f ca="1">Rutas_Lista!AF828</f>
        <v>0</v>
      </c>
      <c r="P828">
        <f ca="1">Rutas_Lista!AG828</f>
        <v>0</v>
      </c>
      <c r="Q828">
        <f ca="1">Rutas_Lista!AH828</f>
        <v>0</v>
      </c>
    </row>
    <row r="829" spans="1:17" x14ac:dyDescent="0.25">
      <c r="A829">
        <f ca="1">Rutas_Lista!N829</f>
        <v>38</v>
      </c>
      <c r="B829" s="39">
        <f ca="1">Rutas_Lista!L829</f>
        <v>790</v>
      </c>
      <c r="C829" s="39" t="str">
        <f ca="1">Rutas_Lista!AB829</f>
        <v>Rutas_Habituales_Central</v>
      </c>
      <c r="D829" s="39" t="str">
        <f ca="1">Rutas_Lista!AC829</f>
        <v>Ruta 4_16</v>
      </c>
      <c r="E829" s="39" t="str">
        <f ca="1">Rutas_Lista!AD829</f>
        <v>Opel Planta en Figueruelas</v>
      </c>
      <c r="F829" s="5" t="s">
        <v>783</v>
      </c>
      <c r="H829" s="5" t="s">
        <v>784</v>
      </c>
      <c r="I829" s="5" t="s">
        <v>733</v>
      </c>
      <c r="J829" s="49">
        <v>41.749628000000001</v>
      </c>
      <c r="K829" s="49">
        <v>-1.1755139999999999</v>
      </c>
      <c r="L829" s="5" t="s">
        <v>785</v>
      </c>
      <c r="M829" s="39" t="str">
        <f ca="1">IF(Rutas_Lista!X829=1,"Ida","Vuelta")</f>
        <v>Ida</v>
      </c>
      <c r="N829" t="str">
        <f ca="1">Rutas_Lista!AE829</f>
        <v>07:30</v>
      </c>
      <c r="O829">
        <f ca="1">Rutas_Lista!AF829</f>
        <v>0</v>
      </c>
      <c r="P829">
        <f ca="1">Rutas_Lista!AG829</f>
        <v>0</v>
      </c>
      <c r="Q829">
        <f ca="1">Rutas_Lista!AH829</f>
        <v>0</v>
      </c>
    </row>
    <row r="830" spans="1:17" x14ac:dyDescent="0.25">
      <c r="A830">
        <f ca="1">Rutas_Lista!N830</f>
        <v>38</v>
      </c>
      <c r="B830" s="39">
        <f ca="1">Rutas_Lista!L830</f>
        <v>791</v>
      </c>
      <c r="C830" s="39" t="str">
        <f ca="1">Rutas_Lista!AB830</f>
        <v>Rutas_Habituales_Central</v>
      </c>
      <c r="D830" s="39" t="str">
        <f ca="1">Rutas_Lista!AC830</f>
        <v>Ruta 4_16</v>
      </c>
      <c r="E830" s="39" t="str">
        <f ca="1">Rutas_Lista!AD830</f>
        <v>Opel Planta en Figueruelas</v>
      </c>
      <c r="F830" s="5" t="s">
        <v>783</v>
      </c>
      <c r="H830" s="5" t="s">
        <v>784</v>
      </c>
      <c r="I830" s="5" t="s">
        <v>733</v>
      </c>
      <c r="J830" s="49">
        <v>41.749628000000001</v>
      </c>
      <c r="K830" s="49">
        <v>-1.1755139999999999</v>
      </c>
      <c r="L830" s="5" t="s">
        <v>785</v>
      </c>
      <c r="M830" s="39" t="str">
        <f ca="1">IF(Rutas_Lista!X830=1,"Ida","Vuelta")</f>
        <v>Vuelta</v>
      </c>
      <c r="N830" t="str">
        <f ca="1">Rutas_Lista!AE830</f>
        <v/>
      </c>
      <c r="O830" t="str">
        <f ca="1">Rutas_Lista!AF830</f>
        <v/>
      </c>
      <c r="P830" t="str">
        <f ca="1">Rutas_Lista!AG830</f>
        <v/>
      </c>
      <c r="Q830" t="str">
        <f ca="1">Rutas_Lista!AH830</f>
        <v/>
      </c>
    </row>
    <row r="831" spans="1:17" x14ac:dyDescent="0.25">
      <c r="A831">
        <f ca="1">Rutas_Lista!N831</f>
        <v>38</v>
      </c>
      <c r="B831" s="39">
        <f ca="1">Rutas_Lista!L831</f>
        <v>792</v>
      </c>
      <c r="C831" s="39" t="str">
        <f ca="1">Rutas_Lista!AB831</f>
        <v>Rutas_Habituales_Central</v>
      </c>
      <c r="D831" s="39" t="str">
        <f ca="1">Rutas_Lista!AC831</f>
        <v>Ruta 4_16</v>
      </c>
      <c r="E831" s="39" t="str">
        <f ca="1">Rutas_Lista!AD831</f>
        <v>Pablo Picasso, nº 8 ( Pd. Bus)</v>
      </c>
      <c r="F831" s="5" t="s">
        <v>1022</v>
      </c>
      <c r="G831" s="5" t="s">
        <v>926</v>
      </c>
      <c r="H831" s="5" t="s">
        <v>732</v>
      </c>
      <c r="I831" s="5" t="s">
        <v>733</v>
      </c>
      <c r="J831" s="49">
        <v>41.672094999999999</v>
      </c>
      <c r="K831" s="49">
        <v>-0.89524199999999998</v>
      </c>
      <c r="L831" s="5" t="s">
        <v>792</v>
      </c>
      <c r="M831" s="39" t="str">
        <f ca="1">IF(Rutas_Lista!X831=1,"Ida","Vuelta")</f>
        <v>Vuelta</v>
      </c>
      <c r="N831" t="str">
        <f ca="1">Rutas_Lista!AE831</f>
        <v/>
      </c>
      <c r="O831" t="str">
        <f ca="1">Rutas_Lista!AF831</f>
        <v/>
      </c>
      <c r="P831" t="str">
        <f ca="1">Rutas_Lista!AG831</f>
        <v/>
      </c>
      <c r="Q831" t="str">
        <f ca="1">Rutas_Lista!AH831</f>
        <v/>
      </c>
    </row>
    <row r="832" spans="1:17" x14ac:dyDescent="0.25">
      <c r="A832">
        <f ca="1">Rutas_Lista!N832</f>
        <v>38</v>
      </c>
      <c r="B832" s="39">
        <f ca="1">Rutas_Lista!L832</f>
        <v>793</v>
      </c>
      <c r="C832" s="39" t="str">
        <f ca="1">Rutas_Lista!AB832</f>
        <v>Rutas_Habituales_Central</v>
      </c>
      <c r="D832" s="39" t="str">
        <f ca="1">Rutas_Lista!AC832</f>
        <v>Ruta 4_16</v>
      </c>
      <c r="E832" s="39" t="str">
        <f ca="1">Rutas_Lista!AD832</f>
        <v>Pablo Picasso (esq. María Zambrano - Pd. Bus</v>
      </c>
      <c r="F832" s="5" t="s">
        <v>1020</v>
      </c>
      <c r="H832" s="5" t="s">
        <v>732</v>
      </c>
      <c r="I832" s="5" t="s">
        <v>733</v>
      </c>
      <c r="J832" s="49">
        <v>41.6727639</v>
      </c>
      <c r="K832" s="49">
        <v>-0.89033189999999995</v>
      </c>
      <c r="L832" s="5" t="s">
        <v>1023</v>
      </c>
      <c r="M832" s="39" t="str">
        <f ca="1">IF(Rutas_Lista!X832=1,"Ida","Vuelta")</f>
        <v>Vuelta</v>
      </c>
      <c r="N832" t="str">
        <f ca="1">Rutas_Lista!AE832</f>
        <v/>
      </c>
      <c r="O832" t="str">
        <f ca="1">Rutas_Lista!AF832</f>
        <v/>
      </c>
      <c r="P832" t="str">
        <f ca="1">Rutas_Lista!AG832</f>
        <v/>
      </c>
      <c r="Q832" t="str">
        <f ca="1">Rutas_Lista!AH832</f>
        <v/>
      </c>
    </row>
    <row r="833" spans="1:17" x14ac:dyDescent="0.25">
      <c r="A833">
        <f ca="1">Rutas_Lista!N833</f>
        <v>38</v>
      </c>
      <c r="B833" s="39">
        <f ca="1">Rutas_Lista!L833</f>
        <v>794</v>
      </c>
      <c r="C833" s="39" t="str">
        <f ca="1">Rutas_Lista!AB833</f>
        <v>Rutas_Habituales_Central</v>
      </c>
      <c r="D833" s="39" t="str">
        <f ca="1">Rutas_Lista!AC833</f>
        <v>Ruta 4_16</v>
      </c>
      <c r="E833" s="39" t="str">
        <f ca="1">Rutas_Lista!AD833</f>
        <v>María Zambrano (Pablo Iglesias - Pd. Bus)</v>
      </c>
      <c r="F833" s="5" t="s">
        <v>829</v>
      </c>
      <c r="H833" s="5" t="s">
        <v>732</v>
      </c>
      <c r="I833" s="5" t="s">
        <v>733</v>
      </c>
      <c r="J833" s="49">
        <v>41.677349399999997</v>
      </c>
      <c r="K833" s="49">
        <v>-0.88933839999999997</v>
      </c>
      <c r="L833" s="5" t="s">
        <v>832</v>
      </c>
      <c r="M833" s="39" t="str">
        <f ca="1">IF(Rutas_Lista!X833=1,"Ida","Vuelta")</f>
        <v>Vuelta</v>
      </c>
      <c r="N833" t="str">
        <f ca="1">Rutas_Lista!AE833</f>
        <v/>
      </c>
      <c r="O833" t="str">
        <f ca="1">Rutas_Lista!AF833</f>
        <v/>
      </c>
      <c r="P833" t="str">
        <f ca="1">Rutas_Lista!AG833</f>
        <v/>
      </c>
      <c r="Q833" t="str">
        <f ca="1">Rutas_Lista!AH833</f>
        <v/>
      </c>
    </row>
    <row r="834" spans="1:17" x14ac:dyDescent="0.25">
      <c r="A834">
        <f ca="1">Rutas_Lista!N834</f>
        <v>38</v>
      </c>
      <c r="B834" s="39">
        <f ca="1">Rutas_Lista!L834</f>
        <v>795</v>
      </c>
      <c r="C834" s="39" t="str">
        <f ca="1">Rutas_Lista!AB834</f>
        <v>Rutas_Habituales_Central</v>
      </c>
      <c r="D834" s="39" t="str">
        <f ca="1">Rutas_Lista!AC834</f>
        <v>Ruta 4_16</v>
      </c>
      <c r="E834" s="39" t="str">
        <f ca="1">Rutas_Lista!AD834</f>
        <v>Gómez de Avellaneda (Margarita Xirgú - Pd. Bus)</v>
      </c>
      <c r="F834" s="5" t="s">
        <v>835</v>
      </c>
      <c r="H834" s="5" t="s">
        <v>732</v>
      </c>
      <c r="I834" s="5" t="s">
        <v>733</v>
      </c>
      <c r="J834" s="49">
        <v>41.677858399999998</v>
      </c>
      <c r="K834" s="49">
        <v>-0.89068630000000004</v>
      </c>
      <c r="L834" s="5" t="s">
        <v>1024</v>
      </c>
      <c r="M834" s="39" t="str">
        <f ca="1">IF(Rutas_Lista!X834=1,"Ida","Vuelta")</f>
        <v>Vuelta</v>
      </c>
      <c r="N834" t="str">
        <f ca="1">Rutas_Lista!AE834</f>
        <v/>
      </c>
      <c r="O834" t="str">
        <f ca="1">Rutas_Lista!AF834</f>
        <v/>
      </c>
      <c r="P834" t="str">
        <f ca="1">Rutas_Lista!AG834</f>
        <v/>
      </c>
      <c r="Q834" t="str">
        <f ca="1">Rutas_Lista!AH834</f>
        <v/>
      </c>
    </row>
    <row r="835" spans="1:17" x14ac:dyDescent="0.25">
      <c r="A835">
        <f ca="1">Rutas_Lista!N835</f>
        <v>38</v>
      </c>
      <c r="B835" s="39">
        <f ca="1">Rutas_Lista!L835</f>
        <v>796</v>
      </c>
      <c r="C835" s="39" t="str">
        <f ca="1">Rutas_Lista!AB835</f>
        <v>Rutas_Habituales_Central</v>
      </c>
      <c r="D835" s="39" t="str">
        <f ca="1">Rutas_Lista!AC835</f>
        <v>Ruta 4_16</v>
      </c>
      <c r="E835" s="39" t="str">
        <f ca="1">Rutas_Lista!AD835</f>
        <v>Pablo Picasso (esq. Salvador Allende - Pd. Bus)</v>
      </c>
      <c r="F835" s="5" t="s">
        <v>1020</v>
      </c>
      <c r="H835" s="5" t="s">
        <v>732</v>
      </c>
      <c r="I835" s="5" t="s">
        <v>733</v>
      </c>
      <c r="J835" s="49">
        <v>41.673133200000002</v>
      </c>
      <c r="K835" s="49">
        <v>-0.87766460000000002</v>
      </c>
      <c r="L835" s="5" t="s">
        <v>1021</v>
      </c>
      <c r="M835" s="39" t="str">
        <f ca="1">IF(Rutas_Lista!X835=1,"Ida","Vuelta")</f>
        <v>Vuelta</v>
      </c>
      <c r="N835" t="str">
        <f ca="1">Rutas_Lista!AE835</f>
        <v/>
      </c>
      <c r="O835" t="str">
        <f ca="1">Rutas_Lista!AF835</f>
        <v/>
      </c>
      <c r="P835" t="str">
        <f ca="1">Rutas_Lista!AG835</f>
        <v/>
      </c>
      <c r="Q835" t="str">
        <f ca="1">Rutas_Lista!AH835</f>
        <v/>
      </c>
    </row>
    <row r="836" spans="1:17" x14ac:dyDescent="0.25">
      <c r="A836">
        <f ca="1">Rutas_Lista!N836</f>
        <v>38</v>
      </c>
      <c r="B836" s="39">
        <f ca="1">Rutas_Lista!L836</f>
        <v>797</v>
      </c>
      <c r="C836" s="39" t="str">
        <f ca="1">Rutas_Lista!AB836</f>
        <v>Rutas_Habituales_Central</v>
      </c>
      <c r="D836" s="39" t="str">
        <f ca="1">Rutas_Lista!AC836</f>
        <v>Ruta 4_16</v>
      </c>
      <c r="E836" s="39" t="str">
        <f ca="1">Rutas_Lista!AD836</f>
        <v>Salvador Allende (frente nº 67 - Pd. Bus)</v>
      </c>
      <c r="F836" s="5" t="s">
        <v>827</v>
      </c>
      <c r="H836" s="5" t="s">
        <v>732</v>
      </c>
      <c r="I836" s="5" t="s">
        <v>733</v>
      </c>
      <c r="J836" s="49">
        <v>41.674923900000003</v>
      </c>
      <c r="K836" s="49">
        <v>-0.87691980000000003</v>
      </c>
      <c r="L836" s="5" t="s">
        <v>839</v>
      </c>
      <c r="M836" s="39" t="str">
        <f ca="1">IF(Rutas_Lista!X836=1,"Ida","Vuelta")</f>
        <v>Vuelta</v>
      </c>
      <c r="N836" t="str">
        <f ca="1">Rutas_Lista!AE836</f>
        <v/>
      </c>
      <c r="O836" t="str">
        <f ca="1">Rutas_Lista!AF836</f>
        <v/>
      </c>
      <c r="P836" t="str">
        <f ca="1">Rutas_Lista!AG836</f>
        <v/>
      </c>
      <c r="Q836" t="str">
        <f ca="1">Rutas_Lista!AH836</f>
        <v/>
      </c>
    </row>
    <row r="837" spans="1:17" x14ac:dyDescent="0.25">
      <c r="A837">
        <f ca="1">Rutas_Lista!N837</f>
        <v>38</v>
      </c>
      <c r="B837" s="39">
        <f ca="1">Rutas_Lista!L837</f>
        <v>798</v>
      </c>
      <c r="C837" s="39" t="str">
        <f ca="1">Rutas_Lista!AB837</f>
        <v>Rutas_Habituales_Central</v>
      </c>
      <c r="D837" s="39" t="str">
        <f ca="1">Rutas_Lista!AC837</f>
        <v>Ruta 4_16</v>
      </c>
      <c r="E837" s="39" t="str">
        <f ca="1">Rutas_Lista!AD837</f>
        <v>Salvador Allende (frente nº 85 - Pd. Bus)</v>
      </c>
      <c r="F837" s="5" t="s">
        <v>827</v>
      </c>
      <c r="H837" s="5" t="s">
        <v>732</v>
      </c>
      <c r="I837" s="5" t="s">
        <v>733</v>
      </c>
      <c r="J837" s="49">
        <v>41.677505199999999</v>
      </c>
      <c r="K837" s="49">
        <v>-0.87398989999999999</v>
      </c>
      <c r="L837" s="5" t="s">
        <v>1029</v>
      </c>
      <c r="M837" s="39" t="str">
        <f ca="1">IF(Rutas_Lista!X837=1,"Ida","Vuelta")</f>
        <v>Vuelta</v>
      </c>
      <c r="N837" t="str">
        <f ca="1">Rutas_Lista!AE837</f>
        <v/>
      </c>
      <c r="O837" t="str">
        <f ca="1">Rutas_Lista!AF837</f>
        <v/>
      </c>
      <c r="P837" t="str">
        <f ca="1">Rutas_Lista!AG837</f>
        <v/>
      </c>
      <c r="Q837" t="str">
        <f ca="1">Rutas_Lista!AH837</f>
        <v/>
      </c>
    </row>
    <row r="838" spans="1:17" x14ac:dyDescent="0.25">
      <c r="A838">
        <f ca="1">Rutas_Lista!N838</f>
        <v>38</v>
      </c>
      <c r="B838" s="39">
        <f ca="1">Rutas_Lista!L838</f>
        <v>799</v>
      </c>
      <c r="C838" s="39" t="str">
        <f ca="1">Rutas_Lista!AB838</f>
        <v>Rutas_Habituales_Central</v>
      </c>
      <c r="D838" s="39" t="str">
        <f ca="1">Rutas_Lista!AC838</f>
        <v>Ruta 4_16</v>
      </c>
      <c r="E838" s="39" t="str">
        <f ca="1">Rutas_Lista!AD838</f>
        <v>Salvador Allende, nº 85 ( Pd. Bus)</v>
      </c>
      <c r="F838" s="5" t="s">
        <v>825</v>
      </c>
      <c r="G838" s="5" t="s">
        <v>1019</v>
      </c>
      <c r="H838" s="5" t="s">
        <v>732</v>
      </c>
      <c r="I838" s="5" t="s">
        <v>733</v>
      </c>
      <c r="J838" s="49">
        <v>41.678130299999999</v>
      </c>
      <c r="K838" s="49">
        <v>-0.87662289999999998</v>
      </c>
      <c r="L838" s="5" t="s">
        <v>792</v>
      </c>
      <c r="M838" s="39" t="str">
        <f ca="1">IF(Rutas_Lista!X838=1,"Ida","Vuelta")</f>
        <v>Vuelta</v>
      </c>
      <c r="N838" t="str">
        <f ca="1">Rutas_Lista!AE838</f>
        <v/>
      </c>
      <c r="O838" t="str">
        <f ca="1">Rutas_Lista!AF838</f>
        <v/>
      </c>
      <c r="P838" t="str">
        <f ca="1">Rutas_Lista!AG838</f>
        <v/>
      </c>
      <c r="Q838" t="str">
        <f ca="1">Rutas_Lista!AH838</f>
        <v/>
      </c>
    </row>
    <row r="839" spans="1:17" x14ac:dyDescent="0.25">
      <c r="A839">
        <f ca="1">Rutas_Lista!N839</f>
        <v>39</v>
      </c>
      <c r="B839" s="39">
        <f ca="1">Rutas_Lista!L839</f>
        <v>799</v>
      </c>
      <c r="C839" s="39" t="str">
        <f ca="1">Rutas_Lista!AB839</f>
        <v>Rutas_Habituales_Central</v>
      </c>
      <c r="D839" s="39" t="str">
        <f ca="1">Rutas_Lista!AC839</f>
        <v>Ruta 5_16</v>
      </c>
      <c r="E839" s="39" t="str">
        <f ca="1">Rutas_Lista!AD839</f>
        <v>Ruta 5/16</v>
      </c>
      <c r="M839" s="39" t="str">
        <f ca="1">IF(Rutas_Lista!X839=1,"Ida","Vuelta")</f>
        <v>Ida</v>
      </c>
      <c r="N839" t="str">
        <f ca="1">Rutas_Lista!AE839</f>
        <v/>
      </c>
      <c r="O839">
        <f ca="1">Rutas_Lista!AF839</f>
        <v>0</v>
      </c>
      <c r="P839">
        <f ca="1">Rutas_Lista!AG839</f>
        <v>0</v>
      </c>
      <c r="Q839">
        <f ca="1">Rutas_Lista!AH839</f>
        <v>0</v>
      </c>
    </row>
    <row r="840" spans="1:17" x14ac:dyDescent="0.25">
      <c r="A840">
        <f ca="1">Rutas_Lista!N840</f>
        <v>39</v>
      </c>
      <c r="B840" s="39">
        <f ca="1">Rutas_Lista!L840</f>
        <v>800</v>
      </c>
      <c r="C840" s="39" t="str">
        <f ca="1">Rutas_Lista!AB840</f>
        <v>Rutas_Habituales_Central</v>
      </c>
      <c r="D840" s="39" t="str">
        <f ca="1">Rutas_Lista!AC840</f>
        <v>Ruta 5_16</v>
      </c>
      <c r="E840" s="39" t="str">
        <f ca="1">Rutas_Lista!AD840</f>
        <v>Pablo Ruiz Picasso (esq. Emilia Pardo Bazán)</v>
      </c>
      <c r="F840" s="5" t="s">
        <v>1030</v>
      </c>
      <c r="H840" s="5" t="s">
        <v>732</v>
      </c>
      <c r="I840" s="5" t="s">
        <v>733</v>
      </c>
      <c r="J840" s="49">
        <v>41.6725548</v>
      </c>
      <c r="K840" s="49">
        <v>-0.89263630000000005</v>
      </c>
      <c r="L840" s="5" t="s">
        <v>1031</v>
      </c>
      <c r="M840" s="39" t="str">
        <f ca="1">IF(Rutas_Lista!X840=1,"Ida","Vuelta")</f>
        <v>Ida</v>
      </c>
      <c r="N840" t="str">
        <f ca="1">Rutas_Lista!AE840</f>
        <v>07:00</v>
      </c>
      <c r="O840">
        <f ca="1">Rutas_Lista!AF840</f>
        <v>0</v>
      </c>
      <c r="P840">
        <f ca="1">Rutas_Lista!AG840</f>
        <v>0</v>
      </c>
      <c r="Q840">
        <f ca="1">Rutas_Lista!AH840</f>
        <v>0</v>
      </c>
    </row>
    <row r="841" spans="1:17" x14ac:dyDescent="0.25">
      <c r="A841">
        <f ca="1">Rutas_Lista!N841</f>
        <v>39</v>
      </c>
      <c r="B841" s="39">
        <f ca="1">Rutas_Lista!L841</f>
        <v>801</v>
      </c>
      <c r="C841" s="39" t="str">
        <f ca="1">Rutas_Lista!AB841</f>
        <v>Rutas_Habituales_Central</v>
      </c>
      <c r="D841" s="39" t="str">
        <f ca="1">Rutas_Lista!AC841</f>
        <v>Ruta 5_16</v>
      </c>
      <c r="E841" s="39" t="str">
        <f ca="1">Rutas_Lista!AD841</f>
        <v>Gómez de Avellaneda (esq. Saiz de Otero - Pd. Bus)</v>
      </c>
      <c r="F841" s="5" t="s">
        <v>835</v>
      </c>
      <c r="H841" s="5" t="s">
        <v>732</v>
      </c>
      <c r="I841" s="5" t="s">
        <v>733</v>
      </c>
      <c r="J841" s="49">
        <v>41.670422100000003</v>
      </c>
      <c r="K841" s="49">
        <v>-0.89067010000000002</v>
      </c>
      <c r="L841" s="5" t="s">
        <v>898</v>
      </c>
      <c r="M841" s="39" t="str">
        <f ca="1">IF(Rutas_Lista!X841=1,"Ida","Vuelta")</f>
        <v>Ida</v>
      </c>
      <c r="N841" t="str">
        <f ca="1">Rutas_Lista!AE841</f>
        <v>07:01</v>
      </c>
      <c r="O841">
        <f ca="1">Rutas_Lista!AF841</f>
        <v>0</v>
      </c>
      <c r="P841">
        <f ca="1">Rutas_Lista!AG841</f>
        <v>0</v>
      </c>
      <c r="Q841">
        <f ca="1">Rutas_Lista!AH841</f>
        <v>0</v>
      </c>
    </row>
    <row r="842" spans="1:17" x14ac:dyDescent="0.25">
      <c r="A842">
        <f ca="1">Rutas_Lista!N842</f>
        <v>39</v>
      </c>
      <c r="B842" s="39">
        <f ca="1">Rutas_Lista!L842</f>
        <v>802</v>
      </c>
      <c r="C842" s="39" t="str">
        <f ca="1">Rutas_Lista!AB842</f>
        <v>Rutas_Habituales_Central</v>
      </c>
      <c r="D842" s="39" t="str">
        <f ca="1">Rutas_Lista!AC842</f>
        <v>Ruta 5_16</v>
      </c>
      <c r="E842" s="39" t="str">
        <f ca="1">Rutas_Lista!AD842</f>
        <v>Gómez de Avellaneda, nº 23 (Pd. Bus)</v>
      </c>
      <c r="F842" s="5" t="s">
        <v>1032</v>
      </c>
      <c r="G842" s="5" t="s">
        <v>838</v>
      </c>
      <c r="H842" s="5" t="s">
        <v>732</v>
      </c>
      <c r="I842" s="5" t="s">
        <v>733</v>
      </c>
      <c r="J842" s="49">
        <v>41.624887999999999</v>
      </c>
      <c r="K842" s="49">
        <v>-0.87636099999999995</v>
      </c>
      <c r="L842" s="5" t="s">
        <v>792</v>
      </c>
      <c r="M842" s="39" t="str">
        <f ca="1">IF(Rutas_Lista!X842=1,"Ida","Vuelta")</f>
        <v>Ida</v>
      </c>
      <c r="N842" t="str">
        <f ca="1">Rutas_Lista!AE842</f>
        <v>07:02</v>
      </c>
      <c r="O842">
        <f ca="1">Rutas_Lista!AF842</f>
        <v>0</v>
      </c>
      <c r="P842">
        <f ca="1">Rutas_Lista!AG842</f>
        <v>0</v>
      </c>
      <c r="Q842">
        <f ca="1">Rutas_Lista!AH842</f>
        <v>0</v>
      </c>
    </row>
    <row r="843" spans="1:17" x14ac:dyDescent="0.25">
      <c r="A843">
        <f ca="1">Rutas_Lista!N843</f>
        <v>39</v>
      </c>
      <c r="B843" s="39">
        <f ca="1">Rutas_Lista!L843</f>
        <v>803</v>
      </c>
      <c r="C843" s="39" t="str">
        <f ca="1">Rutas_Lista!AB843</f>
        <v>Rutas_Habituales_Central</v>
      </c>
      <c r="D843" s="39" t="str">
        <f ca="1">Rutas_Lista!AC843</f>
        <v>Ruta 5_16</v>
      </c>
      <c r="E843" s="39" t="str">
        <f ca="1">Rutas_Lista!AD843</f>
        <v>Cambio sentido M. Zambrano/G. Avellaneda (paso cebra)</v>
      </c>
      <c r="F843" s="5" t="s">
        <v>1033</v>
      </c>
      <c r="H843" s="5" t="s">
        <v>732</v>
      </c>
      <c r="I843" s="5" t="s">
        <v>733</v>
      </c>
      <c r="J843" s="49">
        <v>41.672518799999999</v>
      </c>
      <c r="K843" s="49">
        <v>-0.89072150000000005</v>
      </c>
      <c r="L843" s="5" t="s">
        <v>1034</v>
      </c>
      <c r="M843" s="39" t="str">
        <f ca="1">IF(Rutas_Lista!X843=1,"Ida","Vuelta")</f>
        <v>Ida</v>
      </c>
      <c r="N843" t="str">
        <f ca="1">Rutas_Lista!AE843</f>
        <v>07:03</v>
      </c>
      <c r="O843">
        <f ca="1">Rutas_Lista!AF843</f>
        <v>0</v>
      </c>
      <c r="P843">
        <f ca="1">Rutas_Lista!AG843</f>
        <v>0</v>
      </c>
      <c r="Q843">
        <f ca="1">Rutas_Lista!AH843</f>
        <v>0</v>
      </c>
    </row>
    <row r="844" spans="1:17" x14ac:dyDescent="0.25">
      <c r="A844">
        <f ca="1">Rutas_Lista!N844</f>
        <v>39</v>
      </c>
      <c r="B844" s="39">
        <f ca="1">Rutas_Lista!L844</f>
        <v>804</v>
      </c>
      <c r="C844" s="39" t="str">
        <f ca="1">Rutas_Lista!AB844</f>
        <v>Rutas_Habituales_Central</v>
      </c>
      <c r="D844" s="39" t="str">
        <f ca="1">Rutas_Lista!AC844</f>
        <v>Ruta 5_16</v>
      </c>
      <c r="E844" s="39" t="str">
        <f ca="1">Rutas_Lista!AD844</f>
        <v>María Zambrano (León Felipe - Pd. Bus)</v>
      </c>
      <c r="F844" s="5" t="s">
        <v>829</v>
      </c>
      <c r="H844" s="5" t="s">
        <v>732</v>
      </c>
      <c r="I844" s="5" t="s">
        <v>733</v>
      </c>
      <c r="J844" s="49">
        <v>41.667514500000003</v>
      </c>
      <c r="K844" s="49">
        <v>-0.88693259999999996</v>
      </c>
      <c r="L844" s="5" t="s">
        <v>830</v>
      </c>
      <c r="M844" s="39" t="str">
        <f ca="1">IF(Rutas_Lista!X844=1,"Ida","Vuelta")</f>
        <v>Ida</v>
      </c>
      <c r="N844" t="str">
        <f ca="1">Rutas_Lista!AE844</f>
        <v>07:04</v>
      </c>
      <c r="O844">
        <f ca="1">Rutas_Lista!AF844</f>
        <v>0</v>
      </c>
      <c r="P844">
        <f ca="1">Rutas_Lista!AG844</f>
        <v>0</v>
      </c>
      <c r="Q844">
        <f ca="1">Rutas_Lista!AH844</f>
        <v>0</v>
      </c>
    </row>
    <row r="845" spans="1:17" x14ac:dyDescent="0.25">
      <c r="A845">
        <f ca="1">Rutas_Lista!N845</f>
        <v>39</v>
      </c>
      <c r="B845" s="39">
        <f ca="1">Rutas_Lista!L845</f>
        <v>805</v>
      </c>
      <c r="C845" s="39" t="str">
        <f ca="1">Rutas_Lista!AB845</f>
        <v>Rutas_Habituales_Central</v>
      </c>
      <c r="D845" s="39" t="str">
        <f ca="1">Rutas_Lista!AC845</f>
        <v>Ruta 5_16</v>
      </c>
      <c r="E845" s="39" t="str">
        <f ca="1">Rutas_Lista!AD845</f>
        <v>María Zambrano (Pablo Neruda - Pd. Bus)</v>
      </c>
      <c r="F845" s="5" t="s">
        <v>829</v>
      </c>
      <c r="H845" s="5" t="s">
        <v>732</v>
      </c>
      <c r="I845" s="5" t="s">
        <v>733</v>
      </c>
      <c r="J845" s="49">
        <v>41.6692787</v>
      </c>
      <c r="K845" s="49">
        <v>-0.88875950000000004</v>
      </c>
      <c r="L845" s="5" t="s">
        <v>1035</v>
      </c>
      <c r="M845" s="39" t="str">
        <f ca="1">IF(Rutas_Lista!X845=1,"Ida","Vuelta")</f>
        <v>Ida</v>
      </c>
      <c r="N845" t="str">
        <f ca="1">Rutas_Lista!AE845</f>
        <v>07:05</v>
      </c>
      <c r="O845">
        <f ca="1">Rutas_Lista!AF845</f>
        <v>0</v>
      </c>
      <c r="P845">
        <f ca="1">Rutas_Lista!AG845</f>
        <v>0</v>
      </c>
      <c r="Q845">
        <f ca="1">Rutas_Lista!AH845</f>
        <v>0</v>
      </c>
    </row>
    <row r="846" spans="1:17" x14ac:dyDescent="0.25">
      <c r="A846">
        <f ca="1">Rutas_Lista!N846</f>
        <v>39</v>
      </c>
      <c r="B846" s="39">
        <f ca="1">Rutas_Lista!L846</f>
        <v>806</v>
      </c>
      <c r="C846" s="39" t="str">
        <f ca="1">Rutas_Lista!AB846</f>
        <v>Rutas_Habituales_Central</v>
      </c>
      <c r="D846" s="39" t="str">
        <f ca="1">Rutas_Lista!AC846</f>
        <v>Ruta 5_16</v>
      </c>
      <c r="E846" s="39" t="str">
        <f ca="1">Rutas_Lista!AD846</f>
        <v>Opel Planta en Figueruelas</v>
      </c>
      <c r="F846" s="5" t="s">
        <v>783</v>
      </c>
      <c r="H846" s="5" t="s">
        <v>784</v>
      </c>
      <c r="I846" s="5" t="s">
        <v>733</v>
      </c>
      <c r="J846" s="49">
        <v>41.749628000000001</v>
      </c>
      <c r="K846" s="49">
        <v>-1.1755139999999999</v>
      </c>
      <c r="L846" s="5" t="s">
        <v>785</v>
      </c>
      <c r="M846" s="39" t="str">
        <f ca="1">IF(Rutas_Lista!X846=1,"Ida","Vuelta")</f>
        <v>Ida</v>
      </c>
      <c r="N846" t="str">
        <f ca="1">Rutas_Lista!AE846</f>
        <v>07:30</v>
      </c>
      <c r="O846">
        <f ca="1">Rutas_Lista!AF846</f>
        <v>0</v>
      </c>
      <c r="P846">
        <f ca="1">Rutas_Lista!AG846</f>
        <v>0</v>
      </c>
      <c r="Q846">
        <f ca="1">Rutas_Lista!AH846</f>
        <v>0</v>
      </c>
    </row>
    <row r="847" spans="1:17" x14ac:dyDescent="0.25">
      <c r="A847">
        <f ca="1">Rutas_Lista!N847</f>
        <v>39</v>
      </c>
      <c r="B847" s="39">
        <f ca="1">Rutas_Lista!L847</f>
        <v>807</v>
      </c>
      <c r="C847" s="39" t="str">
        <f ca="1">Rutas_Lista!AB847</f>
        <v>Rutas_Habituales_Central</v>
      </c>
      <c r="D847" s="39" t="str">
        <f ca="1">Rutas_Lista!AC847</f>
        <v>Ruta 5_16</v>
      </c>
      <c r="E847" s="39" t="str">
        <f ca="1">Rutas_Lista!AD847</f>
        <v>Pablo Ruiz Picasso (esq. Emilia Pardo Bazán)</v>
      </c>
      <c r="F847" s="5" t="s">
        <v>783</v>
      </c>
      <c r="H847" s="5" t="s">
        <v>784</v>
      </c>
      <c r="I847" s="5" t="s">
        <v>733</v>
      </c>
      <c r="J847" s="49">
        <v>41.749628000000001</v>
      </c>
      <c r="K847" s="49">
        <v>-1.1755139999999999</v>
      </c>
      <c r="L847" s="5" t="s">
        <v>785</v>
      </c>
      <c r="M847" s="39" t="str">
        <f ca="1">IF(Rutas_Lista!X847=1,"Ida","Vuelta")</f>
        <v>Ida</v>
      </c>
      <c r="N847" t="str">
        <f ca="1">Rutas_Lista!AE847</f>
        <v/>
      </c>
      <c r="O847">
        <f ca="1">Rutas_Lista!AF847</f>
        <v>0</v>
      </c>
      <c r="P847">
        <f ca="1">Rutas_Lista!AG847</f>
        <v>0</v>
      </c>
      <c r="Q847">
        <f ca="1">Rutas_Lista!AH847</f>
        <v>0</v>
      </c>
    </row>
    <row r="848" spans="1:17" x14ac:dyDescent="0.25">
      <c r="A848">
        <f ca="1">Rutas_Lista!N848</f>
        <v>39</v>
      </c>
      <c r="B848" s="39">
        <f ca="1">Rutas_Lista!L848</f>
        <v>808</v>
      </c>
      <c r="C848" s="39" t="str">
        <f ca="1">Rutas_Lista!AB848</f>
        <v>Rutas_Habituales_Central</v>
      </c>
      <c r="D848" s="39" t="str">
        <f ca="1">Rutas_Lista!AC848</f>
        <v>Ruta 5_16</v>
      </c>
      <c r="E848" s="39" t="str">
        <f ca="1">Rutas_Lista!AD848</f>
        <v>Opel Planta en Figueruelas</v>
      </c>
      <c r="F848" s="5" t="s">
        <v>1030</v>
      </c>
      <c r="H848" s="5" t="s">
        <v>732</v>
      </c>
      <c r="I848" s="5" t="s">
        <v>733</v>
      </c>
      <c r="J848" s="49">
        <v>41.6725548</v>
      </c>
      <c r="K848" s="49">
        <v>-0.89263630000000005</v>
      </c>
      <c r="L848" s="5" t="s">
        <v>1031</v>
      </c>
      <c r="M848" s="39" t="str">
        <f ca="1">IF(Rutas_Lista!X848=1,"Ida","Vuelta")</f>
        <v>Vuelta</v>
      </c>
      <c r="N848" t="str">
        <f ca="1">Rutas_Lista!AE848</f>
        <v/>
      </c>
      <c r="O848" t="str">
        <f ca="1">Rutas_Lista!AF848</f>
        <v/>
      </c>
      <c r="P848" t="str">
        <f ca="1">Rutas_Lista!AG848</f>
        <v/>
      </c>
      <c r="Q848" t="str">
        <f ca="1">Rutas_Lista!AH848</f>
        <v/>
      </c>
    </row>
    <row r="849" spans="1:17" x14ac:dyDescent="0.25">
      <c r="A849">
        <f ca="1">Rutas_Lista!N849</f>
        <v>39</v>
      </c>
      <c r="B849" s="39">
        <f ca="1">Rutas_Lista!L849</f>
        <v>809</v>
      </c>
      <c r="C849" s="39" t="str">
        <f ca="1">Rutas_Lista!AB849</f>
        <v>Rutas_Habituales_Central</v>
      </c>
      <c r="D849" s="39" t="str">
        <f ca="1">Rutas_Lista!AC849</f>
        <v>Ruta 5_16</v>
      </c>
      <c r="E849" s="39" t="str">
        <f ca="1">Rutas_Lista!AD849</f>
        <v>Pablo Ruiz Picasso (esq. Emilia Pardo Bazán)</v>
      </c>
      <c r="F849" s="5" t="s">
        <v>835</v>
      </c>
      <c r="H849" s="5" t="s">
        <v>732</v>
      </c>
      <c r="I849" s="5" t="s">
        <v>733</v>
      </c>
      <c r="J849" s="49">
        <v>41.670422100000003</v>
      </c>
      <c r="K849" s="49">
        <v>-0.89067010000000002</v>
      </c>
      <c r="L849" s="5" t="s">
        <v>898</v>
      </c>
      <c r="M849" s="39" t="str">
        <f ca="1">IF(Rutas_Lista!X849=1,"Ida","Vuelta")</f>
        <v>Vuelta</v>
      </c>
      <c r="N849" t="str">
        <f ca="1">Rutas_Lista!AE849</f>
        <v/>
      </c>
      <c r="O849" t="str">
        <f ca="1">Rutas_Lista!AF849</f>
        <v/>
      </c>
      <c r="P849" t="str">
        <f ca="1">Rutas_Lista!AG849</f>
        <v/>
      </c>
      <c r="Q849" t="str">
        <f ca="1">Rutas_Lista!AH849</f>
        <v/>
      </c>
    </row>
    <row r="850" spans="1:17" x14ac:dyDescent="0.25">
      <c r="A850">
        <f ca="1">Rutas_Lista!N850</f>
        <v>39</v>
      </c>
      <c r="B850" s="39">
        <f ca="1">Rutas_Lista!L850</f>
        <v>810</v>
      </c>
      <c r="C850" s="39" t="str">
        <f ca="1">Rutas_Lista!AB850</f>
        <v>Rutas_Habituales_Central</v>
      </c>
      <c r="D850" s="39" t="str">
        <f ca="1">Rutas_Lista!AC850</f>
        <v>Ruta 5_16</v>
      </c>
      <c r="E850" s="39" t="str">
        <f ca="1">Rutas_Lista!AD850</f>
        <v>Gómez de Avellaneda (esq. Saiz de Otero - Pd. Bus)</v>
      </c>
      <c r="F850" s="5" t="s">
        <v>1032</v>
      </c>
      <c r="G850" s="5" t="s">
        <v>838</v>
      </c>
      <c r="H850" s="5" t="s">
        <v>732</v>
      </c>
      <c r="I850" s="5" t="s">
        <v>733</v>
      </c>
      <c r="J850" s="49">
        <v>41.624887999999999</v>
      </c>
      <c r="K850" s="49">
        <v>-0.87636099999999995</v>
      </c>
      <c r="L850" s="5" t="s">
        <v>792</v>
      </c>
      <c r="M850" s="39" t="str">
        <f ca="1">IF(Rutas_Lista!X850=1,"Ida","Vuelta")</f>
        <v>Vuelta</v>
      </c>
      <c r="N850" t="str">
        <f ca="1">Rutas_Lista!AE850</f>
        <v/>
      </c>
      <c r="O850" t="str">
        <f ca="1">Rutas_Lista!AF850</f>
        <v/>
      </c>
      <c r="P850" t="str">
        <f ca="1">Rutas_Lista!AG850</f>
        <v/>
      </c>
      <c r="Q850" t="str">
        <f ca="1">Rutas_Lista!AH850</f>
        <v/>
      </c>
    </row>
    <row r="851" spans="1:17" x14ac:dyDescent="0.25">
      <c r="A851">
        <f ca="1">Rutas_Lista!N851</f>
        <v>39</v>
      </c>
      <c r="B851" s="39">
        <f ca="1">Rutas_Lista!L851</f>
        <v>811</v>
      </c>
      <c r="C851" s="39" t="str">
        <f ca="1">Rutas_Lista!AB851</f>
        <v>Rutas_Habituales_Central</v>
      </c>
      <c r="D851" s="39" t="str">
        <f ca="1">Rutas_Lista!AC851</f>
        <v>Ruta 5_16</v>
      </c>
      <c r="E851" s="39" t="str">
        <f ca="1">Rutas_Lista!AD851</f>
        <v>Gómez de Avellaneda, nº 23 (Pd. Bus)</v>
      </c>
      <c r="F851" s="5" t="s">
        <v>1033</v>
      </c>
      <c r="H851" s="5" t="s">
        <v>732</v>
      </c>
      <c r="I851" s="5" t="s">
        <v>733</v>
      </c>
      <c r="J851" s="49">
        <v>41.672518799999999</v>
      </c>
      <c r="K851" s="49">
        <v>-0.89072150000000005</v>
      </c>
      <c r="L851" s="5" t="s">
        <v>1034</v>
      </c>
      <c r="M851" s="39" t="str">
        <f ca="1">IF(Rutas_Lista!X851=1,"Ida","Vuelta")</f>
        <v>Vuelta</v>
      </c>
      <c r="N851" t="str">
        <f ca="1">Rutas_Lista!AE851</f>
        <v/>
      </c>
      <c r="O851" t="str">
        <f ca="1">Rutas_Lista!AF851</f>
        <v/>
      </c>
      <c r="P851" t="str">
        <f ca="1">Rutas_Lista!AG851</f>
        <v/>
      </c>
      <c r="Q851" t="str">
        <f ca="1">Rutas_Lista!AH851</f>
        <v/>
      </c>
    </row>
    <row r="852" spans="1:17" x14ac:dyDescent="0.25">
      <c r="A852">
        <f ca="1">Rutas_Lista!N852</f>
        <v>39</v>
      </c>
      <c r="B852" s="39">
        <f ca="1">Rutas_Lista!L852</f>
        <v>812</v>
      </c>
      <c r="C852" s="39" t="str">
        <f ca="1">Rutas_Lista!AB852</f>
        <v>Rutas_Habituales_Central</v>
      </c>
      <c r="D852" s="39" t="str">
        <f ca="1">Rutas_Lista!AC852</f>
        <v>Ruta 5_16</v>
      </c>
      <c r="E852" s="39" t="str">
        <f ca="1">Rutas_Lista!AD852</f>
        <v>Cambio sentido M. Zambrano/G. Avellaneda (paso cebra)</v>
      </c>
      <c r="F852" s="5" t="s">
        <v>829</v>
      </c>
      <c r="H852" s="5" t="s">
        <v>732</v>
      </c>
      <c r="I852" s="5" t="s">
        <v>733</v>
      </c>
      <c r="J852" s="49">
        <v>41.667514500000003</v>
      </c>
      <c r="K852" s="49">
        <v>-0.88693259999999996</v>
      </c>
      <c r="L852" s="5" t="s">
        <v>830</v>
      </c>
      <c r="M852" s="39" t="str">
        <f ca="1">IF(Rutas_Lista!X852=1,"Ida","Vuelta")</f>
        <v>Vuelta</v>
      </c>
      <c r="N852" t="str">
        <f ca="1">Rutas_Lista!AE852</f>
        <v/>
      </c>
      <c r="O852" t="str">
        <f ca="1">Rutas_Lista!AF852</f>
        <v/>
      </c>
      <c r="P852" t="str">
        <f ca="1">Rutas_Lista!AG852</f>
        <v/>
      </c>
      <c r="Q852" t="str">
        <f ca="1">Rutas_Lista!AH852</f>
        <v/>
      </c>
    </row>
    <row r="853" spans="1:17" x14ac:dyDescent="0.25">
      <c r="A853">
        <f ca="1">Rutas_Lista!N853</f>
        <v>39</v>
      </c>
      <c r="B853" s="39">
        <f ca="1">Rutas_Lista!L853</f>
        <v>813</v>
      </c>
      <c r="C853" s="39" t="str">
        <f ca="1">Rutas_Lista!AB853</f>
        <v>Rutas_Habituales_Central</v>
      </c>
      <c r="D853" s="39" t="str">
        <f ca="1">Rutas_Lista!AC853</f>
        <v>Ruta 5_16</v>
      </c>
      <c r="E853" s="39" t="str">
        <f ca="1">Rutas_Lista!AD853</f>
        <v>María Zambrano (León Felipe - Pd. Bus)</v>
      </c>
      <c r="F853" s="5" t="s">
        <v>829</v>
      </c>
      <c r="H853" s="5" t="s">
        <v>732</v>
      </c>
      <c r="I853" s="5" t="s">
        <v>733</v>
      </c>
      <c r="J853" s="49">
        <v>41.6692787</v>
      </c>
      <c r="K853" s="49">
        <v>-0.88875950000000004</v>
      </c>
      <c r="L853" s="5" t="s">
        <v>1035</v>
      </c>
      <c r="M853" s="39" t="str">
        <f ca="1">IF(Rutas_Lista!X853=1,"Ida","Vuelta")</f>
        <v>Vuelta</v>
      </c>
      <c r="N853" t="str">
        <f ca="1">Rutas_Lista!AE853</f>
        <v/>
      </c>
      <c r="O853" t="str">
        <f ca="1">Rutas_Lista!AF853</f>
        <v/>
      </c>
      <c r="P853" t="str">
        <f ca="1">Rutas_Lista!AG853</f>
        <v/>
      </c>
      <c r="Q853" t="str">
        <f ca="1">Rutas_Lista!AH853</f>
        <v/>
      </c>
    </row>
    <row r="854" spans="1:17" x14ac:dyDescent="0.25">
      <c r="A854">
        <f ca="1">Rutas_Lista!N854</f>
        <v>39</v>
      </c>
      <c r="B854" s="39">
        <f ca="1">Rutas_Lista!L854</f>
        <v>814</v>
      </c>
      <c r="C854" s="39" t="str">
        <f ca="1">Rutas_Lista!AB854</f>
        <v>Rutas_Habituales_Central</v>
      </c>
      <c r="D854" s="39" t="str">
        <f ca="1">Rutas_Lista!AC854</f>
        <v>Ruta 5_16</v>
      </c>
      <c r="E854" s="39" t="str">
        <f ca="1">Rutas_Lista!AD854</f>
        <v>María Zambrano (Pablo Neruda - Pd. Bus)</v>
      </c>
      <c r="F854" s="5" t="s">
        <v>829</v>
      </c>
      <c r="H854" s="5" t="s">
        <v>732</v>
      </c>
      <c r="I854" s="5" t="s">
        <v>733</v>
      </c>
      <c r="J854" s="49">
        <v>41.6692787</v>
      </c>
      <c r="K854" s="49">
        <v>-0.88875950000000004</v>
      </c>
      <c r="L854" s="5" t="s">
        <v>1035</v>
      </c>
      <c r="M854" s="39" t="str">
        <f ca="1">IF(Rutas_Lista!X854=1,"Ida","Vuelta")</f>
        <v>Vuelta</v>
      </c>
      <c r="N854" t="str">
        <f ca="1">Rutas_Lista!AE854</f>
        <v/>
      </c>
      <c r="O854" t="str">
        <f ca="1">Rutas_Lista!AF854</f>
        <v/>
      </c>
      <c r="P854" t="str">
        <f ca="1">Rutas_Lista!AG854</f>
        <v/>
      </c>
      <c r="Q854" t="str">
        <f ca="1">Rutas_Lista!AH854</f>
        <v/>
      </c>
    </row>
    <row r="855" spans="1:17" x14ac:dyDescent="0.25">
      <c r="A855">
        <f ca="1">Rutas_Lista!N855</f>
        <v>39</v>
      </c>
      <c r="B855" s="39">
        <f ca="1">Rutas_Lista!L855</f>
        <v>815</v>
      </c>
      <c r="C855" s="39" t="str">
        <f ca="1">Rutas_Lista!AB855</f>
        <v>Rutas_Habituales_Central</v>
      </c>
      <c r="D855" s="39" t="str">
        <f ca="1">Rutas_Lista!AC855</f>
        <v>Ruta 5_16</v>
      </c>
      <c r="E855" s="39" t="str">
        <f ca="1">Rutas_Lista!AD855</f>
        <v>Pablo Ruiz Picasso (esq. Emilia Pardo Bazán)</v>
      </c>
      <c r="F855" s="5" t="s">
        <v>1030</v>
      </c>
      <c r="H855" s="5" t="s">
        <v>732</v>
      </c>
      <c r="I855" s="5" t="s">
        <v>733</v>
      </c>
      <c r="J855" s="49">
        <v>41.6725548</v>
      </c>
      <c r="K855" s="49">
        <v>-0.89263630000000005</v>
      </c>
      <c r="L855" s="5" t="s">
        <v>1031</v>
      </c>
      <c r="M855" s="39" t="str">
        <f ca="1">IF(Rutas_Lista!X855=1,"Ida","Vuelta")</f>
        <v>Vuelta</v>
      </c>
      <c r="N855" t="str">
        <f ca="1">Rutas_Lista!AE855</f>
        <v/>
      </c>
      <c r="O855" t="str">
        <f ca="1">Rutas_Lista!AF855</f>
        <v/>
      </c>
      <c r="P855" t="str">
        <f ca="1">Rutas_Lista!AG855</f>
        <v/>
      </c>
      <c r="Q855" t="str">
        <f ca="1">Rutas_Lista!AH855</f>
        <v/>
      </c>
    </row>
    <row r="856" spans="1:17" x14ac:dyDescent="0.25">
      <c r="A856">
        <f ca="1">Rutas_Lista!N856</f>
        <v>40</v>
      </c>
      <c r="B856" s="39">
        <f ca="1">Rutas_Lista!L856</f>
        <v>815</v>
      </c>
      <c r="C856" s="39" t="str">
        <f ca="1">Rutas_Lista!AB856</f>
        <v>Rutas_Habituales_Central</v>
      </c>
      <c r="D856" s="39" t="str">
        <f ca="1">Rutas_Lista!AC856</f>
        <v>Ruta 6_16</v>
      </c>
      <c r="E856" s="39" t="str">
        <f ca="1">Rutas_Lista!AD856</f>
        <v>Ruta 6/16</v>
      </c>
      <c r="M856" s="39" t="str">
        <f ca="1">IF(Rutas_Lista!X856=1,"Ida","Vuelta")</f>
        <v>Ida</v>
      </c>
      <c r="N856" t="str">
        <f ca="1">Rutas_Lista!AE856</f>
        <v/>
      </c>
      <c r="O856">
        <f ca="1">Rutas_Lista!AF856</f>
        <v>0</v>
      </c>
      <c r="P856">
        <f ca="1">Rutas_Lista!AG856</f>
        <v>0</v>
      </c>
      <c r="Q856">
        <f ca="1">Rutas_Lista!AH856</f>
        <v>0</v>
      </c>
    </row>
    <row r="857" spans="1:17" x14ac:dyDescent="0.25">
      <c r="A857">
        <f ca="1">Rutas_Lista!N857</f>
        <v>40</v>
      </c>
      <c r="B857" s="39">
        <f ca="1">Rutas_Lista!L857</f>
        <v>816</v>
      </c>
      <c r="C857" s="39" t="str">
        <f ca="1">Rutas_Lista!AB857</f>
        <v>Rutas_Habituales_Central</v>
      </c>
      <c r="D857" s="39" t="str">
        <f ca="1">Rutas_Lista!AC857</f>
        <v>Ruta 6_16</v>
      </c>
      <c r="E857" s="39" t="str">
        <f ca="1">Rutas_Lista!AD857</f>
        <v>Miguel Servet (frente nº 220 - Pd. Bus)</v>
      </c>
      <c r="F857" s="5" t="s">
        <v>1036</v>
      </c>
      <c r="H857" s="5" t="s">
        <v>732</v>
      </c>
      <c r="I857" s="5" t="s">
        <v>733</v>
      </c>
      <c r="J857" s="49">
        <v>41.636259600000002</v>
      </c>
      <c r="K857" s="49">
        <v>-0.86337140000000001</v>
      </c>
      <c r="L857" s="5" t="s">
        <v>1037</v>
      </c>
      <c r="M857" s="39" t="str">
        <f ca="1">IF(Rutas_Lista!X857=1,"Ida","Vuelta")</f>
        <v>Ida</v>
      </c>
      <c r="N857" t="str">
        <f ca="1">Rutas_Lista!AE857</f>
        <v>06:51</v>
      </c>
      <c r="O857">
        <f ca="1">Rutas_Lista!AF857</f>
        <v>0</v>
      </c>
      <c r="P857">
        <f ca="1">Rutas_Lista!AG857</f>
        <v>0</v>
      </c>
      <c r="Q857">
        <f ca="1">Rutas_Lista!AH857</f>
        <v>0</v>
      </c>
    </row>
    <row r="858" spans="1:17" x14ac:dyDescent="0.25">
      <c r="A858">
        <f ca="1">Rutas_Lista!N858</f>
        <v>40</v>
      </c>
      <c r="B858" s="39">
        <f ca="1">Rutas_Lista!L858</f>
        <v>817</v>
      </c>
      <c r="C858" s="39" t="str">
        <f ca="1">Rutas_Lista!AB858</f>
        <v>Rutas_Habituales_Central</v>
      </c>
      <c r="D858" s="39" t="str">
        <f ca="1">Rutas_Lista!AC858</f>
        <v>Ruta 6_16</v>
      </c>
      <c r="E858" s="39" t="str">
        <f ca="1">Rutas_Lista!AD858</f>
        <v>Miguel Servet, nº 101 (Pd. Bus)</v>
      </c>
      <c r="F858" s="5" t="s">
        <v>1038</v>
      </c>
      <c r="G858" s="5" t="s">
        <v>1039</v>
      </c>
      <c r="H858" s="5" t="s">
        <v>732</v>
      </c>
      <c r="I858" s="5" t="s">
        <v>733</v>
      </c>
      <c r="J858" s="49">
        <v>41.640816200000003</v>
      </c>
      <c r="K858" s="49">
        <v>-0.86893880000000001</v>
      </c>
      <c r="L858" s="5" t="s">
        <v>792</v>
      </c>
      <c r="M858" s="39" t="str">
        <f ca="1">IF(Rutas_Lista!X858=1,"Ida","Vuelta")</f>
        <v>Ida</v>
      </c>
      <c r="N858" t="str">
        <f ca="1">Rutas_Lista!AE858</f>
        <v>06:52</v>
      </c>
      <c r="O858">
        <f ca="1">Rutas_Lista!AF858</f>
        <v>0</v>
      </c>
      <c r="P858">
        <f ca="1">Rutas_Lista!AG858</f>
        <v>0</v>
      </c>
      <c r="Q858">
        <f ca="1">Rutas_Lista!AH858</f>
        <v>0</v>
      </c>
    </row>
    <row r="859" spans="1:17" x14ac:dyDescent="0.25">
      <c r="A859">
        <f ca="1">Rutas_Lista!N859</f>
        <v>40</v>
      </c>
      <c r="B859" s="39">
        <f ca="1">Rutas_Lista!L859</f>
        <v>818</v>
      </c>
      <c r="C859" s="39" t="str">
        <f ca="1">Rutas_Lista!AB859</f>
        <v>Rutas_Habituales_Central</v>
      </c>
      <c r="D859" s="39" t="str">
        <f ca="1">Rutas_Lista!AC859</f>
        <v>Ruta 6_16</v>
      </c>
      <c r="E859" s="39" t="str">
        <f ca="1">Rutas_Lista!AD859</f>
        <v>Miguel Servet, nº 63-65 (Pd. Bus)</v>
      </c>
      <c r="F859" s="5" t="s">
        <v>1038</v>
      </c>
      <c r="G859" s="5" t="s">
        <v>1040</v>
      </c>
      <c r="H859" s="5" t="s">
        <v>732</v>
      </c>
      <c r="I859" s="5" t="s">
        <v>733</v>
      </c>
      <c r="J859" s="49">
        <v>41.646481000000001</v>
      </c>
      <c r="K859" s="49">
        <v>-0.88755300000000004</v>
      </c>
      <c r="L859" s="5" t="s">
        <v>792</v>
      </c>
      <c r="M859" s="39" t="str">
        <f ca="1">IF(Rutas_Lista!X859=1,"Ida","Vuelta")</f>
        <v>Ida</v>
      </c>
      <c r="N859" t="str">
        <f ca="1">Rutas_Lista!AE859</f>
        <v>06:53</v>
      </c>
      <c r="O859">
        <f ca="1">Rutas_Lista!AF859</f>
        <v>0</v>
      </c>
      <c r="P859">
        <f ca="1">Rutas_Lista!AG859</f>
        <v>0</v>
      </c>
      <c r="Q859">
        <f ca="1">Rutas_Lista!AH859</f>
        <v>0</v>
      </c>
    </row>
    <row r="860" spans="1:17" x14ac:dyDescent="0.25">
      <c r="A860">
        <f ca="1">Rutas_Lista!N860</f>
        <v>40</v>
      </c>
      <c r="B860" s="39">
        <f ca="1">Rutas_Lista!L860</f>
        <v>819</v>
      </c>
      <c r="C860" s="39" t="str">
        <f ca="1">Rutas_Lista!AB860</f>
        <v>Rutas_Habituales_Central</v>
      </c>
      <c r="D860" s="39" t="str">
        <f ca="1">Rutas_Lista!AC860</f>
        <v>Ruta 6_16</v>
      </c>
      <c r="E860" s="39" t="str">
        <f ca="1">Rutas_Lista!AD860</f>
        <v>Miguel Servet, nº 37-39 (Pd. Bus)</v>
      </c>
      <c r="F860" s="5" t="s">
        <v>1038</v>
      </c>
      <c r="G860" s="5" t="s">
        <v>1041</v>
      </c>
      <c r="H860" s="5" t="s">
        <v>732</v>
      </c>
      <c r="I860" s="5" t="s">
        <v>733</v>
      </c>
      <c r="J860" s="49">
        <v>41.646481000000001</v>
      </c>
      <c r="K860" s="49">
        <v>-0.88755300000000004</v>
      </c>
      <c r="L860" s="5" t="s">
        <v>792</v>
      </c>
      <c r="M860" s="39" t="str">
        <f ca="1">IF(Rutas_Lista!X860=1,"Ida","Vuelta")</f>
        <v>Ida</v>
      </c>
      <c r="N860" t="str">
        <f ca="1">Rutas_Lista!AE860</f>
        <v>06:54</v>
      </c>
      <c r="O860">
        <f ca="1">Rutas_Lista!AF860</f>
        <v>0</v>
      </c>
      <c r="P860">
        <f ca="1">Rutas_Lista!AG860</f>
        <v>0</v>
      </c>
      <c r="Q860">
        <f ca="1">Rutas_Lista!AH860</f>
        <v>0</v>
      </c>
    </row>
    <row r="861" spans="1:17" x14ac:dyDescent="0.25">
      <c r="A861">
        <f ca="1">Rutas_Lista!N861</f>
        <v>40</v>
      </c>
      <c r="B861" s="39">
        <f ca="1">Rutas_Lista!L861</f>
        <v>820</v>
      </c>
      <c r="C861" s="39" t="str">
        <f ca="1">Rutas_Lista!AB861</f>
        <v>Rutas_Habituales_Central</v>
      </c>
      <c r="D861" s="39" t="str">
        <f ca="1">Rutas_Lista!AC861</f>
        <v>Ruta 6_16</v>
      </c>
      <c r="E861" s="39" t="str">
        <f ca="1">Rutas_Lista!AD861</f>
        <v>Compromiso de Caspe, nº 48 - Pd. Bus (esq. Doctor Iranzo)</v>
      </c>
      <c r="F861" s="5" t="s">
        <v>890</v>
      </c>
      <c r="G861" s="5" t="s">
        <v>891</v>
      </c>
      <c r="H861" s="5" t="s">
        <v>732</v>
      </c>
      <c r="I861" s="5" t="s">
        <v>733</v>
      </c>
      <c r="J861" s="49">
        <v>41.646318000000001</v>
      </c>
      <c r="K861" s="49">
        <v>-0.87181900000000001</v>
      </c>
      <c r="L861" s="5" t="s">
        <v>892</v>
      </c>
      <c r="M861" s="39" t="str">
        <f ca="1">IF(Rutas_Lista!X861=1,"Ida","Vuelta")</f>
        <v>Ida</v>
      </c>
      <c r="N861" t="str">
        <f ca="1">Rutas_Lista!AE861</f>
        <v>06:56</v>
      </c>
      <c r="O861">
        <f ca="1">Rutas_Lista!AF861</f>
        <v>0</v>
      </c>
      <c r="P861">
        <f ca="1">Rutas_Lista!AG861</f>
        <v>0</v>
      </c>
      <c r="Q861">
        <f ca="1">Rutas_Lista!AH861</f>
        <v>0</v>
      </c>
    </row>
    <row r="862" spans="1:17" x14ac:dyDescent="0.25">
      <c r="A862">
        <f ca="1">Rutas_Lista!N862</f>
        <v>40</v>
      </c>
      <c r="B862" s="39">
        <f ca="1">Rutas_Lista!L862</f>
        <v>821</v>
      </c>
      <c r="C862" s="39" t="str">
        <f ca="1">Rutas_Lista!AB862</f>
        <v>Rutas_Habituales_Central</v>
      </c>
      <c r="D862" s="39" t="str">
        <f ca="1">Rutas_Lista!AC862</f>
        <v>Ruta 6_16</v>
      </c>
      <c r="E862" s="39" t="str">
        <f ca="1">Rutas_Lista!AD862</f>
        <v>Salvador Minguijón, nº 10-12 (Pd. Bus)</v>
      </c>
      <c r="F862" s="5" t="s">
        <v>1042</v>
      </c>
      <c r="G862" s="5" t="s">
        <v>1043</v>
      </c>
      <c r="H862" s="5" t="s">
        <v>732</v>
      </c>
      <c r="I862" s="5" t="s">
        <v>733</v>
      </c>
      <c r="J862" s="49">
        <v>41.646481000000001</v>
      </c>
      <c r="K862" s="49">
        <v>-0.88755300000000004</v>
      </c>
      <c r="L862" s="5" t="s">
        <v>792</v>
      </c>
      <c r="M862" s="39" t="str">
        <f ca="1">IF(Rutas_Lista!X862=1,"Ida","Vuelta")</f>
        <v>Ida</v>
      </c>
      <c r="N862" t="str">
        <f ca="1">Rutas_Lista!AE862</f>
        <v>06:58</v>
      </c>
      <c r="O862">
        <f ca="1">Rutas_Lista!AF862</f>
        <v>0</v>
      </c>
      <c r="P862">
        <f ca="1">Rutas_Lista!AG862</f>
        <v>0</v>
      </c>
      <c r="Q862">
        <f ca="1">Rutas_Lista!AH862</f>
        <v>0</v>
      </c>
    </row>
    <row r="863" spans="1:17" x14ac:dyDescent="0.25">
      <c r="A863">
        <f ca="1">Rutas_Lista!N863</f>
        <v>40</v>
      </c>
      <c r="B863" s="39">
        <f ca="1">Rutas_Lista!L863</f>
        <v>822</v>
      </c>
      <c r="C863" s="39" t="str">
        <f ca="1">Rutas_Lista!AB863</f>
        <v>Rutas_Habituales_Central</v>
      </c>
      <c r="D863" s="39" t="str">
        <f ca="1">Rutas_Lista!AC863</f>
        <v>Ruta 6_16</v>
      </c>
      <c r="E863" s="39" t="str">
        <f ca="1">Rutas_Lista!AD863</f>
        <v>Salvador Minguijón, nº 58</v>
      </c>
      <c r="F863" s="5" t="s">
        <v>1042</v>
      </c>
      <c r="G863" s="5" t="s">
        <v>1044</v>
      </c>
      <c r="H863" s="5" t="s">
        <v>732</v>
      </c>
      <c r="I863" s="5" t="s">
        <v>733</v>
      </c>
      <c r="J863" s="49">
        <v>41.643559000000003</v>
      </c>
      <c r="K863" s="49">
        <v>-0.86349900000000002</v>
      </c>
      <c r="M863" s="39" t="str">
        <f ca="1">IF(Rutas_Lista!X863=1,"Ida","Vuelta")</f>
        <v>Ida</v>
      </c>
      <c r="N863" t="str">
        <f ca="1">Rutas_Lista!AE863</f>
        <v>06:59</v>
      </c>
      <c r="O863">
        <f ca="1">Rutas_Lista!AF863</f>
        <v>0</v>
      </c>
      <c r="P863">
        <f ca="1">Rutas_Lista!AG863</f>
        <v>0</v>
      </c>
      <c r="Q863">
        <f ca="1">Rutas_Lista!AH863</f>
        <v>0</v>
      </c>
    </row>
    <row r="864" spans="1:17" x14ac:dyDescent="0.25">
      <c r="A864">
        <f ca="1">Rutas_Lista!N864</f>
        <v>40</v>
      </c>
      <c r="B864" s="39">
        <f ca="1">Rutas_Lista!L864</f>
        <v>823</v>
      </c>
      <c r="C864" s="39" t="str">
        <f ca="1">Rutas_Lista!AB864</f>
        <v>Rutas_Habituales_Central</v>
      </c>
      <c r="D864" s="39" t="str">
        <f ca="1">Rutas_Lista!AC864</f>
        <v>Ruta 6_16</v>
      </c>
      <c r="E864" s="39" t="str">
        <f ca="1">Rutas_Lista!AD864</f>
        <v>Opel Planta en Figueruelas</v>
      </c>
      <c r="F864" s="5" t="s">
        <v>783</v>
      </c>
      <c r="H864" s="5" t="s">
        <v>784</v>
      </c>
      <c r="I864" s="5" t="s">
        <v>733</v>
      </c>
      <c r="J864" s="49">
        <v>41.749628000000001</v>
      </c>
      <c r="K864" s="49">
        <v>-1.1755139999999999</v>
      </c>
      <c r="L864" s="5" t="s">
        <v>785</v>
      </c>
      <c r="M864" s="39" t="str">
        <f ca="1">IF(Rutas_Lista!X864=1,"Ida","Vuelta")</f>
        <v>Ida</v>
      </c>
      <c r="N864" t="str">
        <f ca="1">Rutas_Lista!AE864</f>
        <v>07:30</v>
      </c>
      <c r="O864">
        <f ca="1">Rutas_Lista!AF864</f>
        <v>0</v>
      </c>
      <c r="P864">
        <f ca="1">Rutas_Lista!AG864</f>
        <v>0</v>
      </c>
      <c r="Q864">
        <f ca="1">Rutas_Lista!AH864</f>
        <v>0</v>
      </c>
    </row>
    <row r="865" spans="1:17" x14ac:dyDescent="0.25">
      <c r="A865">
        <f ca="1">Rutas_Lista!N865</f>
        <v>40</v>
      </c>
      <c r="B865" s="39">
        <f ca="1">Rutas_Lista!L865</f>
        <v>824</v>
      </c>
      <c r="C865" s="39" t="str">
        <f ca="1">Rutas_Lista!AB865</f>
        <v>Rutas_Habituales_Central</v>
      </c>
      <c r="D865" s="39" t="str">
        <f ca="1">Rutas_Lista!AC865</f>
        <v>Ruta 6_16</v>
      </c>
      <c r="E865" s="39" t="str">
        <f ca="1">Rutas_Lista!AD865</f>
        <v>Opel Planta en Figueruelas</v>
      </c>
      <c r="F865" s="5" t="s">
        <v>783</v>
      </c>
      <c r="H865" s="5" t="s">
        <v>784</v>
      </c>
      <c r="I865" s="5" t="s">
        <v>733</v>
      </c>
      <c r="J865" s="49">
        <v>41.749628000000001</v>
      </c>
      <c r="K865" s="49">
        <v>-1.1755139999999999</v>
      </c>
      <c r="L865" s="5" t="s">
        <v>785</v>
      </c>
      <c r="M865" s="39" t="str">
        <f ca="1">IF(Rutas_Lista!X865=1,"Ida","Vuelta")</f>
        <v>Vuelta</v>
      </c>
      <c r="N865" t="str">
        <f ca="1">Rutas_Lista!AE865</f>
        <v/>
      </c>
      <c r="O865" t="str">
        <f ca="1">Rutas_Lista!AF865</f>
        <v/>
      </c>
      <c r="P865" t="str">
        <f ca="1">Rutas_Lista!AG865</f>
        <v/>
      </c>
      <c r="Q865" t="str">
        <f ca="1">Rutas_Lista!AH865</f>
        <v/>
      </c>
    </row>
    <row r="866" spans="1:17" x14ac:dyDescent="0.25">
      <c r="A866">
        <f ca="1">Rutas_Lista!N866</f>
        <v>40</v>
      </c>
      <c r="B866" s="39">
        <f ca="1">Rutas_Lista!L866</f>
        <v>825</v>
      </c>
      <c r="C866" s="39" t="str">
        <f ca="1">Rutas_Lista!AB866</f>
        <v>Rutas_Habituales_Central</v>
      </c>
      <c r="D866" s="39" t="str">
        <f ca="1">Rutas_Lista!AC866</f>
        <v>Ruta 6_16</v>
      </c>
      <c r="E866" s="39" t="str">
        <f ca="1">Rutas_Lista!AD866</f>
        <v>Miguel Servet (frente nº 220 - Pd. Bus)</v>
      </c>
      <c r="F866" s="5" t="s">
        <v>1036</v>
      </c>
      <c r="H866" s="5" t="s">
        <v>732</v>
      </c>
      <c r="I866" s="5" t="s">
        <v>733</v>
      </c>
      <c r="J866" s="49">
        <v>41.636259600000002</v>
      </c>
      <c r="K866" s="49">
        <v>-0.86337140000000001</v>
      </c>
      <c r="L866" s="5" t="s">
        <v>1037</v>
      </c>
      <c r="M866" s="39" t="str">
        <f ca="1">IF(Rutas_Lista!X866=1,"Ida","Vuelta")</f>
        <v>Vuelta</v>
      </c>
      <c r="N866" t="str">
        <f ca="1">Rutas_Lista!AE866</f>
        <v/>
      </c>
      <c r="O866" t="str">
        <f ca="1">Rutas_Lista!AF866</f>
        <v/>
      </c>
      <c r="P866" t="str">
        <f ca="1">Rutas_Lista!AG866</f>
        <v/>
      </c>
      <c r="Q866" t="str">
        <f ca="1">Rutas_Lista!AH866</f>
        <v/>
      </c>
    </row>
    <row r="867" spans="1:17" x14ac:dyDescent="0.25">
      <c r="A867">
        <f ca="1">Rutas_Lista!N867</f>
        <v>40</v>
      </c>
      <c r="B867" s="39">
        <f ca="1">Rutas_Lista!L867</f>
        <v>826</v>
      </c>
      <c r="C867" s="39" t="str">
        <f ca="1">Rutas_Lista!AB867</f>
        <v>Rutas_Habituales_Central</v>
      </c>
      <c r="D867" s="39" t="str">
        <f ca="1">Rutas_Lista!AC867</f>
        <v>Ruta 6_16</v>
      </c>
      <c r="E867" s="39" t="str">
        <f ca="1">Rutas_Lista!AD867</f>
        <v>Miguel Servet, nº 101 (Pd. Bus)</v>
      </c>
      <c r="F867" s="5" t="s">
        <v>1038</v>
      </c>
      <c r="G867" s="5" t="s">
        <v>1039</v>
      </c>
      <c r="H867" s="5" t="s">
        <v>732</v>
      </c>
      <c r="I867" s="5" t="s">
        <v>733</v>
      </c>
      <c r="J867" s="49">
        <v>41.640816200000003</v>
      </c>
      <c r="K867" s="49">
        <v>-0.86893880000000001</v>
      </c>
      <c r="L867" s="5" t="s">
        <v>792</v>
      </c>
      <c r="M867" s="39" t="str">
        <f ca="1">IF(Rutas_Lista!X867=1,"Ida","Vuelta")</f>
        <v>Vuelta</v>
      </c>
      <c r="N867" t="str">
        <f ca="1">Rutas_Lista!AE867</f>
        <v/>
      </c>
      <c r="O867" t="str">
        <f ca="1">Rutas_Lista!AF867</f>
        <v/>
      </c>
      <c r="P867" t="str">
        <f ca="1">Rutas_Lista!AG867</f>
        <v/>
      </c>
      <c r="Q867" t="str">
        <f ca="1">Rutas_Lista!AH867</f>
        <v/>
      </c>
    </row>
    <row r="868" spans="1:17" x14ac:dyDescent="0.25">
      <c r="A868">
        <f ca="1">Rutas_Lista!N868</f>
        <v>40</v>
      </c>
      <c r="B868" s="39">
        <f ca="1">Rutas_Lista!L868</f>
        <v>827</v>
      </c>
      <c r="C868" s="39" t="str">
        <f ca="1">Rutas_Lista!AB868</f>
        <v>Rutas_Habituales_Central</v>
      </c>
      <c r="D868" s="39" t="str">
        <f ca="1">Rutas_Lista!AC868</f>
        <v>Ruta 6_16</v>
      </c>
      <c r="E868" s="39" t="str">
        <f ca="1">Rutas_Lista!AD868</f>
        <v>Miguel Servet, nº 63-65 (Pd. Bus)</v>
      </c>
      <c r="F868" s="5" t="s">
        <v>1038</v>
      </c>
      <c r="G868" s="5" t="s">
        <v>1040</v>
      </c>
      <c r="H868" s="5" t="s">
        <v>732</v>
      </c>
      <c r="I868" s="5" t="s">
        <v>733</v>
      </c>
      <c r="J868" s="49">
        <v>41.646481000000001</v>
      </c>
      <c r="K868" s="49">
        <v>-0.88755300000000004</v>
      </c>
      <c r="L868" s="5" t="s">
        <v>792</v>
      </c>
      <c r="M868" s="39" t="str">
        <f ca="1">IF(Rutas_Lista!X868=1,"Ida","Vuelta")</f>
        <v>Vuelta</v>
      </c>
      <c r="N868" t="str">
        <f ca="1">Rutas_Lista!AE868</f>
        <v/>
      </c>
      <c r="O868" t="str">
        <f ca="1">Rutas_Lista!AF868</f>
        <v/>
      </c>
      <c r="P868" t="str">
        <f ca="1">Rutas_Lista!AG868</f>
        <v/>
      </c>
      <c r="Q868" t="str">
        <f ca="1">Rutas_Lista!AH868</f>
        <v/>
      </c>
    </row>
    <row r="869" spans="1:17" x14ac:dyDescent="0.25">
      <c r="A869">
        <f ca="1">Rutas_Lista!N869</f>
        <v>40</v>
      </c>
      <c r="B869" s="39">
        <f ca="1">Rutas_Lista!L869</f>
        <v>828</v>
      </c>
      <c r="C869" s="39" t="str">
        <f ca="1">Rutas_Lista!AB869</f>
        <v>Rutas_Habituales_Central</v>
      </c>
      <c r="D869" s="39" t="str">
        <f ca="1">Rutas_Lista!AC869</f>
        <v>Ruta 6_16</v>
      </c>
      <c r="E869" s="39" t="str">
        <f ca="1">Rutas_Lista!AD869</f>
        <v>Miguel Servet, nº 37-39 (Pd. Bus)</v>
      </c>
      <c r="F869" s="5" t="s">
        <v>1038</v>
      </c>
      <c r="G869" s="5" t="s">
        <v>1041</v>
      </c>
      <c r="H869" s="5" t="s">
        <v>732</v>
      </c>
      <c r="I869" s="5" t="s">
        <v>733</v>
      </c>
      <c r="J869" s="49">
        <v>41.646481000000001</v>
      </c>
      <c r="K869" s="49">
        <v>-0.88755300000000004</v>
      </c>
      <c r="L869" s="5" t="s">
        <v>792</v>
      </c>
      <c r="M869" s="39" t="str">
        <f ca="1">IF(Rutas_Lista!X869=1,"Ida","Vuelta")</f>
        <v>Vuelta</v>
      </c>
      <c r="N869" t="str">
        <f ca="1">Rutas_Lista!AE869</f>
        <v/>
      </c>
      <c r="O869" t="str">
        <f ca="1">Rutas_Lista!AF869</f>
        <v/>
      </c>
      <c r="P869" t="str">
        <f ca="1">Rutas_Lista!AG869</f>
        <v/>
      </c>
      <c r="Q869" t="str">
        <f ca="1">Rutas_Lista!AH869</f>
        <v/>
      </c>
    </row>
    <row r="870" spans="1:17" x14ac:dyDescent="0.25">
      <c r="A870">
        <f ca="1">Rutas_Lista!N870</f>
        <v>40</v>
      </c>
      <c r="B870" s="39">
        <f ca="1">Rutas_Lista!L870</f>
        <v>829</v>
      </c>
      <c r="C870" s="39" t="str">
        <f ca="1">Rutas_Lista!AB870</f>
        <v>Rutas_Habituales_Central</v>
      </c>
      <c r="D870" s="39" t="str">
        <f ca="1">Rutas_Lista!AC870</f>
        <v>Ruta 6_16</v>
      </c>
      <c r="E870" s="39" t="str">
        <f ca="1">Rutas_Lista!AD870</f>
        <v>Compromiso de Caspe, nº 48 - Pd. Bus (esq. Doctor Iranzo)</v>
      </c>
      <c r="F870" s="5" t="s">
        <v>890</v>
      </c>
      <c r="G870" s="5" t="s">
        <v>891</v>
      </c>
      <c r="H870" s="5" t="s">
        <v>732</v>
      </c>
      <c r="I870" s="5" t="s">
        <v>733</v>
      </c>
      <c r="J870" s="49">
        <v>41.646318000000001</v>
      </c>
      <c r="K870" s="49">
        <v>-0.87181900000000001</v>
      </c>
      <c r="L870" s="5" t="s">
        <v>892</v>
      </c>
      <c r="M870" s="39" t="str">
        <f ca="1">IF(Rutas_Lista!X870=1,"Ida","Vuelta")</f>
        <v>Vuelta</v>
      </c>
      <c r="N870" t="str">
        <f ca="1">Rutas_Lista!AE870</f>
        <v/>
      </c>
      <c r="O870" t="str">
        <f ca="1">Rutas_Lista!AF870</f>
        <v/>
      </c>
      <c r="P870" t="str">
        <f ca="1">Rutas_Lista!AG870</f>
        <v/>
      </c>
      <c r="Q870" t="str">
        <f ca="1">Rutas_Lista!AH870</f>
        <v/>
      </c>
    </row>
    <row r="871" spans="1:17" x14ac:dyDescent="0.25">
      <c r="A871">
        <f ca="1">Rutas_Lista!N871</f>
        <v>40</v>
      </c>
      <c r="B871" s="39">
        <f ca="1">Rutas_Lista!L871</f>
        <v>830</v>
      </c>
      <c r="C871" s="39" t="str">
        <f ca="1">Rutas_Lista!AB871</f>
        <v>Rutas_Habituales_Central</v>
      </c>
      <c r="D871" s="39" t="str">
        <f ca="1">Rutas_Lista!AC871</f>
        <v>Ruta 6_16</v>
      </c>
      <c r="E871" s="39" t="str">
        <f ca="1">Rutas_Lista!AD871</f>
        <v>Salvador Minguijón, nº 10-12 (Pd. Bus)</v>
      </c>
      <c r="F871" s="5" t="s">
        <v>1042</v>
      </c>
      <c r="G871" s="5" t="s">
        <v>1043</v>
      </c>
      <c r="H871" s="5" t="s">
        <v>732</v>
      </c>
      <c r="I871" s="5" t="s">
        <v>733</v>
      </c>
      <c r="J871" s="49">
        <v>41.646481000000001</v>
      </c>
      <c r="K871" s="49">
        <v>-0.88755300000000004</v>
      </c>
      <c r="L871" s="5" t="s">
        <v>792</v>
      </c>
      <c r="M871" s="39" t="str">
        <f ca="1">IF(Rutas_Lista!X871=1,"Ida","Vuelta")</f>
        <v>Vuelta</v>
      </c>
      <c r="N871" t="str">
        <f ca="1">Rutas_Lista!AE871</f>
        <v/>
      </c>
      <c r="O871" t="str">
        <f ca="1">Rutas_Lista!AF871</f>
        <v/>
      </c>
      <c r="P871" t="str">
        <f ca="1">Rutas_Lista!AG871</f>
        <v/>
      </c>
      <c r="Q871" t="str">
        <f ca="1">Rutas_Lista!AH871</f>
        <v/>
      </c>
    </row>
    <row r="872" spans="1:17" x14ac:dyDescent="0.25">
      <c r="A872">
        <f ca="1">Rutas_Lista!N872</f>
        <v>40</v>
      </c>
      <c r="B872" s="39">
        <f ca="1">Rutas_Lista!L872</f>
        <v>831</v>
      </c>
      <c r="C872" s="39" t="str">
        <f ca="1">Rutas_Lista!AB872</f>
        <v>Rutas_Habituales_Central</v>
      </c>
      <c r="D872" s="39" t="str">
        <f ca="1">Rutas_Lista!AC872</f>
        <v>Ruta 6_16</v>
      </c>
      <c r="E872" s="39" t="str">
        <f ca="1">Rutas_Lista!AD872</f>
        <v>Salvador Minguijón, nº 58</v>
      </c>
      <c r="F872" s="5" t="s">
        <v>1042</v>
      </c>
      <c r="G872" s="5" t="s">
        <v>1044</v>
      </c>
      <c r="H872" s="5" t="s">
        <v>732</v>
      </c>
      <c r="I872" s="5" t="s">
        <v>733</v>
      </c>
      <c r="J872" s="49">
        <v>41.643559000000003</v>
      </c>
      <c r="K872" s="49">
        <v>-0.86349900000000002</v>
      </c>
      <c r="M872" s="39" t="str">
        <f ca="1">IF(Rutas_Lista!X872=1,"Ida","Vuelta")</f>
        <v>Vuelta</v>
      </c>
      <c r="N872" t="str">
        <f ca="1">Rutas_Lista!AE872</f>
        <v/>
      </c>
      <c r="O872" t="str">
        <f ca="1">Rutas_Lista!AF872</f>
        <v/>
      </c>
      <c r="P872" t="str">
        <f ca="1">Rutas_Lista!AG872</f>
        <v/>
      </c>
      <c r="Q872" t="str">
        <f ca="1">Rutas_Lista!AH872</f>
        <v/>
      </c>
    </row>
    <row r="873" spans="1:17" x14ac:dyDescent="0.25">
      <c r="A873">
        <f ca="1">Rutas_Lista!N873</f>
        <v>41</v>
      </c>
      <c r="B873" s="39">
        <f ca="1">Rutas_Lista!L873</f>
        <v>831</v>
      </c>
      <c r="C873" s="39" t="str">
        <f ca="1">Rutas_Lista!AB873</f>
        <v>Rutas_Habituales_Central</v>
      </c>
      <c r="D873" s="39" t="str">
        <f ca="1">Rutas_Lista!AC873</f>
        <v>Ruta 7_16</v>
      </c>
      <c r="E873" s="39" t="str">
        <f ca="1">Rutas_Lista!AD873</f>
        <v>Ruta 7/16</v>
      </c>
      <c r="M873" s="39" t="str">
        <f ca="1">IF(Rutas_Lista!X873=1,"Ida","Vuelta")</f>
        <v>Ida</v>
      </c>
      <c r="N873" t="str">
        <f ca="1">Rutas_Lista!AE873</f>
        <v/>
      </c>
      <c r="O873">
        <f ca="1">Rutas_Lista!AF873</f>
        <v>0</v>
      </c>
      <c r="P873">
        <f ca="1">Rutas_Lista!AG873</f>
        <v>0</v>
      </c>
      <c r="Q873">
        <f ca="1">Rutas_Lista!AH873</f>
        <v>0</v>
      </c>
    </row>
    <row r="874" spans="1:17" x14ac:dyDescent="0.25">
      <c r="A874">
        <f ca="1">Rutas_Lista!N874</f>
        <v>41</v>
      </c>
      <c r="B874" s="39">
        <f ca="1">Rutas_Lista!L874</f>
        <v>832</v>
      </c>
      <c r="C874" s="39" t="str">
        <f ca="1">Rutas_Lista!AB874</f>
        <v>Rutas_Habituales_Central</v>
      </c>
      <c r="D874" s="39" t="str">
        <f ca="1">Rutas_Lista!AC874</f>
        <v>Ruta 7_16</v>
      </c>
      <c r="E874" s="39" t="str">
        <f ca="1">Rutas_Lista!AD874</f>
        <v>C/ Asalto (Museo Centro de Historia)</v>
      </c>
      <c r="F874" s="5" t="s">
        <v>957</v>
      </c>
      <c r="H874" s="5" t="s">
        <v>732</v>
      </c>
      <c r="I874" s="5" t="s">
        <v>733</v>
      </c>
      <c r="J874" s="49">
        <v>41.650743300000002</v>
      </c>
      <c r="K874" s="49">
        <v>-0.87001340000000005</v>
      </c>
      <c r="L874" s="5" t="s">
        <v>958</v>
      </c>
      <c r="M874" s="39" t="str">
        <f ca="1">IF(Rutas_Lista!X874=1,"Ida","Vuelta")</f>
        <v>Ida</v>
      </c>
      <c r="N874" t="str">
        <f ca="1">Rutas_Lista!AE874</f>
        <v>06:58</v>
      </c>
      <c r="O874">
        <f ca="1">Rutas_Lista!AF874</f>
        <v>0</v>
      </c>
      <c r="P874">
        <f ca="1">Rutas_Lista!AG874</f>
        <v>0</v>
      </c>
      <c r="Q874">
        <f ca="1">Rutas_Lista!AH874</f>
        <v>0</v>
      </c>
    </row>
    <row r="875" spans="1:17" x14ac:dyDescent="0.25">
      <c r="A875">
        <f ca="1">Rutas_Lista!N875</f>
        <v>41</v>
      </c>
      <c r="B875" s="39">
        <f ca="1">Rutas_Lista!L875</f>
        <v>833</v>
      </c>
      <c r="C875" s="39" t="str">
        <f ca="1">Rutas_Lista!AB875</f>
        <v>Rutas_Habituales_Central</v>
      </c>
      <c r="D875" s="39" t="str">
        <f ca="1">Rutas_Lista!AC875</f>
        <v>Ruta 7_16</v>
      </c>
      <c r="E875" s="39" t="str">
        <f ca="1">Rutas_Lista!AD875</f>
        <v>Pº La Mina, nº 21 (Edif. Balmes - Pd. Bus)</v>
      </c>
      <c r="F875" s="5" t="s">
        <v>959</v>
      </c>
      <c r="G875" s="5" t="s">
        <v>960</v>
      </c>
      <c r="H875" s="5" t="s">
        <v>732</v>
      </c>
      <c r="I875" s="5" t="s">
        <v>733</v>
      </c>
      <c r="J875" s="49">
        <v>41.648049999999998</v>
      </c>
      <c r="K875" s="49">
        <v>-0.87726899999999997</v>
      </c>
      <c r="L875" s="5" t="s">
        <v>961</v>
      </c>
      <c r="M875" s="39" t="str">
        <f ca="1">IF(Rutas_Lista!X875=1,"Ida","Vuelta")</f>
        <v>Ida</v>
      </c>
      <c r="N875" t="str">
        <f ca="1">Rutas_Lista!AE875</f>
        <v>07:00</v>
      </c>
      <c r="O875">
        <f ca="1">Rutas_Lista!AF875</f>
        <v>0</v>
      </c>
      <c r="P875">
        <f ca="1">Rutas_Lista!AG875</f>
        <v>0</v>
      </c>
      <c r="Q875">
        <f ca="1">Rutas_Lista!AH875</f>
        <v>0</v>
      </c>
    </row>
    <row r="876" spans="1:17" x14ac:dyDescent="0.25">
      <c r="A876">
        <f ca="1">Rutas_Lista!N876</f>
        <v>41</v>
      </c>
      <c r="B876" s="39">
        <f ca="1">Rutas_Lista!L876</f>
        <v>834</v>
      </c>
      <c r="C876" s="39" t="str">
        <f ca="1">Rutas_Lista!AB876</f>
        <v>Rutas_Habituales_Central</v>
      </c>
      <c r="D876" s="39" t="str">
        <f ca="1">Rutas_Lista!AC876</f>
        <v>Ruta 7_16</v>
      </c>
      <c r="E876" s="39" t="str">
        <f ca="1">Rutas_Lista!AD876</f>
        <v>Constitución, nº 33 (Pd. Bus)</v>
      </c>
      <c r="F876" s="5" t="s">
        <v>1045</v>
      </c>
      <c r="G876" s="5" t="s">
        <v>1046</v>
      </c>
      <c r="H876" s="5" t="s">
        <v>732</v>
      </c>
      <c r="I876" s="5" t="s">
        <v>733</v>
      </c>
      <c r="J876" s="49">
        <v>41.647805099999999</v>
      </c>
      <c r="K876" s="49">
        <v>-0.88227169999999999</v>
      </c>
      <c r="L876" s="5" t="s">
        <v>792</v>
      </c>
      <c r="M876" s="39" t="str">
        <f ca="1">IF(Rutas_Lista!X876=1,"Ida","Vuelta")</f>
        <v>Ida</v>
      </c>
      <c r="N876" t="str">
        <f ca="1">Rutas_Lista!AE876</f>
        <v>07:01</v>
      </c>
      <c r="O876">
        <f ca="1">Rutas_Lista!AF876</f>
        <v>0</v>
      </c>
      <c r="P876">
        <f ca="1">Rutas_Lista!AG876</f>
        <v>0</v>
      </c>
      <c r="Q876">
        <f ca="1">Rutas_Lista!AH876</f>
        <v>0</v>
      </c>
    </row>
    <row r="877" spans="1:17" x14ac:dyDescent="0.25">
      <c r="A877">
        <f ca="1">Rutas_Lista!N877</f>
        <v>41</v>
      </c>
      <c r="B877" s="39">
        <f ca="1">Rutas_Lista!L877</f>
        <v>835</v>
      </c>
      <c r="C877" s="39" t="str">
        <f ca="1">Rutas_Lista!AB877</f>
        <v>Rutas_Habituales_Central</v>
      </c>
      <c r="D877" s="39" t="str">
        <f ca="1">Rutas_Lista!AC877</f>
        <v>Ruta 7_16</v>
      </c>
      <c r="E877" s="39" t="str">
        <f ca="1">Rutas_Lista!AD877</f>
        <v>María Agustín, nº 20 (Museo Pablo Serrano - Pd. Bus)</v>
      </c>
      <c r="F877" s="5" t="s">
        <v>964</v>
      </c>
      <c r="G877" s="5" t="s">
        <v>928</v>
      </c>
      <c r="H877" s="5" t="s">
        <v>732</v>
      </c>
      <c r="I877" s="5" t="s">
        <v>733</v>
      </c>
      <c r="J877" s="49">
        <v>41.649940999999998</v>
      </c>
      <c r="K877" s="49">
        <v>-0.88853899999999997</v>
      </c>
      <c r="L877" s="5" t="s">
        <v>965</v>
      </c>
      <c r="M877" s="39" t="str">
        <f ca="1">IF(Rutas_Lista!X877=1,"Ida","Vuelta")</f>
        <v>Ida</v>
      </c>
      <c r="N877" t="str">
        <f ca="1">Rutas_Lista!AE877</f>
        <v>07:04</v>
      </c>
      <c r="O877">
        <f ca="1">Rutas_Lista!AF877</f>
        <v>0</v>
      </c>
      <c r="P877">
        <f ca="1">Rutas_Lista!AG877</f>
        <v>0</v>
      </c>
      <c r="Q877">
        <f ca="1">Rutas_Lista!AH877</f>
        <v>0</v>
      </c>
    </row>
    <row r="878" spans="1:17" x14ac:dyDescent="0.25">
      <c r="A878">
        <f ca="1">Rutas_Lista!N878</f>
        <v>41</v>
      </c>
      <c r="B878" s="39">
        <f ca="1">Rutas_Lista!L878</f>
        <v>836</v>
      </c>
      <c r="C878" s="39" t="str">
        <f ca="1">Rutas_Lista!AB878</f>
        <v>Rutas_Habituales_Central</v>
      </c>
      <c r="D878" s="39" t="str">
        <f ca="1">Rutas_Lista!AC878</f>
        <v>Ruta 7_16</v>
      </c>
      <c r="E878" s="39" t="str">
        <f ca="1">Rutas_Lista!AD878</f>
        <v>Alagón (Rotonda - Pd. Bus)</v>
      </c>
      <c r="F878" s="5" t="s">
        <v>781</v>
      </c>
      <c r="H878" s="5" t="s">
        <v>781</v>
      </c>
      <c r="I878" s="5" t="s">
        <v>733</v>
      </c>
      <c r="J878" s="49">
        <v>41.766540900000003</v>
      </c>
      <c r="K878" s="49">
        <v>-1.1260872</v>
      </c>
      <c r="L878" s="5" t="s">
        <v>782</v>
      </c>
      <c r="M878" s="39" t="str">
        <f ca="1">IF(Rutas_Lista!X878=1,"Ida","Vuelta")</f>
        <v>Ida</v>
      </c>
      <c r="N878" t="str">
        <f ca="1">Rutas_Lista!AE878</f>
        <v>07:20</v>
      </c>
      <c r="O878">
        <f ca="1">Rutas_Lista!AF878</f>
        <v>0</v>
      </c>
      <c r="P878">
        <f ca="1">Rutas_Lista!AG878</f>
        <v>0</v>
      </c>
      <c r="Q878">
        <f ca="1">Rutas_Lista!AH878</f>
        <v>0</v>
      </c>
    </row>
    <row r="879" spans="1:17" x14ac:dyDescent="0.25">
      <c r="A879">
        <f ca="1">Rutas_Lista!N879</f>
        <v>41</v>
      </c>
      <c r="B879" s="39">
        <f ca="1">Rutas_Lista!L879</f>
        <v>837</v>
      </c>
      <c r="C879" s="39" t="str">
        <f ca="1">Rutas_Lista!AB879</f>
        <v>Rutas_Habituales_Central</v>
      </c>
      <c r="D879" s="39" t="str">
        <f ca="1">Rutas_Lista!AC879</f>
        <v>Ruta 7_16</v>
      </c>
      <c r="E879" s="39" t="str">
        <f ca="1">Rutas_Lista!AD879</f>
        <v>Opel Planta en Figueruelas</v>
      </c>
      <c r="F879" s="5" t="s">
        <v>783</v>
      </c>
      <c r="H879" s="5" t="s">
        <v>784</v>
      </c>
      <c r="I879" s="5" t="s">
        <v>733</v>
      </c>
      <c r="J879" s="49">
        <v>41.749628000000001</v>
      </c>
      <c r="K879" s="49">
        <v>-1.1755139999999999</v>
      </c>
      <c r="L879" s="5" t="s">
        <v>785</v>
      </c>
      <c r="M879" s="39" t="str">
        <f ca="1">IF(Rutas_Lista!X879=1,"Ida","Vuelta")</f>
        <v>Ida</v>
      </c>
      <c r="N879" t="str">
        <f ca="1">Rutas_Lista!AE879</f>
        <v>07:30</v>
      </c>
      <c r="O879">
        <f ca="1">Rutas_Lista!AF879</f>
        <v>0</v>
      </c>
      <c r="P879">
        <f ca="1">Rutas_Lista!AG879</f>
        <v>0</v>
      </c>
      <c r="Q879">
        <f ca="1">Rutas_Lista!AH879</f>
        <v>0</v>
      </c>
    </row>
    <row r="880" spans="1:17" x14ac:dyDescent="0.25">
      <c r="A880">
        <f ca="1">Rutas_Lista!N880</f>
        <v>41</v>
      </c>
      <c r="B880" s="39">
        <f ca="1">Rutas_Lista!L880</f>
        <v>838</v>
      </c>
      <c r="C880" s="39" t="str">
        <f ca="1">Rutas_Lista!AB880</f>
        <v>Rutas_Habituales_Central</v>
      </c>
      <c r="D880" s="39" t="str">
        <f ca="1">Rutas_Lista!AC880</f>
        <v>Ruta 7_16</v>
      </c>
      <c r="E880" s="39" t="str">
        <f ca="1">Rutas_Lista!AD880</f>
        <v>Opel Planta en Figueruelas</v>
      </c>
      <c r="F880" s="5" t="s">
        <v>783</v>
      </c>
      <c r="H880" s="5" t="s">
        <v>784</v>
      </c>
      <c r="I880" s="5" t="s">
        <v>733</v>
      </c>
      <c r="J880" s="49">
        <v>41.749628000000001</v>
      </c>
      <c r="K880" s="49">
        <v>-1.1755139999999999</v>
      </c>
      <c r="L880" s="5" t="s">
        <v>785</v>
      </c>
      <c r="M880" s="39" t="str">
        <f ca="1">IF(Rutas_Lista!X880=1,"Ida","Vuelta")</f>
        <v>Vuelta</v>
      </c>
      <c r="N880" t="str">
        <f ca="1">Rutas_Lista!AE880</f>
        <v/>
      </c>
      <c r="O880" t="str">
        <f ca="1">Rutas_Lista!AF880</f>
        <v/>
      </c>
      <c r="P880" t="str">
        <f ca="1">Rutas_Lista!AG880</f>
        <v/>
      </c>
      <c r="Q880" t="str">
        <f ca="1">Rutas_Lista!AH880</f>
        <v/>
      </c>
    </row>
    <row r="881" spans="1:17" x14ac:dyDescent="0.25">
      <c r="A881">
        <f ca="1">Rutas_Lista!N881</f>
        <v>41</v>
      </c>
      <c r="B881" s="39">
        <f ca="1">Rutas_Lista!L881</f>
        <v>839</v>
      </c>
      <c r="C881" s="39" t="str">
        <f ca="1">Rutas_Lista!AB881</f>
        <v>Rutas_Habituales_Central</v>
      </c>
      <c r="D881" s="39" t="str">
        <f ca="1">Rutas_Lista!AC881</f>
        <v>Ruta 7_16</v>
      </c>
      <c r="E881" s="39" t="str">
        <f ca="1">Rutas_Lista!AD881</f>
        <v>Alagón (Rotonda - Pd. Bus)</v>
      </c>
      <c r="F881" s="5" t="s">
        <v>781</v>
      </c>
      <c r="H881" s="5" t="s">
        <v>781</v>
      </c>
      <c r="I881" s="5" t="s">
        <v>733</v>
      </c>
      <c r="J881" s="49">
        <v>41.766540900000003</v>
      </c>
      <c r="K881" s="49">
        <v>-1.1260872</v>
      </c>
      <c r="L881" s="5" t="s">
        <v>782</v>
      </c>
      <c r="M881" s="39" t="str">
        <f ca="1">IF(Rutas_Lista!X881=1,"Ida","Vuelta")</f>
        <v>Vuelta</v>
      </c>
      <c r="N881" t="str">
        <f ca="1">Rutas_Lista!AE881</f>
        <v/>
      </c>
      <c r="O881" t="str">
        <f ca="1">Rutas_Lista!AF881</f>
        <v/>
      </c>
      <c r="P881" t="str">
        <f ca="1">Rutas_Lista!AG881</f>
        <v/>
      </c>
      <c r="Q881" t="str">
        <f ca="1">Rutas_Lista!AH881</f>
        <v/>
      </c>
    </row>
    <row r="882" spans="1:17" x14ac:dyDescent="0.25">
      <c r="A882">
        <f ca="1">Rutas_Lista!N882</f>
        <v>41</v>
      </c>
      <c r="B882" s="39">
        <f ca="1">Rutas_Lista!L882</f>
        <v>840</v>
      </c>
      <c r="C882" s="39" t="str">
        <f ca="1">Rutas_Lista!AB882</f>
        <v>Rutas_Habituales_Central</v>
      </c>
      <c r="D882" s="39" t="str">
        <f ca="1">Rutas_Lista!AC882</f>
        <v>Ruta 7_16</v>
      </c>
      <c r="E882" s="39" t="str">
        <f ca="1">Rutas_Lista!AD882</f>
        <v>María Agustín (frente Museo Pablo Serrano)</v>
      </c>
      <c r="F882" s="5" t="s">
        <v>969</v>
      </c>
      <c r="H882" s="5" t="s">
        <v>732</v>
      </c>
      <c r="I882" s="5" t="s">
        <v>733</v>
      </c>
      <c r="J882" s="49">
        <v>41.651066800000002</v>
      </c>
      <c r="K882" s="49">
        <v>-0.89020339999999998</v>
      </c>
      <c r="L882" s="5" t="s">
        <v>970</v>
      </c>
      <c r="M882" s="39" t="str">
        <f ca="1">IF(Rutas_Lista!X882=1,"Ida","Vuelta")</f>
        <v>Vuelta</v>
      </c>
      <c r="N882" t="str">
        <f ca="1">Rutas_Lista!AE882</f>
        <v/>
      </c>
      <c r="O882" t="str">
        <f ca="1">Rutas_Lista!AF882</f>
        <v/>
      </c>
      <c r="P882" t="str">
        <f ca="1">Rutas_Lista!AG882</f>
        <v/>
      </c>
      <c r="Q882" t="str">
        <f ca="1">Rutas_Lista!AH882</f>
        <v/>
      </c>
    </row>
    <row r="883" spans="1:17" x14ac:dyDescent="0.25">
      <c r="A883">
        <f ca="1">Rutas_Lista!N883</f>
        <v>41</v>
      </c>
      <c r="B883" s="39">
        <f ca="1">Rutas_Lista!L883</f>
        <v>841</v>
      </c>
      <c r="C883" s="39" t="str">
        <f ca="1">Rutas_Lista!AB883</f>
        <v>Rutas_Habituales_Central</v>
      </c>
      <c r="D883" s="39" t="str">
        <f ca="1">Rutas_Lista!AC883</f>
        <v>Ruta 7_16</v>
      </c>
      <c r="E883" s="39" t="str">
        <f ca="1">Rutas_Lista!AD883</f>
        <v>Paseo Constitución nº 16 (Pd. Bus)</v>
      </c>
      <c r="F883" s="5" t="s">
        <v>1047</v>
      </c>
      <c r="G883" s="5" t="s">
        <v>904</v>
      </c>
      <c r="H883" s="5" t="s">
        <v>732</v>
      </c>
      <c r="I883" s="5" t="s">
        <v>733</v>
      </c>
      <c r="J883" s="49">
        <v>41.647635600000001</v>
      </c>
      <c r="K883" s="49">
        <v>-0.88415429999999995</v>
      </c>
      <c r="L883" s="5" t="s">
        <v>792</v>
      </c>
      <c r="M883" s="39" t="str">
        <f ca="1">IF(Rutas_Lista!X883=1,"Ida","Vuelta")</f>
        <v>Vuelta</v>
      </c>
      <c r="N883" t="str">
        <f ca="1">Rutas_Lista!AE883</f>
        <v/>
      </c>
      <c r="O883" t="str">
        <f ca="1">Rutas_Lista!AF883</f>
        <v/>
      </c>
      <c r="P883" t="str">
        <f ca="1">Rutas_Lista!AG883</f>
        <v/>
      </c>
      <c r="Q883" t="str">
        <f ca="1">Rutas_Lista!AH883</f>
        <v/>
      </c>
    </row>
    <row r="884" spans="1:17" x14ac:dyDescent="0.25">
      <c r="A884">
        <f ca="1">Rutas_Lista!N884</f>
        <v>41</v>
      </c>
      <c r="B884" s="39">
        <f ca="1">Rutas_Lista!L884</f>
        <v>842</v>
      </c>
      <c r="C884" s="39" t="str">
        <f ca="1">Rutas_Lista!AB884</f>
        <v>Rutas_Habituales_Central</v>
      </c>
      <c r="D884" s="39" t="str">
        <f ca="1">Rutas_Lista!AC884</f>
        <v>Ruta 7_16</v>
      </c>
      <c r="E884" s="39" t="str">
        <f ca="1">Rutas_Lista!AD884</f>
        <v>Paseo La Mina (frente nº 21 - Pd. Bus)</v>
      </c>
      <c r="F884" s="5" t="s">
        <v>973</v>
      </c>
      <c r="H884" s="5" t="s">
        <v>732</v>
      </c>
      <c r="I884" s="5" t="s">
        <v>733</v>
      </c>
      <c r="J884" s="49">
        <v>41.648918500000001</v>
      </c>
      <c r="K884" s="49">
        <v>-0.87677159999999998</v>
      </c>
      <c r="L884" s="5" t="s">
        <v>974</v>
      </c>
      <c r="M884" s="39" t="str">
        <f ca="1">IF(Rutas_Lista!X884=1,"Ida","Vuelta")</f>
        <v>Vuelta</v>
      </c>
      <c r="N884" t="str">
        <f ca="1">Rutas_Lista!AE884</f>
        <v/>
      </c>
      <c r="O884" t="str">
        <f ca="1">Rutas_Lista!AF884</f>
        <v/>
      </c>
      <c r="P884" t="str">
        <f ca="1">Rutas_Lista!AG884</f>
        <v/>
      </c>
      <c r="Q884" t="str">
        <f ca="1">Rutas_Lista!AH884</f>
        <v/>
      </c>
    </row>
    <row r="885" spans="1:17" x14ac:dyDescent="0.25">
      <c r="A885">
        <f ca="1">Rutas_Lista!N885</f>
        <v>41</v>
      </c>
      <c r="B885" s="39">
        <f ca="1">Rutas_Lista!L885</f>
        <v>843</v>
      </c>
      <c r="C885" s="39" t="str">
        <f ca="1">Rutas_Lista!AB885</f>
        <v>Rutas_Habituales_Central</v>
      </c>
      <c r="D885" s="39" t="str">
        <f ca="1">Rutas_Lista!AC885</f>
        <v>Ruta 7_16</v>
      </c>
      <c r="E885" s="39" t="str">
        <f ca="1">Rutas_Lista!AD885</f>
        <v>C/ Asalto (Edf. Trovador)</v>
      </c>
      <c r="F885" s="5" t="s">
        <v>957</v>
      </c>
      <c r="H885" s="5" t="s">
        <v>732</v>
      </c>
      <c r="I885" s="5" t="s">
        <v>733</v>
      </c>
      <c r="J885" s="49">
        <v>41.651054999999999</v>
      </c>
      <c r="K885" s="49">
        <v>-0.87082360000000003</v>
      </c>
      <c r="L885" s="5" t="s">
        <v>975</v>
      </c>
      <c r="M885" s="39" t="str">
        <f ca="1">IF(Rutas_Lista!X885=1,"Ida","Vuelta")</f>
        <v>Vuelta</v>
      </c>
      <c r="N885" t="str">
        <f ca="1">Rutas_Lista!AE885</f>
        <v/>
      </c>
      <c r="O885" t="str">
        <f ca="1">Rutas_Lista!AF885</f>
        <v/>
      </c>
      <c r="P885" t="str">
        <f ca="1">Rutas_Lista!AG885</f>
        <v/>
      </c>
      <c r="Q885" t="str">
        <f ca="1">Rutas_Lista!AH885</f>
        <v/>
      </c>
    </row>
    <row r="886" spans="1:17" x14ac:dyDescent="0.25">
      <c r="A886">
        <f ca="1">Rutas_Lista!N886</f>
        <v>42</v>
      </c>
      <c r="B886" s="39">
        <f ca="1">Rutas_Lista!L886</f>
        <v>843</v>
      </c>
      <c r="C886" s="39" t="str">
        <f ca="1">Rutas_Lista!AB886</f>
        <v>Rutas_Habituales_Central</v>
      </c>
      <c r="D886" s="39" t="str">
        <f ca="1">Rutas_Lista!AC886</f>
        <v>Ruta 8_16</v>
      </c>
      <c r="E886" s="39" t="str">
        <f ca="1">Rutas_Lista!AD886</f>
        <v>Ruta 8/16</v>
      </c>
      <c r="M886" s="39" t="str">
        <f ca="1">IF(Rutas_Lista!X886=1,"Ida","Vuelta")</f>
        <v>Ida</v>
      </c>
      <c r="N886" t="str">
        <f ca="1">Rutas_Lista!AE886</f>
        <v/>
      </c>
      <c r="O886">
        <f ca="1">Rutas_Lista!AF886</f>
        <v>0</v>
      </c>
      <c r="P886">
        <f ca="1">Rutas_Lista!AG886</f>
        <v>0</v>
      </c>
      <c r="Q886">
        <f ca="1">Rutas_Lista!AH886</f>
        <v>0</v>
      </c>
    </row>
    <row r="887" spans="1:17" x14ac:dyDescent="0.25">
      <c r="A887">
        <f ca="1">Rutas_Lista!N887</f>
        <v>42</v>
      </c>
      <c r="B887" s="39">
        <f ca="1">Rutas_Lista!L887</f>
        <v>844</v>
      </c>
      <c r="C887" s="39" t="str">
        <f ca="1">Rutas_Lista!AB887</f>
        <v>Rutas_Habituales_Central</v>
      </c>
      <c r="D887" s="39" t="str">
        <f ca="1">Rutas_Lista!AC887</f>
        <v>Ruta 8_16</v>
      </c>
      <c r="E887" s="39" t="str">
        <f ca="1">Rutas_Lista!AD887</f>
        <v>Puerto Venecia: Calle Tiziano (esquina Paolo Veronese)</v>
      </c>
      <c r="F887" s="5" t="s">
        <v>1048</v>
      </c>
      <c r="H887" s="5" t="s">
        <v>732</v>
      </c>
      <c r="I887" s="5" t="s">
        <v>733</v>
      </c>
      <c r="J887" s="49">
        <v>41.616363100000001</v>
      </c>
      <c r="K887" s="49">
        <v>-0.87555000000000005</v>
      </c>
      <c r="L887" s="5" t="s">
        <v>1049</v>
      </c>
      <c r="M887" s="39" t="str">
        <f ca="1">IF(Rutas_Lista!X887=1,"Ida","Vuelta")</f>
        <v>Ida</v>
      </c>
      <c r="N887" t="str">
        <f ca="1">Rutas_Lista!AE887</f>
        <v>06:50</v>
      </c>
      <c r="O887">
        <f ca="1">Rutas_Lista!AF887</f>
        <v>0</v>
      </c>
      <c r="P887">
        <f ca="1">Rutas_Lista!AG887</f>
        <v>0</v>
      </c>
      <c r="Q887">
        <f ca="1">Rutas_Lista!AH887</f>
        <v>0</v>
      </c>
    </row>
    <row r="888" spans="1:17" x14ac:dyDescent="0.25">
      <c r="A888">
        <f ca="1">Rutas_Lista!N888</f>
        <v>42</v>
      </c>
      <c r="B888" s="39">
        <f ca="1">Rutas_Lista!L888</f>
        <v>845</v>
      </c>
      <c r="C888" s="39" t="str">
        <f ca="1">Rutas_Lista!AB888</f>
        <v>Rutas_Habituales_Central</v>
      </c>
      <c r="D888" s="39" t="str">
        <f ca="1">Rutas_Lista!AC888</f>
        <v>Ruta 8_16</v>
      </c>
      <c r="E888" s="39" t="str">
        <f ca="1">Rutas_Lista!AD888</f>
        <v>Cuarta Avenida, nº 23 ( Pd. Bus)</v>
      </c>
      <c r="F888" s="5" t="s">
        <v>937</v>
      </c>
      <c r="G888" s="5" t="s">
        <v>838</v>
      </c>
      <c r="H888" s="5" t="s">
        <v>732</v>
      </c>
      <c r="I888" s="5" t="s">
        <v>733</v>
      </c>
      <c r="J888" s="49">
        <v>41.624887999999999</v>
      </c>
      <c r="K888" s="49">
        <v>-0.87636099999999995</v>
      </c>
      <c r="L888" s="5" t="s">
        <v>792</v>
      </c>
      <c r="M888" s="39" t="str">
        <f ca="1">IF(Rutas_Lista!X888=1,"Ida","Vuelta")</f>
        <v>Ida</v>
      </c>
      <c r="N888" t="str">
        <f ca="1">Rutas_Lista!AE888</f>
        <v>06:52</v>
      </c>
      <c r="O888">
        <f ca="1">Rutas_Lista!AF888</f>
        <v>0</v>
      </c>
      <c r="P888">
        <f ca="1">Rutas_Lista!AG888</f>
        <v>0</v>
      </c>
      <c r="Q888">
        <f ca="1">Rutas_Lista!AH888</f>
        <v>0</v>
      </c>
    </row>
    <row r="889" spans="1:17" x14ac:dyDescent="0.25">
      <c r="A889">
        <f ca="1">Rutas_Lista!N889</f>
        <v>42</v>
      </c>
      <c r="B889" s="39">
        <f ca="1">Rutas_Lista!L889</f>
        <v>846</v>
      </c>
      <c r="C889" s="39" t="str">
        <f ca="1">Rutas_Lista!AB889</f>
        <v>Rutas_Habituales_Central</v>
      </c>
      <c r="D889" s="39" t="str">
        <f ca="1">Rutas_Lista!AC889</f>
        <v>Ruta 8_16</v>
      </c>
      <c r="E889" s="39" t="str">
        <f ca="1">Rutas_Lista!AD889</f>
        <v>Avd. América (esq. C/ Pontevedra - Pd. Bus)</v>
      </c>
      <c r="F889" s="5" t="s">
        <v>736</v>
      </c>
      <c r="H889" s="5" t="s">
        <v>732</v>
      </c>
      <c r="I889" s="5" t="s">
        <v>733</v>
      </c>
      <c r="J889" s="49">
        <v>41.628265399999997</v>
      </c>
      <c r="K889" s="49">
        <v>-0.88628390000000001</v>
      </c>
      <c r="L889" s="5" t="s">
        <v>737</v>
      </c>
      <c r="M889" s="39" t="str">
        <f ca="1">IF(Rutas_Lista!X889=1,"Ida","Vuelta")</f>
        <v>Ida</v>
      </c>
      <c r="N889" t="str">
        <f ca="1">Rutas_Lista!AE889</f>
        <v>06:55</v>
      </c>
      <c r="O889">
        <f ca="1">Rutas_Lista!AF889</f>
        <v>0</v>
      </c>
      <c r="P889">
        <f ca="1">Rutas_Lista!AG889</f>
        <v>0</v>
      </c>
      <c r="Q889">
        <f ca="1">Rutas_Lista!AH889</f>
        <v>0</v>
      </c>
    </row>
    <row r="890" spans="1:17" x14ac:dyDescent="0.25">
      <c r="A890">
        <f ca="1">Rutas_Lista!N890</f>
        <v>42</v>
      </c>
      <c r="B890" s="39">
        <f ca="1">Rutas_Lista!L890</f>
        <v>847</v>
      </c>
      <c r="C890" s="39" t="str">
        <f ca="1">Rutas_Lista!AB890</f>
        <v>Rutas_Habituales_Central</v>
      </c>
      <c r="D890" s="39" t="str">
        <f ca="1">Rutas_Lista!AC890</f>
        <v>Ruta 8_16</v>
      </c>
      <c r="E890" s="39" t="str">
        <f ca="1">Rutas_Lista!AD890</f>
        <v>Avd. América, nº 11 (frente Plaza Canteras - Pd. Bus)</v>
      </c>
      <c r="F890" s="5" t="s">
        <v>736</v>
      </c>
      <c r="G890" s="5" t="s">
        <v>859</v>
      </c>
      <c r="H890" s="5" t="s">
        <v>732</v>
      </c>
      <c r="I890" s="5" t="s">
        <v>733</v>
      </c>
      <c r="J890" s="49">
        <v>41.632607999999998</v>
      </c>
      <c r="K890" s="49">
        <v>-0.88506600000000002</v>
      </c>
      <c r="L890" s="5" t="s">
        <v>885</v>
      </c>
      <c r="M890" s="39" t="str">
        <f ca="1">IF(Rutas_Lista!X890=1,"Ida","Vuelta")</f>
        <v>Ida</v>
      </c>
      <c r="N890" t="str">
        <f ca="1">Rutas_Lista!AE890</f>
        <v>06:58</v>
      </c>
      <c r="O890">
        <f ca="1">Rutas_Lista!AF890</f>
        <v>0</v>
      </c>
      <c r="P890">
        <f ca="1">Rutas_Lista!AG890</f>
        <v>0</v>
      </c>
      <c r="Q890">
        <f ca="1">Rutas_Lista!AH890</f>
        <v>0</v>
      </c>
    </row>
    <row r="891" spans="1:17" x14ac:dyDescent="0.25">
      <c r="A891">
        <f ca="1">Rutas_Lista!N891</f>
        <v>42</v>
      </c>
      <c r="B891" s="39">
        <f ca="1">Rutas_Lista!L891</f>
        <v>848</v>
      </c>
      <c r="C891" s="39" t="str">
        <f ca="1">Rutas_Lista!AB891</f>
        <v>Rutas_Habituales_Central</v>
      </c>
      <c r="D891" s="39" t="str">
        <f ca="1">Rutas_Lista!AC891</f>
        <v>Ruta 8_16</v>
      </c>
      <c r="E891" s="39" t="str">
        <f ca="1">Rutas_Lista!AD891</f>
        <v>Paseo Cuellar, nº 29 (esq. Luis Sallenave - Pd. Bus)</v>
      </c>
      <c r="F891" s="5" t="s">
        <v>1050</v>
      </c>
      <c r="G891" s="5" t="s">
        <v>1016</v>
      </c>
      <c r="H891" s="5" t="s">
        <v>732</v>
      </c>
      <c r="I891" s="5" t="s">
        <v>733</v>
      </c>
      <c r="J891" s="49">
        <v>41.637752999999996</v>
      </c>
      <c r="K891" s="49">
        <v>-0.88424499999999995</v>
      </c>
      <c r="L891" s="5" t="s">
        <v>1051</v>
      </c>
      <c r="M891" s="39" t="str">
        <f ca="1">IF(Rutas_Lista!X891=1,"Ida","Vuelta")</f>
        <v>Ida</v>
      </c>
      <c r="N891" t="str">
        <f ca="1">Rutas_Lista!AE891</f>
        <v>07:00</v>
      </c>
      <c r="O891">
        <f ca="1">Rutas_Lista!AF891</f>
        <v>0</v>
      </c>
      <c r="P891">
        <f ca="1">Rutas_Lista!AG891</f>
        <v>0</v>
      </c>
      <c r="Q891">
        <f ca="1">Rutas_Lista!AH891</f>
        <v>0</v>
      </c>
    </row>
    <row r="892" spans="1:17" x14ac:dyDescent="0.25">
      <c r="A892">
        <f ca="1">Rutas_Lista!N892</f>
        <v>42</v>
      </c>
      <c r="B892" s="39">
        <f ca="1">Rutas_Lista!L892</f>
        <v>849</v>
      </c>
      <c r="C892" s="39" t="str">
        <f ca="1">Rutas_Lista!AB892</f>
        <v>Rutas_Habituales_Central</v>
      </c>
      <c r="D892" s="39" t="str">
        <f ca="1">Rutas_Lista!AC892</f>
        <v>Ruta 8_16</v>
      </c>
      <c r="E892" s="39" t="str">
        <f ca="1">Rutas_Lista!AD892</f>
        <v>Pº Sagasta, nº 51</v>
      </c>
      <c r="F892" s="5" t="s">
        <v>1052</v>
      </c>
      <c r="G892" s="5" t="s">
        <v>796</v>
      </c>
      <c r="H892" s="5" t="s">
        <v>732</v>
      </c>
      <c r="I892" s="5" t="s">
        <v>733</v>
      </c>
      <c r="J892" s="49">
        <v>41.644874000000002</v>
      </c>
      <c r="K892" s="49">
        <v>-0.88667899999999999</v>
      </c>
      <c r="M892" s="39" t="str">
        <f ca="1">IF(Rutas_Lista!X892=1,"Ida","Vuelta")</f>
        <v>Ida</v>
      </c>
      <c r="N892" t="str">
        <f ca="1">Rutas_Lista!AE892</f>
        <v>07:03</v>
      </c>
      <c r="O892">
        <f ca="1">Rutas_Lista!AF892</f>
        <v>0</v>
      </c>
      <c r="P892">
        <f ca="1">Rutas_Lista!AG892</f>
        <v>0</v>
      </c>
      <c r="Q892">
        <f ca="1">Rutas_Lista!AH892</f>
        <v>0</v>
      </c>
    </row>
    <row r="893" spans="1:17" x14ac:dyDescent="0.25">
      <c r="A893">
        <f ca="1">Rutas_Lista!N893</f>
        <v>42</v>
      </c>
      <c r="B893" s="39">
        <f ca="1">Rutas_Lista!L893</f>
        <v>850</v>
      </c>
      <c r="C893" s="39" t="str">
        <f ca="1">Rutas_Lista!AB893</f>
        <v>Rutas_Habituales_Central</v>
      </c>
      <c r="D893" s="39" t="str">
        <f ca="1">Rutas_Lista!AC893</f>
        <v>Ruta 8_16</v>
      </c>
      <c r="E893" s="39" t="str">
        <f ca="1">Rutas_Lista!AD893</f>
        <v>Opel Planta en Figueruelas</v>
      </c>
      <c r="F893" s="5" t="s">
        <v>783</v>
      </c>
      <c r="H893" s="5" t="s">
        <v>784</v>
      </c>
      <c r="I893" s="5" t="s">
        <v>733</v>
      </c>
      <c r="J893" s="49">
        <v>41.749628000000001</v>
      </c>
      <c r="K893" s="49">
        <v>-1.1755139999999999</v>
      </c>
      <c r="L893" s="5" t="s">
        <v>785</v>
      </c>
      <c r="M893" s="39" t="str">
        <f ca="1">IF(Rutas_Lista!X893=1,"Ida","Vuelta")</f>
        <v>Ida</v>
      </c>
      <c r="N893" t="str">
        <f ca="1">Rutas_Lista!AE893</f>
        <v>07:30</v>
      </c>
      <c r="O893">
        <f ca="1">Rutas_Lista!AF893</f>
        <v>0</v>
      </c>
      <c r="P893">
        <f ca="1">Rutas_Lista!AG893</f>
        <v>0</v>
      </c>
      <c r="Q893">
        <f ca="1">Rutas_Lista!AH893</f>
        <v>0</v>
      </c>
    </row>
    <row r="894" spans="1:17" x14ac:dyDescent="0.25">
      <c r="A894">
        <f ca="1">Rutas_Lista!N894</f>
        <v>42</v>
      </c>
      <c r="B894" s="39">
        <f ca="1">Rutas_Lista!L894</f>
        <v>851</v>
      </c>
      <c r="C894" s="39" t="str">
        <f ca="1">Rutas_Lista!AB894</f>
        <v>Rutas_Habituales_Central</v>
      </c>
      <c r="D894" s="39" t="str">
        <f ca="1">Rutas_Lista!AC894</f>
        <v>Ruta 8_16</v>
      </c>
      <c r="E894" s="39" t="str">
        <f ca="1">Rutas_Lista!AD894</f>
        <v>Opel Planta en Figueruelas</v>
      </c>
      <c r="F894" s="5" t="s">
        <v>783</v>
      </c>
      <c r="H894" s="5" t="s">
        <v>784</v>
      </c>
      <c r="I894" s="5" t="s">
        <v>733</v>
      </c>
      <c r="J894" s="49">
        <v>41.749628000000001</v>
      </c>
      <c r="K894" s="49">
        <v>-1.1755139999999999</v>
      </c>
      <c r="L894" s="5" t="s">
        <v>785</v>
      </c>
      <c r="M894" s="39" t="str">
        <f ca="1">IF(Rutas_Lista!X894=1,"Ida","Vuelta")</f>
        <v>Vuelta</v>
      </c>
      <c r="N894" t="str">
        <f ca="1">Rutas_Lista!AE894</f>
        <v/>
      </c>
      <c r="O894" t="str">
        <f ca="1">Rutas_Lista!AF894</f>
        <v/>
      </c>
      <c r="P894" t="str">
        <f ca="1">Rutas_Lista!AG894</f>
        <v/>
      </c>
      <c r="Q894" t="str">
        <f ca="1">Rutas_Lista!AH894</f>
        <v/>
      </c>
    </row>
    <row r="895" spans="1:17" x14ac:dyDescent="0.25">
      <c r="A895">
        <f ca="1">Rutas_Lista!N895</f>
        <v>42</v>
      </c>
      <c r="B895" s="39">
        <f ca="1">Rutas_Lista!L895</f>
        <v>852</v>
      </c>
      <c r="C895" s="39" t="str">
        <f ca="1">Rutas_Lista!AB895</f>
        <v>Rutas_Habituales_Central</v>
      </c>
      <c r="D895" s="39" t="str">
        <f ca="1">Rutas_Lista!AC895</f>
        <v>Ruta 8_16</v>
      </c>
      <c r="E895" s="39" t="str">
        <f ca="1">Rutas_Lista!AD895</f>
        <v>Puerto Venecia: Calle Tiziano (esquina Paolo Veronese)</v>
      </c>
      <c r="F895" s="5" t="s">
        <v>1048</v>
      </c>
      <c r="H895" s="5" t="s">
        <v>732</v>
      </c>
      <c r="I895" s="5" t="s">
        <v>733</v>
      </c>
      <c r="J895" s="49">
        <v>41.616363100000001</v>
      </c>
      <c r="K895" s="49">
        <v>-0.87555000000000005</v>
      </c>
      <c r="L895" s="5" t="s">
        <v>1049</v>
      </c>
      <c r="M895" s="39" t="str">
        <f ca="1">IF(Rutas_Lista!X895=1,"Ida","Vuelta")</f>
        <v>Vuelta</v>
      </c>
      <c r="N895" t="str">
        <f ca="1">Rutas_Lista!AE895</f>
        <v/>
      </c>
      <c r="O895" t="str">
        <f ca="1">Rutas_Lista!AF895</f>
        <v/>
      </c>
      <c r="P895" t="str">
        <f ca="1">Rutas_Lista!AG895</f>
        <v/>
      </c>
      <c r="Q895" t="str">
        <f ca="1">Rutas_Lista!AH895</f>
        <v/>
      </c>
    </row>
    <row r="896" spans="1:17" x14ac:dyDescent="0.25">
      <c r="A896">
        <f ca="1">Rutas_Lista!N896</f>
        <v>42</v>
      </c>
      <c r="B896" s="39">
        <f ca="1">Rutas_Lista!L896</f>
        <v>853</v>
      </c>
      <c r="C896" s="39" t="str">
        <f ca="1">Rutas_Lista!AB896</f>
        <v>Rutas_Habituales_Central</v>
      </c>
      <c r="D896" s="39" t="str">
        <f ca="1">Rutas_Lista!AC896</f>
        <v>Ruta 8_16</v>
      </c>
      <c r="E896" s="39" t="str">
        <f ca="1">Rutas_Lista!AD896</f>
        <v>Cuarta Avenida, nº 23 ( Pd. Bus)</v>
      </c>
      <c r="F896" s="5" t="s">
        <v>937</v>
      </c>
      <c r="G896" s="5" t="s">
        <v>838</v>
      </c>
      <c r="H896" s="5" t="s">
        <v>732</v>
      </c>
      <c r="I896" s="5" t="s">
        <v>733</v>
      </c>
      <c r="J896" s="49">
        <v>41.624887999999999</v>
      </c>
      <c r="K896" s="49">
        <v>-0.87636099999999995</v>
      </c>
      <c r="L896" s="5" t="s">
        <v>792</v>
      </c>
      <c r="M896" s="39" t="str">
        <f ca="1">IF(Rutas_Lista!X896=1,"Ida","Vuelta")</f>
        <v>Vuelta</v>
      </c>
      <c r="N896" t="str">
        <f ca="1">Rutas_Lista!AE896</f>
        <v/>
      </c>
      <c r="O896" t="str">
        <f ca="1">Rutas_Lista!AF896</f>
        <v/>
      </c>
      <c r="P896" t="str">
        <f ca="1">Rutas_Lista!AG896</f>
        <v/>
      </c>
      <c r="Q896" t="str">
        <f ca="1">Rutas_Lista!AH896</f>
        <v/>
      </c>
    </row>
    <row r="897" spans="1:17" x14ac:dyDescent="0.25">
      <c r="A897">
        <f ca="1">Rutas_Lista!N897</f>
        <v>42</v>
      </c>
      <c r="B897" s="39">
        <f ca="1">Rutas_Lista!L897</f>
        <v>854</v>
      </c>
      <c r="C897" s="39" t="str">
        <f ca="1">Rutas_Lista!AB897</f>
        <v>Rutas_Habituales_Central</v>
      </c>
      <c r="D897" s="39" t="str">
        <f ca="1">Rutas_Lista!AC897</f>
        <v>Ruta 8_16</v>
      </c>
      <c r="E897" s="39" t="str">
        <f ca="1">Rutas_Lista!AD897</f>
        <v>Avd. América (esq. C/ Pontevedra - Pd. Bus))</v>
      </c>
      <c r="F897" s="5" t="s">
        <v>938</v>
      </c>
      <c r="H897" s="5" t="s">
        <v>732</v>
      </c>
      <c r="I897" s="5" t="s">
        <v>733</v>
      </c>
      <c r="J897" s="49">
        <v>41.628600400000003</v>
      </c>
      <c r="K897" s="49">
        <v>-0.8862447</v>
      </c>
      <c r="L897" s="5" t="s">
        <v>737</v>
      </c>
      <c r="M897" s="39" t="str">
        <f ca="1">IF(Rutas_Lista!X897=1,"Ida","Vuelta")</f>
        <v>Vuelta</v>
      </c>
      <c r="N897" t="str">
        <f ca="1">Rutas_Lista!AE897</f>
        <v/>
      </c>
      <c r="O897" t="str">
        <f ca="1">Rutas_Lista!AF897</f>
        <v/>
      </c>
      <c r="P897" t="str">
        <f ca="1">Rutas_Lista!AG897</f>
        <v/>
      </c>
      <c r="Q897" t="str">
        <f ca="1">Rutas_Lista!AH897</f>
        <v/>
      </c>
    </row>
    <row r="898" spans="1:17" x14ac:dyDescent="0.25">
      <c r="A898">
        <f ca="1">Rutas_Lista!N898</f>
        <v>42</v>
      </c>
      <c r="B898" s="39">
        <f ca="1">Rutas_Lista!L898</f>
        <v>855</v>
      </c>
      <c r="C898" s="39" t="str">
        <f ca="1">Rutas_Lista!AB898</f>
        <v>Rutas_Habituales_Central</v>
      </c>
      <c r="D898" s="39" t="str">
        <f ca="1">Rutas_Lista!AC898</f>
        <v>Ruta 8_16</v>
      </c>
      <c r="E898" s="39" t="str">
        <f ca="1">Rutas_Lista!AD898</f>
        <v>Avd. América, nº 11 (frente Plaza Canteras)</v>
      </c>
      <c r="F898" s="5" t="s">
        <v>736</v>
      </c>
      <c r="G898" s="5" t="s">
        <v>859</v>
      </c>
      <c r="H898" s="5" t="s">
        <v>732</v>
      </c>
      <c r="I898" s="5" t="s">
        <v>733</v>
      </c>
      <c r="J898" s="49">
        <v>41.632607999999998</v>
      </c>
      <c r="K898" s="49">
        <v>-0.88506600000000002</v>
      </c>
      <c r="L898" s="5" t="s">
        <v>885</v>
      </c>
      <c r="M898" s="39" t="str">
        <f ca="1">IF(Rutas_Lista!X898=1,"Ida","Vuelta")</f>
        <v>Vuelta</v>
      </c>
      <c r="N898" t="str">
        <f ca="1">Rutas_Lista!AE898</f>
        <v/>
      </c>
      <c r="O898" t="str">
        <f ca="1">Rutas_Lista!AF898</f>
        <v/>
      </c>
      <c r="P898" t="str">
        <f ca="1">Rutas_Lista!AG898</f>
        <v/>
      </c>
      <c r="Q898" t="str">
        <f ca="1">Rutas_Lista!AH898</f>
        <v/>
      </c>
    </row>
    <row r="899" spans="1:17" x14ac:dyDescent="0.25">
      <c r="A899">
        <f ca="1">Rutas_Lista!N899</f>
        <v>42</v>
      </c>
      <c r="B899" s="39">
        <f ca="1">Rutas_Lista!L899</f>
        <v>856</v>
      </c>
      <c r="C899" s="39" t="str">
        <f ca="1">Rutas_Lista!AB899</f>
        <v>Rutas_Habituales_Central</v>
      </c>
      <c r="D899" s="39" t="str">
        <f ca="1">Rutas_Lista!AC899</f>
        <v>Ruta 8_16</v>
      </c>
      <c r="E899" s="39" t="str">
        <f ca="1">Rutas_Lista!AD899</f>
        <v>Paseo Cuellar, nº 29 (esq. Luis Sallenave - Pd. Bus)</v>
      </c>
      <c r="F899" s="5" t="s">
        <v>1050</v>
      </c>
      <c r="G899" s="5" t="s">
        <v>1016</v>
      </c>
      <c r="H899" s="5" t="s">
        <v>732</v>
      </c>
      <c r="I899" s="5" t="s">
        <v>733</v>
      </c>
      <c r="J899" s="49">
        <v>41.637752999999996</v>
      </c>
      <c r="K899" s="49">
        <v>-0.88424499999999995</v>
      </c>
      <c r="L899" s="5" t="s">
        <v>1051</v>
      </c>
      <c r="M899" s="39" t="str">
        <f ca="1">IF(Rutas_Lista!X899=1,"Ida","Vuelta")</f>
        <v>Vuelta</v>
      </c>
      <c r="N899" t="str">
        <f ca="1">Rutas_Lista!AE899</f>
        <v/>
      </c>
      <c r="O899" t="str">
        <f ca="1">Rutas_Lista!AF899</f>
        <v/>
      </c>
      <c r="P899" t="str">
        <f ca="1">Rutas_Lista!AG899</f>
        <v/>
      </c>
      <c r="Q899" t="str">
        <f ca="1">Rutas_Lista!AH899</f>
        <v/>
      </c>
    </row>
    <row r="900" spans="1:17" x14ac:dyDescent="0.25">
      <c r="A900">
        <f ca="1">Rutas_Lista!N900</f>
        <v>42</v>
      </c>
      <c r="B900" s="39">
        <f ca="1">Rutas_Lista!L900</f>
        <v>857</v>
      </c>
      <c r="C900" s="39" t="str">
        <f ca="1">Rutas_Lista!AB900</f>
        <v>Rutas_Habituales_Central</v>
      </c>
      <c r="D900" s="39" t="str">
        <f ca="1">Rutas_Lista!AC900</f>
        <v>Ruta 8_16</v>
      </c>
      <c r="E900" s="39" t="str">
        <f ca="1">Rutas_Lista!AD900</f>
        <v>Pº Sagasta, nº 51</v>
      </c>
      <c r="F900" s="5" t="s">
        <v>1052</v>
      </c>
      <c r="G900" s="5" t="s">
        <v>796</v>
      </c>
      <c r="H900" s="5" t="s">
        <v>732</v>
      </c>
      <c r="I900" s="5" t="s">
        <v>733</v>
      </c>
      <c r="J900" s="49">
        <v>41.644874000000002</v>
      </c>
      <c r="K900" s="49">
        <v>-0.88667899999999999</v>
      </c>
      <c r="M900" s="39" t="str">
        <f ca="1">IF(Rutas_Lista!X900=1,"Ida","Vuelta")</f>
        <v>Vuelta</v>
      </c>
      <c r="N900" t="str">
        <f ca="1">Rutas_Lista!AE900</f>
        <v/>
      </c>
      <c r="O900" t="str">
        <f ca="1">Rutas_Lista!AF900</f>
        <v/>
      </c>
      <c r="P900" t="str">
        <f ca="1">Rutas_Lista!AG900</f>
        <v/>
      </c>
      <c r="Q900" t="str">
        <f ca="1">Rutas_Lista!AH900</f>
        <v/>
      </c>
    </row>
    <row r="901" spans="1:17" x14ac:dyDescent="0.25">
      <c r="A901">
        <f ca="1">Rutas_Lista!N901</f>
        <v>43</v>
      </c>
      <c r="B901" s="39">
        <f ca="1">Rutas_Lista!L901</f>
        <v>857</v>
      </c>
      <c r="C901" s="39" t="str">
        <f ca="1">Rutas_Lista!AB901</f>
        <v>Rutas_Habituales_Central</v>
      </c>
      <c r="D901" s="39" t="str">
        <f ca="1">Rutas_Lista!AC901</f>
        <v>Ruta 9_16</v>
      </c>
      <c r="E901" s="39" t="str">
        <f ca="1">Rutas_Lista!AD901</f>
        <v>Ruta 9/16</v>
      </c>
      <c r="M901" s="39" t="str">
        <f ca="1">IF(Rutas_Lista!X901=1,"Ida","Vuelta")</f>
        <v>Ida</v>
      </c>
      <c r="N901" t="str">
        <f ca="1">Rutas_Lista!AE901</f>
        <v/>
      </c>
      <c r="O901">
        <f ca="1">Rutas_Lista!AF901</f>
        <v>0</v>
      </c>
      <c r="P901">
        <f ca="1">Rutas_Lista!AG901</f>
        <v>0</v>
      </c>
      <c r="Q901">
        <f ca="1">Rutas_Lista!AH901</f>
        <v>0</v>
      </c>
    </row>
    <row r="902" spans="1:17" x14ac:dyDescent="0.25">
      <c r="A902">
        <f ca="1">Rutas_Lista!N902</f>
        <v>43</v>
      </c>
      <c r="B902" s="39">
        <f ca="1">Rutas_Lista!L902</f>
        <v>858</v>
      </c>
      <c r="C902" s="39" t="str">
        <f ca="1">Rutas_Lista!AB902</f>
        <v>Rutas_Habituales_Central</v>
      </c>
      <c r="D902" s="39" t="str">
        <f ca="1">Rutas_Lista!AC902</f>
        <v>Ruta 9_16</v>
      </c>
      <c r="E902" s="39" t="str">
        <f ca="1">Rutas_Lista!AD902</f>
        <v>Avd. San José, 84 (Mercado Rosales - Pd. Bus)</v>
      </c>
      <c r="F902" s="5" t="s">
        <v>886</v>
      </c>
      <c r="G902" s="5" t="s">
        <v>1053</v>
      </c>
      <c r="H902" s="5" t="s">
        <v>732</v>
      </c>
      <c r="I902" s="5" t="s">
        <v>733</v>
      </c>
      <c r="J902" s="49">
        <v>41.63814</v>
      </c>
      <c r="K902" s="49">
        <v>-0.87612000000000001</v>
      </c>
      <c r="L902" s="5" t="s">
        <v>1054</v>
      </c>
      <c r="M902" s="39" t="str">
        <f ca="1">IF(Rutas_Lista!X902=1,"Ida","Vuelta")</f>
        <v>Ida</v>
      </c>
      <c r="N902" t="str">
        <f ca="1">Rutas_Lista!AE902</f>
        <v>06:52</v>
      </c>
      <c r="O902">
        <f ca="1">Rutas_Lista!AF902</f>
        <v>0</v>
      </c>
      <c r="P902">
        <f ca="1">Rutas_Lista!AG902</f>
        <v>0</v>
      </c>
      <c r="Q902">
        <f ca="1">Rutas_Lista!AH902</f>
        <v>0</v>
      </c>
    </row>
    <row r="903" spans="1:17" x14ac:dyDescent="0.25">
      <c r="A903">
        <f ca="1">Rutas_Lista!N903</f>
        <v>43</v>
      </c>
      <c r="B903" s="39">
        <f ca="1">Rutas_Lista!L903</f>
        <v>859</v>
      </c>
      <c r="C903" s="39" t="str">
        <f ca="1">Rutas_Lista!AB903</f>
        <v>Rutas_Habituales_Central</v>
      </c>
      <c r="D903" s="39" t="str">
        <f ca="1">Rutas_Lista!AC903</f>
        <v>Ruta 9_16</v>
      </c>
      <c r="E903" s="39" t="str">
        <f ca="1">Rutas_Lista!AD903</f>
        <v>Avd. San José (esq. José Pellicer - Pd. Bus)</v>
      </c>
      <c r="F903" s="5" t="s">
        <v>740</v>
      </c>
      <c r="H903" s="5" t="s">
        <v>732</v>
      </c>
      <c r="I903" s="5" t="s">
        <v>733</v>
      </c>
      <c r="J903" s="49">
        <v>41.637113499999998</v>
      </c>
      <c r="K903" s="49">
        <v>-0.87745700000000004</v>
      </c>
      <c r="L903" s="5" t="s">
        <v>1055</v>
      </c>
      <c r="M903" s="39" t="str">
        <f ca="1">IF(Rutas_Lista!X903=1,"Ida","Vuelta")</f>
        <v>Ida</v>
      </c>
      <c r="N903" t="str">
        <f ca="1">Rutas_Lista!AE903</f>
        <v>06:53</v>
      </c>
      <c r="O903">
        <f ca="1">Rutas_Lista!AF903</f>
        <v>0</v>
      </c>
      <c r="P903">
        <f ca="1">Rutas_Lista!AG903</f>
        <v>0</v>
      </c>
      <c r="Q903">
        <f ca="1">Rutas_Lista!AH903</f>
        <v>0</v>
      </c>
    </row>
    <row r="904" spans="1:17" x14ac:dyDescent="0.25">
      <c r="A904">
        <f ca="1">Rutas_Lista!N904</f>
        <v>43</v>
      </c>
      <c r="B904" s="39">
        <f ca="1">Rutas_Lista!L904</f>
        <v>860</v>
      </c>
      <c r="C904" s="39" t="str">
        <f ca="1">Rutas_Lista!AB904</f>
        <v>Rutas_Habituales_Central</v>
      </c>
      <c r="D904" s="39" t="str">
        <f ca="1">Rutas_Lista!AC904</f>
        <v>Ruta 9_16</v>
      </c>
      <c r="E904" s="39" t="str">
        <f ca="1">Rutas_Lista!AD904</f>
        <v>Avenida San José, nº 200 (Pd. Bus)</v>
      </c>
      <c r="F904" s="5" t="s">
        <v>939</v>
      </c>
      <c r="G904" s="5" t="s">
        <v>1056</v>
      </c>
      <c r="H904" s="5" t="s">
        <v>732</v>
      </c>
      <c r="I904" s="5" t="s">
        <v>733</v>
      </c>
      <c r="J904" s="49">
        <v>41.646025999999999</v>
      </c>
      <c r="K904" s="49">
        <v>-0.87219500000000005</v>
      </c>
      <c r="L904" s="5" t="s">
        <v>792</v>
      </c>
      <c r="M904" s="39" t="str">
        <f ca="1">IF(Rutas_Lista!X904=1,"Ida","Vuelta")</f>
        <v>Ida</v>
      </c>
      <c r="N904" t="str">
        <f ca="1">Rutas_Lista!AE904</f>
        <v>06:54</v>
      </c>
      <c r="O904">
        <f ca="1">Rutas_Lista!AF904</f>
        <v>0</v>
      </c>
      <c r="P904">
        <f ca="1">Rutas_Lista!AG904</f>
        <v>0</v>
      </c>
      <c r="Q904">
        <f ca="1">Rutas_Lista!AH904</f>
        <v>0</v>
      </c>
    </row>
    <row r="905" spans="1:17" x14ac:dyDescent="0.25">
      <c r="A905">
        <f ca="1">Rutas_Lista!N905</f>
        <v>43</v>
      </c>
      <c r="B905" s="39">
        <f ca="1">Rutas_Lista!L905</f>
        <v>861</v>
      </c>
      <c r="C905" s="39" t="str">
        <f ca="1">Rutas_Lista!AB905</f>
        <v>Rutas_Habituales_Central</v>
      </c>
      <c r="D905" s="39" t="str">
        <f ca="1">Rutas_Lista!AC905</f>
        <v>Ruta 9_16</v>
      </c>
      <c r="E905" s="39" t="str">
        <f ca="1">Rutas_Lista!AD905</f>
        <v>C/ Terrazas de Cuellar (Pd. Bus)</v>
      </c>
      <c r="F905" s="5" t="s">
        <v>1057</v>
      </c>
      <c r="H905" s="5" t="s">
        <v>732</v>
      </c>
      <c r="I905" s="5" t="s">
        <v>733</v>
      </c>
      <c r="J905" s="49">
        <v>41.632263199999997</v>
      </c>
      <c r="K905" s="49">
        <v>-0.87950649999999997</v>
      </c>
      <c r="L905" s="5" t="s">
        <v>792</v>
      </c>
      <c r="M905" s="39" t="str">
        <f ca="1">IF(Rutas_Lista!X905=1,"Ida","Vuelta")</f>
        <v>Ida</v>
      </c>
      <c r="N905" t="str">
        <f ca="1">Rutas_Lista!AE905</f>
        <v>06:56</v>
      </c>
      <c r="O905">
        <f ca="1">Rutas_Lista!AF905</f>
        <v>0</v>
      </c>
      <c r="P905">
        <f ca="1">Rutas_Lista!AG905</f>
        <v>0</v>
      </c>
      <c r="Q905">
        <f ca="1">Rutas_Lista!AH905</f>
        <v>0</v>
      </c>
    </row>
    <row r="906" spans="1:17" x14ac:dyDescent="0.25">
      <c r="A906">
        <f ca="1">Rutas_Lista!N906</f>
        <v>43</v>
      </c>
      <c r="B906" s="39">
        <f ca="1">Rutas_Lista!L906</f>
        <v>862</v>
      </c>
      <c r="C906" s="39" t="str">
        <f ca="1">Rutas_Lista!AB906</f>
        <v>Rutas_Habituales_Central</v>
      </c>
      <c r="D906" s="39" t="str">
        <f ca="1">Rutas_Lista!AC906</f>
        <v>Ruta 9_16</v>
      </c>
      <c r="E906" s="39" t="str">
        <f ca="1">Rutas_Lista!AD906</f>
        <v>Melilla (frente Escultor Salas)</v>
      </c>
      <c r="F906" s="5" t="s">
        <v>1058</v>
      </c>
      <c r="H906" s="5" t="s">
        <v>732</v>
      </c>
      <c r="I906" s="5" t="s">
        <v>733</v>
      </c>
      <c r="J906" s="49">
        <v>41.6327468</v>
      </c>
      <c r="K906" s="49">
        <v>-0.87671580000000005</v>
      </c>
      <c r="L906" s="5" t="s">
        <v>1059</v>
      </c>
      <c r="M906" s="39" t="str">
        <f ca="1">IF(Rutas_Lista!X906=1,"Ida","Vuelta")</f>
        <v>Ida</v>
      </c>
      <c r="N906" t="str">
        <f ca="1">Rutas_Lista!AE906</f>
        <v>06:57</v>
      </c>
      <c r="O906">
        <f ca="1">Rutas_Lista!AF906</f>
        <v>0</v>
      </c>
      <c r="P906">
        <f ca="1">Rutas_Lista!AG906</f>
        <v>0</v>
      </c>
      <c r="Q906">
        <f ca="1">Rutas_Lista!AH906</f>
        <v>0</v>
      </c>
    </row>
    <row r="907" spans="1:17" x14ac:dyDescent="0.25">
      <c r="A907">
        <f ca="1">Rutas_Lista!N907</f>
        <v>43</v>
      </c>
      <c r="B907" s="39">
        <f ca="1">Rutas_Lista!L907</f>
        <v>863</v>
      </c>
      <c r="C907" s="39" t="str">
        <f ca="1">Rutas_Lista!AB907</f>
        <v>Rutas_Habituales_Central</v>
      </c>
      <c r="D907" s="39" t="str">
        <f ca="1">Rutas_Lista!AC907</f>
        <v>Ruta 9_16</v>
      </c>
      <c r="E907" s="39" t="str">
        <f ca="1">Rutas_Lista!AD907</f>
        <v>Zaragoza la Vieja (frente nº 5)</v>
      </c>
      <c r="F907" s="5" t="s">
        <v>1060</v>
      </c>
      <c r="H907" s="5" t="s">
        <v>732</v>
      </c>
      <c r="I907" s="5" t="s">
        <v>733</v>
      </c>
      <c r="J907" s="49">
        <v>41.634249099999998</v>
      </c>
      <c r="K907" s="49">
        <v>-0.87529219999999996</v>
      </c>
      <c r="L907" s="5" t="s">
        <v>1061</v>
      </c>
      <c r="M907" s="39" t="str">
        <f ca="1">IF(Rutas_Lista!X907=1,"Ida","Vuelta")</f>
        <v>Ida</v>
      </c>
      <c r="N907" t="str">
        <f ca="1">Rutas_Lista!AE907</f>
        <v>06:58</v>
      </c>
      <c r="O907">
        <f ca="1">Rutas_Lista!AF907</f>
        <v>0</v>
      </c>
      <c r="P907">
        <f ca="1">Rutas_Lista!AG907</f>
        <v>0</v>
      </c>
      <c r="Q907">
        <f ca="1">Rutas_Lista!AH907</f>
        <v>0</v>
      </c>
    </row>
    <row r="908" spans="1:17" x14ac:dyDescent="0.25">
      <c r="A908">
        <f ca="1">Rutas_Lista!N908</f>
        <v>43</v>
      </c>
      <c r="B908" s="39">
        <f ca="1">Rutas_Lista!L908</f>
        <v>864</v>
      </c>
      <c r="C908" s="39" t="str">
        <f ca="1">Rutas_Lista!AB908</f>
        <v>Rutas_Habituales_Central</v>
      </c>
      <c r="D908" s="39" t="str">
        <f ca="1">Rutas_Lista!AC908</f>
        <v>Ruta 9_16</v>
      </c>
      <c r="E908" s="39" t="str">
        <f ca="1">Rutas_Lista!AD908</f>
        <v>Paseo Pamplona, nº 2 (Pd. Bus)</v>
      </c>
      <c r="F908" s="5" t="s">
        <v>962</v>
      </c>
      <c r="G908" s="5" t="s">
        <v>963</v>
      </c>
      <c r="H908" s="5" t="s">
        <v>732</v>
      </c>
      <c r="I908" s="5" t="s">
        <v>733</v>
      </c>
      <c r="J908" s="49">
        <v>41.647832999999999</v>
      </c>
      <c r="K908" s="49">
        <v>-0.88624999999999998</v>
      </c>
      <c r="L908" s="5" t="s">
        <v>792</v>
      </c>
      <c r="M908" s="39" t="str">
        <f ca="1">IF(Rutas_Lista!X908=1,"Ida","Vuelta")</f>
        <v>Ida</v>
      </c>
      <c r="N908" t="str">
        <f ca="1">Rutas_Lista!AE908</f>
        <v>07:02</v>
      </c>
      <c r="O908">
        <f ca="1">Rutas_Lista!AF908</f>
        <v>0</v>
      </c>
      <c r="P908">
        <f ca="1">Rutas_Lista!AG908</f>
        <v>0</v>
      </c>
      <c r="Q908">
        <f ca="1">Rutas_Lista!AH908</f>
        <v>0</v>
      </c>
    </row>
    <row r="909" spans="1:17" x14ac:dyDescent="0.25">
      <c r="A909">
        <f ca="1">Rutas_Lista!N909</f>
        <v>43</v>
      </c>
      <c r="B909" s="39">
        <f ca="1">Rutas_Lista!L909</f>
        <v>865</v>
      </c>
      <c r="C909" s="39" t="str">
        <f ca="1">Rutas_Lista!AB909</f>
        <v>Rutas_Habituales_Central</v>
      </c>
      <c r="D909" s="39" t="str">
        <f ca="1">Rutas_Lista!AC909</f>
        <v>Ruta 9_16</v>
      </c>
      <c r="E909" s="39" t="str">
        <f ca="1">Rutas_Lista!AD909</f>
        <v>Opel Planta en Figueruelas</v>
      </c>
      <c r="F909" s="5" t="s">
        <v>783</v>
      </c>
      <c r="H909" s="5" t="s">
        <v>784</v>
      </c>
      <c r="I909" s="5" t="s">
        <v>733</v>
      </c>
      <c r="J909" s="49">
        <v>41.749628000000001</v>
      </c>
      <c r="K909" s="49">
        <v>-1.1755139999999999</v>
      </c>
      <c r="L909" s="5" t="s">
        <v>785</v>
      </c>
      <c r="M909" s="39" t="str">
        <f ca="1">IF(Rutas_Lista!X909=1,"Ida","Vuelta")</f>
        <v>Ida</v>
      </c>
      <c r="N909" t="str">
        <f ca="1">Rutas_Lista!AE909</f>
        <v>07:30</v>
      </c>
      <c r="O909">
        <f ca="1">Rutas_Lista!AF909</f>
        <v>0</v>
      </c>
      <c r="P909">
        <f ca="1">Rutas_Lista!AG909</f>
        <v>0</v>
      </c>
      <c r="Q909">
        <f ca="1">Rutas_Lista!AH909</f>
        <v>0</v>
      </c>
    </row>
    <row r="910" spans="1:17" x14ac:dyDescent="0.25">
      <c r="A910">
        <f ca="1">Rutas_Lista!N910</f>
        <v>43</v>
      </c>
      <c r="B910" s="39">
        <f ca="1">Rutas_Lista!L910</f>
        <v>866</v>
      </c>
      <c r="C910" s="39" t="str">
        <f ca="1">Rutas_Lista!AB910</f>
        <v>Rutas_Habituales_Central</v>
      </c>
      <c r="D910" s="39" t="str">
        <f ca="1">Rutas_Lista!AC910</f>
        <v>Ruta 9_16</v>
      </c>
      <c r="E910" s="39" t="str">
        <f ca="1">Rutas_Lista!AD910</f>
        <v>Opel Planta en Figueruelas</v>
      </c>
      <c r="F910" s="5" t="s">
        <v>783</v>
      </c>
      <c r="H910" s="5" t="s">
        <v>784</v>
      </c>
      <c r="I910" s="5" t="s">
        <v>733</v>
      </c>
      <c r="J910" s="49">
        <v>41.749628000000001</v>
      </c>
      <c r="K910" s="49">
        <v>-1.1755139999999999</v>
      </c>
      <c r="L910" s="5" t="s">
        <v>785</v>
      </c>
      <c r="M910" s="39" t="str">
        <f ca="1">IF(Rutas_Lista!X910=1,"Ida","Vuelta")</f>
        <v>Vuelta</v>
      </c>
      <c r="N910" t="str">
        <f ca="1">Rutas_Lista!AE910</f>
        <v/>
      </c>
      <c r="O910" t="str">
        <f ca="1">Rutas_Lista!AF910</f>
        <v/>
      </c>
      <c r="P910" t="str">
        <f ca="1">Rutas_Lista!AG910</f>
        <v/>
      </c>
      <c r="Q910" t="str">
        <f ca="1">Rutas_Lista!AH910</f>
        <v/>
      </c>
    </row>
    <row r="911" spans="1:17" x14ac:dyDescent="0.25">
      <c r="A911">
        <f ca="1">Rutas_Lista!N911</f>
        <v>43</v>
      </c>
      <c r="B911" s="39">
        <f ca="1">Rutas_Lista!L911</f>
        <v>867</v>
      </c>
      <c r="C911" s="39" t="str">
        <f ca="1">Rutas_Lista!AB911</f>
        <v>Rutas_Habituales_Central</v>
      </c>
      <c r="D911" s="39" t="str">
        <f ca="1">Rutas_Lista!AC911</f>
        <v>Ruta 9_16</v>
      </c>
      <c r="E911" s="39" t="str">
        <f ca="1">Rutas_Lista!AD911</f>
        <v>Paseo Pamplona (frente C/ Bilbao - Pd. Bus)</v>
      </c>
      <c r="F911" s="5" t="s">
        <v>971</v>
      </c>
      <c r="H911" s="5" t="s">
        <v>732</v>
      </c>
      <c r="I911" s="5" t="s">
        <v>733</v>
      </c>
      <c r="J911" s="49">
        <v>41.648204999999997</v>
      </c>
      <c r="K911" s="49">
        <v>-0.8865729</v>
      </c>
      <c r="L911" s="5" t="s">
        <v>972</v>
      </c>
      <c r="M911" s="39" t="str">
        <f ca="1">IF(Rutas_Lista!X911=1,"Ida","Vuelta")</f>
        <v>Vuelta</v>
      </c>
      <c r="N911" t="str">
        <f ca="1">Rutas_Lista!AE911</f>
        <v/>
      </c>
      <c r="O911" t="str">
        <f ca="1">Rutas_Lista!AF911</f>
        <v/>
      </c>
      <c r="P911" t="str">
        <f ca="1">Rutas_Lista!AG911</f>
        <v/>
      </c>
      <c r="Q911" t="str">
        <f ca="1">Rutas_Lista!AH911</f>
        <v/>
      </c>
    </row>
    <row r="912" spans="1:17" x14ac:dyDescent="0.25">
      <c r="A912">
        <f ca="1">Rutas_Lista!N912</f>
        <v>43</v>
      </c>
      <c r="B912" s="39">
        <f ca="1">Rutas_Lista!L912</f>
        <v>868</v>
      </c>
      <c r="C912" s="39" t="str">
        <f ca="1">Rutas_Lista!AB912</f>
        <v>Rutas_Habituales_Central</v>
      </c>
      <c r="D912" s="39" t="str">
        <f ca="1">Rutas_Lista!AC912</f>
        <v>Ruta 9_16</v>
      </c>
      <c r="E912" s="39" t="str">
        <f ca="1">Rutas_Lista!AD912</f>
        <v>Avd. San José, 84 (Mercado Rosales - Pd. Bus)</v>
      </c>
      <c r="F912" s="5" t="s">
        <v>886</v>
      </c>
      <c r="G912" s="5" t="s">
        <v>1053</v>
      </c>
      <c r="H912" s="5" t="s">
        <v>732</v>
      </c>
      <c r="I912" s="5" t="s">
        <v>733</v>
      </c>
      <c r="J912" s="49">
        <v>41.63814</v>
      </c>
      <c r="K912" s="49">
        <v>-0.87612000000000001</v>
      </c>
      <c r="L912" s="5" t="s">
        <v>1054</v>
      </c>
      <c r="M912" s="39" t="str">
        <f ca="1">IF(Rutas_Lista!X912=1,"Ida","Vuelta")</f>
        <v>Vuelta</v>
      </c>
      <c r="N912" t="str">
        <f ca="1">Rutas_Lista!AE912</f>
        <v/>
      </c>
      <c r="O912" t="str">
        <f ca="1">Rutas_Lista!AF912</f>
        <v/>
      </c>
      <c r="P912" t="str">
        <f ca="1">Rutas_Lista!AG912</f>
        <v/>
      </c>
      <c r="Q912" t="str">
        <f ca="1">Rutas_Lista!AH912</f>
        <v/>
      </c>
    </row>
    <row r="913" spans="1:17" x14ac:dyDescent="0.25">
      <c r="A913">
        <f ca="1">Rutas_Lista!N913</f>
        <v>43</v>
      </c>
      <c r="B913" s="39">
        <f ca="1">Rutas_Lista!L913</f>
        <v>869</v>
      </c>
      <c r="C913" s="39" t="str">
        <f ca="1">Rutas_Lista!AB913</f>
        <v>Rutas_Habituales_Central</v>
      </c>
      <c r="D913" s="39" t="str">
        <f ca="1">Rutas_Lista!AC913</f>
        <v>Ruta 9_16</v>
      </c>
      <c r="E913" s="39" t="str">
        <f ca="1">Rutas_Lista!AD913</f>
        <v>Avd. San José (esq. José Pellicer - Pd. Bus)</v>
      </c>
      <c r="F913" s="5" t="s">
        <v>740</v>
      </c>
      <c r="H913" s="5" t="s">
        <v>732</v>
      </c>
      <c r="I913" s="5" t="s">
        <v>733</v>
      </c>
      <c r="J913" s="49">
        <v>41.637113499999998</v>
      </c>
      <c r="K913" s="49">
        <v>-0.87745700000000004</v>
      </c>
      <c r="L913" s="5" t="s">
        <v>1055</v>
      </c>
      <c r="M913" s="39" t="str">
        <f ca="1">IF(Rutas_Lista!X913=1,"Ida","Vuelta")</f>
        <v>Vuelta</v>
      </c>
      <c r="N913" t="str">
        <f ca="1">Rutas_Lista!AE913</f>
        <v/>
      </c>
      <c r="O913" t="str">
        <f ca="1">Rutas_Lista!AF913</f>
        <v/>
      </c>
      <c r="P913" t="str">
        <f ca="1">Rutas_Lista!AG913</f>
        <v/>
      </c>
      <c r="Q913" t="str">
        <f ca="1">Rutas_Lista!AH913</f>
        <v/>
      </c>
    </row>
    <row r="914" spans="1:17" x14ac:dyDescent="0.25">
      <c r="A914">
        <f ca="1">Rutas_Lista!N914</f>
        <v>43</v>
      </c>
      <c r="B914" s="39">
        <f ca="1">Rutas_Lista!L914</f>
        <v>870</v>
      </c>
      <c r="C914" s="39" t="str">
        <f ca="1">Rutas_Lista!AB914</f>
        <v>Rutas_Habituales_Central</v>
      </c>
      <c r="D914" s="39" t="str">
        <f ca="1">Rutas_Lista!AC914</f>
        <v>Ruta 9_16</v>
      </c>
      <c r="E914" s="39" t="str">
        <f ca="1">Rutas_Lista!AD914</f>
        <v>Avenida San José, nº 200 (Pd. Bus)</v>
      </c>
      <c r="F914" s="5" t="s">
        <v>939</v>
      </c>
      <c r="G914" s="5" t="s">
        <v>1056</v>
      </c>
      <c r="H914" s="5" t="s">
        <v>732</v>
      </c>
      <c r="I914" s="5" t="s">
        <v>733</v>
      </c>
      <c r="J914" s="49">
        <v>41.646025999999999</v>
      </c>
      <c r="K914" s="49">
        <v>-0.87219500000000005</v>
      </c>
      <c r="L914" s="5" t="s">
        <v>792</v>
      </c>
      <c r="M914" s="39" t="str">
        <f ca="1">IF(Rutas_Lista!X914=1,"Ida","Vuelta")</f>
        <v>Vuelta</v>
      </c>
      <c r="N914" t="str">
        <f ca="1">Rutas_Lista!AE914</f>
        <v/>
      </c>
      <c r="O914" t="str">
        <f ca="1">Rutas_Lista!AF914</f>
        <v/>
      </c>
      <c r="P914" t="str">
        <f ca="1">Rutas_Lista!AG914</f>
        <v/>
      </c>
      <c r="Q914" t="str">
        <f ca="1">Rutas_Lista!AH914</f>
        <v/>
      </c>
    </row>
    <row r="915" spans="1:17" x14ac:dyDescent="0.25">
      <c r="A915">
        <f ca="1">Rutas_Lista!N915</f>
        <v>43</v>
      </c>
      <c r="B915" s="39">
        <f ca="1">Rutas_Lista!L915</f>
        <v>871</v>
      </c>
      <c r="C915" s="39" t="str">
        <f ca="1">Rutas_Lista!AB915</f>
        <v>Rutas_Habituales_Central</v>
      </c>
      <c r="D915" s="39" t="str">
        <f ca="1">Rutas_Lista!AC915</f>
        <v>Ruta 9_16</v>
      </c>
      <c r="E915" s="39" t="str">
        <f ca="1">Rutas_Lista!AD915</f>
        <v>C/ Terrazas de Cuellar (Pd. Bus)</v>
      </c>
      <c r="F915" s="5" t="s">
        <v>1057</v>
      </c>
      <c r="H915" s="5" t="s">
        <v>732</v>
      </c>
      <c r="I915" s="5" t="s">
        <v>733</v>
      </c>
      <c r="J915" s="49">
        <v>41.632263199999997</v>
      </c>
      <c r="K915" s="49">
        <v>-0.87950649999999997</v>
      </c>
      <c r="L915" s="5" t="s">
        <v>792</v>
      </c>
      <c r="M915" s="39" t="str">
        <f ca="1">IF(Rutas_Lista!X915=1,"Ida","Vuelta")</f>
        <v>Vuelta</v>
      </c>
      <c r="N915" t="str">
        <f ca="1">Rutas_Lista!AE915</f>
        <v/>
      </c>
      <c r="O915" t="str">
        <f ca="1">Rutas_Lista!AF915</f>
        <v/>
      </c>
      <c r="P915" t="str">
        <f ca="1">Rutas_Lista!AG915</f>
        <v/>
      </c>
      <c r="Q915" t="str">
        <f ca="1">Rutas_Lista!AH915</f>
        <v/>
      </c>
    </row>
    <row r="916" spans="1:17" x14ac:dyDescent="0.25">
      <c r="A916">
        <f ca="1">Rutas_Lista!N916</f>
        <v>43</v>
      </c>
      <c r="B916" s="39">
        <f ca="1">Rutas_Lista!L916</f>
        <v>872</v>
      </c>
      <c r="C916" s="39" t="str">
        <f ca="1">Rutas_Lista!AB916</f>
        <v>Rutas_Habituales_Central</v>
      </c>
      <c r="D916" s="39" t="str">
        <f ca="1">Rutas_Lista!AC916</f>
        <v>Ruta 9_16</v>
      </c>
      <c r="E916" s="39" t="str">
        <f ca="1">Rutas_Lista!AD916</f>
        <v>Melilla (frente Escultor Salas)</v>
      </c>
      <c r="F916" s="5" t="s">
        <v>1058</v>
      </c>
      <c r="H916" s="5" t="s">
        <v>732</v>
      </c>
      <c r="I916" s="5" t="s">
        <v>733</v>
      </c>
      <c r="J916" s="49">
        <v>41.6327468</v>
      </c>
      <c r="K916" s="49">
        <v>-0.87671580000000005</v>
      </c>
      <c r="L916" s="5" t="s">
        <v>1059</v>
      </c>
      <c r="M916" s="39" t="str">
        <f ca="1">IF(Rutas_Lista!X916=1,"Ida","Vuelta")</f>
        <v>Vuelta</v>
      </c>
      <c r="N916" t="str">
        <f ca="1">Rutas_Lista!AE916</f>
        <v/>
      </c>
      <c r="O916" t="str">
        <f ca="1">Rutas_Lista!AF916</f>
        <v/>
      </c>
      <c r="P916" t="str">
        <f ca="1">Rutas_Lista!AG916</f>
        <v/>
      </c>
      <c r="Q916" t="str">
        <f ca="1">Rutas_Lista!AH916</f>
        <v/>
      </c>
    </row>
    <row r="917" spans="1:17" x14ac:dyDescent="0.25">
      <c r="A917">
        <f ca="1">Rutas_Lista!N917</f>
        <v>43</v>
      </c>
      <c r="B917" s="39">
        <f ca="1">Rutas_Lista!L917</f>
        <v>873</v>
      </c>
      <c r="C917" s="39" t="str">
        <f ca="1">Rutas_Lista!AB917</f>
        <v>Rutas_Habituales_Central</v>
      </c>
      <c r="D917" s="39" t="str">
        <f ca="1">Rutas_Lista!AC917</f>
        <v>Ruta 9_16</v>
      </c>
      <c r="E917" s="39" t="str">
        <f ca="1">Rutas_Lista!AD917</f>
        <v>Zaragoza la Vieja (frente nº 5)</v>
      </c>
      <c r="F917" s="5" t="s">
        <v>1060</v>
      </c>
      <c r="H917" s="5" t="s">
        <v>732</v>
      </c>
      <c r="I917" s="5" t="s">
        <v>733</v>
      </c>
      <c r="J917" s="49">
        <v>41.634249099999998</v>
      </c>
      <c r="K917" s="49">
        <v>-0.87529219999999996</v>
      </c>
      <c r="L917" s="5" t="s">
        <v>1061</v>
      </c>
      <c r="M917" s="39" t="str">
        <f ca="1">IF(Rutas_Lista!X917=1,"Ida","Vuelta")</f>
        <v>Vuelta</v>
      </c>
      <c r="N917" t="str">
        <f ca="1">Rutas_Lista!AE917</f>
        <v/>
      </c>
      <c r="O917" t="str">
        <f ca="1">Rutas_Lista!AF917</f>
        <v/>
      </c>
      <c r="P917" t="str">
        <f ca="1">Rutas_Lista!AG917</f>
        <v/>
      </c>
      <c r="Q917" t="str">
        <f ca="1">Rutas_Lista!AH917</f>
        <v/>
      </c>
    </row>
    <row r="918" spans="1:17" x14ac:dyDescent="0.25">
      <c r="A918">
        <f ca="1">Rutas_Lista!N918</f>
        <v>44</v>
      </c>
      <c r="B918" s="39">
        <f ca="1">Rutas_Lista!L918</f>
        <v>873</v>
      </c>
      <c r="C918" s="39" t="str">
        <f ca="1">Rutas_Lista!AB918</f>
        <v>Rutas_Habituales_Central</v>
      </c>
      <c r="D918" s="39" t="str">
        <f ca="1">Rutas_Lista!AC918</f>
        <v>Ruta 10_16</v>
      </c>
      <c r="E918" s="39" t="str">
        <f ca="1">Rutas_Lista!AD918</f>
        <v>Ruta 10/16</v>
      </c>
      <c r="M918" s="39" t="str">
        <f ca="1">IF(Rutas_Lista!X918=1,"Ida","Vuelta")</f>
        <v>Ida</v>
      </c>
      <c r="N918" t="str">
        <f ca="1">Rutas_Lista!AE918</f>
        <v/>
      </c>
      <c r="O918">
        <f ca="1">Rutas_Lista!AF918</f>
        <v>0</v>
      </c>
      <c r="P918">
        <f ca="1">Rutas_Lista!AG918</f>
        <v>0</v>
      </c>
      <c r="Q918">
        <f ca="1">Rutas_Lista!AH918</f>
        <v>0</v>
      </c>
    </row>
    <row r="919" spans="1:17" x14ac:dyDescent="0.25">
      <c r="A919">
        <f ca="1">Rutas_Lista!N919</f>
        <v>44</v>
      </c>
      <c r="B919" s="39">
        <f ca="1">Rutas_Lista!L919</f>
        <v>874</v>
      </c>
      <c r="C919" s="39" t="str">
        <f ca="1">Rutas_Lista!AB919</f>
        <v>Rutas_Habituales_Central</v>
      </c>
      <c r="D919" s="39" t="str">
        <f ca="1">Rutas_Lista!AC919</f>
        <v>Ruta 10_16</v>
      </c>
      <c r="E919" s="39" t="str">
        <f ca="1">Rutas_Lista!AD919</f>
        <v>Avd. Madrid (esq. Plaza Huesca - Pd. Bus)</v>
      </c>
      <c r="F919" s="5" t="s">
        <v>942</v>
      </c>
      <c r="H919" s="5" t="s">
        <v>732</v>
      </c>
      <c r="I919" s="5" t="s">
        <v>733</v>
      </c>
      <c r="J919" s="49">
        <v>41.6530007</v>
      </c>
      <c r="K919" s="49">
        <v>-0.90630169999999999</v>
      </c>
      <c r="L919" s="5" t="s">
        <v>943</v>
      </c>
      <c r="M919" s="39" t="str">
        <f ca="1">IF(Rutas_Lista!X919=1,"Ida","Vuelta")</f>
        <v>Ida</v>
      </c>
      <c r="N919" t="str">
        <f ca="1">Rutas_Lista!AE919</f>
        <v>07:02</v>
      </c>
      <c r="O919">
        <f ca="1">Rutas_Lista!AF919</f>
        <v>0</v>
      </c>
      <c r="P919">
        <f ca="1">Rutas_Lista!AG919</f>
        <v>0</v>
      </c>
      <c r="Q919">
        <f ca="1">Rutas_Lista!AH919</f>
        <v>0</v>
      </c>
    </row>
    <row r="920" spans="1:17" x14ac:dyDescent="0.25">
      <c r="A920">
        <f ca="1">Rutas_Lista!N920</f>
        <v>44</v>
      </c>
      <c r="B920" s="39">
        <f ca="1">Rutas_Lista!L920</f>
        <v>875</v>
      </c>
      <c r="C920" s="39" t="str">
        <f ca="1">Rutas_Lista!AB920</f>
        <v>Rutas_Habituales_Central</v>
      </c>
      <c r="D920" s="39" t="str">
        <f ca="1">Rutas_Lista!AC920</f>
        <v>Ruta 10_16</v>
      </c>
      <c r="E920" s="39" t="str">
        <f ca="1">Rutas_Lista!AD920</f>
        <v>Avd. Madrid, nº 142 (Calzados Kaymo)</v>
      </c>
      <c r="F920" s="5" t="s">
        <v>944</v>
      </c>
      <c r="G920" s="5" t="s">
        <v>945</v>
      </c>
      <c r="H920" s="5" t="s">
        <v>732</v>
      </c>
      <c r="I920" s="5" t="s">
        <v>733</v>
      </c>
      <c r="J920" s="49">
        <v>41.656027999999999</v>
      </c>
      <c r="K920" s="49">
        <v>-0.89534199999999997</v>
      </c>
      <c r="L920" s="5" t="s">
        <v>946</v>
      </c>
      <c r="M920" s="39" t="str">
        <f ca="1">IF(Rutas_Lista!X920=1,"Ida","Vuelta")</f>
        <v>Ida</v>
      </c>
      <c r="N920" t="str">
        <f ca="1">Rutas_Lista!AE920</f>
        <v>07:03</v>
      </c>
      <c r="O920">
        <f ca="1">Rutas_Lista!AF920</f>
        <v>0</v>
      </c>
      <c r="P920">
        <f ca="1">Rutas_Lista!AG920</f>
        <v>0</v>
      </c>
      <c r="Q920">
        <f ca="1">Rutas_Lista!AH920</f>
        <v>0</v>
      </c>
    </row>
    <row r="921" spans="1:17" x14ac:dyDescent="0.25">
      <c r="A921">
        <f ca="1">Rutas_Lista!N921</f>
        <v>44</v>
      </c>
      <c r="B921" s="39">
        <f ca="1">Rutas_Lista!L921</f>
        <v>876</v>
      </c>
      <c r="C921" s="39" t="str">
        <f ca="1">Rutas_Lista!AB921</f>
        <v>Rutas_Habituales_Central</v>
      </c>
      <c r="D921" s="39" t="str">
        <f ca="1">Rutas_Lista!AC921</f>
        <v>Ruta 10_16</v>
      </c>
      <c r="E921" s="39" t="str">
        <f ca="1">Rutas_Lista!AD921</f>
        <v>Avd. Madrid nº 218</v>
      </c>
      <c r="F921" s="5" t="s">
        <v>944</v>
      </c>
      <c r="G921" s="5" t="s">
        <v>947</v>
      </c>
      <c r="H921" s="5" t="s">
        <v>732</v>
      </c>
      <c r="I921" s="5" t="s">
        <v>733</v>
      </c>
      <c r="J921" s="49">
        <v>41.656027999999999</v>
      </c>
      <c r="K921" s="49">
        <v>-0.89534199999999997</v>
      </c>
      <c r="M921" s="39" t="str">
        <f ca="1">IF(Rutas_Lista!X921=1,"Ida","Vuelta")</f>
        <v>Ida</v>
      </c>
      <c r="N921" t="str">
        <f ca="1">Rutas_Lista!AE921</f>
        <v>07:04</v>
      </c>
      <c r="O921">
        <f ca="1">Rutas_Lista!AF921</f>
        <v>0</v>
      </c>
      <c r="P921">
        <f ca="1">Rutas_Lista!AG921</f>
        <v>0</v>
      </c>
      <c r="Q921">
        <f ca="1">Rutas_Lista!AH921</f>
        <v>0</v>
      </c>
    </row>
    <row r="922" spans="1:17" x14ac:dyDescent="0.25">
      <c r="A922">
        <f ca="1">Rutas_Lista!N922</f>
        <v>44</v>
      </c>
      <c r="B922" s="39">
        <f ca="1">Rutas_Lista!L922</f>
        <v>877</v>
      </c>
      <c r="C922" s="39" t="str">
        <f ca="1">Rutas_Lista!AB922</f>
        <v>Rutas_Habituales_Central</v>
      </c>
      <c r="D922" s="39" t="str">
        <f ca="1">Rutas_Lista!AC922</f>
        <v>Ruta 10_16</v>
      </c>
      <c r="E922" s="39" t="str">
        <f ca="1">Rutas_Lista!AD922</f>
        <v>Opel Planta en Figueruelas</v>
      </c>
      <c r="F922" s="5" t="s">
        <v>783</v>
      </c>
      <c r="H922" s="5" t="s">
        <v>784</v>
      </c>
      <c r="I922" s="5" t="s">
        <v>733</v>
      </c>
      <c r="J922" s="49">
        <v>41.749628000000001</v>
      </c>
      <c r="K922" s="49">
        <v>-1.1755139999999999</v>
      </c>
      <c r="L922" s="5" t="s">
        <v>785</v>
      </c>
      <c r="M922" s="39" t="str">
        <f ca="1">IF(Rutas_Lista!X922=1,"Ida","Vuelta")</f>
        <v>Ida</v>
      </c>
      <c r="N922" t="str">
        <f ca="1">Rutas_Lista!AE922</f>
        <v>07:30</v>
      </c>
      <c r="O922">
        <f ca="1">Rutas_Lista!AF922</f>
        <v>0</v>
      </c>
      <c r="P922">
        <f ca="1">Rutas_Lista!AG922</f>
        <v>0</v>
      </c>
      <c r="Q922">
        <f ca="1">Rutas_Lista!AH922</f>
        <v>0</v>
      </c>
    </row>
    <row r="923" spans="1:17" x14ac:dyDescent="0.25">
      <c r="A923">
        <f ca="1">Rutas_Lista!N923</f>
        <v>44</v>
      </c>
      <c r="B923" s="39">
        <f ca="1">Rutas_Lista!L923</f>
        <v>878</v>
      </c>
      <c r="C923" s="39" t="str">
        <f ca="1">Rutas_Lista!AB923</f>
        <v>Rutas_Habituales_Central</v>
      </c>
      <c r="D923" s="39" t="str">
        <f ca="1">Rutas_Lista!AC923</f>
        <v>Ruta 10_16</v>
      </c>
      <c r="E923" s="39" t="str">
        <f ca="1">Rutas_Lista!AD923</f>
        <v>Opel Planta en Figueruelas</v>
      </c>
      <c r="F923" s="5" t="s">
        <v>783</v>
      </c>
      <c r="H923" s="5" t="s">
        <v>784</v>
      </c>
      <c r="I923" s="5" t="s">
        <v>733</v>
      </c>
      <c r="J923" s="49">
        <v>41.749628000000001</v>
      </c>
      <c r="K923" s="49">
        <v>-1.1755139999999999</v>
      </c>
      <c r="L923" s="5" t="s">
        <v>785</v>
      </c>
      <c r="M923" s="39" t="str">
        <f ca="1">IF(Rutas_Lista!X923=1,"Ida","Vuelta")</f>
        <v>Vuelta</v>
      </c>
      <c r="N923" t="str">
        <f ca="1">Rutas_Lista!AE923</f>
        <v/>
      </c>
      <c r="O923" t="str">
        <f ca="1">Rutas_Lista!AF923</f>
        <v/>
      </c>
      <c r="P923" t="str">
        <f ca="1">Rutas_Lista!AG923</f>
        <v/>
      </c>
      <c r="Q923" t="str">
        <f ca="1">Rutas_Lista!AH923</f>
        <v/>
      </c>
    </row>
    <row r="924" spans="1:17" x14ac:dyDescent="0.25">
      <c r="A924">
        <f ca="1">Rutas_Lista!N924</f>
        <v>44</v>
      </c>
      <c r="B924" s="39">
        <f ca="1">Rutas_Lista!L924</f>
        <v>879</v>
      </c>
      <c r="C924" s="39" t="str">
        <f ca="1">Rutas_Lista!AB924</f>
        <v>Rutas_Habituales_Central</v>
      </c>
      <c r="D924" s="39" t="str">
        <f ca="1">Rutas_Lista!AC924</f>
        <v>Ruta 10_16</v>
      </c>
      <c r="E924" s="39" t="str">
        <f ca="1">Rutas_Lista!AD924</f>
        <v>Avd. Madrid, (esq. Plaza Huesca - Pd. Bus)</v>
      </c>
      <c r="F924" s="5" t="s">
        <v>944</v>
      </c>
      <c r="H924" s="5" t="s">
        <v>732</v>
      </c>
      <c r="I924" s="5" t="s">
        <v>733</v>
      </c>
      <c r="J924" s="49">
        <v>41.6530007</v>
      </c>
      <c r="K924" s="49">
        <v>-0.90630169999999999</v>
      </c>
      <c r="L924" s="5" t="s">
        <v>943</v>
      </c>
      <c r="M924" s="39" t="str">
        <f ca="1">IF(Rutas_Lista!X924=1,"Ida","Vuelta")</f>
        <v>Vuelta</v>
      </c>
      <c r="N924" t="str">
        <f ca="1">Rutas_Lista!AE924</f>
        <v/>
      </c>
      <c r="O924" t="str">
        <f ca="1">Rutas_Lista!AF924</f>
        <v/>
      </c>
      <c r="P924" t="str">
        <f ca="1">Rutas_Lista!AG924</f>
        <v/>
      </c>
      <c r="Q924" t="str">
        <f ca="1">Rutas_Lista!AH924</f>
        <v/>
      </c>
    </row>
    <row r="925" spans="1:17" x14ac:dyDescent="0.25">
      <c r="A925">
        <f ca="1">Rutas_Lista!N925</f>
        <v>44</v>
      </c>
      <c r="B925" s="39">
        <f ca="1">Rutas_Lista!L925</f>
        <v>880</v>
      </c>
      <c r="C925" s="39" t="str">
        <f ca="1">Rutas_Lista!AB925</f>
        <v>Rutas_Habituales_Central</v>
      </c>
      <c r="D925" s="39" t="str">
        <f ca="1">Rutas_Lista!AC925</f>
        <v>Ruta 10_16</v>
      </c>
      <c r="E925" s="39" t="str">
        <f ca="1">Rutas_Lista!AD925</f>
        <v>Avd. Madrid, nº 142 (Calzados Kaymo)</v>
      </c>
      <c r="F925" s="5" t="s">
        <v>944</v>
      </c>
      <c r="G925" s="5" t="s">
        <v>945</v>
      </c>
      <c r="H925" s="5" t="s">
        <v>732</v>
      </c>
      <c r="I925" s="5" t="s">
        <v>733</v>
      </c>
      <c r="J925" s="49">
        <v>41.656027999999999</v>
      </c>
      <c r="K925" s="49">
        <v>-0.89534199999999997</v>
      </c>
      <c r="L925" s="5" t="s">
        <v>946</v>
      </c>
      <c r="M925" s="39" t="str">
        <f ca="1">IF(Rutas_Lista!X925=1,"Ida","Vuelta")</f>
        <v>Vuelta</v>
      </c>
      <c r="N925" t="str">
        <f ca="1">Rutas_Lista!AE925</f>
        <v/>
      </c>
      <c r="O925" t="str">
        <f ca="1">Rutas_Lista!AF925</f>
        <v/>
      </c>
      <c r="P925" t="str">
        <f ca="1">Rutas_Lista!AG925</f>
        <v/>
      </c>
      <c r="Q925" t="str">
        <f ca="1">Rutas_Lista!AH925</f>
        <v/>
      </c>
    </row>
    <row r="926" spans="1:17" x14ac:dyDescent="0.25">
      <c r="A926">
        <f ca="1">Rutas_Lista!N926</f>
        <v>44</v>
      </c>
      <c r="B926" s="39">
        <f ca="1">Rutas_Lista!L926</f>
        <v>881</v>
      </c>
      <c r="C926" s="39" t="str">
        <f ca="1">Rutas_Lista!AB926</f>
        <v>Rutas_Habituales_Central</v>
      </c>
      <c r="D926" s="39" t="str">
        <f ca="1">Rutas_Lista!AC926</f>
        <v>Ruta 10_16</v>
      </c>
      <c r="E926" s="39" t="str">
        <f ca="1">Rutas_Lista!AD926</f>
        <v>Avd. Madrid nº 218</v>
      </c>
      <c r="F926" s="5" t="s">
        <v>944</v>
      </c>
      <c r="G926" s="5" t="s">
        <v>947</v>
      </c>
      <c r="H926" s="5" t="s">
        <v>732</v>
      </c>
      <c r="I926" s="5" t="s">
        <v>733</v>
      </c>
      <c r="J926" s="49">
        <v>41.656027999999999</v>
      </c>
      <c r="K926" s="49">
        <v>-0.89534199999999997</v>
      </c>
      <c r="M926" s="39" t="str">
        <f ca="1">IF(Rutas_Lista!X926=1,"Ida","Vuelta")</f>
        <v>Vuelta</v>
      </c>
      <c r="N926" t="str">
        <f ca="1">Rutas_Lista!AE926</f>
        <v/>
      </c>
      <c r="O926" t="str">
        <f ca="1">Rutas_Lista!AF926</f>
        <v/>
      </c>
      <c r="P926" t="str">
        <f ca="1">Rutas_Lista!AG926</f>
        <v/>
      </c>
      <c r="Q926" t="str">
        <f ca="1">Rutas_Lista!AH926</f>
        <v/>
      </c>
    </row>
    <row r="927" spans="1:17" x14ac:dyDescent="0.25">
      <c r="A927">
        <f ca="1">Rutas_Lista!N927</f>
        <v>45</v>
      </c>
      <c r="B927" s="39">
        <f ca="1">Rutas_Lista!L927</f>
        <v>881</v>
      </c>
      <c r="C927" s="39" t="str">
        <f ca="1">Rutas_Lista!AB927</f>
        <v>Rutas_Habituales_Central</v>
      </c>
      <c r="D927" s="39" t="str">
        <f ca="1">Rutas_Lista!AC927</f>
        <v>Ruta 11_16</v>
      </c>
      <c r="E927" s="39" t="str">
        <f ca="1">Rutas_Lista!AD927</f>
        <v>Ruta 11/16</v>
      </c>
      <c r="M927" s="39" t="str">
        <f ca="1">IF(Rutas_Lista!X927=1,"Ida","Vuelta")</f>
        <v>Ida</v>
      </c>
      <c r="N927" t="str">
        <f ca="1">Rutas_Lista!AE927</f>
        <v/>
      </c>
      <c r="O927">
        <f ca="1">Rutas_Lista!AF927</f>
        <v>0</v>
      </c>
      <c r="P927">
        <f ca="1">Rutas_Lista!AG927</f>
        <v>0</v>
      </c>
      <c r="Q927">
        <f ca="1">Rutas_Lista!AH927</f>
        <v>0</v>
      </c>
    </row>
    <row r="928" spans="1:17" x14ac:dyDescent="0.25">
      <c r="A928">
        <f ca="1">Rutas_Lista!N928</f>
        <v>45</v>
      </c>
      <c r="B928" s="39">
        <f ca="1">Rutas_Lista!L928</f>
        <v>882</v>
      </c>
      <c r="C928" s="39" t="str">
        <f ca="1">Rutas_Lista!AB928</f>
        <v>Rutas_Habituales_Central</v>
      </c>
      <c r="D928" s="39" t="str">
        <f ca="1">Rutas_Lista!AC928</f>
        <v>Ruta 11_16</v>
      </c>
      <c r="E928" s="39" t="str">
        <f ca="1">Rutas_Lista!AD928</f>
        <v>Conde Aranda, nº 6 (Escuelas Pías - Pd. Bus)</v>
      </c>
      <c r="F928" s="5" t="s">
        <v>1071</v>
      </c>
      <c r="G928" s="5" t="s">
        <v>1072</v>
      </c>
      <c r="H928" s="5" t="s">
        <v>732</v>
      </c>
      <c r="I928" s="5" t="s">
        <v>733</v>
      </c>
      <c r="J928" s="49">
        <v>41.654285000000002</v>
      </c>
      <c r="K928" s="49">
        <v>-0.88535200000000003</v>
      </c>
      <c r="L928" s="5" t="s">
        <v>1073</v>
      </c>
      <c r="M928" s="39" t="str">
        <f ca="1">IF(Rutas_Lista!X928=1,"Ida","Vuelta")</f>
        <v>Ida</v>
      </c>
      <c r="N928" t="str">
        <f ca="1">Rutas_Lista!AE928</f>
        <v>06:56</v>
      </c>
      <c r="O928">
        <f ca="1">Rutas_Lista!AF928</f>
        <v>0</v>
      </c>
      <c r="P928">
        <f ca="1">Rutas_Lista!AG928</f>
        <v>0</v>
      </c>
      <c r="Q928">
        <f ca="1">Rutas_Lista!AH928</f>
        <v>0</v>
      </c>
    </row>
    <row r="929" spans="1:17" x14ac:dyDescent="0.25">
      <c r="A929">
        <f ca="1">Rutas_Lista!N929</f>
        <v>45</v>
      </c>
      <c r="B929" s="39">
        <f ca="1">Rutas_Lista!L929</f>
        <v>883</v>
      </c>
      <c r="C929" s="39" t="str">
        <f ca="1">Rutas_Lista!AB929</f>
        <v>Rutas_Habituales_Central</v>
      </c>
      <c r="D929" s="39" t="str">
        <f ca="1">Rutas_Lista!AC929</f>
        <v>Ruta 11_16</v>
      </c>
      <c r="E929" s="39" t="str">
        <f ca="1">Rutas_Lista!AD929</f>
        <v>Conde Aranda, nº 114</v>
      </c>
      <c r="F929" s="5" t="s">
        <v>1071</v>
      </c>
      <c r="G929" s="5" t="s">
        <v>1074</v>
      </c>
      <c r="H929" s="5" t="s">
        <v>732</v>
      </c>
      <c r="I929" s="5" t="s">
        <v>733</v>
      </c>
      <c r="J929" s="49">
        <v>41.654285000000002</v>
      </c>
      <c r="K929" s="49">
        <v>-0.88535200000000003</v>
      </c>
      <c r="M929" s="39" t="str">
        <f ca="1">IF(Rutas_Lista!X929=1,"Ida","Vuelta")</f>
        <v>Ida</v>
      </c>
      <c r="N929" t="str">
        <f ca="1">Rutas_Lista!AE929</f>
        <v>06:57</v>
      </c>
      <c r="O929">
        <f ca="1">Rutas_Lista!AF929</f>
        <v>0</v>
      </c>
      <c r="P929">
        <f ca="1">Rutas_Lista!AG929</f>
        <v>0</v>
      </c>
      <c r="Q929">
        <f ca="1">Rutas_Lista!AH929</f>
        <v>0</v>
      </c>
    </row>
    <row r="930" spans="1:17" x14ac:dyDescent="0.25">
      <c r="A930">
        <f ca="1">Rutas_Lista!N930</f>
        <v>45</v>
      </c>
      <c r="B930" s="39">
        <f ca="1">Rutas_Lista!L930</f>
        <v>884</v>
      </c>
      <c r="C930" s="39" t="str">
        <f ca="1">Rutas_Lista!AB930</f>
        <v>Rutas_Habituales_Central</v>
      </c>
      <c r="D930" s="39" t="str">
        <f ca="1">Rutas_Lista!AC930</f>
        <v>Ruta 11_16</v>
      </c>
      <c r="E930" s="39" t="str">
        <f ca="1">Rutas_Lista!AD930</f>
        <v>Avd. Madrid, nº 10-12 (Pd. Bus)</v>
      </c>
      <c r="F930" s="5" t="s">
        <v>944</v>
      </c>
      <c r="G930" s="5" t="s">
        <v>1043</v>
      </c>
      <c r="H930" s="5" t="s">
        <v>732</v>
      </c>
      <c r="I930" s="5" t="s">
        <v>733</v>
      </c>
      <c r="J930" s="49">
        <v>41.646481000000001</v>
      </c>
      <c r="K930" s="49">
        <v>-0.88755300000000004</v>
      </c>
      <c r="L930" s="5" t="s">
        <v>792</v>
      </c>
      <c r="M930" s="39" t="str">
        <f ca="1">IF(Rutas_Lista!X930=1,"Ida","Vuelta")</f>
        <v>Ida</v>
      </c>
      <c r="N930" t="str">
        <f ca="1">Rutas_Lista!AE930</f>
        <v>06:59</v>
      </c>
      <c r="O930">
        <f ca="1">Rutas_Lista!AF930</f>
        <v>0</v>
      </c>
      <c r="P930">
        <f ca="1">Rutas_Lista!AG930</f>
        <v>0</v>
      </c>
      <c r="Q930">
        <f ca="1">Rutas_Lista!AH930</f>
        <v>0</v>
      </c>
    </row>
    <row r="931" spans="1:17" x14ac:dyDescent="0.25">
      <c r="A931">
        <f ca="1">Rutas_Lista!N931</f>
        <v>45</v>
      </c>
      <c r="B931" s="39">
        <f ca="1">Rutas_Lista!L931</f>
        <v>885</v>
      </c>
      <c r="C931" s="39" t="str">
        <f ca="1">Rutas_Lista!AB931</f>
        <v>Rutas_Habituales_Central</v>
      </c>
      <c r="D931" s="39" t="str">
        <f ca="1">Rutas_Lista!AC931</f>
        <v>Ruta 11_16</v>
      </c>
      <c r="E931" s="39" t="str">
        <f ca="1">Rutas_Lista!AD931</f>
        <v>Avd. Navarra, nº 10 (Pd. Bus)</v>
      </c>
      <c r="F931" s="5" t="s">
        <v>861</v>
      </c>
      <c r="G931" s="5" t="s">
        <v>1075</v>
      </c>
      <c r="H931" s="5" t="s">
        <v>732</v>
      </c>
      <c r="I931" s="5" t="s">
        <v>733</v>
      </c>
      <c r="J931" s="49">
        <v>41.653886</v>
      </c>
      <c r="K931" s="49">
        <v>-0.90002599999999999</v>
      </c>
      <c r="L931" s="5" t="s">
        <v>792</v>
      </c>
      <c r="M931" s="39" t="str">
        <f ca="1">IF(Rutas_Lista!X931=1,"Ida","Vuelta")</f>
        <v>Ida</v>
      </c>
      <c r="N931" t="str">
        <f ca="1">Rutas_Lista!AE931</f>
        <v>07:01</v>
      </c>
      <c r="O931">
        <f ca="1">Rutas_Lista!AF931</f>
        <v>0</v>
      </c>
      <c r="P931">
        <f ca="1">Rutas_Lista!AG931</f>
        <v>0</v>
      </c>
      <c r="Q931">
        <f ca="1">Rutas_Lista!AH931</f>
        <v>0</v>
      </c>
    </row>
    <row r="932" spans="1:17" x14ac:dyDescent="0.25">
      <c r="A932">
        <f ca="1">Rutas_Lista!N932</f>
        <v>45</v>
      </c>
      <c r="B932" s="39">
        <f ca="1">Rutas_Lista!L932</f>
        <v>886</v>
      </c>
      <c r="C932" s="39" t="str">
        <f ca="1">Rutas_Lista!AB932</f>
        <v>Rutas_Habituales_Central</v>
      </c>
      <c r="D932" s="39" t="str">
        <f ca="1">Rutas_Lista!AC932</f>
        <v>Ruta 11_16</v>
      </c>
      <c r="E932" s="39" t="str">
        <f ca="1">Rutas_Lista!AD932</f>
        <v>Avd. Navarra, nº 60 (Centro Cultural - Pd. Bus)</v>
      </c>
      <c r="F932" s="5" t="s">
        <v>861</v>
      </c>
      <c r="G932" s="5" t="s">
        <v>862</v>
      </c>
      <c r="H932" s="5" t="s">
        <v>732</v>
      </c>
      <c r="I932" s="5" t="s">
        <v>733</v>
      </c>
      <c r="J932" s="49">
        <v>41.654769999999999</v>
      </c>
      <c r="K932" s="49">
        <v>-0.90088900000000005</v>
      </c>
      <c r="L932" s="5" t="s">
        <v>863</v>
      </c>
      <c r="M932" s="39" t="str">
        <f ca="1">IF(Rutas_Lista!X932=1,"Ida","Vuelta")</f>
        <v>Ida</v>
      </c>
      <c r="N932" t="str">
        <f ca="1">Rutas_Lista!AE932</f>
        <v>07:03</v>
      </c>
      <c r="O932">
        <f ca="1">Rutas_Lista!AF932</f>
        <v>0</v>
      </c>
      <c r="P932">
        <f ca="1">Rutas_Lista!AG932</f>
        <v>0</v>
      </c>
      <c r="Q932">
        <f ca="1">Rutas_Lista!AH932</f>
        <v>0</v>
      </c>
    </row>
    <row r="933" spans="1:17" x14ac:dyDescent="0.25">
      <c r="A933">
        <f ca="1">Rutas_Lista!N933</f>
        <v>45</v>
      </c>
      <c r="B933" s="39">
        <f ca="1">Rutas_Lista!L933</f>
        <v>887</v>
      </c>
      <c r="C933" s="39" t="str">
        <f ca="1">Rutas_Lista!AB933</f>
        <v>Rutas_Habituales_Central</v>
      </c>
      <c r="D933" s="39" t="str">
        <f ca="1">Rutas_Lista!AC933</f>
        <v>Ruta 11_16</v>
      </c>
      <c r="E933" s="39" t="str">
        <f ca="1">Rutas_Lista!AD933</f>
        <v>Avd. Navarra, (frente nº 183 - Pd. Bus )</v>
      </c>
      <c r="F933" s="5" t="s">
        <v>861</v>
      </c>
      <c r="H933" s="5" t="s">
        <v>732</v>
      </c>
      <c r="I933" s="5" t="s">
        <v>733</v>
      </c>
      <c r="J933" s="49">
        <v>41.658539099999999</v>
      </c>
      <c r="K933" s="49">
        <v>-0.91816350000000002</v>
      </c>
      <c r="L933" s="5" t="s">
        <v>864</v>
      </c>
      <c r="M933" s="39" t="str">
        <f ca="1">IF(Rutas_Lista!X933=1,"Ida","Vuelta")</f>
        <v>Ida</v>
      </c>
      <c r="N933" t="str">
        <f ca="1">Rutas_Lista!AE933</f>
        <v>07:05</v>
      </c>
      <c r="O933">
        <f ca="1">Rutas_Lista!AF933</f>
        <v>0</v>
      </c>
      <c r="P933">
        <f ca="1">Rutas_Lista!AG933</f>
        <v>0</v>
      </c>
      <c r="Q933">
        <f ca="1">Rutas_Lista!AH933</f>
        <v>0</v>
      </c>
    </row>
    <row r="934" spans="1:17" x14ac:dyDescent="0.25">
      <c r="A934">
        <f ca="1">Rutas_Lista!N934</f>
        <v>45</v>
      </c>
      <c r="B934" s="39">
        <f ca="1">Rutas_Lista!L934</f>
        <v>888</v>
      </c>
      <c r="C934" s="39" t="str">
        <f ca="1">Rutas_Lista!AB934</f>
        <v>Rutas_Habituales_Central</v>
      </c>
      <c r="D934" s="39" t="str">
        <f ca="1">Rutas_Lista!AC934</f>
        <v>Ruta 11_16</v>
      </c>
      <c r="E934" s="39" t="str">
        <f ca="1">Rutas_Lista!AD934</f>
        <v>Torres San Lamberto "Punto 0" (Pd. Bus)</v>
      </c>
      <c r="F934" s="5" t="s">
        <v>865</v>
      </c>
      <c r="H934" s="5" t="s">
        <v>732</v>
      </c>
      <c r="I934" s="5" t="s">
        <v>733</v>
      </c>
      <c r="J934" s="49">
        <v>41.665072199999997</v>
      </c>
      <c r="K934" s="49">
        <v>-0.93458719999999995</v>
      </c>
      <c r="L934" s="5" t="s">
        <v>792</v>
      </c>
      <c r="M934" s="39" t="str">
        <f ca="1">IF(Rutas_Lista!X934=1,"Ida","Vuelta")</f>
        <v>Ida</v>
      </c>
      <c r="N934" t="str">
        <f ca="1">Rutas_Lista!AE934</f>
        <v>07:08</v>
      </c>
      <c r="O934">
        <f ca="1">Rutas_Lista!AF934</f>
        <v>0</v>
      </c>
      <c r="P934">
        <f ca="1">Rutas_Lista!AG934</f>
        <v>0</v>
      </c>
      <c r="Q934">
        <f ca="1">Rutas_Lista!AH934</f>
        <v>0</v>
      </c>
    </row>
    <row r="935" spans="1:17" x14ac:dyDescent="0.25">
      <c r="A935">
        <f ca="1">Rutas_Lista!N935</f>
        <v>45</v>
      </c>
      <c r="B935" s="39">
        <f ca="1">Rutas_Lista!L935</f>
        <v>889</v>
      </c>
      <c r="C935" s="39" t="str">
        <f ca="1">Rutas_Lista!AB935</f>
        <v>Rutas_Habituales_Central</v>
      </c>
      <c r="D935" s="39" t="str">
        <f ca="1">Rutas_Lista!AC935</f>
        <v>Ruta 11_16</v>
      </c>
      <c r="E935" s="39" t="str">
        <f ca="1">Rutas_Lista!AD935</f>
        <v>Ctra. Logroño desvío Monzalbarba (Pd. Bus)</v>
      </c>
      <c r="F935" s="5" t="s">
        <v>771</v>
      </c>
      <c r="H935" s="5" t="s">
        <v>772</v>
      </c>
      <c r="I935" s="5" t="s">
        <v>733</v>
      </c>
      <c r="J935" s="49">
        <v>41.689270800000003</v>
      </c>
      <c r="K935" s="49">
        <v>-0.97838800000000004</v>
      </c>
      <c r="L935" s="5" t="s">
        <v>773</v>
      </c>
      <c r="M935" s="39" t="str">
        <f ca="1">IF(Rutas_Lista!X935=1,"Ida","Vuelta")</f>
        <v>Ida</v>
      </c>
      <c r="N935" t="str">
        <f ca="1">Rutas_Lista!AE935</f>
        <v>07:10</v>
      </c>
      <c r="O935">
        <f ca="1">Rutas_Lista!AF935</f>
        <v>0</v>
      </c>
      <c r="P935">
        <f ca="1">Rutas_Lista!AG935</f>
        <v>0</v>
      </c>
      <c r="Q935">
        <f ca="1">Rutas_Lista!AH935</f>
        <v>0</v>
      </c>
    </row>
    <row r="936" spans="1:17" x14ac:dyDescent="0.25">
      <c r="A936">
        <f ca="1">Rutas_Lista!N936</f>
        <v>45</v>
      </c>
      <c r="B936" s="39">
        <f ca="1">Rutas_Lista!L936</f>
        <v>890</v>
      </c>
      <c r="C936" s="39" t="str">
        <f ca="1">Rutas_Lista!AB936</f>
        <v>Rutas_Habituales_Central</v>
      </c>
      <c r="D936" s="39" t="str">
        <f ca="1">Rutas_Lista!AC936</f>
        <v>Ruta 11_16</v>
      </c>
      <c r="E936" s="39" t="str">
        <f ca="1">Rutas_Lista!AD936</f>
        <v>Opel Planta en Figueruelas</v>
      </c>
      <c r="F936" s="5" t="s">
        <v>783</v>
      </c>
      <c r="H936" s="5" t="s">
        <v>784</v>
      </c>
      <c r="I936" s="5" t="s">
        <v>733</v>
      </c>
      <c r="J936" s="49">
        <v>41.749628000000001</v>
      </c>
      <c r="K936" s="49">
        <v>-1.1755139999999999</v>
      </c>
      <c r="L936" s="5" t="s">
        <v>785</v>
      </c>
      <c r="M936" s="39" t="str">
        <f ca="1">IF(Rutas_Lista!X936=1,"Ida","Vuelta")</f>
        <v>Ida</v>
      </c>
      <c r="N936" t="str">
        <f ca="1">Rutas_Lista!AE936</f>
        <v>07:30</v>
      </c>
      <c r="O936">
        <f ca="1">Rutas_Lista!AF936</f>
        <v>0</v>
      </c>
      <c r="P936">
        <f ca="1">Rutas_Lista!AG936</f>
        <v>0</v>
      </c>
      <c r="Q936">
        <f ca="1">Rutas_Lista!AH936</f>
        <v>0</v>
      </c>
    </row>
    <row r="937" spans="1:17" x14ac:dyDescent="0.25">
      <c r="A937">
        <f ca="1">Rutas_Lista!N937</f>
        <v>45</v>
      </c>
      <c r="B937" s="39">
        <f ca="1">Rutas_Lista!L937</f>
        <v>891</v>
      </c>
      <c r="C937" s="39" t="str">
        <f ca="1">Rutas_Lista!AB937</f>
        <v>Rutas_Habituales_Central</v>
      </c>
      <c r="D937" s="39" t="str">
        <f ca="1">Rutas_Lista!AC937</f>
        <v>Ruta 11_16</v>
      </c>
      <c r="E937" s="39" t="str">
        <f ca="1">Rutas_Lista!AD937</f>
        <v>Opel Planta en Figueruelas</v>
      </c>
      <c r="F937" s="5" t="s">
        <v>783</v>
      </c>
      <c r="H937" s="5" t="s">
        <v>784</v>
      </c>
      <c r="I937" s="5" t="s">
        <v>733</v>
      </c>
      <c r="J937" s="49">
        <v>41.749628000000001</v>
      </c>
      <c r="K937" s="49">
        <v>-1.1755139999999999</v>
      </c>
      <c r="L937" s="5" t="s">
        <v>785</v>
      </c>
      <c r="M937" s="39" t="str">
        <f ca="1">IF(Rutas_Lista!X937=1,"Ida","Vuelta")</f>
        <v>Vuelta</v>
      </c>
      <c r="N937" t="str">
        <f ca="1">Rutas_Lista!AE937</f>
        <v/>
      </c>
      <c r="O937" t="str">
        <f ca="1">Rutas_Lista!AF937</f>
        <v/>
      </c>
      <c r="P937" t="str">
        <f ca="1">Rutas_Lista!AG937</f>
        <v/>
      </c>
      <c r="Q937" t="str">
        <f ca="1">Rutas_Lista!AH937</f>
        <v/>
      </c>
    </row>
    <row r="938" spans="1:17" x14ac:dyDescent="0.25">
      <c r="A938">
        <f ca="1">Rutas_Lista!N938</f>
        <v>45</v>
      </c>
      <c r="B938" s="39">
        <f ca="1">Rutas_Lista!L938</f>
        <v>892</v>
      </c>
      <c r="C938" s="39" t="str">
        <f ca="1">Rutas_Lista!AB938</f>
        <v>Rutas_Habituales_Central</v>
      </c>
      <c r="D938" s="39" t="str">
        <f ca="1">Rutas_Lista!AC938</f>
        <v>Ruta 11_16</v>
      </c>
      <c r="E938" s="39" t="str">
        <f ca="1">Rutas_Lista!AD938</f>
        <v>Ctra. Logroño desvío Monzalbarba (rotonda Salgar - Pd. Bus)</v>
      </c>
      <c r="F938" s="5" t="s">
        <v>771</v>
      </c>
      <c r="H938" s="5" t="s">
        <v>772</v>
      </c>
      <c r="I938" s="5" t="s">
        <v>733</v>
      </c>
      <c r="J938" s="49">
        <v>41.689202899999998</v>
      </c>
      <c r="K938" s="49">
        <v>-0.97804139999999995</v>
      </c>
      <c r="L938" s="5" t="s">
        <v>773</v>
      </c>
      <c r="M938" s="39" t="str">
        <f ca="1">IF(Rutas_Lista!X938=1,"Ida","Vuelta")</f>
        <v>Vuelta</v>
      </c>
      <c r="N938" t="str">
        <f ca="1">Rutas_Lista!AE938</f>
        <v/>
      </c>
      <c r="O938" t="str">
        <f ca="1">Rutas_Lista!AF938</f>
        <v/>
      </c>
      <c r="P938" t="str">
        <f ca="1">Rutas_Lista!AG938</f>
        <v/>
      </c>
      <c r="Q938" t="str">
        <f ca="1">Rutas_Lista!AH938</f>
        <v/>
      </c>
    </row>
    <row r="939" spans="1:17" x14ac:dyDescent="0.25">
      <c r="A939">
        <f ca="1">Rutas_Lista!N939</f>
        <v>45</v>
      </c>
      <c r="B939" s="39">
        <f ca="1">Rutas_Lista!L939</f>
        <v>893</v>
      </c>
      <c r="C939" s="39" t="str">
        <f ca="1">Rutas_Lista!AB939</f>
        <v>Rutas_Habituales_Central</v>
      </c>
      <c r="D939" s="39" t="str">
        <f ca="1">Rutas_Lista!AC939</f>
        <v>Ruta 11_16</v>
      </c>
      <c r="E939" s="39" t="str">
        <f ca="1">Rutas_Lista!AD939</f>
        <v>Torres San Lamberto "Punto 0" (Pd. Bus)</v>
      </c>
      <c r="F939" s="5" t="s">
        <v>865</v>
      </c>
      <c r="H939" s="5" t="s">
        <v>732</v>
      </c>
      <c r="I939" s="5" t="s">
        <v>733</v>
      </c>
      <c r="J939" s="49">
        <v>41.665072199999997</v>
      </c>
      <c r="K939" s="49">
        <v>-0.93458719999999995</v>
      </c>
      <c r="L939" s="5" t="s">
        <v>792</v>
      </c>
      <c r="M939" s="39" t="str">
        <f ca="1">IF(Rutas_Lista!X939=1,"Ida","Vuelta")</f>
        <v>Vuelta</v>
      </c>
      <c r="N939" t="str">
        <f ca="1">Rutas_Lista!AE939</f>
        <v/>
      </c>
      <c r="O939" t="str">
        <f ca="1">Rutas_Lista!AF939</f>
        <v/>
      </c>
      <c r="P939" t="str">
        <f ca="1">Rutas_Lista!AG939</f>
        <v/>
      </c>
      <c r="Q939" t="str">
        <f ca="1">Rutas_Lista!AH939</f>
        <v/>
      </c>
    </row>
    <row r="940" spans="1:17" x14ac:dyDescent="0.25">
      <c r="A940">
        <f ca="1">Rutas_Lista!N940</f>
        <v>45</v>
      </c>
      <c r="B940" s="39">
        <f ca="1">Rutas_Lista!L940</f>
        <v>894</v>
      </c>
      <c r="C940" s="39" t="str">
        <f ca="1">Rutas_Lista!AB940</f>
        <v>Rutas_Habituales_Central</v>
      </c>
      <c r="D940" s="39" t="str">
        <f ca="1">Rutas_Lista!AC940</f>
        <v>Ruta 11_16</v>
      </c>
      <c r="E940" s="39" t="str">
        <f ca="1">Rutas_Lista!AD940</f>
        <v>Avd. Navarra, nº 183 (Pd. Bus)</v>
      </c>
      <c r="F940" s="5" t="s">
        <v>861</v>
      </c>
      <c r="G940" s="5" t="s">
        <v>869</v>
      </c>
      <c r="H940" s="5" t="s">
        <v>732</v>
      </c>
      <c r="I940" s="5" t="s">
        <v>733</v>
      </c>
      <c r="J940" s="49">
        <v>41.654769999999999</v>
      </c>
      <c r="K940" s="49">
        <v>-0.90088900000000005</v>
      </c>
      <c r="L940" s="5" t="s">
        <v>792</v>
      </c>
      <c r="M940" s="39" t="str">
        <f ca="1">IF(Rutas_Lista!X940=1,"Ida","Vuelta")</f>
        <v>Vuelta</v>
      </c>
      <c r="N940" t="str">
        <f ca="1">Rutas_Lista!AE940</f>
        <v/>
      </c>
      <c r="O940" t="str">
        <f ca="1">Rutas_Lista!AF940</f>
        <v/>
      </c>
      <c r="P940" t="str">
        <f ca="1">Rutas_Lista!AG940</f>
        <v/>
      </c>
      <c r="Q940" t="str">
        <f ca="1">Rutas_Lista!AH940</f>
        <v/>
      </c>
    </row>
    <row r="941" spans="1:17" x14ac:dyDescent="0.25">
      <c r="A941">
        <f ca="1">Rutas_Lista!N941</f>
        <v>45</v>
      </c>
      <c r="B941" s="39">
        <f ca="1">Rutas_Lista!L941</f>
        <v>895</v>
      </c>
      <c r="C941" s="39" t="str">
        <f ca="1">Rutas_Lista!AB941</f>
        <v>Rutas_Habituales_Central</v>
      </c>
      <c r="D941" s="39" t="str">
        <f ca="1">Rutas_Lista!AC941</f>
        <v>Ruta 11_16</v>
      </c>
      <c r="E941" s="39" t="str">
        <f ca="1">Rutas_Lista!AD941</f>
        <v>Avd. Navarra, nº 71 (Pd. Bus)</v>
      </c>
      <c r="F941" s="5" t="s">
        <v>861</v>
      </c>
      <c r="G941" s="5" t="s">
        <v>1076</v>
      </c>
      <c r="H941" s="5" t="s">
        <v>732</v>
      </c>
      <c r="I941" s="5" t="s">
        <v>733</v>
      </c>
      <c r="J941" s="49">
        <v>41.654769999999999</v>
      </c>
      <c r="K941" s="49">
        <v>-0.90088900000000005</v>
      </c>
      <c r="L941" s="5" t="s">
        <v>792</v>
      </c>
      <c r="M941" s="39" t="str">
        <f ca="1">IF(Rutas_Lista!X941=1,"Ida","Vuelta")</f>
        <v>Vuelta</v>
      </c>
      <c r="N941" t="str">
        <f ca="1">Rutas_Lista!AE941</f>
        <v/>
      </c>
      <c r="O941" t="str">
        <f ca="1">Rutas_Lista!AF941</f>
        <v/>
      </c>
      <c r="P941" t="str">
        <f ca="1">Rutas_Lista!AG941</f>
        <v/>
      </c>
      <c r="Q941" t="str">
        <f ca="1">Rutas_Lista!AH941</f>
        <v/>
      </c>
    </row>
    <row r="942" spans="1:17" x14ac:dyDescent="0.25">
      <c r="A942">
        <f ca="1">Rutas_Lista!N942</f>
        <v>45</v>
      </c>
      <c r="B942" s="39">
        <f ca="1">Rutas_Lista!L942</f>
        <v>896</v>
      </c>
      <c r="C942" s="39" t="str">
        <f ca="1">Rutas_Lista!AB942</f>
        <v>Rutas_Habituales_Central</v>
      </c>
      <c r="D942" s="39" t="str">
        <f ca="1">Rutas_Lista!AC942</f>
        <v>Ruta 11_16</v>
      </c>
      <c r="E942" s="39" t="str">
        <f ca="1">Rutas_Lista!AD942</f>
        <v>Avd. Navarra (esq. Avd. Madrid)</v>
      </c>
      <c r="F942" s="5" t="s">
        <v>1077</v>
      </c>
      <c r="H942" s="5" t="s">
        <v>732</v>
      </c>
      <c r="I942" s="5" t="s">
        <v>733</v>
      </c>
      <c r="J942" s="49">
        <v>41.654640800000003</v>
      </c>
      <c r="K942" s="49">
        <v>-0.90153260000000002</v>
      </c>
      <c r="L942" s="5" t="s">
        <v>1078</v>
      </c>
      <c r="M942" s="39" t="str">
        <f ca="1">IF(Rutas_Lista!X942=1,"Ida","Vuelta")</f>
        <v>Vuelta</v>
      </c>
      <c r="N942" t="str">
        <f ca="1">Rutas_Lista!AE942</f>
        <v/>
      </c>
      <c r="O942" t="str">
        <f ca="1">Rutas_Lista!AF942</f>
        <v/>
      </c>
      <c r="P942" t="str">
        <f ca="1">Rutas_Lista!AG942</f>
        <v/>
      </c>
      <c r="Q942" t="str">
        <f ca="1">Rutas_Lista!AH942</f>
        <v/>
      </c>
    </row>
    <row r="943" spans="1:17" x14ac:dyDescent="0.25">
      <c r="A943">
        <f ca="1">Rutas_Lista!N943</f>
        <v>45</v>
      </c>
      <c r="B943" s="39">
        <f ca="1">Rutas_Lista!L943</f>
        <v>897</v>
      </c>
      <c r="C943" s="39" t="str">
        <f ca="1">Rutas_Lista!AB943</f>
        <v>Rutas_Habituales_Central</v>
      </c>
      <c r="D943" s="39" t="str">
        <f ca="1">Rutas_Lista!AC943</f>
        <v>Ruta 11_16</v>
      </c>
      <c r="E943" s="39" t="str">
        <f ca="1">Rutas_Lista!AD943</f>
        <v>Avd. Madrid (frente Aljafería - Pd. Bus)</v>
      </c>
      <c r="F943" s="5" t="s">
        <v>942</v>
      </c>
      <c r="H943" s="5" t="s">
        <v>732</v>
      </c>
      <c r="I943" s="5" t="s">
        <v>733</v>
      </c>
      <c r="J943" s="49">
        <v>41.655608999999998</v>
      </c>
      <c r="K943" s="49">
        <v>-0.89602669999999995</v>
      </c>
      <c r="L943" s="5" t="s">
        <v>1079</v>
      </c>
      <c r="M943" s="39" t="str">
        <f ca="1">IF(Rutas_Lista!X943=1,"Ida","Vuelta")</f>
        <v>Vuelta</v>
      </c>
      <c r="N943" t="str">
        <f ca="1">Rutas_Lista!AE943</f>
        <v/>
      </c>
      <c r="O943" t="str">
        <f ca="1">Rutas_Lista!AF943</f>
        <v/>
      </c>
      <c r="P943" t="str">
        <f ca="1">Rutas_Lista!AG943</f>
        <v/>
      </c>
      <c r="Q943" t="str">
        <f ca="1">Rutas_Lista!AH943</f>
        <v/>
      </c>
    </row>
    <row r="944" spans="1:17" x14ac:dyDescent="0.25">
      <c r="A944">
        <f ca="1">Rutas_Lista!N944</f>
        <v>45</v>
      </c>
      <c r="B944" s="39">
        <f ca="1">Rutas_Lista!L944</f>
        <v>898</v>
      </c>
      <c r="C944" s="39" t="str">
        <f ca="1">Rutas_Lista!AB944</f>
        <v>Rutas_Habituales_Central</v>
      </c>
      <c r="D944" s="39" t="str">
        <f ca="1">Rutas_Lista!AC944</f>
        <v>Ruta 11_16</v>
      </c>
      <c r="E944" s="39" t="str">
        <f ca="1">Rutas_Lista!AD944</f>
        <v>Conde Aranda (frente 114)</v>
      </c>
      <c r="F944" s="5" t="s">
        <v>1080</v>
      </c>
      <c r="H944" s="5" t="s">
        <v>732</v>
      </c>
      <c r="I944" s="5" t="s">
        <v>733</v>
      </c>
      <c r="J944" s="49">
        <v>41.655653700000002</v>
      </c>
      <c r="K944" s="49">
        <v>-0.89091469999999995</v>
      </c>
      <c r="L944" s="5" t="s">
        <v>1081</v>
      </c>
      <c r="M944" s="39" t="str">
        <f ca="1">IF(Rutas_Lista!X944=1,"Ida","Vuelta")</f>
        <v>Vuelta</v>
      </c>
      <c r="N944" t="str">
        <f ca="1">Rutas_Lista!AE944</f>
        <v/>
      </c>
      <c r="O944" t="str">
        <f ca="1">Rutas_Lista!AF944</f>
        <v/>
      </c>
      <c r="P944" t="str">
        <f ca="1">Rutas_Lista!AG944</f>
        <v/>
      </c>
      <c r="Q944" t="str">
        <f ca="1">Rutas_Lista!AH944</f>
        <v/>
      </c>
    </row>
    <row r="945" spans="1:17" x14ac:dyDescent="0.25">
      <c r="A945">
        <f ca="1">Rutas_Lista!N945</f>
        <v>45</v>
      </c>
      <c r="B945" s="39">
        <f ca="1">Rutas_Lista!L945</f>
        <v>899</v>
      </c>
      <c r="C945" s="39" t="str">
        <f ca="1">Rutas_Lista!AB945</f>
        <v>Rutas_Habituales_Central</v>
      </c>
      <c r="D945" s="39" t="str">
        <f ca="1">Rutas_Lista!AC945</f>
        <v>Ruta 11_16</v>
      </c>
      <c r="E945" s="39" t="str">
        <f ca="1">Rutas_Lista!AD945</f>
        <v>Conde Aranda (esq. César Augusto)</v>
      </c>
      <c r="F945" s="5" t="s">
        <v>1080</v>
      </c>
      <c r="H945" s="5" t="s">
        <v>732</v>
      </c>
      <c r="I945" s="5" t="s">
        <v>733</v>
      </c>
      <c r="J945" s="49">
        <v>41.654145499999998</v>
      </c>
      <c r="K945" s="49">
        <v>-0.88463040000000004</v>
      </c>
      <c r="L945" s="5" t="s">
        <v>1082</v>
      </c>
      <c r="M945" s="39" t="str">
        <f ca="1">IF(Rutas_Lista!X945=1,"Ida","Vuelta")</f>
        <v>Vuelta</v>
      </c>
      <c r="N945" t="str">
        <f ca="1">Rutas_Lista!AE945</f>
        <v/>
      </c>
      <c r="O945" t="str">
        <f ca="1">Rutas_Lista!AF945</f>
        <v/>
      </c>
      <c r="P945" t="str">
        <f ca="1">Rutas_Lista!AG945</f>
        <v/>
      </c>
      <c r="Q945" t="str">
        <f ca="1">Rutas_Lista!AH945</f>
        <v/>
      </c>
    </row>
    <row r="946" spans="1:17" x14ac:dyDescent="0.25">
      <c r="A946">
        <f ca="1">Rutas_Lista!N946</f>
        <v>46</v>
      </c>
      <c r="B946" s="39">
        <f ca="1">Rutas_Lista!L946</f>
        <v>899</v>
      </c>
      <c r="C946" s="39" t="str">
        <f ca="1">Rutas_Lista!AB946</f>
        <v>Rutas_Habituales_Central</v>
      </c>
      <c r="D946" s="39" t="str">
        <f ca="1">Rutas_Lista!AC946</f>
        <v>Ruta 12_16</v>
      </c>
      <c r="E946" s="39" t="str">
        <f ca="1">Rutas_Lista!AD946</f>
        <v>Ruta 12/16</v>
      </c>
      <c r="M946" s="39" t="str">
        <f ca="1">IF(Rutas_Lista!X946=1,"Ida","Vuelta")</f>
        <v>Ida</v>
      </c>
      <c r="N946" t="str">
        <f ca="1">Rutas_Lista!AE946</f>
        <v/>
      </c>
      <c r="O946">
        <f ca="1">Rutas_Lista!AF946</f>
        <v>0</v>
      </c>
      <c r="P946">
        <f ca="1">Rutas_Lista!AG946</f>
        <v>0</v>
      </c>
      <c r="Q946">
        <f ca="1">Rutas_Lista!AH946</f>
        <v>0</v>
      </c>
    </row>
    <row r="947" spans="1:17" x14ac:dyDescent="0.25">
      <c r="A947">
        <f ca="1">Rutas_Lista!N947</f>
        <v>46</v>
      </c>
      <c r="B947" s="39">
        <f ca="1">Rutas_Lista!L947</f>
        <v>900</v>
      </c>
      <c r="C947" s="39" t="str">
        <f ca="1">Rutas_Lista!AB947</f>
        <v>Rutas_Habituales_Central</v>
      </c>
      <c r="D947" s="39" t="str">
        <f ca="1">Rutas_Lista!AC947</f>
        <v>Ruta 12_16</v>
      </c>
      <c r="E947" s="39" t="str">
        <f ca="1">Rutas_Lista!AD947</f>
        <v>Vía Ibérica, nº 67 (frente C/ Argualas)</v>
      </c>
      <c r="F947" s="5" t="s">
        <v>902</v>
      </c>
      <c r="G947" s="5" t="s">
        <v>826</v>
      </c>
      <c r="H947" s="5" t="s">
        <v>732</v>
      </c>
      <c r="I947" s="5" t="s">
        <v>733</v>
      </c>
      <c r="J947" s="49">
        <v>41.630032</v>
      </c>
      <c r="K947" s="49">
        <v>-0.90645399999999998</v>
      </c>
      <c r="L947" s="5" t="s">
        <v>903</v>
      </c>
      <c r="M947" s="39" t="str">
        <f ca="1">IF(Rutas_Lista!X947=1,"Ida","Vuelta")</f>
        <v>Ida</v>
      </c>
      <c r="N947" t="str">
        <f ca="1">Rutas_Lista!AE947</f>
        <v>06:53</v>
      </c>
      <c r="O947">
        <f ca="1">Rutas_Lista!AF947</f>
        <v>0</v>
      </c>
      <c r="P947">
        <f ca="1">Rutas_Lista!AG947</f>
        <v>0</v>
      </c>
      <c r="Q947">
        <f ca="1">Rutas_Lista!AH947</f>
        <v>0</v>
      </c>
    </row>
    <row r="948" spans="1:17" x14ac:dyDescent="0.25">
      <c r="A948">
        <f ca="1">Rutas_Lista!N948</f>
        <v>46</v>
      </c>
      <c r="B948" s="39">
        <f ca="1">Rutas_Lista!L948</f>
        <v>901</v>
      </c>
      <c r="C948" s="39" t="str">
        <f ca="1">Rutas_Lista!AB948</f>
        <v>Rutas_Habituales_Central</v>
      </c>
      <c r="D948" s="39" t="str">
        <f ca="1">Rutas_Lista!AC948</f>
        <v>Ruta 12_16</v>
      </c>
      <c r="E948" s="39" t="str">
        <f ca="1">Rutas_Lista!AD948</f>
        <v>Vía Ibérica, nº 17-23 (frente C/ Embarcadero)</v>
      </c>
      <c r="F948" s="5" t="s">
        <v>902</v>
      </c>
      <c r="G948" s="5" t="s">
        <v>1083</v>
      </c>
      <c r="H948" s="5" t="s">
        <v>732</v>
      </c>
      <c r="I948" s="5" t="s">
        <v>733</v>
      </c>
      <c r="J948" s="49">
        <v>41.630029999999998</v>
      </c>
      <c r="K948" s="49">
        <v>-0.90645399999999998</v>
      </c>
      <c r="L948" s="5" t="s">
        <v>1084</v>
      </c>
      <c r="M948" s="39" t="str">
        <f ca="1">IF(Rutas_Lista!X948=1,"Ida","Vuelta")</f>
        <v>Ida</v>
      </c>
      <c r="N948" t="str">
        <f ca="1">Rutas_Lista!AE948</f>
        <v>06:54</v>
      </c>
      <c r="O948">
        <f ca="1">Rutas_Lista!AF948</f>
        <v>0</v>
      </c>
      <c r="P948">
        <f ca="1">Rutas_Lista!AG948</f>
        <v>0</v>
      </c>
      <c r="Q948">
        <f ca="1">Rutas_Lista!AH948</f>
        <v>0</v>
      </c>
    </row>
    <row r="949" spans="1:17" x14ac:dyDescent="0.25">
      <c r="A949">
        <f ca="1">Rutas_Lista!N949</f>
        <v>46</v>
      </c>
      <c r="B949" s="39">
        <f ca="1">Rutas_Lista!L949</f>
        <v>902</v>
      </c>
      <c r="C949" s="39" t="str">
        <f ca="1">Rutas_Lista!AB949</f>
        <v>Rutas_Habituales_Central</v>
      </c>
      <c r="D949" s="39" t="str">
        <f ca="1">Rutas_Lista!AC949</f>
        <v>Ruta 12_16</v>
      </c>
      <c r="E949" s="39" t="str">
        <f ca="1">Rutas_Lista!AD949</f>
        <v>Vía Hispanidad, nº 16 (Gas. Casablanca - Pd. Bus)</v>
      </c>
      <c r="F949" s="5" t="s">
        <v>731</v>
      </c>
      <c r="G949" s="5" t="s">
        <v>904</v>
      </c>
      <c r="H949" s="5" t="s">
        <v>732</v>
      </c>
      <c r="I949" s="5" t="s">
        <v>733</v>
      </c>
      <c r="J949" s="49">
        <v>41.634138399999998</v>
      </c>
      <c r="K949" s="49">
        <v>-0.91122479999999995</v>
      </c>
      <c r="L949" s="5" t="s">
        <v>905</v>
      </c>
      <c r="M949" s="39" t="str">
        <f ca="1">IF(Rutas_Lista!X949=1,"Ida","Vuelta")</f>
        <v>Ida</v>
      </c>
      <c r="N949" t="str">
        <f ca="1">Rutas_Lista!AE949</f>
        <v>06:58</v>
      </c>
      <c r="O949">
        <f ca="1">Rutas_Lista!AF949</f>
        <v>0</v>
      </c>
      <c r="P949">
        <f ca="1">Rutas_Lista!AG949</f>
        <v>0</v>
      </c>
      <c r="Q949">
        <f ca="1">Rutas_Lista!AH949</f>
        <v>0</v>
      </c>
    </row>
    <row r="950" spans="1:17" x14ac:dyDescent="0.25">
      <c r="A950">
        <f ca="1">Rutas_Lista!N950</f>
        <v>46</v>
      </c>
      <c r="B950" s="39">
        <f ca="1">Rutas_Lista!L950</f>
        <v>903</v>
      </c>
      <c r="C950" s="39" t="str">
        <f ca="1">Rutas_Lista!AB950</f>
        <v>Rutas_Habituales_Central</v>
      </c>
      <c r="D950" s="39" t="str">
        <f ca="1">Rutas_Lista!AC950</f>
        <v>Ruta 12_16</v>
      </c>
      <c r="E950" s="39" t="str">
        <f ca="1">Rutas_Lista!AD950</f>
        <v>Vía Hispanidad (esq. Sainz de Varanda - Pd. Bus)</v>
      </c>
      <c r="F950" s="5" t="s">
        <v>804</v>
      </c>
      <c r="H950" s="5" t="s">
        <v>732</v>
      </c>
      <c r="I950" s="5" t="s">
        <v>733</v>
      </c>
      <c r="J950" s="49">
        <v>41.636246999999997</v>
      </c>
      <c r="K950" s="49">
        <v>-0.91250819999999999</v>
      </c>
      <c r="L950" s="5" t="s">
        <v>906</v>
      </c>
      <c r="M950" s="39" t="str">
        <f ca="1">IF(Rutas_Lista!X950=1,"Ida","Vuelta")</f>
        <v>Ida</v>
      </c>
      <c r="N950" t="str">
        <f ca="1">Rutas_Lista!AE950</f>
        <v>07:00</v>
      </c>
      <c r="O950">
        <f ca="1">Rutas_Lista!AF950</f>
        <v>0</v>
      </c>
      <c r="P950">
        <f ca="1">Rutas_Lista!AG950</f>
        <v>0</v>
      </c>
      <c r="Q950">
        <f ca="1">Rutas_Lista!AH950</f>
        <v>0</v>
      </c>
    </row>
    <row r="951" spans="1:17" x14ac:dyDescent="0.25">
      <c r="A951">
        <f ca="1">Rutas_Lista!N951</f>
        <v>46</v>
      </c>
      <c r="B951" s="39">
        <f ca="1">Rutas_Lista!L951</f>
        <v>904</v>
      </c>
      <c r="C951" s="39" t="str">
        <f ca="1">Rutas_Lista!AB951</f>
        <v>Rutas_Habituales_Central</v>
      </c>
      <c r="D951" s="39" t="str">
        <f ca="1">Rutas_Lista!AC951</f>
        <v>Ruta 12_16</v>
      </c>
      <c r="E951" s="39" t="str">
        <f ca="1">Rutas_Lista!AD951</f>
        <v>Vía Hispanidad (esq. Gómez Laguna)</v>
      </c>
      <c r="F951" s="5" t="s">
        <v>804</v>
      </c>
      <c r="H951" s="5" t="s">
        <v>732</v>
      </c>
      <c r="I951" s="5" t="s">
        <v>733</v>
      </c>
      <c r="J951" s="49">
        <v>41.641716799999998</v>
      </c>
      <c r="K951" s="49">
        <v>-0.91498789999999997</v>
      </c>
      <c r="L951" s="5" t="s">
        <v>734</v>
      </c>
      <c r="M951" s="39" t="str">
        <f ca="1">IF(Rutas_Lista!X951=1,"Ida","Vuelta")</f>
        <v>Ida</v>
      </c>
      <c r="N951" t="str">
        <f ca="1">Rutas_Lista!AE951</f>
        <v>07:02</v>
      </c>
      <c r="O951">
        <f ca="1">Rutas_Lista!AF951</f>
        <v>0</v>
      </c>
      <c r="P951">
        <f ca="1">Rutas_Lista!AG951</f>
        <v>0</v>
      </c>
      <c r="Q951">
        <f ca="1">Rutas_Lista!AH951</f>
        <v>0</v>
      </c>
    </row>
    <row r="952" spans="1:17" x14ac:dyDescent="0.25">
      <c r="A952">
        <f ca="1">Rutas_Lista!N952</f>
        <v>46</v>
      </c>
      <c r="B952" s="39">
        <f ca="1">Rutas_Lista!L952</f>
        <v>905</v>
      </c>
      <c r="C952" s="39" t="str">
        <f ca="1">Rutas_Lista!AB952</f>
        <v>Rutas_Habituales_Central</v>
      </c>
      <c r="D952" s="39" t="str">
        <f ca="1">Rutas_Lista!AC952</f>
        <v>Ruta 12_16</v>
      </c>
      <c r="E952" s="39" t="str">
        <f ca="1">Rutas_Lista!AD952</f>
        <v>Vía Hispanidad (esq. Duquesa Villahermosa)</v>
      </c>
      <c r="F952" s="5" t="s">
        <v>804</v>
      </c>
      <c r="H952" s="5" t="s">
        <v>732</v>
      </c>
      <c r="I952" s="5" t="s">
        <v>733</v>
      </c>
      <c r="J952" s="49">
        <v>41.643380299999997</v>
      </c>
      <c r="K952" s="49">
        <v>-0.91569800000000001</v>
      </c>
      <c r="L952" s="5" t="s">
        <v>765</v>
      </c>
      <c r="M952" s="39" t="str">
        <f ca="1">IF(Rutas_Lista!X952=1,"Ida","Vuelta")</f>
        <v>Ida</v>
      </c>
      <c r="N952" t="str">
        <f ca="1">Rutas_Lista!AE952</f>
        <v>07:03</v>
      </c>
      <c r="O952">
        <f ca="1">Rutas_Lista!AF952</f>
        <v>0</v>
      </c>
      <c r="P952">
        <f ca="1">Rutas_Lista!AG952</f>
        <v>0</v>
      </c>
      <c r="Q952">
        <f ca="1">Rutas_Lista!AH952</f>
        <v>0</v>
      </c>
    </row>
    <row r="953" spans="1:17" x14ac:dyDescent="0.25">
      <c r="A953">
        <f ca="1">Rutas_Lista!N953</f>
        <v>46</v>
      </c>
      <c r="B953" s="39">
        <f ca="1">Rutas_Lista!L953</f>
        <v>906</v>
      </c>
      <c r="C953" s="39" t="str">
        <f ca="1">Rutas_Lista!AB953</f>
        <v>Rutas_Habituales_Central</v>
      </c>
      <c r="D953" s="39" t="str">
        <f ca="1">Rutas_Lista!AC953</f>
        <v>Ruta 12_16</v>
      </c>
      <c r="E953" s="39" t="str">
        <f ca="1">Rutas_Lista!AD953</f>
        <v>Vía Hispanidad, nº 102-104 (Pd. Bus)</v>
      </c>
      <c r="F953" s="5" t="s">
        <v>731</v>
      </c>
      <c r="G953" s="5" t="s">
        <v>907</v>
      </c>
      <c r="H953" s="5" t="s">
        <v>732</v>
      </c>
      <c r="I953" s="5" t="s">
        <v>733</v>
      </c>
      <c r="J953" s="49">
        <v>41.6487689</v>
      </c>
      <c r="K953" s="49">
        <v>-0.91995720000000003</v>
      </c>
      <c r="L953" s="5" t="s">
        <v>792</v>
      </c>
      <c r="M953" s="39" t="str">
        <f ca="1">IF(Rutas_Lista!X953=1,"Ida","Vuelta")</f>
        <v>Ida</v>
      </c>
      <c r="N953" t="str">
        <f ca="1">Rutas_Lista!AE953</f>
        <v>07:05</v>
      </c>
      <c r="O953">
        <f ca="1">Rutas_Lista!AF953</f>
        <v>0</v>
      </c>
      <c r="P953">
        <f ca="1">Rutas_Lista!AG953</f>
        <v>0</v>
      </c>
      <c r="Q953">
        <f ca="1">Rutas_Lista!AH953</f>
        <v>0</v>
      </c>
    </row>
    <row r="954" spans="1:17" x14ac:dyDescent="0.25">
      <c r="A954">
        <f ca="1">Rutas_Lista!N954</f>
        <v>46</v>
      </c>
      <c r="B954" s="39">
        <f ca="1">Rutas_Lista!L954</f>
        <v>907</v>
      </c>
      <c r="C954" s="39" t="str">
        <f ca="1">Rutas_Lista!AB954</f>
        <v>Rutas_Habituales_Central</v>
      </c>
      <c r="D954" s="39" t="str">
        <f ca="1">Rutas_Lista!AC954</f>
        <v>Ruta 12_16</v>
      </c>
      <c r="E954" s="39" t="str">
        <f ca="1">Rutas_Lista!AD954</f>
        <v>Vía Hispanidad, nº 132</v>
      </c>
      <c r="F954" s="5" t="s">
        <v>731</v>
      </c>
      <c r="G954" s="5" t="s">
        <v>908</v>
      </c>
      <c r="H954" s="5" t="s">
        <v>732</v>
      </c>
      <c r="I954" s="5" t="s">
        <v>733</v>
      </c>
      <c r="J954" s="49">
        <v>41.655067600000002</v>
      </c>
      <c r="K954" s="49">
        <v>-0.922427</v>
      </c>
      <c r="M954" s="39" t="str">
        <f ca="1">IF(Rutas_Lista!X954=1,"Ida","Vuelta")</f>
        <v>Ida</v>
      </c>
      <c r="N954" t="str">
        <f ca="1">Rutas_Lista!AE954</f>
        <v>07:08</v>
      </c>
      <c r="O954">
        <f ca="1">Rutas_Lista!AF954</f>
        <v>0</v>
      </c>
      <c r="P954">
        <f ca="1">Rutas_Lista!AG954</f>
        <v>0</v>
      </c>
      <c r="Q954">
        <f ca="1">Rutas_Lista!AH954</f>
        <v>0</v>
      </c>
    </row>
    <row r="955" spans="1:17" x14ac:dyDescent="0.25">
      <c r="A955">
        <f ca="1">Rutas_Lista!N955</f>
        <v>46</v>
      </c>
      <c r="B955" s="39">
        <f ca="1">Rutas_Lista!L955</f>
        <v>908</v>
      </c>
      <c r="C955" s="39" t="str">
        <f ca="1">Rutas_Lista!AB955</f>
        <v>Rutas_Habituales_Central</v>
      </c>
      <c r="D955" s="39" t="str">
        <f ca="1">Rutas_Lista!AC955</f>
        <v>Ruta 12_16</v>
      </c>
      <c r="E955" s="39" t="str">
        <f ca="1">Rutas_Lista!AD955</f>
        <v>Opel Planta en Figueruelas</v>
      </c>
      <c r="F955" s="5" t="s">
        <v>783</v>
      </c>
      <c r="H955" s="5" t="s">
        <v>784</v>
      </c>
      <c r="I955" s="5" t="s">
        <v>733</v>
      </c>
      <c r="J955" s="49">
        <v>41.749628000000001</v>
      </c>
      <c r="K955" s="49">
        <v>-1.1755139999999999</v>
      </c>
      <c r="L955" s="5" t="s">
        <v>785</v>
      </c>
      <c r="M955" s="39" t="str">
        <f ca="1">IF(Rutas_Lista!X955=1,"Ida","Vuelta")</f>
        <v>Ida</v>
      </c>
      <c r="N955" t="str">
        <f ca="1">Rutas_Lista!AE955</f>
        <v>07:30</v>
      </c>
      <c r="O955">
        <f ca="1">Rutas_Lista!AF955</f>
        <v>0</v>
      </c>
      <c r="P955">
        <f ca="1">Rutas_Lista!AG955</f>
        <v>0</v>
      </c>
      <c r="Q955">
        <f ca="1">Rutas_Lista!AH955</f>
        <v>0</v>
      </c>
    </row>
    <row r="956" spans="1:17" x14ac:dyDescent="0.25">
      <c r="A956">
        <f ca="1">Rutas_Lista!N956</f>
        <v>46</v>
      </c>
      <c r="B956" s="39">
        <f ca="1">Rutas_Lista!L956</f>
        <v>909</v>
      </c>
      <c r="C956" s="39" t="str">
        <f ca="1">Rutas_Lista!AB956</f>
        <v>Rutas_Habituales_Central</v>
      </c>
      <c r="D956" s="39" t="str">
        <f ca="1">Rutas_Lista!AC956</f>
        <v>Ruta 12_16</v>
      </c>
      <c r="E956" s="39" t="str">
        <f ca="1">Rutas_Lista!AD956</f>
        <v>Opel Planta en Figueruelas</v>
      </c>
      <c r="F956" s="5" t="s">
        <v>783</v>
      </c>
      <c r="H956" s="5" t="s">
        <v>784</v>
      </c>
      <c r="I956" s="5" t="s">
        <v>733</v>
      </c>
      <c r="J956" s="49">
        <v>41.749628000000001</v>
      </c>
      <c r="K956" s="49">
        <v>-1.1755139999999999</v>
      </c>
      <c r="L956" s="5" t="s">
        <v>785</v>
      </c>
      <c r="M956" s="39" t="str">
        <f ca="1">IF(Rutas_Lista!X956=1,"Ida","Vuelta")</f>
        <v>Vuelta</v>
      </c>
      <c r="N956" t="str">
        <f ca="1">Rutas_Lista!AE956</f>
        <v/>
      </c>
      <c r="O956" t="str">
        <f ca="1">Rutas_Lista!AF956</f>
        <v/>
      </c>
      <c r="P956" t="str">
        <f ca="1">Rutas_Lista!AG956</f>
        <v/>
      </c>
      <c r="Q956" t="str">
        <f ca="1">Rutas_Lista!AH956</f>
        <v/>
      </c>
    </row>
    <row r="957" spans="1:17" x14ac:dyDescent="0.25">
      <c r="A957">
        <f ca="1">Rutas_Lista!N957</f>
        <v>46</v>
      </c>
      <c r="B957" s="39">
        <f ca="1">Rutas_Lista!L957</f>
        <v>910</v>
      </c>
      <c r="C957" s="39" t="str">
        <f ca="1">Rutas_Lista!AB957</f>
        <v>Rutas_Habituales_Central</v>
      </c>
      <c r="D957" s="39" t="str">
        <f ca="1">Rutas_Lista!AC957</f>
        <v>Ruta 12_16</v>
      </c>
      <c r="E957" s="39" t="str">
        <f ca="1">Rutas_Lista!AD957</f>
        <v>Vía Hispanidad (frente nº 132 - 2º paso de cebra)</v>
      </c>
      <c r="F957" s="5" t="s">
        <v>804</v>
      </c>
      <c r="H957" s="5" t="s">
        <v>732</v>
      </c>
      <c r="I957" s="5" t="s">
        <v>733</v>
      </c>
      <c r="J957" s="49">
        <v>41.655025299999998</v>
      </c>
      <c r="K957" s="49">
        <v>-0.9207166</v>
      </c>
      <c r="L957" s="5" t="s">
        <v>881</v>
      </c>
      <c r="M957" s="39" t="str">
        <f ca="1">IF(Rutas_Lista!X957=1,"Ida","Vuelta")</f>
        <v>Vuelta</v>
      </c>
      <c r="N957" t="str">
        <f ca="1">Rutas_Lista!AE957</f>
        <v/>
      </c>
      <c r="O957" t="str">
        <f ca="1">Rutas_Lista!AF957</f>
        <v/>
      </c>
      <c r="P957" t="str">
        <f ca="1">Rutas_Lista!AG957</f>
        <v/>
      </c>
      <c r="Q957" t="str">
        <f ca="1">Rutas_Lista!AH957</f>
        <v/>
      </c>
    </row>
    <row r="958" spans="1:17" x14ac:dyDescent="0.25">
      <c r="A958">
        <f ca="1">Rutas_Lista!N958</f>
        <v>46</v>
      </c>
      <c r="B958" s="39">
        <f ca="1">Rutas_Lista!L958</f>
        <v>911</v>
      </c>
      <c r="C958" s="39" t="str">
        <f ca="1">Rutas_Lista!AB958</f>
        <v>Rutas_Habituales_Central</v>
      </c>
      <c r="D958" s="39" t="str">
        <f ca="1">Rutas_Lista!AC958</f>
        <v>Ruta 12_16</v>
      </c>
      <c r="E958" s="39" t="str">
        <f ca="1">Rutas_Lista!AD958</f>
        <v>Vía Hispanidad (frente Escultor Palao)</v>
      </c>
      <c r="F958" s="5" t="s">
        <v>804</v>
      </c>
      <c r="H958" s="5" t="s">
        <v>732</v>
      </c>
      <c r="I958" s="5" t="s">
        <v>733</v>
      </c>
      <c r="J958" s="49">
        <v>41.648010800000002</v>
      </c>
      <c r="K958" s="49">
        <v>-0.91789790000000004</v>
      </c>
      <c r="L958" s="5" t="s">
        <v>882</v>
      </c>
      <c r="M958" s="39" t="str">
        <f ca="1">IF(Rutas_Lista!X958=1,"Ida","Vuelta")</f>
        <v>Vuelta</v>
      </c>
      <c r="N958" t="str">
        <f ca="1">Rutas_Lista!AE958</f>
        <v/>
      </c>
      <c r="O958" t="str">
        <f ca="1">Rutas_Lista!AF958</f>
        <v/>
      </c>
      <c r="P958" t="str">
        <f ca="1">Rutas_Lista!AG958</f>
        <v/>
      </c>
      <c r="Q958" t="str">
        <f ca="1">Rutas_Lista!AH958</f>
        <v/>
      </c>
    </row>
    <row r="959" spans="1:17" x14ac:dyDescent="0.25">
      <c r="A959">
        <f ca="1">Rutas_Lista!N959</f>
        <v>46</v>
      </c>
      <c r="B959" s="39">
        <f ca="1">Rutas_Lista!L959</f>
        <v>912</v>
      </c>
      <c r="C959" s="39" t="str">
        <f ca="1">Rutas_Lista!AB959</f>
        <v>Rutas_Habituales_Central</v>
      </c>
      <c r="D959" s="39" t="str">
        <f ca="1">Rutas_Lista!AC959</f>
        <v>Ruta 12_16</v>
      </c>
      <c r="E959" s="39" t="str">
        <f ca="1">Rutas_Lista!AD959</f>
        <v>Vía Hispanidad (esq. Nuestra Sra. De los Angeles - Pd. Bus)</v>
      </c>
      <c r="F959" s="5" t="s">
        <v>804</v>
      </c>
      <c r="H959" s="5" t="s">
        <v>732</v>
      </c>
      <c r="I959" s="5" t="s">
        <v>733</v>
      </c>
      <c r="J959" s="49">
        <v>41.641776100000001</v>
      </c>
      <c r="K959" s="49">
        <v>-0.91501310000000002</v>
      </c>
      <c r="L959" s="5" t="s">
        <v>1137</v>
      </c>
      <c r="M959" s="39" t="str">
        <f ca="1">IF(Rutas_Lista!X959=1,"Ida","Vuelta")</f>
        <v>Vuelta</v>
      </c>
      <c r="N959" t="str">
        <f ca="1">Rutas_Lista!AE959</f>
        <v/>
      </c>
      <c r="O959" t="str">
        <f ca="1">Rutas_Lista!AF959</f>
        <v/>
      </c>
      <c r="P959" t="str">
        <f ca="1">Rutas_Lista!AG959</f>
        <v/>
      </c>
      <c r="Q959" t="str">
        <f ca="1">Rutas_Lista!AH959</f>
        <v/>
      </c>
    </row>
    <row r="960" spans="1:17" x14ac:dyDescent="0.25">
      <c r="A960">
        <f ca="1">Rutas_Lista!N960</f>
        <v>46</v>
      </c>
      <c r="B960" s="39">
        <f ca="1">Rutas_Lista!L960</f>
        <v>913</v>
      </c>
      <c r="C960" s="39" t="str">
        <f ca="1">Rutas_Lista!AB960</f>
        <v>Rutas_Habituales_Central</v>
      </c>
      <c r="D960" s="39" t="str">
        <f ca="1">Rutas_Lista!AC960</f>
        <v>Ruta 12_16</v>
      </c>
      <c r="E960" s="39" t="str">
        <f ca="1">Rutas_Lista!AD960</f>
        <v>Vía Hispanidad (esq. Gómez Laguna - Pd. Bus)</v>
      </c>
      <c r="F960" s="5" t="s">
        <v>804</v>
      </c>
      <c r="H960" s="5" t="s">
        <v>732</v>
      </c>
      <c r="I960" s="5" t="s">
        <v>733</v>
      </c>
      <c r="J960" s="49">
        <v>41.641716799999998</v>
      </c>
      <c r="K960" s="49">
        <v>-0.91498789999999997</v>
      </c>
      <c r="L960" s="5" t="s">
        <v>734</v>
      </c>
      <c r="M960" s="39" t="str">
        <f ca="1">IF(Rutas_Lista!X960=1,"Ida","Vuelta")</f>
        <v>Vuelta</v>
      </c>
      <c r="N960" t="str">
        <f ca="1">Rutas_Lista!AE960</f>
        <v/>
      </c>
      <c r="O960" t="str">
        <f ca="1">Rutas_Lista!AF960</f>
        <v/>
      </c>
      <c r="P960" t="str">
        <f ca="1">Rutas_Lista!AG960</f>
        <v/>
      </c>
      <c r="Q960" t="str">
        <f ca="1">Rutas_Lista!AH960</f>
        <v/>
      </c>
    </row>
    <row r="961" spans="1:17" x14ac:dyDescent="0.25">
      <c r="A961">
        <f ca="1">Rutas_Lista!N961</f>
        <v>46</v>
      </c>
      <c r="B961" s="39">
        <f ca="1">Rutas_Lista!L961</f>
        <v>914</v>
      </c>
      <c r="C961" s="39" t="str">
        <f ca="1">Rutas_Lista!AB961</f>
        <v>Rutas_Habituales_Central</v>
      </c>
      <c r="D961" s="39" t="str">
        <f ca="1">Rutas_Lista!AC961</f>
        <v>Ruta 12_16</v>
      </c>
      <c r="E961" s="39" t="str">
        <f ca="1">Rutas_Lista!AD961</f>
        <v>Vía Hispanidad (frente Avd. Sainz de Varanda)</v>
      </c>
      <c r="F961" s="5" t="s">
        <v>804</v>
      </c>
      <c r="H961" s="5" t="s">
        <v>732</v>
      </c>
      <c r="I961" s="5" t="s">
        <v>733</v>
      </c>
      <c r="J961" s="49">
        <v>41.636692699999998</v>
      </c>
      <c r="K961" s="49">
        <v>-0.91294390000000003</v>
      </c>
      <c r="L961" s="5" t="s">
        <v>884</v>
      </c>
      <c r="M961" s="39" t="str">
        <f ca="1">IF(Rutas_Lista!X961=1,"Ida","Vuelta")</f>
        <v>Vuelta</v>
      </c>
      <c r="N961" t="str">
        <f ca="1">Rutas_Lista!AE961</f>
        <v/>
      </c>
      <c r="O961" t="str">
        <f ca="1">Rutas_Lista!AF961</f>
        <v/>
      </c>
      <c r="P961" t="str">
        <f ca="1">Rutas_Lista!AG961</f>
        <v/>
      </c>
      <c r="Q961" t="str">
        <f ca="1">Rutas_Lista!AH961</f>
        <v/>
      </c>
    </row>
    <row r="962" spans="1:17" x14ac:dyDescent="0.25">
      <c r="A962">
        <f ca="1">Rutas_Lista!N962</f>
        <v>46</v>
      </c>
      <c r="B962" s="39">
        <f ca="1">Rutas_Lista!L962</f>
        <v>915</v>
      </c>
      <c r="C962" s="39" t="str">
        <f ca="1">Rutas_Lista!AB962</f>
        <v>Rutas_Habituales_Central</v>
      </c>
      <c r="D962" s="39" t="str">
        <f ca="1">Rutas_Lista!AC962</f>
        <v>Ruta 12_16</v>
      </c>
      <c r="E962" s="39" t="str">
        <f ca="1">Rutas_Lista!AD962</f>
        <v>Vía Hispanidad (Gasolinera Casablanca - es. C/ La Vía)</v>
      </c>
      <c r="F962" s="5" t="s">
        <v>804</v>
      </c>
      <c r="H962" s="5" t="s">
        <v>732</v>
      </c>
      <c r="I962" s="5" t="s">
        <v>733</v>
      </c>
      <c r="J962" s="49">
        <v>41.633650400000001</v>
      </c>
      <c r="K962" s="49">
        <v>-0.90830379999999999</v>
      </c>
      <c r="L962" s="5" t="s">
        <v>1157</v>
      </c>
      <c r="M962" s="39" t="str">
        <f ca="1">IF(Rutas_Lista!X962=1,"Ida","Vuelta")</f>
        <v>Vuelta</v>
      </c>
      <c r="N962" t="str">
        <f ca="1">Rutas_Lista!AE962</f>
        <v/>
      </c>
      <c r="O962" t="str">
        <f ca="1">Rutas_Lista!AF962</f>
        <v/>
      </c>
      <c r="P962" t="str">
        <f ca="1">Rutas_Lista!AG962</f>
        <v/>
      </c>
      <c r="Q962" t="str">
        <f ca="1">Rutas_Lista!AH962</f>
        <v/>
      </c>
    </row>
    <row r="963" spans="1:17" x14ac:dyDescent="0.25">
      <c r="A963">
        <f ca="1">Rutas_Lista!N963</f>
        <v>46</v>
      </c>
      <c r="B963" s="39">
        <f ca="1">Rutas_Lista!L963</f>
        <v>916</v>
      </c>
      <c r="C963" s="39" t="str">
        <f ca="1">Rutas_Lista!AB963</f>
        <v>Rutas_Habituales_Central</v>
      </c>
      <c r="D963" s="39" t="str">
        <f ca="1">Rutas_Lista!AC963</f>
        <v>Ruta 12_16</v>
      </c>
      <c r="E963" s="39" t="str">
        <f ca="1">Rutas_Lista!AD963</f>
        <v>Vía Ibérica nº 2 (frente Hospital Militar - Pd. Bus)</v>
      </c>
      <c r="F963" s="5" t="s">
        <v>902</v>
      </c>
      <c r="G963" s="5" t="s">
        <v>963</v>
      </c>
      <c r="H963" s="5" t="s">
        <v>732</v>
      </c>
      <c r="I963" s="5" t="s">
        <v>733</v>
      </c>
      <c r="J963" s="49">
        <v>41.630336999999997</v>
      </c>
      <c r="K963" s="49">
        <v>-0.90684100000000001</v>
      </c>
      <c r="L963" s="5" t="s">
        <v>1085</v>
      </c>
      <c r="M963" s="39" t="str">
        <f ca="1">IF(Rutas_Lista!X963=1,"Ida","Vuelta")</f>
        <v>Vuelta</v>
      </c>
      <c r="N963" t="str">
        <f ca="1">Rutas_Lista!AE963</f>
        <v/>
      </c>
      <c r="O963" t="str">
        <f ca="1">Rutas_Lista!AF963</f>
        <v/>
      </c>
      <c r="P963" t="str">
        <f ca="1">Rutas_Lista!AG963</f>
        <v/>
      </c>
      <c r="Q963" t="str">
        <f ca="1">Rutas_Lista!AH963</f>
        <v/>
      </c>
    </row>
    <row r="964" spans="1:17" x14ac:dyDescent="0.25">
      <c r="A964">
        <f ca="1">Rutas_Lista!N964</f>
        <v>46</v>
      </c>
      <c r="B964" s="39">
        <f ca="1">Rutas_Lista!L964</f>
        <v>917</v>
      </c>
      <c r="C964" s="39" t="str">
        <f ca="1">Rutas_Lista!AB964</f>
        <v>Rutas_Habituales_Central</v>
      </c>
      <c r="D964" s="39" t="str">
        <f ca="1">Rutas_Lista!AC964</f>
        <v>Ruta 12_16</v>
      </c>
      <c r="E964" s="39" t="str">
        <f ca="1">Rutas_Lista!AD964</f>
        <v>Vía Ibérica (esq. Argualas - Pd. Bus)</v>
      </c>
      <c r="F964" s="5" t="s">
        <v>909</v>
      </c>
      <c r="H964" s="5" t="s">
        <v>732</v>
      </c>
      <c r="I964" s="5" t="s">
        <v>733</v>
      </c>
      <c r="J964" s="49">
        <v>41.625651400000002</v>
      </c>
      <c r="K964" s="49">
        <v>-0.91027219999999998</v>
      </c>
      <c r="L964" s="5" t="s">
        <v>910</v>
      </c>
      <c r="M964" s="39" t="str">
        <f ca="1">IF(Rutas_Lista!X964=1,"Ida","Vuelta")</f>
        <v>Vuelta</v>
      </c>
      <c r="N964" t="str">
        <f ca="1">Rutas_Lista!AE964</f>
        <v/>
      </c>
      <c r="O964" t="str">
        <f ca="1">Rutas_Lista!AF964</f>
        <v/>
      </c>
      <c r="P964" t="str">
        <f ca="1">Rutas_Lista!AG964</f>
        <v/>
      </c>
      <c r="Q964" t="str">
        <f ca="1">Rutas_Lista!AH964</f>
        <v/>
      </c>
    </row>
    <row r="965" spans="1:17" x14ac:dyDescent="0.25">
      <c r="A965">
        <f ca="1">Rutas_Lista!N965</f>
        <v>47</v>
      </c>
      <c r="B965" s="39">
        <f ca="1">Rutas_Lista!L965</f>
        <v>917</v>
      </c>
      <c r="C965" s="39" t="str">
        <f ca="1">Rutas_Lista!AB965</f>
        <v>Rutas_Habituales_Central</v>
      </c>
      <c r="D965" s="39" t="str">
        <f ca="1">Rutas_Lista!AC965</f>
        <v>Ruta 13_16</v>
      </c>
      <c r="E965" s="39" t="str">
        <f ca="1">Rutas_Lista!AD965</f>
        <v>Ruta 13/16</v>
      </c>
      <c r="M965" s="39" t="str">
        <f ca="1">IF(Rutas_Lista!X965=1,"Ida","Vuelta")</f>
        <v>Ida</v>
      </c>
      <c r="N965" t="str">
        <f ca="1">Rutas_Lista!AE965</f>
        <v/>
      </c>
      <c r="O965">
        <f ca="1">Rutas_Lista!AF965</f>
        <v>0</v>
      </c>
      <c r="P965">
        <f ca="1">Rutas_Lista!AG965</f>
        <v>0</v>
      </c>
      <c r="Q965">
        <f ca="1">Rutas_Lista!AH965</f>
        <v>0</v>
      </c>
    </row>
    <row r="966" spans="1:17" x14ac:dyDescent="0.25">
      <c r="A966">
        <f ca="1">Rutas_Lista!N966</f>
        <v>47</v>
      </c>
      <c r="B966" s="39">
        <f ca="1">Rutas_Lista!L966</f>
        <v>918</v>
      </c>
      <c r="C966" s="39" t="str">
        <f ca="1">Rutas_Lista!AB966</f>
        <v>Rutas_Habituales_Central</v>
      </c>
      <c r="D966" s="39" t="str">
        <f ca="1">Rutas_Lista!AC966</f>
        <v>Ruta 13_16</v>
      </c>
      <c r="E966" s="39" t="str">
        <f ca="1">Rutas_Lista!AD966</f>
        <v>Avda. Fca. Millán Serrano, 31-35 (frente C/ M.A. Blanco)</v>
      </c>
      <c r="F966" s="5" t="s">
        <v>922</v>
      </c>
      <c r="G966" s="5" t="s">
        <v>923</v>
      </c>
      <c r="H966" s="5" t="s">
        <v>732</v>
      </c>
      <c r="I966" s="5" t="s">
        <v>733</v>
      </c>
      <c r="J966" s="49">
        <v>41.646481000000001</v>
      </c>
      <c r="K966" s="49">
        <v>-0.88755300000000004</v>
      </c>
      <c r="L966" s="5" t="s">
        <v>924</v>
      </c>
      <c r="M966" s="39" t="str">
        <f ca="1">IF(Rutas_Lista!X966=1,"Ida","Vuelta")</f>
        <v>Ida</v>
      </c>
      <c r="N966" t="str">
        <f ca="1">Rutas_Lista!AE966</f>
        <v>06:55</v>
      </c>
      <c r="O966">
        <f ca="1">Rutas_Lista!AF966</f>
        <v>0</v>
      </c>
      <c r="P966">
        <f ca="1">Rutas_Lista!AG966</f>
        <v>0</v>
      </c>
      <c r="Q966">
        <f ca="1">Rutas_Lista!AH966</f>
        <v>0</v>
      </c>
    </row>
    <row r="967" spans="1:17" x14ac:dyDescent="0.25">
      <c r="A967">
        <f ca="1">Rutas_Lista!N967</f>
        <v>47</v>
      </c>
      <c r="B967" s="39">
        <f ca="1">Rutas_Lista!L967</f>
        <v>919</v>
      </c>
      <c r="C967" s="39" t="str">
        <f ca="1">Rutas_Lista!AB967</f>
        <v>Rutas_Habituales_Central</v>
      </c>
      <c r="D967" s="39" t="str">
        <f ca="1">Rutas_Lista!AC967</f>
        <v>Ruta 13_16</v>
      </c>
      <c r="E967" s="39" t="str">
        <f ca="1">Rutas_Lista!AD967</f>
        <v>C/ Orión, nº 8 (Pd. Bus)</v>
      </c>
      <c r="F967" s="5" t="s">
        <v>925</v>
      </c>
      <c r="G967" s="5" t="s">
        <v>926</v>
      </c>
      <c r="H967" s="5" t="s">
        <v>732</v>
      </c>
      <c r="I967" s="5" t="s">
        <v>733</v>
      </c>
      <c r="J967" s="49">
        <v>41.636181999999998</v>
      </c>
      <c r="K967" s="49">
        <v>-0.87344200000000005</v>
      </c>
      <c r="L967" s="5" t="s">
        <v>792</v>
      </c>
      <c r="M967" s="39" t="str">
        <f ca="1">IF(Rutas_Lista!X967=1,"Ida","Vuelta")</f>
        <v>Ida</v>
      </c>
      <c r="N967" t="str">
        <f ca="1">Rutas_Lista!AE967</f>
        <v>06:56</v>
      </c>
      <c r="O967">
        <f ca="1">Rutas_Lista!AF967</f>
        <v>0</v>
      </c>
      <c r="P967">
        <f ca="1">Rutas_Lista!AG967</f>
        <v>0</v>
      </c>
      <c r="Q967">
        <f ca="1">Rutas_Lista!AH967</f>
        <v>0</v>
      </c>
    </row>
    <row r="968" spans="1:17" x14ac:dyDescent="0.25">
      <c r="A968">
        <f ca="1">Rutas_Lista!N968</f>
        <v>47</v>
      </c>
      <c r="B968" s="39">
        <f ca="1">Rutas_Lista!L968</f>
        <v>920</v>
      </c>
      <c r="C968" s="39" t="str">
        <f ca="1">Rutas_Lista!AB968</f>
        <v>Rutas_Habituales_Central</v>
      </c>
      <c r="D968" s="39" t="str">
        <f ca="1">Rutas_Lista!AC968</f>
        <v>Ruta 13_16</v>
      </c>
      <c r="E968" s="39" t="str">
        <f ca="1">Rutas_Lista!AD968</f>
        <v>C/ Alberto Magno, nº 21 (esq. Centro Civico)</v>
      </c>
      <c r="F968" s="5" t="s">
        <v>1138</v>
      </c>
      <c r="G968" s="5" t="s">
        <v>960</v>
      </c>
      <c r="H968" s="5" t="s">
        <v>732</v>
      </c>
      <c r="I968" s="5" t="s">
        <v>733</v>
      </c>
      <c r="J968" s="49">
        <v>41.652551000000003</v>
      </c>
      <c r="K968" s="49">
        <v>-0.929199</v>
      </c>
      <c r="L968" s="5" t="s">
        <v>1139</v>
      </c>
      <c r="M968" s="39" t="str">
        <f ca="1">IF(Rutas_Lista!X968=1,"Ida","Vuelta")</f>
        <v>Ida</v>
      </c>
      <c r="N968" t="str">
        <f ca="1">Rutas_Lista!AE968</f>
        <v>06:58</v>
      </c>
      <c r="O968">
        <f ca="1">Rutas_Lista!AF968</f>
        <v>0</v>
      </c>
      <c r="P968">
        <f ca="1">Rutas_Lista!AG968</f>
        <v>0</v>
      </c>
      <c r="Q968">
        <f ca="1">Rutas_Lista!AH968</f>
        <v>0</v>
      </c>
    </row>
    <row r="969" spans="1:17" x14ac:dyDescent="0.25">
      <c r="A969">
        <f ca="1">Rutas_Lista!N969</f>
        <v>47</v>
      </c>
      <c r="B969" s="39">
        <f ca="1">Rutas_Lista!L969</f>
        <v>921</v>
      </c>
      <c r="C969" s="39" t="str">
        <f ca="1">Rutas_Lista!AB969</f>
        <v>Rutas_Habituales_Central</v>
      </c>
      <c r="D969" s="39" t="str">
        <f ca="1">Rutas_Lista!AC969</f>
        <v>Ruta 13_16</v>
      </c>
      <c r="E969" s="39" t="str">
        <f ca="1">Rutas_Lista!AD969</f>
        <v>Lagos de Coronas, nº 39 (Pd. Bus)</v>
      </c>
      <c r="F969" s="5" t="s">
        <v>1094</v>
      </c>
      <c r="G969" s="5" t="s">
        <v>1095</v>
      </c>
      <c r="H969" s="5" t="s">
        <v>732</v>
      </c>
      <c r="I969" s="5" t="s">
        <v>733</v>
      </c>
      <c r="J969" s="49">
        <v>41.652095500000001</v>
      </c>
      <c r="K969" s="49">
        <v>-0.93561209999999995</v>
      </c>
      <c r="L969" s="5" t="s">
        <v>792</v>
      </c>
      <c r="M969" s="39" t="str">
        <f ca="1">IF(Rutas_Lista!X969=1,"Ida","Vuelta")</f>
        <v>Ida</v>
      </c>
      <c r="N969" t="str">
        <f ca="1">Rutas_Lista!AE969</f>
        <v>07:00</v>
      </c>
      <c r="O969">
        <f ca="1">Rutas_Lista!AF969</f>
        <v>0</v>
      </c>
      <c r="P969">
        <f ca="1">Rutas_Lista!AG969</f>
        <v>0</v>
      </c>
      <c r="Q969">
        <f ca="1">Rutas_Lista!AH969</f>
        <v>0</v>
      </c>
    </row>
    <row r="970" spans="1:17" x14ac:dyDescent="0.25">
      <c r="A970">
        <f ca="1">Rutas_Lista!N970</f>
        <v>47</v>
      </c>
      <c r="B970" s="39">
        <f ca="1">Rutas_Lista!L970</f>
        <v>922</v>
      </c>
      <c r="C970" s="39" t="str">
        <f ca="1">Rutas_Lista!AB970</f>
        <v>Rutas_Habituales_Central</v>
      </c>
      <c r="D970" s="39" t="str">
        <f ca="1">Rutas_Lista!AC970</f>
        <v>Ruta 13_16</v>
      </c>
      <c r="E970" s="39" t="str">
        <f ca="1">Rutas_Lista!AD970</f>
        <v>Lagos de Coronas (frente nº 14 - Pd. Bus)</v>
      </c>
      <c r="F970" s="5" t="s">
        <v>1096</v>
      </c>
      <c r="H970" s="5" t="s">
        <v>732</v>
      </c>
      <c r="I970" s="5" t="s">
        <v>733</v>
      </c>
      <c r="J970" s="49">
        <v>41.657289400000003</v>
      </c>
      <c r="K970" s="49">
        <v>-0.93355180000000004</v>
      </c>
      <c r="L970" s="5" t="s">
        <v>1097</v>
      </c>
      <c r="M970" s="39" t="str">
        <f ca="1">IF(Rutas_Lista!X970=1,"Ida","Vuelta")</f>
        <v>Ida</v>
      </c>
      <c r="N970" t="str">
        <f ca="1">Rutas_Lista!AE970</f>
        <v>07:01</v>
      </c>
      <c r="O970">
        <f ca="1">Rutas_Lista!AF970</f>
        <v>0</v>
      </c>
      <c r="P970">
        <f ca="1">Rutas_Lista!AG970</f>
        <v>0</v>
      </c>
      <c r="Q970">
        <f ca="1">Rutas_Lista!AH970</f>
        <v>0</v>
      </c>
    </row>
    <row r="971" spans="1:17" x14ac:dyDescent="0.25">
      <c r="A971">
        <f ca="1">Rutas_Lista!N971</f>
        <v>47</v>
      </c>
      <c r="B971" s="39">
        <f ca="1">Rutas_Lista!L971</f>
        <v>923</v>
      </c>
      <c r="C971" s="39" t="str">
        <f ca="1">Rutas_Lista!AB971</f>
        <v>Rutas_Habituales_Central</v>
      </c>
      <c r="D971" s="39" t="str">
        <f ca="1">Rutas_Lista!AC971</f>
        <v>Ruta 13_16</v>
      </c>
      <c r="E971" s="39" t="str">
        <f ca="1">Rutas_Lista!AD971</f>
        <v>Camino del Pilón, nº 122 (Bantierra - Pd. Bus)</v>
      </c>
      <c r="F971" s="5" t="s">
        <v>1098</v>
      </c>
      <c r="G971" s="5" t="s">
        <v>1099</v>
      </c>
      <c r="H971" s="5" t="s">
        <v>732</v>
      </c>
      <c r="I971" s="5" t="s">
        <v>733</v>
      </c>
      <c r="J971" s="49">
        <v>41.658754999999999</v>
      </c>
      <c r="K971" s="49">
        <v>-0.94124300000000005</v>
      </c>
      <c r="L971" s="5" t="s">
        <v>1100</v>
      </c>
      <c r="M971" s="39" t="str">
        <f ca="1">IF(Rutas_Lista!X971=1,"Ida","Vuelta")</f>
        <v>Ida</v>
      </c>
      <c r="N971" t="str">
        <f ca="1">Rutas_Lista!AE971</f>
        <v>07:04</v>
      </c>
      <c r="O971">
        <f ca="1">Rutas_Lista!AF971</f>
        <v>0</v>
      </c>
      <c r="P971">
        <f ca="1">Rutas_Lista!AG971</f>
        <v>0</v>
      </c>
      <c r="Q971">
        <f ca="1">Rutas_Lista!AH971</f>
        <v>0</v>
      </c>
    </row>
    <row r="972" spans="1:17" x14ac:dyDescent="0.25">
      <c r="A972">
        <f ca="1">Rutas_Lista!N972</f>
        <v>47</v>
      </c>
      <c r="B972" s="39">
        <f ca="1">Rutas_Lista!L972</f>
        <v>924</v>
      </c>
      <c r="C972" s="39" t="str">
        <f ca="1">Rutas_Lista!AB972</f>
        <v>Rutas_Habituales_Central</v>
      </c>
      <c r="D972" s="39" t="str">
        <f ca="1">Rutas_Lista!AC972</f>
        <v>Ruta 13_16</v>
      </c>
      <c r="E972" s="39" t="str">
        <f ca="1">Rutas_Lista!AD972</f>
        <v>Ctra. Logroño (Casetas: Chocolates Lacasa - Pd. Bus)</v>
      </c>
      <c r="F972" s="5" t="s">
        <v>787</v>
      </c>
      <c r="H972" s="5" t="s">
        <v>778</v>
      </c>
      <c r="I972" s="5" t="s">
        <v>733</v>
      </c>
      <c r="J972" s="49">
        <v>41.714619999999996</v>
      </c>
      <c r="K972" s="49">
        <v>-1.02003</v>
      </c>
      <c r="L972" s="5" t="s">
        <v>1129</v>
      </c>
      <c r="M972" s="39" t="str">
        <f ca="1">IF(Rutas_Lista!X972=1,"Ida","Vuelta")</f>
        <v>Ida</v>
      </c>
      <c r="N972" t="str">
        <f ca="1">Rutas_Lista!AE972</f>
        <v>07:13</v>
      </c>
      <c r="O972">
        <f ca="1">Rutas_Lista!AF972</f>
        <v>0</v>
      </c>
      <c r="P972">
        <f ca="1">Rutas_Lista!AG972</f>
        <v>0</v>
      </c>
      <c r="Q972">
        <f ca="1">Rutas_Lista!AH972</f>
        <v>0</v>
      </c>
    </row>
    <row r="973" spans="1:17" x14ac:dyDescent="0.25">
      <c r="A973">
        <f ca="1">Rutas_Lista!N973</f>
        <v>47</v>
      </c>
      <c r="B973" s="39">
        <f ca="1">Rutas_Lista!L973</f>
        <v>925</v>
      </c>
      <c r="C973" s="39" t="str">
        <f ca="1">Rutas_Lista!AB973</f>
        <v>Rutas_Habituales_Central</v>
      </c>
      <c r="D973" s="39" t="str">
        <f ca="1">Rutas_Lista!AC973</f>
        <v>Ruta 13_16</v>
      </c>
      <c r="E973" s="39" t="str">
        <f ca="1">Rutas_Lista!AD973</f>
        <v>Casetas: C/ Canteras (Pd. Bus)</v>
      </c>
      <c r="F973" s="5" t="s">
        <v>866</v>
      </c>
      <c r="H973" s="5" t="s">
        <v>778</v>
      </c>
      <c r="I973" s="5" t="s">
        <v>733</v>
      </c>
      <c r="J973" s="49">
        <v>41.716728099999997</v>
      </c>
      <c r="K973" s="49">
        <v>-1.0239408000000001</v>
      </c>
      <c r="L973" s="5" t="s">
        <v>792</v>
      </c>
      <c r="M973" s="39" t="str">
        <f ca="1">IF(Rutas_Lista!X973=1,"Ida","Vuelta")</f>
        <v>Ida</v>
      </c>
      <c r="N973" t="str">
        <f ca="1">Rutas_Lista!AE973</f>
        <v>07:14</v>
      </c>
      <c r="O973">
        <f ca="1">Rutas_Lista!AF973</f>
        <v>0</v>
      </c>
      <c r="P973">
        <f ca="1">Rutas_Lista!AG973</f>
        <v>0</v>
      </c>
      <c r="Q973">
        <f ca="1">Rutas_Lista!AH973</f>
        <v>0</v>
      </c>
    </row>
    <row r="974" spans="1:17" x14ac:dyDescent="0.25">
      <c r="A974">
        <f ca="1">Rutas_Lista!N974</f>
        <v>47</v>
      </c>
      <c r="B974" s="39">
        <f ca="1">Rutas_Lista!L974</f>
        <v>926</v>
      </c>
      <c r="C974" s="39" t="str">
        <f ca="1">Rutas_Lista!AB974</f>
        <v>Rutas_Habituales_Central</v>
      </c>
      <c r="D974" s="39" t="str">
        <f ca="1">Rutas_Lista!AC974</f>
        <v>Ruta 13_16</v>
      </c>
      <c r="E974" s="39" t="str">
        <f ca="1">Rutas_Lista!AD974</f>
        <v>Casetas: centro nº 76 (Cuartel - Pd. Bus)</v>
      </c>
      <c r="F974" s="5" t="s">
        <v>776</v>
      </c>
      <c r="G974" s="5" t="s">
        <v>777</v>
      </c>
      <c r="H974" s="5" t="s">
        <v>778</v>
      </c>
      <c r="I974" s="5" t="s">
        <v>733</v>
      </c>
      <c r="J974" s="49">
        <v>41.719659499999999</v>
      </c>
      <c r="K974" s="49">
        <v>-1.0297381999999999</v>
      </c>
      <c r="L974" s="5" t="s">
        <v>779</v>
      </c>
      <c r="M974" s="39" t="str">
        <f ca="1">IF(Rutas_Lista!X974=1,"Ida","Vuelta")</f>
        <v>Ida</v>
      </c>
      <c r="N974" t="str">
        <f ca="1">Rutas_Lista!AE974</f>
        <v>07:15</v>
      </c>
      <c r="O974">
        <f ca="1">Rutas_Lista!AF974</f>
        <v>0</v>
      </c>
      <c r="P974">
        <f ca="1">Rutas_Lista!AG974</f>
        <v>0</v>
      </c>
      <c r="Q974">
        <f ca="1">Rutas_Lista!AH974</f>
        <v>0</v>
      </c>
    </row>
    <row r="975" spans="1:17" x14ac:dyDescent="0.25">
      <c r="A975">
        <f ca="1">Rutas_Lista!N975</f>
        <v>47</v>
      </c>
      <c r="B975" s="39">
        <f ca="1">Rutas_Lista!L975</f>
        <v>927</v>
      </c>
      <c r="C975" s="39" t="str">
        <f ca="1">Rutas_Lista!AB975</f>
        <v>Rutas_Habituales_Central</v>
      </c>
      <c r="D975" s="39" t="str">
        <f ca="1">Rutas_Lista!AC975</f>
        <v>Ruta 13_16</v>
      </c>
      <c r="E975" s="39" t="str">
        <f ca="1">Rutas_Lista!AD975</f>
        <v>Casetas: (urbanización Alameda)</v>
      </c>
      <c r="F975" s="5" t="s">
        <v>780</v>
      </c>
      <c r="H975" s="5" t="s">
        <v>778</v>
      </c>
      <c r="I975" s="5" t="s">
        <v>733</v>
      </c>
      <c r="J975" s="49">
        <v>41.722875899999998</v>
      </c>
      <c r="K975" s="49">
        <v>-1.0368519</v>
      </c>
      <c r="M975" s="39" t="str">
        <f ca="1">IF(Rutas_Lista!X975=1,"Ida","Vuelta")</f>
        <v>Ida</v>
      </c>
      <c r="N975" t="str">
        <f ca="1">Rutas_Lista!AE975</f>
        <v>07:16</v>
      </c>
      <c r="O975">
        <f ca="1">Rutas_Lista!AF975</f>
        <v>0</v>
      </c>
      <c r="P975">
        <f ca="1">Rutas_Lista!AG975</f>
        <v>0</v>
      </c>
      <c r="Q975">
        <f ca="1">Rutas_Lista!AH975</f>
        <v>0</v>
      </c>
    </row>
    <row r="976" spans="1:17" x14ac:dyDescent="0.25">
      <c r="A976">
        <f ca="1">Rutas_Lista!N976</f>
        <v>47</v>
      </c>
      <c r="B976" s="39">
        <f ca="1">Rutas_Lista!L976</f>
        <v>928</v>
      </c>
      <c r="C976" s="39" t="str">
        <f ca="1">Rutas_Lista!AB976</f>
        <v>Rutas_Habituales_Central</v>
      </c>
      <c r="D976" s="39" t="str">
        <f ca="1">Rutas_Lista!AC976</f>
        <v>Ruta 13_16</v>
      </c>
      <c r="E976" s="39" t="str">
        <f ca="1">Rutas_Lista!AD976</f>
        <v>Opel Planta en Figueruelas</v>
      </c>
      <c r="F976" s="5" t="s">
        <v>783</v>
      </c>
      <c r="H976" s="5" t="s">
        <v>784</v>
      </c>
      <c r="I976" s="5" t="s">
        <v>733</v>
      </c>
      <c r="J976" s="49">
        <v>41.749628000000001</v>
      </c>
      <c r="K976" s="49">
        <v>-1.1755139999999999</v>
      </c>
      <c r="L976" s="5" t="s">
        <v>785</v>
      </c>
      <c r="M976" s="39" t="str">
        <f ca="1">IF(Rutas_Lista!X976=1,"Ida","Vuelta")</f>
        <v>Ida</v>
      </c>
      <c r="N976" t="str">
        <f ca="1">Rutas_Lista!AE976</f>
        <v>07:30</v>
      </c>
      <c r="O976">
        <f ca="1">Rutas_Lista!AF976</f>
        <v>0</v>
      </c>
      <c r="P976">
        <f ca="1">Rutas_Lista!AG976</f>
        <v>0</v>
      </c>
      <c r="Q976">
        <f ca="1">Rutas_Lista!AH976</f>
        <v>0</v>
      </c>
    </row>
    <row r="977" spans="1:17" x14ac:dyDescent="0.25">
      <c r="A977">
        <f ca="1">Rutas_Lista!N977</f>
        <v>47</v>
      </c>
      <c r="B977" s="39">
        <f ca="1">Rutas_Lista!L977</f>
        <v>929</v>
      </c>
      <c r="C977" s="39" t="str">
        <f ca="1">Rutas_Lista!AB977</f>
        <v>Rutas_Habituales_Central</v>
      </c>
      <c r="D977" s="39" t="str">
        <f ca="1">Rutas_Lista!AC977</f>
        <v>Ruta 13_16</v>
      </c>
      <c r="E977" s="39" t="str">
        <f ca="1">Rutas_Lista!AD977</f>
        <v>Opel Planta en Figueruelas</v>
      </c>
      <c r="F977" s="5" t="s">
        <v>783</v>
      </c>
      <c r="H977" s="5" t="s">
        <v>784</v>
      </c>
      <c r="I977" s="5" t="s">
        <v>733</v>
      </c>
      <c r="J977" s="49">
        <v>41.749628000000001</v>
      </c>
      <c r="K977" s="49">
        <v>-1.1755139999999999</v>
      </c>
      <c r="L977" s="5" t="s">
        <v>785</v>
      </c>
      <c r="M977" s="39" t="str">
        <f ca="1">IF(Rutas_Lista!X977=1,"Ida","Vuelta")</f>
        <v>Vuelta</v>
      </c>
      <c r="N977" t="str">
        <f ca="1">Rutas_Lista!AE977</f>
        <v/>
      </c>
      <c r="O977" t="str">
        <f ca="1">Rutas_Lista!AF977</f>
        <v/>
      </c>
      <c r="P977" t="str">
        <f ca="1">Rutas_Lista!AG977</f>
        <v/>
      </c>
      <c r="Q977" t="str">
        <f ca="1">Rutas_Lista!AH977</f>
        <v/>
      </c>
    </row>
    <row r="978" spans="1:17" x14ac:dyDescent="0.25">
      <c r="A978">
        <f ca="1">Rutas_Lista!N978</f>
        <v>47</v>
      </c>
      <c r="B978" s="39">
        <f ca="1">Rutas_Lista!L978</f>
        <v>930</v>
      </c>
      <c r="C978" s="39" t="str">
        <f ca="1">Rutas_Lista!AB978</f>
        <v>Rutas_Habituales_Central</v>
      </c>
      <c r="D978" s="39" t="str">
        <f ca="1">Rutas_Lista!AC978</f>
        <v>Ruta 13_16</v>
      </c>
      <c r="E978" s="39" t="str">
        <f ca="1">Rutas_Lista!AD978</f>
        <v>Casetas: (frente urbanización Alameda)</v>
      </c>
      <c r="F978" s="5" t="s">
        <v>786</v>
      </c>
      <c r="H978" s="5" t="s">
        <v>778</v>
      </c>
      <c r="I978" s="5" t="s">
        <v>733</v>
      </c>
      <c r="J978" s="49">
        <v>41.722552800000003</v>
      </c>
      <c r="K978" s="49">
        <v>-1.0365697</v>
      </c>
      <c r="L978" s="5" t="s">
        <v>1155</v>
      </c>
      <c r="M978" s="39" t="str">
        <f ca="1">IF(Rutas_Lista!X978=1,"Ida","Vuelta")</f>
        <v>Vuelta</v>
      </c>
      <c r="N978" t="str">
        <f ca="1">Rutas_Lista!AE978</f>
        <v/>
      </c>
      <c r="O978" t="str">
        <f ca="1">Rutas_Lista!AF978</f>
        <v/>
      </c>
      <c r="P978" t="str">
        <f ca="1">Rutas_Lista!AG978</f>
        <v/>
      </c>
      <c r="Q978" t="str">
        <f ca="1">Rutas_Lista!AH978</f>
        <v/>
      </c>
    </row>
    <row r="979" spans="1:17" x14ac:dyDescent="0.25">
      <c r="A979">
        <f ca="1">Rutas_Lista!N979</f>
        <v>47</v>
      </c>
      <c r="B979" s="39">
        <f ca="1">Rutas_Lista!L979</f>
        <v>931</v>
      </c>
      <c r="C979" s="39" t="str">
        <f ca="1">Rutas_Lista!AB979</f>
        <v>Rutas_Habituales_Central</v>
      </c>
      <c r="D979" s="39" t="str">
        <f ca="1">Rutas_Lista!AC979</f>
        <v>Ruta 13_16</v>
      </c>
      <c r="E979" s="39" t="str">
        <f ca="1">Rutas_Lista!AD979</f>
        <v>Casetas (frente nº 52)</v>
      </c>
      <c r="F979" s="5" t="s">
        <v>787</v>
      </c>
      <c r="H979" s="5" t="s">
        <v>778</v>
      </c>
      <c r="I979" s="5" t="s">
        <v>733</v>
      </c>
      <c r="J979" s="49">
        <v>41.719026399999997</v>
      </c>
      <c r="K979" s="49">
        <v>-1.0285835999999999</v>
      </c>
      <c r="L979" s="5" t="s">
        <v>788</v>
      </c>
      <c r="M979" s="39" t="str">
        <f ca="1">IF(Rutas_Lista!X979=1,"Ida","Vuelta")</f>
        <v>Vuelta</v>
      </c>
      <c r="N979" t="str">
        <f ca="1">Rutas_Lista!AE979</f>
        <v/>
      </c>
      <c r="O979" t="str">
        <f ca="1">Rutas_Lista!AF979</f>
        <v/>
      </c>
      <c r="P979" t="str">
        <f ca="1">Rutas_Lista!AG979</f>
        <v/>
      </c>
      <c r="Q979" t="str">
        <f ca="1">Rutas_Lista!AH979</f>
        <v/>
      </c>
    </row>
    <row r="980" spans="1:17" x14ac:dyDescent="0.25">
      <c r="A980">
        <f ca="1">Rutas_Lista!N980</f>
        <v>47</v>
      </c>
      <c r="B980" s="39">
        <f ca="1">Rutas_Lista!L980</f>
        <v>932</v>
      </c>
      <c r="C980" s="39" t="str">
        <f ca="1">Rutas_Lista!AB980</f>
        <v>Rutas_Habituales_Central</v>
      </c>
      <c r="D980" s="39" t="str">
        <f ca="1">Rutas_Lista!AC980</f>
        <v>Ruta 13_16</v>
      </c>
      <c r="E980" s="39" t="str">
        <f ca="1">Rutas_Lista!AD980</f>
        <v>Casetas (frente C/ Canteras)</v>
      </c>
      <c r="F980" s="5" t="s">
        <v>867</v>
      </c>
      <c r="H980" s="5" t="s">
        <v>778</v>
      </c>
      <c r="I980" s="5" t="s">
        <v>733</v>
      </c>
      <c r="J980" s="49">
        <v>41.716515600000001</v>
      </c>
      <c r="K980" s="49">
        <v>-1.0239845999999999</v>
      </c>
      <c r="L980" s="5" t="s">
        <v>868</v>
      </c>
      <c r="M980" s="39" t="str">
        <f ca="1">IF(Rutas_Lista!X980=1,"Ida","Vuelta")</f>
        <v>Vuelta</v>
      </c>
      <c r="N980" t="str">
        <f ca="1">Rutas_Lista!AE980</f>
        <v/>
      </c>
      <c r="O980" t="str">
        <f ca="1">Rutas_Lista!AF980</f>
        <v/>
      </c>
      <c r="P980" t="str">
        <f ca="1">Rutas_Lista!AG980</f>
        <v/>
      </c>
      <c r="Q980" t="str">
        <f ca="1">Rutas_Lista!AH980</f>
        <v/>
      </c>
    </row>
    <row r="981" spans="1:17" x14ac:dyDescent="0.25">
      <c r="A981">
        <f ca="1">Rutas_Lista!N981</f>
        <v>47</v>
      </c>
      <c r="B981" s="39">
        <f ca="1">Rutas_Lista!L981</f>
        <v>933</v>
      </c>
      <c r="C981" s="39" t="str">
        <f ca="1">Rutas_Lista!AB981</f>
        <v>Rutas_Habituales_Central</v>
      </c>
      <c r="D981" s="39" t="str">
        <f ca="1">Rutas_Lista!AC981</f>
        <v>Ruta 13_16</v>
      </c>
      <c r="E981" s="39" t="str">
        <f ca="1">Rutas_Lista!AD981</f>
        <v>Ctra. Logroño (Casetas: frente Chocolates Lacasa - Pd. Bus)</v>
      </c>
      <c r="F981" s="5" t="s">
        <v>787</v>
      </c>
      <c r="H981" s="5" t="s">
        <v>778</v>
      </c>
      <c r="I981" s="5" t="s">
        <v>733</v>
      </c>
      <c r="J981" s="49">
        <v>41.714619999999996</v>
      </c>
      <c r="K981" s="49">
        <v>-1.02003</v>
      </c>
      <c r="L981" s="5" t="s">
        <v>1129</v>
      </c>
      <c r="M981" s="39" t="str">
        <f ca="1">IF(Rutas_Lista!X981=1,"Ida","Vuelta")</f>
        <v>Vuelta</v>
      </c>
      <c r="N981" t="str">
        <f ca="1">Rutas_Lista!AE981</f>
        <v/>
      </c>
      <c r="O981" t="str">
        <f ca="1">Rutas_Lista!AF981</f>
        <v/>
      </c>
      <c r="P981" t="str">
        <f ca="1">Rutas_Lista!AG981</f>
        <v/>
      </c>
      <c r="Q981" t="str">
        <f ca="1">Rutas_Lista!AH981</f>
        <v/>
      </c>
    </row>
    <row r="982" spans="1:17" x14ac:dyDescent="0.25">
      <c r="A982">
        <f ca="1">Rutas_Lista!N982</f>
        <v>47</v>
      </c>
      <c r="B982" s="39">
        <f ca="1">Rutas_Lista!L982</f>
        <v>934</v>
      </c>
      <c r="C982" s="39" t="str">
        <f ca="1">Rutas_Lista!AB982</f>
        <v>Rutas_Habituales_Central</v>
      </c>
      <c r="D982" s="39" t="str">
        <f ca="1">Rutas_Lista!AC982</f>
        <v>Ruta 13_16</v>
      </c>
      <c r="E982" s="39" t="str">
        <f ca="1">Rutas_Lista!AD982</f>
        <v>Camino del Pilón, nº 135 Pd. Bus)</v>
      </c>
      <c r="F982" s="5" t="s">
        <v>1098</v>
      </c>
      <c r="G982" s="5" t="s">
        <v>1140</v>
      </c>
      <c r="H982" s="5" t="s">
        <v>732</v>
      </c>
      <c r="I982" s="5" t="s">
        <v>733</v>
      </c>
      <c r="J982" s="49">
        <v>41.658555</v>
      </c>
      <c r="K982" s="49">
        <v>-0.94075500000000001</v>
      </c>
      <c r="L982" s="5" t="s">
        <v>792</v>
      </c>
      <c r="M982" s="39" t="str">
        <f ca="1">IF(Rutas_Lista!X982=1,"Ida","Vuelta")</f>
        <v>Vuelta</v>
      </c>
      <c r="N982" t="str">
        <f ca="1">Rutas_Lista!AE982</f>
        <v/>
      </c>
      <c r="O982" t="str">
        <f ca="1">Rutas_Lista!AF982</f>
        <v/>
      </c>
      <c r="P982" t="str">
        <f ca="1">Rutas_Lista!AG982</f>
        <v/>
      </c>
      <c r="Q982" t="str">
        <f ca="1">Rutas_Lista!AH982</f>
        <v/>
      </c>
    </row>
    <row r="983" spans="1:17" x14ac:dyDescent="0.25">
      <c r="A983">
        <f ca="1">Rutas_Lista!N983</f>
        <v>47</v>
      </c>
      <c r="B983" s="39">
        <f ca="1">Rutas_Lista!L983</f>
        <v>935</v>
      </c>
      <c r="C983" s="39" t="str">
        <f ca="1">Rutas_Lista!AB983</f>
        <v>Rutas_Habituales_Central</v>
      </c>
      <c r="D983" s="39" t="str">
        <f ca="1">Rutas_Lista!AC983</f>
        <v>Ruta 13_16</v>
      </c>
      <c r="E983" s="39" t="str">
        <f ca="1">Rutas_Lista!AD983</f>
        <v>Lagos de Coronas ( nº 14 - Pd. Bus)</v>
      </c>
      <c r="F983" s="5" t="s">
        <v>1096</v>
      </c>
      <c r="H983" s="5" t="s">
        <v>732</v>
      </c>
      <c r="I983" s="5" t="s">
        <v>733</v>
      </c>
      <c r="J983" s="49">
        <v>41.657207399999997</v>
      </c>
      <c r="K983" s="49">
        <v>-0.93360140000000003</v>
      </c>
      <c r="L983" s="5" t="s">
        <v>1102</v>
      </c>
      <c r="M983" s="39" t="str">
        <f ca="1">IF(Rutas_Lista!X983=1,"Ida","Vuelta")</f>
        <v>Vuelta</v>
      </c>
      <c r="N983" t="str">
        <f ca="1">Rutas_Lista!AE983</f>
        <v/>
      </c>
      <c r="O983" t="str">
        <f ca="1">Rutas_Lista!AF983</f>
        <v/>
      </c>
      <c r="P983" t="str">
        <f ca="1">Rutas_Lista!AG983</f>
        <v/>
      </c>
      <c r="Q983" t="str">
        <f ca="1">Rutas_Lista!AH983</f>
        <v/>
      </c>
    </row>
    <row r="984" spans="1:17" x14ac:dyDescent="0.25">
      <c r="A984">
        <f ca="1">Rutas_Lista!N984</f>
        <v>47</v>
      </c>
      <c r="B984" s="39">
        <f ca="1">Rutas_Lista!L984</f>
        <v>936</v>
      </c>
      <c r="C984" s="39" t="str">
        <f ca="1">Rutas_Lista!AB984</f>
        <v>Rutas_Habituales_Central</v>
      </c>
      <c r="D984" s="39" t="str">
        <f ca="1">Rutas_Lista!AC984</f>
        <v>Ruta 13_16</v>
      </c>
      <c r="E984" s="39" t="str">
        <f ca="1">Rutas_Lista!AD984</f>
        <v>Lagos de Coronas (frente nº 39 - Pd. Bus)</v>
      </c>
      <c r="F984" s="5" t="s">
        <v>1096</v>
      </c>
      <c r="H984" s="5" t="s">
        <v>732</v>
      </c>
      <c r="I984" s="5" t="s">
        <v>733</v>
      </c>
      <c r="J984" s="49">
        <v>41.652313900000003</v>
      </c>
      <c r="K984" s="49">
        <v>-0.93365909999999996</v>
      </c>
      <c r="L984" s="5" t="s">
        <v>1103</v>
      </c>
      <c r="M984" s="39" t="str">
        <f ca="1">IF(Rutas_Lista!X984=1,"Ida","Vuelta")</f>
        <v>Vuelta</v>
      </c>
      <c r="N984" t="str">
        <f ca="1">Rutas_Lista!AE984</f>
        <v/>
      </c>
      <c r="O984" t="str">
        <f ca="1">Rutas_Lista!AF984</f>
        <v/>
      </c>
      <c r="P984" t="str">
        <f ca="1">Rutas_Lista!AG984</f>
        <v/>
      </c>
      <c r="Q984" t="str">
        <f ca="1">Rutas_Lista!AH984</f>
        <v/>
      </c>
    </row>
    <row r="985" spans="1:17" x14ac:dyDescent="0.25">
      <c r="A985">
        <f ca="1">Rutas_Lista!N985</f>
        <v>47</v>
      </c>
      <c r="B985" s="39">
        <f ca="1">Rutas_Lista!L985</f>
        <v>937</v>
      </c>
      <c r="C985" s="39" t="str">
        <f ca="1">Rutas_Lista!AB985</f>
        <v>Rutas_Habituales_Central</v>
      </c>
      <c r="D985" s="39" t="str">
        <f ca="1">Rutas_Lista!AC985</f>
        <v>Ruta 13_16</v>
      </c>
      <c r="E985" s="39" t="str">
        <f ca="1">Rutas_Lista!AD985</f>
        <v>C/ Alberto Magno, nº 21 (esq. Centro Civico)</v>
      </c>
      <c r="F985" s="5" t="s">
        <v>1138</v>
      </c>
      <c r="G985" s="5" t="s">
        <v>960</v>
      </c>
      <c r="H985" s="5" t="s">
        <v>732</v>
      </c>
      <c r="I985" s="5" t="s">
        <v>733</v>
      </c>
      <c r="J985" s="49">
        <v>41.652551000000003</v>
      </c>
      <c r="K985" s="49">
        <v>-0.929199</v>
      </c>
      <c r="L985" s="5" t="s">
        <v>1139</v>
      </c>
      <c r="M985" s="39" t="str">
        <f ca="1">IF(Rutas_Lista!X985=1,"Ida","Vuelta")</f>
        <v>Vuelta</v>
      </c>
      <c r="N985" t="str">
        <f ca="1">Rutas_Lista!AE985</f>
        <v/>
      </c>
      <c r="O985" t="str">
        <f ca="1">Rutas_Lista!AF985</f>
        <v/>
      </c>
      <c r="P985" t="str">
        <f ca="1">Rutas_Lista!AG985</f>
        <v/>
      </c>
      <c r="Q985" t="str">
        <f ca="1">Rutas_Lista!AH985</f>
        <v/>
      </c>
    </row>
    <row r="986" spans="1:17" x14ac:dyDescent="0.25">
      <c r="A986">
        <f ca="1">Rutas_Lista!N986</f>
        <v>47</v>
      </c>
      <c r="B986" s="39">
        <f ca="1">Rutas_Lista!L986</f>
        <v>938</v>
      </c>
      <c r="C986" s="39" t="str">
        <f ca="1">Rutas_Lista!AB986</f>
        <v>Rutas_Habituales_Central</v>
      </c>
      <c r="D986" s="39" t="str">
        <f ca="1">Rutas_Lista!AC986</f>
        <v>Ruta 13_16</v>
      </c>
      <c r="E986" s="39" t="str">
        <f ca="1">Rutas_Lista!AD986</f>
        <v>Avda. Fca. Millán Serrano, 31-35 (frente C/ M.A. Blanco)</v>
      </c>
      <c r="F986" s="5" t="s">
        <v>922</v>
      </c>
      <c r="G986" s="5" t="s">
        <v>923</v>
      </c>
      <c r="H986" s="5" t="s">
        <v>732</v>
      </c>
      <c r="I986" s="5" t="s">
        <v>733</v>
      </c>
      <c r="J986" s="49">
        <v>41.646481000000001</v>
      </c>
      <c r="K986" s="49">
        <v>-0.88755300000000004</v>
      </c>
      <c r="L986" s="5" t="s">
        <v>924</v>
      </c>
      <c r="M986" s="39" t="str">
        <f ca="1">IF(Rutas_Lista!X986=1,"Ida","Vuelta")</f>
        <v>Vuelta</v>
      </c>
      <c r="N986" t="str">
        <f ca="1">Rutas_Lista!AE986</f>
        <v/>
      </c>
      <c r="O986" t="str">
        <f ca="1">Rutas_Lista!AF986</f>
        <v/>
      </c>
      <c r="P986" t="str">
        <f ca="1">Rutas_Lista!AG986</f>
        <v/>
      </c>
      <c r="Q986" t="str">
        <f ca="1">Rutas_Lista!AH986</f>
        <v/>
      </c>
    </row>
    <row r="987" spans="1:17" x14ac:dyDescent="0.25">
      <c r="A987">
        <f ca="1">Rutas_Lista!N987</f>
        <v>47</v>
      </c>
      <c r="B987" s="39">
        <f ca="1">Rutas_Lista!L987</f>
        <v>939</v>
      </c>
      <c r="C987" s="39" t="str">
        <f ca="1">Rutas_Lista!AB987</f>
        <v>Rutas_Habituales_Central</v>
      </c>
      <c r="D987" s="39" t="str">
        <f ca="1">Rutas_Lista!AC987</f>
        <v>Ruta 13_16</v>
      </c>
      <c r="E987" s="39" t="str">
        <f ca="1">Rutas_Lista!AD987</f>
        <v>C/ Orión, nº 8 (Pd. Bus)</v>
      </c>
      <c r="F987" s="5" t="s">
        <v>925</v>
      </c>
      <c r="G987" s="5" t="s">
        <v>926</v>
      </c>
      <c r="H987" s="5" t="s">
        <v>732</v>
      </c>
      <c r="I987" s="5" t="s">
        <v>733</v>
      </c>
      <c r="J987" s="49">
        <v>41.636181999999998</v>
      </c>
      <c r="K987" s="49">
        <v>-0.87344200000000005</v>
      </c>
      <c r="L987" s="5" t="s">
        <v>792</v>
      </c>
      <c r="M987" s="39" t="str">
        <f ca="1">IF(Rutas_Lista!X987=1,"Ida","Vuelta")</f>
        <v>Vuelta</v>
      </c>
      <c r="N987" t="str">
        <f ca="1">Rutas_Lista!AE987</f>
        <v/>
      </c>
      <c r="O987" t="str">
        <f ca="1">Rutas_Lista!AF987</f>
        <v/>
      </c>
      <c r="P987" t="str">
        <f ca="1">Rutas_Lista!AG987</f>
        <v/>
      </c>
      <c r="Q987" t="str">
        <f ca="1">Rutas_Lista!AH987</f>
        <v/>
      </c>
    </row>
    <row r="988" spans="1:17" x14ac:dyDescent="0.25">
      <c r="A988">
        <f ca="1">Rutas_Lista!N988</f>
        <v>48</v>
      </c>
      <c r="B988" s="39">
        <f ca="1">Rutas_Lista!L988</f>
        <v>939</v>
      </c>
      <c r="C988" s="39" t="str">
        <f ca="1">Rutas_Lista!AB988</f>
        <v>Rutas_Habituales_Central</v>
      </c>
      <c r="D988" s="39" t="str">
        <f ca="1">Rutas_Lista!AC988</f>
        <v>Ruta 14_16</v>
      </c>
      <c r="E988" s="39" t="str">
        <f ca="1">Rutas_Lista!AD988</f>
        <v>Ruta 14/16</v>
      </c>
      <c r="M988" s="39" t="str">
        <f ca="1">IF(Rutas_Lista!X988=1,"Ida","Vuelta")</f>
        <v>Ida</v>
      </c>
      <c r="N988" t="str">
        <f ca="1">Rutas_Lista!AE988</f>
        <v/>
      </c>
      <c r="O988">
        <f ca="1">Rutas_Lista!AF988</f>
        <v>0</v>
      </c>
      <c r="P988">
        <f ca="1">Rutas_Lista!AG988</f>
        <v>0</v>
      </c>
      <c r="Q988">
        <f ca="1">Rutas_Lista!AH988</f>
        <v>0</v>
      </c>
    </row>
    <row r="989" spans="1:17" x14ac:dyDescent="0.25">
      <c r="A989">
        <f ca="1">Rutas_Lista!N989</f>
        <v>48</v>
      </c>
      <c r="B989" s="39">
        <f ca="1">Rutas_Lista!L989</f>
        <v>940</v>
      </c>
      <c r="C989" s="39" t="str">
        <f ca="1">Rutas_Lista!AB989</f>
        <v>Rutas_Habituales_Central</v>
      </c>
      <c r="D989" s="39" t="str">
        <f ca="1">Rutas_Lista!AC989</f>
        <v>Ruta 14_16</v>
      </c>
      <c r="E989" s="39" t="str">
        <f ca="1">Rutas_Lista!AD989</f>
        <v>Cesáreo Alierta, nº 22 (Pd. Bus)</v>
      </c>
      <c r="F989" s="5" t="s">
        <v>1116</v>
      </c>
      <c r="G989" s="5" t="s">
        <v>1117</v>
      </c>
      <c r="H989" s="5" t="s">
        <v>732</v>
      </c>
      <c r="I989" s="5" t="s">
        <v>733</v>
      </c>
      <c r="J989" s="49">
        <v>41.645794000000002</v>
      </c>
      <c r="K989" s="49">
        <v>-0.87873000000000001</v>
      </c>
      <c r="L989" s="5" t="s">
        <v>792</v>
      </c>
      <c r="M989" s="39" t="str">
        <f ca="1">IF(Rutas_Lista!X989=1,"Ida","Vuelta")</f>
        <v>Ida</v>
      </c>
      <c r="N989" t="str">
        <f ca="1">Rutas_Lista!AE989</f>
        <v>06:55</v>
      </c>
      <c r="O989">
        <f ca="1">Rutas_Lista!AF989</f>
        <v>0</v>
      </c>
      <c r="P989">
        <f ca="1">Rutas_Lista!AG989</f>
        <v>0</v>
      </c>
      <c r="Q989">
        <f ca="1">Rutas_Lista!AH989</f>
        <v>0</v>
      </c>
    </row>
    <row r="990" spans="1:17" x14ac:dyDescent="0.25">
      <c r="A990">
        <f ca="1">Rutas_Lista!N990</f>
        <v>48</v>
      </c>
      <c r="B990" s="39">
        <f ca="1">Rutas_Lista!L990</f>
        <v>941</v>
      </c>
      <c r="C990" s="39" t="str">
        <f ca="1">Rutas_Lista!AB990</f>
        <v>Rutas_Habituales_Central</v>
      </c>
      <c r="D990" s="39" t="str">
        <f ca="1">Rutas_Lista!AC990</f>
        <v>Ruta 14_16</v>
      </c>
      <c r="E990" s="39" t="str">
        <f ca="1">Rutas_Lista!AD990</f>
        <v>Cº de las Torres (Pza. Dr. A.Schweitzer - Pd. Bus)</v>
      </c>
      <c r="F990" s="5" t="s">
        <v>1118</v>
      </c>
      <c r="H990" s="5" t="s">
        <v>732</v>
      </c>
      <c r="I990" s="5" t="s">
        <v>733</v>
      </c>
      <c r="J990" s="49">
        <v>41.642644799999999</v>
      </c>
      <c r="K990" s="49">
        <v>-0.88186019999999998</v>
      </c>
      <c r="L990" s="5" t="s">
        <v>1119</v>
      </c>
      <c r="M990" s="39" t="str">
        <f ca="1">IF(Rutas_Lista!X990=1,"Ida","Vuelta")</f>
        <v>Ida</v>
      </c>
      <c r="N990" t="str">
        <f ca="1">Rutas_Lista!AE990</f>
        <v>06:57</v>
      </c>
      <c r="O990">
        <f ca="1">Rutas_Lista!AF990</f>
        <v>0</v>
      </c>
      <c r="P990">
        <f ca="1">Rutas_Lista!AG990</f>
        <v>0</v>
      </c>
      <c r="Q990">
        <f ca="1">Rutas_Lista!AH990</f>
        <v>0</v>
      </c>
    </row>
    <row r="991" spans="1:17" x14ac:dyDescent="0.25">
      <c r="A991">
        <f ca="1">Rutas_Lista!N991</f>
        <v>48</v>
      </c>
      <c r="B991" s="39">
        <f ca="1">Rutas_Lista!L991</f>
        <v>942</v>
      </c>
      <c r="C991" s="39" t="str">
        <f ca="1">Rutas_Lista!AB991</f>
        <v>Rutas_Habituales_Central</v>
      </c>
      <c r="D991" s="39" t="str">
        <f ca="1">Rutas_Lista!AC991</f>
        <v>Ruta 14_16</v>
      </c>
      <c r="E991" s="39" t="str">
        <f ca="1">Rutas_Lista!AD991</f>
        <v>Avenida Goya, nº 66 (Pd. Bus)</v>
      </c>
      <c r="F991" s="5" t="s">
        <v>854</v>
      </c>
      <c r="G991" s="5" t="s">
        <v>855</v>
      </c>
      <c r="H991" s="5" t="s">
        <v>732</v>
      </c>
      <c r="I991" s="5" t="s">
        <v>733</v>
      </c>
      <c r="J991" s="49">
        <v>41.643486000000003</v>
      </c>
      <c r="K991" s="49">
        <v>-0.889733</v>
      </c>
      <c r="L991" s="5" t="s">
        <v>792</v>
      </c>
      <c r="M991" s="39" t="str">
        <f ca="1">IF(Rutas_Lista!X991=1,"Ida","Vuelta")</f>
        <v>Ida</v>
      </c>
      <c r="N991" t="str">
        <f ca="1">Rutas_Lista!AE991</f>
        <v>06:59</v>
      </c>
      <c r="O991">
        <f ca="1">Rutas_Lista!AF991</f>
        <v>0</v>
      </c>
      <c r="P991">
        <f ca="1">Rutas_Lista!AG991</f>
        <v>0</v>
      </c>
      <c r="Q991">
        <f ca="1">Rutas_Lista!AH991</f>
        <v>0</v>
      </c>
    </row>
    <row r="992" spans="1:17" x14ac:dyDescent="0.25">
      <c r="A992">
        <f ca="1">Rutas_Lista!N992</f>
        <v>48</v>
      </c>
      <c r="B992" s="39">
        <f ca="1">Rutas_Lista!L992</f>
        <v>943</v>
      </c>
      <c r="C992" s="39" t="str">
        <f ca="1">Rutas_Lista!AB992</f>
        <v>Rutas_Habituales_Central</v>
      </c>
      <c r="D992" s="39" t="str">
        <f ca="1">Rutas_Lista!AC992</f>
        <v>Ruta 14_16</v>
      </c>
      <c r="E992" s="39" t="str">
        <f ca="1">Rutas_Lista!AD992</f>
        <v>C/ Santander, nº 4</v>
      </c>
      <c r="F992" s="5" t="s">
        <v>1120</v>
      </c>
      <c r="G992" s="5" t="s">
        <v>1121</v>
      </c>
      <c r="H992" s="5" t="s">
        <v>732</v>
      </c>
      <c r="I992" s="5" t="s">
        <v>733</v>
      </c>
      <c r="J992" s="49">
        <v>41.6477</v>
      </c>
      <c r="K992" s="49">
        <v>-0.88478199999999996</v>
      </c>
      <c r="M992" s="39" t="str">
        <f ca="1">IF(Rutas_Lista!X992=1,"Ida","Vuelta")</f>
        <v>Ida</v>
      </c>
      <c r="N992" t="str">
        <f ca="1">Rutas_Lista!AE992</f>
        <v>07:01</v>
      </c>
      <c r="O992">
        <f ca="1">Rutas_Lista!AF992</f>
        <v>0</v>
      </c>
      <c r="P992">
        <f ca="1">Rutas_Lista!AG992</f>
        <v>0</v>
      </c>
      <c r="Q992">
        <f ca="1">Rutas_Lista!AH992</f>
        <v>0</v>
      </c>
    </row>
    <row r="993" spans="1:17" x14ac:dyDescent="0.25">
      <c r="A993">
        <f ca="1">Rutas_Lista!N993</f>
        <v>48</v>
      </c>
      <c r="B993" s="39">
        <f ca="1">Rutas_Lista!L993</f>
        <v>944</v>
      </c>
      <c r="C993" s="39" t="str">
        <f ca="1">Rutas_Lista!AB993</f>
        <v>Rutas_Habituales_Central</v>
      </c>
      <c r="D993" s="39" t="str">
        <f ca="1">Rutas_Lista!AC993</f>
        <v>Ruta 14_16</v>
      </c>
      <c r="E993" s="39" t="str">
        <f ca="1">Rutas_Lista!AD993</f>
        <v>Plaza Roma (Mercadona)</v>
      </c>
      <c r="F993" s="5" t="s">
        <v>856</v>
      </c>
      <c r="H993" s="5" t="s">
        <v>732</v>
      </c>
      <c r="I993" s="5" t="s">
        <v>733</v>
      </c>
      <c r="J993" s="49">
        <v>41.649518200000003</v>
      </c>
      <c r="K993" s="49">
        <v>-0.88186019999999998</v>
      </c>
      <c r="L993" s="5" t="s">
        <v>857</v>
      </c>
      <c r="M993" s="39" t="str">
        <f ca="1">IF(Rutas_Lista!X993=1,"Ida","Vuelta")</f>
        <v>Ida</v>
      </c>
      <c r="N993" t="str">
        <f ca="1">Rutas_Lista!AE993</f>
        <v>07:02</v>
      </c>
      <c r="O993">
        <f ca="1">Rutas_Lista!AF993</f>
        <v>0</v>
      </c>
      <c r="P993">
        <f ca="1">Rutas_Lista!AG993</f>
        <v>0</v>
      </c>
      <c r="Q993">
        <f ca="1">Rutas_Lista!AH993</f>
        <v>0</v>
      </c>
    </row>
    <row r="994" spans="1:17" x14ac:dyDescent="0.25">
      <c r="A994">
        <f ca="1">Rutas_Lista!N994</f>
        <v>48</v>
      </c>
      <c r="B994" s="39">
        <f ca="1">Rutas_Lista!L994</f>
        <v>945</v>
      </c>
      <c r="C994" s="39" t="str">
        <f ca="1">Rutas_Lista!AB994</f>
        <v>Rutas_Habituales_Central</v>
      </c>
      <c r="D994" s="39" t="str">
        <f ca="1">Rutas_Lista!AC994</f>
        <v>Ruta 14_16</v>
      </c>
      <c r="E994" s="39" t="str">
        <f ca="1">Rutas_Lista!AD994</f>
        <v>Duquesa Villahermosa (esq. Don Pedro de Luna)</v>
      </c>
      <c r="F994" s="5" t="s">
        <v>1122</v>
      </c>
      <c r="H994" s="5" t="s">
        <v>732</v>
      </c>
      <c r="I994" s="5" t="s">
        <v>733</v>
      </c>
      <c r="J994" s="49">
        <v>41.647920999999997</v>
      </c>
      <c r="K994" s="49">
        <v>-0.90312709999999996</v>
      </c>
      <c r="L994" s="5" t="s">
        <v>1123</v>
      </c>
      <c r="M994" s="39" t="str">
        <f ca="1">IF(Rutas_Lista!X994=1,"Ida","Vuelta")</f>
        <v>Ida</v>
      </c>
      <c r="N994" t="str">
        <f ca="1">Rutas_Lista!AE994</f>
        <v>07:04</v>
      </c>
      <c r="O994">
        <f ca="1">Rutas_Lista!AF994</f>
        <v>0</v>
      </c>
      <c r="P994">
        <f ca="1">Rutas_Lista!AG994</f>
        <v>0</v>
      </c>
      <c r="Q994">
        <f ca="1">Rutas_Lista!AH994</f>
        <v>0</v>
      </c>
    </row>
    <row r="995" spans="1:17" x14ac:dyDescent="0.25">
      <c r="A995">
        <f ca="1">Rutas_Lista!N995</f>
        <v>48</v>
      </c>
      <c r="B995" s="39">
        <f ca="1">Rutas_Lista!L995</f>
        <v>946</v>
      </c>
      <c r="C995" s="39" t="str">
        <f ca="1">Rutas_Lista!AB995</f>
        <v>Rutas_Habituales_Central</v>
      </c>
      <c r="D995" s="39" t="str">
        <f ca="1">Rutas_Lista!AC995</f>
        <v>Ruta 14_16</v>
      </c>
      <c r="E995" s="39" t="str">
        <f ca="1">Rutas_Lista!AD995</f>
        <v>Opel Planta en Figueruelas</v>
      </c>
      <c r="F995" s="5" t="s">
        <v>783</v>
      </c>
      <c r="H995" s="5" t="s">
        <v>784</v>
      </c>
      <c r="I995" s="5" t="s">
        <v>733</v>
      </c>
      <c r="J995" s="49">
        <v>41.749628000000001</v>
      </c>
      <c r="K995" s="49">
        <v>-1.1755139999999999</v>
      </c>
      <c r="L995" s="5" t="s">
        <v>785</v>
      </c>
      <c r="M995" s="39" t="str">
        <f ca="1">IF(Rutas_Lista!X995=1,"Ida","Vuelta")</f>
        <v>Ida</v>
      </c>
      <c r="N995" t="str">
        <f ca="1">Rutas_Lista!AE995</f>
        <v>07:30</v>
      </c>
      <c r="O995">
        <f ca="1">Rutas_Lista!AF995</f>
        <v>0</v>
      </c>
      <c r="P995">
        <f ca="1">Rutas_Lista!AG995</f>
        <v>0</v>
      </c>
      <c r="Q995">
        <f ca="1">Rutas_Lista!AH995</f>
        <v>0</v>
      </c>
    </row>
    <row r="996" spans="1:17" x14ac:dyDescent="0.25">
      <c r="A996">
        <f ca="1">Rutas_Lista!N996</f>
        <v>48</v>
      </c>
      <c r="B996" s="39">
        <f ca="1">Rutas_Lista!L996</f>
        <v>947</v>
      </c>
      <c r="C996" s="39" t="str">
        <f ca="1">Rutas_Lista!AB996</f>
        <v>Rutas_Habituales_Central</v>
      </c>
      <c r="D996" s="39" t="str">
        <f ca="1">Rutas_Lista!AC996</f>
        <v>Ruta 14_16</v>
      </c>
      <c r="E996" s="39" t="str">
        <f ca="1">Rutas_Lista!AD996</f>
        <v>Opel Planta en Figueruelas</v>
      </c>
      <c r="F996" s="5" t="s">
        <v>783</v>
      </c>
      <c r="H996" s="5" t="s">
        <v>784</v>
      </c>
      <c r="I996" s="5" t="s">
        <v>733</v>
      </c>
      <c r="J996" s="49">
        <v>41.749628000000001</v>
      </c>
      <c r="K996" s="49">
        <v>-1.1755139999999999</v>
      </c>
      <c r="L996" s="5" t="s">
        <v>785</v>
      </c>
      <c r="M996" s="39" t="str">
        <f ca="1">IF(Rutas_Lista!X996=1,"Ida","Vuelta")</f>
        <v>Vuelta</v>
      </c>
      <c r="N996" t="str">
        <f ca="1">Rutas_Lista!AE996</f>
        <v/>
      </c>
      <c r="O996" t="str">
        <f ca="1">Rutas_Lista!AF996</f>
        <v/>
      </c>
      <c r="P996" t="str">
        <f ca="1">Rutas_Lista!AG996</f>
        <v/>
      </c>
      <c r="Q996" t="str">
        <f ca="1">Rutas_Lista!AH996</f>
        <v/>
      </c>
    </row>
    <row r="997" spans="1:17" x14ac:dyDescent="0.25">
      <c r="A997">
        <f ca="1">Rutas_Lista!N997</f>
        <v>48</v>
      </c>
      <c r="B997" s="39">
        <f ca="1">Rutas_Lista!L997</f>
        <v>948</v>
      </c>
      <c r="C997" s="39" t="str">
        <f ca="1">Rutas_Lista!AB997</f>
        <v>Rutas_Habituales_Central</v>
      </c>
      <c r="D997" s="39" t="str">
        <f ca="1">Rutas_Lista!AC997</f>
        <v>Ruta 14_16</v>
      </c>
      <c r="E997" s="39" t="str">
        <f ca="1">Rutas_Lista!AD997</f>
        <v>Cesáreo Alierta, nº 22 (Pd. Bus)</v>
      </c>
      <c r="F997" s="5" t="s">
        <v>1116</v>
      </c>
      <c r="G997" s="5" t="s">
        <v>1117</v>
      </c>
      <c r="H997" s="5" t="s">
        <v>732</v>
      </c>
      <c r="I997" s="5" t="s">
        <v>733</v>
      </c>
      <c r="J997" s="49">
        <v>41.645794000000002</v>
      </c>
      <c r="K997" s="49">
        <v>-0.87873000000000001</v>
      </c>
      <c r="L997" s="5" t="s">
        <v>792</v>
      </c>
      <c r="M997" s="39" t="str">
        <f ca="1">IF(Rutas_Lista!X997=1,"Ida","Vuelta")</f>
        <v>Vuelta</v>
      </c>
      <c r="N997" t="str">
        <f ca="1">Rutas_Lista!AE997</f>
        <v/>
      </c>
      <c r="O997" t="str">
        <f ca="1">Rutas_Lista!AF997</f>
        <v/>
      </c>
      <c r="P997" t="str">
        <f ca="1">Rutas_Lista!AG997</f>
        <v/>
      </c>
      <c r="Q997" t="str">
        <f ca="1">Rutas_Lista!AH997</f>
        <v/>
      </c>
    </row>
    <row r="998" spans="1:17" x14ac:dyDescent="0.25">
      <c r="A998">
        <f ca="1">Rutas_Lista!N998</f>
        <v>48</v>
      </c>
      <c r="B998" s="39">
        <f ca="1">Rutas_Lista!L998</f>
        <v>949</v>
      </c>
      <c r="C998" s="39" t="str">
        <f ca="1">Rutas_Lista!AB998</f>
        <v>Rutas_Habituales_Central</v>
      </c>
      <c r="D998" s="39" t="str">
        <f ca="1">Rutas_Lista!AC998</f>
        <v>Ruta 14_16</v>
      </c>
      <c r="E998" s="39" t="str">
        <f ca="1">Rutas_Lista!AD998</f>
        <v>Cº de las Torres (Pza. Dr. A.Schweitzer - Pd. Bus)</v>
      </c>
      <c r="F998" s="5" t="s">
        <v>1118</v>
      </c>
      <c r="H998" s="5" t="s">
        <v>732</v>
      </c>
      <c r="I998" s="5" t="s">
        <v>733</v>
      </c>
      <c r="J998" s="49">
        <v>41.642409999999998</v>
      </c>
      <c r="K998" s="49">
        <v>-0.88183999999999996</v>
      </c>
      <c r="L998" s="5" t="s">
        <v>1119</v>
      </c>
      <c r="M998" s="39" t="str">
        <f ca="1">IF(Rutas_Lista!X998=1,"Ida","Vuelta")</f>
        <v>Vuelta</v>
      </c>
      <c r="N998" t="str">
        <f ca="1">Rutas_Lista!AE998</f>
        <v/>
      </c>
      <c r="O998" t="str">
        <f ca="1">Rutas_Lista!AF998</f>
        <v/>
      </c>
      <c r="P998" t="str">
        <f ca="1">Rutas_Lista!AG998</f>
        <v/>
      </c>
      <c r="Q998" t="str">
        <f ca="1">Rutas_Lista!AH998</f>
        <v/>
      </c>
    </row>
    <row r="999" spans="1:17" x14ac:dyDescent="0.25">
      <c r="A999">
        <f ca="1">Rutas_Lista!N999</f>
        <v>48</v>
      </c>
      <c r="B999" s="39">
        <f ca="1">Rutas_Lista!L999</f>
        <v>950</v>
      </c>
      <c r="C999" s="39" t="str">
        <f ca="1">Rutas_Lista!AB999</f>
        <v>Rutas_Habituales_Central</v>
      </c>
      <c r="D999" s="39" t="str">
        <f ca="1">Rutas_Lista!AC999</f>
        <v>Ruta 14_16</v>
      </c>
      <c r="E999" s="39" t="str">
        <f ca="1">Rutas_Lista!AD999</f>
        <v>Avenida Goya, nº 66 (Pd. Bus)</v>
      </c>
      <c r="F999" s="5" t="s">
        <v>854</v>
      </c>
      <c r="G999" s="5" t="s">
        <v>855</v>
      </c>
      <c r="H999" s="5" t="s">
        <v>732</v>
      </c>
      <c r="I999" s="5" t="s">
        <v>733</v>
      </c>
      <c r="J999" s="49">
        <v>41.643486000000003</v>
      </c>
      <c r="K999" s="49">
        <v>-0.889733</v>
      </c>
      <c r="L999" s="5" t="s">
        <v>792</v>
      </c>
      <c r="M999" s="39" t="str">
        <f ca="1">IF(Rutas_Lista!X999=1,"Ida","Vuelta")</f>
        <v>Vuelta</v>
      </c>
      <c r="N999" t="str">
        <f ca="1">Rutas_Lista!AE999</f>
        <v/>
      </c>
      <c r="O999" t="str">
        <f ca="1">Rutas_Lista!AF999</f>
        <v/>
      </c>
      <c r="P999" t="str">
        <f ca="1">Rutas_Lista!AG999</f>
        <v/>
      </c>
      <c r="Q999" t="str">
        <f ca="1">Rutas_Lista!AH999</f>
        <v/>
      </c>
    </row>
    <row r="1000" spans="1:17" x14ac:dyDescent="0.25">
      <c r="A1000">
        <f ca="1">Rutas_Lista!N1000</f>
        <v>48</v>
      </c>
      <c r="B1000" s="39">
        <f ca="1">Rutas_Lista!L1000</f>
        <v>951</v>
      </c>
      <c r="C1000" s="39" t="str">
        <f ca="1">Rutas_Lista!AB1000</f>
        <v>Rutas_Habituales_Central</v>
      </c>
      <c r="D1000" s="39" t="str">
        <f ca="1">Rutas_Lista!AC1000</f>
        <v>Ruta 14_16</v>
      </c>
      <c r="E1000" s="39" t="str">
        <f ca="1">Rutas_Lista!AD1000</f>
        <v>C/ Santander, nº 4</v>
      </c>
      <c r="F1000" s="5" t="s">
        <v>1120</v>
      </c>
      <c r="G1000" s="5" t="s">
        <v>1121</v>
      </c>
      <c r="H1000" s="5" t="s">
        <v>732</v>
      </c>
      <c r="I1000" s="5" t="s">
        <v>733</v>
      </c>
      <c r="J1000" s="49">
        <v>41.6477</v>
      </c>
      <c r="K1000" s="49">
        <v>-0.88478199999999996</v>
      </c>
      <c r="M1000" s="39" t="str">
        <f ca="1">IF(Rutas_Lista!X1000=1,"Ida","Vuelta")</f>
        <v>Vuelta</v>
      </c>
      <c r="N1000" t="str">
        <f ca="1">Rutas_Lista!AE1000</f>
        <v/>
      </c>
      <c r="O1000" t="str">
        <f ca="1">Rutas_Lista!AF1000</f>
        <v/>
      </c>
      <c r="P1000" t="str">
        <f ca="1">Rutas_Lista!AG1000</f>
        <v/>
      </c>
      <c r="Q1000" t="str">
        <f ca="1">Rutas_Lista!AH1000</f>
        <v/>
      </c>
    </row>
    <row r="1001" spans="1:17" x14ac:dyDescent="0.25">
      <c r="A1001">
        <f ca="1">Rutas_Lista!N1001</f>
        <v>48</v>
      </c>
      <c r="B1001" s="39">
        <f ca="1">Rutas_Lista!L1001</f>
        <v>952</v>
      </c>
      <c r="C1001" s="39" t="str">
        <f ca="1">Rutas_Lista!AB1001</f>
        <v>Rutas_Habituales_Central</v>
      </c>
      <c r="D1001" s="39" t="str">
        <f ca="1">Rutas_Lista!AC1001</f>
        <v>Ruta 14_16</v>
      </c>
      <c r="E1001" s="39" t="str">
        <f ca="1">Rutas_Lista!AD1001</f>
        <v>Plaza Roma (Mercadona)</v>
      </c>
      <c r="F1001" s="5" t="s">
        <v>856</v>
      </c>
      <c r="H1001" s="5" t="s">
        <v>732</v>
      </c>
      <c r="I1001" s="5" t="s">
        <v>733</v>
      </c>
      <c r="J1001" s="49">
        <v>41.649518200000003</v>
      </c>
      <c r="K1001" s="49">
        <v>-0.89856040000000004</v>
      </c>
      <c r="L1001" s="5" t="s">
        <v>857</v>
      </c>
      <c r="M1001" s="39" t="str">
        <f ca="1">IF(Rutas_Lista!X1001=1,"Ida","Vuelta")</f>
        <v>Vuelta</v>
      </c>
      <c r="N1001" t="str">
        <f ca="1">Rutas_Lista!AE1001</f>
        <v/>
      </c>
      <c r="O1001" t="str">
        <f ca="1">Rutas_Lista!AF1001</f>
        <v/>
      </c>
      <c r="P1001" t="str">
        <f ca="1">Rutas_Lista!AG1001</f>
        <v/>
      </c>
      <c r="Q1001" t="str">
        <f ca="1">Rutas_Lista!AH1001</f>
        <v/>
      </c>
    </row>
    <row r="1002" spans="1:17" x14ac:dyDescent="0.25">
      <c r="A1002">
        <f ca="1">Rutas_Lista!N1002</f>
        <v>48</v>
      </c>
      <c r="B1002" s="39">
        <f ca="1">Rutas_Lista!L1002</f>
        <v>953</v>
      </c>
      <c r="C1002" s="39" t="str">
        <f ca="1">Rutas_Lista!AB1002</f>
        <v>Rutas_Habituales_Central</v>
      </c>
      <c r="D1002" s="39" t="str">
        <f ca="1">Rutas_Lista!AC1002</f>
        <v>Ruta 14_16</v>
      </c>
      <c r="E1002" s="39" t="str">
        <f ca="1">Rutas_Lista!AD1002</f>
        <v>Duquesa Villahermosa (esq. Don Pedro de Luna)</v>
      </c>
      <c r="F1002" s="5" t="s">
        <v>1122</v>
      </c>
      <c r="H1002" s="5" t="s">
        <v>732</v>
      </c>
      <c r="I1002" s="5" t="s">
        <v>733</v>
      </c>
      <c r="J1002" s="49">
        <v>41.647920999999997</v>
      </c>
      <c r="K1002" s="49">
        <v>-0.90312709999999996</v>
      </c>
      <c r="L1002" s="5" t="s">
        <v>1123</v>
      </c>
      <c r="M1002" s="39" t="str">
        <f ca="1">IF(Rutas_Lista!X1002=1,"Ida","Vuelta")</f>
        <v>Vuelta</v>
      </c>
      <c r="N1002" t="str">
        <f ca="1">Rutas_Lista!AE1002</f>
        <v/>
      </c>
      <c r="O1002" t="str">
        <f ca="1">Rutas_Lista!AF1002</f>
        <v/>
      </c>
      <c r="P1002" t="str">
        <f ca="1">Rutas_Lista!AG1002</f>
        <v/>
      </c>
      <c r="Q1002" t="str">
        <f ca="1">Rutas_Lista!AH1002</f>
        <v/>
      </c>
    </row>
    <row r="1003" spans="1:17" x14ac:dyDescent="0.25">
      <c r="A1003">
        <f ca="1">Rutas_Lista!N1003</f>
        <v>49</v>
      </c>
      <c r="B1003" s="39">
        <f ca="1">Rutas_Lista!L1003</f>
        <v>953</v>
      </c>
      <c r="C1003" s="39" t="str">
        <f ca="1">Rutas_Lista!AB1003</f>
        <v>Rutas_Habituales_Central</v>
      </c>
      <c r="D1003" s="39" t="str">
        <f ca="1">Rutas_Lista!AC1003</f>
        <v>Ruta 15_16</v>
      </c>
      <c r="E1003" s="39" t="str">
        <f ca="1">Rutas_Lista!AD1003</f>
        <v>Ruta 15/16</v>
      </c>
      <c r="M1003" s="39" t="str">
        <f ca="1">IF(Rutas_Lista!X1003=1,"Ida","Vuelta")</f>
        <v>Ida</v>
      </c>
      <c r="N1003" t="str">
        <f ca="1">Rutas_Lista!AE1003</f>
        <v/>
      </c>
      <c r="O1003">
        <f ca="1">Rutas_Lista!AF1003</f>
        <v>0</v>
      </c>
      <c r="P1003">
        <f ca="1">Rutas_Lista!AG1003</f>
        <v>0</v>
      </c>
      <c r="Q1003">
        <f ca="1">Rutas_Lista!AH1003</f>
        <v>0</v>
      </c>
    </row>
    <row r="1004" spans="1:17" x14ac:dyDescent="0.25">
      <c r="A1004">
        <f ca="1">Rutas_Lista!N1004</f>
        <v>49</v>
      </c>
      <c r="B1004" s="39">
        <f ca="1">Rutas_Lista!L1004</f>
        <v>954</v>
      </c>
      <c r="C1004" s="39" t="str">
        <f ca="1">Rutas_Lista!AB1004</f>
        <v>Rutas_Habituales_Central</v>
      </c>
      <c r="D1004" s="39" t="str">
        <f ca="1">Rutas_Lista!AC1004</f>
        <v>Ruta 15_16</v>
      </c>
      <c r="E1004" s="39" t="str">
        <f ca="1">Rutas_Lista!AD1004</f>
        <v>Plaza San Francisco (Kiosco Prensa - Pd. Bus)</v>
      </c>
      <c r="F1004" s="5" t="s">
        <v>877</v>
      </c>
      <c r="H1004" s="5" t="s">
        <v>732</v>
      </c>
      <c r="I1004" s="5" t="s">
        <v>733</v>
      </c>
      <c r="J1004" s="49">
        <v>41.641018699999996</v>
      </c>
      <c r="K1004" s="49">
        <v>-0.8954858</v>
      </c>
      <c r="L1004" s="5" t="s">
        <v>878</v>
      </c>
      <c r="M1004" s="39" t="str">
        <f ca="1">IF(Rutas_Lista!X1004=1,"Ida","Vuelta")</f>
        <v>Ida</v>
      </c>
      <c r="N1004" t="str">
        <f ca="1">Rutas_Lista!AE1004</f>
        <v>06:55</v>
      </c>
      <c r="O1004">
        <f ca="1">Rutas_Lista!AF1004</f>
        <v>0</v>
      </c>
      <c r="P1004">
        <f ca="1">Rutas_Lista!AG1004</f>
        <v>0</v>
      </c>
      <c r="Q1004">
        <f ca="1">Rutas_Lista!AH1004</f>
        <v>0</v>
      </c>
    </row>
    <row r="1005" spans="1:17" x14ac:dyDescent="0.25">
      <c r="A1005">
        <f ca="1">Rutas_Lista!N1005</f>
        <v>49</v>
      </c>
      <c r="B1005" s="39">
        <f ca="1">Rutas_Lista!L1005</f>
        <v>955</v>
      </c>
      <c r="C1005" s="39" t="str">
        <f ca="1">Rutas_Lista!AB1005</f>
        <v>Rutas_Habituales_Central</v>
      </c>
      <c r="D1005" s="39" t="str">
        <f ca="1">Rutas_Lista!AC1005</f>
        <v>Ruta 15_16</v>
      </c>
      <c r="E1005" s="39" t="str">
        <f ca="1">Rutas_Lista!AD1005</f>
        <v>Condes de Aragón, nº 14 (Pd. Bus)</v>
      </c>
      <c r="F1005" s="5" t="s">
        <v>1124</v>
      </c>
      <c r="G1005" s="5" t="s">
        <v>1125</v>
      </c>
      <c r="H1005" s="5" t="s">
        <v>732</v>
      </c>
      <c r="I1005" s="5" t="s">
        <v>733</v>
      </c>
      <c r="J1005" s="49">
        <v>41.639068000000002</v>
      </c>
      <c r="K1005" s="49">
        <v>-0.90578499999999995</v>
      </c>
      <c r="L1005" s="5" t="s">
        <v>792</v>
      </c>
      <c r="M1005" s="39" t="str">
        <f ca="1">IF(Rutas_Lista!X1005=1,"Ida","Vuelta")</f>
        <v>Ida</v>
      </c>
      <c r="N1005" t="str">
        <f ca="1">Rutas_Lista!AE1005</f>
        <v>06:58</v>
      </c>
      <c r="O1005">
        <f ca="1">Rutas_Lista!AF1005</f>
        <v>0</v>
      </c>
      <c r="P1005">
        <f ca="1">Rutas_Lista!AG1005</f>
        <v>0</v>
      </c>
      <c r="Q1005">
        <f ca="1">Rutas_Lista!AH1005</f>
        <v>0</v>
      </c>
    </row>
    <row r="1006" spans="1:17" x14ac:dyDescent="0.25">
      <c r="A1006">
        <f ca="1">Rutas_Lista!N1006</f>
        <v>49</v>
      </c>
      <c r="B1006" s="39">
        <f ca="1">Rutas_Lista!L1006</f>
        <v>956</v>
      </c>
      <c r="C1006" s="39" t="str">
        <f ca="1">Rutas_Lista!AB1006</f>
        <v>Rutas_Habituales_Central</v>
      </c>
      <c r="D1006" s="39" t="str">
        <f ca="1">Rutas_Lista!AC1006</f>
        <v>Ruta 15_16</v>
      </c>
      <c r="E1006" s="39" t="str">
        <f ca="1">Rutas_Lista!AD1006</f>
        <v>Juan Carlos I, nº 39</v>
      </c>
      <c r="F1006" s="5" t="s">
        <v>1126</v>
      </c>
      <c r="G1006" s="5" t="s">
        <v>1127</v>
      </c>
      <c r="H1006" s="5" t="s">
        <v>732</v>
      </c>
      <c r="I1006" s="5" t="s">
        <v>733</v>
      </c>
      <c r="J1006" s="49">
        <v>41.641230999999998</v>
      </c>
      <c r="K1006" s="49">
        <v>-0.90834400000000004</v>
      </c>
      <c r="M1006" s="39" t="str">
        <f ca="1">IF(Rutas_Lista!X1006=1,"Ida","Vuelta")</f>
        <v>Ida</v>
      </c>
      <c r="N1006" t="str">
        <f ca="1">Rutas_Lista!AE1006</f>
        <v>07:00</v>
      </c>
      <c r="O1006">
        <f ca="1">Rutas_Lista!AF1006</f>
        <v>0</v>
      </c>
      <c r="P1006">
        <f ca="1">Rutas_Lista!AG1006</f>
        <v>0</v>
      </c>
      <c r="Q1006">
        <f ca="1">Rutas_Lista!AH1006</f>
        <v>0</v>
      </c>
    </row>
    <row r="1007" spans="1:17" x14ac:dyDescent="0.25">
      <c r="A1007">
        <f ca="1">Rutas_Lista!N1007</f>
        <v>49</v>
      </c>
      <c r="B1007" s="39">
        <f ca="1">Rutas_Lista!L1007</f>
        <v>957</v>
      </c>
      <c r="C1007" s="39" t="str">
        <f ca="1">Rutas_Lista!AB1007</f>
        <v>Rutas_Habituales_Central</v>
      </c>
      <c r="D1007" s="39" t="str">
        <f ca="1">Rutas_Lista!AC1007</f>
        <v>Ruta 15_16</v>
      </c>
      <c r="E1007" s="39" t="str">
        <f ca="1">Rutas_Lista!AD1007</f>
        <v>Juan Carlos I, nº 3</v>
      </c>
      <c r="F1007" s="5" t="s">
        <v>1126</v>
      </c>
      <c r="G1007" s="5" t="s">
        <v>749</v>
      </c>
      <c r="H1007" s="5" t="s">
        <v>732</v>
      </c>
      <c r="I1007" s="5" t="s">
        <v>733</v>
      </c>
      <c r="J1007" s="49">
        <v>41.645200000000003</v>
      </c>
      <c r="K1007" s="49">
        <v>-0.91062200000000004</v>
      </c>
      <c r="M1007" s="39" t="str">
        <f ca="1">IF(Rutas_Lista!X1007=1,"Ida","Vuelta")</f>
        <v>Ida</v>
      </c>
      <c r="N1007" t="str">
        <f ca="1">Rutas_Lista!AE1007</f>
        <v>07:02</v>
      </c>
      <c r="O1007">
        <f ca="1">Rutas_Lista!AF1007</f>
        <v>0</v>
      </c>
      <c r="P1007">
        <f ca="1">Rutas_Lista!AG1007</f>
        <v>0</v>
      </c>
      <c r="Q1007">
        <f ca="1">Rutas_Lista!AH1007</f>
        <v>0</v>
      </c>
    </row>
    <row r="1008" spans="1:17" x14ac:dyDescent="0.25">
      <c r="A1008">
        <f ca="1">Rutas_Lista!N1008</f>
        <v>49</v>
      </c>
      <c r="B1008" s="39">
        <f ca="1">Rutas_Lista!L1008</f>
        <v>958</v>
      </c>
      <c r="C1008" s="39" t="str">
        <f ca="1">Rutas_Lista!AB1008</f>
        <v>Rutas_Habituales_Central</v>
      </c>
      <c r="D1008" s="39" t="str">
        <f ca="1">Rutas_Lista!AC1008</f>
        <v>Ruta 15_16</v>
      </c>
      <c r="E1008" s="39" t="str">
        <f ca="1">Rutas_Lista!AD1008</f>
        <v>Vía Univérsitas, nº 44 (Pd. Bus)</v>
      </c>
      <c r="F1008" s="5" t="s">
        <v>940</v>
      </c>
      <c r="G1008" s="5" t="s">
        <v>1128</v>
      </c>
      <c r="H1008" s="5" t="s">
        <v>732</v>
      </c>
      <c r="I1008" s="5" t="s">
        <v>733</v>
      </c>
      <c r="J1008" s="49">
        <v>41.648414000000002</v>
      </c>
      <c r="K1008" s="49">
        <v>-0.90841000000000005</v>
      </c>
      <c r="L1008" s="5" t="s">
        <v>792</v>
      </c>
      <c r="M1008" s="39" t="str">
        <f ca="1">IF(Rutas_Lista!X1008=1,"Ida","Vuelta")</f>
        <v>Ida</v>
      </c>
      <c r="N1008" t="str">
        <f ca="1">Rutas_Lista!AE1008</f>
        <v>07:04</v>
      </c>
      <c r="O1008">
        <f ca="1">Rutas_Lista!AF1008</f>
        <v>0</v>
      </c>
      <c r="P1008">
        <f ca="1">Rutas_Lista!AG1008</f>
        <v>0</v>
      </c>
      <c r="Q1008">
        <f ca="1">Rutas_Lista!AH1008</f>
        <v>0</v>
      </c>
    </row>
    <row r="1009" spans="1:17" x14ac:dyDescent="0.25">
      <c r="A1009">
        <f ca="1">Rutas_Lista!N1009</f>
        <v>49</v>
      </c>
      <c r="B1009" s="39">
        <f ca="1">Rutas_Lista!L1009</f>
        <v>959</v>
      </c>
      <c r="C1009" s="39" t="str">
        <f ca="1">Rutas_Lista!AB1009</f>
        <v>Rutas_Habituales_Central</v>
      </c>
      <c r="D1009" s="39" t="str">
        <f ca="1">Rutas_Lista!AC1009</f>
        <v>Ruta 15_16</v>
      </c>
      <c r="E1009" s="39" t="str">
        <f ca="1">Rutas_Lista!AD1009</f>
        <v>Opel Planta en Figueruelas</v>
      </c>
      <c r="F1009" s="5" t="s">
        <v>783</v>
      </c>
      <c r="H1009" s="5" t="s">
        <v>784</v>
      </c>
      <c r="I1009" s="5" t="s">
        <v>733</v>
      </c>
      <c r="J1009" s="49">
        <v>41.749628000000001</v>
      </c>
      <c r="K1009" s="49">
        <v>-1.1755139999999999</v>
      </c>
      <c r="L1009" s="5" t="s">
        <v>785</v>
      </c>
      <c r="M1009" s="39" t="str">
        <f ca="1">IF(Rutas_Lista!X1009=1,"Ida","Vuelta")</f>
        <v>Ida</v>
      </c>
      <c r="N1009" t="str">
        <f ca="1">Rutas_Lista!AE1009</f>
        <v>07:30</v>
      </c>
      <c r="O1009">
        <f ca="1">Rutas_Lista!AF1009</f>
        <v>0</v>
      </c>
      <c r="P1009">
        <f ca="1">Rutas_Lista!AG1009</f>
        <v>0</v>
      </c>
      <c r="Q1009">
        <f ca="1">Rutas_Lista!AH1009</f>
        <v>0</v>
      </c>
    </row>
    <row r="1010" spans="1:17" x14ac:dyDescent="0.25">
      <c r="A1010">
        <f ca="1">Rutas_Lista!N1010</f>
        <v>49</v>
      </c>
      <c r="B1010" s="39">
        <f ca="1">Rutas_Lista!L1010</f>
        <v>960</v>
      </c>
      <c r="C1010" s="39" t="str">
        <f ca="1">Rutas_Lista!AB1010</f>
        <v>Rutas_Habituales_Central</v>
      </c>
      <c r="D1010" s="39" t="str">
        <f ca="1">Rutas_Lista!AC1010</f>
        <v>Ruta 15_16</v>
      </c>
      <c r="E1010" s="39" t="str">
        <f ca="1">Rutas_Lista!AD1010</f>
        <v>Opel Planta en Figueruelas</v>
      </c>
      <c r="F1010" s="5" t="s">
        <v>783</v>
      </c>
      <c r="H1010" s="5" t="s">
        <v>784</v>
      </c>
      <c r="I1010" s="5" t="s">
        <v>733</v>
      </c>
      <c r="J1010" s="49">
        <v>41.749628000000001</v>
      </c>
      <c r="K1010" s="49">
        <v>-1.1755139999999999</v>
      </c>
      <c r="L1010" s="5" t="s">
        <v>785</v>
      </c>
      <c r="M1010" s="39" t="str">
        <f ca="1">IF(Rutas_Lista!X1010=1,"Ida","Vuelta")</f>
        <v>Vuelta</v>
      </c>
      <c r="N1010" t="str">
        <f ca="1">Rutas_Lista!AE1010</f>
        <v/>
      </c>
      <c r="O1010" t="str">
        <f ca="1">Rutas_Lista!AF1010</f>
        <v/>
      </c>
      <c r="P1010" t="str">
        <f ca="1">Rutas_Lista!AG1010</f>
        <v/>
      </c>
      <c r="Q1010" t="str">
        <f ca="1">Rutas_Lista!AH1010</f>
        <v/>
      </c>
    </row>
    <row r="1011" spans="1:17" x14ac:dyDescent="0.25">
      <c r="A1011">
        <f ca="1">Rutas_Lista!N1011</f>
        <v>49</v>
      </c>
      <c r="B1011" s="39">
        <f ca="1">Rutas_Lista!L1011</f>
        <v>961</v>
      </c>
      <c r="C1011" s="39" t="str">
        <f ca="1">Rutas_Lista!AB1011</f>
        <v>Rutas_Habituales_Central</v>
      </c>
      <c r="D1011" s="39" t="str">
        <f ca="1">Rutas_Lista!AC1011</f>
        <v>Ruta 15_16</v>
      </c>
      <c r="E1011" s="39" t="str">
        <f ca="1">Rutas_Lista!AD1011</f>
        <v>Plaza San Francisco (Kiosco Prensa - Pd. Bus)</v>
      </c>
      <c r="F1011" s="5" t="s">
        <v>877</v>
      </c>
      <c r="H1011" s="5" t="s">
        <v>732</v>
      </c>
      <c r="I1011" s="5" t="s">
        <v>733</v>
      </c>
      <c r="J1011" s="49">
        <v>41.640898399999998</v>
      </c>
      <c r="K1011" s="49">
        <v>-0.89523739999999996</v>
      </c>
      <c r="L1011" s="5" t="s">
        <v>878</v>
      </c>
      <c r="M1011" s="39" t="str">
        <f ca="1">IF(Rutas_Lista!X1011=1,"Ida","Vuelta")</f>
        <v>Vuelta</v>
      </c>
      <c r="N1011" t="str">
        <f ca="1">Rutas_Lista!AE1011</f>
        <v/>
      </c>
      <c r="O1011" t="str">
        <f ca="1">Rutas_Lista!AF1011</f>
        <v/>
      </c>
      <c r="P1011" t="str">
        <f ca="1">Rutas_Lista!AG1011</f>
        <v/>
      </c>
      <c r="Q1011" t="str">
        <f ca="1">Rutas_Lista!AH1011</f>
        <v/>
      </c>
    </row>
    <row r="1012" spans="1:17" x14ac:dyDescent="0.25">
      <c r="A1012">
        <f ca="1">Rutas_Lista!N1012</f>
        <v>49</v>
      </c>
      <c r="B1012" s="39">
        <f ca="1">Rutas_Lista!L1012</f>
        <v>962</v>
      </c>
      <c r="C1012" s="39" t="str">
        <f ca="1">Rutas_Lista!AB1012</f>
        <v>Rutas_Habituales_Central</v>
      </c>
      <c r="D1012" s="39" t="str">
        <f ca="1">Rutas_Lista!AC1012</f>
        <v>Ruta 15_16</v>
      </c>
      <c r="E1012" s="39" t="str">
        <f ca="1">Rutas_Lista!AD1012</f>
        <v>Condes de Aragón, nº 14 (Pd. Bus)</v>
      </c>
      <c r="F1012" s="5" t="s">
        <v>1124</v>
      </c>
      <c r="G1012" s="5" t="s">
        <v>1125</v>
      </c>
      <c r="H1012" s="5" t="s">
        <v>732</v>
      </c>
      <c r="I1012" s="5" t="s">
        <v>733</v>
      </c>
      <c r="J1012" s="49">
        <v>41.639068000000002</v>
      </c>
      <c r="K1012" s="49">
        <v>-0.90578499999999995</v>
      </c>
      <c r="L1012" s="5" t="s">
        <v>792</v>
      </c>
      <c r="M1012" s="39" t="str">
        <f ca="1">IF(Rutas_Lista!X1012=1,"Ida","Vuelta")</f>
        <v>Vuelta</v>
      </c>
      <c r="N1012"/>
      <c r="O1012"/>
      <c r="P1012"/>
      <c r="Q1012"/>
    </row>
    <row r="1013" spans="1:17" x14ac:dyDescent="0.25">
      <c r="A1013">
        <f ca="1">Rutas_Lista!N1013</f>
        <v>49</v>
      </c>
      <c r="B1013" s="39">
        <f ca="1">Rutas_Lista!L1013</f>
        <v>963</v>
      </c>
      <c r="C1013" s="39" t="str">
        <f ca="1">Rutas_Lista!AB1013</f>
        <v>Rutas_Habituales_Central</v>
      </c>
      <c r="D1013" s="39" t="str">
        <f ca="1">Rutas_Lista!AC1013</f>
        <v>Ruta 15_16</v>
      </c>
      <c r="E1013" s="39" t="str">
        <f ca="1">Rutas_Lista!AD1013</f>
        <v>Juan Carlos I, nº 39</v>
      </c>
      <c r="F1013" s="5" t="s">
        <v>1126</v>
      </c>
      <c r="G1013" s="5" t="s">
        <v>1127</v>
      </c>
      <c r="H1013" s="5" t="s">
        <v>732</v>
      </c>
      <c r="I1013" s="5" t="s">
        <v>733</v>
      </c>
      <c r="J1013" s="49">
        <v>41.641230999999998</v>
      </c>
      <c r="K1013" s="49">
        <v>-0.90834400000000004</v>
      </c>
      <c r="M1013" s="39" t="str">
        <f ca="1">IF(Rutas_Lista!X1013=1,"Ida","Vuelta")</f>
        <v>Vuelta</v>
      </c>
      <c r="N1013"/>
      <c r="O1013"/>
      <c r="P1013"/>
      <c r="Q1013"/>
    </row>
    <row r="1014" spans="1:17" x14ac:dyDescent="0.25">
      <c r="A1014">
        <f ca="1">Rutas_Lista!N1014</f>
        <v>49</v>
      </c>
      <c r="B1014" s="39">
        <f ca="1">Rutas_Lista!L1014</f>
        <v>964</v>
      </c>
      <c r="C1014" s="39" t="str">
        <f ca="1">Rutas_Lista!AB1014</f>
        <v>Rutas_Habituales_Central</v>
      </c>
      <c r="D1014" s="39" t="str">
        <f ca="1">Rutas_Lista!AC1014</f>
        <v>Ruta 15_16</v>
      </c>
      <c r="E1014" s="39" t="str">
        <f ca="1">Rutas_Lista!AD1014</f>
        <v>Juan Carlos I, nº 3</v>
      </c>
      <c r="F1014" s="5" t="s">
        <v>1126</v>
      </c>
      <c r="G1014" s="5" t="s">
        <v>749</v>
      </c>
      <c r="H1014" s="5" t="s">
        <v>732</v>
      </c>
      <c r="I1014" s="5" t="s">
        <v>733</v>
      </c>
      <c r="J1014" s="49">
        <v>41.645200000000003</v>
      </c>
      <c r="K1014" s="49">
        <v>-0.91062200000000004</v>
      </c>
      <c r="M1014" s="39" t="str">
        <f ca="1">IF(Rutas_Lista!X1014=1,"Ida","Vuelta")</f>
        <v>Vuelta</v>
      </c>
      <c r="N1014"/>
      <c r="O1014"/>
      <c r="P1014"/>
      <c r="Q1014"/>
    </row>
    <row r="1015" spans="1:17" x14ac:dyDescent="0.25">
      <c r="A1015">
        <f ca="1">Rutas_Lista!N1015</f>
        <v>49</v>
      </c>
      <c r="B1015" s="39">
        <f ca="1">Rutas_Lista!L1015</f>
        <v>965</v>
      </c>
      <c r="C1015" s="39" t="str">
        <f ca="1">Rutas_Lista!AB1015</f>
        <v>Rutas_Habituales_Central</v>
      </c>
      <c r="D1015" s="39" t="str">
        <f ca="1">Rutas_Lista!AC1015</f>
        <v>Ruta 15_16</v>
      </c>
      <c r="E1015" s="39" t="str">
        <f ca="1">Rutas_Lista!AD1015</f>
        <v>Vía Univérsitas, nº 44 (Pd. Bus)</v>
      </c>
      <c r="F1015" s="5" t="s">
        <v>940</v>
      </c>
      <c r="G1015" s="5" t="s">
        <v>1128</v>
      </c>
      <c r="H1015" s="5" t="s">
        <v>732</v>
      </c>
      <c r="I1015" s="5" t="s">
        <v>733</v>
      </c>
      <c r="J1015" s="49">
        <v>41.648414000000002</v>
      </c>
      <c r="K1015" s="49">
        <v>-0.90841000000000005</v>
      </c>
      <c r="L1015" s="5" t="s">
        <v>792</v>
      </c>
      <c r="M1015" s="39" t="str">
        <f ca="1">IF(Rutas_Lista!X1015=1,"Ida","Vuelta")</f>
        <v>Vuelta</v>
      </c>
      <c r="N1015"/>
      <c r="O1015"/>
      <c r="P1015"/>
      <c r="Q1015"/>
    </row>
    <row r="1016" spans="1:17" x14ac:dyDescent="0.25">
      <c r="A1016">
        <f ca="1">Rutas_Lista!N1016</f>
        <v>50</v>
      </c>
      <c r="B1016" s="39">
        <f ca="1">Rutas_Lista!L1016</f>
        <v>965</v>
      </c>
      <c r="C1016" s="39" t="str">
        <f ca="1">Rutas_Lista!AB1016</f>
        <v>Rutas_Habituales_Central</v>
      </c>
      <c r="D1016" s="39" t="str">
        <f ca="1">Rutas_Lista!AC1016</f>
        <v>Ruta 16_16</v>
      </c>
      <c r="E1016" s="39" t="str">
        <f ca="1">Rutas_Lista!AD1016</f>
        <v>Ruta 16/16</v>
      </c>
      <c r="M1016" s="39" t="str">
        <f ca="1">IF(Rutas_Lista!X1016=1,"Ida","Vuelta")</f>
        <v>Ida</v>
      </c>
      <c r="N1016"/>
      <c r="O1016"/>
      <c r="P1016"/>
      <c r="Q1016"/>
    </row>
    <row r="1017" spans="1:17" x14ac:dyDescent="0.25">
      <c r="A1017">
        <f ca="1">Rutas_Lista!N1017</f>
        <v>50</v>
      </c>
      <c r="B1017" s="39">
        <f ca="1">Rutas_Lista!L1017</f>
        <v>966</v>
      </c>
      <c r="C1017" s="39" t="str">
        <f ca="1">Rutas_Lista!AB1017</f>
        <v>Rutas_Habituales_Central</v>
      </c>
      <c r="D1017" s="39" t="str">
        <f ca="1">Rutas_Lista!AC1017</f>
        <v>Ruta 16_16</v>
      </c>
      <c r="E1017" s="39" t="str">
        <f ca="1">Rutas_Lista!AD1017</f>
        <v>Avd. Cañones de Zaragoza (esq. Avd. El cierzo)</v>
      </c>
      <c r="F1017" s="5" t="s">
        <v>1104</v>
      </c>
      <c r="H1017" s="5" t="s">
        <v>732</v>
      </c>
      <c r="I1017" s="5" t="s">
        <v>733</v>
      </c>
      <c r="J1017" s="49">
        <v>41.624293399999999</v>
      </c>
      <c r="K1017" s="49">
        <v>-0.95748659999999997</v>
      </c>
      <c r="L1017" s="5" t="s">
        <v>1105</v>
      </c>
      <c r="M1017" s="39" t="str">
        <f ca="1">IF(Rutas_Lista!X1017=1,"Ida","Vuelta")</f>
        <v>Ida</v>
      </c>
      <c r="N1017"/>
      <c r="O1017"/>
      <c r="P1017"/>
      <c r="Q1017"/>
    </row>
    <row r="1018" spans="1:17" x14ac:dyDescent="0.25">
      <c r="A1018">
        <f ca="1">Rutas_Lista!N1018</f>
        <v>50</v>
      </c>
      <c r="B1018" s="39">
        <f ca="1">Rutas_Lista!L1018</f>
        <v>967</v>
      </c>
      <c r="C1018" s="39" t="str">
        <f ca="1">Rutas_Lista!AB1018</f>
        <v>Rutas_Habituales_Central</v>
      </c>
      <c r="D1018" s="39" t="str">
        <f ca="1">Rutas_Lista!AC1018</f>
        <v>Ruta 16_16</v>
      </c>
      <c r="E1018" s="39" t="str">
        <f ca="1">Rutas_Lista!AD1018</f>
        <v>Paseo de Los Arqueros (esq. Peña Telera)</v>
      </c>
      <c r="F1018" s="5" t="s">
        <v>1106</v>
      </c>
      <c r="H1018" s="5" t="s">
        <v>732</v>
      </c>
      <c r="I1018" s="5" t="s">
        <v>733</v>
      </c>
      <c r="J1018" s="49">
        <v>41.6207888</v>
      </c>
      <c r="K1018" s="49">
        <v>-0.95176369999999999</v>
      </c>
      <c r="L1018" s="5" t="s">
        <v>1107</v>
      </c>
      <c r="M1018" s="39" t="str">
        <f ca="1">IF(Rutas_Lista!X1018=1,"Ida","Vuelta")</f>
        <v>Ida</v>
      </c>
      <c r="N1018"/>
      <c r="O1018"/>
      <c r="P1018"/>
      <c r="Q1018"/>
    </row>
    <row r="1019" spans="1:17" x14ac:dyDescent="0.25">
      <c r="A1019">
        <f ca="1">Rutas_Lista!N1019</f>
        <v>50</v>
      </c>
      <c r="B1019" s="39">
        <f ca="1">Rutas_Lista!L1019</f>
        <v>968</v>
      </c>
      <c r="C1019" s="39" t="str">
        <f ca="1">Rutas_Lista!AB1019</f>
        <v>Rutas_Habituales_Central</v>
      </c>
      <c r="D1019" s="39" t="str">
        <f ca="1">Rutas_Lista!AC1019</f>
        <v>Ruta 16_16</v>
      </c>
      <c r="E1019" s="39" t="str">
        <f ca="1">Rutas_Lista!AD1019</f>
        <v>C/ Salomón y la Reina de Saba, nº 36</v>
      </c>
      <c r="F1019" s="5" t="s">
        <v>913</v>
      </c>
      <c r="G1019" s="5" t="s">
        <v>914</v>
      </c>
      <c r="H1019" s="5" t="s">
        <v>732</v>
      </c>
      <c r="I1019" s="5" t="s">
        <v>733</v>
      </c>
      <c r="J1019" s="49">
        <v>41.621397999999999</v>
      </c>
      <c r="K1019" s="49">
        <v>-0.94649799999999995</v>
      </c>
      <c r="M1019" s="39" t="str">
        <f ca="1">IF(Rutas_Lista!X1019=1,"Ida","Vuelta")</f>
        <v>Ida</v>
      </c>
      <c r="N1019"/>
      <c r="O1019"/>
      <c r="P1019"/>
      <c r="Q1019"/>
    </row>
    <row r="1020" spans="1:17" x14ac:dyDescent="0.25">
      <c r="A1020">
        <f ca="1">Rutas_Lista!N1020</f>
        <v>50</v>
      </c>
      <c r="B1020" s="39">
        <f ca="1">Rutas_Lista!L1020</f>
        <v>969</v>
      </c>
      <c r="C1020" s="39" t="str">
        <f ca="1">Rutas_Lista!AB1020</f>
        <v>Rutas_Habituales_Central</v>
      </c>
      <c r="D1020" s="39" t="str">
        <f ca="1">Rutas_Lista!AC1020</f>
        <v>Ruta 16_16</v>
      </c>
      <c r="E1020" s="39" t="str">
        <f ca="1">Rutas_Lista!AD1020</f>
        <v>Avd. Casablanca (frente nº 26 - Telepizza)</v>
      </c>
      <c r="F1020" s="5" t="s">
        <v>1108</v>
      </c>
      <c r="H1020" s="5" t="s">
        <v>732</v>
      </c>
      <c r="I1020" s="5" t="s">
        <v>733</v>
      </c>
      <c r="J1020" s="49">
        <v>41.619638299999998</v>
      </c>
      <c r="K1020" s="49">
        <v>-0.93080660000000004</v>
      </c>
      <c r="L1020" s="5" t="s">
        <v>1109</v>
      </c>
      <c r="M1020" s="39" t="str">
        <f ca="1">IF(Rutas_Lista!X1020=1,"Ida","Vuelta")</f>
        <v>Ida</v>
      </c>
      <c r="N1020"/>
      <c r="O1020"/>
      <c r="P1020"/>
      <c r="Q1020"/>
    </row>
    <row r="1021" spans="1:17" x14ac:dyDescent="0.25">
      <c r="A1021">
        <f ca="1">Rutas_Lista!N1021</f>
        <v>50</v>
      </c>
      <c r="B1021" s="39">
        <f ca="1">Rutas_Lista!L1021</f>
        <v>970</v>
      </c>
      <c r="C1021" s="39" t="str">
        <f ca="1">Rutas_Lista!AB1021</f>
        <v>Rutas_Habituales_Central</v>
      </c>
      <c r="D1021" s="39" t="str">
        <f ca="1">Rutas_Lista!AC1021</f>
        <v>Ruta 16_16</v>
      </c>
      <c r="E1021" s="39" t="str">
        <f ca="1">Rutas_Lista!AD1021</f>
        <v>C/ Viridiana, nº 26 (Pd. Bus)</v>
      </c>
      <c r="F1021" s="5" t="s">
        <v>1110</v>
      </c>
      <c r="G1021" s="5" t="s">
        <v>1018</v>
      </c>
      <c r="H1021" s="5" t="s">
        <v>732</v>
      </c>
      <c r="I1021" s="5" t="s">
        <v>733</v>
      </c>
      <c r="J1021" s="49">
        <v>41.617260999999999</v>
      </c>
      <c r="K1021" s="49">
        <v>-0.92414099999999999</v>
      </c>
      <c r="L1021" s="5" t="s">
        <v>792</v>
      </c>
      <c r="M1021" s="39" t="str">
        <f ca="1">IF(Rutas_Lista!X1021=1,"Ida","Vuelta")</f>
        <v>Ida</v>
      </c>
      <c r="N1021"/>
      <c r="O1021"/>
      <c r="P1021"/>
      <c r="Q1021"/>
    </row>
    <row r="1022" spans="1:17" x14ac:dyDescent="0.25">
      <c r="A1022">
        <f ca="1">Rutas_Lista!N1022</f>
        <v>50</v>
      </c>
      <c r="B1022" s="39">
        <f ca="1">Rutas_Lista!L1022</f>
        <v>971</v>
      </c>
      <c r="C1022" s="39" t="str">
        <f ca="1">Rutas_Lista!AB1022</f>
        <v>Rutas_Habituales_Central</v>
      </c>
      <c r="D1022" s="39" t="str">
        <f ca="1">Rutas_Lista!AC1022</f>
        <v>Ruta 16_16</v>
      </c>
      <c r="E1022" s="39" t="str">
        <f ca="1">Rutas_Lista!AD1022</f>
        <v>Paseo de los Olvidados, nº 49 (Pd. Bus)</v>
      </c>
      <c r="F1022" s="5" t="s">
        <v>901</v>
      </c>
      <c r="G1022" s="5" t="s">
        <v>1111</v>
      </c>
      <c r="H1022" s="5" t="s">
        <v>732</v>
      </c>
      <c r="I1022" s="5" t="s">
        <v>733</v>
      </c>
      <c r="J1022" s="49">
        <v>41.618592999999997</v>
      </c>
      <c r="K1022" s="49">
        <v>-0.92257199999999995</v>
      </c>
      <c r="L1022" s="5" t="s">
        <v>792</v>
      </c>
      <c r="M1022" s="39" t="str">
        <f ca="1">IF(Rutas_Lista!X1022=1,"Ida","Vuelta")</f>
        <v>Ida</v>
      </c>
      <c r="N1022"/>
      <c r="O1022"/>
      <c r="P1022"/>
      <c r="Q1022"/>
    </row>
    <row r="1023" spans="1:17" x14ac:dyDescent="0.25">
      <c r="A1023">
        <f ca="1">Rutas_Lista!N1023</f>
        <v>50</v>
      </c>
      <c r="B1023" s="39">
        <f ca="1">Rutas_Lista!L1023</f>
        <v>972</v>
      </c>
      <c r="C1023" s="39" t="str">
        <f ca="1">Rutas_Lista!AB1023</f>
        <v>Rutas_Habituales_Central</v>
      </c>
      <c r="D1023" s="39" t="str">
        <f ca="1">Rutas_Lista!AC1023</f>
        <v>Ruta 16_16</v>
      </c>
      <c r="E1023" s="39" t="str">
        <f ca="1">Rutas_Lista!AD1023</f>
        <v>Paseo de los Olvidados, nº 23 (esq. Quimera del Oro)</v>
      </c>
      <c r="F1023" s="5" t="s">
        <v>901</v>
      </c>
      <c r="G1023" s="5" t="s">
        <v>838</v>
      </c>
      <c r="H1023" s="5" t="s">
        <v>732</v>
      </c>
      <c r="I1023" s="5" t="s">
        <v>733</v>
      </c>
      <c r="J1023" s="49">
        <v>41.620918000000003</v>
      </c>
      <c r="K1023" s="49">
        <v>-0.920103</v>
      </c>
      <c r="L1023" s="5" t="s">
        <v>1112</v>
      </c>
      <c r="M1023" s="39" t="str">
        <f ca="1">IF(Rutas_Lista!X1023=1,"Ida","Vuelta")</f>
        <v>Ida</v>
      </c>
      <c r="N1023"/>
      <c r="O1023"/>
      <c r="P1023"/>
      <c r="Q1023"/>
    </row>
    <row r="1024" spans="1:17" x14ac:dyDescent="0.25">
      <c r="A1024">
        <f ca="1">Rutas_Lista!N1024</f>
        <v>50</v>
      </c>
      <c r="B1024" s="39">
        <f ca="1">Rutas_Lista!L1024</f>
        <v>973</v>
      </c>
      <c r="C1024" s="39" t="str">
        <f ca="1">Rutas_Lista!AB1024</f>
        <v>Rutas_Habituales_Central</v>
      </c>
      <c r="D1024" s="39" t="str">
        <f ca="1">Rutas_Lista!AC1024</f>
        <v>Ruta 16_16</v>
      </c>
      <c r="E1024" s="39" t="str">
        <f ca="1">Rutas_Lista!AD1024</f>
        <v>Cantando bajo la lluvia (esq. Manhattan)</v>
      </c>
      <c r="F1024" s="5" t="s">
        <v>1113</v>
      </c>
      <c r="H1024" s="5" t="s">
        <v>732</v>
      </c>
      <c r="I1024" s="5" t="s">
        <v>733</v>
      </c>
      <c r="J1024" s="49">
        <v>41.622502599999997</v>
      </c>
      <c r="K1024" s="49">
        <v>-0.92656470000000002</v>
      </c>
      <c r="L1024" s="5" t="s">
        <v>1114</v>
      </c>
      <c r="M1024" s="39" t="str">
        <f ca="1">IF(Rutas_Lista!X1024=1,"Ida","Vuelta")</f>
        <v>Ida</v>
      </c>
      <c r="N1024"/>
      <c r="O1024"/>
      <c r="P1024"/>
      <c r="Q1024"/>
    </row>
    <row r="1025" spans="1:17" x14ac:dyDescent="0.25">
      <c r="A1025">
        <f ca="1">Rutas_Lista!N1025</f>
        <v>50</v>
      </c>
      <c r="B1025" s="39">
        <f ca="1">Rutas_Lista!L1025</f>
        <v>974</v>
      </c>
      <c r="C1025" s="39" t="str">
        <f ca="1">Rutas_Lista!AB1025</f>
        <v>Rutas_Habituales_Central</v>
      </c>
      <c r="D1025" s="39" t="str">
        <f ca="1">Rutas_Lista!AC1025</f>
        <v>Ruta 16_16</v>
      </c>
      <c r="E1025" s="39" t="str">
        <f ca="1">Rutas_Lista!AD1025</f>
        <v>Cantando bajo la lluvia (esq. Lista de Schindler)</v>
      </c>
      <c r="F1025" s="5" t="s">
        <v>1113</v>
      </c>
      <c r="H1025" s="5" t="s">
        <v>732</v>
      </c>
      <c r="I1025" s="5" t="s">
        <v>733</v>
      </c>
      <c r="J1025" s="49">
        <v>41.624306300000001</v>
      </c>
      <c r="K1025" s="49">
        <v>-0.93296639999999997</v>
      </c>
      <c r="L1025" s="5" t="s">
        <v>1115</v>
      </c>
      <c r="M1025" s="39" t="str">
        <f ca="1">IF(Rutas_Lista!X1025=1,"Ida","Vuelta")</f>
        <v>Ida</v>
      </c>
      <c r="N1025"/>
      <c r="O1025"/>
      <c r="P1025"/>
      <c r="Q1025"/>
    </row>
    <row r="1026" spans="1:17" x14ac:dyDescent="0.25">
      <c r="A1026">
        <f ca="1">Rutas_Lista!N1026</f>
        <v>50</v>
      </c>
      <c r="B1026" s="39">
        <f ca="1">Rutas_Lista!L1026</f>
        <v>975</v>
      </c>
      <c r="C1026" s="39" t="str">
        <f ca="1">Rutas_Lista!AB1026</f>
        <v>Rutas_Habituales_Central</v>
      </c>
      <c r="D1026" s="39" t="str">
        <f ca="1">Rutas_Lista!AC1026</f>
        <v>Ruta 16_16</v>
      </c>
      <c r="E1026" s="39" t="str">
        <f ca="1">Rutas_Lista!AD1026</f>
        <v>Avd. Ilustración (esq. Tomás de Anzano - Pd. Bus)</v>
      </c>
      <c r="F1026" s="5" t="s">
        <v>915</v>
      </c>
      <c r="H1026" s="5" t="s">
        <v>732</v>
      </c>
      <c r="I1026" s="5" t="s">
        <v>733</v>
      </c>
      <c r="J1026" s="49">
        <v>41.629389199999999</v>
      </c>
      <c r="K1026" s="49">
        <v>-0.93114920000000001</v>
      </c>
      <c r="L1026" s="5" t="s">
        <v>916</v>
      </c>
      <c r="M1026" s="39" t="str">
        <f ca="1">IF(Rutas_Lista!X1026=1,"Ida","Vuelta")</f>
        <v>Ida</v>
      </c>
      <c r="N1026"/>
      <c r="O1026"/>
      <c r="P1026"/>
      <c r="Q1026"/>
    </row>
    <row r="1027" spans="1:17" x14ac:dyDescent="0.25">
      <c r="A1027">
        <f ca="1">Rutas_Lista!N1027</f>
        <v>50</v>
      </c>
      <c r="B1027" s="39">
        <f ca="1">Rutas_Lista!L1027</f>
        <v>976</v>
      </c>
      <c r="C1027" s="39" t="str">
        <f ca="1">Rutas_Lista!AB1027</f>
        <v>Rutas_Habituales_Central</v>
      </c>
      <c r="D1027" s="39" t="str">
        <f ca="1">Rutas_Lista!AC1027</f>
        <v>Ruta 16_16</v>
      </c>
      <c r="E1027" s="39" t="str">
        <f ca="1">Rutas_Lista!AD1027</f>
        <v>Avd. Ilustración, nº 32 (Pd. Bus esq. C/ Ibón)</v>
      </c>
      <c r="F1027" s="5" t="s">
        <v>917</v>
      </c>
      <c r="G1027" s="5" t="s">
        <v>918</v>
      </c>
      <c r="H1027" s="5" t="s">
        <v>732</v>
      </c>
      <c r="I1027" s="5" t="s">
        <v>733</v>
      </c>
      <c r="J1027" s="49">
        <v>41.627648000000001</v>
      </c>
      <c r="K1027" s="49">
        <v>-0.92664999999999997</v>
      </c>
      <c r="L1027" s="5" t="s">
        <v>919</v>
      </c>
      <c r="M1027" s="39" t="str">
        <f ca="1">IF(Rutas_Lista!X1027=1,"Ida","Vuelta")</f>
        <v>Ida</v>
      </c>
      <c r="N1027"/>
      <c r="O1027"/>
      <c r="P1027"/>
      <c r="Q1027"/>
    </row>
    <row r="1028" spans="1:17" x14ac:dyDescent="0.25">
      <c r="A1028">
        <f ca="1">Rutas_Lista!N1028</f>
        <v>50</v>
      </c>
      <c r="B1028" s="39">
        <f ca="1">Rutas_Lista!L1028</f>
        <v>977</v>
      </c>
      <c r="C1028" s="39" t="str">
        <f ca="1">Rutas_Lista!AB1028</f>
        <v>Rutas_Habituales_Central</v>
      </c>
      <c r="D1028" s="39" t="str">
        <f ca="1">Rutas_Lista!AC1028</f>
        <v>Ruta 16_16</v>
      </c>
      <c r="E1028" s="39" t="str">
        <f ca="1">Rutas_Lista!AD1028</f>
        <v>Maurice Ravel (esq. Isaac Albeniz)</v>
      </c>
      <c r="F1028" s="5" t="s">
        <v>920</v>
      </c>
      <c r="H1028" s="5" t="s">
        <v>732</v>
      </c>
      <c r="I1028" s="5" t="s">
        <v>733</v>
      </c>
      <c r="J1028" s="49">
        <v>41.636488999999997</v>
      </c>
      <c r="K1028" s="49">
        <v>-0.94450599999999996</v>
      </c>
      <c r="L1028" s="5" t="s">
        <v>921</v>
      </c>
      <c r="M1028" s="39" t="str">
        <f ca="1">IF(Rutas_Lista!X1028=1,"Ida","Vuelta")</f>
        <v>Ida</v>
      </c>
      <c r="N1028"/>
      <c r="O1028"/>
      <c r="P1028"/>
      <c r="Q1028"/>
    </row>
    <row r="1029" spans="1:17" x14ac:dyDescent="0.25">
      <c r="A1029">
        <f ca="1">Rutas_Lista!N1029</f>
        <v>50</v>
      </c>
      <c r="B1029" s="39">
        <f ca="1">Rutas_Lista!L1029</f>
        <v>978</v>
      </c>
      <c r="C1029" s="39" t="str">
        <f ca="1">Rutas_Lista!AB1029</f>
        <v>Rutas_Habituales_Central</v>
      </c>
      <c r="D1029" s="39" t="str">
        <f ca="1">Rutas_Lista!AC1029</f>
        <v>Ruta 16_16</v>
      </c>
      <c r="E1029" s="39" t="str">
        <f ca="1">Rutas_Lista!AD1029</f>
        <v>Opel Planta en Figueruelas</v>
      </c>
      <c r="F1029" s="5" t="s">
        <v>783</v>
      </c>
      <c r="H1029" s="5" t="s">
        <v>784</v>
      </c>
      <c r="I1029" s="5" t="s">
        <v>733</v>
      </c>
      <c r="J1029" s="49">
        <v>41.749628000000001</v>
      </c>
      <c r="K1029" s="49">
        <v>-1.1755139999999999</v>
      </c>
      <c r="L1029" s="5" t="s">
        <v>785</v>
      </c>
      <c r="M1029" s="39" t="str">
        <f ca="1">IF(Rutas_Lista!X1029=1,"Ida","Vuelta")</f>
        <v>Ida</v>
      </c>
    </row>
    <row r="1030" spans="1:17" x14ac:dyDescent="0.25">
      <c r="A1030">
        <f ca="1">Rutas_Lista!N1030</f>
        <v>50</v>
      </c>
      <c r="B1030" s="39">
        <f ca="1">Rutas_Lista!L1030</f>
        <v>979</v>
      </c>
      <c r="C1030" s="39" t="str">
        <f ca="1">Rutas_Lista!AB1030</f>
        <v>Rutas_Habituales_Central</v>
      </c>
      <c r="D1030" s="39" t="str">
        <f ca="1">Rutas_Lista!AC1030</f>
        <v>Ruta 16_16</v>
      </c>
      <c r="E1030" s="39" t="str">
        <f ca="1">Rutas_Lista!AD1030</f>
        <v>Opel Planta en Figueruelas</v>
      </c>
      <c r="F1030" s="5" t="s">
        <v>783</v>
      </c>
      <c r="H1030" s="5" t="s">
        <v>784</v>
      </c>
      <c r="I1030" s="5" t="s">
        <v>733</v>
      </c>
      <c r="J1030" s="49">
        <v>41.749628000000001</v>
      </c>
      <c r="K1030" s="49">
        <v>-1.1755139999999999</v>
      </c>
      <c r="L1030" s="5" t="s">
        <v>785</v>
      </c>
      <c r="M1030" s="39" t="str">
        <f ca="1">IF(Rutas_Lista!X1030=1,"Ida","Vuelta")</f>
        <v>Vuelta</v>
      </c>
    </row>
    <row r="1031" spans="1:17" x14ac:dyDescent="0.25">
      <c r="A1031">
        <f ca="1">Rutas_Lista!N1031</f>
        <v>50</v>
      </c>
      <c r="B1031" s="39">
        <f ca="1">Rutas_Lista!L1031</f>
        <v>980</v>
      </c>
      <c r="C1031" s="39" t="str">
        <f ca="1">Rutas_Lista!AB1031</f>
        <v>Rutas_Habituales_Central</v>
      </c>
      <c r="D1031" s="39" t="str">
        <f ca="1">Rutas_Lista!AC1031</f>
        <v>Ruta 16_16</v>
      </c>
      <c r="E1031" s="39" t="str">
        <f ca="1">Rutas_Lista!AD1031</f>
        <v>Avd. Cañones de Zaragoza (esq. Avd. El cierzo)</v>
      </c>
      <c r="F1031" s="5" t="s">
        <v>1104</v>
      </c>
      <c r="H1031" s="5" t="s">
        <v>732</v>
      </c>
      <c r="I1031" s="5" t="s">
        <v>733</v>
      </c>
      <c r="J1031" s="49">
        <v>41.624293399999999</v>
      </c>
      <c r="K1031" s="49">
        <v>-0.95748659999999997</v>
      </c>
      <c r="L1031" s="5" t="s">
        <v>1105</v>
      </c>
      <c r="M1031" s="39" t="str">
        <f ca="1">IF(Rutas_Lista!X1031=1,"Ida","Vuelta")</f>
        <v>Vuelta</v>
      </c>
    </row>
    <row r="1032" spans="1:17" x14ac:dyDescent="0.25">
      <c r="A1032">
        <f ca="1">Rutas_Lista!N1032</f>
        <v>50</v>
      </c>
      <c r="B1032" s="39">
        <f ca="1">Rutas_Lista!L1032</f>
        <v>981</v>
      </c>
      <c r="C1032" s="39" t="str">
        <f ca="1">Rutas_Lista!AB1032</f>
        <v>Rutas_Habituales_Central</v>
      </c>
      <c r="D1032" s="39" t="str">
        <f ca="1">Rutas_Lista!AC1032</f>
        <v>Ruta 16_16</v>
      </c>
      <c r="E1032" s="39" t="str">
        <f ca="1">Rutas_Lista!AD1032</f>
        <v>Paseo de Los Arqueros (esq. Peña Telera)</v>
      </c>
      <c r="F1032" s="5" t="s">
        <v>1106</v>
      </c>
      <c r="H1032" s="5" t="s">
        <v>732</v>
      </c>
      <c r="I1032" s="5" t="s">
        <v>733</v>
      </c>
      <c r="J1032" s="49">
        <v>41.6207888</v>
      </c>
      <c r="K1032" s="49">
        <v>-0.95176369999999999</v>
      </c>
      <c r="L1032" s="5" t="s">
        <v>1107</v>
      </c>
      <c r="M1032" s="39" t="str">
        <f ca="1">IF(Rutas_Lista!X1032=1,"Ida","Vuelta")</f>
        <v>Vuelta</v>
      </c>
    </row>
    <row r="1033" spans="1:17" x14ac:dyDescent="0.25">
      <c r="A1033">
        <f ca="1">Rutas_Lista!N1033</f>
        <v>50</v>
      </c>
      <c r="B1033" s="39">
        <f ca="1">Rutas_Lista!L1033</f>
        <v>982</v>
      </c>
      <c r="C1033" s="39" t="str">
        <f ca="1">Rutas_Lista!AB1033</f>
        <v>Rutas_Habituales_Central</v>
      </c>
      <c r="D1033" s="39" t="str">
        <f ca="1">Rutas_Lista!AC1033</f>
        <v>Ruta 16_16</v>
      </c>
      <c r="E1033" s="39" t="str">
        <f ca="1">Rutas_Lista!AD1033</f>
        <v>C/ Salomón y la Reina de Saba, nº 36</v>
      </c>
      <c r="F1033" s="5" t="s">
        <v>913</v>
      </c>
      <c r="G1033" s="5" t="s">
        <v>914</v>
      </c>
      <c r="H1033" s="5" t="s">
        <v>732</v>
      </c>
      <c r="I1033" s="5" t="s">
        <v>733</v>
      </c>
      <c r="J1033" s="49">
        <v>41.621397999999999</v>
      </c>
      <c r="K1033" s="49">
        <v>-0.94649799999999995</v>
      </c>
      <c r="M1033" s="39" t="str">
        <f ca="1">IF(Rutas_Lista!X1033=1,"Ida","Vuelta")</f>
        <v>Vuelta</v>
      </c>
    </row>
    <row r="1034" spans="1:17" x14ac:dyDescent="0.25">
      <c r="A1034">
        <f ca="1">Rutas_Lista!N1034</f>
        <v>50</v>
      </c>
      <c r="B1034" s="39">
        <f ca="1">Rutas_Lista!L1034</f>
        <v>983</v>
      </c>
      <c r="C1034" s="39" t="str">
        <f ca="1">Rutas_Lista!AB1034</f>
        <v>Rutas_Habituales_Central</v>
      </c>
      <c r="D1034" s="39" t="str">
        <f ca="1">Rutas_Lista!AC1034</f>
        <v>Ruta 16_16</v>
      </c>
      <c r="E1034" s="39" t="str">
        <f ca="1">Rutas_Lista!AD1034</f>
        <v>Avd. Casablanca (frente nº 26 - Telepizza)</v>
      </c>
      <c r="F1034" s="5" t="s">
        <v>1108</v>
      </c>
      <c r="H1034" s="5" t="s">
        <v>732</v>
      </c>
      <c r="I1034" s="5" t="s">
        <v>733</v>
      </c>
      <c r="J1034" s="49">
        <v>41.619638299999998</v>
      </c>
      <c r="K1034" s="49">
        <v>-0.93080660000000004</v>
      </c>
      <c r="L1034" s="5" t="s">
        <v>1109</v>
      </c>
      <c r="M1034" s="39" t="str">
        <f ca="1">IF(Rutas_Lista!X1034=1,"Ida","Vuelta")</f>
        <v>Vuelta</v>
      </c>
    </row>
    <row r="1035" spans="1:17" x14ac:dyDescent="0.25">
      <c r="A1035">
        <f ca="1">Rutas_Lista!N1035</f>
        <v>50</v>
      </c>
      <c r="B1035" s="39">
        <f ca="1">Rutas_Lista!L1035</f>
        <v>984</v>
      </c>
      <c r="C1035" s="39" t="str">
        <f ca="1">Rutas_Lista!AB1035</f>
        <v>Rutas_Habituales_Central</v>
      </c>
      <c r="D1035" s="39" t="str">
        <f ca="1">Rutas_Lista!AC1035</f>
        <v>Ruta 16_16</v>
      </c>
      <c r="E1035" s="39" t="str">
        <f ca="1">Rutas_Lista!AD1035</f>
        <v>C/ Viridiana, nº 26 (Pd. Bus)</v>
      </c>
      <c r="F1035" s="5" t="s">
        <v>1110</v>
      </c>
      <c r="G1035" s="5" t="s">
        <v>1018</v>
      </c>
      <c r="H1035" s="5" t="s">
        <v>732</v>
      </c>
      <c r="I1035" s="5" t="s">
        <v>733</v>
      </c>
      <c r="J1035" s="49">
        <v>41.617260999999999</v>
      </c>
      <c r="K1035" s="49">
        <v>-0.92414099999999999</v>
      </c>
      <c r="L1035" s="5" t="s">
        <v>792</v>
      </c>
      <c r="M1035" s="39" t="str">
        <f ca="1">IF(Rutas_Lista!X1035=1,"Ida","Vuelta")</f>
        <v>Vuelta</v>
      </c>
    </row>
    <row r="1036" spans="1:17" x14ac:dyDescent="0.25">
      <c r="A1036">
        <f ca="1">Rutas_Lista!N1036</f>
        <v>50</v>
      </c>
      <c r="B1036" s="39">
        <f ca="1">Rutas_Lista!L1036</f>
        <v>985</v>
      </c>
      <c r="C1036" s="39" t="str">
        <f ca="1">Rutas_Lista!AB1036</f>
        <v>Rutas_Habituales_Central</v>
      </c>
      <c r="D1036" s="39" t="str">
        <f ca="1">Rutas_Lista!AC1036</f>
        <v>Ruta 16_16</v>
      </c>
      <c r="E1036" s="39" t="str">
        <f ca="1">Rutas_Lista!AD1036</f>
        <v>Paseo de los Olvidados, nº 49 (Pd. Bus)</v>
      </c>
      <c r="F1036" s="5" t="s">
        <v>901</v>
      </c>
      <c r="G1036" s="5" t="s">
        <v>1111</v>
      </c>
      <c r="H1036" s="5" t="s">
        <v>732</v>
      </c>
      <c r="I1036" s="5" t="s">
        <v>733</v>
      </c>
      <c r="J1036" s="49">
        <v>41.618592999999997</v>
      </c>
      <c r="K1036" s="49">
        <v>-0.92257199999999995</v>
      </c>
      <c r="L1036" s="5" t="s">
        <v>792</v>
      </c>
      <c r="M1036" s="39" t="str">
        <f ca="1">IF(Rutas_Lista!X1036=1,"Ida","Vuelta")</f>
        <v>Vuelta</v>
      </c>
    </row>
    <row r="1037" spans="1:17" x14ac:dyDescent="0.25">
      <c r="A1037">
        <f ca="1">Rutas_Lista!N1037</f>
        <v>50</v>
      </c>
      <c r="B1037" s="39">
        <f ca="1">Rutas_Lista!L1037</f>
        <v>986</v>
      </c>
      <c r="C1037" s="39" t="str">
        <f ca="1">Rutas_Lista!AB1037</f>
        <v>Rutas_Habituales_Central</v>
      </c>
      <c r="D1037" s="39" t="str">
        <f ca="1">Rutas_Lista!AC1037</f>
        <v>Ruta 16_16</v>
      </c>
      <c r="E1037" s="39" t="str">
        <f ca="1">Rutas_Lista!AD1037</f>
        <v>Paseo de los Olvidados, nº 23 (esq. Quimera del Oro)</v>
      </c>
      <c r="F1037" s="5" t="s">
        <v>901</v>
      </c>
      <c r="G1037" s="5" t="s">
        <v>838</v>
      </c>
      <c r="H1037" s="5" t="s">
        <v>732</v>
      </c>
      <c r="I1037" s="5" t="s">
        <v>733</v>
      </c>
      <c r="J1037" s="49">
        <v>41.620918000000003</v>
      </c>
      <c r="K1037" s="49">
        <v>-0.920103</v>
      </c>
      <c r="L1037" s="5" t="s">
        <v>1112</v>
      </c>
      <c r="M1037" s="39" t="str">
        <f ca="1">IF(Rutas_Lista!X1037=1,"Ida","Vuelta")</f>
        <v>Vuelta</v>
      </c>
    </row>
    <row r="1038" spans="1:17" x14ac:dyDescent="0.25">
      <c r="A1038">
        <f ca="1">Rutas_Lista!N1038</f>
        <v>50</v>
      </c>
      <c r="B1038" s="39">
        <f ca="1">Rutas_Lista!L1038</f>
        <v>987</v>
      </c>
      <c r="C1038" s="39" t="str">
        <f ca="1">Rutas_Lista!AB1038</f>
        <v>Rutas_Habituales_Central</v>
      </c>
      <c r="D1038" s="39" t="str">
        <f ca="1">Rutas_Lista!AC1038</f>
        <v>Ruta 16_16</v>
      </c>
      <c r="E1038" s="39" t="str">
        <f ca="1">Rutas_Lista!AD1038</f>
        <v>Cantando bajo la lluvia (esq. Manhattan)</v>
      </c>
      <c r="F1038" s="5" t="s">
        <v>1113</v>
      </c>
      <c r="H1038" s="5" t="s">
        <v>732</v>
      </c>
      <c r="I1038" s="5" t="s">
        <v>733</v>
      </c>
      <c r="J1038" s="49">
        <v>41.622502599999997</v>
      </c>
      <c r="K1038" s="49">
        <v>-0.92656470000000002</v>
      </c>
      <c r="L1038" s="5" t="s">
        <v>1114</v>
      </c>
      <c r="M1038" s="39" t="str">
        <f ca="1">IF(Rutas_Lista!X1038=1,"Ida","Vuelta")</f>
        <v>Vuelta</v>
      </c>
    </row>
    <row r="1039" spans="1:17" x14ac:dyDescent="0.25">
      <c r="A1039">
        <f ca="1">Rutas_Lista!N1039</f>
        <v>50</v>
      </c>
      <c r="B1039" s="39">
        <f ca="1">Rutas_Lista!L1039</f>
        <v>988</v>
      </c>
      <c r="C1039" s="39" t="str">
        <f ca="1">Rutas_Lista!AB1039</f>
        <v>Rutas_Habituales_Central</v>
      </c>
      <c r="D1039" s="39" t="str">
        <f ca="1">Rutas_Lista!AC1039</f>
        <v>Ruta 16_16</v>
      </c>
      <c r="E1039" s="39" t="str">
        <f ca="1">Rutas_Lista!AD1039</f>
        <v>Cantando bajo la lluvia (esq. Lista de Schindler)</v>
      </c>
      <c r="F1039" s="5" t="s">
        <v>1113</v>
      </c>
      <c r="H1039" s="5" t="s">
        <v>732</v>
      </c>
      <c r="I1039" s="5" t="s">
        <v>733</v>
      </c>
      <c r="J1039" s="49">
        <v>41.624306300000001</v>
      </c>
      <c r="K1039" s="49">
        <v>-0.93296639999999997</v>
      </c>
      <c r="L1039" s="5" t="s">
        <v>1115</v>
      </c>
      <c r="M1039" s="39" t="str">
        <f ca="1">IF(Rutas_Lista!X1039=1,"Ida","Vuelta")</f>
        <v>Vuelta</v>
      </c>
    </row>
    <row r="1040" spans="1:17" x14ac:dyDescent="0.25">
      <c r="A1040">
        <f ca="1">Rutas_Lista!N1040</f>
        <v>50</v>
      </c>
      <c r="B1040" s="39">
        <f ca="1">Rutas_Lista!L1040</f>
        <v>989</v>
      </c>
      <c r="C1040" s="39" t="str">
        <f ca="1">Rutas_Lista!AB1040</f>
        <v>Rutas_Habituales_Central</v>
      </c>
      <c r="D1040" s="39" t="str">
        <f ca="1">Rutas_Lista!AC1040</f>
        <v>Ruta 16_16</v>
      </c>
      <c r="E1040" s="39" t="str">
        <f ca="1">Rutas_Lista!AD1040</f>
        <v>Avd. Ilustración (esq. Tomás de Anzano - Pd. Bus)</v>
      </c>
      <c r="F1040" s="5" t="s">
        <v>915</v>
      </c>
      <c r="H1040" s="5" t="s">
        <v>732</v>
      </c>
      <c r="I1040" s="5" t="s">
        <v>733</v>
      </c>
      <c r="J1040" s="49">
        <v>41.629389199999999</v>
      </c>
      <c r="K1040" s="49">
        <v>-0.93114920000000001</v>
      </c>
      <c r="L1040" s="5" t="s">
        <v>916</v>
      </c>
      <c r="M1040" s="39" t="str">
        <f ca="1">IF(Rutas_Lista!X1040=1,"Ida","Vuelta")</f>
        <v>Vuelta</v>
      </c>
    </row>
    <row r="1041" spans="1:13" x14ac:dyDescent="0.25">
      <c r="A1041">
        <f ca="1">Rutas_Lista!N1041</f>
        <v>50</v>
      </c>
      <c r="B1041" s="39">
        <f ca="1">Rutas_Lista!L1041</f>
        <v>990</v>
      </c>
      <c r="C1041" s="39" t="str">
        <f ca="1">Rutas_Lista!AB1041</f>
        <v>Rutas_Habituales_Central</v>
      </c>
      <c r="D1041" s="39" t="str">
        <f ca="1">Rutas_Lista!AC1041</f>
        <v>Ruta 16_16</v>
      </c>
      <c r="E1041" s="39" t="str">
        <f ca="1">Rutas_Lista!AD1041</f>
        <v>Avd. Ilustración, nº 32 (Pd. Bus esq. C/ Ibón)</v>
      </c>
      <c r="F1041" s="5" t="s">
        <v>917</v>
      </c>
      <c r="G1041" s="5" t="s">
        <v>918</v>
      </c>
      <c r="H1041" s="5" t="s">
        <v>732</v>
      </c>
      <c r="I1041" s="5" t="s">
        <v>733</v>
      </c>
      <c r="J1041" s="49">
        <v>41.627648000000001</v>
      </c>
      <c r="K1041" s="49">
        <v>-0.92664999999999997</v>
      </c>
      <c r="L1041" s="5" t="s">
        <v>919</v>
      </c>
      <c r="M1041" s="39" t="str">
        <f ca="1">IF(Rutas_Lista!X1041=1,"Ida","Vuelta")</f>
        <v>Vuelta</v>
      </c>
    </row>
    <row r="1042" spans="1:13" x14ac:dyDescent="0.25">
      <c r="A1042">
        <f ca="1">Rutas_Lista!N1042</f>
        <v>50</v>
      </c>
      <c r="B1042" s="39">
        <f ca="1">Rutas_Lista!L1042</f>
        <v>991</v>
      </c>
      <c r="C1042" s="39" t="str">
        <f ca="1">Rutas_Lista!AB1042</f>
        <v>Rutas_Habituales_Central</v>
      </c>
      <c r="D1042" s="39" t="str">
        <f ca="1">Rutas_Lista!AC1042</f>
        <v>Ruta 16_16</v>
      </c>
      <c r="E1042" s="39" t="str">
        <f ca="1">Rutas_Lista!AD1042</f>
        <v>Maurice Ravel (esq. Isaac Albeniz)</v>
      </c>
      <c r="F1042" s="5" t="s">
        <v>920</v>
      </c>
      <c r="H1042" s="5" t="s">
        <v>732</v>
      </c>
      <c r="I1042" s="5" t="s">
        <v>733</v>
      </c>
      <c r="J1042" s="49">
        <v>41.636488999999997</v>
      </c>
      <c r="K1042" s="49">
        <v>-0.94450599999999996</v>
      </c>
      <c r="L1042" s="5" t="s">
        <v>921</v>
      </c>
      <c r="M1042" s="39" t="str">
        <f ca="1">IF(Rutas_Lista!X1042=1,"Ida","Vuelta")</f>
        <v>Vuelta</v>
      </c>
    </row>
    <row r="1043" spans="1:13" x14ac:dyDescent="0.25">
      <c r="B1043" s="39"/>
      <c r="E1043" s="39"/>
      <c r="M1043" s="39"/>
    </row>
    <row r="1044" spans="1:13" x14ac:dyDescent="0.25">
      <c r="E1044" s="39"/>
      <c r="M1044" s="39"/>
    </row>
    <row r="1045" spans="1:13" x14ac:dyDescent="0.25">
      <c r="E1045" s="39"/>
      <c r="M1045" s="39"/>
    </row>
    <row r="1046" spans="1:13" x14ac:dyDescent="0.25">
      <c r="E1046" s="39"/>
      <c r="M1046" s="39"/>
    </row>
    <row r="1047" spans="1:13" x14ac:dyDescent="0.25">
      <c r="E1047" s="39"/>
      <c r="M1047" s="39"/>
    </row>
    <row r="1048" spans="1:13" x14ac:dyDescent="0.25">
      <c r="E1048" s="39"/>
      <c r="M1048" s="39"/>
    </row>
    <row r="1049" spans="1:13" x14ac:dyDescent="0.25">
      <c r="E1049" s="39"/>
      <c r="M1049" s="39"/>
    </row>
    <row r="1050" spans="1:13" x14ac:dyDescent="0.25">
      <c r="E1050" s="39"/>
      <c r="M1050" s="39"/>
    </row>
    <row r="1051" spans="1:13" x14ac:dyDescent="0.25">
      <c r="E1051" s="39"/>
      <c r="M1051" s="39"/>
    </row>
    <row r="1052" spans="1:13" x14ac:dyDescent="0.25">
      <c r="E1052" s="39"/>
      <c r="M1052" s="39"/>
    </row>
    <row r="1053" spans="1:13" x14ac:dyDescent="0.25">
      <c r="E1053" s="39"/>
      <c r="M1053" s="39"/>
    </row>
    <row r="1054" spans="1:13" x14ac:dyDescent="0.25">
      <c r="E1054" s="39"/>
      <c r="M1054" s="39"/>
    </row>
  </sheetData>
  <conditionalFormatting sqref="F391 E1:E1048576 M2:M1048576">
    <cfRule type="containsText" dxfId="7" priority="5" operator="containsText" text="Ruta">
      <formula>NOT(ISERROR(SEARCH("Ruta",E1)))</formula>
    </cfRule>
  </conditionalFormatting>
  <conditionalFormatting sqref="F1:I1 L1:Q1">
    <cfRule type="expression" dxfId="6" priority="6">
      <formula>ISODD(#REF!)</formula>
    </cfRule>
  </conditionalFormatting>
  <conditionalFormatting sqref="F402">
    <cfRule type="containsText" dxfId="5" priority="4" operator="containsText" text="Ruta">
      <formula>NOT(ISERROR(SEARCH("Ruta",F402)))</formula>
    </cfRule>
  </conditionalFormatting>
  <conditionalFormatting sqref="K1">
    <cfRule type="expression" dxfId="4" priority="2">
      <formula>ISODD(#REF!)</formula>
    </cfRule>
  </conditionalFormatting>
  <conditionalFormatting sqref="J1">
    <cfRule type="expression" dxfId="3" priority="1">
      <formula>ISODD(#REF!)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I1043"/>
  <sheetViews>
    <sheetView topLeftCell="O1017" workbookViewId="0">
      <selection activeCell="T54" sqref="T54"/>
    </sheetView>
  </sheetViews>
  <sheetFormatPr baseColWidth="10" defaultRowHeight="15" x14ac:dyDescent="0.25"/>
  <cols>
    <col min="4" max="4" width="23.5703125" customWidth="1"/>
    <col min="5" max="5" width="14.5703125" style="5" customWidth="1"/>
    <col min="6" max="6" width="74.140625" customWidth="1"/>
    <col min="10" max="10" width="21.85546875" bestFit="1" customWidth="1"/>
    <col min="15" max="15" width="2.42578125" bestFit="1" customWidth="1"/>
    <col min="17" max="17" width="5.140625" customWidth="1"/>
    <col min="20" max="20" width="14.140625" customWidth="1"/>
    <col min="25" max="25" width="28.7109375" bestFit="1" customWidth="1"/>
    <col min="27" max="27" width="15.85546875" bestFit="1" customWidth="1"/>
    <col min="28" max="28" width="40.7109375" bestFit="1" customWidth="1"/>
  </cols>
  <sheetData>
    <row r="1" spans="1:35" ht="15.75" thickBot="1" x14ac:dyDescent="0.3">
      <c r="A1" s="59" t="s">
        <v>681</v>
      </c>
      <c r="B1" s="59" t="s">
        <v>683</v>
      </c>
      <c r="C1" s="60" t="s">
        <v>1160</v>
      </c>
      <c r="E1" s="70"/>
      <c r="H1">
        <f ca="1">MAX(E:E)</f>
        <v>51</v>
      </c>
      <c r="I1" s="59"/>
      <c r="J1" s="59" t="s">
        <v>683</v>
      </c>
      <c r="K1" s="60" t="s">
        <v>1160</v>
      </c>
      <c r="L1" s="63" t="s">
        <v>1166</v>
      </c>
      <c r="Q1" s="71"/>
      <c r="R1" s="71">
        <f ca="1">MAX(Q:Q)</f>
        <v>990</v>
      </c>
      <c r="S1" s="71"/>
      <c r="T1" s="59" t="s">
        <v>683</v>
      </c>
      <c r="U1" s="60" t="s">
        <v>1160</v>
      </c>
      <c r="V1" s="61" t="s">
        <v>728</v>
      </c>
      <c r="W1" s="61" t="s">
        <v>729</v>
      </c>
      <c r="X1" s="59" t="s">
        <v>1175</v>
      </c>
      <c r="Y1" s="59" t="s">
        <v>1161</v>
      </c>
      <c r="Z1" s="62" t="s">
        <v>726</v>
      </c>
      <c r="AA1" s="62" t="s">
        <v>727</v>
      </c>
      <c r="AB1" s="62" t="s">
        <v>730</v>
      </c>
      <c r="AC1" s="62" t="s">
        <v>1162</v>
      </c>
      <c r="AD1" s="62" t="s">
        <v>1163</v>
      </c>
      <c r="AE1" s="62" t="s">
        <v>1164</v>
      </c>
      <c r="AF1" s="62" t="s">
        <v>1165</v>
      </c>
      <c r="AG1" s="63" t="s">
        <v>1166</v>
      </c>
      <c r="AH1" s="63" t="s">
        <v>1167</v>
      </c>
      <c r="AI1" s="63" t="s">
        <v>1168</v>
      </c>
    </row>
    <row r="2" spans="1:35" x14ac:dyDescent="0.25">
      <c r="A2" s="65"/>
      <c r="B2" s="66"/>
      <c r="C2" s="67"/>
      <c r="G2" s="69" t="s">
        <v>1174</v>
      </c>
      <c r="H2">
        <f ca="1">H1</f>
        <v>51</v>
      </c>
      <c r="M2" s="69"/>
      <c r="N2" s="69"/>
      <c r="O2" s="69" t="s">
        <v>1174</v>
      </c>
      <c r="R2">
        <f t="shared" ref="R2:R3" ca="1" si="0">R1</f>
        <v>990</v>
      </c>
      <c r="S2">
        <v>0</v>
      </c>
      <c r="T2">
        <f t="shared" ref="T2:T3" si="1">IF(N2=0,J2,IF(S2&lt;&gt;"","Paradas",""))</f>
        <v>0</v>
      </c>
      <c r="U2">
        <f t="shared" ref="U2:U3" si="2">IF(S2=0,K2,10000+S2)</f>
        <v>0</v>
      </c>
      <c r="AG2">
        <f>IF(N2=0,L2,"")</f>
        <v>0</v>
      </c>
    </row>
    <row r="3" spans="1:35" x14ac:dyDescent="0.25">
      <c r="A3">
        <f>IF(Rutas_Despiece!A3&lt;&gt;Rutas_Despiece!A2,1,0)</f>
        <v>1</v>
      </c>
      <c r="B3" t="str">
        <f ca="1">IF(A3,Rutas_Despiece!C3,0)</f>
        <v>Rutas_1</v>
      </c>
      <c r="C3" t="str">
        <f ca="1">IF(A3,Rutas_Despiece!D3,0)</f>
        <v>Ruta 1_1</v>
      </c>
      <c r="D3" t="str">
        <f>IF(A3=1,"",SUBSTITUTE(Rutas_Despiece!J3,",",".") &amp; ","&amp;SUBSTITUTE(Rutas_Despiece!K3,",","."))</f>
        <v/>
      </c>
      <c r="E3" s="5">
        <f t="shared" ref="E3:E66" si="3">E2+A3</f>
        <v>1</v>
      </c>
      <c r="F3" t="str">
        <f t="shared" ref="F3:F57" ca="1" si="4">IF(A4=1,D3,D3&amp;" "&amp;F4)</f>
        <v xml:space="preserve"> 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" s="69" t="s">
        <v>1174</v>
      </c>
      <c r="H3">
        <f t="shared" ref="H3:H66" ca="1" si="5">H2</f>
        <v>51</v>
      </c>
      <c r="I3">
        <v>0</v>
      </c>
      <c r="J3" s="5"/>
      <c r="K3" s="5"/>
      <c r="L3" s="5"/>
      <c r="M3" s="69"/>
      <c r="N3" s="69"/>
      <c r="O3" s="69" t="s">
        <v>1174</v>
      </c>
      <c r="P3">
        <f>IF(A3,0,1)</f>
        <v>0</v>
      </c>
      <c r="R3">
        <f t="shared" ca="1" si="0"/>
        <v>990</v>
      </c>
      <c r="S3">
        <v>0</v>
      </c>
      <c r="T3">
        <f t="shared" si="1"/>
        <v>0</v>
      </c>
      <c r="U3">
        <f t="shared" si="2"/>
        <v>0</v>
      </c>
      <c r="AG3">
        <f t="shared" ref="AG3:AG66" si="6">IF(N3=0,L3,"")</f>
        <v>0</v>
      </c>
    </row>
    <row r="4" spans="1:35" x14ac:dyDescent="0.25">
      <c r="A4">
        <f ca="1">IF(Rutas_Despiece!A4&lt;&gt;Rutas_Despiece!A3,1,0)</f>
        <v>0</v>
      </c>
      <c r="B4">
        <f ca="1">IF(A4,Rutas_Despiece!C4,0)</f>
        <v>0</v>
      </c>
      <c r="C4">
        <f ca="1">IF(A4,Rutas_Despiece!D4,0)</f>
        <v>0</v>
      </c>
      <c r="D4" t="str">
        <f ca="1">IF(A4=1,"",SUBSTITUTE(Rutas_Despiece!J4,",",".") &amp; ","&amp;SUBSTITUTE(Rutas_Despiece!K4,",","."))</f>
        <v>41.6417168,-0.9149879</v>
      </c>
      <c r="E4" s="5">
        <f t="shared" ca="1" si="3"/>
        <v>1</v>
      </c>
      <c r="F4" t="str">
        <f t="shared" ca="1" si="4"/>
        <v>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" s="69" t="s">
        <v>1174</v>
      </c>
      <c r="H4">
        <f t="shared" ca="1" si="5"/>
        <v>51</v>
      </c>
      <c r="I4">
        <f ca="1">IF(I3&lt;H4,I3+1,"")</f>
        <v>1</v>
      </c>
      <c r="J4" s="5" t="str">
        <f t="shared" ref="J4:J67" ca="1" si="7">INDEX($B:$B,MATCH(I4,$E:$E,0))</f>
        <v>Rutas_1</v>
      </c>
      <c r="K4" s="5" t="str">
        <f t="shared" ref="K4:K53" ca="1" si="8">INDEX($C:$C,MATCH(I4,$E:$E,0))</f>
        <v>Ruta 1_1</v>
      </c>
      <c r="L4" s="5" t="str">
        <f ca="1">INDEX($F:$F,MATCH(I4,$E:$E,0))</f>
        <v xml:space="preserve"> 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M4" s="69"/>
      <c r="N4" s="69">
        <f ca="1">IF(I4&lt;H4,0,1)</f>
        <v>0</v>
      </c>
      <c r="O4" s="69" t="s">
        <v>1174</v>
      </c>
      <c r="P4">
        <f ca="1">IF(A4,0,1)</f>
        <v>1</v>
      </c>
      <c r="Q4">
        <f t="shared" ref="Q4:Q67" ca="1" si="9">Q3+P4</f>
        <v>1</v>
      </c>
      <c r="R4">
        <f ca="1">IF(N4,$R$1,0)</f>
        <v>0</v>
      </c>
      <c r="S4">
        <f ca="1">IF(S3&lt;R4,S3+1,0)</f>
        <v>0</v>
      </c>
      <c r="T4" t="str">
        <f ca="1">IF(N4=0,J4,IF(S4&lt;&gt;"","Paradas",""))</f>
        <v>Rutas_1</v>
      </c>
      <c r="U4" t="str">
        <f ca="1">IF(S4=0,K4,10000+S4)</f>
        <v>Ruta 1_1</v>
      </c>
      <c r="V4" t="str">
        <f ca="1">IFERROR(INDEX(Rutas_Despiece!$J:$J,MATCH($S4,$Q:$Q,0)),"")</f>
        <v/>
      </c>
      <c r="W4" t="str">
        <f ca="1">IFERROR(INDEX(Rutas_Despiece!$K:$K,MATCH($S4,$Q:$Q,0)),"")</f>
        <v/>
      </c>
      <c r="Y4" t="str">
        <f ca="1">IFERROR(INDEX(Rutas_Despiece!$F:$F,MATCH($S4,$Q:$Q,0))&amp;" "&amp;INDEX(Rutas_Despiece!$G:$G,MATCH($S4,$Q:$Q,0)),"")</f>
        <v/>
      </c>
      <c r="Z4" t="str">
        <f ca="1">IFERROR(INDEX(Rutas_Despiece!$H:$H,MATCH($S4,$Q:$Q,0)),"")</f>
        <v/>
      </c>
      <c r="AA4" t="str">
        <f ca="1">IFERROR(INDEX(Rutas_Despiece!$I:$I,MATCH($S4,$Q:$Q,0)),"")</f>
        <v/>
      </c>
      <c r="AB4" t="str">
        <f ca="1">IFERROR(INDEX(Rutas_Despiece!$L:$L,MATCH($S4,$Q:$Q,0)),"")</f>
        <v/>
      </c>
      <c r="AG4" t="str">
        <f t="shared" ca="1" si="6"/>
        <v xml:space="preserve"> 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AH4" t="s">
        <v>1169</v>
      </c>
      <c r="AI4" t="s">
        <v>1170</v>
      </c>
    </row>
    <row r="5" spans="1:35" x14ac:dyDescent="0.25">
      <c r="A5">
        <f ca="1">IF(Rutas_Despiece!A5&lt;&gt;Rutas_Despiece!A4,1,0)</f>
        <v>0</v>
      </c>
      <c r="B5">
        <f ca="1">IF(A5,Rutas_Despiece!C5,0)</f>
        <v>0</v>
      </c>
      <c r="C5">
        <f ca="1">IF(A5,Rutas_Despiece!D5,0)</f>
        <v>0</v>
      </c>
      <c r="D5" t="str">
        <f ca="1">IF(A5=1,"",SUBSTITUTE(Rutas_Despiece!J5,",",".") &amp; ","&amp;SUBSTITUTE(Rutas_Despiece!K5,",","."))</f>
        <v>41.6336504,-0.9083038</v>
      </c>
      <c r="E5" s="5">
        <f t="shared" ca="1" si="3"/>
        <v>1</v>
      </c>
      <c r="F5" t="str">
        <f t="shared" ca="1" si="4"/>
        <v>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5" s="69" t="s">
        <v>1174</v>
      </c>
      <c r="H5">
        <f t="shared" ca="1" si="5"/>
        <v>51</v>
      </c>
      <c r="I5">
        <f t="shared" ref="I5:I53" ca="1" si="10">IF(I4&lt;H5,I4+1,"")</f>
        <v>2</v>
      </c>
      <c r="J5" s="5" t="str">
        <f t="shared" ca="1" si="7"/>
        <v>Rutas_3</v>
      </c>
      <c r="K5" s="5" t="str">
        <f t="shared" ca="1" si="8"/>
        <v>Ruta 1_3</v>
      </c>
      <c r="L5" s="5" t="str">
        <f t="shared" ref="L5:L53" ca="1" si="11">INDEX($F:$F,MATCH(I5,$E:$E,0))</f>
        <v xml:space="preserve"> 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M5" s="69"/>
      <c r="N5" s="69">
        <f t="shared" ref="N5:N58" ca="1" si="12">IF(I5&lt;H5,0,1)</f>
        <v>0</v>
      </c>
      <c r="O5" s="69" t="s">
        <v>1174</v>
      </c>
      <c r="P5">
        <f t="shared" ref="P5:P66" ca="1" si="13">IF(A5,0,1)</f>
        <v>1</v>
      </c>
      <c r="Q5">
        <f t="shared" ca="1" si="9"/>
        <v>2</v>
      </c>
      <c r="R5">
        <f t="shared" ref="R5:R68" ca="1" si="14">IF(N5,$R$1,0)</f>
        <v>0</v>
      </c>
      <c r="S5">
        <f t="shared" ref="S5:S54" ca="1" si="15">IF(S4&lt;R5,S4+1,0)</f>
        <v>0</v>
      </c>
      <c r="T5" t="str">
        <f t="shared" ref="T5:T68" ca="1" si="16">IF(N5=0,J5,IF(S5&lt;&gt;"","Paradas",""))</f>
        <v>Rutas_3</v>
      </c>
      <c r="U5" t="str">
        <f t="shared" ref="U5:U68" ca="1" si="17">IF(S5=0,K5,10000+S5)</f>
        <v>Ruta 1_3</v>
      </c>
      <c r="V5" t="str">
        <f ca="1">IFERROR(INDEX(Rutas_Despiece!$J:$J,MATCH($S5,$Q:$Q,0)),"")</f>
        <v/>
      </c>
      <c r="W5" t="str">
        <f ca="1">IFERROR(INDEX(Rutas_Despiece!$K:$K,MATCH($S5,$Q:$Q,0)),"")</f>
        <v/>
      </c>
      <c r="Y5" t="str">
        <f ca="1">IFERROR(INDEX(Rutas_Despiece!$F:$F,MATCH($S5,$Q:$Q,0))&amp;" "&amp;INDEX(Rutas_Despiece!$G:$G,MATCH($S5,$Q:$Q,0)),"")</f>
        <v/>
      </c>
      <c r="Z5" t="str">
        <f ca="1">IFERROR(INDEX(Rutas_Despiece!$H:$H,MATCH($S5,$Q:$Q,0)),"")</f>
        <v/>
      </c>
      <c r="AA5" t="str">
        <f ca="1">IFERROR(INDEX(Rutas_Despiece!$I:$I,MATCH($S5,$Q:$Q,0)),"")</f>
        <v/>
      </c>
      <c r="AB5" t="str">
        <f ca="1">IFERROR(INDEX(Rutas_Despiece!$L:$L,MATCH($S5,$Q:$Q,0)),"")</f>
        <v/>
      </c>
      <c r="AG5" t="str">
        <f t="shared" ca="1" si="6"/>
        <v xml:space="preserve"> 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AH5" t="s">
        <v>1169</v>
      </c>
      <c r="AI5" t="s">
        <v>1170</v>
      </c>
    </row>
    <row r="6" spans="1:35" x14ac:dyDescent="0.25">
      <c r="A6">
        <f ca="1">IF(Rutas_Despiece!A6&lt;&gt;Rutas_Despiece!A5,1,0)</f>
        <v>0</v>
      </c>
      <c r="B6">
        <f ca="1">IF(A6,Rutas_Despiece!C6,0)</f>
        <v>0</v>
      </c>
      <c r="C6">
        <f ca="1">IF(A6,Rutas_Despiece!D6,0)</f>
        <v>0</v>
      </c>
      <c r="D6" t="str">
        <f ca="1">IF(A6=1,"",SUBSTITUTE(Rutas_Despiece!J6,",",".") &amp; ","&amp;SUBSTITUTE(Rutas_Despiece!K6,",","."))</f>
        <v>41.6282654,-0.8862839</v>
      </c>
      <c r="E6" s="5">
        <f t="shared" ca="1" si="3"/>
        <v>1</v>
      </c>
      <c r="F6" t="str">
        <f t="shared" ca="1" si="4"/>
        <v>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6" s="69" t="s">
        <v>1174</v>
      </c>
      <c r="H6">
        <f t="shared" ca="1" si="5"/>
        <v>51</v>
      </c>
      <c r="I6">
        <f t="shared" ca="1" si="10"/>
        <v>3</v>
      </c>
      <c r="J6" s="5" t="str">
        <f t="shared" ca="1" si="7"/>
        <v>Rutas_3</v>
      </c>
      <c r="K6" s="5" t="str">
        <f t="shared" ca="1" si="8"/>
        <v>Ruta 2_3</v>
      </c>
      <c r="L6" s="5" t="str">
        <f t="shared" ca="1" si="11"/>
        <v xml:space="preserve"> 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M6" s="69"/>
      <c r="N6" s="69">
        <f t="shared" ca="1" si="12"/>
        <v>0</v>
      </c>
      <c r="O6" s="69" t="s">
        <v>1174</v>
      </c>
      <c r="P6">
        <f t="shared" ca="1" si="13"/>
        <v>1</v>
      </c>
      <c r="Q6">
        <f t="shared" ca="1" si="9"/>
        <v>3</v>
      </c>
      <c r="R6">
        <f t="shared" ca="1" si="14"/>
        <v>0</v>
      </c>
      <c r="S6">
        <f t="shared" ca="1" si="15"/>
        <v>0</v>
      </c>
      <c r="T6" t="str">
        <f t="shared" ca="1" si="16"/>
        <v>Rutas_3</v>
      </c>
      <c r="U6" t="str">
        <f t="shared" ca="1" si="17"/>
        <v>Ruta 2_3</v>
      </c>
      <c r="V6" t="str">
        <f ca="1">IFERROR(INDEX(Rutas_Despiece!$J:$J,MATCH($S6,$Q:$Q,0)),"")</f>
        <v/>
      </c>
      <c r="W6" t="str">
        <f ca="1">IFERROR(INDEX(Rutas_Despiece!$K:$K,MATCH($S6,$Q:$Q,0)),"")</f>
        <v/>
      </c>
      <c r="Y6" t="str">
        <f ca="1">IFERROR(INDEX(Rutas_Despiece!$F:$F,MATCH($S6,$Q:$Q,0))&amp;" "&amp;INDEX(Rutas_Despiece!$G:$G,MATCH($S6,$Q:$Q,0)),"")</f>
        <v/>
      </c>
      <c r="Z6" t="str">
        <f ca="1">IFERROR(INDEX(Rutas_Despiece!$H:$H,MATCH($S6,$Q:$Q,0)),"")</f>
        <v/>
      </c>
      <c r="AA6" t="str">
        <f ca="1">IFERROR(INDEX(Rutas_Despiece!$I:$I,MATCH($S6,$Q:$Q,0)),"")</f>
        <v/>
      </c>
      <c r="AB6" t="str">
        <f ca="1">IFERROR(INDEX(Rutas_Despiece!$L:$L,MATCH($S6,$Q:$Q,0)),"")</f>
        <v/>
      </c>
      <c r="AG6" t="str">
        <f t="shared" ca="1" si="6"/>
        <v xml:space="preserve"> 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AH6" t="s">
        <v>1169</v>
      </c>
      <c r="AI6" t="s">
        <v>1170</v>
      </c>
    </row>
    <row r="7" spans="1:35" x14ac:dyDescent="0.25">
      <c r="A7">
        <f ca="1">IF(Rutas_Despiece!A7&lt;&gt;Rutas_Despiece!A6,1,0)</f>
        <v>0</v>
      </c>
      <c r="B7">
        <f ca="1">IF(A7,Rutas_Despiece!C7,0)</f>
        <v>0</v>
      </c>
      <c r="C7">
        <f ca="1">IF(A7,Rutas_Despiece!D7,0)</f>
        <v>0</v>
      </c>
      <c r="D7" t="str">
        <f ca="1">IF(A7=1,"",SUBSTITUTE(Rutas_Despiece!J7,",",".") &amp; ","&amp;SUBSTITUTE(Rutas_Despiece!K7,",","."))</f>
        <v>41.6352783,-0.8846291</v>
      </c>
      <c r="E7" s="5">
        <f t="shared" ca="1" si="3"/>
        <v>1</v>
      </c>
      <c r="F7" t="str">
        <f t="shared" ca="1" si="4"/>
        <v>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7" s="69" t="s">
        <v>1174</v>
      </c>
      <c r="H7">
        <f t="shared" ca="1" si="5"/>
        <v>51</v>
      </c>
      <c r="I7">
        <f t="shared" ca="1" si="10"/>
        <v>4</v>
      </c>
      <c r="J7" s="5" t="str">
        <f t="shared" ca="1" si="7"/>
        <v>Rutas_3</v>
      </c>
      <c r="K7" s="5" t="str">
        <f t="shared" ca="1" si="8"/>
        <v>Ruta 3_3</v>
      </c>
      <c r="L7" s="5" t="str">
        <f t="shared" ca="1" si="11"/>
        <v xml:space="preserve"> 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M7" s="69"/>
      <c r="N7" s="69">
        <f t="shared" ca="1" si="12"/>
        <v>0</v>
      </c>
      <c r="O7" s="69" t="s">
        <v>1174</v>
      </c>
      <c r="P7">
        <f t="shared" ca="1" si="13"/>
        <v>1</v>
      </c>
      <c r="Q7">
        <f t="shared" ca="1" si="9"/>
        <v>4</v>
      </c>
      <c r="R7">
        <f t="shared" ca="1" si="14"/>
        <v>0</v>
      </c>
      <c r="S7">
        <f t="shared" ca="1" si="15"/>
        <v>0</v>
      </c>
      <c r="T7" t="str">
        <f t="shared" ca="1" si="16"/>
        <v>Rutas_3</v>
      </c>
      <c r="U7" t="str">
        <f t="shared" ca="1" si="17"/>
        <v>Ruta 3_3</v>
      </c>
      <c r="V7" t="str">
        <f ca="1">IFERROR(INDEX(Rutas_Despiece!$J:$J,MATCH($S7,$Q:$Q,0)),"")</f>
        <v/>
      </c>
      <c r="W7" t="str">
        <f ca="1">IFERROR(INDEX(Rutas_Despiece!$K:$K,MATCH($S7,$Q:$Q,0)),"")</f>
        <v/>
      </c>
      <c r="Y7" t="str">
        <f ca="1">IFERROR(INDEX(Rutas_Despiece!$F:$F,MATCH($S7,$Q:$Q,0))&amp;" "&amp;INDEX(Rutas_Despiece!$G:$G,MATCH($S7,$Q:$Q,0)),"")</f>
        <v/>
      </c>
      <c r="Z7" t="str">
        <f ca="1">IFERROR(INDEX(Rutas_Despiece!$H:$H,MATCH($S7,$Q:$Q,0)),"")</f>
        <v/>
      </c>
      <c r="AA7" t="str">
        <f ca="1">IFERROR(INDEX(Rutas_Despiece!$I:$I,MATCH($S7,$Q:$Q,0)),"")</f>
        <v/>
      </c>
      <c r="AB7" t="str">
        <f ca="1">IFERROR(INDEX(Rutas_Despiece!$L:$L,MATCH($S7,$Q:$Q,0)),"")</f>
        <v/>
      </c>
      <c r="AG7" t="str">
        <f t="shared" ca="1" si="6"/>
        <v xml:space="preserve"> 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AH7" t="s">
        <v>1169</v>
      </c>
      <c r="AI7" t="s">
        <v>1170</v>
      </c>
    </row>
    <row r="8" spans="1:35" x14ac:dyDescent="0.25">
      <c r="A8">
        <f ca="1">IF(Rutas_Despiece!A8&lt;&gt;Rutas_Despiece!A7,1,0)</f>
        <v>0</v>
      </c>
      <c r="B8">
        <f ca="1">IF(A8,Rutas_Despiece!C8,0)</f>
        <v>0</v>
      </c>
      <c r="C8">
        <f ca="1">IF(A8,Rutas_Despiece!D8,0)</f>
        <v>0</v>
      </c>
      <c r="D8" t="str">
        <f ca="1">IF(A8=1,"",SUBSTITUTE(Rutas_Despiece!J8,",",".") &amp; ","&amp;SUBSTITUTE(Rutas_Despiece!K8,",","."))</f>
        <v>41.6363724,-0.8783998</v>
      </c>
      <c r="E8" s="5">
        <f t="shared" ca="1" si="3"/>
        <v>1</v>
      </c>
      <c r="F8" t="str">
        <f t="shared" ca="1" si="4"/>
        <v>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8" s="69" t="s">
        <v>1174</v>
      </c>
      <c r="H8">
        <f t="shared" ca="1" si="5"/>
        <v>51</v>
      </c>
      <c r="I8">
        <f t="shared" ca="1" si="10"/>
        <v>5</v>
      </c>
      <c r="J8" s="5" t="str">
        <f t="shared" ca="1" si="7"/>
        <v>Rutas_Domingo_1</v>
      </c>
      <c r="K8" s="5" t="str">
        <f t="shared" ca="1" si="8"/>
        <v>Ruta 1_1D</v>
      </c>
      <c r="L8" s="5" t="str">
        <f t="shared" ca="1" si="11"/>
        <v xml:space="preserve"> 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M8" s="69"/>
      <c r="N8" s="69">
        <f t="shared" ca="1" si="12"/>
        <v>0</v>
      </c>
      <c r="O8" s="69" t="s">
        <v>1174</v>
      </c>
      <c r="P8">
        <f t="shared" ca="1" si="13"/>
        <v>1</v>
      </c>
      <c r="Q8">
        <f t="shared" ca="1" si="9"/>
        <v>5</v>
      </c>
      <c r="R8">
        <f t="shared" ca="1" si="14"/>
        <v>0</v>
      </c>
      <c r="S8">
        <f t="shared" ca="1" si="15"/>
        <v>0</v>
      </c>
      <c r="T8" t="str">
        <f t="shared" ca="1" si="16"/>
        <v>Rutas_Domingo_1</v>
      </c>
      <c r="U8" t="str">
        <f t="shared" ca="1" si="17"/>
        <v>Ruta 1_1D</v>
      </c>
      <c r="V8" t="str">
        <f ca="1">IFERROR(INDEX(Rutas_Despiece!$J:$J,MATCH($S8,$Q:$Q,0)),"")</f>
        <v/>
      </c>
      <c r="W8" t="str">
        <f ca="1">IFERROR(INDEX(Rutas_Despiece!$K:$K,MATCH($S8,$Q:$Q,0)),"")</f>
        <v/>
      </c>
      <c r="Y8" t="str">
        <f ca="1">IFERROR(INDEX(Rutas_Despiece!$F:$F,MATCH($S8,$Q:$Q,0))&amp;" "&amp;INDEX(Rutas_Despiece!$G:$G,MATCH($S8,$Q:$Q,0)),"")</f>
        <v/>
      </c>
      <c r="Z8" t="str">
        <f ca="1">IFERROR(INDEX(Rutas_Despiece!$H:$H,MATCH($S8,$Q:$Q,0)),"")</f>
        <v/>
      </c>
      <c r="AA8" t="str">
        <f ca="1">IFERROR(INDEX(Rutas_Despiece!$I:$I,MATCH($S8,$Q:$Q,0)),"")</f>
        <v/>
      </c>
      <c r="AB8" t="str">
        <f ca="1">IFERROR(INDEX(Rutas_Despiece!$L:$L,MATCH($S8,$Q:$Q,0)),"")</f>
        <v/>
      </c>
      <c r="AG8" t="str">
        <f t="shared" ca="1" si="6"/>
        <v xml:space="preserve"> 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AH8" t="s">
        <v>1169</v>
      </c>
      <c r="AI8" t="s">
        <v>1170</v>
      </c>
    </row>
    <row r="9" spans="1:35" x14ac:dyDescent="0.25">
      <c r="A9">
        <f ca="1">IF(Rutas_Despiece!A9&lt;&gt;Rutas_Despiece!A8,1,0)</f>
        <v>0</v>
      </c>
      <c r="B9">
        <f ca="1">IF(A9,Rutas_Despiece!C9,0)</f>
        <v>0</v>
      </c>
      <c r="C9">
        <f ca="1">IF(A9,Rutas_Despiece!D9,0)</f>
        <v>0</v>
      </c>
      <c r="D9" t="str">
        <f ca="1">IF(A9=1,"",SUBSTITUTE(Rutas_Despiece!J9,",",".") &amp; ","&amp;SUBSTITUTE(Rutas_Despiece!K9,",","."))</f>
        <v>41.6387,-0.87915</v>
      </c>
      <c r="E9" s="5">
        <f t="shared" ca="1" si="3"/>
        <v>1</v>
      </c>
      <c r="F9" t="str">
        <f t="shared" ca="1" si="4"/>
        <v>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9" s="69" t="s">
        <v>1174</v>
      </c>
      <c r="H9">
        <f t="shared" ca="1" si="5"/>
        <v>51</v>
      </c>
      <c r="I9">
        <f t="shared" ca="1" si="10"/>
        <v>6</v>
      </c>
      <c r="J9" s="5" t="str">
        <f t="shared" ca="1" si="7"/>
        <v>Rutas_Domingo_3</v>
      </c>
      <c r="K9" s="5" t="str">
        <f t="shared" ca="1" si="8"/>
        <v>Ruta 1_3D</v>
      </c>
      <c r="L9" s="5" t="str">
        <f t="shared" ca="1" si="11"/>
        <v xml:space="preserve"> 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M9" s="69"/>
      <c r="N9" s="69">
        <f t="shared" ca="1" si="12"/>
        <v>0</v>
      </c>
      <c r="O9" s="69" t="s">
        <v>1174</v>
      </c>
      <c r="P9">
        <f t="shared" ca="1" si="13"/>
        <v>1</v>
      </c>
      <c r="Q9">
        <f t="shared" ca="1" si="9"/>
        <v>6</v>
      </c>
      <c r="R9">
        <f t="shared" ca="1" si="14"/>
        <v>0</v>
      </c>
      <c r="S9">
        <f t="shared" ca="1" si="15"/>
        <v>0</v>
      </c>
      <c r="T9" t="str">
        <f t="shared" ca="1" si="16"/>
        <v>Rutas_Domingo_3</v>
      </c>
      <c r="U9" t="str">
        <f t="shared" ca="1" si="17"/>
        <v>Ruta 1_3D</v>
      </c>
      <c r="V9" t="str">
        <f ca="1">IFERROR(INDEX(Rutas_Despiece!$J:$J,MATCH($S9,$Q:$Q,0)),"")</f>
        <v/>
      </c>
      <c r="W9" t="str">
        <f ca="1">IFERROR(INDEX(Rutas_Despiece!$K:$K,MATCH($S9,$Q:$Q,0)),"")</f>
        <v/>
      </c>
      <c r="Y9" t="str">
        <f ca="1">IFERROR(INDEX(Rutas_Despiece!$F:$F,MATCH($S9,$Q:$Q,0))&amp;" "&amp;INDEX(Rutas_Despiece!$G:$G,MATCH($S9,$Q:$Q,0)),"")</f>
        <v/>
      </c>
      <c r="Z9" t="str">
        <f ca="1">IFERROR(INDEX(Rutas_Despiece!$H:$H,MATCH($S9,$Q:$Q,0)),"")</f>
        <v/>
      </c>
      <c r="AA9" t="str">
        <f ca="1">IFERROR(INDEX(Rutas_Despiece!$I:$I,MATCH($S9,$Q:$Q,0)),"")</f>
        <v/>
      </c>
      <c r="AB9" t="str">
        <f ca="1">IFERROR(INDEX(Rutas_Despiece!$L:$L,MATCH($S9,$Q:$Q,0)),"")</f>
        <v/>
      </c>
      <c r="AG9" t="str">
        <f t="shared" ca="1" si="6"/>
        <v xml:space="preserve"> 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AH9" t="s">
        <v>1169</v>
      </c>
      <c r="AI9" t="s">
        <v>1170</v>
      </c>
    </row>
    <row r="10" spans="1:35" x14ac:dyDescent="0.25">
      <c r="A10">
        <f ca="1">IF(Rutas_Despiece!A10&lt;&gt;Rutas_Despiece!A9,1,0)</f>
        <v>0</v>
      </c>
      <c r="B10">
        <f ca="1">IF(A10,Rutas_Despiece!C10,0)</f>
        <v>0</v>
      </c>
      <c r="C10">
        <f ca="1">IF(A10,Rutas_Despiece!D10,0)</f>
        <v>0</v>
      </c>
      <c r="D10" t="str">
        <f ca="1">IF(A10=1,"",SUBSTITUTE(Rutas_Despiece!J10,",",".") &amp; ","&amp;SUBSTITUTE(Rutas_Despiece!K10,",","."))</f>
        <v>41.6390852,-0.8739704</v>
      </c>
      <c r="E10" s="5">
        <f t="shared" ca="1" si="3"/>
        <v>1</v>
      </c>
      <c r="F10" t="str">
        <f t="shared" ca="1" si="4"/>
        <v>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0" s="69" t="s">
        <v>1174</v>
      </c>
      <c r="H10">
        <f t="shared" ca="1" si="5"/>
        <v>51</v>
      </c>
      <c r="I10">
        <f t="shared" ca="1" si="10"/>
        <v>7</v>
      </c>
      <c r="J10" s="5" t="str">
        <f t="shared" ca="1" si="7"/>
        <v>Rutas_Domingo_3</v>
      </c>
      <c r="K10" s="5" t="str">
        <f t="shared" ca="1" si="8"/>
        <v>Ruta 2_3D</v>
      </c>
      <c r="L10" s="5" t="str">
        <f t="shared" ca="1" si="11"/>
        <v xml:space="preserve"> 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M10" s="69"/>
      <c r="N10" s="69">
        <f t="shared" ca="1" si="12"/>
        <v>0</v>
      </c>
      <c r="O10" s="69" t="s">
        <v>1174</v>
      </c>
      <c r="P10">
        <f t="shared" ca="1" si="13"/>
        <v>1</v>
      </c>
      <c r="Q10">
        <f t="shared" ca="1" si="9"/>
        <v>7</v>
      </c>
      <c r="R10">
        <f t="shared" ca="1" si="14"/>
        <v>0</v>
      </c>
      <c r="S10">
        <f t="shared" ca="1" si="15"/>
        <v>0</v>
      </c>
      <c r="T10" t="str">
        <f t="shared" ca="1" si="16"/>
        <v>Rutas_Domingo_3</v>
      </c>
      <c r="U10" t="str">
        <f t="shared" ca="1" si="17"/>
        <v>Ruta 2_3D</v>
      </c>
      <c r="V10" t="str">
        <f ca="1">IFERROR(INDEX(Rutas_Despiece!$J:$J,MATCH($S10,$Q:$Q,0)),"")</f>
        <v/>
      </c>
      <c r="W10" t="str">
        <f ca="1">IFERROR(INDEX(Rutas_Despiece!$K:$K,MATCH($S10,$Q:$Q,0)),"")</f>
        <v/>
      </c>
      <c r="Y10" t="str">
        <f ca="1">IFERROR(INDEX(Rutas_Despiece!$F:$F,MATCH($S10,$Q:$Q,0))&amp;" "&amp;INDEX(Rutas_Despiece!$G:$G,MATCH($S10,$Q:$Q,0)),"")</f>
        <v/>
      </c>
      <c r="Z10" t="str">
        <f ca="1">IFERROR(INDEX(Rutas_Despiece!$H:$H,MATCH($S10,$Q:$Q,0)),"")</f>
        <v/>
      </c>
      <c r="AA10" t="str">
        <f ca="1">IFERROR(INDEX(Rutas_Despiece!$I:$I,MATCH($S10,$Q:$Q,0)),"")</f>
        <v/>
      </c>
      <c r="AB10" t="str">
        <f ca="1">IFERROR(INDEX(Rutas_Despiece!$L:$L,MATCH($S10,$Q:$Q,0)),"")</f>
        <v/>
      </c>
      <c r="AG10" t="str">
        <f t="shared" ca="1" si="6"/>
        <v xml:space="preserve"> 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AH10" t="s">
        <v>1169</v>
      </c>
      <c r="AI10" t="s">
        <v>1170</v>
      </c>
    </row>
    <row r="11" spans="1:35" x14ac:dyDescent="0.25">
      <c r="A11">
        <f ca="1">IF(Rutas_Despiece!A11&lt;&gt;Rutas_Despiece!A10,1,0)</f>
        <v>0</v>
      </c>
      <c r="B11">
        <f ca="1">IF(A11,Rutas_Despiece!C11,0)</f>
        <v>0</v>
      </c>
      <c r="C11">
        <f ca="1">IF(A11,Rutas_Despiece!D11,0)</f>
        <v>0</v>
      </c>
      <c r="D11" t="str">
        <f ca="1">IF(A11=1,"",SUBSTITUTE(Rutas_Despiece!J11,",",".") &amp; ","&amp;SUBSTITUTE(Rutas_Despiece!K11,",","."))</f>
        <v>41.6425493,-0.8730748</v>
      </c>
      <c r="E11" s="5">
        <f t="shared" ca="1" si="3"/>
        <v>1</v>
      </c>
      <c r="F11" t="str">
        <f t="shared" ca="1" si="4"/>
        <v>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1" s="69" t="s">
        <v>1174</v>
      </c>
      <c r="H11">
        <f t="shared" ca="1" si="5"/>
        <v>51</v>
      </c>
      <c r="I11">
        <f t="shared" ca="1" si="10"/>
        <v>8</v>
      </c>
      <c r="J11" s="5" t="str">
        <f t="shared" ca="1" si="7"/>
        <v>Rutas_Domingo_3</v>
      </c>
      <c r="K11" s="5" t="str">
        <f t="shared" ca="1" si="8"/>
        <v>Ruta 3_3D</v>
      </c>
      <c r="L11" s="5" t="str">
        <f t="shared" ca="1" si="11"/>
        <v xml:space="preserve"> 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M11" s="69"/>
      <c r="N11" s="69">
        <f t="shared" ca="1" si="12"/>
        <v>0</v>
      </c>
      <c r="O11" s="69" t="s">
        <v>1174</v>
      </c>
      <c r="P11">
        <f t="shared" ca="1" si="13"/>
        <v>1</v>
      </c>
      <c r="Q11">
        <f t="shared" ca="1" si="9"/>
        <v>8</v>
      </c>
      <c r="R11">
        <f t="shared" ca="1" si="14"/>
        <v>0</v>
      </c>
      <c r="S11">
        <f t="shared" ca="1" si="15"/>
        <v>0</v>
      </c>
      <c r="T11" t="str">
        <f t="shared" ca="1" si="16"/>
        <v>Rutas_Domingo_3</v>
      </c>
      <c r="U11" t="str">
        <f t="shared" ca="1" si="17"/>
        <v>Ruta 3_3D</v>
      </c>
      <c r="V11" t="str">
        <f ca="1">IFERROR(INDEX(Rutas_Despiece!$J:$J,MATCH($S11,$Q:$Q,0)),"")</f>
        <v/>
      </c>
      <c r="W11" t="str">
        <f ca="1">IFERROR(INDEX(Rutas_Despiece!$K:$K,MATCH($S11,$Q:$Q,0)),"")</f>
        <v/>
      </c>
      <c r="Y11" t="str">
        <f ca="1">IFERROR(INDEX(Rutas_Despiece!$F:$F,MATCH($S11,$Q:$Q,0))&amp;" "&amp;INDEX(Rutas_Despiece!$G:$G,MATCH($S11,$Q:$Q,0)),"")</f>
        <v/>
      </c>
      <c r="Z11" t="str">
        <f ca="1">IFERROR(INDEX(Rutas_Despiece!$H:$H,MATCH($S11,$Q:$Q,0)),"")</f>
        <v/>
      </c>
      <c r="AA11" t="str">
        <f ca="1">IFERROR(INDEX(Rutas_Despiece!$I:$I,MATCH($S11,$Q:$Q,0)),"")</f>
        <v/>
      </c>
      <c r="AB11" t="str">
        <f ca="1">IFERROR(INDEX(Rutas_Despiece!$L:$L,MATCH($S11,$Q:$Q,0)),"")</f>
        <v/>
      </c>
      <c r="AG11" t="str">
        <f t="shared" ca="1" si="6"/>
        <v xml:space="preserve"> 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AH11" t="s">
        <v>1169</v>
      </c>
      <c r="AI11" t="s">
        <v>1170</v>
      </c>
    </row>
    <row r="12" spans="1:35" x14ac:dyDescent="0.25">
      <c r="A12">
        <f ca="1">IF(Rutas_Despiece!A12&lt;&gt;Rutas_Despiece!A11,1,0)</f>
        <v>0</v>
      </c>
      <c r="B12">
        <f ca="1">IF(A12,Rutas_Despiece!C12,0)</f>
        <v>0</v>
      </c>
      <c r="C12">
        <f ca="1">IF(A12,Rutas_Despiece!D12,0)</f>
        <v>0</v>
      </c>
      <c r="D12" t="str">
        <f ca="1">IF(A12=1,"",SUBSTITUTE(Rutas_Despiece!J12,",",".") &amp; ","&amp;SUBSTITUTE(Rutas_Despiece!K12,",","."))</f>
        <v>41.646481,-0.887553</v>
      </c>
      <c r="E12" s="5">
        <f t="shared" ca="1" si="3"/>
        <v>1</v>
      </c>
      <c r="F12" t="str">
        <f t="shared" ca="1" si="4"/>
        <v>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2" s="69" t="s">
        <v>1174</v>
      </c>
      <c r="H12">
        <f t="shared" ca="1" si="5"/>
        <v>51</v>
      </c>
      <c r="I12">
        <f t="shared" ca="1" si="10"/>
        <v>9</v>
      </c>
      <c r="J12" s="5" t="str">
        <f t="shared" ca="1" si="7"/>
        <v>Rutas_6</v>
      </c>
      <c r="K12" s="5" t="str">
        <f t="shared" ca="1" si="8"/>
        <v>Ruta 1_6</v>
      </c>
      <c r="L12" s="5" t="str">
        <f t="shared" ca="1" si="11"/>
        <v xml:space="preserve"> 41.6666687,-0.8238801 41.6670119,-0.8318499 41.6698563,-0.839224 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M12" s="69"/>
      <c r="N12" s="69">
        <f t="shared" ca="1" si="12"/>
        <v>0</v>
      </c>
      <c r="O12" s="69" t="s">
        <v>1174</v>
      </c>
      <c r="P12">
        <f t="shared" ca="1" si="13"/>
        <v>1</v>
      </c>
      <c r="Q12">
        <f t="shared" ca="1" si="9"/>
        <v>9</v>
      </c>
      <c r="R12">
        <f t="shared" ca="1" si="14"/>
        <v>0</v>
      </c>
      <c r="S12">
        <f t="shared" ca="1" si="15"/>
        <v>0</v>
      </c>
      <c r="T12" t="str">
        <f t="shared" ca="1" si="16"/>
        <v>Rutas_6</v>
      </c>
      <c r="U12" t="str">
        <f t="shared" ca="1" si="17"/>
        <v>Ruta 1_6</v>
      </c>
      <c r="V12" t="str">
        <f ca="1">IFERROR(INDEX(Rutas_Despiece!$J:$J,MATCH($S12,$Q:$Q,0)),"")</f>
        <v/>
      </c>
      <c r="W12" t="str">
        <f ca="1">IFERROR(INDEX(Rutas_Despiece!$K:$K,MATCH($S12,$Q:$Q,0)),"")</f>
        <v/>
      </c>
      <c r="Y12" t="str">
        <f ca="1">IFERROR(INDEX(Rutas_Despiece!$F:$F,MATCH($S12,$Q:$Q,0))&amp;" "&amp;INDEX(Rutas_Despiece!$G:$G,MATCH($S12,$Q:$Q,0)),"")</f>
        <v/>
      </c>
      <c r="Z12" t="str">
        <f ca="1">IFERROR(INDEX(Rutas_Despiece!$H:$H,MATCH($S12,$Q:$Q,0)),"")</f>
        <v/>
      </c>
      <c r="AA12" t="str">
        <f ca="1">IFERROR(INDEX(Rutas_Despiece!$I:$I,MATCH($S12,$Q:$Q,0)),"")</f>
        <v/>
      </c>
      <c r="AB12" t="str">
        <f ca="1">IFERROR(INDEX(Rutas_Despiece!$L:$L,MATCH($S12,$Q:$Q,0)),"")</f>
        <v/>
      </c>
      <c r="AG12" t="str">
        <f t="shared" ca="1" si="6"/>
        <v xml:space="preserve"> 41.6666687,-0.8238801 41.6670119,-0.8318499 41.6698563,-0.839224 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AH12" t="s">
        <v>1169</v>
      </c>
      <c r="AI12" t="s">
        <v>1170</v>
      </c>
    </row>
    <row r="13" spans="1:35" x14ac:dyDescent="0.25">
      <c r="A13">
        <f ca="1">IF(Rutas_Despiece!A13&lt;&gt;Rutas_Despiece!A12,1,0)</f>
        <v>0</v>
      </c>
      <c r="B13">
        <f ca="1">IF(A13,Rutas_Despiece!C13,0)</f>
        <v>0</v>
      </c>
      <c r="C13">
        <f ca="1">IF(A13,Rutas_Despiece!D13,0)</f>
        <v>0</v>
      </c>
      <c r="D13" t="str">
        <f ca="1">IF(A13=1,"",SUBSTITUTE(Rutas_Despiece!J13,",",".") &amp; ","&amp;SUBSTITUTE(Rutas_Despiece!K13,",","."))</f>
        <v>41.647161,-0.8742781</v>
      </c>
      <c r="E13" s="5">
        <f t="shared" ca="1" si="3"/>
        <v>1</v>
      </c>
      <c r="F13" t="str">
        <f t="shared" ca="1" si="4"/>
        <v>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3" s="69" t="s">
        <v>1174</v>
      </c>
      <c r="H13">
        <f t="shared" ca="1" si="5"/>
        <v>51</v>
      </c>
      <c r="I13">
        <f t="shared" ca="1" si="10"/>
        <v>10</v>
      </c>
      <c r="J13" s="5" t="str">
        <f t="shared" ca="1" si="7"/>
        <v>Rutas_6</v>
      </c>
      <c r="K13" s="5" t="str">
        <f t="shared" ca="1" si="8"/>
        <v>Ruta 2_6</v>
      </c>
      <c r="L13" s="5" t="str">
        <f t="shared" ca="1" si="11"/>
        <v xml:space="preserve"> 41.6171588,-0.9241188 41.6214342,-0.9239788 41.622452,-0.918433 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M13" s="69"/>
      <c r="N13" s="69">
        <f t="shared" ca="1" si="12"/>
        <v>0</v>
      </c>
      <c r="O13" s="69" t="s">
        <v>1174</v>
      </c>
      <c r="P13">
        <f t="shared" ca="1" si="13"/>
        <v>1</v>
      </c>
      <c r="Q13">
        <f t="shared" ca="1" si="9"/>
        <v>10</v>
      </c>
      <c r="R13">
        <f t="shared" ca="1" si="14"/>
        <v>0</v>
      </c>
      <c r="S13">
        <f t="shared" ca="1" si="15"/>
        <v>0</v>
      </c>
      <c r="T13" t="str">
        <f t="shared" ca="1" si="16"/>
        <v>Rutas_6</v>
      </c>
      <c r="U13" t="str">
        <f t="shared" ca="1" si="17"/>
        <v>Ruta 2_6</v>
      </c>
      <c r="V13" t="str">
        <f ca="1">IFERROR(INDEX(Rutas_Despiece!$J:$J,MATCH($S13,$Q:$Q,0)),"")</f>
        <v/>
      </c>
      <c r="W13" t="str">
        <f ca="1">IFERROR(INDEX(Rutas_Despiece!$K:$K,MATCH($S13,$Q:$Q,0)),"")</f>
        <v/>
      </c>
      <c r="Y13" t="str">
        <f ca="1">IFERROR(INDEX(Rutas_Despiece!$F:$F,MATCH($S13,$Q:$Q,0))&amp;" "&amp;INDEX(Rutas_Despiece!$G:$G,MATCH($S13,$Q:$Q,0)),"")</f>
        <v/>
      </c>
      <c r="Z13" t="str">
        <f ca="1">IFERROR(INDEX(Rutas_Despiece!$H:$H,MATCH($S13,$Q:$Q,0)),"")</f>
        <v/>
      </c>
      <c r="AA13" t="str">
        <f ca="1">IFERROR(INDEX(Rutas_Despiece!$I:$I,MATCH($S13,$Q:$Q,0)),"")</f>
        <v/>
      </c>
      <c r="AB13" t="str">
        <f ca="1">IFERROR(INDEX(Rutas_Despiece!$L:$L,MATCH($S13,$Q:$Q,0)),"")</f>
        <v/>
      </c>
      <c r="AG13" t="str">
        <f t="shared" ca="1" si="6"/>
        <v xml:space="preserve"> 41.6171588,-0.9241188 41.6214342,-0.9239788 41.622452,-0.918433 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AH13" t="s">
        <v>1169</v>
      </c>
      <c r="AI13" t="s">
        <v>1170</v>
      </c>
    </row>
    <row r="14" spans="1:35" x14ac:dyDescent="0.25">
      <c r="A14">
        <f ca="1">IF(Rutas_Despiece!A14&lt;&gt;Rutas_Despiece!A13,1,0)</f>
        <v>0</v>
      </c>
      <c r="B14">
        <f ca="1">IF(A14,Rutas_Despiece!C14,0)</f>
        <v>0</v>
      </c>
      <c r="C14">
        <f ca="1">IF(A14,Rutas_Despiece!D14,0)</f>
        <v>0</v>
      </c>
      <c r="D14" t="str">
        <f ca="1">IF(A14=1,"",SUBSTITUTE(Rutas_Despiece!J14,",",".") &amp; ","&amp;SUBSTITUTE(Rutas_Despiece!K14,",","."))</f>
        <v>41.648307,-0.8683423</v>
      </c>
      <c r="E14" s="5">
        <f t="shared" ca="1" si="3"/>
        <v>1</v>
      </c>
      <c r="F14" t="str">
        <f t="shared" ca="1" si="4"/>
        <v>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4" s="69" t="s">
        <v>1174</v>
      </c>
      <c r="H14">
        <f t="shared" ca="1" si="5"/>
        <v>51</v>
      </c>
      <c r="I14">
        <f t="shared" ca="1" si="10"/>
        <v>11</v>
      </c>
      <c r="J14" s="5" t="str">
        <f t="shared" ca="1" si="7"/>
        <v>Rutas_6</v>
      </c>
      <c r="K14" s="5" t="str">
        <f t="shared" ca="1" si="8"/>
        <v>Ruta 3_6</v>
      </c>
      <c r="L14" s="5" t="str">
        <f t="shared" ca="1" si="11"/>
        <v xml:space="preserve"> 41.6244494,-0.9582904 41.621398,-0.946498 41.6243206,-0.9329411 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M14" s="69"/>
      <c r="N14" s="69">
        <f t="shared" ca="1" si="12"/>
        <v>0</v>
      </c>
      <c r="O14" s="69" t="s">
        <v>1174</v>
      </c>
      <c r="P14">
        <f t="shared" ca="1" si="13"/>
        <v>1</v>
      </c>
      <c r="Q14">
        <f t="shared" ca="1" si="9"/>
        <v>11</v>
      </c>
      <c r="R14">
        <f t="shared" ca="1" si="14"/>
        <v>0</v>
      </c>
      <c r="S14">
        <f t="shared" ca="1" si="15"/>
        <v>0</v>
      </c>
      <c r="T14" t="str">
        <f t="shared" ca="1" si="16"/>
        <v>Rutas_6</v>
      </c>
      <c r="U14" t="str">
        <f t="shared" ca="1" si="17"/>
        <v>Ruta 3_6</v>
      </c>
      <c r="V14" t="str">
        <f ca="1">IFERROR(INDEX(Rutas_Despiece!$J:$J,MATCH($S14,$Q:$Q,0)),"")</f>
        <v/>
      </c>
      <c r="W14" t="str">
        <f ca="1">IFERROR(INDEX(Rutas_Despiece!$K:$K,MATCH($S14,$Q:$Q,0)),"")</f>
        <v/>
      </c>
      <c r="Y14" t="str">
        <f ca="1">IFERROR(INDEX(Rutas_Despiece!$F:$F,MATCH($S14,$Q:$Q,0))&amp;" "&amp;INDEX(Rutas_Despiece!$G:$G,MATCH($S14,$Q:$Q,0)),"")</f>
        <v/>
      </c>
      <c r="Z14" t="str">
        <f ca="1">IFERROR(INDEX(Rutas_Despiece!$H:$H,MATCH($S14,$Q:$Q,0)),"")</f>
        <v/>
      </c>
      <c r="AA14" t="str">
        <f ca="1">IFERROR(INDEX(Rutas_Despiece!$I:$I,MATCH($S14,$Q:$Q,0)),"")</f>
        <v/>
      </c>
      <c r="AB14" t="str">
        <f ca="1">IFERROR(INDEX(Rutas_Despiece!$L:$L,MATCH($S14,$Q:$Q,0)),"")</f>
        <v/>
      </c>
      <c r="AG14" t="str">
        <f t="shared" ca="1" si="6"/>
        <v xml:space="preserve"> 41.6244494,-0.9582904 41.621398,-0.946498 41.6243206,-0.9329411 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AH14" t="s">
        <v>1169</v>
      </c>
      <c r="AI14" t="s">
        <v>1170</v>
      </c>
    </row>
    <row r="15" spans="1:35" x14ac:dyDescent="0.25">
      <c r="A15">
        <f ca="1">IF(Rutas_Despiece!A15&lt;&gt;Rutas_Despiece!A14,1,0)</f>
        <v>0</v>
      </c>
      <c r="B15">
        <f ca="1">IF(A15,Rutas_Despiece!C15,0)</f>
        <v>0</v>
      </c>
      <c r="C15">
        <f ca="1">IF(A15,Rutas_Despiece!D15,0)</f>
        <v>0</v>
      </c>
      <c r="D15" t="str">
        <f ca="1">IF(A15=1,"",SUBSTITUTE(Rutas_Despiece!J15,",",".") &amp; ","&amp;SUBSTITUTE(Rutas_Despiece!K15,",","."))</f>
        <v>41.6577603,-0.860869</v>
      </c>
      <c r="E15" s="5">
        <f t="shared" ca="1" si="3"/>
        <v>1</v>
      </c>
      <c r="F15" t="str">
        <f t="shared" ca="1" si="4"/>
        <v>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" s="69" t="s">
        <v>1174</v>
      </c>
      <c r="H15">
        <f t="shared" ca="1" si="5"/>
        <v>51</v>
      </c>
      <c r="I15">
        <f t="shared" ca="1" si="10"/>
        <v>12</v>
      </c>
      <c r="J15" s="5" t="str">
        <f t="shared" ca="1" si="7"/>
        <v>Rutas_6</v>
      </c>
      <c r="K15" s="5" t="str">
        <f t="shared" ca="1" si="8"/>
        <v>Ruta 4_6</v>
      </c>
      <c r="L15" s="5" t="str">
        <f t="shared" ca="1" si="11"/>
        <v xml:space="preserve"> 41.6166173,-0.8778719 41.624888,-0.876361 41.6286004,-0.8862447 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M15" s="69"/>
      <c r="N15" s="69">
        <f t="shared" ca="1" si="12"/>
        <v>0</v>
      </c>
      <c r="O15" s="69" t="s">
        <v>1174</v>
      </c>
      <c r="P15">
        <f t="shared" ca="1" si="13"/>
        <v>1</v>
      </c>
      <c r="Q15">
        <f t="shared" ca="1" si="9"/>
        <v>12</v>
      </c>
      <c r="R15">
        <f t="shared" ca="1" si="14"/>
        <v>0</v>
      </c>
      <c r="S15">
        <f t="shared" ca="1" si="15"/>
        <v>0</v>
      </c>
      <c r="T15" t="str">
        <f t="shared" ca="1" si="16"/>
        <v>Rutas_6</v>
      </c>
      <c r="U15" t="str">
        <f t="shared" ca="1" si="17"/>
        <v>Ruta 4_6</v>
      </c>
      <c r="V15" t="str">
        <f ca="1">IFERROR(INDEX(Rutas_Despiece!$J:$J,MATCH($S15,$Q:$Q,0)),"")</f>
        <v/>
      </c>
      <c r="W15" t="str">
        <f ca="1">IFERROR(INDEX(Rutas_Despiece!$K:$K,MATCH($S15,$Q:$Q,0)),"")</f>
        <v/>
      </c>
      <c r="Y15" t="str">
        <f ca="1">IFERROR(INDEX(Rutas_Despiece!$F:$F,MATCH($S15,$Q:$Q,0))&amp;" "&amp;INDEX(Rutas_Despiece!$G:$G,MATCH($S15,$Q:$Q,0)),"")</f>
        <v/>
      </c>
      <c r="Z15" t="str">
        <f ca="1">IFERROR(INDEX(Rutas_Despiece!$H:$H,MATCH($S15,$Q:$Q,0)),"")</f>
        <v/>
      </c>
      <c r="AA15" t="str">
        <f ca="1">IFERROR(INDEX(Rutas_Despiece!$I:$I,MATCH($S15,$Q:$Q,0)),"")</f>
        <v/>
      </c>
      <c r="AB15" t="str">
        <f ca="1">IFERROR(INDEX(Rutas_Despiece!$L:$L,MATCH($S15,$Q:$Q,0)),"")</f>
        <v/>
      </c>
      <c r="AG15" t="str">
        <f t="shared" ca="1" si="6"/>
        <v xml:space="preserve"> 41.6166173,-0.8778719 41.624888,-0.876361 41.6286004,-0.8862447 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AH15" t="s">
        <v>1169</v>
      </c>
      <c r="AI15" t="s">
        <v>1170</v>
      </c>
    </row>
    <row r="16" spans="1:35" x14ac:dyDescent="0.25">
      <c r="A16">
        <f ca="1">IF(Rutas_Despiece!A16&lt;&gt;Rutas_Despiece!A15,1,0)</f>
        <v>0</v>
      </c>
      <c r="B16">
        <f ca="1">IF(A16,Rutas_Despiece!C16,0)</f>
        <v>0</v>
      </c>
      <c r="C16">
        <f ca="1">IF(A16,Rutas_Despiece!D16,0)</f>
        <v>0</v>
      </c>
      <c r="D16" t="str">
        <f ca="1">IF(A16=1,"",SUBSTITUTE(Rutas_Despiece!J16,",",".") &amp; ","&amp;SUBSTITUTE(Rutas_Despiece!K16,",","."))</f>
        <v>41.6606279,-0.8638587</v>
      </c>
      <c r="E16" s="5">
        <f t="shared" ca="1" si="3"/>
        <v>1</v>
      </c>
      <c r="F16" t="str">
        <f t="shared" ca="1" si="4"/>
        <v>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" s="69" t="s">
        <v>1174</v>
      </c>
      <c r="H16">
        <f t="shared" ca="1" si="5"/>
        <v>51</v>
      </c>
      <c r="I16">
        <f t="shared" ca="1" si="10"/>
        <v>13</v>
      </c>
      <c r="J16" s="5" t="str">
        <f t="shared" ca="1" si="7"/>
        <v>Rutas_6</v>
      </c>
      <c r="K16" s="5" t="str">
        <f t="shared" ca="1" si="8"/>
        <v>Ruta 5_6</v>
      </c>
      <c r="L16" s="5" t="str">
        <f t="shared" ca="1" si="11"/>
        <v xml:space="preserve"> 41.651368,-0.909961 41.6394685,-0.9049811 41.64095,-0.89684 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M16" s="69"/>
      <c r="N16" s="69">
        <f t="shared" ca="1" si="12"/>
        <v>0</v>
      </c>
      <c r="O16" s="69" t="s">
        <v>1174</v>
      </c>
      <c r="P16">
        <f t="shared" ca="1" si="13"/>
        <v>1</v>
      </c>
      <c r="Q16">
        <f t="shared" ca="1" si="9"/>
        <v>13</v>
      </c>
      <c r="R16">
        <f t="shared" ca="1" si="14"/>
        <v>0</v>
      </c>
      <c r="S16">
        <f t="shared" ca="1" si="15"/>
        <v>0</v>
      </c>
      <c r="T16" t="str">
        <f t="shared" ca="1" si="16"/>
        <v>Rutas_6</v>
      </c>
      <c r="U16" t="str">
        <f t="shared" ca="1" si="17"/>
        <v>Ruta 5_6</v>
      </c>
      <c r="V16" t="str">
        <f ca="1">IFERROR(INDEX(Rutas_Despiece!$J:$J,MATCH($S16,$Q:$Q,0)),"")</f>
        <v/>
      </c>
      <c r="W16" t="str">
        <f ca="1">IFERROR(INDEX(Rutas_Despiece!$K:$K,MATCH($S16,$Q:$Q,0)),"")</f>
        <v/>
      </c>
      <c r="Y16" t="str">
        <f ca="1">IFERROR(INDEX(Rutas_Despiece!$F:$F,MATCH($S16,$Q:$Q,0))&amp;" "&amp;INDEX(Rutas_Despiece!$G:$G,MATCH($S16,$Q:$Q,0)),"")</f>
        <v/>
      </c>
      <c r="Z16" t="str">
        <f ca="1">IFERROR(INDEX(Rutas_Despiece!$H:$H,MATCH($S16,$Q:$Q,0)),"")</f>
        <v/>
      </c>
      <c r="AA16" t="str">
        <f ca="1">IFERROR(INDEX(Rutas_Despiece!$I:$I,MATCH($S16,$Q:$Q,0)),"")</f>
        <v/>
      </c>
      <c r="AB16" t="str">
        <f ca="1">IFERROR(INDEX(Rutas_Despiece!$L:$L,MATCH($S16,$Q:$Q,0)),"")</f>
        <v/>
      </c>
      <c r="AG16" t="str">
        <f t="shared" ca="1" si="6"/>
        <v xml:space="preserve"> 41.651368,-0.909961 41.6394685,-0.9049811 41.64095,-0.89684 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AH16" t="s">
        <v>1169</v>
      </c>
      <c r="AI16" t="s">
        <v>1170</v>
      </c>
    </row>
    <row r="17" spans="1:35" x14ac:dyDescent="0.25">
      <c r="A17">
        <f ca="1">IF(Rutas_Despiece!A17&lt;&gt;Rutas_Despiece!A16,1,0)</f>
        <v>0</v>
      </c>
      <c r="B17">
        <f ca="1">IF(A17,Rutas_Despiece!C17,0)</f>
        <v>0</v>
      </c>
      <c r="C17">
        <f ca="1">IF(A17,Rutas_Despiece!D17,0)</f>
        <v>0</v>
      </c>
      <c r="D17" t="str">
        <f ca="1">IF(A17=1,"",SUBSTITUTE(Rutas_Despiece!J17,",",".") &amp; ","&amp;SUBSTITUTE(Rutas_Despiece!K17,",","."))</f>
        <v>41.666623,-0.874864</v>
      </c>
      <c r="E17" s="5">
        <f t="shared" ca="1" si="3"/>
        <v>1</v>
      </c>
      <c r="F17" t="str">
        <f t="shared" ca="1" si="4"/>
        <v>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" s="69" t="s">
        <v>1174</v>
      </c>
      <c r="H17">
        <f t="shared" ca="1" si="5"/>
        <v>51</v>
      </c>
      <c r="I17">
        <f t="shared" ca="1" si="10"/>
        <v>14</v>
      </c>
      <c r="J17" s="5" t="str">
        <f t="shared" ca="1" si="7"/>
        <v>Rutas_6</v>
      </c>
      <c r="K17" s="5" t="str">
        <f t="shared" ca="1" si="8"/>
        <v>Ruta 6_6</v>
      </c>
      <c r="L17" s="5" t="str">
        <f t="shared" ca="1" si="11"/>
        <v xml:space="preserve"> 41.6620909,-0.8758844 41.6577193,-0.8694495 41.6507433,-0.8700134 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M17" s="69"/>
      <c r="N17" s="69">
        <f t="shared" ca="1" si="12"/>
        <v>0</v>
      </c>
      <c r="O17" s="69" t="s">
        <v>1174</v>
      </c>
      <c r="P17">
        <f t="shared" ca="1" si="13"/>
        <v>1</v>
      </c>
      <c r="Q17">
        <f t="shared" ca="1" si="9"/>
        <v>14</v>
      </c>
      <c r="R17">
        <f t="shared" ca="1" si="14"/>
        <v>0</v>
      </c>
      <c r="S17">
        <f t="shared" ca="1" si="15"/>
        <v>0</v>
      </c>
      <c r="T17" t="str">
        <f t="shared" ca="1" si="16"/>
        <v>Rutas_6</v>
      </c>
      <c r="U17" t="str">
        <f t="shared" ca="1" si="17"/>
        <v>Ruta 6_6</v>
      </c>
      <c r="V17" t="str">
        <f ca="1">IFERROR(INDEX(Rutas_Despiece!$J:$J,MATCH($S17,$Q:$Q,0)),"")</f>
        <v/>
      </c>
      <c r="W17" t="str">
        <f ca="1">IFERROR(INDEX(Rutas_Despiece!$K:$K,MATCH($S17,$Q:$Q,0)),"")</f>
        <v/>
      </c>
      <c r="Y17" t="str">
        <f ca="1">IFERROR(INDEX(Rutas_Despiece!$F:$F,MATCH($S17,$Q:$Q,0))&amp;" "&amp;INDEX(Rutas_Despiece!$G:$G,MATCH($S17,$Q:$Q,0)),"")</f>
        <v/>
      </c>
      <c r="Z17" t="str">
        <f ca="1">IFERROR(INDEX(Rutas_Despiece!$H:$H,MATCH($S17,$Q:$Q,0)),"")</f>
        <v/>
      </c>
      <c r="AA17" t="str">
        <f ca="1">IFERROR(INDEX(Rutas_Despiece!$I:$I,MATCH($S17,$Q:$Q,0)),"")</f>
        <v/>
      </c>
      <c r="AB17" t="str">
        <f ca="1">IFERROR(INDEX(Rutas_Despiece!$L:$L,MATCH($S17,$Q:$Q,0)),"")</f>
        <v/>
      </c>
      <c r="AG17" t="str">
        <f t="shared" ca="1" si="6"/>
        <v xml:space="preserve"> 41.6620909,-0.8758844 41.6577193,-0.8694495 41.6507433,-0.8700134 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AH17" t="s">
        <v>1169</v>
      </c>
      <c r="AI17" t="s">
        <v>1170</v>
      </c>
    </row>
    <row r="18" spans="1:35" x14ac:dyDescent="0.25">
      <c r="A18">
        <f ca="1">IF(Rutas_Despiece!A18&lt;&gt;Rutas_Despiece!A17,1,0)</f>
        <v>0</v>
      </c>
      <c r="B18">
        <f ca="1">IF(A18,Rutas_Despiece!C18,0)</f>
        <v>0</v>
      </c>
      <c r="C18">
        <f ca="1">IF(A18,Rutas_Despiece!D18,0)</f>
        <v>0</v>
      </c>
      <c r="D18" t="str">
        <f ca="1">IF(A18=1,"",SUBSTITUTE(Rutas_Despiece!J18,",",".") &amp; ","&amp;SUBSTITUTE(Rutas_Despiece!K18,",","."))</f>
        <v>41.666105,-0.8843663</v>
      </c>
      <c r="E18" s="5">
        <f t="shared" ca="1" si="3"/>
        <v>1</v>
      </c>
      <c r="F18" t="str">
        <f t="shared" ca="1" si="4"/>
        <v>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" s="69" t="s">
        <v>1174</v>
      </c>
      <c r="H18">
        <f t="shared" ca="1" si="5"/>
        <v>51</v>
      </c>
      <c r="I18">
        <f t="shared" ca="1" si="10"/>
        <v>15</v>
      </c>
      <c r="J18" s="5" t="str">
        <f t="shared" ca="1" si="7"/>
        <v>Rutas_Habituales_MTN</v>
      </c>
      <c r="K18" s="5" t="str">
        <f t="shared" ca="1" si="8"/>
        <v>Ruta 1_20</v>
      </c>
      <c r="L18" s="5" t="str">
        <f t="shared" ca="1" si="11"/>
        <v xml:space="preserve"> 41.667657,-0.8551449 41.6701758,-0.8486393 41.6695785,-0.839172 41.670031,-0.83946 41.64804,-0.893696 41.749628,-1.175514 41.749628,-1.175514 41.6666687,-0.8238801 41.6670119,-0.8318499 41.6698563,-0.839224 41.6699345,-0.8463302 41.667657,-0.8551449</v>
      </c>
      <c r="M18" s="69"/>
      <c r="N18" s="69">
        <f t="shared" ca="1" si="12"/>
        <v>0</v>
      </c>
      <c r="O18" s="69" t="s">
        <v>1174</v>
      </c>
      <c r="P18">
        <f t="shared" ca="1" si="13"/>
        <v>1</v>
      </c>
      <c r="Q18">
        <f t="shared" ca="1" si="9"/>
        <v>15</v>
      </c>
      <c r="R18">
        <f t="shared" ca="1" si="14"/>
        <v>0</v>
      </c>
      <c r="S18">
        <f t="shared" ca="1" si="15"/>
        <v>0</v>
      </c>
      <c r="T18" t="str">
        <f t="shared" ca="1" si="16"/>
        <v>Rutas_Habituales_MTN</v>
      </c>
      <c r="U18" t="str">
        <f t="shared" ca="1" si="17"/>
        <v>Ruta 1_20</v>
      </c>
      <c r="V18" t="str">
        <f ca="1">IFERROR(INDEX(Rutas_Despiece!$J:$J,MATCH($S18,$Q:$Q,0)),"")</f>
        <v/>
      </c>
      <c r="W18" t="str">
        <f ca="1">IFERROR(INDEX(Rutas_Despiece!$K:$K,MATCH($S18,$Q:$Q,0)),"")</f>
        <v/>
      </c>
      <c r="Y18" t="str">
        <f ca="1">IFERROR(INDEX(Rutas_Despiece!$F:$F,MATCH($S18,$Q:$Q,0))&amp;" "&amp;INDEX(Rutas_Despiece!$G:$G,MATCH($S18,$Q:$Q,0)),"")</f>
        <v/>
      </c>
      <c r="Z18" t="str">
        <f ca="1">IFERROR(INDEX(Rutas_Despiece!$H:$H,MATCH($S18,$Q:$Q,0)),"")</f>
        <v/>
      </c>
      <c r="AA18" t="str">
        <f ca="1">IFERROR(INDEX(Rutas_Despiece!$I:$I,MATCH($S18,$Q:$Q,0)),"")</f>
        <v/>
      </c>
      <c r="AB18" t="str">
        <f ca="1">IFERROR(INDEX(Rutas_Despiece!$L:$L,MATCH($S18,$Q:$Q,0)),"")</f>
        <v/>
      </c>
      <c r="AG18" t="str">
        <f t="shared" ca="1" si="6"/>
        <v xml:space="preserve"> 41.667657,-0.8551449 41.6701758,-0.8486393 41.6695785,-0.839172 41.670031,-0.83946 41.64804,-0.893696 41.749628,-1.175514 41.749628,-1.175514 41.6666687,-0.8238801 41.6670119,-0.8318499 41.6698563,-0.839224 41.6699345,-0.8463302 41.667657,-0.8551449</v>
      </c>
      <c r="AH18" t="s">
        <v>1169</v>
      </c>
      <c r="AI18" t="s">
        <v>1170</v>
      </c>
    </row>
    <row r="19" spans="1:35" x14ac:dyDescent="0.25">
      <c r="A19">
        <f ca="1">IF(Rutas_Despiece!A19&lt;&gt;Rutas_Despiece!A18,1,0)</f>
        <v>0</v>
      </c>
      <c r="B19">
        <f ca="1">IF(A19,Rutas_Despiece!C19,0)</f>
        <v>0</v>
      </c>
      <c r="C19">
        <f ca="1">IF(A19,Rutas_Despiece!D19,0)</f>
        <v>0</v>
      </c>
      <c r="D19" t="str">
        <f ca="1">IF(A19=1,"",SUBSTITUTE(Rutas_Despiece!J19,",",".") &amp; ","&amp;SUBSTITUTE(Rutas_Despiece!K19,",","."))</f>
        <v>41.6649203,-0.8863882</v>
      </c>
      <c r="E19" s="5">
        <f t="shared" ca="1" si="3"/>
        <v>1</v>
      </c>
      <c r="F19" t="str">
        <f t="shared" ca="1" si="4"/>
        <v>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" s="69" t="s">
        <v>1174</v>
      </c>
      <c r="H19">
        <f t="shared" ca="1" si="5"/>
        <v>51</v>
      </c>
      <c r="I19">
        <f t="shared" ca="1" si="10"/>
        <v>16</v>
      </c>
      <c r="J19" s="5" t="str">
        <f t="shared" ca="1" si="7"/>
        <v>Rutas_Habituales_MTN</v>
      </c>
      <c r="K19" s="5" t="str">
        <f t="shared" ca="1" si="8"/>
        <v>Ruta 2_20</v>
      </c>
      <c r="L19" s="5" t="str">
        <f t="shared" ca="1" si="11"/>
        <v xml:space="preserve"> 41.6570955,-0.8586166 41.6605399,-0.8637916 41.6629175,-0.8662946 41.6666243,-0.8749024 41.66857,-0.876678 41.749628,-1.175514 41.749628,-1.175514 41.6697722,-0.8768512 41.6666281,-0.8750802 41.6628839,-0.8664623 41.6604682,-0.8638957 41.657137,-0.8586181</v>
      </c>
      <c r="M19" s="69"/>
      <c r="N19" s="69">
        <f t="shared" ca="1" si="12"/>
        <v>0</v>
      </c>
      <c r="O19" s="69" t="s">
        <v>1174</v>
      </c>
      <c r="P19">
        <f t="shared" ca="1" si="13"/>
        <v>1</v>
      </c>
      <c r="Q19">
        <f t="shared" ca="1" si="9"/>
        <v>16</v>
      </c>
      <c r="R19">
        <f t="shared" ca="1" si="14"/>
        <v>0</v>
      </c>
      <c r="S19">
        <f t="shared" ca="1" si="15"/>
        <v>0</v>
      </c>
      <c r="T19" t="str">
        <f t="shared" ca="1" si="16"/>
        <v>Rutas_Habituales_MTN</v>
      </c>
      <c r="U19" t="str">
        <f t="shared" ca="1" si="17"/>
        <v>Ruta 2_20</v>
      </c>
      <c r="V19" t="str">
        <f ca="1">IFERROR(INDEX(Rutas_Despiece!$J:$J,MATCH($S19,$Q:$Q,0)),"")</f>
        <v/>
      </c>
      <c r="W19" t="str">
        <f ca="1">IFERROR(INDEX(Rutas_Despiece!$K:$K,MATCH($S19,$Q:$Q,0)),"")</f>
        <v/>
      </c>
      <c r="Y19" t="str">
        <f ca="1">IFERROR(INDEX(Rutas_Despiece!$F:$F,MATCH($S19,$Q:$Q,0))&amp;" "&amp;INDEX(Rutas_Despiece!$G:$G,MATCH($S19,$Q:$Q,0)),"")</f>
        <v/>
      </c>
      <c r="Z19" t="str">
        <f ca="1">IFERROR(INDEX(Rutas_Despiece!$H:$H,MATCH($S19,$Q:$Q,0)),"")</f>
        <v/>
      </c>
      <c r="AA19" t="str">
        <f ca="1">IFERROR(INDEX(Rutas_Despiece!$I:$I,MATCH($S19,$Q:$Q,0)),"")</f>
        <v/>
      </c>
      <c r="AB19" t="str">
        <f ca="1">IFERROR(INDEX(Rutas_Despiece!$L:$L,MATCH($S19,$Q:$Q,0)),"")</f>
        <v/>
      </c>
      <c r="AG19" t="str">
        <f t="shared" ca="1" si="6"/>
        <v xml:space="preserve"> 41.6570955,-0.8586166 41.6605399,-0.8637916 41.6629175,-0.8662946 41.6666243,-0.8749024 41.66857,-0.876678 41.749628,-1.175514 41.749628,-1.175514 41.6697722,-0.8768512 41.6666281,-0.8750802 41.6628839,-0.8664623 41.6604682,-0.8638957 41.657137,-0.8586181</v>
      </c>
      <c r="AH19" t="s">
        <v>1169</v>
      </c>
      <c r="AI19" t="s">
        <v>1170</v>
      </c>
    </row>
    <row r="20" spans="1:35" x14ac:dyDescent="0.25">
      <c r="A20">
        <f ca="1">IF(Rutas_Despiece!A20&lt;&gt;Rutas_Despiece!A19,1,0)</f>
        <v>0</v>
      </c>
      <c r="B20">
        <f ca="1">IF(A20,Rutas_Despiece!C20,0)</f>
        <v>0</v>
      </c>
      <c r="C20">
        <f ca="1">IF(A20,Rutas_Despiece!D20,0)</f>
        <v>0</v>
      </c>
      <c r="D20" t="str">
        <f ca="1">IF(A20=1,"",SUBSTITUTE(Rutas_Despiece!J20,",",".") &amp; ","&amp;SUBSTITUTE(Rutas_Despiece!K20,",","."))</f>
        <v>41.6592831,-0.8928457</v>
      </c>
      <c r="E20" s="5">
        <f t="shared" ca="1" si="3"/>
        <v>1</v>
      </c>
      <c r="F20" t="str">
        <f t="shared" ca="1" si="4"/>
        <v>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0" s="69" t="s">
        <v>1174</v>
      </c>
      <c r="H20">
        <f t="shared" ca="1" si="5"/>
        <v>51</v>
      </c>
      <c r="I20">
        <f t="shared" ca="1" si="10"/>
        <v>17</v>
      </c>
      <c r="J20" s="5" t="str">
        <f t="shared" ca="1" si="7"/>
        <v>Rutas_Habituales_MTN</v>
      </c>
      <c r="K20" s="5" t="str">
        <f t="shared" ca="1" si="8"/>
        <v>Ruta 3_20</v>
      </c>
      <c r="L20" s="5" t="str">
        <f t="shared" ca="1" si="11"/>
        <v xml:space="preserve"> 41.6540273,-0.870503 41.6570733,-0.8696825 41.6613456,-0.8668399 41.6637573,-0.8630493 41.749628,-1.175514 41.749628,-1.175514 41.6637028,-0.8612384 41.6612418,-0.8670878 41.6577193,-0.8694495 41.6540273,-0.870503</v>
      </c>
      <c r="M20" s="69"/>
      <c r="N20" s="69">
        <f t="shared" ca="1" si="12"/>
        <v>0</v>
      </c>
      <c r="O20" s="69" t="s">
        <v>1174</v>
      </c>
      <c r="P20">
        <f t="shared" ca="1" si="13"/>
        <v>1</v>
      </c>
      <c r="Q20">
        <f t="shared" ca="1" si="9"/>
        <v>17</v>
      </c>
      <c r="R20">
        <f t="shared" ca="1" si="14"/>
        <v>0</v>
      </c>
      <c r="S20">
        <f t="shared" ca="1" si="15"/>
        <v>0</v>
      </c>
      <c r="T20" t="str">
        <f t="shared" ca="1" si="16"/>
        <v>Rutas_Habituales_MTN</v>
      </c>
      <c r="U20" t="str">
        <f t="shared" ca="1" si="17"/>
        <v>Ruta 3_20</v>
      </c>
      <c r="V20" t="str">
        <f ca="1">IFERROR(INDEX(Rutas_Despiece!$J:$J,MATCH($S20,$Q:$Q,0)),"")</f>
        <v/>
      </c>
      <c r="W20" t="str">
        <f ca="1">IFERROR(INDEX(Rutas_Despiece!$K:$K,MATCH($S20,$Q:$Q,0)),"")</f>
        <v/>
      </c>
      <c r="Y20" t="str">
        <f ca="1">IFERROR(INDEX(Rutas_Despiece!$F:$F,MATCH($S20,$Q:$Q,0))&amp;" "&amp;INDEX(Rutas_Despiece!$G:$G,MATCH($S20,$Q:$Q,0)),"")</f>
        <v/>
      </c>
      <c r="Z20" t="str">
        <f ca="1">IFERROR(INDEX(Rutas_Despiece!$H:$H,MATCH($S20,$Q:$Q,0)),"")</f>
        <v/>
      </c>
      <c r="AA20" t="str">
        <f ca="1">IFERROR(INDEX(Rutas_Despiece!$I:$I,MATCH($S20,$Q:$Q,0)),"")</f>
        <v/>
      </c>
      <c r="AB20" t="str">
        <f ca="1">IFERROR(INDEX(Rutas_Despiece!$L:$L,MATCH($S20,$Q:$Q,0)),"")</f>
        <v/>
      </c>
      <c r="AG20" t="str">
        <f t="shared" ca="1" si="6"/>
        <v xml:space="preserve"> 41.6540273,-0.870503 41.6570733,-0.8696825 41.6613456,-0.8668399 41.6637573,-0.8630493 41.749628,-1.175514 41.749628,-1.175514 41.6637028,-0.8612384 41.6612418,-0.8670878 41.6577193,-0.8694495 41.6540273,-0.870503</v>
      </c>
      <c r="AH20" t="s">
        <v>1169</v>
      </c>
      <c r="AI20" t="s">
        <v>1170</v>
      </c>
    </row>
    <row r="21" spans="1:35" x14ac:dyDescent="0.25">
      <c r="A21">
        <f ca="1">IF(Rutas_Despiece!A21&lt;&gt;Rutas_Despiece!A20,1,0)</f>
        <v>0</v>
      </c>
      <c r="B21">
        <f ca="1">IF(A21,Rutas_Despiece!C21,0)</f>
        <v>0</v>
      </c>
      <c r="C21">
        <f ca="1">IF(A21,Rutas_Despiece!D21,0)</f>
        <v>0</v>
      </c>
      <c r="D21" t="str">
        <f ca="1">IF(A21=1,"",SUBSTITUTE(Rutas_Despiece!J21,",",".") &amp; ","&amp;SUBSTITUTE(Rutas_Despiece!K21,",","."))</f>
        <v>41.647401,-0.894585</v>
      </c>
      <c r="E21" s="5">
        <f t="shared" ca="1" si="3"/>
        <v>1</v>
      </c>
      <c r="F21" t="str">
        <f t="shared" ca="1" si="4"/>
        <v>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1" s="69" t="s">
        <v>1174</v>
      </c>
      <c r="H21">
        <f t="shared" ca="1" si="5"/>
        <v>51</v>
      </c>
      <c r="I21">
        <f t="shared" ca="1" si="10"/>
        <v>18</v>
      </c>
      <c r="J21" s="5" t="str">
        <f t="shared" ca="1" si="7"/>
        <v>Rutas_Habituales_MTN</v>
      </c>
      <c r="K21" s="5" t="str">
        <f t="shared" ca="1" si="8"/>
        <v>Ruta 4_20</v>
      </c>
      <c r="L21" s="5" t="str">
        <f t="shared" ca="1" si="11"/>
        <v xml:space="preserve"> 41.662154,-0.8757999 41.6638973,-0.8739179 41.6726421,-0.8713725 41.675329,-0.870227 41.69602,-0.87154 41.6866236,-0.8784096 41.749628,-1.175514 41.749628,-1.175514 41.6866236,-0.8784096 41.6849506,-0.8709522 41.6755963,-0.8712501 41.6726181,-0.8712308 41.6639631,-0.8744368 41.660957,-0.872382</v>
      </c>
      <c r="M21" s="69"/>
      <c r="N21" s="69">
        <f t="shared" ca="1" si="12"/>
        <v>0</v>
      </c>
      <c r="O21" s="69" t="s">
        <v>1174</v>
      </c>
      <c r="P21">
        <f t="shared" ca="1" si="13"/>
        <v>1</v>
      </c>
      <c r="Q21">
        <f t="shared" ca="1" si="9"/>
        <v>18</v>
      </c>
      <c r="R21">
        <f t="shared" ca="1" si="14"/>
        <v>0</v>
      </c>
      <c r="S21">
        <f t="shared" ca="1" si="15"/>
        <v>0</v>
      </c>
      <c r="T21" t="str">
        <f t="shared" ca="1" si="16"/>
        <v>Rutas_Habituales_MTN</v>
      </c>
      <c r="U21" t="str">
        <f t="shared" ca="1" si="17"/>
        <v>Ruta 4_20</v>
      </c>
      <c r="V21" t="str">
        <f ca="1">IFERROR(INDEX(Rutas_Despiece!$J:$J,MATCH($S21,$Q:$Q,0)),"")</f>
        <v/>
      </c>
      <c r="W21" t="str">
        <f ca="1">IFERROR(INDEX(Rutas_Despiece!$K:$K,MATCH($S21,$Q:$Q,0)),"")</f>
        <v/>
      </c>
      <c r="Y21" t="str">
        <f ca="1">IFERROR(INDEX(Rutas_Despiece!$F:$F,MATCH($S21,$Q:$Q,0))&amp;" "&amp;INDEX(Rutas_Despiece!$G:$G,MATCH($S21,$Q:$Q,0)),"")</f>
        <v/>
      </c>
      <c r="Z21" t="str">
        <f ca="1">IFERROR(INDEX(Rutas_Despiece!$H:$H,MATCH($S21,$Q:$Q,0)),"")</f>
        <v/>
      </c>
      <c r="AA21" t="str">
        <f ca="1">IFERROR(INDEX(Rutas_Despiece!$I:$I,MATCH($S21,$Q:$Q,0)),"")</f>
        <v/>
      </c>
      <c r="AB21" t="str">
        <f ca="1">IFERROR(INDEX(Rutas_Despiece!$L:$L,MATCH($S21,$Q:$Q,0)),"")</f>
        <v/>
      </c>
      <c r="AG21" t="str">
        <f t="shared" ca="1" si="6"/>
        <v xml:space="preserve"> 41.662154,-0.8757999 41.6638973,-0.8739179 41.6726421,-0.8713725 41.675329,-0.870227 41.69602,-0.87154 41.6866236,-0.8784096 41.749628,-1.175514 41.749628,-1.175514 41.6866236,-0.8784096 41.6849506,-0.8709522 41.6755963,-0.8712501 41.6726181,-0.8712308 41.6639631,-0.8744368 41.660957,-0.872382</v>
      </c>
      <c r="AH21" t="s">
        <v>1169</v>
      </c>
      <c r="AI21" t="s">
        <v>1170</v>
      </c>
    </row>
    <row r="22" spans="1:35" x14ac:dyDescent="0.25">
      <c r="A22">
        <f ca="1">IF(Rutas_Despiece!A22&lt;&gt;Rutas_Despiece!A21,1,0)</f>
        <v>0</v>
      </c>
      <c r="B22">
        <f ca="1">IF(A22,Rutas_Despiece!C22,0)</f>
        <v>0</v>
      </c>
      <c r="C22">
        <f ca="1">IF(A22,Rutas_Despiece!D22,0)</f>
        <v>0</v>
      </c>
      <c r="D22" t="str">
        <f ca="1">IF(A22=1,"",SUBSTITUTE(Rutas_Despiece!J22,",",".") &amp; ","&amp;SUBSTITUTE(Rutas_Despiece!K22,",","."))</f>
        <v>41.646008,-0.898034</v>
      </c>
      <c r="E22" s="5">
        <f t="shared" ca="1" si="3"/>
        <v>1</v>
      </c>
      <c r="F22" t="str">
        <f t="shared" ca="1" si="4"/>
        <v>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2" s="69" t="s">
        <v>1174</v>
      </c>
      <c r="H22">
        <f t="shared" ca="1" si="5"/>
        <v>51</v>
      </c>
      <c r="I22">
        <f t="shared" ca="1" si="10"/>
        <v>19</v>
      </c>
      <c r="J22" s="5" t="str">
        <f t="shared" ca="1" si="7"/>
        <v>Rutas_Habituales_MTN</v>
      </c>
      <c r="K22" s="5" t="str">
        <f t="shared" ca="1" si="8"/>
        <v>Ruta 5_20</v>
      </c>
      <c r="L22" s="5" t="str">
        <f t="shared" ca="1" si="11"/>
        <v xml:space="preserve"> 41.6781303,-0.8766229 41.66857,-0.876678 41.6731332,-0.8776646 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M22" s="69"/>
      <c r="N22" s="69">
        <f t="shared" ca="1" si="12"/>
        <v>0</v>
      </c>
      <c r="O22" s="69" t="s">
        <v>1174</v>
      </c>
      <c r="P22">
        <f t="shared" ca="1" si="13"/>
        <v>1</v>
      </c>
      <c r="Q22">
        <f t="shared" ca="1" si="9"/>
        <v>19</v>
      </c>
      <c r="R22">
        <f t="shared" ca="1" si="14"/>
        <v>0</v>
      </c>
      <c r="S22">
        <f t="shared" ca="1" si="15"/>
        <v>0</v>
      </c>
      <c r="T22" t="str">
        <f t="shared" ca="1" si="16"/>
        <v>Rutas_Habituales_MTN</v>
      </c>
      <c r="U22" t="str">
        <f t="shared" ca="1" si="17"/>
        <v>Ruta 5_20</v>
      </c>
      <c r="V22" t="str">
        <f ca="1">IFERROR(INDEX(Rutas_Despiece!$J:$J,MATCH($S22,$Q:$Q,0)),"")</f>
        <v/>
      </c>
      <c r="W22" t="str">
        <f ca="1">IFERROR(INDEX(Rutas_Despiece!$K:$K,MATCH($S22,$Q:$Q,0)),"")</f>
        <v/>
      </c>
      <c r="Y22" t="str">
        <f ca="1">IFERROR(INDEX(Rutas_Despiece!$F:$F,MATCH($S22,$Q:$Q,0))&amp;" "&amp;INDEX(Rutas_Despiece!$G:$G,MATCH($S22,$Q:$Q,0)),"")</f>
        <v/>
      </c>
      <c r="Z22" t="str">
        <f ca="1">IFERROR(INDEX(Rutas_Despiece!$H:$H,MATCH($S22,$Q:$Q,0)),"")</f>
        <v/>
      </c>
      <c r="AA22" t="str">
        <f ca="1">IFERROR(INDEX(Rutas_Despiece!$I:$I,MATCH($S22,$Q:$Q,0)),"")</f>
        <v/>
      </c>
      <c r="AB22" t="str">
        <f ca="1">IFERROR(INDEX(Rutas_Despiece!$L:$L,MATCH($S22,$Q:$Q,0)),"")</f>
        <v/>
      </c>
      <c r="AG22" t="str">
        <f t="shared" ca="1" si="6"/>
        <v xml:space="preserve"> 41.6781303,-0.8766229 41.66857,-0.876678 41.6731332,-0.8776646 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AH22" t="s">
        <v>1169</v>
      </c>
      <c r="AI22" t="s">
        <v>1170</v>
      </c>
    </row>
    <row r="23" spans="1:35" x14ac:dyDescent="0.25">
      <c r="A23">
        <f ca="1">IF(Rutas_Despiece!A23&lt;&gt;Rutas_Despiece!A22,1,0)</f>
        <v>0</v>
      </c>
      <c r="B23">
        <f ca="1">IF(A23,Rutas_Despiece!C23,0)</f>
        <v>0</v>
      </c>
      <c r="C23">
        <f ca="1">IF(A23,Rutas_Despiece!D23,0)</f>
        <v>0</v>
      </c>
      <c r="D23" t="str">
        <f ca="1">IF(A23=1,"",SUBSTITUTE(Rutas_Despiece!J23,",",".") &amp; ","&amp;SUBSTITUTE(Rutas_Despiece!K23,",","."))</f>
        <v>41.6491361,-0.9005623</v>
      </c>
      <c r="E23" s="5">
        <f t="shared" ca="1" si="3"/>
        <v>1</v>
      </c>
      <c r="F23" t="str">
        <f t="shared" ca="1" si="4"/>
        <v>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3" s="69" t="s">
        <v>1174</v>
      </c>
      <c r="H23">
        <f t="shared" ca="1" si="5"/>
        <v>51</v>
      </c>
      <c r="I23">
        <f t="shared" ca="1" si="10"/>
        <v>20</v>
      </c>
      <c r="J23" s="5" t="str">
        <f t="shared" ca="1" si="7"/>
        <v>Rutas_Habituales_MTN</v>
      </c>
      <c r="K23" s="5" t="str">
        <f t="shared" ca="1" si="8"/>
        <v>Ruta 6_20</v>
      </c>
      <c r="L23" s="5" t="str">
        <f t="shared" ca="1" si="11"/>
        <v xml:space="preserve"> 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</v>
      </c>
      <c r="M23" s="69"/>
      <c r="N23" s="69">
        <f t="shared" ca="1" si="12"/>
        <v>0</v>
      </c>
      <c r="O23" s="69" t="s">
        <v>1174</v>
      </c>
      <c r="P23">
        <f t="shared" ca="1" si="13"/>
        <v>1</v>
      </c>
      <c r="Q23">
        <f t="shared" ca="1" si="9"/>
        <v>20</v>
      </c>
      <c r="R23">
        <f t="shared" ca="1" si="14"/>
        <v>0</v>
      </c>
      <c r="S23">
        <f t="shared" ca="1" si="15"/>
        <v>0</v>
      </c>
      <c r="T23" t="str">
        <f t="shared" ca="1" si="16"/>
        <v>Rutas_Habituales_MTN</v>
      </c>
      <c r="U23" t="str">
        <f t="shared" ca="1" si="17"/>
        <v>Ruta 6_20</v>
      </c>
      <c r="V23" t="str">
        <f ca="1">IFERROR(INDEX(Rutas_Despiece!$J:$J,MATCH($S23,$Q:$Q,0)),"")</f>
        <v/>
      </c>
      <c r="W23" t="str">
        <f ca="1">IFERROR(INDEX(Rutas_Despiece!$K:$K,MATCH($S23,$Q:$Q,0)),"")</f>
        <v/>
      </c>
      <c r="Y23" t="str">
        <f ca="1">IFERROR(INDEX(Rutas_Despiece!$F:$F,MATCH($S23,$Q:$Q,0))&amp;" "&amp;INDEX(Rutas_Despiece!$G:$G,MATCH($S23,$Q:$Q,0)),"")</f>
        <v/>
      </c>
      <c r="Z23" t="str">
        <f ca="1">IFERROR(INDEX(Rutas_Despiece!$H:$H,MATCH($S23,$Q:$Q,0)),"")</f>
        <v/>
      </c>
      <c r="AA23" t="str">
        <f ca="1">IFERROR(INDEX(Rutas_Despiece!$I:$I,MATCH($S23,$Q:$Q,0)),"")</f>
        <v/>
      </c>
      <c r="AB23" t="str">
        <f ca="1">IFERROR(INDEX(Rutas_Despiece!$L:$L,MATCH($S23,$Q:$Q,0)),"")</f>
        <v/>
      </c>
      <c r="AG23" t="str">
        <f t="shared" ca="1" si="6"/>
        <v xml:space="preserve"> 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</v>
      </c>
      <c r="AH23" t="s">
        <v>1169</v>
      </c>
      <c r="AI23" t="s">
        <v>1170</v>
      </c>
    </row>
    <row r="24" spans="1:35" x14ac:dyDescent="0.25">
      <c r="A24">
        <f ca="1">IF(Rutas_Despiece!A24&lt;&gt;Rutas_Despiece!A23,1,0)</f>
        <v>0</v>
      </c>
      <c r="B24">
        <f ca="1">IF(A24,Rutas_Despiece!C24,0)</f>
        <v>0</v>
      </c>
      <c r="C24">
        <f ca="1">IF(A24,Rutas_Despiece!D24,0)</f>
        <v>0</v>
      </c>
      <c r="D24" t="str">
        <f ca="1">IF(A24=1,"",SUBSTITUTE(Rutas_Despiece!J24,",",".") &amp; ","&amp;SUBSTITUTE(Rutas_Despiece!K24,",","."))</f>
        <v>41.6554827,-0.9068022</v>
      </c>
      <c r="E24" s="5">
        <f t="shared" ca="1" si="3"/>
        <v>1</v>
      </c>
      <c r="F24" t="str">
        <f t="shared" ca="1" si="4"/>
        <v>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4" s="69" t="s">
        <v>1174</v>
      </c>
      <c r="H24">
        <f t="shared" ca="1" si="5"/>
        <v>51</v>
      </c>
      <c r="I24">
        <f t="shared" ca="1" si="10"/>
        <v>21</v>
      </c>
      <c r="J24" s="5" t="str">
        <f t="shared" ca="1" si="7"/>
        <v>Rutas_Habituales_MTN</v>
      </c>
      <c r="K24" s="5" t="str">
        <f t="shared" ca="1" si="8"/>
        <v>Ruta 7_20</v>
      </c>
      <c r="L24" s="5" t="str">
        <f t="shared" ca="1" si="11"/>
        <v xml:space="preserve"> 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M24" s="69"/>
      <c r="N24" s="69">
        <f t="shared" ca="1" si="12"/>
        <v>0</v>
      </c>
      <c r="O24" s="69" t="s">
        <v>1174</v>
      </c>
      <c r="P24">
        <f t="shared" ca="1" si="13"/>
        <v>1</v>
      </c>
      <c r="Q24">
        <f t="shared" ca="1" si="9"/>
        <v>21</v>
      </c>
      <c r="R24">
        <f t="shared" ca="1" si="14"/>
        <v>0</v>
      </c>
      <c r="S24">
        <f t="shared" ca="1" si="15"/>
        <v>0</v>
      </c>
      <c r="T24" t="str">
        <f t="shared" ca="1" si="16"/>
        <v>Rutas_Habituales_MTN</v>
      </c>
      <c r="U24" t="str">
        <f t="shared" ca="1" si="17"/>
        <v>Ruta 7_20</v>
      </c>
      <c r="V24" t="str">
        <f ca="1">IFERROR(INDEX(Rutas_Despiece!$J:$J,MATCH($S24,$Q:$Q,0)),"")</f>
        <v/>
      </c>
      <c r="W24" t="str">
        <f ca="1">IFERROR(INDEX(Rutas_Despiece!$K:$K,MATCH($S24,$Q:$Q,0)),"")</f>
        <v/>
      </c>
      <c r="Y24" t="str">
        <f ca="1">IFERROR(INDEX(Rutas_Despiece!$F:$F,MATCH($S24,$Q:$Q,0))&amp;" "&amp;INDEX(Rutas_Despiece!$G:$G,MATCH($S24,$Q:$Q,0)),"")</f>
        <v/>
      </c>
      <c r="Z24" t="str">
        <f ca="1">IFERROR(INDEX(Rutas_Despiece!$H:$H,MATCH($S24,$Q:$Q,0)),"")</f>
        <v/>
      </c>
      <c r="AA24" t="str">
        <f ca="1">IFERROR(INDEX(Rutas_Despiece!$I:$I,MATCH($S24,$Q:$Q,0)),"")</f>
        <v/>
      </c>
      <c r="AB24" t="str">
        <f ca="1">IFERROR(INDEX(Rutas_Despiece!$L:$L,MATCH($S24,$Q:$Q,0)),"")</f>
        <v/>
      </c>
      <c r="AG24" t="str">
        <f t="shared" ca="1" si="6"/>
        <v xml:space="preserve"> 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AH24" t="s">
        <v>1169</v>
      </c>
      <c r="AI24" t="s">
        <v>1170</v>
      </c>
    </row>
    <row r="25" spans="1:35" x14ac:dyDescent="0.25">
      <c r="A25">
        <f ca="1">IF(Rutas_Despiece!A25&lt;&gt;Rutas_Despiece!A24,1,0)</f>
        <v>0</v>
      </c>
      <c r="B25">
        <f ca="1">IF(A25,Rutas_Despiece!C25,0)</f>
        <v>0</v>
      </c>
      <c r="C25">
        <f ca="1">IF(A25,Rutas_Despiece!D25,0)</f>
        <v>0</v>
      </c>
      <c r="D25" t="str">
        <f ca="1">IF(A25=1,"",SUBSTITUTE(Rutas_Despiece!J25,",",".") &amp; ","&amp;SUBSTITUTE(Rutas_Despiece!K25,",","."))</f>
        <v>41.6585391,-0.9181635</v>
      </c>
      <c r="E25" s="5">
        <f t="shared" ca="1" si="3"/>
        <v>1</v>
      </c>
      <c r="F25" t="str">
        <f t="shared" ca="1" si="4"/>
        <v>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5" s="69" t="s">
        <v>1174</v>
      </c>
      <c r="H25">
        <f t="shared" ca="1" si="5"/>
        <v>51</v>
      </c>
      <c r="I25">
        <f t="shared" ca="1" si="10"/>
        <v>22</v>
      </c>
      <c r="J25" s="5" t="str">
        <f t="shared" ca="1" si="7"/>
        <v>Rutas_Habituales_MTN</v>
      </c>
      <c r="K25" s="5" t="str">
        <f t="shared" ca="1" si="8"/>
        <v>Ruta 8_20</v>
      </c>
      <c r="L25" s="5" t="str">
        <f t="shared" ca="1" si="11"/>
        <v xml:space="preserve"> 41.6507433,-0.8700134 41.64805,-0.877269 41.6478051,-0.8822717 41.647833,-0.88625 41.649941,-0.888539 41.749628,-1.175514 41.749628,-1.175514 41.6510668,-0.8902034 41.648205,-0.8865729 41.6476356,-0.8841543 41.6489185,-0.8767716 41.6511179,-0.8703225</v>
      </c>
      <c r="M25" s="69"/>
      <c r="N25" s="69">
        <f t="shared" ca="1" si="12"/>
        <v>0</v>
      </c>
      <c r="O25" s="69" t="s">
        <v>1174</v>
      </c>
      <c r="P25">
        <f t="shared" ca="1" si="13"/>
        <v>1</v>
      </c>
      <c r="Q25">
        <f t="shared" ca="1" si="9"/>
        <v>22</v>
      </c>
      <c r="R25">
        <f t="shared" ca="1" si="14"/>
        <v>0</v>
      </c>
      <c r="S25">
        <f t="shared" ca="1" si="15"/>
        <v>0</v>
      </c>
      <c r="T25" t="str">
        <f t="shared" ca="1" si="16"/>
        <v>Rutas_Habituales_MTN</v>
      </c>
      <c r="U25" t="str">
        <f t="shared" ca="1" si="17"/>
        <v>Ruta 8_20</v>
      </c>
      <c r="V25" t="str">
        <f ca="1">IFERROR(INDEX(Rutas_Despiece!$J:$J,MATCH($S25,$Q:$Q,0)),"")</f>
        <v/>
      </c>
      <c r="W25" t="str">
        <f ca="1">IFERROR(INDEX(Rutas_Despiece!$K:$K,MATCH($S25,$Q:$Q,0)),"")</f>
        <v/>
      </c>
      <c r="Y25" t="str">
        <f ca="1">IFERROR(INDEX(Rutas_Despiece!$F:$F,MATCH($S25,$Q:$Q,0))&amp;" "&amp;INDEX(Rutas_Despiece!$G:$G,MATCH($S25,$Q:$Q,0)),"")</f>
        <v/>
      </c>
      <c r="Z25" t="str">
        <f ca="1">IFERROR(INDEX(Rutas_Despiece!$H:$H,MATCH($S25,$Q:$Q,0)),"")</f>
        <v/>
      </c>
      <c r="AA25" t="str">
        <f ca="1">IFERROR(INDEX(Rutas_Despiece!$I:$I,MATCH($S25,$Q:$Q,0)),"")</f>
        <v/>
      </c>
      <c r="AB25" t="str">
        <f ca="1">IFERROR(INDEX(Rutas_Despiece!$L:$L,MATCH($S25,$Q:$Q,0)),"")</f>
        <v/>
      </c>
      <c r="AG25" t="str">
        <f t="shared" ca="1" si="6"/>
        <v xml:space="preserve"> 41.6507433,-0.8700134 41.64805,-0.877269 41.6478051,-0.8822717 41.647833,-0.88625 41.649941,-0.888539 41.749628,-1.175514 41.749628,-1.175514 41.6510668,-0.8902034 41.648205,-0.8865729 41.6476356,-0.8841543 41.6489185,-0.8767716 41.6511179,-0.8703225</v>
      </c>
      <c r="AH25" t="s">
        <v>1169</v>
      </c>
      <c r="AI25" t="s">
        <v>1170</v>
      </c>
    </row>
    <row r="26" spans="1:35" x14ac:dyDescent="0.25">
      <c r="A26">
        <f ca="1">IF(Rutas_Despiece!A26&lt;&gt;Rutas_Despiece!A25,1,0)</f>
        <v>0</v>
      </c>
      <c r="B26">
        <f ca="1">IF(A26,Rutas_Despiece!C26,0)</f>
        <v>0</v>
      </c>
      <c r="C26">
        <f ca="1">IF(A26,Rutas_Despiece!D26,0)</f>
        <v>0</v>
      </c>
      <c r="D26" t="str">
        <f ca="1">IF(A26=1,"",SUBSTITUTE(Rutas_Despiece!J26,",",".") &amp; ","&amp;SUBSTITUTE(Rutas_Despiece!K26,",","."))</f>
        <v>41.6647509,-0.9341115</v>
      </c>
      <c r="E26" s="5">
        <f t="shared" ca="1" si="3"/>
        <v>1</v>
      </c>
      <c r="F26" t="str">
        <f t="shared" ca="1" si="4"/>
        <v>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6" s="69" t="s">
        <v>1174</v>
      </c>
      <c r="H26">
        <f t="shared" ca="1" si="5"/>
        <v>51</v>
      </c>
      <c r="I26">
        <f t="shared" ca="1" si="10"/>
        <v>23</v>
      </c>
      <c r="J26" s="5" t="str">
        <f t="shared" ca="1" si="7"/>
        <v>Rutas_Habituales_MTN</v>
      </c>
      <c r="K26" s="5" t="str">
        <f t="shared" ca="1" si="8"/>
        <v>Ruta 9_20</v>
      </c>
      <c r="L26" s="5" t="str">
        <f t="shared" ca="1" si="11"/>
        <v xml:space="preserve"> 41.6163631,-0.87555 41.624888,-0.876361 41.6286004,-0.8862447 41.632608,-0.885066 41.637753,-0.884245 41.644874,-0.886679 41.749628,-1.175514 41.749628,-1.175514 41.6163631,-0.87555 41.624888,-0.876361 41.6282654,-0.8862839 41.632608,-0.885066 41.637753,-0.884245 41.644874,-0.886679</v>
      </c>
      <c r="M26" s="69"/>
      <c r="N26" s="69">
        <f t="shared" ca="1" si="12"/>
        <v>0</v>
      </c>
      <c r="O26" s="69" t="s">
        <v>1174</v>
      </c>
      <c r="P26">
        <f t="shared" ca="1" si="13"/>
        <v>1</v>
      </c>
      <c r="Q26">
        <f t="shared" ca="1" si="9"/>
        <v>23</v>
      </c>
      <c r="R26">
        <f t="shared" ca="1" si="14"/>
        <v>0</v>
      </c>
      <c r="S26">
        <f t="shared" ca="1" si="15"/>
        <v>0</v>
      </c>
      <c r="T26" t="str">
        <f t="shared" ca="1" si="16"/>
        <v>Rutas_Habituales_MTN</v>
      </c>
      <c r="U26" t="str">
        <f t="shared" ca="1" si="17"/>
        <v>Ruta 9_20</v>
      </c>
      <c r="V26" t="str">
        <f ca="1">IFERROR(INDEX(Rutas_Despiece!$J:$J,MATCH($S26,$Q:$Q,0)),"")</f>
        <v/>
      </c>
      <c r="W26" t="str">
        <f ca="1">IFERROR(INDEX(Rutas_Despiece!$K:$K,MATCH($S26,$Q:$Q,0)),"")</f>
        <v/>
      </c>
      <c r="Y26" t="str">
        <f ca="1">IFERROR(INDEX(Rutas_Despiece!$F:$F,MATCH($S26,$Q:$Q,0))&amp;" "&amp;INDEX(Rutas_Despiece!$G:$G,MATCH($S26,$Q:$Q,0)),"")</f>
        <v/>
      </c>
      <c r="Z26" t="str">
        <f ca="1">IFERROR(INDEX(Rutas_Despiece!$H:$H,MATCH($S26,$Q:$Q,0)),"")</f>
        <v/>
      </c>
      <c r="AA26" t="str">
        <f ca="1">IFERROR(INDEX(Rutas_Despiece!$I:$I,MATCH($S26,$Q:$Q,0)),"")</f>
        <v/>
      </c>
      <c r="AB26" t="str">
        <f ca="1">IFERROR(INDEX(Rutas_Despiece!$L:$L,MATCH($S26,$Q:$Q,0)),"")</f>
        <v/>
      </c>
      <c r="AG26" t="str">
        <f t="shared" ca="1" si="6"/>
        <v xml:space="preserve"> 41.6163631,-0.87555 41.624888,-0.876361 41.6286004,-0.8862447 41.632608,-0.885066 41.637753,-0.884245 41.644874,-0.886679 41.749628,-1.175514 41.749628,-1.175514 41.6163631,-0.87555 41.624888,-0.876361 41.6282654,-0.8862839 41.632608,-0.885066 41.637753,-0.884245 41.644874,-0.886679</v>
      </c>
      <c r="AH26" t="s">
        <v>1169</v>
      </c>
      <c r="AI26" t="s">
        <v>1170</v>
      </c>
    </row>
    <row r="27" spans="1:35" x14ac:dyDescent="0.25">
      <c r="A27">
        <f ca="1">IF(Rutas_Despiece!A27&lt;&gt;Rutas_Despiece!A26,1,0)</f>
        <v>0</v>
      </c>
      <c r="B27">
        <f ca="1">IF(A27,Rutas_Despiece!C27,0)</f>
        <v>0</v>
      </c>
      <c r="C27">
        <f ca="1">IF(A27,Rutas_Despiece!D27,0)</f>
        <v>0</v>
      </c>
      <c r="D27" t="str">
        <f ca="1">IF(A27=1,"",SUBSTITUTE(Rutas_Despiece!J27,",",".") &amp; ","&amp;SUBSTITUTE(Rutas_Despiece!K27,",","."))</f>
        <v>41.6892708,-0.978388</v>
      </c>
      <c r="E27" s="5">
        <f t="shared" ca="1" si="3"/>
        <v>1</v>
      </c>
      <c r="F27" t="str">
        <f t="shared" ca="1" si="4"/>
        <v>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7" s="69" t="s">
        <v>1174</v>
      </c>
      <c r="H27">
        <f t="shared" ca="1" si="5"/>
        <v>51</v>
      </c>
      <c r="I27">
        <f t="shared" ca="1" si="10"/>
        <v>24</v>
      </c>
      <c r="J27" s="5" t="str">
        <f t="shared" ca="1" si="7"/>
        <v>Rutas_Habituales_MTN</v>
      </c>
      <c r="K27" s="5" t="str">
        <f t="shared" ca="1" si="8"/>
        <v>Ruta 10_20</v>
      </c>
      <c r="L27" s="5" t="str">
        <f t="shared" ca="1" si="11"/>
        <v xml:space="preserve"> 41.63814,-0.87612 41.6371135,-0.877457 41.646026,-0.872195 41.6322632,-0.8795065 41.6327468,-0.8767158 41.6342491,-0.8752922 41.749628,-1.175514 41.749628,-1.175514 41.63814,-0.87612 41.6371135,-0.877457 41.646026,-0.872195 41.6322632,-0.8795065 41.6327468,-0.8767158 41.6342491,-0.8752922</v>
      </c>
      <c r="M27" s="69"/>
      <c r="N27" s="69">
        <f t="shared" ca="1" si="12"/>
        <v>0</v>
      </c>
      <c r="O27" s="69" t="s">
        <v>1174</v>
      </c>
      <c r="P27">
        <f t="shared" ca="1" si="13"/>
        <v>1</v>
      </c>
      <c r="Q27">
        <f t="shared" ca="1" si="9"/>
        <v>24</v>
      </c>
      <c r="R27">
        <f t="shared" ca="1" si="14"/>
        <v>0</v>
      </c>
      <c r="S27">
        <f t="shared" ca="1" si="15"/>
        <v>0</v>
      </c>
      <c r="T27" t="str">
        <f t="shared" ca="1" si="16"/>
        <v>Rutas_Habituales_MTN</v>
      </c>
      <c r="U27" t="str">
        <f t="shared" ca="1" si="17"/>
        <v>Ruta 10_20</v>
      </c>
      <c r="V27" t="str">
        <f ca="1">IFERROR(INDEX(Rutas_Despiece!$J:$J,MATCH($S27,$Q:$Q,0)),"")</f>
        <v/>
      </c>
      <c r="W27" t="str">
        <f ca="1">IFERROR(INDEX(Rutas_Despiece!$K:$K,MATCH($S27,$Q:$Q,0)),"")</f>
        <v/>
      </c>
      <c r="Y27" t="str">
        <f ca="1">IFERROR(INDEX(Rutas_Despiece!$F:$F,MATCH($S27,$Q:$Q,0))&amp;" "&amp;INDEX(Rutas_Despiece!$G:$G,MATCH($S27,$Q:$Q,0)),"")</f>
        <v/>
      </c>
      <c r="Z27" t="str">
        <f ca="1">IFERROR(INDEX(Rutas_Despiece!$H:$H,MATCH($S27,$Q:$Q,0)),"")</f>
        <v/>
      </c>
      <c r="AA27" t="str">
        <f ca="1">IFERROR(INDEX(Rutas_Despiece!$I:$I,MATCH($S27,$Q:$Q,0)),"")</f>
        <v/>
      </c>
      <c r="AB27" t="str">
        <f ca="1">IFERROR(INDEX(Rutas_Despiece!$L:$L,MATCH($S27,$Q:$Q,0)),"")</f>
        <v/>
      </c>
      <c r="AG27" t="str">
        <f t="shared" ca="1" si="6"/>
        <v xml:space="preserve"> 41.63814,-0.87612 41.6371135,-0.877457 41.646026,-0.872195 41.6322632,-0.8795065 41.6327468,-0.8767158 41.6342491,-0.8752922 41.749628,-1.175514 41.749628,-1.175514 41.63814,-0.87612 41.6371135,-0.877457 41.646026,-0.872195 41.6322632,-0.8795065 41.6327468,-0.8767158 41.6342491,-0.8752922</v>
      </c>
      <c r="AH27" t="s">
        <v>1169</v>
      </c>
      <c r="AI27" t="s">
        <v>1170</v>
      </c>
    </row>
    <row r="28" spans="1:35" x14ac:dyDescent="0.25">
      <c r="A28">
        <f ca="1">IF(Rutas_Despiece!A28&lt;&gt;Rutas_Despiece!A27,1,0)</f>
        <v>0</v>
      </c>
      <c r="B28">
        <f ca="1">IF(A28,Rutas_Despiece!C28,0)</f>
        <v>0</v>
      </c>
      <c r="C28">
        <f ca="1">IF(A28,Rutas_Despiece!D28,0)</f>
        <v>0</v>
      </c>
      <c r="D28" t="str">
        <f ca="1">IF(A28=1,"",SUBSTITUTE(Rutas_Despiece!J28,",",".") &amp; ","&amp;SUBSTITUTE(Rutas_Despiece!K28,",","."))</f>
        <v>41.701645,-0.9998722</v>
      </c>
      <c r="E28" s="5">
        <f t="shared" ca="1" si="3"/>
        <v>1</v>
      </c>
      <c r="F28" t="str">
        <f t="shared" ca="1" si="4"/>
        <v>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8" s="69" t="s">
        <v>1174</v>
      </c>
      <c r="H28">
        <f t="shared" ca="1" si="5"/>
        <v>51</v>
      </c>
      <c r="I28">
        <f t="shared" ca="1" si="10"/>
        <v>25</v>
      </c>
      <c r="J28" s="5" t="str">
        <f t="shared" ca="1" si="7"/>
        <v>Rutas_Habituales_MTN</v>
      </c>
      <c r="K28" s="5" t="str">
        <f t="shared" ca="1" si="8"/>
        <v>Ruta 11_20</v>
      </c>
      <c r="L28" s="5" t="str">
        <f t="shared" ca="1" si="11"/>
        <v xml:space="preserve"> 41.660884,-0.895537 41.6628957,-0.8985562 41.6623305,-0.9059239 41.6614723,-0.9023043 41.659309,-0.9032471 41.749628,-1.175514 41.749628,-1.175514 41.6623305,-0.9059239 41.654107,-0.881143 41.6608167,-0.9028503 41.6603639,-0.8973397 41.654107,-0.881143</v>
      </c>
      <c r="M28" s="69"/>
      <c r="N28" s="69">
        <f t="shared" ca="1" si="12"/>
        <v>0</v>
      </c>
      <c r="O28" s="69" t="s">
        <v>1174</v>
      </c>
      <c r="P28">
        <f t="shared" ca="1" si="13"/>
        <v>1</v>
      </c>
      <c r="Q28">
        <f t="shared" ca="1" si="9"/>
        <v>25</v>
      </c>
      <c r="R28">
        <f t="shared" ca="1" si="14"/>
        <v>0</v>
      </c>
      <c r="S28">
        <f t="shared" ca="1" si="15"/>
        <v>0</v>
      </c>
      <c r="T28" t="str">
        <f t="shared" ca="1" si="16"/>
        <v>Rutas_Habituales_MTN</v>
      </c>
      <c r="U28" t="str">
        <f t="shared" ca="1" si="17"/>
        <v>Ruta 11_20</v>
      </c>
      <c r="V28" t="str">
        <f ca="1">IFERROR(INDEX(Rutas_Despiece!$J:$J,MATCH($S28,$Q:$Q,0)),"")</f>
        <v/>
      </c>
      <c r="W28" t="str">
        <f ca="1">IFERROR(INDEX(Rutas_Despiece!$K:$K,MATCH($S28,$Q:$Q,0)),"")</f>
        <v/>
      </c>
      <c r="Y28" t="str">
        <f ca="1">IFERROR(INDEX(Rutas_Despiece!$F:$F,MATCH($S28,$Q:$Q,0))&amp;" "&amp;INDEX(Rutas_Despiece!$G:$G,MATCH($S28,$Q:$Q,0)),"")</f>
        <v/>
      </c>
      <c r="Z28" t="str">
        <f ca="1">IFERROR(INDEX(Rutas_Despiece!$H:$H,MATCH($S28,$Q:$Q,0)),"")</f>
        <v/>
      </c>
      <c r="AA28" t="str">
        <f ca="1">IFERROR(INDEX(Rutas_Despiece!$I:$I,MATCH($S28,$Q:$Q,0)),"")</f>
        <v/>
      </c>
      <c r="AB28" t="str">
        <f ca="1">IFERROR(INDEX(Rutas_Despiece!$L:$L,MATCH($S28,$Q:$Q,0)),"")</f>
        <v/>
      </c>
      <c r="AG28" t="str">
        <f t="shared" ca="1" si="6"/>
        <v xml:space="preserve"> 41.660884,-0.895537 41.6628957,-0.8985562 41.6623305,-0.9059239 41.6614723,-0.9023043 41.659309,-0.9032471 41.749628,-1.175514 41.749628,-1.175514 41.6623305,-0.9059239 41.654107,-0.881143 41.6608167,-0.9028503 41.6603639,-0.8973397 41.654107,-0.881143</v>
      </c>
      <c r="AH28" t="s">
        <v>1169</v>
      </c>
      <c r="AI28" t="s">
        <v>1170</v>
      </c>
    </row>
    <row r="29" spans="1:35" x14ac:dyDescent="0.25">
      <c r="A29">
        <f ca="1">IF(Rutas_Despiece!A29&lt;&gt;Rutas_Despiece!A28,1,0)</f>
        <v>0</v>
      </c>
      <c r="B29">
        <f ca="1">IF(A29,Rutas_Despiece!C29,0)</f>
        <v>0</v>
      </c>
      <c r="C29">
        <f ca="1">IF(A29,Rutas_Despiece!D29,0)</f>
        <v>0</v>
      </c>
      <c r="D29" t="str">
        <f ca="1">IF(A29=1,"",SUBSTITUTE(Rutas_Despiece!J29,",",".") &amp; ","&amp;SUBSTITUTE(Rutas_Despiece!K29,",","."))</f>
        <v>41.7196595,-1.0297382</v>
      </c>
      <c r="E29" s="5">
        <f t="shared" ca="1" si="3"/>
        <v>1</v>
      </c>
      <c r="F29" t="str">
        <f t="shared" ca="1" si="4"/>
        <v>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9" s="69" t="s">
        <v>1174</v>
      </c>
      <c r="H29">
        <f t="shared" ca="1" si="5"/>
        <v>51</v>
      </c>
      <c r="I29">
        <f t="shared" ca="1" si="10"/>
        <v>26</v>
      </c>
      <c r="J29" s="5" t="str">
        <f t="shared" ca="1" si="7"/>
        <v>Rutas_Habituales_MTN</v>
      </c>
      <c r="K29" s="5" t="str">
        <f t="shared" ca="1" si="8"/>
        <v>Ruta 12_20</v>
      </c>
      <c r="L29" s="5" t="str">
        <f t="shared" ca="1" si="11"/>
        <v xml:space="preserve"> 41.6530007,-0.9063017 41.656028,-0.895342 41.656028,-0.895342 41.749628,-1.175514 41.749628,-1.175514 41.6530007,-0.9063017 41.656028,-0.895342 41.656028,-0.895342</v>
      </c>
      <c r="M29" s="69"/>
      <c r="N29" s="69">
        <f t="shared" ca="1" si="12"/>
        <v>0</v>
      </c>
      <c r="O29" s="69" t="s">
        <v>1174</v>
      </c>
      <c r="P29">
        <f t="shared" ca="1" si="13"/>
        <v>1</v>
      </c>
      <c r="Q29">
        <f t="shared" ca="1" si="9"/>
        <v>26</v>
      </c>
      <c r="R29">
        <f t="shared" ca="1" si="14"/>
        <v>0</v>
      </c>
      <c r="S29">
        <f t="shared" ca="1" si="15"/>
        <v>0</v>
      </c>
      <c r="T29" t="str">
        <f t="shared" ca="1" si="16"/>
        <v>Rutas_Habituales_MTN</v>
      </c>
      <c r="U29" t="str">
        <f t="shared" ca="1" si="17"/>
        <v>Ruta 12_20</v>
      </c>
      <c r="V29" t="str">
        <f ca="1">IFERROR(INDEX(Rutas_Despiece!$J:$J,MATCH($S29,$Q:$Q,0)),"")</f>
        <v/>
      </c>
      <c r="W29" t="str">
        <f ca="1">IFERROR(INDEX(Rutas_Despiece!$K:$K,MATCH($S29,$Q:$Q,0)),"")</f>
        <v/>
      </c>
      <c r="Y29" t="str">
        <f ca="1">IFERROR(INDEX(Rutas_Despiece!$F:$F,MATCH($S29,$Q:$Q,0))&amp;" "&amp;INDEX(Rutas_Despiece!$G:$G,MATCH($S29,$Q:$Q,0)),"")</f>
        <v/>
      </c>
      <c r="Z29" t="str">
        <f ca="1">IFERROR(INDEX(Rutas_Despiece!$H:$H,MATCH($S29,$Q:$Q,0)),"")</f>
        <v/>
      </c>
      <c r="AA29" t="str">
        <f ca="1">IFERROR(INDEX(Rutas_Despiece!$I:$I,MATCH($S29,$Q:$Q,0)),"")</f>
        <v/>
      </c>
      <c r="AB29" t="str">
        <f ca="1">IFERROR(INDEX(Rutas_Despiece!$L:$L,MATCH($S29,$Q:$Q,0)),"")</f>
        <v/>
      </c>
      <c r="AG29" t="str">
        <f t="shared" ca="1" si="6"/>
        <v xml:space="preserve"> 41.6530007,-0.9063017 41.656028,-0.895342 41.656028,-0.895342 41.749628,-1.175514 41.749628,-1.175514 41.6530007,-0.9063017 41.656028,-0.895342 41.656028,-0.895342</v>
      </c>
      <c r="AH29" t="s">
        <v>1169</v>
      </c>
      <c r="AI29" t="s">
        <v>1170</v>
      </c>
    </row>
    <row r="30" spans="1:35" x14ac:dyDescent="0.25">
      <c r="A30">
        <f ca="1">IF(Rutas_Despiece!A30&lt;&gt;Rutas_Despiece!A29,1,0)</f>
        <v>0</v>
      </c>
      <c r="B30">
        <f ca="1">IF(A30,Rutas_Despiece!C30,0)</f>
        <v>0</v>
      </c>
      <c r="C30">
        <f ca="1">IF(A30,Rutas_Despiece!D30,0)</f>
        <v>0</v>
      </c>
      <c r="D30" t="str">
        <f ca="1">IF(A30=1,"",SUBSTITUTE(Rutas_Despiece!J30,",",".") &amp; ","&amp;SUBSTITUTE(Rutas_Despiece!K30,",","."))</f>
        <v>41.7228759,-1.0368519</v>
      </c>
      <c r="E30" s="5">
        <f t="shared" ca="1" si="3"/>
        <v>1</v>
      </c>
      <c r="F30" t="str">
        <f t="shared" ca="1" si="4"/>
        <v>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0" s="69" t="s">
        <v>1174</v>
      </c>
      <c r="H30">
        <f t="shared" ca="1" si="5"/>
        <v>51</v>
      </c>
      <c r="I30">
        <f t="shared" ca="1" si="10"/>
        <v>27</v>
      </c>
      <c r="J30" s="5" t="str">
        <f t="shared" ca="1" si="7"/>
        <v>Rutas_Habituales_MTN</v>
      </c>
      <c r="K30" s="5" t="str">
        <f t="shared" ca="1" si="8"/>
        <v>Ruta 13_20</v>
      </c>
      <c r="L30" s="5" t="str">
        <f t="shared" ca="1" si="11"/>
        <v xml:space="preserve"> 41.654285,-0.885352 41.654285,-0.885352 41.646481,-0.887553 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M30" s="69"/>
      <c r="N30" s="69">
        <f t="shared" ca="1" si="12"/>
        <v>0</v>
      </c>
      <c r="O30" s="69" t="s">
        <v>1174</v>
      </c>
      <c r="P30">
        <f t="shared" ca="1" si="13"/>
        <v>1</v>
      </c>
      <c r="Q30">
        <f t="shared" ca="1" si="9"/>
        <v>27</v>
      </c>
      <c r="R30">
        <f t="shared" ca="1" si="14"/>
        <v>0</v>
      </c>
      <c r="S30">
        <f t="shared" ca="1" si="15"/>
        <v>0</v>
      </c>
      <c r="T30" t="str">
        <f t="shared" ca="1" si="16"/>
        <v>Rutas_Habituales_MTN</v>
      </c>
      <c r="U30" t="str">
        <f t="shared" ca="1" si="17"/>
        <v>Ruta 13_20</v>
      </c>
      <c r="V30" t="str">
        <f ca="1">IFERROR(INDEX(Rutas_Despiece!$J:$J,MATCH($S30,$Q:$Q,0)),"")</f>
        <v/>
      </c>
      <c r="W30" t="str">
        <f ca="1">IFERROR(INDEX(Rutas_Despiece!$K:$K,MATCH($S30,$Q:$Q,0)),"")</f>
        <v/>
      </c>
      <c r="Y30" t="str">
        <f ca="1">IFERROR(INDEX(Rutas_Despiece!$F:$F,MATCH($S30,$Q:$Q,0))&amp;" "&amp;INDEX(Rutas_Despiece!$G:$G,MATCH($S30,$Q:$Q,0)),"")</f>
        <v/>
      </c>
      <c r="Z30" t="str">
        <f ca="1">IFERROR(INDEX(Rutas_Despiece!$H:$H,MATCH($S30,$Q:$Q,0)),"")</f>
        <v/>
      </c>
      <c r="AA30" t="str">
        <f ca="1">IFERROR(INDEX(Rutas_Despiece!$I:$I,MATCH($S30,$Q:$Q,0)),"")</f>
        <v/>
      </c>
      <c r="AB30" t="str">
        <f ca="1">IFERROR(INDEX(Rutas_Despiece!$L:$L,MATCH($S30,$Q:$Q,0)),"")</f>
        <v/>
      </c>
      <c r="AG30" t="str">
        <f t="shared" ca="1" si="6"/>
        <v xml:space="preserve"> 41.654285,-0.885352 41.654285,-0.885352 41.646481,-0.887553 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AH30" t="s">
        <v>1169</v>
      </c>
      <c r="AI30" t="s">
        <v>1170</v>
      </c>
    </row>
    <row r="31" spans="1:35" x14ac:dyDescent="0.25">
      <c r="A31">
        <f ca="1">IF(Rutas_Despiece!A31&lt;&gt;Rutas_Despiece!A30,1,0)</f>
        <v>0</v>
      </c>
      <c r="B31">
        <f ca="1">IF(A31,Rutas_Despiece!C31,0)</f>
        <v>0</v>
      </c>
      <c r="C31">
        <f ca="1">IF(A31,Rutas_Despiece!D31,0)</f>
        <v>0</v>
      </c>
      <c r="D31" t="str">
        <f ca="1">IF(A31=1,"",SUBSTITUTE(Rutas_Despiece!J31,",",".") &amp; ","&amp;SUBSTITUTE(Rutas_Despiece!K31,",","."))</f>
        <v>41.7665409,-1.1260872</v>
      </c>
      <c r="E31" s="5">
        <f t="shared" ca="1" si="3"/>
        <v>1</v>
      </c>
      <c r="F31" t="str">
        <f t="shared" ca="1" si="4"/>
        <v>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1" s="69" t="s">
        <v>1174</v>
      </c>
      <c r="H31">
        <f t="shared" ca="1" si="5"/>
        <v>51</v>
      </c>
      <c r="I31">
        <f t="shared" ca="1" si="10"/>
        <v>28</v>
      </c>
      <c r="J31" s="5" t="str">
        <f t="shared" ca="1" si="7"/>
        <v>Rutas_Habituales_MTN</v>
      </c>
      <c r="K31" s="5" t="str">
        <f t="shared" ca="1" si="8"/>
        <v>Ruta 14_20</v>
      </c>
      <c r="L31" s="5" t="str">
        <f t="shared" ca="1" si="11"/>
        <v xml:space="preserve"> 41.630032,-0.906454 41.63003,-0.906454 41.6341384,-0.9112248 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M31" s="69"/>
      <c r="N31" s="69">
        <f t="shared" ca="1" si="12"/>
        <v>0</v>
      </c>
      <c r="O31" s="69" t="s">
        <v>1174</v>
      </c>
      <c r="P31">
        <f t="shared" ca="1" si="13"/>
        <v>1</v>
      </c>
      <c r="Q31">
        <f t="shared" ca="1" si="9"/>
        <v>28</v>
      </c>
      <c r="R31">
        <f t="shared" ca="1" si="14"/>
        <v>0</v>
      </c>
      <c r="S31">
        <f t="shared" ca="1" si="15"/>
        <v>0</v>
      </c>
      <c r="T31" t="str">
        <f t="shared" ca="1" si="16"/>
        <v>Rutas_Habituales_MTN</v>
      </c>
      <c r="U31" t="str">
        <f t="shared" ca="1" si="17"/>
        <v>Ruta 14_20</v>
      </c>
      <c r="V31" t="str">
        <f ca="1">IFERROR(INDEX(Rutas_Despiece!$J:$J,MATCH($S31,$Q:$Q,0)),"")</f>
        <v/>
      </c>
      <c r="W31" t="str">
        <f ca="1">IFERROR(INDEX(Rutas_Despiece!$K:$K,MATCH($S31,$Q:$Q,0)),"")</f>
        <v/>
      </c>
      <c r="Y31" t="str">
        <f ca="1">IFERROR(INDEX(Rutas_Despiece!$F:$F,MATCH($S31,$Q:$Q,0))&amp;" "&amp;INDEX(Rutas_Despiece!$G:$G,MATCH($S31,$Q:$Q,0)),"")</f>
        <v/>
      </c>
      <c r="Z31" t="str">
        <f ca="1">IFERROR(INDEX(Rutas_Despiece!$H:$H,MATCH($S31,$Q:$Q,0)),"")</f>
        <v/>
      </c>
      <c r="AA31" t="str">
        <f ca="1">IFERROR(INDEX(Rutas_Despiece!$I:$I,MATCH($S31,$Q:$Q,0)),"")</f>
        <v/>
      </c>
      <c r="AB31" t="str">
        <f ca="1">IFERROR(INDEX(Rutas_Despiece!$L:$L,MATCH($S31,$Q:$Q,0)),"")</f>
        <v/>
      </c>
      <c r="AG31" t="str">
        <f t="shared" ca="1" si="6"/>
        <v xml:space="preserve"> 41.630032,-0.906454 41.63003,-0.906454 41.6341384,-0.9112248 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AH31" t="s">
        <v>1169</v>
      </c>
      <c r="AI31" t="s">
        <v>1170</v>
      </c>
    </row>
    <row r="32" spans="1:35" x14ac:dyDescent="0.25">
      <c r="A32">
        <f ca="1">IF(Rutas_Despiece!A32&lt;&gt;Rutas_Despiece!A31,1,0)</f>
        <v>0</v>
      </c>
      <c r="B32">
        <f ca="1">IF(A32,Rutas_Despiece!C32,0)</f>
        <v>0</v>
      </c>
      <c r="C32">
        <f ca="1">IF(A32,Rutas_Despiece!D32,0)</f>
        <v>0</v>
      </c>
      <c r="D32" t="str">
        <f ca="1">IF(A32=1,"",SUBSTITUTE(Rutas_Despiece!J32,",",".") &amp; ","&amp;SUBSTITUTE(Rutas_Despiece!K32,",","."))</f>
        <v>41.749628,-1.175514</v>
      </c>
      <c r="E32" s="5">
        <f t="shared" ca="1" si="3"/>
        <v>1</v>
      </c>
      <c r="F32" t="str">
        <f t="shared" ca="1" si="4"/>
        <v>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2" s="69" t="s">
        <v>1174</v>
      </c>
      <c r="H32">
        <f t="shared" ca="1" si="5"/>
        <v>51</v>
      </c>
      <c r="I32">
        <f t="shared" ca="1" si="10"/>
        <v>29</v>
      </c>
      <c r="J32" s="5" t="str">
        <f t="shared" ca="1" si="7"/>
        <v>Rutas_Habituales_MTN</v>
      </c>
      <c r="K32" s="5" t="str">
        <f t="shared" ca="1" si="8"/>
        <v>Ruta 15_20</v>
      </c>
      <c r="L32" s="5" t="str">
        <f t="shared" ca="1" si="11"/>
        <v xml:space="preserve"> 41.65151,-0.92867 41.65155,-0.92845 41.65187,-0.92257 41.6892708,-0.978388 41.7665409,-1.1260872 41.749628,-1.175514 41.749628,-1.175514 41.7665409,-1.1260872 41.6892029,-0.9780414 41.65151,-0.92867 41.65155,-0.92845 41.65187,-0.92257</v>
      </c>
      <c r="M32" s="69"/>
      <c r="N32" s="69">
        <f t="shared" ca="1" si="12"/>
        <v>0</v>
      </c>
      <c r="O32" s="69" t="s">
        <v>1174</v>
      </c>
      <c r="P32">
        <f t="shared" ca="1" si="13"/>
        <v>1</v>
      </c>
      <c r="Q32">
        <f t="shared" ca="1" si="9"/>
        <v>29</v>
      </c>
      <c r="R32">
        <f t="shared" ca="1" si="14"/>
        <v>0</v>
      </c>
      <c r="S32">
        <f t="shared" ca="1" si="15"/>
        <v>0</v>
      </c>
      <c r="T32" t="str">
        <f t="shared" ca="1" si="16"/>
        <v>Rutas_Habituales_MTN</v>
      </c>
      <c r="U32" t="str">
        <f t="shared" ca="1" si="17"/>
        <v>Ruta 15_20</v>
      </c>
      <c r="V32" t="str">
        <f ca="1">IFERROR(INDEX(Rutas_Despiece!$J:$J,MATCH($S32,$Q:$Q,0)),"")</f>
        <v/>
      </c>
      <c r="W32" t="str">
        <f ca="1">IFERROR(INDEX(Rutas_Despiece!$K:$K,MATCH($S32,$Q:$Q,0)),"")</f>
        <v/>
      </c>
      <c r="Y32" t="str">
        <f ca="1">IFERROR(INDEX(Rutas_Despiece!$F:$F,MATCH($S32,$Q:$Q,0))&amp;" "&amp;INDEX(Rutas_Despiece!$G:$G,MATCH($S32,$Q:$Q,0)),"")</f>
        <v/>
      </c>
      <c r="Z32" t="str">
        <f ca="1">IFERROR(INDEX(Rutas_Despiece!$H:$H,MATCH($S32,$Q:$Q,0)),"")</f>
        <v/>
      </c>
      <c r="AA32" t="str">
        <f ca="1">IFERROR(INDEX(Rutas_Despiece!$I:$I,MATCH($S32,$Q:$Q,0)),"")</f>
        <v/>
      </c>
      <c r="AB32" t="str">
        <f ca="1">IFERROR(INDEX(Rutas_Despiece!$L:$L,MATCH($S32,$Q:$Q,0)),"")</f>
        <v/>
      </c>
      <c r="AG32" t="str">
        <f t="shared" ca="1" si="6"/>
        <v xml:space="preserve"> 41.65151,-0.92867 41.65155,-0.92845 41.65187,-0.92257 41.6892708,-0.978388 41.7665409,-1.1260872 41.749628,-1.175514 41.749628,-1.175514 41.7665409,-1.1260872 41.6892029,-0.9780414 41.65151,-0.92867 41.65155,-0.92845 41.65187,-0.92257</v>
      </c>
      <c r="AH32" t="s">
        <v>1169</v>
      </c>
      <c r="AI32" t="s">
        <v>1170</v>
      </c>
    </row>
    <row r="33" spans="1:35" x14ac:dyDescent="0.25">
      <c r="A33">
        <f ca="1">IF(Rutas_Despiece!A33&lt;&gt;Rutas_Despiece!A32,1,0)</f>
        <v>0</v>
      </c>
      <c r="B33">
        <f ca="1">IF(A33,Rutas_Despiece!C33,0)</f>
        <v>0</v>
      </c>
      <c r="C33">
        <f ca="1">IF(A33,Rutas_Despiece!D33,0)</f>
        <v>0</v>
      </c>
      <c r="D33" t="str">
        <f ca="1">IF(A33=1,"",SUBSTITUTE(Rutas_Despiece!J33,",",".") &amp; ","&amp;SUBSTITUTE(Rutas_Despiece!K33,",","."))</f>
        <v>41.749628,-1.175514</v>
      </c>
      <c r="E33" s="5">
        <f t="shared" ca="1" si="3"/>
        <v>1</v>
      </c>
      <c r="F33" t="str">
        <f t="shared" ca="1" si="4"/>
        <v>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3" s="69" t="s">
        <v>1174</v>
      </c>
      <c r="H33">
        <f t="shared" ca="1" si="5"/>
        <v>51</v>
      </c>
      <c r="I33">
        <f t="shared" ca="1" si="10"/>
        <v>30</v>
      </c>
      <c r="J33" s="5" t="str">
        <f t="shared" ca="1" si="7"/>
        <v>Rutas_Habituales_MTN</v>
      </c>
      <c r="K33" s="5" t="str">
        <f t="shared" ca="1" si="8"/>
        <v>Ruta 16_20</v>
      </c>
      <c r="L33" s="5" t="str">
        <f t="shared" ca="1" si="11"/>
        <v xml:space="preserve"> 41.6445845,-0.8975304 41.636182,-0.873442 41.6520955,-0.9356121 41.6572894,-0.9335518 41.658755,-0.941243 41.749628,-1.175514 41.749628,-1.175514 41.658555,-0.940755 41.6572074,-0.9336014 41.6523139,-0.9336591 41.646481,-0.887553 41.636182,-0.873442</v>
      </c>
      <c r="M33" s="69"/>
      <c r="N33" s="69">
        <f t="shared" ca="1" si="12"/>
        <v>0</v>
      </c>
      <c r="O33" s="69" t="s">
        <v>1174</v>
      </c>
      <c r="P33">
        <f t="shared" ca="1" si="13"/>
        <v>1</v>
      </c>
      <c r="Q33">
        <f t="shared" ca="1" si="9"/>
        <v>30</v>
      </c>
      <c r="R33">
        <f t="shared" ca="1" si="14"/>
        <v>0</v>
      </c>
      <c r="S33">
        <f t="shared" ca="1" si="15"/>
        <v>0</v>
      </c>
      <c r="T33" t="str">
        <f t="shared" ca="1" si="16"/>
        <v>Rutas_Habituales_MTN</v>
      </c>
      <c r="U33" t="str">
        <f t="shared" ca="1" si="17"/>
        <v>Ruta 16_20</v>
      </c>
      <c r="V33" t="str">
        <f ca="1">IFERROR(INDEX(Rutas_Despiece!$J:$J,MATCH($S33,$Q:$Q,0)),"")</f>
        <v/>
      </c>
      <c r="W33" t="str">
        <f ca="1">IFERROR(INDEX(Rutas_Despiece!$K:$K,MATCH($S33,$Q:$Q,0)),"")</f>
        <v/>
      </c>
      <c r="Y33" t="str">
        <f ca="1">IFERROR(INDEX(Rutas_Despiece!$F:$F,MATCH($S33,$Q:$Q,0))&amp;" "&amp;INDEX(Rutas_Despiece!$G:$G,MATCH($S33,$Q:$Q,0)),"")</f>
        <v/>
      </c>
      <c r="Z33" t="str">
        <f ca="1">IFERROR(INDEX(Rutas_Despiece!$H:$H,MATCH($S33,$Q:$Q,0)),"")</f>
        <v/>
      </c>
      <c r="AA33" t="str">
        <f ca="1">IFERROR(INDEX(Rutas_Despiece!$I:$I,MATCH($S33,$Q:$Q,0)),"")</f>
        <v/>
      </c>
      <c r="AB33" t="str">
        <f ca="1">IFERROR(INDEX(Rutas_Despiece!$L:$L,MATCH($S33,$Q:$Q,0)),"")</f>
        <v/>
      </c>
      <c r="AG33" t="str">
        <f t="shared" ca="1" si="6"/>
        <v xml:space="preserve"> 41.6445845,-0.8975304 41.636182,-0.873442 41.6520955,-0.9356121 41.6572894,-0.9335518 41.658755,-0.941243 41.749628,-1.175514 41.749628,-1.175514 41.658555,-0.940755 41.6572074,-0.9336014 41.6523139,-0.9336591 41.646481,-0.887553 41.636182,-0.873442</v>
      </c>
      <c r="AH33" t="s">
        <v>1169</v>
      </c>
      <c r="AI33" t="s">
        <v>1170</v>
      </c>
    </row>
    <row r="34" spans="1:35" x14ac:dyDescent="0.25">
      <c r="A34">
        <f ca="1">IF(Rutas_Despiece!A34&lt;&gt;Rutas_Despiece!A33,1,0)</f>
        <v>0</v>
      </c>
      <c r="B34">
        <f ca="1">IF(A34,Rutas_Despiece!C34,0)</f>
        <v>0</v>
      </c>
      <c r="C34">
        <f ca="1">IF(A34,Rutas_Despiece!D34,0)</f>
        <v>0</v>
      </c>
      <c r="D34" t="str">
        <f ca="1">IF(A34=1,"",SUBSTITUTE(Rutas_Despiece!J34,",",".") &amp; ","&amp;SUBSTITUTE(Rutas_Despiece!K34,",","."))</f>
        <v>41.7665409,-1.1260872</v>
      </c>
      <c r="E34" s="5">
        <f t="shared" ca="1" si="3"/>
        <v>1</v>
      </c>
      <c r="F34" t="str">
        <f t="shared" ca="1" si="4"/>
        <v>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4" s="69" t="s">
        <v>1174</v>
      </c>
      <c r="H34">
        <f t="shared" ca="1" si="5"/>
        <v>51</v>
      </c>
      <c r="I34">
        <f t="shared" ca="1" si="10"/>
        <v>31</v>
      </c>
      <c r="J34" s="5" t="str">
        <f t="shared" ca="1" si="7"/>
        <v>Rutas_Habituales_MTN</v>
      </c>
      <c r="K34" s="5" t="str">
        <f t="shared" ca="1" si="8"/>
        <v>Ruta 17_20</v>
      </c>
      <c r="L34" s="5" t="str">
        <f t="shared" ca="1" si="11"/>
        <v xml:space="preserve"> 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M34" s="69"/>
      <c r="N34" s="69">
        <f t="shared" ca="1" si="12"/>
        <v>0</v>
      </c>
      <c r="O34" s="69" t="s">
        <v>1174</v>
      </c>
      <c r="P34">
        <f t="shared" ca="1" si="13"/>
        <v>1</v>
      </c>
      <c r="Q34">
        <f t="shared" ca="1" si="9"/>
        <v>31</v>
      </c>
      <c r="R34">
        <f t="shared" ca="1" si="14"/>
        <v>0</v>
      </c>
      <c r="S34">
        <f t="shared" ca="1" si="15"/>
        <v>0</v>
      </c>
      <c r="T34" t="str">
        <f t="shared" ca="1" si="16"/>
        <v>Rutas_Habituales_MTN</v>
      </c>
      <c r="U34" t="str">
        <f t="shared" ca="1" si="17"/>
        <v>Ruta 17_20</v>
      </c>
      <c r="V34" t="str">
        <f ca="1">IFERROR(INDEX(Rutas_Despiece!$J:$J,MATCH($S34,$Q:$Q,0)),"")</f>
        <v/>
      </c>
      <c r="W34" t="str">
        <f ca="1">IFERROR(INDEX(Rutas_Despiece!$K:$K,MATCH($S34,$Q:$Q,0)),"")</f>
        <v/>
      </c>
      <c r="Y34" t="str">
        <f ca="1">IFERROR(INDEX(Rutas_Despiece!$F:$F,MATCH($S34,$Q:$Q,0))&amp;" "&amp;INDEX(Rutas_Despiece!$G:$G,MATCH($S34,$Q:$Q,0)),"")</f>
        <v/>
      </c>
      <c r="Z34" t="str">
        <f ca="1">IFERROR(INDEX(Rutas_Despiece!$H:$H,MATCH($S34,$Q:$Q,0)),"")</f>
        <v/>
      </c>
      <c r="AA34" t="str">
        <f ca="1">IFERROR(INDEX(Rutas_Despiece!$I:$I,MATCH($S34,$Q:$Q,0)),"")</f>
        <v/>
      </c>
      <c r="AB34" t="str">
        <f ca="1">IFERROR(INDEX(Rutas_Despiece!$L:$L,MATCH($S34,$Q:$Q,0)),"")</f>
        <v/>
      </c>
      <c r="AG34" t="str">
        <f t="shared" ca="1" si="6"/>
        <v xml:space="preserve"> 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AH34" t="s">
        <v>1169</v>
      </c>
      <c r="AI34" t="s">
        <v>1170</v>
      </c>
    </row>
    <row r="35" spans="1:35" x14ac:dyDescent="0.25">
      <c r="A35">
        <f ca="1">IF(Rutas_Despiece!A35&lt;&gt;Rutas_Despiece!A34,1,0)</f>
        <v>0</v>
      </c>
      <c r="B35">
        <f ca="1">IF(A35,Rutas_Despiece!C35,0)</f>
        <v>0</v>
      </c>
      <c r="C35">
        <f ca="1">IF(A35,Rutas_Despiece!D35,0)</f>
        <v>0</v>
      </c>
      <c r="D35" t="str">
        <f ca="1">IF(A35=1,"",SUBSTITUTE(Rutas_Despiece!J35,",",".") &amp; ","&amp;SUBSTITUTE(Rutas_Despiece!K35,",","."))</f>
        <v>41.7225528,-1.0365697</v>
      </c>
      <c r="E35" s="5">
        <f t="shared" ca="1" si="3"/>
        <v>1</v>
      </c>
      <c r="F35" t="str">
        <f t="shared" ca="1" si="4"/>
        <v>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5" s="69" t="s">
        <v>1174</v>
      </c>
      <c r="H35">
        <f t="shared" ca="1" si="5"/>
        <v>51</v>
      </c>
      <c r="I35">
        <f t="shared" ca="1" si="10"/>
        <v>32</v>
      </c>
      <c r="J35" s="5" t="str">
        <f t="shared" ca="1" si="7"/>
        <v>Rutas_Habituales_MTN</v>
      </c>
      <c r="K35" s="5" t="str">
        <f t="shared" ca="1" si="8"/>
        <v>Ruta 18_20</v>
      </c>
      <c r="L35" s="5" t="str">
        <f t="shared" ca="1" si="11"/>
        <v xml:space="preserve"> 41.645794,-0.87873 41.6426448,-0.8818602 41.643486,-0.889733 41.6477,-0.884782 41.6495182,-0.8985604 41.647921,-0.9031271 41.749628,-1.175514 41.749628,-1.175514 41.645794,-0.87873 41.6426448,-0.8818602 41.643486,-0.889733 41.6477,-0.884782 41.6495182,-0.8985604 41.647921,-0.9031271</v>
      </c>
      <c r="M35" s="69"/>
      <c r="N35" s="69">
        <f t="shared" ca="1" si="12"/>
        <v>0</v>
      </c>
      <c r="O35" s="69" t="s">
        <v>1174</v>
      </c>
      <c r="P35">
        <f t="shared" ca="1" si="13"/>
        <v>1</v>
      </c>
      <c r="Q35">
        <f t="shared" ca="1" si="9"/>
        <v>32</v>
      </c>
      <c r="R35">
        <f t="shared" ca="1" si="14"/>
        <v>0</v>
      </c>
      <c r="S35">
        <f t="shared" ca="1" si="15"/>
        <v>0</v>
      </c>
      <c r="T35" t="str">
        <f t="shared" ca="1" si="16"/>
        <v>Rutas_Habituales_MTN</v>
      </c>
      <c r="U35" t="str">
        <f t="shared" ca="1" si="17"/>
        <v>Ruta 18_20</v>
      </c>
      <c r="V35" t="str">
        <f ca="1">IFERROR(INDEX(Rutas_Despiece!$J:$J,MATCH($S35,$Q:$Q,0)),"")</f>
        <v/>
      </c>
      <c r="W35" t="str">
        <f ca="1">IFERROR(INDEX(Rutas_Despiece!$K:$K,MATCH($S35,$Q:$Q,0)),"")</f>
        <v/>
      </c>
      <c r="Y35" t="str">
        <f ca="1">IFERROR(INDEX(Rutas_Despiece!$F:$F,MATCH($S35,$Q:$Q,0))&amp;" "&amp;INDEX(Rutas_Despiece!$G:$G,MATCH($S35,$Q:$Q,0)),"")</f>
        <v/>
      </c>
      <c r="Z35" t="str">
        <f ca="1">IFERROR(INDEX(Rutas_Despiece!$H:$H,MATCH($S35,$Q:$Q,0)),"")</f>
        <v/>
      </c>
      <c r="AA35" t="str">
        <f ca="1">IFERROR(INDEX(Rutas_Despiece!$I:$I,MATCH($S35,$Q:$Q,0)),"")</f>
        <v/>
      </c>
      <c r="AB35" t="str">
        <f ca="1">IFERROR(INDEX(Rutas_Despiece!$L:$L,MATCH($S35,$Q:$Q,0)),"")</f>
        <v/>
      </c>
      <c r="AG35" t="str">
        <f t="shared" ca="1" si="6"/>
        <v xml:space="preserve"> 41.645794,-0.87873 41.6426448,-0.8818602 41.643486,-0.889733 41.6477,-0.884782 41.6495182,-0.8985604 41.647921,-0.9031271 41.749628,-1.175514 41.749628,-1.175514 41.645794,-0.87873 41.6426448,-0.8818602 41.643486,-0.889733 41.6477,-0.884782 41.6495182,-0.8985604 41.647921,-0.9031271</v>
      </c>
      <c r="AH35" t="s">
        <v>1169</v>
      </c>
      <c r="AI35" t="s">
        <v>1170</v>
      </c>
    </row>
    <row r="36" spans="1:35" x14ac:dyDescent="0.25">
      <c r="A36">
        <f ca="1">IF(Rutas_Despiece!A36&lt;&gt;Rutas_Despiece!A35,1,0)</f>
        <v>0</v>
      </c>
      <c r="B36">
        <f ca="1">IF(A36,Rutas_Despiece!C36,0)</f>
        <v>0</v>
      </c>
      <c r="C36">
        <f ca="1">IF(A36,Rutas_Despiece!D36,0)</f>
        <v>0</v>
      </c>
      <c r="D36" t="str">
        <f ca="1">IF(A36=1,"",SUBSTITUTE(Rutas_Despiece!J36,",",".") &amp; ","&amp;SUBSTITUTE(Rutas_Despiece!K36,",","."))</f>
        <v>41.7190264,-1.0285836</v>
      </c>
      <c r="E36" s="5">
        <f t="shared" ca="1" si="3"/>
        <v>1</v>
      </c>
      <c r="F36" t="str">
        <f t="shared" ca="1" si="4"/>
        <v>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6" s="69" t="s">
        <v>1174</v>
      </c>
      <c r="H36">
        <f t="shared" ca="1" si="5"/>
        <v>51</v>
      </c>
      <c r="I36">
        <f t="shared" ca="1" si="10"/>
        <v>33</v>
      </c>
      <c r="J36" s="5" t="str">
        <f t="shared" ca="1" si="7"/>
        <v>Rutas_Habituales_MTN</v>
      </c>
      <c r="K36" s="5" t="str">
        <f t="shared" ca="1" si="8"/>
        <v>Ruta 19_20</v>
      </c>
      <c r="L36" s="5" t="str">
        <f t="shared" ca="1" si="11"/>
        <v xml:space="preserve"> 41.6408984,-0.8952374 41.639068,-0.905785 41.641231,-0.908344 41.6452,-0.910622 41.648414,-0.90841 41.749628,-1.175514 41.749628,-1.175514 41.6408984,-0.8952374 41.639068,-0.905785 41.641231,-0.908344 41.6452,-0.910622 41.648414,-0.90841</v>
      </c>
      <c r="M36" s="69"/>
      <c r="N36" s="69">
        <f t="shared" ca="1" si="12"/>
        <v>0</v>
      </c>
      <c r="O36" s="69" t="s">
        <v>1174</v>
      </c>
      <c r="P36">
        <f t="shared" ca="1" si="13"/>
        <v>1</v>
      </c>
      <c r="Q36">
        <f t="shared" ca="1" si="9"/>
        <v>33</v>
      </c>
      <c r="R36">
        <f t="shared" ca="1" si="14"/>
        <v>0</v>
      </c>
      <c r="S36">
        <f t="shared" ca="1" si="15"/>
        <v>0</v>
      </c>
      <c r="T36" t="str">
        <f t="shared" ca="1" si="16"/>
        <v>Rutas_Habituales_MTN</v>
      </c>
      <c r="U36" t="str">
        <f t="shared" ca="1" si="17"/>
        <v>Ruta 19_20</v>
      </c>
      <c r="V36" t="str">
        <f ca="1">IFERROR(INDEX(Rutas_Despiece!$J:$J,MATCH($S36,$Q:$Q,0)),"")</f>
        <v/>
      </c>
      <c r="W36" t="str">
        <f ca="1">IFERROR(INDEX(Rutas_Despiece!$K:$K,MATCH($S36,$Q:$Q,0)),"")</f>
        <v/>
      </c>
      <c r="Y36" t="str">
        <f ca="1">IFERROR(INDEX(Rutas_Despiece!$F:$F,MATCH($S36,$Q:$Q,0))&amp;" "&amp;INDEX(Rutas_Despiece!$G:$G,MATCH($S36,$Q:$Q,0)),"")</f>
        <v/>
      </c>
      <c r="Z36" t="str">
        <f ca="1">IFERROR(INDEX(Rutas_Despiece!$H:$H,MATCH($S36,$Q:$Q,0)),"")</f>
        <v/>
      </c>
      <c r="AA36" t="str">
        <f ca="1">IFERROR(INDEX(Rutas_Despiece!$I:$I,MATCH($S36,$Q:$Q,0)),"")</f>
        <v/>
      </c>
      <c r="AB36" t="str">
        <f ca="1">IFERROR(INDEX(Rutas_Despiece!$L:$L,MATCH($S36,$Q:$Q,0)),"")</f>
        <v/>
      </c>
      <c r="AG36" t="str">
        <f t="shared" ca="1" si="6"/>
        <v xml:space="preserve"> 41.6408984,-0.8952374 41.639068,-0.905785 41.641231,-0.908344 41.6452,-0.910622 41.648414,-0.90841 41.749628,-1.175514 41.749628,-1.175514 41.6408984,-0.8952374 41.639068,-0.905785 41.641231,-0.908344 41.6452,-0.910622 41.648414,-0.90841</v>
      </c>
      <c r="AH36" t="s">
        <v>1169</v>
      </c>
      <c r="AI36" t="s">
        <v>1170</v>
      </c>
    </row>
    <row r="37" spans="1:35" x14ac:dyDescent="0.25">
      <c r="A37">
        <f ca="1">IF(Rutas_Despiece!A37&lt;&gt;Rutas_Despiece!A36,1,0)</f>
        <v>0</v>
      </c>
      <c r="B37">
        <f ca="1">IF(A37,Rutas_Despiece!C37,0)</f>
        <v>0</v>
      </c>
      <c r="C37">
        <f ca="1">IF(A37,Rutas_Despiece!D37,0)</f>
        <v>0</v>
      </c>
      <c r="D37" t="str">
        <f ca="1">IF(A37=1,"",SUBSTITUTE(Rutas_Despiece!J37,",",".") &amp; ","&amp;SUBSTITUTE(Rutas_Despiece!K37,",","."))</f>
        <v>41.7016686,-1.000082</v>
      </c>
      <c r="E37" s="5">
        <f t="shared" ca="1" si="3"/>
        <v>1</v>
      </c>
      <c r="F37" t="str">
        <f t="shared" ca="1" si="4"/>
        <v>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7" s="69" t="s">
        <v>1174</v>
      </c>
      <c r="H37">
        <f t="shared" ca="1" si="5"/>
        <v>51</v>
      </c>
      <c r="I37">
        <f t="shared" ca="1" si="10"/>
        <v>34</v>
      </c>
      <c r="J37" s="5" t="str">
        <f t="shared" ca="1" si="7"/>
        <v>Rutas_Habituales_MTN</v>
      </c>
      <c r="K37" s="5" t="str">
        <f t="shared" ca="1" si="8"/>
        <v>Ruta 20_20</v>
      </c>
      <c r="L37" s="5" t="str">
        <f t="shared" ca="1" si="11"/>
        <v xml:space="preserve"> 41.701645,-0.9998722 41.71462,-1.02003 41.7167281,-1.0239408 41.7180788,-1.0266112 41.7196595,-1.0297382 41.7228759,-1.0368519 41.749628,-1.175514 41.749628,-1.175514 41.7225528,-1.0365697 41.7225528,-1.0365697 41.7180515,-1.0266791 41.7165156,-1.0239846 41.71462,-1.02003 41.7016686,-1.000082</v>
      </c>
      <c r="M37" s="69"/>
      <c r="N37" s="69">
        <f t="shared" ca="1" si="12"/>
        <v>0</v>
      </c>
      <c r="O37" s="69" t="s">
        <v>1174</v>
      </c>
      <c r="P37">
        <f t="shared" ca="1" si="13"/>
        <v>1</v>
      </c>
      <c r="Q37">
        <f t="shared" ca="1" si="9"/>
        <v>34</v>
      </c>
      <c r="R37">
        <f t="shared" ca="1" si="14"/>
        <v>0</v>
      </c>
      <c r="S37">
        <f t="shared" ca="1" si="15"/>
        <v>0</v>
      </c>
      <c r="T37" t="str">
        <f t="shared" ca="1" si="16"/>
        <v>Rutas_Habituales_MTN</v>
      </c>
      <c r="U37" t="str">
        <f t="shared" ca="1" si="17"/>
        <v>Ruta 20_20</v>
      </c>
      <c r="V37" t="str">
        <f ca="1">IFERROR(INDEX(Rutas_Despiece!$J:$J,MATCH($S37,$Q:$Q,0)),"")</f>
        <v/>
      </c>
      <c r="W37" t="str">
        <f ca="1">IFERROR(INDEX(Rutas_Despiece!$K:$K,MATCH($S37,$Q:$Q,0)),"")</f>
        <v/>
      </c>
      <c r="Y37" t="str">
        <f ca="1">IFERROR(INDEX(Rutas_Despiece!$F:$F,MATCH($S37,$Q:$Q,0))&amp;" "&amp;INDEX(Rutas_Despiece!$G:$G,MATCH($S37,$Q:$Q,0)),"")</f>
        <v/>
      </c>
      <c r="Z37" t="str">
        <f ca="1">IFERROR(INDEX(Rutas_Despiece!$H:$H,MATCH($S37,$Q:$Q,0)),"")</f>
        <v/>
      </c>
      <c r="AA37" t="str">
        <f ca="1">IFERROR(INDEX(Rutas_Despiece!$I:$I,MATCH($S37,$Q:$Q,0)),"")</f>
        <v/>
      </c>
      <c r="AB37" t="str">
        <f ca="1">IFERROR(INDEX(Rutas_Despiece!$L:$L,MATCH($S37,$Q:$Q,0)),"")</f>
        <v/>
      </c>
      <c r="AG37" t="str">
        <f t="shared" ca="1" si="6"/>
        <v xml:space="preserve"> 41.701645,-0.9998722 41.71462,-1.02003 41.7167281,-1.0239408 41.7180788,-1.0266112 41.7196595,-1.0297382 41.7228759,-1.0368519 41.749628,-1.175514 41.749628,-1.175514 41.7225528,-1.0365697 41.7225528,-1.0365697 41.7180515,-1.0266791 41.7165156,-1.0239846 41.71462,-1.02003 41.7016686,-1.000082</v>
      </c>
      <c r="AH37" t="s">
        <v>1169</v>
      </c>
      <c r="AI37" t="s">
        <v>1170</v>
      </c>
    </row>
    <row r="38" spans="1:35" x14ac:dyDescent="0.25">
      <c r="A38">
        <f ca="1">IF(Rutas_Despiece!A38&lt;&gt;Rutas_Despiece!A37,1,0)</f>
        <v>0</v>
      </c>
      <c r="B38">
        <f ca="1">IF(A38,Rutas_Despiece!C38,0)</f>
        <v>0</v>
      </c>
      <c r="C38">
        <f ca="1">IF(A38,Rutas_Despiece!D38,0)</f>
        <v>0</v>
      </c>
      <c r="D38" t="str">
        <f ca="1">IF(A38=1,"",SUBSTITUTE(Rutas_Despiece!J38,",",".") &amp; ","&amp;SUBSTITUTE(Rutas_Despiece!K38,",","."))</f>
        <v>41.6892708,-0.978388</v>
      </c>
      <c r="E38" s="5">
        <f t="shared" ca="1" si="3"/>
        <v>1</v>
      </c>
      <c r="F38" t="str">
        <f t="shared" ca="1" si="4"/>
        <v>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8" s="69" t="s">
        <v>1174</v>
      </c>
      <c r="H38">
        <f t="shared" ca="1" si="5"/>
        <v>51</v>
      </c>
      <c r="I38">
        <f t="shared" ca="1" si="10"/>
        <v>35</v>
      </c>
      <c r="J38" s="5" t="str">
        <f t="shared" ca="1" si="7"/>
        <v>Rutas_Habituales_Central</v>
      </c>
      <c r="K38" s="5" t="str">
        <f t="shared" ca="1" si="8"/>
        <v>Ruta 1_16</v>
      </c>
      <c r="L38" s="5" t="str">
        <f t="shared" ca="1" si="11"/>
        <v xml:space="preserve"> 41.6540273,-0.870503 41.6570733,-0.8696825 41.6613456,-0.8668399 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M38" s="69"/>
      <c r="N38" s="69">
        <f t="shared" ca="1" si="12"/>
        <v>0</v>
      </c>
      <c r="O38" s="69" t="s">
        <v>1174</v>
      </c>
      <c r="P38">
        <f t="shared" ca="1" si="13"/>
        <v>1</v>
      </c>
      <c r="Q38">
        <f t="shared" ca="1" si="9"/>
        <v>35</v>
      </c>
      <c r="R38">
        <f t="shared" ca="1" si="14"/>
        <v>0</v>
      </c>
      <c r="S38">
        <f t="shared" ca="1" si="15"/>
        <v>0</v>
      </c>
      <c r="T38" t="str">
        <f t="shared" ca="1" si="16"/>
        <v>Rutas_Habituales_Central</v>
      </c>
      <c r="U38" t="str">
        <f t="shared" ca="1" si="17"/>
        <v>Ruta 1_16</v>
      </c>
      <c r="V38" t="str">
        <f ca="1">IFERROR(INDEX(Rutas_Despiece!$J:$J,MATCH($S38,$Q:$Q,0)),"")</f>
        <v/>
      </c>
      <c r="W38" t="str">
        <f ca="1">IFERROR(INDEX(Rutas_Despiece!$K:$K,MATCH($S38,$Q:$Q,0)),"")</f>
        <v/>
      </c>
      <c r="Y38" t="str">
        <f ca="1">IFERROR(INDEX(Rutas_Despiece!$F:$F,MATCH($S38,$Q:$Q,0))&amp;" "&amp;INDEX(Rutas_Despiece!$G:$G,MATCH($S38,$Q:$Q,0)),"")</f>
        <v/>
      </c>
      <c r="Z38" t="str">
        <f ca="1">IFERROR(INDEX(Rutas_Despiece!$H:$H,MATCH($S38,$Q:$Q,0)),"")</f>
        <v/>
      </c>
      <c r="AA38" t="str">
        <f ca="1">IFERROR(INDEX(Rutas_Despiece!$I:$I,MATCH($S38,$Q:$Q,0)),"")</f>
        <v/>
      </c>
      <c r="AB38" t="str">
        <f ca="1">IFERROR(INDEX(Rutas_Despiece!$L:$L,MATCH($S38,$Q:$Q,0)),"")</f>
        <v/>
      </c>
      <c r="AG38" t="str">
        <f t="shared" ca="1" si="6"/>
        <v xml:space="preserve"> 41.6540273,-0.870503 41.6570733,-0.8696825 41.6613456,-0.8668399 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AH38" t="s">
        <v>1169</v>
      </c>
      <c r="AI38" t="s">
        <v>1170</v>
      </c>
    </row>
    <row r="39" spans="1:35" x14ac:dyDescent="0.25">
      <c r="A39">
        <f ca="1">IF(Rutas_Despiece!A39&lt;&gt;Rutas_Despiece!A38,1,0)</f>
        <v>0</v>
      </c>
      <c r="B39">
        <f ca="1">IF(A39,Rutas_Despiece!C39,0)</f>
        <v>0</v>
      </c>
      <c r="C39">
        <f ca="1">IF(A39,Rutas_Despiece!D39,0)</f>
        <v>0</v>
      </c>
      <c r="D39" t="str">
        <f ca="1">IF(A39=1,"",SUBSTITUTE(Rutas_Despiece!J39,",",".") &amp; ","&amp;SUBSTITUTE(Rutas_Despiece!K39,",","."))</f>
        <v>41.6647509,-0.9341115</v>
      </c>
      <c r="E39" s="5">
        <f t="shared" ca="1" si="3"/>
        <v>1</v>
      </c>
      <c r="F39" t="str">
        <f t="shared" ca="1" si="4"/>
        <v>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9" s="69" t="s">
        <v>1174</v>
      </c>
      <c r="H39">
        <f t="shared" ca="1" si="5"/>
        <v>51</v>
      </c>
      <c r="I39">
        <f t="shared" ca="1" si="10"/>
        <v>36</v>
      </c>
      <c r="J39" s="5" t="str">
        <f t="shared" ca="1" si="7"/>
        <v>Rutas_Habituales_Central</v>
      </c>
      <c r="K39" s="5" t="str">
        <f t="shared" ca="1" si="8"/>
        <v>Ruta 2_16</v>
      </c>
      <c r="L39" s="5" t="str">
        <f t="shared" ca="1" si="11"/>
        <v xml:space="preserve"> 41.6570955,-0.8586166 41.6605399,-0.8637916 41.6629175,-0.8662946 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M39" s="69"/>
      <c r="N39" s="69">
        <f t="shared" ca="1" si="12"/>
        <v>0</v>
      </c>
      <c r="O39" s="69" t="s">
        <v>1174</v>
      </c>
      <c r="P39">
        <f t="shared" ca="1" si="13"/>
        <v>1</v>
      </c>
      <c r="Q39">
        <f t="shared" ca="1" si="9"/>
        <v>36</v>
      </c>
      <c r="R39">
        <f t="shared" ca="1" si="14"/>
        <v>0</v>
      </c>
      <c r="S39">
        <f t="shared" ca="1" si="15"/>
        <v>0</v>
      </c>
      <c r="T39" t="str">
        <f t="shared" ca="1" si="16"/>
        <v>Rutas_Habituales_Central</v>
      </c>
      <c r="U39" t="str">
        <f t="shared" ca="1" si="17"/>
        <v>Ruta 2_16</v>
      </c>
      <c r="V39" t="str">
        <f ca="1">IFERROR(INDEX(Rutas_Despiece!$J:$J,MATCH($S39,$Q:$Q,0)),"")</f>
        <v/>
      </c>
      <c r="W39" t="str">
        <f ca="1">IFERROR(INDEX(Rutas_Despiece!$K:$K,MATCH($S39,$Q:$Q,0)),"")</f>
        <v/>
      </c>
      <c r="Y39" t="str">
        <f ca="1">IFERROR(INDEX(Rutas_Despiece!$F:$F,MATCH($S39,$Q:$Q,0))&amp;" "&amp;INDEX(Rutas_Despiece!$G:$G,MATCH($S39,$Q:$Q,0)),"")</f>
        <v/>
      </c>
      <c r="Z39" t="str">
        <f ca="1">IFERROR(INDEX(Rutas_Despiece!$H:$H,MATCH($S39,$Q:$Q,0)),"")</f>
        <v/>
      </c>
      <c r="AA39" t="str">
        <f ca="1">IFERROR(INDEX(Rutas_Despiece!$I:$I,MATCH($S39,$Q:$Q,0)),"")</f>
        <v/>
      </c>
      <c r="AB39" t="str">
        <f ca="1">IFERROR(INDEX(Rutas_Despiece!$L:$L,MATCH($S39,$Q:$Q,0)),"")</f>
        <v/>
      </c>
      <c r="AG39" t="str">
        <f t="shared" ca="1" si="6"/>
        <v xml:space="preserve"> 41.6570955,-0.8586166 41.6605399,-0.8637916 41.6629175,-0.8662946 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AH39" t="s">
        <v>1169</v>
      </c>
      <c r="AI39" t="s">
        <v>1170</v>
      </c>
    </row>
    <row r="40" spans="1:35" x14ac:dyDescent="0.25">
      <c r="A40">
        <f ca="1">IF(Rutas_Despiece!A40&lt;&gt;Rutas_Despiece!A39,1,0)</f>
        <v>0</v>
      </c>
      <c r="B40">
        <f ca="1">IF(A40,Rutas_Despiece!C40,0)</f>
        <v>0</v>
      </c>
      <c r="C40">
        <f ca="1">IF(A40,Rutas_Despiece!D40,0)</f>
        <v>0</v>
      </c>
      <c r="D40" t="str">
        <f ca="1">IF(A40=1,"",SUBSTITUTE(Rutas_Despiece!J40,",",".") &amp; ","&amp;SUBSTITUTE(Rutas_Despiece!K40,",","."))</f>
        <v>41.655794,-0.908359</v>
      </c>
      <c r="E40" s="5">
        <f t="shared" ca="1" si="3"/>
        <v>1</v>
      </c>
      <c r="F40" t="str">
        <f t="shared" ca="1" si="4"/>
        <v>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0" s="69" t="s">
        <v>1174</v>
      </c>
      <c r="H40">
        <f t="shared" ca="1" si="5"/>
        <v>51</v>
      </c>
      <c r="I40">
        <f t="shared" ca="1" si="10"/>
        <v>37</v>
      </c>
      <c r="J40" s="5" t="str">
        <f t="shared" ca="1" si="7"/>
        <v>Rutas_Habituales_Central</v>
      </c>
      <c r="K40" s="5" t="str">
        <f t="shared" ca="1" si="8"/>
        <v>Ruta 3_16</v>
      </c>
      <c r="L40" s="5" t="str">
        <f t="shared" ca="1" si="11"/>
        <v xml:space="preserve"> 41.662154,-0.8757999 41.6638973,-0.8739179 41.6726421,-0.8713725 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M40" s="69"/>
      <c r="N40" s="69">
        <f t="shared" ca="1" si="12"/>
        <v>0</v>
      </c>
      <c r="O40" s="69" t="s">
        <v>1174</v>
      </c>
      <c r="P40">
        <f t="shared" ca="1" si="13"/>
        <v>1</v>
      </c>
      <c r="Q40">
        <f t="shared" ca="1" si="9"/>
        <v>37</v>
      </c>
      <c r="R40">
        <f t="shared" ca="1" si="14"/>
        <v>0</v>
      </c>
      <c r="S40">
        <f t="shared" ca="1" si="15"/>
        <v>0</v>
      </c>
      <c r="T40" t="str">
        <f t="shared" ca="1" si="16"/>
        <v>Rutas_Habituales_Central</v>
      </c>
      <c r="U40" t="str">
        <f t="shared" ca="1" si="17"/>
        <v>Ruta 3_16</v>
      </c>
      <c r="V40" t="str">
        <f ca="1">IFERROR(INDEX(Rutas_Despiece!$J:$J,MATCH($S40,$Q:$Q,0)),"")</f>
        <v/>
      </c>
      <c r="W40" t="str">
        <f ca="1">IFERROR(INDEX(Rutas_Despiece!$K:$K,MATCH($S40,$Q:$Q,0)),"")</f>
        <v/>
      </c>
      <c r="Y40" t="str">
        <f ca="1">IFERROR(INDEX(Rutas_Despiece!$F:$F,MATCH($S40,$Q:$Q,0))&amp;" "&amp;INDEX(Rutas_Despiece!$G:$G,MATCH($S40,$Q:$Q,0)),"")</f>
        <v/>
      </c>
      <c r="Z40" t="str">
        <f ca="1">IFERROR(INDEX(Rutas_Despiece!$H:$H,MATCH($S40,$Q:$Q,0)),"")</f>
        <v/>
      </c>
      <c r="AA40" t="str">
        <f ca="1">IFERROR(INDEX(Rutas_Despiece!$I:$I,MATCH($S40,$Q:$Q,0)),"")</f>
        <v/>
      </c>
      <c r="AB40" t="str">
        <f ca="1">IFERROR(INDEX(Rutas_Despiece!$L:$L,MATCH($S40,$Q:$Q,0)),"")</f>
        <v/>
      </c>
      <c r="AG40" t="str">
        <f t="shared" ca="1" si="6"/>
        <v xml:space="preserve"> 41.662154,-0.8757999 41.6638973,-0.8739179 41.6726421,-0.8713725 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AH40" t="s">
        <v>1169</v>
      </c>
      <c r="AI40" t="s">
        <v>1170</v>
      </c>
    </row>
    <row r="41" spans="1:35" x14ac:dyDescent="0.25">
      <c r="A41">
        <f ca="1">IF(Rutas_Despiece!A41&lt;&gt;Rutas_Despiece!A40,1,0)</f>
        <v>0</v>
      </c>
      <c r="B41">
        <f ca="1">IF(A41,Rutas_Despiece!C41,0)</f>
        <v>0</v>
      </c>
      <c r="C41">
        <f ca="1">IF(A41,Rutas_Despiece!D41,0)</f>
        <v>0</v>
      </c>
      <c r="D41" t="str">
        <f ca="1">IF(A41=1,"",SUBSTITUTE(Rutas_Despiece!J41,",",".") &amp; ","&amp;SUBSTITUTE(Rutas_Despiece!K41,",","."))</f>
        <v>41.65477,-0.900889</v>
      </c>
      <c r="E41" s="5">
        <f t="shared" ca="1" si="3"/>
        <v>1</v>
      </c>
      <c r="F41" t="str">
        <f t="shared" ca="1" si="4"/>
        <v>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1" s="69" t="s">
        <v>1174</v>
      </c>
      <c r="H41">
        <f t="shared" ca="1" si="5"/>
        <v>51</v>
      </c>
      <c r="I41">
        <f t="shared" ca="1" si="10"/>
        <v>38</v>
      </c>
      <c r="J41" s="5" t="str">
        <f t="shared" ca="1" si="7"/>
        <v>Rutas_Habituales_Central</v>
      </c>
      <c r="K41" s="5" t="str">
        <f t="shared" ca="1" si="8"/>
        <v>Ruta 4_16</v>
      </c>
      <c r="L41" s="5" t="str">
        <f t="shared" ca="1" si="11"/>
        <v xml:space="preserve"> 41.6781303,-0.8766229 41.66857,-0.876678 41.6731332,-0.8776646 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M41" s="69"/>
      <c r="N41" s="69">
        <f t="shared" ca="1" si="12"/>
        <v>0</v>
      </c>
      <c r="O41" s="69" t="s">
        <v>1174</v>
      </c>
      <c r="P41">
        <f t="shared" ca="1" si="13"/>
        <v>1</v>
      </c>
      <c r="Q41">
        <f t="shared" ca="1" si="9"/>
        <v>38</v>
      </c>
      <c r="R41">
        <f t="shared" ca="1" si="14"/>
        <v>0</v>
      </c>
      <c r="S41">
        <f t="shared" ca="1" si="15"/>
        <v>0</v>
      </c>
      <c r="T41" t="str">
        <f t="shared" ca="1" si="16"/>
        <v>Rutas_Habituales_Central</v>
      </c>
      <c r="U41" t="str">
        <f t="shared" ca="1" si="17"/>
        <v>Ruta 4_16</v>
      </c>
      <c r="V41" t="str">
        <f ca="1">IFERROR(INDEX(Rutas_Despiece!$J:$J,MATCH($S41,$Q:$Q,0)),"")</f>
        <v/>
      </c>
      <c r="W41" t="str">
        <f ca="1">IFERROR(INDEX(Rutas_Despiece!$K:$K,MATCH($S41,$Q:$Q,0)),"")</f>
        <v/>
      </c>
      <c r="Y41" t="str">
        <f ca="1">IFERROR(INDEX(Rutas_Despiece!$F:$F,MATCH($S41,$Q:$Q,0))&amp;" "&amp;INDEX(Rutas_Despiece!$G:$G,MATCH($S41,$Q:$Q,0)),"")</f>
        <v/>
      </c>
      <c r="Z41" t="str">
        <f ca="1">IFERROR(INDEX(Rutas_Despiece!$H:$H,MATCH($S41,$Q:$Q,0)),"")</f>
        <v/>
      </c>
      <c r="AA41" t="str">
        <f ca="1">IFERROR(INDEX(Rutas_Despiece!$I:$I,MATCH($S41,$Q:$Q,0)),"")</f>
        <v/>
      </c>
      <c r="AB41" t="str">
        <f ca="1">IFERROR(INDEX(Rutas_Despiece!$L:$L,MATCH($S41,$Q:$Q,0)),"")</f>
        <v/>
      </c>
      <c r="AG41" t="str">
        <f t="shared" ca="1" si="6"/>
        <v xml:space="preserve"> 41.6781303,-0.8766229 41.66857,-0.876678 41.6731332,-0.8776646 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AH41" t="s">
        <v>1169</v>
      </c>
      <c r="AI41" t="s">
        <v>1170</v>
      </c>
    </row>
    <row r="42" spans="1:35" x14ac:dyDescent="0.25">
      <c r="A42">
        <f ca="1">IF(Rutas_Despiece!A42&lt;&gt;Rutas_Despiece!A41,1,0)</f>
        <v>0</v>
      </c>
      <c r="B42">
        <f ca="1">IF(A42,Rutas_Despiece!C42,0)</f>
        <v>0</v>
      </c>
      <c r="C42">
        <f ca="1">IF(A42,Rutas_Despiece!D42,0)</f>
        <v>0</v>
      </c>
      <c r="D42" t="str">
        <f ca="1">IF(A42=1,"",SUBSTITUTE(Rutas_Despiece!J42,",",".") &amp; ","&amp;SUBSTITUTE(Rutas_Despiece!K42,",","."))</f>
        <v>41.6482462,-0.9020705</v>
      </c>
      <c r="E42" s="5">
        <f t="shared" ca="1" si="3"/>
        <v>1</v>
      </c>
      <c r="F42" t="str">
        <f t="shared" ca="1" si="4"/>
        <v>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2" s="69" t="s">
        <v>1174</v>
      </c>
      <c r="H42">
        <f t="shared" ca="1" si="5"/>
        <v>51</v>
      </c>
      <c r="I42">
        <f t="shared" ca="1" si="10"/>
        <v>39</v>
      </c>
      <c r="J42" s="5" t="str">
        <f t="shared" ca="1" si="7"/>
        <v>Rutas_Habituales_Central</v>
      </c>
      <c r="K42" s="5" t="str">
        <f t="shared" ca="1" si="8"/>
        <v>Ruta 5_16</v>
      </c>
      <c r="L42" s="5" t="str">
        <f t="shared" ca="1" si="11"/>
        <v xml:space="preserve"> 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M42" s="69"/>
      <c r="N42" s="69">
        <f t="shared" ca="1" si="12"/>
        <v>0</v>
      </c>
      <c r="O42" s="69" t="s">
        <v>1174</v>
      </c>
      <c r="P42">
        <f t="shared" ca="1" si="13"/>
        <v>1</v>
      </c>
      <c r="Q42">
        <f t="shared" ca="1" si="9"/>
        <v>39</v>
      </c>
      <c r="R42">
        <f t="shared" ca="1" si="14"/>
        <v>0</v>
      </c>
      <c r="S42">
        <f t="shared" ca="1" si="15"/>
        <v>0</v>
      </c>
      <c r="T42" t="str">
        <f t="shared" ca="1" si="16"/>
        <v>Rutas_Habituales_Central</v>
      </c>
      <c r="U42" t="str">
        <f t="shared" ca="1" si="17"/>
        <v>Ruta 5_16</v>
      </c>
      <c r="V42" t="str">
        <f ca="1">IFERROR(INDEX(Rutas_Despiece!$J:$J,MATCH($S42,$Q:$Q,0)),"")</f>
        <v/>
      </c>
      <c r="W42" t="str">
        <f ca="1">IFERROR(INDEX(Rutas_Despiece!$K:$K,MATCH($S42,$Q:$Q,0)),"")</f>
        <v/>
      </c>
      <c r="Y42" t="str">
        <f ca="1">IFERROR(INDEX(Rutas_Despiece!$F:$F,MATCH($S42,$Q:$Q,0))&amp;" "&amp;INDEX(Rutas_Despiece!$G:$G,MATCH($S42,$Q:$Q,0)),"")</f>
        <v/>
      </c>
      <c r="Z42" t="str">
        <f ca="1">IFERROR(INDEX(Rutas_Despiece!$H:$H,MATCH($S42,$Q:$Q,0)),"")</f>
        <v/>
      </c>
      <c r="AA42" t="str">
        <f ca="1">IFERROR(INDEX(Rutas_Despiece!$I:$I,MATCH($S42,$Q:$Q,0)),"")</f>
        <v/>
      </c>
      <c r="AB42" t="str">
        <f ca="1">IFERROR(INDEX(Rutas_Despiece!$L:$L,MATCH($S42,$Q:$Q,0)),"")</f>
        <v/>
      </c>
      <c r="AG42" t="str">
        <f t="shared" ca="1" si="6"/>
        <v xml:space="preserve"> 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AH42" t="s">
        <v>1169</v>
      </c>
      <c r="AI42" t="s">
        <v>1170</v>
      </c>
    </row>
    <row r="43" spans="1:35" x14ac:dyDescent="0.25">
      <c r="A43">
        <f ca="1">IF(Rutas_Despiece!A43&lt;&gt;Rutas_Despiece!A42,1,0)</f>
        <v>0</v>
      </c>
      <c r="B43">
        <f ca="1">IF(A43,Rutas_Despiece!C43,0)</f>
        <v>0</v>
      </c>
      <c r="C43">
        <f ca="1">IF(A43,Rutas_Despiece!D43,0)</f>
        <v>0</v>
      </c>
      <c r="D43" t="str">
        <f ca="1">IF(A43=1,"",SUBSTITUTE(Rutas_Despiece!J43,",",".") &amp; ","&amp;SUBSTITUTE(Rutas_Despiece!K43,",","."))</f>
        <v>41.644739,-0.899567</v>
      </c>
      <c r="E43" s="5">
        <f t="shared" ca="1" si="3"/>
        <v>1</v>
      </c>
      <c r="F43" t="str">
        <f t="shared" ca="1" si="4"/>
        <v>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3" s="69" t="s">
        <v>1174</v>
      </c>
      <c r="H43">
        <f t="shared" ca="1" si="5"/>
        <v>51</v>
      </c>
      <c r="I43">
        <f t="shared" ca="1" si="10"/>
        <v>40</v>
      </c>
      <c r="J43" s="5" t="str">
        <f t="shared" ca="1" si="7"/>
        <v>Rutas_Habituales_Central</v>
      </c>
      <c r="K43" s="5" t="str">
        <f t="shared" ca="1" si="8"/>
        <v>Ruta 6_16</v>
      </c>
      <c r="L43" s="5" t="str">
        <f t="shared" ca="1" si="11"/>
        <v xml:space="preserve"> 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M43" s="69"/>
      <c r="N43" s="69">
        <f t="shared" ca="1" si="12"/>
        <v>0</v>
      </c>
      <c r="O43" s="69" t="s">
        <v>1174</v>
      </c>
      <c r="P43">
        <f t="shared" ca="1" si="13"/>
        <v>1</v>
      </c>
      <c r="Q43">
        <f t="shared" ca="1" si="9"/>
        <v>40</v>
      </c>
      <c r="R43">
        <f t="shared" ca="1" si="14"/>
        <v>0</v>
      </c>
      <c r="S43">
        <f t="shared" ca="1" si="15"/>
        <v>0</v>
      </c>
      <c r="T43" t="str">
        <f t="shared" ca="1" si="16"/>
        <v>Rutas_Habituales_Central</v>
      </c>
      <c r="U43" t="str">
        <f t="shared" ca="1" si="17"/>
        <v>Ruta 6_16</v>
      </c>
      <c r="V43" t="str">
        <f ca="1">IFERROR(INDEX(Rutas_Despiece!$J:$J,MATCH($S43,$Q:$Q,0)),"")</f>
        <v/>
      </c>
      <c r="W43" t="str">
        <f ca="1">IFERROR(INDEX(Rutas_Despiece!$K:$K,MATCH($S43,$Q:$Q,0)),"")</f>
        <v/>
      </c>
      <c r="Y43" t="str">
        <f ca="1">IFERROR(INDEX(Rutas_Despiece!$F:$F,MATCH($S43,$Q:$Q,0))&amp;" "&amp;INDEX(Rutas_Despiece!$G:$G,MATCH($S43,$Q:$Q,0)),"")</f>
        <v/>
      </c>
      <c r="Z43" t="str">
        <f ca="1">IFERROR(INDEX(Rutas_Despiece!$H:$H,MATCH($S43,$Q:$Q,0)),"")</f>
        <v/>
      </c>
      <c r="AA43" t="str">
        <f ca="1">IFERROR(INDEX(Rutas_Despiece!$I:$I,MATCH($S43,$Q:$Q,0)),"")</f>
        <v/>
      </c>
      <c r="AB43" t="str">
        <f ca="1">IFERROR(INDEX(Rutas_Despiece!$L:$L,MATCH($S43,$Q:$Q,0)),"")</f>
        <v/>
      </c>
      <c r="AG43" t="str">
        <f t="shared" ca="1" si="6"/>
        <v xml:space="preserve"> 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AH43" t="s">
        <v>1169</v>
      </c>
      <c r="AI43" t="s">
        <v>1170</v>
      </c>
    </row>
    <row r="44" spans="1:35" x14ac:dyDescent="0.25">
      <c r="A44">
        <f ca="1">IF(Rutas_Despiece!A44&lt;&gt;Rutas_Despiece!A43,1,0)</f>
        <v>0</v>
      </c>
      <c r="B44">
        <f ca="1">IF(A44,Rutas_Despiece!C44,0)</f>
        <v>0</v>
      </c>
      <c r="C44">
        <f ca="1">IF(A44,Rutas_Despiece!D44,0)</f>
        <v>0</v>
      </c>
      <c r="D44" t="str">
        <f ca="1">IF(A44=1,"",SUBSTITUTE(Rutas_Despiece!J44,",",".") &amp; ","&amp;SUBSTITUTE(Rutas_Despiece!K44,",","."))</f>
        <v>41.6417526,-0.8936997</v>
      </c>
      <c r="E44" s="5">
        <f t="shared" ca="1" si="3"/>
        <v>1</v>
      </c>
      <c r="F44" t="str">
        <f t="shared" ca="1" si="4"/>
        <v>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4" s="69" t="s">
        <v>1174</v>
      </c>
      <c r="H44">
        <f t="shared" ca="1" si="5"/>
        <v>51</v>
      </c>
      <c r="I44">
        <f t="shared" ca="1" si="10"/>
        <v>41</v>
      </c>
      <c r="J44" s="5" t="str">
        <f t="shared" ca="1" si="7"/>
        <v>Rutas_Habituales_Central</v>
      </c>
      <c r="K44" s="5" t="str">
        <f t="shared" ca="1" si="8"/>
        <v>Ruta 7_16</v>
      </c>
      <c r="L44" s="5" t="str">
        <f t="shared" ca="1" si="11"/>
        <v xml:space="preserve"> 41.6507433,-0.8700134 41.64805,-0.877269 41.6478051,-0.8822717 41.649941,-0.888539 41.7665409,-1.1260872 41.749628,-1.175514 41.749628,-1.175514 41.7665409,-1.1260872 41.6510668,-0.8902034 41.6476356,-0.8841543 41.6489185,-0.8767716 41.651055,-0.8708236</v>
      </c>
      <c r="M44" s="69"/>
      <c r="N44" s="69">
        <f t="shared" ca="1" si="12"/>
        <v>0</v>
      </c>
      <c r="O44" s="69" t="s">
        <v>1174</v>
      </c>
      <c r="P44">
        <f t="shared" ca="1" si="13"/>
        <v>1</v>
      </c>
      <c r="Q44">
        <f t="shared" ca="1" si="9"/>
        <v>41</v>
      </c>
      <c r="R44">
        <f t="shared" ca="1" si="14"/>
        <v>0</v>
      </c>
      <c r="S44">
        <f t="shared" ca="1" si="15"/>
        <v>0</v>
      </c>
      <c r="T44" t="str">
        <f t="shared" ca="1" si="16"/>
        <v>Rutas_Habituales_Central</v>
      </c>
      <c r="U44" t="str">
        <f t="shared" ca="1" si="17"/>
        <v>Ruta 7_16</v>
      </c>
      <c r="V44" t="str">
        <f ca="1">IFERROR(INDEX(Rutas_Despiece!$J:$J,MATCH($S44,$Q:$Q,0)),"")</f>
        <v/>
      </c>
      <c r="W44" t="str">
        <f ca="1">IFERROR(INDEX(Rutas_Despiece!$K:$K,MATCH($S44,$Q:$Q,0)),"")</f>
        <v/>
      </c>
      <c r="Y44" t="str">
        <f ca="1">IFERROR(INDEX(Rutas_Despiece!$F:$F,MATCH($S44,$Q:$Q,0))&amp;" "&amp;INDEX(Rutas_Despiece!$G:$G,MATCH($S44,$Q:$Q,0)),"")</f>
        <v/>
      </c>
      <c r="Z44" t="str">
        <f ca="1">IFERROR(INDEX(Rutas_Despiece!$H:$H,MATCH($S44,$Q:$Q,0)),"")</f>
        <v/>
      </c>
      <c r="AA44" t="str">
        <f ca="1">IFERROR(INDEX(Rutas_Despiece!$I:$I,MATCH($S44,$Q:$Q,0)),"")</f>
        <v/>
      </c>
      <c r="AB44" t="str">
        <f ca="1">IFERROR(INDEX(Rutas_Despiece!$L:$L,MATCH($S44,$Q:$Q,0)),"")</f>
        <v/>
      </c>
      <c r="AG44" t="str">
        <f t="shared" ca="1" si="6"/>
        <v xml:space="preserve"> 41.6507433,-0.8700134 41.64805,-0.877269 41.6478051,-0.8822717 41.649941,-0.888539 41.7665409,-1.1260872 41.749628,-1.175514 41.749628,-1.175514 41.7665409,-1.1260872 41.6510668,-0.8902034 41.6476356,-0.8841543 41.6489185,-0.8767716 41.651055,-0.8708236</v>
      </c>
      <c r="AH44" t="s">
        <v>1169</v>
      </c>
      <c r="AI44" t="s">
        <v>1170</v>
      </c>
    </row>
    <row r="45" spans="1:35" x14ac:dyDescent="0.25">
      <c r="A45">
        <f ca="1">IF(Rutas_Despiece!A45&lt;&gt;Rutas_Despiece!A44,1,0)</f>
        <v>0</v>
      </c>
      <c r="B45">
        <f ca="1">IF(A45,Rutas_Despiece!C45,0)</f>
        <v>0</v>
      </c>
      <c r="C45">
        <f ca="1">IF(A45,Rutas_Despiece!D45,0)</f>
        <v>0</v>
      </c>
      <c r="D45" t="str">
        <f ca="1">IF(A45=1,"",SUBSTITUTE(Rutas_Despiece!J45,",",".") &amp; ","&amp;SUBSTITUTE(Rutas_Despiece!K45,",","."))</f>
        <v>41.6353559,-0.8849027</v>
      </c>
      <c r="E45" s="5">
        <f t="shared" ca="1" si="3"/>
        <v>1</v>
      </c>
      <c r="F45" t="str">
        <f t="shared" ca="1" si="4"/>
        <v>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5" s="69" t="s">
        <v>1174</v>
      </c>
      <c r="H45">
        <f t="shared" ca="1" si="5"/>
        <v>51</v>
      </c>
      <c r="I45">
        <f t="shared" ca="1" si="10"/>
        <v>42</v>
      </c>
      <c r="J45" s="5" t="str">
        <f t="shared" ca="1" si="7"/>
        <v>Rutas_Habituales_Central</v>
      </c>
      <c r="K45" s="5" t="str">
        <f t="shared" ca="1" si="8"/>
        <v>Ruta 8_16</v>
      </c>
      <c r="L45" s="5" t="str">
        <f t="shared" ca="1" si="11"/>
        <v xml:space="preserve"> 41.6163631,-0.87555 41.624888,-0.876361 41.6282654,-0.8862839 41.632608,-0.885066 41.637753,-0.884245 41.644874,-0.886679 41.749628,-1.175514 41.749628,-1.175514 41.6163631,-0.87555 41.624888,-0.876361 41.6286004,-0.8862447 41.632608,-0.885066 41.637753,-0.884245 41.644874,-0.886679</v>
      </c>
      <c r="M45" s="69"/>
      <c r="N45" s="69">
        <f t="shared" ca="1" si="12"/>
        <v>0</v>
      </c>
      <c r="O45" s="69" t="s">
        <v>1174</v>
      </c>
      <c r="P45">
        <f t="shared" ca="1" si="13"/>
        <v>1</v>
      </c>
      <c r="Q45">
        <f t="shared" ca="1" si="9"/>
        <v>42</v>
      </c>
      <c r="R45">
        <f t="shared" ca="1" si="14"/>
        <v>0</v>
      </c>
      <c r="S45">
        <f t="shared" ca="1" si="15"/>
        <v>0</v>
      </c>
      <c r="T45" t="str">
        <f t="shared" ca="1" si="16"/>
        <v>Rutas_Habituales_Central</v>
      </c>
      <c r="U45" t="str">
        <f t="shared" ca="1" si="17"/>
        <v>Ruta 8_16</v>
      </c>
      <c r="V45" t="str">
        <f ca="1">IFERROR(INDEX(Rutas_Despiece!$J:$J,MATCH($S45,$Q:$Q,0)),"")</f>
        <v/>
      </c>
      <c r="W45" t="str">
        <f ca="1">IFERROR(INDEX(Rutas_Despiece!$K:$K,MATCH($S45,$Q:$Q,0)),"")</f>
        <v/>
      </c>
      <c r="Y45" t="str">
        <f ca="1">IFERROR(INDEX(Rutas_Despiece!$F:$F,MATCH($S45,$Q:$Q,0))&amp;" "&amp;INDEX(Rutas_Despiece!$G:$G,MATCH($S45,$Q:$Q,0)),"")</f>
        <v/>
      </c>
      <c r="Z45" t="str">
        <f ca="1">IFERROR(INDEX(Rutas_Despiece!$H:$H,MATCH($S45,$Q:$Q,0)),"")</f>
        <v/>
      </c>
      <c r="AA45" t="str">
        <f ca="1">IFERROR(INDEX(Rutas_Despiece!$I:$I,MATCH($S45,$Q:$Q,0)),"")</f>
        <v/>
      </c>
      <c r="AB45" t="str">
        <f ca="1">IFERROR(INDEX(Rutas_Despiece!$L:$L,MATCH($S45,$Q:$Q,0)),"")</f>
        <v/>
      </c>
      <c r="AG45" t="str">
        <f t="shared" ca="1" si="6"/>
        <v xml:space="preserve"> 41.6163631,-0.87555 41.624888,-0.876361 41.6282654,-0.8862839 41.632608,-0.885066 41.637753,-0.884245 41.644874,-0.886679 41.749628,-1.175514 41.749628,-1.175514 41.6163631,-0.87555 41.624888,-0.876361 41.6286004,-0.8862447 41.632608,-0.885066 41.637753,-0.884245 41.644874,-0.886679</v>
      </c>
      <c r="AH45" t="s">
        <v>1169</v>
      </c>
      <c r="AI45" t="s">
        <v>1170</v>
      </c>
    </row>
    <row r="46" spans="1:35" x14ac:dyDescent="0.25">
      <c r="A46">
        <f ca="1">IF(Rutas_Despiece!A46&lt;&gt;Rutas_Despiece!A45,1,0)</f>
        <v>0</v>
      </c>
      <c r="B46">
        <f ca="1">IF(A46,Rutas_Despiece!C46,0)</f>
        <v>0</v>
      </c>
      <c r="C46">
        <f ca="1">IF(A46,Rutas_Despiece!D46,0)</f>
        <v>0</v>
      </c>
      <c r="D46" t="str">
        <f ca="1">IF(A46=1,"",SUBSTITUTE(Rutas_Despiece!J46,",",".") &amp; ","&amp;SUBSTITUTE(Rutas_Despiece!K46,",","."))</f>
        <v>41.6337671,-0.8847258</v>
      </c>
      <c r="E46" s="5">
        <f t="shared" ca="1" si="3"/>
        <v>1</v>
      </c>
      <c r="F46" t="str">
        <f t="shared" ca="1" si="4"/>
        <v>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6" s="69" t="s">
        <v>1174</v>
      </c>
      <c r="H46">
        <f t="shared" ca="1" si="5"/>
        <v>51</v>
      </c>
      <c r="I46">
        <f t="shared" ca="1" si="10"/>
        <v>43</v>
      </c>
      <c r="J46" s="5" t="str">
        <f t="shared" ca="1" si="7"/>
        <v>Rutas_Habituales_Central</v>
      </c>
      <c r="K46" s="5" t="str">
        <f t="shared" ca="1" si="8"/>
        <v>Ruta 9_16</v>
      </c>
      <c r="L46" s="5" t="str">
        <f t="shared" ca="1" si="11"/>
        <v xml:space="preserve"> 41.63814,-0.87612 41.6371135,-0.877457 41.646026,-0.872195 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M46" s="69"/>
      <c r="N46" s="69">
        <f t="shared" ca="1" si="12"/>
        <v>0</v>
      </c>
      <c r="O46" s="69" t="s">
        <v>1174</v>
      </c>
      <c r="P46">
        <f t="shared" ca="1" si="13"/>
        <v>1</v>
      </c>
      <c r="Q46">
        <f t="shared" ca="1" si="9"/>
        <v>43</v>
      </c>
      <c r="R46">
        <f t="shared" ca="1" si="14"/>
        <v>0</v>
      </c>
      <c r="S46">
        <f t="shared" ca="1" si="15"/>
        <v>0</v>
      </c>
      <c r="T46" t="str">
        <f t="shared" ca="1" si="16"/>
        <v>Rutas_Habituales_Central</v>
      </c>
      <c r="U46" t="str">
        <f t="shared" ca="1" si="17"/>
        <v>Ruta 9_16</v>
      </c>
      <c r="V46" t="str">
        <f ca="1">IFERROR(INDEX(Rutas_Despiece!$J:$J,MATCH($S46,$Q:$Q,0)),"")</f>
        <v/>
      </c>
      <c r="W46" t="str">
        <f ca="1">IFERROR(INDEX(Rutas_Despiece!$K:$K,MATCH($S46,$Q:$Q,0)),"")</f>
        <v/>
      </c>
      <c r="Y46" t="str">
        <f ca="1">IFERROR(INDEX(Rutas_Despiece!$F:$F,MATCH($S46,$Q:$Q,0))&amp;" "&amp;INDEX(Rutas_Despiece!$G:$G,MATCH($S46,$Q:$Q,0)),"")</f>
        <v/>
      </c>
      <c r="Z46" t="str">
        <f ca="1">IFERROR(INDEX(Rutas_Despiece!$H:$H,MATCH($S46,$Q:$Q,0)),"")</f>
        <v/>
      </c>
      <c r="AA46" t="str">
        <f ca="1">IFERROR(INDEX(Rutas_Despiece!$I:$I,MATCH($S46,$Q:$Q,0)),"")</f>
        <v/>
      </c>
      <c r="AB46" t="str">
        <f ca="1">IFERROR(INDEX(Rutas_Despiece!$L:$L,MATCH($S46,$Q:$Q,0)),"")</f>
        <v/>
      </c>
      <c r="AG46" t="str">
        <f t="shared" ca="1" si="6"/>
        <v xml:space="preserve"> 41.63814,-0.87612 41.6371135,-0.877457 41.646026,-0.872195 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AH46" t="s">
        <v>1169</v>
      </c>
      <c r="AI46" t="s">
        <v>1170</v>
      </c>
    </row>
    <row r="47" spans="1:35" x14ac:dyDescent="0.25">
      <c r="A47">
        <f ca="1">IF(Rutas_Despiece!A47&lt;&gt;Rutas_Despiece!A46,1,0)</f>
        <v>0</v>
      </c>
      <c r="B47">
        <f ca="1">IF(A47,Rutas_Despiece!C47,0)</f>
        <v>0</v>
      </c>
      <c r="C47">
        <f ca="1">IF(A47,Rutas_Despiece!D47,0)</f>
        <v>0</v>
      </c>
      <c r="D47" t="str">
        <f ca="1">IF(A47=1,"",SUBSTITUTE(Rutas_Despiece!J47,",",".") &amp; ","&amp;SUBSTITUTE(Rutas_Despiece!K47,",","."))</f>
        <v>41.6363724,-0.8783998</v>
      </c>
      <c r="E47" s="5">
        <f t="shared" ca="1" si="3"/>
        <v>1</v>
      </c>
      <c r="F47" t="str">
        <f t="shared" ca="1" si="4"/>
        <v>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7" s="69" t="s">
        <v>1174</v>
      </c>
      <c r="H47">
        <f t="shared" ca="1" si="5"/>
        <v>51</v>
      </c>
      <c r="I47">
        <f t="shared" ca="1" si="10"/>
        <v>44</v>
      </c>
      <c r="J47" s="5" t="str">
        <f t="shared" ca="1" si="7"/>
        <v>Rutas_Habituales_Central</v>
      </c>
      <c r="K47" s="5" t="str">
        <f t="shared" ca="1" si="8"/>
        <v>Ruta 10_16</v>
      </c>
      <c r="L47" s="5" t="str">
        <f t="shared" ca="1" si="11"/>
        <v xml:space="preserve"> 41.6530007,-0.9063017 41.656028,-0.895342 41.656028,-0.895342 41.749628,-1.175514 41.749628,-1.175514 41.6530007,-0.9063017 41.656028,-0.895342 41.656028,-0.895342</v>
      </c>
      <c r="M47" s="69"/>
      <c r="N47" s="69">
        <f t="shared" ca="1" si="12"/>
        <v>0</v>
      </c>
      <c r="O47" s="69" t="s">
        <v>1174</v>
      </c>
      <c r="P47">
        <f t="shared" ca="1" si="13"/>
        <v>1</v>
      </c>
      <c r="Q47">
        <f t="shared" ca="1" si="9"/>
        <v>44</v>
      </c>
      <c r="R47">
        <f t="shared" ca="1" si="14"/>
        <v>0</v>
      </c>
      <c r="S47">
        <f t="shared" ca="1" si="15"/>
        <v>0</v>
      </c>
      <c r="T47" t="str">
        <f t="shared" ca="1" si="16"/>
        <v>Rutas_Habituales_Central</v>
      </c>
      <c r="U47" t="str">
        <f t="shared" ca="1" si="17"/>
        <v>Ruta 10_16</v>
      </c>
      <c r="V47" t="str">
        <f ca="1">IFERROR(INDEX(Rutas_Despiece!$J:$J,MATCH($S47,$Q:$Q,0)),"")</f>
        <v/>
      </c>
      <c r="W47" t="str">
        <f ca="1">IFERROR(INDEX(Rutas_Despiece!$K:$K,MATCH($S47,$Q:$Q,0)),"")</f>
        <v/>
      </c>
      <c r="Y47" t="str">
        <f ca="1">IFERROR(INDEX(Rutas_Despiece!$F:$F,MATCH($S47,$Q:$Q,0))&amp;" "&amp;INDEX(Rutas_Despiece!$G:$G,MATCH($S47,$Q:$Q,0)),"")</f>
        <v/>
      </c>
      <c r="Z47" t="str">
        <f ca="1">IFERROR(INDEX(Rutas_Despiece!$H:$H,MATCH($S47,$Q:$Q,0)),"")</f>
        <v/>
      </c>
      <c r="AA47" t="str">
        <f ca="1">IFERROR(INDEX(Rutas_Despiece!$I:$I,MATCH($S47,$Q:$Q,0)),"")</f>
        <v/>
      </c>
      <c r="AB47" t="str">
        <f ca="1">IFERROR(INDEX(Rutas_Despiece!$L:$L,MATCH($S47,$Q:$Q,0)),"")</f>
        <v/>
      </c>
      <c r="AG47" t="str">
        <f t="shared" ca="1" si="6"/>
        <v xml:space="preserve"> 41.6530007,-0.9063017 41.656028,-0.895342 41.656028,-0.895342 41.749628,-1.175514 41.749628,-1.175514 41.6530007,-0.9063017 41.656028,-0.895342 41.656028,-0.895342</v>
      </c>
      <c r="AH47" t="s">
        <v>1169</v>
      </c>
      <c r="AI47" t="s">
        <v>1170</v>
      </c>
    </row>
    <row r="48" spans="1:35" x14ac:dyDescent="0.25">
      <c r="A48">
        <f ca="1">IF(Rutas_Despiece!A48&lt;&gt;Rutas_Despiece!A47,1,0)</f>
        <v>0</v>
      </c>
      <c r="B48">
        <f ca="1">IF(A48,Rutas_Despiece!C48,0)</f>
        <v>0</v>
      </c>
      <c r="C48">
        <f ca="1">IF(A48,Rutas_Despiece!D48,0)</f>
        <v>0</v>
      </c>
      <c r="D48" t="str">
        <f ca="1">IF(A48=1,"",SUBSTITUTE(Rutas_Despiece!J48,",",".") &amp; ","&amp;SUBSTITUTE(Rutas_Despiece!K48,",","."))</f>
        <v>41.6387,-0.87915</v>
      </c>
      <c r="E48" s="5">
        <f t="shared" ca="1" si="3"/>
        <v>1</v>
      </c>
      <c r="F48" t="str">
        <f t="shared" ca="1" si="4"/>
        <v>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8" s="69" t="s">
        <v>1174</v>
      </c>
      <c r="H48">
        <f t="shared" ca="1" si="5"/>
        <v>51</v>
      </c>
      <c r="I48">
        <f t="shared" ca="1" si="10"/>
        <v>45</v>
      </c>
      <c r="J48" s="5" t="str">
        <f t="shared" ca="1" si="7"/>
        <v>Rutas_Habituales_Central</v>
      </c>
      <c r="K48" s="5" t="str">
        <f t="shared" ca="1" si="8"/>
        <v>Ruta 11_16</v>
      </c>
      <c r="L48" s="5" t="str">
        <f t="shared" ca="1" si="11"/>
        <v xml:space="preserve"> 41.654285,-0.885352 41.654285,-0.885352 41.646481,-0.887553 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M48" s="69"/>
      <c r="N48" s="69">
        <f t="shared" ca="1" si="12"/>
        <v>0</v>
      </c>
      <c r="O48" s="69" t="s">
        <v>1174</v>
      </c>
      <c r="P48">
        <f t="shared" ca="1" si="13"/>
        <v>1</v>
      </c>
      <c r="Q48">
        <f t="shared" ca="1" si="9"/>
        <v>45</v>
      </c>
      <c r="R48">
        <f t="shared" ca="1" si="14"/>
        <v>0</v>
      </c>
      <c r="S48">
        <f t="shared" ca="1" si="15"/>
        <v>0</v>
      </c>
      <c r="T48" t="str">
        <f t="shared" ca="1" si="16"/>
        <v>Rutas_Habituales_Central</v>
      </c>
      <c r="U48" t="str">
        <f t="shared" ca="1" si="17"/>
        <v>Ruta 11_16</v>
      </c>
      <c r="V48" t="str">
        <f ca="1">IFERROR(INDEX(Rutas_Despiece!$J:$J,MATCH($S48,$Q:$Q,0)),"")</f>
        <v/>
      </c>
      <c r="W48" t="str">
        <f ca="1">IFERROR(INDEX(Rutas_Despiece!$K:$K,MATCH($S48,$Q:$Q,0)),"")</f>
        <v/>
      </c>
      <c r="Y48" t="str">
        <f ca="1">IFERROR(INDEX(Rutas_Despiece!$F:$F,MATCH($S48,$Q:$Q,0))&amp;" "&amp;INDEX(Rutas_Despiece!$G:$G,MATCH($S48,$Q:$Q,0)),"")</f>
        <v/>
      </c>
      <c r="Z48" t="str">
        <f ca="1">IFERROR(INDEX(Rutas_Despiece!$H:$H,MATCH($S48,$Q:$Q,0)),"")</f>
        <v/>
      </c>
      <c r="AA48" t="str">
        <f ca="1">IFERROR(INDEX(Rutas_Despiece!$I:$I,MATCH($S48,$Q:$Q,0)),"")</f>
        <v/>
      </c>
      <c r="AB48" t="str">
        <f ca="1">IFERROR(INDEX(Rutas_Despiece!$L:$L,MATCH($S48,$Q:$Q,0)),"")</f>
        <v/>
      </c>
      <c r="AG48" t="str">
        <f t="shared" ca="1" si="6"/>
        <v xml:space="preserve"> 41.654285,-0.885352 41.654285,-0.885352 41.646481,-0.887553 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AH48" t="s">
        <v>1169</v>
      </c>
      <c r="AI48" t="s">
        <v>1170</v>
      </c>
    </row>
    <row r="49" spans="1:35" x14ac:dyDescent="0.25">
      <c r="A49">
        <f ca="1">IF(Rutas_Despiece!A49&lt;&gt;Rutas_Despiece!A48,1,0)</f>
        <v>0</v>
      </c>
      <c r="B49">
        <f ca="1">IF(A49,Rutas_Despiece!C49,0)</f>
        <v>0</v>
      </c>
      <c r="C49">
        <f ca="1">IF(A49,Rutas_Despiece!D49,0)</f>
        <v>0</v>
      </c>
      <c r="D49" t="str">
        <f ca="1">IF(A49=1,"",SUBSTITUTE(Rutas_Despiece!J49,",",".") &amp; ","&amp;SUBSTITUTE(Rutas_Despiece!K49,",","."))</f>
        <v>41.6395646,-0.873846</v>
      </c>
      <c r="E49" s="5">
        <f t="shared" ca="1" si="3"/>
        <v>1</v>
      </c>
      <c r="F49" t="str">
        <f t="shared" ca="1" si="4"/>
        <v>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9" s="69" t="s">
        <v>1174</v>
      </c>
      <c r="H49">
        <f t="shared" ca="1" si="5"/>
        <v>51</v>
      </c>
      <c r="I49">
        <f t="shared" ca="1" si="10"/>
        <v>46</v>
      </c>
      <c r="J49" s="5" t="str">
        <f t="shared" ca="1" si="7"/>
        <v>Rutas_Habituales_Central</v>
      </c>
      <c r="K49" s="5" t="str">
        <f t="shared" ca="1" si="8"/>
        <v>Ruta 12_16</v>
      </c>
      <c r="L49" s="5" t="str">
        <f t="shared" ca="1" si="11"/>
        <v xml:space="preserve"> 41.630032,-0.906454 41.63003,-0.906454 41.6341384,-0.9112248 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M49" s="69"/>
      <c r="N49" s="69">
        <f t="shared" ca="1" si="12"/>
        <v>0</v>
      </c>
      <c r="O49" s="69" t="s">
        <v>1174</v>
      </c>
      <c r="P49">
        <f t="shared" ca="1" si="13"/>
        <v>1</v>
      </c>
      <c r="Q49">
        <f t="shared" ca="1" si="9"/>
        <v>46</v>
      </c>
      <c r="R49">
        <f t="shared" ca="1" si="14"/>
        <v>0</v>
      </c>
      <c r="S49">
        <f t="shared" ca="1" si="15"/>
        <v>0</v>
      </c>
      <c r="T49" t="str">
        <f t="shared" ca="1" si="16"/>
        <v>Rutas_Habituales_Central</v>
      </c>
      <c r="U49" t="str">
        <f t="shared" ca="1" si="17"/>
        <v>Ruta 12_16</v>
      </c>
      <c r="V49" t="str">
        <f ca="1">IFERROR(INDEX(Rutas_Despiece!$J:$J,MATCH($S49,$Q:$Q,0)),"")</f>
        <v/>
      </c>
      <c r="W49" t="str">
        <f ca="1">IFERROR(INDEX(Rutas_Despiece!$K:$K,MATCH($S49,$Q:$Q,0)),"")</f>
        <v/>
      </c>
      <c r="Y49" t="str">
        <f ca="1">IFERROR(INDEX(Rutas_Despiece!$F:$F,MATCH($S49,$Q:$Q,0))&amp;" "&amp;INDEX(Rutas_Despiece!$G:$G,MATCH($S49,$Q:$Q,0)),"")</f>
        <v/>
      </c>
      <c r="Z49" t="str">
        <f ca="1">IFERROR(INDEX(Rutas_Despiece!$H:$H,MATCH($S49,$Q:$Q,0)),"")</f>
        <v/>
      </c>
      <c r="AA49" t="str">
        <f ca="1">IFERROR(INDEX(Rutas_Despiece!$I:$I,MATCH($S49,$Q:$Q,0)),"")</f>
        <v/>
      </c>
      <c r="AB49" t="str">
        <f ca="1">IFERROR(INDEX(Rutas_Despiece!$L:$L,MATCH($S49,$Q:$Q,0)),"")</f>
        <v/>
      </c>
      <c r="AG49" t="str">
        <f t="shared" ca="1" si="6"/>
        <v xml:space="preserve"> 41.630032,-0.906454 41.63003,-0.906454 41.6341384,-0.9112248 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AH49" t="s">
        <v>1169</v>
      </c>
      <c r="AI49" t="s">
        <v>1170</v>
      </c>
    </row>
    <row r="50" spans="1:35" x14ac:dyDescent="0.25">
      <c r="A50">
        <f ca="1">IF(Rutas_Despiece!A50&lt;&gt;Rutas_Despiece!A49,1,0)</f>
        <v>0</v>
      </c>
      <c r="B50">
        <f ca="1">IF(A50,Rutas_Despiece!C50,0)</f>
        <v>0</v>
      </c>
      <c r="C50">
        <f ca="1">IF(A50,Rutas_Despiece!D50,0)</f>
        <v>0</v>
      </c>
      <c r="D50" t="str">
        <f ca="1">IF(A50=1,"",SUBSTITUTE(Rutas_Despiece!J50,",",".") &amp; ","&amp;SUBSTITUTE(Rutas_Despiece!K50,",","."))</f>
        <v>41.6425493,-0.8730748</v>
      </c>
      <c r="E50" s="5">
        <f t="shared" ca="1" si="3"/>
        <v>1</v>
      </c>
      <c r="F50" t="str">
        <f t="shared" ca="1" si="4"/>
        <v>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50" s="69" t="s">
        <v>1174</v>
      </c>
      <c r="H50">
        <f t="shared" ca="1" si="5"/>
        <v>51</v>
      </c>
      <c r="I50">
        <f t="shared" ca="1" si="10"/>
        <v>47</v>
      </c>
      <c r="J50" s="5" t="str">
        <f t="shared" ca="1" si="7"/>
        <v>Rutas_Habituales_Central</v>
      </c>
      <c r="K50" s="5" t="str">
        <f t="shared" ca="1" si="8"/>
        <v>Ruta 13_16</v>
      </c>
      <c r="L50" s="5" t="str">
        <f t="shared" ca="1" si="11"/>
        <v xml:space="preserve"> 41.646481,-0.887553 41.636182,-0.873442 41.652551,-0.929199 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M50" s="69"/>
      <c r="N50" s="69">
        <f t="shared" ca="1" si="12"/>
        <v>0</v>
      </c>
      <c r="O50" s="69" t="s">
        <v>1174</v>
      </c>
      <c r="P50">
        <f t="shared" ca="1" si="13"/>
        <v>1</v>
      </c>
      <c r="Q50">
        <f t="shared" ca="1" si="9"/>
        <v>47</v>
      </c>
      <c r="R50">
        <f t="shared" ca="1" si="14"/>
        <v>0</v>
      </c>
      <c r="S50">
        <f t="shared" ca="1" si="15"/>
        <v>0</v>
      </c>
      <c r="T50" t="str">
        <f t="shared" ca="1" si="16"/>
        <v>Rutas_Habituales_Central</v>
      </c>
      <c r="U50" t="str">
        <f t="shared" ca="1" si="17"/>
        <v>Ruta 13_16</v>
      </c>
      <c r="V50" t="str">
        <f ca="1">IFERROR(INDEX(Rutas_Despiece!$J:$J,MATCH($S50,$Q:$Q,0)),"")</f>
        <v/>
      </c>
      <c r="W50" t="str">
        <f ca="1">IFERROR(INDEX(Rutas_Despiece!$K:$K,MATCH($S50,$Q:$Q,0)),"")</f>
        <v/>
      </c>
      <c r="Y50" t="str">
        <f ca="1">IFERROR(INDEX(Rutas_Despiece!$F:$F,MATCH($S50,$Q:$Q,0))&amp;" "&amp;INDEX(Rutas_Despiece!$G:$G,MATCH($S50,$Q:$Q,0)),"")</f>
        <v/>
      </c>
      <c r="Z50" t="str">
        <f ca="1">IFERROR(INDEX(Rutas_Despiece!$H:$H,MATCH($S50,$Q:$Q,0)),"")</f>
        <v/>
      </c>
      <c r="AA50" t="str">
        <f ca="1">IFERROR(INDEX(Rutas_Despiece!$I:$I,MATCH($S50,$Q:$Q,0)),"")</f>
        <v/>
      </c>
      <c r="AB50" t="str">
        <f ca="1">IFERROR(INDEX(Rutas_Despiece!$L:$L,MATCH($S50,$Q:$Q,0)),"")</f>
        <v/>
      </c>
      <c r="AG50" t="str">
        <f t="shared" ca="1" si="6"/>
        <v xml:space="preserve"> 41.646481,-0.887553 41.636182,-0.873442 41.652551,-0.929199 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AH50" t="s">
        <v>1169</v>
      </c>
      <c r="AI50" t="s">
        <v>1170</v>
      </c>
    </row>
    <row r="51" spans="1:35" x14ac:dyDescent="0.25">
      <c r="A51">
        <f ca="1">IF(Rutas_Despiece!A51&lt;&gt;Rutas_Despiece!A50,1,0)</f>
        <v>0</v>
      </c>
      <c r="B51">
        <f ca="1">IF(A51,Rutas_Despiece!C51,0)</f>
        <v>0</v>
      </c>
      <c r="C51">
        <f ca="1">IF(A51,Rutas_Despiece!D51,0)</f>
        <v>0</v>
      </c>
      <c r="D51" t="str">
        <f ca="1">IF(A51=1,"",SUBSTITUTE(Rutas_Despiece!J51,",",".") &amp; ","&amp;SUBSTITUTE(Rutas_Despiece!K51,",","."))</f>
        <v>41.646481,-0.887553</v>
      </c>
      <c r="E51" s="5">
        <f t="shared" ca="1" si="3"/>
        <v>1</v>
      </c>
      <c r="F51" t="str">
        <f t="shared" ca="1" si="4"/>
        <v>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51" s="69" t="s">
        <v>1174</v>
      </c>
      <c r="H51">
        <f t="shared" ca="1" si="5"/>
        <v>51</v>
      </c>
      <c r="I51">
        <f t="shared" ca="1" si="10"/>
        <v>48</v>
      </c>
      <c r="J51" s="5" t="str">
        <f t="shared" ca="1" si="7"/>
        <v>Rutas_Habituales_Central</v>
      </c>
      <c r="K51" s="5" t="str">
        <f t="shared" ca="1" si="8"/>
        <v>Ruta 14_16</v>
      </c>
      <c r="L51" s="5" t="str">
        <f t="shared" ca="1" si="11"/>
        <v xml:space="preserve"> 41.645794,-0.87873 41.6426448,-0.8818602 41.643486,-0.889733 41.6477,-0.884782 41.6495182,-0.8818602 41.647921,-0.9031271 41.749628,-1.175514 41.749628,-1.175514 41.645794,-0.87873 41.64241,-0.88184 41.643486,-0.889733 41.6477,-0.884782 41.6495182,-0.8985604 41.647921,-0.9031271</v>
      </c>
      <c r="M51" s="69"/>
      <c r="N51" s="69">
        <f t="shared" ca="1" si="12"/>
        <v>0</v>
      </c>
      <c r="O51" s="69" t="s">
        <v>1174</v>
      </c>
      <c r="P51">
        <f t="shared" ca="1" si="13"/>
        <v>1</v>
      </c>
      <c r="Q51">
        <f t="shared" ca="1" si="9"/>
        <v>48</v>
      </c>
      <c r="R51">
        <f t="shared" ca="1" si="14"/>
        <v>0</v>
      </c>
      <c r="S51">
        <f t="shared" ca="1" si="15"/>
        <v>0</v>
      </c>
      <c r="T51" t="str">
        <f t="shared" ca="1" si="16"/>
        <v>Rutas_Habituales_Central</v>
      </c>
      <c r="U51" t="str">
        <f t="shared" ca="1" si="17"/>
        <v>Ruta 14_16</v>
      </c>
      <c r="V51" t="str">
        <f ca="1">IFERROR(INDEX(Rutas_Despiece!$J:$J,MATCH($S51,$Q:$Q,0)),"")</f>
        <v/>
      </c>
      <c r="W51" t="str">
        <f ca="1">IFERROR(INDEX(Rutas_Despiece!$K:$K,MATCH($S51,$Q:$Q,0)),"")</f>
        <v/>
      </c>
      <c r="Y51" t="str">
        <f ca="1">IFERROR(INDEX(Rutas_Despiece!$F:$F,MATCH($S51,$Q:$Q,0))&amp;" "&amp;INDEX(Rutas_Despiece!$G:$G,MATCH($S51,$Q:$Q,0)),"")</f>
        <v/>
      </c>
      <c r="Z51" t="str">
        <f ca="1">IFERROR(INDEX(Rutas_Despiece!$H:$H,MATCH($S51,$Q:$Q,0)),"")</f>
        <v/>
      </c>
      <c r="AA51" t="str">
        <f ca="1">IFERROR(INDEX(Rutas_Despiece!$I:$I,MATCH($S51,$Q:$Q,0)),"")</f>
        <v/>
      </c>
      <c r="AB51" t="str">
        <f ca="1">IFERROR(INDEX(Rutas_Despiece!$L:$L,MATCH($S51,$Q:$Q,0)),"")</f>
        <v/>
      </c>
      <c r="AG51" t="str">
        <f t="shared" ca="1" si="6"/>
        <v xml:space="preserve"> 41.645794,-0.87873 41.6426448,-0.8818602 41.643486,-0.889733 41.6477,-0.884782 41.6495182,-0.8818602 41.647921,-0.9031271 41.749628,-1.175514 41.749628,-1.175514 41.645794,-0.87873 41.64241,-0.88184 41.643486,-0.889733 41.6477,-0.884782 41.6495182,-0.8985604 41.647921,-0.9031271</v>
      </c>
      <c r="AH51" t="s">
        <v>1169</v>
      </c>
      <c r="AI51" t="s">
        <v>1170</v>
      </c>
    </row>
    <row r="52" spans="1:35" x14ac:dyDescent="0.25">
      <c r="A52">
        <f ca="1">IF(Rutas_Despiece!A52&lt;&gt;Rutas_Despiece!A51,1,0)</f>
        <v>0</v>
      </c>
      <c r="B52">
        <f ca="1">IF(A52,Rutas_Despiece!C52,0)</f>
        <v>0</v>
      </c>
      <c r="C52">
        <f ca="1">IF(A52,Rutas_Despiece!D52,0)</f>
        <v>0</v>
      </c>
      <c r="D52" t="str">
        <f ca="1">IF(A52=1,"",SUBSTITUTE(Rutas_Despiece!J52,",",".") &amp; ","&amp;SUBSTITUTE(Rutas_Despiece!K52,",","."))</f>
        <v>41.647161,-0.8742781</v>
      </c>
      <c r="E52" s="5">
        <f t="shared" ca="1" si="3"/>
        <v>1</v>
      </c>
      <c r="F52" t="str">
        <f t="shared" ca="1" si="4"/>
        <v>41.647161,-0.8742781 41.648307,-0.8683423 41.6577603,-0.860869 41.6606279,-0.8638587 41.6665804,-0.8726811 41.666623,-0.874864 41.666105,-0.8843663 41.6649203,-0.8863882 41.6592831,-0.8928457 41.6417168,-0.9149879 41.6336504,-0.9083038</v>
      </c>
      <c r="G52" s="69" t="s">
        <v>1174</v>
      </c>
      <c r="H52">
        <f t="shared" ca="1" si="5"/>
        <v>51</v>
      </c>
      <c r="I52">
        <f t="shared" ca="1" si="10"/>
        <v>49</v>
      </c>
      <c r="J52" s="5" t="str">
        <f t="shared" ca="1" si="7"/>
        <v>Rutas_Habituales_Central</v>
      </c>
      <c r="K52" s="5" t="str">
        <f t="shared" ca="1" si="8"/>
        <v>Ruta 15_16</v>
      </c>
      <c r="L52" s="5" t="str">
        <f t="shared" ca="1" si="11"/>
        <v xml:space="preserve"> 41.6410187,-0.8954858 41.639068,-0.905785 41.641231,-0.908344 41.6452,-0.910622 41.648414,-0.90841 41.749628,-1.175514 41.749628,-1.175514 41.6408984,-0.8952374 41.639068,-0.905785 41.641231,-0.908344 41.6452,-0.910622 41.648414,-0.90841</v>
      </c>
      <c r="M52" s="69"/>
      <c r="N52" s="69">
        <f t="shared" ca="1" si="12"/>
        <v>0</v>
      </c>
      <c r="O52" s="69" t="s">
        <v>1174</v>
      </c>
      <c r="P52">
        <f t="shared" ca="1" si="13"/>
        <v>1</v>
      </c>
      <c r="Q52">
        <f t="shared" ca="1" si="9"/>
        <v>49</v>
      </c>
      <c r="R52">
        <f t="shared" ca="1" si="14"/>
        <v>0</v>
      </c>
      <c r="S52">
        <f t="shared" ca="1" si="15"/>
        <v>0</v>
      </c>
      <c r="T52" t="str">
        <f t="shared" ca="1" si="16"/>
        <v>Rutas_Habituales_Central</v>
      </c>
      <c r="U52" t="str">
        <f t="shared" ca="1" si="17"/>
        <v>Ruta 15_16</v>
      </c>
      <c r="V52" t="str">
        <f ca="1">IFERROR(INDEX(Rutas_Despiece!$J:$J,MATCH($S52,$Q:$Q,0)),"")</f>
        <v/>
      </c>
      <c r="W52" t="str">
        <f ca="1">IFERROR(INDEX(Rutas_Despiece!$K:$K,MATCH($S52,$Q:$Q,0)),"")</f>
        <v/>
      </c>
      <c r="Y52" t="str">
        <f ca="1">IFERROR(INDEX(Rutas_Despiece!$F:$F,MATCH($S52,$Q:$Q,0))&amp;" "&amp;INDEX(Rutas_Despiece!$G:$G,MATCH($S52,$Q:$Q,0)),"")</f>
        <v/>
      </c>
      <c r="Z52" t="str">
        <f ca="1">IFERROR(INDEX(Rutas_Despiece!$H:$H,MATCH($S52,$Q:$Q,0)),"")</f>
        <v/>
      </c>
      <c r="AA52" t="str">
        <f ca="1">IFERROR(INDEX(Rutas_Despiece!$I:$I,MATCH($S52,$Q:$Q,0)),"")</f>
        <v/>
      </c>
      <c r="AB52" t="str">
        <f ca="1">IFERROR(INDEX(Rutas_Despiece!$L:$L,MATCH($S52,$Q:$Q,0)),"")</f>
        <v/>
      </c>
      <c r="AG52" t="str">
        <f t="shared" ca="1" si="6"/>
        <v xml:space="preserve"> 41.6410187,-0.8954858 41.639068,-0.905785 41.641231,-0.908344 41.6452,-0.910622 41.648414,-0.90841 41.749628,-1.175514 41.749628,-1.175514 41.6408984,-0.8952374 41.639068,-0.905785 41.641231,-0.908344 41.6452,-0.910622 41.648414,-0.90841</v>
      </c>
      <c r="AH52" t="s">
        <v>1169</v>
      </c>
      <c r="AI52" t="s">
        <v>1170</v>
      </c>
    </row>
    <row r="53" spans="1:35" x14ac:dyDescent="0.25">
      <c r="A53">
        <f ca="1">IF(Rutas_Despiece!A53&lt;&gt;Rutas_Despiece!A52,1,0)</f>
        <v>0</v>
      </c>
      <c r="B53">
        <f ca="1">IF(A53,Rutas_Despiece!C53,0)</f>
        <v>0</v>
      </c>
      <c r="C53">
        <f ca="1">IF(A53,Rutas_Despiece!D53,0)</f>
        <v>0</v>
      </c>
      <c r="D53" t="str">
        <f ca="1">IF(A53=1,"",SUBSTITUTE(Rutas_Despiece!J53,",",".") &amp; ","&amp;SUBSTITUTE(Rutas_Despiece!K53,",","."))</f>
        <v>41.648307,-0.8683423</v>
      </c>
      <c r="E53" s="5">
        <f t="shared" ca="1" si="3"/>
        <v>1</v>
      </c>
      <c r="F53" t="str">
        <f t="shared" ca="1" si="4"/>
        <v>41.648307,-0.8683423 41.6577603,-0.860869 41.6606279,-0.8638587 41.6665804,-0.8726811 41.666623,-0.874864 41.666105,-0.8843663 41.6649203,-0.8863882 41.6592831,-0.8928457 41.6417168,-0.9149879 41.6336504,-0.9083038</v>
      </c>
      <c r="G53" s="69" t="s">
        <v>1174</v>
      </c>
      <c r="H53">
        <f t="shared" ca="1" si="5"/>
        <v>51</v>
      </c>
      <c r="I53">
        <f t="shared" ca="1" si="10"/>
        <v>50</v>
      </c>
      <c r="J53" s="5" t="str">
        <f t="shared" ca="1" si="7"/>
        <v>Rutas_Habituales_Central</v>
      </c>
      <c r="K53" s="5" t="str">
        <f t="shared" ca="1" si="8"/>
        <v>Ruta 16_16</v>
      </c>
      <c r="L53" s="5" t="str">
        <f t="shared" ca="1" si="11"/>
        <v xml:space="preserve"> 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M53" s="69"/>
      <c r="N53" s="69">
        <f t="shared" ca="1" si="12"/>
        <v>0</v>
      </c>
      <c r="O53" s="69" t="s">
        <v>1174</v>
      </c>
      <c r="P53">
        <f t="shared" ca="1" si="13"/>
        <v>1</v>
      </c>
      <c r="Q53">
        <f t="shared" ca="1" si="9"/>
        <v>50</v>
      </c>
      <c r="R53">
        <f t="shared" ca="1" si="14"/>
        <v>0</v>
      </c>
      <c r="S53">
        <f t="shared" ca="1" si="15"/>
        <v>0</v>
      </c>
      <c r="T53" t="str">
        <f t="shared" ca="1" si="16"/>
        <v>Rutas_Habituales_Central</v>
      </c>
      <c r="U53" t="str">
        <f t="shared" ca="1" si="17"/>
        <v>Ruta 16_16</v>
      </c>
      <c r="V53" t="str">
        <f ca="1">IFERROR(INDEX(Rutas_Despiece!$J:$J,MATCH($S53,$Q:$Q,0)),"")</f>
        <v/>
      </c>
      <c r="W53" t="str">
        <f ca="1">IFERROR(INDEX(Rutas_Despiece!$K:$K,MATCH($S53,$Q:$Q,0)),"")</f>
        <v/>
      </c>
      <c r="Y53" t="str">
        <f ca="1">IFERROR(INDEX(Rutas_Despiece!$F:$F,MATCH($S53,$Q:$Q,0))&amp;" "&amp;INDEX(Rutas_Despiece!$G:$G,MATCH($S53,$Q:$Q,0)),"")</f>
        <v/>
      </c>
      <c r="Z53" t="str">
        <f ca="1">IFERROR(INDEX(Rutas_Despiece!$H:$H,MATCH($S53,$Q:$Q,0)),"")</f>
        <v/>
      </c>
      <c r="AA53" t="str">
        <f ca="1">IFERROR(INDEX(Rutas_Despiece!$I:$I,MATCH($S53,$Q:$Q,0)),"")</f>
        <v/>
      </c>
      <c r="AB53" t="str">
        <f ca="1">IFERROR(INDEX(Rutas_Despiece!$L:$L,MATCH($S53,$Q:$Q,0)),"")</f>
        <v/>
      </c>
      <c r="AG53" t="str">
        <f t="shared" ca="1" si="6"/>
        <v xml:space="preserve"> 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AH53" t="s">
        <v>1169</v>
      </c>
      <c r="AI53" t="s">
        <v>1170</v>
      </c>
    </row>
    <row r="54" spans="1:35" x14ac:dyDescent="0.25">
      <c r="A54">
        <f ca="1">IF(Rutas_Despiece!A54&lt;&gt;Rutas_Despiece!A53,1,0)</f>
        <v>0</v>
      </c>
      <c r="B54">
        <f ca="1">IF(A54,Rutas_Despiece!C54,0)</f>
        <v>0</v>
      </c>
      <c r="C54">
        <f ca="1">IF(A54,Rutas_Despiece!D54,0)</f>
        <v>0</v>
      </c>
      <c r="D54" t="str">
        <f ca="1">IF(A54=1,"",SUBSTITUTE(Rutas_Despiece!J54,",",".") &amp; ","&amp;SUBSTITUTE(Rutas_Despiece!K54,",","."))</f>
        <v>41.6577603,-0.860869</v>
      </c>
      <c r="E54" s="5">
        <f t="shared" ca="1" si="3"/>
        <v>1</v>
      </c>
      <c r="F54" t="str">
        <f t="shared" ca="1" si="4"/>
        <v>41.6577603,-0.860869 41.6606279,-0.8638587 41.6665804,-0.8726811 41.666623,-0.874864 41.666105,-0.8843663 41.6649203,-0.8863882 41.6592831,-0.8928457 41.6417168,-0.9149879 41.6336504,-0.9083038</v>
      </c>
      <c r="G54" s="69" t="s">
        <v>1174</v>
      </c>
      <c r="H54">
        <f t="shared" ca="1" si="5"/>
        <v>51</v>
      </c>
      <c r="I54">
        <f ca="1">IF(I53&lt;H54,I53+1,"")</f>
        <v>51</v>
      </c>
      <c r="J54" s="5">
        <f t="shared" ca="1" si="7"/>
        <v>0</v>
      </c>
      <c r="M54" s="69"/>
      <c r="N54" s="69">
        <f t="shared" ca="1" si="12"/>
        <v>1</v>
      </c>
      <c r="O54" s="69" t="s">
        <v>1174</v>
      </c>
      <c r="P54">
        <f t="shared" ca="1" si="13"/>
        <v>1</v>
      </c>
      <c r="Q54">
        <f t="shared" ca="1" si="9"/>
        <v>51</v>
      </c>
      <c r="R54">
        <f t="shared" ca="1" si="14"/>
        <v>990</v>
      </c>
      <c r="S54">
        <f t="shared" ca="1" si="15"/>
        <v>1</v>
      </c>
      <c r="T54" t="str">
        <f t="shared" ca="1" si="16"/>
        <v>Paradas</v>
      </c>
      <c r="U54">
        <f t="shared" ca="1" si="17"/>
        <v>10001</v>
      </c>
      <c r="V54">
        <f ca="1">IFERROR(INDEX(Rutas_Despiece!$J:$J,MATCH($S54,$Q:$Q,0)),"")</f>
        <v>41.641716799999998</v>
      </c>
      <c r="W54">
        <f ca="1">IFERROR(INDEX(Rutas_Despiece!$K:$K,MATCH($S54,$Q:$Q,0)),"")</f>
        <v>-0.91498789999999997</v>
      </c>
      <c r="Y54" t="str">
        <f ca="1">IFERROR(INDEX(Rutas_Despiece!$F:$F,MATCH($S54,$Q:$Q,0))&amp;" "&amp;INDEX(Rutas_Despiece!$G:$G,MATCH($S54,$Q:$Q,0)),"")</f>
        <v xml:space="preserve">Vía Hispanidad </v>
      </c>
      <c r="Z54" t="str">
        <f ca="1">IFERROR(INDEX(Rutas_Despiece!$H:$H,MATCH($S54,$Q:$Q,0)),"")</f>
        <v>Zaragoza</v>
      </c>
      <c r="AA54" t="str">
        <f ca="1">IFERROR(INDEX(Rutas_Despiece!$I:$I,MATCH($S54,$Q:$Q,0)),"")</f>
        <v>Zaragoza, España</v>
      </c>
      <c r="AB54" t="str">
        <f ca="1">IFERROR(INDEX(Rutas_Despiece!$L:$L,MATCH($S54,$Q:$Q,0)),"")</f>
        <v>Esq. Gómez Laguna - Pd. Bus</v>
      </c>
      <c r="AG54" t="str">
        <f t="shared" ca="1" si="6"/>
        <v/>
      </c>
    </row>
    <row r="55" spans="1:35" x14ac:dyDescent="0.25">
      <c r="A55">
        <f ca="1">IF(Rutas_Despiece!A55&lt;&gt;Rutas_Despiece!A54,1,0)</f>
        <v>0</v>
      </c>
      <c r="B55">
        <f ca="1">IF(A55,Rutas_Despiece!C55,0)</f>
        <v>0</v>
      </c>
      <c r="C55">
        <f ca="1">IF(A55,Rutas_Despiece!D55,0)</f>
        <v>0</v>
      </c>
      <c r="D55" t="str">
        <f ca="1">IF(A55=1,"",SUBSTITUTE(Rutas_Despiece!J55,",",".") &amp; ","&amp;SUBSTITUTE(Rutas_Despiece!K55,",","."))</f>
        <v>41.6606279,-0.8638587</v>
      </c>
      <c r="E55" s="5">
        <f t="shared" ca="1" si="3"/>
        <v>1</v>
      </c>
      <c r="F55" t="str">
        <f t="shared" ca="1" si="4"/>
        <v>41.6606279,-0.8638587 41.6665804,-0.8726811 41.666623,-0.874864 41.666105,-0.8843663 41.6649203,-0.8863882 41.6592831,-0.8928457 41.6417168,-0.9149879 41.6336504,-0.9083038</v>
      </c>
      <c r="G55" s="69" t="s">
        <v>1174</v>
      </c>
      <c r="H55">
        <f t="shared" ca="1" si="5"/>
        <v>51</v>
      </c>
      <c r="I55">
        <f ca="1">IF(I54&lt;H55,I54+1,I54)</f>
        <v>51</v>
      </c>
      <c r="J55" s="5">
        <f t="shared" ca="1" si="7"/>
        <v>0</v>
      </c>
      <c r="M55" s="69"/>
      <c r="N55" s="69">
        <f t="shared" ca="1" si="12"/>
        <v>1</v>
      </c>
      <c r="O55" s="69" t="s">
        <v>1174</v>
      </c>
      <c r="P55">
        <f t="shared" ca="1" si="13"/>
        <v>1</v>
      </c>
      <c r="Q55">
        <f t="shared" ca="1" si="9"/>
        <v>52</v>
      </c>
      <c r="R55">
        <f t="shared" ca="1" si="14"/>
        <v>990</v>
      </c>
      <c r="S55">
        <f t="shared" ref="S55:S67" ca="1" si="18">IF(S54&lt;R55,S54+1,"")</f>
        <v>2</v>
      </c>
      <c r="T55" t="str">
        <f t="shared" ca="1" si="16"/>
        <v>Paradas</v>
      </c>
      <c r="U55">
        <f t="shared" ca="1" si="17"/>
        <v>10002</v>
      </c>
      <c r="V55">
        <f ca="1">IFERROR(INDEX(Rutas_Despiece!$J:$J,MATCH($S55,$Q:$Q,0)),"")</f>
        <v>41.633650400000001</v>
      </c>
      <c r="W55">
        <f ca="1">IFERROR(INDEX(Rutas_Despiece!$K:$K,MATCH($S55,$Q:$Q,0)),"")</f>
        <v>-0.90830379999999999</v>
      </c>
      <c r="Y55" t="str">
        <f ca="1">IFERROR(INDEX(Rutas_Despiece!$F:$F,MATCH($S55,$Q:$Q,0))&amp;" "&amp;INDEX(Rutas_Despiece!$G:$G,MATCH($S55,$Q:$Q,0)),"")</f>
        <v xml:space="preserve">Vía Hispanidad </v>
      </c>
      <c r="Z55" t="str">
        <f ca="1">IFERROR(INDEX(Rutas_Despiece!$H:$H,MATCH($S55,$Q:$Q,0)),"")</f>
        <v>Zaragoza</v>
      </c>
      <c r="AA55" t="str">
        <f ca="1">IFERROR(INDEX(Rutas_Despiece!$I:$I,MATCH($S55,$Q:$Q,0)),"")</f>
        <v>Zaragoza, España</v>
      </c>
      <c r="AB55" t="str">
        <f ca="1">IFERROR(INDEX(Rutas_Despiece!$L:$L,MATCH($S55,$Q:$Q,0)),"")</f>
        <v>Esq. La Vía - Gasolinera Casablanca</v>
      </c>
      <c r="AG55" t="str">
        <f t="shared" ca="1" si="6"/>
        <v/>
      </c>
    </row>
    <row r="56" spans="1:35" x14ac:dyDescent="0.25">
      <c r="A56">
        <f ca="1">IF(Rutas_Despiece!A56&lt;&gt;Rutas_Despiece!A55,1,0)</f>
        <v>0</v>
      </c>
      <c r="B56">
        <f ca="1">IF(A56,Rutas_Despiece!C56,0)</f>
        <v>0</v>
      </c>
      <c r="C56">
        <f ca="1">IF(A56,Rutas_Despiece!D56,0)</f>
        <v>0</v>
      </c>
      <c r="D56" t="str">
        <f ca="1">IF(A56=1,"",SUBSTITUTE(Rutas_Despiece!J56,",",".") &amp; ","&amp;SUBSTITUTE(Rutas_Despiece!K56,",","."))</f>
        <v>41.6665804,-0.8726811</v>
      </c>
      <c r="E56" s="5">
        <f t="shared" ca="1" si="3"/>
        <v>1</v>
      </c>
      <c r="F56" t="str">
        <f t="shared" ca="1" si="4"/>
        <v>41.6665804,-0.8726811 41.666623,-0.874864 41.666105,-0.8843663 41.6649203,-0.8863882 41.6592831,-0.8928457 41.6417168,-0.9149879 41.6336504,-0.9083038</v>
      </c>
      <c r="G56" s="69" t="s">
        <v>1174</v>
      </c>
      <c r="H56">
        <f t="shared" ca="1" si="5"/>
        <v>51</v>
      </c>
      <c r="I56">
        <f t="shared" ref="I56:I58" ca="1" si="19">IF(I55&lt;H56,I55+1,I55)</f>
        <v>51</v>
      </c>
      <c r="J56" s="5">
        <f t="shared" ca="1" si="7"/>
        <v>0</v>
      </c>
      <c r="M56" s="69"/>
      <c r="N56" s="69">
        <f t="shared" ca="1" si="12"/>
        <v>1</v>
      </c>
      <c r="O56" s="69" t="s">
        <v>1174</v>
      </c>
      <c r="P56">
        <f t="shared" ca="1" si="13"/>
        <v>1</v>
      </c>
      <c r="Q56">
        <f t="shared" ca="1" si="9"/>
        <v>53</v>
      </c>
      <c r="R56">
        <f t="shared" ca="1" si="14"/>
        <v>990</v>
      </c>
      <c r="S56">
        <f t="shared" ca="1" si="18"/>
        <v>3</v>
      </c>
      <c r="T56" t="str">
        <f t="shared" ca="1" si="16"/>
        <v>Paradas</v>
      </c>
      <c r="U56">
        <f t="shared" ca="1" si="17"/>
        <v>10003</v>
      </c>
      <c r="V56">
        <f ca="1">IFERROR(INDEX(Rutas_Despiece!$J:$J,MATCH($S56,$Q:$Q,0)),"")</f>
        <v>41.628265399999997</v>
      </c>
      <c r="W56">
        <f ca="1">IFERROR(INDEX(Rutas_Despiece!$K:$K,MATCH($S56,$Q:$Q,0)),"")</f>
        <v>-0.88628390000000001</v>
      </c>
      <c r="Y56" t="str">
        <f ca="1">IFERROR(INDEX(Rutas_Despiece!$F:$F,MATCH($S56,$Q:$Q,0))&amp;" "&amp;INDEX(Rutas_Despiece!$G:$G,MATCH($S56,$Q:$Q,0)),"")</f>
        <v xml:space="preserve">Avd. América </v>
      </c>
      <c r="Z56" t="str">
        <f ca="1">IFERROR(INDEX(Rutas_Despiece!$H:$H,MATCH($S56,$Q:$Q,0)),"")</f>
        <v>Zaragoza</v>
      </c>
      <c r="AA56" t="str">
        <f ca="1">IFERROR(INDEX(Rutas_Despiece!$I:$I,MATCH($S56,$Q:$Q,0)),"")</f>
        <v>Zaragoza, España</v>
      </c>
      <c r="AB56" t="str">
        <f ca="1">IFERROR(INDEX(Rutas_Despiece!$L:$L,MATCH($S56,$Q:$Q,0)),"")</f>
        <v>Esq. Pontevedra - Pd. Bus</v>
      </c>
      <c r="AG56" t="str">
        <f t="shared" ca="1" si="6"/>
        <v/>
      </c>
    </row>
    <row r="57" spans="1:35" x14ac:dyDescent="0.25">
      <c r="A57">
        <f ca="1">IF(Rutas_Despiece!A57&lt;&gt;Rutas_Despiece!A56,1,0)</f>
        <v>0</v>
      </c>
      <c r="B57">
        <f ca="1">IF(A57,Rutas_Despiece!C57,0)</f>
        <v>0</v>
      </c>
      <c r="C57">
        <f ca="1">IF(A57,Rutas_Despiece!D57,0)</f>
        <v>0</v>
      </c>
      <c r="D57" t="str">
        <f ca="1">IF(A57=1,"",SUBSTITUTE(Rutas_Despiece!J57,",",".") &amp; ","&amp;SUBSTITUTE(Rutas_Despiece!K57,",","."))</f>
        <v>41.666623,-0.874864</v>
      </c>
      <c r="E57" s="5">
        <f t="shared" ca="1" si="3"/>
        <v>1</v>
      </c>
      <c r="F57" t="str">
        <f t="shared" ca="1" si="4"/>
        <v>41.666623,-0.874864 41.666105,-0.8843663 41.6649203,-0.8863882 41.6592831,-0.8928457 41.6417168,-0.9149879 41.6336504,-0.9083038</v>
      </c>
      <c r="G57" s="69" t="s">
        <v>1174</v>
      </c>
      <c r="H57">
        <f t="shared" ca="1" si="5"/>
        <v>51</v>
      </c>
      <c r="I57">
        <f t="shared" ca="1" si="19"/>
        <v>51</v>
      </c>
      <c r="J57" s="5">
        <f t="shared" ca="1" si="7"/>
        <v>0</v>
      </c>
      <c r="M57" s="69"/>
      <c r="N57" s="69">
        <f t="shared" ca="1" si="12"/>
        <v>1</v>
      </c>
      <c r="O57" s="69" t="s">
        <v>1174</v>
      </c>
      <c r="P57">
        <f t="shared" ca="1" si="13"/>
        <v>1</v>
      </c>
      <c r="Q57">
        <f t="shared" ca="1" si="9"/>
        <v>54</v>
      </c>
      <c r="R57">
        <f t="shared" ca="1" si="14"/>
        <v>990</v>
      </c>
      <c r="S57">
        <f t="shared" ca="1" si="18"/>
        <v>4</v>
      </c>
      <c r="T57" t="str">
        <f t="shared" ca="1" si="16"/>
        <v>Paradas</v>
      </c>
      <c r="U57">
        <f t="shared" ca="1" si="17"/>
        <v>10004</v>
      </c>
      <c r="V57">
        <f ca="1">IFERROR(INDEX(Rutas_Despiece!$J:$J,MATCH($S57,$Q:$Q,0)),"")</f>
        <v>41.635278300000003</v>
      </c>
      <c r="W57">
        <f ca="1">IFERROR(INDEX(Rutas_Despiece!$K:$K,MATCH($S57,$Q:$Q,0)),"")</f>
        <v>-0.88462909999999995</v>
      </c>
      <c r="Y57" t="str">
        <f ca="1">IFERROR(INDEX(Rutas_Despiece!$F:$F,MATCH($S57,$Q:$Q,0))&amp;" "&amp;INDEX(Rutas_Despiece!$G:$G,MATCH($S57,$Q:$Q,0)),"")</f>
        <v xml:space="preserve">Pº Cuellar </v>
      </c>
      <c r="Z57" t="str">
        <f ca="1">IFERROR(INDEX(Rutas_Despiece!$H:$H,MATCH($S57,$Q:$Q,0)),"")</f>
        <v>Zaragoza</v>
      </c>
      <c r="AA57" t="str">
        <f ca="1">IFERROR(INDEX(Rutas_Despiece!$I:$I,MATCH($S57,$Q:$Q,0)),"")</f>
        <v>Zaragoza, España</v>
      </c>
      <c r="AB57" t="str">
        <f ca="1">IFERROR(INDEX(Rutas_Despiece!$L:$L,MATCH($S57,$Q:$Q,0)),"")</f>
        <v>Esq. Vía San Fernando</v>
      </c>
      <c r="AG57" t="str">
        <f t="shared" ca="1" si="6"/>
        <v/>
      </c>
    </row>
    <row r="58" spans="1:35" x14ac:dyDescent="0.25">
      <c r="A58">
        <f ca="1">IF(Rutas_Despiece!A58&lt;&gt;Rutas_Despiece!A57,1,0)</f>
        <v>0</v>
      </c>
      <c r="B58">
        <f ca="1">IF(A58,Rutas_Despiece!C58,0)</f>
        <v>0</v>
      </c>
      <c r="C58">
        <f ca="1">IF(A58,Rutas_Despiece!D58,0)</f>
        <v>0</v>
      </c>
      <c r="D58" t="str">
        <f ca="1">IF(A58=1,"",SUBSTITUTE(Rutas_Despiece!J58,",",".") &amp; ","&amp;SUBSTITUTE(Rutas_Despiece!K58,",","."))</f>
        <v>41.666105,-0.8843663</v>
      </c>
      <c r="E58" s="5">
        <f t="shared" ca="1" si="3"/>
        <v>1</v>
      </c>
      <c r="F58" t="str">
        <f t="shared" ref="F58:F61" ca="1" si="20">IF(A59=1,D58,D58&amp;" "&amp;F59)</f>
        <v>41.666105,-0.8843663 41.6649203,-0.8863882 41.6592831,-0.8928457 41.6417168,-0.9149879 41.6336504,-0.9083038</v>
      </c>
      <c r="G58" s="69" t="s">
        <v>1174</v>
      </c>
      <c r="H58">
        <f t="shared" ca="1" si="5"/>
        <v>51</v>
      </c>
      <c r="I58">
        <f t="shared" ca="1" si="19"/>
        <v>51</v>
      </c>
      <c r="J58" s="5">
        <f t="shared" ca="1" si="7"/>
        <v>0</v>
      </c>
      <c r="M58" s="69"/>
      <c r="N58" s="69">
        <f t="shared" ca="1" si="12"/>
        <v>1</v>
      </c>
      <c r="O58" s="69" t="s">
        <v>1174</v>
      </c>
      <c r="P58">
        <f t="shared" ca="1" si="13"/>
        <v>1</v>
      </c>
      <c r="Q58">
        <f t="shared" ca="1" si="9"/>
        <v>55</v>
      </c>
      <c r="R58">
        <f t="shared" ca="1" si="14"/>
        <v>990</v>
      </c>
      <c r="S58">
        <f t="shared" ca="1" si="18"/>
        <v>5</v>
      </c>
      <c r="T58" t="str">
        <f t="shared" ca="1" si="16"/>
        <v>Paradas</v>
      </c>
      <c r="U58">
        <f t="shared" ca="1" si="17"/>
        <v>10005</v>
      </c>
      <c r="V58">
        <f ca="1">IFERROR(INDEX(Rutas_Despiece!$J:$J,MATCH($S58,$Q:$Q,0)),"")</f>
        <v>41.636372399999999</v>
      </c>
      <c r="W58">
        <f ca="1">IFERROR(INDEX(Rutas_Despiece!$K:$K,MATCH($S58,$Q:$Q,0)),"")</f>
        <v>-0.87839979999999995</v>
      </c>
      <c r="Y58" t="str">
        <f ca="1">IFERROR(INDEX(Rutas_Despiece!$F:$F,MATCH($S58,$Q:$Q,0))&amp;" "&amp;INDEX(Rutas_Despiece!$G:$G,MATCH($S58,$Q:$Q,0)),"")</f>
        <v xml:space="preserve">Avd. San José  </v>
      </c>
      <c r="Z58" t="str">
        <f ca="1">IFERROR(INDEX(Rutas_Despiece!$H:$H,MATCH($S58,$Q:$Q,0)),"")</f>
        <v>Zaragoza</v>
      </c>
      <c r="AA58" t="str">
        <f ca="1">IFERROR(INDEX(Rutas_Despiece!$I:$I,MATCH($S58,$Q:$Q,0)),"")</f>
        <v>Zaragoza, España</v>
      </c>
      <c r="AB58" t="str">
        <f ca="1">IFERROR(INDEX(Rutas_Despiece!$L:$L,MATCH($S58,$Q:$Q,0)),"")</f>
        <v>Esq. Bellavista - Pd. Bus</v>
      </c>
      <c r="AG58" t="str">
        <f t="shared" ca="1" si="6"/>
        <v/>
      </c>
    </row>
    <row r="59" spans="1:35" x14ac:dyDescent="0.25">
      <c r="A59">
        <f ca="1">IF(Rutas_Despiece!A59&lt;&gt;Rutas_Despiece!A58,1,0)</f>
        <v>0</v>
      </c>
      <c r="B59">
        <f ca="1">IF(A59,Rutas_Despiece!C59,0)</f>
        <v>0</v>
      </c>
      <c r="C59">
        <f ca="1">IF(A59,Rutas_Despiece!D59,0)</f>
        <v>0</v>
      </c>
      <c r="D59" t="str">
        <f ca="1">IF(A59=1,"",SUBSTITUTE(Rutas_Despiece!J59,",",".") &amp; ","&amp;SUBSTITUTE(Rutas_Despiece!K59,",","."))</f>
        <v>41.6649203,-0.8863882</v>
      </c>
      <c r="E59" s="5">
        <f t="shared" ca="1" si="3"/>
        <v>1</v>
      </c>
      <c r="F59" t="str">
        <f t="shared" ca="1" si="20"/>
        <v>41.6649203,-0.8863882 41.6592831,-0.8928457 41.6417168,-0.9149879 41.6336504,-0.9083038</v>
      </c>
      <c r="G59" s="69" t="s">
        <v>1174</v>
      </c>
      <c r="H59">
        <f t="shared" ca="1" si="5"/>
        <v>51</v>
      </c>
      <c r="I59" t="str">
        <f t="shared" ref="I59" ca="1" si="21">IF(I58&lt;H59,I58+1,"")</f>
        <v/>
      </c>
      <c r="J59" s="5" t="e">
        <f t="shared" ca="1" si="7"/>
        <v>#N/A</v>
      </c>
      <c r="M59" s="69"/>
      <c r="N59" s="69">
        <f t="shared" ref="N59:N122" ca="1" si="22">IF(I59&lt;H59,0,1)</f>
        <v>1</v>
      </c>
      <c r="O59" s="69" t="s">
        <v>1174</v>
      </c>
      <c r="P59">
        <f t="shared" ca="1" si="13"/>
        <v>1</v>
      </c>
      <c r="Q59">
        <f t="shared" ca="1" si="9"/>
        <v>56</v>
      </c>
      <c r="R59">
        <f t="shared" ca="1" si="14"/>
        <v>990</v>
      </c>
      <c r="S59">
        <f t="shared" ca="1" si="18"/>
        <v>6</v>
      </c>
      <c r="T59" t="str">
        <f t="shared" ca="1" si="16"/>
        <v>Paradas</v>
      </c>
      <c r="U59">
        <f t="shared" ca="1" si="17"/>
        <v>10006</v>
      </c>
      <c r="V59">
        <f ca="1">IFERROR(INDEX(Rutas_Despiece!$J:$J,MATCH($S59,$Q:$Q,0)),"")</f>
        <v>41.6387</v>
      </c>
      <c r="W59">
        <f ca="1">IFERROR(INDEX(Rutas_Despiece!$K:$K,MATCH($S59,$Q:$Q,0)),"")</f>
        <v>-0.87914999999999999</v>
      </c>
      <c r="Y59" t="str">
        <f ca="1">IFERROR(INDEX(Rutas_Despiece!$F:$F,MATCH($S59,$Q:$Q,0))&amp;" "&amp;INDEX(Rutas_Despiece!$G:$G,MATCH($S59,$Q:$Q,0)),"")</f>
        <v>Avenida Tenor Fleta nº 115-117</v>
      </c>
      <c r="Z59" t="str">
        <f ca="1">IFERROR(INDEX(Rutas_Despiece!$H:$H,MATCH($S59,$Q:$Q,0)),"")</f>
        <v>Zaragoza</v>
      </c>
      <c r="AA59" t="str">
        <f ca="1">IFERROR(INDEX(Rutas_Despiece!$I:$I,MATCH($S59,$Q:$Q,0)),"")</f>
        <v>Zaragoza, España</v>
      </c>
      <c r="AB59">
        <f ca="1">IFERROR(INDEX(Rutas_Despiece!$L:$L,MATCH($S59,$Q:$Q,0)),"")</f>
        <v>0</v>
      </c>
      <c r="AG59" t="str">
        <f t="shared" ca="1" si="6"/>
        <v/>
      </c>
    </row>
    <row r="60" spans="1:35" x14ac:dyDescent="0.25">
      <c r="A60">
        <f ca="1">IF(Rutas_Despiece!A60&lt;&gt;Rutas_Despiece!A59,1,0)</f>
        <v>0</v>
      </c>
      <c r="B60">
        <f ca="1">IF(A60,Rutas_Despiece!C60,0)</f>
        <v>0</v>
      </c>
      <c r="C60">
        <f ca="1">IF(A60,Rutas_Despiece!D60,0)</f>
        <v>0</v>
      </c>
      <c r="D60" t="str">
        <f ca="1">IF(A60=1,"",SUBSTITUTE(Rutas_Despiece!J60,",",".") &amp; ","&amp;SUBSTITUTE(Rutas_Despiece!K60,",","."))</f>
        <v>41.6592831,-0.8928457</v>
      </c>
      <c r="E60" s="5">
        <f t="shared" ca="1" si="3"/>
        <v>1</v>
      </c>
      <c r="F60" t="str">
        <f t="shared" ca="1" si="20"/>
        <v>41.6592831,-0.8928457 41.6417168,-0.9149879 41.6336504,-0.9083038</v>
      </c>
      <c r="G60" s="69" t="s">
        <v>1174</v>
      </c>
      <c r="H60">
        <f t="shared" ca="1" si="5"/>
        <v>51</v>
      </c>
      <c r="I60" t="str">
        <f t="shared" ref="I60:I63" ca="1" si="23">IF(I59&lt;H60,I59+1,I59)</f>
        <v/>
      </c>
      <c r="J60" s="5" t="e">
        <f t="shared" ca="1" si="7"/>
        <v>#N/A</v>
      </c>
      <c r="M60" s="69"/>
      <c r="N60" s="69">
        <f t="shared" ca="1" si="22"/>
        <v>1</v>
      </c>
      <c r="O60" s="69" t="s">
        <v>1174</v>
      </c>
      <c r="P60">
        <f t="shared" ca="1" si="13"/>
        <v>1</v>
      </c>
      <c r="Q60">
        <f t="shared" ca="1" si="9"/>
        <v>57</v>
      </c>
      <c r="R60">
        <f t="shared" ca="1" si="14"/>
        <v>990</v>
      </c>
      <c r="S60">
        <f t="shared" ca="1" si="18"/>
        <v>7</v>
      </c>
      <c r="T60" t="str">
        <f t="shared" ca="1" si="16"/>
        <v>Paradas</v>
      </c>
      <c r="U60">
        <f t="shared" ca="1" si="17"/>
        <v>10007</v>
      </c>
      <c r="V60">
        <f ca="1">IFERROR(INDEX(Rutas_Despiece!$J:$J,MATCH($S60,$Q:$Q,0)),"")</f>
        <v>41.639085199999997</v>
      </c>
      <c r="W60">
        <f ca="1">IFERROR(INDEX(Rutas_Despiece!$K:$K,MATCH($S60,$Q:$Q,0)),"")</f>
        <v>-0.87397040000000004</v>
      </c>
      <c r="Y60" t="str">
        <f ca="1">IFERROR(INDEX(Rutas_Despiece!$F:$F,MATCH($S60,$Q:$Q,0))&amp;" "&amp;INDEX(Rutas_Despiece!$G:$G,MATCH($S60,$Q:$Q,0)),"")</f>
        <v xml:space="preserve">Avd. Puente Virrey  </v>
      </c>
      <c r="Z60" t="str">
        <f ca="1">IFERROR(INDEX(Rutas_Despiece!$H:$H,MATCH($S60,$Q:$Q,0)),"")</f>
        <v>Zaragoza</v>
      </c>
      <c r="AA60" t="str">
        <f ca="1">IFERROR(INDEX(Rutas_Despiece!$I:$I,MATCH($S60,$Q:$Q,0)),"")</f>
        <v>Zaragoza, España</v>
      </c>
      <c r="AB60" t="str">
        <f ca="1">IFERROR(INDEX(Rutas_Despiece!$L:$L,MATCH($S60,$Q:$Q,0)),"")</f>
        <v>Esq. Pablo Remacha - Pd. Bus</v>
      </c>
      <c r="AG60" t="str">
        <f t="shared" ca="1" si="6"/>
        <v/>
      </c>
    </row>
    <row r="61" spans="1:35" x14ac:dyDescent="0.25">
      <c r="A61">
        <f ca="1">IF(Rutas_Despiece!A61&lt;&gt;Rutas_Despiece!A60,1,0)</f>
        <v>0</v>
      </c>
      <c r="B61">
        <f ca="1">IF(A61,Rutas_Despiece!C61,0)</f>
        <v>0</v>
      </c>
      <c r="C61">
        <f ca="1">IF(A61,Rutas_Despiece!D61,0)</f>
        <v>0</v>
      </c>
      <c r="D61" t="str">
        <f ca="1">IF(A61=1,"",SUBSTITUTE(Rutas_Despiece!J61,",",".") &amp; ","&amp;SUBSTITUTE(Rutas_Despiece!K61,",","."))</f>
        <v>41.6417168,-0.9149879</v>
      </c>
      <c r="E61" s="5">
        <f t="shared" ca="1" si="3"/>
        <v>1</v>
      </c>
      <c r="F61" t="str">
        <f t="shared" ca="1" si="20"/>
        <v>41.6417168,-0.9149879 41.6336504,-0.9083038</v>
      </c>
      <c r="G61" s="69" t="s">
        <v>1174</v>
      </c>
      <c r="H61">
        <f t="shared" ca="1" si="5"/>
        <v>51</v>
      </c>
      <c r="I61" t="str">
        <f t="shared" ca="1" si="23"/>
        <v/>
      </c>
      <c r="J61" s="5" t="e">
        <f t="shared" ca="1" si="7"/>
        <v>#N/A</v>
      </c>
      <c r="M61" s="69"/>
      <c r="N61" s="69">
        <f t="shared" ca="1" si="22"/>
        <v>1</v>
      </c>
      <c r="O61" s="69" t="s">
        <v>1174</v>
      </c>
      <c r="P61">
        <f t="shared" ca="1" si="13"/>
        <v>1</v>
      </c>
      <c r="Q61">
        <f t="shared" ca="1" si="9"/>
        <v>58</v>
      </c>
      <c r="R61">
        <f t="shared" ca="1" si="14"/>
        <v>990</v>
      </c>
      <c r="S61">
        <f t="shared" ca="1" si="18"/>
        <v>8</v>
      </c>
      <c r="T61" t="str">
        <f t="shared" ca="1" si="16"/>
        <v>Paradas</v>
      </c>
      <c r="U61">
        <f t="shared" ca="1" si="17"/>
        <v>10008</v>
      </c>
      <c r="V61">
        <f ca="1">IFERROR(INDEX(Rutas_Despiece!$J:$J,MATCH($S61,$Q:$Q,0)),"")</f>
        <v>41.642549299999999</v>
      </c>
      <c r="W61">
        <f ca="1">IFERROR(INDEX(Rutas_Despiece!$K:$K,MATCH($S61,$Q:$Q,0)),"")</f>
        <v>-0.87307480000000004</v>
      </c>
      <c r="Y61" t="str">
        <f ca="1">IFERROR(INDEX(Rutas_Despiece!$F:$F,MATCH($S61,$Q:$Q,0))&amp;" "&amp;INDEX(Rutas_Despiece!$G:$G,MATCH($S61,$Q:$Q,0)),"")</f>
        <v xml:space="preserve">Avd. San José  </v>
      </c>
      <c r="Z61" t="str">
        <f ca="1">IFERROR(INDEX(Rutas_Despiece!$H:$H,MATCH($S61,$Q:$Q,0)),"")</f>
        <v>Zaragoza</v>
      </c>
      <c r="AA61" t="str">
        <f ca="1">IFERROR(INDEX(Rutas_Despiece!$I:$I,MATCH($S61,$Q:$Q,0)),"")</f>
        <v>Zaragoza, España</v>
      </c>
      <c r="AB61" t="str">
        <f ca="1">IFERROR(INDEX(Rutas_Despiece!$L:$L,MATCH($S61,$Q:$Q,0)),"")</f>
        <v>Esq. Privilegio de la Unión</v>
      </c>
      <c r="AG61" t="str">
        <f t="shared" ca="1" si="6"/>
        <v/>
      </c>
    </row>
    <row r="62" spans="1:35" x14ac:dyDescent="0.25">
      <c r="A62">
        <f ca="1">IF(Rutas_Despiece!A62&lt;&gt;Rutas_Despiece!A61,1,0)</f>
        <v>0</v>
      </c>
      <c r="B62">
        <f ca="1">IF(A62,Rutas_Despiece!C62,0)</f>
        <v>0</v>
      </c>
      <c r="C62">
        <f ca="1">IF(A62,Rutas_Despiece!D62,0)</f>
        <v>0</v>
      </c>
      <c r="D62" t="str">
        <f ca="1">IF(A62=1,"",SUBSTITUTE(Rutas_Despiece!J62,",",".") &amp; ","&amp;SUBSTITUTE(Rutas_Despiece!K62,",","."))</f>
        <v>41.6336504,-0.9083038</v>
      </c>
      <c r="E62" s="5">
        <f t="shared" ca="1" si="3"/>
        <v>1</v>
      </c>
      <c r="F62" t="str">
        <f ca="1">IF(A63=1,D62,D62&amp;" "&amp;F63)</f>
        <v>41.6336504,-0.9083038</v>
      </c>
      <c r="G62" s="69" t="s">
        <v>1174</v>
      </c>
      <c r="H62">
        <f t="shared" ca="1" si="5"/>
        <v>51</v>
      </c>
      <c r="I62" t="str">
        <f t="shared" ca="1" si="23"/>
        <v/>
      </c>
      <c r="J62" s="5" t="e">
        <f t="shared" ca="1" si="7"/>
        <v>#N/A</v>
      </c>
      <c r="M62" s="69"/>
      <c r="N62" s="69">
        <f t="shared" ca="1" si="22"/>
        <v>1</v>
      </c>
      <c r="O62" s="69" t="s">
        <v>1174</v>
      </c>
      <c r="P62">
        <f t="shared" ca="1" si="13"/>
        <v>1</v>
      </c>
      <c r="Q62">
        <f t="shared" ca="1" si="9"/>
        <v>59</v>
      </c>
      <c r="R62">
        <f t="shared" ca="1" si="14"/>
        <v>990</v>
      </c>
      <c r="S62">
        <f t="shared" ca="1" si="18"/>
        <v>9</v>
      </c>
      <c r="T62" t="str">
        <f t="shared" ca="1" si="16"/>
        <v>Paradas</v>
      </c>
      <c r="U62">
        <f t="shared" ca="1" si="17"/>
        <v>10009</v>
      </c>
      <c r="V62">
        <f ca="1">IFERROR(INDEX(Rutas_Despiece!$J:$J,MATCH($S62,$Q:$Q,0)),"")</f>
        <v>41.646481000000001</v>
      </c>
      <c r="W62">
        <f ca="1">IFERROR(INDEX(Rutas_Despiece!$K:$K,MATCH($S62,$Q:$Q,0)),"")</f>
        <v>-0.88755300000000004</v>
      </c>
      <c r="Y62" t="str">
        <f ca="1">IFERROR(INDEX(Rutas_Despiece!$F:$F,MATCH($S62,$Q:$Q,0))&amp;" "&amp;INDEX(Rutas_Despiece!$G:$G,MATCH($S62,$Q:$Q,0)),"")</f>
        <v>Avd. San José nº 7</v>
      </c>
      <c r="Z62" t="str">
        <f ca="1">IFERROR(INDEX(Rutas_Despiece!$H:$H,MATCH($S62,$Q:$Q,0)),"")</f>
        <v>Zaragoza</v>
      </c>
      <c r="AA62" t="str">
        <f ca="1">IFERROR(INDEX(Rutas_Despiece!$I:$I,MATCH($S62,$Q:$Q,0)),"")</f>
        <v>Zaragoza, España</v>
      </c>
      <c r="AB62">
        <f ca="1">IFERROR(INDEX(Rutas_Despiece!$L:$L,MATCH($S62,$Q:$Q,0)),"")</f>
        <v>0</v>
      </c>
      <c r="AG62" t="str">
        <f t="shared" ca="1" si="6"/>
        <v/>
      </c>
    </row>
    <row r="63" spans="1:35" x14ac:dyDescent="0.25">
      <c r="A63">
        <f ca="1">IF(Rutas_Despiece!A63&lt;&gt;Rutas_Despiece!A62,1,0)</f>
        <v>1</v>
      </c>
      <c r="B63" t="str">
        <f ca="1">IF(A63,Rutas_Despiece!C63,0)</f>
        <v>Rutas_3</v>
      </c>
      <c r="C63" t="str">
        <f ca="1">IF(A63,Rutas_Despiece!D63,0)</f>
        <v>Ruta 1_3</v>
      </c>
      <c r="D63" t="str">
        <f ca="1">IF(A63=1,"",SUBSTITUTE(Rutas_Despiece!J63,",",".") &amp; ","&amp;SUBSTITUTE(Rutas_Despiece!K63,",","."))</f>
        <v/>
      </c>
      <c r="E63" s="5">
        <f t="shared" ca="1" si="3"/>
        <v>2</v>
      </c>
      <c r="F63" t="str">
        <f t="shared" ref="F63:F126" ca="1" si="24">IF(A64=1,D63,D63&amp;" "&amp;F64)</f>
        <v xml:space="preserve"> 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3" s="69" t="s">
        <v>1174</v>
      </c>
      <c r="H63">
        <f t="shared" ca="1" si="5"/>
        <v>51</v>
      </c>
      <c r="I63" t="str">
        <f t="shared" ca="1" si="23"/>
        <v/>
      </c>
      <c r="J63" s="5" t="e">
        <f t="shared" ca="1" si="7"/>
        <v>#N/A</v>
      </c>
      <c r="M63" s="69"/>
      <c r="N63" s="69">
        <f t="shared" ca="1" si="22"/>
        <v>1</v>
      </c>
      <c r="O63" s="69" t="s">
        <v>1174</v>
      </c>
      <c r="P63">
        <f t="shared" ca="1" si="13"/>
        <v>0</v>
      </c>
      <c r="Q63">
        <f t="shared" ca="1" si="9"/>
        <v>59</v>
      </c>
      <c r="R63">
        <f t="shared" ca="1" si="14"/>
        <v>990</v>
      </c>
      <c r="S63">
        <f t="shared" ca="1" si="18"/>
        <v>10</v>
      </c>
      <c r="T63" t="str">
        <f t="shared" ca="1" si="16"/>
        <v>Paradas</v>
      </c>
      <c r="U63">
        <f t="shared" ca="1" si="17"/>
        <v>10010</v>
      </c>
      <c r="V63">
        <f ca="1">IFERROR(INDEX(Rutas_Despiece!$J:$J,MATCH($S63,$Q:$Q,0)),"")</f>
        <v>41.647160999999997</v>
      </c>
      <c r="W63">
        <f ca="1">IFERROR(INDEX(Rutas_Despiece!$K:$K,MATCH($S63,$Q:$Q,0)),"")</f>
        <v>-0.87427809999999995</v>
      </c>
      <c r="Y63" t="str">
        <f ca="1">IFERROR(INDEX(Rutas_Despiece!$F:$F,MATCH($S63,$Q:$Q,0))&amp;" "&amp;INDEX(Rutas_Despiece!$G:$G,MATCH($S63,$Q:$Q,0)),"")</f>
        <v>Camino Las Torres nº 3</v>
      </c>
      <c r="Z63" t="str">
        <f ca="1">IFERROR(INDEX(Rutas_Despiece!$H:$H,MATCH($S63,$Q:$Q,0)),"")</f>
        <v>Zaragoza</v>
      </c>
      <c r="AA63" t="str">
        <f ca="1">IFERROR(INDEX(Rutas_Despiece!$I:$I,MATCH($S63,$Q:$Q,0)),"")</f>
        <v>Zaragoza, España</v>
      </c>
      <c r="AB63">
        <f ca="1">IFERROR(INDEX(Rutas_Despiece!$L:$L,MATCH($S63,$Q:$Q,0)),"")</f>
        <v>0</v>
      </c>
      <c r="AG63" t="str">
        <f t="shared" ca="1" si="6"/>
        <v/>
      </c>
    </row>
    <row r="64" spans="1:35" x14ac:dyDescent="0.25">
      <c r="A64">
        <f ca="1">IF(Rutas_Despiece!A64&lt;&gt;Rutas_Despiece!A63,1,0)</f>
        <v>0</v>
      </c>
      <c r="B64">
        <f ca="1">IF(A64,Rutas_Despiece!C64,0)</f>
        <v>0</v>
      </c>
      <c r="C64">
        <f ca="1">IF(A64,Rutas_Despiece!D64,0)</f>
        <v>0</v>
      </c>
      <c r="D64" t="str">
        <f ca="1">IF(A64=1,"",SUBSTITUTE(Rutas_Despiece!J64,",",".") &amp; ","&amp;SUBSTITUTE(Rutas_Despiece!K64,",","."))</f>
        <v>41.6666687,-0.8238801</v>
      </c>
      <c r="E64" s="5">
        <f t="shared" ca="1" si="3"/>
        <v>2</v>
      </c>
      <c r="F64" t="str">
        <f t="shared" ca="1" si="24"/>
        <v>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4" s="69" t="s">
        <v>1174</v>
      </c>
      <c r="H64">
        <f t="shared" ca="1" si="5"/>
        <v>51</v>
      </c>
      <c r="I64" t="str">
        <f t="shared" ref="I64" ca="1" si="25">IF(I63&lt;H64,I63+1,"")</f>
        <v/>
      </c>
      <c r="J64" s="5" t="e">
        <f t="shared" ca="1" si="7"/>
        <v>#N/A</v>
      </c>
      <c r="M64" s="69"/>
      <c r="N64" s="69">
        <f t="shared" ca="1" si="22"/>
        <v>1</v>
      </c>
      <c r="O64" s="69" t="s">
        <v>1174</v>
      </c>
      <c r="P64">
        <f t="shared" ca="1" si="13"/>
        <v>1</v>
      </c>
      <c r="Q64">
        <f t="shared" ca="1" si="9"/>
        <v>60</v>
      </c>
      <c r="R64">
        <f t="shared" ca="1" si="14"/>
        <v>990</v>
      </c>
      <c r="S64">
        <f t="shared" ca="1" si="18"/>
        <v>11</v>
      </c>
      <c r="T64" t="str">
        <f t="shared" ca="1" si="16"/>
        <v>Paradas</v>
      </c>
      <c r="U64">
        <f t="shared" ca="1" si="17"/>
        <v>10011</v>
      </c>
      <c r="V64">
        <f ca="1">IFERROR(INDEX(Rutas_Despiece!$J:$J,MATCH($S64,$Q:$Q,0)),"")</f>
        <v>41.648307000000003</v>
      </c>
      <c r="W64">
        <f ca="1">IFERROR(INDEX(Rutas_Despiece!$K:$K,MATCH($S64,$Q:$Q,0)),"")</f>
        <v>-0.86834230000000001</v>
      </c>
      <c r="Y64" t="str">
        <f ca="1">IFERROR(INDEX(Rutas_Despiece!$F:$F,MATCH($S64,$Q:$Q,0))&amp;" "&amp;INDEX(Rutas_Despiece!$G:$G,MATCH($S64,$Q:$Q,0)),"")</f>
        <v xml:space="preserve">Camino Las Torres  </v>
      </c>
      <c r="Z64" t="str">
        <f ca="1">IFERROR(INDEX(Rutas_Despiece!$H:$H,MATCH($S64,$Q:$Q,0)),"")</f>
        <v>Zaragoza</v>
      </c>
      <c r="AA64" t="str">
        <f ca="1">IFERROR(INDEX(Rutas_Despiece!$I:$I,MATCH($S64,$Q:$Q,0)),"")</f>
        <v>Zaragoza, España</v>
      </c>
      <c r="AB64" t="str">
        <f ca="1">IFERROR(INDEX(Rutas_Despiece!$L:$L,MATCH($S64,$Q:$Q,0)),"")</f>
        <v>Frente Gasolinera - Pd. Bus</v>
      </c>
      <c r="AG64" t="str">
        <f t="shared" ca="1" si="6"/>
        <v/>
      </c>
    </row>
    <row r="65" spans="1:33" x14ac:dyDescent="0.25">
      <c r="A65">
        <f ca="1">IF(Rutas_Despiece!A65&lt;&gt;Rutas_Despiece!A64,1,0)</f>
        <v>0</v>
      </c>
      <c r="B65">
        <f ca="1">IF(A65,Rutas_Despiece!C65,0)</f>
        <v>0</v>
      </c>
      <c r="C65">
        <f ca="1">IF(A65,Rutas_Despiece!D65,0)</f>
        <v>0</v>
      </c>
      <c r="D65" t="str">
        <f ca="1">IF(A65=1,"",SUBSTITUTE(Rutas_Despiece!J65,",",".") &amp; ","&amp;SUBSTITUTE(Rutas_Despiece!K65,",","."))</f>
        <v>41.6670119,-0.8318499</v>
      </c>
      <c r="E65" s="5">
        <f t="shared" ca="1" si="3"/>
        <v>2</v>
      </c>
      <c r="F65" t="str">
        <f t="shared" ca="1" si="24"/>
        <v>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5" s="69" t="s">
        <v>1174</v>
      </c>
      <c r="H65">
        <f t="shared" ca="1" si="5"/>
        <v>51</v>
      </c>
      <c r="I65" t="str">
        <f t="shared" ref="I65:I68" ca="1" si="26">IF(I64&lt;H65,I64+1,I64)</f>
        <v/>
      </c>
      <c r="J65" s="5" t="e">
        <f t="shared" ca="1" si="7"/>
        <v>#N/A</v>
      </c>
      <c r="M65" s="69"/>
      <c r="N65" s="69">
        <f t="shared" ca="1" si="22"/>
        <v>1</v>
      </c>
      <c r="O65" s="69" t="s">
        <v>1174</v>
      </c>
      <c r="P65">
        <f t="shared" ca="1" si="13"/>
        <v>1</v>
      </c>
      <c r="Q65">
        <f t="shared" ca="1" si="9"/>
        <v>61</v>
      </c>
      <c r="R65">
        <f t="shared" ca="1" si="14"/>
        <v>990</v>
      </c>
      <c r="S65">
        <f t="shared" ca="1" si="18"/>
        <v>12</v>
      </c>
      <c r="T65" t="str">
        <f t="shared" ca="1" si="16"/>
        <v>Paradas</v>
      </c>
      <c r="U65">
        <f t="shared" ca="1" si="17"/>
        <v>10012</v>
      </c>
      <c r="V65">
        <f ca="1">IFERROR(INDEX(Rutas_Despiece!$J:$J,MATCH($S65,$Q:$Q,0)),"")</f>
        <v>41.6577603</v>
      </c>
      <c r="W65">
        <f ca="1">IFERROR(INDEX(Rutas_Despiece!$K:$K,MATCH($S65,$Q:$Q,0)),"")</f>
        <v>-0.860869</v>
      </c>
      <c r="Y65" t="str">
        <f ca="1">IFERROR(INDEX(Rutas_Despiece!$F:$F,MATCH($S65,$Q:$Q,0))&amp;" "&amp;INDEX(Rutas_Despiece!$G:$G,MATCH($S65,$Q:$Q,0)),"")</f>
        <v xml:space="preserve">Marqués de la Cadena  </v>
      </c>
      <c r="Z65" t="str">
        <f ca="1">IFERROR(INDEX(Rutas_Despiece!$H:$H,MATCH($S65,$Q:$Q,0)),"")</f>
        <v>Zaragoza</v>
      </c>
      <c r="AA65" t="str">
        <f ca="1">IFERROR(INDEX(Rutas_Despiece!$I:$I,MATCH($S65,$Q:$Q,0)),"")</f>
        <v>Zaragoza, España</v>
      </c>
      <c r="AB65" t="str">
        <f ca="1">IFERROR(INDEX(Rutas_Despiece!$L:$L,MATCH($S65,$Q:$Q,0)),"")</f>
        <v>Esq. Velilla de Ebro - Piscinas -Pd. Bus</v>
      </c>
      <c r="AG65" t="str">
        <f t="shared" ca="1" si="6"/>
        <v/>
      </c>
    </row>
    <row r="66" spans="1:33" x14ac:dyDescent="0.25">
      <c r="A66">
        <f ca="1">IF(Rutas_Despiece!A66&lt;&gt;Rutas_Despiece!A65,1,0)</f>
        <v>0</v>
      </c>
      <c r="B66">
        <f ca="1">IF(A66,Rutas_Despiece!C66,0)</f>
        <v>0</v>
      </c>
      <c r="C66">
        <f ca="1">IF(A66,Rutas_Despiece!D66,0)</f>
        <v>0</v>
      </c>
      <c r="D66" t="str">
        <f ca="1">IF(A66=1,"",SUBSTITUTE(Rutas_Despiece!J66,",",".") &amp; ","&amp;SUBSTITUTE(Rutas_Despiece!K66,",","."))</f>
        <v>41.6698563,-0.839224</v>
      </c>
      <c r="E66" s="5">
        <f t="shared" ca="1" si="3"/>
        <v>2</v>
      </c>
      <c r="F66" t="str">
        <f t="shared" ca="1" si="24"/>
        <v>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6" s="69" t="s">
        <v>1174</v>
      </c>
      <c r="H66">
        <f t="shared" ca="1" si="5"/>
        <v>51</v>
      </c>
      <c r="I66" t="str">
        <f t="shared" ca="1" si="26"/>
        <v/>
      </c>
      <c r="J66" s="5" t="e">
        <f t="shared" ca="1" si="7"/>
        <v>#N/A</v>
      </c>
      <c r="M66" s="69"/>
      <c r="N66" s="69">
        <f t="shared" ca="1" si="22"/>
        <v>1</v>
      </c>
      <c r="O66" s="69" t="s">
        <v>1174</v>
      </c>
      <c r="P66">
        <f t="shared" ca="1" si="13"/>
        <v>1</v>
      </c>
      <c r="Q66">
        <f t="shared" ca="1" si="9"/>
        <v>62</v>
      </c>
      <c r="R66">
        <f t="shared" ca="1" si="14"/>
        <v>990</v>
      </c>
      <c r="S66">
        <f t="shared" ca="1" si="18"/>
        <v>13</v>
      </c>
      <c r="T66" t="str">
        <f t="shared" ca="1" si="16"/>
        <v>Paradas</v>
      </c>
      <c r="U66">
        <f t="shared" ca="1" si="17"/>
        <v>10013</v>
      </c>
      <c r="V66">
        <f ca="1">IFERROR(INDEX(Rutas_Despiece!$J:$J,MATCH($S66,$Q:$Q,0)),"")</f>
        <v>41.660627900000001</v>
      </c>
      <c r="W66">
        <f ca="1">IFERROR(INDEX(Rutas_Despiece!$K:$K,MATCH($S66,$Q:$Q,0)),"")</f>
        <v>-0.86385869999999998</v>
      </c>
      <c r="Y66" t="str">
        <f ca="1">IFERROR(INDEX(Rutas_Despiece!$F:$F,MATCH($S66,$Q:$Q,0))&amp;" "&amp;INDEX(Rutas_Despiece!$G:$G,MATCH($S66,$Q:$Q,0)),"")</f>
        <v xml:space="preserve">Marqués de la Cadena  </v>
      </c>
      <c r="Z66" t="str">
        <f ca="1">IFERROR(INDEX(Rutas_Despiece!$H:$H,MATCH($S66,$Q:$Q,0)),"")</f>
        <v>Zaragoza</v>
      </c>
      <c r="AA66" t="str">
        <f ca="1">IFERROR(INDEX(Rutas_Despiece!$I:$I,MATCH($S66,$Q:$Q,0)),"")</f>
        <v>Zaragoza, España</v>
      </c>
      <c r="AB66" t="str">
        <f ca="1">IFERROR(INDEX(Rutas_Despiece!$L:$L,MATCH($S66,$Q:$Q,0)),"")</f>
        <v>Esq. Molino de las Armas</v>
      </c>
      <c r="AG66" t="str">
        <f t="shared" ca="1" si="6"/>
        <v/>
      </c>
    </row>
    <row r="67" spans="1:33" x14ac:dyDescent="0.25">
      <c r="A67">
        <f ca="1">IF(Rutas_Despiece!A67&lt;&gt;Rutas_Despiece!A66,1,0)</f>
        <v>0</v>
      </c>
      <c r="B67">
        <f ca="1">IF(A67,Rutas_Despiece!C67,0)</f>
        <v>0</v>
      </c>
      <c r="C67">
        <f ca="1">IF(A67,Rutas_Despiece!D67,0)</f>
        <v>0</v>
      </c>
      <c r="D67" t="str">
        <f ca="1">IF(A67=1,"",SUBSTITUTE(Rutas_Despiece!J67,",",".") &amp; ","&amp;SUBSTITUTE(Rutas_Despiece!K67,",","."))</f>
        <v>41.6699345,-0.8463302</v>
      </c>
      <c r="E67" s="5">
        <f t="shared" ref="E67:E130" ca="1" si="27">E66+A67</f>
        <v>2</v>
      </c>
      <c r="F67" t="str">
        <f t="shared" ca="1" si="24"/>
        <v>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7" s="69" t="s">
        <v>1174</v>
      </c>
      <c r="H67">
        <f t="shared" ref="H67:H130" ca="1" si="28">H66</f>
        <v>51</v>
      </c>
      <c r="I67" t="str">
        <f t="shared" ca="1" si="26"/>
        <v/>
      </c>
      <c r="J67" s="5" t="e">
        <f t="shared" ca="1" si="7"/>
        <v>#N/A</v>
      </c>
      <c r="M67" s="69"/>
      <c r="N67" s="69">
        <f t="shared" ca="1" si="22"/>
        <v>1</v>
      </c>
      <c r="O67" s="69" t="s">
        <v>1174</v>
      </c>
      <c r="P67">
        <f t="shared" ref="P67:P130" ca="1" si="29">IF(A67,0,1)</f>
        <v>1</v>
      </c>
      <c r="Q67">
        <f t="shared" ca="1" si="9"/>
        <v>63</v>
      </c>
      <c r="R67">
        <f t="shared" ca="1" si="14"/>
        <v>990</v>
      </c>
      <c r="S67">
        <f t="shared" ca="1" si="18"/>
        <v>14</v>
      </c>
      <c r="T67" t="str">
        <f t="shared" ca="1" si="16"/>
        <v>Paradas</v>
      </c>
      <c r="U67">
        <f t="shared" ca="1" si="17"/>
        <v>10014</v>
      </c>
      <c r="V67">
        <f ca="1">IFERROR(INDEX(Rutas_Despiece!$J:$J,MATCH($S67,$Q:$Q,0)),"")</f>
        <v>41.666623000000001</v>
      </c>
      <c r="W67">
        <f ca="1">IFERROR(INDEX(Rutas_Despiece!$K:$K,MATCH($S67,$Q:$Q,0)),"")</f>
        <v>-0.87486399999999998</v>
      </c>
      <c r="Y67" t="str">
        <f ca="1">IFERROR(INDEX(Rutas_Despiece!$F:$F,MATCH($S67,$Q:$Q,0))&amp;" "&amp;INDEX(Rutas_Despiece!$G:$G,MATCH($S67,$Q:$Q,0)),"")</f>
        <v xml:space="preserve">Valle de Broto  </v>
      </c>
      <c r="Z67" t="str">
        <f ca="1">IFERROR(INDEX(Rutas_Despiece!$H:$H,MATCH($S67,$Q:$Q,0)),"")</f>
        <v>Zaragoza</v>
      </c>
      <c r="AA67" t="str">
        <f ca="1">IFERROR(INDEX(Rutas_Despiece!$I:$I,MATCH($S67,$Q:$Q,0)),"")</f>
        <v>Zaragoza, España</v>
      </c>
      <c r="AB67" t="str">
        <f ca="1">IFERROR(INDEX(Rutas_Despiece!$L:$L,MATCH($S67,$Q:$Q,0)),"")</f>
        <v>Esq. Valle Pineta - Bar Sango 2</v>
      </c>
      <c r="AG67" t="str">
        <f t="shared" ref="AG67:AG130" ca="1" si="30">IF(N67=0,L67,"")</f>
        <v/>
      </c>
    </row>
    <row r="68" spans="1:33" x14ac:dyDescent="0.25">
      <c r="A68">
        <f ca="1">IF(Rutas_Despiece!A68&lt;&gt;Rutas_Despiece!A67,1,0)</f>
        <v>0</v>
      </c>
      <c r="B68">
        <f ca="1">IF(A68,Rutas_Despiece!C68,0)</f>
        <v>0</v>
      </c>
      <c r="C68">
        <f ca="1">IF(A68,Rutas_Despiece!D68,0)</f>
        <v>0</v>
      </c>
      <c r="D68" t="str">
        <f ca="1">IF(A68=1,"",SUBSTITUTE(Rutas_Despiece!J68,",",".") &amp; ","&amp;SUBSTITUTE(Rutas_Despiece!K68,",","."))</f>
        <v>41.667657,-0.8551449</v>
      </c>
      <c r="E68" s="5">
        <f t="shared" ca="1" si="27"/>
        <v>2</v>
      </c>
      <c r="F68" t="str">
        <f t="shared" ca="1" si="24"/>
        <v>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8" s="69" t="s">
        <v>1174</v>
      </c>
      <c r="H68">
        <f t="shared" ca="1" si="28"/>
        <v>51</v>
      </c>
      <c r="I68" t="str">
        <f t="shared" ca="1" si="26"/>
        <v/>
      </c>
      <c r="J68" s="5" t="e">
        <f t="shared" ref="J68:J131" ca="1" si="31">INDEX($B:$B,MATCH(I68,$E:$E,0))</f>
        <v>#N/A</v>
      </c>
      <c r="M68" s="69"/>
      <c r="N68" s="69">
        <f t="shared" ca="1" si="22"/>
        <v>1</v>
      </c>
      <c r="O68" s="69" t="s">
        <v>1174</v>
      </c>
      <c r="P68">
        <f t="shared" ca="1" si="29"/>
        <v>1</v>
      </c>
      <c r="Q68">
        <f t="shared" ref="Q68:Q131" ca="1" si="32">Q67+P68</f>
        <v>64</v>
      </c>
      <c r="R68">
        <f t="shared" ca="1" si="14"/>
        <v>990</v>
      </c>
      <c r="S68">
        <f t="shared" ref="S68:S131" ca="1" si="33">IF(S67&lt;R68,S67+1,"")</f>
        <v>15</v>
      </c>
      <c r="T68" t="str">
        <f t="shared" ca="1" si="16"/>
        <v>Paradas</v>
      </c>
      <c r="U68">
        <f t="shared" ca="1" si="17"/>
        <v>10015</v>
      </c>
      <c r="V68">
        <f ca="1">IFERROR(INDEX(Rutas_Despiece!$J:$J,MATCH($S68,$Q:$Q,0)),"")</f>
        <v>41.666105000000002</v>
      </c>
      <c r="W68">
        <f ca="1">IFERROR(INDEX(Rutas_Despiece!$K:$K,MATCH($S68,$Q:$Q,0)),"")</f>
        <v>-0.88436630000000005</v>
      </c>
      <c r="Y68" t="str">
        <f ca="1">IFERROR(INDEX(Rutas_Despiece!$F:$F,MATCH($S68,$Q:$Q,0))&amp;" "&amp;INDEX(Rutas_Despiece!$G:$G,MATCH($S68,$Q:$Q,0)),"")</f>
        <v xml:space="preserve">Valle de Broto  </v>
      </c>
      <c r="Z68" t="str">
        <f ca="1">IFERROR(INDEX(Rutas_Despiece!$H:$H,MATCH($S68,$Q:$Q,0)),"")</f>
        <v>Zaragoza</v>
      </c>
      <c r="AA68" t="str">
        <f ca="1">IFERROR(INDEX(Rutas_Despiece!$I:$I,MATCH($S68,$Q:$Q,0)),"")</f>
        <v>Zaragoza, España</v>
      </c>
      <c r="AB68" t="str">
        <f ca="1">IFERROR(INDEX(Rutas_Despiece!$L:$L,MATCH($S68,$Q:$Q,0)),"")</f>
        <v>Frente Kasan - Pd. Bus</v>
      </c>
      <c r="AG68" t="str">
        <f t="shared" ca="1" si="30"/>
        <v/>
      </c>
    </row>
    <row r="69" spans="1:33" x14ac:dyDescent="0.25">
      <c r="A69">
        <f ca="1">IF(Rutas_Despiece!A69&lt;&gt;Rutas_Despiece!A68,1,0)</f>
        <v>0</v>
      </c>
      <c r="B69">
        <f ca="1">IF(A69,Rutas_Despiece!C69,0)</f>
        <v>0</v>
      </c>
      <c r="C69">
        <f ca="1">IF(A69,Rutas_Despiece!D69,0)</f>
        <v>0</v>
      </c>
      <c r="D69" t="str">
        <f ca="1">IF(A69=1,"",SUBSTITUTE(Rutas_Despiece!J69,",",".") &amp; ","&amp;SUBSTITUTE(Rutas_Despiece!K69,",","."))</f>
        <v>41.6637028,-0.8612384</v>
      </c>
      <c r="E69" s="5">
        <f t="shared" ca="1" si="27"/>
        <v>2</v>
      </c>
      <c r="F69" t="str">
        <f t="shared" ca="1" si="24"/>
        <v>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9" s="69" t="s">
        <v>1174</v>
      </c>
      <c r="H69">
        <f t="shared" ca="1" si="28"/>
        <v>51</v>
      </c>
      <c r="I69" t="str">
        <f t="shared" ref="I69" ca="1" si="34">IF(I68&lt;H69,I68+1,"")</f>
        <v/>
      </c>
      <c r="J69" s="5" t="e">
        <f t="shared" ca="1" si="31"/>
        <v>#N/A</v>
      </c>
      <c r="M69" s="69"/>
      <c r="N69" s="69">
        <f t="shared" ca="1" si="22"/>
        <v>1</v>
      </c>
      <c r="O69" s="69" t="s">
        <v>1174</v>
      </c>
      <c r="P69">
        <f t="shared" ca="1" si="29"/>
        <v>1</v>
      </c>
      <c r="Q69">
        <f t="shared" ca="1" si="32"/>
        <v>65</v>
      </c>
      <c r="R69">
        <f t="shared" ref="R69:R132" ca="1" si="35">IF(N69,$R$1,0)</f>
        <v>990</v>
      </c>
      <c r="S69">
        <f t="shared" ca="1" si="33"/>
        <v>16</v>
      </c>
      <c r="T69" t="str">
        <f t="shared" ref="T69:T129" ca="1" si="36">IF(N69=0,J69,IF(S69&lt;&gt;"","Paradas",""))</f>
        <v>Paradas</v>
      </c>
      <c r="U69">
        <f t="shared" ref="U69:U129" ca="1" si="37">IF(S69=0,K69,10000+S69)</f>
        <v>10016</v>
      </c>
      <c r="V69">
        <f ca="1">IFERROR(INDEX(Rutas_Despiece!$J:$J,MATCH($S69,$Q:$Q,0)),"")</f>
        <v>41.664920299999999</v>
      </c>
      <c r="W69">
        <f ca="1">IFERROR(INDEX(Rutas_Despiece!$K:$K,MATCH($S69,$Q:$Q,0)),"")</f>
        <v>-0.88638819999999996</v>
      </c>
      <c r="Y69" t="str">
        <f ca="1">IFERROR(INDEX(Rutas_Despiece!$F:$F,MATCH($S69,$Q:$Q,0))&amp;" "&amp;INDEX(Rutas_Despiece!$G:$G,MATCH($S69,$Q:$Q,0)),"")</f>
        <v xml:space="preserve">Valle de Broto  </v>
      </c>
      <c r="Z69" t="str">
        <f ca="1">IFERROR(INDEX(Rutas_Despiece!$H:$H,MATCH($S69,$Q:$Q,0)),"")</f>
        <v>Zaragoza</v>
      </c>
      <c r="AA69" t="str">
        <f ca="1">IFERROR(INDEX(Rutas_Despiece!$I:$I,MATCH($S69,$Q:$Q,0)),"")</f>
        <v>Zaragoza, España</v>
      </c>
      <c r="AB69" t="str">
        <f ca="1">IFERROR(INDEX(Rutas_Despiece!$L:$L,MATCH($S69,$Q:$Q,0)),"")</f>
        <v>Esq. Gómez Avellaneda - Pd. Bus</v>
      </c>
      <c r="AG69" t="str">
        <f t="shared" ca="1" si="30"/>
        <v/>
      </c>
    </row>
    <row r="70" spans="1:33" x14ac:dyDescent="0.25">
      <c r="A70">
        <f ca="1">IF(Rutas_Despiece!A70&lt;&gt;Rutas_Despiece!A69,1,0)</f>
        <v>0</v>
      </c>
      <c r="B70">
        <f ca="1">IF(A70,Rutas_Despiece!C70,0)</f>
        <v>0</v>
      </c>
      <c r="C70">
        <f ca="1">IF(A70,Rutas_Despiece!D70,0)</f>
        <v>0</v>
      </c>
      <c r="D70" t="str">
        <f ca="1">IF(A70=1,"",SUBSTITUTE(Rutas_Despiece!J70,",",".") &amp; ","&amp;SUBSTITUTE(Rutas_Despiece!K70,",","."))</f>
        <v>41.6629175,-0.8662946</v>
      </c>
      <c r="E70" s="5">
        <f t="shared" ca="1" si="27"/>
        <v>2</v>
      </c>
      <c r="F70" t="str">
        <f t="shared" ca="1" si="24"/>
        <v>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0" s="69" t="s">
        <v>1174</v>
      </c>
      <c r="H70">
        <f t="shared" ca="1" si="28"/>
        <v>51</v>
      </c>
      <c r="I70" t="str">
        <f t="shared" ref="I70:I73" ca="1" si="38">IF(I69&lt;H70,I69+1,I69)</f>
        <v/>
      </c>
      <c r="J70" s="5" t="e">
        <f t="shared" ca="1" si="31"/>
        <v>#N/A</v>
      </c>
      <c r="M70" s="69"/>
      <c r="N70" s="69">
        <f t="shared" ca="1" si="22"/>
        <v>1</v>
      </c>
      <c r="O70" s="69" t="s">
        <v>1174</v>
      </c>
      <c r="P70">
        <f t="shared" ca="1" si="29"/>
        <v>1</v>
      </c>
      <c r="Q70">
        <f t="shared" ca="1" si="32"/>
        <v>66</v>
      </c>
      <c r="R70">
        <f t="shared" ca="1" si="35"/>
        <v>990</v>
      </c>
      <c r="S70">
        <f t="shared" ca="1" si="33"/>
        <v>17</v>
      </c>
      <c r="T70" t="str">
        <f t="shared" ca="1" si="36"/>
        <v>Paradas</v>
      </c>
      <c r="U70">
        <f t="shared" ca="1" si="37"/>
        <v>10017</v>
      </c>
      <c r="V70">
        <f ca="1">IFERROR(INDEX(Rutas_Despiece!$J:$J,MATCH($S70,$Q:$Q,0)),"")</f>
        <v>41.659283100000003</v>
      </c>
      <c r="W70">
        <f ca="1">IFERROR(INDEX(Rutas_Despiece!$K:$K,MATCH($S70,$Q:$Q,0)),"")</f>
        <v>-0.89284569999999996</v>
      </c>
      <c r="Y70" t="str">
        <f ca="1">IFERROR(INDEX(Rutas_Despiece!$F:$F,MATCH($S70,$Q:$Q,0))&amp;" "&amp;INDEX(Rutas_Despiece!$G:$G,MATCH($S70,$Q:$Q,0)),"")</f>
        <v xml:space="preserve">Plaza de Europa  </v>
      </c>
      <c r="Z70" t="str">
        <f ca="1">IFERROR(INDEX(Rutas_Despiece!$H:$H,MATCH($S70,$Q:$Q,0)),"")</f>
        <v>Zaragoza</v>
      </c>
      <c r="AA70" t="str">
        <f ca="1">IFERROR(INDEX(Rutas_Despiece!$I:$I,MATCH($S70,$Q:$Q,0)),"")</f>
        <v>Zaragoza, España</v>
      </c>
      <c r="AB70" t="str">
        <f ca="1">IFERROR(INDEX(Rutas_Despiece!$L:$L,MATCH($S70,$Q:$Q,0)),"")</f>
        <v>Esq. Pablo Gargallo - Pd. Bus</v>
      </c>
      <c r="AG70" t="str">
        <f t="shared" ca="1" si="30"/>
        <v/>
      </c>
    </row>
    <row r="71" spans="1:33" x14ac:dyDescent="0.25">
      <c r="A71">
        <f ca="1">IF(Rutas_Despiece!A71&lt;&gt;Rutas_Despiece!A70,1,0)</f>
        <v>0</v>
      </c>
      <c r="B71">
        <f ca="1">IF(A71,Rutas_Despiece!C71,0)</f>
        <v>0</v>
      </c>
      <c r="C71">
        <f ca="1">IF(A71,Rutas_Despiece!D71,0)</f>
        <v>0</v>
      </c>
      <c r="D71" t="str">
        <f ca="1">IF(A71=1,"",SUBSTITUTE(Rutas_Despiece!J71,",",".") &amp; ","&amp;SUBSTITUTE(Rutas_Despiece!K71,",","."))</f>
        <v>41.666861,-0.8714217</v>
      </c>
      <c r="E71" s="5">
        <f t="shared" ca="1" si="27"/>
        <v>2</v>
      </c>
      <c r="F71" t="str">
        <f t="shared" ca="1" si="24"/>
        <v>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1" s="69" t="s">
        <v>1174</v>
      </c>
      <c r="H71">
        <f t="shared" ca="1" si="28"/>
        <v>51</v>
      </c>
      <c r="I71" t="str">
        <f t="shared" ca="1" si="38"/>
        <v/>
      </c>
      <c r="J71" s="5" t="e">
        <f t="shared" ca="1" si="31"/>
        <v>#N/A</v>
      </c>
      <c r="M71" s="69"/>
      <c r="N71" s="69">
        <f t="shared" ca="1" si="22"/>
        <v>1</v>
      </c>
      <c r="O71" s="69" t="s">
        <v>1174</v>
      </c>
      <c r="P71">
        <f t="shared" ca="1" si="29"/>
        <v>1</v>
      </c>
      <c r="Q71">
        <f t="shared" ca="1" si="32"/>
        <v>67</v>
      </c>
      <c r="R71">
        <f t="shared" ca="1" si="35"/>
        <v>990</v>
      </c>
      <c r="S71">
        <f t="shared" ca="1" si="33"/>
        <v>18</v>
      </c>
      <c r="T71" t="str">
        <f t="shared" ca="1" si="36"/>
        <v>Paradas</v>
      </c>
      <c r="U71">
        <f t="shared" ca="1" si="37"/>
        <v>10018</v>
      </c>
      <c r="V71">
        <f ca="1">IFERROR(INDEX(Rutas_Despiece!$J:$J,MATCH($S71,$Q:$Q,0)),"")</f>
        <v>41.647401000000002</v>
      </c>
      <c r="W71">
        <f ca="1">IFERROR(INDEX(Rutas_Despiece!$K:$K,MATCH($S71,$Q:$Q,0)),"")</f>
        <v>-0.89458499999999996</v>
      </c>
      <c r="Y71" t="str">
        <f ca="1">IFERROR(INDEX(Rutas_Despiece!$F:$F,MATCH($S71,$Q:$Q,0))&amp;" "&amp;INDEX(Rutas_Despiece!$G:$G,MATCH($S71,$Q:$Q,0)),"")</f>
        <v>Avenida de Valencia nº 8</v>
      </c>
      <c r="Z71" t="str">
        <f ca="1">IFERROR(INDEX(Rutas_Despiece!$H:$H,MATCH($S71,$Q:$Q,0)),"")</f>
        <v>Zaragoza</v>
      </c>
      <c r="AA71" t="str">
        <f ca="1">IFERROR(INDEX(Rutas_Despiece!$I:$I,MATCH($S71,$Q:$Q,0)),"")</f>
        <v>Zaragoza, España</v>
      </c>
      <c r="AB71">
        <f ca="1">IFERROR(INDEX(Rutas_Despiece!$L:$L,MATCH($S71,$Q:$Q,0)),"")</f>
        <v>0</v>
      </c>
      <c r="AG71" t="str">
        <f t="shared" ca="1" si="30"/>
        <v/>
      </c>
    </row>
    <row r="72" spans="1:33" x14ac:dyDescent="0.25">
      <c r="A72">
        <f ca="1">IF(Rutas_Despiece!A72&lt;&gt;Rutas_Despiece!A71,1,0)</f>
        <v>0</v>
      </c>
      <c r="B72">
        <f ca="1">IF(A72,Rutas_Despiece!C72,0)</f>
        <v>0</v>
      </c>
      <c r="C72">
        <f ca="1">IF(A72,Rutas_Despiece!D72,0)</f>
        <v>0</v>
      </c>
      <c r="D72" t="str">
        <f ca="1">IF(A72=1,"",SUBSTITUTE(Rutas_Despiece!J72,",",".") &amp; ","&amp;SUBSTITUTE(Rutas_Despiece!K72,",","."))</f>
        <v>41.675329,-0.870227</v>
      </c>
      <c r="E72" s="5">
        <f t="shared" ca="1" si="27"/>
        <v>2</v>
      </c>
      <c r="F72" t="str">
        <f t="shared" ca="1" si="24"/>
        <v>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2" s="69" t="s">
        <v>1174</v>
      </c>
      <c r="H72">
        <f t="shared" ca="1" si="28"/>
        <v>51</v>
      </c>
      <c r="I72" t="str">
        <f t="shared" ca="1" si="38"/>
        <v/>
      </c>
      <c r="J72" s="5" t="e">
        <f t="shared" ca="1" si="31"/>
        <v>#N/A</v>
      </c>
      <c r="M72" s="69"/>
      <c r="N72" s="69">
        <f t="shared" ca="1" si="22"/>
        <v>1</v>
      </c>
      <c r="O72" s="69" t="s">
        <v>1174</v>
      </c>
      <c r="P72">
        <f t="shared" ca="1" si="29"/>
        <v>1</v>
      </c>
      <c r="Q72">
        <f t="shared" ca="1" si="32"/>
        <v>68</v>
      </c>
      <c r="R72">
        <f t="shared" ca="1" si="35"/>
        <v>990</v>
      </c>
      <c r="S72">
        <f t="shared" ca="1" si="33"/>
        <v>19</v>
      </c>
      <c r="T72" t="str">
        <f t="shared" ca="1" si="36"/>
        <v>Paradas</v>
      </c>
      <c r="U72">
        <f t="shared" ca="1" si="37"/>
        <v>10019</v>
      </c>
      <c r="V72">
        <f ca="1">IFERROR(INDEX(Rutas_Despiece!$J:$J,MATCH($S72,$Q:$Q,0)),"")</f>
        <v>41.646008000000002</v>
      </c>
      <c r="W72">
        <f ca="1">IFERROR(INDEX(Rutas_Despiece!$K:$K,MATCH($S72,$Q:$Q,0)),"")</f>
        <v>-0.898034</v>
      </c>
      <c r="Y72" t="str">
        <f ca="1">IFERROR(INDEX(Rutas_Despiece!$F:$F,MATCH($S72,$Q:$Q,0))&amp;" "&amp;INDEX(Rutas_Despiece!$G:$G,MATCH($S72,$Q:$Q,0)),"")</f>
        <v>Avenida de Valencia nº 46</v>
      </c>
      <c r="Z72" t="str">
        <f ca="1">IFERROR(INDEX(Rutas_Despiece!$H:$H,MATCH($S72,$Q:$Q,0)),"")</f>
        <v>Zaragoza</v>
      </c>
      <c r="AA72" t="str">
        <f ca="1">IFERROR(INDEX(Rutas_Despiece!$I:$I,MATCH($S72,$Q:$Q,0)),"")</f>
        <v>Zaragoza, España</v>
      </c>
      <c r="AB72">
        <f ca="1">IFERROR(INDEX(Rutas_Despiece!$L:$L,MATCH($S72,$Q:$Q,0)),"")</f>
        <v>0</v>
      </c>
      <c r="AG72" t="str">
        <f t="shared" ca="1" si="30"/>
        <v/>
      </c>
    </row>
    <row r="73" spans="1:33" x14ac:dyDescent="0.25">
      <c r="A73">
        <f ca="1">IF(Rutas_Despiece!A73&lt;&gt;Rutas_Despiece!A72,1,0)</f>
        <v>0</v>
      </c>
      <c r="B73">
        <f ca="1">IF(A73,Rutas_Despiece!C73,0)</f>
        <v>0</v>
      </c>
      <c r="C73">
        <f ca="1">IF(A73,Rutas_Despiece!D73,0)</f>
        <v>0</v>
      </c>
      <c r="D73" t="str">
        <f ca="1">IF(A73=1,"",SUBSTITUTE(Rutas_Despiece!J73,",",".") &amp; ","&amp;SUBSTITUTE(Rutas_Despiece!K73,",","."))</f>
        <v>41.66857,-0.876678</v>
      </c>
      <c r="E73" s="5">
        <f t="shared" ca="1" si="27"/>
        <v>2</v>
      </c>
      <c r="F73" t="str">
        <f t="shared" ca="1" si="24"/>
        <v>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3" s="69" t="s">
        <v>1174</v>
      </c>
      <c r="H73">
        <f t="shared" ca="1" si="28"/>
        <v>51</v>
      </c>
      <c r="I73" t="str">
        <f t="shared" ca="1" si="38"/>
        <v/>
      </c>
      <c r="J73" s="5" t="e">
        <f t="shared" ca="1" si="31"/>
        <v>#N/A</v>
      </c>
      <c r="M73" s="69"/>
      <c r="N73" s="69">
        <f t="shared" ca="1" si="22"/>
        <v>1</v>
      </c>
      <c r="O73" s="69" t="s">
        <v>1174</v>
      </c>
      <c r="P73">
        <f t="shared" ca="1" si="29"/>
        <v>1</v>
      </c>
      <c r="Q73">
        <f t="shared" ca="1" si="32"/>
        <v>69</v>
      </c>
      <c r="R73">
        <f t="shared" ca="1" si="35"/>
        <v>990</v>
      </c>
      <c r="S73">
        <f t="shared" ca="1" si="33"/>
        <v>20</v>
      </c>
      <c r="T73" t="str">
        <f t="shared" ca="1" si="36"/>
        <v>Paradas</v>
      </c>
      <c r="U73">
        <f t="shared" ca="1" si="37"/>
        <v>10020</v>
      </c>
      <c r="V73">
        <f ca="1">IFERROR(INDEX(Rutas_Despiece!$J:$J,MATCH($S73,$Q:$Q,0)),"")</f>
        <v>41.6491361</v>
      </c>
      <c r="W73">
        <f ca="1">IFERROR(INDEX(Rutas_Despiece!$K:$K,MATCH($S73,$Q:$Q,0)),"")</f>
        <v>-0.90056230000000004</v>
      </c>
      <c r="Y73" t="str">
        <f ca="1">IFERROR(INDEX(Rutas_Despiece!$F:$F,MATCH($S73,$Q:$Q,0))&amp;" "&amp;INDEX(Rutas_Despiece!$G:$G,MATCH($S73,$Q:$Q,0)),"")</f>
        <v xml:space="preserve">Unceta  </v>
      </c>
      <c r="Z73" t="str">
        <f ca="1">IFERROR(INDEX(Rutas_Despiece!$H:$H,MATCH($S73,$Q:$Q,0)),"")</f>
        <v>Zaragoza</v>
      </c>
      <c r="AA73" t="str">
        <f ca="1">IFERROR(INDEX(Rutas_Despiece!$I:$I,MATCH($S73,$Q:$Q,0)),"")</f>
        <v>Zaragoza, España</v>
      </c>
      <c r="AB73" t="str">
        <f ca="1">IFERROR(INDEX(Rutas_Despiece!$L:$L,MATCH($S73,$Q:$Q,0)),"")</f>
        <v>Esq. Duquesa Villahermosa</v>
      </c>
      <c r="AG73" t="str">
        <f t="shared" ca="1" si="30"/>
        <v/>
      </c>
    </row>
    <row r="74" spans="1:33" x14ac:dyDescent="0.25">
      <c r="A74">
        <f ca="1">IF(Rutas_Despiece!A74&lt;&gt;Rutas_Despiece!A73,1,0)</f>
        <v>0</v>
      </c>
      <c r="B74">
        <f ca="1">IF(A74,Rutas_Despiece!C74,0)</f>
        <v>0</v>
      </c>
      <c r="C74">
        <f ca="1">IF(A74,Rutas_Despiece!D74,0)</f>
        <v>0</v>
      </c>
      <c r="D74" t="str">
        <f ca="1">IF(A74=1,"",SUBSTITUTE(Rutas_Despiece!J74,",",".") &amp; ","&amp;SUBSTITUTE(Rutas_Despiece!K74,",","."))</f>
        <v>41.6675533,-0.8766818</v>
      </c>
      <c r="E74" s="5">
        <f t="shared" ca="1" si="27"/>
        <v>2</v>
      </c>
      <c r="F74" t="str">
        <f t="shared" ca="1" si="24"/>
        <v>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4" s="69" t="s">
        <v>1174</v>
      </c>
      <c r="H74">
        <f t="shared" ca="1" si="28"/>
        <v>51</v>
      </c>
      <c r="I74" t="str">
        <f t="shared" ref="I74" ca="1" si="39">IF(I73&lt;H74,I73+1,"")</f>
        <v/>
      </c>
      <c r="J74" s="5" t="e">
        <f t="shared" ca="1" si="31"/>
        <v>#N/A</v>
      </c>
      <c r="M74" s="69"/>
      <c r="N74" s="69">
        <f t="shared" ca="1" si="22"/>
        <v>1</v>
      </c>
      <c r="O74" s="69" t="s">
        <v>1174</v>
      </c>
      <c r="P74">
        <f t="shared" ca="1" si="29"/>
        <v>1</v>
      </c>
      <c r="Q74">
        <f t="shared" ca="1" si="32"/>
        <v>70</v>
      </c>
      <c r="R74">
        <f t="shared" ca="1" si="35"/>
        <v>990</v>
      </c>
      <c r="S74">
        <f t="shared" ca="1" si="33"/>
        <v>21</v>
      </c>
      <c r="T74" t="str">
        <f t="shared" ca="1" si="36"/>
        <v>Paradas</v>
      </c>
      <c r="U74">
        <f t="shared" ca="1" si="37"/>
        <v>10021</v>
      </c>
      <c r="V74">
        <f ca="1">IFERROR(INDEX(Rutas_Despiece!$J:$J,MATCH($S74,$Q:$Q,0)),"")</f>
        <v>41.6554827</v>
      </c>
      <c r="W74">
        <f ca="1">IFERROR(INDEX(Rutas_Despiece!$K:$K,MATCH($S74,$Q:$Q,0)),"")</f>
        <v>-0.9068022</v>
      </c>
      <c r="Y74" t="str">
        <f ca="1">IFERROR(INDEX(Rutas_Despiece!$F:$F,MATCH($S74,$Q:$Q,0))&amp;" "&amp;INDEX(Rutas_Despiece!$G:$G,MATCH($S74,$Q:$Q,0)),"")</f>
        <v xml:space="preserve">Avd. de de Navarra  </v>
      </c>
      <c r="Z74" t="str">
        <f ca="1">IFERROR(INDEX(Rutas_Despiece!$H:$H,MATCH($S74,$Q:$Q,0)),"")</f>
        <v>Zaragoza</v>
      </c>
      <c r="AA74" t="str">
        <f ca="1">IFERROR(INDEX(Rutas_Despiece!$I:$I,MATCH($S74,$Q:$Q,0)),"")</f>
        <v>Zaragoza, España</v>
      </c>
      <c r="AB74" t="str">
        <f ca="1">IFERROR(INDEX(Rutas_Despiece!$L:$L,MATCH($S74,$Q:$Q,0)),"")</f>
        <v>Centro Cultural Delicias - Pd. Bus</v>
      </c>
      <c r="AG74" t="str">
        <f t="shared" ca="1" si="30"/>
        <v/>
      </c>
    </row>
    <row r="75" spans="1:33" x14ac:dyDescent="0.25">
      <c r="A75">
        <f ca="1">IF(Rutas_Despiece!A75&lt;&gt;Rutas_Despiece!A74,1,0)</f>
        <v>0</v>
      </c>
      <c r="B75">
        <f ca="1">IF(A75,Rutas_Despiece!C75,0)</f>
        <v>0</v>
      </c>
      <c r="C75">
        <f ca="1">IF(A75,Rutas_Despiece!D75,0)</f>
        <v>0</v>
      </c>
      <c r="D75" t="str">
        <f ca="1">IF(A75=1,"",SUBSTITUTE(Rutas_Despiece!J75,",",".") &amp; ","&amp;SUBSTITUTE(Rutas_Despiece!K75,",","."))</f>
        <v>41.6675145,-0.8869326</v>
      </c>
      <c r="E75" s="5">
        <f t="shared" ca="1" si="27"/>
        <v>2</v>
      </c>
      <c r="F75" t="str">
        <f t="shared" ca="1" si="24"/>
        <v>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5" s="69" t="s">
        <v>1174</v>
      </c>
      <c r="H75">
        <f t="shared" ca="1" si="28"/>
        <v>51</v>
      </c>
      <c r="I75" t="str">
        <f t="shared" ref="I75:I78" ca="1" si="40">IF(I74&lt;H75,I74+1,I74)</f>
        <v/>
      </c>
      <c r="J75" s="5" t="e">
        <f t="shared" ca="1" si="31"/>
        <v>#N/A</v>
      </c>
      <c r="M75" s="69"/>
      <c r="N75" s="69">
        <f t="shared" ca="1" si="22"/>
        <v>1</v>
      </c>
      <c r="O75" s="69" t="s">
        <v>1174</v>
      </c>
      <c r="P75">
        <f t="shared" ca="1" si="29"/>
        <v>1</v>
      </c>
      <c r="Q75">
        <f t="shared" ca="1" si="32"/>
        <v>71</v>
      </c>
      <c r="R75">
        <f t="shared" ca="1" si="35"/>
        <v>990</v>
      </c>
      <c r="S75">
        <f t="shared" ca="1" si="33"/>
        <v>22</v>
      </c>
      <c r="T75" t="str">
        <f t="shared" ca="1" si="36"/>
        <v>Paradas</v>
      </c>
      <c r="U75">
        <f t="shared" ca="1" si="37"/>
        <v>10022</v>
      </c>
      <c r="V75">
        <f ca="1">IFERROR(INDEX(Rutas_Despiece!$J:$J,MATCH($S75,$Q:$Q,0)),"")</f>
        <v>41.658539099999999</v>
      </c>
      <c r="W75">
        <f ca="1">IFERROR(INDEX(Rutas_Despiece!$K:$K,MATCH($S75,$Q:$Q,0)),"")</f>
        <v>-0.91816350000000002</v>
      </c>
      <c r="Y75" t="str">
        <f ca="1">IFERROR(INDEX(Rutas_Despiece!$F:$F,MATCH($S75,$Q:$Q,0))&amp;" "&amp;INDEX(Rutas_Despiece!$G:$G,MATCH($S75,$Q:$Q,0)),"")</f>
        <v xml:space="preserve">Avd. de de Navarra  </v>
      </c>
      <c r="Z75" t="str">
        <f ca="1">IFERROR(INDEX(Rutas_Despiece!$H:$H,MATCH($S75,$Q:$Q,0)),"")</f>
        <v>Zaragoza</v>
      </c>
      <c r="AA75" t="str">
        <f ca="1">IFERROR(INDEX(Rutas_Despiece!$I:$I,MATCH($S75,$Q:$Q,0)),"")</f>
        <v>Zaragoza, España</v>
      </c>
      <c r="AB75" t="str">
        <f ca="1">IFERROR(INDEX(Rutas_Despiece!$L:$L,MATCH($S75,$Q:$Q,0)),"")</f>
        <v>Frente nº 183 - Pd. Bus</v>
      </c>
      <c r="AG75" t="str">
        <f t="shared" ca="1" si="30"/>
        <v/>
      </c>
    </row>
    <row r="76" spans="1:33" x14ac:dyDescent="0.25">
      <c r="A76">
        <f ca="1">IF(Rutas_Despiece!A76&lt;&gt;Rutas_Despiece!A75,1,0)</f>
        <v>0</v>
      </c>
      <c r="B76">
        <f ca="1">IF(A76,Rutas_Despiece!C76,0)</f>
        <v>0</v>
      </c>
      <c r="C76">
        <f ca="1">IF(A76,Rutas_Despiece!D76,0)</f>
        <v>0</v>
      </c>
      <c r="D76" t="str">
        <f ca="1">IF(A76=1,"",SUBSTITUTE(Rutas_Despiece!J76,",",".") &amp; ","&amp;SUBSTITUTE(Rutas_Despiece!K76,",","."))</f>
        <v>41.6717098,-0.8893981</v>
      </c>
      <c r="E76" s="5">
        <f t="shared" ca="1" si="27"/>
        <v>2</v>
      </c>
      <c r="F76" t="str">
        <f t="shared" ca="1" si="24"/>
        <v>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6" s="69" t="s">
        <v>1174</v>
      </c>
      <c r="H76">
        <f t="shared" ca="1" si="28"/>
        <v>51</v>
      </c>
      <c r="I76" t="str">
        <f t="shared" ca="1" si="40"/>
        <v/>
      </c>
      <c r="J76" s="5" t="e">
        <f t="shared" ca="1" si="31"/>
        <v>#N/A</v>
      </c>
      <c r="M76" s="69"/>
      <c r="N76" s="69">
        <f t="shared" ca="1" si="22"/>
        <v>1</v>
      </c>
      <c r="O76" s="69" t="s">
        <v>1174</v>
      </c>
      <c r="P76">
        <f t="shared" ca="1" si="29"/>
        <v>1</v>
      </c>
      <c r="Q76">
        <f t="shared" ca="1" si="32"/>
        <v>72</v>
      </c>
      <c r="R76">
        <f t="shared" ca="1" si="35"/>
        <v>990</v>
      </c>
      <c r="S76">
        <f t="shared" ca="1" si="33"/>
        <v>23</v>
      </c>
      <c r="T76" t="str">
        <f t="shared" ca="1" si="36"/>
        <v>Paradas</v>
      </c>
      <c r="U76">
        <f t="shared" ca="1" si="37"/>
        <v>10023</v>
      </c>
      <c r="V76">
        <f ca="1">IFERROR(INDEX(Rutas_Despiece!$J:$J,MATCH($S76,$Q:$Q,0)),"")</f>
        <v>41.664750900000001</v>
      </c>
      <c r="W76">
        <f ca="1">IFERROR(INDEX(Rutas_Despiece!$K:$K,MATCH($S76,$Q:$Q,0)),"")</f>
        <v>-0.93411149999999998</v>
      </c>
      <c r="Y76" t="str">
        <f ca="1">IFERROR(INDEX(Rutas_Despiece!$F:$F,MATCH($S76,$Q:$Q,0))&amp;" "&amp;INDEX(Rutas_Despiece!$G:$G,MATCH($S76,$Q:$Q,0)),"")</f>
        <v xml:space="preserve">Torres de San Lamberto </v>
      </c>
      <c r="Z76" t="str">
        <f ca="1">IFERROR(INDEX(Rutas_Despiece!$H:$H,MATCH($S76,$Q:$Q,0)),"")</f>
        <v>Zaragoza</v>
      </c>
      <c r="AA76" t="str">
        <f ca="1">IFERROR(INDEX(Rutas_Despiece!$I:$I,MATCH($S76,$Q:$Q,0)),"")</f>
        <v>Zaragoza, España</v>
      </c>
      <c r="AB76" t="str">
        <f ca="1">IFERROR(INDEX(Rutas_Despiece!$L:$L,MATCH($S76,$Q:$Q,0)),"")</f>
        <v>Frente Torres de San Lamberto</v>
      </c>
      <c r="AG76" t="str">
        <f t="shared" ca="1" si="30"/>
        <v/>
      </c>
    </row>
    <row r="77" spans="1:33" x14ac:dyDescent="0.25">
      <c r="A77">
        <f ca="1">IF(Rutas_Despiece!A77&lt;&gt;Rutas_Despiece!A76,1,0)</f>
        <v>0</v>
      </c>
      <c r="B77">
        <f ca="1">IF(A77,Rutas_Despiece!C77,0)</f>
        <v>0</v>
      </c>
      <c r="C77">
        <f ca="1">IF(A77,Rutas_Despiece!D77,0)</f>
        <v>0</v>
      </c>
      <c r="D77" t="str">
        <f ca="1">IF(A77=1,"",SUBSTITUTE(Rutas_Despiece!J77,",",".") &amp; ","&amp;SUBSTITUTE(Rutas_Despiece!K77,",","."))</f>
        <v>41.6773494,-0.8893384</v>
      </c>
      <c r="E77" s="5">
        <f t="shared" ca="1" si="27"/>
        <v>2</v>
      </c>
      <c r="F77" t="str">
        <f t="shared" ca="1" si="24"/>
        <v>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7" s="69" t="s">
        <v>1174</v>
      </c>
      <c r="H77">
        <f t="shared" ca="1" si="28"/>
        <v>51</v>
      </c>
      <c r="I77" t="str">
        <f t="shared" ca="1" si="40"/>
        <v/>
      </c>
      <c r="J77" s="5" t="e">
        <f t="shared" ca="1" si="31"/>
        <v>#N/A</v>
      </c>
      <c r="M77" s="69"/>
      <c r="N77" s="69">
        <f t="shared" ca="1" si="22"/>
        <v>1</v>
      </c>
      <c r="O77" s="69" t="s">
        <v>1174</v>
      </c>
      <c r="P77">
        <f t="shared" ca="1" si="29"/>
        <v>1</v>
      </c>
      <c r="Q77">
        <f t="shared" ca="1" si="32"/>
        <v>73</v>
      </c>
      <c r="R77">
        <f t="shared" ca="1" si="35"/>
        <v>990</v>
      </c>
      <c r="S77">
        <f t="shared" ca="1" si="33"/>
        <v>24</v>
      </c>
      <c r="T77" t="str">
        <f t="shared" ca="1" si="36"/>
        <v>Paradas</v>
      </c>
      <c r="U77">
        <f t="shared" ca="1" si="37"/>
        <v>10024</v>
      </c>
      <c r="V77">
        <f ca="1">IFERROR(INDEX(Rutas_Despiece!$J:$J,MATCH($S77,$Q:$Q,0)),"")</f>
        <v>41.689270800000003</v>
      </c>
      <c r="W77">
        <f ca="1">IFERROR(INDEX(Rutas_Despiece!$K:$K,MATCH($S77,$Q:$Q,0)),"")</f>
        <v>-0.97838800000000004</v>
      </c>
      <c r="Y77" t="str">
        <f ca="1">IFERROR(INDEX(Rutas_Despiece!$F:$F,MATCH($S77,$Q:$Q,0))&amp;" "&amp;INDEX(Rutas_Despiece!$G:$G,MATCH($S77,$Q:$Q,0)),"")</f>
        <v xml:space="preserve">Ctra. Logroño </v>
      </c>
      <c r="Z77" t="str">
        <f ca="1">IFERROR(INDEX(Rutas_Despiece!$H:$H,MATCH($S77,$Q:$Q,0)),"")</f>
        <v xml:space="preserve">Monzalbarba </v>
      </c>
      <c r="AA77" t="str">
        <f ca="1">IFERROR(INDEX(Rutas_Despiece!$I:$I,MATCH($S77,$Q:$Q,0)),"")</f>
        <v>Zaragoza, España</v>
      </c>
      <c r="AB77" t="str">
        <f ca="1">IFERROR(INDEX(Rutas_Despiece!$L:$L,MATCH($S77,$Q:$Q,0)),"")</f>
        <v>Desvío Monzalbarba - Pd. Bus (?)</v>
      </c>
      <c r="AG77" t="str">
        <f t="shared" ca="1" si="30"/>
        <v/>
      </c>
    </row>
    <row r="78" spans="1:33" x14ac:dyDescent="0.25">
      <c r="A78">
        <f ca="1">IF(Rutas_Despiece!A78&lt;&gt;Rutas_Despiece!A77,1,0)</f>
        <v>0</v>
      </c>
      <c r="B78">
        <f ca="1">IF(A78,Rutas_Despiece!C78,0)</f>
        <v>0</v>
      </c>
      <c r="C78">
        <f ca="1">IF(A78,Rutas_Despiece!D78,0)</f>
        <v>0</v>
      </c>
      <c r="D78" t="str">
        <f ca="1">IF(A78=1,"",SUBSTITUTE(Rutas_Despiece!J78,",",".") &amp; ","&amp;SUBSTITUTE(Rutas_Despiece!K78,",","."))</f>
        <v>41.749628,-1.175514</v>
      </c>
      <c r="E78" s="5">
        <f t="shared" ca="1" si="27"/>
        <v>2</v>
      </c>
      <c r="F78" t="str">
        <f t="shared" ca="1" si="24"/>
        <v>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8" s="69" t="s">
        <v>1174</v>
      </c>
      <c r="H78">
        <f t="shared" ca="1" si="28"/>
        <v>51</v>
      </c>
      <c r="I78" t="str">
        <f t="shared" ca="1" si="40"/>
        <v/>
      </c>
      <c r="J78" s="5" t="e">
        <f t="shared" ca="1" si="31"/>
        <v>#N/A</v>
      </c>
      <c r="M78" s="69"/>
      <c r="N78" s="69">
        <f t="shared" ca="1" si="22"/>
        <v>1</v>
      </c>
      <c r="O78" s="69" t="s">
        <v>1174</v>
      </c>
      <c r="P78">
        <f t="shared" ca="1" si="29"/>
        <v>1</v>
      </c>
      <c r="Q78">
        <f t="shared" ca="1" si="32"/>
        <v>74</v>
      </c>
      <c r="R78">
        <f t="shared" ca="1" si="35"/>
        <v>990</v>
      </c>
      <c r="S78">
        <f t="shared" ca="1" si="33"/>
        <v>25</v>
      </c>
      <c r="T78" t="str">
        <f t="shared" ca="1" si="36"/>
        <v>Paradas</v>
      </c>
      <c r="U78">
        <f t="shared" ca="1" si="37"/>
        <v>10025</v>
      </c>
      <c r="V78">
        <f ca="1">IFERROR(INDEX(Rutas_Despiece!$J:$J,MATCH($S78,$Q:$Q,0)),"")</f>
        <v>41.701644999999999</v>
      </c>
      <c r="W78">
        <f ca="1">IFERROR(INDEX(Rutas_Despiece!$K:$K,MATCH($S78,$Q:$Q,0)),"")</f>
        <v>-0.99987219999999999</v>
      </c>
      <c r="Y78" t="str">
        <f ca="1">IFERROR(INDEX(Rutas_Despiece!$F:$F,MATCH($S78,$Q:$Q,0))&amp;" "&amp;INDEX(Rutas_Despiece!$G:$G,MATCH($S78,$Q:$Q,0)),"")</f>
        <v xml:space="preserve">Ctra. Logroño </v>
      </c>
      <c r="Z78" t="str">
        <f ca="1">IFERROR(INDEX(Rutas_Despiece!$H:$H,MATCH($S78,$Q:$Q,0)),"")</f>
        <v xml:space="preserve">Utebo </v>
      </c>
      <c r="AA78" t="str">
        <f ca="1">IFERROR(INDEX(Rutas_Despiece!$I:$I,MATCH($S78,$Q:$Q,0)),"")</f>
        <v>Zaragoza, España</v>
      </c>
      <c r="AB78" t="str">
        <f ca="1">IFERROR(INDEX(Rutas_Despiece!$L:$L,MATCH($S78,$Q:$Q,0)),"")</f>
        <v>Desvío Utebo - Pd. Bus (?)</v>
      </c>
      <c r="AG78" t="str">
        <f t="shared" ca="1" si="30"/>
        <v/>
      </c>
    </row>
    <row r="79" spans="1:33" x14ac:dyDescent="0.25">
      <c r="A79">
        <f ca="1">IF(Rutas_Despiece!A79&lt;&gt;Rutas_Despiece!A78,1,0)</f>
        <v>0</v>
      </c>
      <c r="B79">
        <f ca="1">IF(A79,Rutas_Despiece!C79,0)</f>
        <v>0</v>
      </c>
      <c r="C79">
        <f ca="1">IF(A79,Rutas_Despiece!D79,0)</f>
        <v>0</v>
      </c>
      <c r="D79" t="str">
        <f ca="1">IF(A79=1,"",SUBSTITUTE(Rutas_Despiece!J79,",",".") &amp; ","&amp;SUBSTITUTE(Rutas_Despiece!K79,",","."))</f>
        <v>41.749628,-1.175514</v>
      </c>
      <c r="E79" s="5">
        <f t="shared" ca="1" si="27"/>
        <v>2</v>
      </c>
      <c r="F79" t="str">
        <f t="shared" ca="1" si="24"/>
        <v>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9" s="69" t="s">
        <v>1174</v>
      </c>
      <c r="H79">
        <f t="shared" ca="1" si="28"/>
        <v>51</v>
      </c>
      <c r="I79" t="str">
        <f t="shared" ref="I79" ca="1" si="41">IF(I78&lt;H79,I78+1,"")</f>
        <v/>
      </c>
      <c r="J79" s="5" t="e">
        <f t="shared" ca="1" si="31"/>
        <v>#N/A</v>
      </c>
      <c r="M79" s="69"/>
      <c r="N79" s="69">
        <f t="shared" ca="1" si="22"/>
        <v>1</v>
      </c>
      <c r="O79" s="69" t="s">
        <v>1174</v>
      </c>
      <c r="P79">
        <f t="shared" ca="1" si="29"/>
        <v>1</v>
      </c>
      <c r="Q79">
        <f t="shared" ca="1" si="32"/>
        <v>75</v>
      </c>
      <c r="R79">
        <f t="shared" ca="1" si="35"/>
        <v>990</v>
      </c>
      <c r="S79">
        <f t="shared" ca="1" si="33"/>
        <v>26</v>
      </c>
      <c r="T79" t="str">
        <f t="shared" ca="1" si="36"/>
        <v>Paradas</v>
      </c>
      <c r="U79">
        <f t="shared" ca="1" si="37"/>
        <v>10026</v>
      </c>
      <c r="V79">
        <f ca="1">IFERROR(INDEX(Rutas_Despiece!$J:$J,MATCH($S79,$Q:$Q,0)),"")</f>
        <v>41.719659499999999</v>
      </c>
      <c r="W79">
        <f ca="1">IFERROR(INDEX(Rutas_Despiece!$K:$K,MATCH($S79,$Q:$Q,0)),"")</f>
        <v>-1.0297381999999999</v>
      </c>
      <c r="Y79" t="str">
        <f ca="1">IFERROR(INDEX(Rutas_Despiece!$F:$F,MATCH($S79,$Q:$Q,0))&amp;" "&amp;INDEX(Rutas_Despiece!$G:$G,MATCH($S79,$Q:$Q,0)),"")</f>
        <v>Avenida de Logroño  nº 76</v>
      </c>
      <c r="Z79" t="str">
        <f ca="1">IFERROR(INDEX(Rutas_Despiece!$H:$H,MATCH($S79,$Q:$Q,0)),"")</f>
        <v>Casetas</v>
      </c>
      <c r="AA79" t="str">
        <f ca="1">IFERROR(INDEX(Rutas_Despiece!$I:$I,MATCH($S79,$Q:$Q,0)),"")</f>
        <v>Zaragoza, España</v>
      </c>
      <c r="AB79" t="str">
        <f ca="1">IFERROR(INDEX(Rutas_Despiece!$L:$L,MATCH($S79,$Q:$Q,0)),"")</f>
        <v>Cuartel - Pd. Bus</v>
      </c>
      <c r="AG79" t="str">
        <f t="shared" ca="1" si="30"/>
        <v/>
      </c>
    </row>
    <row r="80" spans="1:33" x14ac:dyDescent="0.25">
      <c r="A80">
        <f ca="1">IF(Rutas_Despiece!A80&lt;&gt;Rutas_Despiece!A79,1,0)</f>
        <v>0</v>
      </c>
      <c r="B80">
        <f ca="1">IF(A80,Rutas_Despiece!C80,0)</f>
        <v>0</v>
      </c>
      <c r="C80">
        <f ca="1">IF(A80,Rutas_Despiece!D80,0)</f>
        <v>0</v>
      </c>
      <c r="D80" t="str">
        <f ca="1">IF(A80=1,"",SUBSTITUTE(Rutas_Despiece!J80,",",".") &amp; ","&amp;SUBSTITUTE(Rutas_Despiece!K80,",","."))</f>
        <v>41.6760468,-0.890922</v>
      </c>
      <c r="E80" s="5">
        <f t="shared" ca="1" si="27"/>
        <v>2</v>
      </c>
      <c r="F80" t="str">
        <f t="shared" ca="1" si="24"/>
        <v>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80" s="69" t="s">
        <v>1174</v>
      </c>
      <c r="H80">
        <f t="shared" ca="1" si="28"/>
        <v>51</v>
      </c>
      <c r="I80" t="str">
        <f t="shared" ref="I80:I83" ca="1" si="42">IF(I79&lt;H80,I79+1,I79)</f>
        <v/>
      </c>
      <c r="J80" s="5" t="e">
        <f t="shared" ca="1" si="31"/>
        <v>#N/A</v>
      </c>
      <c r="M80" s="69"/>
      <c r="N80" s="69">
        <f t="shared" ca="1" si="22"/>
        <v>1</v>
      </c>
      <c r="O80" s="69" t="s">
        <v>1174</v>
      </c>
      <c r="P80">
        <f t="shared" ca="1" si="29"/>
        <v>1</v>
      </c>
      <c r="Q80">
        <f t="shared" ca="1" si="32"/>
        <v>76</v>
      </c>
      <c r="R80">
        <f t="shared" ca="1" si="35"/>
        <v>990</v>
      </c>
      <c r="S80">
        <f t="shared" ca="1" si="33"/>
        <v>27</v>
      </c>
      <c r="T80" t="str">
        <f t="shared" ca="1" si="36"/>
        <v>Paradas</v>
      </c>
      <c r="U80">
        <f t="shared" ca="1" si="37"/>
        <v>10027</v>
      </c>
      <c r="V80">
        <f ca="1">IFERROR(INDEX(Rutas_Despiece!$J:$J,MATCH($S80,$Q:$Q,0)),"")</f>
        <v>41.722875899999998</v>
      </c>
      <c r="W80">
        <f ca="1">IFERROR(INDEX(Rutas_Despiece!$K:$K,MATCH($S80,$Q:$Q,0)),"")</f>
        <v>-1.0368519</v>
      </c>
      <c r="Y80" t="str">
        <f ca="1">IFERROR(INDEX(Rutas_Despiece!$F:$F,MATCH($S80,$Q:$Q,0))&amp;" "&amp;INDEX(Rutas_Despiece!$G:$G,MATCH($S80,$Q:$Q,0)),"")</f>
        <v xml:space="preserve">Urbanización Alameda </v>
      </c>
      <c r="Z80" t="str">
        <f ca="1">IFERROR(INDEX(Rutas_Despiece!$H:$H,MATCH($S80,$Q:$Q,0)),"")</f>
        <v>Casetas</v>
      </c>
      <c r="AA80" t="str">
        <f ca="1">IFERROR(INDEX(Rutas_Despiece!$I:$I,MATCH($S80,$Q:$Q,0)),"")</f>
        <v>Zaragoza, España</v>
      </c>
      <c r="AB80">
        <f ca="1">IFERROR(INDEX(Rutas_Despiece!$L:$L,MATCH($S80,$Q:$Q,0)),"")</f>
        <v>0</v>
      </c>
      <c r="AG80" t="str">
        <f t="shared" ca="1" si="30"/>
        <v/>
      </c>
    </row>
    <row r="81" spans="1:33" x14ac:dyDescent="0.25">
      <c r="A81">
        <f ca="1">IF(Rutas_Despiece!A81&lt;&gt;Rutas_Despiece!A80,1,0)</f>
        <v>0</v>
      </c>
      <c r="B81">
        <f ca="1">IF(A81,Rutas_Despiece!C81,0)</f>
        <v>0</v>
      </c>
      <c r="C81">
        <f ca="1">IF(A81,Rutas_Despiece!D81,0)</f>
        <v>0</v>
      </c>
      <c r="D81" t="str">
        <f ca="1">IF(A81=1,"",SUBSTITUTE(Rutas_Despiece!J81,",",".") &amp; ","&amp;SUBSTITUTE(Rutas_Despiece!K81,",","."))</f>
        <v>41.6704221,-0.8906701</v>
      </c>
      <c r="E81" s="5">
        <f t="shared" ca="1" si="27"/>
        <v>2</v>
      </c>
      <c r="F81" t="str">
        <f t="shared" ca="1" si="24"/>
        <v>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81" s="69" t="s">
        <v>1174</v>
      </c>
      <c r="H81">
        <f t="shared" ca="1" si="28"/>
        <v>51</v>
      </c>
      <c r="I81" t="str">
        <f t="shared" ca="1" si="42"/>
        <v/>
      </c>
      <c r="J81" s="5" t="e">
        <f t="shared" ca="1" si="31"/>
        <v>#N/A</v>
      </c>
      <c r="M81" s="69"/>
      <c r="N81" s="69">
        <f t="shared" ca="1" si="22"/>
        <v>1</v>
      </c>
      <c r="O81" s="69" t="s">
        <v>1174</v>
      </c>
      <c r="P81">
        <f t="shared" ca="1" si="29"/>
        <v>1</v>
      </c>
      <c r="Q81">
        <f t="shared" ca="1" si="32"/>
        <v>77</v>
      </c>
      <c r="R81">
        <f t="shared" ca="1" si="35"/>
        <v>990</v>
      </c>
      <c r="S81">
        <f t="shared" ca="1" si="33"/>
        <v>28</v>
      </c>
      <c r="T81" t="str">
        <f t="shared" ca="1" si="36"/>
        <v>Paradas</v>
      </c>
      <c r="U81">
        <f t="shared" ca="1" si="37"/>
        <v>10028</v>
      </c>
      <c r="V81">
        <f ca="1">IFERROR(INDEX(Rutas_Despiece!$J:$J,MATCH($S81,$Q:$Q,0)),"")</f>
        <v>41.766540900000003</v>
      </c>
      <c r="W81">
        <f ca="1">IFERROR(INDEX(Rutas_Despiece!$K:$K,MATCH($S81,$Q:$Q,0)),"")</f>
        <v>-1.1260872</v>
      </c>
      <c r="Y81" t="str">
        <f ca="1">IFERROR(INDEX(Rutas_Despiece!$F:$F,MATCH($S81,$Q:$Q,0))&amp;" "&amp;INDEX(Rutas_Despiece!$G:$G,MATCH($S81,$Q:$Q,0)),"")</f>
        <v xml:space="preserve">Alagón  </v>
      </c>
      <c r="Z81" t="str">
        <f ca="1">IFERROR(INDEX(Rutas_Despiece!$H:$H,MATCH($S81,$Q:$Q,0)),"")</f>
        <v xml:space="preserve">Alagón </v>
      </c>
      <c r="AA81" t="str">
        <f ca="1">IFERROR(INDEX(Rutas_Despiece!$I:$I,MATCH($S81,$Q:$Q,0)),"")</f>
        <v>Zaragoza, España</v>
      </c>
      <c r="AB81" t="str">
        <f ca="1">IFERROR(INDEX(Rutas_Despiece!$L:$L,MATCH($S81,$Q:$Q,0)),"")</f>
        <v>Rotonda - Pd. Bus</v>
      </c>
      <c r="AG81" t="str">
        <f t="shared" ca="1" si="30"/>
        <v/>
      </c>
    </row>
    <row r="82" spans="1:33" x14ac:dyDescent="0.25">
      <c r="A82">
        <f ca="1">IF(Rutas_Despiece!A82&lt;&gt;Rutas_Despiece!A81,1,0)</f>
        <v>0</v>
      </c>
      <c r="B82">
        <f ca="1">IF(A82,Rutas_Despiece!C82,0)</f>
        <v>0</v>
      </c>
      <c r="C82">
        <f ca="1">IF(A82,Rutas_Despiece!D82,0)</f>
        <v>0</v>
      </c>
      <c r="D82" t="str">
        <f ca="1">IF(A82=1,"",SUBSTITUTE(Rutas_Despiece!J82,",",".") &amp; ","&amp;SUBSTITUTE(Rutas_Despiece!K82,",","."))</f>
        <v>41.624888,-0.876361</v>
      </c>
      <c r="E82" s="5">
        <f t="shared" ca="1" si="27"/>
        <v>2</v>
      </c>
      <c r="F82" t="str">
        <f t="shared" ca="1" si="24"/>
        <v>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82" s="69" t="s">
        <v>1174</v>
      </c>
      <c r="H82">
        <f t="shared" ca="1" si="28"/>
        <v>51</v>
      </c>
      <c r="I82" t="str">
        <f t="shared" ca="1" si="42"/>
        <v/>
      </c>
      <c r="J82" s="5" t="e">
        <f t="shared" ca="1" si="31"/>
        <v>#N/A</v>
      </c>
      <c r="M82" s="69"/>
      <c r="N82" s="69">
        <f t="shared" ca="1" si="22"/>
        <v>1</v>
      </c>
      <c r="O82" s="69" t="s">
        <v>1174</v>
      </c>
      <c r="P82">
        <f t="shared" ca="1" si="29"/>
        <v>1</v>
      </c>
      <c r="Q82">
        <f t="shared" ca="1" si="32"/>
        <v>78</v>
      </c>
      <c r="R82">
        <f t="shared" ca="1" si="35"/>
        <v>990</v>
      </c>
      <c r="S82">
        <f t="shared" ca="1" si="33"/>
        <v>29</v>
      </c>
      <c r="T82" t="str">
        <f t="shared" ca="1" si="36"/>
        <v>Paradas</v>
      </c>
      <c r="U82">
        <f t="shared" ca="1" si="37"/>
        <v>10029</v>
      </c>
      <c r="V82">
        <f ca="1">IFERROR(INDEX(Rutas_Despiece!$J:$J,MATCH($S82,$Q:$Q,0)),"")</f>
        <v>41.749628000000001</v>
      </c>
      <c r="W82">
        <f ca="1">IFERROR(INDEX(Rutas_Despiece!$K:$K,MATCH($S82,$Q:$Q,0)),"")</f>
        <v>-1.1755139999999999</v>
      </c>
      <c r="Y82" t="str">
        <f ca="1">IFERROR(INDEX(Rutas_Despiece!$F:$F,MATCH($S82,$Q:$Q,0))&amp;" "&amp;INDEX(Rutas_Despiece!$G:$G,MATCH($S82,$Q:$Q,0)),"")</f>
        <v xml:space="preserve">Pol. Ind Entrerrios </v>
      </c>
      <c r="Z82" t="str">
        <f ca="1">IFERROR(INDEX(Rutas_Despiece!$H:$H,MATCH($S82,$Q:$Q,0)),"")</f>
        <v>Figueruelas</v>
      </c>
      <c r="AA82" t="str">
        <f ca="1">IFERROR(INDEX(Rutas_Despiece!$I:$I,MATCH($S82,$Q:$Q,0)),"")</f>
        <v>Zaragoza, España</v>
      </c>
      <c r="AB82" t="str">
        <f ca="1">IFERROR(INDEX(Rutas_Despiece!$L:$L,MATCH($S82,$Q:$Q,0)),"")</f>
        <v>Opel Puerta 5</v>
      </c>
      <c r="AG82" t="str">
        <f t="shared" ca="1" si="30"/>
        <v/>
      </c>
    </row>
    <row r="83" spans="1:33" x14ac:dyDescent="0.25">
      <c r="A83">
        <f ca="1">IF(Rutas_Despiece!A83&lt;&gt;Rutas_Despiece!A82,1,0)</f>
        <v>0</v>
      </c>
      <c r="B83">
        <f ca="1">IF(A83,Rutas_Despiece!C83,0)</f>
        <v>0</v>
      </c>
      <c r="C83">
        <f ca="1">IF(A83,Rutas_Despiece!D83,0)</f>
        <v>0</v>
      </c>
      <c r="D83" t="str">
        <f ca="1">IF(A83=1,"",SUBSTITUTE(Rutas_Despiece!J83,",",".") &amp; ","&amp;SUBSTITUTE(Rutas_Despiece!K83,",","."))</f>
        <v>41.6675533,-0.8766818</v>
      </c>
      <c r="E83" s="5">
        <f t="shared" ca="1" si="27"/>
        <v>2</v>
      </c>
      <c r="F83" t="str">
        <f t="shared" ca="1" si="24"/>
        <v>41.6675533,-0.8766818 41.6749239,-0.8769198 41.6771416,-0.8710502 41.6668363,-0.8718167 41.6628839,-0.8664623 41.663684,-0.8612825 41.6673479,-0.8525495 41.670449,-0.8447889 41.6698219,-0.8392838 41.6670038,-0.8317995 41.6667726,-0.8240368</v>
      </c>
      <c r="G83" s="69" t="s">
        <v>1174</v>
      </c>
      <c r="H83">
        <f t="shared" ca="1" si="28"/>
        <v>51</v>
      </c>
      <c r="I83" t="str">
        <f t="shared" ca="1" si="42"/>
        <v/>
      </c>
      <c r="J83" s="5" t="e">
        <f t="shared" ca="1" si="31"/>
        <v>#N/A</v>
      </c>
      <c r="M83" s="69"/>
      <c r="N83" s="69">
        <f t="shared" ca="1" si="22"/>
        <v>1</v>
      </c>
      <c r="O83" s="69" t="s">
        <v>1174</v>
      </c>
      <c r="P83">
        <f t="shared" ca="1" si="29"/>
        <v>1</v>
      </c>
      <c r="Q83">
        <f t="shared" ca="1" si="32"/>
        <v>79</v>
      </c>
      <c r="R83">
        <f t="shared" ca="1" si="35"/>
        <v>990</v>
      </c>
      <c r="S83">
        <f t="shared" ca="1" si="33"/>
        <v>30</v>
      </c>
      <c r="T83" t="str">
        <f t="shared" ca="1" si="36"/>
        <v>Paradas</v>
      </c>
      <c r="U83">
        <f t="shared" ca="1" si="37"/>
        <v>10030</v>
      </c>
      <c r="V83">
        <f ca="1">IFERROR(INDEX(Rutas_Despiece!$J:$J,MATCH($S83,$Q:$Q,0)),"")</f>
        <v>41.749628000000001</v>
      </c>
      <c r="W83">
        <f ca="1">IFERROR(INDEX(Rutas_Despiece!$K:$K,MATCH($S83,$Q:$Q,0)),"")</f>
        <v>-1.1755139999999999</v>
      </c>
      <c r="Y83" t="str">
        <f ca="1">IFERROR(INDEX(Rutas_Despiece!$F:$F,MATCH($S83,$Q:$Q,0))&amp;" "&amp;INDEX(Rutas_Despiece!$G:$G,MATCH($S83,$Q:$Q,0)),"")</f>
        <v xml:space="preserve">Pol. Ind Entrerrios </v>
      </c>
      <c r="Z83" t="str">
        <f ca="1">IFERROR(INDEX(Rutas_Despiece!$H:$H,MATCH($S83,$Q:$Q,0)),"")</f>
        <v>Figueruelas</v>
      </c>
      <c r="AA83" t="str">
        <f ca="1">IFERROR(INDEX(Rutas_Despiece!$I:$I,MATCH($S83,$Q:$Q,0)),"")</f>
        <v>Zaragoza, España</v>
      </c>
      <c r="AB83" t="str">
        <f ca="1">IFERROR(INDEX(Rutas_Despiece!$L:$L,MATCH($S83,$Q:$Q,0)),"")</f>
        <v>Opel Puerta 5</v>
      </c>
      <c r="AG83" t="str">
        <f t="shared" ca="1" si="30"/>
        <v/>
      </c>
    </row>
    <row r="84" spans="1:33" x14ac:dyDescent="0.25">
      <c r="A84">
        <f ca="1">IF(Rutas_Despiece!A84&lt;&gt;Rutas_Despiece!A83,1,0)</f>
        <v>0</v>
      </c>
      <c r="B84">
        <f ca="1">IF(A84,Rutas_Despiece!C84,0)</f>
        <v>0</v>
      </c>
      <c r="C84">
        <f ca="1">IF(A84,Rutas_Despiece!D84,0)</f>
        <v>0</v>
      </c>
      <c r="D84" t="str">
        <f ca="1">IF(A84=1,"",SUBSTITUTE(Rutas_Despiece!J84,",",".") &amp; ","&amp;SUBSTITUTE(Rutas_Despiece!K84,",","."))</f>
        <v>41.6749239,-0.8769198</v>
      </c>
      <c r="E84" s="5">
        <f t="shared" ca="1" si="27"/>
        <v>2</v>
      </c>
      <c r="F84" t="str">
        <f t="shared" ca="1" si="24"/>
        <v>41.6749239,-0.8769198 41.6771416,-0.8710502 41.6668363,-0.8718167 41.6628839,-0.8664623 41.663684,-0.8612825 41.6673479,-0.8525495 41.670449,-0.8447889 41.6698219,-0.8392838 41.6670038,-0.8317995 41.6667726,-0.8240368</v>
      </c>
      <c r="G84" s="69" t="s">
        <v>1174</v>
      </c>
      <c r="H84">
        <f t="shared" ca="1" si="28"/>
        <v>51</v>
      </c>
      <c r="I84" t="str">
        <f t="shared" ref="I84" ca="1" si="43">IF(I83&lt;H84,I83+1,"")</f>
        <v/>
      </c>
      <c r="J84" s="5" t="e">
        <f t="shared" ca="1" si="31"/>
        <v>#N/A</v>
      </c>
      <c r="M84" s="69"/>
      <c r="N84" s="69">
        <f t="shared" ca="1" si="22"/>
        <v>1</v>
      </c>
      <c r="O84" s="69" t="s">
        <v>1174</v>
      </c>
      <c r="P84">
        <f t="shared" ca="1" si="29"/>
        <v>1</v>
      </c>
      <c r="Q84">
        <f t="shared" ca="1" si="32"/>
        <v>80</v>
      </c>
      <c r="R84">
        <f t="shared" ca="1" si="35"/>
        <v>990</v>
      </c>
      <c r="S84">
        <f t="shared" ca="1" si="33"/>
        <v>31</v>
      </c>
      <c r="T84" t="str">
        <f t="shared" ca="1" si="36"/>
        <v>Paradas</v>
      </c>
      <c r="U84">
        <f t="shared" ca="1" si="37"/>
        <v>10031</v>
      </c>
      <c r="V84">
        <f ca="1">IFERROR(INDEX(Rutas_Despiece!$J:$J,MATCH($S84,$Q:$Q,0)),"")</f>
        <v>41.766540900000003</v>
      </c>
      <c r="W84">
        <f ca="1">IFERROR(INDEX(Rutas_Despiece!$K:$K,MATCH($S84,$Q:$Q,0)),"")</f>
        <v>-1.1260872</v>
      </c>
      <c r="Y84" t="str">
        <f ca="1">IFERROR(INDEX(Rutas_Despiece!$F:$F,MATCH($S84,$Q:$Q,0))&amp;" "&amp;INDEX(Rutas_Despiece!$G:$G,MATCH($S84,$Q:$Q,0)),"")</f>
        <v xml:space="preserve">Alagón  </v>
      </c>
      <c r="Z84" t="str">
        <f ca="1">IFERROR(INDEX(Rutas_Despiece!$H:$H,MATCH($S84,$Q:$Q,0)),"")</f>
        <v xml:space="preserve">Alagón </v>
      </c>
      <c r="AA84" t="str">
        <f ca="1">IFERROR(INDEX(Rutas_Despiece!$I:$I,MATCH($S84,$Q:$Q,0)),"")</f>
        <v>Zaragoza, España</v>
      </c>
      <c r="AB84" t="str">
        <f ca="1">IFERROR(INDEX(Rutas_Despiece!$L:$L,MATCH($S84,$Q:$Q,0)),"")</f>
        <v>Rotonda - Pd. Bus</v>
      </c>
      <c r="AG84" t="str">
        <f t="shared" ca="1" si="30"/>
        <v/>
      </c>
    </row>
    <row r="85" spans="1:33" x14ac:dyDescent="0.25">
      <c r="A85">
        <f ca="1">IF(Rutas_Despiece!A85&lt;&gt;Rutas_Despiece!A84,1,0)</f>
        <v>0</v>
      </c>
      <c r="B85">
        <f ca="1">IF(A85,Rutas_Despiece!C85,0)</f>
        <v>0</v>
      </c>
      <c r="C85">
        <f ca="1">IF(A85,Rutas_Despiece!D85,0)</f>
        <v>0</v>
      </c>
      <c r="D85" t="str">
        <f ca="1">IF(A85=1,"",SUBSTITUTE(Rutas_Despiece!J85,",",".") &amp; ","&amp;SUBSTITUTE(Rutas_Despiece!K85,",","."))</f>
        <v>41.6771416,-0.8710502</v>
      </c>
      <c r="E85" s="5">
        <f t="shared" ca="1" si="27"/>
        <v>2</v>
      </c>
      <c r="F85" t="str">
        <f t="shared" ca="1" si="24"/>
        <v>41.6771416,-0.8710502 41.6668363,-0.8718167 41.6628839,-0.8664623 41.663684,-0.8612825 41.6673479,-0.8525495 41.670449,-0.8447889 41.6698219,-0.8392838 41.6670038,-0.8317995 41.6667726,-0.8240368</v>
      </c>
      <c r="G85" s="69" t="s">
        <v>1174</v>
      </c>
      <c r="H85">
        <f t="shared" ca="1" si="28"/>
        <v>51</v>
      </c>
      <c r="I85" t="str">
        <f t="shared" ref="I85:I88" ca="1" si="44">IF(I84&lt;H85,I84+1,I84)</f>
        <v/>
      </c>
      <c r="J85" s="5" t="e">
        <f t="shared" ca="1" si="31"/>
        <v>#N/A</v>
      </c>
      <c r="M85" s="69"/>
      <c r="N85" s="69">
        <f t="shared" ca="1" si="22"/>
        <v>1</v>
      </c>
      <c r="O85" s="69" t="s">
        <v>1174</v>
      </c>
      <c r="P85">
        <f t="shared" ca="1" si="29"/>
        <v>1</v>
      </c>
      <c r="Q85">
        <f t="shared" ca="1" si="32"/>
        <v>81</v>
      </c>
      <c r="R85">
        <f t="shared" ca="1" si="35"/>
        <v>990</v>
      </c>
      <c r="S85">
        <f t="shared" ca="1" si="33"/>
        <v>32</v>
      </c>
      <c r="T85" t="str">
        <f t="shared" ca="1" si="36"/>
        <v>Paradas</v>
      </c>
      <c r="U85">
        <f t="shared" ca="1" si="37"/>
        <v>10032</v>
      </c>
      <c r="V85">
        <f ca="1">IFERROR(INDEX(Rutas_Despiece!$J:$J,MATCH($S85,$Q:$Q,0)),"")</f>
        <v>41.722552800000003</v>
      </c>
      <c r="W85">
        <f ca="1">IFERROR(INDEX(Rutas_Despiece!$K:$K,MATCH($S85,$Q:$Q,0)),"")</f>
        <v>-1.0365697</v>
      </c>
      <c r="Y85" t="str">
        <f ca="1">IFERROR(INDEX(Rutas_Despiece!$F:$F,MATCH($S85,$Q:$Q,0))&amp;" "&amp;INDEX(Rutas_Despiece!$G:$G,MATCH($S85,$Q:$Q,0)),"")</f>
        <v xml:space="preserve">Frente Urbanización Alameda </v>
      </c>
      <c r="Z85" t="str">
        <f ca="1">IFERROR(INDEX(Rutas_Despiece!$H:$H,MATCH($S85,$Q:$Q,0)),"")</f>
        <v>Casetas</v>
      </c>
      <c r="AA85" t="str">
        <f ca="1">IFERROR(INDEX(Rutas_Despiece!$I:$I,MATCH($S85,$Q:$Q,0)),"")</f>
        <v>Zaragoza, España</v>
      </c>
      <c r="AB85" t="str">
        <f ca="1">IFERROR(INDEX(Rutas_Despiece!$L:$L,MATCH($S85,$Q:$Q,0)),"")</f>
        <v>Frente nº 52 - Pd. Bus (?)</v>
      </c>
      <c r="AG85" t="str">
        <f t="shared" ca="1" si="30"/>
        <v/>
      </c>
    </row>
    <row r="86" spans="1:33" x14ac:dyDescent="0.25">
      <c r="A86">
        <f ca="1">IF(Rutas_Despiece!A86&lt;&gt;Rutas_Despiece!A85,1,0)</f>
        <v>0</v>
      </c>
      <c r="B86">
        <f ca="1">IF(A86,Rutas_Despiece!C86,0)</f>
        <v>0</v>
      </c>
      <c r="C86">
        <f ca="1">IF(A86,Rutas_Despiece!D86,0)</f>
        <v>0</v>
      </c>
      <c r="D86" t="str">
        <f ca="1">IF(A86=1,"",SUBSTITUTE(Rutas_Despiece!J86,",",".") &amp; ","&amp;SUBSTITUTE(Rutas_Despiece!K86,",","."))</f>
        <v>41.6668363,-0.8718167</v>
      </c>
      <c r="E86" s="5">
        <f t="shared" ca="1" si="27"/>
        <v>2</v>
      </c>
      <c r="F86" t="str">
        <f t="shared" ca="1" si="24"/>
        <v>41.6668363,-0.8718167 41.6628839,-0.8664623 41.663684,-0.8612825 41.6673479,-0.8525495 41.670449,-0.8447889 41.6698219,-0.8392838 41.6670038,-0.8317995 41.6667726,-0.8240368</v>
      </c>
      <c r="G86" s="69" t="s">
        <v>1174</v>
      </c>
      <c r="H86">
        <f t="shared" ca="1" si="28"/>
        <v>51</v>
      </c>
      <c r="I86" t="str">
        <f t="shared" ca="1" si="44"/>
        <v/>
      </c>
      <c r="J86" s="5" t="e">
        <f t="shared" ca="1" si="31"/>
        <v>#N/A</v>
      </c>
      <c r="M86" s="69"/>
      <c r="N86" s="69">
        <f t="shared" ca="1" si="22"/>
        <v>1</v>
      </c>
      <c r="O86" s="69" t="s">
        <v>1174</v>
      </c>
      <c r="P86">
        <f t="shared" ca="1" si="29"/>
        <v>1</v>
      </c>
      <c r="Q86">
        <f t="shared" ca="1" si="32"/>
        <v>82</v>
      </c>
      <c r="R86">
        <f t="shared" ca="1" si="35"/>
        <v>990</v>
      </c>
      <c r="S86">
        <f t="shared" ca="1" si="33"/>
        <v>33</v>
      </c>
      <c r="T86" t="str">
        <f t="shared" ca="1" si="36"/>
        <v>Paradas</v>
      </c>
      <c r="U86">
        <f t="shared" ca="1" si="37"/>
        <v>10033</v>
      </c>
      <c r="V86">
        <f ca="1">IFERROR(INDEX(Rutas_Despiece!$J:$J,MATCH($S86,$Q:$Q,0)),"")</f>
        <v>41.719026399999997</v>
      </c>
      <c r="W86">
        <f ca="1">IFERROR(INDEX(Rutas_Despiece!$K:$K,MATCH($S86,$Q:$Q,0)),"")</f>
        <v>-1.0285835999999999</v>
      </c>
      <c r="Y86" t="str">
        <f ca="1">IFERROR(INDEX(Rutas_Despiece!$F:$F,MATCH($S86,$Q:$Q,0))&amp;" "&amp;INDEX(Rutas_Despiece!$G:$G,MATCH($S86,$Q:$Q,0)),"")</f>
        <v xml:space="preserve">Ctra. Logroño  </v>
      </c>
      <c r="Z86" t="str">
        <f ca="1">IFERROR(INDEX(Rutas_Despiece!$H:$H,MATCH($S86,$Q:$Q,0)),"")</f>
        <v>Casetas</v>
      </c>
      <c r="AA86" t="str">
        <f ca="1">IFERROR(INDEX(Rutas_Despiece!$I:$I,MATCH($S86,$Q:$Q,0)),"")</f>
        <v>Zaragoza, España</v>
      </c>
      <c r="AB86" t="str">
        <f ca="1">IFERROR(INDEX(Rutas_Despiece!$L:$L,MATCH($S86,$Q:$Q,0)),"")</f>
        <v>Frente nº 52</v>
      </c>
      <c r="AG86" t="str">
        <f t="shared" ca="1" si="30"/>
        <v/>
      </c>
    </row>
    <row r="87" spans="1:33" x14ac:dyDescent="0.25">
      <c r="A87">
        <f ca="1">IF(Rutas_Despiece!A87&lt;&gt;Rutas_Despiece!A86,1,0)</f>
        <v>0</v>
      </c>
      <c r="B87">
        <f ca="1">IF(A87,Rutas_Despiece!C87,0)</f>
        <v>0</v>
      </c>
      <c r="C87">
        <f ca="1">IF(A87,Rutas_Despiece!D87,0)</f>
        <v>0</v>
      </c>
      <c r="D87" t="str">
        <f ca="1">IF(A87=1,"",SUBSTITUTE(Rutas_Despiece!J87,",",".") &amp; ","&amp;SUBSTITUTE(Rutas_Despiece!K87,",","."))</f>
        <v>41.6628839,-0.8664623</v>
      </c>
      <c r="E87" s="5">
        <f t="shared" ca="1" si="27"/>
        <v>2</v>
      </c>
      <c r="F87" t="str">
        <f t="shared" ca="1" si="24"/>
        <v>41.6628839,-0.8664623 41.663684,-0.8612825 41.6673479,-0.8525495 41.670449,-0.8447889 41.6698219,-0.8392838 41.6670038,-0.8317995 41.6667726,-0.8240368</v>
      </c>
      <c r="G87" s="69" t="s">
        <v>1174</v>
      </c>
      <c r="H87">
        <f t="shared" ca="1" si="28"/>
        <v>51</v>
      </c>
      <c r="I87" t="str">
        <f t="shared" ca="1" si="44"/>
        <v/>
      </c>
      <c r="J87" s="5" t="e">
        <f t="shared" ca="1" si="31"/>
        <v>#N/A</v>
      </c>
      <c r="M87" s="69"/>
      <c r="N87" s="69">
        <f t="shared" ca="1" si="22"/>
        <v>1</v>
      </c>
      <c r="O87" s="69" t="s">
        <v>1174</v>
      </c>
      <c r="P87">
        <f t="shared" ca="1" si="29"/>
        <v>1</v>
      </c>
      <c r="Q87">
        <f t="shared" ca="1" si="32"/>
        <v>83</v>
      </c>
      <c r="R87">
        <f t="shared" ca="1" si="35"/>
        <v>990</v>
      </c>
      <c r="S87">
        <f t="shared" ca="1" si="33"/>
        <v>34</v>
      </c>
      <c r="T87" t="str">
        <f t="shared" ca="1" si="36"/>
        <v>Paradas</v>
      </c>
      <c r="U87">
        <f t="shared" ca="1" si="37"/>
        <v>10034</v>
      </c>
      <c r="V87">
        <f ca="1">IFERROR(INDEX(Rutas_Despiece!$J:$J,MATCH($S87,$Q:$Q,0)),"")</f>
        <v>41.701668599999998</v>
      </c>
      <c r="W87">
        <f ca="1">IFERROR(INDEX(Rutas_Despiece!$K:$K,MATCH($S87,$Q:$Q,0)),"")</f>
        <v>-1.0000819999999999</v>
      </c>
      <c r="Y87" t="str">
        <f ca="1">IFERROR(INDEX(Rutas_Despiece!$F:$F,MATCH($S87,$Q:$Q,0))&amp;" "&amp;INDEX(Rutas_Despiece!$G:$G,MATCH($S87,$Q:$Q,0)),"")</f>
        <v xml:space="preserve">Ctra. Logroño </v>
      </c>
      <c r="Z87" t="str">
        <f ca="1">IFERROR(INDEX(Rutas_Despiece!$H:$H,MATCH($S87,$Q:$Q,0)),"")</f>
        <v xml:space="preserve">Utebo </v>
      </c>
      <c r="AA87" t="str">
        <f ca="1">IFERROR(INDEX(Rutas_Despiece!$I:$I,MATCH($S87,$Q:$Q,0)),"")</f>
        <v>Zaragoza, España</v>
      </c>
      <c r="AB87" t="str">
        <f ca="1">IFERROR(INDEX(Rutas_Despiece!$L:$L,MATCH($S87,$Q:$Q,0)),"")</f>
        <v>Frente desvío Utebo - Pd. Bus (?)</v>
      </c>
      <c r="AG87" t="str">
        <f t="shared" ca="1" si="30"/>
        <v/>
      </c>
    </row>
    <row r="88" spans="1:33" x14ac:dyDescent="0.25">
      <c r="A88">
        <f ca="1">IF(Rutas_Despiece!A88&lt;&gt;Rutas_Despiece!A87,1,0)</f>
        <v>0</v>
      </c>
      <c r="B88">
        <f ca="1">IF(A88,Rutas_Despiece!C88,0)</f>
        <v>0</v>
      </c>
      <c r="C88">
        <f ca="1">IF(A88,Rutas_Despiece!D88,0)</f>
        <v>0</v>
      </c>
      <c r="D88" t="str">
        <f ca="1">IF(A88=1,"",SUBSTITUTE(Rutas_Despiece!J88,",",".") &amp; ","&amp;SUBSTITUTE(Rutas_Despiece!K88,",","."))</f>
        <v>41.663684,-0.8612825</v>
      </c>
      <c r="E88" s="5">
        <f t="shared" ca="1" si="27"/>
        <v>2</v>
      </c>
      <c r="F88" t="str">
        <f t="shared" ca="1" si="24"/>
        <v>41.663684,-0.8612825 41.6673479,-0.8525495 41.670449,-0.8447889 41.6698219,-0.8392838 41.6670038,-0.8317995 41.6667726,-0.8240368</v>
      </c>
      <c r="G88" s="69" t="s">
        <v>1174</v>
      </c>
      <c r="H88">
        <f t="shared" ca="1" si="28"/>
        <v>51</v>
      </c>
      <c r="I88" t="str">
        <f t="shared" ca="1" si="44"/>
        <v/>
      </c>
      <c r="J88" s="5" t="e">
        <f t="shared" ca="1" si="31"/>
        <v>#N/A</v>
      </c>
      <c r="M88" s="69"/>
      <c r="N88" s="69">
        <f t="shared" ca="1" si="22"/>
        <v>1</v>
      </c>
      <c r="O88" s="69" t="s">
        <v>1174</v>
      </c>
      <c r="P88">
        <f t="shared" ca="1" si="29"/>
        <v>1</v>
      </c>
      <c r="Q88">
        <f t="shared" ca="1" si="32"/>
        <v>84</v>
      </c>
      <c r="R88">
        <f t="shared" ca="1" si="35"/>
        <v>990</v>
      </c>
      <c r="S88">
        <f t="shared" ca="1" si="33"/>
        <v>35</v>
      </c>
      <c r="T88" t="str">
        <f t="shared" ca="1" si="36"/>
        <v>Paradas</v>
      </c>
      <c r="U88">
        <f t="shared" ca="1" si="37"/>
        <v>10035</v>
      </c>
      <c r="V88">
        <f ca="1">IFERROR(INDEX(Rutas_Despiece!$J:$J,MATCH($S88,$Q:$Q,0)),"")</f>
        <v>41.689270800000003</v>
      </c>
      <c r="W88">
        <f ca="1">IFERROR(INDEX(Rutas_Despiece!$K:$K,MATCH($S88,$Q:$Q,0)),"")</f>
        <v>-0.97838800000000004</v>
      </c>
      <c r="Y88" t="str">
        <f ca="1">IFERROR(INDEX(Rutas_Despiece!$F:$F,MATCH($S88,$Q:$Q,0))&amp;" "&amp;INDEX(Rutas_Despiece!$G:$G,MATCH($S88,$Q:$Q,0)),"")</f>
        <v xml:space="preserve">Ctra. Logroño </v>
      </c>
      <c r="Z88" t="str">
        <f ca="1">IFERROR(INDEX(Rutas_Despiece!$H:$H,MATCH($S88,$Q:$Q,0)),"")</f>
        <v xml:space="preserve">Monzalbarba </v>
      </c>
      <c r="AA88" t="str">
        <f ca="1">IFERROR(INDEX(Rutas_Despiece!$I:$I,MATCH($S88,$Q:$Q,0)),"")</f>
        <v>Zaragoza, España</v>
      </c>
      <c r="AB88" t="str">
        <f ca="1">IFERROR(INDEX(Rutas_Despiece!$L:$L,MATCH($S88,$Q:$Q,0)),"")</f>
        <v>Desvío Monzalbarba - Pd. Bus (?)</v>
      </c>
      <c r="AG88" t="str">
        <f t="shared" ca="1" si="30"/>
        <v/>
      </c>
    </row>
    <row r="89" spans="1:33" x14ac:dyDescent="0.25">
      <c r="A89">
        <f ca="1">IF(Rutas_Despiece!A89&lt;&gt;Rutas_Despiece!A88,1,0)</f>
        <v>0</v>
      </c>
      <c r="B89">
        <f ca="1">IF(A89,Rutas_Despiece!C89,0)</f>
        <v>0</v>
      </c>
      <c r="C89">
        <f ca="1">IF(A89,Rutas_Despiece!D89,0)</f>
        <v>0</v>
      </c>
      <c r="D89" t="str">
        <f ca="1">IF(A89=1,"",SUBSTITUTE(Rutas_Despiece!J89,",",".") &amp; ","&amp;SUBSTITUTE(Rutas_Despiece!K89,",","."))</f>
        <v>41.6673479,-0.8525495</v>
      </c>
      <c r="E89" s="5">
        <f t="shared" ca="1" si="27"/>
        <v>2</v>
      </c>
      <c r="F89" t="str">
        <f t="shared" ca="1" si="24"/>
        <v>41.6673479,-0.8525495 41.670449,-0.8447889 41.6698219,-0.8392838 41.6670038,-0.8317995 41.6667726,-0.8240368</v>
      </c>
      <c r="G89" s="69" t="s">
        <v>1174</v>
      </c>
      <c r="H89">
        <f t="shared" ca="1" si="28"/>
        <v>51</v>
      </c>
      <c r="I89" t="str">
        <f t="shared" ref="I89" ca="1" si="45">IF(I88&lt;H89,I88+1,"")</f>
        <v/>
      </c>
      <c r="J89" s="5" t="e">
        <f t="shared" ca="1" si="31"/>
        <v>#N/A</v>
      </c>
      <c r="M89" s="69"/>
      <c r="N89" s="69">
        <f t="shared" ca="1" si="22"/>
        <v>1</v>
      </c>
      <c r="O89" s="69" t="s">
        <v>1174</v>
      </c>
      <c r="P89">
        <f t="shared" ca="1" si="29"/>
        <v>1</v>
      </c>
      <c r="Q89">
        <f t="shared" ca="1" si="32"/>
        <v>85</v>
      </c>
      <c r="R89">
        <f t="shared" ca="1" si="35"/>
        <v>990</v>
      </c>
      <c r="S89">
        <f t="shared" ca="1" si="33"/>
        <v>36</v>
      </c>
      <c r="T89" t="str">
        <f t="shared" ca="1" si="36"/>
        <v>Paradas</v>
      </c>
      <c r="U89">
        <f t="shared" ca="1" si="37"/>
        <v>10036</v>
      </c>
      <c r="V89">
        <f ca="1">IFERROR(INDEX(Rutas_Despiece!$J:$J,MATCH($S89,$Q:$Q,0)),"")</f>
        <v>41.664750900000001</v>
      </c>
      <c r="W89">
        <f ca="1">IFERROR(INDEX(Rutas_Despiece!$K:$K,MATCH($S89,$Q:$Q,0)),"")</f>
        <v>-0.93411149999999998</v>
      </c>
      <c r="Y89" t="str">
        <f ca="1">IFERROR(INDEX(Rutas_Despiece!$F:$F,MATCH($S89,$Q:$Q,0))&amp;" "&amp;INDEX(Rutas_Despiece!$G:$G,MATCH($S89,$Q:$Q,0)),"")</f>
        <v xml:space="preserve">Torres de San Lamberto </v>
      </c>
      <c r="Z89" t="str">
        <f ca="1">IFERROR(INDEX(Rutas_Despiece!$H:$H,MATCH($S89,$Q:$Q,0)),"")</f>
        <v>Zaragoza</v>
      </c>
      <c r="AA89" t="str">
        <f ca="1">IFERROR(INDEX(Rutas_Despiece!$I:$I,MATCH($S89,$Q:$Q,0)),"")</f>
        <v>Zaragoza, España</v>
      </c>
      <c r="AB89" t="str">
        <f ca="1">IFERROR(INDEX(Rutas_Despiece!$L:$L,MATCH($S89,$Q:$Q,0)),"")</f>
        <v>Frente Torres de San Lamberto</v>
      </c>
      <c r="AG89" t="str">
        <f t="shared" ca="1" si="30"/>
        <v/>
      </c>
    </row>
    <row r="90" spans="1:33" x14ac:dyDescent="0.25">
      <c r="A90">
        <f ca="1">IF(Rutas_Despiece!A90&lt;&gt;Rutas_Despiece!A89,1,0)</f>
        <v>0</v>
      </c>
      <c r="B90">
        <f ca="1">IF(A90,Rutas_Despiece!C90,0)</f>
        <v>0</v>
      </c>
      <c r="C90">
        <f ca="1">IF(A90,Rutas_Despiece!D90,0)</f>
        <v>0</v>
      </c>
      <c r="D90" t="str">
        <f ca="1">IF(A90=1,"",SUBSTITUTE(Rutas_Despiece!J90,",",".") &amp; ","&amp;SUBSTITUTE(Rutas_Despiece!K90,",","."))</f>
        <v>41.670449,-0.8447889</v>
      </c>
      <c r="E90" s="5">
        <f t="shared" ca="1" si="27"/>
        <v>2</v>
      </c>
      <c r="F90" t="str">
        <f t="shared" ca="1" si="24"/>
        <v>41.670449,-0.8447889 41.6698219,-0.8392838 41.6670038,-0.8317995 41.6667726,-0.8240368</v>
      </c>
      <c r="G90" s="69" t="s">
        <v>1174</v>
      </c>
      <c r="H90">
        <f t="shared" ca="1" si="28"/>
        <v>51</v>
      </c>
      <c r="I90" t="str">
        <f t="shared" ref="I90:I93" ca="1" si="46">IF(I89&lt;H90,I89+1,I89)</f>
        <v/>
      </c>
      <c r="J90" s="5" t="e">
        <f t="shared" ca="1" si="31"/>
        <v>#N/A</v>
      </c>
      <c r="M90" s="69"/>
      <c r="N90" s="69">
        <f t="shared" ca="1" si="22"/>
        <v>1</v>
      </c>
      <c r="O90" s="69" t="s">
        <v>1174</v>
      </c>
      <c r="P90">
        <f t="shared" ca="1" si="29"/>
        <v>1</v>
      </c>
      <c r="Q90">
        <f t="shared" ca="1" si="32"/>
        <v>86</v>
      </c>
      <c r="R90">
        <f t="shared" ca="1" si="35"/>
        <v>990</v>
      </c>
      <c r="S90">
        <f t="shared" ca="1" si="33"/>
        <v>37</v>
      </c>
      <c r="T90" t="str">
        <f t="shared" ca="1" si="36"/>
        <v>Paradas</v>
      </c>
      <c r="U90">
        <f t="shared" ca="1" si="37"/>
        <v>10037</v>
      </c>
      <c r="V90">
        <f ca="1">IFERROR(INDEX(Rutas_Despiece!$J:$J,MATCH($S90,$Q:$Q,0)),"")</f>
        <v>41.655794</v>
      </c>
      <c r="W90">
        <f ca="1">IFERROR(INDEX(Rutas_Despiece!$K:$K,MATCH($S90,$Q:$Q,0)),"")</f>
        <v>-0.90835900000000003</v>
      </c>
      <c r="Y90" t="str">
        <f ca="1">IFERROR(INDEX(Rutas_Despiece!$F:$F,MATCH($S90,$Q:$Q,0))&amp;" "&amp;INDEX(Rutas_Despiece!$G:$G,MATCH($S90,$Q:$Q,0)),"")</f>
        <v>Avenida de Navarra nº 183</v>
      </c>
      <c r="Z90" t="str">
        <f ca="1">IFERROR(INDEX(Rutas_Despiece!$H:$H,MATCH($S90,$Q:$Q,0)),"")</f>
        <v>Zaragoza</v>
      </c>
      <c r="AA90" t="str">
        <f ca="1">IFERROR(INDEX(Rutas_Despiece!$I:$I,MATCH($S90,$Q:$Q,0)),"")</f>
        <v>Zaragoza, España</v>
      </c>
      <c r="AB90" t="str">
        <f ca="1">IFERROR(INDEX(Rutas_Despiece!$L:$L,MATCH($S90,$Q:$Q,0)),"")</f>
        <v>Pd. Bus</v>
      </c>
      <c r="AG90" t="str">
        <f t="shared" ca="1" si="30"/>
        <v/>
      </c>
    </row>
    <row r="91" spans="1:33" x14ac:dyDescent="0.25">
      <c r="A91">
        <f ca="1">IF(Rutas_Despiece!A91&lt;&gt;Rutas_Despiece!A90,1,0)</f>
        <v>0</v>
      </c>
      <c r="B91">
        <f ca="1">IF(A91,Rutas_Despiece!C91,0)</f>
        <v>0</v>
      </c>
      <c r="C91">
        <f ca="1">IF(A91,Rutas_Despiece!D91,0)</f>
        <v>0</v>
      </c>
      <c r="D91" t="str">
        <f ca="1">IF(A91=1,"",SUBSTITUTE(Rutas_Despiece!J91,",",".") &amp; ","&amp;SUBSTITUTE(Rutas_Despiece!K91,",","."))</f>
        <v>41.6698219,-0.8392838</v>
      </c>
      <c r="E91" s="5">
        <f t="shared" ca="1" si="27"/>
        <v>2</v>
      </c>
      <c r="F91" t="str">
        <f t="shared" ca="1" si="24"/>
        <v>41.6698219,-0.8392838 41.6670038,-0.8317995 41.6667726,-0.8240368</v>
      </c>
      <c r="G91" s="69" t="s">
        <v>1174</v>
      </c>
      <c r="H91">
        <f t="shared" ca="1" si="28"/>
        <v>51</v>
      </c>
      <c r="I91" t="str">
        <f t="shared" ca="1" si="46"/>
        <v/>
      </c>
      <c r="J91" s="5" t="e">
        <f t="shared" ca="1" si="31"/>
        <v>#N/A</v>
      </c>
      <c r="M91" s="69"/>
      <c r="N91" s="69">
        <f t="shared" ca="1" si="22"/>
        <v>1</v>
      </c>
      <c r="O91" s="69" t="s">
        <v>1174</v>
      </c>
      <c r="P91">
        <f t="shared" ca="1" si="29"/>
        <v>1</v>
      </c>
      <c r="Q91">
        <f t="shared" ca="1" si="32"/>
        <v>87</v>
      </c>
      <c r="R91">
        <f t="shared" ca="1" si="35"/>
        <v>990</v>
      </c>
      <c r="S91">
        <f t="shared" ca="1" si="33"/>
        <v>38</v>
      </c>
      <c r="T91" t="str">
        <f t="shared" ca="1" si="36"/>
        <v>Paradas</v>
      </c>
      <c r="U91">
        <f t="shared" ca="1" si="37"/>
        <v>10038</v>
      </c>
      <c r="V91">
        <f ca="1">IFERROR(INDEX(Rutas_Despiece!$J:$J,MATCH($S91,$Q:$Q,0)),"")</f>
        <v>41.654769999999999</v>
      </c>
      <c r="W91">
        <f ca="1">IFERROR(INDEX(Rutas_Despiece!$K:$K,MATCH($S91,$Q:$Q,0)),"")</f>
        <v>-0.90088900000000005</v>
      </c>
      <c r="Y91" t="str">
        <f ca="1">IFERROR(INDEX(Rutas_Despiece!$F:$F,MATCH($S91,$Q:$Q,0))&amp;" "&amp;INDEX(Rutas_Despiece!$G:$G,MATCH($S91,$Q:$Q,0)),"")</f>
        <v>Avd. De Navarra nº 71</v>
      </c>
      <c r="Z91" t="str">
        <f ca="1">IFERROR(INDEX(Rutas_Despiece!$H:$H,MATCH($S91,$Q:$Q,0)),"")</f>
        <v>Zaragoza</v>
      </c>
      <c r="AA91" t="str">
        <f ca="1">IFERROR(INDEX(Rutas_Despiece!$I:$I,MATCH($S91,$Q:$Q,0)),"")</f>
        <v>Zaragoza, España</v>
      </c>
      <c r="AB91" t="str">
        <f ca="1">IFERROR(INDEX(Rutas_Despiece!$L:$L,MATCH($S91,$Q:$Q,0)),"")</f>
        <v>Pd. Bus</v>
      </c>
      <c r="AG91" t="str">
        <f t="shared" ca="1" si="30"/>
        <v/>
      </c>
    </row>
    <row r="92" spans="1:33" x14ac:dyDescent="0.25">
      <c r="A92">
        <f ca="1">IF(Rutas_Despiece!A92&lt;&gt;Rutas_Despiece!A91,1,0)</f>
        <v>0</v>
      </c>
      <c r="B92">
        <f ca="1">IF(A92,Rutas_Despiece!C92,0)</f>
        <v>0</v>
      </c>
      <c r="C92">
        <f ca="1">IF(A92,Rutas_Despiece!D92,0)</f>
        <v>0</v>
      </c>
      <c r="D92" t="str">
        <f ca="1">IF(A92=1,"",SUBSTITUTE(Rutas_Despiece!J92,",",".") &amp; ","&amp;SUBSTITUTE(Rutas_Despiece!K92,",","."))</f>
        <v>41.6670038,-0.8317995</v>
      </c>
      <c r="E92" s="5">
        <f t="shared" ca="1" si="27"/>
        <v>2</v>
      </c>
      <c r="F92" t="str">
        <f t="shared" ca="1" si="24"/>
        <v>41.6670038,-0.8317995 41.6667726,-0.8240368</v>
      </c>
      <c r="G92" s="69" t="s">
        <v>1174</v>
      </c>
      <c r="H92">
        <f t="shared" ca="1" si="28"/>
        <v>51</v>
      </c>
      <c r="I92" t="str">
        <f t="shared" ca="1" si="46"/>
        <v/>
      </c>
      <c r="J92" s="5" t="e">
        <f t="shared" ca="1" si="31"/>
        <v>#N/A</v>
      </c>
      <c r="M92" s="69"/>
      <c r="N92" s="69">
        <f t="shared" ca="1" si="22"/>
        <v>1</v>
      </c>
      <c r="O92" s="69" t="s">
        <v>1174</v>
      </c>
      <c r="P92">
        <f t="shared" ca="1" si="29"/>
        <v>1</v>
      </c>
      <c r="Q92">
        <f t="shared" ca="1" si="32"/>
        <v>88</v>
      </c>
      <c r="R92">
        <f t="shared" ca="1" si="35"/>
        <v>990</v>
      </c>
      <c r="S92">
        <f t="shared" ca="1" si="33"/>
        <v>39</v>
      </c>
      <c r="T92" t="str">
        <f t="shared" ca="1" si="36"/>
        <v>Paradas</v>
      </c>
      <c r="U92">
        <f t="shared" ca="1" si="37"/>
        <v>10039</v>
      </c>
      <c r="V92">
        <f ca="1">IFERROR(INDEX(Rutas_Despiece!$J:$J,MATCH($S92,$Q:$Q,0)),"")</f>
        <v>41.648246200000003</v>
      </c>
      <c r="W92">
        <f ca="1">IFERROR(INDEX(Rutas_Despiece!$K:$K,MATCH($S92,$Q:$Q,0)),"")</f>
        <v>-0.9020705</v>
      </c>
      <c r="Y92" t="str">
        <f ca="1">IFERROR(INDEX(Rutas_Despiece!$F:$F,MATCH($S92,$Q:$Q,0))&amp;" "&amp;INDEX(Rutas_Despiece!$G:$G,MATCH($S92,$Q:$Q,0)),"")</f>
        <v xml:space="preserve">Franco y López  </v>
      </c>
      <c r="Z92" t="str">
        <f ca="1">IFERROR(INDEX(Rutas_Despiece!$H:$H,MATCH($S92,$Q:$Q,0)),"")</f>
        <v>Zaragoza</v>
      </c>
      <c r="AA92" t="str">
        <f ca="1">IFERROR(INDEX(Rutas_Despiece!$I:$I,MATCH($S92,$Q:$Q,0)),"")</f>
        <v>Zaragoza, España</v>
      </c>
      <c r="AB92" t="str">
        <f ca="1">IFERROR(INDEX(Rutas_Despiece!$L:$L,MATCH($S92,$Q:$Q,0)),"")</f>
        <v>Esq. Duquesa Villahermosa</v>
      </c>
      <c r="AG92" t="str">
        <f t="shared" ca="1" si="30"/>
        <v/>
      </c>
    </row>
    <row r="93" spans="1:33" x14ac:dyDescent="0.25">
      <c r="A93">
        <f ca="1">IF(Rutas_Despiece!A93&lt;&gt;Rutas_Despiece!A92,1,0)</f>
        <v>0</v>
      </c>
      <c r="B93">
        <f ca="1">IF(A93,Rutas_Despiece!C93,0)</f>
        <v>0</v>
      </c>
      <c r="C93">
        <f ca="1">IF(A93,Rutas_Despiece!D93,0)</f>
        <v>0</v>
      </c>
      <c r="D93" t="str">
        <f ca="1">IF(A93=1,"",SUBSTITUTE(Rutas_Despiece!J93,",",".") &amp; ","&amp;SUBSTITUTE(Rutas_Despiece!K93,",","."))</f>
        <v>41.6667726,-0.8240368</v>
      </c>
      <c r="E93" s="5">
        <f t="shared" ca="1" si="27"/>
        <v>2</v>
      </c>
      <c r="F93" t="str">
        <f t="shared" ca="1" si="24"/>
        <v>41.6667726,-0.8240368</v>
      </c>
      <c r="G93" s="69" t="s">
        <v>1174</v>
      </c>
      <c r="H93">
        <f t="shared" ca="1" si="28"/>
        <v>51</v>
      </c>
      <c r="I93" t="str">
        <f t="shared" ca="1" si="46"/>
        <v/>
      </c>
      <c r="J93" s="5" t="e">
        <f t="shared" ca="1" si="31"/>
        <v>#N/A</v>
      </c>
      <c r="M93" s="69"/>
      <c r="N93" s="69">
        <f t="shared" ca="1" si="22"/>
        <v>1</v>
      </c>
      <c r="O93" s="69" t="s">
        <v>1174</v>
      </c>
      <c r="P93">
        <f t="shared" ca="1" si="29"/>
        <v>1</v>
      </c>
      <c r="Q93">
        <f t="shared" ca="1" si="32"/>
        <v>89</v>
      </c>
      <c r="R93">
        <f t="shared" ca="1" si="35"/>
        <v>990</v>
      </c>
      <c r="S93">
        <f t="shared" ca="1" si="33"/>
        <v>40</v>
      </c>
      <c r="T93" t="str">
        <f t="shared" ca="1" si="36"/>
        <v>Paradas</v>
      </c>
      <c r="U93">
        <f t="shared" ca="1" si="37"/>
        <v>10040</v>
      </c>
      <c r="V93">
        <f ca="1">IFERROR(INDEX(Rutas_Despiece!$J:$J,MATCH($S93,$Q:$Q,0)),"")</f>
        <v>41.644739000000001</v>
      </c>
      <c r="W93">
        <f ca="1">IFERROR(INDEX(Rutas_Despiece!$K:$K,MATCH($S93,$Q:$Q,0)),"")</f>
        <v>-0.89956700000000001</v>
      </c>
      <c r="Y93" t="str">
        <f ca="1">IFERROR(INDEX(Rutas_Despiece!$F:$F,MATCH($S93,$Q:$Q,0))&amp;" "&amp;INDEX(Rutas_Despiece!$G:$G,MATCH($S93,$Q:$Q,0)),"")</f>
        <v>Corona de Aragón nº 51</v>
      </c>
      <c r="Z93" t="str">
        <f ca="1">IFERROR(INDEX(Rutas_Despiece!$H:$H,MATCH($S93,$Q:$Q,0)),"")</f>
        <v>Zaragoza</v>
      </c>
      <c r="AA93" t="str">
        <f ca="1">IFERROR(INDEX(Rutas_Despiece!$I:$I,MATCH($S93,$Q:$Q,0)),"")</f>
        <v>Zaragoza, España</v>
      </c>
      <c r="AB93">
        <f ca="1">IFERROR(INDEX(Rutas_Despiece!$L:$L,MATCH($S93,$Q:$Q,0)),"")</f>
        <v>0</v>
      </c>
      <c r="AG93" t="str">
        <f t="shared" ca="1" si="30"/>
        <v/>
      </c>
    </row>
    <row r="94" spans="1:33" x14ac:dyDescent="0.25">
      <c r="A94">
        <f ca="1">IF(Rutas_Despiece!A94&lt;&gt;Rutas_Despiece!A93,1,0)</f>
        <v>1</v>
      </c>
      <c r="B94" t="str">
        <f ca="1">IF(A94,Rutas_Despiece!C94,0)</f>
        <v>Rutas_3</v>
      </c>
      <c r="C94" t="str">
        <f ca="1">IF(A94,Rutas_Despiece!D94,0)</f>
        <v>Ruta 2_3</v>
      </c>
      <c r="D94" t="str">
        <f ca="1">IF(A94=1,"",SUBSTITUTE(Rutas_Despiece!J94,",",".") &amp; ","&amp;SUBSTITUTE(Rutas_Despiece!K94,",","."))</f>
        <v/>
      </c>
      <c r="E94" s="5">
        <f t="shared" ca="1" si="27"/>
        <v>3</v>
      </c>
      <c r="F94" t="str">
        <f t="shared" ca="1" si="24"/>
        <v xml:space="preserve"> 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94" s="69" t="s">
        <v>1174</v>
      </c>
      <c r="H94">
        <f t="shared" ca="1" si="28"/>
        <v>51</v>
      </c>
      <c r="I94" t="str">
        <f t="shared" ref="I94" ca="1" si="47">IF(I93&lt;H94,I93+1,"")</f>
        <v/>
      </c>
      <c r="J94" s="5" t="e">
        <f t="shared" ca="1" si="31"/>
        <v>#N/A</v>
      </c>
      <c r="M94" s="69"/>
      <c r="N94" s="69">
        <f t="shared" ca="1" si="22"/>
        <v>1</v>
      </c>
      <c r="O94" s="69" t="s">
        <v>1174</v>
      </c>
      <c r="P94">
        <f t="shared" ca="1" si="29"/>
        <v>0</v>
      </c>
      <c r="Q94">
        <f t="shared" ca="1" si="32"/>
        <v>89</v>
      </c>
      <c r="R94">
        <f t="shared" ca="1" si="35"/>
        <v>990</v>
      </c>
      <c r="S94">
        <f t="shared" ca="1" si="33"/>
        <v>41</v>
      </c>
      <c r="T94" t="str">
        <f t="shared" ca="1" si="36"/>
        <v>Paradas</v>
      </c>
      <c r="U94">
        <f t="shared" ca="1" si="37"/>
        <v>10041</v>
      </c>
      <c r="V94">
        <f ca="1">IFERROR(INDEX(Rutas_Despiece!$J:$J,MATCH($S94,$Q:$Q,0)),"")</f>
        <v>41.641752599999997</v>
      </c>
      <c r="W94">
        <f ca="1">IFERROR(INDEX(Rutas_Despiece!$K:$K,MATCH($S94,$Q:$Q,0)),"")</f>
        <v>-0.89369969999999999</v>
      </c>
      <c r="Y94" t="str">
        <f ca="1">IFERROR(INDEX(Rutas_Despiece!$F:$F,MATCH($S94,$Q:$Q,0))&amp;" "&amp;INDEX(Rutas_Despiece!$G:$G,MATCH($S94,$Q:$Q,0)),"")</f>
        <v xml:space="preserve">San Juan de la Cruz  </v>
      </c>
      <c r="Z94" t="str">
        <f ca="1">IFERROR(INDEX(Rutas_Despiece!$H:$H,MATCH($S94,$Q:$Q,0)),"")</f>
        <v>Zaragoza</v>
      </c>
      <c r="AA94" t="str">
        <f ca="1">IFERROR(INDEX(Rutas_Despiece!$I:$I,MATCH($S94,$Q:$Q,0)),"")</f>
        <v>Zaragoza, España</v>
      </c>
      <c r="AB94" t="str">
        <f ca="1">IFERROR(INDEX(Rutas_Despiece!$L:$L,MATCH($S94,$Q:$Q,0)),"")</f>
        <v>Esq. Fernando El Católico</v>
      </c>
      <c r="AG94" t="str">
        <f t="shared" ca="1" si="30"/>
        <v/>
      </c>
    </row>
    <row r="95" spans="1:33" x14ac:dyDescent="0.25">
      <c r="A95">
        <f ca="1">IF(Rutas_Despiece!A95&lt;&gt;Rutas_Despiece!A94,1,0)</f>
        <v>0</v>
      </c>
      <c r="B95">
        <f ca="1">IF(A95,Rutas_Despiece!C95,0)</f>
        <v>0</v>
      </c>
      <c r="C95">
        <f ca="1">IF(A95,Rutas_Despiece!D95,0)</f>
        <v>0</v>
      </c>
      <c r="D95" t="str">
        <f ca="1">IF(A95=1,"",SUBSTITUTE(Rutas_Despiece!J95,",",".") &amp; ","&amp;SUBSTITUTE(Rutas_Despiece!K95,",","."))</f>
        <v>41.6394685,-0.9049811</v>
      </c>
      <c r="E95" s="5">
        <f t="shared" ca="1" si="27"/>
        <v>3</v>
      </c>
      <c r="F95" t="str">
        <f t="shared" ca="1" si="24"/>
        <v>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95" s="69" t="s">
        <v>1174</v>
      </c>
      <c r="H95">
        <f t="shared" ca="1" si="28"/>
        <v>51</v>
      </c>
      <c r="I95" t="str">
        <f t="shared" ref="I95:I98" ca="1" si="48">IF(I94&lt;H95,I94+1,I94)</f>
        <v/>
      </c>
      <c r="J95" s="5" t="e">
        <f t="shared" ca="1" si="31"/>
        <v>#N/A</v>
      </c>
      <c r="M95" s="69"/>
      <c r="N95" s="69">
        <f t="shared" ca="1" si="22"/>
        <v>1</v>
      </c>
      <c r="O95" s="69" t="s">
        <v>1174</v>
      </c>
      <c r="P95">
        <f t="shared" ca="1" si="29"/>
        <v>1</v>
      </c>
      <c r="Q95">
        <f t="shared" ca="1" si="32"/>
        <v>90</v>
      </c>
      <c r="R95">
        <f t="shared" ca="1" si="35"/>
        <v>990</v>
      </c>
      <c r="S95">
        <f t="shared" ca="1" si="33"/>
        <v>42</v>
      </c>
      <c r="T95" t="str">
        <f t="shared" ca="1" si="36"/>
        <v>Paradas</v>
      </c>
      <c r="U95">
        <f t="shared" ca="1" si="37"/>
        <v>10042</v>
      </c>
      <c r="V95">
        <f ca="1">IFERROR(INDEX(Rutas_Despiece!$J:$J,MATCH($S95,$Q:$Q,0)),"")</f>
        <v>41.6353559</v>
      </c>
      <c r="W95">
        <f ca="1">IFERROR(INDEX(Rutas_Despiece!$K:$K,MATCH($S95,$Q:$Q,0)),"")</f>
        <v>-0.88490270000000004</v>
      </c>
      <c r="Y95" t="str">
        <f ca="1">IFERROR(INDEX(Rutas_Despiece!$F:$F,MATCH($S95,$Q:$Q,0))&amp;" "&amp;INDEX(Rutas_Despiece!$G:$G,MATCH($S95,$Q:$Q,0)),"")</f>
        <v xml:space="preserve">Pº Cuellar  </v>
      </c>
      <c r="Z95" t="str">
        <f ca="1">IFERROR(INDEX(Rutas_Despiece!$H:$H,MATCH($S95,$Q:$Q,0)),"")</f>
        <v>Zaragoza</v>
      </c>
      <c r="AA95" t="str">
        <f ca="1">IFERROR(INDEX(Rutas_Despiece!$I:$I,MATCH($S95,$Q:$Q,0)),"")</f>
        <v>Zaragoza, España</v>
      </c>
      <c r="AB95" t="str">
        <f ca="1">IFERROR(INDEX(Rutas_Despiece!$L:$L,MATCH($S95,$Q:$Q,0)),"")</f>
        <v>Frente Vía San Fernando</v>
      </c>
      <c r="AG95" t="str">
        <f t="shared" ca="1" si="30"/>
        <v/>
      </c>
    </row>
    <row r="96" spans="1:33" x14ac:dyDescent="0.25">
      <c r="A96">
        <f ca="1">IF(Rutas_Despiece!A96&lt;&gt;Rutas_Despiece!A95,1,0)</f>
        <v>0</v>
      </c>
      <c r="B96">
        <f ca="1">IF(A96,Rutas_Despiece!C96,0)</f>
        <v>0</v>
      </c>
      <c r="C96">
        <f ca="1">IF(A96,Rutas_Despiece!D96,0)</f>
        <v>0</v>
      </c>
      <c r="D96" t="str">
        <f ca="1">IF(A96=1,"",SUBSTITUTE(Rutas_Despiece!J96,",",".") &amp; ","&amp;SUBSTITUTE(Rutas_Despiece!K96,",","."))</f>
        <v>41.64095,-0.89684</v>
      </c>
      <c r="E96" s="5">
        <f t="shared" ca="1" si="27"/>
        <v>3</v>
      </c>
      <c r="F96" t="str">
        <f t="shared" ca="1" si="24"/>
        <v>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96" s="69" t="s">
        <v>1174</v>
      </c>
      <c r="H96">
        <f t="shared" ca="1" si="28"/>
        <v>51</v>
      </c>
      <c r="I96" t="str">
        <f t="shared" ca="1" si="48"/>
        <v/>
      </c>
      <c r="J96" s="5" t="e">
        <f t="shared" ca="1" si="31"/>
        <v>#N/A</v>
      </c>
      <c r="M96" s="69"/>
      <c r="N96" s="69">
        <f t="shared" ca="1" si="22"/>
        <v>1</v>
      </c>
      <c r="O96" s="69" t="s">
        <v>1174</v>
      </c>
      <c r="P96">
        <f t="shared" ca="1" si="29"/>
        <v>1</v>
      </c>
      <c r="Q96">
        <f t="shared" ca="1" si="32"/>
        <v>91</v>
      </c>
      <c r="R96">
        <f t="shared" ca="1" si="35"/>
        <v>990</v>
      </c>
      <c r="S96">
        <f t="shared" ca="1" si="33"/>
        <v>43</v>
      </c>
      <c r="T96" t="str">
        <f t="shared" ca="1" si="36"/>
        <v>Paradas</v>
      </c>
      <c r="U96">
        <f t="shared" ca="1" si="37"/>
        <v>10043</v>
      </c>
      <c r="V96">
        <f ca="1">IFERROR(INDEX(Rutas_Despiece!$J:$J,MATCH($S96,$Q:$Q,0)),"")</f>
        <v>41.6337671</v>
      </c>
      <c r="W96">
        <f ca="1">IFERROR(INDEX(Rutas_Despiece!$K:$K,MATCH($S96,$Q:$Q,0)),"")</f>
        <v>-0.88472580000000001</v>
      </c>
      <c r="Y96" t="str">
        <f ca="1">IFERROR(INDEX(Rutas_Despiece!$F:$F,MATCH($S96,$Q:$Q,0))&amp;" "&amp;INDEX(Rutas_Despiece!$G:$G,MATCH($S96,$Q:$Q,0)),"")</f>
        <v xml:space="preserve">Pº Cuellar  </v>
      </c>
      <c r="Z96" t="str">
        <f ca="1">IFERROR(INDEX(Rutas_Despiece!$H:$H,MATCH($S96,$Q:$Q,0)),"")</f>
        <v>Zaragoza</v>
      </c>
      <c r="AA96" t="str">
        <f ca="1">IFERROR(INDEX(Rutas_Despiece!$I:$I,MATCH($S96,$Q:$Q,0)),"")</f>
        <v>Zaragoza, España</v>
      </c>
      <c r="AB96" t="str">
        <f ca="1">IFERROR(INDEX(Rutas_Despiece!$L:$L,MATCH($S96,$Q:$Q,0)),"")</f>
        <v>Esq. Pº Colón</v>
      </c>
      <c r="AG96" t="str">
        <f t="shared" ca="1" si="30"/>
        <v/>
      </c>
    </row>
    <row r="97" spans="1:33" x14ac:dyDescent="0.25">
      <c r="A97">
        <f ca="1">IF(Rutas_Despiece!A97&lt;&gt;Rutas_Despiece!A96,1,0)</f>
        <v>0</v>
      </c>
      <c r="B97">
        <f ca="1">IF(A97,Rutas_Despiece!C97,0)</f>
        <v>0</v>
      </c>
      <c r="C97">
        <f ca="1">IF(A97,Rutas_Despiece!D97,0)</f>
        <v>0</v>
      </c>
      <c r="D97" t="str">
        <f ca="1">IF(A97=1,"",SUBSTITUTE(Rutas_Despiece!J97,",",".") &amp; ","&amp;SUBSTITUTE(Rutas_Despiece!K97,",","."))</f>
        <v>41.643486,-0.889733</v>
      </c>
      <c r="E97" s="5">
        <f t="shared" ca="1" si="27"/>
        <v>3</v>
      </c>
      <c r="F97" t="str">
        <f t="shared" ca="1" si="24"/>
        <v>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97" s="69" t="s">
        <v>1174</v>
      </c>
      <c r="H97">
        <f t="shared" ca="1" si="28"/>
        <v>51</v>
      </c>
      <c r="I97" t="str">
        <f t="shared" ca="1" si="48"/>
        <v/>
      </c>
      <c r="J97" s="5" t="e">
        <f t="shared" ca="1" si="31"/>
        <v>#N/A</v>
      </c>
      <c r="M97" s="69"/>
      <c r="N97" s="69">
        <f t="shared" ca="1" si="22"/>
        <v>1</v>
      </c>
      <c r="O97" s="69" t="s">
        <v>1174</v>
      </c>
      <c r="P97">
        <f t="shared" ca="1" si="29"/>
        <v>1</v>
      </c>
      <c r="Q97">
        <f t="shared" ca="1" si="32"/>
        <v>92</v>
      </c>
      <c r="R97">
        <f t="shared" ca="1" si="35"/>
        <v>990</v>
      </c>
      <c r="S97">
        <f t="shared" ca="1" si="33"/>
        <v>44</v>
      </c>
      <c r="T97" t="str">
        <f t="shared" ca="1" si="36"/>
        <v>Paradas</v>
      </c>
      <c r="U97">
        <f t="shared" ca="1" si="37"/>
        <v>10044</v>
      </c>
      <c r="V97">
        <f ca="1">IFERROR(INDEX(Rutas_Despiece!$J:$J,MATCH($S97,$Q:$Q,0)),"")</f>
        <v>41.636372399999999</v>
      </c>
      <c r="W97">
        <f ca="1">IFERROR(INDEX(Rutas_Despiece!$K:$K,MATCH($S97,$Q:$Q,0)),"")</f>
        <v>-0.87839979999999995</v>
      </c>
      <c r="Y97" t="str">
        <f ca="1">IFERROR(INDEX(Rutas_Despiece!$F:$F,MATCH($S97,$Q:$Q,0))&amp;" "&amp;INDEX(Rutas_Despiece!$G:$G,MATCH($S97,$Q:$Q,0)),"")</f>
        <v xml:space="preserve">Avd. San José  </v>
      </c>
      <c r="Z97" t="str">
        <f ca="1">IFERROR(INDEX(Rutas_Despiece!$H:$H,MATCH($S97,$Q:$Q,0)),"")</f>
        <v>Zaragoza</v>
      </c>
      <c r="AA97" t="str">
        <f ca="1">IFERROR(INDEX(Rutas_Despiece!$I:$I,MATCH($S97,$Q:$Q,0)),"")</f>
        <v>Zaragoza, España</v>
      </c>
      <c r="AB97" t="str">
        <f ca="1">IFERROR(INDEX(Rutas_Despiece!$L:$L,MATCH($S97,$Q:$Q,0)),"")</f>
        <v>Esq. Bellavista - Pd. Bus</v>
      </c>
      <c r="AG97" t="str">
        <f t="shared" ca="1" si="30"/>
        <v/>
      </c>
    </row>
    <row r="98" spans="1:33" x14ac:dyDescent="0.25">
      <c r="A98">
        <f ca="1">IF(Rutas_Despiece!A98&lt;&gt;Rutas_Despiece!A97,1,0)</f>
        <v>0</v>
      </c>
      <c r="B98">
        <f ca="1">IF(A98,Rutas_Despiece!C98,0)</f>
        <v>0</v>
      </c>
      <c r="C98">
        <f ca="1">IF(A98,Rutas_Despiece!D98,0)</f>
        <v>0</v>
      </c>
      <c r="D98" t="str">
        <f ca="1">IF(A98=1,"",SUBSTITUTE(Rutas_Despiece!J98,",",".") &amp; ","&amp;SUBSTITUTE(Rutas_Despiece!K98,",","."))</f>
        <v>41.6495182,-0.8985604</v>
      </c>
      <c r="E98" s="5">
        <f t="shared" ca="1" si="27"/>
        <v>3</v>
      </c>
      <c r="F98" t="str">
        <f t="shared" ca="1" si="24"/>
        <v>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98" s="69" t="s">
        <v>1174</v>
      </c>
      <c r="H98">
        <f t="shared" ca="1" si="28"/>
        <v>51</v>
      </c>
      <c r="I98" t="str">
        <f t="shared" ca="1" si="48"/>
        <v/>
      </c>
      <c r="J98" s="5" t="e">
        <f t="shared" ca="1" si="31"/>
        <v>#N/A</v>
      </c>
      <c r="M98" s="69"/>
      <c r="N98" s="69">
        <f t="shared" ca="1" si="22"/>
        <v>1</v>
      </c>
      <c r="O98" s="69" t="s">
        <v>1174</v>
      </c>
      <c r="P98">
        <f t="shared" ca="1" si="29"/>
        <v>1</v>
      </c>
      <c r="Q98">
        <f t="shared" ca="1" si="32"/>
        <v>93</v>
      </c>
      <c r="R98">
        <f t="shared" ca="1" si="35"/>
        <v>990</v>
      </c>
      <c r="S98">
        <f t="shared" ca="1" si="33"/>
        <v>45</v>
      </c>
      <c r="T98" t="str">
        <f t="shared" ca="1" si="36"/>
        <v>Paradas</v>
      </c>
      <c r="U98">
        <f t="shared" ca="1" si="37"/>
        <v>10045</v>
      </c>
      <c r="V98">
        <f ca="1">IFERROR(INDEX(Rutas_Despiece!$J:$J,MATCH($S98,$Q:$Q,0)),"")</f>
        <v>41.6387</v>
      </c>
      <c r="W98">
        <f ca="1">IFERROR(INDEX(Rutas_Despiece!$K:$K,MATCH($S98,$Q:$Q,0)),"")</f>
        <v>-0.87914999999999999</v>
      </c>
      <c r="Y98" t="str">
        <f ca="1">IFERROR(INDEX(Rutas_Despiece!$F:$F,MATCH($S98,$Q:$Q,0))&amp;" "&amp;INDEX(Rutas_Despiece!$G:$G,MATCH($S98,$Q:$Q,0)),"")</f>
        <v>Avenida Tenor Fleta nº 115-117</v>
      </c>
      <c r="Z98" t="str">
        <f ca="1">IFERROR(INDEX(Rutas_Despiece!$H:$H,MATCH($S98,$Q:$Q,0)),"")</f>
        <v>Zaragoza</v>
      </c>
      <c r="AA98" t="str">
        <f ca="1">IFERROR(INDEX(Rutas_Despiece!$I:$I,MATCH($S98,$Q:$Q,0)),"")</f>
        <v>Zaragoza, España</v>
      </c>
      <c r="AB98">
        <f ca="1">IFERROR(INDEX(Rutas_Despiece!$L:$L,MATCH($S98,$Q:$Q,0)),"")</f>
        <v>0</v>
      </c>
      <c r="AG98" t="str">
        <f t="shared" ca="1" si="30"/>
        <v/>
      </c>
    </row>
    <row r="99" spans="1:33" x14ac:dyDescent="0.25">
      <c r="A99">
        <f ca="1">IF(Rutas_Despiece!A99&lt;&gt;Rutas_Despiece!A98,1,0)</f>
        <v>0</v>
      </c>
      <c r="B99">
        <f ca="1">IF(A99,Rutas_Despiece!C99,0)</f>
        <v>0</v>
      </c>
      <c r="C99">
        <f ca="1">IF(A99,Rutas_Despiece!D99,0)</f>
        <v>0</v>
      </c>
      <c r="D99" t="str">
        <f ca="1">IF(A99=1,"",SUBSTITUTE(Rutas_Despiece!J99,",",".") &amp; ","&amp;SUBSTITUTE(Rutas_Despiece!K99,",","."))</f>
        <v>41.66068,-0.9023</v>
      </c>
      <c r="E99" s="5">
        <f t="shared" ca="1" si="27"/>
        <v>3</v>
      </c>
      <c r="F99" t="str">
        <f t="shared" ca="1" si="24"/>
        <v>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99" s="69" t="s">
        <v>1174</v>
      </c>
      <c r="H99">
        <f t="shared" ca="1" si="28"/>
        <v>51</v>
      </c>
      <c r="I99" t="str">
        <f t="shared" ref="I99" ca="1" si="49">IF(I98&lt;H99,I98+1,"")</f>
        <v/>
      </c>
      <c r="J99" s="5" t="e">
        <f t="shared" ca="1" si="31"/>
        <v>#N/A</v>
      </c>
      <c r="M99" s="69"/>
      <c r="N99" s="69">
        <f t="shared" ca="1" si="22"/>
        <v>1</v>
      </c>
      <c r="O99" s="69" t="s">
        <v>1174</v>
      </c>
      <c r="P99">
        <f t="shared" ca="1" si="29"/>
        <v>1</v>
      </c>
      <c r="Q99">
        <f t="shared" ca="1" si="32"/>
        <v>94</v>
      </c>
      <c r="R99">
        <f t="shared" ca="1" si="35"/>
        <v>990</v>
      </c>
      <c r="S99">
        <f t="shared" ca="1" si="33"/>
        <v>46</v>
      </c>
      <c r="T99" t="str">
        <f t="shared" ca="1" si="36"/>
        <v>Paradas</v>
      </c>
      <c r="U99">
        <f t="shared" ca="1" si="37"/>
        <v>10046</v>
      </c>
      <c r="V99">
        <f ca="1">IFERROR(INDEX(Rutas_Despiece!$J:$J,MATCH($S99,$Q:$Q,0)),"")</f>
        <v>41.6395646</v>
      </c>
      <c r="W99">
        <f ca="1">IFERROR(INDEX(Rutas_Despiece!$K:$K,MATCH($S99,$Q:$Q,0)),"")</f>
        <v>-0.87384600000000001</v>
      </c>
      <c r="Y99" t="str">
        <f ca="1">IFERROR(INDEX(Rutas_Despiece!$F:$F,MATCH($S99,$Q:$Q,0))&amp;" "&amp;INDEX(Rutas_Despiece!$G:$G,MATCH($S99,$Q:$Q,0)),"")</f>
        <v xml:space="preserve">Avd. Puente Virrey  </v>
      </c>
      <c r="Z99" t="str">
        <f ca="1">IFERROR(INDEX(Rutas_Despiece!$H:$H,MATCH($S99,$Q:$Q,0)),"")</f>
        <v>Zaragoza</v>
      </c>
      <c r="AA99" t="str">
        <f ca="1">IFERROR(INDEX(Rutas_Despiece!$I:$I,MATCH($S99,$Q:$Q,0)),"")</f>
        <v>Zaragoza, España</v>
      </c>
      <c r="AB99" t="str">
        <f ca="1">IFERROR(INDEX(Rutas_Despiece!$L:$L,MATCH($S99,$Q:$Q,0)),"")</f>
        <v>Esq. Cesáreo Alierta - Pd. Bus</v>
      </c>
      <c r="AG99" t="str">
        <f t="shared" ca="1" si="30"/>
        <v/>
      </c>
    </row>
    <row r="100" spans="1:33" x14ac:dyDescent="0.25">
      <c r="A100">
        <f ca="1">IF(Rutas_Despiece!A100&lt;&gt;Rutas_Despiece!A99,1,0)</f>
        <v>0</v>
      </c>
      <c r="B100">
        <f ca="1">IF(A100,Rutas_Despiece!C100,0)</f>
        <v>0</v>
      </c>
      <c r="C100">
        <f ca="1">IF(A100,Rutas_Despiece!D100,0)</f>
        <v>0</v>
      </c>
      <c r="D100" t="str">
        <f ca="1">IF(A100=1,"",SUBSTITUTE(Rutas_Despiece!J100,",",".") &amp; ","&amp;SUBSTITUTE(Rutas_Despiece!K100,",","."))</f>
        <v>41.65477,-0.900889</v>
      </c>
      <c r="E100" s="5">
        <f t="shared" ca="1" si="27"/>
        <v>3</v>
      </c>
      <c r="F100" t="str">
        <f t="shared" ca="1" si="24"/>
        <v>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0" s="69" t="s">
        <v>1174</v>
      </c>
      <c r="H100">
        <f t="shared" ca="1" si="28"/>
        <v>51</v>
      </c>
      <c r="I100" t="str">
        <f t="shared" ref="I100:I103" ca="1" si="50">IF(I99&lt;H100,I99+1,I99)</f>
        <v/>
      </c>
      <c r="J100" s="5" t="e">
        <f t="shared" ca="1" si="31"/>
        <v>#N/A</v>
      </c>
      <c r="M100" s="69"/>
      <c r="N100" s="69">
        <f t="shared" ca="1" si="22"/>
        <v>1</v>
      </c>
      <c r="O100" s="69" t="s">
        <v>1174</v>
      </c>
      <c r="P100">
        <f t="shared" ca="1" si="29"/>
        <v>1</v>
      </c>
      <c r="Q100">
        <f t="shared" ca="1" si="32"/>
        <v>95</v>
      </c>
      <c r="R100">
        <f t="shared" ca="1" si="35"/>
        <v>990</v>
      </c>
      <c r="S100">
        <f t="shared" ca="1" si="33"/>
        <v>47</v>
      </c>
      <c r="T100" t="str">
        <f t="shared" ca="1" si="36"/>
        <v>Paradas</v>
      </c>
      <c r="U100">
        <f t="shared" ca="1" si="37"/>
        <v>10047</v>
      </c>
      <c r="V100">
        <f ca="1">IFERROR(INDEX(Rutas_Despiece!$J:$J,MATCH($S100,$Q:$Q,0)),"")</f>
        <v>41.642549299999999</v>
      </c>
      <c r="W100">
        <f ca="1">IFERROR(INDEX(Rutas_Despiece!$K:$K,MATCH($S100,$Q:$Q,0)),"")</f>
        <v>-0.87307480000000004</v>
      </c>
      <c r="Y100" t="str">
        <f ca="1">IFERROR(INDEX(Rutas_Despiece!$F:$F,MATCH($S100,$Q:$Q,0))&amp;" "&amp;INDEX(Rutas_Despiece!$G:$G,MATCH($S100,$Q:$Q,0)),"")</f>
        <v xml:space="preserve">Avd. San José  </v>
      </c>
      <c r="Z100" t="str">
        <f ca="1">IFERROR(INDEX(Rutas_Despiece!$H:$H,MATCH($S100,$Q:$Q,0)),"")</f>
        <v>Zaragoza</v>
      </c>
      <c r="AA100" t="str">
        <f ca="1">IFERROR(INDEX(Rutas_Despiece!$I:$I,MATCH($S100,$Q:$Q,0)),"")</f>
        <v>Zaragoza, España</v>
      </c>
      <c r="AB100" t="str">
        <f ca="1">IFERROR(INDEX(Rutas_Despiece!$L:$L,MATCH($S100,$Q:$Q,0)),"")</f>
        <v>Esq. Privilegio de la Unión</v>
      </c>
      <c r="AG100" t="str">
        <f t="shared" ca="1" si="30"/>
        <v/>
      </c>
    </row>
    <row r="101" spans="1:33" x14ac:dyDescent="0.25">
      <c r="A101">
        <f ca="1">IF(Rutas_Despiece!A101&lt;&gt;Rutas_Despiece!A100,1,0)</f>
        <v>0</v>
      </c>
      <c r="B101">
        <f ca="1">IF(A101,Rutas_Despiece!C101,0)</f>
        <v>0</v>
      </c>
      <c r="C101">
        <f ca="1">IF(A101,Rutas_Despiece!D101,0)</f>
        <v>0</v>
      </c>
      <c r="D101" t="str">
        <f ca="1">IF(A101=1,"",SUBSTITUTE(Rutas_Despiece!J101,",",".") &amp; ","&amp;SUBSTITUTE(Rutas_Despiece!K101,",","."))</f>
        <v>41.6585391,-0.9181635</v>
      </c>
      <c r="E101" s="5">
        <f t="shared" ca="1" si="27"/>
        <v>3</v>
      </c>
      <c r="F101" t="str">
        <f t="shared" ca="1" si="24"/>
        <v>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1" s="69" t="s">
        <v>1174</v>
      </c>
      <c r="H101">
        <f t="shared" ca="1" si="28"/>
        <v>51</v>
      </c>
      <c r="I101" t="str">
        <f t="shared" ca="1" si="50"/>
        <v/>
      </c>
      <c r="J101" s="5" t="e">
        <f t="shared" ca="1" si="31"/>
        <v>#N/A</v>
      </c>
      <c r="M101" s="69"/>
      <c r="N101" s="69">
        <f t="shared" ca="1" si="22"/>
        <v>1</v>
      </c>
      <c r="O101" s="69" t="s">
        <v>1174</v>
      </c>
      <c r="P101">
        <f t="shared" ca="1" si="29"/>
        <v>1</v>
      </c>
      <c r="Q101">
        <f t="shared" ca="1" si="32"/>
        <v>96</v>
      </c>
      <c r="R101">
        <f t="shared" ca="1" si="35"/>
        <v>990</v>
      </c>
      <c r="S101">
        <f t="shared" ca="1" si="33"/>
        <v>48</v>
      </c>
      <c r="T101" t="str">
        <f t="shared" ca="1" si="36"/>
        <v>Paradas</v>
      </c>
      <c r="U101">
        <f t="shared" ca="1" si="37"/>
        <v>10048</v>
      </c>
      <c r="V101">
        <f ca="1">IFERROR(INDEX(Rutas_Despiece!$J:$J,MATCH($S101,$Q:$Q,0)),"")</f>
        <v>41.646481000000001</v>
      </c>
      <c r="W101">
        <f ca="1">IFERROR(INDEX(Rutas_Despiece!$K:$K,MATCH($S101,$Q:$Q,0)),"")</f>
        <v>-0.88755300000000004</v>
      </c>
      <c r="Y101" t="str">
        <f ca="1">IFERROR(INDEX(Rutas_Despiece!$F:$F,MATCH($S101,$Q:$Q,0))&amp;" "&amp;INDEX(Rutas_Despiece!$G:$G,MATCH($S101,$Q:$Q,0)),"")</f>
        <v>Avd. San José nº 7</v>
      </c>
      <c r="Z101" t="str">
        <f ca="1">IFERROR(INDEX(Rutas_Despiece!$H:$H,MATCH($S101,$Q:$Q,0)),"")</f>
        <v>Zaragoza</v>
      </c>
      <c r="AA101" t="str">
        <f ca="1">IFERROR(INDEX(Rutas_Despiece!$I:$I,MATCH($S101,$Q:$Q,0)),"")</f>
        <v>Zaragoza, España</v>
      </c>
      <c r="AB101">
        <f ca="1">IFERROR(INDEX(Rutas_Despiece!$L:$L,MATCH($S101,$Q:$Q,0)),"")</f>
        <v>0</v>
      </c>
      <c r="AG101" t="str">
        <f t="shared" ca="1" si="30"/>
        <v/>
      </c>
    </row>
    <row r="102" spans="1:33" x14ac:dyDescent="0.25">
      <c r="A102">
        <f ca="1">IF(Rutas_Despiece!A102&lt;&gt;Rutas_Despiece!A101,1,0)</f>
        <v>0</v>
      </c>
      <c r="B102">
        <f ca="1">IF(A102,Rutas_Despiece!C102,0)</f>
        <v>0</v>
      </c>
      <c r="C102">
        <f ca="1">IF(A102,Rutas_Despiece!D102,0)</f>
        <v>0</v>
      </c>
      <c r="D102" t="str">
        <f ca="1">IF(A102=1,"",SUBSTITUTE(Rutas_Despiece!J102,",",".") &amp; ","&amp;SUBSTITUTE(Rutas_Despiece!K102,",","."))</f>
        <v>41.6650722,-0.9345872</v>
      </c>
      <c r="E102" s="5">
        <f t="shared" ca="1" si="27"/>
        <v>3</v>
      </c>
      <c r="F102" t="str">
        <f t="shared" ca="1" si="24"/>
        <v>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2" s="69" t="s">
        <v>1174</v>
      </c>
      <c r="H102">
        <f t="shared" ca="1" si="28"/>
        <v>51</v>
      </c>
      <c r="I102" t="str">
        <f t="shared" ca="1" si="50"/>
        <v/>
      </c>
      <c r="J102" s="5" t="e">
        <f t="shared" ca="1" si="31"/>
        <v>#N/A</v>
      </c>
      <c r="M102" s="69"/>
      <c r="N102" s="69">
        <f t="shared" ca="1" si="22"/>
        <v>1</v>
      </c>
      <c r="O102" s="69" t="s">
        <v>1174</v>
      </c>
      <c r="P102">
        <f t="shared" ca="1" si="29"/>
        <v>1</v>
      </c>
      <c r="Q102">
        <f t="shared" ca="1" si="32"/>
        <v>97</v>
      </c>
      <c r="R102">
        <f t="shared" ca="1" si="35"/>
        <v>990</v>
      </c>
      <c r="S102">
        <f t="shared" ca="1" si="33"/>
        <v>49</v>
      </c>
      <c r="T102" t="str">
        <f t="shared" ca="1" si="36"/>
        <v>Paradas</v>
      </c>
      <c r="U102">
        <f t="shared" ca="1" si="37"/>
        <v>10049</v>
      </c>
      <c r="V102">
        <f ca="1">IFERROR(INDEX(Rutas_Despiece!$J:$J,MATCH($S102,$Q:$Q,0)),"")</f>
        <v>41.647160999999997</v>
      </c>
      <c r="W102">
        <f ca="1">IFERROR(INDEX(Rutas_Despiece!$K:$K,MATCH($S102,$Q:$Q,0)),"")</f>
        <v>-0.87427809999999995</v>
      </c>
      <c r="Y102" t="str">
        <f ca="1">IFERROR(INDEX(Rutas_Despiece!$F:$F,MATCH($S102,$Q:$Q,0))&amp;" "&amp;INDEX(Rutas_Despiece!$G:$G,MATCH($S102,$Q:$Q,0)),"")</f>
        <v>Camino Las Torres nº 3</v>
      </c>
      <c r="Z102" t="str">
        <f ca="1">IFERROR(INDEX(Rutas_Despiece!$H:$H,MATCH($S102,$Q:$Q,0)),"")</f>
        <v>Zaragoza</v>
      </c>
      <c r="AA102" t="str">
        <f ca="1">IFERROR(INDEX(Rutas_Despiece!$I:$I,MATCH($S102,$Q:$Q,0)),"")</f>
        <v>Zaragoza, España</v>
      </c>
      <c r="AB102">
        <f ca="1">IFERROR(INDEX(Rutas_Despiece!$L:$L,MATCH($S102,$Q:$Q,0)),"")</f>
        <v>0</v>
      </c>
      <c r="AG102" t="str">
        <f t="shared" ca="1" si="30"/>
        <v/>
      </c>
    </row>
    <row r="103" spans="1:33" x14ac:dyDescent="0.25">
      <c r="A103">
        <f ca="1">IF(Rutas_Despiece!A103&lt;&gt;Rutas_Despiece!A102,1,0)</f>
        <v>0</v>
      </c>
      <c r="B103">
        <f ca="1">IF(A103,Rutas_Despiece!C103,0)</f>
        <v>0</v>
      </c>
      <c r="C103">
        <f ca="1">IF(A103,Rutas_Despiece!D103,0)</f>
        <v>0</v>
      </c>
      <c r="D103" t="str">
        <f ca="1">IF(A103=1,"",SUBSTITUTE(Rutas_Despiece!J103,",",".") &amp; ","&amp;SUBSTITUTE(Rutas_Despiece!K103,",","."))</f>
        <v>41.6892029,-0.9780414</v>
      </c>
      <c r="E103" s="5">
        <f t="shared" ca="1" si="27"/>
        <v>3</v>
      </c>
      <c r="F103" t="str">
        <f t="shared" ca="1" si="24"/>
        <v>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3" s="69" t="s">
        <v>1174</v>
      </c>
      <c r="H103">
        <f t="shared" ca="1" si="28"/>
        <v>51</v>
      </c>
      <c r="I103" t="str">
        <f t="shared" ca="1" si="50"/>
        <v/>
      </c>
      <c r="J103" s="5" t="e">
        <f t="shared" ca="1" si="31"/>
        <v>#N/A</v>
      </c>
      <c r="M103" s="69"/>
      <c r="N103" s="69">
        <f t="shared" ca="1" si="22"/>
        <v>1</v>
      </c>
      <c r="O103" s="69" t="s">
        <v>1174</v>
      </c>
      <c r="P103">
        <f t="shared" ca="1" si="29"/>
        <v>1</v>
      </c>
      <c r="Q103">
        <f t="shared" ca="1" si="32"/>
        <v>98</v>
      </c>
      <c r="R103">
        <f t="shared" ca="1" si="35"/>
        <v>990</v>
      </c>
      <c r="S103">
        <f t="shared" ca="1" si="33"/>
        <v>50</v>
      </c>
      <c r="T103" t="str">
        <f t="shared" ca="1" si="36"/>
        <v>Paradas</v>
      </c>
      <c r="U103">
        <f t="shared" ca="1" si="37"/>
        <v>10050</v>
      </c>
      <c r="V103">
        <f ca="1">IFERROR(INDEX(Rutas_Despiece!$J:$J,MATCH($S103,$Q:$Q,0)),"")</f>
        <v>41.648307000000003</v>
      </c>
      <c r="W103">
        <f ca="1">IFERROR(INDEX(Rutas_Despiece!$K:$K,MATCH($S103,$Q:$Q,0)),"")</f>
        <v>-0.86834230000000001</v>
      </c>
      <c r="Y103" t="str">
        <f ca="1">IFERROR(INDEX(Rutas_Despiece!$F:$F,MATCH($S103,$Q:$Q,0))&amp;" "&amp;INDEX(Rutas_Despiece!$G:$G,MATCH($S103,$Q:$Q,0)),"")</f>
        <v xml:space="preserve">Camino Las Torres  </v>
      </c>
      <c r="Z103" t="str">
        <f ca="1">IFERROR(INDEX(Rutas_Despiece!$H:$H,MATCH($S103,$Q:$Q,0)),"")</f>
        <v>Zaragoza</v>
      </c>
      <c r="AA103" t="str">
        <f ca="1">IFERROR(INDEX(Rutas_Despiece!$I:$I,MATCH($S103,$Q:$Q,0)),"")</f>
        <v>Zaragoza, España</v>
      </c>
      <c r="AB103" t="str">
        <f ca="1">IFERROR(INDEX(Rutas_Despiece!$L:$L,MATCH($S103,$Q:$Q,0)),"")</f>
        <v>Frente Gasolinera - Pd. Bus</v>
      </c>
      <c r="AG103" t="str">
        <f t="shared" ca="1" si="30"/>
        <v/>
      </c>
    </row>
    <row r="104" spans="1:33" x14ac:dyDescent="0.25">
      <c r="A104">
        <f ca="1">IF(Rutas_Despiece!A104&lt;&gt;Rutas_Despiece!A103,1,0)</f>
        <v>0</v>
      </c>
      <c r="B104">
        <f ca="1">IF(A104,Rutas_Despiece!C104,0)</f>
        <v>0</v>
      </c>
      <c r="C104">
        <f ca="1">IF(A104,Rutas_Despiece!D104,0)</f>
        <v>0</v>
      </c>
      <c r="D104" t="str">
        <f ca="1">IF(A104=1,"",SUBSTITUTE(Rutas_Despiece!J104,",",".") &amp; ","&amp;SUBSTITUTE(Rutas_Despiece!K104,",","."))</f>
        <v>41.7015942,-0.999997</v>
      </c>
      <c r="E104" s="5">
        <f t="shared" ca="1" si="27"/>
        <v>3</v>
      </c>
      <c r="F104" t="str">
        <f t="shared" ca="1" si="24"/>
        <v>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4" s="69" t="s">
        <v>1174</v>
      </c>
      <c r="H104">
        <f t="shared" ca="1" si="28"/>
        <v>51</v>
      </c>
      <c r="I104" t="str">
        <f t="shared" ref="I104" ca="1" si="51">IF(I103&lt;H104,I103+1,"")</f>
        <v/>
      </c>
      <c r="J104" s="5" t="e">
        <f t="shared" ca="1" si="31"/>
        <v>#N/A</v>
      </c>
      <c r="M104" s="69"/>
      <c r="N104" s="69">
        <f t="shared" ca="1" si="22"/>
        <v>1</v>
      </c>
      <c r="O104" s="69" t="s">
        <v>1174</v>
      </c>
      <c r="P104">
        <f t="shared" ca="1" si="29"/>
        <v>1</v>
      </c>
      <c r="Q104">
        <f t="shared" ca="1" si="32"/>
        <v>99</v>
      </c>
      <c r="R104">
        <f t="shared" ca="1" si="35"/>
        <v>990</v>
      </c>
      <c r="S104">
        <f t="shared" ca="1" si="33"/>
        <v>51</v>
      </c>
      <c r="T104" t="str">
        <f t="shared" ca="1" si="36"/>
        <v>Paradas</v>
      </c>
      <c r="U104">
        <f t="shared" ca="1" si="37"/>
        <v>10051</v>
      </c>
      <c r="V104">
        <f ca="1">IFERROR(INDEX(Rutas_Despiece!$J:$J,MATCH($S104,$Q:$Q,0)),"")</f>
        <v>41.6577603</v>
      </c>
      <c r="W104">
        <f ca="1">IFERROR(INDEX(Rutas_Despiece!$K:$K,MATCH($S104,$Q:$Q,0)),"")</f>
        <v>-0.860869</v>
      </c>
      <c r="Y104" t="str">
        <f ca="1">IFERROR(INDEX(Rutas_Despiece!$F:$F,MATCH($S104,$Q:$Q,0))&amp;" "&amp;INDEX(Rutas_Despiece!$G:$G,MATCH($S104,$Q:$Q,0)),"")</f>
        <v xml:space="preserve">Marqués de la Cadena  </v>
      </c>
      <c r="Z104" t="str">
        <f ca="1">IFERROR(INDEX(Rutas_Despiece!$H:$H,MATCH($S104,$Q:$Q,0)),"")</f>
        <v>Zaragoza</v>
      </c>
      <c r="AA104" t="str">
        <f ca="1">IFERROR(INDEX(Rutas_Despiece!$I:$I,MATCH($S104,$Q:$Q,0)),"")</f>
        <v>Zaragoza, España</v>
      </c>
      <c r="AB104" t="str">
        <f ca="1">IFERROR(INDEX(Rutas_Despiece!$L:$L,MATCH($S104,$Q:$Q,0)),"")</f>
        <v>Esq. Velilla de Ebro - Piscinas -Pd. Bus</v>
      </c>
      <c r="AG104" t="str">
        <f t="shared" ca="1" si="30"/>
        <v/>
      </c>
    </row>
    <row r="105" spans="1:33" x14ac:dyDescent="0.25">
      <c r="A105">
        <f ca="1">IF(Rutas_Despiece!A105&lt;&gt;Rutas_Despiece!A104,1,0)</f>
        <v>0</v>
      </c>
      <c r="B105">
        <f ca="1">IF(A105,Rutas_Despiece!C105,0)</f>
        <v>0</v>
      </c>
      <c r="C105">
        <f ca="1">IF(A105,Rutas_Despiece!D105,0)</f>
        <v>0</v>
      </c>
      <c r="D105" t="str">
        <f ca="1">IF(A105=1,"",SUBSTITUTE(Rutas_Despiece!J105,",",".") &amp; ","&amp;SUBSTITUTE(Rutas_Despiece!K105,",","."))</f>
        <v>41.7167281,-1.0239408</v>
      </c>
      <c r="E105" s="5">
        <f t="shared" ca="1" si="27"/>
        <v>3</v>
      </c>
      <c r="F105" t="str">
        <f t="shared" ca="1" si="24"/>
        <v>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5" s="69" t="s">
        <v>1174</v>
      </c>
      <c r="H105">
        <f t="shared" ca="1" si="28"/>
        <v>51</v>
      </c>
      <c r="I105" t="str">
        <f t="shared" ref="I105:I108" ca="1" si="52">IF(I104&lt;H105,I104+1,I104)</f>
        <v/>
      </c>
      <c r="J105" s="5" t="e">
        <f t="shared" ca="1" si="31"/>
        <v>#N/A</v>
      </c>
      <c r="M105" s="69"/>
      <c r="N105" s="69">
        <f t="shared" ca="1" si="22"/>
        <v>1</v>
      </c>
      <c r="O105" s="69" t="s">
        <v>1174</v>
      </c>
      <c r="P105">
        <f t="shared" ca="1" si="29"/>
        <v>1</v>
      </c>
      <c r="Q105">
        <f t="shared" ca="1" si="32"/>
        <v>100</v>
      </c>
      <c r="R105">
        <f t="shared" ca="1" si="35"/>
        <v>990</v>
      </c>
      <c r="S105">
        <f t="shared" ca="1" si="33"/>
        <v>52</v>
      </c>
      <c r="T105" t="str">
        <f t="shared" ca="1" si="36"/>
        <v>Paradas</v>
      </c>
      <c r="U105">
        <f t="shared" ca="1" si="37"/>
        <v>10052</v>
      </c>
      <c r="V105">
        <f ca="1">IFERROR(INDEX(Rutas_Despiece!$J:$J,MATCH($S105,$Q:$Q,0)),"")</f>
        <v>41.660627900000001</v>
      </c>
      <c r="W105">
        <f ca="1">IFERROR(INDEX(Rutas_Despiece!$K:$K,MATCH($S105,$Q:$Q,0)),"")</f>
        <v>-0.86385869999999998</v>
      </c>
      <c r="Y105" t="str">
        <f ca="1">IFERROR(INDEX(Rutas_Despiece!$F:$F,MATCH($S105,$Q:$Q,0))&amp;" "&amp;INDEX(Rutas_Despiece!$G:$G,MATCH($S105,$Q:$Q,0)),"")</f>
        <v xml:space="preserve">Marqués de la Cadena  </v>
      </c>
      <c r="Z105" t="str">
        <f ca="1">IFERROR(INDEX(Rutas_Despiece!$H:$H,MATCH($S105,$Q:$Q,0)),"")</f>
        <v>Zaragoza</v>
      </c>
      <c r="AA105" t="str">
        <f ca="1">IFERROR(INDEX(Rutas_Despiece!$I:$I,MATCH($S105,$Q:$Q,0)),"")</f>
        <v>Zaragoza, España</v>
      </c>
      <c r="AB105" t="str">
        <f ca="1">IFERROR(INDEX(Rutas_Despiece!$L:$L,MATCH($S105,$Q:$Q,0)),"")</f>
        <v>Esq. Molino de las Armas</v>
      </c>
      <c r="AG105" t="str">
        <f t="shared" ca="1" si="30"/>
        <v/>
      </c>
    </row>
    <row r="106" spans="1:33" x14ac:dyDescent="0.25">
      <c r="A106">
        <f ca="1">IF(Rutas_Despiece!A106&lt;&gt;Rutas_Despiece!A105,1,0)</f>
        <v>0</v>
      </c>
      <c r="B106">
        <f ca="1">IF(A106,Rutas_Despiece!C106,0)</f>
        <v>0</v>
      </c>
      <c r="C106">
        <f ca="1">IF(A106,Rutas_Despiece!D106,0)</f>
        <v>0</v>
      </c>
      <c r="D106" t="str">
        <f ca="1">IF(A106=1,"",SUBSTITUTE(Rutas_Despiece!J106,",",".") &amp; ","&amp;SUBSTITUTE(Rutas_Despiece!K106,",","."))</f>
        <v>41.7196595,-1.0297382</v>
      </c>
      <c r="E106" s="5">
        <f t="shared" ca="1" si="27"/>
        <v>3</v>
      </c>
      <c r="F106" t="str">
        <f t="shared" ca="1" si="24"/>
        <v>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6" s="69" t="s">
        <v>1174</v>
      </c>
      <c r="H106">
        <f t="shared" ca="1" si="28"/>
        <v>51</v>
      </c>
      <c r="I106" t="str">
        <f t="shared" ca="1" si="52"/>
        <v/>
      </c>
      <c r="J106" s="5" t="e">
        <f t="shared" ca="1" si="31"/>
        <v>#N/A</v>
      </c>
      <c r="M106" s="69"/>
      <c r="N106" s="69">
        <f t="shared" ca="1" si="22"/>
        <v>1</v>
      </c>
      <c r="O106" s="69" t="s">
        <v>1174</v>
      </c>
      <c r="P106">
        <f t="shared" ca="1" si="29"/>
        <v>1</v>
      </c>
      <c r="Q106">
        <f t="shared" ca="1" si="32"/>
        <v>101</v>
      </c>
      <c r="R106">
        <f t="shared" ca="1" si="35"/>
        <v>990</v>
      </c>
      <c r="S106">
        <f t="shared" ca="1" si="33"/>
        <v>53</v>
      </c>
      <c r="T106" t="str">
        <f t="shared" ca="1" si="36"/>
        <v>Paradas</v>
      </c>
      <c r="U106">
        <f t="shared" ca="1" si="37"/>
        <v>10053</v>
      </c>
      <c r="V106">
        <f ca="1">IFERROR(INDEX(Rutas_Despiece!$J:$J,MATCH($S106,$Q:$Q,0)),"")</f>
        <v>41.666580400000001</v>
      </c>
      <c r="W106">
        <f ca="1">IFERROR(INDEX(Rutas_Despiece!$K:$K,MATCH($S106,$Q:$Q,0)),"")</f>
        <v>-0.87268109999999999</v>
      </c>
      <c r="Y106" t="str">
        <f ca="1">IFERROR(INDEX(Rutas_Despiece!$F:$F,MATCH($S106,$Q:$Q,0))&amp;" "&amp;INDEX(Rutas_Despiece!$G:$G,MATCH($S106,$Q:$Q,0)),"")</f>
        <v xml:space="preserve">Valle de Broto  </v>
      </c>
      <c r="Z106" t="str">
        <f ca="1">IFERROR(INDEX(Rutas_Despiece!$H:$H,MATCH($S106,$Q:$Q,0)),"")</f>
        <v>Zaragoza</v>
      </c>
      <c r="AA106" t="str">
        <f ca="1">IFERROR(INDEX(Rutas_Despiece!$I:$I,MATCH($S106,$Q:$Q,0)),"")</f>
        <v>Zaragoza, España</v>
      </c>
      <c r="AB106" t="str">
        <f ca="1">IFERROR(INDEX(Rutas_Despiece!$L:$L,MATCH($S106,$Q:$Q,0)),"")</f>
        <v>Esq. San Juan de la Peña</v>
      </c>
      <c r="AG106" t="str">
        <f t="shared" ca="1" si="30"/>
        <v/>
      </c>
    </row>
    <row r="107" spans="1:33" x14ac:dyDescent="0.25">
      <c r="A107">
        <f ca="1">IF(Rutas_Despiece!A107&lt;&gt;Rutas_Despiece!A106,1,0)</f>
        <v>0</v>
      </c>
      <c r="B107">
        <f ca="1">IF(A107,Rutas_Despiece!C107,0)</f>
        <v>0</v>
      </c>
      <c r="C107">
        <f ca="1">IF(A107,Rutas_Despiece!D107,0)</f>
        <v>0</v>
      </c>
      <c r="D107" t="str">
        <f ca="1">IF(A107=1,"",SUBSTITUTE(Rutas_Despiece!J107,",",".") &amp; ","&amp;SUBSTITUTE(Rutas_Despiece!K107,",","."))</f>
        <v>41.7228759,-1.0368519</v>
      </c>
      <c r="E107" s="5">
        <f t="shared" ca="1" si="27"/>
        <v>3</v>
      </c>
      <c r="F107" t="str">
        <f t="shared" ca="1" si="24"/>
        <v>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7" s="69" t="s">
        <v>1174</v>
      </c>
      <c r="H107">
        <f t="shared" ca="1" si="28"/>
        <v>51</v>
      </c>
      <c r="I107" t="str">
        <f t="shared" ca="1" si="52"/>
        <v/>
      </c>
      <c r="J107" s="5" t="e">
        <f t="shared" ca="1" si="31"/>
        <v>#N/A</v>
      </c>
      <c r="M107" s="69"/>
      <c r="N107" s="69">
        <f t="shared" ca="1" si="22"/>
        <v>1</v>
      </c>
      <c r="O107" s="69" t="s">
        <v>1174</v>
      </c>
      <c r="P107">
        <f t="shared" ca="1" si="29"/>
        <v>1</v>
      </c>
      <c r="Q107">
        <f t="shared" ca="1" si="32"/>
        <v>102</v>
      </c>
      <c r="R107">
        <f t="shared" ca="1" si="35"/>
        <v>990</v>
      </c>
      <c r="S107">
        <f t="shared" ca="1" si="33"/>
        <v>54</v>
      </c>
      <c r="T107" t="str">
        <f t="shared" ca="1" si="36"/>
        <v>Paradas</v>
      </c>
      <c r="U107">
        <f t="shared" ca="1" si="37"/>
        <v>10054</v>
      </c>
      <c r="V107">
        <f ca="1">IFERROR(INDEX(Rutas_Despiece!$J:$J,MATCH($S107,$Q:$Q,0)),"")</f>
        <v>41.666623000000001</v>
      </c>
      <c r="W107">
        <f ca="1">IFERROR(INDEX(Rutas_Despiece!$K:$K,MATCH($S107,$Q:$Q,0)),"")</f>
        <v>-0.87486399999999998</v>
      </c>
      <c r="Y107" t="str">
        <f ca="1">IFERROR(INDEX(Rutas_Despiece!$F:$F,MATCH($S107,$Q:$Q,0))&amp;" "&amp;INDEX(Rutas_Despiece!$G:$G,MATCH($S107,$Q:$Q,0)),"")</f>
        <v xml:space="preserve">Valle de Broto  </v>
      </c>
      <c r="Z107" t="str">
        <f ca="1">IFERROR(INDEX(Rutas_Despiece!$H:$H,MATCH($S107,$Q:$Q,0)),"")</f>
        <v>Zaragoza</v>
      </c>
      <c r="AA107" t="str">
        <f ca="1">IFERROR(INDEX(Rutas_Despiece!$I:$I,MATCH($S107,$Q:$Q,0)),"")</f>
        <v>Zaragoza, España</v>
      </c>
      <c r="AB107" t="str">
        <f ca="1">IFERROR(INDEX(Rutas_Despiece!$L:$L,MATCH($S107,$Q:$Q,0)),"")</f>
        <v>Esq. Valle Pineta - Bar Sango 2</v>
      </c>
      <c r="AG107" t="str">
        <f t="shared" ca="1" si="30"/>
        <v/>
      </c>
    </row>
    <row r="108" spans="1:33" x14ac:dyDescent="0.25">
      <c r="A108">
        <f ca="1">IF(Rutas_Despiece!A108&lt;&gt;Rutas_Despiece!A107,1,0)</f>
        <v>0</v>
      </c>
      <c r="B108">
        <f ca="1">IF(A108,Rutas_Despiece!C108,0)</f>
        <v>0</v>
      </c>
      <c r="C108">
        <f ca="1">IF(A108,Rutas_Despiece!D108,0)</f>
        <v>0</v>
      </c>
      <c r="D108" t="str">
        <f ca="1">IF(A108=1,"",SUBSTITUTE(Rutas_Despiece!J108,",",".") &amp; ","&amp;SUBSTITUTE(Rutas_Despiece!K108,",","."))</f>
        <v>41.7665409,-1.1260872</v>
      </c>
      <c r="E108" s="5">
        <f t="shared" ca="1" si="27"/>
        <v>3</v>
      </c>
      <c r="F108" t="str">
        <f t="shared" ca="1" si="24"/>
        <v>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8" s="69" t="s">
        <v>1174</v>
      </c>
      <c r="H108">
        <f t="shared" ca="1" si="28"/>
        <v>51</v>
      </c>
      <c r="I108" t="str">
        <f t="shared" ca="1" si="52"/>
        <v/>
      </c>
      <c r="J108" s="5" t="e">
        <f t="shared" ca="1" si="31"/>
        <v>#N/A</v>
      </c>
      <c r="M108" s="69"/>
      <c r="N108" s="69">
        <f t="shared" ca="1" si="22"/>
        <v>1</v>
      </c>
      <c r="O108" s="69" t="s">
        <v>1174</v>
      </c>
      <c r="P108">
        <f t="shared" ca="1" si="29"/>
        <v>1</v>
      </c>
      <c r="Q108">
        <f t="shared" ca="1" si="32"/>
        <v>103</v>
      </c>
      <c r="R108">
        <f t="shared" ca="1" si="35"/>
        <v>990</v>
      </c>
      <c r="S108">
        <f t="shared" ca="1" si="33"/>
        <v>55</v>
      </c>
      <c r="T108" t="str">
        <f t="shared" ca="1" si="36"/>
        <v>Paradas</v>
      </c>
      <c r="U108">
        <f t="shared" ca="1" si="37"/>
        <v>10055</v>
      </c>
      <c r="V108">
        <f ca="1">IFERROR(INDEX(Rutas_Despiece!$J:$J,MATCH($S108,$Q:$Q,0)),"")</f>
        <v>41.666105000000002</v>
      </c>
      <c r="W108">
        <f ca="1">IFERROR(INDEX(Rutas_Despiece!$K:$K,MATCH($S108,$Q:$Q,0)),"")</f>
        <v>-0.88436630000000005</v>
      </c>
      <c r="Y108" t="str">
        <f ca="1">IFERROR(INDEX(Rutas_Despiece!$F:$F,MATCH($S108,$Q:$Q,0))&amp;" "&amp;INDEX(Rutas_Despiece!$G:$G,MATCH($S108,$Q:$Q,0)),"")</f>
        <v xml:space="preserve">Valle de Broto  </v>
      </c>
      <c r="Z108" t="str">
        <f ca="1">IFERROR(INDEX(Rutas_Despiece!$H:$H,MATCH($S108,$Q:$Q,0)),"")</f>
        <v>Zaragoza</v>
      </c>
      <c r="AA108" t="str">
        <f ca="1">IFERROR(INDEX(Rutas_Despiece!$I:$I,MATCH($S108,$Q:$Q,0)),"")</f>
        <v>Zaragoza, España</v>
      </c>
      <c r="AB108" t="str">
        <f ca="1">IFERROR(INDEX(Rutas_Despiece!$L:$L,MATCH($S108,$Q:$Q,0)),"")</f>
        <v>Frente Kasan - Pd. Bus</v>
      </c>
      <c r="AG108" t="str">
        <f t="shared" ca="1" si="30"/>
        <v/>
      </c>
    </row>
    <row r="109" spans="1:33" x14ac:dyDescent="0.25">
      <c r="A109">
        <f ca="1">IF(Rutas_Despiece!A109&lt;&gt;Rutas_Despiece!A108,1,0)</f>
        <v>0</v>
      </c>
      <c r="B109">
        <f ca="1">IF(A109,Rutas_Despiece!C109,0)</f>
        <v>0</v>
      </c>
      <c r="C109">
        <f ca="1">IF(A109,Rutas_Despiece!D109,0)</f>
        <v>0</v>
      </c>
      <c r="D109" t="str">
        <f ca="1">IF(A109=1,"",SUBSTITUTE(Rutas_Despiece!J109,",",".") &amp; ","&amp;SUBSTITUTE(Rutas_Despiece!K109,",","."))</f>
        <v>41.749628,-1.175514</v>
      </c>
      <c r="E109" s="5">
        <f t="shared" ca="1" si="27"/>
        <v>3</v>
      </c>
      <c r="F109" t="str">
        <f t="shared" ca="1" si="24"/>
        <v>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9" s="69" t="s">
        <v>1174</v>
      </c>
      <c r="H109">
        <f t="shared" ca="1" si="28"/>
        <v>51</v>
      </c>
      <c r="I109" t="str">
        <f t="shared" ref="I109" ca="1" si="53">IF(I108&lt;H109,I108+1,"")</f>
        <v/>
      </c>
      <c r="J109" s="5" t="e">
        <f t="shared" ca="1" si="31"/>
        <v>#N/A</v>
      </c>
      <c r="M109" s="69"/>
      <c r="N109" s="69">
        <f t="shared" ca="1" si="22"/>
        <v>1</v>
      </c>
      <c r="O109" s="69" t="s">
        <v>1174</v>
      </c>
      <c r="P109">
        <f t="shared" ca="1" si="29"/>
        <v>1</v>
      </c>
      <c r="Q109">
        <f t="shared" ca="1" si="32"/>
        <v>104</v>
      </c>
      <c r="R109">
        <f t="shared" ca="1" si="35"/>
        <v>990</v>
      </c>
      <c r="S109">
        <f t="shared" ca="1" si="33"/>
        <v>56</v>
      </c>
      <c r="T109" t="str">
        <f t="shared" ca="1" si="36"/>
        <v>Paradas</v>
      </c>
      <c r="U109">
        <f t="shared" ca="1" si="37"/>
        <v>10056</v>
      </c>
      <c r="V109">
        <f ca="1">IFERROR(INDEX(Rutas_Despiece!$J:$J,MATCH($S109,$Q:$Q,0)),"")</f>
        <v>41.664920299999999</v>
      </c>
      <c r="W109">
        <f ca="1">IFERROR(INDEX(Rutas_Despiece!$K:$K,MATCH($S109,$Q:$Q,0)),"")</f>
        <v>-0.88638819999999996</v>
      </c>
      <c r="Y109" t="str">
        <f ca="1">IFERROR(INDEX(Rutas_Despiece!$F:$F,MATCH($S109,$Q:$Q,0))&amp;" "&amp;INDEX(Rutas_Despiece!$G:$G,MATCH($S109,$Q:$Q,0)),"")</f>
        <v xml:space="preserve">Valle de Broto  </v>
      </c>
      <c r="Z109" t="str">
        <f ca="1">IFERROR(INDEX(Rutas_Despiece!$H:$H,MATCH($S109,$Q:$Q,0)),"")</f>
        <v>Zaragoza</v>
      </c>
      <c r="AA109" t="str">
        <f ca="1">IFERROR(INDEX(Rutas_Despiece!$I:$I,MATCH($S109,$Q:$Q,0)),"")</f>
        <v>Zaragoza, España</v>
      </c>
      <c r="AB109" t="str">
        <f ca="1">IFERROR(INDEX(Rutas_Despiece!$L:$L,MATCH($S109,$Q:$Q,0)),"")</f>
        <v>Esq. Gómez Avellaneda - Pd. Bus</v>
      </c>
      <c r="AG109" t="str">
        <f t="shared" ca="1" si="30"/>
        <v/>
      </c>
    </row>
    <row r="110" spans="1:33" x14ac:dyDescent="0.25">
      <c r="A110">
        <f ca="1">IF(Rutas_Despiece!A110&lt;&gt;Rutas_Despiece!A109,1,0)</f>
        <v>0</v>
      </c>
      <c r="B110">
        <f ca="1">IF(A110,Rutas_Despiece!C110,0)</f>
        <v>0</v>
      </c>
      <c r="C110">
        <f ca="1">IF(A110,Rutas_Despiece!D110,0)</f>
        <v>0</v>
      </c>
      <c r="D110" t="str">
        <f ca="1">IF(A110=1,"",SUBSTITUTE(Rutas_Despiece!J110,",",".") &amp; ","&amp;SUBSTITUTE(Rutas_Despiece!K110,",","."))</f>
        <v>41.749628,-1.175514</v>
      </c>
      <c r="E110" s="5">
        <f t="shared" ca="1" si="27"/>
        <v>3</v>
      </c>
      <c r="F110" t="str">
        <f t="shared" ca="1" si="24"/>
        <v>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10" s="69" t="s">
        <v>1174</v>
      </c>
      <c r="H110">
        <f t="shared" ca="1" si="28"/>
        <v>51</v>
      </c>
      <c r="I110" t="str">
        <f t="shared" ref="I110:I113" ca="1" si="54">IF(I109&lt;H110,I109+1,I109)</f>
        <v/>
      </c>
      <c r="J110" s="5" t="e">
        <f t="shared" ca="1" si="31"/>
        <v>#N/A</v>
      </c>
      <c r="M110" s="69"/>
      <c r="N110" s="69">
        <f t="shared" ca="1" si="22"/>
        <v>1</v>
      </c>
      <c r="O110" s="69" t="s">
        <v>1174</v>
      </c>
      <c r="P110">
        <f t="shared" ca="1" si="29"/>
        <v>1</v>
      </c>
      <c r="Q110">
        <f t="shared" ca="1" si="32"/>
        <v>105</v>
      </c>
      <c r="R110">
        <f t="shared" ca="1" si="35"/>
        <v>990</v>
      </c>
      <c r="S110">
        <f t="shared" ca="1" si="33"/>
        <v>57</v>
      </c>
      <c r="T110" t="str">
        <f t="shared" ca="1" si="36"/>
        <v>Paradas</v>
      </c>
      <c r="U110">
        <f t="shared" ca="1" si="37"/>
        <v>10057</v>
      </c>
      <c r="V110">
        <f ca="1">IFERROR(INDEX(Rutas_Despiece!$J:$J,MATCH($S110,$Q:$Q,0)),"")</f>
        <v>41.659283100000003</v>
      </c>
      <c r="W110">
        <f ca="1">IFERROR(INDEX(Rutas_Despiece!$K:$K,MATCH($S110,$Q:$Q,0)),"")</f>
        <v>-0.89284569999999996</v>
      </c>
      <c r="Y110" t="str">
        <f ca="1">IFERROR(INDEX(Rutas_Despiece!$F:$F,MATCH($S110,$Q:$Q,0))&amp;" "&amp;INDEX(Rutas_Despiece!$G:$G,MATCH($S110,$Q:$Q,0)),"")</f>
        <v xml:space="preserve">Plaza de Europa  </v>
      </c>
      <c r="Z110" t="str">
        <f ca="1">IFERROR(INDEX(Rutas_Despiece!$H:$H,MATCH($S110,$Q:$Q,0)),"")</f>
        <v>Zaragoza</v>
      </c>
      <c r="AA110" t="str">
        <f ca="1">IFERROR(INDEX(Rutas_Despiece!$I:$I,MATCH($S110,$Q:$Q,0)),"")</f>
        <v>Zaragoza, España</v>
      </c>
      <c r="AB110" t="str">
        <f ca="1">IFERROR(INDEX(Rutas_Despiece!$L:$L,MATCH($S110,$Q:$Q,0)),"")</f>
        <v>Esq. Pablo Gargallo - Pd. Bus</v>
      </c>
      <c r="AG110" t="str">
        <f t="shared" ca="1" si="30"/>
        <v/>
      </c>
    </row>
    <row r="111" spans="1:33" x14ac:dyDescent="0.25">
      <c r="A111">
        <f ca="1">IF(Rutas_Despiece!A111&lt;&gt;Rutas_Despiece!A110,1,0)</f>
        <v>0</v>
      </c>
      <c r="B111">
        <f ca="1">IF(A111,Rutas_Despiece!C111,0)</f>
        <v>0</v>
      </c>
      <c r="C111">
        <f ca="1">IF(A111,Rutas_Despiece!D111,0)</f>
        <v>0</v>
      </c>
      <c r="D111" t="str">
        <f ca="1">IF(A111=1,"",SUBSTITUTE(Rutas_Despiece!J111,",",".") &amp; ","&amp;SUBSTITUTE(Rutas_Despiece!K111,",","."))</f>
        <v>41.7665409,-1.1260872</v>
      </c>
      <c r="E111" s="5">
        <f t="shared" ca="1" si="27"/>
        <v>3</v>
      </c>
      <c r="F111" t="str">
        <f t="shared" ca="1" si="24"/>
        <v>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11" s="69" t="s">
        <v>1174</v>
      </c>
      <c r="H111">
        <f t="shared" ca="1" si="28"/>
        <v>51</v>
      </c>
      <c r="I111" t="str">
        <f t="shared" ca="1" si="54"/>
        <v/>
      </c>
      <c r="J111" s="5" t="e">
        <f t="shared" ca="1" si="31"/>
        <v>#N/A</v>
      </c>
      <c r="M111" s="69"/>
      <c r="N111" s="69">
        <f t="shared" ca="1" si="22"/>
        <v>1</v>
      </c>
      <c r="O111" s="69" t="s">
        <v>1174</v>
      </c>
      <c r="P111">
        <f t="shared" ca="1" si="29"/>
        <v>1</v>
      </c>
      <c r="Q111">
        <f t="shared" ca="1" si="32"/>
        <v>106</v>
      </c>
      <c r="R111">
        <f t="shared" ca="1" si="35"/>
        <v>990</v>
      </c>
      <c r="S111">
        <f t="shared" ca="1" si="33"/>
        <v>58</v>
      </c>
      <c r="T111" t="str">
        <f t="shared" ca="1" si="36"/>
        <v>Paradas</v>
      </c>
      <c r="U111">
        <f t="shared" ca="1" si="37"/>
        <v>10058</v>
      </c>
      <c r="V111">
        <f ca="1">IFERROR(INDEX(Rutas_Despiece!$J:$J,MATCH($S111,$Q:$Q,0)),"")</f>
        <v>41.641716799999998</v>
      </c>
      <c r="W111">
        <f ca="1">IFERROR(INDEX(Rutas_Despiece!$K:$K,MATCH($S111,$Q:$Q,0)),"")</f>
        <v>-0.91498789999999997</v>
      </c>
      <c r="Y111" t="str">
        <f ca="1">IFERROR(INDEX(Rutas_Despiece!$F:$F,MATCH($S111,$Q:$Q,0))&amp;" "&amp;INDEX(Rutas_Despiece!$G:$G,MATCH($S111,$Q:$Q,0)),"")</f>
        <v xml:space="preserve">Vía Hispanidad  </v>
      </c>
      <c r="Z111" t="str">
        <f ca="1">IFERROR(INDEX(Rutas_Despiece!$H:$H,MATCH($S111,$Q:$Q,0)),"")</f>
        <v>Zaragoza</v>
      </c>
      <c r="AA111" t="str">
        <f ca="1">IFERROR(INDEX(Rutas_Despiece!$I:$I,MATCH($S111,$Q:$Q,0)),"")</f>
        <v>Zaragoza, España</v>
      </c>
      <c r="AB111" t="str">
        <f ca="1">IFERROR(INDEX(Rutas_Despiece!$L:$L,MATCH($S111,$Q:$Q,0)),"")</f>
        <v>Esq. Gómez Laguna - Pd. Bus</v>
      </c>
      <c r="AG111" t="str">
        <f t="shared" ca="1" si="30"/>
        <v/>
      </c>
    </row>
    <row r="112" spans="1:33" x14ac:dyDescent="0.25">
      <c r="A112">
        <f ca="1">IF(Rutas_Despiece!A112&lt;&gt;Rutas_Despiece!A111,1,0)</f>
        <v>0</v>
      </c>
      <c r="B112">
        <f ca="1">IF(A112,Rutas_Despiece!C112,0)</f>
        <v>0</v>
      </c>
      <c r="C112">
        <f ca="1">IF(A112,Rutas_Despiece!D112,0)</f>
        <v>0</v>
      </c>
      <c r="D112" t="str">
        <f ca="1">IF(A112=1,"",SUBSTITUTE(Rutas_Despiece!J112,",",".") &amp; ","&amp;SUBSTITUTE(Rutas_Despiece!K112,",","."))</f>
        <v>41.7228759,-1.0368519</v>
      </c>
      <c r="E112" s="5">
        <f t="shared" ca="1" si="27"/>
        <v>3</v>
      </c>
      <c r="F112" t="str">
        <f t="shared" ca="1" si="24"/>
        <v>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12" s="69" t="s">
        <v>1174</v>
      </c>
      <c r="H112">
        <f t="shared" ca="1" si="28"/>
        <v>51</v>
      </c>
      <c r="I112" t="str">
        <f t="shared" ca="1" si="54"/>
        <v/>
      </c>
      <c r="J112" s="5" t="e">
        <f t="shared" ca="1" si="31"/>
        <v>#N/A</v>
      </c>
      <c r="M112" s="69"/>
      <c r="N112" s="69">
        <f t="shared" ca="1" si="22"/>
        <v>1</v>
      </c>
      <c r="O112" s="69" t="s">
        <v>1174</v>
      </c>
      <c r="P112">
        <f t="shared" ca="1" si="29"/>
        <v>1</v>
      </c>
      <c r="Q112">
        <f t="shared" ca="1" si="32"/>
        <v>107</v>
      </c>
      <c r="R112">
        <f t="shared" ca="1" si="35"/>
        <v>990</v>
      </c>
      <c r="S112">
        <f t="shared" ca="1" si="33"/>
        <v>59</v>
      </c>
      <c r="T112" t="str">
        <f t="shared" ca="1" si="36"/>
        <v>Paradas</v>
      </c>
      <c r="U112">
        <f t="shared" ca="1" si="37"/>
        <v>10059</v>
      </c>
      <c r="V112">
        <f ca="1">IFERROR(INDEX(Rutas_Despiece!$J:$J,MATCH($S112,$Q:$Q,0)),"")</f>
        <v>41.633650400000001</v>
      </c>
      <c r="W112">
        <f ca="1">IFERROR(INDEX(Rutas_Despiece!$K:$K,MATCH($S112,$Q:$Q,0)),"")</f>
        <v>-0.90830379999999999</v>
      </c>
      <c r="Y112" t="str">
        <f ca="1">IFERROR(INDEX(Rutas_Despiece!$F:$F,MATCH($S112,$Q:$Q,0))&amp;" "&amp;INDEX(Rutas_Despiece!$G:$G,MATCH($S112,$Q:$Q,0)),"")</f>
        <v xml:space="preserve">Vía Hispanidad </v>
      </c>
      <c r="Z112" t="str">
        <f ca="1">IFERROR(INDEX(Rutas_Despiece!$H:$H,MATCH($S112,$Q:$Q,0)),"")</f>
        <v>Zaragoza</v>
      </c>
      <c r="AA112" t="str">
        <f ca="1">IFERROR(INDEX(Rutas_Despiece!$I:$I,MATCH($S112,$Q:$Q,0)),"")</f>
        <v>Zaragoza, España</v>
      </c>
      <c r="AB112" t="str">
        <f ca="1">IFERROR(INDEX(Rutas_Despiece!$L:$L,MATCH($S112,$Q:$Q,0)),"")</f>
        <v>Esq. La Vía - Gasolinera Casablanca</v>
      </c>
      <c r="AG112" t="str">
        <f t="shared" ca="1" si="30"/>
        <v/>
      </c>
    </row>
    <row r="113" spans="1:33" x14ac:dyDescent="0.25">
      <c r="A113">
        <f ca="1">IF(Rutas_Despiece!A113&lt;&gt;Rutas_Despiece!A112,1,0)</f>
        <v>0</v>
      </c>
      <c r="B113">
        <f ca="1">IF(A113,Rutas_Despiece!C113,0)</f>
        <v>0</v>
      </c>
      <c r="C113">
        <f ca="1">IF(A113,Rutas_Despiece!D113,0)</f>
        <v>0</v>
      </c>
      <c r="D113" t="str">
        <f ca="1">IF(A113=1,"",SUBSTITUTE(Rutas_Despiece!J113,",",".") &amp; ","&amp;SUBSTITUTE(Rutas_Despiece!K113,",","."))</f>
        <v>41.7190264,-1.0285836</v>
      </c>
      <c r="E113" s="5">
        <f t="shared" ca="1" si="27"/>
        <v>3</v>
      </c>
      <c r="F113" t="str">
        <f t="shared" ca="1" si="24"/>
        <v>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13" s="69" t="s">
        <v>1174</v>
      </c>
      <c r="H113">
        <f t="shared" ca="1" si="28"/>
        <v>51</v>
      </c>
      <c r="I113" t="str">
        <f t="shared" ca="1" si="54"/>
        <v/>
      </c>
      <c r="J113" s="5" t="e">
        <f t="shared" ca="1" si="31"/>
        <v>#N/A</v>
      </c>
      <c r="M113" s="69"/>
      <c r="N113" s="69">
        <f t="shared" ca="1" si="22"/>
        <v>1</v>
      </c>
      <c r="O113" s="69" t="s">
        <v>1174</v>
      </c>
      <c r="P113">
        <f t="shared" ca="1" si="29"/>
        <v>1</v>
      </c>
      <c r="Q113">
        <f t="shared" ca="1" si="32"/>
        <v>108</v>
      </c>
      <c r="R113">
        <f t="shared" ca="1" si="35"/>
        <v>990</v>
      </c>
      <c r="S113">
        <f t="shared" ca="1" si="33"/>
        <v>60</v>
      </c>
      <c r="T113" t="str">
        <f t="shared" ca="1" si="36"/>
        <v>Paradas</v>
      </c>
      <c r="U113">
        <f t="shared" ca="1" si="37"/>
        <v>10060</v>
      </c>
      <c r="V113">
        <f ca="1">IFERROR(INDEX(Rutas_Despiece!$J:$J,MATCH($S113,$Q:$Q,0)),"")</f>
        <v>41.666668700000002</v>
      </c>
      <c r="W113">
        <f ca="1">IFERROR(INDEX(Rutas_Despiece!$K:$K,MATCH($S113,$Q:$Q,0)),"")</f>
        <v>-0.8238801</v>
      </c>
      <c r="Y113" t="str">
        <f ca="1">IFERROR(INDEX(Rutas_Despiece!$F:$F,MATCH($S113,$Q:$Q,0))&amp;" "&amp;INDEX(Rutas_Despiece!$G:$G,MATCH($S113,$Q:$Q,0)),"")</f>
        <v>Avd. Real Zaragoza nº 29</v>
      </c>
      <c r="Z113" t="str">
        <f ca="1">IFERROR(INDEX(Rutas_Despiece!$H:$H,MATCH($S113,$Q:$Q,0)),"")</f>
        <v>Zaragoza</v>
      </c>
      <c r="AA113" t="str">
        <f ca="1">IFERROR(INDEX(Rutas_Despiece!$I:$I,MATCH($S113,$Q:$Q,0)),"")</f>
        <v>Zaragoza, España</v>
      </c>
      <c r="AB113" t="str">
        <f ca="1">IFERROR(INDEX(Rutas_Despiece!$L:$L,MATCH($S113,$Q:$Q,0)),"")</f>
        <v>nº 29 - Pd. Bus</v>
      </c>
      <c r="AG113" t="str">
        <f t="shared" ca="1" si="30"/>
        <v/>
      </c>
    </row>
    <row r="114" spans="1:33" x14ac:dyDescent="0.25">
      <c r="A114">
        <f ca="1">IF(Rutas_Despiece!A114&lt;&gt;Rutas_Despiece!A113,1,0)</f>
        <v>0</v>
      </c>
      <c r="B114">
        <f ca="1">IF(A114,Rutas_Despiece!C114,0)</f>
        <v>0</v>
      </c>
      <c r="C114">
        <f ca="1">IF(A114,Rutas_Despiece!D114,0)</f>
        <v>0</v>
      </c>
      <c r="D114" t="str">
        <f ca="1">IF(A114=1,"",SUBSTITUTE(Rutas_Despiece!J114,",",".") &amp; ","&amp;SUBSTITUTE(Rutas_Despiece!K114,",","."))</f>
        <v>41.7165156,-1.0239846</v>
      </c>
      <c r="E114" s="5">
        <f t="shared" ca="1" si="27"/>
        <v>3</v>
      </c>
      <c r="F114" t="str">
        <f t="shared" ca="1" si="24"/>
        <v>41.7165156,-1.0239846 41.7015942,-0.999997 41.6892708,-0.978388 41.6650722,-0.9345872 41.65477,-0.900889 41.6555055,-0.9088245 41.6613647,-0.9021134 41.6492023,-0.8988307 41.6445971,-0.8925454 41.6408984,-0.8952374 41.6397123,-0.9024957</v>
      </c>
      <c r="G114" s="69" t="s">
        <v>1174</v>
      </c>
      <c r="H114">
        <f t="shared" ca="1" si="28"/>
        <v>51</v>
      </c>
      <c r="I114" t="str">
        <f t="shared" ref="I114" ca="1" si="55">IF(I113&lt;H114,I113+1,"")</f>
        <v/>
      </c>
      <c r="J114" s="5" t="e">
        <f t="shared" ca="1" si="31"/>
        <v>#N/A</v>
      </c>
      <c r="M114" s="69"/>
      <c r="N114" s="69">
        <f t="shared" ca="1" si="22"/>
        <v>1</v>
      </c>
      <c r="O114" s="69" t="s">
        <v>1174</v>
      </c>
      <c r="P114">
        <f t="shared" ca="1" si="29"/>
        <v>1</v>
      </c>
      <c r="Q114">
        <f t="shared" ca="1" si="32"/>
        <v>109</v>
      </c>
      <c r="R114">
        <f t="shared" ca="1" si="35"/>
        <v>990</v>
      </c>
      <c r="S114">
        <f t="shared" ca="1" si="33"/>
        <v>61</v>
      </c>
      <c r="T114" t="str">
        <f t="shared" ca="1" si="36"/>
        <v>Paradas</v>
      </c>
      <c r="U114">
        <f t="shared" ca="1" si="37"/>
        <v>10061</v>
      </c>
      <c r="V114">
        <f ca="1">IFERROR(INDEX(Rutas_Despiece!$J:$J,MATCH($S114,$Q:$Q,0)),"")</f>
        <v>41.667011899999999</v>
      </c>
      <c r="W114">
        <f ca="1">IFERROR(INDEX(Rutas_Despiece!$K:$K,MATCH($S114,$Q:$Q,0)),"")</f>
        <v>-0.83184990000000003</v>
      </c>
      <c r="Y114" t="str">
        <f ca="1">IFERROR(INDEX(Rutas_Despiece!$F:$F,MATCH($S114,$Q:$Q,0))&amp;" "&amp;INDEX(Rutas_Despiece!$G:$G,MATCH($S114,$Q:$Q,0)),"")</f>
        <v xml:space="preserve">Avd. Santa Isabel  </v>
      </c>
      <c r="Z114" t="str">
        <f ca="1">IFERROR(INDEX(Rutas_Despiece!$H:$H,MATCH($S114,$Q:$Q,0)),"")</f>
        <v>Zaragoza</v>
      </c>
      <c r="AA114" t="str">
        <f ca="1">IFERROR(INDEX(Rutas_Despiece!$I:$I,MATCH($S114,$Q:$Q,0)),"")</f>
        <v>Zaragoza, España</v>
      </c>
      <c r="AB114" t="str">
        <f ca="1">IFERROR(INDEX(Rutas_Despiece!$L:$L,MATCH($S114,$Q:$Q,0)),"")</f>
        <v>Plaza Serrano Bergés - Pd. Bus</v>
      </c>
      <c r="AG114" t="str">
        <f t="shared" ca="1" si="30"/>
        <v/>
      </c>
    </row>
    <row r="115" spans="1:33" x14ac:dyDescent="0.25">
      <c r="A115">
        <f ca="1">IF(Rutas_Despiece!A115&lt;&gt;Rutas_Despiece!A114,1,0)</f>
        <v>0</v>
      </c>
      <c r="B115">
        <f ca="1">IF(A115,Rutas_Despiece!C115,0)</f>
        <v>0</v>
      </c>
      <c r="C115">
        <f ca="1">IF(A115,Rutas_Despiece!D115,0)</f>
        <v>0</v>
      </c>
      <c r="D115" t="str">
        <f ca="1">IF(A115=1,"",SUBSTITUTE(Rutas_Despiece!J115,",",".") &amp; ","&amp;SUBSTITUTE(Rutas_Despiece!K115,",","."))</f>
        <v>41.7015942,-0.999997</v>
      </c>
      <c r="E115" s="5">
        <f t="shared" ca="1" si="27"/>
        <v>3</v>
      </c>
      <c r="F115" t="str">
        <f t="shared" ca="1" si="24"/>
        <v>41.7015942,-0.999997 41.6892708,-0.978388 41.6650722,-0.9345872 41.65477,-0.900889 41.6555055,-0.9088245 41.6613647,-0.9021134 41.6492023,-0.8988307 41.6445971,-0.8925454 41.6408984,-0.8952374 41.6397123,-0.9024957</v>
      </c>
      <c r="G115" s="69" t="s">
        <v>1174</v>
      </c>
      <c r="H115">
        <f t="shared" ca="1" si="28"/>
        <v>51</v>
      </c>
      <c r="I115" t="str">
        <f t="shared" ref="I115:I118" ca="1" si="56">IF(I114&lt;H115,I114+1,I114)</f>
        <v/>
      </c>
      <c r="J115" s="5" t="e">
        <f t="shared" ca="1" si="31"/>
        <v>#N/A</v>
      </c>
      <c r="M115" s="69"/>
      <c r="N115" s="69">
        <f t="shared" ca="1" si="22"/>
        <v>1</v>
      </c>
      <c r="O115" s="69" t="s">
        <v>1174</v>
      </c>
      <c r="P115">
        <f t="shared" ca="1" si="29"/>
        <v>1</v>
      </c>
      <c r="Q115">
        <f t="shared" ca="1" si="32"/>
        <v>110</v>
      </c>
      <c r="R115">
        <f t="shared" ca="1" si="35"/>
        <v>990</v>
      </c>
      <c r="S115">
        <f t="shared" ca="1" si="33"/>
        <v>62</v>
      </c>
      <c r="T115" t="str">
        <f t="shared" ca="1" si="36"/>
        <v>Paradas</v>
      </c>
      <c r="U115">
        <f t="shared" ca="1" si="37"/>
        <v>10062</v>
      </c>
      <c r="V115">
        <f ca="1">IFERROR(INDEX(Rutas_Despiece!$J:$J,MATCH($S115,$Q:$Q,0)),"")</f>
        <v>41.669856299999999</v>
      </c>
      <c r="W115">
        <f ca="1">IFERROR(INDEX(Rutas_Despiece!$K:$K,MATCH($S115,$Q:$Q,0)),"")</f>
        <v>-0.83922399999999997</v>
      </c>
      <c r="Y115" t="str">
        <f ca="1">IFERROR(INDEX(Rutas_Despiece!$F:$F,MATCH($S115,$Q:$Q,0))&amp;" "&amp;INDEX(Rutas_Despiece!$G:$G,MATCH($S115,$Q:$Q,0)),"")</f>
        <v xml:space="preserve">Avd. Santa Isabel  </v>
      </c>
      <c r="Z115" t="str">
        <f ca="1">IFERROR(INDEX(Rutas_Despiece!$H:$H,MATCH($S115,$Q:$Q,0)),"")</f>
        <v>Zaragoza</v>
      </c>
      <c r="AA115" t="str">
        <f ca="1">IFERROR(INDEX(Rutas_Despiece!$I:$I,MATCH($S115,$Q:$Q,0)),"")</f>
        <v>Zaragoza, España</v>
      </c>
      <c r="AB115" t="str">
        <f ca="1">IFERROR(INDEX(Rutas_Despiece!$L:$L,MATCH($S115,$Q:$Q,0)),"")</f>
        <v>Esq. Avd. Industria - Gasolinera - Pd. Bus</v>
      </c>
      <c r="AG115" t="str">
        <f t="shared" ca="1" si="30"/>
        <v/>
      </c>
    </row>
    <row r="116" spans="1:33" x14ac:dyDescent="0.25">
      <c r="A116">
        <f ca="1">IF(Rutas_Despiece!A116&lt;&gt;Rutas_Despiece!A115,1,0)</f>
        <v>0</v>
      </c>
      <c r="B116">
        <f ca="1">IF(A116,Rutas_Despiece!C116,0)</f>
        <v>0</v>
      </c>
      <c r="C116">
        <f ca="1">IF(A116,Rutas_Despiece!D116,0)</f>
        <v>0</v>
      </c>
      <c r="D116" t="str">
        <f ca="1">IF(A116=1,"",SUBSTITUTE(Rutas_Despiece!J116,",",".") &amp; ","&amp;SUBSTITUTE(Rutas_Despiece!K116,",","."))</f>
        <v>41.6892708,-0.978388</v>
      </c>
      <c r="E116" s="5">
        <f t="shared" ca="1" si="27"/>
        <v>3</v>
      </c>
      <c r="F116" t="str">
        <f t="shared" ca="1" si="24"/>
        <v>41.6892708,-0.978388 41.6650722,-0.9345872 41.65477,-0.900889 41.6555055,-0.9088245 41.6613647,-0.9021134 41.6492023,-0.8988307 41.6445971,-0.8925454 41.6408984,-0.8952374 41.6397123,-0.9024957</v>
      </c>
      <c r="G116" s="69" t="s">
        <v>1174</v>
      </c>
      <c r="H116">
        <f t="shared" ca="1" si="28"/>
        <v>51</v>
      </c>
      <c r="I116" t="str">
        <f t="shared" ca="1" si="56"/>
        <v/>
      </c>
      <c r="J116" s="5" t="e">
        <f t="shared" ca="1" si="31"/>
        <v>#N/A</v>
      </c>
      <c r="M116" s="69"/>
      <c r="N116" s="69">
        <f t="shared" ca="1" si="22"/>
        <v>1</v>
      </c>
      <c r="O116" s="69" t="s">
        <v>1174</v>
      </c>
      <c r="P116">
        <f t="shared" ca="1" si="29"/>
        <v>1</v>
      </c>
      <c r="Q116">
        <f t="shared" ca="1" si="32"/>
        <v>111</v>
      </c>
      <c r="R116">
        <f t="shared" ca="1" si="35"/>
        <v>990</v>
      </c>
      <c r="S116">
        <f t="shared" ca="1" si="33"/>
        <v>63</v>
      </c>
      <c r="T116" t="str">
        <f t="shared" ca="1" si="36"/>
        <v>Paradas</v>
      </c>
      <c r="U116">
        <f t="shared" ca="1" si="37"/>
        <v>10063</v>
      </c>
      <c r="V116">
        <f ca="1">IFERROR(INDEX(Rutas_Despiece!$J:$J,MATCH($S116,$Q:$Q,0)),"")</f>
        <v>41.669934499999997</v>
      </c>
      <c r="W116">
        <f ca="1">IFERROR(INDEX(Rutas_Despiece!$K:$K,MATCH($S116,$Q:$Q,0)),"")</f>
        <v>-0.84633020000000003</v>
      </c>
      <c r="Y116" t="str">
        <f ca="1">IFERROR(INDEX(Rutas_Despiece!$F:$F,MATCH($S116,$Q:$Q,0))&amp;" "&amp;INDEX(Rutas_Despiece!$G:$G,MATCH($S116,$Q:$Q,0)),"")</f>
        <v xml:space="preserve">Avd. Cataluña  </v>
      </c>
      <c r="Z116" t="str">
        <f ca="1">IFERROR(INDEX(Rutas_Despiece!$H:$H,MATCH($S116,$Q:$Q,0)),"")</f>
        <v>Zaragoza</v>
      </c>
      <c r="AA116" t="str">
        <f ca="1">IFERROR(INDEX(Rutas_Despiece!$I:$I,MATCH($S116,$Q:$Q,0)),"")</f>
        <v>Zaragoza, España</v>
      </c>
      <c r="AB116" t="str">
        <f ca="1">IFERROR(INDEX(Rutas_Despiece!$L:$L,MATCH($S116,$Q:$Q,0)),"")</f>
        <v>CAF - Pd. Bus (?)</v>
      </c>
      <c r="AG116" t="str">
        <f t="shared" ca="1" si="30"/>
        <v/>
      </c>
    </row>
    <row r="117" spans="1:33" x14ac:dyDescent="0.25">
      <c r="A117">
        <f ca="1">IF(Rutas_Despiece!A117&lt;&gt;Rutas_Despiece!A116,1,0)</f>
        <v>0</v>
      </c>
      <c r="B117">
        <f ca="1">IF(A117,Rutas_Despiece!C117,0)</f>
        <v>0</v>
      </c>
      <c r="C117">
        <f ca="1">IF(A117,Rutas_Despiece!D117,0)</f>
        <v>0</v>
      </c>
      <c r="D117" t="str">
        <f ca="1">IF(A117=1,"",SUBSTITUTE(Rutas_Despiece!J117,",",".") &amp; ","&amp;SUBSTITUTE(Rutas_Despiece!K117,",","."))</f>
        <v>41.6650722,-0.9345872</v>
      </c>
      <c r="E117" s="5">
        <f t="shared" ca="1" si="27"/>
        <v>3</v>
      </c>
      <c r="F117" t="str">
        <f t="shared" ca="1" si="24"/>
        <v>41.6650722,-0.9345872 41.65477,-0.900889 41.6555055,-0.9088245 41.6613647,-0.9021134 41.6492023,-0.8988307 41.6445971,-0.8925454 41.6408984,-0.8952374 41.6397123,-0.9024957</v>
      </c>
      <c r="G117" s="69" t="s">
        <v>1174</v>
      </c>
      <c r="H117">
        <f t="shared" ca="1" si="28"/>
        <v>51</v>
      </c>
      <c r="I117" t="str">
        <f t="shared" ca="1" si="56"/>
        <v/>
      </c>
      <c r="J117" s="5" t="e">
        <f t="shared" ca="1" si="31"/>
        <v>#N/A</v>
      </c>
      <c r="M117" s="69"/>
      <c r="N117" s="69">
        <f t="shared" ca="1" si="22"/>
        <v>1</v>
      </c>
      <c r="O117" s="69" t="s">
        <v>1174</v>
      </c>
      <c r="P117">
        <f t="shared" ca="1" si="29"/>
        <v>1</v>
      </c>
      <c r="Q117">
        <f t="shared" ca="1" si="32"/>
        <v>112</v>
      </c>
      <c r="R117">
        <f t="shared" ca="1" si="35"/>
        <v>990</v>
      </c>
      <c r="S117">
        <f t="shared" ca="1" si="33"/>
        <v>64</v>
      </c>
      <c r="T117" t="str">
        <f t="shared" ca="1" si="36"/>
        <v>Paradas</v>
      </c>
      <c r="U117">
        <f t="shared" ca="1" si="37"/>
        <v>10064</v>
      </c>
      <c r="V117">
        <f ca="1">IFERROR(INDEX(Rutas_Despiece!$J:$J,MATCH($S117,$Q:$Q,0)),"")</f>
        <v>41.667656999999998</v>
      </c>
      <c r="W117">
        <f ca="1">IFERROR(INDEX(Rutas_Despiece!$K:$K,MATCH($S117,$Q:$Q,0)),"")</f>
        <v>-0.85514489999999999</v>
      </c>
      <c r="Y117" t="str">
        <f ca="1">IFERROR(INDEX(Rutas_Despiece!$F:$F,MATCH($S117,$Q:$Q,0))&amp;" "&amp;INDEX(Rutas_Despiece!$G:$G,MATCH($S117,$Q:$Q,0)),"")</f>
        <v xml:space="preserve">Avd. Cataluña nº 189 </v>
      </c>
      <c r="Z117" t="str">
        <f ca="1">IFERROR(INDEX(Rutas_Despiece!$H:$H,MATCH($S117,$Q:$Q,0)),"")</f>
        <v>Zaragoza</v>
      </c>
      <c r="AA117" t="str">
        <f ca="1">IFERROR(INDEX(Rutas_Despiece!$I:$I,MATCH($S117,$Q:$Q,0)),"")</f>
        <v>Zaragoza, España</v>
      </c>
      <c r="AB117" t="str">
        <f ca="1">IFERROR(INDEX(Rutas_Despiece!$L:$L,MATCH($S117,$Q:$Q,0)),"")</f>
        <v>Los Charros</v>
      </c>
      <c r="AG117" t="str">
        <f t="shared" ca="1" si="30"/>
        <v/>
      </c>
    </row>
    <row r="118" spans="1:33" x14ac:dyDescent="0.25">
      <c r="A118">
        <f ca="1">IF(Rutas_Despiece!A118&lt;&gt;Rutas_Despiece!A117,1,0)</f>
        <v>0</v>
      </c>
      <c r="B118">
        <f ca="1">IF(A118,Rutas_Despiece!C118,0)</f>
        <v>0</v>
      </c>
      <c r="C118">
        <f ca="1">IF(A118,Rutas_Despiece!D118,0)</f>
        <v>0</v>
      </c>
      <c r="D118" t="str">
        <f ca="1">IF(A118=1,"",SUBSTITUTE(Rutas_Despiece!J118,",",".") &amp; ","&amp;SUBSTITUTE(Rutas_Despiece!K118,",","."))</f>
        <v>41.65477,-0.900889</v>
      </c>
      <c r="E118" s="5">
        <f t="shared" ca="1" si="27"/>
        <v>3</v>
      </c>
      <c r="F118" t="str">
        <f t="shared" ca="1" si="24"/>
        <v>41.65477,-0.900889 41.6555055,-0.9088245 41.6613647,-0.9021134 41.6492023,-0.8988307 41.6445971,-0.8925454 41.6408984,-0.8952374 41.6397123,-0.9024957</v>
      </c>
      <c r="G118" s="69" t="s">
        <v>1174</v>
      </c>
      <c r="H118">
        <f t="shared" ca="1" si="28"/>
        <v>51</v>
      </c>
      <c r="I118" t="str">
        <f t="shared" ca="1" si="56"/>
        <v/>
      </c>
      <c r="J118" s="5" t="e">
        <f t="shared" ca="1" si="31"/>
        <v>#N/A</v>
      </c>
      <c r="M118" s="69"/>
      <c r="N118" s="69">
        <f t="shared" ca="1" si="22"/>
        <v>1</v>
      </c>
      <c r="O118" s="69" t="s">
        <v>1174</v>
      </c>
      <c r="P118">
        <f t="shared" ca="1" si="29"/>
        <v>1</v>
      </c>
      <c r="Q118">
        <f t="shared" ca="1" si="32"/>
        <v>113</v>
      </c>
      <c r="R118">
        <f t="shared" ca="1" si="35"/>
        <v>990</v>
      </c>
      <c r="S118">
        <f t="shared" ca="1" si="33"/>
        <v>65</v>
      </c>
      <c r="T118" t="str">
        <f t="shared" ca="1" si="36"/>
        <v>Paradas</v>
      </c>
      <c r="U118">
        <f t="shared" ca="1" si="37"/>
        <v>10065</v>
      </c>
      <c r="V118">
        <f ca="1">IFERROR(INDEX(Rutas_Despiece!$J:$J,MATCH($S118,$Q:$Q,0)),"")</f>
        <v>41.663702800000003</v>
      </c>
      <c r="W118">
        <f ca="1">IFERROR(INDEX(Rutas_Despiece!$K:$K,MATCH($S118,$Q:$Q,0)),"")</f>
        <v>-0.86123839999999996</v>
      </c>
      <c r="Y118" t="str">
        <f ca="1">IFERROR(INDEX(Rutas_Despiece!$F:$F,MATCH($S118,$Q:$Q,0))&amp;" "&amp;INDEX(Rutas_Despiece!$G:$G,MATCH($S118,$Q:$Q,0)),"")</f>
        <v>Avd. Cataluña  103</v>
      </c>
      <c r="Z118" t="str">
        <f ca="1">IFERROR(INDEX(Rutas_Despiece!$H:$H,MATCH($S118,$Q:$Q,0)),"")</f>
        <v>Zaragoza</v>
      </c>
      <c r="AA118" t="str">
        <f ca="1">IFERROR(INDEX(Rutas_Despiece!$I:$I,MATCH($S118,$Q:$Q,0)),"")</f>
        <v>Zaragoza, España</v>
      </c>
      <c r="AB118" t="str">
        <f ca="1">IFERROR(INDEX(Rutas_Despiece!$L:$L,MATCH($S118,$Q:$Q,0)),"")</f>
        <v>Frente Felisa Galé</v>
      </c>
      <c r="AG118" t="str">
        <f t="shared" ca="1" si="30"/>
        <v/>
      </c>
    </row>
    <row r="119" spans="1:33" x14ac:dyDescent="0.25">
      <c r="A119">
        <f ca="1">IF(Rutas_Despiece!A119&lt;&gt;Rutas_Despiece!A118,1,0)</f>
        <v>0</v>
      </c>
      <c r="B119">
        <f ca="1">IF(A119,Rutas_Despiece!C119,0)</f>
        <v>0</v>
      </c>
      <c r="C119">
        <f ca="1">IF(A119,Rutas_Despiece!D119,0)</f>
        <v>0</v>
      </c>
      <c r="D119" t="str">
        <f ca="1">IF(A119=1,"",SUBSTITUTE(Rutas_Despiece!J119,",",".") &amp; ","&amp;SUBSTITUTE(Rutas_Despiece!K119,",","."))</f>
        <v>41.6555055,-0.9088245</v>
      </c>
      <c r="E119" s="5">
        <f t="shared" ca="1" si="27"/>
        <v>3</v>
      </c>
      <c r="F119" t="str">
        <f t="shared" ca="1" si="24"/>
        <v>41.6555055,-0.9088245 41.6613647,-0.9021134 41.6492023,-0.8988307 41.6445971,-0.8925454 41.6408984,-0.8952374 41.6397123,-0.9024957</v>
      </c>
      <c r="G119" s="69" t="s">
        <v>1174</v>
      </c>
      <c r="H119">
        <f t="shared" ca="1" si="28"/>
        <v>51</v>
      </c>
      <c r="I119" t="str">
        <f t="shared" ref="I119" ca="1" si="57">IF(I118&lt;H119,I118+1,"")</f>
        <v/>
      </c>
      <c r="J119" s="5" t="e">
        <f t="shared" ca="1" si="31"/>
        <v>#N/A</v>
      </c>
      <c r="M119" s="69"/>
      <c r="N119" s="69">
        <f t="shared" ca="1" si="22"/>
        <v>1</v>
      </c>
      <c r="O119" s="69" t="s">
        <v>1174</v>
      </c>
      <c r="P119">
        <f t="shared" ca="1" si="29"/>
        <v>1</v>
      </c>
      <c r="Q119">
        <f t="shared" ca="1" si="32"/>
        <v>114</v>
      </c>
      <c r="R119">
        <f t="shared" ca="1" si="35"/>
        <v>990</v>
      </c>
      <c r="S119">
        <f t="shared" ca="1" si="33"/>
        <v>66</v>
      </c>
      <c r="T119" t="str">
        <f t="shared" ca="1" si="36"/>
        <v>Paradas</v>
      </c>
      <c r="U119">
        <f t="shared" ca="1" si="37"/>
        <v>10066</v>
      </c>
      <c r="V119">
        <f ca="1">IFERROR(INDEX(Rutas_Despiece!$J:$J,MATCH($S119,$Q:$Q,0)),"")</f>
        <v>41.662917499999999</v>
      </c>
      <c r="W119">
        <f ca="1">IFERROR(INDEX(Rutas_Despiece!$K:$K,MATCH($S119,$Q:$Q,0)),"")</f>
        <v>-0.86629460000000003</v>
      </c>
      <c r="Y119" t="str">
        <f ca="1">IFERROR(INDEX(Rutas_Despiece!$F:$F,MATCH($S119,$Q:$Q,0))&amp;" "&amp;INDEX(Rutas_Despiece!$G:$G,MATCH($S119,$Q:$Q,0)),"")</f>
        <v xml:space="preserve">Marqués de la Cadena </v>
      </c>
      <c r="Z119" t="str">
        <f ca="1">IFERROR(INDEX(Rutas_Despiece!$H:$H,MATCH($S119,$Q:$Q,0)),"")</f>
        <v>Zaragoza</v>
      </c>
      <c r="AA119" t="str">
        <f ca="1">IFERROR(INDEX(Rutas_Despiece!$I:$I,MATCH($S119,$Q:$Q,0)),"")</f>
        <v>Zaragoza, España</v>
      </c>
      <c r="AB119" t="str">
        <f ca="1">IFERROR(INDEX(Rutas_Despiece!$L:$L,MATCH($S119,$Q:$Q,0)),"")</f>
        <v>Frente nº 57 - Pd. Bus CAN</v>
      </c>
      <c r="AG119" t="str">
        <f t="shared" ca="1" si="30"/>
        <v/>
      </c>
    </row>
    <row r="120" spans="1:33" x14ac:dyDescent="0.25">
      <c r="A120">
        <f ca="1">IF(Rutas_Despiece!A120&lt;&gt;Rutas_Despiece!A119,1,0)</f>
        <v>0</v>
      </c>
      <c r="B120">
        <f ca="1">IF(A120,Rutas_Despiece!C120,0)</f>
        <v>0</v>
      </c>
      <c r="C120">
        <f ca="1">IF(A120,Rutas_Despiece!D120,0)</f>
        <v>0</v>
      </c>
      <c r="D120" t="str">
        <f ca="1">IF(A120=1,"",SUBSTITUTE(Rutas_Despiece!J120,",",".") &amp; ","&amp;SUBSTITUTE(Rutas_Despiece!K120,",","."))</f>
        <v>41.6613647,-0.9021134</v>
      </c>
      <c r="E120" s="5">
        <f t="shared" ca="1" si="27"/>
        <v>3</v>
      </c>
      <c r="F120" t="str">
        <f t="shared" ca="1" si="24"/>
        <v>41.6613647,-0.9021134 41.6492023,-0.8988307 41.6445971,-0.8925454 41.6408984,-0.8952374 41.6397123,-0.9024957</v>
      </c>
      <c r="G120" s="69" t="s">
        <v>1174</v>
      </c>
      <c r="H120">
        <f t="shared" ca="1" si="28"/>
        <v>51</v>
      </c>
      <c r="I120" t="str">
        <f t="shared" ref="I120:I123" ca="1" si="58">IF(I119&lt;H120,I119+1,I119)</f>
        <v/>
      </c>
      <c r="J120" s="5" t="e">
        <f t="shared" ca="1" si="31"/>
        <v>#N/A</v>
      </c>
      <c r="M120" s="69"/>
      <c r="N120" s="69">
        <f t="shared" ca="1" si="22"/>
        <v>1</v>
      </c>
      <c r="O120" s="69" t="s">
        <v>1174</v>
      </c>
      <c r="P120">
        <f t="shared" ca="1" si="29"/>
        <v>1</v>
      </c>
      <c r="Q120">
        <f t="shared" ca="1" si="32"/>
        <v>115</v>
      </c>
      <c r="R120">
        <f t="shared" ca="1" si="35"/>
        <v>990</v>
      </c>
      <c r="S120">
        <f t="shared" ca="1" si="33"/>
        <v>67</v>
      </c>
      <c r="T120" t="str">
        <f t="shared" ca="1" si="36"/>
        <v>Paradas</v>
      </c>
      <c r="U120">
        <f t="shared" ca="1" si="37"/>
        <v>10067</v>
      </c>
      <c r="V120">
        <f ca="1">IFERROR(INDEX(Rutas_Despiece!$J:$J,MATCH($S120,$Q:$Q,0)),"")</f>
        <v>41.666860999999997</v>
      </c>
      <c r="W120">
        <f ca="1">IFERROR(INDEX(Rutas_Despiece!$K:$K,MATCH($S120,$Q:$Q,0)),"")</f>
        <v>-0.87142169999999997</v>
      </c>
      <c r="Y120" t="str">
        <f ca="1">IFERROR(INDEX(Rutas_Despiece!$F:$F,MATCH($S120,$Q:$Q,0))&amp;" "&amp;INDEX(Rutas_Despiece!$G:$G,MATCH($S120,$Q:$Q,0)),"")</f>
        <v>Av. San Juan de la Peña nº 90</v>
      </c>
      <c r="Z120" t="str">
        <f ca="1">IFERROR(INDEX(Rutas_Despiece!$H:$H,MATCH($S120,$Q:$Q,0)),"")</f>
        <v>Zaragoza</v>
      </c>
      <c r="AA120" t="str">
        <f ca="1">IFERROR(INDEX(Rutas_Despiece!$I:$I,MATCH($S120,$Q:$Q,0)),"")</f>
        <v>Zaragoza, España</v>
      </c>
      <c r="AB120" t="str">
        <f ca="1">IFERROR(INDEX(Rutas_Despiece!$L:$L,MATCH($S120,$Q:$Q,0)),"")</f>
        <v>Hierros Alfonso - Pd. Bus</v>
      </c>
      <c r="AG120" t="str">
        <f t="shared" ca="1" si="30"/>
        <v/>
      </c>
    </row>
    <row r="121" spans="1:33" x14ac:dyDescent="0.25">
      <c r="A121">
        <f ca="1">IF(Rutas_Despiece!A121&lt;&gt;Rutas_Despiece!A120,1,0)</f>
        <v>0</v>
      </c>
      <c r="B121">
        <f ca="1">IF(A121,Rutas_Despiece!C121,0)</f>
        <v>0</v>
      </c>
      <c r="C121">
        <f ca="1">IF(A121,Rutas_Despiece!D121,0)</f>
        <v>0</v>
      </c>
      <c r="D121" t="str">
        <f ca="1">IF(A121=1,"",SUBSTITUTE(Rutas_Despiece!J121,",",".") &amp; ","&amp;SUBSTITUTE(Rutas_Despiece!K121,",","."))</f>
        <v>41.6492023,-0.8988307</v>
      </c>
      <c r="E121" s="5">
        <f t="shared" ca="1" si="27"/>
        <v>3</v>
      </c>
      <c r="F121" t="str">
        <f t="shared" ca="1" si="24"/>
        <v>41.6492023,-0.8988307 41.6445971,-0.8925454 41.6408984,-0.8952374 41.6397123,-0.9024957</v>
      </c>
      <c r="G121" s="69" t="s">
        <v>1174</v>
      </c>
      <c r="H121">
        <f t="shared" ca="1" si="28"/>
        <v>51</v>
      </c>
      <c r="I121" t="str">
        <f t="shared" ca="1" si="58"/>
        <v/>
      </c>
      <c r="J121" s="5" t="e">
        <f t="shared" ca="1" si="31"/>
        <v>#N/A</v>
      </c>
      <c r="M121" s="69"/>
      <c r="N121" s="69">
        <f t="shared" ca="1" si="22"/>
        <v>1</v>
      </c>
      <c r="O121" s="69" t="s">
        <v>1174</v>
      </c>
      <c r="P121">
        <f t="shared" ca="1" si="29"/>
        <v>1</v>
      </c>
      <c r="Q121">
        <f t="shared" ca="1" si="32"/>
        <v>116</v>
      </c>
      <c r="R121">
        <f t="shared" ca="1" si="35"/>
        <v>990</v>
      </c>
      <c r="S121">
        <f t="shared" ca="1" si="33"/>
        <v>68</v>
      </c>
      <c r="T121" t="str">
        <f t="shared" ca="1" si="36"/>
        <v>Paradas</v>
      </c>
      <c r="U121">
        <f t="shared" ca="1" si="37"/>
        <v>10068</v>
      </c>
      <c r="V121">
        <f ca="1">IFERROR(INDEX(Rutas_Despiece!$J:$J,MATCH($S121,$Q:$Q,0)),"")</f>
        <v>41.675328999999998</v>
      </c>
      <c r="W121">
        <f ca="1">IFERROR(INDEX(Rutas_Despiece!$K:$K,MATCH($S121,$Q:$Q,0)),"")</f>
        <v>-0.87022699999999997</v>
      </c>
      <c r="Y121" t="str">
        <f ca="1">IFERROR(INDEX(Rutas_Despiece!$F:$F,MATCH($S121,$Q:$Q,0))&amp;" "&amp;INDEX(Rutas_Despiece!$G:$G,MATCH($S121,$Q:$Q,0)),"")</f>
        <v xml:space="preserve">San Juan de la Peña nº 182 </v>
      </c>
      <c r="Z121" t="str">
        <f ca="1">IFERROR(INDEX(Rutas_Despiece!$H:$H,MATCH($S121,$Q:$Q,0)),"")</f>
        <v>Zaragoza</v>
      </c>
      <c r="AA121" t="str">
        <f ca="1">IFERROR(INDEX(Rutas_Despiece!$I:$I,MATCH($S121,$Q:$Q,0)),"")</f>
        <v>Zaragoza, España</v>
      </c>
      <c r="AB121" t="str">
        <f ca="1">IFERROR(INDEX(Rutas_Despiece!$L:$L,MATCH($S121,$Q:$Q,0)),"")</f>
        <v>Pd. Bus</v>
      </c>
      <c r="AG121" t="str">
        <f t="shared" ca="1" si="30"/>
        <v/>
      </c>
    </row>
    <row r="122" spans="1:33" x14ac:dyDescent="0.25">
      <c r="A122">
        <f ca="1">IF(Rutas_Despiece!A122&lt;&gt;Rutas_Despiece!A121,1,0)</f>
        <v>0</v>
      </c>
      <c r="B122">
        <f ca="1">IF(A122,Rutas_Despiece!C122,0)</f>
        <v>0</v>
      </c>
      <c r="C122">
        <f ca="1">IF(A122,Rutas_Despiece!D122,0)</f>
        <v>0</v>
      </c>
      <c r="D122" t="str">
        <f ca="1">IF(A122=1,"",SUBSTITUTE(Rutas_Despiece!J122,",",".") &amp; ","&amp;SUBSTITUTE(Rutas_Despiece!K122,",","."))</f>
        <v>41.6445971,-0.8925454</v>
      </c>
      <c r="E122" s="5">
        <f t="shared" ca="1" si="27"/>
        <v>3</v>
      </c>
      <c r="F122" t="str">
        <f t="shared" ca="1" si="24"/>
        <v>41.6445971,-0.8925454 41.6408984,-0.8952374 41.6397123,-0.9024957</v>
      </c>
      <c r="G122" s="69" t="s">
        <v>1174</v>
      </c>
      <c r="H122">
        <f t="shared" ca="1" si="28"/>
        <v>51</v>
      </c>
      <c r="I122" t="str">
        <f t="shared" ca="1" si="58"/>
        <v/>
      </c>
      <c r="J122" s="5" t="e">
        <f t="shared" ca="1" si="31"/>
        <v>#N/A</v>
      </c>
      <c r="M122" s="69"/>
      <c r="N122" s="69">
        <f t="shared" ca="1" si="22"/>
        <v>1</v>
      </c>
      <c r="O122" s="69" t="s">
        <v>1174</v>
      </c>
      <c r="P122">
        <f t="shared" ca="1" si="29"/>
        <v>1</v>
      </c>
      <c r="Q122">
        <f t="shared" ca="1" si="32"/>
        <v>117</v>
      </c>
      <c r="R122">
        <f t="shared" ca="1" si="35"/>
        <v>990</v>
      </c>
      <c r="S122">
        <f t="shared" ca="1" si="33"/>
        <v>69</v>
      </c>
      <c r="T122" t="str">
        <f t="shared" ca="1" si="36"/>
        <v>Paradas</v>
      </c>
      <c r="U122">
        <f t="shared" ca="1" si="37"/>
        <v>10069</v>
      </c>
      <c r="V122">
        <f ca="1">IFERROR(INDEX(Rutas_Despiece!$J:$J,MATCH($S122,$Q:$Q,0)),"")</f>
        <v>41.668570000000003</v>
      </c>
      <c r="W122">
        <f ca="1">IFERROR(INDEX(Rutas_Despiece!$K:$K,MATCH($S122,$Q:$Q,0)),"")</f>
        <v>-0.87667799999999996</v>
      </c>
      <c r="Y122" t="str">
        <f ca="1">IFERROR(INDEX(Rutas_Despiece!$F:$F,MATCH($S122,$Q:$Q,0))&amp;" "&amp;INDEX(Rutas_Despiece!$G:$G,MATCH($S122,$Q:$Q,0)),"")</f>
        <v xml:space="preserve">Salvador Allende nº 67 </v>
      </c>
      <c r="Z122" t="str">
        <f ca="1">IFERROR(INDEX(Rutas_Despiece!$H:$H,MATCH($S122,$Q:$Q,0)),"")</f>
        <v>Zaragoza</v>
      </c>
      <c r="AA122" t="str">
        <f ca="1">IFERROR(INDEX(Rutas_Despiece!$I:$I,MATCH($S122,$Q:$Q,0)),"")</f>
        <v>Zaragoza, España</v>
      </c>
      <c r="AB122" t="str">
        <f ca="1">IFERROR(INDEX(Rutas_Despiece!$L:$L,MATCH($S122,$Q:$Q,0)),"")</f>
        <v>Pd. Bus</v>
      </c>
      <c r="AG122" t="str">
        <f t="shared" ca="1" si="30"/>
        <v/>
      </c>
    </row>
    <row r="123" spans="1:33" x14ac:dyDescent="0.25">
      <c r="A123">
        <f ca="1">IF(Rutas_Despiece!A123&lt;&gt;Rutas_Despiece!A122,1,0)</f>
        <v>0</v>
      </c>
      <c r="B123">
        <f ca="1">IF(A123,Rutas_Despiece!C123,0)</f>
        <v>0</v>
      </c>
      <c r="C123">
        <f ca="1">IF(A123,Rutas_Despiece!D123,0)</f>
        <v>0</v>
      </c>
      <c r="D123" t="str">
        <f ca="1">IF(A123=1,"",SUBSTITUTE(Rutas_Despiece!J123,",",".") &amp; ","&amp;SUBSTITUTE(Rutas_Despiece!K123,",","."))</f>
        <v>41.6408984,-0.8952374</v>
      </c>
      <c r="E123" s="5">
        <f t="shared" ca="1" si="27"/>
        <v>3</v>
      </c>
      <c r="F123" t="str">
        <f t="shared" ca="1" si="24"/>
        <v>41.6408984,-0.8952374 41.6397123,-0.9024957</v>
      </c>
      <c r="G123" s="69" t="s">
        <v>1174</v>
      </c>
      <c r="H123">
        <f t="shared" ca="1" si="28"/>
        <v>51</v>
      </c>
      <c r="I123" t="str">
        <f t="shared" ca="1" si="58"/>
        <v/>
      </c>
      <c r="J123" s="5" t="e">
        <f t="shared" ca="1" si="31"/>
        <v>#N/A</v>
      </c>
      <c r="M123" s="69"/>
      <c r="N123" s="69">
        <f t="shared" ref="N123:N186" ca="1" si="59">IF(I123&lt;H123,0,1)</f>
        <v>1</v>
      </c>
      <c r="O123" s="69" t="s">
        <v>1174</v>
      </c>
      <c r="P123">
        <f t="shared" ca="1" si="29"/>
        <v>1</v>
      </c>
      <c r="Q123">
        <f t="shared" ca="1" si="32"/>
        <v>118</v>
      </c>
      <c r="R123">
        <f t="shared" ca="1" si="35"/>
        <v>990</v>
      </c>
      <c r="S123">
        <f t="shared" ca="1" si="33"/>
        <v>70</v>
      </c>
      <c r="T123" t="str">
        <f t="shared" ca="1" si="36"/>
        <v>Paradas</v>
      </c>
      <c r="U123">
        <f t="shared" ca="1" si="37"/>
        <v>10070</v>
      </c>
      <c r="V123">
        <f ca="1">IFERROR(INDEX(Rutas_Despiece!$J:$J,MATCH($S123,$Q:$Q,0)),"")</f>
        <v>41.667553300000002</v>
      </c>
      <c r="W123">
        <f ca="1">IFERROR(INDEX(Rutas_Despiece!$K:$K,MATCH($S123,$Q:$Q,0)),"")</f>
        <v>-0.87668179999999996</v>
      </c>
      <c r="Y123" t="str">
        <f ca="1">IFERROR(INDEX(Rutas_Despiece!$F:$F,MATCH($S123,$Q:$Q,0))&amp;" "&amp;INDEX(Rutas_Despiece!$G:$G,MATCH($S123,$Q:$Q,0)),"")</f>
        <v xml:space="preserve">Salvador Allende  </v>
      </c>
      <c r="Z123" t="str">
        <f ca="1">IFERROR(INDEX(Rutas_Despiece!$H:$H,MATCH($S123,$Q:$Q,0)),"")</f>
        <v>Zaragoza</v>
      </c>
      <c r="AA123" t="str">
        <f ca="1">IFERROR(INDEX(Rutas_Despiece!$I:$I,MATCH($S123,$Q:$Q,0)),"")</f>
        <v>Zaragoza, España</v>
      </c>
      <c r="AB123" t="str">
        <f ca="1">IFERROR(INDEX(Rutas_Despiece!$L:$L,MATCH($S123,$Q:$Q,0)),"")</f>
        <v>Esq. Valle de Broto - Pd. Bus</v>
      </c>
      <c r="AG123" t="str">
        <f t="shared" ca="1" si="30"/>
        <v/>
      </c>
    </row>
    <row r="124" spans="1:33" x14ac:dyDescent="0.25">
      <c r="A124">
        <f ca="1">IF(Rutas_Despiece!A124&lt;&gt;Rutas_Despiece!A123,1,0)</f>
        <v>0</v>
      </c>
      <c r="B124">
        <f ca="1">IF(A124,Rutas_Despiece!C124,0)</f>
        <v>0</v>
      </c>
      <c r="C124">
        <f ca="1">IF(A124,Rutas_Despiece!D124,0)</f>
        <v>0</v>
      </c>
      <c r="D124" t="str">
        <f ca="1">IF(A124=1,"",SUBSTITUTE(Rutas_Despiece!J124,",",".") &amp; ","&amp;SUBSTITUTE(Rutas_Despiece!K124,",","."))</f>
        <v>41.6397123,-0.9024957</v>
      </c>
      <c r="E124" s="5">
        <f t="shared" ca="1" si="27"/>
        <v>3</v>
      </c>
      <c r="F124" t="str">
        <f t="shared" ca="1" si="24"/>
        <v>41.6397123,-0.9024957</v>
      </c>
      <c r="G124" s="69" t="s">
        <v>1174</v>
      </c>
      <c r="H124">
        <f t="shared" ca="1" si="28"/>
        <v>51</v>
      </c>
      <c r="I124" t="str">
        <f t="shared" ref="I124" ca="1" si="60">IF(I123&lt;H124,I123+1,"")</f>
        <v/>
      </c>
      <c r="J124" s="5" t="e">
        <f t="shared" ca="1" si="31"/>
        <v>#N/A</v>
      </c>
      <c r="M124" s="69"/>
      <c r="N124" s="69">
        <f t="shared" ca="1" si="59"/>
        <v>1</v>
      </c>
      <c r="O124" s="69" t="s">
        <v>1174</v>
      </c>
      <c r="P124">
        <f t="shared" ca="1" si="29"/>
        <v>1</v>
      </c>
      <c r="Q124">
        <f t="shared" ca="1" si="32"/>
        <v>119</v>
      </c>
      <c r="R124">
        <f t="shared" ca="1" si="35"/>
        <v>990</v>
      </c>
      <c r="S124">
        <f t="shared" ca="1" si="33"/>
        <v>71</v>
      </c>
      <c r="T124" t="str">
        <f t="shared" ca="1" si="36"/>
        <v>Paradas</v>
      </c>
      <c r="U124">
        <f t="shared" ca="1" si="37"/>
        <v>10071</v>
      </c>
      <c r="V124">
        <f ca="1">IFERROR(INDEX(Rutas_Despiece!$J:$J,MATCH($S124,$Q:$Q,0)),"")</f>
        <v>41.667514500000003</v>
      </c>
      <c r="W124">
        <f ca="1">IFERROR(INDEX(Rutas_Despiece!$K:$K,MATCH($S124,$Q:$Q,0)),"")</f>
        <v>-0.88693259999999996</v>
      </c>
      <c r="Y124" t="str">
        <f ca="1">IFERROR(INDEX(Rutas_Despiece!$F:$F,MATCH($S124,$Q:$Q,0))&amp;" "&amp;INDEX(Rutas_Despiece!$G:$G,MATCH($S124,$Q:$Q,0)),"")</f>
        <v xml:space="preserve">María Zambrano  </v>
      </c>
      <c r="Z124" t="str">
        <f ca="1">IFERROR(INDEX(Rutas_Despiece!$H:$H,MATCH($S124,$Q:$Q,0)),"")</f>
        <v>Zaragoza</v>
      </c>
      <c r="AA124" t="str">
        <f ca="1">IFERROR(INDEX(Rutas_Despiece!$I:$I,MATCH($S124,$Q:$Q,0)),"")</f>
        <v>Zaragoza, España</v>
      </c>
      <c r="AB124" t="str">
        <f ca="1">IFERROR(INDEX(Rutas_Despiece!$L:$L,MATCH($S124,$Q:$Q,0)),"")</f>
        <v>León Felipe - Pd. Bus</v>
      </c>
      <c r="AG124" t="str">
        <f t="shared" ca="1" si="30"/>
        <v/>
      </c>
    </row>
    <row r="125" spans="1:33" x14ac:dyDescent="0.25">
      <c r="A125">
        <f ca="1">IF(Rutas_Despiece!A125&lt;&gt;Rutas_Despiece!A124,1,0)</f>
        <v>1</v>
      </c>
      <c r="B125" t="str">
        <f ca="1">IF(A125,Rutas_Despiece!C125,0)</f>
        <v>Rutas_3</v>
      </c>
      <c r="C125" t="str">
        <f ca="1">IF(A125,Rutas_Despiece!D125,0)</f>
        <v>Ruta 3_3</v>
      </c>
      <c r="D125" t="str">
        <f ca="1">IF(A125=1,"",SUBSTITUTE(Rutas_Despiece!J125,",",".") &amp; ","&amp;SUBSTITUTE(Rutas_Despiece!K125,",","."))</f>
        <v/>
      </c>
      <c r="E125" s="5">
        <f t="shared" ca="1" si="27"/>
        <v>4</v>
      </c>
      <c r="F125" t="str">
        <f t="shared" ca="1" si="24"/>
        <v xml:space="preserve"> 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25" s="69" t="s">
        <v>1174</v>
      </c>
      <c r="H125">
        <f t="shared" ca="1" si="28"/>
        <v>51</v>
      </c>
      <c r="I125" t="str">
        <f t="shared" ref="I125:I128" ca="1" si="61">IF(I124&lt;H125,I124+1,I124)</f>
        <v/>
      </c>
      <c r="J125" s="5" t="e">
        <f t="shared" ca="1" si="31"/>
        <v>#N/A</v>
      </c>
      <c r="M125" s="69"/>
      <c r="N125" s="69">
        <f t="shared" ca="1" si="59"/>
        <v>1</v>
      </c>
      <c r="O125" s="69" t="s">
        <v>1174</v>
      </c>
      <c r="P125">
        <f t="shared" ca="1" si="29"/>
        <v>0</v>
      </c>
      <c r="Q125">
        <f t="shared" ca="1" si="32"/>
        <v>119</v>
      </c>
      <c r="R125">
        <f t="shared" ca="1" si="35"/>
        <v>990</v>
      </c>
      <c r="S125">
        <f t="shared" ca="1" si="33"/>
        <v>72</v>
      </c>
      <c r="T125" t="str">
        <f t="shared" ca="1" si="36"/>
        <v>Paradas</v>
      </c>
      <c r="U125">
        <f t="shared" ca="1" si="37"/>
        <v>10072</v>
      </c>
      <c r="V125">
        <f ca="1">IFERROR(INDEX(Rutas_Despiece!$J:$J,MATCH($S125,$Q:$Q,0)),"")</f>
        <v>41.671709800000002</v>
      </c>
      <c r="W125">
        <f ca="1">IFERROR(INDEX(Rutas_Despiece!$K:$K,MATCH($S125,$Q:$Q,0)),"")</f>
        <v>-0.88939809999999997</v>
      </c>
      <c r="Y125" t="str">
        <f ca="1">IFERROR(INDEX(Rutas_Despiece!$F:$F,MATCH($S125,$Q:$Q,0))&amp;" "&amp;INDEX(Rutas_Despiece!$G:$G,MATCH($S125,$Q:$Q,0)),"")</f>
        <v xml:space="preserve">María Zambrano  </v>
      </c>
      <c r="Z125" t="str">
        <f ca="1">IFERROR(INDEX(Rutas_Despiece!$H:$H,MATCH($S125,$Q:$Q,0)),"")</f>
        <v>Zaragoza</v>
      </c>
      <c r="AA125" t="str">
        <f ca="1">IFERROR(INDEX(Rutas_Despiece!$I:$I,MATCH($S125,$Q:$Q,0)),"")</f>
        <v>Zaragoza, España</v>
      </c>
      <c r="AB125" t="str">
        <f ca="1">IFERROR(INDEX(Rutas_Despiece!$L:$L,MATCH($S125,$Q:$Q,0)),"")</f>
        <v>Ildefonso Manuel Gil - Pd. Bus</v>
      </c>
      <c r="AG125" t="str">
        <f t="shared" ca="1" si="30"/>
        <v/>
      </c>
    </row>
    <row r="126" spans="1:33" x14ac:dyDescent="0.25">
      <c r="A126">
        <f ca="1">IF(Rutas_Despiece!A126&lt;&gt;Rutas_Despiece!A125,1,0)</f>
        <v>0</v>
      </c>
      <c r="B126">
        <f ca="1">IF(A126,Rutas_Despiece!C126,0)</f>
        <v>0</v>
      </c>
      <c r="C126">
        <f ca="1">IF(A126,Rutas_Despiece!D126,0)</f>
        <v>0</v>
      </c>
      <c r="D126" t="str">
        <f ca="1">IF(A126=1,"",SUBSTITUTE(Rutas_Despiece!J126,",",".") &amp; ","&amp;SUBSTITUTE(Rutas_Despiece!K126,",","."))</f>
        <v>41.6550253,-0.9207166</v>
      </c>
      <c r="E126" s="5">
        <f t="shared" ca="1" si="27"/>
        <v>4</v>
      </c>
      <c r="F126" t="str">
        <f t="shared" ca="1" si="24"/>
        <v>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26" s="69" t="s">
        <v>1174</v>
      </c>
      <c r="H126">
        <f t="shared" ca="1" si="28"/>
        <v>51</v>
      </c>
      <c r="I126" t="str">
        <f t="shared" ca="1" si="61"/>
        <v/>
      </c>
      <c r="J126" s="5" t="e">
        <f t="shared" ca="1" si="31"/>
        <v>#N/A</v>
      </c>
      <c r="M126" s="69"/>
      <c r="N126" s="69">
        <f t="shared" ca="1" si="59"/>
        <v>1</v>
      </c>
      <c r="O126" s="69" t="s">
        <v>1174</v>
      </c>
      <c r="P126">
        <f t="shared" ca="1" si="29"/>
        <v>1</v>
      </c>
      <c r="Q126">
        <f t="shared" ca="1" si="32"/>
        <v>120</v>
      </c>
      <c r="R126">
        <f t="shared" ca="1" si="35"/>
        <v>990</v>
      </c>
      <c r="S126">
        <f t="shared" ca="1" si="33"/>
        <v>73</v>
      </c>
      <c r="T126" t="str">
        <f t="shared" ca="1" si="36"/>
        <v>Paradas</v>
      </c>
      <c r="U126">
        <f t="shared" ca="1" si="37"/>
        <v>10073</v>
      </c>
      <c r="V126">
        <f ca="1">IFERROR(INDEX(Rutas_Despiece!$J:$J,MATCH($S126,$Q:$Q,0)),"")</f>
        <v>41.677349399999997</v>
      </c>
      <c r="W126">
        <f ca="1">IFERROR(INDEX(Rutas_Despiece!$K:$K,MATCH($S126,$Q:$Q,0)),"")</f>
        <v>-0.88933839999999997</v>
      </c>
      <c r="Y126" t="str">
        <f ca="1">IFERROR(INDEX(Rutas_Despiece!$F:$F,MATCH($S126,$Q:$Q,0))&amp;" "&amp;INDEX(Rutas_Despiece!$G:$G,MATCH($S126,$Q:$Q,0)),"")</f>
        <v xml:space="preserve">María Zambrano  </v>
      </c>
      <c r="Z126" t="str">
        <f ca="1">IFERROR(INDEX(Rutas_Despiece!$H:$H,MATCH($S126,$Q:$Q,0)),"")</f>
        <v>Zaragoza</v>
      </c>
      <c r="AA126" t="str">
        <f ca="1">IFERROR(INDEX(Rutas_Despiece!$I:$I,MATCH($S126,$Q:$Q,0)),"")</f>
        <v>Zaragoza, España</v>
      </c>
      <c r="AB126" t="str">
        <f ca="1">IFERROR(INDEX(Rutas_Despiece!$L:$L,MATCH($S126,$Q:$Q,0)),"")</f>
        <v>Esq. Pablo Iglesias - Pd. Bus</v>
      </c>
      <c r="AG126" t="str">
        <f t="shared" ca="1" si="30"/>
        <v/>
      </c>
    </row>
    <row r="127" spans="1:33" x14ac:dyDescent="0.25">
      <c r="A127">
        <f ca="1">IF(Rutas_Despiece!A127&lt;&gt;Rutas_Despiece!A126,1,0)</f>
        <v>0</v>
      </c>
      <c r="B127">
        <f ca="1">IF(A127,Rutas_Despiece!C127,0)</f>
        <v>0</v>
      </c>
      <c r="C127">
        <f ca="1">IF(A127,Rutas_Despiece!D127,0)</f>
        <v>0</v>
      </c>
      <c r="D127" t="str">
        <f ca="1">IF(A127=1,"",SUBSTITUTE(Rutas_Despiece!J127,",",".") &amp; ","&amp;SUBSTITUTE(Rutas_Despiece!K127,",","."))</f>
        <v>41.6480108,-0.9178979</v>
      </c>
      <c r="E127" s="5">
        <f t="shared" ca="1" si="27"/>
        <v>4</v>
      </c>
      <c r="F127" t="str">
        <f t="shared" ref="F127:F190" ca="1" si="62">IF(A128=1,D127,D127&amp;" "&amp;F128)</f>
        <v>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27" s="69" t="s">
        <v>1174</v>
      </c>
      <c r="H127">
        <f t="shared" ca="1" si="28"/>
        <v>51</v>
      </c>
      <c r="I127" t="str">
        <f t="shared" ca="1" si="61"/>
        <v/>
      </c>
      <c r="J127" s="5" t="e">
        <f t="shared" ca="1" si="31"/>
        <v>#N/A</v>
      </c>
      <c r="M127" s="69"/>
      <c r="N127" s="69">
        <f t="shared" ca="1" si="59"/>
        <v>1</v>
      </c>
      <c r="O127" s="69" t="s">
        <v>1174</v>
      </c>
      <c r="P127">
        <f t="shared" ca="1" si="29"/>
        <v>1</v>
      </c>
      <c r="Q127">
        <f t="shared" ca="1" si="32"/>
        <v>121</v>
      </c>
      <c r="R127">
        <f t="shared" ca="1" si="35"/>
        <v>990</v>
      </c>
      <c r="S127">
        <f t="shared" ca="1" si="33"/>
        <v>74</v>
      </c>
      <c r="T127" t="str">
        <f t="shared" ca="1" si="36"/>
        <v>Paradas</v>
      </c>
      <c r="U127">
        <f t="shared" ca="1" si="37"/>
        <v>10074</v>
      </c>
      <c r="V127">
        <f ca="1">IFERROR(INDEX(Rutas_Despiece!$J:$J,MATCH($S127,$Q:$Q,0)),"")</f>
        <v>41.749628000000001</v>
      </c>
      <c r="W127">
        <f ca="1">IFERROR(INDEX(Rutas_Despiece!$K:$K,MATCH($S127,$Q:$Q,0)),"")</f>
        <v>-1.1755139999999999</v>
      </c>
      <c r="Y127" t="str">
        <f ca="1">IFERROR(INDEX(Rutas_Despiece!$F:$F,MATCH($S127,$Q:$Q,0))&amp;" "&amp;INDEX(Rutas_Despiece!$G:$G,MATCH($S127,$Q:$Q,0)),"")</f>
        <v xml:space="preserve">Pol. Ind Entrerrios </v>
      </c>
      <c r="Z127" t="str">
        <f ca="1">IFERROR(INDEX(Rutas_Despiece!$H:$H,MATCH($S127,$Q:$Q,0)),"")</f>
        <v>Figueruelas</v>
      </c>
      <c r="AA127" t="str">
        <f ca="1">IFERROR(INDEX(Rutas_Despiece!$I:$I,MATCH($S127,$Q:$Q,0)),"")</f>
        <v>Zaragoza, España</v>
      </c>
      <c r="AB127" t="str">
        <f ca="1">IFERROR(INDEX(Rutas_Despiece!$L:$L,MATCH($S127,$Q:$Q,0)),"")</f>
        <v>Opel Puerta 5</v>
      </c>
      <c r="AG127" t="str">
        <f t="shared" ca="1" si="30"/>
        <v/>
      </c>
    </row>
    <row r="128" spans="1:33" x14ac:dyDescent="0.25">
      <c r="A128">
        <f ca="1">IF(Rutas_Despiece!A128&lt;&gt;Rutas_Despiece!A127,1,0)</f>
        <v>0</v>
      </c>
      <c r="B128">
        <f ca="1">IF(A128,Rutas_Despiece!C128,0)</f>
        <v>0</v>
      </c>
      <c r="C128">
        <f ca="1">IF(A128,Rutas_Despiece!D128,0)</f>
        <v>0</v>
      </c>
      <c r="D128" t="str">
        <f ca="1">IF(A128=1,"",SUBSTITUTE(Rutas_Despiece!J128,",",".") &amp; ","&amp;SUBSTITUTE(Rutas_Despiece!K128,",","."))</f>
        <v>41.6450473,-0.9165637</v>
      </c>
      <c r="E128" s="5">
        <f t="shared" ca="1" si="27"/>
        <v>4</v>
      </c>
      <c r="F128" t="str">
        <f t="shared" ca="1" si="62"/>
        <v>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28" s="69" t="s">
        <v>1174</v>
      </c>
      <c r="H128">
        <f t="shared" ca="1" si="28"/>
        <v>51</v>
      </c>
      <c r="I128" t="str">
        <f t="shared" ca="1" si="61"/>
        <v/>
      </c>
      <c r="J128" s="5" t="e">
        <f t="shared" ca="1" si="31"/>
        <v>#N/A</v>
      </c>
      <c r="M128" s="69"/>
      <c r="N128" s="69">
        <f t="shared" ca="1" si="59"/>
        <v>1</v>
      </c>
      <c r="O128" s="69" t="s">
        <v>1174</v>
      </c>
      <c r="P128">
        <f t="shared" ca="1" si="29"/>
        <v>1</v>
      </c>
      <c r="Q128">
        <f t="shared" ca="1" si="32"/>
        <v>122</v>
      </c>
      <c r="R128">
        <f t="shared" ca="1" si="35"/>
        <v>990</v>
      </c>
      <c r="S128">
        <f t="shared" ca="1" si="33"/>
        <v>75</v>
      </c>
      <c r="T128" t="str">
        <f t="shared" ca="1" si="36"/>
        <v>Paradas</v>
      </c>
      <c r="U128">
        <f t="shared" ca="1" si="37"/>
        <v>10075</v>
      </c>
      <c r="V128">
        <f ca="1">IFERROR(INDEX(Rutas_Despiece!$J:$J,MATCH($S128,$Q:$Q,0)),"")</f>
        <v>41.749628000000001</v>
      </c>
      <c r="W128">
        <f ca="1">IFERROR(INDEX(Rutas_Despiece!$K:$K,MATCH($S128,$Q:$Q,0)),"")</f>
        <v>-1.1755139999999999</v>
      </c>
      <c r="Y128" t="str">
        <f ca="1">IFERROR(INDEX(Rutas_Despiece!$F:$F,MATCH($S128,$Q:$Q,0))&amp;" "&amp;INDEX(Rutas_Despiece!$G:$G,MATCH($S128,$Q:$Q,0)),"")</f>
        <v xml:space="preserve">Pol. Ind Entrerrios </v>
      </c>
      <c r="Z128" t="str">
        <f ca="1">IFERROR(INDEX(Rutas_Despiece!$H:$H,MATCH($S128,$Q:$Q,0)),"")</f>
        <v>Figueruelas</v>
      </c>
      <c r="AA128" t="str">
        <f ca="1">IFERROR(INDEX(Rutas_Despiece!$I:$I,MATCH($S128,$Q:$Q,0)),"")</f>
        <v>Zaragoza, España</v>
      </c>
      <c r="AB128" t="str">
        <f ca="1">IFERROR(INDEX(Rutas_Despiece!$L:$L,MATCH($S128,$Q:$Q,0)),"")</f>
        <v>Opel Puerta 5</v>
      </c>
      <c r="AG128" t="str">
        <f t="shared" ca="1" si="30"/>
        <v/>
      </c>
    </row>
    <row r="129" spans="1:33" x14ac:dyDescent="0.25">
      <c r="A129">
        <f ca="1">IF(Rutas_Despiece!A129&lt;&gt;Rutas_Despiece!A128,1,0)</f>
        <v>0</v>
      </c>
      <c r="B129">
        <f ca="1">IF(A129,Rutas_Despiece!C129,0)</f>
        <v>0</v>
      </c>
      <c r="C129">
        <f ca="1">IF(A129,Rutas_Despiece!D129,0)</f>
        <v>0</v>
      </c>
      <c r="D129" t="str">
        <f ca="1">IF(A129=1,"",SUBSTITUTE(Rutas_Despiece!J129,",",".") &amp; ","&amp;SUBSTITUTE(Rutas_Despiece!K129,",","."))</f>
        <v>41.6417168,-0.9149879</v>
      </c>
      <c r="E129" s="5">
        <f t="shared" ca="1" si="27"/>
        <v>4</v>
      </c>
      <c r="F129" t="str">
        <f t="shared" ca="1" si="62"/>
        <v>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29" s="69" t="s">
        <v>1174</v>
      </c>
      <c r="H129">
        <f t="shared" ca="1" si="28"/>
        <v>51</v>
      </c>
      <c r="I129" t="str">
        <f t="shared" ref="I129" ca="1" si="63">IF(I128&lt;H129,I128+1,"")</f>
        <v/>
      </c>
      <c r="J129" s="5" t="e">
        <f t="shared" ca="1" si="31"/>
        <v>#N/A</v>
      </c>
      <c r="M129" s="69"/>
      <c r="N129" s="69">
        <f t="shared" ca="1" si="59"/>
        <v>1</v>
      </c>
      <c r="O129" s="69" t="s">
        <v>1174</v>
      </c>
      <c r="P129">
        <f t="shared" ca="1" si="29"/>
        <v>1</v>
      </c>
      <c r="Q129">
        <f t="shared" ca="1" si="32"/>
        <v>123</v>
      </c>
      <c r="R129">
        <f t="shared" ca="1" si="35"/>
        <v>990</v>
      </c>
      <c r="S129">
        <f t="shared" ca="1" si="33"/>
        <v>76</v>
      </c>
      <c r="T129" t="str">
        <f t="shared" ca="1" si="36"/>
        <v>Paradas</v>
      </c>
      <c r="U129">
        <f t="shared" ca="1" si="37"/>
        <v>10076</v>
      </c>
      <c r="V129">
        <f ca="1">IFERROR(INDEX(Rutas_Despiece!$J:$J,MATCH($S129,$Q:$Q,0)),"")</f>
        <v>41.676046800000002</v>
      </c>
      <c r="W129">
        <f ca="1">IFERROR(INDEX(Rutas_Despiece!$K:$K,MATCH($S129,$Q:$Q,0)),"")</f>
        <v>-0.89092199999999999</v>
      </c>
      <c r="Y129" t="str">
        <f ca="1">IFERROR(INDEX(Rutas_Despiece!$F:$F,MATCH($S129,$Q:$Q,0))&amp;" "&amp;INDEX(Rutas_Despiece!$G:$G,MATCH($S129,$Q:$Q,0)),"")</f>
        <v xml:space="preserve">Luis Legaz  </v>
      </c>
      <c r="Z129" t="str">
        <f ca="1">IFERROR(INDEX(Rutas_Despiece!$H:$H,MATCH($S129,$Q:$Q,0)),"")</f>
        <v>Zaragoza</v>
      </c>
      <c r="AA129" t="str">
        <f ca="1">IFERROR(INDEX(Rutas_Despiece!$I:$I,MATCH($S129,$Q:$Q,0)),"")</f>
        <v>Zaragoza, España</v>
      </c>
      <c r="AB129" t="str">
        <f ca="1">IFERROR(INDEX(Rutas_Despiece!$L:$L,MATCH($S129,$Q:$Q,0)),"")</f>
        <v>Esq. Gómez Avellaneda</v>
      </c>
      <c r="AG129" t="str">
        <f t="shared" ca="1" si="30"/>
        <v/>
      </c>
    </row>
    <row r="130" spans="1:33" x14ac:dyDescent="0.25">
      <c r="A130">
        <f ca="1">IF(Rutas_Despiece!A130&lt;&gt;Rutas_Despiece!A129,1,0)</f>
        <v>0</v>
      </c>
      <c r="B130">
        <f ca="1">IF(A130,Rutas_Despiece!C130,0)</f>
        <v>0</v>
      </c>
      <c r="C130">
        <f ca="1">IF(A130,Rutas_Despiece!D130,0)</f>
        <v>0</v>
      </c>
      <c r="D130" t="str">
        <f ca="1">IF(A130=1,"",SUBSTITUTE(Rutas_Despiece!J130,",",".") &amp; ","&amp;SUBSTITUTE(Rutas_Despiece!K130,",","."))</f>
        <v>41.6366927,-0.9129439</v>
      </c>
      <c r="E130" s="5">
        <f t="shared" ca="1" si="27"/>
        <v>4</v>
      </c>
      <c r="F130" t="str">
        <f t="shared" ca="1" si="62"/>
        <v>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0" s="69" t="s">
        <v>1174</v>
      </c>
      <c r="H130">
        <f t="shared" ca="1" si="28"/>
        <v>51</v>
      </c>
      <c r="I130" t="str">
        <f t="shared" ref="I130:I133" ca="1" si="64">IF(I129&lt;H130,I129+1,I129)</f>
        <v/>
      </c>
      <c r="J130" s="5" t="e">
        <f t="shared" ca="1" si="31"/>
        <v>#N/A</v>
      </c>
      <c r="M130" s="69"/>
      <c r="N130" s="69">
        <f t="shared" ca="1" si="59"/>
        <v>1</v>
      </c>
      <c r="O130" s="69" t="s">
        <v>1174</v>
      </c>
      <c r="P130">
        <f t="shared" ca="1" si="29"/>
        <v>1</v>
      </c>
      <c r="Q130">
        <f t="shared" ca="1" si="32"/>
        <v>124</v>
      </c>
      <c r="R130">
        <f t="shared" ca="1" si="35"/>
        <v>990</v>
      </c>
      <c r="S130">
        <f t="shared" ca="1" si="33"/>
        <v>77</v>
      </c>
      <c r="T130" t="str">
        <f t="shared" ref="T130:T131" ca="1" si="65">IF(S130&lt;&gt;"","Paradas","")</f>
        <v>Paradas</v>
      </c>
      <c r="U130">
        <f t="shared" ref="U130:U132" ca="1" si="66">IF(S130=0,"",10000+S130)</f>
        <v>10077</v>
      </c>
      <c r="V130">
        <f ca="1">IFERROR(INDEX(Rutas_Despiece!$J:$J,MATCH($S130,$Q:$Q,0)),"")</f>
        <v>41.670422100000003</v>
      </c>
      <c r="W130">
        <f ca="1">IFERROR(INDEX(Rutas_Despiece!$K:$K,MATCH($S130,$Q:$Q,0)),"")</f>
        <v>-0.89067010000000002</v>
      </c>
      <c r="Y130" t="str">
        <f ca="1">IFERROR(INDEX(Rutas_Despiece!$F:$F,MATCH($S130,$Q:$Q,0))&amp;" "&amp;INDEX(Rutas_Despiece!$G:$G,MATCH($S130,$Q:$Q,0)),"")</f>
        <v xml:space="preserve">Gómez de Avellaneda  </v>
      </c>
      <c r="Z130" t="str">
        <f ca="1">IFERROR(INDEX(Rutas_Despiece!$H:$H,MATCH($S130,$Q:$Q,0)),"")</f>
        <v>Zaragoza</v>
      </c>
      <c r="AA130" t="str">
        <f ca="1">IFERROR(INDEX(Rutas_Despiece!$I:$I,MATCH($S130,$Q:$Q,0)),"")</f>
        <v>Zaragoza, España</v>
      </c>
      <c r="AB130" t="str">
        <f ca="1">IFERROR(INDEX(Rutas_Despiece!$L:$L,MATCH($S130,$Q:$Q,0)),"")</f>
        <v>Esq. Saiz de otero - Pd. Bus</v>
      </c>
      <c r="AG130" t="str">
        <f t="shared" ca="1" si="30"/>
        <v/>
      </c>
    </row>
    <row r="131" spans="1:33" x14ac:dyDescent="0.25">
      <c r="A131">
        <f ca="1">IF(Rutas_Despiece!A131&lt;&gt;Rutas_Despiece!A130,1,0)</f>
        <v>0</v>
      </c>
      <c r="B131">
        <f ca="1">IF(A131,Rutas_Despiece!C131,0)</f>
        <v>0</v>
      </c>
      <c r="C131">
        <f ca="1">IF(A131,Rutas_Despiece!D131,0)</f>
        <v>0</v>
      </c>
      <c r="D131" t="str">
        <f ca="1">IF(A131=1,"",SUBSTITUTE(Rutas_Despiece!J131,",",".") &amp; ","&amp;SUBSTITUTE(Rutas_Despiece!K131,",","."))</f>
        <v>41.6336504,-0.9083038</v>
      </c>
      <c r="E131" s="5">
        <f t="shared" ref="E131:E194" ca="1" si="67">E130+A131</f>
        <v>4</v>
      </c>
      <c r="F131" t="str">
        <f t="shared" ca="1" si="62"/>
        <v>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1" s="69" t="s">
        <v>1174</v>
      </c>
      <c r="H131">
        <f t="shared" ref="H131:H194" ca="1" si="68">H130</f>
        <v>51</v>
      </c>
      <c r="I131" t="str">
        <f t="shared" ca="1" si="64"/>
        <v/>
      </c>
      <c r="J131" s="5" t="e">
        <f t="shared" ca="1" si="31"/>
        <v>#N/A</v>
      </c>
      <c r="M131" s="69"/>
      <c r="N131" s="69">
        <f t="shared" ca="1" si="59"/>
        <v>1</v>
      </c>
      <c r="O131" s="69" t="s">
        <v>1174</v>
      </c>
      <c r="P131">
        <f t="shared" ref="P131:P194" ca="1" si="69">IF(A131,0,1)</f>
        <v>1</v>
      </c>
      <c r="Q131">
        <f t="shared" ca="1" si="32"/>
        <v>125</v>
      </c>
      <c r="R131">
        <f t="shared" ca="1" si="35"/>
        <v>990</v>
      </c>
      <c r="S131">
        <f t="shared" ca="1" si="33"/>
        <v>78</v>
      </c>
      <c r="T131" t="str">
        <f t="shared" ca="1" si="65"/>
        <v>Paradas</v>
      </c>
      <c r="U131">
        <f t="shared" ca="1" si="66"/>
        <v>10078</v>
      </c>
      <c r="V131">
        <f ca="1">IFERROR(INDEX(Rutas_Despiece!$J:$J,MATCH($S131,$Q:$Q,0)),"")</f>
        <v>41.624887999999999</v>
      </c>
      <c r="W131">
        <f ca="1">IFERROR(INDEX(Rutas_Despiece!$K:$K,MATCH($S131,$Q:$Q,0)),"")</f>
        <v>-0.87636099999999995</v>
      </c>
      <c r="Y131" t="str">
        <f ca="1">IFERROR(INDEX(Rutas_Despiece!$F:$F,MATCH($S131,$Q:$Q,0))&amp;" "&amp;INDEX(Rutas_Despiece!$G:$G,MATCH($S131,$Q:$Q,0)),"")</f>
        <v xml:space="preserve">Gómez Avellaneda nº 23 </v>
      </c>
      <c r="Z131" t="str">
        <f ca="1">IFERROR(INDEX(Rutas_Despiece!$H:$H,MATCH($S131,$Q:$Q,0)),"")</f>
        <v>Zaragoza</v>
      </c>
      <c r="AA131" t="str">
        <f ca="1">IFERROR(INDEX(Rutas_Despiece!$I:$I,MATCH($S131,$Q:$Q,0)),"")</f>
        <v>Zaragoza, España</v>
      </c>
      <c r="AB131" t="str">
        <f ca="1">IFERROR(INDEX(Rutas_Despiece!$L:$L,MATCH($S131,$Q:$Q,0)),"")</f>
        <v>Pd. Bus</v>
      </c>
      <c r="AG131" t="str">
        <f t="shared" ref="AG131:AG194" ca="1" si="70">IF(N131=0,L131,"")</f>
        <v/>
      </c>
    </row>
    <row r="132" spans="1:33" x14ac:dyDescent="0.25">
      <c r="A132">
        <f ca="1">IF(Rutas_Despiece!A132&lt;&gt;Rutas_Despiece!A131,1,0)</f>
        <v>0</v>
      </c>
      <c r="B132">
        <f ca="1">IF(A132,Rutas_Despiece!C132,0)</f>
        <v>0</v>
      </c>
      <c r="C132">
        <f ca="1">IF(A132,Rutas_Despiece!D132,0)</f>
        <v>0</v>
      </c>
      <c r="D132" t="str">
        <f ca="1">IF(A132=1,"",SUBSTITUTE(Rutas_Despiece!J132,",",".") &amp; ","&amp;SUBSTITUTE(Rutas_Despiece!K132,",","."))</f>
        <v>41.632608,-0.885066</v>
      </c>
      <c r="E132" s="5">
        <f t="shared" ca="1" si="67"/>
        <v>4</v>
      </c>
      <c r="F132" t="str">
        <f t="shared" ca="1" si="62"/>
        <v>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2" s="69" t="s">
        <v>1174</v>
      </c>
      <c r="H132">
        <f t="shared" ca="1" si="68"/>
        <v>51</v>
      </c>
      <c r="I132" t="str">
        <f t="shared" ca="1" si="64"/>
        <v/>
      </c>
      <c r="J132" s="5" t="e">
        <f t="shared" ref="J132:J195" ca="1" si="71">INDEX($B:$B,MATCH(I132,$E:$E,0))</f>
        <v>#N/A</v>
      </c>
      <c r="M132" s="69"/>
      <c r="N132" s="69">
        <f t="shared" ca="1" si="59"/>
        <v>1</v>
      </c>
      <c r="O132" s="69" t="s">
        <v>1174</v>
      </c>
      <c r="P132">
        <f t="shared" ca="1" si="69"/>
        <v>1</v>
      </c>
      <c r="Q132">
        <f t="shared" ref="Q132:Q195" ca="1" si="72">Q131+P132</f>
        <v>126</v>
      </c>
      <c r="R132">
        <f t="shared" ca="1" si="35"/>
        <v>990</v>
      </c>
      <c r="S132">
        <f t="shared" ref="S132:S195" ca="1" si="73">IF(S131&lt;R132,S131+1,"")</f>
        <v>79</v>
      </c>
      <c r="T132" t="str">
        <f t="shared" ref="T132:T195" ca="1" si="74">IF(S132&lt;&gt;"","Paradas","")</f>
        <v>Paradas</v>
      </c>
      <c r="U132">
        <f t="shared" ca="1" si="66"/>
        <v>10079</v>
      </c>
      <c r="V132">
        <f ca="1">IFERROR(INDEX(Rutas_Despiece!$J:$J,MATCH($S132,$Q:$Q,0)),"")</f>
        <v>41.667553300000002</v>
      </c>
      <c r="W132">
        <f ca="1">IFERROR(INDEX(Rutas_Despiece!$K:$K,MATCH($S132,$Q:$Q,0)),"")</f>
        <v>-0.87668179999999996</v>
      </c>
      <c r="Y132" t="str">
        <f ca="1">IFERROR(INDEX(Rutas_Despiece!$F:$F,MATCH($S132,$Q:$Q,0))&amp;" "&amp;INDEX(Rutas_Despiece!$G:$G,MATCH($S132,$Q:$Q,0)),"")</f>
        <v xml:space="preserve">Salvador Allende  </v>
      </c>
      <c r="Z132" t="str">
        <f ca="1">IFERROR(INDEX(Rutas_Despiece!$H:$H,MATCH($S132,$Q:$Q,0)),"")</f>
        <v>Zaragoza</v>
      </c>
      <c r="AA132" t="str">
        <f ca="1">IFERROR(INDEX(Rutas_Despiece!$I:$I,MATCH($S132,$Q:$Q,0)),"")</f>
        <v>Zaragoza, España</v>
      </c>
      <c r="AB132" t="str">
        <f ca="1">IFERROR(INDEX(Rutas_Despiece!$L:$L,MATCH($S132,$Q:$Q,0)),"")</f>
        <v>Esq. Valle de Broto - Pd. Bus</v>
      </c>
      <c r="AG132" t="str">
        <f t="shared" ca="1" si="70"/>
        <v/>
      </c>
    </row>
    <row r="133" spans="1:33" x14ac:dyDescent="0.25">
      <c r="A133">
        <f ca="1">IF(Rutas_Despiece!A133&lt;&gt;Rutas_Despiece!A132,1,0)</f>
        <v>0</v>
      </c>
      <c r="B133">
        <f ca="1">IF(A133,Rutas_Despiece!C133,0)</f>
        <v>0</v>
      </c>
      <c r="C133">
        <f ca="1">IF(A133,Rutas_Despiece!D133,0)</f>
        <v>0</v>
      </c>
      <c r="D133" t="str">
        <f ca="1">IF(A133=1,"",SUBSTITUTE(Rutas_Despiece!J133,",",".") &amp; ","&amp;SUBSTITUTE(Rutas_Despiece!K133,",","."))</f>
        <v>41.6363724,-0.8783998</v>
      </c>
      <c r="E133" s="5">
        <f t="shared" ca="1" si="67"/>
        <v>4</v>
      </c>
      <c r="F133" t="str">
        <f t="shared" ca="1" si="62"/>
        <v>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3" s="69" t="s">
        <v>1174</v>
      </c>
      <c r="H133">
        <f t="shared" ca="1" si="68"/>
        <v>51</v>
      </c>
      <c r="I133" t="str">
        <f t="shared" ca="1" si="64"/>
        <v/>
      </c>
      <c r="J133" s="5" t="e">
        <f t="shared" ca="1" si="71"/>
        <v>#N/A</v>
      </c>
      <c r="M133" s="69"/>
      <c r="N133" s="69">
        <f t="shared" ca="1" si="59"/>
        <v>1</v>
      </c>
      <c r="O133" s="69" t="s">
        <v>1174</v>
      </c>
      <c r="P133">
        <f t="shared" ca="1" si="69"/>
        <v>1</v>
      </c>
      <c r="Q133">
        <f t="shared" ca="1" si="72"/>
        <v>127</v>
      </c>
      <c r="R133">
        <f t="shared" ref="R133:R169" ca="1" si="75">IF(N133,$R$1,0)</f>
        <v>990</v>
      </c>
      <c r="S133">
        <f t="shared" ca="1" si="73"/>
        <v>80</v>
      </c>
      <c r="T133" t="str">
        <f t="shared" ca="1" si="74"/>
        <v>Paradas</v>
      </c>
      <c r="U133">
        <f t="shared" ref="U133:U196" ca="1" si="76">IF(S133=0,"",10000+S133)</f>
        <v>10080</v>
      </c>
      <c r="V133">
        <f ca="1">IFERROR(INDEX(Rutas_Despiece!$J:$J,MATCH($S133,$Q:$Q,0)),"")</f>
        <v>41.674923900000003</v>
      </c>
      <c r="W133">
        <f ca="1">IFERROR(INDEX(Rutas_Despiece!$K:$K,MATCH($S133,$Q:$Q,0)),"")</f>
        <v>-0.87691980000000003</v>
      </c>
      <c r="Y133" t="str">
        <f ca="1">IFERROR(INDEX(Rutas_Despiece!$F:$F,MATCH($S133,$Q:$Q,0))&amp;" "&amp;INDEX(Rutas_Despiece!$G:$G,MATCH($S133,$Q:$Q,0)),"")</f>
        <v xml:space="preserve">Salvador Allende  </v>
      </c>
      <c r="Z133" t="str">
        <f ca="1">IFERROR(INDEX(Rutas_Despiece!$H:$H,MATCH($S133,$Q:$Q,0)),"")</f>
        <v>Zaragoza</v>
      </c>
      <c r="AA133" t="str">
        <f ca="1">IFERROR(INDEX(Rutas_Despiece!$I:$I,MATCH($S133,$Q:$Q,0)),"")</f>
        <v>Zaragoza, España</v>
      </c>
      <c r="AB133" t="str">
        <f ca="1">IFERROR(INDEX(Rutas_Despiece!$L:$L,MATCH($S133,$Q:$Q,0)),"")</f>
        <v>Frente nº 67 - Pd. Bus</v>
      </c>
      <c r="AG133" t="str">
        <f t="shared" ca="1" si="70"/>
        <v/>
      </c>
    </row>
    <row r="134" spans="1:33" x14ac:dyDescent="0.25">
      <c r="A134">
        <f ca="1">IF(Rutas_Despiece!A134&lt;&gt;Rutas_Despiece!A133,1,0)</f>
        <v>0</v>
      </c>
      <c r="B134">
        <f ca="1">IF(A134,Rutas_Despiece!C134,0)</f>
        <v>0</v>
      </c>
      <c r="C134">
        <f ca="1">IF(A134,Rutas_Despiece!D134,0)</f>
        <v>0</v>
      </c>
      <c r="D134" t="str">
        <f ca="1">IF(A134=1,"",SUBSTITUTE(Rutas_Despiece!J134,",",".") &amp; ","&amp;SUBSTITUTE(Rutas_Despiece!K134,",","."))</f>
        <v>41.63759,-0.87668</v>
      </c>
      <c r="E134" s="5">
        <f t="shared" ca="1" si="67"/>
        <v>4</v>
      </c>
      <c r="F134" t="str">
        <f t="shared" ca="1" si="62"/>
        <v>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4" s="69" t="s">
        <v>1174</v>
      </c>
      <c r="H134">
        <f t="shared" ca="1" si="68"/>
        <v>51</v>
      </c>
      <c r="I134" t="str">
        <f t="shared" ref="I134" ca="1" si="77">IF(I133&lt;H134,I133+1,"")</f>
        <v/>
      </c>
      <c r="J134" s="5" t="e">
        <f t="shared" ca="1" si="71"/>
        <v>#N/A</v>
      </c>
      <c r="M134" s="69"/>
      <c r="N134" s="69">
        <f t="shared" ca="1" si="59"/>
        <v>1</v>
      </c>
      <c r="O134" s="69" t="s">
        <v>1174</v>
      </c>
      <c r="P134">
        <f t="shared" ca="1" si="69"/>
        <v>1</v>
      </c>
      <c r="Q134">
        <f t="shared" ca="1" si="72"/>
        <v>128</v>
      </c>
      <c r="R134">
        <f t="shared" ca="1" si="75"/>
        <v>990</v>
      </c>
      <c r="S134">
        <f t="shared" ca="1" si="73"/>
        <v>81</v>
      </c>
      <c r="T134" t="str">
        <f t="shared" ca="1" si="74"/>
        <v>Paradas</v>
      </c>
      <c r="U134">
        <f t="shared" ca="1" si="76"/>
        <v>10081</v>
      </c>
      <c r="V134">
        <f ca="1">IFERROR(INDEX(Rutas_Despiece!$J:$J,MATCH($S134,$Q:$Q,0)),"")</f>
        <v>41.677141599999999</v>
      </c>
      <c r="W134">
        <f ca="1">IFERROR(INDEX(Rutas_Despiece!$K:$K,MATCH($S134,$Q:$Q,0)),"")</f>
        <v>-0.8710502</v>
      </c>
      <c r="Y134" t="str">
        <f ca="1">IFERROR(INDEX(Rutas_Despiece!$F:$F,MATCH($S134,$Q:$Q,0))&amp;" "&amp;INDEX(Rutas_Despiece!$G:$G,MATCH($S134,$Q:$Q,0)),"")</f>
        <v xml:space="preserve">Av. San Juan de la Peña </v>
      </c>
      <c r="Z134" t="str">
        <f ca="1">IFERROR(INDEX(Rutas_Despiece!$H:$H,MATCH($S134,$Q:$Q,0)),"")</f>
        <v>Zaragoza</v>
      </c>
      <c r="AA134" t="str">
        <f ca="1">IFERROR(INDEX(Rutas_Despiece!$I:$I,MATCH($S134,$Q:$Q,0)),"")</f>
        <v>Zaragoza, España</v>
      </c>
      <c r="AB134" t="str">
        <f ca="1">IFERROR(INDEX(Rutas_Despiece!$L:$L,MATCH($S134,$Q:$Q,0)),"")</f>
        <v>Esq. Alcalde Caballero</v>
      </c>
      <c r="AG134" t="str">
        <f t="shared" ca="1" si="70"/>
        <v/>
      </c>
    </row>
    <row r="135" spans="1:33" x14ac:dyDescent="0.25">
      <c r="A135">
        <f ca="1">IF(Rutas_Despiece!A135&lt;&gt;Rutas_Despiece!A134,1,0)</f>
        <v>0</v>
      </c>
      <c r="B135">
        <f ca="1">IF(A135,Rutas_Despiece!C135,0)</f>
        <v>0</v>
      </c>
      <c r="C135">
        <f ca="1">IF(A135,Rutas_Despiece!D135,0)</f>
        <v>0</v>
      </c>
      <c r="D135" t="str">
        <f ca="1">IF(A135=1,"",SUBSTITUTE(Rutas_Despiece!J135,",",".") &amp; ","&amp;SUBSTITUTE(Rutas_Despiece!K135,",","."))</f>
        <v>41.64569,-0.8743987</v>
      </c>
      <c r="E135" s="5">
        <f t="shared" ca="1" si="67"/>
        <v>4</v>
      </c>
      <c r="F135" t="str">
        <f t="shared" ca="1" si="62"/>
        <v>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5" s="69" t="s">
        <v>1174</v>
      </c>
      <c r="H135">
        <f t="shared" ca="1" si="68"/>
        <v>51</v>
      </c>
      <c r="I135" t="str">
        <f t="shared" ref="I135:I138" ca="1" si="78">IF(I134&lt;H135,I134+1,I134)</f>
        <v/>
      </c>
      <c r="J135" s="5" t="e">
        <f t="shared" ca="1" si="71"/>
        <v>#N/A</v>
      </c>
      <c r="M135" s="69"/>
      <c r="N135" s="69">
        <f t="shared" ca="1" si="59"/>
        <v>1</v>
      </c>
      <c r="O135" s="69" t="s">
        <v>1174</v>
      </c>
      <c r="P135">
        <f t="shared" ca="1" si="69"/>
        <v>1</v>
      </c>
      <c r="Q135">
        <f t="shared" ca="1" si="72"/>
        <v>129</v>
      </c>
      <c r="R135">
        <f t="shared" ca="1" si="75"/>
        <v>990</v>
      </c>
      <c r="S135">
        <f t="shared" ca="1" si="73"/>
        <v>82</v>
      </c>
      <c r="T135" t="str">
        <f t="shared" ca="1" si="74"/>
        <v>Paradas</v>
      </c>
      <c r="U135">
        <f t="shared" ca="1" si="76"/>
        <v>10082</v>
      </c>
      <c r="V135">
        <f ca="1">IFERROR(INDEX(Rutas_Despiece!$J:$J,MATCH($S135,$Q:$Q,0)),"")</f>
        <v>41.6668363</v>
      </c>
      <c r="W135">
        <f ca="1">IFERROR(INDEX(Rutas_Despiece!$K:$K,MATCH($S135,$Q:$Q,0)),"")</f>
        <v>-0.8718167</v>
      </c>
      <c r="Y135" t="str">
        <f ca="1">IFERROR(INDEX(Rutas_Despiece!$F:$F,MATCH($S135,$Q:$Q,0))&amp;" "&amp;INDEX(Rutas_Despiece!$G:$G,MATCH($S135,$Q:$Q,0)),"")</f>
        <v xml:space="preserve">Av. San Juan de la Peña </v>
      </c>
      <c r="Z135" t="str">
        <f ca="1">IFERROR(INDEX(Rutas_Despiece!$H:$H,MATCH($S135,$Q:$Q,0)),"")</f>
        <v>Zaragoza</v>
      </c>
      <c r="AA135" t="str">
        <f ca="1">IFERROR(INDEX(Rutas_Despiece!$I:$I,MATCH($S135,$Q:$Q,0)),"")</f>
        <v>Zaragoza, España</v>
      </c>
      <c r="AB135" t="str">
        <f ca="1">IFERROR(INDEX(Rutas_Despiece!$L:$L,MATCH($S135,$Q:$Q,0)),"")</f>
        <v>Frente Hierros Alfonso</v>
      </c>
      <c r="AG135" t="str">
        <f t="shared" ca="1" si="70"/>
        <v/>
      </c>
    </row>
    <row r="136" spans="1:33" x14ac:dyDescent="0.25">
      <c r="A136">
        <f ca="1">IF(Rutas_Despiece!A136&lt;&gt;Rutas_Despiece!A135,1,0)</f>
        <v>0</v>
      </c>
      <c r="B136">
        <f ca="1">IF(A136,Rutas_Despiece!C136,0)</f>
        <v>0</v>
      </c>
      <c r="C136">
        <f ca="1">IF(A136,Rutas_Despiece!D136,0)</f>
        <v>0</v>
      </c>
      <c r="D136" t="str">
        <f ca="1">IF(A136=1,"",SUBSTITUTE(Rutas_Despiece!J136,",",".") &amp; ","&amp;SUBSTITUTE(Rutas_Despiece!K136,",","."))</f>
        <v>41.646318,-0.871819</v>
      </c>
      <c r="E136" s="5">
        <f t="shared" ca="1" si="67"/>
        <v>4</v>
      </c>
      <c r="F136" t="str">
        <f t="shared" ca="1" si="62"/>
        <v>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6" s="69" t="s">
        <v>1174</v>
      </c>
      <c r="H136">
        <f t="shared" ca="1" si="68"/>
        <v>51</v>
      </c>
      <c r="I136" t="str">
        <f t="shared" ca="1" si="78"/>
        <v/>
      </c>
      <c r="J136" s="5" t="e">
        <f t="shared" ca="1" si="71"/>
        <v>#N/A</v>
      </c>
      <c r="M136" s="69"/>
      <c r="N136" s="69">
        <f t="shared" ca="1" si="59"/>
        <v>1</v>
      </c>
      <c r="O136" s="69" t="s">
        <v>1174</v>
      </c>
      <c r="P136">
        <f t="shared" ca="1" si="69"/>
        <v>1</v>
      </c>
      <c r="Q136">
        <f t="shared" ca="1" si="72"/>
        <v>130</v>
      </c>
      <c r="R136">
        <f t="shared" ca="1" si="75"/>
        <v>990</v>
      </c>
      <c r="S136">
        <f t="shared" ca="1" si="73"/>
        <v>83</v>
      </c>
      <c r="T136" t="str">
        <f t="shared" ca="1" si="74"/>
        <v>Paradas</v>
      </c>
      <c r="U136">
        <f t="shared" ca="1" si="76"/>
        <v>10083</v>
      </c>
      <c r="V136">
        <f ca="1">IFERROR(INDEX(Rutas_Despiece!$J:$J,MATCH($S136,$Q:$Q,0)),"")</f>
        <v>41.662883899999997</v>
      </c>
      <c r="W136">
        <f ca="1">IFERROR(INDEX(Rutas_Despiece!$K:$K,MATCH($S136,$Q:$Q,0)),"")</f>
        <v>-0.86646230000000002</v>
      </c>
      <c r="Y136" t="str">
        <f ca="1">IFERROR(INDEX(Rutas_Despiece!$F:$F,MATCH($S136,$Q:$Q,0))&amp;" "&amp;INDEX(Rutas_Despiece!$G:$G,MATCH($S136,$Q:$Q,0)),"")</f>
        <v xml:space="preserve">Marqués de la Cadena nº 57 </v>
      </c>
      <c r="Z136" t="str">
        <f ca="1">IFERROR(INDEX(Rutas_Despiece!$H:$H,MATCH($S136,$Q:$Q,0)),"")</f>
        <v>Zaragoza</v>
      </c>
      <c r="AA136" t="str">
        <f ca="1">IFERROR(INDEX(Rutas_Despiece!$I:$I,MATCH($S136,$Q:$Q,0)),"")</f>
        <v>Zaragoza, España</v>
      </c>
      <c r="AB136" t="str">
        <f ca="1">IFERROR(INDEX(Rutas_Despiece!$L:$L,MATCH($S136,$Q:$Q,0)),"")</f>
        <v>Plaza Mozart - Pd. Bus (?)</v>
      </c>
      <c r="AG136" t="str">
        <f t="shared" ca="1" si="70"/>
        <v/>
      </c>
    </row>
    <row r="137" spans="1:33" x14ac:dyDescent="0.25">
      <c r="A137">
        <f ca="1">IF(Rutas_Despiece!A137&lt;&gt;Rutas_Despiece!A136,1,0)</f>
        <v>0</v>
      </c>
      <c r="B137">
        <f ca="1">IF(A137,Rutas_Despiece!C137,0)</f>
        <v>0</v>
      </c>
      <c r="C137">
        <f ca="1">IF(A137,Rutas_Despiece!D137,0)</f>
        <v>0</v>
      </c>
      <c r="D137" t="str">
        <f ca="1">IF(A137=1,"",SUBSTITUTE(Rutas_Despiece!J137,",",".") &amp; ","&amp;SUBSTITUTE(Rutas_Despiece!K137,",","."))</f>
        <v>41.646318,-0.871819</v>
      </c>
      <c r="E137" s="5">
        <f t="shared" ca="1" si="67"/>
        <v>4</v>
      </c>
      <c r="F137" t="str">
        <f t="shared" ca="1" si="62"/>
        <v>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7" s="69" t="s">
        <v>1174</v>
      </c>
      <c r="H137">
        <f t="shared" ca="1" si="68"/>
        <v>51</v>
      </c>
      <c r="I137" t="str">
        <f t="shared" ca="1" si="78"/>
        <v/>
      </c>
      <c r="J137" s="5" t="e">
        <f t="shared" ca="1" si="71"/>
        <v>#N/A</v>
      </c>
      <c r="M137" s="69"/>
      <c r="N137" s="69">
        <f t="shared" ca="1" si="59"/>
        <v>1</v>
      </c>
      <c r="O137" s="69" t="s">
        <v>1174</v>
      </c>
      <c r="P137">
        <f t="shared" ca="1" si="69"/>
        <v>1</v>
      </c>
      <c r="Q137">
        <f t="shared" ca="1" si="72"/>
        <v>131</v>
      </c>
      <c r="R137">
        <f t="shared" ca="1" si="75"/>
        <v>990</v>
      </c>
      <c r="S137">
        <f t="shared" ca="1" si="73"/>
        <v>84</v>
      </c>
      <c r="T137" t="str">
        <f t="shared" ca="1" si="74"/>
        <v>Paradas</v>
      </c>
      <c r="U137">
        <f t="shared" ca="1" si="76"/>
        <v>10084</v>
      </c>
      <c r="V137">
        <f ca="1">IFERROR(INDEX(Rutas_Despiece!$J:$J,MATCH($S137,$Q:$Q,0)),"")</f>
        <v>41.663684000000003</v>
      </c>
      <c r="W137">
        <f ca="1">IFERROR(INDEX(Rutas_Despiece!$K:$K,MATCH($S137,$Q:$Q,0)),"")</f>
        <v>-0.86128249999999995</v>
      </c>
      <c r="Y137" t="str">
        <f ca="1">IFERROR(INDEX(Rutas_Despiece!$F:$F,MATCH($S137,$Q:$Q,0))&amp;" "&amp;INDEX(Rutas_Despiece!$G:$G,MATCH($S137,$Q:$Q,0)),"")</f>
        <v xml:space="preserve">Avd. Cataluña  </v>
      </c>
      <c r="Z137" t="str">
        <f ca="1">IFERROR(INDEX(Rutas_Despiece!$H:$H,MATCH($S137,$Q:$Q,0)),"")</f>
        <v>Zaragoza</v>
      </c>
      <c r="AA137" t="str">
        <f ca="1">IFERROR(INDEX(Rutas_Despiece!$I:$I,MATCH($S137,$Q:$Q,0)),"")</f>
        <v>Zaragoza, España</v>
      </c>
      <c r="AB137" t="str">
        <f ca="1">IFERROR(INDEX(Rutas_Despiece!$L:$L,MATCH($S137,$Q:$Q,0)),"")</f>
        <v>Esq. Felisa Galé</v>
      </c>
      <c r="AG137" t="str">
        <f t="shared" ca="1" si="70"/>
        <v/>
      </c>
    </row>
    <row r="138" spans="1:33" x14ac:dyDescent="0.25">
      <c r="A138">
        <f ca="1">IF(Rutas_Despiece!A138&lt;&gt;Rutas_Despiece!A137,1,0)</f>
        <v>0</v>
      </c>
      <c r="B138">
        <f ca="1">IF(A138,Rutas_Despiece!C138,0)</f>
        <v>0</v>
      </c>
      <c r="C138">
        <f ca="1">IF(A138,Rutas_Despiece!D138,0)</f>
        <v>0</v>
      </c>
      <c r="D138" t="str">
        <f ca="1">IF(A138=1,"",SUBSTITUTE(Rutas_Despiece!J138,",",".") &amp; ","&amp;SUBSTITUTE(Rutas_Despiece!K138,",","."))</f>
        <v>41.749628,-1.175514</v>
      </c>
      <c r="E138" s="5">
        <f t="shared" ca="1" si="67"/>
        <v>4</v>
      </c>
      <c r="F138" t="str">
        <f t="shared" ca="1" si="62"/>
        <v>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8" s="69" t="s">
        <v>1174</v>
      </c>
      <c r="H138">
        <f t="shared" ca="1" si="68"/>
        <v>51</v>
      </c>
      <c r="I138" t="str">
        <f t="shared" ca="1" si="78"/>
        <v/>
      </c>
      <c r="J138" s="5" t="e">
        <f t="shared" ca="1" si="71"/>
        <v>#N/A</v>
      </c>
      <c r="M138" s="69"/>
      <c r="N138" s="69">
        <f t="shared" ca="1" si="59"/>
        <v>1</v>
      </c>
      <c r="O138" s="69" t="s">
        <v>1174</v>
      </c>
      <c r="P138">
        <f t="shared" ca="1" si="69"/>
        <v>1</v>
      </c>
      <c r="Q138">
        <f t="shared" ca="1" si="72"/>
        <v>132</v>
      </c>
      <c r="R138">
        <f t="shared" ca="1" si="75"/>
        <v>990</v>
      </c>
      <c r="S138">
        <f t="shared" ca="1" si="73"/>
        <v>85</v>
      </c>
      <c r="T138" t="str">
        <f t="shared" ca="1" si="74"/>
        <v>Paradas</v>
      </c>
      <c r="U138">
        <f t="shared" ca="1" si="76"/>
        <v>10085</v>
      </c>
      <c r="V138">
        <f ca="1">IFERROR(INDEX(Rutas_Despiece!$J:$J,MATCH($S138,$Q:$Q,0)),"")</f>
        <v>41.667347900000003</v>
      </c>
      <c r="W138">
        <f ca="1">IFERROR(INDEX(Rutas_Despiece!$K:$K,MATCH($S138,$Q:$Q,0)),"")</f>
        <v>-0.85254949999999996</v>
      </c>
      <c r="Y138" t="str">
        <f ca="1">IFERROR(INDEX(Rutas_Despiece!$F:$F,MATCH($S138,$Q:$Q,0))&amp;" "&amp;INDEX(Rutas_Despiece!$G:$G,MATCH($S138,$Q:$Q,0)),"")</f>
        <v xml:space="preserve">Avd. Cataluña  </v>
      </c>
      <c r="Z138" t="str">
        <f ca="1">IFERROR(INDEX(Rutas_Despiece!$H:$H,MATCH($S138,$Q:$Q,0)),"")</f>
        <v>Zaragoza</v>
      </c>
      <c r="AA138" t="str">
        <f ca="1">IFERROR(INDEX(Rutas_Despiece!$I:$I,MATCH($S138,$Q:$Q,0)),"")</f>
        <v>Zaragoza, España</v>
      </c>
      <c r="AB138" t="str">
        <f ca="1">IFERROR(INDEX(Rutas_Despiece!$L:$L,MATCH($S138,$Q:$Q,0)),"")</f>
        <v>Frente nº 189 - Los Charros</v>
      </c>
      <c r="AG138" t="str">
        <f t="shared" ca="1" si="70"/>
        <v/>
      </c>
    </row>
    <row r="139" spans="1:33" x14ac:dyDescent="0.25">
      <c r="A139">
        <f ca="1">IF(Rutas_Despiece!A139&lt;&gt;Rutas_Despiece!A138,1,0)</f>
        <v>0</v>
      </c>
      <c r="B139">
        <f ca="1">IF(A139,Rutas_Despiece!C139,0)</f>
        <v>0</v>
      </c>
      <c r="C139">
        <f ca="1">IF(A139,Rutas_Despiece!D139,0)</f>
        <v>0</v>
      </c>
      <c r="D139" t="str">
        <f ca="1">IF(A139=1,"",SUBSTITUTE(Rutas_Despiece!J139,",",".") &amp; ","&amp;SUBSTITUTE(Rutas_Despiece!K139,",","."))</f>
        <v>41.749628,-1.175514</v>
      </c>
      <c r="E139" s="5">
        <f t="shared" ca="1" si="67"/>
        <v>4</v>
      </c>
      <c r="F139" t="str">
        <f t="shared" ca="1" si="62"/>
        <v>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9" s="69" t="s">
        <v>1174</v>
      </c>
      <c r="H139">
        <f t="shared" ca="1" si="68"/>
        <v>51</v>
      </c>
      <c r="I139" t="str">
        <f t="shared" ref="I139" ca="1" si="79">IF(I138&lt;H139,I138+1,"")</f>
        <v/>
      </c>
      <c r="J139" s="5" t="e">
        <f t="shared" ca="1" si="71"/>
        <v>#N/A</v>
      </c>
      <c r="M139" s="69"/>
      <c r="N139" s="69">
        <f t="shared" ca="1" si="59"/>
        <v>1</v>
      </c>
      <c r="O139" s="69" t="s">
        <v>1174</v>
      </c>
      <c r="P139">
        <f t="shared" ca="1" si="69"/>
        <v>1</v>
      </c>
      <c r="Q139">
        <f t="shared" ca="1" si="72"/>
        <v>133</v>
      </c>
      <c r="R139">
        <f t="shared" ca="1" si="75"/>
        <v>990</v>
      </c>
      <c r="S139">
        <f t="shared" ca="1" si="73"/>
        <v>86</v>
      </c>
      <c r="T139" t="str">
        <f t="shared" ca="1" si="74"/>
        <v>Paradas</v>
      </c>
      <c r="U139">
        <f t="shared" ca="1" si="76"/>
        <v>10086</v>
      </c>
      <c r="V139">
        <f ca="1">IFERROR(INDEX(Rutas_Despiece!$J:$J,MATCH($S139,$Q:$Q,0)),"")</f>
        <v>41.670448999999998</v>
      </c>
      <c r="W139">
        <f ca="1">IFERROR(INDEX(Rutas_Despiece!$K:$K,MATCH($S139,$Q:$Q,0)),"")</f>
        <v>-0.84478889999999995</v>
      </c>
      <c r="Y139" t="str">
        <f ca="1">IFERROR(INDEX(Rutas_Despiece!$F:$F,MATCH($S139,$Q:$Q,0))&amp;" "&amp;INDEX(Rutas_Despiece!$G:$G,MATCH($S139,$Q:$Q,0)),"")</f>
        <v xml:space="preserve">Avd. Cataluña </v>
      </c>
      <c r="Z139" t="str">
        <f ca="1">IFERROR(INDEX(Rutas_Despiece!$H:$H,MATCH($S139,$Q:$Q,0)),"")</f>
        <v>Zaragoza</v>
      </c>
      <c r="AA139" t="str">
        <f ca="1">IFERROR(INDEX(Rutas_Despiece!$I:$I,MATCH($S139,$Q:$Q,0)),"")</f>
        <v>Zaragoza, España</v>
      </c>
      <c r="AB139" t="str">
        <f ca="1">IFERROR(INDEX(Rutas_Despiece!$L:$L,MATCH($S139,$Q:$Q,0)),"")</f>
        <v>Frente CAF (?)</v>
      </c>
      <c r="AG139" t="str">
        <f t="shared" ca="1" si="70"/>
        <v/>
      </c>
    </row>
    <row r="140" spans="1:33" x14ac:dyDescent="0.25">
      <c r="A140">
        <f ca="1">IF(Rutas_Despiece!A140&lt;&gt;Rutas_Despiece!A139,1,0)</f>
        <v>0</v>
      </c>
      <c r="B140">
        <f ca="1">IF(A140,Rutas_Despiece!C140,0)</f>
        <v>0</v>
      </c>
      <c r="C140">
        <f ca="1">IF(A140,Rutas_Despiece!D140,0)</f>
        <v>0</v>
      </c>
      <c r="D140" t="str">
        <f ca="1">IF(A140=1,"",SUBSTITUTE(Rutas_Despiece!J140,",",".") &amp; ","&amp;SUBSTITUTE(Rutas_Despiece!K140,",","."))</f>
        <v>41.6550253,-0.9207166</v>
      </c>
      <c r="E140" s="5">
        <f t="shared" ca="1" si="67"/>
        <v>4</v>
      </c>
      <c r="F140" t="str">
        <f t="shared" ca="1" si="62"/>
        <v>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40" s="69" t="s">
        <v>1174</v>
      </c>
      <c r="H140">
        <f t="shared" ca="1" si="68"/>
        <v>51</v>
      </c>
      <c r="I140" t="str">
        <f t="shared" ref="I140:I143" ca="1" si="80">IF(I139&lt;H140,I139+1,I139)</f>
        <v/>
      </c>
      <c r="J140" s="5" t="e">
        <f t="shared" ca="1" si="71"/>
        <v>#N/A</v>
      </c>
      <c r="M140" s="69"/>
      <c r="N140" s="69">
        <f t="shared" ca="1" si="59"/>
        <v>1</v>
      </c>
      <c r="O140" s="69" t="s">
        <v>1174</v>
      </c>
      <c r="P140">
        <f t="shared" ca="1" si="69"/>
        <v>1</v>
      </c>
      <c r="Q140">
        <f t="shared" ca="1" si="72"/>
        <v>134</v>
      </c>
      <c r="R140">
        <f t="shared" ca="1" si="75"/>
        <v>990</v>
      </c>
      <c r="S140">
        <f t="shared" ca="1" si="73"/>
        <v>87</v>
      </c>
      <c r="T140" t="str">
        <f t="shared" ca="1" si="74"/>
        <v>Paradas</v>
      </c>
      <c r="U140">
        <f t="shared" ca="1" si="76"/>
        <v>10087</v>
      </c>
      <c r="V140">
        <f ca="1">IFERROR(INDEX(Rutas_Despiece!$J:$J,MATCH($S140,$Q:$Q,0)),"")</f>
        <v>41.669821900000002</v>
      </c>
      <c r="W140">
        <f ca="1">IFERROR(INDEX(Rutas_Despiece!$K:$K,MATCH($S140,$Q:$Q,0)),"")</f>
        <v>-0.83928380000000002</v>
      </c>
      <c r="Y140" t="str">
        <f ca="1">IFERROR(INDEX(Rutas_Despiece!$F:$F,MATCH($S140,$Q:$Q,0))&amp;" "&amp;INDEX(Rutas_Despiece!$G:$G,MATCH($S140,$Q:$Q,0)),"")</f>
        <v xml:space="preserve">Avd. Santa Isabel  </v>
      </c>
      <c r="Z140" t="str">
        <f ca="1">IFERROR(INDEX(Rutas_Despiece!$H:$H,MATCH($S140,$Q:$Q,0)),"")</f>
        <v>Zaragoza</v>
      </c>
      <c r="AA140" t="str">
        <f ca="1">IFERROR(INDEX(Rutas_Despiece!$I:$I,MATCH($S140,$Q:$Q,0)),"")</f>
        <v>Zaragoza, España</v>
      </c>
      <c r="AB140" t="str">
        <f ca="1">IFERROR(INDEX(Rutas_Despiece!$L:$L,MATCH($S140,$Q:$Q,0)),"")</f>
        <v>Frente Avd. Industria</v>
      </c>
      <c r="AG140" t="str">
        <f t="shared" ca="1" si="70"/>
        <v/>
      </c>
    </row>
    <row r="141" spans="1:33" x14ac:dyDescent="0.25">
      <c r="A141">
        <f ca="1">IF(Rutas_Despiece!A141&lt;&gt;Rutas_Despiece!A140,1,0)</f>
        <v>0</v>
      </c>
      <c r="B141">
        <f ca="1">IF(A141,Rutas_Despiece!C141,0)</f>
        <v>0</v>
      </c>
      <c r="C141">
        <f ca="1">IF(A141,Rutas_Despiece!D141,0)</f>
        <v>0</v>
      </c>
      <c r="D141" t="str">
        <f ca="1">IF(A141=1,"",SUBSTITUTE(Rutas_Despiece!J141,",",".") &amp; ","&amp;SUBSTITUTE(Rutas_Despiece!K141,",","."))</f>
        <v>41.6480108,-0.9178979</v>
      </c>
      <c r="E141" s="5">
        <f t="shared" ca="1" si="67"/>
        <v>4</v>
      </c>
      <c r="F141" t="str">
        <f t="shared" ca="1" si="62"/>
        <v>41.6480108,-0.9178979 41.6450473,-0.9165637 41.6417168,-0.9149879 41.6366927,-0.9129439 41.6336504,-0.9083038 41.632608,-0.885066 41.6363724,-0.8783998 41.63759,-0.87668 41.64569,-0.8743987 41.646318,-0.871819 41.646318,-0.871819</v>
      </c>
      <c r="G141" s="69" t="s">
        <v>1174</v>
      </c>
      <c r="H141">
        <f t="shared" ca="1" si="68"/>
        <v>51</v>
      </c>
      <c r="I141" t="str">
        <f t="shared" ca="1" si="80"/>
        <v/>
      </c>
      <c r="J141" s="5" t="e">
        <f t="shared" ca="1" si="71"/>
        <v>#N/A</v>
      </c>
      <c r="M141" s="69"/>
      <c r="N141" s="69">
        <f t="shared" ca="1" si="59"/>
        <v>1</v>
      </c>
      <c r="O141" s="69" t="s">
        <v>1174</v>
      </c>
      <c r="P141">
        <f t="shared" ca="1" si="69"/>
        <v>1</v>
      </c>
      <c r="Q141">
        <f t="shared" ca="1" si="72"/>
        <v>135</v>
      </c>
      <c r="R141">
        <f t="shared" ca="1" si="75"/>
        <v>990</v>
      </c>
      <c r="S141">
        <f t="shared" ca="1" si="73"/>
        <v>88</v>
      </c>
      <c r="T141" t="str">
        <f t="shared" ca="1" si="74"/>
        <v>Paradas</v>
      </c>
      <c r="U141">
        <f t="shared" ca="1" si="76"/>
        <v>10088</v>
      </c>
      <c r="V141">
        <f ca="1">IFERROR(INDEX(Rutas_Despiece!$J:$J,MATCH($S141,$Q:$Q,0)),"")</f>
        <v>41.667003800000003</v>
      </c>
      <c r="W141">
        <f ca="1">IFERROR(INDEX(Rutas_Despiece!$K:$K,MATCH($S141,$Q:$Q,0)),"")</f>
        <v>-0.83179950000000002</v>
      </c>
      <c r="Y141" t="str">
        <f ca="1">IFERROR(INDEX(Rutas_Despiece!$F:$F,MATCH($S141,$Q:$Q,0))&amp;" "&amp;INDEX(Rutas_Despiece!$G:$G,MATCH($S141,$Q:$Q,0)),"")</f>
        <v xml:space="preserve">Avd. Santa Isabel  </v>
      </c>
      <c r="Z141" t="str">
        <f ca="1">IFERROR(INDEX(Rutas_Despiece!$H:$H,MATCH($S141,$Q:$Q,0)),"")</f>
        <v>Zaragoza</v>
      </c>
      <c r="AA141" t="str">
        <f ca="1">IFERROR(INDEX(Rutas_Despiece!$I:$I,MATCH($S141,$Q:$Q,0)),"")</f>
        <v>Zaragoza, España</v>
      </c>
      <c r="AB141" t="str">
        <f ca="1">IFERROR(INDEX(Rutas_Despiece!$L:$L,MATCH($S141,$Q:$Q,0)),"")</f>
        <v>Frente Plaza Serrano Bergés - Pd. Bus</v>
      </c>
      <c r="AG141" t="str">
        <f t="shared" ca="1" si="70"/>
        <v/>
      </c>
    </row>
    <row r="142" spans="1:33" x14ac:dyDescent="0.25">
      <c r="A142">
        <f ca="1">IF(Rutas_Despiece!A142&lt;&gt;Rutas_Despiece!A141,1,0)</f>
        <v>0</v>
      </c>
      <c r="B142">
        <f ca="1">IF(A142,Rutas_Despiece!C142,0)</f>
        <v>0</v>
      </c>
      <c r="C142">
        <f ca="1">IF(A142,Rutas_Despiece!D142,0)</f>
        <v>0</v>
      </c>
      <c r="D142" t="str">
        <f ca="1">IF(A142=1,"",SUBSTITUTE(Rutas_Despiece!J142,",",".") &amp; ","&amp;SUBSTITUTE(Rutas_Despiece!K142,",","."))</f>
        <v>41.6450473,-0.9165637</v>
      </c>
      <c r="E142" s="5">
        <f t="shared" ca="1" si="67"/>
        <v>4</v>
      </c>
      <c r="F142" t="str">
        <f t="shared" ca="1" si="62"/>
        <v>41.6450473,-0.9165637 41.6417168,-0.9149879 41.6366927,-0.9129439 41.6336504,-0.9083038 41.632608,-0.885066 41.6363724,-0.8783998 41.63759,-0.87668 41.64569,-0.8743987 41.646318,-0.871819 41.646318,-0.871819</v>
      </c>
      <c r="G142" s="69" t="s">
        <v>1174</v>
      </c>
      <c r="H142">
        <f t="shared" ca="1" si="68"/>
        <v>51</v>
      </c>
      <c r="I142" t="str">
        <f t="shared" ca="1" si="80"/>
        <v/>
      </c>
      <c r="J142" s="5" t="e">
        <f t="shared" ca="1" si="71"/>
        <v>#N/A</v>
      </c>
      <c r="M142" s="69"/>
      <c r="N142" s="69">
        <f t="shared" ca="1" si="59"/>
        <v>1</v>
      </c>
      <c r="O142" s="69" t="s">
        <v>1174</v>
      </c>
      <c r="P142">
        <f t="shared" ca="1" si="69"/>
        <v>1</v>
      </c>
      <c r="Q142">
        <f t="shared" ca="1" si="72"/>
        <v>136</v>
      </c>
      <c r="R142">
        <f t="shared" ca="1" si="75"/>
        <v>990</v>
      </c>
      <c r="S142">
        <f t="shared" ca="1" si="73"/>
        <v>89</v>
      </c>
      <c r="T142" t="str">
        <f t="shared" ca="1" si="74"/>
        <v>Paradas</v>
      </c>
      <c r="U142">
        <f t="shared" ca="1" si="76"/>
        <v>10089</v>
      </c>
      <c r="V142">
        <f ca="1">IFERROR(INDEX(Rutas_Despiece!$J:$J,MATCH($S142,$Q:$Q,0)),"")</f>
        <v>41.666772600000002</v>
      </c>
      <c r="W142">
        <f ca="1">IFERROR(INDEX(Rutas_Despiece!$K:$K,MATCH($S142,$Q:$Q,0)),"")</f>
        <v>-0.82403680000000001</v>
      </c>
      <c r="Y142" t="str">
        <f ca="1">IFERROR(INDEX(Rutas_Despiece!$F:$F,MATCH($S142,$Q:$Q,0))&amp;" "&amp;INDEX(Rutas_Despiece!$G:$G,MATCH($S142,$Q:$Q,0)),"")</f>
        <v xml:space="preserve">Avd. Real Zaragoza  </v>
      </c>
      <c r="Z142" t="str">
        <f ca="1">IFERROR(INDEX(Rutas_Despiece!$H:$H,MATCH($S142,$Q:$Q,0)),"")</f>
        <v>Zaragoza</v>
      </c>
      <c r="AA142" t="str">
        <f ca="1">IFERROR(INDEX(Rutas_Despiece!$I:$I,MATCH($S142,$Q:$Q,0)),"")</f>
        <v>Zaragoza, España</v>
      </c>
      <c r="AB142" t="str">
        <f ca="1">IFERROR(INDEX(Rutas_Despiece!$L:$L,MATCH($S142,$Q:$Q,0)),"")</f>
        <v>Frente nº 29 - Pd. Bus</v>
      </c>
      <c r="AG142" t="str">
        <f t="shared" ca="1" si="70"/>
        <v/>
      </c>
    </row>
    <row r="143" spans="1:33" x14ac:dyDescent="0.25">
      <c r="A143">
        <f ca="1">IF(Rutas_Despiece!A143&lt;&gt;Rutas_Despiece!A142,1,0)</f>
        <v>0</v>
      </c>
      <c r="B143">
        <f ca="1">IF(A143,Rutas_Despiece!C143,0)</f>
        <v>0</v>
      </c>
      <c r="C143">
        <f ca="1">IF(A143,Rutas_Despiece!D143,0)</f>
        <v>0</v>
      </c>
      <c r="D143" t="str">
        <f ca="1">IF(A143=1,"",SUBSTITUTE(Rutas_Despiece!J143,",",".") &amp; ","&amp;SUBSTITUTE(Rutas_Despiece!K143,",","."))</f>
        <v>41.6417168,-0.9149879</v>
      </c>
      <c r="E143" s="5">
        <f t="shared" ca="1" si="67"/>
        <v>4</v>
      </c>
      <c r="F143" t="str">
        <f t="shared" ca="1" si="62"/>
        <v>41.6417168,-0.9149879 41.6366927,-0.9129439 41.6336504,-0.9083038 41.632608,-0.885066 41.6363724,-0.8783998 41.63759,-0.87668 41.64569,-0.8743987 41.646318,-0.871819 41.646318,-0.871819</v>
      </c>
      <c r="G143" s="69" t="s">
        <v>1174</v>
      </c>
      <c r="H143">
        <f t="shared" ca="1" si="68"/>
        <v>51</v>
      </c>
      <c r="I143" t="str">
        <f t="shared" ca="1" si="80"/>
        <v/>
      </c>
      <c r="J143" s="5" t="e">
        <f t="shared" ca="1" si="71"/>
        <v>#N/A</v>
      </c>
      <c r="M143" s="69"/>
      <c r="N143" s="69">
        <f t="shared" ca="1" si="59"/>
        <v>1</v>
      </c>
      <c r="O143" s="69" t="s">
        <v>1174</v>
      </c>
      <c r="P143">
        <f t="shared" ca="1" si="69"/>
        <v>1</v>
      </c>
      <c r="Q143">
        <f t="shared" ca="1" si="72"/>
        <v>137</v>
      </c>
      <c r="R143">
        <f t="shared" ca="1" si="75"/>
        <v>990</v>
      </c>
      <c r="S143">
        <f t="shared" ca="1" si="73"/>
        <v>90</v>
      </c>
      <c r="T143" t="str">
        <f t="shared" ca="1" si="74"/>
        <v>Paradas</v>
      </c>
      <c r="U143">
        <f t="shared" ca="1" si="76"/>
        <v>10090</v>
      </c>
      <c r="V143">
        <f ca="1">IFERROR(INDEX(Rutas_Despiece!$J:$J,MATCH($S143,$Q:$Q,0)),"")</f>
        <v>41.6394685</v>
      </c>
      <c r="W143">
        <f ca="1">IFERROR(INDEX(Rutas_Despiece!$K:$K,MATCH($S143,$Q:$Q,0)),"")</f>
        <v>-0.90498109999999998</v>
      </c>
      <c r="Y143" t="str">
        <f ca="1">IFERROR(INDEX(Rutas_Despiece!$F:$F,MATCH($S143,$Q:$Q,0))&amp;" "&amp;INDEX(Rutas_Despiece!$G:$G,MATCH($S143,$Q:$Q,0)),"")</f>
        <v>Violante de Hungría nº 7</v>
      </c>
      <c r="Z143" t="str">
        <f ca="1">IFERROR(INDEX(Rutas_Despiece!$H:$H,MATCH($S143,$Q:$Q,0)),"")</f>
        <v>Zaragoza</v>
      </c>
      <c r="AA143" t="str">
        <f ca="1">IFERROR(INDEX(Rutas_Despiece!$I:$I,MATCH($S143,$Q:$Q,0)),"")</f>
        <v>Zaragoza, España</v>
      </c>
      <c r="AB143">
        <f ca="1">IFERROR(INDEX(Rutas_Despiece!$L:$L,MATCH($S143,$Q:$Q,0)),"")</f>
        <v>0</v>
      </c>
      <c r="AG143" t="str">
        <f t="shared" ca="1" si="70"/>
        <v/>
      </c>
    </row>
    <row r="144" spans="1:33" x14ac:dyDescent="0.25">
      <c r="A144">
        <f ca="1">IF(Rutas_Despiece!A144&lt;&gt;Rutas_Despiece!A143,1,0)</f>
        <v>0</v>
      </c>
      <c r="B144">
        <f ca="1">IF(A144,Rutas_Despiece!C144,0)</f>
        <v>0</v>
      </c>
      <c r="C144">
        <f ca="1">IF(A144,Rutas_Despiece!D144,0)</f>
        <v>0</v>
      </c>
      <c r="D144" t="str">
        <f ca="1">IF(A144=1,"",SUBSTITUTE(Rutas_Despiece!J144,",",".") &amp; ","&amp;SUBSTITUTE(Rutas_Despiece!K144,",","."))</f>
        <v>41.6366927,-0.9129439</v>
      </c>
      <c r="E144" s="5">
        <f t="shared" ca="1" si="67"/>
        <v>4</v>
      </c>
      <c r="F144" t="str">
        <f t="shared" ca="1" si="62"/>
        <v>41.6366927,-0.9129439 41.6336504,-0.9083038 41.632608,-0.885066 41.6363724,-0.8783998 41.63759,-0.87668 41.64569,-0.8743987 41.646318,-0.871819 41.646318,-0.871819</v>
      </c>
      <c r="G144" s="69" t="s">
        <v>1174</v>
      </c>
      <c r="H144">
        <f t="shared" ca="1" si="68"/>
        <v>51</v>
      </c>
      <c r="I144" t="str">
        <f t="shared" ref="I144" ca="1" si="81">IF(I143&lt;H144,I143+1,"")</f>
        <v/>
      </c>
      <c r="J144" s="5" t="e">
        <f t="shared" ca="1" si="71"/>
        <v>#N/A</v>
      </c>
      <c r="M144" s="69"/>
      <c r="N144" s="69">
        <f t="shared" ca="1" si="59"/>
        <v>1</v>
      </c>
      <c r="O144" s="69" t="s">
        <v>1174</v>
      </c>
      <c r="P144">
        <f t="shared" ca="1" si="69"/>
        <v>1</v>
      </c>
      <c r="Q144">
        <f t="shared" ca="1" si="72"/>
        <v>138</v>
      </c>
      <c r="R144">
        <f t="shared" ca="1" si="75"/>
        <v>990</v>
      </c>
      <c r="S144">
        <f t="shared" ca="1" si="73"/>
        <v>91</v>
      </c>
      <c r="T144" t="str">
        <f t="shared" ca="1" si="74"/>
        <v>Paradas</v>
      </c>
      <c r="U144">
        <f t="shared" ca="1" si="76"/>
        <v>10091</v>
      </c>
      <c r="V144">
        <f ca="1">IFERROR(INDEX(Rutas_Despiece!$J:$J,MATCH($S144,$Q:$Q,0)),"")</f>
        <v>41.640949999999997</v>
      </c>
      <c r="W144">
        <f ca="1">IFERROR(INDEX(Rutas_Despiece!$K:$K,MATCH($S144,$Q:$Q,0)),"")</f>
        <v>-0.89683999999999997</v>
      </c>
      <c r="Y144" t="str">
        <f ca="1">IFERROR(INDEX(Rutas_Despiece!$F:$F,MATCH($S144,$Q:$Q,0))&amp;" "&amp;INDEX(Rutas_Despiece!$G:$G,MATCH($S144,$Q:$Q,0)),"")</f>
        <v>Pedro Cerbuna nº 9</v>
      </c>
      <c r="Z144" t="str">
        <f ca="1">IFERROR(INDEX(Rutas_Despiece!$H:$H,MATCH($S144,$Q:$Q,0)),"")</f>
        <v>Zaragoza</v>
      </c>
      <c r="AA144" t="str">
        <f ca="1">IFERROR(INDEX(Rutas_Despiece!$I:$I,MATCH($S144,$Q:$Q,0)),"")</f>
        <v>Zaragoza, España</v>
      </c>
      <c r="AB144" t="str">
        <f ca="1">IFERROR(INDEX(Rutas_Despiece!$L:$L,MATCH($S144,$Q:$Q,0)),"")</f>
        <v>Pd. Bus</v>
      </c>
      <c r="AG144" t="str">
        <f t="shared" ca="1" si="70"/>
        <v/>
      </c>
    </row>
    <row r="145" spans="1:33" x14ac:dyDescent="0.25">
      <c r="A145">
        <f ca="1">IF(Rutas_Despiece!A145&lt;&gt;Rutas_Despiece!A144,1,0)</f>
        <v>0</v>
      </c>
      <c r="B145">
        <f ca="1">IF(A145,Rutas_Despiece!C145,0)</f>
        <v>0</v>
      </c>
      <c r="C145">
        <f ca="1">IF(A145,Rutas_Despiece!D145,0)</f>
        <v>0</v>
      </c>
      <c r="D145" t="str">
        <f ca="1">IF(A145=1,"",SUBSTITUTE(Rutas_Despiece!J145,",",".") &amp; ","&amp;SUBSTITUTE(Rutas_Despiece!K145,",","."))</f>
        <v>41.6336504,-0.9083038</v>
      </c>
      <c r="E145" s="5">
        <f t="shared" ca="1" si="67"/>
        <v>4</v>
      </c>
      <c r="F145" t="str">
        <f t="shared" ca="1" si="62"/>
        <v>41.6336504,-0.9083038 41.632608,-0.885066 41.6363724,-0.8783998 41.63759,-0.87668 41.64569,-0.8743987 41.646318,-0.871819 41.646318,-0.871819</v>
      </c>
      <c r="G145" s="69" t="s">
        <v>1174</v>
      </c>
      <c r="H145">
        <f t="shared" ca="1" si="68"/>
        <v>51</v>
      </c>
      <c r="I145" t="str">
        <f t="shared" ref="I145:I148" ca="1" si="82">IF(I144&lt;H145,I144+1,I144)</f>
        <v/>
      </c>
      <c r="J145" s="5" t="e">
        <f t="shared" ca="1" si="71"/>
        <v>#N/A</v>
      </c>
      <c r="M145" s="69"/>
      <c r="N145" s="69">
        <f t="shared" ca="1" si="59"/>
        <v>1</v>
      </c>
      <c r="O145" s="69" t="s">
        <v>1174</v>
      </c>
      <c r="P145">
        <f t="shared" ca="1" si="69"/>
        <v>1</v>
      </c>
      <c r="Q145">
        <f t="shared" ca="1" si="72"/>
        <v>139</v>
      </c>
      <c r="R145">
        <f t="shared" ca="1" si="75"/>
        <v>990</v>
      </c>
      <c r="S145">
        <f t="shared" ca="1" si="73"/>
        <v>92</v>
      </c>
      <c r="T145" t="str">
        <f t="shared" ca="1" si="74"/>
        <v>Paradas</v>
      </c>
      <c r="U145">
        <f t="shared" ca="1" si="76"/>
        <v>10092</v>
      </c>
      <c r="V145">
        <f ca="1">IFERROR(INDEX(Rutas_Despiece!$J:$J,MATCH($S145,$Q:$Q,0)),"")</f>
        <v>41.643486000000003</v>
      </c>
      <c r="W145">
        <f ca="1">IFERROR(INDEX(Rutas_Despiece!$K:$K,MATCH($S145,$Q:$Q,0)),"")</f>
        <v>-0.889733</v>
      </c>
      <c r="Y145" t="str">
        <f ca="1">IFERROR(INDEX(Rutas_Despiece!$F:$F,MATCH($S145,$Q:$Q,0))&amp;" "&amp;INDEX(Rutas_Despiece!$G:$G,MATCH($S145,$Q:$Q,0)),"")</f>
        <v xml:space="preserve">Avenida Goya nº 66 </v>
      </c>
      <c r="Z145" t="str">
        <f ca="1">IFERROR(INDEX(Rutas_Despiece!$H:$H,MATCH($S145,$Q:$Q,0)),"")</f>
        <v>Zaragoza</v>
      </c>
      <c r="AA145" t="str">
        <f ca="1">IFERROR(INDEX(Rutas_Despiece!$I:$I,MATCH($S145,$Q:$Q,0)),"")</f>
        <v>Zaragoza, España</v>
      </c>
      <c r="AB145" t="str">
        <f ca="1">IFERROR(INDEX(Rutas_Despiece!$L:$L,MATCH($S145,$Q:$Q,0)),"")</f>
        <v>Pd. Bus</v>
      </c>
      <c r="AG145" t="str">
        <f t="shared" ca="1" si="70"/>
        <v/>
      </c>
    </row>
    <row r="146" spans="1:33" x14ac:dyDescent="0.25">
      <c r="A146">
        <f ca="1">IF(Rutas_Despiece!A146&lt;&gt;Rutas_Despiece!A145,1,0)</f>
        <v>0</v>
      </c>
      <c r="B146">
        <f ca="1">IF(A146,Rutas_Despiece!C146,0)</f>
        <v>0</v>
      </c>
      <c r="C146">
        <f ca="1">IF(A146,Rutas_Despiece!D146,0)</f>
        <v>0</v>
      </c>
      <c r="D146" t="str">
        <f ca="1">IF(A146=1,"",SUBSTITUTE(Rutas_Despiece!J146,",",".") &amp; ","&amp;SUBSTITUTE(Rutas_Despiece!K146,",","."))</f>
        <v>41.632608,-0.885066</v>
      </c>
      <c r="E146" s="5">
        <f t="shared" ca="1" si="67"/>
        <v>4</v>
      </c>
      <c r="F146" t="str">
        <f t="shared" ca="1" si="62"/>
        <v>41.632608,-0.885066 41.6363724,-0.8783998 41.63759,-0.87668 41.64569,-0.8743987 41.646318,-0.871819 41.646318,-0.871819</v>
      </c>
      <c r="G146" s="69" t="s">
        <v>1174</v>
      </c>
      <c r="H146">
        <f t="shared" ca="1" si="68"/>
        <v>51</v>
      </c>
      <c r="I146" t="str">
        <f t="shared" ca="1" si="82"/>
        <v/>
      </c>
      <c r="J146" s="5" t="e">
        <f t="shared" ca="1" si="71"/>
        <v>#N/A</v>
      </c>
      <c r="M146" s="69"/>
      <c r="N146" s="69">
        <f t="shared" ca="1" si="59"/>
        <v>1</v>
      </c>
      <c r="O146" s="69" t="s">
        <v>1174</v>
      </c>
      <c r="P146">
        <f t="shared" ca="1" si="69"/>
        <v>1</v>
      </c>
      <c r="Q146">
        <f t="shared" ca="1" si="72"/>
        <v>140</v>
      </c>
      <c r="R146">
        <f t="shared" ca="1" si="75"/>
        <v>990</v>
      </c>
      <c r="S146">
        <f t="shared" ca="1" si="73"/>
        <v>93</v>
      </c>
      <c r="T146" t="str">
        <f t="shared" ca="1" si="74"/>
        <v>Paradas</v>
      </c>
      <c r="U146">
        <f t="shared" ca="1" si="76"/>
        <v>10093</v>
      </c>
      <c r="V146">
        <f ca="1">IFERROR(INDEX(Rutas_Despiece!$J:$J,MATCH($S146,$Q:$Q,0)),"")</f>
        <v>41.649518200000003</v>
      </c>
      <c r="W146">
        <f ca="1">IFERROR(INDEX(Rutas_Despiece!$K:$K,MATCH($S146,$Q:$Q,0)),"")</f>
        <v>-0.89856040000000004</v>
      </c>
      <c r="Y146" t="str">
        <f ca="1">IFERROR(INDEX(Rutas_Despiece!$F:$F,MATCH($S146,$Q:$Q,0))&amp;" "&amp;INDEX(Rutas_Despiece!$G:$G,MATCH($S146,$Q:$Q,0)),"")</f>
        <v xml:space="preserve">Plaza Roma  </v>
      </c>
      <c r="Z146" t="str">
        <f ca="1">IFERROR(INDEX(Rutas_Despiece!$H:$H,MATCH($S146,$Q:$Q,0)),"")</f>
        <v>Zaragoza</v>
      </c>
      <c r="AA146" t="str">
        <f ca="1">IFERROR(INDEX(Rutas_Despiece!$I:$I,MATCH($S146,$Q:$Q,0)),"")</f>
        <v>Zaragoza, España</v>
      </c>
      <c r="AB146" t="str">
        <f ca="1">IFERROR(INDEX(Rutas_Despiece!$L:$L,MATCH($S146,$Q:$Q,0)),"")</f>
        <v>Mercadona</v>
      </c>
      <c r="AG146" t="str">
        <f t="shared" ca="1" si="70"/>
        <v/>
      </c>
    </row>
    <row r="147" spans="1:33" x14ac:dyDescent="0.25">
      <c r="A147">
        <f ca="1">IF(Rutas_Despiece!A147&lt;&gt;Rutas_Despiece!A146,1,0)</f>
        <v>0</v>
      </c>
      <c r="B147">
        <f ca="1">IF(A147,Rutas_Despiece!C147,0)</f>
        <v>0</v>
      </c>
      <c r="C147">
        <f ca="1">IF(A147,Rutas_Despiece!D147,0)</f>
        <v>0</v>
      </c>
      <c r="D147" t="str">
        <f ca="1">IF(A147=1,"",SUBSTITUTE(Rutas_Despiece!J147,",",".") &amp; ","&amp;SUBSTITUTE(Rutas_Despiece!K147,",","."))</f>
        <v>41.6363724,-0.8783998</v>
      </c>
      <c r="E147" s="5">
        <f t="shared" ca="1" si="67"/>
        <v>4</v>
      </c>
      <c r="F147" t="str">
        <f t="shared" ca="1" si="62"/>
        <v>41.6363724,-0.8783998 41.63759,-0.87668 41.64569,-0.8743987 41.646318,-0.871819 41.646318,-0.871819</v>
      </c>
      <c r="G147" s="69" t="s">
        <v>1174</v>
      </c>
      <c r="H147">
        <f t="shared" ca="1" si="68"/>
        <v>51</v>
      </c>
      <c r="I147" t="str">
        <f t="shared" ca="1" si="82"/>
        <v/>
      </c>
      <c r="J147" s="5" t="e">
        <f t="shared" ca="1" si="71"/>
        <v>#N/A</v>
      </c>
      <c r="M147" s="69"/>
      <c r="N147" s="69">
        <f t="shared" ca="1" si="59"/>
        <v>1</v>
      </c>
      <c r="O147" s="69" t="s">
        <v>1174</v>
      </c>
      <c r="P147">
        <f t="shared" ca="1" si="69"/>
        <v>1</v>
      </c>
      <c r="Q147">
        <f t="shared" ca="1" si="72"/>
        <v>141</v>
      </c>
      <c r="R147">
        <f t="shared" ca="1" si="75"/>
        <v>990</v>
      </c>
      <c r="S147">
        <f t="shared" ca="1" si="73"/>
        <v>94</v>
      </c>
      <c r="T147" t="str">
        <f t="shared" ca="1" si="74"/>
        <v>Paradas</v>
      </c>
      <c r="U147">
        <f t="shared" ca="1" si="76"/>
        <v>10094</v>
      </c>
      <c r="V147">
        <f ca="1">IFERROR(INDEX(Rutas_Despiece!$J:$J,MATCH($S147,$Q:$Q,0)),"")</f>
        <v>41.660679999999999</v>
      </c>
      <c r="W147">
        <f ca="1">IFERROR(INDEX(Rutas_Despiece!$K:$K,MATCH($S147,$Q:$Q,0)),"")</f>
        <v>-0.90229999999999999</v>
      </c>
      <c r="Y147" t="str">
        <f ca="1">IFERROR(INDEX(Rutas_Despiece!$F:$F,MATCH($S147,$Q:$Q,0))&amp;" "&amp;INDEX(Rutas_Despiece!$G:$G,MATCH($S147,$Q:$Q,0)),"")</f>
        <v xml:space="preserve">Puerta Sancho nº 11 </v>
      </c>
      <c r="Z147" t="str">
        <f ca="1">IFERROR(INDEX(Rutas_Despiece!$H:$H,MATCH($S147,$Q:$Q,0)),"")</f>
        <v>Zaragoza</v>
      </c>
      <c r="AA147" t="str">
        <f ca="1">IFERROR(INDEX(Rutas_Despiece!$I:$I,MATCH($S147,$Q:$Q,0)),"")</f>
        <v>Zaragoza, España</v>
      </c>
      <c r="AB147" t="str">
        <f ca="1">IFERROR(INDEX(Rutas_Despiece!$L:$L,MATCH($S147,$Q:$Q,0)),"")</f>
        <v>Esq. Bruselas - Edif. D. Quijote</v>
      </c>
      <c r="AG147" t="str">
        <f t="shared" ca="1" si="70"/>
        <v/>
      </c>
    </row>
    <row r="148" spans="1:33" x14ac:dyDescent="0.25">
      <c r="A148">
        <f ca="1">IF(Rutas_Despiece!A148&lt;&gt;Rutas_Despiece!A147,1,0)</f>
        <v>0</v>
      </c>
      <c r="B148">
        <f ca="1">IF(A148,Rutas_Despiece!C148,0)</f>
        <v>0</v>
      </c>
      <c r="C148">
        <f ca="1">IF(A148,Rutas_Despiece!D148,0)</f>
        <v>0</v>
      </c>
      <c r="D148" t="str">
        <f ca="1">IF(A148=1,"",SUBSTITUTE(Rutas_Despiece!J148,",",".") &amp; ","&amp;SUBSTITUTE(Rutas_Despiece!K148,",","."))</f>
        <v>41.63759,-0.87668</v>
      </c>
      <c r="E148" s="5">
        <f t="shared" ca="1" si="67"/>
        <v>4</v>
      </c>
      <c r="F148" t="str">
        <f t="shared" ca="1" si="62"/>
        <v>41.63759,-0.87668 41.64569,-0.8743987 41.646318,-0.871819 41.646318,-0.871819</v>
      </c>
      <c r="G148" s="69" t="s">
        <v>1174</v>
      </c>
      <c r="H148">
        <f t="shared" ca="1" si="68"/>
        <v>51</v>
      </c>
      <c r="I148" t="str">
        <f t="shared" ca="1" si="82"/>
        <v/>
      </c>
      <c r="J148" s="5" t="e">
        <f t="shared" ca="1" si="71"/>
        <v>#N/A</v>
      </c>
      <c r="M148" s="69"/>
      <c r="N148" s="69">
        <f t="shared" ca="1" si="59"/>
        <v>1</v>
      </c>
      <c r="O148" s="69" t="s">
        <v>1174</v>
      </c>
      <c r="P148">
        <f t="shared" ca="1" si="69"/>
        <v>1</v>
      </c>
      <c r="Q148">
        <f t="shared" ca="1" si="72"/>
        <v>142</v>
      </c>
      <c r="R148">
        <f t="shared" ca="1" si="75"/>
        <v>990</v>
      </c>
      <c r="S148">
        <f t="shared" ca="1" si="73"/>
        <v>95</v>
      </c>
      <c r="T148" t="str">
        <f t="shared" ca="1" si="74"/>
        <v>Paradas</v>
      </c>
      <c r="U148">
        <f t="shared" ca="1" si="76"/>
        <v>10095</v>
      </c>
      <c r="V148">
        <f ca="1">IFERROR(INDEX(Rutas_Despiece!$J:$J,MATCH($S148,$Q:$Q,0)),"")</f>
        <v>41.654769999999999</v>
      </c>
      <c r="W148">
        <f ca="1">IFERROR(INDEX(Rutas_Despiece!$K:$K,MATCH($S148,$Q:$Q,0)),"")</f>
        <v>-0.90088900000000005</v>
      </c>
      <c r="Y148" t="str">
        <f ca="1">IFERROR(INDEX(Rutas_Despiece!$F:$F,MATCH($S148,$Q:$Q,0))&amp;" "&amp;INDEX(Rutas_Despiece!$G:$G,MATCH($S148,$Q:$Q,0)),"")</f>
        <v xml:space="preserve">Avd. de Navarra nº 60 </v>
      </c>
      <c r="Z148" t="str">
        <f ca="1">IFERROR(INDEX(Rutas_Despiece!$H:$H,MATCH($S148,$Q:$Q,0)),"")</f>
        <v>Zaragoza</v>
      </c>
      <c r="AA148" t="str">
        <f ca="1">IFERROR(INDEX(Rutas_Despiece!$I:$I,MATCH($S148,$Q:$Q,0)),"")</f>
        <v>Zaragoza, España</v>
      </c>
      <c r="AB148" t="str">
        <f ca="1">IFERROR(INDEX(Rutas_Despiece!$L:$L,MATCH($S148,$Q:$Q,0)),"")</f>
        <v>Centro Cultural - Pd. Bus</v>
      </c>
      <c r="AG148" t="str">
        <f t="shared" ca="1" si="70"/>
        <v/>
      </c>
    </row>
    <row r="149" spans="1:33" x14ac:dyDescent="0.25">
      <c r="A149">
        <f ca="1">IF(Rutas_Despiece!A149&lt;&gt;Rutas_Despiece!A148,1,0)</f>
        <v>0</v>
      </c>
      <c r="B149">
        <f ca="1">IF(A149,Rutas_Despiece!C149,0)</f>
        <v>0</v>
      </c>
      <c r="C149">
        <f ca="1">IF(A149,Rutas_Despiece!D149,0)</f>
        <v>0</v>
      </c>
      <c r="D149" t="str">
        <f ca="1">IF(A149=1,"",SUBSTITUTE(Rutas_Despiece!J149,",",".") &amp; ","&amp;SUBSTITUTE(Rutas_Despiece!K149,",","."))</f>
        <v>41.64569,-0.8743987</v>
      </c>
      <c r="E149" s="5">
        <f t="shared" ca="1" si="67"/>
        <v>4</v>
      </c>
      <c r="F149" t="str">
        <f t="shared" ca="1" si="62"/>
        <v>41.64569,-0.8743987 41.646318,-0.871819 41.646318,-0.871819</v>
      </c>
      <c r="G149" s="69" t="s">
        <v>1174</v>
      </c>
      <c r="H149">
        <f t="shared" ca="1" si="68"/>
        <v>51</v>
      </c>
      <c r="I149" t="str">
        <f t="shared" ref="I149" ca="1" si="83">IF(I148&lt;H149,I148+1,"")</f>
        <v/>
      </c>
      <c r="J149" s="5" t="e">
        <f t="shared" ca="1" si="71"/>
        <v>#N/A</v>
      </c>
      <c r="M149" s="69"/>
      <c r="N149" s="69">
        <f t="shared" ca="1" si="59"/>
        <v>1</v>
      </c>
      <c r="O149" s="69" t="s">
        <v>1174</v>
      </c>
      <c r="P149">
        <f t="shared" ca="1" si="69"/>
        <v>1</v>
      </c>
      <c r="Q149">
        <f t="shared" ca="1" si="72"/>
        <v>143</v>
      </c>
      <c r="R149">
        <f t="shared" ca="1" si="75"/>
        <v>990</v>
      </c>
      <c r="S149">
        <f t="shared" ca="1" si="73"/>
        <v>96</v>
      </c>
      <c r="T149" t="str">
        <f t="shared" ca="1" si="74"/>
        <v>Paradas</v>
      </c>
      <c r="U149">
        <f t="shared" ca="1" si="76"/>
        <v>10096</v>
      </c>
      <c r="V149">
        <f ca="1">IFERROR(INDEX(Rutas_Despiece!$J:$J,MATCH($S149,$Q:$Q,0)),"")</f>
        <v>41.658539099999999</v>
      </c>
      <c r="W149">
        <f ca="1">IFERROR(INDEX(Rutas_Despiece!$K:$K,MATCH($S149,$Q:$Q,0)),"")</f>
        <v>-0.91816350000000002</v>
      </c>
      <c r="Y149" t="str">
        <f ca="1">IFERROR(INDEX(Rutas_Despiece!$F:$F,MATCH($S149,$Q:$Q,0))&amp;" "&amp;INDEX(Rutas_Despiece!$G:$G,MATCH($S149,$Q:$Q,0)),"")</f>
        <v xml:space="preserve">Avd. de Navarra </v>
      </c>
      <c r="Z149" t="str">
        <f ca="1">IFERROR(INDEX(Rutas_Despiece!$H:$H,MATCH($S149,$Q:$Q,0)),"")</f>
        <v>Zaragoza</v>
      </c>
      <c r="AA149" t="str">
        <f ca="1">IFERROR(INDEX(Rutas_Despiece!$I:$I,MATCH($S149,$Q:$Q,0)),"")</f>
        <v>Zaragoza, España</v>
      </c>
      <c r="AB149" t="str">
        <f ca="1">IFERROR(INDEX(Rutas_Despiece!$L:$L,MATCH($S149,$Q:$Q,0)),"")</f>
        <v xml:space="preserve">Frente nº 183 - Pd. Bus </v>
      </c>
      <c r="AG149" t="str">
        <f t="shared" ca="1" si="70"/>
        <v/>
      </c>
    </row>
    <row r="150" spans="1:33" x14ac:dyDescent="0.25">
      <c r="A150">
        <f ca="1">IF(Rutas_Despiece!A150&lt;&gt;Rutas_Despiece!A149,1,0)</f>
        <v>0</v>
      </c>
      <c r="B150">
        <f ca="1">IF(A150,Rutas_Despiece!C150,0)</f>
        <v>0</v>
      </c>
      <c r="C150">
        <f ca="1">IF(A150,Rutas_Despiece!D150,0)</f>
        <v>0</v>
      </c>
      <c r="D150" t="str">
        <f ca="1">IF(A150=1,"",SUBSTITUTE(Rutas_Despiece!J150,",",".") &amp; ","&amp;SUBSTITUTE(Rutas_Despiece!K150,",","."))</f>
        <v>41.646318,-0.871819</v>
      </c>
      <c r="E150" s="5">
        <f t="shared" ca="1" si="67"/>
        <v>4</v>
      </c>
      <c r="F150" t="str">
        <f t="shared" ca="1" si="62"/>
        <v>41.646318,-0.871819 41.646318,-0.871819</v>
      </c>
      <c r="G150" s="69" t="s">
        <v>1174</v>
      </c>
      <c r="H150">
        <f t="shared" ca="1" si="68"/>
        <v>51</v>
      </c>
      <c r="I150" t="str">
        <f t="shared" ref="I150:I153" ca="1" si="84">IF(I149&lt;H150,I149+1,I149)</f>
        <v/>
      </c>
      <c r="J150" s="5" t="e">
        <f t="shared" ca="1" si="71"/>
        <v>#N/A</v>
      </c>
      <c r="M150" s="69"/>
      <c r="N150" s="69">
        <f t="shared" ca="1" si="59"/>
        <v>1</v>
      </c>
      <c r="O150" s="69" t="s">
        <v>1174</v>
      </c>
      <c r="P150">
        <f t="shared" ca="1" si="69"/>
        <v>1</v>
      </c>
      <c r="Q150">
        <f t="shared" ca="1" si="72"/>
        <v>144</v>
      </c>
      <c r="R150">
        <f t="shared" ca="1" si="75"/>
        <v>990</v>
      </c>
      <c r="S150">
        <f t="shared" ca="1" si="73"/>
        <v>97</v>
      </c>
      <c r="T150" t="str">
        <f t="shared" ca="1" si="74"/>
        <v>Paradas</v>
      </c>
      <c r="U150">
        <f t="shared" ca="1" si="76"/>
        <v>10097</v>
      </c>
      <c r="V150">
        <f ca="1">IFERROR(INDEX(Rutas_Despiece!$J:$J,MATCH($S150,$Q:$Q,0)),"")</f>
        <v>41.665072199999997</v>
      </c>
      <c r="W150">
        <f ca="1">IFERROR(INDEX(Rutas_Despiece!$K:$K,MATCH($S150,$Q:$Q,0)),"")</f>
        <v>-0.93458719999999995</v>
      </c>
      <c r="Y150" t="str">
        <f ca="1">IFERROR(INDEX(Rutas_Despiece!$F:$F,MATCH($S150,$Q:$Q,0))&amp;" "&amp;INDEX(Rutas_Despiece!$G:$G,MATCH($S150,$Q:$Q,0)),"")</f>
        <v xml:space="preserve">Torres San Lamberto "Punto 0"  </v>
      </c>
      <c r="Z150" t="str">
        <f ca="1">IFERROR(INDEX(Rutas_Despiece!$H:$H,MATCH($S150,$Q:$Q,0)),"")</f>
        <v>Zaragoza</v>
      </c>
      <c r="AA150" t="str">
        <f ca="1">IFERROR(INDEX(Rutas_Despiece!$I:$I,MATCH($S150,$Q:$Q,0)),"")</f>
        <v>Zaragoza, España</v>
      </c>
      <c r="AB150" t="str">
        <f ca="1">IFERROR(INDEX(Rutas_Despiece!$L:$L,MATCH($S150,$Q:$Q,0)),"")</f>
        <v>Pd. Bus</v>
      </c>
      <c r="AG150" t="str">
        <f t="shared" ca="1" si="70"/>
        <v/>
      </c>
    </row>
    <row r="151" spans="1:33" x14ac:dyDescent="0.25">
      <c r="A151">
        <f ca="1">IF(Rutas_Despiece!A151&lt;&gt;Rutas_Despiece!A150,1,0)</f>
        <v>0</v>
      </c>
      <c r="B151">
        <f ca="1">IF(A151,Rutas_Despiece!C151,0)</f>
        <v>0</v>
      </c>
      <c r="C151">
        <f ca="1">IF(A151,Rutas_Despiece!D151,0)</f>
        <v>0</v>
      </c>
      <c r="D151" t="str">
        <f ca="1">IF(A151=1,"",SUBSTITUTE(Rutas_Despiece!J151,",",".") &amp; ","&amp;SUBSTITUTE(Rutas_Despiece!K151,",","."))</f>
        <v>41.646318,-0.871819</v>
      </c>
      <c r="E151" s="5">
        <f t="shared" ca="1" si="67"/>
        <v>4</v>
      </c>
      <c r="F151" t="str">
        <f t="shared" ca="1" si="62"/>
        <v>41.646318,-0.871819</v>
      </c>
      <c r="G151" s="69" t="s">
        <v>1174</v>
      </c>
      <c r="H151">
        <f t="shared" ca="1" si="68"/>
        <v>51</v>
      </c>
      <c r="I151" t="str">
        <f t="shared" ca="1" si="84"/>
        <v/>
      </c>
      <c r="J151" s="5" t="e">
        <f t="shared" ca="1" si="71"/>
        <v>#N/A</v>
      </c>
      <c r="M151" s="69"/>
      <c r="N151" s="69">
        <f t="shared" ca="1" si="59"/>
        <v>1</v>
      </c>
      <c r="O151" s="69" t="s">
        <v>1174</v>
      </c>
      <c r="P151">
        <f t="shared" ca="1" si="69"/>
        <v>1</v>
      </c>
      <c r="Q151">
        <f t="shared" ca="1" si="72"/>
        <v>145</v>
      </c>
      <c r="R151">
        <f t="shared" ca="1" si="75"/>
        <v>990</v>
      </c>
      <c r="S151">
        <f t="shared" ca="1" si="73"/>
        <v>98</v>
      </c>
      <c r="T151" t="str">
        <f t="shared" ca="1" si="74"/>
        <v>Paradas</v>
      </c>
      <c r="U151">
        <f t="shared" ca="1" si="76"/>
        <v>10098</v>
      </c>
      <c r="V151">
        <f ca="1">IFERROR(INDEX(Rutas_Despiece!$J:$J,MATCH($S151,$Q:$Q,0)),"")</f>
        <v>41.689202899999998</v>
      </c>
      <c r="W151">
        <f ca="1">IFERROR(INDEX(Rutas_Despiece!$K:$K,MATCH($S151,$Q:$Q,0)),"")</f>
        <v>-0.97804139999999995</v>
      </c>
      <c r="Y151" t="str">
        <f ca="1">IFERROR(INDEX(Rutas_Despiece!$F:$F,MATCH($S151,$Q:$Q,0))&amp;" "&amp;INDEX(Rutas_Despiece!$G:$G,MATCH($S151,$Q:$Q,0)),"")</f>
        <v xml:space="preserve">Ctra. Logroño </v>
      </c>
      <c r="Z151" t="str">
        <f ca="1">IFERROR(INDEX(Rutas_Despiece!$H:$H,MATCH($S151,$Q:$Q,0)),"")</f>
        <v xml:space="preserve">Monzalbarba </v>
      </c>
      <c r="AA151" t="str">
        <f ca="1">IFERROR(INDEX(Rutas_Despiece!$I:$I,MATCH($S151,$Q:$Q,0)),"")</f>
        <v>Zaragoza, España</v>
      </c>
      <c r="AB151" t="str">
        <f ca="1">IFERROR(INDEX(Rutas_Despiece!$L:$L,MATCH($S151,$Q:$Q,0)),"")</f>
        <v>Desvío Monzalbarba - Pd. Bus (?)</v>
      </c>
      <c r="AG151" t="str">
        <f t="shared" ca="1" si="70"/>
        <v/>
      </c>
    </row>
    <row r="152" spans="1:33" x14ac:dyDescent="0.25">
      <c r="A152">
        <f ca="1">IF(Rutas_Despiece!A152&lt;&gt;Rutas_Despiece!A151,1,0)</f>
        <v>1</v>
      </c>
      <c r="B152" t="str">
        <f ca="1">IF(A152,Rutas_Despiece!C152,0)</f>
        <v>Rutas_Domingo_1</v>
      </c>
      <c r="C152" t="str">
        <f ca="1">IF(A152,Rutas_Despiece!D152,0)</f>
        <v>Ruta 1_1D</v>
      </c>
      <c r="D152" t="str">
        <f ca="1">IF(A152=1,"",SUBSTITUTE(Rutas_Despiece!J152,",",".") &amp; ","&amp;SUBSTITUTE(Rutas_Despiece!K152,",","."))</f>
        <v/>
      </c>
      <c r="E152" s="5">
        <f t="shared" ca="1" si="67"/>
        <v>5</v>
      </c>
      <c r="F152" t="str">
        <f t="shared" ca="1" si="62"/>
        <v xml:space="preserve"> 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2" s="69" t="s">
        <v>1174</v>
      </c>
      <c r="H152">
        <f t="shared" ca="1" si="68"/>
        <v>51</v>
      </c>
      <c r="I152" t="str">
        <f t="shared" ca="1" si="84"/>
        <v/>
      </c>
      <c r="J152" s="5" t="e">
        <f t="shared" ca="1" si="71"/>
        <v>#N/A</v>
      </c>
      <c r="M152" s="69"/>
      <c r="N152" s="69">
        <f t="shared" ca="1" si="59"/>
        <v>1</v>
      </c>
      <c r="O152" s="69" t="s">
        <v>1174</v>
      </c>
      <c r="P152">
        <f t="shared" ca="1" si="69"/>
        <v>0</v>
      </c>
      <c r="Q152">
        <f t="shared" ca="1" si="72"/>
        <v>145</v>
      </c>
      <c r="R152">
        <f t="shared" ca="1" si="75"/>
        <v>990</v>
      </c>
      <c r="S152">
        <f t="shared" ca="1" si="73"/>
        <v>99</v>
      </c>
      <c r="T152" t="str">
        <f t="shared" ca="1" si="74"/>
        <v>Paradas</v>
      </c>
      <c r="U152">
        <f t="shared" ca="1" si="76"/>
        <v>10099</v>
      </c>
      <c r="V152">
        <f ca="1">IFERROR(INDEX(Rutas_Despiece!$J:$J,MATCH($S152,$Q:$Q,0)),"")</f>
        <v>41.701594200000002</v>
      </c>
      <c r="W152">
        <f ca="1">IFERROR(INDEX(Rutas_Despiece!$K:$K,MATCH($S152,$Q:$Q,0)),"")</f>
        <v>-0.99999700000000002</v>
      </c>
      <c r="Y152" t="str">
        <f ca="1">IFERROR(INDEX(Rutas_Despiece!$F:$F,MATCH($S152,$Q:$Q,0))&amp;" "&amp;INDEX(Rutas_Despiece!$G:$G,MATCH($S152,$Q:$Q,0)),"")</f>
        <v xml:space="preserve">Ctra. Logroño </v>
      </c>
      <c r="Z152" t="str">
        <f ca="1">IFERROR(INDEX(Rutas_Despiece!$H:$H,MATCH($S152,$Q:$Q,0)),"")</f>
        <v xml:space="preserve">Utebo </v>
      </c>
      <c r="AA152" t="str">
        <f ca="1">IFERROR(INDEX(Rutas_Despiece!$I:$I,MATCH($S152,$Q:$Q,0)),"")</f>
        <v>Zaragoza, España</v>
      </c>
      <c r="AB152" t="str">
        <f ca="1">IFERROR(INDEX(Rutas_Despiece!$L:$L,MATCH($S152,$Q:$Q,0)),"")</f>
        <v>Desvío Utebo - Pd. Bus (?)</v>
      </c>
      <c r="AG152" t="str">
        <f t="shared" ca="1" si="70"/>
        <v/>
      </c>
    </row>
    <row r="153" spans="1:33" x14ac:dyDescent="0.25">
      <c r="A153">
        <f ca="1">IF(Rutas_Despiece!A153&lt;&gt;Rutas_Despiece!A152,1,0)</f>
        <v>0</v>
      </c>
      <c r="B153">
        <f ca="1">IF(A153,Rutas_Despiece!C153,0)</f>
        <v>0</v>
      </c>
      <c r="C153">
        <f ca="1">IF(A153,Rutas_Despiece!D153,0)</f>
        <v>0</v>
      </c>
      <c r="D153" t="str">
        <f ca="1">IF(A153=1,"",SUBSTITUTE(Rutas_Despiece!J153,",",".") &amp; ","&amp;SUBSTITUTE(Rutas_Despiece!K153,",","."))</f>
        <v>41.6417168,-0.9149879</v>
      </c>
      <c r="E153" s="5">
        <f t="shared" ca="1" si="67"/>
        <v>5</v>
      </c>
      <c r="F153" t="str">
        <f t="shared" ca="1" si="62"/>
        <v>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3" s="69" t="s">
        <v>1174</v>
      </c>
      <c r="H153">
        <f t="shared" ca="1" si="68"/>
        <v>51</v>
      </c>
      <c r="I153" t="str">
        <f t="shared" ca="1" si="84"/>
        <v/>
      </c>
      <c r="J153" s="5" t="e">
        <f t="shared" ca="1" si="71"/>
        <v>#N/A</v>
      </c>
      <c r="M153" s="69"/>
      <c r="N153" s="69">
        <f t="shared" ca="1" si="59"/>
        <v>1</v>
      </c>
      <c r="O153" s="69" t="s">
        <v>1174</v>
      </c>
      <c r="P153">
        <f t="shared" ca="1" si="69"/>
        <v>1</v>
      </c>
      <c r="Q153">
        <f t="shared" ca="1" si="72"/>
        <v>146</v>
      </c>
      <c r="R153">
        <f t="shared" ca="1" si="75"/>
        <v>990</v>
      </c>
      <c r="S153">
        <f t="shared" ca="1" si="73"/>
        <v>100</v>
      </c>
      <c r="T153" t="str">
        <f t="shared" ca="1" si="74"/>
        <v>Paradas</v>
      </c>
      <c r="U153">
        <f t="shared" ca="1" si="76"/>
        <v>10100</v>
      </c>
      <c r="V153">
        <f ca="1">IFERROR(INDEX(Rutas_Despiece!$J:$J,MATCH($S153,$Q:$Q,0)),"")</f>
        <v>41.716728099999997</v>
      </c>
      <c r="W153">
        <f ca="1">IFERROR(INDEX(Rutas_Despiece!$K:$K,MATCH($S153,$Q:$Q,0)),"")</f>
        <v>-1.0239408000000001</v>
      </c>
      <c r="Y153" t="str">
        <f ca="1">IFERROR(INDEX(Rutas_Despiece!$F:$F,MATCH($S153,$Q:$Q,0))&amp;" "&amp;INDEX(Rutas_Despiece!$G:$G,MATCH($S153,$Q:$Q,0)),"")</f>
        <v xml:space="preserve">Calle Canteras  </v>
      </c>
      <c r="Z153" t="str">
        <f ca="1">IFERROR(INDEX(Rutas_Despiece!$H:$H,MATCH($S153,$Q:$Q,0)),"")</f>
        <v>Casetas</v>
      </c>
      <c r="AA153" t="str">
        <f ca="1">IFERROR(INDEX(Rutas_Despiece!$I:$I,MATCH($S153,$Q:$Q,0)),"")</f>
        <v>Zaragoza, España</v>
      </c>
      <c r="AB153" t="str">
        <f ca="1">IFERROR(INDEX(Rutas_Despiece!$L:$L,MATCH($S153,$Q:$Q,0)),"")</f>
        <v>Pd. Bus</v>
      </c>
      <c r="AG153" t="str">
        <f t="shared" ca="1" si="70"/>
        <v/>
      </c>
    </row>
    <row r="154" spans="1:33" x14ac:dyDescent="0.25">
      <c r="A154">
        <f ca="1">IF(Rutas_Despiece!A154&lt;&gt;Rutas_Despiece!A153,1,0)</f>
        <v>0</v>
      </c>
      <c r="B154">
        <f ca="1">IF(A154,Rutas_Despiece!C154,0)</f>
        <v>0</v>
      </c>
      <c r="C154">
        <f ca="1">IF(A154,Rutas_Despiece!D154,0)</f>
        <v>0</v>
      </c>
      <c r="D154" t="str">
        <f ca="1">IF(A154=1,"",SUBSTITUTE(Rutas_Despiece!J154,",",".") &amp; ","&amp;SUBSTITUTE(Rutas_Despiece!K154,",","."))</f>
        <v>41.6336504,-0.9083038</v>
      </c>
      <c r="E154" s="5">
        <f t="shared" ca="1" si="67"/>
        <v>5</v>
      </c>
      <c r="F154" t="str">
        <f t="shared" ca="1" si="62"/>
        <v>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4" s="69" t="s">
        <v>1174</v>
      </c>
      <c r="H154">
        <f t="shared" ca="1" si="68"/>
        <v>51</v>
      </c>
      <c r="I154" t="str">
        <f t="shared" ref="I154" ca="1" si="85">IF(I153&lt;H154,I153+1,"")</f>
        <v/>
      </c>
      <c r="J154" s="5" t="e">
        <f t="shared" ca="1" si="71"/>
        <v>#N/A</v>
      </c>
      <c r="M154" s="69"/>
      <c r="N154" s="69">
        <f t="shared" ca="1" si="59"/>
        <v>1</v>
      </c>
      <c r="O154" s="69" t="s">
        <v>1174</v>
      </c>
      <c r="P154">
        <f t="shared" ca="1" si="69"/>
        <v>1</v>
      </c>
      <c r="Q154">
        <f t="shared" ca="1" si="72"/>
        <v>147</v>
      </c>
      <c r="R154">
        <f t="shared" ca="1" si="75"/>
        <v>990</v>
      </c>
      <c r="S154">
        <f t="shared" ca="1" si="73"/>
        <v>101</v>
      </c>
      <c r="T154" t="str">
        <f t="shared" ca="1" si="74"/>
        <v>Paradas</v>
      </c>
      <c r="U154">
        <f t="shared" ca="1" si="76"/>
        <v>10101</v>
      </c>
      <c r="V154">
        <f ca="1">IFERROR(INDEX(Rutas_Despiece!$J:$J,MATCH($S154,$Q:$Q,0)),"")</f>
        <v>41.719659499999999</v>
      </c>
      <c r="W154">
        <f ca="1">IFERROR(INDEX(Rutas_Despiece!$K:$K,MATCH($S154,$Q:$Q,0)),"")</f>
        <v>-1.0297381999999999</v>
      </c>
      <c r="Y154" t="str">
        <f ca="1">IFERROR(INDEX(Rutas_Despiece!$F:$F,MATCH($S154,$Q:$Q,0))&amp;" "&amp;INDEX(Rutas_Despiece!$G:$G,MATCH($S154,$Q:$Q,0)),"")</f>
        <v>Avenida de Logroño  nº 76</v>
      </c>
      <c r="Z154" t="str">
        <f ca="1">IFERROR(INDEX(Rutas_Despiece!$H:$H,MATCH($S154,$Q:$Q,0)),"")</f>
        <v>Casetas</v>
      </c>
      <c r="AA154" t="str">
        <f ca="1">IFERROR(INDEX(Rutas_Despiece!$I:$I,MATCH($S154,$Q:$Q,0)),"")</f>
        <v>Zaragoza, España</v>
      </c>
      <c r="AB154" t="str">
        <f ca="1">IFERROR(INDEX(Rutas_Despiece!$L:$L,MATCH($S154,$Q:$Q,0)),"")</f>
        <v>Cuartel - Pd. Bus</v>
      </c>
      <c r="AG154" t="str">
        <f t="shared" ca="1" si="70"/>
        <v/>
      </c>
    </row>
    <row r="155" spans="1:33" x14ac:dyDescent="0.25">
      <c r="A155">
        <f ca="1">IF(Rutas_Despiece!A155&lt;&gt;Rutas_Despiece!A154,1,0)</f>
        <v>0</v>
      </c>
      <c r="B155">
        <f ca="1">IF(A155,Rutas_Despiece!C155,0)</f>
        <v>0</v>
      </c>
      <c r="C155">
        <f ca="1">IF(A155,Rutas_Despiece!D155,0)</f>
        <v>0</v>
      </c>
      <c r="D155" t="str">
        <f ca="1">IF(A155=1,"",SUBSTITUTE(Rutas_Despiece!J155,",",".") &amp; ","&amp;SUBSTITUTE(Rutas_Despiece!K155,",","."))</f>
        <v>41.6282654,-0.8862839</v>
      </c>
      <c r="E155" s="5">
        <f t="shared" ca="1" si="67"/>
        <v>5</v>
      </c>
      <c r="F155" t="str">
        <f t="shared" ca="1" si="62"/>
        <v>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5" s="69" t="s">
        <v>1174</v>
      </c>
      <c r="H155">
        <f t="shared" ca="1" si="68"/>
        <v>51</v>
      </c>
      <c r="I155" t="str">
        <f t="shared" ref="I155:I158" ca="1" si="86">IF(I154&lt;H155,I154+1,I154)</f>
        <v/>
      </c>
      <c r="J155" s="5" t="e">
        <f t="shared" ca="1" si="71"/>
        <v>#N/A</v>
      </c>
      <c r="M155" s="69"/>
      <c r="N155" s="69">
        <f t="shared" ca="1" si="59"/>
        <v>1</v>
      </c>
      <c r="O155" s="69" t="s">
        <v>1174</v>
      </c>
      <c r="P155">
        <f t="shared" ca="1" si="69"/>
        <v>1</v>
      </c>
      <c r="Q155">
        <f t="shared" ca="1" si="72"/>
        <v>148</v>
      </c>
      <c r="R155">
        <f t="shared" ca="1" si="75"/>
        <v>990</v>
      </c>
      <c r="S155">
        <f t="shared" ca="1" si="73"/>
        <v>102</v>
      </c>
      <c r="T155" t="str">
        <f t="shared" ca="1" si="74"/>
        <v>Paradas</v>
      </c>
      <c r="U155">
        <f t="shared" ca="1" si="76"/>
        <v>10102</v>
      </c>
      <c r="V155">
        <f ca="1">IFERROR(INDEX(Rutas_Despiece!$J:$J,MATCH($S155,$Q:$Q,0)),"")</f>
        <v>41.722875899999998</v>
      </c>
      <c r="W155">
        <f ca="1">IFERROR(INDEX(Rutas_Despiece!$K:$K,MATCH($S155,$Q:$Q,0)),"")</f>
        <v>-1.0368519</v>
      </c>
      <c r="Y155" t="str">
        <f ca="1">IFERROR(INDEX(Rutas_Despiece!$F:$F,MATCH($S155,$Q:$Q,0))&amp;" "&amp;INDEX(Rutas_Despiece!$G:$G,MATCH($S155,$Q:$Q,0)),"")</f>
        <v xml:space="preserve">Urbanización Alameda </v>
      </c>
      <c r="Z155" t="str">
        <f ca="1">IFERROR(INDEX(Rutas_Despiece!$H:$H,MATCH($S155,$Q:$Q,0)),"")</f>
        <v>Casetas</v>
      </c>
      <c r="AA155" t="str">
        <f ca="1">IFERROR(INDEX(Rutas_Despiece!$I:$I,MATCH($S155,$Q:$Q,0)),"")</f>
        <v>Zaragoza, España</v>
      </c>
      <c r="AB155">
        <f ca="1">IFERROR(INDEX(Rutas_Despiece!$L:$L,MATCH($S155,$Q:$Q,0)),"")</f>
        <v>0</v>
      </c>
      <c r="AG155" t="str">
        <f t="shared" ca="1" si="70"/>
        <v/>
      </c>
    </row>
    <row r="156" spans="1:33" x14ac:dyDescent="0.25">
      <c r="A156">
        <f ca="1">IF(Rutas_Despiece!A156&lt;&gt;Rutas_Despiece!A155,1,0)</f>
        <v>0</v>
      </c>
      <c r="B156">
        <f ca="1">IF(A156,Rutas_Despiece!C156,0)</f>
        <v>0</v>
      </c>
      <c r="C156">
        <f ca="1">IF(A156,Rutas_Despiece!D156,0)</f>
        <v>0</v>
      </c>
      <c r="D156" t="str">
        <f ca="1">IF(A156=1,"",SUBSTITUTE(Rutas_Despiece!J156,",",".") &amp; ","&amp;SUBSTITUTE(Rutas_Despiece!K156,",","."))</f>
        <v>41.6352783,-0.8846291</v>
      </c>
      <c r="E156" s="5">
        <f t="shared" ca="1" si="67"/>
        <v>5</v>
      </c>
      <c r="F156" t="str">
        <f t="shared" ca="1" si="62"/>
        <v>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6" s="69" t="s">
        <v>1174</v>
      </c>
      <c r="H156">
        <f t="shared" ca="1" si="68"/>
        <v>51</v>
      </c>
      <c r="I156" t="str">
        <f t="shared" ca="1" si="86"/>
        <v/>
      </c>
      <c r="J156" s="5" t="e">
        <f t="shared" ca="1" si="71"/>
        <v>#N/A</v>
      </c>
      <c r="M156" s="69"/>
      <c r="N156" s="69">
        <f t="shared" ca="1" si="59"/>
        <v>1</v>
      </c>
      <c r="O156" s="69" t="s">
        <v>1174</v>
      </c>
      <c r="P156">
        <f t="shared" ca="1" si="69"/>
        <v>1</v>
      </c>
      <c r="Q156">
        <f t="shared" ca="1" si="72"/>
        <v>149</v>
      </c>
      <c r="R156">
        <f t="shared" ca="1" si="75"/>
        <v>990</v>
      </c>
      <c r="S156">
        <f t="shared" ca="1" si="73"/>
        <v>103</v>
      </c>
      <c r="T156" t="str">
        <f t="shared" ca="1" si="74"/>
        <v>Paradas</v>
      </c>
      <c r="U156">
        <f t="shared" ca="1" si="76"/>
        <v>10103</v>
      </c>
      <c r="V156">
        <f ca="1">IFERROR(INDEX(Rutas_Despiece!$J:$J,MATCH($S156,$Q:$Q,0)),"")</f>
        <v>41.766540900000003</v>
      </c>
      <c r="W156">
        <f ca="1">IFERROR(INDEX(Rutas_Despiece!$K:$K,MATCH($S156,$Q:$Q,0)),"")</f>
        <v>-1.1260872</v>
      </c>
      <c r="Y156" t="str">
        <f ca="1">IFERROR(INDEX(Rutas_Despiece!$F:$F,MATCH($S156,$Q:$Q,0))&amp;" "&amp;INDEX(Rutas_Despiece!$G:$G,MATCH($S156,$Q:$Q,0)),"")</f>
        <v xml:space="preserve">Alagón  </v>
      </c>
      <c r="Z156" t="str">
        <f ca="1">IFERROR(INDEX(Rutas_Despiece!$H:$H,MATCH($S156,$Q:$Q,0)),"")</f>
        <v xml:space="preserve">Alagón </v>
      </c>
      <c r="AA156" t="str">
        <f ca="1">IFERROR(INDEX(Rutas_Despiece!$I:$I,MATCH($S156,$Q:$Q,0)),"")</f>
        <v>Zaragoza, España</v>
      </c>
      <c r="AB156" t="str">
        <f ca="1">IFERROR(INDEX(Rutas_Despiece!$L:$L,MATCH($S156,$Q:$Q,0)),"")</f>
        <v>Rotonda - Pd. Bus</v>
      </c>
      <c r="AG156" t="str">
        <f t="shared" ca="1" si="70"/>
        <v/>
      </c>
    </row>
    <row r="157" spans="1:33" x14ac:dyDescent="0.25">
      <c r="A157">
        <f ca="1">IF(Rutas_Despiece!A157&lt;&gt;Rutas_Despiece!A156,1,0)</f>
        <v>0</v>
      </c>
      <c r="B157">
        <f ca="1">IF(A157,Rutas_Despiece!C157,0)</f>
        <v>0</v>
      </c>
      <c r="C157">
        <f ca="1">IF(A157,Rutas_Despiece!D157,0)</f>
        <v>0</v>
      </c>
      <c r="D157" t="str">
        <f ca="1">IF(A157=1,"",SUBSTITUTE(Rutas_Despiece!J157,",",".") &amp; ","&amp;SUBSTITUTE(Rutas_Despiece!K157,",","."))</f>
        <v>41.6363724,-0.8783998</v>
      </c>
      <c r="E157" s="5">
        <f t="shared" ca="1" si="67"/>
        <v>5</v>
      </c>
      <c r="F157" t="str">
        <f t="shared" ca="1" si="62"/>
        <v>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7" s="69" t="s">
        <v>1174</v>
      </c>
      <c r="H157">
        <f t="shared" ca="1" si="68"/>
        <v>51</v>
      </c>
      <c r="I157" t="str">
        <f t="shared" ca="1" si="86"/>
        <v/>
      </c>
      <c r="J157" s="5" t="e">
        <f t="shared" ca="1" si="71"/>
        <v>#N/A</v>
      </c>
      <c r="M157" s="69"/>
      <c r="N157" s="69">
        <f t="shared" ca="1" si="59"/>
        <v>1</v>
      </c>
      <c r="O157" s="69" t="s">
        <v>1174</v>
      </c>
      <c r="P157">
        <f t="shared" ca="1" si="69"/>
        <v>1</v>
      </c>
      <c r="Q157">
        <f t="shared" ca="1" si="72"/>
        <v>150</v>
      </c>
      <c r="R157">
        <f t="shared" ca="1" si="75"/>
        <v>990</v>
      </c>
      <c r="S157">
        <f t="shared" ca="1" si="73"/>
        <v>104</v>
      </c>
      <c r="T157" t="str">
        <f t="shared" ca="1" si="74"/>
        <v>Paradas</v>
      </c>
      <c r="U157">
        <f t="shared" ca="1" si="76"/>
        <v>10104</v>
      </c>
      <c r="V157">
        <f ca="1">IFERROR(INDEX(Rutas_Despiece!$J:$J,MATCH($S157,$Q:$Q,0)),"")</f>
        <v>41.749628000000001</v>
      </c>
      <c r="W157">
        <f ca="1">IFERROR(INDEX(Rutas_Despiece!$K:$K,MATCH($S157,$Q:$Q,0)),"")</f>
        <v>-1.1755139999999999</v>
      </c>
      <c r="Y157" t="str">
        <f ca="1">IFERROR(INDEX(Rutas_Despiece!$F:$F,MATCH($S157,$Q:$Q,0))&amp;" "&amp;INDEX(Rutas_Despiece!$G:$G,MATCH($S157,$Q:$Q,0)),"")</f>
        <v xml:space="preserve">Pol. Ind Entrerrios </v>
      </c>
      <c r="Z157" t="str">
        <f ca="1">IFERROR(INDEX(Rutas_Despiece!$H:$H,MATCH($S157,$Q:$Q,0)),"")</f>
        <v>Figueruelas</v>
      </c>
      <c r="AA157" t="str">
        <f ca="1">IFERROR(INDEX(Rutas_Despiece!$I:$I,MATCH($S157,$Q:$Q,0)),"")</f>
        <v>Zaragoza, España</v>
      </c>
      <c r="AB157" t="str">
        <f ca="1">IFERROR(INDEX(Rutas_Despiece!$L:$L,MATCH($S157,$Q:$Q,0)),"")</f>
        <v>Opel Puerta 5</v>
      </c>
      <c r="AG157" t="str">
        <f t="shared" ca="1" si="70"/>
        <v/>
      </c>
    </row>
    <row r="158" spans="1:33" x14ac:dyDescent="0.25">
      <c r="A158">
        <f ca="1">IF(Rutas_Despiece!A158&lt;&gt;Rutas_Despiece!A157,1,0)</f>
        <v>0</v>
      </c>
      <c r="B158">
        <f ca="1">IF(A158,Rutas_Despiece!C158,0)</f>
        <v>0</v>
      </c>
      <c r="C158">
        <f ca="1">IF(A158,Rutas_Despiece!D158,0)</f>
        <v>0</v>
      </c>
      <c r="D158" t="str">
        <f ca="1">IF(A158=1,"",SUBSTITUTE(Rutas_Despiece!J158,",",".") &amp; ","&amp;SUBSTITUTE(Rutas_Despiece!K158,",","."))</f>
        <v>41.6387,-0.87915</v>
      </c>
      <c r="E158" s="5">
        <f t="shared" ca="1" si="67"/>
        <v>5</v>
      </c>
      <c r="F158" t="str">
        <f t="shared" ca="1" si="62"/>
        <v>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8" s="69" t="s">
        <v>1174</v>
      </c>
      <c r="H158">
        <f t="shared" ca="1" si="68"/>
        <v>51</v>
      </c>
      <c r="I158" t="str">
        <f t="shared" ca="1" si="86"/>
        <v/>
      </c>
      <c r="J158" s="5" t="e">
        <f t="shared" ca="1" si="71"/>
        <v>#N/A</v>
      </c>
      <c r="M158" s="69"/>
      <c r="N158" s="69">
        <f t="shared" ca="1" si="59"/>
        <v>1</v>
      </c>
      <c r="O158" s="69" t="s">
        <v>1174</v>
      </c>
      <c r="P158">
        <f t="shared" ca="1" si="69"/>
        <v>1</v>
      </c>
      <c r="Q158">
        <f t="shared" ca="1" si="72"/>
        <v>151</v>
      </c>
      <c r="R158">
        <f t="shared" ca="1" si="75"/>
        <v>990</v>
      </c>
      <c r="S158">
        <f t="shared" ca="1" si="73"/>
        <v>105</v>
      </c>
      <c r="T158" t="str">
        <f t="shared" ca="1" si="74"/>
        <v>Paradas</v>
      </c>
      <c r="U158">
        <f t="shared" ca="1" si="76"/>
        <v>10105</v>
      </c>
      <c r="V158">
        <f ca="1">IFERROR(INDEX(Rutas_Despiece!$J:$J,MATCH($S158,$Q:$Q,0)),"")</f>
        <v>41.749628000000001</v>
      </c>
      <c r="W158">
        <f ca="1">IFERROR(INDEX(Rutas_Despiece!$K:$K,MATCH($S158,$Q:$Q,0)),"")</f>
        <v>-1.1755139999999999</v>
      </c>
      <c r="Y158" t="str">
        <f ca="1">IFERROR(INDEX(Rutas_Despiece!$F:$F,MATCH($S158,$Q:$Q,0))&amp;" "&amp;INDEX(Rutas_Despiece!$G:$G,MATCH($S158,$Q:$Q,0)),"")</f>
        <v xml:space="preserve">Pol. Ind Entrerrios </v>
      </c>
      <c r="Z158" t="str">
        <f ca="1">IFERROR(INDEX(Rutas_Despiece!$H:$H,MATCH($S158,$Q:$Q,0)),"")</f>
        <v>Figueruelas</v>
      </c>
      <c r="AA158" t="str">
        <f ca="1">IFERROR(INDEX(Rutas_Despiece!$I:$I,MATCH($S158,$Q:$Q,0)),"")</f>
        <v>Zaragoza, España</v>
      </c>
      <c r="AB158" t="str">
        <f ca="1">IFERROR(INDEX(Rutas_Despiece!$L:$L,MATCH($S158,$Q:$Q,0)),"")</f>
        <v>Opel Puerta 5</v>
      </c>
      <c r="AG158" t="str">
        <f t="shared" ca="1" si="70"/>
        <v/>
      </c>
    </row>
    <row r="159" spans="1:33" x14ac:dyDescent="0.25">
      <c r="A159">
        <f ca="1">IF(Rutas_Despiece!A159&lt;&gt;Rutas_Despiece!A158,1,0)</f>
        <v>0</v>
      </c>
      <c r="B159">
        <f ca="1">IF(A159,Rutas_Despiece!C159,0)</f>
        <v>0</v>
      </c>
      <c r="C159">
        <f ca="1">IF(A159,Rutas_Despiece!D159,0)</f>
        <v>0</v>
      </c>
      <c r="D159" t="str">
        <f ca="1">IF(A159=1,"",SUBSTITUTE(Rutas_Despiece!J159,",",".") &amp; ","&amp;SUBSTITUTE(Rutas_Despiece!K159,",","."))</f>
        <v>41.6390852,-0.8739704</v>
      </c>
      <c r="E159" s="5">
        <f t="shared" ca="1" si="67"/>
        <v>5</v>
      </c>
      <c r="F159" t="str">
        <f t="shared" ca="1" si="62"/>
        <v>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9" s="69" t="s">
        <v>1174</v>
      </c>
      <c r="H159">
        <f t="shared" ca="1" si="68"/>
        <v>51</v>
      </c>
      <c r="I159" t="str">
        <f t="shared" ref="I159" ca="1" si="87">IF(I158&lt;H159,I158+1,"")</f>
        <v/>
      </c>
      <c r="J159" s="5" t="e">
        <f t="shared" ca="1" si="71"/>
        <v>#N/A</v>
      </c>
      <c r="M159" s="69"/>
      <c r="N159" s="69">
        <f t="shared" ca="1" si="59"/>
        <v>1</v>
      </c>
      <c r="O159" s="69" t="s">
        <v>1174</v>
      </c>
      <c r="P159">
        <f t="shared" ca="1" si="69"/>
        <v>1</v>
      </c>
      <c r="Q159">
        <f t="shared" ca="1" si="72"/>
        <v>152</v>
      </c>
      <c r="R159">
        <f t="shared" ca="1" si="75"/>
        <v>990</v>
      </c>
      <c r="S159">
        <f t="shared" ca="1" si="73"/>
        <v>106</v>
      </c>
      <c r="T159" t="str">
        <f t="shared" ca="1" si="74"/>
        <v>Paradas</v>
      </c>
      <c r="U159">
        <f t="shared" ca="1" si="76"/>
        <v>10106</v>
      </c>
      <c r="V159">
        <f ca="1">IFERROR(INDEX(Rutas_Despiece!$J:$J,MATCH($S159,$Q:$Q,0)),"")</f>
        <v>41.766540900000003</v>
      </c>
      <c r="W159">
        <f ca="1">IFERROR(INDEX(Rutas_Despiece!$K:$K,MATCH($S159,$Q:$Q,0)),"")</f>
        <v>-1.1260872</v>
      </c>
      <c r="Y159" t="str">
        <f ca="1">IFERROR(INDEX(Rutas_Despiece!$F:$F,MATCH($S159,$Q:$Q,0))&amp;" "&amp;INDEX(Rutas_Despiece!$G:$G,MATCH($S159,$Q:$Q,0)),"")</f>
        <v xml:space="preserve">Alagón  </v>
      </c>
      <c r="Z159" t="str">
        <f ca="1">IFERROR(INDEX(Rutas_Despiece!$H:$H,MATCH($S159,$Q:$Q,0)),"")</f>
        <v xml:space="preserve">Alagón </v>
      </c>
      <c r="AA159" t="str">
        <f ca="1">IFERROR(INDEX(Rutas_Despiece!$I:$I,MATCH($S159,$Q:$Q,0)),"")</f>
        <v>Zaragoza, España</v>
      </c>
      <c r="AB159" t="str">
        <f ca="1">IFERROR(INDEX(Rutas_Despiece!$L:$L,MATCH($S159,$Q:$Q,0)),"")</f>
        <v>Rotonda - Pd. Bus</v>
      </c>
      <c r="AG159" t="str">
        <f t="shared" ca="1" si="70"/>
        <v/>
      </c>
    </row>
    <row r="160" spans="1:33" x14ac:dyDescent="0.25">
      <c r="A160">
        <f ca="1">IF(Rutas_Despiece!A160&lt;&gt;Rutas_Despiece!A159,1,0)</f>
        <v>0</v>
      </c>
      <c r="B160">
        <f ca="1">IF(A160,Rutas_Despiece!C160,0)</f>
        <v>0</v>
      </c>
      <c r="C160">
        <f ca="1">IF(A160,Rutas_Despiece!D160,0)</f>
        <v>0</v>
      </c>
      <c r="D160" t="str">
        <f ca="1">IF(A160=1,"",SUBSTITUTE(Rutas_Despiece!J160,",",".") &amp; ","&amp;SUBSTITUTE(Rutas_Despiece!K160,",","."))</f>
        <v>41.6425493,-0.8730748</v>
      </c>
      <c r="E160" s="5">
        <f t="shared" ca="1" si="67"/>
        <v>5</v>
      </c>
      <c r="F160" t="str">
        <f t="shared" ca="1" si="62"/>
        <v>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0" s="69" t="s">
        <v>1174</v>
      </c>
      <c r="H160">
        <f t="shared" ca="1" si="68"/>
        <v>51</v>
      </c>
      <c r="I160" t="str">
        <f t="shared" ref="I160:I163" ca="1" si="88">IF(I159&lt;H160,I159+1,I159)</f>
        <v/>
      </c>
      <c r="J160" s="5" t="e">
        <f t="shared" ca="1" si="71"/>
        <v>#N/A</v>
      </c>
      <c r="M160" s="69"/>
      <c r="N160" s="69">
        <f t="shared" ca="1" si="59"/>
        <v>1</v>
      </c>
      <c r="O160" s="69" t="s">
        <v>1174</v>
      </c>
      <c r="P160">
        <f t="shared" ca="1" si="69"/>
        <v>1</v>
      </c>
      <c r="Q160">
        <f t="shared" ca="1" si="72"/>
        <v>153</v>
      </c>
      <c r="R160">
        <f t="shared" ca="1" si="75"/>
        <v>990</v>
      </c>
      <c r="S160">
        <f t="shared" ca="1" si="73"/>
        <v>107</v>
      </c>
      <c r="T160" t="str">
        <f t="shared" ca="1" si="74"/>
        <v>Paradas</v>
      </c>
      <c r="U160">
        <f t="shared" ca="1" si="76"/>
        <v>10107</v>
      </c>
      <c r="V160">
        <f ca="1">IFERROR(INDEX(Rutas_Despiece!$J:$J,MATCH($S160,$Q:$Q,0)),"")</f>
        <v>41.722875899999998</v>
      </c>
      <c r="W160">
        <f ca="1">IFERROR(INDEX(Rutas_Despiece!$K:$K,MATCH($S160,$Q:$Q,0)),"")</f>
        <v>-1.0368519</v>
      </c>
      <c r="Y160" t="str">
        <f ca="1">IFERROR(INDEX(Rutas_Despiece!$F:$F,MATCH($S160,$Q:$Q,0))&amp;" "&amp;INDEX(Rutas_Despiece!$G:$G,MATCH($S160,$Q:$Q,0)),"")</f>
        <v xml:space="preserve">Urbanización Alameda </v>
      </c>
      <c r="Z160" t="str">
        <f ca="1">IFERROR(INDEX(Rutas_Despiece!$H:$H,MATCH($S160,$Q:$Q,0)),"")</f>
        <v>Casetas</v>
      </c>
      <c r="AA160" t="str">
        <f ca="1">IFERROR(INDEX(Rutas_Despiece!$I:$I,MATCH($S160,$Q:$Q,0)),"")</f>
        <v>Zaragoza, España</v>
      </c>
      <c r="AB160" t="str">
        <f ca="1">IFERROR(INDEX(Rutas_Despiece!$L:$L,MATCH($S160,$Q:$Q,0)),"")</f>
        <v>Frente Urbanización Alameda</v>
      </c>
      <c r="AG160" t="str">
        <f t="shared" ca="1" si="70"/>
        <v/>
      </c>
    </row>
    <row r="161" spans="1:33" x14ac:dyDescent="0.25">
      <c r="A161">
        <f ca="1">IF(Rutas_Despiece!A161&lt;&gt;Rutas_Despiece!A160,1,0)</f>
        <v>0</v>
      </c>
      <c r="B161">
        <f ca="1">IF(A161,Rutas_Despiece!C161,0)</f>
        <v>0</v>
      </c>
      <c r="C161">
        <f ca="1">IF(A161,Rutas_Despiece!D161,0)</f>
        <v>0</v>
      </c>
      <c r="D161" t="str">
        <f ca="1">IF(A161=1,"",SUBSTITUTE(Rutas_Despiece!J161,",",".") &amp; ","&amp;SUBSTITUTE(Rutas_Despiece!K161,",","."))</f>
        <v>41.646481,-0.887553</v>
      </c>
      <c r="E161" s="5">
        <f t="shared" ca="1" si="67"/>
        <v>5</v>
      </c>
      <c r="F161" t="str">
        <f t="shared" ca="1" si="62"/>
        <v>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1" s="69" t="s">
        <v>1174</v>
      </c>
      <c r="H161">
        <f t="shared" ca="1" si="68"/>
        <v>51</v>
      </c>
      <c r="I161" t="str">
        <f t="shared" ca="1" si="88"/>
        <v/>
      </c>
      <c r="J161" s="5" t="e">
        <f t="shared" ca="1" si="71"/>
        <v>#N/A</v>
      </c>
      <c r="M161" s="69"/>
      <c r="N161" s="69">
        <f t="shared" ca="1" si="59"/>
        <v>1</v>
      </c>
      <c r="O161" s="69" t="s">
        <v>1174</v>
      </c>
      <c r="P161">
        <f t="shared" ca="1" si="69"/>
        <v>1</v>
      </c>
      <c r="Q161">
        <f t="shared" ca="1" si="72"/>
        <v>154</v>
      </c>
      <c r="R161">
        <f t="shared" ca="1" si="75"/>
        <v>990</v>
      </c>
      <c r="S161">
        <f t="shared" ca="1" si="73"/>
        <v>108</v>
      </c>
      <c r="T161" t="str">
        <f t="shared" ca="1" si="74"/>
        <v>Paradas</v>
      </c>
      <c r="U161">
        <f t="shared" ca="1" si="76"/>
        <v>10108</v>
      </c>
      <c r="V161">
        <f ca="1">IFERROR(INDEX(Rutas_Despiece!$J:$J,MATCH($S161,$Q:$Q,0)),"")</f>
        <v>41.719026399999997</v>
      </c>
      <c r="W161">
        <f ca="1">IFERROR(INDEX(Rutas_Despiece!$K:$K,MATCH($S161,$Q:$Q,0)),"")</f>
        <v>-1.0285835999999999</v>
      </c>
      <c r="Y161" t="str">
        <f ca="1">IFERROR(INDEX(Rutas_Despiece!$F:$F,MATCH($S161,$Q:$Q,0))&amp;" "&amp;INDEX(Rutas_Despiece!$G:$G,MATCH($S161,$Q:$Q,0)),"")</f>
        <v xml:space="preserve">Ctra. Logroño  </v>
      </c>
      <c r="Z161" t="str">
        <f ca="1">IFERROR(INDEX(Rutas_Despiece!$H:$H,MATCH($S161,$Q:$Q,0)),"")</f>
        <v>Casetas</v>
      </c>
      <c r="AA161" t="str">
        <f ca="1">IFERROR(INDEX(Rutas_Despiece!$I:$I,MATCH($S161,$Q:$Q,0)),"")</f>
        <v>Zaragoza, España</v>
      </c>
      <c r="AB161" t="str">
        <f ca="1">IFERROR(INDEX(Rutas_Despiece!$L:$L,MATCH($S161,$Q:$Q,0)),"")</f>
        <v>Frente nº 52</v>
      </c>
      <c r="AG161" t="str">
        <f t="shared" ca="1" si="70"/>
        <v/>
      </c>
    </row>
    <row r="162" spans="1:33" x14ac:dyDescent="0.25">
      <c r="A162">
        <f ca="1">IF(Rutas_Despiece!A162&lt;&gt;Rutas_Despiece!A161,1,0)</f>
        <v>0</v>
      </c>
      <c r="B162">
        <f ca="1">IF(A162,Rutas_Despiece!C162,0)</f>
        <v>0</v>
      </c>
      <c r="C162">
        <f ca="1">IF(A162,Rutas_Despiece!D162,0)</f>
        <v>0</v>
      </c>
      <c r="D162" t="str">
        <f ca="1">IF(A162=1,"",SUBSTITUTE(Rutas_Despiece!J162,",",".") &amp; ","&amp;SUBSTITUTE(Rutas_Despiece!K162,",","."))</f>
        <v>41.647161,-0.8742781</v>
      </c>
      <c r="E162" s="5">
        <f t="shared" ca="1" si="67"/>
        <v>5</v>
      </c>
      <c r="F162" t="str">
        <f t="shared" ca="1" si="62"/>
        <v>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2" s="69" t="s">
        <v>1174</v>
      </c>
      <c r="H162">
        <f t="shared" ca="1" si="68"/>
        <v>51</v>
      </c>
      <c r="I162" t="str">
        <f t="shared" ca="1" si="88"/>
        <v/>
      </c>
      <c r="J162" s="5" t="e">
        <f t="shared" ca="1" si="71"/>
        <v>#N/A</v>
      </c>
      <c r="M162" s="69"/>
      <c r="N162" s="69">
        <f t="shared" ca="1" si="59"/>
        <v>1</v>
      </c>
      <c r="O162" s="69" t="s">
        <v>1174</v>
      </c>
      <c r="P162">
        <f t="shared" ca="1" si="69"/>
        <v>1</v>
      </c>
      <c r="Q162">
        <f t="shared" ca="1" si="72"/>
        <v>155</v>
      </c>
      <c r="R162">
        <f t="shared" ca="1" si="75"/>
        <v>990</v>
      </c>
      <c r="S162">
        <f t="shared" ca="1" si="73"/>
        <v>109</v>
      </c>
      <c r="T162" t="str">
        <f t="shared" ca="1" si="74"/>
        <v>Paradas</v>
      </c>
      <c r="U162">
        <f t="shared" ca="1" si="76"/>
        <v>10109</v>
      </c>
      <c r="V162">
        <f ca="1">IFERROR(INDEX(Rutas_Despiece!$J:$J,MATCH($S162,$Q:$Q,0)),"")</f>
        <v>41.716515600000001</v>
      </c>
      <c r="W162">
        <f ca="1">IFERROR(INDEX(Rutas_Despiece!$K:$K,MATCH($S162,$Q:$Q,0)),"")</f>
        <v>-1.0239845999999999</v>
      </c>
      <c r="Y162" t="str">
        <f ca="1">IFERROR(INDEX(Rutas_Despiece!$F:$F,MATCH($S162,$Q:$Q,0))&amp;" "&amp;INDEX(Rutas_Despiece!$G:$G,MATCH($S162,$Q:$Q,0)),"")</f>
        <v xml:space="preserve">Frente Calle Canteras </v>
      </c>
      <c r="Z162" t="str">
        <f ca="1">IFERROR(INDEX(Rutas_Despiece!$H:$H,MATCH($S162,$Q:$Q,0)),"")</f>
        <v>Casetas</v>
      </c>
      <c r="AA162" t="str">
        <f ca="1">IFERROR(INDEX(Rutas_Despiece!$I:$I,MATCH($S162,$Q:$Q,0)),"")</f>
        <v>Zaragoza, España</v>
      </c>
      <c r="AB162" t="str">
        <f ca="1">IFERROR(INDEX(Rutas_Despiece!$L:$L,MATCH($S162,$Q:$Q,0)),"")</f>
        <v>(?)</v>
      </c>
      <c r="AG162" t="str">
        <f t="shared" ca="1" si="70"/>
        <v/>
      </c>
    </row>
    <row r="163" spans="1:33" x14ac:dyDescent="0.25">
      <c r="A163">
        <f ca="1">IF(Rutas_Despiece!A163&lt;&gt;Rutas_Despiece!A162,1,0)</f>
        <v>0</v>
      </c>
      <c r="B163">
        <f ca="1">IF(A163,Rutas_Despiece!C163,0)</f>
        <v>0</v>
      </c>
      <c r="C163">
        <f ca="1">IF(A163,Rutas_Despiece!D163,0)</f>
        <v>0</v>
      </c>
      <c r="D163" t="str">
        <f ca="1">IF(A163=1,"",SUBSTITUTE(Rutas_Despiece!J163,",",".") &amp; ","&amp;SUBSTITUTE(Rutas_Despiece!K163,",","."))</f>
        <v>41.648307,-0.8683423</v>
      </c>
      <c r="E163" s="5">
        <f t="shared" ca="1" si="67"/>
        <v>5</v>
      </c>
      <c r="F163" t="str">
        <f t="shared" ca="1" si="62"/>
        <v>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3" s="69" t="s">
        <v>1174</v>
      </c>
      <c r="H163">
        <f t="shared" ca="1" si="68"/>
        <v>51</v>
      </c>
      <c r="I163" t="str">
        <f t="shared" ca="1" si="88"/>
        <v/>
      </c>
      <c r="J163" s="5" t="e">
        <f t="shared" ca="1" si="71"/>
        <v>#N/A</v>
      </c>
      <c r="M163" s="69"/>
      <c r="N163" s="69">
        <f t="shared" ca="1" si="59"/>
        <v>1</v>
      </c>
      <c r="O163" s="69" t="s">
        <v>1174</v>
      </c>
      <c r="P163">
        <f t="shared" ca="1" si="69"/>
        <v>1</v>
      </c>
      <c r="Q163">
        <f t="shared" ca="1" si="72"/>
        <v>156</v>
      </c>
      <c r="R163">
        <f t="shared" ca="1" si="75"/>
        <v>990</v>
      </c>
      <c r="S163">
        <f t="shared" ca="1" si="73"/>
        <v>110</v>
      </c>
      <c r="T163" t="str">
        <f t="shared" ca="1" si="74"/>
        <v>Paradas</v>
      </c>
      <c r="U163">
        <f t="shared" ca="1" si="76"/>
        <v>10110</v>
      </c>
      <c r="V163">
        <f ca="1">IFERROR(INDEX(Rutas_Despiece!$J:$J,MATCH($S163,$Q:$Q,0)),"")</f>
        <v>41.701594200000002</v>
      </c>
      <c r="W163">
        <f ca="1">IFERROR(INDEX(Rutas_Despiece!$K:$K,MATCH($S163,$Q:$Q,0)),"")</f>
        <v>-0.99999700000000002</v>
      </c>
      <c r="Y163" t="str">
        <f ca="1">IFERROR(INDEX(Rutas_Despiece!$F:$F,MATCH($S163,$Q:$Q,0))&amp;" "&amp;INDEX(Rutas_Despiece!$G:$G,MATCH($S163,$Q:$Q,0)),"")</f>
        <v xml:space="preserve">Ctra. Logroño </v>
      </c>
      <c r="Z163" t="str">
        <f ca="1">IFERROR(INDEX(Rutas_Despiece!$H:$H,MATCH($S163,$Q:$Q,0)),"")</f>
        <v xml:space="preserve">Utebo </v>
      </c>
      <c r="AA163" t="str">
        <f ca="1">IFERROR(INDEX(Rutas_Despiece!$I:$I,MATCH($S163,$Q:$Q,0)),"")</f>
        <v>Zaragoza, España</v>
      </c>
      <c r="AB163" t="str">
        <f ca="1">IFERROR(INDEX(Rutas_Despiece!$L:$L,MATCH($S163,$Q:$Q,0)),"")</f>
        <v>Desvío Utebo - Pd. Bus (?)</v>
      </c>
      <c r="AG163" t="str">
        <f t="shared" ca="1" si="70"/>
        <v/>
      </c>
    </row>
    <row r="164" spans="1:33" x14ac:dyDescent="0.25">
      <c r="A164">
        <f ca="1">IF(Rutas_Despiece!A164&lt;&gt;Rutas_Despiece!A163,1,0)</f>
        <v>0</v>
      </c>
      <c r="B164">
        <f ca="1">IF(A164,Rutas_Despiece!C164,0)</f>
        <v>0</v>
      </c>
      <c r="C164">
        <f ca="1">IF(A164,Rutas_Despiece!D164,0)</f>
        <v>0</v>
      </c>
      <c r="D164" t="str">
        <f ca="1">IF(A164=1,"",SUBSTITUTE(Rutas_Despiece!J164,",",".") &amp; ","&amp;SUBSTITUTE(Rutas_Despiece!K164,",","."))</f>
        <v>41.6577603,-0.860869</v>
      </c>
      <c r="E164" s="5">
        <f t="shared" ca="1" si="67"/>
        <v>5</v>
      </c>
      <c r="F164" t="str">
        <f t="shared" ca="1" si="62"/>
        <v>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4" s="69" t="s">
        <v>1174</v>
      </c>
      <c r="H164">
        <f t="shared" ca="1" si="68"/>
        <v>51</v>
      </c>
      <c r="I164" t="str">
        <f t="shared" ref="I164" ca="1" si="89">IF(I163&lt;H164,I163+1,"")</f>
        <v/>
      </c>
      <c r="J164" s="5" t="e">
        <f t="shared" ca="1" si="71"/>
        <v>#N/A</v>
      </c>
      <c r="M164" s="69"/>
      <c r="N164" s="69">
        <f t="shared" ca="1" si="59"/>
        <v>1</v>
      </c>
      <c r="O164" s="69" t="s">
        <v>1174</v>
      </c>
      <c r="P164">
        <f t="shared" ca="1" si="69"/>
        <v>1</v>
      </c>
      <c r="Q164">
        <f t="shared" ca="1" si="72"/>
        <v>157</v>
      </c>
      <c r="R164">
        <f t="shared" ca="1" si="75"/>
        <v>990</v>
      </c>
      <c r="S164">
        <f t="shared" ca="1" si="73"/>
        <v>111</v>
      </c>
      <c r="T164" t="str">
        <f t="shared" ca="1" si="74"/>
        <v>Paradas</v>
      </c>
      <c r="U164">
        <f t="shared" ca="1" si="76"/>
        <v>10111</v>
      </c>
      <c r="V164">
        <f ca="1">IFERROR(INDEX(Rutas_Despiece!$J:$J,MATCH($S164,$Q:$Q,0)),"")</f>
        <v>41.689270800000003</v>
      </c>
      <c r="W164">
        <f ca="1">IFERROR(INDEX(Rutas_Despiece!$K:$K,MATCH($S164,$Q:$Q,0)),"")</f>
        <v>-0.97838800000000004</v>
      </c>
      <c r="Y164" t="str">
        <f ca="1">IFERROR(INDEX(Rutas_Despiece!$F:$F,MATCH($S164,$Q:$Q,0))&amp;" "&amp;INDEX(Rutas_Despiece!$G:$G,MATCH($S164,$Q:$Q,0)),"")</f>
        <v xml:space="preserve">Ctra. Logroño </v>
      </c>
      <c r="Z164" t="str">
        <f ca="1">IFERROR(INDEX(Rutas_Despiece!$H:$H,MATCH($S164,$Q:$Q,0)),"")</f>
        <v xml:space="preserve">Monzalbarba </v>
      </c>
      <c r="AA164" t="str">
        <f ca="1">IFERROR(INDEX(Rutas_Despiece!$I:$I,MATCH($S164,$Q:$Q,0)),"")</f>
        <v>Zaragoza, España</v>
      </c>
      <c r="AB164" t="str">
        <f ca="1">IFERROR(INDEX(Rutas_Despiece!$L:$L,MATCH($S164,$Q:$Q,0)),"")</f>
        <v>Desvío Monzalbarba - Pd. Bus (?)</v>
      </c>
      <c r="AG164" t="str">
        <f t="shared" ca="1" si="70"/>
        <v/>
      </c>
    </row>
    <row r="165" spans="1:33" x14ac:dyDescent="0.25">
      <c r="A165">
        <f ca="1">IF(Rutas_Despiece!A165&lt;&gt;Rutas_Despiece!A164,1,0)</f>
        <v>0</v>
      </c>
      <c r="B165">
        <f ca="1">IF(A165,Rutas_Despiece!C165,0)</f>
        <v>0</v>
      </c>
      <c r="C165">
        <f ca="1">IF(A165,Rutas_Despiece!D165,0)</f>
        <v>0</v>
      </c>
      <c r="D165" t="str">
        <f ca="1">IF(A165=1,"",SUBSTITUTE(Rutas_Despiece!J165,",",".") &amp; ","&amp;SUBSTITUTE(Rutas_Despiece!K165,",","."))</f>
        <v>41.6606279,-0.8638587</v>
      </c>
      <c r="E165" s="5">
        <f t="shared" ca="1" si="67"/>
        <v>5</v>
      </c>
      <c r="F165" t="str">
        <f t="shared" ca="1" si="62"/>
        <v>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5" s="69" t="s">
        <v>1174</v>
      </c>
      <c r="H165">
        <f t="shared" ca="1" si="68"/>
        <v>51</v>
      </c>
      <c r="I165" t="str">
        <f t="shared" ref="I165:I168" ca="1" si="90">IF(I164&lt;H165,I164+1,I164)</f>
        <v/>
      </c>
      <c r="J165" s="5" t="e">
        <f t="shared" ca="1" si="71"/>
        <v>#N/A</v>
      </c>
      <c r="M165" s="69"/>
      <c r="N165" s="69">
        <f t="shared" ca="1" si="59"/>
        <v>1</v>
      </c>
      <c r="O165" s="69" t="s">
        <v>1174</v>
      </c>
      <c r="P165">
        <f t="shared" ca="1" si="69"/>
        <v>1</v>
      </c>
      <c r="Q165">
        <f t="shared" ca="1" si="72"/>
        <v>158</v>
      </c>
      <c r="R165">
        <f t="shared" ca="1" si="75"/>
        <v>990</v>
      </c>
      <c r="S165">
        <f t="shared" ca="1" si="73"/>
        <v>112</v>
      </c>
      <c r="T165" t="str">
        <f t="shared" ca="1" si="74"/>
        <v>Paradas</v>
      </c>
      <c r="U165">
        <f t="shared" ca="1" si="76"/>
        <v>10112</v>
      </c>
      <c r="V165">
        <f ca="1">IFERROR(INDEX(Rutas_Despiece!$J:$J,MATCH($S165,$Q:$Q,0)),"")</f>
        <v>41.665072199999997</v>
      </c>
      <c r="W165">
        <f ca="1">IFERROR(INDEX(Rutas_Despiece!$K:$K,MATCH($S165,$Q:$Q,0)),"")</f>
        <v>-0.93458719999999995</v>
      </c>
      <c r="Y165" t="str">
        <f ca="1">IFERROR(INDEX(Rutas_Despiece!$F:$F,MATCH($S165,$Q:$Q,0))&amp;" "&amp;INDEX(Rutas_Despiece!$G:$G,MATCH($S165,$Q:$Q,0)),"")</f>
        <v xml:space="preserve">Torres San Lamberto "Punto 0"  </v>
      </c>
      <c r="Z165" t="str">
        <f ca="1">IFERROR(INDEX(Rutas_Despiece!$H:$H,MATCH($S165,$Q:$Q,0)),"")</f>
        <v>Zaragoza</v>
      </c>
      <c r="AA165" t="str">
        <f ca="1">IFERROR(INDEX(Rutas_Despiece!$I:$I,MATCH($S165,$Q:$Q,0)),"")</f>
        <v>Zaragoza, España</v>
      </c>
      <c r="AB165" t="str">
        <f ca="1">IFERROR(INDEX(Rutas_Despiece!$L:$L,MATCH($S165,$Q:$Q,0)),"")</f>
        <v>Pd. Bus</v>
      </c>
      <c r="AG165" t="str">
        <f t="shared" ca="1" si="70"/>
        <v/>
      </c>
    </row>
    <row r="166" spans="1:33" x14ac:dyDescent="0.25">
      <c r="A166">
        <f ca="1">IF(Rutas_Despiece!A166&lt;&gt;Rutas_Despiece!A165,1,0)</f>
        <v>0</v>
      </c>
      <c r="B166">
        <f ca="1">IF(A166,Rutas_Despiece!C166,0)</f>
        <v>0</v>
      </c>
      <c r="C166">
        <f ca="1">IF(A166,Rutas_Despiece!D166,0)</f>
        <v>0</v>
      </c>
      <c r="D166" t="str">
        <f ca="1">IF(A166=1,"",SUBSTITUTE(Rutas_Despiece!J166,",",".") &amp; ","&amp;SUBSTITUTE(Rutas_Despiece!K166,",","."))</f>
        <v>41.666623,-0.874864</v>
      </c>
      <c r="E166" s="5">
        <f t="shared" ca="1" si="67"/>
        <v>5</v>
      </c>
      <c r="F166" t="str">
        <f t="shared" ca="1" si="62"/>
        <v>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6" s="69" t="s">
        <v>1174</v>
      </c>
      <c r="H166">
        <f t="shared" ca="1" si="68"/>
        <v>51</v>
      </c>
      <c r="I166" t="str">
        <f t="shared" ca="1" si="90"/>
        <v/>
      </c>
      <c r="J166" s="5" t="e">
        <f t="shared" ca="1" si="71"/>
        <v>#N/A</v>
      </c>
      <c r="M166" s="69"/>
      <c r="N166" s="69">
        <f t="shared" ca="1" si="59"/>
        <v>1</v>
      </c>
      <c r="O166" s="69" t="s">
        <v>1174</v>
      </c>
      <c r="P166">
        <f t="shared" ca="1" si="69"/>
        <v>1</v>
      </c>
      <c r="Q166">
        <f t="shared" ca="1" si="72"/>
        <v>159</v>
      </c>
      <c r="R166">
        <f t="shared" ca="1" si="75"/>
        <v>990</v>
      </c>
      <c r="S166">
        <f t="shared" ca="1" si="73"/>
        <v>113</v>
      </c>
      <c r="T166" t="str">
        <f t="shared" ca="1" si="74"/>
        <v>Paradas</v>
      </c>
      <c r="U166">
        <f t="shared" ca="1" si="76"/>
        <v>10113</v>
      </c>
      <c r="V166">
        <f ca="1">IFERROR(INDEX(Rutas_Despiece!$J:$J,MATCH($S166,$Q:$Q,0)),"")</f>
        <v>41.654769999999999</v>
      </c>
      <c r="W166">
        <f ca="1">IFERROR(INDEX(Rutas_Despiece!$K:$K,MATCH($S166,$Q:$Q,0)),"")</f>
        <v>-0.90088900000000005</v>
      </c>
      <c r="Y166" t="str">
        <f ca="1">IFERROR(INDEX(Rutas_Despiece!$F:$F,MATCH($S166,$Q:$Q,0))&amp;" "&amp;INDEX(Rutas_Despiece!$G:$G,MATCH($S166,$Q:$Q,0)),"")</f>
        <v xml:space="preserve">Avd. de Navarra nº 183 </v>
      </c>
      <c r="Z166" t="str">
        <f ca="1">IFERROR(INDEX(Rutas_Despiece!$H:$H,MATCH($S166,$Q:$Q,0)),"")</f>
        <v>Zaragoza</v>
      </c>
      <c r="AA166" t="str">
        <f ca="1">IFERROR(INDEX(Rutas_Despiece!$I:$I,MATCH($S166,$Q:$Q,0)),"")</f>
        <v>Zaragoza, España</v>
      </c>
      <c r="AB166" t="str">
        <f ca="1">IFERROR(INDEX(Rutas_Despiece!$L:$L,MATCH($S166,$Q:$Q,0)),"")</f>
        <v>Pd. Bus</v>
      </c>
      <c r="AG166" t="str">
        <f t="shared" ca="1" si="70"/>
        <v/>
      </c>
    </row>
    <row r="167" spans="1:33" x14ac:dyDescent="0.25">
      <c r="A167">
        <f ca="1">IF(Rutas_Despiece!A167&lt;&gt;Rutas_Despiece!A166,1,0)</f>
        <v>0</v>
      </c>
      <c r="B167">
        <f ca="1">IF(A167,Rutas_Despiece!C167,0)</f>
        <v>0</v>
      </c>
      <c r="C167">
        <f ca="1">IF(A167,Rutas_Despiece!D167,0)</f>
        <v>0</v>
      </c>
      <c r="D167" t="str">
        <f ca="1">IF(A167=1,"",SUBSTITUTE(Rutas_Despiece!J167,",",".") &amp; ","&amp;SUBSTITUTE(Rutas_Despiece!K167,",","."))</f>
        <v>41.666105,-0.8843663</v>
      </c>
      <c r="E167" s="5">
        <f t="shared" ca="1" si="67"/>
        <v>5</v>
      </c>
      <c r="F167" t="str">
        <f t="shared" ca="1" si="62"/>
        <v>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7" s="69" t="s">
        <v>1174</v>
      </c>
      <c r="H167">
        <f t="shared" ca="1" si="68"/>
        <v>51</v>
      </c>
      <c r="I167" t="str">
        <f t="shared" ca="1" si="90"/>
        <v/>
      </c>
      <c r="J167" s="5" t="e">
        <f t="shared" ca="1" si="71"/>
        <v>#N/A</v>
      </c>
      <c r="M167" s="69"/>
      <c r="N167" s="69">
        <f t="shared" ca="1" si="59"/>
        <v>1</v>
      </c>
      <c r="O167" s="69" t="s">
        <v>1174</v>
      </c>
      <c r="P167">
        <f t="shared" ca="1" si="69"/>
        <v>1</v>
      </c>
      <c r="Q167">
        <f t="shared" ca="1" si="72"/>
        <v>160</v>
      </c>
      <c r="R167">
        <f t="shared" ca="1" si="75"/>
        <v>990</v>
      </c>
      <c r="S167">
        <f t="shared" ca="1" si="73"/>
        <v>114</v>
      </c>
      <c r="T167" t="str">
        <f t="shared" ca="1" si="74"/>
        <v>Paradas</v>
      </c>
      <c r="U167">
        <f t="shared" ca="1" si="76"/>
        <v>10114</v>
      </c>
      <c r="V167">
        <f ca="1">IFERROR(INDEX(Rutas_Despiece!$J:$J,MATCH($S167,$Q:$Q,0)),"")</f>
        <v>41.655505499999997</v>
      </c>
      <c r="W167">
        <f ca="1">IFERROR(INDEX(Rutas_Despiece!$K:$K,MATCH($S167,$Q:$Q,0)),"")</f>
        <v>-0.90882450000000004</v>
      </c>
      <c r="Y167" t="str">
        <f ca="1">IFERROR(INDEX(Rutas_Despiece!$F:$F,MATCH($S167,$Q:$Q,0))&amp;" "&amp;INDEX(Rutas_Despiece!$G:$G,MATCH($S167,$Q:$Q,0)),"")</f>
        <v xml:space="preserve">Rioja  </v>
      </c>
      <c r="Z167" t="str">
        <f ca="1">IFERROR(INDEX(Rutas_Despiece!$H:$H,MATCH($S167,$Q:$Q,0)),"")</f>
        <v>Zaragoza</v>
      </c>
      <c r="AA167" t="str">
        <f ca="1">IFERROR(INDEX(Rutas_Despiece!$I:$I,MATCH($S167,$Q:$Q,0)),"")</f>
        <v>Zaragoza, España</v>
      </c>
      <c r="AB167" t="str">
        <f ca="1">IFERROR(INDEX(Rutas_Despiece!$L:$L,MATCH($S167,$Q:$Q,0)),"")</f>
        <v>Rotonda Frente estación del AVE</v>
      </c>
      <c r="AG167" t="str">
        <f t="shared" ca="1" si="70"/>
        <v/>
      </c>
    </row>
    <row r="168" spans="1:33" x14ac:dyDescent="0.25">
      <c r="A168">
        <f ca="1">IF(Rutas_Despiece!A168&lt;&gt;Rutas_Despiece!A167,1,0)</f>
        <v>0</v>
      </c>
      <c r="B168">
        <f ca="1">IF(A168,Rutas_Despiece!C168,0)</f>
        <v>0</v>
      </c>
      <c r="C168">
        <f ca="1">IF(A168,Rutas_Despiece!D168,0)</f>
        <v>0</v>
      </c>
      <c r="D168" t="str">
        <f ca="1">IF(A168=1,"",SUBSTITUTE(Rutas_Despiece!J168,",",".") &amp; ","&amp;SUBSTITUTE(Rutas_Despiece!K168,",","."))</f>
        <v>41.6649203,-0.8863882</v>
      </c>
      <c r="E168" s="5">
        <f t="shared" ca="1" si="67"/>
        <v>5</v>
      </c>
      <c r="F168" t="str">
        <f t="shared" ca="1" si="62"/>
        <v>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8" s="69" t="s">
        <v>1174</v>
      </c>
      <c r="H168">
        <f t="shared" ca="1" si="68"/>
        <v>51</v>
      </c>
      <c r="I168" t="str">
        <f t="shared" ca="1" si="90"/>
        <v/>
      </c>
      <c r="J168" s="5" t="e">
        <f t="shared" ca="1" si="71"/>
        <v>#N/A</v>
      </c>
      <c r="M168" s="69"/>
      <c r="N168" s="69">
        <f t="shared" ca="1" si="59"/>
        <v>1</v>
      </c>
      <c r="O168" s="69" t="s">
        <v>1174</v>
      </c>
      <c r="P168">
        <f t="shared" ca="1" si="69"/>
        <v>1</v>
      </c>
      <c r="Q168">
        <f t="shared" ca="1" si="72"/>
        <v>161</v>
      </c>
      <c r="R168">
        <f t="shared" ca="1" si="75"/>
        <v>990</v>
      </c>
      <c r="S168">
        <f t="shared" ca="1" si="73"/>
        <v>115</v>
      </c>
      <c r="T168" t="str">
        <f t="shared" ca="1" si="74"/>
        <v>Paradas</v>
      </c>
      <c r="U168">
        <f t="shared" ca="1" si="76"/>
        <v>10115</v>
      </c>
      <c r="V168">
        <f ca="1">IFERROR(INDEX(Rutas_Despiece!$J:$J,MATCH($S168,$Q:$Q,0)),"")</f>
        <v>41.6613647</v>
      </c>
      <c r="W168">
        <f ca="1">IFERROR(INDEX(Rutas_Despiece!$K:$K,MATCH($S168,$Q:$Q,0)),"")</f>
        <v>-0.90211339999999995</v>
      </c>
      <c r="Y168" t="str">
        <f ca="1">IFERROR(INDEX(Rutas_Despiece!$F:$F,MATCH($S168,$Q:$Q,0))&amp;" "&amp;INDEX(Rutas_Despiece!$G:$G,MATCH($S168,$Q:$Q,0)),"")</f>
        <v xml:space="preserve">Avd. Pablo Gargallo  </v>
      </c>
      <c r="Z168" t="str">
        <f ca="1">IFERROR(INDEX(Rutas_Despiece!$H:$H,MATCH($S168,$Q:$Q,0)),"")</f>
        <v>Zaragoza</v>
      </c>
      <c r="AA168" t="str">
        <f ca="1">IFERROR(INDEX(Rutas_Despiece!$I:$I,MATCH($S168,$Q:$Q,0)),"")</f>
        <v>Zaragoza, España</v>
      </c>
      <c r="AB168" t="str">
        <f ca="1">IFERROR(INDEX(Rutas_Despiece!$L:$L,MATCH($S168,$Q:$Q,0)),"")</f>
        <v>Esq. Puerta Sancho</v>
      </c>
      <c r="AG168" t="str">
        <f t="shared" ca="1" si="70"/>
        <v/>
      </c>
    </row>
    <row r="169" spans="1:33" x14ac:dyDescent="0.25">
      <c r="A169">
        <f ca="1">IF(Rutas_Despiece!A169&lt;&gt;Rutas_Despiece!A168,1,0)</f>
        <v>0</v>
      </c>
      <c r="B169">
        <f ca="1">IF(A169,Rutas_Despiece!C169,0)</f>
        <v>0</v>
      </c>
      <c r="C169">
        <f ca="1">IF(A169,Rutas_Despiece!D169,0)</f>
        <v>0</v>
      </c>
      <c r="D169" t="str">
        <f ca="1">IF(A169=1,"",SUBSTITUTE(Rutas_Despiece!J169,",",".") &amp; ","&amp;SUBSTITUTE(Rutas_Despiece!K169,",","."))</f>
        <v>41.6592831,-0.8928457</v>
      </c>
      <c r="E169" s="5">
        <f t="shared" ca="1" si="67"/>
        <v>5</v>
      </c>
      <c r="F169" t="str">
        <f t="shared" ca="1" si="62"/>
        <v>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9" s="69" t="s">
        <v>1174</v>
      </c>
      <c r="H169">
        <f t="shared" ca="1" si="68"/>
        <v>51</v>
      </c>
      <c r="I169" t="str">
        <f t="shared" ref="I169" ca="1" si="91">IF(I168&lt;H169,I168+1,"")</f>
        <v/>
      </c>
      <c r="J169" s="5" t="e">
        <f t="shared" ca="1" si="71"/>
        <v>#N/A</v>
      </c>
      <c r="M169" s="69"/>
      <c r="N169" s="69">
        <f t="shared" ca="1" si="59"/>
        <v>1</v>
      </c>
      <c r="O169" s="69" t="s">
        <v>1174</v>
      </c>
      <c r="P169">
        <f t="shared" ca="1" si="69"/>
        <v>1</v>
      </c>
      <c r="Q169">
        <f t="shared" ca="1" si="72"/>
        <v>162</v>
      </c>
      <c r="R169">
        <f t="shared" ca="1" si="75"/>
        <v>990</v>
      </c>
      <c r="S169">
        <f t="shared" ca="1" si="73"/>
        <v>116</v>
      </c>
      <c r="T169" t="str">
        <f t="shared" ca="1" si="74"/>
        <v>Paradas</v>
      </c>
      <c r="U169">
        <f t="shared" ca="1" si="76"/>
        <v>10116</v>
      </c>
      <c r="V169">
        <f ca="1">IFERROR(INDEX(Rutas_Despiece!$J:$J,MATCH($S169,$Q:$Q,0)),"")</f>
        <v>41.649202299999999</v>
      </c>
      <c r="W169">
        <f ca="1">IFERROR(INDEX(Rutas_Despiece!$K:$K,MATCH($S169,$Q:$Q,0)),"")</f>
        <v>-0.89883069999999998</v>
      </c>
      <c r="Y169" t="str">
        <f ca="1">IFERROR(INDEX(Rutas_Despiece!$F:$F,MATCH($S169,$Q:$Q,0))&amp;" "&amp;INDEX(Rutas_Despiece!$G:$G,MATCH($S169,$Q:$Q,0)),"")</f>
        <v xml:space="preserve">Plaza Roma  </v>
      </c>
      <c r="Z169" t="str">
        <f ca="1">IFERROR(INDEX(Rutas_Despiece!$H:$H,MATCH($S169,$Q:$Q,0)),"")</f>
        <v>Zaragoza</v>
      </c>
      <c r="AA169" t="str">
        <f ca="1">IFERROR(INDEX(Rutas_Despiece!$I:$I,MATCH($S169,$Q:$Q,0)),"")</f>
        <v>Zaragoza, España</v>
      </c>
      <c r="AB169" t="str">
        <f ca="1">IFERROR(INDEX(Rutas_Despiece!$L:$L,MATCH($S169,$Q:$Q,0)),"")</f>
        <v>Esq. Escusura</v>
      </c>
      <c r="AG169" t="str">
        <f t="shared" ca="1" si="70"/>
        <v/>
      </c>
    </row>
    <row r="170" spans="1:33" x14ac:dyDescent="0.25">
      <c r="A170">
        <f ca="1">IF(Rutas_Despiece!A170&lt;&gt;Rutas_Despiece!A169,1,0)</f>
        <v>0</v>
      </c>
      <c r="B170">
        <f ca="1">IF(A170,Rutas_Despiece!C170,0)</f>
        <v>0</v>
      </c>
      <c r="C170">
        <f ca="1">IF(A170,Rutas_Despiece!D170,0)</f>
        <v>0</v>
      </c>
      <c r="D170" t="str">
        <f ca="1">IF(A170=1,"",SUBSTITUTE(Rutas_Despiece!J170,",",".") &amp; ","&amp;SUBSTITUTE(Rutas_Despiece!K170,",","."))</f>
        <v>41.647401,-0.894585</v>
      </c>
      <c r="E170" s="5">
        <f t="shared" ca="1" si="67"/>
        <v>5</v>
      </c>
      <c r="F170" t="str">
        <f t="shared" ca="1" si="62"/>
        <v>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0" s="69" t="s">
        <v>1174</v>
      </c>
      <c r="H170">
        <f t="shared" ca="1" si="68"/>
        <v>51</v>
      </c>
      <c r="I170" t="str">
        <f t="shared" ref="I170:I173" ca="1" si="92">IF(I169&lt;H170,I169+1,I169)</f>
        <v/>
      </c>
      <c r="J170" s="5" t="e">
        <f t="shared" ca="1" si="71"/>
        <v>#N/A</v>
      </c>
      <c r="M170" s="69"/>
      <c r="N170" s="69">
        <f t="shared" ca="1" si="59"/>
        <v>1</v>
      </c>
      <c r="O170" s="69" t="s">
        <v>1174</v>
      </c>
      <c r="P170">
        <f t="shared" ca="1" si="69"/>
        <v>1</v>
      </c>
      <c r="Q170">
        <f t="shared" ca="1" si="72"/>
        <v>163</v>
      </c>
      <c r="R170">
        <f t="shared" ref="R170:R196" ca="1" si="93">R169</f>
        <v>990</v>
      </c>
      <c r="S170">
        <f t="shared" ca="1" si="73"/>
        <v>117</v>
      </c>
      <c r="T170" t="str">
        <f t="shared" ca="1" si="74"/>
        <v>Paradas</v>
      </c>
      <c r="U170">
        <f t="shared" ca="1" si="76"/>
        <v>10117</v>
      </c>
      <c r="V170">
        <f ca="1">IFERROR(INDEX(Rutas_Despiece!$J:$J,MATCH($S170,$Q:$Q,0)),"")</f>
        <v>41.644597099999999</v>
      </c>
      <c r="W170">
        <f ca="1">IFERROR(INDEX(Rutas_Despiece!$K:$K,MATCH($S170,$Q:$Q,0)),"")</f>
        <v>-0.89254540000000004</v>
      </c>
      <c r="Y170" t="str">
        <f ca="1">IFERROR(INDEX(Rutas_Despiece!$F:$F,MATCH($S170,$Q:$Q,0))&amp;" "&amp;INDEX(Rutas_Despiece!$G:$G,MATCH($S170,$Q:$Q,0)),"")</f>
        <v xml:space="preserve">Avd. Goya  </v>
      </c>
      <c r="Z170" t="str">
        <f ca="1">IFERROR(INDEX(Rutas_Despiece!$H:$H,MATCH($S170,$Q:$Q,0)),"")</f>
        <v>Zaragoza</v>
      </c>
      <c r="AA170" t="str">
        <f ca="1">IFERROR(INDEX(Rutas_Despiece!$I:$I,MATCH($S170,$Q:$Q,0)),"")</f>
        <v>Zaragoza, España</v>
      </c>
      <c r="AB170" t="str">
        <f ca="1">IFERROR(INDEX(Rutas_Despiece!$L:$L,MATCH($S170,$Q:$Q,0)),"")</f>
        <v>Esq. Baltasar Gracián</v>
      </c>
      <c r="AG170" t="str">
        <f t="shared" ca="1" si="70"/>
        <v/>
      </c>
    </row>
    <row r="171" spans="1:33" x14ac:dyDescent="0.25">
      <c r="A171">
        <f ca="1">IF(Rutas_Despiece!A171&lt;&gt;Rutas_Despiece!A170,1,0)</f>
        <v>0</v>
      </c>
      <c r="B171">
        <f ca="1">IF(A171,Rutas_Despiece!C171,0)</f>
        <v>0</v>
      </c>
      <c r="C171">
        <f ca="1">IF(A171,Rutas_Despiece!D171,0)</f>
        <v>0</v>
      </c>
      <c r="D171" t="str">
        <f ca="1">IF(A171=1,"",SUBSTITUTE(Rutas_Despiece!J171,",",".") &amp; ","&amp;SUBSTITUTE(Rutas_Despiece!K171,",","."))</f>
        <v>41.646008,-0.898034</v>
      </c>
      <c r="E171" s="5">
        <f t="shared" ca="1" si="67"/>
        <v>5</v>
      </c>
      <c r="F171" t="str">
        <f t="shared" ca="1" si="62"/>
        <v>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1" s="69" t="s">
        <v>1174</v>
      </c>
      <c r="H171">
        <f t="shared" ca="1" si="68"/>
        <v>51</v>
      </c>
      <c r="I171" t="str">
        <f t="shared" ca="1" si="92"/>
        <v/>
      </c>
      <c r="J171" s="5" t="e">
        <f t="shared" ca="1" si="71"/>
        <v>#N/A</v>
      </c>
      <c r="M171" s="69"/>
      <c r="N171" s="69">
        <f t="shared" ca="1" si="59"/>
        <v>1</v>
      </c>
      <c r="O171" s="69" t="s">
        <v>1174</v>
      </c>
      <c r="P171">
        <f t="shared" ca="1" si="69"/>
        <v>1</v>
      </c>
      <c r="Q171">
        <f t="shared" ca="1" si="72"/>
        <v>164</v>
      </c>
      <c r="R171">
        <f t="shared" ca="1" si="93"/>
        <v>990</v>
      </c>
      <c r="S171">
        <f t="shared" ca="1" si="73"/>
        <v>118</v>
      </c>
      <c r="T171" t="str">
        <f t="shared" ca="1" si="74"/>
        <v>Paradas</v>
      </c>
      <c r="U171">
        <f t="shared" ca="1" si="76"/>
        <v>10118</v>
      </c>
      <c r="V171">
        <f ca="1">IFERROR(INDEX(Rutas_Despiece!$J:$J,MATCH($S171,$Q:$Q,0)),"")</f>
        <v>41.640898399999998</v>
      </c>
      <c r="W171">
        <f ca="1">IFERROR(INDEX(Rutas_Despiece!$K:$K,MATCH($S171,$Q:$Q,0)),"")</f>
        <v>-0.89523739999999996</v>
      </c>
      <c r="Y171" t="str">
        <f ca="1">IFERROR(INDEX(Rutas_Despiece!$F:$F,MATCH($S171,$Q:$Q,0))&amp;" "&amp;INDEX(Rutas_Despiece!$G:$G,MATCH($S171,$Q:$Q,0)),"")</f>
        <v xml:space="preserve">Plaza San Francisco  </v>
      </c>
      <c r="Z171" t="str">
        <f ca="1">IFERROR(INDEX(Rutas_Despiece!$H:$H,MATCH($S171,$Q:$Q,0)),"")</f>
        <v>Zaragoza</v>
      </c>
      <c r="AA171" t="str">
        <f ca="1">IFERROR(INDEX(Rutas_Despiece!$I:$I,MATCH($S171,$Q:$Q,0)),"")</f>
        <v>Zaragoza, España</v>
      </c>
      <c r="AB171" t="str">
        <f ca="1">IFERROR(INDEX(Rutas_Despiece!$L:$L,MATCH($S171,$Q:$Q,0)),"")</f>
        <v>Kiosco Prensa - Pd. Bus</v>
      </c>
      <c r="AG171" t="str">
        <f t="shared" ca="1" si="70"/>
        <v/>
      </c>
    </row>
    <row r="172" spans="1:33" x14ac:dyDescent="0.25">
      <c r="A172">
        <f ca="1">IF(Rutas_Despiece!A172&lt;&gt;Rutas_Despiece!A171,1,0)</f>
        <v>0</v>
      </c>
      <c r="B172">
        <f ca="1">IF(A172,Rutas_Despiece!C172,0)</f>
        <v>0</v>
      </c>
      <c r="C172">
        <f ca="1">IF(A172,Rutas_Despiece!D172,0)</f>
        <v>0</v>
      </c>
      <c r="D172" t="str">
        <f ca="1">IF(A172=1,"",SUBSTITUTE(Rutas_Despiece!J172,",",".") &amp; ","&amp;SUBSTITUTE(Rutas_Despiece!K172,",","."))</f>
        <v>41.6491361,-0.9005623</v>
      </c>
      <c r="E172" s="5">
        <f t="shared" ca="1" si="67"/>
        <v>5</v>
      </c>
      <c r="F172" t="str">
        <f t="shared" ca="1" si="62"/>
        <v>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2" s="69" t="s">
        <v>1174</v>
      </c>
      <c r="H172">
        <f t="shared" ca="1" si="68"/>
        <v>51</v>
      </c>
      <c r="I172" t="str">
        <f t="shared" ca="1" si="92"/>
        <v/>
      </c>
      <c r="J172" s="5" t="e">
        <f t="shared" ca="1" si="71"/>
        <v>#N/A</v>
      </c>
      <c r="M172" s="69"/>
      <c r="N172" s="69">
        <f t="shared" ca="1" si="59"/>
        <v>1</v>
      </c>
      <c r="O172" s="69" t="s">
        <v>1174</v>
      </c>
      <c r="P172">
        <f t="shared" ca="1" si="69"/>
        <v>1</v>
      </c>
      <c r="Q172">
        <f t="shared" ca="1" si="72"/>
        <v>165</v>
      </c>
      <c r="R172">
        <f t="shared" ca="1" si="93"/>
        <v>990</v>
      </c>
      <c r="S172">
        <f t="shared" ca="1" si="73"/>
        <v>119</v>
      </c>
      <c r="T172" t="str">
        <f t="shared" ca="1" si="74"/>
        <v>Paradas</v>
      </c>
      <c r="U172">
        <f t="shared" ca="1" si="76"/>
        <v>10119</v>
      </c>
      <c r="V172">
        <f ca="1">IFERROR(INDEX(Rutas_Despiece!$J:$J,MATCH($S172,$Q:$Q,0)),"")</f>
        <v>41.639712299999999</v>
      </c>
      <c r="W172">
        <f ca="1">IFERROR(INDEX(Rutas_Despiece!$K:$K,MATCH($S172,$Q:$Q,0)),"")</f>
        <v>-0.90249570000000001</v>
      </c>
      <c r="Y172" t="str">
        <f ca="1">IFERROR(INDEX(Rutas_Despiece!$F:$F,MATCH($S172,$Q:$Q,0))&amp;" "&amp;INDEX(Rutas_Despiece!$G:$G,MATCH($S172,$Q:$Q,0)),"")</f>
        <v xml:space="preserve">Violante de Hungría  </v>
      </c>
      <c r="Z172" t="str">
        <f ca="1">IFERROR(INDEX(Rutas_Despiece!$H:$H,MATCH($S172,$Q:$Q,0)),"")</f>
        <v>Zaragoza</v>
      </c>
      <c r="AA172" t="str">
        <f ca="1">IFERROR(INDEX(Rutas_Despiece!$I:$I,MATCH($S172,$Q:$Q,0)),"")</f>
        <v>Zaragoza, España</v>
      </c>
      <c r="AB172" t="str">
        <f ca="1">IFERROR(INDEX(Rutas_Despiece!$L:$L,MATCH($S172,$Q:$Q,0)),"")</f>
        <v>Frente nº 7 - Pd. Bus</v>
      </c>
      <c r="AG172" t="str">
        <f t="shared" ca="1" si="70"/>
        <v/>
      </c>
    </row>
    <row r="173" spans="1:33" x14ac:dyDescent="0.25">
      <c r="A173">
        <f ca="1">IF(Rutas_Despiece!A173&lt;&gt;Rutas_Despiece!A172,1,0)</f>
        <v>0</v>
      </c>
      <c r="B173">
        <f ca="1">IF(A173,Rutas_Despiece!C173,0)</f>
        <v>0</v>
      </c>
      <c r="C173">
        <f ca="1">IF(A173,Rutas_Despiece!D173,0)</f>
        <v>0</v>
      </c>
      <c r="D173" t="str">
        <f ca="1">IF(A173=1,"",SUBSTITUTE(Rutas_Despiece!J173,",",".") &amp; ","&amp;SUBSTITUTE(Rutas_Despiece!K173,",","."))</f>
        <v>41.6554827,-0.9068022</v>
      </c>
      <c r="E173" s="5">
        <f t="shared" ca="1" si="67"/>
        <v>5</v>
      </c>
      <c r="F173" t="str">
        <f t="shared" ca="1" si="62"/>
        <v>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3" s="69" t="s">
        <v>1174</v>
      </c>
      <c r="H173">
        <f t="shared" ca="1" si="68"/>
        <v>51</v>
      </c>
      <c r="I173" t="str">
        <f t="shared" ca="1" si="92"/>
        <v/>
      </c>
      <c r="J173" s="5" t="e">
        <f t="shared" ca="1" si="71"/>
        <v>#N/A</v>
      </c>
      <c r="M173" s="69"/>
      <c r="N173" s="69">
        <f t="shared" ca="1" si="59"/>
        <v>1</v>
      </c>
      <c r="O173" s="69" t="s">
        <v>1174</v>
      </c>
      <c r="P173">
        <f t="shared" ca="1" si="69"/>
        <v>1</v>
      </c>
      <c r="Q173">
        <f t="shared" ca="1" si="72"/>
        <v>166</v>
      </c>
      <c r="R173">
        <f t="shared" ca="1" si="93"/>
        <v>990</v>
      </c>
      <c r="S173">
        <f t="shared" ca="1" si="73"/>
        <v>120</v>
      </c>
      <c r="T173" t="str">
        <f t="shared" ca="1" si="74"/>
        <v>Paradas</v>
      </c>
      <c r="U173">
        <f t="shared" ca="1" si="76"/>
        <v>10120</v>
      </c>
      <c r="V173">
        <f ca="1">IFERROR(INDEX(Rutas_Despiece!$J:$J,MATCH($S173,$Q:$Q,0)),"")</f>
        <v>41.655025299999998</v>
      </c>
      <c r="W173">
        <f ca="1">IFERROR(INDEX(Rutas_Despiece!$K:$K,MATCH($S173,$Q:$Q,0)),"")</f>
        <v>-0.9207166</v>
      </c>
      <c r="Y173" t="str">
        <f ca="1">IFERROR(INDEX(Rutas_Despiece!$F:$F,MATCH($S173,$Q:$Q,0))&amp;" "&amp;INDEX(Rutas_Despiece!$G:$G,MATCH($S173,$Q:$Q,0)),"")</f>
        <v xml:space="preserve">Vía Hispanidad  </v>
      </c>
      <c r="Z173" t="str">
        <f ca="1">IFERROR(INDEX(Rutas_Despiece!$H:$H,MATCH($S173,$Q:$Q,0)),"")</f>
        <v>Zaragoza</v>
      </c>
      <c r="AA173" t="str">
        <f ca="1">IFERROR(INDEX(Rutas_Despiece!$I:$I,MATCH($S173,$Q:$Q,0)),"")</f>
        <v>Zaragoza, España</v>
      </c>
      <c r="AB173" t="str">
        <f ca="1">IFERROR(INDEX(Rutas_Despiece!$L:$L,MATCH($S173,$Q:$Q,0)),"")</f>
        <v>Frente nº 132 - 2º paso de cebra</v>
      </c>
      <c r="AG173" t="str">
        <f t="shared" ca="1" si="70"/>
        <v/>
      </c>
    </row>
    <row r="174" spans="1:33" x14ac:dyDescent="0.25">
      <c r="A174">
        <f ca="1">IF(Rutas_Despiece!A174&lt;&gt;Rutas_Despiece!A173,1,0)</f>
        <v>0</v>
      </c>
      <c r="B174">
        <f ca="1">IF(A174,Rutas_Despiece!C174,0)</f>
        <v>0</v>
      </c>
      <c r="C174">
        <f ca="1">IF(A174,Rutas_Despiece!D174,0)</f>
        <v>0</v>
      </c>
      <c r="D174" t="str">
        <f ca="1">IF(A174=1,"",SUBSTITUTE(Rutas_Despiece!J174,",",".") &amp; ","&amp;SUBSTITUTE(Rutas_Despiece!K174,",","."))</f>
        <v>41.6585391,-0.9181635</v>
      </c>
      <c r="E174" s="5">
        <f t="shared" ca="1" si="67"/>
        <v>5</v>
      </c>
      <c r="F174" t="str">
        <f t="shared" ca="1" si="62"/>
        <v>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4" s="69" t="s">
        <v>1174</v>
      </c>
      <c r="H174">
        <f t="shared" ca="1" si="68"/>
        <v>51</v>
      </c>
      <c r="I174" t="str">
        <f t="shared" ref="I174" ca="1" si="94">IF(I173&lt;H174,I173+1,"")</f>
        <v/>
      </c>
      <c r="J174" s="5" t="e">
        <f t="shared" ca="1" si="71"/>
        <v>#N/A</v>
      </c>
      <c r="M174" s="69"/>
      <c r="N174" s="69">
        <f t="shared" ca="1" si="59"/>
        <v>1</v>
      </c>
      <c r="O174" s="69" t="s">
        <v>1174</v>
      </c>
      <c r="P174">
        <f t="shared" ca="1" si="69"/>
        <v>1</v>
      </c>
      <c r="Q174">
        <f t="shared" ca="1" si="72"/>
        <v>167</v>
      </c>
      <c r="R174">
        <f t="shared" ca="1" si="93"/>
        <v>990</v>
      </c>
      <c r="S174">
        <f t="shared" ca="1" si="73"/>
        <v>121</v>
      </c>
      <c r="T174" t="str">
        <f t="shared" ca="1" si="74"/>
        <v>Paradas</v>
      </c>
      <c r="U174">
        <f t="shared" ca="1" si="76"/>
        <v>10121</v>
      </c>
      <c r="V174">
        <f ca="1">IFERROR(INDEX(Rutas_Despiece!$J:$J,MATCH($S174,$Q:$Q,0)),"")</f>
        <v>41.648010800000002</v>
      </c>
      <c r="W174">
        <f ca="1">IFERROR(INDEX(Rutas_Despiece!$K:$K,MATCH($S174,$Q:$Q,0)),"")</f>
        <v>-0.91789790000000004</v>
      </c>
      <c r="Y174" t="str">
        <f ca="1">IFERROR(INDEX(Rutas_Despiece!$F:$F,MATCH($S174,$Q:$Q,0))&amp;" "&amp;INDEX(Rutas_Despiece!$G:$G,MATCH($S174,$Q:$Q,0)),"")</f>
        <v xml:space="preserve">Vía Hispanidad  </v>
      </c>
      <c r="Z174" t="str">
        <f ca="1">IFERROR(INDEX(Rutas_Despiece!$H:$H,MATCH($S174,$Q:$Q,0)),"")</f>
        <v>Zaragoza</v>
      </c>
      <c r="AA174" t="str">
        <f ca="1">IFERROR(INDEX(Rutas_Despiece!$I:$I,MATCH($S174,$Q:$Q,0)),"")</f>
        <v>Zaragoza, España</v>
      </c>
      <c r="AB174" t="str">
        <f ca="1">IFERROR(INDEX(Rutas_Despiece!$L:$L,MATCH($S174,$Q:$Q,0)),"")</f>
        <v>Frente Escultor Palao - Pd. Bus</v>
      </c>
      <c r="AG174" t="str">
        <f t="shared" ca="1" si="70"/>
        <v/>
      </c>
    </row>
    <row r="175" spans="1:33" x14ac:dyDescent="0.25">
      <c r="A175">
        <f ca="1">IF(Rutas_Despiece!A175&lt;&gt;Rutas_Despiece!A174,1,0)</f>
        <v>0</v>
      </c>
      <c r="B175">
        <f ca="1">IF(A175,Rutas_Despiece!C175,0)</f>
        <v>0</v>
      </c>
      <c r="C175">
        <f ca="1">IF(A175,Rutas_Despiece!D175,0)</f>
        <v>0</v>
      </c>
      <c r="D175" t="str">
        <f ca="1">IF(A175=1,"",SUBSTITUTE(Rutas_Despiece!J175,",",".") &amp; ","&amp;SUBSTITUTE(Rutas_Despiece!K175,",","."))</f>
        <v>41.6647509,-0.9341115</v>
      </c>
      <c r="E175" s="5">
        <f t="shared" ca="1" si="67"/>
        <v>5</v>
      </c>
      <c r="F175" t="str">
        <f t="shared" ca="1" si="62"/>
        <v>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5" s="69" t="s">
        <v>1174</v>
      </c>
      <c r="H175">
        <f t="shared" ca="1" si="68"/>
        <v>51</v>
      </c>
      <c r="I175" t="str">
        <f t="shared" ref="I175:I178" ca="1" si="95">IF(I174&lt;H175,I174+1,I174)</f>
        <v/>
      </c>
      <c r="J175" s="5" t="e">
        <f t="shared" ca="1" si="71"/>
        <v>#N/A</v>
      </c>
      <c r="M175" s="69"/>
      <c r="N175" s="69">
        <f t="shared" ca="1" si="59"/>
        <v>1</v>
      </c>
      <c r="O175" s="69" t="s">
        <v>1174</v>
      </c>
      <c r="P175">
        <f t="shared" ca="1" si="69"/>
        <v>1</v>
      </c>
      <c r="Q175">
        <f t="shared" ca="1" si="72"/>
        <v>168</v>
      </c>
      <c r="R175">
        <f t="shared" ca="1" si="93"/>
        <v>990</v>
      </c>
      <c r="S175">
        <f t="shared" ca="1" si="73"/>
        <v>122</v>
      </c>
      <c r="T175" t="str">
        <f t="shared" ca="1" si="74"/>
        <v>Paradas</v>
      </c>
      <c r="U175">
        <f t="shared" ca="1" si="76"/>
        <v>10122</v>
      </c>
      <c r="V175">
        <f ca="1">IFERROR(INDEX(Rutas_Despiece!$J:$J,MATCH($S175,$Q:$Q,0)),"")</f>
        <v>41.645047300000002</v>
      </c>
      <c r="W175">
        <f ca="1">IFERROR(INDEX(Rutas_Despiece!$K:$K,MATCH($S175,$Q:$Q,0)),"")</f>
        <v>-0.91656369999999998</v>
      </c>
      <c r="Y175" t="str">
        <f ca="1">IFERROR(INDEX(Rutas_Despiece!$F:$F,MATCH($S175,$Q:$Q,0))&amp;" "&amp;INDEX(Rutas_Despiece!$G:$G,MATCH($S175,$Q:$Q,0)),"")</f>
        <v xml:space="preserve">Vía Hispanidad  </v>
      </c>
      <c r="Z175" t="str">
        <f ca="1">IFERROR(INDEX(Rutas_Despiece!$H:$H,MATCH($S175,$Q:$Q,0)),"")</f>
        <v>Zaragoza</v>
      </c>
      <c r="AA175" t="str">
        <f ca="1">IFERROR(INDEX(Rutas_Despiece!$I:$I,MATCH($S175,$Q:$Q,0)),"")</f>
        <v>Zaragoza, España</v>
      </c>
      <c r="AB175" t="str">
        <f ca="1">IFERROR(INDEX(Rutas_Despiece!$L:$L,MATCH($S175,$Q:$Q,0)),"")</f>
        <v>Frente Villa de Andorra - Pd. Bus</v>
      </c>
      <c r="AG175" t="str">
        <f t="shared" ca="1" si="70"/>
        <v/>
      </c>
    </row>
    <row r="176" spans="1:33" x14ac:dyDescent="0.25">
      <c r="A176">
        <f ca="1">IF(Rutas_Despiece!A176&lt;&gt;Rutas_Despiece!A175,1,0)</f>
        <v>0</v>
      </c>
      <c r="B176">
        <f ca="1">IF(A176,Rutas_Despiece!C176,0)</f>
        <v>0</v>
      </c>
      <c r="C176">
        <f ca="1">IF(A176,Rutas_Despiece!D176,0)</f>
        <v>0</v>
      </c>
      <c r="D176" t="str">
        <f ca="1">IF(A176=1,"",SUBSTITUTE(Rutas_Despiece!J176,",",".") &amp; ","&amp;SUBSTITUTE(Rutas_Despiece!K176,",","."))</f>
        <v>41.6892708,-0.978388</v>
      </c>
      <c r="E176" s="5">
        <f t="shared" ca="1" si="67"/>
        <v>5</v>
      </c>
      <c r="F176" t="str">
        <f t="shared" ca="1" si="62"/>
        <v>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6" s="69" t="s">
        <v>1174</v>
      </c>
      <c r="H176">
        <f t="shared" ca="1" si="68"/>
        <v>51</v>
      </c>
      <c r="I176" t="str">
        <f t="shared" ca="1" si="95"/>
        <v/>
      </c>
      <c r="J176" s="5" t="e">
        <f t="shared" ca="1" si="71"/>
        <v>#N/A</v>
      </c>
      <c r="M176" s="69"/>
      <c r="N176" s="69">
        <f t="shared" ca="1" si="59"/>
        <v>1</v>
      </c>
      <c r="O176" s="69" t="s">
        <v>1174</v>
      </c>
      <c r="P176">
        <f t="shared" ca="1" si="69"/>
        <v>1</v>
      </c>
      <c r="Q176">
        <f t="shared" ca="1" si="72"/>
        <v>169</v>
      </c>
      <c r="R176">
        <f t="shared" ca="1" si="93"/>
        <v>990</v>
      </c>
      <c r="S176">
        <f t="shared" ca="1" si="73"/>
        <v>123</v>
      </c>
      <c r="T176" t="str">
        <f t="shared" ca="1" si="74"/>
        <v>Paradas</v>
      </c>
      <c r="U176">
        <f t="shared" ca="1" si="76"/>
        <v>10123</v>
      </c>
      <c r="V176">
        <f ca="1">IFERROR(INDEX(Rutas_Despiece!$J:$J,MATCH($S176,$Q:$Q,0)),"")</f>
        <v>41.641716799999998</v>
      </c>
      <c r="W176">
        <f ca="1">IFERROR(INDEX(Rutas_Despiece!$K:$K,MATCH($S176,$Q:$Q,0)),"")</f>
        <v>-0.91498789999999997</v>
      </c>
      <c r="Y176" t="str">
        <f ca="1">IFERROR(INDEX(Rutas_Despiece!$F:$F,MATCH($S176,$Q:$Q,0))&amp;" "&amp;INDEX(Rutas_Despiece!$G:$G,MATCH($S176,$Q:$Q,0)),"")</f>
        <v xml:space="preserve">Vía Hispanidad  </v>
      </c>
      <c r="Z176" t="str">
        <f ca="1">IFERROR(INDEX(Rutas_Despiece!$H:$H,MATCH($S176,$Q:$Q,0)),"")</f>
        <v>Zaragoza</v>
      </c>
      <c r="AA176" t="str">
        <f ca="1">IFERROR(INDEX(Rutas_Despiece!$I:$I,MATCH($S176,$Q:$Q,0)),"")</f>
        <v>Zaragoza, España</v>
      </c>
      <c r="AB176" t="str">
        <f ca="1">IFERROR(INDEX(Rutas_Despiece!$L:$L,MATCH($S176,$Q:$Q,0)),"")</f>
        <v>Esq. Gómez Laguna - Pd. Bus</v>
      </c>
      <c r="AG176" t="str">
        <f t="shared" ca="1" si="70"/>
        <v/>
      </c>
    </row>
    <row r="177" spans="1:33" x14ac:dyDescent="0.25">
      <c r="A177">
        <f ca="1">IF(Rutas_Despiece!A177&lt;&gt;Rutas_Despiece!A176,1,0)</f>
        <v>0</v>
      </c>
      <c r="B177">
        <f ca="1">IF(A177,Rutas_Despiece!C177,0)</f>
        <v>0</v>
      </c>
      <c r="C177">
        <f ca="1">IF(A177,Rutas_Despiece!D177,0)</f>
        <v>0</v>
      </c>
      <c r="D177" t="str">
        <f ca="1">IF(A177=1,"",SUBSTITUTE(Rutas_Despiece!J177,",",".") &amp; ","&amp;SUBSTITUTE(Rutas_Despiece!K177,",","."))</f>
        <v>41.701645,-0.9998722</v>
      </c>
      <c r="E177" s="5">
        <f t="shared" ca="1" si="67"/>
        <v>5</v>
      </c>
      <c r="F177" t="str">
        <f t="shared" ca="1" si="62"/>
        <v>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7" s="69" t="s">
        <v>1174</v>
      </c>
      <c r="H177">
        <f t="shared" ca="1" si="68"/>
        <v>51</v>
      </c>
      <c r="I177" t="str">
        <f t="shared" ca="1" si="95"/>
        <v/>
      </c>
      <c r="J177" s="5" t="e">
        <f t="shared" ca="1" si="71"/>
        <v>#N/A</v>
      </c>
      <c r="M177" s="69"/>
      <c r="N177" s="69">
        <f t="shared" ca="1" si="59"/>
        <v>1</v>
      </c>
      <c r="O177" s="69" t="s">
        <v>1174</v>
      </c>
      <c r="P177">
        <f t="shared" ca="1" si="69"/>
        <v>1</v>
      </c>
      <c r="Q177">
        <f t="shared" ca="1" si="72"/>
        <v>170</v>
      </c>
      <c r="R177">
        <f t="shared" ca="1" si="93"/>
        <v>990</v>
      </c>
      <c r="S177">
        <f t="shared" ca="1" si="73"/>
        <v>124</v>
      </c>
      <c r="T177" t="str">
        <f t="shared" ca="1" si="74"/>
        <v>Paradas</v>
      </c>
      <c r="U177">
        <f t="shared" ca="1" si="76"/>
        <v>10124</v>
      </c>
      <c r="V177">
        <f ca="1">IFERROR(INDEX(Rutas_Despiece!$J:$J,MATCH($S177,$Q:$Q,0)),"")</f>
        <v>41.636692699999998</v>
      </c>
      <c r="W177">
        <f ca="1">IFERROR(INDEX(Rutas_Despiece!$K:$K,MATCH($S177,$Q:$Q,0)),"")</f>
        <v>-0.91294390000000003</v>
      </c>
      <c r="Y177" t="str">
        <f ca="1">IFERROR(INDEX(Rutas_Despiece!$F:$F,MATCH($S177,$Q:$Q,0))&amp;" "&amp;INDEX(Rutas_Despiece!$G:$G,MATCH($S177,$Q:$Q,0)),"")</f>
        <v xml:space="preserve">Vía Hispanidad  </v>
      </c>
      <c r="Z177" t="str">
        <f ca="1">IFERROR(INDEX(Rutas_Despiece!$H:$H,MATCH($S177,$Q:$Q,0)),"")</f>
        <v>Zaragoza</v>
      </c>
      <c r="AA177" t="str">
        <f ca="1">IFERROR(INDEX(Rutas_Despiece!$I:$I,MATCH($S177,$Q:$Q,0)),"")</f>
        <v>Zaragoza, España</v>
      </c>
      <c r="AB177" t="str">
        <f ca="1">IFERROR(INDEX(Rutas_Despiece!$L:$L,MATCH($S177,$Q:$Q,0)),"")</f>
        <v>Frente Avd. Sainz de Varanda</v>
      </c>
      <c r="AG177" t="str">
        <f t="shared" ca="1" si="70"/>
        <v/>
      </c>
    </row>
    <row r="178" spans="1:33" x14ac:dyDescent="0.25">
      <c r="A178">
        <f ca="1">IF(Rutas_Despiece!A178&lt;&gt;Rutas_Despiece!A177,1,0)</f>
        <v>0</v>
      </c>
      <c r="B178">
        <f ca="1">IF(A178,Rutas_Despiece!C178,0)</f>
        <v>0</v>
      </c>
      <c r="C178">
        <f ca="1">IF(A178,Rutas_Despiece!D178,0)</f>
        <v>0</v>
      </c>
      <c r="D178" t="str">
        <f ca="1">IF(A178=1,"",SUBSTITUTE(Rutas_Despiece!J178,",",".") &amp; ","&amp;SUBSTITUTE(Rutas_Despiece!K178,",","."))</f>
        <v>41.7196595,-1.0297382</v>
      </c>
      <c r="E178" s="5">
        <f t="shared" ca="1" si="67"/>
        <v>5</v>
      </c>
      <c r="F178" t="str">
        <f t="shared" ca="1" si="62"/>
        <v>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8" s="69" t="s">
        <v>1174</v>
      </c>
      <c r="H178">
        <f t="shared" ca="1" si="68"/>
        <v>51</v>
      </c>
      <c r="I178" t="str">
        <f t="shared" ca="1" si="95"/>
        <v/>
      </c>
      <c r="J178" s="5" t="e">
        <f t="shared" ca="1" si="71"/>
        <v>#N/A</v>
      </c>
      <c r="M178" s="69"/>
      <c r="N178" s="69">
        <f t="shared" ca="1" si="59"/>
        <v>1</v>
      </c>
      <c r="O178" s="69" t="s">
        <v>1174</v>
      </c>
      <c r="P178">
        <f t="shared" ca="1" si="69"/>
        <v>1</v>
      </c>
      <c r="Q178">
        <f t="shared" ca="1" si="72"/>
        <v>171</v>
      </c>
      <c r="R178">
        <f t="shared" ca="1" si="93"/>
        <v>990</v>
      </c>
      <c r="S178">
        <f t="shared" ca="1" si="73"/>
        <v>125</v>
      </c>
      <c r="T178" t="str">
        <f t="shared" ca="1" si="74"/>
        <v>Paradas</v>
      </c>
      <c r="U178">
        <f t="shared" ca="1" si="76"/>
        <v>10125</v>
      </c>
      <c r="V178">
        <f ca="1">IFERROR(INDEX(Rutas_Despiece!$J:$J,MATCH($S178,$Q:$Q,0)),"")</f>
        <v>41.633650400000001</v>
      </c>
      <c r="W178">
        <f ca="1">IFERROR(INDEX(Rutas_Despiece!$K:$K,MATCH($S178,$Q:$Q,0)),"")</f>
        <v>-0.90830379999999999</v>
      </c>
      <c r="Y178" t="str">
        <f ca="1">IFERROR(INDEX(Rutas_Despiece!$F:$F,MATCH($S178,$Q:$Q,0))&amp;" "&amp;INDEX(Rutas_Despiece!$G:$G,MATCH($S178,$Q:$Q,0)),"")</f>
        <v xml:space="preserve">Vía Hispanidad  </v>
      </c>
      <c r="Z178" t="str">
        <f ca="1">IFERROR(INDEX(Rutas_Despiece!$H:$H,MATCH($S178,$Q:$Q,0)),"")</f>
        <v>Zaragoza</v>
      </c>
      <c r="AA178" t="str">
        <f ca="1">IFERROR(INDEX(Rutas_Despiece!$I:$I,MATCH($S178,$Q:$Q,0)),"")</f>
        <v>Zaragoza, España</v>
      </c>
      <c r="AB178" t="str">
        <f ca="1">IFERROR(INDEX(Rutas_Despiece!$L:$L,MATCH($S178,$Q:$Q,0)),"")</f>
        <v>Gas. Casablanca - Esq. La Vía</v>
      </c>
      <c r="AG178" t="str">
        <f t="shared" ca="1" si="70"/>
        <v/>
      </c>
    </row>
    <row r="179" spans="1:33" x14ac:dyDescent="0.25">
      <c r="A179">
        <f ca="1">IF(Rutas_Despiece!A179&lt;&gt;Rutas_Despiece!A178,1,0)</f>
        <v>0</v>
      </c>
      <c r="B179">
        <f ca="1">IF(A179,Rutas_Despiece!C179,0)</f>
        <v>0</v>
      </c>
      <c r="C179">
        <f ca="1">IF(A179,Rutas_Despiece!D179,0)</f>
        <v>0</v>
      </c>
      <c r="D179" t="str">
        <f ca="1">IF(A179=1,"",SUBSTITUTE(Rutas_Despiece!J179,",",".") &amp; ","&amp;SUBSTITUTE(Rutas_Despiece!K179,",","."))</f>
        <v>41.7228759,-1.0368519</v>
      </c>
      <c r="E179" s="5">
        <f t="shared" ca="1" si="67"/>
        <v>5</v>
      </c>
      <c r="F179" t="str">
        <f t="shared" ca="1" si="62"/>
        <v>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9" s="69" t="s">
        <v>1174</v>
      </c>
      <c r="H179">
        <f t="shared" ca="1" si="68"/>
        <v>51</v>
      </c>
      <c r="I179" t="str">
        <f t="shared" ref="I179" ca="1" si="96">IF(I178&lt;H179,I178+1,"")</f>
        <v/>
      </c>
      <c r="J179" s="5" t="e">
        <f t="shared" ca="1" si="71"/>
        <v>#N/A</v>
      </c>
      <c r="M179" s="69"/>
      <c r="N179" s="69">
        <f t="shared" ca="1" si="59"/>
        <v>1</v>
      </c>
      <c r="O179" s="69" t="s">
        <v>1174</v>
      </c>
      <c r="P179">
        <f t="shared" ca="1" si="69"/>
        <v>1</v>
      </c>
      <c r="Q179">
        <f t="shared" ca="1" si="72"/>
        <v>172</v>
      </c>
      <c r="R179">
        <f t="shared" ca="1" si="93"/>
        <v>990</v>
      </c>
      <c r="S179">
        <f t="shared" ca="1" si="73"/>
        <v>126</v>
      </c>
      <c r="T179" t="str">
        <f t="shared" ca="1" si="74"/>
        <v>Paradas</v>
      </c>
      <c r="U179">
        <f t="shared" ca="1" si="76"/>
        <v>10126</v>
      </c>
      <c r="V179">
        <f ca="1">IFERROR(INDEX(Rutas_Despiece!$J:$J,MATCH($S179,$Q:$Q,0)),"")</f>
        <v>41.632607999999998</v>
      </c>
      <c r="W179">
        <f ca="1">IFERROR(INDEX(Rutas_Despiece!$K:$K,MATCH($S179,$Q:$Q,0)),"")</f>
        <v>-0.88506600000000002</v>
      </c>
      <c r="Y179" t="str">
        <f ca="1">IFERROR(INDEX(Rutas_Despiece!$F:$F,MATCH($S179,$Q:$Q,0))&amp;" "&amp;INDEX(Rutas_Despiece!$G:$G,MATCH($S179,$Q:$Q,0)),"")</f>
        <v xml:space="preserve">Avd. América nº 11 </v>
      </c>
      <c r="Z179" t="str">
        <f ca="1">IFERROR(INDEX(Rutas_Despiece!$H:$H,MATCH($S179,$Q:$Q,0)),"")</f>
        <v>Zaragoza</v>
      </c>
      <c r="AA179" t="str">
        <f ca="1">IFERROR(INDEX(Rutas_Despiece!$I:$I,MATCH($S179,$Q:$Q,0)),"")</f>
        <v>Zaragoza, España</v>
      </c>
      <c r="AB179" t="str">
        <f ca="1">IFERROR(INDEX(Rutas_Despiece!$L:$L,MATCH($S179,$Q:$Q,0)),"")</f>
        <v>Frente Plaza Canteras - Pd. Bus</v>
      </c>
      <c r="AG179" t="str">
        <f t="shared" ca="1" si="70"/>
        <v/>
      </c>
    </row>
    <row r="180" spans="1:33" x14ac:dyDescent="0.25">
      <c r="A180">
        <f ca="1">IF(Rutas_Despiece!A180&lt;&gt;Rutas_Despiece!A179,1,0)</f>
        <v>0</v>
      </c>
      <c r="B180">
        <f ca="1">IF(A180,Rutas_Despiece!C180,0)</f>
        <v>0</v>
      </c>
      <c r="C180">
        <f ca="1">IF(A180,Rutas_Despiece!D180,0)</f>
        <v>0</v>
      </c>
      <c r="D180" t="str">
        <f ca="1">IF(A180=1,"",SUBSTITUTE(Rutas_Despiece!J180,",",".") &amp; ","&amp;SUBSTITUTE(Rutas_Despiece!K180,",","."))</f>
        <v>41.7665409,-1.1260872</v>
      </c>
      <c r="E180" s="5">
        <f t="shared" ca="1" si="67"/>
        <v>5</v>
      </c>
      <c r="F180" t="str">
        <f t="shared" ca="1" si="62"/>
        <v>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0" s="69" t="s">
        <v>1174</v>
      </c>
      <c r="H180">
        <f t="shared" ca="1" si="68"/>
        <v>51</v>
      </c>
      <c r="I180" t="str">
        <f t="shared" ref="I180:I183" ca="1" si="97">IF(I179&lt;H180,I179+1,I179)</f>
        <v/>
      </c>
      <c r="J180" s="5" t="e">
        <f t="shared" ca="1" si="71"/>
        <v>#N/A</v>
      </c>
      <c r="M180" s="69"/>
      <c r="N180" s="69">
        <f t="shared" ca="1" si="59"/>
        <v>1</v>
      </c>
      <c r="O180" s="69" t="s">
        <v>1174</v>
      </c>
      <c r="P180">
        <f t="shared" ca="1" si="69"/>
        <v>1</v>
      </c>
      <c r="Q180">
        <f t="shared" ca="1" si="72"/>
        <v>173</v>
      </c>
      <c r="R180">
        <f t="shared" ca="1" si="93"/>
        <v>990</v>
      </c>
      <c r="S180">
        <f t="shared" ca="1" si="73"/>
        <v>127</v>
      </c>
      <c r="T180" t="str">
        <f t="shared" ca="1" si="74"/>
        <v>Paradas</v>
      </c>
      <c r="U180">
        <f t="shared" ca="1" si="76"/>
        <v>10127</v>
      </c>
      <c r="V180">
        <f ca="1">IFERROR(INDEX(Rutas_Despiece!$J:$J,MATCH($S180,$Q:$Q,0)),"")</f>
        <v>41.636372399999999</v>
      </c>
      <c r="W180">
        <f ca="1">IFERROR(INDEX(Rutas_Despiece!$K:$K,MATCH($S180,$Q:$Q,0)),"")</f>
        <v>-0.87839979999999995</v>
      </c>
      <c r="Y180" t="str">
        <f ca="1">IFERROR(INDEX(Rutas_Despiece!$F:$F,MATCH($S180,$Q:$Q,0))&amp;" "&amp;INDEX(Rutas_Despiece!$G:$G,MATCH($S180,$Q:$Q,0)),"")</f>
        <v xml:space="preserve">Avd. San José  </v>
      </c>
      <c r="Z180" t="str">
        <f ca="1">IFERROR(INDEX(Rutas_Despiece!$H:$H,MATCH($S180,$Q:$Q,0)),"")</f>
        <v>Zaragoza</v>
      </c>
      <c r="AA180" t="str">
        <f ca="1">IFERROR(INDEX(Rutas_Despiece!$I:$I,MATCH($S180,$Q:$Q,0)),"")</f>
        <v>Zaragoza, España</v>
      </c>
      <c r="AB180" t="str">
        <f ca="1">IFERROR(INDEX(Rutas_Despiece!$L:$L,MATCH($S180,$Q:$Q,0)),"")</f>
        <v>Esq. Bellavista - Pd. Bus</v>
      </c>
      <c r="AG180" t="str">
        <f t="shared" ca="1" si="70"/>
        <v/>
      </c>
    </row>
    <row r="181" spans="1:33" x14ac:dyDescent="0.25">
      <c r="A181">
        <f ca="1">IF(Rutas_Despiece!A181&lt;&gt;Rutas_Despiece!A180,1,0)</f>
        <v>0</v>
      </c>
      <c r="B181">
        <f ca="1">IF(A181,Rutas_Despiece!C181,0)</f>
        <v>0</v>
      </c>
      <c r="C181">
        <f ca="1">IF(A181,Rutas_Despiece!D181,0)</f>
        <v>0</v>
      </c>
      <c r="D181" t="str">
        <f ca="1">IF(A181=1,"",SUBSTITUTE(Rutas_Despiece!J181,",",".") &amp; ","&amp;SUBSTITUTE(Rutas_Despiece!K181,",","."))</f>
        <v>41.749628,-1.175514</v>
      </c>
      <c r="E181" s="5">
        <f t="shared" ca="1" si="67"/>
        <v>5</v>
      </c>
      <c r="F181" t="str">
        <f t="shared" ca="1" si="62"/>
        <v>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1" s="69" t="s">
        <v>1174</v>
      </c>
      <c r="H181">
        <f t="shared" ca="1" si="68"/>
        <v>51</v>
      </c>
      <c r="I181" t="str">
        <f t="shared" ca="1" si="97"/>
        <v/>
      </c>
      <c r="J181" s="5" t="e">
        <f t="shared" ca="1" si="71"/>
        <v>#N/A</v>
      </c>
      <c r="M181" s="69"/>
      <c r="N181" s="69">
        <f t="shared" ca="1" si="59"/>
        <v>1</v>
      </c>
      <c r="O181" s="69" t="s">
        <v>1174</v>
      </c>
      <c r="P181">
        <f t="shared" ca="1" si="69"/>
        <v>1</v>
      </c>
      <c r="Q181">
        <f t="shared" ca="1" si="72"/>
        <v>174</v>
      </c>
      <c r="R181">
        <f t="shared" ca="1" si="93"/>
        <v>990</v>
      </c>
      <c r="S181">
        <f t="shared" ca="1" si="73"/>
        <v>128</v>
      </c>
      <c r="T181" t="str">
        <f t="shared" ca="1" si="74"/>
        <v>Paradas</v>
      </c>
      <c r="U181">
        <f t="shared" ca="1" si="76"/>
        <v>10128</v>
      </c>
      <c r="V181">
        <f ca="1">IFERROR(INDEX(Rutas_Despiece!$J:$J,MATCH($S181,$Q:$Q,0)),"")</f>
        <v>41.637590000000003</v>
      </c>
      <c r="W181">
        <f ca="1">IFERROR(INDEX(Rutas_Despiece!$K:$K,MATCH($S181,$Q:$Q,0)),"")</f>
        <v>-0.87668000000000001</v>
      </c>
      <c r="Y181" t="str">
        <f ca="1">IFERROR(INDEX(Rutas_Despiece!$F:$F,MATCH($S181,$Q:$Q,0))&amp;" "&amp;INDEX(Rutas_Despiece!$G:$G,MATCH($S181,$Q:$Q,0)),"")</f>
        <v xml:space="preserve">Avd. San José nº 97 </v>
      </c>
      <c r="Z181" t="str">
        <f ca="1">IFERROR(INDEX(Rutas_Despiece!$H:$H,MATCH($S181,$Q:$Q,0)),"")</f>
        <v>Zaragoza</v>
      </c>
      <c r="AA181" t="str">
        <f ca="1">IFERROR(INDEX(Rutas_Despiece!$I:$I,MATCH($S181,$Q:$Q,0)),"")</f>
        <v>Zaragoza, España</v>
      </c>
      <c r="AB181" t="str">
        <f ca="1">IFERROR(INDEX(Rutas_Despiece!$L:$L,MATCH($S181,$Q:$Q,0)),"")</f>
        <v>Pd. Bus</v>
      </c>
      <c r="AG181" t="str">
        <f t="shared" ca="1" si="70"/>
        <v/>
      </c>
    </row>
    <row r="182" spans="1:33" x14ac:dyDescent="0.25">
      <c r="A182">
        <f ca="1">IF(Rutas_Despiece!A182&lt;&gt;Rutas_Despiece!A181,1,0)</f>
        <v>0</v>
      </c>
      <c r="B182">
        <f ca="1">IF(A182,Rutas_Despiece!C182,0)</f>
        <v>0</v>
      </c>
      <c r="C182">
        <f ca="1">IF(A182,Rutas_Despiece!D182,0)</f>
        <v>0</v>
      </c>
      <c r="D182" t="str">
        <f ca="1">IF(A182=1,"",SUBSTITUTE(Rutas_Despiece!J182,",",".") &amp; ","&amp;SUBSTITUTE(Rutas_Despiece!K182,",","."))</f>
        <v>41.749628,-1.175514</v>
      </c>
      <c r="E182" s="5">
        <f t="shared" ca="1" si="67"/>
        <v>5</v>
      </c>
      <c r="F182" t="str">
        <f t="shared" ca="1" si="62"/>
        <v>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2" s="69" t="s">
        <v>1174</v>
      </c>
      <c r="H182">
        <f t="shared" ca="1" si="68"/>
        <v>51</v>
      </c>
      <c r="I182" t="str">
        <f t="shared" ca="1" si="97"/>
        <v/>
      </c>
      <c r="J182" s="5" t="e">
        <f t="shared" ca="1" si="71"/>
        <v>#N/A</v>
      </c>
      <c r="M182" s="69"/>
      <c r="N182" s="69">
        <f t="shared" ca="1" si="59"/>
        <v>1</v>
      </c>
      <c r="O182" s="69" t="s">
        <v>1174</v>
      </c>
      <c r="P182">
        <f t="shared" ca="1" si="69"/>
        <v>1</v>
      </c>
      <c r="Q182">
        <f t="shared" ca="1" si="72"/>
        <v>175</v>
      </c>
      <c r="R182">
        <f t="shared" ca="1" si="93"/>
        <v>990</v>
      </c>
      <c r="S182">
        <f t="shared" ca="1" si="73"/>
        <v>129</v>
      </c>
      <c r="T182" t="str">
        <f t="shared" ca="1" si="74"/>
        <v>Paradas</v>
      </c>
      <c r="U182">
        <f t="shared" ca="1" si="76"/>
        <v>10129</v>
      </c>
      <c r="V182">
        <f ca="1">IFERROR(INDEX(Rutas_Despiece!$J:$J,MATCH($S182,$Q:$Q,0)),"")</f>
        <v>41.645690000000002</v>
      </c>
      <c r="W182">
        <f ca="1">IFERROR(INDEX(Rutas_Despiece!$K:$K,MATCH($S182,$Q:$Q,0)),"")</f>
        <v>-0.87439869999999997</v>
      </c>
      <c r="Y182" t="str">
        <f ca="1">IFERROR(INDEX(Rutas_Despiece!$F:$F,MATCH($S182,$Q:$Q,0))&amp;" "&amp;INDEX(Rutas_Despiece!$G:$G,MATCH($S182,$Q:$Q,0)),"")</f>
        <v xml:space="preserve">Avd. San José nº 3 </v>
      </c>
      <c r="Z182" t="str">
        <f ca="1">IFERROR(INDEX(Rutas_Despiece!$H:$H,MATCH($S182,$Q:$Q,0)),"")</f>
        <v>Zaragoza</v>
      </c>
      <c r="AA182" t="str">
        <f ca="1">IFERROR(INDEX(Rutas_Despiece!$I:$I,MATCH($S182,$Q:$Q,0)),"")</f>
        <v>Zaragoza, España</v>
      </c>
      <c r="AB182" t="str">
        <f ca="1">IFERROR(INDEX(Rutas_Despiece!$L:$L,MATCH($S182,$Q:$Q,0)),"")</f>
        <v>Esq. Miguel Servet - Pd. Bus</v>
      </c>
      <c r="AG182" t="str">
        <f t="shared" ca="1" si="70"/>
        <v/>
      </c>
    </row>
    <row r="183" spans="1:33" x14ac:dyDescent="0.25">
      <c r="A183">
        <f ca="1">IF(Rutas_Despiece!A183&lt;&gt;Rutas_Despiece!A182,1,0)</f>
        <v>0</v>
      </c>
      <c r="B183">
        <f ca="1">IF(A183,Rutas_Despiece!C183,0)</f>
        <v>0</v>
      </c>
      <c r="C183">
        <f ca="1">IF(A183,Rutas_Despiece!D183,0)</f>
        <v>0</v>
      </c>
      <c r="D183" t="str">
        <f ca="1">IF(A183=1,"",SUBSTITUTE(Rutas_Despiece!J183,",",".") &amp; ","&amp;SUBSTITUTE(Rutas_Despiece!K183,",","."))</f>
        <v>41.7665409,-1.1260872</v>
      </c>
      <c r="E183" s="5">
        <f t="shared" ca="1" si="67"/>
        <v>5</v>
      </c>
      <c r="F183" t="str">
        <f t="shared" ca="1" si="62"/>
        <v>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3" s="69" t="s">
        <v>1174</v>
      </c>
      <c r="H183">
        <f t="shared" ca="1" si="68"/>
        <v>51</v>
      </c>
      <c r="I183" t="str">
        <f t="shared" ca="1" si="97"/>
        <v/>
      </c>
      <c r="J183" s="5" t="e">
        <f t="shared" ca="1" si="71"/>
        <v>#N/A</v>
      </c>
      <c r="M183" s="69"/>
      <c r="N183" s="69">
        <f t="shared" ca="1" si="59"/>
        <v>1</v>
      </c>
      <c r="O183" s="69" t="s">
        <v>1174</v>
      </c>
      <c r="P183">
        <f t="shared" ca="1" si="69"/>
        <v>1</v>
      </c>
      <c r="Q183">
        <f t="shared" ca="1" si="72"/>
        <v>176</v>
      </c>
      <c r="R183">
        <f t="shared" ca="1" si="93"/>
        <v>990</v>
      </c>
      <c r="S183">
        <f t="shared" ca="1" si="73"/>
        <v>130</v>
      </c>
      <c r="T183" t="str">
        <f t="shared" ca="1" si="74"/>
        <v>Paradas</v>
      </c>
      <c r="U183">
        <f t="shared" ca="1" si="76"/>
        <v>10130</v>
      </c>
      <c r="V183">
        <f ca="1">IFERROR(INDEX(Rutas_Despiece!$J:$J,MATCH($S183,$Q:$Q,0)),"")</f>
        <v>41.646318000000001</v>
      </c>
      <c r="W183">
        <f ca="1">IFERROR(INDEX(Rutas_Despiece!$K:$K,MATCH($S183,$Q:$Q,0)),"")</f>
        <v>-0.87181900000000001</v>
      </c>
      <c r="Y183" t="str">
        <f ca="1">IFERROR(INDEX(Rutas_Despiece!$F:$F,MATCH($S183,$Q:$Q,0))&amp;" "&amp;INDEX(Rutas_Despiece!$G:$G,MATCH($S183,$Q:$Q,0)),"")</f>
        <v>Compromiso de Caspe nº 48</v>
      </c>
      <c r="Z183" t="str">
        <f ca="1">IFERROR(INDEX(Rutas_Despiece!$H:$H,MATCH($S183,$Q:$Q,0)),"")</f>
        <v>Zaragoza</v>
      </c>
      <c r="AA183" t="str">
        <f ca="1">IFERROR(INDEX(Rutas_Despiece!$I:$I,MATCH($S183,$Q:$Q,0)),"")</f>
        <v>Zaragoza, España</v>
      </c>
      <c r="AB183" t="str">
        <f ca="1">IFERROR(INDEX(Rutas_Despiece!$L:$L,MATCH($S183,$Q:$Q,0)),"")</f>
        <v xml:space="preserve">Esq. Doctor Iranzo - Pd. Bus </v>
      </c>
      <c r="AG183" t="str">
        <f t="shared" ca="1" si="70"/>
        <v/>
      </c>
    </row>
    <row r="184" spans="1:33" x14ac:dyDescent="0.25">
      <c r="A184">
        <f ca="1">IF(Rutas_Despiece!A184&lt;&gt;Rutas_Despiece!A183,1,0)</f>
        <v>0</v>
      </c>
      <c r="B184">
        <f ca="1">IF(A184,Rutas_Despiece!C184,0)</f>
        <v>0</v>
      </c>
      <c r="C184">
        <f ca="1">IF(A184,Rutas_Despiece!D184,0)</f>
        <v>0</v>
      </c>
      <c r="D184" t="str">
        <f ca="1">IF(A184=1,"",SUBSTITUTE(Rutas_Despiece!J184,",",".") &amp; ","&amp;SUBSTITUTE(Rutas_Despiece!K184,",","."))</f>
        <v>41.7225528,-1.0365697</v>
      </c>
      <c r="E184" s="5">
        <f t="shared" ca="1" si="67"/>
        <v>5</v>
      </c>
      <c r="F184" t="str">
        <f t="shared" ca="1" si="62"/>
        <v>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4" s="69" t="s">
        <v>1174</v>
      </c>
      <c r="H184">
        <f t="shared" ca="1" si="68"/>
        <v>51</v>
      </c>
      <c r="I184" t="str">
        <f t="shared" ref="I184" ca="1" si="98">IF(I183&lt;H184,I183+1,"")</f>
        <v/>
      </c>
      <c r="J184" s="5" t="e">
        <f t="shared" ca="1" si="71"/>
        <v>#N/A</v>
      </c>
      <c r="M184" s="69"/>
      <c r="N184" s="69">
        <f t="shared" ca="1" si="59"/>
        <v>1</v>
      </c>
      <c r="O184" s="69" t="s">
        <v>1174</v>
      </c>
      <c r="P184">
        <f t="shared" ca="1" si="69"/>
        <v>1</v>
      </c>
      <c r="Q184">
        <f t="shared" ca="1" si="72"/>
        <v>177</v>
      </c>
      <c r="R184">
        <f t="shared" ca="1" si="93"/>
        <v>990</v>
      </c>
      <c r="S184">
        <f t="shared" ca="1" si="73"/>
        <v>131</v>
      </c>
      <c r="T184" t="str">
        <f t="shared" ca="1" si="74"/>
        <v>Paradas</v>
      </c>
      <c r="U184">
        <f t="shared" ca="1" si="76"/>
        <v>10131</v>
      </c>
      <c r="V184">
        <f ca="1">IFERROR(INDEX(Rutas_Despiece!$J:$J,MATCH($S184,$Q:$Q,0)),"")</f>
        <v>41.646318000000001</v>
      </c>
      <c r="W184">
        <f ca="1">IFERROR(INDEX(Rutas_Despiece!$K:$K,MATCH($S184,$Q:$Q,0)),"")</f>
        <v>-0.87181900000000001</v>
      </c>
      <c r="Y184" t="str">
        <f ca="1">IFERROR(INDEX(Rutas_Despiece!$F:$F,MATCH($S184,$Q:$Q,0))&amp;" "&amp;INDEX(Rutas_Despiece!$G:$G,MATCH($S184,$Q:$Q,0)),"")</f>
        <v>Compromiso de Caspe nº 76</v>
      </c>
      <c r="Z184" t="str">
        <f ca="1">IFERROR(INDEX(Rutas_Despiece!$H:$H,MATCH($S184,$Q:$Q,0)),"")</f>
        <v>Zaragoza</v>
      </c>
      <c r="AA184" t="str">
        <f ca="1">IFERROR(INDEX(Rutas_Despiece!$I:$I,MATCH($S184,$Q:$Q,0)),"")</f>
        <v>Zaragoza, España</v>
      </c>
      <c r="AB184" t="str">
        <f ca="1">IFERROR(INDEX(Rutas_Despiece!$L:$L,MATCH($S184,$Q:$Q,0)),"")</f>
        <v>Pd. Bus</v>
      </c>
      <c r="AG184" t="str">
        <f t="shared" ca="1" si="70"/>
        <v/>
      </c>
    </row>
    <row r="185" spans="1:33" x14ac:dyDescent="0.25">
      <c r="A185">
        <f ca="1">IF(Rutas_Despiece!A185&lt;&gt;Rutas_Despiece!A184,1,0)</f>
        <v>0</v>
      </c>
      <c r="B185">
        <f ca="1">IF(A185,Rutas_Despiece!C185,0)</f>
        <v>0</v>
      </c>
      <c r="C185">
        <f ca="1">IF(A185,Rutas_Despiece!D185,0)</f>
        <v>0</v>
      </c>
      <c r="D185" t="str">
        <f ca="1">IF(A185=1,"",SUBSTITUTE(Rutas_Despiece!J185,",",".") &amp; ","&amp;SUBSTITUTE(Rutas_Despiece!K185,",","."))</f>
        <v>41.7190264,-1.0285836</v>
      </c>
      <c r="E185" s="5">
        <f t="shared" ca="1" si="67"/>
        <v>5</v>
      </c>
      <c r="F185" t="str">
        <f t="shared" ca="1" si="62"/>
        <v>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5" s="69" t="s">
        <v>1174</v>
      </c>
      <c r="H185">
        <f t="shared" ca="1" si="68"/>
        <v>51</v>
      </c>
      <c r="I185" t="str">
        <f t="shared" ref="I185:I188" ca="1" si="99">IF(I184&lt;H185,I184+1,I184)</f>
        <v/>
      </c>
      <c r="J185" s="5" t="e">
        <f t="shared" ca="1" si="71"/>
        <v>#N/A</v>
      </c>
      <c r="M185" s="69"/>
      <c r="N185" s="69">
        <f t="shared" ca="1" si="59"/>
        <v>1</v>
      </c>
      <c r="O185" s="69" t="s">
        <v>1174</v>
      </c>
      <c r="P185">
        <f t="shared" ca="1" si="69"/>
        <v>1</v>
      </c>
      <c r="Q185">
        <f t="shared" ca="1" si="72"/>
        <v>178</v>
      </c>
      <c r="R185">
        <f t="shared" ca="1" si="93"/>
        <v>990</v>
      </c>
      <c r="S185">
        <f t="shared" ca="1" si="73"/>
        <v>132</v>
      </c>
      <c r="T185" t="str">
        <f t="shared" ca="1" si="74"/>
        <v>Paradas</v>
      </c>
      <c r="U185">
        <f t="shared" ca="1" si="76"/>
        <v>10132</v>
      </c>
      <c r="V185">
        <f ca="1">IFERROR(INDEX(Rutas_Despiece!$J:$J,MATCH($S185,$Q:$Q,0)),"")</f>
        <v>41.749628000000001</v>
      </c>
      <c r="W185">
        <f ca="1">IFERROR(INDEX(Rutas_Despiece!$K:$K,MATCH($S185,$Q:$Q,0)),"")</f>
        <v>-1.1755139999999999</v>
      </c>
      <c r="Y185" t="str">
        <f ca="1">IFERROR(INDEX(Rutas_Despiece!$F:$F,MATCH($S185,$Q:$Q,0))&amp;" "&amp;INDEX(Rutas_Despiece!$G:$G,MATCH($S185,$Q:$Q,0)),"")</f>
        <v xml:space="preserve">Pol. Ind Entrerrios </v>
      </c>
      <c r="Z185" t="str">
        <f ca="1">IFERROR(INDEX(Rutas_Despiece!$H:$H,MATCH($S185,$Q:$Q,0)),"")</f>
        <v>Figueruelas</v>
      </c>
      <c r="AA185" t="str">
        <f ca="1">IFERROR(INDEX(Rutas_Despiece!$I:$I,MATCH($S185,$Q:$Q,0)),"")</f>
        <v>Zaragoza, España</v>
      </c>
      <c r="AB185" t="str">
        <f ca="1">IFERROR(INDEX(Rutas_Despiece!$L:$L,MATCH($S185,$Q:$Q,0)),"")</f>
        <v>Opel Puerta 5</v>
      </c>
      <c r="AG185" t="str">
        <f t="shared" ca="1" si="70"/>
        <v/>
      </c>
    </row>
    <row r="186" spans="1:33" x14ac:dyDescent="0.25">
      <c r="A186">
        <f ca="1">IF(Rutas_Despiece!A186&lt;&gt;Rutas_Despiece!A185,1,0)</f>
        <v>0</v>
      </c>
      <c r="B186">
        <f ca="1">IF(A186,Rutas_Despiece!C186,0)</f>
        <v>0</v>
      </c>
      <c r="C186">
        <f ca="1">IF(A186,Rutas_Despiece!D186,0)</f>
        <v>0</v>
      </c>
      <c r="D186" t="str">
        <f ca="1">IF(A186=1,"",SUBSTITUTE(Rutas_Despiece!J186,",",".") &amp; ","&amp;SUBSTITUTE(Rutas_Despiece!K186,",","."))</f>
        <v>41.7016686,-1.000082</v>
      </c>
      <c r="E186" s="5">
        <f t="shared" ca="1" si="67"/>
        <v>5</v>
      </c>
      <c r="F186" t="str">
        <f t="shared" ca="1" si="62"/>
        <v>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6" s="69" t="s">
        <v>1174</v>
      </c>
      <c r="H186">
        <f t="shared" ca="1" si="68"/>
        <v>51</v>
      </c>
      <c r="I186" t="str">
        <f t="shared" ca="1" si="99"/>
        <v/>
      </c>
      <c r="J186" s="5" t="e">
        <f t="shared" ca="1" si="71"/>
        <v>#N/A</v>
      </c>
      <c r="M186" s="69"/>
      <c r="N186" s="69">
        <f t="shared" ca="1" si="59"/>
        <v>1</v>
      </c>
      <c r="O186" s="69" t="s">
        <v>1174</v>
      </c>
      <c r="P186">
        <f t="shared" ca="1" si="69"/>
        <v>1</v>
      </c>
      <c r="Q186">
        <f t="shared" ca="1" si="72"/>
        <v>179</v>
      </c>
      <c r="R186">
        <f t="shared" ca="1" si="93"/>
        <v>990</v>
      </c>
      <c r="S186">
        <f t="shared" ca="1" si="73"/>
        <v>133</v>
      </c>
      <c r="T186" t="str">
        <f t="shared" ca="1" si="74"/>
        <v>Paradas</v>
      </c>
      <c r="U186">
        <f t="shared" ca="1" si="76"/>
        <v>10133</v>
      </c>
      <c r="V186">
        <f ca="1">IFERROR(INDEX(Rutas_Despiece!$J:$J,MATCH($S186,$Q:$Q,0)),"")</f>
        <v>41.749628000000001</v>
      </c>
      <c r="W186">
        <f ca="1">IFERROR(INDEX(Rutas_Despiece!$K:$K,MATCH($S186,$Q:$Q,0)),"")</f>
        <v>-1.1755139999999999</v>
      </c>
      <c r="Y186" t="str">
        <f ca="1">IFERROR(INDEX(Rutas_Despiece!$F:$F,MATCH($S186,$Q:$Q,0))&amp;" "&amp;INDEX(Rutas_Despiece!$G:$G,MATCH($S186,$Q:$Q,0)),"")</f>
        <v xml:space="preserve">Pol. Ind Entrerrios </v>
      </c>
      <c r="Z186" t="str">
        <f ca="1">IFERROR(INDEX(Rutas_Despiece!$H:$H,MATCH($S186,$Q:$Q,0)),"")</f>
        <v>Figueruelas</v>
      </c>
      <c r="AA186" t="str">
        <f ca="1">IFERROR(INDEX(Rutas_Despiece!$I:$I,MATCH($S186,$Q:$Q,0)),"")</f>
        <v>Zaragoza, España</v>
      </c>
      <c r="AB186" t="str">
        <f ca="1">IFERROR(INDEX(Rutas_Despiece!$L:$L,MATCH($S186,$Q:$Q,0)),"")</f>
        <v>Opel Puerta 5</v>
      </c>
      <c r="AG186" t="str">
        <f t="shared" ca="1" si="70"/>
        <v/>
      </c>
    </row>
    <row r="187" spans="1:33" x14ac:dyDescent="0.25">
      <c r="A187">
        <f ca="1">IF(Rutas_Despiece!A187&lt;&gt;Rutas_Despiece!A186,1,0)</f>
        <v>0</v>
      </c>
      <c r="B187">
        <f ca="1">IF(A187,Rutas_Despiece!C187,0)</f>
        <v>0</v>
      </c>
      <c r="C187">
        <f ca="1">IF(A187,Rutas_Despiece!D187,0)</f>
        <v>0</v>
      </c>
      <c r="D187" t="str">
        <f ca="1">IF(A187=1,"",SUBSTITUTE(Rutas_Despiece!J187,",",".") &amp; ","&amp;SUBSTITUTE(Rutas_Despiece!K187,",","."))</f>
        <v>41.6892708,-0.978388</v>
      </c>
      <c r="E187" s="5">
        <f t="shared" ca="1" si="67"/>
        <v>5</v>
      </c>
      <c r="F187" t="str">
        <f t="shared" ca="1" si="62"/>
        <v>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7" s="69" t="s">
        <v>1174</v>
      </c>
      <c r="H187">
        <f t="shared" ca="1" si="68"/>
        <v>51</v>
      </c>
      <c r="I187" t="str">
        <f t="shared" ca="1" si="99"/>
        <v/>
      </c>
      <c r="J187" s="5" t="e">
        <f t="shared" ca="1" si="71"/>
        <v>#N/A</v>
      </c>
      <c r="M187" s="69"/>
      <c r="N187" s="69">
        <f t="shared" ref="N187:N250" ca="1" si="100">IF(I187&lt;H187,0,1)</f>
        <v>1</v>
      </c>
      <c r="O187" s="69" t="s">
        <v>1174</v>
      </c>
      <c r="P187">
        <f t="shared" ca="1" si="69"/>
        <v>1</v>
      </c>
      <c r="Q187">
        <f t="shared" ca="1" si="72"/>
        <v>180</v>
      </c>
      <c r="R187">
        <f t="shared" ca="1" si="93"/>
        <v>990</v>
      </c>
      <c r="S187">
        <f t="shared" ca="1" si="73"/>
        <v>134</v>
      </c>
      <c r="T187" t="str">
        <f t="shared" ca="1" si="74"/>
        <v>Paradas</v>
      </c>
      <c r="U187">
        <f t="shared" ca="1" si="76"/>
        <v>10134</v>
      </c>
      <c r="V187">
        <f ca="1">IFERROR(INDEX(Rutas_Despiece!$J:$J,MATCH($S187,$Q:$Q,0)),"")</f>
        <v>41.655025299999998</v>
      </c>
      <c r="W187">
        <f ca="1">IFERROR(INDEX(Rutas_Despiece!$K:$K,MATCH($S187,$Q:$Q,0)),"")</f>
        <v>-0.9207166</v>
      </c>
      <c r="Y187" t="str">
        <f ca="1">IFERROR(INDEX(Rutas_Despiece!$F:$F,MATCH($S187,$Q:$Q,0))&amp;" "&amp;INDEX(Rutas_Despiece!$G:$G,MATCH($S187,$Q:$Q,0)),"")</f>
        <v xml:space="preserve">Vía Hispanidad  </v>
      </c>
      <c r="Z187" t="str">
        <f ca="1">IFERROR(INDEX(Rutas_Despiece!$H:$H,MATCH($S187,$Q:$Q,0)),"")</f>
        <v>Zaragoza</v>
      </c>
      <c r="AA187" t="str">
        <f ca="1">IFERROR(INDEX(Rutas_Despiece!$I:$I,MATCH($S187,$Q:$Q,0)),"")</f>
        <v>Zaragoza, España</v>
      </c>
      <c r="AB187" t="str">
        <f ca="1">IFERROR(INDEX(Rutas_Despiece!$L:$L,MATCH($S187,$Q:$Q,0)),"")</f>
        <v>Frente nº 132 - 2º paso de cebra</v>
      </c>
      <c r="AG187" t="str">
        <f t="shared" ca="1" si="70"/>
        <v/>
      </c>
    </row>
    <row r="188" spans="1:33" x14ac:dyDescent="0.25">
      <c r="A188">
        <f ca="1">IF(Rutas_Despiece!A188&lt;&gt;Rutas_Despiece!A187,1,0)</f>
        <v>0</v>
      </c>
      <c r="B188">
        <f ca="1">IF(A188,Rutas_Despiece!C188,0)</f>
        <v>0</v>
      </c>
      <c r="C188">
        <f ca="1">IF(A188,Rutas_Despiece!D188,0)</f>
        <v>0</v>
      </c>
      <c r="D188" t="str">
        <f ca="1">IF(A188=1,"",SUBSTITUTE(Rutas_Despiece!J188,",",".") &amp; ","&amp;SUBSTITUTE(Rutas_Despiece!K188,",","."))</f>
        <v>41.6647509,-0.9341115</v>
      </c>
      <c r="E188" s="5">
        <f t="shared" ca="1" si="67"/>
        <v>5</v>
      </c>
      <c r="F188" t="str">
        <f t="shared" ca="1" si="62"/>
        <v>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8" s="69" t="s">
        <v>1174</v>
      </c>
      <c r="H188">
        <f t="shared" ca="1" si="68"/>
        <v>51</v>
      </c>
      <c r="I188" t="str">
        <f t="shared" ca="1" si="99"/>
        <v/>
      </c>
      <c r="J188" s="5" t="e">
        <f t="shared" ca="1" si="71"/>
        <v>#N/A</v>
      </c>
      <c r="M188" s="69"/>
      <c r="N188" s="69">
        <f t="shared" ca="1" si="100"/>
        <v>1</v>
      </c>
      <c r="O188" s="69" t="s">
        <v>1174</v>
      </c>
      <c r="P188">
        <f t="shared" ca="1" si="69"/>
        <v>1</v>
      </c>
      <c r="Q188">
        <f t="shared" ca="1" si="72"/>
        <v>181</v>
      </c>
      <c r="R188">
        <f t="shared" ca="1" si="93"/>
        <v>990</v>
      </c>
      <c r="S188">
        <f t="shared" ca="1" si="73"/>
        <v>135</v>
      </c>
      <c r="T188" t="str">
        <f t="shared" ca="1" si="74"/>
        <v>Paradas</v>
      </c>
      <c r="U188">
        <f t="shared" ca="1" si="76"/>
        <v>10135</v>
      </c>
      <c r="V188">
        <f ca="1">IFERROR(INDEX(Rutas_Despiece!$J:$J,MATCH($S188,$Q:$Q,0)),"")</f>
        <v>41.648010800000002</v>
      </c>
      <c r="W188">
        <f ca="1">IFERROR(INDEX(Rutas_Despiece!$K:$K,MATCH($S188,$Q:$Q,0)),"")</f>
        <v>-0.91789790000000004</v>
      </c>
      <c r="Y188" t="str">
        <f ca="1">IFERROR(INDEX(Rutas_Despiece!$F:$F,MATCH($S188,$Q:$Q,0))&amp;" "&amp;INDEX(Rutas_Despiece!$G:$G,MATCH($S188,$Q:$Q,0)),"")</f>
        <v xml:space="preserve">Vía Hispanidad  </v>
      </c>
      <c r="Z188" t="str">
        <f ca="1">IFERROR(INDEX(Rutas_Despiece!$H:$H,MATCH($S188,$Q:$Q,0)),"")</f>
        <v>Zaragoza</v>
      </c>
      <c r="AA188" t="str">
        <f ca="1">IFERROR(INDEX(Rutas_Despiece!$I:$I,MATCH($S188,$Q:$Q,0)),"")</f>
        <v>Zaragoza, España</v>
      </c>
      <c r="AB188" t="str">
        <f ca="1">IFERROR(INDEX(Rutas_Despiece!$L:$L,MATCH($S188,$Q:$Q,0)),"")</f>
        <v>Frente Escultor Palao - Pd. Bus</v>
      </c>
      <c r="AG188" t="str">
        <f t="shared" ca="1" si="70"/>
        <v/>
      </c>
    </row>
    <row r="189" spans="1:33" x14ac:dyDescent="0.25">
      <c r="A189">
        <f ca="1">IF(Rutas_Despiece!A189&lt;&gt;Rutas_Despiece!A188,1,0)</f>
        <v>0</v>
      </c>
      <c r="B189">
        <f ca="1">IF(A189,Rutas_Despiece!C189,0)</f>
        <v>0</v>
      </c>
      <c r="C189">
        <f ca="1">IF(A189,Rutas_Despiece!D189,0)</f>
        <v>0</v>
      </c>
      <c r="D189" t="str">
        <f ca="1">IF(A189=1,"",SUBSTITUTE(Rutas_Despiece!J189,",",".") &amp; ","&amp;SUBSTITUTE(Rutas_Despiece!K189,",","."))</f>
        <v>41.655794,-0.908359</v>
      </c>
      <c r="E189" s="5">
        <f t="shared" ca="1" si="67"/>
        <v>5</v>
      </c>
      <c r="F189" t="str">
        <f t="shared" ca="1" si="62"/>
        <v>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9" s="69" t="s">
        <v>1174</v>
      </c>
      <c r="H189">
        <f t="shared" ca="1" si="68"/>
        <v>51</v>
      </c>
      <c r="I189" t="str">
        <f t="shared" ref="I189" ca="1" si="101">IF(I188&lt;H189,I188+1,"")</f>
        <v/>
      </c>
      <c r="J189" s="5" t="e">
        <f t="shared" ca="1" si="71"/>
        <v>#N/A</v>
      </c>
      <c r="M189" s="69"/>
      <c r="N189" s="69">
        <f t="shared" ca="1" si="100"/>
        <v>1</v>
      </c>
      <c r="O189" s="69" t="s">
        <v>1174</v>
      </c>
      <c r="P189">
        <f t="shared" ca="1" si="69"/>
        <v>1</v>
      </c>
      <c r="Q189">
        <f t="shared" ca="1" si="72"/>
        <v>182</v>
      </c>
      <c r="R189">
        <f t="shared" ca="1" si="93"/>
        <v>990</v>
      </c>
      <c r="S189">
        <f t="shared" ca="1" si="73"/>
        <v>136</v>
      </c>
      <c r="T189" t="str">
        <f t="shared" ca="1" si="74"/>
        <v>Paradas</v>
      </c>
      <c r="U189">
        <f t="shared" ca="1" si="76"/>
        <v>10136</v>
      </c>
      <c r="V189">
        <f ca="1">IFERROR(INDEX(Rutas_Despiece!$J:$J,MATCH($S189,$Q:$Q,0)),"")</f>
        <v>41.645047300000002</v>
      </c>
      <c r="W189">
        <f ca="1">IFERROR(INDEX(Rutas_Despiece!$K:$K,MATCH($S189,$Q:$Q,0)),"")</f>
        <v>-0.91656369999999998</v>
      </c>
      <c r="Y189" t="str">
        <f ca="1">IFERROR(INDEX(Rutas_Despiece!$F:$F,MATCH($S189,$Q:$Q,0))&amp;" "&amp;INDEX(Rutas_Despiece!$G:$G,MATCH($S189,$Q:$Q,0)),"")</f>
        <v xml:space="preserve">Vía Hispanidad  </v>
      </c>
      <c r="Z189" t="str">
        <f ca="1">IFERROR(INDEX(Rutas_Despiece!$H:$H,MATCH($S189,$Q:$Q,0)),"")</f>
        <v>Zaragoza</v>
      </c>
      <c r="AA189" t="str">
        <f ca="1">IFERROR(INDEX(Rutas_Despiece!$I:$I,MATCH($S189,$Q:$Q,0)),"")</f>
        <v>Zaragoza, España</v>
      </c>
      <c r="AB189" t="str">
        <f ca="1">IFERROR(INDEX(Rutas_Despiece!$L:$L,MATCH($S189,$Q:$Q,0)),"")</f>
        <v>Frente Villa de Andorra - Pd. Bus</v>
      </c>
      <c r="AG189" t="str">
        <f t="shared" ca="1" si="70"/>
        <v/>
      </c>
    </row>
    <row r="190" spans="1:33" x14ac:dyDescent="0.25">
      <c r="A190">
        <f ca="1">IF(Rutas_Despiece!A190&lt;&gt;Rutas_Despiece!A189,1,0)</f>
        <v>0</v>
      </c>
      <c r="B190">
        <f ca="1">IF(A190,Rutas_Despiece!C190,0)</f>
        <v>0</v>
      </c>
      <c r="C190">
        <f ca="1">IF(A190,Rutas_Despiece!D190,0)</f>
        <v>0</v>
      </c>
      <c r="D190" t="str">
        <f ca="1">IF(A190=1,"",SUBSTITUTE(Rutas_Despiece!J190,",",".") &amp; ","&amp;SUBSTITUTE(Rutas_Despiece!K190,",","."))</f>
        <v>41.65477,-0.900889</v>
      </c>
      <c r="E190" s="5">
        <f t="shared" ca="1" si="67"/>
        <v>5</v>
      </c>
      <c r="F190" t="str">
        <f t="shared" ca="1" si="62"/>
        <v>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0" s="69" t="s">
        <v>1174</v>
      </c>
      <c r="H190">
        <f t="shared" ca="1" si="68"/>
        <v>51</v>
      </c>
      <c r="I190" t="str">
        <f t="shared" ref="I190:I193" ca="1" si="102">IF(I189&lt;H190,I189+1,I189)</f>
        <v/>
      </c>
      <c r="J190" s="5" t="e">
        <f t="shared" ca="1" si="71"/>
        <v>#N/A</v>
      </c>
      <c r="M190" s="69"/>
      <c r="N190" s="69">
        <f t="shared" ca="1" si="100"/>
        <v>1</v>
      </c>
      <c r="O190" s="69" t="s">
        <v>1174</v>
      </c>
      <c r="P190">
        <f t="shared" ca="1" si="69"/>
        <v>1</v>
      </c>
      <c r="Q190">
        <f t="shared" ca="1" si="72"/>
        <v>183</v>
      </c>
      <c r="R190">
        <f t="shared" ca="1" si="93"/>
        <v>990</v>
      </c>
      <c r="S190">
        <f t="shared" ca="1" si="73"/>
        <v>137</v>
      </c>
      <c r="T190" t="str">
        <f t="shared" ca="1" si="74"/>
        <v>Paradas</v>
      </c>
      <c r="U190">
        <f t="shared" ca="1" si="76"/>
        <v>10137</v>
      </c>
      <c r="V190">
        <f ca="1">IFERROR(INDEX(Rutas_Despiece!$J:$J,MATCH($S190,$Q:$Q,0)),"")</f>
        <v>41.641716799999998</v>
      </c>
      <c r="W190">
        <f ca="1">IFERROR(INDEX(Rutas_Despiece!$K:$K,MATCH($S190,$Q:$Q,0)),"")</f>
        <v>-0.91498789999999997</v>
      </c>
      <c r="Y190" t="str">
        <f ca="1">IFERROR(INDEX(Rutas_Despiece!$F:$F,MATCH($S190,$Q:$Q,0))&amp;" "&amp;INDEX(Rutas_Despiece!$G:$G,MATCH($S190,$Q:$Q,0)),"")</f>
        <v xml:space="preserve">Vía Hispanidad  </v>
      </c>
      <c r="Z190" t="str">
        <f ca="1">IFERROR(INDEX(Rutas_Despiece!$H:$H,MATCH($S190,$Q:$Q,0)),"")</f>
        <v>Zaragoza</v>
      </c>
      <c r="AA190" t="str">
        <f ca="1">IFERROR(INDEX(Rutas_Despiece!$I:$I,MATCH($S190,$Q:$Q,0)),"")</f>
        <v>Zaragoza, España</v>
      </c>
      <c r="AB190" t="str">
        <f ca="1">IFERROR(INDEX(Rutas_Despiece!$L:$L,MATCH($S190,$Q:$Q,0)),"")</f>
        <v>Esq. Gómez Laguna - Pd. Bus</v>
      </c>
      <c r="AG190" t="str">
        <f t="shared" ca="1" si="70"/>
        <v/>
      </c>
    </row>
    <row r="191" spans="1:33" x14ac:dyDescent="0.25">
      <c r="A191">
        <f ca="1">IF(Rutas_Despiece!A191&lt;&gt;Rutas_Despiece!A190,1,0)</f>
        <v>0</v>
      </c>
      <c r="B191">
        <f ca="1">IF(A191,Rutas_Despiece!C191,0)</f>
        <v>0</v>
      </c>
      <c r="C191">
        <f ca="1">IF(A191,Rutas_Despiece!D191,0)</f>
        <v>0</v>
      </c>
      <c r="D191" t="str">
        <f ca="1">IF(A191=1,"",SUBSTITUTE(Rutas_Despiece!J191,",",".") &amp; ","&amp;SUBSTITUTE(Rutas_Despiece!K191,",","."))</f>
        <v>41.6482462,-0.9020705</v>
      </c>
      <c r="E191" s="5">
        <f t="shared" ca="1" si="67"/>
        <v>5</v>
      </c>
      <c r="F191" t="str">
        <f t="shared" ref="F191:F254" ca="1" si="103">IF(A192=1,D191,D191&amp;" "&amp;F192)</f>
        <v>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1" s="69" t="s">
        <v>1174</v>
      </c>
      <c r="H191">
        <f t="shared" ca="1" si="68"/>
        <v>51</v>
      </c>
      <c r="I191" t="str">
        <f t="shared" ca="1" si="102"/>
        <v/>
      </c>
      <c r="J191" s="5" t="e">
        <f t="shared" ca="1" si="71"/>
        <v>#N/A</v>
      </c>
      <c r="M191" s="69"/>
      <c r="N191" s="69">
        <f t="shared" ca="1" si="100"/>
        <v>1</v>
      </c>
      <c r="O191" s="69" t="s">
        <v>1174</v>
      </c>
      <c r="P191">
        <f t="shared" ca="1" si="69"/>
        <v>1</v>
      </c>
      <c r="Q191">
        <f t="shared" ca="1" si="72"/>
        <v>184</v>
      </c>
      <c r="R191">
        <f t="shared" ca="1" si="93"/>
        <v>990</v>
      </c>
      <c r="S191">
        <f t="shared" ca="1" si="73"/>
        <v>138</v>
      </c>
      <c r="T191" t="str">
        <f t="shared" ca="1" si="74"/>
        <v>Paradas</v>
      </c>
      <c r="U191">
        <f t="shared" ca="1" si="76"/>
        <v>10138</v>
      </c>
      <c r="V191">
        <f ca="1">IFERROR(INDEX(Rutas_Despiece!$J:$J,MATCH($S191,$Q:$Q,0)),"")</f>
        <v>41.636692699999998</v>
      </c>
      <c r="W191">
        <f ca="1">IFERROR(INDEX(Rutas_Despiece!$K:$K,MATCH($S191,$Q:$Q,0)),"")</f>
        <v>-0.91294390000000003</v>
      </c>
      <c r="Y191" t="str">
        <f ca="1">IFERROR(INDEX(Rutas_Despiece!$F:$F,MATCH($S191,$Q:$Q,0))&amp;" "&amp;INDEX(Rutas_Despiece!$G:$G,MATCH($S191,$Q:$Q,0)),"")</f>
        <v xml:space="preserve">Vía Hispanidad  </v>
      </c>
      <c r="Z191" t="str">
        <f ca="1">IFERROR(INDEX(Rutas_Despiece!$H:$H,MATCH($S191,$Q:$Q,0)),"")</f>
        <v>Zaragoza</v>
      </c>
      <c r="AA191" t="str">
        <f ca="1">IFERROR(INDEX(Rutas_Despiece!$I:$I,MATCH($S191,$Q:$Q,0)),"")</f>
        <v>Zaragoza, España</v>
      </c>
      <c r="AB191" t="str">
        <f ca="1">IFERROR(INDEX(Rutas_Despiece!$L:$L,MATCH($S191,$Q:$Q,0)),"")</f>
        <v>Frente Avd. Sainz de Varanda</v>
      </c>
      <c r="AG191" t="str">
        <f t="shared" ca="1" si="70"/>
        <v/>
      </c>
    </row>
    <row r="192" spans="1:33" x14ac:dyDescent="0.25">
      <c r="A192">
        <f ca="1">IF(Rutas_Despiece!A192&lt;&gt;Rutas_Despiece!A191,1,0)</f>
        <v>0</v>
      </c>
      <c r="B192">
        <f ca="1">IF(A192,Rutas_Despiece!C192,0)</f>
        <v>0</v>
      </c>
      <c r="C192">
        <f ca="1">IF(A192,Rutas_Despiece!D192,0)</f>
        <v>0</v>
      </c>
      <c r="D192" t="str">
        <f ca="1">IF(A192=1,"",SUBSTITUTE(Rutas_Despiece!J192,",",".") &amp; ","&amp;SUBSTITUTE(Rutas_Despiece!K192,",","."))</f>
        <v>41.644739,-0.899567</v>
      </c>
      <c r="E192" s="5">
        <f t="shared" ca="1" si="67"/>
        <v>5</v>
      </c>
      <c r="F192" t="str">
        <f t="shared" ca="1" si="103"/>
        <v>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2" s="69" t="s">
        <v>1174</v>
      </c>
      <c r="H192">
        <f t="shared" ca="1" si="68"/>
        <v>51</v>
      </c>
      <c r="I192" t="str">
        <f t="shared" ca="1" si="102"/>
        <v/>
      </c>
      <c r="J192" s="5" t="e">
        <f t="shared" ca="1" si="71"/>
        <v>#N/A</v>
      </c>
      <c r="M192" s="69"/>
      <c r="N192" s="69">
        <f t="shared" ca="1" si="100"/>
        <v>1</v>
      </c>
      <c r="O192" s="69" t="s">
        <v>1174</v>
      </c>
      <c r="P192">
        <f t="shared" ca="1" si="69"/>
        <v>1</v>
      </c>
      <c r="Q192">
        <f t="shared" ca="1" si="72"/>
        <v>185</v>
      </c>
      <c r="R192">
        <f t="shared" ca="1" si="93"/>
        <v>990</v>
      </c>
      <c r="S192">
        <f t="shared" ca="1" si="73"/>
        <v>139</v>
      </c>
      <c r="T192" t="str">
        <f t="shared" ca="1" si="74"/>
        <v>Paradas</v>
      </c>
      <c r="U192">
        <f t="shared" ca="1" si="76"/>
        <v>10139</v>
      </c>
      <c r="V192">
        <f ca="1">IFERROR(INDEX(Rutas_Despiece!$J:$J,MATCH($S192,$Q:$Q,0)),"")</f>
        <v>41.633650400000001</v>
      </c>
      <c r="W192">
        <f ca="1">IFERROR(INDEX(Rutas_Despiece!$K:$K,MATCH($S192,$Q:$Q,0)),"")</f>
        <v>-0.90830379999999999</v>
      </c>
      <c r="Y192" t="str">
        <f ca="1">IFERROR(INDEX(Rutas_Despiece!$F:$F,MATCH($S192,$Q:$Q,0))&amp;" "&amp;INDEX(Rutas_Despiece!$G:$G,MATCH($S192,$Q:$Q,0)),"")</f>
        <v xml:space="preserve">Vía Hispanidad  </v>
      </c>
      <c r="Z192" t="str">
        <f ca="1">IFERROR(INDEX(Rutas_Despiece!$H:$H,MATCH($S192,$Q:$Q,0)),"")</f>
        <v>Zaragoza</v>
      </c>
      <c r="AA192" t="str">
        <f ca="1">IFERROR(INDEX(Rutas_Despiece!$I:$I,MATCH($S192,$Q:$Q,0)),"")</f>
        <v>Zaragoza, España</v>
      </c>
      <c r="AB192" t="str">
        <f ca="1">IFERROR(INDEX(Rutas_Despiece!$L:$L,MATCH($S192,$Q:$Q,0)),"")</f>
        <v>Gas. Casablanca - Esq. La Vía</v>
      </c>
      <c r="AG192" t="str">
        <f t="shared" ca="1" si="70"/>
        <v/>
      </c>
    </row>
    <row r="193" spans="1:33" x14ac:dyDescent="0.25">
      <c r="A193">
        <f ca="1">IF(Rutas_Despiece!A193&lt;&gt;Rutas_Despiece!A192,1,0)</f>
        <v>0</v>
      </c>
      <c r="B193">
        <f ca="1">IF(A193,Rutas_Despiece!C193,0)</f>
        <v>0</v>
      </c>
      <c r="C193">
        <f ca="1">IF(A193,Rutas_Despiece!D193,0)</f>
        <v>0</v>
      </c>
      <c r="D193" t="str">
        <f ca="1">IF(A193=1,"",SUBSTITUTE(Rutas_Despiece!J193,",",".") &amp; ","&amp;SUBSTITUTE(Rutas_Despiece!K193,",","."))</f>
        <v>41.6417526,-0.8936997</v>
      </c>
      <c r="E193" s="5">
        <f t="shared" ca="1" si="67"/>
        <v>5</v>
      </c>
      <c r="F193" t="str">
        <f t="shared" ca="1" si="103"/>
        <v>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3" s="69" t="s">
        <v>1174</v>
      </c>
      <c r="H193">
        <f t="shared" ca="1" si="68"/>
        <v>51</v>
      </c>
      <c r="I193" t="str">
        <f t="shared" ca="1" si="102"/>
        <v/>
      </c>
      <c r="J193" s="5" t="e">
        <f t="shared" ca="1" si="71"/>
        <v>#N/A</v>
      </c>
      <c r="M193" s="69"/>
      <c r="N193" s="69">
        <f t="shared" ca="1" si="100"/>
        <v>1</v>
      </c>
      <c r="O193" s="69" t="s">
        <v>1174</v>
      </c>
      <c r="P193">
        <f t="shared" ca="1" si="69"/>
        <v>1</v>
      </c>
      <c r="Q193">
        <f t="shared" ca="1" si="72"/>
        <v>186</v>
      </c>
      <c r="R193">
        <f t="shared" ca="1" si="93"/>
        <v>990</v>
      </c>
      <c r="S193">
        <f t="shared" ca="1" si="73"/>
        <v>140</v>
      </c>
      <c r="T193" t="str">
        <f t="shared" ca="1" si="74"/>
        <v>Paradas</v>
      </c>
      <c r="U193">
        <f t="shared" ca="1" si="76"/>
        <v>10140</v>
      </c>
      <c r="V193">
        <f ca="1">IFERROR(INDEX(Rutas_Despiece!$J:$J,MATCH($S193,$Q:$Q,0)),"")</f>
        <v>41.632607999999998</v>
      </c>
      <c r="W193">
        <f ca="1">IFERROR(INDEX(Rutas_Despiece!$K:$K,MATCH($S193,$Q:$Q,0)),"")</f>
        <v>-0.88506600000000002</v>
      </c>
      <c r="Y193" t="str">
        <f ca="1">IFERROR(INDEX(Rutas_Despiece!$F:$F,MATCH($S193,$Q:$Q,0))&amp;" "&amp;INDEX(Rutas_Despiece!$G:$G,MATCH($S193,$Q:$Q,0)),"")</f>
        <v xml:space="preserve">Avd. América nº 11 </v>
      </c>
      <c r="Z193" t="str">
        <f ca="1">IFERROR(INDEX(Rutas_Despiece!$H:$H,MATCH($S193,$Q:$Q,0)),"")</f>
        <v>Zaragoza</v>
      </c>
      <c r="AA193" t="str">
        <f ca="1">IFERROR(INDEX(Rutas_Despiece!$I:$I,MATCH($S193,$Q:$Q,0)),"")</f>
        <v>Zaragoza, España</v>
      </c>
      <c r="AB193" t="str">
        <f ca="1">IFERROR(INDEX(Rutas_Despiece!$L:$L,MATCH($S193,$Q:$Q,0)),"")</f>
        <v>Frente Plaza Canteras - Pd. Bus</v>
      </c>
      <c r="AG193" t="str">
        <f t="shared" ca="1" si="70"/>
        <v/>
      </c>
    </row>
    <row r="194" spans="1:33" x14ac:dyDescent="0.25">
      <c r="A194">
        <f ca="1">IF(Rutas_Despiece!A194&lt;&gt;Rutas_Despiece!A193,1,0)</f>
        <v>0</v>
      </c>
      <c r="B194">
        <f ca="1">IF(A194,Rutas_Despiece!C194,0)</f>
        <v>0</v>
      </c>
      <c r="C194">
        <f ca="1">IF(A194,Rutas_Despiece!D194,0)</f>
        <v>0</v>
      </c>
      <c r="D194" t="str">
        <f ca="1">IF(A194=1,"",SUBSTITUTE(Rutas_Despiece!J194,",",".") &amp; ","&amp;SUBSTITUTE(Rutas_Despiece!K194,",","."))</f>
        <v>41.6353559,-0.8849027</v>
      </c>
      <c r="E194" s="5">
        <f t="shared" ca="1" si="67"/>
        <v>5</v>
      </c>
      <c r="F194" t="str">
        <f t="shared" ca="1" si="103"/>
        <v>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4" s="69" t="s">
        <v>1174</v>
      </c>
      <c r="H194">
        <f t="shared" ca="1" si="68"/>
        <v>51</v>
      </c>
      <c r="I194" t="str">
        <f t="shared" ref="I194" ca="1" si="104">IF(I193&lt;H194,I193+1,"")</f>
        <v/>
      </c>
      <c r="J194" s="5" t="e">
        <f t="shared" ca="1" si="71"/>
        <v>#N/A</v>
      </c>
      <c r="M194" s="69"/>
      <c r="N194" s="69">
        <f t="shared" ca="1" si="100"/>
        <v>1</v>
      </c>
      <c r="O194" s="69" t="s">
        <v>1174</v>
      </c>
      <c r="P194">
        <f t="shared" ca="1" si="69"/>
        <v>1</v>
      </c>
      <c r="Q194">
        <f t="shared" ca="1" si="72"/>
        <v>187</v>
      </c>
      <c r="R194">
        <f t="shared" ca="1" si="93"/>
        <v>990</v>
      </c>
      <c r="S194">
        <f t="shared" ca="1" si="73"/>
        <v>141</v>
      </c>
      <c r="T194" t="str">
        <f t="shared" ca="1" si="74"/>
        <v>Paradas</v>
      </c>
      <c r="U194">
        <f t="shared" ca="1" si="76"/>
        <v>10141</v>
      </c>
      <c r="V194">
        <f ca="1">IFERROR(INDEX(Rutas_Despiece!$J:$J,MATCH($S194,$Q:$Q,0)),"")</f>
        <v>41.636372399999999</v>
      </c>
      <c r="W194">
        <f ca="1">IFERROR(INDEX(Rutas_Despiece!$K:$K,MATCH($S194,$Q:$Q,0)),"")</f>
        <v>-0.87839979999999995</v>
      </c>
      <c r="Y194" t="str">
        <f ca="1">IFERROR(INDEX(Rutas_Despiece!$F:$F,MATCH($S194,$Q:$Q,0))&amp;" "&amp;INDEX(Rutas_Despiece!$G:$G,MATCH($S194,$Q:$Q,0)),"")</f>
        <v xml:space="preserve">Avd. San José  </v>
      </c>
      <c r="Z194" t="str">
        <f ca="1">IFERROR(INDEX(Rutas_Despiece!$H:$H,MATCH($S194,$Q:$Q,0)),"")</f>
        <v>Zaragoza</v>
      </c>
      <c r="AA194" t="str">
        <f ca="1">IFERROR(INDEX(Rutas_Despiece!$I:$I,MATCH($S194,$Q:$Q,0)),"")</f>
        <v>Zaragoza, España</v>
      </c>
      <c r="AB194" t="str">
        <f ca="1">IFERROR(INDEX(Rutas_Despiece!$L:$L,MATCH($S194,$Q:$Q,0)),"")</f>
        <v>Esq. Bellavista - Pd. Bus</v>
      </c>
      <c r="AG194" t="str">
        <f t="shared" ca="1" si="70"/>
        <v/>
      </c>
    </row>
    <row r="195" spans="1:33" x14ac:dyDescent="0.25">
      <c r="A195">
        <f ca="1">IF(Rutas_Despiece!A195&lt;&gt;Rutas_Despiece!A194,1,0)</f>
        <v>0</v>
      </c>
      <c r="B195">
        <f ca="1">IF(A195,Rutas_Despiece!C195,0)</f>
        <v>0</v>
      </c>
      <c r="C195">
        <f ca="1">IF(A195,Rutas_Despiece!D195,0)</f>
        <v>0</v>
      </c>
      <c r="D195" t="str">
        <f ca="1">IF(A195=1,"",SUBSTITUTE(Rutas_Despiece!J195,",",".") &amp; ","&amp;SUBSTITUTE(Rutas_Despiece!K195,",","."))</f>
        <v>41.6337671,-0.8847258</v>
      </c>
      <c r="E195" s="5">
        <f t="shared" ref="E195:E258" ca="1" si="105">E194+A195</f>
        <v>5</v>
      </c>
      <c r="F195" t="str">
        <f t="shared" ca="1" si="103"/>
        <v>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5" s="69" t="s">
        <v>1174</v>
      </c>
      <c r="H195">
        <f t="shared" ref="H195:H258" ca="1" si="106">H194</f>
        <v>51</v>
      </c>
      <c r="I195" t="str">
        <f t="shared" ref="I195:I198" ca="1" si="107">IF(I194&lt;H195,I194+1,I194)</f>
        <v/>
      </c>
      <c r="J195" s="5" t="e">
        <f t="shared" ca="1" si="71"/>
        <v>#N/A</v>
      </c>
      <c r="M195" s="69"/>
      <c r="N195" s="69">
        <f t="shared" ca="1" si="100"/>
        <v>1</v>
      </c>
      <c r="O195" s="69" t="s">
        <v>1174</v>
      </c>
      <c r="P195">
        <f t="shared" ref="P195:P258" ca="1" si="108">IF(A195,0,1)</f>
        <v>1</v>
      </c>
      <c r="Q195">
        <f t="shared" ca="1" si="72"/>
        <v>188</v>
      </c>
      <c r="R195">
        <f t="shared" ca="1" si="93"/>
        <v>990</v>
      </c>
      <c r="S195">
        <f t="shared" ca="1" si="73"/>
        <v>142</v>
      </c>
      <c r="T195" t="str">
        <f t="shared" ca="1" si="74"/>
        <v>Paradas</v>
      </c>
      <c r="U195">
        <f t="shared" ca="1" si="76"/>
        <v>10142</v>
      </c>
      <c r="V195">
        <f ca="1">IFERROR(INDEX(Rutas_Despiece!$J:$J,MATCH($S195,$Q:$Q,0)),"")</f>
        <v>41.637590000000003</v>
      </c>
      <c r="W195">
        <f ca="1">IFERROR(INDEX(Rutas_Despiece!$K:$K,MATCH($S195,$Q:$Q,0)),"")</f>
        <v>-0.87668000000000001</v>
      </c>
      <c r="Y195" t="str">
        <f ca="1">IFERROR(INDEX(Rutas_Despiece!$F:$F,MATCH($S195,$Q:$Q,0))&amp;" "&amp;INDEX(Rutas_Despiece!$G:$G,MATCH($S195,$Q:$Q,0)),"")</f>
        <v xml:space="preserve">Avd. San José nº 97 </v>
      </c>
      <c r="Z195" t="str">
        <f ca="1">IFERROR(INDEX(Rutas_Despiece!$H:$H,MATCH($S195,$Q:$Q,0)),"")</f>
        <v>Zaragoza</v>
      </c>
      <c r="AA195" t="str">
        <f ca="1">IFERROR(INDEX(Rutas_Despiece!$I:$I,MATCH($S195,$Q:$Q,0)),"")</f>
        <v>Zaragoza, España</v>
      </c>
      <c r="AB195" t="str">
        <f ca="1">IFERROR(INDEX(Rutas_Despiece!$L:$L,MATCH($S195,$Q:$Q,0)),"")</f>
        <v>Pd. Bus</v>
      </c>
      <c r="AG195" t="str">
        <f t="shared" ref="AG195:AG258" ca="1" si="109">IF(N195=0,L195,"")</f>
        <v/>
      </c>
    </row>
    <row r="196" spans="1:33" x14ac:dyDescent="0.25">
      <c r="A196">
        <f ca="1">IF(Rutas_Despiece!A196&lt;&gt;Rutas_Despiece!A195,1,0)</f>
        <v>0</v>
      </c>
      <c r="B196">
        <f ca="1">IF(A196,Rutas_Despiece!C196,0)</f>
        <v>0</v>
      </c>
      <c r="C196">
        <f ca="1">IF(A196,Rutas_Despiece!D196,0)</f>
        <v>0</v>
      </c>
      <c r="D196" t="str">
        <f ca="1">IF(A196=1,"",SUBSTITUTE(Rutas_Despiece!J196,",",".") &amp; ","&amp;SUBSTITUTE(Rutas_Despiece!K196,",","."))</f>
        <v>41.6363724,-0.8783998</v>
      </c>
      <c r="E196" s="5">
        <f t="shared" ca="1" si="105"/>
        <v>5</v>
      </c>
      <c r="F196" t="str">
        <f t="shared" ca="1" si="103"/>
        <v>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6" s="69" t="s">
        <v>1174</v>
      </c>
      <c r="H196">
        <f t="shared" ca="1" si="106"/>
        <v>51</v>
      </c>
      <c r="I196" t="str">
        <f t="shared" ca="1" si="107"/>
        <v/>
      </c>
      <c r="J196" s="5" t="e">
        <f t="shared" ref="J196:J259" ca="1" si="110">INDEX($B:$B,MATCH(I196,$E:$E,0))</f>
        <v>#N/A</v>
      </c>
      <c r="M196" s="69"/>
      <c r="N196" s="69">
        <f t="shared" ca="1" si="100"/>
        <v>1</v>
      </c>
      <c r="O196" s="69" t="s">
        <v>1174</v>
      </c>
      <c r="P196">
        <f t="shared" ca="1" si="108"/>
        <v>1</v>
      </c>
      <c r="Q196">
        <f t="shared" ref="Q196:Q259" ca="1" si="111">Q195+P196</f>
        <v>189</v>
      </c>
      <c r="R196">
        <f t="shared" ca="1" si="93"/>
        <v>990</v>
      </c>
      <c r="S196">
        <f t="shared" ref="S196:S259" ca="1" si="112">IF(S195&lt;R196,S195+1,"")</f>
        <v>143</v>
      </c>
      <c r="T196" t="str">
        <f t="shared" ref="T196:T259" ca="1" si="113">IF(S196&lt;&gt;"","Paradas","")</f>
        <v>Paradas</v>
      </c>
      <c r="U196">
        <f t="shared" ca="1" si="76"/>
        <v>10143</v>
      </c>
      <c r="V196">
        <f ca="1">IFERROR(INDEX(Rutas_Despiece!$J:$J,MATCH($S196,$Q:$Q,0)),"")</f>
        <v>41.645690000000002</v>
      </c>
      <c r="W196">
        <f ca="1">IFERROR(INDEX(Rutas_Despiece!$K:$K,MATCH($S196,$Q:$Q,0)),"")</f>
        <v>-0.87439869999999997</v>
      </c>
      <c r="Y196" t="str">
        <f ca="1">IFERROR(INDEX(Rutas_Despiece!$F:$F,MATCH($S196,$Q:$Q,0))&amp;" "&amp;INDEX(Rutas_Despiece!$G:$G,MATCH($S196,$Q:$Q,0)),"")</f>
        <v xml:space="preserve">Avd. San José nº 3 </v>
      </c>
      <c r="Z196" t="str">
        <f ca="1">IFERROR(INDEX(Rutas_Despiece!$H:$H,MATCH($S196,$Q:$Q,0)),"")</f>
        <v>Zaragoza</v>
      </c>
      <c r="AA196" t="str">
        <f ca="1">IFERROR(INDEX(Rutas_Despiece!$I:$I,MATCH($S196,$Q:$Q,0)),"")</f>
        <v>Zaragoza, España</v>
      </c>
      <c r="AB196" t="str">
        <f ca="1">IFERROR(INDEX(Rutas_Despiece!$L:$L,MATCH($S196,$Q:$Q,0)),"")</f>
        <v>Esq. Miguel Servet - Pd. Bus</v>
      </c>
      <c r="AG196" t="str">
        <f t="shared" ca="1" si="109"/>
        <v/>
      </c>
    </row>
    <row r="197" spans="1:33" x14ac:dyDescent="0.25">
      <c r="A197">
        <f ca="1">IF(Rutas_Despiece!A197&lt;&gt;Rutas_Despiece!A196,1,0)</f>
        <v>0</v>
      </c>
      <c r="B197">
        <f ca="1">IF(A197,Rutas_Despiece!C197,0)</f>
        <v>0</v>
      </c>
      <c r="C197">
        <f ca="1">IF(A197,Rutas_Despiece!D197,0)</f>
        <v>0</v>
      </c>
      <c r="D197" t="str">
        <f ca="1">IF(A197=1,"",SUBSTITUTE(Rutas_Despiece!J197,",",".") &amp; ","&amp;SUBSTITUTE(Rutas_Despiece!K197,",","."))</f>
        <v>41.6387,-0.87915</v>
      </c>
      <c r="E197" s="5">
        <f t="shared" ca="1" si="105"/>
        <v>5</v>
      </c>
      <c r="F197" t="str">
        <f t="shared" ca="1" si="103"/>
        <v>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7" s="69" t="s">
        <v>1174</v>
      </c>
      <c r="H197">
        <f t="shared" ca="1" si="106"/>
        <v>51</v>
      </c>
      <c r="I197" t="str">
        <f t="shared" ca="1" si="107"/>
        <v/>
      </c>
      <c r="J197" s="5" t="e">
        <f t="shared" ca="1" si="110"/>
        <v>#N/A</v>
      </c>
      <c r="M197" s="69"/>
      <c r="N197" s="69">
        <f t="shared" ca="1" si="100"/>
        <v>1</v>
      </c>
      <c r="O197" s="69" t="s">
        <v>1174</v>
      </c>
      <c r="P197">
        <f t="shared" ca="1" si="108"/>
        <v>1</v>
      </c>
      <c r="Q197">
        <f t="shared" ca="1" si="111"/>
        <v>190</v>
      </c>
      <c r="R197">
        <f t="shared" ref="R197:R260" ca="1" si="114">R196</f>
        <v>990</v>
      </c>
      <c r="S197">
        <f t="shared" ca="1" si="112"/>
        <v>144</v>
      </c>
      <c r="T197" t="str">
        <f t="shared" ca="1" si="113"/>
        <v>Paradas</v>
      </c>
      <c r="U197">
        <f t="shared" ref="U197:U260" ca="1" si="115">IF(S197=0,"",10000+S197)</f>
        <v>10144</v>
      </c>
      <c r="V197">
        <f ca="1">IFERROR(INDEX(Rutas_Despiece!$J:$J,MATCH($S197,$Q:$Q,0)),"")</f>
        <v>41.646318000000001</v>
      </c>
      <c r="W197">
        <f ca="1">IFERROR(INDEX(Rutas_Despiece!$K:$K,MATCH($S197,$Q:$Q,0)),"")</f>
        <v>-0.87181900000000001</v>
      </c>
      <c r="Y197" t="str">
        <f ca="1">IFERROR(INDEX(Rutas_Despiece!$F:$F,MATCH($S197,$Q:$Q,0))&amp;" "&amp;INDEX(Rutas_Despiece!$G:$G,MATCH($S197,$Q:$Q,0)),"")</f>
        <v>Compromiso de Caspe nº 48</v>
      </c>
      <c r="Z197" t="str">
        <f ca="1">IFERROR(INDEX(Rutas_Despiece!$H:$H,MATCH($S197,$Q:$Q,0)),"")</f>
        <v>Zaragoza</v>
      </c>
      <c r="AA197" t="str">
        <f ca="1">IFERROR(INDEX(Rutas_Despiece!$I:$I,MATCH($S197,$Q:$Q,0)),"")</f>
        <v>Zaragoza, España</v>
      </c>
      <c r="AB197" t="str">
        <f ca="1">IFERROR(INDEX(Rutas_Despiece!$L:$L,MATCH($S197,$Q:$Q,0)),"")</f>
        <v xml:space="preserve">Esq. Doctor Iranzo - Pd. Bus </v>
      </c>
      <c r="AG197" t="str">
        <f t="shared" ca="1" si="109"/>
        <v/>
      </c>
    </row>
    <row r="198" spans="1:33" x14ac:dyDescent="0.25">
      <c r="A198">
        <f ca="1">IF(Rutas_Despiece!A198&lt;&gt;Rutas_Despiece!A197,1,0)</f>
        <v>0</v>
      </c>
      <c r="B198">
        <f ca="1">IF(A198,Rutas_Despiece!C198,0)</f>
        <v>0</v>
      </c>
      <c r="C198">
        <f ca="1">IF(A198,Rutas_Despiece!D198,0)</f>
        <v>0</v>
      </c>
      <c r="D198" t="str">
        <f ca="1">IF(A198=1,"",SUBSTITUTE(Rutas_Despiece!J198,",",".") &amp; ","&amp;SUBSTITUTE(Rutas_Despiece!K198,",","."))</f>
        <v>41.6395646,-0.873846</v>
      </c>
      <c r="E198" s="5">
        <f t="shared" ca="1" si="105"/>
        <v>5</v>
      </c>
      <c r="F198" t="str">
        <f t="shared" ca="1" si="103"/>
        <v>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8" s="69" t="s">
        <v>1174</v>
      </c>
      <c r="H198">
        <f t="shared" ca="1" si="106"/>
        <v>51</v>
      </c>
      <c r="I198" t="str">
        <f t="shared" ca="1" si="107"/>
        <v/>
      </c>
      <c r="J198" s="5" t="e">
        <f t="shared" ca="1" si="110"/>
        <v>#N/A</v>
      </c>
      <c r="M198" s="69"/>
      <c r="N198" s="69">
        <f t="shared" ca="1" si="100"/>
        <v>1</v>
      </c>
      <c r="O198" s="69" t="s">
        <v>1174</v>
      </c>
      <c r="P198">
        <f t="shared" ca="1" si="108"/>
        <v>1</v>
      </c>
      <c r="Q198">
        <f t="shared" ca="1" si="111"/>
        <v>191</v>
      </c>
      <c r="R198">
        <f t="shared" ca="1" si="114"/>
        <v>990</v>
      </c>
      <c r="S198">
        <f t="shared" ca="1" si="112"/>
        <v>145</v>
      </c>
      <c r="T198" t="str">
        <f t="shared" ca="1" si="113"/>
        <v>Paradas</v>
      </c>
      <c r="U198">
        <f t="shared" ca="1" si="115"/>
        <v>10145</v>
      </c>
      <c r="V198">
        <f ca="1">IFERROR(INDEX(Rutas_Despiece!$J:$J,MATCH($S198,$Q:$Q,0)),"")</f>
        <v>41.646318000000001</v>
      </c>
      <c r="W198">
        <f ca="1">IFERROR(INDEX(Rutas_Despiece!$K:$K,MATCH($S198,$Q:$Q,0)),"")</f>
        <v>-0.87181900000000001</v>
      </c>
      <c r="Y198" t="str">
        <f ca="1">IFERROR(INDEX(Rutas_Despiece!$F:$F,MATCH($S198,$Q:$Q,0))&amp;" "&amp;INDEX(Rutas_Despiece!$G:$G,MATCH($S198,$Q:$Q,0)),"")</f>
        <v xml:space="preserve">Compromiso de Caspe nº 76 </v>
      </c>
      <c r="Z198" t="str">
        <f ca="1">IFERROR(INDEX(Rutas_Despiece!$H:$H,MATCH($S198,$Q:$Q,0)),"")</f>
        <v>Zaragoza</v>
      </c>
      <c r="AA198" t="str">
        <f ca="1">IFERROR(INDEX(Rutas_Despiece!$I:$I,MATCH($S198,$Q:$Q,0)),"")</f>
        <v>Zaragoza, España</v>
      </c>
      <c r="AB198" t="str">
        <f ca="1">IFERROR(INDEX(Rutas_Despiece!$L:$L,MATCH($S198,$Q:$Q,0)),"")</f>
        <v>Pd. Bus</v>
      </c>
      <c r="AG198" t="str">
        <f t="shared" ca="1" si="109"/>
        <v/>
      </c>
    </row>
    <row r="199" spans="1:33" x14ac:dyDescent="0.25">
      <c r="A199">
        <f ca="1">IF(Rutas_Despiece!A199&lt;&gt;Rutas_Despiece!A198,1,0)</f>
        <v>0</v>
      </c>
      <c r="B199">
        <f ca="1">IF(A199,Rutas_Despiece!C199,0)</f>
        <v>0</v>
      </c>
      <c r="C199">
        <f ca="1">IF(A199,Rutas_Despiece!D199,0)</f>
        <v>0</v>
      </c>
      <c r="D199" t="str">
        <f ca="1">IF(A199=1,"",SUBSTITUTE(Rutas_Despiece!J199,",",".") &amp; ","&amp;SUBSTITUTE(Rutas_Despiece!K199,",","."))</f>
        <v>41.6425493,-0.8730748</v>
      </c>
      <c r="E199" s="5">
        <f t="shared" ca="1" si="105"/>
        <v>5</v>
      </c>
      <c r="F199" t="str">
        <f t="shared" ca="1" si="103"/>
        <v>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9" s="69" t="s">
        <v>1174</v>
      </c>
      <c r="H199">
        <f t="shared" ca="1" si="106"/>
        <v>51</v>
      </c>
      <c r="I199" t="str">
        <f t="shared" ref="I199" ca="1" si="116">IF(I198&lt;H199,I198+1,"")</f>
        <v/>
      </c>
      <c r="J199" s="5" t="e">
        <f t="shared" ca="1" si="110"/>
        <v>#N/A</v>
      </c>
      <c r="M199" s="69"/>
      <c r="N199" s="69">
        <f t="shared" ca="1" si="100"/>
        <v>1</v>
      </c>
      <c r="O199" s="69" t="s">
        <v>1174</v>
      </c>
      <c r="P199">
        <f t="shared" ca="1" si="108"/>
        <v>1</v>
      </c>
      <c r="Q199">
        <f t="shared" ca="1" si="111"/>
        <v>192</v>
      </c>
      <c r="R199">
        <f t="shared" ca="1" si="114"/>
        <v>990</v>
      </c>
      <c r="S199">
        <f t="shared" ca="1" si="112"/>
        <v>146</v>
      </c>
      <c r="T199" t="str">
        <f t="shared" ca="1" si="113"/>
        <v>Paradas</v>
      </c>
      <c r="U199">
        <f t="shared" ca="1" si="115"/>
        <v>10146</v>
      </c>
      <c r="V199">
        <f ca="1">IFERROR(INDEX(Rutas_Despiece!$J:$J,MATCH($S199,$Q:$Q,0)),"")</f>
        <v>41.641716799999998</v>
      </c>
      <c r="W199">
        <f ca="1">IFERROR(INDEX(Rutas_Despiece!$K:$K,MATCH($S199,$Q:$Q,0)),"")</f>
        <v>-0.91498789999999997</v>
      </c>
      <c r="Y199" t="str">
        <f ca="1">IFERROR(INDEX(Rutas_Despiece!$F:$F,MATCH($S199,$Q:$Q,0))&amp;" "&amp;INDEX(Rutas_Despiece!$G:$G,MATCH($S199,$Q:$Q,0)),"")</f>
        <v xml:space="preserve">Vía Hispanidad </v>
      </c>
      <c r="Z199" t="str">
        <f ca="1">IFERROR(INDEX(Rutas_Despiece!$H:$H,MATCH($S199,$Q:$Q,0)),"")</f>
        <v>Zaragoza</v>
      </c>
      <c r="AA199" t="str">
        <f ca="1">IFERROR(INDEX(Rutas_Despiece!$I:$I,MATCH($S199,$Q:$Q,0)),"")</f>
        <v>Zaragoza, España</v>
      </c>
      <c r="AB199" t="str">
        <f ca="1">IFERROR(INDEX(Rutas_Despiece!$L:$L,MATCH($S199,$Q:$Q,0)),"")</f>
        <v>Esq. Gómez Laguna - Pd. Bus</v>
      </c>
      <c r="AG199" t="str">
        <f t="shared" ca="1" si="109"/>
        <v/>
      </c>
    </row>
    <row r="200" spans="1:33" x14ac:dyDescent="0.25">
      <c r="A200">
        <f ca="1">IF(Rutas_Despiece!A200&lt;&gt;Rutas_Despiece!A199,1,0)</f>
        <v>0</v>
      </c>
      <c r="B200">
        <f ca="1">IF(A200,Rutas_Despiece!C200,0)</f>
        <v>0</v>
      </c>
      <c r="C200">
        <f ca="1">IF(A200,Rutas_Despiece!D200,0)</f>
        <v>0</v>
      </c>
      <c r="D200" t="str">
        <f ca="1">IF(A200=1,"",SUBSTITUTE(Rutas_Despiece!J200,",",".") &amp; ","&amp;SUBSTITUTE(Rutas_Despiece!K200,",","."))</f>
        <v>41.646481,-0.887553</v>
      </c>
      <c r="E200" s="5">
        <f t="shared" ca="1" si="105"/>
        <v>5</v>
      </c>
      <c r="F200" t="str">
        <f t="shared" ca="1" si="103"/>
        <v>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00" s="69" t="s">
        <v>1174</v>
      </c>
      <c r="H200">
        <f t="shared" ca="1" si="106"/>
        <v>51</v>
      </c>
      <c r="I200" t="str">
        <f t="shared" ref="I200:I203" ca="1" si="117">IF(I199&lt;H200,I199+1,I199)</f>
        <v/>
      </c>
      <c r="J200" s="5" t="e">
        <f t="shared" ca="1" si="110"/>
        <v>#N/A</v>
      </c>
      <c r="M200" s="69"/>
      <c r="N200" s="69">
        <f t="shared" ca="1" si="100"/>
        <v>1</v>
      </c>
      <c r="O200" s="69" t="s">
        <v>1174</v>
      </c>
      <c r="P200">
        <f t="shared" ca="1" si="108"/>
        <v>1</v>
      </c>
      <c r="Q200">
        <f t="shared" ca="1" si="111"/>
        <v>193</v>
      </c>
      <c r="R200">
        <f t="shared" ca="1" si="114"/>
        <v>990</v>
      </c>
      <c r="S200">
        <f t="shared" ca="1" si="112"/>
        <v>147</v>
      </c>
      <c r="T200" t="str">
        <f t="shared" ca="1" si="113"/>
        <v>Paradas</v>
      </c>
      <c r="U200">
        <f t="shared" ca="1" si="115"/>
        <v>10147</v>
      </c>
      <c r="V200">
        <f ca="1">IFERROR(INDEX(Rutas_Despiece!$J:$J,MATCH($S200,$Q:$Q,0)),"")</f>
        <v>41.633650400000001</v>
      </c>
      <c r="W200">
        <f ca="1">IFERROR(INDEX(Rutas_Despiece!$K:$K,MATCH($S200,$Q:$Q,0)),"")</f>
        <v>-0.90830379999999999</v>
      </c>
      <c r="Y200" t="str">
        <f ca="1">IFERROR(INDEX(Rutas_Despiece!$F:$F,MATCH($S200,$Q:$Q,0))&amp;" "&amp;INDEX(Rutas_Despiece!$G:$G,MATCH($S200,$Q:$Q,0)),"")</f>
        <v xml:space="preserve">Vía Hispanidad </v>
      </c>
      <c r="Z200" t="str">
        <f ca="1">IFERROR(INDEX(Rutas_Despiece!$H:$H,MATCH($S200,$Q:$Q,0)),"")</f>
        <v>Zaragoza</v>
      </c>
      <c r="AA200" t="str">
        <f ca="1">IFERROR(INDEX(Rutas_Despiece!$I:$I,MATCH($S200,$Q:$Q,0)),"")</f>
        <v>Zaragoza, España</v>
      </c>
      <c r="AB200" t="str">
        <f ca="1">IFERROR(INDEX(Rutas_Despiece!$L:$L,MATCH($S200,$Q:$Q,0)),"")</f>
        <v>Esq. La Vía - Gasolinera Casablanca</v>
      </c>
      <c r="AG200" t="str">
        <f t="shared" ca="1" si="109"/>
        <v/>
      </c>
    </row>
    <row r="201" spans="1:33" x14ac:dyDescent="0.25">
      <c r="A201">
        <f ca="1">IF(Rutas_Despiece!A201&lt;&gt;Rutas_Despiece!A200,1,0)</f>
        <v>0</v>
      </c>
      <c r="B201">
        <f ca="1">IF(A201,Rutas_Despiece!C201,0)</f>
        <v>0</v>
      </c>
      <c r="C201">
        <f ca="1">IF(A201,Rutas_Despiece!D201,0)</f>
        <v>0</v>
      </c>
      <c r="D201" t="str">
        <f ca="1">IF(A201=1,"",SUBSTITUTE(Rutas_Despiece!J201,",",".") &amp; ","&amp;SUBSTITUTE(Rutas_Despiece!K201,",","."))</f>
        <v>41.647161,-0.8742781</v>
      </c>
      <c r="E201" s="5">
        <f t="shared" ca="1" si="105"/>
        <v>5</v>
      </c>
      <c r="F201" t="str">
        <f t="shared" ca="1" si="103"/>
        <v>41.647161,-0.8742781 41.648307,-0.8683423 41.6577603,-0.860869 41.6606279,-0.8638587 41.6665804,-0.8726811 41.666623,-0.874864 41.666105,-0.8843663 41.6649203,-0.8863882 41.6592831,-0.8928457 41.6417168,-0.9149879 41.6336504,-0.9083038</v>
      </c>
      <c r="G201" s="69" t="s">
        <v>1174</v>
      </c>
      <c r="H201">
        <f t="shared" ca="1" si="106"/>
        <v>51</v>
      </c>
      <c r="I201" t="str">
        <f t="shared" ca="1" si="117"/>
        <v/>
      </c>
      <c r="J201" s="5" t="e">
        <f t="shared" ca="1" si="110"/>
        <v>#N/A</v>
      </c>
      <c r="M201" s="69"/>
      <c r="N201" s="69">
        <f t="shared" ca="1" si="100"/>
        <v>1</v>
      </c>
      <c r="O201" s="69" t="s">
        <v>1174</v>
      </c>
      <c r="P201">
        <f t="shared" ca="1" si="108"/>
        <v>1</v>
      </c>
      <c r="Q201">
        <f t="shared" ca="1" si="111"/>
        <v>194</v>
      </c>
      <c r="R201">
        <f t="shared" ca="1" si="114"/>
        <v>990</v>
      </c>
      <c r="S201">
        <f t="shared" ca="1" si="112"/>
        <v>148</v>
      </c>
      <c r="T201" t="str">
        <f t="shared" ca="1" si="113"/>
        <v>Paradas</v>
      </c>
      <c r="U201">
        <f t="shared" ca="1" si="115"/>
        <v>10148</v>
      </c>
      <c r="V201">
        <f ca="1">IFERROR(INDEX(Rutas_Despiece!$J:$J,MATCH($S201,$Q:$Q,0)),"")</f>
        <v>41.628265399999997</v>
      </c>
      <c r="W201">
        <f ca="1">IFERROR(INDEX(Rutas_Despiece!$K:$K,MATCH($S201,$Q:$Q,0)),"")</f>
        <v>-0.88628390000000001</v>
      </c>
      <c r="Y201" t="str">
        <f ca="1">IFERROR(INDEX(Rutas_Despiece!$F:$F,MATCH($S201,$Q:$Q,0))&amp;" "&amp;INDEX(Rutas_Despiece!$G:$G,MATCH($S201,$Q:$Q,0)),"")</f>
        <v xml:space="preserve">Avd. América </v>
      </c>
      <c r="Z201" t="str">
        <f ca="1">IFERROR(INDEX(Rutas_Despiece!$H:$H,MATCH($S201,$Q:$Q,0)),"")</f>
        <v>Zaragoza</v>
      </c>
      <c r="AA201" t="str">
        <f ca="1">IFERROR(INDEX(Rutas_Despiece!$I:$I,MATCH($S201,$Q:$Q,0)),"")</f>
        <v>Zaragoza, España</v>
      </c>
      <c r="AB201" t="str">
        <f ca="1">IFERROR(INDEX(Rutas_Despiece!$L:$L,MATCH($S201,$Q:$Q,0)),"")</f>
        <v>Esq. Pontevedra - Pd. Bus</v>
      </c>
      <c r="AG201" t="str">
        <f t="shared" ca="1" si="109"/>
        <v/>
      </c>
    </row>
    <row r="202" spans="1:33" x14ac:dyDescent="0.25">
      <c r="A202">
        <f ca="1">IF(Rutas_Despiece!A202&lt;&gt;Rutas_Despiece!A201,1,0)</f>
        <v>0</v>
      </c>
      <c r="B202">
        <f ca="1">IF(A202,Rutas_Despiece!C202,0)</f>
        <v>0</v>
      </c>
      <c r="C202">
        <f ca="1">IF(A202,Rutas_Despiece!D202,0)</f>
        <v>0</v>
      </c>
      <c r="D202" t="str">
        <f ca="1">IF(A202=1,"",SUBSTITUTE(Rutas_Despiece!J202,",",".") &amp; ","&amp;SUBSTITUTE(Rutas_Despiece!K202,",","."))</f>
        <v>41.648307,-0.8683423</v>
      </c>
      <c r="E202" s="5">
        <f t="shared" ca="1" si="105"/>
        <v>5</v>
      </c>
      <c r="F202" t="str">
        <f t="shared" ca="1" si="103"/>
        <v>41.648307,-0.8683423 41.6577603,-0.860869 41.6606279,-0.8638587 41.6665804,-0.8726811 41.666623,-0.874864 41.666105,-0.8843663 41.6649203,-0.8863882 41.6592831,-0.8928457 41.6417168,-0.9149879 41.6336504,-0.9083038</v>
      </c>
      <c r="G202" s="69" t="s">
        <v>1174</v>
      </c>
      <c r="H202">
        <f t="shared" ca="1" si="106"/>
        <v>51</v>
      </c>
      <c r="I202" t="str">
        <f t="shared" ca="1" si="117"/>
        <v/>
      </c>
      <c r="J202" s="5" t="e">
        <f t="shared" ca="1" si="110"/>
        <v>#N/A</v>
      </c>
      <c r="M202" s="69"/>
      <c r="N202" s="69">
        <f t="shared" ca="1" si="100"/>
        <v>1</v>
      </c>
      <c r="O202" s="69" t="s">
        <v>1174</v>
      </c>
      <c r="P202">
        <f t="shared" ca="1" si="108"/>
        <v>1</v>
      </c>
      <c r="Q202">
        <f t="shared" ca="1" si="111"/>
        <v>195</v>
      </c>
      <c r="R202">
        <f t="shared" ca="1" si="114"/>
        <v>990</v>
      </c>
      <c r="S202">
        <f t="shared" ca="1" si="112"/>
        <v>149</v>
      </c>
      <c r="T202" t="str">
        <f t="shared" ca="1" si="113"/>
        <v>Paradas</v>
      </c>
      <c r="U202">
        <f t="shared" ca="1" si="115"/>
        <v>10149</v>
      </c>
      <c r="V202">
        <f ca="1">IFERROR(INDEX(Rutas_Despiece!$J:$J,MATCH($S202,$Q:$Q,0)),"")</f>
        <v>41.635278300000003</v>
      </c>
      <c r="W202">
        <f ca="1">IFERROR(INDEX(Rutas_Despiece!$K:$K,MATCH($S202,$Q:$Q,0)),"")</f>
        <v>-0.88462909999999995</v>
      </c>
      <c r="Y202" t="str">
        <f ca="1">IFERROR(INDEX(Rutas_Despiece!$F:$F,MATCH($S202,$Q:$Q,0))&amp;" "&amp;INDEX(Rutas_Despiece!$G:$G,MATCH($S202,$Q:$Q,0)),"")</f>
        <v xml:space="preserve">Pº Cuellar </v>
      </c>
      <c r="Z202" t="str">
        <f ca="1">IFERROR(INDEX(Rutas_Despiece!$H:$H,MATCH($S202,$Q:$Q,0)),"")</f>
        <v>Zaragoza</v>
      </c>
      <c r="AA202" t="str">
        <f ca="1">IFERROR(INDEX(Rutas_Despiece!$I:$I,MATCH($S202,$Q:$Q,0)),"")</f>
        <v>Zaragoza, España</v>
      </c>
      <c r="AB202" t="str">
        <f ca="1">IFERROR(INDEX(Rutas_Despiece!$L:$L,MATCH($S202,$Q:$Q,0)),"")</f>
        <v>Esq. Vía San Fernando</v>
      </c>
      <c r="AG202" t="str">
        <f t="shared" ca="1" si="109"/>
        <v/>
      </c>
    </row>
    <row r="203" spans="1:33" x14ac:dyDescent="0.25">
      <c r="A203">
        <f ca="1">IF(Rutas_Despiece!A203&lt;&gt;Rutas_Despiece!A202,1,0)</f>
        <v>0</v>
      </c>
      <c r="B203">
        <f ca="1">IF(A203,Rutas_Despiece!C203,0)</f>
        <v>0</v>
      </c>
      <c r="C203">
        <f ca="1">IF(A203,Rutas_Despiece!D203,0)</f>
        <v>0</v>
      </c>
      <c r="D203" t="str">
        <f ca="1">IF(A203=1,"",SUBSTITUTE(Rutas_Despiece!J203,",",".") &amp; ","&amp;SUBSTITUTE(Rutas_Despiece!K203,",","."))</f>
        <v>41.6577603,-0.860869</v>
      </c>
      <c r="E203" s="5">
        <f t="shared" ca="1" si="105"/>
        <v>5</v>
      </c>
      <c r="F203" t="str">
        <f t="shared" ca="1" si="103"/>
        <v>41.6577603,-0.860869 41.6606279,-0.8638587 41.6665804,-0.8726811 41.666623,-0.874864 41.666105,-0.8843663 41.6649203,-0.8863882 41.6592831,-0.8928457 41.6417168,-0.9149879 41.6336504,-0.9083038</v>
      </c>
      <c r="G203" s="69" t="s">
        <v>1174</v>
      </c>
      <c r="H203">
        <f t="shared" ca="1" si="106"/>
        <v>51</v>
      </c>
      <c r="I203" t="str">
        <f t="shared" ca="1" si="117"/>
        <v/>
      </c>
      <c r="J203" s="5" t="e">
        <f t="shared" ca="1" si="110"/>
        <v>#N/A</v>
      </c>
      <c r="M203" s="69"/>
      <c r="N203" s="69">
        <f t="shared" ca="1" si="100"/>
        <v>1</v>
      </c>
      <c r="O203" s="69" t="s">
        <v>1174</v>
      </c>
      <c r="P203">
        <f t="shared" ca="1" si="108"/>
        <v>1</v>
      </c>
      <c r="Q203">
        <f t="shared" ca="1" si="111"/>
        <v>196</v>
      </c>
      <c r="R203">
        <f t="shared" ca="1" si="114"/>
        <v>990</v>
      </c>
      <c r="S203">
        <f t="shared" ca="1" si="112"/>
        <v>150</v>
      </c>
      <c r="T203" t="str">
        <f t="shared" ca="1" si="113"/>
        <v>Paradas</v>
      </c>
      <c r="U203">
        <f t="shared" ca="1" si="115"/>
        <v>10150</v>
      </c>
      <c r="V203">
        <f ca="1">IFERROR(INDEX(Rutas_Despiece!$J:$J,MATCH($S203,$Q:$Q,0)),"")</f>
        <v>41.636372399999999</v>
      </c>
      <c r="W203">
        <f ca="1">IFERROR(INDEX(Rutas_Despiece!$K:$K,MATCH($S203,$Q:$Q,0)),"")</f>
        <v>-0.87839979999999995</v>
      </c>
      <c r="Y203" t="str">
        <f ca="1">IFERROR(INDEX(Rutas_Despiece!$F:$F,MATCH($S203,$Q:$Q,0))&amp;" "&amp;INDEX(Rutas_Despiece!$G:$G,MATCH($S203,$Q:$Q,0)),"")</f>
        <v xml:space="preserve">Avd. San José  </v>
      </c>
      <c r="Z203" t="str">
        <f ca="1">IFERROR(INDEX(Rutas_Despiece!$H:$H,MATCH($S203,$Q:$Q,0)),"")</f>
        <v>Zaragoza</v>
      </c>
      <c r="AA203" t="str">
        <f ca="1">IFERROR(INDEX(Rutas_Despiece!$I:$I,MATCH($S203,$Q:$Q,0)),"")</f>
        <v>Zaragoza, España</v>
      </c>
      <c r="AB203" t="str">
        <f ca="1">IFERROR(INDEX(Rutas_Despiece!$L:$L,MATCH($S203,$Q:$Q,0)),"")</f>
        <v>Esq. Bellavista - Pd. Bus</v>
      </c>
      <c r="AG203" t="str">
        <f t="shared" ca="1" si="109"/>
        <v/>
      </c>
    </row>
    <row r="204" spans="1:33" x14ac:dyDescent="0.25">
      <c r="A204">
        <f ca="1">IF(Rutas_Despiece!A204&lt;&gt;Rutas_Despiece!A203,1,0)</f>
        <v>0</v>
      </c>
      <c r="B204">
        <f ca="1">IF(A204,Rutas_Despiece!C204,0)</f>
        <v>0</v>
      </c>
      <c r="C204">
        <f ca="1">IF(A204,Rutas_Despiece!D204,0)</f>
        <v>0</v>
      </c>
      <c r="D204" t="str">
        <f ca="1">IF(A204=1,"",SUBSTITUTE(Rutas_Despiece!J204,",",".") &amp; ","&amp;SUBSTITUTE(Rutas_Despiece!K204,",","."))</f>
        <v>41.6606279,-0.8638587</v>
      </c>
      <c r="E204" s="5">
        <f t="shared" ca="1" si="105"/>
        <v>5</v>
      </c>
      <c r="F204" t="str">
        <f t="shared" ca="1" si="103"/>
        <v>41.6606279,-0.8638587 41.6665804,-0.8726811 41.666623,-0.874864 41.666105,-0.8843663 41.6649203,-0.8863882 41.6592831,-0.8928457 41.6417168,-0.9149879 41.6336504,-0.9083038</v>
      </c>
      <c r="G204" s="69" t="s">
        <v>1174</v>
      </c>
      <c r="H204">
        <f t="shared" ca="1" si="106"/>
        <v>51</v>
      </c>
      <c r="I204" t="str">
        <f t="shared" ref="I204" ca="1" si="118">IF(I203&lt;H204,I203+1,"")</f>
        <v/>
      </c>
      <c r="J204" s="5" t="e">
        <f t="shared" ca="1" si="110"/>
        <v>#N/A</v>
      </c>
      <c r="M204" s="69"/>
      <c r="N204" s="69">
        <f t="shared" ca="1" si="100"/>
        <v>1</v>
      </c>
      <c r="O204" s="69" t="s">
        <v>1174</v>
      </c>
      <c r="P204">
        <f t="shared" ca="1" si="108"/>
        <v>1</v>
      </c>
      <c r="Q204">
        <f t="shared" ca="1" si="111"/>
        <v>197</v>
      </c>
      <c r="R204">
        <f t="shared" ca="1" si="114"/>
        <v>990</v>
      </c>
      <c r="S204">
        <f t="shared" ca="1" si="112"/>
        <v>151</v>
      </c>
      <c r="T204" t="str">
        <f t="shared" ca="1" si="113"/>
        <v>Paradas</v>
      </c>
      <c r="U204">
        <f t="shared" ca="1" si="115"/>
        <v>10151</v>
      </c>
      <c r="V204">
        <f ca="1">IFERROR(INDEX(Rutas_Despiece!$J:$J,MATCH($S204,$Q:$Q,0)),"")</f>
        <v>41.6387</v>
      </c>
      <c r="W204">
        <f ca="1">IFERROR(INDEX(Rutas_Despiece!$K:$K,MATCH($S204,$Q:$Q,0)),"")</f>
        <v>-0.87914999999999999</v>
      </c>
      <c r="Y204" t="str">
        <f ca="1">IFERROR(INDEX(Rutas_Despiece!$F:$F,MATCH($S204,$Q:$Q,0))&amp;" "&amp;INDEX(Rutas_Despiece!$G:$G,MATCH($S204,$Q:$Q,0)),"")</f>
        <v>Avenida Tenor Fleta nº 115-117</v>
      </c>
      <c r="Z204" t="str">
        <f ca="1">IFERROR(INDEX(Rutas_Despiece!$H:$H,MATCH($S204,$Q:$Q,0)),"")</f>
        <v>Zaragoza</v>
      </c>
      <c r="AA204" t="str">
        <f ca="1">IFERROR(INDEX(Rutas_Despiece!$I:$I,MATCH($S204,$Q:$Q,0)),"")</f>
        <v>Zaragoza, España</v>
      </c>
      <c r="AB204">
        <f ca="1">IFERROR(INDEX(Rutas_Despiece!$L:$L,MATCH($S204,$Q:$Q,0)),"")</f>
        <v>0</v>
      </c>
      <c r="AG204" t="str">
        <f t="shared" ca="1" si="109"/>
        <v/>
      </c>
    </row>
    <row r="205" spans="1:33" x14ac:dyDescent="0.25">
      <c r="A205">
        <f ca="1">IF(Rutas_Despiece!A205&lt;&gt;Rutas_Despiece!A204,1,0)</f>
        <v>0</v>
      </c>
      <c r="B205">
        <f ca="1">IF(A205,Rutas_Despiece!C205,0)</f>
        <v>0</v>
      </c>
      <c r="C205">
        <f ca="1">IF(A205,Rutas_Despiece!D205,0)</f>
        <v>0</v>
      </c>
      <c r="D205" t="str">
        <f ca="1">IF(A205=1,"",SUBSTITUTE(Rutas_Despiece!J205,",",".") &amp; ","&amp;SUBSTITUTE(Rutas_Despiece!K205,",","."))</f>
        <v>41.6665804,-0.8726811</v>
      </c>
      <c r="E205" s="5">
        <f t="shared" ca="1" si="105"/>
        <v>5</v>
      </c>
      <c r="F205" t="str">
        <f t="shared" ca="1" si="103"/>
        <v>41.6665804,-0.8726811 41.666623,-0.874864 41.666105,-0.8843663 41.6649203,-0.8863882 41.6592831,-0.8928457 41.6417168,-0.9149879 41.6336504,-0.9083038</v>
      </c>
      <c r="G205" s="69" t="s">
        <v>1174</v>
      </c>
      <c r="H205">
        <f t="shared" ca="1" si="106"/>
        <v>51</v>
      </c>
      <c r="I205" t="str">
        <f t="shared" ref="I205:I208" ca="1" si="119">IF(I204&lt;H205,I204+1,I204)</f>
        <v/>
      </c>
      <c r="J205" s="5" t="e">
        <f t="shared" ca="1" si="110"/>
        <v>#N/A</v>
      </c>
      <c r="M205" s="69"/>
      <c r="N205" s="69">
        <f t="shared" ca="1" si="100"/>
        <v>1</v>
      </c>
      <c r="O205" s="69" t="s">
        <v>1174</v>
      </c>
      <c r="P205">
        <f t="shared" ca="1" si="108"/>
        <v>1</v>
      </c>
      <c r="Q205">
        <f t="shared" ca="1" si="111"/>
        <v>198</v>
      </c>
      <c r="R205">
        <f t="shared" ca="1" si="114"/>
        <v>990</v>
      </c>
      <c r="S205">
        <f t="shared" ca="1" si="112"/>
        <v>152</v>
      </c>
      <c r="T205" t="str">
        <f t="shared" ca="1" si="113"/>
        <v>Paradas</v>
      </c>
      <c r="U205">
        <f t="shared" ca="1" si="115"/>
        <v>10152</v>
      </c>
      <c r="V205">
        <f ca="1">IFERROR(INDEX(Rutas_Despiece!$J:$J,MATCH($S205,$Q:$Q,0)),"")</f>
        <v>41.639085199999997</v>
      </c>
      <c r="W205">
        <f ca="1">IFERROR(INDEX(Rutas_Despiece!$K:$K,MATCH($S205,$Q:$Q,0)),"")</f>
        <v>-0.87397040000000004</v>
      </c>
      <c r="Y205" t="str">
        <f ca="1">IFERROR(INDEX(Rutas_Despiece!$F:$F,MATCH($S205,$Q:$Q,0))&amp;" "&amp;INDEX(Rutas_Despiece!$G:$G,MATCH($S205,$Q:$Q,0)),"")</f>
        <v xml:space="preserve">Avd. Puente Virrey  </v>
      </c>
      <c r="Z205" t="str">
        <f ca="1">IFERROR(INDEX(Rutas_Despiece!$H:$H,MATCH($S205,$Q:$Q,0)),"")</f>
        <v>Zaragoza</v>
      </c>
      <c r="AA205" t="str">
        <f ca="1">IFERROR(INDEX(Rutas_Despiece!$I:$I,MATCH($S205,$Q:$Q,0)),"")</f>
        <v>Zaragoza, España</v>
      </c>
      <c r="AB205" t="str">
        <f ca="1">IFERROR(INDEX(Rutas_Despiece!$L:$L,MATCH($S205,$Q:$Q,0)),"")</f>
        <v>Esq. Pablo Remacha - Pd. Bus</v>
      </c>
      <c r="AG205" t="str">
        <f t="shared" ca="1" si="109"/>
        <v/>
      </c>
    </row>
    <row r="206" spans="1:33" x14ac:dyDescent="0.25">
      <c r="A206">
        <f ca="1">IF(Rutas_Despiece!A206&lt;&gt;Rutas_Despiece!A205,1,0)</f>
        <v>0</v>
      </c>
      <c r="B206">
        <f ca="1">IF(A206,Rutas_Despiece!C206,0)</f>
        <v>0</v>
      </c>
      <c r="C206">
        <f ca="1">IF(A206,Rutas_Despiece!D206,0)</f>
        <v>0</v>
      </c>
      <c r="D206" t="str">
        <f ca="1">IF(A206=1,"",SUBSTITUTE(Rutas_Despiece!J206,",",".") &amp; ","&amp;SUBSTITUTE(Rutas_Despiece!K206,",","."))</f>
        <v>41.666623,-0.874864</v>
      </c>
      <c r="E206" s="5">
        <f t="shared" ca="1" si="105"/>
        <v>5</v>
      </c>
      <c r="F206" t="str">
        <f t="shared" ca="1" si="103"/>
        <v>41.666623,-0.874864 41.666105,-0.8843663 41.6649203,-0.8863882 41.6592831,-0.8928457 41.6417168,-0.9149879 41.6336504,-0.9083038</v>
      </c>
      <c r="G206" s="69" t="s">
        <v>1174</v>
      </c>
      <c r="H206">
        <f t="shared" ca="1" si="106"/>
        <v>51</v>
      </c>
      <c r="I206" t="str">
        <f t="shared" ca="1" si="119"/>
        <v/>
      </c>
      <c r="J206" s="5" t="e">
        <f t="shared" ca="1" si="110"/>
        <v>#N/A</v>
      </c>
      <c r="M206" s="69"/>
      <c r="N206" s="69">
        <f t="shared" ca="1" si="100"/>
        <v>1</v>
      </c>
      <c r="O206" s="69" t="s">
        <v>1174</v>
      </c>
      <c r="P206">
        <f t="shared" ca="1" si="108"/>
        <v>1</v>
      </c>
      <c r="Q206">
        <f t="shared" ca="1" si="111"/>
        <v>199</v>
      </c>
      <c r="R206">
        <f t="shared" ca="1" si="114"/>
        <v>990</v>
      </c>
      <c r="S206">
        <f t="shared" ca="1" si="112"/>
        <v>153</v>
      </c>
      <c r="T206" t="str">
        <f t="shared" ca="1" si="113"/>
        <v>Paradas</v>
      </c>
      <c r="U206">
        <f t="shared" ca="1" si="115"/>
        <v>10153</v>
      </c>
      <c r="V206">
        <f ca="1">IFERROR(INDEX(Rutas_Despiece!$J:$J,MATCH($S206,$Q:$Q,0)),"")</f>
        <v>41.642549299999999</v>
      </c>
      <c r="W206">
        <f ca="1">IFERROR(INDEX(Rutas_Despiece!$K:$K,MATCH($S206,$Q:$Q,0)),"")</f>
        <v>-0.87307480000000004</v>
      </c>
      <c r="Y206" t="str">
        <f ca="1">IFERROR(INDEX(Rutas_Despiece!$F:$F,MATCH($S206,$Q:$Q,0))&amp;" "&amp;INDEX(Rutas_Despiece!$G:$G,MATCH($S206,$Q:$Q,0)),"")</f>
        <v xml:space="preserve">Avd. San José  </v>
      </c>
      <c r="Z206" t="str">
        <f ca="1">IFERROR(INDEX(Rutas_Despiece!$H:$H,MATCH($S206,$Q:$Q,0)),"")</f>
        <v>Zaragoza</v>
      </c>
      <c r="AA206" t="str">
        <f ca="1">IFERROR(INDEX(Rutas_Despiece!$I:$I,MATCH($S206,$Q:$Q,0)),"")</f>
        <v>Zaragoza, España</v>
      </c>
      <c r="AB206" t="str">
        <f ca="1">IFERROR(INDEX(Rutas_Despiece!$L:$L,MATCH($S206,$Q:$Q,0)),"")</f>
        <v>Esq. Privilegio de la Unión</v>
      </c>
      <c r="AG206" t="str">
        <f t="shared" ca="1" si="109"/>
        <v/>
      </c>
    </row>
    <row r="207" spans="1:33" x14ac:dyDescent="0.25">
      <c r="A207">
        <f ca="1">IF(Rutas_Despiece!A207&lt;&gt;Rutas_Despiece!A206,1,0)</f>
        <v>0</v>
      </c>
      <c r="B207">
        <f ca="1">IF(A207,Rutas_Despiece!C207,0)</f>
        <v>0</v>
      </c>
      <c r="C207">
        <f ca="1">IF(A207,Rutas_Despiece!D207,0)</f>
        <v>0</v>
      </c>
      <c r="D207" t="str">
        <f ca="1">IF(A207=1,"",SUBSTITUTE(Rutas_Despiece!J207,",",".") &amp; ","&amp;SUBSTITUTE(Rutas_Despiece!K207,",","."))</f>
        <v>41.666105,-0.8843663</v>
      </c>
      <c r="E207" s="5">
        <f t="shared" ca="1" si="105"/>
        <v>5</v>
      </c>
      <c r="F207" t="str">
        <f t="shared" ca="1" si="103"/>
        <v>41.666105,-0.8843663 41.6649203,-0.8863882 41.6592831,-0.8928457 41.6417168,-0.9149879 41.6336504,-0.9083038</v>
      </c>
      <c r="G207" s="69" t="s">
        <v>1174</v>
      </c>
      <c r="H207">
        <f t="shared" ca="1" si="106"/>
        <v>51</v>
      </c>
      <c r="I207" t="str">
        <f t="shared" ca="1" si="119"/>
        <v/>
      </c>
      <c r="J207" s="5" t="e">
        <f t="shared" ca="1" si="110"/>
        <v>#N/A</v>
      </c>
      <c r="M207" s="69"/>
      <c r="N207" s="69">
        <f t="shared" ca="1" si="100"/>
        <v>1</v>
      </c>
      <c r="O207" s="69" t="s">
        <v>1174</v>
      </c>
      <c r="P207">
        <f t="shared" ca="1" si="108"/>
        <v>1</v>
      </c>
      <c r="Q207">
        <f t="shared" ca="1" si="111"/>
        <v>200</v>
      </c>
      <c r="R207">
        <f t="shared" ca="1" si="114"/>
        <v>990</v>
      </c>
      <c r="S207">
        <f t="shared" ca="1" si="112"/>
        <v>154</v>
      </c>
      <c r="T207" t="str">
        <f t="shared" ca="1" si="113"/>
        <v>Paradas</v>
      </c>
      <c r="U207">
        <f t="shared" ca="1" si="115"/>
        <v>10154</v>
      </c>
      <c r="V207">
        <f ca="1">IFERROR(INDEX(Rutas_Despiece!$J:$J,MATCH($S207,$Q:$Q,0)),"")</f>
        <v>41.646481000000001</v>
      </c>
      <c r="W207">
        <f ca="1">IFERROR(INDEX(Rutas_Despiece!$K:$K,MATCH($S207,$Q:$Q,0)),"")</f>
        <v>-0.88755300000000004</v>
      </c>
      <c r="Y207" t="str">
        <f ca="1">IFERROR(INDEX(Rutas_Despiece!$F:$F,MATCH($S207,$Q:$Q,0))&amp;" "&amp;INDEX(Rutas_Despiece!$G:$G,MATCH($S207,$Q:$Q,0)),"")</f>
        <v>Avd. San José nº 7</v>
      </c>
      <c r="Z207" t="str">
        <f ca="1">IFERROR(INDEX(Rutas_Despiece!$H:$H,MATCH($S207,$Q:$Q,0)),"")</f>
        <v>Zaragoza</v>
      </c>
      <c r="AA207" t="str">
        <f ca="1">IFERROR(INDEX(Rutas_Despiece!$I:$I,MATCH($S207,$Q:$Q,0)),"")</f>
        <v>Zaragoza, España</v>
      </c>
      <c r="AB207">
        <f ca="1">IFERROR(INDEX(Rutas_Despiece!$L:$L,MATCH($S207,$Q:$Q,0)),"")</f>
        <v>0</v>
      </c>
      <c r="AG207" t="str">
        <f t="shared" ca="1" si="109"/>
        <v/>
      </c>
    </row>
    <row r="208" spans="1:33" x14ac:dyDescent="0.25">
      <c r="A208">
        <f ca="1">IF(Rutas_Despiece!A208&lt;&gt;Rutas_Despiece!A207,1,0)</f>
        <v>0</v>
      </c>
      <c r="B208">
        <f ca="1">IF(A208,Rutas_Despiece!C208,0)</f>
        <v>0</v>
      </c>
      <c r="C208">
        <f ca="1">IF(A208,Rutas_Despiece!D208,0)</f>
        <v>0</v>
      </c>
      <c r="D208" t="str">
        <f ca="1">IF(A208=1,"",SUBSTITUTE(Rutas_Despiece!J208,",",".") &amp; ","&amp;SUBSTITUTE(Rutas_Despiece!K208,",","."))</f>
        <v>41.6649203,-0.8863882</v>
      </c>
      <c r="E208" s="5">
        <f t="shared" ca="1" si="105"/>
        <v>5</v>
      </c>
      <c r="F208" t="str">
        <f t="shared" ca="1" si="103"/>
        <v>41.6649203,-0.8863882 41.6592831,-0.8928457 41.6417168,-0.9149879 41.6336504,-0.9083038</v>
      </c>
      <c r="G208" s="69" t="s">
        <v>1174</v>
      </c>
      <c r="H208">
        <f t="shared" ca="1" si="106"/>
        <v>51</v>
      </c>
      <c r="I208" t="str">
        <f t="shared" ca="1" si="119"/>
        <v/>
      </c>
      <c r="J208" s="5" t="e">
        <f t="shared" ca="1" si="110"/>
        <v>#N/A</v>
      </c>
      <c r="M208" s="69"/>
      <c r="N208" s="69">
        <f t="shared" ca="1" si="100"/>
        <v>1</v>
      </c>
      <c r="O208" s="69" t="s">
        <v>1174</v>
      </c>
      <c r="P208">
        <f t="shared" ca="1" si="108"/>
        <v>1</v>
      </c>
      <c r="Q208">
        <f t="shared" ca="1" si="111"/>
        <v>201</v>
      </c>
      <c r="R208">
        <f t="shared" ca="1" si="114"/>
        <v>990</v>
      </c>
      <c r="S208">
        <f t="shared" ca="1" si="112"/>
        <v>155</v>
      </c>
      <c r="T208" t="str">
        <f t="shared" ca="1" si="113"/>
        <v>Paradas</v>
      </c>
      <c r="U208">
        <f t="shared" ca="1" si="115"/>
        <v>10155</v>
      </c>
      <c r="V208">
        <f ca="1">IFERROR(INDEX(Rutas_Despiece!$J:$J,MATCH($S208,$Q:$Q,0)),"")</f>
        <v>41.647160999999997</v>
      </c>
      <c r="W208">
        <f ca="1">IFERROR(INDEX(Rutas_Despiece!$K:$K,MATCH($S208,$Q:$Q,0)),"")</f>
        <v>-0.87427809999999995</v>
      </c>
      <c r="Y208" t="str">
        <f ca="1">IFERROR(INDEX(Rutas_Despiece!$F:$F,MATCH($S208,$Q:$Q,0))&amp;" "&amp;INDEX(Rutas_Despiece!$G:$G,MATCH($S208,$Q:$Q,0)),"")</f>
        <v>Camino Las Torres nº 3</v>
      </c>
      <c r="Z208" t="str">
        <f ca="1">IFERROR(INDEX(Rutas_Despiece!$H:$H,MATCH($S208,$Q:$Q,0)),"")</f>
        <v>Zaragoza</v>
      </c>
      <c r="AA208" t="str">
        <f ca="1">IFERROR(INDEX(Rutas_Despiece!$I:$I,MATCH($S208,$Q:$Q,0)),"")</f>
        <v>Zaragoza, España</v>
      </c>
      <c r="AB208">
        <f ca="1">IFERROR(INDEX(Rutas_Despiece!$L:$L,MATCH($S208,$Q:$Q,0)),"")</f>
        <v>0</v>
      </c>
      <c r="AG208" t="str">
        <f t="shared" ca="1" si="109"/>
        <v/>
      </c>
    </row>
    <row r="209" spans="1:33" x14ac:dyDescent="0.25">
      <c r="A209">
        <f ca="1">IF(Rutas_Despiece!A209&lt;&gt;Rutas_Despiece!A208,1,0)</f>
        <v>0</v>
      </c>
      <c r="B209">
        <f ca="1">IF(A209,Rutas_Despiece!C209,0)</f>
        <v>0</v>
      </c>
      <c r="C209">
        <f ca="1">IF(A209,Rutas_Despiece!D209,0)</f>
        <v>0</v>
      </c>
      <c r="D209" t="str">
        <f ca="1">IF(A209=1,"",SUBSTITUTE(Rutas_Despiece!J209,",",".") &amp; ","&amp;SUBSTITUTE(Rutas_Despiece!K209,",","."))</f>
        <v>41.6592831,-0.8928457</v>
      </c>
      <c r="E209" s="5">
        <f t="shared" ca="1" si="105"/>
        <v>5</v>
      </c>
      <c r="F209" t="str">
        <f t="shared" ca="1" si="103"/>
        <v>41.6592831,-0.8928457 41.6417168,-0.9149879 41.6336504,-0.9083038</v>
      </c>
      <c r="G209" s="69" t="s">
        <v>1174</v>
      </c>
      <c r="H209">
        <f t="shared" ca="1" si="106"/>
        <v>51</v>
      </c>
      <c r="I209" t="str">
        <f t="shared" ref="I209" ca="1" si="120">IF(I208&lt;H209,I208+1,"")</f>
        <v/>
      </c>
      <c r="J209" s="5" t="e">
        <f t="shared" ca="1" si="110"/>
        <v>#N/A</v>
      </c>
      <c r="M209" s="69"/>
      <c r="N209" s="69">
        <f t="shared" ca="1" si="100"/>
        <v>1</v>
      </c>
      <c r="O209" s="69" t="s">
        <v>1174</v>
      </c>
      <c r="P209">
        <f t="shared" ca="1" si="108"/>
        <v>1</v>
      </c>
      <c r="Q209">
        <f t="shared" ca="1" si="111"/>
        <v>202</v>
      </c>
      <c r="R209">
        <f t="shared" ca="1" si="114"/>
        <v>990</v>
      </c>
      <c r="S209">
        <f t="shared" ca="1" si="112"/>
        <v>156</v>
      </c>
      <c r="T209" t="str">
        <f t="shared" ca="1" si="113"/>
        <v>Paradas</v>
      </c>
      <c r="U209">
        <f t="shared" ca="1" si="115"/>
        <v>10156</v>
      </c>
      <c r="V209">
        <f ca="1">IFERROR(INDEX(Rutas_Despiece!$J:$J,MATCH($S209,$Q:$Q,0)),"")</f>
        <v>41.648307000000003</v>
      </c>
      <c r="W209">
        <f ca="1">IFERROR(INDEX(Rutas_Despiece!$K:$K,MATCH($S209,$Q:$Q,0)),"")</f>
        <v>-0.86834230000000001</v>
      </c>
      <c r="Y209" t="str">
        <f ca="1">IFERROR(INDEX(Rutas_Despiece!$F:$F,MATCH($S209,$Q:$Q,0))&amp;" "&amp;INDEX(Rutas_Despiece!$G:$G,MATCH($S209,$Q:$Q,0)),"")</f>
        <v xml:space="preserve">Camino Las Torres  </v>
      </c>
      <c r="Z209" t="str">
        <f ca="1">IFERROR(INDEX(Rutas_Despiece!$H:$H,MATCH($S209,$Q:$Q,0)),"")</f>
        <v>Zaragoza</v>
      </c>
      <c r="AA209" t="str">
        <f ca="1">IFERROR(INDEX(Rutas_Despiece!$I:$I,MATCH($S209,$Q:$Q,0)),"")</f>
        <v>Zaragoza, España</v>
      </c>
      <c r="AB209" t="str">
        <f ca="1">IFERROR(INDEX(Rutas_Despiece!$L:$L,MATCH($S209,$Q:$Q,0)),"")</f>
        <v>Frente Gasolinera - Pd. Bus</v>
      </c>
      <c r="AG209" t="str">
        <f t="shared" ca="1" si="109"/>
        <v/>
      </c>
    </row>
    <row r="210" spans="1:33" x14ac:dyDescent="0.25">
      <c r="A210">
        <f ca="1">IF(Rutas_Despiece!A210&lt;&gt;Rutas_Despiece!A209,1,0)</f>
        <v>0</v>
      </c>
      <c r="B210">
        <f ca="1">IF(A210,Rutas_Despiece!C210,0)</f>
        <v>0</v>
      </c>
      <c r="C210">
        <f ca="1">IF(A210,Rutas_Despiece!D210,0)</f>
        <v>0</v>
      </c>
      <c r="D210" t="str">
        <f ca="1">IF(A210=1,"",SUBSTITUTE(Rutas_Despiece!J210,",",".") &amp; ","&amp;SUBSTITUTE(Rutas_Despiece!K210,",","."))</f>
        <v>41.6417168,-0.9149879</v>
      </c>
      <c r="E210" s="5">
        <f t="shared" ca="1" si="105"/>
        <v>5</v>
      </c>
      <c r="F210" t="str">
        <f t="shared" ca="1" si="103"/>
        <v>41.6417168,-0.9149879 41.6336504,-0.9083038</v>
      </c>
      <c r="G210" s="69" t="s">
        <v>1174</v>
      </c>
      <c r="H210">
        <f t="shared" ca="1" si="106"/>
        <v>51</v>
      </c>
      <c r="I210" t="str">
        <f t="shared" ref="I210:I213" ca="1" si="121">IF(I209&lt;H210,I209+1,I209)</f>
        <v/>
      </c>
      <c r="J210" s="5" t="e">
        <f t="shared" ca="1" si="110"/>
        <v>#N/A</v>
      </c>
      <c r="M210" s="69"/>
      <c r="N210" s="69">
        <f t="shared" ca="1" si="100"/>
        <v>1</v>
      </c>
      <c r="O210" s="69" t="s">
        <v>1174</v>
      </c>
      <c r="P210">
        <f t="shared" ca="1" si="108"/>
        <v>1</v>
      </c>
      <c r="Q210">
        <f t="shared" ca="1" si="111"/>
        <v>203</v>
      </c>
      <c r="R210">
        <f t="shared" ca="1" si="114"/>
        <v>990</v>
      </c>
      <c r="S210">
        <f t="shared" ca="1" si="112"/>
        <v>157</v>
      </c>
      <c r="T210" t="str">
        <f t="shared" ca="1" si="113"/>
        <v>Paradas</v>
      </c>
      <c r="U210">
        <f t="shared" ca="1" si="115"/>
        <v>10157</v>
      </c>
      <c r="V210">
        <f ca="1">IFERROR(INDEX(Rutas_Despiece!$J:$J,MATCH($S210,$Q:$Q,0)),"")</f>
        <v>41.6577603</v>
      </c>
      <c r="W210">
        <f ca="1">IFERROR(INDEX(Rutas_Despiece!$K:$K,MATCH($S210,$Q:$Q,0)),"")</f>
        <v>-0.860869</v>
      </c>
      <c r="Y210" t="str">
        <f ca="1">IFERROR(INDEX(Rutas_Despiece!$F:$F,MATCH($S210,$Q:$Q,0))&amp;" "&amp;INDEX(Rutas_Despiece!$G:$G,MATCH($S210,$Q:$Q,0)),"")</f>
        <v xml:space="preserve">Marqués de la Cadena  </v>
      </c>
      <c r="Z210" t="str">
        <f ca="1">IFERROR(INDEX(Rutas_Despiece!$H:$H,MATCH($S210,$Q:$Q,0)),"")</f>
        <v>Zaragoza</v>
      </c>
      <c r="AA210" t="str">
        <f ca="1">IFERROR(INDEX(Rutas_Despiece!$I:$I,MATCH($S210,$Q:$Q,0)),"")</f>
        <v>Zaragoza, España</v>
      </c>
      <c r="AB210" t="str">
        <f ca="1">IFERROR(INDEX(Rutas_Despiece!$L:$L,MATCH($S210,$Q:$Q,0)),"")</f>
        <v>Esq. Velilla de Ebro - Piscinas -Pd. Bus</v>
      </c>
      <c r="AG210" t="str">
        <f t="shared" ca="1" si="109"/>
        <v/>
      </c>
    </row>
    <row r="211" spans="1:33" x14ac:dyDescent="0.25">
      <c r="A211">
        <f ca="1">IF(Rutas_Despiece!A211&lt;&gt;Rutas_Despiece!A210,1,0)</f>
        <v>0</v>
      </c>
      <c r="B211">
        <f ca="1">IF(A211,Rutas_Despiece!C211,0)</f>
        <v>0</v>
      </c>
      <c r="C211">
        <f ca="1">IF(A211,Rutas_Despiece!D211,0)</f>
        <v>0</v>
      </c>
      <c r="D211" t="str">
        <f ca="1">IF(A211=1,"",SUBSTITUTE(Rutas_Despiece!J211,",",".") &amp; ","&amp;SUBSTITUTE(Rutas_Despiece!K211,",","."))</f>
        <v>41.6336504,-0.9083038</v>
      </c>
      <c r="E211" s="5">
        <f t="shared" ca="1" si="105"/>
        <v>5</v>
      </c>
      <c r="F211" t="str">
        <f t="shared" ca="1" si="103"/>
        <v>41.6336504,-0.9083038</v>
      </c>
      <c r="G211" s="69" t="s">
        <v>1174</v>
      </c>
      <c r="H211">
        <f t="shared" ca="1" si="106"/>
        <v>51</v>
      </c>
      <c r="I211" t="str">
        <f t="shared" ca="1" si="121"/>
        <v/>
      </c>
      <c r="J211" s="5" t="e">
        <f t="shared" ca="1" si="110"/>
        <v>#N/A</v>
      </c>
      <c r="M211" s="69"/>
      <c r="N211" s="69">
        <f t="shared" ca="1" si="100"/>
        <v>1</v>
      </c>
      <c r="O211" s="69" t="s">
        <v>1174</v>
      </c>
      <c r="P211">
        <f t="shared" ca="1" si="108"/>
        <v>1</v>
      </c>
      <c r="Q211">
        <f t="shared" ca="1" si="111"/>
        <v>204</v>
      </c>
      <c r="R211">
        <f t="shared" ca="1" si="114"/>
        <v>990</v>
      </c>
      <c r="S211">
        <f t="shared" ca="1" si="112"/>
        <v>158</v>
      </c>
      <c r="T211" t="str">
        <f t="shared" ca="1" si="113"/>
        <v>Paradas</v>
      </c>
      <c r="U211">
        <f t="shared" ca="1" si="115"/>
        <v>10158</v>
      </c>
      <c r="V211">
        <f ca="1">IFERROR(INDEX(Rutas_Despiece!$J:$J,MATCH($S211,$Q:$Q,0)),"")</f>
        <v>41.660627900000001</v>
      </c>
      <c r="W211">
        <f ca="1">IFERROR(INDEX(Rutas_Despiece!$K:$K,MATCH($S211,$Q:$Q,0)),"")</f>
        <v>-0.86385869999999998</v>
      </c>
      <c r="Y211" t="str">
        <f ca="1">IFERROR(INDEX(Rutas_Despiece!$F:$F,MATCH($S211,$Q:$Q,0))&amp;" "&amp;INDEX(Rutas_Despiece!$G:$G,MATCH($S211,$Q:$Q,0)),"")</f>
        <v xml:space="preserve">Marqués de la Cadena  </v>
      </c>
      <c r="Z211" t="str">
        <f ca="1">IFERROR(INDEX(Rutas_Despiece!$H:$H,MATCH($S211,$Q:$Q,0)),"")</f>
        <v>Zaragoza</v>
      </c>
      <c r="AA211" t="str">
        <f ca="1">IFERROR(INDEX(Rutas_Despiece!$I:$I,MATCH($S211,$Q:$Q,0)),"")</f>
        <v>Zaragoza, España</v>
      </c>
      <c r="AB211" t="str">
        <f ca="1">IFERROR(INDEX(Rutas_Despiece!$L:$L,MATCH($S211,$Q:$Q,0)),"")</f>
        <v>Esq. Molino de las Armas</v>
      </c>
      <c r="AG211" t="str">
        <f t="shared" ca="1" si="109"/>
        <v/>
      </c>
    </row>
    <row r="212" spans="1:33" x14ac:dyDescent="0.25">
      <c r="A212">
        <f ca="1">IF(Rutas_Despiece!A212&lt;&gt;Rutas_Despiece!A211,1,0)</f>
        <v>1</v>
      </c>
      <c r="B212" t="str">
        <f ca="1">IF(A212,Rutas_Despiece!C212,0)</f>
        <v>Rutas_Domingo_3</v>
      </c>
      <c r="C212" t="str">
        <f ca="1">IF(A212,Rutas_Despiece!D212,0)</f>
        <v>Ruta 1_3D</v>
      </c>
      <c r="D212" t="str">
        <f ca="1">IF(A212=1,"",SUBSTITUTE(Rutas_Despiece!J212,",",".") &amp; ","&amp;SUBSTITUTE(Rutas_Despiece!K212,",","."))</f>
        <v/>
      </c>
      <c r="E212" s="5">
        <f t="shared" ca="1" si="105"/>
        <v>6</v>
      </c>
      <c r="F212" t="str">
        <f t="shared" ca="1" si="103"/>
        <v xml:space="preserve"> 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2" s="69" t="s">
        <v>1174</v>
      </c>
      <c r="H212">
        <f t="shared" ca="1" si="106"/>
        <v>51</v>
      </c>
      <c r="I212" t="str">
        <f t="shared" ca="1" si="121"/>
        <v/>
      </c>
      <c r="J212" s="5" t="e">
        <f t="shared" ca="1" si="110"/>
        <v>#N/A</v>
      </c>
      <c r="M212" s="69"/>
      <c r="N212" s="69">
        <f t="shared" ca="1" si="100"/>
        <v>1</v>
      </c>
      <c r="O212" s="69" t="s">
        <v>1174</v>
      </c>
      <c r="P212">
        <f t="shared" ca="1" si="108"/>
        <v>0</v>
      </c>
      <c r="Q212">
        <f t="shared" ca="1" si="111"/>
        <v>204</v>
      </c>
      <c r="R212">
        <f t="shared" ca="1" si="114"/>
        <v>990</v>
      </c>
      <c r="S212">
        <f t="shared" ca="1" si="112"/>
        <v>159</v>
      </c>
      <c r="T212" t="str">
        <f t="shared" ca="1" si="113"/>
        <v>Paradas</v>
      </c>
      <c r="U212">
        <f t="shared" ca="1" si="115"/>
        <v>10159</v>
      </c>
      <c r="V212">
        <f ca="1">IFERROR(INDEX(Rutas_Despiece!$J:$J,MATCH($S212,$Q:$Q,0)),"")</f>
        <v>41.666623000000001</v>
      </c>
      <c r="W212">
        <f ca="1">IFERROR(INDEX(Rutas_Despiece!$K:$K,MATCH($S212,$Q:$Q,0)),"")</f>
        <v>-0.87486399999999998</v>
      </c>
      <c r="Y212" t="str">
        <f ca="1">IFERROR(INDEX(Rutas_Despiece!$F:$F,MATCH($S212,$Q:$Q,0))&amp;" "&amp;INDEX(Rutas_Despiece!$G:$G,MATCH($S212,$Q:$Q,0)),"")</f>
        <v xml:space="preserve">Valle de Broto  </v>
      </c>
      <c r="Z212" t="str">
        <f ca="1">IFERROR(INDEX(Rutas_Despiece!$H:$H,MATCH($S212,$Q:$Q,0)),"")</f>
        <v>Zaragoza</v>
      </c>
      <c r="AA212" t="str">
        <f ca="1">IFERROR(INDEX(Rutas_Despiece!$I:$I,MATCH($S212,$Q:$Q,0)),"")</f>
        <v>Zaragoza, España</v>
      </c>
      <c r="AB212" t="str">
        <f ca="1">IFERROR(INDEX(Rutas_Despiece!$L:$L,MATCH($S212,$Q:$Q,0)),"")</f>
        <v>Esq. Valle Pineta - Bar Sango 2</v>
      </c>
      <c r="AG212" t="str">
        <f t="shared" ca="1" si="109"/>
        <v/>
      </c>
    </row>
    <row r="213" spans="1:33" x14ac:dyDescent="0.25">
      <c r="A213">
        <f ca="1">IF(Rutas_Despiece!A213&lt;&gt;Rutas_Despiece!A212,1,0)</f>
        <v>0</v>
      </c>
      <c r="B213">
        <f ca="1">IF(A213,Rutas_Despiece!C213,0)</f>
        <v>0</v>
      </c>
      <c r="C213">
        <f ca="1">IF(A213,Rutas_Despiece!D213,0)</f>
        <v>0</v>
      </c>
      <c r="D213" t="str">
        <f ca="1">IF(A213=1,"",SUBSTITUTE(Rutas_Despiece!J213,",",".") &amp; ","&amp;SUBSTITUTE(Rutas_Despiece!K213,",","."))</f>
        <v>41.6666687,-0.8238801</v>
      </c>
      <c r="E213" s="5">
        <f t="shared" ca="1" si="105"/>
        <v>6</v>
      </c>
      <c r="F213" t="str">
        <f t="shared" ca="1" si="103"/>
        <v>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3" s="69" t="s">
        <v>1174</v>
      </c>
      <c r="H213">
        <f t="shared" ca="1" si="106"/>
        <v>51</v>
      </c>
      <c r="I213" t="str">
        <f t="shared" ca="1" si="121"/>
        <v/>
      </c>
      <c r="J213" s="5" t="e">
        <f t="shared" ca="1" si="110"/>
        <v>#N/A</v>
      </c>
      <c r="M213" s="69"/>
      <c r="N213" s="69">
        <f t="shared" ca="1" si="100"/>
        <v>1</v>
      </c>
      <c r="O213" s="69" t="s">
        <v>1174</v>
      </c>
      <c r="P213">
        <f t="shared" ca="1" si="108"/>
        <v>1</v>
      </c>
      <c r="Q213">
        <f t="shared" ca="1" si="111"/>
        <v>205</v>
      </c>
      <c r="R213">
        <f t="shared" ca="1" si="114"/>
        <v>990</v>
      </c>
      <c r="S213">
        <f t="shared" ca="1" si="112"/>
        <v>160</v>
      </c>
      <c r="T213" t="str">
        <f t="shared" ca="1" si="113"/>
        <v>Paradas</v>
      </c>
      <c r="U213">
        <f t="shared" ca="1" si="115"/>
        <v>10160</v>
      </c>
      <c r="V213">
        <f ca="1">IFERROR(INDEX(Rutas_Despiece!$J:$J,MATCH($S213,$Q:$Q,0)),"")</f>
        <v>41.666105000000002</v>
      </c>
      <c r="W213">
        <f ca="1">IFERROR(INDEX(Rutas_Despiece!$K:$K,MATCH($S213,$Q:$Q,0)),"")</f>
        <v>-0.88436630000000005</v>
      </c>
      <c r="Y213" t="str">
        <f ca="1">IFERROR(INDEX(Rutas_Despiece!$F:$F,MATCH($S213,$Q:$Q,0))&amp;" "&amp;INDEX(Rutas_Despiece!$G:$G,MATCH($S213,$Q:$Q,0)),"")</f>
        <v xml:space="preserve">Valle de Broto  </v>
      </c>
      <c r="Z213" t="str">
        <f ca="1">IFERROR(INDEX(Rutas_Despiece!$H:$H,MATCH($S213,$Q:$Q,0)),"")</f>
        <v>Zaragoza</v>
      </c>
      <c r="AA213" t="str">
        <f ca="1">IFERROR(INDEX(Rutas_Despiece!$I:$I,MATCH($S213,$Q:$Q,0)),"")</f>
        <v>Zaragoza, España</v>
      </c>
      <c r="AB213" t="str">
        <f ca="1">IFERROR(INDEX(Rutas_Despiece!$L:$L,MATCH($S213,$Q:$Q,0)),"")</f>
        <v>Frente Kasan - Pd. Bus</v>
      </c>
      <c r="AG213" t="str">
        <f t="shared" ca="1" si="109"/>
        <v/>
      </c>
    </row>
    <row r="214" spans="1:33" x14ac:dyDescent="0.25">
      <c r="A214">
        <f ca="1">IF(Rutas_Despiece!A214&lt;&gt;Rutas_Despiece!A213,1,0)</f>
        <v>0</v>
      </c>
      <c r="B214">
        <f ca="1">IF(A214,Rutas_Despiece!C214,0)</f>
        <v>0</v>
      </c>
      <c r="C214">
        <f ca="1">IF(A214,Rutas_Despiece!D214,0)</f>
        <v>0</v>
      </c>
      <c r="D214" t="str">
        <f ca="1">IF(A214=1,"",SUBSTITUTE(Rutas_Despiece!J214,",",".") &amp; ","&amp;SUBSTITUTE(Rutas_Despiece!K214,",","."))</f>
        <v>41.6670119,-0.8318499</v>
      </c>
      <c r="E214" s="5">
        <f t="shared" ca="1" si="105"/>
        <v>6</v>
      </c>
      <c r="F214" t="str">
        <f t="shared" ca="1" si="103"/>
        <v>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4" s="69" t="s">
        <v>1174</v>
      </c>
      <c r="H214">
        <f t="shared" ca="1" si="106"/>
        <v>51</v>
      </c>
      <c r="I214" t="str">
        <f t="shared" ref="I214" ca="1" si="122">IF(I213&lt;H214,I213+1,"")</f>
        <v/>
      </c>
      <c r="J214" s="5" t="e">
        <f t="shared" ca="1" si="110"/>
        <v>#N/A</v>
      </c>
      <c r="M214" s="69"/>
      <c r="N214" s="69">
        <f t="shared" ca="1" si="100"/>
        <v>1</v>
      </c>
      <c r="O214" s="69" t="s">
        <v>1174</v>
      </c>
      <c r="P214">
        <f t="shared" ca="1" si="108"/>
        <v>1</v>
      </c>
      <c r="Q214">
        <f t="shared" ca="1" si="111"/>
        <v>206</v>
      </c>
      <c r="R214">
        <f t="shared" ca="1" si="114"/>
        <v>990</v>
      </c>
      <c r="S214">
        <f t="shared" ca="1" si="112"/>
        <v>161</v>
      </c>
      <c r="T214" t="str">
        <f t="shared" ca="1" si="113"/>
        <v>Paradas</v>
      </c>
      <c r="U214">
        <f t="shared" ca="1" si="115"/>
        <v>10161</v>
      </c>
      <c r="V214">
        <f ca="1">IFERROR(INDEX(Rutas_Despiece!$J:$J,MATCH($S214,$Q:$Q,0)),"")</f>
        <v>41.664920299999999</v>
      </c>
      <c r="W214">
        <f ca="1">IFERROR(INDEX(Rutas_Despiece!$K:$K,MATCH($S214,$Q:$Q,0)),"")</f>
        <v>-0.88638819999999996</v>
      </c>
      <c r="Y214" t="str">
        <f ca="1">IFERROR(INDEX(Rutas_Despiece!$F:$F,MATCH($S214,$Q:$Q,0))&amp;" "&amp;INDEX(Rutas_Despiece!$G:$G,MATCH($S214,$Q:$Q,0)),"")</f>
        <v xml:space="preserve">Valle de Broto  </v>
      </c>
      <c r="Z214" t="str">
        <f ca="1">IFERROR(INDEX(Rutas_Despiece!$H:$H,MATCH($S214,$Q:$Q,0)),"")</f>
        <v>Zaragoza</v>
      </c>
      <c r="AA214" t="str">
        <f ca="1">IFERROR(INDEX(Rutas_Despiece!$I:$I,MATCH($S214,$Q:$Q,0)),"")</f>
        <v>Zaragoza, España</v>
      </c>
      <c r="AB214" t="str">
        <f ca="1">IFERROR(INDEX(Rutas_Despiece!$L:$L,MATCH($S214,$Q:$Q,0)),"")</f>
        <v>Esq. Gómez Avellaneda - Pd. Bus</v>
      </c>
      <c r="AG214" t="str">
        <f t="shared" ca="1" si="109"/>
        <v/>
      </c>
    </row>
    <row r="215" spans="1:33" x14ac:dyDescent="0.25">
      <c r="A215">
        <f ca="1">IF(Rutas_Despiece!A215&lt;&gt;Rutas_Despiece!A214,1,0)</f>
        <v>0</v>
      </c>
      <c r="B215">
        <f ca="1">IF(A215,Rutas_Despiece!C215,0)</f>
        <v>0</v>
      </c>
      <c r="C215">
        <f ca="1">IF(A215,Rutas_Despiece!D215,0)</f>
        <v>0</v>
      </c>
      <c r="D215" t="str">
        <f ca="1">IF(A215=1,"",SUBSTITUTE(Rutas_Despiece!J215,",",".") &amp; ","&amp;SUBSTITUTE(Rutas_Despiece!K215,",","."))</f>
        <v>41.6698563,-0.839224</v>
      </c>
      <c r="E215" s="5">
        <f t="shared" ca="1" si="105"/>
        <v>6</v>
      </c>
      <c r="F215" t="str">
        <f t="shared" ca="1" si="103"/>
        <v>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5" s="69" t="s">
        <v>1174</v>
      </c>
      <c r="H215">
        <f t="shared" ca="1" si="106"/>
        <v>51</v>
      </c>
      <c r="I215" t="str">
        <f t="shared" ref="I215:I218" ca="1" si="123">IF(I214&lt;H215,I214+1,I214)</f>
        <v/>
      </c>
      <c r="J215" s="5" t="e">
        <f t="shared" ca="1" si="110"/>
        <v>#N/A</v>
      </c>
      <c r="M215" s="69"/>
      <c r="N215" s="69">
        <f t="shared" ca="1" si="100"/>
        <v>1</v>
      </c>
      <c r="O215" s="69" t="s">
        <v>1174</v>
      </c>
      <c r="P215">
        <f t="shared" ca="1" si="108"/>
        <v>1</v>
      </c>
      <c r="Q215">
        <f t="shared" ca="1" si="111"/>
        <v>207</v>
      </c>
      <c r="R215">
        <f t="shared" ca="1" si="114"/>
        <v>990</v>
      </c>
      <c r="S215">
        <f t="shared" ca="1" si="112"/>
        <v>162</v>
      </c>
      <c r="T215" t="str">
        <f t="shared" ca="1" si="113"/>
        <v>Paradas</v>
      </c>
      <c r="U215">
        <f t="shared" ca="1" si="115"/>
        <v>10162</v>
      </c>
      <c r="V215">
        <f ca="1">IFERROR(INDEX(Rutas_Despiece!$J:$J,MATCH($S215,$Q:$Q,0)),"")</f>
        <v>41.659283100000003</v>
      </c>
      <c r="W215">
        <f ca="1">IFERROR(INDEX(Rutas_Despiece!$K:$K,MATCH($S215,$Q:$Q,0)),"")</f>
        <v>-0.89284569999999996</v>
      </c>
      <c r="Y215" t="str">
        <f ca="1">IFERROR(INDEX(Rutas_Despiece!$F:$F,MATCH($S215,$Q:$Q,0))&amp;" "&amp;INDEX(Rutas_Despiece!$G:$G,MATCH($S215,$Q:$Q,0)),"")</f>
        <v xml:space="preserve">Plaza de Europa  </v>
      </c>
      <c r="Z215" t="str">
        <f ca="1">IFERROR(INDEX(Rutas_Despiece!$H:$H,MATCH($S215,$Q:$Q,0)),"")</f>
        <v>Zaragoza</v>
      </c>
      <c r="AA215" t="str">
        <f ca="1">IFERROR(INDEX(Rutas_Despiece!$I:$I,MATCH($S215,$Q:$Q,0)),"")</f>
        <v>Zaragoza, España</v>
      </c>
      <c r="AB215" t="str">
        <f ca="1">IFERROR(INDEX(Rutas_Despiece!$L:$L,MATCH($S215,$Q:$Q,0)),"")</f>
        <v>Esq. Pablo Gargallo - Pd. Bus</v>
      </c>
      <c r="AG215" t="str">
        <f t="shared" ca="1" si="109"/>
        <v/>
      </c>
    </row>
    <row r="216" spans="1:33" x14ac:dyDescent="0.25">
      <c r="A216">
        <f ca="1">IF(Rutas_Despiece!A216&lt;&gt;Rutas_Despiece!A215,1,0)</f>
        <v>0</v>
      </c>
      <c r="B216">
        <f ca="1">IF(A216,Rutas_Despiece!C216,0)</f>
        <v>0</v>
      </c>
      <c r="C216">
        <f ca="1">IF(A216,Rutas_Despiece!D216,0)</f>
        <v>0</v>
      </c>
      <c r="D216" t="str">
        <f ca="1">IF(A216=1,"",SUBSTITUTE(Rutas_Despiece!J216,",",".") &amp; ","&amp;SUBSTITUTE(Rutas_Despiece!K216,",","."))</f>
        <v>41.6699345,-0.8463302</v>
      </c>
      <c r="E216" s="5">
        <f t="shared" ca="1" si="105"/>
        <v>6</v>
      </c>
      <c r="F216" t="str">
        <f t="shared" ca="1" si="103"/>
        <v>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6" s="69" t="s">
        <v>1174</v>
      </c>
      <c r="H216">
        <f t="shared" ca="1" si="106"/>
        <v>51</v>
      </c>
      <c r="I216" t="str">
        <f t="shared" ca="1" si="123"/>
        <v/>
      </c>
      <c r="J216" s="5" t="e">
        <f t="shared" ca="1" si="110"/>
        <v>#N/A</v>
      </c>
      <c r="M216" s="69"/>
      <c r="N216" s="69">
        <f t="shared" ca="1" si="100"/>
        <v>1</v>
      </c>
      <c r="O216" s="69" t="s">
        <v>1174</v>
      </c>
      <c r="P216">
        <f t="shared" ca="1" si="108"/>
        <v>1</v>
      </c>
      <c r="Q216">
        <f t="shared" ca="1" si="111"/>
        <v>208</v>
      </c>
      <c r="R216">
        <f t="shared" ca="1" si="114"/>
        <v>990</v>
      </c>
      <c r="S216">
        <f t="shared" ca="1" si="112"/>
        <v>163</v>
      </c>
      <c r="T216" t="str">
        <f t="shared" ca="1" si="113"/>
        <v>Paradas</v>
      </c>
      <c r="U216">
        <f t="shared" ca="1" si="115"/>
        <v>10163</v>
      </c>
      <c r="V216">
        <f ca="1">IFERROR(INDEX(Rutas_Despiece!$J:$J,MATCH($S216,$Q:$Q,0)),"")</f>
        <v>41.647401000000002</v>
      </c>
      <c r="W216">
        <f ca="1">IFERROR(INDEX(Rutas_Despiece!$K:$K,MATCH($S216,$Q:$Q,0)),"")</f>
        <v>-0.89458499999999996</v>
      </c>
      <c r="Y216" t="str">
        <f ca="1">IFERROR(INDEX(Rutas_Despiece!$F:$F,MATCH($S216,$Q:$Q,0))&amp;" "&amp;INDEX(Rutas_Despiece!$G:$G,MATCH($S216,$Q:$Q,0)),"")</f>
        <v>Avenida de Valencia nº 8</v>
      </c>
      <c r="Z216" t="str">
        <f ca="1">IFERROR(INDEX(Rutas_Despiece!$H:$H,MATCH($S216,$Q:$Q,0)),"")</f>
        <v>Zaragoza</v>
      </c>
      <c r="AA216" t="str">
        <f ca="1">IFERROR(INDEX(Rutas_Despiece!$I:$I,MATCH($S216,$Q:$Q,0)),"")</f>
        <v>Zaragoza, España</v>
      </c>
      <c r="AB216">
        <f ca="1">IFERROR(INDEX(Rutas_Despiece!$L:$L,MATCH($S216,$Q:$Q,0)),"")</f>
        <v>0</v>
      </c>
      <c r="AG216" t="str">
        <f t="shared" ca="1" si="109"/>
        <v/>
      </c>
    </row>
    <row r="217" spans="1:33" x14ac:dyDescent="0.25">
      <c r="A217">
        <f ca="1">IF(Rutas_Despiece!A217&lt;&gt;Rutas_Despiece!A216,1,0)</f>
        <v>0</v>
      </c>
      <c r="B217">
        <f ca="1">IF(A217,Rutas_Despiece!C217,0)</f>
        <v>0</v>
      </c>
      <c r="C217">
        <f ca="1">IF(A217,Rutas_Despiece!D217,0)</f>
        <v>0</v>
      </c>
      <c r="D217" t="str">
        <f ca="1">IF(A217=1,"",SUBSTITUTE(Rutas_Despiece!J217,",",".") &amp; ","&amp;SUBSTITUTE(Rutas_Despiece!K217,",","."))</f>
        <v>41.667657,-0.8551449</v>
      </c>
      <c r="E217" s="5">
        <f t="shared" ca="1" si="105"/>
        <v>6</v>
      </c>
      <c r="F217" t="str">
        <f t="shared" ca="1" si="103"/>
        <v>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7" s="69" t="s">
        <v>1174</v>
      </c>
      <c r="H217">
        <f t="shared" ca="1" si="106"/>
        <v>51</v>
      </c>
      <c r="I217" t="str">
        <f t="shared" ca="1" si="123"/>
        <v/>
      </c>
      <c r="J217" s="5" t="e">
        <f t="shared" ca="1" si="110"/>
        <v>#N/A</v>
      </c>
      <c r="M217" s="69"/>
      <c r="N217" s="69">
        <f t="shared" ca="1" si="100"/>
        <v>1</v>
      </c>
      <c r="O217" s="69" t="s">
        <v>1174</v>
      </c>
      <c r="P217">
        <f t="shared" ca="1" si="108"/>
        <v>1</v>
      </c>
      <c r="Q217">
        <f t="shared" ca="1" si="111"/>
        <v>209</v>
      </c>
      <c r="R217">
        <f t="shared" ca="1" si="114"/>
        <v>990</v>
      </c>
      <c r="S217">
        <f t="shared" ca="1" si="112"/>
        <v>164</v>
      </c>
      <c r="T217" t="str">
        <f t="shared" ca="1" si="113"/>
        <v>Paradas</v>
      </c>
      <c r="U217">
        <f t="shared" ca="1" si="115"/>
        <v>10164</v>
      </c>
      <c r="V217">
        <f ca="1">IFERROR(INDEX(Rutas_Despiece!$J:$J,MATCH($S217,$Q:$Q,0)),"")</f>
        <v>41.646008000000002</v>
      </c>
      <c r="W217">
        <f ca="1">IFERROR(INDEX(Rutas_Despiece!$K:$K,MATCH($S217,$Q:$Q,0)),"")</f>
        <v>-0.898034</v>
      </c>
      <c r="Y217" t="str">
        <f ca="1">IFERROR(INDEX(Rutas_Despiece!$F:$F,MATCH($S217,$Q:$Q,0))&amp;" "&amp;INDEX(Rutas_Despiece!$G:$G,MATCH($S217,$Q:$Q,0)),"")</f>
        <v>Avenida de Valencia nº 46</v>
      </c>
      <c r="Z217" t="str">
        <f ca="1">IFERROR(INDEX(Rutas_Despiece!$H:$H,MATCH($S217,$Q:$Q,0)),"")</f>
        <v>Zaragoza</v>
      </c>
      <c r="AA217" t="str">
        <f ca="1">IFERROR(INDEX(Rutas_Despiece!$I:$I,MATCH($S217,$Q:$Q,0)),"")</f>
        <v>Zaragoza, España</v>
      </c>
      <c r="AB217">
        <f ca="1">IFERROR(INDEX(Rutas_Despiece!$L:$L,MATCH($S217,$Q:$Q,0)),"")</f>
        <v>0</v>
      </c>
      <c r="AG217" t="str">
        <f t="shared" ca="1" si="109"/>
        <v/>
      </c>
    </row>
    <row r="218" spans="1:33" x14ac:dyDescent="0.25">
      <c r="A218">
        <f ca="1">IF(Rutas_Despiece!A218&lt;&gt;Rutas_Despiece!A217,1,0)</f>
        <v>0</v>
      </c>
      <c r="B218">
        <f ca="1">IF(A218,Rutas_Despiece!C218,0)</f>
        <v>0</v>
      </c>
      <c r="C218">
        <f ca="1">IF(A218,Rutas_Despiece!D218,0)</f>
        <v>0</v>
      </c>
      <c r="D218" t="str">
        <f ca="1">IF(A218=1,"",SUBSTITUTE(Rutas_Despiece!J218,",",".") &amp; ","&amp;SUBSTITUTE(Rutas_Despiece!K218,",","."))</f>
        <v>41.6637028,-0.8612384</v>
      </c>
      <c r="E218" s="5">
        <f t="shared" ca="1" si="105"/>
        <v>6</v>
      </c>
      <c r="F218" t="str">
        <f t="shared" ca="1" si="103"/>
        <v>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8" s="69" t="s">
        <v>1174</v>
      </c>
      <c r="H218">
        <f t="shared" ca="1" si="106"/>
        <v>51</v>
      </c>
      <c r="I218" t="str">
        <f t="shared" ca="1" si="123"/>
        <v/>
      </c>
      <c r="J218" s="5" t="e">
        <f t="shared" ca="1" si="110"/>
        <v>#N/A</v>
      </c>
      <c r="M218" s="69"/>
      <c r="N218" s="69">
        <f t="shared" ca="1" si="100"/>
        <v>1</v>
      </c>
      <c r="O218" s="69" t="s">
        <v>1174</v>
      </c>
      <c r="P218">
        <f t="shared" ca="1" si="108"/>
        <v>1</v>
      </c>
      <c r="Q218">
        <f t="shared" ca="1" si="111"/>
        <v>210</v>
      </c>
      <c r="R218">
        <f t="shared" ca="1" si="114"/>
        <v>990</v>
      </c>
      <c r="S218">
        <f t="shared" ca="1" si="112"/>
        <v>165</v>
      </c>
      <c r="T218" t="str">
        <f t="shared" ca="1" si="113"/>
        <v>Paradas</v>
      </c>
      <c r="U218">
        <f t="shared" ca="1" si="115"/>
        <v>10165</v>
      </c>
      <c r="V218">
        <f ca="1">IFERROR(INDEX(Rutas_Despiece!$J:$J,MATCH($S218,$Q:$Q,0)),"")</f>
        <v>41.6491361</v>
      </c>
      <c r="W218">
        <f ca="1">IFERROR(INDEX(Rutas_Despiece!$K:$K,MATCH($S218,$Q:$Q,0)),"")</f>
        <v>-0.90056230000000004</v>
      </c>
      <c r="Y218" t="str">
        <f ca="1">IFERROR(INDEX(Rutas_Despiece!$F:$F,MATCH($S218,$Q:$Q,0))&amp;" "&amp;INDEX(Rutas_Despiece!$G:$G,MATCH($S218,$Q:$Q,0)),"")</f>
        <v xml:space="preserve">Unceta  </v>
      </c>
      <c r="Z218" t="str">
        <f ca="1">IFERROR(INDEX(Rutas_Despiece!$H:$H,MATCH($S218,$Q:$Q,0)),"")</f>
        <v>Zaragoza</v>
      </c>
      <c r="AA218" t="str">
        <f ca="1">IFERROR(INDEX(Rutas_Despiece!$I:$I,MATCH($S218,$Q:$Q,0)),"")</f>
        <v>Zaragoza, España</v>
      </c>
      <c r="AB218" t="str">
        <f ca="1">IFERROR(INDEX(Rutas_Despiece!$L:$L,MATCH($S218,$Q:$Q,0)),"")</f>
        <v>Esq. Duquesa Villahermosa</v>
      </c>
      <c r="AG218" t="str">
        <f t="shared" ca="1" si="109"/>
        <v/>
      </c>
    </row>
    <row r="219" spans="1:33" x14ac:dyDescent="0.25">
      <c r="A219">
        <f ca="1">IF(Rutas_Despiece!A219&lt;&gt;Rutas_Despiece!A218,1,0)</f>
        <v>0</v>
      </c>
      <c r="B219">
        <f ca="1">IF(A219,Rutas_Despiece!C219,0)</f>
        <v>0</v>
      </c>
      <c r="C219">
        <f ca="1">IF(A219,Rutas_Despiece!D219,0)</f>
        <v>0</v>
      </c>
      <c r="D219" t="str">
        <f ca="1">IF(A219=1,"",SUBSTITUTE(Rutas_Despiece!J219,",",".") &amp; ","&amp;SUBSTITUTE(Rutas_Despiece!K219,",","."))</f>
        <v>41.6629175,-0.8662946</v>
      </c>
      <c r="E219" s="5">
        <f t="shared" ca="1" si="105"/>
        <v>6</v>
      </c>
      <c r="F219" t="str">
        <f t="shared" ca="1" si="103"/>
        <v>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9" s="69" t="s">
        <v>1174</v>
      </c>
      <c r="H219">
        <f t="shared" ca="1" si="106"/>
        <v>51</v>
      </c>
      <c r="I219" t="str">
        <f t="shared" ref="I219" ca="1" si="124">IF(I218&lt;H219,I218+1,"")</f>
        <v/>
      </c>
      <c r="J219" s="5" t="e">
        <f t="shared" ca="1" si="110"/>
        <v>#N/A</v>
      </c>
      <c r="M219" s="69"/>
      <c r="N219" s="69">
        <f t="shared" ca="1" si="100"/>
        <v>1</v>
      </c>
      <c r="O219" s="69" t="s">
        <v>1174</v>
      </c>
      <c r="P219">
        <f t="shared" ca="1" si="108"/>
        <v>1</v>
      </c>
      <c r="Q219">
        <f t="shared" ca="1" si="111"/>
        <v>211</v>
      </c>
      <c r="R219">
        <f t="shared" ca="1" si="114"/>
        <v>990</v>
      </c>
      <c r="S219">
        <f t="shared" ca="1" si="112"/>
        <v>166</v>
      </c>
      <c r="T219" t="str">
        <f t="shared" ca="1" si="113"/>
        <v>Paradas</v>
      </c>
      <c r="U219">
        <f t="shared" ca="1" si="115"/>
        <v>10166</v>
      </c>
      <c r="V219">
        <f ca="1">IFERROR(INDEX(Rutas_Despiece!$J:$J,MATCH($S219,$Q:$Q,0)),"")</f>
        <v>41.6554827</v>
      </c>
      <c r="W219">
        <f ca="1">IFERROR(INDEX(Rutas_Despiece!$K:$K,MATCH($S219,$Q:$Q,0)),"")</f>
        <v>-0.9068022</v>
      </c>
      <c r="Y219" t="str">
        <f ca="1">IFERROR(INDEX(Rutas_Despiece!$F:$F,MATCH($S219,$Q:$Q,0))&amp;" "&amp;INDEX(Rutas_Despiece!$G:$G,MATCH($S219,$Q:$Q,0)),"")</f>
        <v xml:space="preserve">Avd. de de Navarra  </v>
      </c>
      <c r="Z219" t="str">
        <f ca="1">IFERROR(INDEX(Rutas_Despiece!$H:$H,MATCH($S219,$Q:$Q,0)),"")</f>
        <v>Zaragoza</v>
      </c>
      <c r="AA219" t="str">
        <f ca="1">IFERROR(INDEX(Rutas_Despiece!$I:$I,MATCH($S219,$Q:$Q,0)),"")</f>
        <v>Zaragoza, España</v>
      </c>
      <c r="AB219" t="str">
        <f ca="1">IFERROR(INDEX(Rutas_Despiece!$L:$L,MATCH($S219,$Q:$Q,0)),"")</f>
        <v>Centro Cultural Delicias - Pd. Bus</v>
      </c>
      <c r="AG219" t="str">
        <f t="shared" ca="1" si="109"/>
        <v/>
      </c>
    </row>
    <row r="220" spans="1:33" x14ac:dyDescent="0.25">
      <c r="A220">
        <f ca="1">IF(Rutas_Despiece!A220&lt;&gt;Rutas_Despiece!A219,1,0)</f>
        <v>0</v>
      </c>
      <c r="B220">
        <f ca="1">IF(A220,Rutas_Despiece!C220,0)</f>
        <v>0</v>
      </c>
      <c r="C220">
        <f ca="1">IF(A220,Rutas_Despiece!D220,0)</f>
        <v>0</v>
      </c>
      <c r="D220" t="str">
        <f ca="1">IF(A220=1,"",SUBSTITUTE(Rutas_Despiece!J220,",",".") &amp; ","&amp;SUBSTITUTE(Rutas_Despiece!K220,",","."))</f>
        <v>41.666861,-0.8714217</v>
      </c>
      <c r="E220" s="5">
        <f t="shared" ca="1" si="105"/>
        <v>6</v>
      </c>
      <c r="F220" t="str">
        <f t="shared" ca="1" si="103"/>
        <v>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0" s="69" t="s">
        <v>1174</v>
      </c>
      <c r="H220">
        <f t="shared" ca="1" si="106"/>
        <v>51</v>
      </c>
      <c r="I220" t="str">
        <f t="shared" ref="I220:I223" ca="1" si="125">IF(I219&lt;H220,I219+1,I219)</f>
        <v/>
      </c>
      <c r="J220" s="5" t="e">
        <f t="shared" ca="1" si="110"/>
        <v>#N/A</v>
      </c>
      <c r="M220" s="69"/>
      <c r="N220" s="69">
        <f t="shared" ca="1" si="100"/>
        <v>1</v>
      </c>
      <c r="O220" s="69" t="s">
        <v>1174</v>
      </c>
      <c r="P220">
        <f t="shared" ca="1" si="108"/>
        <v>1</v>
      </c>
      <c r="Q220">
        <f t="shared" ca="1" si="111"/>
        <v>212</v>
      </c>
      <c r="R220">
        <f t="shared" ca="1" si="114"/>
        <v>990</v>
      </c>
      <c r="S220">
        <f t="shared" ca="1" si="112"/>
        <v>167</v>
      </c>
      <c r="T220" t="str">
        <f t="shared" ca="1" si="113"/>
        <v>Paradas</v>
      </c>
      <c r="U220">
        <f t="shared" ca="1" si="115"/>
        <v>10167</v>
      </c>
      <c r="V220">
        <f ca="1">IFERROR(INDEX(Rutas_Despiece!$J:$J,MATCH($S220,$Q:$Q,0)),"")</f>
        <v>41.658539099999999</v>
      </c>
      <c r="W220">
        <f ca="1">IFERROR(INDEX(Rutas_Despiece!$K:$K,MATCH($S220,$Q:$Q,0)),"")</f>
        <v>-0.91816350000000002</v>
      </c>
      <c r="Y220" t="str">
        <f ca="1">IFERROR(INDEX(Rutas_Despiece!$F:$F,MATCH($S220,$Q:$Q,0))&amp;" "&amp;INDEX(Rutas_Despiece!$G:$G,MATCH($S220,$Q:$Q,0)),"")</f>
        <v xml:space="preserve">Avd. de de Navarra  </v>
      </c>
      <c r="Z220" t="str">
        <f ca="1">IFERROR(INDEX(Rutas_Despiece!$H:$H,MATCH($S220,$Q:$Q,0)),"")</f>
        <v>Zaragoza</v>
      </c>
      <c r="AA220" t="str">
        <f ca="1">IFERROR(INDEX(Rutas_Despiece!$I:$I,MATCH($S220,$Q:$Q,0)),"")</f>
        <v>Zaragoza, España</v>
      </c>
      <c r="AB220" t="str">
        <f ca="1">IFERROR(INDEX(Rutas_Despiece!$L:$L,MATCH($S220,$Q:$Q,0)),"")</f>
        <v>Frente nº 183 - Pd. Bus</v>
      </c>
      <c r="AG220" t="str">
        <f t="shared" ca="1" si="109"/>
        <v/>
      </c>
    </row>
    <row r="221" spans="1:33" x14ac:dyDescent="0.25">
      <c r="A221">
        <f ca="1">IF(Rutas_Despiece!A221&lt;&gt;Rutas_Despiece!A220,1,0)</f>
        <v>0</v>
      </c>
      <c r="B221">
        <f ca="1">IF(A221,Rutas_Despiece!C221,0)</f>
        <v>0</v>
      </c>
      <c r="C221">
        <f ca="1">IF(A221,Rutas_Despiece!D221,0)</f>
        <v>0</v>
      </c>
      <c r="D221" t="str">
        <f ca="1">IF(A221=1,"",SUBSTITUTE(Rutas_Despiece!J221,",",".") &amp; ","&amp;SUBSTITUTE(Rutas_Despiece!K221,",","."))</f>
        <v>41.675329,-0.870227</v>
      </c>
      <c r="E221" s="5">
        <f t="shared" ca="1" si="105"/>
        <v>6</v>
      </c>
      <c r="F221" t="str">
        <f t="shared" ca="1" si="103"/>
        <v>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1" s="69" t="s">
        <v>1174</v>
      </c>
      <c r="H221">
        <f t="shared" ca="1" si="106"/>
        <v>51</v>
      </c>
      <c r="I221" t="str">
        <f t="shared" ca="1" si="125"/>
        <v/>
      </c>
      <c r="J221" s="5" t="e">
        <f t="shared" ca="1" si="110"/>
        <v>#N/A</v>
      </c>
      <c r="M221" s="69"/>
      <c r="N221" s="69">
        <f t="shared" ca="1" si="100"/>
        <v>1</v>
      </c>
      <c r="O221" s="69" t="s">
        <v>1174</v>
      </c>
      <c r="P221">
        <f t="shared" ca="1" si="108"/>
        <v>1</v>
      </c>
      <c r="Q221">
        <f t="shared" ca="1" si="111"/>
        <v>213</v>
      </c>
      <c r="R221">
        <f t="shared" ca="1" si="114"/>
        <v>990</v>
      </c>
      <c r="S221">
        <f t="shared" ca="1" si="112"/>
        <v>168</v>
      </c>
      <c r="T221" t="str">
        <f t="shared" ca="1" si="113"/>
        <v>Paradas</v>
      </c>
      <c r="U221">
        <f t="shared" ca="1" si="115"/>
        <v>10168</v>
      </c>
      <c r="V221">
        <f ca="1">IFERROR(INDEX(Rutas_Despiece!$J:$J,MATCH($S221,$Q:$Q,0)),"")</f>
        <v>41.664750900000001</v>
      </c>
      <c r="W221">
        <f ca="1">IFERROR(INDEX(Rutas_Despiece!$K:$K,MATCH($S221,$Q:$Q,0)),"")</f>
        <v>-0.93411149999999998</v>
      </c>
      <c r="Y221" t="str">
        <f ca="1">IFERROR(INDEX(Rutas_Despiece!$F:$F,MATCH($S221,$Q:$Q,0))&amp;" "&amp;INDEX(Rutas_Despiece!$G:$G,MATCH($S221,$Q:$Q,0)),"")</f>
        <v xml:space="preserve">Torres de San Lamberto </v>
      </c>
      <c r="Z221" t="str">
        <f ca="1">IFERROR(INDEX(Rutas_Despiece!$H:$H,MATCH($S221,$Q:$Q,0)),"")</f>
        <v>Zaragoza</v>
      </c>
      <c r="AA221" t="str">
        <f ca="1">IFERROR(INDEX(Rutas_Despiece!$I:$I,MATCH($S221,$Q:$Q,0)),"")</f>
        <v>Zaragoza, España</v>
      </c>
      <c r="AB221" t="str">
        <f ca="1">IFERROR(INDEX(Rutas_Despiece!$L:$L,MATCH($S221,$Q:$Q,0)),"")</f>
        <v>Frente Torres de San Lamberto</v>
      </c>
      <c r="AG221" t="str">
        <f t="shared" ca="1" si="109"/>
        <v/>
      </c>
    </row>
    <row r="222" spans="1:33" x14ac:dyDescent="0.25">
      <c r="A222">
        <f ca="1">IF(Rutas_Despiece!A222&lt;&gt;Rutas_Despiece!A221,1,0)</f>
        <v>0</v>
      </c>
      <c r="B222">
        <f ca="1">IF(A222,Rutas_Despiece!C222,0)</f>
        <v>0</v>
      </c>
      <c r="C222">
        <f ca="1">IF(A222,Rutas_Despiece!D222,0)</f>
        <v>0</v>
      </c>
      <c r="D222" t="str">
        <f ca="1">IF(A222=1,"",SUBSTITUTE(Rutas_Despiece!J222,",",".") &amp; ","&amp;SUBSTITUTE(Rutas_Despiece!K222,",","."))</f>
        <v>41.66857,-0.876678</v>
      </c>
      <c r="E222" s="5">
        <f t="shared" ca="1" si="105"/>
        <v>6</v>
      </c>
      <c r="F222" t="str">
        <f t="shared" ca="1" si="103"/>
        <v>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2" s="69" t="s">
        <v>1174</v>
      </c>
      <c r="H222">
        <f t="shared" ca="1" si="106"/>
        <v>51</v>
      </c>
      <c r="I222" t="str">
        <f t="shared" ca="1" si="125"/>
        <v/>
      </c>
      <c r="J222" s="5" t="e">
        <f t="shared" ca="1" si="110"/>
        <v>#N/A</v>
      </c>
      <c r="M222" s="69"/>
      <c r="N222" s="69">
        <f t="shared" ca="1" si="100"/>
        <v>1</v>
      </c>
      <c r="O222" s="69" t="s">
        <v>1174</v>
      </c>
      <c r="P222">
        <f t="shared" ca="1" si="108"/>
        <v>1</v>
      </c>
      <c r="Q222">
        <f t="shared" ca="1" si="111"/>
        <v>214</v>
      </c>
      <c r="R222">
        <f t="shared" ca="1" si="114"/>
        <v>990</v>
      </c>
      <c r="S222">
        <f t="shared" ca="1" si="112"/>
        <v>169</v>
      </c>
      <c r="T222" t="str">
        <f t="shared" ca="1" si="113"/>
        <v>Paradas</v>
      </c>
      <c r="U222">
        <f t="shared" ca="1" si="115"/>
        <v>10169</v>
      </c>
      <c r="V222">
        <f ca="1">IFERROR(INDEX(Rutas_Despiece!$J:$J,MATCH($S222,$Q:$Q,0)),"")</f>
        <v>41.689270800000003</v>
      </c>
      <c r="W222">
        <f ca="1">IFERROR(INDEX(Rutas_Despiece!$K:$K,MATCH($S222,$Q:$Q,0)),"")</f>
        <v>-0.97838800000000004</v>
      </c>
      <c r="Y222" t="str">
        <f ca="1">IFERROR(INDEX(Rutas_Despiece!$F:$F,MATCH($S222,$Q:$Q,0))&amp;" "&amp;INDEX(Rutas_Despiece!$G:$G,MATCH($S222,$Q:$Q,0)),"")</f>
        <v xml:space="preserve">Ctra. Logroño </v>
      </c>
      <c r="Z222" t="str">
        <f ca="1">IFERROR(INDEX(Rutas_Despiece!$H:$H,MATCH($S222,$Q:$Q,0)),"")</f>
        <v xml:space="preserve">Monzalbarba </v>
      </c>
      <c r="AA222" t="str">
        <f ca="1">IFERROR(INDEX(Rutas_Despiece!$I:$I,MATCH($S222,$Q:$Q,0)),"")</f>
        <v>Zaragoza, España</v>
      </c>
      <c r="AB222" t="str">
        <f ca="1">IFERROR(INDEX(Rutas_Despiece!$L:$L,MATCH($S222,$Q:$Q,0)),"")</f>
        <v>Desvío Monzalbarba - Pd. Bus (?)</v>
      </c>
      <c r="AG222" t="str">
        <f t="shared" ca="1" si="109"/>
        <v/>
      </c>
    </row>
    <row r="223" spans="1:33" x14ac:dyDescent="0.25">
      <c r="A223">
        <f ca="1">IF(Rutas_Despiece!A223&lt;&gt;Rutas_Despiece!A222,1,0)</f>
        <v>0</v>
      </c>
      <c r="B223">
        <f ca="1">IF(A223,Rutas_Despiece!C223,0)</f>
        <v>0</v>
      </c>
      <c r="C223">
        <f ca="1">IF(A223,Rutas_Despiece!D223,0)</f>
        <v>0</v>
      </c>
      <c r="D223" t="str">
        <f ca="1">IF(A223=1,"",SUBSTITUTE(Rutas_Despiece!J223,",",".") &amp; ","&amp;SUBSTITUTE(Rutas_Despiece!K223,",","."))</f>
        <v>41.6675533,-0.8766818</v>
      </c>
      <c r="E223" s="5">
        <f t="shared" ca="1" si="105"/>
        <v>6</v>
      </c>
      <c r="F223" t="str">
        <f t="shared" ca="1" si="103"/>
        <v>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3" s="69" t="s">
        <v>1174</v>
      </c>
      <c r="H223">
        <f t="shared" ca="1" si="106"/>
        <v>51</v>
      </c>
      <c r="I223" t="str">
        <f t="shared" ca="1" si="125"/>
        <v/>
      </c>
      <c r="J223" s="5" t="e">
        <f t="shared" ca="1" si="110"/>
        <v>#N/A</v>
      </c>
      <c r="M223" s="69"/>
      <c r="N223" s="69">
        <f t="shared" ca="1" si="100"/>
        <v>1</v>
      </c>
      <c r="O223" s="69" t="s">
        <v>1174</v>
      </c>
      <c r="P223">
        <f t="shared" ca="1" si="108"/>
        <v>1</v>
      </c>
      <c r="Q223">
        <f t="shared" ca="1" si="111"/>
        <v>215</v>
      </c>
      <c r="R223">
        <f t="shared" ca="1" si="114"/>
        <v>990</v>
      </c>
      <c r="S223">
        <f t="shared" ca="1" si="112"/>
        <v>170</v>
      </c>
      <c r="T223" t="str">
        <f t="shared" ca="1" si="113"/>
        <v>Paradas</v>
      </c>
      <c r="U223">
        <f t="shared" ca="1" si="115"/>
        <v>10170</v>
      </c>
      <c r="V223">
        <f ca="1">IFERROR(INDEX(Rutas_Despiece!$J:$J,MATCH($S223,$Q:$Q,0)),"")</f>
        <v>41.701644999999999</v>
      </c>
      <c r="W223">
        <f ca="1">IFERROR(INDEX(Rutas_Despiece!$K:$K,MATCH($S223,$Q:$Q,0)),"")</f>
        <v>-0.99987219999999999</v>
      </c>
      <c r="Y223" t="str">
        <f ca="1">IFERROR(INDEX(Rutas_Despiece!$F:$F,MATCH($S223,$Q:$Q,0))&amp;" "&amp;INDEX(Rutas_Despiece!$G:$G,MATCH($S223,$Q:$Q,0)),"")</f>
        <v xml:space="preserve">Ctra. Logroño </v>
      </c>
      <c r="Z223" t="str">
        <f ca="1">IFERROR(INDEX(Rutas_Despiece!$H:$H,MATCH($S223,$Q:$Q,0)),"")</f>
        <v xml:space="preserve">Utebo </v>
      </c>
      <c r="AA223" t="str">
        <f ca="1">IFERROR(INDEX(Rutas_Despiece!$I:$I,MATCH($S223,$Q:$Q,0)),"")</f>
        <v>Zaragoza, España</v>
      </c>
      <c r="AB223" t="str">
        <f ca="1">IFERROR(INDEX(Rutas_Despiece!$L:$L,MATCH($S223,$Q:$Q,0)),"")</f>
        <v>Desvío Utebo - Pd. Bus (?)</v>
      </c>
      <c r="AG223" t="str">
        <f t="shared" ca="1" si="109"/>
        <v/>
      </c>
    </row>
    <row r="224" spans="1:33" x14ac:dyDescent="0.25">
      <c r="A224">
        <f ca="1">IF(Rutas_Despiece!A224&lt;&gt;Rutas_Despiece!A223,1,0)</f>
        <v>0</v>
      </c>
      <c r="B224">
        <f ca="1">IF(A224,Rutas_Despiece!C224,0)</f>
        <v>0</v>
      </c>
      <c r="C224">
        <f ca="1">IF(A224,Rutas_Despiece!D224,0)</f>
        <v>0</v>
      </c>
      <c r="D224" t="str">
        <f ca="1">IF(A224=1,"",SUBSTITUTE(Rutas_Despiece!J224,",",".") &amp; ","&amp;SUBSTITUTE(Rutas_Despiece!K224,",","."))</f>
        <v>41.6675145,-0.8869326</v>
      </c>
      <c r="E224" s="5">
        <f t="shared" ca="1" si="105"/>
        <v>6</v>
      </c>
      <c r="F224" t="str">
        <f t="shared" ca="1" si="103"/>
        <v>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4" s="69" t="s">
        <v>1174</v>
      </c>
      <c r="H224">
        <f t="shared" ca="1" si="106"/>
        <v>51</v>
      </c>
      <c r="I224" t="str">
        <f t="shared" ref="I224" ca="1" si="126">IF(I223&lt;H224,I223+1,"")</f>
        <v/>
      </c>
      <c r="J224" s="5" t="e">
        <f t="shared" ca="1" si="110"/>
        <v>#N/A</v>
      </c>
      <c r="M224" s="69"/>
      <c r="N224" s="69">
        <f t="shared" ca="1" si="100"/>
        <v>1</v>
      </c>
      <c r="O224" s="69" t="s">
        <v>1174</v>
      </c>
      <c r="P224">
        <f t="shared" ca="1" si="108"/>
        <v>1</v>
      </c>
      <c r="Q224">
        <f t="shared" ca="1" si="111"/>
        <v>216</v>
      </c>
      <c r="R224">
        <f t="shared" ca="1" si="114"/>
        <v>990</v>
      </c>
      <c r="S224">
        <f t="shared" ca="1" si="112"/>
        <v>171</v>
      </c>
      <c r="T224" t="str">
        <f t="shared" ca="1" si="113"/>
        <v>Paradas</v>
      </c>
      <c r="U224">
        <f t="shared" ca="1" si="115"/>
        <v>10171</v>
      </c>
      <c r="V224">
        <f ca="1">IFERROR(INDEX(Rutas_Despiece!$J:$J,MATCH($S224,$Q:$Q,0)),"")</f>
        <v>41.719659499999999</v>
      </c>
      <c r="W224">
        <f ca="1">IFERROR(INDEX(Rutas_Despiece!$K:$K,MATCH($S224,$Q:$Q,0)),"")</f>
        <v>-1.0297381999999999</v>
      </c>
      <c r="Y224" t="str">
        <f ca="1">IFERROR(INDEX(Rutas_Despiece!$F:$F,MATCH($S224,$Q:$Q,0))&amp;" "&amp;INDEX(Rutas_Despiece!$G:$G,MATCH($S224,$Q:$Q,0)),"")</f>
        <v>Avenida de Logroño  nº 76</v>
      </c>
      <c r="Z224" t="str">
        <f ca="1">IFERROR(INDEX(Rutas_Despiece!$H:$H,MATCH($S224,$Q:$Q,0)),"")</f>
        <v>Casetas</v>
      </c>
      <c r="AA224" t="str">
        <f ca="1">IFERROR(INDEX(Rutas_Despiece!$I:$I,MATCH($S224,$Q:$Q,0)),"")</f>
        <v>Zaragoza, España</v>
      </c>
      <c r="AB224" t="str">
        <f ca="1">IFERROR(INDEX(Rutas_Despiece!$L:$L,MATCH($S224,$Q:$Q,0)),"")</f>
        <v>Cuartel - Pd. Bus</v>
      </c>
      <c r="AG224" t="str">
        <f t="shared" ca="1" si="109"/>
        <v/>
      </c>
    </row>
    <row r="225" spans="1:33" x14ac:dyDescent="0.25">
      <c r="A225">
        <f ca="1">IF(Rutas_Despiece!A225&lt;&gt;Rutas_Despiece!A224,1,0)</f>
        <v>0</v>
      </c>
      <c r="B225">
        <f ca="1">IF(A225,Rutas_Despiece!C225,0)</f>
        <v>0</v>
      </c>
      <c r="C225">
        <f ca="1">IF(A225,Rutas_Despiece!D225,0)</f>
        <v>0</v>
      </c>
      <c r="D225" t="str">
        <f ca="1">IF(A225=1,"",SUBSTITUTE(Rutas_Despiece!J225,",",".") &amp; ","&amp;SUBSTITUTE(Rutas_Despiece!K225,",","."))</f>
        <v>41.6717098,-0.8893981</v>
      </c>
      <c r="E225" s="5">
        <f t="shared" ca="1" si="105"/>
        <v>6</v>
      </c>
      <c r="F225" t="str">
        <f t="shared" ca="1" si="103"/>
        <v>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5" s="69" t="s">
        <v>1174</v>
      </c>
      <c r="H225">
        <f t="shared" ca="1" si="106"/>
        <v>51</v>
      </c>
      <c r="I225" t="str">
        <f t="shared" ref="I225:I228" ca="1" si="127">IF(I224&lt;H225,I224+1,I224)</f>
        <v/>
      </c>
      <c r="J225" s="5" t="e">
        <f t="shared" ca="1" si="110"/>
        <v>#N/A</v>
      </c>
      <c r="M225" s="69"/>
      <c r="N225" s="69">
        <f t="shared" ca="1" si="100"/>
        <v>1</v>
      </c>
      <c r="O225" s="69" t="s">
        <v>1174</v>
      </c>
      <c r="P225">
        <f t="shared" ca="1" si="108"/>
        <v>1</v>
      </c>
      <c r="Q225">
        <f t="shared" ca="1" si="111"/>
        <v>217</v>
      </c>
      <c r="R225">
        <f t="shared" ca="1" si="114"/>
        <v>990</v>
      </c>
      <c r="S225">
        <f t="shared" ca="1" si="112"/>
        <v>172</v>
      </c>
      <c r="T225" t="str">
        <f t="shared" ca="1" si="113"/>
        <v>Paradas</v>
      </c>
      <c r="U225">
        <f t="shared" ca="1" si="115"/>
        <v>10172</v>
      </c>
      <c r="V225">
        <f ca="1">IFERROR(INDEX(Rutas_Despiece!$J:$J,MATCH($S225,$Q:$Q,0)),"")</f>
        <v>41.722875899999998</v>
      </c>
      <c r="W225">
        <f ca="1">IFERROR(INDEX(Rutas_Despiece!$K:$K,MATCH($S225,$Q:$Q,0)),"")</f>
        <v>-1.0368519</v>
      </c>
      <c r="Y225" t="str">
        <f ca="1">IFERROR(INDEX(Rutas_Despiece!$F:$F,MATCH($S225,$Q:$Q,0))&amp;" "&amp;INDEX(Rutas_Despiece!$G:$G,MATCH($S225,$Q:$Q,0)),"")</f>
        <v xml:space="preserve">Urbanización Alameda </v>
      </c>
      <c r="Z225" t="str">
        <f ca="1">IFERROR(INDEX(Rutas_Despiece!$H:$H,MATCH($S225,$Q:$Q,0)),"")</f>
        <v>Casetas</v>
      </c>
      <c r="AA225" t="str">
        <f ca="1">IFERROR(INDEX(Rutas_Despiece!$I:$I,MATCH($S225,$Q:$Q,0)),"")</f>
        <v>Zaragoza, España</v>
      </c>
      <c r="AB225">
        <f ca="1">IFERROR(INDEX(Rutas_Despiece!$L:$L,MATCH($S225,$Q:$Q,0)),"")</f>
        <v>0</v>
      </c>
      <c r="AG225" t="str">
        <f t="shared" ca="1" si="109"/>
        <v/>
      </c>
    </row>
    <row r="226" spans="1:33" x14ac:dyDescent="0.25">
      <c r="A226">
        <f ca="1">IF(Rutas_Despiece!A226&lt;&gt;Rutas_Despiece!A225,1,0)</f>
        <v>0</v>
      </c>
      <c r="B226">
        <f ca="1">IF(A226,Rutas_Despiece!C226,0)</f>
        <v>0</v>
      </c>
      <c r="C226">
        <f ca="1">IF(A226,Rutas_Despiece!D226,0)</f>
        <v>0</v>
      </c>
      <c r="D226" t="str">
        <f ca="1">IF(A226=1,"",SUBSTITUTE(Rutas_Despiece!J226,",",".") &amp; ","&amp;SUBSTITUTE(Rutas_Despiece!K226,",","."))</f>
        <v>41.6773494,-0.8893384</v>
      </c>
      <c r="E226" s="5">
        <f t="shared" ca="1" si="105"/>
        <v>6</v>
      </c>
      <c r="F226" t="str">
        <f t="shared" ca="1" si="103"/>
        <v>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6" s="69" t="s">
        <v>1174</v>
      </c>
      <c r="H226">
        <f t="shared" ca="1" si="106"/>
        <v>51</v>
      </c>
      <c r="I226" t="str">
        <f t="shared" ca="1" si="127"/>
        <v/>
      </c>
      <c r="J226" s="5" t="e">
        <f t="shared" ca="1" si="110"/>
        <v>#N/A</v>
      </c>
      <c r="M226" s="69"/>
      <c r="N226" s="69">
        <f t="shared" ca="1" si="100"/>
        <v>1</v>
      </c>
      <c r="O226" s="69" t="s">
        <v>1174</v>
      </c>
      <c r="P226">
        <f t="shared" ca="1" si="108"/>
        <v>1</v>
      </c>
      <c r="Q226">
        <f t="shared" ca="1" si="111"/>
        <v>218</v>
      </c>
      <c r="R226">
        <f t="shared" ca="1" si="114"/>
        <v>990</v>
      </c>
      <c r="S226">
        <f t="shared" ca="1" si="112"/>
        <v>173</v>
      </c>
      <c r="T226" t="str">
        <f t="shared" ca="1" si="113"/>
        <v>Paradas</v>
      </c>
      <c r="U226">
        <f t="shared" ca="1" si="115"/>
        <v>10173</v>
      </c>
      <c r="V226">
        <f ca="1">IFERROR(INDEX(Rutas_Despiece!$J:$J,MATCH($S226,$Q:$Q,0)),"")</f>
        <v>41.766540900000003</v>
      </c>
      <c r="W226">
        <f ca="1">IFERROR(INDEX(Rutas_Despiece!$K:$K,MATCH($S226,$Q:$Q,0)),"")</f>
        <v>-1.1260872</v>
      </c>
      <c r="Y226" t="str">
        <f ca="1">IFERROR(INDEX(Rutas_Despiece!$F:$F,MATCH($S226,$Q:$Q,0))&amp;" "&amp;INDEX(Rutas_Despiece!$G:$G,MATCH($S226,$Q:$Q,0)),"")</f>
        <v xml:space="preserve">Alagón  </v>
      </c>
      <c r="Z226" t="str">
        <f ca="1">IFERROR(INDEX(Rutas_Despiece!$H:$H,MATCH($S226,$Q:$Q,0)),"")</f>
        <v xml:space="preserve">Alagón </v>
      </c>
      <c r="AA226" t="str">
        <f ca="1">IFERROR(INDEX(Rutas_Despiece!$I:$I,MATCH($S226,$Q:$Q,0)),"")</f>
        <v>Zaragoza, España</v>
      </c>
      <c r="AB226" t="str">
        <f ca="1">IFERROR(INDEX(Rutas_Despiece!$L:$L,MATCH($S226,$Q:$Q,0)),"")</f>
        <v>Rotonda - Pd. Bus</v>
      </c>
      <c r="AG226" t="str">
        <f t="shared" ca="1" si="109"/>
        <v/>
      </c>
    </row>
    <row r="227" spans="1:33" x14ac:dyDescent="0.25">
      <c r="A227">
        <f ca="1">IF(Rutas_Despiece!A227&lt;&gt;Rutas_Despiece!A226,1,0)</f>
        <v>0</v>
      </c>
      <c r="B227">
        <f ca="1">IF(A227,Rutas_Despiece!C227,0)</f>
        <v>0</v>
      </c>
      <c r="C227">
        <f ca="1">IF(A227,Rutas_Despiece!D227,0)</f>
        <v>0</v>
      </c>
      <c r="D227" t="str">
        <f ca="1">IF(A227=1,"",SUBSTITUTE(Rutas_Despiece!J227,",",".") &amp; ","&amp;SUBSTITUTE(Rutas_Despiece!K227,",","."))</f>
        <v>41.749628,-1.175514</v>
      </c>
      <c r="E227" s="5">
        <f t="shared" ca="1" si="105"/>
        <v>6</v>
      </c>
      <c r="F227" t="str">
        <f t="shared" ca="1" si="103"/>
        <v>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7" s="69" t="s">
        <v>1174</v>
      </c>
      <c r="H227">
        <f t="shared" ca="1" si="106"/>
        <v>51</v>
      </c>
      <c r="I227" t="str">
        <f t="shared" ca="1" si="127"/>
        <v/>
      </c>
      <c r="J227" s="5" t="e">
        <f t="shared" ca="1" si="110"/>
        <v>#N/A</v>
      </c>
      <c r="M227" s="69"/>
      <c r="N227" s="69">
        <f t="shared" ca="1" si="100"/>
        <v>1</v>
      </c>
      <c r="O227" s="69" t="s">
        <v>1174</v>
      </c>
      <c r="P227">
        <f t="shared" ca="1" si="108"/>
        <v>1</v>
      </c>
      <c r="Q227">
        <f t="shared" ca="1" si="111"/>
        <v>219</v>
      </c>
      <c r="R227">
        <f t="shared" ca="1" si="114"/>
        <v>990</v>
      </c>
      <c r="S227">
        <f t="shared" ca="1" si="112"/>
        <v>174</v>
      </c>
      <c r="T227" t="str">
        <f t="shared" ca="1" si="113"/>
        <v>Paradas</v>
      </c>
      <c r="U227">
        <f t="shared" ca="1" si="115"/>
        <v>10174</v>
      </c>
      <c r="V227">
        <f ca="1">IFERROR(INDEX(Rutas_Despiece!$J:$J,MATCH($S227,$Q:$Q,0)),"")</f>
        <v>41.749628000000001</v>
      </c>
      <c r="W227">
        <f ca="1">IFERROR(INDEX(Rutas_Despiece!$K:$K,MATCH($S227,$Q:$Q,0)),"")</f>
        <v>-1.1755139999999999</v>
      </c>
      <c r="Y227" t="str">
        <f ca="1">IFERROR(INDEX(Rutas_Despiece!$F:$F,MATCH($S227,$Q:$Q,0))&amp;" "&amp;INDEX(Rutas_Despiece!$G:$G,MATCH($S227,$Q:$Q,0)),"")</f>
        <v xml:space="preserve">Pol. Ind Entrerrios </v>
      </c>
      <c r="Z227" t="str">
        <f ca="1">IFERROR(INDEX(Rutas_Despiece!$H:$H,MATCH($S227,$Q:$Q,0)),"")</f>
        <v>Figueruelas</v>
      </c>
      <c r="AA227" t="str">
        <f ca="1">IFERROR(INDEX(Rutas_Despiece!$I:$I,MATCH($S227,$Q:$Q,0)),"")</f>
        <v>Zaragoza, España</v>
      </c>
      <c r="AB227" t="str">
        <f ca="1">IFERROR(INDEX(Rutas_Despiece!$L:$L,MATCH($S227,$Q:$Q,0)),"")</f>
        <v>Opel Puerta 5</v>
      </c>
      <c r="AG227" t="str">
        <f t="shared" ca="1" si="109"/>
        <v/>
      </c>
    </row>
    <row r="228" spans="1:33" x14ac:dyDescent="0.25">
      <c r="A228">
        <f ca="1">IF(Rutas_Despiece!A228&lt;&gt;Rutas_Despiece!A227,1,0)</f>
        <v>0</v>
      </c>
      <c r="B228">
        <f ca="1">IF(A228,Rutas_Despiece!C228,0)</f>
        <v>0</v>
      </c>
      <c r="C228">
        <f ca="1">IF(A228,Rutas_Despiece!D228,0)</f>
        <v>0</v>
      </c>
      <c r="D228" t="str">
        <f ca="1">IF(A228=1,"",SUBSTITUTE(Rutas_Despiece!J228,",",".") &amp; ","&amp;SUBSTITUTE(Rutas_Despiece!K228,",","."))</f>
        <v>41.749628,-1.175514</v>
      </c>
      <c r="E228" s="5">
        <f t="shared" ca="1" si="105"/>
        <v>6</v>
      </c>
      <c r="F228" t="str">
        <f t="shared" ca="1" si="103"/>
        <v>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8" s="69" t="s">
        <v>1174</v>
      </c>
      <c r="H228">
        <f t="shared" ca="1" si="106"/>
        <v>51</v>
      </c>
      <c r="I228" t="str">
        <f t="shared" ca="1" si="127"/>
        <v/>
      </c>
      <c r="J228" s="5" t="e">
        <f t="shared" ca="1" si="110"/>
        <v>#N/A</v>
      </c>
      <c r="M228" s="69"/>
      <c r="N228" s="69">
        <f t="shared" ca="1" si="100"/>
        <v>1</v>
      </c>
      <c r="O228" s="69" t="s">
        <v>1174</v>
      </c>
      <c r="P228">
        <f t="shared" ca="1" si="108"/>
        <v>1</v>
      </c>
      <c r="Q228">
        <f t="shared" ca="1" si="111"/>
        <v>220</v>
      </c>
      <c r="R228">
        <f t="shared" ca="1" si="114"/>
        <v>990</v>
      </c>
      <c r="S228">
        <f t="shared" ca="1" si="112"/>
        <v>175</v>
      </c>
      <c r="T228" t="str">
        <f t="shared" ca="1" si="113"/>
        <v>Paradas</v>
      </c>
      <c r="U228">
        <f t="shared" ca="1" si="115"/>
        <v>10175</v>
      </c>
      <c r="V228">
        <f ca="1">IFERROR(INDEX(Rutas_Despiece!$J:$J,MATCH($S228,$Q:$Q,0)),"")</f>
        <v>41.749628000000001</v>
      </c>
      <c r="W228">
        <f ca="1">IFERROR(INDEX(Rutas_Despiece!$K:$K,MATCH($S228,$Q:$Q,0)),"")</f>
        <v>-1.1755139999999999</v>
      </c>
      <c r="Y228" t="str">
        <f ca="1">IFERROR(INDEX(Rutas_Despiece!$F:$F,MATCH($S228,$Q:$Q,0))&amp;" "&amp;INDEX(Rutas_Despiece!$G:$G,MATCH($S228,$Q:$Q,0)),"")</f>
        <v xml:space="preserve">Pol. Ind Entrerrios </v>
      </c>
      <c r="Z228" t="str">
        <f ca="1">IFERROR(INDEX(Rutas_Despiece!$H:$H,MATCH($S228,$Q:$Q,0)),"")</f>
        <v>Figueruelas</v>
      </c>
      <c r="AA228" t="str">
        <f ca="1">IFERROR(INDEX(Rutas_Despiece!$I:$I,MATCH($S228,$Q:$Q,0)),"")</f>
        <v>Zaragoza, España</v>
      </c>
      <c r="AB228" t="str">
        <f ca="1">IFERROR(INDEX(Rutas_Despiece!$L:$L,MATCH($S228,$Q:$Q,0)),"")</f>
        <v>Opel Puerta 5</v>
      </c>
      <c r="AG228" t="str">
        <f t="shared" ca="1" si="109"/>
        <v/>
      </c>
    </row>
    <row r="229" spans="1:33" x14ac:dyDescent="0.25">
      <c r="A229">
        <f ca="1">IF(Rutas_Despiece!A229&lt;&gt;Rutas_Despiece!A228,1,0)</f>
        <v>0</v>
      </c>
      <c r="B229">
        <f ca="1">IF(A229,Rutas_Despiece!C229,0)</f>
        <v>0</v>
      </c>
      <c r="C229">
        <f ca="1">IF(A229,Rutas_Despiece!D229,0)</f>
        <v>0</v>
      </c>
      <c r="D229" t="str">
        <f ca="1">IF(A229=1,"",SUBSTITUTE(Rutas_Despiece!J229,",",".") &amp; ","&amp;SUBSTITUTE(Rutas_Despiece!K229,",","."))</f>
        <v>41.6760468,-0.890922</v>
      </c>
      <c r="E229" s="5">
        <f t="shared" ca="1" si="105"/>
        <v>6</v>
      </c>
      <c r="F229" t="str">
        <f t="shared" ca="1" si="103"/>
        <v>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9" s="69" t="s">
        <v>1174</v>
      </c>
      <c r="H229">
        <f t="shared" ca="1" si="106"/>
        <v>51</v>
      </c>
      <c r="I229" t="str">
        <f t="shared" ref="I229" ca="1" si="128">IF(I228&lt;H229,I228+1,"")</f>
        <v/>
      </c>
      <c r="J229" s="5" t="e">
        <f t="shared" ca="1" si="110"/>
        <v>#N/A</v>
      </c>
      <c r="M229" s="69"/>
      <c r="N229" s="69">
        <f t="shared" ca="1" si="100"/>
        <v>1</v>
      </c>
      <c r="O229" s="69" t="s">
        <v>1174</v>
      </c>
      <c r="P229">
        <f t="shared" ca="1" si="108"/>
        <v>1</v>
      </c>
      <c r="Q229">
        <f t="shared" ca="1" si="111"/>
        <v>221</v>
      </c>
      <c r="R229">
        <f t="shared" ca="1" si="114"/>
        <v>990</v>
      </c>
      <c r="S229">
        <f t="shared" ca="1" si="112"/>
        <v>176</v>
      </c>
      <c r="T229" t="str">
        <f t="shared" ca="1" si="113"/>
        <v>Paradas</v>
      </c>
      <c r="U229">
        <f t="shared" ca="1" si="115"/>
        <v>10176</v>
      </c>
      <c r="V229">
        <f ca="1">IFERROR(INDEX(Rutas_Despiece!$J:$J,MATCH($S229,$Q:$Q,0)),"")</f>
        <v>41.766540900000003</v>
      </c>
      <c r="W229">
        <f ca="1">IFERROR(INDEX(Rutas_Despiece!$K:$K,MATCH($S229,$Q:$Q,0)),"")</f>
        <v>-1.1260872</v>
      </c>
      <c r="Y229" t="str">
        <f ca="1">IFERROR(INDEX(Rutas_Despiece!$F:$F,MATCH($S229,$Q:$Q,0))&amp;" "&amp;INDEX(Rutas_Despiece!$G:$G,MATCH($S229,$Q:$Q,0)),"")</f>
        <v xml:space="preserve">Alagón  </v>
      </c>
      <c r="Z229" t="str">
        <f ca="1">IFERROR(INDEX(Rutas_Despiece!$H:$H,MATCH($S229,$Q:$Q,0)),"")</f>
        <v xml:space="preserve">Alagón </v>
      </c>
      <c r="AA229" t="str">
        <f ca="1">IFERROR(INDEX(Rutas_Despiece!$I:$I,MATCH($S229,$Q:$Q,0)),"")</f>
        <v>Zaragoza, España</v>
      </c>
      <c r="AB229" t="str">
        <f ca="1">IFERROR(INDEX(Rutas_Despiece!$L:$L,MATCH($S229,$Q:$Q,0)),"")</f>
        <v>Rotonda - Pd. Bus</v>
      </c>
      <c r="AG229" t="str">
        <f t="shared" ca="1" si="109"/>
        <v/>
      </c>
    </row>
    <row r="230" spans="1:33" x14ac:dyDescent="0.25">
      <c r="A230">
        <f ca="1">IF(Rutas_Despiece!A230&lt;&gt;Rutas_Despiece!A229,1,0)</f>
        <v>0</v>
      </c>
      <c r="B230">
        <f ca="1">IF(A230,Rutas_Despiece!C230,0)</f>
        <v>0</v>
      </c>
      <c r="C230">
        <f ca="1">IF(A230,Rutas_Despiece!D230,0)</f>
        <v>0</v>
      </c>
      <c r="D230" t="str">
        <f ca="1">IF(A230=1,"",SUBSTITUTE(Rutas_Despiece!J230,",",".") &amp; ","&amp;SUBSTITUTE(Rutas_Despiece!K230,",","."))</f>
        <v>41.6704221,-0.8906701</v>
      </c>
      <c r="E230" s="5">
        <f t="shared" ca="1" si="105"/>
        <v>6</v>
      </c>
      <c r="F230" t="str">
        <f t="shared" ca="1" si="103"/>
        <v>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30" s="69" t="s">
        <v>1174</v>
      </c>
      <c r="H230">
        <f t="shared" ca="1" si="106"/>
        <v>51</v>
      </c>
      <c r="I230" t="str">
        <f t="shared" ref="I230:I233" ca="1" si="129">IF(I229&lt;H230,I229+1,I229)</f>
        <v/>
      </c>
      <c r="J230" s="5" t="e">
        <f t="shared" ca="1" si="110"/>
        <v>#N/A</v>
      </c>
      <c r="M230" s="69"/>
      <c r="N230" s="69">
        <f t="shared" ca="1" si="100"/>
        <v>1</v>
      </c>
      <c r="O230" s="69" t="s">
        <v>1174</v>
      </c>
      <c r="P230">
        <f t="shared" ca="1" si="108"/>
        <v>1</v>
      </c>
      <c r="Q230">
        <f t="shared" ca="1" si="111"/>
        <v>222</v>
      </c>
      <c r="R230">
        <f t="shared" ca="1" si="114"/>
        <v>990</v>
      </c>
      <c r="S230">
        <f t="shared" ca="1" si="112"/>
        <v>177</v>
      </c>
      <c r="T230" t="str">
        <f t="shared" ca="1" si="113"/>
        <v>Paradas</v>
      </c>
      <c r="U230">
        <f t="shared" ca="1" si="115"/>
        <v>10177</v>
      </c>
      <c r="V230">
        <f ca="1">IFERROR(INDEX(Rutas_Despiece!$J:$J,MATCH($S230,$Q:$Q,0)),"")</f>
        <v>41.722552800000003</v>
      </c>
      <c r="W230">
        <f ca="1">IFERROR(INDEX(Rutas_Despiece!$K:$K,MATCH($S230,$Q:$Q,0)),"")</f>
        <v>-1.0365697</v>
      </c>
      <c r="Y230" t="str">
        <f ca="1">IFERROR(INDEX(Rutas_Despiece!$F:$F,MATCH($S230,$Q:$Q,0))&amp;" "&amp;INDEX(Rutas_Despiece!$G:$G,MATCH($S230,$Q:$Q,0)),"")</f>
        <v xml:space="preserve">Frente Urbanización Alameda </v>
      </c>
      <c r="Z230" t="str">
        <f ca="1">IFERROR(INDEX(Rutas_Despiece!$H:$H,MATCH($S230,$Q:$Q,0)),"")</f>
        <v>Casetas</v>
      </c>
      <c r="AA230" t="str">
        <f ca="1">IFERROR(INDEX(Rutas_Despiece!$I:$I,MATCH($S230,$Q:$Q,0)),"")</f>
        <v>Zaragoza, España</v>
      </c>
      <c r="AB230" t="str">
        <f ca="1">IFERROR(INDEX(Rutas_Despiece!$L:$L,MATCH($S230,$Q:$Q,0)),"")</f>
        <v>Frente nº 52 - Pd. Bus (?)</v>
      </c>
      <c r="AG230" t="str">
        <f t="shared" ca="1" si="109"/>
        <v/>
      </c>
    </row>
    <row r="231" spans="1:33" x14ac:dyDescent="0.25">
      <c r="A231">
        <f ca="1">IF(Rutas_Despiece!A231&lt;&gt;Rutas_Despiece!A230,1,0)</f>
        <v>0</v>
      </c>
      <c r="B231">
        <f ca="1">IF(A231,Rutas_Despiece!C231,0)</f>
        <v>0</v>
      </c>
      <c r="C231">
        <f ca="1">IF(A231,Rutas_Despiece!D231,0)</f>
        <v>0</v>
      </c>
      <c r="D231" t="str">
        <f ca="1">IF(A231=1,"",SUBSTITUTE(Rutas_Despiece!J231,",",".") &amp; ","&amp;SUBSTITUTE(Rutas_Despiece!K231,",","."))</f>
        <v>41.624888,-0.876361</v>
      </c>
      <c r="E231" s="5">
        <f t="shared" ca="1" si="105"/>
        <v>6</v>
      </c>
      <c r="F231" t="str">
        <f t="shared" ca="1" si="103"/>
        <v>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31" s="69" t="s">
        <v>1174</v>
      </c>
      <c r="H231">
        <f t="shared" ca="1" si="106"/>
        <v>51</v>
      </c>
      <c r="I231" t="str">
        <f t="shared" ca="1" si="129"/>
        <v/>
      </c>
      <c r="J231" s="5" t="e">
        <f t="shared" ca="1" si="110"/>
        <v>#N/A</v>
      </c>
      <c r="M231" s="69"/>
      <c r="N231" s="69">
        <f t="shared" ca="1" si="100"/>
        <v>1</v>
      </c>
      <c r="O231" s="69" t="s">
        <v>1174</v>
      </c>
      <c r="P231">
        <f t="shared" ca="1" si="108"/>
        <v>1</v>
      </c>
      <c r="Q231">
        <f t="shared" ca="1" si="111"/>
        <v>223</v>
      </c>
      <c r="R231">
        <f t="shared" ca="1" si="114"/>
        <v>990</v>
      </c>
      <c r="S231">
        <f t="shared" ca="1" si="112"/>
        <v>178</v>
      </c>
      <c r="T231" t="str">
        <f t="shared" ca="1" si="113"/>
        <v>Paradas</v>
      </c>
      <c r="U231">
        <f t="shared" ca="1" si="115"/>
        <v>10178</v>
      </c>
      <c r="V231">
        <f ca="1">IFERROR(INDEX(Rutas_Despiece!$J:$J,MATCH($S231,$Q:$Q,0)),"")</f>
        <v>41.719026399999997</v>
      </c>
      <c r="W231">
        <f ca="1">IFERROR(INDEX(Rutas_Despiece!$K:$K,MATCH($S231,$Q:$Q,0)),"")</f>
        <v>-1.0285835999999999</v>
      </c>
      <c r="Y231" t="str">
        <f ca="1">IFERROR(INDEX(Rutas_Despiece!$F:$F,MATCH($S231,$Q:$Q,0))&amp;" "&amp;INDEX(Rutas_Despiece!$G:$G,MATCH($S231,$Q:$Q,0)),"")</f>
        <v xml:space="preserve">Ctra. Logroño  </v>
      </c>
      <c r="Z231" t="str">
        <f ca="1">IFERROR(INDEX(Rutas_Despiece!$H:$H,MATCH($S231,$Q:$Q,0)),"")</f>
        <v>Casetas</v>
      </c>
      <c r="AA231" t="str">
        <f ca="1">IFERROR(INDEX(Rutas_Despiece!$I:$I,MATCH($S231,$Q:$Q,0)),"")</f>
        <v>Zaragoza, España</v>
      </c>
      <c r="AB231" t="str">
        <f ca="1">IFERROR(INDEX(Rutas_Despiece!$L:$L,MATCH($S231,$Q:$Q,0)),"")</f>
        <v>Frente nº 52</v>
      </c>
      <c r="AG231" t="str">
        <f t="shared" ca="1" si="109"/>
        <v/>
      </c>
    </row>
    <row r="232" spans="1:33" x14ac:dyDescent="0.25">
      <c r="A232">
        <f ca="1">IF(Rutas_Despiece!A232&lt;&gt;Rutas_Despiece!A231,1,0)</f>
        <v>0</v>
      </c>
      <c r="B232">
        <f ca="1">IF(A232,Rutas_Despiece!C232,0)</f>
        <v>0</v>
      </c>
      <c r="C232">
        <f ca="1">IF(A232,Rutas_Despiece!D232,0)</f>
        <v>0</v>
      </c>
      <c r="D232" t="str">
        <f ca="1">IF(A232=1,"",SUBSTITUTE(Rutas_Despiece!J232,",",".") &amp; ","&amp;SUBSTITUTE(Rutas_Despiece!K232,",","."))</f>
        <v>41.6675533,-0.8766818</v>
      </c>
      <c r="E232" s="5">
        <f t="shared" ca="1" si="105"/>
        <v>6</v>
      </c>
      <c r="F232" t="str">
        <f t="shared" ca="1" si="103"/>
        <v>41.6675533,-0.8766818 41.6749239,-0.8769198 41.6771416,-0.8710502 41.6668363,-0.8718167 41.6628839,-0.8664623 41.663684,-0.8612825 41.6673479,-0.8525495 41.670449,-0.8447889 41.6698219,-0.8392838 41.6670038,-0.8317995 41.6667726,-0.8240368</v>
      </c>
      <c r="G232" s="69" t="s">
        <v>1174</v>
      </c>
      <c r="H232">
        <f t="shared" ca="1" si="106"/>
        <v>51</v>
      </c>
      <c r="I232" t="str">
        <f t="shared" ca="1" si="129"/>
        <v/>
      </c>
      <c r="J232" s="5" t="e">
        <f t="shared" ca="1" si="110"/>
        <v>#N/A</v>
      </c>
      <c r="M232" s="69"/>
      <c r="N232" s="69">
        <f t="shared" ca="1" si="100"/>
        <v>1</v>
      </c>
      <c r="O232" s="69" t="s">
        <v>1174</v>
      </c>
      <c r="P232">
        <f t="shared" ca="1" si="108"/>
        <v>1</v>
      </c>
      <c r="Q232">
        <f t="shared" ca="1" si="111"/>
        <v>224</v>
      </c>
      <c r="R232">
        <f t="shared" ca="1" si="114"/>
        <v>990</v>
      </c>
      <c r="S232">
        <f t="shared" ca="1" si="112"/>
        <v>179</v>
      </c>
      <c r="T232" t="str">
        <f t="shared" ca="1" si="113"/>
        <v>Paradas</v>
      </c>
      <c r="U232">
        <f t="shared" ca="1" si="115"/>
        <v>10179</v>
      </c>
      <c r="V232">
        <f ca="1">IFERROR(INDEX(Rutas_Despiece!$J:$J,MATCH($S232,$Q:$Q,0)),"")</f>
        <v>41.701668599999998</v>
      </c>
      <c r="W232">
        <f ca="1">IFERROR(INDEX(Rutas_Despiece!$K:$K,MATCH($S232,$Q:$Q,0)),"")</f>
        <v>-1.0000819999999999</v>
      </c>
      <c r="Y232" t="str">
        <f ca="1">IFERROR(INDEX(Rutas_Despiece!$F:$F,MATCH($S232,$Q:$Q,0))&amp;" "&amp;INDEX(Rutas_Despiece!$G:$G,MATCH($S232,$Q:$Q,0)),"")</f>
        <v xml:space="preserve">Ctra. Logroño </v>
      </c>
      <c r="Z232" t="str">
        <f ca="1">IFERROR(INDEX(Rutas_Despiece!$H:$H,MATCH($S232,$Q:$Q,0)),"")</f>
        <v xml:space="preserve">Utebo </v>
      </c>
      <c r="AA232" t="str">
        <f ca="1">IFERROR(INDEX(Rutas_Despiece!$I:$I,MATCH($S232,$Q:$Q,0)),"")</f>
        <v>Zaragoza, España</v>
      </c>
      <c r="AB232" t="str">
        <f ca="1">IFERROR(INDEX(Rutas_Despiece!$L:$L,MATCH($S232,$Q:$Q,0)),"")</f>
        <v>Frente desvío Utebo - Pd. Bus (?)</v>
      </c>
      <c r="AG232" t="str">
        <f t="shared" ca="1" si="109"/>
        <v/>
      </c>
    </row>
    <row r="233" spans="1:33" x14ac:dyDescent="0.25">
      <c r="A233">
        <f ca="1">IF(Rutas_Despiece!A233&lt;&gt;Rutas_Despiece!A232,1,0)</f>
        <v>0</v>
      </c>
      <c r="B233">
        <f ca="1">IF(A233,Rutas_Despiece!C233,0)</f>
        <v>0</v>
      </c>
      <c r="C233">
        <f ca="1">IF(A233,Rutas_Despiece!D233,0)</f>
        <v>0</v>
      </c>
      <c r="D233" t="str">
        <f ca="1">IF(A233=1,"",SUBSTITUTE(Rutas_Despiece!J233,",",".") &amp; ","&amp;SUBSTITUTE(Rutas_Despiece!K233,",","."))</f>
        <v>41.6749239,-0.8769198</v>
      </c>
      <c r="E233" s="5">
        <f t="shared" ca="1" si="105"/>
        <v>6</v>
      </c>
      <c r="F233" t="str">
        <f t="shared" ca="1" si="103"/>
        <v>41.6749239,-0.8769198 41.6771416,-0.8710502 41.6668363,-0.8718167 41.6628839,-0.8664623 41.663684,-0.8612825 41.6673479,-0.8525495 41.670449,-0.8447889 41.6698219,-0.8392838 41.6670038,-0.8317995 41.6667726,-0.8240368</v>
      </c>
      <c r="G233" s="69" t="s">
        <v>1174</v>
      </c>
      <c r="H233">
        <f t="shared" ca="1" si="106"/>
        <v>51</v>
      </c>
      <c r="I233" t="str">
        <f t="shared" ca="1" si="129"/>
        <v/>
      </c>
      <c r="J233" s="5" t="e">
        <f t="shared" ca="1" si="110"/>
        <v>#N/A</v>
      </c>
      <c r="M233" s="69"/>
      <c r="N233" s="69">
        <f t="shared" ca="1" si="100"/>
        <v>1</v>
      </c>
      <c r="O233" s="69" t="s">
        <v>1174</v>
      </c>
      <c r="P233">
        <f t="shared" ca="1" si="108"/>
        <v>1</v>
      </c>
      <c r="Q233">
        <f t="shared" ca="1" si="111"/>
        <v>225</v>
      </c>
      <c r="R233">
        <f t="shared" ca="1" si="114"/>
        <v>990</v>
      </c>
      <c r="S233">
        <f t="shared" ca="1" si="112"/>
        <v>180</v>
      </c>
      <c r="T233" t="str">
        <f t="shared" ca="1" si="113"/>
        <v>Paradas</v>
      </c>
      <c r="U233">
        <f t="shared" ca="1" si="115"/>
        <v>10180</v>
      </c>
      <c r="V233">
        <f ca="1">IFERROR(INDEX(Rutas_Despiece!$J:$J,MATCH($S233,$Q:$Q,0)),"")</f>
        <v>41.689270800000003</v>
      </c>
      <c r="W233">
        <f ca="1">IFERROR(INDEX(Rutas_Despiece!$K:$K,MATCH($S233,$Q:$Q,0)),"")</f>
        <v>-0.97838800000000004</v>
      </c>
      <c r="Y233" t="str">
        <f ca="1">IFERROR(INDEX(Rutas_Despiece!$F:$F,MATCH($S233,$Q:$Q,0))&amp;" "&amp;INDEX(Rutas_Despiece!$G:$G,MATCH($S233,$Q:$Q,0)),"")</f>
        <v xml:space="preserve">Ctra. Logroño </v>
      </c>
      <c r="Z233" t="str">
        <f ca="1">IFERROR(INDEX(Rutas_Despiece!$H:$H,MATCH($S233,$Q:$Q,0)),"")</f>
        <v xml:space="preserve">Monzalbarba </v>
      </c>
      <c r="AA233" t="str">
        <f ca="1">IFERROR(INDEX(Rutas_Despiece!$I:$I,MATCH($S233,$Q:$Q,0)),"")</f>
        <v>Zaragoza, España</v>
      </c>
      <c r="AB233" t="str">
        <f ca="1">IFERROR(INDEX(Rutas_Despiece!$L:$L,MATCH($S233,$Q:$Q,0)),"")</f>
        <v>Desvío Monzalbarba - Pd. Bus (?)</v>
      </c>
      <c r="AG233" t="str">
        <f t="shared" ca="1" si="109"/>
        <v/>
      </c>
    </row>
    <row r="234" spans="1:33" x14ac:dyDescent="0.25">
      <c r="A234">
        <f ca="1">IF(Rutas_Despiece!A234&lt;&gt;Rutas_Despiece!A233,1,0)</f>
        <v>0</v>
      </c>
      <c r="B234">
        <f ca="1">IF(A234,Rutas_Despiece!C234,0)</f>
        <v>0</v>
      </c>
      <c r="C234">
        <f ca="1">IF(A234,Rutas_Despiece!D234,0)</f>
        <v>0</v>
      </c>
      <c r="D234" t="str">
        <f ca="1">IF(A234=1,"",SUBSTITUTE(Rutas_Despiece!J234,",",".") &amp; ","&amp;SUBSTITUTE(Rutas_Despiece!K234,",","."))</f>
        <v>41.6771416,-0.8710502</v>
      </c>
      <c r="E234" s="5">
        <f t="shared" ca="1" si="105"/>
        <v>6</v>
      </c>
      <c r="F234" t="str">
        <f t="shared" ca="1" si="103"/>
        <v>41.6771416,-0.8710502 41.6668363,-0.8718167 41.6628839,-0.8664623 41.663684,-0.8612825 41.6673479,-0.8525495 41.670449,-0.8447889 41.6698219,-0.8392838 41.6670038,-0.8317995 41.6667726,-0.8240368</v>
      </c>
      <c r="G234" s="69" t="s">
        <v>1174</v>
      </c>
      <c r="H234">
        <f t="shared" ca="1" si="106"/>
        <v>51</v>
      </c>
      <c r="I234" t="str">
        <f t="shared" ref="I234" ca="1" si="130">IF(I233&lt;H234,I233+1,"")</f>
        <v/>
      </c>
      <c r="J234" s="5" t="e">
        <f t="shared" ca="1" si="110"/>
        <v>#N/A</v>
      </c>
      <c r="M234" s="69"/>
      <c r="N234" s="69">
        <f t="shared" ca="1" si="100"/>
        <v>1</v>
      </c>
      <c r="O234" s="69" t="s">
        <v>1174</v>
      </c>
      <c r="P234">
        <f t="shared" ca="1" si="108"/>
        <v>1</v>
      </c>
      <c r="Q234">
        <f t="shared" ca="1" si="111"/>
        <v>226</v>
      </c>
      <c r="R234">
        <f t="shared" ca="1" si="114"/>
        <v>990</v>
      </c>
      <c r="S234">
        <f t="shared" ca="1" si="112"/>
        <v>181</v>
      </c>
      <c r="T234" t="str">
        <f t="shared" ca="1" si="113"/>
        <v>Paradas</v>
      </c>
      <c r="U234">
        <f t="shared" ca="1" si="115"/>
        <v>10181</v>
      </c>
      <c r="V234">
        <f ca="1">IFERROR(INDEX(Rutas_Despiece!$J:$J,MATCH($S234,$Q:$Q,0)),"")</f>
        <v>41.664750900000001</v>
      </c>
      <c r="W234">
        <f ca="1">IFERROR(INDEX(Rutas_Despiece!$K:$K,MATCH($S234,$Q:$Q,0)),"")</f>
        <v>-0.93411149999999998</v>
      </c>
      <c r="Y234" t="str">
        <f ca="1">IFERROR(INDEX(Rutas_Despiece!$F:$F,MATCH($S234,$Q:$Q,0))&amp;" "&amp;INDEX(Rutas_Despiece!$G:$G,MATCH($S234,$Q:$Q,0)),"")</f>
        <v xml:space="preserve">Torres de San Lamberto </v>
      </c>
      <c r="Z234" t="str">
        <f ca="1">IFERROR(INDEX(Rutas_Despiece!$H:$H,MATCH($S234,$Q:$Q,0)),"")</f>
        <v>Zaragoza</v>
      </c>
      <c r="AA234" t="str">
        <f ca="1">IFERROR(INDEX(Rutas_Despiece!$I:$I,MATCH($S234,$Q:$Q,0)),"")</f>
        <v>Zaragoza, España</v>
      </c>
      <c r="AB234" t="str">
        <f ca="1">IFERROR(INDEX(Rutas_Despiece!$L:$L,MATCH($S234,$Q:$Q,0)),"")</f>
        <v>Frente Torres de San Lamberto</v>
      </c>
      <c r="AG234" t="str">
        <f t="shared" ca="1" si="109"/>
        <v/>
      </c>
    </row>
    <row r="235" spans="1:33" x14ac:dyDescent="0.25">
      <c r="A235">
        <f ca="1">IF(Rutas_Despiece!A235&lt;&gt;Rutas_Despiece!A234,1,0)</f>
        <v>0</v>
      </c>
      <c r="B235">
        <f ca="1">IF(A235,Rutas_Despiece!C235,0)</f>
        <v>0</v>
      </c>
      <c r="C235">
        <f ca="1">IF(A235,Rutas_Despiece!D235,0)</f>
        <v>0</v>
      </c>
      <c r="D235" t="str">
        <f ca="1">IF(A235=1,"",SUBSTITUTE(Rutas_Despiece!J235,",",".") &amp; ","&amp;SUBSTITUTE(Rutas_Despiece!K235,",","."))</f>
        <v>41.6668363,-0.8718167</v>
      </c>
      <c r="E235" s="5">
        <f t="shared" ca="1" si="105"/>
        <v>6</v>
      </c>
      <c r="F235" t="str">
        <f t="shared" ca="1" si="103"/>
        <v>41.6668363,-0.8718167 41.6628839,-0.8664623 41.663684,-0.8612825 41.6673479,-0.8525495 41.670449,-0.8447889 41.6698219,-0.8392838 41.6670038,-0.8317995 41.6667726,-0.8240368</v>
      </c>
      <c r="G235" s="69" t="s">
        <v>1174</v>
      </c>
      <c r="H235">
        <f t="shared" ca="1" si="106"/>
        <v>51</v>
      </c>
      <c r="I235" t="str">
        <f t="shared" ref="I235:I238" ca="1" si="131">IF(I234&lt;H235,I234+1,I234)</f>
        <v/>
      </c>
      <c r="J235" s="5" t="e">
        <f t="shared" ca="1" si="110"/>
        <v>#N/A</v>
      </c>
      <c r="M235" s="69"/>
      <c r="N235" s="69">
        <f t="shared" ca="1" si="100"/>
        <v>1</v>
      </c>
      <c r="O235" s="69" t="s">
        <v>1174</v>
      </c>
      <c r="P235">
        <f t="shared" ca="1" si="108"/>
        <v>1</v>
      </c>
      <c r="Q235">
        <f t="shared" ca="1" si="111"/>
        <v>227</v>
      </c>
      <c r="R235">
        <f t="shared" ca="1" si="114"/>
        <v>990</v>
      </c>
      <c r="S235">
        <f t="shared" ca="1" si="112"/>
        <v>182</v>
      </c>
      <c r="T235" t="str">
        <f t="shared" ca="1" si="113"/>
        <v>Paradas</v>
      </c>
      <c r="U235">
        <f t="shared" ca="1" si="115"/>
        <v>10182</v>
      </c>
      <c r="V235">
        <f ca="1">IFERROR(INDEX(Rutas_Despiece!$J:$J,MATCH($S235,$Q:$Q,0)),"")</f>
        <v>41.655794</v>
      </c>
      <c r="W235">
        <f ca="1">IFERROR(INDEX(Rutas_Despiece!$K:$K,MATCH($S235,$Q:$Q,0)),"")</f>
        <v>-0.90835900000000003</v>
      </c>
      <c r="Y235" t="str">
        <f ca="1">IFERROR(INDEX(Rutas_Despiece!$F:$F,MATCH($S235,$Q:$Q,0))&amp;" "&amp;INDEX(Rutas_Despiece!$G:$G,MATCH($S235,$Q:$Q,0)),"")</f>
        <v>Avenida de Navarra nº 183</v>
      </c>
      <c r="Z235" t="str">
        <f ca="1">IFERROR(INDEX(Rutas_Despiece!$H:$H,MATCH($S235,$Q:$Q,0)),"")</f>
        <v>Zaragoza</v>
      </c>
      <c r="AA235" t="str">
        <f ca="1">IFERROR(INDEX(Rutas_Despiece!$I:$I,MATCH($S235,$Q:$Q,0)),"")</f>
        <v>Zaragoza, España</v>
      </c>
      <c r="AB235" t="str">
        <f ca="1">IFERROR(INDEX(Rutas_Despiece!$L:$L,MATCH($S235,$Q:$Q,0)),"")</f>
        <v>Pd. Bus</v>
      </c>
      <c r="AG235" t="str">
        <f t="shared" ca="1" si="109"/>
        <v/>
      </c>
    </row>
    <row r="236" spans="1:33" x14ac:dyDescent="0.25">
      <c r="A236">
        <f ca="1">IF(Rutas_Despiece!A236&lt;&gt;Rutas_Despiece!A235,1,0)</f>
        <v>0</v>
      </c>
      <c r="B236">
        <f ca="1">IF(A236,Rutas_Despiece!C236,0)</f>
        <v>0</v>
      </c>
      <c r="C236">
        <f ca="1">IF(A236,Rutas_Despiece!D236,0)</f>
        <v>0</v>
      </c>
      <c r="D236" t="str">
        <f ca="1">IF(A236=1,"",SUBSTITUTE(Rutas_Despiece!J236,",",".") &amp; ","&amp;SUBSTITUTE(Rutas_Despiece!K236,",","."))</f>
        <v>41.6628839,-0.8664623</v>
      </c>
      <c r="E236" s="5">
        <f t="shared" ca="1" si="105"/>
        <v>6</v>
      </c>
      <c r="F236" t="str">
        <f t="shared" ca="1" si="103"/>
        <v>41.6628839,-0.8664623 41.663684,-0.8612825 41.6673479,-0.8525495 41.670449,-0.8447889 41.6698219,-0.8392838 41.6670038,-0.8317995 41.6667726,-0.8240368</v>
      </c>
      <c r="G236" s="69" t="s">
        <v>1174</v>
      </c>
      <c r="H236">
        <f t="shared" ca="1" si="106"/>
        <v>51</v>
      </c>
      <c r="I236" t="str">
        <f t="shared" ca="1" si="131"/>
        <v/>
      </c>
      <c r="J236" s="5" t="e">
        <f t="shared" ca="1" si="110"/>
        <v>#N/A</v>
      </c>
      <c r="M236" s="69"/>
      <c r="N236" s="69">
        <f t="shared" ca="1" si="100"/>
        <v>1</v>
      </c>
      <c r="O236" s="69" t="s">
        <v>1174</v>
      </c>
      <c r="P236">
        <f t="shared" ca="1" si="108"/>
        <v>1</v>
      </c>
      <c r="Q236">
        <f t="shared" ca="1" si="111"/>
        <v>228</v>
      </c>
      <c r="R236">
        <f t="shared" ca="1" si="114"/>
        <v>990</v>
      </c>
      <c r="S236">
        <f t="shared" ca="1" si="112"/>
        <v>183</v>
      </c>
      <c r="T236" t="str">
        <f t="shared" ca="1" si="113"/>
        <v>Paradas</v>
      </c>
      <c r="U236">
        <f t="shared" ca="1" si="115"/>
        <v>10183</v>
      </c>
      <c r="V236">
        <f ca="1">IFERROR(INDEX(Rutas_Despiece!$J:$J,MATCH($S236,$Q:$Q,0)),"")</f>
        <v>41.654769999999999</v>
      </c>
      <c r="W236">
        <f ca="1">IFERROR(INDEX(Rutas_Despiece!$K:$K,MATCH($S236,$Q:$Q,0)),"")</f>
        <v>-0.90088900000000005</v>
      </c>
      <c r="Y236" t="str">
        <f ca="1">IFERROR(INDEX(Rutas_Despiece!$F:$F,MATCH($S236,$Q:$Q,0))&amp;" "&amp;INDEX(Rutas_Despiece!$G:$G,MATCH($S236,$Q:$Q,0)),"")</f>
        <v>Avd. De Navarra nº 71</v>
      </c>
      <c r="Z236" t="str">
        <f ca="1">IFERROR(INDEX(Rutas_Despiece!$H:$H,MATCH($S236,$Q:$Q,0)),"")</f>
        <v>Zaragoza</v>
      </c>
      <c r="AA236" t="str">
        <f ca="1">IFERROR(INDEX(Rutas_Despiece!$I:$I,MATCH($S236,$Q:$Q,0)),"")</f>
        <v>Zaragoza, España</v>
      </c>
      <c r="AB236" t="str">
        <f ca="1">IFERROR(INDEX(Rutas_Despiece!$L:$L,MATCH($S236,$Q:$Q,0)),"")</f>
        <v>Pd. Bus</v>
      </c>
      <c r="AG236" t="str">
        <f t="shared" ca="1" si="109"/>
        <v/>
      </c>
    </row>
    <row r="237" spans="1:33" x14ac:dyDescent="0.25">
      <c r="A237">
        <f ca="1">IF(Rutas_Despiece!A237&lt;&gt;Rutas_Despiece!A236,1,0)</f>
        <v>0</v>
      </c>
      <c r="B237">
        <f ca="1">IF(A237,Rutas_Despiece!C237,0)</f>
        <v>0</v>
      </c>
      <c r="C237">
        <f ca="1">IF(A237,Rutas_Despiece!D237,0)</f>
        <v>0</v>
      </c>
      <c r="D237" t="str">
        <f ca="1">IF(A237=1,"",SUBSTITUTE(Rutas_Despiece!J237,",",".") &amp; ","&amp;SUBSTITUTE(Rutas_Despiece!K237,",","."))</f>
        <v>41.663684,-0.8612825</v>
      </c>
      <c r="E237" s="5">
        <f t="shared" ca="1" si="105"/>
        <v>6</v>
      </c>
      <c r="F237" t="str">
        <f t="shared" ca="1" si="103"/>
        <v>41.663684,-0.8612825 41.6673479,-0.8525495 41.670449,-0.8447889 41.6698219,-0.8392838 41.6670038,-0.8317995 41.6667726,-0.8240368</v>
      </c>
      <c r="G237" s="69" t="s">
        <v>1174</v>
      </c>
      <c r="H237">
        <f t="shared" ca="1" si="106"/>
        <v>51</v>
      </c>
      <c r="I237" t="str">
        <f t="shared" ca="1" si="131"/>
        <v/>
      </c>
      <c r="J237" s="5" t="e">
        <f t="shared" ca="1" si="110"/>
        <v>#N/A</v>
      </c>
      <c r="M237" s="69"/>
      <c r="N237" s="69">
        <f t="shared" ca="1" si="100"/>
        <v>1</v>
      </c>
      <c r="O237" s="69" t="s">
        <v>1174</v>
      </c>
      <c r="P237">
        <f t="shared" ca="1" si="108"/>
        <v>1</v>
      </c>
      <c r="Q237">
        <f t="shared" ca="1" si="111"/>
        <v>229</v>
      </c>
      <c r="R237">
        <f t="shared" ca="1" si="114"/>
        <v>990</v>
      </c>
      <c r="S237">
        <f t="shared" ca="1" si="112"/>
        <v>184</v>
      </c>
      <c r="T237" t="str">
        <f t="shared" ca="1" si="113"/>
        <v>Paradas</v>
      </c>
      <c r="U237">
        <f t="shared" ca="1" si="115"/>
        <v>10184</v>
      </c>
      <c r="V237">
        <f ca="1">IFERROR(INDEX(Rutas_Despiece!$J:$J,MATCH($S237,$Q:$Q,0)),"")</f>
        <v>41.648246200000003</v>
      </c>
      <c r="W237">
        <f ca="1">IFERROR(INDEX(Rutas_Despiece!$K:$K,MATCH($S237,$Q:$Q,0)),"")</f>
        <v>-0.9020705</v>
      </c>
      <c r="Y237" t="str">
        <f ca="1">IFERROR(INDEX(Rutas_Despiece!$F:$F,MATCH($S237,$Q:$Q,0))&amp;" "&amp;INDEX(Rutas_Despiece!$G:$G,MATCH($S237,$Q:$Q,0)),"")</f>
        <v xml:space="preserve">Franco y López  </v>
      </c>
      <c r="Z237" t="str">
        <f ca="1">IFERROR(INDEX(Rutas_Despiece!$H:$H,MATCH($S237,$Q:$Q,0)),"")</f>
        <v>Zaragoza</v>
      </c>
      <c r="AA237" t="str">
        <f ca="1">IFERROR(INDEX(Rutas_Despiece!$I:$I,MATCH($S237,$Q:$Q,0)),"")</f>
        <v>Zaragoza, España</v>
      </c>
      <c r="AB237" t="str">
        <f ca="1">IFERROR(INDEX(Rutas_Despiece!$L:$L,MATCH($S237,$Q:$Q,0)),"")</f>
        <v>Esq. Duquesa Villahermosa</v>
      </c>
      <c r="AG237" t="str">
        <f t="shared" ca="1" si="109"/>
        <v/>
      </c>
    </row>
    <row r="238" spans="1:33" x14ac:dyDescent="0.25">
      <c r="A238">
        <f ca="1">IF(Rutas_Despiece!A238&lt;&gt;Rutas_Despiece!A237,1,0)</f>
        <v>0</v>
      </c>
      <c r="B238">
        <f ca="1">IF(A238,Rutas_Despiece!C238,0)</f>
        <v>0</v>
      </c>
      <c r="C238">
        <f ca="1">IF(A238,Rutas_Despiece!D238,0)</f>
        <v>0</v>
      </c>
      <c r="D238" t="str">
        <f ca="1">IF(A238=1,"",SUBSTITUTE(Rutas_Despiece!J238,",",".") &amp; ","&amp;SUBSTITUTE(Rutas_Despiece!K238,",","."))</f>
        <v>41.6673479,-0.8525495</v>
      </c>
      <c r="E238" s="5">
        <f t="shared" ca="1" si="105"/>
        <v>6</v>
      </c>
      <c r="F238" t="str">
        <f t="shared" ca="1" si="103"/>
        <v>41.6673479,-0.8525495 41.670449,-0.8447889 41.6698219,-0.8392838 41.6670038,-0.8317995 41.6667726,-0.8240368</v>
      </c>
      <c r="G238" s="69" t="s">
        <v>1174</v>
      </c>
      <c r="H238">
        <f t="shared" ca="1" si="106"/>
        <v>51</v>
      </c>
      <c r="I238" t="str">
        <f t="shared" ca="1" si="131"/>
        <v/>
      </c>
      <c r="J238" s="5" t="e">
        <f t="shared" ca="1" si="110"/>
        <v>#N/A</v>
      </c>
      <c r="M238" s="69"/>
      <c r="N238" s="69">
        <f t="shared" ca="1" si="100"/>
        <v>1</v>
      </c>
      <c r="O238" s="69" t="s">
        <v>1174</v>
      </c>
      <c r="P238">
        <f t="shared" ca="1" si="108"/>
        <v>1</v>
      </c>
      <c r="Q238">
        <f t="shared" ca="1" si="111"/>
        <v>230</v>
      </c>
      <c r="R238">
        <f t="shared" ca="1" si="114"/>
        <v>990</v>
      </c>
      <c r="S238">
        <f t="shared" ca="1" si="112"/>
        <v>185</v>
      </c>
      <c r="T238" t="str">
        <f t="shared" ca="1" si="113"/>
        <v>Paradas</v>
      </c>
      <c r="U238">
        <f t="shared" ca="1" si="115"/>
        <v>10185</v>
      </c>
      <c r="V238">
        <f ca="1">IFERROR(INDEX(Rutas_Despiece!$J:$J,MATCH($S238,$Q:$Q,0)),"")</f>
        <v>41.644739000000001</v>
      </c>
      <c r="W238">
        <f ca="1">IFERROR(INDEX(Rutas_Despiece!$K:$K,MATCH($S238,$Q:$Q,0)),"")</f>
        <v>-0.89956700000000001</v>
      </c>
      <c r="Y238" t="str">
        <f ca="1">IFERROR(INDEX(Rutas_Despiece!$F:$F,MATCH($S238,$Q:$Q,0))&amp;" "&amp;INDEX(Rutas_Despiece!$G:$G,MATCH($S238,$Q:$Q,0)),"")</f>
        <v>Corona de Aragón nº 51</v>
      </c>
      <c r="Z238" t="str">
        <f ca="1">IFERROR(INDEX(Rutas_Despiece!$H:$H,MATCH($S238,$Q:$Q,0)),"")</f>
        <v>Zaragoza</v>
      </c>
      <c r="AA238" t="str">
        <f ca="1">IFERROR(INDEX(Rutas_Despiece!$I:$I,MATCH($S238,$Q:$Q,0)),"")</f>
        <v>Zaragoza, España</v>
      </c>
      <c r="AB238">
        <f ca="1">IFERROR(INDEX(Rutas_Despiece!$L:$L,MATCH($S238,$Q:$Q,0)),"")</f>
        <v>0</v>
      </c>
      <c r="AG238" t="str">
        <f t="shared" ca="1" si="109"/>
        <v/>
      </c>
    </row>
    <row r="239" spans="1:33" x14ac:dyDescent="0.25">
      <c r="A239">
        <f ca="1">IF(Rutas_Despiece!A239&lt;&gt;Rutas_Despiece!A238,1,0)</f>
        <v>0</v>
      </c>
      <c r="B239">
        <f ca="1">IF(A239,Rutas_Despiece!C239,0)</f>
        <v>0</v>
      </c>
      <c r="C239">
        <f ca="1">IF(A239,Rutas_Despiece!D239,0)</f>
        <v>0</v>
      </c>
      <c r="D239" t="str">
        <f ca="1">IF(A239=1,"",SUBSTITUTE(Rutas_Despiece!J239,",",".") &amp; ","&amp;SUBSTITUTE(Rutas_Despiece!K239,",","."))</f>
        <v>41.670449,-0.8447889</v>
      </c>
      <c r="E239" s="5">
        <f t="shared" ca="1" si="105"/>
        <v>6</v>
      </c>
      <c r="F239" t="str">
        <f t="shared" ca="1" si="103"/>
        <v>41.670449,-0.8447889 41.6698219,-0.8392838 41.6670038,-0.8317995 41.6667726,-0.8240368</v>
      </c>
      <c r="G239" s="69" t="s">
        <v>1174</v>
      </c>
      <c r="H239">
        <f t="shared" ca="1" si="106"/>
        <v>51</v>
      </c>
      <c r="I239" t="str">
        <f t="shared" ref="I239" ca="1" si="132">IF(I238&lt;H239,I238+1,"")</f>
        <v/>
      </c>
      <c r="J239" s="5" t="e">
        <f t="shared" ca="1" si="110"/>
        <v>#N/A</v>
      </c>
      <c r="M239" s="69"/>
      <c r="N239" s="69">
        <f t="shared" ca="1" si="100"/>
        <v>1</v>
      </c>
      <c r="O239" s="69" t="s">
        <v>1174</v>
      </c>
      <c r="P239">
        <f t="shared" ca="1" si="108"/>
        <v>1</v>
      </c>
      <c r="Q239">
        <f t="shared" ca="1" si="111"/>
        <v>231</v>
      </c>
      <c r="R239">
        <f t="shared" ca="1" si="114"/>
        <v>990</v>
      </c>
      <c r="S239">
        <f t="shared" ca="1" si="112"/>
        <v>186</v>
      </c>
      <c r="T239" t="str">
        <f t="shared" ca="1" si="113"/>
        <v>Paradas</v>
      </c>
      <c r="U239">
        <f t="shared" ca="1" si="115"/>
        <v>10186</v>
      </c>
      <c r="V239">
        <f ca="1">IFERROR(INDEX(Rutas_Despiece!$J:$J,MATCH($S239,$Q:$Q,0)),"")</f>
        <v>41.641752599999997</v>
      </c>
      <c r="W239">
        <f ca="1">IFERROR(INDEX(Rutas_Despiece!$K:$K,MATCH($S239,$Q:$Q,0)),"")</f>
        <v>-0.89369969999999999</v>
      </c>
      <c r="Y239" t="str">
        <f ca="1">IFERROR(INDEX(Rutas_Despiece!$F:$F,MATCH($S239,$Q:$Q,0))&amp;" "&amp;INDEX(Rutas_Despiece!$G:$G,MATCH($S239,$Q:$Q,0)),"")</f>
        <v xml:space="preserve">San Juan de la Cruz  </v>
      </c>
      <c r="Z239" t="str">
        <f ca="1">IFERROR(INDEX(Rutas_Despiece!$H:$H,MATCH($S239,$Q:$Q,0)),"")</f>
        <v>Zaragoza</v>
      </c>
      <c r="AA239" t="str">
        <f ca="1">IFERROR(INDEX(Rutas_Despiece!$I:$I,MATCH($S239,$Q:$Q,0)),"")</f>
        <v>Zaragoza, España</v>
      </c>
      <c r="AB239" t="str">
        <f ca="1">IFERROR(INDEX(Rutas_Despiece!$L:$L,MATCH($S239,$Q:$Q,0)),"")</f>
        <v>Esq. Fernando El Católico</v>
      </c>
      <c r="AG239" t="str">
        <f t="shared" ca="1" si="109"/>
        <v/>
      </c>
    </row>
    <row r="240" spans="1:33" x14ac:dyDescent="0.25">
      <c r="A240">
        <f ca="1">IF(Rutas_Despiece!A240&lt;&gt;Rutas_Despiece!A239,1,0)</f>
        <v>0</v>
      </c>
      <c r="B240">
        <f ca="1">IF(A240,Rutas_Despiece!C240,0)</f>
        <v>0</v>
      </c>
      <c r="C240">
        <f ca="1">IF(A240,Rutas_Despiece!D240,0)</f>
        <v>0</v>
      </c>
      <c r="D240" t="str">
        <f ca="1">IF(A240=1,"",SUBSTITUTE(Rutas_Despiece!J240,",",".") &amp; ","&amp;SUBSTITUTE(Rutas_Despiece!K240,",","."))</f>
        <v>41.6698219,-0.8392838</v>
      </c>
      <c r="E240" s="5">
        <f t="shared" ca="1" si="105"/>
        <v>6</v>
      </c>
      <c r="F240" t="str">
        <f t="shared" ca="1" si="103"/>
        <v>41.6698219,-0.8392838 41.6670038,-0.8317995 41.6667726,-0.8240368</v>
      </c>
      <c r="G240" s="69" t="s">
        <v>1174</v>
      </c>
      <c r="H240">
        <f t="shared" ca="1" si="106"/>
        <v>51</v>
      </c>
      <c r="I240" t="str">
        <f t="shared" ref="I240:I243" ca="1" si="133">IF(I239&lt;H240,I239+1,I239)</f>
        <v/>
      </c>
      <c r="J240" s="5" t="e">
        <f t="shared" ca="1" si="110"/>
        <v>#N/A</v>
      </c>
      <c r="M240" s="69"/>
      <c r="N240" s="69">
        <f t="shared" ca="1" si="100"/>
        <v>1</v>
      </c>
      <c r="O240" s="69" t="s">
        <v>1174</v>
      </c>
      <c r="P240">
        <f t="shared" ca="1" si="108"/>
        <v>1</v>
      </c>
      <c r="Q240">
        <f t="shared" ca="1" si="111"/>
        <v>232</v>
      </c>
      <c r="R240">
        <f t="shared" ca="1" si="114"/>
        <v>990</v>
      </c>
      <c r="S240">
        <f t="shared" ca="1" si="112"/>
        <v>187</v>
      </c>
      <c r="T240" t="str">
        <f t="shared" ca="1" si="113"/>
        <v>Paradas</v>
      </c>
      <c r="U240">
        <f t="shared" ca="1" si="115"/>
        <v>10187</v>
      </c>
      <c r="V240">
        <f ca="1">IFERROR(INDEX(Rutas_Despiece!$J:$J,MATCH($S240,$Q:$Q,0)),"")</f>
        <v>41.6353559</v>
      </c>
      <c r="W240">
        <f ca="1">IFERROR(INDEX(Rutas_Despiece!$K:$K,MATCH($S240,$Q:$Q,0)),"")</f>
        <v>-0.88490270000000004</v>
      </c>
      <c r="Y240" t="str">
        <f ca="1">IFERROR(INDEX(Rutas_Despiece!$F:$F,MATCH($S240,$Q:$Q,0))&amp;" "&amp;INDEX(Rutas_Despiece!$G:$G,MATCH($S240,$Q:$Q,0)),"")</f>
        <v xml:space="preserve">Pº Cuellar  </v>
      </c>
      <c r="Z240" t="str">
        <f ca="1">IFERROR(INDEX(Rutas_Despiece!$H:$H,MATCH($S240,$Q:$Q,0)),"")</f>
        <v>Zaragoza</v>
      </c>
      <c r="AA240" t="str">
        <f ca="1">IFERROR(INDEX(Rutas_Despiece!$I:$I,MATCH($S240,$Q:$Q,0)),"")</f>
        <v>Zaragoza, España</v>
      </c>
      <c r="AB240" t="str">
        <f ca="1">IFERROR(INDEX(Rutas_Despiece!$L:$L,MATCH($S240,$Q:$Q,0)),"")</f>
        <v>Frente Vía San Fernando</v>
      </c>
      <c r="AG240" t="str">
        <f t="shared" ca="1" si="109"/>
        <v/>
      </c>
    </row>
    <row r="241" spans="1:33" x14ac:dyDescent="0.25">
      <c r="A241">
        <f ca="1">IF(Rutas_Despiece!A241&lt;&gt;Rutas_Despiece!A240,1,0)</f>
        <v>0</v>
      </c>
      <c r="B241">
        <f ca="1">IF(A241,Rutas_Despiece!C241,0)</f>
        <v>0</v>
      </c>
      <c r="C241">
        <f ca="1">IF(A241,Rutas_Despiece!D241,0)</f>
        <v>0</v>
      </c>
      <c r="D241" t="str">
        <f ca="1">IF(A241=1,"",SUBSTITUTE(Rutas_Despiece!J241,",",".") &amp; ","&amp;SUBSTITUTE(Rutas_Despiece!K241,",","."))</f>
        <v>41.6670038,-0.8317995</v>
      </c>
      <c r="E241" s="5">
        <f t="shared" ca="1" si="105"/>
        <v>6</v>
      </c>
      <c r="F241" t="str">
        <f t="shared" ca="1" si="103"/>
        <v>41.6670038,-0.8317995 41.6667726,-0.8240368</v>
      </c>
      <c r="G241" s="69" t="s">
        <v>1174</v>
      </c>
      <c r="H241">
        <f t="shared" ca="1" si="106"/>
        <v>51</v>
      </c>
      <c r="I241" t="str">
        <f t="shared" ca="1" si="133"/>
        <v/>
      </c>
      <c r="J241" s="5" t="e">
        <f t="shared" ca="1" si="110"/>
        <v>#N/A</v>
      </c>
      <c r="M241" s="69"/>
      <c r="N241" s="69">
        <f t="shared" ca="1" si="100"/>
        <v>1</v>
      </c>
      <c r="O241" s="69" t="s">
        <v>1174</v>
      </c>
      <c r="P241">
        <f t="shared" ca="1" si="108"/>
        <v>1</v>
      </c>
      <c r="Q241">
        <f t="shared" ca="1" si="111"/>
        <v>233</v>
      </c>
      <c r="R241">
        <f t="shared" ca="1" si="114"/>
        <v>990</v>
      </c>
      <c r="S241">
        <f t="shared" ca="1" si="112"/>
        <v>188</v>
      </c>
      <c r="T241" t="str">
        <f t="shared" ca="1" si="113"/>
        <v>Paradas</v>
      </c>
      <c r="U241">
        <f t="shared" ca="1" si="115"/>
        <v>10188</v>
      </c>
      <c r="V241">
        <f ca="1">IFERROR(INDEX(Rutas_Despiece!$J:$J,MATCH($S241,$Q:$Q,0)),"")</f>
        <v>41.6337671</v>
      </c>
      <c r="W241">
        <f ca="1">IFERROR(INDEX(Rutas_Despiece!$K:$K,MATCH($S241,$Q:$Q,0)),"")</f>
        <v>-0.88472580000000001</v>
      </c>
      <c r="Y241" t="str">
        <f ca="1">IFERROR(INDEX(Rutas_Despiece!$F:$F,MATCH($S241,$Q:$Q,0))&amp;" "&amp;INDEX(Rutas_Despiece!$G:$G,MATCH($S241,$Q:$Q,0)),"")</f>
        <v xml:space="preserve">Pº Cuellar  </v>
      </c>
      <c r="Z241" t="str">
        <f ca="1">IFERROR(INDEX(Rutas_Despiece!$H:$H,MATCH($S241,$Q:$Q,0)),"")</f>
        <v>Zaragoza</v>
      </c>
      <c r="AA241" t="str">
        <f ca="1">IFERROR(INDEX(Rutas_Despiece!$I:$I,MATCH($S241,$Q:$Q,0)),"")</f>
        <v>Zaragoza, España</v>
      </c>
      <c r="AB241" t="str">
        <f ca="1">IFERROR(INDEX(Rutas_Despiece!$L:$L,MATCH($S241,$Q:$Q,0)),"")</f>
        <v>Esq. Pº Colón</v>
      </c>
      <c r="AG241" t="str">
        <f t="shared" ca="1" si="109"/>
        <v/>
      </c>
    </row>
    <row r="242" spans="1:33" x14ac:dyDescent="0.25">
      <c r="A242">
        <f ca="1">IF(Rutas_Despiece!A242&lt;&gt;Rutas_Despiece!A241,1,0)</f>
        <v>0</v>
      </c>
      <c r="B242">
        <f ca="1">IF(A242,Rutas_Despiece!C242,0)</f>
        <v>0</v>
      </c>
      <c r="C242">
        <f ca="1">IF(A242,Rutas_Despiece!D242,0)</f>
        <v>0</v>
      </c>
      <c r="D242" t="str">
        <f ca="1">IF(A242=1,"",SUBSTITUTE(Rutas_Despiece!J242,",",".") &amp; ","&amp;SUBSTITUTE(Rutas_Despiece!K242,",","."))</f>
        <v>41.6667726,-0.8240368</v>
      </c>
      <c r="E242" s="5">
        <f t="shared" ca="1" si="105"/>
        <v>6</v>
      </c>
      <c r="F242" t="str">
        <f t="shared" ca="1" si="103"/>
        <v>41.6667726,-0.8240368</v>
      </c>
      <c r="G242" s="69" t="s">
        <v>1174</v>
      </c>
      <c r="H242">
        <f t="shared" ca="1" si="106"/>
        <v>51</v>
      </c>
      <c r="I242" t="str">
        <f t="shared" ca="1" si="133"/>
        <v/>
      </c>
      <c r="J242" s="5" t="e">
        <f t="shared" ca="1" si="110"/>
        <v>#N/A</v>
      </c>
      <c r="M242" s="69"/>
      <c r="N242" s="69">
        <f t="shared" ca="1" si="100"/>
        <v>1</v>
      </c>
      <c r="O242" s="69" t="s">
        <v>1174</v>
      </c>
      <c r="P242">
        <f t="shared" ca="1" si="108"/>
        <v>1</v>
      </c>
      <c r="Q242">
        <f t="shared" ca="1" si="111"/>
        <v>234</v>
      </c>
      <c r="R242">
        <f t="shared" ca="1" si="114"/>
        <v>990</v>
      </c>
      <c r="S242">
        <f t="shared" ca="1" si="112"/>
        <v>189</v>
      </c>
      <c r="T242" t="str">
        <f t="shared" ca="1" si="113"/>
        <v>Paradas</v>
      </c>
      <c r="U242">
        <f t="shared" ca="1" si="115"/>
        <v>10189</v>
      </c>
      <c r="V242">
        <f ca="1">IFERROR(INDEX(Rutas_Despiece!$J:$J,MATCH($S242,$Q:$Q,0)),"")</f>
        <v>41.636372399999999</v>
      </c>
      <c r="W242">
        <f ca="1">IFERROR(INDEX(Rutas_Despiece!$K:$K,MATCH($S242,$Q:$Q,0)),"")</f>
        <v>-0.87839979999999995</v>
      </c>
      <c r="Y242" t="str">
        <f ca="1">IFERROR(INDEX(Rutas_Despiece!$F:$F,MATCH($S242,$Q:$Q,0))&amp;" "&amp;INDEX(Rutas_Despiece!$G:$G,MATCH($S242,$Q:$Q,0)),"")</f>
        <v xml:space="preserve">Avd. San José  </v>
      </c>
      <c r="Z242" t="str">
        <f ca="1">IFERROR(INDEX(Rutas_Despiece!$H:$H,MATCH($S242,$Q:$Q,0)),"")</f>
        <v>Zaragoza</v>
      </c>
      <c r="AA242" t="str">
        <f ca="1">IFERROR(INDEX(Rutas_Despiece!$I:$I,MATCH($S242,$Q:$Q,0)),"")</f>
        <v>Zaragoza, España</v>
      </c>
      <c r="AB242" t="str">
        <f ca="1">IFERROR(INDEX(Rutas_Despiece!$L:$L,MATCH($S242,$Q:$Q,0)),"")</f>
        <v>Esq. Bellavista - Pd. Bus</v>
      </c>
      <c r="AG242" t="str">
        <f t="shared" ca="1" si="109"/>
        <v/>
      </c>
    </row>
    <row r="243" spans="1:33" x14ac:dyDescent="0.25">
      <c r="A243">
        <f ca="1">IF(Rutas_Despiece!A243&lt;&gt;Rutas_Despiece!A242,1,0)</f>
        <v>1</v>
      </c>
      <c r="B243" t="str">
        <f ca="1">IF(A243,Rutas_Despiece!C243,0)</f>
        <v>Rutas_Domingo_3</v>
      </c>
      <c r="C243" t="str">
        <f ca="1">IF(A243,Rutas_Despiece!D243,0)</f>
        <v>Ruta 2_3D</v>
      </c>
      <c r="D243" t="str">
        <f ca="1">IF(A243=1,"",SUBSTITUTE(Rutas_Despiece!J243,",",".") &amp; ","&amp;SUBSTITUTE(Rutas_Despiece!K243,",","."))</f>
        <v/>
      </c>
      <c r="E243" s="5">
        <f t="shared" ca="1" si="105"/>
        <v>7</v>
      </c>
      <c r="F243" t="str">
        <f t="shared" ca="1" si="103"/>
        <v xml:space="preserve"> 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3" s="69" t="s">
        <v>1174</v>
      </c>
      <c r="H243">
        <f t="shared" ca="1" si="106"/>
        <v>51</v>
      </c>
      <c r="I243" t="str">
        <f t="shared" ca="1" si="133"/>
        <v/>
      </c>
      <c r="J243" s="5" t="e">
        <f t="shared" ca="1" si="110"/>
        <v>#N/A</v>
      </c>
      <c r="M243" s="69"/>
      <c r="N243" s="69">
        <f t="shared" ca="1" si="100"/>
        <v>1</v>
      </c>
      <c r="O243" s="69" t="s">
        <v>1174</v>
      </c>
      <c r="P243">
        <f t="shared" ca="1" si="108"/>
        <v>0</v>
      </c>
      <c r="Q243">
        <f t="shared" ca="1" si="111"/>
        <v>234</v>
      </c>
      <c r="R243">
        <f t="shared" ca="1" si="114"/>
        <v>990</v>
      </c>
      <c r="S243">
        <f t="shared" ca="1" si="112"/>
        <v>190</v>
      </c>
      <c r="T243" t="str">
        <f t="shared" ca="1" si="113"/>
        <v>Paradas</v>
      </c>
      <c r="U243">
        <f t="shared" ca="1" si="115"/>
        <v>10190</v>
      </c>
      <c r="V243">
        <f ca="1">IFERROR(INDEX(Rutas_Despiece!$J:$J,MATCH($S243,$Q:$Q,0)),"")</f>
        <v>41.6387</v>
      </c>
      <c r="W243">
        <f ca="1">IFERROR(INDEX(Rutas_Despiece!$K:$K,MATCH($S243,$Q:$Q,0)),"")</f>
        <v>-0.87914999999999999</v>
      </c>
      <c r="Y243" t="str">
        <f ca="1">IFERROR(INDEX(Rutas_Despiece!$F:$F,MATCH($S243,$Q:$Q,0))&amp;" "&amp;INDEX(Rutas_Despiece!$G:$G,MATCH($S243,$Q:$Q,0)),"")</f>
        <v>Avenida Tenor Fleta nº 115-117</v>
      </c>
      <c r="Z243" t="str">
        <f ca="1">IFERROR(INDEX(Rutas_Despiece!$H:$H,MATCH($S243,$Q:$Q,0)),"")</f>
        <v>Zaragoza</v>
      </c>
      <c r="AA243" t="str">
        <f ca="1">IFERROR(INDEX(Rutas_Despiece!$I:$I,MATCH($S243,$Q:$Q,0)),"")</f>
        <v>Zaragoza, España</v>
      </c>
      <c r="AB243">
        <f ca="1">IFERROR(INDEX(Rutas_Despiece!$L:$L,MATCH($S243,$Q:$Q,0)),"")</f>
        <v>0</v>
      </c>
      <c r="AG243" t="str">
        <f t="shared" ca="1" si="109"/>
        <v/>
      </c>
    </row>
    <row r="244" spans="1:33" x14ac:dyDescent="0.25">
      <c r="A244">
        <f ca="1">IF(Rutas_Despiece!A244&lt;&gt;Rutas_Despiece!A243,1,0)</f>
        <v>0</v>
      </c>
      <c r="B244">
        <f ca="1">IF(A244,Rutas_Despiece!C244,0)</f>
        <v>0</v>
      </c>
      <c r="C244">
        <f ca="1">IF(A244,Rutas_Despiece!D244,0)</f>
        <v>0</v>
      </c>
      <c r="D244" t="str">
        <f ca="1">IF(A244=1,"",SUBSTITUTE(Rutas_Despiece!J244,",",".") &amp; ","&amp;SUBSTITUTE(Rutas_Despiece!K244,",","."))</f>
        <v>41.6394685,-0.9049811</v>
      </c>
      <c r="E244" s="5">
        <f t="shared" ca="1" si="105"/>
        <v>7</v>
      </c>
      <c r="F244" t="str">
        <f t="shared" ca="1" si="103"/>
        <v>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4" s="69" t="s">
        <v>1174</v>
      </c>
      <c r="H244">
        <f t="shared" ca="1" si="106"/>
        <v>51</v>
      </c>
      <c r="I244" t="str">
        <f t="shared" ref="I244" ca="1" si="134">IF(I243&lt;H244,I243+1,"")</f>
        <v/>
      </c>
      <c r="J244" s="5" t="e">
        <f t="shared" ca="1" si="110"/>
        <v>#N/A</v>
      </c>
      <c r="M244" s="69"/>
      <c r="N244" s="69">
        <f t="shared" ca="1" si="100"/>
        <v>1</v>
      </c>
      <c r="O244" s="69" t="s">
        <v>1174</v>
      </c>
      <c r="P244">
        <f t="shared" ca="1" si="108"/>
        <v>1</v>
      </c>
      <c r="Q244">
        <f t="shared" ca="1" si="111"/>
        <v>235</v>
      </c>
      <c r="R244">
        <f t="shared" ca="1" si="114"/>
        <v>990</v>
      </c>
      <c r="S244">
        <f t="shared" ca="1" si="112"/>
        <v>191</v>
      </c>
      <c r="T244" t="str">
        <f t="shared" ca="1" si="113"/>
        <v>Paradas</v>
      </c>
      <c r="U244">
        <f t="shared" ca="1" si="115"/>
        <v>10191</v>
      </c>
      <c r="V244">
        <f ca="1">IFERROR(INDEX(Rutas_Despiece!$J:$J,MATCH($S244,$Q:$Q,0)),"")</f>
        <v>41.6395646</v>
      </c>
      <c r="W244">
        <f ca="1">IFERROR(INDEX(Rutas_Despiece!$K:$K,MATCH($S244,$Q:$Q,0)),"")</f>
        <v>-0.87384600000000001</v>
      </c>
      <c r="Y244" t="str">
        <f ca="1">IFERROR(INDEX(Rutas_Despiece!$F:$F,MATCH($S244,$Q:$Q,0))&amp;" "&amp;INDEX(Rutas_Despiece!$G:$G,MATCH($S244,$Q:$Q,0)),"")</f>
        <v xml:space="preserve">Avd. Puente Virrey  </v>
      </c>
      <c r="Z244" t="str">
        <f ca="1">IFERROR(INDEX(Rutas_Despiece!$H:$H,MATCH($S244,$Q:$Q,0)),"")</f>
        <v>Zaragoza</v>
      </c>
      <c r="AA244" t="str">
        <f ca="1">IFERROR(INDEX(Rutas_Despiece!$I:$I,MATCH($S244,$Q:$Q,0)),"")</f>
        <v>Zaragoza, España</v>
      </c>
      <c r="AB244" t="str">
        <f ca="1">IFERROR(INDEX(Rutas_Despiece!$L:$L,MATCH($S244,$Q:$Q,0)),"")</f>
        <v>Esq. Cesáreo Alierta - Pd. Bus</v>
      </c>
      <c r="AG244" t="str">
        <f t="shared" ca="1" si="109"/>
        <v/>
      </c>
    </row>
    <row r="245" spans="1:33" x14ac:dyDescent="0.25">
      <c r="A245">
        <f ca="1">IF(Rutas_Despiece!A245&lt;&gt;Rutas_Despiece!A244,1,0)</f>
        <v>0</v>
      </c>
      <c r="B245">
        <f ca="1">IF(A245,Rutas_Despiece!C245,0)</f>
        <v>0</v>
      </c>
      <c r="C245">
        <f ca="1">IF(A245,Rutas_Despiece!D245,0)</f>
        <v>0</v>
      </c>
      <c r="D245" t="str">
        <f ca="1">IF(A245=1,"",SUBSTITUTE(Rutas_Despiece!J245,",",".") &amp; ","&amp;SUBSTITUTE(Rutas_Despiece!K245,",","."))</f>
        <v>41.64095,-0.89684</v>
      </c>
      <c r="E245" s="5">
        <f t="shared" ca="1" si="105"/>
        <v>7</v>
      </c>
      <c r="F245" t="str">
        <f t="shared" ca="1" si="103"/>
        <v>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5" s="69" t="s">
        <v>1174</v>
      </c>
      <c r="H245">
        <f t="shared" ca="1" si="106"/>
        <v>51</v>
      </c>
      <c r="I245" t="str">
        <f t="shared" ref="I245:I248" ca="1" si="135">IF(I244&lt;H245,I244+1,I244)</f>
        <v/>
      </c>
      <c r="J245" s="5" t="e">
        <f t="shared" ca="1" si="110"/>
        <v>#N/A</v>
      </c>
      <c r="M245" s="69"/>
      <c r="N245" s="69">
        <f t="shared" ca="1" si="100"/>
        <v>1</v>
      </c>
      <c r="O245" s="69" t="s">
        <v>1174</v>
      </c>
      <c r="P245">
        <f t="shared" ca="1" si="108"/>
        <v>1</v>
      </c>
      <c r="Q245">
        <f t="shared" ca="1" si="111"/>
        <v>236</v>
      </c>
      <c r="R245">
        <f t="shared" ca="1" si="114"/>
        <v>990</v>
      </c>
      <c r="S245">
        <f t="shared" ca="1" si="112"/>
        <v>192</v>
      </c>
      <c r="T245" t="str">
        <f t="shared" ca="1" si="113"/>
        <v>Paradas</v>
      </c>
      <c r="U245">
        <f t="shared" ca="1" si="115"/>
        <v>10192</v>
      </c>
      <c r="V245">
        <f ca="1">IFERROR(INDEX(Rutas_Despiece!$J:$J,MATCH($S245,$Q:$Q,0)),"")</f>
        <v>41.642549299999999</v>
      </c>
      <c r="W245">
        <f ca="1">IFERROR(INDEX(Rutas_Despiece!$K:$K,MATCH($S245,$Q:$Q,0)),"")</f>
        <v>-0.87307480000000004</v>
      </c>
      <c r="Y245" t="str">
        <f ca="1">IFERROR(INDEX(Rutas_Despiece!$F:$F,MATCH($S245,$Q:$Q,0))&amp;" "&amp;INDEX(Rutas_Despiece!$G:$G,MATCH($S245,$Q:$Q,0)),"")</f>
        <v xml:space="preserve">Avd. San José  </v>
      </c>
      <c r="Z245" t="str">
        <f ca="1">IFERROR(INDEX(Rutas_Despiece!$H:$H,MATCH($S245,$Q:$Q,0)),"")</f>
        <v>Zaragoza</v>
      </c>
      <c r="AA245" t="str">
        <f ca="1">IFERROR(INDEX(Rutas_Despiece!$I:$I,MATCH($S245,$Q:$Q,0)),"")</f>
        <v>Zaragoza, España</v>
      </c>
      <c r="AB245" t="str">
        <f ca="1">IFERROR(INDEX(Rutas_Despiece!$L:$L,MATCH($S245,$Q:$Q,0)),"")</f>
        <v>Esq. Privilegio de la Unión</v>
      </c>
      <c r="AG245" t="str">
        <f t="shared" ca="1" si="109"/>
        <v/>
      </c>
    </row>
    <row r="246" spans="1:33" x14ac:dyDescent="0.25">
      <c r="A246">
        <f ca="1">IF(Rutas_Despiece!A246&lt;&gt;Rutas_Despiece!A245,1,0)</f>
        <v>0</v>
      </c>
      <c r="B246">
        <f ca="1">IF(A246,Rutas_Despiece!C246,0)</f>
        <v>0</v>
      </c>
      <c r="C246">
        <f ca="1">IF(A246,Rutas_Despiece!D246,0)</f>
        <v>0</v>
      </c>
      <c r="D246" t="str">
        <f ca="1">IF(A246=1,"",SUBSTITUTE(Rutas_Despiece!J246,",",".") &amp; ","&amp;SUBSTITUTE(Rutas_Despiece!K246,",","."))</f>
        <v>41.643486,-0.889733</v>
      </c>
      <c r="E246" s="5">
        <f t="shared" ca="1" si="105"/>
        <v>7</v>
      </c>
      <c r="F246" t="str">
        <f t="shared" ca="1" si="103"/>
        <v>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6" s="69" t="s">
        <v>1174</v>
      </c>
      <c r="H246">
        <f t="shared" ca="1" si="106"/>
        <v>51</v>
      </c>
      <c r="I246" t="str">
        <f t="shared" ca="1" si="135"/>
        <v/>
      </c>
      <c r="J246" s="5" t="e">
        <f t="shared" ca="1" si="110"/>
        <v>#N/A</v>
      </c>
      <c r="M246" s="69"/>
      <c r="N246" s="69">
        <f t="shared" ca="1" si="100"/>
        <v>1</v>
      </c>
      <c r="O246" s="69" t="s">
        <v>1174</v>
      </c>
      <c r="P246">
        <f t="shared" ca="1" si="108"/>
        <v>1</v>
      </c>
      <c r="Q246">
        <f t="shared" ca="1" si="111"/>
        <v>237</v>
      </c>
      <c r="R246">
        <f t="shared" ca="1" si="114"/>
        <v>990</v>
      </c>
      <c r="S246">
        <f t="shared" ca="1" si="112"/>
        <v>193</v>
      </c>
      <c r="T246" t="str">
        <f t="shared" ca="1" si="113"/>
        <v>Paradas</v>
      </c>
      <c r="U246">
        <f t="shared" ca="1" si="115"/>
        <v>10193</v>
      </c>
      <c r="V246">
        <f ca="1">IFERROR(INDEX(Rutas_Despiece!$J:$J,MATCH($S246,$Q:$Q,0)),"")</f>
        <v>41.646481000000001</v>
      </c>
      <c r="W246">
        <f ca="1">IFERROR(INDEX(Rutas_Despiece!$K:$K,MATCH($S246,$Q:$Q,0)),"")</f>
        <v>-0.88755300000000004</v>
      </c>
      <c r="Y246" t="str">
        <f ca="1">IFERROR(INDEX(Rutas_Despiece!$F:$F,MATCH($S246,$Q:$Q,0))&amp;" "&amp;INDEX(Rutas_Despiece!$G:$G,MATCH($S246,$Q:$Q,0)),"")</f>
        <v>Avd. San José nº 7</v>
      </c>
      <c r="Z246" t="str">
        <f ca="1">IFERROR(INDEX(Rutas_Despiece!$H:$H,MATCH($S246,$Q:$Q,0)),"")</f>
        <v>Zaragoza</v>
      </c>
      <c r="AA246" t="str">
        <f ca="1">IFERROR(INDEX(Rutas_Despiece!$I:$I,MATCH($S246,$Q:$Q,0)),"")</f>
        <v>Zaragoza, España</v>
      </c>
      <c r="AB246">
        <f ca="1">IFERROR(INDEX(Rutas_Despiece!$L:$L,MATCH($S246,$Q:$Q,0)),"")</f>
        <v>0</v>
      </c>
      <c r="AG246" t="str">
        <f t="shared" ca="1" si="109"/>
        <v/>
      </c>
    </row>
    <row r="247" spans="1:33" x14ac:dyDescent="0.25">
      <c r="A247">
        <f ca="1">IF(Rutas_Despiece!A247&lt;&gt;Rutas_Despiece!A246,1,0)</f>
        <v>0</v>
      </c>
      <c r="B247">
        <f ca="1">IF(A247,Rutas_Despiece!C247,0)</f>
        <v>0</v>
      </c>
      <c r="C247">
        <f ca="1">IF(A247,Rutas_Despiece!D247,0)</f>
        <v>0</v>
      </c>
      <c r="D247" t="str">
        <f ca="1">IF(A247=1,"",SUBSTITUTE(Rutas_Despiece!J247,",",".") &amp; ","&amp;SUBSTITUTE(Rutas_Despiece!K247,",","."))</f>
        <v>41.6495182,-0.8985604</v>
      </c>
      <c r="E247" s="5">
        <f t="shared" ca="1" si="105"/>
        <v>7</v>
      </c>
      <c r="F247" t="str">
        <f t="shared" ca="1" si="103"/>
        <v>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7" s="69" t="s">
        <v>1174</v>
      </c>
      <c r="H247">
        <f t="shared" ca="1" si="106"/>
        <v>51</v>
      </c>
      <c r="I247" t="str">
        <f t="shared" ca="1" si="135"/>
        <v/>
      </c>
      <c r="J247" s="5" t="e">
        <f t="shared" ca="1" si="110"/>
        <v>#N/A</v>
      </c>
      <c r="M247" s="69"/>
      <c r="N247" s="69">
        <f t="shared" ca="1" si="100"/>
        <v>1</v>
      </c>
      <c r="O247" s="69" t="s">
        <v>1174</v>
      </c>
      <c r="P247">
        <f t="shared" ca="1" si="108"/>
        <v>1</v>
      </c>
      <c r="Q247">
        <f t="shared" ca="1" si="111"/>
        <v>238</v>
      </c>
      <c r="R247">
        <f t="shared" ca="1" si="114"/>
        <v>990</v>
      </c>
      <c r="S247">
        <f t="shared" ca="1" si="112"/>
        <v>194</v>
      </c>
      <c r="T247" t="str">
        <f t="shared" ca="1" si="113"/>
        <v>Paradas</v>
      </c>
      <c r="U247">
        <f t="shared" ca="1" si="115"/>
        <v>10194</v>
      </c>
      <c r="V247">
        <f ca="1">IFERROR(INDEX(Rutas_Despiece!$J:$J,MATCH($S247,$Q:$Q,0)),"")</f>
        <v>41.647160999999997</v>
      </c>
      <c r="W247">
        <f ca="1">IFERROR(INDEX(Rutas_Despiece!$K:$K,MATCH($S247,$Q:$Q,0)),"")</f>
        <v>-0.87427809999999995</v>
      </c>
      <c r="Y247" t="str">
        <f ca="1">IFERROR(INDEX(Rutas_Despiece!$F:$F,MATCH($S247,$Q:$Q,0))&amp;" "&amp;INDEX(Rutas_Despiece!$G:$G,MATCH($S247,$Q:$Q,0)),"")</f>
        <v>Camino Las Torres nº 3</v>
      </c>
      <c r="Z247" t="str">
        <f ca="1">IFERROR(INDEX(Rutas_Despiece!$H:$H,MATCH($S247,$Q:$Q,0)),"")</f>
        <v>Zaragoza</v>
      </c>
      <c r="AA247" t="str">
        <f ca="1">IFERROR(INDEX(Rutas_Despiece!$I:$I,MATCH($S247,$Q:$Q,0)),"")</f>
        <v>Zaragoza, España</v>
      </c>
      <c r="AB247">
        <f ca="1">IFERROR(INDEX(Rutas_Despiece!$L:$L,MATCH($S247,$Q:$Q,0)),"")</f>
        <v>0</v>
      </c>
      <c r="AG247" t="str">
        <f t="shared" ca="1" si="109"/>
        <v/>
      </c>
    </row>
    <row r="248" spans="1:33" x14ac:dyDescent="0.25">
      <c r="A248">
        <f ca="1">IF(Rutas_Despiece!A248&lt;&gt;Rutas_Despiece!A247,1,0)</f>
        <v>0</v>
      </c>
      <c r="B248">
        <f ca="1">IF(A248,Rutas_Despiece!C248,0)</f>
        <v>0</v>
      </c>
      <c r="C248">
        <f ca="1">IF(A248,Rutas_Despiece!D248,0)</f>
        <v>0</v>
      </c>
      <c r="D248" t="str">
        <f ca="1">IF(A248=1,"",SUBSTITUTE(Rutas_Despiece!J248,",",".") &amp; ","&amp;SUBSTITUTE(Rutas_Despiece!K248,",","."))</f>
        <v>41.66068,-0.9023</v>
      </c>
      <c r="E248" s="5">
        <f t="shared" ca="1" si="105"/>
        <v>7</v>
      </c>
      <c r="F248" t="str">
        <f t="shared" ca="1" si="103"/>
        <v>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8" s="69" t="s">
        <v>1174</v>
      </c>
      <c r="H248">
        <f t="shared" ca="1" si="106"/>
        <v>51</v>
      </c>
      <c r="I248" t="str">
        <f t="shared" ca="1" si="135"/>
        <v/>
      </c>
      <c r="J248" s="5" t="e">
        <f t="shared" ca="1" si="110"/>
        <v>#N/A</v>
      </c>
      <c r="M248" s="69"/>
      <c r="N248" s="69">
        <f t="shared" ca="1" si="100"/>
        <v>1</v>
      </c>
      <c r="O248" s="69" t="s">
        <v>1174</v>
      </c>
      <c r="P248">
        <f t="shared" ca="1" si="108"/>
        <v>1</v>
      </c>
      <c r="Q248">
        <f t="shared" ca="1" si="111"/>
        <v>239</v>
      </c>
      <c r="R248">
        <f t="shared" ca="1" si="114"/>
        <v>990</v>
      </c>
      <c r="S248">
        <f t="shared" ca="1" si="112"/>
        <v>195</v>
      </c>
      <c r="T248" t="str">
        <f t="shared" ca="1" si="113"/>
        <v>Paradas</v>
      </c>
      <c r="U248">
        <f t="shared" ca="1" si="115"/>
        <v>10195</v>
      </c>
      <c r="V248">
        <f ca="1">IFERROR(INDEX(Rutas_Despiece!$J:$J,MATCH($S248,$Q:$Q,0)),"")</f>
        <v>41.648307000000003</v>
      </c>
      <c r="W248">
        <f ca="1">IFERROR(INDEX(Rutas_Despiece!$K:$K,MATCH($S248,$Q:$Q,0)),"")</f>
        <v>-0.86834230000000001</v>
      </c>
      <c r="Y248" t="str">
        <f ca="1">IFERROR(INDEX(Rutas_Despiece!$F:$F,MATCH($S248,$Q:$Q,0))&amp;" "&amp;INDEX(Rutas_Despiece!$G:$G,MATCH($S248,$Q:$Q,0)),"")</f>
        <v xml:space="preserve">Camino Las Torres  </v>
      </c>
      <c r="Z248" t="str">
        <f ca="1">IFERROR(INDEX(Rutas_Despiece!$H:$H,MATCH($S248,$Q:$Q,0)),"")</f>
        <v>Zaragoza</v>
      </c>
      <c r="AA248" t="str">
        <f ca="1">IFERROR(INDEX(Rutas_Despiece!$I:$I,MATCH($S248,$Q:$Q,0)),"")</f>
        <v>Zaragoza, España</v>
      </c>
      <c r="AB248" t="str">
        <f ca="1">IFERROR(INDEX(Rutas_Despiece!$L:$L,MATCH($S248,$Q:$Q,0)),"")</f>
        <v>Frente Gasolinera - Pd. Bus</v>
      </c>
      <c r="AG248" t="str">
        <f t="shared" ca="1" si="109"/>
        <v/>
      </c>
    </row>
    <row r="249" spans="1:33" x14ac:dyDescent="0.25">
      <c r="A249">
        <f ca="1">IF(Rutas_Despiece!A249&lt;&gt;Rutas_Despiece!A248,1,0)</f>
        <v>0</v>
      </c>
      <c r="B249">
        <f ca="1">IF(A249,Rutas_Despiece!C249,0)</f>
        <v>0</v>
      </c>
      <c r="C249">
        <f ca="1">IF(A249,Rutas_Despiece!D249,0)</f>
        <v>0</v>
      </c>
      <c r="D249" t="str">
        <f ca="1">IF(A249=1,"",SUBSTITUTE(Rutas_Despiece!J249,",",".") &amp; ","&amp;SUBSTITUTE(Rutas_Despiece!K249,",","."))</f>
        <v>41.65477,-0.900889</v>
      </c>
      <c r="E249" s="5">
        <f t="shared" ca="1" si="105"/>
        <v>7</v>
      </c>
      <c r="F249" t="str">
        <f t="shared" ca="1" si="103"/>
        <v>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9" s="69" t="s">
        <v>1174</v>
      </c>
      <c r="H249">
        <f t="shared" ca="1" si="106"/>
        <v>51</v>
      </c>
      <c r="I249" t="str">
        <f t="shared" ref="I249" ca="1" si="136">IF(I248&lt;H249,I248+1,"")</f>
        <v/>
      </c>
      <c r="J249" s="5" t="e">
        <f t="shared" ca="1" si="110"/>
        <v>#N/A</v>
      </c>
      <c r="M249" s="69"/>
      <c r="N249" s="69">
        <f t="shared" ca="1" si="100"/>
        <v>1</v>
      </c>
      <c r="O249" s="69" t="s">
        <v>1174</v>
      </c>
      <c r="P249">
        <f t="shared" ca="1" si="108"/>
        <v>1</v>
      </c>
      <c r="Q249">
        <f t="shared" ca="1" si="111"/>
        <v>240</v>
      </c>
      <c r="R249">
        <f t="shared" ca="1" si="114"/>
        <v>990</v>
      </c>
      <c r="S249">
        <f t="shared" ca="1" si="112"/>
        <v>196</v>
      </c>
      <c r="T249" t="str">
        <f t="shared" ca="1" si="113"/>
        <v>Paradas</v>
      </c>
      <c r="U249">
        <f t="shared" ca="1" si="115"/>
        <v>10196</v>
      </c>
      <c r="V249">
        <f ca="1">IFERROR(INDEX(Rutas_Despiece!$J:$J,MATCH($S249,$Q:$Q,0)),"")</f>
        <v>41.6577603</v>
      </c>
      <c r="W249">
        <f ca="1">IFERROR(INDEX(Rutas_Despiece!$K:$K,MATCH($S249,$Q:$Q,0)),"")</f>
        <v>-0.860869</v>
      </c>
      <c r="Y249" t="str">
        <f ca="1">IFERROR(INDEX(Rutas_Despiece!$F:$F,MATCH($S249,$Q:$Q,0))&amp;" "&amp;INDEX(Rutas_Despiece!$G:$G,MATCH($S249,$Q:$Q,0)),"")</f>
        <v xml:space="preserve">Marqués de la Cadena  </v>
      </c>
      <c r="Z249" t="str">
        <f ca="1">IFERROR(INDEX(Rutas_Despiece!$H:$H,MATCH($S249,$Q:$Q,0)),"")</f>
        <v>Zaragoza</v>
      </c>
      <c r="AA249" t="str">
        <f ca="1">IFERROR(INDEX(Rutas_Despiece!$I:$I,MATCH($S249,$Q:$Q,0)),"")</f>
        <v>Zaragoza, España</v>
      </c>
      <c r="AB249" t="str">
        <f ca="1">IFERROR(INDEX(Rutas_Despiece!$L:$L,MATCH($S249,$Q:$Q,0)),"")</f>
        <v>Esq. Velilla de Ebro - Piscinas -Pd. Bus</v>
      </c>
      <c r="AG249" t="str">
        <f t="shared" ca="1" si="109"/>
        <v/>
      </c>
    </row>
    <row r="250" spans="1:33" x14ac:dyDescent="0.25">
      <c r="A250">
        <f ca="1">IF(Rutas_Despiece!A250&lt;&gt;Rutas_Despiece!A249,1,0)</f>
        <v>0</v>
      </c>
      <c r="B250">
        <f ca="1">IF(A250,Rutas_Despiece!C250,0)</f>
        <v>0</v>
      </c>
      <c r="C250">
        <f ca="1">IF(A250,Rutas_Despiece!D250,0)</f>
        <v>0</v>
      </c>
      <c r="D250" t="str">
        <f ca="1">IF(A250=1,"",SUBSTITUTE(Rutas_Despiece!J250,",",".") &amp; ","&amp;SUBSTITUTE(Rutas_Despiece!K250,",","."))</f>
        <v>41.6585391,-0.9181635</v>
      </c>
      <c r="E250" s="5">
        <f t="shared" ca="1" si="105"/>
        <v>7</v>
      </c>
      <c r="F250" t="str">
        <f t="shared" ca="1" si="103"/>
        <v>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0" s="69" t="s">
        <v>1174</v>
      </c>
      <c r="H250">
        <f t="shared" ca="1" si="106"/>
        <v>51</v>
      </c>
      <c r="I250" t="str">
        <f t="shared" ref="I250:I253" ca="1" si="137">IF(I249&lt;H250,I249+1,I249)</f>
        <v/>
      </c>
      <c r="J250" s="5" t="e">
        <f t="shared" ca="1" si="110"/>
        <v>#N/A</v>
      </c>
      <c r="M250" s="69"/>
      <c r="N250" s="69">
        <f t="shared" ca="1" si="100"/>
        <v>1</v>
      </c>
      <c r="O250" s="69" t="s">
        <v>1174</v>
      </c>
      <c r="P250">
        <f t="shared" ca="1" si="108"/>
        <v>1</v>
      </c>
      <c r="Q250">
        <f t="shared" ca="1" si="111"/>
        <v>241</v>
      </c>
      <c r="R250">
        <f t="shared" ca="1" si="114"/>
        <v>990</v>
      </c>
      <c r="S250">
        <f t="shared" ca="1" si="112"/>
        <v>197</v>
      </c>
      <c r="T250" t="str">
        <f t="shared" ca="1" si="113"/>
        <v>Paradas</v>
      </c>
      <c r="U250">
        <f t="shared" ca="1" si="115"/>
        <v>10197</v>
      </c>
      <c r="V250">
        <f ca="1">IFERROR(INDEX(Rutas_Despiece!$J:$J,MATCH($S250,$Q:$Q,0)),"")</f>
        <v>41.660627900000001</v>
      </c>
      <c r="W250">
        <f ca="1">IFERROR(INDEX(Rutas_Despiece!$K:$K,MATCH($S250,$Q:$Q,0)),"")</f>
        <v>-0.86385869999999998</v>
      </c>
      <c r="Y250" t="str">
        <f ca="1">IFERROR(INDEX(Rutas_Despiece!$F:$F,MATCH($S250,$Q:$Q,0))&amp;" "&amp;INDEX(Rutas_Despiece!$G:$G,MATCH($S250,$Q:$Q,0)),"")</f>
        <v xml:space="preserve">Marqués de la Cadena  </v>
      </c>
      <c r="Z250" t="str">
        <f ca="1">IFERROR(INDEX(Rutas_Despiece!$H:$H,MATCH($S250,$Q:$Q,0)),"")</f>
        <v>Zaragoza</v>
      </c>
      <c r="AA250" t="str">
        <f ca="1">IFERROR(INDEX(Rutas_Despiece!$I:$I,MATCH($S250,$Q:$Q,0)),"")</f>
        <v>Zaragoza, España</v>
      </c>
      <c r="AB250" t="str">
        <f ca="1">IFERROR(INDEX(Rutas_Despiece!$L:$L,MATCH($S250,$Q:$Q,0)),"")</f>
        <v>Esq. Molino de las Armas</v>
      </c>
      <c r="AG250" t="str">
        <f t="shared" ca="1" si="109"/>
        <v/>
      </c>
    </row>
    <row r="251" spans="1:33" x14ac:dyDescent="0.25">
      <c r="A251">
        <f ca="1">IF(Rutas_Despiece!A251&lt;&gt;Rutas_Despiece!A250,1,0)</f>
        <v>0</v>
      </c>
      <c r="B251">
        <f ca="1">IF(A251,Rutas_Despiece!C251,0)</f>
        <v>0</v>
      </c>
      <c r="C251">
        <f ca="1">IF(A251,Rutas_Despiece!D251,0)</f>
        <v>0</v>
      </c>
      <c r="D251" t="str">
        <f ca="1">IF(A251=1,"",SUBSTITUTE(Rutas_Despiece!J251,",",".") &amp; ","&amp;SUBSTITUTE(Rutas_Despiece!K251,",","."))</f>
        <v>41.6650722,-0.9345872</v>
      </c>
      <c r="E251" s="5">
        <f t="shared" ca="1" si="105"/>
        <v>7</v>
      </c>
      <c r="F251" t="str">
        <f t="shared" ca="1" si="103"/>
        <v>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1" s="69" t="s">
        <v>1174</v>
      </c>
      <c r="H251">
        <f t="shared" ca="1" si="106"/>
        <v>51</v>
      </c>
      <c r="I251" t="str">
        <f t="shared" ca="1" si="137"/>
        <v/>
      </c>
      <c r="J251" s="5" t="e">
        <f t="shared" ca="1" si="110"/>
        <v>#N/A</v>
      </c>
      <c r="M251" s="69"/>
      <c r="N251" s="69">
        <f t="shared" ref="N251:N314" ca="1" si="138">IF(I251&lt;H251,0,1)</f>
        <v>1</v>
      </c>
      <c r="O251" s="69" t="s">
        <v>1174</v>
      </c>
      <c r="P251">
        <f t="shared" ca="1" si="108"/>
        <v>1</v>
      </c>
      <c r="Q251">
        <f t="shared" ca="1" si="111"/>
        <v>242</v>
      </c>
      <c r="R251">
        <f t="shared" ca="1" si="114"/>
        <v>990</v>
      </c>
      <c r="S251">
        <f t="shared" ca="1" si="112"/>
        <v>198</v>
      </c>
      <c r="T251" t="str">
        <f t="shared" ca="1" si="113"/>
        <v>Paradas</v>
      </c>
      <c r="U251">
        <f t="shared" ca="1" si="115"/>
        <v>10198</v>
      </c>
      <c r="V251">
        <f ca="1">IFERROR(INDEX(Rutas_Despiece!$J:$J,MATCH($S251,$Q:$Q,0)),"")</f>
        <v>41.666580400000001</v>
      </c>
      <c r="W251">
        <f ca="1">IFERROR(INDEX(Rutas_Despiece!$K:$K,MATCH($S251,$Q:$Q,0)),"")</f>
        <v>-0.87268109999999999</v>
      </c>
      <c r="Y251" t="str">
        <f ca="1">IFERROR(INDEX(Rutas_Despiece!$F:$F,MATCH($S251,$Q:$Q,0))&amp;" "&amp;INDEX(Rutas_Despiece!$G:$G,MATCH($S251,$Q:$Q,0)),"")</f>
        <v xml:space="preserve">Valle de Broto  </v>
      </c>
      <c r="Z251" t="str">
        <f ca="1">IFERROR(INDEX(Rutas_Despiece!$H:$H,MATCH($S251,$Q:$Q,0)),"")</f>
        <v>Zaragoza</v>
      </c>
      <c r="AA251" t="str">
        <f ca="1">IFERROR(INDEX(Rutas_Despiece!$I:$I,MATCH($S251,$Q:$Q,0)),"")</f>
        <v>Zaragoza, España</v>
      </c>
      <c r="AB251" t="str">
        <f ca="1">IFERROR(INDEX(Rutas_Despiece!$L:$L,MATCH($S251,$Q:$Q,0)),"")</f>
        <v>Esq. San Juan de la Peña</v>
      </c>
      <c r="AG251" t="str">
        <f t="shared" ca="1" si="109"/>
        <v/>
      </c>
    </row>
    <row r="252" spans="1:33" x14ac:dyDescent="0.25">
      <c r="A252">
        <f ca="1">IF(Rutas_Despiece!A252&lt;&gt;Rutas_Despiece!A251,1,0)</f>
        <v>0</v>
      </c>
      <c r="B252">
        <f ca="1">IF(A252,Rutas_Despiece!C252,0)</f>
        <v>0</v>
      </c>
      <c r="C252">
        <f ca="1">IF(A252,Rutas_Despiece!D252,0)</f>
        <v>0</v>
      </c>
      <c r="D252" t="str">
        <f ca="1">IF(A252=1,"",SUBSTITUTE(Rutas_Despiece!J252,",",".") &amp; ","&amp;SUBSTITUTE(Rutas_Despiece!K252,",","."))</f>
        <v>41.6892029,-0.9780414</v>
      </c>
      <c r="E252" s="5">
        <f t="shared" ca="1" si="105"/>
        <v>7</v>
      </c>
      <c r="F252" t="str">
        <f t="shared" ca="1" si="103"/>
        <v>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2" s="69" t="s">
        <v>1174</v>
      </c>
      <c r="H252">
        <f t="shared" ca="1" si="106"/>
        <v>51</v>
      </c>
      <c r="I252" t="str">
        <f t="shared" ca="1" si="137"/>
        <v/>
      </c>
      <c r="J252" s="5" t="e">
        <f t="shared" ca="1" si="110"/>
        <v>#N/A</v>
      </c>
      <c r="M252" s="69"/>
      <c r="N252" s="69">
        <f t="shared" ca="1" si="138"/>
        <v>1</v>
      </c>
      <c r="O252" s="69" t="s">
        <v>1174</v>
      </c>
      <c r="P252">
        <f t="shared" ca="1" si="108"/>
        <v>1</v>
      </c>
      <c r="Q252">
        <f t="shared" ca="1" si="111"/>
        <v>243</v>
      </c>
      <c r="R252">
        <f t="shared" ca="1" si="114"/>
        <v>990</v>
      </c>
      <c r="S252">
        <f t="shared" ca="1" si="112"/>
        <v>199</v>
      </c>
      <c r="T252" t="str">
        <f t="shared" ca="1" si="113"/>
        <v>Paradas</v>
      </c>
      <c r="U252">
        <f t="shared" ca="1" si="115"/>
        <v>10199</v>
      </c>
      <c r="V252">
        <f ca="1">IFERROR(INDEX(Rutas_Despiece!$J:$J,MATCH($S252,$Q:$Q,0)),"")</f>
        <v>41.666623000000001</v>
      </c>
      <c r="W252">
        <f ca="1">IFERROR(INDEX(Rutas_Despiece!$K:$K,MATCH($S252,$Q:$Q,0)),"")</f>
        <v>-0.87486399999999998</v>
      </c>
      <c r="Y252" t="str">
        <f ca="1">IFERROR(INDEX(Rutas_Despiece!$F:$F,MATCH($S252,$Q:$Q,0))&amp;" "&amp;INDEX(Rutas_Despiece!$G:$G,MATCH($S252,$Q:$Q,0)),"")</f>
        <v xml:space="preserve">Valle de Broto  </v>
      </c>
      <c r="Z252" t="str">
        <f ca="1">IFERROR(INDEX(Rutas_Despiece!$H:$H,MATCH($S252,$Q:$Q,0)),"")</f>
        <v>Zaragoza</v>
      </c>
      <c r="AA252" t="str">
        <f ca="1">IFERROR(INDEX(Rutas_Despiece!$I:$I,MATCH($S252,$Q:$Q,0)),"")</f>
        <v>Zaragoza, España</v>
      </c>
      <c r="AB252" t="str">
        <f ca="1">IFERROR(INDEX(Rutas_Despiece!$L:$L,MATCH($S252,$Q:$Q,0)),"")</f>
        <v>Esq. Valle Pineta - Bar Sango 2</v>
      </c>
      <c r="AG252" t="str">
        <f t="shared" ca="1" si="109"/>
        <v/>
      </c>
    </row>
    <row r="253" spans="1:33" x14ac:dyDescent="0.25">
      <c r="A253">
        <f ca="1">IF(Rutas_Despiece!A253&lt;&gt;Rutas_Despiece!A252,1,0)</f>
        <v>0</v>
      </c>
      <c r="B253">
        <f ca="1">IF(A253,Rutas_Despiece!C253,0)</f>
        <v>0</v>
      </c>
      <c r="C253">
        <f ca="1">IF(A253,Rutas_Despiece!D253,0)</f>
        <v>0</v>
      </c>
      <c r="D253" t="str">
        <f ca="1">IF(A253=1,"",SUBSTITUTE(Rutas_Despiece!J253,",",".") &amp; ","&amp;SUBSTITUTE(Rutas_Despiece!K253,",","."))</f>
        <v>41.7015942,-0.999997</v>
      </c>
      <c r="E253" s="5">
        <f t="shared" ca="1" si="105"/>
        <v>7</v>
      </c>
      <c r="F253" t="str">
        <f t="shared" ca="1" si="103"/>
        <v>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3" s="69" t="s">
        <v>1174</v>
      </c>
      <c r="H253">
        <f t="shared" ca="1" si="106"/>
        <v>51</v>
      </c>
      <c r="I253" t="str">
        <f t="shared" ca="1" si="137"/>
        <v/>
      </c>
      <c r="J253" s="5" t="e">
        <f t="shared" ca="1" si="110"/>
        <v>#N/A</v>
      </c>
      <c r="M253" s="69"/>
      <c r="N253" s="69">
        <f t="shared" ca="1" si="138"/>
        <v>1</v>
      </c>
      <c r="O253" s="69" t="s">
        <v>1174</v>
      </c>
      <c r="P253">
        <f t="shared" ca="1" si="108"/>
        <v>1</v>
      </c>
      <c r="Q253">
        <f t="shared" ca="1" si="111"/>
        <v>244</v>
      </c>
      <c r="R253">
        <f t="shared" ca="1" si="114"/>
        <v>990</v>
      </c>
      <c r="S253">
        <f t="shared" ca="1" si="112"/>
        <v>200</v>
      </c>
      <c r="T253" t="str">
        <f t="shared" ca="1" si="113"/>
        <v>Paradas</v>
      </c>
      <c r="U253">
        <f t="shared" ca="1" si="115"/>
        <v>10200</v>
      </c>
      <c r="V253">
        <f ca="1">IFERROR(INDEX(Rutas_Despiece!$J:$J,MATCH($S253,$Q:$Q,0)),"")</f>
        <v>41.666105000000002</v>
      </c>
      <c r="W253">
        <f ca="1">IFERROR(INDEX(Rutas_Despiece!$K:$K,MATCH($S253,$Q:$Q,0)),"")</f>
        <v>-0.88436630000000005</v>
      </c>
      <c r="Y253" t="str">
        <f ca="1">IFERROR(INDEX(Rutas_Despiece!$F:$F,MATCH($S253,$Q:$Q,0))&amp;" "&amp;INDEX(Rutas_Despiece!$G:$G,MATCH($S253,$Q:$Q,0)),"")</f>
        <v xml:space="preserve">Valle de Broto  </v>
      </c>
      <c r="Z253" t="str">
        <f ca="1">IFERROR(INDEX(Rutas_Despiece!$H:$H,MATCH($S253,$Q:$Q,0)),"")</f>
        <v>Zaragoza</v>
      </c>
      <c r="AA253" t="str">
        <f ca="1">IFERROR(INDEX(Rutas_Despiece!$I:$I,MATCH($S253,$Q:$Q,0)),"")</f>
        <v>Zaragoza, España</v>
      </c>
      <c r="AB253" t="str">
        <f ca="1">IFERROR(INDEX(Rutas_Despiece!$L:$L,MATCH($S253,$Q:$Q,0)),"")</f>
        <v>Frente Kasan - Pd. Bus</v>
      </c>
      <c r="AG253" t="str">
        <f t="shared" ca="1" si="109"/>
        <v/>
      </c>
    </row>
    <row r="254" spans="1:33" x14ac:dyDescent="0.25">
      <c r="A254">
        <f ca="1">IF(Rutas_Despiece!A254&lt;&gt;Rutas_Despiece!A253,1,0)</f>
        <v>0</v>
      </c>
      <c r="B254">
        <f ca="1">IF(A254,Rutas_Despiece!C254,0)</f>
        <v>0</v>
      </c>
      <c r="C254">
        <f ca="1">IF(A254,Rutas_Despiece!D254,0)</f>
        <v>0</v>
      </c>
      <c r="D254" t="str">
        <f ca="1">IF(A254=1,"",SUBSTITUTE(Rutas_Despiece!J254,",",".") &amp; ","&amp;SUBSTITUTE(Rutas_Despiece!K254,",","."))</f>
        <v>41.7167281,-1.0239408</v>
      </c>
      <c r="E254" s="5">
        <f t="shared" ca="1" si="105"/>
        <v>7</v>
      </c>
      <c r="F254" t="str">
        <f t="shared" ca="1" si="103"/>
        <v>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4" s="69" t="s">
        <v>1174</v>
      </c>
      <c r="H254">
        <f t="shared" ca="1" si="106"/>
        <v>51</v>
      </c>
      <c r="I254" t="str">
        <f t="shared" ref="I254" ca="1" si="139">IF(I253&lt;H254,I253+1,"")</f>
        <v/>
      </c>
      <c r="J254" s="5" t="e">
        <f t="shared" ca="1" si="110"/>
        <v>#N/A</v>
      </c>
      <c r="M254" s="69"/>
      <c r="N254" s="69">
        <f t="shared" ca="1" si="138"/>
        <v>1</v>
      </c>
      <c r="O254" s="69" t="s">
        <v>1174</v>
      </c>
      <c r="P254">
        <f t="shared" ca="1" si="108"/>
        <v>1</v>
      </c>
      <c r="Q254">
        <f t="shared" ca="1" si="111"/>
        <v>245</v>
      </c>
      <c r="R254">
        <f t="shared" ca="1" si="114"/>
        <v>990</v>
      </c>
      <c r="S254">
        <f t="shared" ca="1" si="112"/>
        <v>201</v>
      </c>
      <c r="T254" t="str">
        <f t="shared" ca="1" si="113"/>
        <v>Paradas</v>
      </c>
      <c r="U254">
        <f t="shared" ca="1" si="115"/>
        <v>10201</v>
      </c>
      <c r="V254">
        <f ca="1">IFERROR(INDEX(Rutas_Despiece!$J:$J,MATCH($S254,$Q:$Q,0)),"")</f>
        <v>41.664920299999999</v>
      </c>
      <c r="W254">
        <f ca="1">IFERROR(INDEX(Rutas_Despiece!$K:$K,MATCH($S254,$Q:$Q,0)),"")</f>
        <v>-0.88638819999999996</v>
      </c>
      <c r="Y254" t="str">
        <f ca="1">IFERROR(INDEX(Rutas_Despiece!$F:$F,MATCH($S254,$Q:$Q,0))&amp;" "&amp;INDEX(Rutas_Despiece!$G:$G,MATCH($S254,$Q:$Q,0)),"")</f>
        <v xml:space="preserve">Valle de Broto  </v>
      </c>
      <c r="Z254" t="str">
        <f ca="1">IFERROR(INDEX(Rutas_Despiece!$H:$H,MATCH($S254,$Q:$Q,0)),"")</f>
        <v>Zaragoza</v>
      </c>
      <c r="AA254" t="str">
        <f ca="1">IFERROR(INDEX(Rutas_Despiece!$I:$I,MATCH($S254,$Q:$Q,0)),"")</f>
        <v>Zaragoza, España</v>
      </c>
      <c r="AB254" t="str">
        <f ca="1">IFERROR(INDEX(Rutas_Despiece!$L:$L,MATCH($S254,$Q:$Q,0)),"")</f>
        <v>Esq. Gómez Avellaneda - Pd. Bus</v>
      </c>
      <c r="AG254" t="str">
        <f t="shared" ca="1" si="109"/>
        <v/>
      </c>
    </row>
    <row r="255" spans="1:33" x14ac:dyDescent="0.25">
      <c r="A255">
        <f ca="1">IF(Rutas_Despiece!A255&lt;&gt;Rutas_Despiece!A254,1,0)</f>
        <v>0</v>
      </c>
      <c r="B255">
        <f ca="1">IF(A255,Rutas_Despiece!C255,0)</f>
        <v>0</v>
      </c>
      <c r="C255">
        <f ca="1">IF(A255,Rutas_Despiece!D255,0)</f>
        <v>0</v>
      </c>
      <c r="D255" t="str">
        <f ca="1">IF(A255=1,"",SUBSTITUTE(Rutas_Despiece!J255,",",".") &amp; ","&amp;SUBSTITUTE(Rutas_Despiece!K255,",","."))</f>
        <v>41.7196595,-1.0297382</v>
      </c>
      <c r="E255" s="5">
        <f t="shared" ca="1" si="105"/>
        <v>7</v>
      </c>
      <c r="F255" t="str">
        <f t="shared" ref="F255:F318" ca="1" si="140">IF(A256=1,D255,D255&amp;" "&amp;F256)</f>
        <v>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5" s="69" t="s">
        <v>1174</v>
      </c>
      <c r="H255">
        <f t="shared" ca="1" si="106"/>
        <v>51</v>
      </c>
      <c r="I255" t="str">
        <f t="shared" ref="I255:I258" ca="1" si="141">IF(I254&lt;H255,I254+1,I254)</f>
        <v/>
      </c>
      <c r="J255" s="5" t="e">
        <f t="shared" ca="1" si="110"/>
        <v>#N/A</v>
      </c>
      <c r="M255" s="69"/>
      <c r="N255" s="69">
        <f t="shared" ca="1" si="138"/>
        <v>1</v>
      </c>
      <c r="O255" s="69" t="s">
        <v>1174</v>
      </c>
      <c r="P255">
        <f t="shared" ca="1" si="108"/>
        <v>1</v>
      </c>
      <c r="Q255">
        <f t="shared" ca="1" si="111"/>
        <v>246</v>
      </c>
      <c r="R255">
        <f t="shared" ca="1" si="114"/>
        <v>990</v>
      </c>
      <c r="S255">
        <f t="shared" ca="1" si="112"/>
        <v>202</v>
      </c>
      <c r="T255" t="str">
        <f t="shared" ca="1" si="113"/>
        <v>Paradas</v>
      </c>
      <c r="U255">
        <f t="shared" ca="1" si="115"/>
        <v>10202</v>
      </c>
      <c r="V255">
        <f ca="1">IFERROR(INDEX(Rutas_Despiece!$J:$J,MATCH($S255,$Q:$Q,0)),"")</f>
        <v>41.659283100000003</v>
      </c>
      <c r="W255">
        <f ca="1">IFERROR(INDEX(Rutas_Despiece!$K:$K,MATCH($S255,$Q:$Q,0)),"")</f>
        <v>-0.89284569999999996</v>
      </c>
      <c r="Y255" t="str">
        <f ca="1">IFERROR(INDEX(Rutas_Despiece!$F:$F,MATCH($S255,$Q:$Q,0))&amp;" "&amp;INDEX(Rutas_Despiece!$G:$G,MATCH($S255,$Q:$Q,0)),"")</f>
        <v xml:space="preserve">Plaza de Europa  </v>
      </c>
      <c r="Z255" t="str">
        <f ca="1">IFERROR(INDEX(Rutas_Despiece!$H:$H,MATCH($S255,$Q:$Q,0)),"")</f>
        <v>Zaragoza</v>
      </c>
      <c r="AA255" t="str">
        <f ca="1">IFERROR(INDEX(Rutas_Despiece!$I:$I,MATCH($S255,$Q:$Q,0)),"")</f>
        <v>Zaragoza, España</v>
      </c>
      <c r="AB255" t="str">
        <f ca="1">IFERROR(INDEX(Rutas_Despiece!$L:$L,MATCH($S255,$Q:$Q,0)),"")</f>
        <v>Esq. Pablo Gargallo - Pd. Bus</v>
      </c>
      <c r="AG255" t="str">
        <f t="shared" ca="1" si="109"/>
        <v/>
      </c>
    </row>
    <row r="256" spans="1:33" x14ac:dyDescent="0.25">
      <c r="A256">
        <f ca="1">IF(Rutas_Despiece!A256&lt;&gt;Rutas_Despiece!A255,1,0)</f>
        <v>0</v>
      </c>
      <c r="B256">
        <f ca="1">IF(A256,Rutas_Despiece!C256,0)</f>
        <v>0</v>
      </c>
      <c r="C256">
        <f ca="1">IF(A256,Rutas_Despiece!D256,0)</f>
        <v>0</v>
      </c>
      <c r="D256" t="str">
        <f ca="1">IF(A256=1,"",SUBSTITUTE(Rutas_Despiece!J256,",",".") &amp; ","&amp;SUBSTITUTE(Rutas_Despiece!K256,",","."))</f>
        <v>41.7228759,-1.0368519</v>
      </c>
      <c r="E256" s="5">
        <f t="shared" ca="1" si="105"/>
        <v>7</v>
      </c>
      <c r="F256" t="str">
        <f t="shared" ca="1" si="140"/>
        <v>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6" s="69" t="s">
        <v>1174</v>
      </c>
      <c r="H256">
        <f t="shared" ca="1" si="106"/>
        <v>51</v>
      </c>
      <c r="I256" t="str">
        <f t="shared" ca="1" si="141"/>
        <v/>
      </c>
      <c r="J256" s="5" t="e">
        <f t="shared" ca="1" si="110"/>
        <v>#N/A</v>
      </c>
      <c r="M256" s="69"/>
      <c r="N256" s="69">
        <f t="shared" ca="1" si="138"/>
        <v>1</v>
      </c>
      <c r="O256" s="69" t="s">
        <v>1174</v>
      </c>
      <c r="P256">
        <f t="shared" ca="1" si="108"/>
        <v>1</v>
      </c>
      <c r="Q256">
        <f t="shared" ca="1" si="111"/>
        <v>247</v>
      </c>
      <c r="R256">
        <f t="shared" ca="1" si="114"/>
        <v>990</v>
      </c>
      <c r="S256">
        <f t="shared" ca="1" si="112"/>
        <v>203</v>
      </c>
      <c r="T256" t="str">
        <f t="shared" ca="1" si="113"/>
        <v>Paradas</v>
      </c>
      <c r="U256">
        <f t="shared" ca="1" si="115"/>
        <v>10203</v>
      </c>
      <c r="V256">
        <f ca="1">IFERROR(INDEX(Rutas_Despiece!$J:$J,MATCH($S256,$Q:$Q,0)),"")</f>
        <v>41.641716799999998</v>
      </c>
      <c r="W256">
        <f ca="1">IFERROR(INDEX(Rutas_Despiece!$K:$K,MATCH($S256,$Q:$Q,0)),"")</f>
        <v>-0.91498789999999997</v>
      </c>
      <c r="Y256" t="str">
        <f ca="1">IFERROR(INDEX(Rutas_Despiece!$F:$F,MATCH($S256,$Q:$Q,0))&amp;" "&amp;INDEX(Rutas_Despiece!$G:$G,MATCH($S256,$Q:$Q,0)),"")</f>
        <v xml:space="preserve">Vía Hispanidad  </v>
      </c>
      <c r="Z256" t="str">
        <f ca="1">IFERROR(INDEX(Rutas_Despiece!$H:$H,MATCH($S256,$Q:$Q,0)),"")</f>
        <v>Zaragoza</v>
      </c>
      <c r="AA256" t="str">
        <f ca="1">IFERROR(INDEX(Rutas_Despiece!$I:$I,MATCH($S256,$Q:$Q,0)),"")</f>
        <v>Zaragoza, España</v>
      </c>
      <c r="AB256" t="str">
        <f ca="1">IFERROR(INDEX(Rutas_Despiece!$L:$L,MATCH($S256,$Q:$Q,0)),"")</f>
        <v>Esq. Gómez Laguna - Pd. Bus</v>
      </c>
      <c r="AG256" t="str">
        <f t="shared" ca="1" si="109"/>
        <v/>
      </c>
    </row>
    <row r="257" spans="1:33" x14ac:dyDescent="0.25">
      <c r="A257">
        <f ca="1">IF(Rutas_Despiece!A257&lt;&gt;Rutas_Despiece!A256,1,0)</f>
        <v>0</v>
      </c>
      <c r="B257">
        <f ca="1">IF(A257,Rutas_Despiece!C257,0)</f>
        <v>0</v>
      </c>
      <c r="C257">
        <f ca="1">IF(A257,Rutas_Despiece!D257,0)</f>
        <v>0</v>
      </c>
      <c r="D257" t="str">
        <f ca="1">IF(A257=1,"",SUBSTITUTE(Rutas_Despiece!J257,",",".") &amp; ","&amp;SUBSTITUTE(Rutas_Despiece!K257,",","."))</f>
        <v>41.7665409,-1.1260872</v>
      </c>
      <c r="E257" s="5">
        <f t="shared" ca="1" si="105"/>
        <v>7</v>
      </c>
      <c r="F257" t="str">
        <f t="shared" ca="1" si="140"/>
        <v>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7" s="69" t="s">
        <v>1174</v>
      </c>
      <c r="H257">
        <f t="shared" ca="1" si="106"/>
        <v>51</v>
      </c>
      <c r="I257" t="str">
        <f t="shared" ca="1" si="141"/>
        <v/>
      </c>
      <c r="J257" s="5" t="e">
        <f t="shared" ca="1" si="110"/>
        <v>#N/A</v>
      </c>
      <c r="M257" s="69"/>
      <c r="N257" s="69">
        <f t="shared" ca="1" si="138"/>
        <v>1</v>
      </c>
      <c r="O257" s="69" t="s">
        <v>1174</v>
      </c>
      <c r="P257">
        <f t="shared" ca="1" si="108"/>
        <v>1</v>
      </c>
      <c r="Q257">
        <f t="shared" ca="1" si="111"/>
        <v>248</v>
      </c>
      <c r="R257">
        <f t="shared" ca="1" si="114"/>
        <v>990</v>
      </c>
      <c r="S257">
        <f t="shared" ca="1" si="112"/>
        <v>204</v>
      </c>
      <c r="T257" t="str">
        <f t="shared" ca="1" si="113"/>
        <v>Paradas</v>
      </c>
      <c r="U257">
        <f t="shared" ca="1" si="115"/>
        <v>10204</v>
      </c>
      <c r="V257">
        <f ca="1">IFERROR(INDEX(Rutas_Despiece!$J:$J,MATCH($S257,$Q:$Q,0)),"")</f>
        <v>41.633650400000001</v>
      </c>
      <c r="W257">
        <f ca="1">IFERROR(INDEX(Rutas_Despiece!$K:$K,MATCH($S257,$Q:$Q,0)),"")</f>
        <v>-0.90830379999999999</v>
      </c>
      <c r="Y257" t="str">
        <f ca="1">IFERROR(INDEX(Rutas_Despiece!$F:$F,MATCH($S257,$Q:$Q,0))&amp;" "&amp;INDEX(Rutas_Despiece!$G:$G,MATCH($S257,$Q:$Q,0)),"")</f>
        <v xml:space="preserve">Vía Hispanidad </v>
      </c>
      <c r="Z257" t="str">
        <f ca="1">IFERROR(INDEX(Rutas_Despiece!$H:$H,MATCH($S257,$Q:$Q,0)),"")</f>
        <v>Zaragoza</v>
      </c>
      <c r="AA257" t="str">
        <f ca="1">IFERROR(INDEX(Rutas_Despiece!$I:$I,MATCH($S257,$Q:$Q,0)),"")</f>
        <v>Zaragoza, España</v>
      </c>
      <c r="AB257" t="str">
        <f ca="1">IFERROR(INDEX(Rutas_Despiece!$L:$L,MATCH($S257,$Q:$Q,0)),"")</f>
        <v>Esq. La Vía - Gasolinera Casablanca</v>
      </c>
      <c r="AG257" t="str">
        <f t="shared" ca="1" si="109"/>
        <v/>
      </c>
    </row>
    <row r="258" spans="1:33" x14ac:dyDescent="0.25">
      <c r="A258">
        <f ca="1">IF(Rutas_Despiece!A258&lt;&gt;Rutas_Despiece!A257,1,0)</f>
        <v>0</v>
      </c>
      <c r="B258">
        <f ca="1">IF(A258,Rutas_Despiece!C258,0)</f>
        <v>0</v>
      </c>
      <c r="C258">
        <f ca="1">IF(A258,Rutas_Despiece!D258,0)</f>
        <v>0</v>
      </c>
      <c r="D258" t="str">
        <f ca="1">IF(A258=1,"",SUBSTITUTE(Rutas_Despiece!J258,",",".") &amp; ","&amp;SUBSTITUTE(Rutas_Despiece!K258,",","."))</f>
        <v>41.749628,-1.175514</v>
      </c>
      <c r="E258" s="5">
        <f t="shared" ca="1" si="105"/>
        <v>7</v>
      </c>
      <c r="F258" t="str">
        <f t="shared" ca="1" si="140"/>
        <v>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8" s="69" t="s">
        <v>1174</v>
      </c>
      <c r="H258">
        <f t="shared" ca="1" si="106"/>
        <v>51</v>
      </c>
      <c r="I258" t="str">
        <f t="shared" ca="1" si="141"/>
        <v/>
      </c>
      <c r="J258" s="5" t="e">
        <f t="shared" ca="1" si="110"/>
        <v>#N/A</v>
      </c>
      <c r="M258" s="69"/>
      <c r="N258" s="69">
        <f t="shared" ca="1" si="138"/>
        <v>1</v>
      </c>
      <c r="O258" s="69" t="s">
        <v>1174</v>
      </c>
      <c r="P258">
        <f t="shared" ca="1" si="108"/>
        <v>1</v>
      </c>
      <c r="Q258">
        <f t="shared" ca="1" si="111"/>
        <v>249</v>
      </c>
      <c r="R258">
        <f t="shared" ca="1" si="114"/>
        <v>990</v>
      </c>
      <c r="S258">
        <f t="shared" ca="1" si="112"/>
        <v>205</v>
      </c>
      <c r="T258" t="str">
        <f t="shared" ca="1" si="113"/>
        <v>Paradas</v>
      </c>
      <c r="U258">
        <f t="shared" ca="1" si="115"/>
        <v>10205</v>
      </c>
      <c r="V258">
        <f ca="1">IFERROR(INDEX(Rutas_Despiece!$J:$J,MATCH($S258,$Q:$Q,0)),"")</f>
        <v>41.666668700000002</v>
      </c>
      <c r="W258">
        <f ca="1">IFERROR(INDEX(Rutas_Despiece!$K:$K,MATCH($S258,$Q:$Q,0)),"")</f>
        <v>-0.8238801</v>
      </c>
      <c r="Y258" t="str">
        <f ca="1">IFERROR(INDEX(Rutas_Despiece!$F:$F,MATCH($S258,$Q:$Q,0))&amp;" "&amp;INDEX(Rutas_Despiece!$G:$G,MATCH($S258,$Q:$Q,0)),"")</f>
        <v>Avd. Real Zaragoza nº 29</v>
      </c>
      <c r="Z258" t="str">
        <f ca="1">IFERROR(INDEX(Rutas_Despiece!$H:$H,MATCH($S258,$Q:$Q,0)),"")</f>
        <v>Zaragoza</v>
      </c>
      <c r="AA258" t="str">
        <f ca="1">IFERROR(INDEX(Rutas_Despiece!$I:$I,MATCH($S258,$Q:$Q,0)),"")</f>
        <v>Zaragoza, España</v>
      </c>
      <c r="AB258" t="str">
        <f ca="1">IFERROR(INDEX(Rutas_Despiece!$L:$L,MATCH($S258,$Q:$Q,0)),"")</f>
        <v>nº 29 - Pd. Bus</v>
      </c>
      <c r="AG258" t="str">
        <f t="shared" ca="1" si="109"/>
        <v/>
      </c>
    </row>
    <row r="259" spans="1:33" x14ac:dyDescent="0.25">
      <c r="A259">
        <f ca="1">IF(Rutas_Despiece!A259&lt;&gt;Rutas_Despiece!A258,1,0)</f>
        <v>0</v>
      </c>
      <c r="B259">
        <f ca="1">IF(A259,Rutas_Despiece!C259,0)</f>
        <v>0</v>
      </c>
      <c r="C259">
        <f ca="1">IF(A259,Rutas_Despiece!D259,0)</f>
        <v>0</v>
      </c>
      <c r="D259" t="str">
        <f ca="1">IF(A259=1,"",SUBSTITUTE(Rutas_Despiece!J259,",",".") &amp; ","&amp;SUBSTITUTE(Rutas_Despiece!K259,",","."))</f>
        <v>41.749628,-1.175514</v>
      </c>
      <c r="E259" s="5">
        <f t="shared" ref="E259:E322" ca="1" si="142">E258+A259</f>
        <v>7</v>
      </c>
      <c r="F259" t="str">
        <f t="shared" ca="1" si="140"/>
        <v>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9" s="69" t="s">
        <v>1174</v>
      </c>
      <c r="H259">
        <f t="shared" ref="H259:H322" ca="1" si="143">H258</f>
        <v>51</v>
      </c>
      <c r="I259" t="str">
        <f t="shared" ref="I259" ca="1" si="144">IF(I258&lt;H259,I258+1,"")</f>
        <v/>
      </c>
      <c r="J259" s="5" t="e">
        <f t="shared" ca="1" si="110"/>
        <v>#N/A</v>
      </c>
      <c r="M259" s="69"/>
      <c r="N259" s="69">
        <f t="shared" ca="1" si="138"/>
        <v>1</v>
      </c>
      <c r="O259" s="69" t="s">
        <v>1174</v>
      </c>
      <c r="P259">
        <f t="shared" ref="P259:P322" ca="1" si="145">IF(A259,0,1)</f>
        <v>1</v>
      </c>
      <c r="Q259">
        <f t="shared" ca="1" si="111"/>
        <v>250</v>
      </c>
      <c r="R259">
        <f t="shared" ca="1" si="114"/>
        <v>990</v>
      </c>
      <c r="S259">
        <f t="shared" ca="1" si="112"/>
        <v>206</v>
      </c>
      <c r="T259" t="str">
        <f t="shared" ca="1" si="113"/>
        <v>Paradas</v>
      </c>
      <c r="U259">
        <f t="shared" ca="1" si="115"/>
        <v>10206</v>
      </c>
      <c r="V259">
        <f ca="1">IFERROR(INDEX(Rutas_Despiece!$J:$J,MATCH($S259,$Q:$Q,0)),"")</f>
        <v>41.667011899999999</v>
      </c>
      <c r="W259">
        <f ca="1">IFERROR(INDEX(Rutas_Despiece!$K:$K,MATCH($S259,$Q:$Q,0)),"")</f>
        <v>-0.83184990000000003</v>
      </c>
      <c r="Y259" t="str">
        <f ca="1">IFERROR(INDEX(Rutas_Despiece!$F:$F,MATCH($S259,$Q:$Q,0))&amp;" "&amp;INDEX(Rutas_Despiece!$G:$G,MATCH($S259,$Q:$Q,0)),"")</f>
        <v xml:space="preserve">Avd. Santa Isabel  </v>
      </c>
      <c r="Z259" t="str">
        <f ca="1">IFERROR(INDEX(Rutas_Despiece!$H:$H,MATCH($S259,$Q:$Q,0)),"")</f>
        <v>Zaragoza</v>
      </c>
      <c r="AA259" t="str">
        <f ca="1">IFERROR(INDEX(Rutas_Despiece!$I:$I,MATCH($S259,$Q:$Q,0)),"")</f>
        <v>Zaragoza, España</v>
      </c>
      <c r="AB259" t="str">
        <f ca="1">IFERROR(INDEX(Rutas_Despiece!$L:$L,MATCH($S259,$Q:$Q,0)),"")</f>
        <v>Plaza Serrano Bergés - Pd. Bus</v>
      </c>
      <c r="AG259" t="str">
        <f t="shared" ref="AG259:AG322" ca="1" si="146">IF(N259=0,L259,"")</f>
        <v/>
      </c>
    </row>
    <row r="260" spans="1:33" x14ac:dyDescent="0.25">
      <c r="A260">
        <f ca="1">IF(Rutas_Despiece!A260&lt;&gt;Rutas_Despiece!A259,1,0)</f>
        <v>0</v>
      </c>
      <c r="B260">
        <f ca="1">IF(A260,Rutas_Despiece!C260,0)</f>
        <v>0</v>
      </c>
      <c r="C260">
        <f ca="1">IF(A260,Rutas_Despiece!D260,0)</f>
        <v>0</v>
      </c>
      <c r="D260" t="str">
        <f ca="1">IF(A260=1,"",SUBSTITUTE(Rutas_Despiece!J260,",",".") &amp; ","&amp;SUBSTITUTE(Rutas_Despiece!K260,",","."))</f>
        <v>41.7665409,-1.1260872</v>
      </c>
      <c r="E260" s="5">
        <f t="shared" ca="1" si="142"/>
        <v>7</v>
      </c>
      <c r="F260" t="str">
        <f t="shared" ca="1" si="140"/>
        <v>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60" s="69" t="s">
        <v>1174</v>
      </c>
      <c r="H260">
        <f t="shared" ca="1" si="143"/>
        <v>51</v>
      </c>
      <c r="I260" t="str">
        <f t="shared" ref="I260:I263" ca="1" si="147">IF(I259&lt;H260,I259+1,I259)</f>
        <v/>
      </c>
      <c r="J260" s="5" t="e">
        <f t="shared" ref="J260:J323" ca="1" si="148">INDEX($B:$B,MATCH(I260,$E:$E,0))</f>
        <v>#N/A</v>
      </c>
      <c r="M260" s="69"/>
      <c r="N260" s="69">
        <f t="shared" ca="1" si="138"/>
        <v>1</v>
      </c>
      <c r="O260" s="69" t="s">
        <v>1174</v>
      </c>
      <c r="P260">
        <f t="shared" ca="1" si="145"/>
        <v>1</v>
      </c>
      <c r="Q260">
        <f t="shared" ref="Q260:Q323" ca="1" si="149">Q259+P260</f>
        <v>251</v>
      </c>
      <c r="R260">
        <f t="shared" ca="1" si="114"/>
        <v>990</v>
      </c>
      <c r="S260">
        <f t="shared" ref="S260:S323" ca="1" si="150">IF(S259&lt;R260,S259+1,"")</f>
        <v>207</v>
      </c>
      <c r="T260" t="str">
        <f t="shared" ref="T260:T323" ca="1" si="151">IF(S260&lt;&gt;"","Paradas","")</f>
        <v>Paradas</v>
      </c>
      <c r="U260">
        <f t="shared" ca="1" si="115"/>
        <v>10207</v>
      </c>
      <c r="V260">
        <f ca="1">IFERROR(INDEX(Rutas_Despiece!$J:$J,MATCH($S260,$Q:$Q,0)),"")</f>
        <v>41.669856299999999</v>
      </c>
      <c r="W260">
        <f ca="1">IFERROR(INDEX(Rutas_Despiece!$K:$K,MATCH($S260,$Q:$Q,0)),"")</f>
        <v>-0.83922399999999997</v>
      </c>
      <c r="Y260" t="str">
        <f ca="1">IFERROR(INDEX(Rutas_Despiece!$F:$F,MATCH($S260,$Q:$Q,0))&amp;" "&amp;INDEX(Rutas_Despiece!$G:$G,MATCH($S260,$Q:$Q,0)),"")</f>
        <v xml:space="preserve">Avd. Santa Isabel  </v>
      </c>
      <c r="Z260" t="str">
        <f ca="1">IFERROR(INDEX(Rutas_Despiece!$H:$H,MATCH($S260,$Q:$Q,0)),"")</f>
        <v>Zaragoza</v>
      </c>
      <c r="AA260" t="str">
        <f ca="1">IFERROR(INDEX(Rutas_Despiece!$I:$I,MATCH($S260,$Q:$Q,0)),"")</f>
        <v>Zaragoza, España</v>
      </c>
      <c r="AB260" t="str">
        <f ca="1">IFERROR(INDEX(Rutas_Despiece!$L:$L,MATCH($S260,$Q:$Q,0)),"")</f>
        <v>Esq. Avd. Industria - Gasolinera - Pd. Bus</v>
      </c>
      <c r="AG260" t="str">
        <f t="shared" ca="1" si="146"/>
        <v/>
      </c>
    </row>
    <row r="261" spans="1:33" x14ac:dyDescent="0.25">
      <c r="A261">
        <f ca="1">IF(Rutas_Despiece!A261&lt;&gt;Rutas_Despiece!A260,1,0)</f>
        <v>0</v>
      </c>
      <c r="B261">
        <f ca="1">IF(A261,Rutas_Despiece!C261,0)</f>
        <v>0</v>
      </c>
      <c r="C261">
        <f ca="1">IF(A261,Rutas_Despiece!D261,0)</f>
        <v>0</v>
      </c>
      <c r="D261" t="str">
        <f ca="1">IF(A261=1,"",SUBSTITUTE(Rutas_Despiece!J261,",",".") &amp; ","&amp;SUBSTITUTE(Rutas_Despiece!K261,",","."))</f>
        <v>41.7228759,-1.0368519</v>
      </c>
      <c r="E261" s="5">
        <f t="shared" ca="1" si="142"/>
        <v>7</v>
      </c>
      <c r="F261" t="str">
        <f t="shared" ca="1" si="140"/>
        <v>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61" s="69" t="s">
        <v>1174</v>
      </c>
      <c r="H261">
        <f t="shared" ca="1" si="143"/>
        <v>51</v>
      </c>
      <c r="I261" t="str">
        <f t="shared" ca="1" si="147"/>
        <v/>
      </c>
      <c r="J261" s="5" t="e">
        <f t="shared" ca="1" si="148"/>
        <v>#N/A</v>
      </c>
      <c r="M261" s="69"/>
      <c r="N261" s="69">
        <f t="shared" ca="1" si="138"/>
        <v>1</v>
      </c>
      <c r="O261" s="69" t="s">
        <v>1174</v>
      </c>
      <c r="P261">
        <f t="shared" ca="1" si="145"/>
        <v>1</v>
      </c>
      <c r="Q261">
        <f t="shared" ca="1" si="149"/>
        <v>252</v>
      </c>
      <c r="R261">
        <f t="shared" ref="R261:R324" ca="1" si="152">R260</f>
        <v>990</v>
      </c>
      <c r="S261">
        <f t="shared" ca="1" si="150"/>
        <v>208</v>
      </c>
      <c r="T261" t="str">
        <f t="shared" ca="1" si="151"/>
        <v>Paradas</v>
      </c>
      <c r="U261">
        <f t="shared" ref="U261:U324" ca="1" si="153">IF(S261=0,"",10000+S261)</f>
        <v>10208</v>
      </c>
      <c r="V261">
        <f ca="1">IFERROR(INDEX(Rutas_Despiece!$J:$J,MATCH($S261,$Q:$Q,0)),"")</f>
        <v>41.669934499999997</v>
      </c>
      <c r="W261">
        <f ca="1">IFERROR(INDEX(Rutas_Despiece!$K:$K,MATCH($S261,$Q:$Q,0)),"")</f>
        <v>-0.84633020000000003</v>
      </c>
      <c r="Y261" t="str">
        <f ca="1">IFERROR(INDEX(Rutas_Despiece!$F:$F,MATCH($S261,$Q:$Q,0))&amp;" "&amp;INDEX(Rutas_Despiece!$G:$G,MATCH($S261,$Q:$Q,0)),"")</f>
        <v xml:space="preserve">Avd. Cataluña  </v>
      </c>
      <c r="Z261" t="str">
        <f ca="1">IFERROR(INDEX(Rutas_Despiece!$H:$H,MATCH($S261,$Q:$Q,0)),"")</f>
        <v>Zaragoza</v>
      </c>
      <c r="AA261" t="str">
        <f ca="1">IFERROR(INDEX(Rutas_Despiece!$I:$I,MATCH($S261,$Q:$Q,0)),"")</f>
        <v>Zaragoza, España</v>
      </c>
      <c r="AB261" t="str">
        <f ca="1">IFERROR(INDEX(Rutas_Despiece!$L:$L,MATCH($S261,$Q:$Q,0)),"")</f>
        <v>CAF - Pd. Bus (?)</v>
      </c>
      <c r="AG261" t="str">
        <f t="shared" ca="1" si="146"/>
        <v/>
      </c>
    </row>
    <row r="262" spans="1:33" x14ac:dyDescent="0.25">
      <c r="A262">
        <f ca="1">IF(Rutas_Despiece!A262&lt;&gt;Rutas_Despiece!A261,1,0)</f>
        <v>0</v>
      </c>
      <c r="B262">
        <f ca="1">IF(A262,Rutas_Despiece!C262,0)</f>
        <v>0</v>
      </c>
      <c r="C262">
        <f ca="1">IF(A262,Rutas_Despiece!D262,0)</f>
        <v>0</v>
      </c>
      <c r="D262" t="str">
        <f ca="1">IF(A262=1,"",SUBSTITUTE(Rutas_Despiece!J262,",",".") &amp; ","&amp;SUBSTITUTE(Rutas_Despiece!K262,",","."))</f>
        <v>41.7190264,-1.0285836</v>
      </c>
      <c r="E262" s="5">
        <f t="shared" ca="1" si="142"/>
        <v>7</v>
      </c>
      <c r="F262" t="str">
        <f t="shared" ca="1" si="140"/>
        <v>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62" s="69" t="s">
        <v>1174</v>
      </c>
      <c r="H262">
        <f t="shared" ca="1" si="143"/>
        <v>51</v>
      </c>
      <c r="I262" t="str">
        <f t="shared" ca="1" si="147"/>
        <v/>
      </c>
      <c r="J262" s="5" t="e">
        <f t="shared" ca="1" si="148"/>
        <v>#N/A</v>
      </c>
      <c r="M262" s="69"/>
      <c r="N262" s="69">
        <f t="shared" ca="1" si="138"/>
        <v>1</v>
      </c>
      <c r="O262" s="69" t="s">
        <v>1174</v>
      </c>
      <c r="P262">
        <f t="shared" ca="1" si="145"/>
        <v>1</v>
      </c>
      <c r="Q262">
        <f t="shared" ca="1" si="149"/>
        <v>253</v>
      </c>
      <c r="R262">
        <f t="shared" ca="1" si="152"/>
        <v>990</v>
      </c>
      <c r="S262">
        <f t="shared" ca="1" si="150"/>
        <v>209</v>
      </c>
      <c r="T262" t="str">
        <f t="shared" ca="1" si="151"/>
        <v>Paradas</v>
      </c>
      <c r="U262">
        <f t="shared" ca="1" si="153"/>
        <v>10209</v>
      </c>
      <c r="V262">
        <f ca="1">IFERROR(INDEX(Rutas_Despiece!$J:$J,MATCH($S262,$Q:$Q,0)),"")</f>
        <v>41.667656999999998</v>
      </c>
      <c r="W262">
        <f ca="1">IFERROR(INDEX(Rutas_Despiece!$K:$K,MATCH($S262,$Q:$Q,0)),"")</f>
        <v>-0.85514489999999999</v>
      </c>
      <c r="Y262" t="str">
        <f ca="1">IFERROR(INDEX(Rutas_Despiece!$F:$F,MATCH($S262,$Q:$Q,0))&amp;" "&amp;INDEX(Rutas_Despiece!$G:$G,MATCH($S262,$Q:$Q,0)),"")</f>
        <v xml:space="preserve">Avd. Cataluña nº 189 </v>
      </c>
      <c r="Z262" t="str">
        <f ca="1">IFERROR(INDEX(Rutas_Despiece!$H:$H,MATCH($S262,$Q:$Q,0)),"")</f>
        <v>Zaragoza</v>
      </c>
      <c r="AA262" t="str">
        <f ca="1">IFERROR(INDEX(Rutas_Despiece!$I:$I,MATCH($S262,$Q:$Q,0)),"")</f>
        <v>Zaragoza, España</v>
      </c>
      <c r="AB262" t="str">
        <f ca="1">IFERROR(INDEX(Rutas_Despiece!$L:$L,MATCH($S262,$Q:$Q,0)),"")</f>
        <v>Los Charros</v>
      </c>
      <c r="AG262" t="str">
        <f t="shared" ca="1" si="146"/>
        <v/>
      </c>
    </row>
    <row r="263" spans="1:33" x14ac:dyDescent="0.25">
      <c r="A263">
        <f ca="1">IF(Rutas_Despiece!A263&lt;&gt;Rutas_Despiece!A262,1,0)</f>
        <v>0</v>
      </c>
      <c r="B263">
        <f ca="1">IF(A263,Rutas_Despiece!C263,0)</f>
        <v>0</v>
      </c>
      <c r="C263">
        <f ca="1">IF(A263,Rutas_Despiece!D263,0)</f>
        <v>0</v>
      </c>
      <c r="D263" t="str">
        <f ca="1">IF(A263=1,"",SUBSTITUTE(Rutas_Despiece!J263,",",".") &amp; ","&amp;SUBSTITUTE(Rutas_Despiece!K263,",","."))</f>
        <v>41.7165156,-1.0239846</v>
      </c>
      <c r="E263" s="5">
        <f t="shared" ca="1" si="142"/>
        <v>7</v>
      </c>
      <c r="F263" t="str">
        <f t="shared" ca="1" si="140"/>
        <v>41.7165156,-1.0239846 41.7015942,-0.999997 41.6892708,-0.978388 41.6650722,-0.9345872 41.65477,-0.900889 41.6555055,-0.9088245 41.6613647,-0.9021134 41.6492023,-0.8988307 41.6445971,-0.8925454 41.6408984,-0.8952374 41.6397123,-0.9024957</v>
      </c>
      <c r="G263" s="69" t="s">
        <v>1174</v>
      </c>
      <c r="H263">
        <f t="shared" ca="1" si="143"/>
        <v>51</v>
      </c>
      <c r="I263" t="str">
        <f t="shared" ca="1" si="147"/>
        <v/>
      </c>
      <c r="J263" s="5" t="e">
        <f t="shared" ca="1" si="148"/>
        <v>#N/A</v>
      </c>
      <c r="M263" s="69"/>
      <c r="N263" s="69">
        <f t="shared" ca="1" si="138"/>
        <v>1</v>
      </c>
      <c r="O263" s="69" t="s">
        <v>1174</v>
      </c>
      <c r="P263">
        <f t="shared" ca="1" si="145"/>
        <v>1</v>
      </c>
      <c r="Q263">
        <f t="shared" ca="1" si="149"/>
        <v>254</v>
      </c>
      <c r="R263">
        <f t="shared" ca="1" si="152"/>
        <v>990</v>
      </c>
      <c r="S263">
        <f t="shared" ca="1" si="150"/>
        <v>210</v>
      </c>
      <c r="T263" t="str">
        <f t="shared" ca="1" si="151"/>
        <v>Paradas</v>
      </c>
      <c r="U263">
        <f t="shared" ca="1" si="153"/>
        <v>10210</v>
      </c>
      <c r="V263">
        <f ca="1">IFERROR(INDEX(Rutas_Despiece!$J:$J,MATCH($S263,$Q:$Q,0)),"")</f>
        <v>41.663702800000003</v>
      </c>
      <c r="W263">
        <f ca="1">IFERROR(INDEX(Rutas_Despiece!$K:$K,MATCH($S263,$Q:$Q,0)),"")</f>
        <v>-0.86123839999999996</v>
      </c>
      <c r="Y263" t="str">
        <f ca="1">IFERROR(INDEX(Rutas_Despiece!$F:$F,MATCH($S263,$Q:$Q,0))&amp;" "&amp;INDEX(Rutas_Despiece!$G:$G,MATCH($S263,$Q:$Q,0)),"")</f>
        <v>Avd. Cataluña  103</v>
      </c>
      <c r="Z263" t="str">
        <f ca="1">IFERROR(INDEX(Rutas_Despiece!$H:$H,MATCH($S263,$Q:$Q,0)),"")</f>
        <v>Zaragoza</v>
      </c>
      <c r="AA263" t="str">
        <f ca="1">IFERROR(INDEX(Rutas_Despiece!$I:$I,MATCH($S263,$Q:$Q,0)),"")</f>
        <v>Zaragoza, España</v>
      </c>
      <c r="AB263" t="str">
        <f ca="1">IFERROR(INDEX(Rutas_Despiece!$L:$L,MATCH($S263,$Q:$Q,0)),"")</f>
        <v>Frente Felisa Galé</v>
      </c>
      <c r="AG263" t="str">
        <f t="shared" ca="1" si="146"/>
        <v/>
      </c>
    </row>
    <row r="264" spans="1:33" x14ac:dyDescent="0.25">
      <c r="A264">
        <f ca="1">IF(Rutas_Despiece!A264&lt;&gt;Rutas_Despiece!A263,1,0)</f>
        <v>0</v>
      </c>
      <c r="B264">
        <f ca="1">IF(A264,Rutas_Despiece!C264,0)</f>
        <v>0</v>
      </c>
      <c r="C264">
        <f ca="1">IF(A264,Rutas_Despiece!D264,0)</f>
        <v>0</v>
      </c>
      <c r="D264" t="str">
        <f ca="1">IF(A264=1,"",SUBSTITUTE(Rutas_Despiece!J264,",",".") &amp; ","&amp;SUBSTITUTE(Rutas_Despiece!K264,",","."))</f>
        <v>41.7015942,-0.999997</v>
      </c>
      <c r="E264" s="5">
        <f t="shared" ca="1" si="142"/>
        <v>7</v>
      </c>
      <c r="F264" t="str">
        <f t="shared" ca="1" si="140"/>
        <v>41.7015942,-0.999997 41.6892708,-0.978388 41.6650722,-0.9345872 41.65477,-0.900889 41.6555055,-0.9088245 41.6613647,-0.9021134 41.6492023,-0.8988307 41.6445971,-0.8925454 41.6408984,-0.8952374 41.6397123,-0.9024957</v>
      </c>
      <c r="G264" s="69" t="s">
        <v>1174</v>
      </c>
      <c r="H264">
        <f t="shared" ca="1" si="143"/>
        <v>51</v>
      </c>
      <c r="I264" t="str">
        <f t="shared" ref="I264" ca="1" si="154">IF(I263&lt;H264,I263+1,"")</f>
        <v/>
      </c>
      <c r="J264" s="5" t="e">
        <f t="shared" ca="1" si="148"/>
        <v>#N/A</v>
      </c>
      <c r="M264" s="69"/>
      <c r="N264" s="69">
        <f t="shared" ca="1" si="138"/>
        <v>1</v>
      </c>
      <c r="O264" s="69" t="s">
        <v>1174</v>
      </c>
      <c r="P264">
        <f t="shared" ca="1" si="145"/>
        <v>1</v>
      </c>
      <c r="Q264">
        <f t="shared" ca="1" si="149"/>
        <v>255</v>
      </c>
      <c r="R264">
        <f t="shared" ca="1" si="152"/>
        <v>990</v>
      </c>
      <c r="S264">
        <f t="shared" ca="1" si="150"/>
        <v>211</v>
      </c>
      <c r="T264" t="str">
        <f t="shared" ca="1" si="151"/>
        <v>Paradas</v>
      </c>
      <c r="U264">
        <f t="shared" ca="1" si="153"/>
        <v>10211</v>
      </c>
      <c r="V264">
        <f ca="1">IFERROR(INDEX(Rutas_Despiece!$J:$J,MATCH($S264,$Q:$Q,0)),"")</f>
        <v>41.662917499999999</v>
      </c>
      <c r="W264">
        <f ca="1">IFERROR(INDEX(Rutas_Despiece!$K:$K,MATCH($S264,$Q:$Q,0)),"")</f>
        <v>-0.86629460000000003</v>
      </c>
      <c r="Y264" t="str">
        <f ca="1">IFERROR(INDEX(Rutas_Despiece!$F:$F,MATCH($S264,$Q:$Q,0))&amp;" "&amp;INDEX(Rutas_Despiece!$G:$G,MATCH($S264,$Q:$Q,0)),"")</f>
        <v xml:space="preserve">Marqués de la Cadena </v>
      </c>
      <c r="Z264" t="str">
        <f ca="1">IFERROR(INDEX(Rutas_Despiece!$H:$H,MATCH($S264,$Q:$Q,0)),"")</f>
        <v>Zaragoza</v>
      </c>
      <c r="AA264" t="str">
        <f ca="1">IFERROR(INDEX(Rutas_Despiece!$I:$I,MATCH($S264,$Q:$Q,0)),"")</f>
        <v>Zaragoza, España</v>
      </c>
      <c r="AB264" t="str">
        <f ca="1">IFERROR(INDEX(Rutas_Despiece!$L:$L,MATCH($S264,$Q:$Q,0)),"")</f>
        <v>Frente nº 57 - Pd. Bus CAN</v>
      </c>
      <c r="AG264" t="str">
        <f t="shared" ca="1" si="146"/>
        <v/>
      </c>
    </row>
    <row r="265" spans="1:33" x14ac:dyDescent="0.25">
      <c r="A265">
        <f ca="1">IF(Rutas_Despiece!A265&lt;&gt;Rutas_Despiece!A264,1,0)</f>
        <v>0</v>
      </c>
      <c r="B265">
        <f ca="1">IF(A265,Rutas_Despiece!C265,0)</f>
        <v>0</v>
      </c>
      <c r="C265">
        <f ca="1">IF(A265,Rutas_Despiece!D265,0)</f>
        <v>0</v>
      </c>
      <c r="D265" t="str">
        <f ca="1">IF(A265=1,"",SUBSTITUTE(Rutas_Despiece!J265,",",".") &amp; ","&amp;SUBSTITUTE(Rutas_Despiece!K265,",","."))</f>
        <v>41.6892708,-0.978388</v>
      </c>
      <c r="E265" s="5">
        <f t="shared" ca="1" si="142"/>
        <v>7</v>
      </c>
      <c r="F265" t="str">
        <f t="shared" ca="1" si="140"/>
        <v>41.6892708,-0.978388 41.6650722,-0.9345872 41.65477,-0.900889 41.6555055,-0.9088245 41.6613647,-0.9021134 41.6492023,-0.8988307 41.6445971,-0.8925454 41.6408984,-0.8952374 41.6397123,-0.9024957</v>
      </c>
      <c r="G265" s="69" t="s">
        <v>1174</v>
      </c>
      <c r="H265">
        <f t="shared" ca="1" si="143"/>
        <v>51</v>
      </c>
      <c r="I265" t="str">
        <f t="shared" ref="I265:I268" ca="1" si="155">IF(I264&lt;H265,I264+1,I264)</f>
        <v/>
      </c>
      <c r="J265" s="5" t="e">
        <f t="shared" ca="1" si="148"/>
        <v>#N/A</v>
      </c>
      <c r="M265" s="69"/>
      <c r="N265" s="69">
        <f t="shared" ca="1" si="138"/>
        <v>1</v>
      </c>
      <c r="O265" s="69" t="s">
        <v>1174</v>
      </c>
      <c r="P265">
        <f t="shared" ca="1" si="145"/>
        <v>1</v>
      </c>
      <c r="Q265">
        <f t="shared" ca="1" si="149"/>
        <v>256</v>
      </c>
      <c r="R265">
        <f t="shared" ca="1" si="152"/>
        <v>990</v>
      </c>
      <c r="S265">
        <f t="shared" ca="1" si="150"/>
        <v>212</v>
      </c>
      <c r="T265" t="str">
        <f t="shared" ca="1" si="151"/>
        <v>Paradas</v>
      </c>
      <c r="U265">
        <f t="shared" ca="1" si="153"/>
        <v>10212</v>
      </c>
      <c r="V265">
        <f ca="1">IFERROR(INDEX(Rutas_Despiece!$J:$J,MATCH($S265,$Q:$Q,0)),"")</f>
        <v>41.666860999999997</v>
      </c>
      <c r="W265">
        <f ca="1">IFERROR(INDEX(Rutas_Despiece!$K:$K,MATCH($S265,$Q:$Q,0)),"")</f>
        <v>-0.87142169999999997</v>
      </c>
      <c r="Y265" t="str">
        <f ca="1">IFERROR(INDEX(Rutas_Despiece!$F:$F,MATCH($S265,$Q:$Q,0))&amp;" "&amp;INDEX(Rutas_Despiece!$G:$G,MATCH($S265,$Q:$Q,0)),"")</f>
        <v>Av. San Juan de la Peña nº 90</v>
      </c>
      <c r="Z265" t="str">
        <f ca="1">IFERROR(INDEX(Rutas_Despiece!$H:$H,MATCH($S265,$Q:$Q,0)),"")</f>
        <v>Zaragoza</v>
      </c>
      <c r="AA265" t="str">
        <f ca="1">IFERROR(INDEX(Rutas_Despiece!$I:$I,MATCH($S265,$Q:$Q,0)),"")</f>
        <v>Zaragoza, España</v>
      </c>
      <c r="AB265" t="str">
        <f ca="1">IFERROR(INDEX(Rutas_Despiece!$L:$L,MATCH($S265,$Q:$Q,0)),"")</f>
        <v>Hierros Alfonso - Pd. Bus</v>
      </c>
      <c r="AG265" t="str">
        <f t="shared" ca="1" si="146"/>
        <v/>
      </c>
    </row>
    <row r="266" spans="1:33" x14ac:dyDescent="0.25">
      <c r="A266">
        <f ca="1">IF(Rutas_Despiece!A266&lt;&gt;Rutas_Despiece!A265,1,0)</f>
        <v>0</v>
      </c>
      <c r="B266">
        <f ca="1">IF(A266,Rutas_Despiece!C266,0)</f>
        <v>0</v>
      </c>
      <c r="C266">
        <f ca="1">IF(A266,Rutas_Despiece!D266,0)</f>
        <v>0</v>
      </c>
      <c r="D266" t="str">
        <f ca="1">IF(A266=1,"",SUBSTITUTE(Rutas_Despiece!J266,",",".") &amp; ","&amp;SUBSTITUTE(Rutas_Despiece!K266,",","."))</f>
        <v>41.6650722,-0.9345872</v>
      </c>
      <c r="E266" s="5">
        <f t="shared" ca="1" si="142"/>
        <v>7</v>
      </c>
      <c r="F266" t="str">
        <f t="shared" ca="1" si="140"/>
        <v>41.6650722,-0.9345872 41.65477,-0.900889 41.6555055,-0.9088245 41.6613647,-0.9021134 41.6492023,-0.8988307 41.6445971,-0.8925454 41.6408984,-0.8952374 41.6397123,-0.9024957</v>
      </c>
      <c r="G266" s="69" t="s">
        <v>1174</v>
      </c>
      <c r="H266">
        <f t="shared" ca="1" si="143"/>
        <v>51</v>
      </c>
      <c r="I266" t="str">
        <f t="shared" ca="1" si="155"/>
        <v/>
      </c>
      <c r="J266" s="5" t="e">
        <f t="shared" ca="1" si="148"/>
        <v>#N/A</v>
      </c>
      <c r="M266" s="69"/>
      <c r="N266" s="69">
        <f t="shared" ca="1" si="138"/>
        <v>1</v>
      </c>
      <c r="O266" s="69" t="s">
        <v>1174</v>
      </c>
      <c r="P266">
        <f t="shared" ca="1" si="145"/>
        <v>1</v>
      </c>
      <c r="Q266">
        <f t="shared" ca="1" si="149"/>
        <v>257</v>
      </c>
      <c r="R266">
        <f t="shared" ca="1" si="152"/>
        <v>990</v>
      </c>
      <c r="S266">
        <f t="shared" ca="1" si="150"/>
        <v>213</v>
      </c>
      <c r="T266" t="str">
        <f t="shared" ca="1" si="151"/>
        <v>Paradas</v>
      </c>
      <c r="U266">
        <f t="shared" ca="1" si="153"/>
        <v>10213</v>
      </c>
      <c r="V266">
        <f ca="1">IFERROR(INDEX(Rutas_Despiece!$J:$J,MATCH($S266,$Q:$Q,0)),"")</f>
        <v>41.675328999999998</v>
      </c>
      <c r="W266">
        <f ca="1">IFERROR(INDEX(Rutas_Despiece!$K:$K,MATCH($S266,$Q:$Q,0)),"")</f>
        <v>-0.87022699999999997</v>
      </c>
      <c r="Y266" t="str">
        <f ca="1">IFERROR(INDEX(Rutas_Despiece!$F:$F,MATCH($S266,$Q:$Q,0))&amp;" "&amp;INDEX(Rutas_Despiece!$G:$G,MATCH($S266,$Q:$Q,0)),"")</f>
        <v xml:space="preserve">San Juan de la Peña nº 182 </v>
      </c>
      <c r="Z266" t="str">
        <f ca="1">IFERROR(INDEX(Rutas_Despiece!$H:$H,MATCH($S266,$Q:$Q,0)),"")</f>
        <v>Zaragoza</v>
      </c>
      <c r="AA266" t="str">
        <f ca="1">IFERROR(INDEX(Rutas_Despiece!$I:$I,MATCH($S266,$Q:$Q,0)),"")</f>
        <v>Zaragoza, España</v>
      </c>
      <c r="AB266" t="str">
        <f ca="1">IFERROR(INDEX(Rutas_Despiece!$L:$L,MATCH($S266,$Q:$Q,0)),"")</f>
        <v>Pd. Bus</v>
      </c>
      <c r="AG266" t="str">
        <f t="shared" ca="1" si="146"/>
        <v/>
      </c>
    </row>
    <row r="267" spans="1:33" x14ac:dyDescent="0.25">
      <c r="A267">
        <f ca="1">IF(Rutas_Despiece!A267&lt;&gt;Rutas_Despiece!A266,1,0)</f>
        <v>0</v>
      </c>
      <c r="B267">
        <f ca="1">IF(A267,Rutas_Despiece!C267,0)</f>
        <v>0</v>
      </c>
      <c r="C267">
        <f ca="1">IF(A267,Rutas_Despiece!D267,0)</f>
        <v>0</v>
      </c>
      <c r="D267" t="str">
        <f ca="1">IF(A267=1,"",SUBSTITUTE(Rutas_Despiece!J267,",",".") &amp; ","&amp;SUBSTITUTE(Rutas_Despiece!K267,",","."))</f>
        <v>41.65477,-0.900889</v>
      </c>
      <c r="E267" s="5">
        <f t="shared" ca="1" si="142"/>
        <v>7</v>
      </c>
      <c r="F267" t="str">
        <f t="shared" ca="1" si="140"/>
        <v>41.65477,-0.900889 41.6555055,-0.9088245 41.6613647,-0.9021134 41.6492023,-0.8988307 41.6445971,-0.8925454 41.6408984,-0.8952374 41.6397123,-0.9024957</v>
      </c>
      <c r="G267" s="69" t="s">
        <v>1174</v>
      </c>
      <c r="H267">
        <f t="shared" ca="1" si="143"/>
        <v>51</v>
      </c>
      <c r="I267" t="str">
        <f t="shared" ca="1" si="155"/>
        <v/>
      </c>
      <c r="J267" s="5" t="e">
        <f t="shared" ca="1" si="148"/>
        <v>#N/A</v>
      </c>
      <c r="M267" s="69"/>
      <c r="N267" s="69">
        <f t="shared" ca="1" si="138"/>
        <v>1</v>
      </c>
      <c r="O267" s="69" t="s">
        <v>1174</v>
      </c>
      <c r="P267">
        <f t="shared" ca="1" si="145"/>
        <v>1</v>
      </c>
      <c r="Q267">
        <f t="shared" ca="1" si="149"/>
        <v>258</v>
      </c>
      <c r="R267">
        <f t="shared" ca="1" si="152"/>
        <v>990</v>
      </c>
      <c r="S267">
        <f t="shared" ca="1" si="150"/>
        <v>214</v>
      </c>
      <c r="T267" t="str">
        <f t="shared" ca="1" si="151"/>
        <v>Paradas</v>
      </c>
      <c r="U267">
        <f t="shared" ca="1" si="153"/>
        <v>10214</v>
      </c>
      <c r="V267">
        <f ca="1">IFERROR(INDEX(Rutas_Despiece!$J:$J,MATCH($S267,$Q:$Q,0)),"")</f>
        <v>41.668570000000003</v>
      </c>
      <c r="W267">
        <f ca="1">IFERROR(INDEX(Rutas_Despiece!$K:$K,MATCH($S267,$Q:$Q,0)),"")</f>
        <v>-0.87667799999999996</v>
      </c>
      <c r="Y267" t="str">
        <f ca="1">IFERROR(INDEX(Rutas_Despiece!$F:$F,MATCH($S267,$Q:$Q,0))&amp;" "&amp;INDEX(Rutas_Despiece!$G:$G,MATCH($S267,$Q:$Q,0)),"")</f>
        <v xml:space="preserve">Salvador Allende nº 67 </v>
      </c>
      <c r="Z267" t="str">
        <f ca="1">IFERROR(INDEX(Rutas_Despiece!$H:$H,MATCH($S267,$Q:$Q,0)),"")</f>
        <v>Zaragoza</v>
      </c>
      <c r="AA267" t="str">
        <f ca="1">IFERROR(INDEX(Rutas_Despiece!$I:$I,MATCH($S267,$Q:$Q,0)),"")</f>
        <v>Zaragoza, España</v>
      </c>
      <c r="AB267" t="str">
        <f ca="1">IFERROR(INDEX(Rutas_Despiece!$L:$L,MATCH($S267,$Q:$Q,0)),"")</f>
        <v>Pd. Bus</v>
      </c>
      <c r="AG267" t="str">
        <f t="shared" ca="1" si="146"/>
        <v/>
      </c>
    </row>
    <row r="268" spans="1:33" x14ac:dyDescent="0.25">
      <c r="A268">
        <f ca="1">IF(Rutas_Despiece!A268&lt;&gt;Rutas_Despiece!A267,1,0)</f>
        <v>0</v>
      </c>
      <c r="B268">
        <f ca="1">IF(A268,Rutas_Despiece!C268,0)</f>
        <v>0</v>
      </c>
      <c r="C268">
        <f ca="1">IF(A268,Rutas_Despiece!D268,0)</f>
        <v>0</v>
      </c>
      <c r="D268" t="str">
        <f ca="1">IF(A268=1,"",SUBSTITUTE(Rutas_Despiece!J268,",",".") &amp; ","&amp;SUBSTITUTE(Rutas_Despiece!K268,",","."))</f>
        <v>41.6555055,-0.9088245</v>
      </c>
      <c r="E268" s="5">
        <f t="shared" ca="1" si="142"/>
        <v>7</v>
      </c>
      <c r="F268" t="str">
        <f t="shared" ca="1" si="140"/>
        <v>41.6555055,-0.9088245 41.6613647,-0.9021134 41.6492023,-0.8988307 41.6445971,-0.8925454 41.6408984,-0.8952374 41.6397123,-0.9024957</v>
      </c>
      <c r="G268" s="69" t="s">
        <v>1174</v>
      </c>
      <c r="H268">
        <f t="shared" ca="1" si="143"/>
        <v>51</v>
      </c>
      <c r="I268" t="str">
        <f t="shared" ca="1" si="155"/>
        <v/>
      </c>
      <c r="J268" s="5" t="e">
        <f t="shared" ca="1" si="148"/>
        <v>#N/A</v>
      </c>
      <c r="M268" s="69"/>
      <c r="N268" s="69">
        <f t="shared" ca="1" si="138"/>
        <v>1</v>
      </c>
      <c r="O268" s="69" t="s">
        <v>1174</v>
      </c>
      <c r="P268">
        <f t="shared" ca="1" si="145"/>
        <v>1</v>
      </c>
      <c r="Q268">
        <f t="shared" ca="1" si="149"/>
        <v>259</v>
      </c>
      <c r="R268">
        <f t="shared" ca="1" si="152"/>
        <v>990</v>
      </c>
      <c r="S268">
        <f t="shared" ca="1" si="150"/>
        <v>215</v>
      </c>
      <c r="T268" t="str">
        <f t="shared" ca="1" si="151"/>
        <v>Paradas</v>
      </c>
      <c r="U268">
        <f t="shared" ca="1" si="153"/>
        <v>10215</v>
      </c>
      <c r="V268">
        <f ca="1">IFERROR(INDEX(Rutas_Despiece!$J:$J,MATCH($S268,$Q:$Q,0)),"")</f>
        <v>41.667553300000002</v>
      </c>
      <c r="W268">
        <f ca="1">IFERROR(INDEX(Rutas_Despiece!$K:$K,MATCH($S268,$Q:$Q,0)),"")</f>
        <v>-0.87668179999999996</v>
      </c>
      <c r="Y268" t="str">
        <f ca="1">IFERROR(INDEX(Rutas_Despiece!$F:$F,MATCH($S268,$Q:$Q,0))&amp;" "&amp;INDEX(Rutas_Despiece!$G:$G,MATCH($S268,$Q:$Q,0)),"")</f>
        <v xml:space="preserve">Salvador Allende  </v>
      </c>
      <c r="Z268" t="str">
        <f ca="1">IFERROR(INDEX(Rutas_Despiece!$H:$H,MATCH($S268,$Q:$Q,0)),"")</f>
        <v>Zaragoza</v>
      </c>
      <c r="AA268" t="str">
        <f ca="1">IFERROR(INDEX(Rutas_Despiece!$I:$I,MATCH($S268,$Q:$Q,0)),"")</f>
        <v>Zaragoza, España</v>
      </c>
      <c r="AB268" t="str">
        <f ca="1">IFERROR(INDEX(Rutas_Despiece!$L:$L,MATCH($S268,$Q:$Q,0)),"")</f>
        <v>Esq. Valle de Broto - Pd. Bus</v>
      </c>
      <c r="AG268" t="str">
        <f t="shared" ca="1" si="146"/>
        <v/>
      </c>
    </row>
    <row r="269" spans="1:33" x14ac:dyDescent="0.25">
      <c r="A269">
        <f ca="1">IF(Rutas_Despiece!A269&lt;&gt;Rutas_Despiece!A268,1,0)</f>
        <v>0</v>
      </c>
      <c r="B269">
        <f ca="1">IF(A269,Rutas_Despiece!C269,0)</f>
        <v>0</v>
      </c>
      <c r="C269">
        <f ca="1">IF(A269,Rutas_Despiece!D269,0)</f>
        <v>0</v>
      </c>
      <c r="D269" t="str">
        <f ca="1">IF(A269=1,"",SUBSTITUTE(Rutas_Despiece!J269,",",".") &amp; ","&amp;SUBSTITUTE(Rutas_Despiece!K269,",","."))</f>
        <v>41.6613647,-0.9021134</v>
      </c>
      <c r="E269" s="5">
        <f t="shared" ca="1" si="142"/>
        <v>7</v>
      </c>
      <c r="F269" t="str">
        <f t="shared" ca="1" si="140"/>
        <v>41.6613647,-0.9021134 41.6492023,-0.8988307 41.6445971,-0.8925454 41.6408984,-0.8952374 41.6397123,-0.9024957</v>
      </c>
      <c r="G269" s="69" t="s">
        <v>1174</v>
      </c>
      <c r="H269">
        <f t="shared" ca="1" si="143"/>
        <v>51</v>
      </c>
      <c r="I269" t="str">
        <f t="shared" ref="I269" ca="1" si="156">IF(I268&lt;H269,I268+1,"")</f>
        <v/>
      </c>
      <c r="J269" s="5" t="e">
        <f t="shared" ca="1" si="148"/>
        <v>#N/A</v>
      </c>
      <c r="M269" s="69"/>
      <c r="N269" s="69">
        <f t="shared" ca="1" si="138"/>
        <v>1</v>
      </c>
      <c r="O269" s="69" t="s">
        <v>1174</v>
      </c>
      <c r="P269">
        <f t="shared" ca="1" si="145"/>
        <v>1</v>
      </c>
      <c r="Q269">
        <f t="shared" ca="1" si="149"/>
        <v>260</v>
      </c>
      <c r="R269">
        <f t="shared" ca="1" si="152"/>
        <v>990</v>
      </c>
      <c r="S269">
        <f t="shared" ca="1" si="150"/>
        <v>216</v>
      </c>
      <c r="T269" t="str">
        <f t="shared" ca="1" si="151"/>
        <v>Paradas</v>
      </c>
      <c r="U269">
        <f t="shared" ca="1" si="153"/>
        <v>10216</v>
      </c>
      <c r="V269">
        <f ca="1">IFERROR(INDEX(Rutas_Despiece!$J:$J,MATCH($S269,$Q:$Q,0)),"")</f>
        <v>41.667514500000003</v>
      </c>
      <c r="W269">
        <f ca="1">IFERROR(INDEX(Rutas_Despiece!$K:$K,MATCH($S269,$Q:$Q,0)),"")</f>
        <v>-0.88693259999999996</v>
      </c>
      <c r="Y269" t="str">
        <f ca="1">IFERROR(INDEX(Rutas_Despiece!$F:$F,MATCH($S269,$Q:$Q,0))&amp;" "&amp;INDEX(Rutas_Despiece!$G:$G,MATCH($S269,$Q:$Q,0)),"")</f>
        <v xml:space="preserve">María Zambrano  </v>
      </c>
      <c r="Z269" t="str">
        <f ca="1">IFERROR(INDEX(Rutas_Despiece!$H:$H,MATCH($S269,$Q:$Q,0)),"")</f>
        <v>Zaragoza</v>
      </c>
      <c r="AA269" t="str">
        <f ca="1">IFERROR(INDEX(Rutas_Despiece!$I:$I,MATCH($S269,$Q:$Q,0)),"")</f>
        <v>Zaragoza, España</v>
      </c>
      <c r="AB269" t="str">
        <f ca="1">IFERROR(INDEX(Rutas_Despiece!$L:$L,MATCH($S269,$Q:$Q,0)),"")</f>
        <v>León Felipe - Pd. Bus</v>
      </c>
      <c r="AG269" t="str">
        <f t="shared" ca="1" si="146"/>
        <v/>
      </c>
    </row>
    <row r="270" spans="1:33" x14ac:dyDescent="0.25">
      <c r="A270">
        <f ca="1">IF(Rutas_Despiece!A270&lt;&gt;Rutas_Despiece!A269,1,0)</f>
        <v>0</v>
      </c>
      <c r="B270">
        <f ca="1">IF(A270,Rutas_Despiece!C270,0)</f>
        <v>0</v>
      </c>
      <c r="C270">
        <f ca="1">IF(A270,Rutas_Despiece!D270,0)</f>
        <v>0</v>
      </c>
      <c r="D270" t="str">
        <f ca="1">IF(A270=1,"",SUBSTITUTE(Rutas_Despiece!J270,",",".") &amp; ","&amp;SUBSTITUTE(Rutas_Despiece!K270,",","."))</f>
        <v>41.6492023,-0.8988307</v>
      </c>
      <c r="E270" s="5">
        <f t="shared" ca="1" si="142"/>
        <v>7</v>
      </c>
      <c r="F270" t="str">
        <f t="shared" ca="1" si="140"/>
        <v>41.6492023,-0.8988307 41.6445971,-0.8925454 41.6408984,-0.8952374 41.6397123,-0.9024957</v>
      </c>
      <c r="G270" s="69" t="s">
        <v>1174</v>
      </c>
      <c r="H270">
        <f t="shared" ca="1" si="143"/>
        <v>51</v>
      </c>
      <c r="I270" t="str">
        <f t="shared" ref="I270:I273" ca="1" si="157">IF(I269&lt;H270,I269+1,I269)</f>
        <v/>
      </c>
      <c r="J270" s="5" t="e">
        <f t="shared" ca="1" si="148"/>
        <v>#N/A</v>
      </c>
      <c r="M270" s="69"/>
      <c r="N270" s="69">
        <f t="shared" ca="1" si="138"/>
        <v>1</v>
      </c>
      <c r="O270" s="69" t="s">
        <v>1174</v>
      </c>
      <c r="P270">
        <f t="shared" ca="1" si="145"/>
        <v>1</v>
      </c>
      <c r="Q270">
        <f t="shared" ca="1" si="149"/>
        <v>261</v>
      </c>
      <c r="R270">
        <f t="shared" ca="1" si="152"/>
        <v>990</v>
      </c>
      <c r="S270">
        <f t="shared" ca="1" si="150"/>
        <v>217</v>
      </c>
      <c r="T270" t="str">
        <f t="shared" ca="1" si="151"/>
        <v>Paradas</v>
      </c>
      <c r="U270">
        <f t="shared" ca="1" si="153"/>
        <v>10217</v>
      </c>
      <c r="V270">
        <f ca="1">IFERROR(INDEX(Rutas_Despiece!$J:$J,MATCH($S270,$Q:$Q,0)),"")</f>
        <v>41.671709800000002</v>
      </c>
      <c r="W270">
        <f ca="1">IFERROR(INDEX(Rutas_Despiece!$K:$K,MATCH($S270,$Q:$Q,0)),"")</f>
        <v>-0.88939809999999997</v>
      </c>
      <c r="Y270" t="str">
        <f ca="1">IFERROR(INDEX(Rutas_Despiece!$F:$F,MATCH($S270,$Q:$Q,0))&amp;" "&amp;INDEX(Rutas_Despiece!$G:$G,MATCH($S270,$Q:$Q,0)),"")</f>
        <v xml:space="preserve">María Zambrano  </v>
      </c>
      <c r="Z270" t="str">
        <f ca="1">IFERROR(INDEX(Rutas_Despiece!$H:$H,MATCH($S270,$Q:$Q,0)),"")</f>
        <v>Zaragoza</v>
      </c>
      <c r="AA270" t="str">
        <f ca="1">IFERROR(INDEX(Rutas_Despiece!$I:$I,MATCH($S270,$Q:$Q,0)),"")</f>
        <v>Zaragoza, España</v>
      </c>
      <c r="AB270" t="str">
        <f ca="1">IFERROR(INDEX(Rutas_Despiece!$L:$L,MATCH($S270,$Q:$Q,0)),"")</f>
        <v>Ildefonso Manuel Gil - Pd. Bus</v>
      </c>
      <c r="AG270" t="str">
        <f t="shared" ca="1" si="146"/>
        <v/>
      </c>
    </row>
    <row r="271" spans="1:33" x14ac:dyDescent="0.25">
      <c r="A271">
        <f ca="1">IF(Rutas_Despiece!A271&lt;&gt;Rutas_Despiece!A270,1,0)</f>
        <v>0</v>
      </c>
      <c r="B271">
        <f ca="1">IF(A271,Rutas_Despiece!C271,0)</f>
        <v>0</v>
      </c>
      <c r="C271">
        <f ca="1">IF(A271,Rutas_Despiece!D271,0)</f>
        <v>0</v>
      </c>
      <c r="D271" t="str">
        <f ca="1">IF(A271=1,"",SUBSTITUTE(Rutas_Despiece!J271,",",".") &amp; ","&amp;SUBSTITUTE(Rutas_Despiece!K271,",","."))</f>
        <v>41.6445971,-0.8925454</v>
      </c>
      <c r="E271" s="5">
        <f t="shared" ca="1" si="142"/>
        <v>7</v>
      </c>
      <c r="F271" t="str">
        <f t="shared" ca="1" si="140"/>
        <v>41.6445971,-0.8925454 41.6408984,-0.8952374 41.6397123,-0.9024957</v>
      </c>
      <c r="G271" s="69" t="s">
        <v>1174</v>
      </c>
      <c r="H271">
        <f t="shared" ca="1" si="143"/>
        <v>51</v>
      </c>
      <c r="I271" t="str">
        <f t="shared" ca="1" si="157"/>
        <v/>
      </c>
      <c r="J271" s="5" t="e">
        <f t="shared" ca="1" si="148"/>
        <v>#N/A</v>
      </c>
      <c r="M271" s="69"/>
      <c r="N271" s="69">
        <f t="shared" ca="1" si="138"/>
        <v>1</v>
      </c>
      <c r="O271" s="69" t="s">
        <v>1174</v>
      </c>
      <c r="P271">
        <f t="shared" ca="1" si="145"/>
        <v>1</v>
      </c>
      <c r="Q271">
        <f t="shared" ca="1" si="149"/>
        <v>262</v>
      </c>
      <c r="R271">
        <f t="shared" ca="1" si="152"/>
        <v>990</v>
      </c>
      <c r="S271">
        <f t="shared" ca="1" si="150"/>
        <v>218</v>
      </c>
      <c r="T271" t="str">
        <f t="shared" ca="1" si="151"/>
        <v>Paradas</v>
      </c>
      <c r="U271">
        <f t="shared" ca="1" si="153"/>
        <v>10218</v>
      </c>
      <c r="V271">
        <f ca="1">IFERROR(INDEX(Rutas_Despiece!$J:$J,MATCH($S271,$Q:$Q,0)),"")</f>
        <v>41.677349399999997</v>
      </c>
      <c r="W271">
        <f ca="1">IFERROR(INDEX(Rutas_Despiece!$K:$K,MATCH($S271,$Q:$Q,0)),"")</f>
        <v>-0.88933839999999997</v>
      </c>
      <c r="Y271" t="str">
        <f ca="1">IFERROR(INDEX(Rutas_Despiece!$F:$F,MATCH($S271,$Q:$Q,0))&amp;" "&amp;INDEX(Rutas_Despiece!$G:$G,MATCH($S271,$Q:$Q,0)),"")</f>
        <v xml:space="preserve">María Zambrano  </v>
      </c>
      <c r="Z271" t="str">
        <f ca="1">IFERROR(INDEX(Rutas_Despiece!$H:$H,MATCH($S271,$Q:$Q,0)),"")</f>
        <v>Zaragoza</v>
      </c>
      <c r="AA271" t="str">
        <f ca="1">IFERROR(INDEX(Rutas_Despiece!$I:$I,MATCH($S271,$Q:$Q,0)),"")</f>
        <v>Zaragoza, España</v>
      </c>
      <c r="AB271" t="str">
        <f ca="1">IFERROR(INDEX(Rutas_Despiece!$L:$L,MATCH($S271,$Q:$Q,0)),"")</f>
        <v>Esq. Pablo Iglesias - Pd. Bus</v>
      </c>
      <c r="AG271" t="str">
        <f t="shared" ca="1" si="146"/>
        <v/>
      </c>
    </row>
    <row r="272" spans="1:33" x14ac:dyDescent="0.25">
      <c r="A272">
        <f ca="1">IF(Rutas_Despiece!A272&lt;&gt;Rutas_Despiece!A271,1,0)</f>
        <v>0</v>
      </c>
      <c r="B272">
        <f ca="1">IF(A272,Rutas_Despiece!C272,0)</f>
        <v>0</v>
      </c>
      <c r="C272">
        <f ca="1">IF(A272,Rutas_Despiece!D272,0)</f>
        <v>0</v>
      </c>
      <c r="D272" t="str">
        <f ca="1">IF(A272=1,"",SUBSTITUTE(Rutas_Despiece!J272,",",".") &amp; ","&amp;SUBSTITUTE(Rutas_Despiece!K272,",","."))</f>
        <v>41.6408984,-0.8952374</v>
      </c>
      <c r="E272" s="5">
        <f t="shared" ca="1" si="142"/>
        <v>7</v>
      </c>
      <c r="F272" t="str">
        <f t="shared" ca="1" si="140"/>
        <v>41.6408984,-0.8952374 41.6397123,-0.9024957</v>
      </c>
      <c r="G272" s="69" t="s">
        <v>1174</v>
      </c>
      <c r="H272">
        <f t="shared" ca="1" si="143"/>
        <v>51</v>
      </c>
      <c r="I272" t="str">
        <f t="shared" ca="1" si="157"/>
        <v/>
      </c>
      <c r="J272" s="5" t="e">
        <f t="shared" ca="1" si="148"/>
        <v>#N/A</v>
      </c>
      <c r="M272" s="69"/>
      <c r="N272" s="69">
        <f t="shared" ca="1" si="138"/>
        <v>1</v>
      </c>
      <c r="O272" s="69" t="s">
        <v>1174</v>
      </c>
      <c r="P272">
        <f t="shared" ca="1" si="145"/>
        <v>1</v>
      </c>
      <c r="Q272">
        <f t="shared" ca="1" si="149"/>
        <v>263</v>
      </c>
      <c r="R272">
        <f t="shared" ca="1" si="152"/>
        <v>990</v>
      </c>
      <c r="S272">
        <f t="shared" ca="1" si="150"/>
        <v>219</v>
      </c>
      <c r="T272" t="str">
        <f t="shared" ca="1" si="151"/>
        <v>Paradas</v>
      </c>
      <c r="U272">
        <f t="shared" ca="1" si="153"/>
        <v>10219</v>
      </c>
      <c r="V272">
        <f ca="1">IFERROR(INDEX(Rutas_Despiece!$J:$J,MATCH($S272,$Q:$Q,0)),"")</f>
        <v>41.749628000000001</v>
      </c>
      <c r="W272">
        <f ca="1">IFERROR(INDEX(Rutas_Despiece!$K:$K,MATCH($S272,$Q:$Q,0)),"")</f>
        <v>-1.1755139999999999</v>
      </c>
      <c r="Y272" t="str">
        <f ca="1">IFERROR(INDEX(Rutas_Despiece!$F:$F,MATCH($S272,$Q:$Q,0))&amp;" "&amp;INDEX(Rutas_Despiece!$G:$G,MATCH($S272,$Q:$Q,0)),"")</f>
        <v xml:space="preserve">Pol. Ind Entrerrios </v>
      </c>
      <c r="Z272" t="str">
        <f ca="1">IFERROR(INDEX(Rutas_Despiece!$H:$H,MATCH($S272,$Q:$Q,0)),"")</f>
        <v>Figueruelas</v>
      </c>
      <c r="AA272" t="str">
        <f ca="1">IFERROR(INDEX(Rutas_Despiece!$I:$I,MATCH($S272,$Q:$Q,0)),"")</f>
        <v>Zaragoza, España</v>
      </c>
      <c r="AB272" t="str">
        <f ca="1">IFERROR(INDEX(Rutas_Despiece!$L:$L,MATCH($S272,$Q:$Q,0)),"")</f>
        <v>Opel Puerta 5</v>
      </c>
      <c r="AG272" t="str">
        <f t="shared" ca="1" si="146"/>
        <v/>
      </c>
    </row>
    <row r="273" spans="1:33" x14ac:dyDescent="0.25">
      <c r="A273">
        <f ca="1">IF(Rutas_Despiece!A273&lt;&gt;Rutas_Despiece!A272,1,0)</f>
        <v>0</v>
      </c>
      <c r="B273">
        <f ca="1">IF(A273,Rutas_Despiece!C273,0)</f>
        <v>0</v>
      </c>
      <c r="C273">
        <f ca="1">IF(A273,Rutas_Despiece!D273,0)</f>
        <v>0</v>
      </c>
      <c r="D273" t="str">
        <f ca="1">IF(A273=1,"",SUBSTITUTE(Rutas_Despiece!J273,",",".") &amp; ","&amp;SUBSTITUTE(Rutas_Despiece!K273,",","."))</f>
        <v>41.6397123,-0.9024957</v>
      </c>
      <c r="E273" s="5">
        <f t="shared" ca="1" si="142"/>
        <v>7</v>
      </c>
      <c r="F273" t="str">
        <f t="shared" ca="1" si="140"/>
        <v>41.6397123,-0.9024957</v>
      </c>
      <c r="G273" s="69" t="s">
        <v>1174</v>
      </c>
      <c r="H273">
        <f t="shared" ca="1" si="143"/>
        <v>51</v>
      </c>
      <c r="I273" t="str">
        <f t="shared" ca="1" si="157"/>
        <v/>
      </c>
      <c r="J273" s="5" t="e">
        <f t="shared" ca="1" si="148"/>
        <v>#N/A</v>
      </c>
      <c r="M273" s="69"/>
      <c r="N273" s="69">
        <f t="shared" ca="1" si="138"/>
        <v>1</v>
      </c>
      <c r="O273" s="69" t="s">
        <v>1174</v>
      </c>
      <c r="P273">
        <f t="shared" ca="1" si="145"/>
        <v>1</v>
      </c>
      <c r="Q273">
        <f t="shared" ca="1" si="149"/>
        <v>264</v>
      </c>
      <c r="R273">
        <f t="shared" ca="1" si="152"/>
        <v>990</v>
      </c>
      <c r="S273">
        <f t="shared" ca="1" si="150"/>
        <v>220</v>
      </c>
      <c r="T273" t="str">
        <f t="shared" ca="1" si="151"/>
        <v>Paradas</v>
      </c>
      <c r="U273">
        <f t="shared" ca="1" si="153"/>
        <v>10220</v>
      </c>
      <c r="V273">
        <f ca="1">IFERROR(INDEX(Rutas_Despiece!$J:$J,MATCH($S273,$Q:$Q,0)),"")</f>
        <v>41.749628000000001</v>
      </c>
      <c r="W273">
        <f ca="1">IFERROR(INDEX(Rutas_Despiece!$K:$K,MATCH($S273,$Q:$Q,0)),"")</f>
        <v>-1.1755139999999999</v>
      </c>
      <c r="Y273" t="str">
        <f ca="1">IFERROR(INDEX(Rutas_Despiece!$F:$F,MATCH($S273,$Q:$Q,0))&amp;" "&amp;INDEX(Rutas_Despiece!$G:$G,MATCH($S273,$Q:$Q,0)),"")</f>
        <v xml:space="preserve">Pol. Ind Entrerrios </v>
      </c>
      <c r="Z273" t="str">
        <f ca="1">IFERROR(INDEX(Rutas_Despiece!$H:$H,MATCH($S273,$Q:$Q,0)),"")</f>
        <v>Figueruelas</v>
      </c>
      <c r="AA273" t="str">
        <f ca="1">IFERROR(INDEX(Rutas_Despiece!$I:$I,MATCH($S273,$Q:$Q,0)),"")</f>
        <v>Zaragoza, España</v>
      </c>
      <c r="AB273" t="str">
        <f ca="1">IFERROR(INDEX(Rutas_Despiece!$L:$L,MATCH($S273,$Q:$Q,0)),"")</f>
        <v>Opel Puerta 5</v>
      </c>
      <c r="AG273" t="str">
        <f t="shared" ca="1" si="146"/>
        <v/>
      </c>
    </row>
    <row r="274" spans="1:33" x14ac:dyDescent="0.25">
      <c r="A274">
        <f ca="1">IF(Rutas_Despiece!A274&lt;&gt;Rutas_Despiece!A273,1,0)</f>
        <v>1</v>
      </c>
      <c r="B274" t="str">
        <f ca="1">IF(A274,Rutas_Despiece!C274,0)</f>
        <v>Rutas_Domingo_3</v>
      </c>
      <c r="C274" t="str">
        <f ca="1">IF(A274,Rutas_Despiece!D274,0)</f>
        <v>Ruta 3_3D</v>
      </c>
      <c r="D274" t="str">
        <f ca="1">IF(A274=1,"",SUBSTITUTE(Rutas_Despiece!J274,",",".") &amp; ","&amp;SUBSTITUTE(Rutas_Despiece!K274,",","."))</f>
        <v/>
      </c>
      <c r="E274" s="5">
        <f t="shared" ca="1" si="142"/>
        <v>8</v>
      </c>
      <c r="F274" t="str">
        <f t="shared" ca="1" si="140"/>
        <v xml:space="preserve"> 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74" s="69" t="s">
        <v>1174</v>
      </c>
      <c r="H274">
        <f t="shared" ca="1" si="143"/>
        <v>51</v>
      </c>
      <c r="I274" t="str">
        <f t="shared" ref="I274" ca="1" si="158">IF(I273&lt;H274,I273+1,"")</f>
        <v/>
      </c>
      <c r="J274" s="5" t="e">
        <f t="shared" ca="1" si="148"/>
        <v>#N/A</v>
      </c>
      <c r="M274" s="69"/>
      <c r="N274" s="69">
        <f t="shared" ca="1" si="138"/>
        <v>1</v>
      </c>
      <c r="O274" s="69" t="s">
        <v>1174</v>
      </c>
      <c r="P274">
        <f t="shared" ca="1" si="145"/>
        <v>0</v>
      </c>
      <c r="Q274">
        <f t="shared" ca="1" si="149"/>
        <v>264</v>
      </c>
      <c r="R274">
        <f t="shared" ca="1" si="152"/>
        <v>990</v>
      </c>
      <c r="S274">
        <f t="shared" ca="1" si="150"/>
        <v>221</v>
      </c>
      <c r="T274" t="str">
        <f t="shared" ca="1" si="151"/>
        <v>Paradas</v>
      </c>
      <c r="U274">
        <f t="shared" ca="1" si="153"/>
        <v>10221</v>
      </c>
      <c r="V274">
        <f ca="1">IFERROR(INDEX(Rutas_Despiece!$J:$J,MATCH($S274,$Q:$Q,0)),"")</f>
        <v>41.676046800000002</v>
      </c>
      <c r="W274">
        <f ca="1">IFERROR(INDEX(Rutas_Despiece!$K:$K,MATCH($S274,$Q:$Q,0)),"")</f>
        <v>-0.89092199999999999</v>
      </c>
      <c r="Y274" t="str">
        <f ca="1">IFERROR(INDEX(Rutas_Despiece!$F:$F,MATCH($S274,$Q:$Q,0))&amp;" "&amp;INDEX(Rutas_Despiece!$G:$G,MATCH($S274,$Q:$Q,0)),"")</f>
        <v xml:space="preserve">Luis Legaz  </v>
      </c>
      <c r="Z274" t="str">
        <f ca="1">IFERROR(INDEX(Rutas_Despiece!$H:$H,MATCH($S274,$Q:$Q,0)),"")</f>
        <v>Zaragoza</v>
      </c>
      <c r="AA274" t="str">
        <f ca="1">IFERROR(INDEX(Rutas_Despiece!$I:$I,MATCH($S274,$Q:$Q,0)),"")</f>
        <v>Zaragoza, España</v>
      </c>
      <c r="AB274" t="str">
        <f ca="1">IFERROR(INDEX(Rutas_Despiece!$L:$L,MATCH($S274,$Q:$Q,0)),"")</f>
        <v>Esq. Gómez Avellaneda</v>
      </c>
      <c r="AG274" t="str">
        <f t="shared" ca="1" si="146"/>
        <v/>
      </c>
    </row>
    <row r="275" spans="1:33" x14ac:dyDescent="0.25">
      <c r="A275">
        <f ca="1">IF(Rutas_Despiece!A275&lt;&gt;Rutas_Despiece!A274,1,0)</f>
        <v>0</v>
      </c>
      <c r="B275">
        <f ca="1">IF(A275,Rutas_Despiece!C275,0)</f>
        <v>0</v>
      </c>
      <c r="C275">
        <f ca="1">IF(A275,Rutas_Despiece!D275,0)</f>
        <v>0</v>
      </c>
      <c r="D275" t="str">
        <f ca="1">IF(A275=1,"",SUBSTITUTE(Rutas_Despiece!J275,",",".") &amp; ","&amp;SUBSTITUTE(Rutas_Despiece!K275,",","."))</f>
        <v>41.6550253,-0.9207166</v>
      </c>
      <c r="E275" s="5">
        <f t="shared" ca="1" si="142"/>
        <v>8</v>
      </c>
      <c r="F275" t="str">
        <f t="shared" ca="1" si="140"/>
        <v>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75" s="69" t="s">
        <v>1174</v>
      </c>
      <c r="H275">
        <f t="shared" ca="1" si="143"/>
        <v>51</v>
      </c>
      <c r="I275" t="str">
        <f t="shared" ref="I275:I278" ca="1" si="159">IF(I274&lt;H275,I274+1,I274)</f>
        <v/>
      </c>
      <c r="J275" s="5" t="e">
        <f t="shared" ca="1" si="148"/>
        <v>#N/A</v>
      </c>
      <c r="M275" s="69"/>
      <c r="N275" s="69">
        <f t="shared" ca="1" si="138"/>
        <v>1</v>
      </c>
      <c r="O275" s="69" t="s">
        <v>1174</v>
      </c>
      <c r="P275">
        <f t="shared" ca="1" si="145"/>
        <v>1</v>
      </c>
      <c r="Q275">
        <f t="shared" ca="1" si="149"/>
        <v>265</v>
      </c>
      <c r="R275">
        <f t="shared" ca="1" si="152"/>
        <v>990</v>
      </c>
      <c r="S275">
        <f t="shared" ca="1" si="150"/>
        <v>222</v>
      </c>
      <c r="T275" t="str">
        <f t="shared" ca="1" si="151"/>
        <v>Paradas</v>
      </c>
      <c r="U275">
        <f t="shared" ca="1" si="153"/>
        <v>10222</v>
      </c>
      <c r="V275">
        <f ca="1">IFERROR(INDEX(Rutas_Despiece!$J:$J,MATCH($S275,$Q:$Q,0)),"")</f>
        <v>41.670422100000003</v>
      </c>
      <c r="W275">
        <f ca="1">IFERROR(INDEX(Rutas_Despiece!$K:$K,MATCH($S275,$Q:$Q,0)),"")</f>
        <v>-0.89067010000000002</v>
      </c>
      <c r="Y275" t="str">
        <f ca="1">IFERROR(INDEX(Rutas_Despiece!$F:$F,MATCH($S275,$Q:$Q,0))&amp;" "&amp;INDEX(Rutas_Despiece!$G:$G,MATCH($S275,$Q:$Q,0)),"")</f>
        <v xml:space="preserve">Gómez de Avellaneda  </v>
      </c>
      <c r="Z275" t="str">
        <f ca="1">IFERROR(INDEX(Rutas_Despiece!$H:$H,MATCH($S275,$Q:$Q,0)),"")</f>
        <v>Zaragoza</v>
      </c>
      <c r="AA275" t="str">
        <f ca="1">IFERROR(INDEX(Rutas_Despiece!$I:$I,MATCH($S275,$Q:$Q,0)),"")</f>
        <v>Zaragoza, España</v>
      </c>
      <c r="AB275" t="str">
        <f ca="1">IFERROR(INDEX(Rutas_Despiece!$L:$L,MATCH($S275,$Q:$Q,0)),"")</f>
        <v>Esq. Saiz de otero - Pd. Bus</v>
      </c>
      <c r="AG275" t="str">
        <f t="shared" ca="1" si="146"/>
        <v/>
      </c>
    </row>
    <row r="276" spans="1:33" x14ac:dyDescent="0.25">
      <c r="A276">
        <f ca="1">IF(Rutas_Despiece!A276&lt;&gt;Rutas_Despiece!A275,1,0)</f>
        <v>0</v>
      </c>
      <c r="B276">
        <f ca="1">IF(A276,Rutas_Despiece!C276,0)</f>
        <v>0</v>
      </c>
      <c r="C276">
        <f ca="1">IF(A276,Rutas_Despiece!D276,0)</f>
        <v>0</v>
      </c>
      <c r="D276" t="str">
        <f ca="1">IF(A276=1,"",SUBSTITUTE(Rutas_Despiece!J276,",",".") &amp; ","&amp;SUBSTITUTE(Rutas_Despiece!K276,",","."))</f>
        <v>41.6480108,-0.9178979</v>
      </c>
      <c r="E276" s="5">
        <f t="shared" ca="1" si="142"/>
        <v>8</v>
      </c>
      <c r="F276" t="str">
        <f t="shared" ca="1" si="140"/>
        <v>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76" s="69" t="s">
        <v>1174</v>
      </c>
      <c r="H276">
        <f t="shared" ca="1" si="143"/>
        <v>51</v>
      </c>
      <c r="I276" t="str">
        <f t="shared" ca="1" si="159"/>
        <v/>
      </c>
      <c r="J276" s="5" t="e">
        <f t="shared" ca="1" si="148"/>
        <v>#N/A</v>
      </c>
      <c r="M276" s="69"/>
      <c r="N276" s="69">
        <f t="shared" ca="1" si="138"/>
        <v>1</v>
      </c>
      <c r="O276" s="69" t="s">
        <v>1174</v>
      </c>
      <c r="P276">
        <f t="shared" ca="1" si="145"/>
        <v>1</v>
      </c>
      <c r="Q276">
        <f t="shared" ca="1" si="149"/>
        <v>266</v>
      </c>
      <c r="R276">
        <f t="shared" ca="1" si="152"/>
        <v>990</v>
      </c>
      <c r="S276">
        <f t="shared" ca="1" si="150"/>
        <v>223</v>
      </c>
      <c r="T276" t="str">
        <f t="shared" ca="1" si="151"/>
        <v>Paradas</v>
      </c>
      <c r="U276">
        <f t="shared" ca="1" si="153"/>
        <v>10223</v>
      </c>
      <c r="V276">
        <f ca="1">IFERROR(INDEX(Rutas_Despiece!$J:$J,MATCH($S276,$Q:$Q,0)),"")</f>
        <v>41.624887999999999</v>
      </c>
      <c r="W276">
        <f ca="1">IFERROR(INDEX(Rutas_Despiece!$K:$K,MATCH($S276,$Q:$Q,0)),"")</f>
        <v>-0.87636099999999995</v>
      </c>
      <c r="Y276" t="str">
        <f ca="1">IFERROR(INDEX(Rutas_Despiece!$F:$F,MATCH($S276,$Q:$Q,0))&amp;" "&amp;INDEX(Rutas_Despiece!$G:$G,MATCH($S276,$Q:$Q,0)),"")</f>
        <v xml:space="preserve">Gómez Avellaneda nº 23 </v>
      </c>
      <c r="Z276" t="str">
        <f ca="1">IFERROR(INDEX(Rutas_Despiece!$H:$H,MATCH($S276,$Q:$Q,0)),"")</f>
        <v>Zaragoza</v>
      </c>
      <c r="AA276" t="str">
        <f ca="1">IFERROR(INDEX(Rutas_Despiece!$I:$I,MATCH($S276,$Q:$Q,0)),"")</f>
        <v>Zaragoza, España</v>
      </c>
      <c r="AB276" t="str">
        <f ca="1">IFERROR(INDEX(Rutas_Despiece!$L:$L,MATCH($S276,$Q:$Q,0)),"")</f>
        <v>Pd. Bus</v>
      </c>
      <c r="AG276" t="str">
        <f t="shared" ca="1" si="146"/>
        <v/>
      </c>
    </row>
    <row r="277" spans="1:33" x14ac:dyDescent="0.25">
      <c r="A277">
        <f ca="1">IF(Rutas_Despiece!A277&lt;&gt;Rutas_Despiece!A276,1,0)</f>
        <v>0</v>
      </c>
      <c r="B277">
        <f ca="1">IF(A277,Rutas_Despiece!C277,0)</f>
        <v>0</v>
      </c>
      <c r="C277">
        <f ca="1">IF(A277,Rutas_Despiece!D277,0)</f>
        <v>0</v>
      </c>
      <c r="D277" t="str">
        <f ca="1">IF(A277=1,"",SUBSTITUTE(Rutas_Despiece!J277,",",".") &amp; ","&amp;SUBSTITUTE(Rutas_Despiece!K277,",","."))</f>
        <v>41.6450473,-0.9165637</v>
      </c>
      <c r="E277" s="5">
        <f t="shared" ca="1" si="142"/>
        <v>8</v>
      </c>
      <c r="F277" t="str">
        <f t="shared" ca="1" si="140"/>
        <v>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77" s="69" t="s">
        <v>1174</v>
      </c>
      <c r="H277">
        <f t="shared" ca="1" si="143"/>
        <v>51</v>
      </c>
      <c r="I277" t="str">
        <f t="shared" ca="1" si="159"/>
        <v/>
      </c>
      <c r="J277" s="5" t="e">
        <f t="shared" ca="1" si="148"/>
        <v>#N/A</v>
      </c>
      <c r="M277" s="69"/>
      <c r="N277" s="69">
        <f t="shared" ca="1" si="138"/>
        <v>1</v>
      </c>
      <c r="O277" s="69" t="s">
        <v>1174</v>
      </c>
      <c r="P277">
        <f t="shared" ca="1" si="145"/>
        <v>1</v>
      </c>
      <c r="Q277">
        <f t="shared" ca="1" si="149"/>
        <v>267</v>
      </c>
      <c r="R277">
        <f t="shared" ca="1" si="152"/>
        <v>990</v>
      </c>
      <c r="S277">
        <f t="shared" ca="1" si="150"/>
        <v>224</v>
      </c>
      <c r="T277" t="str">
        <f t="shared" ca="1" si="151"/>
        <v>Paradas</v>
      </c>
      <c r="U277">
        <f t="shared" ca="1" si="153"/>
        <v>10224</v>
      </c>
      <c r="V277">
        <f ca="1">IFERROR(INDEX(Rutas_Despiece!$J:$J,MATCH($S277,$Q:$Q,0)),"")</f>
        <v>41.667553300000002</v>
      </c>
      <c r="W277">
        <f ca="1">IFERROR(INDEX(Rutas_Despiece!$K:$K,MATCH($S277,$Q:$Q,0)),"")</f>
        <v>-0.87668179999999996</v>
      </c>
      <c r="Y277" t="str">
        <f ca="1">IFERROR(INDEX(Rutas_Despiece!$F:$F,MATCH($S277,$Q:$Q,0))&amp;" "&amp;INDEX(Rutas_Despiece!$G:$G,MATCH($S277,$Q:$Q,0)),"")</f>
        <v xml:space="preserve">Salvador Allende  </v>
      </c>
      <c r="Z277" t="str">
        <f ca="1">IFERROR(INDEX(Rutas_Despiece!$H:$H,MATCH($S277,$Q:$Q,0)),"")</f>
        <v>Zaragoza</v>
      </c>
      <c r="AA277" t="str">
        <f ca="1">IFERROR(INDEX(Rutas_Despiece!$I:$I,MATCH($S277,$Q:$Q,0)),"")</f>
        <v>Zaragoza, España</v>
      </c>
      <c r="AB277" t="str">
        <f ca="1">IFERROR(INDEX(Rutas_Despiece!$L:$L,MATCH($S277,$Q:$Q,0)),"")</f>
        <v>Esq. Valle de Broto - Pd. Bus</v>
      </c>
      <c r="AG277" t="str">
        <f t="shared" ca="1" si="146"/>
        <v/>
      </c>
    </row>
    <row r="278" spans="1:33" x14ac:dyDescent="0.25">
      <c r="A278">
        <f ca="1">IF(Rutas_Despiece!A278&lt;&gt;Rutas_Despiece!A277,1,0)</f>
        <v>0</v>
      </c>
      <c r="B278">
        <f ca="1">IF(A278,Rutas_Despiece!C278,0)</f>
        <v>0</v>
      </c>
      <c r="C278">
        <f ca="1">IF(A278,Rutas_Despiece!D278,0)</f>
        <v>0</v>
      </c>
      <c r="D278" t="str">
        <f ca="1">IF(A278=1,"",SUBSTITUTE(Rutas_Despiece!J278,",",".") &amp; ","&amp;SUBSTITUTE(Rutas_Despiece!K278,",","."))</f>
        <v>41.6417168,-0.9149879</v>
      </c>
      <c r="E278" s="5">
        <f t="shared" ca="1" si="142"/>
        <v>8</v>
      </c>
      <c r="F278" t="str">
        <f t="shared" ca="1" si="140"/>
        <v>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78" s="69" t="s">
        <v>1174</v>
      </c>
      <c r="H278">
        <f t="shared" ca="1" si="143"/>
        <v>51</v>
      </c>
      <c r="I278" t="str">
        <f t="shared" ca="1" si="159"/>
        <v/>
      </c>
      <c r="J278" s="5" t="e">
        <f t="shared" ca="1" si="148"/>
        <v>#N/A</v>
      </c>
      <c r="M278" s="69"/>
      <c r="N278" s="69">
        <f t="shared" ca="1" si="138"/>
        <v>1</v>
      </c>
      <c r="O278" s="69" t="s">
        <v>1174</v>
      </c>
      <c r="P278">
        <f t="shared" ca="1" si="145"/>
        <v>1</v>
      </c>
      <c r="Q278">
        <f t="shared" ca="1" si="149"/>
        <v>268</v>
      </c>
      <c r="R278">
        <f t="shared" ca="1" si="152"/>
        <v>990</v>
      </c>
      <c r="S278">
        <f t="shared" ca="1" si="150"/>
        <v>225</v>
      </c>
      <c r="T278" t="str">
        <f t="shared" ca="1" si="151"/>
        <v>Paradas</v>
      </c>
      <c r="U278">
        <f t="shared" ca="1" si="153"/>
        <v>10225</v>
      </c>
      <c r="V278">
        <f ca="1">IFERROR(INDEX(Rutas_Despiece!$J:$J,MATCH($S278,$Q:$Q,0)),"")</f>
        <v>41.674923900000003</v>
      </c>
      <c r="W278">
        <f ca="1">IFERROR(INDEX(Rutas_Despiece!$K:$K,MATCH($S278,$Q:$Q,0)),"")</f>
        <v>-0.87691980000000003</v>
      </c>
      <c r="Y278" t="str">
        <f ca="1">IFERROR(INDEX(Rutas_Despiece!$F:$F,MATCH($S278,$Q:$Q,0))&amp;" "&amp;INDEX(Rutas_Despiece!$G:$G,MATCH($S278,$Q:$Q,0)),"")</f>
        <v xml:space="preserve">Salvador Allende  </v>
      </c>
      <c r="Z278" t="str">
        <f ca="1">IFERROR(INDEX(Rutas_Despiece!$H:$H,MATCH($S278,$Q:$Q,0)),"")</f>
        <v>Zaragoza</v>
      </c>
      <c r="AA278" t="str">
        <f ca="1">IFERROR(INDEX(Rutas_Despiece!$I:$I,MATCH($S278,$Q:$Q,0)),"")</f>
        <v>Zaragoza, España</v>
      </c>
      <c r="AB278" t="str">
        <f ca="1">IFERROR(INDEX(Rutas_Despiece!$L:$L,MATCH($S278,$Q:$Q,0)),"")</f>
        <v>Frente nº 67 - Pd. Bus</v>
      </c>
      <c r="AG278" t="str">
        <f t="shared" ca="1" si="146"/>
        <v/>
      </c>
    </row>
    <row r="279" spans="1:33" x14ac:dyDescent="0.25">
      <c r="A279">
        <f ca="1">IF(Rutas_Despiece!A279&lt;&gt;Rutas_Despiece!A278,1,0)</f>
        <v>0</v>
      </c>
      <c r="B279">
        <f ca="1">IF(A279,Rutas_Despiece!C279,0)</f>
        <v>0</v>
      </c>
      <c r="C279">
        <f ca="1">IF(A279,Rutas_Despiece!D279,0)</f>
        <v>0</v>
      </c>
      <c r="D279" t="str">
        <f ca="1">IF(A279=1,"",SUBSTITUTE(Rutas_Despiece!J279,",",".") &amp; ","&amp;SUBSTITUTE(Rutas_Despiece!K279,",","."))</f>
        <v>41.6366927,-0.9129439</v>
      </c>
      <c r="E279" s="5">
        <f t="shared" ca="1" si="142"/>
        <v>8</v>
      </c>
      <c r="F279" t="str">
        <f t="shared" ca="1" si="140"/>
        <v>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79" s="69" t="s">
        <v>1174</v>
      </c>
      <c r="H279">
        <f t="shared" ca="1" si="143"/>
        <v>51</v>
      </c>
      <c r="I279" t="str">
        <f t="shared" ref="I279" ca="1" si="160">IF(I278&lt;H279,I278+1,"")</f>
        <v/>
      </c>
      <c r="J279" s="5" t="e">
        <f t="shared" ca="1" si="148"/>
        <v>#N/A</v>
      </c>
      <c r="M279" s="69"/>
      <c r="N279" s="69">
        <f t="shared" ca="1" si="138"/>
        <v>1</v>
      </c>
      <c r="O279" s="69" t="s">
        <v>1174</v>
      </c>
      <c r="P279">
        <f t="shared" ca="1" si="145"/>
        <v>1</v>
      </c>
      <c r="Q279">
        <f t="shared" ca="1" si="149"/>
        <v>269</v>
      </c>
      <c r="R279">
        <f t="shared" ca="1" si="152"/>
        <v>990</v>
      </c>
      <c r="S279">
        <f t="shared" ca="1" si="150"/>
        <v>226</v>
      </c>
      <c r="T279" t="str">
        <f t="shared" ca="1" si="151"/>
        <v>Paradas</v>
      </c>
      <c r="U279">
        <f t="shared" ca="1" si="153"/>
        <v>10226</v>
      </c>
      <c r="V279">
        <f ca="1">IFERROR(INDEX(Rutas_Despiece!$J:$J,MATCH($S279,$Q:$Q,0)),"")</f>
        <v>41.677141599999999</v>
      </c>
      <c r="W279">
        <f ca="1">IFERROR(INDEX(Rutas_Despiece!$K:$K,MATCH($S279,$Q:$Q,0)),"")</f>
        <v>-0.8710502</v>
      </c>
      <c r="Y279" t="str">
        <f ca="1">IFERROR(INDEX(Rutas_Despiece!$F:$F,MATCH($S279,$Q:$Q,0))&amp;" "&amp;INDEX(Rutas_Despiece!$G:$G,MATCH($S279,$Q:$Q,0)),"")</f>
        <v xml:space="preserve">Av. San Juan de la Peña </v>
      </c>
      <c r="Z279" t="str">
        <f ca="1">IFERROR(INDEX(Rutas_Despiece!$H:$H,MATCH($S279,$Q:$Q,0)),"")</f>
        <v>Zaragoza</v>
      </c>
      <c r="AA279" t="str">
        <f ca="1">IFERROR(INDEX(Rutas_Despiece!$I:$I,MATCH($S279,$Q:$Q,0)),"")</f>
        <v>Zaragoza, España</v>
      </c>
      <c r="AB279" t="str">
        <f ca="1">IFERROR(INDEX(Rutas_Despiece!$L:$L,MATCH($S279,$Q:$Q,0)),"")</f>
        <v>Esq. Alcalde Caballero</v>
      </c>
      <c r="AG279" t="str">
        <f t="shared" ca="1" si="146"/>
        <v/>
      </c>
    </row>
    <row r="280" spans="1:33" x14ac:dyDescent="0.25">
      <c r="A280">
        <f ca="1">IF(Rutas_Despiece!A280&lt;&gt;Rutas_Despiece!A279,1,0)</f>
        <v>0</v>
      </c>
      <c r="B280">
        <f ca="1">IF(A280,Rutas_Despiece!C280,0)</f>
        <v>0</v>
      </c>
      <c r="C280">
        <f ca="1">IF(A280,Rutas_Despiece!D280,0)</f>
        <v>0</v>
      </c>
      <c r="D280" t="str">
        <f ca="1">IF(A280=1,"",SUBSTITUTE(Rutas_Despiece!J280,",",".") &amp; ","&amp;SUBSTITUTE(Rutas_Despiece!K280,",","."))</f>
        <v>41.6336504,-0.9083038</v>
      </c>
      <c r="E280" s="5">
        <f t="shared" ca="1" si="142"/>
        <v>8</v>
      </c>
      <c r="F280" t="str">
        <f t="shared" ca="1" si="140"/>
        <v>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0" s="69" t="s">
        <v>1174</v>
      </c>
      <c r="H280">
        <f t="shared" ca="1" si="143"/>
        <v>51</v>
      </c>
      <c r="I280" t="str">
        <f t="shared" ref="I280:I283" ca="1" si="161">IF(I279&lt;H280,I279+1,I279)</f>
        <v/>
      </c>
      <c r="J280" s="5" t="e">
        <f t="shared" ca="1" si="148"/>
        <v>#N/A</v>
      </c>
      <c r="M280" s="69"/>
      <c r="N280" s="69">
        <f t="shared" ca="1" si="138"/>
        <v>1</v>
      </c>
      <c r="O280" s="69" t="s">
        <v>1174</v>
      </c>
      <c r="P280">
        <f t="shared" ca="1" si="145"/>
        <v>1</v>
      </c>
      <c r="Q280">
        <f t="shared" ca="1" si="149"/>
        <v>270</v>
      </c>
      <c r="R280">
        <f t="shared" ca="1" si="152"/>
        <v>990</v>
      </c>
      <c r="S280">
        <f t="shared" ca="1" si="150"/>
        <v>227</v>
      </c>
      <c r="T280" t="str">
        <f t="shared" ca="1" si="151"/>
        <v>Paradas</v>
      </c>
      <c r="U280">
        <f t="shared" ca="1" si="153"/>
        <v>10227</v>
      </c>
      <c r="V280">
        <f ca="1">IFERROR(INDEX(Rutas_Despiece!$J:$J,MATCH($S280,$Q:$Q,0)),"")</f>
        <v>41.6668363</v>
      </c>
      <c r="W280">
        <f ca="1">IFERROR(INDEX(Rutas_Despiece!$K:$K,MATCH($S280,$Q:$Q,0)),"")</f>
        <v>-0.8718167</v>
      </c>
      <c r="Y280" t="str">
        <f ca="1">IFERROR(INDEX(Rutas_Despiece!$F:$F,MATCH($S280,$Q:$Q,0))&amp;" "&amp;INDEX(Rutas_Despiece!$G:$G,MATCH($S280,$Q:$Q,0)),"")</f>
        <v xml:space="preserve">Av. San Juan de la Peña </v>
      </c>
      <c r="Z280" t="str">
        <f ca="1">IFERROR(INDEX(Rutas_Despiece!$H:$H,MATCH($S280,$Q:$Q,0)),"")</f>
        <v>Zaragoza</v>
      </c>
      <c r="AA280" t="str">
        <f ca="1">IFERROR(INDEX(Rutas_Despiece!$I:$I,MATCH($S280,$Q:$Q,0)),"")</f>
        <v>Zaragoza, España</v>
      </c>
      <c r="AB280" t="str">
        <f ca="1">IFERROR(INDEX(Rutas_Despiece!$L:$L,MATCH($S280,$Q:$Q,0)),"")</f>
        <v>Frente Hierros Alfonso</v>
      </c>
      <c r="AG280" t="str">
        <f t="shared" ca="1" si="146"/>
        <v/>
      </c>
    </row>
    <row r="281" spans="1:33" x14ac:dyDescent="0.25">
      <c r="A281">
        <f ca="1">IF(Rutas_Despiece!A281&lt;&gt;Rutas_Despiece!A280,1,0)</f>
        <v>0</v>
      </c>
      <c r="B281">
        <f ca="1">IF(A281,Rutas_Despiece!C281,0)</f>
        <v>0</v>
      </c>
      <c r="C281">
        <f ca="1">IF(A281,Rutas_Despiece!D281,0)</f>
        <v>0</v>
      </c>
      <c r="D281" t="str">
        <f ca="1">IF(A281=1,"",SUBSTITUTE(Rutas_Despiece!J281,",",".") &amp; ","&amp;SUBSTITUTE(Rutas_Despiece!K281,",","."))</f>
        <v>41.632608,-0.885066</v>
      </c>
      <c r="E281" s="5">
        <f t="shared" ca="1" si="142"/>
        <v>8</v>
      </c>
      <c r="F281" t="str">
        <f t="shared" ca="1" si="140"/>
        <v>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1" s="69" t="s">
        <v>1174</v>
      </c>
      <c r="H281">
        <f t="shared" ca="1" si="143"/>
        <v>51</v>
      </c>
      <c r="I281" t="str">
        <f t="shared" ca="1" si="161"/>
        <v/>
      </c>
      <c r="J281" s="5" t="e">
        <f t="shared" ca="1" si="148"/>
        <v>#N/A</v>
      </c>
      <c r="M281" s="69"/>
      <c r="N281" s="69">
        <f t="shared" ca="1" si="138"/>
        <v>1</v>
      </c>
      <c r="O281" s="69" t="s">
        <v>1174</v>
      </c>
      <c r="P281">
        <f t="shared" ca="1" si="145"/>
        <v>1</v>
      </c>
      <c r="Q281">
        <f t="shared" ca="1" si="149"/>
        <v>271</v>
      </c>
      <c r="R281">
        <f t="shared" ca="1" si="152"/>
        <v>990</v>
      </c>
      <c r="S281">
        <f t="shared" ca="1" si="150"/>
        <v>228</v>
      </c>
      <c r="T281" t="str">
        <f t="shared" ca="1" si="151"/>
        <v>Paradas</v>
      </c>
      <c r="U281">
        <f t="shared" ca="1" si="153"/>
        <v>10228</v>
      </c>
      <c r="V281">
        <f ca="1">IFERROR(INDEX(Rutas_Despiece!$J:$J,MATCH($S281,$Q:$Q,0)),"")</f>
        <v>41.662883899999997</v>
      </c>
      <c r="W281">
        <f ca="1">IFERROR(INDEX(Rutas_Despiece!$K:$K,MATCH($S281,$Q:$Q,0)),"")</f>
        <v>-0.86646230000000002</v>
      </c>
      <c r="Y281" t="str">
        <f ca="1">IFERROR(INDEX(Rutas_Despiece!$F:$F,MATCH($S281,$Q:$Q,0))&amp;" "&amp;INDEX(Rutas_Despiece!$G:$G,MATCH($S281,$Q:$Q,0)),"")</f>
        <v xml:space="preserve">Marqués de la Cadena nº 57 </v>
      </c>
      <c r="Z281" t="str">
        <f ca="1">IFERROR(INDEX(Rutas_Despiece!$H:$H,MATCH($S281,$Q:$Q,0)),"")</f>
        <v>Zaragoza</v>
      </c>
      <c r="AA281" t="str">
        <f ca="1">IFERROR(INDEX(Rutas_Despiece!$I:$I,MATCH($S281,$Q:$Q,0)),"")</f>
        <v>Zaragoza, España</v>
      </c>
      <c r="AB281" t="str">
        <f ca="1">IFERROR(INDEX(Rutas_Despiece!$L:$L,MATCH($S281,$Q:$Q,0)),"")</f>
        <v>Plaza Mozart - Pd. Bus (?)</v>
      </c>
      <c r="AG281" t="str">
        <f t="shared" ca="1" si="146"/>
        <v/>
      </c>
    </row>
    <row r="282" spans="1:33" x14ac:dyDescent="0.25">
      <c r="A282">
        <f ca="1">IF(Rutas_Despiece!A282&lt;&gt;Rutas_Despiece!A281,1,0)</f>
        <v>0</v>
      </c>
      <c r="B282">
        <f ca="1">IF(A282,Rutas_Despiece!C282,0)</f>
        <v>0</v>
      </c>
      <c r="C282">
        <f ca="1">IF(A282,Rutas_Despiece!D282,0)</f>
        <v>0</v>
      </c>
      <c r="D282" t="str">
        <f ca="1">IF(A282=1,"",SUBSTITUTE(Rutas_Despiece!J282,",",".") &amp; ","&amp;SUBSTITUTE(Rutas_Despiece!K282,",","."))</f>
        <v>41.6363724,-0.8783998</v>
      </c>
      <c r="E282" s="5">
        <f t="shared" ca="1" si="142"/>
        <v>8</v>
      </c>
      <c r="F282" t="str">
        <f t="shared" ca="1" si="140"/>
        <v>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2" s="69" t="s">
        <v>1174</v>
      </c>
      <c r="H282">
        <f t="shared" ca="1" si="143"/>
        <v>51</v>
      </c>
      <c r="I282" t="str">
        <f t="shared" ca="1" si="161"/>
        <v/>
      </c>
      <c r="J282" s="5" t="e">
        <f t="shared" ca="1" si="148"/>
        <v>#N/A</v>
      </c>
      <c r="M282" s="69"/>
      <c r="N282" s="69">
        <f t="shared" ca="1" si="138"/>
        <v>1</v>
      </c>
      <c r="O282" s="69" t="s">
        <v>1174</v>
      </c>
      <c r="P282">
        <f t="shared" ca="1" si="145"/>
        <v>1</v>
      </c>
      <c r="Q282">
        <f t="shared" ca="1" si="149"/>
        <v>272</v>
      </c>
      <c r="R282">
        <f t="shared" ca="1" si="152"/>
        <v>990</v>
      </c>
      <c r="S282">
        <f t="shared" ca="1" si="150"/>
        <v>229</v>
      </c>
      <c r="T282" t="str">
        <f t="shared" ca="1" si="151"/>
        <v>Paradas</v>
      </c>
      <c r="U282">
        <f t="shared" ca="1" si="153"/>
        <v>10229</v>
      </c>
      <c r="V282">
        <f ca="1">IFERROR(INDEX(Rutas_Despiece!$J:$J,MATCH($S282,$Q:$Q,0)),"")</f>
        <v>41.663684000000003</v>
      </c>
      <c r="W282">
        <f ca="1">IFERROR(INDEX(Rutas_Despiece!$K:$K,MATCH($S282,$Q:$Q,0)),"")</f>
        <v>-0.86128249999999995</v>
      </c>
      <c r="Y282" t="str">
        <f ca="1">IFERROR(INDEX(Rutas_Despiece!$F:$F,MATCH($S282,$Q:$Q,0))&amp;" "&amp;INDEX(Rutas_Despiece!$G:$G,MATCH($S282,$Q:$Q,0)),"")</f>
        <v xml:space="preserve">Avd. Cataluña  </v>
      </c>
      <c r="Z282" t="str">
        <f ca="1">IFERROR(INDEX(Rutas_Despiece!$H:$H,MATCH($S282,$Q:$Q,0)),"")</f>
        <v>Zaragoza</v>
      </c>
      <c r="AA282" t="str">
        <f ca="1">IFERROR(INDEX(Rutas_Despiece!$I:$I,MATCH($S282,$Q:$Q,0)),"")</f>
        <v>Zaragoza, España</v>
      </c>
      <c r="AB282" t="str">
        <f ca="1">IFERROR(INDEX(Rutas_Despiece!$L:$L,MATCH($S282,$Q:$Q,0)),"")</f>
        <v>Esq. Felisa Galé</v>
      </c>
      <c r="AG282" t="str">
        <f t="shared" ca="1" si="146"/>
        <v/>
      </c>
    </row>
    <row r="283" spans="1:33" x14ac:dyDescent="0.25">
      <c r="A283">
        <f ca="1">IF(Rutas_Despiece!A283&lt;&gt;Rutas_Despiece!A282,1,0)</f>
        <v>0</v>
      </c>
      <c r="B283">
        <f ca="1">IF(A283,Rutas_Despiece!C283,0)</f>
        <v>0</v>
      </c>
      <c r="C283">
        <f ca="1">IF(A283,Rutas_Despiece!D283,0)</f>
        <v>0</v>
      </c>
      <c r="D283" t="str">
        <f ca="1">IF(A283=1,"",SUBSTITUTE(Rutas_Despiece!J283,",",".") &amp; ","&amp;SUBSTITUTE(Rutas_Despiece!K283,",","."))</f>
        <v>41.63759,-0.87668</v>
      </c>
      <c r="E283" s="5">
        <f t="shared" ca="1" si="142"/>
        <v>8</v>
      </c>
      <c r="F283" t="str">
        <f t="shared" ca="1" si="140"/>
        <v>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3" s="69" t="s">
        <v>1174</v>
      </c>
      <c r="H283">
        <f t="shared" ca="1" si="143"/>
        <v>51</v>
      </c>
      <c r="I283" t="str">
        <f t="shared" ca="1" si="161"/>
        <v/>
      </c>
      <c r="J283" s="5" t="e">
        <f t="shared" ca="1" si="148"/>
        <v>#N/A</v>
      </c>
      <c r="M283" s="69"/>
      <c r="N283" s="69">
        <f t="shared" ca="1" si="138"/>
        <v>1</v>
      </c>
      <c r="O283" s="69" t="s">
        <v>1174</v>
      </c>
      <c r="P283">
        <f t="shared" ca="1" si="145"/>
        <v>1</v>
      </c>
      <c r="Q283">
        <f t="shared" ca="1" si="149"/>
        <v>273</v>
      </c>
      <c r="R283">
        <f t="shared" ca="1" si="152"/>
        <v>990</v>
      </c>
      <c r="S283">
        <f t="shared" ca="1" si="150"/>
        <v>230</v>
      </c>
      <c r="T283" t="str">
        <f t="shared" ca="1" si="151"/>
        <v>Paradas</v>
      </c>
      <c r="U283">
        <f t="shared" ca="1" si="153"/>
        <v>10230</v>
      </c>
      <c r="V283">
        <f ca="1">IFERROR(INDEX(Rutas_Despiece!$J:$J,MATCH($S283,$Q:$Q,0)),"")</f>
        <v>41.667347900000003</v>
      </c>
      <c r="W283">
        <f ca="1">IFERROR(INDEX(Rutas_Despiece!$K:$K,MATCH($S283,$Q:$Q,0)),"")</f>
        <v>-0.85254949999999996</v>
      </c>
      <c r="Y283" t="str">
        <f ca="1">IFERROR(INDEX(Rutas_Despiece!$F:$F,MATCH($S283,$Q:$Q,0))&amp;" "&amp;INDEX(Rutas_Despiece!$G:$G,MATCH($S283,$Q:$Q,0)),"")</f>
        <v xml:space="preserve">Avd. Cataluña  </v>
      </c>
      <c r="Z283" t="str">
        <f ca="1">IFERROR(INDEX(Rutas_Despiece!$H:$H,MATCH($S283,$Q:$Q,0)),"")</f>
        <v>Zaragoza</v>
      </c>
      <c r="AA283" t="str">
        <f ca="1">IFERROR(INDEX(Rutas_Despiece!$I:$I,MATCH($S283,$Q:$Q,0)),"")</f>
        <v>Zaragoza, España</v>
      </c>
      <c r="AB283" t="str">
        <f ca="1">IFERROR(INDEX(Rutas_Despiece!$L:$L,MATCH($S283,$Q:$Q,0)),"")</f>
        <v>Frente nº 189 - Los Charros</v>
      </c>
      <c r="AG283" t="str">
        <f t="shared" ca="1" si="146"/>
        <v/>
      </c>
    </row>
    <row r="284" spans="1:33" x14ac:dyDescent="0.25">
      <c r="A284">
        <f ca="1">IF(Rutas_Despiece!A284&lt;&gt;Rutas_Despiece!A283,1,0)</f>
        <v>0</v>
      </c>
      <c r="B284">
        <f ca="1">IF(A284,Rutas_Despiece!C284,0)</f>
        <v>0</v>
      </c>
      <c r="C284">
        <f ca="1">IF(A284,Rutas_Despiece!D284,0)</f>
        <v>0</v>
      </c>
      <c r="D284" t="str">
        <f ca="1">IF(A284=1,"",SUBSTITUTE(Rutas_Despiece!J284,",",".") &amp; ","&amp;SUBSTITUTE(Rutas_Despiece!K284,",","."))</f>
        <v>41.64569,-0.8743987</v>
      </c>
      <c r="E284" s="5">
        <f t="shared" ca="1" si="142"/>
        <v>8</v>
      </c>
      <c r="F284" t="str">
        <f t="shared" ca="1" si="140"/>
        <v>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4" s="69" t="s">
        <v>1174</v>
      </c>
      <c r="H284">
        <f t="shared" ca="1" si="143"/>
        <v>51</v>
      </c>
      <c r="I284" t="str">
        <f t="shared" ref="I284" ca="1" si="162">IF(I283&lt;H284,I283+1,"")</f>
        <v/>
      </c>
      <c r="J284" s="5" t="e">
        <f t="shared" ca="1" si="148"/>
        <v>#N/A</v>
      </c>
      <c r="M284" s="69"/>
      <c r="N284" s="69">
        <f t="shared" ca="1" si="138"/>
        <v>1</v>
      </c>
      <c r="O284" s="69" t="s">
        <v>1174</v>
      </c>
      <c r="P284">
        <f t="shared" ca="1" si="145"/>
        <v>1</v>
      </c>
      <c r="Q284">
        <f t="shared" ca="1" si="149"/>
        <v>274</v>
      </c>
      <c r="R284">
        <f t="shared" ca="1" si="152"/>
        <v>990</v>
      </c>
      <c r="S284">
        <f t="shared" ca="1" si="150"/>
        <v>231</v>
      </c>
      <c r="T284" t="str">
        <f t="shared" ca="1" si="151"/>
        <v>Paradas</v>
      </c>
      <c r="U284">
        <f t="shared" ca="1" si="153"/>
        <v>10231</v>
      </c>
      <c r="V284">
        <f ca="1">IFERROR(INDEX(Rutas_Despiece!$J:$J,MATCH($S284,$Q:$Q,0)),"")</f>
        <v>41.670448999999998</v>
      </c>
      <c r="W284">
        <f ca="1">IFERROR(INDEX(Rutas_Despiece!$K:$K,MATCH($S284,$Q:$Q,0)),"")</f>
        <v>-0.84478889999999995</v>
      </c>
      <c r="Y284" t="str">
        <f ca="1">IFERROR(INDEX(Rutas_Despiece!$F:$F,MATCH($S284,$Q:$Q,0))&amp;" "&amp;INDEX(Rutas_Despiece!$G:$G,MATCH($S284,$Q:$Q,0)),"")</f>
        <v xml:space="preserve">Avd. Cataluña </v>
      </c>
      <c r="Z284" t="str">
        <f ca="1">IFERROR(INDEX(Rutas_Despiece!$H:$H,MATCH($S284,$Q:$Q,0)),"")</f>
        <v>Zaragoza</v>
      </c>
      <c r="AA284" t="str">
        <f ca="1">IFERROR(INDEX(Rutas_Despiece!$I:$I,MATCH($S284,$Q:$Q,0)),"")</f>
        <v>Zaragoza, España</v>
      </c>
      <c r="AB284" t="str">
        <f ca="1">IFERROR(INDEX(Rutas_Despiece!$L:$L,MATCH($S284,$Q:$Q,0)),"")</f>
        <v>Frente CAF (?)</v>
      </c>
      <c r="AG284" t="str">
        <f t="shared" ca="1" si="146"/>
        <v/>
      </c>
    </row>
    <row r="285" spans="1:33" x14ac:dyDescent="0.25">
      <c r="A285">
        <f ca="1">IF(Rutas_Despiece!A285&lt;&gt;Rutas_Despiece!A284,1,0)</f>
        <v>0</v>
      </c>
      <c r="B285">
        <f ca="1">IF(A285,Rutas_Despiece!C285,0)</f>
        <v>0</v>
      </c>
      <c r="C285">
        <f ca="1">IF(A285,Rutas_Despiece!D285,0)</f>
        <v>0</v>
      </c>
      <c r="D285" t="str">
        <f ca="1">IF(A285=1,"",SUBSTITUTE(Rutas_Despiece!J285,",",".") &amp; ","&amp;SUBSTITUTE(Rutas_Despiece!K285,",","."))</f>
        <v>41.646318,-0.871819</v>
      </c>
      <c r="E285" s="5">
        <f t="shared" ca="1" si="142"/>
        <v>8</v>
      </c>
      <c r="F285" t="str">
        <f t="shared" ca="1" si="140"/>
        <v>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5" s="69" t="s">
        <v>1174</v>
      </c>
      <c r="H285">
        <f t="shared" ca="1" si="143"/>
        <v>51</v>
      </c>
      <c r="I285" t="str">
        <f t="shared" ref="I285:I288" ca="1" si="163">IF(I284&lt;H285,I284+1,I284)</f>
        <v/>
      </c>
      <c r="J285" s="5" t="e">
        <f t="shared" ca="1" si="148"/>
        <v>#N/A</v>
      </c>
      <c r="M285" s="69"/>
      <c r="N285" s="69">
        <f t="shared" ca="1" si="138"/>
        <v>1</v>
      </c>
      <c r="O285" s="69" t="s">
        <v>1174</v>
      </c>
      <c r="P285">
        <f t="shared" ca="1" si="145"/>
        <v>1</v>
      </c>
      <c r="Q285">
        <f t="shared" ca="1" si="149"/>
        <v>275</v>
      </c>
      <c r="R285">
        <f t="shared" ca="1" si="152"/>
        <v>990</v>
      </c>
      <c r="S285">
        <f t="shared" ca="1" si="150"/>
        <v>232</v>
      </c>
      <c r="T285" t="str">
        <f t="shared" ca="1" si="151"/>
        <v>Paradas</v>
      </c>
      <c r="U285">
        <f t="shared" ca="1" si="153"/>
        <v>10232</v>
      </c>
      <c r="V285">
        <f ca="1">IFERROR(INDEX(Rutas_Despiece!$J:$J,MATCH($S285,$Q:$Q,0)),"")</f>
        <v>41.669821900000002</v>
      </c>
      <c r="W285">
        <f ca="1">IFERROR(INDEX(Rutas_Despiece!$K:$K,MATCH($S285,$Q:$Q,0)),"")</f>
        <v>-0.83928380000000002</v>
      </c>
      <c r="Y285" t="str">
        <f ca="1">IFERROR(INDEX(Rutas_Despiece!$F:$F,MATCH($S285,$Q:$Q,0))&amp;" "&amp;INDEX(Rutas_Despiece!$G:$G,MATCH($S285,$Q:$Q,0)),"")</f>
        <v xml:space="preserve">Avd. Santa Isabel  </v>
      </c>
      <c r="Z285" t="str">
        <f ca="1">IFERROR(INDEX(Rutas_Despiece!$H:$H,MATCH($S285,$Q:$Q,0)),"")</f>
        <v>Zaragoza</v>
      </c>
      <c r="AA285" t="str">
        <f ca="1">IFERROR(INDEX(Rutas_Despiece!$I:$I,MATCH($S285,$Q:$Q,0)),"")</f>
        <v>Zaragoza, España</v>
      </c>
      <c r="AB285" t="str">
        <f ca="1">IFERROR(INDEX(Rutas_Despiece!$L:$L,MATCH($S285,$Q:$Q,0)),"")</f>
        <v>Frente Avd. Industria</v>
      </c>
      <c r="AG285" t="str">
        <f t="shared" ca="1" si="146"/>
        <v/>
      </c>
    </row>
    <row r="286" spans="1:33" x14ac:dyDescent="0.25">
      <c r="A286">
        <f ca="1">IF(Rutas_Despiece!A286&lt;&gt;Rutas_Despiece!A285,1,0)</f>
        <v>0</v>
      </c>
      <c r="B286">
        <f ca="1">IF(A286,Rutas_Despiece!C286,0)</f>
        <v>0</v>
      </c>
      <c r="C286">
        <f ca="1">IF(A286,Rutas_Despiece!D286,0)</f>
        <v>0</v>
      </c>
      <c r="D286" t="str">
        <f ca="1">IF(A286=1,"",SUBSTITUTE(Rutas_Despiece!J286,",",".") &amp; ","&amp;SUBSTITUTE(Rutas_Despiece!K286,",","."))</f>
        <v>41.646318,-0.871819</v>
      </c>
      <c r="E286" s="5">
        <f t="shared" ca="1" si="142"/>
        <v>8</v>
      </c>
      <c r="F286" t="str">
        <f t="shared" ca="1" si="140"/>
        <v>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6" s="69" t="s">
        <v>1174</v>
      </c>
      <c r="H286">
        <f t="shared" ca="1" si="143"/>
        <v>51</v>
      </c>
      <c r="I286" t="str">
        <f t="shared" ca="1" si="163"/>
        <v/>
      </c>
      <c r="J286" s="5" t="e">
        <f t="shared" ca="1" si="148"/>
        <v>#N/A</v>
      </c>
      <c r="M286" s="69"/>
      <c r="N286" s="69">
        <f t="shared" ca="1" si="138"/>
        <v>1</v>
      </c>
      <c r="O286" s="69" t="s">
        <v>1174</v>
      </c>
      <c r="P286">
        <f t="shared" ca="1" si="145"/>
        <v>1</v>
      </c>
      <c r="Q286">
        <f t="shared" ca="1" si="149"/>
        <v>276</v>
      </c>
      <c r="R286">
        <f t="shared" ca="1" si="152"/>
        <v>990</v>
      </c>
      <c r="S286">
        <f t="shared" ca="1" si="150"/>
        <v>233</v>
      </c>
      <c r="T286" t="str">
        <f t="shared" ca="1" si="151"/>
        <v>Paradas</v>
      </c>
      <c r="U286">
        <f t="shared" ca="1" si="153"/>
        <v>10233</v>
      </c>
      <c r="V286">
        <f ca="1">IFERROR(INDEX(Rutas_Despiece!$J:$J,MATCH($S286,$Q:$Q,0)),"")</f>
        <v>41.667003800000003</v>
      </c>
      <c r="W286">
        <f ca="1">IFERROR(INDEX(Rutas_Despiece!$K:$K,MATCH($S286,$Q:$Q,0)),"")</f>
        <v>-0.83179950000000002</v>
      </c>
      <c r="Y286" t="str">
        <f ca="1">IFERROR(INDEX(Rutas_Despiece!$F:$F,MATCH($S286,$Q:$Q,0))&amp;" "&amp;INDEX(Rutas_Despiece!$G:$G,MATCH($S286,$Q:$Q,0)),"")</f>
        <v xml:space="preserve">Avd. Santa Isabel  </v>
      </c>
      <c r="Z286" t="str">
        <f ca="1">IFERROR(INDEX(Rutas_Despiece!$H:$H,MATCH($S286,$Q:$Q,0)),"")</f>
        <v>Zaragoza</v>
      </c>
      <c r="AA286" t="str">
        <f ca="1">IFERROR(INDEX(Rutas_Despiece!$I:$I,MATCH($S286,$Q:$Q,0)),"")</f>
        <v>Zaragoza, España</v>
      </c>
      <c r="AB286" t="str">
        <f ca="1">IFERROR(INDEX(Rutas_Despiece!$L:$L,MATCH($S286,$Q:$Q,0)),"")</f>
        <v>Frente Plaza Serrano Bergés - Pd. Bus</v>
      </c>
      <c r="AG286" t="str">
        <f t="shared" ca="1" si="146"/>
        <v/>
      </c>
    </row>
    <row r="287" spans="1:33" x14ac:dyDescent="0.25">
      <c r="A287">
        <f ca="1">IF(Rutas_Despiece!A287&lt;&gt;Rutas_Despiece!A286,1,0)</f>
        <v>0</v>
      </c>
      <c r="B287">
        <f ca="1">IF(A287,Rutas_Despiece!C287,0)</f>
        <v>0</v>
      </c>
      <c r="C287">
        <f ca="1">IF(A287,Rutas_Despiece!D287,0)</f>
        <v>0</v>
      </c>
      <c r="D287" t="str">
        <f ca="1">IF(A287=1,"",SUBSTITUTE(Rutas_Despiece!J287,",",".") &amp; ","&amp;SUBSTITUTE(Rutas_Despiece!K287,",","."))</f>
        <v>41.749628,-1.175514</v>
      </c>
      <c r="E287" s="5">
        <f t="shared" ca="1" si="142"/>
        <v>8</v>
      </c>
      <c r="F287" t="str">
        <f t="shared" ca="1" si="140"/>
        <v>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7" s="69" t="s">
        <v>1174</v>
      </c>
      <c r="H287">
        <f t="shared" ca="1" si="143"/>
        <v>51</v>
      </c>
      <c r="I287" t="str">
        <f t="shared" ca="1" si="163"/>
        <v/>
      </c>
      <c r="J287" s="5" t="e">
        <f t="shared" ca="1" si="148"/>
        <v>#N/A</v>
      </c>
      <c r="M287" s="69"/>
      <c r="N287" s="69">
        <f t="shared" ca="1" si="138"/>
        <v>1</v>
      </c>
      <c r="O287" s="69" t="s">
        <v>1174</v>
      </c>
      <c r="P287">
        <f t="shared" ca="1" si="145"/>
        <v>1</v>
      </c>
      <c r="Q287">
        <f t="shared" ca="1" si="149"/>
        <v>277</v>
      </c>
      <c r="R287">
        <f t="shared" ca="1" si="152"/>
        <v>990</v>
      </c>
      <c r="S287">
        <f t="shared" ca="1" si="150"/>
        <v>234</v>
      </c>
      <c r="T287" t="str">
        <f t="shared" ca="1" si="151"/>
        <v>Paradas</v>
      </c>
      <c r="U287">
        <f t="shared" ca="1" si="153"/>
        <v>10234</v>
      </c>
      <c r="V287">
        <f ca="1">IFERROR(INDEX(Rutas_Despiece!$J:$J,MATCH($S287,$Q:$Q,0)),"")</f>
        <v>41.666772600000002</v>
      </c>
      <c r="W287">
        <f ca="1">IFERROR(INDEX(Rutas_Despiece!$K:$K,MATCH($S287,$Q:$Q,0)),"")</f>
        <v>-0.82403680000000001</v>
      </c>
      <c r="Y287" t="str">
        <f ca="1">IFERROR(INDEX(Rutas_Despiece!$F:$F,MATCH($S287,$Q:$Q,0))&amp;" "&amp;INDEX(Rutas_Despiece!$G:$G,MATCH($S287,$Q:$Q,0)),"")</f>
        <v xml:space="preserve">Avd. Real Zaragoza  </v>
      </c>
      <c r="Z287" t="str">
        <f ca="1">IFERROR(INDEX(Rutas_Despiece!$H:$H,MATCH($S287,$Q:$Q,0)),"")</f>
        <v>Zaragoza</v>
      </c>
      <c r="AA287" t="str">
        <f ca="1">IFERROR(INDEX(Rutas_Despiece!$I:$I,MATCH($S287,$Q:$Q,0)),"")</f>
        <v>Zaragoza, España</v>
      </c>
      <c r="AB287" t="str">
        <f ca="1">IFERROR(INDEX(Rutas_Despiece!$L:$L,MATCH($S287,$Q:$Q,0)),"")</f>
        <v>Frente nº 29 - Pd. Bus</v>
      </c>
      <c r="AG287" t="str">
        <f t="shared" ca="1" si="146"/>
        <v/>
      </c>
    </row>
    <row r="288" spans="1:33" x14ac:dyDescent="0.25">
      <c r="A288">
        <f ca="1">IF(Rutas_Despiece!A288&lt;&gt;Rutas_Despiece!A287,1,0)</f>
        <v>0</v>
      </c>
      <c r="B288">
        <f ca="1">IF(A288,Rutas_Despiece!C288,0)</f>
        <v>0</v>
      </c>
      <c r="C288">
        <f ca="1">IF(A288,Rutas_Despiece!D288,0)</f>
        <v>0</v>
      </c>
      <c r="D288" t="str">
        <f ca="1">IF(A288=1,"",SUBSTITUTE(Rutas_Despiece!J288,",",".") &amp; ","&amp;SUBSTITUTE(Rutas_Despiece!K288,",","."))</f>
        <v>41.749628,-1.175514</v>
      </c>
      <c r="E288" s="5">
        <f t="shared" ca="1" si="142"/>
        <v>8</v>
      </c>
      <c r="F288" t="str">
        <f t="shared" ca="1" si="140"/>
        <v>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8" s="69" t="s">
        <v>1174</v>
      </c>
      <c r="H288">
        <f t="shared" ca="1" si="143"/>
        <v>51</v>
      </c>
      <c r="I288" t="str">
        <f t="shared" ca="1" si="163"/>
        <v/>
      </c>
      <c r="J288" s="5" t="e">
        <f t="shared" ca="1" si="148"/>
        <v>#N/A</v>
      </c>
      <c r="M288" s="69"/>
      <c r="N288" s="69">
        <f t="shared" ca="1" si="138"/>
        <v>1</v>
      </c>
      <c r="O288" s="69" t="s">
        <v>1174</v>
      </c>
      <c r="P288">
        <f t="shared" ca="1" si="145"/>
        <v>1</v>
      </c>
      <c r="Q288">
        <f t="shared" ca="1" si="149"/>
        <v>278</v>
      </c>
      <c r="R288">
        <f t="shared" ca="1" si="152"/>
        <v>990</v>
      </c>
      <c r="S288">
        <f t="shared" ca="1" si="150"/>
        <v>235</v>
      </c>
      <c r="T288" t="str">
        <f t="shared" ca="1" si="151"/>
        <v>Paradas</v>
      </c>
      <c r="U288">
        <f t="shared" ca="1" si="153"/>
        <v>10235</v>
      </c>
      <c r="V288">
        <f ca="1">IFERROR(INDEX(Rutas_Despiece!$J:$J,MATCH($S288,$Q:$Q,0)),"")</f>
        <v>41.6394685</v>
      </c>
      <c r="W288">
        <f ca="1">IFERROR(INDEX(Rutas_Despiece!$K:$K,MATCH($S288,$Q:$Q,0)),"")</f>
        <v>-0.90498109999999998</v>
      </c>
      <c r="Y288" t="str">
        <f ca="1">IFERROR(INDEX(Rutas_Despiece!$F:$F,MATCH($S288,$Q:$Q,0))&amp;" "&amp;INDEX(Rutas_Despiece!$G:$G,MATCH($S288,$Q:$Q,0)),"")</f>
        <v>Violante de Hungría nº 7</v>
      </c>
      <c r="Z288" t="str">
        <f ca="1">IFERROR(INDEX(Rutas_Despiece!$H:$H,MATCH($S288,$Q:$Q,0)),"")</f>
        <v>Zaragoza</v>
      </c>
      <c r="AA288" t="str">
        <f ca="1">IFERROR(INDEX(Rutas_Despiece!$I:$I,MATCH($S288,$Q:$Q,0)),"")</f>
        <v>Zaragoza, España</v>
      </c>
      <c r="AB288">
        <f ca="1">IFERROR(INDEX(Rutas_Despiece!$L:$L,MATCH($S288,$Q:$Q,0)),"")</f>
        <v>0</v>
      </c>
      <c r="AG288" t="str">
        <f t="shared" ca="1" si="146"/>
        <v/>
      </c>
    </row>
    <row r="289" spans="1:33" x14ac:dyDescent="0.25">
      <c r="A289">
        <f ca="1">IF(Rutas_Despiece!A289&lt;&gt;Rutas_Despiece!A288,1,0)</f>
        <v>0</v>
      </c>
      <c r="B289">
        <f ca="1">IF(A289,Rutas_Despiece!C289,0)</f>
        <v>0</v>
      </c>
      <c r="C289">
        <f ca="1">IF(A289,Rutas_Despiece!D289,0)</f>
        <v>0</v>
      </c>
      <c r="D289" t="str">
        <f ca="1">IF(A289=1,"",SUBSTITUTE(Rutas_Despiece!J289,",",".") &amp; ","&amp;SUBSTITUTE(Rutas_Despiece!K289,",","."))</f>
        <v>41.6550253,-0.9207166</v>
      </c>
      <c r="E289" s="5">
        <f t="shared" ca="1" si="142"/>
        <v>8</v>
      </c>
      <c r="F289" t="str">
        <f t="shared" ca="1" si="140"/>
        <v>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9" s="69" t="s">
        <v>1174</v>
      </c>
      <c r="H289">
        <f t="shared" ca="1" si="143"/>
        <v>51</v>
      </c>
      <c r="I289" t="str">
        <f t="shared" ref="I289" ca="1" si="164">IF(I288&lt;H289,I288+1,"")</f>
        <v/>
      </c>
      <c r="J289" s="5" t="e">
        <f t="shared" ca="1" si="148"/>
        <v>#N/A</v>
      </c>
      <c r="M289" s="69"/>
      <c r="N289" s="69">
        <f t="shared" ca="1" si="138"/>
        <v>1</v>
      </c>
      <c r="O289" s="69" t="s">
        <v>1174</v>
      </c>
      <c r="P289">
        <f t="shared" ca="1" si="145"/>
        <v>1</v>
      </c>
      <c r="Q289">
        <f t="shared" ca="1" si="149"/>
        <v>279</v>
      </c>
      <c r="R289">
        <f t="shared" ca="1" si="152"/>
        <v>990</v>
      </c>
      <c r="S289">
        <f t="shared" ca="1" si="150"/>
        <v>236</v>
      </c>
      <c r="T289" t="str">
        <f t="shared" ca="1" si="151"/>
        <v>Paradas</v>
      </c>
      <c r="U289">
        <f t="shared" ca="1" si="153"/>
        <v>10236</v>
      </c>
      <c r="V289">
        <f ca="1">IFERROR(INDEX(Rutas_Despiece!$J:$J,MATCH($S289,$Q:$Q,0)),"")</f>
        <v>41.640949999999997</v>
      </c>
      <c r="W289">
        <f ca="1">IFERROR(INDEX(Rutas_Despiece!$K:$K,MATCH($S289,$Q:$Q,0)),"")</f>
        <v>-0.89683999999999997</v>
      </c>
      <c r="Y289" t="str">
        <f ca="1">IFERROR(INDEX(Rutas_Despiece!$F:$F,MATCH($S289,$Q:$Q,0))&amp;" "&amp;INDEX(Rutas_Despiece!$G:$G,MATCH($S289,$Q:$Q,0)),"")</f>
        <v>Pedro Cerbuna nº 9</v>
      </c>
      <c r="Z289" t="str">
        <f ca="1">IFERROR(INDEX(Rutas_Despiece!$H:$H,MATCH($S289,$Q:$Q,0)),"")</f>
        <v>Zaragoza</v>
      </c>
      <c r="AA289" t="str">
        <f ca="1">IFERROR(INDEX(Rutas_Despiece!$I:$I,MATCH($S289,$Q:$Q,0)),"")</f>
        <v>Zaragoza, España</v>
      </c>
      <c r="AB289" t="str">
        <f ca="1">IFERROR(INDEX(Rutas_Despiece!$L:$L,MATCH($S289,$Q:$Q,0)),"")</f>
        <v>Pd. Bus</v>
      </c>
      <c r="AG289" t="str">
        <f t="shared" ca="1" si="146"/>
        <v/>
      </c>
    </row>
    <row r="290" spans="1:33" x14ac:dyDescent="0.25">
      <c r="A290">
        <f ca="1">IF(Rutas_Despiece!A290&lt;&gt;Rutas_Despiece!A289,1,0)</f>
        <v>0</v>
      </c>
      <c r="B290">
        <f ca="1">IF(A290,Rutas_Despiece!C290,0)</f>
        <v>0</v>
      </c>
      <c r="C290">
        <f ca="1">IF(A290,Rutas_Despiece!D290,0)</f>
        <v>0</v>
      </c>
      <c r="D290" t="str">
        <f ca="1">IF(A290=1,"",SUBSTITUTE(Rutas_Despiece!J290,",",".") &amp; ","&amp;SUBSTITUTE(Rutas_Despiece!K290,",","."))</f>
        <v>41.6480108,-0.9178979</v>
      </c>
      <c r="E290" s="5">
        <f t="shared" ca="1" si="142"/>
        <v>8</v>
      </c>
      <c r="F290" t="str">
        <f t="shared" ca="1" si="140"/>
        <v>41.6480108,-0.9178979 41.6450473,-0.9165637 41.6417168,-0.9149879 41.6366927,-0.9129439 41.6336504,-0.9083038 41.632608,-0.885066 41.6363724,-0.8783998 41.63759,-0.87668 41.64569,-0.8743987 41.646318,-0.871819 41.646318,-0.871819</v>
      </c>
      <c r="G290" s="69" t="s">
        <v>1174</v>
      </c>
      <c r="H290">
        <f t="shared" ca="1" si="143"/>
        <v>51</v>
      </c>
      <c r="I290" t="str">
        <f t="shared" ref="I290:I293" ca="1" si="165">IF(I289&lt;H290,I289+1,I289)</f>
        <v/>
      </c>
      <c r="J290" s="5" t="e">
        <f t="shared" ca="1" si="148"/>
        <v>#N/A</v>
      </c>
      <c r="M290" s="69"/>
      <c r="N290" s="69">
        <f t="shared" ca="1" si="138"/>
        <v>1</v>
      </c>
      <c r="O290" s="69" t="s">
        <v>1174</v>
      </c>
      <c r="P290">
        <f t="shared" ca="1" si="145"/>
        <v>1</v>
      </c>
      <c r="Q290">
        <f t="shared" ca="1" si="149"/>
        <v>280</v>
      </c>
      <c r="R290">
        <f t="shared" ca="1" si="152"/>
        <v>990</v>
      </c>
      <c r="S290">
        <f t="shared" ca="1" si="150"/>
        <v>237</v>
      </c>
      <c r="T290" t="str">
        <f t="shared" ca="1" si="151"/>
        <v>Paradas</v>
      </c>
      <c r="U290">
        <f t="shared" ca="1" si="153"/>
        <v>10237</v>
      </c>
      <c r="V290">
        <f ca="1">IFERROR(INDEX(Rutas_Despiece!$J:$J,MATCH($S290,$Q:$Q,0)),"")</f>
        <v>41.643486000000003</v>
      </c>
      <c r="W290">
        <f ca="1">IFERROR(INDEX(Rutas_Despiece!$K:$K,MATCH($S290,$Q:$Q,0)),"")</f>
        <v>-0.889733</v>
      </c>
      <c r="Y290" t="str">
        <f ca="1">IFERROR(INDEX(Rutas_Despiece!$F:$F,MATCH($S290,$Q:$Q,0))&amp;" "&amp;INDEX(Rutas_Despiece!$G:$G,MATCH($S290,$Q:$Q,0)),"")</f>
        <v xml:space="preserve">Avenida Goya nº 66 </v>
      </c>
      <c r="Z290" t="str">
        <f ca="1">IFERROR(INDEX(Rutas_Despiece!$H:$H,MATCH($S290,$Q:$Q,0)),"")</f>
        <v>Zaragoza</v>
      </c>
      <c r="AA290" t="str">
        <f ca="1">IFERROR(INDEX(Rutas_Despiece!$I:$I,MATCH($S290,$Q:$Q,0)),"")</f>
        <v>Zaragoza, España</v>
      </c>
      <c r="AB290" t="str">
        <f ca="1">IFERROR(INDEX(Rutas_Despiece!$L:$L,MATCH($S290,$Q:$Q,0)),"")</f>
        <v>Pd. Bus</v>
      </c>
      <c r="AG290" t="str">
        <f t="shared" ca="1" si="146"/>
        <v/>
      </c>
    </row>
    <row r="291" spans="1:33" x14ac:dyDescent="0.25">
      <c r="A291">
        <f ca="1">IF(Rutas_Despiece!A291&lt;&gt;Rutas_Despiece!A290,1,0)</f>
        <v>0</v>
      </c>
      <c r="B291">
        <f ca="1">IF(A291,Rutas_Despiece!C291,0)</f>
        <v>0</v>
      </c>
      <c r="C291">
        <f ca="1">IF(A291,Rutas_Despiece!D291,0)</f>
        <v>0</v>
      </c>
      <c r="D291" t="str">
        <f ca="1">IF(A291=1,"",SUBSTITUTE(Rutas_Despiece!J291,",",".") &amp; ","&amp;SUBSTITUTE(Rutas_Despiece!K291,",","."))</f>
        <v>41.6450473,-0.9165637</v>
      </c>
      <c r="E291" s="5">
        <f t="shared" ca="1" si="142"/>
        <v>8</v>
      </c>
      <c r="F291" t="str">
        <f t="shared" ca="1" si="140"/>
        <v>41.6450473,-0.9165637 41.6417168,-0.9149879 41.6366927,-0.9129439 41.6336504,-0.9083038 41.632608,-0.885066 41.6363724,-0.8783998 41.63759,-0.87668 41.64569,-0.8743987 41.646318,-0.871819 41.646318,-0.871819</v>
      </c>
      <c r="G291" s="69" t="s">
        <v>1174</v>
      </c>
      <c r="H291">
        <f t="shared" ca="1" si="143"/>
        <v>51</v>
      </c>
      <c r="I291" t="str">
        <f t="shared" ca="1" si="165"/>
        <v/>
      </c>
      <c r="J291" s="5" t="e">
        <f t="shared" ca="1" si="148"/>
        <v>#N/A</v>
      </c>
      <c r="M291" s="69"/>
      <c r="N291" s="69">
        <f t="shared" ca="1" si="138"/>
        <v>1</v>
      </c>
      <c r="O291" s="69" t="s">
        <v>1174</v>
      </c>
      <c r="P291">
        <f t="shared" ca="1" si="145"/>
        <v>1</v>
      </c>
      <c r="Q291">
        <f t="shared" ca="1" si="149"/>
        <v>281</v>
      </c>
      <c r="R291">
        <f t="shared" ca="1" si="152"/>
        <v>990</v>
      </c>
      <c r="S291">
        <f t="shared" ca="1" si="150"/>
        <v>238</v>
      </c>
      <c r="T291" t="str">
        <f t="shared" ca="1" si="151"/>
        <v>Paradas</v>
      </c>
      <c r="U291">
        <f t="shared" ca="1" si="153"/>
        <v>10238</v>
      </c>
      <c r="V291">
        <f ca="1">IFERROR(INDEX(Rutas_Despiece!$J:$J,MATCH($S291,$Q:$Q,0)),"")</f>
        <v>41.649518200000003</v>
      </c>
      <c r="W291">
        <f ca="1">IFERROR(INDEX(Rutas_Despiece!$K:$K,MATCH($S291,$Q:$Q,0)),"")</f>
        <v>-0.89856040000000004</v>
      </c>
      <c r="Y291" t="str">
        <f ca="1">IFERROR(INDEX(Rutas_Despiece!$F:$F,MATCH($S291,$Q:$Q,0))&amp;" "&amp;INDEX(Rutas_Despiece!$G:$G,MATCH($S291,$Q:$Q,0)),"")</f>
        <v xml:space="preserve">Plaza Roma  </v>
      </c>
      <c r="Z291" t="str">
        <f ca="1">IFERROR(INDEX(Rutas_Despiece!$H:$H,MATCH($S291,$Q:$Q,0)),"")</f>
        <v>Zaragoza</v>
      </c>
      <c r="AA291" t="str">
        <f ca="1">IFERROR(INDEX(Rutas_Despiece!$I:$I,MATCH($S291,$Q:$Q,0)),"")</f>
        <v>Zaragoza, España</v>
      </c>
      <c r="AB291" t="str">
        <f ca="1">IFERROR(INDEX(Rutas_Despiece!$L:$L,MATCH($S291,$Q:$Q,0)),"")</f>
        <v>Mercadona</v>
      </c>
      <c r="AG291" t="str">
        <f t="shared" ca="1" si="146"/>
        <v/>
      </c>
    </row>
    <row r="292" spans="1:33" x14ac:dyDescent="0.25">
      <c r="A292">
        <f ca="1">IF(Rutas_Despiece!A292&lt;&gt;Rutas_Despiece!A291,1,0)</f>
        <v>0</v>
      </c>
      <c r="B292">
        <f ca="1">IF(A292,Rutas_Despiece!C292,0)</f>
        <v>0</v>
      </c>
      <c r="C292">
        <f ca="1">IF(A292,Rutas_Despiece!D292,0)</f>
        <v>0</v>
      </c>
      <c r="D292" t="str">
        <f ca="1">IF(A292=1,"",SUBSTITUTE(Rutas_Despiece!J292,",",".") &amp; ","&amp;SUBSTITUTE(Rutas_Despiece!K292,",","."))</f>
        <v>41.6417168,-0.9149879</v>
      </c>
      <c r="E292" s="5">
        <f t="shared" ca="1" si="142"/>
        <v>8</v>
      </c>
      <c r="F292" t="str">
        <f t="shared" ca="1" si="140"/>
        <v>41.6417168,-0.9149879 41.6366927,-0.9129439 41.6336504,-0.9083038 41.632608,-0.885066 41.6363724,-0.8783998 41.63759,-0.87668 41.64569,-0.8743987 41.646318,-0.871819 41.646318,-0.871819</v>
      </c>
      <c r="G292" s="69" t="s">
        <v>1174</v>
      </c>
      <c r="H292">
        <f t="shared" ca="1" si="143"/>
        <v>51</v>
      </c>
      <c r="I292" t="str">
        <f t="shared" ca="1" si="165"/>
        <v/>
      </c>
      <c r="J292" s="5" t="e">
        <f t="shared" ca="1" si="148"/>
        <v>#N/A</v>
      </c>
      <c r="M292" s="69"/>
      <c r="N292" s="69">
        <f t="shared" ca="1" si="138"/>
        <v>1</v>
      </c>
      <c r="O292" s="69" t="s">
        <v>1174</v>
      </c>
      <c r="P292">
        <f t="shared" ca="1" si="145"/>
        <v>1</v>
      </c>
      <c r="Q292">
        <f t="shared" ca="1" si="149"/>
        <v>282</v>
      </c>
      <c r="R292">
        <f t="shared" ca="1" si="152"/>
        <v>990</v>
      </c>
      <c r="S292">
        <f t="shared" ca="1" si="150"/>
        <v>239</v>
      </c>
      <c r="T292" t="str">
        <f t="shared" ca="1" si="151"/>
        <v>Paradas</v>
      </c>
      <c r="U292">
        <f t="shared" ca="1" si="153"/>
        <v>10239</v>
      </c>
      <c r="V292">
        <f ca="1">IFERROR(INDEX(Rutas_Despiece!$J:$J,MATCH($S292,$Q:$Q,0)),"")</f>
        <v>41.660679999999999</v>
      </c>
      <c r="W292">
        <f ca="1">IFERROR(INDEX(Rutas_Despiece!$K:$K,MATCH($S292,$Q:$Q,0)),"")</f>
        <v>-0.90229999999999999</v>
      </c>
      <c r="Y292" t="str">
        <f ca="1">IFERROR(INDEX(Rutas_Despiece!$F:$F,MATCH($S292,$Q:$Q,0))&amp;" "&amp;INDEX(Rutas_Despiece!$G:$G,MATCH($S292,$Q:$Q,0)),"")</f>
        <v xml:space="preserve">Puerta Sancho nº 11 </v>
      </c>
      <c r="Z292" t="str">
        <f ca="1">IFERROR(INDEX(Rutas_Despiece!$H:$H,MATCH($S292,$Q:$Q,0)),"")</f>
        <v>Zaragoza</v>
      </c>
      <c r="AA292" t="str">
        <f ca="1">IFERROR(INDEX(Rutas_Despiece!$I:$I,MATCH($S292,$Q:$Q,0)),"")</f>
        <v>Zaragoza, España</v>
      </c>
      <c r="AB292" t="str">
        <f ca="1">IFERROR(INDEX(Rutas_Despiece!$L:$L,MATCH($S292,$Q:$Q,0)),"")</f>
        <v>Esq. Bruselas - Edif. D. Quijote</v>
      </c>
      <c r="AG292" t="str">
        <f t="shared" ca="1" si="146"/>
        <v/>
      </c>
    </row>
    <row r="293" spans="1:33" x14ac:dyDescent="0.25">
      <c r="A293">
        <f ca="1">IF(Rutas_Despiece!A293&lt;&gt;Rutas_Despiece!A292,1,0)</f>
        <v>0</v>
      </c>
      <c r="B293">
        <f ca="1">IF(A293,Rutas_Despiece!C293,0)</f>
        <v>0</v>
      </c>
      <c r="C293">
        <f ca="1">IF(A293,Rutas_Despiece!D293,0)</f>
        <v>0</v>
      </c>
      <c r="D293" t="str">
        <f ca="1">IF(A293=1,"",SUBSTITUTE(Rutas_Despiece!J293,",",".") &amp; ","&amp;SUBSTITUTE(Rutas_Despiece!K293,",","."))</f>
        <v>41.6366927,-0.9129439</v>
      </c>
      <c r="E293" s="5">
        <f t="shared" ca="1" si="142"/>
        <v>8</v>
      </c>
      <c r="F293" t="str">
        <f t="shared" ca="1" si="140"/>
        <v>41.6366927,-0.9129439 41.6336504,-0.9083038 41.632608,-0.885066 41.6363724,-0.8783998 41.63759,-0.87668 41.64569,-0.8743987 41.646318,-0.871819 41.646318,-0.871819</v>
      </c>
      <c r="G293" s="69" t="s">
        <v>1174</v>
      </c>
      <c r="H293">
        <f t="shared" ca="1" si="143"/>
        <v>51</v>
      </c>
      <c r="I293" t="str">
        <f t="shared" ca="1" si="165"/>
        <v/>
      </c>
      <c r="J293" s="5" t="e">
        <f t="shared" ca="1" si="148"/>
        <v>#N/A</v>
      </c>
      <c r="M293" s="69"/>
      <c r="N293" s="69">
        <f t="shared" ca="1" si="138"/>
        <v>1</v>
      </c>
      <c r="O293" s="69" t="s">
        <v>1174</v>
      </c>
      <c r="P293">
        <f t="shared" ca="1" si="145"/>
        <v>1</v>
      </c>
      <c r="Q293">
        <f t="shared" ca="1" si="149"/>
        <v>283</v>
      </c>
      <c r="R293">
        <f t="shared" ca="1" si="152"/>
        <v>990</v>
      </c>
      <c r="S293">
        <f t="shared" ca="1" si="150"/>
        <v>240</v>
      </c>
      <c r="T293" t="str">
        <f t="shared" ca="1" si="151"/>
        <v>Paradas</v>
      </c>
      <c r="U293">
        <f t="shared" ca="1" si="153"/>
        <v>10240</v>
      </c>
      <c r="V293">
        <f ca="1">IFERROR(INDEX(Rutas_Despiece!$J:$J,MATCH($S293,$Q:$Q,0)),"")</f>
        <v>41.654769999999999</v>
      </c>
      <c r="W293">
        <f ca="1">IFERROR(INDEX(Rutas_Despiece!$K:$K,MATCH($S293,$Q:$Q,0)),"")</f>
        <v>-0.90088900000000005</v>
      </c>
      <c r="Y293" t="str">
        <f ca="1">IFERROR(INDEX(Rutas_Despiece!$F:$F,MATCH($S293,$Q:$Q,0))&amp;" "&amp;INDEX(Rutas_Despiece!$G:$G,MATCH($S293,$Q:$Q,0)),"")</f>
        <v xml:space="preserve">Avd. de Navarra nº 60 </v>
      </c>
      <c r="Z293" t="str">
        <f ca="1">IFERROR(INDEX(Rutas_Despiece!$H:$H,MATCH($S293,$Q:$Q,0)),"")</f>
        <v>Zaragoza</v>
      </c>
      <c r="AA293" t="str">
        <f ca="1">IFERROR(INDEX(Rutas_Despiece!$I:$I,MATCH($S293,$Q:$Q,0)),"")</f>
        <v>Zaragoza, España</v>
      </c>
      <c r="AB293" t="str">
        <f ca="1">IFERROR(INDEX(Rutas_Despiece!$L:$L,MATCH($S293,$Q:$Q,0)),"")</f>
        <v>Centro Cultural - Pd. Bus</v>
      </c>
      <c r="AG293" t="str">
        <f t="shared" ca="1" si="146"/>
        <v/>
      </c>
    </row>
    <row r="294" spans="1:33" x14ac:dyDescent="0.25">
      <c r="A294">
        <f ca="1">IF(Rutas_Despiece!A294&lt;&gt;Rutas_Despiece!A293,1,0)</f>
        <v>0</v>
      </c>
      <c r="B294">
        <f ca="1">IF(A294,Rutas_Despiece!C294,0)</f>
        <v>0</v>
      </c>
      <c r="C294">
        <f ca="1">IF(A294,Rutas_Despiece!D294,0)</f>
        <v>0</v>
      </c>
      <c r="D294" t="str">
        <f ca="1">IF(A294=1,"",SUBSTITUTE(Rutas_Despiece!J294,",",".") &amp; ","&amp;SUBSTITUTE(Rutas_Despiece!K294,",","."))</f>
        <v>41.6336504,-0.9083038</v>
      </c>
      <c r="E294" s="5">
        <f t="shared" ca="1" si="142"/>
        <v>8</v>
      </c>
      <c r="F294" t="str">
        <f t="shared" ca="1" si="140"/>
        <v>41.6336504,-0.9083038 41.632608,-0.885066 41.6363724,-0.8783998 41.63759,-0.87668 41.64569,-0.8743987 41.646318,-0.871819 41.646318,-0.871819</v>
      </c>
      <c r="G294" s="69" t="s">
        <v>1174</v>
      </c>
      <c r="H294">
        <f t="shared" ca="1" si="143"/>
        <v>51</v>
      </c>
      <c r="I294" t="str">
        <f t="shared" ref="I294" ca="1" si="166">IF(I293&lt;H294,I293+1,"")</f>
        <v/>
      </c>
      <c r="J294" s="5" t="e">
        <f t="shared" ca="1" si="148"/>
        <v>#N/A</v>
      </c>
      <c r="M294" s="69"/>
      <c r="N294" s="69">
        <f t="shared" ca="1" si="138"/>
        <v>1</v>
      </c>
      <c r="O294" s="69" t="s">
        <v>1174</v>
      </c>
      <c r="P294">
        <f t="shared" ca="1" si="145"/>
        <v>1</v>
      </c>
      <c r="Q294">
        <f t="shared" ca="1" si="149"/>
        <v>284</v>
      </c>
      <c r="R294">
        <f t="shared" ca="1" si="152"/>
        <v>990</v>
      </c>
      <c r="S294">
        <f t="shared" ca="1" si="150"/>
        <v>241</v>
      </c>
      <c r="T294" t="str">
        <f t="shared" ca="1" si="151"/>
        <v>Paradas</v>
      </c>
      <c r="U294">
        <f t="shared" ca="1" si="153"/>
        <v>10241</v>
      </c>
      <c r="V294">
        <f ca="1">IFERROR(INDEX(Rutas_Despiece!$J:$J,MATCH($S294,$Q:$Q,0)),"")</f>
        <v>41.658539099999999</v>
      </c>
      <c r="W294">
        <f ca="1">IFERROR(INDEX(Rutas_Despiece!$K:$K,MATCH($S294,$Q:$Q,0)),"")</f>
        <v>-0.91816350000000002</v>
      </c>
      <c r="Y294" t="str">
        <f ca="1">IFERROR(INDEX(Rutas_Despiece!$F:$F,MATCH($S294,$Q:$Q,0))&amp;" "&amp;INDEX(Rutas_Despiece!$G:$G,MATCH($S294,$Q:$Q,0)),"")</f>
        <v xml:space="preserve">Avd. de Navarra </v>
      </c>
      <c r="Z294" t="str">
        <f ca="1">IFERROR(INDEX(Rutas_Despiece!$H:$H,MATCH($S294,$Q:$Q,0)),"")</f>
        <v>Zaragoza</v>
      </c>
      <c r="AA294" t="str">
        <f ca="1">IFERROR(INDEX(Rutas_Despiece!$I:$I,MATCH($S294,$Q:$Q,0)),"")</f>
        <v>Zaragoza, España</v>
      </c>
      <c r="AB294" t="str">
        <f ca="1">IFERROR(INDEX(Rutas_Despiece!$L:$L,MATCH($S294,$Q:$Q,0)),"")</f>
        <v xml:space="preserve">Frente nº 183 - Pd. Bus </v>
      </c>
      <c r="AG294" t="str">
        <f t="shared" ca="1" si="146"/>
        <v/>
      </c>
    </row>
    <row r="295" spans="1:33" x14ac:dyDescent="0.25">
      <c r="A295">
        <f ca="1">IF(Rutas_Despiece!A295&lt;&gt;Rutas_Despiece!A294,1,0)</f>
        <v>0</v>
      </c>
      <c r="B295">
        <f ca="1">IF(A295,Rutas_Despiece!C295,0)</f>
        <v>0</v>
      </c>
      <c r="C295">
        <f ca="1">IF(A295,Rutas_Despiece!D295,0)</f>
        <v>0</v>
      </c>
      <c r="D295" t="str">
        <f ca="1">IF(A295=1,"",SUBSTITUTE(Rutas_Despiece!J295,",",".") &amp; ","&amp;SUBSTITUTE(Rutas_Despiece!K295,",","."))</f>
        <v>41.632608,-0.885066</v>
      </c>
      <c r="E295" s="5">
        <f t="shared" ca="1" si="142"/>
        <v>8</v>
      </c>
      <c r="F295" t="str">
        <f t="shared" ca="1" si="140"/>
        <v>41.632608,-0.885066 41.6363724,-0.8783998 41.63759,-0.87668 41.64569,-0.8743987 41.646318,-0.871819 41.646318,-0.871819</v>
      </c>
      <c r="G295" s="69" t="s">
        <v>1174</v>
      </c>
      <c r="H295">
        <f t="shared" ca="1" si="143"/>
        <v>51</v>
      </c>
      <c r="I295" t="str">
        <f t="shared" ref="I295:I298" ca="1" si="167">IF(I294&lt;H295,I294+1,I294)</f>
        <v/>
      </c>
      <c r="J295" s="5" t="e">
        <f t="shared" ca="1" si="148"/>
        <v>#N/A</v>
      </c>
      <c r="M295" s="69"/>
      <c r="N295" s="69">
        <f t="shared" ca="1" si="138"/>
        <v>1</v>
      </c>
      <c r="O295" s="69" t="s">
        <v>1174</v>
      </c>
      <c r="P295">
        <f t="shared" ca="1" si="145"/>
        <v>1</v>
      </c>
      <c r="Q295">
        <f t="shared" ca="1" si="149"/>
        <v>285</v>
      </c>
      <c r="R295">
        <f t="shared" ca="1" si="152"/>
        <v>990</v>
      </c>
      <c r="S295">
        <f t="shared" ca="1" si="150"/>
        <v>242</v>
      </c>
      <c r="T295" t="str">
        <f t="shared" ca="1" si="151"/>
        <v>Paradas</v>
      </c>
      <c r="U295">
        <f t="shared" ca="1" si="153"/>
        <v>10242</v>
      </c>
      <c r="V295">
        <f ca="1">IFERROR(INDEX(Rutas_Despiece!$J:$J,MATCH($S295,$Q:$Q,0)),"")</f>
        <v>41.665072199999997</v>
      </c>
      <c r="W295">
        <f ca="1">IFERROR(INDEX(Rutas_Despiece!$K:$K,MATCH($S295,$Q:$Q,0)),"")</f>
        <v>-0.93458719999999995</v>
      </c>
      <c r="Y295" t="str">
        <f ca="1">IFERROR(INDEX(Rutas_Despiece!$F:$F,MATCH($S295,$Q:$Q,0))&amp;" "&amp;INDEX(Rutas_Despiece!$G:$G,MATCH($S295,$Q:$Q,0)),"")</f>
        <v xml:space="preserve">Torres San Lamberto "Punto 0"  </v>
      </c>
      <c r="Z295" t="str">
        <f ca="1">IFERROR(INDEX(Rutas_Despiece!$H:$H,MATCH($S295,$Q:$Q,0)),"")</f>
        <v>Zaragoza</v>
      </c>
      <c r="AA295" t="str">
        <f ca="1">IFERROR(INDEX(Rutas_Despiece!$I:$I,MATCH($S295,$Q:$Q,0)),"")</f>
        <v>Zaragoza, España</v>
      </c>
      <c r="AB295" t="str">
        <f ca="1">IFERROR(INDEX(Rutas_Despiece!$L:$L,MATCH($S295,$Q:$Q,0)),"")</f>
        <v>Pd. Bus</v>
      </c>
      <c r="AG295" t="str">
        <f t="shared" ca="1" si="146"/>
        <v/>
      </c>
    </row>
    <row r="296" spans="1:33" x14ac:dyDescent="0.25">
      <c r="A296">
        <f ca="1">IF(Rutas_Despiece!A296&lt;&gt;Rutas_Despiece!A295,1,0)</f>
        <v>0</v>
      </c>
      <c r="B296">
        <f ca="1">IF(A296,Rutas_Despiece!C296,0)</f>
        <v>0</v>
      </c>
      <c r="C296">
        <f ca="1">IF(A296,Rutas_Despiece!D296,0)</f>
        <v>0</v>
      </c>
      <c r="D296" t="str">
        <f ca="1">IF(A296=1,"",SUBSTITUTE(Rutas_Despiece!J296,",",".") &amp; ","&amp;SUBSTITUTE(Rutas_Despiece!K296,",","."))</f>
        <v>41.6363724,-0.8783998</v>
      </c>
      <c r="E296" s="5">
        <f t="shared" ca="1" si="142"/>
        <v>8</v>
      </c>
      <c r="F296" t="str">
        <f t="shared" ca="1" si="140"/>
        <v>41.6363724,-0.8783998 41.63759,-0.87668 41.64569,-0.8743987 41.646318,-0.871819 41.646318,-0.871819</v>
      </c>
      <c r="G296" s="69" t="s">
        <v>1174</v>
      </c>
      <c r="H296">
        <f t="shared" ca="1" si="143"/>
        <v>51</v>
      </c>
      <c r="I296" t="str">
        <f t="shared" ca="1" si="167"/>
        <v/>
      </c>
      <c r="J296" s="5" t="e">
        <f t="shared" ca="1" si="148"/>
        <v>#N/A</v>
      </c>
      <c r="M296" s="69"/>
      <c r="N296" s="69">
        <f t="shared" ca="1" si="138"/>
        <v>1</v>
      </c>
      <c r="O296" s="69" t="s">
        <v>1174</v>
      </c>
      <c r="P296">
        <f t="shared" ca="1" si="145"/>
        <v>1</v>
      </c>
      <c r="Q296">
        <f t="shared" ca="1" si="149"/>
        <v>286</v>
      </c>
      <c r="R296">
        <f t="shared" ca="1" si="152"/>
        <v>990</v>
      </c>
      <c r="S296">
        <f t="shared" ca="1" si="150"/>
        <v>243</v>
      </c>
      <c r="T296" t="str">
        <f t="shared" ca="1" si="151"/>
        <v>Paradas</v>
      </c>
      <c r="U296">
        <f t="shared" ca="1" si="153"/>
        <v>10243</v>
      </c>
      <c r="V296">
        <f ca="1">IFERROR(INDEX(Rutas_Despiece!$J:$J,MATCH($S296,$Q:$Q,0)),"")</f>
        <v>41.689202899999998</v>
      </c>
      <c r="W296">
        <f ca="1">IFERROR(INDEX(Rutas_Despiece!$K:$K,MATCH($S296,$Q:$Q,0)),"")</f>
        <v>-0.97804139999999995</v>
      </c>
      <c r="Y296" t="str">
        <f ca="1">IFERROR(INDEX(Rutas_Despiece!$F:$F,MATCH($S296,$Q:$Q,0))&amp;" "&amp;INDEX(Rutas_Despiece!$G:$G,MATCH($S296,$Q:$Q,0)),"")</f>
        <v xml:space="preserve">Ctra. Logroño </v>
      </c>
      <c r="Z296" t="str">
        <f ca="1">IFERROR(INDEX(Rutas_Despiece!$H:$H,MATCH($S296,$Q:$Q,0)),"")</f>
        <v xml:space="preserve">Monzalbarba </v>
      </c>
      <c r="AA296" t="str">
        <f ca="1">IFERROR(INDEX(Rutas_Despiece!$I:$I,MATCH($S296,$Q:$Q,0)),"")</f>
        <v>Zaragoza, España</v>
      </c>
      <c r="AB296" t="str">
        <f ca="1">IFERROR(INDEX(Rutas_Despiece!$L:$L,MATCH($S296,$Q:$Q,0)),"")</f>
        <v>Desvío Monzalbarba - Pd. Bus (?)</v>
      </c>
      <c r="AG296" t="str">
        <f t="shared" ca="1" si="146"/>
        <v/>
      </c>
    </row>
    <row r="297" spans="1:33" x14ac:dyDescent="0.25">
      <c r="A297">
        <f ca="1">IF(Rutas_Despiece!A297&lt;&gt;Rutas_Despiece!A296,1,0)</f>
        <v>0</v>
      </c>
      <c r="B297">
        <f ca="1">IF(A297,Rutas_Despiece!C297,0)</f>
        <v>0</v>
      </c>
      <c r="C297">
        <f ca="1">IF(A297,Rutas_Despiece!D297,0)</f>
        <v>0</v>
      </c>
      <c r="D297" t="str">
        <f ca="1">IF(A297=1,"",SUBSTITUTE(Rutas_Despiece!J297,",",".") &amp; ","&amp;SUBSTITUTE(Rutas_Despiece!K297,",","."))</f>
        <v>41.63759,-0.87668</v>
      </c>
      <c r="E297" s="5">
        <f t="shared" ca="1" si="142"/>
        <v>8</v>
      </c>
      <c r="F297" t="str">
        <f t="shared" ca="1" si="140"/>
        <v>41.63759,-0.87668 41.64569,-0.8743987 41.646318,-0.871819 41.646318,-0.871819</v>
      </c>
      <c r="G297" s="69" t="s">
        <v>1174</v>
      </c>
      <c r="H297">
        <f t="shared" ca="1" si="143"/>
        <v>51</v>
      </c>
      <c r="I297" t="str">
        <f t="shared" ca="1" si="167"/>
        <v/>
      </c>
      <c r="J297" s="5" t="e">
        <f t="shared" ca="1" si="148"/>
        <v>#N/A</v>
      </c>
      <c r="M297" s="69"/>
      <c r="N297" s="69">
        <f t="shared" ca="1" si="138"/>
        <v>1</v>
      </c>
      <c r="O297" s="69" t="s">
        <v>1174</v>
      </c>
      <c r="P297">
        <f t="shared" ca="1" si="145"/>
        <v>1</v>
      </c>
      <c r="Q297">
        <f t="shared" ca="1" si="149"/>
        <v>287</v>
      </c>
      <c r="R297">
        <f t="shared" ca="1" si="152"/>
        <v>990</v>
      </c>
      <c r="S297">
        <f t="shared" ca="1" si="150"/>
        <v>244</v>
      </c>
      <c r="T297" t="str">
        <f t="shared" ca="1" si="151"/>
        <v>Paradas</v>
      </c>
      <c r="U297">
        <f t="shared" ca="1" si="153"/>
        <v>10244</v>
      </c>
      <c r="V297">
        <f ca="1">IFERROR(INDEX(Rutas_Despiece!$J:$J,MATCH($S297,$Q:$Q,0)),"")</f>
        <v>41.701594200000002</v>
      </c>
      <c r="W297">
        <f ca="1">IFERROR(INDEX(Rutas_Despiece!$K:$K,MATCH($S297,$Q:$Q,0)),"")</f>
        <v>-0.99999700000000002</v>
      </c>
      <c r="Y297" t="str">
        <f ca="1">IFERROR(INDEX(Rutas_Despiece!$F:$F,MATCH($S297,$Q:$Q,0))&amp;" "&amp;INDEX(Rutas_Despiece!$G:$G,MATCH($S297,$Q:$Q,0)),"")</f>
        <v xml:space="preserve">Ctra. Logroño </v>
      </c>
      <c r="Z297" t="str">
        <f ca="1">IFERROR(INDEX(Rutas_Despiece!$H:$H,MATCH($S297,$Q:$Q,0)),"")</f>
        <v xml:space="preserve">Utebo </v>
      </c>
      <c r="AA297" t="str">
        <f ca="1">IFERROR(INDEX(Rutas_Despiece!$I:$I,MATCH($S297,$Q:$Q,0)),"")</f>
        <v>Zaragoza, España</v>
      </c>
      <c r="AB297" t="str">
        <f ca="1">IFERROR(INDEX(Rutas_Despiece!$L:$L,MATCH($S297,$Q:$Q,0)),"")</f>
        <v>Desvío Utebo - Pd. Bus (?)</v>
      </c>
      <c r="AG297" t="str">
        <f t="shared" ca="1" si="146"/>
        <v/>
      </c>
    </row>
    <row r="298" spans="1:33" x14ac:dyDescent="0.25">
      <c r="A298">
        <f ca="1">IF(Rutas_Despiece!A298&lt;&gt;Rutas_Despiece!A297,1,0)</f>
        <v>0</v>
      </c>
      <c r="B298">
        <f ca="1">IF(A298,Rutas_Despiece!C298,0)</f>
        <v>0</v>
      </c>
      <c r="C298">
        <f ca="1">IF(A298,Rutas_Despiece!D298,0)</f>
        <v>0</v>
      </c>
      <c r="D298" t="str">
        <f ca="1">IF(A298=1,"",SUBSTITUTE(Rutas_Despiece!J298,",",".") &amp; ","&amp;SUBSTITUTE(Rutas_Despiece!K298,",","."))</f>
        <v>41.64569,-0.8743987</v>
      </c>
      <c r="E298" s="5">
        <f t="shared" ca="1" si="142"/>
        <v>8</v>
      </c>
      <c r="F298" t="str">
        <f t="shared" ca="1" si="140"/>
        <v>41.64569,-0.8743987 41.646318,-0.871819 41.646318,-0.871819</v>
      </c>
      <c r="G298" s="69" t="s">
        <v>1174</v>
      </c>
      <c r="H298">
        <f t="shared" ca="1" si="143"/>
        <v>51</v>
      </c>
      <c r="I298" t="str">
        <f t="shared" ca="1" si="167"/>
        <v/>
      </c>
      <c r="J298" s="5" t="e">
        <f t="shared" ca="1" si="148"/>
        <v>#N/A</v>
      </c>
      <c r="M298" s="69"/>
      <c r="N298" s="69">
        <f t="shared" ca="1" si="138"/>
        <v>1</v>
      </c>
      <c r="O298" s="69" t="s">
        <v>1174</v>
      </c>
      <c r="P298">
        <f t="shared" ca="1" si="145"/>
        <v>1</v>
      </c>
      <c r="Q298">
        <f t="shared" ca="1" si="149"/>
        <v>288</v>
      </c>
      <c r="R298">
        <f t="shared" ca="1" si="152"/>
        <v>990</v>
      </c>
      <c r="S298">
        <f t="shared" ca="1" si="150"/>
        <v>245</v>
      </c>
      <c r="T298" t="str">
        <f t="shared" ca="1" si="151"/>
        <v>Paradas</v>
      </c>
      <c r="U298">
        <f t="shared" ca="1" si="153"/>
        <v>10245</v>
      </c>
      <c r="V298">
        <f ca="1">IFERROR(INDEX(Rutas_Despiece!$J:$J,MATCH($S298,$Q:$Q,0)),"")</f>
        <v>41.716728099999997</v>
      </c>
      <c r="W298">
        <f ca="1">IFERROR(INDEX(Rutas_Despiece!$K:$K,MATCH($S298,$Q:$Q,0)),"")</f>
        <v>-1.0239408000000001</v>
      </c>
      <c r="Y298" t="str">
        <f ca="1">IFERROR(INDEX(Rutas_Despiece!$F:$F,MATCH($S298,$Q:$Q,0))&amp;" "&amp;INDEX(Rutas_Despiece!$G:$G,MATCH($S298,$Q:$Q,0)),"")</f>
        <v xml:space="preserve">Calle Canteras  </v>
      </c>
      <c r="Z298" t="str">
        <f ca="1">IFERROR(INDEX(Rutas_Despiece!$H:$H,MATCH($S298,$Q:$Q,0)),"")</f>
        <v>Casetas</v>
      </c>
      <c r="AA298" t="str">
        <f ca="1">IFERROR(INDEX(Rutas_Despiece!$I:$I,MATCH($S298,$Q:$Q,0)),"")</f>
        <v>Zaragoza, España</v>
      </c>
      <c r="AB298" t="str">
        <f ca="1">IFERROR(INDEX(Rutas_Despiece!$L:$L,MATCH($S298,$Q:$Q,0)),"")</f>
        <v>Pd. Bus</v>
      </c>
      <c r="AG298" t="str">
        <f t="shared" ca="1" si="146"/>
        <v/>
      </c>
    </row>
    <row r="299" spans="1:33" x14ac:dyDescent="0.25">
      <c r="A299">
        <f ca="1">IF(Rutas_Despiece!A299&lt;&gt;Rutas_Despiece!A298,1,0)</f>
        <v>0</v>
      </c>
      <c r="B299">
        <f ca="1">IF(A299,Rutas_Despiece!C299,0)</f>
        <v>0</v>
      </c>
      <c r="C299">
        <f ca="1">IF(A299,Rutas_Despiece!D299,0)</f>
        <v>0</v>
      </c>
      <c r="D299" t="str">
        <f ca="1">IF(A299=1,"",SUBSTITUTE(Rutas_Despiece!J299,",",".") &amp; ","&amp;SUBSTITUTE(Rutas_Despiece!K299,",","."))</f>
        <v>41.646318,-0.871819</v>
      </c>
      <c r="E299" s="5">
        <f t="shared" ca="1" si="142"/>
        <v>8</v>
      </c>
      <c r="F299" t="str">
        <f t="shared" ca="1" si="140"/>
        <v>41.646318,-0.871819 41.646318,-0.871819</v>
      </c>
      <c r="G299" s="69" t="s">
        <v>1174</v>
      </c>
      <c r="H299">
        <f t="shared" ca="1" si="143"/>
        <v>51</v>
      </c>
      <c r="I299" t="str">
        <f t="shared" ref="I299" ca="1" si="168">IF(I298&lt;H299,I298+1,"")</f>
        <v/>
      </c>
      <c r="J299" s="5" t="e">
        <f t="shared" ca="1" si="148"/>
        <v>#N/A</v>
      </c>
      <c r="M299" s="69"/>
      <c r="N299" s="69">
        <f t="shared" ca="1" si="138"/>
        <v>1</v>
      </c>
      <c r="O299" s="69" t="s">
        <v>1174</v>
      </c>
      <c r="P299">
        <f t="shared" ca="1" si="145"/>
        <v>1</v>
      </c>
      <c r="Q299">
        <f t="shared" ca="1" si="149"/>
        <v>289</v>
      </c>
      <c r="R299">
        <f t="shared" ca="1" si="152"/>
        <v>990</v>
      </c>
      <c r="S299">
        <f t="shared" ca="1" si="150"/>
        <v>246</v>
      </c>
      <c r="T299" t="str">
        <f t="shared" ca="1" si="151"/>
        <v>Paradas</v>
      </c>
      <c r="U299">
        <f t="shared" ca="1" si="153"/>
        <v>10246</v>
      </c>
      <c r="V299">
        <f ca="1">IFERROR(INDEX(Rutas_Despiece!$J:$J,MATCH($S299,$Q:$Q,0)),"")</f>
        <v>41.719659499999999</v>
      </c>
      <c r="W299">
        <f ca="1">IFERROR(INDEX(Rutas_Despiece!$K:$K,MATCH($S299,$Q:$Q,0)),"")</f>
        <v>-1.0297381999999999</v>
      </c>
      <c r="Y299" t="str">
        <f ca="1">IFERROR(INDEX(Rutas_Despiece!$F:$F,MATCH($S299,$Q:$Q,0))&amp;" "&amp;INDEX(Rutas_Despiece!$G:$G,MATCH($S299,$Q:$Q,0)),"")</f>
        <v>Avenida de Logroño  nº 76</v>
      </c>
      <c r="Z299" t="str">
        <f ca="1">IFERROR(INDEX(Rutas_Despiece!$H:$H,MATCH($S299,$Q:$Q,0)),"")</f>
        <v>Casetas</v>
      </c>
      <c r="AA299" t="str">
        <f ca="1">IFERROR(INDEX(Rutas_Despiece!$I:$I,MATCH($S299,$Q:$Q,0)),"")</f>
        <v>Zaragoza, España</v>
      </c>
      <c r="AB299" t="str">
        <f ca="1">IFERROR(INDEX(Rutas_Despiece!$L:$L,MATCH($S299,$Q:$Q,0)),"")</f>
        <v>Cuartel - Pd. Bus</v>
      </c>
      <c r="AG299" t="str">
        <f t="shared" ca="1" si="146"/>
        <v/>
      </c>
    </row>
    <row r="300" spans="1:33" x14ac:dyDescent="0.25">
      <c r="A300">
        <f ca="1">IF(Rutas_Despiece!A300&lt;&gt;Rutas_Despiece!A299,1,0)</f>
        <v>0</v>
      </c>
      <c r="B300">
        <f ca="1">IF(A300,Rutas_Despiece!C300,0)</f>
        <v>0</v>
      </c>
      <c r="C300">
        <f ca="1">IF(A300,Rutas_Despiece!D300,0)</f>
        <v>0</v>
      </c>
      <c r="D300" t="str">
        <f ca="1">IF(A300=1,"",SUBSTITUTE(Rutas_Despiece!J300,",",".") &amp; ","&amp;SUBSTITUTE(Rutas_Despiece!K300,",","."))</f>
        <v>41.646318,-0.871819</v>
      </c>
      <c r="E300" s="5">
        <f t="shared" ca="1" si="142"/>
        <v>8</v>
      </c>
      <c r="F300" t="str">
        <f t="shared" ca="1" si="140"/>
        <v>41.646318,-0.871819</v>
      </c>
      <c r="G300" s="69" t="s">
        <v>1174</v>
      </c>
      <c r="H300">
        <f t="shared" ca="1" si="143"/>
        <v>51</v>
      </c>
      <c r="I300" t="str">
        <f t="shared" ref="I300:I303" ca="1" si="169">IF(I299&lt;H300,I299+1,I299)</f>
        <v/>
      </c>
      <c r="J300" s="5" t="e">
        <f t="shared" ca="1" si="148"/>
        <v>#N/A</v>
      </c>
      <c r="M300" s="69"/>
      <c r="N300" s="69">
        <f t="shared" ca="1" si="138"/>
        <v>1</v>
      </c>
      <c r="O300" s="69" t="s">
        <v>1174</v>
      </c>
      <c r="P300">
        <f t="shared" ca="1" si="145"/>
        <v>1</v>
      </c>
      <c r="Q300">
        <f t="shared" ca="1" si="149"/>
        <v>290</v>
      </c>
      <c r="R300">
        <f t="shared" ca="1" si="152"/>
        <v>990</v>
      </c>
      <c r="S300">
        <f t="shared" ca="1" si="150"/>
        <v>247</v>
      </c>
      <c r="T300" t="str">
        <f t="shared" ca="1" si="151"/>
        <v>Paradas</v>
      </c>
      <c r="U300">
        <f t="shared" ca="1" si="153"/>
        <v>10247</v>
      </c>
      <c r="V300">
        <f ca="1">IFERROR(INDEX(Rutas_Despiece!$J:$J,MATCH($S300,$Q:$Q,0)),"")</f>
        <v>41.722875899999998</v>
      </c>
      <c r="W300">
        <f ca="1">IFERROR(INDEX(Rutas_Despiece!$K:$K,MATCH($S300,$Q:$Q,0)),"")</f>
        <v>-1.0368519</v>
      </c>
      <c r="Y300" t="str">
        <f ca="1">IFERROR(INDEX(Rutas_Despiece!$F:$F,MATCH($S300,$Q:$Q,0))&amp;" "&amp;INDEX(Rutas_Despiece!$G:$G,MATCH($S300,$Q:$Q,0)),"")</f>
        <v xml:space="preserve">Urbanización Alameda </v>
      </c>
      <c r="Z300" t="str">
        <f ca="1">IFERROR(INDEX(Rutas_Despiece!$H:$H,MATCH($S300,$Q:$Q,0)),"")</f>
        <v>Casetas</v>
      </c>
      <c r="AA300" t="str">
        <f ca="1">IFERROR(INDEX(Rutas_Despiece!$I:$I,MATCH($S300,$Q:$Q,0)),"")</f>
        <v>Zaragoza, España</v>
      </c>
      <c r="AB300">
        <f ca="1">IFERROR(INDEX(Rutas_Despiece!$L:$L,MATCH($S300,$Q:$Q,0)),"")</f>
        <v>0</v>
      </c>
      <c r="AG300" t="str">
        <f t="shared" ca="1" si="146"/>
        <v/>
      </c>
    </row>
    <row r="301" spans="1:33" x14ac:dyDescent="0.25">
      <c r="A301">
        <f ca="1">IF(Rutas_Despiece!A301&lt;&gt;Rutas_Despiece!A300,1,0)</f>
        <v>1</v>
      </c>
      <c r="B301" t="str">
        <f ca="1">IF(A301,Rutas_Despiece!C301,0)</f>
        <v>Rutas_6</v>
      </c>
      <c r="C301" t="str">
        <f ca="1">IF(A301,Rutas_Despiece!D301,0)</f>
        <v>Ruta 1_6</v>
      </c>
      <c r="D301" t="str">
        <f ca="1">IF(A301=1,"",SUBSTITUTE(Rutas_Despiece!J301,",",".") &amp; ","&amp;SUBSTITUTE(Rutas_Despiece!K301,",","."))</f>
        <v/>
      </c>
      <c r="E301" s="5">
        <f t="shared" ca="1" si="142"/>
        <v>9</v>
      </c>
      <c r="F301" t="str">
        <f t="shared" ca="1" si="140"/>
        <v xml:space="preserve"> 41.6666687,-0.8238801 41.6670119,-0.8318499 41.6698563,-0.839224 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1" s="69" t="s">
        <v>1174</v>
      </c>
      <c r="H301">
        <f t="shared" ca="1" si="143"/>
        <v>51</v>
      </c>
      <c r="I301" t="str">
        <f t="shared" ca="1" si="169"/>
        <v/>
      </c>
      <c r="J301" s="5" t="e">
        <f t="shared" ca="1" si="148"/>
        <v>#N/A</v>
      </c>
      <c r="M301" s="69"/>
      <c r="N301" s="69">
        <f t="shared" ca="1" si="138"/>
        <v>1</v>
      </c>
      <c r="O301" s="69" t="s">
        <v>1174</v>
      </c>
      <c r="P301">
        <f t="shared" ca="1" si="145"/>
        <v>0</v>
      </c>
      <c r="Q301">
        <f t="shared" ca="1" si="149"/>
        <v>290</v>
      </c>
      <c r="R301">
        <f t="shared" ca="1" si="152"/>
        <v>990</v>
      </c>
      <c r="S301">
        <f t="shared" ca="1" si="150"/>
        <v>248</v>
      </c>
      <c r="T301" t="str">
        <f t="shared" ca="1" si="151"/>
        <v>Paradas</v>
      </c>
      <c r="U301">
        <f t="shared" ca="1" si="153"/>
        <v>10248</v>
      </c>
      <c r="V301">
        <f ca="1">IFERROR(INDEX(Rutas_Despiece!$J:$J,MATCH($S301,$Q:$Q,0)),"")</f>
        <v>41.766540900000003</v>
      </c>
      <c r="W301">
        <f ca="1">IFERROR(INDEX(Rutas_Despiece!$K:$K,MATCH($S301,$Q:$Q,0)),"")</f>
        <v>-1.1260872</v>
      </c>
      <c r="Y301" t="str">
        <f ca="1">IFERROR(INDEX(Rutas_Despiece!$F:$F,MATCH($S301,$Q:$Q,0))&amp;" "&amp;INDEX(Rutas_Despiece!$G:$G,MATCH($S301,$Q:$Q,0)),"")</f>
        <v xml:space="preserve">Alagón  </v>
      </c>
      <c r="Z301" t="str">
        <f ca="1">IFERROR(INDEX(Rutas_Despiece!$H:$H,MATCH($S301,$Q:$Q,0)),"")</f>
        <v xml:space="preserve">Alagón </v>
      </c>
      <c r="AA301" t="str">
        <f ca="1">IFERROR(INDEX(Rutas_Despiece!$I:$I,MATCH($S301,$Q:$Q,0)),"")</f>
        <v>Zaragoza, España</v>
      </c>
      <c r="AB301" t="str">
        <f ca="1">IFERROR(INDEX(Rutas_Despiece!$L:$L,MATCH($S301,$Q:$Q,0)),"")</f>
        <v>Rotonda - Pd. Bus</v>
      </c>
      <c r="AG301" t="str">
        <f t="shared" ca="1" si="146"/>
        <v/>
      </c>
    </row>
    <row r="302" spans="1:33" x14ac:dyDescent="0.25">
      <c r="A302">
        <f ca="1">IF(Rutas_Despiece!A302&lt;&gt;Rutas_Despiece!A301,1,0)</f>
        <v>0</v>
      </c>
      <c r="B302">
        <f ca="1">IF(A302,Rutas_Despiece!C302,0)</f>
        <v>0</v>
      </c>
      <c r="C302">
        <f ca="1">IF(A302,Rutas_Despiece!D302,0)</f>
        <v>0</v>
      </c>
      <c r="D302" t="str">
        <f ca="1">IF(A302=1,"",SUBSTITUTE(Rutas_Despiece!J302,",",".") &amp; ","&amp;SUBSTITUTE(Rutas_Despiece!K302,",","."))</f>
        <v>41.6666687,-0.8238801</v>
      </c>
      <c r="E302" s="5">
        <f t="shared" ca="1" si="142"/>
        <v>9</v>
      </c>
      <c r="F302" t="str">
        <f t="shared" ca="1" si="140"/>
        <v>41.6666687,-0.8238801 41.6670119,-0.8318499 41.6698563,-0.839224 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2" s="69" t="s">
        <v>1174</v>
      </c>
      <c r="H302">
        <f t="shared" ca="1" si="143"/>
        <v>51</v>
      </c>
      <c r="I302" t="str">
        <f t="shared" ca="1" si="169"/>
        <v/>
      </c>
      <c r="J302" s="5" t="e">
        <f t="shared" ca="1" si="148"/>
        <v>#N/A</v>
      </c>
      <c r="M302" s="69"/>
      <c r="N302" s="69">
        <f t="shared" ca="1" si="138"/>
        <v>1</v>
      </c>
      <c r="O302" s="69" t="s">
        <v>1174</v>
      </c>
      <c r="P302">
        <f t="shared" ca="1" si="145"/>
        <v>1</v>
      </c>
      <c r="Q302">
        <f t="shared" ca="1" si="149"/>
        <v>291</v>
      </c>
      <c r="R302">
        <f t="shared" ca="1" si="152"/>
        <v>990</v>
      </c>
      <c r="S302">
        <f t="shared" ca="1" si="150"/>
        <v>249</v>
      </c>
      <c r="T302" t="str">
        <f t="shared" ca="1" si="151"/>
        <v>Paradas</v>
      </c>
      <c r="U302">
        <f t="shared" ca="1" si="153"/>
        <v>10249</v>
      </c>
      <c r="V302">
        <f ca="1">IFERROR(INDEX(Rutas_Despiece!$J:$J,MATCH($S302,$Q:$Q,0)),"")</f>
        <v>41.749628000000001</v>
      </c>
      <c r="W302">
        <f ca="1">IFERROR(INDEX(Rutas_Despiece!$K:$K,MATCH($S302,$Q:$Q,0)),"")</f>
        <v>-1.1755139999999999</v>
      </c>
      <c r="Y302" t="str">
        <f ca="1">IFERROR(INDEX(Rutas_Despiece!$F:$F,MATCH($S302,$Q:$Q,0))&amp;" "&amp;INDEX(Rutas_Despiece!$G:$G,MATCH($S302,$Q:$Q,0)),"")</f>
        <v xml:space="preserve">Pol. Ind Entrerrios </v>
      </c>
      <c r="Z302" t="str">
        <f ca="1">IFERROR(INDEX(Rutas_Despiece!$H:$H,MATCH($S302,$Q:$Q,0)),"")</f>
        <v>Figueruelas</v>
      </c>
      <c r="AA302" t="str">
        <f ca="1">IFERROR(INDEX(Rutas_Despiece!$I:$I,MATCH($S302,$Q:$Q,0)),"")</f>
        <v>Zaragoza, España</v>
      </c>
      <c r="AB302" t="str">
        <f ca="1">IFERROR(INDEX(Rutas_Despiece!$L:$L,MATCH($S302,$Q:$Q,0)),"")</f>
        <v>Opel Puerta 5</v>
      </c>
      <c r="AG302" t="str">
        <f t="shared" ca="1" si="146"/>
        <v/>
      </c>
    </row>
    <row r="303" spans="1:33" x14ac:dyDescent="0.25">
      <c r="A303">
        <f ca="1">IF(Rutas_Despiece!A303&lt;&gt;Rutas_Despiece!A302,1,0)</f>
        <v>0</v>
      </c>
      <c r="B303">
        <f ca="1">IF(A303,Rutas_Despiece!C303,0)</f>
        <v>0</v>
      </c>
      <c r="C303">
        <f ca="1">IF(A303,Rutas_Despiece!D303,0)</f>
        <v>0</v>
      </c>
      <c r="D303" t="str">
        <f ca="1">IF(A303=1,"",SUBSTITUTE(Rutas_Despiece!J303,",",".") &amp; ","&amp;SUBSTITUTE(Rutas_Despiece!K303,",","."))</f>
        <v>41.6670119,-0.8318499</v>
      </c>
      <c r="E303" s="5">
        <f t="shared" ca="1" si="142"/>
        <v>9</v>
      </c>
      <c r="F303" t="str">
        <f t="shared" ca="1" si="140"/>
        <v>41.6670119,-0.8318499 41.6698563,-0.839224 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3" s="69" t="s">
        <v>1174</v>
      </c>
      <c r="H303">
        <f t="shared" ca="1" si="143"/>
        <v>51</v>
      </c>
      <c r="I303" t="str">
        <f t="shared" ca="1" si="169"/>
        <v/>
      </c>
      <c r="J303" s="5" t="e">
        <f t="shared" ca="1" si="148"/>
        <v>#N/A</v>
      </c>
      <c r="M303" s="69"/>
      <c r="N303" s="69">
        <f t="shared" ca="1" si="138"/>
        <v>1</v>
      </c>
      <c r="O303" s="69" t="s">
        <v>1174</v>
      </c>
      <c r="P303">
        <f t="shared" ca="1" si="145"/>
        <v>1</v>
      </c>
      <c r="Q303">
        <f t="shared" ca="1" si="149"/>
        <v>292</v>
      </c>
      <c r="R303">
        <f t="shared" ca="1" si="152"/>
        <v>990</v>
      </c>
      <c r="S303">
        <f t="shared" ca="1" si="150"/>
        <v>250</v>
      </c>
      <c r="T303" t="str">
        <f t="shared" ca="1" si="151"/>
        <v>Paradas</v>
      </c>
      <c r="U303">
        <f t="shared" ca="1" si="153"/>
        <v>10250</v>
      </c>
      <c r="V303">
        <f ca="1">IFERROR(INDEX(Rutas_Despiece!$J:$J,MATCH($S303,$Q:$Q,0)),"")</f>
        <v>41.749628000000001</v>
      </c>
      <c r="W303">
        <f ca="1">IFERROR(INDEX(Rutas_Despiece!$K:$K,MATCH($S303,$Q:$Q,0)),"")</f>
        <v>-1.1755139999999999</v>
      </c>
      <c r="Y303" t="str">
        <f ca="1">IFERROR(INDEX(Rutas_Despiece!$F:$F,MATCH($S303,$Q:$Q,0))&amp;" "&amp;INDEX(Rutas_Despiece!$G:$G,MATCH($S303,$Q:$Q,0)),"")</f>
        <v xml:space="preserve">Pol. Ind Entrerrios </v>
      </c>
      <c r="Z303" t="str">
        <f ca="1">IFERROR(INDEX(Rutas_Despiece!$H:$H,MATCH($S303,$Q:$Q,0)),"")</f>
        <v>Figueruelas</v>
      </c>
      <c r="AA303" t="str">
        <f ca="1">IFERROR(INDEX(Rutas_Despiece!$I:$I,MATCH($S303,$Q:$Q,0)),"")</f>
        <v>Zaragoza, España</v>
      </c>
      <c r="AB303" t="str">
        <f ca="1">IFERROR(INDEX(Rutas_Despiece!$L:$L,MATCH($S303,$Q:$Q,0)),"")</f>
        <v>Opel Puerta 5</v>
      </c>
      <c r="AG303" t="str">
        <f t="shared" ca="1" si="146"/>
        <v/>
      </c>
    </row>
    <row r="304" spans="1:33" x14ac:dyDescent="0.25">
      <c r="A304">
        <f ca="1">IF(Rutas_Despiece!A304&lt;&gt;Rutas_Despiece!A303,1,0)</f>
        <v>0</v>
      </c>
      <c r="B304">
        <f ca="1">IF(A304,Rutas_Despiece!C304,0)</f>
        <v>0</v>
      </c>
      <c r="C304">
        <f ca="1">IF(A304,Rutas_Despiece!D304,0)</f>
        <v>0</v>
      </c>
      <c r="D304" t="str">
        <f ca="1">IF(A304=1,"",SUBSTITUTE(Rutas_Despiece!J304,",",".") &amp; ","&amp;SUBSTITUTE(Rutas_Despiece!K304,",","."))</f>
        <v>41.6698563,-0.839224</v>
      </c>
      <c r="E304" s="5">
        <f t="shared" ca="1" si="142"/>
        <v>9</v>
      </c>
      <c r="F304" t="str">
        <f t="shared" ca="1" si="140"/>
        <v>41.6698563,-0.839224 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4" s="69" t="s">
        <v>1174</v>
      </c>
      <c r="H304">
        <f t="shared" ca="1" si="143"/>
        <v>51</v>
      </c>
      <c r="I304" t="str">
        <f t="shared" ref="I304" ca="1" si="170">IF(I303&lt;H304,I303+1,"")</f>
        <v/>
      </c>
      <c r="J304" s="5" t="e">
        <f t="shared" ca="1" si="148"/>
        <v>#N/A</v>
      </c>
      <c r="M304" s="69"/>
      <c r="N304" s="69">
        <f t="shared" ca="1" si="138"/>
        <v>1</v>
      </c>
      <c r="O304" s="69" t="s">
        <v>1174</v>
      </c>
      <c r="P304">
        <f t="shared" ca="1" si="145"/>
        <v>1</v>
      </c>
      <c r="Q304">
        <f t="shared" ca="1" si="149"/>
        <v>293</v>
      </c>
      <c r="R304">
        <f t="shared" ca="1" si="152"/>
        <v>990</v>
      </c>
      <c r="S304">
        <f t="shared" ca="1" si="150"/>
        <v>251</v>
      </c>
      <c r="T304" t="str">
        <f t="shared" ca="1" si="151"/>
        <v>Paradas</v>
      </c>
      <c r="U304">
        <f t="shared" ca="1" si="153"/>
        <v>10251</v>
      </c>
      <c r="V304">
        <f ca="1">IFERROR(INDEX(Rutas_Despiece!$J:$J,MATCH($S304,$Q:$Q,0)),"")</f>
        <v>41.766540900000003</v>
      </c>
      <c r="W304">
        <f ca="1">IFERROR(INDEX(Rutas_Despiece!$K:$K,MATCH($S304,$Q:$Q,0)),"")</f>
        <v>-1.1260872</v>
      </c>
      <c r="Y304" t="str">
        <f ca="1">IFERROR(INDEX(Rutas_Despiece!$F:$F,MATCH($S304,$Q:$Q,0))&amp;" "&amp;INDEX(Rutas_Despiece!$G:$G,MATCH($S304,$Q:$Q,0)),"")</f>
        <v xml:space="preserve">Alagón  </v>
      </c>
      <c r="Z304" t="str">
        <f ca="1">IFERROR(INDEX(Rutas_Despiece!$H:$H,MATCH($S304,$Q:$Q,0)),"")</f>
        <v xml:space="preserve">Alagón </v>
      </c>
      <c r="AA304" t="str">
        <f ca="1">IFERROR(INDEX(Rutas_Despiece!$I:$I,MATCH($S304,$Q:$Q,0)),"")</f>
        <v>Zaragoza, España</v>
      </c>
      <c r="AB304" t="str">
        <f ca="1">IFERROR(INDEX(Rutas_Despiece!$L:$L,MATCH($S304,$Q:$Q,0)),"")</f>
        <v>Rotonda - Pd. Bus</v>
      </c>
      <c r="AG304" t="str">
        <f t="shared" ca="1" si="146"/>
        <v/>
      </c>
    </row>
    <row r="305" spans="1:33" x14ac:dyDescent="0.25">
      <c r="A305">
        <f ca="1">IF(Rutas_Despiece!A305&lt;&gt;Rutas_Despiece!A304,1,0)</f>
        <v>0</v>
      </c>
      <c r="B305">
        <f ca="1">IF(A305,Rutas_Despiece!C305,0)</f>
        <v>0</v>
      </c>
      <c r="C305">
        <f ca="1">IF(A305,Rutas_Despiece!D305,0)</f>
        <v>0</v>
      </c>
      <c r="D305" t="str">
        <f ca="1">IF(A305=1,"",SUBSTITUTE(Rutas_Despiece!J305,",",".") &amp; ","&amp;SUBSTITUTE(Rutas_Despiece!K305,",","."))</f>
        <v>41.6699345,-0.8463302</v>
      </c>
      <c r="E305" s="5">
        <f t="shared" ca="1" si="142"/>
        <v>9</v>
      </c>
      <c r="F305" t="str">
        <f t="shared" ca="1" si="140"/>
        <v>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5" s="69" t="s">
        <v>1174</v>
      </c>
      <c r="H305">
        <f t="shared" ca="1" si="143"/>
        <v>51</v>
      </c>
      <c r="I305" t="str">
        <f t="shared" ref="I305:I308" ca="1" si="171">IF(I304&lt;H305,I304+1,I304)</f>
        <v/>
      </c>
      <c r="J305" s="5" t="e">
        <f t="shared" ca="1" si="148"/>
        <v>#N/A</v>
      </c>
      <c r="M305" s="69"/>
      <c r="N305" s="69">
        <f t="shared" ca="1" si="138"/>
        <v>1</v>
      </c>
      <c r="O305" s="69" t="s">
        <v>1174</v>
      </c>
      <c r="P305">
        <f t="shared" ca="1" si="145"/>
        <v>1</v>
      </c>
      <c r="Q305">
        <f t="shared" ca="1" si="149"/>
        <v>294</v>
      </c>
      <c r="R305">
        <f t="shared" ca="1" si="152"/>
        <v>990</v>
      </c>
      <c r="S305">
        <f t="shared" ca="1" si="150"/>
        <v>252</v>
      </c>
      <c r="T305" t="str">
        <f t="shared" ca="1" si="151"/>
        <v>Paradas</v>
      </c>
      <c r="U305">
        <f t="shared" ca="1" si="153"/>
        <v>10252</v>
      </c>
      <c r="V305">
        <f ca="1">IFERROR(INDEX(Rutas_Despiece!$J:$J,MATCH($S305,$Q:$Q,0)),"")</f>
        <v>41.722875899999998</v>
      </c>
      <c r="W305">
        <f ca="1">IFERROR(INDEX(Rutas_Despiece!$K:$K,MATCH($S305,$Q:$Q,0)),"")</f>
        <v>-1.0368519</v>
      </c>
      <c r="Y305" t="str">
        <f ca="1">IFERROR(INDEX(Rutas_Despiece!$F:$F,MATCH($S305,$Q:$Q,0))&amp;" "&amp;INDEX(Rutas_Despiece!$G:$G,MATCH($S305,$Q:$Q,0)),"")</f>
        <v xml:space="preserve">Urbanización Alameda </v>
      </c>
      <c r="Z305" t="str">
        <f ca="1">IFERROR(INDEX(Rutas_Despiece!$H:$H,MATCH($S305,$Q:$Q,0)),"")</f>
        <v>Casetas</v>
      </c>
      <c r="AA305" t="str">
        <f ca="1">IFERROR(INDEX(Rutas_Despiece!$I:$I,MATCH($S305,$Q:$Q,0)),"")</f>
        <v>Zaragoza, España</v>
      </c>
      <c r="AB305" t="str">
        <f ca="1">IFERROR(INDEX(Rutas_Despiece!$L:$L,MATCH($S305,$Q:$Q,0)),"")</f>
        <v>Frente Urbanización Alameda</v>
      </c>
      <c r="AG305" t="str">
        <f t="shared" ca="1" si="146"/>
        <v/>
      </c>
    </row>
    <row r="306" spans="1:33" x14ac:dyDescent="0.25">
      <c r="A306">
        <f ca="1">IF(Rutas_Despiece!A306&lt;&gt;Rutas_Despiece!A305,1,0)</f>
        <v>0</v>
      </c>
      <c r="B306">
        <f ca="1">IF(A306,Rutas_Despiece!C306,0)</f>
        <v>0</v>
      </c>
      <c r="C306">
        <f ca="1">IF(A306,Rutas_Despiece!D306,0)</f>
        <v>0</v>
      </c>
      <c r="D306" t="str">
        <f ca="1">IF(A306=1,"",SUBSTITUTE(Rutas_Despiece!J306,",",".") &amp; ","&amp;SUBSTITUTE(Rutas_Despiece!K306,",","."))</f>
        <v>41.667657,-0.8551449</v>
      </c>
      <c r="E306" s="5">
        <f t="shared" ca="1" si="142"/>
        <v>9</v>
      </c>
      <c r="F306" t="str">
        <f t="shared" ca="1" si="140"/>
        <v>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6" s="69" t="s">
        <v>1174</v>
      </c>
      <c r="H306">
        <f t="shared" ca="1" si="143"/>
        <v>51</v>
      </c>
      <c r="I306" t="str">
        <f t="shared" ca="1" si="171"/>
        <v/>
      </c>
      <c r="J306" s="5" t="e">
        <f t="shared" ca="1" si="148"/>
        <v>#N/A</v>
      </c>
      <c r="M306" s="69"/>
      <c r="N306" s="69">
        <f t="shared" ca="1" si="138"/>
        <v>1</v>
      </c>
      <c r="O306" s="69" t="s">
        <v>1174</v>
      </c>
      <c r="P306">
        <f t="shared" ca="1" si="145"/>
        <v>1</v>
      </c>
      <c r="Q306">
        <f t="shared" ca="1" si="149"/>
        <v>295</v>
      </c>
      <c r="R306">
        <f t="shared" ca="1" si="152"/>
        <v>990</v>
      </c>
      <c r="S306">
        <f t="shared" ca="1" si="150"/>
        <v>253</v>
      </c>
      <c r="T306" t="str">
        <f t="shared" ca="1" si="151"/>
        <v>Paradas</v>
      </c>
      <c r="U306">
        <f t="shared" ca="1" si="153"/>
        <v>10253</v>
      </c>
      <c r="V306">
        <f ca="1">IFERROR(INDEX(Rutas_Despiece!$J:$J,MATCH($S306,$Q:$Q,0)),"")</f>
        <v>41.719026399999997</v>
      </c>
      <c r="W306">
        <f ca="1">IFERROR(INDEX(Rutas_Despiece!$K:$K,MATCH($S306,$Q:$Q,0)),"")</f>
        <v>-1.0285835999999999</v>
      </c>
      <c r="Y306" t="str">
        <f ca="1">IFERROR(INDEX(Rutas_Despiece!$F:$F,MATCH($S306,$Q:$Q,0))&amp;" "&amp;INDEX(Rutas_Despiece!$G:$G,MATCH($S306,$Q:$Q,0)),"")</f>
        <v xml:space="preserve">Ctra. Logroño  </v>
      </c>
      <c r="Z306" t="str">
        <f ca="1">IFERROR(INDEX(Rutas_Despiece!$H:$H,MATCH($S306,$Q:$Q,0)),"")</f>
        <v>Casetas</v>
      </c>
      <c r="AA306" t="str">
        <f ca="1">IFERROR(INDEX(Rutas_Despiece!$I:$I,MATCH($S306,$Q:$Q,0)),"")</f>
        <v>Zaragoza, España</v>
      </c>
      <c r="AB306" t="str">
        <f ca="1">IFERROR(INDEX(Rutas_Despiece!$L:$L,MATCH($S306,$Q:$Q,0)),"")</f>
        <v>Frente nº 52</v>
      </c>
      <c r="AG306" t="str">
        <f t="shared" ca="1" si="146"/>
        <v/>
      </c>
    </row>
    <row r="307" spans="1:33" x14ac:dyDescent="0.25">
      <c r="A307">
        <f ca="1">IF(Rutas_Despiece!A307&lt;&gt;Rutas_Despiece!A306,1,0)</f>
        <v>0</v>
      </c>
      <c r="B307">
        <f ca="1">IF(A307,Rutas_Despiece!C307,0)</f>
        <v>0</v>
      </c>
      <c r="C307">
        <f ca="1">IF(A307,Rutas_Despiece!D307,0)</f>
        <v>0</v>
      </c>
      <c r="D307" t="str">
        <f ca="1">IF(A307=1,"",SUBSTITUTE(Rutas_Despiece!J307,",",".") &amp; ","&amp;SUBSTITUTE(Rutas_Despiece!K307,",","."))</f>
        <v>41.6637028,-0.8612384</v>
      </c>
      <c r="E307" s="5">
        <f t="shared" ca="1" si="142"/>
        <v>9</v>
      </c>
      <c r="F307" t="str">
        <f t="shared" ca="1" si="140"/>
        <v>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7" s="69" t="s">
        <v>1174</v>
      </c>
      <c r="H307">
        <f t="shared" ca="1" si="143"/>
        <v>51</v>
      </c>
      <c r="I307" t="str">
        <f t="shared" ca="1" si="171"/>
        <v/>
      </c>
      <c r="J307" s="5" t="e">
        <f t="shared" ca="1" si="148"/>
        <v>#N/A</v>
      </c>
      <c r="M307" s="69"/>
      <c r="N307" s="69">
        <f t="shared" ca="1" si="138"/>
        <v>1</v>
      </c>
      <c r="O307" s="69" t="s">
        <v>1174</v>
      </c>
      <c r="P307">
        <f t="shared" ca="1" si="145"/>
        <v>1</v>
      </c>
      <c r="Q307">
        <f t="shared" ca="1" si="149"/>
        <v>296</v>
      </c>
      <c r="R307">
        <f t="shared" ca="1" si="152"/>
        <v>990</v>
      </c>
      <c r="S307">
        <f t="shared" ca="1" si="150"/>
        <v>254</v>
      </c>
      <c r="T307" t="str">
        <f t="shared" ca="1" si="151"/>
        <v>Paradas</v>
      </c>
      <c r="U307">
        <f t="shared" ca="1" si="153"/>
        <v>10254</v>
      </c>
      <c r="V307">
        <f ca="1">IFERROR(INDEX(Rutas_Despiece!$J:$J,MATCH($S307,$Q:$Q,0)),"")</f>
        <v>41.716515600000001</v>
      </c>
      <c r="W307">
        <f ca="1">IFERROR(INDEX(Rutas_Despiece!$K:$K,MATCH($S307,$Q:$Q,0)),"")</f>
        <v>-1.0239845999999999</v>
      </c>
      <c r="Y307" t="str">
        <f ca="1">IFERROR(INDEX(Rutas_Despiece!$F:$F,MATCH($S307,$Q:$Q,0))&amp;" "&amp;INDEX(Rutas_Despiece!$G:$G,MATCH($S307,$Q:$Q,0)),"")</f>
        <v xml:space="preserve">Frente Calle Canteras </v>
      </c>
      <c r="Z307" t="str">
        <f ca="1">IFERROR(INDEX(Rutas_Despiece!$H:$H,MATCH($S307,$Q:$Q,0)),"")</f>
        <v>Casetas</v>
      </c>
      <c r="AA307" t="str">
        <f ca="1">IFERROR(INDEX(Rutas_Despiece!$I:$I,MATCH($S307,$Q:$Q,0)),"")</f>
        <v>Zaragoza, España</v>
      </c>
      <c r="AB307" t="str">
        <f ca="1">IFERROR(INDEX(Rutas_Despiece!$L:$L,MATCH($S307,$Q:$Q,0)),"")</f>
        <v>(?)</v>
      </c>
      <c r="AG307" t="str">
        <f t="shared" ca="1" si="146"/>
        <v/>
      </c>
    </row>
    <row r="308" spans="1:33" x14ac:dyDescent="0.25">
      <c r="A308">
        <f ca="1">IF(Rutas_Despiece!A308&lt;&gt;Rutas_Despiece!A307,1,0)</f>
        <v>0</v>
      </c>
      <c r="B308">
        <f ca="1">IF(A308,Rutas_Despiece!C308,0)</f>
        <v>0</v>
      </c>
      <c r="C308">
        <f ca="1">IF(A308,Rutas_Despiece!D308,0)</f>
        <v>0</v>
      </c>
      <c r="D308" t="str">
        <f ca="1">IF(A308=1,"",SUBSTITUTE(Rutas_Despiece!J308,",",".") &amp; ","&amp;SUBSTITUTE(Rutas_Despiece!K308,",","."))</f>
        <v>41.6629175,-0.8662946</v>
      </c>
      <c r="E308" s="5">
        <f t="shared" ca="1" si="142"/>
        <v>9</v>
      </c>
      <c r="F308" t="str">
        <f t="shared" ca="1" si="140"/>
        <v>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8" s="69" t="s">
        <v>1174</v>
      </c>
      <c r="H308">
        <f t="shared" ca="1" si="143"/>
        <v>51</v>
      </c>
      <c r="I308" t="str">
        <f t="shared" ca="1" si="171"/>
        <v/>
      </c>
      <c r="J308" s="5" t="e">
        <f t="shared" ca="1" si="148"/>
        <v>#N/A</v>
      </c>
      <c r="M308" s="69"/>
      <c r="N308" s="69">
        <f t="shared" ca="1" si="138"/>
        <v>1</v>
      </c>
      <c r="O308" s="69" t="s">
        <v>1174</v>
      </c>
      <c r="P308">
        <f t="shared" ca="1" si="145"/>
        <v>1</v>
      </c>
      <c r="Q308">
        <f t="shared" ca="1" si="149"/>
        <v>297</v>
      </c>
      <c r="R308">
        <f t="shared" ca="1" si="152"/>
        <v>990</v>
      </c>
      <c r="S308">
        <f t="shared" ca="1" si="150"/>
        <v>255</v>
      </c>
      <c r="T308" t="str">
        <f t="shared" ca="1" si="151"/>
        <v>Paradas</v>
      </c>
      <c r="U308">
        <f t="shared" ca="1" si="153"/>
        <v>10255</v>
      </c>
      <c r="V308">
        <f ca="1">IFERROR(INDEX(Rutas_Despiece!$J:$J,MATCH($S308,$Q:$Q,0)),"")</f>
        <v>41.701594200000002</v>
      </c>
      <c r="W308">
        <f ca="1">IFERROR(INDEX(Rutas_Despiece!$K:$K,MATCH($S308,$Q:$Q,0)),"")</f>
        <v>-0.99999700000000002</v>
      </c>
      <c r="Y308" t="str">
        <f ca="1">IFERROR(INDEX(Rutas_Despiece!$F:$F,MATCH($S308,$Q:$Q,0))&amp;" "&amp;INDEX(Rutas_Despiece!$G:$G,MATCH($S308,$Q:$Q,0)),"")</f>
        <v xml:space="preserve">Ctra. Logroño </v>
      </c>
      <c r="Z308" t="str">
        <f ca="1">IFERROR(INDEX(Rutas_Despiece!$H:$H,MATCH($S308,$Q:$Q,0)),"")</f>
        <v xml:space="preserve">Utebo </v>
      </c>
      <c r="AA308" t="str">
        <f ca="1">IFERROR(INDEX(Rutas_Despiece!$I:$I,MATCH($S308,$Q:$Q,0)),"")</f>
        <v>Zaragoza, España</v>
      </c>
      <c r="AB308" t="str">
        <f ca="1">IFERROR(INDEX(Rutas_Despiece!$L:$L,MATCH($S308,$Q:$Q,0)),"")</f>
        <v>Desvío Utebo - Pd. Bus (?)</v>
      </c>
      <c r="AG308" t="str">
        <f t="shared" ca="1" si="146"/>
        <v/>
      </c>
    </row>
    <row r="309" spans="1:33" x14ac:dyDescent="0.25">
      <c r="A309">
        <f ca="1">IF(Rutas_Despiece!A309&lt;&gt;Rutas_Despiece!A308,1,0)</f>
        <v>0</v>
      </c>
      <c r="B309">
        <f ca="1">IF(A309,Rutas_Despiece!C309,0)</f>
        <v>0</v>
      </c>
      <c r="C309">
        <f ca="1">IF(A309,Rutas_Despiece!D309,0)</f>
        <v>0</v>
      </c>
      <c r="D309" t="str">
        <f ca="1">IF(A309=1,"",SUBSTITUTE(Rutas_Despiece!J309,",",".") &amp; ","&amp;SUBSTITUTE(Rutas_Despiece!K309,",","."))</f>
        <v>41.666861,-0.8714217</v>
      </c>
      <c r="E309" s="5">
        <f t="shared" ca="1" si="142"/>
        <v>9</v>
      </c>
      <c r="F309" t="str">
        <f t="shared" ca="1" si="140"/>
        <v>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9" s="69" t="s">
        <v>1174</v>
      </c>
      <c r="H309">
        <f t="shared" ca="1" si="143"/>
        <v>51</v>
      </c>
      <c r="I309" t="str">
        <f t="shared" ref="I309" ca="1" si="172">IF(I308&lt;H309,I308+1,"")</f>
        <v/>
      </c>
      <c r="J309" s="5" t="e">
        <f t="shared" ca="1" si="148"/>
        <v>#N/A</v>
      </c>
      <c r="M309" s="69"/>
      <c r="N309" s="69">
        <f t="shared" ca="1" si="138"/>
        <v>1</v>
      </c>
      <c r="O309" s="69" t="s">
        <v>1174</v>
      </c>
      <c r="P309">
        <f t="shared" ca="1" si="145"/>
        <v>1</v>
      </c>
      <c r="Q309">
        <f t="shared" ca="1" si="149"/>
        <v>298</v>
      </c>
      <c r="R309">
        <f t="shared" ca="1" si="152"/>
        <v>990</v>
      </c>
      <c r="S309">
        <f t="shared" ca="1" si="150"/>
        <v>256</v>
      </c>
      <c r="T309" t="str">
        <f t="shared" ca="1" si="151"/>
        <v>Paradas</v>
      </c>
      <c r="U309">
        <f t="shared" ca="1" si="153"/>
        <v>10256</v>
      </c>
      <c r="V309">
        <f ca="1">IFERROR(INDEX(Rutas_Despiece!$J:$J,MATCH($S309,$Q:$Q,0)),"")</f>
        <v>41.689270800000003</v>
      </c>
      <c r="W309">
        <f ca="1">IFERROR(INDEX(Rutas_Despiece!$K:$K,MATCH($S309,$Q:$Q,0)),"")</f>
        <v>-0.97838800000000004</v>
      </c>
      <c r="Y309" t="str">
        <f ca="1">IFERROR(INDEX(Rutas_Despiece!$F:$F,MATCH($S309,$Q:$Q,0))&amp;" "&amp;INDEX(Rutas_Despiece!$G:$G,MATCH($S309,$Q:$Q,0)),"")</f>
        <v xml:space="preserve">Ctra. Logroño </v>
      </c>
      <c r="Z309" t="str">
        <f ca="1">IFERROR(INDEX(Rutas_Despiece!$H:$H,MATCH($S309,$Q:$Q,0)),"")</f>
        <v xml:space="preserve">Monzalbarba </v>
      </c>
      <c r="AA309" t="str">
        <f ca="1">IFERROR(INDEX(Rutas_Despiece!$I:$I,MATCH($S309,$Q:$Q,0)),"")</f>
        <v>Zaragoza, España</v>
      </c>
      <c r="AB309" t="str">
        <f ca="1">IFERROR(INDEX(Rutas_Despiece!$L:$L,MATCH($S309,$Q:$Q,0)),"")</f>
        <v>Desvío Monzalbarba - Pd. Bus (?)</v>
      </c>
      <c r="AG309" t="str">
        <f t="shared" ca="1" si="146"/>
        <v/>
      </c>
    </row>
    <row r="310" spans="1:33" x14ac:dyDescent="0.25">
      <c r="A310">
        <f ca="1">IF(Rutas_Despiece!A310&lt;&gt;Rutas_Despiece!A309,1,0)</f>
        <v>0</v>
      </c>
      <c r="B310">
        <f ca="1">IF(A310,Rutas_Despiece!C310,0)</f>
        <v>0</v>
      </c>
      <c r="C310">
        <f ca="1">IF(A310,Rutas_Despiece!D310,0)</f>
        <v>0</v>
      </c>
      <c r="D310" t="str">
        <f ca="1">IF(A310=1,"",SUBSTITUTE(Rutas_Despiece!J310,",",".") &amp; ","&amp;SUBSTITUTE(Rutas_Despiece!K310,",","."))</f>
        <v>41.675329,-0.870227</v>
      </c>
      <c r="E310" s="5">
        <f t="shared" ca="1" si="142"/>
        <v>9</v>
      </c>
      <c r="F310" t="str">
        <f t="shared" ca="1" si="140"/>
        <v>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0" s="69" t="s">
        <v>1174</v>
      </c>
      <c r="H310">
        <f t="shared" ca="1" si="143"/>
        <v>51</v>
      </c>
      <c r="I310" t="str">
        <f t="shared" ref="I310:I313" ca="1" si="173">IF(I309&lt;H310,I309+1,I309)</f>
        <v/>
      </c>
      <c r="J310" s="5" t="e">
        <f t="shared" ca="1" si="148"/>
        <v>#N/A</v>
      </c>
      <c r="M310" s="69"/>
      <c r="N310" s="69">
        <f t="shared" ca="1" si="138"/>
        <v>1</v>
      </c>
      <c r="O310" s="69" t="s">
        <v>1174</v>
      </c>
      <c r="P310">
        <f t="shared" ca="1" si="145"/>
        <v>1</v>
      </c>
      <c r="Q310">
        <f t="shared" ca="1" si="149"/>
        <v>299</v>
      </c>
      <c r="R310">
        <f t="shared" ca="1" si="152"/>
        <v>990</v>
      </c>
      <c r="S310">
        <f t="shared" ca="1" si="150"/>
        <v>257</v>
      </c>
      <c r="T310" t="str">
        <f t="shared" ca="1" si="151"/>
        <v>Paradas</v>
      </c>
      <c r="U310">
        <f t="shared" ca="1" si="153"/>
        <v>10257</v>
      </c>
      <c r="V310">
        <f ca="1">IFERROR(INDEX(Rutas_Despiece!$J:$J,MATCH($S310,$Q:$Q,0)),"")</f>
        <v>41.665072199999997</v>
      </c>
      <c r="W310">
        <f ca="1">IFERROR(INDEX(Rutas_Despiece!$K:$K,MATCH($S310,$Q:$Q,0)),"")</f>
        <v>-0.93458719999999995</v>
      </c>
      <c r="Y310" t="str">
        <f ca="1">IFERROR(INDEX(Rutas_Despiece!$F:$F,MATCH($S310,$Q:$Q,0))&amp;" "&amp;INDEX(Rutas_Despiece!$G:$G,MATCH($S310,$Q:$Q,0)),"")</f>
        <v xml:space="preserve">Torres San Lamberto "Punto 0"  </v>
      </c>
      <c r="Z310" t="str">
        <f ca="1">IFERROR(INDEX(Rutas_Despiece!$H:$H,MATCH($S310,$Q:$Q,0)),"")</f>
        <v>Zaragoza</v>
      </c>
      <c r="AA310" t="str">
        <f ca="1">IFERROR(INDEX(Rutas_Despiece!$I:$I,MATCH($S310,$Q:$Q,0)),"")</f>
        <v>Zaragoza, España</v>
      </c>
      <c r="AB310" t="str">
        <f ca="1">IFERROR(INDEX(Rutas_Despiece!$L:$L,MATCH($S310,$Q:$Q,0)),"")</f>
        <v>Pd. Bus</v>
      </c>
      <c r="AG310" t="str">
        <f t="shared" ca="1" si="146"/>
        <v/>
      </c>
    </row>
    <row r="311" spans="1:33" x14ac:dyDescent="0.25">
      <c r="A311">
        <f ca="1">IF(Rutas_Despiece!A311&lt;&gt;Rutas_Despiece!A310,1,0)</f>
        <v>0</v>
      </c>
      <c r="B311">
        <f ca="1">IF(A311,Rutas_Despiece!C311,0)</f>
        <v>0</v>
      </c>
      <c r="C311">
        <f ca="1">IF(A311,Rutas_Despiece!D311,0)</f>
        <v>0</v>
      </c>
      <c r="D311" t="str">
        <f ca="1">IF(A311=1,"",SUBSTITUTE(Rutas_Despiece!J311,",",".") &amp; ","&amp;SUBSTITUTE(Rutas_Despiece!K311,",","."))</f>
        <v>41.66857,-0.876678</v>
      </c>
      <c r="E311" s="5">
        <f t="shared" ca="1" si="142"/>
        <v>9</v>
      </c>
      <c r="F311" t="str">
        <f t="shared" ca="1" si="140"/>
        <v>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1" s="69" t="s">
        <v>1174</v>
      </c>
      <c r="H311">
        <f t="shared" ca="1" si="143"/>
        <v>51</v>
      </c>
      <c r="I311" t="str">
        <f t="shared" ca="1" si="173"/>
        <v/>
      </c>
      <c r="J311" s="5" t="e">
        <f t="shared" ca="1" si="148"/>
        <v>#N/A</v>
      </c>
      <c r="M311" s="69"/>
      <c r="N311" s="69">
        <f t="shared" ca="1" si="138"/>
        <v>1</v>
      </c>
      <c r="O311" s="69" t="s">
        <v>1174</v>
      </c>
      <c r="P311">
        <f t="shared" ca="1" si="145"/>
        <v>1</v>
      </c>
      <c r="Q311">
        <f t="shared" ca="1" si="149"/>
        <v>300</v>
      </c>
      <c r="R311">
        <f t="shared" ca="1" si="152"/>
        <v>990</v>
      </c>
      <c r="S311">
        <f t="shared" ca="1" si="150"/>
        <v>258</v>
      </c>
      <c r="T311" t="str">
        <f t="shared" ca="1" si="151"/>
        <v>Paradas</v>
      </c>
      <c r="U311">
        <f t="shared" ca="1" si="153"/>
        <v>10258</v>
      </c>
      <c r="V311">
        <f ca="1">IFERROR(INDEX(Rutas_Despiece!$J:$J,MATCH($S311,$Q:$Q,0)),"")</f>
        <v>41.654769999999999</v>
      </c>
      <c r="W311">
        <f ca="1">IFERROR(INDEX(Rutas_Despiece!$K:$K,MATCH($S311,$Q:$Q,0)),"")</f>
        <v>-0.90088900000000005</v>
      </c>
      <c r="Y311" t="str">
        <f ca="1">IFERROR(INDEX(Rutas_Despiece!$F:$F,MATCH($S311,$Q:$Q,0))&amp;" "&amp;INDEX(Rutas_Despiece!$G:$G,MATCH($S311,$Q:$Q,0)),"")</f>
        <v xml:space="preserve">Avd. de Navarra nº 183 </v>
      </c>
      <c r="Z311" t="str">
        <f ca="1">IFERROR(INDEX(Rutas_Despiece!$H:$H,MATCH($S311,$Q:$Q,0)),"")</f>
        <v>Zaragoza</v>
      </c>
      <c r="AA311" t="str">
        <f ca="1">IFERROR(INDEX(Rutas_Despiece!$I:$I,MATCH($S311,$Q:$Q,0)),"")</f>
        <v>Zaragoza, España</v>
      </c>
      <c r="AB311" t="str">
        <f ca="1">IFERROR(INDEX(Rutas_Despiece!$L:$L,MATCH($S311,$Q:$Q,0)),"")</f>
        <v>Pd. Bus</v>
      </c>
      <c r="AG311" t="str">
        <f t="shared" ca="1" si="146"/>
        <v/>
      </c>
    </row>
    <row r="312" spans="1:33" x14ac:dyDescent="0.25">
      <c r="A312">
        <f ca="1">IF(Rutas_Despiece!A312&lt;&gt;Rutas_Despiece!A311,1,0)</f>
        <v>0</v>
      </c>
      <c r="B312">
        <f ca="1">IF(A312,Rutas_Despiece!C312,0)</f>
        <v>0</v>
      </c>
      <c r="C312">
        <f ca="1">IF(A312,Rutas_Despiece!D312,0)</f>
        <v>0</v>
      </c>
      <c r="D312" t="str">
        <f ca="1">IF(A312=1,"",SUBSTITUTE(Rutas_Despiece!J312,",",".") &amp; ","&amp;SUBSTITUTE(Rutas_Despiece!K312,",","."))</f>
        <v>41.6675533,-0.8766818</v>
      </c>
      <c r="E312" s="5">
        <f t="shared" ca="1" si="142"/>
        <v>9</v>
      </c>
      <c r="F312" t="str">
        <f t="shared" ca="1" si="140"/>
        <v>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2" s="69" t="s">
        <v>1174</v>
      </c>
      <c r="H312">
        <f t="shared" ca="1" si="143"/>
        <v>51</v>
      </c>
      <c r="I312" t="str">
        <f t="shared" ca="1" si="173"/>
        <v/>
      </c>
      <c r="J312" s="5" t="e">
        <f t="shared" ca="1" si="148"/>
        <v>#N/A</v>
      </c>
      <c r="M312" s="69"/>
      <c r="N312" s="69">
        <f t="shared" ca="1" si="138"/>
        <v>1</v>
      </c>
      <c r="O312" s="69" t="s">
        <v>1174</v>
      </c>
      <c r="P312">
        <f t="shared" ca="1" si="145"/>
        <v>1</v>
      </c>
      <c r="Q312">
        <f t="shared" ca="1" si="149"/>
        <v>301</v>
      </c>
      <c r="R312">
        <f t="shared" ca="1" si="152"/>
        <v>990</v>
      </c>
      <c r="S312">
        <f t="shared" ca="1" si="150"/>
        <v>259</v>
      </c>
      <c r="T312" t="str">
        <f t="shared" ca="1" si="151"/>
        <v>Paradas</v>
      </c>
      <c r="U312">
        <f t="shared" ca="1" si="153"/>
        <v>10259</v>
      </c>
      <c r="V312">
        <f ca="1">IFERROR(INDEX(Rutas_Despiece!$J:$J,MATCH($S312,$Q:$Q,0)),"")</f>
        <v>41.655505499999997</v>
      </c>
      <c r="W312">
        <f ca="1">IFERROR(INDEX(Rutas_Despiece!$K:$K,MATCH($S312,$Q:$Q,0)),"")</f>
        <v>-0.90882450000000004</v>
      </c>
      <c r="Y312" t="str">
        <f ca="1">IFERROR(INDEX(Rutas_Despiece!$F:$F,MATCH($S312,$Q:$Q,0))&amp;" "&amp;INDEX(Rutas_Despiece!$G:$G,MATCH($S312,$Q:$Q,0)),"")</f>
        <v xml:space="preserve">Rioja  </v>
      </c>
      <c r="Z312" t="str">
        <f ca="1">IFERROR(INDEX(Rutas_Despiece!$H:$H,MATCH($S312,$Q:$Q,0)),"")</f>
        <v>Zaragoza</v>
      </c>
      <c r="AA312" t="str">
        <f ca="1">IFERROR(INDEX(Rutas_Despiece!$I:$I,MATCH($S312,$Q:$Q,0)),"")</f>
        <v>Zaragoza, España</v>
      </c>
      <c r="AB312" t="str">
        <f ca="1">IFERROR(INDEX(Rutas_Despiece!$L:$L,MATCH($S312,$Q:$Q,0)),"")</f>
        <v>Rotonda Frente estación del AVE</v>
      </c>
      <c r="AG312" t="str">
        <f t="shared" ca="1" si="146"/>
        <v/>
      </c>
    </row>
    <row r="313" spans="1:33" x14ac:dyDescent="0.25">
      <c r="A313">
        <f ca="1">IF(Rutas_Despiece!A313&lt;&gt;Rutas_Despiece!A312,1,0)</f>
        <v>0</v>
      </c>
      <c r="B313">
        <f ca="1">IF(A313,Rutas_Despiece!C313,0)</f>
        <v>0</v>
      </c>
      <c r="C313">
        <f ca="1">IF(A313,Rutas_Despiece!D313,0)</f>
        <v>0</v>
      </c>
      <c r="D313" t="str">
        <f ca="1">IF(A313=1,"",SUBSTITUTE(Rutas_Despiece!J313,",",".") &amp; ","&amp;SUBSTITUTE(Rutas_Despiece!K313,",","."))</f>
        <v>41.6619384,-0.8810801</v>
      </c>
      <c r="E313" s="5">
        <f t="shared" ca="1" si="142"/>
        <v>9</v>
      </c>
      <c r="F313" t="str">
        <f t="shared" ca="1" si="140"/>
        <v>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3" s="69" t="s">
        <v>1174</v>
      </c>
      <c r="H313">
        <f t="shared" ca="1" si="143"/>
        <v>51</v>
      </c>
      <c r="I313" t="str">
        <f t="shared" ca="1" si="173"/>
        <v/>
      </c>
      <c r="J313" s="5" t="e">
        <f t="shared" ca="1" si="148"/>
        <v>#N/A</v>
      </c>
      <c r="M313" s="69"/>
      <c r="N313" s="69">
        <f t="shared" ca="1" si="138"/>
        <v>1</v>
      </c>
      <c r="O313" s="69" t="s">
        <v>1174</v>
      </c>
      <c r="P313">
        <f t="shared" ca="1" si="145"/>
        <v>1</v>
      </c>
      <c r="Q313">
        <f t="shared" ca="1" si="149"/>
        <v>302</v>
      </c>
      <c r="R313">
        <f t="shared" ca="1" si="152"/>
        <v>990</v>
      </c>
      <c r="S313">
        <f t="shared" ca="1" si="150"/>
        <v>260</v>
      </c>
      <c r="T313" t="str">
        <f t="shared" ca="1" si="151"/>
        <v>Paradas</v>
      </c>
      <c r="U313">
        <f t="shared" ca="1" si="153"/>
        <v>10260</v>
      </c>
      <c r="V313">
        <f ca="1">IFERROR(INDEX(Rutas_Despiece!$J:$J,MATCH($S313,$Q:$Q,0)),"")</f>
        <v>41.6613647</v>
      </c>
      <c r="W313">
        <f ca="1">IFERROR(INDEX(Rutas_Despiece!$K:$K,MATCH($S313,$Q:$Q,0)),"")</f>
        <v>-0.90211339999999995</v>
      </c>
      <c r="Y313" t="str">
        <f ca="1">IFERROR(INDEX(Rutas_Despiece!$F:$F,MATCH($S313,$Q:$Q,0))&amp;" "&amp;INDEX(Rutas_Despiece!$G:$G,MATCH($S313,$Q:$Q,0)),"")</f>
        <v xml:space="preserve">Avd. Pablo Gargallo  </v>
      </c>
      <c r="Z313" t="str">
        <f ca="1">IFERROR(INDEX(Rutas_Despiece!$H:$H,MATCH($S313,$Q:$Q,0)),"")</f>
        <v>Zaragoza</v>
      </c>
      <c r="AA313" t="str">
        <f ca="1">IFERROR(INDEX(Rutas_Despiece!$I:$I,MATCH($S313,$Q:$Q,0)),"")</f>
        <v>Zaragoza, España</v>
      </c>
      <c r="AB313" t="str">
        <f ca="1">IFERROR(INDEX(Rutas_Despiece!$L:$L,MATCH($S313,$Q:$Q,0)),"")</f>
        <v>Esq. Puerta Sancho</v>
      </c>
      <c r="AG313" t="str">
        <f t="shared" ca="1" si="146"/>
        <v/>
      </c>
    </row>
    <row r="314" spans="1:33" x14ac:dyDescent="0.25">
      <c r="A314">
        <f ca="1">IF(Rutas_Despiece!A314&lt;&gt;Rutas_Despiece!A313,1,0)</f>
        <v>0</v>
      </c>
      <c r="B314">
        <f ca="1">IF(A314,Rutas_Despiece!C314,0)</f>
        <v>0</v>
      </c>
      <c r="C314">
        <f ca="1">IF(A314,Rutas_Despiece!D314,0)</f>
        <v>0</v>
      </c>
      <c r="D314" t="str">
        <f ca="1">IF(A314=1,"",SUBSTITUTE(Rutas_Despiece!J314,",",".") &amp; ","&amp;SUBSTITUTE(Rutas_Despiece!K314,",","."))</f>
        <v>41.6675145,-0.8869326</v>
      </c>
      <c r="E314" s="5">
        <f t="shared" ca="1" si="142"/>
        <v>9</v>
      </c>
      <c r="F314" t="str">
        <f t="shared" ca="1" si="140"/>
        <v>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4" s="69" t="s">
        <v>1174</v>
      </c>
      <c r="H314">
        <f t="shared" ca="1" si="143"/>
        <v>51</v>
      </c>
      <c r="I314" t="str">
        <f t="shared" ref="I314" ca="1" si="174">IF(I313&lt;H314,I313+1,"")</f>
        <v/>
      </c>
      <c r="J314" s="5" t="e">
        <f t="shared" ca="1" si="148"/>
        <v>#N/A</v>
      </c>
      <c r="M314" s="69"/>
      <c r="N314" s="69">
        <f t="shared" ca="1" si="138"/>
        <v>1</v>
      </c>
      <c r="O314" s="69" t="s">
        <v>1174</v>
      </c>
      <c r="P314">
        <f t="shared" ca="1" si="145"/>
        <v>1</v>
      </c>
      <c r="Q314">
        <f t="shared" ca="1" si="149"/>
        <v>303</v>
      </c>
      <c r="R314">
        <f t="shared" ca="1" si="152"/>
        <v>990</v>
      </c>
      <c r="S314">
        <f t="shared" ca="1" si="150"/>
        <v>261</v>
      </c>
      <c r="T314" t="str">
        <f t="shared" ca="1" si="151"/>
        <v>Paradas</v>
      </c>
      <c r="U314">
        <f t="shared" ca="1" si="153"/>
        <v>10261</v>
      </c>
      <c r="V314">
        <f ca="1">IFERROR(INDEX(Rutas_Despiece!$J:$J,MATCH($S314,$Q:$Q,0)),"")</f>
        <v>41.649202299999999</v>
      </c>
      <c r="W314">
        <f ca="1">IFERROR(INDEX(Rutas_Despiece!$K:$K,MATCH($S314,$Q:$Q,0)),"")</f>
        <v>-0.89883069999999998</v>
      </c>
      <c r="Y314" t="str">
        <f ca="1">IFERROR(INDEX(Rutas_Despiece!$F:$F,MATCH($S314,$Q:$Q,0))&amp;" "&amp;INDEX(Rutas_Despiece!$G:$G,MATCH($S314,$Q:$Q,0)),"")</f>
        <v xml:space="preserve">Plaza Roma  </v>
      </c>
      <c r="Z314" t="str">
        <f ca="1">IFERROR(INDEX(Rutas_Despiece!$H:$H,MATCH($S314,$Q:$Q,0)),"")</f>
        <v>Zaragoza</v>
      </c>
      <c r="AA314" t="str">
        <f ca="1">IFERROR(INDEX(Rutas_Despiece!$I:$I,MATCH($S314,$Q:$Q,0)),"")</f>
        <v>Zaragoza, España</v>
      </c>
      <c r="AB314" t="str">
        <f ca="1">IFERROR(INDEX(Rutas_Despiece!$L:$L,MATCH($S314,$Q:$Q,0)),"")</f>
        <v>Esq. Escusura</v>
      </c>
      <c r="AG314" t="str">
        <f t="shared" ca="1" si="146"/>
        <v/>
      </c>
    </row>
    <row r="315" spans="1:33" x14ac:dyDescent="0.25">
      <c r="A315">
        <f ca="1">IF(Rutas_Despiece!A315&lt;&gt;Rutas_Despiece!A314,1,0)</f>
        <v>0</v>
      </c>
      <c r="B315">
        <f ca="1">IF(A315,Rutas_Despiece!C315,0)</f>
        <v>0</v>
      </c>
      <c r="C315">
        <f ca="1">IF(A315,Rutas_Despiece!D315,0)</f>
        <v>0</v>
      </c>
      <c r="D315" t="str">
        <f ca="1">IF(A315=1,"",SUBSTITUTE(Rutas_Despiece!J315,",",".") &amp; ","&amp;SUBSTITUTE(Rutas_Despiece!K315,",","."))</f>
        <v>41.6717098,-0.8893981</v>
      </c>
      <c r="E315" s="5">
        <f t="shared" ca="1" si="142"/>
        <v>9</v>
      </c>
      <c r="F315" t="str">
        <f t="shared" ca="1" si="140"/>
        <v>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5" s="69" t="s">
        <v>1174</v>
      </c>
      <c r="H315">
        <f t="shared" ca="1" si="143"/>
        <v>51</v>
      </c>
      <c r="I315" t="str">
        <f t="shared" ref="I315:I318" ca="1" si="175">IF(I314&lt;H315,I314+1,I314)</f>
        <v/>
      </c>
      <c r="J315" s="5" t="e">
        <f t="shared" ca="1" si="148"/>
        <v>#N/A</v>
      </c>
      <c r="M315" s="69"/>
      <c r="N315" s="69">
        <f t="shared" ref="N315:N378" ca="1" si="176">IF(I315&lt;H315,0,1)</f>
        <v>1</v>
      </c>
      <c r="O315" s="69" t="s">
        <v>1174</v>
      </c>
      <c r="P315">
        <f t="shared" ca="1" si="145"/>
        <v>1</v>
      </c>
      <c r="Q315">
        <f t="shared" ca="1" si="149"/>
        <v>304</v>
      </c>
      <c r="R315">
        <f t="shared" ca="1" si="152"/>
        <v>990</v>
      </c>
      <c r="S315">
        <f t="shared" ca="1" si="150"/>
        <v>262</v>
      </c>
      <c r="T315" t="str">
        <f t="shared" ca="1" si="151"/>
        <v>Paradas</v>
      </c>
      <c r="U315">
        <f t="shared" ca="1" si="153"/>
        <v>10262</v>
      </c>
      <c r="V315">
        <f ca="1">IFERROR(INDEX(Rutas_Despiece!$J:$J,MATCH($S315,$Q:$Q,0)),"")</f>
        <v>41.644597099999999</v>
      </c>
      <c r="W315">
        <f ca="1">IFERROR(INDEX(Rutas_Despiece!$K:$K,MATCH($S315,$Q:$Q,0)),"")</f>
        <v>-0.89254540000000004</v>
      </c>
      <c r="Y315" t="str">
        <f ca="1">IFERROR(INDEX(Rutas_Despiece!$F:$F,MATCH($S315,$Q:$Q,0))&amp;" "&amp;INDEX(Rutas_Despiece!$G:$G,MATCH($S315,$Q:$Q,0)),"")</f>
        <v xml:space="preserve">Avd. Goya  </v>
      </c>
      <c r="Z315" t="str">
        <f ca="1">IFERROR(INDEX(Rutas_Despiece!$H:$H,MATCH($S315,$Q:$Q,0)),"")</f>
        <v>Zaragoza</v>
      </c>
      <c r="AA315" t="str">
        <f ca="1">IFERROR(INDEX(Rutas_Despiece!$I:$I,MATCH($S315,$Q:$Q,0)),"")</f>
        <v>Zaragoza, España</v>
      </c>
      <c r="AB315" t="str">
        <f ca="1">IFERROR(INDEX(Rutas_Despiece!$L:$L,MATCH($S315,$Q:$Q,0)),"")</f>
        <v>Esq. Baltasar Gracián</v>
      </c>
      <c r="AG315" t="str">
        <f t="shared" ca="1" si="146"/>
        <v/>
      </c>
    </row>
    <row r="316" spans="1:33" x14ac:dyDescent="0.25">
      <c r="A316">
        <f ca="1">IF(Rutas_Despiece!A316&lt;&gt;Rutas_Despiece!A315,1,0)</f>
        <v>0</v>
      </c>
      <c r="B316">
        <f ca="1">IF(A316,Rutas_Despiece!C316,0)</f>
        <v>0</v>
      </c>
      <c r="C316">
        <f ca="1">IF(A316,Rutas_Despiece!D316,0)</f>
        <v>0</v>
      </c>
      <c r="D316" t="str">
        <f ca="1">IF(A316=1,"",SUBSTITUTE(Rutas_Despiece!J316,",",".") &amp; ","&amp;SUBSTITUTE(Rutas_Despiece!K316,",","."))</f>
        <v>41.6773494,-0.8893384</v>
      </c>
      <c r="E316" s="5">
        <f t="shared" ca="1" si="142"/>
        <v>9</v>
      </c>
      <c r="F316" t="str">
        <f t="shared" ca="1" si="140"/>
        <v>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6" s="69" t="s">
        <v>1174</v>
      </c>
      <c r="H316">
        <f t="shared" ca="1" si="143"/>
        <v>51</v>
      </c>
      <c r="I316" t="str">
        <f t="shared" ca="1" si="175"/>
        <v/>
      </c>
      <c r="J316" s="5" t="e">
        <f t="shared" ca="1" si="148"/>
        <v>#N/A</v>
      </c>
      <c r="M316" s="69"/>
      <c r="N316" s="69">
        <f t="shared" ca="1" si="176"/>
        <v>1</v>
      </c>
      <c r="O316" s="69" t="s">
        <v>1174</v>
      </c>
      <c r="P316">
        <f t="shared" ca="1" si="145"/>
        <v>1</v>
      </c>
      <c r="Q316">
        <f t="shared" ca="1" si="149"/>
        <v>305</v>
      </c>
      <c r="R316">
        <f t="shared" ca="1" si="152"/>
        <v>990</v>
      </c>
      <c r="S316">
        <f t="shared" ca="1" si="150"/>
        <v>263</v>
      </c>
      <c r="T316" t="str">
        <f t="shared" ca="1" si="151"/>
        <v>Paradas</v>
      </c>
      <c r="U316">
        <f t="shared" ca="1" si="153"/>
        <v>10263</v>
      </c>
      <c r="V316">
        <f ca="1">IFERROR(INDEX(Rutas_Despiece!$J:$J,MATCH($S316,$Q:$Q,0)),"")</f>
        <v>41.640898399999998</v>
      </c>
      <c r="W316">
        <f ca="1">IFERROR(INDEX(Rutas_Despiece!$K:$K,MATCH($S316,$Q:$Q,0)),"")</f>
        <v>-0.89523739999999996</v>
      </c>
      <c r="Y316" t="str">
        <f ca="1">IFERROR(INDEX(Rutas_Despiece!$F:$F,MATCH($S316,$Q:$Q,0))&amp;" "&amp;INDEX(Rutas_Despiece!$G:$G,MATCH($S316,$Q:$Q,0)),"")</f>
        <v xml:space="preserve">Plaza San Francisco  </v>
      </c>
      <c r="Z316" t="str">
        <f ca="1">IFERROR(INDEX(Rutas_Despiece!$H:$H,MATCH($S316,$Q:$Q,0)),"")</f>
        <v>Zaragoza</v>
      </c>
      <c r="AA316" t="str">
        <f ca="1">IFERROR(INDEX(Rutas_Despiece!$I:$I,MATCH($S316,$Q:$Q,0)),"")</f>
        <v>Zaragoza, España</v>
      </c>
      <c r="AB316" t="str">
        <f ca="1">IFERROR(INDEX(Rutas_Despiece!$L:$L,MATCH($S316,$Q:$Q,0)),"")</f>
        <v>Kiosco Prensa - Pd. Bus</v>
      </c>
      <c r="AG316" t="str">
        <f t="shared" ca="1" si="146"/>
        <v/>
      </c>
    </row>
    <row r="317" spans="1:33" x14ac:dyDescent="0.25">
      <c r="A317">
        <f ca="1">IF(Rutas_Despiece!A317&lt;&gt;Rutas_Despiece!A316,1,0)</f>
        <v>0</v>
      </c>
      <c r="B317">
        <f ca="1">IF(A317,Rutas_Despiece!C317,0)</f>
        <v>0</v>
      </c>
      <c r="C317">
        <f ca="1">IF(A317,Rutas_Despiece!D317,0)</f>
        <v>0</v>
      </c>
      <c r="D317" t="str">
        <f ca="1">IF(A317=1,"",SUBSTITUTE(Rutas_Despiece!J317,",",".") &amp; ","&amp;SUBSTITUTE(Rutas_Despiece!K317,",","."))</f>
        <v>41.749628,-1.175514</v>
      </c>
      <c r="E317" s="5">
        <f t="shared" ca="1" si="142"/>
        <v>9</v>
      </c>
      <c r="F317" t="str">
        <f t="shared" ca="1" si="140"/>
        <v>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7" s="69" t="s">
        <v>1174</v>
      </c>
      <c r="H317">
        <f t="shared" ca="1" si="143"/>
        <v>51</v>
      </c>
      <c r="I317" t="str">
        <f t="shared" ca="1" si="175"/>
        <v/>
      </c>
      <c r="J317" s="5" t="e">
        <f t="shared" ca="1" si="148"/>
        <v>#N/A</v>
      </c>
      <c r="M317" s="69"/>
      <c r="N317" s="69">
        <f t="shared" ca="1" si="176"/>
        <v>1</v>
      </c>
      <c r="O317" s="69" t="s">
        <v>1174</v>
      </c>
      <c r="P317">
        <f t="shared" ca="1" si="145"/>
        <v>1</v>
      </c>
      <c r="Q317">
        <f t="shared" ca="1" si="149"/>
        <v>306</v>
      </c>
      <c r="R317">
        <f t="shared" ca="1" si="152"/>
        <v>990</v>
      </c>
      <c r="S317">
        <f t="shared" ca="1" si="150"/>
        <v>264</v>
      </c>
      <c r="T317" t="str">
        <f t="shared" ca="1" si="151"/>
        <v>Paradas</v>
      </c>
      <c r="U317">
        <f t="shared" ca="1" si="153"/>
        <v>10264</v>
      </c>
      <c r="V317">
        <f ca="1">IFERROR(INDEX(Rutas_Despiece!$J:$J,MATCH($S317,$Q:$Q,0)),"")</f>
        <v>41.639712299999999</v>
      </c>
      <c r="W317">
        <f ca="1">IFERROR(INDEX(Rutas_Despiece!$K:$K,MATCH($S317,$Q:$Q,0)),"")</f>
        <v>-0.90249570000000001</v>
      </c>
      <c r="Y317" t="str">
        <f ca="1">IFERROR(INDEX(Rutas_Despiece!$F:$F,MATCH($S317,$Q:$Q,0))&amp;" "&amp;INDEX(Rutas_Despiece!$G:$G,MATCH($S317,$Q:$Q,0)),"")</f>
        <v xml:space="preserve">Violante de Hungría  </v>
      </c>
      <c r="Z317" t="str">
        <f ca="1">IFERROR(INDEX(Rutas_Despiece!$H:$H,MATCH($S317,$Q:$Q,0)),"")</f>
        <v>Zaragoza</v>
      </c>
      <c r="AA317" t="str">
        <f ca="1">IFERROR(INDEX(Rutas_Despiece!$I:$I,MATCH($S317,$Q:$Q,0)),"")</f>
        <v>Zaragoza, España</v>
      </c>
      <c r="AB317" t="str">
        <f ca="1">IFERROR(INDEX(Rutas_Despiece!$L:$L,MATCH($S317,$Q:$Q,0)),"")</f>
        <v>Frente nº 7 - Pd. Bus</v>
      </c>
      <c r="AG317" t="str">
        <f t="shared" ca="1" si="146"/>
        <v/>
      </c>
    </row>
    <row r="318" spans="1:33" x14ac:dyDescent="0.25">
      <c r="A318">
        <f ca="1">IF(Rutas_Despiece!A318&lt;&gt;Rutas_Despiece!A317,1,0)</f>
        <v>0</v>
      </c>
      <c r="B318">
        <f ca="1">IF(A318,Rutas_Despiece!C318,0)</f>
        <v>0</v>
      </c>
      <c r="C318">
        <f ca="1">IF(A318,Rutas_Despiece!D318,0)</f>
        <v>0</v>
      </c>
      <c r="D318" t="str">
        <f ca="1">IF(A318=1,"",SUBSTITUTE(Rutas_Despiece!J318,",",".") &amp; ","&amp;SUBSTITUTE(Rutas_Despiece!K318,",","."))</f>
        <v>41.749628,-1.175514</v>
      </c>
      <c r="E318" s="5">
        <f t="shared" ca="1" si="142"/>
        <v>9</v>
      </c>
      <c r="F318" t="str">
        <f t="shared" ca="1" si="140"/>
        <v>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8" s="69" t="s">
        <v>1174</v>
      </c>
      <c r="H318">
        <f t="shared" ca="1" si="143"/>
        <v>51</v>
      </c>
      <c r="I318" t="str">
        <f t="shared" ca="1" si="175"/>
        <v/>
      </c>
      <c r="J318" s="5" t="e">
        <f t="shared" ca="1" si="148"/>
        <v>#N/A</v>
      </c>
      <c r="M318" s="69"/>
      <c r="N318" s="69">
        <f t="shared" ca="1" si="176"/>
        <v>1</v>
      </c>
      <c r="O318" s="69" t="s">
        <v>1174</v>
      </c>
      <c r="P318">
        <f t="shared" ca="1" si="145"/>
        <v>1</v>
      </c>
      <c r="Q318">
        <f t="shared" ca="1" si="149"/>
        <v>307</v>
      </c>
      <c r="R318">
        <f t="shared" ca="1" si="152"/>
        <v>990</v>
      </c>
      <c r="S318">
        <f t="shared" ca="1" si="150"/>
        <v>265</v>
      </c>
      <c r="T318" t="str">
        <f t="shared" ca="1" si="151"/>
        <v>Paradas</v>
      </c>
      <c r="U318">
        <f t="shared" ca="1" si="153"/>
        <v>10265</v>
      </c>
      <c r="V318">
        <f ca="1">IFERROR(INDEX(Rutas_Despiece!$J:$J,MATCH($S318,$Q:$Q,0)),"")</f>
        <v>41.655025299999998</v>
      </c>
      <c r="W318">
        <f ca="1">IFERROR(INDEX(Rutas_Despiece!$K:$K,MATCH($S318,$Q:$Q,0)),"")</f>
        <v>-0.9207166</v>
      </c>
      <c r="Y318" t="str">
        <f ca="1">IFERROR(INDEX(Rutas_Despiece!$F:$F,MATCH($S318,$Q:$Q,0))&amp;" "&amp;INDEX(Rutas_Despiece!$G:$G,MATCH($S318,$Q:$Q,0)),"")</f>
        <v xml:space="preserve">Vía Hispanidad  </v>
      </c>
      <c r="Z318" t="str">
        <f ca="1">IFERROR(INDEX(Rutas_Despiece!$H:$H,MATCH($S318,$Q:$Q,0)),"")</f>
        <v>Zaragoza</v>
      </c>
      <c r="AA318" t="str">
        <f ca="1">IFERROR(INDEX(Rutas_Despiece!$I:$I,MATCH($S318,$Q:$Q,0)),"")</f>
        <v>Zaragoza, España</v>
      </c>
      <c r="AB318" t="str">
        <f ca="1">IFERROR(INDEX(Rutas_Despiece!$L:$L,MATCH($S318,$Q:$Q,0)),"")</f>
        <v>Frente nº 132 - 2º paso de cebra</v>
      </c>
      <c r="AG318" t="str">
        <f t="shared" ca="1" si="146"/>
        <v/>
      </c>
    </row>
    <row r="319" spans="1:33" x14ac:dyDescent="0.25">
      <c r="A319">
        <f ca="1">IF(Rutas_Despiece!A319&lt;&gt;Rutas_Despiece!A318,1,0)</f>
        <v>0</v>
      </c>
      <c r="B319">
        <f ca="1">IF(A319,Rutas_Despiece!C319,0)</f>
        <v>0</v>
      </c>
      <c r="C319">
        <f ca="1">IF(A319,Rutas_Despiece!D319,0)</f>
        <v>0</v>
      </c>
      <c r="D319" t="str">
        <f ca="1">IF(A319=1,"",SUBSTITUTE(Rutas_Despiece!J319,",",".") &amp; ","&amp;SUBSTITUTE(Rutas_Despiece!K319,",","."))</f>
        <v>41.6760468,-0.890922</v>
      </c>
      <c r="E319" s="5">
        <f t="shared" ca="1" si="142"/>
        <v>9</v>
      </c>
      <c r="F319" t="str">
        <f t="shared" ref="F319:F382" ca="1" si="177">IF(A320=1,D319,D319&amp;" "&amp;F320)</f>
        <v>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9" s="69" t="s">
        <v>1174</v>
      </c>
      <c r="H319">
        <f t="shared" ca="1" si="143"/>
        <v>51</v>
      </c>
      <c r="I319" t="str">
        <f t="shared" ref="I319" ca="1" si="178">IF(I318&lt;H319,I318+1,"")</f>
        <v/>
      </c>
      <c r="J319" s="5" t="e">
        <f t="shared" ca="1" si="148"/>
        <v>#N/A</v>
      </c>
      <c r="M319" s="69"/>
      <c r="N319" s="69">
        <f t="shared" ca="1" si="176"/>
        <v>1</v>
      </c>
      <c r="O319" s="69" t="s">
        <v>1174</v>
      </c>
      <c r="P319">
        <f t="shared" ca="1" si="145"/>
        <v>1</v>
      </c>
      <c r="Q319">
        <f t="shared" ca="1" si="149"/>
        <v>308</v>
      </c>
      <c r="R319">
        <f t="shared" ca="1" si="152"/>
        <v>990</v>
      </c>
      <c r="S319">
        <f t="shared" ca="1" si="150"/>
        <v>266</v>
      </c>
      <c r="T319" t="str">
        <f t="shared" ca="1" si="151"/>
        <v>Paradas</v>
      </c>
      <c r="U319">
        <f t="shared" ca="1" si="153"/>
        <v>10266</v>
      </c>
      <c r="V319">
        <f ca="1">IFERROR(INDEX(Rutas_Despiece!$J:$J,MATCH($S319,$Q:$Q,0)),"")</f>
        <v>41.648010800000002</v>
      </c>
      <c r="W319">
        <f ca="1">IFERROR(INDEX(Rutas_Despiece!$K:$K,MATCH($S319,$Q:$Q,0)),"")</f>
        <v>-0.91789790000000004</v>
      </c>
      <c r="Y319" t="str">
        <f ca="1">IFERROR(INDEX(Rutas_Despiece!$F:$F,MATCH($S319,$Q:$Q,0))&amp;" "&amp;INDEX(Rutas_Despiece!$G:$G,MATCH($S319,$Q:$Q,0)),"")</f>
        <v xml:space="preserve">Vía Hispanidad  </v>
      </c>
      <c r="Z319" t="str">
        <f ca="1">IFERROR(INDEX(Rutas_Despiece!$H:$H,MATCH($S319,$Q:$Q,0)),"")</f>
        <v>Zaragoza</v>
      </c>
      <c r="AA319" t="str">
        <f ca="1">IFERROR(INDEX(Rutas_Despiece!$I:$I,MATCH($S319,$Q:$Q,0)),"")</f>
        <v>Zaragoza, España</v>
      </c>
      <c r="AB319" t="str">
        <f ca="1">IFERROR(INDEX(Rutas_Despiece!$L:$L,MATCH($S319,$Q:$Q,0)),"")</f>
        <v>Frente Escultor Palao - Pd. Bus</v>
      </c>
      <c r="AG319" t="str">
        <f t="shared" ca="1" si="146"/>
        <v/>
      </c>
    </row>
    <row r="320" spans="1:33" x14ac:dyDescent="0.25">
      <c r="A320">
        <f ca="1">IF(Rutas_Despiece!A320&lt;&gt;Rutas_Despiece!A319,1,0)</f>
        <v>0</v>
      </c>
      <c r="B320">
        <f ca="1">IF(A320,Rutas_Despiece!C320,0)</f>
        <v>0</v>
      </c>
      <c r="C320">
        <f ca="1">IF(A320,Rutas_Despiece!D320,0)</f>
        <v>0</v>
      </c>
      <c r="D320" t="str">
        <f ca="1">IF(A320=1,"",SUBSTITUTE(Rutas_Despiece!J320,",",".") &amp; ","&amp;SUBSTITUTE(Rutas_Despiece!K320,",","."))</f>
        <v>41.6704221,-0.8906701</v>
      </c>
      <c r="E320" s="5">
        <f t="shared" ca="1" si="142"/>
        <v>9</v>
      </c>
      <c r="F320" t="str">
        <f t="shared" ca="1" si="177"/>
        <v>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20" s="69" t="s">
        <v>1174</v>
      </c>
      <c r="H320">
        <f t="shared" ca="1" si="143"/>
        <v>51</v>
      </c>
      <c r="I320" t="str">
        <f t="shared" ref="I320:I323" ca="1" si="179">IF(I319&lt;H320,I319+1,I319)</f>
        <v/>
      </c>
      <c r="J320" s="5" t="e">
        <f t="shared" ca="1" si="148"/>
        <v>#N/A</v>
      </c>
      <c r="M320" s="69"/>
      <c r="N320" s="69">
        <f t="shared" ca="1" si="176"/>
        <v>1</v>
      </c>
      <c r="O320" s="69" t="s">
        <v>1174</v>
      </c>
      <c r="P320">
        <f t="shared" ca="1" si="145"/>
        <v>1</v>
      </c>
      <c r="Q320">
        <f t="shared" ca="1" si="149"/>
        <v>309</v>
      </c>
      <c r="R320">
        <f t="shared" ca="1" si="152"/>
        <v>990</v>
      </c>
      <c r="S320">
        <f t="shared" ca="1" si="150"/>
        <v>267</v>
      </c>
      <c r="T320" t="str">
        <f t="shared" ca="1" si="151"/>
        <v>Paradas</v>
      </c>
      <c r="U320">
        <f t="shared" ca="1" si="153"/>
        <v>10267</v>
      </c>
      <c r="V320">
        <f ca="1">IFERROR(INDEX(Rutas_Despiece!$J:$J,MATCH($S320,$Q:$Q,0)),"")</f>
        <v>41.645047300000002</v>
      </c>
      <c r="W320">
        <f ca="1">IFERROR(INDEX(Rutas_Despiece!$K:$K,MATCH($S320,$Q:$Q,0)),"")</f>
        <v>-0.91656369999999998</v>
      </c>
      <c r="Y320" t="str">
        <f ca="1">IFERROR(INDEX(Rutas_Despiece!$F:$F,MATCH($S320,$Q:$Q,0))&amp;" "&amp;INDEX(Rutas_Despiece!$G:$G,MATCH($S320,$Q:$Q,0)),"")</f>
        <v xml:space="preserve">Vía Hispanidad  </v>
      </c>
      <c r="Z320" t="str">
        <f ca="1">IFERROR(INDEX(Rutas_Despiece!$H:$H,MATCH($S320,$Q:$Q,0)),"")</f>
        <v>Zaragoza</v>
      </c>
      <c r="AA320" t="str">
        <f ca="1">IFERROR(INDEX(Rutas_Despiece!$I:$I,MATCH($S320,$Q:$Q,0)),"")</f>
        <v>Zaragoza, España</v>
      </c>
      <c r="AB320" t="str">
        <f ca="1">IFERROR(INDEX(Rutas_Despiece!$L:$L,MATCH($S320,$Q:$Q,0)),"")</f>
        <v>Frente Villa de Andorra - Pd. Bus</v>
      </c>
      <c r="AG320" t="str">
        <f t="shared" ca="1" si="146"/>
        <v/>
      </c>
    </row>
    <row r="321" spans="1:33" x14ac:dyDescent="0.25">
      <c r="A321">
        <f ca="1">IF(Rutas_Despiece!A321&lt;&gt;Rutas_Despiece!A320,1,0)</f>
        <v>0</v>
      </c>
      <c r="B321">
        <f ca="1">IF(A321,Rutas_Despiece!C321,0)</f>
        <v>0</v>
      </c>
      <c r="C321">
        <f ca="1">IF(A321,Rutas_Despiece!D321,0)</f>
        <v>0</v>
      </c>
      <c r="D321" t="str">
        <f ca="1">IF(A321=1,"",SUBSTITUTE(Rutas_Despiece!J321,",",".") &amp; ","&amp;SUBSTITUTE(Rutas_Despiece!K321,",","."))</f>
        <v>41.624888,-0.876361</v>
      </c>
      <c r="E321" s="5">
        <f t="shared" ca="1" si="142"/>
        <v>9</v>
      </c>
      <c r="F321" t="str">
        <f t="shared" ca="1" si="177"/>
        <v>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21" s="69" t="s">
        <v>1174</v>
      </c>
      <c r="H321">
        <f t="shared" ca="1" si="143"/>
        <v>51</v>
      </c>
      <c r="I321" t="str">
        <f t="shared" ca="1" si="179"/>
        <v/>
      </c>
      <c r="J321" s="5" t="e">
        <f t="shared" ca="1" si="148"/>
        <v>#N/A</v>
      </c>
      <c r="M321" s="69"/>
      <c r="N321" s="69">
        <f t="shared" ca="1" si="176"/>
        <v>1</v>
      </c>
      <c r="O321" s="69" t="s">
        <v>1174</v>
      </c>
      <c r="P321">
        <f t="shared" ca="1" si="145"/>
        <v>1</v>
      </c>
      <c r="Q321">
        <f t="shared" ca="1" si="149"/>
        <v>310</v>
      </c>
      <c r="R321">
        <f t="shared" ca="1" si="152"/>
        <v>990</v>
      </c>
      <c r="S321">
        <f t="shared" ca="1" si="150"/>
        <v>268</v>
      </c>
      <c r="T321" t="str">
        <f t="shared" ca="1" si="151"/>
        <v>Paradas</v>
      </c>
      <c r="U321">
        <f t="shared" ca="1" si="153"/>
        <v>10268</v>
      </c>
      <c r="V321">
        <f ca="1">IFERROR(INDEX(Rutas_Despiece!$J:$J,MATCH($S321,$Q:$Q,0)),"")</f>
        <v>41.641716799999998</v>
      </c>
      <c r="W321">
        <f ca="1">IFERROR(INDEX(Rutas_Despiece!$K:$K,MATCH($S321,$Q:$Q,0)),"")</f>
        <v>-0.91498789999999997</v>
      </c>
      <c r="Y321" t="str">
        <f ca="1">IFERROR(INDEX(Rutas_Despiece!$F:$F,MATCH($S321,$Q:$Q,0))&amp;" "&amp;INDEX(Rutas_Despiece!$G:$G,MATCH($S321,$Q:$Q,0)),"")</f>
        <v xml:space="preserve">Vía Hispanidad  </v>
      </c>
      <c r="Z321" t="str">
        <f ca="1">IFERROR(INDEX(Rutas_Despiece!$H:$H,MATCH($S321,$Q:$Q,0)),"")</f>
        <v>Zaragoza</v>
      </c>
      <c r="AA321" t="str">
        <f ca="1">IFERROR(INDEX(Rutas_Despiece!$I:$I,MATCH($S321,$Q:$Q,0)),"")</f>
        <v>Zaragoza, España</v>
      </c>
      <c r="AB321" t="str">
        <f ca="1">IFERROR(INDEX(Rutas_Despiece!$L:$L,MATCH($S321,$Q:$Q,0)),"")</f>
        <v>Esq. Gómez Laguna - Pd. Bus</v>
      </c>
      <c r="AG321" t="str">
        <f t="shared" ca="1" si="146"/>
        <v/>
      </c>
    </row>
    <row r="322" spans="1:33" x14ac:dyDescent="0.25">
      <c r="A322">
        <f ca="1">IF(Rutas_Despiece!A322&lt;&gt;Rutas_Despiece!A321,1,0)</f>
        <v>0</v>
      </c>
      <c r="B322">
        <f ca="1">IF(A322,Rutas_Despiece!C322,0)</f>
        <v>0</v>
      </c>
      <c r="C322">
        <f ca="1">IF(A322,Rutas_Despiece!D322,0)</f>
        <v>0</v>
      </c>
      <c r="D322" t="str">
        <f ca="1">IF(A322=1,"",SUBSTITUTE(Rutas_Despiece!J322,",",".") &amp; ","&amp;SUBSTITUTE(Rutas_Despiece!K322,",","."))</f>
        <v>41.6617243,-0.8809539</v>
      </c>
      <c r="E322" s="5">
        <f t="shared" ca="1" si="142"/>
        <v>9</v>
      </c>
      <c r="F322" t="str">
        <f t="shared" ca="1" si="177"/>
        <v>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22" s="69" t="s">
        <v>1174</v>
      </c>
      <c r="H322">
        <f t="shared" ca="1" si="143"/>
        <v>51</v>
      </c>
      <c r="I322" t="str">
        <f t="shared" ca="1" si="179"/>
        <v/>
      </c>
      <c r="J322" s="5" t="e">
        <f t="shared" ca="1" si="148"/>
        <v>#N/A</v>
      </c>
      <c r="M322" s="69"/>
      <c r="N322" s="69">
        <f t="shared" ca="1" si="176"/>
        <v>1</v>
      </c>
      <c r="O322" s="69" t="s">
        <v>1174</v>
      </c>
      <c r="P322">
        <f t="shared" ca="1" si="145"/>
        <v>1</v>
      </c>
      <c r="Q322">
        <f t="shared" ca="1" si="149"/>
        <v>311</v>
      </c>
      <c r="R322">
        <f t="shared" ca="1" si="152"/>
        <v>990</v>
      </c>
      <c r="S322">
        <f t="shared" ca="1" si="150"/>
        <v>269</v>
      </c>
      <c r="T322" t="str">
        <f t="shared" ca="1" si="151"/>
        <v>Paradas</v>
      </c>
      <c r="U322">
        <f t="shared" ca="1" si="153"/>
        <v>10269</v>
      </c>
      <c r="V322">
        <f ca="1">IFERROR(INDEX(Rutas_Despiece!$J:$J,MATCH($S322,$Q:$Q,0)),"")</f>
        <v>41.636692699999998</v>
      </c>
      <c r="W322">
        <f ca="1">IFERROR(INDEX(Rutas_Despiece!$K:$K,MATCH($S322,$Q:$Q,0)),"")</f>
        <v>-0.91294390000000003</v>
      </c>
      <c r="Y322" t="str">
        <f ca="1">IFERROR(INDEX(Rutas_Despiece!$F:$F,MATCH($S322,$Q:$Q,0))&amp;" "&amp;INDEX(Rutas_Despiece!$G:$G,MATCH($S322,$Q:$Q,0)),"")</f>
        <v xml:space="preserve">Vía Hispanidad  </v>
      </c>
      <c r="Z322" t="str">
        <f ca="1">IFERROR(INDEX(Rutas_Despiece!$H:$H,MATCH($S322,$Q:$Q,0)),"")</f>
        <v>Zaragoza</v>
      </c>
      <c r="AA322" t="str">
        <f ca="1">IFERROR(INDEX(Rutas_Despiece!$I:$I,MATCH($S322,$Q:$Q,0)),"")</f>
        <v>Zaragoza, España</v>
      </c>
      <c r="AB322" t="str">
        <f ca="1">IFERROR(INDEX(Rutas_Despiece!$L:$L,MATCH($S322,$Q:$Q,0)),"")</f>
        <v>Frente Avd. Sainz de Varanda</v>
      </c>
      <c r="AG322" t="str">
        <f t="shared" ca="1" si="146"/>
        <v/>
      </c>
    </row>
    <row r="323" spans="1:33" x14ac:dyDescent="0.25">
      <c r="A323">
        <f ca="1">IF(Rutas_Despiece!A323&lt;&gt;Rutas_Despiece!A322,1,0)</f>
        <v>0</v>
      </c>
      <c r="B323">
        <f ca="1">IF(A323,Rutas_Despiece!C323,0)</f>
        <v>0</v>
      </c>
      <c r="C323">
        <f ca="1">IF(A323,Rutas_Despiece!D323,0)</f>
        <v>0</v>
      </c>
      <c r="D323" t="str">
        <f ca="1">IF(A323=1,"",SUBSTITUTE(Rutas_Despiece!J323,",",".") &amp; ","&amp;SUBSTITUTE(Rutas_Despiece!K323,",","."))</f>
        <v>41.6675533,-0.8766818</v>
      </c>
      <c r="E323" s="5">
        <f t="shared" ref="E323:E386" ca="1" si="180">E322+A323</f>
        <v>9</v>
      </c>
      <c r="F323" t="str">
        <f t="shared" ca="1" si="177"/>
        <v>41.6675533,-0.8766818 41.6749239,-0.8769198 41.6771416,-0.8710502 41.6668363,-0.8718167 41.6628839,-0.8664623 41.663684,-0.8612825 41.6673479,-0.8525495 41.6706719,-0.8444984 41.6698219,-0.8392838 41.6670038,-0.8317995 41.6667726,-0.8240368</v>
      </c>
      <c r="G323" s="69" t="s">
        <v>1174</v>
      </c>
      <c r="H323">
        <f t="shared" ref="H323:H386" ca="1" si="181">H322</f>
        <v>51</v>
      </c>
      <c r="I323" t="str">
        <f t="shared" ca="1" si="179"/>
        <v/>
      </c>
      <c r="J323" s="5" t="e">
        <f t="shared" ca="1" si="148"/>
        <v>#N/A</v>
      </c>
      <c r="M323" s="69"/>
      <c r="N323" s="69">
        <f t="shared" ca="1" si="176"/>
        <v>1</v>
      </c>
      <c r="O323" s="69" t="s">
        <v>1174</v>
      </c>
      <c r="P323">
        <f t="shared" ref="P323:P386" ca="1" si="182">IF(A323,0,1)</f>
        <v>1</v>
      </c>
      <c r="Q323">
        <f t="shared" ca="1" si="149"/>
        <v>312</v>
      </c>
      <c r="R323">
        <f t="shared" ca="1" si="152"/>
        <v>990</v>
      </c>
      <c r="S323">
        <f t="shared" ca="1" si="150"/>
        <v>270</v>
      </c>
      <c r="T323" t="str">
        <f t="shared" ca="1" si="151"/>
        <v>Paradas</v>
      </c>
      <c r="U323">
        <f t="shared" ca="1" si="153"/>
        <v>10270</v>
      </c>
      <c r="V323">
        <f ca="1">IFERROR(INDEX(Rutas_Despiece!$J:$J,MATCH($S323,$Q:$Q,0)),"")</f>
        <v>41.633650400000001</v>
      </c>
      <c r="W323">
        <f ca="1">IFERROR(INDEX(Rutas_Despiece!$K:$K,MATCH($S323,$Q:$Q,0)),"")</f>
        <v>-0.90830379999999999</v>
      </c>
      <c r="Y323" t="str">
        <f ca="1">IFERROR(INDEX(Rutas_Despiece!$F:$F,MATCH($S323,$Q:$Q,0))&amp;" "&amp;INDEX(Rutas_Despiece!$G:$G,MATCH($S323,$Q:$Q,0)),"")</f>
        <v xml:space="preserve">Vía Hispanidad  </v>
      </c>
      <c r="Z323" t="str">
        <f ca="1">IFERROR(INDEX(Rutas_Despiece!$H:$H,MATCH($S323,$Q:$Q,0)),"")</f>
        <v>Zaragoza</v>
      </c>
      <c r="AA323" t="str">
        <f ca="1">IFERROR(INDEX(Rutas_Despiece!$I:$I,MATCH($S323,$Q:$Q,0)),"")</f>
        <v>Zaragoza, España</v>
      </c>
      <c r="AB323" t="str">
        <f ca="1">IFERROR(INDEX(Rutas_Despiece!$L:$L,MATCH($S323,$Q:$Q,0)),"")</f>
        <v>Gas. Casablanca - Esq. La Vía</v>
      </c>
      <c r="AG323" t="str">
        <f t="shared" ref="AG323:AG386" ca="1" si="183">IF(N323=0,L323,"")</f>
        <v/>
      </c>
    </row>
    <row r="324" spans="1:33" x14ac:dyDescent="0.25">
      <c r="A324">
        <f ca="1">IF(Rutas_Despiece!A324&lt;&gt;Rutas_Despiece!A323,1,0)</f>
        <v>0</v>
      </c>
      <c r="B324">
        <f ca="1">IF(A324,Rutas_Despiece!C324,0)</f>
        <v>0</v>
      </c>
      <c r="C324">
        <f ca="1">IF(A324,Rutas_Despiece!D324,0)</f>
        <v>0</v>
      </c>
      <c r="D324" t="str">
        <f ca="1">IF(A324=1,"",SUBSTITUTE(Rutas_Despiece!J324,",",".") &amp; ","&amp;SUBSTITUTE(Rutas_Despiece!K324,",","."))</f>
        <v>41.6749239,-0.8769198</v>
      </c>
      <c r="E324" s="5">
        <f t="shared" ca="1" si="180"/>
        <v>9</v>
      </c>
      <c r="F324" t="str">
        <f t="shared" ca="1" si="177"/>
        <v>41.6749239,-0.8769198 41.6771416,-0.8710502 41.6668363,-0.8718167 41.6628839,-0.8664623 41.663684,-0.8612825 41.6673479,-0.8525495 41.6706719,-0.8444984 41.6698219,-0.8392838 41.6670038,-0.8317995 41.6667726,-0.8240368</v>
      </c>
      <c r="G324" s="69" t="s">
        <v>1174</v>
      </c>
      <c r="H324">
        <f t="shared" ca="1" si="181"/>
        <v>51</v>
      </c>
      <c r="I324" t="str">
        <f t="shared" ref="I324" ca="1" si="184">IF(I323&lt;H324,I323+1,"")</f>
        <v/>
      </c>
      <c r="J324" s="5" t="e">
        <f t="shared" ref="J324:J387" ca="1" si="185">INDEX($B:$B,MATCH(I324,$E:$E,0))</f>
        <v>#N/A</v>
      </c>
      <c r="M324" s="69"/>
      <c r="N324" s="69">
        <f t="shared" ca="1" si="176"/>
        <v>1</v>
      </c>
      <c r="O324" s="69" t="s">
        <v>1174</v>
      </c>
      <c r="P324">
        <f t="shared" ca="1" si="182"/>
        <v>1</v>
      </c>
      <c r="Q324">
        <f t="shared" ref="Q324:Q387" ca="1" si="186">Q323+P324</f>
        <v>313</v>
      </c>
      <c r="R324">
        <f t="shared" ca="1" si="152"/>
        <v>990</v>
      </c>
      <c r="S324">
        <f t="shared" ref="S324:S387" ca="1" si="187">IF(S323&lt;R324,S323+1,"")</f>
        <v>271</v>
      </c>
      <c r="T324" t="str">
        <f t="shared" ref="T324:T387" ca="1" si="188">IF(S324&lt;&gt;"","Paradas","")</f>
        <v>Paradas</v>
      </c>
      <c r="U324">
        <f t="shared" ca="1" si="153"/>
        <v>10271</v>
      </c>
      <c r="V324">
        <f ca="1">IFERROR(INDEX(Rutas_Despiece!$J:$J,MATCH($S324,$Q:$Q,0)),"")</f>
        <v>41.632607999999998</v>
      </c>
      <c r="W324">
        <f ca="1">IFERROR(INDEX(Rutas_Despiece!$K:$K,MATCH($S324,$Q:$Q,0)),"")</f>
        <v>-0.88506600000000002</v>
      </c>
      <c r="Y324" t="str">
        <f ca="1">IFERROR(INDEX(Rutas_Despiece!$F:$F,MATCH($S324,$Q:$Q,0))&amp;" "&amp;INDEX(Rutas_Despiece!$G:$G,MATCH($S324,$Q:$Q,0)),"")</f>
        <v xml:space="preserve">Avd. América nº 11 </v>
      </c>
      <c r="Z324" t="str">
        <f ca="1">IFERROR(INDEX(Rutas_Despiece!$H:$H,MATCH($S324,$Q:$Q,0)),"")</f>
        <v>Zaragoza</v>
      </c>
      <c r="AA324" t="str">
        <f ca="1">IFERROR(INDEX(Rutas_Despiece!$I:$I,MATCH($S324,$Q:$Q,0)),"")</f>
        <v>Zaragoza, España</v>
      </c>
      <c r="AB324" t="str">
        <f ca="1">IFERROR(INDEX(Rutas_Despiece!$L:$L,MATCH($S324,$Q:$Q,0)),"")</f>
        <v>Frente Plaza Canteras - Pd. Bus</v>
      </c>
      <c r="AG324" t="str">
        <f t="shared" ca="1" si="183"/>
        <v/>
      </c>
    </row>
    <row r="325" spans="1:33" x14ac:dyDescent="0.25">
      <c r="A325">
        <f ca="1">IF(Rutas_Despiece!A325&lt;&gt;Rutas_Despiece!A324,1,0)</f>
        <v>0</v>
      </c>
      <c r="B325">
        <f ca="1">IF(A325,Rutas_Despiece!C325,0)</f>
        <v>0</v>
      </c>
      <c r="C325">
        <f ca="1">IF(A325,Rutas_Despiece!D325,0)</f>
        <v>0</v>
      </c>
      <c r="D325" t="str">
        <f ca="1">IF(A325=1,"",SUBSTITUTE(Rutas_Despiece!J325,",",".") &amp; ","&amp;SUBSTITUTE(Rutas_Despiece!K325,",","."))</f>
        <v>41.6771416,-0.8710502</v>
      </c>
      <c r="E325" s="5">
        <f t="shared" ca="1" si="180"/>
        <v>9</v>
      </c>
      <c r="F325" t="str">
        <f t="shared" ca="1" si="177"/>
        <v>41.6771416,-0.8710502 41.6668363,-0.8718167 41.6628839,-0.8664623 41.663684,-0.8612825 41.6673479,-0.8525495 41.6706719,-0.8444984 41.6698219,-0.8392838 41.6670038,-0.8317995 41.6667726,-0.8240368</v>
      </c>
      <c r="G325" s="69" t="s">
        <v>1174</v>
      </c>
      <c r="H325">
        <f t="shared" ca="1" si="181"/>
        <v>51</v>
      </c>
      <c r="I325" t="str">
        <f t="shared" ref="I325:I328" ca="1" si="189">IF(I324&lt;H325,I324+1,I324)</f>
        <v/>
      </c>
      <c r="J325" s="5" t="e">
        <f t="shared" ca="1" si="185"/>
        <v>#N/A</v>
      </c>
      <c r="M325" s="69"/>
      <c r="N325" s="69">
        <f t="shared" ca="1" si="176"/>
        <v>1</v>
      </c>
      <c r="O325" s="69" t="s">
        <v>1174</v>
      </c>
      <c r="P325">
        <f t="shared" ca="1" si="182"/>
        <v>1</v>
      </c>
      <c r="Q325">
        <f t="shared" ca="1" si="186"/>
        <v>314</v>
      </c>
      <c r="R325">
        <f t="shared" ref="R325:R388" ca="1" si="190">R324</f>
        <v>990</v>
      </c>
      <c r="S325">
        <f t="shared" ca="1" si="187"/>
        <v>272</v>
      </c>
      <c r="T325" t="str">
        <f t="shared" ca="1" si="188"/>
        <v>Paradas</v>
      </c>
      <c r="U325">
        <f t="shared" ref="U325:U388" ca="1" si="191">IF(S325=0,"",10000+S325)</f>
        <v>10272</v>
      </c>
      <c r="V325">
        <f ca="1">IFERROR(INDEX(Rutas_Despiece!$J:$J,MATCH($S325,$Q:$Q,0)),"")</f>
        <v>41.636372399999999</v>
      </c>
      <c r="W325">
        <f ca="1">IFERROR(INDEX(Rutas_Despiece!$K:$K,MATCH($S325,$Q:$Q,0)),"")</f>
        <v>-0.87839979999999995</v>
      </c>
      <c r="Y325" t="str">
        <f ca="1">IFERROR(INDEX(Rutas_Despiece!$F:$F,MATCH($S325,$Q:$Q,0))&amp;" "&amp;INDEX(Rutas_Despiece!$G:$G,MATCH($S325,$Q:$Q,0)),"")</f>
        <v xml:space="preserve">Avd. San José  </v>
      </c>
      <c r="Z325" t="str">
        <f ca="1">IFERROR(INDEX(Rutas_Despiece!$H:$H,MATCH($S325,$Q:$Q,0)),"")</f>
        <v>Zaragoza</v>
      </c>
      <c r="AA325" t="str">
        <f ca="1">IFERROR(INDEX(Rutas_Despiece!$I:$I,MATCH($S325,$Q:$Q,0)),"")</f>
        <v>Zaragoza, España</v>
      </c>
      <c r="AB325" t="str">
        <f ca="1">IFERROR(INDEX(Rutas_Despiece!$L:$L,MATCH($S325,$Q:$Q,0)),"")</f>
        <v>Esq. Bellavista - Pd. Bus</v>
      </c>
      <c r="AG325" t="str">
        <f t="shared" ca="1" si="183"/>
        <v/>
      </c>
    </row>
    <row r="326" spans="1:33" x14ac:dyDescent="0.25">
      <c r="A326">
        <f ca="1">IF(Rutas_Despiece!A326&lt;&gt;Rutas_Despiece!A325,1,0)</f>
        <v>0</v>
      </c>
      <c r="B326">
        <f ca="1">IF(A326,Rutas_Despiece!C326,0)</f>
        <v>0</v>
      </c>
      <c r="C326">
        <f ca="1">IF(A326,Rutas_Despiece!D326,0)</f>
        <v>0</v>
      </c>
      <c r="D326" t="str">
        <f ca="1">IF(A326=1,"",SUBSTITUTE(Rutas_Despiece!J326,",",".") &amp; ","&amp;SUBSTITUTE(Rutas_Despiece!K326,",","."))</f>
        <v>41.6668363,-0.8718167</v>
      </c>
      <c r="E326" s="5">
        <f t="shared" ca="1" si="180"/>
        <v>9</v>
      </c>
      <c r="F326" t="str">
        <f t="shared" ca="1" si="177"/>
        <v>41.6668363,-0.8718167 41.6628839,-0.8664623 41.663684,-0.8612825 41.6673479,-0.8525495 41.6706719,-0.8444984 41.6698219,-0.8392838 41.6670038,-0.8317995 41.6667726,-0.8240368</v>
      </c>
      <c r="G326" s="69" t="s">
        <v>1174</v>
      </c>
      <c r="H326">
        <f t="shared" ca="1" si="181"/>
        <v>51</v>
      </c>
      <c r="I326" t="str">
        <f t="shared" ca="1" si="189"/>
        <v/>
      </c>
      <c r="J326" s="5" t="e">
        <f t="shared" ca="1" si="185"/>
        <v>#N/A</v>
      </c>
      <c r="M326" s="69"/>
      <c r="N326" s="69">
        <f t="shared" ca="1" si="176"/>
        <v>1</v>
      </c>
      <c r="O326" s="69" t="s">
        <v>1174</v>
      </c>
      <c r="P326">
        <f t="shared" ca="1" si="182"/>
        <v>1</v>
      </c>
      <c r="Q326">
        <f t="shared" ca="1" si="186"/>
        <v>315</v>
      </c>
      <c r="R326">
        <f t="shared" ca="1" si="190"/>
        <v>990</v>
      </c>
      <c r="S326">
        <f t="shared" ca="1" si="187"/>
        <v>273</v>
      </c>
      <c r="T326" t="str">
        <f t="shared" ca="1" si="188"/>
        <v>Paradas</v>
      </c>
      <c r="U326">
        <f t="shared" ca="1" si="191"/>
        <v>10273</v>
      </c>
      <c r="V326">
        <f ca="1">IFERROR(INDEX(Rutas_Despiece!$J:$J,MATCH($S326,$Q:$Q,0)),"")</f>
        <v>41.637590000000003</v>
      </c>
      <c r="W326">
        <f ca="1">IFERROR(INDEX(Rutas_Despiece!$K:$K,MATCH($S326,$Q:$Q,0)),"")</f>
        <v>-0.87668000000000001</v>
      </c>
      <c r="Y326" t="str">
        <f ca="1">IFERROR(INDEX(Rutas_Despiece!$F:$F,MATCH($S326,$Q:$Q,0))&amp;" "&amp;INDEX(Rutas_Despiece!$G:$G,MATCH($S326,$Q:$Q,0)),"")</f>
        <v xml:space="preserve">Avd. San José nº 97 </v>
      </c>
      <c r="Z326" t="str">
        <f ca="1">IFERROR(INDEX(Rutas_Despiece!$H:$H,MATCH($S326,$Q:$Q,0)),"")</f>
        <v>Zaragoza</v>
      </c>
      <c r="AA326" t="str">
        <f ca="1">IFERROR(INDEX(Rutas_Despiece!$I:$I,MATCH($S326,$Q:$Q,0)),"")</f>
        <v>Zaragoza, España</v>
      </c>
      <c r="AB326" t="str">
        <f ca="1">IFERROR(INDEX(Rutas_Despiece!$L:$L,MATCH($S326,$Q:$Q,0)),"")</f>
        <v>Pd. Bus</v>
      </c>
      <c r="AG326" t="str">
        <f t="shared" ca="1" si="183"/>
        <v/>
      </c>
    </row>
    <row r="327" spans="1:33" x14ac:dyDescent="0.25">
      <c r="A327">
        <f ca="1">IF(Rutas_Despiece!A327&lt;&gt;Rutas_Despiece!A326,1,0)</f>
        <v>0</v>
      </c>
      <c r="B327">
        <f ca="1">IF(A327,Rutas_Despiece!C327,0)</f>
        <v>0</v>
      </c>
      <c r="C327">
        <f ca="1">IF(A327,Rutas_Despiece!D327,0)</f>
        <v>0</v>
      </c>
      <c r="D327" t="str">
        <f ca="1">IF(A327=1,"",SUBSTITUTE(Rutas_Despiece!J327,",",".") &amp; ","&amp;SUBSTITUTE(Rutas_Despiece!K327,",","."))</f>
        <v>41.6628839,-0.8664623</v>
      </c>
      <c r="E327" s="5">
        <f t="shared" ca="1" si="180"/>
        <v>9</v>
      </c>
      <c r="F327" t="str">
        <f t="shared" ca="1" si="177"/>
        <v>41.6628839,-0.8664623 41.663684,-0.8612825 41.6673479,-0.8525495 41.6706719,-0.8444984 41.6698219,-0.8392838 41.6670038,-0.8317995 41.6667726,-0.8240368</v>
      </c>
      <c r="G327" s="69" t="s">
        <v>1174</v>
      </c>
      <c r="H327">
        <f t="shared" ca="1" si="181"/>
        <v>51</v>
      </c>
      <c r="I327" t="str">
        <f t="shared" ca="1" si="189"/>
        <v/>
      </c>
      <c r="J327" s="5" t="e">
        <f t="shared" ca="1" si="185"/>
        <v>#N/A</v>
      </c>
      <c r="M327" s="69"/>
      <c r="N327" s="69">
        <f t="shared" ca="1" si="176"/>
        <v>1</v>
      </c>
      <c r="O327" s="69" t="s">
        <v>1174</v>
      </c>
      <c r="P327">
        <f t="shared" ca="1" si="182"/>
        <v>1</v>
      </c>
      <c r="Q327">
        <f t="shared" ca="1" si="186"/>
        <v>316</v>
      </c>
      <c r="R327">
        <f t="shared" ca="1" si="190"/>
        <v>990</v>
      </c>
      <c r="S327">
        <f t="shared" ca="1" si="187"/>
        <v>274</v>
      </c>
      <c r="T327" t="str">
        <f t="shared" ca="1" si="188"/>
        <v>Paradas</v>
      </c>
      <c r="U327">
        <f t="shared" ca="1" si="191"/>
        <v>10274</v>
      </c>
      <c r="V327">
        <f ca="1">IFERROR(INDEX(Rutas_Despiece!$J:$J,MATCH($S327,$Q:$Q,0)),"")</f>
        <v>41.645690000000002</v>
      </c>
      <c r="W327">
        <f ca="1">IFERROR(INDEX(Rutas_Despiece!$K:$K,MATCH($S327,$Q:$Q,0)),"")</f>
        <v>-0.87439869999999997</v>
      </c>
      <c r="Y327" t="str">
        <f ca="1">IFERROR(INDEX(Rutas_Despiece!$F:$F,MATCH($S327,$Q:$Q,0))&amp;" "&amp;INDEX(Rutas_Despiece!$G:$G,MATCH($S327,$Q:$Q,0)),"")</f>
        <v xml:space="preserve">Avd. San José nº 3 </v>
      </c>
      <c r="Z327" t="str">
        <f ca="1">IFERROR(INDEX(Rutas_Despiece!$H:$H,MATCH($S327,$Q:$Q,0)),"")</f>
        <v>Zaragoza</v>
      </c>
      <c r="AA327" t="str">
        <f ca="1">IFERROR(INDEX(Rutas_Despiece!$I:$I,MATCH($S327,$Q:$Q,0)),"")</f>
        <v>Zaragoza, España</v>
      </c>
      <c r="AB327" t="str">
        <f ca="1">IFERROR(INDEX(Rutas_Despiece!$L:$L,MATCH($S327,$Q:$Q,0)),"")</f>
        <v>Esq. Miguel Servet - Pd. Bus</v>
      </c>
      <c r="AG327" t="str">
        <f t="shared" ca="1" si="183"/>
        <v/>
      </c>
    </row>
    <row r="328" spans="1:33" x14ac:dyDescent="0.25">
      <c r="A328">
        <f ca="1">IF(Rutas_Despiece!A328&lt;&gt;Rutas_Despiece!A327,1,0)</f>
        <v>0</v>
      </c>
      <c r="B328">
        <f ca="1">IF(A328,Rutas_Despiece!C328,0)</f>
        <v>0</v>
      </c>
      <c r="C328">
        <f ca="1">IF(A328,Rutas_Despiece!D328,0)</f>
        <v>0</v>
      </c>
      <c r="D328" t="str">
        <f ca="1">IF(A328=1,"",SUBSTITUTE(Rutas_Despiece!J328,",",".") &amp; ","&amp;SUBSTITUTE(Rutas_Despiece!K328,",","."))</f>
        <v>41.663684,-0.8612825</v>
      </c>
      <c r="E328" s="5">
        <f t="shared" ca="1" si="180"/>
        <v>9</v>
      </c>
      <c r="F328" t="str">
        <f t="shared" ca="1" si="177"/>
        <v>41.663684,-0.8612825 41.6673479,-0.8525495 41.6706719,-0.8444984 41.6698219,-0.8392838 41.6670038,-0.8317995 41.6667726,-0.8240368</v>
      </c>
      <c r="G328" s="69" t="s">
        <v>1174</v>
      </c>
      <c r="H328">
        <f t="shared" ca="1" si="181"/>
        <v>51</v>
      </c>
      <c r="I328" t="str">
        <f t="shared" ca="1" si="189"/>
        <v/>
      </c>
      <c r="J328" s="5" t="e">
        <f t="shared" ca="1" si="185"/>
        <v>#N/A</v>
      </c>
      <c r="M328" s="69"/>
      <c r="N328" s="69">
        <f t="shared" ca="1" si="176"/>
        <v>1</v>
      </c>
      <c r="O328" s="69" t="s">
        <v>1174</v>
      </c>
      <c r="P328">
        <f t="shared" ca="1" si="182"/>
        <v>1</v>
      </c>
      <c r="Q328">
        <f t="shared" ca="1" si="186"/>
        <v>317</v>
      </c>
      <c r="R328">
        <f t="shared" ca="1" si="190"/>
        <v>990</v>
      </c>
      <c r="S328">
        <f t="shared" ca="1" si="187"/>
        <v>275</v>
      </c>
      <c r="T328" t="str">
        <f t="shared" ca="1" si="188"/>
        <v>Paradas</v>
      </c>
      <c r="U328">
        <f t="shared" ca="1" si="191"/>
        <v>10275</v>
      </c>
      <c r="V328">
        <f ca="1">IFERROR(INDEX(Rutas_Despiece!$J:$J,MATCH($S328,$Q:$Q,0)),"")</f>
        <v>41.646318000000001</v>
      </c>
      <c r="W328">
        <f ca="1">IFERROR(INDEX(Rutas_Despiece!$K:$K,MATCH($S328,$Q:$Q,0)),"")</f>
        <v>-0.87181900000000001</v>
      </c>
      <c r="Y328" t="str">
        <f ca="1">IFERROR(INDEX(Rutas_Despiece!$F:$F,MATCH($S328,$Q:$Q,0))&amp;" "&amp;INDEX(Rutas_Despiece!$G:$G,MATCH($S328,$Q:$Q,0)),"")</f>
        <v>Compromiso de Caspe nº 48</v>
      </c>
      <c r="Z328" t="str">
        <f ca="1">IFERROR(INDEX(Rutas_Despiece!$H:$H,MATCH($S328,$Q:$Q,0)),"")</f>
        <v>Zaragoza</v>
      </c>
      <c r="AA328" t="str">
        <f ca="1">IFERROR(INDEX(Rutas_Despiece!$I:$I,MATCH($S328,$Q:$Q,0)),"")</f>
        <v>Zaragoza, España</v>
      </c>
      <c r="AB328" t="str">
        <f ca="1">IFERROR(INDEX(Rutas_Despiece!$L:$L,MATCH($S328,$Q:$Q,0)),"")</f>
        <v xml:space="preserve">Esq. Doctor Iranzo - Pd. Bus </v>
      </c>
      <c r="AG328" t="str">
        <f t="shared" ca="1" si="183"/>
        <v/>
      </c>
    </row>
    <row r="329" spans="1:33" x14ac:dyDescent="0.25">
      <c r="A329">
        <f ca="1">IF(Rutas_Despiece!A329&lt;&gt;Rutas_Despiece!A328,1,0)</f>
        <v>0</v>
      </c>
      <c r="B329">
        <f ca="1">IF(A329,Rutas_Despiece!C329,0)</f>
        <v>0</v>
      </c>
      <c r="C329">
        <f ca="1">IF(A329,Rutas_Despiece!D329,0)</f>
        <v>0</v>
      </c>
      <c r="D329" t="str">
        <f ca="1">IF(A329=1,"",SUBSTITUTE(Rutas_Despiece!J329,",",".") &amp; ","&amp;SUBSTITUTE(Rutas_Despiece!K329,",","."))</f>
        <v>41.6673479,-0.8525495</v>
      </c>
      <c r="E329" s="5">
        <f t="shared" ca="1" si="180"/>
        <v>9</v>
      </c>
      <c r="F329" t="str">
        <f t="shared" ca="1" si="177"/>
        <v>41.6673479,-0.8525495 41.6706719,-0.8444984 41.6698219,-0.8392838 41.6670038,-0.8317995 41.6667726,-0.8240368</v>
      </c>
      <c r="G329" s="69" t="s">
        <v>1174</v>
      </c>
      <c r="H329">
        <f t="shared" ca="1" si="181"/>
        <v>51</v>
      </c>
      <c r="I329" t="str">
        <f t="shared" ref="I329" ca="1" si="192">IF(I328&lt;H329,I328+1,"")</f>
        <v/>
      </c>
      <c r="J329" s="5" t="e">
        <f t="shared" ca="1" si="185"/>
        <v>#N/A</v>
      </c>
      <c r="M329" s="69"/>
      <c r="N329" s="69">
        <f t="shared" ca="1" si="176"/>
        <v>1</v>
      </c>
      <c r="O329" s="69" t="s">
        <v>1174</v>
      </c>
      <c r="P329">
        <f t="shared" ca="1" si="182"/>
        <v>1</v>
      </c>
      <c r="Q329">
        <f t="shared" ca="1" si="186"/>
        <v>318</v>
      </c>
      <c r="R329">
        <f t="shared" ca="1" si="190"/>
        <v>990</v>
      </c>
      <c r="S329">
        <f t="shared" ca="1" si="187"/>
        <v>276</v>
      </c>
      <c r="T329" t="str">
        <f t="shared" ca="1" si="188"/>
        <v>Paradas</v>
      </c>
      <c r="U329">
        <f t="shared" ca="1" si="191"/>
        <v>10276</v>
      </c>
      <c r="V329">
        <f ca="1">IFERROR(INDEX(Rutas_Despiece!$J:$J,MATCH($S329,$Q:$Q,0)),"")</f>
        <v>41.646318000000001</v>
      </c>
      <c r="W329">
        <f ca="1">IFERROR(INDEX(Rutas_Despiece!$K:$K,MATCH($S329,$Q:$Q,0)),"")</f>
        <v>-0.87181900000000001</v>
      </c>
      <c r="Y329" t="str">
        <f ca="1">IFERROR(INDEX(Rutas_Despiece!$F:$F,MATCH($S329,$Q:$Q,0))&amp;" "&amp;INDEX(Rutas_Despiece!$G:$G,MATCH($S329,$Q:$Q,0)),"")</f>
        <v>Compromiso de Caspe nº 76</v>
      </c>
      <c r="Z329" t="str">
        <f ca="1">IFERROR(INDEX(Rutas_Despiece!$H:$H,MATCH($S329,$Q:$Q,0)),"")</f>
        <v>Zaragoza</v>
      </c>
      <c r="AA329" t="str">
        <f ca="1">IFERROR(INDEX(Rutas_Despiece!$I:$I,MATCH($S329,$Q:$Q,0)),"")</f>
        <v>Zaragoza, España</v>
      </c>
      <c r="AB329" t="str">
        <f ca="1">IFERROR(INDEX(Rutas_Despiece!$L:$L,MATCH($S329,$Q:$Q,0)),"")</f>
        <v>Pd. Bus</v>
      </c>
      <c r="AG329" t="str">
        <f t="shared" ca="1" si="183"/>
        <v/>
      </c>
    </row>
    <row r="330" spans="1:33" x14ac:dyDescent="0.25">
      <c r="A330">
        <f ca="1">IF(Rutas_Despiece!A330&lt;&gt;Rutas_Despiece!A329,1,0)</f>
        <v>0</v>
      </c>
      <c r="B330">
        <f ca="1">IF(A330,Rutas_Despiece!C330,0)</f>
        <v>0</v>
      </c>
      <c r="C330">
        <f ca="1">IF(A330,Rutas_Despiece!D330,0)</f>
        <v>0</v>
      </c>
      <c r="D330" t="str">
        <f ca="1">IF(A330=1,"",SUBSTITUTE(Rutas_Despiece!J330,",",".") &amp; ","&amp;SUBSTITUTE(Rutas_Despiece!K330,",","."))</f>
        <v>41.6706719,-0.8444984</v>
      </c>
      <c r="E330" s="5">
        <f t="shared" ca="1" si="180"/>
        <v>9</v>
      </c>
      <c r="F330" t="str">
        <f t="shared" ca="1" si="177"/>
        <v>41.6706719,-0.8444984 41.6698219,-0.8392838 41.6670038,-0.8317995 41.6667726,-0.8240368</v>
      </c>
      <c r="G330" s="69" t="s">
        <v>1174</v>
      </c>
      <c r="H330">
        <f t="shared" ca="1" si="181"/>
        <v>51</v>
      </c>
      <c r="I330" t="str">
        <f t="shared" ref="I330:I333" ca="1" si="193">IF(I329&lt;H330,I329+1,I329)</f>
        <v/>
      </c>
      <c r="J330" s="5" t="e">
        <f t="shared" ca="1" si="185"/>
        <v>#N/A</v>
      </c>
      <c r="M330" s="69"/>
      <c r="N330" s="69">
        <f t="shared" ca="1" si="176"/>
        <v>1</v>
      </c>
      <c r="O330" s="69" t="s">
        <v>1174</v>
      </c>
      <c r="P330">
        <f t="shared" ca="1" si="182"/>
        <v>1</v>
      </c>
      <c r="Q330">
        <f t="shared" ca="1" si="186"/>
        <v>319</v>
      </c>
      <c r="R330">
        <f t="shared" ca="1" si="190"/>
        <v>990</v>
      </c>
      <c r="S330">
        <f t="shared" ca="1" si="187"/>
        <v>277</v>
      </c>
      <c r="T330" t="str">
        <f t="shared" ca="1" si="188"/>
        <v>Paradas</v>
      </c>
      <c r="U330">
        <f t="shared" ca="1" si="191"/>
        <v>10277</v>
      </c>
      <c r="V330">
        <f ca="1">IFERROR(INDEX(Rutas_Despiece!$J:$J,MATCH($S330,$Q:$Q,0)),"")</f>
        <v>41.749628000000001</v>
      </c>
      <c r="W330">
        <f ca="1">IFERROR(INDEX(Rutas_Despiece!$K:$K,MATCH($S330,$Q:$Q,0)),"")</f>
        <v>-1.1755139999999999</v>
      </c>
      <c r="Y330" t="str">
        <f ca="1">IFERROR(INDEX(Rutas_Despiece!$F:$F,MATCH($S330,$Q:$Q,0))&amp;" "&amp;INDEX(Rutas_Despiece!$G:$G,MATCH($S330,$Q:$Q,0)),"")</f>
        <v xml:space="preserve">Pol. Ind Entrerrios </v>
      </c>
      <c r="Z330" t="str">
        <f ca="1">IFERROR(INDEX(Rutas_Despiece!$H:$H,MATCH($S330,$Q:$Q,0)),"")</f>
        <v>Figueruelas</v>
      </c>
      <c r="AA330" t="str">
        <f ca="1">IFERROR(INDEX(Rutas_Despiece!$I:$I,MATCH($S330,$Q:$Q,0)),"")</f>
        <v>Zaragoza, España</v>
      </c>
      <c r="AB330" t="str">
        <f ca="1">IFERROR(INDEX(Rutas_Despiece!$L:$L,MATCH($S330,$Q:$Q,0)),"")</f>
        <v>Opel Puerta 5</v>
      </c>
      <c r="AG330" t="str">
        <f t="shared" ca="1" si="183"/>
        <v/>
      </c>
    </row>
    <row r="331" spans="1:33" x14ac:dyDescent="0.25">
      <c r="A331">
        <f ca="1">IF(Rutas_Despiece!A331&lt;&gt;Rutas_Despiece!A330,1,0)</f>
        <v>0</v>
      </c>
      <c r="B331">
        <f ca="1">IF(A331,Rutas_Despiece!C331,0)</f>
        <v>0</v>
      </c>
      <c r="C331">
        <f ca="1">IF(A331,Rutas_Despiece!D331,0)</f>
        <v>0</v>
      </c>
      <c r="D331" t="str">
        <f ca="1">IF(A331=1,"",SUBSTITUTE(Rutas_Despiece!J331,",",".") &amp; ","&amp;SUBSTITUTE(Rutas_Despiece!K331,",","."))</f>
        <v>41.6698219,-0.8392838</v>
      </c>
      <c r="E331" s="5">
        <f t="shared" ca="1" si="180"/>
        <v>9</v>
      </c>
      <c r="F331" t="str">
        <f t="shared" ca="1" si="177"/>
        <v>41.6698219,-0.8392838 41.6670038,-0.8317995 41.6667726,-0.8240368</v>
      </c>
      <c r="G331" s="69" t="s">
        <v>1174</v>
      </c>
      <c r="H331">
        <f t="shared" ca="1" si="181"/>
        <v>51</v>
      </c>
      <c r="I331" t="str">
        <f t="shared" ca="1" si="193"/>
        <v/>
      </c>
      <c r="J331" s="5" t="e">
        <f t="shared" ca="1" si="185"/>
        <v>#N/A</v>
      </c>
      <c r="M331" s="69"/>
      <c r="N331" s="69">
        <f t="shared" ca="1" si="176"/>
        <v>1</v>
      </c>
      <c r="O331" s="69" t="s">
        <v>1174</v>
      </c>
      <c r="P331">
        <f t="shared" ca="1" si="182"/>
        <v>1</v>
      </c>
      <c r="Q331">
        <f t="shared" ca="1" si="186"/>
        <v>320</v>
      </c>
      <c r="R331">
        <f t="shared" ca="1" si="190"/>
        <v>990</v>
      </c>
      <c r="S331">
        <f t="shared" ca="1" si="187"/>
        <v>278</v>
      </c>
      <c r="T331" t="str">
        <f t="shared" ca="1" si="188"/>
        <v>Paradas</v>
      </c>
      <c r="U331">
        <f t="shared" ca="1" si="191"/>
        <v>10278</v>
      </c>
      <c r="V331">
        <f ca="1">IFERROR(INDEX(Rutas_Despiece!$J:$J,MATCH($S331,$Q:$Q,0)),"")</f>
        <v>41.749628000000001</v>
      </c>
      <c r="W331">
        <f ca="1">IFERROR(INDEX(Rutas_Despiece!$K:$K,MATCH($S331,$Q:$Q,0)),"")</f>
        <v>-1.1755139999999999</v>
      </c>
      <c r="Y331" t="str">
        <f ca="1">IFERROR(INDEX(Rutas_Despiece!$F:$F,MATCH($S331,$Q:$Q,0))&amp;" "&amp;INDEX(Rutas_Despiece!$G:$G,MATCH($S331,$Q:$Q,0)),"")</f>
        <v xml:space="preserve">Pol. Ind Entrerrios </v>
      </c>
      <c r="Z331" t="str">
        <f ca="1">IFERROR(INDEX(Rutas_Despiece!$H:$H,MATCH($S331,$Q:$Q,0)),"")</f>
        <v>Figueruelas</v>
      </c>
      <c r="AA331" t="str">
        <f ca="1">IFERROR(INDEX(Rutas_Despiece!$I:$I,MATCH($S331,$Q:$Q,0)),"")</f>
        <v>Zaragoza, España</v>
      </c>
      <c r="AB331" t="str">
        <f ca="1">IFERROR(INDEX(Rutas_Despiece!$L:$L,MATCH($S331,$Q:$Q,0)),"")</f>
        <v>Opel Puerta 5</v>
      </c>
      <c r="AG331" t="str">
        <f t="shared" ca="1" si="183"/>
        <v/>
      </c>
    </row>
    <row r="332" spans="1:33" x14ac:dyDescent="0.25">
      <c r="A332">
        <f ca="1">IF(Rutas_Despiece!A332&lt;&gt;Rutas_Despiece!A331,1,0)</f>
        <v>0</v>
      </c>
      <c r="B332">
        <f ca="1">IF(A332,Rutas_Despiece!C332,0)</f>
        <v>0</v>
      </c>
      <c r="C332">
        <f ca="1">IF(A332,Rutas_Despiece!D332,0)</f>
        <v>0</v>
      </c>
      <c r="D332" t="str">
        <f ca="1">IF(A332=1,"",SUBSTITUTE(Rutas_Despiece!J332,",",".") &amp; ","&amp;SUBSTITUTE(Rutas_Despiece!K332,",","."))</f>
        <v>41.6670038,-0.8317995</v>
      </c>
      <c r="E332" s="5">
        <f t="shared" ca="1" si="180"/>
        <v>9</v>
      </c>
      <c r="F332" t="str">
        <f t="shared" ca="1" si="177"/>
        <v>41.6670038,-0.8317995 41.6667726,-0.8240368</v>
      </c>
      <c r="G332" s="69" t="s">
        <v>1174</v>
      </c>
      <c r="H332">
        <f t="shared" ca="1" si="181"/>
        <v>51</v>
      </c>
      <c r="I332" t="str">
        <f t="shared" ca="1" si="193"/>
        <v/>
      </c>
      <c r="J332" s="5" t="e">
        <f t="shared" ca="1" si="185"/>
        <v>#N/A</v>
      </c>
      <c r="M332" s="69"/>
      <c r="N332" s="69">
        <f t="shared" ca="1" si="176"/>
        <v>1</v>
      </c>
      <c r="O332" s="69" t="s">
        <v>1174</v>
      </c>
      <c r="P332">
        <f t="shared" ca="1" si="182"/>
        <v>1</v>
      </c>
      <c r="Q332">
        <f t="shared" ca="1" si="186"/>
        <v>321</v>
      </c>
      <c r="R332">
        <f t="shared" ca="1" si="190"/>
        <v>990</v>
      </c>
      <c r="S332">
        <f t="shared" ca="1" si="187"/>
        <v>279</v>
      </c>
      <c r="T332" t="str">
        <f t="shared" ca="1" si="188"/>
        <v>Paradas</v>
      </c>
      <c r="U332">
        <f t="shared" ca="1" si="191"/>
        <v>10279</v>
      </c>
      <c r="V332">
        <f ca="1">IFERROR(INDEX(Rutas_Despiece!$J:$J,MATCH($S332,$Q:$Q,0)),"")</f>
        <v>41.655025299999998</v>
      </c>
      <c r="W332">
        <f ca="1">IFERROR(INDEX(Rutas_Despiece!$K:$K,MATCH($S332,$Q:$Q,0)),"")</f>
        <v>-0.9207166</v>
      </c>
      <c r="Y332" t="str">
        <f ca="1">IFERROR(INDEX(Rutas_Despiece!$F:$F,MATCH($S332,$Q:$Q,0))&amp;" "&amp;INDEX(Rutas_Despiece!$G:$G,MATCH($S332,$Q:$Q,0)),"")</f>
        <v xml:space="preserve">Vía Hispanidad  </v>
      </c>
      <c r="Z332" t="str">
        <f ca="1">IFERROR(INDEX(Rutas_Despiece!$H:$H,MATCH($S332,$Q:$Q,0)),"")</f>
        <v>Zaragoza</v>
      </c>
      <c r="AA332" t="str">
        <f ca="1">IFERROR(INDEX(Rutas_Despiece!$I:$I,MATCH($S332,$Q:$Q,0)),"")</f>
        <v>Zaragoza, España</v>
      </c>
      <c r="AB332" t="str">
        <f ca="1">IFERROR(INDEX(Rutas_Despiece!$L:$L,MATCH($S332,$Q:$Q,0)),"")</f>
        <v>Frente nº 132 - 2º paso de cebra</v>
      </c>
      <c r="AG332" t="str">
        <f t="shared" ca="1" si="183"/>
        <v/>
      </c>
    </row>
    <row r="333" spans="1:33" x14ac:dyDescent="0.25">
      <c r="A333">
        <f ca="1">IF(Rutas_Despiece!A333&lt;&gt;Rutas_Despiece!A332,1,0)</f>
        <v>0</v>
      </c>
      <c r="B333">
        <f ca="1">IF(A333,Rutas_Despiece!C333,0)</f>
        <v>0</v>
      </c>
      <c r="C333">
        <f ca="1">IF(A333,Rutas_Despiece!D333,0)</f>
        <v>0</v>
      </c>
      <c r="D333" t="str">
        <f ca="1">IF(A333=1,"",SUBSTITUTE(Rutas_Despiece!J333,",",".") &amp; ","&amp;SUBSTITUTE(Rutas_Despiece!K333,",","."))</f>
        <v>41.6667726,-0.8240368</v>
      </c>
      <c r="E333" s="5">
        <f t="shared" ca="1" si="180"/>
        <v>9</v>
      </c>
      <c r="F333" t="str">
        <f t="shared" ca="1" si="177"/>
        <v>41.6667726,-0.8240368</v>
      </c>
      <c r="G333" s="69" t="s">
        <v>1174</v>
      </c>
      <c r="H333">
        <f t="shared" ca="1" si="181"/>
        <v>51</v>
      </c>
      <c r="I333" t="str">
        <f t="shared" ca="1" si="193"/>
        <v/>
      </c>
      <c r="J333" s="5" t="e">
        <f t="shared" ca="1" si="185"/>
        <v>#N/A</v>
      </c>
      <c r="M333" s="69"/>
      <c r="N333" s="69">
        <f t="shared" ca="1" si="176"/>
        <v>1</v>
      </c>
      <c r="O333" s="69" t="s">
        <v>1174</v>
      </c>
      <c r="P333">
        <f t="shared" ca="1" si="182"/>
        <v>1</v>
      </c>
      <c r="Q333">
        <f t="shared" ca="1" si="186"/>
        <v>322</v>
      </c>
      <c r="R333">
        <f t="shared" ca="1" si="190"/>
        <v>990</v>
      </c>
      <c r="S333">
        <f t="shared" ca="1" si="187"/>
        <v>280</v>
      </c>
      <c r="T333" t="str">
        <f t="shared" ca="1" si="188"/>
        <v>Paradas</v>
      </c>
      <c r="U333">
        <f t="shared" ca="1" si="191"/>
        <v>10280</v>
      </c>
      <c r="V333">
        <f ca="1">IFERROR(INDEX(Rutas_Despiece!$J:$J,MATCH($S333,$Q:$Q,0)),"")</f>
        <v>41.648010800000002</v>
      </c>
      <c r="W333">
        <f ca="1">IFERROR(INDEX(Rutas_Despiece!$K:$K,MATCH($S333,$Q:$Q,0)),"")</f>
        <v>-0.91789790000000004</v>
      </c>
      <c r="Y333" t="str">
        <f ca="1">IFERROR(INDEX(Rutas_Despiece!$F:$F,MATCH($S333,$Q:$Q,0))&amp;" "&amp;INDEX(Rutas_Despiece!$G:$G,MATCH($S333,$Q:$Q,0)),"")</f>
        <v xml:space="preserve">Vía Hispanidad  </v>
      </c>
      <c r="Z333" t="str">
        <f ca="1">IFERROR(INDEX(Rutas_Despiece!$H:$H,MATCH($S333,$Q:$Q,0)),"")</f>
        <v>Zaragoza</v>
      </c>
      <c r="AA333" t="str">
        <f ca="1">IFERROR(INDEX(Rutas_Despiece!$I:$I,MATCH($S333,$Q:$Q,0)),"")</f>
        <v>Zaragoza, España</v>
      </c>
      <c r="AB333" t="str">
        <f ca="1">IFERROR(INDEX(Rutas_Despiece!$L:$L,MATCH($S333,$Q:$Q,0)),"")</f>
        <v>Frente Escultor Palao - Pd. Bus</v>
      </c>
      <c r="AG333" t="str">
        <f t="shared" ca="1" si="183"/>
        <v/>
      </c>
    </row>
    <row r="334" spans="1:33" x14ac:dyDescent="0.25">
      <c r="A334">
        <f ca="1">IF(Rutas_Despiece!A334&lt;&gt;Rutas_Despiece!A333,1,0)</f>
        <v>1</v>
      </c>
      <c r="B334" t="str">
        <f ca="1">IF(A334,Rutas_Despiece!C334,0)</f>
        <v>Rutas_6</v>
      </c>
      <c r="C334" t="str">
        <f ca="1">IF(A334,Rutas_Despiece!D334,0)</f>
        <v>Ruta 2_6</v>
      </c>
      <c r="D334" t="str">
        <f ca="1">IF(A334=1,"",SUBSTITUTE(Rutas_Despiece!J334,",",".") &amp; ","&amp;SUBSTITUTE(Rutas_Despiece!K334,",","."))</f>
        <v/>
      </c>
      <c r="E334" s="5">
        <f t="shared" ca="1" si="180"/>
        <v>10</v>
      </c>
      <c r="F334" t="str">
        <f t="shared" ca="1" si="177"/>
        <v xml:space="preserve"> 41.6171588,-0.9241188 41.6214342,-0.9239788 41.622452,-0.918433 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34" s="69" t="s">
        <v>1174</v>
      </c>
      <c r="H334">
        <f t="shared" ca="1" si="181"/>
        <v>51</v>
      </c>
      <c r="I334" t="str">
        <f t="shared" ref="I334" ca="1" si="194">IF(I333&lt;H334,I333+1,"")</f>
        <v/>
      </c>
      <c r="J334" s="5" t="e">
        <f t="shared" ca="1" si="185"/>
        <v>#N/A</v>
      </c>
      <c r="M334" s="69"/>
      <c r="N334" s="69">
        <f t="shared" ca="1" si="176"/>
        <v>1</v>
      </c>
      <c r="O334" s="69" t="s">
        <v>1174</v>
      </c>
      <c r="P334">
        <f t="shared" ca="1" si="182"/>
        <v>0</v>
      </c>
      <c r="Q334">
        <f t="shared" ca="1" si="186"/>
        <v>322</v>
      </c>
      <c r="R334">
        <f t="shared" ca="1" si="190"/>
        <v>990</v>
      </c>
      <c r="S334">
        <f t="shared" ca="1" si="187"/>
        <v>281</v>
      </c>
      <c r="T334" t="str">
        <f t="shared" ca="1" si="188"/>
        <v>Paradas</v>
      </c>
      <c r="U334">
        <f t="shared" ca="1" si="191"/>
        <v>10281</v>
      </c>
      <c r="V334">
        <f ca="1">IFERROR(INDEX(Rutas_Despiece!$J:$J,MATCH($S334,$Q:$Q,0)),"")</f>
        <v>41.645047300000002</v>
      </c>
      <c r="W334">
        <f ca="1">IFERROR(INDEX(Rutas_Despiece!$K:$K,MATCH($S334,$Q:$Q,0)),"")</f>
        <v>-0.91656369999999998</v>
      </c>
      <c r="Y334" t="str">
        <f ca="1">IFERROR(INDEX(Rutas_Despiece!$F:$F,MATCH($S334,$Q:$Q,0))&amp;" "&amp;INDEX(Rutas_Despiece!$G:$G,MATCH($S334,$Q:$Q,0)),"")</f>
        <v xml:space="preserve">Vía Hispanidad  </v>
      </c>
      <c r="Z334" t="str">
        <f ca="1">IFERROR(INDEX(Rutas_Despiece!$H:$H,MATCH($S334,$Q:$Q,0)),"")</f>
        <v>Zaragoza</v>
      </c>
      <c r="AA334" t="str">
        <f ca="1">IFERROR(INDEX(Rutas_Despiece!$I:$I,MATCH($S334,$Q:$Q,0)),"")</f>
        <v>Zaragoza, España</v>
      </c>
      <c r="AB334" t="str">
        <f ca="1">IFERROR(INDEX(Rutas_Despiece!$L:$L,MATCH($S334,$Q:$Q,0)),"")</f>
        <v>Frente Villa de Andorra - Pd. Bus</v>
      </c>
      <c r="AG334" t="str">
        <f t="shared" ca="1" si="183"/>
        <v/>
      </c>
    </row>
    <row r="335" spans="1:33" x14ac:dyDescent="0.25">
      <c r="A335">
        <f ca="1">IF(Rutas_Despiece!A335&lt;&gt;Rutas_Despiece!A334,1,0)</f>
        <v>0</v>
      </c>
      <c r="B335">
        <f ca="1">IF(A335,Rutas_Despiece!C335,0)</f>
        <v>0</v>
      </c>
      <c r="C335">
        <f ca="1">IF(A335,Rutas_Despiece!D335,0)</f>
        <v>0</v>
      </c>
      <c r="D335" t="str">
        <f ca="1">IF(A335=1,"",SUBSTITUTE(Rutas_Despiece!J335,",",".") &amp; ","&amp;SUBSTITUTE(Rutas_Despiece!K335,",","."))</f>
        <v>41.6171588,-0.9241188</v>
      </c>
      <c r="E335" s="5">
        <f t="shared" ca="1" si="180"/>
        <v>10</v>
      </c>
      <c r="F335" t="str">
        <f t="shared" ca="1" si="177"/>
        <v>41.6171588,-0.9241188 41.6214342,-0.9239788 41.622452,-0.918433 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35" s="69" t="s">
        <v>1174</v>
      </c>
      <c r="H335">
        <f t="shared" ca="1" si="181"/>
        <v>51</v>
      </c>
      <c r="I335" t="str">
        <f t="shared" ref="I335:I338" ca="1" si="195">IF(I334&lt;H335,I334+1,I334)</f>
        <v/>
      </c>
      <c r="J335" s="5" t="e">
        <f t="shared" ca="1" si="185"/>
        <v>#N/A</v>
      </c>
      <c r="M335" s="69"/>
      <c r="N335" s="69">
        <f t="shared" ca="1" si="176"/>
        <v>1</v>
      </c>
      <c r="O335" s="69" t="s">
        <v>1174</v>
      </c>
      <c r="P335">
        <f t="shared" ca="1" si="182"/>
        <v>1</v>
      </c>
      <c r="Q335">
        <f t="shared" ca="1" si="186"/>
        <v>323</v>
      </c>
      <c r="R335">
        <f t="shared" ca="1" si="190"/>
        <v>990</v>
      </c>
      <c r="S335">
        <f t="shared" ca="1" si="187"/>
        <v>282</v>
      </c>
      <c r="T335" t="str">
        <f t="shared" ca="1" si="188"/>
        <v>Paradas</v>
      </c>
      <c r="U335">
        <f t="shared" ca="1" si="191"/>
        <v>10282</v>
      </c>
      <c r="V335">
        <f ca="1">IFERROR(INDEX(Rutas_Despiece!$J:$J,MATCH($S335,$Q:$Q,0)),"")</f>
        <v>41.641716799999998</v>
      </c>
      <c r="W335">
        <f ca="1">IFERROR(INDEX(Rutas_Despiece!$K:$K,MATCH($S335,$Q:$Q,0)),"")</f>
        <v>-0.91498789999999997</v>
      </c>
      <c r="Y335" t="str">
        <f ca="1">IFERROR(INDEX(Rutas_Despiece!$F:$F,MATCH($S335,$Q:$Q,0))&amp;" "&amp;INDEX(Rutas_Despiece!$G:$G,MATCH($S335,$Q:$Q,0)),"")</f>
        <v xml:space="preserve">Vía Hispanidad  </v>
      </c>
      <c r="Z335" t="str">
        <f ca="1">IFERROR(INDEX(Rutas_Despiece!$H:$H,MATCH($S335,$Q:$Q,0)),"")</f>
        <v>Zaragoza</v>
      </c>
      <c r="AA335" t="str">
        <f ca="1">IFERROR(INDEX(Rutas_Despiece!$I:$I,MATCH($S335,$Q:$Q,0)),"")</f>
        <v>Zaragoza, España</v>
      </c>
      <c r="AB335" t="str">
        <f ca="1">IFERROR(INDEX(Rutas_Despiece!$L:$L,MATCH($S335,$Q:$Q,0)),"")</f>
        <v>Esq. Gómez Laguna - Pd. Bus</v>
      </c>
      <c r="AG335" t="str">
        <f t="shared" ca="1" si="183"/>
        <v/>
      </c>
    </row>
    <row r="336" spans="1:33" x14ac:dyDescent="0.25">
      <c r="A336">
        <f ca="1">IF(Rutas_Despiece!A336&lt;&gt;Rutas_Despiece!A335,1,0)</f>
        <v>0</v>
      </c>
      <c r="B336">
        <f ca="1">IF(A336,Rutas_Despiece!C336,0)</f>
        <v>0</v>
      </c>
      <c r="C336">
        <f ca="1">IF(A336,Rutas_Despiece!D336,0)</f>
        <v>0</v>
      </c>
      <c r="D336" t="str">
        <f ca="1">IF(A336=1,"",SUBSTITUTE(Rutas_Despiece!J336,",",".") &amp; ","&amp;SUBSTITUTE(Rutas_Despiece!K336,",","."))</f>
        <v>41.6214342,-0.9239788</v>
      </c>
      <c r="E336" s="5">
        <f t="shared" ca="1" si="180"/>
        <v>10</v>
      </c>
      <c r="F336" t="str">
        <f t="shared" ca="1" si="177"/>
        <v>41.6214342,-0.9239788 41.622452,-0.918433 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36" s="69" t="s">
        <v>1174</v>
      </c>
      <c r="H336">
        <f t="shared" ca="1" si="181"/>
        <v>51</v>
      </c>
      <c r="I336" t="str">
        <f t="shared" ca="1" si="195"/>
        <v/>
      </c>
      <c r="J336" s="5" t="e">
        <f t="shared" ca="1" si="185"/>
        <v>#N/A</v>
      </c>
      <c r="M336" s="69"/>
      <c r="N336" s="69">
        <f t="shared" ca="1" si="176"/>
        <v>1</v>
      </c>
      <c r="O336" s="69" t="s">
        <v>1174</v>
      </c>
      <c r="P336">
        <f t="shared" ca="1" si="182"/>
        <v>1</v>
      </c>
      <c r="Q336">
        <f t="shared" ca="1" si="186"/>
        <v>324</v>
      </c>
      <c r="R336">
        <f t="shared" ca="1" si="190"/>
        <v>990</v>
      </c>
      <c r="S336">
        <f t="shared" ca="1" si="187"/>
        <v>283</v>
      </c>
      <c r="T336" t="str">
        <f t="shared" ca="1" si="188"/>
        <v>Paradas</v>
      </c>
      <c r="U336">
        <f t="shared" ca="1" si="191"/>
        <v>10283</v>
      </c>
      <c r="V336">
        <f ca="1">IFERROR(INDEX(Rutas_Despiece!$J:$J,MATCH($S336,$Q:$Q,0)),"")</f>
        <v>41.636692699999998</v>
      </c>
      <c r="W336">
        <f ca="1">IFERROR(INDEX(Rutas_Despiece!$K:$K,MATCH($S336,$Q:$Q,0)),"")</f>
        <v>-0.91294390000000003</v>
      </c>
      <c r="Y336" t="str">
        <f ca="1">IFERROR(INDEX(Rutas_Despiece!$F:$F,MATCH($S336,$Q:$Q,0))&amp;" "&amp;INDEX(Rutas_Despiece!$G:$G,MATCH($S336,$Q:$Q,0)),"")</f>
        <v xml:space="preserve">Vía Hispanidad  </v>
      </c>
      <c r="Z336" t="str">
        <f ca="1">IFERROR(INDEX(Rutas_Despiece!$H:$H,MATCH($S336,$Q:$Q,0)),"")</f>
        <v>Zaragoza</v>
      </c>
      <c r="AA336" t="str">
        <f ca="1">IFERROR(INDEX(Rutas_Despiece!$I:$I,MATCH($S336,$Q:$Q,0)),"")</f>
        <v>Zaragoza, España</v>
      </c>
      <c r="AB336" t="str">
        <f ca="1">IFERROR(INDEX(Rutas_Despiece!$L:$L,MATCH($S336,$Q:$Q,0)),"")</f>
        <v>Frente Avd. Sainz de Varanda</v>
      </c>
      <c r="AG336" t="str">
        <f t="shared" ca="1" si="183"/>
        <v/>
      </c>
    </row>
    <row r="337" spans="1:33" x14ac:dyDescent="0.25">
      <c r="A337">
        <f ca="1">IF(Rutas_Despiece!A337&lt;&gt;Rutas_Despiece!A336,1,0)</f>
        <v>0</v>
      </c>
      <c r="B337">
        <f ca="1">IF(A337,Rutas_Despiece!C337,0)</f>
        <v>0</v>
      </c>
      <c r="C337">
        <f ca="1">IF(A337,Rutas_Despiece!D337,0)</f>
        <v>0</v>
      </c>
      <c r="D337" t="str">
        <f ca="1">IF(A337=1,"",SUBSTITUTE(Rutas_Despiece!J337,",",".") &amp; ","&amp;SUBSTITUTE(Rutas_Despiece!K337,",","."))</f>
        <v>41.622452,-0.918433</v>
      </c>
      <c r="E337" s="5">
        <f t="shared" ca="1" si="180"/>
        <v>10</v>
      </c>
      <c r="F337" t="str">
        <f t="shared" ca="1" si="177"/>
        <v>41.622452,-0.918433 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37" s="69" t="s">
        <v>1174</v>
      </c>
      <c r="H337">
        <f t="shared" ca="1" si="181"/>
        <v>51</v>
      </c>
      <c r="I337" t="str">
        <f t="shared" ca="1" si="195"/>
        <v/>
      </c>
      <c r="J337" s="5" t="e">
        <f t="shared" ca="1" si="185"/>
        <v>#N/A</v>
      </c>
      <c r="M337" s="69"/>
      <c r="N337" s="69">
        <f t="shared" ca="1" si="176"/>
        <v>1</v>
      </c>
      <c r="O337" s="69" t="s">
        <v>1174</v>
      </c>
      <c r="P337">
        <f t="shared" ca="1" si="182"/>
        <v>1</v>
      </c>
      <c r="Q337">
        <f t="shared" ca="1" si="186"/>
        <v>325</v>
      </c>
      <c r="R337">
        <f t="shared" ca="1" si="190"/>
        <v>990</v>
      </c>
      <c r="S337">
        <f t="shared" ca="1" si="187"/>
        <v>284</v>
      </c>
      <c r="T337" t="str">
        <f t="shared" ca="1" si="188"/>
        <v>Paradas</v>
      </c>
      <c r="U337">
        <f t="shared" ca="1" si="191"/>
        <v>10284</v>
      </c>
      <c r="V337">
        <f ca="1">IFERROR(INDEX(Rutas_Despiece!$J:$J,MATCH($S337,$Q:$Q,0)),"")</f>
        <v>41.633650400000001</v>
      </c>
      <c r="W337">
        <f ca="1">IFERROR(INDEX(Rutas_Despiece!$K:$K,MATCH($S337,$Q:$Q,0)),"")</f>
        <v>-0.90830379999999999</v>
      </c>
      <c r="Y337" t="str">
        <f ca="1">IFERROR(INDEX(Rutas_Despiece!$F:$F,MATCH($S337,$Q:$Q,0))&amp;" "&amp;INDEX(Rutas_Despiece!$G:$G,MATCH($S337,$Q:$Q,0)),"")</f>
        <v xml:space="preserve">Vía Hispanidad  </v>
      </c>
      <c r="Z337" t="str">
        <f ca="1">IFERROR(INDEX(Rutas_Despiece!$H:$H,MATCH($S337,$Q:$Q,0)),"")</f>
        <v>Zaragoza</v>
      </c>
      <c r="AA337" t="str">
        <f ca="1">IFERROR(INDEX(Rutas_Despiece!$I:$I,MATCH($S337,$Q:$Q,0)),"")</f>
        <v>Zaragoza, España</v>
      </c>
      <c r="AB337" t="str">
        <f ca="1">IFERROR(INDEX(Rutas_Despiece!$L:$L,MATCH($S337,$Q:$Q,0)),"")</f>
        <v>Gas. Casablanca - Esq. La Vía</v>
      </c>
      <c r="AG337" t="str">
        <f t="shared" ca="1" si="183"/>
        <v/>
      </c>
    </row>
    <row r="338" spans="1:33" x14ac:dyDescent="0.25">
      <c r="A338">
        <f ca="1">IF(Rutas_Despiece!A338&lt;&gt;Rutas_Despiece!A337,1,0)</f>
        <v>0</v>
      </c>
      <c r="B338">
        <f ca="1">IF(A338,Rutas_Despiece!C338,0)</f>
        <v>0</v>
      </c>
      <c r="C338">
        <f ca="1">IF(A338,Rutas_Despiece!D338,0)</f>
        <v>0</v>
      </c>
      <c r="D338" t="str">
        <f ca="1">IF(A338=1,"",SUBSTITUTE(Rutas_Despiece!J338,",",".") &amp; ","&amp;SUBSTITUTE(Rutas_Despiece!K338,",","."))</f>
        <v>41.630032,-0.906454</v>
      </c>
      <c r="E338" s="5">
        <f t="shared" ca="1" si="180"/>
        <v>10</v>
      </c>
      <c r="F338" t="str">
        <f t="shared" ca="1" si="177"/>
        <v>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38" s="69" t="s">
        <v>1174</v>
      </c>
      <c r="H338">
        <f t="shared" ca="1" si="181"/>
        <v>51</v>
      </c>
      <c r="I338" t="str">
        <f t="shared" ca="1" si="195"/>
        <v/>
      </c>
      <c r="J338" s="5" t="e">
        <f t="shared" ca="1" si="185"/>
        <v>#N/A</v>
      </c>
      <c r="M338" s="69"/>
      <c r="N338" s="69">
        <f t="shared" ca="1" si="176"/>
        <v>1</v>
      </c>
      <c r="O338" s="69" t="s">
        <v>1174</v>
      </c>
      <c r="P338">
        <f t="shared" ca="1" si="182"/>
        <v>1</v>
      </c>
      <c r="Q338">
        <f t="shared" ca="1" si="186"/>
        <v>326</v>
      </c>
      <c r="R338">
        <f t="shared" ca="1" si="190"/>
        <v>990</v>
      </c>
      <c r="S338">
        <f t="shared" ca="1" si="187"/>
        <v>285</v>
      </c>
      <c r="T338" t="str">
        <f t="shared" ca="1" si="188"/>
        <v>Paradas</v>
      </c>
      <c r="U338">
        <f t="shared" ca="1" si="191"/>
        <v>10285</v>
      </c>
      <c r="V338">
        <f ca="1">IFERROR(INDEX(Rutas_Despiece!$J:$J,MATCH($S338,$Q:$Q,0)),"")</f>
        <v>41.632607999999998</v>
      </c>
      <c r="W338">
        <f ca="1">IFERROR(INDEX(Rutas_Despiece!$K:$K,MATCH($S338,$Q:$Q,0)),"")</f>
        <v>-0.88506600000000002</v>
      </c>
      <c r="Y338" t="str">
        <f ca="1">IFERROR(INDEX(Rutas_Despiece!$F:$F,MATCH($S338,$Q:$Q,0))&amp;" "&amp;INDEX(Rutas_Despiece!$G:$G,MATCH($S338,$Q:$Q,0)),"")</f>
        <v xml:space="preserve">Avd. América nº 11 </v>
      </c>
      <c r="Z338" t="str">
        <f ca="1">IFERROR(INDEX(Rutas_Despiece!$H:$H,MATCH($S338,$Q:$Q,0)),"")</f>
        <v>Zaragoza</v>
      </c>
      <c r="AA338" t="str">
        <f ca="1">IFERROR(INDEX(Rutas_Despiece!$I:$I,MATCH($S338,$Q:$Q,0)),"")</f>
        <v>Zaragoza, España</v>
      </c>
      <c r="AB338" t="str">
        <f ca="1">IFERROR(INDEX(Rutas_Despiece!$L:$L,MATCH($S338,$Q:$Q,0)),"")</f>
        <v>Frente Plaza Canteras - Pd. Bus</v>
      </c>
      <c r="AG338" t="str">
        <f t="shared" ca="1" si="183"/>
        <v/>
      </c>
    </row>
    <row r="339" spans="1:33" x14ac:dyDescent="0.25">
      <c r="A339">
        <f ca="1">IF(Rutas_Despiece!A339&lt;&gt;Rutas_Despiece!A338,1,0)</f>
        <v>0</v>
      </c>
      <c r="B339">
        <f ca="1">IF(A339,Rutas_Despiece!C339,0)</f>
        <v>0</v>
      </c>
      <c r="C339">
        <f ca="1">IF(A339,Rutas_Despiece!D339,0)</f>
        <v>0</v>
      </c>
      <c r="D339" t="str">
        <f ca="1">IF(A339=1,"",SUBSTITUTE(Rutas_Despiece!J339,",",".") &amp; ","&amp;SUBSTITUTE(Rutas_Despiece!K339,",","."))</f>
        <v>41.6341384,-0.9112248</v>
      </c>
      <c r="E339" s="5">
        <f t="shared" ca="1" si="180"/>
        <v>10</v>
      </c>
      <c r="F339" t="str">
        <f t="shared" ca="1" si="177"/>
        <v>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39" s="69" t="s">
        <v>1174</v>
      </c>
      <c r="H339">
        <f t="shared" ca="1" si="181"/>
        <v>51</v>
      </c>
      <c r="I339" t="str">
        <f t="shared" ref="I339" ca="1" si="196">IF(I338&lt;H339,I338+1,"")</f>
        <v/>
      </c>
      <c r="J339" s="5" t="e">
        <f t="shared" ca="1" si="185"/>
        <v>#N/A</v>
      </c>
      <c r="M339" s="69"/>
      <c r="N339" s="69">
        <f t="shared" ca="1" si="176"/>
        <v>1</v>
      </c>
      <c r="O339" s="69" t="s">
        <v>1174</v>
      </c>
      <c r="P339">
        <f t="shared" ca="1" si="182"/>
        <v>1</v>
      </c>
      <c r="Q339">
        <f t="shared" ca="1" si="186"/>
        <v>327</v>
      </c>
      <c r="R339">
        <f t="shared" ca="1" si="190"/>
        <v>990</v>
      </c>
      <c r="S339">
        <f t="shared" ca="1" si="187"/>
        <v>286</v>
      </c>
      <c r="T339" t="str">
        <f t="shared" ca="1" si="188"/>
        <v>Paradas</v>
      </c>
      <c r="U339">
        <f t="shared" ca="1" si="191"/>
        <v>10286</v>
      </c>
      <c r="V339">
        <f ca="1">IFERROR(INDEX(Rutas_Despiece!$J:$J,MATCH($S339,$Q:$Q,0)),"")</f>
        <v>41.636372399999999</v>
      </c>
      <c r="W339">
        <f ca="1">IFERROR(INDEX(Rutas_Despiece!$K:$K,MATCH($S339,$Q:$Q,0)),"")</f>
        <v>-0.87839979999999995</v>
      </c>
      <c r="Y339" t="str">
        <f ca="1">IFERROR(INDEX(Rutas_Despiece!$F:$F,MATCH($S339,$Q:$Q,0))&amp;" "&amp;INDEX(Rutas_Despiece!$G:$G,MATCH($S339,$Q:$Q,0)),"")</f>
        <v xml:space="preserve">Avd. San José  </v>
      </c>
      <c r="Z339" t="str">
        <f ca="1">IFERROR(INDEX(Rutas_Despiece!$H:$H,MATCH($S339,$Q:$Q,0)),"")</f>
        <v>Zaragoza</v>
      </c>
      <c r="AA339" t="str">
        <f ca="1">IFERROR(INDEX(Rutas_Despiece!$I:$I,MATCH($S339,$Q:$Q,0)),"")</f>
        <v>Zaragoza, España</v>
      </c>
      <c r="AB339" t="str">
        <f ca="1">IFERROR(INDEX(Rutas_Despiece!$L:$L,MATCH($S339,$Q:$Q,0)),"")</f>
        <v>Esq. Bellavista - Pd. Bus</v>
      </c>
      <c r="AG339" t="str">
        <f t="shared" ca="1" si="183"/>
        <v/>
      </c>
    </row>
    <row r="340" spans="1:33" x14ac:dyDescent="0.25">
      <c r="A340">
        <f ca="1">IF(Rutas_Despiece!A340&lt;&gt;Rutas_Despiece!A339,1,0)</f>
        <v>0</v>
      </c>
      <c r="B340">
        <f ca="1">IF(A340,Rutas_Despiece!C340,0)</f>
        <v>0</v>
      </c>
      <c r="C340">
        <f ca="1">IF(A340,Rutas_Despiece!D340,0)</f>
        <v>0</v>
      </c>
      <c r="D340" t="str">
        <f ca="1">IF(A340=1,"",SUBSTITUTE(Rutas_Despiece!J340,",",".") &amp; ","&amp;SUBSTITUTE(Rutas_Despiece!K340,",","."))</f>
        <v>41.636247,-0.9125082</v>
      </c>
      <c r="E340" s="5">
        <f t="shared" ca="1" si="180"/>
        <v>10</v>
      </c>
      <c r="F340" t="str">
        <f t="shared" ca="1" si="177"/>
        <v>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0" s="69" t="s">
        <v>1174</v>
      </c>
      <c r="H340">
        <f t="shared" ca="1" si="181"/>
        <v>51</v>
      </c>
      <c r="I340" t="str">
        <f t="shared" ref="I340:I343" ca="1" si="197">IF(I339&lt;H340,I339+1,I339)</f>
        <v/>
      </c>
      <c r="J340" s="5" t="e">
        <f t="shared" ca="1" si="185"/>
        <v>#N/A</v>
      </c>
      <c r="M340" s="69"/>
      <c r="N340" s="69">
        <f t="shared" ca="1" si="176"/>
        <v>1</v>
      </c>
      <c r="O340" s="69" t="s">
        <v>1174</v>
      </c>
      <c r="P340">
        <f t="shared" ca="1" si="182"/>
        <v>1</v>
      </c>
      <c r="Q340">
        <f t="shared" ca="1" si="186"/>
        <v>328</v>
      </c>
      <c r="R340">
        <f t="shared" ca="1" si="190"/>
        <v>990</v>
      </c>
      <c r="S340">
        <f t="shared" ca="1" si="187"/>
        <v>287</v>
      </c>
      <c r="T340" t="str">
        <f t="shared" ca="1" si="188"/>
        <v>Paradas</v>
      </c>
      <c r="U340">
        <f t="shared" ca="1" si="191"/>
        <v>10287</v>
      </c>
      <c r="V340">
        <f ca="1">IFERROR(INDEX(Rutas_Despiece!$J:$J,MATCH($S340,$Q:$Q,0)),"")</f>
        <v>41.637590000000003</v>
      </c>
      <c r="W340">
        <f ca="1">IFERROR(INDEX(Rutas_Despiece!$K:$K,MATCH($S340,$Q:$Q,0)),"")</f>
        <v>-0.87668000000000001</v>
      </c>
      <c r="Y340" t="str">
        <f ca="1">IFERROR(INDEX(Rutas_Despiece!$F:$F,MATCH($S340,$Q:$Q,0))&amp;" "&amp;INDEX(Rutas_Despiece!$G:$G,MATCH($S340,$Q:$Q,0)),"")</f>
        <v xml:space="preserve">Avd. San José nº 97 </v>
      </c>
      <c r="Z340" t="str">
        <f ca="1">IFERROR(INDEX(Rutas_Despiece!$H:$H,MATCH($S340,$Q:$Q,0)),"")</f>
        <v>Zaragoza</v>
      </c>
      <c r="AA340" t="str">
        <f ca="1">IFERROR(INDEX(Rutas_Despiece!$I:$I,MATCH($S340,$Q:$Q,0)),"")</f>
        <v>Zaragoza, España</v>
      </c>
      <c r="AB340" t="str">
        <f ca="1">IFERROR(INDEX(Rutas_Despiece!$L:$L,MATCH($S340,$Q:$Q,0)),"")</f>
        <v>Pd. Bus</v>
      </c>
      <c r="AG340" t="str">
        <f t="shared" ca="1" si="183"/>
        <v/>
      </c>
    </row>
    <row r="341" spans="1:33" x14ac:dyDescent="0.25">
      <c r="A341">
        <f ca="1">IF(Rutas_Despiece!A341&lt;&gt;Rutas_Despiece!A340,1,0)</f>
        <v>0</v>
      </c>
      <c r="B341">
        <f ca="1">IF(A341,Rutas_Despiece!C341,0)</f>
        <v>0</v>
      </c>
      <c r="C341">
        <f ca="1">IF(A341,Rutas_Despiece!D341,0)</f>
        <v>0</v>
      </c>
      <c r="D341" t="str">
        <f ca="1">IF(A341=1,"",SUBSTITUTE(Rutas_Despiece!J341,",",".") &amp; ","&amp;SUBSTITUTE(Rutas_Despiece!K341,",","."))</f>
        <v>41.6417168,-0.9149879</v>
      </c>
      <c r="E341" s="5">
        <f t="shared" ca="1" si="180"/>
        <v>10</v>
      </c>
      <c r="F341" t="str">
        <f t="shared" ca="1" si="177"/>
        <v>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1" s="69" t="s">
        <v>1174</v>
      </c>
      <c r="H341">
        <f t="shared" ca="1" si="181"/>
        <v>51</v>
      </c>
      <c r="I341" t="str">
        <f t="shared" ca="1" si="197"/>
        <v/>
      </c>
      <c r="J341" s="5" t="e">
        <f t="shared" ca="1" si="185"/>
        <v>#N/A</v>
      </c>
      <c r="M341" s="69"/>
      <c r="N341" s="69">
        <f t="shared" ca="1" si="176"/>
        <v>1</v>
      </c>
      <c r="O341" s="69" t="s">
        <v>1174</v>
      </c>
      <c r="P341">
        <f t="shared" ca="1" si="182"/>
        <v>1</v>
      </c>
      <c r="Q341">
        <f t="shared" ca="1" si="186"/>
        <v>329</v>
      </c>
      <c r="R341">
        <f t="shared" ca="1" si="190"/>
        <v>990</v>
      </c>
      <c r="S341">
        <f t="shared" ca="1" si="187"/>
        <v>288</v>
      </c>
      <c r="T341" t="str">
        <f t="shared" ca="1" si="188"/>
        <v>Paradas</v>
      </c>
      <c r="U341">
        <f t="shared" ca="1" si="191"/>
        <v>10288</v>
      </c>
      <c r="V341">
        <f ca="1">IFERROR(INDEX(Rutas_Despiece!$J:$J,MATCH($S341,$Q:$Q,0)),"")</f>
        <v>41.645690000000002</v>
      </c>
      <c r="W341">
        <f ca="1">IFERROR(INDEX(Rutas_Despiece!$K:$K,MATCH($S341,$Q:$Q,0)),"")</f>
        <v>-0.87439869999999997</v>
      </c>
      <c r="Y341" t="str">
        <f ca="1">IFERROR(INDEX(Rutas_Despiece!$F:$F,MATCH($S341,$Q:$Q,0))&amp;" "&amp;INDEX(Rutas_Despiece!$G:$G,MATCH($S341,$Q:$Q,0)),"")</f>
        <v xml:space="preserve">Avd. San José nº 3 </v>
      </c>
      <c r="Z341" t="str">
        <f ca="1">IFERROR(INDEX(Rutas_Despiece!$H:$H,MATCH($S341,$Q:$Q,0)),"")</f>
        <v>Zaragoza</v>
      </c>
      <c r="AA341" t="str">
        <f ca="1">IFERROR(INDEX(Rutas_Despiece!$I:$I,MATCH($S341,$Q:$Q,0)),"")</f>
        <v>Zaragoza, España</v>
      </c>
      <c r="AB341" t="str">
        <f ca="1">IFERROR(INDEX(Rutas_Despiece!$L:$L,MATCH($S341,$Q:$Q,0)),"")</f>
        <v>Esq. Miguel Servet - Pd. Bus</v>
      </c>
      <c r="AG341" t="str">
        <f t="shared" ca="1" si="183"/>
        <v/>
      </c>
    </row>
    <row r="342" spans="1:33" x14ac:dyDescent="0.25">
      <c r="A342">
        <f ca="1">IF(Rutas_Despiece!A342&lt;&gt;Rutas_Despiece!A341,1,0)</f>
        <v>0</v>
      </c>
      <c r="B342">
        <f ca="1">IF(A342,Rutas_Despiece!C342,0)</f>
        <v>0</v>
      </c>
      <c r="C342">
        <f ca="1">IF(A342,Rutas_Despiece!D342,0)</f>
        <v>0</v>
      </c>
      <c r="D342" t="str">
        <f ca="1">IF(A342=1,"",SUBSTITUTE(Rutas_Despiece!J342,",",".") &amp; ","&amp;SUBSTITUTE(Rutas_Despiece!K342,",","."))</f>
        <v>41.6433803,-0.915698</v>
      </c>
      <c r="E342" s="5">
        <f t="shared" ca="1" si="180"/>
        <v>10</v>
      </c>
      <c r="F342" t="str">
        <f t="shared" ca="1" si="177"/>
        <v>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2" s="69" t="s">
        <v>1174</v>
      </c>
      <c r="H342">
        <f t="shared" ca="1" si="181"/>
        <v>51</v>
      </c>
      <c r="I342" t="str">
        <f t="shared" ca="1" si="197"/>
        <v/>
      </c>
      <c r="J342" s="5" t="e">
        <f t="shared" ca="1" si="185"/>
        <v>#N/A</v>
      </c>
      <c r="M342" s="69"/>
      <c r="N342" s="69">
        <f t="shared" ca="1" si="176"/>
        <v>1</v>
      </c>
      <c r="O342" s="69" t="s">
        <v>1174</v>
      </c>
      <c r="P342">
        <f t="shared" ca="1" si="182"/>
        <v>1</v>
      </c>
      <c r="Q342">
        <f t="shared" ca="1" si="186"/>
        <v>330</v>
      </c>
      <c r="R342">
        <f t="shared" ca="1" si="190"/>
        <v>990</v>
      </c>
      <c r="S342">
        <f t="shared" ca="1" si="187"/>
        <v>289</v>
      </c>
      <c r="T342" t="str">
        <f t="shared" ca="1" si="188"/>
        <v>Paradas</v>
      </c>
      <c r="U342">
        <f t="shared" ca="1" si="191"/>
        <v>10289</v>
      </c>
      <c r="V342">
        <f ca="1">IFERROR(INDEX(Rutas_Despiece!$J:$J,MATCH($S342,$Q:$Q,0)),"")</f>
        <v>41.646318000000001</v>
      </c>
      <c r="W342">
        <f ca="1">IFERROR(INDEX(Rutas_Despiece!$K:$K,MATCH($S342,$Q:$Q,0)),"")</f>
        <v>-0.87181900000000001</v>
      </c>
      <c r="Y342" t="str">
        <f ca="1">IFERROR(INDEX(Rutas_Despiece!$F:$F,MATCH($S342,$Q:$Q,0))&amp;" "&amp;INDEX(Rutas_Despiece!$G:$G,MATCH($S342,$Q:$Q,0)),"")</f>
        <v>Compromiso de Caspe nº 48</v>
      </c>
      <c r="Z342" t="str">
        <f ca="1">IFERROR(INDEX(Rutas_Despiece!$H:$H,MATCH($S342,$Q:$Q,0)),"")</f>
        <v>Zaragoza</v>
      </c>
      <c r="AA342" t="str">
        <f ca="1">IFERROR(INDEX(Rutas_Despiece!$I:$I,MATCH($S342,$Q:$Q,0)),"")</f>
        <v>Zaragoza, España</v>
      </c>
      <c r="AB342" t="str">
        <f ca="1">IFERROR(INDEX(Rutas_Despiece!$L:$L,MATCH($S342,$Q:$Q,0)),"")</f>
        <v xml:space="preserve">Esq. Doctor Iranzo - Pd. Bus </v>
      </c>
      <c r="AG342" t="str">
        <f t="shared" ca="1" si="183"/>
        <v/>
      </c>
    </row>
    <row r="343" spans="1:33" x14ac:dyDescent="0.25">
      <c r="A343">
        <f ca="1">IF(Rutas_Despiece!A343&lt;&gt;Rutas_Despiece!A342,1,0)</f>
        <v>0</v>
      </c>
      <c r="B343">
        <f ca="1">IF(A343,Rutas_Despiece!C343,0)</f>
        <v>0</v>
      </c>
      <c r="C343">
        <f ca="1">IF(A343,Rutas_Despiece!D343,0)</f>
        <v>0</v>
      </c>
      <c r="D343" t="str">
        <f ca="1">IF(A343=1,"",SUBSTITUTE(Rutas_Despiece!J343,",",".") &amp; ","&amp;SUBSTITUTE(Rutas_Despiece!K343,",","."))</f>
        <v>41.6487689,-0.9199572</v>
      </c>
      <c r="E343" s="5">
        <f t="shared" ca="1" si="180"/>
        <v>10</v>
      </c>
      <c r="F343" t="str">
        <f t="shared" ca="1" si="177"/>
        <v>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3" s="69" t="s">
        <v>1174</v>
      </c>
      <c r="H343">
        <f t="shared" ca="1" si="181"/>
        <v>51</v>
      </c>
      <c r="I343" t="str">
        <f t="shared" ca="1" si="197"/>
        <v/>
      </c>
      <c r="J343" s="5" t="e">
        <f t="shared" ca="1" si="185"/>
        <v>#N/A</v>
      </c>
      <c r="M343" s="69"/>
      <c r="N343" s="69">
        <f t="shared" ca="1" si="176"/>
        <v>1</v>
      </c>
      <c r="O343" s="69" t="s">
        <v>1174</v>
      </c>
      <c r="P343">
        <f t="shared" ca="1" si="182"/>
        <v>1</v>
      </c>
      <c r="Q343">
        <f t="shared" ca="1" si="186"/>
        <v>331</v>
      </c>
      <c r="R343">
        <f t="shared" ca="1" si="190"/>
        <v>990</v>
      </c>
      <c r="S343">
        <f t="shared" ca="1" si="187"/>
        <v>290</v>
      </c>
      <c r="T343" t="str">
        <f t="shared" ca="1" si="188"/>
        <v>Paradas</v>
      </c>
      <c r="U343">
        <f t="shared" ca="1" si="191"/>
        <v>10290</v>
      </c>
      <c r="V343">
        <f ca="1">IFERROR(INDEX(Rutas_Despiece!$J:$J,MATCH($S343,$Q:$Q,0)),"")</f>
        <v>41.646318000000001</v>
      </c>
      <c r="W343">
        <f ca="1">IFERROR(INDEX(Rutas_Despiece!$K:$K,MATCH($S343,$Q:$Q,0)),"")</f>
        <v>-0.87181900000000001</v>
      </c>
      <c r="Y343" t="str">
        <f ca="1">IFERROR(INDEX(Rutas_Despiece!$F:$F,MATCH($S343,$Q:$Q,0))&amp;" "&amp;INDEX(Rutas_Despiece!$G:$G,MATCH($S343,$Q:$Q,0)),"")</f>
        <v xml:space="preserve">Compromiso de Caspe nº 76 </v>
      </c>
      <c r="Z343" t="str">
        <f ca="1">IFERROR(INDEX(Rutas_Despiece!$H:$H,MATCH($S343,$Q:$Q,0)),"")</f>
        <v>Zaragoza</v>
      </c>
      <c r="AA343" t="str">
        <f ca="1">IFERROR(INDEX(Rutas_Despiece!$I:$I,MATCH($S343,$Q:$Q,0)),"")</f>
        <v>Zaragoza, España</v>
      </c>
      <c r="AB343" t="str">
        <f ca="1">IFERROR(INDEX(Rutas_Despiece!$L:$L,MATCH($S343,$Q:$Q,0)),"")</f>
        <v>Pd. Bus</v>
      </c>
      <c r="AG343" t="str">
        <f t="shared" ca="1" si="183"/>
        <v/>
      </c>
    </row>
    <row r="344" spans="1:33" x14ac:dyDescent="0.25">
      <c r="A344">
        <f ca="1">IF(Rutas_Despiece!A344&lt;&gt;Rutas_Despiece!A343,1,0)</f>
        <v>0</v>
      </c>
      <c r="B344">
        <f ca="1">IF(A344,Rutas_Despiece!C344,0)</f>
        <v>0</v>
      </c>
      <c r="C344">
        <f ca="1">IF(A344,Rutas_Despiece!D344,0)</f>
        <v>0</v>
      </c>
      <c r="D344" t="str">
        <f ca="1">IF(A344=1,"",SUBSTITUTE(Rutas_Despiece!J344,",",".") &amp; ","&amp;SUBSTITUTE(Rutas_Despiece!K344,",","."))</f>
        <v>41.6550676,-0.922427</v>
      </c>
      <c r="E344" s="5">
        <f t="shared" ca="1" si="180"/>
        <v>10</v>
      </c>
      <c r="F344" t="str">
        <f t="shared" ca="1" si="177"/>
        <v>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4" s="69" t="s">
        <v>1174</v>
      </c>
      <c r="H344">
        <f t="shared" ca="1" si="181"/>
        <v>51</v>
      </c>
      <c r="I344" t="str">
        <f t="shared" ref="I344" ca="1" si="198">IF(I343&lt;H344,I343+1,"")</f>
        <v/>
      </c>
      <c r="J344" s="5" t="e">
        <f t="shared" ca="1" si="185"/>
        <v>#N/A</v>
      </c>
      <c r="M344" s="69"/>
      <c r="N344" s="69">
        <f t="shared" ca="1" si="176"/>
        <v>1</v>
      </c>
      <c r="O344" s="69" t="s">
        <v>1174</v>
      </c>
      <c r="P344">
        <f t="shared" ca="1" si="182"/>
        <v>1</v>
      </c>
      <c r="Q344">
        <f t="shared" ca="1" si="186"/>
        <v>332</v>
      </c>
      <c r="R344">
        <f t="shared" ca="1" si="190"/>
        <v>990</v>
      </c>
      <c r="S344">
        <f t="shared" ca="1" si="187"/>
        <v>291</v>
      </c>
      <c r="T344" t="str">
        <f t="shared" ca="1" si="188"/>
        <v>Paradas</v>
      </c>
      <c r="U344">
        <f t="shared" ca="1" si="191"/>
        <v>10291</v>
      </c>
      <c r="V344">
        <f ca="1">IFERROR(INDEX(Rutas_Despiece!$J:$J,MATCH($S344,$Q:$Q,0)),"")</f>
        <v>41.666668700000002</v>
      </c>
      <c r="W344">
        <f ca="1">IFERROR(INDEX(Rutas_Despiece!$K:$K,MATCH($S344,$Q:$Q,0)),"")</f>
        <v>-0.8238801</v>
      </c>
      <c r="Y344" t="str">
        <f ca="1">IFERROR(INDEX(Rutas_Despiece!$F:$F,MATCH($S344,$Q:$Q,0))&amp;" "&amp;INDEX(Rutas_Despiece!$G:$G,MATCH($S344,$Q:$Q,0)),"")</f>
        <v>Avd. Real Zaragoza nº 29</v>
      </c>
      <c r="Z344" t="str">
        <f ca="1">IFERROR(INDEX(Rutas_Despiece!$H:$H,MATCH($S344,$Q:$Q,0)),"")</f>
        <v>Zaragoza</v>
      </c>
      <c r="AA344" t="str">
        <f ca="1">IFERROR(INDEX(Rutas_Despiece!$I:$I,MATCH($S344,$Q:$Q,0)),"")</f>
        <v>Zaragoza, España</v>
      </c>
      <c r="AB344" t="str">
        <f ca="1">IFERROR(INDEX(Rutas_Despiece!$L:$L,MATCH($S344,$Q:$Q,0)),"")</f>
        <v>nº 29 - Pd. Bus</v>
      </c>
      <c r="AG344" t="str">
        <f t="shared" ca="1" si="183"/>
        <v/>
      </c>
    </row>
    <row r="345" spans="1:33" x14ac:dyDescent="0.25">
      <c r="A345">
        <f ca="1">IF(Rutas_Despiece!A345&lt;&gt;Rutas_Despiece!A344,1,0)</f>
        <v>0</v>
      </c>
      <c r="B345">
        <f ca="1">IF(A345,Rutas_Despiece!C345,0)</f>
        <v>0</v>
      </c>
      <c r="C345">
        <f ca="1">IF(A345,Rutas_Despiece!D345,0)</f>
        <v>0</v>
      </c>
      <c r="D345" t="str">
        <f ca="1">IF(A345=1,"",SUBSTITUTE(Rutas_Despiece!J345,",",".") &amp; ","&amp;SUBSTITUTE(Rutas_Despiece!K345,",","."))</f>
        <v>41.6650722,-0.9345872</v>
      </c>
      <c r="E345" s="5">
        <f t="shared" ca="1" si="180"/>
        <v>10</v>
      </c>
      <c r="F345" t="str">
        <f t="shared" ca="1" si="177"/>
        <v>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5" s="69" t="s">
        <v>1174</v>
      </c>
      <c r="H345">
        <f t="shared" ca="1" si="181"/>
        <v>51</v>
      </c>
      <c r="I345" t="str">
        <f t="shared" ref="I345:I348" ca="1" si="199">IF(I344&lt;H345,I344+1,I344)</f>
        <v/>
      </c>
      <c r="J345" s="5" t="e">
        <f t="shared" ca="1" si="185"/>
        <v>#N/A</v>
      </c>
      <c r="M345" s="69"/>
      <c r="N345" s="69">
        <f t="shared" ca="1" si="176"/>
        <v>1</v>
      </c>
      <c r="O345" s="69" t="s">
        <v>1174</v>
      </c>
      <c r="P345">
        <f t="shared" ca="1" si="182"/>
        <v>1</v>
      </c>
      <c r="Q345">
        <f t="shared" ca="1" si="186"/>
        <v>333</v>
      </c>
      <c r="R345">
        <f t="shared" ca="1" si="190"/>
        <v>990</v>
      </c>
      <c r="S345">
        <f t="shared" ca="1" si="187"/>
        <v>292</v>
      </c>
      <c r="T345" t="str">
        <f t="shared" ca="1" si="188"/>
        <v>Paradas</v>
      </c>
      <c r="U345">
        <f t="shared" ca="1" si="191"/>
        <v>10292</v>
      </c>
      <c r="V345">
        <f ca="1">IFERROR(INDEX(Rutas_Despiece!$J:$J,MATCH($S345,$Q:$Q,0)),"")</f>
        <v>41.667011899999999</v>
      </c>
      <c r="W345">
        <f ca="1">IFERROR(INDEX(Rutas_Despiece!$K:$K,MATCH($S345,$Q:$Q,0)),"")</f>
        <v>-0.83184990000000003</v>
      </c>
      <c r="Y345" t="str">
        <f ca="1">IFERROR(INDEX(Rutas_Despiece!$F:$F,MATCH($S345,$Q:$Q,0))&amp;" "&amp;INDEX(Rutas_Despiece!$G:$G,MATCH($S345,$Q:$Q,0)),"")</f>
        <v xml:space="preserve">Avd. Santa Isabel  </v>
      </c>
      <c r="Z345" t="str">
        <f ca="1">IFERROR(INDEX(Rutas_Despiece!$H:$H,MATCH($S345,$Q:$Q,0)),"")</f>
        <v>Zaragoza</v>
      </c>
      <c r="AA345" t="str">
        <f ca="1">IFERROR(INDEX(Rutas_Despiece!$I:$I,MATCH($S345,$Q:$Q,0)),"")</f>
        <v>Zaragoza, España</v>
      </c>
      <c r="AB345" t="str">
        <f ca="1">IFERROR(INDEX(Rutas_Despiece!$L:$L,MATCH($S345,$Q:$Q,0)),"")</f>
        <v>Plaza Serrano Bergés - Pd. Bus</v>
      </c>
      <c r="AG345" t="str">
        <f t="shared" ca="1" si="183"/>
        <v/>
      </c>
    </row>
    <row r="346" spans="1:33" x14ac:dyDescent="0.25">
      <c r="A346">
        <f ca="1">IF(Rutas_Despiece!A346&lt;&gt;Rutas_Despiece!A345,1,0)</f>
        <v>0</v>
      </c>
      <c r="B346">
        <f ca="1">IF(A346,Rutas_Despiece!C346,0)</f>
        <v>0</v>
      </c>
      <c r="C346">
        <f ca="1">IF(A346,Rutas_Despiece!D346,0)</f>
        <v>0</v>
      </c>
      <c r="D346" t="str">
        <f ca="1">IF(A346=1,"",SUBSTITUTE(Rutas_Despiece!J346,",",".") &amp; ","&amp;SUBSTITUTE(Rutas_Despiece!K346,",","."))</f>
        <v>41.749628,-1.175514</v>
      </c>
      <c r="E346" s="5">
        <f t="shared" ca="1" si="180"/>
        <v>10</v>
      </c>
      <c r="F346" t="str">
        <f t="shared" ca="1" si="177"/>
        <v>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6" s="69" t="s">
        <v>1174</v>
      </c>
      <c r="H346">
        <f t="shared" ca="1" si="181"/>
        <v>51</v>
      </c>
      <c r="I346" t="str">
        <f t="shared" ca="1" si="199"/>
        <v/>
      </c>
      <c r="J346" s="5" t="e">
        <f t="shared" ca="1" si="185"/>
        <v>#N/A</v>
      </c>
      <c r="M346" s="69"/>
      <c r="N346" s="69">
        <f t="shared" ca="1" si="176"/>
        <v>1</v>
      </c>
      <c r="O346" s="69" t="s">
        <v>1174</v>
      </c>
      <c r="P346">
        <f t="shared" ca="1" si="182"/>
        <v>1</v>
      </c>
      <c r="Q346">
        <f t="shared" ca="1" si="186"/>
        <v>334</v>
      </c>
      <c r="R346">
        <f t="shared" ca="1" si="190"/>
        <v>990</v>
      </c>
      <c r="S346">
        <f t="shared" ca="1" si="187"/>
        <v>293</v>
      </c>
      <c r="T346" t="str">
        <f t="shared" ca="1" si="188"/>
        <v>Paradas</v>
      </c>
      <c r="U346">
        <f t="shared" ca="1" si="191"/>
        <v>10293</v>
      </c>
      <c r="V346">
        <f ca="1">IFERROR(INDEX(Rutas_Despiece!$J:$J,MATCH($S346,$Q:$Q,0)),"")</f>
        <v>41.669856299999999</v>
      </c>
      <c r="W346">
        <f ca="1">IFERROR(INDEX(Rutas_Despiece!$K:$K,MATCH($S346,$Q:$Q,0)),"")</f>
        <v>-0.83922399999999997</v>
      </c>
      <c r="Y346" t="str">
        <f ca="1">IFERROR(INDEX(Rutas_Despiece!$F:$F,MATCH($S346,$Q:$Q,0))&amp;" "&amp;INDEX(Rutas_Despiece!$G:$G,MATCH($S346,$Q:$Q,0)),"")</f>
        <v xml:space="preserve">Avd. Santa Isabel  </v>
      </c>
      <c r="Z346" t="str">
        <f ca="1">IFERROR(INDEX(Rutas_Despiece!$H:$H,MATCH($S346,$Q:$Q,0)),"")</f>
        <v>Zaragoza</v>
      </c>
      <c r="AA346" t="str">
        <f ca="1">IFERROR(INDEX(Rutas_Despiece!$I:$I,MATCH($S346,$Q:$Q,0)),"")</f>
        <v>Zaragoza, España</v>
      </c>
      <c r="AB346" t="str">
        <f ca="1">IFERROR(INDEX(Rutas_Despiece!$L:$L,MATCH($S346,$Q:$Q,0)),"")</f>
        <v>Esq. Avd. Industria - Gasolinera - Pd. Bus</v>
      </c>
      <c r="AG346" t="str">
        <f t="shared" ca="1" si="183"/>
        <v/>
      </c>
    </row>
    <row r="347" spans="1:33" x14ac:dyDescent="0.25">
      <c r="A347">
        <f ca="1">IF(Rutas_Despiece!A347&lt;&gt;Rutas_Despiece!A346,1,0)</f>
        <v>0</v>
      </c>
      <c r="B347">
        <f ca="1">IF(A347,Rutas_Despiece!C347,0)</f>
        <v>0</v>
      </c>
      <c r="C347">
        <f ca="1">IF(A347,Rutas_Despiece!D347,0)</f>
        <v>0</v>
      </c>
      <c r="D347" t="str">
        <f ca="1">IF(A347=1,"",SUBSTITUTE(Rutas_Despiece!J347,",",".") &amp; ","&amp;SUBSTITUTE(Rutas_Despiece!K347,",","."))</f>
        <v>41.749628,-1.175514</v>
      </c>
      <c r="E347" s="5">
        <f t="shared" ca="1" si="180"/>
        <v>10</v>
      </c>
      <c r="F347" t="str">
        <f t="shared" ca="1" si="177"/>
        <v>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7" s="69" t="s">
        <v>1174</v>
      </c>
      <c r="H347">
        <f t="shared" ca="1" si="181"/>
        <v>51</v>
      </c>
      <c r="I347" t="str">
        <f t="shared" ca="1" si="199"/>
        <v/>
      </c>
      <c r="J347" s="5" t="e">
        <f t="shared" ca="1" si="185"/>
        <v>#N/A</v>
      </c>
      <c r="M347" s="69"/>
      <c r="N347" s="69">
        <f t="shared" ca="1" si="176"/>
        <v>1</v>
      </c>
      <c r="O347" s="69" t="s">
        <v>1174</v>
      </c>
      <c r="P347">
        <f t="shared" ca="1" si="182"/>
        <v>1</v>
      </c>
      <c r="Q347">
        <f t="shared" ca="1" si="186"/>
        <v>335</v>
      </c>
      <c r="R347">
        <f t="shared" ca="1" si="190"/>
        <v>990</v>
      </c>
      <c r="S347">
        <f t="shared" ca="1" si="187"/>
        <v>294</v>
      </c>
      <c r="T347" t="str">
        <f t="shared" ca="1" si="188"/>
        <v>Paradas</v>
      </c>
      <c r="U347">
        <f t="shared" ca="1" si="191"/>
        <v>10294</v>
      </c>
      <c r="V347">
        <f ca="1">IFERROR(INDEX(Rutas_Despiece!$J:$J,MATCH($S347,$Q:$Q,0)),"")</f>
        <v>41.669934499999997</v>
      </c>
      <c r="W347">
        <f ca="1">IFERROR(INDEX(Rutas_Despiece!$K:$K,MATCH($S347,$Q:$Q,0)),"")</f>
        <v>-0.84633020000000003</v>
      </c>
      <c r="Y347" t="str">
        <f ca="1">IFERROR(INDEX(Rutas_Despiece!$F:$F,MATCH($S347,$Q:$Q,0))&amp;" "&amp;INDEX(Rutas_Despiece!$G:$G,MATCH($S347,$Q:$Q,0)),"")</f>
        <v xml:space="preserve">Avd. Cataluña  </v>
      </c>
      <c r="Z347" t="str">
        <f ca="1">IFERROR(INDEX(Rutas_Despiece!$H:$H,MATCH($S347,$Q:$Q,0)),"")</f>
        <v>Zaragoza</v>
      </c>
      <c r="AA347" t="str">
        <f ca="1">IFERROR(INDEX(Rutas_Despiece!$I:$I,MATCH($S347,$Q:$Q,0)),"")</f>
        <v>Zaragoza, España</v>
      </c>
      <c r="AB347" t="str">
        <f ca="1">IFERROR(INDEX(Rutas_Despiece!$L:$L,MATCH($S347,$Q:$Q,0)),"")</f>
        <v>CAF - Pd. Bus (?)</v>
      </c>
      <c r="AG347" t="str">
        <f t="shared" ca="1" si="183"/>
        <v/>
      </c>
    </row>
    <row r="348" spans="1:33" x14ac:dyDescent="0.25">
      <c r="A348">
        <f ca="1">IF(Rutas_Despiece!A348&lt;&gt;Rutas_Despiece!A347,1,0)</f>
        <v>0</v>
      </c>
      <c r="B348">
        <f ca="1">IF(A348,Rutas_Despiece!C348,0)</f>
        <v>0</v>
      </c>
      <c r="C348">
        <f ca="1">IF(A348,Rutas_Despiece!D348,0)</f>
        <v>0</v>
      </c>
      <c r="D348" t="str">
        <f ca="1">IF(A348=1,"",SUBSTITUTE(Rutas_Despiece!J348,",",".") &amp; ","&amp;SUBSTITUTE(Rutas_Despiece!K348,",","."))</f>
        <v>41.6650722,-0.9345872</v>
      </c>
      <c r="E348" s="5">
        <f t="shared" ca="1" si="180"/>
        <v>10</v>
      </c>
      <c r="F348" t="str">
        <f t="shared" ca="1" si="177"/>
        <v>41.6650722,-0.9345872 41.6550253,-0.9207166 41.6480108,-0.9178979 41.6450473,-0.9165637 41.6417168,-0.9149879 41.6366927,-0.9129439 41.6336504,-0.9083038 41.6256514,-0.9102722 41.6226879,-0.9188071 41.6214342,-0.9239788 41.6171588,-0.9241188</v>
      </c>
      <c r="G348" s="69" t="s">
        <v>1174</v>
      </c>
      <c r="H348">
        <f t="shared" ca="1" si="181"/>
        <v>51</v>
      </c>
      <c r="I348" t="str">
        <f t="shared" ca="1" si="199"/>
        <v/>
      </c>
      <c r="J348" s="5" t="e">
        <f t="shared" ca="1" si="185"/>
        <v>#N/A</v>
      </c>
      <c r="M348" s="69"/>
      <c r="N348" s="69">
        <f t="shared" ca="1" si="176"/>
        <v>1</v>
      </c>
      <c r="O348" s="69" t="s">
        <v>1174</v>
      </c>
      <c r="P348">
        <f t="shared" ca="1" si="182"/>
        <v>1</v>
      </c>
      <c r="Q348">
        <f t="shared" ca="1" si="186"/>
        <v>336</v>
      </c>
      <c r="R348">
        <f t="shared" ca="1" si="190"/>
        <v>990</v>
      </c>
      <c r="S348">
        <f t="shared" ca="1" si="187"/>
        <v>295</v>
      </c>
      <c r="T348" t="str">
        <f t="shared" ca="1" si="188"/>
        <v>Paradas</v>
      </c>
      <c r="U348">
        <f t="shared" ca="1" si="191"/>
        <v>10295</v>
      </c>
      <c r="V348">
        <f ca="1">IFERROR(INDEX(Rutas_Despiece!$J:$J,MATCH($S348,$Q:$Q,0)),"")</f>
        <v>41.667656999999998</v>
      </c>
      <c r="W348">
        <f ca="1">IFERROR(INDEX(Rutas_Despiece!$K:$K,MATCH($S348,$Q:$Q,0)),"")</f>
        <v>-0.85514489999999999</v>
      </c>
      <c r="Y348" t="str">
        <f ca="1">IFERROR(INDEX(Rutas_Despiece!$F:$F,MATCH($S348,$Q:$Q,0))&amp;" "&amp;INDEX(Rutas_Despiece!$G:$G,MATCH($S348,$Q:$Q,0)),"")</f>
        <v xml:space="preserve">Avd. Cataluña nº 189 </v>
      </c>
      <c r="Z348" t="str">
        <f ca="1">IFERROR(INDEX(Rutas_Despiece!$H:$H,MATCH($S348,$Q:$Q,0)),"")</f>
        <v>Zaragoza</v>
      </c>
      <c r="AA348" t="str">
        <f ca="1">IFERROR(INDEX(Rutas_Despiece!$I:$I,MATCH($S348,$Q:$Q,0)),"")</f>
        <v>Zaragoza, España</v>
      </c>
      <c r="AB348" t="str">
        <f ca="1">IFERROR(INDEX(Rutas_Despiece!$L:$L,MATCH($S348,$Q:$Q,0)),"")</f>
        <v>Los Charros</v>
      </c>
      <c r="AG348" t="str">
        <f t="shared" ca="1" si="183"/>
        <v/>
      </c>
    </row>
    <row r="349" spans="1:33" x14ac:dyDescent="0.25">
      <c r="A349">
        <f ca="1">IF(Rutas_Despiece!A349&lt;&gt;Rutas_Despiece!A348,1,0)</f>
        <v>0</v>
      </c>
      <c r="B349">
        <f ca="1">IF(A349,Rutas_Despiece!C349,0)</f>
        <v>0</v>
      </c>
      <c r="C349">
        <f ca="1">IF(A349,Rutas_Despiece!D349,0)</f>
        <v>0</v>
      </c>
      <c r="D349" t="str">
        <f ca="1">IF(A349=1,"",SUBSTITUTE(Rutas_Despiece!J349,",",".") &amp; ","&amp;SUBSTITUTE(Rutas_Despiece!K349,",","."))</f>
        <v>41.6550253,-0.9207166</v>
      </c>
      <c r="E349" s="5">
        <f t="shared" ca="1" si="180"/>
        <v>10</v>
      </c>
      <c r="F349" t="str">
        <f t="shared" ca="1" si="177"/>
        <v>41.6550253,-0.9207166 41.6480108,-0.9178979 41.6450473,-0.9165637 41.6417168,-0.9149879 41.6366927,-0.9129439 41.6336504,-0.9083038 41.6256514,-0.9102722 41.6226879,-0.9188071 41.6214342,-0.9239788 41.6171588,-0.9241188</v>
      </c>
      <c r="G349" s="69" t="s">
        <v>1174</v>
      </c>
      <c r="H349">
        <f t="shared" ca="1" si="181"/>
        <v>51</v>
      </c>
      <c r="I349" t="str">
        <f t="shared" ref="I349" ca="1" si="200">IF(I348&lt;H349,I348+1,"")</f>
        <v/>
      </c>
      <c r="J349" s="5" t="e">
        <f t="shared" ca="1" si="185"/>
        <v>#N/A</v>
      </c>
      <c r="M349" s="69"/>
      <c r="N349" s="69">
        <f t="shared" ca="1" si="176"/>
        <v>1</v>
      </c>
      <c r="O349" s="69" t="s">
        <v>1174</v>
      </c>
      <c r="P349">
        <f t="shared" ca="1" si="182"/>
        <v>1</v>
      </c>
      <c r="Q349">
        <f t="shared" ca="1" si="186"/>
        <v>337</v>
      </c>
      <c r="R349">
        <f t="shared" ca="1" si="190"/>
        <v>990</v>
      </c>
      <c r="S349">
        <f t="shared" ca="1" si="187"/>
        <v>296</v>
      </c>
      <c r="T349" t="str">
        <f t="shared" ca="1" si="188"/>
        <v>Paradas</v>
      </c>
      <c r="U349">
        <f t="shared" ca="1" si="191"/>
        <v>10296</v>
      </c>
      <c r="V349">
        <f ca="1">IFERROR(INDEX(Rutas_Despiece!$J:$J,MATCH($S349,$Q:$Q,0)),"")</f>
        <v>41.663702800000003</v>
      </c>
      <c r="W349">
        <f ca="1">IFERROR(INDEX(Rutas_Despiece!$K:$K,MATCH($S349,$Q:$Q,0)),"")</f>
        <v>-0.86123839999999996</v>
      </c>
      <c r="Y349" t="str">
        <f ca="1">IFERROR(INDEX(Rutas_Despiece!$F:$F,MATCH($S349,$Q:$Q,0))&amp;" "&amp;INDEX(Rutas_Despiece!$G:$G,MATCH($S349,$Q:$Q,0)),"")</f>
        <v>Avd. Cataluña  nº 103</v>
      </c>
      <c r="Z349" t="str">
        <f ca="1">IFERROR(INDEX(Rutas_Despiece!$H:$H,MATCH($S349,$Q:$Q,0)),"")</f>
        <v>Zaragoza</v>
      </c>
      <c r="AA349" t="str">
        <f ca="1">IFERROR(INDEX(Rutas_Despiece!$I:$I,MATCH($S349,$Q:$Q,0)),"")</f>
        <v>Zaragoza, España</v>
      </c>
      <c r="AB349" t="str">
        <f ca="1">IFERROR(INDEX(Rutas_Despiece!$L:$L,MATCH($S349,$Q:$Q,0)),"")</f>
        <v>Frente Felisa Galé</v>
      </c>
      <c r="AG349" t="str">
        <f t="shared" ca="1" si="183"/>
        <v/>
      </c>
    </row>
    <row r="350" spans="1:33" x14ac:dyDescent="0.25">
      <c r="A350">
        <f ca="1">IF(Rutas_Despiece!A350&lt;&gt;Rutas_Despiece!A349,1,0)</f>
        <v>0</v>
      </c>
      <c r="B350">
        <f ca="1">IF(A350,Rutas_Despiece!C350,0)</f>
        <v>0</v>
      </c>
      <c r="C350">
        <f ca="1">IF(A350,Rutas_Despiece!D350,0)</f>
        <v>0</v>
      </c>
      <c r="D350" t="str">
        <f ca="1">IF(A350=1,"",SUBSTITUTE(Rutas_Despiece!J350,",",".") &amp; ","&amp;SUBSTITUTE(Rutas_Despiece!K350,",","."))</f>
        <v>41.6480108,-0.9178979</v>
      </c>
      <c r="E350" s="5">
        <f t="shared" ca="1" si="180"/>
        <v>10</v>
      </c>
      <c r="F350" t="str">
        <f t="shared" ca="1" si="177"/>
        <v>41.6480108,-0.9178979 41.6450473,-0.9165637 41.6417168,-0.9149879 41.6366927,-0.9129439 41.6336504,-0.9083038 41.6256514,-0.9102722 41.6226879,-0.9188071 41.6214342,-0.9239788 41.6171588,-0.9241188</v>
      </c>
      <c r="G350" s="69" t="s">
        <v>1174</v>
      </c>
      <c r="H350">
        <f t="shared" ca="1" si="181"/>
        <v>51</v>
      </c>
      <c r="I350" t="str">
        <f t="shared" ref="I350:I353" ca="1" si="201">IF(I349&lt;H350,I349+1,I349)</f>
        <v/>
      </c>
      <c r="J350" s="5" t="e">
        <f t="shared" ca="1" si="185"/>
        <v>#N/A</v>
      </c>
      <c r="M350" s="69"/>
      <c r="N350" s="69">
        <f t="shared" ca="1" si="176"/>
        <v>1</v>
      </c>
      <c r="O350" s="69" t="s">
        <v>1174</v>
      </c>
      <c r="P350">
        <f t="shared" ca="1" si="182"/>
        <v>1</v>
      </c>
      <c r="Q350">
        <f t="shared" ca="1" si="186"/>
        <v>338</v>
      </c>
      <c r="R350">
        <f t="shared" ca="1" si="190"/>
        <v>990</v>
      </c>
      <c r="S350">
        <f t="shared" ca="1" si="187"/>
        <v>297</v>
      </c>
      <c r="T350" t="str">
        <f t="shared" ca="1" si="188"/>
        <v>Paradas</v>
      </c>
      <c r="U350">
        <f t="shared" ca="1" si="191"/>
        <v>10297</v>
      </c>
      <c r="V350">
        <f ca="1">IFERROR(INDEX(Rutas_Despiece!$J:$J,MATCH($S350,$Q:$Q,0)),"")</f>
        <v>41.662917499999999</v>
      </c>
      <c r="W350">
        <f ca="1">IFERROR(INDEX(Rutas_Despiece!$K:$K,MATCH($S350,$Q:$Q,0)),"")</f>
        <v>-0.86629460000000003</v>
      </c>
      <c r="Y350" t="str">
        <f ca="1">IFERROR(INDEX(Rutas_Despiece!$F:$F,MATCH($S350,$Q:$Q,0))&amp;" "&amp;INDEX(Rutas_Despiece!$G:$G,MATCH($S350,$Q:$Q,0)),"")</f>
        <v xml:space="preserve">Marqués de la Cadena </v>
      </c>
      <c r="Z350" t="str">
        <f ca="1">IFERROR(INDEX(Rutas_Despiece!$H:$H,MATCH($S350,$Q:$Q,0)),"")</f>
        <v>Zaragoza</v>
      </c>
      <c r="AA350" t="str">
        <f ca="1">IFERROR(INDEX(Rutas_Despiece!$I:$I,MATCH($S350,$Q:$Q,0)),"")</f>
        <v>Zaragoza, España</v>
      </c>
      <c r="AB350" t="str">
        <f ca="1">IFERROR(INDEX(Rutas_Despiece!$L:$L,MATCH($S350,$Q:$Q,0)),"")</f>
        <v>Frente nº 57 - Pd. Bus CAN</v>
      </c>
      <c r="AG350" t="str">
        <f t="shared" ca="1" si="183"/>
        <v/>
      </c>
    </row>
    <row r="351" spans="1:33" x14ac:dyDescent="0.25">
      <c r="A351">
        <f ca="1">IF(Rutas_Despiece!A351&lt;&gt;Rutas_Despiece!A350,1,0)</f>
        <v>0</v>
      </c>
      <c r="B351">
        <f ca="1">IF(A351,Rutas_Despiece!C351,0)</f>
        <v>0</v>
      </c>
      <c r="C351">
        <f ca="1">IF(A351,Rutas_Despiece!D351,0)</f>
        <v>0</v>
      </c>
      <c r="D351" t="str">
        <f ca="1">IF(A351=1,"",SUBSTITUTE(Rutas_Despiece!J351,",",".") &amp; ","&amp;SUBSTITUTE(Rutas_Despiece!K351,",","."))</f>
        <v>41.6450473,-0.9165637</v>
      </c>
      <c r="E351" s="5">
        <f t="shared" ca="1" si="180"/>
        <v>10</v>
      </c>
      <c r="F351" t="str">
        <f t="shared" ca="1" si="177"/>
        <v>41.6450473,-0.9165637 41.6417168,-0.9149879 41.6366927,-0.9129439 41.6336504,-0.9083038 41.6256514,-0.9102722 41.6226879,-0.9188071 41.6214342,-0.9239788 41.6171588,-0.9241188</v>
      </c>
      <c r="G351" s="69" t="s">
        <v>1174</v>
      </c>
      <c r="H351">
        <f t="shared" ca="1" si="181"/>
        <v>51</v>
      </c>
      <c r="I351" t="str">
        <f t="shared" ca="1" si="201"/>
        <v/>
      </c>
      <c r="J351" s="5" t="e">
        <f t="shared" ca="1" si="185"/>
        <v>#N/A</v>
      </c>
      <c r="M351" s="69"/>
      <c r="N351" s="69">
        <f t="shared" ca="1" si="176"/>
        <v>1</v>
      </c>
      <c r="O351" s="69" t="s">
        <v>1174</v>
      </c>
      <c r="P351">
        <f t="shared" ca="1" si="182"/>
        <v>1</v>
      </c>
      <c r="Q351">
        <f t="shared" ca="1" si="186"/>
        <v>339</v>
      </c>
      <c r="R351">
        <f t="shared" ca="1" si="190"/>
        <v>990</v>
      </c>
      <c r="S351">
        <f t="shared" ca="1" si="187"/>
        <v>298</v>
      </c>
      <c r="T351" t="str">
        <f t="shared" ca="1" si="188"/>
        <v>Paradas</v>
      </c>
      <c r="U351">
        <f t="shared" ca="1" si="191"/>
        <v>10298</v>
      </c>
      <c r="V351">
        <f ca="1">IFERROR(INDEX(Rutas_Despiece!$J:$J,MATCH($S351,$Q:$Q,0)),"")</f>
        <v>41.666860999999997</v>
      </c>
      <c r="W351">
        <f ca="1">IFERROR(INDEX(Rutas_Despiece!$K:$K,MATCH($S351,$Q:$Q,0)),"")</f>
        <v>-0.87142169999999997</v>
      </c>
      <c r="Y351" t="str">
        <f ca="1">IFERROR(INDEX(Rutas_Despiece!$F:$F,MATCH($S351,$Q:$Q,0))&amp;" "&amp;INDEX(Rutas_Despiece!$G:$G,MATCH($S351,$Q:$Q,0)),"")</f>
        <v>Av. San Juan de la Peña nº 90</v>
      </c>
      <c r="Z351" t="str">
        <f ca="1">IFERROR(INDEX(Rutas_Despiece!$H:$H,MATCH($S351,$Q:$Q,0)),"")</f>
        <v>Zaragoza</v>
      </c>
      <c r="AA351" t="str">
        <f ca="1">IFERROR(INDEX(Rutas_Despiece!$I:$I,MATCH($S351,$Q:$Q,0)),"")</f>
        <v>Zaragoza, España</v>
      </c>
      <c r="AB351" t="str">
        <f ca="1">IFERROR(INDEX(Rutas_Despiece!$L:$L,MATCH($S351,$Q:$Q,0)),"")</f>
        <v>Hierros Alfonso - Pd. Bus</v>
      </c>
      <c r="AG351" t="str">
        <f t="shared" ca="1" si="183"/>
        <v/>
      </c>
    </row>
    <row r="352" spans="1:33" x14ac:dyDescent="0.25">
      <c r="A352">
        <f ca="1">IF(Rutas_Despiece!A352&lt;&gt;Rutas_Despiece!A351,1,0)</f>
        <v>0</v>
      </c>
      <c r="B352">
        <f ca="1">IF(A352,Rutas_Despiece!C352,0)</f>
        <v>0</v>
      </c>
      <c r="C352">
        <f ca="1">IF(A352,Rutas_Despiece!D352,0)</f>
        <v>0</v>
      </c>
      <c r="D352" t="str">
        <f ca="1">IF(A352=1,"",SUBSTITUTE(Rutas_Despiece!J352,",",".") &amp; ","&amp;SUBSTITUTE(Rutas_Despiece!K352,",","."))</f>
        <v>41.6417168,-0.9149879</v>
      </c>
      <c r="E352" s="5">
        <f t="shared" ca="1" si="180"/>
        <v>10</v>
      </c>
      <c r="F352" t="str">
        <f t="shared" ca="1" si="177"/>
        <v>41.6417168,-0.9149879 41.6366927,-0.9129439 41.6336504,-0.9083038 41.6256514,-0.9102722 41.6226879,-0.9188071 41.6214342,-0.9239788 41.6171588,-0.9241188</v>
      </c>
      <c r="G352" s="69" t="s">
        <v>1174</v>
      </c>
      <c r="H352">
        <f t="shared" ca="1" si="181"/>
        <v>51</v>
      </c>
      <c r="I352" t="str">
        <f t="shared" ca="1" si="201"/>
        <v/>
      </c>
      <c r="J352" s="5" t="e">
        <f t="shared" ca="1" si="185"/>
        <v>#N/A</v>
      </c>
      <c r="M352" s="69"/>
      <c r="N352" s="69">
        <f t="shared" ca="1" si="176"/>
        <v>1</v>
      </c>
      <c r="O352" s="69" t="s">
        <v>1174</v>
      </c>
      <c r="P352">
        <f t="shared" ca="1" si="182"/>
        <v>1</v>
      </c>
      <c r="Q352">
        <f t="shared" ca="1" si="186"/>
        <v>340</v>
      </c>
      <c r="R352">
        <f t="shared" ca="1" si="190"/>
        <v>990</v>
      </c>
      <c r="S352">
        <f t="shared" ca="1" si="187"/>
        <v>299</v>
      </c>
      <c r="T352" t="str">
        <f t="shared" ca="1" si="188"/>
        <v>Paradas</v>
      </c>
      <c r="U352">
        <f t="shared" ca="1" si="191"/>
        <v>10299</v>
      </c>
      <c r="V352">
        <f ca="1">IFERROR(INDEX(Rutas_Despiece!$J:$J,MATCH($S352,$Q:$Q,0)),"")</f>
        <v>41.675328999999998</v>
      </c>
      <c r="W352">
        <f ca="1">IFERROR(INDEX(Rutas_Despiece!$K:$K,MATCH($S352,$Q:$Q,0)),"")</f>
        <v>-0.87022699999999997</v>
      </c>
      <c r="Y352" t="str">
        <f ca="1">IFERROR(INDEX(Rutas_Despiece!$F:$F,MATCH($S352,$Q:$Q,0))&amp;" "&amp;INDEX(Rutas_Despiece!$G:$G,MATCH($S352,$Q:$Q,0)),"")</f>
        <v xml:space="preserve">San Juan de la Peña nº 182 </v>
      </c>
      <c r="Z352" t="str">
        <f ca="1">IFERROR(INDEX(Rutas_Despiece!$H:$H,MATCH($S352,$Q:$Q,0)),"")</f>
        <v>Zaragoza</v>
      </c>
      <c r="AA352" t="str">
        <f ca="1">IFERROR(INDEX(Rutas_Despiece!$I:$I,MATCH($S352,$Q:$Q,0)),"")</f>
        <v>Zaragoza, España</v>
      </c>
      <c r="AB352" t="str">
        <f ca="1">IFERROR(INDEX(Rutas_Despiece!$L:$L,MATCH($S352,$Q:$Q,0)),"")</f>
        <v>Pd. Bus</v>
      </c>
      <c r="AG352" t="str">
        <f t="shared" ca="1" si="183"/>
        <v/>
      </c>
    </row>
    <row r="353" spans="1:33" x14ac:dyDescent="0.25">
      <c r="A353">
        <f ca="1">IF(Rutas_Despiece!A353&lt;&gt;Rutas_Despiece!A352,1,0)</f>
        <v>0</v>
      </c>
      <c r="B353">
        <f ca="1">IF(A353,Rutas_Despiece!C353,0)</f>
        <v>0</v>
      </c>
      <c r="C353">
        <f ca="1">IF(A353,Rutas_Despiece!D353,0)</f>
        <v>0</v>
      </c>
      <c r="D353" t="str">
        <f ca="1">IF(A353=1,"",SUBSTITUTE(Rutas_Despiece!J353,",",".") &amp; ","&amp;SUBSTITUTE(Rutas_Despiece!K353,",","."))</f>
        <v>41.6366927,-0.9129439</v>
      </c>
      <c r="E353" s="5">
        <f t="shared" ca="1" si="180"/>
        <v>10</v>
      </c>
      <c r="F353" t="str">
        <f t="shared" ca="1" si="177"/>
        <v>41.6366927,-0.9129439 41.6336504,-0.9083038 41.6256514,-0.9102722 41.6226879,-0.9188071 41.6214342,-0.9239788 41.6171588,-0.9241188</v>
      </c>
      <c r="G353" s="69" t="s">
        <v>1174</v>
      </c>
      <c r="H353">
        <f t="shared" ca="1" si="181"/>
        <v>51</v>
      </c>
      <c r="I353" t="str">
        <f t="shared" ca="1" si="201"/>
        <v/>
      </c>
      <c r="J353" s="5" t="e">
        <f t="shared" ca="1" si="185"/>
        <v>#N/A</v>
      </c>
      <c r="M353" s="69"/>
      <c r="N353" s="69">
        <f t="shared" ca="1" si="176"/>
        <v>1</v>
      </c>
      <c r="O353" s="69" t="s">
        <v>1174</v>
      </c>
      <c r="P353">
        <f t="shared" ca="1" si="182"/>
        <v>1</v>
      </c>
      <c r="Q353">
        <f t="shared" ca="1" si="186"/>
        <v>341</v>
      </c>
      <c r="R353">
        <f t="shared" ca="1" si="190"/>
        <v>990</v>
      </c>
      <c r="S353">
        <f t="shared" ca="1" si="187"/>
        <v>300</v>
      </c>
      <c r="T353" t="str">
        <f t="shared" ca="1" si="188"/>
        <v>Paradas</v>
      </c>
      <c r="U353">
        <f t="shared" ca="1" si="191"/>
        <v>10300</v>
      </c>
      <c r="V353">
        <f ca="1">IFERROR(INDEX(Rutas_Despiece!$J:$J,MATCH($S353,$Q:$Q,0)),"")</f>
        <v>41.668570000000003</v>
      </c>
      <c r="W353">
        <f ca="1">IFERROR(INDEX(Rutas_Despiece!$K:$K,MATCH($S353,$Q:$Q,0)),"")</f>
        <v>-0.87667799999999996</v>
      </c>
      <c r="Y353" t="str">
        <f ca="1">IFERROR(INDEX(Rutas_Despiece!$F:$F,MATCH($S353,$Q:$Q,0))&amp;" "&amp;INDEX(Rutas_Despiece!$G:$G,MATCH($S353,$Q:$Q,0)),"")</f>
        <v xml:space="preserve">Salvador Allende nº 67 </v>
      </c>
      <c r="Z353" t="str">
        <f ca="1">IFERROR(INDEX(Rutas_Despiece!$H:$H,MATCH($S353,$Q:$Q,0)),"")</f>
        <v>Zaragoza</v>
      </c>
      <c r="AA353" t="str">
        <f ca="1">IFERROR(INDEX(Rutas_Despiece!$I:$I,MATCH($S353,$Q:$Q,0)),"")</f>
        <v>Zaragoza, España</v>
      </c>
      <c r="AB353" t="str">
        <f ca="1">IFERROR(INDEX(Rutas_Despiece!$L:$L,MATCH($S353,$Q:$Q,0)),"")</f>
        <v>Pd. Bus</v>
      </c>
      <c r="AG353" t="str">
        <f t="shared" ca="1" si="183"/>
        <v/>
      </c>
    </row>
    <row r="354" spans="1:33" x14ac:dyDescent="0.25">
      <c r="A354">
        <f ca="1">IF(Rutas_Despiece!A354&lt;&gt;Rutas_Despiece!A353,1,0)</f>
        <v>0</v>
      </c>
      <c r="B354">
        <f ca="1">IF(A354,Rutas_Despiece!C354,0)</f>
        <v>0</v>
      </c>
      <c r="C354">
        <f ca="1">IF(A354,Rutas_Despiece!D354,0)</f>
        <v>0</v>
      </c>
      <c r="D354" t="str">
        <f ca="1">IF(A354=1,"",SUBSTITUTE(Rutas_Despiece!J354,",",".") &amp; ","&amp;SUBSTITUTE(Rutas_Despiece!K354,",","."))</f>
        <v>41.6336504,-0.9083038</v>
      </c>
      <c r="E354" s="5">
        <f t="shared" ca="1" si="180"/>
        <v>10</v>
      </c>
      <c r="F354" t="str">
        <f t="shared" ca="1" si="177"/>
        <v>41.6336504,-0.9083038 41.6256514,-0.9102722 41.6226879,-0.9188071 41.6214342,-0.9239788 41.6171588,-0.9241188</v>
      </c>
      <c r="G354" s="69" t="s">
        <v>1174</v>
      </c>
      <c r="H354">
        <f t="shared" ca="1" si="181"/>
        <v>51</v>
      </c>
      <c r="I354" t="str">
        <f t="shared" ref="I354" ca="1" si="202">IF(I353&lt;H354,I353+1,"")</f>
        <v/>
      </c>
      <c r="J354" s="5" t="e">
        <f t="shared" ca="1" si="185"/>
        <v>#N/A</v>
      </c>
      <c r="M354" s="69"/>
      <c r="N354" s="69">
        <f t="shared" ca="1" si="176"/>
        <v>1</v>
      </c>
      <c r="O354" s="69" t="s">
        <v>1174</v>
      </c>
      <c r="P354">
        <f t="shared" ca="1" si="182"/>
        <v>1</v>
      </c>
      <c r="Q354">
        <f t="shared" ca="1" si="186"/>
        <v>342</v>
      </c>
      <c r="R354">
        <f t="shared" ca="1" si="190"/>
        <v>990</v>
      </c>
      <c r="S354">
        <f t="shared" ca="1" si="187"/>
        <v>301</v>
      </c>
      <c r="T354" t="str">
        <f t="shared" ca="1" si="188"/>
        <v>Paradas</v>
      </c>
      <c r="U354">
        <f t="shared" ca="1" si="191"/>
        <v>10301</v>
      </c>
      <c r="V354">
        <f ca="1">IFERROR(INDEX(Rutas_Despiece!$J:$J,MATCH($S354,$Q:$Q,0)),"")</f>
        <v>41.667553300000002</v>
      </c>
      <c r="W354">
        <f ca="1">IFERROR(INDEX(Rutas_Despiece!$K:$K,MATCH($S354,$Q:$Q,0)),"")</f>
        <v>-0.87668179999999996</v>
      </c>
      <c r="Y354" t="str">
        <f ca="1">IFERROR(INDEX(Rutas_Despiece!$F:$F,MATCH($S354,$Q:$Q,0))&amp;" "&amp;INDEX(Rutas_Despiece!$G:$G,MATCH($S354,$Q:$Q,0)),"")</f>
        <v xml:space="preserve">Salvador Allende  </v>
      </c>
      <c r="Z354" t="str">
        <f ca="1">IFERROR(INDEX(Rutas_Despiece!$H:$H,MATCH($S354,$Q:$Q,0)),"")</f>
        <v>Zaragoza</v>
      </c>
      <c r="AA354" t="str">
        <f ca="1">IFERROR(INDEX(Rutas_Despiece!$I:$I,MATCH($S354,$Q:$Q,0)),"")</f>
        <v>Zaragoza, España</v>
      </c>
      <c r="AB354" t="str">
        <f ca="1">IFERROR(INDEX(Rutas_Despiece!$L:$L,MATCH($S354,$Q:$Q,0)),"")</f>
        <v>Esq. Valle de Broto - Pd. Bus</v>
      </c>
      <c r="AG354" t="str">
        <f t="shared" ca="1" si="183"/>
        <v/>
      </c>
    </row>
    <row r="355" spans="1:33" x14ac:dyDescent="0.25">
      <c r="A355">
        <f ca="1">IF(Rutas_Despiece!A355&lt;&gt;Rutas_Despiece!A354,1,0)</f>
        <v>0</v>
      </c>
      <c r="B355">
        <f ca="1">IF(A355,Rutas_Despiece!C355,0)</f>
        <v>0</v>
      </c>
      <c r="C355">
        <f ca="1">IF(A355,Rutas_Despiece!D355,0)</f>
        <v>0</v>
      </c>
      <c r="D355" t="str">
        <f ca="1">IF(A355=1,"",SUBSTITUTE(Rutas_Despiece!J355,",",".") &amp; ","&amp;SUBSTITUTE(Rutas_Despiece!K355,",","."))</f>
        <v>41.6256514,-0.9102722</v>
      </c>
      <c r="E355" s="5">
        <f t="shared" ca="1" si="180"/>
        <v>10</v>
      </c>
      <c r="F355" t="str">
        <f t="shared" ca="1" si="177"/>
        <v>41.6256514,-0.9102722 41.6226879,-0.9188071 41.6214342,-0.9239788 41.6171588,-0.9241188</v>
      </c>
      <c r="G355" s="69" t="s">
        <v>1174</v>
      </c>
      <c r="H355">
        <f t="shared" ca="1" si="181"/>
        <v>51</v>
      </c>
      <c r="I355" t="str">
        <f t="shared" ref="I355:I358" ca="1" si="203">IF(I354&lt;H355,I354+1,I354)</f>
        <v/>
      </c>
      <c r="J355" s="5" t="e">
        <f t="shared" ca="1" si="185"/>
        <v>#N/A</v>
      </c>
      <c r="M355" s="69"/>
      <c r="N355" s="69">
        <f t="shared" ca="1" si="176"/>
        <v>1</v>
      </c>
      <c r="O355" s="69" t="s">
        <v>1174</v>
      </c>
      <c r="P355">
        <f t="shared" ca="1" si="182"/>
        <v>1</v>
      </c>
      <c r="Q355">
        <f t="shared" ca="1" si="186"/>
        <v>343</v>
      </c>
      <c r="R355">
        <f t="shared" ca="1" si="190"/>
        <v>990</v>
      </c>
      <c r="S355">
        <f t="shared" ca="1" si="187"/>
        <v>302</v>
      </c>
      <c r="T355" t="str">
        <f t="shared" ca="1" si="188"/>
        <v>Paradas</v>
      </c>
      <c r="U355">
        <f t="shared" ca="1" si="191"/>
        <v>10302</v>
      </c>
      <c r="V355">
        <f ca="1">IFERROR(INDEX(Rutas_Despiece!$J:$J,MATCH($S355,$Q:$Q,0)),"")</f>
        <v>41.661938399999997</v>
      </c>
      <c r="W355">
        <f ca="1">IFERROR(INDEX(Rutas_Despiece!$K:$K,MATCH($S355,$Q:$Q,0)),"")</f>
        <v>-0.88108010000000003</v>
      </c>
      <c r="Y355" t="str">
        <f ca="1">IFERROR(INDEX(Rutas_Despiece!$F:$F,MATCH($S355,$Q:$Q,0))&amp;" "&amp;INDEX(Rutas_Despiece!$G:$G,MATCH($S355,$Q:$Q,0)),"")</f>
        <v xml:space="preserve">Avd. Pirineos  </v>
      </c>
      <c r="Z355" t="str">
        <f ca="1">IFERROR(INDEX(Rutas_Despiece!$H:$H,MATCH($S355,$Q:$Q,0)),"")</f>
        <v>Zaragoza</v>
      </c>
      <c r="AA355" t="str">
        <f ca="1">IFERROR(INDEX(Rutas_Despiece!$I:$I,MATCH($S355,$Q:$Q,0)),"")</f>
        <v>Zaragoza, España</v>
      </c>
      <c r="AB355" t="str">
        <f ca="1">IFERROR(INDEX(Rutas_Despiece!$L:$L,MATCH($S355,$Q:$Q,0)),"")</f>
        <v>Esq. José Atarés - Pd. Bus</v>
      </c>
      <c r="AG355" t="str">
        <f t="shared" ca="1" si="183"/>
        <v/>
      </c>
    </row>
    <row r="356" spans="1:33" x14ac:dyDescent="0.25">
      <c r="A356">
        <f ca="1">IF(Rutas_Despiece!A356&lt;&gt;Rutas_Despiece!A355,1,0)</f>
        <v>0</v>
      </c>
      <c r="B356">
        <f ca="1">IF(A356,Rutas_Despiece!C356,0)</f>
        <v>0</v>
      </c>
      <c r="C356">
        <f ca="1">IF(A356,Rutas_Despiece!D356,0)</f>
        <v>0</v>
      </c>
      <c r="D356" t="str">
        <f ca="1">IF(A356=1,"",SUBSTITUTE(Rutas_Despiece!J356,",",".") &amp; ","&amp;SUBSTITUTE(Rutas_Despiece!K356,",","."))</f>
        <v>41.6226879,-0.9188071</v>
      </c>
      <c r="E356" s="5">
        <f t="shared" ca="1" si="180"/>
        <v>10</v>
      </c>
      <c r="F356" t="str">
        <f t="shared" ca="1" si="177"/>
        <v>41.6226879,-0.9188071 41.6214342,-0.9239788 41.6171588,-0.9241188</v>
      </c>
      <c r="G356" s="69" t="s">
        <v>1174</v>
      </c>
      <c r="H356">
        <f t="shared" ca="1" si="181"/>
        <v>51</v>
      </c>
      <c r="I356" t="str">
        <f t="shared" ca="1" si="203"/>
        <v/>
      </c>
      <c r="J356" s="5" t="e">
        <f t="shared" ca="1" si="185"/>
        <v>#N/A</v>
      </c>
      <c r="M356" s="69"/>
      <c r="N356" s="69">
        <f t="shared" ca="1" si="176"/>
        <v>1</v>
      </c>
      <c r="O356" s="69" t="s">
        <v>1174</v>
      </c>
      <c r="P356">
        <f t="shared" ca="1" si="182"/>
        <v>1</v>
      </c>
      <c r="Q356">
        <f t="shared" ca="1" si="186"/>
        <v>344</v>
      </c>
      <c r="R356">
        <f t="shared" ca="1" si="190"/>
        <v>990</v>
      </c>
      <c r="S356">
        <f t="shared" ca="1" si="187"/>
        <v>303</v>
      </c>
      <c r="T356" t="str">
        <f t="shared" ca="1" si="188"/>
        <v>Paradas</v>
      </c>
      <c r="U356">
        <f t="shared" ca="1" si="191"/>
        <v>10303</v>
      </c>
      <c r="V356">
        <f ca="1">IFERROR(INDEX(Rutas_Despiece!$J:$J,MATCH($S356,$Q:$Q,0)),"")</f>
        <v>41.667514500000003</v>
      </c>
      <c r="W356">
        <f ca="1">IFERROR(INDEX(Rutas_Despiece!$K:$K,MATCH($S356,$Q:$Q,0)),"")</f>
        <v>-0.88693259999999996</v>
      </c>
      <c r="Y356" t="str">
        <f ca="1">IFERROR(INDEX(Rutas_Despiece!$F:$F,MATCH($S356,$Q:$Q,0))&amp;" "&amp;INDEX(Rutas_Despiece!$G:$G,MATCH($S356,$Q:$Q,0)),"")</f>
        <v xml:space="preserve">María Zambrano  </v>
      </c>
      <c r="Z356" t="str">
        <f ca="1">IFERROR(INDEX(Rutas_Despiece!$H:$H,MATCH($S356,$Q:$Q,0)),"")</f>
        <v>Zaragoza</v>
      </c>
      <c r="AA356" t="str">
        <f ca="1">IFERROR(INDEX(Rutas_Despiece!$I:$I,MATCH($S356,$Q:$Q,0)),"")</f>
        <v>Zaragoza, España</v>
      </c>
      <c r="AB356" t="str">
        <f ca="1">IFERROR(INDEX(Rutas_Despiece!$L:$L,MATCH($S356,$Q:$Q,0)),"")</f>
        <v>León Felipe - Pd. Bus</v>
      </c>
      <c r="AG356" t="str">
        <f t="shared" ca="1" si="183"/>
        <v/>
      </c>
    </row>
    <row r="357" spans="1:33" x14ac:dyDescent="0.25">
      <c r="A357">
        <f ca="1">IF(Rutas_Despiece!A357&lt;&gt;Rutas_Despiece!A356,1,0)</f>
        <v>0</v>
      </c>
      <c r="B357">
        <f ca="1">IF(A357,Rutas_Despiece!C357,0)</f>
        <v>0</v>
      </c>
      <c r="C357">
        <f ca="1">IF(A357,Rutas_Despiece!D357,0)</f>
        <v>0</v>
      </c>
      <c r="D357" t="str">
        <f ca="1">IF(A357=1,"",SUBSTITUTE(Rutas_Despiece!J357,",",".") &amp; ","&amp;SUBSTITUTE(Rutas_Despiece!K357,",","."))</f>
        <v>41.6214342,-0.9239788</v>
      </c>
      <c r="E357" s="5">
        <f t="shared" ca="1" si="180"/>
        <v>10</v>
      </c>
      <c r="F357" t="str">
        <f t="shared" ca="1" si="177"/>
        <v>41.6214342,-0.9239788 41.6171588,-0.9241188</v>
      </c>
      <c r="G357" s="69" t="s">
        <v>1174</v>
      </c>
      <c r="H357">
        <f t="shared" ca="1" si="181"/>
        <v>51</v>
      </c>
      <c r="I357" t="str">
        <f t="shared" ca="1" si="203"/>
        <v/>
      </c>
      <c r="J357" s="5" t="e">
        <f t="shared" ca="1" si="185"/>
        <v>#N/A</v>
      </c>
      <c r="M357" s="69"/>
      <c r="N357" s="69">
        <f t="shared" ca="1" si="176"/>
        <v>1</v>
      </c>
      <c r="O357" s="69" t="s">
        <v>1174</v>
      </c>
      <c r="P357">
        <f t="shared" ca="1" si="182"/>
        <v>1</v>
      </c>
      <c r="Q357">
        <f t="shared" ca="1" si="186"/>
        <v>345</v>
      </c>
      <c r="R357">
        <f t="shared" ca="1" si="190"/>
        <v>990</v>
      </c>
      <c r="S357">
        <f t="shared" ca="1" si="187"/>
        <v>304</v>
      </c>
      <c r="T357" t="str">
        <f t="shared" ca="1" si="188"/>
        <v>Paradas</v>
      </c>
      <c r="U357">
        <f t="shared" ca="1" si="191"/>
        <v>10304</v>
      </c>
      <c r="V357">
        <f ca="1">IFERROR(INDEX(Rutas_Despiece!$J:$J,MATCH($S357,$Q:$Q,0)),"")</f>
        <v>41.671709800000002</v>
      </c>
      <c r="W357">
        <f ca="1">IFERROR(INDEX(Rutas_Despiece!$K:$K,MATCH($S357,$Q:$Q,0)),"")</f>
        <v>-0.88939809999999997</v>
      </c>
      <c r="Y357" t="str">
        <f ca="1">IFERROR(INDEX(Rutas_Despiece!$F:$F,MATCH($S357,$Q:$Q,0))&amp;" "&amp;INDEX(Rutas_Despiece!$G:$G,MATCH($S357,$Q:$Q,0)),"")</f>
        <v xml:space="preserve">María Zambrano  </v>
      </c>
      <c r="Z357" t="str">
        <f ca="1">IFERROR(INDEX(Rutas_Despiece!$H:$H,MATCH($S357,$Q:$Q,0)),"")</f>
        <v>Zaragoza</v>
      </c>
      <c r="AA357" t="str">
        <f ca="1">IFERROR(INDEX(Rutas_Despiece!$I:$I,MATCH($S357,$Q:$Q,0)),"")</f>
        <v>Zaragoza, España</v>
      </c>
      <c r="AB357" t="str">
        <f ca="1">IFERROR(INDEX(Rutas_Despiece!$L:$L,MATCH($S357,$Q:$Q,0)),"")</f>
        <v>Ildefonso Manuel Gil - Pd. Bus</v>
      </c>
      <c r="AG357" t="str">
        <f t="shared" ca="1" si="183"/>
        <v/>
      </c>
    </row>
    <row r="358" spans="1:33" x14ac:dyDescent="0.25">
      <c r="A358">
        <f ca="1">IF(Rutas_Despiece!A358&lt;&gt;Rutas_Despiece!A357,1,0)</f>
        <v>0</v>
      </c>
      <c r="B358">
        <f ca="1">IF(A358,Rutas_Despiece!C358,0)</f>
        <v>0</v>
      </c>
      <c r="C358">
        <f ca="1">IF(A358,Rutas_Despiece!D358,0)</f>
        <v>0</v>
      </c>
      <c r="D358" t="str">
        <f ca="1">IF(A358=1,"",SUBSTITUTE(Rutas_Despiece!J358,",",".") &amp; ","&amp;SUBSTITUTE(Rutas_Despiece!K358,",","."))</f>
        <v>41.6171588,-0.9241188</v>
      </c>
      <c r="E358" s="5">
        <f t="shared" ca="1" si="180"/>
        <v>10</v>
      </c>
      <c r="F358" t="str">
        <f t="shared" ca="1" si="177"/>
        <v>41.6171588,-0.9241188</v>
      </c>
      <c r="G358" s="69" t="s">
        <v>1174</v>
      </c>
      <c r="H358">
        <f t="shared" ca="1" si="181"/>
        <v>51</v>
      </c>
      <c r="I358" t="str">
        <f t="shared" ca="1" si="203"/>
        <v/>
      </c>
      <c r="J358" s="5" t="e">
        <f t="shared" ca="1" si="185"/>
        <v>#N/A</v>
      </c>
      <c r="M358" s="69"/>
      <c r="N358" s="69">
        <f t="shared" ca="1" si="176"/>
        <v>1</v>
      </c>
      <c r="O358" s="69" t="s">
        <v>1174</v>
      </c>
      <c r="P358">
        <f t="shared" ca="1" si="182"/>
        <v>1</v>
      </c>
      <c r="Q358">
        <f t="shared" ca="1" si="186"/>
        <v>346</v>
      </c>
      <c r="R358">
        <f t="shared" ca="1" si="190"/>
        <v>990</v>
      </c>
      <c r="S358">
        <f t="shared" ca="1" si="187"/>
        <v>305</v>
      </c>
      <c r="T358" t="str">
        <f t="shared" ca="1" si="188"/>
        <v>Paradas</v>
      </c>
      <c r="U358">
        <f t="shared" ca="1" si="191"/>
        <v>10305</v>
      </c>
      <c r="V358">
        <f ca="1">IFERROR(INDEX(Rutas_Despiece!$J:$J,MATCH($S358,$Q:$Q,0)),"")</f>
        <v>41.677349399999997</v>
      </c>
      <c r="W358">
        <f ca="1">IFERROR(INDEX(Rutas_Despiece!$K:$K,MATCH($S358,$Q:$Q,0)),"")</f>
        <v>-0.88933839999999997</v>
      </c>
      <c r="Y358" t="str">
        <f ca="1">IFERROR(INDEX(Rutas_Despiece!$F:$F,MATCH($S358,$Q:$Q,0))&amp;" "&amp;INDEX(Rutas_Despiece!$G:$G,MATCH($S358,$Q:$Q,0)),"")</f>
        <v xml:space="preserve">María Zambrano  </v>
      </c>
      <c r="Z358" t="str">
        <f ca="1">IFERROR(INDEX(Rutas_Despiece!$H:$H,MATCH($S358,$Q:$Q,0)),"")</f>
        <v>Zaragoza</v>
      </c>
      <c r="AA358" t="str">
        <f ca="1">IFERROR(INDEX(Rutas_Despiece!$I:$I,MATCH($S358,$Q:$Q,0)),"")</f>
        <v>Zaragoza, España</v>
      </c>
      <c r="AB358" t="str">
        <f ca="1">IFERROR(INDEX(Rutas_Despiece!$L:$L,MATCH($S358,$Q:$Q,0)),"")</f>
        <v>Esq. Pablo Iglesias - Pd. Bus</v>
      </c>
      <c r="AG358" t="str">
        <f t="shared" ca="1" si="183"/>
        <v/>
      </c>
    </row>
    <row r="359" spans="1:33" x14ac:dyDescent="0.25">
      <c r="A359">
        <f ca="1">IF(Rutas_Despiece!A359&lt;&gt;Rutas_Despiece!A358,1,0)</f>
        <v>1</v>
      </c>
      <c r="B359" t="str">
        <f ca="1">IF(A359,Rutas_Despiece!C359,0)</f>
        <v>Rutas_6</v>
      </c>
      <c r="C359" t="str">
        <f ca="1">IF(A359,Rutas_Despiece!D359,0)</f>
        <v>Ruta 3_6</v>
      </c>
      <c r="D359" t="str">
        <f ca="1">IF(A359=1,"",SUBSTITUTE(Rutas_Despiece!J359,",",".") &amp; ","&amp;SUBSTITUTE(Rutas_Despiece!K359,",","."))</f>
        <v/>
      </c>
      <c r="E359" s="5">
        <f t="shared" ca="1" si="180"/>
        <v>11</v>
      </c>
      <c r="F359" t="str">
        <f t="shared" ca="1" si="177"/>
        <v xml:space="preserve"> 41.6244494,-0.9582904 41.621398,-0.946498 41.6243206,-0.9329411 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59" s="69" t="s">
        <v>1174</v>
      </c>
      <c r="H359">
        <f t="shared" ca="1" si="181"/>
        <v>51</v>
      </c>
      <c r="I359" t="str">
        <f t="shared" ref="I359" ca="1" si="204">IF(I358&lt;H359,I358+1,"")</f>
        <v/>
      </c>
      <c r="J359" s="5" t="e">
        <f t="shared" ca="1" si="185"/>
        <v>#N/A</v>
      </c>
      <c r="M359" s="69"/>
      <c r="N359" s="69">
        <f t="shared" ca="1" si="176"/>
        <v>1</v>
      </c>
      <c r="O359" s="69" t="s">
        <v>1174</v>
      </c>
      <c r="P359">
        <f t="shared" ca="1" si="182"/>
        <v>0</v>
      </c>
      <c r="Q359">
        <f t="shared" ca="1" si="186"/>
        <v>346</v>
      </c>
      <c r="R359">
        <f t="shared" ca="1" si="190"/>
        <v>990</v>
      </c>
      <c r="S359">
        <f t="shared" ca="1" si="187"/>
        <v>306</v>
      </c>
      <c r="T359" t="str">
        <f t="shared" ca="1" si="188"/>
        <v>Paradas</v>
      </c>
      <c r="U359">
        <f t="shared" ca="1" si="191"/>
        <v>10306</v>
      </c>
      <c r="V359">
        <f ca="1">IFERROR(INDEX(Rutas_Despiece!$J:$J,MATCH($S359,$Q:$Q,0)),"")</f>
        <v>41.749628000000001</v>
      </c>
      <c r="W359">
        <f ca="1">IFERROR(INDEX(Rutas_Despiece!$K:$K,MATCH($S359,$Q:$Q,0)),"")</f>
        <v>-1.1755139999999999</v>
      </c>
      <c r="Y359" t="str">
        <f ca="1">IFERROR(INDEX(Rutas_Despiece!$F:$F,MATCH($S359,$Q:$Q,0))&amp;" "&amp;INDEX(Rutas_Despiece!$G:$G,MATCH($S359,$Q:$Q,0)),"")</f>
        <v xml:space="preserve">Pol. Ind Entrerrios </v>
      </c>
      <c r="Z359" t="str">
        <f ca="1">IFERROR(INDEX(Rutas_Despiece!$H:$H,MATCH($S359,$Q:$Q,0)),"")</f>
        <v>Figueruelas</v>
      </c>
      <c r="AA359" t="str">
        <f ca="1">IFERROR(INDEX(Rutas_Despiece!$I:$I,MATCH($S359,$Q:$Q,0)),"")</f>
        <v>Zaragoza, España</v>
      </c>
      <c r="AB359" t="str">
        <f ca="1">IFERROR(INDEX(Rutas_Despiece!$L:$L,MATCH($S359,$Q:$Q,0)),"")</f>
        <v>Opel Puerta 5</v>
      </c>
      <c r="AG359" t="str">
        <f t="shared" ca="1" si="183"/>
        <v/>
      </c>
    </row>
    <row r="360" spans="1:33" x14ac:dyDescent="0.25">
      <c r="A360">
        <f ca="1">IF(Rutas_Despiece!A360&lt;&gt;Rutas_Despiece!A359,1,0)</f>
        <v>0</v>
      </c>
      <c r="B360">
        <f ca="1">IF(A360,Rutas_Despiece!C360,0)</f>
        <v>0</v>
      </c>
      <c r="C360">
        <f ca="1">IF(A360,Rutas_Despiece!D360,0)</f>
        <v>0</v>
      </c>
      <c r="D360" t="str">
        <f ca="1">IF(A360=1,"",SUBSTITUTE(Rutas_Despiece!J360,",",".") &amp; ","&amp;SUBSTITUTE(Rutas_Despiece!K360,",","."))</f>
        <v>41.6244494,-0.9582904</v>
      </c>
      <c r="E360" s="5">
        <f t="shared" ca="1" si="180"/>
        <v>11</v>
      </c>
      <c r="F360" t="str">
        <f t="shared" ca="1" si="177"/>
        <v>41.6244494,-0.9582904 41.621398,-0.946498 41.6243206,-0.9329411 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0" s="69" t="s">
        <v>1174</v>
      </c>
      <c r="H360">
        <f t="shared" ca="1" si="181"/>
        <v>51</v>
      </c>
      <c r="I360" t="str">
        <f t="shared" ref="I360:I363" ca="1" si="205">IF(I359&lt;H360,I359+1,I359)</f>
        <v/>
      </c>
      <c r="J360" s="5" t="e">
        <f t="shared" ca="1" si="185"/>
        <v>#N/A</v>
      </c>
      <c r="M360" s="69"/>
      <c r="N360" s="69">
        <f t="shared" ca="1" si="176"/>
        <v>1</v>
      </c>
      <c r="O360" s="69" t="s">
        <v>1174</v>
      </c>
      <c r="P360">
        <f t="shared" ca="1" si="182"/>
        <v>1</v>
      </c>
      <c r="Q360">
        <f t="shared" ca="1" si="186"/>
        <v>347</v>
      </c>
      <c r="R360">
        <f t="shared" ca="1" si="190"/>
        <v>990</v>
      </c>
      <c r="S360">
        <f t="shared" ca="1" si="187"/>
        <v>307</v>
      </c>
      <c r="T360" t="str">
        <f t="shared" ca="1" si="188"/>
        <v>Paradas</v>
      </c>
      <c r="U360">
        <f t="shared" ca="1" si="191"/>
        <v>10307</v>
      </c>
      <c r="V360">
        <f ca="1">IFERROR(INDEX(Rutas_Despiece!$J:$J,MATCH($S360,$Q:$Q,0)),"")</f>
        <v>41.749628000000001</v>
      </c>
      <c r="W360">
        <f ca="1">IFERROR(INDEX(Rutas_Despiece!$K:$K,MATCH($S360,$Q:$Q,0)),"")</f>
        <v>-1.1755139999999999</v>
      </c>
      <c r="Y360" t="str">
        <f ca="1">IFERROR(INDEX(Rutas_Despiece!$F:$F,MATCH($S360,$Q:$Q,0))&amp;" "&amp;INDEX(Rutas_Despiece!$G:$G,MATCH($S360,$Q:$Q,0)),"")</f>
        <v xml:space="preserve">Pol. Ind Entrerrios </v>
      </c>
      <c r="Z360" t="str">
        <f ca="1">IFERROR(INDEX(Rutas_Despiece!$H:$H,MATCH($S360,$Q:$Q,0)),"")</f>
        <v>Figueruelas</v>
      </c>
      <c r="AA360" t="str">
        <f ca="1">IFERROR(INDEX(Rutas_Despiece!$I:$I,MATCH($S360,$Q:$Q,0)),"")</f>
        <v>Zaragoza, España</v>
      </c>
      <c r="AB360" t="str">
        <f ca="1">IFERROR(INDEX(Rutas_Despiece!$L:$L,MATCH($S360,$Q:$Q,0)),"")</f>
        <v>Opel Puerta 5</v>
      </c>
      <c r="AG360" t="str">
        <f t="shared" ca="1" si="183"/>
        <v/>
      </c>
    </row>
    <row r="361" spans="1:33" x14ac:dyDescent="0.25">
      <c r="A361">
        <f ca="1">IF(Rutas_Despiece!A361&lt;&gt;Rutas_Despiece!A360,1,0)</f>
        <v>0</v>
      </c>
      <c r="B361">
        <f ca="1">IF(A361,Rutas_Despiece!C361,0)</f>
        <v>0</v>
      </c>
      <c r="C361">
        <f ca="1">IF(A361,Rutas_Despiece!D361,0)</f>
        <v>0</v>
      </c>
      <c r="D361" t="str">
        <f ca="1">IF(A361=1,"",SUBSTITUTE(Rutas_Despiece!J361,",",".") &amp; ","&amp;SUBSTITUTE(Rutas_Despiece!K361,",","."))</f>
        <v>41.621398,-0.946498</v>
      </c>
      <c r="E361" s="5">
        <f t="shared" ca="1" si="180"/>
        <v>11</v>
      </c>
      <c r="F361" t="str">
        <f t="shared" ca="1" si="177"/>
        <v>41.621398,-0.946498 41.6243206,-0.9329411 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1" s="69" t="s">
        <v>1174</v>
      </c>
      <c r="H361">
        <f t="shared" ca="1" si="181"/>
        <v>51</v>
      </c>
      <c r="I361" t="str">
        <f t="shared" ca="1" si="205"/>
        <v/>
      </c>
      <c r="J361" s="5" t="e">
        <f t="shared" ca="1" si="185"/>
        <v>#N/A</v>
      </c>
      <c r="M361" s="69"/>
      <c r="N361" s="69">
        <f t="shared" ca="1" si="176"/>
        <v>1</v>
      </c>
      <c r="O361" s="69" t="s">
        <v>1174</v>
      </c>
      <c r="P361">
        <f t="shared" ca="1" si="182"/>
        <v>1</v>
      </c>
      <c r="Q361">
        <f t="shared" ca="1" si="186"/>
        <v>348</v>
      </c>
      <c r="R361">
        <f t="shared" ca="1" si="190"/>
        <v>990</v>
      </c>
      <c r="S361">
        <f t="shared" ca="1" si="187"/>
        <v>308</v>
      </c>
      <c r="T361" t="str">
        <f t="shared" ca="1" si="188"/>
        <v>Paradas</v>
      </c>
      <c r="U361">
        <f t="shared" ca="1" si="191"/>
        <v>10308</v>
      </c>
      <c r="V361">
        <f ca="1">IFERROR(INDEX(Rutas_Despiece!$J:$J,MATCH($S361,$Q:$Q,0)),"")</f>
        <v>41.676046800000002</v>
      </c>
      <c r="W361">
        <f ca="1">IFERROR(INDEX(Rutas_Despiece!$K:$K,MATCH($S361,$Q:$Q,0)),"")</f>
        <v>-0.89092199999999999</v>
      </c>
      <c r="Y361" t="str">
        <f ca="1">IFERROR(INDEX(Rutas_Despiece!$F:$F,MATCH($S361,$Q:$Q,0))&amp;" "&amp;INDEX(Rutas_Despiece!$G:$G,MATCH($S361,$Q:$Q,0)),"")</f>
        <v xml:space="preserve">Luis Legaz  </v>
      </c>
      <c r="Z361" t="str">
        <f ca="1">IFERROR(INDEX(Rutas_Despiece!$H:$H,MATCH($S361,$Q:$Q,0)),"")</f>
        <v>Zaragoza</v>
      </c>
      <c r="AA361" t="str">
        <f ca="1">IFERROR(INDEX(Rutas_Despiece!$I:$I,MATCH($S361,$Q:$Q,0)),"")</f>
        <v>Zaragoza, España</v>
      </c>
      <c r="AB361" t="str">
        <f ca="1">IFERROR(INDEX(Rutas_Despiece!$L:$L,MATCH($S361,$Q:$Q,0)),"")</f>
        <v>Esq. Gómez Avellaneda</v>
      </c>
      <c r="AG361" t="str">
        <f t="shared" ca="1" si="183"/>
        <v/>
      </c>
    </row>
    <row r="362" spans="1:33" x14ac:dyDescent="0.25">
      <c r="A362">
        <f ca="1">IF(Rutas_Despiece!A362&lt;&gt;Rutas_Despiece!A361,1,0)</f>
        <v>0</v>
      </c>
      <c r="B362">
        <f ca="1">IF(A362,Rutas_Despiece!C362,0)</f>
        <v>0</v>
      </c>
      <c r="C362">
        <f ca="1">IF(A362,Rutas_Despiece!D362,0)</f>
        <v>0</v>
      </c>
      <c r="D362" t="str">
        <f ca="1">IF(A362=1,"",SUBSTITUTE(Rutas_Despiece!J362,",",".") &amp; ","&amp;SUBSTITUTE(Rutas_Despiece!K362,",","."))</f>
        <v>41.6243206,-0.9329411</v>
      </c>
      <c r="E362" s="5">
        <f t="shared" ca="1" si="180"/>
        <v>11</v>
      </c>
      <c r="F362" t="str">
        <f t="shared" ca="1" si="177"/>
        <v>41.6243206,-0.9329411 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2" s="69" t="s">
        <v>1174</v>
      </c>
      <c r="H362">
        <f t="shared" ca="1" si="181"/>
        <v>51</v>
      </c>
      <c r="I362" t="str">
        <f t="shared" ca="1" si="205"/>
        <v/>
      </c>
      <c r="J362" s="5" t="e">
        <f t="shared" ca="1" si="185"/>
        <v>#N/A</v>
      </c>
      <c r="M362" s="69"/>
      <c r="N362" s="69">
        <f t="shared" ca="1" si="176"/>
        <v>1</v>
      </c>
      <c r="O362" s="69" t="s">
        <v>1174</v>
      </c>
      <c r="P362">
        <f t="shared" ca="1" si="182"/>
        <v>1</v>
      </c>
      <c r="Q362">
        <f t="shared" ca="1" si="186"/>
        <v>349</v>
      </c>
      <c r="R362">
        <f t="shared" ca="1" si="190"/>
        <v>990</v>
      </c>
      <c r="S362">
        <f t="shared" ca="1" si="187"/>
        <v>309</v>
      </c>
      <c r="T362" t="str">
        <f t="shared" ca="1" si="188"/>
        <v>Paradas</v>
      </c>
      <c r="U362">
        <f t="shared" ca="1" si="191"/>
        <v>10309</v>
      </c>
      <c r="V362">
        <f ca="1">IFERROR(INDEX(Rutas_Despiece!$J:$J,MATCH($S362,$Q:$Q,0)),"")</f>
        <v>41.670422100000003</v>
      </c>
      <c r="W362">
        <f ca="1">IFERROR(INDEX(Rutas_Despiece!$K:$K,MATCH($S362,$Q:$Q,0)),"")</f>
        <v>-0.89067010000000002</v>
      </c>
      <c r="Y362" t="str">
        <f ca="1">IFERROR(INDEX(Rutas_Despiece!$F:$F,MATCH($S362,$Q:$Q,0))&amp;" "&amp;INDEX(Rutas_Despiece!$G:$G,MATCH($S362,$Q:$Q,0)),"")</f>
        <v xml:space="preserve">Gómez de Avellaneda  </v>
      </c>
      <c r="Z362" t="str">
        <f ca="1">IFERROR(INDEX(Rutas_Despiece!$H:$H,MATCH($S362,$Q:$Q,0)),"")</f>
        <v>Zaragoza</v>
      </c>
      <c r="AA362" t="str">
        <f ca="1">IFERROR(INDEX(Rutas_Despiece!$I:$I,MATCH($S362,$Q:$Q,0)),"")</f>
        <v>Zaragoza, España</v>
      </c>
      <c r="AB362" t="str">
        <f ca="1">IFERROR(INDEX(Rutas_Despiece!$L:$L,MATCH($S362,$Q:$Q,0)),"")</f>
        <v>Esq. Saiz de Otero - Pd. Bus</v>
      </c>
      <c r="AG362" t="str">
        <f t="shared" ca="1" si="183"/>
        <v/>
      </c>
    </row>
    <row r="363" spans="1:33" x14ac:dyDescent="0.25">
      <c r="A363">
        <f ca="1">IF(Rutas_Despiece!A363&lt;&gt;Rutas_Despiece!A362,1,0)</f>
        <v>0</v>
      </c>
      <c r="B363">
        <f ca="1">IF(A363,Rutas_Despiece!C363,0)</f>
        <v>0</v>
      </c>
      <c r="C363">
        <f ca="1">IF(A363,Rutas_Despiece!D363,0)</f>
        <v>0</v>
      </c>
      <c r="D363" t="str">
        <f ca="1">IF(A363=1,"",SUBSTITUTE(Rutas_Despiece!J363,",",".") &amp; ","&amp;SUBSTITUTE(Rutas_Despiece!K363,",","."))</f>
        <v>41.6293892,-0.9311492</v>
      </c>
      <c r="E363" s="5">
        <f t="shared" ca="1" si="180"/>
        <v>11</v>
      </c>
      <c r="F363" t="str">
        <f t="shared" ca="1" si="177"/>
        <v>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3" s="69" t="s">
        <v>1174</v>
      </c>
      <c r="H363">
        <f t="shared" ca="1" si="181"/>
        <v>51</v>
      </c>
      <c r="I363" t="str">
        <f t="shared" ca="1" si="205"/>
        <v/>
      </c>
      <c r="J363" s="5" t="e">
        <f t="shared" ca="1" si="185"/>
        <v>#N/A</v>
      </c>
      <c r="M363" s="69"/>
      <c r="N363" s="69">
        <f t="shared" ca="1" si="176"/>
        <v>1</v>
      </c>
      <c r="O363" s="69" t="s">
        <v>1174</v>
      </c>
      <c r="P363">
        <f t="shared" ca="1" si="182"/>
        <v>1</v>
      </c>
      <c r="Q363">
        <f t="shared" ca="1" si="186"/>
        <v>350</v>
      </c>
      <c r="R363">
        <f t="shared" ca="1" si="190"/>
        <v>990</v>
      </c>
      <c r="S363">
        <f t="shared" ca="1" si="187"/>
        <v>310</v>
      </c>
      <c r="T363" t="str">
        <f t="shared" ca="1" si="188"/>
        <v>Paradas</v>
      </c>
      <c r="U363">
        <f t="shared" ca="1" si="191"/>
        <v>10310</v>
      </c>
      <c r="V363">
        <f ca="1">IFERROR(INDEX(Rutas_Despiece!$J:$J,MATCH($S363,$Q:$Q,0)),"")</f>
        <v>41.624887999999999</v>
      </c>
      <c r="W363">
        <f ca="1">IFERROR(INDEX(Rutas_Despiece!$K:$K,MATCH($S363,$Q:$Q,0)),"")</f>
        <v>-0.87636099999999995</v>
      </c>
      <c r="Y363" t="str">
        <f ca="1">IFERROR(INDEX(Rutas_Despiece!$F:$F,MATCH($S363,$Q:$Q,0))&amp;" "&amp;INDEX(Rutas_Despiece!$G:$G,MATCH($S363,$Q:$Q,0)),"")</f>
        <v xml:space="preserve">Gómez Avellaneda nº 23 </v>
      </c>
      <c r="Z363" t="str">
        <f ca="1">IFERROR(INDEX(Rutas_Despiece!$H:$H,MATCH($S363,$Q:$Q,0)),"")</f>
        <v>Zaragoza</v>
      </c>
      <c r="AA363" t="str">
        <f ca="1">IFERROR(INDEX(Rutas_Despiece!$I:$I,MATCH($S363,$Q:$Q,0)),"")</f>
        <v>Zaragoza, España</v>
      </c>
      <c r="AB363" t="str">
        <f ca="1">IFERROR(INDEX(Rutas_Despiece!$L:$L,MATCH($S363,$Q:$Q,0)),"")</f>
        <v>Pd. Bus</v>
      </c>
      <c r="AG363" t="str">
        <f t="shared" ca="1" si="183"/>
        <v/>
      </c>
    </row>
    <row r="364" spans="1:33" x14ac:dyDescent="0.25">
      <c r="A364">
        <f ca="1">IF(Rutas_Despiece!A364&lt;&gt;Rutas_Despiece!A363,1,0)</f>
        <v>0</v>
      </c>
      <c r="B364">
        <f ca="1">IF(A364,Rutas_Despiece!C364,0)</f>
        <v>0</v>
      </c>
      <c r="C364">
        <f ca="1">IF(A364,Rutas_Despiece!D364,0)</f>
        <v>0</v>
      </c>
      <c r="D364" t="str">
        <f ca="1">IF(A364=1,"",SUBSTITUTE(Rutas_Despiece!J364,",",".") &amp; ","&amp;SUBSTITUTE(Rutas_Despiece!K364,",","."))</f>
        <v>41.627648,-0.92665</v>
      </c>
      <c r="E364" s="5">
        <f t="shared" ca="1" si="180"/>
        <v>11</v>
      </c>
      <c r="F364" t="str">
        <f t="shared" ca="1" si="177"/>
        <v>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4" s="69" t="s">
        <v>1174</v>
      </c>
      <c r="H364">
        <f t="shared" ca="1" si="181"/>
        <v>51</v>
      </c>
      <c r="I364" t="str">
        <f t="shared" ref="I364" ca="1" si="206">IF(I363&lt;H364,I363+1,"")</f>
        <v/>
      </c>
      <c r="J364" s="5" t="e">
        <f t="shared" ca="1" si="185"/>
        <v>#N/A</v>
      </c>
      <c r="M364" s="69"/>
      <c r="N364" s="69">
        <f t="shared" ca="1" si="176"/>
        <v>1</v>
      </c>
      <c r="O364" s="69" t="s">
        <v>1174</v>
      </c>
      <c r="P364">
        <f t="shared" ca="1" si="182"/>
        <v>1</v>
      </c>
      <c r="Q364">
        <f t="shared" ca="1" si="186"/>
        <v>351</v>
      </c>
      <c r="R364">
        <f t="shared" ca="1" si="190"/>
        <v>990</v>
      </c>
      <c r="S364">
        <f t="shared" ca="1" si="187"/>
        <v>311</v>
      </c>
      <c r="T364" t="str">
        <f t="shared" ca="1" si="188"/>
        <v>Paradas</v>
      </c>
      <c r="U364">
        <f t="shared" ca="1" si="191"/>
        <v>10311</v>
      </c>
      <c r="V364">
        <f ca="1">IFERROR(INDEX(Rutas_Despiece!$J:$J,MATCH($S364,$Q:$Q,0)),"")</f>
        <v>41.661724300000003</v>
      </c>
      <c r="W364">
        <f ca="1">IFERROR(INDEX(Rutas_Despiece!$K:$K,MATCH($S364,$Q:$Q,0)),"")</f>
        <v>-0.88095389999999996</v>
      </c>
      <c r="Y364" t="str">
        <f ca="1">IFERROR(INDEX(Rutas_Despiece!$F:$F,MATCH($S364,$Q:$Q,0))&amp;" "&amp;INDEX(Rutas_Despiece!$G:$G,MATCH($S364,$Q:$Q,0)),"")</f>
        <v xml:space="preserve">Avd. Pirineos  </v>
      </c>
      <c r="Z364" t="str">
        <f ca="1">IFERROR(INDEX(Rutas_Despiece!$H:$H,MATCH($S364,$Q:$Q,0)),"")</f>
        <v>Zaragoza</v>
      </c>
      <c r="AA364" t="str">
        <f ca="1">IFERROR(INDEX(Rutas_Despiece!$I:$I,MATCH($S364,$Q:$Q,0)),"")</f>
        <v>Zaragoza, España</v>
      </c>
      <c r="AB364" t="str">
        <f ca="1">IFERROR(INDEX(Rutas_Despiece!$L:$L,MATCH($S364,$Q:$Q,0)),"")</f>
        <v>Esq. Arquitecto Lafigera - Pd. Bus</v>
      </c>
      <c r="AG364" t="str">
        <f t="shared" ca="1" si="183"/>
        <v/>
      </c>
    </row>
    <row r="365" spans="1:33" x14ac:dyDescent="0.25">
      <c r="A365">
        <f ca="1">IF(Rutas_Despiece!A365&lt;&gt;Rutas_Despiece!A364,1,0)</f>
        <v>0</v>
      </c>
      <c r="B365">
        <f ca="1">IF(A365,Rutas_Despiece!C365,0)</f>
        <v>0</v>
      </c>
      <c r="C365">
        <f ca="1">IF(A365,Rutas_Despiece!D365,0)</f>
        <v>0</v>
      </c>
      <c r="D365" t="str">
        <f ca="1">IF(A365=1,"",SUBSTITUTE(Rutas_Despiece!J365,",",".") &amp; ","&amp;SUBSTITUTE(Rutas_Despiece!K365,",","."))</f>
        <v>41.636489,-0.944506</v>
      </c>
      <c r="E365" s="5">
        <f t="shared" ca="1" si="180"/>
        <v>11</v>
      </c>
      <c r="F365" t="str">
        <f t="shared" ca="1" si="177"/>
        <v>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5" s="69" t="s">
        <v>1174</v>
      </c>
      <c r="H365">
        <f t="shared" ca="1" si="181"/>
        <v>51</v>
      </c>
      <c r="I365" t="str">
        <f t="shared" ref="I365:I368" ca="1" si="207">IF(I364&lt;H365,I364+1,I364)</f>
        <v/>
      </c>
      <c r="J365" s="5" t="e">
        <f t="shared" ca="1" si="185"/>
        <v>#N/A</v>
      </c>
      <c r="M365" s="69"/>
      <c r="N365" s="69">
        <f t="shared" ca="1" si="176"/>
        <v>1</v>
      </c>
      <c r="O365" s="69" t="s">
        <v>1174</v>
      </c>
      <c r="P365">
        <f t="shared" ca="1" si="182"/>
        <v>1</v>
      </c>
      <c r="Q365">
        <f t="shared" ca="1" si="186"/>
        <v>352</v>
      </c>
      <c r="R365">
        <f t="shared" ca="1" si="190"/>
        <v>990</v>
      </c>
      <c r="S365">
        <f t="shared" ca="1" si="187"/>
        <v>312</v>
      </c>
      <c r="T365" t="str">
        <f t="shared" ca="1" si="188"/>
        <v>Paradas</v>
      </c>
      <c r="U365">
        <f t="shared" ca="1" si="191"/>
        <v>10312</v>
      </c>
      <c r="V365">
        <f ca="1">IFERROR(INDEX(Rutas_Despiece!$J:$J,MATCH($S365,$Q:$Q,0)),"")</f>
        <v>41.667553300000002</v>
      </c>
      <c r="W365">
        <f ca="1">IFERROR(INDEX(Rutas_Despiece!$K:$K,MATCH($S365,$Q:$Q,0)),"")</f>
        <v>-0.87668179999999996</v>
      </c>
      <c r="Y365" t="str">
        <f ca="1">IFERROR(INDEX(Rutas_Despiece!$F:$F,MATCH($S365,$Q:$Q,0))&amp;" "&amp;INDEX(Rutas_Despiece!$G:$G,MATCH($S365,$Q:$Q,0)),"")</f>
        <v xml:space="preserve">Salvador Allende  </v>
      </c>
      <c r="Z365" t="str">
        <f ca="1">IFERROR(INDEX(Rutas_Despiece!$H:$H,MATCH($S365,$Q:$Q,0)),"")</f>
        <v>Zaragoza</v>
      </c>
      <c r="AA365" t="str">
        <f ca="1">IFERROR(INDEX(Rutas_Despiece!$I:$I,MATCH($S365,$Q:$Q,0)),"")</f>
        <v>Zaragoza, España</v>
      </c>
      <c r="AB365" t="str">
        <f ca="1">IFERROR(INDEX(Rutas_Despiece!$L:$L,MATCH($S365,$Q:$Q,0)),"")</f>
        <v>Esq. Valle de Broto - Pd. Bus</v>
      </c>
      <c r="AG365" t="str">
        <f t="shared" ca="1" si="183"/>
        <v/>
      </c>
    </row>
    <row r="366" spans="1:33" x14ac:dyDescent="0.25">
      <c r="A366">
        <f ca="1">IF(Rutas_Despiece!A366&lt;&gt;Rutas_Despiece!A365,1,0)</f>
        <v>0</v>
      </c>
      <c r="B366">
        <f ca="1">IF(A366,Rutas_Despiece!C366,0)</f>
        <v>0</v>
      </c>
      <c r="C366">
        <f ca="1">IF(A366,Rutas_Despiece!D366,0)</f>
        <v>0</v>
      </c>
      <c r="D366" t="str">
        <f ca="1">IF(A366=1,"",SUBSTITUTE(Rutas_Despiece!J366,",",".") &amp; ","&amp;SUBSTITUTE(Rutas_Despiece!K366,",","."))</f>
        <v>41.646481,-0.887553</v>
      </c>
      <c r="E366" s="5">
        <f t="shared" ca="1" si="180"/>
        <v>11</v>
      </c>
      <c r="F366" t="str">
        <f t="shared" ca="1" si="177"/>
        <v>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6" s="69" t="s">
        <v>1174</v>
      </c>
      <c r="H366">
        <f t="shared" ca="1" si="181"/>
        <v>51</v>
      </c>
      <c r="I366" t="str">
        <f t="shared" ca="1" si="207"/>
        <v/>
      </c>
      <c r="J366" s="5" t="e">
        <f t="shared" ca="1" si="185"/>
        <v>#N/A</v>
      </c>
      <c r="M366" s="69"/>
      <c r="N366" s="69">
        <f t="shared" ca="1" si="176"/>
        <v>1</v>
      </c>
      <c r="O366" s="69" t="s">
        <v>1174</v>
      </c>
      <c r="P366">
        <f t="shared" ca="1" si="182"/>
        <v>1</v>
      </c>
      <c r="Q366">
        <f t="shared" ca="1" si="186"/>
        <v>353</v>
      </c>
      <c r="R366">
        <f t="shared" ca="1" si="190"/>
        <v>990</v>
      </c>
      <c r="S366">
        <f t="shared" ca="1" si="187"/>
        <v>313</v>
      </c>
      <c r="T366" t="str">
        <f t="shared" ca="1" si="188"/>
        <v>Paradas</v>
      </c>
      <c r="U366">
        <f t="shared" ca="1" si="191"/>
        <v>10313</v>
      </c>
      <c r="V366">
        <f ca="1">IFERROR(INDEX(Rutas_Despiece!$J:$J,MATCH($S366,$Q:$Q,0)),"")</f>
        <v>41.674923900000003</v>
      </c>
      <c r="W366">
        <f ca="1">IFERROR(INDEX(Rutas_Despiece!$K:$K,MATCH($S366,$Q:$Q,0)),"")</f>
        <v>-0.87691980000000003</v>
      </c>
      <c r="Y366" t="str">
        <f ca="1">IFERROR(INDEX(Rutas_Despiece!$F:$F,MATCH($S366,$Q:$Q,0))&amp;" "&amp;INDEX(Rutas_Despiece!$G:$G,MATCH($S366,$Q:$Q,0)),"")</f>
        <v xml:space="preserve">Salvador Allende  </v>
      </c>
      <c r="Z366" t="str">
        <f ca="1">IFERROR(INDEX(Rutas_Despiece!$H:$H,MATCH($S366,$Q:$Q,0)),"")</f>
        <v>Zaragoza</v>
      </c>
      <c r="AA366" t="str">
        <f ca="1">IFERROR(INDEX(Rutas_Despiece!$I:$I,MATCH($S366,$Q:$Q,0)),"")</f>
        <v>Zaragoza, España</v>
      </c>
      <c r="AB366" t="str">
        <f ca="1">IFERROR(INDEX(Rutas_Despiece!$L:$L,MATCH($S366,$Q:$Q,0)),"")</f>
        <v>Frente nº 67 - Pd. Bus</v>
      </c>
      <c r="AG366" t="str">
        <f t="shared" ca="1" si="183"/>
        <v/>
      </c>
    </row>
    <row r="367" spans="1:33" x14ac:dyDescent="0.25">
      <c r="A367">
        <f ca="1">IF(Rutas_Despiece!A367&lt;&gt;Rutas_Despiece!A366,1,0)</f>
        <v>0</v>
      </c>
      <c r="B367">
        <f ca="1">IF(A367,Rutas_Despiece!C367,0)</f>
        <v>0</v>
      </c>
      <c r="C367">
        <f ca="1">IF(A367,Rutas_Despiece!D367,0)</f>
        <v>0</v>
      </c>
      <c r="D367" t="str">
        <f ca="1">IF(A367=1,"",SUBSTITUTE(Rutas_Despiece!J367,",",".") &amp; ","&amp;SUBSTITUTE(Rutas_Despiece!K367,",","."))</f>
        <v>41.636182,-0.873442</v>
      </c>
      <c r="E367" s="5">
        <f t="shared" ca="1" si="180"/>
        <v>11</v>
      </c>
      <c r="F367" t="str">
        <f t="shared" ca="1" si="177"/>
        <v>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7" s="69" t="s">
        <v>1174</v>
      </c>
      <c r="H367">
        <f t="shared" ca="1" si="181"/>
        <v>51</v>
      </c>
      <c r="I367" t="str">
        <f t="shared" ca="1" si="207"/>
        <v/>
      </c>
      <c r="J367" s="5" t="e">
        <f t="shared" ca="1" si="185"/>
        <v>#N/A</v>
      </c>
      <c r="M367" s="69"/>
      <c r="N367" s="69">
        <f t="shared" ca="1" si="176"/>
        <v>1</v>
      </c>
      <c r="O367" s="69" t="s">
        <v>1174</v>
      </c>
      <c r="P367">
        <f t="shared" ca="1" si="182"/>
        <v>1</v>
      </c>
      <c r="Q367">
        <f t="shared" ca="1" si="186"/>
        <v>354</v>
      </c>
      <c r="R367">
        <f t="shared" ca="1" si="190"/>
        <v>990</v>
      </c>
      <c r="S367">
        <f t="shared" ca="1" si="187"/>
        <v>314</v>
      </c>
      <c r="T367" t="str">
        <f t="shared" ca="1" si="188"/>
        <v>Paradas</v>
      </c>
      <c r="U367">
        <f t="shared" ca="1" si="191"/>
        <v>10314</v>
      </c>
      <c r="V367">
        <f ca="1">IFERROR(INDEX(Rutas_Despiece!$J:$J,MATCH($S367,$Q:$Q,0)),"")</f>
        <v>41.677141599999999</v>
      </c>
      <c r="W367">
        <f ca="1">IFERROR(INDEX(Rutas_Despiece!$K:$K,MATCH($S367,$Q:$Q,0)),"")</f>
        <v>-0.8710502</v>
      </c>
      <c r="Y367" t="str">
        <f ca="1">IFERROR(INDEX(Rutas_Despiece!$F:$F,MATCH($S367,$Q:$Q,0))&amp;" "&amp;INDEX(Rutas_Despiece!$G:$G,MATCH($S367,$Q:$Q,0)),"")</f>
        <v xml:space="preserve">Av. San Juan de la Peña </v>
      </c>
      <c r="Z367" t="str">
        <f ca="1">IFERROR(INDEX(Rutas_Despiece!$H:$H,MATCH($S367,$Q:$Q,0)),"")</f>
        <v>Zaragoza</v>
      </c>
      <c r="AA367" t="str">
        <f ca="1">IFERROR(INDEX(Rutas_Despiece!$I:$I,MATCH($S367,$Q:$Q,0)),"")</f>
        <v>Zaragoza, España</v>
      </c>
      <c r="AB367" t="str">
        <f ca="1">IFERROR(INDEX(Rutas_Despiece!$L:$L,MATCH($S367,$Q:$Q,0)),"")</f>
        <v>Esq. Alcalde Caballero</v>
      </c>
      <c r="AG367" t="str">
        <f t="shared" ca="1" si="183"/>
        <v/>
      </c>
    </row>
    <row r="368" spans="1:33" x14ac:dyDescent="0.25">
      <c r="A368">
        <f ca="1">IF(Rutas_Despiece!A368&lt;&gt;Rutas_Despiece!A367,1,0)</f>
        <v>0</v>
      </c>
      <c r="B368">
        <f ca="1">IF(A368,Rutas_Despiece!C368,0)</f>
        <v>0</v>
      </c>
      <c r="C368">
        <f ca="1">IF(A368,Rutas_Despiece!D368,0)</f>
        <v>0</v>
      </c>
      <c r="D368" t="str">
        <f ca="1">IF(A368=1,"",SUBSTITUTE(Rutas_Despiece!J368,",",".") &amp; ","&amp;SUBSTITUTE(Rutas_Despiece!K368,",","."))</f>
        <v>41.650515,-0.93439</v>
      </c>
      <c r="E368" s="5">
        <f t="shared" ca="1" si="180"/>
        <v>11</v>
      </c>
      <c r="F368" t="str">
        <f t="shared" ca="1" si="177"/>
        <v>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8" s="69" t="s">
        <v>1174</v>
      </c>
      <c r="H368">
        <f t="shared" ca="1" si="181"/>
        <v>51</v>
      </c>
      <c r="I368" t="str">
        <f t="shared" ca="1" si="207"/>
        <v/>
      </c>
      <c r="J368" s="5" t="e">
        <f t="shared" ca="1" si="185"/>
        <v>#N/A</v>
      </c>
      <c r="M368" s="69"/>
      <c r="N368" s="69">
        <f t="shared" ca="1" si="176"/>
        <v>1</v>
      </c>
      <c r="O368" s="69" t="s">
        <v>1174</v>
      </c>
      <c r="P368">
        <f t="shared" ca="1" si="182"/>
        <v>1</v>
      </c>
      <c r="Q368">
        <f t="shared" ca="1" si="186"/>
        <v>355</v>
      </c>
      <c r="R368">
        <f t="shared" ca="1" si="190"/>
        <v>990</v>
      </c>
      <c r="S368">
        <f t="shared" ca="1" si="187"/>
        <v>315</v>
      </c>
      <c r="T368" t="str">
        <f t="shared" ca="1" si="188"/>
        <v>Paradas</v>
      </c>
      <c r="U368">
        <f t="shared" ca="1" si="191"/>
        <v>10315</v>
      </c>
      <c r="V368">
        <f ca="1">IFERROR(INDEX(Rutas_Despiece!$J:$J,MATCH($S368,$Q:$Q,0)),"")</f>
        <v>41.6668363</v>
      </c>
      <c r="W368">
        <f ca="1">IFERROR(INDEX(Rutas_Despiece!$K:$K,MATCH($S368,$Q:$Q,0)),"")</f>
        <v>-0.8718167</v>
      </c>
      <c r="Y368" t="str">
        <f ca="1">IFERROR(INDEX(Rutas_Despiece!$F:$F,MATCH($S368,$Q:$Q,0))&amp;" "&amp;INDEX(Rutas_Despiece!$G:$G,MATCH($S368,$Q:$Q,0)),"")</f>
        <v xml:space="preserve">Av. San Juan de la Peña </v>
      </c>
      <c r="Z368" t="str">
        <f ca="1">IFERROR(INDEX(Rutas_Despiece!$H:$H,MATCH($S368,$Q:$Q,0)),"")</f>
        <v>Zaragoza</v>
      </c>
      <c r="AA368" t="str">
        <f ca="1">IFERROR(INDEX(Rutas_Despiece!$I:$I,MATCH($S368,$Q:$Q,0)),"")</f>
        <v>Zaragoza, España</v>
      </c>
      <c r="AB368" t="str">
        <f ca="1">IFERROR(INDEX(Rutas_Despiece!$L:$L,MATCH($S368,$Q:$Q,0)),"")</f>
        <v>Frente Hierros Alfonso</v>
      </c>
      <c r="AG368" t="str">
        <f t="shared" ca="1" si="183"/>
        <v/>
      </c>
    </row>
    <row r="369" spans="1:33" x14ac:dyDescent="0.25">
      <c r="A369">
        <f ca="1">IF(Rutas_Despiece!A369&lt;&gt;Rutas_Despiece!A368,1,0)</f>
        <v>0</v>
      </c>
      <c r="B369">
        <f ca="1">IF(A369,Rutas_Despiece!C369,0)</f>
        <v>0</v>
      </c>
      <c r="C369">
        <f ca="1">IF(A369,Rutas_Despiece!D369,0)</f>
        <v>0</v>
      </c>
      <c r="D369" t="str">
        <f ca="1">IF(A369=1,"",SUBSTITUTE(Rutas_Despiece!J369,",",".") &amp; ","&amp;SUBSTITUTE(Rutas_Despiece!K369,",","."))</f>
        <v>41.6587296,-0.9377566</v>
      </c>
      <c r="E369" s="5">
        <f t="shared" ca="1" si="180"/>
        <v>11</v>
      </c>
      <c r="F369" t="str">
        <f t="shared" ca="1" si="177"/>
        <v>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9" s="69" t="s">
        <v>1174</v>
      </c>
      <c r="H369">
        <f t="shared" ca="1" si="181"/>
        <v>51</v>
      </c>
      <c r="I369" t="str">
        <f t="shared" ref="I369" ca="1" si="208">IF(I368&lt;H369,I368+1,"")</f>
        <v/>
      </c>
      <c r="J369" s="5" t="e">
        <f t="shared" ca="1" si="185"/>
        <v>#N/A</v>
      </c>
      <c r="M369" s="69"/>
      <c r="N369" s="69">
        <f t="shared" ca="1" si="176"/>
        <v>1</v>
      </c>
      <c r="O369" s="69" t="s">
        <v>1174</v>
      </c>
      <c r="P369">
        <f t="shared" ca="1" si="182"/>
        <v>1</v>
      </c>
      <c r="Q369">
        <f t="shared" ca="1" si="186"/>
        <v>356</v>
      </c>
      <c r="R369">
        <f t="shared" ca="1" si="190"/>
        <v>990</v>
      </c>
      <c r="S369">
        <f t="shared" ca="1" si="187"/>
        <v>316</v>
      </c>
      <c r="T369" t="str">
        <f t="shared" ca="1" si="188"/>
        <v>Paradas</v>
      </c>
      <c r="U369">
        <f t="shared" ca="1" si="191"/>
        <v>10316</v>
      </c>
      <c r="V369">
        <f ca="1">IFERROR(INDEX(Rutas_Despiece!$J:$J,MATCH($S369,$Q:$Q,0)),"")</f>
        <v>41.662883899999997</v>
      </c>
      <c r="W369">
        <f ca="1">IFERROR(INDEX(Rutas_Despiece!$K:$K,MATCH($S369,$Q:$Q,0)),"")</f>
        <v>-0.86646230000000002</v>
      </c>
      <c r="Y369" t="str">
        <f ca="1">IFERROR(INDEX(Rutas_Despiece!$F:$F,MATCH($S369,$Q:$Q,0))&amp;" "&amp;INDEX(Rutas_Despiece!$G:$G,MATCH($S369,$Q:$Q,0)),"")</f>
        <v xml:space="preserve">Marqués de la Cadena nº 57 </v>
      </c>
      <c r="Z369" t="str">
        <f ca="1">IFERROR(INDEX(Rutas_Despiece!$H:$H,MATCH($S369,$Q:$Q,0)),"")</f>
        <v>Zaragoza</v>
      </c>
      <c r="AA369" t="str">
        <f ca="1">IFERROR(INDEX(Rutas_Despiece!$I:$I,MATCH($S369,$Q:$Q,0)),"")</f>
        <v>Zaragoza, España</v>
      </c>
      <c r="AB369" t="str">
        <f ca="1">IFERROR(INDEX(Rutas_Despiece!$L:$L,MATCH($S369,$Q:$Q,0)),"")</f>
        <v>Plaza Mozart - Pd. Bus (?)</v>
      </c>
      <c r="AG369" t="str">
        <f t="shared" ca="1" si="183"/>
        <v/>
      </c>
    </row>
    <row r="370" spans="1:33" x14ac:dyDescent="0.25">
      <c r="A370">
        <f ca="1">IF(Rutas_Despiece!A370&lt;&gt;Rutas_Despiece!A369,1,0)</f>
        <v>0</v>
      </c>
      <c r="B370">
        <f ca="1">IF(A370,Rutas_Despiece!C370,0)</f>
        <v>0</v>
      </c>
      <c r="C370">
        <f ca="1">IF(A370,Rutas_Despiece!D370,0)</f>
        <v>0</v>
      </c>
      <c r="D370" t="str">
        <f ca="1">IF(A370=1,"",SUBSTITUTE(Rutas_Despiece!J370,",",".") &amp; ","&amp;SUBSTITUTE(Rutas_Despiece!K370,",","."))</f>
        <v>41.7015942,-0.999997</v>
      </c>
      <c r="E370" s="5">
        <f t="shared" ca="1" si="180"/>
        <v>11</v>
      </c>
      <c r="F370" t="str">
        <f t="shared" ca="1" si="177"/>
        <v>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0" s="69" t="s">
        <v>1174</v>
      </c>
      <c r="H370">
        <f t="shared" ca="1" si="181"/>
        <v>51</v>
      </c>
      <c r="I370" t="str">
        <f t="shared" ref="I370:I373" ca="1" si="209">IF(I369&lt;H370,I369+1,I369)</f>
        <v/>
      </c>
      <c r="J370" s="5" t="e">
        <f t="shared" ca="1" si="185"/>
        <v>#N/A</v>
      </c>
      <c r="M370" s="69"/>
      <c r="N370" s="69">
        <f t="shared" ca="1" si="176"/>
        <v>1</v>
      </c>
      <c r="O370" s="69" t="s">
        <v>1174</v>
      </c>
      <c r="P370">
        <f t="shared" ca="1" si="182"/>
        <v>1</v>
      </c>
      <c r="Q370">
        <f t="shared" ca="1" si="186"/>
        <v>357</v>
      </c>
      <c r="R370">
        <f t="shared" ca="1" si="190"/>
        <v>990</v>
      </c>
      <c r="S370">
        <f t="shared" ca="1" si="187"/>
        <v>317</v>
      </c>
      <c r="T370" t="str">
        <f t="shared" ca="1" si="188"/>
        <v>Paradas</v>
      </c>
      <c r="U370">
        <f t="shared" ca="1" si="191"/>
        <v>10317</v>
      </c>
      <c r="V370">
        <f ca="1">IFERROR(INDEX(Rutas_Despiece!$J:$J,MATCH($S370,$Q:$Q,0)),"")</f>
        <v>41.663684000000003</v>
      </c>
      <c r="W370">
        <f ca="1">IFERROR(INDEX(Rutas_Despiece!$K:$K,MATCH($S370,$Q:$Q,0)),"")</f>
        <v>-0.86128249999999995</v>
      </c>
      <c r="Y370" t="str">
        <f ca="1">IFERROR(INDEX(Rutas_Despiece!$F:$F,MATCH($S370,$Q:$Q,0))&amp;" "&amp;INDEX(Rutas_Despiece!$G:$G,MATCH($S370,$Q:$Q,0)),"")</f>
        <v xml:space="preserve">Avd. Cataluña  </v>
      </c>
      <c r="Z370" t="str">
        <f ca="1">IFERROR(INDEX(Rutas_Despiece!$H:$H,MATCH($S370,$Q:$Q,0)),"")</f>
        <v>Zaragoza</v>
      </c>
      <c r="AA370" t="str">
        <f ca="1">IFERROR(INDEX(Rutas_Despiece!$I:$I,MATCH($S370,$Q:$Q,0)),"")</f>
        <v>Zaragoza, España</v>
      </c>
      <c r="AB370" t="str">
        <f ca="1">IFERROR(INDEX(Rutas_Despiece!$L:$L,MATCH($S370,$Q:$Q,0)),"")</f>
        <v>Esq. Felisa Galé</v>
      </c>
      <c r="AG370" t="str">
        <f t="shared" ca="1" si="183"/>
        <v/>
      </c>
    </row>
    <row r="371" spans="1:33" x14ac:dyDescent="0.25">
      <c r="A371">
        <f ca="1">IF(Rutas_Despiece!A371&lt;&gt;Rutas_Despiece!A370,1,0)</f>
        <v>0</v>
      </c>
      <c r="B371">
        <f ca="1">IF(A371,Rutas_Despiece!C371,0)</f>
        <v>0</v>
      </c>
      <c r="C371">
        <f ca="1">IF(A371,Rutas_Despiece!D371,0)</f>
        <v>0</v>
      </c>
      <c r="D371" t="str">
        <f ca="1">IF(A371=1,"",SUBSTITUTE(Rutas_Despiece!J371,",",".") &amp; ","&amp;SUBSTITUTE(Rutas_Despiece!K371,",","."))</f>
        <v>41.7167281,-1.0239408</v>
      </c>
      <c r="E371" s="5">
        <f t="shared" ca="1" si="180"/>
        <v>11</v>
      </c>
      <c r="F371" t="str">
        <f t="shared" ca="1" si="177"/>
        <v>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1" s="69" t="s">
        <v>1174</v>
      </c>
      <c r="H371">
        <f t="shared" ca="1" si="181"/>
        <v>51</v>
      </c>
      <c r="I371" t="str">
        <f t="shared" ca="1" si="209"/>
        <v/>
      </c>
      <c r="J371" s="5" t="e">
        <f t="shared" ca="1" si="185"/>
        <v>#N/A</v>
      </c>
      <c r="M371" s="69"/>
      <c r="N371" s="69">
        <f t="shared" ca="1" si="176"/>
        <v>1</v>
      </c>
      <c r="O371" s="69" t="s">
        <v>1174</v>
      </c>
      <c r="P371">
        <f t="shared" ca="1" si="182"/>
        <v>1</v>
      </c>
      <c r="Q371">
        <f t="shared" ca="1" si="186"/>
        <v>358</v>
      </c>
      <c r="R371">
        <f t="shared" ca="1" si="190"/>
        <v>990</v>
      </c>
      <c r="S371">
        <f t="shared" ca="1" si="187"/>
        <v>318</v>
      </c>
      <c r="T371" t="str">
        <f t="shared" ca="1" si="188"/>
        <v>Paradas</v>
      </c>
      <c r="U371">
        <f t="shared" ca="1" si="191"/>
        <v>10318</v>
      </c>
      <c r="V371">
        <f ca="1">IFERROR(INDEX(Rutas_Despiece!$J:$J,MATCH($S371,$Q:$Q,0)),"")</f>
        <v>41.667347900000003</v>
      </c>
      <c r="W371">
        <f ca="1">IFERROR(INDEX(Rutas_Despiece!$K:$K,MATCH($S371,$Q:$Q,0)),"")</f>
        <v>-0.85254949999999996</v>
      </c>
      <c r="Y371" t="str">
        <f ca="1">IFERROR(INDEX(Rutas_Despiece!$F:$F,MATCH($S371,$Q:$Q,0))&amp;" "&amp;INDEX(Rutas_Despiece!$G:$G,MATCH($S371,$Q:$Q,0)),"")</f>
        <v xml:space="preserve">Avd. Cataluña  </v>
      </c>
      <c r="Z371" t="str">
        <f ca="1">IFERROR(INDEX(Rutas_Despiece!$H:$H,MATCH($S371,$Q:$Q,0)),"")</f>
        <v>Zaragoza</v>
      </c>
      <c r="AA371" t="str">
        <f ca="1">IFERROR(INDEX(Rutas_Despiece!$I:$I,MATCH($S371,$Q:$Q,0)),"")</f>
        <v>Zaragoza, España</v>
      </c>
      <c r="AB371" t="str">
        <f ca="1">IFERROR(INDEX(Rutas_Despiece!$L:$L,MATCH($S371,$Q:$Q,0)),"")</f>
        <v>Frente nº 189 - Los Charros</v>
      </c>
      <c r="AG371" t="str">
        <f t="shared" ca="1" si="183"/>
        <v/>
      </c>
    </row>
    <row r="372" spans="1:33" x14ac:dyDescent="0.25">
      <c r="A372">
        <f ca="1">IF(Rutas_Despiece!A372&lt;&gt;Rutas_Despiece!A371,1,0)</f>
        <v>0</v>
      </c>
      <c r="B372">
        <f ca="1">IF(A372,Rutas_Despiece!C372,0)</f>
        <v>0</v>
      </c>
      <c r="C372">
        <f ca="1">IF(A372,Rutas_Despiece!D372,0)</f>
        <v>0</v>
      </c>
      <c r="D372" t="str">
        <f ca="1">IF(A372=1,"",SUBSTITUTE(Rutas_Despiece!J372,",",".") &amp; ","&amp;SUBSTITUTE(Rutas_Despiece!K372,",","."))</f>
        <v>41.7196595,-1.0297382</v>
      </c>
      <c r="E372" s="5">
        <f t="shared" ca="1" si="180"/>
        <v>11</v>
      </c>
      <c r="F372" t="str">
        <f t="shared" ca="1" si="177"/>
        <v>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2" s="69" t="s">
        <v>1174</v>
      </c>
      <c r="H372">
        <f t="shared" ca="1" si="181"/>
        <v>51</v>
      </c>
      <c r="I372" t="str">
        <f t="shared" ca="1" si="209"/>
        <v/>
      </c>
      <c r="J372" s="5" t="e">
        <f t="shared" ca="1" si="185"/>
        <v>#N/A</v>
      </c>
      <c r="M372" s="69"/>
      <c r="N372" s="69">
        <f t="shared" ca="1" si="176"/>
        <v>1</v>
      </c>
      <c r="O372" s="69" t="s">
        <v>1174</v>
      </c>
      <c r="P372">
        <f t="shared" ca="1" si="182"/>
        <v>1</v>
      </c>
      <c r="Q372">
        <f t="shared" ca="1" si="186"/>
        <v>359</v>
      </c>
      <c r="R372">
        <f t="shared" ca="1" si="190"/>
        <v>990</v>
      </c>
      <c r="S372">
        <f t="shared" ca="1" si="187"/>
        <v>319</v>
      </c>
      <c r="T372" t="str">
        <f t="shared" ca="1" si="188"/>
        <v>Paradas</v>
      </c>
      <c r="U372">
        <f t="shared" ca="1" si="191"/>
        <v>10319</v>
      </c>
      <c r="V372">
        <f ca="1">IFERROR(INDEX(Rutas_Despiece!$J:$J,MATCH($S372,$Q:$Q,0)),"")</f>
        <v>41.670671900000002</v>
      </c>
      <c r="W372">
        <f ca="1">IFERROR(INDEX(Rutas_Despiece!$K:$K,MATCH($S372,$Q:$Q,0)),"")</f>
        <v>-0.84449839999999998</v>
      </c>
      <c r="Y372" t="str">
        <f ca="1">IFERROR(INDEX(Rutas_Despiece!$F:$F,MATCH($S372,$Q:$Q,0))&amp;" "&amp;INDEX(Rutas_Despiece!$G:$G,MATCH($S372,$Q:$Q,0)),"")</f>
        <v xml:space="preserve">Avd. Cataluña  </v>
      </c>
      <c r="Z372" t="str">
        <f ca="1">IFERROR(INDEX(Rutas_Despiece!$H:$H,MATCH($S372,$Q:$Q,0)),"")</f>
        <v>Zaragoza</v>
      </c>
      <c r="AA372" t="str">
        <f ca="1">IFERROR(INDEX(Rutas_Despiece!$I:$I,MATCH($S372,$Q:$Q,0)),"")</f>
        <v>Zaragoza, España</v>
      </c>
      <c r="AB372" t="str">
        <f ca="1">IFERROR(INDEX(Rutas_Despiece!$L:$L,MATCH($S372,$Q:$Q,0)),"")</f>
        <v>Frente CAF (?)</v>
      </c>
      <c r="AG372" t="str">
        <f t="shared" ca="1" si="183"/>
        <v/>
      </c>
    </row>
    <row r="373" spans="1:33" x14ac:dyDescent="0.25">
      <c r="A373">
        <f ca="1">IF(Rutas_Despiece!A373&lt;&gt;Rutas_Despiece!A372,1,0)</f>
        <v>0</v>
      </c>
      <c r="B373">
        <f ca="1">IF(A373,Rutas_Despiece!C373,0)</f>
        <v>0</v>
      </c>
      <c r="C373">
        <f ca="1">IF(A373,Rutas_Despiece!D373,0)</f>
        <v>0</v>
      </c>
      <c r="D373" t="str">
        <f ca="1">IF(A373=1,"",SUBSTITUTE(Rutas_Despiece!J373,",",".") &amp; ","&amp;SUBSTITUTE(Rutas_Despiece!K373,",","."))</f>
        <v>41.7228759,-1.0368519</v>
      </c>
      <c r="E373" s="5">
        <f t="shared" ca="1" si="180"/>
        <v>11</v>
      </c>
      <c r="F373" t="str">
        <f t="shared" ca="1" si="177"/>
        <v>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3" s="69" t="s">
        <v>1174</v>
      </c>
      <c r="H373">
        <f t="shared" ca="1" si="181"/>
        <v>51</v>
      </c>
      <c r="I373" t="str">
        <f t="shared" ca="1" si="209"/>
        <v/>
      </c>
      <c r="J373" s="5" t="e">
        <f t="shared" ca="1" si="185"/>
        <v>#N/A</v>
      </c>
      <c r="M373" s="69"/>
      <c r="N373" s="69">
        <f t="shared" ca="1" si="176"/>
        <v>1</v>
      </c>
      <c r="O373" s="69" t="s">
        <v>1174</v>
      </c>
      <c r="P373">
        <f t="shared" ca="1" si="182"/>
        <v>1</v>
      </c>
      <c r="Q373">
        <f t="shared" ca="1" si="186"/>
        <v>360</v>
      </c>
      <c r="R373">
        <f t="shared" ca="1" si="190"/>
        <v>990</v>
      </c>
      <c r="S373">
        <f t="shared" ca="1" si="187"/>
        <v>320</v>
      </c>
      <c r="T373" t="str">
        <f t="shared" ca="1" si="188"/>
        <v>Paradas</v>
      </c>
      <c r="U373">
        <f t="shared" ca="1" si="191"/>
        <v>10320</v>
      </c>
      <c r="V373">
        <f ca="1">IFERROR(INDEX(Rutas_Despiece!$J:$J,MATCH($S373,$Q:$Q,0)),"")</f>
        <v>41.669821900000002</v>
      </c>
      <c r="W373">
        <f ca="1">IFERROR(INDEX(Rutas_Despiece!$K:$K,MATCH($S373,$Q:$Q,0)),"")</f>
        <v>-0.83928380000000002</v>
      </c>
      <c r="Y373" t="str">
        <f ca="1">IFERROR(INDEX(Rutas_Despiece!$F:$F,MATCH($S373,$Q:$Q,0))&amp;" "&amp;INDEX(Rutas_Despiece!$G:$G,MATCH($S373,$Q:$Q,0)),"")</f>
        <v xml:space="preserve">Avd. Santa Isabel  </v>
      </c>
      <c r="Z373" t="str">
        <f ca="1">IFERROR(INDEX(Rutas_Despiece!$H:$H,MATCH($S373,$Q:$Q,0)),"")</f>
        <v>Zaragoza</v>
      </c>
      <c r="AA373" t="str">
        <f ca="1">IFERROR(INDEX(Rutas_Despiece!$I:$I,MATCH($S373,$Q:$Q,0)),"")</f>
        <v>Zaragoza, España</v>
      </c>
      <c r="AB373" t="str">
        <f ca="1">IFERROR(INDEX(Rutas_Despiece!$L:$L,MATCH($S373,$Q:$Q,0)),"")</f>
        <v>Frente Avd. Industria</v>
      </c>
      <c r="AG373" t="str">
        <f t="shared" ca="1" si="183"/>
        <v/>
      </c>
    </row>
    <row r="374" spans="1:33" x14ac:dyDescent="0.25">
      <c r="A374">
        <f ca="1">IF(Rutas_Despiece!A374&lt;&gt;Rutas_Despiece!A373,1,0)</f>
        <v>0</v>
      </c>
      <c r="B374">
        <f ca="1">IF(A374,Rutas_Despiece!C374,0)</f>
        <v>0</v>
      </c>
      <c r="C374">
        <f ca="1">IF(A374,Rutas_Despiece!D374,0)</f>
        <v>0</v>
      </c>
      <c r="D374" t="str">
        <f ca="1">IF(A374=1,"",SUBSTITUTE(Rutas_Despiece!J374,",",".") &amp; ","&amp;SUBSTITUTE(Rutas_Despiece!K374,",","."))</f>
        <v>41.749628,-1.175514</v>
      </c>
      <c r="E374" s="5">
        <f t="shared" ca="1" si="180"/>
        <v>11</v>
      </c>
      <c r="F374" t="str">
        <f t="shared" ca="1" si="177"/>
        <v>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4" s="69" t="s">
        <v>1174</v>
      </c>
      <c r="H374">
        <f t="shared" ca="1" si="181"/>
        <v>51</v>
      </c>
      <c r="I374" t="str">
        <f t="shared" ref="I374" ca="1" si="210">IF(I373&lt;H374,I373+1,"")</f>
        <v/>
      </c>
      <c r="J374" s="5" t="e">
        <f t="shared" ca="1" si="185"/>
        <v>#N/A</v>
      </c>
      <c r="M374" s="69"/>
      <c r="N374" s="69">
        <f t="shared" ca="1" si="176"/>
        <v>1</v>
      </c>
      <c r="O374" s="69" t="s">
        <v>1174</v>
      </c>
      <c r="P374">
        <f t="shared" ca="1" si="182"/>
        <v>1</v>
      </c>
      <c r="Q374">
        <f t="shared" ca="1" si="186"/>
        <v>361</v>
      </c>
      <c r="R374">
        <f t="shared" ca="1" si="190"/>
        <v>990</v>
      </c>
      <c r="S374">
        <f t="shared" ca="1" si="187"/>
        <v>321</v>
      </c>
      <c r="T374" t="str">
        <f t="shared" ca="1" si="188"/>
        <v>Paradas</v>
      </c>
      <c r="U374">
        <f t="shared" ca="1" si="191"/>
        <v>10321</v>
      </c>
      <c r="V374">
        <f ca="1">IFERROR(INDEX(Rutas_Despiece!$J:$J,MATCH($S374,$Q:$Q,0)),"")</f>
        <v>41.667003800000003</v>
      </c>
      <c r="W374">
        <f ca="1">IFERROR(INDEX(Rutas_Despiece!$K:$K,MATCH($S374,$Q:$Q,0)),"")</f>
        <v>-0.83179950000000002</v>
      </c>
      <c r="Y374" t="str">
        <f ca="1">IFERROR(INDEX(Rutas_Despiece!$F:$F,MATCH($S374,$Q:$Q,0))&amp;" "&amp;INDEX(Rutas_Despiece!$G:$G,MATCH($S374,$Q:$Q,0)),"")</f>
        <v xml:space="preserve">Avd. Santa Isabel  </v>
      </c>
      <c r="Z374" t="str">
        <f ca="1">IFERROR(INDEX(Rutas_Despiece!$H:$H,MATCH($S374,$Q:$Q,0)),"")</f>
        <v>Zaragoza</v>
      </c>
      <c r="AA374" t="str">
        <f ca="1">IFERROR(INDEX(Rutas_Despiece!$I:$I,MATCH($S374,$Q:$Q,0)),"")</f>
        <v>Zaragoza, España</v>
      </c>
      <c r="AB374" t="str">
        <f ca="1">IFERROR(INDEX(Rutas_Despiece!$L:$L,MATCH($S374,$Q:$Q,0)),"")</f>
        <v>Frente Plaza Serrano Bergés - Pd. Bus</v>
      </c>
      <c r="AG374" t="str">
        <f t="shared" ca="1" si="183"/>
        <v/>
      </c>
    </row>
    <row r="375" spans="1:33" x14ac:dyDescent="0.25">
      <c r="A375">
        <f ca="1">IF(Rutas_Despiece!A375&lt;&gt;Rutas_Despiece!A374,1,0)</f>
        <v>0</v>
      </c>
      <c r="B375">
        <f ca="1">IF(A375,Rutas_Despiece!C375,0)</f>
        <v>0</v>
      </c>
      <c r="C375">
        <f ca="1">IF(A375,Rutas_Despiece!D375,0)</f>
        <v>0</v>
      </c>
      <c r="D375" t="str">
        <f ca="1">IF(A375=1,"",SUBSTITUTE(Rutas_Despiece!J375,",",".") &amp; ","&amp;SUBSTITUTE(Rutas_Despiece!K375,",","."))</f>
        <v>41.749628,-1.175514</v>
      </c>
      <c r="E375" s="5">
        <f t="shared" ca="1" si="180"/>
        <v>11</v>
      </c>
      <c r="F375" t="str">
        <f t="shared" ca="1" si="177"/>
        <v>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5" s="69" t="s">
        <v>1174</v>
      </c>
      <c r="H375">
        <f t="shared" ca="1" si="181"/>
        <v>51</v>
      </c>
      <c r="I375" t="str">
        <f t="shared" ref="I375:I378" ca="1" si="211">IF(I374&lt;H375,I374+1,I374)</f>
        <v/>
      </c>
      <c r="J375" s="5" t="e">
        <f t="shared" ca="1" si="185"/>
        <v>#N/A</v>
      </c>
      <c r="M375" s="69"/>
      <c r="N375" s="69">
        <f t="shared" ca="1" si="176"/>
        <v>1</v>
      </c>
      <c r="O375" s="69" t="s">
        <v>1174</v>
      </c>
      <c r="P375">
        <f t="shared" ca="1" si="182"/>
        <v>1</v>
      </c>
      <c r="Q375">
        <f t="shared" ca="1" si="186"/>
        <v>362</v>
      </c>
      <c r="R375">
        <f t="shared" ca="1" si="190"/>
        <v>990</v>
      </c>
      <c r="S375">
        <f t="shared" ca="1" si="187"/>
        <v>322</v>
      </c>
      <c r="T375" t="str">
        <f t="shared" ca="1" si="188"/>
        <v>Paradas</v>
      </c>
      <c r="U375">
        <f t="shared" ca="1" si="191"/>
        <v>10322</v>
      </c>
      <c r="V375">
        <f ca="1">IFERROR(INDEX(Rutas_Despiece!$J:$J,MATCH($S375,$Q:$Q,0)),"")</f>
        <v>41.666772600000002</v>
      </c>
      <c r="W375">
        <f ca="1">IFERROR(INDEX(Rutas_Despiece!$K:$K,MATCH($S375,$Q:$Q,0)),"")</f>
        <v>-0.82403680000000001</v>
      </c>
      <c r="Y375" t="str">
        <f ca="1">IFERROR(INDEX(Rutas_Despiece!$F:$F,MATCH($S375,$Q:$Q,0))&amp;" "&amp;INDEX(Rutas_Despiece!$G:$G,MATCH($S375,$Q:$Q,0)),"")</f>
        <v xml:space="preserve">Avd. Real Zaragoza  </v>
      </c>
      <c r="Z375" t="str">
        <f ca="1">IFERROR(INDEX(Rutas_Despiece!$H:$H,MATCH($S375,$Q:$Q,0)),"")</f>
        <v>Zaragoza</v>
      </c>
      <c r="AA375" t="str">
        <f ca="1">IFERROR(INDEX(Rutas_Despiece!$I:$I,MATCH($S375,$Q:$Q,0)),"")</f>
        <v>Zaragoza, España</v>
      </c>
      <c r="AB375" t="str">
        <f ca="1">IFERROR(INDEX(Rutas_Despiece!$L:$L,MATCH($S375,$Q:$Q,0)),"")</f>
        <v>Frente nº 29 - Pd. Bus</v>
      </c>
      <c r="AG375" t="str">
        <f t="shared" ca="1" si="183"/>
        <v/>
      </c>
    </row>
    <row r="376" spans="1:33" x14ac:dyDescent="0.25">
      <c r="A376">
        <f ca="1">IF(Rutas_Despiece!A376&lt;&gt;Rutas_Despiece!A375,1,0)</f>
        <v>0</v>
      </c>
      <c r="B376">
        <f ca="1">IF(A376,Rutas_Despiece!C376,0)</f>
        <v>0</v>
      </c>
      <c r="C376">
        <f ca="1">IF(A376,Rutas_Despiece!D376,0)</f>
        <v>0</v>
      </c>
      <c r="D376" t="str">
        <f ca="1">IF(A376=1,"",SUBSTITUTE(Rutas_Despiece!J376,",",".") &amp; ","&amp;SUBSTITUTE(Rutas_Despiece!K376,",","."))</f>
        <v>41.7225528,-1.0365697</v>
      </c>
      <c r="E376" s="5">
        <f t="shared" ca="1" si="180"/>
        <v>11</v>
      </c>
      <c r="F376" t="str">
        <f t="shared" ca="1" si="177"/>
        <v>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6" s="69" t="s">
        <v>1174</v>
      </c>
      <c r="H376">
        <f t="shared" ca="1" si="181"/>
        <v>51</v>
      </c>
      <c r="I376" t="str">
        <f t="shared" ca="1" si="211"/>
        <v/>
      </c>
      <c r="J376" s="5" t="e">
        <f t="shared" ca="1" si="185"/>
        <v>#N/A</v>
      </c>
      <c r="M376" s="69"/>
      <c r="N376" s="69">
        <f t="shared" ca="1" si="176"/>
        <v>1</v>
      </c>
      <c r="O376" s="69" t="s">
        <v>1174</v>
      </c>
      <c r="P376">
        <f t="shared" ca="1" si="182"/>
        <v>1</v>
      </c>
      <c r="Q376">
        <f t="shared" ca="1" si="186"/>
        <v>363</v>
      </c>
      <c r="R376">
        <f t="shared" ca="1" si="190"/>
        <v>990</v>
      </c>
      <c r="S376">
        <f t="shared" ca="1" si="187"/>
        <v>323</v>
      </c>
      <c r="T376" t="str">
        <f t="shared" ca="1" si="188"/>
        <v>Paradas</v>
      </c>
      <c r="U376">
        <f t="shared" ca="1" si="191"/>
        <v>10323</v>
      </c>
      <c r="V376">
        <f ca="1">IFERROR(INDEX(Rutas_Despiece!$J:$J,MATCH($S376,$Q:$Q,0)),"")</f>
        <v>41.617158799999999</v>
      </c>
      <c r="W376" t="str">
        <f ca="1">IFERROR(INDEX(Rutas_Despiece!$K:$K,MATCH($S376,$Q:$Q,0)),"")</f>
        <v>-0.9241188</v>
      </c>
      <c r="Y376" t="str">
        <f ca="1">IFERROR(INDEX(Rutas_Despiece!$F:$F,MATCH($S376,$Q:$Q,0))&amp;" "&amp;INDEX(Rutas_Despiece!$G:$G,MATCH($S376,$Q:$Q,0)),"")</f>
        <v xml:space="preserve">C/ Viridiana nº 26 </v>
      </c>
      <c r="Z376" t="str">
        <f ca="1">IFERROR(INDEX(Rutas_Despiece!$H:$H,MATCH($S376,$Q:$Q,0)),"")</f>
        <v>Zaragoza</v>
      </c>
      <c r="AA376" t="str">
        <f ca="1">IFERROR(INDEX(Rutas_Despiece!$I:$I,MATCH($S376,$Q:$Q,0)),"")</f>
        <v>Zaragoza, España</v>
      </c>
      <c r="AB376" t="str">
        <f ca="1">IFERROR(INDEX(Rutas_Despiece!$L:$L,MATCH($S376,$Q:$Q,0)),"")</f>
        <v>Pd. Bus</v>
      </c>
      <c r="AG376" t="str">
        <f t="shared" ca="1" si="183"/>
        <v/>
      </c>
    </row>
    <row r="377" spans="1:33" x14ac:dyDescent="0.25">
      <c r="A377">
        <f ca="1">IF(Rutas_Despiece!A377&lt;&gt;Rutas_Despiece!A376,1,0)</f>
        <v>0</v>
      </c>
      <c r="B377">
        <f ca="1">IF(A377,Rutas_Despiece!C377,0)</f>
        <v>0</v>
      </c>
      <c r="C377">
        <f ca="1">IF(A377,Rutas_Despiece!D377,0)</f>
        <v>0</v>
      </c>
      <c r="D377" t="str">
        <f ca="1">IF(A377=1,"",SUBSTITUTE(Rutas_Despiece!J377,",",".") &amp; ","&amp;SUBSTITUTE(Rutas_Despiece!K377,",","."))</f>
        <v>41.7190264,-1.0285836</v>
      </c>
      <c r="E377" s="5">
        <f t="shared" ca="1" si="180"/>
        <v>11</v>
      </c>
      <c r="F377" t="str">
        <f t="shared" ca="1" si="177"/>
        <v>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7" s="69" t="s">
        <v>1174</v>
      </c>
      <c r="H377">
        <f t="shared" ca="1" si="181"/>
        <v>51</v>
      </c>
      <c r="I377" t="str">
        <f t="shared" ca="1" si="211"/>
        <v/>
      </c>
      <c r="J377" s="5" t="e">
        <f t="shared" ca="1" si="185"/>
        <v>#N/A</v>
      </c>
      <c r="M377" s="69"/>
      <c r="N377" s="69">
        <f t="shared" ca="1" si="176"/>
        <v>1</v>
      </c>
      <c r="O377" s="69" t="s">
        <v>1174</v>
      </c>
      <c r="P377">
        <f t="shared" ca="1" si="182"/>
        <v>1</v>
      </c>
      <c r="Q377">
        <f t="shared" ca="1" si="186"/>
        <v>364</v>
      </c>
      <c r="R377">
        <f t="shared" ca="1" si="190"/>
        <v>990</v>
      </c>
      <c r="S377">
        <f t="shared" ca="1" si="187"/>
        <v>324</v>
      </c>
      <c r="T377" t="str">
        <f t="shared" ca="1" si="188"/>
        <v>Paradas</v>
      </c>
      <c r="U377">
        <f t="shared" ca="1" si="191"/>
        <v>10324</v>
      </c>
      <c r="V377">
        <f ca="1">IFERROR(INDEX(Rutas_Despiece!$J:$J,MATCH($S377,$Q:$Q,0)),"")</f>
        <v>41.621434200000003</v>
      </c>
      <c r="W377">
        <f ca="1">IFERROR(INDEX(Rutas_Despiece!$K:$K,MATCH($S377,$Q:$Q,0)),"")</f>
        <v>-0.92397879999999999</v>
      </c>
      <c r="Y377" t="str">
        <f ca="1">IFERROR(INDEX(Rutas_Despiece!$F:$F,MATCH($S377,$Q:$Q,0))&amp;" "&amp;INDEX(Rutas_Despiece!$G:$G,MATCH($S377,$Q:$Q,0)),"")</f>
        <v xml:space="preserve">Calle Ciudadano Kane  </v>
      </c>
      <c r="Z377" t="str">
        <f ca="1">IFERROR(INDEX(Rutas_Despiece!$H:$H,MATCH($S377,$Q:$Q,0)),"")</f>
        <v>Zaragoza</v>
      </c>
      <c r="AA377" t="str">
        <f ca="1">IFERROR(INDEX(Rutas_Despiece!$I:$I,MATCH($S377,$Q:$Q,0)),"")</f>
        <v>Zaragoza, España</v>
      </c>
      <c r="AB377" t="str">
        <f ca="1">IFERROR(INDEX(Rutas_Despiece!$L:$L,MATCH($S377,$Q:$Q,0)),"")</f>
        <v>Esq. Los Pájaros - Pd. Bus</v>
      </c>
      <c r="AG377" t="str">
        <f t="shared" ca="1" si="183"/>
        <v/>
      </c>
    </row>
    <row r="378" spans="1:33" x14ac:dyDescent="0.25">
      <c r="A378">
        <f ca="1">IF(Rutas_Despiece!A378&lt;&gt;Rutas_Despiece!A377,1,0)</f>
        <v>0</v>
      </c>
      <c r="B378">
        <f ca="1">IF(A378,Rutas_Despiece!C378,0)</f>
        <v>0</v>
      </c>
      <c r="C378">
        <f ca="1">IF(A378,Rutas_Despiece!D378,0)</f>
        <v>0</v>
      </c>
      <c r="D378" t="str">
        <f ca="1">IF(A378=1,"",SUBSTITUTE(Rutas_Despiece!J378,",",".") &amp; ","&amp;SUBSTITUTE(Rutas_Despiece!K378,",","."))</f>
        <v>41.7165156,-1.0239846</v>
      </c>
      <c r="E378" s="5">
        <f t="shared" ca="1" si="180"/>
        <v>11</v>
      </c>
      <c r="F378" t="str">
        <f t="shared" ca="1" si="177"/>
        <v>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8" s="69" t="s">
        <v>1174</v>
      </c>
      <c r="H378">
        <f t="shared" ca="1" si="181"/>
        <v>51</v>
      </c>
      <c r="I378" t="str">
        <f t="shared" ca="1" si="211"/>
        <v/>
      </c>
      <c r="J378" s="5" t="e">
        <f t="shared" ca="1" si="185"/>
        <v>#N/A</v>
      </c>
      <c r="M378" s="69"/>
      <c r="N378" s="69">
        <f t="shared" ca="1" si="176"/>
        <v>1</v>
      </c>
      <c r="O378" s="69" t="s">
        <v>1174</v>
      </c>
      <c r="P378">
        <f t="shared" ca="1" si="182"/>
        <v>1</v>
      </c>
      <c r="Q378">
        <f t="shared" ca="1" si="186"/>
        <v>365</v>
      </c>
      <c r="R378">
        <f t="shared" ca="1" si="190"/>
        <v>990</v>
      </c>
      <c r="S378">
        <f t="shared" ca="1" si="187"/>
        <v>325</v>
      </c>
      <c r="T378" t="str">
        <f t="shared" ca="1" si="188"/>
        <v>Paradas</v>
      </c>
      <c r="U378">
        <f t="shared" ca="1" si="191"/>
        <v>10325</v>
      </c>
      <c r="V378">
        <f ca="1">IFERROR(INDEX(Rutas_Despiece!$J:$J,MATCH($S378,$Q:$Q,0)),"")</f>
        <v>41.622452000000003</v>
      </c>
      <c r="W378">
        <f ca="1">IFERROR(INDEX(Rutas_Despiece!$K:$K,MATCH($S378,$Q:$Q,0)),"")</f>
        <v>-0.91843300000000005</v>
      </c>
      <c r="Y378" t="str">
        <f ca="1">IFERROR(INDEX(Rutas_Despiece!$F:$F,MATCH($S378,$Q:$Q,0))&amp;" "&amp;INDEX(Rutas_Despiece!$G:$G,MATCH($S378,$Q:$Q,0)),"")</f>
        <v>Paseo de los Olvidados nº 7</v>
      </c>
      <c r="Z378" t="str">
        <f ca="1">IFERROR(INDEX(Rutas_Despiece!$H:$H,MATCH($S378,$Q:$Q,0)),"")</f>
        <v>Zaragoza</v>
      </c>
      <c r="AA378" t="str">
        <f ca="1">IFERROR(INDEX(Rutas_Despiece!$I:$I,MATCH($S378,$Q:$Q,0)),"")</f>
        <v>Zaragoza, España</v>
      </c>
      <c r="AB378">
        <f ca="1">IFERROR(INDEX(Rutas_Despiece!$L:$L,MATCH($S378,$Q:$Q,0)),"")</f>
        <v>0</v>
      </c>
      <c r="AG378" t="str">
        <f t="shared" ca="1" si="183"/>
        <v/>
      </c>
    </row>
    <row r="379" spans="1:33" x14ac:dyDescent="0.25">
      <c r="A379">
        <f ca="1">IF(Rutas_Despiece!A379&lt;&gt;Rutas_Despiece!A378,1,0)</f>
        <v>0</v>
      </c>
      <c r="B379">
        <f ca="1">IF(A379,Rutas_Despiece!C379,0)</f>
        <v>0</v>
      </c>
      <c r="C379">
        <f ca="1">IF(A379,Rutas_Despiece!D379,0)</f>
        <v>0</v>
      </c>
      <c r="D379" t="str">
        <f ca="1">IF(A379=1,"",SUBSTITUTE(Rutas_Despiece!J379,",",".") &amp; ","&amp;SUBSTITUTE(Rutas_Despiece!K379,",","."))</f>
        <v>41.7015942,-0.999997</v>
      </c>
      <c r="E379" s="5">
        <f t="shared" ca="1" si="180"/>
        <v>11</v>
      </c>
      <c r="F379" t="str">
        <f t="shared" ca="1" si="177"/>
        <v>41.7015942,-0.999997 41.6587296,-0.9377566 41.650757,-0.9350792 41.646481,-0.887553 41.636182,-0.873442 41.6347261,-0.9436268 41.6313851,-0.9393949 41.6293892,-0.9311492 41.6246501,-0.9346132 41.6212045,-0.9466678 41.6244494,-0.9582904</v>
      </c>
      <c r="G379" s="69" t="s">
        <v>1174</v>
      </c>
      <c r="H379">
        <f t="shared" ca="1" si="181"/>
        <v>51</v>
      </c>
      <c r="I379" t="str">
        <f t="shared" ref="I379" ca="1" si="212">IF(I378&lt;H379,I378+1,"")</f>
        <v/>
      </c>
      <c r="J379" s="5" t="e">
        <f t="shared" ca="1" si="185"/>
        <v>#N/A</v>
      </c>
      <c r="M379" s="69"/>
      <c r="N379" s="69">
        <f t="shared" ref="N379:N442" ca="1" si="213">IF(I379&lt;H379,0,1)</f>
        <v>1</v>
      </c>
      <c r="O379" s="69" t="s">
        <v>1174</v>
      </c>
      <c r="P379">
        <f t="shared" ca="1" si="182"/>
        <v>1</v>
      </c>
      <c r="Q379">
        <f t="shared" ca="1" si="186"/>
        <v>366</v>
      </c>
      <c r="R379">
        <f t="shared" ca="1" si="190"/>
        <v>990</v>
      </c>
      <c r="S379">
        <f t="shared" ca="1" si="187"/>
        <v>326</v>
      </c>
      <c r="T379" t="str">
        <f t="shared" ca="1" si="188"/>
        <v>Paradas</v>
      </c>
      <c r="U379">
        <f t="shared" ca="1" si="191"/>
        <v>10326</v>
      </c>
      <c r="V379">
        <f ca="1">IFERROR(INDEX(Rutas_Despiece!$J:$J,MATCH($S379,$Q:$Q,0)),"")</f>
        <v>41.630032</v>
      </c>
      <c r="W379">
        <f ca="1">IFERROR(INDEX(Rutas_Despiece!$K:$K,MATCH($S379,$Q:$Q,0)),"")</f>
        <v>-0.90645399999999998</v>
      </c>
      <c r="Y379" t="str">
        <f ca="1">IFERROR(INDEX(Rutas_Despiece!$F:$F,MATCH($S379,$Q:$Q,0))&amp;" "&amp;INDEX(Rutas_Despiece!$G:$G,MATCH($S379,$Q:$Q,0)),"")</f>
        <v xml:space="preserve">Vía Ibérica nº 67 </v>
      </c>
      <c r="Z379" t="str">
        <f ca="1">IFERROR(INDEX(Rutas_Despiece!$H:$H,MATCH($S379,$Q:$Q,0)),"")</f>
        <v>Zaragoza</v>
      </c>
      <c r="AA379" t="str">
        <f ca="1">IFERROR(INDEX(Rutas_Despiece!$I:$I,MATCH($S379,$Q:$Q,0)),"")</f>
        <v>Zaragoza, España</v>
      </c>
      <c r="AB379" t="str">
        <f ca="1">IFERROR(INDEX(Rutas_Despiece!$L:$L,MATCH($S379,$Q:$Q,0)),"")</f>
        <v>Frente Argualas - Pd. Bus</v>
      </c>
      <c r="AG379" t="str">
        <f t="shared" ca="1" si="183"/>
        <v/>
      </c>
    </row>
    <row r="380" spans="1:33" x14ac:dyDescent="0.25">
      <c r="A380">
        <f ca="1">IF(Rutas_Despiece!A380&lt;&gt;Rutas_Despiece!A379,1,0)</f>
        <v>0</v>
      </c>
      <c r="B380">
        <f ca="1">IF(A380,Rutas_Despiece!C380,0)</f>
        <v>0</v>
      </c>
      <c r="C380">
        <f ca="1">IF(A380,Rutas_Despiece!D380,0)</f>
        <v>0</v>
      </c>
      <c r="D380" t="str">
        <f ca="1">IF(A380=1,"",SUBSTITUTE(Rutas_Despiece!J380,",",".") &amp; ","&amp;SUBSTITUTE(Rutas_Despiece!K380,",","."))</f>
        <v>41.6587296,-0.9377566</v>
      </c>
      <c r="E380" s="5">
        <f t="shared" ca="1" si="180"/>
        <v>11</v>
      </c>
      <c r="F380" t="str">
        <f t="shared" ca="1" si="177"/>
        <v>41.6587296,-0.9377566 41.650757,-0.9350792 41.646481,-0.887553 41.636182,-0.873442 41.6347261,-0.9436268 41.6313851,-0.9393949 41.6293892,-0.9311492 41.6246501,-0.9346132 41.6212045,-0.9466678 41.6244494,-0.9582904</v>
      </c>
      <c r="G380" s="69" t="s">
        <v>1174</v>
      </c>
      <c r="H380">
        <f t="shared" ca="1" si="181"/>
        <v>51</v>
      </c>
      <c r="I380" t="str">
        <f t="shared" ref="I380:I383" ca="1" si="214">IF(I379&lt;H380,I379+1,I379)</f>
        <v/>
      </c>
      <c r="J380" s="5" t="e">
        <f t="shared" ca="1" si="185"/>
        <v>#N/A</v>
      </c>
      <c r="M380" s="69"/>
      <c r="N380" s="69">
        <f t="shared" ca="1" si="213"/>
        <v>1</v>
      </c>
      <c r="O380" s="69" t="s">
        <v>1174</v>
      </c>
      <c r="P380">
        <f t="shared" ca="1" si="182"/>
        <v>1</v>
      </c>
      <c r="Q380">
        <f t="shared" ca="1" si="186"/>
        <v>367</v>
      </c>
      <c r="R380">
        <f t="shared" ca="1" si="190"/>
        <v>990</v>
      </c>
      <c r="S380">
        <f t="shared" ca="1" si="187"/>
        <v>327</v>
      </c>
      <c r="T380" t="str">
        <f t="shared" ca="1" si="188"/>
        <v>Paradas</v>
      </c>
      <c r="U380">
        <f t="shared" ca="1" si="191"/>
        <v>10327</v>
      </c>
      <c r="V380">
        <f ca="1">IFERROR(INDEX(Rutas_Despiece!$J:$J,MATCH($S380,$Q:$Q,0)),"")</f>
        <v>41.634138399999998</v>
      </c>
      <c r="W380">
        <f ca="1">IFERROR(INDEX(Rutas_Despiece!$K:$K,MATCH($S380,$Q:$Q,0)),"")</f>
        <v>-0.91122479999999995</v>
      </c>
      <c r="Y380" t="str">
        <f ca="1">IFERROR(INDEX(Rutas_Despiece!$F:$F,MATCH($S380,$Q:$Q,0))&amp;" "&amp;INDEX(Rutas_Despiece!$G:$G,MATCH($S380,$Q:$Q,0)),"")</f>
        <v xml:space="preserve">Vía Hispanidad nº 16 </v>
      </c>
      <c r="Z380" t="str">
        <f ca="1">IFERROR(INDEX(Rutas_Despiece!$H:$H,MATCH($S380,$Q:$Q,0)),"")</f>
        <v>Zaragoza</v>
      </c>
      <c r="AA380" t="str">
        <f ca="1">IFERROR(INDEX(Rutas_Despiece!$I:$I,MATCH($S380,$Q:$Q,0)),"")</f>
        <v>Zaragoza, España</v>
      </c>
      <c r="AB380" t="str">
        <f ca="1">IFERROR(INDEX(Rutas_Despiece!$L:$L,MATCH($S380,$Q:$Q,0)),"")</f>
        <v>Gas. Casablanca - Pd. Bus</v>
      </c>
      <c r="AG380" t="str">
        <f t="shared" ca="1" si="183"/>
        <v/>
      </c>
    </row>
    <row r="381" spans="1:33" x14ac:dyDescent="0.25">
      <c r="A381">
        <f ca="1">IF(Rutas_Despiece!A381&lt;&gt;Rutas_Despiece!A380,1,0)</f>
        <v>0</v>
      </c>
      <c r="B381">
        <f ca="1">IF(A381,Rutas_Despiece!C381,0)</f>
        <v>0</v>
      </c>
      <c r="C381">
        <f ca="1">IF(A381,Rutas_Despiece!D381,0)</f>
        <v>0</v>
      </c>
      <c r="D381" t="str">
        <f ca="1">IF(A381=1,"",SUBSTITUTE(Rutas_Despiece!J381,",",".") &amp; ","&amp;SUBSTITUTE(Rutas_Despiece!K381,",","."))</f>
        <v>41.650757,-0.9350792</v>
      </c>
      <c r="E381" s="5">
        <f t="shared" ca="1" si="180"/>
        <v>11</v>
      </c>
      <c r="F381" t="str">
        <f t="shared" ca="1" si="177"/>
        <v>41.650757,-0.9350792 41.646481,-0.887553 41.636182,-0.873442 41.6347261,-0.9436268 41.6313851,-0.9393949 41.6293892,-0.9311492 41.6246501,-0.9346132 41.6212045,-0.9466678 41.6244494,-0.9582904</v>
      </c>
      <c r="G381" s="69" t="s">
        <v>1174</v>
      </c>
      <c r="H381">
        <f t="shared" ca="1" si="181"/>
        <v>51</v>
      </c>
      <c r="I381" t="str">
        <f t="shared" ca="1" si="214"/>
        <v/>
      </c>
      <c r="J381" s="5" t="e">
        <f t="shared" ca="1" si="185"/>
        <v>#N/A</v>
      </c>
      <c r="M381" s="69"/>
      <c r="N381" s="69">
        <f t="shared" ca="1" si="213"/>
        <v>1</v>
      </c>
      <c r="O381" s="69" t="s">
        <v>1174</v>
      </c>
      <c r="P381">
        <f t="shared" ca="1" si="182"/>
        <v>1</v>
      </c>
      <c r="Q381">
        <f t="shared" ca="1" si="186"/>
        <v>368</v>
      </c>
      <c r="R381">
        <f t="shared" ca="1" si="190"/>
        <v>990</v>
      </c>
      <c r="S381">
        <f t="shared" ca="1" si="187"/>
        <v>328</v>
      </c>
      <c r="T381" t="str">
        <f t="shared" ca="1" si="188"/>
        <v>Paradas</v>
      </c>
      <c r="U381">
        <f t="shared" ca="1" si="191"/>
        <v>10328</v>
      </c>
      <c r="V381">
        <f ca="1">IFERROR(INDEX(Rutas_Despiece!$J:$J,MATCH($S381,$Q:$Q,0)),"")</f>
        <v>41.636246999999997</v>
      </c>
      <c r="W381">
        <f ca="1">IFERROR(INDEX(Rutas_Despiece!$K:$K,MATCH($S381,$Q:$Q,0)),"")</f>
        <v>-0.91250819999999999</v>
      </c>
      <c r="Y381" t="str">
        <f ca="1">IFERROR(INDEX(Rutas_Despiece!$F:$F,MATCH($S381,$Q:$Q,0))&amp;" "&amp;INDEX(Rutas_Despiece!$G:$G,MATCH($S381,$Q:$Q,0)),"")</f>
        <v xml:space="preserve">Vía Hispanidad  </v>
      </c>
      <c r="Z381" t="str">
        <f ca="1">IFERROR(INDEX(Rutas_Despiece!$H:$H,MATCH($S381,$Q:$Q,0)),"")</f>
        <v>Zaragoza</v>
      </c>
      <c r="AA381" t="str">
        <f ca="1">IFERROR(INDEX(Rutas_Despiece!$I:$I,MATCH($S381,$Q:$Q,0)),"")</f>
        <v>Zaragoza, España</v>
      </c>
      <c r="AB381" t="str">
        <f ca="1">IFERROR(INDEX(Rutas_Despiece!$L:$L,MATCH($S381,$Q:$Q,0)),"")</f>
        <v>Esq. Sainz de Varanda - Pd. Bus</v>
      </c>
      <c r="AG381" t="str">
        <f t="shared" ca="1" si="183"/>
        <v/>
      </c>
    </row>
    <row r="382" spans="1:33" x14ac:dyDescent="0.25">
      <c r="A382">
        <f ca="1">IF(Rutas_Despiece!A382&lt;&gt;Rutas_Despiece!A381,1,0)</f>
        <v>0</v>
      </c>
      <c r="B382">
        <f ca="1">IF(A382,Rutas_Despiece!C382,0)</f>
        <v>0</v>
      </c>
      <c r="C382">
        <f ca="1">IF(A382,Rutas_Despiece!D382,0)</f>
        <v>0</v>
      </c>
      <c r="D382" t="str">
        <f ca="1">IF(A382=1,"",SUBSTITUTE(Rutas_Despiece!J382,",",".") &amp; ","&amp;SUBSTITUTE(Rutas_Despiece!K382,",","."))</f>
        <v>41.646481,-0.887553</v>
      </c>
      <c r="E382" s="5">
        <f t="shared" ca="1" si="180"/>
        <v>11</v>
      </c>
      <c r="F382" t="str">
        <f t="shared" ca="1" si="177"/>
        <v>41.646481,-0.887553 41.636182,-0.873442 41.6347261,-0.9436268 41.6313851,-0.9393949 41.6293892,-0.9311492 41.6246501,-0.9346132 41.6212045,-0.9466678 41.6244494,-0.9582904</v>
      </c>
      <c r="G382" s="69" t="s">
        <v>1174</v>
      </c>
      <c r="H382">
        <f t="shared" ca="1" si="181"/>
        <v>51</v>
      </c>
      <c r="I382" t="str">
        <f t="shared" ca="1" si="214"/>
        <v/>
      </c>
      <c r="J382" s="5" t="e">
        <f t="shared" ca="1" si="185"/>
        <v>#N/A</v>
      </c>
      <c r="M382" s="69"/>
      <c r="N382" s="69">
        <f t="shared" ca="1" si="213"/>
        <v>1</v>
      </c>
      <c r="O382" s="69" t="s">
        <v>1174</v>
      </c>
      <c r="P382">
        <f t="shared" ca="1" si="182"/>
        <v>1</v>
      </c>
      <c r="Q382">
        <f t="shared" ca="1" si="186"/>
        <v>369</v>
      </c>
      <c r="R382">
        <f t="shared" ca="1" si="190"/>
        <v>990</v>
      </c>
      <c r="S382">
        <f t="shared" ca="1" si="187"/>
        <v>329</v>
      </c>
      <c r="T382" t="str">
        <f t="shared" ca="1" si="188"/>
        <v>Paradas</v>
      </c>
      <c r="U382">
        <f t="shared" ca="1" si="191"/>
        <v>10329</v>
      </c>
      <c r="V382">
        <f ca="1">IFERROR(INDEX(Rutas_Despiece!$J:$J,MATCH($S382,$Q:$Q,0)),"")</f>
        <v>41.641716799999998</v>
      </c>
      <c r="W382">
        <f ca="1">IFERROR(INDEX(Rutas_Despiece!$K:$K,MATCH($S382,$Q:$Q,0)),"")</f>
        <v>-0.91498789999999997</v>
      </c>
      <c r="Y382" t="str">
        <f ca="1">IFERROR(INDEX(Rutas_Despiece!$F:$F,MATCH($S382,$Q:$Q,0))&amp;" "&amp;INDEX(Rutas_Despiece!$G:$G,MATCH($S382,$Q:$Q,0)),"")</f>
        <v xml:space="preserve">Vía Hispanidad  </v>
      </c>
      <c r="Z382" t="str">
        <f ca="1">IFERROR(INDEX(Rutas_Despiece!$H:$H,MATCH($S382,$Q:$Q,0)),"")</f>
        <v>Zaragoza</v>
      </c>
      <c r="AA382" t="str">
        <f ca="1">IFERROR(INDEX(Rutas_Despiece!$I:$I,MATCH($S382,$Q:$Q,0)),"")</f>
        <v>Zaragoza, España</v>
      </c>
      <c r="AB382" t="str">
        <f ca="1">IFERROR(INDEX(Rutas_Despiece!$L:$L,MATCH($S382,$Q:$Q,0)),"")</f>
        <v>Esq. Gómez Laguna - Pd. Bus</v>
      </c>
      <c r="AG382" t="str">
        <f t="shared" ca="1" si="183"/>
        <v/>
      </c>
    </row>
    <row r="383" spans="1:33" x14ac:dyDescent="0.25">
      <c r="A383">
        <f ca="1">IF(Rutas_Despiece!A383&lt;&gt;Rutas_Despiece!A382,1,0)</f>
        <v>0</v>
      </c>
      <c r="B383">
        <f ca="1">IF(A383,Rutas_Despiece!C383,0)</f>
        <v>0</v>
      </c>
      <c r="C383">
        <f ca="1">IF(A383,Rutas_Despiece!D383,0)</f>
        <v>0</v>
      </c>
      <c r="D383" t="str">
        <f ca="1">IF(A383=1,"",SUBSTITUTE(Rutas_Despiece!J383,",",".") &amp; ","&amp;SUBSTITUTE(Rutas_Despiece!K383,",","."))</f>
        <v>41.636182,-0.873442</v>
      </c>
      <c r="E383" s="5">
        <f t="shared" ca="1" si="180"/>
        <v>11</v>
      </c>
      <c r="F383" t="str">
        <f t="shared" ref="F383:F446" ca="1" si="215">IF(A384=1,D383,D383&amp;" "&amp;F384)</f>
        <v>41.636182,-0.873442 41.6347261,-0.9436268 41.6313851,-0.9393949 41.6293892,-0.9311492 41.6246501,-0.9346132 41.6212045,-0.9466678 41.6244494,-0.9582904</v>
      </c>
      <c r="G383" s="69" t="s">
        <v>1174</v>
      </c>
      <c r="H383">
        <f t="shared" ca="1" si="181"/>
        <v>51</v>
      </c>
      <c r="I383" t="str">
        <f t="shared" ca="1" si="214"/>
        <v/>
      </c>
      <c r="J383" s="5" t="e">
        <f t="shared" ca="1" si="185"/>
        <v>#N/A</v>
      </c>
      <c r="M383" s="69"/>
      <c r="N383" s="69">
        <f t="shared" ca="1" si="213"/>
        <v>1</v>
      </c>
      <c r="O383" s="69" t="s">
        <v>1174</v>
      </c>
      <c r="P383">
        <f t="shared" ca="1" si="182"/>
        <v>1</v>
      </c>
      <c r="Q383">
        <f t="shared" ca="1" si="186"/>
        <v>370</v>
      </c>
      <c r="R383">
        <f t="shared" ca="1" si="190"/>
        <v>990</v>
      </c>
      <c r="S383">
        <f t="shared" ca="1" si="187"/>
        <v>330</v>
      </c>
      <c r="T383" t="str">
        <f t="shared" ca="1" si="188"/>
        <v>Paradas</v>
      </c>
      <c r="U383">
        <f t="shared" ca="1" si="191"/>
        <v>10330</v>
      </c>
      <c r="V383">
        <f ca="1">IFERROR(INDEX(Rutas_Despiece!$J:$J,MATCH($S383,$Q:$Q,0)),"")</f>
        <v>41.643380299999997</v>
      </c>
      <c r="W383">
        <f ca="1">IFERROR(INDEX(Rutas_Despiece!$K:$K,MATCH($S383,$Q:$Q,0)),"")</f>
        <v>-0.91569800000000001</v>
      </c>
      <c r="Y383" t="str">
        <f ca="1">IFERROR(INDEX(Rutas_Despiece!$F:$F,MATCH($S383,$Q:$Q,0))&amp;" "&amp;INDEX(Rutas_Despiece!$G:$G,MATCH($S383,$Q:$Q,0)),"")</f>
        <v xml:space="preserve">Vía Hispanidad  </v>
      </c>
      <c r="Z383" t="str">
        <f ca="1">IFERROR(INDEX(Rutas_Despiece!$H:$H,MATCH($S383,$Q:$Q,0)),"")</f>
        <v>Zaragoza</v>
      </c>
      <c r="AA383" t="str">
        <f ca="1">IFERROR(INDEX(Rutas_Despiece!$I:$I,MATCH($S383,$Q:$Q,0)),"")</f>
        <v>Zaragoza, España</v>
      </c>
      <c r="AB383" t="str">
        <f ca="1">IFERROR(INDEX(Rutas_Despiece!$L:$L,MATCH($S383,$Q:$Q,0)),"")</f>
        <v>Esq. Duquesa Villahermosa</v>
      </c>
      <c r="AG383" t="str">
        <f t="shared" ca="1" si="183"/>
        <v/>
      </c>
    </row>
    <row r="384" spans="1:33" x14ac:dyDescent="0.25">
      <c r="A384">
        <f ca="1">IF(Rutas_Despiece!A384&lt;&gt;Rutas_Despiece!A383,1,0)</f>
        <v>0</v>
      </c>
      <c r="B384">
        <f ca="1">IF(A384,Rutas_Despiece!C384,0)</f>
        <v>0</v>
      </c>
      <c r="C384">
        <f ca="1">IF(A384,Rutas_Despiece!D384,0)</f>
        <v>0</v>
      </c>
      <c r="D384" t="str">
        <f ca="1">IF(A384=1,"",SUBSTITUTE(Rutas_Despiece!J384,",",".") &amp; ","&amp;SUBSTITUTE(Rutas_Despiece!K384,",","."))</f>
        <v>41.6347261,-0.9436268</v>
      </c>
      <c r="E384" s="5">
        <f t="shared" ca="1" si="180"/>
        <v>11</v>
      </c>
      <c r="F384" t="str">
        <f t="shared" ca="1" si="215"/>
        <v>41.6347261,-0.9436268 41.6313851,-0.9393949 41.6293892,-0.9311492 41.6246501,-0.9346132 41.6212045,-0.9466678 41.6244494,-0.9582904</v>
      </c>
      <c r="G384" s="69" t="s">
        <v>1174</v>
      </c>
      <c r="H384">
        <f t="shared" ca="1" si="181"/>
        <v>51</v>
      </c>
      <c r="I384" t="str">
        <f t="shared" ref="I384" ca="1" si="216">IF(I383&lt;H384,I383+1,"")</f>
        <v/>
      </c>
      <c r="J384" s="5" t="e">
        <f t="shared" ca="1" si="185"/>
        <v>#N/A</v>
      </c>
      <c r="M384" s="69"/>
      <c r="N384" s="69">
        <f t="shared" ca="1" si="213"/>
        <v>1</v>
      </c>
      <c r="O384" s="69" t="s">
        <v>1174</v>
      </c>
      <c r="P384">
        <f t="shared" ca="1" si="182"/>
        <v>1</v>
      </c>
      <c r="Q384">
        <f t="shared" ca="1" si="186"/>
        <v>371</v>
      </c>
      <c r="R384">
        <f t="shared" ca="1" si="190"/>
        <v>990</v>
      </c>
      <c r="S384">
        <f t="shared" ca="1" si="187"/>
        <v>331</v>
      </c>
      <c r="T384" t="str">
        <f t="shared" ca="1" si="188"/>
        <v>Paradas</v>
      </c>
      <c r="U384">
        <f t="shared" ca="1" si="191"/>
        <v>10331</v>
      </c>
      <c r="V384">
        <f ca="1">IFERROR(INDEX(Rutas_Despiece!$J:$J,MATCH($S384,$Q:$Q,0)),"")</f>
        <v>41.6487689</v>
      </c>
      <c r="W384">
        <f ca="1">IFERROR(INDEX(Rutas_Despiece!$K:$K,MATCH($S384,$Q:$Q,0)),"")</f>
        <v>-0.91995720000000003</v>
      </c>
      <c r="Y384" t="str">
        <f ca="1">IFERROR(INDEX(Rutas_Despiece!$F:$F,MATCH($S384,$Q:$Q,0))&amp;" "&amp;INDEX(Rutas_Despiece!$G:$G,MATCH($S384,$Q:$Q,0)),"")</f>
        <v xml:space="preserve">Vía Hispanidad nº 102-104 </v>
      </c>
      <c r="Z384" t="str">
        <f ca="1">IFERROR(INDEX(Rutas_Despiece!$H:$H,MATCH($S384,$Q:$Q,0)),"")</f>
        <v>Zaragoza</v>
      </c>
      <c r="AA384" t="str">
        <f ca="1">IFERROR(INDEX(Rutas_Despiece!$I:$I,MATCH($S384,$Q:$Q,0)),"")</f>
        <v>Zaragoza, España</v>
      </c>
      <c r="AB384" t="str">
        <f ca="1">IFERROR(INDEX(Rutas_Despiece!$L:$L,MATCH($S384,$Q:$Q,0)),"")</f>
        <v>Pd. Bus</v>
      </c>
      <c r="AG384" t="str">
        <f t="shared" ca="1" si="183"/>
        <v/>
      </c>
    </row>
    <row r="385" spans="1:33" x14ac:dyDescent="0.25">
      <c r="A385">
        <f ca="1">IF(Rutas_Despiece!A385&lt;&gt;Rutas_Despiece!A384,1,0)</f>
        <v>0</v>
      </c>
      <c r="B385">
        <f ca="1">IF(A385,Rutas_Despiece!C385,0)</f>
        <v>0</v>
      </c>
      <c r="C385">
        <f ca="1">IF(A385,Rutas_Despiece!D385,0)</f>
        <v>0</v>
      </c>
      <c r="D385" t="str">
        <f ca="1">IF(A385=1,"",SUBSTITUTE(Rutas_Despiece!J385,",",".") &amp; ","&amp;SUBSTITUTE(Rutas_Despiece!K385,",","."))</f>
        <v>41.6313851,-0.9393949</v>
      </c>
      <c r="E385" s="5">
        <f t="shared" ca="1" si="180"/>
        <v>11</v>
      </c>
      <c r="F385" t="str">
        <f t="shared" ca="1" si="215"/>
        <v>41.6313851,-0.9393949 41.6293892,-0.9311492 41.6246501,-0.9346132 41.6212045,-0.9466678 41.6244494,-0.9582904</v>
      </c>
      <c r="G385" s="69" t="s">
        <v>1174</v>
      </c>
      <c r="H385">
        <f t="shared" ca="1" si="181"/>
        <v>51</v>
      </c>
      <c r="I385" t="str">
        <f t="shared" ref="I385:I388" ca="1" si="217">IF(I384&lt;H385,I384+1,I384)</f>
        <v/>
      </c>
      <c r="J385" s="5" t="e">
        <f t="shared" ca="1" si="185"/>
        <v>#N/A</v>
      </c>
      <c r="M385" s="69"/>
      <c r="N385" s="69">
        <f t="shared" ca="1" si="213"/>
        <v>1</v>
      </c>
      <c r="O385" s="69" t="s">
        <v>1174</v>
      </c>
      <c r="P385">
        <f t="shared" ca="1" si="182"/>
        <v>1</v>
      </c>
      <c r="Q385">
        <f t="shared" ca="1" si="186"/>
        <v>372</v>
      </c>
      <c r="R385">
        <f t="shared" ca="1" si="190"/>
        <v>990</v>
      </c>
      <c r="S385">
        <f t="shared" ca="1" si="187"/>
        <v>332</v>
      </c>
      <c r="T385" t="str">
        <f t="shared" ca="1" si="188"/>
        <v>Paradas</v>
      </c>
      <c r="U385">
        <f t="shared" ca="1" si="191"/>
        <v>10332</v>
      </c>
      <c r="V385">
        <f ca="1">IFERROR(INDEX(Rutas_Despiece!$J:$J,MATCH($S385,$Q:$Q,0)),"")</f>
        <v>41.655067600000002</v>
      </c>
      <c r="W385">
        <f ca="1">IFERROR(INDEX(Rutas_Despiece!$K:$K,MATCH($S385,$Q:$Q,0)),"")</f>
        <v>-0.922427</v>
      </c>
      <c r="Y385" t="str">
        <f ca="1">IFERROR(INDEX(Rutas_Despiece!$F:$F,MATCH($S385,$Q:$Q,0))&amp;" "&amp;INDEX(Rutas_Despiece!$G:$G,MATCH($S385,$Q:$Q,0)),"")</f>
        <v>Vía Hispanidad nº 132</v>
      </c>
      <c r="Z385" t="str">
        <f ca="1">IFERROR(INDEX(Rutas_Despiece!$H:$H,MATCH($S385,$Q:$Q,0)),"")</f>
        <v>Zaragoza</v>
      </c>
      <c r="AA385" t="str">
        <f ca="1">IFERROR(INDEX(Rutas_Despiece!$I:$I,MATCH($S385,$Q:$Q,0)),"")</f>
        <v>Zaragoza, España</v>
      </c>
      <c r="AB385">
        <f ca="1">IFERROR(INDEX(Rutas_Despiece!$L:$L,MATCH($S385,$Q:$Q,0)),"")</f>
        <v>0</v>
      </c>
      <c r="AG385" t="str">
        <f t="shared" ca="1" si="183"/>
        <v/>
      </c>
    </row>
    <row r="386" spans="1:33" x14ac:dyDescent="0.25">
      <c r="A386">
        <f ca="1">IF(Rutas_Despiece!A386&lt;&gt;Rutas_Despiece!A385,1,0)</f>
        <v>0</v>
      </c>
      <c r="B386">
        <f ca="1">IF(A386,Rutas_Despiece!C386,0)</f>
        <v>0</v>
      </c>
      <c r="C386">
        <f ca="1">IF(A386,Rutas_Despiece!D386,0)</f>
        <v>0</v>
      </c>
      <c r="D386" t="str">
        <f ca="1">IF(A386=1,"",SUBSTITUTE(Rutas_Despiece!J386,",",".") &amp; ","&amp;SUBSTITUTE(Rutas_Despiece!K386,",","."))</f>
        <v>41.6293892,-0.9311492</v>
      </c>
      <c r="E386" s="5">
        <f t="shared" ca="1" si="180"/>
        <v>11</v>
      </c>
      <c r="F386" t="str">
        <f t="shared" ca="1" si="215"/>
        <v>41.6293892,-0.9311492 41.6246501,-0.9346132 41.6212045,-0.9466678 41.6244494,-0.9582904</v>
      </c>
      <c r="G386" s="69" t="s">
        <v>1174</v>
      </c>
      <c r="H386">
        <f t="shared" ca="1" si="181"/>
        <v>51</v>
      </c>
      <c r="I386" t="str">
        <f t="shared" ca="1" si="217"/>
        <v/>
      </c>
      <c r="J386" s="5" t="e">
        <f t="shared" ca="1" si="185"/>
        <v>#N/A</v>
      </c>
      <c r="M386" s="69"/>
      <c r="N386" s="69">
        <f t="shared" ca="1" si="213"/>
        <v>1</v>
      </c>
      <c r="O386" s="69" t="s">
        <v>1174</v>
      </c>
      <c r="P386">
        <f t="shared" ca="1" si="182"/>
        <v>1</v>
      </c>
      <c r="Q386">
        <f t="shared" ca="1" si="186"/>
        <v>373</v>
      </c>
      <c r="R386">
        <f t="shared" ca="1" si="190"/>
        <v>990</v>
      </c>
      <c r="S386">
        <f t="shared" ca="1" si="187"/>
        <v>333</v>
      </c>
      <c r="T386" t="str">
        <f t="shared" ca="1" si="188"/>
        <v>Paradas</v>
      </c>
      <c r="U386">
        <f t="shared" ca="1" si="191"/>
        <v>10333</v>
      </c>
      <c r="V386">
        <f ca="1">IFERROR(INDEX(Rutas_Despiece!$J:$J,MATCH($S386,$Q:$Q,0)),"")</f>
        <v>41.665072199999997</v>
      </c>
      <c r="W386">
        <f ca="1">IFERROR(INDEX(Rutas_Despiece!$K:$K,MATCH($S386,$Q:$Q,0)),"")</f>
        <v>-0.93458719999999995</v>
      </c>
      <c r="Y386" t="str">
        <f ca="1">IFERROR(INDEX(Rutas_Despiece!$F:$F,MATCH($S386,$Q:$Q,0))&amp;" "&amp;INDEX(Rutas_Despiece!$G:$G,MATCH($S386,$Q:$Q,0)),"")</f>
        <v xml:space="preserve">Torres San Lamberto "Punto 0"  </v>
      </c>
      <c r="Z386" t="str">
        <f ca="1">IFERROR(INDEX(Rutas_Despiece!$H:$H,MATCH($S386,$Q:$Q,0)),"")</f>
        <v>Zaragoza</v>
      </c>
      <c r="AA386" t="str">
        <f ca="1">IFERROR(INDEX(Rutas_Despiece!$I:$I,MATCH($S386,$Q:$Q,0)),"")</f>
        <v>Zaragoza, España</v>
      </c>
      <c r="AB386" t="str">
        <f ca="1">IFERROR(INDEX(Rutas_Despiece!$L:$L,MATCH($S386,$Q:$Q,0)),"")</f>
        <v>Pd. Bus</v>
      </c>
      <c r="AG386" t="str">
        <f t="shared" ca="1" si="183"/>
        <v/>
      </c>
    </row>
    <row r="387" spans="1:33" x14ac:dyDescent="0.25">
      <c r="A387">
        <f ca="1">IF(Rutas_Despiece!A387&lt;&gt;Rutas_Despiece!A386,1,0)</f>
        <v>0</v>
      </c>
      <c r="B387">
        <f ca="1">IF(A387,Rutas_Despiece!C387,0)</f>
        <v>0</v>
      </c>
      <c r="C387">
        <f ca="1">IF(A387,Rutas_Despiece!D387,0)</f>
        <v>0</v>
      </c>
      <c r="D387" t="str">
        <f ca="1">IF(A387=1,"",SUBSTITUTE(Rutas_Despiece!J387,",",".") &amp; ","&amp;SUBSTITUTE(Rutas_Despiece!K387,",","."))</f>
        <v>41.6246501,-0.9346132</v>
      </c>
      <c r="E387" s="5">
        <f t="shared" ref="E387:E450" ca="1" si="218">E386+A387</f>
        <v>11</v>
      </c>
      <c r="F387" t="str">
        <f t="shared" ca="1" si="215"/>
        <v>41.6246501,-0.9346132 41.6212045,-0.9466678 41.6244494,-0.9582904</v>
      </c>
      <c r="G387" s="69" t="s">
        <v>1174</v>
      </c>
      <c r="H387">
        <f t="shared" ref="H387:H450" ca="1" si="219">H386</f>
        <v>51</v>
      </c>
      <c r="I387" t="str">
        <f t="shared" ca="1" si="217"/>
        <v/>
      </c>
      <c r="J387" s="5" t="e">
        <f t="shared" ca="1" si="185"/>
        <v>#N/A</v>
      </c>
      <c r="M387" s="69"/>
      <c r="N387" s="69">
        <f t="shared" ca="1" si="213"/>
        <v>1</v>
      </c>
      <c r="O387" s="69" t="s">
        <v>1174</v>
      </c>
      <c r="P387">
        <f t="shared" ref="P387:P450" ca="1" si="220">IF(A387,0,1)</f>
        <v>1</v>
      </c>
      <c r="Q387">
        <f t="shared" ca="1" si="186"/>
        <v>374</v>
      </c>
      <c r="R387">
        <f t="shared" ca="1" si="190"/>
        <v>990</v>
      </c>
      <c r="S387">
        <f t="shared" ca="1" si="187"/>
        <v>334</v>
      </c>
      <c r="T387" t="str">
        <f t="shared" ca="1" si="188"/>
        <v>Paradas</v>
      </c>
      <c r="U387">
        <f t="shared" ca="1" si="191"/>
        <v>10334</v>
      </c>
      <c r="V387">
        <f ca="1">IFERROR(INDEX(Rutas_Despiece!$J:$J,MATCH($S387,$Q:$Q,0)),"")</f>
        <v>41.749628000000001</v>
      </c>
      <c r="W387">
        <f ca="1">IFERROR(INDEX(Rutas_Despiece!$K:$K,MATCH($S387,$Q:$Q,0)),"")</f>
        <v>-1.1755139999999999</v>
      </c>
      <c r="Y387" t="str">
        <f ca="1">IFERROR(INDEX(Rutas_Despiece!$F:$F,MATCH($S387,$Q:$Q,0))&amp;" "&amp;INDEX(Rutas_Despiece!$G:$G,MATCH($S387,$Q:$Q,0)),"")</f>
        <v xml:space="preserve">Pol. Ind Entrerrios </v>
      </c>
      <c r="Z387" t="str">
        <f ca="1">IFERROR(INDEX(Rutas_Despiece!$H:$H,MATCH($S387,$Q:$Q,0)),"")</f>
        <v>Figueruelas</v>
      </c>
      <c r="AA387" t="str">
        <f ca="1">IFERROR(INDEX(Rutas_Despiece!$I:$I,MATCH($S387,$Q:$Q,0)),"")</f>
        <v>Zaragoza, España</v>
      </c>
      <c r="AB387" t="str">
        <f ca="1">IFERROR(INDEX(Rutas_Despiece!$L:$L,MATCH($S387,$Q:$Q,0)),"")</f>
        <v>Opel Puerta 5</v>
      </c>
      <c r="AG387" t="str">
        <f t="shared" ref="AG387:AG450" ca="1" si="221">IF(N387=0,L387,"")</f>
        <v/>
      </c>
    </row>
    <row r="388" spans="1:33" x14ac:dyDescent="0.25">
      <c r="A388">
        <f ca="1">IF(Rutas_Despiece!A388&lt;&gt;Rutas_Despiece!A387,1,0)</f>
        <v>0</v>
      </c>
      <c r="B388">
        <f ca="1">IF(A388,Rutas_Despiece!C388,0)</f>
        <v>0</v>
      </c>
      <c r="C388">
        <f ca="1">IF(A388,Rutas_Despiece!D388,0)</f>
        <v>0</v>
      </c>
      <c r="D388" t="str">
        <f ca="1">IF(A388=1,"",SUBSTITUTE(Rutas_Despiece!J388,",",".") &amp; ","&amp;SUBSTITUTE(Rutas_Despiece!K388,",","."))</f>
        <v>41.6212045,-0.9466678</v>
      </c>
      <c r="E388" s="5">
        <f t="shared" ca="1" si="218"/>
        <v>11</v>
      </c>
      <c r="F388" t="str">
        <f t="shared" ca="1" si="215"/>
        <v>41.6212045,-0.9466678 41.6244494,-0.9582904</v>
      </c>
      <c r="G388" s="69" t="s">
        <v>1174</v>
      </c>
      <c r="H388">
        <f t="shared" ca="1" si="219"/>
        <v>51</v>
      </c>
      <c r="I388" t="str">
        <f t="shared" ca="1" si="217"/>
        <v/>
      </c>
      <c r="J388" s="5" t="e">
        <f t="shared" ref="J388:J451" ca="1" si="222">INDEX($B:$B,MATCH(I388,$E:$E,0))</f>
        <v>#N/A</v>
      </c>
      <c r="M388" s="69"/>
      <c r="N388" s="69">
        <f t="shared" ca="1" si="213"/>
        <v>1</v>
      </c>
      <c r="O388" s="69" t="s">
        <v>1174</v>
      </c>
      <c r="P388">
        <f t="shared" ca="1" si="220"/>
        <v>1</v>
      </c>
      <c r="Q388">
        <f t="shared" ref="Q388:Q451" ca="1" si="223">Q387+P388</f>
        <v>375</v>
      </c>
      <c r="R388">
        <f t="shared" ca="1" si="190"/>
        <v>990</v>
      </c>
      <c r="S388">
        <f t="shared" ref="S388:S451" ca="1" si="224">IF(S387&lt;R388,S387+1,"")</f>
        <v>335</v>
      </c>
      <c r="T388" t="str">
        <f t="shared" ref="T388:T451" ca="1" si="225">IF(S388&lt;&gt;"","Paradas","")</f>
        <v>Paradas</v>
      </c>
      <c r="U388">
        <f t="shared" ca="1" si="191"/>
        <v>10335</v>
      </c>
      <c r="V388">
        <f ca="1">IFERROR(INDEX(Rutas_Despiece!$J:$J,MATCH($S388,$Q:$Q,0)),"")</f>
        <v>41.749628000000001</v>
      </c>
      <c r="W388">
        <f ca="1">IFERROR(INDEX(Rutas_Despiece!$K:$K,MATCH($S388,$Q:$Q,0)),"")</f>
        <v>-1.1755139999999999</v>
      </c>
      <c r="Y388" t="str">
        <f ca="1">IFERROR(INDEX(Rutas_Despiece!$F:$F,MATCH($S388,$Q:$Q,0))&amp;" "&amp;INDEX(Rutas_Despiece!$G:$G,MATCH($S388,$Q:$Q,0)),"")</f>
        <v xml:space="preserve">Pol. Ind Entrerrios </v>
      </c>
      <c r="Z388" t="str">
        <f ca="1">IFERROR(INDEX(Rutas_Despiece!$H:$H,MATCH($S388,$Q:$Q,0)),"")</f>
        <v>Figueruelas</v>
      </c>
      <c r="AA388" t="str">
        <f ca="1">IFERROR(INDEX(Rutas_Despiece!$I:$I,MATCH($S388,$Q:$Q,0)),"")</f>
        <v>Zaragoza, España</v>
      </c>
      <c r="AB388" t="str">
        <f ca="1">IFERROR(INDEX(Rutas_Despiece!$L:$L,MATCH($S388,$Q:$Q,0)),"")</f>
        <v>Opel Puerta 5</v>
      </c>
      <c r="AG388" t="str">
        <f t="shared" ca="1" si="221"/>
        <v/>
      </c>
    </row>
    <row r="389" spans="1:33" x14ac:dyDescent="0.25">
      <c r="A389">
        <f ca="1">IF(Rutas_Despiece!A389&lt;&gt;Rutas_Despiece!A388,1,0)</f>
        <v>0</v>
      </c>
      <c r="B389">
        <f ca="1">IF(A389,Rutas_Despiece!C389,0)</f>
        <v>0</v>
      </c>
      <c r="C389">
        <f ca="1">IF(A389,Rutas_Despiece!D389,0)</f>
        <v>0</v>
      </c>
      <c r="D389" t="str">
        <f ca="1">IF(A389=1,"",SUBSTITUTE(Rutas_Despiece!J389,",",".") &amp; ","&amp;SUBSTITUTE(Rutas_Despiece!K389,",","."))</f>
        <v>41.6244494,-0.9582904</v>
      </c>
      <c r="E389" s="5">
        <f t="shared" ca="1" si="218"/>
        <v>11</v>
      </c>
      <c r="F389" t="str">
        <f t="shared" ca="1" si="215"/>
        <v>41.6244494,-0.9582904</v>
      </c>
      <c r="G389" s="69" t="s">
        <v>1174</v>
      </c>
      <c r="H389">
        <f t="shared" ca="1" si="219"/>
        <v>51</v>
      </c>
      <c r="I389" t="str">
        <f t="shared" ref="I389" ca="1" si="226">IF(I388&lt;H389,I388+1,"")</f>
        <v/>
      </c>
      <c r="J389" s="5" t="e">
        <f t="shared" ca="1" si="222"/>
        <v>#N/A</v>
      </c>
      <c r="M389" s="69"/>
      <c r="N389" s="69">
        <f t="shared" ca="1" si="213"/>
        <v>1</v>
      </c>
      <c r="O389" s="69" t="s">
        <v>1174</v>
      </c>
      <c r="P389">
        <f t="shared" ca="1" si="220"/>
        <v>1</v>
      </c>
      <c r="Q389">
        <f t="shared" ca="1" si="223"/>
        <v>376</v>
      </c>
      <c r="R389">
        <f t="shared" ref="R389:R452" ca="1" si="227">R388</f>
        <v>990</v>
      </c>
      <c r="S389">
        <f t="shared" ca="1" si="224"/>
        <v>336</v>
      </c>
      <c r="T389" t="str">
        <f t="shared" ca="1" si="225"/>
        <v>Paradas</v>
      </c>
      <c r="U389">
        <f t="shared" ref="U389:U452" ca="1" si="228">IF(S389=0,"",10000+S389)</f>
        <v>10336</v>
      </c>
      <c r="V389">
        <f ca="1">IFERROR(INDEX(Rutas_Despiece!$J:$J,MATCH($S389,$Q:$Q,0)),"")</f>
        <v>41.665072199999997</v>
      </c>
      <c r="W389">
        <f ca="1">IFERROR(INDEX(Rutas_Despiece!$K:$K,MATCH($S389,$Q:$Q,0)),"")</f>
        <v>-0.93458719999999995</v>
      </c>
      <c r="Y389" t="str">
        <f ca="1">IFERROR(INDEX(Rutas_Despiece!$F:$F,MATCH($S389,$Q:$Q,0))&amp;" "&amp;INDEX(Rutas_Despiece!$G:$G,MATCH($S389,$Q:$Q,0)),"")</f>
        <v xml:space="preserve">Torres San Lamberto "Punto 0"  </v>
      </c>
      <c r="Z389" t="str">
        <f ca="1">IFERROR(INDEX(Rutas_Despiece!$H:$H,MATCH($S389,$Q:$Q,0)),"")</f>
        <v>Zaragoza</v>
      </c>
      <c r="AA389" t="str">
        <f ca="1">IFERROR(INDEX(Rutas_Despiece!$I:$I,MATCH($S389,$Q:$Q,0)),"")</f>
        <v>Zaragoza, España</v>
      </c>
      <c r="AB389" t="str">
        <f ca="1">IFERROR(INDEX(Rutas_Despiece!$L:$L,MATCH($S389,$Q:$Q,0)),"")</f>
        <v>Pd. Bus</v>
      </c>
      <c r="AG389" t="str">
        <f t="shared" ca="1" si="221"/>
        <v/>
      </c>
    </row>
    <row r="390" spans="1:33" x14ac:dyDescent="0.25">
      <c r="A390">
        <f ca="1">IF(Rutas_Despiece!A390&lt;&gt;Rutas_Despiece!A389,1,0)</f>
        <v>1</v>
      </c>
      <c r="B390" t="str">
        <f ca="1">IF(A390,Rutas_Despiece!C390,0)</f>
        <v>Rutas_6</v>
      </c>
      <c r="C390" t="str">
        <f ca="1">IF(A390,Rutas_Despiece!D390,0)</f>
        <v>Ruta 4_6</v>
      </c>
      <c r="D390" t="str">
        <f ca="1">IF(A390=1,"",SUBSTITUTE(Rutas_Despiece!J390,",",".") &amp; ","&amp;SUBSTITUTE(Rutas_Despiece!K390,",","."))</f>
        <v/>
      </c>
      <c r="E390" s="5">
        <f t="shared" ca="1" si="218"/>
        <v>12</v>
      </c>
      <c r="F390" t="str">
        <f t="shared" ca="1" si="215"/>
        <v xml:space="preserve"> 41.6166173,-0.8778719 41.624888,-0.876361 41.6286004,-0.8862447 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0" s="69" t="s">
        <v>1174</v>
      </c>
      <c r="H390">
        <f t="shared" ca="1" si="219"/>
        <v>51</v>
      </c>
      <c r="I390" t="str">
        <f t="shared" ref="I390:I393" ca="1" si="229">IF(I389&lt;H390,I389+1,I389)</f>
        <v/>
      </c>
      <c r="J390" s="5" t="e">
        <f t="shared" ca="1" si="222"/>
        <v>#N/A</v>
      </c>
      <c r="M390" s="69"/>
      <c r="N390" s="69">
        <f t="shared" ca="1" si="213"/>
        <v>1</v>
      </c>
      <c r="O390" s="69" t="s">
        <v>1174</v>
      </c>
      <c r="P390">
        <f t="shared" ca="1" si="220"/>
        <v>0</v>
      </c>
      <c r="Q390">
        <f t="shared" ca="1" si="223"/>
        <v>376</v>
      </c>
      <c r="R390">
        <f t="shared" ca="1" si="227"/>
        <v>990</v>
      </c>
      <c r="S390">
        <f t="shared" ca="1" si="224"/>
        <v>337</v>
      </c>
      <c r="T390" t="str">
        <f t="shared" ca="1" si="225"/>
        <v>Paradas</v>
      </c>
      <c r="U390">
        <f t="shared" ca="1" si="228"/>
        <v>10337</v>
      </c>
      <c r="V390">
        <f ca="1">IFERROR(INDEX(Rutas_Despiece!$J:$J,MATCH($S390,$Q:$Q,0)),"")</f>
        <v>41.655025299999998</v>
      </c>
      <c r="W390">
        <f ca="1">IFERROR(INDEX(Rutas_Despiece!$K:$K,MATCH($S390,$Q:$Q,0)),"")</f>
        <v>-0.9207166</v>
      </c>
      <c r="Y390" t="str">
        <f ca="1">IFERROR(INDEX(Rutas_Despiece!$F:$F,MATCH($S390,$Q:$Q,0))&amp;" "&amp;INDEX(Rutas_Despiece!$G:$G,MATCH($S390,$Q:$Q,0)),"")</f>
        <v xml:space="preserve">Vía Hispanidad  </v>
      </c>
      <c r="Z390" t="str">
        <f ca="1">IFERROR(INDEX(Rutas_Despiece!$H:$H,MATCH($S390,$Q:$Q,0)),"")</f>
        <v>Zaragoza</v>
      </c>
      <c r="AA390" t="str">
        <f ca="1">IFERROR(INDEX(Rutas_Despiece!$I:$I,MATCH($S390,$Q:$Q,0)),"")</f>
        <v>Zaragoza, España</v>
      </c>
      <c r="AB390" t="str">
        <f ca="1">IFERROR(INDEX(Rutas_Despiece!$L:$L,MATCH($S390,$Q:$Q,0)),"")</f>
        <v>Frente nº 132 - 2º paso de cebra</v>
      </c>
      <c r="AG390" t="str">
        <f t="shared" ca="1" si="221"/>
        <v/>
      </c>
    </row>
    <row r="391" spans="1:33" x14ac:dyDescent="0.25">
      <c r="A391">
        <f ca="1">IF(Rutas_Despiece!A391&lt;&gt;Rutas_Despiece!A390,1,0)</f>
        <v>0</v>
      </c>
      <c r="B391">
        <f ca="1">IF(A391,Rutas_Despiece!C391,0)</f>
        <v>0</v>
      </c>
      <c r="C391">
        <f ca="1">IF(A391,Rutas_Despiece!D391,0)</f>
        <v>0</v>
      </c>
      <c r="D391" t="str">
        <f ca="1">IF(A391=1,"",SUBSTITUTE(Rutas_Despiece!J391,",",".") &amp; ","&amp;SUBSTITUTE(Rutas_Despiece!K391,",","."))</f>
        <v>41.6166173,-0.8778719</v>
      </c>
      <c r="E391" s="5">
        <f t="shared" ca="1" si="218"/>
        <v>12</v>
      </c>
      <c r="F391" t="str">
        <f t="shared" ca="1" si="215"/>
        <v>41.6166173,-0.8778719 41.624888,-0.876361 41.6286004,-0.8862447 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1" s="69" t="s">
        <v>1174</v>
      </c>
      <c r="H391">
        <f t="shared" ca="1" si="219"/>
        <v>51</v>
      </c>
      <c r="I391" t="str">
        <f t="shared" ca="1" si="229"/>
        <v/>
      </c>
      <c r="J391" s="5" t="e">
        <f t="shared" ca="1" si="222"/>
        <v>#N/A</v>
      </c>
      <c r="M391" s="69"/>
      <c r="N391" s="69">
        <f t="shared" ca="1" si="213"/>
        <v>1</v>
      </c>
      <c r="O391" s="69" t="s">
        <v>1174</v>
      </c>
      <c r="P391">
        <f t="shared" ca="1" si="220"/>
        <v>1</v>
      </c>
      <c r="Q391">
        <f t="shared" ca="1" si="223"/>
        <v>377</v>
      </c>
      <c r="R391">
        <f t="shared" ca="1" si="227"/>
        <v>990</v>
      </c>
      <c r="S391">
        <f t="shared" ca="1" si="224"/>
        <v>338</v>
      </c>
      <c r="T391" t="str">
        <f t="shared" ca="1" si="225"/>
        <v>Paradas</v>
      </c>
      <c r="U391">
        <f t="shared" ca="1" si="228"/>
        <v>10338</v>
      </c>
      <c r="V391">
        <f ca="1">IFERROR(INDEX(Rutas_Despiece!$J:$J,MATCH($S391,$Q:$Q,0)),"")</f>
        <v>41.648010800000002</v>
      </c>
      <c r="W391">
        <f ca="1">IFERROR(INDEX(Rutas_Despiece!$K:$K,MATCH($S391,$Q:$Q,0)),"")</f>
        <v>-0.91789790000000004</v>
      </c>
      <c r="Y391" t="str">
        <f ca="1">IFERROR(INDEX(Rutas_Despiece!$F:$F,MATCH($S391,$Q:$Q,0))&amp;" "&amp;INDEX(Rutas_Despiece!$G:$G,MATCH($S391,$Q:$Q,0)),"")</f>
        <v xml:space="preserve">Vía Hispanidad  </v>
      </c>
      <c r="Z391" t="str">
        <f ca="1">IFERROR(INDEX(Rutas_Despiece!$H:$H,MATCH($S391,$Q:$Q,0)),"")</f>
        <v>Zaragoza</v>
      </c>
      <c r="AA391" t="str">
        <f ca="1">IFERROR(INDEX(Rutas_Despiece!$I:$I,MATCH($S391,$Q:$Q,0)),"")</f>
        <v>Zaragoza, España</v>
      </c>
      <c r="AB391" t="str">
        <f ca="1">IFERROR(INDEX(Rutas_Despiece!$L:$L,MATCH($S391,$Q:$Q,0)),"")</f>
        <v>Frente Escultor Palao - Pd. Bus</v>
      </c>
      <c r="AG391" t="str">
        <f t="shared" ca="1" si="221"/>
        <v/>
      </c>
    </row>
    <row r="392" spans="1:33" x14ac:dyDescent="0.25">
      <c r="A392">
        <f ca="1">IF(Rutas_Despiece!A392&lt;&gt;Rutas_Despiece!A391,1,0)</f>
        <v>0</v>
      </c>
      <c r="B392">
        <f ca="1">IF(A392,Rutas_Despiece!C392,0)</f>
        <v>0</v>
      </c>
      <c r="C392">
        <f ca="1">IF(A392,Rutas_Despiece!D392,0)</f>
        <v>0</v>
      </c>
      <c r="D392" t="str">
        <f ca="1">IF(A392=1,"",SUBSTITUTE(Rutas_Despiece!J392,",",".") &amp; ","&amp;SUBSTITUTE(Rutas_Despiece!K392,",","."))</f>
        <v>41.624888,-0.876361</v>
      </c>
      <c r="E392" s="5">
        <f t="shared" ca="1" si="218"/>
        <v>12</v>
      </c>
      <c r="F392" t="str">
        <f t="shared" ca="1" si="215"/>
        <v>41.624888,-0.876361 41.6286004,-0.8862447 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2" s="69" t="s">
        <v>1174</v>
      </c>
      <c r="H392">
        <f t="shared" ca="1" si="219"/>
        <v>51</v>
      </c>
      <c r="I392" t="str">
        <f t="shared" ca="1" si="229"/>
        <v/>
      </c>
      <c r="J392" s="5" t="e">
        <f t="shared" ca="1" si="222"/>
        <v>#N/A</v>
      </c>
      <c r="M392" s="69"/>
      <c r="N392" s="69">
        <f t="shared" ca="1" si="213"/>
        <v>1</v>
      </c>
      <c r="O392" s="69" t="s">
        <v>1174</v>
      </c>
      <c r="P392">
        <f t="shared" ca="1" si="220"/>
        <v>1</v>
      </c>
      <c r="Q392">
        <f t="shared" ca="1" si="223"/>
        <v>378</v>
      </c>
      <c r="R392">
        <f t="shared" ca="1" si="227"/>
        <v>990</v>
      </c>
      <c r="S392">
        <f t="shared" ca="1" si="224"/>
        <v>339</v>
      </c>
      <c r="T392" t="str">
        <f t="shared" ca="1" si="225"/>
        <v>Paradas</v>
      </c>
      <c r="U392">
        <f t="shared" ca="1" si="228"/>
        <v>10339</v>
      </c>
      <c r="V392">
        <f ca="1">IFERROR(INDEX(Rutas_Despiece!$J:$J,MATCH($S392,$Q:$Q,0)),"")</f>
        <v>41.645047300000002</v>
      </c>
      <c r="W392">
        <f ca="1">IFERROR(INDEX(Rutas_Despiece!$K:$K,MATCH($S392,$Q:$Q,0)),"")</f>
        <v>-0.91656369999999998</v>
      </c>
      <c r="Y392" t="str">
        <f ca="1">IFERROR(INDEX(Rutas_Despiece!$F:$F,MATCH($S392,$Q:$Q,0))&amp;" "&amp;INDEX(Rutas_Despiece!$G:$G,MATCH($S392,$Q:$Q,0)),"")</f>
        <v xml:space="preserve">Vía Hispanidad  </v>
      </c>
      <c r="Z392" t="str">
        <f ca="1">IFERROR(INDEX(Rutas_Despiece!$H:$H,MATCH($S392,$Q:$Q,0)),"")</f>
        <v>Zaragoza</v>
      </c>
      <c r="AA392" t="str">
        <f ca="1">IFERROR(INDEX(Rutas_Despiece!$I:$I,MATCH($S392,$Q:$Q,0)),"")</f>
        <v>Zaragoza, España</v>
      </c>
      <c r="AB392" t="str">
        <f ca="1">IFERROR(INDEX(Rutas_Despiece!$L:$L,MATCH($S392,$Q:$Q,0)),"")</f>
        <v>Frente Villa de Andorra - Pd. Bus</v>
      </c>
      <c r="AG392" t="str">
        <f t="shared" ca="1" si="221"/>
        <v/>
      </c>
    </row>
    <row r="393" spans="1:33" x14ac:dyDescent="0.25">
      <c r="A393">
        <f ca="1">IF(Rutas_Despiece!A393&lt;&gt;Rutas_Despiece!A392,1,0)</f>
        <v>0</v>
      </c>
      <c r="B393">
        <f ca="1">IF(A393,Rutas_Despiece!C393,0)</f>
        <v>0</v>
      </c>
      <c r="C393">
        <f ca="1">IF(A393,Rutas_Despiece!D393,0)</f>
        <v>0</v>
      </c>
      <c r="D393" t="str">
        <f ca="1">IF(A393=1,"",SUBSTITUTE(Rutas_Despiece!J393,",",".") &amp; ","&amp;SUBSTITUTE(Rutas_Despiece!K393,",","."))</f>
        <v>41.6286004,-0.8862447</v>
      </c>
      <c r="E393" s="5">
        <f t="shared" ca="1" si="218"/>
        <v>12</v>
      </c>
      <c r="F393" t="str">
        <f t="shared" ca="1" si="215"/>
        <v>41.6286004,-0.8862447 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3" s="69" t="s">
        <v>1174</v>
      </c>
      <c r="H393">
        <f t="shared" ca="1" si="219"/>
        <v>51</v>
      </c>
      <c r="I393" t="str">
        <f t="shared" ca="1" si="229"/>
        <v/>
      </c>
      <c r="J393" s="5" t="e">
        <f t="shared" ca="1" si="222"/>
        <v>#N/A</v>
      </c>
      <c r="M393" s="69"/>
      <c r="N393" s="69">
        <f t="shared" ca="1" si="213"/>
        <v>1</v>
      </c>
      <c r="O393" s="69" t="s">
        <v>1174</v>
      </c>
      <c r="P393">
        <f t="shared" ca="1" si="220"/>
        <v>1</v>
      </c>
      <c r="Q393">
        <f t="shared" ca="1" si="223"/>
        <v>379</v>
      </c>
      <c r="R393">
        <f t="shared" ca="1" si="227"/>
        <v>990</v>
      </c>
      <c r="S393">
        <f t="shared" ca="1" si="224"/>
        <v>340</v>
      </c>
      <c r="T393" t="str">
        <f t="shared" ca="1" si="225"/>
        <v>Paradas</v>
      </c>
      <c r="U393">
        <f t="shared" ca="1" si="228"/>
        <v>10340</v>
      </c>
      <c r="V393">
        <f ca="1">IFERROR(INDEX(Rutas_Despiece!$J:$J,MATCH($S393,$Q:$Q,0)),"")</f>
        <v>41.641716799999998</v>
      </c>
      <c r="W393">
        <f ca="1">IFERROR(INDEX(Rutas_Despiece!$K:$K,MATCH($S393,$Q:$Q,0)),"")</f>
        <v>-0.91498789999999997</v>
      </c>
      <c r="Y393" t="str">
        <f ca="1">IFERROR(INDEX(Rutas_Despiece!$F:$F,MATCH($S393,$Q:$Q,0))&amp;" "&amp;INDEX(Rutas_Despiece!$G:$G,MATCH($S393,$Q:$Q,0)),"")</f>
        <v xml:space="preserve">Vía Hispanidad  </v>
      </c>
      <c r="Z393" t="str">
        <f ca="1">IFERROR(INDEX(Rutas_Despiece!$H:$H,MATCH($S393,$Q:$Q,0)),"")</f>
        <v>Zaragoza</v>
      </c>
      <c r="AA393" t="str">
        <f ca="1">IFERROR(INDEX(Rutas_Despiece!$I:$I,MATCH($S393,$Q:$Q,0)),"")</f>
        <v>Zaragoza, España</v>
      </c>
      <c r="AB393" t="str">
        <f ca="1">IFERROR(INDEX(Rutas_Despiece!$L:$L,MATCH($S393,$Q:$Q,0)),"")</f>
        <v>Esq. Gómez Laguna - Pd. Bus</v>
      </c>
      <c r="AG393" t="str">
        <f t="shared" ca="1" si="221"/>
        <v/>
      </c>
    </row>
    <row r="394" spans="1:33" x14ac:dyDescent="0.25">
      <c r="A394">
        <f ca="1">IF(Rutas_Despiece!A394&lt;&gt;Rutas_Despiece!A393,1,0)</f>
        <v>0</v>
      </c>
      <c r="B394">
        <f ca="1">IF(A394,Rutas_Despiece!C394,0)</f>
        <v>0</v>
      </c>
      <c r="C394">
        <f ca="1">IF(A394,Rutas_Despiece!D394,0)</f>
        <v>0</v>
      </c>
      <c r="D394" t="str">
        <f ca="1">IF(A394=1,"",SUBSTITUTE(Rutas_Despiece!J394,",",".") &amp; ","&amp;SUBSTITUTE(Rutas_Despiece!K394,",","."))</f>
        <v>41.632608,-0.885066</v>
      </c>
      <c r="E394" s="5">
        <f t="shared" ca="1" si="218"/>
        <v>12</v>
      </c>
      <c r="F394" t="str">
        <f t="shared" ca="1" si="215"/>
        <v>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4" s="69" t="s">
        <v>1174</v>
      </c>
      <c r="H394">
        <f t="shared" ca="1" si="219"/>
        <v>51</v>
      </c>
      <c r="I394" t="str">
        <f t="shared" ref="I394" ca="1" si="230">IF(I393&lt;H394,I393+1,"")</f>
        <v/>
      </c>
      <c r="J394" s="5" t="e">
        <f t="shared" ca="1" si="222"/>
        <v>#N/A</v>
      </c>
      <c r="M394" s="69"/>
      <c r="N394" s="69">
        <f t="shared" ca="1" si="213"/>
        <v>1</v>
      </c>
      <c r="O394" s="69" t="s">
        <v>1174</v>
      </c>
      <c r="P394">
        <f t="shared" ca="1" si="220"/>
        <v>1</v>
      </c>
      <c r="Q394">
        <f t="shared" ca="1" si="223"/>
        <v>380</v>
      </c>
      <c r="R394">
        <f t="shared" ca="1" si="227"/>
        <v>990</v>
      </c>
      <c r="S394">
        <f t="shared" ca="1" si="224"/>
        <v>341</v>
      </c>
      <c r="T394" t="str">
        <f t="shared" ca="1" si="225"/>
        <v>Paradas</v>
      </c>
      <c r="U394">
        <f t="shared" ca="1" si="228"/>
        <v>10341</v>
      </c>
      <c r="V394">
        <f ca="1">IFERROR(INDEX(Rutas_Despiece!$J:$J,MATCH($S394,$Q:$Q,0)),"")</f>
        <v>41.636692699999998</v>
      </c>
      <c r="W394">
        <f ca="1">IFERROR(INDEX(Rutas_Despiece!$K:$K,MATCH($S394,$Q:$Q,0)),"")</f>
        <v>-0.91294390000000003</v>
      </c>
      <c r="Y394" t="str">
        <f ca="1">IFERROR(INDEX(Rutas_Despiece!$F:$F,MATCH($S394,$Q:$Q,0))&amp;" "&amp;INDEX(Rutas_Despiece!$G:$G,MATCH($S394,$Q:$Q,0)),"")</f>
        <v xml:space="preserve">Vía Hispanidad  </v>
      </c>
      <c r="Z394" t="str">
        <f ca="1">IFERROR(INDEX(Rutas_Despiece!$H:$H,MATCH($S394,$Q:$Q,0)),"")</f>
        <v>Zaragoza</v>
      </c>
      <c r="AA394" t="str">
        <f ca="1">IFERROR(INDEX(Rutas_Despiece!$I:$I,MATCH($S394,$Q:$Q,0)),"")</f>
        <v>Zaragoza, España</v>
      </c>
      <c r="AB394" t="str">
        <f ca="1">IFERROR(INDEX(Rutas_Despiece!$L:$L,MATCH($S394,$Q:$Q,0)),"")</f>
        <v>Frente Avd. Sainz de Varanda</v>
      </c>
      <c r="AG394" t="str">
        <f t="shared" ca="1" si="221"/>
        <v/>
      </c>
    </row>
    <row r="395" spans="1:33" x14ac:dyDescent="0.25">
      <c r="A395">
        <f ca="1">IF(Rutas_Despiece!A395&lt;&gt;Rutas_Despiece!A394,1,0)</f>
        <v>0</v>
      </c>
      <c r="B395">
        <f ca="1">IF(A395,Rutas_Despiece!C395,0)</f>
        <v>0</v>
      </c>
      <c r="C395">
        <f ca="1">IF(A395,Rutas_Despiece!D395,0)</f>
        <v>0</v>
      </c>
      <c r="D395" t="str">
        <f ca="1">IF(A395=1,"",SUBSTITUTE(Rutas_Despiece!J395,",",".") &amp; ","&amp;SUBSTITUTE(Rutas_Despiece!K395,",","."))</f>
        <v>41.6363724,-0.8783998</v>
      </c>
      <c r="E395" s="5">
        <f t="shared" ca="1" si="218"/>
        <v>12</v>
      </c>
      <c r="F395" t="str">
        <f t="shared" ca="1" si="215"/>
        <v>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5" s="69" t="s">
        <v>1174</v>
      </c>
      <c r="H395">
        <f t="shared" ca="1" si="219"/>
        <v>51</v>
      </c>
      <c r="I395" t="str">
        <f t="shared" ref="I395:I398" ca="1" si="231">IF(I394&lt;H395,I394+1,I394)</f>
        <v/>
      </c>
      <c r="J395" s="5" t="e">
        <f t="shared" ca="1" si="222"/>
        <v>#N/A</v>
      </c>
      <c r="M395" s="69"/>
      <c r="N395" s="69">
        <f t="shared" ca="1" si="213"/>
        <v>1</v>
      </c>
      <c r="O395" s="69" t="s">
        <v>1174</v>
      </c>
      <c r="P395">
        <f t="shared" ca="1" si="220"/>
        <v>1</v>
      </c>
      <c r="Q395">
        <f t="shared" ca="1" si="223"/>
        <v>381</v>
      </c>
      <c r="R395">
        <f t="shared" ca="1" si="227"/>
        <v>990</v>
      </c>
      <c r="S395">
        <f t="shared" ca="1" si="224"/>
        <v>342</v>
      </c>
      <c r="T395" t="str">
        <f t="shared" ca="1" si="225"/>
        <v>Paradas</v>
      </c>
      <c r="U395">
        <f t="shared" ca="1" si="228"/>
        <v>10342</v>
      </c>
      <c r="V395">
        <f ca="1">IFERROR(INDEX(Rutas_Despiece!$J:$J,MATCH($S395,$Q:$Q,0)),"")</f>
        <v>41.633650400000001</v>
      </c>
      <c r="W395">
        <f ca="1">IFERROR(INDEX(Rutas_Despiece!$K:$K,MATCH($S395,$Q:$Q,0)),"")</f>
        <v>-0.90830379999999999</v>
      </c>
      <c r="Y395" t="str">
        <f ca="1">IFERROR(INDEX(Rutas_Despiece!$F:$F,MATCH($S395,$Q:$Q,0))&amp;" "&amp;INDEX(Rutas_Despiece!$G:$G,MATCH($S395,$Q:$Q,0)),"")</f>
        <v xml:space="preserve">Vía Hispanidad  </v>
      </c>
      <c r="Z395" t="str">
        <f ca="1">IFERROR(INDEX(Rutas_Despiece!$H:$H,MATCH($S395,$Q:$Q,0)),"")</f>
        <v>Zaragoza</v>
      </c>
      <c r="AA395" t="str">
        <f ca="1">IFERROR(INDEX(Rutas_Despiece!$I:$I,MATCH($S395,$Q:$Q,0)),"")</f>
        <v>Zaragoza, España</v>
      </c>
      <c r="AB395" t="str">
        <f ca="1">IFERROR(INDEX(Rutas_Despiece!$L:$L,MATCH($S395,$Q:$Q,0)),"")</f>
        <v>Gas. Casablanca - Esq. La Vía</v>
      </c>
      <c r="AG395" t="str">
        <f t="shared" ca="1" si="221"/>
        <v/>
      </c>
    </row>
    <row r="396" spans="1:33" x14ac:dyDescent="0.25">
      <c r="A396">
        <f ca="1">IF(Rutas_Despiece!A396&lt;&gt;Rutas_Despiece!A395,1,0)</f>
        <v>0</v>
      </c>
      <c r="B396">
        <f ca="1">IF(A396,Rutas_Despiece!C396,0)</f>
        <v>0</v>
      </c>
      <c r="C396">
        <f ca="1">IF(A396,Rutas_Despiece!D396,0)</f>
        <v>0</v>
      </c>
      <c r="D396" t="str">
        <f ca="1">IF(A396=1,"",SUBSTITUTE(Rutas_Despiece!J396,",",".") &amp; ","&amp;SUBSTITUTE(Rutas_Despiece!K396,",","."))</f>
        <v>41.646026,-0.872195</v>
      </c>
      <c r="E396" s="5">
        <f t="shared" ca="1" si="218"/>
        <v>12</v>
      </c>
      <c r="F396" t="str">
        <f t="shared" ca="1" si="215"/>
        <v>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6" s="69" t="s">
        <v>1174</v>
      </c>
      <c r="H396">
        <f t="shared" ca="1" si="219"/>
        <v>51</v>
      </c>
      <c r="I396" t="str">
        <f t="shared" ca="1" si="231"/>
        <v/>
      </c>
      <c r="J396" s="5" t="e">
        <f t="shared" ca="1" si="222"/>
        <v>#N/A</v>
      </c>
      <c r="M396" s="69"/>
      <c r="N396" s="69">
        <f t="shared" ca="1" si="213"/>
        <v>1</v>
      </c>
      <c r="O396" s="69" t="s">
        <v>1174</v>
      </c>
      <c r="P396">
        <f t="shared" ca="1" si="220"/>
        <v>1</v>
      </c>
      <c r="Q396">
        <f t="shared" ca="1" si="223"/>
        <v>382</v>
      </c>
      <c r="R396">
        <f t="shared" ca="1" si="227"/>
        <v>990</v>
      </c>
      <c r="S396">
        <f t="shared" ca="1" si="224"/>
        <v>343</v>
      </c>
      <c r="T396" t="str">
        <f t="shared" ca="1" si="225"/>
        <v>Paradas</v>
      </c>
      <c r="U396">
        <f t="shared" ca="1" si="228"/>
        <v>10343</v>
      </c>
      <c r="V396">
        <f ca="1">IFERROR(INDEX(Rutas_Despiece!$J:$J,MATCH($S396,$Q:$Q,0)),"")</f>
        <v>41.625651400000002</v>
      </c>
      <c r="W396">
        <f ca="1">IFERROR(INDEX(Rutas_Despiece!$K:$K,MATCH($S396,$Q:$Q,0)),"")</f>
        <v>-0.91027219999999998</v>
      </c>
      <c r="Y396" t="str">
        <f ca="1">IFERROR(INDEX(Rutas_Despiece!$F:$F,MATCH($S396,$Q:$Q,0))&amp;" "&amp;INDEX(Rutas_Despiece!$G:$G,MATCH($S396,$Q:$Q,0)),"")</f>
        <v xml:space="preserve">Vía Ibérica  </v>
      </c>
      <c r="Z396" t="str">
        <f ca="1">IFERROR(INDEX(Rutas_Despiece!$H:$H,MATCH($S396,$Q:$Q,0)),"")</f>
        <v>Zaragoza</v>
      </c>
      <c r="AA396" t="str">
        <f ca="1">IFERROR(INDEX(Rutas_Despiece!$I:$I,MATCH($S396,$Q:$Q,0)),"")</f>
        <v>Zaragoza, España</v>
      </c>
      <c r="AB396" t="str">
        <f ca="1">IFERROR(INDEX(Rutas_Despiece!$L:$L,MATCH($S396,$Q:$Q,0)),"")</f>
        <v>Esq. Argualas - Pd. Bus</v>
      </c>
      <c r="AG396" t="str">
        <f t="shared" ca="1" si="221"/>
        <v/>
      </c>
    </row>
    <row r="397" spans="1:33" x14ac:dyDescent="0.25">
      <c r="A397">
        <f ca="1">IF(Rutas_Despiece!A397&lt;&gt;Rutas_Despiece!A396,1,0)</f>
        <v>0</v>
      </c>
      <c r="B397">
        <f ca="1">IF(A397,Rutas_Despiece!C397,0)</f>
        <v>0</v>
      </c>
      <c r="C397">
        <f ca="1">IF(A397,Rutas_Despiece!D397,0)</f>
        <v>0</v>
      </c>
      <c r="D397" t="str">
        <f ca="1">IF(A397=1,"",SUBSTITUTE(Rutas_Despiece!J397,",",".") &amp; ","&amp;SUBSTITUTE(Rutas_Despiece!K397,",","."))</f>
        <v>41.64569,-0.8743987</v>
      </c>
      <c r="E397" s="5">
        <f t="shared" ca="1" si="218"/>
        <v>12</v>
      </c>
      <c r="F397" t="str">
        <f t="shared" ca="1" si="215"/>
        <v>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7" s="69" t="s">
        <v>1174</v>
      </c>
      <c r="H397">
        <f t="shared" ca="1" si="219"/>
        <v>51</v>
      </c>
      <c r="I397" t="str">
        <f t="shared" ca="1" si="231"/>
        <v/>
      </c>
      <c r="J397" s="5" t="e">
        <f t="shared" ca="1" si="222"/>
        <v>#N/A</v>
      </c>
      <c r="M397" s="69"/>
      <c r="N397" s="69">
        <f t="shared" ca="1" si="213"/>
        <v>1</v>
      </c>
      <c r="O397" s="69" t="s">
        <v>1174</v>
      </c>
      <c r="P397">
        <f t="shared" ca="1" si="220"/>
        <v>1</v>
      </c>
      <c r="Q397">
        <f t="shared" ca="1" si="223"/>
        <v>383</v>
      </c>
      <c r="R397">
        <f t="shared" ca="1" si="227"/>
        <v>990</v>
      </c>
      <c r="S397">
        <f t="shared" ca="1" si="224"/>
        <v>344</v>
      </c>
      <c r="T397" t="str">
        <f t="shared" ca="1" si="225"/>
        <v>Paradas</v>
      </c>
      <c r="U397">
        <f t="shared" ca="1" si="228"/>
        <v>10344</v>
      </c>
      <c r="V397">
        <f ca="1">IFERROR(INDEX(Rutas_Despiece!$J:$J,MATCH($S397,$Q:$Q,0)),"")</f>
        <v>41.622687900000003</v>
      </c>
      <c r="W397">
        <f ca="1">IFERROR(INDEX(Rutas_Despiece!$K:$K,MATCH($S397,$Q:$Q,0)),"")</f>
        <v>-0.91880709999999999</v>
      </c>
      <c r="Y397" t="str">
        <f ca="1">IFERROR(INDEX(Rutas_Despiece!$F:$F,MATCH($S397,$Q:$Q,0))&amp;" "&amp;INDEX(Rutas_Despiece!$G:$G,MATCH($S397,$Q:$Q,0)),"")</f>
        <v xml:space="preserve">Paseo de los Olvidados  </v>
      </c>
      <c r="Z397" t="str">
        <f ca="1">IFERROR(INDEX(Rutas_Despiece!$H:$H,MATCH($S397,$Q:$Q,0)),"")</f>
        <v>Zaragoza</v>
      </c>
      <c r="AA397" t="str">
        <f ca="1">IFERROR(INDEX(Rutas_Despiece!$I:$I,MATCH($S397,$Q:$Q,0)),"")</f>
        <v>Zaragoza, España</v>
      </c>
      <c r="AB397" t="str">
        <f ca="1">IFERROR(INDEX(Rutas_Despiece!$L:$L,MATCH($S397,$Q:$Q,0)),"")</f>
        <v>Frente nº 7 - Pd. Bus</v>
      </c>
      <c r="AG397" t="str">
        <f t="shared" ca="1" si="221"/>
        <v/>
      </c>
    </row>
    <row r="398" spans="1:33" x14ac:dyDescent="0.25">
      <c r="A398">
        <f ca="1">IF(Rutas_Despiece!A398&lt;&gt;Rutas_Despiece!A397,1,0)</f>
        <v>0</v>
      </c>
      <c r="B398">
        <f ca="1">IF(A398,Rutas_Despiece!C398,0)</f>
        <v>0</v>
      </c>
      <c r="C398">
        <f ca="1">IF(A398,Rutas_Despiece!D398,0)</f>
        <v>0</v>
      </c>
      <c r="D398" t="str">
        <f ca="1">IF(A398=1,"",SUBSTITUTE(Rutas_Despiece!J398,",",".") &amp; ","&amp;SUBSTITUTE(Rutas_Despiece!K398,",","."))</f>
        <v>41.646318,-0.871819</v>
      </c>
      <c r="E398" s="5">
        <f t="shared" ca="1" si="218"/>
        <v>12</v>
      </c>
      <c r="F398" t="str">
        <f t="shared" ca="1" si="215"/>
        <v>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8" s="69" t="s">
        <v>1174</v>
      </c>
      <c r="H398">
        <f t="shared" ca="1" si="219"/>
        <v>51</v>
      </c>
      <c r="I398" t="str">
        <f t="shared" ca="1" si="231"/>
        <v/>
      </c>
      <c r="J398" s="5" t="e">
        <f t="shared" ca="1" si="222"/>
        <v>#N/A</v>
      </c>
      <c r="M398" s="69"/>
      <c r="N398" s="69">
        <f t="shared" ca="1" si="213"/>
        <v>1</v>
      </c>
      <c r="O398" s="69" t="s">
        <v>1174</v>
      </c>
      <c r="P398">
        <f t="shared" ca="1" si="220"/>
        <v>1</v>
      </c>
      <c r="Q398">
        <f t="shared" ca="1" si="223"/>
        <v>384</v>
      </c>
      <c r="R398">
        <f t="shared" ca="1" si="227"/>
        <v>990</v>
      </c>
      <c r="S398">
        <f t="shared" ca="1" si="224"/>
        <v>345</v>
      </c>
      <c r="T398" t="str">
        <f t="shared" ca="1" si="225"/>
        <v>Paradas</v>
      </c>
      <c r="U398">
        <f t="shared" ca="1" si="228"/>
        <v>10345</v>
      </c>
      <c r="V398">
        <f ca="1">IFERROR(INDEX(Rutas_Despiece!$J:$J,MATCH($S398,$Q:$Q,0)),"")</f>
        <v>41.621434200000003</v>
      </c>
      <c r="W398">
        <f ca="1">IFERROR(INDEX(Rutas_Despiece!$K:$K,MATCH($S398,$Q:$Q,0)),"")</f>
        <v>-0.92397879999999999</v>
      </c>
      <c r="Y398" t="str">
        <f ca="1">IFERROR(INDEX(Rutas_Despiece!$F:$F,MATCH($S398,$Q:$Q,0))&amp;" "&amp;INDEX(Rutas_Despiece!$G:$G,MATCH($S398,$Q:$Q,0)),"")</f>
        <v xml:space="preserve">Calle Ciudadano Kane  </v>
      </c>
      <c r="Z398" t="str">
        <f ca="1">IFERROR(INDEX(Rutas_Despiece!$H:$H,MATCH($S398,$Q:$Q,0)),"")</f>
        <v>Zaragoza</v>
      </c>
      <c r="AA398" t="str">
        <f ca="1">IFERROR(INDEX(Rutas_Despiece!$I:$I,MATCH($S398,$Q:$Q,0)),"")</f>
        <v>Zaragoza, España</v>
      </c>
      <c r="AB398" t="str">
        <f ca="1">IFERROR(INDEX(Rutas_Despiece!$L:$L,MATCH($S398,$Q:$Q,0)),"")</f>
        <v>Esq. Los Pájaros - Pd. Bus</v>
      </c>
      <c r="AG398" t="str">
        <f t="shared" ca="1" si="221"/>
        <v/>
      </c>
    </row>
    <row r="399" spans="1:33" x14ac:dyDescent="0.25">
      <c r="A399">
        <f ca="1">IF(Rutas_Despiece!A399&lt;&gt;Rutas_Despiece!A398,1,0)</f>
        <v>0</v>
      </c>
      <c r="B399">
        <f ca="1">IF(A399,Rutas_Despiece!C399,0)</f>
        <v>0</v>
      </c>
      <c r="C399">
        <f ca="1">IF(A399,Rutas_Despiece!D399,0)</f>
        <v>0</v>
      </c>
      <c r="D399" t="str">
        <f ca="1">IF(A399=1,"",SUBSTITUTE(Rutas_Despiece!J399,",",".") &amp; ","&amp;SUBSTITUTE(Rutas_Despiece!K399,",","."))</f>
        <v>41.646318,-0.871819</v>
      </c>
      <c r="E399" s="5">
        <f t="shared" ca="1" si="218"/>
        <v>12</v>
      </c>
      <c r="F399" t="str">
        <f t="shared" ca="1" si="215"/>
        <v>41.646318,-0.871819 41.749628,-1.175514 41.749628,-1.175514 41.749628,-1.175514 41.624888,-0.876361 41.6286004,-0.8862447 41.632608,-0.885066 41.6363724,-0.8783998 41.646026,-0.872195 41.64569,-0.8743987 41.646318,-0.871819 41.646318,-0.871819</v>
      </c>
      <c r="G399" s="69" t="s">
        <v>1174</v>
      </c>
      <c r="H399">
        <f t="shared" ca="1" si="219"/>
        <v>51</v>
      </c>
      <c r="I399" t="str">
        <f t="shared" ref="I399" ca="1" si="232">IF(I398&lt;H399,I398+1,"")</f>
        <v/>
      </c>
      <c r="J399" s="5" t="e">
        <f t="shared" ca="1" si="222"/>
        <v>#N/A</v>
      </c>
      <c r="M399" s="69"/>
      <c r="N399" s="69">
        <f t="shared" ca="1" si="213"/>
        <v>1</v>
      </c>
      <c r="O399" s="69" t="s">
        <v>1174</v>
      </c>
      <c r="P399">
        <f t="shared" ca="1" si="220"/>
        <v>1</v>
      </c>
      <c r="Q399">
        <f t="shared" ca="1" si="223"/>
        <v>385</v>
      </c>
      <c r="R399">
        <f t="shared" ca="1" si="227"/>
        <v>990</v>
      </c>
      <c r="S399">
        <f t="shared" ca="1" si="224"/>
        <v>346</v>
      </c>
      <c r="T399" t="str">
        <f t="shared" ca="1" si="225"/>
        <v>Paradas</v>
      </c>
      <c r="U399">
        <f t="shared" ca="1" si="228"/>
        <v>10346</v>
      </c>
      <c r="V399">
        <f ca="1">IFERROR(INDEX(Rutas_Despiece!$J:$J,MATCH($S399,$Q:$Q,0)),"")</f>
        <v>41.617158799999999</v>
      </c>
      <c r="W399" t="str">
        <f ca="1">IFERROR(INDEX(Rutas_Despiece!$K:$K,MATCH($S399,$Q:$Q,0)),"")</f>
        <v>-0.9241188</v>
      </c>
      <c r="Y399" t="str">
        <f ca="1">IFERROR(INDEX(Rutas_Despiece!$F:$F,MATCH($S399,$Q:$Q,0))&amp;" "&amp;INDEX(Rutas_Despiece!$G:$G,MATCH($S399,$Q:$Q,0)),"")</f>
        <v xml:space="preserve">C/ Viridiana nº 26 </v>
      </c>
      <c r="Z399" t="str">
        <f ca="1">IFERROR(INDEX(Rutas_Despiece!$H:$H,MATCH($S399,$Q:$Q,0)),"")</f>
        <v>Zaragoza</v>
      </c>
      <c r="AA399" t="str">
        <f ca="1">IFERROR(INDEX(Rutas_Despiece!$I:$I,MATCH($S399,$Q:$Q,0)),"")</f>
        <v>Zaragoza, España</v>
      </c>
      <c r="AB399" t="str">
        <f ca="1">IFERROR(INDEX(Rutas_Despiece!$L:$L,MATCH($S399,$Q:$Q,0)),"")</f>
        <v>Pd. Bus</v>
      </c>
      <c r="AG399" t="str">
        <f t="shared" ca="1" si="221"/>
        <v/>
      </c>
    </row>
    <row r="400" spans="1:33" x14ac:dyDescent="0.25">
      <c r="A400">
        <f ca="1">IF(Rutas_Despiece!A400&lt;&gt;Rutas_Despiece!A399,1,0)</f>
        <v>0</v>
      </c>
      <c r="B400">
        <f ca="1">IF(A400,Rutas_Despiece!C400,0)</f>
        <v>0</v>
      </c>
      <c r="C400">
        <f ca="1">IF(A400,Rutas_Despiece!D400,0)</f>
        <v>0</v>
      </c>
      <c r="D400" t="str">
        <f ca="1">IF(A400=1,"",SUBSTITUTE(Rutas_Despiece!J400,",",".") &amp; ","&amp;SUBSTITUTE(Rutas_Despiece!K400,",","."))</f>
        <v>41.749628,-1.175514</v>
      </c>
      <c r="E400" s="5">
        <f t="shared" ca="1" si="218"/>
        <v>12</v>
      </c>
      <c r="F400" t="str">
        <f t="shared" ca="1" si="215"/>
        <v>41.749628,-1.175514 41.749628,-1.175514 41.749628,-1.175514 41.624888,-0.876361 41.6286004,-0.8862447 41.632608,-0.885066 41.6363724,-0.8783998 41.646026,-0.872195 41.64569,-0.8743987 41.646318,-0.871819 41.646318,-0.871819</v>
      </c>
      <c r="G400" s="69" t="s">
        <v>1174</v>
      </c>
      <c r="H400">
        <f t="shared" ca="1" si="219"/>
        <v>51</v>
      </c>
      <c r="I400" t="str">
        <f t="shared" ref="I400:I403" ca="1" si="233">IF(I399&lt;H400,I399+1,I399)</f>
        <v/>
      </c>
      <c r="J400" s="5" t="e">
        <f t="shared" ca="1" si="222"/>
        <v>#N/A</v>
      </c>
      <c r="M400" s="69"/>
      <c r="N400" s="69">
        <f t="shared" ca="1" si="213"/>
        <v>1</v>
      </c>
      <c r="O400" s="69" t="s">
        <v>1174</v>
      </c>
      <c r="P400">
        <f t="shared" ca="1" si="220"/>
        <v>1</v>
      </c>
      <c r="Q400">
        <f t="shared" ca="1" si="223"/>
        <v>386</v>
      </c>
      <c r="R400">
        <f t="shared" ca="1" si="227"/>
        <v>990</v>
      </c>
      <c r="S400">
        <f t="shared" ca="1" si="224"/>
        <v>347</v>
      </c>
      <c r="T400" t="str">
        <f t="shared" ca="1" si="225"/>
        <v>Paradas</v>
      </c>
      <c r="U400">
        <f t="shared" ca="1" si="228"/>
        <v>10347</v>
      </c>
      <c r="V400">
        <f ca="1">IFERROR(INDEX(Rutas_Despiece!$J:$J,MATCH($S400,$Q:$Q,0)),"")</f>
        <v>41.624449400000003</v>
      </c>
      <c r="W400">
        <f ca="1">IFERROR(INDEX(Rutas_Despiece!$K:$K,MATCH($S400,$Q:$Q,0)),"")</f>
        <v>-0.95829039999999999</v>
      </c>
      <c r="Y400" t="str">
        <f ca="1">IFERROR(INDEX(Rutas_Despiece!$F:$F,MATCH($S400,$Q:$Q,0))&amp;" "&amp;INDEX(Rutas_Despiece!$G:$G,MATCH($S400,$Q:$Q,0)),"")</f>
        <v xml:space="preserve">Avd. Cañones de Zaragoza </v>
      </c>
      <c r="Z400" t="str">
        <f ca="1">IFERROR(INDEX(Rutas_Despiece!$H:$H,MATCH($S400,$Q:$Q,0)),"")</f>
        <v>Zaragoza</v>
      </c>
      <c r="AA400" t="str">
        <f ca="1">IFERROR(INDEX(Rutas_Despiece!$I:$I,MATCH($S400,$Q:$Q,0)),"")</f>
        <v>Zaragoza, España</v>
      </c>
      <c r="AB400" t="str">
        <f ca="1">IFERROR(INDEX(Rutas_Despiece!$L:$L,MATCH($S400,$Q:$Q,0)),"")</f>
        <v>Esq. Avd. El cierzo</v>
      </c>
      <c r="AG400" t="str">
        <f t="shared" ca="1" si="221"/>
        <v/>
      </c>
    </row>
    <row r="401" spans="1:33" x14ac:dyDescent="0.25">
      <c r="A401">
        <f ca="1">IF(Rutas_Despiece!A401&lt;&gt;Rutas_Despiece!A400,1,0)</f>
        <v>0</v>
      </c>
      <c r="B401">
        <f ca="1">IF(A401,Rutas_Despiece!C401,0)</f>
        <v>0</v>
      </c>
      <c r="C401">
        <f ca="1">IF(A401,Rutas_Despiece!D401,0)</f>
        <v>0</v>
      </c>
      <c r="D401" t="str">
        <f ca="1">IF(A401=1,"",SUBSTITUTE(Rutas_Despiece!J401,",",".") &amp; ","&amp;SUBSTITUTE(Rutas_Despiece!K401,",","."))</f>
        <v>41.749628,-1.175514</v>
      </c>
      <c r="E401" s="5">
        <f t="shared" ca="1" si="218"/>
        <v>12</v>
      </c>
      <c r="F401" t="str">
        <f t="shared" ca="1" si="215"/>
        <v>41.749628,-1.175514 41.749628,-1.175514 41.624888,-0.876361 41.6286004,-0.8862447 41.632608,-0.885066 41.6363724,-0.8783998 41.646026,-0.872195 41.64569,-0.8743987 41.646318,-0.871819 41.646318,-0.871819</v>
      </c>
      <c r="G401" s="69" t="s">
        <v>1174</v>
      </c>
      <c r="H401">
        <f t="shared" ca="1" si="219"/>
        <v>51</v>
      </c>
      <c r="I401" t="str">
        <f t="shared" ca="1" si="233"/>
        <v/>
      </c>
      <c r="J401" s="5" t="e">
        <f t="shared" ca="1" si="222"/>
        <v>#N/A</v>
      </c>
      <c r="M401" s="69"/>
      <c r="N401" s="69">
        <f t="shared" ca="1" si="213"/>
        <v>1</v>
      </c>
      <c r="O401" s="69" t="s">
        <v>1174</v>
      </c>
      <c r="P401">
        <f t="shared" ca="1" si="220"/>
        <v>1</v>
      </c>
      <c r="Q401">
        <f t="shared" ca="1" si="223"/>
        <v>387</v>
      </c>
      <c r="R401">
        <f t="shared" ca="1" si="227"/>
        <v>990</v>
      </c>
      <c r="S401">
        <f t="shared" ca="1" si="224"/>
        <v>348</v>
      </c>
      <c r="T401" t="str">
        <f t="shared" ca="1" si="225"/>
        <v>Paradas</v>
      </c>
      <c r="U401">
        <f t="shared" ca="1" si="228"/>
        <v>10348</v>
      </c>
      <c r="V401">
        <f ca="1">IFERROR(INDEX(Rutas_Despiece!$J:$J,MATCH($S401,$Q:$Q,0)),"")</f>
        <v>41.621397999999999</v>
      </c>
      <c r="W401">
        <f ca="1">IFERROR(INDEX(Rutas_Despiece!$K:$K,MATCH($S401,$Q:$Q,0)),"")</f>
        <v>-0.94649799999999995</v>
      </c>
      <c r="Y401" t="str">
        <f ca="1">IFERROR(INDEX(Rutas_Despiece!$F:$F,MATCH($S401,$Q:$Q,0))&amp;" "&amp;INDEX(Rutas_Despiece!$G:$G,MATCH($S401,$Q:$Q,0)),"")</f>
        <v>Salomón y la Reina de Saba nº 36</v>
      </c>
      <c r="Z401" t="str">
        <f ca="1">IFERROR(INDEX(Rutas_Despiece!$H:$H,MATCH($S401,$Q:$Q,0)),"")</f>
        <v>Zaragoza</v>
      </c>
      <c r="AA401" t="str">
        <f ca="1">IFERROR(INDEX(Rutas_Despiece!$I:$I,MATCH($S401,$Q:$Q,0)),"")</f>
        <v>Zaragoza, España</v>
      </c>
      <c r="AB401">
        <f ca="1">IFERROR(INDEX(Rutas_Despiece!$L:$L,MATCH($S401,$Q:$Q,0)),"")</f>
        <v>0</v>
      </c>
      <c r="AG401" t="str">
        <f t="shared" ca="1" si="221"/>
        <v/>
      </c>
    </row>
    <row r="402" spans="1:33" x14ac:dyDescent="0.25">
      <c r="A402">
        <f ca="1">IF(Rutas_Despiece!A402&lt;&gt;Rutas_Despiece!A401,1,0)</f>
        <v>0</v>
      </c>
      <c r="B402">
        <f ca="1">IF(A402,Rutas_Despiece!C402,0)</f>
        <v>0</v>
      </c>
      <c r="C402">
        <f ca="1">IF(A402,Rutas_Despiece!D402,0)</f>
        <v>0</v>
      </c>
      <c r="D402" t="str">
        <f ca="1">IF(A402=1,"",SUBSTITUTE(Rutas_Despiece!J401,",",".") &amp; ","&amp;SUBSTITUTE(Rutas_Despiece!K401,",","."))</f>
        <v>41.749628,-1.175514</v>
      </c>
      <c r="E402" s="5">
        <f t="shared" ca="1" si="218"/>
        <v>12</v>
      </c>
      <c r="F402" t="str">
        <f t="shared" ca="1" si="215"/>
        <v>41.749628,-1.175514 41.624888,-0.876361 41.6286004,-0.8862447 41.632608,-0.885066 41.6363724,-0.8783998 41.646026,-0.872195 41.64569,-0.8743987 41.646318,-0.871819 41.646318,-0.871819</v>
      </c>
      <c r="G402" s="69" t="s">
        <v>1174</v>
      </c>
      <c r="H402">
        <f t="shared" ca="1" si="219"/>
        <v>51</v>
      </c>
      <c r="I402" t="str">
        <f t="shared" ca="1" si="233"/>
        <v/>
      </c>
      <c r="J402" s="5" t="e">
        <f t="shared" ca="1" si="222"/>
        <v>#N/A</v>
      </c>
      <c r="M402" s="69"/>
      <c r="N402" s="69">
        <f t="shared" ca="1" si="213"/>
        <v>1</v>
      </c>
      <c r="O402" s="69" t="s">
        <v>1174</v>
      </c>
      <c r="P402">
        <f t="shared" ca="1" si="220"/>
        <v>1</v>
      </c>
      <c r="Q402">
        <f t="shared" ca="1" si="223"/>
        <v>388</v>
      </c>
      <c r="R402">
        <f t="shared" ca="1" si="227"/>
        <v>990</v>
      </c>
      <c r="S402">
        <f t="shared" ca="1" si="224"/>
        <v>349</v>
      </c>
      <c r="T402" t="str">
        <f t="shared" ca="1" si="225"/>
        <v>Paradas</v>
      </c>
      <c r="U402">
        <f t="shared" ca="1" si="228"/>
        <v>10349</v>
      </c>
      <c r="V402">
        <f ca="1">IFERROR(INDEX(Rutas_Despiece!$J:$J,MATCH($S402,$Q:$Q,0)),"")</f>
        <v>41.624320599999997</v>
      </c>
      <c r="W402">
        <f ca="1">IFERROR(INDEX(Rutas_Despiece!$K:$K,MATCH($S402,$Q:$Q,0)),"")</f>
        <v>-0.93294109999999997</v>
      </c>
      <c r="Y402" t="str">
        <f ca="1">IFERROR(INDEX(Rutas_Despiece!$F:$F,MATCH($S402,$Q:$Q,0))&amp;" "&amp;INDEX(Rutas_Despiece!$G:$G,MATCH($S402,$Q:$Q,0)),"")</f>
        <v xml:space="preserve">Lista de Schindler </v>
      </c>
      <c r="Z402" t="str">
        <f ca="1">IFERROR(INDEX(Rutas_Despiece!$H:$H,MATCH($S402,$Q:$Q,0)),"")</f>
        <v>Zaragoza</v>
      </c>
      <c r="AA402" t="str">
        <f ca="1">IFERROR(INDEX(Rutas_Despiece!$I:$I,MATCH($S402,$Q:$Q,0)),"")</f>
        <v>Zaragoza, España</v>
      </c>
      <c r="AB402" t="str">
        <f ca="1">IFERROR(INDEX(Rutas_Despiece!$L:$L,MATCH($S402,$Q:$Q,0)),"")</f>
        <v>esq. Cantando bajo la lluvia</v>
      </c>
      <c r="AG402" t="str">
        <f t="shared" ca="1" si="221"/>
        <v/>
      </c>
    </row>
    <row r="403" spans="1:33" x14ac:dyDescent="0.25">
      <c r="A403">
        <f ca="1">IF(Rutas_Despiece!A403&lt;&gt;Rutas_Despiece!A402,1,0)</f>
        <v>0</v>
      </c>
      <c r="B403">
        <f ca="1">IF(A403,Rutas_Despiece!C403,0)</f>
        <v>0</v>
      </c>
      <c r="C403">
        <f ca="1">IF(A403,Rutas_Despiece!D403,0)</f>
        <v>0</v>
      </c>
      <c r="D403" t="str">
        <f ca="1">IF(A403=1,"",SUBSTITUTE(Rutas_Despiece!J403,",",".") &amp; ","&amp;SUBSTITUTE(Rutas_Despiece!K403,",","."))</f>
        <v>41.624888,-0.876361</v>
      </c>
      <c r="E403" s="5">
        <f t="shared" ca="1" si="218"/>
        <v>12</v>
      </c>
      <c r="F403" t="str">
        <f t="shared" ca="1" si="215"/>
        <v>41.624888,-0.876361 41.6286004,-0.8862447 41.632608,-0.885066 41.6363724,-0.8783998 41.646026,-0.872195 41.64569,-0.8743987 41.646318,-0.871819 41.646318,-0.871819</v>
      </c>
      <c r="G403" s="69" t="s">
        <v>1174</v>
      </c>
      <c r="H403">
        <f t="shared" ca="1" si="219"/>
        <v>51</v>
      </c>
      <c r="I403" t="str">
        <f t="shared" ca="1" si="233"/>
        <v/>
      </c>
      <c r="J403" s="5" t="e">
        <f t="shared" ca="1" si="222"/>
        <v>#N/A</v>
      </c>
      <c r="M403" s="69"/>
      <c r="N403" s="69">
        <f t="shared" ca="1" si="213"/>
        <v>1</v>
      </c>
      <c r="O403" s="69" t="s">
        <v>1174</v>
      </c>
      <c r="P403">
        <f t="shared" ca="1" si="220"/>
        <v>1</v>
      </c>
      <c r="Q403">
        <f t="shared" ca="1" si="223"/>
        <v>389</v>
      </c>
      <c r="R403">
        <f t="shared" ca="1" si="227"/>
        <v>990</v>
      </c>
      <c r="S403">
        <f t="shared" ca="1" si="224"/>
        <v>350</v>
      </c>
      <c r="T403" t="str">
        <f t="shared" ca="1" si="225"/>
        <v>Paradas</v>
      </c>
      <c r="U403">
        <f t="shared" ca="1" si="228"/>
        <v>10350</v>
      </c>
      <c r="V403">
        <f ca="1">IFERROR(INDEX(Rutas_Despiece!$J:$J,MATCH($S403,$Q:$Q,0)),"")</f>
        <v>41.629389199999999</v>
      </c>
      <c r="W403">
        <f ca="1">IFERROR(INDEX(Rutas_Despiece!$K:$K,MATCH($S403,$Q:$Q,0)),"")</f>
        <v>-0.93114920000000001</v>
      </c>
      <c r="Y403" t="str">
        <f ca="1">IFERROR(INDEX(Rutas_Despiece!$F:$F,MATCH($S403,$Q:$Q,0))&amp;" "&amp;INDEX(Rutas_Despiece!$G:$G,MATCH($S403,$Q:$Q,0)),"")</f>
        <v xml:space="preserve">Avd. Ilustración  </v>
      </c>
      <c r="Z403" t="str">
        <f ca="1">IFERROR(INDEX(Rutas_Despiece!$H:$H,MATCH($S403,$Q:$Q,0)),"")</f>
        <v>Zaragoza</v>
      </c>
      <c r="AA403" t="str">
        <f ca="1">IFERROR(INDEX(Rutas_Despiece!$I:$I,MATCH($S403,$Q:$Q,0)),"")</f>
        <v>Zaragoza, España</v>
      </c>
      <c r="AB403" t="str">
        <f ca="1">IFERROR(INDEX(Rutas_Despiece!$L:$L,MATCH($S403,$Q:$Q,0)),"")</f>
        <v>Esq. Tomás de Anzano - Pd. Bus</v>
      </c>
      <c r="AG403" t="str">
        <f t="shared" ca="1" si="221"/>
        <v/>
      </c>
    </row>
    <row r="404" spans="1:33" x14ac:dyDescent="0.25">
      <c r="A404">
        <f ca="1">IF(Rutas_Despiece!A404&lt;&gt;Rutas_Despiece!A403,1,0)</f>
        <v>0</v>
      </c>
      <c r="B404">
        <f ca="1">IF(A404,Rutas_Despiece!C404,0)</f>
        <v>0</v>
      </c>
      <c r="C404">
        <f ca="1">IF(A404,Rutas_Despiece!D404,0)</f>
        <v>0</v>
      </c>
      <c r="D404" t="str">
        <f ca="1">IF(A404=1,"",SUBSTITUTE(Rutas_Despiece!J404,",",".") &amp; ","&amp;SUBSTITUTE(Rutas_Despiece!K404,",","."))</f>
        <v>41.6286004,-0.8862447</v>
      </c>
      <c r="E404" s="5">
        <f t="shared" ca="1" si="218"/>
        <v>12</v>
      </c>
      <c r="F404" t="str">
        <f t="shared" ca="1" si="215"/>
        <v>41.6286004,-0.8862447 41.632608,-0.885066 41.6363724,-0.8783998 41.646026,-0.872195 41.64569,-0.8743987 41.646318,-0.871819 41.646318,-0.871819</v>
      </c>
      <c r="G404" s="69" t="s">
        <v>1174</v>
      </c>
      <c r="H404">
        <f t="shared" ca="1" si="219"/>
        <v>51</v>
      </c>
      <c r="I404" t="str">
        <f t="shared" ref="I404" ca="1" si="234">IF(I403&lt;H404,I403+1,"")</f>
        <v/>
      </c>
      <c r="J404" s="5" t="e">
        <f t="shared" ca="1" si="222"/>
        <v>#N/A</v>
      </c>
      <c r="M404" s="69"/>
      <c r="N404" s="69">
        <f t="shared" ca="1" si="213"/>
        <v>1</v>
      </c>
      <c r="O404" s="69" t="s">
        <v>1174</v>
      </c>
      <c r="P404">
        <f t="shared" ca="1" si="220"/>
        <v>1</v>
      </c>
      <c r="Q404">
        <f t="shared" ca="1" si="223"/>
        <v>390</v>
      </c>
      <c r="R404">
        <f t="shared" ca="1" si="227"/>
        <v>990</v>
      </c>
      <c r="S404">
        <f t="shared" ca="1" si="224"/>
        <v>351</v>
      </c>
      <c r="T404" t="str">
        <f t="shared" ca="1" si="225"/>
        <v>Paradas</v>
      </c>
      <c r="U404">
        <f t="shared" ca="1" si="228"/>
        <v>10351</v>
      </c>
      <c r="V404">
        <f ca="1">IFERROR(INDEX(Rutas_Despiece!$J:$J,MATCH($S404,$Q:$Q,0)),"")</f>
        <v>41.627648000000001</v>
      </c>
      <c r="W404">
        <f ca="1">IFERROR(INDEX(Rutas_Despiece!$K:$K,MATCH($S404,$Q:$Q,0)),"")</f>
        <v>-0.92664999999999997</v>
      </c>
      <c r="Y404" t="str">
        <f ca="1">IFERROR(INDEX(Rutas_Despiece!$F:$F,MATCH($S404,$Q:$Q,0))&amp;" "&amp;INDEX(Rutas_Despiece!$G:$G,MATCH($S404,$Q:$Q,0)),"")</f>
        <v xml:space="preserve">Avd. Ilustración nº 32 </v>
      </c>
      <c r="Z404" t="str">
        <f ca="1">IFERROR(INDEX(Rutas_Despiece!$H:$H,MATCH($S404,$Q:$Q,0)),"")</f>
        <v>Zaragoza</v>
      </c>
      <c r="AA404" t="str">
        <f ca="1">IFERROR(INDEX(Rutas_Despiece!$I:$I,MATCH($S404,$Q:$Q,0)),"")</f>
        <v>Zaragoza, España</v>
      </c>
      <c r="AB404" t="str">
        <f ca="1">IFERROR(INDEX(Rutas_Despiece!$L:$L,MATCH($S404,$Q:$Q,0)),"")</f>
        <v>Esq. Ibón - Pd. Bus</v>
      </c>
      <c r="AG404" t="str">
        <f t="shared" ca="1" si="221"/>
        <v/>
      </c>
    </row>
    <row r="405" spans="1:33" x14ac:dyDescent="0.25">
      <c r="A405">
        <f ca="1">IF(Rutas_Despiece!A405&lt;&gt;Rutas_Despiece!A404,1,0)</f>
        <v>0</v>
      </c>
      <c r="B405">
        <f ca="1">IF(A405,Rutas_Despiece!C405,0)</f>
        <v>0</v>
      </c>
      <c r="C405">
        <f ca="1">IF(A405,Rutas_Despiece!D405,0)</f>
        <v>0</v>
      </c>
      <c r="D405" t="str">
        <f ca="1">IF(A405=1,"",SUBSTITUTE(Rutas_Despiece!J405,",",".") &amp; ","&amp;SUBSTITUTE(Rutas_Despiece!K405,",","."))</f>
        <v>41.632608,-0.885066</v>
      </c>
      <c r="E405" s="5">
        <f t="shared" ca="1" si="218"/>
        <v>12</v>
      </c>
      <c r="F405" t="str">
        <f t="shared" ca="1" si="215"/>
        <v>41.632608,-0.885066 41.6363724,-0.8783998 41.646026,-0.872195 41.64569,-0.8743987 41.646318,-0.871819 41.646318,-0.871819</v>
      </c>
      <c r="G405" s="69" t="s">
        <v>1174</v>
      </c>
      <c r="H405">
        <f t="shared" ca="1" si="219"/>
        <v>51</v>
      </c>
      <c r="I405" t="str">
        <f t="shared" ref="I405:I408" ca="1" si="235">IF(I404&lt;H405,I404+1,I404)</f>
        <v/>
      </c>
      <c r="J405" s="5" t="e">
        <f t="shared" ca="1" si="222"/>
        <v>#N/A</v>
      </c>
      <c r="M405" s="69"/>
      <c r="N405" s="69">
        <f t="shared" ca="1" si="213"/>
        <v>1</v>
      </c>
      <c r="O405" s="69" t="s">
        <v>1174</v>
      </c>
      <c r="P405">
        <f t="shared" ca="1" si="220"/>
        <v>1</v>
      </c>
      <c r="Q405">
        <f t="shared" ca="1" si="223"/>
        <v>391</v>
      </c>
      <c r="R405">
        <f t="shared" ca="1" si="227"/>
        <v>990</v>
      </c>
      <c r="S405">
        <f t="shared" ca="1" si="224"/>
        <v>352</v>
      </c>
      <c r="T405" t="str">
        <f t="shared" ca="1" si="225"/>
        <v>Paradas</v>
      </c>
      <c r="U405">
        <f t="shared" ca="1" si="228"/>
        <v>10352</v>
      </c>
      <c r="V405">
        <f ca="1">IFERROR(INDEX(Rutas_Despiece!$J:$J,MATCH($S405,$Q:$Q,0)),"")</f>
        <v>41.636488999999997</v>
      </c>
      <c r="W405">
        <f ca="1">IFERROR(INDEX(Rutas_Despiece!$K:$K,MATCH($S405,$Q:$Q,0)),"")</f>
        <v>-0.94450599999999996</v>
      </c>
      <c r="Y405" t="str">
        <f ca="1">IFERROR(INDEX(Rutas_Despiece!$F:$F,MATCH($S405,$Q:$Q,0))&amp;" "&amp;INDEX(Rutas_Despiece!$G:$G,MATCH($S405,$Q:$Q,0)),"")</f>
        <v xml:space="preserve">Maurice Ravel  </v>
      </c>
      <c r="Z405" t="str">
        <f ca="1">IFERROR(INDEX(Rutas_Despiece!$H:$H,MATCH($S405,$Q:$Q,0)),"")</f>
        <v>Zaragoza</v>
      </c>
      <c r="AA405" t="str">
        <f ca="1">IFERROR(INDEX(Rutas_Despiece!$I:$I,MATCH($S405,$Q:$Q,0)),"")</f>
        <v>Zaragoza, España</v>
      </c>
      <c r="AB405" t="str">
        <f ca="1">IFERROR(INDEX(Rutas_Despiece!$L:$L,MATCH($S405,$Q:$Q,0)),"")</f>
        <v>Esq. Isaac Albeniz</v>
      </c>
      <c r="AG405" t="str">
        <f t="shared" ca="1" si="221"/>
        <v/>
      </c>
    </row>
    <row r="406" spans="1:33" x14ac:dyDescent="0.25">
      <c r="A406">
        <f ca="1">IF(Rutas_Despiece!A406&lt;&gt;Rutas_Despiece!A405,1,0)</f>
        <v>0</v>
      </c>
      <c r="B406">
        <f ca="1">IF(A406,Rutas_Despiece!C406,0)</f>
        <v>0</v>
      </c>
      <c r="C406">
        <f ca="1">IF(A406,Rutas_Despiece!D406,0)</f>
        <v>0</v>
      </c>
      <c r="D406" t="str">
        <f ca="1">IF(A406=1,"",SUBSTITUTE(Rutas_Despiece!J406,",",".") &amp; ","&amp;SUBSTITUTE(Rutas_Despiece!K406,",","."))</f>
        <v>41.6363724,-0.8783998</v>
      </c>
      <c r="E406" s="5">
        <f t="shared" ca="1" si="218"/>
        <v>12</v>
      </c>
      <c r="F406" t="str">
        <f t="shared" ca="1" si="215"/>
        <v>41.6363724,-0.8783998 41.646026,-0.872195 41.64569,-0.8743987 41.646318,-0.871819 41.646318,-0.871819</v>
      </c>
      <c r="G406" s="69" t="s">
        <v>1174</v>
      </c>
      <c r="H406">
        <f t="shared" ca="1" si="219"/>
        <v>51</v>
      </c>
      <c r="I406" t="str">
        <f t="shared" ca="1" si="235"/>
        <v/>
      </c>
      <c r="J406" s="5" t="e">
        <f t="shared" ca="1" si="222"/>
        <v>#N/A</v>
      </c>
      <c r="M406" s="69"/>
      <c r="N406" s="69">
        <f t="shared" ca="1" si="213"/>
        <v>1</v>
      </c>
      <c r="O406" s="69" t="s">
        <v>1174</v>
      </c>
      <c r="P406">
        <f t="shared" ca="1" si="220"/>
        <v>1</v>
      </c>
      <c r="Q406">
        <f t="shared" ca="1" si="223"/>
        <v>392</v>
      </c>
      <c r="R406">
        <f t="shared" ca="1" si="227"/>
        <v>990</v>
      </c>
      <c r="S406">
        <f t="shared" ca="1" si="224"/>
        <v>353</v>
      </c>
      <c r="T406" t="str">
        <f t="shared" ca="1" si="225"/>
        <v>Paradas</v>
      </c>
      <c r="U406">
        <f t="shared" ca="1" si="228"/>
        <v>10353</v>
      </c>
      <c r="V406">
        <f ca="1">IFERROR(INDEX(Rutas_Despiece!$J:$J,MATCH($S406,$Q:$Q,0)),"")</f>
        <v>41.646481000000001</v>
      </c>
      <c r="W406">
        <f ca="1">IFERROR(INDEX(Rutas_Despiece!$K:$K,MATCH($S406,$Q:$Q,0)),"")</f>
        <v>-0.88755300000000004</v>
      </c>
      <c r="Y406" t="str">
        <f ca="1">IFERROR(INDEX(Rutas_Despiece!$F:$F,MATCH($S406,$Q:$Q,0))&amp;" "&amp;INDEX(Rutas_Despiece!$G:$G,MATCH($S406,$Q:$Q,0)),"")</f>
        <v xml:space="preserve">Avda. Fca. Millán Serrano nº 31-35 </v>
      </c>
      <c r="Z406" t="str">
        <f ca="1">IFERROR(INDEX(Rutas_Despiece!$H:$H,MATCH($S406,$Q:$Q,0)),"")</f>
        <v>Zaragoza</v>
      </c>
      <c r="AA406" t="str">
        <f ca="1">IFERROR(INDEX(Rutas_Despiece!$I:$I,MATCH($S406,$Q:$Q,0)),"")</f>
        <v>Zaragoza, España</v>
      </c>
      <c r="AB406" t="str">
        <f ca="1">IFERROR(INDEX(Rutas_Despiece!$L:$L,MATCH($S406,$Q:$Q,0)),"")</f>
        <v>Frente M.A. Blanco</v>
      </c>
      <c r="AG406" t="str">
        <f t="shared" ca="1" si="221"/>
        <v/>
      </c>
    </row>
    <row r="407" spans="1:33" x14ac:dyDescent="0.25">
      <c r="A407">
        <f ca="1">IF(Rutas_Despiece!A407&lt;&gt;Rutas_Despiece!A406,1,0)</f>
        <v>0</v>
      </c>
      <c r="B407">
        <f ca="1">IF(A407,Rutas_Despiece!C407,0)</f>
        <v>0</v>
      </c>
      <c r="C407">
        <f ca="1">IF(A407,Rutas_Despiece!D407,0)</f>
        <v>0</v>
      </c>
      <c r="D407" t="str">
        <f ca="1">IF(A407=1,"",SUBSTITUTE(Rutas_Despiece!J407,",",".") &amp; ","&amp;SUBSTITUTE(Rutas_Despiece!K407,",","."))</f>
        <v>41.646026,-0.872195</v>
      </c>
      <c r="E407" s="5">
        <f t="shared" ca="1" si="218"/>
        <v>12</v>
      </c>
      <c r="F407" t="str">
        <f t="shared" ca="1" si="215"/>
        <v>41.646026,-0.872195 41.64569,-0.8743987 41.646318,-0.871819 41.646318,-0.871819</v>
      </c>
      <c r="G407" s="69" t="s">
        <v>1174</v>
      </c>
      <c r="H407">
        <f t="shared" ca="1" si="219"/>
        <v>51</v>
      </c>
      <c r="I407" t="str">
        <f t="shared" ca="1" si="235"/>
        <v/>
      </c>
      <c r="J407" s="5" t="e">
        <f t="shared" ca="1" si="222"/>
        <v>#N/A</v>
      </c>
      <c r="M407" s="69"/>
      <c r="N407" s="69">
        <f t="shared" ca="1" si="213"/>
        <v>1</v>
      </c>
      <c r="O407" s="69" t="s">
        <v>1174</v>
      </c>
      <c r="P407">
        <f t="shared" ca="1" si="220"/>
        <v>1</v>
      </c>
      <c r="Q407">
        <f t="shared" ca="1" si="223"/>
        <v>393</v>
      </c>
      <c r="R407">
        <f t="shared" ca="1" si="227"/>
        <v>990</v>
      </c>
      <c r="S407">
        <f t="shared" ca="1" si="224"/>
        <v>354</v>
      </c>
      <c r="T407" t="str">
        <f t="shared" ca="1" si="225"/>
        <v>Paradas</v>
      </c>
      <c r="U407">
        <f t="shared" ca="1" si="228"/>
        <v>10354</v>
      </c>
      <c r="V407">
        <f ca="1">IFERROR(INDEX(Rutas_Despiece!$J:$J,MATCH($S407,$Q:$Q,0)),"")</f>
        <v>41.636181999999998</v>
      </c>
      <c r="W407">
        <f ca="1">IFERROR(INDEX(Rutas_Despiece!$K:$K,MATCH($S407,$Q:$Q,0)),"")</f>
        <v>-0.87344200000000005</v>
      </c>
      <c r="Y407" t="str">
        <f ca="1">IFERROR(INDEX(Rutas_Despiece!$F:$F,MATCH($S407,$Q:$Q,0))&amp;" "&amp;INDEX(Rutas_Despiece!$G:$G,MATCH($S407,$Q:$Q,0)),"")</f>
        <v xml:space="preserve">Orión nº 8 </v>
      </c>
      <c r="Z407" t="str">
        <f ca="1">IFERROR(INDEX(Rutas_Despiece!$H:$H,MATCH($S407,$Q:$Q,0)),"")</f>
        <v>Zaragoza</v>
      </c>
      <c r="AA407" t="str">
        <f ca="1">IFERROR(INDEX(Rutas_Despiece!$I:$I,MATCH($S407,$Q:$Q,0)),"")</f>
        <v>Zaragoza, España</v>
      </c>
      <c r="AB407" t="str">
        <f ca="1">IFERROR(INDEX(Rutas_Despiece!$L:$L,MATCH($S407,$Q:$Q,0)),"")</f>
        <v>Pd. Bus</v>
      </c>
      <c r="AG407" t="str">
        <f t="shared" ca="1" si="221"/>
        <v/>
      </c>
    </row>
    <row r="408" spans="1:33" x14ac:dyDescent="0.25">
      <c r="A408">
        <f ca="1">IF(Rutas_Despiece!A408&lt;&gt;Rutas_Despiece!A407,1,0)</f>
        <v>0</v>
      </c>
      <c r="B408">
        <f ca="1">IF(A408,Rutas_Despiece!C408,0)</f>
        <v>0</v>
      </c>
      <c r="C408">
        <f ca="1">IF(A408,Rutas_Despiece!D408,0)</f>
        <v>0</v>
      </c>
      <c r="D408" t="str">
        <f ca="1">IF(A408=1,"",SUBSTITUTE(Rutas_Despiece!J408,",",".") &amp; ","&amp;SUBSTITUTE(Rutas_Despiece!K408,",","."))</f>
        <v>41.64569,-0.8743987</v>
      </c>
      <c r="E408" s="5">
        <f t="shared" ca="1" si="218"/>
        <v>12</v>
      </c>
      <c r="F408" t="str">
        <f t="shared" ca="1" si="215"/>
        <v>41.64569,-0.8743987 41.646318,-0.871819 41.646318,-0.871819</v>
      </c>
      <c r="G408" s="69" t="s">
        <v>1174</v>
      </c>
      <c r="H408">
        <f t="shared" ca="1" si="219"/>
        <v>51</v>
      </c>
      <c r="I408" t="str">
        <f t="shared" ca="1" si="235"/>
        <v/>
      </c>
      <c r="J408" s="5" t="e">
        <f t="shared" ca="1" si="222"/>
        <v>#N/A</v>
      </c>
      <c r="M408" s="69"/>
      <c r="N408" s="69">
        <f t="shared" ca="1" si="213"/>
        <v>1</v>
      </c>
      <c r="O408" s="69" t="s">
        <v>1174</v>
      </c>
      <c r="P408">
        <f t="shared" ca="1" si="220"/>
        <v>1</v>
      </c>
      <c r="Q408">
        <f t="shared" ca="1" si="223"/>
        <v>394</v>
      </c>
      <c r="R408">
        <f t="shared" ca="1" si="227"/>
        <v>990</v>
      </c>
      <c r="S408">
        <f t="shared" ca="1" si="224"/>
        <v>355</v>
      </c>
      <c r="T408" t="str">
        <f t="shared" ca="1" si="225"/>
        <v>Paradas</v>
      </c>
      <c r="U408">
        <f t="shared" ca="1" si="228"/>
        <v>10355</v>
      </c>
      <c r="V408">
        <f ca="1">IFERROR(INDEX(Rutas_Despiece!$J:$J,MATCH($S408,$Q:$Q,0)),"")</f>
        <v>41.650514999999999</v>
      </c>
      <c r="W408">
        <f ca="1">IFERROR(INDEX(Rutas_Despiece!$K:$K,MATCH($S408,$Q:$Q,0)),"")</f>
        <v>-0.93439000000000005</v>
      </c>
      <c r="Y408" t="str">
        <f ca="1">IFERROR(INDEX(Rutas_Despiece!$F:$F,MATCH($S408,$Q:$Q,0))&amp;" "&amp;INDEX(Rutas_Despiece!$G:$G,MATCH($S408,$Q:$Q,0)),"")</f>
        <v xml:space="preserve">Ibón de Plan nº 20 </v>
      </c>
      <c r="Z408" t="str">
        <f ca="1">IFERROR(INDEX(Rutas_Despiece!$H:$H,MATCH($S408,$Q:$Q,0)),"")</f>
        <v>Zaragoza</v>
      </c>
      <c r="AA408" t="str">
        <f ca="1">IFERROR(INDEX(Rutas_Despiece!$I:$I,MATCH($S408,$Q:$Q,0)),"")</f>
        <v>Zaragoza, España</v>
      </c>
      <c r="AB408" t="str">
        <f ca="1">IFERROR(INDEX(Rutas_Despiece!$L:$L,MATCH($S408,$Q:$Q,0)),"")</f>
        <v>Pd. Bus</v>
      </c>
      <c r="AG408" t="str">
        <f t="shared" ca="1" si="221"/>
        <v/>
      </c>
    </row>
    <row r="409" spans="1:33" x14ac:dyDescent="0.25">
      <c r="A409">
        <f ca="1">IF(Rutas_Despiece!A409&lt;&gt;Rutas_Despiece!A408,1,0)</f>
        <v>0</v>
      </c>
      <c r="B409">
        <f ca="1">IF(A409,Rutas_Despiece!C409,0)</f>
        <v>0</v>
      </c>
      <c r="C409">
        <f ca="1">IF(A409,Rutas_Despiece!D409,0)</f>
        <v>0</v>
      </c>
      <c r="D409" t="str">
        <f ca="1">IF(A409=1,"",SUBSTITUTE(Rutas_Despiece!J409,",",".") &amp; ","&amp;SUBSTITUTE(Rutas_Despiece!K409,",","."))</f>
        <v>41.646318,-0.871819</v>
      </c>
      <c r="E409" s="5">
        <f t="shared" ca="1" si="218"/>
        <v>12</v>
      </c>
      <c r="F409" t="str">
        <f t="shared" ca="1" si="215"/>
        <v>41.646318,-0.871819 41.646318,-0.871819</v>
      </c>
      <c r="G409" s="69" t="s">
        <v>1174</v>
      </c>
      <c r="H409">
        <f t="shared" ca="1" si="219"/>
        <v>51</v>
      </c>
      <c r="I409" t="str">
        <f t="shared" ref="I409" ca="1" si="236">IF(I408&lt;H409,I408+1,"")</f>
        <v/>
      </c>
      <c r="J409" s="5" t="e">
        <f t="shared" ca="1" si="222"/>
        <v>#N/A</v>
      </c>
      <c r="M409" s="69"/>
      <c r="N409" s="69">
        <f t="shared" ca="1" si="213"/>
        <v>1</v>
      </c>
      <c r="O409" s="69" t="s">
        <v>1174</v>
      </c>
      <c r="P409">
        <f t="shared" ca="1" si="220"/>
        <v>1</v>
      </c>
      <c r="Q409">
        <f t="shared" ca="1" si="223"/>
        <v>395</v>
      </c>
      <c r="R409">
        <f t="shared" ca="1" si="227"/>
        <v>990</v>
      </c>
      <c r="S409">
        <f t="shared" ca="1" si="224"/>
        <v>356</v>
      </c>
      <c r="T409" t="str">
        <f t="shared" ca="1" si="225"/>
        <v>Paradas</v>
      </c>
      <c r="U409">
        <f t="shared" ca="1" si="228"/>
        <v>10356</v>
      </c>
      <c r="V409">
        <f ca="1">IFERROR(INDEX(Rutas_Despiece!$J:$J,MATCH($S409,$Q:$Q,0)),"")</f>
        <v>41.658729600000001</v>
      </c>
      <c r="W409">
        <f ca="1">IFERROR(INDEX(Rutas_Despiece!$K:$K,MATCH($S409,$Q:$Q,0)),"")</f>
        <v>-0.93775660000000005</v>
      </c>
      <c r="Y409" t="str">
        <f ca="1">IFERROR(INDEX(Rutas_Despiece!$F:$F,MATCH($S409,$Q:$Q,0))&amp;" "&amp;INDEX(Rutas_Despiece!$G:$G,MATCH($S409,$Q:$Q,0)),"")</f>
        <v xml:space="preserve">Ibón de Plan </v>
      </c>
      <c r="Z409" t="str">
        <f ca="1">IFERROR(INDEX(Rutas_Despiece!$H:$H,MATCH($S409,$Q:$Q,0)),"")</f>
        <v>Zaragoza</v>
      </c>
      <c r="AA409" t="str">
        <f ca="1">IFERROR(INDEX(Rutas_Despiece!$I:$I,MATCH($S409,$Q:$Q,0)),"")</f>
        <v>Zaragoza, España</v>
      </c>
      <c r="AB409" t="str">
        <f ca="1">IFERROR(INDEX(Rutas_Despiece!$L:$L,MATCH($S409,$Q:$Q,0)),"")</f>
        <v>Esq. Camino Pilón</v>
      </c>
      <c r="AG409" t="str">
        <f t="shared" ca="1" si="221"/>
        <v/>
      </c>
    </row>
    <row r="410" spans="1:33" x14ac:dyDescent="0.25">
      <c r="A410">
        <f ca="1">IF(Rutas_Despiece!A410&lt;&gt;Rutas_Despiece!A409,1,0)</f>
        <v>0</v>
      </c>
      <c r="B410">
        <f ca="1">IF(A410,Rutas_Despiece!C410,0)</f>
        <v>0</v>
      </c>
      <c r="C410">
        <f ca="1">IF(A410,Rutas_Despiece!D410,0)</f>
        <v>0</v>
      </c>
      <c r="D410" t="str">
        <f ca="1">IF(A410=1,"",SUBSTITUTE(Rutas_Despiece!J410,",",".") &amp; ","&amp;SUBSTITUTE(Rutas_Despiece!K410,",","."))</f>
        <v>41.646318,-0.871819</v>
      </c>
      <c r="E410" s="5">
        <f t="shared" ca="1" si="218"/>
        <v>12</v>
      </c>
      <c r="F410" t="str">
        <f t="shared" ca="1" si="215"/>
        <v>41.646318,-0.871819</v>
      </c>
      <c r="G410" s="69" t="s">
        <v>1174</v>
      </c>
      <c r="H410">
        <f t="shared" ca="1" si="219"/>
        <v>51</v>
      </c>
      <c r="I410" t="str">
        <f t="shared" ref="I410:I413" ca="1" si="237">IF(I409&lt;H410,I409+1,I409)</f>
        <v/>
      </c>
      <c r="J410" s="5" t="e">
        <f t="shared" ca="1" si="222"/>
        <v>#N/A</v>
      </c>
      <c r="M410" s="69"/>
      <c r="N410" s="69">
        <f t="shared" ca="1" si="213"/>
        <v>1</v>
      </c>
      <c r="O410" s="69" t="s">
        <v>1174</v>
      </c>
      <c r="P410">
        <f t="shared" ca="1" si="220"/>
        <v>1</v>
      </c>
      <c r="Q410">
        <f t="shared" ca="1" si="223"/>
        <v>396</v>
      </c>
      <c r="R410">
        <f t="shared" ca="1" si="227"/>
        <v>990</v>
      </c>
      <c r="S410">
        <f t="shared" ca="1" si="224"/>
        <v>357</v>
      </c>
      <c r="T410" t="str">
        <f t="shared" ca="1" si="225"/>
        <v>Paradas</v>
      </c>
      <c r="U410">
        <f t="shared" ca="1" si="228"/>
        <v>10357</v>
      </c>
      <c r="V410">
        <f ca="1">IFERROR(INDEX(Rutas_Despiece!$J:$J,MATCH($S410,$Q:$Q,0)),"")</f>
        <v>41.701594200000002</v>
      </c>
      <c r="W410">
        <f ca="1">IFERROR(INDEX(Rutas_Despiece!$K:$K,MATCH($S410,$Q:$Q,0)),"")</f>
        <v>-0.99999700000000002</v>
      </c>
      <c r="Y410" t="str">
        <f ca="1">IFERROR(INDEX(Rutas_Despiece!$F:$F,MATCH($S410,$Q:$Q,0))&amp;" "&amp;INDEX(Rutas_Despiece!$G:$G,MATCH($S410,$Q:$Q,0)),"")</f>
        <v xml:space="preserve">Ctra. Logroño </v>
      </c>
      <c r="Z410" t="str">
        <f ca="1">IFERROR(INDEX(Rutas_Despiece!$H:$H,MATCH($S410,$Q:$Q,0)),"")</f>
        <v xml:space="preserve">Utebo </v>
      </c>
      <c r="AA410" t="str">
        <f ca="1">IFERROR(INDEX(Rutas_Despiece!$I:$I,MATCH($S410,$Q:$Q,0)),"")</f>
        <v>Zaragoza, España</v>
      </c>
      <c r="AB410" t="str">
        <f ca="1">IFERROR(INDEX(Rutas_Despiece!$L:$L,MATCH($S410,$Q:$Q,0)),"")</f>
        <v>Desvío Utebo - Pd. Bus (?)</v>
      </c>
      <c r="AG410" t="str">
        <f t="shared" ca="1" si="221"/>
        <v/>
      </c>
    </row>
    <row r="411" spans="1:33" x14ac:dyDescent="0.25">
      <c r="A411">
        <f ca="1">IF(Rutas_Despiece!A411&lt;&gt;Rutas_Despiece!A410,1,0)</f>
        <v>1</v>
      </c>
      <c r="B411" t="str">
        <f ca="1">IF(A411,Rutas_Despiece!C411,0)</f>
        <v>Rutas_6</v>
      </c>
      <c r="C411" t="str">
        <f ca="1">IF(A411,Rutas_Despiece!D411,0)</f>
        <v>Ruta 5_6</v>
      </c>
      <c r="D411" t="str">
        <f ca="1">IF(A411=1,"",SUBSTITUTE(Rutas_Despiece!J411,",",".") &amp; ","&amp;SUBSTITUTE(Rutas_Despiece!K411,",","."))</f>
        <v/>
      </c>
      <c r="E411" s="5">
        <f t="shared" ca="1" si="218"/>
        <v>13</v>
      </c>
      <c r="F411" t="str">
        <f t="shared" ca="1" si="215"/>
        <v xml:space="preserve"> 41.651368,-0.909961 41.6394685,-0.9049811 41.64095,-0.89684 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1" s="69" t="s">
        <v>1174</v>
      </c>
      <c r="H411">
        <f t="shared" ca="1" si="219"/>
        <v>51</v>
      </c>
      <c r="I411" t="str">
        <f t="shared" ca="1" si="237"/>
        <v/>
      </c>
      <c r="J411" s="5" t="e">
        <f t="shared" ca="1" si="222"/>
        <v>#N/A</v>
      </c>
      <c r="M411" s="69"/>
      <c r="N411" s="69">
        <f t="shared" ca="1" si="213"/>
        <v>1</v>
      </c>
      <c r="O411" s="69" t="s">
        <v>1174</v>
      </c>
      <c r="P411">
        <f t="shared" ca="1" si="220"/>
        <v>0</v>
      </c>
      <c r="Q411">
        <f t="shared" ca="1" si="223"/>
        <v>396</v>
      </c>
      <c r="R411">
        <f t="shared" ca="1" si="227"/>
        <v>990</v>
      </c>
      <c r="S411">
        <f t="shared" ca="1" si="224"/>
        <v>358</v>
      </c>
      <c r="T411" t="str">
        <f t="shared" ca="1" si="225"/>
        <v>Paradas</v>
      </c>
      <c r="U411">
        <f t="shared" ca="1" si="228"/>
        <v>10358</v>
      </c>
      <c r="V411">
        <f ca="1">IFERROR(INDEX(Rutas_Despiece!$J:$J,MATCH($S411,$Q:$Q,0)),"")</f>
        <v>41.716728099999997</v>
      </c>
      <c r="W411">
        <f ca="1">IFERROR(INDEX(Rutas_Despiece!$K:$K,MATCH($S411,$Q:$Q,0)),"")</f>
        <v>-1.0239408000000001</v>
      </c>
      <c r="Y411" t="str">
        <f ca="1">IFERROR(INDEX(Rutas_Despiece!$F:$F,MATCH($S411,$Q:$Q,0))&amp;" "&amp;INDEX(Rutas_Despiece!$G:$G,MATCH($S411,$Q:$Q,0)),"")</f>
        <v xml:space="preserve">Calle Canteras  </v>
      </c>
      <c r="Z411" t="str">
        <f ca="1">IFERROR(INDEX(Rutas_Despiece!$H:$H,MATCH($S411,$Q:$Q,0)),"")</f>
        <v>Casetas</v>
      </c>
      <c r="AA411" t="str">
        <f ca="1">IFERROR(INDEX(Rutas_Despiece!$I:$I,MATCH($S411,$Q:$Q,0)),"")</f>
        <v>Zaragoza, España</v>
      </c>
      <c r="AB411" t="str">
        <f ca="1">IFERROR(INDEX(Rutas_Despiece!$L:$L,MATCH($S411,$Q:$Q,0)),"")</f>
        <v>Pd. Bus</v>
      </c>
      <c r="AG411" t="str">
        <f t="shared" ca="1" si="221"/>
        <v/>
      </c>
    </row>
    <row r="412" spans="1:33" x14ac:dyDescent="0.25">
      <c r="A412">
        <f ca="1">IF(Rutas_Despiece!A412&lt;&gt;Rutas_Despiece!A411,1,0)</f>
        <v>0</v>
      </c>
      <c r="B412">
        <f ca="1">IF(A412,Rutas_Despiece!C412,0)</f>
        <v>0</v>
      </c>
      <c r="C412">
        <f ca="1">IF(A412,Rutas_Despiece!D412,0)</f>
        <v>0</v>
      </c>
      <c r="D412" t="str">
        <f ca="1">IF(A412=1,"",SUBSTITUTE(Rutas_Despiece!J412,",",".") &amp; ","&amp;SUBSTITUTE(Rutas_Despiece!K412,",","."))</f>
        <v>41.651368,-0.909961</v>
      </c>
      <c r="E412" s="5">
        <f t="shared" ca="1" si="218"/>
        <v>13</v>
      </c>
      <c r="F412" t="str">
        <f t="shared" ca="1" si="215"/>
        <v>41.651368,-0.909961 41.6394685,-0.9049811 41.64095,-0.89684 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2" s="69" t="s">
        <v>1174</v>
      </c>
      <c r="H412">
        <f t="shared" ca="1" si="219"/>
        <v>51</v>
      </c>
      <c r="I412" t="str">
        <f t="shared" ca="1" si="237"/>
        <v/>
      </c>
      <c r="J412" s="5" t="e">
        <f t="shared" ca="1" si="222"/>
        <v>#N/A</v>
      </c>
      <c r="M412" s="69"/>
      <c r="N412" s="69">
        <f t="shared" ca="1" si="213"/>
        <v>1</v>
      </c>
      <c r="O412" s="69" t="s">
        <v>1174</v>
      </c>
      <c r="P412">
        <f t="shared" ca="1" si="220"/>
        <v>1</v>
      </c>
      <c r="Q412">
        <f t="shared" ca="1" si="223"/>
        <v>397</v>
      </c>
      <c r="R412">
        <f t="shared" ca="1" si="227"/>
        <v>990</v>
      </c>
      <c r="S412">
        <f t="shared" ca="1" si="224"/>
        <v>359</v>
      </c>
      <c r="T412" t="str">
        <f t="shared" ca="1" si="225"/>
        <v>Paradas</v>
      </c>
      <c r="U412">
        <f t="shared" ca="1" si="228"/>
        <v>10359</v>
      </c>
      <c r="V412">
        <f ca="1">IFERROR(INDEX(Rutas_Despiece!$J:$J,MATCH($S412,$Q:$Q,0)),"")</f>
        <v>41.719659499999999</v>
      </c>
      <c r="W412">
        <f ca="1">IFERROR(INDEX(Rutas_Despiece!$K:$K,MATCH($S412,$Q:$Q,0)),"")</f>
        <v>-1.0297381999999999</v>
      </c>
      <c r="Y412" t="str">
        <f ca="1">IFERROR(INDEX(Rutas_Despiece!$F:$F,MATCH($S412,$Q:$Q,0))&amp;" "&amp;INDEX(Rutas_Despiece!$G:$G,MATCH($S412,$Q:$Q,0)),"")</f>
        <v>Avenida de Logroño  nº 76</v>
      </c>
      <c r="Z412" t="str">
        <f ca="1">IFERROR(INDEX(Rutas_Despiece!$H:$H,MATCH($S412,$Q:$Q,0)),"")</f>
        <v>Casetas</v>
      </c>
      <c r="AA412" t="str">
        <f ca="1">IFERROR(INDEX(Rutas_Despiece!$I:$I,MATCH($S412,$Q:$Q,0)),"")</f>
        <v>Zaragoza, España</v>
      </c>
      <c r="AB412" t="str">
        <f ca="1">IFERROR(INDEX(Rutas_Despiece!$L:$L,MATCH($S412,$Q:$Q,0)),"")</f>
        <v>Cuartel - Pd. Bus</v>
      </c>
      <c r="AG412" t="str">
        <f t="shared" ca="1" si="221"/>
        <v/>
      </c>
    </row>
    <row r="413" spans="1:33" x14ac:dyDescent="0.25">
      <c r="A413">
        <f ca="1">IF(Rutas_Despiece!A413&lt;&gt;Rutas_Despiece!A412,1,0)</f>
        <v>0</v>
      </c>
      <c r="B413">
        <f ca="1">IF(A413,Rutas_Despiece!C413,0)</f>
        <v>0</v>
      </c>
      <c r="C413">
        <f ca="1">IF(A413,Rutas_Despiece!D413,0)</f>
        <v>0</v>
      </c>
      <c r="D413" t="str">
        <f ca="1">IF(A413=1,"",SUBSTITUTE(Rutas_Despiece!J413,",",".") &amp; ","&amp;SUBSTITUTE(Rutas_Despiece!K413,",","."))</f>
        <v>41.6394685,-0.9049811</v>
      </c>
      <c r="E413" s="5">
        <f t="shared" ca="1" si="218"/>
        <v>13</v>
      </c>
      <c r="F413" t="str">
        <f t="shared" ca="1" si="215"/>
        <v>41.6394685,-0.9049811 41.64095,-0.89684 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3" s="69" t="s">
        <v>1174</v>
      </c>
      <c r="H413">
        <f t="shared" ca="1" si="219"/>
        <v>51</v>
      </c>
      <c r="I413" t="str">
        <f t="shared" ca="1" si="237"/>
        <v/>
      </c>
      <c r="J413" s="5" t="e">
        <f t="shared" ca="1" si="222"/>
        <v>#N/A</v>
      </c>
      <c r="M413" s="69"/>
      <c r="N413" s="69">
        <f t="shared" ca="1" si="213"/>
        <v>1</v>
      </c>
      <c r="O413" s="69" t="s">
        <v>1174</v>
      </c>
      <c r="P413">
        <f t="shared" ca="1" si="220"/>
        <v>1</v>
      </c>
      <c r="Q413">
        <f t="shared" ca="1" si="223"/>
        <v>398</v>
      </c>
      <c r="R413">
        <f t="shared" ca="1" si="227"/>
        <v>990</v>
      </c>
      <c r="S413">
        <f t="shared" ca="1" si="224"/>
        <v>360</v>
      </c>
      <c r="T413" t="str">
        <f t="shared" ca="1" si="225"/>
        <v>Paradas</v>
      </c>
      <c r="U413">
        <f t="shared" ca="1" si="228"/>
        <v>10360</v>
      </c>
      <c r="V413">
        <f ca="1">IFERROR(INDEX(Rutas_Despiece!$J:$J,MATCH($S413,$Q:$Q,0)),"")</f>
        <v>41.722875899999998</v>
      </c>
      <c r="W413">
        <f ca="1">IFERROR(INDEX(Rutas_Despiece!$K:$K,MATCH($S413,$Q:$Q,0)),"")</f>
        <v>-1.0368519</v>
      </c>
      <c r="Y413" t="str">
        <f ca="1">IFERROR(INDEX(Rutas_Despiece!$F:$F,MATCH($S413,$Q:$Q,0))&amp;" "&amp;INDEX(Rutas_Despiece!$G:$G,MATCH($S413,$Q:$Q,0)),"")</f>
        <v xml:space="preserve">Urbanización Alameda </v>
      </c>
      <c r="Z413" t="str">
        <f ca="1">IFERROR(INDEX(Rutas_Despiece!$H:$H,MATCH($S413,$Q:$Q,0)),"")</f>
        <v>Casetas</v>
      </c>
      <c r="AA413" t="str">
        <f ca="1">IFERROR(INDEX(Rutas_Despiece!$I:$I,MATCH($S413,$Q:$Q,0)),"")</f>
        <v>Zaragoza, España</v>
      </c>
      <c r="AB413">
        <f ca="1">IFERROR(INDEX(Rutas_Despiece!$L:$L,MATCH($S413,$Q:$Q,0)),"")</f>
        <v>0</v>
      </c>
      <c r="AG413" t="str">
        <f t="shared" ca="1" si="221"/>
        <v/>
      </c>
    </row>
    <row r="414" spans="1:33" x14ac:dyDescent="0.25">
      <c r="A414">
        <f ca="1">IF(Rutas_Despiece!A414&lt;&gt;Rutas_Despiece!A413,1,0)</f>
        <v>0</v>
      </c>
      <c r="B414">
        <f ca="1">IF(A414,Rutas_Despiece!C414,0)</f>
        <v>0</v>
      </c>
      <c r="C414">
        <f ca="1">IF(A414,Rutas_Despiece!D414,0)</f>
        <v>0</v>
      </c>
      <c r="D414" t="str">
        <f ca="1">IF(A414=1,"",SUBSTITUTE(Rutas_Despiece!J414,",",".") &amp; ","&amp;SUBSTITUTE(Rutas_Despiece!K414,",","."))</f>
        <v>41.64095,-0.89684</v>
      </c>
      <c r="E414" s="5">
        <f t="shared" ca="1" si="218"/>
        <v>13</v>
      </c>
      <c r="F414" t="str">
        <f t="shared" ca="1" si="215"/>
        <v>41.64095,-0.89684 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4" s="69" t="s">
        <v>1174</v>
      </c>
      <c r="H414">
        <f t="shared" ca="1" si="219"/>
        <v>51</v>
      </c>
      <c r="I414" t="str">
        <f t="shared" ref="I414" ca="1" si="238">IF(I413&lt;H414,I413+1,"")</f>
        <v/>
      </c>
      <c r="J414" s="5" t="e">
        <f t="shared" ca="1" si="222"/>
        <v>#N/A</v>
      </c>
      <c r="M414" s="69"/>
      <c r="N414" s="69">
        <f t="shared" ca="1" si="213"/>
        <v>1</v>
      </c>
      <c r="O414" s="69" t="s">
        <v>1174</v>
      </c>
      <c r="P414">
        <f t="shared" ca="1" si="220"/>
        <v>1</v>
      </c>
      <c r="Q414">
        <f t="shared" ca="1" si="223"/>
        <v>399</v>
      </c>
      <c r="R414">
        <f t="shared" ca="1" si="227"/>
        <v>990</v>
      </c>
      <c r="S414">
        <f t="shared" ca="1" si="224"/>
        <v>361</v>
      </c>
      <c r="T414" t="str">
        <f t="shared" ca="1" si="225"/>
        <v>Paradas</v>
      </c>
      <c r="U414">
        <f t="shared" ca="1" si="228"/>
        <v>10361</v>
      </c>
      <c r="V414">
        <f ca="1">IFERROR(INDEX(Rutas_Despiece!$J:$J,MATCH($S414,$Q:$Q,0)),"")</f>
        <v>41.749628000000001</v>
      </c>
      <c r="W414">
        <f ca="1">IFERROR(INDEX(Rutas_Despiece!$K:$K,MATCH($S414,$Q:$Q,0)),"")</f>
        <v>-1.1755139999999999</v>
      </c>
      <c r="Y414" t="str">
        <f ca="1">IFERROR(INDEX(Rutas_Despiece!$F:$F,MATCH($S414,$Q:$Q,0))&amp;" "&amp;INDEX(Rutas_Despiece!$G:$G,MATCH($S414,$Q:$Q,0)),"")</f>
        <v xml:space="preserve">Pol. Ind Entrerrios </v>
      </c>
      <c r="Z414" t="str">
        <f ca="1">IFERROR(INDEX(Rutas_Despiece!$H:$H,MATCH($S414,$Q:$Q,0)),"")</f>
        <v>Figueruelas</v>
      </c>
      <c r="AA414" t="str">
        <f ca="1">IFERROR(INDEX(Rutas_Despiece!$I:$I,MATCH($S414,$Q:$Q,0)),"")</f>
        <v>Zaragoza, España</v>
      </c>
      <c r="AB414" t="str">
        <f ca="1">IFERROR(INDEX(Rutas_Despiece!$L:$L,MATCH($S414,$Q:$Q,0)),"")</f>
        <v>Opel Puerta 5</v>
      </c>
      <c r="AG414" t="str">
        <f t="shared" ca="1" si="221"/>
        <v/>
      </c>
    </row>
    <row r="415" spans="1:33" x14ac:dyDescent="0.25">
      <c r="A415">
        <f ca="1">IF(Rutas_Despiece!A415&lt;&gt;Rutas_Despiece!A414,1,0)</f>
        <v>0</v>
      </c>
      <c r="B415">
        <f ca="1">IF(A415,Rutas_Despiece!C415,0)</f>
        <v>0</v>
      </c>
      <c r="C415">
        <f ca="1">IF(A415,Rutas_Despiece!D415,0)</f>
        <v>0</v>
      </c>
      <c r="D415" t="str">
        <f ca="1">IF(A415=1,"",SUBSTITUTE(Rutas_Despiece!J415,",",".") &amp; ","&amp;SUBSTITUTE(Rutas_Despiece!K415,",","."))</f>
        <v>41.643486,-0.889733</v>
      </c>
      <c r="E415" s="5">
        <f t="shared" ca="1" si="218"/>
        <v>13</v>
      </c>
      <c r="F415" t="str">
        <f t="shared" ca="1" si="215"/>
        <v>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5" s="69" t="s">
        <v>1174</v>
      </c>
      <c r="H415">
        <f t="shared" ca="1" si="219"/>
        <v>51</v>
      </c>
      <c r="I415" t="str">
        <f t="shared" ref="I415:I418" ca="1" si="239">IF(I414&lt;H415,I414+1,I414)</f>
        <v/>
      </c>
      <c r="J415" s="5" t="e">
        <f t="shared" ca="1" si="222"/>
        <v>#N/A</v>
      </c>
      <c r="M415" s="69"/>
      <c r="N415" s="69">
        <f t="shared" ca="1" si="213"/>
        <v>1</v>
      </c>
      <c r="O415" s="69" t="s">
        <v>1174</v>
      </c>
      <c r="P415">
        <f t="shared" ca="1" si="220"/>
        <v>1</v>
      </c>
      <c r="Q415">
        <f t="shared" ca="1" si="223"/>
        <v>400</v>
      </c>
      <c r="R415">
        <f t="shared" ca="1" si="227"/>
        <v>990</v>
      </c>
      <c r="S415">
        <f t="shared" ca="1" si="224"/>
        <v>362</v>
      </c>
      <c r="T415" t="str">
        <f t="shared" ca="1" si="225"/>
        <v>Paradas</v>
      </c>
      <c r="U415">
        <f t="shared" ca="1" si="228"/>
        <v>10362</v>
      </c>
      <c r="V415">
        <f ca="1">IFERROR(INDEX(Rutas_Despiece!$J:$J,MATCH($S415,$Q:$Q,0)),"")</f>
        <v>41.749628000000001</v>
      </c>
      <c r="W415">
        <f ca="1">IFERROR(INDEX(Rutas_Despiece!$K:$K,MATCH($S415,$Q:$Q,0)),"")</f>
        <v>-1.1755139999999999</v>
      </c>
      <c r="Y415" t="str">
        <f ca="1">IFERROR(INDEX(Rutas_Despiece!$F:$F,MATCH($S415,$Q:$Q,0))&amp;" "&amp;INDEX(Rutas_Despiece!$G:$G,MATCH($S415,$Q:$Q,0)),"")</f>
        <v xml:space="preserve">Pol. Ind Entrerrios </v>
      </c>
      <c r="Z415" t="str">
        <f ca="1">IFERROR(INDEX(Rutas_Despiece!$H:$H,MATCH($S415,$Q:$Q,0)),"")</f>
        <v>Figueruelas</v>
      </c>
      <c r="AA415" t="str">
        <f ca="1">IFERROR(INDEX(Rutas_Despiece!$I:$I,MATCH($S415,$Q:$Q,0)),"")</f>
        <v>Zaragoza, España</v>
      </c>
      <c r="AB415" t="str">
        <f ca="1">IFERROR(INDEX(Rutas_Despiece!$L:$L,MATCH($S415,$Q:$Q,0)),"")</f>
        <v>Opel Puerta 5</v>
      </c>
      <c r="AG415" t="str">
        <f t="shared" ca="1" si="221"/>
        <v/>
      </c>
    </row>
    <row r="416" spans="1:33" x14ac:dyDescent="0.25">
      <c r="A416">
        <f ca="1">IF(Rutas_Despiece!A416&lt;&gt;Rutas_Despiece!A415,1,0)</f>
        <v>0</v>
      </c>
      <c r="B416">
        <f ca="1">IF(A416,Rutas_Despiece!C416,0)</f>
        <v>0</v>
      </c>
      <c r="C416">
        <f ca="1">IF(A416,Rutas_Despiece!D416,0)</f>
        <v>0</v>
      </c>
      <c r="D416" t="str">
        <f ca="1">IF(A416=1,"",SUBSTITUTE(Rutas_Despiece!J416,",",".") &amp; ","&amp;SUBSTITUTE(Rutas_Despiece!K416,",","."))</f>
        <v>41.6495182,-0.8985604</v>
      </c>
      <c r="E416" s="5">
        <f t="shared" ca="1" si="218"/>
        <v>13</v>
      </c>
      <c r="F416" t="str">
        <f t="shared" ca="1" si="215"/>
        <v>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6" s="69" t="s">
        <v>1174</v>
      </c>
      <c r="H416">
        <f t="shared" ca="1" si="219"/>
        <v>51</v>
      </c>
      <c r="I416" t="str">
        <f t="shared" ca="1" si="239"/>
        <v/>
      </c>
      <c r="J416" s="5" t="e">
        <f t="shared" ca="1" si="222"/>
        <v>#N/A</v>
      </c>
      <c r="M416" s="69"/>
      <c r="N416" s="69">
        <f t="shared" ca="1" si="213"/>
        <v>1</v>
      </c>
      <c r="O416" s="69" t="s">
        <v>1174</v>
      </c>
      <c r="P416">
        <f t="shared" ca="1" si="220"/>
        <v>1</v>
      </c>
      <c r="Q416">
        <f t="shared" ca="1" si="223"/>
        <v>401</v>
      </c>
      <c r="R416">
        <f t="shared" ca="1" si="227"/>
        <v>990</v>
      </c>
      <c r="S416">
        <f t="shared" ca="1" si="224"/>
        <v>363</v>
      </c>
      <c r="T416" t="str">
        <f t="shared" ca="1" si="225"/>
        <v>Paradas</v>
      </c>
      <c r="U416">
        <f t="shared" ca="1" si="228"/>
        <v>10363</v>
      </c>
      <c r="V416">
        <f ca="1">IFERROR(INDEX(Rutas_Despiece!$J:$J,MATCH($S416,$Q:$Q,0)),"")</f>
        <v>41.722552800000003</v>
      </c>
      <c r="W416">
        <f ca="1">IFERROR(INDEX(Rutas_Despiece!$K:$K,MATCH($S416,$Q:$Q,0)),"")</f>
        <v>-1.0365697</v>
      </c>
      <c r="Y416" t="str">
        <f ca="1">IFERROR(INDEX(Rutas_Despiece!$F:$F,MATCH($S416,$Q:$Q,0))&amp;" "&amp;INDEX(Rutas_Despiece!$G:$G,MATCH($S416,$Q:$Q,0)),"")</f>
        <v xml:space="preserve">Frente Urbanización Alameda </v>
      </c>
      <c r="Z416" t="str">
        <f ca="1">IFERROR(INDEX(Rutas_Despiece!$H:$H,MATCH($S416,$Q:$Q,0)),"")</f>
        <v>Casetas</v>
      </c>
      <c r="AA416" t="str">
        <f ca="1">IFERROR(INDEX(Rutas_Despiece!$I:$I,MATCH($S416,$Q:$Q,0)),"")</f>
        <v>Zaragoza, España</v>
      </c>
      <c r="AB416" t="str">
        <f ca="1">IFERROR(INDEX(Rutas_Despiece!$L:$L,MATCH($S416,$Q:$Q,0)),"")</f>
        <v>Frente nº 52 - Pd. Bus (?)</v>
      </c>
      <c r="AG416" t="str">
        <f t="shared" ca="1" si="221"/>
        <v/>
      </c>
    </row>
    <row r="417" spans="1:33" x14ac:dyDescent="0.25">
      <c r="A417">
        <f ca="1">IF(Rutas_Despiece!A417&lt;&gt;Rutas_Despiece!A416,1,0)</f>
        <v>0</v>
      </c>
      <c r="B417">
        <f ca="1">IF(A417,Rutas_Despiece!C417,0)</f>
        <v>0</v>
      </c>
      <c r="C417">
        <f ca="1">IF(A417,Rutas_Despiece!D417,0)</f>
        <v>0</v>
      </c>
      <c r="D417" t="str">
        <f ca="1">IF(A417=1,"",SUBSTITUTE(Rutas_Despiece!J417,",",".") &amp; ","&amp;SUBSTITUTE(Rutas_Despiece!K417,",","."))</f>
        <v>41.6530007,-0.9063017</v>
      </c>
      <c r="E417" s="5">
        <f t="shared" ca="1" si="218"/>
        <v>13</v>
      </c>
      <c r="F417" t="str">
        <f t="shared" ca="1" si="215"/>
        <v>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7" s="69" t="s">
        <v>1174</v>
      </c>
      <c r="H417">
        <f t="shared" ca="1" si="219"/>
        <v>51</v>
      </c>
      <c r="I417" t="str">
        <f t="shared" ca="1" si="239"/>
        <v/>
      </c>
      <c r="J417" s="5" t="e">
        <f t="shared" ca="1" si="222"/>
        <v>#N/A</v>
      </c>
      <c r="M417" s="69"/>
      <c r="N417" s="69">
        <f t="shared" ca="1" si="213"/>
        <v>1</v>
      </c>
      <c r="O417" s="69" t="s">
        <v>1174</v>
      </c>
      <c r="P417">
        <f t="shared" ca="1" si="220"/>
        <v>1</v>
      </c>
      <c r="Q417">
        <f t="shared" ca="1" si="223"/>
        <v>402</v>
      </c>
      <c r="R417">
        <f t="shared" ca="1" si="227"/>
        <v>990</v>
      </c>
      <c r="S417">
        <f t="shared" ca="1" si="224"/>
        <v>364</v>
      </c>
      <c r="T417" t="str">
        <f t="shared" ca="1" si="225"/>
        <v>Paradas</v>
      </c>
      <c r="U417">
        <f t="shared" ca="1" si="228"/>
        <v>10364</v>
      </c>
      <c r="V417">
        <f ca="1">IFERROR(INDEX(Rutas_Despiece!$J:$J,MATCH($S417,$Q:$Q,0)),"")</f>
        <v>41.719026399999997</v>
      </c>
      <c r="W417">
        <f ca="1">IFERROR(INDEX(Rutas_Despiece!$K:$K,MATCH($S417,$Q:$Q,0)),"")</f>
        <v>-1.0285835999999999</v>
      </c>
      <c r="Y417" t="str">
        <f ca="1">IFERROR(INDEX(Rutas_Despiece!$F:$F,MATCH($S417,$Q:$Q,0))&amp;" "&amp;INDEX(Rutas_Despiece!$G:$G,MATCH($S417,$Q:$Q,0)),"")</f>
        <v xml:space="preserve">Ctra. Logroño  </v>
      </c>
      <c r="Z417" t="str">
        <f ca="1">IFERROR(INDEX(Rutas_Despiece!$H:$H,MATCH($S417,$Q:$Q,0)),"")</f>
        <v>Casetas</v>
      </c>
      <c r="AA417" t="str">
        <f ca="1">IFERROR(INDEX(Rutas_Despiece!$I:$I,MATCH($S417,$Q:$Q,0)),"")</f>
        <v>Zaragoza, España</v>
      </c>
      <c r="AB417" t="str">
        <f ca="1">IFERROR(INDEX(Rutas_Despiece!$L:$L,MATCH($S417,$Q:$Q,0)),"")</f>
        <v>Frente nº 52</v>
      </c>
      <c r="AG417" t="str">
        <f t="shared" ca="1" si="221"/>
        <v/>
      </c>
    </row>
    <row r="418" spans="1:33" x14ac:dyDescent="0.25">
      <c r="A418">
        <f ca="1">IF(Rutas_Despiece!A418&lt;&gt;Rutas_Despiece!A417,1,0)</f>
        <v>0</v>
      </c>
      <c r="B418">
        <f ca="1">IF(A418,Rutas_Despiece!C418,0)</f>
        <v>0</v>
      </c>
      <c r="C418">
        <f ca="1">IF(A418,Rutas_Despiece!D418,0)</f>
        <v>0</v>
      </c>
      <c r="D418" t="str">
        <f ca="1">IF(A418=1,"",SUBSTITUTE(Rutas_Despiece!J418,",",".") &amp; ","&amp;SUBSTITUTE(Rutas_Despiece!K418,",","."))</f>
        <v>41.656028,-0.895342</v>
      </c>
      <c r="E418" s="5">
        <f t="shared" ca="1" si="218"/>
        <v>13</v>
      </c>
      <c r="F418" t="str">
        <f t="shared" ca="1" si="215"/>
        <v>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8" s="69" t="s">
        <v>1174</v>
      </c>
      <c r="H418">
        <f t="shared" ca="1" si="219"/>
        <v>51</v>
      </c>
      <c r="I418" t="str">
        <f t="shared" ca="1" si="239"/>
        <v/>
      </c>
      <c r="J418" s="5" t="e">
        <f t="shared" ca="1" si="222"/>
        <v>#N/A</v>
      </c>
      <c r="M418" s="69"/>
      <c r="N418" s="69">
        <f t="shared" ca="1" si="213"/>
        <v>1</v>
      </c>
      <c r="O418" s="69" t="s">
        <v>1174</v>
      </c>
      <c r="P418">
        <f t="shared" ca="1" si="220"/>
        <v>1</v>
      </c>
      <c r="Q418">
        <f t="shared" ca="1" si="223"/>
        <v>403</v>
      </c>
      <c r="R418">
        <f t="shared" ca="1" si="227"/>
        <v>990</v>
      </c>
      <c r="S418">
        <f t="shared" ca="1" si="224"/>
        <v>365</v>
      </c>
      <c r="T418" t="str">
        <f t="shared" ca="1" si="225"/>
        <v>Paradas</v>
      </c>
      <c r="U418">
        <f t="shared" ca="1" si="228"/>
        <v>10365</v>
      </c>
      <c r="V418">
        <f ca="1">IFERROR(INDEX(Rutas_Despiece!$J:$J,MATCH($S418,$Q:$Q,0)),"")</f>
        <v>41.716515600000001</v>
      </c>
      <c r="W418">
        <f ca="1">IFERROR(INDEX(Rutas_Despiece!$K:$K,MATCH($S418,$Q:$Q,0)),"")</f>
        <v>-1.0239845999999999</v>
      </c>
      <c r="Y418" t="str">
        <f ca="1">IFERROR(INDEX(Rutas_Despiece!$F:$F,MATCH($S418,$Q:$Q,0))&amp;" "&amp;INDEX(Rutas_Despiece!$G:$G,MATCH($S418,$Q:$Q,0)),"")</f>
        <v xml:space="preserve">Frente Calle Canteras </v>
      </c>
      <c r="Z418" t="str">
        <f ca="1">IFERROR(INDEX(Rutas_Despiece!$H:$H,MATCH($S418,$Q:$Q,0)),"")</f>
        <v>Casetas</v>
      </c>
      <c r="AA418" t="str">
        <f ca="1">IFERROR(INDEX(Rutas_Despiece!$I:$I,MATCH($S418,$Q:$Q,0)),"")</f>
        <v>Zaragoza, España</v>
      </c>
      <c r="AB418" t="str">
        <f ca="1">IFERROR(INDEX(Rutas_Despiece!$L:$L,MATCH($S418,$Q:$Q,0)),"")</f>
        <v>(?)</v>
      </c>
      <c r="AG418" t="str">
        <f t="shared" ca="1" si="221"/>
        <v/>
      </c>
    </row>
    <row r="419" spans="1:33" x14ac:dyDescent="0.25">
      <c r="A419">
        <f ca="1">IF(Rutas_Despiece!A419&lt;&gt;Rutas_Despiece!A418,1,0)</f>
        <v>0</v>
      </c>
      <c r="B419">
        <f ca="1">IF(A419,Rutas_Despiece!C419,0)</f>
        <v>0</v>
      </c>
      <c r="C419">
        <f ca="1">IF(A419,Rutas_Despiece!D419,0)</f>
        <v>0</v>
      </c>
      <c r="D419" t="str">
        <f ca="1">IF(A419=1,"",SUBSTITUTE(Rutas_Despiece!J419,",",".") &amp; ","&amp;SUBSTITUTE(Rutas_Despiece!K419,",","."))</f>
        <v>41.656028,-0.895342</v>
      </c>
      <c r="E419" s="5">
        <f t="shared" ca="1" si="218"/>
        <v>13</v>
      </c>
      <c r="F419" t="str">
        <f t="shared" ca="1" si="215"/>
        <v>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9" s="69" t="s">
        <v>1174</v>
      </c>
      <c r="H419">
        <f t="shared" ca="1" si="219"/>
        <v>51</v>
      </c>
      <c r="I419" t="str">
        <f t="shared" ref="I419" ca="1" si="240">IF(I418&lt;H419,I418+1,"")</f>
        <v/>
      </c>
      <c r="J419" s="5" t="e">
        <f t="shared" ca="1" si="222"/>
        <v>#N/A</v>
      </c>
      <c r="M419" s="69"/>
      <c r="N419" s="69">
        <f t="shared" ca="1" si="213"/>
        <v>1</v>
      </c>
      <c r="O419" s="69" t="s">
        <v>1174</v>
      </c>
      <c r="P419">
        <f t="shared" ca="1" si="220"/>
        <v>1</v>
      </c>
      <c r="Q419">
        <f t="shared" ca="1" si="223"/>
        <v>404</v>
      </c>
      <c r="R419">
        <f t="shared" ca="1" si="227"/>
        <v>990</v>
      </c>
      <c r="S419">
        <f t="shared" ca="1" si="224"/>
        <v>366</v>
      </c>
      <c r="T419" t="str">
        <f t="shared" ca="1" si="225"/>
        <v>Paradas</v>
      </c>
      <c r="U419">
        <f t="shared" ca="1" si="228"/>
        <v>10366</v>
      </c>
      <c r="V419">
        <f ca="1">IFERROR(INDEX(Rutas_Despiece!$J:$J,MATCH($S419,$Q:$Q,0)),"")</f>
        <v>41.701594200000002</v>
      </c>
      <c r="W419">
        <f ca="1">IFERROR(INDEX(Rutas_Despiece!$K:$K,MATCH($S419,$Q:$Q,0)),"")</f>
        <v>-0.99999700000000002</v>
      </c>
      <c r="Y419" t="str">
        <f ca="1">IFERROR(INDEX(Rutas_Despiece!$F:$F,MATCH($S419,$Q:$Q,0))&amp;" "&amp;INDEX(Rutas_Despiece!$G:$G,MATCH($S419,$Q:$Q,0)),"")</f>
        <v xml:space="preserve">Ctra. Logroño </v>
      </c>
      <c r="Z419" t="str">
        <f ca="1">IFERROR(INDEX(Rutas_Despiece!$H:$H,MATCH($S419,$Q:$Q,0)),"")</f>
        <v xml:space="preserve">Utebo </v>
      </c>
      <c r="AA419" t="str">
        <f ca="1">IFERROR(INDEX(Rutas_Despiece!$I:$I,MATCH($S419,$Q:$Q,0)),"")</f>
        <v>Zaragoza, España</v>
      </c>
      <c r="AB419" t="str">
        <f ca="1">IFERROR(INDEX(Rutas_Despiece!$L:$L,MATCH($S419,$Q:$Q,0)),"")</f>
        <v>Desvío Utebo - Pd. Bus (?)</v>
      </c>
      <c r="AG419" t="str">
        <f t="shared" ca="1" si="221"/>
        <v/>
      </c>
    </row>
    <row r="420" spans="1:33" x14ac:dyDescent="0.25">
      <c r="A420">
        <f ca="1">IF(Rutas_Despiece!A420&lt;&gt;Rutas_Despiece!A419,1,0)</f>
        <v>0</v>
      </c>
      <c r="B420">
        <f ca="1">IF(A420,Rutas_Despiece!C420,0)</f>
        <v>0</v>
      </c>
      <c r="C420">
        <f ca="1">IF(A420,Rutas_Despiece!D420,0)</f>
        <v>0</v>
      </c>
      <c r="D420" t="str">
        <f ca="1">IF(A420=1,"",SUBSTITUTE(Rutas_Despiece!J420,",",".") &amp; ","&amp;SUBSTITUTE(Rutas_Despiece!K420,",","."))</f>
        <v>41.6892708,-0.978388</v>
      </c>
      <c r="E420" s="5">
        <f t="shared" ca="1" si="218"/>
        <v>13</v>
      </c>
      <c r="F420" t="str">
        <f t="shared" ca="1" si="215"/>
        <v>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20" s="69" t="s">
        <v>1174</v>
      </c>
      <c r="H420">
        <f t="shared" ca="1" si="219"/>
        <v>51</v>
      </c>
      <c r="I420" t="str">
        <f t="shared" ref="I420:I423" ca="1" si="241">IF(I419&lt;H420,I419+1,I419)</f>
        <v/>
      </c>
      <c r="J420" s="5" t="e">
        <f t="shared" ca="1" si="222"/>
        <v>#N/A</v>
      </c>
      <c r="M420" s="69"/>
      <c r="N420" s="69">
        <f t="shared" ca="1" si="213"/>
        <v>1</v>
      </c>
      <c r="O420" s="69" t="s">
        <v>1174</v>
      </c>
      <c r="P420">
        <f t="shared" ca="1" si="220"/>
        <v>1</v>
      </c>
      <c r="Q420">
        <f t="shared" ca="1" si="223"/>
        <v>405</v>
      </c>
      <c r="R420">
        <f t="shared" ca="1" si="227"/>
        <v>990</v>
      </c>
      <c r="S420">
        <f t="shared" ca="1" si="224"/>
        <v>367</v>
      </c>
      <c r="T420" t="str">
        <f t="shared" ca="1" si="225"/>
        <v>Paradas</v>
      </c>
      <c r="U420">
        <f t="shared" ca="1" si="228"/>
        <v>10367</v>
      </c>
      <c r="V420">
        <f ca="1">IFERROR(INDEX(Rutas_Despiece!$J:$J,MATCH($S420,$Q:$Q,0)),"")</f>
        <v>41.658729600000001</v>
      </c>
      <c r="W420">
        <f ca="1">IFERROR(INDEX(Rutas_Despiece!$K:$K,MATCH($S420,$Q:$Q,0)),"")</f>
        <v>-0.93775660000000005</v>
      </c>
      <c r="Y420" t="str">
        <f ca="1">IFERROR(INDEX(Rutas_Despiece!$F:$F,MATCH($S420,$Q:$Q,0))&amp;" "&amp;INDEX(Rutas_Despiece!$G:$G,MATCH($S420,$Q:$Q,0)),"")</f>
        <v xml:space="preserve">Ibón de Plan  </v>
      </c>
      <c r="Z420" t="str">
        <f ca="1">IFERROR(INDEX(Rutas_Despiece!$H:$H,MATCH($S420,$Q:$Q,0)),"")</f>
        <v>Zaragoza</v>
      </c>
      <c r="AA420" t="str">
        <f ca="1">IFERROR(INDEX(Rutas_Despiece!$I:$I,MATCH($S420,$Q:$Q,0)),"")</f>
        <v>Zaragoza, España</v>
      </c>
      <c r="AB420" t="str">
        <f ca="1">IFERROR(INDEX(Rutas_Despiece!$L:$L,MATCH($S420,$Q:$Q,0)),"")</f>
        <v>Esq. Camino Pilón</v>
      </c>
      <c r="AG420" t="str">
        <f t="shared" ca="1" si="221"/>
        <v/>
      </c>
    </row>
    <row r="421" spans="1:33" x14ac:dyDescent="0.25">
      <c r="A421">
        <f ca="1">IF(Rutas_Despiece!A421&lt;&gt;Rutas_Despiece!A420,1,0)</f>
        <v>0</v>
      </c>
      <c r="B421">
        <f ca="1">IF(A421,Rutas_Despiece!C421,0)</f>
        <v>0</v>
      </c>
      <c r="C421">
        <f ca="1">IF(A421,Rutas_Despiece!D421,0)</f>
        <v>0</v>
      </c>
      <c r="D421" t="str">
        <f ca="1">IF(A421=1,"",SUBSTITUTE(Rutas_Despiece!J421,",",".") &amp; ","&amp;SUBSTITUTE(Rutas_Despiece!K421,",","."))</f>
        <v>41.7667825,-1.1259024</v>
      </c>
      <c r="E421" s="5">
        <f t="shared" ca="1" si="218"/>
        <v>13</v>
      </c>
      <c r="F421" t="str">
        <f t="shared" ca="1" si="215"/>
        <v>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21" s="69" t="s">
        <v>1174</v>
      </c>
      <c r="H421">
        <f t="shared" ca="1" si="219"/>
        <v>51</v>
      </c>
      <c r="I421" t="str">
        <f t="shared" ca="1" si="241"/>
        <v/>
      </c>
      <c r="J421" s="5" t="e">
        <f t="shared" ca="1" si="222"/>
        <v>#N/A</v>
      </c>
      <c r="M421" s="69"/>
      <c r="N421" s="69">
        <f t="shared" ca="1" si="213"/>
        <v>1</v>
      </c>
      <c r="O421" s="69" t="s">
        <v>1174</v>
      </c>
      <c r="P421">
        <f t="shared" ca="1" si="220"/>
        <v>1</v>
      </c>
      <c r="Q421">
        <f t="shared" ca="1" si="223"/>
        <v>406</v>
      </c>
      <c r="R421">
        <f t="shared" ca="1" si="227"/>
        <v>990</v>
      </c>
      <c r="S421">
        <f t="shared" ca="1" si="224"/>
        <v>368</v>
      </c>
      <c r="T421" t="str">
        <f t="shared" ca="1" si="225"/>
        <v>Paradas</v>
      </c>
      <c r="U421">
        <f t="shared" ca="1" si="228"/>
        <v>10368</v>
      </c>
      <c r="V421">
        <f ca="1">IFERROR(INDEX(Rutas_Despiece!$J:$J,MATCH($S421,$Q:$Q,0)),"")</f>
        <v>41.650756999999999</v>
      </c>
      <c r="W421">
        <f ca="1">IFERROR(INDEX(Rutas_Despiece!$K:$K,MATCH($S421,$Q:$Q,0)),"")</f>
        <v>-0.9350792</v>
      </c>
      <c r="Y421" t="str">
        <f ca="1">IFERROR(INDEX(Rutas_Despiece!$F:$F,MATCH($S421,$Q:$Q,0))&amp;" "&amp;INDEX(Rutas_Despiece!$G:$G,MATCH($S421,$Q:$Q,0)),"")</f>
        <v xml:space="preserve">Ibón de Plan  </v>
      </c>
      <c r="Z421" t="str">
        <f ca="1">IFERROR(INDEX(Rutas_Despiece!$H:$H,MATCH($S421,$Q:$Q,0)),"")</f>
        <v>Zaragoza</v>
      </c>
      <c r="AA421" t="str">
        <f ca="1">IFERROR(INDEX(Rutas_Despiece!$I:$I,MATCH($S421,$Q:$Q,0)),"")</f>
        <v>Zaragoza, España</v>
      </c>
      <c r="AB421" t="str">
        <f ca="1">IFERROR(INDEX(Rutas_Despiece!$L:$L,MATCH($S421,$Q:$Q,0)),"")</f>
        <v>Frente Antonio Leyva</v>
      </c>
      <c r="AG421" t="str">
        <f t="shared" ca="1" si="221"/>
        <v/>
      </c>
    </row>
    <row r="422" spans="1:33" x14ac:dyDescent="0.25">
      <c r="A422">
        <f ca="1">IF(Rutas_Despiece!A422&lt;&gt;Rutas_Despiece!A421,1,0)</f>
        <v>0</v>
      </c>
      <c r="B422">
        <f ca="1">IF(A422,Rutas_Despiece!C422,0)</f>
        <v>0</v>
      </c>
      <c r="C422">
        <f ca="1">IF(A422,Rutas_Despiece!D422,0)</f>
        <v>0</v>
      </c>
      <c r="D422" t="str">
        <f ca="1">IF(A422=1,"",SUBSTITUTE(Rutas_Despiece!J422,",",".") &amp; ","&amp;SUBSTITUTE(Rutas_Despiece!K422,",","."))</f>
        <v>41.749628,-1.175514</v>
      </c>
      <c r="E422" s="5">
        <f t="shared" ca="1" si="218"/>
        <v>13</v>
      </c>
      <c r="F422" t="str">
        <f t="shared" ca="1" si="215"/>
        <v>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22" s="69" t="s">
        <v>1174</v>
      </c>
      <c r="H422">
        <f t="shared" ca="1" si="219"/>
        <v>51</v>
      </c>
      <c r="I422" t="str">
        <f t="shared" ca="1" si="241"/>
        <v/>
      </c>
      <c r="J422" s="5" t="e">
        <f t="shared" ca="1" si="222"/>
        <v>#N/A</v>
      </c>
      <c r="M422" s="69"/>
      <c r="N422" s="69">
        <f t="shared" ca="1" si="213"/>
        <v>1</v>
      </c>
      <c r="O422" s="69" t="s">
        <v>1174</v>
      </c>
      <c r="P422">
        <f t="shared" ca="1" si="220"/>
        <v>1</v>
      </c>
      <c r="Q422">
        <f t="shared" ca="1" si="223"/>
        <v>407</v>
      </c>
      <c r="R422">
        <f t="shared" ca="1" si="227"/>
        <v>990</v>
      </c>
      <c r="S422">
        <f t="shared" ca="1" si="224"/>
        <v>369</v>
      </c>
      <c r="T422" t="str">
        <f t="shared" ca="1" si="225"/>
        <v>Paradas</v>
      </c>
      <c r="U422">
        <f t="shared" ca="1" si="228"/>
        <v>10369</v>
      </c>
      <c r="V422">
        <f ca="1">IFERROR(INDEX(Rutas_Despiece!$J:$J,MATCH($S422,$Q:$Q,0)),"")</f>
        <v>41.646481000000001</v>
      </c>
      <c r="W422">
        <f ca="1">IFERROR(INDEX(Rutas_Despiece!$K:$K,MATCH($S422,$Q:$Q,0)),"")</f>
        <v>-0.88755300000000004</v>
      </c>
      <c r="Y422" t="str">
        <f ca="1">IFERROR(INDEX(Rutas_Despiece!$F:$F,MATCH($S422,$Q:$Q,0))&amp;" "&amp;INDEX(Rutas_Despiece!$G:$G,MATCH($S422,$Q:$Q,0)),"")</f>
        <v xml:space="preserve">Avda. Fca. Millán Serrano nº 31-35 </v>
      </c>
      <c r="Z422" t="str">
        <f ca="1">IFERROR(INDEX(Rutas_Despiece!$H:$H,MATCH($S422,$Q:$Q,0)),"")</f>
        <v>Zaragoza</v>
      </c>
      <c r="AA422" t="str">
        <f ca="1">IFERROR(INDEX(Rutas_Despiece!$I:$I,MATCH($S422,$Q:$Q,0)),"")</f>
        <v>Zaragoza, España</v>
      </c>
      <c r="AB422" t="str">
        <f ca="1">IFERROR(INDEX(Rutas_Despiece!$L:$L,MATCH($S422,$Q:$Q,0)),"")</f>
        <v>Frente M.A. Blanco</v>
      </c>
      <c r="AG422" t="str">
        <f t="shared" ca="1" si="221"/>
        <v/>
      </c>
    </row>
    <row r="423" spans="1:33" x14ac:dyDescent="0.25">
      <c r="A423">
        <f ca="1">IF(Rutas_Despiece!A423&lt;&gt;Rutas_Despiece!A422,1,0)</f>
        <v>0</v>
      </c>
      <c r="B423">
        <f ca="1">IF(A423,Rutas_Despiece!C423,0)</f>
        <v>0</v>
      </c>
      <c r="C423">
        <f ca="1">IF(A423,Rutas_Despiece!D423,0)</f>
        <v>0</v>
      </c>
      <c r="D423" t="str">
        <f ca="1">IF(A423=1,"",SUBSTITUTE(Rutas_Despiece!J423,",",".") &amp; ","&amp;SUBSTITUTE(Rutas_Despiece!K423,",","."))</f>
        <v>41.749628,-1.175514</v>
      </c>
      <c r="E423" s="5">
        <f t="shared" ca="1" si="218"/>
        <v>13</v>
      </c>
      <c r="F423" t="str">
        <f t="shared" ca="1" si="215"/>
        <v>41.749628,-1.175514 41.7667825,-1.1259024 41.6892708,-0.978388 41.6505553,-0.9170477 41.6521397,-0.910201 41.6529079,-0.9064983 41.6492023,-0.8988307 41.6452234,-0.8930246 41.6408984,-0.8952374 41.6397123,-0.9024957 41.6450805,-0.9069282</v>
      </c>
      <c r="G423" s="69" t="s">
        <v>1174</v>
      </c>
      <c r="H423">
        <f t="shared" ca="1" si="219"/>
        <v>51</v>
      </c>
      <c r="I423" t="str">
        <f t="shared" ca="1" si="241"/>
        <v/>
      </c>
      <c r="J423" s="5" t="e">
        <f t="shared" ca="1" si="222"/>
        <v>#N/A</v>
      </c>
      <c r="M423" s="69"/>
      <c r="N423" s="69">
        <f t="shared" ca="1" si="213"/>
        <v>1</v>
      </c>
      <c r="O423" s="69" t="s">
        <v>1174</v>
      </c>
      <c r="P423">
        <f t="shared" ca="1" si="220"/>
        <v>1</v>
      </c>
      <c r="Q423">
        <f t="shared" ca="1" si="223"/>
        <v>408</v>
      </c>
      <c r="R423">
        <f t="shared" ca="1" si="227"/>
        <v>990</v>
      </c>
      <c r="S423">
        <f t="shared" ca="1" si="224"/>
        <v>370</v>
      </c>
      <c r="T423" t="str">
        <f t="shared" ca="1" si="225"/>
        <v>Paradas</v>
      </c>
      <c r="U423">
        <f t="shared" ca="1" si="228"/>
        <v>10370</v>
      </c>
      <c r="V423">
        <f ca="1">IFERROR(INDEX(Rutas_Despiece!$J:$J,MATCH($S423,$Q:$Q,0)),"")</f>
        <v>41.636181999999998</v>
      </c>
      <c r="W423">
        <f ca="1">IFERROR(INDEX(Rutas_Despiece!$K:$K,MATCH($S423,$Q:$Q,0)),"")</f>
        <v>-0.87344200000000005</v>
      </c>
      <c r="Y423" t="str">
        <f ca="1">IFERROR(INDEX(Rutas_Despiece!$F:$F,MATCH($S423,$Q:$Q,0))&amp;" "&amp;INDEX(Rutas_Despiece!$G:$G,MATCH($S423,$Q:$Q,0)),"")</f>
        <v xml:space="preserve">Orión nº 8 </v>
      </c>
      <c r="Z423" t="str">
        <f ca="1">IFERROR(INDEX(Rutas_Despiece!$H:$H,MATCH($S423,$Q:$Q,0)),"")</f>
        <v>Zaragoza</v>
      </c>
      <c r="AA423" t="str">
        <f ca="1">IFERROR(INDEX(Rutas_Despiece!$I:$I,MATCH($S423,$Q:$Q,0)),"")</f>
        <v>Zaragoza, España</v>
      </c>
      <c r="AB423" t="str">
        <f ca="1">IFERROR(INDEX(Rutas_Despiece!$L:$L,MATCH($S423,$Q:$Q,0)),"")</f>
        <v>Pd. Bus</v>
      </c>
      <c r="AG423" t="str">
        <f t="shared" ca="1" si="221"/>
        <v/>
      </c>
    </row>
    <row r="424" spans="1:33" x14ac:dyDescent="0.25">
      <c r="A424">
        <f ca="1">IF(Rutas_Despiece!A424&lt;&gt;Rutas_Despiece!A423,1,0)</f>
        <v>0</v>
      </c>
      <c r="B424">
        <f ca="1">IF(A424,Rutas_Despiece!C424,0)</f>
        <v>0</v>
      </c>
      <c r="C424">
        <f ca="1">IF(A424,Rutas_Despiece!D424,0)</f>
        <v>0</v>
      </c>
      <c r="D424" t="str">
        <f ca="1">IF(A424=1,"",SUBSTITUTE(Rutas_Despiece!J424,",",".") &amp; ","&amp;SUBSTITUTE(Rutas_Despiece!K424,",","."))</f>
        <v>41.7667825,-1.1259024</v>
      </c>
      <c r="E424" s="5">
        <f t="shared" ca="1" si="218"/>
        <v>13</v>
      </c>
      <c r="F424" t="str">
        <f t="shared" ca="1" si="215"/>
        <v>41.7667825,-1.1259024 41.6892708,-0.978388 41.6505553,-0.9170477 41.6521397,-0.910201 41.6529079,-0.9064983 41.6492023,-0.8988307 41.6452234,-0.8930246 41.6408984,-0.8952374 41.6397123,-0.9024957 41.6450805,-0.9069282</v>
      </c>
      <c r="G424" s="69" t="s">
        <v>1174</v>
      </c>
      <c r="H424">
        <f t="shared" ca="1" si="219"/>
        <v>51</v>
      </c>
      <c r="I424" t="str">
        <f t="shared" ref="I424" ca="1" si="242">IF(I423&lt;H424,I423+1,"")</f>
        <v/>
      </c>
      <c r="J424" s="5" t="e">
        <f t="shared" ca="1" si="222"/>
        <v>#N/A</v>
      </c>
      <c r="M424" s="69"/>
      <c r="N424" s="69">
        <f t="shared" ca="1" si="213"/>
        <v>1</v>
      </c>
      <c r="O424" s="69" t="s">
        <v>1174</v>
      </c>
      <c r="P424">
        <f t="shared" ca="1" si="220"/>
        <v>1</v>
      </c>
      <c r="Q424">
        <f t="shared" ca="1" si="223"/>
        <v>409</v>
      </c>
      <c r="R424">
        <f t="shared" ca="1" si="227"/>
        <v>990</v>
      </c>
      <c r="S424">
        <f t="shared" ca="1" si="224"/>
        <v>371</v>
      </c>
      <c r="T424" t="str">
        <f t="shared" ca="1" si="225"/>
        <v>Paradas</v>
      </c>
      <c r="U424">
        <f t="shared" ca="1" si="228"/>
        <v>10371</v>
      </c>
      <c r="V424">
        <f ca="1">IFERROR(INDEX(Rutas_Despiece!$J:$J,MATCH($S424,$Q:$Q,0)),"")</f>
        <v>41.634726100000002</v>
      </c>
      <c r="W424">
        <f ca="1">IFERROR(INDEX(Rutas_Despiece!$K:$K,MATCH($S424,$Q:$Q,0)),"")</f>
        <v>-0.94362679999999999</v>
      </c>
      <c r="Y424" t="str">
        <f ca="1">IFERROR(INDEX(Rutas_Despiece!$F:$F,MATCH($S424,$Q:$Q,0))&amp;" "&amp;INDEX(Rutas_Despiece!$G:$G,MATCH($S424,$Q:$Q,0)),"")</f>
        <v xml:space="preserve">Rosales del Canal  </v>
      </c>
      <c r="Z424" t="str">
        <f ca="1">IFERROR(INDEX(Rutas_Despiece!$H:$H,MATCH($S424,$Q:$Q,0)),"")</f>
        <v>Zaragoza</v>
      </c>
      <c r="AA424" t="str">
        <f ca="1">IFERROR(INDEX(Rutas_Despiece!$I:$I,MATCH($S424,$Q:$Q,0)),"")</f>
        <v>Zaragoza, España</v>
      </c>
      <c r="AB424" t="str">
        <f ca="1">IFERROR(INDEX(Rutas_Despiece!$L:$L,MATCH($S424,$Q:$Q,0)),"")</f>
        <v>Rotonda - Esq. Tchaikovsky</v>
      </c>
      <c r="AG424" t="str">
        <f t="shared" ca="1" si="221"/>
        <v/>
      </c>
    </row>
    <row r="425" spans="1:33" x14ac:dyDescent="0.25">
      <c r="A425">
        <f ca="1">IF(Rutas_Despiece!A425&lt;&gt;Rutas_Despiece!A424,1,0)</f>
        <v>0</v>
      </c>
      <c r="B425">
        <f ca="1">IF(A425,Rutas_Despiece!C425,0)</f>
        <v>0</v>
      </c>
      <c r="C425">
        <f ca="1">IF(A425,Rutas_Despiece!D425,0)</f>
        <v>0</v>
      </c>
      <c r="D425" t="str">
        <f ca="1">IF(A425=1,"",SUBSTITUTE(Rutas_Despiece!J425,",",".") &amp; ","&amp;SUBSTITUTE(Rutas_Despiece!K425,",","."))</f>
        <v>41.6892708,-0.978388</v>
      </c>
      <c r="E425" s="5">
        <f t="shared" ca="1" si="218"/>
        <v>13</v>
      </c>
      <c r="F425" t="str">
        <f t="shared" ca="1" si="215"/>
        <v>41.6892708,-0.978388 41.6505553,-0.9170477 41.6521397,-0.910201 41.6529079,-0.9064983 41.6492023,-0.8988307 41.6452234,-0.8930246 41.6408984,-0.8952374 41.6397123,-0.9024957 41.6450805,-0.9069282</v>
      </c>
      <c r="G425" s="69" t="s">
        <v>1174</v>
      </c>
      <c r="H425">
        <f t="shared" ca="1" si="219"/>
        <v>51</v>
      </c>
      <c r="I425" t="str">
        <f t="shared" ref="I425:I428" ca="1" si="243">IF(I424&lt;H425,I424+1,I424)</f>
        <v/>
      </c>
      <c r="J425" s="5" t="e">
        <f t="shared" ca="1" si="222"/>
        <v>#N/A</v>
      </c>
      <c r="M425" s="69"/>
      <c r="N425" s="69">
        <f t="shared" ca="1" si="213"/>
        <v>1</v>
      </c>
      <c r="O425" s="69" t="s">
        <v>1174</v>
      </c>
      <c r="P425">
        <f t="shared" ca="1" si="220"/>
        <v>1</v>
      </c>
      <c r="Q425">
        <f t="shared" ca="1" si="223"/>
        <v>410</v>
      </c>
      <c r="R425">
        <f t="shared" ca="1" si="227"/>
        <v>990</v>
      </c>
      <c r="S425">
        <f t="shared" ca="1" si="224"/>
        <v>372</v>
      </c>
      <c r="T425" t="str">
        <f t="shared" ca="1" si="225"/>
        <v>Paradas</v>
      </c>
      <c r="U425">
        <f t="shared" ca="1" si="228"/>
        <v>10372</v>
      </c>
      <c r="V425">
        <f ca="1">IFERROR(INDEX(Rutas_Despiece!$J:$J,MATCH($S425,$Q:$Q,0)),"")</f>
        <v>41.631385100000003</v>
      </c>
      <c r="W425">
        <f ca="1">IFERROR(INDEX(Rutas_Despiece!$K:$K,MATCH($S425,$Q:$Q,0)),"")</f>
        <v>-0.93939490000000003</v>
      </c>
      <c r="Y425" t="str">
        <f ca="1">IFERROR(INDEX(Rutas_Despiece!$F:$F,MATCH($S425,$Q:$Q,0))&amp;" "&amp;INDEX(Rutas_Despiece!$G:$G,MATCH($S425,$Q:$Q,0)),"")</f>
        <v xml:space="preserve">Avd. Ilustración  </v>
      </c>
      <c r="Z425" t="str">
        <f ca="1">IFERROR(INDEX(Rutas_Despiece!$H:$H,MATCH($S425,$Q:$Q,0)),"")</f>
        <v>Zaragoza</v>
      </c>
      <c r="AA425" t="str">
        <f ca="1">IFERROR(INDEX(Rutas_Despiece!$I:$I,MATCH($S425,$Q:$Q,0)),"")</f>
        <v>Zaragoza, España</v>
      </c>
      <c r="AB425" t="str">
        <f ca="1">IFERROR(INDEX(Rutas_Despiece!$L:$L,MATCH($S425,$Q:$Q,0)),"")</f>
        <v>Esq. Ibón</v>
      </c>
      <c r="AG425" t="str">
        <f t="shared" ca="1" si="221"/>
        <v/>
      </c>
    </row>
    <row r="426" spans="1:33" x14ac:dyDescent="0.25">
      <c r="A426">
        <f ca="1">IF(Rutas_Despiece!A426&lt;&gt;Rutas_Despiece!A425,1,0)</f>
        <v>0</v>
      </c>
      <c r="B426">
        <f ca="1">IF(A426,Rutas_Despiece!C426,0)</f>
        <v>0</v>
      </c>
      <c r="C426">
        <f ca="1">IF(A426,Rutas_Despiece!D426,0)</f>
        <v>0</v>
      </c>
      <c r="D426" t="str">
        <f ca="1">IF(A426=1,"",SUBSTITUTE(Rutas_Despiece!J426,",",".") &amp; ","&amp;SUBSTITUTE(Rutas_Despiece!K426,",","."))</f>
        <v>41.6505553,-0.9170477</v>
      </c>
      <c r="E426" s="5">
        <f t="shared" ca="1" si="218"/>
        <v>13</v>
      </c>
      <c r="F426" t="str">
        <f t="shared" ca="1" si="215"/>
        <v>41.6505553,-0.9170477 41.6521397,-0.910201 41.6529079,-0.9064983 41.6492023,-0.8988307 41.6452234,-0.8930246 41.6408984,-0.8952374 41.6397123,-0.9024957 41.6450805,-0.9069282</v>
      </c>
      <c r="G426" s="69" t="s">
        <v>1174</v>
      </c>
      <c r="H426">
        <f t="shared" ca="1" si="219"/>
        <v>51</v>
      </c>
      <c r="I426" t="str">
        <f t="shared" ca="1" si="243"/>
        <v/>
      </c>
      <c r="J426" s="5" t="e">
        <f t="shared" ca="1" si="222"/>
        <v>#N/A</v>
      </c>
      <c r="M426" s="69"/>
      <c r="N426" s="69">
        <f t="shared" ca="1" si="213"/>
        <v>1</v>
      </c>
      <c r="O426" s="69" t="s">
        <v>1174</v>
      </c>
      <c r="P426">
        <f t="shared" ca="1" si="220"/>
        <v>1</v>
      </c>
      <c r="Q426">
        <f t="shared" ca="1" si="223"/>
        <v>411</v>
      </c>
      <c r="R426">
        <f t="shared" ca="1" si="227"/>
        <v>990</v>
      </c>
      <c r="S426">
        <f t="shared" ca="1" si="224"/>
        <v>373</v>
      </c>
      <c r="T426" t="str">
        <f t="shared" ca="1" si="225"/>
        <v>Paradas</v>
      </c>
      <c r="U426">
        <f t="shared" ca="1" si="228"/>
        <v>10373</v>
      </c>
      <c r="V426">
        <f ca="1">IFERROR(INDEX(Rutas_Despiece!$J:$J,MATCH($S426,$Q:$Q,0)),"")</f>
        <v>41.629389199999999</v>
      </c>
      <c r="W426">
        <f ca="1">IFERROR(INDEX(Rutas_Despiece!$K:$K,MATCH($S426,$Q:$Q,0)),"")</f>
        <v>-0.93114920000000001</v>
      </c>
      <c r="Y426" t="str">
        <f ca="1">IFERROR(INDEX(Rutas_Despiece!$F:$F,MATCH($S426,$Q:$Q,0))&amp;" "&amp;INDEX(Rutas_Despiece!$G:$G,MATCH($S426,$Q:$Q,0)),"")</f>
        <v xml:space="preserve">Avd. Ilustración  </v>
      </c>
      <c r="Z426" t="str">
        <f ca="1">IFERROR(INDEX(Rutas_Despiece!$H:$H,MATCH($S426,$Q:$Q,0)),"")</f>
        <v>Zaragoza</v>
      </c>
      <c r="AA426" t="str">
        <f ca="1">IFERROR(INDEX(Rutas_Despiece!$I:$I,MATCH($S426,$Q:$Q,0)),"")</f>
        <v>Zaragoza, España</v>
      </c>
      <c r="AB426" t="str">
        <f ca="1">IFERROR(INDEX(Rutas_Despiece!$L:$L,MATCH($S426,$Q:$Q,0)),"")</f>
        <v>Esq. Tomás de Anzano</v>
      </c>
      <c r="AG426" t="str">
        <f t="shared" ca="1" si="221"/>
        <v/>
      </c>
    </row>
    <row r="427" spans="1:33" x14ac:dyDescent="0.25">
      <c r="A427">
        <f ca="1">IF(Rutas_Despiece!A427&lt;&gt;Rutas_Despiece!A426,1,0)</f>
        <v>0</v>
      </c>
      <c r="B427">
        <f ca="1">IF(A427,Rutas_Despiece!C427,0)</f>
        <v>0</v>
      </c>
      <c r="C427">
        <f ca="1">IF(A427,Rutas_Despiece!D427,0)</f>
        <v>0</v>
      </c>
      <c r="D427" t="str">
        <f ca="1">IF(A427=1,"",SUBSTITUTE(Rutas_Despiece!J427,",",".") &amp; ","&amp;SUBSTITUTE(Rutas_Despiece!K427,",","."))</f>
        <v>41.6521397,-0.910201</v>
      </c>
      <c r="E427" s="5">
        <f t="shared" ca="1" si="218"/>
        <v>13</v>
      </c>
      <c r="F427" t="str">
        <f t="shared" ca="1" si="215"/>
        <v>41.6521397,-0.910201 41.6529079,-0.9064983 41.6492023,-0.8988307 41.6452234,-0.8930246 41.6408984,-0.8952374 41.6397123,-0.9024957 41.6450805,-0.9069282</v>
      </c>
      <c r="G427" s="69" t="s">
        <v>1174</v>
      </c>
      <c r="H427">
        <f t="shared" ca="1" si="219"/>
        <v>51</v>
      </c>
      <c r="I427" t="str">
        <f t="shared" ca="1" si="243"/>
        <v/>
      </c>
      <c r="J427" s="5" t="e">
        <f t="shared" ca="1" si="222"/>
        <v>#N/A</v>
      </c>
      <c r="M427" s="69"/>
      <c r="N427" s="69">
        <f t="shared" ca="1" si="213"/>
        <v>1</v>
      </c>
      <c r="O427" s="69" t="s">
        <v>1174</v>
      </c>
      <c r="P427">
        <f t="shared" ca="1" si="220"/>
        <v>1</v>
      </c>
      <c r="Q427">
        <f t="shared" ca="1" si="223"/>
        <v>412</v>
      </c>
      <c r="R427">
        <f t="shared" ca="1" si="227"/>
        <v>990</v>
      </c>
      <c r="S427">
        <f t="shared" ca="1" si="224"/>
        <v>374</v>
      </c>
      <c r="T427" t="str">
        <f t="shared" ca="1" si="225"/>
        <v>Paradas</v>
      </c>
      <c r="U427">
        <f t="shared" ca="1" si="228"/>
        <v>10374</v>
      </c>
      <c r="V427">
        <f ca="1">IFERROR(INDEX(Rutas_Despiece!$J:$J,MATCH($S427,$Q:$Q,0)),"")</f>
        <v>41.624650099999997</v>
      </c>
      <c r="W427">
        <f ca="1">IFERROR(INDEX(Rutas_Despiece!$K:$K,MATCH($S427,$Q:$Q,0)),"")</f>
        <v>-0.93461320000000003</v>
      </c>
      <c r="Y427" t="str">
        <f ca="1">IFERROR(INDEX(Rutas_Despiece!$F:$F,MATCH($S427,$Q:$Q,0))&amp;" "&amp;INDEX(Rutas_Despiece!$G:$G,MATCH($S427,$Q:$Q,0)),"")</f>
        <v xml:space="preserve">Los siete Samuráis </v>
      </c>
      <c r="Z427" t="str">
        <f ca="1">IFERROR(INDEX(Rutas_Despiece!$H:$H,MATCH($S427,$Q:$Q,0)),"")</f>
        <v>Zaragoza</v>
      </c>
      <c r="AA427" t="str">
        <f ca="1">IFERROR(INDEX(Rutas_Despiece!$I:$I,MATCH($S427,$Q:$Q,0)),"")</f>
        <v>Zaragoza, España</v>
      </c>
      <c r="AB427" t="str">
        <f ca="1">IFERROR(INDEX(Rutas_Despiece!$L:$L,MATCH($S427,$Q:$Q,0)),"")</f>
        <v>Esq. Cantando bjo la lluvia</v>
      </c>
      <c r="AG427" t="str">
        <f t="shared" ca="1" si="221"/>
        <v/>
      </c>
    </row>
    <row r="428" spans="1:33" x14ac:dyDescent="0.25">
      <c r="A428">
        <f ca="1">IF(Rutas_Despiece!A428&lt;&gt;Rutas_Despiece!A427,1,0)</f>
        <v>0</v>
      </c>
      <c r="B428">
        <f ca="1">IF(A428,Rutas_Despiece!C428,0)</f>
        <v>0</v>
      </c>
      <c r="C428">
        <f ca="1">IF(A428,Rutas_Despiece!D428,0)</f>
        <v>0</v>
      </c>
      <c r="D428" t="str">
        <f ca="1">IF(A428=1,"",SUBSTITUTE(Rutas_Despiece!J428,",",".") &amp; ","&amp;SUBSTITUTE(Rutas_Despiece!K428,",","."))</f>
        <v>41.6529079,-0.9064983</v>
      </c>
      <c r="E428" s="5">
        <f t="shared" ca="1" si="218"/>
        <v>13</v>
      </c>
      <c r="F428" t="str">
        <f t="shared" ca="1" si="215"/>
        <v>41.6529079,-0.9064983 41.6492023,-0.8988307 41.6452234,-0.8930246 41.6408984,-0.8952374 41.6397123,-0.9024957 41.6450805,-0.9069282</v>
      </c>
      <c r="G428" s="69" t="s">
        <v>1174</v>
      </c>
      <c r="H428">
        <f t="shared" ca="1" si="219"/>
        <v>51</v>
      </c>
      <c r="I428" t="str">
        <f t="shared" ca="1" si="243"/>
        <v/>
      </c>
      <c r="J428" s="5" t="e">
        <f t="shared" ca="1" si="222"/>
        <v>#N/A</v>
      </c>
      <c r="M428" s="69"/>
      <c r="N428" s="69">
        <f t="shared" ca="1" si="213"/>
        <v>1</v>
      </c>
      <c r="O428" s="69" t="s">
        <v>1174</v>
      </c>
      <c r="P428">
        <f t="shared" ca="1" si="220"/>
        <v>1</v>
      </c>
      <c r="Q428">
        <f t="shared" ca="1" si="223"/>
        <v>413</v>
      </c>
      <c r="R428">
        <f t="shared" ca="1" si="227"/>
        <v>990</v>
      </c>
      <c r="S428">
        <f t="shared" ca="1" si="224"/>
        <v>375</v>
      </c>
      <c r="T428" t="str">
        <f t="shared" ca="1" si="225"/>
        <v>Paradas</v>
      </c>
      <c r="U428">
        <f t="shared" ca="1" si="228"/>
        <v>10375</v>
      </c>
      <c r="V428">
        <f ca="1">IFERROR(INDEX(Rutas_Despiece!$J:$J,MATCH($S428,$Q:$Q,0)),"")</f>
        <v>41.621204499999997</v>
      </c>
      <c r="W428">
        <f ca="1">IFERROR(INDEX(Rutas_Despiece!$K:$K,MATCH($S428,$Q:$Q,0)),"")</f>
        <v>-0.94666779999999995</v>
      </c>
      <c r="Y428" t="str">
        <f ca="1">IFERROR(INDEX(Rutas_Despiece!$F:$F,MATCH($S428,$Q:$Q,0))&amp;" "&amp;INDEX(Rutas_Despiece!$G:$G,MATCH($S428,$Q:$Q,0)),"")</f>
        <v xml:space="preserve">Salomón y la Reina de Saba </v>
      </c>
      <c r="Z428" t="str">
        <f ca="1">IFERROR(INDEX(Rutas_Despiece!$H:$H,MATCH($S428,$Q:$Q,0)),"")</f>
        <v>Zaragoza</v>
      </c>
      <c r="AA428" t="str">
        <f ca="1">IFERROR(INDEX(Rutas_Despiece!$I:$I,MATCH($S428,$Q:$Q,0)),"")</f>
        <v>Zaragoza, España</v>
      </c>
      <c r="AB428" t="str">
        <f ca="1">IFERROR(INDEX(Rutas_Despiece!$L:$L,MATCH($S428,$Q:$Q,0)),"")</f>
        <v>Frente nº 36</v>
      </c>
      <c r="AG428" t="str">
        <f t="shared" ca="1" si="221"/>
        <v/>
      </c>
    </row>
    <row r="429" spans="1:33" x14ac:dyDescent="0.25">
      <c r="A429">
        <f ca="1">IF(Rutas_Despiece!A429&lt;&gt;Rutas_Despiece!A428,1,0)</f>
        <v>0</v>
      </c>
      <c r="B429">
        <f ca="1">IF(A429,Rutas_Despiece!C429,0)</f>
        <v>0</v>
      </c>
      <c r="C429">
        <f ca="1">IF(A429,Rutas_Despiece!D429,0)</f>
        <v>0</v>
      </c>
      <c r="D429" t="str">
        <f ca="1">IF(A429=1,"",SUBSTITUTE(Rutas_Despiece!J429,",",".") &amp; ","&amp;SUBSTITUTE(Rutas_Despiece!K429,",","."))</f>
        <v>41.6492023,-0.8988307</v>
      </c>
      <c r="E429" s="5">
        <f t="shared" ca="1" si="218"/>
        <v>13</v>
      </c>
      <c r="F429" t="str">
        <f t="shared" ca="1" si="215"/>
        <v>41.6492023,-0.8988307 41.6452234,-0.8930246 41.6408984,-0.8952374 41.6397123,-0.9024957 41.6450805,-0.9069282</v>
      </c>
      <c r="G429" s="69" t="s">
        <v>1174</v>
      </c>
      <c r="H429">
        <f t="shared" ca="1" si="219"/>
        <v>51</v>
      </c>
      <c r="I429" t="str">
        <f t="shared" ref="I429" ca="1" si="244">IF(I428&lt;H429,I428+1,"")</f>
        <v/>
      </c>
      <c r="J429" s="5" t="e">
        <f t="shared" ca="1" si="222"/>
        <v>#N/A</v>
      </c>
      <c r="M429" s="69"/>
      <c r="N429" s="69">
        <f t="shared" ca="1" si="213"/>
        <v>1</v>
      </c>
      <c r="O429" s="69" t="s">
        <v>1174</v>
      </c>
      <c r="P429">
        <f t="shared" ca="1" si="220"/>
        <v>1</v>
      </c>
      <c r="Q429">
        <f t="shared" ca="1" si="223"/>
        <v>414</v>
      </c>
      <c r="R429">
        <f t="shared" ca="1" si="227"/>
        <v>990</v>
      </c>
      <c r="S429">
        <f t="shared" ca="1" si="224"/>
        <v>376</v>
      </c>
      <c r="T429" t="str">
        <f t="shared" ca="1" si="225"/>
        <v>Paradas</v>
      </c>
      <c r="U429">
        <f t="shared" ca="1" si="228"/>
        <v>10376</v>
      </c>
      <c r="V429">
        <f ca="1">IFERROR(INDEX(Rutas_Despiece!$J:$J,MATCH($S429,$Q:$Q,0)),"")</f>
        <v>41.624449400000003</v>
      </c>
      <c r="W429">
        <f ca="1">IFERROR(INDEX(Rutas_Despiece!$K:$K,MATCH($S429,$Q:$Q,0)),"")</f>
        <v>-0.95829039999999999</v>
      </c>
      <c r="Y429" t="str">
        <f ca="1">IFERROR(INDEX(Rutas_Despiece!$F:$F,MATCH($S429,$Q:$Q,0))&amp;" "&amp;INDEX(Rutas_Despiece!$G:$G,MATCH($S429,$Q:$Q,0)),"")</f>
        <v xml:space="preserve">Avd. Cañones de Zaragoza </v>
      </c>
      <c r="Z429" t="str">
        <f ca="1">IFERROR(INDEX(Rutas_Despiece!$H:$H,MATCH($S429,$Q:$Q,0)),"")</f>
        <v>Zaragoza</v>
      </c>
      <c r="AA429" t="str">
        <f ca="1">IFERROR(INDEX(Rutas_Despiece!$I:$I,MATCH($S429,$Q:$Q,0)),"")</f>
        <v>Zaragoza, España</v>
      </c>
      <c r="AB429" t="str">
        <f ca="1">IFERROR(INDEX(Rutas_Despiece!$L:$L,MATCH($S429,$Q:$Q,0)),"")</f>
        <v>Esq. Avd. El cierzo</v>
      </c>
      <c r="AG429" t="str">
        <f t="shared" ca="1" si="221"/>
        <v/>
      </c>
    </row>
    <row r="430" spans="1:33" x14ac:dyDescent="0.25">
      <c r="A430">
        <f ca="1">IF(Rutas_Despiece!A430&lt;&gt;Rutas_Despiece!A429,1,0)</f>
        <v>0</v>
      </c>
      <c r="B430">
        <f ca="1">IF(A430,Rutas_Despiece!C430,0)</f>
        <v>0</v>
      </c>
      <c r="C430">
        <f ca="1">IF(A430,Rutas_Despiece!D430,0)</f>
        <v>0</v>
      </c>
      <c r="D430" t="str">
        <f ca="1">IF(A430=1,"",SUBSTITUTE(Rutas_Despiece!J430,",",".") &amp; ","&amp;SUBSTITUTE(Rutas_Despiece!K430,",","."))</f>
        <v>41.6452234,-0.8930246</v>
      </c>
      <c r="E430" s="5">
        <f t="shared" ca="1" si="218"/>
        <v>13</v>
      </c>
      <c r="F430" t="str">
        <f t="shared" ca="1" si="215"/>
        <v>41.6452234,-0.8930246 41.6408984,-0.8952374 41.6397123,-0.9024957 41.6450805,-0.9069282</v>
      </c>
      <c r="G430" s="69" t="s">
        <v>1174</v>
      </c>
      <c r="H430">
        <f t="shared" ca="1" si="219"/>
        <v>51</v>
      </c>
      <c r="I430" t="str">
        <f t="shared" ref="I430:I433" ca="1" si="245">IF(I429&lt;H430,I429+1,I429)</f>
        <v/>
      </c>
      <c r="J430" s="5" t="e">
        <f t="shared" ca="1" si="222"/>
        <v>#N/A</v>
      </c>
      <c r="M430" s="69"/>
      <c r="N430" s="69">
        <f t="shared" ca="1" si="213"/>
        <v>1</v>
      </c>
      <c r="O430" s="69" t="s">
        <v>1174</v>
      </c>
      <c r="P430">
        <f t="shared" ca="1" si="220"/>
        <v>1</v>
      </c>
      <c r="Q430">
        <f t="shared" ca="1" si="223"/>
        <v>415</v>
      </c>
      <c r="R430">
        <f t="shared" ca="1" si="227"/>
        <v>990</v>
      </c>
      <c r="S430">
        <f t="shared" ca="1" si="224"/>
        <v>377</v>
      </c>
      <c r="T430" t="str">
        <f t="shared" ca="1" si="225"/>
        <v>Paradas</v>
      </c>
      <c r="U430">
        <f t="shared" ca="1" si="228"/>
        <v>10377</v>
      </c>
      <c r="V430">
        <f ca="1">IFERROR(INDEX(Rutas_Despiece!$J:$J,MATCH($S430,$Q:$Q,0)),"")</f>
        <v>41.616617300000001</v>
      </c>
      <c r="W430">
        <f ca="1">IFERROR(INDEX(Rutas_Despiece!$K:$K,MATCH($S430,$Q:$Q,0)),"")</f>
        <v>-0.87787190000000004</v>
      </c>
      <c r="Y430" t="str">
        <f ca="1">IFERROR(INDEX(Rutas_Despiece!$F:$F,MATCH($S430,$Q:$Q,0))&amp;" "&amp;INDEX(Rutas_Despiece!$G:$G,MATCH($S430,$Q:$Q,0)),"")</f>
        <v xml:space="preserve">P. Venecia: Calle Tiziano </v>
      </c>
      <c r="Z430" t="str">
        <f ca="1">IFERROR(INDEX(Rutas_Despiece!$H:$H,MATCH($S430,$Q:$Q,0)),"")</f>
        <v>Zaragoza</v>
      </c>
      <c r="AA430" t="str">
        <f ca="1">IFERROR(INDEX(Rutas_Despiece!$I:$I,MATCH($S430,$Q:$Q,0)),"")</f>
        <v>Zaragoza, España</v>
      </c>
      <c r="AB430" t="str">
        <f ca="1">IFERROR(INDEX(Rutas_Despiece!$L:$L,MATCH($S430,$Q:$Q,0)),"")</f>
        <v>Esq. Paolo Veronese</v>
      </c>
      <c r="AG430" t="str">
        <f t="shared" ca="1" si="221"/>
        <v/>
      </c>
    </row>
    <row r="431" spans="1:33" x14ac:dyDescent="0.25">
      <c r="A431">
        <f ca="1">IF(Rutas_Despiece!A431&lt;&gt;Rutas_Despiece!A430,1,0)</f>
        <v>0</v>
      </c>
      <c r="B431">
        <f ca="1">IF(A431,Rutas_Despiece!C431,0)</f>
        <v>0</v>
      </c>
      <c r="C431">
        <f ca="1">IF(A431,Rutas_Despiece!D431,0)</f>
        <v>0</v>
      </c>
      <c r="D431" t="str">
        <f ca="1">IF(A431=1,"",SUBSTITUTE(Rutas_Despiece!J431,",",".") &amp; ","&amp;SUBSTITUTE(Rutas_Despiece!K431,",","."))</f>
        <v>41.6408984,-0.8952374</v>
      </c>
      <c r="E431" s="5">
        <f t="shared" ca="1" si="218"/>
        <v>13</v>
      </c>
      <c r="F431" t="str">
        <f t="shared" ca="1" si="215"/>
        <v>41.6408984,-0.8952374 41.6397123,-0.9024957 41.6450805,-0.9069282</v>
      </c>
      <c r="G431" s="69" t="s">
        <v>1174</v>
      </c>
      <c r="H431">
        <f t="shared" ca="1" si="219"/>
        <v>51</v>
      </c>
      <c r="I431" t="str">
        <f t="shared" ca="1" si="245"/>
        <v/>
      </c>
      <c r="J431" s="5" t="e">
        <f t="shared" ca="1" si="222"/>
        <v>#N/A</v>
      </c>
      <c r="M431" s="69"/>
      <c r="N431" s="69">
        <f t="shared" ca="1" si="213"/>
        <v>1</v>
      </c>
      <c r="O431" s="69" t="s">
        <v>1174</v>
      </c>
      <c r="P431">
        <f t="shared" ca="1" si="220"/>
        <v>1</v>
      </c>
      <c r="Q431">
        <f t="shared" ca="1" si="223"/>
        <v>416</v>
      </c>
      <c r="R431">
        <f t="shared" ca="1" si="227"/>
        <v>990</v>
      </c>
      <c r="S431">
        <f t="shared" ca="1" si="224"/>
        <v>378</v>
      </c>
      <c r="T431" t="str">
        <f t="shared" ca="1" si="225"/>
        <v>Paradas</v>
      </c>
      <c r="U431">
        <f t="shared" ca="1" si="228"/>
        <v>10378</v>
      </c>
      <c r="V431">
        <f ca="1">IFERROR(INDEX(Rutas_Despiece!$J:$J,MATCH($S431,$Q:$Q,0)),"")</f>
        <v>41.624887999999999</v>
      </c>
      <c r="W431">
        <f ca="1">IFERROR(INDEX(Rutas_Despiece!$K:$K,MATCH($S431,$Q:$Q,0)),"")</f>
        <v>-0.87636099999999995</v>
      </c>
      <c r="Y431" t="str">
        <f ca="1">IFERROR(INDEX(Rutas_Despiece!$F:$F,MATCH($S431,$Q:$Q,0))&amp;" "&amp;INDEX(Rutas_Despiece!$G:$G,MATCH($S431,$Q:$Q,0)),"")</f>
        <v xml:space="preserve">Cuarta Avenida nº 23 </v>
      </c>
      <c r="Z431" t="str">
        <f ca="1">IFERROR(INDEX(Rutas_Despiece!$H:$H,MATCH($S431,$Q:$Q,0)),"")</f>
        <v>Zaragoza</v>
      </c>
      <c r="AA431" t="str">
        <f ca="1">IFERROR(INDEX(Rutas_Despiece!$I:$I,MATCH($S431,$Q:$Q,0)),"")</f>
        <v>Zaragoza, España</v>
      </c>
      <c r="AB431" t="str">
        <f ca="1">IFERROR(INDEX(Rutas_Despiece!$L:$L,MATCH($S431,$Q:$Q,0)),"")</f>
        <v>Pd. Bus</v>
      </c>
      <c r="AG431" t="str">
        <f t="shared" ca="1" si="221"/>
        <v/>
      </c>
    </row>
    <row r="432" spans="1:33" x14ac:dyDescent="0.25">
      <c r="A432">
        <f ca="1">IF(Rutas_Despiece!A432&lt;&gt;Rutas_Despiece!A431,1,0)</f>
        <v>0</v>
      </c>
      <c r="B432">
        <f ca="1">IF(A432,Rutas_Despiece!C432,0)</f>
        <v>0</v>
      </c>
      <c r="C432">
        <f ca="1">IF(A432,Rutas_Despiece!D432,0)</f>
        <v>0</v>
      </c>
      <c r="D432" t="str">
        <f ca="1">IF(A432=1,"",SUBSTITUTE(Rutas_Despiece!J432,",",".") &amp; ","&amp;SUBSTITUTE(Rutas_Despiece!K432,",","."))</f>
        <v>41.6397123,-0.9024957</v>
      </c>
      <c r="E432" s="5">
        <f t="shared" ca="1" si="218"/>
        <v>13</v>
      </c>
      <c r="F432" t="str">
        <f t="shared" ca="1" si="215"/>
        <v>41.6397123,-0.9024957 41.6450805,-0.9069282</v>
      </c>
      <c r="G432" s="69" t="s">
        <v>1174</v>
      </c>
      <c r="H432">
        <f t="shared" ca="1" si="219"/>
        <v>51</v>
      </c>
      <c r="I432" t="str">
        <f t="shared" ca="1" si="245"/>
        <v/>
      </c>
      <c r="J432" s="5" t="e">
        <f t="shared" ca="1" si="222"/>
        <v>#N/A</v>
      </c>
      <c r="M432" s="69"/>
      <c r="N432" s="69">
        <f t="shared" ca="1" si="213"/>
        <v>1</v>
      </c>
      <c r="O432" s="69" t="s">
        <v>1174</v>
      </c>
      <c r="P432">
        <f t="shared" ca="1" si="220"/>
        <v>1</v>
      </c>
      <c r="Q432">
        <f t="shared" ca="1" si="223"/>
        <v>417</v>
      </c>
      <c r="R432">
        <f t="shared" ca="1" si="227"/>
        <v>990</v>
      </c>
      <c r="S432">
        <f t="shared" ca="1" si="224"/>
        <v>379</v>
      </c>
      <c r="T432" t="str">
        <f t="shared" ca="1" si="225"/>
        <v>Paradas</v>
      </c>
      <c r="U432">
        <f t="shared" ca="1" si="228"/>
        <v>10379</v>
      </c>
      <c r="V432">
        <f ca="1">IFERROR(INDEX(Rutas_Despiece!$J:$J,MATCH($S432,$Q:$Q,0)),"")</f>
        <v>41.628600400000003</v>
      </c>
      <c r="W432">
        <f ca="1">IFERROR(INDEX(Rutas_Despiece!$K:$K,MATCH($S432,$Q:$Q,0)),"")</f>
        <v>-0.8862447</v>
      </c>
      <c r="Y432" t="str">
        <f ca="1">IFERROR(INDEX(Rutas_Despiece!$F:$F,MATCH($S432,$Q:$Q,0))&amp;" "&amp;INDEX(Rutas_Despiece!$G:$G,MATCH($S432,$Q:$Q,0)),"")</f>
        <v xml:space="preserve">Avd. América  </v>
      </c>
      <c r="Z432" t="str">
        <f ca="1">IFERROR(INDEX(Rutas_Despiece!$H:$H,MATCH($S432,$Q:$Q,0)),"")</f>
        <v>Zaragoza</v>
      </c>
      <c r="AA432" t="str">
        <f ca="1">IFERROR(INDEX(Rutas_Despiece!$I:$I,MATCH($S432,$Q:$Q,0)),"")</f>
        <v>Zaragoza, España</v>
      </c>
      <c r="AB432" t="str">
        <f ca="1">IFERROR(INDEX(Rutas_Despiece!$L:$L,MATCH($S432,$Q:$Q,0)),"")</f>
        <v>Esq. Pontevedra - Pd. Bus</v>
      </c>
      <c r="AG432" t="str">
        <f t="shared" ca="1" si="221"/>
        <v/>
      </c>
    </row>
    <row r="433" spans="1:33" x14ac:dyDescent="0.25">
      <c r="A433">
        <f ca="1">IF(Rutas_Despiece!A433&lt;&gt;Rutas_Despiece!A432,1,0)</f>
        <v>0</v>
      </c>
      <c r="B433">
        <f ca="1">IF(A433,Rutas_Despiece!C433,0)</f>
        <v>0</v>
      </c>
      <c r="C433">
        <f ca="1">IF(A433,Rutas_Despiece!D433,0)</f>
        <v>0</v>
      </c>
      <c r="D433" t="str">
        <f ca="1">IF(A433=1,"",SUBSTITUTE(Rutas_Despiece!J433,",",".") &amp; ","&amp;SUBSTITUTE(Rutas_Despiece!K433,",","."))</f>
        <v>41.6450805,-0.9069282</v>
      </c>
      <c r="E433" s="5">
        <f t="shared" ca="1" si="218"/>
        <v>13</v>
      </c>
      <c r="F433" t="str">
        <f t="shared" ca="1" si="215"/>
        <v>41.6450805,-0.9069282</v>
      </c>
      <c r="G433" s="69" t="s">
        <v>1174</v>
      </c>
      <c r="H433">
        <f t="shared" ca="1" si="219"/>
        <v>51</v>
      </c>
      <c r="I433" t="str">
        <f t="shared" ca="1" si="245"/>
        <v/>
      </c>
      <c r="J433" s="5" t="e">
        <f t="shared" ca="1" si="222"/>
        <v>#N/A</v>
      </c>
      <c r="M433" s="69"/>
      <c r="N433" s="69">
        <f t="shared" ca="1" si="213"/>
        <v>1</v>
      </c>
      <c r="O433" s="69" t="s">
        <v>1174</v>
      </c>
      <c r="P433">
        <f t="shared" ca="1" si="220"/>
        <v>1</v>
      </c>
      <c r="Q433">
        <f t="shared" ca="1" si="223"/>
        <v>418</v>
      </c>
      <c r="R433">
        <f t="shared" ca="1" si="227"/>
        <v>990</v>
      </c>
      <c r="S433">
        <f t="shared" ca="1" si="224"/>
        <v>380</v>
      </c>
      <c r="T433" t="str">
        <f t="shared" ca="1" si="225"/>
        <v>Paradas</v>
      </c>
      <c r="U433">
        <f t="shared" ca="1" si="228"/>
        <v>10380</v>
      </c>
      <c r="V433">
        <f ca="1">IFERROR(INDEX(Rutas_Despiece!$J:$J,MATCH($S433,$Q:$Q,0)),"")</f>
        <v>41.632607999999998</v>
      </c>
      <c r="W433">
        <f ca="1">IFERROR(INDEX(Rutas_Despiece!$K:$K,MATCH($S433,$Q:$Q,0)),"")</f>
        <v>-0.88506600000000002</v>
      </c>
      <c r="Y433" t="str">
        <f ca="1">IFERROR(INDEX(Rutas_Despiece!$F:$F,MATCH($S433,$Q:$Q,0))&amp;" "&amp;INDEX(Rutas_Despiece!$G:$G,MATCH($S433,$Q:$Q,0)),"")</f>
        <v xml:space="preserve">Avd. América nº 11 </v>
      </c>
      <c r="Z433" t="str">
        <f ca="1">IFERROR(INDEX(Rutas_Despiece!$H:$H,MATCH($S433,$Q:$Q,0)),"")</f>
        <v>Zaragoza</v>
      </c>
      <c r="AA433" t="str">
        <f ca="1">IFERROR(INDEX(Rutas_Despiece!$I:$I,MATCH($S433,$Q:$Q,0)),"")</f>
        <v>Zaragoza, España</v>
      </c>
      <c r="AB433" t="str">
        <f ca="1">IFERROR(INDEX(Rutas_Despiece!$L:$L,MATCH($S433,$Q:$Q,0)),"")</f>
        <v>Frente Plaza Canteras - Pd. Bus</v>
      </c>
      <c r="AG433" t="str">
        <f t="shared" ca="1" si="221"/>
        <v/>
      </c>
    </row>
    <row r="434" spans="1:33" x14ac:dyDescent="0.25">
      <c r="A434">
        <f ca="1">IF(Rutas_Despiece!A434&lt;&gt;Rutas_Despiece!A433,1,0)</f>
        <v>1</v>
      </c>
      <c r="B434" t="str">
        <f ca="1">IF(A434,Rutas_Despiece!C434,0)</f>
        <v>Rutas_6</v>
      </c>
      <c r="C434" t="str">
        <f ca="1">IF(A434,Rutas_Despiece!D434,0)</f>
        <v>Ruta 6_6</v>
      </c>
      <c r="D434" t="str">
        <f ca="1">IF(A434=1,"",SUBSTITUTE(Rutas_Despiece!J434,",",".") &amp; ","&amp;SUBSTITUTE(Rutas_Despiece!K434,",","."))</f>
        <v/>
      </c>
      <c r="E434" s="5">
        <f t="shared" ca="1" si="218"/>
        <v>14</v>
      </c>
      <c r="F434" t="str">
        <f t="shared" ca="1" si="215"/>
        <v xml:space="preserve"> 41.6620909,-0.8758844 41.6577193,-0.8694495 41.6507433,-0.8700134 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34" s="69" t="s">
        <v>1174</v>
      </c>
      <c r="H434">
        <f t="shared" ca="1" si="219"/>
        <v>51</v>
      </c>
      <c r="I434" t="str">
        <f t="shared" ref="I434" ca="1" si="246">IF(I433&lt;H434,I433+1,"")</f>
        <v/>
      </c>
      <c r="J434" s="5" t="e">
        <f t="shared" ca="1" si="222"/>
        <v>#N/A</v>
      </c>
      <c r="M434" s="69"/>
      <c r="N434" s="69">
        <f t="shared" ca="1" si="213"/>
        <v>1</v>
      </c>
      <c r="O434" s="69" t="s">
        <v>1174</v>
      </c>
      <c r="P434">
        <f t="shared" ca="1" si="220"/>
        <v>0</v>
      </c>
      <c r="Q434">
        <f t="shared" ca="1" si="223"/>
        <v>418</v>
      </c>
      <c r="R434">
        <f t="shared" ca="1" si="227"/>
        <v>990</v>
      </c>
      <c r="S434">
        <f t="shared" ca="1" si="224"/>
        <v>381</v>
      </c>
      <c r="T434" t="str">
        <f t="shared" ca="1" si="225"/>
        <v>Paradas</v>
      </c>
      <c r="U434">
        <f t="shared" ca="1" si="228"/>
        <v>10381</v>
      </c>
      <c r="V434">
        <f ca="1">IFERROR(INDEX(Rutas_Despiece!$J:$J,MATCH($S434,$Q:$Q,0)),"")</f>
        <v>41.636372399999999</v>
      </c>
      <c r="W434">
        <f ca="1">IFERROR(INDEX(Rutas_Despiece!$K:$K,MATCH($S434,$Q:$Q,0)),"")</f>
        <v>-0.87839979999999995</v>
      </c>
      <c r="Y434" t="str">
        <f ca="1">IFERROR(INDEX(Rutas_Despiece!$F:$F,MATCH($S434,$Q:$Q,0))&amp;" "&amp;INDEX(Rutas_Despiece!$G:$G,MATCH($S434,$Q:$Q,0)),"")</f>
        <v xml:space="preserve">Avd. San José  </v>
      </c>
      <c r="Z434" t="str">
        <f ca="1">IFERROR(INDEX(Rutas_Despiece!$H:$H,MATCH($S434,$Q:$Q,0)),"")</f>
        <v>Zaragoza</v>
      </c>
      <c r="AA434" t="str">
        <f ca="1">IFERROR(INDEX(Rutas_Despiece!$I:$I,MATCH($S434,$Q:$Q,0)),"")</f>
        <v>Zaragoza, España</v>
      </c>
      <c r="AB434" t="str">
        <f ca="1">IFERROR(INDEX(Rutas_Despiece!$L:$L,MATCH($S434,$Q:$Q,0)),"")</f>
        <v>Esq. Bellavista - Pd. Bus</v>
      </c>
      <c r="AG434" t="str">
        <f t="shared" ca="1" si="221"/>
        <v/>
      </c>
    </row>
    <row r="435" spans="1:33" x14ac:dyDescent="0.25">
      <c r="A435">
        <f ca="1">IF(Rutas_Despiece!A435&lt;&gt;Rutas_Despiece!A434,1,0)</f>
        <v>0</v>
      </c>
      <c r="B435">
        <f ca="1">IF(A435,Rutas_Despiece!C435,0)</f>
        <v>0</v>
      </c>
      <c r="C435">
        <f ca="1">IF(A435,Rutas_Despiece!D435,0)</f>
        <v>0</v>
      </c>
      <c r="D435" t="str">
        <f ca="1">IF(A435=1,"",SUBSTITUTE(Rutas_Despiece!J435,",",".") &amp; ","&amp;SUBSTITUTE(Rutas_Despiece!K435,",","."))</f>
        <v>41.6620909,-0.8758844</v>
      </c>
      <c r="E435" s="5">
        <f t="shared" ca="1" si="218"/>
        <v>14</v>
      </c>
      <c r="F435" t="str">
        <f t="shared" ca="1" si="215"/>
        <v>41.6620909,-0.8758844 41.6577193,-0.8694495 41.6507433,-0.8700134 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35" s="69" t="s">
        <v>1174</v>
      </c>
      <c r="H435">
        <f t="shared" ca="1" si="219"/>
        <v>51</v>
      </c>
      <c r="I435" t="str">
        <f t="shared" ref="I435:I438" ca="1" si="247">IF(I434&lt;H435,I434+1,I434)</f>
        <v/>
      </c>
      <c r="J435" s="5" t="e">
        <f t="shared" ca="1" si="222"/>
        <v>#N/A</v>
      </c>
      <c r="M435" s="69"/>
      <c r="N435" s="69">
        <f t="shared" ca="1" si="213"/>
        <v>1</v>
      </c>
      <c r="O435" s="69" t="s">
        <v>1174</v>
      </c>
      <c r="P435">
        <f t="shared" ca="1" si="220"/>
        <v>1</v>
      </c>
      <c r="Q435">
        <f t="shared" ca="1" si="223"/>
        <v>419</v>
      </c>
      <c r="R435">
        <f t="shared" ca="1" si="227"/>
        <v>990</v>
      </c>
      <c r="S435">
        <f t="shared" ca="1" si="224"/>
        <v>382</v>
      </c>
      <c r="T435" t="str">
        <f t="shared" ca="1" si="225"/>
        <v>Paradas</v>
      </c>
      <c r="U435">
        <f t="shared" ca="1" si="228"/>
        <v>10382</v>
      </c>
      <c r="V435">
        <f ca="1">IFERROR(INDEX(Rutas_Despiece!$J:$J,MATCH($S435,$Q:$Q,0)),"")</f>
        <v>41.646025999999999</v>
      </c>
      <c r="W435">
        <f ca="1">IFERROR(INDEX(Rutas_Despiece!$K:$K,MATCH($S435,$Q:$Q,0)),"")</f>
        <v>-0.87219500000000005</v>
      </c>
      <c r="Y435" t="str">
        <f ca="1">IFERROR(INDEX(Rutas_Despiece!$F:$F,MATCH($S435,$Q:$Q,0))&amp;" "&amp;INDEX(Rutas_Despiece!$G:$G,MATCH($S435,$Q:$Q,0)),"")</f>
        <v xml:space="preserve">Avenida San José nº 97 </v>
      </c>
      <c r="Z435" t="str">
        <f ca="1">IFERROR(INDEX(Rutas_Despiece!$H:$H,MATCH($S435,$Q:$Q,0)),"")</f>
        <v>Zaragoza</v>
      </c>
      <c r="AA435" t="str">
        <f ca="1">IFERROR(INDEX(Rutas_Despiece!$I:$I,MATCH($S435,$Q:$Q,0)),"")</f>
        <v>Zaragoza, España</v>
      </c>
      <c r="AB435" t="str">
        <f ca="1">IFERROR(INDEX(Rutas_Despiece!$L:$L,MATCH($S435,$Q:$Q,0)),"")</f>
        <v>Pd. Bus</v>
      </c>
      <c r="AG435" t="str">
        <f t="shared" ca="1" si="221"/>
        <v/>
      </c>
    </row>
    <row r="436" spans="1:33" x14ac:dyDescent="0.25">
      <c r="A436">
        <f ca="1">IF(Rutas_Despiece!A436&lt;&gt;Rutas_Despiece!A435,1,0)</f>
        <v>0</v>
      </c>
      <c r="B436">
        <f ca="1">IF(A436,Rutas_Despiece!C436,0)</f>
        <v>0</v>
      </c>
      <c r="C436">
        <f ca="1">IF(A436,Rutas_Despiece!D436,0)</f>
        <v>0</v>
      </c>
      <c r="D436" t="str">
        <f ca="1">IF(A436=1,"",SUBSTITUTE(Rutas_Despiece!J436,",",".") &amp; ","&amp;SUBSTITUTE(Rutas_Despiece!K436,",","."))</f>
        <v>41.6577193,-0.8694495</v>
      </c>
      <c r="E436" s="5">
        <f t="shared" ca="1" si="218"/>
        <v>14</v>
      </c>
      <c r="F436" t="str">
        <f t="shared" ca="1" si="215"/>
        <v>41.6577193,-0.8694495 41.6507433,-0.8700134 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36" s="69" t="s">
        <v>1174</v>
      </c>
      <c r="H436">
        <f t="shared" ca="1" si="219"/>
        <v>51</v>
      </c>
      <c r="I436" t="str">
        <f t="shared" ca="1" si="247"/>
        <v/>
      </c>
      <c r="J436" s="5" t="e">
        <f t="shared" ca="1" si="222"/>
        <v>#N/A</v>
      </c>
      <c r="M436" s="69"/>
      <c r="N436" s="69">
        <f t="shared" ca="1" si="213"/>
        <v>1</v>
      </c>
      <c r="O436" s="69" t="s">
        <v>1174</v>
      </c>
      <c r="P436">
        <f t="shared" ca="1" si="220"/>
        <v>1</v>
      </c>
      <c r="Q436">
        <f t="shared" ca="1" si="223"/>
        <v>420</v>
      </c>
      <c r="R436">
        <f t="shared" ca="1" si="227"/>
        <v>990</v>
      </c>
      <c r="S436">
        <f t="shared" ca="1" si="224"/>
        <v>383</v>
      </c>
      <c r="T436" t="str">
        <f t="shared" ca="1" si="225"/>
        <v>Paradas</v>
      </c>
      <c r="U436">
        <f t="shared" ca="1" si="228"/>
        <v>10383</v>
      </c>
      <c r="V436">
        <f ca="1">IFERROR(INDEX(Rutas_Despiece!$J:$J,MATCH($S436,$Q:$Q,0)),"")</f>
        <v>41.645690000000002</v>
      </c>
      <c r="W436">
        <f ca="1">IFERROR(INDEX(Rutas_Despiece!$K:$K,MATCH($S436,$Q:$Q,0)),"")</f>
        <v>-0.87439869999999997</v>
      </c>
      <c r="Y436" t="str">
        <f ca="1">IFERROR(INDEX(Rutas_Despiece!$F:$F,MATCH($S436,$Q:$Q,0))&amp;" "&amp;INDEX(Rutas_Despiece!$G:$G,MATCH($S436,$Q:$Q,0)),"")</f>
        <v xml:space="preserve">Avd. San José nº 3 </v>
      </c>
      <c r="Z436" t="str">
        <f ca="1">IFERROR(INDEX(Rutas_Despiece!$H:$H,MATCH($S436,$Q:$Q,0)),"")</f>
        <v>Zaragoza</v>
      </c>
      <c r="AA436" t="str">
        <f ca="1">IFERROR(INDEX(Rutas_Despiece!$I:$I,MATCH($S436,$Q:$Q,0)),"")</f>
        <v>Zaragoza, España</v>
      </c>
      <c r="AB436" t="str">
        <f ca="1">IFERROR(INDEX(Rutas_Despiece!$L:$L,MATCH($S436,$Q:$Q,0)),"")</f>
        <v>Esq. Miguel Servet - Pd. Bus</v>
      </c>
      <c r="AG436" t="str">
        <f t="shared" ca="1" si="221"/>
        <v/>
      </c>
    </row>
    <row r="437" spans="1:33" x14ac:dyDescent="0.25">
      <c r="A437">
        <f ca="1">IF(Rutas_Despiece!A437&lt;&gt;Rutas_Despiece!A436,1,0)</f>
        <v>0</v>
      </c>
      <c r="B437">
        <f ca="1">IF(A437,Rutas_Despiece!C437,0)</f>
        <v>0</v>
      </c>
      <c r="C437">
        <f ca="1">IF(A437,Rutas_Despiece!D437,0)</f>
        <v>0</v>
      </c>
      <c r="D437" t="str">
        <f ca="1">IF(A437=1,"",SUBSTITUTE(Rutas_Despiece!J437,",",".") &amp; ","&amp;SUBSTITUTE(Rutas_Despiece!K437,",","."))</f>
        <v>41.6507433,-0.8700134</v>
      </c>
      <c r="E437" s="5">
        <f t="shared" ca="1" si="218"/>
        <v>14</v>
      </c>
      <c r="F437" t="str">
        <f t="shared" ca="1" si="215"/>
        <v>41.6507433,-0.8700134 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37" s="69" t="s">
        <v>1174</v>
      </c>
      <c r="H437">
        <f t="shared" ca="1" si="219"/>
        <v>51</v>
      </c>
      <c r="I437" t="str">
        <f t="shared" ca="1" si="247"/>
        <v/>
      </c>
      <c r="J437" s="5" t="e">
        <f t="shared" ca="1" si="222"/>
        <v>#N/A</v>
      </c>
      <c r="M437" s="69"/>
      <c r="N437" s="69">
        <f t="shared" ca="1" si="213"/>
        <v>1</v>
      </c>
      <c r="O437" s="69" t="s">
        <v>1174</v>
      </c>
      <c r="P437">
        <f t="shared" ca="1" si="220"/>
        <v>1</v>
      </c>
      <c r="Q437">
        <f t="shared" ca="1" si="223"/>
        <v>421</v>
      </c>
      <c r="R437">
        <f t="shared" ca="1" si="227"/>
        <v>990</v>
      </c>
      <c r="S437">
        <f t="shared" ca="1" si="224"/>
        <v>384</v>
      </c>
      <c r="T437" t="str">
        <f t="shared" ca="1" si="225"/>
        <v>Paradas</v>
      </c>
      <c r="U437">
        <f t="shared" ca="1" si="228"/>
        <v>10384</v>
      </c>
      <c r="V437">
        <f ca="1">IFERROR(INDEX(Rutas_Despiece!$J:$J,MATCH($S437,$Q:$Q,0)),"")</f>
        <v>41.646318000000001</v>
      </c>
      <c r="W437">
        <f ca="1">IFERROR(INDEX(Rutas_Despiece!$K:$K,MATCH($S437,$Q:$Q,0)),"")</f>
        <v>-0.87181900000000001</v>
      </c>
      <c r="Y437" t="str">
        <f ca="1">IFERROR(INDEX(Rutas_Despiece!$F:$F,MATCH($S437,$Q:$Q,0))&amp;" "&amp;INDEX(Rutas_Despiece!$G:$G,MATCH($S437,$Q:$Q,0)),"")</f>
        <v>Compromiso de Caspe nº 48</v>
      </c>
      <c r="Z437" t="str">
        <f ca="1">IFERROR(INDEX(Rutas_Despiece!$H:$H,MATCH($S437,$Q:$Q,0)),"")</f>
        <v>Zaragoza</v>
      </c>
      <c r="AA437" t="str">
        <f ca="1">IFERROR(INDEX(Rutas_Despiece!$I:$I,MATCH($S437,$Q:$Q,0)),"")</f>
        <v>Zaragoza, España</v>
      </c>
      <c r="AB437" t="str">
        <f ca="1">IFERROR(INDEX(Rutas_Despiece!$L:$L,MATCH($S437,$Q:$Q,0)),"")</f>
        <v xml:space="preserve">Esq. Doctor Iranzo - Pd. Bus </v>
      </c>
      <c r="AG437" t="str">
        <f t="shared" ca="1" si="221"/>
        <v/>
      </c>
    </row>
    <row r="438" spans="1:33" x14ac:dyDescent="0.25">
      <c r="A438">
        <f ca="1">IF(Rutas_Despiece!A438&lt;&gt;Rutas_Despiece!A437,1,0)</f>
        <v>0</v>
      </c>
      <c r="B438">
        <f ca="1">IF(A438,Rutas_Despiece!C438,0)</f>
        <v>0</v>
      </c>
      <c r="C438">
        <f ca="1">IF(A438,Rutas_Despiece!D438,0)</f>
        <v>0</v>
      </c>
      <c r="D438" t="str">
        <f ca="1">IF(A438=1,"",SUBSTITUTE(Rutas_Despiece!J438,",",".") &amp; ","&amp;SUBSTITUTE(Rutas_Despiece!K438,",","."))</f>
        <v>41.64805,-0.877269</v>
      </c>
      <c r="E438" s="5">
        <f t="shared" ca="1" si="218"/>
        <v>14</v>
      </c>
      <c r="F438" t="str">
        <f t="shared" ca="1" si="215"/>
        <v>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38" s="69" t="s">
        <v>1174</v>
      </c>
      <c r="H438">
        <f t="shared" ca="1" si="219"/>
        <v>51</v>
      </c>
      <c r="I438" t="str">
        <f t="shared" ca="1" si="247"/>
        <v/>
      </c>
      <c r="J438" s="5" t="e">
        <f t="shared" ca="1" si="222"/>
        <v>#N/A</v>
      </c>
      <c r="M438" s="69"/>
      <c r="N438" s="69">
        <f t="shared" ca="1" si="213"/>
        <v>1</v>
      </c>
      <c r="O438" s="69" t="s">
        <v>1174</v>
      </c>
      <c r="P438">
        <f t="shared" ca="1" si="220"/>
        <v>1</v>
      </c>
      <c r="Q438">
        <f t="shared" ca="1" si="223"/>
        <v>422</v>
      </c>
      <c r="R438">
        <f t="shared" ca="1" si="227"/>
        <v>990</v>
      </c>
      <c r="S438">
        <f t="shared" ca="1" si="224"/>
        <v>385</v>
      </c>
      <c r="T438" t="str">
        <f t="shared" ca="1" si="225"/>
        <v>Paradas</v>
      </c>
      <c r="U438">
        <f t="shared" ca="1" si="228"/>
        <v>10385</v>
      </c>
      <c r="V438">
        <f ca="1">IFERROR(INDEX(Rutas_Despiece!$J:$J,MATCH($S438,$Q:$Q,0)),"")</f>
        <v>41.646318000000001</v>
      </c>
      <c r="W438">
        <f ca="1">IFERROR(INDEX(Rutas_Despiece!$K:$K,MATCH($S438,$Q:$Q,0)),"")</f>
        <v>-0.87181900000000001</v>
      </c>
      <c r="Y438" t="str">
        <f ca="1">IFERROR(INDEX(Rutas_Despiece!$F:$F,MATCH($S438,$Q:$Q,0))&amp;" "&amp;INDEX(Rutas_Despiece!$G:$G,MATCH($S438,$Q:$Q,0)),"")</f>
        <v xml:space="preserve">Compromiso de Caspe nº 76 </v>
      </c>
      <c r="Z438" t="str">
        <f ca="1">IFERROR(INDEX(Rutas_Despiece!$H:$H,MATCH($S438,$Q:$Q,0)),"")</f>
        <v>Zaragoza</v>
      </c>
      <c r="AA438" t="str">
        <f ca="1">IFERROR(INDEX(Rutas_Despiece!$I:$I,MATCH($S438,$Q:$Q,0)),"")</f>
        <v>Zaragoza, España</v>
      </c>
      <c r="AB438" t="str">
        <f ca="1">IFERROR(INDEX(Rutas_Despiece!$L:$L,MATCH($S438,$Q:$Q,0)),"")</f>
        <v>Pd. Bus</v>
      </c>
      <c r="AG438" t="str">
        <f t="shared" ca="1" si="221"/>
        <v/>
      </c>
    </row>
    <row r="439" spans="1:33" x14ac:dyDescent="0.25">
      <c r="A439">
        <f ca="1">IF(Rutas_Despiece!A439&lt;&gt;Rutas_Despiece!A438,1,0)</f>
        <v>0</v>
      </c>
      <c r="B439">
        <f ca="1">IF(A439,Rutas_Despiece!C439,0)</f>
        <v>0</v>
      </c>
      <c r="C439">
        <f ca="1">IF(A439,Rutas_Despiece!D439,0)</f>
        <v>0</v>
      </c>
      <c r="D439" t="str">
        <f ca="1">IF(A439=1,"",SUBSTITUTE(Rutas_Despiece!J439,",",".") &amp; ","&amp;SUBSTITUTE(Rutas_Despiece!K439,",","."))</f>
        <v>41.647833,-0.88625</v>
      </c>
      <c r="E439" s="5">
        <f t="shared" ca="1" si="218"/>
        <v>14</v>
      </c>
      <c r="F439" t="str">
        <f t="shared" ca="1" si="215"/>
        <v>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39" s="69" t="s">
        <v>1174</v>
      </c>
      <c r="H439">
        <f t="shared" ca="1" si="219"/>
        <v>51</v>
      </c>
      <c r="I439" t="str">
        <f t="shared" ref="I439" ca="1" si="248">IF(I438&lt;H439,I438+1,"")</f>
        <v/>
      </c>
      <c r="J439" s="5" t="e">
        <f t="shared" ca="1" si="222"/>
        <v>#N/A</v>
      </c>
      <c r="M439" s="69"/>
      <c r="N439" s="69">
        <f t="shared" ca="1" si="213"/>
        <v>1</v>
      </c>
      <c r="O439" s="69" t="s">
        <v>1174</v>
      </c>
      <c r="P439">
        <f t="shared" ca="1" si="220"/>
        <v>1</v>
      </c>
      <c r="Q439">
        <f t="shared" ca="1" si="223"/>
        <v>423</v>
      </c>
      <c r="R439">
        <f t="shared" ca="1" si="227"/>
        <v>990</v>
      </c>
      <c r="S439">
        <f t="shared" ca="1" si="224"/>
        <v>386</v>
      </c>
      <c r="T439" t="str">
        <f t="shared" ca="1" si="225"/>
        <v>Paradas</v>
      </c>
      <c r="U439">
        <f t="shared" ca="1" si="228"/>
        <v>10386</v>
      </c>
      <c r="V439">
        <f ca="1">IFERROR(INDEX(Rutas_Despiece!$J:$J,MATCH($S439,$Q:$Q,0)),"")</f>
        <v>41.749628000000001</v>
      </c>
      <c r="W439">
        <f ca="1">IFERROR(INDEX(Rutas_Despiece!$K:$K,MATCH($S439,$Q:$Q,0)),"")</f>
        <v>-1.1755139999999999</v>
      </c>
      <c r="Y439" t="str">
        <f ca="1">IFERROR(INDEX(Rutas_Despiece!$F:$F,MATCH($S439,$Q:$Q,0))&amp;" "&amp;INDEX(Rutas_Despiece!$G:$G,MATCH($S439,$Q:$Q,0)),"")</f>
        <v xml:space="preserve">Pol. Ind Entrerrios </v>
      </c>
      <c r="Z439" t="str">
        <f ca="1">IFERROR(INDEX(Rutas_Despiece!$H:$H,MATCH($S439,$Q:$Q,0)),"")</f>
        <v>Figueruelas</v>
      </c>
      <c r="AA439" t="str">
        <f ca="1">IFERROR(INDEX(Rutas_Despiece!$I:$I,MATCH($S439,$Q:$Q,0)),"")</f>
        <v>Zaragoza, España</v>
      </c>
      <c r="AB439" t="str">
        <f ca="1">IFERROR(INDEX(Rutas_Despiece!$L:$L,MATCH($S439,$Q:$Q,0)),"")</f>
        <v>Opel Puerta 5</v>
      </c>
      <c r="AG439" t="str">
        <f t="shared" ca="1" si="221"/>
        <v/>
      </c>
    </row>
    <row r="440" spans="1:33" x14ac:dyDescent="0.25">
      <c r="A440">
        <f ca="1">IF(Rutas_Despiece!A440&lt;&gt;Rutas_Despiece!A439,1,0)</f>
        <v>0</v>
      </c>
      <c r="B440">
        <f ca="1">IF(A440,Rutas_Despiece!C440,0)</f>
        <v>0</v>
      </c>
      <c r="C440">
        <f ca="1">IF(A440,Rutas_Despiece!D440,0)</f>
        <v>0</v>
      </c>
      <c r="D440" t="str">
        <f ca="1">IF(A440=1,"",SUBSTITUTE(Rutas_Despiece!J440,",",".") &amp; ","&amp;SUBSTITUTE(Rutas_Despiece!K440,",","."))</f>
        <v>41.649941,-0.888539</v>
      </c>
      <c r="E440" s="5">
        <f t="shared" ca="1" si="218"/>
        <v>14</v>
      </c>
      <c r="F440" t="str">
        <f t="shared" ca="1" si="215"/>
        <v>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0" s="69" t="s">
        <v>1174</v>
      </c>
      <c r="H440">
        <f t="shared" ca="1" si="219"/>
        <v>51</v>
      </c>
      <c r="I440" t="str">
        <f t="shared" ref="I440:I443" ca="1" si="249">IF(I439&lt;H440,I439+1,I439)</f>
        <v/>
      </c>
      <c r="J440" s="5" t="e">
        <f t="shared" ca="1" si="222"/>
        <v>#N/A</v>
      </c>
      <c r="M440" s="69"/>
      <c r="N440" s="69">
        <f t="shared" ca="1" si="213"/>
        <v>1</v>
      </c>
      <c r="O440" s="69" t="s">
        <v>1174</v>
      </c>
      <c r="P440">
        <f t="shared" ca="1" si="220"/>
        <v>1</v>
      </c>
      <c r="Q440">
        <f t="shared" ca="1" si="223"/>
        <v>424</v>
      </c>
      <c r="R440">
        <f t="shared" ca="1" si="227"/>
        <v>990</v>
      </c>
      <c r="S440">
        <f t="shared" ca="1" si="224"/>
        <v>387</v>
      </c>
      <c r="T440" t="str">
        <f t="shared" ca="1" si="225"/>
        <v>Paradas</v>
      </c>
      <c r="U440">
        <f t="shared" ca="1" si="228"/>
        <v>10387</v>
      </c>
      <c r="V440">
        <f ca="1">IFERROR(INDEX(Rutas_Despiece!$J:$J,MATCH($S440,$Q:$Q,0)),"")</f>
        <v>41.749628000000001</v>
      </c>
      <c r="W440">
        <f ca="1">IFERROR(INDEX(Rutas_Despiece!$K:$K,MATCH($S440,$Q:$Q,0)),"")</f>
        <v>-1.1755139999999999</v>
      </c>
      <c r="Y440" t="str">
        <f ca="1">IFERROR(INDEX(Rutas_Despiece!$F:$F,MATCH($S440,$Q:$Q,0))&amp;" "&amp;INDEX(Rutas_Despiece!$G:$G,MATCH($S440,$Q:$Q,0)),"")</f>
        <v xml:space="preserve">Pol. Ind Entrerrios </v>
      </c>
      <c r="Z440" t="str">
        <f ca="1">IFERROR(INDEX(Rutas_Despiece!$H:$H,MATCH($S440,$Q:$Q,0)),"")</f>
        <v>Figueruelas</v>
      </c>
      <c r="AA440" t="str">
        <f ca="1">IFERROR(INDEX(Rutas_Despiece!$I:$I,MATCH($S440,$Q:$Q,0)),"")</f>
        <v>Zaragoza, España</v>
      </c>
      <c r="AB440" t="str">
        <f ca="1">IFERROR(INDEX(Rutas_Despiece!$L:$L,MATCH($S440,$Q:$Q,0)),"")</f>
        <v>Opel Puerta 5</v>
      </c>
      <c r="AG440" t="str">
        <f t="shared" ca="1" si="221"/>
        <v/>
      </c>
    </row>
    <row r="441" spans="1:33" x14ac:dyDescent="0.25">
      <c r="A441">
        <f ca="1">IF(Rutas_Despiece!A441&lt;&gt;Rutas_Despiece!A440,1,0)</f>
        <v>0</v>
      </c>
      <c r="B441">
        <f ca="1">IF(A441,Rutas_Despiece!C441,0)</f>
        <v>0</v>
      </c>
      <c r="C441">
        <f ca="1">IF(A441,Rutas_Despiece!D441,0)</f>
        <v>0</v>
      </c>
      <c r="D441" t="str">
        <f ca="1">IF(A441=1,"",SUBSTITUTE(Rutas_Despiece!J441,",",".") &amp; ","&amp;SUBSTITUTE(Rutas_Despiece!K441,",","."))</f>
        <v>41.649941,-0.888539</v>
      </c>
      <c r="E441" s="5">
        <f t="shared" ca="1" si="218"/>
        <v>14</v>
      </c>
      <c r="F441" t="str">
        <f t="shared" ca="1" si="215"/>
        <v>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1" s="69" t="s">
        <v>1174</v>
      </c>
      <c r="H441">
        <f t="shared" ca="1" si="219"/>
        <v>51</v>
      </c>
      <c r="I441" t="str">
        <f t="shared" ca="1" si="249"/>
        <v/>
      </c>
      <c r="J441" s="5" t="e">
        <f t="shared" ca="1" si="222"/>
        <v>#N/A</v>
      </c>
      <c r="M441" s="69"/>
      <c r="N441" s="69">
        <f t="shared" ca="1" si="213"/>
        <v>1</v>
      </c>
      <c r="O441" s="69" t="s">
        <v>1174</v>
      </c>
      <c r="P441">
        <f t="shared" ca="1" si="220"/>
        <v>1</v>
      </c>
      <c r="Q441">
        <f t="shared" ca="1" si="223"/>
        <v>425</v>
      </c>
      <c r="R441">
        <f t="shared" ca="1" si="227"/>
        <v>990</v>
      </c>
      <c r="S441">
        <f t="shared" ca="1" si="224"/>
        <v>388</v>
      </c>
      <c r="T441" t="str">
        <f t="shared" ca="1" si="225"/>
        <v>Paradas</v>
      </c>
      <c r="U441">
        <f t="shared" ca="1" si="228"/>
        <v>10388</v>
      </c>
      <c r="V441">
        <f ca="1">IFERROR(INDEX(Rutas_Despiece!$J:$J,MATCH($S441,$Q:$Q,0)),"")</f>
        <v>41.616617300000001</v>
      </c>
      <c r="W441">
        <f ca="1">IFERROR(INDEX(Rutas_Despiece!$K:$K,MATCH($S441,$Q:$Q,0)),"")</f>
        <v>-0.87787190000000004</v>
      </c>
      <c r="Y441" t="str">
        <f ca="1">IFERROR(INDEX(Rutas_Despiece!$F:$F,MATCH($S441,$Q:$Q,0))&amp;" "&amp;INDEX(Rutas_Despiece!$G:$G,MATCH($S441,$Q:$Q,0)),"")</f>
        <v xml:space="preserve">P. Venecia: Calle Tiziano </v>
      </c>
      <c r="Z441" t="str">
        <f ca="1">IFERROR(INDEX(Rutas_Despiece!$H:$H,MATCH($S441,$Q:$Q,0)),"")</f>
        <v>Zaragoza</v>
      </c>
      <c r="AA441" t="str">
        <f ca="1">IFERROR(INDEX(Rutas_Despiece!$I:$I,MATCH($S441,$Q:$Q,0)),"")</f>
        <v>Zaragoza, España</v>
      </c>
      <c r="AB441" t="str">
        <f ca="1">IFERROR(INDEX(Rutas_Despiece!$L:$L,MATCH($S441,$Q:$Q,0)),"")</f>
        <v>Esq. Paolo Veronese</v>
      </c>
      <c r="AG441" t="str">
        <f t="shared" ca="1" si="221"/>
        <v/>
      </c>
    </row>
    <row r="442" spans="1:33" x14ac:dyDescent="0.25">
      <c r="A442">
        <f ca="1">IF(Rutas_Despiece!A442&lt;&gt;Rutas_Despiece!A441,1,0)</f>
        <v>0</v>
      </c>
      <c r="B442">
        <f ca="1">IF(A442,Rutas_Despiece!C442,0)</f>
        <v>0</v>
      </c>
      <c r="C442">
        <f ca="1">IF(A442,Rutas_Despiece!D442,0)</f>
        <v>0</v>
      </c>
      <c r="D442" t="str">
        <f ca="1">IF(A442=1,"",SUBSTITUTE(Rutas_Despiece!J442,",",".") &amp; ","&amp;SUBSTITUTE(Rutas_Despiece!K442,",","."))</f>
        <v>41.66082,-0.895964</v>
      </c>
      <c r="E442" s="5">
        <f t="shared" ca="1" si="218"/>
        <v>14</v>
      </c>
      <c r="F442" t="str">
        <f t="shared" ca="1" si="215"/>
        <v>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2" s="69" t="s">
        <v>1174</v>
      </c>
      <c r="H442">
        <f t="shared" ca="1" si="219"/>
        <v>51</v>
      </c>
      <c r="I442" t="str">
        <f t="shared" ca="1" si="249"/>
        <v/>
      </c>
      <c r="J442" s="5" t="e">
        <f t="shared" ca="1" si="222"/>
        <v>#N/A</v>
      </c>
      <c r="M442" s="69"/>
      <c r="N442" s="69">
        <f t="shared" ca="1" si="213"/>
        <v>1</v>
      </c>
      <c r="O442" s="69" t="s">
        <v>1174</v>
      </c>
      <c r="P442">
        <f t="shared" ca="1" si="220"/>
        <v>1</v>
      </c>
      <c r="Q442">
        <f t="shared" ca="1" si="223"/>
        <v>426</v>
      </c>
      <c r="R442">
        <f t="shared" ca="1" si="227"/>
        <v>990</v>
      </c>
      <c r="S442">
        <f t="shared" ca="1" si="224"/>
        <v>389</v>
      </c>
      <c r="T442" t="str">
        <f t="shared" ca="1" si="225"/>
        <v>Paradas</v>
      </c>
      <c r="U442">
        <f t="shared" ca="1" si="228"/>
        <v>10389</v>
      </c>
      <c r="V442">
        <f ca="1">IFERROR(INDEX(Rutas_Despiece!$J:$J,MATCH($S442,$Q:$Q,0)),"")</f>
        <v>41.624887999999999</v>
      </c>
      <c r="W442">
        <f ca="1">IFERROR(INDEX(Rutas_Despiece!$K:$K,MATCH($S442,$Q:$Q,0)),"")</f>
        <v>-0.87636099999999995</v>
      </c>
      <c r="Y442" t="str">
        <f ca="1">IFERROR(INDEX(Rutas_Despiece!$F:$F,MATCH($S442,$Q:$Q,0))&amp;" "&amp;INDEX(Rutas_Despiece!$G:$G,MATCH($S442,$Q:$Q,0)),"")</f>
        <v xml:space="preserve">Cuarta Avenida nº 23 </v>
      </c>
      <c r="Z442" t="str">
        <f ca="1">IFERROR(INDEX(Rutas_Despiece!$H:$H,MATCH($S442,$Q:$Q,0)),"")</f>
        <v>Zaragoza</v>
      </c>
      <c r="AA442" t="str">
        <f ca="1">IFERROR(INDEX(Rutas_Despiece!$I:$I,MATCH($S442,$Q:$Q,0)),"")</f>
        <v>Zaragoza, España</v>
      </c>
      <c r="AB442" t="str">
        <f ca="1">IFERROR(INDEX(Rutas_Despiece!$L:$L,MATCH($S442,$Q:$Q,0)),"")</f>
        <v>Pd. Bus</v>
      </c>
      <c r="AG442" t="str">
        <f t="shared" ca="1" si="221"/>
        <v/>
      </c>
    </row>
    <row r="443" spans="1:33" x14ac:dyDescent="0.25">
      <c r="A443">
        <f ca="1">IF(Rutas_Despiece!A443&lt;&gt;Rutas_Despiece!A442,1,0)</f>
        <v>0</v>
      </c>
      <c r="B443">
        <f ca="1">IF(A443,Rutas_Despiece!C443,0)</f>
        <v>0</v>
      </c>
      <c r="C443">
        <f ca="1">IF(A443,Rutas_Despiece!D443,0)</f>
        <v>0</v>
      </c>
      <c r="D443" t="str">
        <f ca="1">IF(A443=1,"",SUBSTITUTE(Rutas_Despiece!J443,",",".") &amp; ","&amp;SUBSTITUTE(Rutas_Despiece!K443,",","."))</f>
        <v>41.66068,-0.9023</v>
      </c>
      <c r="E443" s="5">
        <f t="shared" ca="1" si="218"/>
        <v>14</v>
      </c>
      <c r="F443" t="str">
        <f t="shared" ca="1" si="215"/>
        <v>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3" s="69" t="s">
        <v>1174</v>
      </c>
      <c r="H443">
        <f t="shared" ca="1" si="219"/>
        <v>51</v>
      </c>
      <c r="I443" t="str">
        <f t="shared" ca="1" si="249"/>
        <v/>
      </c>
      <c r="J443" s="5" t="e">
        <f t="shared" ca="1" si="222"/>
        <v>#N/A</v>
      </c>
      <c r="M443" s="69"/>
      <c r="N443" s="69">
        <f t="shared" ref="N443:N506" ca="1" si="250">IF(I443&lt;H443,0,1)</f>
        <v>1</v>
      </c>
      <c r="O443" s="69" t="s">
        <v>1174</v>
      </c>
      <c r="P443">
        <f t="shared" ca="1" si="220"/>
        <v>1</v>
      </c>
      <c r="Q443">
        <f t="shared" ca="1" si="223"/>
        <v>427</v>
      </c>
      <c r="R443">
        <f t="shared" ca="1" si="227"/>
        <v>990</v>
      </c>
      <c r="S443">
        <f t="shared" ca="1" si="224"/>
        <v>390</v>
      </c>
      <c r="T443" t="str">
        <f t="shared" ca="1" si="225"/>
        <v>Paradas</v>
      </c>
      <c r="U443">
        <f t="shared" ca="1" si="228"/>
        <v>10390</v>
      </c>
      <c r="V443">
        <f ca="1">IFERROR(INDEX(Rutas_Despiece!$J:$J,MATCH($S443,$Q:$Q,0)),"")</f>
        <v>41.628600400000003</v>
      </c>
      <c r="W443">
        <f ca="1">IFERROR(INDEX(Rutas_Despiece!$K:$K,MATCH($S443,$Q:$Q,0)),"")</f>
        <v>-0.8862447</v>
      </c>
      <c r="Y443" t="str">
        <f ca="1">IFERROR(INDEX(Rutas_Despiece!$F:$F,MATCH($S443,$Q:$Q,0))&amp;" "&amp;INDEX(Rutas_Despiece!$G:$G,MATCH($S443,$Q:$Q,0)),"")</f>
        <v xml:space="preserve">Avd. América  </v>
      </c>
      <c r="Z443" t="str">
        <f ca="1">IFERROR(INDEX(Rutas_Despiece!$H:$H,MATCH($S443,$Q:$Q,0)),"")</f>
        <v>Zaragoza</v>
      </c>
      <c r="AA443" t="str">
        <f ca="1">IFERROR(INDEX(Rutas_Despiece!$I:$I,MATCH($S443,$Q:$Q,0)),"")</f>
        <v>Zaragoza, España</v>
      </c>
      <c r="AB443" t="str">
        <f ca="1">IFERROR(INDEX(Rutas_Despiece!$L:$L,MATCH($S443,$Q:$Q,0)),"")</f>
        <v>Esq. Pontevedra - Pd. Bus</v>
      </c>
      <c r="AG443" t="str">
        <f t="shared" ca="1" si="221"/>
        <v/>
      </c>
    </row>
    <row r="444" spans="1:33" x14ac:dyDescent="0.25">
      <c r="A444">
        <f ca="1">IF(Rutas_Despiece!A444&lt;&gt;Rutas_Despiece!A443,1,0)</f>
        <v>0</v>
      </c>
      <c r="B444">
        <f ca="1">IF(A444,Rutas_Despiece!C444,0)</f>
        <v>0</v>
      </c>
      <c r="C444">
        <f ca="1">IF(A444,Rutas_Despiece!D444,0)</f>
        <v>0</v>
      </c>
      <c r="D444" t="str">
        <f ca="1">IF(A444=1,"",SUBSTITUTE(Rutas_Despiece!J444,",",".") &amp; ","&amp;SUBSTITUTE(Rutas_Despiece!K444,",","."))</f>
        <v>41.65477,-0.900889</v>
      </c>
      <c r="E444" s="5">
        <f t="shared" ca="1" si="218"/>
        <v>14</v>
      </c>
      <c r="F444" t="str">
        <f t="shared" ca="1" si="215"/>
        <v>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4" s="69" t="s">
        <v>1174</v>
      </c>
      <c r="H444">
        <f t="shared" ca="1" si="219"/>
        <v>51</v>
      </c>
      <c r="I444" t="str">
        <f t="shared" ref="I444" ca="1" si="251">IF(I443&lt;H444,I443+1,"")</f>
        <v/>
      </c>
      <c r="J444" s="5" t="e">
        <f t="shared" ca="1" si="222"/>
        <v>#N/A</v>
      </c>
      <c r="M444" s="69"/>
      <c r="N444" s="69">
        <f t="shared" ca="1" si="250"/>
        <v>1</v>
      </c>
      <c r="O444" s="69" t="s">
        <v>1174</v>
      </c>
      <c r="P444">
        <f t="shared" ca="1" si="220"/>
        <v>1</v>
      </c>
      <c r="Q444">
        <f t="shared" ca="1" si="223"/>
        <v>428</v>
      </c>
      <c r="R444">
        <f t="shared" ca="1" si="227"/>
        <v>990</v>
      </c>
      <c r="S444">
        <f t="shared" ca="1" si="224"/>
        <v>391</v>
      </c>
      <c r="T444" t="str">
        <f t="shared" ca="1" si="225"/>
        <v>Paradas</v>
      </c>
      <c r="U444">
        <f t="shared" ca="1" si="228"/>
        <v>10391</v>
      </c>
      <c r="V444">
        <f ca="1">IFERROR(INDEX(Rutas_Despiece!$J:$J,MATCH($S444,$Q:$Q,0)),"")</f>
        <v>41.632607999999998</v>
      </c>
      <c r="W444">
        <f ca="1">IFERROR(INDEX(Rutas_Despiece!$K:$K,MATCH($S444,$Q:$Q,0)),"")</f>
        <v>-0.88506600000000002</v>
      </c>
      <c r="Y444" t="str">
        <f ca="1">IFERROR(INDEX(Rutas_Despiece!$F:$F,MATCH($S444,$Q:$Q,0))&amp;" "&amp;INDEX(Rutas_Despiece!$G:$G,MATCH($S444,$Q:$Q,0)),"")</f>
        <v xml:space="preserve">Avd. América nº 11 </v>
      </c>
      <c r="Z444" t="str">
        <f ca="1">IFERROR(INDEX(Rutas_Despiece!$H:$H,MATCH($S444,$Q:$Q,0)),"")</f>
        <v>Zaragoza</v>
      </c>
      <c r="AA444" t="str">
        <f ca="1">IFERROR(INDEX(Rutas_Despiece!$I:$I,MATCH($S444,$Q:$Q,0)),"")</f>
        <v>Zaragoza, España</v>
      </c>
      <c r="AB444" t="str">
        <f ca="1">IFERROR(INDEX(Rutas_Despiece!$L:$L,MATCH($S444,$Q:$Q,0)),"")</f>
        <v>Frente Plaza Canteras - Pd. Bus</v>
      </c>
      <c r="AG444" t="str">
        <f t="shared" ca="1" si="221"/>
        <v/>
      </c>
    </row>
    <row r="445" spans="1:33" x14ac:dyDescent="0.25">
      <c r="A445">
        <f ca="1">IF(Rutas_Despiece!A445&lt;&gt;Rutas_Despiece!A444,1,0)</f>
        <v>0</v>
      </c>
      <c r="B445">
        <f ca="1">IF(A445,Rutas_Despiece!C445,0)</f>
        <v>0</v>
      </c>
      <c r="C445">
        <f ca="1">IF(A445,Rutas_Despiece!D445,0)</f>
        <v>0</v>
      </c>
      <c r="D445" t="str">
        <f ca="1">IF(A445=1,"",SUBSTITUTE(Rutas_Despiece!J445,",",".") &amp; ","&amp;SUBSTITUTE(Rutas_Despiece!K445,",","."))</f>
        <v>41.6585391,-0.9181635</v>
      </c>
      <c r="E445" s="5">
        <f t="shared" ca="1" si="218"/>
        <v>14</v>
      </c>
      <c r="F445" t="str">
        <f t="shared" ca="1" si="215"/>
        <v>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5" s="69" t="s">
        <v>1174</v>
      </c>
      <c r="H445">
        <f t="shared" ca="1" si="219"/>
        <v>51</v>
      </c>
      <c r="I445" t="str">
        <f t="shared" ref="I445:I448" ca="1" si="252">IF(I444&lt;H445,I444+1,I444)</f>
        <v/>
      </c>
      <c r="J445" s="5" t="e">
        <f t="shared" ca="1" si="222"/>
        <v>#N/A</v>
      </c>
      <c r="M445" s="69"/>
      <c r="N445" s="69">
        <f t="shared" ca="1" si="250"/>
        <v>1</v>
      </c>
      <c r="O445" s="69" t="s">
        <v>1174</v>
      </c>
      <c r="P445">
        <f t="shared" ca="1" si="220"/>
        <v>1</v>
      </c>
      <c r="Q445">
        <f t="shared" ca="1" si="223"/>
        <v>429</v>
      </c>
      <c r="R445">
        <f t="shared" ca="1" si="227"/>
        <v>990</v>
      </c>
      <c r="S445">
        <f t="shared" ca="1" si="224"/>
        <v>392</v>
      </c>
      <c r="T445" t="str">
        <f t="shared" ca="1" si="225"/>
        <v>Paradas</v>
      </c>
      <c r="U445">
        <f t="shared" ca="1" si="228"/>
        <v>10392</v>
      </c>
      <c r="V445">
        <f ca="1">IFERROR(INDEX(Rutas_Despiece!$J:$J,MATCH($S445,$Q:$Q,0)),"")</f>
        <v>41.636372399999999</v>
      </c>
      <c r="W445">
        <f ca="1">IFERROR(INDEX(Rutas_Despiece!$K:$K,MATCH($S445,$Q:$Q,0)),"")</f>
        <v>-0.87839979999999995</v>
      </c>
      <c r="Y445" t="str">
        <f ca="1">IFERROR(INDEX(Rutas_Despiece!$F:$F,MATCH($S445,$Q:$Q,0))&amp;" "&amp;INDEX(Rutas_Despiece!$G:$G,MATCH($S445,$Q:$Q,0)),"")</f>
        <v xml:space="preserve">Avd. San José  </v>
      </c>
      <c r="Z445" t="str">
        <f ca="1">IFERROR(INDEX(Rutas_Despiece!$H:$H,MATCH($S445,$Q:$Q,0)),"")</f>
        <v>Zaragoza</v>
      </c>
      <c r="AA445" t="str">
        <f ca="1">IFERROR(INDEX(Rutas_Despiece!$I:$I,MATCH($S445,$Q:$Q,0)),"")</f>
        <v>Zaragoza, España</v>
      </c>
      <c r="AB445" t="str">
        <f ca="1">IFERROR(INDEX(Rutas_Despiece!$L:$L,MATCH($S445,$Q:$Q,0)),"")</f>
        <v>Esq. Bellavista - Pd. Bus</v>
      </c>
      <c r="AG445" t="str">
        <f t="shared" ca="1" si="221"/>
        <v/>
      </c>
    </row>
    <row r="446" spans="1:33" x14ac:dyDescent="0.25">
      <c r="A446">
        <f ca="1">IF(Rutas_Despiece!A446&lt;&gt;Rutas_Despiece!A445,1,0)</f>
        <v>0</v>
      </c>
      <c r="B446">
        <f ca="1">IF(A446,Rutas_Despiece!C446,0)</f>
        <v>0</v>
      </c>
      <c r="C446">
        <f ca="1">IF(A446,Rutas_Despiece!D446,0)</f>
        <v>0</v>
      </c>
      <c r="D446" t="str">
        <f ca="1">IF(A446=1,"",SUBSTITUTE(Rutas_Despiece!J446,",",".") &amp; ","&amp;SUBSTITUTE(Rutas_Despiece!K446,",","."))</f>
        <v>41.749628,-1.175514</v>
      </c>
      <c r="E446" s="5">
        <f t="shared" ca="1" si="218"/>
        <v>14</v>
      </c>
      <c r="F446" t="str">
        <f t="shared" ca="1" si="215"/>
        <v>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6" s="69" t="s">
        <v>1174</v>
      </c>
      <c r="H446">
        <f t="shared" ca="1" si="219"/>
        <v>51</v>
      </c>
      <c r="I446" t="str">
        <f t="shared" ca="1" si="252"/>
        <v/>
      </c>
      <c r="J446" s="5" t="e">
        <f t="shared" ca="1" si="222"/>
        <v>#N/A</v>
      </c>
      <c r="M446" s="69"/>
      <c r="N446" s="69">
        <f t="shared" ca="1" si="250"/>
        <v>1</v>
      </c>
      <c r="O446" s="69" t="s">
        <v>1174</v>
      </c>
      <c r="P446">
        <f t="shared" ca="1" si="220"/>
        <v>1</v>
      </c>
      <c r="Q446">
        <f t="shared" ca="1" si="223"/>
        <v>430</v>
      </c>
      <c r="R446">
        <f t="shared" ca="1" si="227"/>
        <v>990</v>
      </c>
      <c r="S446">
        <f t="shared" ca="1" si="224"/>
        <v>393</v>
      </c>
      <c r="T446" t="str">
        <f t="shared" ca="1" si="225"/>
        <v>Paradas</v>
      </c>
      <c r="U446">
        <f t="shared" ca="1" si="228"/>
        <v>10393</v>
      </c>
      <c r="V446">
        <f ca="1">IFERROR(INDEX(Rutas_Despiece!$J:$J,MATCH($S446,$Q:$Q,0)),"")</f>
        <v>41.646025999999999</v>
      </c>
      <c r="W446">
        <f ca="1">IFERROR(INDEX(Rutas_Despiece!$K:$K,MATCH($S446,$Q:$Q,0)),"")</f>
        <v>-0.87219500000000005</v>
      </c>
      <c r="Y446" t="str">
        <f ca="1">IFERROR(INDEX(Rutas_Despiece!$F:$F,MATCH($S446,$Q:$Q,0))&amp;" "&amp;INDEX(Rutas_Despiece!$G:$G,MATCH($S446,$Q:$Q,0)),"")</f>
        <v xml:space="preserve">Avenida San José nº 97 </v>
      </c>
      <c r="Z446" t="str">
        <f ca="1">IFERROR(INDEX(Rutas_Despiece!$H:$H,MATCH($S446,$Q:$Q,0)),"")</f>
        <v>Zaragoza</v>
      </c>
      <c r="AA446" t="str">
        <f ca="1">IFERROR(INDEX(Rutas_Despiece!$I:$I,MATCH($S446,$Q:$Q,0)),"")</f>
        <v>Zaragoza, España</v>
      </c>
      <c r="AB446" t="str">
        <f ca="1">IFERROR(INDEX(Rutas_Despiece!$L:$L,MATCH($S446,$Q:$Q,0)),"")</f>
        <v>Pd. Bus</v>
      </c>
      <c r="AG446" t="str">
        <f t="shared" ca="1" si="221"/>
        <v/>
      </c>
    </row>
    <row r="447" spans="1:33" x14ac:dyDescent="0.25">
      <c r="A447">
        <f ca="1">IF(Rutas_Despiece!A447&lt;&gt;Rutas_Despiece!A446,1,0)</f>
        <v>0</v>
      </c>
      <c r="B447">
        <f ca="1">IF(A447,Rutas_Despiece!C447,0)</f>
        <v>0</v>
      </c>
      <c r="C447">
        <f ca="1">IF(A447,Rutas_Despiece!D447,0)</f>
        <v>0</v>
      </c>
      <c r="D447" t="str">
        <f ca="1">IF(A447=1,"",SUBSTITUTE(Rutas_Despiece!J447,",",".") &amp; ","&amp;SUBSTITUTE(Rutas_Despiece!K447,",","."))</f>
        <v>41.749628,-1.175514</v>
      </c>
      <c r="E447" s="5">
        <f t="shared" ca="1" si="218"/>
        <v>14</v>
      </c>
      <c r="F447" t="str">
        <f t="shared" ref="F447:F510" ca="1" si="253">IF(A448=1,D447,D447&amp;" "&amp;F448)</f>
        <v>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7" s="69" t="s">
        <v>1174</v>
      </c>
      <c r="H447">
        <f t="shared" ca="1" si="219"/>
        <v>51</v>
      </c>
      <c r="I447" t="str">
        <f t="shared" ca="1" si="252"/>
        <v/>
      </c>
      <c r="J447" s="5" t="e">
        <f t="shared" ca="1" si="222"/>
        <v>#N/A</v>
      </c>
      <c r="M447" s="69"/>
      <c r="N447" s="69">
        <f t="shared" ca="1" si="250"/>
        <v>1</v>
      </c>
      <c r="O447" s="69" t="s">
        <v>1174</v>
      </c>
      <c r="P447">
        <f t="shared" ca="1" si="220"/>
        <v>1</v>
      </c>
      <c r="Q447">
        <f t="shared" ca="1" si="223"/>
        <v>431</v>
      </c>
      <c r="R447">
        <f t="shared" ca="1" si="227"/>
        <v>990</v>
      </c>
      <c r="S447">
        <f t="shared" ca="1" si="224"/>
        <v>394</v>
      </c>
      <c r="T447" t="str">
        <f t="shared" ca="1" si="225"/>
        <v>Paradas</v>
      </c>
      <c r="U447">
        <f t="shared" ca="1" si="228"/>
        <v>10394</v>
      </c>
      <c r="V447">
        <f ca="1">IFERROR(INDEX(Rutas_Despiece!$J:$J,MATCH($S447,$Q:$Q,0)),"")</f>
        <v>41.645690000000002</v>
      </c>
      <c r="W447">
        <f ca="1">IFERROR(INDEX(Rutas_Despiece!$K:$K,MATCH($S447,$Q:$Q,0)),"")</f>
        <v>-0.87439869999999997</v>
      </c>
      <c r="Y447" t="str">
        <f ca="1">IFERROR(INDEX(Rutas_Despiece!$F:$F,MATCH($S447,$Q:$Q,0))&amp;" "&amp;INDEX(Rutas_Despiece!$G:$G,MATCH($S447,$Q:$Q,0)),"")</f>
        <v xml:space="preserve">Avd. San José nº 3 </v>
      </c>
      <c r="Z447" t="str">
        <f ca="1">IFERROR(INDEX(Rutas_Despiece!$H:$H,MATCH($S447,$Q:$Q,0)),"")</f>
        <v>Zaragoza</v>
      </c>
      <c r="AA447" t="str">
        <f ca="1">IFERROR(INDEX(Rutas_Despiece!$I:$I,MATCH($S447,$Q:$Q,0)),"")</f>
        <v>Zaragoza, España</v>
      </c>
      <c r="AB447" t="str">
        <f ca="1">IFERROR(INDEX(Rutas_Despiece!$L:$L,MATCH($S447,$Q:$Q,0)),"")</f>
        <v>Esq. Miguel Servet - Pd. Bus</v>
      </c>
      <c r="AG447" t="str">
        <f t="shared" ca="1" si="221"/>
        <v/>
      </c>
    </row>
    <row r="448" spans="1:33" x14ac:dyDescent="0.25">
      <c r="A448">
        <f ca="1">IF(Rutas_Despiece!A448&lt;&gt;Rutas_Despiece!A447,1,0)</f>
        <v>0</v>
      </c>
      <c r="B448">
        <f ca="1">IF(A448,Rutas_Despiece!C448,0)</f>
        <v>0</v>
      </c>
      <c r="C448">
        <f ca="1">IF(A448,Rutas_Despiece!D448,0)</f>
        <v>0</v>
      </c>
      <c r="D448" t="str">
        <f ca="1">IF(A448=1,"",SUBSTITUTE(Rutas_Despiece!J448,",",".") &amp; ","&amp;SUBSTITUTE(Rutas_Despiece!K448,",","."))</f>
        <v>41.65477,-0.900889</v>
      </c>
      <c r="E448" s="5">
        <f t="shared" ca="1" si="218"/>
        <v>14</v>
      </c>
      <c r="F448" t="str">
        <f t="shared" ca="1" si="253"/>
        <v>41.65477,-0.900889 41.6555055,-0.9088245 41.6613647,-0.9021134 41.6603639,-0.8973397 41.649941,-0.888539 41.6510668,-0.8902034 41.648205,-0.8865729 41.6489185,-0.8767716 41.651055,-0.8708236 41.6570733,-0.8696825 41.6701758,-0.8486393</v>
      </c>
      <c r="G448" s="69" t="s">
        <v>1174</v>
      </c>
      <c r="H448">
        <f t="shared" ca="1" si="219"/>
        <v>51</v>
      </c>
      <c r="I448" t="str">
        <f t="shared" ca="1" si="252"/>
        <v/>
      </c>
      <c r="J448" s="5" t="e">
        <f t="shared" ca="1" si="222"/>
        <v>#N/A</v>
      </c>
      <c r="M448" s="69"/>
      <c r="N448" s="69">
        <f t="shared" ca="1" si="250"/>
        <v>1</v>
      </c>
      <c r="O448" s="69" t="s">
        <v>1174</v>
      </c>
      <c r="P448">
        <f t="shared" ca="1" si="220"/>
        <v>1</v>
      </c>
      <c r="Q448">
        <f t="shared" ca="1" si="223"/>
        <v>432</v>
      </c>
      <c r="R448">
        <f t="shared" ca="1" si="227"/>
        <v>990</v>
      </c>
      <c r="S448">
        <f t="shared" ca="1" si="224"/>
        <v>395</v>
      </c>
      <c r="T448" t="str">
        <f t="shared" ca="1" si="225"/>
        <v>Paradas</v>
      </c>
      <c r="U448">
        <f t="shared" ca="1" si="228"/>
        <v>10395</v>
      </c>
      <c r="V448">
        <f ca="1">IFERROR(INDEX(Rutas_Despiece!$J:$J,MATCH($S448,$Q:$Q,0)),"")</f>
        <v>41.646318000000001</v>
      </c>
      <c r="W448">
        <f ca="1">IFERROR(INDEX(Rutas_Despiece!$K:$K,MATCH($S448,$Q:$Q,0)),"")</f>
        <v>-0.87181900000000001</v>
      </c>
      <c r="Y448" t="str">
        <f ca="1">IFERROR(INDEX(Rutas_Despiece!$F:$F,MATCH($S448,$Q:$Q,0))&amp;" "&amp;INDEX(Rutas_Despiece!$G:$G,MATCH($S448,$Q:$Q,0)),"")</f>
        <v>Compromiso de Caspe nº 48</v>
      </c>
      <c r="Z448" t="str">
        <f ca="1">IFERROR(INDEX(Rutas_Despiece!$H:$H,MATCH($S448,$Q:$Q,0)),"")</f>
        <v>Zaragoza</v>
      </c>
      <c r="AA448" t="str">
        <f ca="1">IFERROR(INDEX(Rutas_Despiece!$I:$I,MATCH($S448,$Q:$Q,0)),"")</f>
        <v>Zaragoza, España</v>
      </c>
      <c r="AB448" t="str">
        <f ca="1">IFERROR(INDEX(Rutas_Despiece!$L:$L,MATCH($S448,$Q:$Q,0)),"")</f>
        <v xml:space="preserve">Esq. Doctor Iranzo - Pd. Bus </v>
      </c>
      <c r="AG448" t="str">
        <f t="shared" ca="1" si="221"/>
        <v/>
      </c>
    </row>
    <row r="449" spans="1:33" x14ac:dyDescent="0.25">
      <c r="A449">
        <f ca="1">IF(Rutas_Despiece!A449&lt;&gt;Rutas_Despiece!A448,1,0)</f>
        <v>0</v>
      </c>
      <c r="B449">
        <f ca="1">IF(A449,Rutas_Despiece!C449,0)</f>
        <v>0</v>
      </c>
      <c r="C449">
        <f ca="1">IF(A449,Rutas_Despiece!D449,0)</f>
        <v>0</v>
      </c>
      <c r="D449" t="str">
        <f ca="1">IF(A449=1,"",SUBSTITUTE(Rutas_Despiece!J449,",",".") &amp; ","&amp;SUBSTITUTE(Rutas_Despiece!K449,",","."))</f>
        <v>41.6555055,-0.9088245</v>
      </c>
      <c r="E449" s="5">
        <f t="shared" ca="1" si="218"/>
        <v>14</v>
      </c>
      <c r="F449" t="str">
        <f t="shared" ca="1" si="253"/>
        <v>41.6555055,-0.9088245 41.6613647,-0.9021134 41.6603639,-0.8973397 41.649941,-0.888539 41.6510668,-0.8902034 41.648205,-0.8865729 41.6489185,-0.8767716 41.651055,-0.8708236 41.6570733,-0.8696825 41.6701758,-0.8486393</v>
      </c>
      <c r="G449" s="69" t="s">
        <v>1174</v>
      </c>
      <c r="H449">
        <f t="shared" ca="1" si="219"/>
        <v>51</v>
      </c>
      <c r="I449" t="str">
        <f t="shared" ref="I449" ca="1" si="254">IF(I448&lt;H449,I448+1,"")</f>
        <v/>
      </c>
      <c r="J449" s="5" t="e">
        <f t="shared" ca="1" si="222"/>
        <v>#N/A</v>
      </c>
      <c r="M449" s="69"/>
      <c r="N449" s="69">
        <f t="shared" ca="1" si="250"/>
        <v>1</v>
      </c>
      <c r="O449" s="69" t="s">
        <v>1174</v>
      </c>
      <c r="P449">
        <f t="shared" ca="1" si="220"/>
        <v>1</v>
      </c>
      <c r="Q449">
        <f t="shared" ca="1" si="223"/>
        <v>433</v>
      </c>
      <c r="R449">
        <f t="shared" ca="1" si="227"/>
        <v>990</v>
      </c>
      <c r="S449">
        <f t="shared" ca="1" si="224"/>
        <v>396</v>
      </c>
      <c r="T449" t="str">
        <f t="shared" ca="1" si="225"/>
        <v>Paradas</v>
      </c>
      <c r="U449">
        <f t="shared" ca="1" si="228"/>
        <v>10396</v>
      </c>
      <c r="V449">
        <f ca="1">IFERROR(INDEX(Rutas_Despiece!$J:$J,MATCH($S449,$Q:$Q,0)),"")</f>
        <v>41.646318000000001</v>
      </c>
      <c r="W449">
        <f ca="1">IFERROR(INDEX(Rutas_Despiece!$K:$K,MATCH($S449,$Q:$Q,0)),"")</f>
        <v>-0.87181900000000001</v>
      </c>
      <c r="Y449" t="str">
        <f ca="1">IFERROR(INDEX(Rutas_Despiece!$F:$F,MATCH($S449,$Q:$Q,0))&amp;" "&amp;INDEX(Rutas_Despiece!$G:$G,MATCH($S449,$Q:$Q,0)),"")</f>
        <v xml:space="preserve">Compromiso de Caspe nº 76 </v>
      </c>
      <c r="Z449" t="str">
        <f ca="1">IFERROR(INDEX(Rutas_Despiece!$H:$H,MATCH($S449,$Q:$Q,0)),"")</f>
        <v>Zaragoza</v>
      </c>
      <c r="AA449" t="str">
        <f ca="1">IFERROR(INDEX(Rutas_Despiece!$I:$I,MATCH($S449,$Q:$Q,0)),"")</f>
        <v>Zaragoza, España</v>
      </c>
      <c r="AB449" t="str">
        <f ca="1">IFERROR(INDEX(Rutas_Despiece!$L:$L,MATCH($S449,$Q:$Q,0)),"")</f>
        <v>Pd. Bus</v>
      </c>
      <c r="AG449" t="str">
        <f t="shared" ca="1" si="221"/>
        <v/>
      </c>
    </row>
    <row r="450" spans="1:33" x14ac:dyDescent="0.25">
      <c r="A450">
        <f ca="1">IF(Rutas_Despiece!A450&lt;&gt;Rutas_Despiece!A449,1,0)</f>
        <v>0</v>
      </c>
      <c r="B450">
        <f ca="1">IF(A450,Rutas_Despiece!C450,0)</f>
        <v>0</v>
      </c>
      <c r="C450">
        <f ca="1">IF(A450,Rutas_Despiece!D450,0)</f>
        <v>0</v>
      </c>
      <c r="D450" t="str">
        <f ca="1">IF(A450=1,"",SUBSTITUTE(Rutas_Despiece!J450,",",".") &amp; ","&amp;SUBSTITUTE(Rutas_Despiece!K450,",","."))</f>
        <v>41.6613647,-0.9021134</v>
      </c>
      <c r="E450" s="5">
        <f t="shared" ca="1" si="218"/>
        <v>14</v>
      </c>
      <c r="F450" t="str">
        <f t="shared" ca="1" si="253"/>
        <v>41.6613647,-0.9021134 41.6603639,-0.8973397 41.649941,-0.888539 41.6510668,-0.8902034 41.648205,-0.8865729 41.6489185,-0.8767716 41.651055,-0.8708236 41.6570733,-0.8696825 41.6701758,-0.8486393</v>
      </c>
      <c r="G450" s="69" t="s">
        <v>1174</v>
      </c>
      <c r="H450">
        <f t="shared" ca="1" si="219"/>
        <v>51</v>
      </c>
      <c r="I450" t="str">
        <f t="shared" ref="I450:I453" ca="1" si="255">IF(I449&lt;H450,I449+1,I449)</f>
        <v/>
      </c>
      <c r="J450" s="5" t="e">
        <f t="shared" ca="1" si="222"/>
        <v>#N/A</v>
      </c>
      <c r="M450" s="69"/>
      <c r="N450" s="69">
        <f t="shared" ca="1" si="250"/>
        <v>1</v>
      </c>
      <c r="O450" s="69" t="s">
        <v>1174</v>
      </c>
      <c r="P450">
        <f t="shared" ca="1" si="220"/>
        <v>1</v>
      </c>
      <c r="Q450">
        <f t="shared" ca="1" si="223"/>
        <v>434</v>
      </c>
      <c r="R450">
        <f t="shared" ca="1" si="227"/>
        <v>990</v>
      </c>
      <c r="S450">
        <f t="shared" ca="1" si="224"/>
        <v>397</v>
      </c>
      <c r="T450" t="str">
        <f t="shared" ca="1" si="225"/>
        <v>Paradas</v>
      </c>
      <c r="U450">
        <f t="shared" ca="1" si="228"/>
        <v>10397</v>
      </c>
      <c r="V450">
        <f ca="1">IFERROR(INDEX(Rutas_Despiece!$J:$J,MATCH($S450,$Q:$Q,0)),"")</f>
        <v>41.651367999999998</v>
      </c>
      <c r="W450">
        <f ca="1">IFERROR(INDEX(Rutas_Despiece!$K:$K,MATCH($S450,$Q:$Q,0)),"")</f>
        <v>-0.90996100000000002</v>
      </c>
      <c r="Y450" t="str">
        <f ca="1">IFERROR(INDEX(Rutas_Despiece!$F:$F,MATCH($S450,$Q:$Q,0))&amp;" "&amp;INDEX(Rutas_Despiece!$G:$G,MATCH($S450,$Q:$Q,0)),"")</f>
        <v xml:space="preserve">Vía Univérsitas nº 15 </v>
      </c>
      <c r="Z450" t="str">
        <f ca="1">IFERROR(INDEX(Rutas_Despiece!$H:$H,MATCH($S450,$Q:$Q,0)),"")</f>
        <v>Zaragoza</v>
      </c>
      <c r="AA450" t="str">
        <f ca="1">IFERROR(INDEX(Rutas_Despiece!$I:$I,MATCH($S450,$Q:$Q,0)),"")</f>
        <v>Zaragoza, España</v>
      </c>
      <c r="AB450" t="str">
        <f ca="1">IFERROR(INDEX(Rutas_Despiece!$L:$L,MATCH($S450,$Q:$Q,0)),"")</f>
        <v>Pd. Bus</v>
      </c>
      <c r="AG450" t="str">
        <f t="shared" ca="1" si="221"/>
        <v/>
      </c>
    </row>
    <row r="451" spans="1:33" x14ac:dyDescent="0.25">
      <c r="A451">
        <f ca="1">IF(Rutas_Despiece!A451&lt;&gt;Rutas_Despiece!A450,1,0)</f>
        <v>0</v>
      </c>
      <c r="B451">
        <f ca="1">IF(A451,Rutas_Despiece!C451,0)</f>
        <v>0</v>
      </c>
      <c r="C451">
        <f ca="1">IF(A451,Rutas_Despiece!D451,0)</f>
        <v>0</v>
      </c>
      <c r="D451" t="str">
        <f ca="1">IF(A451=1,"",SUBSTITUTE(Rutas_Despiece!J451,",",".") &amp; ","&amp;SUBSTITUTE(Rutas_Despiece!K451,",","."))</f>
        <v>41.6603639,-0.8973397</v>
      </c>
      <c r="E451" s="5">
        <f t="shared" ref="E451:E514" ca="1" si="256">E450+A451</f>
        <v>14</v>
      </c>
      <c r="F451" t="str">
        <f t="shared" ca="1" si="253"/>
        <v>41.6603639,-0.8973397 41.649941,-0.888539 41.6510668,-0.8902034 41.648205,-0.8865729 41.6489185,-0.8767716 41.651055,-0.8708236 41.6570733,-0.8696825 41.6701758,-0.8486393</v>
      </c>
      <c r="G451" s="69" t="s">
        <v>1174</v>
      </c>
      <c r="H451">
        <f t="shared" ref="H451:H514" ca="1" si="257">H450</f>
        <v>51</v>
      </c>
      <c r="I451" t="str">
        <f t="shared" ca="1" si="255"/>
        <v/>
      </c>
      <c r="J451" s="5" t="e">
        <f t="shared" ca="1" si="222"/>
        <v>#N/A</v>
      </c>
      <c r="M451" s="69"/>
      <c r="N451" s="69">
        <f t="shared" ca="1" si="250"/>
        <v>1</v>
      </c>
      <c r="O451" s="69" t="s">
        <v>1174</v>
      </c>
      <c r="P451">
        <f t="shared" ref="P451:P514" ca="1" si="258">IF(A451,0,1)</f>
        <v>1</v>
      </c>
      <c r="Q451">
        <f t="shared" ca="1" si="223"/>
        <v>435</v>
      </c>
      <c r="R451">
        <f t="shared" ca="1" si="227"/>
        <v>990</v>
      </c>
      <c r="S451">
        <f t="shared" ca="1" si="224"/>
        <v>398</v>
      </c>
      <c r="T451" t="str">
        <f t="shared" ca="1" si="225"/>
        <v>Paradas</v>
      </c>
      <c r="U451">
        <f t="shared" ca="1" si="228"/>
        <v>10398</v>
      </c>
      <c r="V451">
        <f ca="1">IFERROR(INDEX(Rutas_Despiece!$J:$J,MATCH($S451,$Q:$Q,0)),"")</f>
        <v>41.6394685</v>
      </c>
      <c r="W451">
        <f ca="1">IFERROR(INDEX(Rutas_Despiece!$K:$K,MATCH($S451,$Q:$Q,0)),"")</f>
        <v>-0.90498109999999998</v>
      </c>
      <c r="Y451" t="str">
        <f ca="1">IFERROR(INDEX(Rutas_Despiece!$F:$F,MATCH($S451,$Q:$Q,0))&amp;" "&amp;INDEX(Rutas_Despiece!$G:$G,MATCH($S451,$Q:$Q,0)),"")</f>
        <v>Violante de Hungría nº 7</v>
      </c>
      <c r="Z451" t="str">
        <f ca="1">IFERROR(INDEX(Rutas_Despiece!$H:$H,MATCH($S451,$Q:$Q,0)),"")</f>
        <v>Zaragoza</v>
      </c>
      <c r="AA451" t="str">
        <f ca="1">IFERROR(INDEX(Rutas_Despiece!$I:$I,MATCH($S451,$Q:$Q,0)),"")</f>
        <v>Zaragoza, España</v>
      </c>
      <c r="AB451">
        <f ca="1">IFERROR(INDEX(Rutas_Despiece!$L:$L,MATCH($S451,$Q:$Q,0)),"")</f>
        <v>0</v>
      </c>
      <c r="AG451" t="str">
        <f t="shared" ref="AG451:AG514" ca="1" si="259">IF(N451=0,L451,"")</f>
        <v/>
      </c>
    </row>
    <row r="452" spans="1:33" x14ac:dyDescent="0.25">
      <c r="A452">
        <f ca="1">IF(Rutas_Despiece!A452&lt;&gt;Rutas_Despiece!A451,1,0)</f>
        <v>0</v>
      </c>
      <c r="B452">
        <f ca="1">IF(A452,Rutas_Despiece!C452,0)</f>
        <v>0</v>
      </c>
      <c r="C452">
        <f ca="1">IF(A452,Rutas_Despiece!D452,0)</f>
        <v>0</v>
      </c>
      <c r="D452" t="str">
        <f ca="1">IF(A452=1,"",SUBSTITUTE(Rutas_Despiece!J452,",",".") &amp; ","&amp;SUBSTITUTE(Rutas_Despiece!K452,",","."))</f>
        <v>41.649941,-0.888539</v>
      </c>
      <c r="E452" s="5">
        <f t="shared" ca="1" si="256"/>
        <v>14</v>
      </c>
      <c r="F452" t="str">
        <f t="shared" ca="1" si="253"/>
        <v>41.649941,-0.888539 41.6510668,-0.8902034 41.648205,-0.8865729 41.6489185,-0.8767716 41.651055,-0.8708236 41.6570733,-0.8696825 41.6701758,-0.8486393</v>
      </c>
      <c r="G452" s="69" t="s">
        <v>1174</v>
      </c>
      <c r="H452">
        <f t="shared" ca="1" si="257"/>
        <v>51</v>
      </c>
      <c r="I452" t="str">
        <f t="shared" ca="1" si="255"/>
        <v/>
      </c>
      <c r="J452" s="5" t="e">
        <f t="shared" ref="J452:J515" ca="1" si="260">INDEX($B:$B,MATCH(I452,$E:$E,0))</f>
        <v>#N/A</v>
      </c>
      <c r="M452" s="69"/>
      <c r="N452" s="69">
        <f t="shared" ca="1" si="250"/>
        <v>1</v>
      </c>
      <c r="O452" s="69" t="s">
        <v>1174</v>
      </c>
      <c r="P452">
        <f t="shared" ca="1" si="258"/>
        <v>1</v>
      </c>
      <c r="Q452">
        <f t="shared" ref="Q452:Q515" ca="1" si="261">Q451+P452</f>
        <v>436</v>
      </c>
      <c r="R452">
        <f t="shared" ca="1" si="227"/>
        <v>990</v>
      </c>
      <c r="S452">
        <f t="shared" ref="S452:S515" ca="1" si="262">IF(S451&lt;R452,S451+1,"")</f>
        <v>399</v>
      </c>
      <c r="T452" t="str">
        <f t="shared" ref="T452:T515" ca="1" si="263">IF(S452&lt;&gt;"","Paradas","")</f>
        <v>Paradas</v>
      </c>
      <c r="U452">
        <f t="shared" ca="1" si="228"/>
        <v>10399</v>
      </c>
      <c r="V452">
        <f ca="1">IFERROR(INDEX(Rutas_Despiece!$J:$J,MATCH($S452,$Q:$Q,0)),"")</f>
        <v>41.640949999999997</v>
      </c>
      <c r="W452">
        <f ca="1">IFERROR(INDEX(Rutas_Despiece!$K:$K,MATCH($S452,$Q:$Q,0)),"")</f>
        <v>-0.89683999999999997</v>
      </c>
      <c r="Y452" t="str">
        <f ca="1">IFERROR(INDEX(Rutas_Despiece!$F:$F,MATCH($S452,$Q:$Q,0))&amp;" "&amp;INDEX(Rutas_Despiece!$G:$G,MATCH($S452,$Q:$Q,0)),"")</f>
        <v>Pedro Cerbuna nº 9</v>
      </c>
      <c r="Z452" t="str">
        <f ca="1">IFERROR(INDEX(Rutas_Despiece!$H:$H,MATCH($S452,$Q:$Q,0)),"")</f>
        <v>Zaragoza</v>
      </c>
      <c r="AA452" t="str">
        <f ca="1">IFERROR(INDEX(Rutas_Despiece!$I:$I,MATCH($S452,$Q:$Q,0)),"")</f>
        <v>Zaragoza, España</v>
      </c>
      <c r="AB452" t="str">
        <f ca="1">IFERROR(INDEX(Rutas_Despiece!$L:$L,MATCH($S452,$Q:$Q,0)),"")</f>
        <v>Pd. Bus</v>
      </c>
      <c r="AG452" t="str">
        <f t="shared" ca="1" si="259"/>
        <v/>
      </c>
    </row>
    <row r="453" spans="1:33" x14ac:dyDescent="0.25">
      <c r="A453">
        <f ca="1">IF(Rutas_Despiece!A453&lt;&gt;Rutas_Despiece!A452,1,0)</f>
        <v>0</v>
      </c>
      <c r="B453">
        <f ca="1">IF(A453,Rutas_Despiece!C453,0)</f>
        <v>0</v>
      </c>
      <c r="C453">
        <f ca="1">IF(A453,Rutas_Despiece!D453,0)</f>
        <v>0</v>
      </c>
      <c r="D453" t="str">
        <f ca="1">IF(A453=1,"",SUBSTITUTE(Rutas_Despiece!J453,",",".") &amp; ","&amp;SUBSTITUTE(Rutas_Despiece!K453,",","."))</f>
        <v>41.6510668,-0.8902034</v>
      </c>
      <c r="E453" s="5">
        <f t="shared" ca="1" si="256"/>
        <v>14</v>
      </c>
      <c r="F453" t="str">
        <f t="shared" ca="1" si="253"/>
        <v>41.6510668,-0.8902034 41.648205,-0.8865729 41.6489185,-0.8767716 41.651055,-0.8708236 41.6570733,-0.8696825 41.6701758,-0.8486393</v>
      </c>
      <c r="G453" s="69" t="s">
        <v>1174</v>
      </c>
      <c r="H453">
        <f t="shared" ca="1" si="257"/>
        <v>51</v>
      </c>
      <c r="I453" t="str">
        <f t="shared" ca="1" si="255"/>
        <v/>
      </c>
      <c r="J453" s="5" t="e">
        <f t="shared" ca="1" si="260"/>
        <v>#N/A</v>
      </c>
      <c r="M453" s="69"/>
      <c r="N453" s="69">
        <f t="shared" ca="1" si="250"/>
        <v>1</v>
      </c>
      <c r="O453" s="69" t="s">
        <v>1174</v>
      </c>
      <c r="P453">
        <f t="shared" ca="1" si="258"/>
        <v>1</v>
      </c>
      <c r="Q453">
        <f t="shared" ca="1" si="261"/>
        <v>437</v>
      </c>
      <c r="R453">
        <f t="shared" ref="R453:R516" ca="1" si="264">R452</f>
        <v>990</v>
      </c>
      <c r="S453">
        <f t="shared" ca="1" si="262"/>
        <v>400</v>
      </c>
      <c r="T453" t="str">
        <f t="shared" ca="1" si="263"/>
        <v>Paradas</v>
      </c>
      <c r="U453">
        <f t="shared" ref="U453:U516" ca="1" si="265">IF(S453=0,"",10000+S453)</f>
        <v>10400</v>
      </c>
      <c r="V453">
        <f ca="1">IFERROR(INDEX(Rutas_Despiece!$J:$J,MATCH($S453,$Q:$Q,0)),"")</f>
        <v>41.643486000000003</v>
      </c>
      <c r="W453">
        <f ca="1">IFERROR(INDEX(Rutas_Despiece!$K:$K,MATCH($S453,$Q:$Q,0)),"")</f>
        <v>-0.889733</v>
      </c>
      <c r="Y453" t="str">
        <f ca="1">IFERROR(INDEX(Rutas_Despiece!$F:$F,MATCH($S453,$Q:$Q,0))&amp;" "&amp;INDEX(Rutas_Despiece!$G:$G,MATCH($S453,$Q:$Q,0)),"")</f>
        <v xml:space="preserve">Avenida Goya nº 66 </v>
      </c>
      <c r="Z453" t="str">
        <f ca="1">IFERROR(INDEX(Rutas_Despiece!$H:$H,MATCH($S453,$Q:$Q,0)),"")</f>
        <v>Zaragoza</v>
      </c>
      <c r="AA453" t="str">
        <f ca="1">IFERROR(INDEX(Rutas_Despiece!$I:$I,MATCH($S453,$Q:$Q,0)),"")</f>
        <v>Zaragoza, España</v>
      </c>
      <c r="AB453" t="str">
        <f ca="1">IFERROR(INDEX(Rutas_Despiece!$L:$L,MATCH($S453,$Q:$Q,0)),"")</f>
        <v>Pd. Bus</v>
      </c>
      <c r="AG453" t="str">
        <f t="shared" ca="1" si="259"/>
        <v/>
      </c>
    </row>
    <row r="454" spans="1:33" x14ac:dyDescent="0.25">
      <c r="A454">
        <f ca="1">IF(Rutas_Despiece!A454&lt;&gt;Rutas_Despiece!A453,1,0)</f>
        <v>0</v>
      </c>
      <c r="B454">
        <f ca="1">IF(A454,Rutas_Despiece!C454,0)</f>
        <v>0</v>
      </c>
      <c r="C454">
        <f ca="1">IF(A454,Rutas_Despiece!D454,0)</f>
        <v>0</v>
      </c>
      <c r="D454" t="str">
        <f ca="1">IF(A454=1,"",SUBSTITUTE(Rutas_Despiece!J454,",",".") &amp; ","&amp;SUBSTITUTE(Rutas_Despiece!K454,",","."))</f>
        <v>41.648205,-0.8865729</v>
      </c>
      <c r="E454" s="5">
        <f t="shared" ca="1" si="256"/>
        <v>14</v>
      </c>
      <c r="F454" t="str">
        <f t="shared" ca="1" si="253"/>
        <v>41.648205,-0.8865729 41.6489185,-0.8767716 41.651055,-0.8708236 41.6570733,-0.8696825 41.6701758,-0.8486393</v>
      </c>
      <c r="G454" s="69" t="s">
        <v>1174</v>
      </c>
      <c r="H454">
        <f t="shared" ca="1" si="257"/>
        <v>51</v>
      </c>
      <c r="I454" t="str">
        <f t="shared" ref="I454" ca="1" si="266">IF(I453&lt;H454,I453+1,"")</f>
        <v/>
      </c>
      <c r="J454" s="5" t="e">
        <f t="shared" ca="1" si="260"/>
        <v>#N/A</v>
      </c>
      <c r="M454" s="69"/>
      <c r="N454" s="69">
        <f t="shared" ca="1" si="250"/>
        <v>1</v>
      </c>
      <c r="O454" s="69" t="s">
        <v>1174</v>
      </c>
      <c r="P454">
        <f t="shared" ca="1" si="258"/>
        <v>1</v>
      </c>
      <c r="Q454">
        <f t="shared" ca="1" si="261"/>
        <v>438</v>
      </c>
      <c r="R454">
        <f t="shared" ca="1" si="264"/>
        <v>990</v>
      </c>
      <c r="S454">
        <f t="shared" ca="1" si="262"/>
        <v>401</v>
      </c>
      <c r="T454" t="str">
        <f t="shared" ca="1" si="263"/>
        <v>Paradas</v>
      </c>
      <c r="U454">
        <f t="shared" ca="1" si="265"/>
        <v>10401</v>
      </c>
      <c r="V454">
        <f ca="1">IFERROR(INDEX(Rutas_Despiece!$J:$J,MATCH($S454,$Q:$Q,0)),"")</f>
        <v>41.649518200000003</v>
      </c>
      <c r="W454">
        <f ca="1">IFERROR(INDEX(Rutas_Despiece!$K:$K,MATCH($S454,$Q:$Q,0)),"")</f>
        <v>-0.89856040000000004</v>
      </c>
      <c r="Y454" t="str">
        <f ca="1">IFERROR(INDEX(Rutas_Despiece!$F:$F,MATCH($S454,$Q:$Q,0))&amp;" "&amp;INDEX(Rutas_Despiece!$G:$G,MATCH($S454,$Q:$Q,0)),"")</f>
        <v xml:space="preserve">Plaza Roma  </v>
      </c>
      <c r="Z454" t="str">
        <f ca="1">IFERROR(INDEX(Rutas_Despiece!$H:$H,MATCH($S454,$Q:$Q,0)),"")</f>
        <v>Zaragoza</v>
      </c>
      <c r="AA454" t="str">
        <f ca="1">IFERROR(INDEX(Rutas_Despiece!$I:$I,MATCH($S454,$Q:$Q,0)),"")</f>
        <v>Zaragoza, España</v>
      </c>
      <c r="AB454" t="str">
        <f ca="1">IFERROR(INDEX(Rutas_Despiece!$L:$L,MATCH($S454,$Q:$Q,0)),"")</f>
        <v>Mercadona</v>
      </c>
      <c r="AG454" t="str">
        <f t="shared" ca="1" si="259"/>
        <v/>
      </c>
    </row>
    <row r="455" spans="1:33" x14ac:dyDescent="0.25">
      <c r="A455">
        <f ca="1">IF(Rutas_Despiece!A455&lt;&gt;Rutas_Despiece!A454,1,0)</f>
        <v>0</v>
      </c>
      <c r="B455">
        <f ca="1">IF(A455,Rutas_Despiece!C455,0)</f>
        <v>0</v>
      </c>
      <c r="C455">
        <f ca="1">IF(A455,Rutas_Despiece!D455,0)</f>
        <v>0</v>
      </c>
      <c r="D455" t="str">
        <f ca="1">IF(A455=1,"",SUBSTITUTE(Rutas_Despiece!J455,",",".") &amp; ","&amp;SUBSTITUTE(Rutas_Despiece!K455,",","."))</f>
        <v>41.6489185,-0.8767716</v>
      </c>
      <c r="E455" s="5">
        <f t="shared" ca="1" si="256"/>
        <v>14</v>
      </c>
      <c r="F455" t="str">
        <f t="shared" ca="1" si="253"/>
        <v>41.6489185,-0.8767716 41.651055,-0.8708236 41.6570733,-0.8696825 41.6701758,-0.8486393</v>
      </c>
      <c r="G455" s="69" t="s">
        <v>1174</v>
      </c>
      <c r="H455">
        <f t="shared" ca="1" si="257"/>
        <v>51</v>
      </c>
      <c r="I455" t="str">
        <f t="shared" ref="I455:I458" ca="1" si="267">IF(I454&lt;H455,I454+1,I454)</f>
        <v/>
      </c>
      <c r="J455" s="5" t="e">
        <f t="shared" ca="1" si="260"/>
        <v>#N/A</v>
      </c>
      <c r="M455" s="69"/>
      <c r="N455" s="69">
        <f t="shared" ca="1" si="250"/>
        <v>1</v>
      </c>
      <c r="O455" s="69" t="s">
        <v>1174</v>
      </c>
      <c r="P455">
        <f t="shared" ca="1" si="258"/>
        <v>1</v>
      </c>
      <c r="Q455">
        <f t="shared" ca="1" si="261"/>
        <v>439</v>
      </c>
      <c r="R455">
        <f t="shared" ca="1" si="264"/>
        <v>990</v>
      </c>
      <c r="S455">
        <f t="shared" ca="1" si="262"/>
        <v>402</v>
      </c>
      <c r="T455" t="str">
        <f t="shared" ca="1" si="263"/>
        <v>Paradas</v>
      </c>
      <c r="U455">
        <f t="shared" ca="1" si="265"/>
        <v>10402</v>
      </c>
      <c r="V455">
        <f ca="1">IFERROR(INDEX(Rutas_Despiece!$J:$J,MATCH($S455,$Q:$Q,0)),"")</f>
        <v>41.6530007</v>
      </c>
      <c r="W455">
        <f ca="1">IFERROR(INDEX(Rutas_Despiece!$K:$K,MATCH($S455,$Q:$Q,0)),"")</f>
        <v>-0.90630169999999999</v>
      </c>
      <c r="Y455" t="str">
        <f ca="1">IFERROR(INDEX(Rutas_Despiece!$F:$F,MATCH($S455,$Q:$Q,0))&amp;" "&amp;INDEX(Rutas_Despiece!$G:$G,MATCH($S455,$Q:$Q,0)),"")</f>
        <v xml:space="preserve">Avd. Madrid  </v>
      </c>
      <c r="Z455" t="str">
        <f ca="1">IFERROR(INDEX(Rutas_Despiece!$H:$H,MATCH($S455,$Q:$Q,0)),"")</f>
        <v>Zaragoza</v>
      </c>
      <c r="AA455" t="str">
        <f ca="1">IFERROR(INDEX(Rutas_Despiece!$I:$I,MATCH($S455,$Q:$Q,0)),"")</f>
        <v>Zaragoza, España</v>
      </c>
      <c r="AB455" t="str">
        <f ca="1">IFERROR(INDEX(Rutas_Despiece!$L:$L,MATCH($S455,$Q:$Q,0)),"")</f>
        <v>Esq. Plaza Huesca - Pd. Bus</v>
      </c>
      <c r="AG455" t="str">
        <f t="shared" ca="1" si="259"/>
        <v/>
      </c>
    </row>
    <row r="456" spans="1:33" x14ac:dyDescent="0.25">
      <c r="A456">
        <f ca="1">IF(Rutas_Despiece!A456&lt;&gt;Rutas_Despiece!A455,1,0)</f>
        <v>0</v>
      </c>
      <c r="B456">
        <f ca="1">IF(A456,Rutas_Despiece!C456,0)</f>
        <v>0</v>
      </c>
      <c r="C456">
        <f ca="1">IF(A456,Rutas_Despiece!D456,0)</f>
        <v>0</v>
      </c>
      <c r="D456" t="str">
        <f ca="1">IF(A456=1,"",SUBSTITUTE(Rutas_Despiece!J456,",",".") &amp; ","&amp;SUBSTITUTE(Rutas_Despiece!K456,",","."))</f>
        <v>41.651055,-0.8708236</v>
      </c>
      <c r="E456" s="5">
        <f t="shared" ca="1" si="256"/>
        <v>14</v>
      </c>
      <c r="F456" t="str">
        <f t="shared" ca="1" si="253"/>
        <v>41.651055,-0.8708236 41.6570733,-0.8696825 41.6701758,-0.8486393</v>
      </c>
      <c r="G456" s="69" t="s">
        <v>1174</v>
      </c>
      <c r="H456">
        <f t="shared" ca="1" si="257"/>
        <v>51</v>
      </c>
      <c r="I456" t="str">
        <f t="shared" ca="1" si="267"/>
        <v/>
      </c>
      <c r="J456" s="5" t="e">
        <f t="shared" ca="1" si="260"/>
        <v>#N/A</v>
      </c>
      <c r="M456" s="69"/>
      <c r="N456" s="69">
        <f t="shared" ca="1" si="250"/>
        <v>1</v>
      </c>
      <c r="O456" s="69" t="s">
        <v>1174</v>
      </c>
      <c r="P456">
        <f t="shared" ca="1" si="258"/>
        <v>1</v>
      </c>
      <c r="Q456">
        <f t="shared" ca="1" si="261"/>
        <v>440</v>
      </c>
      <c r="R456">
        <f t="shared" ca="1" si="264"/>
        <v>990</v>
      </c>
      <c r="S456">
        <f t="shared" ca="1" si="262"/>
        <v>403</v>
      </c>
      <c r="T456" t="str">
        <f t="shared" ca="1" si="263"/>
        <v>Paradas</v>
      </c>
      <c r="U456">
        <f t="shared" ca="1" si="265"/>
        <v>10403</v>
      </c>
      <c r="V456">
        <f ca="1">IFERROR(INDEX(Rutas_Despiece!$J:$J,MATCH($S456,$Q:$Q,0)),"")</f>
        <v>41.656027999999999</v>
      </c>
      <c r="W456">
        <f ca="1">IFERROR(INDEX(Rutas_Despiece!$K:$K,MATCH($S456,$Q:$Q,0)),"")</f>
        <v>-0.89534199999999997</v>
      </c>
      <c r="Y456" t="str">
        <f ca="1">IFERROR(INDEX(Rutas_Despiece!$F:$F,MATCH($S456,$Q:$Q,0))&amp;" "&amp;INDEX(Rutas_Despiece!$G:$G,MATCH($S456,$Q:$Q,0)),"")</f>
        <v xml:space="preserve">Avd. Madrid nº 142 </v>
      </c>
      <c r="Z456" t="str">
        <f ca="1">IFERROR(INDEX(Rutas_Despiece!$H:$H,MATCH($S456,$Q:$Q,0)),"")</f>
        <v>Zaragoza</v>
      </c>
      <c r="AA456" t="str">
        <f ca="1">IFERROR(INDEX(Rutas_Despiece!$I:$I,MATCH($S456,$Q:$Q,0)),"")</f>
        <v>Zaragoza, España</v>
      </c>
      <c r="AB456" t="str">
        <f ca="1">IFERROR(INDEX(Rutas_Despiece!$L:$L,MATCH($S456,$Q:$Q,0)),"")</f>
        <v>Calzados Kaymo</v>
      </c>
      <c r="AG456" t="str">
        <f t="shared" ca="1" si="259"/>
        <v/>
      </c>
    </row>
    <row r="457" spans="1:33" x14ac:dyDescent="0.25">
      <c r="A457">
        <f ca="1">IF(Rutas_Despiece!A457&lt;&gt;Rutas_Despiece!A456,1,0)</f>
        <v>0</v>
      </c>
      <c r="B457">
        <f ca="1">IF(A457,Rutas_Despiece!C457,0)</f>
        <v>0</v>
      </c>
      <c r="C457">
        <f ca="1">IF(A457,Rutas_Despiece!D457,0)</f>
        <v>0</v>
      </c>
      <c r="D457" t="str">
        <f ca="1">IF(A457=1,"",SUBSTITUTE(Rutas_Despiece!J457,",",".") &amp; ","&amp;SUBSTITUTE(Rutas_Despiece!K457,",","."))</f>
        <v>41.6570733,-0.8696825</v>
      </c>
      <c r="E457" s="5">
        <f t="shared" ca="1" si="256"/>
        <v>14</v>
      </c>
      <c r="F457" t="str">
        <f t="shared" ca="1" si="253"/>
        <v>41.6570733,-0.8696825 41.6701758,-0.8486393</v>
      </c>
      <c r="G457" s="69" t="s">
        <v>1174</v>
      </c>
      <c r="H457">
        <f t="shared" ca="1" si="257"/>
        <v>51</v>
      </c>
      <c r="I457" t="str">
        <f t="shared" ca="1" si="267"/>
        <v/>
      </c>
      <c r="J457" s="5" t="e">
        <f t="shared" ca="1" si="260"/>
        <v>#N/A</v>
      </c>
      <c r="M457" s="69"/>
      <c r="N457" s="69">
        <f t="shared" ca="1" si="250"/>
        <v>1</v>
      </c>
      <c r="O457" s="69" t="s">
        <v>1174</v>
      </c>
      <c r="P457">
        <f t="shared" ca="1" si="258"/>
        <v>1</v>
      </c>
      <c r="Q457">
        <f t="shared" ca="1" si="261"/>
        <v>441</v>
      </c>
      <c r="R457">
        <f t="shared" ca="1" si="264"/>
        <v>990</v>
      </c>
      <c r="S457">
        <f t="shared" ca="1" si="262"/>
        <v>404</v>
      </c>
      <c r="T457" t="str">
        <f t="shared" ca="1" si="263"/>
        <v>Paradas</v>
      </c>
      <c r="U457">
        <f t="shared" ca="1" si="265"/>
        <v>10404</v>
      </c>
      <c r="V457">
        <f ca="1">IFERROR(INDEX(Rutas_Despiece!$J:$J,MATCH($S457,$Q:$Q,0)),"")</f>
        <v>41.656027999999999</v>
      </c>
      <c r="W457">
        <f ca="1">IFERROR(INDEX(Rutas_Despiece!$K:$K,MATCH($S457,$Q:$Q,0)),"")</f>
        <v>-0.89534199999999997</v>
      </c>
      <c r="Y457" t="str">
        <f ca="1">IFERROR(INDEX(Rutas_Despiece!$F:$F,MATCH($S457,$Q:$Q,0))&amp;" "&amp;INDEX(Rutas_Despiece!$G:$G,MATCH($S457,$Q:$Q,0)),"")</f>
        <v>Avd. Madrid nº 218</v>
      </c>
      <c r="Z457" t="str">
        <f ca="1">IFERROR(INDEX(Rutas_Despiece!$H:$H,MATCH($S457,$Q:$Q,0)),"")</f>
        <v>Zaragoza</v>
      </c>
      <c r="AA457" t="str">
        <f ca="1">IFERROR(INDEX(Rutas_Despiece!$I:$I,MATCH($S457,$Q:$Q,0)),"")</f>
        <v>Zaragoza, España</v>
      </c>
      <c r="AB457">
        <f ca="1">IFERROR(INDEX(Rutas_Despiece!$L:$L,MATCH($S457,$Q:$Q,0)),"")</f>
        <v>0</v>
      </c>
      <c r="AG457" t="str">
        <f t="shared" ca="1" si="259"/>
        <v/>
      </c>
    </row>
    <row r="458" spans="1:33" x14ac:dyDescent="0.25">
      <c r="A458">
        <f ca="1">IF(Rutas_Despiece!A458&lt;&gt;Rutas_Despiece!A457,1,0)</f>
        <v>0</v>
      </c>
      <c r="B458">
        <f ca="1">IF(A458,Rutas_Despiece!C458,0)</f>
        <v>0</v>
      </c>
      <c r="C458">
        <f ca="1">IF(A458,Rutas_Despiece!D458,0)</f>
        <v>0</v>
      </c>
      <c r="D458" t="str">
        <f ca="1">IF(A458=1,"",SUBSTITUTE(Rutas_Despiece!J458,",",".") &amp; ","&amp;SUBSTITUTE(Rutas_Despiece!K458,",","."))</f>
        <v>41.6701758,-0.8486393</v>
      </c>
      <c r="E458" s="5">
        <f t="shared" ca="1" si="256"/>
        <v>14</v>
      </c>
      <c r="F458" t="str">
        <f t="shared" ca="1" si="253"/>
        <v>41.6701758,-0.8486393</v>
      </c>
      <c r="G458" s="69" t="s">
        <v>1174</v>
      </c>
      <c r="H458">
        <f t="shared" ca="1" si="257"/>
        <v>51</v>
      </c>
      <c r="I458" t="str">
        <f t="shared" ca="1" si="267"/>
        <v/>
      </c>
      <c r="J458" s="5" t="e">
        <f t="shared" ca="1" si="260"/>
        <v>#N/A</v>
      </c>
      <c r="M458" s="69"/>
      <c r="N458" s="69">
        <f t="shared" ca="1" si="250"/>
        <v>1</v>
      </c>
      <c r="O458" s="69" t="s">
        <v>1174</v>
      </c>
      <c r="P458">
        <f t="shared" ca="1" si="258"/>
        <v>1</v>
      </c>
      <c r="Q458">
        <f t="shared" ca="1" si="261"/>
        <v>442</v>
      </c>
      <c r="R458">
        <f t="shared" ca="1" si="264"/>
        <v>990</v>
      </c>
      <c r="S458">
        <f t="shared" ca="1" si="262"/>
        <v>405</v>
      </c>
      <c r="T458" t="str">
        <f t="shared" ca="1" si="263"/>
        <v>Paradas</v>
      </c>
      <c r="U458">
        <f t="shared" ca="1" si="265"/>
        <v>10405</v>
      </c>
      <c r="V458">
        <f ca="1">IFERROR(INDEX(Rutas_Despiece!$J:$J,MATCH($S458,$Q:$Q,0)),"")</f>
        <v>41.689270800000003</v>
      </c>
      <c r="W458">
        <f ca="1">IFERROR(INDEX(Rutas_Despiece!$K:$K,MATCH($S458,$Q:$Q,0)),"")</f>
        <v>-0.97838800000000004</v>
      </c>
      <c r="Y458" t="str">
        <f ca="1">IFERROR(INDEX(Rutas_Despiece!$F:$F,MATCH($S458,$Q:$Q,0))&amp;" "&amp;INDEX(Rutas_Despiece!$G:$G,MATCH($S458,$Q:$Q,0)),"")</f>
        <v xml:space="preserve">Ctra. Logroño </v>
      </c>
      <c r="Z458" t="str">
        <f ca="1">IFERROR(INDEX(Rutas_Despiece!$H:$H,MATCH($S458,$Q:$Q,0)),"")</f>
        <v xml:space="preserve">Monzalbarba </v>
      </c>
      <c r="AA458" t="str">
        <f ca="1">IFERROR(INDEX(Rutas_Despiece!$I:$I,MATCH($S458,$Q:$Q,0)),"")</f>
        <v>Zaragoza, España</v>
      </c>
      <c r="AB458" t="str">
        <f ca="1">IFERROR(INDEX(Rutas_Despiece!$L:$L,MATCH($S458,$Q:$Q,0)),"")</f>
        <v>Desvío Monzalbarba - Pd. Bus (?)</v>
      </c>
      <c r="AG458" t="str">
        <f t="shared" ca="1" si="259"/>
        <v/>
      </c>
    </row>
    <row r="459" spans="1:33" x14ac:dyDescent="0.25">
      <c r="A459">
        <f ca="1">IF(Rutas_Despiece!A459&lt;&gt;Rutas_Despiece!A458,1,0)</f>
        <v>1</v>
      </c>
      <c r="B459" t="str">
        <f ca="1">IF(A459,Rutas_Despiece!C459,0)</f>
        <v>Rutas_Habituales_MTN</v>
      </c>
      <c r="C459" t="str">
        <f ca="1">IF(A459,Rutas_Despiece!D459,0)</f>
        <v>Ruta 1_20</v>
      </c>
      <c r="D459" t="str">
        <f ca="1">IF(A459=1,"",SUBSTITUTE(Rutas_Despiece!J459,",",".") &amp; ","&amp;SUBSTITUTE(Rutas_Despiece!K459,",","."))</f>
        <v/>
      </c>
      <c r="E459" s="5">
        <f t="shared" ca="1" si="256"/>
        <v>15</v>
      </c>
      <c r="F459" t="str">
        <f t="shared" ca="1" si="253"/>
        <v xml:space="preserve"> 41.667657,-0.8551449 41.6701758,-0.8486393 41.6695785,-0.839172 41.670031,-0.83946 41.64804,-0.893696 41.749628,-1.175514 41.749628,-1.175514 41.6666687,-0.8238801 41.6670119,-0.8318499 41.6698563,-0.839224 41.6699345,-0.8463302 41.667657,-0.8551449</v>
      </c>
      <c r="G459" s="69" t="s">
        <v>1174</v>
      </c>
      <c r="H459">
        <f t="shared" ca="1" si="257"/>
        <v>51</v>
      </c>
      <c r="I459" t="str">
        <f t="shared" ref="I459" ca="1" si="268">IF(I458&lt;H459,I458+1,"")</f>
        <v/>
      </c>
      <c r="J459" s="5" t="e">
        <f t="shared" ca="1" si="260"/>
        <v>#N/A</v>
      </c>
      <c r="M459" s="69"/>
      <c r="N459" s="69">
        <f t="shared" ca="1" si="250"/>
        <v>1</v>
      </c>
      <c r="O459" s="69" t="s">
        <v>1174</v>
      </c>
      <c r="P459">
        <f t="shared" ca="1" si="258"/>
        <v>0</v>
      </c>
      <c r="Q459">
        <f t="shared" ca="1" si="261"/>
        <v>442</v>
      </c>
      <c r="R459">
        <f t="shared" ca="1" si="264"/>
        <v>990</v>
      </c>
      <c r="S459">
        <f t="shared" ca="1" si="262"/>
        <v>406</v>
      </c>
      <c r="T459" t="str">
        <f t="shared" ca="1" si="263"/>
        <v>Paradas</v>
      </c>
      <c r="U459">
        <f t="shared" ca="1" si="265"/>
        <v>10406</v>
      </c>
      <c r="V459">
        <f ca="1">IFERROR(INDEX(Rutas_Despiece!$J:$J,MATCH($S459,$Q:$Q,0)),"")</f>
        <v>41.766782499999998</v>
      </c>
      <c r="W459">
        <f ca="1">IFERROR(INDEX(Rutas_Despiece!$K:$K,MATCH($S459,$Q:$Q,0)),"")</f>
        <v>-1.1259024</v>
      </c>
      <c r="Y459" t="str">
        <f ca="1">IFERROR(INDEX(Rutas_Despiece!$F:$F,MATCH($S459,$Q:$Q,0))&amp;" "&amp;INDEX(Rutas_Despiece!$G:$G,MATCH($S459,$Q:$Q,0)),"")</f>
        <v xml:space="preserve">Alagón  </v>
      </c>
      <c r="Z459" t="str">
        <f ca="1">IFERROR(INDEX(Rutas_Despiece!$H:$H,MATCH($S459,$Q:$Q,0)),"")</f>
        <v xml:space="preserve">Alagón </v>
      </c>
      <c r="AA459" t="str">
        <f ca="1">IFERROR(INDEX(Rutas_Despiece!$I:$I,MATCH($S459,$Q:$Q,0)),"")</f>
        <v>Zaragoza, España</v>
      </c>
      <c r="AB459" t="str">
        <f ca="1">IFERROR(INDEX(Rutas_Despiece!$L:$L,MATCH($S459,$Q:$Q,0)),"")</f>
        <v>Rotonda - Pd. Bus</v>
      </c>
      <c r="AG459" t="str">
        <f t="shared" ca="1" si="259"/>
        <v/>
      </c>
    </row>
    <row r="460" spans="1:33" x14ac:dyDescent="0.25">
      <c r="A460">
        <f ca="1">IF(Rutas_Despiece!A460&lt;&gt;Rutas_Despiece!A459,1,0)</f>
        <v>0</v>
      </c>
      <c r="B460">
        <f ca="1">IF(A460,Rutas_Despiece!C460,0)</f>
        <v>0</v>
      </c>
      <c r="C460">
        <f ca="1">IF(A460,Rutas_Despiece!D460,0)</f>
        <v>0</v>
      </c>
      <c r="D460" t="str">
        <f ca="1">IF(A460=1,"",SUBSTITUTE(Rutas_Despiece!J460,",",".") &amp; ","&amp;SUBSTITUTE(Rutas_Despiece!K460,",","."))</f>
        <v>41.667657,-0.8551449</v>
      </c>
      <c r="E460" s="5">
        <f t="shared" ca="1" si="256"/>
        <v>15</v>
      </c>
      <c r="F460" t="str">
        <f t="shared" ca="1" si="253"/>
        <v>41.667657,-0.8551449 41.6701758,-0.8486393 41.6695785,-0.839172 41.670031,-0.83946 41.64804,-0.893696 41.749628,-1.175514 41.749628,-1.175514 41.6666687,-0.8238801 41.6670119,-0.8318499 41.6698563,-0.839224 41.6699345,-0.8463302 41.667657,-0.8551449</v>
      </c>
      <c r="G460" s="69" t="s">
        <v>1174</v>
      </c>
      <c r="H460">
        <f t="shared" ca="1" si="257"/>
        <v>51</v>
      </c>
      <c r="I460" t="str">
        <f t="shared" ref="I460:I463" ca="1" si="269">IF(I459&lt;H460,I459+1,I459)</f>
        <v/>
      </c>
      <c r="J460" s="5" t="e">
        <f t="shared" ca="1" si="260"/>
        <v>#N/A</v>
      </c>
      <c r="M460" s="69"/>
      <c r="N460" s="69">
        <f t="shared" ca="1" si="250"/>
        <v>1</v>
      </c>
      <c r="O460" s="69" t="s">
        <v>1174</v>
      </c>
      <c r="P460">
        <f t="shared" ca="1" si="258"/>
        <v>1</v>
      </c>
      <c r="Q460">
        <f t="shared" ca="1" si="261"/>
        <v>443</v>
      </c>
      <c r="R460">
        <f t="shared" ca="1" si="264"/>
        <v>990</v>
      </c>
      <c r="S460">
        <f t="shared" ca="1" si="262"/>
        <v>407</v>
      </c>
      <c r="T460" t="str">
        <f t="shared" ca="1" si="263"/>
        <v>Paradas</v>
      </c>
      <c r="U460">
        <f t="shared" ca="1" si="265"/>
        <v>10407</v>
      </c>
      <c r="V460">
        <f ca="1">IFERROR(INDEX(Rutas_Despiece!$J:$J,MATCH($S460,$Q:$Q,0)),"")</f>
        <v>41.749628000000001</v>
      </c>
      <c r="W460">
        <f ca="1">IFERROR(INDEX(Rutas_Despiece!$K:$K,MATCH($S460,$Q:$Q,0)),"")</f>
        <v>-1.1755139999999999</v>
      </c>
      <c r="Y460" t="str">
        <f ca="1">IFERROR(INDEX(Rutas_Despiece!$F:$F,MATCH($S460,$Q:$Q,0))&amp;" "&amp;INDEX(Rutas_Despiece!$G:$G,MATCH($S460,$Q:$Q,0)),"")</f>
        <v xml:space="preserve">Pol. Ind Entrerrios </v>
      </c>
      <c r="Z460" t="str">
        <f ca="1">IFERROR(INDEX(Rutas_Despiece!$H:$H,MATCH($S460,$Q:$Q,0)),"")</f>
        <v>Figueruelas</v>
      </c>
      <c r="AA460" t="str">
        <f ca="1">IFERROR(INDEX(Rutas_Despiece!$I:$I,MATCH($S460,$Q:$Q,0)),"")</f>
        <v>Zaragoza, España</v>
      </c>
      <c r="AB460" t="str">
        <f ca="1">IFERROR(INDEX(Rutas_Despiece!$L:$L,MATCH($S460,$Q:$Q,0)),"")</f>
        <v>Opel Puerta 5</v>
      </c>
      <c r="AG460" t="str">
        <f t="shared" ca="1" si="259"/>
        <v/>
      </c>
    </row>
    <row r="461" spans="1:33" x14ac:dyDescent="0.25">
      <c r="A461">
        <f ca="1">IF(Rutas_Despiece!A461&lt;&gt;Rutas_Despiece!A460,1,0)</f>
        <v>0</v>
      </c>
      <c r="B461">
        <f ca="1">IF(A461,Rutas_Despiece!C461,0)</f>
        <v>0</v>
      </c>
      <c r="C461">
        <f ca="1">IF(A461,Rutas_Despiece!D461,0)</f>
        <v>0</v>
      </c>
      <c r="D461" t="str">
        <f ca="1">IF(A461=1,"",SUBSTITUTE(Rutas_Despiece!J461,",",".") &amp; ","&amp;SUBSTITUTE(Rutas_Despiece!K461,",","."))</f>
        <v>41.6701758,-0.8486393</v>
      </c>
      <c r="E461" s="5">
        <f t="shared" ca="1" si="256"/>
        <v>15</v>
      </c>
      <c r="F461" t="str">
        <f t="shared" ca="1" si="253"/>
        <v>41.6701758,-0.8486393 41.6695785,-0.839172 41.670031,-0.83946 41.64804,-0.893696 41.749628,-1.175514 41.749628,-1.175514 41.6666687,-0.8238801 41.6670119,-0.8318499 41.6698563,-0.839224 41.6699345,-0.8463302 41.667657,-0.8551449</v>
      </c>
      <c r="G461" s="69" t="s">
        <v>1174</v>
      </c>
      <c r="H461">
        <f t="shared" ca="1" si="257"/>
        <v>51</v>
      </c>
      <c r="I461" t="str">
        <f t="shared" ca="1" si="269"/>
        <v/>
      </c>
      <c r="J461" s="5" t="e">
        <f t="shared" ca="1" si="260"/>
        <v>#N/A</v>
      </c>
      <c r="M461" s="69"/>
      <c r="N461" s="69">
        <f t="shared" ca="1" si="250"/>
        <v>1</v>
      </c>
      <c r="O461" s="69" t="s">
        <v>1174</v>
      </c>
      <c r="P461">
        <f t="shared" ca="1" si="258"/>
        <v>1</v>
      </c>
      <c r="Q461">
        <f t="shared" ca="1" si="261"/>
        <v>444</v>
      </c>
      <c r="R461">
        <f t="shared" ca="1" si="264"/>
        <v>990</v>
      </c>
      <c r="S461">
        <f t="shared" ca="1" si="262"/>
        <v>408</v>
      </c>
      <c r="T461" t="str">
        <f t="shared" ca="1" si="263"/>
        <v>Paradas</v>
      </c>
      <c r="U461">
        <f t="shared" ca="1" si="265"/>
        <v>10408</v>
      </c>
      <c r="V461">
        <f ca="1">IFERROR(INDEX(Rutas_Despiece!$J:$J,MATCH($S461,$Q:$Q,0)),"")</f>
        <v>41.749628000000001</v>
      </c>
      <c r="W461">
        <f ca="1">IFERROR(INDEX(Rutas_Despiece!$K:$K,MATCH($S461,$Q:$Q,0)),"")</f>
        <v>-1.1755139999999999</v>
      </c>
      <c r="Y461" t="str">
        <f ca="1">IFERROR(INDEX(Rutas_Despiece!$F:$F,MATCH($S461,$Q:$Q,0))&amp;" "&amp;INDEX(Rutas_Despiece!$G:$G,MATCH($S461,$Q:$Q,0)),"")</f>
        <v xml:space="preserve">Pol. Ind Entrerrios </v>
      </c>
      <c r="Z461" t="str">
        <f ca="1">IFERROR(INDEX(Rutas_Despiece!$H:$H,MATCH($S461,$Q:$Q,0)),"")</f>
        <v>Figueruelas</v>
      </c>
      <c r="AA461" t="str">
        <f ca="1">IFERROR(INDEX(Rutas_Despiece!$I:$I,MATCH($S461,$Q:$Q,0)),"")</f>
        <v>Zaragoza, España</v>
      </c>
      <c r="AB461" t="str">
        <f ca="1">IFERROR(INDEX(Rutas_Despiece!$L:$L,MATCH($S461,$Q:$Q,0)),"")</f>
        <v>Opel Puerta 5</v>
      </c>
      <c r="AG461" t="str">
        <f t="shared" ca="1" si="259"/>
        <v/>
      </c>
    </row>
    <row r="462" spans="1:33" x14ac:dyDescent="0.25">
      <c r="A462">
        <f ca="1">IF(Rutas_Despiece!A462&lt;&gt;Rutas_Despiece!A461,1,0)</f>
        <v>0</v>
      </c>
      <c r="B462">
        <f ca="1">IF(A462,Rutas_Despiece!C462,0)</f>
        <v>0</v>
      </c>
      <c r="C462">
        <f ca="1">IF(A462,Rutas_Despiece!D462,0)</f>
        <v>0</v>
      </c>
      <c r="D462" t="str">
        <f ca="1">IF(A462=1,"",SUBSTITUTE(Rutas_Despiece!J462,",",".") &amp; ","&amp;SUBSTITUTE(Rutas_Despiece!K462,",","."))</f>
        <v>41.6695785,-0.839172</v>
      </c>
      <c r="E462" s="5">
        <f t="shared" ca="1" si="256"/>
        <v>15</v>
      </c>
      <c r="F462" t="str">
        <f t="shared" ca="1" si="253"/>
        <v>41.6695785,-0.839172 41.670031,-0.83946 41.64804,-0.893696 41.749628,-1.175514 41.749628,-1.175514 41.6666687,-0.8238801 41.6670119,-0.8318499 41.6698563,-0.839224 41.6699345,-0.8463302 41.667657,-0.8551449</v>
      </c>
      <c r="G462" s="69" t="s">
        <v>1174</v>
      </c>
      <c r="H462">
        <f t="shared" ca="1" si="257"/>
        <v>51</v>
      </c>
      <c r="I462" t="str">
        <f t="shared" ca="1" si="269"/>
        <v/>
      </c>
      <c r="J462" s="5" t="e">
        <f t="shared" ca="1" si="260"/>
        <v>#N/A</v>
      </c>
      <c r="M462" s="69"/>
      <c r="N462" s="69">
        <f t="shared" ca="1" si="250"/>
        <v>1</v>
      </c>
      <c r="O462" s="69" t="s">
        <v>1174</v>
      </c>
      <c r="P462">
        <f t="shared" ca="1" si="258"/>
        <v>1</v>
      </c>
      <c r="Q462">
        <f t="shared" ca="1" si="261"/>
        <v>445</v>
      </c>
      <c r="R462">
        <f t="shared" ca="1" si="264"/>
        <v>990</v>
      </c>
      <c r="S462">
        <f t="shared" ca="1" si="262"/>
        <v>409</v>
      </c>
      <c r="T462" t="str">
        <f t="shared" ca="1" si="263"/>
        <v>Paradas</v>
      </c>
      <c r="U462">
        <f t="shared" ca="1" si="265"/>
        <v>10409</v>
      </c>
      <c r="V462">
        <f ca="1">IFERROR(INDEX(Rutas_Despiece!$J:$J,MATCH($S462,$Q:$Q,0)),"")</f>
        <v>41.766782499999998</v>
      </c>
      <c r="W462">
        <f ca="1">IFERROR(INDEX(Rutas_Despiece!$K:$K,MATCH($S462,$Q:$Q,0)),"")</f>
        <v>-1.1259024</v>
      </c>
      <c r="Y462" t="str">
        <f ca="1">IFERROR(INDEX(Rutas_Despiece!$F:$F,MATCH($S462,$Q:$Q,0))&amp;" "&amp;INDEX(Rutas_Despiece!$G:$G,MATCH($S462,$Q:$Q,0)),"")</f>
        <v xml:space="preserve">Alagón  </v>
      </c>
      <c r="Z462" t="str">
        <f ca="1">IFERROR(INDEX(Rutas_Despiece!$H:$H,MATCH($S462,$Q:$Q,0)),"")</f>
        <v xml:space="preserve">Alagón </v>
      </c>
      <c r="AA462" t="str">
        <f ca="1">IFERROR(INDEX(Rutas_Despiece!$I:$I,MATCH($S462,$Q:$Q,0)),"")</f>
        <v>Zaragoza, España</v>
      </c>
      <c r="AB462" t="str">
        <f ca="1">IFERROR(INDEX(Rutas_Despiece!$L:$L,MATCH($S462,$Q:$Q,0)),"")</f>
        <v>Rotonda - Pd. Bus</v>
      </c>
      <c r="AG462" t="str">
        <f t="shared" ca="1" si="259"/>
        <v/>
      </c>
    </row>
    <row r="463" spans="1:33" x14ac:dyDescent="0.25">
      <c r="A463">
        <f ca="1">IF(Rutas_Despiece!A463&lt;&gt;Rutas_Despiece!A462,1,0)</f>
        <v>0</v>
      </c>
      <c r="B463">
        <f ca="1">IF(A463,Rutas_Despiece!C463,0)</f>
        <v>0</v>
      </c>
      <c r="C463">
        <f ca="1">IF(A463,Rutas_Despiece!D463,0)</f>
        <v>0</v>
      </c>
      <c r="D463" t="str">
        <f ca="1">IF(A463=1,"",SUBSTITUTE(Rutas_Despiece!J463,",",".") &amp; ","&amp;SUBSTITUTE(Rutas_Despiece!K463,",","."))</f>
        <v>41.670031,-0.83946</v>
      </c>
      <c r="E463" s="5">
        <f t="shared" ca="1" si="256"/>
        <v>15</v>
      </c>
      <c r="F463" t="str">
        <f t="shared" ca="1" si="253"/>
        <v>41.670031,-0.83946 41.64804,-0.893696 41.749628,-1.175514 41.749628,-1.175514 41.6666687,-0.8238801 41.6670119,-0.8318499 41.6698563,-0.839224 41.6699345,-0.8463302 41.667657,-0.8551449</v>
      </c>
      <c r="G463" s="69" t="s">
        <v>1174</v>
      </c>
      <c r="H463">
        <f t="shared" ca="1" si="257"/>
        <v>51</v>
      </c>
      <c r="I463" t="str">
        <f t="shared" ca="1" si="269"/>
        <v/>
      </c>
      <c r="J463" s="5" t="e">
        <f t="shared" ca="1" si="260"/>
        <v>#N/A</v>
      </c>
      <c r="M463" s="69"/>
      <c r="N463" s="69">
        <f t="shared" ca="1" si="250"/>
        <v>1</v>
      </c>
      <c r="O463" s="69" t="s">
        <v>1174</v>
      </c>
      <c r="P463">
        <f t="shared" ca="1" si="258"/>
        <v>1</v>
      </c>
      <c r="Q463">
        <f t="shared" ca="1" si="261"/>
        <v>446</v>
      </c>
      <c r="R463">
        <f t="shared" ca="1" si="264"/>
        <v>990</v>
      </c>
      <c r="S463">
        <f t="shared" ca="1" si="262"/>
        <v>410</v>
      </c>
      <c r="T463" t="str">
        <f t="shared" ca="1" si="263"/>
        <v>Paradas</v>
      </c>
      <c r="U463">
        <f t="shared" ca="1" si="265"/>
        <v>10410</v>
      </c>
      <c r="V463">
        <f ca="1">IFERROR(INDEX(Rutas_Despiece!$J:$J,MATCH($S463,$Q:$Q,0)),"")</f>
        <v>41.689270800000003</v>
      </c>
      <c r="W463">
        <f ca="1">IFERROR(INDEX(Rutas_Despiece!$K:$K,MATCH($S463,$Q:$Q,0)),"")</f>
        <v>-0.97838800000000004</v>
      </c>
      <c r="Y463" t="str">
        <f ca="1">IFERROR(INDEX(Rutas_Despiece!$F:$F,MATCH($S463,$Q:$Q,0))&amp;" "&amp;INDEX(Rutas_Despiece!$G:$G,MATCH($S463,$Q:$Q,0)),"")</f>
        <v xml:space="preserve">Ctra. Logroño </v>
      </c>
      <c r="Z463" t="str">
        <f ca="1">IFERROR(INDEX(Rutas_Despiece!$H:$H,MATCH($S463,$Q:$Q,0)),"")</f>
        <v xml:space="preserve">Monzalbarba </v>
      </c>
      <c r="AA463" t="str">
        <f ca="1">IFERROR(INDEX(Rutas_Despiece!$I:$I,MATCH($S463,$Q:$Q,0)),"")</f>
        <v>Zaragoza, España</v>
      </c>
      <c r="AB463" t="str">
        <f ca="1">IFERROR(INDEX(Rutas_Despiece!$L:$L,MATCH($S463,$Q:$Q,0)),"")</f>
        <v>Desvío Monzalbarba - Pd. Bus (?)</v>
      </c>
      <c r="AG463" t="str">
        <f t="shared" ca="1" si="259"/>
        <v/>
      </c>
    </row>
    <row r="464" spans="1:33" x14ac:dyDescent="0.25">
      <c r="A464">
        <f ca="1">IF(Rutas_Despiece!A464&lt;&gt;Rutas_Despiece!A463,1,0)</f>
        <v>0</v>
      </c>
      <c r="B464">
        <f ca="1">IF(A464,Rutas_Despiece!C464,0)</f>
        <v>0</v>
      </c>
      <c r="C464">
        <f ca="1">IF(A464,Rutas_Despiece!D464,0)</f>
        <v>0</v>
      </c>
      <c r="D464" t="str">
        <f ca="1">IF(A464=1,"",SUBSTITUTE(Rutas_Despiece!J464,",",".") &amp; ","&amp;SUBSTITUTE(Rutas_Despiece!K464,",","."))</f>
        <v>41.64804,-0.893696</v>
      </c>
      <c r="E464" s="5">
        <f t="shared" ca="1" si="256"/>
        <v>15</v>
      </c>
      <c r="F464" t="str">
        <f t="shared" ca="1" si="253"/>
        <v>41.64804,-0.893696 41.749628,-1.175514 41.749628,-1.175514 41.6666687,-0.8238801 41.6670119,-0.8318499 41.6698563,-0.839224 41.6699345,-0.8463302 41.667657,-0.8551449</v>
      </c>
      <c r="G464" s="69" t="s">
        <v>1174</v>
      </c>
      <c r="H464">
        <f t="shared" ca="1" si="257"/>
        <v>51</v>
      </c>
      <c r="I464" t="str">
        <f t="shared" ref="I464" ca="1" si="270">IF(I463&lt;H464,I463+1,"")</f>
        <v/>
      </c>
      <c r="J464" s="5" t="e">
        <f t="shared" ca="1" si="260"/>
        <v>#N/A</v>
      </c>
      <c r="M464" s="69"/>
      <c r="N464" s="69">
        <f t="shared" ca="1" si="250"/>
        <v>1</v>
      </c>
      <c r="O464" s="69" t="s">
        <v>1174</v>
      </c>
      <c r="P464">
        <f t="shared" ca="1" si="258"/>
        <v>1</v>
      </c>
      <c r="Q464">
        <f t="shared" ca="1" si="261"/>
        <v>447</v>
      </c>
      <c r="R464">
        <f t="shared" ca="1" si="264"/>
        <v>990</v>
      </c>
      <c r="S464">
        <f t="shared" ca="1" si="262"/>
        <v>411</v>
      </c>
      <c r="T464" t="str">
        <f t="shared" ca="1" si="263"/>
        <v>Paradas</v>
      </c>
      <c r="U464">
        <f t="shared" ca="1" si="265"/>
        <v>10411</v>
      </c>
      <c r="V464">
        <f ca="1">IFERROR(INDEX(Rutas_Despiece!$J:$J,MATCH($S464,$Q:$Q,0)),"")</f>
        <v>41.650555300000001</v>
      </c>
      <c r="W464">
        <f ca="1">IFERROR(INDEX(Rutas_Despiece!$K:$K,MATCH($S464,$Q:$Q,0)),"")</f>
        <v>-0.91704770000000002</v>
      </c>
      <c r="Y464" t="str">
        <f ca="1">IFERROR(INDEX(Rutas_Despiece!$F:$F,MATCH($S464,$Q:$Q,0))&amp;" "&amp;INDEX(Rutas_Despiece!$G:$G,MATCH($S464,$Q:$Q,0)),"")</f>
        <v xml:space="preserve">Avd. Madrid  </v>
      </c>
      <c r="Z464" t="str">
        <f ca="1">IFERROR(INDEX(Rutas_Despiece!$H:$H,MATCH($S464,$Q:$Q,0)),"")</f>
        <v>Zaragoza</v>
      </c>
      <c r="AA464" t="str">
        <f ca="1">IFERROR(INDEX(Rutas_Despiece!$I:$I,MATCH($S464,$Q:$Q,0)),"")</f>
        <v>Zaragoza, España</v>
      </c>
      <c r="AB464" t="str">
        <f ca="1">IFERROR(INDEX(Rutas_Despiece!$L:$L,MATCH($S464,$Q:$Q,0)),"")</f>
        <v>Frente nº 218</v>
      </c>
      <c r="AG464" t="str">
        <f t="shared" ca="1" si="259"/>
        <v/>
      </c>
    </row>
    <row r="465" spans="1:33" x14ac:dyDescent="0.25">
      <c r="A465">
        <f ca="1">IF(Rutas_Despiece!A465&lt;&gt;Rutas_Despiece!A464,1,0)</f>
        <v>0</v>
      </c>
      <c r="B465">
        <f ca="1">IF(A465,Rutas_Despiece!C465,0)</f>
        <v>0</v>
      </c>
      <c r="C465">
        <f ca="1">IF(A465,Rutas_Despiece!D465,0)</f>
        <v>0</v>
      </c>
      <c r="D465" t="str">
        <f ca="1">IF(A465=1,"",SUBSTITUTE(Rutas_Despiece!J465,",",".") &amp; ","&amp;SUBSTITUTE(Rutas_Despiece!K465,",","."))</f>
        <v>41.749628,-1.175514</v>
      </c>
      <c r="E465" s="5">
        <f t="shared" ca="1" si="256"/>
        <v>15</v>
      </c>
      <c r="F465" t="str">
        <f t="shared" ca="1" si="253"/>
        <v>41.749628,-1.175514 41.749628,-1.175514 41.6666687,-0.8238801 41.6670119,-0.8318499 41.6698563,-0.839224 41.6699345,-0.8463302 41.667657,-0.8551449</v>
      </c>
      <c r="G465" s="69" t="s">
        <v>1174</v>
      </c>
      <c r="H465">
        <f t="shared" ca="1" si="257"/>
        <v>51</v>
      </c>
      <c r="I465" t="str">
        <f t="shared" ref="I465:I468" ca="1" si="271">IF(I464&lt;H465,I464+1,I464)</f>
        <v/>
      </c>
      <c r="J465" s="5" t="e">
        <f t="shared" ca="1" si="260"/>
        <v>#N/A</v>
      </c>
      <c r="M465" s="69"/>
      <c r="N465" s="69">
        <f t="shared" ca="1" si="250"/>
        <v>1</v>
      </c>
      <c r="O465" s="69" t="s">
        <v>1174</v>
      </c>
      <c r="P465">
        <f t="shared" ca="1" si="258"/>
        <v>1</v>
      </c>
      <c r="Q465">
        <f t="shared" ca="1" si="261"/>
        <v>448</v>
      </c>
      <c r="R465">
        <f t="shared" ca="1" si="264"/>
        <v>990</v>
      </c>
      <c r="S465">
        <f t="shared" ca="1" si="262"/>
        <v>412</v>
      </c>
      <c r="T465" t="str">
        <f t="shared" ca="1" si="263"/>
        <v>Paradas</v>
      </c>
      <c r="U465">
        <f t="shared" ca="1" si="265"/>
        <v>10412</v>
      </c>
      <c r="V465">
        <f ca="1">IFERROR(INDEX(Rutas_Despiece!$J:$J,MATCH($S465,$Q:$Q,0)),"")</f>
        <v>41.652139699999999</v>
      </c>
      <c r="W465">
        <f ca="1">IFERROR(INDEX(Rutas_Despiece!$K:$K,MATCH($S465,$Q:$Q,0)),"")</f>
        <v>-0.91020100000000004</v>
      </c>
      <c r="Y465" t="str">
        <f ca="1">IFERROR(INDEX(Rutas_Despiece!$F:$F,MATCH($S465,$Q:$Q,0))&amp;" "&amp;INDEX(Rutas_Despiece!$G:$G,MATCH($S465,$Q:$Q,0)),"")</f>
        <v xml:space="preserve">Avd. Madrid  </v>
      </c>
      <c r="Z465" t="str">
        <f ca="1">IFERROR(INDEX(Rutas_Despiece!$H:$H,MATCH($S465,$Q:$Q,0)),"")</f>
        <v>Zaragoza</v>
      </c>
      <c r="AA465" t="str">
        <f ca="1">IFERROR(INDEX(Rutas_Despiece!$I:$I,MATCH($S465,$Q:$Q,0)),"")</f>
        <v>Zaragoza, España</v>
      </c>
      <c r="AB465" t="str">
        <f ca="1">IFERROR(INDEX(Rutas_Despiece!$L:$L,MATCH($S465,$Q:$Q,0)),"")</f>
        <v>Frente Calzados Kaymo</v>
      </c>
      <c r="AG465" t="str">
        <f t="shared" ca="1" si="259"/>
        <v/>
      </c>
    </row>
    <row r="466" spans="1:33" x14ac:dyDescent="0.25">
      <c r="A466">
        <f ca="1">IF(Rutas_Despiece!A466&lt;&gt;Rutas_Despiece!A465,1,0)</f>
        <v>0</v>
      </c>
      <c r="B466">
        <f ca="1">IF(A466,Rutas_Despiece!C466,0)</f>
        <v>0</v>
      </c>
      <c r="C466">
        <f ca="1">IF(A466,Rutas_Despiece!D466,0)</f>
        <v>0</v>
      </c>
      <c r="D466" t="str">
        <f ca="1">IF(A466=1,"",SUBSTITUTE(Rutas_Despiece!J466,",",".") &amp; ","&amp;SUBSTITUTE(Rutas_Despiece!K466,",","."))</f>
        <v>41.749628,-1.175514</v>
      </c>
      <c r="E466" s="5">
        <f t="shared" ca="1" si="256"/>
        <v>15</v>
      </c>
      <c r="F466" t="str">
        <f t="shared" ca="1" si="253"/>
        <v>41.749628,-1.175514 41.6666687,-0.8238801 41.6670119,-0.8318499 41.6698563,-0.839224 41.6699345,-0.8463302 41.667657,-0.8551449</v>
      </c>
      <c r="G466" s="69" t="s">
        <v>1174</v>
      </c>
      <c r="H466">
        <f t="shared" ca="1" si="257"/>
        <v>51</v>
      </c>
      <c r="I466" t="str">
        <f t="shared" ca="1" si="271"/>
        <v/>
      </c>
      <c r="J466" s="5" t="e">
        <f t="shared" ca="1" si="260"/>
        <v>#N/A</v>
      </c>
      <c r="M466" s="69"/>
      <c r="N466" s="69">
        <f t="shared" ca="1" si="250"/>
        <v>1</v>
      </c>
      <c r="O466" s="69" t="s">
        <v>1174</v>
      </c>
      <c r="P466">
        <f t="shared" ca="1" si="258"/>
        <v>1</v>
      </c>
      <c r="Q466">
        <f t="shared" ca="1" si="261"/>
        <v>449</v>
      </c>
      <c r="R466">
        <f t="shared" ca="1" si="264"/>
        <v>990</v>
      </c>
      <c r="S466">
        <f t="shared" ca="1" si="262"/>
        <v>413</v>
      </c>
      <c r="T466" t="str">
        <f t="shared" ca="1" si="263"/>
        <v>Paradas</v>
      </c>
      <c r="U466">
        <f t="shared" ca="1" si="265"/>
        <v>10413</v>
      </c>
      <c r="V466">
        <f ca="1">IFERROR(INDEX(Rutas_Despiece!$J:$J,MATCH($S466,$Q:$Q,0)),"")</f>
        <v>41.652907900000002</v>
      </c>
      <c r="W466">
        <f ca="1">IFERROR(INDEX(Rutas_Despiece!$K:$K,MATCH($S466,$Q:$Q,0)),"")</f>
        <v>-0.90649829999999998</v>
      </c>
      <c r="Y466" t="str">
        <f ca="1">IFERROR(INDEX(Rutas_Despiece!$F:$F,MATCH($S466,$Q:$Q,0))&amp;" "&amp;INDEX(Rutas_Despiece!$G:$G,MATCH($S466,$Q:$Q,0)),"")</f>
        <v xml:space="preserve">Avd. Madrid </v>
      </c>
      <c r="Z466" t="str">
        <f ca="1">IFERROR(INDEX(Rutas_Despiece!$H:$H,MATCH($S466,$Q:$Q,0)),"")</f>
        <v>Zaragoza</v>
      </c>
      <c r="AA466" t="str">
        <f ca="1">IFERROR(INDEX(Rutas_Despiece!$I:$I,MATCH($S466,$Q:$Q,0)),"")</f>
        <v>Zaragoza, España</v>
      </c>
      <c r="AB466" t="str">
        <f ca="1">IFERROR(INDEX(Rutas_Despiece!$L:$L,MATCH($S466,$Q:$Q,0)),"")</f>
        <v>Frente Plaza Huesca - Pd. Bus</v>
      </c>
      <c r="AG466" t="str">
        <f t="shared" ca="1" si="259"/>
        <v/>
      </c>
    </row>
    <row r="467" spans="1:33" x14ac:dyDescent="0.25">
      <c r="A467">
        <f ca="1">IF(Rutas_Despiece!A467&lt;&gt;Rutas_Despiece!A466,1,0)</f>
        <v>0</v>
      </c>
      <c r="B467">
        <f ca="1">IF(A467,Rutas_Despiece!C467,0)</f>
        <v>0</v>
      </c>
      <c r="C467">
        <f ca="1">IF(A467,Rutas_Despiece!D467,0)</f>
        <v>0</v>
      </c>
      <c r="D467" t="str">
        <f ca="1">IF(A467=1,"",SUBSTITUTE(Rutas_Despiece!J467,",",".") &amp; ","&amp;SUBSTITUTE(Rutas_Despiece!K467,",","."))</f>
        <v>41.6666687,-0.8238801</v>
      </c>
      <c r="E467" s="5">
        <f t="shared" ca="1" si="256"/>
        <v>15</v>
      </c>
      <c r="F467" t="str">
        <f t="shared" ca="1" si="253"/>
        <v>41.6666687,-0.8238801 41.6670119,-0.8318499 41.6698563,-0.839224 41.6699345,-0.8463302 41.667657,-0.8551449</v>
      </c>
      <c r="G467" s="69" t="s">
        <v>1174</v>
      </c>
      <c r="H467">
        <f t="shared" ca="1" si="257"/>
        <v>51</v>
      </c>
      <c r="I467" t="str">
        <f t="shared" ca="1" si="271"/>
        <v/>
      </c>
      <c r="J467" s="5" t="e">
        <f t="shared" ca="1" si="260"/>
        <v>#N/A</v>
      </c>
      <c r="M467" s="69"/>
      <c r="N467" s="69">
        <f t="shared" ca="1" si="250"/>
        <v>1</v>
      </c>
      <c r="O467" s="69" t="s">
        <v>1174</v>
      </c>
      <c r="P467">
        <f t="shared" ca="1" si="258"/>
        <v>1</v>
      </c>
      <c r="Q467">
        <f t="shared" ca="1" si="261"/>
        <v>450</v>
      </c>
      <c r="R467">
        <f t="shared" ca="1" si="264"/>
        <v>990</v>
      </c>
      <c r="S467">
        <f t="shared" ca="1" si="262"/>
        <v>414</v>
      </c>
      <c r="T467" t="str">
        <f t="shared" ca="1" si="263"/>
        <v>Paradas</v>
      </c>
      <c r="U467">
        <f t="shared" ca="1" si="265"/>
        <v>10414</v>
      </c>
      <c r="V467">
        <f ca="1">IFERROR(INDEX(Rutas_Despiece!$J:$J,MATCH($S467,$Q:$Q,0)),"")</f>
        <v>41.649202299999999</v>
      </c>
      <c r="W467">
        <f ca="1">IFERROR(INDEX(Rutas_Despiece!$K:$K,MATCH($S467,$Q:$Q,0)),"")</f>
        <v>-0.89883069999999998</v>
      </c>
      <c r="Y467" t="str">
        <f ca="1">IFERROR(INDEX(Rutas_Despiece!$F:$F,MATCH($S467,$Q:$Q,0))&amp;" "&amp;INDEX(Rutas_Despiece!$G:$G,MATCH($S467,$Q:$Q,0)),"")</f>
        <v xml:space="preserve">Plaza Roma  </v>
      </c>
      <c r="Z467" t="str">
        <f ca="1">IFERROR(INDEX(Rutas_Despiece!$H:$H,MATCH($S467,$Q:$Q,0)),"")</f>
        <v>Zaragoza</v>
      </c>
      <c r="AA467" t="str">
        <f ca="1">IFERROR(INDEX(Rutas_Despiece!$I:$I,MATCH($S467,$Q:$Q,0)),"")</f>
        <v>Zaragoza, España</v>
      </c>
      <c r="AB467" t="str">
        <f ca="1">IFERROR(INDEX(Rutas_Despiece!$L:$L,MATCH($S467,$Q:$Q,0)),"")</f>
        <v>Esq. Escosura</v>
      </c>
      <c r="AG467" t="str">
        <f t="shared" ca="1" si="259"/>
        <v/>
      </c>
    </row>
    <row r="468" spans="1:33" x14ac:dyDescent="0.25">
      <c r="A468">
        <f ca="1">IF(Rutas_Despiece!A468&lt;&gt;Rutas_Despiece!A467,1,0)</f>
        <v>0</v>
      </c>
      <c r="B468">
        <f ca="1">IF(A468,Rutas_Despiece!C468,0)</f>
        <v>0</v>
      </c>
      <c r="C468">
        <f ca="1">IF(A468,Rutas_Despiece!D468,0)</f>
        <v>0</v>
      </c>
      <c r="D468" t="str">
        <f ca="1">IF(A468=1,"",SUBSTITUTE(Rutas_Despiece!J468,",",".") &amp; ","&amp;SUBSTITUTE(Rutas_Despiece!K468,",","."))</f>
        <v>41.6670119,-0.8318499</v>
      </c>
      <c r="E468" s="5">
        <f t="shared" ca="1" si="256"/>
        <v>15</v>
      </c>
      <c r="F468" t="str">
        <f t="shared" ca="1" si="253"/>
        <v>41.6670119,-0.8318499 41.6698563,-0.839224 41.6699345,-0.8463302 41.667657,-0.8551449</v>
      </c>
      <c r="G468" s="69" t="s">
        <v>1174</v>
      </c>
      <c r="H468">
        <f t="shared" ca="1" si="257"/>
        <v>51</v>
      </c>
      <c r="I468" t="str">
        <f t="shared" ca="1" si="271"/>
        <v/>
      </c>
      <c r="J468" s="5" t="e">
        <f t="shared" ca="1" si="260"/>
        <v>#N/A</v>
      </c>
      <c r="M468" s="69"/>
      <c r="N468" s="69">
        <f t="shared" ca="1" si="250"/>
        <v>1</v>
      </c>
      <c r="O468" s="69" t="s">
        <v>1174</v>
      </c>
      <c r="P468">
        <f t="shared" ca="1" si="258"/>
        <v>1</v>
      </c>
      <c r="Q468">
        <f t="shared" ca="1" si="261"/>
        <v>451</v>
      </c>
      <c r="R468">
        <f t="shared" ca="1" si="264"/>
        <v>990</v>
      </c>
      <c r="S468">
        <f t="shared" ca="1" si="262"/>
        <v>415</v>
      </c>
      <c r="T468" t="str">
        <f t="shared" ca="1" si="263"/>
        <v>Paradas</v>
      </c>
      <c r="U468">
        <f t="shared" ca="1" si="265"/>
        <v>10415</v>
      </c>
      <c r="V468">
        <f ca="1">IFERROR(INDEX(Rutas_Despiece!$J:$J,MATCH($S468,$Q:$Q,0)),"")</f>
        <v>41.645223399999999</v>
      </c>
      <c r="W468">
        <f ca="1">IFERROR(INDEX(Rutas_Despiece!$K:$K,MATCH($S468,$Q:$Q,0)),"")</f>
        <v>-0.89302459999999995</v>
      </c>
      <c r="Y468" t="str">
        <f ca="1">IFERROR(INDEX(Rutas_Despiece!$F:$F,MATCH($S468,$Q:$Q,0))&amp;" "&amp;INDEX(Rutas_Despiece!$G:$G,MATCH($S468,$Q:$Q,0)),"")</f>
        <v xml:space="preserve">Avd. Goya  </v>
      </c>
      <c r="Z468" t="str">
        <f ca="1">IFERROR(INDEX(Rutas_Despiece!$H:$H,MATCH($S468,$Q:$Q,0)),"")</f>
        <v>Zaragoza</v>
      </c>
      <c r="AA468" t="str">
        <f ca="1">IFERROR(INDEX(Rutas_Despiece!$I:$I,MATCH($S468,$Q:$Q,0)),"")</f>
        <v>Zaragoza, España</v>
      </c>
      <c r="AB468" t="str">
        <f ca="1">IFERROR(INDEX(Rutas_Despiece!$L:$L,MATCH($S468,$Q:$Q,0)),"")</f>
        <v>Esq. Cortes de Aragón - Pd. Bus</v>
      </c>
      <c r="AG468" t="str">
        <f t="shared" ca="1" si="259"/>
        <v/>
      </c>
    </row>
    <row r="469" spans="1:33" x14ac:dyDescent="0.25">
      <c r="A469">
        <f ca="1">IF(Rutas_Despiece!A469&lt;&gt;Rutas_Despiece!A468,1,0)</f>
        <v>0</v>
      </c>
      <c r="B469">
        <f ca="1">IF(A469,Rutas_Despiece!C469,0)</f>
        <v>0</v>
      </c>
      <c r="C469">
        <f ca="1">IF(A469,Rutas_Despiece!D469,0)</f>
        <v>0</v>
      </c>
      <c r="D469" t="str">
        <f ca="1">IF(A469=1,"",SUBSTITUTE(Rutas_Despiece!J469,",",".") &amp; ","&amp;SUBSTITUTE(Rutas_Despiece!K469,",","."))</f>
        <v>41.6698563,-0.839224</v>
      </c>
      <c r="E469" s="5">
        <f t="shared" ca="1" si="256"/>
        <v>15</v>
      </c>
      <c r="F469" t="str">
        <f t="shared" ca="1" si="253"/>
        <v>41.6698563,-0.839224 41.6699345,-0.8463302 41.667657,-0.8551449</v>
      </c>
      <c r="G469" s="69" t="s">
        <v>1174</v>
      </c>
      <c r="H469">
        <f t="shared" ca="1" si="257"/>
        <v>51</v>
      </c>
      <c r="I469" t="str">
        <f t="shared" ref="I469" ca="1" si="272">IF(I468&lt;H469,I468+1,"")</f>
        <v/>
      </c>
      <c r="J469" s="5" t="e">
        <f t="shared" ca="1" si="260"/>
        <v>#N/A</v>
      </c>
      <c r="M469" s="69"/>
      <c r="N469" s="69">
        <f t="shared" ca="1" si="250"/>
        <v>1</v>
      </c>
      <c r="O469" s="69" t="s">
        <v>1174</v>
      </c>
      <c r="P469">
        <f t="shared" ca="1" si="258"/>
        <v>1</v>
      </c>
      <c r="Q469">
        <f t="shared" ca="1" si="261"/>
        <v>452</v>
      </c>
      <c r="R469">
        <f t="shared" ca="1" si="264"/>
        <v>990</v>
      </c>
      <c r="S469">
        <f t="shared" ca="1" si="262"/>
        <v>416</v>
      </c>
      <c r="T469" t="str">
        <f t="shared" ca="1" si="263"/>
        <v>Paradas</v>
      </c>
      <c r="U469">
        <f t="shared" ca="1" si="265"/>
        <v>10416</v>
      </c>
      <c r="V469">
        <f ca="1">IFERROR(INDEX(Rutas_Despiece!$J:$J,MATCH($S469,$Q:$Q,0)),"")</f>
        <v>41.640898399999998</v>
      </c>
      <c r="W469">
        <f ca="1">IFERROR(INDEX(Rutas_Despiece!$K:$K,MATCH($S469,$Q:$Q,0)),"")</f>
        <v>-0.89523739999999996</v>
      </c>
      <c r="Y469" t="str">
        <f ca="1">IFERROR(INDEX(Rutas_Despiece!$F:$F,MATCH($S469,$Q:$Q,0))&amp;" "&amp;INDEX(Rutas_Despiece!$G:$G,MATCH($S469,$Q:$Q,0)),"")</f>
        <v xml:space="preserve">Plaza San Francisco  </v>
      </c>
      <c r="Z469" t="str">
        <f ca="1">IFERROR(INDEX(Rutas_Despiece!$H:$H,MATCH($S469,$Q:$Q,0)),"")</f>
        <v>Zaragoza</v>
      </c>
      <c r="AA469" t="str">
        <f ca="1">IFERROR(INDEX(Rutas_Despiece!$I:$I,MATCH($S469,$Q:$Q,0)),"")</f>
        <v>Zaragoza, España</v>
      </c>
      <c r="AB469" t="str">
        <f ca="1">IFERROR(INDEX(Rutas_Despiece!$L:$L,MATCH($S469,$Q:$Q,0)),"")</f>
        <v>Kiosco Prensa - Pd. Bus</v>
      </c>
      <c r="AG469" t="str">
        <f t="shared" ca="1" si="259"/>
        <v/>
      </c>
    </row>
    <row r="470" spans="1:33" x14ac:dyDescent="0.25">
      <c r="A470">
        <f ca="1">IF(Rutas_Despiece!A470&lt;&gt;Rutas_Despiece!A469,1,0)</f>
        <v>0</v>
      </c>
      <c r="B470">
        <f ca="1">IF(A470,Rutas_Despiece!C470,0)</f>
        <v>0</v>
      </c>
      <c r="C470">
        <f ca="1">IF(A470,Rutas_Despiece!D470,0)</f>
        <v>0</v>
      </c>
      <c r="D470" t="str">
        <f ca="1">IF(A470=1,"",SUBSTITUTE(Rutas_Despiece!J470,",",".") &amp; ","&amp;SUBSTITUTE(Rutas_Despiece!K470,",","."))</f>
        <v>41.6699345,-0.8463302</v>
      </c>
      <c r="E470" s="5">
        <f t="shared" ca="1" si="256"/>
        <v>15</v>
      </c>
      <c r="F470" t="str">
        <f t="shared" ca="1" si="253"/>
        <v>41.6699345,-0.8463302 41.667657,-0.8551449</v>
      </c>
      <c r="G470" s="69" t="s">
        <v>1174</v>
      </c>
      <c r="H470">
        <f t="shared" ca="1" si="257"/>
        <v>51</v>
      </c>
      <c r="I470" t="str">
        <f t="shared" ref="I470:I473" ca="1" si="273">IF(I469&lt;H470,I469+1,I469)</f>
        <v/>
      </c>
      <c r="J470" s="5" t="e">
        <f t="shared" ca="1" si="260"/>
        <v>#N/A</v>
      </c>
      <c r="M470" s="69"/>
      <c r="N470" s="69">
        <f t="shared" ca="1" si="250"/>
        <v>1</v>
      </c>
      <c r="O470" s="69" t="s">
        <v>1174</v>
      </c>
      <c r="P470">
        <f t="shared" ca="1" si="258"/>
        <v>1</v>
      </c>
      <c r="Q470">
        <f t="shared" ca="1" si="261"/>
        <v>453</v>
      </c>
      <c r="R470">
        <f t="shared" ca="1" si="264"/>
        <v>990</v>
      </c>
      <c r="S470">
        <f t="shared" ca="1" si="262"/>
        <v>417</v>
      </c>
      <c r="T470" t="str">
        <f t="shared" ca="1" si="263"/>
        <v>Paradas</v>
      </c>
      <c r="U470">
        <f t="shared" ca="1" si="265"/>
        <v>10417</v>
      </c>
      <c r="V470">
        <f ca="1">IFERROR(INDEX(Rutas_Despiece!$J:$J,MATCH($S470,$Q:$Q,0)),"")</f>
        <v>41.639712299999999</v>
      </c>
      <c r="W470">
        <f ca="1">IFERROR(INDEX(Rutas_Despiece!$K:$K,MATCH($S470,$Q:$Q,0)),"")</f>
        <v>-0.90249570000000001</v>
      </c>
      <c r="Y470" t="str">
        <f ca="1">IFERROR(INDEX(Rutas_Despiece!$F:$F,MATCH($S470,$Q:$Q,0))&amp;" "&amp;INDEX(Rutas_Despiece!$G:$G,MATCH($S470,$Q:$Q,0)),"")</f>
        <v xml:space="preserve">Violante de Hungría  </v>
      </c>
      <c r="Z470" t="str">
        <f ca="1">IFERROR(INDEX(Rutas_Despiece!$H:$H,MATCH($S470,$Q:$Q,0)),"")</f>
        <v>Zaragoza</v>
      </c>
      <c r="AA470" t="str">
        <f ca="1">IFERROR(INDEX(Rutas_Despiece!$I:$I,MATCH($S470,$Q:$Q,0)),"")</f>
        <v>Zaragoza, España</v>
      </c>
      <c r="AB470" t="str">
        <f ca="1">IFERROR(INDEX(Rutas_Despiece!$L:$L,MATCH($S470,$Q:$Q,0)),"")</f>
        <v>Frente nº 7 - Pd. Bus</v>
      </c>
      <c r="AG470" t="str">
        <f t="shared" ca="1" si="259"/>
        <v/>
      </c>
    </row>
    <row r="471" spans="1:33" x14ac:dyDescent="0.25">
      <c r="A471">
        <f ca="1">IF(Rutas_Despiece!A471&lt;&gt;Rutas_Despiece!A470,1,0)</f>
        <v>0</v>
      </c>
      <c r="B471">
        <f ca="1">IF(A471,Rutas_Despiece!C471,0)</f>
        <v>0</v>
      </c>
      <c r="C471">
        <f ca="1">IF(A471,Rutas_Despiece!D471,0)</f>
        <v>0</v>
      </c>
      <c r="D471" t="str">
        <f ca="1">IF(A471=1,"",SUBSTITUTE(Rutas_Despiece!J471,",",".") &amp; ","&amp;SUBSTITUTE(Rutas_Despiece!K471,",","."))</f>
        <v>41.667657,-0.8551449</v>
      </c>
      <c r="E471" s="5">
        <f t="shared" ca="1" si="256"/>
        <v>15</v>
      </c>
      <c r="F471" t="str">
        <f t="shared" ca="1" si="253"/>
        <v>41.667657,-0.8551449</v>
      </c>
      <c r="G471" s="69" t="s">
        <v>1174</v>
      </c>
      <c r="H471">
        <f t="shared" ca="1" si="257"/>
        <v>51</v>
      </c>
      <c r="I471" t="str">
        <f t="shared" ca="1" si="273"/>
        <v/>
      </c>
      <c r="J471" s="5" t="e">
        <f t="shared" ca="1" si="260"/>
        <v>#N/A</v>
      </c>
      <c r="M471" s="69"/>
      <c r="N471" s="69">
        <f t="shared" ca="1" si="250"/>
        <v>1</v>
      </c>
      <c r="O471" s="69" t="s">
        <v>1174</v>
      </c>
      <c r="P471">
        <f t="shared" ca="1" si="258"/>
        <v>1</v>
      </c>
      <c r="Q471">
        <f t="shared" ca="1" si="261"/>
        <v>454</v>
      </c>
      <c r="R471">
        <f t="shared" ca="1" si="264"/>
        <v>990</v>
      </c>
      <c r="S471">
        <f t="shared" ca="1" si="262"/>
        <v>418</v>
      </c>
      <c r="T471" t="str">
        <f t="shared" ca="1" si="263"/>
        <v>Paradas</v>
      </c>
      <c r="U471">
        <f t="shared" ca="1" si="265"/>
        <v>10418</v>
      </c>
      <c r="V471">
        <f ca="1">IFERROR(INDEX(Rutas_Despiece!$J:$J,MATCH($S471,$Q:$Q,0)),"")</f>
        <v>41.645080499999999</v>
      </c>
      <c r="W471">
        <f ca="1">IFERROR(INDEX(Rutas_Despiece!$K:$K,MATCH($S471,$Q:$Q,0)),"")</f>
        <v>-0.90692819999999996</v>
      </c>
      <c r="Y471" t="str">
        <f ca="1">IFERROR(INDEX(Rutas_Despiece!$F:$F,MATCH($S471,$Q:$Q,0))&amp;" "&amp;INDEX(Rutas_Despiece!$G:$G,MATCH($S471,$Q:$Q,0)),"")</f>
        <v xml:space="preserve">Vía Univérsitas  </v>
      </c>
      <c r="Z471" t="str">
        <f ca="1">IFERROR(INDEX(Rutas_Despiece!$H:$H,MATCH($S471,$Q:$Q,0)),"")</f>
        <v>Zaragoza</v>
      </c>
      <c r="AA471" t="str">
        <f ca="1">IFERROR(INDEX(Rutas_Despiece!$I:$I,MATCH($S471,$Q:$Q,0)),"")</f>
        <v>Zaragoza, España</v>
      </c>
      <c r="AB471" t="str">
        <f ca="1">IFERROR(INDEX(Rutas_Despiece!$L:$L,MATCH($S471,$Q:$Q,0)),"")</f>
        <v>Esq. Santa María Reina</v>
      </c>
      <c r="AG471" t="str">
        <f t="shared" ca="1" si="259"/>
        <v/>
      </c>
    </row>
    <row r="472" spans="1:33" x14ac:dyDescent="0.25">
      <c r="A472">
        <f ca="1">IF(Rutas_Despiece!A472&lt;&gt;Rutas_Despiece!A471,1,0)</f>
        <v>1</v>
      </c>
      <c r="B472" t="str">
        <f ca="1">IF(A472,Rutas_Despiece!C472,0)</f>
        <v>Rutas_Habituales_MTN</v>
      </c>
      <c r="C472" t="str">
        <f ca="1">IF(A472,Rutas_Despiece!D472,0)</f>
        <v>Ruta 2_20</v>
      </c>
      <c r="D472" t="str">
        <f ca="1">IF(A472=1,"",SUBSTITUTE(Rutas_Despiece!J472,",",".") &amp; ","&amp;SUBSTITUTE(Rutas_Despiece!K472,",","."))</f>
        <v/>
      </c>
      <c r="E472" s="5">
        <f t="shared" ca="1" si="256"/>
        <v>16</v>
      </c>
      <c r="F472" t="str">
        <f t="shared" ca="1" si="253"/>
        <v xml:space="preserve"> 41.6570955,-0.8586166 41.6605399,-0.8637916 41.6629175,-0.8662946 41.6666243,-0.8749024 41.66857,-0.876678 41.749628,-1.175514 41.749628,-1.175514 41.6697722,-0.8768512 41.6666281,-0.8750802 41.6628839,-0.8664623 41.6604682,-0.8638957 41.657137,-0.8586181</v>
      </c>
      <c r="G472" s="69" t="s">
        <v>1174</v>
      </c>
      <c r="H472">
        <f t="shared" ca="1" si="257"/>
        <v>51</v>
      </c>
      <c r="I472" t="str">
        <f t="shared" ca="1" si="273"/>
        <v/>
      </c>
      <c r="J472" s="5" t="e">
        <f t="shared" ca="1" si="260"/>
        <v>#N/A</v>
      </c>
      <c r="M472" s="69"/>
      <c r="N472" s="69">
        <f t="shared" ca="1" si="250"/>
        <v>1</v>
      </c>
      <c r="O472" s="69" t="s">
        <v>1174</v>
      </c>
      <c r="P472">
        <f t="shared" ca="1" si="258"/>
        <v>0</v>
      </c>
      <c r="Q472">
        <f t="shared" ca="1" si="261"/>
        <v>454</v>
      </c>
      <c r="R472">
        <f t="shared" ca="1" si="264"/>
        <v>990</v>
      </c>
      <c r="S472">
        <f t="shared" ca="1" si="262"/>
        <v>419</v>
      </c>
      <c r="T472" t="str">
        <f t="shared" ca="1" si="263"/>
        <v>Paradas</v>
      </c>
      <c r="U472">
        <f t="shared" ca="1" si="265"/>
        <v>10419</v>
      </c>
      <c r="V472">
        <f ca="1">IFERROR(INDEX(Rutas_Despiece!$J:$J,MATCH($S472,$Q:$Q,0)),"")</f>
        <v>41.662090900000003</v>
      </c>
      <c r="W472">
        <f ca="1">IFERROR(INDEX(Rutas_Despiece!$K:$K,MATCH($S472,$Q:$Q,0)),"")</f>
        <v>-0.87588440000000001</v>
      </c>
      <c r="Y472" t="str">
        <f ca="1">IFERROR(INDEX(Rutas_Despiece!$F:$F,MATCH($S472,$Q:$Q,0))&amp;" "&amp;INDEX(Rutas_Despiece!$G:$G,MATCH($S472,$Q:$Q,0)),"")</f>
        <v xml:space="preserve">Sixto Celorrio </v>
      </c>
      <c r="Z472" t="str">
        <f ca="1">IFERROR(INDEX(Rutas_Despiece!$H:$H,MATCH($S472,$Q:$Q,0)),"")</f>
        <v>Zaragoza</v>
      </c>
      <c r="AA472" t="str">
        <f ca="1">IFERROR(INDEX(Rutas_Despiece!$I:$I,MATCH($S472,$Q:$Q,0)),"")</f>
        <v>Zaragoza, España</v>
      </c>
      <c r="AB472" t="str">
        <f ca="1">IFERROR(INDEX(Rutas_Despiece!$L:$L,MATCH($S472,$Q:$Q,0)),"")</f>
        <v>Frente Valle Zuriza</v>
      </c>
      <c r="AG472" t="str">
        <f t="shared" ca="1" si="259"/>
        <v/>
      </c>
    </row>
    <row r="473" spans="1:33" x14ac:dyDescent="0.25">
      <c r="A473">
        <f ca="1">IF(Rutas_Despiece!A473&lt;&gt;Rutas_Despiece!A472,1,0)</f>
        <v>0</v>
      </c>
      <c r="B473">
        <f ca="1">IF(A473,Rutas_Despiece!C473,0)</f>
        <v>0</v>
      </c>
      <c r="C473">
        <f ca="1">IF(A473,Rutas_Despiece!D473,0)</f>
        <v>0</v>
      </c>
      <c r="D473" t="str">
        <f ca="1">IF(A473=1,"",SUBSTITUTE(Rutas_Despiece!J473,",",".") &amp; ","&amp;SUBSTITUTE(Rutas_Despiece!K473,",","."))</f>
        <v>41.6570955,-0.8586166</v>
      </c>
      <c r="E473" s="5">
        <f t="shared" ca="1" si="256"/>
        <v>16</v>
      </c>
      <c r="F473" t="str">
        <f t="shared" ca="1" si="253"/>
        <v>41.6570955,-0.8586166 41.6605399,-0.8637916 41.6629175,-0.8662946 41.6666243,-0.8749024 41.66857,-0.876678 41.749628,-1.175514 41.749628,-1.175514 41.6697722,-0.8768512 41.6666281,-0.8750802 41.6628839,-0.8664623 41.6604682,-0.8638957 41.657137,-0.8586181</v>
      </c>
      <c r="G473" s="69" t="s">
        <v>1174</v>
      </c>
      <c r="H473">
        <f t="shared" ca="1" si="257"/>
        <v>51</v>
      </c>
      <c r="I473" t="str">
        <f t="shared" ca="1" si="273"/>
        <v/>
      </c>
      <c r="J473" s="5" t="e">
        <f t="shared" ca="1" si="260"/>
        <v>#N/A</v>
      </c>
      <c r="M473" s="69"/>
      <c r="N473" s="69">
        <f t="shared" ca="1" si="250"/>
        <v>1</v>
      </c>
      <c r="O473" s="69" t="s">
        <v>1174</v>
      </c>
      <c r="P473">
        <f t="shared" ca="1" si="258"/>
        <v>1</v>
      </c>
      <c r="Q473">
        <f t="shared" ca="1" si="261"/>
        <v>455</v>
      </c>
      <c r="R473">
        <f t="shared" ca="1" si="264"/>
        <v>990</v>
      </c>
      <c r="S473">
        <f t="shared" ca="1" si="262"/>
        <v>420</v>
      </c>
      <c r="T473" t="str">
        <f t="shared" ca="1" si="263"/>
        <v>Paradas</v>
      </c>
      <c r="U473">
        <f t="shared" ca="1" si="265"/>
        <v>10420</v>
      </c>
      <c r="V473">
        <f ca="1">IFERROR(INDEX(Rutas_Despiece!$J:$J,MATCH($S473,$Q:$Q,0)),"")</f>
        <v>41.657719299999997</v>
      </c>
      <c r="W473">
        <f ca="1">IFERROR(INDEX(Rutas_Despiece!$K:$K,MATCH($S473,$Q:$Q,0)),"")</f>
        <v>-0.86944949999999999</v>
      </c>
      <c r="Y473" t="str">
        <f ca="1">IFERROR(INDEX(Rutas_Despiece!$F:$F,MATCH($S473,$Q:$Q,0))&amp;" "&amp;INDEX(Rutas_Despiece!$G:$G,MATCH($S473,$Q:$Q,0)),"")</f>
        <v xml:space="preserve">Avd. Puente del Pilar  </v>
      </c>
      <c r="Z473" t="str">
        <f ca="1">IFERROR(INDEX(Rutas_Despiece!$H:$H,MATCH($S473,$Q:$Q,0)),"")</f>
        <v>Zaragoza</v>
      </c>
      <c r="AA473" t="str">
        <f ca="1">IFERROR(INDEX(Rutas_Despiece!$I:$I,MATCH($S473,$Q:$Q,0)),"")</f>
        <v>Zaragoza, España</v>
      </c>
      <c r="AB473" t="str">
        <f ca="1">IFERROR(INDEX(Rutas_Despiece!$L:$L,MATCH($S473,$Q:$Q,0)),"")</f>
        <v>Esq. Jesús - Pd. Bus</v>
      </c>
      <c r="AG473" t="str">
        <f t="shared" ca="1" si="259"/>
        <v/>
      </c>
    </row>
    <row r="474" spans="1:33" x14ac:dyDescent="0.25">
      <c r="A474">
        <f ca="1">IF(Rutas_Despiece!A474&lt;&gt;Rutas_Despiece!A473,1,0)</f>
        <v>0</v>
      </c>
      <c r="B474">
        <f ca="1">IF(A474,Rutas_Despiece!C474,0)</f>
        <v>0</v>
      </c>
      <c r="C474">
        <f ca="1">IF(A474,Rutas_Despiece!D474,0)</f>
        <v>0</v>
      </c>
      <c r="D474" t="str">
        <f ca="1">IF(A474=1,"",SUBSTITUTE(Rutas_Despiece!J474,",",".") &amp; ","&amp;SUBSTITUTE(Rutas_Despiece!K474,",","."))</f>
        <v>41.6605399,-0.8637916</v>
      </c>
      <c r="E474" s="5">
        <f t="shared" ca="1" si="256"/>
        <v>16</v>
      </c>
      <c r="F474" t="str">
        <f t="shared" ca="1" si="253"/>
        <v>41.6605399,-0.8637916 41.6629175,-0.8662946 41.6666243,-0.8749024 41.66857,-0.876678 41.749628,-1.175514 41.749628,-1.175514 41.6697722,-0.8768512 41.6666281,-0.8750802 41.6628839,-0.8664623 41.6604682,-0.8638957 41.657137,-0.8586181</v>
      </c>
      <c r="G474" s="69" t="s">
        <v>1174</v>
      </c>
      <c r="H474">
        <f t="shared" ca="1" si="257"/>
        <v>51</v>
      </c>
      <c r="I474" t="str">
        <f t="shared" ref="I474" ca="1" si="274">IF(I473&lt;H474,I473+1,"")</f>
        <v/>
      </c>
      <c r="J474" s="5" t="e">
        <f t="shared" ca="1" si="260"/>
        <v>#N/A</v>
      </c>
      <c r="M474" s="69"/>
      <c r="N474" s="69">
        <f t="shared" ca="1" si="250"/>
        <v>1</v>
      </c>
      <c r="O474" s="69" t="s">
        <v>1174</v>
      </c>
      <c r="P474">
        <f t="shared" ca="1" si="258"/>
        <v>1</v>
      </c>
      <c r="Q474">
        <f t="shared" ca="1" si="261"/>
        <v>456</v>
      </c>
      <c r="R474">
        <f t="shared" ca="1" si="264"/>
        <v>990</v>
      </c>
      <c r="S474">
        <f t="shared" ca="1" si="262"/>
        <v>421</v>
      </c>
      <c r="T474" t="str">
        <f t="shared" ca="1" si="263"/>
        <v>Paradas</v>
      </c>
      <c r="U474">
        <f t="shared" ca="1" si="265"/>
        <v>10421</v>
      </c>
      <c r="V474">
        <f ca="1">IFERROR(INDEX(Rutas_Despiece!$J:$J,MATCH($S474,$Q:$Q,0)),"")</f>
        <v>41.650743300000002</v>
      </c>
      <c r="W474">
        <f ca="1">IFERROR(INDEX(Rutas_Despiece!$K:$K,MATCH($S474,$Q:$Q,0)),"")</f>
        <v>-0.87001340000000005</v>
      </c>
      <c r="Y474" t="str">
        <f ca="1">IFERROR(INDEX(Rutas_Despiece!$F:$F,MATCH($S474,$Q:$Q,0))&amp;" "&amp;INDEX(Rutas_Despiece!$G:$G,MATCH($S474,$Q:$Q,0)),"")</f>
        <v xml:space="preserve">Calle Asalto  </v>
      </c>
      <c r="Z474" t="str">
        <f ca="1">IFERROR(INDEX(Rutas_Despiece!$H:$H,MATCH($S474,$Q:$Q,0)),"")</f>
        <v>Zaragoza</v>
      </c>
      <c r="AA474" t="str">
        <f ca="1">IFERROR(INDEX(Rutas_Despiece!$I:$I,MATCH($S474,$Q:$Q,0)),"")</f>
        <v>Zaragoza, España</v>
      </c>
      <c r="AB474" t="str">
        <f ca="1">IFERROR(INDEX(Rutas_Despiece!$L:$L,MATCH($S474,$Q:$Q,0)),"")</f>
        <v>Museo Centro de Historia</v>
      </c>
      <c r="AG474" t="str">
        <f t="shared" ca="1" si="259"/>
        <v/>
      </c>
    </row>
    <row r="475" spans="1:33" x14ac:dyDescent="0.25">
      <c r="A475">
        <f ca="1">IF(Rutas_Despiece!A475&lt;&gt;Rutas_Despiece!A474,1,0)</f>
        <v>0</v>
      </c>
      <c r="B475">
        <f ca="1">IF(A475,Rutas_Despiece!C475,0)</f>
        <v>0</v>
      </c>
      <c r="C475">
        <f ca="1">IF(A475,Rutas_Despiece!D475,0)</f>
        <v>0</v>
      </c>
      <c r="D475" t="str">
        <f ca="1">IF(A475=1,"",SUBSTITUTE(Rutas_Despiece!J475,",",".") &amp; ","&amp;SUBSTITUTE(Rutas_Despiece!K475,",","."))</f>
        <v>41.6629175,-0.8662946</v>
      </c>
      <c r="E475" s="5">
        <f t="shared" ca="1" si="256"/>
        <v>16</v>
      </c>
      <c r="F475" t="str">
        <f t="shared" ca="1" si="253"/>
        <v>41.6629175,-0.8662946 41.6666243,-0.8749024 41.66857,-0.876678 41.749628,-1.175514 41.749628,-1.175514 41.6697722,-0.8768512 41.6666281,-0.8750802 41.6628839,-0.8664623 41.6604682,-0.8638957 41.657137,-0.8586181</v>
      </c>
      <c r="G475" s="69" t="s">
        <v>1174</v>
      </c>
      <c r="H475">
        <f t="shared" ca="1" si="257"/>
        <v>51</v>
      </c>
      <c r="I475" t="str">
        <f t="shared" ref="I475:I478" ca="1" si="275">IF(I474&lt;H475,I474+1,I474)</f>
        <v/>
      </c>
      <c r="J475" s="5" t="e">
        <f t="shared" ca="1" si="260"/>
        <v>#N/A</v>
      </c>
      <c r="M475" s="69"/>
      <c r="N475" s="69">
        <f t="shared" ca="1" si="250"/>
        <v>1</v>
      </c>
      <c r="O475" s="69" t="s">
        <v>1174</v>
      </c>
      <c r="P475">
        <f t="shared" ca="1" si="258"/>
        <v>1</v>
      </c>
      <c r="Q475">
        <f t="shared" ca="1" si="261"/>
        <v>457</v>
      </c>
      <c r="R475">
        <f t="shared" ca="1" si="264"/>
        <v>990</v>
      </c>
      <c r="S475">
        <f t="shared" ca="1" si="262"/>
        <v>422</v>
      </c>
      <c r="T475" t="str">
        <f t="shared" ca="1" si="263"/>
        <v>Paradas</v>
      </c>
      <c r="U475">
        <f t="shared" ca="1" si="265"/>
        <v>10422</v>
      </c>
      <c r="V475">
        <f ca="1">IFERROR(INDEX(Rutas_Despiece!$J:$J,MATCH($S475,$Q:$Q,0)),"")</f>
        <v>41.648049999999998</v>
      </c>
      <c r="W475">
        <f ca="1">IFERROR(INDEX(Rutas_Despiece!$K:$K,MATCH($S475,$Q:$Q,0)),"")</f>
        <v>-0.87726899999999997</v>
      </c>
      <c r="Y475" t="str">
        <f ca="1">IFERROR(INDEX(Rutas_Despiece!$F:$F,MATCH($S475,$Q:$Q,0))&amp;" "&amp;INDEX(Rutas_Despiece!$G:$G,MATCH($S475,$Q:$Q,0)),"")</f>
        <v xml:space="preserve">Pº La Mina nº 21 </v>
      </c>
      <c r="Z475" t="str">
        <f ca="1">IFERROR(INDEX(Rutas_Despiece!$H:$H,MATCH($S475,$Q:$Q,0)),"")</f>
        <v>Zaragoza</v>
      </c>
      <c r="AA475" t="str">
        <f ca="1">IFERROR(INDEX(Rutas_Despiece!$I:$I,MATCH($S475,$Q:$Q,0)),"")</f>
        <v>Zaragoza, España</v>
      </c>
      <c r="AB475" t="str">
        <f ca="1">IFERROR(INDEX(Rutas_Despiece!$L:$L,MATCH($S475,$Q:$Q,0)),"")</f>
        <v>Edif. Balmes - Pd. Bus</v>
      </c>
      <c r="AG475" t="str">
        <f t="shared" ca="1" si="259"/>
        <v/>
      </c>
    </row>
    <row r="476" spans="1:33" x14ac:dyDescent="0.25">
      <c r="A476">
        <f ca="1">IF(Rutas_Despiece!A476&lt;&gt;Rutas_Despiece!A475,1,0)</f>
        <v>0</v>
      </c>
      <c r="B476">
        <f ca="1">IF(A476,Rutas_Despiece!C476,0)</f>
        <v>0</v>
      </c>
      <c r="C476">
        <f ca="1">IF(A476,Rutas_Despiece!D476,0)</f>
        <v>0</v>
      </c>
      <c r="D476" t="str">
        <f ca="1">IF(A476=1,"",SUBSTITUTE(Rutas_Despiece!J476,",",".") &amp; ","&amp;SUBSTITUTE(Rutas_Despiece!K476,",","."))</f>
        <v>41.6666243,-0.8749024</v>
      </c>
      <c r="E476" s="5">
        <f t="shared" ca="1" si="256"/>
        <v>16</v>
      </c>
      <c r="F476" t="str">
        <f t="shared" ca="1" si="253"/>
        <v>41.6666243,-0.8749024 41.66857,-0.876678 41.749628,-1.175514 41.749628,-1.175514 41.6697722,-0.8768512 41.6666281,-0.8750802 41.6628839,-0.8664623 41.6604682,-0.8638957 41.657137,-0.8586181</v>
      </c>
      <c r="G476" s="69" t="s">
        <v>1174</v>
      </c>
      <c r="H476">
        <f t="shared" ca="1" si="257"/>
        <v>51</v>
      </c>
      <c r="I476" t="str">
        <f t="shared" ca="1" si="275"/>
        <v/>
      </c>
      <c r="J476" s="5" t="e">
        <f t="shared" ca="1" si="260"/>
        <v>#N/A</v>
      </c>
      <c r="M476" s="69"/>
      <c r="N476" s="69">
        <f t="shared" ca="1" si="250"/>
        <v>1</v>
      </c>
      <c r="O476" s="69" t="s">
        <v>1174</v>
      </c>
      <c r="P476">
        <f t="shared" ca="1" si="258"/>
        <v>1</v>
      </c>
      <c r="Q476">
        <f t="shared" ca="1" si="261"/>
        <v>458</v>
      </c>
      <c r="R476">
        <f t="shared" ca="1" si="264"/>
        <v>990</v>
      </c>
      <c r="S476">
        <f t="shared" ca="1" si="262"/>
        <v>423</v>
      </c>
      <c r="T476" t="str">
        <f t="shared" ca="1" si="263"/>
        <v>Paradas</v>
      </c>
      <c r="U476">
        <f t="shared" ca="1" si="265"/>
        <v>10423</v>
      </c>
      <c r="V476">
        <f ca="1">IFERROR(INDEX(Rutas_Despiece!$J:$J,MATCH($S476,$Q:$Q,0)),"")</f>
        <v>41.647832999999999</v>
      </c>
      <c r="W476">
        <f ca="1">IFERROR(INDEX(Rutas_Despiece!$K:$K,MATCH($S476,$Q:$Q,0)),"")</f>
        <v>-0.88624999999999998</v>
      </c>
      <c r="Y476" t="str">
        <f ca="1">IFERROR(INDEX(Rutas_Despiece!$F:$F,MATCH($S476,$Q:$Q,0))&amp;" "&amp;INDEX(Rutas_Despiece!$G:$G,MATCH($S476,$Q:$Q,0)),"")</f>
        <v xml:space="preserve">Paseo Pamplona nº 2 </v>
      </c>
      <c r="Z476" t="str">
        <f ca="1">IFERROR(INDEX(Rutas_Despiece!$H:$H,MATCH($S476,$Q:$Q,0)),"")</f>
        <v>Zaragoza</v>
      </c>
      <c r="AA476" t="str">
        <f ca="1">IFERROR(INDEX(Rutas_Despiece!$I:$I,MATCH($S476,$Q:$Q,0)),"")</f>
        <v>Zaragoza, España</v>
      </c>
      <c r="AB476" t="str">
        <f ca="1">IFERROR(INDEX(Rutas_Despiece!$L:$L,MATCH($S476,$Q:$Q,0)),"")</f>
        <v>Pd. Bus</v>
      </c>
      <c r="AG476" t="str">
        <f t="shared" ca="1" si="259"/>
        <v/>
      </c>
    </row>
    <row r="477" spans="1:33" x14ac:dyDescent="0.25">
      <c r="A477">
        <f ca="1">IF(Rutas_Despiece!A477&lt;&gt;Rutas_Despiece!A476,1,0)</f>
        <v>0</v>
      </c>
      <c r="B477">
        <f ca="1">IF(A477,Rutas_Despiece!C477,0)</f>
        <v>0</v>
      </c>
      <c r="C477">
        <f ca="1">IF(A477,Rutas_Despiece!D477,0)</f>
        <v>0</v>
      </c>
      <c r="D477" t="str">
        <f ca="1">IF(A477=1,"",SUBSTITUTE(Rutas_Despiece!J477,",",".") &amp; ","&amp;SUBSTITUTE(Rutas_Despiece!K477,",","."))</f>
        <v>41.66857,-0.876678</v>
      </c>
      <c r="E477" s="5">
        <f t="shared" ca="1" si="256"/>
        <v>16</v>
      </c>
      <c r="F477" t="str">
        <f t="shared" ca="1" si="253"/>
        <v>41.66857,-0.876678 41.749628,-1.175514 41.749628,-1.175514 41.6697722,-0.8768512 41.6666281,-0.8750802 41.6628839,-0.8664623 41.6604682,-0.8638957 41.657137,-0.8586181</v>
      </c>
      <c r="G477" s="69" t="s">
        <v>1174</v>
      </c>
      <c r="H477">
        <f t="shared" ca="1" si="257"/>
        <v>51</v>
      </c>
      <c r="I477" t="str">
        <f t="shared" ca="1" si="275"/>
        <v/>
      </c>
      <c r="J477" s="5" t="e">
        <f t="shared" ca="1" si="260"/>
        <v>#N/A</v>
      </c>
      <c r="M477" s="69"/>
      <c r="N477" s="69">
        <f t="shared" ca="1" si="250"/>
        <v>1</v>
      </c>
      <c r="O477" s="69" t="s">
        <v>1174</v>
      </c>
      <c r="P477">
        <f t="shared" ca="1" si="258"/>
        <v>1</v>
      </c>
      <c r="Q477">
        <f t="shared" ca="1" si="261"/>
        <v>459</v>
      </c>
      <c r="R477">
        <f t="shared" ca="1" si="264"/>
        <v>990</v>
      </c>
      <c r="S477">
        <f t="shared" ca="1" si="262"/>
        <v>424</v>
      </c>
      <c r="T477" t="str">
        <f t="shared" ca="1" si="263"/>
        <v>Paradas</v>
      </c>
      <c r="U477">
        <f t="shared" ca="1" si="265"/>
        <v>10424</v>
      </c>
      <c r="V477">
        <f ca="1">IFERROR(INDEX(Rutas_Despiece!$J:$J,MATCH($S477,$Q:$Q,0)),"")</f>
        <v>41.649940999999998</v>
      </c>
      <c r="W477">
        <f ca="1">IFERROR(INDEX(Rutas_Despiece!$K:$K,MATCH($S477,$Q:$Q,0)),"")</f>
        <v>-0.88853899999999997</v>
      </c>
      <c r="Y477" t="str">
        <f ca="1">IFERROR(INDEX(Rutas_Despiece!$F:$F,MATCH($S477,$Q:$Q,0))&amp;" "&amp;INDEX(Rutas_Despiece!$G:$G,MATCH($S477,$Q:$Q,0)),"")</f>
        <v xml:space="preserve">María Agustín nº 20 </v>
      </c>
      <c r="Z477" t="str">
        <f ca="1">IFERROR(INDEX(Rutas_Despiece!$H:$H,MATCH($S477,$Q:$Q,0)),"")</f>
        <v>Zaragoza</v>
      </c>
      <c r="AA477" t="str">
        <f ca="1">IFERROR(INDEX(Rutas_Despiece!$I:$I,MATCH($S477,$Q:$Q,0)),"")</f>
        <v>Zaragoza, España</v>
      </c>
      <c r="AB477" t="str">
        <f ca="1">IFERROR(INDEX(Rutas_Despiece!$L:$L,MATCH($S477,$Q:$Q,0)),"")</f>
        <v>Museo Pablo Serrano - Pd. Bus</v>
      </c>
      <c r="AG477" t="str">
        <f t="shared" ca="1" si="259"/>
        <v/>
      </c>
    </row>
    <row r="478" spans="1:33" x14ac:dyDescent="0.25">
      <c r="A478">
        <f ca="1">IF(Rutas_Despiece!A478&lt;&gt;Rutas_Despiece!A477,1,0)</f>
        <v>0</v>
      </c>
      <c r="B478">
        <f ca="1">IF(A478,Rutas_Despiece!C478,0)</f>
        <v>0</v>
      </c>
      <c r="C478">
        <f ca="1">IF(A478,Rutas_Despiece!D478,0)</f>
        <v>0</v>
      </c>
      <c r="D478" t="str">
        <f ca="1">IF(A478=1,"",SUBSTITUTE(Rutas_Despiece!J478,",",".") &amp; ","&amp;SUBSTITUTE(Rutas_Despiece!K478,",","."))</f>
        <v>41.749628,-1.175514</v>
      </c>
      <c r="E478" s="5">
        <f t="shared" ca="1" si="256"/>
        <v>16</v>
      </c>
      <c r="F478" t="str">
        <f t="shared" ca="1" si="253"/>
        <v>41.749628,-1.175514 41.749628,-1.175514 41.6697722,-0.8768512 41.6666281,-0.8750802 41.6628839,-0.8664623 41.6604682,-0.8638957 41.657137,-0.8586181</v>
      </c>
      <c r="G478" s="69" t="s">
        <v>1174</v>
      </c>
      <c r="H478">
        <f t="shared" ca="1" si="257"/>
        <v>51</v>
      </c>
      <c r="I478" t="str">
        <f t="shared" ca="1" si="275"/>
        <v/>
      </c>
      <c r="J478" s="5" t="e">
        <f t="shared" ca="1" si="260"/>
        <v>#N/A</v>
      </c>
      <c r="M478" s="69"/>
      <c r="N478" s="69">
        <f t="shared" ca="1" si="250"/>
        <v>1</v>
      </c>
      <c r="O478" s="69" t="s">
        <v>1174</v>
      </c>
      <c r="P478">
        <f t="shared" ca="1" si="258"/>
        <v>1</v>
      </c>
      <c r="Q478">
        <f t="shared" ca="1" si="261"/>
        <v>460</v>
      </c>
      <c r="R478">
        <f t="shared" ca="1" si="264"/>
        <v>990</v>
      </c>
      <c r="S478">
        <f t="shared" ca="1" si="262"/>
        <v>425</v>
      </c>
      <c r="T478" t="str">
        <f t="shared" ca="1" si="263"/>
        <v>Paradas</v>
      </c>
      <c r="U478">
        <f t="shared" ca="1" si="265"/>
        <v>10425</v>
      </c>
      <c r="V478">
        <f ca="1">IFERROR(INDEX(Rutas_Despiece!$J:$J,MATCH($S478,$Q:$Q,0)),"")</f>
        <v>41.649940999999998</v>
      </c>
      <c r="W478">
        <f ca="1">IFERROR(INDEX(Rutas_Despiece!$K:$K,MATCH($S478,$Q:$Q,0)),"")</f>
        <v>-0.88853899999999997</v>
      </c>
      <c r="Y478" t="str">
        <f ca="1">IFERROR(INDEX(Rutas_Despiece!$F:$F,MATCH($S478,$Q:$Q,0))&amp;" "&amp;INDEX(Rutas_Despiece!$G:$G,MATCH($S478,$Q:$Q,0)),"")</f>
        <v xml:space="preserve">María Agustín nº 62 </v>
      </c>
      <c r="Z478" t="str">
        <f ca="1">IFERROR(INDEX(Rutas_Despiece!$H:$H,MATCH($S478,$Q:$Q,0)),"")</f>
        <v>Zaragoza</v>
      </c>
      <c r="AA478" t="str">
        <f ca="1">IFERROR(INDEX(Rutas_Despiece!$I:$I,MATCH($S478,$Q:$Q,0)),"")</f>
        <v>Zaragoza, España</v>
      </c>
      <c r="AB478" t="str">
        <f ca="1">IFERROR(INDEX(Rutas_Despiece!$L:$L,MATCH($S478,$Q:$Q,0)),"")</f>
        <v>Pd. Bus</v>
      </c>
      <c r="AG478" t="str">
        <f t="shared" ca="1" si="259"/>
        <v/>
      </c>
    </row>
    <row r="479" spans="1:33" x14ac:dyDescent="0.25">
      <c r="A479">
        <f ca="1">IF(Rutas_Despiece!A479&lt;&gt;Rutas_Despiece!A478,1,0)</f>
        <v>0</v>
      </c>
      <c r="B479">
        <f ca="1">IF(A479,Rutas_Despiece!C479,0)</f>
        <v>0</v>
      </c>
      <c r="C479">
        <f ca="1">IF(A479,Rutas_Despiece!D479,0)</f>
        <v>0</v>
      </c>
      <c r="D479" t="str">
        <f ca="1">IF(A479=1,"",SUBSTITUTE(Rutas_Despiece!J479,",",".") &amp; ","&amp;SUBSTITUTE(Rutas_Despiece!K479,",","."))</f>
        <v>41.749628,-1.175514</v>
      </c>
      <c r="E479" s="5">
        <f t="shared" ca="1" si="256"/>
        <v>16</v>
      </c>
      <c r="F479" t="str">
        <f t="shared" ca="1" si="253"/>
        <v>41.749628,-1.175514 41.6697722,-0.8768512 41.6666281,-0.8750802 41.6628839,-0.8664623 41.6604682,-0.8638957 41.657137,-0.8586181</v>
      </c>
      <c r="G479" s="69" t="s">
        <v>1174</v>
      </c>
      <c r="H479">
        <f t="shared" ca="1" si="257"/>
        <v>51</v>
      </c>
      <c r="I479" t="str">
        <f t="shared" ref="I479" ca="1" si="276">IF(I478&lt;H479,I478+1,"")</f>
        <v/>
      </c>
      <c r="J479" s="5" t="e">
        <f t="shared" ca="1" si="260"/>
        <v>#N/A</v>
      </c>
      <c r="M479" s="69"/>
      <c r="N479" s="69">
        <f t="shared" ca="1" si="250"/>
        <v>1</v>
      </c>
      <c r="O479" s="69" t="s">
        <v>1174</v>
      </c>
      <c r="P479">
        <f t="shared" ca="1" si="258"/>
        <v>1</v>
      </c>
      <c r="Q479">
        <f t="shared" ca="1" si="261"/>
        <v>461</v>
      </c>
      <c r="R479">
        <f t="shared" ca="1" si="264"/>
        <v>990</v>
      </c>
      <c r="S479">
        <f t="shared" ca="1" si="262"/>
        <v>426</v>
      </c>
      <c r="T479" t="str">
        <f t="shared" ca="1" si="263"/>
        <v>Paradas</v>
      </c>
      <c r="U479">
        <f t="shared" ca="1" si="265"/>
        <v>10426</v>
      </c>
      <c r="V479">
        <f ca="1">IFERROR(INDEX(Rutas_Despiece!$J:$J,MATCH($S479,$Q:$Q,0)),"")</f>
        <v>41.660820000000001</v>
      </c>
      <c r="W479">
        <f ca="1">IFERROR(INDEX(Rutas_Despiece!$K:$K,MATCH($S479,$Q:$Q,0)),"")</f>
        <v>-0.89596399999999998</v>
      </c>
      <c r="Y479" t="str">
        <f ca="1">IFERROR(INDEX(Rutas_Despiece!$F:$F,MATCH($S479,$Q:$Q,0))&amp;" "&amp;INDEX(Rutas_Despiece!$G:$G,MATCH($S479,$Q:$Q,0)),"")</f>
        <v xml:space="preserve">Avd. Almozara </v>
      </c>
      <c r="Z479" t="str">
        <f ca="1">IFERROR(INDEX(Rutas_Despiece!$H:$H,MATCH($S479,$Q:$Q,0)),"")</f>
        <v>Zaragoza</v>
      </c>
      <c r="AA479" t="str">
        <f ca="1">IFERROR(INDEX(Rutas_Despiece!$I:$I,MATCH($S479,$Q:$Q,0)),"")</f>
        <v>Zaragoza, España</v>
      </c>
      <c r="AB479" t="str">
        <f ca="1">IFERROR(INDEX(Rutas_Despiece!$L:$L,MATCH($S479,$Q:$Q,0)),"")</f>
        <v>Frente nº 7 – Ibercaja – Pd. Bus</v>
      </c>
      <c r="AG479" t="str">
        <f t="shared" ca="1" si="259"/>
        <v/>
      </c>
    </row>
    <row r="480" spans="1:33" x14ac:dyDescent="0.25">
      <c r="A480">
        <f ca="1">IF(Rutas_Despiece!A480&lt;&gt;Rutas_Despiece!A479,1,0)</f>
        <v>0</v>
      </c>
      <c r="B480">
        <f ca="1">IF(A480,Rutas_Despiece!C480,0)</f>
        <v>0</v>
      </c>
      <c r="C480">
        <f ca="1">IF(A480,Rutas_Despiece!D480,0)</f>
        <v>0</v>
      </c>
      <c r="D480" t="str">
        <f ca="1">IF(A480=1,"",SUBSTITUTE(Rutas_Despiece!J480,",",".") &amp; ","&amp;SUBSTITUTE(Rutas_Despiece!K480,",","."))</f>
        <v>41.6697722,-0.8768512</v>
      </c>
      <c r="E480" s="5">
        <f t="shared" ca="1" si="256"/>
        <v>16</v>
      </c>
      <c r="F480" t="str">
        <f t="shared" ca="1" si="253"/>
        <v>41.6697722,-0.8768512 41.6666281,-0.8750802 41.6628839,-0.8664623 41.6604682,-0.8638957 41.657137,-0.8586181</v>
      </c>
      <c r="G480" s="69" t="s">
        <v>1174</v>
      </c>
      <c r="H480">
        <f t="shared" ca="1" si="257"/>
        <v>51</v>
      </c>
      <c r="I480" t="str">
        <f t="shared" ref="I480:I483" ca="1" si="277">IF(I479&lt;H480,I479+1,I479)</f>
        <v/>
      </c>
      <c r="J480" s="5" t="e">
        <f t="shared" ca="1" si="260"/>
        <v>#N/A</v>
      </c>
      <c r="M480" s="69"/>
      <c r="N480" s="69">
        <f t="shared" ca="1" si="250"/>
        <v>1</v>
      </c>
      <c r="O480" s="69" t="s">
        <v>1174</v>
      </c>
      <c r="P480">
        <f t="shared" ca="1" si="258"/>
        <v>1</v>
      </c>
      <c r="Q480">
        <f t="shared" ca="1" si="261"/>
        <v>462</v>
      </c>
      <c r="R480">
        <f t="shared" ca="1" si="264"/>
        <v>990</v>
      </c>
      <c r="S480">
        <f t="shared" ca="1" si="262"/>
        <v>427</v>
      </c>
      <c r="T480" t="str">
        <f t="shared" ca="1" si="263"/>
        <v>Paradas</v>
      </c>
      <c r="U480">
        <f t="shared" ca="1" si="265"/>
        <v>10427</v>
      </c>
      <c r="V480">
        <f ca="1">IFERROR(INDEX(Rutas_Despiece!$J:$J,MATCH($S480,$Q:$Q,0)),"")</f>
        <v>41.660679999999999</v>
      </c>
      <c r="W480">
        <f ca="1">IFERROR(INDEX(Rutas_Despiece!$K:$K,MATCH($S480,$Q:$Q,0)),"")</f>
        <v>-0.90229999999999999</v>
      </c>
      <c r="Y480" t="str">
        <f ca="1">IFERROR(INDEX(Rutas_Despiece!$F:$F,MATCH($S480,$Q:$Q,0))&amp;" "&amp;INDEX(Rutas_Despiece!$G:$G,MATCH($S480,$Q:$Q,0)),"")</f>
        <v xml:space="preserve">Puerta Sancho nº 11 </v>
      </c>
      <c r="Z480" t="str">
        <f ca="1">IFERROR(INDEX(Rutas_Despiece!$H:$H,MATCH($S480,$Q:$Q,0)),"")</f>
        <v>Zaragoza</v>
      </c>
      <c r="AA480" t="str">
        <f ca="1">IFERROR(INDEX(Rutas_Despiece!$I:$I,MATCH($S480,$Q:$Q,0)),"")</f>
        <v>Zaragoza, España</v>
      </c>
      <c r="AB480" t="str">
        <f ca="1">IFERROR(INDEX(Rutas_Despiece!$L:$L,MATCH($S480,$Q:$Q,0)),"")</f>
        <v>Esq. Bruselas - Edif. D. Quijote</v>
      </c>
      <c r="AG480" t="str">
        <f t="shared" ca="1" si="259"/>
        <v/>
      </c>
    </row>
    <row r="481" spans="1:33" x14ac:dyDescent="0.25">
      <c r="A481">
        <f ca="1">IF(Rutas_Despiece!A481&lt;&gt;Rutas_Despiece!A480,1,0)</f>
        <v>0</v>
      </c>
      <c r="B481">
        <f ca="1">IF(A481,Rutas_Despiece!C481,0)</f>
        <v>0</v>
      </c>
      <c r="C481">
        <f ca="1">IF(A481,Rutas_Despiece!D481,0)</f>
        <v>0</v>
      </c>
      <c r="D481" t="str">
        <f ca="1">IF(A481=1,"",SUBSTITUTE(Rutas_Despiece!J481,",",".") &amp; ","&amp;SUBSTITUTE(Rutas_Despiece!K481,",","."))</f>
        <v>41.6666281,-0.8750802</v>
      </c>
      <c r="E481" s="5">
        <f t="shared" ca="1" si="256"/>
        <v>16</v>
      </c>
      <c r="F481" t="str">
        <f t="shared" ca="1" si="253"/>
        <v>41.6666281,-0.8750802 41.6628839,-0.8664623 41.6604682,-0.8638957 41.657137,-0.8586181</v>
      </c>
      <c r="G481" s="69" t="s">
        <v>1174</v>
      </c>
      <c r="H481">
        <f t="shared" ca="1" si="257"/>
        <v>51</v>
      </c>
      <c r="I481" t="str">
        <f t="shared" ca="1" si="277"/>
        <v/>
      </c>
      <c r="J481" s="5" t="e">
        <f t="shared" ca="1" si="260"/>
        <v>#N/A</v>
      </c>
      <c r="M481" s="69"/>
      <c r="N481" s="69">
        <f t="shared" ca="1" si="250"/>
        <v>1</v>
      </c>
      <c r="O481" s="69" t="s">
        <v>1174</v>
      </c>
      <c r="P481">
        <f t="shared" ca="1" si="258"/>
        <v>1</v>
      </c>
      <c r="Q481">
        <f t="shared" ca="1" si="261"/>
        <v>463</v>
      </c>
      <c r="R481">
        <f t="shared" ca="1" si="264"/>
        <v>990</v>
      </c>
      <c r="S481">
        <f t="shared" ca="1" si="262"/>
        <v>428</v>
      </c>
      <c r="T481" t="str">
        <f t="shared" ca="1" si="263"/>
        <v>Paradas</v>
      </c>
      <c r="U481">
        <f t="shared" ca="1" si="265"/>
        <v>10428</v>
      </c>
      <c r="V481">
        <f ca="1">IFERROR(INDEX(Rutas_Despiece!$J:$J,MATCH($S481,$Q:$Q,0)),"")</f>
        <v>41.654769999999999</v>
      </c>
      <c r="W481">
        <f ca="1">IFERROR(INDEX(Rutas_Despiece!$K:$K,MATCH($S481,$Q:$Q,0)),"")</f>
        <v>-0.90088900000000005</v>
      </c>
      <c r="Y481" t="str">
        <f ca="1">IFERROR(INDEX(Rutas_Despiece!$F:$F,MATCH($S481,$Q:$Q,0))&amp;" "&amp;INDEX(Rutas_Despiece!$G:$G,MATCH($S481,$Q:$Q,0)),"")</f>
        <v xml:space="preserve">Avd. de Navarra nº 60 </v>
      </c>
      <c r="Z481" t="str">
        <f ca="1">IFERROR(INDEX(Rutas_Despiece!$H:$H,MATCH($S481,$Q:$Q,0)),"")</f>
        <v>Zaragoza</v>
      </c>
      <c r="AA481" t="str">
        <f ca="1">IFERROR(INDEX(Rutas_Despiece!$I:$I,MATCH($S481,$Q:$Q,0)),"")</f>
        <v>Zaragoza, España</v>
      </c>
      <c r="AB481" t="str">
        <f ca="1">IFERROR(INDEX(Rutas_Despiece!$L:$L,MATCH($S481,$Q:$Q,0)),"")</f>
        <v>Centro Cultural - Pd. Bus</v>
      </c>
      <c r="AG481" t="str">
        <f t="shared" ca="1" si="259"/>
        <v/>
      </c>
    </row>
    <row r="482" spans="1:33" x14ac:dyDescent="0.25">
      <c r="A482">
        <f ca="1">IF(Rutas_Despiece!A482&lt;&gt;Rutas_Despiece!A481,1,0)</f>
        <v>0</v>
      </c>
      <c r="B482">
        <f ca="1">IF(A482,Rutas_Despiece!C482,0)</f>
        <v>0</v>
      </c>
      <c r="C482">
        <f ca="1">IF(A482,Rutas_Despiece!D482,0)</f>
        <v>0</v>
      </c>
      <c r="D482" t="str">
        <f ca="1">IF(A482=1,"",SUBSTITUTE(Rutas_Despiece!J482,",",".") &amp; ","&amp;SUBSTITUTE(Rutas_Despiece!K482,",","."))</f>
        <v>41.6628839,-0.8664623</v>
      </c>
      <c r="E482" s="5">
        <f t="shared" ca="1" si="256"/>
        <v>16</v>
      </c>
      <c r="F482" t="str">
        <f t="shared" ca="1" si="253"/>
        <v>41.6628839,-0.8664623 41.6604682,-0.8638957 41.657137,-0.8586181</v>
      </c>
      <c r="G482" s="69" t="s">
        <v>1174</v>
      </c>
      <c r="H482">
        <f t="shared" ca="1" si="257"/>
        <v>51</v>
      </c>
      <c r="I482" t="str">
        <f t="shared" ca="1" si="277"/>
        <v/>
      </c>
      <c r="J482" s="5" t="e">
        <f t="shared" ca="1" si="260"/>
        <v>#N/A</v>
      </c>
      <c r="M482" s="69"/>
      <c r="N482" s="69">
        <f t="shared" ca="1" si="250"/>
        <v>1</v>
      </c>
      <c r="O482" s="69" t="s">
        <v>1174</v>
      </c>
      <c r="P482">
        <f t="shared" ca="1" si="258"/>
        <v>1</v>
      </c>
      <c r="Q482">
        <f t="shared" ca="1" si="261"/>
        <v>464</v>
      </c>
      <c r="R482">
        <f t="shared" ca="1" si="264"/>
        <v>990</v>
      </c>
      <c r="S482">
        <f t="shared" ca="1" si="262"/>
        <v>429</v>
      </c>
      <c r="T482" t="str">
        <f t="shared" ca="1" si="263"/>
        <v>Paradas</v>
      </c>
      <c r="U482">
        <f t="shared" ca="1" si="265"/>
        <v>10429</v>
      </c>
      <c r="V482">
        <f ca="1">IFERROR(INDEX(Rutas_Despiece!$J:$J,MATCH($S482,$Q:$Q,0)),"")</f>
        <v>41.658539099999999</v>
      </c>
      <c r="W482">
        <f ca="1">IFERROR(INDEX(Rutas_Despiece!$K:$K,MATCH($S482,$Q:$Q,0)),"")</f>
        <v>-0.91816350000000002</v>
      </c>
      <c r="Y482" t="str">
        <f ca="1">IFERROR(INDEX(Rutas_Despiece!$F:$F,MATCH($S482,$Q:$Q,0))&amp;" "&amp;INDEX(Rutas_Despiece!$G:$G,MATCH($S482,$Q:$Q,0)),"")</f>
        <v xml:space="preserve">Avd. de Navarra </v>
      </c>
      <c r="Z482" t="str">
        <f ca="1">IFERROR(INDEX(Rutas_Despiece!$H:$H,MATCH($S482,$Q:$Q,0)),"")</f>
        <v>Zaragoza</v>
      </c>
      <c r="AA482" t="str">
        <f ca="1">IFERROR(INDEX(Rutas_Despiece!$I:$I,MATCH($S482,$Q:$Q,0)),"")</f>
        <v>Zaragoza, España</v>
      </c>
      <c r="AB482" t="str">
        <f ca="1">IFERROR(INDEX(Rutas_Despiece!$L:$L,MATCH($S482,$Q:$Q,0)),"")</f>
        <v xml:space="preserve">Frente nº 183 - Pd. Bus </v>
      </c>
      <c r="AG482" t="str">
        <f t="shared" ca="1" si="259"/>
        <v/>
      </c>
    </row>
    <row r="483" spans="1:33" x14ac:dyDescent="0.25">
      <c r="A483">
        <f ca="1">IF(Rutas_Despiece!A483&lt;&gt;Rutas_Despiece!A482,1,0)</f>
        <v>0</v>
      </c>
      <c r="B483">
        <f ca="1">IF(A483,Rutas_Despiece!C483,0)</f>
        <v>0</v>
      </c>
      <c r="C483">
        <f ca="1">IF(A483,Rutas_Despiece!D483,0)</f>
        <v>0</v>
      </c>
      <c r="D483" t="str">
        <f ca="1">IF(A483=1,"",SUBSTITUTE(Rutas_Despiece!J483,",",".") &amp; ","&amp;SUBSTITUTE(Rutas_Despiece!K483,",","."))</f>
        <v>41.6604682,-0.8638957</v>
      </c>
      <c r="E483" s="5">
        <f t="shared" ca="1" si="256"/>
        <v>16</v>
      </c>
      <c r="F483" t="str">
        <f t="shared" ca="1" si="253"/>
        <v>41.6604682,-0.8638957 41.657137,-0.8586181</v>
      </c>
      <c r="G483" s="69" t="s">
        <v>1174</v>
      </c>
      <c r="H483">
        <f t="shared" ca="1" si="257"/>
        <v>51</v>
      </c>
      <c r="I483" t="str">
        <f t="shared" ca="1" si="277"/>
        <v/>
      </c>
      <c r="J483" s="5" t="e">
        <f t="shared" ca="1" si="260"/>
        <v>#N/A</v>
      </c>
      <c r="M483" s="69"/>
      <c r="N483" s="69">
        <f t="shared" ca="1" si="250"/>
        <v>1</v>
      </c>
      <c r="O483" s="69" t="s">
        <v>1174</v>
      </c>
      <c r="P483">
        <f t="shared" ca="1" si="258"/>
        <v>1</v>
      </c>
      <c r="Q483">
        <f t="shared" ca="1" si="261"/>
        <v>465</v>
      </c>
      <c r="R483">
        <f t="shared" ca="1" si="264"/>
        <v>990</v>
      </c>
      <c r="S483">
        <f t="shared" ca="1" si="262"/>
        <v>430</v>
      </c>
      <c r="T483" t="str">
        <f t="shared" ca="1" si="263"/>
        <v>Paradas</v>
      </c>
      <c r="U483">
        <f t="shared" ca="1" si="265"/>
        <v>10430</v>
      </c>
      <c r="V483">
        <f ca="1">IFERROR(INDEX(Rutas_Despiece!$J:$J,MATCH($S483,$Q:$Q,0)),"")</f>
        <v>41.749628000000001</v>
      </c>
      <c r="W483">
        <f ca="1">IFERROR(INDEX(Rutas_Despiece!$K:$K,MATCH($S483,$Q:$Q,0)),"")</f>
        <v>-1.1755139999999999</v>
      </c>
      <c r="Y483" t="str">
        <f ca="1">IFERROR(INDEX(Rutas_Despiece!$F:$F,MATCH($S483,$Q:$Q,0))&amp;" "&amp;INDEX(Rutas_Despiece!$G:$G,MATCH($S483,$Q:$Q,0)),"")</f>
        <v xml:space="preserve">Pol. Ind Entrerrios </v>
      </c>
      <c r="Z483" t="str">
        <f ca="1">IFERROR(INDEX(Rutas_Despiece!$H:$H,MATCH($S483,$Q:$Q,0)),"")</f>
        <v>Figueruelas</v>
      </c>
      <c r="AA483" t="str">
        <f ca="1">IFERROR(INDEX(Rutas_Despiece!$I:$I,MATCH($S483,$Q:$Q,0)),"")</f>
        <v>Zaragoza, España</v>
      </c>
      <c r="AB483" t="str">
        <f ca="1">IFERROR(INDEX(Rutas_Despiece!$L:$L,MATCH($S483,$Q:$Q,0)),"")</f>
        <v>Opel Puerta 5</v>
      </c>
      <c r="AG483" t="str">
        <f t="shared" ca="1" si="259"/>
        <v/>
      </c>
    </row>
    <row r="484" spans="1:33" x14ac:dyDescent="0.25">
      <c r="A484">
        <f ca="1">IF(Rutas_Despiece!A484&lt;&gt;Rutas_Despiece!A483,1,0)</f>
        <v>0</v>
      </c>
      <c r="B484">
        <f ca="1">IF(A484,Rutas_Despiece!C484,0)</f>
        <v>0</v>
      </c>
      <c r="C484">
        <f ca="1">IF(A484,Rutas_Despiece!D484,0)</f>
        <v>0</v>
      </c>
      <c r="D484" t="str">
        <f ca="1">IF(A484=1,"",SUBSTITUTE(Rutas_Despiece!J484,",",".") &amp; ","&amp;SUBSTITUTE(Rutas_Despiece!K484,",","."))</f>
        <v>41.657137,-0.8586181</v>
      </c>
      <c r="E484" s="5">
        <f t="shared" ca="1" si="256"/>
        <v>16</v>
      </c>
      <c r="F484" t="str">
        <f t="shared" ca="1" si="253"/>
        <v>41.657137,-0.8586181</v>
      </c>
      <c r="G484" s="69" t="s">
        <v>1174</v>
      </c>
      <c r="H484">
        <f t="shared" ca="1" si="257"/>
        <v>51</v>
      </c>
      <c r="I484" t="str">
        <f t="shared" ref="I484" ca="1" si="278">IF(I483&lt;H484,I483+1,"")</f>
        <v/>
      </c>
      <c r="J484" s="5" t="e">
        <f t="shared" ca="1" si="260"/>
        <v>#N/A</v>
      </c>
      <c r="M484" s="69"/>
      <c r="N484" s="69">
        <f t="shared" ca="1" si="250"/>
        <v>1</v>
      </c>
      <c r="O484" s="69" t="s">
        <v>1174</v>
      </c>
      <c r="P484">
        <f t="shared" ca="1" si="258"/>
        <v>1</v>
      </c>
      <c r="Q484">
        <f t="shared" ca="1" si="261"/>
        <v>466</v>
      </c>
      <c r="R484">
        <f t="shared" ca="1" si="264"/>
        <v>990</v>
      </c>
      <c r="S484">
        <f t="shared" ca="1" si="262"/>
        <v>431</v>
      </c>
      <c r="T484" t="str">
        <f t="shared" ca="1" si="263"/>
        <v>Paradas</v>
      </c>
      <c r="U484">
        <f t="shared" ca="1" si="265"/>
        <v>10431</v>
      </c>
      <c r="V484">
        <f ca="1">IFERROR(INDEX(Rutas_Despiece!$J:$J,MATCH($S484,$Q:$Q,0)),"")</f>
        <v>41.749628000000001</v>
      </c>
      <c r="W484">
        <f ca="1">IFERROR(INDEX(Rutas_Despiece!$K:$K,MATCH($S484,$Q:$Q,0)),"")</f>
        <v>-1.1755139999999999</v>
      </c>
      <c r="Y484" t="str">
        <f ca="1">IFERROR(INDEX(Rutas_Despiece!$F:$F,MATCH($S484,$Q:$Q,0))&amp;" "&amp;INDEX(Rutas_Despiece!$G:$G,MATCH($S484,$Q:$Q,0)),"")</f>
        <v xml:space="preserve">Pol. Ind Entrerrios </v>
      </c>
      <c r="Z484" t="str">
        <f ca="1">IFERROR(INDEX(Rutas_Despiece!$H:$H,MATCH($S484,$Q:$Q,0)),"")</f>
        <v>Figueruelas</v>
      </c>
      <c r="AA484" t="str">
        <f ca="1">IFERROR(INDEX(Rutas_Despiece!$I:$I,MATCH($S484,$Q:$Q,0)),"")</f>
        <v>Zaragoza, España</v>
      </c>
      <c r="AB484" t="str">
        <f ca="1">IFERROR(INDEX(Rutas_Despiece!$L:$L,MATCH($S484,$Q:$Q,0)),"")</f>
        <v>Opel Puerta 5</v>
      </c>
      <c r="AG484" t="str">
        <f t="shared" ca="1" si="259"/>
        <v/>
      </c>
    </row>
    <row r="485" spans="1:33" x14ac:dyDescent="0.25">
      <c r="A485">
        <f ca="1">IF(Rutas_Despiece!A485&lt;&gt;Rutas_Despiece!A484,1,0)</f>
        <v>1</v>
      </c>
      <c r="B485" t="str">
        <f ca="1">IF(A485,Rutas_Despiece!C485,0)</f>
        <v>Rutas_Habituales_MTN</v>
      </c>
      <c r="C485" t="str">
        <f ca="1">IF(A485,Rutas_Despiece!D485,0)</f>
        <v>Ruta 3_20</v>
      </c>
      <c r="D485" t="str">
        <f ca="1">IF(A485=1,"",SUBSTITUTE(Rutas_Despiece!J485,",",".") &amp; ","&amp;SUBSTITUTE(Rutas_Despiece!K485,",","."))</f>
        <v/>
      </c>
      <c r="E485" s="5">
        <f t="shared" ca="1" si="256"/>
        <v>17</v>
      </c>
      <c r="F485" t="str">
        <f t="shared" ca="1" si="253"/>
        <v xml:space="preserve"> 41.6540273,-0.870503 41.6570733,-0.8696825 41.6613456,-0.8668399 41.6637573,-0.8630493 41.749628,-1.175514 41.749628,-1.175514 41.6637028,-0.8612384 41.6612418,-0.8670878 41.6577193,-0.8694495 41.6540273,-0.870503</v>
      </c>
      <c r="G485" s="69" t="s">
        <v>1174</v>
      </c>
      <c r="H485">
        <f t="shared" ca="1" si="257"/>
        <v>51</v>
      </c>
      <c r="I485" t="str">
        <f t="shared" ref="I485:I488" ca="1" si="279">IF(I484&lt;H485,I484+1,I484)</f>
        <v/>
      </c>
      <c r="J485" s="5" t="e">
        <f t="shared" ca="1" si="260"/>
        <v>#N/A</v>
      </c>
      <c r="M485" s="69"/>
      <c r="N485" s="69">
        <f t="shared" ca="1" si="250"/>
        <v>1</v>
      </c>
      <c r="O485" s="69" t="s">
        <v>1174</v>
      </c>
      <c r="P485">
        <f t="shared" ca="1" si="258"/>
        <v>0</v>
      </c>
      <c r="Q485">
        <f t="shared" ca="1" si="261"/>
        <v>466</v>
      </c>
      <c r="R485">
        <f t="shared" ca="1" si="264"/>
        <v>990</v>
      </c>
      <c r="S485">
        <f t="shared" ca="1" si="262"/>
        <v>432</v>
      </c>
      <c r="T485" t="str">
        <f t="shared" ca="1" si="263"/>
        <v>Paradas</v>
      </c>
      <c r="U485">
        <f t="shared" ca="1" si="265"/>
        <v>10432</v>
      </c>
      <c r="V485">
        <f ca="1">IFERROR(INDEX(Rutas_Despiece!$J:$J,MATCH($S485,$Q:$Q,0)),"")</f>
        <v>41.654769999999999</v>
      </c>
      <c r="W485">
        <f ca="1">IFERROR(INDEX(Rutas_Despiece!$K:$K,MATCH($S485,$Q:$Q,0)),"")</f>
        <v>-0.90088900000000005</v>
      </c>
      <c r="Y485" t="str">
        <f ca="1">IFERROR(INDEX(Rutas_Despiece!$F:$F,MATCH($S485,$Q:$Q,0))&amp;" "&amp;INDEX(Rutas_Despiece!$G:$G,MATCH($S485,$Q:$Q,0)),"")</f>
        <v xml:space="preserve">Avd. de Navarra nº 183 </v>
      </c>
      <c r="Z485" t="str">
        <f ca="1">IFERROR(INDEX(Rutas_Despiece!$H:$H,MATCH($S485,$Q:$Q,0)),"")</f>
        <v>Zaragoza</v>
      </c>
      <c r="AA485" t="str">
        <f ca="1">IFERROR(INDEX(Rutas_Despiece!$I:$I,MATCH($S485,$Q:$Q,0)),"")</f>
        <v>Zaragoza, España</v>
      </c>
      <c r="AB485" t="str">
        <f ca="1">IFERROR(INDEX(Rutas_Despiece!$L:$L,MATCH($S485,$Q:$Q,0)),"")</f>
        <v>Pd. Bus</v>
      </c>
      <c r="AG485" t="str">
        <f t="shared" ca="1" si="259"/>
        <v/>
      </c>
    </row>
    <row r="486" spans="1:33" x14ac:dyDescent="0.25">
      <c r="A486">
        <f ca="1">IF(Rutas_Despiece!A486&lt;&gt;Rutas_Despiece!A485,1,0)</f>
        <v>0</v>
      </c>
      <c r="B486">
        <f ca="1">IF(A486,Rutas_Despiece!C486,0)</f>
        <v>0</v>
      </c>
      <c r="C486">
        <f ca="1">IF(A486,Rutas_Despiece!D486,0)</f>
        <v>0</v>
      </c>
      <c r="D486" t="str">
        <f ca="1">IF(A486=1,"",SUBSTITUTE(Rutas_Despiece!J486,",",".") &amp; ","&amp;SUBSTITUTE(Rutas_Despiece!K486,",","."))</f>
        <v>41.6540273,-0.870503</v>
      </c>
      <c r="E486" s="5">
        <f t="shared" ca="1" si="256"/>
        <v>17</v>
      </c>
      <c r="F486" t="str">
        <f t="shared" ca="1" si="253"/>
        <v>41.6540273,-0.870503 41.6570733,-0.8696825 41.6613456,-0.8668399 41.6637573,-0.8630493 41.749628,-1.175514 41.749628,-1.175514 41.6637028,-0.8612384 41.6612418,-0.8670878 41.6577193,-0.8694495 41.6540273,-0.870503</v>
      </c>
      <c r="G486" s="69" t="s">
        <v>1174</v>
      </c>
      <c r="H486">
        <f t="shared" ca="1" si="257"/>
        <v>51</v>
      </c>
      <c r="I486" t="str">
        <f t="shared" ca="1" si="279"/>
        <v/>
      </c>
      <c r="J486" s="5" t="e">
        <f t="shared" ca="1" si="260"/>
        <v>#N/A</v>
      </c>
      <c r="M486" s="69"/>
      <c r="N486" s="69">
        <f t="shared" ca="1" si="250"/>
        <v>1</v>
      </c>
      <c r="O486" s="69" t="s">
        <v>1174</v>
      </c>
      <c r="P486">
        <f t="shared" ca="1" si="258"/>
        <v>1</v>
      </c>
      <c r="Q486">
        <f t="shared" ca="1" si="261"/>
        <v>467</v>
      </c>
      <c r="R486">
        <f t="shared" ca="1" si="264"/>
        <v>990</v>
      </c>
      <c r="S486">
        <f t="shared" ca="1" si="262"/>
        <v>433</v>
      </c>
      <c r="T486" t="str">
        <f t="shared" ca="1" si="263"/>
        <v>Paradas</v>
      </c>
      <c r="U486">
        <f t="shared" ca="1" si="265"/>
        <v>10433</v>
      </c>
      <c r="V486">
        <f ca="1">IFERROR(INDEX(Rutas_Despiece!$J:$J,MATCH($S486,$Q:$Q,0)),"")</f>
        <v>41.655505499999997</v>
      </c>
      <c r="W486">
        <f ca="1">IFERROR(INDEX(Rutas_Despiece!$K:$K,MATCH($S486,$Q:$Q,0)),"")</f>
        <v>-0.90882450000000004</v>
      </c>
      <c r="Y486" t="str">
        <f ca="1">IFERROR(INDEX(Rutas_Despiece!$F:$F,MATCH($S486,$Q:$Q,0))&amp;" "&amp;INDEX(Rutas_Despiece!$G:$G,MATCH($S486,$Q:$Q,0)),"")</f>
        <v xml:space="preserve">Calle Rioja  </v>
      </c>
      <c r="Z486" t="str">
        <f ca="1">IFERROR(INDEX(Rutas_Despiece!$H:$H,MATCH($S486,$Q:$Q,0)),"")</f>
        <v>Zaragoza</v>
      </c>
      <c r="AA486" t="str">
        <f ca="1">IFERROR(INDEX(Rutas_Despiece!$I:$I,MATCH($S486,$Q:$Q,0)),"")</f>
        <v>Zaragoza, España</v>
      </c>
      <c r="AB486" t="str">
        <f ca="1">IFERROR(INDEX(Rutas_Despiece!$L:$L,MATCH($S486,$Q:$Q,0)),"")</f>
        <v>Rotonda Frente estación del AVE</v>
      </c>
      <c r="AG486" t="str">
        <f t="shared" ca="1" si="259"/>
        <v/>
      </c>
    </row>
    <row r="487" spans="1:33" x14ac:dyDescent="0.25">
      <c r="A487">
        <f ca="1">IF(Rutas_Despiece!A487&lt;&gt;Rutas_Despiece!A486,1,0)</f>
        <v>0</v>
      </c>
      <c r="B487">
        <f ca="1">IF(A487,Rutas_Despiece!C487,0)</f>
        <v>0</v>
      </c>
      <c r="C487">
        <f ca="1">IF(A487,Rutas_Despiece!D487,0)</f>
        <v>0</v>
      </c>
      <c r="D487" t="str">
        <f ca="1">IF(A487=1,"",SUBSTITUTE(Rutas_Despiece!J487,",",".") &amp; ","&amp;SUBSTITUTE(Rutas_Despiece!K487,",","."))</f>
        <v>41.6570733,-0.8696825</v>
      </c>
      <c r="E487" s="5">
        <f t="shared" ca="1" si="256"/>
        <v>17</v>
      </c>
      <c r="F487" t="str">
        <f t="shared" ca="1" si="253"/>
        <v>41.6570733,-0.8696825 41.6613456,-0.8668399 41.6637573,-0.8630493 41.749628,-1.175514 41.749628,-1.175514 41.6637028,-0.8612384 41.6612418,-0.8670878 41.6577193,-0.8694495 41.6540273,-0.870503</v>
      </c>
      <c r="G487" s="69" t="s">
        <v>1174</v>
      </c>
      <c r="H487">
        <f t="shared" ca="1" si="257"/>
        <v>51</v>
      </c>
      <c r="I487" t="str">
        <f t="shared" ca="1" si="279"/>
        <v/>
      </c>
      <c r="J487" s="5" t="e">
        <f t="shared" ca="1" si="260"/>
        <v>#N/A</v>
      </c>
      <c r="M487" s="69"/>
      <c r="N487" s="69">
        <f t="shared" ca="1" si="250"/>
        <v>1</v>
      </c>
      <c r="O487" s="69" t="s">
        <v>1174</v>
      </c>
      <c r="P487">
        <f t="shared" ca="1" si="258"/>
        <v>1</v>
      </c>
      <c r="Q487">
        <f t="shared" ca="1" si="261"/>
        <v>468</v>
      </c>
      <c r="R487">
        <f t="shared" ca="1" si="264"/>
        <v>990</v>
      </c>
      <c r="S487">
        <f t="shared" ca="1" si="262"/>
        <v>434</v>
      </c>
      <c r="T487" t="str">
        <f t="shared" ca="1" si="263"/>
        <v>Paradas</v>
      </c>
      <c r="U487">
        <f t="shared" ca="1" si="265"/>
        <v>10434</v>
      </c>
      <c r="V487">
        <f ca="1">IFERROR(INDEX(Rutas_Despiece!$J:$J,MATCH($S487,$Q:$Q,0)),"")</f>
        <v>41.6613647</v>
      </c>
      <c r="W487">
        <f ca="1">IFERROR(INDEX(Rutas_Despiece!$K:$K,MATCH($S487,$Q:$Q,0)),"")</f>
        <v>-0.90211339999999995</v>
      </c>
      <c r="Y487" t="str">
        <f ca="1">IFERROR(INDEX(Rutas_Despiece!$F:$F,MATCH($S487,$Q:$Q,0))&amp;" "&amp;INDEX(Rutas_Despiece!$G:$G,MATCH($S487,$Q:$Q,0)),"")</f>
        <v xml:space="preserve">Avd. Pablo Gargallo  </v>
      </c>
      <c r="Z487" t="str">
        <f ca="1">IFERROR(INDEX(Rutas_Despiece!$H:$H,MATCH($S487,$Q:$Q,0)),"")</f>
        <v>Zaragoza</v>
      </c>
      <c r="AA487" t="str">
        <f ca="1">IFERROR(INDEX(Rutas_Despiece!$I:$I,MATCH($S487,$Q:$Q,0)),"")</f>
        <v>Zaragoza, España</v>
      </c>
      <c r="AB487" t="str">
        <f ca="1">IFERROR(INDEX(Rutas_Despiece!$L:$L,MATCH($S487,$Q:$Q,0)),"")</f>
        <v>Esq. Puerta Sancho</v>
      </c>
      <c r="AG487" t="str">
        <f t="shared" ca="1" si="259"/>
        <v/>
      </c>
    </row>
    <row r="488" spans="1:33" x14ac:dyDescent="0.25">
      <c r="A488">
        <f ca="1">IF(Rutas_Despiece!A488&lt;&gt;Rutas_Despiece!A487,1,0)</f>
        <v>0</v>
      </c>
      <c r="B488">
        <f ca="1">IF(A488,Rutas_Despiece!C488,0)</f>
        <v>0</v>
      </c>
      <c r="C488">
        <f ca="1">IF(A488,Rutas_Despiece!D488,0)</f>
        <v>0</v>
      </c>
      <c r="D488" t="str">
        <f ca="1">IF(A488=1,"",SUBSTITUTE(Rutas_Despiece!J488,",",".") &amp; ","&amp;SUBSTITUTE(Rutas_Despiece!K488,",","."))</f>
        <v>41.6613456,-0.8668399</v>
      </c>
      <c r="E488" s="5">
        <f t="shared" ca="1" si="256"/>
        <v>17</v>
      </c>
      <c r="F488" t="str">
        <f t="shared" ca="1" si="253"/>
        <v>41.6613456,-0.8668399 41.6637573,-0.8630493 41.749628,-1.175514 41.749628,-1.175514 41.6637028,-0.8612384 41.6612418,-0.8670878 41.6577193,-0.8694495 41.6540273,-0.870503</v>
      </c>
      <c r="G488" s="69" t="s">
        <v>1174</v>
      </c>
      <c r="H488">
        <f t="shared" ca="1" si="257"/>
        <v>51</v>
      </c>
      <c r="I488" t="str">
        <f t="shared" ca="1" si="279"/>
        <v/>
      </c>
      <c r="J488" s="5" t="e">
        <f t="shared" ca="1" si="260"/>
        <v>#N/A</v>
      </c>
      <c r="M488" s="69"/>
      <c r="N488" s="69">
        <f t="shared" ca="1" si="250"/>
        <v>1</v>
      </c>
      <c r="O488" s="69" t="s">
        <v>1174</v>
      </c>
      <c r="P488">
        <f t="shared" ca="1" si="258"/>
        <v>1</v>
      </c>
      <c r="Q488">
        <f t="shared" ca="1" si="261"/>
        <v>469</v>
      </c>
      <c r="R488">
        <f t="shared" ca="1" si="264"/>
        <v>990</v>
      </c>
      <c r="S488">
        <f t="shared" ca="1" si="262"/>
        <v>435</v>
      </c>
      <c r="T488" t="str">
        <f t="shared" ca="1" si="263"/>
        <v>Paradas</v>
      </c>
      <c r="U488">
        <f t="shared" ca="1" si="265"/>
        <v>10435</v>
      </c>
      <c r="V488">
        <f ca="1">IFERROR(INDEX(Rutas_Despiece!$J:$J,MATCH($S488,$Q:$Q,0)),"")</f>
        <v>41.6603639</v>
      </c>
      <c r="W488">
        <f ca="1">IFERROR(INDEX(Rutas_Despiece!$K:$K,MATCH($S488,$Q:$Q,0)),"")</f>
        <v>-0.89733969999999996</v>
      </c>
      <c r="Y488" t="str">
        <f ca="1">IFERROR(INDEX(Rutas_Despiece!$F:$F,MATCH($S488,$Q:$Q,0))&amp;" "&amp;INDEX(Rutas_Despiece!$G:$G,MATCH($S488,$Q:$Q,0)),"")</f>
        <v xml:space="preserve">Avd. Pablo Gargallo  </v>
      </c>
      <c r="Z488" t="str">
        <f ca="1">IFERROR(INDEX(Rutas_Despiece!$H:$H,MATCH($S488,$Q:$Q,0)),"")</f>
        <v>Zaragoza</v>
      </c>
      <c r="AA488" t="str">
        <f ca="1">IFERROR(INDEX(Rutas_Despiece!$I:$I,MATCH($S488,$Q:$Q,0)),"")</f>
        <v>Zaragoza, España</v>
      </c>
      <c r="AB488" t="str">
        <f ca="1">IFERROR(INDEX(Rutas_Despiece!$L:$L,MATCH($S488,$Q:$Q,0)),"")</f>
        <v>Esq. Reino</v>
      </c>
      <c r="AG488" t="str">
        <f t="shared" ca="1" si="259"/>
        <v/>
      </c>
    </row>
    <row r="489" spans="1:33" x14ac:dyDescent="0.25">
      <c r="A489">
        <f ca="1">IF(Rutas_Despiece!A489&lt;&gt;Rutas_Despiece!A488,1,0)</f>
        <v>0</v>
      </c>
      <c r="B489">
        <f ca="1">IF(A489,Rutas_Despiece!C489,0)</f>
        <v>0</v>
      </c>
      <c r="C489">
        <f ca="1">IF(A489,Rutas_Despiece!D489,0)</f>
        <v>0</v>
      </c>
      <c r="D489" t="str">
        <f ca="1">IF(A489=1,"",SUBSTITUTE(Rutas_Despiece!J489,",",".") &amp; ","&amp;SUBSTITUTE(Rutas_Despiece!K489,",","."))</f>
        <v>41.6637573,-0.8630493</v>
      </c>
      <c r="E489" s="5">
        <f t="shared" ca="1" si="256"/>
        <v>17</v>
      </c>
      <c r="F489" t="str">
        <f t="shared" ca="1" si="253"/>
        <v>41.6637573,-0.8630493 41.749628,-1.175514 41.749628,-1.175514 41.6637028,-0.8612384 41.6612418,-0.8670878 41.6577193,-0.8694495 41.6540273,-0.870503</v>
      </c>
      <c r="G489" s="69" t="s">
        <v>1174</v>
      </c>
      <c r="H489">
        <f t="shared" ca="1" si="257"/>
        <v>51</v>
      </c>
      <c r="I489" t="str">
        <f t="shared" ref="I489" ca="1" si="280">IF(I488&lt;H489,I488+1,"")</f>
        <v/>
      </c>
      <c r="J489" s="5" t="e">
        <f t="shared" ca="1" si="260"/>
        <v>#N/A</v>
      </c>
      <c r="M489" s="69"/>
      <c r="N489" s="69">
        <f t="shared" ca="1" si="250"/>
        <v>1</v>
      </c>
      <c r="O489" s="69" t="s">
        <v>1174</v>
      </c>
      <c r="P489">
        <f t="shared" ca="1" si="258"/>
        <v>1</v>
      </c>
      <c r="Q489">
        <f t="shared" ca="1" si="261"/>
        <v>470</v>
      </c>
      <c r="R489">
        <f t="shared" ca="1" si="264"/>
        <v>990</v>
      </c>
      <c r="S489">
        <f t="shared" ca="1" si="262"/>
        <v>436</v>
      </c>
      <c r="T489" t="str">
        <f t="shared" ca="1" si="263"/>
        <v>Paradas</v>
      </c>
      <c r="U489">
        <f t="shared" ca="1" si="265"/>
        <v>10436</v>
      </c>
      <c r="V489">
        <f ca="1">IFERROR(INDEX(Rutas_Despiece!$J:$J,MATCH($S489,$Q:$Q,0)),"")</f>
        <v>41.649940999999998</v>
      </c>
      <c r="W489">
        <f ca="1">IFERROR(INDEX(Rutas_Despiece!$K:$K,MATCH($S489,$Q:$Q,0)),"")</f>
        <v>-0.88853899999999997</v>
      </c>
      <c r="Y489" t="str">
        <f ca="1">IFERROR(INDEX(Rutas_Despiece!$F:$F,MATCH($S489,$Q:$Q,0))&amp;" "&amp;INDEX(Rutas_Despiece!$G:$G,MATCH($S489,$Q:$Q,0)),"")</f>
        <v xml:space="preserve">María Agustín nº 67 </v>
      </c>
      <c r="Z489" t="str">
        <f ca="1">IFERROR(INDEX(Rutas_Despiece!$H:$H,MATCH($S489,$Q:$Q,0)),"")</f>
        <v>Zaragoza</v>
      </c>
      <c r="AA489" t="str">
        <f ca="1">IFERROR(INDEX(Rutas_Despiece!$I:$I,MATCH($S489,$Q:$Q,0)),"")</f>
        <v>Zaragoza, España</v>
      </c>
      <c r="AB489" t="str">
        <f ca="1">IFERROR(INDEX(Rutas_Despiece!$L:$L,MATCH($S489,$Q:$Q,0)),"")</f>
        <v>Pd. Bus</v>
      </c>
      <c r="AG489" t="str">
        <f t="shared" ca="1" si="259"/>
        <v/>
      </c>
    </row>
    <row r="490" spans="1:33" x14ac:dyDescent="0.25">
      <c r="A490">
        <f ca="1">IF(Rutas_Despiece!A490&lt;&gt;Rutas_Despiece!A489,1,0)</f>
        <v>0</v>
      </c>
      <c r="B490">
        <f ca="1">IF(A490,Rutas_Despiece!C490,0)</f>
        <v>0</v>
      </c>
      <c r="C490">
        <f ca="1">IF(A490,Rutas_Despiece!D490,0)</f>
        <v>0</v>
      </c>
      <c r="D490" t="str">
        <f ca="1">IF(A490=1,"",SUBSTITUTE(Rutas_Despiece!J490,",",".") &amp; ","&amp;SUBSTITUTE(Rutas_Despiece!K490,",","."))</f>
        <v>41.749628,-1.175514</v>
      </c>
      <c r="E490" s="5">
        <f t="shared" ca="1" si="256"/>
        <v>17</v>
      </c>
      <c r="F490" t="str">
        <f t="shared" ca="1" si="253"/>
        <v>41.749628,-1.175514 41.749628,-1.175514 41.6637028,-0.8612384 41.6612418,-0.8670878 41.6577193,-0.8694495 41.6540273,-0.870503</v>
      </c>
      <c r="G490" s="69" t="s">
        <v>1174</v>
      </c>
      <c r="H490">
        <f t="shared" ca="1" si="257"/>
        <v>51</v>
      </c>
      <c r="I490" t="str">
        <f t="shared" ref="I490:I493" ca="1" si="281">IF(I489&lt;H490,I489+1,I489)</f>
        <v/>
      </c>
      <c r="J490" s="5" t="e">
        <f t="shared" ca="1" si="260"/>
        <v>#N/A</v>
      </c>
      <c r="M490" s="69"/>
      <c r="N490" s="69">
        <f t="shared" ca="1" si="250"/>
        <v>1</v>
      </c>
      <c r="O490" s="69" t="s">
        <v>1174</v>
      </c>
      <c r="P490">
        <f t="shared" ca="1" si="258"/>
        <v>1</v>
      </c>
      <c r="Q490">
        <f t="shared" ca="1" si="261"/>
        <v>471</v>
      </c>
      <c r="R490">
        <f t="shared" ca="1" si="264"/>
        <v>990</v>
      </c>
      <c r="S490">
        <f t="shared" ca="1" si="262"/>
        <v>437</v>
      </c>
      <c r="T490" t="str">
        <f t="shared" ca="1" si="263"/>
        <v>Paradas</v>
      </c>
      <c r="U490">
        <f t="shared" ca="1" si="265"/>
        <v>10437</v>
      </c>
      <c r="V490">
        <f ca="1">IFERROR(INDEX(Rutas_Despiece!$J:$J,MATCH($S490,$Q:$Q,0)),"")</f>
        <v>41.651066800000002</v>
      </c>
      <c r="W490">
        <f ca="1">IFERROR(INDEX(Rutas_Despiece!$K:$K,MATCH($S490,$Q:$Q,0)),"")</f>
        <v>-0.89020339999999998</v>
      </c>
      <c r="Y490" t="str">
        <f ca="1">IFERROR(INDEX(Rutas_Despiece!$F:$F,MATCH($S490,$Q:$Q,0))&amp;" "&amp;INDEX(Rutas_Despiece!$G:$G,MATCH($S490,$Q:$Q,0)),"")</f>
        <v xml:space="preserve">Paseo María Agustín  </v>
      </c>
      <c r="Z490" t="str">
        <f ca="1">IFERROR(INDEX(Rutas_Despiece!$H:$H,MATCH($S490,$Q:$Q,0)),"")</f>
        <v>Zaragoza</v>
      </c>
      <c r="AA490" t="str">
        <f ca="1">IFERROR(INDEX(Rutas_Despiece!$I:$I,MATCH($S490,$Q:$Q,0)),"")</f>
        <v>Zaragoza, España</v>
      </c>
      <c r="AB490" t="str">
        <f ca="1">IFERROR(INDEX(Rutas_Despiece!$L:$L,MATCH($S490,$Q:$Q,0)),"")</f>
        <v>Frente Museo Pablo Serrano</v>
      </c>
      <c r="AG490" t="str">
        <f t="shared" ca="1" si="259"/>
        <v/>
      </c>
    </row>
    <row r="491" spans="1:33" x14ac:dyDescent="0.25">
      <c r="A491">
        <f ca="1">IF(Rutas_Despiece!A491&lt;&gt;Rutas_Despiece!A490,1,0)</f>
        <v>0</v>
      </c>
      <c r="B491">
        <f ca="1">IF(A491,Rutas_Despiece!C491,0)</f>
        <v>0</v>
      </c>
      <c r="C491">
        <f ca="1">IF(A491,Rutas_Despiece!D491,0)</f>
        <v>0</v>
      </c>
      <c r="D491" t="str">
        <f ca="1">IF(A491=1,"",SUBSTITUTE(Rutas_Despiece!J491,",",".") &amp; ","&amp;SUBSTITUTE(Rutas_Despiece!K491,",","."))</f>
        <v>41.749628,-1.175514</v>
      </c>
      <c r="E491" s="5">
        <f t="shared" ca="1" si="256"/>
        <v>17</v>
      </c>
      <c r="F491" t="str">
        <f t="shared" ca="1" si="253"/>
        <v>41.749628,-1.175514 41.6637028,-0.8612384 41.6612418,-0.8670878 41.6577193,-0.8694495 41.6540273,-0.870503</v>
      </c>
      <c r="G491" s="69" t="s">
        <v>1174</v>
      </c>
      <c r="H491">
        <f t="shared" ca="1" si="257"/>
        <v>51</v>
      </c>
      <c r="I491" t="str">
        <f t="shared" ca="1" si="281"/>
        <v/>
      </c>
      <c r="J491" s="5" t="e">
        <f t="shared" ca="1" si="260"/>
        <v>#N/A</v>
      </c>
      <c r="M491" s="69"/>
      <c r="N491" s="69">
        <f t="shared" ca="1" si="250"/>
        <v>1</v>
      </c>
      <c r="O491" s="69" t="s">
        <v>1174</v>
      </c>
      <c r="P491">
        <f t="shared" ca="1" si="258"/>
        <v>1</v>
      </c>
      <c r="Q491">
        <f t="shared" ca="1" si="261"/>
        <v>472</v>
      </c>
      <c r="R491">
        <f t="shared" ca="1" si="264"/>
        <v>990</v>
      </c>
      <c r="S491">
        <f t="shared" ca="1" si="262"/>
        <v>438</v>
      </c>
      <c r="T491" t="str">
        <f t="shared" ca="1" si="263"/>
        <v>Paradas</v>
      </c>
      <c r="U491">
        <f t="shared" ca="1" si="265"/>
        <v>10438</v>
      </c>
      <c r="V491">
        <f ca="1">IFERROR(INDEX(Rutas_Despiece!$J:$J,MATCH($S491,$Q:$Q,0)),"")</f>
        <v>41.648204999999997</v>
      </c>
      <c r="W491">
        <f ca="1">IFERROR(INDEX(Rutas_Despiece!$K:$K,MATCH($S491,$Q:$Q,0)),"")</f>
        <v>-0.8865729</v>
      </c>
      <c r="Y491" t="str">
        <f ca="1">IFERROR(INDEX(Rutas_Despiece!$F:$F,MATCH($S491,$Q:$Q,0))&amp;" "&amp;INDEX(Rutas_Despiece!$G:$G,MATCH($S491,$Q:$Q,0)),"")</f>
        <v xml:space="preserve">Paseo Pamplona  </v>
      </c>
      <c r="Z491" t="str">
        <f ca="1">IFERROR(INDEX(Rutas_Despiece!$H:$H,MATCH($S491,$Q:$Q,0)),"")</f>
        <v>Zaragoza</v>
      </c>
      <c r="AA491" t="str">
        <f ca="1">IFERROR(INDEX(Rutas_Despiece!$I:$I,MATCH($S491,$Q:$Q,0)),"")</f>
        <v>Zaragoza, España</v>
      </c>
      <c r="AB491" t="str">
        <f ca="1">IFERROR(INDEX(Rutas_Despiece!$L:$L,MATCH($S491,$Q:$Q,0)),"")</f>
        <v>Frente Bilbao - Pd. Bus</v>
      </c>
      <c r="AG491" t="str">
        <f t="shared" ca="1" si="259"/>
        <v/>
      </c>
    </row>
    <row r="492" spans="1:33" x14ac:dyDescent="0.25">
      <c r="A492">
        <f ca="1">IF(Rutas_Despiece!A492&lt;&gt;Rutas_Despiece!A491,1,0)</f>
        <v>0</v>
      </c>
      <c r="B492">
        <f ca="1">IF(A492,Rutas_Despiece!C492,0)</f>
        <v>0</v>
      </c>
      <c r="C492">
        <f ca="1">IF(A492,Rutas_Despiece!D492,0)</f>
        <v>0</v>
      </c>
      <c r="D492" t="str">
        <f ca="1">IF(A492=1,"",SUBSTITUTE(Rutas_Despiece!J492,",",".") &amp; ","&amp;SUBSTITUTE(Rutas_Despiece!K492,",","."))</f>
        <v>41.6637028,-0.8612384</v>
      </c>
      <c r="E492" s="5">
        <f t="shared" ca="1" si="256"/>
        <v>17</v>
      </c>
      <c r="F492" t="str">
        <f t="shared" ca="1" si="253"/>
        <v>41.6637028,-0.8612384 41.6612418,-0.8670878 41.6577193,-0.8694495 41.6540273,-0.870503</v>
      </c>
      <c r="G492" s="69" t="s">
        <v>1174</v>
      </c>
      <c r="H492">
        <f t="shared" ca="1" si="257"/>
        <v>51</v>
      </c>
      <c r="I492" t="str">
        <f t="shared" ca="1" si="281"/>
        <v/>
      </c>
      <c r="J492" s="5" t="e">
        <f t="shared" ca="1" si="260"/>
        <v>#N/A</v>
      </c>
      <c r="M492" s="69"/>
      <c r="N492" s="69">
        <f t="shared" ca="1" si="250"/>
        <v>1</v>
      </c>
      <c r="O492" s="69" t="s">
        <v>1174</v>
      </c>
      <c r="P492">
        <f t="shared" ca="1" si="258"/>
        <v>1</v>
      </c>
      <c r="Q492">
        <f t="shared" ca="1" si="261"/>
        <v>473</v>
      </c>
      <c r="R492">
        <f t="shared" ca="1" si="264"/>
        <v>990</v>
      </c>
      <c r="S492">
        <f t="shared" ca="1" si="262"/>
        <v>439</v>
      </c>
      <c r="T492" t="str">
        <f t="shared" ca="1" si="263"/>
        <v>Paradas</v>
      </c>
      <c r="U492">
        <f t="shared" ca="1" si="265"/>
        <v>10439</v>
      </c>
      <c r="V492">
        <f ca="1">IFERROR(INDEX(Rutas_Despiece!$J:$J,MATCH($S492,$Q:$Q,0)),"")</f>
        <v>41.648918500000001</v>
      </c>
      <c r="W492">
        <f ca="1">IFERROR(INDEX(Rutas_Despiece!$K:$K,MATCH($S492,$Q:$Q,0)),"")</f>
        <v>-0.87677159999999998</v>
      </c>
      <c r="Y492" t="str">
        <f ca="1">IFERROR(INDEX(Rutas_Despiece!$F:$F,MATCH($S492,$Q:$Q,0))&amp;" "&amp;INDEX(Rutas_Despiece!$G:$G,MATCH($S492,$Q:$Q,0)),"")</f>
        <v xml:space="preserve">Paseo La Mina  </v>
      </c>
      <c r="Z492" t="str">
        <f ca="1">IFERROR(INDEX(Rutas_Despiece!$H:$H,MATCH($S492,$Q:$Q,0)),"")</f>
        <v>Zaragoza</v>
      </c>
      <c r="AA492" t="str">
        <f ca="1">IFERROR(INDEX(Rutas_Despiece!$I:$I,MATCH($S492,$Q:$Q,0)),"")</f>
        <v>Zaragoza, España</v>
      </c>
      <c r="AB492" t="str">
        <f ca="1">IFERROR(INDEX(Rutas_Despiece!$L:$L,MATCH($S492,$Q:$Q,0)),"")</f>
        <v>Frente nº 21 - Pd. Bus</v>
      </c>
      <c r="AG492" t="str">
        <f t="shared" ca="1" si="259"/>
        <v/>
      </c>
    </row>
    <row r="493" spans="1:33" x14ac:dyDescent="0.25">
      <c r="A493">
        <f ca="1">IF(Rutas_Despiece!A493&lt;&gt;Rutas_Despiece!A492,1,0)</f>
        <v>0</v>
      </c>
      <c r="B493">
        <f ca="1">IF(A493,Rutas_Despiece!C493,0)</f>
        <v>0</v>
      </c>
      <c r="C493">
        <f ca="1">IF(A493,Rutas_Despiece!D493,0)</f>
        <v>0</v>
      </c>
      <c r="D493" t="str">
        <f ca="1">IF(A493=1,"",SUBSTITUTE(Rutas_Despiece!J493,",",".") &amp; ","&amp;SUBSTITUTE(Rutas_Despiece!K493,",","."))</f>
        <v>41.6612418,-0.8670878</v>
      </c>
      <c r="E493" s="5">
        <f t="shared" ca="1" si="256"/>
        <v>17</v>
      </c>
      <c r="F493" t="str">
        <f t="shared" ca="1" si="253"/>
        <v>41.6612418,-0.8670878 41.6577193,-0.8694495 41.6540273,-0.870503</v>
      </c>
      <c r="G493" s="69" t="s">
        <v>1174</v>
      </c>
      <c r="H493">
        <f t="shared" ca="1" si="257"/>
        <v>51</v>
      </c>
      <c r="I493" t="str">
        <f t="shared" ca="1" si="281"/>
        <v/>
      </c>
      <c r="J493" s="5" t="e">
        <f t="shared" ca="1" si="260"/>
        <v>#N/A</v>
      </c>
      <c r="M493" s="69"/>
      <c r="N493" s="69">
        <f t="shared" ca="1" si="250"/>
        <v>1</v>
      </c>
      <c r="O493" s="69" t="s">
        <v>1174</v>
      </c>
      <c r="P493">
        <f t="shared" ca="1" si="258"/>
        <v>1</v>
      </c>
      <c r="Q493">
        <f t="shared" ca="1" si="261"/>
        <v>474</v>
      </c>
      <c r="R493">
        <f t="shared" ca="1" si="264"/>
        <v>990</v>
      </c>
      <c r="S493">
        <f t="shared" ca="1" si="262"/>
        <v>440</v>
      </c>
      <c r="T493" t="str">
        <f t="shared" ca="1" si="263"/>
        <v>Paradas</v>
      </c>
      <c r="U493">
        <f t="shared" ca="1" si="265"/>
        <v>10440</v>
      </c>
      <c r="V493">
        <f ca="1">IFERROR(INDEX(Rutas_Despiece!$J:$J,MATCH($S493,$Q:$Q,0)),"")</f>
        <v>41.651054999999999</v>
      </c>
      <c r="W493">
        <f ca="1">IFERROR(INDEX(Rutas_Despiece!$K:$K,MATCH($S493,$Q:$Q,0)),"")</f>
        <v>-0.87082360000000003</v>
      </c>
      <c r="Y493" t="str">
        <f ca="1">IFERROR(INDEX(Rutas_Despiece!$F:$F,MATCH($S493,$Q:$Q,0))&amp;" "&amp;INDEX(Rutas_Despiece!$G:$G,MATCH($S493,$Q:$Q,0)),"")</f>
        <v xml:space="preserve">Calle Asalto  </v>
      </c>
      <c r="Z493" t="str">
        <f ca="1">IFERROR(INDEX(Rutas_Despiece!$H:$H,MATCH($S493,$Q:$Q,0)),"")</f>
        <v>Zaragoza</v>
      </c>
      <c r="AA493" t="str">
        <f ca="1">IFERROR(INDEX(Rutas_Despiece!$I:$I,MATCH($S493,$Q:$Q,0)),"")</f>
        <v>Zaragoza, España</v>
      </c>
      <c r="AB493" t="str">
        <f ca="1">IFERROR(INDEX(Rutas_Despiece!$L:$L,MATCH($S493,$Q:$Q,0)),"")</f>
        <v>Edf. Trovador</v>
      </c>
      <c r="AG493" t="str">
        <f t="shared" ca="1" si="259"/>
        <v/>
      </c>
    </row>
    <row r="494" spans="1:33" x14ac:dyDescent="0.25">
      <c r="A494">
        <f ca="1">IF(Rutas_Despiece!A494&lt;&gt;Rutas_Despiece!A493,1,0)</f>
        <v>0</v>
      </c>
      <c r="B494">
        <f ca="1">IF(A494,Rutas_Despiece!C494,0)</f>
        <v>0</v>
      </c>
      <c r="C494">
        <f ca="1">IF(A494,Rutas_Despiece!D494,0)</f>
        <v>0</v>
      </c>
      <c r="D494" t="str">
        <f ca="1">IF(A494=1,"",SUBSTITUTE(Rutas_Despiece!J494,",",".") &amp; ","&amp;SUBSTITUTE(Rutas_Despiece!K494,",","."))</f>
        <v>41.6577193,-0.8694495</v>
      </c>
      <c r="E494" s="5">
        <f t="shared" ca="1" si="256"/>
        <v>17</v>
      </c>
      <c r="F494" t="str">
        <f t="shared" ca="1" si="253"/>
        <v>41.6577193,-0.8694495 41.6540273,-0.870503</v>
      </c>
      <c r="G494" s="69" t="s">
        <v>1174</v>
      </c>
      <c r="H494">
        <f t="shared" ca="1" si="257"/>
        <v>51</v>
      </c>
      <c r="I494" t="str">
        <f t="shared" ref="I494" ca="1" si="282">IF(I493&lt;H494,I493+1,"")</f>
        <v/>
      </c>
      <c r="J494" s="5" t="e">
        <f t="shared" ca="1" si="260"/>
        <v>#N/A</v>
      </c>
      <c r="M494" s="69"/>
      <c r="N494" s="69">
        <f t="shared" ca="1" si="250"/>
        <v>1</v>
      </c>
      <c r="O494" s="69" t="s">
        <v>1174</v>
      </c>
      <c r="P494">
        <f t="shared" ca="1" si="258"/>
        <v>1</v>
      </c>
      <c r="Q494">
        <f t="shared" ca="1" si="261"/>
        <v>475</v>
      </c>
      <c r="R494">
        <f t="shared" ca="1" si="264"/>
        <v>990</v>
      </c>
      <c r="S494">
        <f t="shared" ca="1" si="262"/>
        <v>441</v>
      </c>
      <c r="T494" t="str">
        <f t="shared" ca="1" si="263"/>
        <v>Paradas</v>
      </c>
      <c r="U494">
        <f t="shared" ca="1" si="265"/>
        <v>10441</v>
      </c>
      <c r="V494">
        <f ca="1">IFERROR(INDEX(Rutas_Despiece!$J:$J,MATCH($S494,$Q:$Q,0)),"")</f>
        <v>41.6570733</v>
      </c>
      <c r="W494">
        <f ca="1">IFERROR(INDEX(Rutas_Despiece!$K:$K,MATCH($S494,$Q:$Q,0)),"")</f>
        <v>-0.86968250000000002</v>
      </c>
      <c r="Y494" t="str">
        <f ca="1">IFERROR(INDEX(Rutas_Despiece!$F:$F,MATCH($S494,$Q:$Q,0))&amp;" "&amp;INDEX(Rutas_Despiece!$G:$G,MATCH($S494,$Q:$Q,0)),"")</f>
        <v xml:space="preserve">Avd. Puente del Pilar  </v>
      </c>
      <c r="Z494" t="str">
        <f ca="1">IFERROR(INDEX(Rutas_Despiece!$H:$H,MATCH($S494,$Q:$Q,0)),"")</f>
        <v>Zaragoza</v>
      </c>
      <c r="AA494" t="str">
        <f ca="1">IFERROR(INDEX(Rutas_Despiece!$I:$I,MATCH($S494,$Q:$Q,0)),"")</f>
        <v>Zaragoza, España</v>
      </c>
      <c r="AB494" t="str">
        <f ca="1">IFERROR(INDEX(Rutas_Despiece!$L:$L,MATCH($S494,$Q:$Q,0)),"")</f>
        <v>Esq. A. Solans - Pd. Bus</v>
      </c>
      <c r="AG494" t="str">
        <f t="shared" ca="1" si="259"/>
        <v/>
      </c>
    </row>
    <row r="495" spans="1:33" x14ac:dyDescent="0.25">
      <c r="A495">
        <f ca="1">IF(Rutas_Despiece!A495&lt;&gt;Rutas_Despiece!A494,1,0)</f>
        <v>0</v>
      </c>
      <c r="B495">
        <f ca="1">IF(A495,Rutas_Despiece!C495,0)</f>
        <v>0</v>
      </c>
      <c r="C495">
        <f ca="1">IF(A495,Rutas_Despiece!D495,0)</f>
        <v>0</v>
      </c>
      <c r="D495" t="str">
        <f ca="1">IF(A495=1,"",SUBSTITUTE(Rutas_Despiece!J495,",",".") &amp; ","&amp;SUBSTITUTE(Rutas_Despiece!K495,",","."))</f>
        <v>41.6540273,-0.870503</v>
      </c>
      <c r="E495" s="5">
        <f t="shared" ca="1" si="256"/>
        <v>17</v>
      </c>
      <c r="F495" t="str">
        <f t="shared" ca="1" si="253"/>
        <v>41.6540273,-0.870503</v>
      </c>
      <c r="G495" s="69" t="s">
        <v>1174</v>
      </c>
      <c r="H495">
        <f t="shared" ca="1" si="257"/>
        <v>51</v>
      </c>
      <c r="I495" t="str">
        <f t="shared" ref="I495:I498" ca="1" si="283">IF(I494&lt;H495,I494+1,I494)</f>
        <v/>
      </c>
      <c r="J495" s="5" t="e">
        <f t="shared" ca="1" si="260"/>
        <v>#N/A</v>
      </c>
      <c r="M495" s="69"/>
      <c r="N495" s="69">
        <f t="shared" ca="1" si="250"/>
        <v>1</v>
      </c>
      <c r="O495" s="69" t="s">
        <v>1174</v>
      </c>
      <c r="P495">
        <f t="shared" ca="1" si="258"/>
        <v>1</v>
      </c>
      <c r="Q495">
        <f t="shared" ca="1" si="261"/>
        <v>476</v>
      </c>
      <c r="R495">
        <f t="shared" ca="1" si="264"/>
        <v>990</v>
      </c>
      <c r="S495">
        <f t="shared" ca="1" si="262"/>
        <v>442</v>
      </c>
      <c r="T495" t="str">
        <f t="shared" ca="1" si="263"/>
        <v>Paradas</v>
      </c>
      <c r="U495">
        <f t="shared" ca="1" si="265"/>
        <v>10442</v>
      </c>
      <c r="V495">
        <f ca="1">IFERROR(INDEX(Rutas_Despiece!$J:$J,MATCH($S495,$Q:$Q,0)),"")</f>
        <v>41.670175800000003</v>
      </c>
      <c r="W495">
        <f ca="1">IFERROR(INDEX(Rutas_Despiece!$K:$K,MATCH($S495,$Q:$Q,0)),"")</f>
        <v>-0.84863929999999999</v>
      </c>
      <c r="Y495" t="str">
        <f ca="1">IFERROR(INDEX(Rutas_Despiece!$F:$F,MATCH($S495,$Q:$Q,0))&amp;" "&amp;INDEX(Rutas_Despiece!$G:$G,MATCH($S495,$Q:$Q,0)),"")</f>
        <v xml:space="preserve">Avd. Cataluña nº 291 </v>
      </c>
      <c r="Z495" t="str">
        <f ca="1">IFERROR(INDEX(Rutas_Despiece!$H:$H,MATCH($S495,$Q:$Q,0)),"")</f>
        <v>Zaragoza</v>
      </c>
      <c r="AA495" t="str">
        <f ca="1">IFERROR(INDEX(Rutas_Despiece!$I:$I,MATCH($S495,$Q:$Q,0)),"")</f>
        <v>Zaragoza, España</v>
      </c>
      <c r="AB495" t="str">
        <f ca="1">IFERROR(INDEX(Rutas_Despiece!$L:$L,MATCH($S495,$Q:$Q,0)),"")</f>
        <v>Frente CAF - Pd. Bus (?)</v>
      </c>
      <c r="AG495" t="str">
        <f t="shared" ca="1" si="259"/>
        <v/>
      </c>
    </row>
    <row r="496" spans="1:33" x14ac:dyDescent="0.25">
      <c r="A496">
        <f ca="1">IF(Rutas_Despiece!A496&lt;&gt;Rutas_Despiece!A495,1,0)</f>
        <v>1</v>
      </c>
      <c r="B496" t="str">
        <f ca="1">IF(A496,Rutas_Despiece!C496,0)</f>
        <v>Rutas_Habituales_MTN</v>
      </c>
      <c r="C496" t="str">
        <f ca="1">IF(A496,Rutas_Despiece!D496,0)</f>
        <v>Ruta 4_20</v>
      </c>
      <c r="D496" t="str">
        <f ca="1">IF(A496=1,"",SUBSTITUTE(Rutas_Despiece!J496,",",".") &amp; ","&amp;SUBSTITUTE(Rutas_Despiece!K496,",","."))</f>
        <v/>
      </c>
      <c r="E496" s="5">
        <f t="shared" ca="1" si="256"/>
        <v>18</v>
      </c>
      <c r="F496" t="str">
        <f t="shared" ca="1" si="253"/>
        <v xml:space="preserve"> 41.662154,-0.8757999 41.6638973,-0.8739179 41.6726421,-0.8713725 41.675329,-0.870227 41.69602,-0.87154 41.6866236,-0.8784096 41.749628,-1.175514 41.749628,-1.175514 41.6866236,-0.8784096 41.6849506,-0.8709522 41.6755963,-0.8712501 41.6726181,-0.8712308 41.6639631,-0.8744368 41.660957,-0.872382</v>
      </c>
      <c r="G496" s="69" t="s">
        <v>1174</v>
      </c>
      <c r="H496">
        <f t="shared" ca="1" si="257"/>
        <v>51</v>
      </c>
      <c r="I496" t="str">
        <f t="shared" ca="1" si="283"/>
        <v/>
      </c>
      <c r="J496" s="5" t="e">
        <f t="shared" ca="1" si="260"/>
        <v>#N/A</v>
      </c>
      <c r="M496" s="69"/>
      <c r="N496" s="69">
        <f t="shared" ca="1" si="250"/>
        <v>1</v>
      </c>
      <c r="O496" s="69" t="s">
        <v>1174</v>
      </c>
      <c r="P496">
        <f t="shared" ca="1" si="258"/>
        <v>0</v>
      </c>
      <c r="Q496">
        <f t="shared" ca="1" si="261"/>
        <v>476</v>
      </c>
      <c r="R496">
        <f t="shared" ca="1" si="264"/>
        <v>990</v>
      </c>
      <c r="S496">
        <f t="shared" ca="1" si="262"/>
        <v>443</v>
      </c>
      <c r="T496" t="str">
        <f t="shared" ca="1" si="263"/>
        <v>Paradas</v>
      </c>
      <c r="U496">
        <f t="shared" ca="1" si="265"/>
        <v>10443</v>
      </c>
      <c r="V496">
        <f ca="1">IFERROR(INDEX(Rutas_Despiece!$J:$J,MATCH($S496,$Q:$Q,0)),"")</f>
        <v>41.667656999999998</v>
      </c>
      <c r="W496">
        <f ca="1">IFERROR(INDEX(Rutas_Despiece!$K:$K,MATCH($S496,$Q:$Q,0)),"")</f>
        <v>-0.85514489999999999</v>
      </c>
      <c r="Y496" t="str">
        <f ca="1">IFERROR(INDEX(Rutas_Despiece!$F:$F,MATCH($S496,$Q:$Q,0))&amp;" "&amp;INDEX(Rutas_Despiece!$G:$G,MATCH($S496,$Q:$Q,0)),"")</f>
        <v xml:space="preserve">Avd. Cataluña nº 189 </v>
      </c>
      <c r="Z496" t="str">
        <f ca="1">IFERROR(INDEX(Rutas_Despiece!$H:$H,MATCH($S496,$Q:$Q,0)),"")</f>
        <v>Zaragoza</v>
      </c>
      <c r="AA496" t="str">
        <f ca="1">IFERROR(INDEX(Rutas_Despiece!$I:$I,MATCH($S496,$Q:$Q,0)),"")</f>
        <v>Zaragoza, España</v>
      </c>
      <c r="AB496" t="str">
        <f ca="1">IFERROR(INDEX(Rutas_Despiece!$L:$L,MATCH($S496,$Q:$Q,0)),"")</f>
        <v xml:space="preserve">Frente a los Charros </v>
      </c>
      <c r="AG496" t="str">
        <f t="shared" ca="1" si="259"/>
        <v/>
      </c>
    </row>
    <row r="497" spans="1:33" x14ac:dyDescent="0.25">
      <c r="A497">
        <f ca="1">IF(Rutas_Despiece!A497&lt;&gt;Rutas_Despiece!A496,1,0)</f>
        <v>0</v>
      </c>
      <c r="B497">
        <f ca="1">IF(A497,Rutas_Despiece!C497,0)</f>
        <v>0</v>
      </c>
      <c r="C497">
        <f ca="1">IF(A497,Rutas_Despiece!D497,0)</f>
        <v>0</v>
      </c>
      <c r="D497" t="str">
        <f ca="1">IF(A497=1,"",SUBSTITUTE(Rutas_Despiece!J497,",",".") &amp; ","&amp;SUBSTITUTE(Rutas_Despiece!K497,",","."))</f>
        <v>41.662154,-0.8757999</v>
      </c>
      <c r="E497" s="5">
        <f t="shared" ca="1" si="256"/>
        <v>18</v>
      </c>
      <c r="F497" t="str">
        <f t="shared" ca="1" si="253"/>
        <v>41.662154,-0.8757999 41.6638973,-0.8739179 41.6726421,-0.8713725 41.675329,-0.870227 41.69602,-0.87154 41.6866236,-0.8784096 41.749628,-1.175514 41.749628,-1.175514 41.6866236,-0.8784096 41.6849506,-0.8709522 41.6755963,-0.8712501 41.6726181,-0.8712308 41.6639631,-0.8744368 41.660957,-0.872382</v>
      </c>
      <c r="G497" s="69" t="s">
        <v>1174</v>
      </c>
      <c r="H497">
        <f t="shared" ca="1" si="257"/>
        <v>51</v>
      </c>
      <c r="I497" t="str">
        <f t="shared" ca="1" si="283"/>
        <v/>
      </c>
      <c r="J497" s="5" t="e">
        <f t="shared" ca="1" si="260"/>
        <v>#N/A</v>
      </c>
      <c r="M497" s="69"/>
      <c r="N497" s="69">
        <f t="shared" ca="1" si="250"/>
        <v>1</v>
      </c>
      <c r="O497" s="69" t="s">
        <v>1174</v>
      </c>
      <c r="P497">
        <f t="shared" ca="1" si="258"/>
        <v>1</v>
      </c>
      <c r="Q497">
        <f t="shared" ca="1" si="261"/>
        <v>477</v>
      </c>
      <c r="R497">
        <f t="shared" ca="1" si="264"/>
        <v>990</v>
      </c>
      <c r="S497">
        <f t="shared" ca="1" si="262"/>
        <v>444</v>
      </c>
      <c r="T497" t="str">
        <f t="shared" ca="1" si="263"/>
        <v>Paradas</v>
      </c>
      <c r="U497">
        <f t="shared" ca="1" si="265"/>
        <v>10444</v>
      </c>
      <c r="V497">
        <f ca="1">IFERROR(INDEX(Rutas_Despiece!$J:$J,MATCH($S497,$Q:$Q,0)),"")</f>
        <v>41.670175800000003</v>
      </c>
      <c r="W497">
        <f ca="1">IFERROR(INDEX(Rutas_Despiece!$K:$K,MATCH($S497,$Q:$Q,0)),"")</f>
        <v>-0.84863929999999999</v>
      </c>
      <c r="Y497" t="str">
        <f ca="1">IFERROR(INDEX(Rutas_Despiece!$F:$F,MATCH($S497,$Q:$Q,0))&amp;" "&amp;INDEX(Rutas_Despiece!$G:$G,MATCH($S497,$Q:$Q,0)),"")</f>
        <v xml:space="preserve">Avd. Cataluña nº 291 </v>
      </c>
      <c r="Z497" t="str">
        <f ca="1">IFERROR(INDEX(Rutas_Despiece!$H:$H,MATCH($S497,$Q:$Q,0)),"")</f>
        <v>Zaragoza</v>
      </c>
      <c r="AA497" t="str">
        <f ca="1">IFERROR(INDEX(Rutas_Despiece!$I:$I,MATCH($S497,$Q:$Q,0)),"")</f>
        <v>Zaragoza, España</v>
      </c>
      <c r="AB497" t="str">
        <f ca="1">IFERROR(INDEX(Rutas_Despiece!$L:$L,MATCH($S497,$Q:$Q,0)),"")</f>
        <v>Frente CAF - Pd. Bus (?)</v>
      </c>
      <c r="AG497" t="str">
        <f t="shared" ca="1" si="259"/>
        <v/>
      </c>
    </row>
    <row r="498" spans="1:33" x14ac:dyDescent="0.25">
      <c r="A498">
        <f ca="1">IF(Rutas_Despiece!A498&lt;&gt;Rutas_Despiece!A497,1,0)</f>
        <v>0</v>
      </c>
      <c r="B498">
        <f ca="1">IF(A498,Rutas_Despiece!C498,0)</f>
        <v>0</v>
      </c>
      <c r="C498">
        <f ca="1">IF(A498,Rutas_Despiece!D498,0)</f>
        <v>0</v>
      </c>
      <c r="D498" t="str">
        <f ca="1">IF(A498=1,"",SUBSTITUTE(Rutas_Despiece!J498,",",".") &amp; ","&amp;SUBSTITUTE(Rutas_Despiece!K498,",","."))</f>
        <v>41.6638973,-0.8739179</v>
      </c>
      <c r="E498" s="5">
        <f t="shared" ca="1" si="256"/>
        <v>18</v>
      </c>
      <c r="F498" t="str">
        <f t="shared" ca="1" si="253"/>
        <v>41.6638973,-0.8739179 41.6726421,-0.8713725 41.675329,-0.870227 41.69602,-0.87154 41.6866236,-0.8784096 41.749628,-1.175514 41.749628,-1.175514 41.6866236,-0.8784096 41.6849506,-0.8709522 41.6755963,-0.8712501 41.6726181,-0.8712308 41.6639631,-0.8744368 41.660957,-0.872382</v>
      </c>
      <c r="G498" s="69" t="s">
        <v>1174</v>
      </c>
      <c r="H498">
        <f t="shared" ca="1" si="257"/>
        <v>51</v>
      </c>
      <c r="I498" t="str">
        <f t="shared" ca="1" si="283"/>
        <v/>
      </c>
      <c r="J498" s="5" t="e">
        <f t="shared" ca="1" si="260"/>
        <v>#N/A</v>
      </c>
      <c r="M498" s="69"/>
      <c r="N498" s="69">
        <f t="shared" ca="1" si="250"/>
        <v>1</v>
      </c>
      <c r="O498" s="69" t="s">
        <v>1174</v>
      </c>
      <c r="P498">
        <f t="shared" ca="1" si="258"/>
        <v>1</v>
      </c>
      <c r="Q498">
        <f t="shared" ca="1" si="261"/>
        <v>478</v>
      </c>
      <c r="R498">
        <f t="shared" ca="1" si="264"/>
        <v>990</v>
      </c>
      <c r="S498">
        <f t="shared" ca="1" si="262"/>
        <v>445</v>
      </c>
      <c r="T498" t="str">
        <f t="shared" ca="1" si="263"/>
        <v>Paradas</v>
      </c>
      <c r="U498">
        <f t="shared" ca="1" si="265"/>
        <v>10445</v>
      </c>
      <c r="V498">
        <f ca="1">IFERROR(INDEX(Rutas_Despiece!$J:$J,MATCH($S498,$Q:$Q,0)),"")</f>
        <v>41.6695785</v>
      </c>
      <c r="W498">
        <f ca="1">IFERROR(INDEX(Rutas_Despiece!$K:$K,MATCH($S498,$Q:$Q,0)),"")</f>
        <v>-0.83917200000000003</v>
      </c>
      <c r="Y498" t="str">
        <f ca="1">IFERROR(INDEX(Rutas_Despiece!$F:$F,MATCH($S498,$Q:$Q,0))&amp;" "&amp;INDEX(Rutas_Despiece!$G:$G,MATCH($S498,$Q:$Q,0)),"")</f>
        <v xml:space="preserve">Avd. Santa Isabel  </v>
      </c>
      <c r="Z498" t="str">
        <f ca="1">IFERROR(INDEX(Rutas_Despiece!$H:$H,MATCH($S498,$Q:$Q,0)),"")</f>
        <v>Zaragoza</v>
      </c>
      <c r="AA498" t="str">
        <f ca="1">IFERROR(INDEX(Rutas_Despiece!$I:$I,MATCH($S498,$Q:$Q,0)),"")</f>
        <v>Zaragoza, España</v>
      </c>
      <c r="AB498" t="str">
        <f ca="1">IFERROR(INDEX(Rutas_Despiece!$L:$L,MATCH($S498,$Q:$Q,0)),"")</f>
        <v>Frente Avd. de la Industria - Pd. Bus</v>
      </c>
      <c r="AG498" t="str">
        <f t="shared" ca="1" si="259"/>
        <v/>
      </c>
    </row>
    <row r="499" spans="1:33" x14ac:dyDescent="0.25">
      <c r="A499">
        <f ca="1">IF(Rutas_Despiece!A499&lt;&gt;Rutas_Despiece!A498,1,0)</f>
        <v>0</v>
      </c>
      <c r="B499">
        <f ca="1">IF(A499,Rutas_Despiece!C499,0)</f>
        <v>0</v>
      </c>
      <c r="C499">
        <f ca="1">IF(A499,Rutas_Despiece!D499,0)</f>
        <v>0</v>
      </c>
      <c r="D499" t="str">
        <f ca="1">IF(A499=1,"",SUBSTITUTE(Rutas_Despiece!J499,",",".") &amp; ","&amp;SUBSTITUTE(Rutas_Despiece!K499,",","."))</f>
        <v>41.6726421,-0.8713725</v>
      </c>
      <c r="E499" s="5">
        <f t="shared" ca="1" si="256"/>
        <v>18</v>
      </c>
      <c r="F499" t="str">
        <f t="shared" ca="1" si="253"/>
        <v>41.6726421,-0.8713725 41.675329,-0.870227 41.69602,-0.87154 41.6866236,-0.8784096 41.749628,-1.175514 41.749628,-1.175514 41.6866236,-0.8784096 41.6849506,-0.8709522 41.6755963,-0.8712501 41.6726181,-0.8712308 41.6639631,-0.8744368 41.660957,-0.872382</v>
      </c>
      <c r="G499" s="69" t="s">
        <v>1174</v>
      </c>
      <c r="H499">
        <f t="shared" ca="1" si="257"/>
        <v>51</v>
      </c>
      <c r="I499" t="str">
        <f t="shared" ref="I499" ca="1" si="284">IF(I498&lt;H499,I498+1,"")</f>
        <v/>
      </c>
      <c r="J499" s="5" t="e">
        <f t="shared" ca="1" si="260"/>
        <v>#N/A</v>
      </c>
      <c r="M499" s="69"/>
      <c r="N499" s="69">
        <f t="shared" ca="1" si="250"/>
        <v>1</v>
      </c>
      <c r="O499" s="69" t="s">
        <v>1174</v>
      </c>
      <c r="P499">
        <f t="shared" ca="1" si="258"/>
        <v>1</v>
      </c>
      <c r="Q499">
        <f t="shared" ca="1" si="261"/>
        <v>479</v>
      </c>
      <c r="R499">
        <f t="shared" ca="1" si="264"/>
        <v>990</v>
      </c>
      <c r="S499">
        <f t="shared" ca="1" si="262"/>
        <v>446</v>
      </c>
      <c r="T499" t="str">
        <f t="shared" ca="1" si="263"/>
        <v>Paradas</v>
      </c>
      <c r="U499">
        <f t="shared" ca="1" si="265"/>
        <v>10446</v>
      </c>
      <c r="V499">
        <f ca="1">IFERROR(INDEX(Rutas_Despiece!$J:$J,MATCH($S499,$Q:$Q,0)),"")</f>
        <v>41.670031000000002</v>
      </c>
      <c r="W499">
        <f ca="1">IFERROR(INDEX(Rutas_Despiece!$K:$K,MATCH($S499,$Q:$Q,0)),"")</f>
        <v>-0.83945999999999998</v>
      </c>
      <c r="Y499" t="str">
        <f ca="1">IFERROR(INDEX(Rutas_Despiece!$F:$F,MATCH($S499,$Q:$Q,0))&amp;" "&amp;INDEX(Rutas_Despiece!$G:$G,MATCH($S499,$Q:$Q,0)),"")</f>
        <v xml:space="preserve">Avd. Santa Isabel nº 84 </v>
      </c>
      <c r="Z499" t="str">
        <f ca="1">IFERROR(INDEX(Rutas_Despiece!$H:$H,MATCH($S499,$Q:$Q,0)),"")</f>
        <v>Zaragoza</v>
      </c>
      <c r="AA499" t="str">
        <f ca="1">IFERROR(INDEX(Rutas_Despiece!$I:$I,MATCH($S499,$Q:$Q,0)),"")</f>
        <v>Zaragoza, España</v>
      </c>
      <c r="AB499" t="str">
        <f ca="1">IFERROR(INDEX(Rutas_Despiece!$L:$L,MATCH($S499,$Q:$Q,0)),"")</f>
        <v>Frente Plaza Serrano - Pd. Bus</v>
      </c>
      <c r="AG499" t="str">
        <f t="shared" ca="1" si="259"/>
        <v/>
      </c>
    </row>
    <row r="500" spans="1:33" x14ac:dyDescent="0.25">
      <c r="A500">
        <f ca="1">IF(Rutas_Despiece!A500&lt;&gt;Rutas_Despiece!A499,1,0)</f>
        <v>0</v>
      </c>
      <c r="B500">
        <f ca="1">IF(A500,Rutas_Despiece!C500,0)</f>
        <v>0</v>
      </c>
      <c r="C500">
        <f ca="1">IF(A500,Rutas_Despiece!D500,0)</f>
        <v>0</v>
      </c>
      <c r="D500" t="str">
        <f ca="1">IF(A500=1,"",SUBSTITUTE(Rutas_Despiece!J500,",",".") &amp; ","&amp;SUBSTITUTE(Rutas_Despiece!K500,",","."))</f>
        <v>41.675329,-0.870227</v>
      </c>
      <c r="E500" s="5">
        <f t="shared" ca="1" si="256"/>
        <v>18</v>
      </c>
      <c r="F500" t="str">
        <f t="shared" ca="1" si="253"/>
        <v>41.675329,-0.870227 41.69602,-0.87154 41.6866236,-0.8784096 41.749628,-1.175514 41.749628,-1.175514 41.6866236,-0.8784096 41.6849506,-0.8709522 41.6755963,-0.8712501 41.6726181,-0.8712308 41.6639631,-0.8744368 41.660957,-0.872382</v>
      </c>
      <c r="G500" s="69" t="s">
        <v>1174</v>
      </c>
      <c r="H500">
        <f t="shared" ca="1" si="257"/>
        <v>51</v>
      </c>
      <c r="I500" t="str">
        <f t="shared" ref="I500:I503" ca="1" si="285">IF(I499&lt;H500,I499+1,I499)</f>
        <v/>
      </c>
      <c r="J500" s="5" t="e">
        <f t="shared" ca="1" si="260"/>
        <v>#N/A</v>
      </c>
      <c r="M500" s="69"/>
      <c r="N500" s="69">
        <f t="shared" ca="1" si="250"/>
        <v>1</v>
      </c>
      <c r="O500" s="69" t="s">
        <v>1174</v>
      </c>
      <c r="P500">
        <f t="shared" ca="1" si="258"/>
        <v>1</v>
      </c>
      <c r="Q500">
        <f t="shared" ca="1" si="261"/>
        <v>480</v>
      </c>
      <c r="R500">
        <f t="shared" ca="1" si="264"/>
        <v>990</v>
      </c>
      <c r="S500">
        <f t="shared" ca="1" si="262"/>
        <v>447</v>
      </c>
      <c r="T500" t="str">
        <f t="shared" ca="1" si="263"/>
        <v>Paradas</v>
      </c>
      <c r="U500">
        <f t="shared" ca="1" si="265"/>
        <v>10447</v>
      </c>
      <c r="V500">
        <f ca="1">IFERROR(INDEX(Rutas_Despiece!$J:$J,MATCH($S500,$Q:$Q,0)),"")</f>
        <v>41.648040000000002</v>
      </c>
      <c r="W500">
        <f ca="1">IFERROR(INDEX(Rutas_Despiece!$K:$K,MATCH($S500,$Q:$Q,0)),"")</f>
        <v>-0.89369600000000005</v>
      </c>
      <c r="Y500" t="str">
        <f ca="1">IFERROR(INDEX(Rutas_Despiece!$F:$F,MATCH($S500,$Q:$Q,0))&amp;" "&amp;INDEX(Rutas_Despiece!$G:$G,MATCH($S500,$Q:$Q,0)),"")</f>
        <v xml:space="preserve">Avd. Real Zaragoza nº 65 </v>
      </c>
      <c r="Z500" t="str">
        <f ca="1">IFERROR(INDEX(Rutas_Despiece!$H:$H,MATCH($S500,$Q:$Q,0)),"")</f>
        <v>Zaragoza</v>
      </c>
      <c r="AA500" t="str">
        <f ca="1">IFERROR(INDEX(Rutas_Despiece!$I:$I,MATCH($S500,$Q:$Q,0)),"")</f>
        <v>Zaragoza, España</v>
      </c>
      <c r="AB500" t="str">
        <f ca="1">IFERROR(INDEX(Rutas_Despiece!$L:$L,MATCH($S500,$Q:$Q,0)),"")</f>
        <v>Pd. Bus Villamayor</v>
      </c>
      <c r="AG500" t="str">
        <f t="shared" ca="1" si="259"/>
        <v/>
      </c>
    </row>
    <row r="501" spans="1:33" x14ac:dyDescent="0.25">
      <c r="A501">
        <f ca="1">IF(Rutas_Despiece!A501&lt;&gt;Rutas_Despiece!A500,1,0)</f>
        <v>0</v>
      </c>
      <c r="B501">
        <f ca="1">IF(A501,Rutas_Despiece!C501,0)</f>
        <v>0</v>
      </c>
      <c r="C501">
        <f ca="1">IF(A501,Rutas_Despiece!D501,0)</f>
        <v>0</v>
      </c>
      <c r="D501" t="str">
        <f ca="1">IF(A501=1,"",SUBSTITUTE(Rutas_Despiece!J501,",",".") &amp; ","&amp;SUBSTITUTE(Rutas_Despiece!K501,",","."))</f>
        <v>41.69602,-0.87154</v>
      </c>
      <c r="E501" s="5">
        <f t="shared" ca="1" si="256"/>
        <v>18</v>
      </c>
      <c r="F501" t="str">
        <f t="shared" ca="1" si="253"/>
        <v>41.69602,-0.87154 41.6866236,-0.8784096 41.749628,-1.175514 41.749628,-1.175514 41.6866236,-0.8784096 41.6849506,-0.8709522 41.6755963,-0.8712501 41.6726181,-0.8712308 41.6639631,-0.8744368 41.660957,-0.872382</v>
      </c>
      <c r="G501" s="69" t="s">
        <v>1174</v>
      </c>
      <c r="H501">
        <f t="shared" ca="1" si="257"/>
        <v>51</v>
      </c>
      <c r="I501" t="str">
        <f t="shared" ca="1" si="285"/>
        <v/>
      </c>
      <c r="J501" s="5" t="e">
        <f t="shared" ca="1" si="260"/>
        <v>#N/A</v>
      </c>
      <c r="M501" s="69"/>
      <c r="N501" s="69">
        <f t="shared" ca="1" si="250"/>
        <v>1</v>
      </c>
      <c r="O501" s="69" t="s">
        <v>1174</v>
      </c>
      <c r="P501">
        <f t="shared" ca="1" si="258"/>
        <v>1</v>
      </c>
      <c r="Q501">
        <f t="shared" ca="1" si="261"/>
        <v>481</v>
      </c>
      <c r="R501">
        <f t="shared" ca="1" si="264"/>
        <v>990</v>
      </c>
      <c r="S501">
        <f t="shared" ca="1" si="262"/>
        <v>448</v>
      </c>
      <c r="T501" t="str">
        <f t="shared" ca="1" si="263"/>
        <v>Paradas</v>
      </c>
      <c r="U501">
        <f t="shared" ca="1" si="265"/>
        <v>10448</v>
      </c>
      <c r="V501">
        <f ca="1">IFERROR(INDEX(Rutas_Despiece!$J:$J,MATCH($S501,$Q:$Q,0)),"")</f>
        <v>41.749628000000001</v>
      </c>
      <c r="W501">
        <f ca="1">IFERROR(INDEX(Rutas_Despiece!$K:$K,MATCH($S501,$Q:$Q,0)),"")</f>
        <v>-1.1755139999999999</v>
      </c>
      <c r="Y501" t="str">
        <f ca="1">IFERROR(INDEX(Rutas_Despiece!$F:$F,MATCH($S501,$Q:$Q,0))&amp;" "&amp;INDEX(Rutas_Despiece!$G:$G,MATCH($S501,$Q:$Q,0)),"")</f>
        <v xml:space="preserve">Pol. Ind Entrerrios </v>
      </c>
      <c r="Z501" t="str">
        <f ca="1">IFERROR(INDEX(Rutas_Despiece!$H:$H,MATCH($S501,$Q:$Q,0)),"")</f>
        <v>Figueruelas</v>
      </c>
      <c r="AA501" t="str">
        <f ca="1">IFERROR(INDEX(Rutas_Despiece!$I:$I,MATCH($S501,$Q:$Q,0)),"")</f>
        <v>Zaragoza, España</v>
      </c>
      <c r="AB501" t="str">
        <f ca="1">IFERROR(INDEX(Rutas_Despiece!$L:$L,MATCH($S501,$Q:$Q,0)),"")</f>
        <v>Opel Puerta 5</v>
      </c>
      <c r="AG501" t="str">
        <f t="shared" ca="1" si="259"/>
        <v/>
      </c>
    </row>
    <row r="502" spans="1:33" x14ac:dyDescent="0.25">
      <c r="A502">
        <f ca="1">IF(Rutas_Despiece!A502&lt;&gt;Rutas_Despiece!A501,1,0)</f>
        <v>0</v>
      </c>
      <c r="B502">
        <f ca="1">IF(A502,Rutas_Despiece!C502,0)</f>
        <v>0</v>
      </c>
      <c r="C502">
        <f ca="1">IF(A502,Rutas_Despiece!D502,0)</f>
        <v>0</v>
      </c>
      <c r="D502" t="str">
        <f ca="1">IF(A502=1,"",SUBSTITUTE(Rutas_Despiece!J502,",",".") &amp; ","&amp;SUBSTITUTE(Rutas_Despiece!K502,",","."))</f>
        <v>41.6866236,-0.8784096</v>
      </c>
      <c r="E502" s="5">
        <f t="shared" ca="1" si="256"/>
        <v>18</v>
      </c>
      <c r="F502" t="str">
        <f t="shared" ca="1" si="253"/>
        <v>41.6866236,-0.8784096 41.749628,-1.175514 41.749628,-1.175514 41.6866236,-0.8784096 41.6849506,-0.8709522 41.6755963,-0.8712501 41.6726181,-0.8712308 41.6639631,-0.8744368 41.660957,-0.872382</v>
      </c>
      <c r="G502" s="69" t="s">
        <v>1174</v>
      </c>
      <c r="H502">
        <f t="shared" ca="1" si="257"/>
        <v>51</v>
      </c>
      <c r="I502" t="str">
        <f t="shared" ca="1" si="285"/>
        <v/>
      </c>
      <c r="J502" s="5" t="e">
        <f t="shared" ca="1" si="260"/>
        <v>#N/A</v>
      </c>
      <c r="M502" s="69"/>
      <c r="N502" s="69">
        <f t="shared" ca="1" si="250"/>
        <v>1</v>
      </c>
      <c r="O502" s="69" t="s">
        <v>1174</v>
      </c>
      <c r="P502">
        <f t="shared" ca="1" si="258"/>
        <v>1</v>
      </c>
      <c r="Q502">
        <f t="shared" ca="1" si="261"/>
        <v>482</v>
      </c>
      <c r="R502">
        <f t="shared" ca="1" si="264"/>
        <v>990</v>
      </c>
      <c r="S502">
        <f t="shared" ca="1" si="262"/>
        <v>449</v>
      </c>
      <c r="T502" t="str">
        <f t="shared" ca="1" si="263"/>
        <v>Paradas</v>
      </c>
      <c r="U502">
        <f t="shared" ca="1" si="265"/>
        <v>10449</v>
      </c>
      <c r="V502">
        <f ca="1">IFERROR(INDEX(Rutas_Despiece!$J:$J,MATCH($S502,$Q:$Q,0)),"")</f>
        <v>41.749628000000001</v>
      </c>
      <c r="W502">
        <f ca="1">IFERROR(INDEX(Rutas_Despiece!$K:$K,MATCH($S502,$Q:$Q,0)),"")</f>
        <v>-1.1755139999999999</v>
      </c>
      <c r="Y502" t="str">
        <f ca="1">IFERROR(INDEX(Rutas_Despiece!$F:$F,MATCH($S502,$Q:$Q,0))&amp;" "&amp;INDEX(Rutas_Despiece!$G:$G,MATCH($S502,$Q:$Q,0)),"")</f>
        <v xml:space="preserve">Pol. Ind Entrerrios </v>
      </c>
      <c r="Z502" t="str">
        <f ca="1">IFERROR(INDEX(Rutas_Despiece!$H:$H,MATCH($S502,$Q:$Q,0)),"")</f>
        <v>Figueruelas</v>
      </c>
      <c r="AA502" t="str">
        <f ca="1">IFERROR(INDEX(Rutas_Despiece!$I:$I,MATCH($S502,$Q:$Q,0)),"")</f>
        <v>Zaragoza, España</v>
      </c>
      <c r="AB502" t="str">
        <f ca="1">IFERROR(INDEX(Rutas_Despiece!$L:$L,MATCH($S502,$Q:$Q,0)),"")</f>
        <v>Opel Puerta 5</v>
      </c>
      <c r="AG502" t="str">
        <f t="shared" ca="1" si="259"/>
        <v/>
      </c>
    </row>
    <row r="503" spans="1:33" x14ac:dyDescent="0.25">
      <c r="A503">
        <f ca="1">IF(Rutas_Despiece!A503&lt;&gt;Rutas_Despiece!A502,1,0)</f>
        <v>0</v>
      </c>
      <c r="B503">
        <f ca="1">IF(A503,Rutas_Despiece!C503,0)</f>
        <v>0</v>
      </c>
      <c r="C503">
        <f ca="1">IF(A503,Rutas_Despiece!D503,0)</f>
        <v>0</v>
      </c>
      <c r="D503" t="str">
        <f ca="1">IF(A503=1,"",SUBSTITUTE(Rutas_Despiece!J503,",",".") &amp; ","&amp;SUBSTITUTE(Rutas_Despiece!K503,",","."))</f>
        <v>41.749628,-1.175514</v>
      </c>
      <c r="E503" s="5">
        <f t="shared" ca="1" si="256"/>
        <v>18</v>
      </c>
      <c r="F503" t="str">
        <f t="shared" ca="1" si="253"/>
        <v>41.749628,-1.175514 41.749628,-1.175514 41.6866236,-0.8784096 41.6849506,-0.8709522 41.6755963,-0.8712501 41.6726181,-0.8712308 41.6639631,-0.8744368 41.660957,-0.872382</v>
      </c>
      <c r="G503" s="69" t="s">
        <v>1174</v>
      </c>
      <c r="H503">
        <f t="shared" ca="1" si="257"/>
        <v>51</v>
      </c>
      <c r="I503" t="str">
        <f t="shared" ca="1" si="285"/>
        <v/>
      </c>
      <c r="J503" s="5" t="e">
        <f t="shared" ca="1" si="260"/>
        <v>#N/A</v>
      </c>
      <c r="M503" s="69"/>
      <c r="N503" s="69">
        <f t="shared" ca="1" si="250"/>
        <v>1</v>
      </c>
      <c r="O503" s="69" t="s">
        <v>1174</v>
      </c>
      <c r="P503">
        <f t="shared" ca="1" si="258"/>
        <v>1</v>
      </c>
      <c r="Q503">
        <f t="shared" ca="1" si="261"/>
        <v>483</v>
      </c>
      <c r="R503">
        <f t="shared" ca="1" si="264"/>
        <v>990</v>
      </c>
      <c r="S503">
        <f t="shared" ca="1" si="262"/>
        <v>450</v>
      </c>
      <c r="T503" t="str">
        <f t="shared" ca="1" si="263"/>
        <v>Paradas</v>
      </c>
      <c r="U503">
        <f t="shared" ca="1" si="265"/>
        <v>10450</v>
      </c>
      <c r="V503">
        <f ca="1">IFERROR(INDEX(Rutas_Despiece!$J:$J,MATCH($S503,$Q:$Q,0)),"")</f>
        <v>41.666668700000002</v>
      </c>
      <c r="W503">
        <f ca="1">IFERROR(INDEX(Rutas_Despiece!$K:$K,MATCH($S503,$Q:$Q,0)),"")</f>
        <v>-0.8238801</v>
      </c>
      <c r="Y503" t="str">
        <f ca="1">IFERROR(INDEX(Rutas_Despiece!$F:$F,MATCH($S503,$Q:$Q,0))&amp;" "&amp;INDEX(Rutas_Despiece!$G:$G,MATCH($S503,$Q:$Q,0)),"")</f>
        <v>Avd. Real Zaragoza nº 29</v>
      </c>
      <c r="Z503" t="str">
        <f ca="1">IFERROR(INDEX(Rutas_Despiece!$H:$H,MATCH($S503,$Q:$Q,0)),"")</f>
        <v>Zaragoza</v>
      </c>
      <c r="AA503" t="str">
        <f ca="1">IFERROR(INDEX(Rutas_Despiece!$I:$I,MATCH($S503,$Q:$Q,0)),"")</f>
        <v>Zaragoza, España</v>
      </c>
      <c r="AB503" t="str">
        <f ca="1">IFERROR(INDEX(Rutas_Despiece!$L:$L,MATCH($S503,$Q:$Q,0)),"")</f>
        <v>nº 29 - Pd. Bus</v>
      </c>
      <c r="AG503" t="str">
        <f t="shared" ca="1" si="259"/>
        <v/>
      </c>
    </row>
    <row r="504" spans="1:33" x14ac:dyDescent="0.25">
      <c r="A504">
        <f ca="1">IF(Rutas_Despiece!A504&lt;&gt;Rutas_Despiece!A503,1,0)</f>
        <v>0</v>
      </c>
      <c r="B504">
        <f ca="1">IF(A504,Rutas_Despiece!C504,0)</f>
        <v>0</v>
      </c>
      <c r="C504">
        <f ca="1">IF(A504,Rutas_Despiece!D504,0)</f>
        <v>0</v>
      </c>
      <c r="D504" t="str">
        <f ca="1">IF(A504=1,"",SUBSTITUTE(Rutas_Despiece!J504,",",".") &amp; ","&amp;SUBSTITUTE(Rutas_Despiece!K504,",","."))</f>
        <v>41.749628,-1.175514</v>
      </c>
      <c r="E504" s="5">
        <f t="shared" ca="1" si="256"/>
        <v>18</v>
      </c>
      <c r="F504" t="str">
        <f t="shared" ca="1" si="253"/>
        <v>41.749628,-1.175514 41.6866236,-0.8784096 41.6849506,-0.8709522 41.6755963,-0.8712501 41.6726181,-0.8712308 41.6639631,-0.8744368 41.660957,-0.872382</v>
      </c>
      <c r="G504" s="69" t="s">
        <v>1174</v>
      </c>
      <c r="H504">
        <f t="shared" ca="1" si="257"/>
        <v>51</v>
      </c>
      <c r="I504" t="str">
        <f t="shared" ref="I504" ca="1" si="286">IF(I503&lt;H504,I503+1,"")</f>
        <v/>
      </c>
      <c r="J504" s="5" t="e">
        <f t="shared" ca="1" si="260"/>
        <v>#N/A</v>
      </c>
      <c r="M504" s="69"/>
      <c r="N504" s="69">
        <f t="shared" ca="1" si="250"/>
        <v>1</v>
      </c>
      <c r="O504" s="69" t="s">
        <v>1174</v>
      </c>
      <c r="P504">
        <f t="shared" ca="1" si="258"/>
        <v>1</v>
      </c>
      <c r="Q504">
        <f t="shared" ca="1" si="261"/>
        <v>484</v>
      </c>
      <c r="R504">
        <f t="shared" ca="1" si="264"/>
        <v>990</v>
      </c>
      <c r="S504">
        <f t="shared" ca="1" si="262"/>
        <v>451</v>
      </c>
      <c r="T504" t="str">
        <f t="shared" ca="1" si="263"/>
        <v>Paradas</v>
      </c>
      <c r="U504">
        <f t="shared" ca="1" si="265"/>
        <v>10451</v>
      </c>
      <c r="V504">
        <f ca="1">IFERROR(INDEX(Rutas_Despiece!$J:$J,MATCH($S504,$Q:$Q,0)),"")</f>
        <v>41.667011899999999</v>
      </c>
      <c r="W504">
        <f ca="1">IFERROR(INDEX(Rutas_Despiece!$K:$K,MATCH($S504,$Q:$Q,0)),"")</f>
        <v>-0.83184990000000003</v>
      </c>
      <c r="Y504" t="str">
        <f ca="1">IFERROR(INDEX(Rutas_Despiece!$F:$F,MATCH($S504,$Q:$Q,0))&amp;" "&amp;INDEX(Rutas_Despiece!$G:$G,MATCH($S504,$Q:$Q,0)),"")</f>
        <v xml:space="preserve">Avd. Santa Isabel  </v>
      </c>
      <c r="Z504" t="str">
        <f ca="1">IFERROR(INDEX(Rutas_Despiece!$H:$H,MATCH($S504,$Q:$Q,0)),"")</f>
        <v>Zaragoza</v>
      </c>
      <c r="AA504" t="str">
        <f ca="1">IFERROR(INDEX(Rutas_Despiece!$I:$I,MATCH($S504,$Q:$Q,0)),"")</f>
        <v>Zaragoza, España</v>
      </c>
      <c r="AB504" t="str">
        <f ca="1">IFERROR(INDEX(Rutas_Despiece!$L:$L,MATCH($S504,$Q:$Q,0)),"")</f>
        <v>Plaza Serrano Bergés - Pd. Bus</v>
      </c>
      <c r="AG504" t="str">
        <f t="shared" ca="1" si="259"/>
        <v/>
      </c>
    </row>
    <row r="505" spans="1:33" x14ac:dyDescent="0.25">
      <c r="A505">
        <f ca="1">IF(Rutas_Despiece!A505&lt;&gt;Rutas_Despiece!A504,1,0)</f>
        <v>0</v>
      </c>
      <c r="B505">
        <f ca="1">IF(A505,Rutas_Despiece!C505,0)</f>
        <v>0</v>
      </c>
      <c r="C505">
        <f ca="1">IF(A505,Rutas_Despiece!D505,0)</f>
        <v>0</v>
      </c>
      <c r="D505" t="str">
        <f ca="1">IF(A505=1,"",SUBSTITUTE(Rutas_Despiece!J505,",",".") &amp; ","&amp;SUBSTITUTE(Rutas_Despiece!K505,",","."))</f>
        <v>41.6866236,-0.8784096</v>
      </c>
      <c r="E505" s="5">
        <f t="shared" ca="1" si="256"/>
        <v>18</v>
      </c>
      <c r="F505" t="str">
        <f t="shared" ca="1" si="253"/>
        <v>41.6866236,-0.8784096 41.6849506,-0.8709522 41.6755963,-0.8712501 41.6726181,-0.8712308 41.6639631,-0.8744368 41.660957,-0.872382</v>
      </c>
      <c r="G505" s="69" t="s">
        <v>1174</v>
      </c>
      <c r="H505">
        <f t="shared" ca="1" si="257"/>
        <v>51</v>
      </c>
      <c r="I505" t="str">
        <f t="shared" ref="I505:I508" ca="1" si="287">IF(I504&lt;H505,I504+1,I504)</f>
        <v/>
      </c>
      <c r="J505" s="5" t="e">
        <f t="shared" ca="1" si="260"/>
        <v>#N/A</v>
      </c>
      <c r="M505" s="69"/>
      <c r="N505" s="69">
        <f t="shared" ca="1" si="250"/>
        <v>1</v>
      </c>
      <c r="O505" s="69" t="s">
        <v>1174</v>
      </c>
      <c r="P505">
        <f t="shared" ca="1" si="258"/>
        <v>1</v>
      </c>
      <c r="Q505">
        <f t="shared" ca="1" si="261"/>
        <v>485</v>
      </c>
      <c r="R505">
        <f t="shared" ca="1" si="264"/>
        <v>990</v>
      </c>
      <c r="S505">
        <f t="shared" ca="1" si="262"/>
        <v>452</v>
      </c>
      <c r="T505" t="str">
        <f t="shared" ca="1" si="263"/>
        <v>Paradas</v>
      </c>
      <c r="U505">
        <f t="shared" ca="1" si="265"/>
        <v>10452</v>
      </c>
      <c r="V505">
        <f ca="1">IFERROR(INDEX(Rutas_Despiece!$J:$J,MATCH($S505,$Q:$Q,0)),"")</f>
        <v>41.669856299999999</v>
      </c>
      <c r="W505">
        <f ca="1">IFERROR(INDEX(Rutas_Despiece!$K:$K,MATCH($S505,$Q:$Q,0)),"")</f>
        <v>-0.83922399999999997</v>
      </c>
      <c r="Y505" t="str">
        <f ca="1">IFERROR(INDEX(Rutas_Despiece!$F:$F,MATCH($S505,$Q:$Q,0))&amp;" "&amp;INDEX(Rutas_Despiece!$G:$G,MATCH($S505,$Q:$Q,0)),"")</f>
        <v xml:space="preserve">Avd. Santa Isabel  </v>
      </c>
      <c r="Z505" t="str">
        <f ca="1">IFERROR(INDEX(Rutas_Despiece!$H:$H,MATCH($S505,$Q:$Q,0)),"")</f>
        <v>Zaragoza</v>
      </c>
      <c r="AA505" t="str">
        <f ca="1">IFERROR(INDEX(Rutas_Despiece!$I:$I,MATCH($S505,$Q:$Q,0)),"")</f>
        <v>Zaragoza, España</v>
      </c>
      <c r="AB505" t="str">
        <f ca="1">IFERROR(INDEX(Rutas_Despiece!$L:$L,MATCH($S505,$Q:$Q,0)),"")</f>
        <v>Esq. Avd. Industria - Gasolinera - Pd. Bus</v>
      </c>
      <c r="AG505" t="str">
        <f t="shared" ca="1" si="259"/>
        <v/>
      </c>
    </row>
    <row r="506" spans="1:33" x14ac:dyDescent="0.25">
      <c r="A506">
        <f ca="1">IF(Rutas_Despiece!A506&lt;&gt;Rutas_Despiece!A505,1,0)</f>
        <v>0</v>
      </c>
      <c r="B506">
        <f ca="1">IF(A506,Rutas_Despiece!C506,0)</f>
        <v>0</v>
      </c>
      <c r="C506">
        <f ca="1">IF(A506,Rutas_Despiece!D506,0)</f>
        <v>0</v>
      </c>
      <c r="D506" t="str">
        <f ca="1">IF(A506=1,"",SUBSTITUTE(Rutas_Despiece!J506,",",".") &amp; ","&amp;SUBSTITUTE(Rutas_Despiece!K506,",","."))</f>
        <v>41.6849506,-0.8709522</v>
      </c>
      <c r="E506" s="5">
        <f t="shared" ca="1" si="256"/>
        <v>18</v>
      </c>
      <c r="F506" t="str">
        <f t="shared" ca="1" si="253"/>
        <v>41.6849506,-0.8709522 41.6755963,-0.8712501 41.6726181,-0.8712308 41.6639631,-0.8744368 41.660957,-0.872382</v>
      </c>
      <c r="G506" s="69" t="s">
        <v>1174</v>
      </c>
      <c r="H506">
        <f t="shared" ca="1" si="257"/>
        <v>51</v>
      </c>
      <c r="I506" t="str">
        <f t="shared" ca="1" si="287"/>
        <v/>
      </c>
      <c r="J506" s="5" t="e">
        <f t="shared" ca="1" si="260"/>
        <v>#N/A</v>
      </c>
      <c r="M506" s="69"/>
      <c r="N506" s="69">
        <f t="shared" ca="1" si="250"/>
        <v>1</v>
      </c>
      <c r="O506" s="69" t="s">
        <v>1174</v>
      </c>
      <c r="P506">
        <f t="shared" ca="1" si="258"/>
        <v>1</v>
      </c>
      <c r="Q506">
        <f t="shared" ca="1" si="261"/>
        <v>486</v>
      </c>
      <c r="R506">
        <f t="shared" ca="1" si="264"/>
        <v>990</v>
      </c>
      <c r="S506">
        <f t="shared" ca="1" si="262"/>
        <v>453</v>
      </c>
      <c r="T506" t="str">
        <f t="shared" ca="1" si="263"/>
        <v>Paradas</v>
      </c>
      <c r="U506">
        <f t="shared" ca="1" si="265"/>
        <v>10453</v>
      </c>
      <c r="V506">
        <f ca="1">IFERROR(INDEX(Rutas_Despiece!$J:$J,MATCH($S506,$Q:$Q,0)),"")</f>
        <v>41.669934499999997</v>
      </c>
      <c r="W506">
        <f ca="1">IFERROR(INDEX(Rutas_Despiece!$K:$K,MATCH($S506,$Q:$Q,0)),"")</f>
        <v>-0.84633020000000003</v>
      </c>
      <c r="Y506" t="str">
        <f ca="1">IFERROR(INDEX(Rutas_Despiece!$F:$F,MATCH($S506,$Q:$Q,0))&amp;" "&amp;INDEX(Rutas_Despiece!$G:$G,MATCH($S506,$Q:$Q,0)),"")</f>
        <v xml:space="preserve">Avd. Cataluña  </v>
      </c>
      <c r="Z506" t="str">
        <f ca="1">IFERROR(INDEX(Rutas_Despiece!$H:$H,MATCH($S506,$Q:$Q,0)),"")</f>
        <v>Zaragoza</v>
      </c>
      <c r="AA506" t="str">
        <f ca="1">IFERROR(INDEX(Rutas_Despiece!$I:$I,MATCH($S506,$Q:$Q,0)),"")</f>
        <v>Zaragoza, España</v>
      </c>
      <c r="AB506" t="str">
        <f ca="1">IFERROR(INDEX(Rutas_Despiece!$L:$L,MATCH($S506,$Q:$Q,0)),"")</f>
        <v>CAF - Pd. Bus</v>
      </c>
      <c r="AG506" t="str">
        <f t="shared" ca="1" si="259"/>
        <v/>
      </c>
    </row>
    <row r="507" spans="1:33" x14ac:dyDescent="0.25">
      <c r="A507">
        <f ca="1">IF(Rutas_Despiece!A507&lt;&gt;Rutas_Despiece!A506,1,0)</f>
        <v>0</v>
      </c>
      <c r="B507">
        <f ca="1">IF(A507,Rutas_Despiece!C507,0)</f>
        <v>0</v>
      </c>
      <c r="C507">
        <f ca="1">IF(A507,Rutas_Despiece!D507,0)</f>
        <v>0</v>
      </c>
      <c r="D507" t="str">
        <f ca="1">IF(A507=1,"",SUBSTITUTE(Rutas_Despiece!J507,",",".") &amp; ","&amp;SUBSTITUTE(Rutas_Despiece!K507,",","."))</f>
        <v>41.6755963,-0.8712501</v>
      </c>
      <c r="E507" s="5">
        <f t="shared" ca="1" si="256"/>
        <v>18</v>
      </c>
      <c r="F507" t="str">
        <f t="shared" ca="1" si="253"/>
        <v>41.6755963,-0.8712501 41.6726181,-0.8712308 41.6639631,-0.8744368 41.660957,-0.872382</v>
      </c>
      <c r="G507" s="69" t="s">
        <v>1174</v>
      </c>
      <c r="H507">
        <f t="shared" ca="1" si="257"/>
        <v>51</v>
      </c>
      <c r="I507" t="str">
        <f t="shared" ca="1" si="287"/>
        <v/>
      </c>
      <c r="J507" s="5" t="e">
        <f t="shared" ca="1" si="260"/>
        <v>#N/A</v>
      </c>
      <c r="M507" s="69"/>
      <c r="N507" s="69">
        <f t="shared" ref="N507:N570" ca="1" si="288">IF(I507&lt;H507,0,1)</f>
        <v>1</v>
      </c>
      <c r="O507" s="69" t="s">
        <v>1174</v>
      </c>
      <c r="P507">
        <f t="shared" ca="1" si="258"/>
        <v>1</v>
      </c>
      <c r="Q507">
        <f t="shared" ca="1" si="261"/>
        <v>487</v>
      </c>
      <c r="R507">
        <f t="shared" ca="1" si="264"/>
        <v>990</v>
      </c>
      <c r="S507">
        <f t="shared" ca="1" si="262"/>
        <v>454</v>
      </c>
      <c r="T507" t="str">
        <f t="shared" ca="1" si="263"/>
        <v>Paradas</v>
      </c>
      <c r="U507">
        <f t="shared" ca="1" si="265"/>
        <v>10454</v>
      </c>
      <c r="V507">
        <f ca="1">IFERROR(INDEX(Rutas_Despiece!$J:$J,MATCH($S507,$Q:$Q,0)),"")</f>
        <v>41.667656999999998</v>
      </c>
      <c r="W507">
        <f ca="1">IFERROR(INDEX(Rutas_Despiece!$K:$K,MATCH($S507,$Q:$Q,0)),"")</f>
        <v>-0.85514489999999999</v>
      </c>
      <c r="Y507" t="str">
        <f ca="1">IFERROR(INDEX(Rutas_Despiece!$F:$F,MATCH($S507,$Q:$Q,0))&amp;" "&amp;INDEX(Rutas_Despiece!$G:$G,MATCH($S507,$Q:$Q,0)),"")</f>
        <v>Avd. Cataluña nº 189</v>
      </c>
      <c r="Z507" t="str">
        <f ca="1">IFERROR(INDEX(Rutas_Despiece!$H:$H,MATCH($S507,$Q:$Q,0)),"")</f>
        <v>Zaragoza</v>
      </c>
      <c r="AA507" t="str">
        <f ca="1">IFERROR(INDEX(Rutas_Despiece!$I:$I,MATCH($S507,$Q:$Q,0)),"")</f>
        <v>Zaragoza, España</v>
      </c>
      <c r="AB507">
        <f ca="1">IFERROR(INDEX(Rutas_Despiece!$L:$L,MATCH($S507,$Q:$Q,0)),"")</f>
        <v>0</v>
      </c>
      <c r="AG507" t="str">
        <f t="shared" ca="1" si="259"/>
        <v/>
      </c>
    </row>
    <row r="508" spans="1:33" x14ac:dyDescent="0.25">
      <c r="A508">
        <f ca="1">IF(Rutas_Despiece!A508&lt;&gt;Rutas_Despiece!A507,1,0)</f>
        <v>0</v>
      </c>
      <c r="B508">
        <f ca="1">IF(A508,Rutas_Despiece!C508,0)</f>
        <v>0</v>
      </c>
      <c r="C508">
        <f ca="1">IF(A508,Rutas_Despiece!D508,0)</f>
        <v>0</v>
      </c>
      <c r="D508" t="str">
        <f ca="1">IF(A508=1,"",SUBSTITUTE(Rutas_Despiece!J508,",",".") &amp; ","&amp;SUBSTITUTE(Rutas_Despiece!K508,",","."))</f>
        <v>41.6726181,-0.8712308</v>
      </c>
      <c r="E508" s="5">
        <f t="shared" ca="1" si="256"/>
        <v>18</v>
      </c>
      <c r="F508" t="str">
        <f t="shared" ca="1" si="253"/>
        <v>41.6726181,-0.8712308 41.6639631,-0.8744368 41.660957,-0.872382</v>
      </c>
      <c r="G508" s="69" t="s">
        <v>1174</v>
      </c>
      <c r="H508">
        <f t="shared" ca="1" si="257"/>
        <v>51</v>
      </c>
      <c r="I508" t="str">
        <f t="shared" ca="1" si="287"/>
        <v/>
      </c>
      <c r="J508" s="5" t="e">
        <f t="shared" ca="1" si="260"/>
        <v>#N/A</v>
      </c>
      <c r="M508" s="69"/>
      <c r="N508" s="69">
        <f t="shared" ca="1" si="288"/>
        <v>1</v>
      </c>
      <c r="O508" s="69" t="s">
        <v>1174</v>
      </c>
      <c r="P508">
        <f t="shared" ca="1" si="258"/>
        <v>1</v>
      </c>
      <c r="Q508">
        <f t="shared" ca="1" si="261"/>
        <v>488</v>
      </c>
      <c r="R508">
        <f t="shared" ca="1" si="264"/>
        <v>990</v>
      </c>
      <c r="S508">
        <f t="shared" ca="1" si="262"/>
        <v>455</v>
      </c>
      <c r="T508" t="str">
        <f t="shared" ca="1" si="263"/>
        <v>Paradas</v>
      </c>
      <c r="U508">
        <f t="shared" ca="1" si="265"/>
        <v>10455</v>
      </c>
      <c r="V508">
        <f ca="1">IFERROR(INDEX(Rutas_Despiece!$J:$J,MATCH($S508,$Q:$Q,0)),"")</f>
        <v>41.657095499999997</v>
      </c>
      <c r="W508">
        <f ca="1">IFERROR(INDEX(Rutas_Despiece!$K:$K,MATCH($S508,$Q:$Q,0)),"")</f>
        <v>-0.85861659999999995</v>
      </c>
      <c r="Y508" t="str">
        <f ca="1">IFERROR(INDEX(Rutas_Despiece!$F:$F,MATCH($S508,$Q:$Q,0))&amp;" "&amp;INDEX(Rutas_Despiece!$G:$G,MATCH($S508,$Q:$Q,0)),"")</f>
        <v xml:space="preserve">Balbino Orensanz  </v>
      </c>
      <c r="Z508" t="str">
        <f ca="1">IFERROR(INDEX(Rutas_Despiece!$H:$H,MATCH($S508,$Q:$Q,0)),"")</f>
        <v>Zaragoza</v>
      </c>
      <c r="AA508" t="str">
        <f ca="1">IFERROR(INDEX(Rutas_Despiece!$I:$I,MATCH($S508,$Q:$Q,0)),"")</f>
        <v>Zaragoza, España</v>
      </c>
      <c r="AB508" t="str">
        <f ca="1">IFERROR(INDEX(Rutas_Despiece!$L:$L,MATCH($S508,$Q:$Q,0)),"")</f>
        <v>Esq. Alfonso Zapater - Pd. Bus</v>
      </c>
      <c r="AG508" t="str">
        <f t="shared" ca="1" si="259"/>
        <v/>
      </c>
    </row>
    <row r="509" spans="1:33" x14ac:dyDescent="0.25">
      <c r="A509">
        <f ca="1">IF(Rutas_Despiece!A509&lt;&gt;Rutas_Despiece!A508,1,0)</f>
        <v>0</v>
      </c>
      <c r="B509">
        <f ca="1">IF(A509,Rutas_Despiece!C509,0)</f>
        <v>0</v>
      </c>
      <c r="C509">
        <f ca="1">IF(A509,Rutas_Despiece!D509,0)</f>
        <v>0</v>
      </c>
      <c r="D509" t="str">
        <f ca="1">IF(A509=1,"",SUBSTITUTE(Rutas_Despiece!J509,",",".") &amp; ","&amp;SUBSTITUTE(Rutas_Despiece!K509,",","."))</f>
        <v>41.6639631,-0.8744368</v>
      </c>
      <c r="E509" s="5">
        <f t="shared" ca="1" si="256"/>
        <v>18</v>
      </c>
      <c r="F509" t="str">
        <f t="shared" ca="1" si="253"/>
        <v>41.6639631,-0.8744368 41.660957,-0.872382</v>
      </c>
      <c r="G509" s="69" t="s">
        <v>1174</v>
      </c>
      <c r="H509">
        <f t="shared" ca="1" si="257"/>
        <v>51</v>
      </c>
      <c r="I509" t="str">
        <f t="shared" ref="I509" ca="1" si="289">IF(I508&lt;H509,I508+1,"")</f>
        <v/>
      </c>
      <c r="J509" s="5" t="e">
        <f t="shared" ca="1" si="260"/>
        <v>#N/A</v>
      </c>
      <c r="M509" s="69"/>
      <c r="N509" s="69">
        <f t="shared" ca="1" si="288"/>
        <v>1</v>
      </c>
      <c r="O509" s="69" t="s">
        <v>1174</v>
      </c>
      <c r="P509">
        <f t="shared" ca="1" si="258"/>
        <v>1</v>
      </c>
      <c r="Q509">
        <f t="shared" ca="1" si="261"/>
        <v>489</v>
      </c>
      <c r="R509">
        <f t="shared" ca="1" si="264"/>
        <v>990</v>
      </c>
      <c r="S509">
        <f t="shared" ca="1" si="262"/>
        <v>456</v>
      </c>
      <c r="T509" t="str">
        <f t="shared" ca="1" si="263"/>
        <v>Paradas</v>
      </c>
      <c r="U509">
        <f t="shared" ca="1" si="265"/>
        <v>10456</v>
      </c>
      <c r="V509">
        <f ca="1">IFERROR(INDEX(Rutas_Despiece!$J:$J,MATCH($S509,$Q:$Q,0)),"")</f>
        <v>41.660539900000003</v>
      </c>
      <c r="W509">
        <f ca="1">IFERROR(INDEX(Rutas_Despiece!$K:$K,MATCH($S509,$Q:$Q,0)),"")</f>
        <v>-0.86379159999999999</v>
      </c>
      <c r="Y509" t="str">
        <f ca="1">IFERROR(INDEX(Rutas_Despiece!$F:$F,MATCH($S509,$Q:$Q,0))&amp;" "&amp;INDEX(Rutas_Despiece!$G:$G,MATCH($S509,$Q:$Q,0)),"")</f>
        <v xml:space="preserve">Marqués de la Cadena  </v>
      </c>
      <c r="Z509" t="str">
        <f ca="1">IFERROR(INDEX(Rutas_Despiece!$H:$H,MATCH($S509,$Q:$Q,0)),"")</f>
        <v>Zaragoza</v>
      </c>
      <c r="AA509" t="str">
        <f ca="1">IFERROR(INDEX(Rutas_Despiece!$I:$I,MATCH($S509,$Q:$Q,0)),"")</f>
        <v>Zaragoza, España</v>
      </c>
      <c r="AB509" t="str">
        <f ca="1">IFERROR(INDEX(Rutas_Despiece!$L:$L,MATCH($S509,$Q:$Q,0)),"")</f>
        <v>Esq. Avd. La Jota - Pd. Bus</v>
      </c>
      <c r="AG509" t="str">
        <f t="shared" ca="1" si="259"/>
        <v/>
      </c>
    </row>
    <row r="510" spans="1:33" x14ac:dyDescent="0.25">
      <c r="A510">
        <f ca="1">IF(Rutas_Despiece!A510&lt;&gt;Rutas_Despiece!A509,1,0)</f>
        <v>0</v>
      </c>
      <c r="B510">
        <f ca="1">IF(A510,Rutas_Despiece!C510,0)</f>
        <v>0</v>
      </c>
      <c r="C510">
        <f ca="1">IF(A510,Rutas_Despiece!D510,0)</f>
        <v>0</v>
      </c>
      <c r="D510" t="str">
        <f ca="1">IF(A510=1,"",SUBSTITUTE(Rutas_Despiece!J510,",",".") &amp; ","&amp;SUBSTITUTE(Rutas_Despiece!K510,",","."))</f>
        <v>41.660957,-0.872382</v>
      </c>
      <c r="E510" s="5">
        <f t="shared" ca="1" si="256"/>
        <v>18</v>
      </c>
      <c r="F510" t="str">
        <f t="shared" ca="1" si="253"/>
        <v>41.660957,-0.872382</v>
      </c>
      <c r="G510" s="69" t="s">
        <v>1174</v>
      </c>
      <c r="H510">
        <f t="shared" ca="1" si="257"/>
        <v>51</v>
      </c>
      <c r="I510" t="str">
        <f t="shared" ref="I510:I513" ca="1" si="290">IF(I509&lt;H510,I509+1,I509)</f>
        <v/>
      </c>
      <c r="J510" s="5" t="e">
        <f t="shared" ca="1" si="260"/>
        <v>#N/A</v>
      </c>
      <c r="M510" s="69"/>
      <c r="N510" s="69">
        <f t="shared" ca="1" si="288"/>
        <v>1</v>
      </c>
      <c r="O510" s="69" t="s">
        <v>1174</v>
      </c>
      <c r="P510">
        <f t="shared" ca="1" si="258"/>
        <v>1</v>
      </c>
      <c r="Q510">
        <f t="shared" ca="1" si="261"/>
        <v>490</v>
      </c>
      <c r="R510">
        <f t="shared" ca="1" si="264"/>
        <v>990</v>
      </c>
      <c r="S510">
        <f t="shared" ca="1" si="262"/>
        <v>457</v>
      </c>
      <c r="T510" t="str">
        <f t="shared" ca="1" si="263"/>
        <v>Paradas</v>
      </c>
      <c r="U510">
        <f t="shared" ca="1" si="265"/>
        <v>10457</v>
      </c>
      <c r="V510">
        <f ca="1">IFERROR(INDEX(Rutas_Despiece!$J:$J,MATCH($S510,$Q:$Q,0)),"")</f>
        <v>41.662917499999999</v>
      </c>
      <c r="W510">
        <f ca="1">IFERROR(INDEX(Rutas_Despiece!$K:$K,MATCH($S510,$Q:$Q,0)),"")</f>
        <v>-0.86629460000000003</v>
      </c>
      <c r="Y510" t="str">
        <f ca="1">IFERROR(INDEX(Rutas_Despiece!$F:$F,MATCH($S510,$Q:$Q,0))&amp;" "&amp;INDEX(Rutas_Despiece!$G:$G,MATCH($S510,$Q:$Q,0)),"")</f>
        <v xml:space="preserve">Marqués de la Cadena </v>
      </c>
      <c r="Z510" t="str">
        <f ca="1">IFERROR(INDEX(Rutas_Despiece!$H:$H,MATCH($S510,$Q:$Q,0)),"")</f>
        <v>Zaragoza</v>
      </c>
      <c r="AA510" t="str">
        <f ca="1">IFERROR(INDEX(Rutas_Despiece!$I:$I,MATCH($S510,$Q:$Q,0)),"")</f>
        <v>Zaragoza, España</v>
      </c>
      <c r="AB510" t="str">
        <f ca="1">IFERROR(INDEX(Rutas_Despiece!$L:$L,MATCH($S510,$Q:$Q,0)),"")</f>
        <v>Frente nº 57 - Pd. Bus CAN</v>
      </c>
      <c r="AG510" t="str">
        <f t="shared" ca="1" si="259"/>
        <v/>
      </c>
    </row>
    <row r="511" spans="1:33" x14ac:dyDescent="0.25">
      <c r="A511">
        <f ca="1">IF(Rutas_Despiece!A511&lt;&gt;Rutas_Despiece!A510,1,0)</f>
        <v>1</v>
      </c>
      <c r="B511" t="str">
        <f ca="1">IF(A511,Rutas_Despiece!C511,0)</f>
        <v>Rutas_Habituales_MTN</v>
      </c>
      <c r="C511" t="str">
        <f ca="1">IF(A511,Rutas_Despiece!D511,0)</f>
        <v>Ruta 5_20</v>
      </c>
      <c r="D511" t="str">
        <f ca="1">IF(A511=1,"",SUBSTITUTE(Rutas_Despiece!J511,",",".") &amp; ","&amp;SUBSTITUTE(Rutas_Despiece!K511,",","."))</f>
        <v/>
      </c>
      <c r="E511" s="5">
        <f t="shared" ca="1" si="256"/>
        <v>19</v>
      </c>
      <c r="F511" t="str">
        <f t="shared" ref="F511:F574" ca="1" si="291">IF(A512=1,D511,D511&amp;" "&amp;F512)</f>
        <v xml:space="preserve"> 41.6781303,-0.8766229 41.66857,-0.876678 41.6731332,-0.8776646 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1" s="69" t="s">
        <v>1174</v>
      </c>
      <c r="H511">
        <f t="shared" ca="1" si="257"/>
        <v>51</v>
      </c>
      <c r="I511" t="str">
        <f t="shared" ca="1" si="290"/>
        <v/>
      </c>
      <c r="J511" s="5" t="e">
        <f t="shared" ca="1" si="260"/>
        <v>#N/A</v>
      </c>
      <c r="M511" s="69"/>
      <c r="N511" s="69">
        <f t="shared" ca="1" si="288"/>
        <v>1</v>
      </c>
      <c r="O511" s="69" t="s">
        <v>1174</v>
      </c>
      <c r="P511">
        <f t="shared" ca="1" si="258"/>
        <v>0</v>
      </c>
      <c r="Q511">
        <f t="shared" ca="1" si="261"/>
        <v>490</v>
      </c>
      <c r="R511">
        <f t="shared" ca="1" si="264"/>
        <v>990</v>
      </c>
      <c r="S511">
        <f t="shared" ca="1" si="262"/>
        <v>458</v>
      </c>
      <c r="T511" t="str">
        <f t="shared" ca="1" si="263"/>
        <v>Paradas</v>
      </c>
      <c r="U511">
        <f t="shared" ca="1" si="265"/>
        <v>10458</v>
      </c>
      <c r="V511">
        <f ca="1">IFERROR(INDEX(Rutas_Despiece!$J:$J,MATCH($S511,$Q:$Q,0)),"")</f>
        <v>41.666624300000002</v>
      </c>
      <c r="W511">
        <f ca="1">IFERROR(INDEX(Rutas_Despiece!$K:$K,MATCH($S511,$Q:$Q,0)),"")</f>
        <v>-0.87490239999999997</v>
      </c>
      <c r="Y511" t="str">
        <f ca="1">IFERROR(INDEX(Rutas_Despiece!$F:$F,MATCH($S511,$Q:$Q,0))&amp;" "&amp;INDEX(Rutas_Despiece!$G:$G,MATCH($S511,$Q:$Q,0)),"")</f>
        <v xml:space="preserve">Valle de Broto  </v>
      </c>
      <c r="Z511" t="str">
        <f ca="1">IFERROR(INDEX(Rutas_Despiece!$H:$H,MATCH($S511,$Q:$Q,0)),"")</f>
        <v>Zaragoza</v>
      </c>
      <c r="AA511" t="str">
        <f ca="1">IFERROR(INDEX(Rutas_Despiece!$I:$I,MATCH($S511,$Q:$Q,0)),"")</f>
        <v>Zaragoza, España</v>
      </c>
      <c r="AB511" t="str">
        <f ca="1">IFERROR(INDEX(Rutas_Despiece!$L:$L,MATCH($S511,$Q:$Q,0)),"")</f>
        <v>Esq. Valle Pineta - Bar La Pd.</v>
      </c>
      <c r="AG511" t="str">
        <f t="shared" ca="1" si="259"/>
        <v/>
      </c>
    </row>
    <row r="512" spans="1:33" x14ac:dyDescent="0.25">
      <c r="A512">
        <f ca="1">IF(Rutas_Despiece!A512&lt;&gt;Rutas_Despiece!A511,1,0)</f>
        <v>0</v>
      </c>
      <c r="B512">
        <f ca="1">IF(A512,Rutas_Despiece!C512,0)</f>
        <v>0</v>
      </c>
      <c r="C512">
        <f ca="1">IF(A512,Rutas_Despiece!D512,0)</f>
        <v>0</v>
      </c>
      <c r="D512" t="str">
        <f ca="1">IF(A512=1,"",SUBSTITUTE(Rutas_Despiece!J512,",",".") &amp; ","&amp;SUBSTITUTE(Rutas_Despiece!K512,",","."))</f>
        <v>41.6781303,-0.8766229</v>
      </c>
      <c r="E512" s="5">
        <f t="shared" ca="1" si="256"/>
        <v>19</v>
      </c>
      <c r="F512" t="str">
        <f t="shared" ca="1" si="291"/>
        <v>41.6781303,-0.8766229 41.66857,-0.876678 41.6731332,-0.8776646 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2" s="69" t="s">
        <v>1174</v>
      </c>
      <c r="H512">
        <f t="shared" ca="1" si="257"/>
        <v>51</v>
      </c>
      <c r="I512" t="str">
        <f t="shared" ca="1" si="290"/>
        <v/>
      </c>
      <c r="J512" s="5" t="e">
        <f t="shared" ca="1" si="260"/>
        <v>#N/A</v>
      </c>
      <c r="M512" s="69"/>
      <c r="N512" s="69">
        <f t="shared" ca="1" si="288"/>
        <v>1</v>
      </c>
      <c r="O512" s="69" t="s">
        <v>1174</v>
      </c>
      <c r="P512">
        <f t="shared" ca="1" si="258"/>
        <v>1</v>
      </c>
      <c r="Q512">
        <f t="shared" ca="1" si="261"/>
        <v>491</v>
      </c>
      <c r="R512">
        <f t="shared" ca="1" si="264"/>
        <v>990</v>
      </c>
      <c r="S512">
        <f t="shared" ca="1" si="262"/>
        <v>459</v>
      </c>
      <c r="T512" t="str">
        <f t="shared" ca="1" si="263"/>
        <v>Paradas</v>
      </c>
      <c r="U512">
        <f t="shared" ca="1" si="265"/>
        <v>10459</v>
      </c>
      <c r="V512">
        <f ca="1">IFERROR(INDEX(Rutas_Despiece!$J:$J,MATCH($S512,$Q:$Q,0)),"")</f>
        <v>41.668570000000003</v>
      </c>
      <c r="W512">
        <f ca="1">IFERROR(INDEX(Rutas_Despiece!$K:$K,MATCH($S512,$Q:$Q,0)),"")</f>
        <v>-0.87667799999999996</v>
      </c>
      <c r="Y512" t="str">
        <f ca="1">IFERROR(INDEX(Rutas_Despiece!$F:$F,MATCH($S512,$Q:$Q,0))&amp;" "&amp;INDEX(Rutas_Despiece!$G:$G,MATCH($S512,$Q:$Q,0)),"")</f>
        <v>Salvador Allende nº 18</v>
      </c>
      <c r="Z512" t="str">
        <f ca="1">IFERROR(INDEX(Rutas_Despiece!$H:$H,MATCH($S512,$Q:$Q,0)),"")</f>
        <v>Zaragoza</v>
      </c>
      <c r="AA512" t="str">
        <f ca="1">IFERROR(INDEX(Rutas_Despiece!$I:$I,MATCH($S512,$Q:$Q,0)),"")</f>
        <v>Zaragoza, España</v>
      </c>
      <c r="AB512">
        <f ca="1">IFERROR(INDEX(Rutas_Despiece!$L:$L,MATCH($S512,$Q:$Q,0)),"")</f>
        <v>0</v>
      </c>
      <c r="AG512" t="str">
        <f t="shared" ca="1" si="259"/>
        <v/>
      </c>
    </row>
    <row r="513" spans="1:33" x14ac:dyDescent="0.25">
      <c r="A513">
        <f ca="1">IF(Rutas_Despiece!A513&lt;&gt;Rutas_Despiece!A512,1,0)</f>
        <v>0</v>
      </c>
      <c r="B513">
        <f ca="1">IF(A513,Rutas_Despiece!C513,0)</f>
        <v>0</v>
      </c>
      <c r="C513">
        <f ca="1">IF(A513,Rutas_Despiece!D513,0)</f>
        <v>0</v>
      </c>
      <c r="D513" t="str">
        <f ca="1">IF(A513=1,"",SUBSTITUTE(Rutas_Despiece!J513,",",".") &amp; ","&amp;SUBSTITUTE(Rutas_Despiece!K513,",","."))</f>
        <v>41.66857,-0.876678</v>
      </c>
      <c r="E513" s="5">
        <f t="shared" ca="1" si="256"/>
        <v>19</v>
      </c>
      <c r="F513" t="str">
        <f t="shared" ca="1" si="291"/>
        <v>41.66857,-0.876678 41.6731332,-0.8776646 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3" s="69" t="s">
        <v>1174</v>
      </c>
      <c r="H513">
        <f t="shared" ca="1" si="257"/>
        <v>51</v>
      </c>
      <c r="I513" t="str">
        <f t="shared" ca="1" si="290"/>
        <v/>
      </c>
      <c r="J513" s="5" t="e">
        <f t="shared" ca="1" si="260"/>
        <v>#N/A</v>
      </c>
      <c r="M513" s="69"/>
      <c r="N513" s="69">
        <f t="shared" ca="1" si="288"/>
        <v>1</v>
      </c>
      <c r="O513" s="69" t="s">
        <v>1174</v>
      </c>
      <c r="P513">
        <f t="shared" ca="1" si="258"/>
        <v>1</v>
      </c>
      <c r="Q513">
        <f t="shared" ca="1" si="261"/>
        <v>492</v>
      </c>
      <c r="R513">
        <f t="shared" ca="1" si="264"/>
        <v>990</v>
      </c>
      <c r="S513">
        <f t="shared" ca="1" si="262"/>
        <v>460</v>
      </c>
      <c r="T513" t="str">
        <f t="shared" ca="1" si="263"/>
        <v>Paradas</v>
      </c>
      <c r="U513">
        <f t="shared" ca="1" si="265"/>
        <v>10460</v>
      </c>
      <c r="V513">
        <f ca="1">IFERROR(INDEX(Rutas_Despiece!$J:$J,MATCH($S513,$Q:$Q,0)),"")</f>
        <v>41.749628000000001</v>
      </c>
      <c r="W513">
        <f ca="1">IFERROR(INDEX(Rutas_Despiece!$K:$K,MATCH($S513,$Q:$Q,0)),"")</f>
        <v>-1.1755139999999999</v>
      </c>
      <c r="Y513" t="str">
        <f ca="1">IFERROR(INDEX(Rutas_Despiece!$F:$F,MATCH($S513,$Q:$Q,0))&amp;" "&amp;INDEX(Rutas_Despiece!$G:$G,MATCH($S513,$Q:$Q,0)),"")</f>
        <v xml:space="preserve">Pol. Ind Entrerrios </v>
      </c>
      <c r="Z513" t="str">
        <f ca="1">IFERROR(INDEX(Rutas_Despiece!$H:$H,MATCH($S513,$Q:$Q,0)),"")</f>
        <v>Figueruelas</v>
      </c>
      <c r="AA513" t="str">
        <f ca="1">IFERROR(INDEX(Rutas_Despiece!$I:$I,MATCH($S513,$Q:$Q,0)),"")</f>
        <v>Zaragoza, España</v>
      </c>
      <c r="AB513" t="str">
        <f ca="1">IFERROR(INDEX(Rutas_Despiece!$L:$L,MATCH($S513,$Q:$Q,0)),"")</f>
        <v>Opel Puerta 5</v>
      </c>
      <c r="AG513" t="str">
        <f t="shared" ca="1" si="259"/>
        <v/>
      </c>
    </row>
    <row r="514" spans="1:33" x14ac:dyDescent="0.25">
      <c r="A514">
        <f ca="1">IF(Rutas_Despiece!A514&lt;&gt;Rutas_Despiece!A513,1,0)</f>
        <v>0</v>
      </c>
      <c r="B514">
        <f ca="1">IF(A514,Rutas_Despiece!C514,0)</f>
        <v>0</v>
      </c>
      <c r="C514">
        <f ca="1">IF(A514,Rutas_Despiece!D514,0)</f>
        <v>0</v>
      </c>
      <c r="D514" t="str">
        <f ca="1">IF(A514=1,"",SUBSTITUTE(Rutas_Despiece!J514,",",".") &amp; ","&amp;SUBSTITUTE(Rutas_Despiece!K514,",","."))</f>
        <v>41.6731332,-0.8776646</v>
      </c>
      <c r="E514" s="5">
        <f t="shared" ca="1" si="256"/>
        <v>19</v>
      </c>
      <c r="F514" t="str">
        <f t="shared" ca="1" si="291"/>
        <v>41.6731332,-0.8776646 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4" s="69" t="s">
        <v>1174</v>
      </c>
      <c r="H514">
        <f t="shared" ca="1" si="257"/>
        <v>51</v>
      </c>
      <c r="I514" t="str">
        <f t="shared" ref="I514" ca="1" si="292">IF(I513&lt;H514,I513+1,"")</f>
        <v/>
      </c>
      <c r="J514" s="5" t="e">
        <f t="shared" ca="1" si="260"/>
        <v>#N/A</v>
      </c>
      <c r="M514" s="69"/>
      <c r="N514" s="69">
        <f t="shared" ca="1" si="288"/>
        <v>1</v>
      </c>
      <c r="O514" s="69" t="s">
        <v>1174</v>
      </c>
      <c r="P514">
        <f t="shared" ca="1" si="258"/>
        <v>1</v>
      </c>
      <c r="Q514">
        <f t="shared" ca="1" si="261"/>
        <v>493</v>
      </c>
      <c r="R514">
        <f t="shared" ca="1" si="264"/>
        <v>990</v>
      </c>
      <c r="S514">
        <f t="shared" ca="1" si="262"/>
        <v>461</v>
      </c>
      <c r="T514" t="str">
        <f t="shared" ca="1" si="263"/>
        <v>Paradas</v>
      </c>
      <c r="U514">
        <f t="shared" ca="1" si="265"/>
        <v>10461</v>
      </c>
      <c r="V514">
        <f ca="1">IFERROR(INDEX(Rutas_Despiece!$J:$J,MATCH($S514,$Q:$Q,0)),"")</f>
        <v>41.749628000000001</v>
      </c>
      <c r="W514">
        <f ca="1">IFERROR(INDEX(Rutas_Despiece!$K:$K,MATCH($S514,$Q:$Q,0)),"")</f>
        <v>-1.1755139999999999</v>
      </c>
      <c r="Y514" t="str">
        <f ca="1">IFERROR(INDEX(Rutas_Despiece!$F:$F,MATCH($S514,$Q:$Q,0))&amp;" "&amp;INDEX(Rutas_Despiece!$G:$G,MATCH($S514,$Q:$Q,0)),"")</f>
        <v xml:space="preserve">Pol. Ind Entrerrios </v>
      </c>
      <c r="Z514" t="str">
        <f ca="1">IFERROR(INDEX(Rutas_Despiece!$H:$H,MATCH($S514,$Q:$Q,0)),"")</f>
        <v>Figueruelas</v>
      </c>
      <c r="AA514" t="str">
        <f ca="1">IFERROR(INDEX(Rutas_Despiece!$I:$I,MATCH($S514,$Q:$Q,0)),"")</f>
        <v>Zaragoza, España</v>
      </c>
      <c r="AB514" t="str">
        <f ca="1">IFERROR(INDEX(Rutas_Despiece!$L:$L,MATCH($S514,$Q:$Q,0)),"")</f>
        <v>Opel Puerta 5</v>
      </c>
      <c r="AG514" t="str">
        <f t="shared" ca="1" si="259"/>
        <v/>
      </c>
    </row>
    <row r="515" spans="1:33" x14ac:dyDescent="0.25">
      <c r="A515">
        <f ca="1">IF(Rutas_Despiece!A515&lt;&gt;Rutas_Despiece!A514,1,0)</f>
        <v>0</v>
      </c>
      <c r="B515">
        <f ca="1">IF(A515,Rutas_Despiece!C515,0)</f>
        <v>0</v>
      </c>
      <c r="C515">
        <f ca="1">IF(A515,Rutas_Despiece!D515,0)</f>
        <v>0</v>
      </c>
      <c r="D515" t="str">
        <f ca="1">IF(A515=1,"",SUBSTITUTE(Rutas_Despiece!J515,",",".") &amp; ","&amp;SUBSTITUTE(Rutas_Despiece!K515,",","."))</f>
        <v>41.672095,-0.895242</v>
      </c>
      <c r="E515" s="5">
        <f t="shared" ref="E515:E578" ca="1" si="293">E514+A515</f>
        <v>19</v>
      </c>
      <c r="F515" t="str">
        <f t="shared" ca="1" si="291"/>
        <v>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5" s="69" t="s">
        <v>1174</v>
      </c>
      <c r="H515">
        <f t="shared" ref="H515:H578" ca="1" si="294">H514</f>
        <v>51</v>
      </c>
      <c r="I515" t="str">
        <f t="shared" ref="I515:I518" ca="1" si="295">IF(I514&lt;H515,I514+1,I514)</f>
        <v/>
      </c>
      <c r="J515" s="5" t="e">
        <f t="shared" ca="1" si="260"/>
        <v>#N/A</v>
      </c>
      <c r="M515" s="69"/>
      <c r="N515" s="69">
        <f t="shared" ca="1" si="288"/>
        <v>1</v>
      </c>
      <c r="O515" s="69" t="s">
        <v>1174</v>
      </c>
      <c r="P515">
        <f t="shared" ref="P515:P578" ca="1" si="296">IF(A515,0,1)</f>
        <v>1</v>
      </c>
      <c r="Q515">
        <f t="shared" ca="1" si="261"/>
        <v>494</v>
      </c>
      <c r="R515">
        <f t="shared" ca="1" si="264"/>
        <v>990</v>
      </c>
      <c r="S515">
        <f t="shared" ca="1" si="262"/>
        <v>462</v>
      </c>
      <c r="T515" t="str">
        <f t="shared" ca="1" si="263"/>
        <v>Paradas</v>
      </c>
      <c r="U515">
        <f t="shared" ca="1" si="265"/>
        <v>10462</v>
      </c>
      <c r="V515">
        <f ca="1">IFERROR(INDEX(Rutas_Despiece!$J:$J,MATCH($S515,$Q:$Q,0)),"")</f>
        <v>41.669772199999997</v>
      </c>
      <c r="W515">
        <f ca="1">IFERROR(INDEX(Rutas_Despiece!$K:$K,MATCH($S515,$Q:$Q,0)),"")</f>
        <v>-0.87685120000000005</v>
      </c>
      <c r="Y515" t="str">
        <f ca="1">IFERROR(INDEX(Rutas_Despiece!$F:$F,MATCH($S515,$Q:$Q,0))&amp;" "&amp;INDEX(Rutas_Despiece!$G:$G,MATCH($S515,$Q:$Q,0)),"")</f>
        <v xml:space="preserve">Salvador Allende  </v>
      </c>
      <c r="Z515" t="str">
        <f ca="1">IFERROR(INDEX(Rutas_Despiece!$H:$H,MATCH($S515,$Q:$Q,0)),"")</f>
        <v>Zaragoza</v>
      </c>
      <c r="AA515" t="str">
        <f ca="1">IFERROR(INDEX(Rutas_Despiece!$I:$I,MATCH($S515,$Q:$Q,0)),"")</f>
        <v>Zaragoza, España</v>
      </c>
      <c r="AB515" t="str">
        <f ca="1">IFERROR(INDEX(Rutas_Despiece!$L:$L,MATCH($S515,$Q:$Q,0)),"")</f>
        <v>Frente nº 18</v>
      </c>
      <c r="AG515" t="str">
        <f t="shared" ref="AG515:AG578" ca="1" si="297">IF(N515=0,L515,"")</f>
        <v/>
      </c>
    </row>
    <row r="516" spans="1:33" x14ac:dyDescent="0.25">
      <c r="A516">
        <f ca="1">IF(Rutas_Despiece!A516&lt;&gt;Rutas_Despiece!A515,1,0)</f>
        <v>0</v>
      </c>
      <c r="B516">
        <f ca="1">IF(A516,Rutas_Despiece!C516,0)</f>
        <v>0</v>
      </c>
      <c r="C516">
        <f ca="1">IF(A516,Rutas_Despiece!D516,0)</f>
        <v>0</v>
      </c>
      <c r="D516" t="str">
        <f ca="1">IF(A516=1,"",SUBSTITUTE(Rutas_Despiece!J516,",",".") &amp; ","&amp;SUBSTITUTE(Rutas_Despiece!K516,",","."))</f>
        <v>41.6727639,-0.8903319</v>
      </c>
      <c r="E516" s="5">
        <f t="shared" ca="1" si="293"/>
        <v>19</v>
      </c>
      <c r="F516" t="str">
        <f t="shared" ca="1" si="291"/>
        <v>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6" s="69" t="s">
        <v>1174</v>
      </c>
      <c r="H516">
        <f t="shared" ca="1" si="294"/>
        <v>51</v>
      </c>
      <c r="I516" t="str">
        <f t="shared" ca="1" si="295"/>
        <v/>
      </c>
      <c r="J516" s="5" t="e">
        <f t="shared" ref="J516:J579" ca="1" si="298">INDEX($B:$B,MATCH(I516,$E:$E,0))</f>
        <v>#N/A</v>
      </c>
      <c r="M516" s="69"/>
      <c r="N516" s="69">
        <f t="shared" ca="1" si="288"/>
        <v>1</v>
      </c>
      <c r="O516" s="69" t="s">
        <v>1174</v>
      </c>
      <c r="P516">
        <f t="shared" ca="1" si="296"/>
        <v>1</v>
      </c>
      <c r="Q516">
        <f t="shared" ref="Q516:Q579" ca="1" si="299">Q515+P516</f>
        <v>495</v>
      </c>
      <c r="R516">
        <f t="shared" ca="1" si="264"/>
        <v>990</v>
      </c>
      <c r="S516">
        <f t="shared" ref="S516:S579" ca="1" si="300">IF(S515&lt;R516,S515+1,"")</f>
        <v>463</v>
      </c>
      <c r="T516" t="str">
        <f t="shared" ref="T516:T579" ca="1" si="301">IF(S516&lt;&gt;"","Paradas","")</f>
        <v>Paradas</v>
      </c>
      <c r="U516">
        <f t="shared" ca="1" si="265"/>
        <v>10463</v>
      </c>
      <c r="V516">
        <f ca="1">IFERROR(INDEX(Rutas_Despiece!$J:$J,MATCH($S516,$Q:$Q,0)),"")</f>
        <v>41.666628099999997</v>
      </c>
      <c r="W516">
        <f ca="1">IFERROR(INDEX(Rutas_Despiece!$K:$K,MATCH($S516,$Q:$Q,0)),"")</f>
        <v>-0.87508019999999997</v>
      </c>
      <c r="Y516" t="str">
        <f ca="1">IFERROR(INDEX(Rutas_Despiece!$F:$F,MATCH($S516,$Q:$Q,0))&amp;" "&amp;INDEX(Rutas_Despiece!$G:$G,MATCH($S516,$Q:$Q,0)),"")</f>
        <v xml:space="preserve">Valle de Broto  </v>
      </c>
      <c r="Z516" t="str">
        <f ca="1">IFERROR(INDEX(Rutas_Despiece!$H:$H,MATCH($S516,$Q:$Q,0)),"")</f>
        <v>Zaragoza</v>
      </c>
      <c r="AA516" t="str">
        <f ca="1">IFERROR(INDEX(Rutas_Despiece!$I:$I,MATCH($S516,$Q:$Q,0)),"")</f>
        <v>Zaragoza, España</v>
      </c>
      <c r="AB516" t="str">
        <f ca="1">IFERROR(INDEX(Rutas_Despiece!$L:$L,MATCH($S516,$Q:$Q,0)),"")</f>
        <v>Frente Valle de Oza</v>
      </c>
      <c r="AG516" t="str">
        <f t="shared" ca="1" si="297"/>
        <v/>
      </c>
    </row>
    <row r="517" spans="1:33" x14ac:dyDescent="0.25">
      <c r="A517">
        <f ca="1">IF(Rutas_Despiece!A517&lt;&gt;Rutas_Despiece!A516,1,0)</f>
        <v>0</v>
      </c>
      <c r="B517">
        <f ca="1">IF(A517,Rutas_Despiece!C517,0)</f>
        <v>0</v>
      </c>
      <c r="C517">
        <f ca="1">IF(A517,Rutas_Despiece!D517,0)</f>
        <v>0</v>
      </c>
      <c r="D517" t="str">
        <f ca="1">IF(A517=1,"",SUBSTITUTE(Rutas_Despiece!J517,",",".") &amp; ","&amp;SUBSTITUTE(Rutas_Despiece!K517,",","."))</f>
        <v>41.6773494,-0.8893384</v>
      </c>
      <c r="E517" s="5">
        <f t="shared" ca="1" si="293"/>
        <v>19</v>
      </c>
      <c r="F517" t="str">
        <f t="shared" ca="1" si="291"/>
        <v>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7" s="69" t="s">
        <v>1174</v>
      </c>
      <c r="H517">
        <f t="shared" ca="1" si="294"/>
        <v>51</v>
      </c>
      <c r="I517" t="str">
        <f t="shared" ca="1" si="295"/>
        <v/>
      </c>
      <c r="J517" s="5" t="e">
        <f t="shared" ca="1" si="298"/>
        <v>#N/A</v>
      </c>
      <c r="M517" s="69"/>
      <c r="N517" s="69">
        <f t="shared" ca="1" si="288"/>
        <v>1</v>
      </c>
      <c r="O517" s="69" t="s">
        <v>1174</v>
      </c>
      <c r="P517">
        <f t="shared" ca="1" si="296"/>
        <v>1</v>
      </c>
      <c r="Q517">
        <f t="shared" ca="1" si="299"/>
        <v>496</v>
      </c>
      <c r="R517">
        <f t="shared" ref="R517:R580" ca="1" si="302">R516</f>
        <v>990</v>
      </c>
      <c r="S517">
        <f t="shared" ca="1" si="300"/>
        <v>464</v>
      </c>
      <c r="T517" t="str">
        <f t="shared" ca="1" si="301"/>
        <v>Paradas</v>
      </c>
      <c r="U517">
        <f t="shared" ref="U517:U580" ca="1" si="303">IF(S517=0,"",10000+S517)</f>
        <v>10464</v>
      </c>
      <c r="V517">
        <f ca="1">IFERROR(INDEX(Rutas_Despiece!$J:$J,MATCH($S517,$Q:$Q,0)),"")</f>
        <v>41.662883899999997</v>
      </c>
      <c r="W517">
        <f ca="1">IFERROR(INDEX(Rutas_Despiece!$K:$K,MATCH($S517,$Q:$Q,0)),"")</f>
        <v>-0.86646230000000002</v>
      </c>
      <c r="Y517" t="str">
        <f ca="1">IFERROR(INDEX(Rutas_Despiece!$F:$F,MATCH($S517,$Q:$Q,0))&amp;" "&amp;INDEX(Rutas_Despiece!$G:$G,MATCH($S517,$Q:$Q,0)),"")</f>
        <v xml:space="preserve">Marqués de la Cadena nº 57 </v>
      </c>
      <c r="Z517" t="str">
        <f ca="1">IFERROR(INDEX(Rutas_Despiece!$H:$H,MATCH($S517,$Q:$Q,0)),"")</f>
        <v>Zaragoza</v>
      </c>
      <c r="AA517" t="str">
        <f ca="1">IFERROR(INDEX(Rutas_Despiece!$I:$I,MATCH($S517,$Q:$Q,0)),"")</f>
        <v>Zaragoza, España</v>
      </c>
      <c r="AB517" t="str">
        <f ca="1">IFERROR(INDEX(Rutas_Despiece!$L:$L,MATCH($S517,$Q:$Q,0)),"")</f>
        <v>Plaza Mozart - Pd. Bus (?)</v>
      </c>
      <c r="AG517" t="str">
        <f t="shared" ca="1" si="297"/>
        <v/>
      </c>
    </row>
    <row r="518" spans="1:33" x14ac:dyDescent="0.25">
      <c r="A518">
        <f ca="1">IF(Rutas_Despiece!A518&lt;&gt;Rutas_Despiece!A517,1,0)</f>
        <v>0</v>
      </c>
      <c r="B518">
        <f ca="1">IF(A518,Rutas_Despiece!C518,0)</f>
        <v>0</v>
      </c>
      <c r="C518">
        <f ca="1">IF(A518,Rutas_Despiece!D518,0)</f>
        <v>0</v>
      </c>
      <c r="D518" t="str">
        <f ca="1">IF(A518=1,"",SUBSTITUTE(Rutas_Despiece!J518,",",".") &amp; ","&amp;SUBSTITUTE(Rutas_Despiece!K518,",","."))</f>
        <v>41.6778584,-0.8906863</v>
      </c>
      <c r="E518" s="5">
        <f t="shared" ca="1" si="293"/>
        <v>19</v>
      </c>
      <c r="F518" t="str">
        <f t="shared" ca="1" si="291"/>
        <v>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8" s="69" t="s">
        <v>1174</v>
      </c>
      <c r="H518">
        <f t="shared" ca="1" si="294"/>
        <v>51</v>
      </c>
      <c r="I518" t="str">
        <f t="shared" ca="1" si="295"/>
        <v/>
      </c>
      <c r="J518" s="5" t="e">
        <f t="shared" ca="1" si="298"/>
        <v>#N/A</v>
      </c>
      <c r="M518" s="69"/>
      <c r="N518" s="69">
        <f t="shared" ca="1" si="288"/>
        <v>1</v>
      </c>
      <c r="O518" s="69" t="s">
        <v>1174</v>
      </c>
      <c r="P518">
        <f t="shared" ca="1" si="296"/>
        <v>1</v>
      </c>
      <c r="Q518">
        <f t="shared" ca="1" si="299"/>
        <v>497</v>
      </c>
      <c r="R518">
        <f t="shared" ca="1" si="302"/>
        <v>990</v>
      </c>
      <c r="S518">
        <f t="shared" ca="1" si="300"/>
        <v>465</v>
      </c>
      <c r="T518" t="str">
        <f t="shared" ca="1" si="301"/>
        <v>Paradas</v>
      </c>
      <c r="U518">
        <f t="shared" ca="1" si="303"/>
        <v>10465</v>
      </c>
      <c r="V518">
        <f ca="1">IFERROR(INDEX(Rutas_Despiece!$J:$J,MATCH($S518,$Q:$Q,0)),"")</f>
        <v>41.660468199999997</v>
      </c>
      <c r="W518">
        <f ca="1">IFERROR(INDEX(Rutas_Despiece!$K:$K,MATCH($S518,$Q:$Q,0)),"")</f>
        <v>-0.86389570000000004</v>
      </c>
      <c r="Y518" t="str">
        <f ca="1">IFERROR(INDEX(Rutas_Despiece!$F:$F,MATCH($S518,$Q:$Q,0))&amp;" "&amp;INDEX(Rutas_Despiece!$G:$G,MATCH($S518,$Q:$Q,0)),"")</f>
        <v xml:space="preserve">Marqués de la Cadena  </v>
      </c>
      <c r="Z518" t="str">
        <f ca="1">IFERROR(INDEX(Rutas_Despiece!$H:$H,MATCH($S518,$Q:$Q,0)),"")</f>
        <v>Zaragoza</v>
      </c>
      <c r="AA518" t="str">
        <f ca="1">IFERROR(INDEX(Rutas_Despiece!$I:$I,MATCH($S518,$Q:$Q,0)),"")</f>
        <v>Zaragoza, España</v>
      </c>
      <c r="AB518" t="str">
        <f ca="1">IFERROR(INDEX(Rutas_Despiece!$L:$L,MATCH($S518,$Q:$Q,0)),"")</f>
        <v>Frente Esq. Avd. La Jota - Pd. Bus</v>
      </c>
      <c r="AG518" t="str">
        <f t="shared" ca="1" si="297"/>
        <v/>
      </c>
    </row>
    <row r="519" spans="1:33" x14ac:dyDescent="0.25">
      <c r="A519">
        <f ca="1">IF(Rutas_Despiece!A519&lt;&gt;Rutas_Despiece!A518,1,0)</f>
        <v>0</v>
      </c>
      <c r="B519">
        <f ca="1">IF(A519,Rutas_Despiece!C519,0)</f>
        <v>0</v>
      </c>
      <c r="C519">
        <f ca="1">IF(A519,Rutas_Despiece!D519,0)</f>
        <v>0</v>
      </c>
      <c r="D519" t="str">
        <f ca="1">IF(A519=1,"",SUBSTITUTE(Rutas_Despiece!J519,",",".") &amp; ","&amp;SUBSTITUTE(Rutas_Despiece!K519,",","."))</f>
        <v>41.676212,-0.892031</v>
      </c>
      <c r="E519" s="5">
        <f t="shared" ca="1" si="293"/>
        <v>19</v>
      </c>
      <c r="F519" t="str">
        <f t="shared" ca="1" si="291"/>
        <v>41.676212,-0.892031 41.749628,-1.175514 41.749628,-1.175514 41.7225528,-1.0365697 41.6727639,-0.8903319 41.6773494,-0.8893384 41.6778584,-0.8906863 41.676212,-0.892031 41.6731332,-0.8776646 41.6749239,-0.8769198 41.6775052,-0.8739899</v>
      </c>
      <c r="G519" s="69" t="s">
        <v>1174</v>
      </c>
      <c r="H519">
        <f t="shared" ca="1" si="294"/>
        <v>51</v>
      </c>
      <c r="I519" t="str">
        <f t="shared" ref="I519" ca="1" si="304">IF(I518&lt;H519,I518+1,"")</f>
        <v/>
      </c>
      <c r="J519" s="5" t="e">
        <f t="shared" ca="1" si="298"/>
        <v>#N/A</v>
      </c>
      <c r="M519" s="69"/>
      <c r="N519" s="69">
        <f t="shared" ca="1" si="288"/>
        <v>1</v>
      </c>
      <c r="O519" s="69" t="s">
        <v>1174</v>
      </c>
      <c r="P519">
        <f t="shared" ca="1" si="296"/>
        <v>1</v>
      </c>
      <c r="Q519">
        <f t="shared" ca="1" si="299"/>
        <v>498</v>
      </c>
      <c r="R519">
        <f t="shared" ca="1" si="302"/>
        <v>990</v>
      </c>
      <c r="S519">
        <f t="shared" ca="1" si="300"/>
        <v>466</v>
      </c>
      <c r="T519" t="str">
        <f t="shared" ca="1" si="301"/>
        <v>Paradas</v>
      </c>
      <c r="U519">
        <f t="shared" ca="1" si="303"/>
        <v>10466</v>
      </c>
      <c r="V519">
        <f ca="1">IFERROR(INDEX(Rutas_Despiece!$J:$J,MATCH($S519,$Q:$Q,0)),"")</f>
        <v>41.657136999999999</v>
      </c>
      <c r="W519">
        <f ca="1">IFERROR(INDEX(Rutas_Despiece!$K:$K,MATCH($S519,$Q:$Q,0)),"")</f>
        <v>-0.85861810000000005</v>
      </c>
      <c r="Y519" t="str">
        <f ca="1">IFERROR(INDEX(Rutas_Despiece!$F:$F,MATCH($S519,$Q:$Q,0))&amp;" "&amp;INDEX(Rutas_Despiece!$G:$G,MATCH($S519,$Q:$Q,0)),"")</f>
        <v xml:space="preserve">Balbino Orensanz  </v>
      </c>
      <c r="Z519" t="str">
        <f ca="1">IFERROR(INDEX(Rutas_Despiece!$H:$H,MATCH($S519,$Q:$Q,0)),"")</f>
        <v>Zaragoza</v>
      </c>
      <c r="AA519" t="str">
        <f ca="1">IFERROR(INDEX(Rutas_Despiece!$I:$I,MATCH($S519,$Q:$Q,0)),"")</f>
        <v>Zaragoza, España</v>
      </c>
      <c r="AB519" t="str">
        <f ca="1">IFERROR(INDEX(Rutas_Despiece!$L:$L,MATCH($S519,$Q:$Q,0)),"")</f>
        <v>Frente Esq. Alfonso Zapater</v>
      </c>
      <c r="AG519" t="str">
        <f t="shared" ca="1" si="297"/>
        <v/>
      </c>
    </row>
    <row r="520" spans="1:33" x14ac:dyDescent="0.25">
      <c r="A520">
        <f ca="1">IF(Rutas_Despiece!A520&lt;&gt;Rutas_Despiece!A519,1,0)</f>
        <v>0</v>
      </c>
      <c r="B520">
        <f ca="1">IF(A520,Rutas_Despiece!C520,0)</f>
        <v>0</v>
      </c>
      <c r="C520">
        <f ca="1">IF(A520,Rutas_Despiece!D520,0)</f>
        <v>0</v>
      </c>
      <c r="D520" t="str">
        <f ca="1">IF(A520=1,"",SUBSTITUTE(Rutas_Despiece!J520,",",".") &amp; ","&amp;SUBSTITUTE(Rutas_Despiece!K520,",","."))</f>
        <v>41.749628,-1.175514</v>
      </c>
      <c r="E520" s="5">
        <f t="shared" ca="1" si="293"/>
        <v>19</v>
      </c>
      <c r="F520" t="str">
        <f t="shared" ca="1" si="291"/>
        <v>41.749628,-1.175514 41.749628,-1.175514 41.7225528,-1.0365697 41.6727639,-0.8903319 41.6773494,-0.8893384 41.6778584,-0.8906863 41.676212,-0.892031 41.6731332,-0.8776646 41.6749239,-0.8769198 41.6775052,-0.8739899</v>
      </c>
      <c r="G520" s="69" t="s">
        <v>1174</v>
      </c>
      <c r="H520">
        <f t="shared" ca="1" si="294"/>
        <v>51</v>
      </c>
      <c r="I520" t="str">
        <f t="shared" ref="I520:I523" ca="1" si="305">IF(I519&lt;H520,I519+1,I519)</f>
        <v/>
      </c>
      <c r="J520" s="5" t="e">
        <f t="shared" ca="1" si="298"/>
        <v>#N/A</v>
      </c>
      <c r="M520" s="69"/>
      <c r="N520" s="69">
        <f t="shared" ca="1" si="288"/>
        <v>1</v>
      </c>
      <c r="O520" s="69" t="s">
        <v>1174</v>
      </c>
      <c r="P520">
        <f t="shared" ca="1" si="296"/>
        <v>1</v>
      </c>
      <c r="Q520">
        <f t="shared" ca="1" si="299"/>
        <v>499</v>
      </c>
      <c r="R520">
        <f t="shared" ca="1" si="302"/>
        <v>990</v>
      </c>
      <c r="S520">
        <f t="shared" ca="1" si="300"/>
        <v>467</v>
      </c>
      <c r="T520" t="str">
        <f t="shared" ca="1" si="301"/>
        <v>Paradas</v>
      </c>
      <c r="U520">
        <f t="shared" ca="1" si="303"/>
        <v>10467</v>
      </c>
      <c r="V520">
        <f ca="1">IFERROR(INDEX(Rutas_Despiece!$J:$J,MATCH($S520,$Q:$Q,0)),"")</f>
        <v>41.654027300000003</v>
      </c>
      <c r="W520">
        <f ca="1">IFERROR(INDEX(Rutas_Despiece!$K:$K,MATCH($S520,$Q:$Q,0)),"")</f>
        <v>-0.87050300000000003</v>
      </c>
      <c r="Y520" t="str">
        <f ca="1">IFERROR(INDEX(Rutas_Despiece!$F:$F,MATCH($S520,$Q:$Q,0))&amp;" "&amp;INDEX(Rutas_Despiece!$G:$G,MATCH($S520,$Q:$Q,0)),"")</f>
        <v xml:space="preserve">Echegaray y Caballero  </v>
      </c>
      <c r="Z520" t="str">
        <f ca="1">IFERROR(INDEX(Rutas_Despiece!$H:$H,MATCH($S520,$Q:$Q,0)),"")</f>
        <v>Zaragoza</v>
      </c>
      <c r="AA520" t="str">
        <f ca="1">IFERROR(INDEX(Rutas_Despiece!$I:$I,MATCH($S520,$Q:$Q,0)),"")</f>
        <v>Zaragoza, España</v>
      </c>
      <c r="AB520" t="str">
        <f ca="1">IFERROR(INDEX(Rutas_Despiece!$L:$L,MATCH($S520,$Q:$Q,0)),"")</f>
        <v>Esq. Puente de Hierro - Pd. Bus</v>
      </c>
      <c r="AG520" t="str">
        <f t="shared" ca="1" si="297"/>
        <v/>
      </c>
    </row>
    <row r="521" spans="1:33" x14ac:dyDescent="0.25">
      <c r="A521">
        <f ca="1">IF(Rutas_Despiece!A521&lt;&gt;Rutas_Despiece!A520,1,0)</f>
        <v>0</v>
      </c>
      <c r="B521">
        <f ca="1">IF(A521,Rutas_Despiece!C521,0)</f>
        <v>0</v>
      </c>
      <c r="C521">
        <f ca="1">IF(A521,Rutas_Despiece!D521,0)</f>
        <v>0</v>
      </c>
      <c r="D521" t="str">
        <f ca="1">IF(A521=1,"",SUBSTITUTE(Rutas_Despiece!J521,",",".") &amp; ","&amp;SUBSTITUTE(Rutas_Despiece!K521,",","."))</f>
        <v>41.749628,-1.175514</v>
      </c>
      <c r="E521" s="5">
        <f t="shared" ca="1" si="293"/>
        <v>19</v>
      </c>
      <c r="F521" t="str">
        <f t="shared" ca="1" si="291"/>
        <v>41.749628,-1.175514 41.7225528,-1.0365697 41.6727639,-0.8903319 41.6773494,-0.8893384 41.6778584,-0.8906863 41.676212,-0.892031 41.6731332,-0.8776646 41.6749239,-0.8769198 41.6775052,-0.8739899</v>
      </c>
      <c r="G521" s="69" t="s">
        <v>1174</v>
      </c>
      <c r="H521">
        <f t="shared" ca="1" si="294"/>
        <v>51</v>
      </c>
      <c r="I521" t="str">
        <f t="shared" ca="1" si="305"/>
        <v/>
      </c>
      <c r="J521" s="5" t="e">
        <f t="shared" ca="1" si="298"/>
        <v>#N/A</v>
      </c>
      <c r="M521" s="69"/>
      <c r="N521" s="69">
        <f t="shared" ca="1" si="288"/>
        <v>1</v>
      </c>
      <c r="O521" s="69" t="s">
        <v>1174</v>
      </c>
      <c r="P521">
        <f t="shared" ca="1" si="296"/>
        <v>1</v>
      </c>
      <c r="Q521">
        <f t="shared" ca="1" si="299"/>
        <v>500</v>
      </c>
      <c r="R521">
        <f t="shared" ca="1" si="302"/>
        <v>990</v>
      </c>
      <c r="S521">
        <f t="shared" ca="1" si="300"/>
        <v>468</v>
      </c>
      <c r="T521" t="str">
        <f t="shared" ca="1" si="301"/>
        <v>Paradas</v>
      </c>
      <c r="U521">
        <f t="shared" ca="1" si="303"/>
        <v>10468</v>
      </c>
      <c r="V521">
        <f ca="1">IFERROR(INDEX(Rutas_Despiece!$J:$J,MATCH($S521,$Q:$Q,0)),"")</f>
        <v>41.6570733</v>
      </c>
      <c r="W521">
        <f ca="1">IFERROR(INDEX(Rutas_Despiece!$K:$K,MATCH($S521,$Q:$Q,0)),"")</f>
        <v>-0.86968250000000002</v>
      </c>
      <c r="Y521" t="str">
        <f ca="1">IFERROR(INDEX(Rutas_Despiece!$F:$F,MATCH($S521,$Q:$Q,0))&amp;" "&amp;INDEX(Rutas_Despiece!$G:$G,MATCH($S521,$Q:$Q,0)),"")</f>
        <v xml:space="preserve">Avd. Puente del Pilar  </v>
      </c>
      <c r="Z521" t="str">
        <f ca="1">IFERROR(INDEX(Rutas_Despiece!$H:$H,MATCH($S521,$Q:$Q,0)),"")</f>
        <v>Zaragoza</v>
      </c>
      <c r="AA521" t="str">
        <f ca="1">IFERROR(INDEX(Rutas_Despiece!$I:$I,MATCH($S521,$Q:$Q,0)),"")</f>
        <v>Zaragoza, España</v>
      </c>
      <c r="AB521" t="str">
        <f ca="1">IFERROR(INDEX(Rutas_Despiece!$L:$L,MATCH($S521,$Q:$Q,0)),"")</f>
        <v>Esq. A. Solans - Pd. Bus</v>
      </c>
      <c r="AG521" t="str">
        <f t="shared" ca="1" si="297"/>
        <v/>
      </c>
    </row>
    <row r="522" spans="1:33" x14ac:dyDescent="0.25">
      <c r="A522">
        <f ca="1">IF(Rutas_Despiece!A522&lt;&gt;Rutas_Despiece!A521,1,0)</f>
        <v>0</v>
      </c>
      <c r="B522">
        <f ca="1">IF(A522,Rutas_Despiece!C522,0)</f>
        <v>0</v>
      </c>
      <c r="C522">
        <f ca="1">IF(A522,Rutas_Despiece!D522,0)</f>
        <v>0</v>
      </c>
      <c r="D522" t="str">
        <f ca="1">IF(A522=1,"",SUBSTITUTE(Rutas_Despiece!J522,",",".") &amp; ","&amp;SUBSTITUTE(Rutas_Despiece!K522,",","."))</f>
        <v>41.7225528,-1.0365697</v>
      </c>
      <c r="E522" s="5">
        <f t="shared" ca="1" si="293"/>
        <v>19</v>
      </c>
      <c r="F522" t="str">
        <f t="shared" ca="1" si="291"/>
        <v>41.7225528,-1.0365697 41.6727639,-0.8903319 41.6773494,-0.8893384 41.6778584,-0.8906863 41.676212,-0.892031 41.6731332,-0.8776646 41.6749239,-0.8769198 41.6775052,-0.8739899</v>
      </c>
      <c r="G522" s="69" t="s">
        <v>1174</v>
      </c>
      <c r="H522">
        <f t="shared" ca="1" si="294"/>
        <v>51</v>
      </c>
      <c r="I522" t="str">
        <f t="shared" ca="1" si="305"/>
        <v/>
      </c>
      <c r="J522" s="5" t="e">
        <f t="shared" ca="1" si="298"/>
        <v>#N/A</v>
      </c>
      <c r="M522" s="69"/>
      <c r="N522" s="69">
        <f t="shared" ca="1" si="288"/>
        <v>1</v>
      </c>
      <c r="O522" s="69" t="s">
        <v>1174</v>
      </c>
      <c r="P522">
        <f t="shared" ca="1" si="296"/>
        <v>1</v>
      </c>
      <c r="Q522">
        <f t="shared" ca="1" si="299"/>
        <v>501</v>
      </c>
      <c r="R522">
        <f t="shared" ca="1" si="302"/>
        <v>990</v>
      </c>
      <c r="S522">
        <f t="shared" ca="1" si="300"/>
        <v>469</v>
      </c>
      <c r="T522" t="str">
        <f t="shared" ca="1" si="301"/>
        <v>Paradas</v>
      </c>
      <c r="U522">
        <f t="shared" ca="1" si="303"/>
        <v>10469</v>
      </c>
      <c r="V522">
        <f ca="1">IFERROR(INDEX(Rutas_Despiece!$J:$J,MATCH($S522,$Q:$Q,0)),"")</f>
        <v>41.661345599999997</v>
      </c>
      <c r="W522">
        <f ca="1">IFERROR(INDEX(Rutas_Despiece!$K:$K,MATCH($S522,$Q:$Q,0)),"")</f>
        <v>-0.8668399</v>
      </c>
      <c r="Y522" t="str">
        <f ca="1">IFERROR(INDEX(Rutas_Despiece!$F:$F,MATCH($S522,$Q:$Q,0))&amp;" "&amp;INDEX(Rutas_Despiece!$G:$G,MATCH($S522,$Q:$Q,0)),"")</f>
        <v xml:space="preserve">Avd. Cataluña  </v>
      </c>
      <c r="Z522" t="str">
        <f ca="1">IFERROR(INDEX(Rutas_Despiece!$H:$H,MATCH($S522,$Q:$Q,0)),"")</f>
        <v>Zaragoza</v>
      </c>
      <c r="AA522" t="str">
        <f ca="1">IFERROR(INDEX(Rutas_Despiece!$I:$I,MATCH($S522,$Q:$Q,0)),"")</f>
        <v>Zaragoza, España</v>
      </c>
      <c r="AB522" t="str">
        <f ca="1">IFERROR(INDEX(Rutas_Despiece!$L:$L,MATCH($S522,$Q:$Q,0)),"")</f>
        <v>Esq. Pº Longares - Pd. Bus (?)</v>
      </c>
      <c r="AG522" t="str">
        <f t="shared" ca="1" si="297"/>
        <v/>
      </c>
    </row>
    <row r="523" spans="1:33" x14ac:dyDescent="0.25">
      <c r="A523">
        <f ca="1">IF(Rutas_Despiece!A523&lt;&gt;Rutas_Despiece!A522,1,0)</f>
        <v>0</v>
      </c>
      <c r="B523">
        <f ca="1">IF(A523,Rutas_Despiece!C523,0)</f>
        <v>0</v>
      </c>
      <c r="C523">
        <f ca="1">IF(A523,Rutas_Despiece!D523,0)</f>
        <v>0</v>
      </c>
      <c r="D523" t="str">
        <f ca="1">IF(A523=1,"",SUBSTITUTE(Rutas_Despiece!J523,",",".") &amp; ","&amp;SUBSTITUTE(Rutas_Despiece!K523,",","."))</f>
        <v>41.6727639,-0.8903319</v>
      </c>
      <c r="E523" s="5">
        <f t="shared" ca="1" si="293"/>
        <v>19</v>
      </c>
      <c r="F523" t="str">
        <f t="shared" ca="1" si="291"/>
        <v>41.6727639,-0.8903319 41.6773494,-0.8893384 41.6778584,-0.8906863 41.676212,-0.892031 41.6731332,-0.8776646 41.6749239,-0.8769198 41.6775052,-0.8739899</v>
      </c>
      <c r="G523" s="69" t="s">
        <v>1174</v>
      </c>
      <c r="H523">
        <f t="shared" ca="1" si="294"/>
        <v>51</v>
      </c>
      <c r="I523" t="str">
        <f t="shared" ca="1" si="305"/>
        <v/>
      </c>
      <c r="J523" s="5" t="e">
        <f t="shared" ca="1" si="298"/>
        <v>#N/A</v>
      </c>
      <c r="M523" s="69"/>
      <c r="N523" s="69">
        <f t="shared" ca="1" si="288"/>
        <v>1</v>
      </c>
      <c r="O523" s="69" t="s">
        <v>1174</v>
      </c>
      <c r="P523">
        <f t="shared" ca="1" si="296"/>
        <v>1</v>
      </c>
      <c r="Q523">
        <f t="shared" ca="1" si="299"/>
        <v>502</v>
      </c>
      <c r="R523">
        <f t="shared" ca="1" si="302"/>
        <v>990</v>
      </c>
      <c r="S523">
        <f t="shared" ca="1" si="300"/>
        <v>470</v>
      </c>
      <c r="T523" t="str">
        <f t="shared" ca="1" si="301"/>
        <v>Paradas</v>
      </c>
      <c r="U523">
        <f t="shared" ca="1" si="303"/>
        <v>10470</v>
      </c>
      <c r="V523">
        <f ca="1">IFERROR(INDEX(Rutas_Despiece!$J:$J,MATCH($S523,$Q:$Q,0)),"")</f>
        <v>41.6637573</v>
      </c>
      <c r="W523">
        <f ca="1">IFERROR(INDEX(Rutas_Despiece!$K:$K,MATCH($S523,$Q:$Q,0)),"")</f>
        <v>-0.86304930000000002</v>
      </c>
      <c r="Y523" t="str">
        <f ca="1">IFERROR(INDEX(Rutas_Despiece!$F:$F,MATCH($S523,$Q:$Q,0))&amp;" "&amp;INDEX(Rutas_Despiece!$G:$G,MATCH($S523,$Q:$Q,0)),"")</f>
        <v xml:space="preserve">Avd. Cataluña nº 126 </v>
      </c>
      <c r="Z523" t="str">
        <f ca="1">IFERROR(INDEX(Rutas_Despiece!$H:$H,MATCH($S523,$Q:$Q,0)),"")</f>
        <v>Zaragoza</v>
      </c>
      <c r="AA523" t="str">
        <f ca="1">IFERROR(INDEX(Rutas_Despiece!$I:$I,MATCH($S523,$Q:$Q,0)),"")</f>
        <v>Zaragoza, España</v>
      </c>
      <c r="AB523" t="str">
        <f ca="1">IFERROR(INDEX(Rutas_Despiece!$L:$L,MATCH($S523,$Q:$Q,0)),"")</f>
        <v>Pd. Bus</v>
      </c>
      <c r="AG523" t="str">
        <f t="shared" ca="1" si="297"/>
        <v/>
      </c>
    </row>
    <row r="524" spans="1:33" x14ac:dyDescent="0.25">
      <c r="A524">
        <f ca="1">IF(Rutas_Despiece!A524&lt;&gt;Rutas_Despiece!A523,1,0)</f>
        <v>0</v>
      </c>
      <c r="B524">
        <f ca="1">IF(A524,Rutas_Despiece!C524,0)</f>
        <v>0</v>
      </c>
      <c r="C524">
        <f ca="1">IF(A524,Rutas_Despiece!D524,0)</f>
        <v>0</v>
      </c>
      <c r="D524" t="str">
        <f ca="1">IF(A524=1,"",SUBSTITUTE(Rutas_Despiece!J524,",",".") &amp; ","&amp;SUBSTITUTE(Rutas_Despiece!K524,",","."))</f>
        <v>41.6773494,-0.8893384</v>
      </c>
      <c r="E524" s="5">
        <f t="shared" ca="1" si="293"/>
        <v>19</v>
      </c>
      <c r="F524" t="str">
        <f t="shared" ca="1" si="291"/>
        <v>41.6773494,-0.8893384 41.6778584,-0.8906863 41.676212,-0.892031 41.6731332,-0.8776646 41.6749239,-0.8769198 41.6775052,-0.8739899</v>
      </c>
      <c r="G524" s="69" t="s">
        <v>1174</v>
      </c>
      <c r="H524">
        <f t="shared" ca="1" si="294"/>
        <v>51</v>
      </c>
      <c r="I524" t="str">
        <f t="shared" ref="I524" ca="1" si="306">IF(I523&lt;H524,I523+1,"")</f>
        <v/>
      </c>
      <c r="J524" s="5" t="e">
        <f t="shared" ca="1" si="298"/>
        <v>#N/A</v>
      </c>
      <c r="M524" s="69"/>
      <c r="N524" s="69">
        <f t="shared" ca="1" si="288"/>
        <v>1</v>
      </c>
      <c r="O524" s="69" t="s">
        <v>1174</v>
      </c>
      <c r="P524">
        <f t="shared" ca="1" si="296"/>
        <v>1</v>
      </c>
      <c r="Q524">
        <f t="shared" ca="1" si="299"/>
        <v>503</v>
      </c>
      <c r="R524">
        <f t="shared" ca="1" si="302"/>
        <v>990</v>
      </c>
      <c r="S524">
        <f t="shared" ca="1" si="300"/>
        <v>471</v>
      </c>
      <c r="T524" t="str">
        <f t="shared" ca="1" si="301"/>
        <v>Paradas</v>
      </c>
      <c r="U524">
        <f t="shared" ca="1" si="303"/>
        <v>10471</v>
      </c>
      <c r="V524">
        <f ca="1">IFERROR(INDEX(Rutas_Despiece!$J:$J,MATCH($S524,$Q:$Q,0)),"")</f>
        <v>41.749628000000001</v>
      </c>
      <c r="W524">
        <f ca="1">IFERROR(INDEX(Rutas_Despiece!$K:$K,MATCH($S524,$Q:$Q,0)),"")</f>
        <v>-1.1755139999999999</v>
      </c>
      <c r="Y524" t="str">
        <f ca="1">IFERROR(INDEX(Rutas_Despiece!$F:$F,MATCH($S524,$Q:$Q,0))&amp;" "&amp;INDEX(Rutas_Despiece!$G:$G,MATCH($S524,$Q:$Q,0)),"")</f>
        <v xml:space="preserve">Pol. Ind Entrerrios </v>
      </c>
      <c r="Z524" t="str">
        <f ca="1">IFERROR(INDEX(Rutas_Despiece!$H:$H,MATCH($S524,$Q:$Q,0)),"")</f>
        <v>Figueruelas</v>
      </c>
      <c r="AA524" t="str">
        <f ca="1">IFERROR(INDEX(Rutas_Despiece!$I:$I,MATCH($S524,$Q:$Q,0)),"")</f>
        <v>Zaragoza, España</v>
      </c>
      <c r="AB524" t="str">
        <f ca="1">IFERROR(INDEX(Rutas_Despiece!$L:$L,MATCH($S524,$Q:$Q,0)),"")</f>
        <v>Opel Puerta 5</v>
      </c>
      <c r="AG524" t="str">
        <f t="shared" ca="1" si="297"/>
        <v/>
      </c>
    </row>
    <row r="525" spans="1:33" x14ac:dyDescent="0.25">
      <c r="A525">
        <f ca="1">IF(Rutas_Despiece!A525&lt;&gt;Rutas_Despiece!A524,1,0)</f>
        <v>0</v>
      </c>
      <c r="B525">
        <f ca="1">IF(A525,Rutas_Despiece!C525,0)</f>
        <v>0</v>
      </c>
      <c r="C525">
        <f ca="1">IF(A525,Rutas_Despiece!D525,0)</f>
        <v>0</v>
      </c>
      <c r="D525" t="str">
        <f ca="1">IF(A525=1,"",SUBSTITUTE(Rutas_Despiece!J525,",",".") &amp; ","&amp;SUBSTITUTE(Rutas_Despiece!K525,",","."))</f>
        <v>41.6778584,-0.8906863</v>
      </c>
      <c r="E525" s="5">
        <f t="shared" ca="1" si="293"/>
        <v>19</v>
      </c>
      <c r="F525" t="str">
        <f t="shared" ca="1" si="291"/>
        <v>41.6778584,-0.8906863 41.676212,-0.892031 41.6731332,-0.8776646 41.6749239,-0.8769198 41.6775052,-0.8739899</v>
      </c>
      <c r="G525" s="69" t="s">
        <v>1174</v>
      </c>
      <c r="H525">
        <f t="shared" ca="1" si="294"/>
        <v>51</v>
      </c>
      <c r="I525" t="str">
        <f t="shared" ref="I525:I528" ca="1" si="307">IF(I524&lt;H525,I524+1,I524)</f>
        <v/>
      </c>
      <c r="J525" s="5" t="e">
        <f t="shared" ca="1" si="298"/>
        <v>#N/A</v>
      </c>
      <c r="M525" s="69"/>
      <c r="N525" s="69">
        <f t="shared" ca="1" si="288"/>
        <v>1</v>
      </c>
      <c r="O525" s="69" t="s">
        <v>1174</v>
      </c>
      <c r="P525">
        <f t="shared" ca="1" si="296"/>
        <v>1</v>
      </c>
      <c r="Q525">
        <f t="shared" ca="1" si="299"/>
        <v>504</v>
      </c>
      <c r="R525">
        <f t="shared" ca="1" si="302"/>
        <v>990</v>
      </c>
      <c r="S525">
        <f t="shared" ca="1" si="300"/>
        <v>472</v>
      </c>
      <c r="T525" t="str">
        <f t="shared" ca="1" si="301"/>
        <v>Paradas</v>
      </c>
      <c r="U525">
        <f t="shared" ca="1" si="303"/>
        <v>10472</v>
      </c>
      <c r="V525">
        <f ca="1">IFERROR(INDEX(Rutas_Despiece!$J:$J,MATCH($S525,$Q:$Q,0)),"")</f>
        <v>41.749628000000001</v>
      </c>
      <c r="W525">
        <f ca="1">IFERROR(INDEX(Rutas_Despiece!$K:$K,MATCH($S525,$Q:$Q,0)),"")</f>
        <v>-1.1755139999999999</v>
      </c>
      <c r="Y525" t="str">
        <f ca="1">IFERROR(INDEX(Rutas_Despiece!$F:$F,MATCH($S525,$Q:$Q,0))&amp;" "&amp;INDEX(Rutas_Despiece!$G:$G,MATCH($S525,$Q:$Q,0)),"")</f>
        <v xml:space="preserve">Pol. Ind Entrerrios </v>
      </c>
      <c r="Z525" t="str">
        <f ca="1">IFERROR(INDEX(Rutas_Despiece!$H:$H,MATCH($S525,$Q:$Q,0)),"")</f>
        <v>Figueruelas</v>
      </c>
      <c r="AA525" t="str">
        <f ca="1">IFERROR(INDEX(Rutas_Despiece!$I:$I,MATCH($S525,$Q:$Q,0)),"")</f>
        <v>Zaragoza, España</v>
      </c>
      <c r="AB525" t="str">
        <f ca="1">IFERROR(INDEX(Rutas_Despiece!$L:$L,MATCH($S525,$Q:$Q,0)),"")</f>
        <v>Opel Puerta 5</v>
      </c>
      <c r="AG525" t="str">
        <f t="shared" ca="1" si="297"/>
        <v/>
      </c>
    </row>
    <row r="526" spans="1:33" x14ac:dyDescent="0.25">
      <c r="A526">
        <f ca="1">IF(Rutas_Despiece!A526&lt;&gt;Rutas_Despiece!A525,1,0)</f>
        <v>0</v>
      </c>
      <c r="B526">
        <f ca="1">IF(A526,Rutas_Despiece!C526,0)</f>
        <v>0</v>
      </c>
      <c r="C526">
        <f ca="1">IF(A526,Rutas_Despiece!D526,0)</f>
        <v>0</v>
      </c>
      <c r="D526" t="str">
        <f ca="1">IF(A526=1,"",SUBSTITUTE(Rutas_Despiece!J526,",",".") &amp; ","&amp;SUBSTITUTE(Rutas_Despiece!K526,",","."))</f>
        <v>41.676212,-0.892031</v>
      </c>
      <c r="E526" s="5">
        <f t="shared" ca="1" si="293"/>
        <v>19</v>
      </c>
      <c r="F526" t="str">
        <f t="shared" ca="1" si="291"/>
        <v>41.676212,-0.892031 41.6731332,-0.8776646 41.6749239,-0.8769198 41.6775052,-0.8739899</v>
      </c>
      <c r="G526" s="69" t="s">
        <v>1174</v>
      </c>
      <c r="H526">
        <f t="shared" ca="1" si="294"/>
        <v>51</v>
      </c>
      <c r="I526" t="str">
        <f t="shared" ca="1" si="307"/>
        <v/>
      </c>
      <c r="J526" s="5" t="e">
        <f t="shared" ca="1" si="298"/>
        <v>#N/A</v>
      </c>
      <c r="M526" s="69"/>
      <c r="N526" s="69">
        <f t="shared" ca="1" si="288"/>
        <v>1</v>
      </c>
      <c r="O526" s="69" t="s">
        <v>1174</v>
      </c>
      <c r="P526">
        <f t="shared" ca="1" si="296"/>
        <v>1</v>
      </c>
      <c r="Q526">
        <f t="shared" ca="1" si="299"/>
        <v>505</v>
      </c>
      <c r="R526">
        <f t="shared" ca="1" si="302"/>
        <v>990</v>
      </c>
      <c r="S526">
        <f t="shared" ca="1" si="300"/>
        <v>473</v>
      </c>
      <c r="T526" t="str">
        <f t="shared" ca="1" si="301"/>
        <v>Paradas</v>
      </c>
      <c r="U526">
        <f t="shared" ca="1" si="303"/>
        <v>10473</v>
      </c>
      <c r="V526">
        <f ca="1">IFERROR(INDEX(Rutas_Despiece!$J:$J,MATCH($S526,$Q:$Q,0)),"")</f>
        <v>41.663702800000003</v>
      </c>
      <c r="W526">
        <f ca="1">IFERROR(INDEX(Rutas_Despiece!$K:$K,MATCH($S526,$Q:$Q,0)),"")</f>
        <v>-0.86123839999999996</v>
      </c>
      <c r="Y526" t="str">
        <f ca="1">IFERROR(INDEX(Rutas_Despiece!$F:$F,MATCH($S526,$Q:$Q,0))&amp;" "&amp;INDEX(Rutas_Despiece!$G:$G,MATCH($S526,$Q:$Q,0)),"")</f>
        <v>Avd. Cataluña  nº 103</v>
      </c>
      <c r="Z526" t="str">
        <f ca="1">IFERROR(INDEX(Rutas_Despiece!$H:$H,MATCH($S526,$Q:$Q,0)),"")</f>
        <v>Zaragoza</v>
      </c>
      <c r="AA526" t="str">
        <f ca="1">IFERROR(INDEX(Rutas_Despiece!$I:$I,MATCH($S526,$Q:$Q,0)),"")</f>
        <v>Zaragoza, España</v>
      </c>
      <c r="AB526" t="str">
        <f ca="1">IFERROR(INDEX(Rutas_Despiece!$L:$L,MATCH($S526,$Q:$Q,0)),"")</f>
        <v>Frente Felisa Galé</v>
      </c>
      <c r="AG526" t="str">
        <f t="shared" ca="1" si="297"/>
        <v/>
      </c>
    </row>
    <row r="527" spans="1:33" x14ac:dyDescent="0.25">
      <c r="A527">
        <f ca="1">IF(Rutas_Despiece!A527&lt;&gt;Rutas_Despiece!A526,1,0)</f>
        <v>0</v>
      </c>
      <c r="B527">
        <f ca="1">IF(A527,Rutas_Despiece!C527,0)</f>
        <v>0</v>
      </c>
      <c r="C527">
        <f ca="1">IF(A527,Rutas_Despiece!D527,0)</f>
        <v>0</v>
      </c>
      <c r="D527" t="str">
        <f ca="1">IF(A527=1,"",SUBSTITUTE(Rutas_Despiece!J527,",",".") &amp; ","&amp;SUBSTITUTE(Rutas_Despiece!K527,",","."))</f>
        <v>41.6731332,-0.8776646</v>
      </c>
      <c r="E527" s="5">
        <f t="shared" ca="1" si="293"/>
        <v>19</v>
      </c>
      <c r="F527" t="str">
        <f t="shared" ca="1" si="291"/>
        <v>41.6731332,-0.8776646 41.6749239,-0.8769198 41.6775052,-0.8739899</v>
      </c>
      <c r="G527" s="69" t="s">
        <v>1174</v>
      </c>
      <c r="H527">
        <f t="shared" ca="1" si="294"/>
        <v>51</v>
      </c>
      <c r="I527" t="str">
        <f t="shared" ca="1" si="307"/>
        <v/>
      </c>
      <c r="J527" s="5" t="e">
        <f t="shared" ca="1" si="298"/>
        <v>#N/A</v>
      </c>
      <c r="M527" s="69"/>
      <c r="N527" s="69">
        <f t="shared" ca="1" si="288"/>
        <v>1</v>
      </c>
      <c r="O527" s="69" t="s">
        <v>1174</v>
      </c>
      <c r="P527">
        <f t="shared" ca="1" si="296"/>
        <v>1</v>
      </c>
      <c r="Q527">
        <f t="shared" ca="1" si="299"/>
        <v>506</v>
      </c>
      <c r="R527">
        <f t="shared" ca="1" si="302"/>
        <v>990</v>
      </c>
      <c r="S527">
        <f t="shared" ca="1" si="300"/>
        <v>474</v>
      </c>
      <c r="T527" t="str">
        <f t="shared" ca="1" si="301"/>
        <v>Paradas</v>
      </c>
      <c r="U527">
        <f t="shared" ca="1" si="303"/>
        <v>10474</v>
      </c>
      <c r="V527">
        <f ca="1">IFERROR(INDEX(Rutas_Despiece!$J:$J,MATCH($S527,$Q:$Q,0)),"")</f>
        <v>41.661241799999999</v>
      </c>
      <c r="W527">
        <f ca="1">IFERROR(INDEX(Rutas_Despiece!$K:$K,MATCH($S527,$Q:$Q,0)),"")</f>
        <v>-0.86708779999999996</v>
      </c>
      <c r="Y527" t="str">
        <f ca="1">IFERROR(INDEX(Rutas_Despiece!$F:$F,MATCH($S527,$Q:$Q,0))&amp;" "&amp;INDEX(Rutas_Despiece!$G:$G,MATCH($S527,$Q:$Q,0)),"")</f>
        <v xml:space="preserve">Avd. Cataluña  </v>
      </c>
      <c r="Z527" t="str">
        <f ca="1">IFERROR(INDEX(Rutas_Despiece!$H:$H,MATCH($S527,$Q:$Q,0)),"")</f>
        <v>Zaragoza</v>
      </c>
      <c r="AA527" t="str">
        <f ca="1">IFERROR(INDEX(Rutas_Despiece!$I:$I,MATCH($S527,$Q:$Q,0)),"")</f>
        <v>Zaragoza, España</v>
      </c>
      <c r="AB527" t="str">
        <f ca="1">IFERROR(INDEX(Rutas_Despiece!$L:$L,MATCH($S527,$Q:$Q,0)),"")</f>
        <v>Frente Pº Longares</v>
      </c>
      <c r="AG527" t="str">
        <f t="shared" ca="1" si="297"/>
        <v/>
      </c>
    </row>
    <row r="528" spans="1:33" x14ac:dyDescent="0.25">
      <c r="A528">
        <f ca="1">IF(Rutas_Despiece!A528&lt;&gt;Rutas_Despiece!A527,1,0)</f>
        <v>0</v>
      </c>
      <c r="B528">
        <f ca="1">IF(A528,Rutas_Despiece!C528,0)</f>
        <v>0</v>
      </c>
      <c r="C528">
        <f ca="1">IF(A528,Rutas_Despiece!D528,0)</f>
        <v>0</v>
      </c>
      <c r="D528" t="str">
        <f ca="1">IF(A528=1,"",SUBSTITUTE(Rutas_Despiece!J528,",",".") &amp; ","&amp;SUBSTITUTE(Rutas_Despiece!K528,",","."))</f>
        <v>41.6749239,-0.8769198</v>
      </c>
      <c r="E528" s="5">
        <f t="shared" ca="1" si="293"/>
        <v>19</v>
      </c>
      <c r="F528" t="str">
        <f t="shared" ca="1" si="291"/>
        <v>41.6749239,-0.8769198 41.6775052,-0.8739899</v>
      </c>
      <c r="G528" s="69" t="s">
        <v>1174</v>
      </c>
      <c r="H528">
        <f t="shared" ca="1" si="294"/>
        <v>51</v>
      </c>
      <c r="I528" t="str">
        <f t="shared" ca="1" si="307"/>
        <v/>
      </c>
      <c r="J528" s="5" t="e">
        <f t="shared" ca="1" si="298"/>
        <v>#N/A</v>
      </c>
      <c r="M528" s="69"/>
      <c r="N528" s="69">
        <f t="shared" ca="1" si="288"/>
        <v>1</v>
      </c>
      <c r="O528" s="69" t="s">
        <v>1174</v>
      </c>
      <c r="P528">
        <f t="shared" ca="1" si="296"/>
        <v>1</v>
      </c>
      <c r="Q528">
        <f t="shared" ca="1" si="299"/>
        <v>507</v>
      </c>
      <c r="R528">
        <f t="shared" ca="1" si="302"/>
        <v>990</v>
      </c>
      <c r="S528">
        <f t="shared" ca="1" si="300"/>
        <v>475</v>
      </c>
      <c r="T528" t="str">
        <f t="shared" ca="1" si="301"/>
        <v>Paradas</v>
      </c>
      <c r="U528">
        <f t="shared" ca="1" si="303"/>
        <v>10475</v>
      </c>
      <c r="V528">
        <f ca="1">IFERROR(INDEX(Rutas_Despiece!$J:$J,MATCH($S528,$Q:$Q,0)),"")</f>
        <v>41.657719299999997</v>
      </c>
      <c r="W528">
        <f ca="1">IFERROR(INDEX(Rutas_Despiece!$K:$K,MATCH($S528,$Q:$Q,0)),"")</f>
        <v>-0.86944949999999999</v>
      </c>
      <c r="Y528" t="str">
        <f ca="1">IFERROR(INDEX(Rutas_Despiece!$F:$F,MATCH($S528,$Q:$Q,0))&amp;" "&amp;INDEX(Rutas_Despiece!$G:$G,MATCH($S528,$Q:$Q,0)),"")</f>
        <v xml:space="preserve">Avd. Puente del Pilar  </v>
      </c>
      <c r="Z528" t="str">
        <f ca="1">IFERROR(INDEX(Rutas_Despiece!$H:$H,MATCH($S528,$Q:$Q,0)),"")</f>
        <v>Zaragoza</v>
      </c>
      <c r="AA528" t="str">
        <f ca="1">IFERROR(INDEX(Rutas_Despiece!$I:$I,MATCH($S528,$Q:$Q,0)),"")</f>
        <v>Zaragoza, España</v>
      </c>
      <c r="AB528" t="str">
        <f ca="1">IFERROR(INDEX(Rutas_Despiece!$L:$L,MATCH($S528,$Q:$Q,0)),"")</f>
        <v>Esq. Jesús - Pd. Bus</v>
      </c>
      <c r="AG528" t="str">
        <f t="shared" ca="1" si="297"/>
        <v/>
      </c>
    </row>
    <row r="529" spans="1:33" x14ac:dyDescent="0.25">
      <c r="A529">
        <f ca="1">IF(Rutas_Despiece!A529&lt;&gt;Rutas_Despiece!A528,1,0)</f>
        <v>0</v>
      </c>
      <c r="B529">
        <f ca="1">IF(A529,Rutas_Despiece!C529,0)</f>
        <v>0</v>
      </c>
      <c r="C529">
        <f ca="1">IF(A529,Rutas_Despiece!D529,0)</f>
        <v>0</v>
      </c>
      <c r="D529" t="str">
        <f ca="1">IF(A529=1,"",SUBSTITUTE(Rutas_Despiece!J529,",",".") &amp; ","&amp;SUBSTITUTE(Rutas_Despiece!K529,",","."))</f>
        <v>41.6775052,-0.8739899</v>
      </c>
      <c r="E529" s="5">
        <f t="shared" ca="1" si="293"/>
        <v>19</v>
      </c>
      <c r="F529" t="str">
        <f t="shared" ca="1" si="291"/>
        <v>41.6775052,-0.8739899</v>
      </c>
      <c r="G529" s="69" t="s">
        <v>1174</v>
      </c>
      <c r="H529">
        <f t="shared" ca="1" si="294"/>
        <v>51</v>
      </c>
      <c r="I529" t="str">
        <f t="shared" ref="I529" ca="1" si="308">IF(I528&lt;H529,I528+1,"")</f>
        <v/>
      </c>
      <c r="J529" s="5" t="e">
        <f t="shared" ca="1" si="298"/>
        <v>#N/A</v>
      </c>
      <c r="M529" s="69"/>
      <c r="N529" s="69">
        <f t="shared" ca="1" si="288"/>
        <v>1</v>
      </c>
      <c r="O529" s="69" t="s">
        <v>1174</v>
      </c>
      <c r="P529">
        <f t="shared" ca="1" si="296"/>
        <v>1</v>
      </c>
      <c r="Q529">
        <f t="shared" ca="1" si="299"/>
        <v>508</v>
      </c>
      <c r="R529">
        <f t="shared" ca="1" si="302"/>
        <v>990</v>
      </c>
      <c r="S529">
        <f t="shared" ca="1" si="300"/>
        <v>476</v>
      </c>
      <c r="T529" t="str">
        <f t="shared" ca="1" si="301"/>
        <v>Paradas</v>
      </c>
      <c r="U529">
        <f t="shared" ca="1" si="303"/>
        <v>10476</v>
      </c>
      <c r="V529">
        <f ca="1">IFERROR(INDEX(Rutas_Despiece!$J:$J,MATCH($S529,$Q:$Q,0)),"")</f>
        <v>41.654027300000003</v>
      </c>
      <c r="W529">
        <f ca="1">IFERROR(INDEX(Rutas_Despiece!$K:$K,MATCH($S529,$Q:$Q,0)),"")</f>
        <v>-0.87050300000000003</v>
      </c>
      <c r="Y529" t="str">
        <f ca="1">IFERROR(INDEX(Rutas_Despiece!$F:$F,MATCH($S529,$Q:$Q,0))&amp;" "&amp;INDEX(Rutas_Despiece!$G:$G,MATCH($S529,$Q:$Q,0)),"")</f>
        <v xml:space="preserve">Echegaray y Caballero  </v>
      </c>
      <c r="Z529" t="str">
        <f ca="1">IFERROR(INDEX(Rutas_Despiece!$H:$H,MATCH($S529,$Q:$Q,0)),"")</f>
        <v>Zaragoza</v>
      </c>
      <c r="AA529" t="str">
        <f ca="1">IFERROR(INDEX(Rutas_Despiece!$I:$I,MATCH($S529,$Q:$Q,0)),"")</f>
        <v>Zaragoza, España</v>
      </c>
      <c r="AB529" t="str">
        <f ca="1">IFERROR(INDEX(Rutas_Despiece!$L:$L,MATCH($S529,$Q:$Q,0)),"")</f>
        <v>Puente de Hierro (?)</v>
      </c>
      <c r="AG529" t="str">
        <f t="shared" ca="1" si="297"/>
        <v/>
      </c>
    </row>
    <row r="530" spans="1:33" x14ac:dyDescent="0.25">
      <c r="A530">
        <f ca="1">IF(Rutas_Despiece!A530&lt;&gt;Rutas_Despiece!A529,1,0)</f>
        <v>1</v>
      </c>
      <c r="B530" t="str">
        <f ca="1">IF(A530,Rutas_Despiece!C530,0)</f>
        <v>Rutas_Habituales_MTN</v>
      </c>
      <c r="C530" t="str">
        <f ca="1">IF(A530,Rutas_Despiece!D530,0)</f>
        <v>Ruta 6_20</v>
      </c>
      <c r="D530" t="str">
        <f ca="1">IF(A530=1,"",SUBSTITUTE(Rutas_Despiece!J530,",",".") &amp; ","&amp;SUBSTITUTE(Rutas_Despiece!K530,",","."))</f>
        <v/>
      </c>
      <c r="E530" s="5">
        <f t="shared" ca="1" si="293"/>
        <v>20</v>
      </c>
      <c r="F530" t="str">
        <f t="shared" ca="1" si="291"/>
        <v xml:space="preserve"> 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</v>
      </c>
      <c r="G530" s="69" t="s">
        <v>1174</v>
      </c>
      <c r="H530">
        <f t="shared" ca="1" si="294"/>
        <v>51</v>
      </c>
      <c r="I530" t="str">
        <f t="shared" ref="I530:I533" ca="1" si="309">IF(I529&lt;H530,I529+1,I529)</f>
        <v/>
      </c>
      <c r="J530" s="5" t="e">
        <f t="shared" ca="1" si="298"/>
        <v>#N/A</v>
      </c>
      <c r="M530" s="69"/>
      <c r="N530" s="69">
        <f t="shared" ca="1" si="288"/>
        <v>1</v>
      </c>
      <c r="O530" s="69" t="s">
        <v>1174</v>
      </c>
      <c r="P530">
        <f t="shared" ca="1" si="296"/>
        <v>0</v>
      </c>
      <c r="Q530">
        <f t="shared" ca="1" si="299"/>
        <v>508</v>
      </c>
      <c r="R530">
        <f t="shared" ca="1" si="302"/>
        <v>990</v>
      </c>
      <c r="S530">
        <f t="shared" ca="1" si="300"/>
        <v>477</v>
      </c>
      <c r="T530" t="str">
        <f t="shared" ca="1" si="301"/>
        <v>Paradas</v>
      </c>
      <c r="U530">
        <f t="shared" ca="1" si="303"/>
        <v>10477</v>
      </c>
      <c r="V530">
        <f ca="1">IFERROR(INDEX(Rutas_Despiece!$J:$J,MATCH($S530,$Q:$Q,0)),"")</f>
        <v>41.662154000000001</v>
      </c>
      <c r="W530">
        <f ca="1">IFERROR(INDEX(Rutas_Despiece!$K:$K,MATCH($S530,$Q:$Q,0)),"")</f>
        <v>-0.87579989999999996</v>
      </c>
      <c r="Y530" t="str">
        <f ca="1">IFERROR(INDEX(Rutas_Despiece!$F:$F,MATCH($S530,$Q:$Q,0))&amp;" "&amp;INDEX(Rutas_Despiece!$G:$G,MATCH($S530,$Q:$Q,0)),"")</f>
        <v xml:space="preserve">Sixto Celorrio  </v>
      </c>
      <c r="Z530" t="str">
        <f ca="1">IFERROR(INDEX(Rutas_Despiece!$H:$H,MATCH($S530,$Q:$Q,0)),"")</f>
        <v>Zaragoza</v>
      </c>
      <c r="AA530" t="str">
        <f ca="1">IFERROR(INDEX(Rutas_Despiece!$I:$I,MATCH($S530,$Q:$Q,0)),"")</f>
        <v>Zaragoza, España</v>
      </c>
      <c r="AB530" t="str">
        <f ca="1">IFERROR(INDEX(Rutas_Despiece!$L:$L,MATCH($S530,$Q:$Q,0)),"")</f>
        <v>Frente Valle Zuriza - Pd. Bus</v>
      </c>
      <c r="AG530" t="str">
        <f t="shared" ca="1" si="297"/>
        <v/>
      </c>
    </row>
    <row r="531" spans="1:33" x14ac:dyDescent="0.25">
      <c r="A531">
        <f ca="1">IF(Rutas_Despiece!A531&lt;&gt;Rutas_Despiece!A530,1,0)</f>
        <v>0</v>
      </c>
      <c r="B531">
        <f ca="1">IF(A531,Rutas_Despiece!C531,0)</f>
        <v>0</v>
      </c>
      <c r="C531">
        <f ca="1">IF(A531,Rutas_Despiece!D531,0)</f>
        <v>0</v>
      </c>
      <c r="D531" t="str">
        <f ca="1">IF(A531=1,"",SUBSTITUTE(Rutas_Despiece!J531,",",".") &amp; ","&amp;SUBSTITUTE(Rutas_Despiece!K531,",","."))</f>
        <v>41.6725548,-0.8926363</v>
      </c>
      <c r="E531" s="5">
        <f t="shared" ca="1" si="293"/>
        <v>20</v>
      </c>
      <c r="F531" t="str">
        <f t="shared" ca="1" si="291"/>
        <v>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</v>
      </c>
      <c r="G531" s="69" t="s">
        <v>1174</v>
      </c>
      <c r="H531">
        <f t="shared" ca="1" si="294"/>
        <v>51</v>
      </c>
      <c r="I531" t="str">
        <f t="shared" ca="1" si="309"/>
        <v/>
      </c>
      <c r="J531" s="5" t="e">
        <f t="shared" ca="1" si="298"/>
        <v>#N/A</v>
      </c>
      <c r="M531" s="69"/>
      <c r="N531" s="69">
        <f t="shared" ca="1" si="288"/>
        <v>1</v>
      </c>
      <c r="O531" s="69" t="s">
        <v>1174</v>
      </c>
      <c r="P531">
        <f t="shared" ca="1" si="296"/>
        <v>1</v>
      </c>
      <c r="Q531">
        <f t="shared" ca="1" si="299"/>
        <v>509</v>
      </c>
      <c r="R531">
        <f t="shared" ca="1" si="302"/>
        <v>990</v>
      </c>
      <c r="S531">
        <f t="shared" ca="1" si="300"/>
        <v>478</v>
      </c>
      <c r="T531" t="str">
        <f t="shared" ca="1" si="301"/>
        <v>Paradas</v>
      </c>
      <c r="U531">
        <f t="shared" ca="1" si="303"/>
        <v>10478</v>
      </c>
      <c r="V531">
        <f ca="1">IFERROR(INDEX(Rutas_Despiece!$J:$J,MATCH($S531,$Q:$Q,0)),"")</f>
        <v>41.663897300000002</v>
      </c>
      <c r="W531">
        <f ca="1">IFERROR(INDEX(Rutas_Despiece!$K:$K,MATCH($S531,$Q:$Q,0)),"")</f>
        <v>-0.87391790000000003</v>
      </c>
      <c r="Y531" t="str">
        <f ca="1">IFERROR(INDEX(Rutas_Despiece!$F:$F,MATCH($S531,$Q:$Q,0))&amp;" "&amp;INDEX(Rutas_Despiece!$G:$G,MATCH($S531,$Q:$Q,0)),"")</f>
        <v xml:space="preserve">San Juan de la Peña nº 36 </v>
      </c>
      <c r="Z531" t="str">
        <f ca="1">IFERROR(INDEX(Rutas_Despiece!$H:$H,MATCH($S531,$Q:$Q,0)),"")</f>
        <v>Zaragoza</v>
      </c>
      <c r="AA531" t="str">
        <f ca="1">IFERROR(INDEX(Rutas_Despiece!$I:$I,MATCH($S531,$Q:$Q,0)),"")</f>
        <v>Zaragoza, España</v>
      </c>
      <c r="AB531" t="str">
        <f ca="1">IFERROR(INDEX(Rutas_Despiece!$L:$L,MATCH($S531,$Q:$Q,0)),"")</f>
        <v>Pd. Bus</v>
      </c>
      <c r="AG531" t="str">
        <f t="shared" ca="1" si="297"/>
        <v/>
      </c>
    </row>
    <row r="532" spans="1:33" x14ac:dyDescent="0.25">
      <c r="A532">
        <f ca="1">IF(Rutas_Despiece!A532&lt;&gt;Rutas_Despiece!A531,1,0)</f>
        <v>0</v>
      </c>
      <c r="B532">
        <f ca="1">IF(A532,Rutas_Despiece!C532,0)</f>
        <v>0</v>
      </c>
      <c r="C532">
        <f ca="1">IF(A532,Rutas_Despiece!D532,0)</f>
        <v>0</v>
      </c>
      <c r="D532" t="str">
        <f ca="1">IF(A532=1,"",SUBSTITUTE(Rutas_Despiece!J532,",",".") &amp; ","&amp;SUBSTITUTE(Rutas_Despiece!K532,",","."))</f>
        <v>41.6704221,-0.8906701</v>
      </c>
      <c r="E532" s="5">
        <f t="shared" ca="1" si="293"/>
        <v>20</v>
      </c>
      <c r="F532" t="str">
        <f t="shared" ca="1" si="291"/>
        <v>41.6704221,-0.8906701 41.624888,-0.876361 41.6725188,-0.8907215 41.6675145,-0.8869326 41.6692787,-0.8887595 41.749628,-1.175514 41.749628,-1.175514 41.6725548,-0.8926363 41.6704221,-0.8906701 41.624888,-0.876361 41.6725188,-0.8907215 41.6675145,-0.8869326 41.6692787,-0.8887595</v>
      </c>
      <c r="G532" s="69" t="s">
        <v>1174</v>
      </c>
      <c r="H532">
        <f t="shared" ca="1" si="294"/>
        <v>51</v>
      </c>
      <c r="I532" t="str">
        <f t="shared" ca="1" si="309"/>
        <v/>
      </c>
      <c r="J532" s="5" t="e">
        <f t="shared" ca="1" si="298"/>
        <v>#N/A</v>
      </c>
      <c r="M532" s="69"/>
      <c r="N532" s="69">
        <f t="shared" ca="1" si="288"/>
        <v>1</v>
      </c>
      <c r="O532" s="69" t="s">
        <v>1174</v>
      </c>
      <c r="P532">
        <f t="shared" ca="1" si="296"/>
        <v>1</v>
      </c>
      <c r="Q532">
        <f t="shared" ca="1" si="299"/>
        <v>510</v>
      </c>
      <c r="R532">
        <f t="shared" ca="1" si="302"/>
        <v>990</v>
      </c>
      <c r="S532">
        <f t="shared" ca="1" si="300"/>
        <v>479</v>
      </c>
      <c r="T532" t="str">
        <f t="shared" ca="1" si="301"/>
        <v>Paradas</v>
      </c>
      <c r="U532">
        <f t="shared" ca="1" si="303"/>
        <v>10479</v>
      </c>
      <c r="V532">
        <f ca="1">IFERROR(INDEX(Rutas_Despiece!$J:$J,MATCH($S532,$Q:$Q,0)),"")</f>
        <v>41.672642099999997</v>
      </c>
      <c r="W532">
        <f ca="1">IFERROR(INDEX(Rutas_Despiece!$K:$K,MATCH($S532,$Q:$Q,0)),"")</f>
        <v>-0.87137249999999999</v>
      </c>
      <c r="Y532" t="str">
        <f ca="1">IFERROR(INDEX(Rutas_Despiece!$F:$F,MATCH($S532,$Q:$Q,0))&amp;" "&amp;INDEX(Rutas_Despiece!$G:$G,MATCH($S532,$Q:$Q,0)),"")</f>
        <v xml:space="preserve">Av. San Juan de la Peña </v>
      </c>
      <c r="Z532" t="str">
        <f ca="1">IFERROR(INDEX(Rutas_Despiece!$H:$H,MATCH($S532,$Q:$Q,0)),"")</f>
        <v>Zaragoza</v>
      </c>
      <c r="AA532" t="str">
        <f ca="1">IFERROR(INDEX(Rutas_Despiece!$I:$I,MATCH($S532,$Q:$Q,0)),"")</f>
        <v>Zaragoza, España</v>
      </c>
      <c r="AB532" t="str">
        <f ca="1">IFERROR(INDEX(Rutas_Despiece!$L:$L,MATCH($S532,$Q:$Q,0)),"")</f>
        <v>Esq. José Luis Lacruz</v>
      </c>
      <c r="AG532" t="str">
        <f t="shared" ca="1" si="297"/>
        <v/>
      </c>
    </row>
    <row r="533" spans="1:33" x14ac:dyDescent="0.25">
      <c r="A533">
        <f ca="1">IF(Rutas_Despiece!A533&lt;&gt;Rutas_Despiece!A532,1,0)</f>
        <v>0</v>
      </c>
      <c r="B533">
        <f ca="1">IF(A533,Rutas_Despiece!C533,0)</f>
        <v>0</v>
      </c>
      <c r="C533">
        <f ca="1">IF(A533,Rutas_Despiece!D533,0)</f>
        <v>0</v>
      </c>
      <c r="D533" t="str">
        <f ca="1">IF(A533=1,"",SUBSTITUTE(Rutas_Despiece!J533,",",".") &amp; ","&amp;SUBSTITUTE(Rutas_Despiece!K533,",","."))</f>
        <v>41.624888,-0.876361</v>
      </c>
      <c r="E533" s="5">
        <f t="shared" ca="1" si="293"/>
        <v>20</v>
      </c>
      <c r="F533" t="str">
        <f t="shared" ca="1" si="291"/>
        <v>41.624888,-0.876361 41.6725188,-0.8907215 41.6675145,-0.8869326 41.6692787,-0.8887595 41.749628,-1.175514 41.749628,-1.175514 41.6725548,-0.8926363 41.6704221,-0.8906701 41.624888,-0.876361 41.6725188,-0.8907215 41.6675145,-0.8869326 41.6692787,-0.8887595</v>
      </c>
      <c r="G533" s="69" t="s">
        <v>1174</v>
      </c>
      <c r="H533">
        <f t="shared" ca="1" si="294"/>
        <v>51</v>
      </c>
      <c r="I533" t="str">
        <f t="shared" ca="1" si="309"/>
        <v/>
      </c>
      <c r="J533" s="5" t="e">
        <f t="shared" ca="1" si="298"/>
        <v>#N/A</v>
      </c>
      <c r="M533" s="69"/>
      <c r="N533" s="69">
        <f t="shared" ca="1" si="288"/>
        <v>1</v>
      </c>
      <c r="O533" s="69" t="s">
        <v>1174</v>
      </c>
      <c r="P533">
        <f t="shared" ca="1" si="296"/>
        <v>1</v>
      </c>
      <c r="Q533">
        <f t="shared" ca="1" si="299"/>
        <v>511</v>
      </c>
      <c r="R533">
        <f t="shared" ca="1" si="302"/>
        <v>990</v>
      </c>
      <c r="S533">
        <f t="shared" ca="1" si="300"/>
        <v>480</v>
      </c>
      <c r="T533" t="str">
        <f t="shared" ca="1" si="301"/>
        <v>Paradas</v>
      </c>
      <c r="U533">
        <f t="shared" ca="1" si="303"/>
        <v>10480</v>
      </c>
      <c r="V533">
        <f ca="1">IFERROR(INDEX(Rutas_Despiece!$J:$J,MATCH($S533,$Q:$Q,0)),"")</f>
        <v>41.675328999999998</v>
      </c>
      <c r="W533">
        <f ca="1">IFERROR(INDEX(Rutas_Despiece!$K:$K,MATCH($S533,$Q:$Q,0)),"")</f>
        <v>-0.87022699999999997</v>
      </c>
      <c r="Y533" t="str">
        <f ca="1">IFERROR(INDEX(Rutas_Despiece!$F:$F,MATCH($S533,$Q:$Q,0))&amp;" "&amp;INDEX(Rutas_Despiece!$G:$G,MATCH($S533,$Q:$Q,0)),"")</f>
        <v xml:space="preserve">San Juan de la Peña nº 182 </v>
      </c>
      <c r="Z533" t="str">
        <f ca="1">IFERROR(INDEX(Rutas_Despiece!$H:$H,MATCH($S533,$Q:$Q,0)),"")</f>
        <v>Zaragoza</v>
      </c>
      <c r="AA533" t="str">
        <f ca="1">IFERROR(INDEX(Rutas_Despiece!$I:$I,MATCH($S533,$Q:$Q,0)),"")</f>
        <v>Zaragoza, España</v>
      </c>
      <c r="AB533" t="str">
        <f ca="1">IFERROR(INDEX(Rutas_Despiece!$L:$L,MATCH($S533,$Q:$Q,0)),"")</f>
        <v>Pd. Bus</v>
      </c>
      <c r="AG533" t="str">
        <f t="shared" ca="1" si="297"/>
        <v/>
      </c>
    </row>
    <row r="534" spans="1:33" x14ac:dyDescent="0.25">
      <c r="A534">
        <f ca="1">IF(Rutas_Despiece!A534&lt;&gt;Rutas_Despiece!A533,1,0)</f>
        <v>0</v>
      </c>
      <c r="B534">
        <f ca="1">IF(A534,Rutas_Despiece!C534,0)</f>
        <v>0</v>
      </c>
      <c r="C534">
        <f ca="1">IF(A534,Rutas_Despiece!D534,0)</f>
        <v>0</v>
      </c>
      <c r="D534" t="str">
        <f ca="1">IF(A534=1,"",SUBSTITUTE(Rutas_Despiece!J534,",",".") &amp; ","&amp;SUBSTITUTE(Rutas_Despiece!K534,",","."))</f>
        <v>41.6725188,-0.8907215</v>
      </c>
      <c r="E534" s="5">
        <f t="shared" ca="1" si="293"/>
        <v>20</v>
      </c>
      <c r="F534" t="str">
        <f t="shared" ca="1" si="291"/>
        <v>41.6725188,-0.8907215 41.6675145,-0.8869326 41.6692787,-0.8887595 41.749628,-1.175514 41.749628,-1.175514 41.6725548,-0.8926363 41.6704221,-0.8906701 41.624888,-0.876361 41.6725188,-0.8907215 41.6675145,-0.8869326 41.6692787,-0.8887595</v>
      </c>
      <c r="G534" s="69" t="s">
        <v>1174</v>
      </c>
      <c r="H534">
        <f t="shared" ca="1" si="294"/>
        <v>51</v>
      </c>
      <c r="I534" t="str">
        <f t="shared" ref="I534" ca="1" si="310">IF(I533&lt;H534,I533+1,"")</f>
        <v/>
      </c>
      <c r="J534" s="5" t="e">
        <f t="shared" ca="1" si="298"/>
        <v>#N/A</v>
      </c>
      <c r="M534" s="69"/>
      <c r="N534" s="69">
        <f t="shared" ca="1" si="288"/>
        <v>1</v>
      </c>
      <c r="O534" s="69" t="s">
        <v>1174</v>
      </c>
      <c r="P534">
        <f t="shared" ca="1" si="296"/>
        <v>1</v>
      </c>
      <c r="Q534">
        <f t="shared" ca="1" si="299"/>
        <v>512</v>
      </c>
      <c r="R534">
        <f t="shared" ca="1" si="302"/>
        <v>990</v>
      </c>
      <c r="S534">
        <f t="shared" ca="1" si="300"/>
        <v>481</v>
      </c>
      <c r="T534" t="str">
        <f t="shared" ca="1" si="301"/>
        <v>Paradas</v>
      </c>
      <c r="U534">
        <f t="shared" ca="1" si="303"/>
        <v>10481</v>
      </c>
      <c r="V534">
        <f ca="1">IFERROR(INDEX(Rutas_Despiece!$J:$J,MATCH($S534,$Q:$Q,0)),"")</f>
        <v>41.696019999999997</v>
      </c>
      <c r="W534">
        <f ca="1">IFERROR(INDEX(Rutas_Despiece!$K:$K,MATCH($S534,$Q:$Q,0)),"")</f>
        <v>-0.87153999999999998</v>
      </c>
      <c r="Y534" t="str">
        <f ca="1">IFERROR(INDEX(Rutas_Despiece!$F:$F,MATCH($S534,$Q:$Q,0))&amp;" "&amp;INDEX(Rutas_Despiece!$G:$G,MATCH($S534,$Q:$Q,0)),"")</f>
        <v xml:space="preserve">Academia General Militar nº 56 </v>
      </c>
      <c r="Z534" t="str">
        <f ca="1">IFERROR(INDEX(Rutas_Despiece!$H:$H,MATCH($S534,$Q:$Q,0)),"")</f>
        <v>Zaragoza</v>
      </c>
      <c r="AA534" t="str">
        <f ca="1">IFERROR(INDEX(Rutas_Despiece!$I:$I,MATCH($S534,$Q:$Q,0)),"")</f>
        <v>Zaragoza, España</v>
      </c>
      <c r="AB534" t="str">
        <f ca="1">IFERROR(INDEX(Rutas_Despiece!$L:$L,MATCH($S534,$Q:$Q,0)),"")</f>
        <v xml:space="preserve"> Pd. Bus</v>
      </c>
      <c r="AG534" t="str">
        <f t="shared" ca="1" si="297"/>
        <v/>
      </c>
    </row>
    <row r="535" spans="1:33" x14ac:dyDescent="0.25">
      <c r="A535">
        <f ca="1">IF(Rutas_Despiece!A535&lt;&gt;Rutas_Despiece!A534,1,0)</f>
        <v>0</v>
      </c>
      <c r="B535">
        <f ca="1">IF(A535,Rutas_Despiece!C535,0)</f>
        <v>0</v>
      </c>
      <c r="C535">
        <f ca="1">IF(A535,Rutas_Despiece!D535,0)</f>
        <v>0</v>
      </c>
      <c r="D535" t="str">
        <f ca="1">IF(A535=1,"",SUBSTITUTE(Rutas_Despiece!J535,",",".") &amp; ","&amp;SUBSTITUTE(Rutas_Despiece!K535,",","."))</f>
        <v>41.6675145,-0.8869326</v>
      </c>
      <c r="E535" s="5">
        <f t="shared" ca="1" si="293"/>
        <v>20</v>
      </c>
      <c r="F535" t="str">
        <f t="shared" ca="1" si="291"/>
        <v>41.6675145,-0.8869326 41.6692787,-0.8887595 41.749628,-1.175514 41.749628,-1.175514 41.6725548,-0.8926363 41.6704221,-0.8906701 41.624888,-0.876361 41.6725188,-0.8907215 41.6675145,-0.8869326 41.6692787,-0.8887595</v>
      </c>
      <c r="G535" s="69" t="s">
        <v>1174</v>
      </c>
      <c r="H535">
        <f t="shared" ca="1" si="294"/>
        <v>51</v>
      </c>
      <c r="I535" t="str">
        <f t="shared" ref="I535:I538" ca="1" si="311">IF(I534&lt;H535,I534+1,I534)</f>
        <v/>
      </c>
      <c r="J535" s="5" t="e">
        <f t="shared" ca="1" si="298"/>
        <v>#N/A</v>
      </c>
      <c r="M535" s="69"/>
      <c r="N535" s="69">
        <f t="shared" ca="1" si="288"/>
        <v>1</v>
      </c>
      <c r="O535" s="69" t="s">
        <v>1174</v>
      </c>
      <c r="P535">
        <f t="shared" ca="1" si="296"/>
        <v>1</v>
      </c>
      <c r="Q535">
        <f t="shared" ca="1" si="299"/>
        <v>513</v>
      </c>
      <c r="R535">
        <f t="shared" ca="1" si="302"/>
        <v>990</v>
      </c>
      <c r="S535">
        <f t="shared" ca="1" si="300"/>
        <v>482</v>
      </c>
      <c r="T535" t="str">
        <f t="shared" ca="1" si="301"/>
        <v>Paradas</v>
      </c>
      <c r="U535">
        <f t="shared" ca="1" si="303"/>
        <v>10482</v>
      </c>
      <c r="V535">
        <f ca="1">IFERROR(INDEX(Rutas_Despiece!$J:$J,MATCH($S535,$Q:$Q,0)),"")</f>
        <v>41.686623599999997</v>
      </c>
      <c r="W535">
        <f ca="1">IFERROR(INDEX(Rutas_Despiece!$K:$K,MATCH($S535,$Q:$Q,0)),"")</f>
        <v>-0.87840960000000001</v>
      </c>
      <c r="Y535" t="str">
        <f ca="1">IFERROR(INDEX(Rutas_Despiece!$F:$F,MATCH($S535,$Q:$Q,0))&amp;" "&amp;INDEX(Rutas_Despiece!$G:$G,MATCH($S535,$Q:$Q,0)),"")</f>
        <v xml:space="preserve">Majas de Goya nº 15 </v>
      </c>
      <c r="Z535" t="str">
        <f ca="1">IFERROR(INDEX(Rutas_Despiece!$H:$H,MATCH($S535,$Q:$Q,0)),"")</f>
        <v>Zaragoza</v>
      </c>
      <c r="AA535" t="str">
        <f ca="1">IFERROR(INDEX(Rutas_Despiece!$I:$I,MATCH($S535,$Q:$Q,0)),"")</f>
        <v>Zaragoza, España</v>
      </c>
      <c r="AB535" t="str">
        <f ca="1">IFERROR(INDEX(Rutas_Despiece!$L:$L,MATCH($S535,$Q:$Q,0)),"")</f>
        <v>CAI - Pd. Bus</v>
      </c>
      <c r="AG535" t="str">
        <f t="shared" ca="1" si="297"/>
        <v/>
      </c>
    </row>
    <row r="536" spans="1:33" x14ac:dyDescent="0.25">
      <c r="A536">
        <f ca="1">IF(Rutas_Despiece!A536&lt;&gt;Rutas_Despiece!A535,1,0)</f>
        <v>0</v>
      </c>
      <c r="B536">
        <f ca="1">IF(A536,Rutas_Despiece!C536,0)</f>
        <v>0</v>
      </c>
      <c r="C536">
        <f ca="1">IF(A536,Rutas_Despiece!D536,0)</f>
        <v>0</v>
      </c>
      <c r="D536" t="str">
        <f ca="1">IF(A536=1,"",SUBSTITUTE(Rutas_Despiece!J536,",",".") &amp; ","&amp;SUBSTITUTE(Rutas_Despiece!K536,",","."))</f>
        <v>41.6692787,-0.8887595</v>
      </c>
      <c r="E536" s="5">
        <f t="shared" ca="1" si="293"/>
        <v>20</v>
      </c>
      <c r="F536" t="str">
        <f t="shared" ca="1" si="291"/>
        <v>41.6692787,-0.8887595 41.749628,-1.175514 41.749628,-1.175514 41.6725548,-0.8926363 41.6704221,-0.8906701 41.624888,-0.876361 41.6725188,-0.8907215 41.6675145,-0.8869326 41.6692787,-0.8887595</v>
      </c>
      <c r="G536" s="69" t="s">
        <v>1174</v>
      </c>
      <c r="H536">
        <f t="shared" ca="1" si="294"/>
        <v>51</v>
      </c>
      <c r="I536" t="str">
        <f t="shared" ca="1" si="311"/>
        <v/>
      </c>
      <c r="J536" s="5" t="e">
        <f t="shared" ca="1" si="298"/>
        <v>#N/A</v>
      </c>
      <c r="M536" s="69"/>
      <c r="N536" s="69">
        <f t="shared" ca="1" si="288"/>
        <v>1</v>
      </c>
      <c r="O536" s="69" t="s">
        <v>1174</v>
      </c>
      <c r="P536">
        <f t="shared" ca="1" si="296"/>
        <v>1</v>
      </c>
      <c r="Q536">
        <f t="shared" ca="1" si="299"/>
        <v>514</v>
      </c>
      <c r="R536">
        <f t="shared" ca="1" si="302"/>
        <v>990</v>
      </c>
      <c r="S536">
        <f t="shared" ca="1" si="300"/>
        <v>483</v>
      </c>
      <c r="T536" t="str">
        <f t="shared" ca="1" si="301"/>
        <v>Paradas</v>
      </c>
      <c r="U536">
        <f t="shared" ca="1" si="303"/>
        <v>10483</v>
      </c>
      <c r="V536">
        <f ca="1">IFERROR(INDEX(Rutas_Despiece!$J:$J,MATCH($S536,$Q:$Q,0)),"")</f>
        <v>41.749628000000001</v>
      </c>
      <c r="W536">
        <f ca="1">IFERROR(INDEX(Rutas_Despiece!$K:$K,MATCH($S536,$Q:$Q,0)),"")</f>
        <v>-1.1755139999999999</v>
      </c>
      <c r="Y536" t="str">
        <f ca="1">IFERROR(INDEX(Rutas_Despiece!$F:$F,MATCH($S536,$Q:$Q,0))&amp;" "&amp;INDEX(Rutas_Despiece!$G:$G,MATCH($S536,$Q:$Q,0)),"")</f>
        <v xml:space="preserve">Pol. Ind Entrerrios </v>
      </c>
      <c r="Z536" t="str">
        <f ca="1">IFERROR(INDEX(Rutas_Despiece!$H:$H,MATCH($S536,$Q:$Q,0)),"")</f>
        <v>Figueruelas</v>
      </c>
      <c r="AA536" t="str">
        <f ca="1">IFERROR(INDEX(Rutas_Despiece!$I:$I,MATCH($S536,$Q:$Q,0)),"")</f>
        <v>Zaragoza, España</v>
      </c>
      <c r="AB536" t="str">
        <f ca="1">IFERROR(INDEX(Rutas_Despiece!$L:$L,MATCH($S536,$Q:$Q,0)),"")</f>
        <v>Opel Puerta 5</v>
      </c>
      <c r="AG536" t="str">
        <f t="shared" ca="1" si="297"/>
        <v/>
      </c>
    </row>
    <row r="537" spans="1:33" x14ac:dyDescent="0.25">
      <c r="A537">
        <f ca="1">IF(Rutas_Despiece!A537&lt;&gt;Rutas_Despiece!A536,1,0)</f>
        <v>0</v>
      </c>
      <c r="B537">
        <f ca="1">IF(A537,Rutas_Despiece!C537,0)</f>
        <v>0</v>
      </c>
      <c r="C537">
        <f ca="1">IF(A537,Rutas_Despiece!D537,0)</f>
        <v>0</v>
      </c>
      <c r="D537" t="str">
        <f ca="1">IF(A537=1,"",SUBSTITUTE(Rutas_Despiece!J537,",",".") &amp; ","&amp;SUBSTITUTE(Rutas_Despiece!K537,",","."))</f>
        <v>41.749628,-1.175514</v>
      </c>
      <c r="E537" s="5">
        <f t="shared" ca="1" si="293"/>
        <v>20</v>
      </c>
      <c r="F537" t="str">
        <f t="shared" ca="1" si="291"/>
        <v>41.749628,-1.175514 41.749628,-1.175514 41.6725548,-0.8926363 41.6704221,-0.8906701 41.624888,-0.876361 41.6725188,-0.8907215 41.6675145,-0.8869326 41.6692787,-0.8887595</v>
      </c>
      <c r="G537" s="69" t="s">
        <v>1174</v>
      </c>
      <c r="H537">
        <f t="shared" ca="1" si="294"/>
        <v>51</v>
      </c>
      <c r="I537" t="str">
        <f t="shared" ca="1" si="311"/>
        <v/>
      </c>
      <c r="J537" s="5" t="e">
        <f t="shared" ca="1" si="298"/>
        <v>#N/A</v>
      </c>
      <c r="M537" s="69"/>
      <c r="N537" s="69">
        <f t="shared" ca="1" si="288"/>
        <v>1</v>
      </c>
      <c r="O537" s="69" t="s">
        <v>1174</v>
      </c>
      <c r="P537">
        <f t="shared" ca="1" si="296"/>
        <v>1</v>
      </c>
      <c r="Q537">
        <f t="shared" ca="1" si="299"/>
        <v>515</v>
      </c>
      <c r="R537">
        <f t="shared" ca="1" si="302"/>
        <v>990</v>
      </c>
      <c r="S537">
        <f t="shared" ca="1" si="300"/>
        <v>484</v>
      </c>
      <c r="T537" t="str">
        <f t="shared" ca="1" si="301"/>
        <v>Paradas</v>
      </c>
      <c r="U537">
        <f t="shared" ca="1" si="303"/>
        <v>10484</v>
      </c>
      <c r="V537">
        <f ca="1">IFERROR(INDEX(Rutas_Despiece!$J:$J,MATCH($S537,$Q:$Q,0)),"")</f>
        <v>41.749628000000001</v>
      </c>
      <c r="W537">
        <f ca="1">IFERROR(INDEX(Rutas_Despiece!$K:$K,MATCH($S537,$Q:$Q,0)),"")</f>
        <v>-1.1755139999999999</v>
      </c>
      <c r="Y537" t="str">
        <f ca="1">IFERROR(INDEX(Rutas_Despiece!$F:$F,MATCH($S537,$Q:$Q,0))&amp;" "&amp;INDEX(Rutas_Despiece!$G:$G,MATCH($S537,$Q:$Q,0)),"")</f>
        <v xml:space="preserve">Pol. Ind Entrerrios </v>
      </c>
      <c r="Z537" t="str">
        <f ca="1">IFERROR(INDEX(Rutas_Despiece!$H:$H,MATCH($S537,$Q:$Q,0)),"")</f>
        <v>Figueruelas</v>
      </c>
      <c r="AA537" t="str">
        <f ca="1">IFERROR(INDEX(Rutas_Despiece!$I:$I,MATCH($S537,$Q:$Q,0)),"")</f>
        <v>Zaragoza, España</v>
      </c>
      <c r="AB537" t="str">
        <f ca="1">IFERROR(INDEX(Rutas_Despiece!$L:$L,MATCH($S537,$Q:$Q,0)),"")</f>
        <v>Opel Puerta 5</v>
      </c>
      <c r="AG537" t="str">
        <f t="shared" ca="1" si="297"/>
        <v/>
      </c>
    </row>
    <row r="538" spans="1:33" x14ac:dyDescent="0.25">
      <c r="A538">
        <f ca="1">IF(Rutas_Despiece!A538&lt;&gt;Rutas_Despiece!A537,1,0)</f>
        <v>0</v>
      </c>
      <c r="B538">
        <f ca="1">IF(A538,Rutas_Despiece!C538,0)</f>
        <v>0</v>
      </c>
      <c r="C538">
        <f ca="1">IF(A538,Rutas_Despiece!D538,0)</f>
        <v>0</v>
      </c>
      <c r="D538" t="str">
        <f ca="1">IF(A538=1,"",SUBSTITUTE(Rutas_Despiece!J538,",",".") &amp; ","&amp;SUBSTITUTE(Rutas_Despiece!K538,",","."))</f>
        <v>41.749628,-1.175514</v>
      </c>
      <c r="E538" s="5">
        <f t="shared" ca="1" si="293"/>
        <v>20</v>
      </c>
      <c r="F538" t="str">
        <f t="shared" ca="1" si="291"/>
        <v>41.749628,-1.175514 41.6725548,-0.8926363 41.6704221,-0.8906701 41.624888,-0.876361 41.6725188,-0.8907215 41.6675145,-0.8869326 41.6692787,-0.8887595</v>
      </c>
      <c r="G538" s="69" t="s">
        <v>1174</v>
      </c>
      <c r="H538">
        <f t="shared" ca="1" si="294"/>
        <v>51</v>
      </c>
      <c r="I538" t="str">
        <f t="shared" ca="1" si="311"/>
        <v/>
      </c>
      <c r="J538" s="5" t="e">
        <f t="shared" ca="1" si="298"/>
        <v>#N/A</v>
      </c>
      <c r="M538" s="69"/>
      <c r="N538" s="69">
        <f t="shared" ca="1" si="288"/>
        <v>1</v>
      </c>
      <c r="O538" s="69" t="s">
        <v>1174</v>
      </c>
      <c r="P538">
        <f t="shared" ca="1" si="296"/>
        <v>1</v>
      </c>
      <c r="Q538">
        <f t="shared" ca="1" si="299"/>
        <v>516</v>
      </c>
      <c r="R538">
        <f t="shared" ca="1" si="302"/>
        <v>990</v>
      </c>
      <c r="S538">
        <f t="shared" ca="1" si="300"/>
        <v>485</v>
      </c>
      <c r="T538" t="str">
        <f t="shared" ca="1" si="301"/>
        <v>Paradas</v>
      </c>
      <c r="U538">
        <f t="shared" ca="1" si="303"/>
        <v>10485</v>
      </c>
      <c r="V538">
        <f ca="1">IFERROR(INDEX(Rutas_Despiece!$J:$J,MATCH($S538,$Q:$Q,0)),"")</f>
        <v>41.686623599999997</v>
      </c>
      <c r="W538">
        <f ca="1">IFERROR(INDEX(Rutas_Despiece!$K:$K,MATCH($S538,$Q:$Q,0)),"")</f>
        <v>-0.87840960000000001</v>
      </c>
      <c r="Y538" t="str">
        <f ca="1">IFERROR(INDEX(Rutas_Despiece!$F:$F,MATCH($S538,$Q:$Q,0))&amp;" "&amp;INDEX(Rutas_Despiece!$G:$G,MATCH($S538,$Q:$Q,0)),"")</f>
        <v xml:space="preserve">Majas de Goya nº 15 </v>
      </c>
      <c r="Z538" t="str">
        <f ca="1">IFERROR(INDEX(Rutas_Despiece!$H:$H,MATCH($S538,$Q:$Q,0)),"")</f>
        <v>Zaragoza</v>
      </c>
      <c r="AA538" t="str">
        <f ca="1">IFERROR(INDEX(Rutas_Despiece!$I:$I,MATCH($S538,$Q:$Q,0)),"")</f>
        <v>Zaragoza, España</v>
      </c>
      <c r="AB538" t="str">
        <f ca="1">IFERROR(INDEX(Rutas_Despiece!$L:$L,MATCH($S538,$Q:$Q,0)),"")</f>
        <v>CAI - Pd. Bus</v>
      </c>
      <c r="AG538" t="str">
        <f t="shared" ca="1" si="297"/>
        <v/>
      </c>
    </row>
    <row r="539" spans="1:33" x14ac:dyDescent="0.25">
      <c r="A539">
        <f ca="1">IF(Rutas_Despiece!A539&lt;&gt;Rutas_Despiece!A538,1,0)</f>
        <v>0</v>
      </c>
      <c r="B539">
        <f ca="1">IF(A539,Rutas_Despiece!C539,0)</f>
        <v>0</v>
      </c>
      <c r="C539">
        <f ca="1">IF(A539,Rutas_Despiece!D539,0)</f>
        <v>0</v>
      </c>
      <c r="D539" t="str">
        <f ca="1">IF(A539=1,"",SUBSTITUTE(Rutas_Despiece!J539,",",".") &amp; ","&amp;SUBSTITUTE(Rutas_Despiece!K539,",","."))</f>
        <v>41.6725548,-0.8926363</v>
      </c>
      <c r="E539" s="5">
        <f t="shared" ca="1" si="293"/>
        <v>20</v>
      </c>
      <c r="F539" t="str">
        <f t="shared" ca="1" si="291"/>
        <v>41.6725548,-0.8926363 41.6704221,-0.8906701 41.624888,-0.876361 41.6725188,-0.8907215 41.6675145,-0.8869326 41.6692787,-0.8887595</v>
      </c>
      <c r="G539" s="69" t="s">
        <v>1174</v>
      </c>
      <c r="H539">
        <f t="shared" ca="1" si="294"/>
        <v>51</v>
      </c>
      <c r="I539" t="str">
        <f t="shared" ref="I539" ca="1" si="312">IF(I538&lt;H539,I538+1,"")</f>
        <v/>
      </c>
      <c r="J539" s="5" t="e">
        <f t="shared" ca="1" si="298"/>
        <v>#N/A</v>
      </c>
      <c r="M539" s="69"/>
      <c r="N539" s="69">
        <f t="shared" ca="1" si="288"/>
        <v>1</v>
      </c>
      <c r="O539" s="69" t="s">
        <v>1174</v>
      </c>
      <c r="P539">
        <f t="shared" ca="1" si="296"/>
        <v>1</v>
      </c>
      <c r="Q539">
        <f t="shared" ca="1" si="299"/>
        <v>517</v>
      </c>
      <c r="R539">
        <f t="shared" ca="1" si="302"/>
        <v>990</v>
      </c>
      <c r="S539">
        <f t="shared" ca="1" si="300"/>
        <v>486</v>
      </c>
      <c r="T539" t="str">
        <f t="shared" ca="1" si="301"/>
        <v>Paradas</v>
      </c>
      <c r="U539">
        <f t="shared" ca="1" si="303"/>
        <v>10486</v>
      </c>
      <c r="V539">
        <f ca="1">IFERROR(INDEX(Rutas_Despiece!$J:$J,MATCH($S539,$Q:$Q,0)),"")</f>
        <v>41.684950600000001</v>
      </c>
      <c r="W539">
        <f ca="1">IFERROR(INDEX(Rutas_Despiece!$K:$K,MATCH($S539,$Q:$Q,0)),"")</f>
        <v>-0.87095219999999995</v>
      </c>
      <c r="Y539" t="str">
        <f ca="1">IFERROR(INDEX(Rutas_Despiece!$F:$F,MATCH($S539,$Q:$Q,0))&amp;" "&amp;INDEX(Rutas_Despiece!$G:$G,MATCH($S539,$Q:$Q,0)),"")</f>
        <v xml:space="preserve">Avd. Academia Gral. Militar  </v>
      </c>
      <c r="Z539" t="str">
        <f ca="1">IFERROR(INDEX(Rutas_Despiece!$H:$H,MATCH($S539,$Q:$Q,0)),"")</f>
        <v>Zaragoza</v>
      </c>
      <c r="AA539" t="str">
        <f ca="1">IFERROR(INDEX(Rutas_Despiece!$I:$I,MATCH($S539,$Q:$Q,0)),"")</f>
        <v>Zaragoza, España</v>
      </c>
      <c r="AB539" t="str">
        <f ca="1">IFERROR(INDEX(Rutas_Despiece!$L:$L,MATCH($S539,$Q:$Q,0)),"")</f>
        <v>Frente nº 56</v>
      </c>
      <c r="AG539" t="str">
        <f t="shared" ca="1" si="297"/>
        <v/>
      </c>
    </row>
    <row r="540" spans="1:33" x14ac:dyDescent="0.25">
      <c r="A540">
        <f ca="1">IF(Rutas_Despiece!A540&lt;&gt;Rutas_Despiece!A539,1,0)</f>
        <v>0</v>
      </c>
      <c r="B540">
        <f ca="1">IF(A540,Rutas_Despiece!C540,0)</f>
        <v>0</v>
      </c>
      <c r="C540">
        <f ca="1">IF(A540,Rutas_Despiece!D540,0)</f>
        <v>0</v>
      </c>
      <c r="D540" t="str">
        <f ca="1">IF(A540=1,"",SUBSTITUTE(Rutas_Despiece!J540,",",".") &amp; ","&amp;SUBSTITUTE(Rutas_Despiece!K540,",","."))</f>
        <v>41.6704221,-0.8906701</v>
      </c>
      <c r="E540" s="5">
        <f t="shared" ca="1" si="293"/>
        <v>20</v>
      </c>
      <c r="F540" t="str">
        <f t="shared" ca="1" si="291"/>
        <v>41.6704221,-0.8906701 41.624888,-0.876361 41.6725188,-0.8907215 41.6675145,-0.8869326 41.6692787,-0.8887595</v>
      </c>
      <c r="G540" s="69" t="s">
        <v>1174</v>
      </c>
      <c r="H540">
        <f t="shared" ca="1" si="294"/>
        <v>51</v>
      </c>
      <c r="I540" t="str">
        <f t="shared" ref="I540:I543" ca="1" si="313">IF(I539&lt;H540,I539+1,I539)</f>
        <v/>
      </c>
      <c r="J540" s="5" t="e">
        <f t="shared" ca="1" si="298"/>
        <v>#N/A</v>
      </c>
      <c r="M540" s="69"/>
      <c r="N540" s="69">
        <f t="shared" ca="1" si="288"/>
        <v>1</v>
      </c>
      <c r="O540" s="69" t="s">
        <v>1174</v>
      </c>
      <c r="P540">
        <f t="shared" ca="1" si="296"/>
        <v>1</v>
      </c>
      <c r="Q540">
        <f t="shared" ca="1" si="299"/>
        <v>518</v>
      </c>
      <c r="R540">
        <f t="shared" ca="1" si="302"/>
        <v>990</v>
      </c>
      <c r="S540">
        <f t="shared" ca="1" si="300"/>
        <v>487</v>
      </c>
      <c r="T540" t="str">
        <f t="shared" ca="1" si="301"/>
        <v>Paradas</v>
      </c>
      <c r="U540">
        <f t="shared" ca="1" si="303"/>
        <v>10487</v>
      </c>
      <c r="V540">
        <f ca="1">IFERROR(INDEX(Rutas_Despiece!$J:$J,MATCH($S540,$Q:$Q,0)),"")</f>
        <v>41.675596300000002</v>
      </c>
      <c r="W540">
        <f ca="1">IFERROR(INDEX(Rutas_Despiece!$K:$K,MATCH($S540,$Q:$Q,0)),"")</f>
        <v>-0.87125010000000003</v>
      </c>
      <c r="Y540" t="str">
        <f ca="1">IFERROR(INDEX(Rutas_Despiece!$F:$F,MATCH($S540,$Q:$Q,0))&amp;" "&amp;INDEX(Rutas_Despiece!$G:$G,MATCH($S540,$Q:$Q,0)),"")</f>
        <v xml:space="preserve">Av. San Juan de la Peña </v>
      </c>
      <c r="Z540" t="str">
        <f ca="1">IFERROR(INDEX(Rutas_Despiece!$H:$H,MATCH($S540,$Q:$Q,0)),"")</f>
        <v>Zaragoza</v>
      </c>
      <c r="AA540" t="str">
        <f ca="1">IFERROR(INDEX(Rutas_Despiece!$I:$I,MATCH($S540,$Q:$Q,0)),"")</f>
        <v>Zaragoza, España</v>
      </c>
      <c r="AB540" t="str">
        <f ca="1">IFERROR(INDEX(Rutas_Despiece!$L:$L,MATCH($S540,$Q:$Q,0)),"")</f>
        <v>Frente nº 192 - Pd. Bus</v>
      </c>
      <c r="AG540" t="str">
        <f t="shared" ca="1" si="297"/>
        <v/>
      </c>
    </row>
    <row r="541" spans="1:33" x14ac:dyDescent="0.25">
      <c r="A541">
        <f ca="1">IF(Rutas_Despiece!A541&lt;&gt;Rutas_Despiece!A540,1,0)</f>
        <v>0</v>
      </c>
      <c r="B541">
        <f ca="1">IF(A541,Rutas_Despiece!C541,0)</f>
        <v>0</v>
      </c>
      <c r="C541">
        <f ca="1">IF(A541,Rutas_Despiece!D541,0)</f>
        <v>0</v>
      </c>
      <c r="D541" t="str">
        <f ca="1">IF(A541=1,"",SUBSTITUTE(Rutas_Despiece!J541,",",".") &amp; ","&amp;SUBSTITUTE(Rutas_Despiece!K541,",","."))</f>
        <v>41.624888,-0.876361</v>
      </c>
      <c r="E541" s="5">
        <f t="shared" ca="1" si="293"/>
        <v>20</v>
      </c>
      <c r="F541" t="str">
        <f t="shared" ca="1" si="291"/>
        <v>41.624888,-0.876361 41.6725188,-0.8907215 41.6675145,-0.8869326 41.6692787,-0.8887595</v>
      </c>
      <c r="G541" s="69" t="s">
        <v>1174</v>
      </c>
      <c r="H541">
        <f t="shared" ca="1" si="294"/>
        <v>51</v>
      </c>
      <c r="I541" t="str">
        <f t="shared" ca="1" si="313"/>
        <v/>
      </c>
      <c r="J541" s="5" t="e">
        <f t="shared" ca="1" si="298"/>
        <v>#N/A</v>
      </c>
      <c r="M541" s="69"/>
      <c r="N541" s="69">
        <f t="shared" ca="1" si="288"/>
        <v>1</v>
      </c>
      <c r="O541" s="69" t="s">
        <v>1174</v>
      </c>
      <c r="P541">
        <f t="shared" ca="1" si="296"/>
        <v>1</v>
      </c>
      <c r="Q541">
        <f t="shared" ca="1" si="299"/>
        <v>519</v>
      </c>
      <c r="R541">
        <f t="shared" ca="1" si="302"/>
        <v>990</v>
      </c>
      <c r="S541">
        <f t="shared" ca="1" si="300"/>
        <v>488</v>
      </c>
      <c r="T541" t="str">
        <f t="shared" ca="1" si="301"/>
        <v>Paradas</v>
      </c>
      <c r="U541">
        <f t="shared" ca="1" si="303"/>
        <v>10488</v>
      </c>
      <c r="V541">
        <f ca="1">IFERROR(INDEX(Rutas_Despiece!$J:$J,MATCH($S541,$Q:$Q,0)),"")</f>
        <v>41.672618100000001</v>
      </c>
      <c r="W541">
        <f ca="1">IFERROR(INDEX(Rutas_Despiece!$K:$K,MATCH($S541,$Q:$Q,0)),"")</f>
        <v>-0.87123079999999997</v>
      </c>
      <c r="Y541" t="str">
        <f ca="1">IFERROR(INDEX(Rutas_Despiece!$F:$F,MATCH($S541,$Q:$Q,0))&amp;" "&amp;INDEX(Rutas_Despiece!$G:$G,MATCH($S541,$Q:$Q,0)),"")</f>
        <v xml:space="preserve">Av. San Juan de la Peña </v>
      </c>
      <c r="Z541" t="str">
        <f ca="1">IFERROR(INDEX(Rutas_Despiece!$H:$H,MATCH($S541,$Q:$Q,0)),"")</f>
        <v>Zaragoza</v>
      </c>
      <c r="AA541" t="str">
        <f ca="1">IFERROR(INDEX(Rutas_Despiece!$I:$I,MATCH($S541,$Q:$Q,0)),"")</f>
        <v>Zaragoza, España</v>
      </c>
      <c r="AB541" t="str">
        <f ca="1">IFERROR(INDEX(Rutas_Despiece!$L:$L,MATCH($S541,$Q:$Q,0)),"")</f>
        <v>Frente José Luis Lacruz</v>
      </c>
      <c r="AG541" t="str">
        <f t="shared" ca="1" si="297"/>
        <v/>
      </c>
    </row>
    <row r="542" spans="1:33" x14ac:dyDescent="0.25">
      <c r="A542">
        <f ca="1">IF(Rutas_Despiece!A542&lt;&gt;Rutas_Despiece!A541,1,0)</f>
        <v>0</v>
      </c>
      <c r="B542">
        <f ca="1">IF(A542,Rutas_Despiece!C542,0)</f>
        <v>0</v>
      </c>
      <c r="C542">
        <f ca="1">IF(A542,Rutas_Despiece!D542,0)</f>
        <v>0</v>
      </c>
      <c r="D542" t="str">
        <f ca="1">IF(A542=1,"",SUBSTITUTE(Rutas_Despiece!J542,",",".") &amp; ","&amp;SUBSTITUTE(Rutas_Despiece!K542,",","."))</f>
        <v>41.6725188,-0.8907215</v>
      </c>
      <c r="E542" s="5">
        <f t="shared" ca="1" si="293"/>
        <v>20</v>
      </c>
      <c r="F542" t="str">
        <f t="shared" ca="1" si="291"/>
        <v>41.6725188,-0.8907215 41.6675145,-0.8869326 41.6692787,-0.8887595</v>
      </c>
      <c r="G542" s="69" t="s">
        <v>1174</v>
      </c>
      <c r="H542">
        <f t="shared" ca="1" si="294"/>
        <v>51</v>
      </c>
      <c r="I542" t="str">
        <f t="shared" ca="1" si="313"/>
        <v/>
      </c>
      <c r="J542" s="5" t="e">
        <f t="shared" ca="1" si="298"/>
        <v>#N/A</v>
      </c>
      <c r="M542" s="69"/>
      <c r="N542" s="69">
        <f t="shared" ca="1" si="288"/>
        <v>1</v>
      </c>
      <c r="O542" s="69" t="s">
        <v>1174</v>
      </c>
      <c r="P542">
        <f t="shared" ca="1" si="296"/>
        <v>1</v>
      </c>
      <c r="Q542">
        <f t="shared" ca="1" si="299"/>
        <v>520</v>
      </c>
      <c r="R542">
        <f t="shared" ca="1" si="302"/>
        <v>990</v>
      </c>
      <c r="S542">
        <f t="shared" ca="1" si="300"/>
        <v>489</v>
      </c>
      <c r="T542" t="str">
        <f t="shared" ca="1" si="301"/>
        <v>Paradas</v>
      </c>
      <c r="U542">
        <f t="shared" ca="1" si="303"/>
        <v>10489</v>
      </c>
      <c r="V542">
        <f ca="1">IFERROR(INDEX(Rutas_Despiece!$J:$J,MATCH($S542,$Q:$Q,0)),"")</f>
        <v>41.663963099999997</v>
      </c>
      <c r="W542">
        <f ca="1">IFERROR(INDEX(Rutas_Despiece!$K:$K,MATCH($S542,$Q:$Q,0)),"")</f>
        <v>-0.87443680000000001</v>
      </c>
      <c r="Y542" t="str">
        <f ca="1">IFERROR(INDEX(Rutas_Despiece!$F:$F,MATCH($S542,$Q:$Q,0))&amp;" "&amp;INDEX(Rutas_Despiece!$G:$G,MATCH($S542,$Q:$Q,0)),"")</f>
        <v xml:space="preserve">San Juan de la Peña nº 29 </v>
      </c>
      <c r="Z542" t="str">
        <f ca="1">IFERROR(INDEX(Rutas_Despiece!$H:$H,MATCH($S542,$Q:$Q,0)),"")</f>
        <v>Zaragoza</v>
      </c>
      <c r="AA542" t="str">
        <f ca="1">IFERROR(INDEX(Rutas_Despiece!$I:$I,MATCH($S542,$Q:$Q,0)),"")</f>
        <v>Zaragoza, España</v>
      </c>
      <c r="AB542" t="str">
        <f ca="1">IFERROR(INDEX(Rutas_Despiece!$L:$L,MATCH($S542,$Q:$Q,0)),"")</f>
        <v>Pd. Bus</v>
      </c>
      <c r="AG542" t="str">
        <f t="shared" ca="1" si="297"/>
        <v/>
      </c>
    </row>
    <row r="543" spans="1:33" x14ac:dyDescent="0.25">
      <c r="A543">
        <f ca="1">IF(Rutas_Despiece!A543&lt;&gt;Rutas_Despiece!A542,1,0)</f>
        <v>0</v>
      </c>
      <c r="B543">
        <f ca="1">IF(A543,Rutas_Despiece!C543,0)</f>
        <v>0</v>
      </c>
      <c r="C543">
        <f ca="1">IF(A543,Rutas_Despiece!D543,0)</f>
        <v>0</v>
      </c>
      <c r="D543" t="str">
        <f ca="1">IF(A543=1,"",SUBSTITUTE(Rutas_Despiece!J543,",",".") &amp; ","&amp;SUBSTITUTE(Rutas_Despiece!K543,",","."))</f>
        <v>41.6675145,-0.8869326</v>
      </c>
      <c r="E543" s="5">
        <f t="shared" ca="1" si="293"/>
        <v>20</v>
      </c>
      <c r="F543" t="str">
        <f t="shared" ca="1" si="291"/>
        <v>41.6675145,-0.8869326 41.6692787,-0.8887595</v>
      </c>
      <c r="G543" s="69" t="s">
        <v>1174</v>
      </c>
      <c r="H543">
        <f t="shared" ca="1" si="294"/>
        <v>51</v>
      </c>
      <c r="I543" t="str">
        <f t="shared" ca="1" si="313"/>
        <v/>
      </c>
      <c r="J543" s="5" t="e">
        <f t="shared" ca="1" si="298"/>
        <v>#N/A</v>
      </c>
      <c r="M543" s="69"/>
      <c r="N543" s="69">
        <f t="shared" ca="1" si="288"/>
        <v>1</v>
      </c>
      <c r="O543" s="69" t="s">
        <v>1174</v>
      </c>
      <c r="P543">
        <f t="shared" ca="1" si="296"/>
        <v>1</v>
      </c>
      <c r="Q543">
        <f t="shared" ca="1" si="299"/>
        <v>521</v>
      </c>
      <c r="R543">
        <f t="shared" ca="1" si="302"/>
        <v>990</v>
      </c>
      <c r="S543">
        <f t="shared" ca="1" si="300"/>
        <v>490</v>
      </c>
      <c r="T543" t="str">
        <f t="shared" ca="1" si="301"/>
        <v>Paradas</v>
      </c>
      <c r="U543">
        <f t="shared" ca="1" si="303"/>
        <v>10490</v>
      </c>
      <c r="V543">
        <f ca="1">IFERROR(INDEX(Rutas_Despiece!$J:$J,MATCH($S543,$Q:$Q,0)),"")</f>
        <v>41.660957000000003</v>
      </c>
      <c r="W543">
        <f ca="1">IFERROR(INDEX(Rutas_Despiece!$K:$K,MATCH($S543,$Q:$Q,0)),"")</f>
        <v>-0.87238199999999999</v>
      </c>
      <c r="Y543" t="str">
        <f ca="1">IFERROR(INDEX(Rutas_Despiece!$F:$F,MATCH($S543,$Q:$Q,0))&amp;" "&amp;INDEX(Rutas_Despiece!$G:$G,MATCH($S543,$Q:$Q,0)),"")</f>
        <v xml:space="preserve">Valle Zuriza nº 26 </v>
      </c>
      <c r="Z543" t="str">
        <f ca="1">IFERROR(INDEX(Rutas_Despiece!$H:$H,MATCH($S543,$Q:$Q,0)),"")</f>
        <v>Zaragoza</v>
      </c>
      <c r="AA543" t="str">
        <f ca="1">IFERROR(INDEX(Rutas_Despiece!$I:$I,MATCH($S543,$Q:$Q,0)),"")</f>
        <v>Zaragoza, España</v>
      </c>
      <c r="AB543" t="str">
        <f ca="1">IFERROR(INDEX(Rutas_Despiece!$L:$L,MATCH($S543,$Q:$Q,0)),"")</f>
        <v>Pd. Bus</v>
      </c>
      <c r="AG543" t="str">
        <f t="shared" ca="1" si="297"/>
        <v/>
      </c>
    </row>
    <row r="544" spans="1:33" x14ac:dyDescent="0.25">
      <c r="A544">
        <f ca="1">IF(Rutas_Despiece!A544&lt;&gt;Rutas_Despiece!A543,1,0)</f>
        <v>0</v>
      </c>
      <c r="B544">
        <f ca="1">IF(A544,Rutas_Despiece!C544,0)</f>
        <v>0</v>
      </c>
      <c r="C544">
        <f ca="1">IF(A544,Rutas_Despiece!D544,0)</f>
        <v>0</v>
      </c>
      <c r="D544" t="str">
        <f ca="1">IF(A544=1,"",SUBSTITUTE(Rutas_Despiece!J544,",",".") &amp; ","&amp;SUBSTITUTE(Rutas_Despiece!K544,",","."))</f>
        <v>41.6692787,-0.8887595</v>
      </c>
      <c r="E544" s="5">
        <f t="shared" ca="1" si="293"/>
        <v>20</v>
      </c>
      <c r="F544" t="str">
        <f t="shared" ca="1" si="291"/>
        <v>41.6692787,-0.8887595</v>
      </c>
      <c r="G544" s="69" t="s">
        <v>1174</v>
      </c>
      <c r="H544">
        <f t="shared" ca="1" si="294"/>
        <v>51</v>
      </c>
      <c r="I544" t="str">
        <f t="shared" ref="I544" ca="1" si="314">IF(I543&lt;H544,I543+1,"")</f>
        <v/>
      </c>
      <c r="J544" s="5" t="e">
        <f t="shared" ca="1" si="298"/>
        <v>#N/A</v>
      </c>
      <c r="M544" s="69"/>
      <c r="N544" s="69">
        <f t="shared" ca="1" si="288"/>
        <v>1</v>
      </c>
      <c r="O544" s="69" t="s">
        <v>1174</v>
      </c>
      <c r="P544">
        <f t="shared" ca="1" si="296"/>
        <v>1</v>
      </c>
      <c r="Q544">
        <f t="shared" ca="1" si="299"/>
        <v>522</v>
      </c>
      <c r="R544">
        <f t="shared" ca="1" si="302"/>
        <v>990</v>
      </c>
      <c r="S544">
        <f t="shared" ca="1" si="300"/>
        <v>491</v>
      </c>
      <c r="T544" t="str">
        <f t="shared" ca="1" si="301"/>
        <v>Paradas</v>
      </c>
      <c r="U544">
        <f t="shared" ca="1" si="303"/>
        <v>10491</v>
      </c>
      <c r="V544">
        <f ca="1">IFERROR(INDEX(Rutas_Despiece!$J:$J,MATCH($S544,$Q:$Q,0)),"")</f>
        <v>41.678130299999999</v>
      </c>
      <c r="W544">
        <f ca="1">IFERROR(INDEX(Rutas_Despiece!$K:$K,MATCH($S544,$Q:$Q,0)),"")</f>
        <v>-0.87662289999999998</v>
      </c>
      <c r="Y544" t="str">
        <f ca="1">IFERROR(INDEX(Rutas_Despiece!$F:$F,MATCH($S544,$Q:$Q,0))&amp;" "&amp;INDEX(Rutas_Despiece!$G:$G,MATCH($S544,$Q:$Q,0)),"")</f>
        <v xml:space="preserve">Salvador Allende nº 85 </v>
      </c>
      <c r="Z544" t="str">
        <f ca="1">IFERROR(INDEX(Rutas_Despiece!$H:$H,MATCH($S544,$Q:$Q,0)),"")</f>
        <v>Zaragoza</v>
      </c>
      <c r="AA544" t="str">
        <f ca="1">IFERROR(INDEX(Rutas_Despiece!$I:$I,MATCH($S544,$Q:$Q,0)),"")</f>
        <v>Zaragoza, España</v>
      </c>
      <c r="AB544" t="str">
        <f ca="1">IFERROR(INDEX(Rutas_Despiece!$L:$L,MATCH($S544,$Q:$Q,0)),"")</f>
        <v>Pd. Bus</v>
      </c>
      <c r="AG544" t="str">
        <f t="shared" ca="1" si="297"/>
        <v/>
      </c>
    </row>
    <row r="545" spans="1:33" x14ac:dyDescent="0.25">
      <c r="A545">
        <f ca="1">IF(Rutas_Despiece!A545&lt;&gt;Rutas_Despiece!A544,1,0)</f>
        <v>1</v>
      </c>
      <c r="B545" t="str">
        <f ca="1">IF(A545,Rutas_Despiece!C545,0)</f>
        <v>Rutas_Habituales_MTN</v>
      </c>
      <c r="C545" t="str">
        <f ca="1">IF(A545,Rutas_Despiece!D545,0)</f>
        <v>Ruta 7_20</v>
      </c>
      <c r="D545" t="str">
        <f ca="1">IF(A545=1,"",SUBSTITUTE(Rutas_Despiece!J545,",",".") &amp; ","&amp;SUBSTITUTE(Rutas_Despiece!K545,",","."))</f>
        <v/>
      </c>
      <c r="E545" s="5">
        <f t="shared" ca="1" si="293"/>
        <v>21</v>
      </c>
      <c r="F545" t="str">
        <f t="shared" ca="1" si="291"/>
        <v xml:space="preserve"> 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545" s="69" t="s">
        <v>1174</v>
      </c>
      <c r="H545">
        <f t="shared" ca="1" si="294"/>
        <v>51</v>
      </c>
      <c r="I545" t="str">
        <f t="shared" ref="I545:I548" ca="1" si="315">IF(I544&lt;H545,I544+1,I544)</f>
        <v/>
      </c>
      <c r="J545" s="5" t="e">
        <f t="shared" ca="1" si="298"/>
        <v>#N/A</v>
      </c>
      <c r="M545" s="69"/>
      <c r="N545" s="69">
        <f t="shared" ca="1" si="288"/>
        <v>1</v>
      </c>
      <c r="O545" s="69" t="s">
        <v>1174</v>
      </c>
      <c r="P545">
        <f t="shared" ca="1" si="296"/>
        <v>0</v>
      </c>
      <c r="Q545">
        <f t="shared" ca="1" si="299"/>
        <v>522</v>
      </c>
      <c r="R545">
        <f t="shared" ca="1" si="302"/>
        <v>990</v>
      </c>
      <c r="S545">
        <f t="shared" ca="1" si="300"/>
        <v>492</v>
      </c>
      <c r="T545" t="str">
        <f t="shared" ca="1" si="301"/>
        <v>Paradas</v>
      </c>
      <c r="U545">
        <f t="shared" ca="1" si="303"/>
        <v>10492</v>
      </c>
      <c r="V545">
        <f ca="1">IFERROR(INDEX(Rutas_Despiece!$J:$J,MATCH($S545,$Q:$Q,0)),"")</f>
        <v>41.668570000000003</v>
      </c>
      <c r="W545">
        <f ca="1">IFERROR(INDEX(Rutas_Despiece!$K:$K,MATCH($S545,$Q:$Q,0)),"")</f>
        <v>-0.87667799999999996</v>
      </c>
      <c r="Y545" t="str">
        <f ca="1">IFERROR(INDEX(Rutas_Despiece!$F:$F,MATCH($S545,$Q:$Q,0))&amp;" "&amp;INDEX(Rutas_Despiece!$G:$G,MATCH($S545,$Q:$Q,0)),"")</f>
        <v xml:space="preserve">Salvador Allende nº 67 </v>
      </c>
      <c r="Z545" t="str">
        <f ca="1">IFERROR(INDEX(Rutas_Despiece!$H:$H,MATCH($S545,$Q:$Q,0)),"")</f>
        <v>Zaragoza</v>
      </c>
      <c r="AA545" t="str">
        <f ca="1">IFERROR(INDEX(Rutas_Despiece!$I:$I,MATCH($S545,$Q:$Q,0)),"")</f>
        <v>Zaragoza, España</v>
      </c>
      <c r="AB545" t="str">
        <f ca="1">IFERROR(INDEX(Rutas_Despiece!$L:$L,MATCH($S545,$Q:$Q,0)),"")</f>
        <v>Pd. Bus</v>
      </c>
      <c r="AG545" t="str">
        <f t="shared" ca="1" si="297"/>
        <v/>
      </c>
    </row>
    <row r="546" spans="1:33" x14ac:dyDescent="0.25">
      <c r="A546">
        <f ca="1">IF(Rutas_Despiece!A546&lt;&gt;Rutas_Despiece!A545,1,0)</f>
        <v>0</v>
      </c>
      <c r="B546">
        <f ca="1">IF(A546,Rutas_Despiece!C546,0)</f>
        <v>0</v>
      </c>
      <c r="C546">
        <f ca="1">IF(A546,Rutas_Despiece!D546,0)</f>
        <v>0</v>
      </c>
      <c r="D546" t="str">
        <f ca="1">IF(A546=1,"",SUBSTITUTE(Rutas_Despiece!J546,",",".") &amp; ","&amp;SUBSTITUTE(Rutas_Despiece!K546,",","."))</f>
        <v>41.6362596,-0.8633714</v>
      </c>
      <c r="E546" s="5">
        <f t="shared" ca="1" si="293"/>
        <v>21</v>
      </c>
      <c r="F546" t="str">
        <f t="shared" ca="1" si="291"/>
        <v>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546" s="69" t="s">
        <v>1174</v>
      </c>
      <c r="H546">
        <f t="shared" ca="1" si="294"/>
        <v>51</v>
      </c>
      <c r="I546" t="str">
        <f t="shared" ca="1" si="315"/>
        <v/>
      </c>
      <c r="J546" s="5" t="e">
        <f t="shared" ca="1" si="298"/>
        <v>#N/A</v>
      </c>
      <c r="M546" s="69"/>
      <c r="N546" s="69">
        <f t="shared" ca="1" si="288"/>
        <v>1</v>
      </c>
      <c r="O546" s="69" t="s">
        <v>1174</v>
      </c>
      <c r="P546">
        <f t="shared" ca="1" si="296"/>
        <v>1</v>
      </c>
      <c r="Q546">
        <f t="shared" ca="1" si="299"/>
        <v>523</v>
      </c>
      <c r="R546">
        <f t="shared" ca="1" si="302"/>
        <v>990</v>
      </c>
      <c r="S546">
        <f t="shared" ca="1" si="300"/>
        <v>493</v>
      </c>
      <c r="T546" t="str">
        <f t="shared" ca="1" si="301"/>
        <v>Paradas</v>
      </c>
      <c r="U546">
        <f t="shared" ca="1" si="303"/>
        <v>10493</v>
      </c>
      <c r="V546">
        <f ca="1">IFERROR(INDEX(Rutas_Despiece!$J:$J,MATCH($S546,$Q:$Q,0)),"")</f>
        <v>41.673133200000002</v>
      </c>
      <c r="W546">
        <f ca="1">IFERROR(INDEX(Rutas_Despiece!$K:$K,MATCH($S546,$Q:$Q,0)),"")</f>
        <v>-0.87766460000000002</v>
      </c>
      <c r="Y546" t="str">
        <f ca="1">IFERROR(INDEX(Rutas_Despiece!$F:$F,MATCH($S546,$Q:$Q,0))&amp;" "&amp;INDEX(Rutas_Despiece!$G:$G,MATCH($S546,$Q:$Q,0)),"")</f>
        <v xml:space="preserve">Pablo Picasso  </v>
      </c>
      <c r="Z546" t="str">
        <f ca="1">IFERROR(INDEX(Rutas_Despiece!$H:$H,MATCH($S546,$Q:$Q,0)),"")</f>
        <v>Zaragoza</v>
      </c>
      <c r="AA546" t="str">
        <f ca="1">IFERROR(INDEX(Rutas_Despiece!$I:$I,MATCH($S546,$Q:$Q,0)),"")</f>
        <v>Zaragoza, España</v>
      </c>
      <c r="AB546" t="str">
        <f ca="1">IFERROR(INDEX(Rutas_Despiece!$L:$L,MATCH($S546,$Q:$Q,0)),"")</f>
        <v>Esq. Salvador Allende - Pd. Bus</v>
      </c>
      <c r="AG546" t="str">
        <f t="shared" ca="1" si="297"/>
        <v/>
      </c>
    </row>
    <row r="547" spans="1:33" x14ac:dyDescent="0.25">
      <c r="A547">
        <f ca="1">IF(Rutas_Despiece!A547&lt;&gt;Rutas_Despiece!A546,1,0)</f>
        <v>0</v>
      </c>
      <c r="B547">
        <f ca="1">IF(A547,Rutas_Despiece!C547,0)</f>
        <v>0</v>
      </c>
      <c r="C547">
        <f ca="1">IF(A547,Rutas_Despiece!D547,0)</f>
        <v>0</v>
      </c>
      <c r="D547" t="str">
        <f ca="1">IF(A547=1,"",SUBSTITUTE(Rutas_Despiece!J547,",",".") &amp; ","&amp;SUBSTITUTE(Rutas_Despiece!K547,",","."))</f>
        <v>41.6408162,-0.8689388</v>
      </c>
      <c r="E547" s="5">
        <f t="shared" ca="1" si="293"/>
        <v>21</v>
      </c>
      <c r="F547" t="str">
        <f t="shared" ca="1" si="291"/>
        <v>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547" s="69" t="s">
        <v>1174</v>
      </c>
      <c r="H547">
        <f t="shared" ca="1" si="294"/>
        <v>51</v>
      </c>
      <c r="I547" t="str">
        <f t="shared" ca="1" si="315"/>
        <v/>
      </c>
      <c r="J547" s="5" t="e">
        <f t="shared" ca="1" si="298"/>
        <v>#N/A</v>
      </c>
      <c r="M547" s="69"/>
      <c r="N547" s="69">
        <f t="shared" ca="1" si="288"/>
        <v>1</v>
      </c>
      <c r="O547" s="69" t="s">
        <v>1174</v>
      </c>
      <c r="P547">
        <f t="shared" ca="1" si="296"/>
        <v>1</v>
      </c>
      <c r="Q547">
        <f t="shared" ca="1" si="299"/>
        <v>524</v>
      </c>
      <c r="R547">
        <f t="shared" ca="1" si="302"/>
        <v>990</v>
      </c>
      <c r="S547">
        <f t="shared" ca="1" si="300"/>
        <v>494</v>
      </c>
      <c r="T547" t="str">
        <f t="shared" ca="1" si="301"/>
        <v>Paradas</v>
      </c>
      <c r="U547">
        <f t="shared" ca="1" si="303"/>
        <v>10494</v>
      </c>
      <c r="V547">
        <f ca="1">IFERROR(INDEX(Rutas_Despiece!$J:$J,MATCH($S547,$Q:$Q,0)),"")</f>
        <v>41.672094999999999</v>
      </c>
      <c r="W547">
        <f ca="1">IFERROR(INDEX(Rutas_Despiece!$K:$K,MATCH($S547,$Q:$Q,0)),"")</f>
        <v>-0.89524199999999998</v>
      </c>
      <c r="Y547" t="str">
        <f ca="1">IFERROR(INDEX(Rutas_Despiece!$F:$F,MATCH($S547,$Q:$Q,0))&amp;" "&amp;INDEX(Rutas_Despiece!$G:$G,MATCH($S547,$Q:$Q,0)),"")</f>
        <v xml:space="preserve">Pablo Picasso nº 8 </v>
      </c>
      <c r="Z547" t="str">
        <f ca="1">IFERROR(INDEX(Rutas_Despiece!$H:$H,MATCH($S547,$Q:$Q,0)),"")</f>
        <v>Zaragoza</v>
      </c>
      <c r="AA547" t="str">
        <f ca="1">IFERROR(INDEX(Rutas_Despiece!$I:$I,MATCH($S547,$Q:$Q,0)),"")</f>
        <v>Zaragoza, España</v>
      </c>
      <c r="AB547" t="str">
        <f ca="1">IFERROR(INDEX(Rutas_Despiece!$L:$L,MATCH($S547,$Q:$Q,0)),"")</f>
        <v>Pd. Bus</v>
      </c>
      <c r="AG547" t="str">
        <f t="shared" ca="1" si="297"/>
        <v/>
      </c>
    </row>
    <row r="548" spans="1:33" x14ac:dyDescent="0.25">
      <c r="A548">
        <f ca="1">IF(Rutas_Despiece!A548&lt;&gt;Rutas_Despiece!A547,1,0)</f>
        <v>0</v>
      </c>
      <c r="B548">
        <f ca="1">IF(A548,Rutas_Despiece!C548,0)</f>
        <v>0</v>
      </c>
      <c r="C548">
        <f ca="1">IF(A548,Rutas_Despiece!D548,0)</f>
        <v>0</v>
      </c>
      <c r="D548" t="str">
        <f ca="1">IF(A548=1,"",SUBSTITUTE(Rutas_Despiece!J548,",",".") &amp; ","&amp;SUBSTITUTE(Rutas_Despiece!K548,",","."))</f>
        <v>41.646481,-0.887553</v>
      </c>
      <c r="E548" s="5">
        <f t="shared" ca="1" si="293"/>
        <v>21</v>
      </c>
      <c r="F548" t="str">
        <f t="shared" ca="1" si="291"/>
        <v>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548" s="69" t="s">
        <v>1174</v>
      </c>
      <c r="H548">
        <f t="shared" ca="1" si="294"/>
        <v>51</v>
      </c>
      <c r="I548" t="str">
        <f t="shared" ca="1" si="315"/>
        <v/>
      </c>
      <c r="J548" s="5" t="e">
        <f t="shared" ca="1" si="298"/>
        <v>#N/A</v>
      </c>
      <c r="M548" s="69"/>
      <c r="N548" s="69">
        <f t="shared" ca="1" si="288"/>
        <v>1</v>
      </c>
      <c r="O548" s="69" t="s">
        <v>1174</v>
      </c>
      <c r="P548">
        <f t="shared" ca="1" si="296"/>
        <v>1</v>
      </c>
      <c r="Q548">
        <f t="shared" ca="1" si="299"/>
        <v>525</v>
      </c>
      <c r="R548">
        <f t="shared" ca="1" si="302"/>
        <v>990</v>
      </c>
      <c r="S548">
        <f t="shared" ca="1" si="300"/>
        <v>495</v>
      </c>
      <c r="T548" t="str">
        <f t="shared" ca="1" si="301"/>
        <v>Paradas</v>
      </c>
      <c r="U548">
        <f t="shared" ca="1" si="303"/>
        <v>10495</v>
      </c>
      <c r="V548">
        <f ca="1">IFERROR(INDEX(Rutas_Despiece!$J:$J,MATCH($S548,$Q:$Q,0)),"")</f>
        <v>41.6727639</v>
      </c>
      <c r="W548">
        <f ca="1">IFERROR(INDEX(Rutas_Despiece!$K:$K,MATCH($S548,$Q:$Q,0)),"")</f>
        <v>-0.89033189999999995</v>
      </c>
      <c r="Y548" t="str">
        <f ca="1">IFERROR(INDEX(Rutas_Despiece!$F:$F,MATCH($S548,$Q:$Q,0))&amp;" "&amp;INDEX(Rutas_Despiece!$G:$G,MATCH($S548,$Q:$Q,0)),"")</f>
        <v xml:space="preserve">Pablo Picasso  </v>
      </c>
      <c r="Z548" t="str">
        <f ca="1">IFERROR(INDEX(Rutas_Despiece!$H:$H,MATCH($S548,$Q:$Q,0)),"")</f>
        <v>Zaragoza</v>
      </c>
      <c r="AA548" t="str">
        <f ca="1">IFERROR(INDEX(Rutas_Despiece!$I:$I,MATCH($S548,$Q:$Q,0)),"")</f>
        <v>Zaragoza, España</v>
      </c>
      <c r="AB548" t="str">
        <f ca="1">IFERROR(INDEX(Rutas_Despiece!$L:$L,MATCH($S548,$Q:$Q,0)),"")</f>
        <v>Esq. María Zambrano - Pd. Bus</v>
      </c>
      <c r="AG548" t="str">
        <f t="shared" ca="1" si="297"/>
        <v/>
      </c>
    </row>
    <row r="549" spans="1:33" x14ac:dyDescent="0.25">
      <c r="A549">
        <f ca="1">IF(Rutas_Despiece!A549&lt;&gt;Rutas_Despiece!A548,1,0)</f>
        <v>0</v>
      </c>
      <c r="B549">
        <f ca="1">IF(A549,Rutas_Despiece!C549,0)</f>
        <v>0</v>
      </c>
      <c r="C549">
        <f ca="1">IF(A549,Rutas_Despiece!D549,0)</f>
        <v>0</v>
      </c>
      <c r="D549" t="str">
        <f ca="1">IF(A549=1,"",SUBSTITUTE(Rutas_Despiece!J549,",",".") &amp; ","&amp;SUBSTITUTE(Rutas_Despiece!K549,",","."))</f>
        <v>41.646481,-0.887553</v>
      </c>
      <c r="E549" s="5">
        <f t="shared" ca="1" si="293"/>
        <v>21</v>
      </c>
      <c r="F549" t="str">
        <f t="shared" ca="1" si="291"/>
        <v>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549" s="69" t="s">
        <v>1174</v>
      </c>
      <c r="H549">
        <f t="shared" ca="1" si="294"/>
        <v>51</v>
      </c>
      <c r="I549" t="str">
        <f t="shared" ref="I549" ca="1" si="316">IF(I548&lt;H549,I548+1,"")</f>
        <v/>
      </c>
      <c r="J549" s="5" t="e">
        <f t="shared" ca="1" si="298"/>
        <v>#N/A</v>
      </c>
      <c r="M549" s="69"/>
      <c r="N549" s="69">
        <f t="shared" ca="1" si="288"/>
        <v>1</v>
      </c>
      <c r="O549" s="69" t="s">
        <v>1174</v>
      </c>
      <c r="P549">
        <f t="shared" ca="1" si="296"/>
        <v>1</v>
      </c>
      <c r="Q549">
        <f t="shared" ca="1" si="299"/>
        <v>526</v>
      </c>
      <c r="R549">
        <f t="shared" ca="1" si="302"/>
        <v>990</v>
      </c>
      <c r="S549">
        <f t="shared" ca="1" si="300"/>
        <v>496</v>
      </c>
      <c r="T549" t="str">
        <f t="shared" ca="1" si="301"/>
        <v>Paradas</v>
      </c>
      <c r="U549">
        <f t="shared" ca="1" si="303"/>
        <v>10496</v>
      </c>
      <c r="V549">
        <f ca="1">IFERROR(INDEX(Rutas_Despiece!$J:$J,MATCH($S549,$Q:$Q,0)),"")</f>
        <v>41.677349399999997</v>
      </c>
      <c r="W549">
        <f ca="1">IFERROR(INDEX(Rutas_Despiece!$K:$K,MATCH($S549,$Q:$Q,0)),"")</f>
        <v>-0.88933839999999997</v>
      </c>
      <c r="Y549" t="str">
        <f ca="1">IFERROR(INDEX(Rutas_Despiece!$F:$F,MATCH($S549,$Q:$Q,0))&amp;" "&amp;INDEX(Rutas_Despiece!$G:$G,MATCH($S549,$Q:$Q,0)),"")</f>
        <v xml:space="preserve">María Zambrano  </v>
      </c>
      <c r="Z549" t="str">
        <f ca="1">IFERROR(INDEX(Rutas_Despiece!$H:$H,MATCH($S549,$Q:$Q,0)),"")</f>
        <v>Zaragoza</v>
      </c>
      <c r="AA549" t="str">
        <f ca="1">IFERROR(INDEX(Rutas_Despiece!$I:$I,MATCH($S549,$Q:$Q,0)),"")</f>
        <v>Zaragoza, España</v>
      </c>
      <c r="AB549" t="str">
        <f ca="1">IFERROR(INDEX(Rutas_Despiece!$L:$L,MATCH($S549,$Q:$Q,0)),"")</f>
        <v>Esq. Pablo Iglesias - Pd. Bus</v>
      </c>
      <c r="AG549" t="str">
        <f t="shared" ca="1" si="297"/>
        <v/>
      </c>
    </row>
    <row r="550" spans="1:33" x14ac:dyDescent="0.25">
      <c r="A550">
        <f ca="1">IF(Rutas_Despiece!A550&lt;&gt;Rutas_Despiece!A549,1,0)</f>
        <v>0</v>
      </c>
      <c r="B550">
        <f ca="1">IF(A550,Rutas_Despiece!C550,0)</f>
        <v>0</v>
      </c>
      <c r="C550">
        <f ca="1">IF(A550,Rutas_Despiece!D550,0)</f>
        <v>0</v>
      </c>
      <c r="D550" t="str">
        <f ca="1">IF(A550=1,"",SUBSTITUTE(Rutas_Despiece!J550,",",".") &amp; ","&amp;SUBSTITUTE(Rutas_Despiece!K550,",","."))</f>
        <v>41.646318,-0.871819</v>
      </c>
      <c r="E550" s="5">
        <f t="shared" ca="1" si="293"/>
        <v>21</v>
      </c>
      <c r="F550" t="str">
        <f t="shared" ca="1" si="291"/>
        <v>41.646318,-0.871819 41.646481,-0.887553 41.643559,-0.863499 41.749628,-1.175514 41.749628,-1.175514 41.6362596,-0.8633714 41.6408162,-0.8689388 41.646481,-0.887553 41.646481,-0.887553 41.646318,-0.871819 41.646481,-0.887553 41.643559,-0.863499</v>
      </c>
      <c r="G550" s="69" t="s">
        <v>1174</v>
      </c>
      <c r="H550">
        <f t="shared" ca="1" si="294"/>
        <v>51</v>
      </c>
      <c r="I550" t="str">
        <f t="shared" ref="I550:I553" ca="1" si="317">IF(I549&lt;H550,I549+1,I549)</f>
        <v/>
      </c>
      <c r="J550" s="5" t="e">
        <f t="shared" ca="1" si="298"/>
        <v>#N/A</v>
      </c>
      <c r="M550" s="69"/>
      <c r="N550" s="69">
        <f t="shared" ca="1" si="288"/>
        <v>1</v>
      </c>
      <c r="O550" s="69" t="s">
        <v>1174</v>
      </c>
      <c r="P550">
        <f t="shared" ca="1" si="296"/>
        <v>1</v>
      </c>
      <c r="Q550">
        <f t="shared" ca="1" si="299"/>
        <v>527</v>
      </c>
      <c r="R550">
        <f t="shared" ca="1" si="302"/>
        <v>990</v>
      </c>
      <c r="S550">
        <f t="shared" ca="1" si="300"/>
        <v>497</v>
      </c>
      <c r="T550" t="str">
        <f t="shared" ca="1" si="301"/>
        <v>Paradas</v>
      </c>
      <c r="U550">
        <f t="shared" ca="1" si="303"/>
        <v>10497</v>
      </c>
      <c r="V550">
        <f ca="1">IFERROR(INDEX(Rutas_Despiece!$J:$J,MATCH($S550,$Q:$Q,0)),"")</f>
        <v>41.677858399999998</v>
      </c>
      <c r="W550">
        <f ca="1">IFERROR(INDEX(Rutas_Despiece!$K:$K,MATCH($S550,$Q:$Q,0)),"")</f>
        <v>-0.89068630000000004</v>
      </c>
      <c r="Y550" t="str">
        <f ca="1">IFERROR(INDEX(Rutas_Despiece!$F:$F,MATCH($S550,$Q:$Q,0))&amp;" "&amp;INDEX(Rutas_Despiece!$G:$G,MATCH($S550,$Q:$Q,0)),"")</f>
        <v xml:space="preserve">Gómez de Avellaneda  </v>
      </c>
      <c r="Z550" t="str">
        <f ca="1">IFERROR(INDEX(Rutas_Despiece!$H:$H,MATCH($S550,$Q:$Q,0)),"")</f>
        <v>Zaragoza</v>
      </c>
      <c r="AA550" t="str">
        <f ca="1">IFERROR(INDEX(Rutas_Despiece!$I:$I,MATCH($S550,$Q:$Q,0)),"")</f>
        <v>Zaragoza, España</v>
      </c>
      <c r="AB550" t="str">
        <f ca="1">IFERROR(INDEX(Rutas_Despiece!$L:$L,MATCH($S550,$Q:$Q,0)),"")</f>
        <v>Margarita Xirgú - Pd. Bus</v>
      </c>
      <c r="AG550" t="str">
        <f t="shared" ca="1" si="297"/>
        <v/>
      </c>
    </row>
    <row r="551" spans="1:33" x14ac:dyDescent="0.25">
      <c r="A551">
        <f ca="1">IF(Rutas_Despiece!A551&lt;&gt;Rutas_Despiece!A550,1,0)</f>
        <v>0</v>
      </c>
      <c r="B551">
        <f ca="1">IF(A551,Rutas_Despiece!C551,0)</f>
        <v>0</v>
      </c>
      <c r="C551">
        <f ca="1">IF(A551,Rutas_Despiece!D551,0)</f>
        <v>0</v>
      </c>
      <c r="D551" t="str">
        <f ca="1">IF(A551=1,"",SUBSTITUTE(Rutas_Despiece!J551,",",".") &amp; ","&amp;SUBSTITUTE(Rutas_Despiece!K551,",","."))</f>
        <v>41.646481,-0.887553</v>
      </c>
      <c r="E551" s="5">
        <f t="shared" ca="1" si="293"/>
        <v>21</v>
      </c>
      <c r="F551" t="str">
        <f t="shared" ca="1" si="291"/>
        <v>41.646481,-0.887553 41.643559,-0.863499 41.749628,-1.175514 41.749628,-1.175514 41.6362596,-0.8633714 41.6408162,-0.8689388 41.646481,-0.887553 41.646481,-0.887553 41.646318,-0.871819 41.646481,-0.887553 41.643559,-0.863499</v>
      </c>
      <c r="G551" s="69" t="s">
        <v>1174</v>
      </c>
      <c r="H551">
        <f t="shared" ca="1" si="294"/>
        <v>51</v>
      </c>
      <c r="I551" t="str">
        <f t="shared" ca="1" si="317"/>
        <v/>
      </c>
      <c r="J551" s="5" t="e">
        <f t="shared" ca="1" si="298"/>
        <v>#N/A</v>
      </c>
      <c r="M551" s="69"/>
      <c r="N551" s="69">
        <f t="shared" ca="1" si="288"/>
        <v>1</v>
      </c>
      <c r="O551" s="69" t="s">
        <v>1174</v>
      </c>
      <c r="P551">
        <f t="shared" ca="1" si="296"/>
        <v>1</v>
      </c>
      <c r="Q551">
        <f t="shared" ca="1" si="299"/>
        <v>528</v>
      </c>
      <c r="R551">
        <f t="shared" ca="1" si="302"/>
        <v>990</v>
      </c>
      <c r="S551">
        <f t="shared" ca="1" si="300"/>
        <v>498</v>
      </c>
      <c r="T551" t="str">
        <f t="shared" ca="1" si="301"/>
        <v>Paradas</v>
      </c>
      <c r="U551">
        <f t="shared" ca="1" si="303"/>
        <v>10498</v>
      </c>
      <c r="V551">
        <f ca="1">IFERROR(INDEX(Rutas_Despiece!$J:$J,MATCH($S551,$Q:$Q,0)),"")</f>
        <v>41.676212</v>
      </c>
      <c r="W551">
        <f ca="1">IFERROR(INDEX(Rutas_Despiece!$K:$K,MATCH($S551,$Q:$Q,0)),"")</f>
        <v>-0.89203100000000002</v>
      </c>
      <c r="Y551" t="str">
        <f ca="1">IFERROR(INDEX(Rutas_Despiece!$F:$F,MATCH($S551,$Q:$Q,0))&amp;" "&amp;INDEX(Rutas_Despiece!$G:$G,MATCH($S551,$Q:$Q,0)),"")</f>
        <v xml:space="preserve">Luis Legaz nº 24 </v>
      </c>
      <c r="Z551" t="str">
        <f ca="1">IFERROR(INDEX(Rutas_Despiece!$H:$H,MATCH($S551,$Q:$Q,0)),"")</f>
        <v>Zaragoza</v>
      </c>
      <c r="AA551" t="str">
        <f ca="1">IFERROR(INDEX(Rutas_Despiece!$I:$I,MATCH($S551,$Q:$Q,0)),"")</f>
        <v>Zaragoza, España</v>
      </c>
      <c r="AB551" t="str">
        <f ca="1">IFERROR(INDEX(Rutas_Despiece!$L:$L,MATCH($S551,$Q:$Q,0)),"")</f>
        <v>Edf. La Dehesa</v>
      </c>
      <c r="AG551" t="str">
        <f t="shared" ca="1" si="297"/>
        <v/>
      </c>
    </row>
    <row r="552" spans="1:33" x14ac:dyDescent="0.25">
      <c r="A552">
        <f ca="1">IF(Rutas_Despiece!A552&lt;&gt;Rutas_Despiece!A551,1,0)</f>
        <v>0</v>
      </c>
      <c r="B552">
        <f ca="1">IF(A552,Rutas_Despiece!C552,0)</f>
        <v>0</v>
      </c>
      <c r="C552">
        <f ca="1">IF(A552,Rutas_Despiece!D552,0)</f>
        <v>0</v>
      </c>
      <c r="D552" t="str">
        <f ca="1">IF(A552=1,"",SUBSTITUTE(Rutas_Despiece!J552,",",".") &amp; ","&amp;SUBSTITUTE(Rutas_Despiece!K552,",","."))</f>
        <v>41.643559,-0.863499</v>
      </c>
      <c r="E552" s="5">
        <f t="shared" ca="1" si="293"/>
        <v>21</v>
      </c>
      <c r="F552" t="str">
        <f t="shared" ca="1" si="291"/>
        <v>41.643559,-0.863499 41.749628,-1.175514 41.749628,-1.175514 41.6362596,-0.8633714 41.6408162,-0.8689388 41.646481,-0.887553 41.646481,-0.887553 41.646318,-0.871819 41.646481,-0.887553 41.643559,-0.863499</v>
      </c>
      <c r="G552" s="69" t="s">
        <v>1174</v>
      </c>
      <c r="H552">
        <f t="shared" ca="1" si="294"/>
        <v>51</v>
      </c>
      <c r="I552" t="str">
        <f t="shared" ca="1" si="317"/>
        <v/>
      </c>
      <c r="J552" s="5" t="e">
        <f t="shared" ca="1" si="298"/>
        <v>#N/A</v>
      </c>
      <c r="M552" s="69"/>
      <c r="N552" s="69">
        <f t="shared" ca="1" si="288"/>
        <v>1</v>
      </c>
      <c r="O552" s="69" t="s">
        <v>1174</v>
      </c>
      <c r="P552">
        <f t="shared" ca="1" si="296"/>
        <v>1</v>
      </c>
      <c r="Q552">
        <f t="shared" ca="1" si="299"/>
        <v>529</v>
      </c>
      <c r="R552">
        <f t="shared" ca="1" si="302"/>
        <v>990</v>
      </c>
      <c r="S552">
        <f t="shared" ca="1" si="300"/>
        <v>499</v>
      </c>
      <c r="T552" t="str">
        <f t="shared" ca="1" si="301"/>
        <v>Paradas</v>
      </c>
      <c r="U552">
        <f t="shared" ca="1" si="303"/>
        <v>10499</v>
      </c>
      <c r="V552">
        <f ca="1">IFERROR(INDEX(Rutas_Despiece!$J:$J,MATCH($S552,$Q:$Q,0)),"")</f>
        <v>41.749628000000001</v>
      </c>
      <c r="W552">
        <f ca="1">IFERROR(INDEX(Rutas_Despiece!$K:$K,MATCH($S552,$Q:$Q,0)),"")</f>
        <v>-1.1755139999999999</v>
      </c>
      <c r="Y552" t="str">
        <f ca="1">IFERROR(INDEX(Rutas_Despiece!$F:$F,MATCH($S552,$Q:$Q,0))&amp;" "&amp;INDEX(Rutas_Despiece!$G:$G,MATCH($S552,$Q:$Q,0)),"")</f>
        <v xml:space="preserve">Pol. Ind Entrerrios </v>
      </c>
      <c r="Z552" t="str">
        <f ca="1">IFERROR(INDEX(Rutas_Despiece!$H:$H,MATCH($S552,$Q:$Q,0)),"")</f>
        <v>Figueruelas</v>
      </c>
      <c r="AA552" t="str">
        <f ca="1">IFERROR(INDEX(Rutas_Despiece!$I:$I,MATCH($S552,$Q:$Q,0)),"")</f>
        <v>Zaragoza, España</v>
      </c>
      <c r="AB552" t="str">
        <f ca="1">IFERROR(INDEX(Rutas_Despiece!$L:$L,MATCH($S552,$Q:$Q,0)),"")</f>
        <v>Opel Puerta 5</v>
      </c>
      <c r="AG552" t="str">
        <f t="shared" ca="1" si="297"/>
        <v/>
      </c>
    </row>
    <row r="553" spans="1:33" x14ac:dyDescent="0.25">
      <c r="A553">
        <f ca="1">IF(Rutas_Despiece!A553&lt;&gt;Rutas_Despiece!A552,1,0)</f>
        <v>0</v>
      </c>
      <c r="B553">
        <f ca="1">IF(A553,Rutas_Despiece!C553,0)</f>
        <v>0</v>
      </c>
      <c r="C553">
        <f ca="1">IF(A553,Rutas_Despiece!D553,0)</f>
        <v>0</v>
      </c>
      <c r="D553" t="str">
        <f ca="1">IF(A553=1,"",SUBSTITUTE(Rutas_Despiece!J553,",",".") &amp; ","&amp;SUBSTITUTE(Rutas_Despiece!K553,",","."))</f>
        <v>41.749628,-1.175514</v>
      </c>
      <c r="E553" s="5">
        <f t="shared" ca="1" si="293"/>
        <v>21</v>
      </c>
      <c r="F553" t="str">
        <f t="shared" ca="1" si="291"/>
        <v>41.749628,-1.175514 41.749628,-1.175514 41.6362596,-0.8633714 41.6408162,-0.8689388 41.646481,-0.887553 41.646481,-0.887553 41.646318,-0.871819 41.646481,-0.887553 41.643559,-0.863499</v>
      </c>
      <c r="G553" s="69" t="s">
        <v>1174</v>
      </c>
      <c r="H553">
        <f t="shared" ca="1" si="294"/>
        <v>51</v>
      </c>
      <c r="I553" t="str">
        <f t="shared" ca="1" si="317"/>
        <v/>
      </c>
      <c r="J553" s="5" t="e">
        <f t="shared" ca="1" si="298"/>
        <v>#N/A</v>
      </c>
      <c r="M553" s="69"/>
      <c r="N553" s="69">
        <f t="shared" ca="1" si="288"/>
        <v>1</v>
      </c>
      <c r="O553" s="69" t="s">
        <v>1174</v>
      </c>
      <c r="P553">
        <f t="shared" ca="1" si="296"/>
        <v>1</v>
      </c>
      <c r="Q553">
        <f t="shared" ca="1" si="299"/>
        <v>530</v>
      </c>
      <c r="R553">
        <f t="shared" ca="1" si="302"/>
        <v>990</v>
      </c>
      <c r="S553">
        <f t="shared" ca="1" si="300"/>
        <v>500</v>
      </c>
      <c r="T553" t="str">
        <f t="shared" ca="1" si="301"/>
        <v>Paradas</v>
      </c>
      <c r="U553">
        <f t="shared" ca="1" si="303"/>
        <v>10500</v>
      </c>
      <c r="V553">
        <f ca="1">IFERROR(INDEX(Rutas_Despiece!$J:$J,MATCH($S553,$Q:$Q,0)),"")</f>
        <v>41.749628000000001</v>
      </c>
      <c r="W553">
        <f ca="1">IFERROR(INDEX(Rutas_Despiece!$K:$K,MATCH($S553,$Q:$Q,0)),"")</f>
        <v>-1.1755139999999999</v>
      </c>
      <c r="Y553" t="str">
        <f ca="1">IFERROR(INDEX(Rutas_Despiece!$F:$F,MATCH($S553,$Q:$Q,0))&amp;" "&amp;INDEX(Rutas_Despiece!$G:$G,MATCH($S553,$Q:$Q,0)),"")</f>
        <v xml:space="preserve">Pol. Ind Entrerrios </v>
      </c>
      <c r="Z553" t="str">
        <f ca="1">IFERROR(INDEX(Rutas_Despiece!$H:$H,MATCH($S553,$Q:$Q,0)),"")</f>
        <v>Figueruelas</v>
      </c>
      <c r="AA553" t="str">
        <f ca="1">IFERROR(INDEX(Rutas_Despiece!$I:$I,MATCH($S553,$Q:$Q,0)),"")</f>
        <v>Zaragoza, España</v>
      </c>
      <c r="AB553" t="str">
        <f ca="1">IFERROR(INDEX(Rutas_Despiece!$L:$L,MATCH($S553,$Q:$Q,0)),"")</f>
        <v>Opel Puerta 5</v>
      </c>
      <c r="AG553" t="str">
        <f t="shared" ca="1" si="297"/>
        <v/>
      </c>
    </row>
    <row r="554" spans="1:33" x14ac:dyDescent="0.25">
      <c r="A554">
        <f ca="1">IF(Rutas_Despiece!A554&lt;&gt;Rutas_Despiece!A553,1,0)</f>
        <v>0</v>
      </c>
      <c r="B554">
        <f ca="1">IF(A554,Rutas_Despiece!C554,0)</f>
        <v>0</v>
      </c>
      <c r="C554">
        <f ca="1">IF(A554,Rutas_Despiece!D554,0)</f>
        <v>0</v>
      </c>
      <c r="D554" t="str">
        <f ca="1">IF(A554=1,"",SUBSTITUTE(Rutas_Despiece!J554,",",".") &amp; ","&amp;SUBSTITUTE(Rutas_Despiece!K554,",","."))</f>
        <v>41.749628,-1.175514</v>
      </c>
      <c r="E554" s="5">
        <f t="shared" ca="1" si="293"/>
        <v>21</v>
      </c>
      <c r="F554" t="str">
        <f t="shared" ca="1" si="291"/>
        <v>41.749628,-1.175514 41.6362596,-0.8633714 41.6408162,-0.8689388 41.646481,-0.887553 41.646481,-0.887553 41.646318,-0.871819 41.646481,-0.887553 41.643559,-0.863499</v>
      </c>
      <c r="G554" s="69" t="s">
        <v>1174</v>
      </c>
      <c r="H554">
        <f t="shared" ca="1" si="294"/>
        <v>51</v>
      </c>
      <c r="I554" t="str">
        <f t="shared" ref="I554" ca="1" si="318">IF(I553&lt;H554,I553+1,"")</f>
        <v/>
      </c>
      <c r="J554" s="5" t="e">
        <f t="shared" ca="1" si="298"/>
        <v>#N/A</v>
      </c>
      <c r="M554" s="69"/>
      <c r="N554" s="69">
        <f t="shared" ca="1" si="288"/>
        <v>1</v>
      </c>
      <c r="O554" s="69" t="s">
        <v>1174</v>
      </c>
      <c r="P554">
        <f t="shared" ca="1" si="296"/>
        <v>1</v>
      </c>
      <c r="Q554">
        <f t="shared" ca="1" si="299"/>
        <v>531</v>
      </c>
      <c r="R554">
        <f t="shared" ca="1" si="302"/>
        <v>990</v>
      </c>
      <c r="S554">
        <f t="shared" ca="1" si="300"/>
        <v>501</v>
      </c>
      <c r="T554" t="str">
        <f t="shared" ca="1" si="301"/>
        <v>Paradas</v>
      </c>
      <c r="U554">
        <f t="shared" ca="1" si="303"/>
        <v>10501</v>
      </c>
      <c r="V554">
        <f ca="1">IFERROR(INDEX(Rutas_Despiece!$J:$J,MATCH($S554,$Q:$Q,0)),"")</f>
        <v>41.722552800000003</v>
      </c>
      <c r="W554">
        <f ca="1">IFERROR(INDEX(Rutas_Despiece!$K:$K,MATCH($S554,$Q:$Q,0)),"")</f>
        <v>-1.0365697</v>
      </c>
      <c r="Y554" t="str">
        <f ca="1">IFERROR(INDEX(Rutas_Despiece!$F:$F,MATCH($S554,$Q:$Q,0))&amp;" "&amp;INDEX(Rutas_Despiece!$G:$G,MATCH($S554,$Q:$Q,0)),"")</f>
        <v xml:space="preserve">Pablo Picasso  nº 8 </v>
      </c>
      <c r="Z554" t="str">
        <f ca="1">IFERROR(INDEX(Rutas_Despiece!$H:$H,MATCH($S554,$Q:$Q,0)),"")</f>
        <v>Figueruelas</v>
      </c>
      <c r="AA554" t="str">
        <f ca="1">IFERROR(INDEX(Rutas_Despiece!$I:$I,MATCH($S554,$Q:$Q,0)),"")</f>
        <v>Zaragoza, España</v>
      </c>
      <c r="AB554" t="str">
        <f ca="1">IFERROR(INDEX(Rutas_Despiece!$L:$L,MATCH($S554,$Q:$Q,0)),"")</f>
        <v>Frente nº 52 - Pd. Bus (?)</v>
      </c>
      <c r="AG554" t="str">
        <f t="shared" ca="1" si="297"/>
        <v/>
      </c>
    </row>
    <row r="555" spans="1:33" x14ac:dyDescent="0.25">
      <c r="A555">
        <f ca="1">IF(Rutas_Despiece!A555&lt;&gt;Rutas_Despiece!A554,1,0)</f>
        <v>0</v>
      </c>
      <c r="B555">
        <f ca="1">IF(A555,Rutas_Despiece!C555,0)</f>
        <v>0</v>
      </c>
      <c r="C555">
        <f ca="1">IF(A555,Rutas_Despiece!D555,0)</f>
        <v>0</v>
      </c>
      <c r="D555" t="str">
        <f ca="1">IF(A555=1,"",SUBSTITUTE(Rutas_Despiece!J555,",",".") &amp; ","&amp;SUBSTITUTE(Rutas_Despiece!K555,",","."))</f>
        <v>41.6362596,-0.8633714</v>
      </c>
      <c r="E555" s="5">
        <f t="shared" ca="1" si="293"/>
        <v>21</v>
      </c>
      <c r="F555" t="str">
        <f t="shared" ca="1" si="291"/>
        <v>41.6362596,-0.8633714 41.6408162,-0.8689388 41.646481,-0.887553 41.646481,-0.887553 41.646318,-0.871819 41.646481,-0.887553 41.643559,-0.863499</v>
      </c>
      <c r="G555" s="69" t="s">
        <v>1174</v>
      </c>
      <c r="H555">
        <f t="shared" ca="1" si="294"/>
        <v>51</v>
      </c>
      <c r="I555" t="str">
        <f t="shared" ref="I555:I558" ca="1" si="319">IF(I554&lt;H555,I554+1,I554)</f>
        <v/>
      </c>
      <c r="J555" s="5" t="e">
        <f t="shared" ca="1" si="298"/>
        <v>#N/A</v>
      </c>
      <c r="M555" s="69"/>
      <c r="N555" s="69">
        <f t="shared" ca="1" si="288"/>
        <v>1</v>
      </c>
      <c r="O555" s="69" t="s">
        <v>1174</v>
      </c>
      <c r="P555">
        <f t="shared" ca="1" si="296"/>
        <v>1</v>
      </c>
      <c r="Q555">
        <f t="shared" ca="1" si="299"/>
        <v>532</v>
      </c>
      <c r="R555">
        <f t="shared" ca="1" si="302"/>
        <v>990</v>
      </c>
      <c r="S555">
        <f t="shared" ca="1" si="300"/>
        <v>502</v>
      </c>
      <c r="T555" t="str">
        <f t="shared" ca="1" si="301"/>
        <v>Paradas</v>
      </c>
      <c r="U555">
        <f t="shared" ca="1" si="303"/>
        <v>10502</v>
      </c>
      <c r="V555">
        <f ca="1">IFERROR(INDEX(Rutas_Despiece!$J:$J,MATCH($S555,$Q:$Q,0)),"")</f>
        <v>41.6727639</v>
      </c>
      <c r="W555">
        <f ca="1">IFERROR(INDEX(Rutas_Despiece!$K:$K,MATCH($S555,$Q:$Q,0)),"")</f>
        <v>-0.89033189999999995</v>
      </c>
      <c r="Y555" t="str">
        <f ca="1">IFERROR(INDEX(Rutas_Despiece!$F:$F,MATCH($S555,$Q:$Q,0))&amp;" "&amp;INDEX(Rutas_Despiece!$G:$G,MATCH($S555,$Q:$Q,0)),"")</f>
        <v xml:space="preserve">Pablo Picasso  </v>
      </c>
      <c r="Z555" t="str">
        <f ca="1">IFERROR(INDEX(Rutas_Despiece!$H:$H,MATCH($S555,$Q:$Q,0)),"")</f>
        <v>Zaragoza</v>
      </c>
      <c r="AA555" t="str">
        <f ca="1">IFERROR(INDEX(Rutas_Despiece!$I:$I,MATCH($S555,$Q:$Q,0)),"")</f>
        <v>Zaragoza, España</v>
      </c>
      <c r="AB555" t="str">
        <f ca="1">IFERROR(INDEX(Rutas_Despiece!$L:$L,MATCH($S555,$Q:$Q,0)),"")</f>
        <v>Esq. María Zambrano - Pd. Bus</v>
      </c>
      <c r="AG555" t="str">
        <f t="shared" ca="1" si="297"/>
        <v/>
      </c>
    </row>
    <row r="556" spans="1:33" x14ac:dyDescent="0.25">
      <c r="A556">
        <f ca="1">IF(Rutas_Despiece!A556&lt;&gt;Rutas_Despiece!A555,1,0)</f>
        <v>0</v>
      </c>
      <c r="B556">
        <f ca="1">IF(A556,Rutas_Despiece!C556,0)</f>
        <v>0</v>
      </c>
      <c r="C556">
        <f ca="1">IF(A556,Rutas_Despiece!D556,0)</f>
        <v>0</v>
      </c>
      <c r="D556" t="str">
        <f ca="1">IF(A556=1,"",SUBSTITUTE(Rutas_Despiece!J556,",",".") &amp; ","&amp;SUBSTITUTE(Rutas_Despiece!K556,",","."))</f>
        <v>41.6408162,-0.8689388</v>
      </c>
      <c r="E556" s="5">
        <f t="shared" ca="1" si="293"/>
        <v>21</v>
      </c>
      <c r="F556" t="str">
        <f t="shared" ca="1" si="291"/>
        <v>41.6408162,-0.8689388 41.646481,-0.887553 41.646481,-0.887553 41.646318,-0.871819 41.646481,-0.887553 41.643559,-0.863499</v>
      </c>
      <c r="G556" s="69" t="s">
        <v>1174</v>
      </c>
      <c r="H556">
        <f t="shared" ca="1" si="294"/>
        <v>51</v>
      </c>
      <c r="I556" t="str">
        <f t="shared" ca="1" si="319"/>
        <v/>
      </c>
      <c r="J556" s="5" t="e">
        <f t="shared" ca="1" si="298"/>
        <v>#N/A</v>
      </c>
      <c r="M556" s="69"/>
      <c r="N556" s="69">
        <f t="shared" ca="1" si="288"/>
        <v>1</v>
      </c>
      <c r="O556" s="69" t="s">
        <v>1174</v>
      </c>
      <c r="P556">
        <f t="shared" ca="1" si="296"/>
        <v>1</v>
      </c>
      <c r="Q556">
        <f t="shared" ca="1" si="299"/>
        <v>533</v>
      </c>
      <c r="R556">
        <f t="shared" ca="1" si="302"/>
        <v>990</v>
      </c>
      <c r="S556">
        <f t="shared" ca="1" si="300"/>
        <v>503</v>
      </c>
      <c r="T556" t="str">
        <f t="shared" ca="1" si="301"/>
        <v>Paradas</v>
      </c>
      <c r="U556">
        <f t="shared" ca="1" si="303"/>
        <v>10503</v>
      </c>
      <c r="V556">
        <f ca="1">IFERROR(INDEX(Rutas_Despiece!$J:$J,MATCH($S556,$Q:$Q,0)),"")</f>
        <v>41.677349399999997</v>
      </c>
      <c r="W556">
        <f ca="1">IFERROR(INDEX(Rutas_Despiece!$K:$K,MATCH($S556,$Q:$Q,0)),"")</f>
        <v>-0.88933839999999997</v>
      </c>
      <c r="Y556" t="str">
        <f ca="1">IFERROR(INDEX(Rutas_Despiece!$F:$F,MATCH($S556,$Q:$Q,0))&amp;" "&amp;INDEX(Rutas_Despiece!$G:$G,MATCH($S556,$Q:$Q,0)),"")</f>
        <v xml:space="preserve">María Zambrano  </v>
      </c>
      <c r="Z556" t="str">
        <f ca="1">IFERROR(INDEX(Rutas_Despiece!$H:$H,MATCH($S556,$Q:$Q,0)),"")</f>
        <v>Zaragoza</v>
      </c>
      <c r="AA556" t="str">
        <f ca="1">IFERROR(INDEX(Rutas_Despiece!$I:$I,MATCH($S556,$Q:$Q,0)),"")</f>
        <v>Zaragoza, España</v>
      </c>
      <c r="AB556" t="str">
        <f ca="1">IFERROR(INDEX(Rutas_Despiece!$L:$L,MATCH($S556,$Q:$Q,0)),"")</f>
        <v>Esq. Pablo Iglesias - Pd. Bus</v>
      </c>
      <c r="AG556" t="str">
        <f t="shared" ca="1" si="297"/>
        <v/>
      </c>
    </row>
    <row r="557" spans="1:33" x14ac:dyDescent="0.25">
      <c r="A557">
        <f ca="1">IF(Rutas_Despiece!A557&lt;&gt;Rutas_Despiece!A556,1,0)</f>
        <v>0</v>
      </c>
      <c r="B557">
        <f ca="1">IF(A557,Rutas_Despiece!C557,0)</f>
        <v>0</v>
      </c>
      <c r="C557">
        <f ca="1">IF(A557,Rutas_Despiece!D557,0)</f>
        <v>0</v>
      </c>
      <c r="D557" t="str">
        <f ca="1">IF(A557=1,"",SUBSTITUTE(Rutas_Despiece!J557,",",".") &amp; ","&amp;SUBSTITUTE(Rutas_Despiece!K557,",","."))</f>
        <v>41.646481,-0.887553</v>
      </c>
      <c r="E557" s="5">
        <f t="shared" ca="1" si="293"/>
        <v>21</v>
      </c>
      <c r="F557" t="str">
        <f t="shared" ca="1" si="291"/>
        <v>41.646481,-0.887553 41.646481,-0.887553 41.646318,-0.871819 41.646481,-0.887553 41.643559,-0.863499</v>
      </c>
      <c r="G557" s="69" t="s">
        <v>1174</v>
      </c>
      <c r="H557">
        <f t="shared" ca="1" si="294"/>
        <v>51</v>
      </c>
      <c r="I557" t="str">
        <f t="shared" ca="1" si="319"/>
        <v/>
      </c>
      <c r="J557" s="5" t="e">
        <f t="shared" ca="1" si="298"/>
        <v>#N/A</v>
      </c>
      <c r="M557" s="69"/>
      <c r="N557" s="69">
        <f t="shared" ca="1" si="288"/>
        <v>1</v>
      </c>
      <c r="O557" s="69" t="s">
        <v>1174</v>
      </c>
      <c r="P557">
        <f t="shared" ca="1" si="296"/>
        <v>1</v>
      </c>
      <c r="Q557">
        <f t="shared" ca="1" si="299"/>
        <v>534</v>
      </c>
      <c r="R557">
        <f t="shared" ca="1" si="302"/>
        <v>990</v>
      </c>
      <c r="S557">
        <f t="shared" ca="1" si="300"/>
        <v>504</v>
      </c>
      <c r="T557" t="str">
        <f t="shared" ca="1" si="301"/>
        <v>Paradas</v>
      </c>
      <c r="U557">
        <f t="shared" ca="1" si="303"/>
        <v>10504</v>
      </c>
      <c r="V557">
        <f ca="1">IFERROR(INDEX(Rutas_Despiece!$J:$J,MATCH($S557,$Q:$Q,0)),"")</f>
        <v>41.677858399999998</v>
      </c>
      <c r="W557">
        <f ca="1">IFERROR(INDEX(Rutas_Despiece!$K:$K,MATCH($S557,$Q:$Q,0)),"")</f>
        <v>-0.89068630000000004</v>
      </c>
      <c r="Y557" t="str">
        <f ca="1">IFERROR(INDEX(Rutas_Despiece!$F:$F,MATCH($S557,$Q:$Q,0))&amp;" "&amp;INDEX(Rutas_Despiece!$G:$G,MATCH($S557,$Q:$Q,0)),"")</f>
        <v xml:space="preserve">Gómez de Avellaneda  </v>
      </c>
      <c r="Z557" t="str">
        <f ca="1">IFERROR(INDEX(Rutas_Despiece!$H:$H,MATCH($S557,$Q:$Q,0)),"")</f>
        <v>Zaragoza</v>
      </c>
      <c r="AA557" t="str">
        <f ca="1">IFERROR(INDEX(Rutas_Despiece!$I:$I,MATCH($S557,$Q:$Q,0)),"")</f>
        <v>Zaragoza, España</v>
      </c>
      <c r="AB557" t="str">
        <f ca="1">IFERROR(INDEX(Rutas_Despiece!$L:$L,MATCH($S557,$Q:$Q,0)),"")</f>
        <v>Margarita Xirgú - Pd. Bus</v>
      </c>
      <c r="AG557" t="str">
        <f t="shared" ca="1" si="297"/>
        <v/>
      </c>
    </row>
    <row r="558" spans="1:33" x14ac:dyDescent="0.25">
      <c r="A558">
        <f ca="1">IF(Rutas_Despiece!A558&lt;&gt;Rutas_Despiece!A557,1,0)</f>
        <v>0</v>
      </c>
      <c r="B558">
        <f ca="1">IF(A558,Rutas_Despiece!C558,0)</f>
        <v>0</v>
      </c>
      <c r="C558">
        <f ca="1">IF(A558,Rutas_Despiece!D558,0)</f>
        <v>0</v>
      </c>
      <c r="D558" t="str">
        <f ca="1">IF(A558=1,"",SUBSTITUTE(Rutas_Despiece!J558,",",".") &amp; ","&amp;SUBSTITUTE(Rutas_Despiece!K558,",","."))</f>
        <v>41.646481,-0.887553</v>
      </c>
      <c r="E558" s="5">
        <f t="shared" ca="1" si="293"/>
        <v>21</v>
      </c>
      <c r="F558" t="str">
        <f t="shared" ca="1" si="291"/>
        <v>41.646481,-0.887553 41.646318,-0.871819 41.646481,-0.887553 41.643559,-0.863499</v>
      </c>
      <c r="G558" s="69" t="s">
        <v>1174</v>
      </c>
      <c r="H558">
        <f t="shared" ca="1" si="294"/>
        <v>51</v>
      </c>
      <c r="I558" t="str">
        <f t="shared" ca="1" si="319"/>
        <v/>
      </c>
      <c r="J558" s="5" t="e">
        <f t="shared" ca="1" si="298"/>
        <v>#N/A</v>
      </c>
      <c r="M558" s="69"/>
      <c r="N558" s="69">
        <f t="shared" ca="1" si="288"/>
        <v>1</v>
      </c>
      <c r="O558" s="69" t="s">
        <v>1174</v>
      </c>
      <c r="P558">
        <f t="shared" ca="1" si="296"/>
        <v>1</v>
      </c>
      <c r="Q558">
        <f t="shared" ca="1" si="299"/>
        <v>535</v>
      </c>
      <c r="R558">
        <f t="shared" ca="1" si="302"/>
        <v>990</v>
      </c>
      <c r="S558">
        <f t="shared" ca="1" si="300"/>
        <v>505</v>
      </c>
      <c r="T558" t="str">
        <f t="shared" ca="1" si="301"/>
        <v>Paradas</v>
      </c>
      <c r="U558">
        <f t="shared" ca="1" si="303"/>
        <v>10505</v>
      </c>
      <c r="V558">
        <f ca="1">IFERROR(INDEX(Rutas_Despiece!$J:$J,MATCH($S558,$Q:$Q,0)),"")</f>
        <v>41.676212</v>
      </c>
      <c r="W558">
        <f ca="1">IFERROR(INDEX(Rutas_Despiece!$K:$K,MATCH($S558,$Q:$Q,0)),"")</f>
        <v>-0.89203100000000002</v>
      </c>
      <c r="Y558" t="str">
        <f ca="1">IFERROR(INDEX(Rutas_Despiece!$F:$F,MATCH($S558,$Q:$Q,0))&amp;" "&amp;INDEX(Rutas_Despiece!$G:$G,MATCH($S558,$Q:$Q,0)),"")</f>
        <v xml:space="preserve">Luis Legaz nº 24 </v>
      </c>
      <c r="Z558" t="str">
        <f ca="1">IFERROR(INDEX(Rutas_Despiece!$H:$H,MATCH($S558,$Q:$Q,0)),"")</f>
        <v>Zaragoza</v>
      </c>
      <c r="AA558" t="str">
        <f ca="1">IFERROR(INDEX(Rutas_Despiece!$I:$I,MATCH($S558,$Q:$Q,0)),"")</f>
        <v>Zaragoza, España</v>
      </c>
      <c r="AB558" t="str">
        <f ca="1">IFERROR(INDEX(Rutas_Despiece!$L:$L,MATCH($S558,$Q:$Q,0)),"")</f>
        <v>Edf. La Dehesa</v>
      </c>
      <c r="AG558" t="str">
        <f t="shared" ca="1" si="297"/>
        <v/>
      </c>
    </row>
    <row r="559" spans="1:33" x14ac:dyDescent="0.25">
      <c r="A559">
        <f ca="1">IF(Rutas_Despiece!A559&lt;&gt;Rutas_Despiece!A558,1,0)</f>
        <v>0</v>
      </c>
      <c r="B559">
        <f ca="1">IF(A559,Rutas_Despiece!C559,0)</f>
        <v>0</v>
      </c>
      <c r="C559">
        <f ca="1">IF(A559,Rutas_Despiece!D559,0)</f>
        <v>0</v>
      </c>
      <c r="D559" t="str">
        <f ca="1">IF(A559=1,"",SUBSTITUTE(Rutas_Despiece!J559,",",".") &amp; ","&amp;SUBSTITUTE(Rutas_Despiece!K559,",","."))</f>
        <v>41.646318,-0.871819</v>
      </c>
      <c r="E559" s="5">
        <f t="shared" ca="1" si="293"/>
        <v>21</v>
      </c>
      <c r="F559" t="str">
        <f t="shared" ca="1" si="291"/>
        <v>41.646318,-0.871819 41.646481,-0.887553 41.643559,-0.863499</v>
      </c>
      <c r="G559" s="69" t="s">
        <v>1174</v>
      </c>
      <c r="H559">
        <f t="shared" ca="1" si="294"/>
        <v>51</v>
      </c>
      <c r="I559" t="str">
        <f t="shared" ref="I559" ca="1" si="320">IF(I558&lt;H559,I558+1,"")</f>
        <v/>
      </c>
      <c r="J559" s="5" t="e">
        <f t="shared" ca="1" si="298"/>
        <v>#N/A</v>
      </c>
      <c r="M559" s="69"/>
      <c r="N559" s="69">
        <f t="shared" ca="1" si="288"/>
        <v>1</v>
      </c>
      <c r="O559" s="69" t="s">
        <v>1174</v>
      </c>
      <c r="P559">
        <f t="shared" ca="1" si="296"/>
        <v>1</v>
      </c>
      <c r="Q559">
        <f t="shared" ca="1" si="299"/>
        <v>536</v>
      </c>
      <c r="R559">
        <f t="shared" ca="1" si="302"/>
        <v>990</v>
      </c>
      <c r="S559">
        <f t="shared" ca="1" si="300"/>
        <v>506</v>
      </c>
      <c r="T559" t="str">
        <f t="shared" ca="1" si="301"/>
        <v>Paradas</v>
      </c>
      <c r="U559">
        <f t="shared" ca="1" si="303"/>
        <v>10506</v>
      </c>
      <c r="V559">
        <f ca="1">IFERROR(INDEX(Rutas_Despiece!$J:$J,MATCH($S559,$Q:$Q,0)),"")</f>
        <v>41.673133200000002</v>
      </c>
      <c r="W559">
        <f ca="1">IFERROR(INDEX(Rutas_Despiece!$K:$K,MATCH($S559,$Q:$Q,0)),"")</f>
        <v>-0.87766460000000002</v>
      </c>
      <c r="Y559" t="str">
        <f ca="1">IFERROR(INDEX(Rutas_Despiece!$F:$F,MATCH($S559,$Q:$Q,0))&amp;" "&amp;INDEX(Rutas_Despiece!$G:$G,MATCH($S559,$Q:$Q,0)),"")</f>
        <v xml:space="preserve">Pablo Picasso  </v>
      </c>
      <c r="Z559" t="str">
        <f ca="1">IFERROR(INDEX(Rutas_Despiece!$H:$H,MATCH($S559,$Q:$Q,0)),"")</f>
        <v>Zaragoza</v>
      </c>
      <c r="AA559" t="str">
        <f ca="1">IFERROR(INDEX(Rutas_Despiece!$I:$I,MATCH($S559,$Q:$Q,0)),"")</f>
        <v>Zaragoza, España</v>
      </c>
      <c r="AB559" t="str">
        <f ca="1">IFERROR(INDEX(Rutas_Despiece!$L:$L,MATCH($S559,$Q:$Q,0)),"")</f>
        <v>Esq. Salvador Allende - Pd. Bus</v>
      </c>
      <c r="AG559" t="str">
        <f t="shared" ca="1" si="297"/>
        <v/>
      </c>
    </row>
    <row r="560" spans="1:33" x14ac:dyDescent="0.25">
      <c r="A560">
        <f ca="1">IF(Rutas_Despiece!A560&lt;&gt;Rutas_Despiece!A559,1,0)</f>
        <v>0</v>
      </c>
      <c r="B560">
        <f ca="1">IF(A560,Rutas_Despiece!C560,0)</f>
        <v>0</v>
      </c>
      <c r="C560">
        <f ca="1">IF(A560,Rutas_Despiece!D560,0)</f>
        <v>0</v>
      </c>
      <c r="D560" t="str">
        <f ca="1">IF(A560=1,"",SUBSTITUTE(Rutas_Despiece!J560,",",".") &amp; ","&amp;SUBSTITUTE(Rutas_Despiece!K560,",","."))</f>
        <v>41.646481,-0.887553</v>
      </c>
      <c r="E560" s="5">
        <f t="shared" ca="1" si="293"/>
        <v>21</v>
      </c>
      <c r="F560" t="str">
        <f t="shared" ca="1" si="291"/>
        <v>41.646481,-0.887553 41.643559,-0.863499</v>
      </c>
      <c r="G560" s="69" t="s">
        <v>1174</v>
      </c>
      <c r="H560">
        <f t="shared" ca="1" si="294"/>
        <v>51</v>
      </c>
      <c r="I560" t="str">
        <f t="shared" ref="I560:I563" ca="1" si="321">IF(I559&lt;H560,I559+1,I559)</f>
        <v/>
      </c>
      <c r="J560" s="5" t="e">
        <f t="shared" ca="1" si="298"/>
        <v>#N/A</v>
      </c>
      <c r="M560" s="69"/>
      <c r="N560" s="69">
        <f t="shared" ca="1" si="288"/>
        <v>1</v>
      </c>
      <c r="O560" s="69" t="s">
        <v>1174</v>
      </c>
      <c r="P560">
        <f t="shared" ca="1" si="296"/>
        <v>1</v>
      </c>
      <c r="Q560">
        <f t="shared" ca="1" si="299"/>
        <v>537</v>
      </c>
      <c r="R560">
        <f t="shared" ca="1" si="302"/>
        <v>990</v>
      </c>
      <c r="S560">
        <f t="shared" ca="1" si="300"/>
        <v>507</v>
      </c>
      <c r="T560" t="str">
        <f t="shared" ca="1" si="301"/>
        <v>Paradas</v>
      </c>
      <c r="U560">
        <f t="shared" ca="1" si="303"/>
        <v>10507</v>
      </c>
      <c r="V560">
        <f ca="1">IFERROR(INDEX(Rutas_Despiece!$J:$J,MATCH($S560,$Q:$Q,0)),"")</f>
        <v>41.674923900000003</v>
      </c>
      <c r="W560">
        <f ca="1">IFERROR(INDEX(Rutas_Despiece!$K:$K,MATCH($S560,$Q:$Q,0)),"")</f>
        <v>-0.87691980000000003</v>
      </c>
      <c r="Y560" t="str">
        <f ca="1">IFERROR(INDEX(Rutas_Despiece!$F:$F,MATCH($S560,$Q:$Q,0))&amp;" "&amp;INDEX(Rutas_Despiece!$G:$G,MATCH($S560,$Q:$Q,0)),"")</f>
        <v xml:space="preserve">Salvador Allende  </v>
      </c>
      <c r="Z560" t="str">
        <f ca="1">IFERROR(INDEX(Rutas_Despiece!$H:$H,MATCH($S560,$Q:$Q,0)),"")</f>
        <v>Zaragoza</v>
      </c>
      <c r="AA560" t="str">
        <f ca="1">IFERROR(INDEX(Rutas_Despiece!$I:$I,MATCH($S560,$Q:$Q,0)),"")</f>
        <v>Zaragoza, España</v>
      </c>
      <c r="AB560" t="str">
        <f ca="1">IFERROR(INDEX(Rutas_Despiece!$L:$L,MATCH($S560,$Q:$Q,0)),"")</f>
        <v>Frente nº 67 - Pd. Bus</v>
      </c>
      <c r="AG560" t="str">
        <f t="shared" ca="1" si="297"/>
        <v/>
      </c>
    </row>
    <row r="561" spans="1:33" x14ac:dyDescent="0.25">
      <c r="A561">
        <f ca="1">IF(Rutas_Despiece!A561&lt;&gt;Rutas_Despiece!A560,1,0)</f>
        <v>0</v>
      </c>
      <c r="B561">
        <f ca="1">IF(A561,Rutas_Despiece!C561,0)</f>
        <v>0</v>
      </c>
      <c r="C561">
        <f ca="1">IF(A561,Rutas_Despiece!D561,0)</f>
        <v>0</v>
      </c>
      <c r="D561" t="str">
        <f ca="1">IF(A561=1,"",SUBSTITUTE(Rutas_Despiece!J561,",",".") &amp; ","&amp;SUBSTITUTE(Rutas_Despiece!K561,",","."))</f>
        <v>41.643559,-0.863499</v>
      </c>
      <c r="E561" s="5">
        <f t="shared" ca="1" si="293"/>
        <v>21</v>
      </c>
      <c r="F561" t="str">
        <f t="shared" ca="1" si="291"/>
        <v>41.643559,-0.863499</v>
      </c>
      <c r="G561" s="69" t="s">
        <v>1174</v>
      </c>
      <c r="H561">
        <f t="shared" ca="1" si="294"/>
        <v>51</v>
      </c>
      <c r="I561" t="str">
        <f t="shared" ca="1" si="321"/>
        <v/>
      </c>
      <c r="J561" s="5" t="e">
        <f t="shared" ca="1" si="298"/>
        <v>#N/A</v>
      </c>
      <c r="M561" s="69"/>
      <c r="N561" s="69">
        <f t="shared" ca="1" si="288"/>
        <v>1</v>
      </c>
      <c r="O561" s="69" t="s">
        <v>1174</v>
      </c>
      <c r="P561">
        <f t="shared" ca="1" si="296"/>
        <v>1</v>
      </c>
      <c r="Q561">
        <f t="shared" ca="1" si="299"/>
        <v>538</v>
      </c>
      <c r="R561">
        <f t="shared" ca="1" si="302"/>
        <v>990</v>
      </c>
      <c r="S561">
        <f t="shared" ca="1" si="300"/>
        <v>508</v>
      </c>
      <c r="T561" t="str">
        <f t="shared" ca="1" si="301"/>
        <v>Paradas</v>
      </c>
      <c r="U561">
        <f t="shared" ca="1" si="303"/>
        <v>10508</v>
      </c>
      <c r="V561">
        <f ca="1">IFERROR(INDEX(Rutas_Despiece!$J:$J,MATCH($S561,$Q:$Q,0)),"")</f>
        <v>41.677505199999999</v>
      </c>
      <c r="W561">
        <f ca="1">IFERROR(INDEX(Rutas_Despiece!$K:$K,MATCH($S561,$Q:$Q,0)),"")</f>
        <v>-0.87398989999999999</v>
      </c>
      <c r="Y561" t="str">
        <f ca="1">IFERROR(INDEX(Rutas_Despiece!$F:$F,MATCH($S561,$Q:$Q,0))&amp;" "&amp;INDEX(Rutas_Despiece!$G:$G,MATCH($S561,$Q:$Q,0)),"")</f>
        <v xml:space="preserve">Salvador Allende  </v>
      </c>
      <c r="Z561" t="str">
        <f ca="1">IFERROR(INDEX(Rutas_Despiece!$H:$H,MATCH($S561,$Q:$Q,0)),"")</f>
        <v>Zaragoza</v>
      </c>
      <c r="AA561" t="str">
        <f ca="1">IFERROR(INDEX(Rutas_Despiece!$I:$I,MATCH($S561,$Q:$Q,0)),"")</f>
        <v>Zaragoza, España</v>
      </c>
      <c r="AB561" t="str">
        <f ca="1">IFERROR(INDEX(Rutas_Despiece!$L:$L,MATCH($S561,$Q:$Q,0)),"")</f>
        <v>Frente nº 85 - Pd. Bus</v>
      </c>
      <c r="AG561" t="str">
        <f t="shared" ca="1" si="297"/>
        <v/>
      </c>
    </row>
    <row r="562" spans="1:33" x14ac:dyDescent="0.25">
      <c r="A562">
        <f ca="1">IF(Rutas_Despiece!A562&lt;&gt;Rutas_Despiece!A561,1,0)</f>
        <v>1</v>
      </c>
      <c r="B562" t="str">
        <f ca="1">IF(A562,Rutas_Despiece!C562,0)</f>
        <v>Rutas_Habituales_MTN</v>
      </c>
      <c r="C562" t="str">
        <f ca="1">IF(A562,Rutas_Despiece!D562,0)</f>
        <v>Ruta 8_20</v>
      </c>
      <c r="D562" t="str">
        <f ca="1">IF(A562=1,"",SUBSTITUTE(Rutas_Despiece!J562,",",".") &amp; ","&amp;SUBSTITUTE(Rutas_Despiece!K562,",","."))</f>
        <v/>
      </c>
      <c r="E562" s="5">
        <f t="shared" ca="1" si="293"/>
        <v>22</v>
      </c>
      <c r="F562" t="str">
        <f t="shared" ca="1" si="291"/>
        <v xml:space="preserve"> 41.6507433,-0.8700134 41.64805,-0.877269 41.6478051,-0.8822717 41.647833,-0.88625 41.649941,-0.888539 41.749628,-1.175514 41.749628,-1.175514 41.6510668,-0.8902034 41.648205,-0.8865729 41.6476356,-0.8841543 41.6489185,-0.8767716 41.6511179,-0.8703225</v>
      </c>
      <c r="G562" s="69" t="s">
        <v>1174</v>
      </c>
      <c r="H562">
        <f t="shared" ca="1" si="294"/>
        <v>51</v>
      </c>
      <c r="I562" t="str">
        <f t="shared" ca="1" si="321"/>
        <v/>
      </c>
      <c r="J562" s="5" t="e">
        <f t="shared" ca="1" si="298"/>
        <v>#N/A</v>
      </c>
      <c r="M562" s="69"/>
      <c r="N562" s="69">
        <f t="shared" ca="1" si="288"/>
        <v>1</v>
      </c>
      <c r="O562" s="69" t="s">
        <v>1174</v>
      </c>
      <c r="P562">
        <f t="shared" ca="1" si="296"/>
        <v>0</v>
      </c>
      <c r="Q562">
        <f t="shared" ca="1" si="299"/>
        <v>538</v>
      </c>
      <c r="R562">
        <f t="shared" ca="1" si="302"/>
        <v>990</v>
      </c>
      <c r="S562">
        <f t="shared" ca="1" si="300"/>
        <v>509</v>
      </c>
      <c r="T562" t="str">
        <f t="shared" ca="1" si="301"/>
        <v>Paradas</v>
      </c>
      <c r="U562">
        <f t="shared" ca="1" si="303"/>
        <v>10509</v>
      </c>
      <c r="V562">
        <f ca="1">IFERROR(INDEX(Rutas_Despiece!$J:$J,MATCH($S562,$Q:$Q,0)),"")</f>
        <v>41.6725548</v>
      </c>
      <c r="W562">
        <f ca="1">IFERROR(INDEX(Rutas_Despiece!$K:$K,MATCH($S562,$Q:$Q,0)),"")</f>
        <v>-0.89263630000000005</v>
      </c>
      <c r="Y562" t="str">
        <f ca="1">IFERROR(INDEX(Rutas_Despiece!$F:$F,MATCH($S562,$Q:$Q,0))&amp;" "&amp;INDEX(Rutas_Despiece!$G:$G,MATCH($S562,$Q:$Q,0)),"")</f>
        <v xml:space="preserve">Pablo Ruiz Picasso  </v>
      </c>
      <c r="Z562" t="str">
        <f ca="1">IFERROR(INDEX(Rutas_Despiece!$H:$H,MATCH($S562,$Q:$Q,0)),"")</f>
        <v>Zaragoza</v>
      </c>
      <c r="AA562" t="str">
        <f ca="1">IFERROR(INDEX(Rutas_Despiece!$I:$I,MATCH($S562,$Q:$Q,0)),"")</f>
        <v>Zaragoza, España</v>
      </c>
      <c r="AB562" t="str">
        <f ca="1">IFERROR(INDEX(Rutas_Despiece!$L:$L,MATCH($S562,$Q:$Q,0)),"")</f>
        <v>Esq. Emilia Pardo Bazán</v>
      </c>
      <c r="AG562" t="str">
        <f t="shared" ca="1" si="297"/>
        <v/>
      </c>
    </row>
    <row r="563" spans="1:33" x14ac:dyDescent="0.25">
      <c r="A563">
        <f ca="1">IF(Rutas_Despiece!A563&lt;&gt;Rutas_Despiece!A562,1,0)</f>
        <v>0</v>
      </c>
      <c r="B563">
        <f ca="1">IF(A563,Rutas_Despiece!C563,0)</f>
        <v>0</v>
      </c>
      <c r="C563">
        <f ca="1">IF(A563,Rutas_Despiece!D563,0)</f>
        <v>0</v>
      </c>
      <c r="D563" t="str">
        <f ca="1">IF(A563=1,"",SUBSTITUTE(Rutas_Despiece!J563,",",".") &amp; ","&amp;SUBSTITUTE(Rutas_Despiece!K563,",","."))</f>
        <v>41.6507433,-0.8700134</v>
      </c>
      <c r="E563" s="5">
        <f t="shared" ca="1" si="293"/>
        <v>22</v>
      </c>
      <c r="F563" t="str">
        <f t="shared" ca="1" si="291"/>
        <v>41.6507433,-0.8700134 41.64805,-0.877269 41.6478051,-0.8822717 41.647833,-0.88625 41.649941,-0.888539 41.749628,-1.175514 41.749628,-1.175514 41.6510668,-0.8902034 41.648205,-0.8865729 41.6476356,-0.8841543 41.6489185,-0.8767716 41.6511179,-0.8703225</v>
      </c>
      <c r="G563" s="69" t="s">
        <v>1174</v>
      </c>
      <c r="H563">
        <f t="shared" ca="1" si="294"/>
        <v>51</v>
      </c>
      <c r="I563" t="str">
        <f t="shared" ca="1" si="321"/>
        <v/>
      </c>
      <c r="J563" s="5" t="e">
        <f t="shared" ca="1" si="298"/>
        <v>#N/A</v>
      </c>
      <c r="M563" s="69"/>
      <c r="N563" s="69">
        <f t="shared" ca="1" si="288"/>
        <v>1</v>
      </c>
      <c r="O563" s="69" t="s">
        <v>1174</v>
      </c>
      <c r="P563">
        <f t="shared" ca="1" si="296"/>
        <v>1</v>
      </c>
      <c r="Q563">
        <f t="shared" ca="1" si="299"/>
        <v>539</v>
      </c>
      <c r="R563">
        <f t="shared" ca="1" si="302"/>
        <v>990</v>
      </c>
      <c r="S563">
        <f t="shared" ca="1" si="300"/>
        <v>510</v>
      </c>
      <c r="T563" t="str">
        <f t="shared" ca="1" si="301"/>
        <v>Paradas</v>
      </c>
      <c r="U563">
        <f t="shared" ca="1" si="303"/>
        <v>10510</v>
      </c>
      <c r="V563">
        <f ca="1">IFERROR(INDEX(Rutas_Despiece!$J:$J,MATCH($S563,$Q:$Q,0)),"")</f>
        <v>41.670422100000003</v>
      </c>
      <c r="W563">
        <f ca="1">IFERROR(INDEX(Rutas_Despiece!$K:$K,MATCH($S563,$Q:$Q,0)),"")</f>
        <v>-0.89067010000000002</v>
      </c>
      <c r="Y563" t="str">
        <f ca="1">IFERROR(INDEX(Rutas_Despiece!$F:$F,MATCH($S563,$Q:$Q,0))&amp;" "&amp;INDEX(Rutas_Despiece!$G:$G,MATCH($S563,$Q:$Q,0)),"")</f>
        <v xml:space="preserve">Gómez de Avellaneda  </v>
      </c>
      <c r="Z563" t="str">
        <f ca="1">IFERROR(INDEX(Rutas_Despiece!$H:$H,MATCH($S563,$Q:$Q,0)),"")</f>
        <v>Zaragoza</v>
      </c>
      <c r="AA563" t="str">
        <f ca="1">IFERROR(INDEX(Rutas_Despiece!$I:$I,MATCH($S563,$Q:$Q,0)),"")</f>
        <v>Zaragoza, España</v>
      </c>
      <c r="AB563" t="str">
        <f ca="1">IFERROR(INDEX(Rutas_Despiece!$L:$L,MATCH($S563,$Q:$Q,0)),"")</f>
        <v>Esq. Saiz de Otero - Pd. Bus</v>
      </c>
      <c r="AG563" t="str">
        <f t="shared" ca="1" si="297"/>
        <v/>
      </c>
    </row>
    <row r="564" spans="1:33" x14ac:dyDescent="0.25">
      <c r="A564">
        <f ca="1">IF(Rutas_Despiece!A564&lt;&gt;Rutas_Despiece!A563,1,0)</f>
        <v>0</v>
      </c>
      <c r="B564">
        <f ca="1">IF(A564,Rutas_Despiece!C564,0)</f>
        <v>0</v>
      </c>
      <c r="C564">
        <f ca="1">IF(A564,Rutas_Despiece!D564,0)</f>
        <v>0</v>
      </c>
      <c r="D564" t="str">
        <f ca="1">IF(A564=1,"",SUBSTITUTE(Rutas_Despiece!J564,",",".") &amp; ","&amp;SUBSTITUTE(Rutas_Despiece!K564,",","."))</f>
        <v>41.64805,-0.877269</v>
      </c>
      <c r="E564" s="5">
        <f t="shared" ca="1" si="293"/>
        <v>22</v>
      </c>
      <c r="F564" t="str">
        <f t="shared" ca="1" si="291"/>
        <v>41.64805,-0.877269 41.6478051,-0.8822717 41.647833,-0.88625 41.649941,-0.888539 41.749628,-1.175514 41.749628,-1.175514 41.6510668,-0.8902034 41.648205,-0.8865729 41.6476356,-0.8841543 41.6489185,-0.8767716 41.6511179,-0.8703225</v>
      </c>
      <c r="G564" s="69" t="s">
        <v>1174</v>
      </c>
      <c r="H564">
        <f t="shared" ca="1" si="294"/>
        <v>51</v>
      </c>
      <c r="I564" t="str">
        <f t="shared" ref="I564" ca="1" si="322">IF(I563&lt;H564,I563+1,"")</f>
        <v/>
      </c>
      <c r="J564" s="5" t="e">
        <f t="shared" ca="1" si="298"/>
        <v>#N/A</v>
      </c>
      <c r="M564" s="69"/>
      <c r="N564" s="69">
        <f t="shared" ca="1" si="288"/>
        <v>1</v>
      </c>
      <c r="O564" s="69" t="s">
        <v>1174</v>
      </c>
      <c r="P564">
        <f t="shared" ca="1" si="296"/>
        <v>1</v>
      </c>
      <c r="Q564">
        <f t="shared" ca="1" si="299"/>
        <v>540</v>
      </c>
      <c r="R564">
        <f t="shared" ca="1" si="302"/>
        <v>990</v>
      </c>
      <c r="S564">
        <f t="shared" ca="1" si="300"/>
        <v>511</v>
      </c>
      <c r="T564" t="str">
        <f t="shared" ca="1" si="301"/>
        <v>Paradas</v>
      </c>
      <c r="U564">
        <f t="shared" ca="1" si="303"/>
        <v>10511</v>
      </c>
      <c r="V564">
        <f ca="1">IFERROR(INDEX(Rutas_Despiece!$J:$J,MATCH($S564,$Q:$Q,0)),"")</f>
        <v>41.624887999999999</v>
      </c>
      <c r="W564">
        <f ca="1">IFERROR(INDEX(Rutas_Despiece!$K:$K,MATCH($S564,$Q:$Q,0)),"")</f>
        <v>-0.87636099999999995</v>
      </c>
      <c r="Y564" t="str">
        <f ca="1">IFERROR(INDEX(Rutas_Despiece!$F:$F,MATCH($S564,$Q:$Q,0))&amp;" "&amp;INDEX(Rutas_Despiece!$G:$G,MATCH($S564,$Q:$Q,0)),"")</f>
        <v xml:space="preserve">Gómez de Avellaneda nº 23 </v>
      </c>
      <c r="Z564" t="str">
        <f ca="1">IFERROR(INDEX(Rutas_Despiece!$H:$H,MATCH($S564,$Q:$Q,0)),"")</f>
        <v>Zaragoza</v>
      </c>
      <c r="AA564" t="str">
        <f ca="1">IFERROR(INDEX(Rutas_Despiece!$I:$I,MATCH($S564,$Q:$Q,0)),"")</f>
        <v>Zaragoza, España</v>
      </c>
      <c r="AB564" t="str">
        <f ca="1">IFERROR(INDEX(Rutas_Despiece!$L:$L,MATCH($S564,$Q:$Q,0)),"")</f>
        <v>Pd. Bus</v>
      </c>
      <c r="AG564" t="str">
        <f t="shared" ca="1" si="297"/>
        <v/>
      </c>
    </row>
    <row r="565" spans="1:33" x14ac:dyDescent="0.25">
      <c r="A565">
        <f ca="1">IF(Rutas_Despiece!A565&lt;&gt;Rutas_Despiece!A564,1,0)</f>
        <v>0</v>
      </c>
      <c r="B565">
        <f ca="1">IF(A565,Rutas_Despiece!C565,0)</f>
        <v>0</v>
      </c>
      <c r="C565">
        <f ca="1">IF(A565,Rutas_Despiece!D565,0)</f>
        <v>0</v>
      </c>
      <c r="D565" t="str">
        <f ca="1">IF(A565=1,"",SUBSTITUTE(Rutas_Despiece!J565,",",".") &amp; ","&amp;SUBSTITUTE(Rutas_Despiece!K565,",","."))</f>
        <v>41.6478051,-0.8822717</v>
      </c>
      <c r="E565" s="5">
        <f t="shared" ca="1" si="293"/>
        <v>22</v>
      </c>
      <c r="F565" t="str">
        <f t="shared" ca="1" si="291"/>
        <v>41.6478051,-0.8822717 41.647833,-0.88625 41.649941,-0.888539 41.749628,-1.175514 41.749628,-1.175514 41.6510668,-0.8902034 41.648205,-0.8865729 41.6476356,-0.8841543 41.6489185,-0.8767716 41.6511179,-0.8703225</v>
      </c>
      <c r="G565" s="69" t="s">
        <v>1174</v>
      </c>
      <c r="H565">
        <f t="shared" ca="1" si="294"/>
        <v>51</v>
      </c>
      <c r="I565" t="str">
        <f t="shared" ref="I565:I568" ca="1" si="323">IF(I564&lt;H565,I564+1,I564)</f>
        <v/>
      </c>
      <c r="J565" s="5" t="e">
        <f t="shared" ca="1" si="298"/>
        <v>#N/A</v>
      </c>
      <c r="M565" s="69"/>
      <c r="N565" s="69">
        <f t="shared" ca="1" si="288"/>
        <v>1</v>
      </c>
      <c r="O565" s="69" t="s">
        <v>1174</v>
      </c>
      <c r="P565">
        <f t="shared" ca="1" si="296"/>
        <v>1</v>
      </c>
      <c r="Q565">
        <f t="shared" ca="1" si="299"/>
        <v>541</v>
      </c>
      <c r="R565">
        <f t="shared" ca="1" si="302"/>
        <v>990</v>
      </c>
      <c r="S565">
        <f t="shared" ca="1" si="300"/>
        <v>512</v>
      </c>
      <c r="T565" t="str">
        <f t="shared" ca="1" si="301"/>
        <v>Paradas</v>
      </c>
      <c r="U565">
        <f t="shared" ca="1" si="303"/>
        <v>10512</v>
      </c>
      <c r="V565">
        <f ca="1">IFERROR(INDEX(Rutas_Despiece!$J:$J,MATCH($S565,$Q:$Q,0)),"")</f>
        <v>41.672518799999999</v>
      </c>
      <c r="W565">
        <f ca="1">IFERROR(INDEX(Rutas_Despiece!$K:$K,MATCH($S565,$Q:$Q,0)),"")</f>
        <v>-0.89072150000000005</v>
      </c>
      <c r="Y565" t="str">
        <f ca="1">IFERROR(INDEX(Rutas_Despiece!$F:$F,MATCH($S565,$Q:$Q,0))&amp;" "&amp;INDEX(Rutas_Despiece!$G:$G,MATCH($S565,$Q:$Q,0)),"")</f>
        <v xml:space="preserve">María  Zambrano </v>
      </c>
      <c r="Z565" t="str">
        <f ca="1">IFERROR(INDEX(Rutas_Despiece!$H:$H,MATCH($S565,$Q:$Q,0)),"")</f>
        <v>Zaragoza</v>
      </c>
      <c r="AA565" t="str">
        <f ca="1">IFERROR(INDEX(Rutas_Despiece!$I:$I,MATCH($S565,$Q:$Q,0)),"")</f>
        <v>Zaragoza, España</v>
      </c>
      <c r="AB565" t="str">
        <f ca="1">IFERROR(INDEX(Rutas_Despiece!$L:$L,MATCH($S565,$Q:$Q,0)),"")</f>
        <v xml:space="preserve"> M. Zambrano/G. Avellaneda - Paso cebra (?)</v>
      </c>
      <c r="AG565" t="str">
        <f t="shared" ca="1" si="297"/>
        <v/>
      </c>
    </row>
    <row r="566" spans="1:33" x14ac:dyDescent="0.25">
      <c r="A566">
        <f ca="1">IF(Rutas_Despiece!A566&lt;&gt;Rutas_Despiece!A565,1,0)</f>
        <v>0</v>
      </c>
      <c r="B566">
        <f ca="1">IF(A566,Rutas_Despiece!C566,0)</f>
        <v>0</v>
      </c>
      <c r="C566">
        <f ca="1">IF(A566,Rutas_Despiece!D566,0)</f>
        <v>0</v>
      </c>
      <c r="D566" t="str">
        <f ca="1">IF(A566=1,"",SUBSTITUTE(Rutas_Despiece!J566,",",".") &amp; ","&amp;SUBSTITUTE(Rutas_Despiece!K566,",","."))</f>
        <v>41.647833,-0.88625</v>
      </c>
      <c r="E566" s="5">
        <f t="shared" ca="1" si="293"/>
        <v>22</v>
      </c>
      <c r="F566" t="str">
        <f t="shared" ca="1" si="291"/>
        <v>41.647833,-0.88625 41.649941,-0.888539 41.749628,-1.175514 41.749628,-1.175514 41.6510668,-0.8902034 41.648205,-0.8865729 41.6476356,-0.8841543 41.6489185,-0.8767716 41.6511179,-0.8703225</v>
      </c>
      <c r="G566" s="69" t="s">
        <v>1174</v>
      </c>
      <c r="H566">
        <f t="shared" ca="1" si="294"/>
        <v>51</v>
      </c>
      <c r="I566" t="str">
        <f t="shared" ca="1" si="323"/>
        <v/>
      </c>
      <c r="J566" s="5" t="e">
        <f t="shared" ca="1" si="298"/>
        <v>#N/A</v>
      </c>
      <c r="M566" s="69"/>
      <c r="N566" s="69">
        <f t="shared" ca="1" si="288"/>
        <v>1</v>
      </c>
      <c r="O566" s="69" t="s">
        <v>1174</v>
      </c>
      <c r="P566">
        <f t="shared" ca="1" si="296"/>
        <v>1</v>
      </c>
      <c r="Q566">
        <f t="shared" ca="1" si="299"/>
        <v>542</v>
      </c>
      <c r="R566">
        <f t="shared" ca="1" si="302"/>
        <v>990</v>
      </c>
      <c r="S566">
        <f t="shared" ca="1" si="300"/>
        <v>513</v>
      </c>
      <c r="T566" t="str">
        <f t="shared" ca="1" si="301"/>
        <v>Paradas</v>
      </c>
      <c r="U566">
        <f t="shared" ca="1" si="303"/>
        <v>10513</v>
      </c>
      <c r="V566">
        <f ca="1">IFERROR(INDEX(Rutas_Despiece!$J:$J,MATCH($S566,$Q:$Q,0)),"")</f>
        <v>41.667514500000003</v>
      </c>
      <c r="W566">
        <f ca="1">IFERROR(INDEX(Rutas_Despiece!$K:$K,MATCH($S566,$Q:$Q,0)),"")</f>
        <v>-0.88693259999999996</v>
      </c>
      <c r="Y566" t="str">
        <f ca="1">IFERROR(INDEX(Rutas_Despiece!$F:$F,MATCH($S566,$Q:$Q,0))&amp;" "&amp;INDEX(Rutas_Despiece!$G:$G,MATCH($S566,$Q:$Q,0)),"")</f>
        <v xml:space="preserve">María Zambrano  </v>
      </c>
      <c r="Z566" t="str">
        <f ca="1">IFERROR(INDEX(Rutas_Despiece!$H:$H,MATCH($S566,$Q:$Q,0)),"")</f>
        <v>Zaragoza</v>
      </c>
      <c r="AA566" t="str">
        <f ca="1">IFERROR(INDEX(Rutas_Despiece!$I:$I,MATCH($S566,$Q:$Q,0)),"")</f>
        <v>Zaragoza, España</v>
      </c>
      <c r="AB566" t="str">
        <f ca="1">IFERROR(INDEX(Rutas_Despiece!$L:$L,MATCH($S566,$Q:$Q,0)),"")</f>
        <v>León Felipe - Pd. Bus</v>
      </c>
      <c r="AG566" t="str">
        <f t="shared" ca="1" si="297"/>
        <v/>
      </c>
    </row>
    <row r="567" spans="1:33" x14ac:dyDescent="0.25">
      <c r="A567">
        <f ca="1">IF(Rutas_Despiece!A567&lt;&gt;Rutas_Despiece!A566,1,0)</f>
        <v>0</v>
      </c>
      <c r="B567">
        <f ca="1">IF(A567,Rutas_Despiece!C567,0)</f>
        <v>0</v>
      </c>
      <c r="C567">
        <f ca="1">IF(A567,Rutas_Despiece!D567,0)</f>
        <v>0</v>
      </c>
      <c r="D567" t="str">
        <f ca="1">IF(A567=1,"",SUBSTITUTE(Rutas_Despiece!J567,",",".") &amp; ","&amp;SUBSTITUTE(Rutas_Despiece!K567,",","."))</f>
        <v>41.649941,-0.888539</v>
      </c>
      <c r="E567" s="5">
        <f t="shared" ca="1" si="293"/>
        <v>22</v>
      </c>
      <c r="F567" t="str">
        <f t="shared" ca="1" si="291"/>
        <v>41.649941,-0.888539 41.749628,-1.175514 41.749628,-1.175514 41.6510668,-0.8902034 41.648205,-0.8865729 41.6476356,-0.8841543 41.6489185,-0.8767716 41.6511179,-0.8703225</v>
      </c>
      <c r="G567" s="69" t="s">
        <v>1174</v>
      </c>
      <c r="H567">
        <f t="shared" ca="1" si="294"/>
        <v>51</v>
      </c>
      <c r="I567" t="str">
        <f t="shared" ca="1" si="323"/>
        <v/>
      </c>
      <c r="J567" s="5" t="e">
        <f t="shared" ca="1" si="298"/>
        <v>#N/A</v>
      </c>
      <c r="M567" s="69"/>
      <c r="N567" s="69">
        <f t="shared" ca="1" si="288"/>
        <v>1</v>
      </c>
      <c r="O567" s="69" t="s">
        <v>1174</v>
      </c>
      <c r="P567">
        <f t="shared" ca="1" si="296"/>
        <v>1</v>
      </c>
      <c r="Q567">
        <f t="shared" ca="1" si="299"/>
        <v>543</v>
      </c>
      <c r="R567">
        <f t="shared" ca="1" si="302"/>
        <v>990</v>
      </c>
      <c r="S567">
        <f t="shared" ca="1" si="300"/>
        <v>514</v>
      </c>
      <c r="T567" t="str">
        <f t="shared" ca="1" si="301"/>
        <v>Paradas</v>
      </c>
      <c r="U567">
        <f t="shared" ca="1" si="303"/>
        <v>10514</v>
      </c>
      <c r="V567">
        <f ca="1">IFERROR(INDEX(Rutas_Despiece!$J:$J,MATCH($S567,$Q:$Q,0)),"")</f>
        <v>41.6692787</v>
      </c>
      <c r="W567">
        <f ca="1">IFERROR(INDEX(Rutas_Despiece!$K:$K,MATCH($S567,$Q:$Q,0)),"")</f>
        <v>-0.88875950000000004</v>
      </c>
      <c r="Y567" t="str">
        <f ca="1">IFERROR(INDEX(Rutas_Despiece!$F:$F,MATCH($S567,$Q:$Q,0))&amp;" "&amp;INDEX(Rutas_Despiece!$G:$G,MATCH($S567,$Q:$Q,0)),"")</f>
        <v xml:space="preserve">María Zambrano  </v>
      </c>
      <c r="Z567" t="str">
        <f ca="1">IFERROR(INDEX(Rutas_Despiece!$H:$H,MATCH($S567,$Q:$Q,0)),"")</f>
        <v>Zaragoza</v>
      </c>
      <c r="AA567" t="str">
        <f ca="1">IFERROR(INDEX(Rutas_Despiece!$I:$I,MATCH($S567,$Q:$Q,0)),"")</f>
        <v>Zaragoza, España</v>
      </c>
      <c r="AB567" t="str">
        <f ca="1">IFERROR(INDEX(Rutas_Despiece!$L:$L,MATCH($S567,$Q:$Q,0)),"")</f>
        <v>Pablo Neruda - Pd. Bus</v>
      </c>
      <c r="AG567" t="str">
        <f t="shared" ca="1" si="297"/>
        <v/>
      </c>
    </row>
    <row r="568" spans="1:33" x14ac:dyDescent="0.25">
      <c r="A568">
        <f ca="1">IF(Rutas_Despiece!A568&lt;&gt;Rutas_Despiece!A567,1,0)</f>
        <v>0</v>
      </c>
      <c r="B568">
        <f ca="1">IF(A568,Rutas_Despiece!C568,0)</f>
        <v>0</v>
      </c>
      <c r="C568">
        <f ca="1">IF(A568,Rutas_Despiece!D568,0)</f>
        <v>0</v>
      </c>
      <c r="D568" t="str">
        <f ca="1">IF(A568=1,"",SUBSTITUTE(Rutas_Despiece!J568,",",".") &amp; ","&amp;SUBSTITUTE(Rutas_Despiece!K568,",","."))</f>
        <v>41.749628,-1.175514</v>
      </c>
      <c r="E568" s="5">
        <f t="shared" ca="1" si="293"/>
        <v>22</v>
      </c>
      <c r="F568" t="str">
        <f t="shared" ca="1" si="291"/>
        <v>41.749628,-1.175514 41.749628,-1.175514 41.6510668,-0.8902034 41.648205,-0.8865729 41.6476356,-0.8841543 41.6489185,-0.8767716 41.6511179,-0.8703225</v>
      </c>
      <c r="G568" s="69" t="s">
        <v>1174</v>
      </c>
      <c r="H568">
        <f t="shared" ca="1" si="294"/>
        <v>51</v>
      </c>
      <c r="I568" t="str">
        <f t="shared" ca="1" si="323"/>
        <v/>
      </c>
      <c r="J568" s="5" t="e">
        <f t="shared" ca="1" si="298"/>
        <v>#N/A</v>
      </c>
      <c r="M568" s="69"/>
      <c r="N568" s="69">
        <f t="shared" ca="1" si="288"/>
        <v>1</v>
      </c>
      <c r="O568" s="69" t="s">
        <v>1174</v>
      </c>
      <c r="P568">
        <f t="shared" ca="1" si="296"/>
        <v>1</v>
      </c>
      <c r="Q568">
        <f t="shared" ca="1" si="299"/>
        <v>544</v>
      </c>
      <c r="R568">
        <f t="shared" ca="1" si="302"/>
        <v>990</v>
      </c>
      <c r="S568">
        <f t="shared" ca="1" si="300"/>
        <v>515</v>
      </c>
      <c r="T568" t="str">
        <f t="shared" ca="1" si="301"/>
        <v>Paradas</v>
      </c>
      <c r="U568">
        <f t="shared" ca="1" si="303"/>
        <v>10515</v>
      </c>
      <c r="V568">
        <f ca="1">IFERROR(INDEX(Rutas_Despiece!$J:$J,MATCH($S568,$Q:$Q,0)),"")</f>
        <v>41.749628000000001</v>
      </c>
      <c r="W568">
        <f ca="1">IFERROR(INDEX(Rutas_Despiece!$K:$K,MATCH($S568,$Q:$Q,0)),"")</f>
        <v>-1.1755139999999999</v>
      </c>
      <c r="Y568" t="str">
        <f ca="1">IFERROR(INDEX(Rutas_Despiece!$F:$F,MATCH($S568,$Q:$Q,0))&amp;" "&amp;INDEX(Rutas_Despiece!$G:$G,MATCH($S568,$Q:$Q,0)),"")</f>
        <v xml:space="preserve">Pol. Ind Entrerrios </v>
      </c>
      <c r="Z568" t="str">
        <f ca="1">IFERROR(INDEX(Rutas_Despiece!$H:$H,MATCH($S568,$Q:$Q,0)),"")</f>
        <v>Figueruelas</v>
      </c>
      <c r="AA568" t="str">
        <f ca="1">IFERROR(INDEX(Rutas_Despiece!$I:$I,MATCH($S568,$Q:$Q,0)),"")</f>
        <v>Zaragoza, España</v>
      </c>
      <c r="AB568" t="str">
        <f ca="1">IFERROR(INDEX(Rutas_Despiece!$L:$L,MATCH($S568,$Q:$Q,0)),"")</f>
        <v>Opel Puerta 5</v>
      </c>
      <c r="AG568" t="str">
        <f t="shared" ca="1" si="297"/>
        <v/>
      </c>
    </row>
    <row r="569" spans="1:33" x14ac:dyDescent="0.25">
      <c r="A569">
        <f ca="1">IF(Rutas_Despiece!A569&lt;&gt;Rutas_Despiece!A568,1,0)</f>
        <v>0</v>
      </c>
      <c r="B569">
        <f ca="1">IF(A569,Rutas_Despiece!C569,0)</f>
        <v>0</v>
      </c>
      <c r="C569">
        <f ca="1">IF(A569,Rutas_Despiece!D569,0)</f>
        <v>0</v>
      </c>
      <c r="D569" t="str">
        <f ca="1">IF(A569=1,"",SUBSTITUTE(Rutas_Despiece!J569,",",".") &amp; ","&amp;SUBSTITUTE(Rutas_Despiece!K569,",","."))</f>
        <v>41.749628,-1.175514</v>
      </c>
      <c r="E569" s="5">
        <f t="shared" ca="1" si="293"/>
        <v>22</v>
      </c>
      <c r="F569" t="str">
        <f t="shared" ca="1" si="291"/>
        <v>41.749628,-1.175514 41.6510668,-0.8902034 41.648205,-0.8865729 41.6476356,-0.8841543 41.6489185,-0.8767716 41.6511179,-0.8703225</v>
      </c>
      <c r="G569" s="69" t="s">
        <v>1174</v>
      </c>
      <c r="H569">
        <f t="shared" ca="1" si="294"/>
        <v>51</v>
      </c>
      <c r="I569" t="str">
        <f t="shared" ref="I569" ca="1" si="324">IF(I568&lt;H569,I568+1,"")</f>
        <v/>
      </c>
      <c r="J569" s="5" t="e">
        <f t="shared" ca="1" si="298"/>
        <v>#N/A</v>
      </c>
      <c r="M569" s="69"/>
      <c r="N569" s="69">
        <f t="shared" ca="1" si="288"/>
        <v>1</v>
      </c>
      <c r="O569" s="69" t="s">
        <v>1174</v>
      </c>
      <c r="P569">
        <f t="shared" ca="1" si="296"/>
        <v>1</v>
      </c>
      <c r="Q569">
        <f t="shared" ca="1" si="299"/>
        <v>545</v>
      </c>
      <c r="R569">
        <f t="shared" ca="1" si="302"/>
        <v>990</v>
      </c>
      <c r="S569">
        <f t="shared" ca="1" si="300"/>
        <v>516</v>
      </c>
      <c r="T569" t="str">
        <f t="shared" ca="1" si="301"/>
        <v>Paradas</v>
      </c>
      <c r="U569">
        <f t="shared" ca="1" si="303"/>
        <v>10516</v>
      </c>
      <c r="V569">
        <f ca="1">IFERROR(INDEX(Rutas_Despiece!$J:$J,MATCH($S569,$Q:$Q,0)),"")</f>
        <v>41.749628000000001</v>
      </c>
      <c r="W569">
        <f ca="1">IFERROR(INDEX(Rutas_Despiece!$K:$K,MATCH($S569,$Q:$Q,0)),"")</f>
        <v>-1.1755139999999999</v>
      </c>
      <c r="Y569" t="str">
        <f ca="1">IFERROR(INDEX(Rutas_Despiece!$F:$F,MATCH($S569,$Q:$Q,0))&amp;" "&amp;INDEX(Rutas_Despiece!$G:$G,MATCH($S569,$Q:$Q,0)),"")</f>
        <v xml:space="preserve">Pol. Ind Entrerrios </v>
      </c>
      <c r="Z569" t="str">
        <f ca="1">IFERROR(INDEX(Rutas_Despiece!$H:$H,MATCH($S569,$Q:$Q,0)),"")</f>
        <v>Figueruelas</v>
      </c>
      <c r="AA569" t="str">
        <f ca="1">IFERROR(INDEX(Rutas_Despiece!$I:$I,MATCH($S569,$Q:$Q,0)),"")</f>
        <v>Zaragoza, España</v>
      </c>
      <c r="AB569" t="str">
        <f ca="1">IFERROR(INDEX(Rutas_Despiece!$L:$L,MATCH($S569,$Q:$Q,0)),"")</f>
        <v>Opel Puerta 5</v>
      </c>
      <c r="AG569" t="str">
        <f t="shared" ca="1" si="297"/>
        <v/>
      </c>
    </row>
    <row r="570" spans="1:33" x14ac:dyDescent="0.25">
      <c r="A570">
        <f ca="1">IF(Rutas_Despiece!A570&lt;&gt;Rutas_Despiece!A569,1,0)</f>
        <v>0</v>
      </c>
      <c r="B570">
        <f ca="1">IF(A570,Rutas_Despiece!C570,0)</f>
        <v>0</v>
      </c>
      <c r="C570">
        <f ca="1">IF(A570,Rutas_Despiece!D570,0)</f>
        <v>0</v>
      </c>
      <c r="D570" t="str">
        <f ca="1">IF(A570=1,"",SUBSTITUTE(Rutas_Despiece!J570,",",".") &amp; ","&amp;SUBSTITUTE(Rutas_Despiece!K570,",","."))</f>
        <v>41.6510668,-0.8902034</v>
      </c>
      <c r="E570" s="5">
        <f t="shared" ca="1" si="293"/>
        <v>22</v>
      </c>
      <c r="F570" t="str">
        <f t="shared" ca="1" si="291"/>
        <v>41.6510668,-0.8902034 41.648205,-0.8865729 41.6476356,-0.8841543 41.6489185,-0.8767716 41.6511179,-0.8703225</v>
      </c>
      <c r="G570" s="69" t="s">
        <v>1174</v>
      </c>
      <c r="H570">
        <f t="shared" ca="1" si="294"/>
        <v>51</v>
      </c>
      <c r="I570" t="str">
        <f t="shared" ref="I570:I573" ca="1" si="325">IF(I569&lt;H570,I569+1,I569)</f>
        <v/>
      </c>
      <c r="J570" s="5" t="e">
        <f t="shared" ca="1" si="298"/>
        <v>#N/A</v>
      </c>
      <c r="M570" s="69"/>
      <c r="N570" s="69">
        <f t="shared" ca="1" si="288"/>
        <v>1</v>
      </c>
      <c r="O570" s="69" t="s">
        <v>1174</v>
      </c>
      <c r="P570">
        <f t="shared" ca="1" si="296"/>
        <v>1</v>
      </c>
      <c r="Q570">
        <f t="shared" ca="1" si="299"/>
        <v>546</v>
      </c>
      <c r="R570">
        <f t="shared" ca="1" si="302"/>
        <v>990</v>
      </c>
      <c r="S570">
        <f t="shared" ca="1" si="300"/>
        <v>517</v>
      </c>
      <c r="T570" t="str">
        <f t="shared" ca="1" si="301"/>
        <v>Paradas</v>
      </c>
      <c r="U570">
        <f t="shared" ca="1" si="303"/>
        <v>10517</v>
      </c>
      <c r="V570">
        <f ca="1">IFERROR(INDEX(Rutas_Despiece!$J:$J,MATCH($S570,$Q:$Q,0)),"")</f>
        <v>41.6725548</v>
      </c>
      <c r="W570">
        <f ca="1">IFERROR(INDEX(Rutas_Despiece!$K:$K,MATCH($S570,$Q:$Q,0)),"")</f>
        <v>-0.89263630000000005</v>
      </c>
      <c r="Y570" t="str">
        <f ca="1">IFERROR(INDEX(Rutas_Despiece!$F:$F,MATCH($S570,$Q:$Q,0))&amp;" "&amp;INDEX(Rutas_Despiece!$G:$G,MATCH($S570,$Q:$Q,0)),"")</f>
        <v xml:space="preserve">Pablo Ruiz Picasso  </v>
      </c>
      <c r="Z570" t="str">
        <f ca="1">IFERROR(INDEX(Rutas_Despiece!$H:$H,MATCH($S570,$Q:$Q,0)),"")</f>
        <v>Zaragoza</v>
      </c>
      <c r="AA570" t="str">
        <f ca="1">IFERROR(INDEX(Rutas_Despiece!$I:$I,MATCH($S570,$Q:$Q,0)),"")</f>
        <v>Zaragoza, España</v>
      </c>
      <c r="AB570" t="str">
        <f ca="1">IFERROR(INDEX(Rutas_Despiece!$L:$L,MATCH($S570,$Q:$Q,0)),"")</f>
        <v>Esq. Emilia Pardo Bazán</v>
      </c>
      <c r="AG570" t="str">
        <f t="shared" ca="1" si="297"/>
        <v/>
      </c>
    </row>
    <row r="571" spans="1:33" x14ac:dyDescent="0.25">
      <c r="A571">
        <f ca="1">IF(Rutas_Despiece!A571&lt;&gt;Rutas_Despiece!A570,1,0)</f>
        <v>0</v>
      </c>
      <c r="B571">
        <f ca="1">IF(A571,Rutas_Despiece!C571,0)</f>
        <v>0</v>
      </c>
      <c r="C571">
        <f ca="1">IF(A571,Rutas_Despiece!D571,0)</f>
        <v>0</v>
      </c>
      <c r="D571" t="str">
        <f ca="1">IF(A571=1,"",SUBSTITUTE(Rutas_Despiece!J571,",",".") &amp; ","&amp;SUBSTITUTE(Rutas_Despiece!K571,",","."))</f>
        <v>41.648205,-0.8865729</v>
      </c>
      <c r="E571" s="5">
        <f t="shared" ca="1" si="293"/>
        <v>22</v>
      </c>
      <c r="F571" t="str">
        <f t="shared" ca="1" si="291"/>
        <v>41.648205,-0.8865729 41.6476356,-0.8841543 41.6489185,-0.8767716 41.6511179,-0.8703225</v>
      </c>
      <c r="G571" s="69" t="s">
        <v>1174</v>
      </c>
      <c r="H571">
        <f t="shared" ca="1" si="294"/>
        <v>51</v>
      </c>
      <c r="I571" t="str">
        <f t="shared" ca="1" si="325"/>
        <v/>
      </c>
      <c r="J571" s="5" t="e">
        <f t="shared" ca="1" si="298"/>
        <v>#N/A</v>
      </c>
      <c r="M571" s="69"/>
      <c r="N571" s="69">
        <f t="shared" ref="N571:N634" ca="1" si="326">IF(I571&lt;H571,0,1)</f>
        <v>1</v>
      </c>
      <c r="O571" s="69" t="s">
        <v>1174</v>
      </c>
      <c r="P571">
        <f t="shared" ca="1" si="296"/>
        <v>1</v>
      </c>
      <c r="Q571">
        <f t="shared" ca="1" si="299"/>
        <v>547</v>
      </c>
      <c r="R571">
        <f t="shared" ca="1" si="302"/>
        <v>990</v>
      </c>
      <c r="S571">
        <f t="shared" ca="1" si="300"/>
        <v>518</v>
      </c>
      <c r="T571" t="str">
        <f t="shared" ca="1" si="301"/>
        <v>Paradas</v>
      </c>
      <c r="U571">
        <f t="shared" ca="1" si="303"/>
        <v>10518</v>
      </c>
      <c r="V571">
        <f ca="1">IFERROR(INDEX(Rutas_Despiece!$J:$J,MATCH($S571,$Q:$Q,0)),"")</f>
        <v>41.670422100000003</v>
      </c>
      <c r="W571">
        <f ca="1">IFERROR(INDEX(Rutas_Despiece!$K:$K,MATCH($S571,$Q:$Q,0)),"")</f>
        <v>-0.89067010000000002</v>
      </c>
      <c r="Y571" t="str">
        <f ca="1">IFERROR(INDEX(Rutas_Despiece!$F:$F,MATCH($S571,$Q:$Q,0))&amp;" "&amp;INDEX(Rutas_Despiece!$G:$G,MATCH($S571,$Q:$Q,0)),"")</f>
        <v xml:space="preserve">Gómez de Avellaneda  </v>
      </c>
      <c r="Z571" t="str">
        <f ca="1">IFERROR(INDEX(Rutas_Despiece!$H:$H,MATCH($S571,$Q:$Q,0)),"")</f>
        <v>Zaragoza</v>
      </c>
      <c r="AA571" t="str">
        <f ca="1">IFERROR(INDEX(Rutas_Despiece!$I:$I,MATCH($S571,$Q:$Q,0)),"")</f>
        <v>Zaragoza, España</v>
      </c>
      <c r="AB571" t="str">
        <f ca="1">IFERROR(INDEX(Rutas_Despiece!$L:$L,MATCH($S571,$Q:$Q,0)),"")</f>
        <v>Esq. Saiz de Otero - Pd. Bus</v>
      </c>
      <c r="AG571" t="str">
        <f t="shared" ca="1" si="297"/>
        <v/>
      </c>
    </row>
    <row r="572" spans="1:33" x14ac:dyDescent="0.25">
      <c r="A572">
        <f ca="1">IF(Rutas_Despiece!A572&lt;&gt;Rutas_Despiece!A571,1,0)</f>
        <v>0</v>
      </c>
      <c r="B572">
        <f ca="1">IF(A572,Rutas_Despiece!C572,0)</f>
        <v>0</v>
      </c>
      <c r="C572">
        <f ca="1">IF(A572,Rutas_Despiece!D572,0)</f>
        <v>0</v>
      </c>
      <c r="D572" t="str">
        <f ca="1">IF(A572=1,"",SUBSTITUTE(Rutas_Despiece!J572,",",".") &amp; ","&amp;SUBSTITUTE(Rutas_Despiece!K572,",","."))</f>
        <v>41.6476356,-0.8841543</v>
      </c>
      <c r="E572" s="5">
        <f t="shared" ca="1" si="293"/>
        <v>22</v>
      </c>
      <c r="F572" t="str">
        <f t="shared" ca="1" si="291"/>
        <v>41.6476356,-0.8841543 41.6489185,-0.8767716 41.6511179,-0.8703225</v>
      </c>
      <c r="G572" s="69" t="s">
        <v>1174</v>
      </c>
      <c r="H572">
        <f t="shared" ca="1" si="294"/>
        <v>51</v>
      </c>
      <c r="I572" t="str">
        <f t="shared" ca="1" si="325"/>
        <v/>
      </c>
      <c r="J572" s="5" t="e">
        <f t="shared" ca="1" si="298"/>
        <v>#N/A</v>
      </c>
      <c r="M572" s="69"/>
      <c r="N572" s="69">
        <f t="shared" ca="1" si="326"/>
        <v>1</v>
      </c>
      <c r="O572" s="69" t="s">
        <v>1174</v>
      </c>
      <c r="P572">
        <f t="shared" ca="1" si="296"/>
        <v>1</v>
      </c>
      <c r="Q572">
        <f t="shared" ca="1" si="299"/>
        <v>548</v>
      </c>
      <c r="R572">
        <f t="shared" ca="1" si="302"/>
        <v>990</v>
      </c>
      <c r="S572">
        <f t="shared" ca="1" si="300"/>
        <v>519</v>
      </c>
      <c r="T572" t="str">
        <f t="shared" ca="1" si="301"/>
        <v>Paradas</v>
      </c>
      <c r="U572">
        <f t="shared" ca="1" si="303"/>
        <v>10519</v>
      </c>
      <c r="V572">
        <f ca="1">IFERROR(INDEX(Rutas_Despiece!$J:$J,MATCH($S572,$Q:$Q,0)),"")</f>
        <v>41.624887999999999</v>
      </c>
      <c r="W572">
        <f ca="1">IFERROR(INDEX(Rutas_Despiece!$K:$K,MATCH($S572,$Q:$Q,0)),"")</f>
        <v>-0.87636099999999995</v>
      </c>
      <c r="Y572" t="str">
        <f ca="1">IFERROR(INDEX(Rutas_Despiece!$F:$F,MATCH($S572,$Q:$Q,0))&amp;" "&amp;INDEX(Rutas_Despiece!$G:$G,MATCH($S572,$Q:$Q,0)),"")</f>
        <v xml:space="preserve">Gómez de Avellaneda nº 23 </v>
      </c>
      <c r="Z572" t="str">
        <f ca="1">IFERROR(INDEX(Rutas_Despiece!$H:$H,MATCH($S572,$Q:$Q,0)),"")</f>
        <v>Zaragoza</v>
      </c>
      <c r="AA572" t="str">
        <f ca="1">IFERROR(INDEX(Rutas_Despiece!$I:$I,MATCH($S572,$Q:$Q,0)),"")</f>
        <v>Zaragoza, España</v>
      </c>
      <c r="AB572" t="str">
        <f ca="1">IFERROR(INDEX(Rutas_Despiece!$L:$L,MATCH($S572,$Q:$Q,0)),"")</f>
        <v>Pd. Bus</v>
      </c>
      <c r="AG572" t="str">
        <f t="shared" ca="1" si="297"/>
        <v/>
      </c>
    </row>
    <row r="573" spans="1:33" x14ac:dyDescent="0.25">
      <c r="A573">
        <f ca="1">IF(Rutas_Despiece!A573&lt;&gt;Rutas_Despiece!A572,1,0)</f>
        <v>0</v>
      </c>
      <c r="B573">
        <f ca="1">IF(A573,Rutas_Despiece!C573,0)</f>
        <v>0</v>
      </c>
      <c r="C573">
        <f ca="1">IF(A573,Rutas_Despiece!D573,0)</f>
        <v>0</v>
      </c>
      <c r="D573" t="str">
        <f ca="1">IF(A573=1,"",SUBSTITUTE(Rutas_Despiece!J573,",",".") &amp; ","&amp;SUBSTITUTE(Rutas_Despiece!K573,",","."))</f>
        <v>41.6489185,-0.8767716</v>
      </c>
      <c r="E573" s="5">
        <f t="shared" ca="1" si="293"/>
        <v>22</v>
      </c>
      <c r="F573" t="str">
        <f t="shared" ca="1" si="291"/>
        <v>41.6489185,-0.8767716 41.6511179,-0.8703225</v>
      </c>
      <c r="G573" s="69" t="s">
        <v>1174</v>
      </c>
      <c r="H573">
        <f t="shared" ca="1" si="294"/>
        <v>51</v>
      </c>
      <c r="I573" t="str">
        <f t="shared" ca="1" si="325"/>
        <v/>
      </c>
      <c r="J573" s="5" t="e">
        <f t="shared" ca="1" si="298"/>
        <v>#N/A</v>
      </c>
      <c r="M573" s="69"/>
      <c r="N573" s="69">
        <f t="shared" ca="1" si="326"/>
        <v>1</v>
      </c>
      <c r="O573" s="69" t="s">
        <v>1174</v>
      </c>
      <c r="P573">
        <f t="shared" ca="1" si="296"/>
        <v>1</v>
      </c>
      <c r="Q573">
        <f t="shared" ca="1" si="299"/>
        <v>549</v>
      </c>
      <c r="R573">
        <f t="shared" ca="1" si="302"/>
        <v>990</v>
      </c>
      <c r="S573">
        <f t="shared" ca="1" si="300"/>
        <v>520</v>
      </c>
      <c r="T573" t="str">
        <f t="shared" ca="1" si="301"/>
        <v>Paradas</v>
      </c>
      <c r="U573">
        <f t="shared" ca="1" si="303"/>
        <v>10520</v>
      </c>
      <c r="V573">
        <f ca="1">IFERROR(INDEX(Rutas_Despiece!$J:$J,MATCH($S573,$Q:$Q,0)),"")</f>
        <v>41.672518799999999</v>
      </c>
      <c r="W573">
        <f ca="1">IFERROR(INDEX(Rutas_Despiece!$K:$K,MATCH($S573,$Q:$Q,0)),"")</f>
        <v>-0.89072150000000005</v>
      </c>
      <c r="Y573" t="str">
        <f ca="1">IFERROR(INDEX(Rutas_Despiece!$F:$F,MATCH($S573,$Q:$Q,0))&amp;" "&amp;INDEX(Rutas_Despiece!$G:$G,MATCH($S573,$Q:$Q,0)),"")</f>
        <v xml:space="preserve">María  Zambrano </v>
      </c>
      <c r="Z573" t="str">
        <f ca="1">IFERROR(INDEX(Rutas_Despiece!$H:$H,MATCH($S573,$Q:$Q,0)),"")</f>
        <v>Zaragoza</v>
      </c>
      <c r="AA573" t="str">
        <f ca="1">IFERROR(INDEX(Rutas_Despiece!$I:$I,MATCH($S573,$Q:$Q,0)),"")</f>
        <v>Zaragoza, España</v>
      </c>
      <c r="AB573" t="str">
        <f ca="1">IFERROR(INDEX(Rutas_Despiece!$L:$L,MATCH($S573,$Q:$Q,0)),"")</f>
        <v xml:space="preserve"> M. Zambrano/G. Avellaneda - Paso cebra (?)</v>
      </c>
      <c r="AG573" t="str">
        <f t="shared" ca="1" si="297"/>
        <v/>
      </c>
    </row>
    <row r="574" spans="1:33" x14ac:dyDescent="0.25">
      <c r="A574">
        <f ca="1">IF(Rutas_Despiece!A574&lt;&gt;Rutas_Despiece!A573,1,0)</f>
        <v>0</v>
      </c>
      <c r="B574">
        <f ca="1">IF(A574,Rutas_Despiece!C574,0)</f>
        <v>0</v>
      </c>
      <c r="C574">
        <f ca="1">IF(A574,Rutas_Despiece!D574,0)</f>
        <v>0</v>
      </c>
      <c r="D574" t="str">
        <f ca="1">IF(A574=1,"",SUBSTITUTE(Rutas_Despiece!J574,",",".") &amp; ","&amp;SUBSTITUTE(Rutas_Despiece!K574,",","."))</f>
        <v>41.6511179,-0.8703225</v>
      </c>
      <c r="E574" s="5">
        <f t="shared" ca="1" si="293"/>
        <v>22</v>
      </c>
      <c r="F574" t="str">
        <f t="shared" ca="1" si="291"/>
        <v>41.6511179,-0.8703225</v>
      </c>
      <c r="G574" s="69" t="s">
        <v>1174</v>
      </c>
      <c r="H574">
        <f t="shared" ca="1" si="294"/>
        <v>51</v>
      </c>
      <c r="I574" t="str">
        <f t="shared" ref="I574" ca="1" si="327">IF(I573&lt;H574,I573+1,"")</f>
        <v/>
      </c>
      <c r="J574" s="5" t="e">
        <f t="shared" ca="1" si="298"/>
        <v>#N/A</v>
      </c>
      <c r="M574" s="69"/>
      <c r="N574" s="69">
        <f t="shared" ca="1" si="326"/>
        <v>1</v>
      </c>
      <c r="O574" s="69" t="s">
        <v>1174</v>
      </c>
      <c r="P574">
        <f t="shared" ca="1" si="296"/>
        <v>1</v>
      </c>
      <c r="Q574">
        <f t="shared" ca="1" si="299"/>
        <v>550</v>
      </c>
      <c r="R574">
        <f t="shared" ca="1" si="302"/>
        <v>990</v>
      </c>
      <c r="S574">
        <f t="shared" ca="1" si="300"/>
        <v>521</v>
      </c>
      <c r="T574" t="str">
        <f t="shared" ca="1" si="301"/>
        <v>Paradas</v>
      </c>
      <c r="U574">
        <f t="shared" ca="1" si="303"/>
        <v>10521</v>
      </c>
      <c r="V574">
        <f ca="1">IFERROR(INDEX(Rutas_Despiece!$J:$J,MATCH($S574,$Q:$Q,0)),"")</f>
        <v>41.667514500000003</v>
      </c>
      <c r="W574">
        <f ca="1">IFERROR(INDEX(Rutas_Despiece!$K:$K,MATCH($S574,$Q:$Q,0)),"")</f>
        <v>-0.88693259999999996</v>
      </c>
      <c r="Y574" t="str">
        <f ca="1">IFERROR(INDEX(Rutas_Despiece!$F:$F,MATCH($S574,$Q:$Q,0))&amp;" "&amp;INDEX(Rutas_Despiece!$G:$G,MATCH($S574,$Q:$Q,0)),"")</f>
        <v xml:space="preserve">María Zambrano  </v>
      </c>
      <c r="Z574" t="str">
        <f ca="1">IFERROR(INDEX(Rutas_Despiece!$H:$H,MATCH($S574,$Q:$Q,0)),"")</f>
        <v>Zaragoza</v>
      </c>
      <c r="AA574" t="str">
        <f ca="1">IFERROR(INDEX(Rutas_Despiece!$I:$I,MATCH($S574,$Q:$Q,0)),"")</f>
        <v>Zaragoza, España</v>
      </c>
      <c r="AB574" t="str">
        <f ca="1">IFERROR(INDEX(Rutas_Despiece!$L:$L,MATCH($S574,$Q:$Q,0)),"")</f>
        <v>León Felipe - Pd. Bus</v>
      </c>
      <c r="AG574" t="str">
        <f t="shared" ca="1" si="297"/>
        <v/>
      </c>
    </row>
    <row r="575" spans="1:33" x14ac:dyDescent="0.25">
      <c r="A575">
        <f ca="1">IF(Rutas_Despiece!A575&lt;&gt;Rutas_Despiece!A574,1,0)</f>
        <v>1</v>
      </c>
      <c r="B575" t="str">
        <f ca="1">IF(A575,Rutas_Despiece!C575,0)</f>
        <v>Rutas_Habituales_MTN</v>
      </c>
      <c r="C575" t="str">
        <f ca="1">IF(A575,Rutas_Despiece!D575,0)</f>
        <v>Ruta 9_20</v>
      </c>
      <c r="D575" t="str">
        <f ca="1">IF(A575=1,"",SUBSTITUTE(Rutas_Despiece!J575,",",".") &amp; ","&amp;SUBSTITUTE(Rutas_Despiece!K575,",","."))</f>
        <v/>
      </c>
      <c r="E575" s="5">
        <f t="shared" ca="1" si="293"/>
        <v>23</v>
      </c>
      <c r="F575" t="str">
        <f t="shared" ref="F575:F638" ca="1" si="328">IF(A576=1,D575,D575&amp;" "&amp;F576)</f>
        <v xml:space="preserve"> 41.6163631,-0.87555 41.624888,-0.876361 41.6286004,-0.8862447 41.632608,-0.885066 41.637753,-0.884245 41.644874,-0.886679 41.749628,-1.175514 41.749628,-1.175514 41.6163631,-0.87555 41.624888,-0.876361 41.6282654,-0.8862839 41.632608,-0.885066 41.637753,-0.884245 41.644874,-0.886679</v>
      </c>
      <c r="G575" s="69" t="s">
        <v>1174</v>
      </c>
      <c r="H575">
        <f t="shared" ca="1" si="294"/>
        <v>51</v>
      </c>
      <c r="I575" t="str">
        <f t="shared" ref="I575:I578" ca="1" si="329">IF(I574&lt;H575,I574+1,I574)</f>
        <v/>
      </c>
      <c r="J575" s="5" t="e">
        <f t="shared" ca="1" si="298"/>
        <v>#N/A</v>
      </c>
      <c r="M575" s="69"/>
      <c r="N575" s="69">
        <f t="shared" ca="1" si="326"/>
        <v>1</v>
      </c>
      <c r="O575" s="69" t="s">
        <v>1174</v>
      </c>
      <c r="P575">
        <f t="shared" ca="1" si="296"/>
        <v>0</v>
      </c>
      <c r="Q575">
        <f t="shared" ca="1" si="299"/>
        <v>550</v>
      </c>
      <c r="R575">
        <f t="shared" ca="1" si="302"/>
        <v>990</v>
      </c>
      <c r="S575">
        <f t="shared" ca="1" si="300"/>
        <v>522</v>
      </c>
      <c r="T575" t="str">
        <f t="shared" ca="1" si="301"/>
        <v>Paradas</v>
      </c>
      <c r="U575">
        <f t="shared" ca="1" si="303"/>
        <v>10522</v>
      </c>
      <c r="V575">
        <f ca="1">IFERROR(INDEX(Rutas_Despiece!$J:$J,MATCH($S575,$Q:$Q,0)),"")</f>
        <v>41.6692787</v>
      </c>
      <c r="W575">
        <f ca="1">IFERROR(INDEX(Rutas_Despiece!$K:$K,MATCH($S575,$Q:$Q,0)),"")</f>
        <v>-0.88875950000000004</v>
      </c>
      <c r="Y575" t="str">
        <f ca="1">IFERROR(INDEX(Rutas_Despiece!$F:$F,MATCH($S575,$Q:$Q,0))&amp;" "&amp;INDEX(Rutas_Despiece!$G:$G,MATCH($S575,$Q:$Q,0)),"")</f>
        <v xml:space="preserve">María Zambrano  </v>
      </c>
      <c r="Z575" t="str">
        <f ca="1">IFERROR(INDEX(Rutas_Despiece!$H:$H,MATCH($S575,$Q:$Q,0)),"")</f>
        <v>Zaragoza</v>
      </c>
      <c r="AA575" t="str">
        <f ca="1">IFERROR(INDEX(Rutas_Despiece!$I:$I,MATCH($S575,$Q:$Q,0)),"")</f>
        <v>Zaragoza, España</v>
      </c>
      <c r="AB575" t="str">
        <f ca="1">IFERROR(INDEX(Rutas_Despiece!$L:$L,MATCH($S575,$Q:$Q,0)),"")</f>
        <v>Pablo Neruda - Pd. Bus</v>
      </c>
      <c r="AG575" t="str">
        <f t="shared" ca="1" si="297"/>
        <v/>
      </c>
    </row>
    <row r="576" spans="1:33" x14ac:dyDescent="0.25">
      <c r="A576">
        <f ca="1">IF(Rutas_Despiece!A576&lt;&gt;Rutas_Despiece!A575,1,0)</f>
        <v>0</v>
      </c>
      <c r="B576">
        <f ca="1">IF(A576,Rutas_Despiece!C576,0)</f>
        <v>0</v>
      </c>
      <c r="C576">
        <f ca="1">IF(A576,Rutas_Despiece!D576,0)</f>
        <v>0</v>
      </c>
      <c r="D576" t="str">
        <f ca="1">IF(A576=1,"",SUBSTITUTE(Rutas_Despiece!J576,",",".") &amp; ","&amp;SUBSTITUTE(Rutas_Despiece!K576,",","."))</f>
        <v>41.6163631,-0.87555</v>
      </c>
      <c r="E576" s="5">
        <f t="shared" ca="1" si="293"/>
        <v>23</v>
      </c>
      <c r="F576" t="str">
        <f t="shared" ca="1" si="328"/>
        <v>41.6163631,-0.87555 41.624888,-0.876361 41.6286004,-0.8862447 41.632608,-0.885066 41.637753,-0.884245 41.644874,-0.886679 41.749628,-1.175514 41.749628,-1.175514 41.6163631,-0.87555 41.624888,-0.876361 41.6282654,-0.8862839 41.632608,-0.885066 41.637753,-0.884245 41.644874,-0.886679</v>
      </c>
      <c r="G576" s="69" t="s">
        <v>1174</v>
      </c>
      <c r="H576">
        <f t="shared" ca="1" si="294"/>
        <v>51</v>
      </c>
      <c r="I576" t="str">
        <f t="shared" ca="1" si="329"/>
        <v/>
      </c>
      <c r="J576" s="5" t="e">
        <f t="shared" ca="1" si="298"/>
        <v>#N/A</v>
      </c>
      <c r="M576" s="69"/>
      <c r="N576" s="69">
        <f t="shared" ca="1" si="326"/>
        <v>1</v>
      </c>
      <c r="O576" s="69" t="s">
        <v>1174</v>
      </c>
      <c r="P576">
        <f t="shared" ca="1" si="296"/>
        <v>1</v>
      </c>
      <c r="Q576">
        <f t="shared" ca="1" si="299"/>
        <v>551</v>
      </c>
      <c r="R576">
        <f t="shared" ca="1" si="302"/>
        <v>990</v>
      </c>
      <c r="S576">
        <f t="shared" ca="1" si="300"/>
        <v>523</v>
      </c>
      <c r="T576" t="str">
        <f t="shared" ca="1" si="301"/>
        <v>Paradas</v>
      </c>
      <c r="U576">
        <f t="shared" ca="1" si="303"/>
        <v>10523</v>
      </c>
      <c r="V576">
        <f ca="1">IFERROR(INDEX(Rutas_Despiece!$J:$J,MATCH($S576,$Q:$Q,0)),"")</f>
        <v>41.636259600000002</v>
      </c>
      <c r="W576">
        <f ca="1">IFERROR(INDEX(Rutas_Despiece!$K:$K,MATCH($S576,$Q:$Q,0)),"")</f>
        <v>-0.86337140000000001</v>
      </c>
      <c r="Y576" t="str">
        <f ca="1">IFERROR(INDEX(Rutas_Despiece!$F:$F,MATCH($S576,$Q:$Q,0))&amp;" "&amp;INDEX(Rutas_Despiece!$G:$G,MATCH($S576,$Q:$Q,0)),"")</f>
        <v xml:space="preserve">Miguel Servet  </v>
      </c>
      <c r="Z576" t="str">
        <f ca="1">IFERROR(INDEX(Rutas_Despiece!$H:$H,MATCH($S576,$Q:$Q,0)),"")</f>
        <v>Zaragoza</v>
      </c>
      <c r="AA576" t="str">
        <f ca="1">IFERROR(INDEX(Rutas_Despiece!$I:$I,MATCH($S576,$Q:$Q,0)),"")</f>
        <v>Zaragoza, España</v>
      </c>
      <c r="AB576" t="str">
        <f ca="1">IFERROR(INDEX(Rutas_Despiece!$L:$L,MATCH($S576,$Q:$Q,0)),"")</f>
        <v>Frente nº 220 - Pd. Bus</v>
      </c>
      <c r="AG576" t="str">
        <f t="shared" ca="1" si="297"/>
        <v/>
      </c>
    </row>
    <row r="577" spans="1:33" x14ac:dyDescent="0.25">
      <c r="A577">
        <f ca="1">IF(Rutas_Despiece!A577&lt;&gt;Rutas_Despiece!A576,1,0)</f>
        <v>0</v>
      </c>
      <c r="B577">
        <f ca="1">IF(A577,Rutas_Despiece!C577,0)</f>
        <v>0</v>
      </c>
      <c r="C577">
        <f ca="1">IF(A577,Rutas_Despiece!D577,0)</f>
        <v>0</v>
      </c>
      <c r="D577" t="str">
        <f ca="1">IF(A577=1,"",SUBSTITUTE(Rutas_Despiece!J577,",",".") &amp; ","&amp;SUBSTITUTE(Rutas_Despiece!K577,",","."))</f>
        <v>41.624888,-0.876361</v>
      </c>
      <c r="E577" s="5">
        <f t="shared" ca="1" si="293"/>
        <v>23</v>
      </c>
      <c r="F577" t="str">
        <f t="shared" ca="1" si="328"/>
        <v>41.624888,-0.876361 41.6286004,-0.8862447 41.632608,-0.885066 41.637753,-0.884245 41.644874,-0.886679 41.749628,-1.175514 41.749628,-1.175514 41.6163631,-0.87555 41.624888,-0.876361 41.6282654,-0.8862839 41.632608,-0.885066 41.637753,-0.884245 41.644874,-0.886679</v>
      </c>
      <c r="G577" s="69" t="s">
        <v>1174</v>
      </c>
      <c r="H577">
        <f t="shared" ca="1" si="294"/>
        <v>51</v>
      </c>
      <c r="I577" t="str">
        <f t="shared" ca="1" si="329"/>
        <v/>
      </c>
      <c r="J577" s="5" t="e">
        <f t="shared" ca="1" si="298"/>
        <v>#N/A</v>
      </c>
      <c r="M577" s="69"/>
      <c r="N577" s="69">
        <f t="shared" ca="1" si="326"/>
        <v>1</v>
      </c>
      <c r="O577" s="69" t="s">
        <v>1174</v>
      </c>
      <c r="P577">
        <f t="shared" ca="1" si="296"/>
        <v>1</v>
      </c>
      <c r="Q577">
        <f t="shared" ca="1" si="299"/>
        <v>552</v>
      </c>
      <c r="R577">
        <f t="shared" ca="1" si="302"/>
        <v>990</v>
      </c>
      <c r="S577">
        <f t="shared" ca="1" si="300"/>
        <v>524</v>
      </c>
      <c r="T577" t="str">
        <f t="shared" ca="1" si="301"/>
        <v>Paradas</v>
      </c>
      <c r="U577">
        <f t="shared" ca="1" si="303"/>
        <v>10524</v>
      </c>
      <c r="V577">
        <f ca="1">IFERROR(INDEX(Rutas_Despiece!$J:$J,MATCH($S577,$Q:$Q,0)),"")</f>
        <v>41.640816200000003</v>
      </c>
      <c r="W577">
        <f ca="1">IFERROR(INDEX(Rutas_Despiece!$K:$K,MATCH($S577,$Q:$Q,0)),"")</f>
        <v>-0.86893880000000001</v>
      </c>
      <c r="Y577" t="str">
        <f ca="1">IFERROR(INDEX(Rutas_Despiece!$F:$F,MATCH($S577,$Q:$Q,0))&amp;" "&amp;INDEX(Rutas_Despiece!$G:$G,MATCH($S577,$Q:$Q,0)),"")</f>
        <v xml:space="preserve">Miguel Servet nº 101 </v>
      </c>
      <c r="Z577" t="str">
        <f ca="1">IFERROR(INDEX(Rutas_Despiece!$H:$H,MATCH($S577,$Q:$Q,0)),"")</f>
        <v>Zaragoza</v>
      </c>
      <c r="AA577" t="str">
        <f ca="1">IFERROR(INDEX(Rutas_Despiece!$I:$I,MATCH($S577,$Q:$Q,0)),"")</f>
        <v>Zaragoza, España</v>
      </c>
      <c r="AB577" t="str">
        <f ca="1">IFERROR(INDEX(Rutas_Despiece!$L:$L,MATCH($S577,$Q:$Q,0)),"")</f>
        <v>Pd. Bus</v>
      </c>
      <c r="AG577" t="str">
        <f t="shared" ca="1" si="297"/>
        <v/>
      </c>
    </row>
    <row r="578" spans="1:33" x14ac:dyDescent="0.25">
      <c r="A578">
        <f ca="1">IF(Rutas_Despiece!A578&lt;&gt;Rutas_Despiece!A577,1,0)</f>
        <v>0</v>
      </c>
      <c r="B578">
        <f ca="1">IF(A578,Rutas_Despiece!C578,0)</f>
        <v>0</v>
      </c>
      <c r="C578">
        <f ca="1">IF(A578,Rutas_Despiece!D578,0)</f>
        <v>0</v>
      </c>
      <c r="D578" t="str">
        <f ca="1">IF(A578=1,"",SUBSTITUTE(Rutas_Despiece!J578,",",".") &amp; ","&amp;SUBSTITUTE(Rutas_Despiece!K578,",","."))</f>
        <v>41.6286004,-0.8862447</v>
      </c>
      <c r="E578" s="5">
        <f t="shared" ca="1" si="293"/>
        <v>23</v>
      </c>
      <c r="F578" t="str">
        <f t="shared" ca="1" si="328"/>
        <v>41.6286004,-0.8862447 41.632608,-0.885066 41.637753,-0.884245 41.644874,-0.886679 41.749628,-1.175514 41.749628,-1.175514 41.6163631,-0.87555 41.624888,-0.876361 41.6282654,-0.8862839 41.632608,-0.885066 41.637753,-0.884245 41.644874,-0.886679</v>
      </c>
      <c r="G578" s="69" t="s">
        <v>1174</v>
      </c>
      <c r="H578">
        <f t="shared" ca="1" si="294"/>
        <v>51</v>
      </c>
      <c r="I578" t="str">
        <f t="shared" ca="1" si="329"/>
        <v/>
      </c>
      <c r="J578" s="5" t="e">
        <f t="shared" ca="1" si="298"/>
        <v>#N/A</v>
      </c>
      <c r="M578" s="69"/>
      <c r="N578" s="69">
        <f t="shared" ca="1" si="326"/>
        <v>1</v>
      </c>
      <c r="O578" s="69" t="s">
        <v>1174</v>
      </c>
      <c r="P578">
        <f t="shared" ca="1" si="296"/>
        <v>1</v>
      </c>
      <c r="Q578">
        <f t="shared" ca="1" si="299"/>
        <v>553</v>
      </c>
      <c r="R578">
        <f t="shared" ca="1" si="302"/>
        <v>990</v>
      </c>
      <c r="S578">
        <f t="shared" ca="1" si="300"/>
        <v>525</v>
      </c>
      <c r="T578" t="str">
        <f t="shared" ca="1" si="301"/>
        <v>Paradas</v>
      </c>
      <c r="U578">
        <f t="shared" ca="1" si="303"/>
        <v>10525</v>
      </c>
      <c r="V578">
        <f ca="1">IFERROR(INDEX(Rutas_Despiece!$J:$J,MATCH($S578,$Q:$Q,0)),"")</f>
        <v>41.646481000000001</v>
      </c>
      <c r="W578">
        <f ca="1">IFERROR(INDEX(Rutas_Despiece!$K:$K,MATCH($S578,$Q:$Q,0)),"")</f>
        <v>-0.88755300000000004</v>
      </c>
      <c r="Y578" t="str">
        <f ca="1">IFERROR(INDEX(Rutas_Despiece!$F:$F,MATCH($S578,$Q:$Q,0))&amp;" "&amp;INDEX(Rutas_Despiece!$G:$G,MATCH($S578,$Q:$Q,0)),"")</f>
        <v xml:space="preserve">Miguel Servet nº 63-65 </v>
      </c>
      <c r="Z578" t="str">
        <f ca="1">IFERROR(INDEX(Rutas_Despiece!$H:$H,MATCH($S578,$Q:$Q,0)),"")</f>
        <v>Zaragoza</v>
      </c>
      <c r="AA578" t="str">
        <f ca="1">IFERROR(INDEX(Rutas_Despiece!$I:$I,MATCH($S578,$Q:$Q,0)),"")</f>
        <v>Zaragoza, España</v>
      </c>
      <c r="AB578" t="str">
        <f ca="1">IFERROR(INDEX(Rutas_Despiece!$L:$L,MATCH($S578,$Q:$Q,0)),"")</f>
        <v>Pd. Bus</v>
      </c>
      <c r="AG578" t="str">
        <f t="shared" ca="1" si="297"/>
        <v/>
      </c>
    </row>
    <row r="579" spans="1:33" x14ac:dyDescent="0.25">
      <c r="A579">
        <f ca="1">IF(Rutas_Despiece!A579&lt;&gt;Rutas_Despiece!A578,1,0)</f>
        <v>0</v>
      </c>
      <c r="B579">
        <f ca="1">IF(A579,Rutas_Despiece!C579,0)</f>
        <v>0</v>
      </c>
      <c r="C579">
        <f ca="1">IF(A579,Rutas_Despiece!D579,0)</f>
        <v>0</v>
      </c>
      <c r="D579" t="str">
        <f ca="1">IF(A579=1,"",SUBSTITUTE(Rutas_Despiece!J579,",",".") &amp; ","&amp;SUBSTITUTE(Rutas_Despiece!K579,",","."))</f>
        <v>41.632608,-0.885066</v>
      </c>
      <c r="E579" s="5">
        <f t="shared" ref="E579:E642" ca="1" si="330">E578+A579</f>
        <v>23</v>
      </c>
      <c r="F579" t="str">
        <f t="shared" ca="1" si="328"/>
        <v>41.632608,-0.885066 41.637753,-0.884245 41.644874,-0.886679 41.749628,-1.175514 41.749628,-1.175514 41.6163631,-0.87555 41.624888,-0.876361 41.6282654,-0.8862839 41.632608,-0.885066 41.637753,-0.884245 41.644874,-0.886679</v>
      </c>
      <c r="G579" s="69" t="s">
        <v>1174</v>
      </c>
      <c r="H579">
        <f t="shared" ref="H579:H642" ca="1" si="331">H578</f>
        <v>51</v>
      </c>
      <c r="I579" t="str">
        <f t="shared" ref="I579" ca="1" si="332">IF(I578&lt;H579,I578+1,"")</f>
        <v/>
      </c>
      <c r="J579" s="5" t="e">
        <f t="shared" ca="1" si="298"/>
        <v>#N/A</v>
      </c>
      <c r="M579" s="69"/>
      <c r="N579" s="69">
        <f t="shared" ca="1" si="326"/>
        <v>1</v>
      </c>
      <c r="O579" s="69" t="s">
        <v>1174</v>
      </c>
      <c r="P579">
        <f t="shared" ref="P579:P642" ca="1" si="333">IF(A579,0,1)</f>
        <v>1</v>
      </c>
      <c r="Q579">
        <f t="shared" ca="1" si="299"/>
        <v>554</v>
      </c>
      <c r="R579">
        <f t="shared" ca="1" si="302"/>
        <v>990</v>
      </c>
      <c r="S579">
        <f t="shared" ca="1" si="300"/>
        <v>526</v>
      </c>
      <c r="T579" t="str">
        <f t="shared" ca="1" si="301"/>
        <v>Paradas</v>
      </c>
      <c r="U579">
        <f t="shared" ca="1" si="303"/>
        <v>10526</v>
      </c>
      <c r="V579">
        <f ca="1">IFERROR(INDEX(Rutas_Despiece!$J:$J,MATCH($S579,$Q:$Q,0)),"")</f>
        <v>41.646481000000001</v>
      </c>
      <c r="W579">
        <f ca="1">IFERROR(INDEX(Rutas_Despiece!$K:$K,MATCH($S579,$Q:$Q,0)),"")</f>
        <v>-0.88755300000000004</v>
      </c>
      <c r="Y579" t="str">
        <f ca="1">IFERROR(INDEX(Rutas_Despiece!$F:$F,MATCH($S579,$Q:$Q,0))&amp;" "&amp;INDEX(Rutas_Despiece!$G:$G,MATCH($S579,$Q:$Q,0)),"")</f>
        <v xml:space="preserve">Miguel Servet nº 37-39 </v>
      </c>
      <c r="Z579" t="str">
        <f ca="1">IFERROR(INDEX(Rutas_Despiece!$H:$H,MATCH($S579,$Q:$Q,0)),"")</f>
        <v>Zaragoza</v>
      </c>
      <c r="AA579" t="str">
        <f ca="1">IFERROR(INDEX(Rutas_Despiece!$I:$I,MATCH($S579,$Q:$Q,0)),"")</f>
        <v>Zaragoza, España</v>
      </c>
      <c r="AB579" t="str">
        <f ca="1">IFERROR(INDEX(Rutas_Despiece!$L:$L,MATCH($S579,$Q:$Q,0)),"")</f>
        <v>Pd. Bus</v>
      </c>
      <c r="AG579" t="str">
        <f t="shared" ref="AG579:AG642" ca="1" si="334">IF(N579=0,L579,"")</f>
        <v/>
      </c>
    </row>
    <row r="580" spans="1:33" x14ac:dyDescent="0.25">
      <c r="A580">
        <f ca="1">IF(Rutas_Despiece!A580&lt;&gt;Rutas_Despiece!A579,1,0)</f>
        <v>0</v>
      </c>
      <c r="B580">
        <f ca="1">IF(A580,Rutas_Despiece!C580,0)</f>
        <v>0</v>
      </c>
      <c r="C580">
        <f ca="1">IF(A580,Rutas_Despiece!D580,0)</f>
        <v>0</v>
      </c>
      <c r="D580" t="str">
        <f ca="1">IF(A580=1,"",SUBSTITUTE(Rutas_Despiece!J580,",",".") &amp; ","&amp;SUBSTITUTE(Rutas_Despiece!K580,",","."))</f>
        <v>41.637753,-0.884245</v>
      </c>
      <c r="E580" s="5">
        <f t="shared" ca="1" si="330"/>
        <v>23</v>
      </c>
      <c r="F580" t="str">
        <f t="shared" ca="1" si="328"/>
        <v>41.637753,-0.884245 41.644874,-0.886679 41.749628,-1.175514 41.749628,-1.175514 41.6163631,-0.87555 41.624888,-0.876361 41.6282654,-0.8862839 41.632608,-0.885066 41.637753,-0.884245 41.644874,-0.886679</v>
      </c>
      <c r="G580" s="69" t="s">
        <v>1174</v>
      </c>
      <c r="H580">
        <f t="shared" ca="1" si="331"/>
        <v>51</v>
      </c>
      <c r="I580" t="str">
        <f t="shared" ref="I580:I583" ca="1" si="335">IF(I579&lt;H580,I579+1,I579)</f>
        <v/>
      </c>
      <c r="J580" s="5" t="e">
        <f t="shared" ref="J580:J643" ca="1" si="336">INDEX($B:$B,MATCH(I580,$E:$E,0))</f>
        <v>#N/A</v>
      </c>
      <c r="M580" s="69"/>
      <c r="N580" s="69">
        <f t="shared" ca="1" si="326"/>
        <v>1</v>
      </c>
      <c r="O580" s="69" t="s">
        <v>1174</v>
      </c>
      <c r="P580">
        <f t="shared" ca="1" si="333"/>
        <v>1</v>
      </c>
      <c r="Q580">
        <f t="shared" ref="Q580:Q643" ca="1" si="337">Q579+P580</f>
        <v>555</v>
      </c>
      <c r="R580">
        <f t="shared" ca="1" si="302"/>
        <v>990</v>
      </c>
      <c r="S580">
        <f t="shared" ref="S580:S643" ca="1" si="338">IF(S579&lt;R580,S579+1,"")</f>
        <v>527</v>
      </c>
      <c r="T580" t="str">
        <f t="shared" ref="T580:T643" ca="1" si="339">IF(S580&lt;&gt;"","Paradas","")</f>
        <v>Paradas</v>
      </c>
      <c r="U580">
        <f t="shared" ca="1" si="303"/>
        <v>10527</v>
      </c>
      <c r="V580">
        <f ca="1">IFERROR(INDEX(Rutas_Despiece!$J:$J,MATCH($S580,$Q:$Q,0)),"")</f>
        <v>41.646318000000001</v>
      </c>
      <c r="W580">
        <f ca="1">IFERROR(INDEX(Rutas_Despiece!$K:$K,MATCH($S580,$Q:$Q,0)),"")</f>
        <v>-0.87181900000000001</v>
      </c>
      <c r="Y580" t="str">
        <f ca="1">IFERROR(INDEX(Rutas_Despiece!$F:$F,MATCH($S580,$Q:$Q,0))&amp;" "&amp;INDEX(Rutas_Despiece!$G:$G,MATCH($S580,$Q:$Q,0)),"")</f>
        <v>Compromiso de Caspe nº 48</v>
      </c>
      <c r="Z580" t="str">
        <f ca="1">IFERROR(INDEX(Rutas_Despiece!$H:$H,MATCH($S580,$Q:$Q,0)),"")</f>
        <v>Zaragoza</v>
      </c>
      <c r="AA580" t="str">
        <f ca="1">IFERROR(INDEX(Rutas_Despiece!$I:$I,MATCH($S580,$Q:$Q,0)),"")</f>
        <v>Zaragoza, España</v>
      </c>
      <c r="AB580" t="str">
        <f ca="1">IFERROR(INDEX(Rutas_Despiece!$L:$L,MATCH($S580,$Q:$Q,0)),"")</f>
        <v xml:space="preserve">Esq. Doctor Iranzo - Pd. Bus </v>
      </c>
      <c r="AG580" t="str">
        <f t="shared" ca="1" si="334"/>
        <v/>
      </c>
    </row>
    <row r="581" spans="1:33" x14ac:dyDescent="0.25">
      <c r="A581">
        <f ca="1">IF(Rutas_Despiece!A581&lt;&gt;Rutas_Despiece!A580,1,0)</f>
        <v>0</v>
      </c>
      <c r="B581">
        <f ca="1">IF(A581,Rutas_Despiece!C581,0)</f>
        <v>0</v>
      </c>
      <c r="C581">
        <f ca="1">IF(A581,Rutas_Despiece!D581,0)</f>
        <v>0</v>
      </c>
      <c r="D581" t="str">
        <f ca="1">IF(A581=1,"",SUBSTITUTE(Rutas_Despiece!J581,",",".") &amp; ","&amp;SUBSTITUTE(Rutas_Despiece!K581,",","."))</f>
        <v>41.644874,-0.886679</v>
      </c>
      <c r="E581" s="5">
        <f t="shared" ca="1" si="330"/>
        <v>23</v>
      </c>
      <c r="F581" t="str">
        <f t="shared" ca="1" si="328"/>
        <v>41.644874,-0.886679 41.749628,-1.175514 41.749628,-1.175514 41.6163631,-0.87555 41.624888,-0.876361 41.6282654,-0.8862839 41.632608,-0.885066 41.637753,-0.884245 41.644874,-0.886679</v>
      </c>
      <c r="G581" s="69" t="s">
        <v>1174</v>
      </c>
      <c r="H581">
        <f t="shared" ca="1" si="331"/>
        <v>51</v>
      </c>
      <c r="I581" t="str">
        <f t="shared" ca="1" si="335"/>
        <v/>
      </c>
      <c r="J581" s="5" t="e">
        <f t="shared" ca="1" si="336"/>
        <v>#N/A</v>
      </c>
      <c r="M581" s="69"/>
      <c r="N581" s="69">
        <f t="shared" ca="1" si="326"/>
        <v>1</v>
      </c>
      <c r="O581" s="69" t="s">
        <v>1174</v>
      </c>
      <c r="P581">
        <f t="shared" ca="1" si="333"/>
        <v>1</v>
      </c>
      <c r="Q581">
        <f t="shared" ca="1" si="337"/>
        <v>556</v>
      </c>
      <c r="R581">
        <f t="shared" ref="R581:R644" ca="1" si="340">R580</f>
        <v>990</v>
      </c>
      <c r="S581">
        <f t="shared" ca="1" si="338"/>
        <v>528</v>
      </c>
      <c r="T581" t="str">
        <f t="shared" ca="1" si="339"/>
        <v>Paradas</v>
      </c>
      <c r="U581">
        <f t="shared" ref="U581:U644" ca="1" si="341">IF(S581=0,"",10000+S581)</f>
        <v>10528</v>
      </c>
      <c r="V581">
        <f ca="1">IFERROR(INDEX(Rutas_Despiece!$J:$J,MATCH($S581,$Q:$Q,0)),"")</f>
        <v>41.646481000000001</v>
      </c>
      <c r="W581">
        <f ca="1">IFERROR(INDEX(Rutas_Despiece!$K:$K,MATCH($S581,$Q:$Q,0)),"")</f>
        <v>-0.88755300000000004</v>
      </c>
      <c r="Y581" t="str">
        <f ca="1">IFERROR(INDEX(Rutas_Despiece!$F:$F,MATCH($S581,$Q:$Q,0))&amp;" "&amp;INDEX(Rutas_Despiece!$G:$G,MATCH($S581,$Q:$Q,0)),"")</f>
        <v xml:space="preserve">Salvador Minguijón nº 10-12 </v>
      </c>
      <c r="Z581" t="str">
        <f ca="1">IFERROR(INDEX(Rutas_Despiece!$H:$H,MATCH($S581,$Q:$Q,0)),"")</f>
        <v>Zaragoza</v>
      </c>
      <c r="AA581" t="str">
        <f ca="1">IFERROR(INDEX(Rutas_Despiece!$I:$I,MATCH($S581,$Q:$Q,0)),"")</f>
        <v>Zaragoza, España</v>
      </c>
      <c r="AB581">
        <f ca="1">IFERROR(INDEX(Rutas_Despiece!$L:$L,MATCH($S581,$Q:$Q,0)),"")</f>
        <v>0</v>
      </c>
      <c r="AG581" t="str">
        <f t="shared" ca="1" si="334"/>
        <v/>
      </c>
    </row>
    <row r="582" spans="1:33" x14ac:dyDescent="0.25">
      <c r="A582">
        <f ca="1">IF(Rutas_Despiece!A582&lt;&gt;Rutas_Despiece!A581,1,0)</f>
        <v>0</v>
      </c>
      <c r="B582">
        <f ca="1">IF(A582,Rutas_Despiece!C582,0)</f>
        <v>0</v>
      </c>
      <c r="C582">
        <f ca="1">IF(A582,Rutas_Despiece!D582,0)</f>
        <v>0</v>
      </c>
      <c r="D582" t="str">
        <f ca="1">IF(A582=1,"",SUBSTITUTE(Rutas_Despiece!J582,",",".") &amp; ","&amp;SUBSTITUTE(Rutas_Despiece!K582,",","."))</f>
        <v>41.749628,-1.175514</v>
      </c>
      <c r="E582" s="5">
        <f t="shared" ca="1" si="330"/>
        <v>23</v>
      </c>
      <c r="F582" t="str">
        <f t="shared" ca="1" si="328"/>
        <v>41.749628,-1.175514 41.749628,-1.175514 41.6163631,-0.87555 41.624888,-0.876361 41.6282654,-0.8862839 41.632608,-0.885066 41.637753,-0.884245 41.644874,-0.886679</v>
      </c>
      <c r="G582" s="69" t="s">
        <v>1174</v>
      </c>
      <c r="H582">
        <f t="shared" ca="1" si="331"/>
        <v>51</v>
      </c>
      <c r="I582" t="str">
        <f t="shared" ca="1" si="335"/>
        <v/>
      </c>
      <c r="J582" s="5" t="e">
        <f t="shared" ca="1" si="336"/>
        <v>#N/A</v>
      </c>
      <c r="M582" s="69"/>
      <c r="N582" s="69">
        <f t="shared" ca="1" si="326"/>
        <v>1</v>
      </c>
      <c r="O582" s="69" t="s">
        <v>1174</v>
      </c>
      <c r="P582">
        <f t="shared" ca="1" si="333"/>
        <v>1</v>
      </c>
      <c r="Q582">
        <f t="shared" ca="1" si="337"/>
        <v>557</v>
      </c>
      <c r="R582">
        <f t="shared" ca="1" si="340"/>
        <v>990</v>
      </c>
      <c r="S582">
        <f t="shared" ca="1" si="338"/>
        <v>529</v>
      </c>
      <c r="T582" t="str">
        <f t="shared" ca="1" si="339"/>
        <v>Paradas</v>
      </c>
      <c r="U582">
        <f t="shared" ca="1" si="341"/>
        <v>10529</v>
      </c>
      <c r="V582">
        <f ca="1">IFERROR(INDEX(Rutas_Despiece!$J:$J,MATCH($S582,$Q:$Q,0)),"")</f>
        <v>41.643559000000003</v>
      </c>
      <c r="W582">
        <f ca="1">IFERROR(INDEX(Rutas_Despiece!$K:$K,MATCH($S582,$Q:$Q,0)),"")</f>
        <v>-0.86349900000000002</v>
      </c>
      <c r="Y582" t="str">
        <f ca="1">IFERROR(INDEX(Rutas_Despiece!$F:$F,MATCH($S582,$Q:$Q,0))&amp;" "&amp;INDEX(Rutas_Despiece!$G:$G,MATCH($S582,$Q:$Q,0)),"")</f>
        <v>Salvador Minguijón nº 58</v>
      </c>
      <c r="Z582" t="str">
        <f ca="1">IFERROR(INDEX(Rutas_Despiece!$H:$H,MATCH($S582,$Q:$Q,0)),"")</f>
        <v>Zaragoza</v>
      </c>
      <c r="AA582" t="str">
        <f ca="1">IFERROR(INDEX(Rutas_Despiece!$I:$I,MATCH($S582,$Q:$Q,0)),"")</f>
        <v>Zaragoza, España</v>
      </c>
      <c r="AB582">
        <f ca="1">IFERROR(INDEX(Rutas_Despiece!$L:$L,MATCH($S582,$Q:$Q,0)),"")</f>
        <v>0</v>
      </c>
      <c r="AG582" t="str">
        <f t="shared" ca="1" si="334"/>
        <v/>
      </c>
    </row>
    <row r="583" spans="1:33" x14ac:dyDescent="0.25">
      <c r="A583">
        <f ca="1">IF(Rutas_Despiece!A583&lt;&gt;Rutas_Despiece!A582,1,0)</f>
        <v>0</v>
      </c>
      <c r="B583">
        <f ca="1">IF(A583,Rutas_Despiece!C583,0)</f>
        <v>0</v>
      </c>
      <c r="C583">
        <f ca="1">IF(A583,Rutas_Despiece!D583,0)</f>
        <v>0</v>
      </c>
      <c r="D583" t="str">
        <f ca="1">IF(A583=1,"",SUBSTITUTE(Rutas_Despiece!J583,",",".") &amp; ","&amp;SUBSTITUTE(Rutas_Despiece!K583,",","."))</f>
        <v>41.749628,-1.175514</v>
      </c>
      <c r="E583" s="5">
        <f t="shared" ca="1" si="330"/>
        <v>23</v>
      </c>
      <c r="F583" t="str">
        <f t="shared" ca="1" si="328"/>
        <v>41.749628,-1.175514 41.6163631,-0.87555 41.624888,-0.876361 41.6282654,-0.8862839 41.632608,-0.885066 41.637753,-0.884245 41.644874,-0.886679</v>
      </c>
      <c r="G583" s="69" t="s">
        <v>1174</v>
      </c>
      <c r="H583">
        <f t="shared" ca="1" si="331"/>
        <v>51</v>
      </c>
      <c r="I583" t="str">
        <f t="shared" ca="1" si="335"/>
        <v/>
      </c>
      <c r="J583" s="5" t="e">
        <f t="shared" ca="1" si="336"/>
        <v>#N/A</v>
      </c>
      <c r="M583" s="69"/>
      <c r="N583" s="69">
        <f t="shared" ca="1" si="326"/>
        <v>1</v>
      </c>
      <c r="O583" s="69" t="s">
        <v>1174</v>
      </c>
      <c r="P583">
        <f t="shared" ca="1" si="333"/>
        <v>1</v>
      </c>
      <c r="Q583">
        <f t="shared" ca="1" si="337"/>
        <v>558</v>
      </c>
      <c r="R583">
        <f t="shared" ca="1" si="340"/>
        <v>990</v>
      </c>
      <c r="S583">
        <f t="shared" ca="1" si="338"/>
        <v>530</v>
      </c>
      <c r="T583" t="str">
        <f t="shared" ca="1" si="339"/>
        <v>Paradas</v>
      </c>
      <c r="U583">
        <f t="shared" ca="1" si="341"/>
        <v>10530</v>
      </c>
      <c r="V583">
        <f ca="1">IFERROR(INDEX(Rutas_Despiece!$J:$J,MATCH($S583,$Q:$Q,0)),"")</f>
        <v>41.749628000000001</v>
      </c>
      <c r="W583">
        <f ca="1">IFERROR(INDEX(Rutas_Despiece!$K:$K,MATCH($S583,$Q:$Q,0)),"")</f>
        <v>-1.1755139999999999</v>
      </c>
      <c r="Y583" t="str">
        <f ca="1">IFERROR(INDEX(Rutas_Despiece!$F:$F,MATCH($S583,$Q:$Q,0))&amp;" "&amp;INDEX(Rutas_Despiece!$G:$G,MATCH($S583,$Q:$Q,0)),"")</f>
        <v xml:space="preserve">Pol. Ind Entrerrios </v>
      </c>
      <c r="Z583" t="str">
        <f ca="1">IFERROR(INDEX(Rutas_Despiece!$H:$H,MATCH($S583,$Q:$Q,0)),"")</f>
        <v>Figueruelas</v>
      </c>
      <c r="AA583" t="str">
        <f ca="1">IFERROR(INDEX(Rutas_Despiece!$I:$I,MATCH($S583,$Q:$Q,0)),"")</f>
        <v>Zaragoza, España</v>
      </c>
      <c r="AB583" t="str">
        <f ca="1">IFERROR(INDEX(Rutas_Despiece!$L:$L,MATCH($S583,$Q:$Q,0)),"")</f>
        <v>Opel Puerta 5</v>
      </c>
      <c r="AG583" t="str">
        <f t="shared" ca="1" si="334"/>
        <v/>
      </c>
    </row>
    <row r="584" spans="1:33" x14ac:dyDescent="0.25">
      <c r="A584">
        <f ca="1">IF(Rutas_Despiece!A584&lt;&gt;Rutas_Despiece!A583,1,0)</f>
        <v>0</v>
      </c>
      <c r="B584">
        <f ca="1">IF(A584,Rutas_Despiece!C584,0)</f>
        <v>0</v>
      </c>
      <c r="C584">
        <f ca="1">IF(A584,Rutas_Despiece!D584,0)</f>
        <v>0</v>
      </c>
      <c r="D584" t="str">
        <f ca="1">IF(A584=1,"",SUBSTITUTE(Rutas_Despiece!J584,",",".") &amp; ","&amp;SUBSTITUTE(Rutas_Despiece!K584,",","."))</f>
        <v>41.6163631,-0.87555</v>
      </c>
      <c r="E584" s="5">
        <f t="shared" ca="1" si="330"/>
        <v>23</v>
      </c>
      <c r="F584" t="str">
        <f t="shared" ca="1" si="328"/>
        <v>41.6163631,-0.87555 41.624888,-0.876361 41.6282654,-0.8862839 41.632608,-0.885066 41.637753,-0.884245 41.644874,-0.886679</v>
      </c>
      <c r="G584" s="69" t="s">
        <v>1174</v>
      </c>
      <c r="H584">
        <f t="shared" ca="1" si="331"/>
        <v>51</v>
      </c>
      <c r="I584" t="str">
        <f t="shared" ref="I584" ca="1" si="342">IF(I583&lt;H584,I583+1,"")</f>
        <v/>
      </c>
      <c r="J584" s="5" t="e">
        <f t="shared" ca="1" si="336"/>
        <v>#N/A</v>
      </c>
      <c r="M584" s="69"/>
      <c r="N584" s="69">
        <f t="shared" ca="1" si="326"/>
        <v>1</v>
      </c>
      <c r="O584" s="69" t="s">
        <v>1174</v>
      </c>
      <c r="P584">
        <f t="shared" ca="1" si="333"/>
        <v>1</v>
      </c>
      <c r="Q584">
        <f t="shared" ca="1" si="337"/>
        <v>559</v>
      </c>
      <c r="R584">
        <f t="shared" ca="1" si="340"/>
        <v>990</v>
      </c>
      <c r="S584">
        <f t="shared" ca="1" si="338"/>
        <v>531</v>
      </c>
      <c r="T584" t="str">
        <f t="shared" ca="1" si="339"/>
        <v>Paradas</v>
      </c>
      <c r="U584">
        <f t="shared" ca="1" si="341"/>
        <v>10531</v>
      </c>
      <c r="V584">
        <f ca="1">IFERROR(INDEX(Rutas_Despiece!$J:$J,MATCH($S584,$Q:$Q,0)),"")</f>
        <v>41.749628000000001</v>
      </c>
      <c r="W584">
        <f ca="1">IFERROR(INDEX(Rutas_Despiece!$K:$K,MATCH($S584,$Q:$Q,0)),"")</f>
        <v>-1.1755139999999999</v>
      </c>
      <c r="Y584" t="str">
        <f ca="1">IFERROR(INDEX(Rutas_Despiece!$F:$F,MATCH($S584,$Q:$Q,0))&amp;" "&amp;INDEX(Rutas_Despiece!$G:$G,MATCH($S584,$Q:$Q,0)),"")</f>
        <v xml:space="preserve">Pol. Ind Entrerrios </v>
      </c>
      <c r="Z584" t="str">
        <f ca="1">IFERROR(INDEX(Rutas_Despiece!$H:$H,MATCH($S584,$Q:$Q,0)),"")</f>
        <v>Figueruelas</v>
      </c>
      <c r="AA584" t="str">
        <f ca="1">IFERROR(INDEX(Rutas_Despiece!$I:$I,MATCH($S584,$Q:$Q,0)),"")</f>
        <v>Zaragoza, España</v>
      </c>
      <c r="AB584" t="str">
        <f ca="1">IFERROR(INDEX(Rutas_Despiece!$L:$L,MATCH($S584,$Q:$Q,0)),"")</f>
        <v>Opel Puerta 5</v>
      </c>
      <c r="AG584" t="str">
        <f t="shared" ca="1" si="334"/>
        <v/>
      </c>
    </row>
    <row r="585" spans="1:33" x14ac:dyDescent="0.25">
      <c r="A585">
        <f ca="1">IF(Rutas_Despiece!A585&lt;&gt;Rutas_Despiece!A584,1,0)</f>
        <v>0</v>
      </c>
      <c r="B585">
        <f ca="1">IF(A585,Rutas_Despiece!C585,0)</f>
        <v>0</v>
      </c>
      <c r="C585">
        <f ca="1">IF(A585,Rutas_Despiece!D585,0)</f>
        <v>0</v>
      </c>
      <c r="D585" t="str">
        <f ca="1">IF(A585=1,"",SUBSTITUTE(Rutas_Despiece!J585,",",".") &amp; ","&amp;SUBSTITUTE(Rutas_Despiece!K585,",","."))</f>
        <v>41.624888,-0.876361</v>
      </c>
      <c r="E585" s="5">
        <f t="shared" ca="1" si="330"/>
        <v>23</v>
      </c>
      <c r="F585" t="str">
        <f t="shared" ca="1" si="328"/>
        <v>41.624888,-0.876361 41.6282654,-0.8862839 41.632608,-0.885066 41.637753,-0.884245 41.644874,-0.886679</v>
      </c>
      <c r="G585" s="69" t="s">
        <v>1174</v>
      </c>
      <c r="H585">
        <f t="shared" ca="1" si="331"/>
        <v>51</v>
      </c>
      <c r="I585" t="str">
        <f t="shared" ref="I585:I588" ca="1" si="343">IF(I584&lt;H585,I584+1,I584)</f>
        <v/>
      </c>
      <c r="J585" s="5" t="e">
        <f t="shared" ca="1" si="336"/>
        <v>#N/A</v>
      </c>
      <c r="M585" s="69"/>
      <c r="N585" s="69">
        <f t="shared" ca="1" si="326"/>
        <v>1</v>
      </c>
      <c r="O585" s="69" t="s">
        <v>1174</v>
      </c>
      <c r="P585">
        <f t="shared" ca="1" si="333"/>
        <v>1</v>
      </c>
      <c r="Q585">
        <f t="shared" ca="1" si="337"/>
        <v>560</v>
      </c>
      <c r="R585">
        <f t="shared" ca="1" si="340"/>
        <v>990</v>
      </c>
      <c r="S585">
        <f t="shared" ca="1" si="338"/>
        <v>532</v>
      </c>
      <c r="T585" t="str">
        <f t="shared" ca="1" si="339"/>
        <v>Paradas</v>
      </c>
      <c r="U585">
        <f t="shared" ca="1" si="341"/>
        <v>10532</v>
      </c>
      <c r="V585">
        <f ca="1">IFERROR(INDEX(Rutas_Despiece!$J:$J,MATCH($S585,$Q:$Q,0)),"")</f>
        <v>41.636259600000002</v>
      </c>
      <c r="W585">
        <f ca="1">IFERROR(INDEX(Rutas_Despiece!$K:$K,MATCH($S585,$Q:$Q,0)),"")</f>
        <v>-0.86337140000000001</v>
      </c>
      <c r="Y585" t="str">
        <f ca="1">IFERROR(INDEX(Rutas_Despiece!$F:$F,MATCH($S585,$Q:$Q,0))&amp;" "&amp;INDEX(Rutas_Despiece!$G:$G,MATCH($S585,$Q:$Q,0)),"")</f>
        <v xml:space="preserve">Miguel Servet  </v>
      </c>
      <c r="Z585" t="str">
        <f ca="1">IFERROR(INDEX(Rutas_Despiece!$H:$H,MATCH($S585,$Q:$Q,0)),"")</f>
        <v>Zaragoza</v>
      </c>
      <c r="AA585" t="str">
        <f ca="1">IFERROR(INDEX(Rutas_Despiece!$I:$I,MATCH($S585,$Q:$Q,0)),"")</f>
        <v>Zaragoza, España</v>
      </c>
      <c r="AB585">
        <f ca="1">IFERROR(INDEX(Rutas_Despiece!$L:$L,MATCH($S585,$Q:$Q,0)),"")</f>
        <v>0</v>
      </c>
      <c r="AG585" t="str">
        <f t="shared" ca="1" si="334"/>
        <v/>
      </c>
    </row>
    <row r="586" spans="1:33" x14ac:dyDescent="0.25">
      <c r="A586">
        <f ca="1">IF(Rutas_Despiece!A586&lt;&gt;Rutas_Despiece!A585,1,0)</f>
        <v>0</v>
      </c>
      <c r="B586">
        <f ca="1">IF(A586,Rutas_Despiece!C586,0)</f>
        <v>0</v>
      </c>
      <c r="C586">
        <f ca="1">IF(A586,Rutas_Despiece!D586,0)</f>
        <v>0</v>
      </c>
      <c r="D586" t="str">
        <f ca="1">IF(A586=1,"",SUBSTITUTE(Rutas_Despiece!J586,",",".") &amp; ","&amp;SUBSTITUTE(Rutas_Despiece!K586,",","."))</f>
        <v>41.6282654,-0.8862839</v>
      </c>
      <c r="E586" s="5">
        <f t="shared" ca="1" si="330"/>
        <v>23</v>
      </c>
      <c r="F586" t="str">
        <f t="shared" ca="1" si="328"/>
        <v>41.6282654,-0.8862839 41.632608,-0.885066 41.637753,-0.884245 41.644874,-0.886679</v>
      </c>
      <c r="G586" s="69" t="s">
        <v>1174</v>
      </c>
      <c r="H586">
        <f t="shared" ca="1" si="331"/>
        <v>51</v>
      </c>
      <c r="I586" t="str">
        <f t="shared" ca="1" si="343"/>
        <v/>
      </c>
      <c r="J586" s="5" t="e">
        <f t="shared" ca="1" si="336"/>
        <v>#N/A</v>
      </c>
      <c r="M586" s="69"/>
      <c r="N586" s="69">
        <f t="shared" ca="1" si="326"/>
        <v>1</v>
      </c>
      <c r="O586" s="69" t="s">
        <v>1174</v>
      </c>
      <c r="P586">
        <f t="shared" ca="1" si="333"/>
        <v>1</v>
      </c>
      <c r="Q586">
        <f t="shared" ca="1" si="337"/>
        <v>561</v>
      </c>
      <c r="R586">
        <f t="shared" ca="1" si="340"/>
        <v>990</v>
      </c>
      <c r="S586">
        <f t="shared" ca="1" si="338"/>
        <v>533</v>
      </c>
      <c r="T586" t="str">
        <f t="shared" ca="1" si="339"/>
        <v>Paradas</v>
      </c>
      <c r="U586">
        <f t="shared" ca="1" si="341"/>
        <v>10533</v>
      </c>
      <c r="V586">
        <f ca="1">IFERROR(INDEX(Rutas_Despiece!$J:$J,MATCH($S586,$Q:$Q,0)),"")</f>
        <v>41.640816200000003</v>
      </c>
      <c r="W586">
        <f ca="1">IFERROR(INDEX(Rutas_Despiece!$K:$K,MATCH($S586,$Q:$Q,0)),"")</f>
        <v>-0.86893880000000001</v>
      </c>
      <c r="Y586" t="str">
        <f ca="1">IFERROR(INDEX(Rutas_Despiece!$F:$F,MATCH($S586,$Q:$Q,0))&amp;" "&amp;INDEX(Rutas_Despiece!$G:$G,MATCH($S586,$Q:$Q,0)),"")</f>
        <v xml:space="preserve">Miguel Servet nº 101 </v>
      </c>
      <c r="Z586" t="str">
        <f ca="1">IFERROR(INDEX(Rutas_Despiece!$H:$H,MATCH($S586,$Q:$Q,0)),"")</f>
        <v>Zaragoza</v>
      </c>
      <c r="AA586" t="str">
        <f ca="1">IFERROR(INDEX(Rutas_Despiece!$I:$I,MATCH($S586,$Q:$Q,0)),"")</f>
        <v>Zaragoza, España</v>
      </c>
      <c r="AB586" t="str">
        <f ca="1">IFERROR(INDEX(Rutas_Despiece!$L:$L,MATCH($S586,$Q:$Q,0)),"")</f>
        <v>Pd. Bus</v>
      </c>
      <c r="AG586" t="str">
        <f t="shared" ca="1" si="334"/>
        <v/>
      </c>
    </row>
    <row r="587" spans="1:33" x14ac:dyDescent="0.25">
      <c r="A587">
        <f ca="1">IF(Rutas_Despiece!A587&lt;&gt;Rutas_Despiece!A586,1,0)</f>
        <v>0</v>
      </c>
      <c r="B587">
        <f ca="1">IF(A587,Rutas_Despiece!C587,0)</f>
        <v>0</v>
      </c>
      <c r="C587">
        <f ca="1">IF(A587,Rutas_Despiece!D587,0)</f>
        <v>0</v>
      </c>
      <c r="D587" t="str">
        <f ca="1">IF(A587=1,"",SUBSTITUTE(Rutas_Despiece!J587,",",".") &amp; ","&amp;SUBSTITUTE(Rutas_Despiece!K587,",","."))</f>
        <v>41.632608,-0.885066</v>
      </c>
      <c r="E587" s="5">
        <f t="shared" ca="1" si="330"/>
        <v>23</v>
      </c>
      <c r="F587" t="str">
        <f t="shared" ca="1" si="328"/>
        <v>41.632608,-0.885066 41.637753,-0.884245 41.644874,-0.886679</v>
      </c>
      <c r="G587" s="69" t="s">
        <v>1174</v>
      </c>
      <c r="H587">
        <f t="shared" ca="1" si="331"/>
        <v>51</v>
      </c>
      <c r="I587" t="str">
        <f t="shared" ca="1" si="343"/>
        <v/>
      </c>
      <c r="J587" s="5" t="e">
        <f t="shared" ca="1" si="336"/>
        <v>#N/A</v>
      </c>
      <c r="M587" s="69"/>
      <c r="N587" s="69">
        <f t="shared" ca="1" si="326"/>
        <v>1</v>
      </c>
      <c r="O587" s="69" t="s">
        <v>1174</v>
      </c>
      <c r="P587">
        <f t="shared" ca="1" si="333"/>
        <v>1</v>
      </c>
      <c r="Q587">
        <f t="shared" ca="1" si="337"/>
        <v>562</v>
      </c>
      <c r="R587">
        <f t="shared" ca="1" si="340"/>
        <v>990</v>
      </c>
      <c r="S587">
        <f t="shared" ca="1" si="338"/>
        <v>534</v>
      </c>
      <c r="T587" t="str">
        <f t="shared" ca="1" si="339"/>
        <v>Paradas</v>
      </c>
      <c r="U587">
        <f t="shared" ca="1" si="341"/>
        <v>10534</v>
      </c>
      <c r="V587">
        <f ca="1">IFERROR(INDEX(Rutas_Despiece!$J:$J,MATCH($S587,$Q:$Q,0)),"")</f>
        <v>41.646481000000001</v>
      </c>
      <c r="W587">
        <f ca="1">IFERROR(INDEX(Rutas_Despiece!$K:$K,MATCH($S587,$Q:$Q,0)),"")</f>
        <v>-0.88755300000000004</v>
      </c>
      <c r="Y587" t="str">
        <f ca="1">IFERROR(INDEX(Rutas_Despiece!$F:$F,MATCH($S587,$Q:$Q,0))&amp;" "&amp;INDEX(Rutas_Despiece!$G:$G,MATCH($S587,$Q:$Q,0)),"")</f>
        <v xml:space="preserve">Miguel Servet nº 63-65 </v>
      </c>
      <c r="Z587" t="str">
        <f ca="1">IFERROR(INDEX(Rutas_Despiece!$H:$H,MATCH($S587,$Q:$Q,0)),"")</f>
        <v>Zaragoza</v>
      </c>
      <c r="AA587" t="str">
        <f ca="1">IFERROR(INDEX(Rutas_Despiece!$I:$I,MATCH($S587,$Q:$Q,0)),"")</f>
        <v>Zaragoza, España</v>
      </c>
      <c r="AB587" t="str">
        <f ca="1">IFERROR(INDEX(Rutas_Despiece!$L:$L,MATCH($S587,$Q:$Q,0)),"")</f>
        <v>Pd. Bus</v>
      </c>
      <c r="AG587" t="str">
        <f t="shared" ca="1" si="334"/>
        <v/>
      </c>
    </row>
    <row r="588" spans="1:33" x14ac:dyDescent="0.25">
      <c r="A588">
        <f ca="1">IF(Rutas_Despiece!A588&lt;&gt;Rutas_Despiece!A587,1,0)</f>
        <v>0</v>
      </c>
      <c r="B588">
        <f ca="1">IF(A588,Rutas_Despiece!C588,0)</f>
        <v>0</v>
      </c>
      <c r="C588">
        <f ca="1">IF(A588,Rutas_Despiece!D588,0)</f>
        <v>0</v>
      </c>
      <c r="D588" t="str">
        <f ca="1">IF(A588=1,"",SUBSTITUTE(Rutas_Despiece!J588,",",".") &amp; ","&amp;SUBSTITUTE(Rutas_Despiece!K588,",","."))</f>
        <v>41.637753,-0.884245</v>
      </c>
      <c r="E588" s="5">
        <f t="shared" ca="1" si="330"/>
        <v>23</v>
      </c>
      <c r="F588" t="str">
        <f t="shared" ca="1" si="328"/>
        <v>41.637753,-0.884245 41.644874,-0.886679</v>
      </c>
      <c r="G588" s="69" t="s">
        <v>1174</v>
      </c>
      <c r="H588">
        <f t="shared" ca="1" si="331"/>
        <v>51</v>
      </c>
      <c r="I588" t="str">
        <f t="shared" ca="1" si="343"/>
        <v/>
      </c>
      <c r="J588" s="5" t="e">
        <f t="shared" ca="1" si="336"/>
        <v>#N/A</v>
      </c>
      <c r="M588" s="69"/>
      <c r="N588" s="69">
        <f t="shared" ca="1" si="326"/>
        <v>1</v>
      </c>
      <c r="O588" s="69" t="s">
        <v>1174</v>
      </c>
      <c r="P588">
        <f t="shared" ca="1" si="333"/>
        <v>1</v>
      </c>
      <c r="Q588">
        <f t="shared" ca="1" si="337"/>
        <v>563</v>
      </c>
      <c r="R588">
        <f t="shared" ca="1" si="340"/>
        <v>990</v>
      </c>
      <c r="S588">
        <f t="shared" ca="1" si="338"/>
        <v>535</v>
      </c>
      <c r="T588" t="str">
        <f t="shared" ca="1" si="339"/>
        <v>Paradas</v>
      </c>
      <c r="U588">
        <f t="shared" ca="1" si="341"/>
        <v>10535</v>
      </c>
      <c r="V588">
        <f ca="1">IFERROR(INDEX(Rutas_Despiece!$J:$J,MATCH($S588,$Q:$Q,0)),"")</f>
        <v>41.646481000000001</v>
      </c>
      <c r="W588">
        <f ca="1">IFERROR(INDEX(Rutas_Despiece!$K:$K,MATCH($S588,$Q:$Q,0)),"")</f>
        <v>-0.88755300000000004</v>
      </c>
      <c r="Y588" t="str">
        <f ca="1">IFERROR(INDEX(Rutas_Despiece!$F:$F,MATCH($S588,$Q:$Q,0))&amp;" "&amp;INDEX(Rutas_Despiece!$G:$G,MATCH($S588,$Q:$Q,0)),"")</f>
        <v xml:space="preserve">Miguel Servet nº 37-39 </v>
      </c>
      <c r="Z588" t="str">
        <f ca="1">IFERROR(INDEX(Rutas_Despiece!$H:$H,MATCH($S588,$Q:$Q,0)),"")</f>
        <v>Zaragoza</v>
      </c>
      <c r="AA588" t="str">
        <f ca="1">IFERROR(INDEX(Rutas_Despiece!$I:$I,MATCH($S588,$Q:$Q,0)),"")</f>
        <v>Zaragoza, España</v>
      </c>
      <c r="AB588" t="str">
        <f ca="1">IFERROR(INDEX(Rutas_Despiece!$L:$L,MATCH($S588,$Q:$Q,0)),"")</f>
        <v>Pd. Bus</v>
      </c>
      <c r="AG588" t="str">
        <f t="shared" ca="1" si="334"/>
        <v/>
      </c>
    </row>
    <row r="589" spans="1:33" x14ac:dyDescent="0.25">
      <c r="A589">
        <f ca="1">IF(Rutas_Despiece!A589&lt;&gt;Rutas_Despiece!A588,1,0)</f>
        <v>0</v>
      </c>
      <c r="B589">
        <f ca="1">IF(A589,Rutas_Despiece!C589,0)</f>
        <v>0</v>
      </c>
      <c r="C589">
        <f ca="1">IF(A589,Rutas_Despiece!D589,0)</f>
        <v>0</v>
      </c>
      <c r="D589" t="str">
        <f ca="1">IF(A589=1,"",SUBSTITUTE(Rutas_Despiece!J589,",",".") &amp; ","&amp;SUBSTITUTE(Rutas_Despiece!K589,",","."))</f>
        <v>41.644874,-0.886679</v>
      </c>
      <c r="E589" s="5">
        <f t="shared" ca="1" si="330"/>
        <v>23</v>
      </c>
      <c r="F589" t="str">
        <f t="shared" ca="1" si="328"/>
        <v>41.644874,-0.886679</v>
      </c>
      <c r="G589" s="69" t="s">
        <v>1174</v>
      </c>
      <c r="H589">
        <f t="shared" ca="1" si="331"/>
        <v>51</v>
      </c>
      <c r="I589" t="str">
        <f t="shared" ref="I589" ca="1" si="344">IF(I588&lt;H589,I588+1,"")</f>
        <v/>
      </c>
      <c r="J589" s="5" t="e">
        <f t="shared" ca="1" si="336"/>
        <v>#N/A</v>
      </c>
      <c r="M589" s="69"/>
      <c r="N589" s="69">
        <f t="shared" ca="1" si="326"/>
        <v>1</v>
      </c>
      <c r="O589" s="69" t="s">
        <v>1174</v>
      </c>
      <c r="P589">
        <f t="shared" ca="1" si="333"/>
        <v>1</v>
      </c>
      <c r="Q589">
        <f t="shared" ca="1" si="337"/>
        <v>564</v>
      </c>
      <c r="R589">
        <f t="shared" ca="1" si="340"/>
        <v>990</v>
      </c>
      <c r="S589">
        <f t="shared" ca="1" si="338"/>
        <v>536</v>
      </c>
      <c r="T589" t="str">
        <f t="shared" ca="1" si="339"/>
        <v>Paradas</v>
      </c>
      <c r="U589">
        <f t="shared" ca="1" si="341"/>
        <v>10536</v>
      </c>
      <c r="V589">
        <f ca="1">IFERROR(INDEX(Rutas_Despiece!$J:$J,MATCH($S589,$Q:$Q,0)),"")</f>
        <v>41.646318000000001</v>
      </c>
      <c r="W589">
        <f ca="1">IFERROR(INDEX(Rutas_Despiece!$K:$K,MATCH($S589,$Q:$Q,0)),"")</f>
        <v>-0.87181900000000001</v>
      </c>
      <c r="Y589" t="str">
        <f ca="1">IFERROR(INDEX(Rutas_Despiece!$F:$F,MATCH($S589,$Q:$Q,0))&amp;" "&amp;INDEX(Rutas_Despiece!$G:$G,MATCH($S589,$Q:$Q,0)),"")</f>
        <v>Compromiso de Caspe nº 48</v>
      </c>
      <c r="Z589" t="str">
        <f ca="1">IFERROR(INDEX(Rutas_Despiece!$H:$H,MATCH($S589,$Q:$Q,0)),"")</f>
        <v>Zaragoza</v>
      </c>
      <c r="AA589" t="str">
        <f ca="1">IFERROR(INDEX(Rutas_Despiece!$I:$I,MATCH($S589,$Q:$Q,0)),"")</f>
        <v>Zaragoza, España</v>
      </c>
      <c r="AB589" t="str">
        <f ca="1">IFERROR(INDEX(Rutas_Despiece!$L:$L,MATCH($S589,$Q:$Q,0)),"")</f>
        <v xml:space="preserve">Esq. Doctor Iranzo - Pd. Bus </v>
      </c>
      <c r="AG589" t="str">
        <f t="shared" ca="1" si="334"/>
        <v/>
      </c>
    </row>
    <row r="590" spans="1:33" x14ac:dyDescent="0.25">
      <c r="A590">
        <f ca="1">IF(Rutas_Despiece!A590&lt;&gt;Rutas_Despiece!A589,1,0)</f>
        <v>1</v>
      </c>
      <c r="B590" t="str">
        <f ca="1">IF(A590,Rutas_Despiece!C590,0)</f>
        <v>Rutas_Habituales_MTN</v>
      </c>
      <c r="C590" t="str">
        <f ca="1">IF(A590,Rutas_Despiece!D590,0)</f>
        <v>Ruta 10_20</v>
      </c>
      <c r="D590" t="str">
        <f ca="1">IF(A590=1,"",SUBSTITUTE(Rutas_Despiece!J590,",",".") &amp; ","&amp;SUBSTITUTE(Rutas_Despiece!K590,",","."))</f>
        <v/>
      </c>
      <c r="E590" s="5">
        <f t="shared" ca="1" si="330"/>
        <v>24</v>
      </c>
      <c r="F590" t="str">
        <f t="shared" ca="1" si="328"/>
        <v xml:space="preserve"> 41.63814,-0.87612 41.6371135,-0.877457 41.646026,-0.872195 41.6322632,-0.8795065 41.6327468,-0.8767158 41.6342491,-0.8752922 41.749628,-1.175514 41.749628,-1.175514 41.63814,-0.87612 41.6371135,-0.877457 41.646026,-0.872195 41.6322632,-0.8795065 41.6327468,-0.8767158 41.6342491,-0.8752922</v>
      </c>
      <c r="G590" s="69" t="s">
        <v>1174</v>
      </c>
      <c r="H590">
        <f t="shared" ca="1" si="331"/>
        <v>51</v>
      </c>
      <c r="I590" t="str">
        <f t="shared" ref="I590:I593" ca="1" si="345">IF(I589&lt;H590,I589+1,I589)</f>
        <v/>
      </c>
      <c r="J590" s="5" t="e">
        <f t="shared" ca="1" si="336"/>
        <v>#N/A</v>
      </c>
      <c r="M590" s="69"/>
      <c r="N590" s="69">
        <f t="shared" ca="1" si="326"/>
        <v>1</v>
      </c>
      <c r="O590" s="69" t="s">
        <v>1174</v>
      </c>
      <c r="P590">
        <f t="shared" ca="1" si="333"/>
        <v>0</v>
      </c>
      <c r="Q590">
        <f t="shared" ca="1" si="337"/>
        <v>564</v>
      </c>
      <c r="R590">
        <f t="shared" ca="1" si="340"/>
        <v>990</v>
      </c>
      <c r="S590">
        <f t="shared" ca="1" si="338"/>
        <v>537</v>
      </c>
      <c r="T590" t="str">
        <f t="shared" ca="1" si="339"/>
        <v>Paradas</v>
      </c>
      <c r="U590">
        <f t="shared" ca="1" si="341"/>
        <v>10537</v>
      </c>
      <c r="V590">
        <f ca="1">IFERROR(INDEX(Rutas_Despiece!$J:$J,MATCH($S590,$Q:$Q,0)),"")</f>
        <v>41.646481000000001</v>
      </c>
      <c r="W590">
        <f ca="1">IFERROR(INDEX(Rutas_Despiece!$K:$K,MATCH($S590,$Q:$Q,0)),"")</f>
        <v>-0.88755300000000004</v>
      </c>
      <c r="Y590" t="str">
        <f ca="1">IFERROR(INDEX(Rutas_Despiece!$F:$F,MATCH($S590,$Q:$Q,0))&amp;" "&amp;INDEX(Rutas_Despiece!$G:$G,MATCH($S590,$Q:$Q,0)),"")</f>
        <v xml:space="preserve">Salvador Minguijón nº 10-12 </v>
      </c>
      <c r="Z590" t="str">
        <f ca="1">IFERROR(INDEX(Rutas_Despiece!$H:$H,MATCH($S590,$Q:$Q,0)),"")</f>
        <v>Zaragoza</v>
      </c>
      <c r="AA590" t="str">
        <f ca="1">IFERROR(INDEX(Rutas_Despiece!$I:$I,MATCH($S590,$Q:$Q,0)),"")</f>
        <v>Zaragoza, España</v>
      </c>
      <c r="AB590" t="str">
        <f ca="1">IFERROR(INDEX(Rutas_Despiece!$L:$L,MATCH($S590,$Q:$Q,0)),"")</f>
        <v>Pd. Bus</v>
      </c>
      <c r="AG590" t="str">
        <f t="shared" ca="1" si="334"/>
        <v/>
      </c>
    </row>
    <row r="591" spans="1:33" x14ac:dyDescent="0.25">
      <c r="A591">
        <f ca="1">IF(Rutas_Despiece!A591&lt;&gt;Rutas_Despiece!A590,1,0)</f>
        <v>0</v>
      </c>
      <c r="B591">
        <f ca="1">IF(A591,Rutas_Despiece!C591,0)</f>
        <v>0</v>
      </c>
      <c r="C591">
        <f ca="1">IF(A591,Rutas_Despiece!D591,0)</f>
        <v>0</v>
      </c>
      <c r="D591" t="str">
        <f ca="1">IF(A591=1,"",SUBSTITUTE(Rutas_Despiece!J591,",",".") &amp; ","&amp;SUBSTITUTE(Rutas_Despiece!K591,",","."))</f>
        <v>41.63814,-0.87612</v>
      </c>
      <c r="E591" s="5">
        <f t="shared" ca="1" si="330"/>
        <v>24</v>
      </c>
      <c r="F591" t="str">
        <f t="shared" ca="1" si="328"/>
        <v>41.63814,-0.87612 41.6371135,-0.877457 41.646026,-0.872195 41.6322632,-0.8795065 41.6327468,-0.8767158 41.6342491,-0.8752922 41.749628,-1.175514 41.749628,-1.175514 41.63814,-0.87612 41.6371135,-0.877457 41.646026,-0.872195 41.6322632,-0.8795065 41.6327468,-0.8767158 41.6342491,-0.8752922</v>
      </c>
      <c r="G591" s="69" t="s">
        <v>1174</v>
      </c>
      <c r="H591">
        <f t="shared" ca="1" si="331"/>
        <v>51</v>
      </c>
      <c r="I591" t="str">
        <f t="shared" ca="1" si="345"/>
        <v/>
      </c>
      <c r="J591" s="5" t="e">
        <f t="shared" ca="1" si="336"/>
        <v>#N/A</v>
      </c>
      <c r="M591" s="69"/>
      <c r="N591" s="69">
        <f t="shared" ca="1" si="326"/>
        <v>1</v>
      </c>
      <c r="O591" s="69" t="s">
        <v>1174</v>
      </c>
      <c r="P591">
        <f t="shared" ca="1" si="333"/>
        <v>1</v>
      </c>
      <c r="Q591">
        <f t="shared" ca="1" si="337"/>
        <v>565</v>
      </c>
      <c r="R591">
        <f t="shared" ca="1" si="340"/>
        <v>990</v>
      </c>
      <c r="S591">
        <f t="shared" ca="1" si="338"/>
        <v>538</v>
      </c>
      <c r="T591" t="str">
        <f t="shared" ca="1" si="339"/>
        <v>Paradas</v>
      </c>
      <c r="U591">
        <f t="shared" ca="1" si="341"/>
        <v>10538</v>
      </c>
      <c r="V591">
        <f ca="1">IFERROR(INDEX(Rutas_Despiece!$J:$J,MATCH($S591,$Q:$Q,0)),"")</f>
        <v>41.643559000000003</v>
      </c>
      <c r="W591">
        <f ca="1">IFERROR(INDEX(Rutas_Despiece!$K:$K,MATCH($S591,$Q:$Q,0)),"")</f>
        <v>-0.86349900000000002</v>
      </c>
      <c r="Y591" t="str">
        <f ca="1">IFERROR(INDEX(Rutas_Despiece!$F:$F,MATCH($S591,$Q:$Q,0))&amp;" "&amp;INDEX(Rutas_Despiece!$G:$G,MATCH($S591,$Q:$Q,0)),"")</f>
        <v>Salvador Minguijón nº 58</v>
      </c>
      <c r="Z591" t="str">
        <f ca="1">IFERROR(INDEX(Rutas_Despiece!$H:$H,MATCH($S591,$Q:$Q,0)),"")</f>
        <v>Zaragoza</v>
      </c>
      <c r="AA591" t="str">
        <f ca="1">IFERROR(INDEX(Rutas_Despiece!$I:$I,MATCH($S591,$Q:$Q,0)),"")</f>
        <v>Zaragoza, España</v>
      </c>
      <c r="AB591">
        <f ca="1">IFERROR(INDEX(Rutas_Despiece!$L:$L,MATCH($S591,$Q:$Q,0)),"")</f>
        <v>0</v>
      </c>
      <c r="AG591" t="str">
        <f t="shared" ca="1" si="334"/>
        <v/>
      </c>
    </row>
    <row r="592" spans="1:33" x14ac:dyDescent="0.25">
      <c r="A592">
        <f ca="1">IF(Rutas_Despiece!A592&lt;&gt;Rutas_Despiece!A591,1,0)</f>
        <v>0</v>
      </c>
      <c r="B592">
        <f ca="1">IF(A592,Rutas_Despiece!C592,0)</f>
        <v>0</v>
      </c>
      <c r="C592">
        <f ca="1">IF(A592,Rutas_Despiece!D592,0)</f>
        <v>0</v>
      </c>
      <c r="D592" t="str">
        <f ca="1">IF(A592=1,"",SUBSTITUTE(Rutas_Despiece!J592,",",".") &amp; ","&amp;SUBSTITUTE(Rutas_Despiece!K592,",","."))</f>
        <v>41.6371135,-0.877457</v>
      </c>
      <c r="E592" s="5">
        <f t="shared" ca="1" si="330"/>
        <v>24</v>
      </c>
      <c r="F592" t="str">
        <f t="shared" ca="1" si="328"/>
        <v>41.6371135,-0.877457 41.646026,-0.872195 41.6322632,-0.8795065 41.6327468,-0.8767158 41.6342491,-0.8752922 41.749628,-1.175514 41.749628,-1.175514 41.63814,-0.87612 41.6371135,-0.877457 41.646026,-0.872195 41.6322632,-0.8795065 41.6327468,-0.8767158 41.6342491,-0.8752922</v>
      </c>
      <c r="G592" s="69" t="s">
        <v>1174</v>
      </c>
      <c r="H592">
        <f t="shared" ca="1" si="331"/>
        <v>51</v>
      </c>
      <c r="I592" t="str">
        <f t="shared" ca="1" si="345"/>
        <v/>
      </c>
      <c r="J592" s="5" t="e">
        <f t="shared" ca="1" si="336"/>
        <v>#N/A</v>
      </c>
      <c r="M592" s="69"/>
      <c r="N592" s="69">
        <f t="shared" ca="1" si="326"/>
        <v>1</v>
      </c>
      <c r="O592" s="69" t="s">
        <v>1174</v>
      </c>
      <c r="P592">
        <f t="shared" ca="1" si="333"/>
        <v>1</v>
      </c>
      <c r="Q592">
        <f t="shared" ca="1" si="337"/>
        <v>566</v>
      </c>
      <c r="R592">
        <f t="shared" ca="1" si="340"/>
        <v>990</v>
      </c>
      <c r="S592">
        <f t="shared" ca="1" si="338"/>
        <v>539</v>
      </c>
      <c r="T592" t="str">
        <f t="shared" ca="1" si="339"/>
        <v>Paradas</v>
      </c>
      <c r="U592">
        <f t="shared" ca="1" si="341"/>
        <v>10539</v>
      </c>
      <c r="V592">
        <f ca="1">IFERROR(INDEX(Rutas_Despiece!$J:$J,MATCH($S592,$Q:$Q,0)),"")</f>
        <v>41.650743300000002</v>
      </c>
      <c r="W592">
        <f ca="1">IFERROR(INDEX(Rutas_Despiece!$K:$K,MATCH($S592,$Q:$Q,0)),"")</f>
        <v>-0.87001340000000005</v>
      </c>
      <c r="Y592" t="str">
        <f ca="1">IFERROR(INDEX(Rutas_Despiece!$F:$F,MATCH($S592,$Q:$Q,0))&amp;" "&amp;INDEX(Rutas_Despiece!$G:$G,MATCH($S592,$Q:$Q,0)),"")</f>
        <v xml:space="preserve">Asalto  </v>
      </c>
      <c r="Z592" t="str">
        <f ca="1">IFERROR(INDEX(Rutas_Despiece!$H:$H,MATCH($S592,$Q:$Q,0)),"")</f>
        <v>Zaragoza</v>
      </c>
      <c r="AA592" t="str">
        <f ca="1">IFERROR(INDEX(Rutas_Despiece!$I:$I,MATCH($S592,$Q:$Q,0)),"")</f>
        <v>Zaragoza, España</v>
      </c>
      <c r="AB592" t="str">
        <f ca="1">IFERROR(INDEX(Rutas_Despiece!$L:$L,MATCH($S592,$Q:$Q,0)),"")</f>
        <v>Museo Centro de Historia</v>
      </c>
      <c r="AG592" t="str">
        <f t="shared" ca="1" si="334"/>
        <v/>
      </c>
    </row>
    <row r="593" spans="1:33" x14ac:dyDescent="0.25">
      <c r="A593">
        <f ca="1">IF(Rutas_Despiece!A593&lt;&gt;Rutas_Despiece!A592,1,0)</f>
        <v>0</v>
      </c>
      <c r="B593">
        <f ca="1">IF(A593,Rutas_Despiece!C593,0)</f>
        <v>0</v>
      </c>
      <c r="C593">
        <f ca="1">IF(A593,Rutas_Despiece!D593,0)</f>
        <v>0</v>
      </c>
      <c r="D593" t="str">
        <f ca="1">IF(A593=1,"",SUBSTITUTE(Rutas_Despiece!J593,",",".") &amp; ","&amp;SUBSTITUTE(Rutas_Despiece!K593,",","."))</f>
        <v>41.646026,-0.872195</v>
      </c>
      <c r="E593" s="5">
        <f t="shared" ca="1" si="330"/>
        <v>24</v>
      </c>
      <c r="F593" t="str">
        <f t="shared" ca="1" si="328"/>
        <v>41.646026,-0.872195 41.6322632,-0.8795065 41.6327468,-0.8767158 41.6342491,-0.8752922 41.749628,-1.175514 41.749628,-1.175514 41.63814,-0.87612 41.6371135,-0.877457 41.646026,-0.872195 41.6322632,-0.8795065 41.6327468,-0.8767158 41.6342491,-0.8752922</v>
      </c>
      <c r="G593" s="69" t="s">
        <v>1174</v>
      </c>
      <c r="H593">
        <f t="shared" ca="1" si="331"/>
        <v>51</v>
      </c>
      <c r="I593" t="str">
        <f t="shared" ca="1" si="345"/>
        <v/>
      </c>
      <c r="J593" s="5" t="e">
        <f t="shared" ca="1" si="336"/>
        <v>#N/A</v>
      </c>
      <c r="M593" s="69"/>
      <c r="N593" s="69">
        <f t="shared" ca="1" si="326"/>
        <v>1</v>
      </c>
      <c r="O593" s="69" t="s">
        <v>1174</v>
      </c>
      <c r="P593">
        <f t="shared" ca="1" si="333"/>
        <v>1</v>
      </c>
      <c r="Q593">
        <f t="shared" ca="1" si="337"/>
        <v>567</v>
      </c>
      <c r="R593">
        <f t="shared" ca="1" si="340"/>
        <v>990</v>
      </c>
      <c r="S593">
        <f t="shared" ca="1" si="338"/>
        <v>540</v>
      </c>
      <c r="T593" t="str">
        <f t="shared" ca="1" si="339"/>
        <v>Paradas</v>
      </c>
      <c r="U593">
        <f t="shared" ca="1" si="341"/>
        <v>10540</v>
      </c>
      <c r="V593">
        <f ca="1">IFERROR(INDEX(Rutas_Despiece!$J:$J,MATCH($S593,$Q:$Q,0)),"")</f>
        <v>41.648049999999998</v>
      </c>
      <c r="W593">
        <f ca="1">IFERROR(INDEX(Rutas_Despiece!$K:$K,MATCH($S593,$Q:$Q,0)),"")</f>
        <v>-0.87726899999999997</v>
      </c>
      <c r="Y593" t="str">
        <f ca="1">IFERROR(INDEX(Rutas_Despiece!$F:$F,MATCH($S593,$Q:$Q,0))&amp;" "&amp;INDEX(Rutas_Despiece!$G:$G,MATCH($S593,$Q:$Q,0)),"")</f>
        <v xml:space="preserve">Pº La Mina nº 21 </v>
      </c>
      <c r="Z593" t="str">
        <f ca="1">IFERROR(INDEX(Rutas_Despiece!$H:$H,MATCH($S593,$Q:$Q,0)),"")</f>
        <v>Zaragoza</v>
      </c>
      <c r="AA593" t="str">
        <f ca="1">IFERROR(INDEX(Rutas_Despiece!$I:$I,MATCH($S593,$Q:$Q,0)),"")</f>
        <v>Zaragoza, España</v>
      </c>
      <c r="AB593" t="str">
        <f ca="1">IFERROR(INDEX(Rutas_Despiece!$L:$L,MATCH($S593,$Q:$Q,0)),"")</f>
        <v>Edif. Balmes - Pd. Bus</v>
      </c>
      <c r="AG593" t="str">
        <f t="shared" ca="1" si="334"/>
        <v/>
      </c>
    </row>
    <row r="594" spans="1:33" x14ac:dyDescent="0.25">
      <c r="A594">
        <f ca="1">IF(Rutas_Despiece!A594&lt;&gt;Rutas_Despiece!A593,1,0)</f>
        <v>0</v>
      </c>
      <c r="B594">
        <f ca="1">IF(A594,Rutas_Despiece!C594,0)</f>
        <v>0</v>
      </c>
      <c r="C594">
        <f ca="1">IF(A594,Rutas_Despiece!D594,0)</f>
        <v>0</v>
      </c>
      <c r="D594" t="str">
        <f ca="1">IF(A594=1,"",SUBSTITUTE(Rutas_Despiece!J594,",",".") &amp; ","&amp;SUBSTITUTE(Rutas_Despiece!K594,",","."))</f>
        <v>41.6322632,-0.8795065</v>
      </c>
      <c r="E594" s="5">
        <f t="shared" ca="1" si="330"/>
        <v>24</v>
      </c>
      <c r="F594" t="str">
        <f t="shared" ca="1" si="328"/>
        <v>41.6322632,-0.8795065 41.6327468,-0.8767158 41.6342491,-0.8752922 41.749628,-1.175514 41.749628,-1.175514 41.63814,-0.87612 41.6371135,-0.877457 41.646026,-0.872195 41.6322632,-0.8795065 41.6327468,-0.8767158 41.6342491,-0.8752922</v>
      </c>
      <c r="G594" s="69" t="s">
        <v>1174</v>
      </c>
      <c r="H594">
        <f t="shared" ca="1" si="331"/>
        <v>51</v>
      </c>
      <c r="I594" t="str">
        <f t="shared" ref="I594" ca="1" si="346">IF(I593&lt;H594,I593+1,"")</f>
        <v/>
      </c>
      <c r="J594" s="5" t="e">
        <f t="shared" ca="1" si="336"/>
        <v>#N/A</v>
      </c>
      <c r="M594" s="69"/>
      <c r="N594" s="69">
        <f t="shared" ca="1" si="326"/>
        <v>1</v>
      </c>
      <c r="O594" s="69" t="s">
        <v>1174</v>
      </c>
      <c r="P594">
        <f t="shared" ca="1" si="333"/>
        <v>1</v>
      </c>
      <c r="Q594">
        <f t="shared" ca="1" si="337"/>
        <v>568</v>
      </c>
      <c r="R594">
        <f t="shared" ca="1" si="340"/>
        <v>990</v>
      </c>
      <c r="S594">
        <f t="shared" ca="1" si="338"/>
        <v>541</v>
      </c>
      <c r="T594" t="str">
        <f t="shared" ca="1" si="339"/>
        <v>Paradas</v>
      </c>
      <c r="U594">
        <f t="shared" ca="1" si="341"/>
        <v>10541</v>
      </c>
      <c r="V594">
        <f ca="1">IFERROR(INDEX(Rutas_Despiece!$J:$J,MATCH($S594,$Q:$Q,0)),"")</f>
        <v>41.647805099999999</v>
      </c>
      <c r="W594">
        <f ca="1">IFERROR(INDEX(Rutas_Despiece!$K:$K,MATCH($S594,$Q:$Q,0)),"")</f>
        <v>-0.88227169999999999</v>
      </c>
      <c r="Y594" t="str">
        <f ca="1">IFERROR(INDEX(Rutas_Despiece!$F:$F,MATCH($S594,$Q:$Q,0))&amp;" "&amp;INDEX(Rutas_Despiece!$G:$G,MATCH($S594,$Q:$Q,0)),"")</f>
        <v xml:space="preserve">Constitución nº 33 </v>
      </c>
      <c r="Z594" t="str">
        <f ca="1">IFERROR(INDEX(Rutas_Despiece!$H:$H,MATCH($S594,$Q:$Q,0)),"")</f>
        <v>Zaragoza</v>
      </c>
      <c r="AA594" t="str">
        <f ca="1">IFERROR(INDEX(Rutas_Despiece!$I:$I,MATCH($S594,$Q:$Q,0)),"")</f>
        <v>Zaragoza, España</v>
      </c>
      <c r="AB594" t="str">
        <f ca="1">IFERROR(INDEX(Rutas_Despiece!$L:$L,MATCH($S594,$Q:$Q,0)),"")</f>
        <v>Pd. Bus</v>
      </c>
      <c r="AG594" t="str">
        <f t="shared" ca="1" si="334"/>
        <v/>
      </c>
    </row>
    <row r="595" spans="1:33" x14ac:dyDescent="0.25">
      <c r="A595">
        <f ca="1">IF(Rutas_Despiece!A595&lt;&gt;Rutas_Despiece!A594,1,0)</f>
        <v>0</v>
      </c>
      <c r="B595">
        <f ca="1">IF(A595,Rutas_Despiece!C595,0)</f>
        <v>0</v>
      </c>
      <c r="C595">
        <f ca="1">IF(A595,Rutas_Despiece!D595,0)</f>
        <v>0</v>
      </c>
      <c r="D595" t="str">
        <f ca="1">IF(A595=1,"",SUBSTITUTE(Rutas_Despiece!J595,",",".") &amp; ","&amp;SUBSTITUTE(Rutas_Despiece!K595,",","."))</f>
        <v>41.6327468,-0.8767158</v>
      </c>
      <c r="E595" s="5">
        <f t="shared" ca="1" si="330"/>
        <v>24</v>
      </c>
      <c r="F595" t="str">
        <f t="shared" ca="1" si="328"/>
        <v>41.6327468,-0.8767158 41.6342491,-0.8752922 41.749628,-1.175514 41.749628,-1.175514 41.63814,-0.87612 41.6371135,-0.877457 41.646026,-0.872195 41.6322632,-0.8795065 41.6327468,-0.8767158 41.6342491,-0.8752922</v>
      </c>
      <c r="G595" s="69" t="s">
        <v>1174</v>
      </c>
      <c r="H595">
        <f t="shared" ca="1" si="331"/>
        <v>51</v>
      </c>
      <c r="I595" t="str">
        <f t="shared" ref="I595:I598" ca="1" si="347">IF(I594&lt;H595,I594+1,I594)</f>
        <v/>
      </c>
      <c r="J595" s="5" t="e">
        <f t="shared" ca="1" si="336"/>
        <v>#N/A</v>
      </c>
      <c r="M595" s="69"/>
      <c r="N595" s="69">
        <f t="shared" ca="1" si="326"/>
        <v>1</v>
      </c>
      <c r="O595" s="69" t="s">
        <v>1174</v>
      </c>
      <c r="P595">
        <f t="shared" ca="1" si="333"/>
        <v>1</v>
      </c>
      <c r="Q595">
        <f t="shared" ca="1" si="337"/>
        <v>569</v>
      </c>
      <c r="R595">
        <f t="shared" ca="1" si="340"/>
        <v>990</v>
      </c>
      <c r="S595">
        <f t="shared" ca="1" si="338"/>
        <v>542</v>
      </c>
      <c r="T595" t="str">
        <f t="shared" ca="1" si="339"/>
        <v>Paradas</v>
      </c>
      <c r="U595">
        <f t="shared" ca="1" si="341"/>
        <v>10542</v>
      </c>
      <c r="V595">
        <f ca="1">IFERROR(INDEX(Rutas_Despiece!$J:$J,MATCH($S595,$Q:$Q,0)),"")</f>
        <v>41.647832999999999</v>
      </c>
      <c r="W595">
        <f ca="1">IFERROR(INDEX(Rutas_Despiece!$K:$K,MATCH($S595,$Q:$Q,0)),"")</f>
        <v>-0.88624999999999998</v>
      </c>
      <c r="Y595" t="str">
        <f ca="1">IFERROR(INDEX(Rutas_Despiece!$F:$F,MATCH($S595,$Q:$Q,0))&amp;" "&amp;INDEX(Rutas_Despiece!$G:$G,MATCH($S595,$Q:$Q,0)),"")</f>
        <v xml:space="preserve">Paseo Pamplona nº 2 </v>
      </c>
      <c r="Z595" t="str">
        <f ca="1">IFERROR(INDEX(Rutas_Despiece!$H:$H,MATCH($S595,$Q:$Q,0)),"")</f>
        <v>Zaragoza</v>
      </c>
      <c r="AA595" t="str">
        <f ca="1">IFERROR(INDEX(Rutas_Despiece!$I:$I,MATCH($S595,$Q:$Q,0)),"")</f>
        <v>Zaragoza, España</v>
      </c>
      <c r="AB595" t="str">
        <f ca="1">IFERROR(INDEX(Rutas_Despiece!$L:$L,MATCH($S595,$Q:$Q,0)),"")</f>
        <v>Pd. Bus</v>
      </c>
      <c r="AG595" t="str">
        <f t="shared" ca="1" si="334"/>
        <v/>
      </c>
    </row>
    <row r="596" spans="1:33" x14ac:dyDescent="0.25">
      <c r="A596">
        <f ca="1">IF(Rutas_Despiece!A596&lt;&gt;Rutas_Despiece!A595,1,0)</f>
        <v>0</v>
      </c>
      <c r="B596">
        <f ca="1">IF(A596,Rutas_Despiece!C596,0)</f>
        <v>0</v>
      </c>
      <c r="C596">
        <f ca="1">IF(A596,Rutas_Despiece!D596,0)</f>
        <v>0</v>
      </c>
      <c r="D596" t="str">
        <f ca="1">IF(A596=1,"",SUBSTITUTE(Rutas_Despiece!J596,",",".") &amp; ","&amp;SUBSTITUTE(Rutas_Despiece!K596,",","."))</f>
        <v>41.6342491,-0.8752922</v>
      </c>
      <c r="E596" s="5">
        <f t="shared" ca="1" si="330"/>
        <v>24</v>
      </c>
      <c r="F596" t="str">
        <f t="shared" ca="1" si="328"/>
        <v>41.6342491,-0.8752922 41.749628,-1.175514 41.749628,-1.175514 41.63814,-0.87612 41.6371135,-0.877457 41.646026,-0.872195 41.6322632,-0.8795065 41.6327468,-0.8767158 41.6342491,-0.8752922</v>
      </c>
      <c r="G596" s="69" t="s">
        <v>1174</v>
      </c>
      <c r="H596">
        <f t="shared" ca="1" si="331"/>
        <v>51</v>
      </c>
      <c r="I596" t="str">
        <f t="shared" ca="1" si="347"/>
        <v/>
      </c>
      <c r="J596" s="5" t="e">
        <f t="shared" ca="1" si="336"/>
        <v>#N/A</v>
      </c>
      <c r="M596" s="69"/>
      <c r="N596" s="69">
        <f t="shared" ca="1" si="326"/>
        <v>1</v>
      </c>
      <c r="O596" s="69" t="s">
        <v>1174</v>
      </c>
      <c r="P596">
        <f t="shared" ca="1" si="333"/>
        <v>1</v>
      </c>
      <c r="Q596">
        <f t="shared" ca="1" si="337"/>
        <v>570</v>
      </c>
      <c r="R596">
        <f t="shared" ca="1" si="340"/>
        <v>990</v>
      </c>
      <c r="S596">
        <f t="shared" ca="1" si="338"/>
        <v>543</v>
      </c>
      <c r="T596" t="str">
        <f t="shared" ca="1" si="339"/>
        <v>Paradas</v>
      </c>
      <c r="U596">
        <f t="shared" ca="1" si="341"/>
        <v>10543</v>
      </c>
      <c r="V596">
        <f ca="1">IFERROR(INDEX(Rutas_Despiece!$J:$J,MATCH($S596,$Q:$Q,0)),"")</f>
        <v>41.649940999999998</v>
      </c>
      <c r="W596">
        <f ca="1">IFERROR(INDEX(Rutas_Despiece!$K:$K,MATCH($S596,$Q:$Q,0)),"")</f>
        <v>-0.88853899999999997</v>
      </c>
      <c r="Y596" t="str">
        <f ca="1">IFERROR(INDEX(Rutas_Despiece!$F:$F,MATCH($S596,$Q:$Q,0))&amp;" "&amp;INDEX(Rutas_Despiece!$G:$G,MATCH($S596,$Q:$Q,0)),"")</f>
        <v xml:space="preserve">María Agustín nº 20 </v>
      </c>
      <c r="Z596" t="str">
        <f ca="1">IFERROR(INDEX(Rutas_Despiece!$H:$H,MATCH($S596,$Q:$Q,0)),"")</f>
        <v>Zaragoza</v>
      </c>
      <c r="AA596" t="str">
        <f ca="1">IFERROR(INDEX(Rutas_Despiece!$I:$I,MATCH($S596,$Q:$Q,0)),"")</f>
        <v>Zaragoza, España</v>
      </c>
      <c r="AB596" t="str">
        <f ca="1">IFERROR(INDEX(Rutas_Despiece!$L:$L,MATCH($S596,$Q:$Q,0)),"")</f>
        <v>Museo Pablo Serrano - Pd. Bus</v>
      </c>
      <c r="AG596" t="str">
        <f t="shared" ca="1" si="334"/>
        <v/>
      </c>
    </row>
    <row r="597" spans="1:33" x14ac:dyDescent="0.25">
      <c r="A597">
        <f ca="1">IF(Rutas_Despiece!A597&lt;&gt;Rutas_Despiece!A596,1,0)</f>
        <v>0</v>
      </c>
      <c r="B597">
        <f ca="1">IF(A597,Rutas_Despiece!C597,0)</f>
        <v>0</v>
      </c>
      <c r="C597">
        <f ca="1">IF(A597,Rutas_Despiece!D597,0)</f>
        <v>0</v>
      </c>
      <c r="D597" t="str">
        <f ca="1">IF(A597=1,"",SUBSTITUTE(Rutas_Despiece!J597,",",".") &amp; ","&amp;SUBSTITUTE(Rutas_Despiece!K597,",","."))</f>
        <v>41.749628,-1.175514</v>
      </c>
      <c r="E597" s="5">
        <f t="shared" ca="1" si="330"/>
        <v>24</v>
      </c>
      <c r="F597" t="str">
        <f t="shared" ca="1" si="328"/>
        <v>41.749628,-1.175514 41.749628,-1.175514 41.63814,-0.87612 41.6371135,-0.877457 41.646026,-0.872195 41.6322632,-0.8795065 41.6327468,-0.8767158 41.6342491,-0.8752922</v>
      </c>
      <c r="G597" s="69" t="s">
        <v>1174</v>
      </c>
      <c r="H597">
        <f t="shared" ca="1" si="331"/>
        <v>51</v>
      </c>
      <c r="I597" t="str">
        <f t="shared" ca="1" si="347"/>
        <v/>
      </c>
      <c r="J597" s="5" t="e">
        <f t="shared" ca="1" si="336"/>
        <v>#N/A</v>
      </c>
      <c r="M597" s="69"/>
      <c r="N597" s="69">
        <f t="shared" ca="1" si="326"/>
        <v>1</v>
      </c>
      <c r="O597" s="69" t="s">
        <v>1174</v>
      </c>
      <c r="P597">
        <f t="shared" ca="1" si="333"/>
        <v>1</v>
      </c>
      <c r="Q597">
        <f t="shared" ca="1" si="337"/>
        <v>571</v>
      </c>
      <c r="R597">
        <f t="shared" ca="1" si="340"/>
        <v>990</v>
      </c>
      <c r="S597">
        <f t="shared" ca="1" si="338"/>
        <v>544</v>
      </c>
      <c r="T597" t="str">
        <f t="shared" ca="1" si="339"/>
        <v>Paradas</v>
      </c>
      <c r="U597">
        <f t="shared" ca="1" si="341"/>
        <v>10544</v>
      </c>
      <c r="V597">
        <f ca="1">IFERROR(INDEX(Rutas_Despiece!$J:$J,MATCH($S597,$Q:$Q,0)),"")</f>
        <v>41.749628000000001</v>
      </c>
      <c r="W597">
        <f ca="1">IFERROR(INDEX(Rutas_Despiece!$K:$K,MATCH($S597,$Q:$Q,0)),"")</f>
        <v>-1.1755139999999999</v>
      </c>
      <c r="Y597" t="str">
        <f ca="1">IFERROR(INDEX(Rutas_Despiece!$F:$F,MATCH($S597,$Q:$Q,0))&amp;" "&amp;INDEX(Rutas_Despiece!$G:$G,MATCH($S597,$Q:$Q,0)),"")</f>
        <v xml:space="preserve">Pol. Ind Entrerrios </v>
      </c>
      <c r="Z597" t="str">
        <f ca="1">IFERROR(INDEX(Rutas_Despiece!$H:$H,MATCH($S597,$Q:$Q,0)),"")</f>
        <v>Figueruelas</v>
      </c>
      <c r="AA597" t="str">
        <f ca="1">IFERROR(INDEX(Rutas_Despiece!$I:$I,MATCH($S597,$Q:$Q,0)),"")</f>
        <v>Zaragoza, España</v>
      </c>
      <c r="AB597" t="str">
        <f ca="1">IFERROR(INDEX(Rutas_Despiece!$L:$L,MATCH($S597,$Q:$Q,0)),"")</f>
        <v>Opel Puerta 5</v>
      </c>
      <c r="AG597" t="str">
        <f t="shared" ca="1" si="334"/>
        <v/>
      </c>
    </row>
    <row r="598" spans="1:33" x14ac:dyDescent="0.25">
      <c r="A598">
        <f ca="1">IF(Rutas_Despiece!A598&lt;&gt;Rutas_Despiece!A597,1,0)</f>
        <v>0</v>
      </c>
      <c r="B598">
        <f ca="1">IF(A598,Rutas_Despiece!C598,0)</f>
        <v>0</v>
      </c>
      <c r="C598">
        <f ca="1">IF(A598,Rutas_Despiece!D598,0)</f>
        <v>0</v>
      </c>
      <c r="D598" t="str">
        <f ca="1">IF(A598=1,"",SUBSTITUTE(Rutas_Despiece!J598,",",".") &amp; ","&amp;SUBSTITUTE(Rutas_Despiece!K598,",","."))</f>
        <v>41.749628,-1.175514</v>
      </c>
      <c r="E598" s="5">
        <f t="shared" ca="1" si="330"/>
        <v>24</v>
      </c>
      <c r="F598" t="str">
        <f t="shared" ca="1" si="328"/>
        <v>41.749628,-1.175514 41.63814,-0.87612 41.6371135,-0.877457 41.646026,-0.872195 41.6322632,-0.8795065 41.6327468,-0.8767158 41.6342491,-0.8752922</v>
      </c>
      <c r="G598" s="69" t="s">
        <v>1174</v>
      </c>
      <c r="H598">
        <f t="shared" ca="1" si="331"/>
        <v>51</v>
      </c>
      <c r="I598" t="str">
        <f t="shared" ca="1" si="347"/>
        <v/>
      </c>
      <c r="J598" s="5" t="e">
        <f t="shared" ca="1" si="336"/>
        <v>#N/A</v>
      </c>
      <c r="M598" s="69"/>
      <c r="N598" s="69">
        <f t="shared" ca="1" si="326"/>
        <v>1</v>
      </c>
      <c r="O598" s="69" t="s">
        <v>1174</v>
      </c>
      <c r="P598">
        <f t="shared" ca="1" si="333"/>
        <v>1</v>
      </c>
      <c r="Q598">
        <f t="shared" ca="1" si="337"/>
        <v>572</v>
      </c>
      <c r="R598">
        <f t="shared" ca="1" si="340"/>
        <v>990</v>
      </c>
      <c r="S598">
        <f t="shared" ca="1" si="338"/>
        <v>545</v>
      </c>
      <c r="T598" t="str">
        <f t="shared" ca="1" si="339"/>
        <v>Paradas</v>
      </c>
      <c r="U598">
        <f t="shared" ca="1" si="341"/>
        <v>10545</v>
      </c>
      <c r="V598">
        <f ca="1">IFERROR(INDEX(Rutas_Despiece!$J:$J,MATCH($S598,$Q:$Q,0)),"")</f>
        <v>41.749628000000001</v>
      </c>
      <c r="W598">
        <f ca="1">IFERROR(INDEX(Rutas_Despiece!$K:$K,MATCH($S598,$Q:$Q,0)),"")</f>
        <v>-1.1755139999999999</v>
      </c>
      <c r="Y598" t="str">
        <f ca="1">IFERROR(INDEX(Rutas_Despiece!$F:$F,MATCH($S598,$Q:$Q,0))&amp;" "&amp;INDEX(Rutas_Despiece!$G:$G,MATCH($S598,$Q:$Q,0)),"")</f>
        <v xml:space="preserve">Pol. Ind Entrerrios </v>
      </c>
      <c r="Z598" t="str">
        <f ca="1">IFERROR(INDEX(Rutas_Despiece!$H:$H,MATCH($S598,$Q:$Q,0)),"")</f>
        <v>Figueruelas</v>
      </c>
      <c r="AA598" t="str">
        <f ca="1">IFERROR(INDEX(Rutas_Despiece!$I:$I,MATCH($S598,$Q:$Q,0)),"")</f>
        <v>Zaragoza, España</v>
      </c>
      <c r="AB598" t="str">
        <f ca="1">IFERROR(INDEX(Rutas_Despiece!$L:$L,MATCH($S598,$Q:$Q,0)),"")</f>
        <v>Opel Puerta 5</v>
      </c>
      <c r="AG598" t="str">
        <f t="shared" ca="1" si="334"/>
        <v/>
      </c>
    </row>
    <row r="599" spans="1:33" x14ac:dyDescent="0.25">
      <c r="A599">
        <f ca="1">IF(Rutas_Despiece!A599&lt;&gt;Rutas_Despiece!A598,1,0)</f>
        <v>0</v>
      </c>
      <c r="B599">
        <f ca="1">IF(A599,Rutas_Despiece!C599,0)</f>
        <v>0</v>
      </c>
      <c r="C599">
        <f ca="1">IF(A599,Rutas_Despiece!D599,0)</f>
        <v>0</v>
      </c>
      <c r="D599" t="str">
        <f ca="1">IF(A599=1,"",SUBSTITUTE(Rutas_Despiece!J599,",",".") &amp; ","&amp;SUBSTITUTE(Rutas_Despiece!K599,",","."))</f>
        <v>41.63814,-0.87612</v>
      </c>
      <c r="E599" s="5">
        <f t="shared" ca="1" si="330"/>
        <v>24</v>
      </c>
      <c r="F599" t="str">
        <f t="shared" ca="1" si="328"/>
        <v>41.63814,-0.87612 41.6371135,-0.877457 41.646026,-0.872195 41.6322632,-0.8795065 41.6327468,-0.8767158 41.6342491,-0.8752922</v>
      </c>
      <c r="G599" s="69" t="s">
        <v>1174</v>
      </c>
      <c r="H599">
        <f t="shared" ca="1" si="331"/>
        <v>51</v>
      </c>
      <c r="I599" t="str">
        <f t="shared" ref="I599" ca="1" si="348">IF(I598&lt;H599,I598+1,"")</f>
        <v/>
      </c>
      <c r="J599" s="5" t="e">
        <f t="shared" ca="1" si="336"/>
        <v>#N/A</v>
      </c>
      <c r="M599" s="69"/>
      <c r="N599" s="69">
        <f t="shared" ca="1" si="326"/>
        <v>1</v>
      </c>
      <c r="O599" s="69" t="s">
        <v>1174</v>
      </c>
      <c r="P599">
        <f t="shared" ca="1" si="333"/>
        <v>1</v>
      </c>
      <c r="Q599">
        <f t="shared" ca="1" si="337"/>
        <v>573</v>
      </c>
      <c r="R599">
        <f t="shared" ca="1" si="340"/>
        <v>990</v>
      </c>
      <c r="S599">
        <f t="shared" ca="1" si="338"/>
        <v>546</v>
      </c>
      <c r="T599" t="str">
        <f t="shared" ca="1" si="339"/>
        <v>Paradas</v>
      </c>
      <c r="U599">
        <f t="shared" ca="1" si="341"/>
        <v>10546</v>
      </c>
      <c r="V599">
        <f ca="1">IFERROR(INDEX(Rutas_Despiece!$J:$J,MATCH($S599,$Q:$Q,0)),"")</f>
        <v>41.651066800000002</v>
      </c>
      <c r="W599">
        <f ca="1">IFERROR(INDEX(Rutas_Despiece!$K:$K,MATCH($S599,$Q:$Q,0)),"")</f>
        <v>-0.89020339999999998</v>
      </c>
      <c r="Y599" t="str">
        <f ca="1">IFERROR(INDEX(Rutas_Despiece!$F:$F,MATCH($S599,$Q:$Q,0))&amp;" "&amp;INDEX(Rutas_Despiece!$G:$G,MATCH($S599,$Q:$Q,0)),"")</f>
        <v xml:space="preserve">Paseo María Agustín  </v>
      </c>
      <c r="Z599" t="str">
        <f ca="1">IFERROR(INDEX(Rutas_Despiece!$H:$H,MATCH($S599,$Q:$Q,0)),"")</f>
        <v>Zaragoza</v>
      </c>
      <c r="AA599" t="str">
        <f ca="1">IFERROR(INDEX(Rutas_Despiece!$I:$I,MATCH($S599,$Q:$Q,0)),"")</f>
        <v>Zaragoza, España</v>
      </c>
      <c r="AB599" t="str">
        <f ca="1">IFERROR(INDEX(Rutas_Despiece!$L:$L,MATCH($S599,$Q:$Q,0)),"")</f>
        <v>Frente Museo Pablo Serrano</v>
      </c>
      <c r="AG599" t="str">
        <f t="shared" ca="1" si="334"/>
        <v/>
      </c>
    </row>
    <row r="600" spans="1:33" x14ac:dyDescent="0.25">
      <c r="A600">
        <f ca="1">IF(Rutas_Despiece!A600&lt;&gt;Rutas_Despiece!A599,1,0)</f>
        <v>0</v>
      </c>
      <c r="B600">
        <f ca="1">IF(A600,Rutas_Despiece!C600,0)</f>
        <v>0</v>
      </c>
      <c r="C600">
        <f ca="1">IF(A600,Rutas_Despiece!D600,0)</f>
        <v>0</v>
      </c>
      <c r="D600" t="str">
        <f ca="1">IF(A600=1,"",SUBSTITUTE(Rutas_Despiece!J600,",",".") &amp; ","&amp;SUBSTITUTE(Rutas_Despiece!K600,",","."))</f>
        <v>41.6371135,-0.877457</v>
      </c>
      <c r="E600" s="5">
        <f t="shared" ca="1" si="330"/>
        <v>24</v>
      </c>
      <c r="F600" t="str">
        <f t="shared" ca="1" si="328"/>
        <v>41.6371135,-0.877457 41.646026,-0.872195 41.6322632,-0.8795065 41.6327468,-0.8767158 41.6342491,-0.8752922</v>
      </c>
      <c r="G600" s="69" t="s">
        <v>1174</v>
      </c>
      <c r="H600">
        <f t="shared" ca="1" si="331"/>
        <v>51</v>
      </c>
      <c r="I600" t="str">
        <f t="shared" ref="I600:I603" ca="1" si="349">IF(I599&lt;H600,I599+1,I599)</f>
        <v/>
      </c>
      <c r="J600" s="5" t="e">
        <f t="shared" ca="1" si="336"/>
        <v>#N/A</v>
      </c>
      <c r="M600" s="69"/>
      <c r="N600" s="69">
        <f t="shared" ca="1" si="326"/>
        <v>1</v>
      </c>
      <c r="O600" s="69" t="s">
        <v>1174</v>
      </c>
      <c r="P600">
        <f t="shared" ca="1" si="333"/>
        <v>1</v>
      </c>
      <c r="Q600">
        <f t="shared" ca="1" si="337"/>
        <v>574</v>
      </c>
      <c r="R600">
        <f t="shared" ca="1" si="340"/>
        <v>990</v>
      </c>
      <c r="S600">
        <f t="shared" ca="1" si="338"/>
        <v>547</v>
      </c>
      <c r="T600" t="str">
        <f t="shared" ca="1" si="339"/>
        <v>Paradas</v>
      </c>
      <c r="U600">
        <f t="shared" ca="1" si="341"/>
        <v>10547</v>
      </c>
      <c r="V600">
        <f ca="1">IFERROR(INDEX(Rutas_Despiece!$J:$J,MATCH($S600,$Q:$Q,0)),"")</f>
        <v>41.648204999999997</v>
      </c>
      <c r="W600">
        <f ca="1">IFERROR(INDEX(Rutas_Despiece!$K:$K,MATCH($S600,$Q:$Q,0)),"")</f>
        <v>-0.8865729</v>
      </c>
      <c r="Y600" t="str">
        <f ca="1">IFERROR(INDEX(Rutas_Despiece!$F:$F,MATCH($S600,$Q:$Q,0))&amp;" "&amp;INDEX(Rutas_Despiece!$G:$G,MATCH($S600,$Q:$Q,0)),"")</f>
        <v xml:space="preserve">Paseo Pamplona  </v>
      </c>
      <c r="Z600" t="str">
        <f ca="1">IFERROR(INDEX(Rutas_Despiece!$H:$H,MATCH($S600,$Q:$Q,0)),"")</f>
        <v>Zaragoza</v>
      </c>
      <c r="AA600" t="str">
        <f ca="1">IFERROR(INDEX(Rutas_Despiece!$I:$I,MATCH($S600,$Q:$Q,0)),"")</f>
        <v>Zaragoza, España</v>
      </c>
      <c r="AB600" t="str">
        <f ca="1">IFERROR(INDEX(Rutas_Despiece!$L:$L,MATCH($S600,$Q:$Q,0)),"")</f>
        <v>Frente Bilbao - Pd. Bus</v>
      </c>
      <c r="AG600" t="str">
        <f t="shared" ca="1" si="334"/>
        <v/>
      </c>
    </row>
    <row r="601" spans="1:33" x14ac:dyDescent="0.25">
      <c r="A601">
        <f ca="1">IF(Rutas_Despiece!A601&lt;&gt;Rutas_Despiece!A600,1,0)</f>
        <v>0</v>
      </c>
      <c r="B601">
        <f ca="1">IF(A601,Rutas_Despiece!C601,0)</f>
        <v>0</v>
      </c>
      <c r="C601">
        <f ca="1">IF(A601,Rutas_Despiece!D601,0)</f>
        <v>0</v>
      </c>
      <c r="D601" t="str">
        <f ca="1">IF(A601=1,"",SUBSTITUTE(Rutas_Despiece!J601,",",".") &amp; ","&amp;SUBSTITUTE(Rutas_Despiece!K601,",","."))</f>
        <v>41.646026,-0.872195</v>
      </c>
      <c r="E601" s="5">
        <f t="shared" ca="1" si="330"/>
        <v>24</v>
      </c>
      <c r="F601" t="str">
        <f t="shared" ca="1" si="328"/>
        <v>41.646026,-0.872195 41.6322632,-0.8795065 41.6327468,-0.8767158 41.6342491,-0.8752922</v>
      </c>
      <c r="G601" s="69" t="s">
        <v>1174</v>
      </c>
      <c r="H601">
        <f t="shared" ca="1" si="331"/>
        <v>51</v>
      </c>
      <c r="I601" t="str">
        <f t="shared" ca="1" si="349"/>
        <v/>
      </c>
      <c r="J601" s="5" t="e">
        <f t="shared" ca="1" si="336"/>
        <v>#N/A</v>
      </c>
      <c r="M601" s="69"/>
      <c r="N601" s="69">
        <f t="shared" ca="1" si="326"/>
        <v>1</v>
      </c>
      <c r="O601" s="69" t="s">
        <v>1174</v>
      </c>
      <c r="P601">
        <f t="shared" ca="1" si="333"/>
        <v>1</v>
      </c>
      <c r="Q601">
        <f t="shared" ca="1" si="337"/>
        <v>575</v>
      </c>
      <c r="R601">
        <f t="shared" ca="1" si="340"/>
        <v>990</v>
      </c>
      <c r="S601">
        <f t="shared" ca="1" si="338"/>
        <v>548</v>
      </c>
      <c r="T601" t="str">
        <f t="shared" ca="1" si="339"/>
        <v>Paradas</v>
      </c>
      <c r="U601">
        <f t="shared" ca="1" si="341"/>
        <v>10548</v>
      </c>
      <c r="V601">
        <f ca="1">IFERROR(INDEX(Rutas_Despiece!$J:$J,MATCH($S601,$Q:$Q,0)),"")</f>
        <v>41.647635600000001</v>
      </c>
      <c r="W601">
        <f ca="1">IFERROR(INDEX(Rutas_Despiece!$K:$K,MATCH($S601,$Q:$Q,0)),"")</f>
        <v>-0.88415429999999995</v>
      </c>
      <c r="Y601" t="str">
        <f ca="1">IFERROR(INDEX(Rutas_Despiece!$F:$F,MATCH($S601,$Q:$Q,0))&amp;" "&amp;INDEX(Rutas_Despiece!$G:$G,MATCH($S601,$Q:$Q,0)),"")</f>
        <v xml:space="preserve">Paseo Constitución nº 16 </v>
      </c>
      <c r="Z601" t="str">
        <f ca="1">IFERROR(INDEX(Rutas_Despiece!$H:$H,MATCH($S601,$Q:$Q,0)),"")</f>
        <v>Zaragoza</v>
      </c>
      <c r="AA601" t="str">
        <f ca="1">IFERROR(INDEX(Rutas_Despiece!$I:$I,MATCH($S601,$Q:$Q,0)),"")</f>
        <v>Zaragoza, España</v>
      </c>
      <c r="AB601" t="str">
        <f ca="1">IFERROR(INDEX(Rutas_Despiece!$L:$L,MATCH($S601,$Q:$Q,0)),"")</f>
        <v>Pd. Bus</v>
      </c>
      <c r="AG601" t="str">
        <f t="shared" ca="1" si="334"/>
        <v/>
      </c>
    </row>
    <row r="602" spans="1:33" x14ac:dyDescent="0.25">
      <c r="A602">
        <f ca="1">IF(Rutas_Despiece!A602&lt;&gt;Rutas_Despiece!A601,1,0)</f>
        <v>0</v>
      </c>
      <c r="B602">
        <f ca="1">IF(A602,Rutas_Despiece!C602,0)</f>
        <v>0</v>
      </c>
      <c r="C602">
        <f ca="1">IF(A602,Rutas_Despiece!D602,0)</f>
        <v>0</v>
      </c>
      <c r="D602" t="str">
        <f ca="1">IF(A602=1,"",SUBSTITUTE(Rutas_Despiece!J602,",",".") &amp; ","&amp;SUBSTITUTE(Rutas_Despiece!K602,",","."))</f>
        <v>41.6322632,-0.8795065</v>
      </c>
      <c r="E602" s="5">
        <f t="shared" ca="1" si="330"/>
        <v>24</v>
      </c>
      <c r="F602" t="str">
        <f t="shared" ca="1" si="328"/>
        <v>41.6322632,-0.8795065 41.6327468,-0.8767158 41.6342491,-0.8752922</v>
      </c>
      <c r="G602" s="69" t="s">
        <v>1174</v>
      </c>
      <c r="H602">
        <f t="shared" ca="1" si="331"/>
        <v>51</v>
      </c>
      <c r="I602" t="str">
        <f t="shared" ca="1" si="349"/>
        <v/>
      </c>
      <c r="J602" s="5" t="e">
        <f t="shared" ca="1" si="336"/>
        <v>#N/A</v>
      </c>
      <c r="M602" s="69"/>
      <c r="N602" s="69">
        <f t="shared" ca="1" si="326"/>
        <v>1</v>
      </c>
      <c r="O602" s="69" t="s">
        <v>1174</v>
      </c>
      <c r="P602">
        <f t="shared" ca="1" si="333"/>
        <v>1</v>
      </c>
      <c r="Q602">
        <f t="shared" ca="1" si="337"/>
        <v>576</v>
      </c>
      <c r="R602">
        <f t="shared" ca="1" si="340"/>
        <v>990</v>
      </c>
      <c r="S602">
        <f t="shared" ca="1" si="338"/>
        <v>549</v>
      </c>
      <c r="T602" t="str">
        <f t="shared" ca="1" si="339"/>
        <v>Paradas</v>
      </c>
      <c r="U602">
        <f t="shared" ca="1" si="341"/>
        <v>10549</v>
      </c>
      <c r="V602">
        <f ca="1">IFERROR(INDEX(Rutas_Despiece!$J:$J,MATCH($S602,$Q:$Q,0)),"")</f>
        <v>41.648918500000001</v>
      </c>
      <c r="W602">
        <f ca="1">IFERROR(INDEX(Rutas_Despiece!$K:$K,MATCH($S602,$Q:$Q,0)),"")</f>
        <v>-0.87677159999999998</v>
      </c>
      <c r="Y602" t="str">
        <f ca="1">IFERROR(INDEX(Rutas_Despiece!$F:$F,MATCH($S602,$Q:$Q,0))&amp;" "&amp;INDEX(Rutas_Despiece!$G:$G,MATCH($S602,$Q:$Q,0)),"")</f>
        <v xml:space="preserve">Paseo La Mina  </v>
      </c>
      <c r="Z602" t="str">
        <f ca="1">IFERROR(INDEX(Rutas_Despiece!$H:$H,MATCH($S602,$Q:$Q,0)),"")</f>
        <v>Zaragoza</v>
      </c>
      <c r="AA602" t="str">
        <f ca="1">IFERROR(INDEX(Rutas_Despiece!$I:$I,MATCH($S602,$Q:$Q,0)),"")</f>
        <v>Zaragoza, España</v>
      </c>
      <c r="AB602" t="str">
        <f ca="1">IFERROR(INDEX(Rutas_Despiece!$L:$L,MATCH($S602,$Q:$Q,0)),"")</f>
        <v>Frente nº 21 - Pd. Bus</v>
      </c>
      <c r="AG602" t="str">
        <f t="shared" ca="1" si="334"/>
        <v/>
      </c>
    </row>
    <row r="603" spans="1:33" x14ac:dyDescent="0.25">
      <c r="A603">
        <f ca="1">IF(Rutas_Despiece!A603&lt;&gt;Rutas_Despiece!A602,1,0)</f>
        <v>0</v>
      </c>
      <c r="B603">
        <f ca="1">IF(A603,Rutas_Despiece!C603,0)</f>
        <v>0</v>
      </c>
      <c r="C603">
        <f ca="1">IF(A603,Rutas_Despiece!D603,0)</f>
        <v>0</v>
      </c>
      <c r="D603" t="str">
        <f ca="1">IF(A603=1,"",SUBSTITUTE(Rutas_Despiece!J603,",",".") &amp; ","&amp;SUBSTITUTE(Rutas_Despiece!K603,",","."))</f>
        <v>41.6327468,-0.8767158</v>
      </c>
      <c r="E603" s="5">
        <f t="shared" ca="1" si="330"/>
        <v>24</v>
      </c>
      <c r="F603" t="str">
        <f t="shared" ca="1" si="328"/>
        <v>41.6327468,-0.8767158 41.6342491,-0.8752922</v>
      </c>
      <c r="G603" s="69" t="s">
        <v>1174</v>
      </c>
      <c r="H603">
        <f t="shared" ca="1" si="331"/>
        <v>51</v>
      </c>
      <c r="I603" t="str">
        <f t="shared" ca="1" si="349"/>
        <v/>
      </c>
      <c r="J603" s="5" t="e">
        <f t="shared" ca="1" si="336"/>
        <v>#N/A</v>
      </c>
      <c r="M603" s="69"/>
      <c r="N603" s="69">
        <f t="shared" ca="1" si="326"/>
        <v>1</v>
      </c>
      <c r="O603" s="69" t="s">
        <v>1174</v>
      </c>
      <c r="P603">
        <f t="shared" ca="1" si="333"/>
        <v>1</v>
      </c>
      <c r="Q603">
        <f t="shared" ca="1" si="337"/>
        <v>577</v>
      </c>
      <c r="R603">
        <f t="shared" ca="1" si="340"/>
        <v>990</v>
      </c>
      <c r="S603">
        <f t="shared" ca="1" si="338"/>
        <v>550</v>
      </c>
      <c r="T603" t="str">
        <f t="shared" ca="1" si="339"/>
        <v>Paradas</v>
      </c>
      <c r="U603">
        <f t="shared" ca="1" si="341"/>
        <v>10550</v>
      </c>
      <c r="V603">
        <f ca="1">IFERROR(INDEX(Rutas_Despiece!$J:$J,MATCH($S603,$Q:$Q,0)),"")</f>
        <v>41.651117900000003</v>
      </c>
      <c r="W603">
        <f ca="1">IFERROR(INDEX(Rutas_Despiece!$K:$K,MATCH($S603,$Q:$Q,0)),"")</f>
        <v>-0.8703225</v>
      </c>
      <c r="Y603" t="str">
        <f ca="1">IFERROR(INDEX(Rutas_Despiece!$F:$F,MATCH($S603,$Q:$Q,0))&amp;" "&amp;INDEX(Rutas_Despiece!$G:$G,MATCH($S603,$Q:$Q,0)),"")</f>
        <v xml:space="preserve">Asalto  </v>
      </c>
      <c r="Z603" t="str">
        <f ca="1">IFERROR(INDEX(Rutas_Despiece!$H:$H,MATCH($S603,$Q:$Q,0)),"")</f>
        <v>Zaragoza</v>
      </c>
      <c r="AA603" t="str">
        <f ca="1">IFERROR(INDEX(Rutas_Despiece!$I:$I,MATCH($S603,$Q:$Q,0)),"")</f>
        <v>Zaragoza, España</v>
      </c>
      <c r="AB603" t="str">
        <f ca="1">IFERROR(INDEX(Rutas_Despiece!$L:$L,MATCH($S603,$Q:$Q,0)),"")</f>
        <v>Edf. Trovador</v>
      </c>
      <c r="AG603" t="str">
        <f t="shared" ca="1" si="334"/>
        <v/>
      </c>
    </row>
    <row r="604" spans="1:33" x14ac:dyDescent="0.25">
      <c r="A604">
        <f ca="1">IF(Rutas_Despiece!A604&lt;&gt;Rutas_Despiece!A603,1,0)</f>
        <v>0</v>
      </c>
      <c r="B604">
        <f ca="1">IF(A604,Rutas_Despiece!C604,0)</f>
        <v>0</v>
      </c>
      <c r="C604">
        <f ca="1">IF(A604,Rutas_Despiece!D604,0)</f>
        <v>0</v>
      </c>
      <c r="D604" t="str">
        <f ca="1">IF(A604=1,"",SUBSTITUTE(Rutas_Despiece!J604,",",".") &amp; ","&amp;SUBSTITUTE(Rutas_Despiece!K604,",","."))</f>
        <v>41.6342491,-0.8752922</v>
      </c>
      <c r="E604" s="5">
        <f t="shared" ca="1" si="330"/>
        <v>24</v>
      </c>
      <c r="F604" t="str">
        <f t="shared" ca="1" si="328"/>
        <v>41.6342491,-0.8752922</v>
      </c>
      <c r="G604" s="69" t="s">
        <v>1174</v>
      </c>
      <c r="H604">
        <f t="shared" ca="1" si="331"/>
        <v>51</v>
      </c>
      <c r="I604" t="str">
        <f t="shared" ref="I604" ca="1" si="350">IF(I603&lt;H604,I603+1,"")</f>
        <v/>
      </c>
      <c r="J604" s="5" t="e">
        <f t="shared" ca="1" si="336"/>
        <v>#N/A</v>
      </c>
      <c r="M604" s="69"/>
      <c r="N604" s="69">
        <f t="shared" ca="1" si="326"/>
        <v>1</v>
      </c>
      <c r="O604" s="69" t="s">
        <v>1174</v>
      </c>
      <c r="P604">
        <f t="shared" ca="1" si="333"/>
        <v>1</v>
      </c>
      <c r="Q604">
        <f t="shared" ca="1" si="337"/>
        <v>578</v>
      </c>
      <c r="R604">
        <f t="shared" ca="1" si="340"/>
        <v>990</v>
      </c>
      <c r="S604">
        <f t="shared" ca="1" si="338"/>
        <v>551</v>
      </c>
      <c r="T604" t="str">
        <f t="shared" ca="1" si="339"/>
        <v>Paradas</v>
      </c>
      <c r="U604">
        <f t="shared" ca="1" si="341"/>
        <v>10551</v>
      </c>
      <c r="V604">
        <f ca="1">IFERROR(INDEX(Rutas_Despiece!$J:$J,MATCH($S604,$Q:$Q,0)),"")</f>
        <v>41.616363100000001</v>
      </c>
      <c r="W604">
        <f ca="1">IFERROR(INDEX(Rutas_Despiece!$K:$K,MATCH($S604,$Q:$Q,0)),"")</f>
        <v>-0.87555000000000005</v>
      </c>
      <c r="Y604" t="str">
        <f ca="1">IFERROR(INDEX(Rutas_Despiece!$F:$F,MATCH($S604,$Q:$Q,0))&amp;" "&amp;INDEX(Rutas_Despiece!$G:$G,MATCH($S604,$Q:$Q,0)),"")</f>
        <v xml:space="preserve">Calle Tiziano  </v>
      </c>
      <c r="Z604" t="str">
        <f ca="1">IFERROR(INDEX(Rutas_Despiece!$H:$H,MATCH($S604,$Q:$Q,0)),"")</f>
        <v>Zaragoza</v>
      </c>
      <c r="AA604" t="str">
        <f ca="1">IFERROR(INDEX(Rutas_Despiece!$I:$I,MATCH($S604,$Q:$Q,0)),"")</f>
        <v>Zaragoza, España</v>
      </c>
      <c r="AB604" t="str">
        <f ca="1">IFERROR(INDEX(Rutas_Despiece!$L:$L,MATCH($S604,$Q:$Q,0)),"")</f>
        <v>Esq. Paolo Veronese - Puerto Venecia</v>
      </c>
      <c r="AG604" t="str">
        <f t="shared" ca="1" si="334"/>
        <v/>
      </c>
    </row>
    <row r="605" spans="1:33" x14ac:dyDescent="0.25">
      <c r="A605">
        <f ca="1">IF(Rutas_Despiece!A605&lt;&gt;Rutas_Despiece!A604,1,0)</f>
        <v>1</v>
      </c>
      <c r="B605" t="str">
        <f ca="1">IF(A605,Rutas_Despiece!C605,0)</f>
        <v>Rutas_Habituales_MTN</v>
      </c>
      <c r="C605" t="str">
        <f ca="1">IF(A605,Rutas_Despiece!D605,0)</f>
        <v>Ruta 11_20</v>
      </c>
      <c r="D605" t="str">
        <f ca="1">IF(A605=1,"",SUBSTITUTE(Rutas_Despiece!J605,",",".") &amp; ","&amp;SUBSTITUTE(Rutas_Despiece!K605,",","."))</f>
        <v/>
      </c>
      <c r="E605" s="5">
        <f t="shared" ca="1" si="330"/>
        <v>25</v>
      </c>
      <c r="F605" t="str">
        <f t="shared" ca="1" si="328"/>
        <v xml:space="preserve"> 41.660884,-0.895537 41.6628957,-0.8985562 41.6623305,-0.9059239 41.6614723,-0.9023043 41.659309,-0.9032471 41.749628,-1.175514 41.749628,-1.175514 41.6623305,-0.9059239 41.654107,-0.881143 41.6608167,-0.9028503 41.6603639,-0.8973397 41.654107,-0.881143</v>
      </c>
      <c r="G605" s="69" t="s">
        <v>1174</v>
      </c>
      <c r="H605">
        <f t="shared" ca="1" si="331"/>
        <v>51</v>
      </c>
      <c r="I605" t="str">
        <f t="shared" ref="I605:I608" ca="1" si="351">IF(I604&lt;H605,I604+1,I604)</f>
        <v/>
      </c>
      <c r="J605" s="5" t="e">
        <f t="shared" ca="1" si="336"/>
        <v>#N/A</v>
      </c>
      <c r="M605" s="69"/>
      <c r="N605" s="69">
        <f t="shared" ca="1" si="326"/>
        <v>1</v>
      </c>
      <c r="O605" s="69" t="s">
        <v>1174</v>
      </c>
      <c r="P605">
        <f t="shared" ca="1" si="333"/>
        <v>0</v>
      </c>
      <c r="Q605">
        <f t="shared" ca="1" si="337"/>
        <v>578</v>
      </c>
      <c r="R605">
        <f t="shared" ca="1" si="340"/>
        <v>990</v>
      </c>
      <c r="S605">
        <f t="shared" ca="1" si="338"/>
        <v>552</v>
      </c>
      <c r="T605" t="str">
        <f t="shared" ca="1" si="339"/>
        <v>Paradas</v>
      </c>
      <c r="U605">
        <f t="shared" ca="1" si="341"/>
        <v>10552</v>
      </c>
      <c r="V605">
        <f ca="1">IFERROR(INDEX(Rutas_Despiece!$J:$J,MATCH($S605,$Q:$Q,0)),"")</f>
        <v>41.624887999999999</v>
      </c>
      <c r="W605">
        <f ca="1">IFERROR(INDEX(Rutas_Despiece!$K:$K,MATCH($S605,$Q:$Q,0)),"")</f>
        <v>-0.87636099999999995</v>
      </c>
      <c r="Y605" t="str">
        <f ca="1">IFERROR(INDEX(Rutas_Despiece!$F:$F,MATCH($S605,$Q:$Q,0))&amp;" "&amp;INDEX(Rutas_Despiece!$G:$G,MATCH($S605,$Q:$Q,0)),"")</f>
        <v xml:space="preserve">Cuarta Avenida nº 23 </v>
      </c>
      <c r="Z605" t="str">
        <f ca="1">IFERROR(INDEX(Rutas_Despiece!$H:$H,MATCH($S605,$Q:$Q,0)),"")</f>
        <v>Zaragoza</v>
      </c>
      <c r="AA605" t="str">
        <f ca="1">IFERROR(INDEX(Rutas_Despiece!$I:$I,MATCH($S605,$Q:$Q,0)),"")</f>
        <v>Zaragoza, España</v>
      </c>
      <c r="AB605" t="str">
        <f ca="1">IFERROR(INDEX(Rutas_Despiece!$L:$L,MATCH($S605,$Q:$Q,0)),"")</f>
        <v>Pd. Bus</v>
      </c>
      <c r="AG605" t="str">
        <f t="shared" ca="1" si="334"/>
        <v/>
      </c>
    </row>
    <row r="606" spans="1:33" x14ac:dyDescent="0.25">
      <c r="A606">
        <f ca="1">IF(Rutas_Despiece!A606&lt;&gt;Rutas_Despiece!A605,1,0)</f>
        <v>0</v>
      </c>
      <c r="B606">
        <f ca="1">IF(A606,Rutas_Despiece!C606,0)</f>
        <v>0</v>
      </c>
      <c r="C606">
        <f ca="1">IF(A606,Rutas_Despiece!D606,0)</f>
        <v>0</v>
      </c>
      <c r="D606" t="str">
        <f ca="1">IF(A606=1,"",SUBSTITUTE(Rutas_Despiece!J606,",",".") &amp; ","&amp;SUBSTITUTE(Rutas_Despiece!K606,",","."))</f>
        <v>41.660884,-0.895537</v>
      </c>
      <c r="E606" s="5">
        <f t="shared" ca="1" si="330"/>
        <v>25</v>
      </c>
      <c r="F606" t="str">
        <f t="shared" ca="1" si="328"/>
        <v>41.660884,-0.895537 41.6628957,-0.8985562 41.6623305,-0.9059239 41.6614723,-0.9023043 41.659309,-0.9032471 41.749628,-1.175514 41.749628,-1.175514 41.6623305,-0.9059239 41.654107,-0.881143 41.6608167,-0.9028503 41.6603639,-0.8973397 41.654107,-0.881143</v>
      </c>
      <c r="G606" s="69" t="s">
        <v>1174</v>
      </c>
      <c r="H606">
        <f t="shared" ca="1" si="331"/>
        <v>51</v>
      </c>
      <c r="I606" t="str">
        <f t="shared" ca="1" si="351"/>
        <v/>
      </c>
      <c r="J606" s="5" t="e">
        <f t="shared" ca="1" si="336"/>
        <v>#N/A</v>
      </c>
      <c r="M606" s="69"/>
      <c r="N606" s="69">
        <f t="shared" ca="1" si="326"/>
        <v>1</v>
      </c>
      <c r="O606" s="69" t="s">
        <v>1174</v>
      </c>
      <c r="P606">
        <f t="shared" ca="1" si="333"/>
        <v>1</v>
      </c>
      <c r="Q606">
        <f t="shared" ca="1" si="337"/>
        <v>579</v>
      </c>
      <c r="R606">
        <f t="shared" ca="1" si="340"/>
        <v>990</v>
      </c>
      <c r="S606">
        <f t="shared" ca="1" si="338"/>
        <v>553</v>
      </c>
      <c r="T606" t="str">
        <f t="shared" ca="1" si="339"/>
        <v>Paradas</v>
      </c>
      <c r="U606">
        <f t="shared" ca="1" si="341"/>
        <v>10553</v>
      </c>
      <c r="V606">
        <f ca="1">IFERROR(INDEX(Rutas_Despiece!$J:$J,MATCH($S606,$Q:$Q,0)),"")</f>
        <v>41.628600400000003</v>
      </c>
      <c r="W606">
        <f ca="1">IFERROR(INDEX(Rutas_Despiece!$K:$K,MATCH($S606,$Q:$Q,0)),"")</f>
        <v>-0.8862447</v>
      </c>
      <c r="Y606" t="str">
        <f ca="1">IFERROR(INDEX(Rutas_Despiece!$F:$F,MATCH($S606,$Q:$Q,0))&amp;" "&amp;INDEX(Rutas_Despiece!$G:$G,MATCH($S606,$Q:$Q,0)),"")</f>
        <v xml:space="preserve">Avd. América  </v>
      </c>
      <c r="Z606" t="str">
        <f ca="1">IFERROR(INDEX(Rutas_Despiece!$H:$H,MATCH($S606,$Q:$Q,0)),"")</f>
        <v>Zaragoza</v>
      </c>
      <c r="AA606" t="str">
        <f ca="1">IFERROR(INDEX(Rutas_Despiece!$I:$I,MATCH($S606,$Q:$Q,0)),"")</f>
        <v>Zaragoza, España</v>
      </c>
      <c r="AB606" t="str">
        <f ca="1">IFERROR(INDEX(Rutas_Despiece!$L:$L,MATCH($S606,$Q:$Q,0)),"")</f>
        <v>Esq. Pontevedra - Pd. Bus</v>
      </c>
      <c r="AG606" t="str">
        <f t="shared" ca="1" si="334"/>
        <v/>
      </c>
    </row>
    <row r="607" spans="1:33" x14ac:dyDescent="0.25">
      <c r="A607">
        <f ca="1">IF(Rutas_Despiece!A607&lt;&gt;Rutas_Despiece!A606,1,0)</f>
        <v>0</v>
      </c>
      <c r="B607">
        <f ca="1">IF(A607,Rutas_Despiece!C607,0)</f>
        <v>0</v>
      </c>
      <c r="C607">
        <f ca="1">IF(A607,Rutas_Despiece!D607,0)</f>
        <v>0</v>
      </c>
      <c r="D607" t="str">
        <f ca="1">IF(A607=1,"",SUBSTITUTE(Rutas_Despiece!J607,",",".") &amp; ","&amp;SUBSTITUTE(Rutas_Despiece!K607,",","."))</f>
        <v>41.6628957,-0.8985562</v>
      </c>
      <c r="E607" s="5">
        <f t="shared" ca="1" si="330"/>
        <v>25</v>
      </c>
      <c r="F607" t="str">
        <f t="shared" ca="1" si="328"/>
        <v>41.6628957,-0.8985562 41.6623305,-0.9059239 41.6614723,-0.9023043 41.659309,-0.9032471 41.749628,-1.175514 41.749628,-1.175514 41.6623305,-0.9059239 41.654107,-0.881143 41.6608167,-0.9028503 41.6603639,-0.8973397 41.654107,-0.881143</v>
      </c>
      <c r="G607" s="69" t="s">
        <v>1174</v>
      </c>
      <c r="H607">
        <f t="shared" ca="1" si="331"/>
        <v>51</v>
      </c>
      <c r="I607" t="str">
        <f t="shared" ca="1" si="351"/>
        <v/>
      </c>
      <c r="J607" s="5" t="e">
        <f t="shared" ca="1" si="336"/>
        <v>#N/A</v>
      </c>
      <c r="M607" s="69"/>
      <c r="N607" s="69">
        <f t="shared" ca="1" si="326"/>
        <v>1</v>
      </c>
      <c r="O607" s="69" t="s">
        <v>1174</v>
      </c>
      <c r="P607">
        <f t="shared" ca="1" si="333"/>
        <v>1</v>
      </c>
      <c r="Q607">
        <f t="shared" ca="1" si="337"/>
        <v>580</v>
      </c>
      <c r="R607">
        <f t="shared" ca="1" si="340"/>
        <v>990</v>
      </c>
      <c r="S607">
        <f t="shared" ca="1" si="338"/>
        <v>554</v>
      </c>
      <c r="T607" t="str">
        <f t="shared" ca="1" si="339"/>
        <v>Paradas</v>
      </c>
      <c r="U607">
        <f t="shared" ca="1" si="341"/>
        <v>10554</v>
      </c>
      <c r="V607">
        <f ca="1">IFERROR(INDEX(Rutas_Despiece!$J:$J,MATCH($S607,$Q:$Q,0)),"")</f>
        <v>41.632607999999998</v>
      </c>
      <c r="W607">
        <f ca="1">IFERROR(INDEX(Rutas_Despiece!$K:$K,MATCH($S607,$Q:$Q,0)),"")</f>
        <v>-0.88506600000000002</v>
      </c>
      <c r="Y607" t="str">
        <f ca="1">IFERROR(INDEX(Rutas_Despiece!$F:$F,MATCH($S607,$Q:$Q,0))&amp;" "&amp;INDEX(Rutas_Despiece!$G:$G,MATCH($S607,$Q:$Q,0)),"")</f>
        <v xml:space="preserve">Avd. América nº 11 </v>
      </c>
      <c r="Z607" t="str">
        <f ca="1">IFERROR(INDEX(Rutas_Despiece!$H:$H,MATCH($S607,$Q:$Q,0)),"")</f>
        <v>Zaragoza</v>
      </c>
      <c r="AA607" t="str">
        <f ca="1">IFERROR(INDEX(Rutas_Despiece!$I:$I,MATCH($S607,$Q:$Q,0)),"")</f>
        <v>Zaragoza, España</v>
      </c>
      <c r="AB607" t="str">
        <f ca="1">IFERROR(INDEX(Rutas_Despiece!$L:$L,MATCH($S607,$Q:$Q,0)),"")</f>
        <v>Frente Plaza Canteras - Pd. Bus</v>
      </c>
      <c r="AG607" t="str">
        <f t="shared" ca="1" si="334"/>
        <v/>
      </c>
    </row>
    <row r="608" spans="1:33" x14ac:dyDescent="0.25">
      <c r="A608">
        <f ca="1">IF(Rutas_Despiece!A608&lt;&gt;Rutas_Despiece!A607,1,0)</f>
        <v>0</v>
      </c>
      <c r="B608">
        <f ca="1">IF(A608,Rutas_Despiece!C608,0)</f>
        <v>0</v>
      </c>
      <c r="C608">
        <f ca="1">IF(A608,Rutas_Despiece!D608,0)</f>
        <v>0</v>
      </c>
      <c r="D608" t="str">
        <f ca="1">IF(A608=1,"",SUBSTITUTE(Rutas_Despiece!J608,",",".") &amp; ","&amp;SUBSTITUTE(Rutas_Despiece!K608,",","."))</f>
        <v>41.6623305,-0.9059239</v>
      </c>
      <c r="E608" s="5">
        <f t="shared" ca="1" si="330"/>
        <v>25</v>
      </c>
      <c r="F608" t="str">
        <f t="shared" ca="1" si="328"/>
        <v>41.6623305,-0.9059239 41.6614723,-0.9023043 41.659309,-0.9032471 41.749628,-1.175514 41.749628,-1.175514 41.6623305,-0.9059239 41.654107,-0.881143 41.6608167,-0.9028503 41.6603639,-0.8973397 41.654107,-0.881143</v>
      </c>
      <c r="G608" s="69" t="s">
        <v>1174</v>
      </c>
      <c r="H608">
        <f t="shared" ca="1" si="331"/>
        <v>51</v>
      </c>
      <c r="I608" t="str">
        <f t="shared" ca="1" si="351"/>
        <v/>
      </c>
      <c r="J608" s="5" t="e">
        <f t="shared" ca="1" si="336"/>
        <v>#N/A</v>
      </c>
      <c r="M608" s="69"/>
      <c r="N608" s="69">
        <f t="shared" ca="1" si="326"/>
        <v>1</v>
      </c>
      <c r="O608" s="69" t="s">
        <v>1174</v>
      </c>
      <c r="P608">
        <f t="shared" ca="1" si="333"/>
        <v>1</v>
      </c>
      <c r="Q608">
        <f t="shared" ca="1" si="337"/>
        <v>581</v>
      </c>
      <c r="R608">
        <f t="shared" ca="1" si="340"/>
        <v>990</v>
      </c>
      <c r="S608">
        <f t="shared" ca="1" si="338"/>
        <v>555</v>
      </c>
      <c r="T608" t="str">
        <f t="shared" ca="1" si="339"/>
        <v>Paradas</v>
      </c>
      <c r="U608">
        <f t="shared" ca="1" si="341"/>
        <v>10555</v>
      </c>
      <c r="V608">
        <f ca="1">IFERROR(INDEX(Rutas_Despiece!$J:$J,MATCH($S608,$Q:$Q,0)),"")</f>
        <v>41.637752999999996</v>
      </c>
      <c r="W608">
        <f ca="1">IFERROR(INDEX(Rutas_Despiece!$K:$K,MATCH($S608,$Q:$Q,0)),"")</f>
        <v>-0.88424499999999995</v>
      </c>
      <c r="Y608" t="str">
        <f ca="1">IFERROR(INDEX(Rutas_Despiece!$F:$F,MATCH($S608,$Q:$Q,0))&amp;" "&amp;INDEX(Rutas_Despiece!$G:$G,MATCH($S608,$Q:$Q,0)),"")</f>
        <v xml:space="preserve">Paseo Cuellar nº 29 </v>
      </c>
      <c r="Z608" t="str">
        <f ca="1">IFERROR(INDEX(Rutas_Despiece!$H:$H,MATCH($S608,$Q:$Q,0)),"")</f>
        <v>Zaragoza</v>
      </c>
      <c r="AA608" t="str">
        <f ca="1">IFERROR(INDEX(Rutas_Despiece!$I:$I,MATCH($S608,$Q:$Q,0)),"")</f>
        <v>Zaragoza, España</v>
      </c>
      <c r="AB608" t="str">
        <f ca="1">IFERROR(INDEX(Rutas_Despiece!$L:$L,MATCH($S608,$Q:$Q,0)),"")</f>
        <v>Esq. Luis Sallenave - Pd. Bus</v>
      </c>
      <c r="AG608" t="str">
        <f t="shared" ca="1" si="334"/>
        <v/>
      </c>
    </row>
    <row r="609" spans="1:33" x14ac:dyDescent="0.25">
      <c r="A609">
        <f ca="1">IF(Rutas_Despiece!A609&lt;&gt;Rutas_Despiece!A608,1,0)</f>
        <v>0</v>
      </c>
      <c r="B609">
        <f ca="1">IF(A609,Rutas_Despiece!C609,0)</f>
        <v>0</v>
      </c>
      <c r="C609">
        <f ca="1">IF(A609,Rutas_Despiece!D609,0)</f>
        <v>0</v>
      </c>
      <c r="D609" t="str">
        <f ca="1">IF(A609=1,"",SUBSTITUTE(Rutas_Despiece!J609,",",".") &amp; ","&amp;SUBSTITUTE(Rutas_Despiece!K609,",","."))</f>
        <v>41.6614723,-0.9023043</v>
      </c>
      <c r="E609" s="5">
        <f t="shared" ca="1" si="330"/>
        <v>25</v>
      </c>
      <c r="F609" t="str">
        <f t="shared" ca="1" si="328"/>
        <v>41.6614723,-0.9023043 41.659309,-0.9032471 41.749628,-1.175514 41.749628,-1.175514 41.6623305,-0.9059239 41.654107,-0.881143 41.6608167,-0.9028503 41.6603639,-0.8973397 41.654107,-0.881143</v>
      </c>
      <c r="G609" s="69" t="s">
        <v>1174</v>
      </c>
      <c r="H609">
        <f t="shared" ca="1" si="331"/>
        <v>51</v>
      </c>
      <c r="I609" t="str">
        <f t="shared" ref="I609" ca="1" si="352">IF(I608&lt;H609,I608+1,"")</f>
        <v/>
      </c>
      <c r="J609" s="5" t="e">
        <f t="shared" ca="1" si="336"/>
        <v>#N/A</v>
      </c>
      <c r="M609" s="69"/>
      <c r="N609" s="69">
        <f t="shared" ca="1" si="326"/>
        <v>1</v>
      </c>
      <c r="O609" s="69" t="s">
        <v>1174</v>
      </c>
      <c r="P609">
        <f t="shared" ca="1" si="333"/>
        <v>1</v>
      </c>
      <c r="Q609">
        <f t="shared" ca="1" si="337"/>
        <v>582</v>
      </c>
      <c r="R609">
        <f t="shared" ca="1" si="340"/>
        <v>990</v>
      </c>
      <c r="S609">
        <f t="shared" ca="1" si="338"/>
        <v>556</v>
      </c>
      <c r="T609" t="str">
        <f t="shared" ca="1" si="339"/>
        <v>Paradas</v>
      </c>
      <c r="U609">
        <f t="shared" ca="1" si="341"/>
        <v>10556</v>
      </c>
      <c r="V609">
        <f ca="1">IFERROR(INDEX(Rutas_Despiece!$J:$J,MATCH($S609,$Q:$Q,0)),"")</f>
        <v>41.644874000000002</v>
      </c>
      <c r="W609">
        <f ca="1">IFERROR(INDEX(Rutas_Despiece!$K:$K,MATCH($S609,$Q:$Q,0)),"")</f>
        <v>-0.88667899999999999</v>
      </c>
      <c r="Y609" t="str">
        <f ca="1">IFERROR(INDEX(Rutas_Despiece!$F:$F,MATCH($S609,$Q:$Q,0))&amp;" "&amp;INDEX(Rutas_Despiece!$G:$G,MATCH($S609,$Q:$Q,0)),"")</f>
        <v>Pº Sagasta nº 51</v>
      </c>
      <c r="Z609" t="str">
        <f ca="1">IFERROR(INDEX(Rutas_Despiece!$H:$H,MATCH($S609,$Q:$Q,0)),"")</f>
        <v>Zaragoza</v>
      </c>
      <c r="AA609" t="str">
        <f ca="1">IFERROR(INDEX(Rutas_Despiece!$I:$I,MATCH($S609,$Q:$Q,0)),"")</f>
        <v>Zaragoza, España</v>
      </c>
      <c r="AB609">
        <f ca="1">IFERROR(INDEX(Rutas_Despiece!$L:$L,MATCH($S609,$Q:$Q,0)),"")</f>
        <v>0</v>
      </c>
      <c r="AG609" t="str">
        <f t="shared" ca="1" si="334"/>
        <v/>
      </c>
    </row>
    <row r="610" spans="1:33" x14ac:dyDescent="0.25">
      <c r="A610">
        <f ca="1">IF(Rutas_Despiece!A610&lt;&gt;Rutas_Despiece!A609,1,0)</f>
        <v>0</v>
      </c>
      <c r="B610">
        <f ca="1">IF(A610,Rutas_Despiece!C610,0)</f>
        <v>0</v>
      </c>
      <c r="C610">
        <f ca="1">IF(A610,Rutas_Despiece!D610,0)</f>
        <v>0</v>
      </c>
      <c r="D610" t="str">
        <f ca="1">IF(A610=1,"",SUBSTITUTE(Rutas_Despiece!J610,",",".") &amp; ","&amp;SUBSTITUTE(Rutas_Despiece!K610,",","."))</f>
        <v>41.659309,-0.9032471</v>
      </c>
      <c r="E610" s="5">
        <f t="shared" ca="1" si="330"/>
        <v>25</v>
      </c>
      <c r="F610" t="str">
        <f t="shared" ca="1" si="328"/>
        <v>41.659309,-0.9032471 41.749628,-1.175514 41.749628,-1.175514 41.6623305,-0.9059239 41.654107,-0.881143 41.6608167,-0.9028503 41.6603639,-0.8973397 41.654107,-0.881143</v>
      </c>
      <c r="G610" s="69" t="s">
        <v>1174</v>
      </c>
      <c r="H610">
        <f t="shared" ca="1" si="331"/>
        <v>51</v>
      </c>
      <c r="I610" t="str">
        <f t="shared" ref="I610:I613" ca="1" si="353">IF(I609&lt;H610,I609+1,I609)</f>
        <v/>
      </c>
      <c r="J610" s="5" t="e">
        <f t="shared" ca="1" si="336"/>
        <v>#N/A</v>
      </c>
      <c r="M610" s="69"/>
      <c r="N610" s="69">
        <f t="shared" ca="1" si="326"/>
        <v>1</v>
      </c>
      <c r="O610" s="69" t="s">
        <v>1174</v>
      </c>
      <c r="P610">
        <f t="shared" ca="1" si="333"/>
        <v>1</v>
      </c>
      <c r="Q610">
        <f t="shared" ca="1" si="337"/>
        <v>583</v>
      </c>
      <c r="R610">
        <f t="shared" ca="1" si="340"/>
        <v>990</v>
      </c>
      <c r="S610">
        <f t="shared" ca="1" si="338"/>
        <v>557</v>
      </c>
      <c r="T610" t="str">
        <f t="shared" ca="1" si="339"/>
        <v>Paradas</v>
      </c>
      <c r="U610">
        <f t="shared" ca="1" si="341"/>
        <v>10557</v>
      </c>
      <c r="V610">
        <f ca="1">IFERROR(INDEX(Rutas_Despiece!$J:$J,MATCH($S610,$Q:$Q,0)),"")</f>
        <v>41.749628000000001</v>
      </c>
      <c r="W610">
        <f ca="1">IFERROR(INDEX(Rutas_Despiece!$K:$K,MATCH($S610,$Q:$Q,0)),"")</f>
        <v>-1.1755139999999999</v>
      </c>
      <c r="Y610" t="str">
        <f ca="1">IFERROR(INDEX(Rutas_Despiece!$F:$F,MATCH($S610,$Q:$Q,0))&amp;" "&amp;INDEX(Rutas_Despiece!$G:$G,MATCH($S610,$Q:$Q,0)),"")</f>
        <v xml:space="preserve">Pol. Ind Entrerrios </v>
      </c>
      <c r="Z610" t="str">
        <f ca="1">IFERROR(INDEX(Rutas_Despiece!$H:$H,MATCH($S610,$Q:$Q,0)),"")</f>
        <v>Figueruelas</v>
      </c>
      <c r="AA610" t="str">
        <f ca="1">IFERROR(INDEX(Rutas_Despiece!$I:$I,MATCH($S610,$Q:$Q,0)),"")</f>
        <v>Zaragoza, España</v>
      </c>
      <c r="AB610" t="str">
        <f ca="1">IFERROR(INDEX(Rutas_Despiece!$L:$L,MATCH($S610,$Q:$Q,0)),"")</f>
        <v>Opel Puerta 5</v>
      </c>
      <c r="AG610" t="str">
        <f t="shared" ca="1" si="334"/>
        <v/>
      </c>
    </row>
    <row r="611" spans="1:33" x14ac:dyDescent="0.25">
      <c r="A611">
        <f ca="1">IF(Rutas_Despiece!A611&lt;&gt;Rutas_Despiece!A610,1,0)</f>
        <v>0</v>
      </c>
      <c r="B611">
        <f ca="1">IF(A611,Rutas_Despiece!C611,0)</f>
        <v>0</v>
      </c>
      <c r="C611">
        <f ca="1">IF(A611,Rutas_Despiece!D611,0)</f>
        <v>0</v>
      </c>
      <c r="D611" t="str">
        <f ca="1">IF(A611=1,"",SUBSTITUTE(Rutas_Despiece!J611,",",".") &amp; ","&amp;SUBSTITUTE(Rutas_Despiece!K611,",","."))</f>
        <v>41.749628,-1.175514</v>
      </c>
      <c r="E611" s="5">
        <f t="shared" ca="1" si="330"/>
        <v>25</v>
      </c>
      <c r="F611" t="str">
        <f t="shared" ca="1" si="328"/>
        <v>41.749628,-1.175514 41.749628,-1.175514 41.6623305,-0.9059239 41.654107,-0.881143 41.6608167,-0.9028503 41.6603639,-0.8973397 41.654107,-0.881143</v>
      </c>
      <c r="G611" s="69" t="s">
        <v>1174</v>
      </c>
      <c r="H611">
        <f t="shared" ca="1" si="331"/>
        <v>51</v>
      </c>
      <c r="I611" t="str">
        <f t="shared" ca="1" si="353"/>
        <v/>
      </c>
      <c r="J611" s="5" t="e">
        <f t="shared" ca="1" si="336"/>
        <v>#N/A</v>
      </c>
      <c r="M611" s="69"/>
      <c r="N611" s="69">
        <f t="shared" ca="1" si="326"/>
        <v>1</v>
      </c>
      <c r="O611" s="69" t="s">
        <v>1174</v>
      </c>
      <c r="P611">
        <f t="shared" ca="1" si="333"/>
        <v>1</v>
      </c>
      <c r="Q611">
        <f t="shared" ca="1" si="337"/>
        <v>584</v>
      </c>
      <c r="R611">
        <f t="shared" ca="1" si="340"/>
        <v>990</v>
      </c>
      <c r="S611">
        <f t="shared" ca="1" si="338"/>
        <v>558</v>
      </c>
      <c r="T611" t="str">
        <f t="shared" ca="1" si="339"/>
        <v>Paradas</v>
      </c>
      <c r="U611">
        <f t="shared" ca="1" si="341"/>
        <v>10558</v>
      </c>
      <c r="V611">
        <f ca="1">IFERROR(INDEX(Rutas_Despiece!$J:$J,MATCH($S611,$Q:$Q,0)),"")</f>
        <v>41.749628000000001</v>
      </c>
      <c r="W611">
        <f ca="1">IFERROR(INDEX(Rutas_Despiece!$K:$K,MATCH($S611,$Q:$Q,0)),"")</f>
        <v>-1.1755139999999999</v>
      </c>
      <c r="Y611" t="str">
        <f ca="1">IFERROR(INDEX(Rutas_Despiece!$F:$F,MATCH($S611,$Q:$Q,0))&amp;" "&amp;INDEX(Rutas_Despiece!$G:$G,MATCH($S611,$Q:$Q,0)),"")</f>
        <v xml:space="preserve">Pol. Ind Entrerrios </v>
      </c>
      <c r="Z611" t="str">
        <f ca="1">IFERROR(INDEX(Rutas_Despiece!$H:$H,MATCH($S611,$Q:$Q,0)),"")</f>
        <v>Figueruelas</v>
      </c>
      <c r="AA611" t="str">
        <f ca="1">IFERROR(INDEX(Rutas_Despiece!$I:$I,MATCH($S611,$Q:$Q,0)),"")</f>
        <v>Zaragoza, España</v>
      </c>
      <c r="AB611" t="str">
        <f ca="1">IFERROR(INDEX(Rutas_Despiece!$L:$L,MATCH($S611,$Q:$Q,0)),"")</f>
        <v>Opel Puerta 5</v>
      </c>
      <c r="AG611" t="str">
        <f t="shared" ca="1" si="334"/>
        <v/>
      </c>
    </row>
    <row r="612" spans="1:33" x14ac:dyDescent="0.25">
      <c r="A612">
        <f ca="1">IF(Rutas_Despiece!A612&lt;&gt;Rutas_Despiece!A611,1,0)</f>
        <v>0</v>
      </c>
      <c r="B612">
        <f ca="1">IF(A612,Rutas_Despiece!C612,0)</f>
        <v>0</v>
      </c>
      <c r="C612">
        <f ca="1">IF(A612,Rutas_Despiece!D612,0)</f>
        <v>0</v>
      </c>
      <c r="D612" t="str">
        <f ca="1">IF(A612=1,"",SUBSTITUTE(Rutas_Despiece!J612,",",".") &amp; ","&amp;SUBSTITUTE(Rutas_Despiece!K612,",","."))</f>
        <v>41.749628,-1.175514</v>
      </c>
      <c r="E612" s="5">
        <f t="shared" ca="1" si="330"/>
        <v>25</v>
      </c>
      <c r="F612" t="str">
        <f t="shared" ca="1" si="328"/>
        <v>41.749628,-1.175514 41.6623305,-0.9059239 41.654107,-0.881143 41.6608167,-0.9028503 41.6603639,-0.8973397 41.654107,-0.881143</v>
      </c>
      <c r="G612" s="69" t="s">
        <v>1174</v>
      </c>
      <c r="H612">
        <f t="shared" ca="1" si="331"/>
        <v>51</v>
      </c>
      <c r="I612" t="str">
        <f t="shared" ca="1" si="353"/>
        <v/>
      </c>
      <c r="J612" s="5" t="e">
        <f t="shared" ca="1" si="336"/>
        <v>#N/A</v>
      </c>
      <c r="M612" s="69"/>
      <c r="N612" s="69">
        <f t="shared" ca="1" si="326"/>
        <v>1</v>
      </c>
      <c r="O612" s="69" t="s">
        <v>1174</v>
      </c>
      <c r="P612">
        <f t="shared" ca="1" si="333"/>
        <v>1</v>
      </c>
      <c r="Q612">
        <f t="shared" ca="1" si="337"/>
        <v>585</v>
      </c>
      <c r="R612">
        <f t="shared" ca="1" si="340"/>
        <v>990</v>
      </c>
      <c r="S612">
        <f t="shared" ca="1" si="338"/>
        <v>559</v>
      </c>
      <c r="T612" t="str">
        <f t="shared" ca="1" si="339"/>
        <v>Paradas</v>
      </c>
      <c r="U612">
        <f t="shared" ca="1" si="341"/>
        <v>10559</v>
      </c>
      <c r="V612">
        <f ca="1">IFERROR(INDEX(Rutas_Despiece!$J:$J,MATCH($S612,$Q:$Q,0)),"")</f>
        <v>41.616363100000001</v>
      </c>
      <c r="W612">
        <f ca="1">IFERROR(INDEX(Rutas_Despiece!$K:$K,MATCH($S612,$Q:$Q,0)),"")</f>
        <v>-0.87555000000000005</v>
      </c>
      <c r="Y612" t="str">
        <f ca="1">IFERROR(INDEX(Rutas_Despiece!$F:$F,MATCH($S612,$Q:$Q,0))&amp;" "&amp;INDEX(Rutas_Despiece!$G:$G,MATCH($S612,$Q:$Q,0)),"")</f>
        <v xml:space="preserve">Calle Tiziano  </v>
      </c>
      <c r="Z612" t="str">
        <f ca="1">IFERROR(INDEX(Rutas_Despiece!$H:$H,MATCH($S612,$Q:$Q,0)),"")</f>
        <v>Zaragoza</v>
      </c>
      <c r="AA612" t="str">
        <f ca="1">IFERROR(INDEX(Rutas_Despiece!$I:$I,MATCH($S612,$Q:$Q,0)),"")</f>
        <v>Zaragoza, España</v>
      </c>
      <c r="AB612" t="str">
        <f ca="1">IFERROR(INDEX(Rutas_Despiece!$L:$L,MATCH($S612,$Q:$Q,0)),"")</f>
        <v>Esq. Paolo Veronese - Puerto Venecia</v>
      </c>
      <c r="AG612" t="str">
        <f t="shared" ca="1" si="334"/>
        <v/>
      </c>
    </row>
    <row r="613" spans="1:33" x14ac:dyDescent="0.25">
      <c r="A613">
        <f ca="1">IF(Rutas_Despiece!A613&lt;&gt;Rutas_Despiece!A612,1,0)</f>
        <v>0</v>
      </c>
      <c r="B613">
        <f ca="1">IF(A613,Rutas_Despiece!C613,0)</f>
        <v>0</v>
      </c>
      <c r="C613">
        <f ca="1">IF(A613,Rutas_Despiece!D613,0)</f>
        <v>0</v>
      </c>
      <c r="D613" t="str">
        <f ca="1">IF(A613=1,"",SUBSTITUTE(Rutas_Despiece!J613,",",".") &amp; ","&amp;SUBSTITUTE(Rutas_Despiece!K613,",","."))</f>
        <v>41.6623305,-0.9059239</v>
      </c>
      <c r="E613" s="5">
        <f t="shared" ca="1" si="330"/>
        <v>25</v>
      </c>
      <c r="F613" t="str">
        <f t="shared" ca="1" si="328"/>
        <v>41.6623305,-0.9059239 41.654107,-0.881143 41.6608167,-0.9028503 41.6603639,-0.8973397 41.654107,-0.881143</v>
      </c>
      <c r="G613" s="69" t="s">
        <v>1174</v>
      </c>
      <c r="H613">
        <f t="shared" ca="1" si="331"/>
        <v>51</v>
      </c>
      <c r="I613" t="str">
        <f t="shared" ca="1" si="353"/>
        <v/>
      </c>
      <c r="J613" s="5" t="e">
        <f t="shared" ca="1" si="336"/>
        <v>#N/A</v>
      </c>
      <c r="M613" s="69"/>
      <c r="N613" s="69">
        <f t="shared" ca="1" si="326"/>
        <v>1</v>
      </c>
      <c r="O613" s="69" t="s">
        <v>1174</v>
      </c>
      <c r="P613">
        <f t="shared" ca="1" si="333"/>
        <v>1</v>
      </c>
      <c r="Q613">
        <f t="shared" ca="1" si="337"/>
        <v>586</v>
      </c>
      <c r="R613">
        <f t="shared" ca="1" si="340"/>
        <v>990</v>
      </c>
      <c r="S613">
        <f t="shared" ca="1" si="338"/>
        <v>560</v>
      </c>
      <c r="T613" t="str">
        <f t="shared" ca="1" si="339"/>
        <v>Paradas</v>
      </c>
      <c r="U613">
        <f t="shared" ca="1" si="341"/>
        <v>10560</v>
      </c>
      <c r="V613">
        <f ca="1">IFERROR(INDEX(Rutas_Despiece!$J:$J,MATCH($S613,$Q:$Q,0)),"")</f>
        <v>41.624887999999999</v>
      </c>
      <c r="W613">
        <f ca="1">IFERROR(INDEX(Rutas_Despiece!$K:$K,MATCH($S613,$Q:$Q,0)),"")</f>
        <v>-0.87636099999999995</v>
      </c>
      <c r="Y613" t="str">
        <f ca="1">IFERROR(INDEX(Rutas_Despiece!$F:$F,MATCH($S613,$Q:$Q,0))&amp;" "&amp;INDEX(Rutas_Despiece!$G:$G,MATCH($S613,$Q:$Q,0)),"")</f>
        <v xml:space="preserve">Cuarta Avenida nº 23 </v>
      </c>
      <c r="Z613" t="str">
        <f ca="1">IFERROR(INDEX(Rutas_Despiece!$H:$H,MATCH($S613,$Q:$Q,0)),"")</f>
        <v>Zaragoza</v>
      </c>
      <c r="AA613" t="str">
        <f ca="1">IFERROR(INDEX(Rutas_Despiece!$I:$I,MATCH($S613,$Q:$Q,0)),"")</f>
        <v>Zaragoza, España</v>
      </c>
      <c r="AB613" t="str">
        <f ca="1">IFERROR(INDEX(Rutas_Despiece!$L:$L,MATCH($S613,$Q:$Q,0)),"")</f>
        <v>Pd. Bus</v>
      </c>
      <c r="AG613" t="str">
        <f t="shared" ca="1" si="334"/>
        <v/>
      </c>
    </row>
    <row r="614" spans="1:33" x14ac:dyDescent="0.25">
      <c r="A614">
        <f ca="1">IF(Rutas_Despiece!A614&lt;&gt;Rutas_Despiece!A613,1,0)</f>
        <v>0</v>
      </c>
      <c r="B614">
        <f ca="1">IF(A614,Rutas_Despiece!C614,0)</f>
        <v>0</v>
      </c>
      <c r="C614">
        <f ca="1">IF(A614,Rutas_Despiece!D614,0)</f>
        <v>0</v>
      </c>
      <c r="D614" t="str">
        <f ca="1">IF(A614=1,"",SUBSTITUTE(Rutas_Despiece!J614,",",".") &amp; ","&amp;SUBSTITUTE(Rutas_Despiece!K614,",","."))</f>
        <v>41.654107,-0.881143</v>
      </c>
      <c r="E614" s="5">
        <f t="shared" ca="1" si="330"/>
        <v>25</v>
      </c>
      <c r="F614" t="str">
        <f t="shared" ca="1" si="328"/>
        <v>41.654107,-0.881143 41.6608167,-0.9028503 41.6603639,-0.8973397 41.654107,-0.881143</v>
      </c>
      <c r="G614" s="69" t="s">
        <v>1174</v>
      </c>
      <c r="H614">
        <f t="shared" ca="1" si="331"/>
        <v>51</v>
      </c>
      <c r="I614" t="str">
        <f t="shared" ref="I614" ca="1" si="354">IF(I613&lt;H614,I613+1,"")</f>
        <v/>
      </c>
      <c r="J614" s="5" t="e">
        <f t="shared" ca="1" si="336"/>
        <v>#N/A</v>
      </c>
      <c r="M614" s="69"/>
      <c r="N614" s="69">
        <f t="shared" ca="1" si="326"/>
        <v>1</v>
      </c>
      <c r="O614" s="69" t="s">
        <v>1174</v>
      </c>
      <c r="P614">
        <f t="shared" ca="1" si="333"/>
        <v>1</v>
      </c>
      <c r="Q614">
        <f t="shared" ca="1" si="337"/>
        <v>587</v>
      </c>
      <c r="R614">
        <f t="shared" ca="1" si="340"/>
        <v>990</v>
      </c>
      <c r="S614">
        <f t="shared" ca="1" si="338"/>
        <v>561</v>
      </c>
      <c r="T614" t="str">
        <f t="shared" ca="1" si="339"/>
        <v>Paradas</v>
      </c>
      <c r="U614">
        <f t="shared" ca="1" si="341"/>
        <v>10561</v>
      </c>
      <c r="V614">
        <f ca="1">IFERROR(INDEX(Rutas_Despiece!$J:$J,MATCH($S614,$Q:$Q,0)),"")</f>
        <v>41.628265399999997</v>
      </c>
      <c r="W614">
        <f ca="1">IFERROR(INDEX(Rutas_Despiece!$K:$K,MATCH($S614,$Q:$Q,0)),"")</f>
        <v>-0.88628390000000001</v>
      </c>
      <c r="Y614" t="str">
        <f ca="1">IFERROR(INDEX(Rutas_Despiece!$F:$F,MATCH($S614,$Q:$Q,0))&amp;" "&amp;INDEX(Rutas_Despiece!$G:$G,MATCH($S614,$Q:$Q,0)),"")</f>
        <v xml:space="preserve">Avd. América </v>
      </c>
      <c r="Z614" t="str">
        <f ca="1">IFERROR(INDEX(Rutas_Despiece!$H:$H,MATCH($S614,$Q:$Q,0)),"")</f>
        <v>Zaragoza</v>
      </c>
      <c r="AA614" t="str">
        <f ca="1">IFERROR(INDEX(Rutas_Despiece!$I:$I,MATCH($S614,$Q:$Q,0)),"")</f>
        <v>Zaragoza, España</v>
      </c>
      <c r="AB614" t="str">
        <f ca="1">IFERROR(INDEX(Rutas_Despiece!$L:$L,MATCH($S614,$Q:$Q,0)),"")</f>
        <v>Esq. Pontevedra - Pd. Bus</v>
      </c>
      <c r="AG614" t="str">
        <f t="shared" ca="1" si="334"/>
        <v/>
      </c>
    </row>
    <row r="615" spans="1:33" x14ac:dyDescent="0.25">
      <c r="A615">
        <f ca="1">IF(Rutas_Despiece!A615&lt;&gt;Rutas_Despiece!A614,1,0)</f>
        <v>0</v>
      </c>
      <c r="B615">
        <f ca="1">IF(A615,Rutas_Despiece!C615,0)</f>
        <v>0</v>
      </c>
      <c r="C615">
        <f ca="1">IF(A615,Rutas_Despiece!D615,0)</f>
        <v>0</v>
      </c>
      <c r="D615" t="str">
        <f ca="1">IF(A615=1,"",SUBSTITUTE(Rutas_Despiece!J615,",",".") &amp; ","&amp;SUBSTITUTE(Rutas_Despiece!K615,",","."))</f>
        <v>41.6608167,-0.9028503</v>
      </c>
      <c r="E615" s="5">
        <f t="shared" ca="1" si="330"/>
        <v>25</v>
      </c>
      <c r="F615" t="str">
        <f t="shared" ca="1" si="328"/>
        <v>41.6608167,-0.9028503 41.6603639,-0.8973397 41.654107,-0.881143</v>
      </c>
      <c r="G615" s="69" t="s">
        <v>1174</v>
      </c>
      <c r="H615">
        <f t="shared" ca="1" si="331"/>
        <v>51</v>
      </c>
      <c r="I615" t="str">
        <f t="shared" ref="I615:I618" ca="1" si="355">IF(I614&lt;H615,I614+1,I614)</f>
        <v/>
      </c>
      <c r="J615" s="5" t="e">
        <f t="shared" ca="1" si="336"/>
        <v>#N/A</v>
      </c>
      <c r="M615" s="69"/>
      <c r="N615" s="69">
        <f t="shared" ca="1" si="326"/>
        <v>1</v>
      </c>
      <c r="O615" s="69" t="s">
        <v>1174</v>
      </c>
      <c r="P615">
        <f t="shared" ca="1" si="333"/>
        <v>1</v>
      </c>
      <c r="Q615">
        <f t="shared" ca="1" si="337"/>
        <v>588</v>
      </c>
      <c r="R615">
        <f t="shared" ca="1" si="340"/>
        <v>990</v>
      </c>
      <c r="S615">
        <f t="shared" ca="1" si="338"/>
        <v>562</v>
      </c>
      <c r="T615" t="str">
        <f t="shared" ca="1" si="339"/>
        <v>Paradas</v>
      </c>
      <c r="U615">
        <f t="shared" ca="1" si="341"/>
        <v>10562</v>
      </c>
      <c r="V615">
        <f ca="1">IFERROR(INDEX(Rutas_Despiece!$J:$J,MATCH($S615,$Q:$Q,0)),"")</f>
        <v>41.632607999999998</v>
      </c>
      <c r="W615">
        <f ca="1">IFERROR(INDEX(Rutas_Despiece!$K:$K,MATCH($S615,$Q:$Q,0)),"")</f>
        <v>-0.88506600000000002</v>
      </c>
      <c r="Y615" t="str">
        <f ca="1">IFERROR(INDEX(Rutas_Despiece!$F:$F,MATCH($S615,$Q:$Q,0))&amp;" "&amp;INDEX(Rutas_Despiece!$G:$G,MATCH($S615,$Q:$Q,0)),"")</f>
        <v xml:space="preserve">Avd. América nº 11 </v>
      </c>
      <c r="Z615" t="str">
        <f ca="1">IFERROR(INDEX(Rutas_Despiece!$H:$H,MATCH($S615,$Q:$Q,0)),"")</f>
        <v>Zaragoza</v>
      </c>
      <c r="AA615" t="str">
        <f ca="1">IFERROR(INDEX(Rutas_Despiece!$I:$I,MATCH($S615,$Q:$Q,0)),"")</f>
        <v>Zaragoza, España</v>
      </c>
      <c r="AB615" t="str">
        <f ca="1">IFERROR(INDEX(Rutas_Despiece!$L:$L,MATCH($S615,$Q:$Q,0)),"")</f>
        <v>Frente Plaza Canteras - Pd. Bus</v>
      </c>
      <c r="AG615" t="str">
        <f t="shared" ca="1" si="334"/>
        <v/>
      </c>
    </row>
    <row r="616" spans="1:33" x14ac:dyDescent="0.25">
      <c r="A616">
        <f ca="1">IF(Rutas_Despiece!A616&lt;&gt;Rutas_Despiece!A615,1,0)</f>
        <v>0</v>
      </c>
      <c r="B616">
        <f ca="1">IF(A616,Rutas_Despiece!C616,0)</f>
        <v>0</v>
      </c>
      <c r="C616">
        <f ca="1">IF(A616,Rutas_Despiece!D616,0)</f>
        <v>0</v>
      </c>
      <c r="D616" t="str">
        <f ca="1">IF(A616=1,"",SUBSTITUTE(Rutas_Despiece!J616,",",".") &amp; ","&amp;SUBSTITUTE(Rutas_Despiece!K616,",","."))</f>
        <v>41.6603639,-0.8973397</v>
      </c>
      <c r="E616" s="5">
        <f t="shared" ca="1" si="330"/>
        <v>25</v>
      </c>
      <c r="F616" t="str">
        <f t="shared" ca="1" si="328"/>
        <v>41.6603639,-0.8973397 41.654107,-0.881143</v>
      </c>
      <c r="G616" s="69" t="s">
        <v>1174</v>
      </c>
      <c r="H616">
        <f t="shared" ca="1" si="331"/>
        <v>51</v>
      </c>
      <c r="I616" t="str">
        <f t="shared" ca="1" si="355"/>
        <v/>
      </c>
      <c r="J616" s="5" t="e">
        <f t="shared" ca="1" si="336"/>
        <v>#N/A</v>
      </c>
      <c r="M616" s="69"/>
      <c r="N616" s="69">
        <f t="shared" ca="1" si="326"/>
        <v>1</v>
      </c>
      <c r="O616" s="69" t="s">
        <v>1174</v>
      </c>
      <c r="P616">
        <f t="shared" ca="1" si="333"/>
        <v>1</v>
      </c>
      <c r="Q616">
        <f t="shared" ca="1" si="337"/>
        <v>589</v>
      </c>
      <c r="R616">
        <f t="shared" ca="1" si="340"/>
        <v>990</v>
      </c>
      <c r="S616">
        <f t="shared" ca="1" si="338"/>
        <v>563</v>
      </c>
      <c r="T616" t="str">
        <f t="shared" ca="1" si="339"/>
        <v>Paradas</v>
      </c>
      <c r="U616">
        <f t="shared" ca="1" si="341"/>
        <v>10563</v>
      </c>
      <c r="V616">
        <f ca="1">IFERROR(INDEX(Rutas_Despiece!$J:$J,MATCH($S616,$Q:$Q,0)),"")</f>
        <v>41.637752999999996</v>
      </c>
      <c r="W616">
        <f ca="1">IFERROR(INDEX(Rutas_Despiece!$K:$K,MATCH($S616,$Q:$Q,0)),"")</f>
        <v>-0.88424499999999995</v>
      </c>
      <c r="Y616" t="str">
        <f ca="1">IFERROR(INDEX(Rutas_Despiece!$F:$F,MATCH($S616,$Q:$Q,0))&amp;" "&amp;INDEX(Rutas_Despiece!$G:$G,MATCH($S616,$Q:$Q,0)),"")</f>
        <v xml:space="preserve">Paseo Cuellar nº 29 </v>
      </c>
      <c r="Z616" t="str">
        <f ca="1">IFERROR(INDEX(Rutas_Despiece!$H:$H,MATCH($S616,$Q:$Q,0)),"")</f>
        <v>Zaragoza</v>
      </c>
      <c r="AA616" t="str">
        <f ca="1">IFERROR(INDEX(Rutas_Despiece!$I:$I,MATCH($S616,$Q:$Q,0)),"")</f>
        <v>Zaragoza, España</v>
      </c>
      <c r="AB616" t="str">
        <f ca="1">IFERROR(INDEX(Rutas_Despiece!$L:$L,MATCH($S616,$Q:$Q,0)),"")</f>
        <v>Esq. Luis Sallenave - Pd. Bus</v>
      </c>
      <c r="AG616" t="str">
        <f t="shared" ca="1" si="334"/>
        <v/>
      </c>
    </row>
    <row r="617" spans="1:33" x14ac:dyDescent="0.25">
      <c r="A617">
        <f ca="1">IF(Rutas_Despiece!A617&lt;&gt;Rutas_Despiece!A616,1,0)</f>
        <v>0</v>
      </c>
      <c r="B617">
        <f ca="1">IF(A617,Rutas_Despiece!C617,0)</f>
        <v>0</v>
      </c>
      <c r="C617">
        <f ca="1">IF(A617,Rutas_Despiece!D617,0)</f>
        <v>0</v>
      </c>
      <c r="D617" t="str">
        <f ca="1">IF(A617=1,"",SUBSTITUTE(Rutas_Despiece!J617,",",".") &amp; ","&amp;SUBSTITUTE(Rutas_Despiece!K617,",","."))</f>
        <v>41.654107,-0.881143</v>
      </c>
      <c r="E617" s="5">
        <f t="shared" ca="1" si="330"/>
        <v>25</v>
      </c>
      <c r="F617" t="str">
        <f t="shared" ca="1" si="328"/>
        <v>41.654107,-0.881143</v>
      </c>
      <c r="G617" s="69" t="s">
        <v>1174</v>
      </c>
      <c r="H617">
        <f t="shared" ca="1" si="331"/>
        <v>51</v>
      </c>
      <c r="I617" t="str">
        <f t="shared" ca="1" si="355"/>
        <v/>
      </c>
      <c r="J617" s="5" t="e">
        <f t="shared" ca="1" si="336"/>
        <v>#N/A</v>
      </c>
      <c r="M617" s="69"/>
      <c r="N617" s="69">
        <f t="shared" ca="1" si="326"/>
        <v>1</v>
      </c>
      <c r="O617" s="69" t="s">
        <v>1174</v>
      </c>
      <c r="P617">
        <f t="shared" ca="1" si="333"/>
        <v>1</v>
      </c>
      <c r="Q617">
        <f t="shared" ca="1" si="337"/>
        <v>590</v>
      </c>
      <c r="R617">
        <f t="shared" ca="1" si="340"/>
        <v>990</v>
      </c>
      <c r="S617">
        <f t="shared" ca="1" si="338"/>
        <v>564</v>
      </c>
      <c r="T617" t="str">
        <f t="shared" ca="1" si="339"/>
        <v>Paradas</v>
      </c>
      <c r="U617">
        <f t="shared" ca="1" si="341"/>
        <v>10564</v>
      </c>
      <c r="V617">
        <f ca="1">IFERROR(INDEX(Rutas_Despiece!$J:$J,MATCH($S617,$Q:$Q,0)),"")</f>
        <v>41.644874000000002</v>
      </c>
      <c r="W617">
        <f ca="1">IFERROR(INDEX(Rutas_Despiece!$K:$K,MATCH($S617,$Q:$Q,0)),"")</f>
        <v>-0.88667899999999999</v>
      </c>
      <c r="Y617" t="str">
        <f ca="1">IFERROR(INDEX(Rutas_Despiece!$F:$F,MATCH($S617,$Q:$Q,0))&amp;" "&amp;INDEX(Rutas_Despiece!$G:$G,MATCH($S617,$Q:$Q,0)),"")</f>
        <v>Pº Sagasta nº 51</v>
      </c>
      <c r="Z617" t="str">
        <f ca="1">IFERROR(INDEX(Rutas_Despiece!$H:$H,MATCH($S617,$Q:$Q,0)),"")</f>
        <v>Zaragoza</v>
      </c>
      <c r="AA617" t="str">
        <f ca="1">IFERROR(INDEX(Rutas_Despiece!$I:$I,MATCH($S617,$Q:$Q,0)),"")</f>
        <v>Zaragoza, España</v>
      </c>
      <c r="AB617">
        <f ca="1">IFERROR(INDEX(Rutas_Despiece!$L:$L,MATCH($S617,$Q:$Q,0)),"")</f>
        <v>0</v>
      </c>
      <c r="AG617" t="str">
        <f t="shared" ca="1" si="334"/>
        <v/>
      </c>
    </row>
    <row r="618" spans="1:33" x14ac:dyDescent="0.25">
      <c r="A618">
        <f ca="1">IF(Rutas_Despiece!A618&lt;&gt;Rutas_Despiece!A617,1,0)</f>
        <v>1</v>
      </c>
      <c r="B618" t="str">
        <f ca="1">IF(A618,Rutas_Despiece!C618,0)</f>
        <v>Rutas_Habituales_MTN</v>
      </c>
      <c r="C618" t="str">
        <f ca="1">IF(A618,Rutas_Despiece!D618,0)</f>
        <v>Ruta 12_20</v>
      </c>
      <c r="D618" t="str">
        <f ca="1">IF(A618=1,"",SUBSTITUTE(Rutas_Despiece!J618,",",".") &amp; ","&amp;SUBSTITUTE(Rutas_Despiece!K618,",","."))</f>
        <v/>
      </c>
      <c r="E618" s="5">
        <f t="shared" ca="1" si="330"/>
        <v>26</v>
      </c>
      <c r="F618" t="str">
        <f t="shared" ca="1" si="328"/>
        <v xml:space="preserve"> 41.6530007,-0.9063017 41.656028,-0.895342 41.656028,-0.895342 41.749628,-1.175514 41.749628,-1.175514 41.6530007,-0.9063017 41.656028,-0.895342 41.656028,-0.895342</v>
      </c>
      <c r="G618" s="69" t="s">
        <v>1174</v>
      </c>
      <c r="H618">
        <f t="shared" ca="1" si="331"/>
        <v>51</v>
      </c>
      <c r="I618" t="str">
        <f t="shared" ca="1" si="355"/>
        <v/>
      </c>
      <c r="J618" s="5" t="e">
        <f t="shared" ca="1" si="336"/>
        <v>#N/A</v>
      </c>
      <c r="M618" s="69"/>
      <c r="N618" s="69">
        <f t="shared" ca="1" si="326"/>
        <v>1</v>
      </c>
      <c r="O618" s="69" t="s">
        <v>1174</v>
      </c>
      <c r="P618">
        <f t="shared" ca="1" si="333"/>
        <v>0</v>
      </c>
      <c r="Q618">
        <f t="shared" ca="1" si="337"/>
        <v>590</v>
      </c>
      <c r="R618">
        <f t="shared" ca="1" si="340"/>
        <v>990</v>
      </c>
      <c r="S618">
        <f t="shared" ca="1" si="338"/>
        <v>565</v>
      </c>
      <c r="T618" t="str">
        <f t="shared" ca="1" si="339"/>
        <v>Paradas</v>
      </c>
      <c r="U618">
        <f t="shared" ca="1" si="341"/>
        <v>10565</v>
      </c>
      <c r="V618">
        <f ca="1">IFERROR(INDEX(Rutas_Despiece!$J:$J,MATCH($S618,$Q:$Q,0)),"")</f>
        <v>41.63814</v>
      </c>
      <c r="W618">
        <f ca="1">IFERROR(INDEX(Rutas_Despiece!$K:$K,MATCH($S618,$Q:$Q,0)),"")</f>
        <v>-0.87612000000000001</v>
      </c>
      <c r="Y618" t="str">
        <f ca="1">IFERROR(INDEX(Rutas_Despiece!$F:$F,MATCH($S618,$Q:$Q,0))&amp;" "&amp;INDEX(Rutas_Despiece!$G:$G,MATCH($S618,$Q:$Q,0)),"")</f>
        <v>Avd. San José nº 84</v>
      </c>
      <c r="Z618" t="str">
        <f ca="1">IFERROR(INDEX(Rutas_Despiece!$H:$H,MATCH($S618,$Q:$Q,0)),"")</f>
        <v>Zaragoza</v>
      </c>
      <c r="AA618" t="str">
        <f ca="1">IFERROR(INDEX(Rutas_Despiece!$I:$I,MATCH($S618,$Q:$Q,0)),"")</f>
        <v>Zaragoza, España</v>
      </c>
      <c r="AB618" t="str">
        <f ca="1">IFERROR(INDEX(Rutas_Despiece!$L:$L,MATCH($S618,$Q:$Q,0)),"")</f>
        <v>Mercado Rosales - Pd. Bus</v>
      </c>
      <c r="AG618" t="str">
        <f t="shared" ca="1" si="334"/>
        <v/>
      </c>
    </row>
    <row r="619" spans="1:33" x14ac:dyDescent="0.25">
      <c r="A619">
        <f ca="1">IF(Rutas_Despiece!A619&lt;&gt;Rutas_Despiece!A618,1,0)</f>
        <v>0</v>
      </c>
      <c r="B619">
        <f ca="1">IF(A619,Rutas_Despiece!C619,0)</f>
        <v>0</v>
      </c>
      <c r="C619">
        <f ca="1">IF(A619,Rutas_Despiece!D619,0)</f>
        <v>0</v>
      </c>
      <c r="D619" t="str">
        <f ca="1">IF(A619=1,"",SUBSTITUTE(Rutas_Despiece!J619,",",".") &amp; ","&amp;SUBSTITUTE(Rutas_Despiece!K619,",","."))</f>
        <v>41.6530007,-0.9063017</v>
      </c>
      <c r="E619" s="5">
        <f t="shared" ca="1" si="330"/>
        <v>26</v>
      </c>
      <c r="F619" t="str">
        <f t="shared" ca="1" si="328"/>
        <v>41.6530007,-0.9063017 41.656028,-0.895342 41.656028,-0.895342 41.749628,-1.175514 41.749628,-1.175514 41.6530007,-0.9063017 41.656028,-0.895342 41.656028,-0.895342</v>
      </c>
      <c r="G619" s="69" t="s">
        <v>1174</v>
      </c>
      <c r="H619">
        <f t="shared" ca="1" si="331"/>
        <v>51</v>
      </c>
      <c r="I619" t="str">
        <f t="shared" ref="I619" ca="1" si="356">IF(I618&lt;H619,I618+1,"")</f>
        <v/>
      </c>
      <c r="J619" s="5" t="e">
        <f t="shared" ca="1" si="336"/>
        <v>#N/A</v>
      </c>
      <c r="M619" s="69"/>
      <c r="N619" s="69">
        <f t="shared" ca="1" si="326"/>
        <v>1</v>
      </c>
      <c r="O619" s="69" t="s">
        <v>1174</v>
      </c>
      <c r="P619">
        <f t="shared" ca="1" si="333"/>
        <v>1</v>
      </c>
      <c r="Q619">
        <f t="shared" ca="1" si="337"/>
        <v>591</v>
      </c>
      <c r="R619">
        <f t="shared" ca="1" si="340"/>
        <v>990</v>
      </c>
      <c r="S619">
        <f t="shared" ca="1" si="338"/>
        <v>566</v>
      </c>
      <c r="T619" t="str">
        <f t="shared" ca="1" si="339"/>
        <v>Paradas</v>
      </c>
      <c r="U619">
        <f t="shared" ca="1" si="341"/>
        <v>10566</v>
      </c>
      <c r="V619">
        <f ca="1">IFERROR(INDEX(Rutas_Despiece!$J:$J,MATCH($S619,$Q:$Q,0)),"")</f>
        <v>41.637113499999998</v>
      </c>
      <c r="W619">
        <f ca="1">IFERROR(INDEX(Rutas_Despiece!$K:$K,MATCH($S619,$Q:$Q,0)),"")</f>
        <v>-0.87745700000000004</v>
      </c>
      <c r="Y619" t="str">
        <f ca="1">IFERROR(INDEX(Rutas_Despiece!$F:$F,MATCH($S619,$Q:$Q,0))&amp;" "&amp;INDEX(Rutas_Despiece!$G:$G,MATCH($S619,$Q:$Q,0)),"")</f>
        <v xml:space="preserve">Avd. San José  </v>
      </c>
      <c r="Z619" t="str">
        <f ca="1">IFERROR(INDEX(Rutas_Despiece!$H:$H,MATCH($S619,$Q:$Q,0)),"")</f>
        <v>Zaragoza</v>
      </c>
      <c r="AA619" t="str">
        <f ca="1">IFERROR(INDEX(Rutas_Despiece!$I:$I,MATCH($S619,$Q:$Q,0)),"")</f>
        <v>Zaragoza, España</v>
      </c>
      <c r="AB619" t="str">
        <f ca="1">IFERROR(INDEX(Rutas_Despiece!$L:$L,MATCH($S619,$Q:$Q,0)),"")</f>
        <v>Esq. José Pellicer - Pd. Bus</v>
      </c>
      <c r="AG619" t="str">
        <f t="shared" ca="1" si="334"/>
        <v/>
      </c>
    </row>
    <row r="620" spans="1:33" x14ac:dyDescent="0.25">
      <c r="A620">
        <f ca="1">IF(Rutas_Despiece!A620&lt;&gt;Rutas_Despiece!A619,1,0)</f>
        <v>0</v>
      </c>
      <c r="B620">
        <f ca="1">IF(A620,Rutas_Despiece!C620,0)</f>
        <v>0</v>
      </c>
      <c r="C620">
        <f ca="1">IF(A620,Rutas_Despiece!D620,0)</f>
        <v>0</v>
      </c>
      <c r="D620" t="str">
        <f ca="1">IF(A620=1,"",SUBSTITUTE(Rutas_Despiece!J620,",",".") &amp; ","&amp;SUBSTITUTE(Rutas_Despiece!K620,",","."))</f>
        <v>41.656028,-0.895342</v>
      </c>
      <c r="E620" s="5">
        <f t="shared" ca="1" si="330"/>
        <v>26</v>
      </c>
      <c r="F620" t="str">
        <f t="shared" ca="1" si="328"/>
        <v>41.656028,-0.895342 41.656028,-0.895342 41.749628,-1.175514 41.749628,-1.175514 41.6530007,-0.9063017 41.656028,-0.895342 41.656028,-0.895342</v>
      </c>
      <c r="G620" s="69" t="s">
        <v>1174</v>
      </c>
      <c r="H620">
        <f t="shared" ca="1" si="331"/>
        <v>51</v>
      </c>
      <c r="I620" t="str">
        <f t="shared" ref="I620:I623" ca="1" si="357">IF(I619&lt;H620,I619+1,I619)</f>
        <v/>
      </c>
      <c r="J620" s="5" t="e">
        <f t="shared" ca="1" si="336"/>
        <v>#N/A</v>
      </c>
      <c r="M620" s="69"/>
      <c r="N620" s="69">
        <f t="shared" ca="1" si="326"/>
        <v>1</v>
      </c>
      <c r="O620" s="69" t="s">
        <v>1174</v>
      </c>
      <c r="P620">
        <f t="shared" ca="1" si="333"/>
        <v>1</v>
      </c>
      <c r="Q620">
        <f t="shared" ca="1" si="337"/>
        <v>592</v>
      </c>
      <c r="R620">
        <f t="shared" ca="1" si="340"/>
        <v>990</v>
      </c>
      <c r="S620">
        <f t="shared" ca="1" si="338"/>
        <v>567</v>
      </c>
      <c r="T620" t="str">
        <f t="shared" ca="1" si="339"/>
        <v>Paradas</v>
      </c>
      <c r="U620">
        <f t="shared" ca="1" si="341"/>
        <v>10567</v>
      </c>
      <c r="V620">
        <f ca="1">IFERROR(INDEX(Rutas_Despiece!$J:$J,MATCH($S620,$Q:$Q,0)),"")</f>
        <v>41.646025999999999</v>
      </c>
      <c r="W620">
        <f ca="1">IFERROR(INDEX(Rutas_Despiece!$K:$K,MATCH($S620,$Q:$Q,0)),"")</f>
        <v>-0.87219500000000005</v>
      </c>
      <c r="Y620" t="str">
        <f ca="1">IFERROR(INDEX(Rutas_Despiece!$F:$F,MATCH($S620,$Q:$Q,0))&amp;" "&amp;INDEX(Rutas_Despiece!$G:$G,MATCH($S620,$Q:$Q,0)),"")</f>
        <v xml:space="preserve">Avenida San José nº 200 </v>
      </c>
      <c r="Z620" t="str">
        <f ca="1">IFERROR(INDEX(Rutas_Despiece!$H:$H,MATCH($S620,$Q:$Q,0)),"")</f>
        <v>Zaragoza</v>
      </c>
      <c r="AA620" t="str">
        <f ca="1">IFERROR(INDEX(Rutas_Despiece!$I:$I,MATCH($S620,$Q:$Q,0)),"")</f>
        <v>Zaragoza, España</v>
      </c>
      <c r="AB620" t="str">
        <f ca="1">IFERROR(INDEX(Rutas_Despiece!$L:$L,MATCH($S620,$Q:$Q,0)),"")</f>
        <v>Pd. Bus</v>
      </c>
      <c r="AG620" t="str">
        <f t="shared" ca="1" si="334"/>
        <v/>
      </c>
    </row>
    <row r="621" spans="1:33" x14ac:dyDescent="0.25">
      <c r="A621">
        <f ca="1">IF(Rutas_Despiece!A621&lt;&gt;Rutas_Despiece!A620,1,0)</f>
        <v>0</v>
      </c>
      <c r="B621">
        <f ca="1">IF(A621,Rutas_Despiece!C621,0)</f>
        <v>0</v>
      </c>
      <c r="C621">
        <f ca="1">IF(A621,Rutas_Despiece!D621,0)</f>
        <v>0</v>
      </c>
      <c r="D621" t="str">
        <f ca="1">IF(A621=1,"",SUBSTITUTE(Rutas_Despiece!J621,",",".") &amp; ","&amp;SUBSTITUTE(Rutas_Despiece!K621,",","."))</f>
        <v>41.656028,-0.895342</v>
      </c>
      <c r="E621" s="5">
        <f t="shared" ca="1" si="330"/>
        <v>26</v>
      </c>
      <c r="F621" t="str">
        <f t="shared" ca="1" si="328"/>
        <v>41.656028,-0.895342 41.749628,-1.175514 41.749628,-1.175514 41.6530007,-0.9063017 41.656028,-0.895342 41.656028,-0.895342</v>
      </c>
      <c r="G621" s="69" t="s">
        <v>1174</v>
      </c>
      <c r="H621">
        <f t="shared" ca="1" si="331"/>
        <v>51</v>
      </c>
      <c r="I621" t="str">
        <f t="shared" ca="1" si="357"/>
        <v/>
      </c>
      <c r="J621" s="5" t="e">
        <f t="shared" ca="1" si="336"/>
        <v>#N/A</v>
      </c>
      <c r="M621" s="69"/>
      <c r="N621" s="69">
        <f t="shared" ca="1" si="326"/>
        <v>1</v>
      </c>
      <c r="O621" s="69" t="s">
        <v>1174</v>
      </c>
      <c r="P621">
        <f t="shared" ca="1" si="333"/>
        <v>1</v>
      </c>
      <c r="Q621">
        <f t="shared" ca="1" si="337"/>
        <v>593</v>
      </c>
      <c r="R621">
        <f t="shared" ca="1" si="340"/>
        <v>990</v>
      </c>
      <c r="S621">
        <f t="shared" ca="1" si="338"/>
        <v>568</v>
      </c>
      <c r="T621" t="str">
        <f t="shared" ca="1" si="339"/>
        <v>Paradas</v>
      </c>
      <c r="U621">
        <f t="shared" ca="1" si="341"/>
        <v>10568</v>
      </c>
      <c r="V621">
        <f ca="1">IFERROR(INDEX(Rutas_Despiece!$J:$J,MATCH($S621,$Q:$Q,0)),"")</f>
        <v>41.632263199999997</v>
      </c>
      <c r="W621">
        <f ca="1">IFERROR(INDEX(Rutas_Despiece!$K:$K,MATCH($S621,$Q:$Q,0)),"")</f>
        <v>-0.87950649999999997</v>
      </c>
      <c r="Y621" t="str">
        <f ca="1">IFERROR(INDEX(Rutas_Despiece!$F:$F,MATCH($S621,$Q:$Q,0))&amp;" "&amp;INDEX(Rutas_Despiece!$G:$G,MATCH($S621,$Q:$Q,0)),"")</f>
        <v xml:space="preserve">Terrazas de Cuellar  </v>
      </c>
      <c r="Z621" t="str">
        <f ca="1">IFERROR(INDEX(Rutas_Despiece!$H:$H,MATCH($S621,$Q:$Q,0)),"")</f>
        <v>Zaragoza</v>
      </c>
      <c r="AA621" t="str">
        <f ca="1">IFERROR(INDEX(Rutas_Despiece!$I:$I,MATCH($S621,$Q:$Q,0)),"")</f>
        <v>Zaragoza, España</v>
      </c>
      <c r="AB621" t="str">
        <f ca="1">IFERROR(INDEX(Rutas_Despiece!$L:$L,MATCH($S621,$Q:$Q,0)),"")</f>
        <v>Pd. Bus</v>
      </c>
      <c r="AG621" t="str">
        <f t="shared" ca="1" si="334"/>
        <v/>
      </c>
    </row>
    <row r="622" spans="1:33" x14ac:dyDescent="0.25">
      <c r="A622">
        <f ca="1">IF(Rutas_Despiece!A622&lt;&gt;Rutas_Despiece!A621,1,0)</f>
        <v>0</v>
      </c>
      <c r="B622">
        <f ca="1">IF(A622,Rutas_Despiece!C622,0)</f>
        <v>0</v>
      </c>
      <c r="C622">
        <f ca="1">IF(A622,Rutas_Despiece!D622,0)</f>
        <v>0</v>
      </c>
      <c r="D622" t="str">
        <f ca="1">IF(A622=1,"",SUBSTITUTE(Rutas_Despiece!J622,",",".") &amp; ","&amp;SUBSTITUTE(Rutas_Despiece!K622,",","."))</f>
        <v>41.749628,-1.175514</v>
      </c>
      <c r="E622" s="5">
        <f t="shared" ca="1" si="330"/>
        <v>26</v>
      </c>
      <c r="F622" t="str">
        <f t="shared" ca="1" si="328"/>
        <v>41.749628,-1.175514 41.749628,-1.175514 41.6530007,-0.9063017 41.656028,-0.895342 41.656028,-0.895342</v>
      </c>
      <c r="G622" s="69" t="s">
        <v>1174</v>
      </c>
      <c r="H622">
        <f t="shared" ca="1" si="331"/>
        <v>51</v>
      </c>
      <c r="I622" t="str">
        <f t="shared" ca="1" si="357"/>
        <v/>
      </c>
      <c r="J622" s="5" t="e">
        <f t="shared" ca="1" si="336"/>
        <v>#N/A</v>
      </c>
      <c r="M622" s="69"/>
      <c r="N622" s="69">
        <f t="shared" ca="1" si="326"/>
        <v>1</v>
      </c>
      <c r="O622" s="69" t="s">
        <v>1174</v>
      </c>
      <c r="P622">
        <f t="shared" ca="1" si="333"/>
        <v>1</v>
      </c>
      <c r="Q622">
        <f t="shared" ca="1" si="337"/>
        <v>594</v>
      </c>
      <c r="R622">
        <f t="shared" ca="1" si="340"/>
        <v>990</v>
      </c>
      <c r="S622">
        <f t="shared" ca="1" si="338"/>
        <v>569</v>
      </c>
      <c r="T622" t="str">
        <f t="shared" ca="1" si="339"/>
        <v>Paradas</v>
      </c>
      <c r="U622">
        <f t="shared" ca="1" si="341"/>
        <v>10569</v>
      </c>
      <c r="V622">
        <f ca="1">IFERROR(INDEX(Rutas_Despiece!$J:$J,MATCH($S622,$Q:$Q,0)),"")</f>
        <v>41.6327468</v>
      </c>
      <c r="W622">
        <f ca="1">IFERROR(INDEX(Rutas_Despiece!$K:$K,MATCH($S622,$Q:$Q,0)),"")</f>
        <v>-0.87671580000000005</v>
      </c>
      <c r="Y622" t="str">
        <f ca="1">IFERROR(INDEX(Rutas_Despiece!$F:$F,MATCH($S622,$Q:$Q,0))&amp;" "&amp;INDEX(Rutas_Despiece!$G:$G,MATCH($S622,$Q:$Q,0)),"")</f>
        <v xml:space="preserve">Melilla  </v>
      </c>
      <c r="Z622" t="str">
        <f ca="1">IFERROR(INDEX(Rutas_Despiece!$H:$H,MATCH($S622,$Q:$Q,0)),"")</f>
        <v>Zaragoza</v>
      </c>
      <c r="AA622" t="str">
        <f ca="1">IFERROR(INDEX(Rutas_Despiece!$I:$I,MATCH($S622,$Q:$Q,0)),"")</f>
        <v>Zaragoza, España</v>
      </c>
      <c r="AB622" t="str">
        <f ca="1">IFERROR(INDEX(Rutas_Despiece!$L:$L,MATCH($S622,$Q:$Q,0)),"")</f>
        <v>Frente Escultor Salas</v>
      </c>
      <c r="AG622" t="str">
        <f t="shared" ca="1" si="334"/>
        <v/>
      </c>
    </row>
    <row r="623" spans="1:33" x14ac:dyDescent="0.25">
      <c r="A623">
        <f ca="1">IF(Rutas_Despiece!A623&lt;&gt;Rutas_Despiece!A622,1,0)</f>
        <v>0</v>
      </c>
      <c r="B623">
        <f ca="1">IF(A623,Rutas_Despiece!C623,0)</f>
        <v>0</v>
      </c>
      <c r="C623">
        <f ca="1">IF(A623,Rutas_Despiece!D623,0)</f>
        <v>0</v>
      </c>
      <c r="D623" t="str">
        <f ca="1">IF(A623=1,"",SUBSTITUTE(Rutas_Despiece!J623,",",".") &amp; ","&amp;SUBSTITUTE(Rutas_Despiece!K623,",","."))</f>
        <v>41.749628,-1.175514</v>
      </c>
      <c r="E623" s="5">
        <f t="shared" ca="1" si="330"/>
        <v>26</v>
      </c>
      <c r="F623" t="str">
        <f t="shared" ca="1" si="328"/>
        <v>41.749628,-1.175514 41.6530007,-0.9063017 41.656028,-0.895342 41.656028,-0.895342</v>
      </c>
      <c r="G623" s="69" t="s">
        <v>1174</v>
      </c>
      <c r="H623">
        <f t="shared" ca="1" si="331"/>
        <v>51</v>
      </c>
      <c r="I623" t="str">
        <f t="shared" ca="1" si="357"/>
        <v/>
      </c>
      <c r="J623" s="5" t="e">
        <f t="shared" ca="1" si="336"/>
        <v>#N/A</v>
      </c>
      <c r="M623" s="69"/>
      <c r="N623" s="69">
        <f t="shared" ca="1" si="326"/>
        <v>1</v>
      </c>
      <c r="O623" s="69" t="s">
        <v>1174</v>
      </c>
      <c r="P623">
        <f t="shared" ca="1" si="333"/>
        <v>1</v>
      </c>
      <c r="Q623">
        <f t="shared" ca="1" si="337"/>
        <v>595</v>
      </c>
      <c r="R623">
        <f t="shared" ca="1" si="340"/>
        <v>990</v>
      </c>
      <c r="S623">
        <f t="shared" ca="1" si="338"/>
        <v>570</v>
      </c>
      <c r="T623" t="str">
        <f t="shared" ca="1" si="339"/>
        <v>Paradas</v>
      </c>
      <c r="U623">
        <f t="shared" ca="1" si="341"/>
        <v>10570</v>
      </c>
      <c r="V623">
        <f ca="1">IFERROR(INDEX(Rutas_Despiece!$J:$J,MATCH($S623,$Q:$Q,0)),"")</f>
        <v>41.634249099999998</v>
      </c>
      <c r="W623">
        <f ca="1">IFERROR(INDEX(Rutas_Despiece!$K:$K,MATCH($S623,$Q:$Q,0)),"")</f>
        <v>-0.87529219999999996</v>
      </c>
      <c r="Y623" t="str">
        <f ca="1">IFERROR(INDEX(Rutas_Despiece!$F:$F,MATCH($S623,$Q:$Q,0))&amp;" "&amp;INDEX(Rutas_Despiece!$G:$G,MATCH($S623,$Q:$Q,0)),"")</f>
        <v xml:space="preserve">Zaragoza la Vieja  </v>
      </c>
      <c r="Z623" t="str">
        <f ca="1">IFERROR(INDEX(Rutas_Despiece!$H:$H,MATCH($S623,$Q:$Q,0)),"")</f>
        <v>Zaragoza</v>
      </c>
      <c r="AA623" t="str">
        <f ca="1">IFERROR(INDEX(Rutas_Despiece!$I:$I,MATCH($S623,$Q:$Q,0)),"")</f>
        <v>Zaragoza, España</v>
      </c>
      <c r="AB623" t="str">
        <f ca="1">IFERROR(INDEX(Rutas_Despiece!$L:$L,MATCH($S623,$Q:$Q,0)),"")</f>
        <v>Frente nº 5</v>
      </c>
      <c r="AG623" t="str">
        <f t="shared" ca="1" si="334"/>
        <v/>
      </c>
    </row>
    <row r="624" spans="1:33" x14ac:dyDescent="0.25">
      <c r="A624">
        <f ca="1">IF(Rutas_Despiece!A624&lt;&gt;Rutas_Despiece!A623,1,0)</f>
        <v>0</v>
      </c>
      <c r="B624">
        <f ca="1">IF(A624,Rutas_Despiece!C624,0)</f>
        <v>0</v>
      </c>
      <c r="C624">
        <f ca="1">IF(A624,Rutas_Despiece!D624,0)</f>
        <v>0</v>
      </c>
      <c r="D624" t="str">
        <f ca="1">IF(A624=1,"",SUBSTITUTE(Rutas_Despiece!J624,",",".") &amp; ","&amp;SUBSTITUTE(Rutas_Despiece!K624,",","."))</f>
        <v>41.6530007,-0.9063017</v>
      </c>
      <c r="E624" s="5">
        <f t="shared" ca="1" si="330"/>
        <v>26</v>
      </c>
      <c r="F624" t="str">
        <f t="shared" ca="1" si="328"/>
        <v>41.6530007,-0.9063017 41.656028,-0.895342 41.656028,-0.895342</v>
      </c>
      <c r="G624" s="69" t="s">
        <v>1174</v>
      </c>
      <c r="H624">
        <f t="shared" ca="1" si="331"/>
        <v>51</v>
      </c>
      <c r="I624" t="str">
        <f t="shared" ref="I624" ca="1" si="358">IF(I623&lt;H624,I623+1,"")</f>
        <v/>
      </c>
      <c r="J624" s="5" t="e">
        <f t="shared" ca="1" si="336"/>
        <v>#N/A</v>
      </c>
      <c r="M624" s="69"/>
      <c r="N624" s="69">
        <f t="shared" ca="1" si="326"/>
        <v>1</v>
      </c>
      <c r="O624" s="69" t="s">
        <v>1174</v>
      </c>
      <c r="P624">
        <f t="shared" ca="1" si="333"/>
        <v>1</v>
      </c>
      <c r="Q624">
        <f t="shared" ca="1" si="337"/>
        <v>596</v>
      </c>
      <c r="R624">
        <f t="shared" ca="1" si="340"/>
        <v>990</v>
      </c>
      <c r="S624">
        <f t="shared" ca="1" si="338"/>
        <v>571</v>
      </c>
      <c r="T624" t="str">
        <f t="shared" ca="1" si="339"/>
        <v>Paradas</v>
      </c>
      <c r="U624">
        <f t="shared" ca="1" si="341"/>
        <v>10571</v>
      </c>
      <c r="V624">
        <f ca="1">IFERROR(INDEX(Rutas_Despiece!$J:$J,MATCH($S624,$Q:$Q,0)),"")</f>
        <v>41.749628000000001</v>
      </c>
      <c r="W624">
        <f ca="1">IFERROR(INDEX(Rutas_Despiece!$K:$K,MATCH($S624,$Q:$Q,0)),"")</f>
        <v>-1.1755139999999999</v>
      </c>
      <c r="Y624" t="str">
        <f ca="1">IFERROR(INDEX(Rutas_Despiece!$F:$F,MATCH($S624,$Q:$Q,0))&amp;" "&amp;INDEX(Rutas_Despiece!$G:$G,MATCH($S624,$Q:$Q,0)),"")</f>
        <v xml:space="preserve">Pol. Ind Entrerrios </v>
      </c>
      <c r="Z624" t="str">
        <f ca="1">IFERROR(INDEX(Rutas_Despiece!$H:$H,MATCH($S624,$Q:$Q,0)),"")</f>
        <v>Figueruelas</v>
      </c>
      <c r="AA624" t="str">
        <f ca="1">IFERROR(INDEX(Rutas_Despiece!$I:$I,MATCH($S624,$Q:$Q,0)),"")</f>
        <v>Zaragoza, España</v>
      </c>
      <c r="AB624" t="str">
        <f ca="1">IFERROR(INDEX(Rutas_Despiece!$L:$L,MATCH($S624,$Q:$Q,0)),"")</f>
        <v>Opel Puerta 5</v>
      </c>
      <c r="AG624" t="str">
        <f t="shared" ca="1" si="334"/>
        <v/>
      </c>
    </row>
    <row r="625" spans="1:33" x14ac:dyDescent="0.25">
      <c r="A625">
        <f ca="1">IF(Rutas_Despiece!A625&lt;&gt;Rutas_Despiece!A624,1,0)</f>
        <v>0</v>
      </c>
      <c r="B625">
        <f ca="1">IF(A625,Rutas_Despiece!C625,0)</f>
        <v>0</v>
      </c>
      <c r="C625">
        <f ca="1">IF(A625,Rutas_Despiece!D625,0)</f>
        <v>0</v>
      </c>
      <c r="D625" t="str">
        <f ca="1">IF(A625=1,"",SUBSTITUTE(Rutas_Despiece!J625,",",".") &amp; ","&amp;SUBSTITUTE(Rutas_Despiece!K625,",","."))</f>
        <v>41.656028,-0.895342</v>
      </c>
      <c r="E625" s="5">
        <f t="shared" ca="1" si="330"/>
        <v>26</v>
      </c>
      <c r="F625" t="str">
        <f t="shared" ca="1" si="328"/>
        <v>41.656028,-0.895342 41.656028,-0.895342</v>
      </c>
      <c r="G625" s="69" t="s">
        <v>1174</v>
      </c>
      <c r="H625">
        <f t="shared" ca="1" si="331"/>
        <v>51</v>
      </c>
      <c r="I625" t="str">
        <f t="shared" ref="I625:I628" ca="1" si="359">IF(I624&lt;H625,I624+1,I624)</f>
        <v/>
      </c>
      <c r="J625" s="5" t="e">
        <f t="shared" ca="1" si="336"/>
        <v>#N/A</v>
      </c>
      <c r="M625" s="69"/>
      <c r="N625" s="69">
        <f t="shared" ca="1" si="326"/>
        <v>1</v>
      </c>
      <c r="O625" s="69" t="s">
        <v>1174</v>
      </c>
      <c r="P625">
        <f t="shared" ca="1" si="333"/>
        <v>1</v>
      </c>
      <c r="Q625">
        <f t="shared" ca="1" si="337"/>
        <v>597</v>
      </c>
      <c r="R625">
        <f t="shared" ca="1" si="340"/>
        <v>990</v>
      </c>
      <c r="S625">
        <f t="shared" ca="1" si="338"/>
        <v>572</v>
      </c>
      <c r="T625" t="str">
        <f t="shared" ca="1" si="339"/>
        <v>Paradas</v>
      </c>
      <c r="U625">
        <f t="shared" ca="1" si="341"/>
        <v>10572</v>
      </c>
      <c r="V625">
        <f ca="1">IFERROR(INDEX(Rutas_Despiece!$J:$J,MATCH($S625,$Q:$Q,0)),"")</f>
        <v>41.749628000000001</v>
      </c>
      <c r="W625">
        <f ca="1">IFERROR(INDEX(Rutas_Despiece!$K:$K,MATCH($S625,$Q:$Q,0)),"")</f>
        <v>-1.1755139999999999</v>
      </c>
      <c r="Y625" t="str">
        <f ca="1">IFERROR(INDEX(Rutas_Despiece!$F:$F,MATCH($S625,$Q:$Q,0))&amp;" "&amp;INDEX(Rutas_Despiece!$G:$G,MATCH($S625,$Q:$Q,0)),"")</f>
        <v xml:space="preserve">Pol. Ind Entrerrios </v>
      </c>
      <c r="Z625" t="str">
        <f ca="1">IFERROR(INDEX(Rutas_Despiece!$H:$H,MATCH($S625,$Q:$Q,0)),"")</f>
        <v>Figueruelas</v>
      </c>
      <c r="AA625" t="str">
        <f ca="1">IFERROR(INDEX(Rutas_Despiece!$I:$I,MATCH($S625,$Q:$Q,0)),"")</f>
        <v>Zaragoza, España</v>
      </c>
      <c r="AB625" t="str">
        <f ca="1">IFERROR(INDEX(Rutas_Despiece!$L:$L,MATCH($S625,$Q:$Q,0)),"")</f>
        <v>Opel Puerta 5</v>
      </c>
      <c r="AG625" t="str">
        <f t="shared" ca="1" si="334"/>
        <v/>
      </c>
    </row>
    <row r="626" spans="1:33" x14ac:dyDescent="0.25">
      <c r="A626">
        <f ca="1">IF(Rutas_Despiece!A626&lt;&gt;Rutas_Despiece!A625,1,0)</f>
        <v>0</v>
      </c>
      <c r="B626">
        <f ca="1">IF(A626,Rutas_Despiece!C626,0)</f>
        <v>0</v>
      </c>
      <c r="C626">
        <f ca="1">IF(A626,Rutas_Despiece!D626,0)</f>
        <v>0</v>
      </c>
      <c r="D626" t="str">
        <f ca="1">IF(A626=1,"",SUBSTITUTE(Rutas_Despiece!J626,",",".") &amp; ","&amp;SUBSTITUTE(Rutas_Despiece!K626,",","."))</f>
        <v>41.656028,-0.895342</v>
      </c>
      <c r="E626" s="5">
        <f t="shared" ca="1" si="330"/>
        <v>26</v>
      </c>
      <c r="F626" t="str">
        <f t="shared" ca="1" si="328"/>
        <v>41.656028,-0.895342</v>
      </c>
      <c r="G626" s="69" t="s">
        <v>1174</v>
      </c>
      <c r="H626">
        <f t="shared" ca="1" si="331"/>
        <v>51</v>
      </c>
      <c r="I626" t="str">
        <f t="shared" ca="1" si="359"/>
        <v/>
      </c>
      <c r="J626" s="5" t="e">
        <f t="shared" ca="1" si="336"/>
        <v>#N/A</v>
      </c>
      <c r="M626" s="69"/>
      <c r="N626" s="69">
        <f t="shared" ca="1" si="326"/>
        <v>1</v>
      </c>
      <c r="O626" s="69" t="s">
        <v>1174</v>
      </c>
      <c r="P626">
        <f t="shared" ca="1" si="333"/>
        <v>1</v>
      </c>
      <c r="Q626">
        <f t="shared" ca="1" si="337"/>
        <v>598</v>
      </c>
      <c r="R626">
        <f t="shared" ca="1" si="340"/>
        <v>990</v>
      </c>
      <c r="S626">
        <f t="shared" ca="1" si="338"/>
        <v>573</v>
      </c>
      <c r="T626" t="str">
        <f t="shared" ca="1" si="339"/>
        <v>Paradas</v>
      </c>
      <c r="U626">
        <f t="shared" ca="1" si="341"/>
        <v>10573</v>
      </c>
      <c r="V626">
        <f ca="1">IFERROR(INDEX(Rutas_Despiece!$J:$J,MATCH($S626,$Q:$Q,0)),"")</f>
        <v>41.63814</v>
      </c>
      <c r="W626">
        <f ca="1">IFERROR(INDEX(Rutas_Despiece!$K:$K,MATCH($S626,$Q:$Q,0)),"")</f>
        <v>-0.87612000000000001</v>
      </c>
      <c r="Y626" t="str">
        <f ca="1">IFERROR(INDEX(Rutas_Despiece!$F:$F,MATCH($S626,$Q:$Q,0))&amp;" "&amp;INDEX(Rutas_Despiece!$G:$G,MATCH($S626,$Q:$Q,0)),"")</f>
        <v>Avd. San José nº 84</v>
      </c>
      <c r="Z626" t="str">
        <f ca="1">IFERROR(INDEX(Rutas_Despiece!$H:$H,MATCH($S626,$Q:$Q,0)),"")</f>
        <v>Zaragoza</v>
      </c>
      <c r="AA626" t="str">
        <f ca="1">IFERROR(INDEX(Rutas_Despiece!$I:$I,MATCH($S626,$Q:$Q,0)),"")</f>
        <v>Zaragoza, España</v>
      </c>
      <c r="AB626" t="str">
        <f ca="1">IFERROR(INDEX(Rutas_Despiece!$L:$L,MATCH($S626,$Q:$Q,0)),"")</f>
        <v>Mercado Rosales - Pd. Bus</v>
      </c>
      <c r="AG626" t="str">
        <f t="shared" ca="1" si="334"/>
        <v/>
      </c>
    </row>
    <row r="627" spans="1:33" x14ac:dyDescent="0.25">
      <c r="A627">
        <f ca="1">IF(Rutas_Despiece!A627&lt;&gt;Rutas_Despiece!A626,1,0)</f>
        <v>1</v>
      </c>
      <c r="B627" t="str">
        <f ca="1">IF(A627,Rutas_Despiece!C627,0)</f>
        <v>Rutas_Habituales_MTN</v>
      </c>
      <c r="C627" t="str">
        <f ca="1">IF(A627,Rutas_Despiece!D627,0)</f>
        <v>Ruta 13_20</v>
      </c>
      <c r="D627" t="str">
        <f ca="1">IF(A627=1,"",SUBSTITUTE(Rutas_Despiece!J627,",",".") &amp; ","&amp;SUBSTITUTE(Rutas_Despiece!K627,",","."))</f>
        <v/>
      </c>
      <c r="E627" s="5">
        <f t="shared" ca="1" si="330"/>
        <v>27</v>
      </c>
      <c r="F627" t="str">
        <f t="shared" ca="1" si="328"/>
        <v xml:space="preserve"> 41.654285,-0.885352 41.654285,-0.885352 41.646481,-0.887553 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G627" s="69" t="s">
        <v>1174</v>
      </c>
      <c r="H627">
        <f t="shared" ca="1" si="331"/>
        <v>51</v>
      </c>
      <c r="I627" t="str">
        <f t="shared" ca="1" si="359"/>
        <v/>
      </c>
      <c r="J627" s="5" t="e">
        <f t="shared" ca="1" si="336"/>
        <v>#N/A</v>
      </c>
      <c r="M627" s="69"/>
      <c r="N627" s="69">
        <f t="shared" ca="1" si="326"/>
        <v>1</v>
      </c>
      <c r="O627" s="69" t="s">
        <v>1174</v>
      </c>
      <c r="P627">
        <f t="shared" ca="1" si="333"/>
        <v>0</v>
      </c>
      <c r="Q627">
        <f t="shared" ca="1" si="337"/>
        <v>598</v>
      </c>
      <c r="R627">
        <f t="shared" ca="1" si="340"/>
        <v>990</v>
      </c>
      <c r="S627">
        <f t="shared" ca="1" si="338"/>
        <v>574</v>
      </c>
      <c r="T627" t="str">
        <f t="shared" ca="1" si="339"/>
        <v>Paradas</v>
      </c>
      <c r="U627">
        <f t="shared" ca="1" si="341"/>
        <v>10574</v>
      </c>
      <c r="V627">
        <f ca="1">IFERROR(INDEX(Rutas_Despiece!$J:$J,MATCH($S627,$Q:$Q,0)),"")</f>
        <v>41.637113499999998</v>
      </c>
      <c r="W627">
        <f ca="1">IFERROR(INDEX(Rutas_Despiece!$K:$K,MATCH($S627,$Q:$Q,0)),"")</f>
        <v>-0.87745700000000004</v>
      </c>
      <c r="Y627" t="str">
        <f ca="1">IFERROR(INDEX(Rutas_Despiece!$F:$F,MATCH($S627,$Q:$Q,0))&amp;" "&amp;INDEX(Rutas_Despiece!$G:$G,MATCH($S627,$Q:$Q,0)),"")</f>
        <v xml:space="preserve">Avd. San José  </v>
      </c>
      <c r="Z627" t="str">
        <f ca="1">IFERROR(INDEX(Rutas_Despiece!$H:$H,MATCH($S627,$Q:$Q,0)),"")</f>
        <v>Zaragoza</v>
      </c>
      <c r="AA627" t="str">
        <f ca="1">IFERROR(INDEX(Rutas_Despiece!$I:$I,MATCH($S627,$Q:$Q,0)),"")</f>
        <v>Zaragoza, España</v>
      </c>
      <c r="AB627" t="str">
        <f ca="1">IFERROR(INDEX(Rutas_Despiece!$L:$L,MATCH($S627,$Q:$Q,0)),"")</f>
        <v>Esq. José Pellicer - Pd. Bus</v>
      </c>
      <c r="AG627" t="str">
        <f t="shared" ca="1" si="334"/>
        <v/>
      </c>
    </row>
    <row r="628" spans="1:33" x14ac:dyDescent="0.25">
      <c r="A628">
        <f ca="1">IF(Rutas_Despiece!A628&lt;&gt;Rutas_Despiece!A627,1,0)</f>
        <v>0</v>
      </c>
      <c r="B628">
        <f ca="1">IF(A628,Rutas_Despiece!C628,0)</f>
        <v>0</v>
      </c>
      <c r="C628">
        <f ca="1">IF(A628,Rutas_Despiece!D628,0)</f>
        <v>0</v>
      </c>
      <c r="D628" t="str">
        <f ca="1">IF(A628=1,"",SUBSTITUTE(Rutas_Despiece!J628,",",".") &amp; ","&amp;SUBSTITUTE(Rutas_Despiece!K628,",","."))</f>
        <v>41.654285,-0.885352</v>
      </c>
      <c r="E628" s="5">
        <f t="shared" ca="1" si="330"/>
        <v>27</v>
      </c>
      <c r="F628" t="str">
        <f t="shared" ca="1" si="328"/>
        <v>41.654285,-0.885352 41.654285,-0.885352 41.646481,-0.887553 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G628" s="69" t="s">
        <v>1174</v>
      </c>
      <c r="H628">
        <f t="shared" ca="1" si="331"/>
        <v>51</v>
      </c>
      <c r="I628" t="str">
        <f t="shared" ca="1" si="359"/>
        <v/>
      </c>
      <c r="J628" s="5" t="e">
        <f t="shared" ca="1" si="336"/>
        <v>#N/A</v>
      </c>
      <c r="M628" s="69"/>
      <c r="N628" s="69">
        <f t="shared" ca="1" si="326"/>
        <v>1</v>
      </c>
      <c r="O628" s="69" t="s">
        <v>1174</v>
      </c>
      <c r="P628">
        <f t="shared" ca="1" si="333"/>
        <v>1</v>
      </c>
      <c r="Q628">
        <f t="shared" ca="1" si="337"/>
        <v>599</v>
      </c>
      <c r="R628">
        <f t="shared" ca="1" si="340"/>
        <v>990</v>
      </c>
      <c r="S628">
        <f t="shared" ca="1" si="338"/>
        <v>575</v>
      </c>
      <c r="T628" t="str">
        <f t="shared" ca="1" si="339"/>
        <v>Paradas</v>
      </c>
      <c r="U628">
        <f t="shared" ca="1" si="341"/>
        <v>10575</v>
      </c>
      <c r="V628">
        <f ca="1">IFERROR(INDEX(Rutas_Despiece!$J:$J,MATCH($S628,$Q:$Q,0)),"")</f>
        <v>41.646025999999999</v>
      </c>
      <c r="W628">
        <f ca="1">IFERROR(INDEX(Rutas_Despiece!$K:$K,MATCH($S628,$Q:$Q,0)),"")</f>
        <v>-0.87219500000000005</v>
      </c>
      <c r="Y628" t="str">
        <f ca="1">IFERROR(INDEX(Rutas_Despiece!$F:$F,MATCH($S628,$Q:$Q,0))&amp;" "&amp;INDEX(Rutas_Despiece!$G:$G,MATCH($S628,$Q:$Q,0)),"")</f>
        <v xml:space="preserve">Avenida San José nº 200 </v>
      </c>
      <c r="Z628" t="str">
        <f ca="1">IFERROR(INDEX(Rutas_Despiece!$H:$H,MATCH($S628,$Q:$Q,0)),"")</f>
        <v>Zaragoza</v>
      </c>
      <c r="AA628" t="str">
        <f ca="1">IFERROR(INDEX(Rutas_Despiece!$I:$I,MATCH($S628,$Q:$Q,0)),"")</f>
        <v>Zaragoza, España</v>
      </c>
      <c r="AB628" t="str">
        <f ca="1">IFERROR(INDEX(Rutas_Despiece!$L:$L,MATCH($S628,$Q:$Q,0)),"")</f>
        <v>Pd. Bus</v>
      </c>
      <c r="AG628" t="str">
        <f t="shared" ca="1" si="334"/>
        <v/>
      </c>
    </row>
    <row r="629" spans="1:33" x14ac:dyDescent="0.25">
      <c r="A629">
        <f ca="1">IF(Rutas_Despiece!A629&lt;&gt;Rutas_Despiece!A628,1,0)</f>
        <v>0</v>
      </c>
      <c r="B629">
        <f ca="1">IF(A629,Rutas_Despiece!C629,0)</f>
        <v>0</v>
      </c>
      <c r="C629">
        <f ca="1">IF(A629,Rutas_Despiece!D629,0)</f>
        <v>0</v>
      </c>
      <c r="D629" t="str">
        <f ca="1">IF(A629=1,"",SUBSTITUTE(Rutas_Despiece!J629,",",".") &amp; ","&amp;SUBSTITUTE(Rutas_Despiece!K629,",","."))</f>
        <v>41.654285,-0.885352</v>
      </c>
      <c r="E629" s="5">
        <f t="shared" ca="1" si="330"/>
        <v>27</v>
      </c>
      <c r="F629" t="str">
        <f t="shared" ca="1" si="328"/>
        <v>41.654285,-0.885352 41.646481,-0.887553 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G629" s="69" t="s">
        <v>1174</v>
      </c>
      <c r="H629">
        <f t="shared" ca="1" si="331"/>
        <v>51</v>
      </c>
      <c r="I629" t="str">
        <f t="shared" ref="I629" ca="1" si="360">IF(I628&lt;H629,I628+1,"")</f>
        <v/>
      </c>
      <c r="J629" s="5" t="e">
        <f t="shared" ca="1" si="336"/>
        <v>#N/A</v>
      </c>
      <c r="M629" s="69"/>
      <c r="N629" s="69">
        <f t="shared" ca="1" si="326"/>
        <v>1</v>
      </c>
      <c r="O629" s="69" t="s">
        <v>1174</v>
      </c>
      <c r="P629">
        <f t="shared" ca="1" si="333"/>
        <v>1</v>
      </c>
      <c r="Q629">
        <f t="shared" ca="1" si="337"/>
        <v>600</v>
      </c>
      <c r="R629">
        <f t="shared" ca="1" si="340"/>
        <v>990</v>
      </c>
      <c r="S629">
        <f t="shared" ca="1" si="338"/>
        <v>576</v>
      </c>
      <c r="T629" t="str">
        <f t="shared" ca="1" si="339"/>
        <v>Paradas</v>
      </c>
      <c r="U629">
        <f t="shared" ca="1" si="341"/>
        <v>10576</v>
      </c>
      <c r="V629">
        <f ca="1">IFERROR(INDEX(Rutas_Despiece!$J:$J,MATCH($S629,$Q:$Q,0)),"")</f>
        <v>41.632263199999997</v>
      </c>
      <c r="W629">
        <f ca="1">IFERROR(INDEX(Rutas_Despiece!$K:$K,MATCH($S629,$Q:$Q,0)),"")</f>
        <v>-0.87950649999999997</v>
      </c>
      <c r="Y629" t="str">
        <f ca="1">IFERROR(INDEX(Rutas_Despiece!$F:$F,MATCH($S629,$Q:$Q,0))&amp;" "&amp;INDEX(Rutas_Despiece!$G:$G,MATCH($S629,$Q:$Q,0)),"")</f>
        <v xml:space="preserve">Terrazas de Cuellar  </v>
      </c>
      <c r="Z629" t="str">
        <f ca="1">IFERROR(INDEX(Rutas_Despiece!$H:$H,MATCH($S629,$Q:$Q,0)),"")</f>
        <v>Zaragoza</v>
      </c>
      <c r="AA629" t="str">
        <f ca="1">IFERROR(INDEX(Rutas_Despiece!$I:$I,MATCH($S629,$Q:$Q,0)),"")</f>
        <v>Zaragoza, España</v>
      </c>
      <c r="AB629" t="str">
        <f ca="1">IFERROR(INDEX(Rutas_Despiece!$L:$L,MATCH($S629,$Q:$Q,0)),"")</f>
        <v>Pd. Bus</v>
      </c>
      <c r="AG629" t="str">
        <f t="shared" ca="1" si="334"/>
        <v/>
      </c>
    </row>
    <row r="630" spans="1:33" x14ac:dyDescent="0.25">
      <c r="A630">
        <f ca="1">IF(Rutas_Despiece!A630&lt;&gt;Rutas_Despiece!A629,1,0)</f>
        <v>0</v>
      </c>
      <c r="B630">
        <f ca="1">IF(A630,Rutas_Despiece!C630,0)</f>
        <v>0</v>
      </c>
      <c r="C630">
        <f ca="1">IF(A630,Rutas_Despiece!D630,0)</f>
        <v>0</v>
      </c>
      <c r="D630" t="str">
        <f ca="1">IF(A630=1,"",SUBSTITUTE(Rutas_Despiece!J630,",",".") &amp; ","&amp;SUBSTITUTE(Rutas_Despiece!K630,",","."))</f>
        <v>41.646481,-0.887553</v>
      </c>
      <c r="E630" s="5">
        <f t="shared" ca="1" si="330"/>
        <v>27</v>
      </c>
      <c r="F630" t="str">
        <f t="shared" ca="1" si="328"/>
        <v>41.646481,-0.887553 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G630" s="69" t="s">
        <v>1174</v>
      </c>
      <c r="H630">
        <f t="shared" ca="1" si="331"/>
        <v>51</v>
      </c>
      <c r="I630" t="str">
        <f t="shared" ref="I630:I633" ca="1" si="361">IF(I629&lt;H630,I629+1,I629)</f>
        <v/>
      </c>
      <c r="J630" s="5" t="e">
        <f t="shared" ca="1" si="336"/>
        <v>#N/A</v>
      </c>
      <c r="M630" s="69"/>
      <c r="N630" s="69">
        <f t="shared" ca="1" si="326"/>
        <v>1</v>
      </c>
      <c r="O630" s="69" t="s">
        <v>1174</v>
      </c>
      <c r="P630">
        <f t="shared" ca="1" si="333"/>
        <v>1</v>
      </c>
      <c r="Q630">
        <f t="shared" ca="1" si="337"/>
        <v>601</v>
      </c>
      <c r="R630">
        <f t="shared" ca="1" si="340"/>
        <v>990</v>
      </c>
      <c r="S630">
        <f t="shared" ca="1" si="338"/>
        <v>577</v>
      </c>
      <c r="T630" t="str">
        <f t="shared" ca="1" si="339"/>
        <v>Paradas</v>
      </c>
      <c r="U630">
        <f t="shared" ca="1" si="341"/>
        <v>10577</v>
      </c>
      <c r="V630">
        <f ca="1">IFERROR(INDEX(Rutas_Despiece!$J:$J,MATCH($S630,$Q:$Q,0)),"")</f>
        <v>41.6327468</v>
      </c>
      <c r="W630">
        <f ca="1">IFERROR(INDEX(Rutas_Despiece!$K:$K,MATCH($S630,$Q:$Q,0)),"")</f>
        <v>-0.87671580000000005</v>
      </c>
      <c r="Y630" t="str">
        <f ca="1">IFERROR(INDEX(Rutas_Despiece!$F:$F,MATCH($S630,$Q:$Q,0))&amp;" "&amp;INDEX(Rutas_Despiece!$G:$G,MATCH($S630,$Q:$Q,0)),"")</f>
        <v xml:space="preserve">Melilla  </v>
      </c>
      <c r="Z630" t="str">
        <f ca="1">IFERROR(INDEX(Rutas_Despiece!$H:$H,MATCH($S630,$Q:$Q,0)),"")</f>
        <v>Zaragoza</v>
      </c>
      <c r="AA630" t="str">
        <f ca="1">IFERROR(INDEX(Rutas_Despiece!$I:$I,MATCH($S630,$Q:$Q,0)),"")</f>
        <v>Zaragoza, España</v>
      </c>
      <c r="AB630" t="str">
        <f ca="1">IFERROR(INDEX(Rutas_Despiece!$L:$L,MATCH($S630,$Q:$Q,0)),"")</f>
        <v>Frente Escultor Salas</v>
      </c>
      <c r="AG630" t="str">
        <f t="shared" ca="1" si="334"/>
        <v/>
      </c>
    </row>
    <row r="631" spans="1:33" x14ac:dyDescent="0.25">
      <c r="A631">
        <f ca="1">IF(Rutas_Despiece!A631&lt;&gt;Rutas_Despiece!A630,1,0)</f>
        <v>0</v>
      </c>
      <c r="B631">
        <f ca="1">IF(A631,Rutas_Despiece!C631,0)</f>
        <v>0</v>
      </c>
      <c r="C631">
        <f ca="1">IF(A631,Rutas_Despiece!D631,0)</f>
        <v>0</v>
      </c>
      <c r="D631" t="str">
        <f ca="1">IF(A631=1,"",SUBSTITUTE(Rutas_Despiece!J631,",",".") &amp; ","&amp;SUBSTITUTE(Rutas_Despiece!K631,",","."))</f>
        <v>41.653886,-0.900026</v>
      </c>
      <c r="E631" s="5">
        <f t="shared" ca="1" si="330"/>
        <v>27</v>
      </c>
      <c r="F631" t="str">
        <f t="shared" ca="1" si="328"/>
        <v>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G631" s="69" t="s">
        <v>1174</v>
      </c>
      <c r="H631">
        <f t="shared" ca="1" si="331"/>
        <v>51</v>
      </c>
      <c r="I631" t="str">
        <f t="shared" ca="1" si="361"/>
        <v/>
      </c>
      <c r="J631" s="5" t="e">
        <f t="shared" ca="1" si="336"/>
        <v>#N/A</v>
      </c>
      <c r="M631" s="69"/>
      <c r="N631" s="69">
        <f t="shared" ca="1" si="326"/>
        <v>1</v>
      </c>
      <c r="O631" s="69" t="s">
        <v>1174</v>
      </c>
      <c r="P631">
        <f t="shared" ca="1" si="333"/>
        <v>1</v>
      </c>
      <c r="Q631">
        <f t="shared" ca="1" si="337"/>
        <v>602</v>
      </c>
      <c r="R631">
        <f t="shared" ca="1" si="340"/>
        <v>990</v>
      </c>
      <c r="S631">
        <f t="shared" ca="1" si="338"/>
        <v>578</v>
      </c>
      <c r="T631" t="str">
        <f t="shared" ca="1" si="339"/>
        <v>Paradas</v>
      </c>
      <c r="U631">
        <f t="shared" ca="1" si="341"/>
        <v>10578</v>
      </c>
      <c r="V631">
        <f ca="1">IFERROR(INDEX(Rutas_Despiece!$J:$J,MATCH($S631,$Q:$Q,0)),"")</f>
        <v>41.634249099999998</v>
      </c>
      <c r="W631">
        <f ca="1">IFERROR(INDEX(Rutas_Despiece!$K:$K,MATCH($S631,$Q:$Q,0)),"")</f>
        <v>-0.87529219999999996</v>
      </c>
      <c r="Y631" t="str">
        <f ca="1">IFERROR(INDEX(Rutas_Despiece!$F:$F,MATCH($S631,$Q:$Q,0))&amp;" "&amp;INDEX(Rutas_Despiece!$G:$G,MATCH($S631,$Q:$Q,0)),"")</f>
        <v xml:space="preserve">Zaragoza la Vieja  </v>
      </c>
      <c r="Z631" t="str">
        <f ca="1">IFERROR(INDEX(Rutas_Despiece!$H:$H,MATCH($S631,$Q:$Q,0)),"")</f>
        <v>Zaragoza</v>
      </c>
      <c r="AA631" t="str">
        <f ca="1">IFERROR(INDEX(Rutas_Despiece!$I:$I,MATCH($S631,$Q:$Q,0)),"")</f>
        <v>Zaragoza, España</v>
      </c>
      <c r="AB631" t="str">
        <f ca="1">IFERROR(INDEX(Rutas_Despiece!$L:$L,MATCH($S631,$Q:$Q,0)),"")</f>
        <v>Frente nº 5</v>
      </c>
      <c r="AG631" t="str">
        <f t="shared" ca="1" si="334"/>
        <v/>
      </c>
    </row>
    <row r="632" spans="1:33" x14ac:dyDescent="0.25">
      <c r="A632">
        <f ca="1">IF(Rutas_Despiece!A632&lt;&gt;Rutas_Despiece!A631,1,0)</f>
        <v>0</v>
      </c>
      <c r="B632">
        <f ca="1">IF(A632,Rutas_Despiece!C632,0)</f>
        <v>0</v>
      </c>
      <c r="C632">
        <f ca="1">IF(A632,Rutas_Despiece!D632,0)</f>
        <v>0</v>
      </c>
      <c r="D632" t="str">
        <f ca="1">IF(A632=1,"",SUBSTITUTE(Rutas_Despiece!J632,",",".") &amp; ","&amp;SUBSTITUTE(Rutas_Despiece!K632,",","."))</f>
        <v>41.65477,-0.900889</v>
      </c>
      <c r="E632" s="5">
        <f t="shared" ca="1" si="330"/>
        <v>27</v>
      </c>
      <c r="F632" t="str">
        <f t="shared" ca="1" si="328"/>
        <v>41.65477,-0.900889 41.6585391,-0.9181635 41.6650722,-0.9345872 41.749628,-1.175514 41.749628,-1.175514 41.6650722,-0.9345872 41.65477,-0.900889 41.65477,-0.900889 41.6546408,-0.9015326 41.655609,-0.8960267 41.6556537,-0.8909147 41.6541455,-0.8846304</v>
      </c>
      <c r="G632" s="69" t="s">
        <v>1174</v>
      </c>
      <c r="H632">
        <f t="shared" ca="1" si="331"/>
        <v>51</v>
      </c>
      <c r="I632" t="str">
        <f t="shared" ca="1" si="361"/>
        <v/>
      </c>
      <c r="J632" s="5" t="e">
        <f t="shared" ca="1" si="336"/>
        <v>#N/A</v>
      </c>
      <c r="M632" s="69"/>
      <c r="N632" s="69">
        <f t="shared" ca="1" si="326"/>
        <v>1</v>
      </c>
      <c r="O632" s="69" t="s">
        <v>1174</v>
      </c>
      <c r="P632">
        <f t="shared" ca="1" si="333"/>
        <v>1</v>
      </c>
      <c r="Q632">
        <f t="shared" ca="1" si="337"/>
        <v>603</v>
      </c>
      <c r="R632">
        <f t="shared" ca="1" si="340"/>
        <v>990</v>
      </c>
      <c r="S632">
        <f t="shared" ca="1" si="338"/>
        <v>579</v>
      </c>
      <c r="T632" t="str">
        <f t="shared" ca="1" si="339"/>
        <v>Paradas</v>
      </c>
      <c r="U632">
        <f t="shared" ca="1" si="341"/>
        <v>10579</v>
      </c>
      <c r="V632">
        <f ca="1">IFERROR(INDEX(Rutas_Despiece!$J:$J,MATCH($S632,$Q:$Q,0)),"")</f>
        <v>41.660884000000003</v>
      </c>
      <c r="W632">
        <f ca="1">IFERROR(INDEX(Rutas_Despiece!$K:$K,MATCH($S632,$Q:$Q,0)),"")</f>
        <v>-0.89553700000000003</v>
      </c>
      <c r="Y632" t="str">
        <f ca="1">IFERROR(INDEX(Rutas_Despiece!$F:$F,MATCH($S632,$Q:$Q,0))&amp;" "&amp;INDEX(Rutas_Despiece!$G:$G,MATCH($S632,$Q:$Q,0)),"")</f>
        <v xml:space="preserve">Avd. Almozara </v>
      </c>
      <c r="Z632" t="str">
        <f ca="1">IFERROR(INDEX(Rutas_Despiece!$H:$H,MATCH($S632,$Q:$Q,0)),"")</f>
        <v>Zaragoza</v>
      </c>
      <c r="AA632" t="str">
        <f ca="1">IFERROR(INDEX(Rutas_Despiece!$I:$I,MATCH($S632,$Q:$Q,0)),"")</f>
        <v>Zaragoza, España</v>
      </c>
      <c r="AB632" t="str">
        <f ca="1">IFERROR(INDEX(Rutas_Despiece!$L:$L,MATCH($S632,$Q:$Q,0)),"")</f>
        <v xml:space="preserve"> Frente nº 7 - Ibercaja - Pd. Bus</v>
      </c>
      <c r="AG632" t="str">
        <f t="shared" ca="1" si="334"/>
        <v/>
      </c>
    </row>
    <row r="633" spans="1:33" x14ac:dyDescent="0.25">
      <c r="A633">
        <f ca="1">IF(Rutas_Despiece!A633&lt;&gt;Rutas_Despiece!A632,1,0)</f>
        <v>0</v>
      </c>
      <c r="B633">
        <f ca="1">IF(A633,Rutas_Despiece!C633,0)</f>
        <v>0</v>
      </c>
      <c r="C633">
        <f ca="1">IF(A633,Rutas_Despiece!D633,0)</f>
        <v>0</v>
      </c>
      <c r="D633" t="str">
        <f ca="1">IF(A633=1,"",SUBSTITUTE(Rutas_Despiece!J633,",",".") &amp; ","&amp;SUBSTITUTE(Rutas_Despiece!K633,",","."))</f>
        <v>41.6585391,-0.9181635</v>
      </c>
      <c r="E633" s="5">
        <f t="shared" ca="1" si="330"/>
        <v>27</v>
      </c>
      <c r="F633" t="str">
        <f t="shared" ca="1" si="328"/>
        <v>41.6585391,-0.9181635 41.6650722,-0.9345872 41.749628,-1.175514 41.749628,-1.175514 41.6650722,-0.9345872 41.65477,-0.900889 41.65477,-0.900889 41.6546408,-0.9015326 41.655609,-0.8960267 41.6556537,-0.8909147 41.6541455,-0.8846304</v>
      </c>
      <c r="G633" s="69" t="s">
        <v>1174</v>
      </c>
      <c r="H633">
        <f t="shared" ca="1" si="331"/>
        <v>51</v>
      </c>
      <c r="I633" t="str">
        <f t="shared" ca="1" si="361"/>
        <v/>
      </c>
      <c r="J633" s="5" t="e">
        <f t="shared" ca="1" si="336"/>
        <v>#N/A</v>
      </c>
      <c r="M633" s="69"/>
      <c r="N633" s="69">
        <f t="shared" ca="1" si="326"/>
        <v>1</v>
      </c>
      <c r="O633" s="69" t="s">
        <v>1174</v>
      </c>
      <c r="P633">
        <f t="shared" ca="1" si="333"/>
        <v>1</v>
      </c>
      <c r="Q633">
        <f t="shared" ca="1" si="337"/>
        <v>604</v>
      </c>
      <c r="R633">
        <f t="shared" ca="1" si="340"/>
        <v>990</v>
      </c>
      <c r="S633">
        <f t="shared" ca="1" si="338"/>
        <v>580</v>
      </c>
      <c r="T633" t="str">
        <f t="shared" ca="1" si="339"/>
        <v>Paradas</v>
      </c>
      <c r="U633">
        <f t="shared" ca="1" si="341"/>
        <v>10580</v>
      </c>
      <c r="V633">
        <f ca="1">IFERROR(INDEX(Rutas_Despiece!$J:$J,MATCH($S633,$Q:$Q,0)),"")</f>
        <v>41.6628957</v>
      </c>
      <c r="W633">
        <f ca="1">IFERROR(INDEX(Rutas_Despiece!$K:$K,MATCH($S633,$Q:$Q,0)),"")</f>
        <v>-0.89855620000000003</v>
      </c>
      <c r="Y633" t="str">
        <f ca="1">IFERROR(INDEX(Rutas_Despiece!$F:$F,MATCH($S633,$Q:$Q,0))&amp;" "&amp;INDEX(Rutas_Despiece!$G:$G,MATCH($S633,$Q:$Q,0)),"")</f>
        <v xml:space="preserve">Avd. Almozara </v>
      </c>
      <c r="Z633" t="str">
        <f ca="1">IFERROR(INDEX(Rutas_Despiece!$H:$H,MATCH($S633,$Q:$Q,0)),"")</f>
        <v>Zaragoza</v>
      </c>
      <c r="AA633" t="str">
        <f ca="1">IFERROR(INDEX(Rutas_Despiece!$I:$I,MATCH($S633,$Q:$Q,0)),"")</f>
        <v>Zaragoza, España</v>
      </c>
      <c r="AB633" t="str">
        <f ca="1">IFERROR(INDEX(Rutas_Despiece!$L:$L,MATCH($S633,$Q:$Q,0)),"")</f>
        <v>Frente Batalla de Bailén - Pd. Bus</v>
      </c>
      <c r="AG633" t="str">
        <f t="shared" ca="1" si="334"/>
        <v/>
      </c>
    </row>
    <row r="634" spans="1:33" x14ac:dyDescent="0.25">
      <c r="A634">
        <f ca="1">IF(Rutas_Despiece!A634&lt;&gt;Rutas_Despiece!A633,1,0)</f>
        <v>0</v>
      </c>
      <c r="B634">
        <f ca="1">IF(A634,Rutas_Despiece!C634,0)</f>
        <v>0</v>
      </c>
      <c r="C634">
        <f ca="1">IF(A634,Rutas_Despiece!D634,0)</f>
        <v>0</v>
      </c>
      <c r="D634" t="str">
        <f ca="1">IF(A634=1,"",SUBSTITUTE(Rutas_Despiece!J634,",",".") &amp; ","&amp;SUBSTITUTE(Rutas_Despiece!K634,",","."))</f>
        <v>41.6650722,-0.9345872</v>
      </c>
      <c r="E634" s="5">
        <f t="shared" ca="1" si="330"/>
        <v>27</v>
      </c>
      <c r="F634" t="str">
        <f t="shared" ca="1" si="328"/>
        <v>41.6650722,-0.9345872 41.749628,-1.175514 41.749628,-1.175514 41.6650722,-0.9345872 41.65477,-0.900889 41.65477,-0.900889 41.6546408,-0.9015326 41.655609,-0.8960267 41.6556537,-0.8909147 41.6541455,-0.8846304</v>
      </c>
      <c r="G634" s="69" t="s">
        <v>1174</v>
      </c>
      <c r="H634">
        <f t="shared" ca="1" si="331"/>
        <v>51</v>
      </c>
      <c r="I634" t="str">
        <f t="shared" ref="I634" ca="1" si="362">IF(I633&lt;H634,I633+1,"")</f>
        <v/>
      </c>
      <c r="J634" s="5" t="e">
        <f t="shared" ca="1" si="336"/>
        <v>#N/A</v>
      </c>
      <c r="M634" s="69"/>
      <c r="N634" s="69">
        <f t="shared" ca="1" si="326"/>
        <v>1</v>
      </c>
      <c r="O634" s="69" t="s">
        <v>1174</v>
      </c>
      <c r="P634">
        <f t="shared" ca="1" si="333"/>
        <v>1</v>
      </c>
      <c r="Q634">
        <f t="shared" ca="1" si="337"/>
        <v>605</v>
      </c>
      <c r="R634">
        <f t="shared" ca="1" si="340"/>
        <v>990</v>
      </c>
      <c r="S634">
        <f t="shared" ca="1" si="338"/>
        <v>581</v>
      </c>
      <c r="T634" t="str">
        <f t="shared" ca="1" si="339"/>
        <v>Paradas</v>
      </c>
      <c r="U634">
        <f t="shared" ca="1" si="341"/>
        <v>10581</v>
      </c>
      <c r="V634">
        <f ca="1">IFERROR(INDEX(Rutas_Despiece!$J:$J,MATCH($S634,$Q:$Q,0)),"")</f>
        <v>41.662330500000003</v>
      </c>
      <c r="W634">
        <f ca="1">IFERROR(INDEX(Rutas_Despiece!$K:$K,MATCH($S634,$Q:$Q,0)),"")</f>
        <v>-0.9059239</v>
      </c>
      <c r="Y634" t="str">
        <f ca="1">IFERROR(INDEX(Rutas_Despiece!$F:$F,MATCH($S634,$Q:$Q,0))&amp;" "&amp;INDEX(Rutas_Despiece!$G:$G,MATCH($S634,$Q:$Q,0)),"")</f>
        <v xml:space="preserve">Avd. Pablo Gargallo  </v>
      </c>
      <c r="Z634" t="str">
        <f ca="1">IFERROR(INDEX(Rutas_Despiece!$H:$H,MATCH($S634,$Q:$Q,0)),"")</f>
        <v>Zaragoza</v>
      </c>
      <c r="AA634" t="str">
        <f ca="1">IFERROR(INDEX(Rutas_Despiece!$I:$I,MATCH($S634,$Q:$Q,0)),"")</f>
        <v>Zaragoza, España</v>
      </c>
      <c r="AB634" t="str">
        <f ca="1">IFERROR(INDEX(Rutas_Despiece!$L:$L,MATCH($S634,$Q:$Q,0)),"")</f>
        <v>Esq. Berna - Pd. Bus</v>
      </c>
      <c r="AG634" t="str">
        <f t="shared" ca="1" si="334"/>
        <v/>
      </c>
    </row>
    <row r="635" spans="1:33" x14ac:dyDescent="0.25">
      <c r="A635">
        <f ca="1">IF(Rutas_Despiece!A635&lt;&gt;Rutas_Despiece!A634,1,0)</f>
        <v>0</v>
      </c>
      <c r="B635">
        <f ca="1">IF(A635,Rutas_Despiece!C635,0)</f>
        <v>0</v>
      </c>
      <c r="C635">
        <f ca="1">IF(A635,Rutas_Despiece!D635,0)</f>
        <v>0</v>
      </c>
      <c r="D635" t="str">
        <f ca="1">IF(A635=1,"",SUBSTITUTE(Rutas_Despiece!J635,",",".") &amp; ","&amp;SUBSTITUTE(Rutas_Despiece!K635,",","."))</f>
        <v>41.749628,-1.175514</v>
      </c>
      <c r="E635" s="5">
        <f t="shared" ca="1" si="330"/>
        <v>27</v>
      </c>
      <c r="F635" t="str">
        <f t="shared" ca="1" si="328"/>
        <v>41.749628,-1.175514 41.749628,-1.175514 41.6650722,-0.9345872 41.65477,-0.900889 41.65477,-0.900889 41.6546408,-0.9015326 41.655609,-0.8960267 41.6556537,-0.8909147 41.6541455,-0.8846304</v>
      </c>
      <c r="G635" s="69" t="s">
        <v>1174</v>
      </c>
      <c r="H635">
        <f t="shared" ca="1" si="331"/>
        <v>51</v>
      </c>
      <c r="I635" t="str">
        <f t="shared" ref="I635:I638" ca="1" si="363">IF(I634&lt;H635,I634+1,I634)</f>
        <v/>
      </c>
      <c r="J635" s="5" t="e">
        <f t="shared" ca="1" si="336"/>
        <v>#N/A</v>
      </c>
      <c r="M635" s="69"/>
      <c r="N635" s="69">
        <f t="shared" ref="N635:N698" ca="1" si="364">IF(I635&lt;H635,0,1)</f>
        <v>1</v>
      </c>
      <c r="O635" s="69" t="s">
        <v>1174</v>
      </c>
      <c r="P635">
        <f t="shared" ca="1" si="333"/>
        <v>1</v>
      </c>
      <c r="Q635">
        <f t="shared" ca="1" si="337"/>
        <v>606</v>
      </c>
      <c r="R635">
        <f t="shared" ca="1" si="340"/>
        <v>990</v>
      </c>
      <c r="S635">
        <f t="shared" ca="1" si="338"/>
        <v>582</v>
      </c>
      <c r="T635" t="str">
        <f t="shared" ca="1" si="339"/>
        <v>Paradas</v>
      </c>
      <c r="U635">
        <f t="shared" ca="1" si="341"/>
        <v>10582</v>
      </c>
      <c r="V635">
        <f ca="1">IFERROR(INDEX(Rutas_Despiece!$J:$J,MATCH($S635,$Q:$Q,0)),"")</f>
        <v>41.6614723</v>
      </c>
      <c r="W635">
        <f ca="1">IFERROR(INDEX(Rutas_Despiece!$K:$K,MATCH($S635,$Q:$Q,0)),"")</f>
        <v>-0.90230429999999995</v>
      </c>
      <c r="Y635" t="str">
        <f ca="1">IFERROR(INDEX(Rutas_Despiece!$F:$F,MATCH($S635,$Q:$Q,0))&amp;" "&amp;INDEX(Rutas_Despiece!$G:$G,MATCH($S635,$Q:$Q,0)),"")</f>
        <v xml:space="preserve">Avd. Pablo Gargallo  </v>
      </c>
      <c r="Z635" t="str">
        <f ca="1">IFERROR(INDEX(Rutas_Despiece!$H:$H,MATCH($S635,$Q:$Q,0)),"")</f>
        <v>Zaragoza</v>
      </c>
      <c r="AA635" t="str">
        <f ca="1">IFERROR(INDEX(Rutas_Despiece!$I:$I,MATCH($S635,$Q:$Q,0)),"")</f>
        <v>Zaragoza, España</v>
      </c>
      <c r="AB635" t="str">
        <f ca="1">IFERROR(INDEX(Rutas_Despiece!$L:$L,MATCH($S635,$Q:$Q,0)),"")</f>
        <v>Esq. Puerta Sancho - Pd. Bus</v>
      </c>
      <c r="AG635" t="str">
        <f t="shared" ca="1" si="334"/>
        <v/>
      </c>
    </row>
    <row r="636" spans="1:33" x14ac:dyDescent="0.25">
      <c r="A636">
        <f ca="1">IF(Rutas_Despiece!A636&lt;&gt;Rutas_Despiece!A635,1,0)</f>
        <v>0</v>
      </c>
      <c r="B636">
        <f ca="1">IF(A636,Rutas_Despiece!C636,0)</f>
        <v>0</v>
      </c>
      <c r="C636">
        <f ca="1">IF(A636,Rutas_Despiece!D636,0)</f>
        <v>0</v>
      </c>
      <c r="D636" t="str">
        <f ca="1">IF(A636=1,"",SUBSTITUTE(Rutas_Despiece!J636,",",".") &amp; ","&amp;SUBSTITUTE(Rutas_Despiece!K636,",","."))</f>
        <v>41.749628,-1.175514</v>
      </c>
      <c r="E636" s="5">
        <f t="shared" ca="1" si="330"/>
        <v>27</v>
      </c>
      <c r="F636" t="str">
        <f t="shared" ca="1" si="328"/>
        <v>41.749628,-1.175514 41.6650722,-0.9345872 41.65477,-0.900889 41.65477,-0.900889 41.6546408,-0.9015326 41.655609,-0.8960267 41.6556537,-0.8909147 41.6541455,-0.8846304</v>
      </c>
      <c r="G636" s="69" t="s">
        <v>1174</v>
      </c>
      <c r="H636">
        <f t="shared" ca="1" si="331"/>
        <v>51</v>
      </c>
      <c r="I636" t="str">
        <f t="shared" ca="1" si="363"/>
        <v/>
      </c>
      <c r="J636" s="5" t="e">
        <f t="shared" ca="1" si="336"/>
        <v>#N/A</v>
      </c>
      <c r="M636" s="69"/>
      <c r="N636" s="69">
        <f t="shared" ca="1" si="364"/>
        <v>1</v>
      </c>
      <c r="O636" s="69" t="s">
        <v>1174</v>
      </c>
      <c r="P636">
        <f t="shared" ca="1" si="333"/>
        <v>1</v>
      </c>
      <c r="Q636">
        <f t="shared" ca="1" si="337"/>
        <v>607</v>
      </c>
      <c r="R636">
        <f t="shared" ca="1" si="340"/>
        <v>990</v>
      </c>
      <c r="S636">
        <f t="shared" ca="1" si="338"/>
        <v>583</v>
      </c>
      <c r="T636" t="str">
        <f t="shared" ca="1" si="339"/>
        <v>Paradas</v>
      </c>
      <c r="U636">
        <f t="shared" ca="1" si="341"/>
        <v>10583</v>
      </c>
      <c r="V636">
        <f ca="1">IFERROR(INDEX(Rutas_Despiece!$J:$J,MATCH($S636,$Q:$Q,0)),"")</f>
        <v>41.659309</v>
      </c>
      <c r="W636">
        <f ca="1">IFERROR(INDEX(Rutas_Despiece!$K:$K,MATCH($S636,$Q:$Q,0)),"")</f>
        <v>-0.90324709999999997</v>
      </c>
      <c r="Y636" t="str">
        <f ca="1">IFERROR(INDEX(Rutas_Despiece!$F:$F,MATCH($S636,$Q:$Q,0))&amp;" "&amp;INDEX(Rutas_Despiece!$G:$G,MATCH($S636,$Q:$Q,0)),"")</f>
        <v xml:space="preserve">Avd. Puerta Sancho  </v>
      </c>
      <c r="Z636" t="str">
        <f ca="1">IFERROR(INDEX(Rutas_Despiece!$H:$H,MATCH($S636,$Q:$Q,0)),"")</f>
        <v>Zaragoza</v>
      </c>
      <c r="AA636" t="str">
        <f ca="1">IFERROR(INDEX(Rutas_Despiece!$I:$I,MATCH($S636,$Q:$Q,0)),"")</f>
        <v>Zaragoza, España</v>
      </c>
      <c r="AB636" t="str">
        <f ca="1">IFERROR(INDEX(Rutas_Despiece!$L:$L,MATCH($S636,$Q:$Q,0)),"")</f>
        <v>Esq. Autonomía</v>
      </c>
      <c r="AG636" t="str">
        <f t="shared" ca="1" si="334"/>
        <v/>
      </c>
    </row>
    <row r="637" spans="1:33" x14ac:dyDescent="0.25">
      <c r="A637">
        <f ca="1">IF(Rutas_Despiece!A637&lt;&gt;Rutas_Despiece!A636,1,0)</f>
        <v>0</v>
      </c>
      <c r="B637">
        <f ca="1">IF(A637,Rutas_Despiece!C637,0)</f>
        <v>0</v>
      </c>
      <c r="C637">
        <f ca="1">IF(A637,Rutas_Despiece!D637,0)</f>
        <v>0</v>
      </c>
      <c r="D637" t="str">
        <f ca="1">IF(A637=1,"",SUBSTITUTE(Rutas_Despiece!J637,",",".") &amp; ","&amp;SUBSTITUTE(Rutas_Despiece!K637,",","."))</f>
        <v>41.6650722,-0.9345872</v>
      </c>
      <c r="E637" s="5">
        <f t="shared" ca="1" si="330"/>
        <v>27</v>
      </c>
      <c r="F637" t="str">
        <f t="shared" ca="1" si="328"/>
        <v>41.6650722,-0.9345872 41.65477,-0.900889 41.65477,-0.900889 41.6546408,-0.9015326 41.655609,-0.8960267 41.6556537,-0.8909147 41.6541455,-0.8846304</v>
      </c>
      <c r="G637" s="69" t="s">
        <v>1174</v>
      </c>
      <c r="H637">
        <f t="shared" ca="1" si="331"/>
        <v>51</v>
      </c>
      <c r="I637" t="str">
        <f t="shared" ca="1" si="363"/>
        <v/>
      </c>
      <c r="J637" s="5" t="e">
        <f t="shared" ca="1" si="336"/>
        <v>#N/A</v>
      </c>
      <c r="M637" s="69"/>
      <c r="N637" s="69">
        <f t="shared" ca="1" si="364"/>
        <v>1</v>
      </c>
      <c r="O637" s="69" t="s">
        <v>1174</v>
      </c>
      <c r="P637">
        <f t="shared" ca="1" si="333"/>
        <v>1</v>
      </c>
      <c r="Q637">
        <f t="shared" ca="1" si="337"/>
        <v>608</v>
      </c>
      <c r="R637">
        <f t="shared" ca="1" si="340"/>
        <v>990</v>
      </c>
      <c r="S637">
        <f t="shared" ca="1" si="338"/>
        <v>584</v>
      </c>
      <c r="T637" t="str">
        <f t="shared" ca="1" si="339"/>
        <v>Paradas</v>
      </c>
      <c r="U637">
        <f t="shared" ca="1" si="341"/>
        <v>10584</v>
      </c>
      <c r="V637">
        <f ca="1">IFERROR(INDEX(Rutas_Despiece!$J:$J,MATCH($S637,$Q:$Q,0)),"")</f>
        <v>41.749628000000001</v>
      </c>
      <c r="W637">
        <f ca="1">IFERROR(INDEX(Rutas_Despiece!$K:$K,MATCH($S637,$Q:$Q,0)),"")</f>
        <v>-1.1755139999999999</v>
      </c>
      <c r="Y637" t="str">
        <f ca="1">IFERROR(INDEX(Rutas_Despiece!$F:$F,MATCH($S637,$Q:$Q,0))&amp;" "&amp;INDEX(Rutas_Despiece!$G:$G,MATCH($S637,$Q:$Q,0)),"")</f>
        <v xml:space="preserve">Pol. Ind Entrerrios </v>
      </c>
      <c r="Z637" t="str">
        <f ca="1">IFERROR(INDEX(Rutas_Despiece!$H:$H,MATCH($S637,$Q:$Q,0)),"")</f>
        <v>Figueruelas</v>
      </c>
      <c r="AA637" t="str">
        <f ca="1">IFERROR(INDEX(Rutas_Despiece!$I:$I,MATCH($S637,$Q:$Q,0)),"")</f>
        <v>Zaragoza, España</v>
      </c>
      <c r="AB637" t="str">
        <f ca="1">IFERROR(INDEX(Rutas_Despiece!$L:$L,MATCH($S637,$Q:$Q,0)),"")</f>
        <v>Opel Puerta 5</v>
      </c>
      <c r="AG637" t="str">
        <f t="shared" ca="1" si="334"/>
        <v/>
      </c>
    </row>
    <row r="638" spans="1:33" x14ac:dyDescent="0.25">
      <c r="A638">
        <f ca="1">IF(Rutas_Despiece!A638&lt;&gt;Rutas_Despiece!A637,1,0)</f>
        <v>0</v>
      </c>
      <c r="B638">
        <f ca="1">IF(A638,Rutas_Despiece!C638,0)</f>
        <v>0</v>
      </c>
      <c r="C638">
        <f ca="1">IF(A638,Rutas_Despiece!D638,0)</f>
        <v>0</v>
      </c>
      <c r="D638" t="str">
        <f ca="1">IF(A638=1,"",SUBSTITUTE(Rutas_Despiece!J638,",",".") &amp; ","&amp;SUBSTITUTE(Rutas_Despiece!K638,",","."))</f>
        <v>41.65477,-0.900889</v>
      </c>
      <c r="E638" s="5">
        <f t="shared" ca="1" si="330"/>
        <v>27</v>
      </c>
      <c r="F638" t="str">
        <f t="shared" ca="1" si="328"/>
        <v>41.65477,-0.900889 41.65477,-0.900889 41.6546408,-0.9015326 41.655609,-0.8960267 41.6556537,-0.8909147 41.6541455,-0.8846304</v>
      </c>
      <c r="G638" s="69" t="s">
        <v>1174</v>
      </c>
      <c r="H638">
        <f t="shared" ca="1" si="331"/>
        <v>51</v>
      </c>
      <c r="I638" t="str">
        <f t="shared" ca="1" si="363"/>
        <v/>
      </c>
      <c r="J638" s="5" t="e">
        <f t="shared" ca="1" si="336"/>
        <v>#N/A</v>
      </c>
      <c r="M638" s="69"/>
      <c r="N638" s="69">
        <f t="shared" ca="1" si="364"/>
        <v>1</v>
      </c>
      <c r="O638" s="69" t="s">
        <v>1174</v>
      </c>
      <c r="P638">
        <f t="shared" ca="1" si="333"/>
        <v>1</v>
      </c>
      <c r="Q638">
        <f t="shared" ca="1" si="337"/>
        <v>609</v>
      </c>
      <c r="R638">
        <f t="shared" ca="1" si="340"/>
        <v>990</v>
      </c>
      <c r="S638">
        <f t="shared" ca="1" si="338"/>
        <v>585</v>
      </c>
      <c r="T638" t="str">
        <f t="shared" ca="1" si="339"/>
        <v>Paradas</v>
      </c>
      <c r="U638">
        <f t="shared" ca="1" si="341"/>
        <v>10585</v>
      </c>
      <c r="V638">
        <f ca="1">IFERROR(INDEX(Rutas_Despiece!$J:$J,MATCH($S638,$Q:$Q,0)),"")</f>
        <v>41.749628000000001</v>
      </c>
      <c r="W638">
        <f ca="1">IFERROR(INDEX(Rutas_Despiece!$K:$K,MATCH($S638,$Q:$Q,0)),"")</f>
        <v>-1.1755139999999999</v>
      </c>
      <c r="Y638" t="str">
        <f ca="1">IFERROR(INDEX(Rutas_Despiece!$F:$F,MATCH($S638,$Q:$Q,0))&amp;" "&amp;INDEX(Rutas_Despiece!$G:$G,MATCH($S638,$Q:$Q,0)),"")</f>
        <v xml:space="preserve">Pol. Ind Entrerrios </v>
      </c>
      <c r="Z638" t="str">
        <f ca="1">IFERROR(INDEX(Rutas_Despiece!$H:$H,MATCH($S638,$Q:$Q,0)),"")</f>
        <v>Figueruelas</v>
      </c>
      <c r="AA638" t="str">
        <f ca="1">IFERROR(INDEX(Rutas_Despiece!$I:$I,MATCH($S638,$Q:$Q,0)),"")</f>
        <v>Zaragoza, España</v>
      </c>
      <c r="AB638" t="str">
        <f ca="1">IFERROR(INDEX(Rutas_Despiece!$L:$L,MATCH($S638,$Q:$Q,0)),"")</f>
        <v>Opel Puerta 5</v>
      </c>
      <c r="AG638" t="str">
        <f t="shared" ca="1" si="334"/>
        <v/>
      </c>
    </row>
    <row r="639" spans="1:33" x14ac:dyDescent="0.25">
      <c r="A639">
        <f ca="1">IF(Rutas_Despiece!A639&lt;&gt;Rutas_Despiece!A638,1,0)</f>
        <v>0</v>
      </c>
      <c r="B639">
        <f ca="1">IF(A639,Rutas_Despiece!C639,0)</f>
        <v>0</v>
      </c>
      <c r="C639">
        <f ca="1">IF(A639,Rutas_Despiece!D639,0)</f>
        <v>0</v>
      </c>
      <c r="D639" t="str">
        <f ca="1">IF(A639=1,"",SUBSTITUTE(Rutas_Despiece!J639,",",".") &amp; ","&amp;SUBSTITUTE(Rutas_Despiece!K639,",","."))</f>
        <v>41.65477,-0.900889</v>
      </c>
      <c r="E639" s="5">
        <f t="shared" ca="1" si="330"/>
        <v>27</v>
      </c>
      <c r="F639" t="str">
        <f t="shared" ref="F639:F702" ca="1" si="365">IF(A640=1,D639,D639&amp;" "&amp;F640)</f>
        <v>41.65477,-0.900889 41.6546408,-0.9015326 41.655609,-0.8960267 41.6556537,-0.8909147 41.6541455,-0.8846304</v>
      </c>
      <c r="G639" s="69" t="s">
        <v>1174</v>
      </c>
      <c r="H639">
        <f t="shared" ca="1" si="331"/>
        <v>51</v>
      </c>
      <c r="I639" t="str">
        <f t="shared" ref="I639" ca="1" si="366">IF(I638&lt;H639,I638+1,"")</f>
        <v/>
      </c>
      <c r="J639" s="5" t="e">
        <f t="shared" ca="1" si="336"/>
        <v>#N/A</v>
      </c>
      <c r="M639" s="69"/>
      <c r="N639" s="69">
        <f t="shared" ca="1" si="364"/>
        <v>1</v>
      </c>
      <c r="O639" s="69" t="s">
        <v>1174</v>
      </c>
      <c r="P639">
        <f t="shared" ca="1" si="333"/>
        <v>1</v>
      </c>
      <c r="Q639">
        <f t="shared" ca="1" si="337"/>
        <v>610</v>
      </c>
      <c r="R639">
        <f t="shared" ca="1" si="340"/>
        <v>990</v>
      </c>
      <c r="S639">
        <f t="shared" ca="1" si="338"/>
        <v>586</v>
      </c>
      <c r="T639" t="str">
        <f t="shared" ca="1" si="339"/>
        <v>Paradas</v>
      </c>
      <c r="U639">
        <f t="shared" ca="1" si="341"/>
        <v>10586</v>
      </c>
      <c r="V639">
        <f ca="1">IFERROR(INDEX(Rutas_Despiece!$J:$J,MATCH($S639,$Q:$Q,0)),"")</f>
        <v>41.662330500000003</v>
      </c>
      <c r="W639">
        <f ca="1">IFERROR(INDEX(Rutas_Despiece!$K:$K,MATCH($S639,$Q:$Q,0)),"")</f>
        <v>-0.9059239</v>
      </c>
      <c r="Y639" t="str">
        <f ca="1">IFERROR(INDEX(Rutas_Despiece!$F:$F,MATCH($S639,$Q:$Q,0))&amp;" "&amp;INDEX(Rutas_Despiece!$G:$G,MATCH($S639,$Q:$Q,0)),"")</f>
        <v xml:space="preserve">Avd. Pablo Gargallo  </v>
      </c>
      <c r="Z639" t="str">
        <f ca="1">IFERROR(INDEX(Rutas_Despiece!$H:$H,MATCH($S639,$Q:$Q,0)),"")</f>
        <v>Zaragoza</v>
      </c>
      <c r="AA639" t="str">
        <f ca="1">IFERROR(INDEX(Rutas_Despiece!$I:$I,MATCH($S639,$Q:$Q,0)),"")</f>
        <v>Zaragoza, España</v>
      </c>
      <c r="AB639" t="str">
        <f ca="1">IFERROR(INDEX(Rutas_Despiece!$L:$L,MATCH($S639,$Q:$Q,0)),"")</f>
        <v>Esq. Berna - Pd. Bus</v>
      </c>
      <c r="AG639" t="str">
        <f t="shared" ca="1" si="334"/>
        <v/>
      </c>
    </row>
    <row r="640" spans="1:33" x14ac:dyDescent="0.25">
      <c r="A640">
        <f ca="1">IF(Rutas_Despiece!A640&lt;&gt;Rutas_Despiece!A639,1,0)</f>
        <v>0</v>
      </c>
      <c r="B640">
        <f ca="1">IF(A640,Rutas_Despiece!C640,0)</f>
        <v>0</v>
      </c>
      <c r="C640">
        <f ca="1">IF(A640,Rutas_Despiece!D640,0)</f>
        <v>0</v>
      </c>
      <c r="D640" t="str">
        <f ca="1">IF(A640=1,"",SUBSTITUTE(Rutas_Despiece!J640,",",".") &amp; ","&amp;SUBSTITUTE(Rutas_Despiece!K640,",","."))</f>
        <v>41.6546408,-0.9015326</v>
      </c>
      <c r="E640" s="5">
        <f t="shared" ca="1" si="330"/>
        <v>27</v>
      </c>
      <c r="F640" t="str">
        <f t="shared" ca="1" si="365"/>
        <v>41.6546408,-0.9015326 41.655609,-0.8960267 41.6556537,-0.8909147 41.6541455,-0.8846304</v>
      </c>
      <c r="G640" s="69" t="s">
        <v>1174</v>
      </c>
      <c r="H640">
        <f t="shared" ca="1" si="331"/>
        <v>51</v>
      </c>
      <c r="I640" t="str">
        <f t="shared" ref="I640:I643" ca="1" si="367">IF(I639&lt;H640,I639+1,I639)</f>
        <v/>
      </c>
      <c r="J640" s="5" t="e">
        <f t="shared" ca="1" si="336"/>
        <v>#N/A</v>
      </c>
      <c r="M640" s="69"/>
      <c r="N640" s="69">
        <f t="shared" ca="1" si="364"/>
        <v>1</v>
      </c>
      <c r="O640" s="69" t="s">
        <v>1174</v>
      </c>
      <c r="P640">
        <f t="shared" ca="1" si="333"/>
        <v>1</v>
      </c>
      <c r="Q640">
        <f t="shared" ca="1" si="337"/>
        <v>611</v>
      </c>
      <c r="R640">
        <f t="shared" ca="1" si="340"/>
        <v>990</v>
      </c>
      <c r="S640">
        <f t="shared" ca="1" si="338"/>
        <v>587</v>
      </c>
      <c r="T640" t="str">
        <f t="shared" ca="1" si="339"/>
        <v>Paradas</v>
      </c>
      <c r="U640">
        <f t="shared" ca="1" si="341"/>
        <v>10587</v>
      </c>
      <c r="V640">
        <f ca="1">IFERROR(INDEX(Rutas_Despiece!$J:$J,MATCH($S640,$Q:$Q,0)),"")</f>
        <v>41.654107000000003</v>
      </c>
      <c r="W640">
        <f ca="1">IFERROR(INDEX(Rutas_Despiece!$K:$K,MATCH($S640,$Q:$Q,0)),"")</f>
        <v>-0.88114300000000001</v>
      </c>
      <c r="Y640" t="str">
        <f ca="1">IFERROR(INDEX(Rutas_Despiece!$F:$F,MATCH($S640,$Q:$Q,0))&amp;" "&amp;INDEX(Rutas_Despiece!$G:$G,MATCH($S640,$Q:$Q,0)),"")</f>
        <v xml:space="preserve">Pablo Gargallo nº 95 </v>
      </c>
      <c r="Z640" t="str">
        <f ca="1">IFERROR(INDEX(Rutas_Despiece!$H:$H,MATCH($S640,$Q:$Q,0)),"")</f>
        <v>Zaragoza</v>
      </c>
      <c r="AA640" t="str">
        <f ca="1">IFERROR(INDEX(Rutas_Despiece!$I:$I,MATCH($S640,$Q:$Q,0)),"")</f>
        <v>Zaragoza, España</v>
      </c>
      <c r="AB640" t="str">
        <f ca="1">IFERROR(INDEX(Rutas_Despiece!$L:$L,MATCH($S640,$Q:$Q,0)),"")</f>
        <v>Pd. Bus</v>
      </c>
      <c r="AG640" t="str">
        <f t="shared" ca="1" si="334"/>
        <v/>
      </c>
    </row>
    <row r="641" spans="1:33" x14ac:dyDescent="0.25">
      <c r="A641">
        <f ca="1">IF(Rutas_Despiece!A641&lt;&gt;Rutas_Despiece!A640,1,0)</f>
        <v>0</v>
      </c>
      <c r="B641">
        <f ca="1">IF(A641,Rutas_Despiece!C641,0)</f>
        <v>0</v>
      </c>
      <c r="C641">
        <f ca="1">IF(A641,Rutas_Despiece!D641,0)</f>
        <v>0</v>
      </c>
      <c r="D641" t="str">
        <f ca="1">IF(A641=1,"",SUBSTITUTE(Rutas_Despiece!J641,",",".") &amp; ","&amp;SUBSTITUTE(Rutas_Despiece!K641,",","."))</f>
        <v>41.655609,-0.8960267</v>
      </c>
      <c r="E641" s="5">
        <f t="shared" ca="1" si="330"/>
        <v>27</v>
      </c>
      <c r="F641" t="str">
        <f t="shared" ca="1" si="365"/>
        <v>41.655609,-0.8960267 41.6556537,-0.8909147 41.6541455,-0.8846304</v>
      </c>
      <c r="G641" s="69" t="s">
        <v>1174</v>
      </c>
      <c r="H641">
        <f t="shared" ca="1" si="331"/>
        <v>51</v>
      </c>
      <c r="I641" t="str">
        <f t="shared" ca="1" si="367"/>
        <v/>
      </c>
      <c r="J641" s="5" t="e">
        <f t="shared" ca="1" si="336"/>
        <v>#N/A</v>
      </c>
      <c r="M641" s="69"/>
      <c r="N641" s="69">
        <f t="shared" ca="1" si="364"/>
        <v>1</v>
      </c>
      <c r="O641" s="69" t="s">
        <v>1174</v>
      </c>
      <c r="P641">
        <f t="shared" ca="1" si="333"/>
        <v>1</v>
      </c>
      <c r="Q641">
        <f t="shared" ca="1" si="337"/>
        <v>612</v>
      </c>
      <c r="R641">
        <f t="shared" ca="1" si="340"/>
        <v>990</v>
      </c>
      <c r="S641">
        <f t="shared" ca="1" si="338"/>
        <v>588</v>
      </c>
      <c r="T641" t="str">
        <f t="shared" ca="1" si="339"/>
        <v>Paradas</v>
      </c>
      <c r="U641">
        <f t="shared" ca="1" si="341"/>
        <v>10588</v>
      </c>
      <c r="V641">
        <f ca="1">IFERROR(INDEX(Rutas_Despiece!$J:$J,MATCH($S641,$Q:$Q,0)),"")</f>
        <v>41.660816699999998</v>
      </c>
      <c r="W641">
        <f ca="1">IFERROR(INDEX(Rutas_Despiece!$K:$K,MATCH($S641,$Q:$Q,0)),"")</f>
        <v>-0.90285029999999999</v>
      </c>
      <c r="Y641" t="str">
        <f ca="1">IFERROR(INDEX(Rutas_Despiece!$F:$F,MATCH($S641,$Q:$Q,0))&amp;" "&amp;INDEX(Rutas_Despiece!$G:$G,MATCH($S641,$Q:$Q,0)),"")</f>
        <v xml:space="preserve">Pablo Gargallo nº 77 Duplicado </v>
      </c>
      <c r="Z641" t="str">
        <f ca="1">IFERROR(INDEX(Rutas_Despiece!$H:$H,MATCH($S641,$Q:$Q,0)),"")</f>
        <v>Zaragoza</v>
      </c>
      <c r="AA641" t="str">
        <f ca="1">IFERROR(INDEX(Rutas_Despiece!$I:$I,MATCH($S641,$Q:$Q,0)),"")</f>
        <v>Zaragoza, España</v>
      </c>
      <c r="AB641" t="str">
        <f ca="1">IFERROR(INDEX(Rutas_Despiece!$L:$L,MATCH($S641,$Q:$Q,0)),"")</f>
        <v>Pd. Bus</v>
      </c>
      <c r="AG641" t="str">
        <f t="shared" ca="1" si="334"/>
        <v/>
      </c>
    </row>
    <row r="642" spans="1:33" x14ac:dyDescent="0.25">
      <c r="A642">
        <f ca="1">IF(Rutas_Despiece!A642&lt;&gt;Rutas_Despiece!A641,1,0)</f>
        <v>0</v>
      </c>
      <c r="B642">
        <f ca="1">IF(A642,Rutas_Despiece!C642,0)</f>
        <v>0</v>
      </c>
      <c r="C642">
        <f ca="1">IF(A642,Rutas_Despiece!D642,0)</f>
        <v>0</v>
      </c>
      <c r="D642" t="str">
        <f ca="1">IF(A642=1,"",SUBSTITUTE(Rutas_Despiece!J642,",",".") &amp; ","&amp;SUBSTITUTE(Rutas_Despiece!K642,",","."))</f>
        <v>41.6556537,-0.8909147</v>
      </c>
      <c r="E642" s="5">
        <f t="shared" ca="1" si="330"/>
        <v>27</v>
      </c>
      <c r="F642" t="str">
        <f t="shared" ca="1" si="365"/>
        <v>41.6556537,-0.8909147 41.6541455,-0.8846304</v>
      </c>
      <c r="G642" s="69" t="s">
        <v>1174</v>
      </c>
      <c r="H642">
        <f t="shared" ca="1" si="331"/>
        <v>51</v>
      </c>
      <c r="I642" t="str">
        <f t="shared" ca="1" si="367"/>
        <v/>
      </c>
      <c r="J642" s="5" t="e">
        <f t="shared" ca="1" si="336"/>
        <v>#N/A</v>
      </c>
      <c r="M642" s="69"/>
      <c r="N642" s="69">
        <f t="shared" ca="1" si="364"/>
        <v>1</v>
      </c>
      <c r="O642" s="69" t="s">
        <v>1174</v>
      </c>
      <c r="P642">
        <f t="shared" ca="1" si="333"/>
        <v>1</v>
      </c>
      <c r="Q642">
        <f t="shared" ca="1" si="337"/>
        <v>613</v>
      </c>
      <c r="R642">
        <f t="shared" ca="1" si="340"/>
        <v>990</v>
      </c>
      <c r="S642">
        <f t="shared" ca="1" si="338"/>
        <v>589</v>
      </c>
      <c r="T642" t="str">
        <f t="shared" ca="1" si="339"/>
        <v>Paradas</v>
      </c>
      <c r="U642">
        <f t="shared" ca="1" si="341"/>
        <v>10589</v>
      </c>
      <c r="V642">
        <f ca="1">IFERROR(INDEX(Rutas_Despiece!$J:$J,MATCH($S642,$Q:$Q,0)),"")</f>
        <v>41.6603639</v>
      </c>
      <c r="W642">
        <f ca="1">IFERROR(INDEX(Rutas_Despiece!$K:$K,MATCH($S642,$Q:$Q,0)),"")</f>
        <v>-0.89733969999999996</v>
      </c>
      <c r="Y642" t="str">
        <f ca="1">IFERROR(INDEX(Rutas_Despiece!$F:$F,MATCH($S642,$Q:$Q,0))&amp;" "&amp;INDEX(Rutas_Despiece!$G:$G,MATCH($S642,$Q:$Q,0)),"")</f>
        <v xml:space="preserve">Avd. Pablo Gargallo  </v>
      </c>
      <c r="Z642" t="str">
        <f ca="1">IFERROR(INDEX(Rutas_Despiece!$H:$H,MATCH($S642,$Q:$Q,0)),"")</f>
        <v>Zaragoza</v>
      </c>
      <c r="AA642" t="str">
        <f ca="1">IFERROR(INDEX(Rutas_Despiece!$I:$I,MATCH($S642,$Q:$Q,0)),"")</f>
        <v>Zaragoza, España</v>
      </c>
      <c r="AB642" t="str">
        <f ca="1">IFERROR(INDEX(Rutas_Despiece!$L:$L,MATCH($S642,$Q:$Q,0)),"")</f>
        <v>Esq. Reino</v>
      </c>
      <c r="AG642" t="str">
        <f t="shared" ca="1" si="334"/>
        <v/>
      </c>
    </row>
    <row r="643" spans="1:33" x14ac:dyDescent="0.25">
      <c r="A643">
        <f ca="1">IF(Rutas_Despiece!A643&lt;&gt;Rutas_Despiece!A642,1,0)</f>
        <v>0</v>
      </c>
      <c r="B643">
        <f ca="1">IF(A643,Rutas_Despiece!C643,0)</f>
        <v>0</v>
      </c>
      <c r="C643">
        <f ca="1">IF(A643,Rutas_Despiece!D643,0)</f>
        <v>0</v>
      </c>
      <c r="D643" t="str">
        <f ca="1">IF(A643=1,"",SUBSTITUTE(Rutas_Despiece!J643,",",".") &amp; ","&amp;SUBSTITUTE(Rutas_Despiece!K643,",","."))</f>
        <v>41.6541455,-0.8846304</v>
      </c>
      <c r="E643" s="5">
        <f t="shared" ref="E643:E706" ca="1" si="368">E642+A643</f>
        <v>27</v>
      </c>
      <c r="F643" t="str">
        <f t="shared" ca="1" si="365"/>
        <v>41.6541455,-0.8846304</v>
      </c>
      <c r="G643" s="69" t="s">
        <v>1174</v>
      </c>
      <c r="H643">
        <f t="shared" ref="H643:H706" ca="1" si="369">H642</f>
        <v>51</v>
      </c>
      <c r="I643" t="str">
        <f t="shared" ca="1" si="367"/>
        <v/>
      </c>
      <c r="J643" s="5" t="e">
        <f t="shared" ca="1" si="336"/>
        <v>#N/A</v>
      </c>
      <c r="M643" s="69"/>
      <c r="N643" s="69">
        <f t="shared" ca="1" si="364"/>
        <v>1</v>
      </c>
      <c r="O643" s="69" t="s">
        <v>1174</v>
      </c>
      <c r="P643">
        <f t="shared" ref="P643:P706" ca="1" si="370">IF(A643,0,1)</f>
        <v>1</v>
      </c>
      <c r="Q643">
        <f t="shared" ca="1" si="337"/>
        <v>614</v>
      </c>
      <c r="R643">
        <f t="shared" ca="1" si="340"/>
        <v>990</v>
      </c>
      <c r="S643">
        <f t="shared" ca="1" si="338"/>
        <v>590</v>
      </c>
      <c r="T643" t="str">
        <f t="shared" ca="1" si="339"/>
        <v>Paradas</v>
      </c>
      <c r="U643">
        <f t="shared" ca="1" si="341"/>
        <v>10590</v>
      </c>
      <c r="V643">
        <f ca="1">IFERROR(INDEX(Rutas_Despiece!$J:$J,MATCH($S643,$Q:$Q,0)),"")</f>
        <v>41.654107000000003</v>
      </c>
      <c r="W643">
        <f ca="1">IFERROR(INDEX(Rutas_Despiece!$K:$K,MATCH($S643,$Q:$Q,0)),"")</f>
        <v>-0.88114300000000001</v>
      </c>
      <c r="Y643" t="str">
        <f ca="1">IFERROR(INDEX(Rutas_Despiece!$F:$F,MATCH($S643,$Q:$Q,0))&amp;" "&amp;INDEX(Rutas_Despiece!$G:$G,MATCH($S643,$Q:$Q,0)),"")</f>
        <v xml:space="preserve">Pablo Gargallo nº 11 </v>
      </c>
      <c r="Z643" t="str">
        <f ca="1">IFERROR(INDEX(Rutas_Despiece!$H:$H,MATCH($S643,$Q:$Q,0)),"")</f>
        <v>Zaragoza</v>
      </c>
      <c r="AA643" t="str">
        <f ca="1">IFERROR(INDEX(Rutas_Despiece!$I:$I,MATCH($S643,$Q:$Q,0)),"")</f>
        <v>Zaragoza, España</v>
      </c>
      <c r="AB643" t="str">
        <f ca="1">IFERROR(INDEX(Rutas_Despiece!$L:$L,MATCH($S643,$Q:$Q,0)),"")</f>
        <v>Pd. Bus</v>
      </c>
      <c r="AG643" t="str">
        <f t="shared" ref="AG643:AG706" ca="1" si="371">IF(N643=0,L643,"")</f>
        <v/>
      </c>
    </row>
    <row r="644" spans="1:33" x14ac:dyDescent="0.25">
      <c r="A644">
        <f ca="1">IF(Rutas_Despiece!A644&lt;&gt;Rutas_Despiece!A643,1,0)</f>
        <v>1</v>
      </c>
      <c r="B644" t="str">
        <f ca="1">IF(A644,Rutas_Despiece!C644,0)</f>
        <v>Rutas_Habituales_MTN</v>
      </c>
      <c r="C644" t="str">
        <f ca="1">IF(A644,Rutas_Despiece!D644,0)</f>
        <v>Ruta 14_20</v>
      </c>
      <c r="D644" t="str">
        <f ca="1">IF(A644=1,"",SUBSTITUTE(Rutas_Despiece!J644,",",".") &amp; ","&amp;SUBSTITUTE(Rutas_Despiece!K644,",","."))</f>
        <v/>
      </c>
      <c r="E644" s="5">
        <f t="shared" ca="1" si="368"/>
        <v>28</v>
      </c>
      <c r="F644" t="str">
        <f t="shared" ca="1" si="365"/>
        <v xml:space="preserve"> 41.630032,-0.906454 41.63003,-0.906454 41.6341384,-0.9112248 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44" s="69" t="s">
        <v>1174</v>
      </c>
      <c r="H644">
        <f t="shared" ca="1" si="369"/>
        <v>51</v>
      </c>
      <c r="I644" t="str">
        <f t="shared" ref="I644" ca="1" si="372">IF(I643&lt;H644,I643+1,"")</f>
        <v/>
      </c>
      <c r="J644" s="5" t="e">
        <f t="shared" ref="J644:J707" ca="1" si="373">INDEX($B:$B,MATCH(I644,$E:$E,0))</f>
        <v>#N/A</v>
      </c>
      <c r="M644" s="69"/>
      <c r="N644" s="69">
        <f t="shared" ca="1" si="364"/>
        <v>1</v>
      </c>
      <c r="O644" s="69" t="s">
        <v>1174</v>
      </c>
      <c r="P644">
        <f t="shared" ca="1" si="370"/>
        <v>0</v>
      </c>
      <c r="Q644">
        <f t="shared" ref="Q644:Q707" ca="1" si="374">Q643+P644</f>
        <v>614</v>
      </c>
      <c r="R644">
        <f t="shared" ca="1" si="340"/>
        <v>990</v>
      </c>
      <c r="S644">
        <f t="shared" ref="S644:S707" ca="1" si="375">IF(S643&lt;R644,S643+1,"")</f>
        <v>591</v>
      </c>
      <c r="T644" t="str">
        <f t="shared" ref="T644:T707" ca="1" si="376">IF(S644&lt;&gt;"","Paradas","")</f>
        <v>Paradas</v>
      </c>
      <c r="U644">
        <f t="shared" ca="1" si="341"/>
        <v>10591</v>
      </c>
      <c r="V644">
        <f ca="1">IFERROR(INDEX(Rutas_Despiece!$J:$J,MATCH($S644,$Q:$Q,0)),"")</f>
        <v>41.6530007</v>
      </c>
      <c r="W644">
        <f ca="1">IFERROR(INDEX(Rutas_Despiece!$K:$K,MATCH($S644,$Q:$Q,0)),"")</f>
        <v>-0.90630169999999999</v>
      </c>
      <c r="Y644" t="str">
        <f ca="1">IFERROR(INDEX(Rutas_Despiece!$F:$F,MATCH($S644,$Q:$Q,0))&amp;" "&amp;INDEX(Rutas_Despiece!$G:$G,MATCH($S644,$Q:$Q,0)),"")</f>
        <v xml:space="preserve">Avd. Madrid  </v>
      </c>
      <c r="Z644" t="str">
        <f ca="1">IFERROR(INDEX(Rutas_Despiece!$H:$H,MATCH($S644,$Q:$Q,0)),"")</f>
        <v>Zaragoza</v>
      </c>
      <c r="AA644" t="str">
        <f ca="1">IFERROR(INDEX(Rutas_Despiece!$I:$I,MATCH($S644,$Q:$Q,0)),"")</f>
        <v>Zaragoza, España</v>
      </c>
      <c r="AB644" t="str">
        <f ca="1">IFERROR(INDEX(Rutas_Despiece!$L:$L,MATCH($S644,$Q:$Q,0)),"")</f>
        <v>Esq. Plaza Huesca - Pd. Bus</v>
      </c>
      <c r="AG644" t="str">
        <f t="shared" ca="1" si="371"/>
        <v/>
      </c>
    </row>
    <row r="645" spans="1:33" x14ac:dyDescent="0.25">
      <c r="A645">
        <f ca="1">IF(Rutas_Despiece!A645&lt;&gt;Rutas_Despiece!A644,1,0)</f>
        <v>0</v>
      </c>
      <c r="B645">
        <f ca="1">IF(A645,Rutas_Despiece!C645,0)</f>
        <v>0</v>
      </c>
      <c r="C645">
        <f ca="1">IF(A645,Rutas_Despiece!D645,0)</f>
        <v>0</v>
      </c>
      <c r="D645" t="str">
        <f ca="1">IF(A645=1,"",SUBSTITUTE(Rutas_Despiece!J645,",",".") &amp; ","&amp;SUBSTITUTE(Rutas_Despiece!K645,",","."))</f>
        <v>41.630032,-0.906454</v>
      </c>
      <c r="E645" s="5">
        <f t="shared" ca="1" si="368"/>
        <v>28</v>
      </c>
      <c r="F645" t="str">
        <f t="shared" ca="1" si="365"/>
        <v>41.630032,-0.906454 41.63003,-0.906454 41.6341384,-0.9112248 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45" s="69" t="s">
        <v>1174</v>
      </c>
      <c r="H645">
        <f t="shared" ca="1" si="369"/>
        <v>51</v>
      </c>
      <c r="I645" t="str">
        <f t="shared" ref="I645:I648" ca="1" si="377">IF(I644&lt;H645,I644+1,I644)</f>
        <v/>
      </c>
      <c r="J645" s="5" t="e">
        <f t="shared" ca="1" si="373"/>
        <v>#N/A</v>
      </c>
      <c r="M645" s="69"/>
      <c r="N645" s="69">
        <f t="shared" ca="1" si="364"/>
        <v>1</v>
      </c>
      <c r="O645" s="69" t="s">
        <v>1174</v>
      </c>
      <c r="P645">
        <f t="shared" ca="1" si="370"/>
        <v>1</v>
      </c>
      <c r="Q645">
        <f t="shared" ca="1" si="374"/>
        <v>615</v>
      </c>
      <c r="R645">
        <f t="shared" ref="R645:R708" ca="1" si="378">R644</f>
        <v>990</v>
      </c>
      <c r="S645">
        <f t="shared" ca="1" si="375"/>
        <v>592</v>
      </c>
      <c r="T645" t="str">
        <f t="shared" ca="1" si="376"/>
        <v>Paradas</v>
      </c>
      <c r="U645">
        <f t="shared" ref="U645:U708" ca="1" si="379">IF(S645=0,"",10000+S645)</f>
        <v>10592</v>
      </c>
      <c r="V645">
        <f ca="1">IFERROR(INDEX(Rutas_Despiece!$J:$J,MATCH($S645,$Q:$Q,0)),"")</f>
        <v>41.656027999999999</v>
      </c>
      <c r="W645">
        <f ca="1">IFERROR(INDEX(Rutas_Despiece!$K:$K,MATCH($S645,$Q:$Q,0)),"")</f>
        <v>-0.89534199999999997</v>
      </c>
      <c r="Y645" t="str">
        <f ca="1">IFERROR(INDEX(Rutas_Despiece!$F:$F,MATCH($S645,$Q:$Q,0))&amp;" "&amp;INDEX(Rutas_Despiece!$G:$G,MATCH($S645,$Q:$Q,0)),"")</f>
        <v xml:space="preserve">Avd. Madrid nº 142 </v>
      </c>
      <c r="Z645" t="str">
        <f ca="1">IFERROR(INDEX(Rutas_Despiece!$H:$H,MATCH($S645,$Q:$Q,0)),"")</f>
        <v>Zaragoza</v>
      </c>
      <c r="AA645" t="str">
        <f ca="1">IFERROR(INDEX(Rutas_Despiece!$I:$I,MATCH($S645,$Q:$Q,0)),"")</f>
        <v>Zaragoza, España</v>
      </c>
      <c r="AB645" t="str">
        <f ca="1">IFERROR(INDEX(Rutas_Despiece!$L:$L,MATCH($S645,$Q:$Q,0)),"")</f>
        <v>Calzados Kaymo</v>
      </c>
      <c r="AG645" t="str">
        <f t="shared" ca="1" si="371"/>
        <v/>
      </c>
    </row>
    <row r="646" spans="1:33" x14ac:dyDescent="0.25">
      <c r="A646">
        <f ca="1">IF(Rutas_Despiece!A646&lt;&gt;Rutas_Despiece!A645,1,0)</f>
        <v>0</v>
      </c>
      <c r="B646">
        <f ca="1">IF(A646,Rutas_Despiece!C646,0)</f>
        <v>0</v>
      </c>
      <c r="C646">
        <f ca="1">IF(A646,Rutas_Despiece!D646,0)</f>
        <v>0</v>
      </c>
      <c r="D646" t="str">
        <f ca="1">IF(A646=1,"",SUBSTITUTE(Rutas_Despiece!J646,",",".") &amp; ","&amp;SUBSTITUTE(Rutas_Despiece!K646,",","."))</f>
        <v>41.63003,-0.906454</v>
      </c>
      <c r="E646" s="5">
        <f t="shared" ca="1" si="368"/>
        <v>28</v>
      </c>
      <c r="F646" t="str">
        <f t="shared" ca="1" si="365"/>
        <v>41.63003,-0.906454 41.6341384,-0.9112248 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46" s="69" t="s">
        <v>1174</v>
      </c>
      <c r="H646">
        <f t="shared" ca="1" si="369"/>
        <v>51</v>
      </c>
      <c r="I646" t="str">
        <f t="shared" ca="1" si="377"/>
        <v/>
      </c>
      <c r="J646" s="5" t="e">
        <f t="shared" ca="1" si="373"/>
        <v>#N/A</v>
      </c>
      <c r="M646" s="69"/>
      <c r="N646" s="69">
        <f t="shared" ca="1" si="364"/>
        <v>1</v>
      </c>
      <c r="O646" s="69" t="s">
        <v>1174</v>
      </c>
      <c r="P646">
        <f t="shared" ca="1" si="370"/>
        <v>1</v>
      </c>
      <c r="Q646">
        <f t="shared" ca="1" si="374"/>
        <v>616</v>
      </c>
      <c r="R646">
        <f t="shared" ca="1" si="378"/>
        <v>990</v>
      </c>
      <c r="S646">
        <f t="shared" ca="1" si="375"/>
        <v>593</v>
      </c>
      <c r="T646" t="str">
        <f t="shared" ca="1" si="376"/>
        <v>Paradas</v>
      </c>
      <c r="U646">
        <f t="shared" ca="1" si="379"/>
        <v>10593</v>
      </c>
      <c r="V646">
        <f ca="1">IFERROR(INDEX(Rutas_Despiece!$J:$J,MATCH($S646,$Q:$Q,0)),"")</f>
        <v>41.656027999999999</v>
      </c>
      <c r="W646">
        <f ca="1">IFERROR(INDEX(Rutas_Despiece!$K:$K,MATCH($S646,$Q:$Q,0)),"")</f>
        <v>-0.89534199999999997</v>
      </c>
      <c r="Y646" t="str">
        <f ca="1">IFERROR(INDEX(Rutas_Despiece!$F:$F,MATCH($S646,$Q:$Q,0))&amp;" "&amp;INDEX(Rutas_Despiece!$G:$G,MATCH($S646,$Q:$Q,0)),"")</f>
        <v>Avd. Madrid nº 218</v>
      </c>
      <c r="Z646" t="str">
        <f ca="1">IFERROR(INDEX(Rutas_Despiece!$H:$H,MATCH($S646,$Q:$Q,0)),"")</f>
        <v>Zaragoza</v>
      </c>
      <c r="AA646" t="str">
        <f ca="1">IFERROR(INDEX(Rutas_Despiece!$I:$I,MATCH($S646,$Q:$Q,0)),"")</f>
        <v>Zaragoza, España</v>
      </c>
      <c r="AB646">
        <f ca="1">IFERROR(INDEX(Rutas_Despiece!$L:$L,MATCH($S646,$Q:$Q,0)),"")</f>
        <v>0</v>
      </c>
      <c r="AG646" t="str">
        <f t="shared" ca="1" si="371"/>
        <v/>
      </c>
    </row>
    <row r="647" spans="1:33" x14ac:dyDescent="0.25">
      <c r="A647">
        <f ca="1">IF(Rutas_Despiece!A647&lt;&gt;Rutas_Despiece!A646,1,0)</f>
        <v>0</v>
      </c>
      <c r="B647">
        <f ca="1">IF(A647,Rutas_Despiece!C647,0)</f>
        <v>0</v>
      </c>
      <c r="C647">
        <f ca="1">IF(A647,Rutas_Despiece!D647,0)</f>
        <v>0</v>
      </c>
      <c r="D647" t="str">
        <f ca="1">IF(A647=1,"",SUBSTITUTE(Rutas_Despiece!J647,",",".") &amp; ","&amp;SUBSTITUTE(Rutas_Despiece!K647,",","."))</f>
        <v>41.6341384,-0.9112248</v>
      </c>
      <c r="E647" s="5">
        <f t="shared" ca="1" si="368"/>
        <v>28</v>
      </c>
      <c r="F647" t="str">
        <f t="shared" ca="1" si="365"/>
        <v>41.6341384,-0.9112248 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47" s="69" t="s">
        <v>1174</v>
      </c>
      <c r="H647">
        <f t="shared" ca="1" si="369"/>
        <v>51</v>
      </c>
      <c r="I647" t="str">
        <f t="shared" ca="1" si="377"/>
        <v/>
      </c>
      <c r="J647" s="5" t="e">
        <f t="shared" ca="1" si="373"/>
        <v>#N/A</v>
      </c>
      <c r="M647" s="69"/>
      <c r="N647" s="69">
        <f t="shared" ca="1" si="364"/>
        <v>1</v>
      </c>
      <c r="O647" s="69" t="s">
        <v>1174</v>
      </c>
      <c r="P647">
        <f t="shared" ca="1" si="370"/>
        <v>1</v>
      </c>
      <c r="Q647">
        <f t="shared" ca="1" si="374"/>
        <v>617</v>
      </c>
      <c r="R647">
        <f t="shared" ca="1" si="378"/>
        <v>990</v>
      </c>
      <c r="S647">
        <f t="shared" ca="1" si="375"/>
        <v>594</v>
      </c>
      <c r="T647" t="str">
        <f t="shared" ca="1" si="376"/>
        <v>Paradas</v>
      </c>
      <c r="U647">
        <f t="shared" ca="1" si="379"/>
        <v>10594</v>
      </c>
      <c r="V647">
        <f ca="1">IFERROR(INDEX(Rutas_Despiece!$J:$J,MATCH($S647,$Q:$Q,0)),"")</f>
        <v>41.749628000000001</v>
      </c>
      <c r="W647">
        <f ca="1">IFERROR(INDEX(Rutas_Despiece!$K:$K,MATCH($S647,$Q:$Q,0)),"")</f>
        <v>-1.1755139999999999</v>
      </c>
      <c r="Y647" t="str">
        <f ca="1">IFERROR(INDEX(Rutas_Despiece!$F:$F,MATCH($S647,$Q:$Q,0))&amp;" "&amp;INDEX(Rutas_Despiece!$G:$G,MATCH($S647,$Q:$Q,0)),"")</f>
        <v xml:space="preserve">Pol. Ind Entrerrios </v>
      </c>
      <c r="Z647" t="str">
        <f ca="1">IFERROR(INDEX(Rutas_Despiece!$H:$H,MATCH($S647,$Q:$Q,0)),"")</f>
        <v>Figueruelas</v>
      </c>
      <c r="AA647" t="str">
        <f ca="1">IFERROR(INDEX(Rutas_Despiece!$I:$I,MATCH($S647,$Q:$Q,0)),"")</f>
        <v>Zaragoza, España</v>
      </c>
      <c r="AB647" t="str">
        <f ca="1">IFERROR(INDEX(Rutas_Despiece!$L:$L,MATCH($S647,$Q:$Q,0)),"")</f>
        <v>Opel Puerta 5</v>
      </c>
      <c r="AG647" t="str">
        <f t="shared" ca="1" si="371"/>
        <v/>
      </c>
    </row>
    <row r="648" spans="1:33" x14ac:dyDescent="0.25">
      <c r="A648">
        <f ca="1">IF(Rutas_Despiece!A648&lt;&gt;Rutas_Despiece!A647,1,0)</f>
        <v>0</v>
      </c>
      <c r="B648">
        <f ca="1">IF(A648,Rutas_Despiece!C648,0)</f>
        <v>0</v>
      </c>
      <c r="C648">
        <f ca="1">IF(A648,Rutas_Despiece!D648,0)</f>
        <v>0</v>
      </c>
      <c r="D648" t="str">
        <f ca="1">IF(A648=1,"",SUBSTITUTE(Rutas_Despiece!J648,",",".") &amp; ","&amp;SUBSTITUTE(Rutas_Despiece!K648,",","."))</f>
        <v>41.636247,-0.9125082</v>
      </c>
      <c r="E648" s="5">
        <f t="shared" ca="1" si="368"/>
        <v>28</v>
      </c>
      <c r="F648" t="str">
        <f t="shared" ca="1" si="365"/>
        <v>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48" s="69" t="s">
        <v>1174</v>
      </c>
      <c r="H648">
        <f t="shared" ca="1" si="369"/>
        <v>51</v>
      </c>
      <c r="I648" t="str">
        <f t="shared" ca="1" si="377"/>
        <v/>
      </c>
      <c r="J648" s="5" t="e">
        <f t="shared" ca="1" si="373"/>
        <v>#N/A</v>
      </c>
      <c r="M648" s="69"/>
      <c r="N648" s="69">
        <f t="shared" ca="1" si="364"/>
        <v>1</v>
      </c>
      <c r="O648" s="69" t="s">
        <v>1174</v>
      </c>
      <c r="P648">
        <f t="shared" ca="1" si="370"/>
        <v>1</v>
      </c>
      <c r="Q648">
        <f t="shared" ca="1" si="374"/>
        <v>618</v>
      </c>
      <c r="R648">
        <f t="shared" ca="1" si="378"/>
        <v>990</v>
      </c>
      <c r="S648">
        <f t="shared" ca="1" si="375"/>
        <v>595</v>
      </c>
      <c r="T648" t="str">
        <f t="shared" ca="1" si="376"/>
        <v>Paradas</v>
      </c>
      <c r="U648">
        <f t="shared" ca="1" si="379"/>
        <v>10595</v>
      </c>
      <c r="V648">
        <f ca="1">IFERROR(INDEX(Rutas_Despiece!$J:$J,MATCH($S648,$Q:$Q,0)),"")</f>
        <v>41.749628000000001</v>
      </c>
      <c r="W648">
        <f ca="1">IFERROR(INDEX(Rutas_Despiece!$K:$K,MATCH($S648,$Q:$Q,0)),"")</f>
        <v>-1.1755139999999999</v>
      </c>
      <c r="Y648" t="str">
        <f ca="1">IFERROR(INDEX(Rutas_Despiece!$F:$F,MATCH($S648,$Q:$Q,0))&amp;" "&amp;INDEX(Rutas_Despiece!$G:$G,MATCH($S648,$Q:$Q,0)),"")</f>
        <v xml:space="preserve">Pol. Ind Entrerrios </v>
      </c>
      <c r="Z648" t="str">
        <f ca="1">IFERROR(INDEX(Rutas_Despiece!$H:$H,MATCH($S648,$Q:$Q,0)),"")</f>
        <v>Figueruelas</v>
      </c>
      <c r="AA648" t="str">
        <f ca="1">IFERROR(INDEX(Rutas_Despiece!$I:$I,MATCH($S648,$Q:$Q,0)),"")</f>
        <v>Zaragoza, España</v>
      </c>
      <c r="AB648" t="str">
        <f ca="1">IFERROR(INDEX(Rutas_Despiece!$L:$L,MATCH($S648,$Q:$Q,0)),"")</f>
        <v>Opel Puerta 5</v>
      </c>
      <c r="AG648" t="str">
        <f t="shared" ca="1" si="371"/>
        <v/>
      </c>
    </row>
    <row r="649" spans="1:33" x14ac:dyDescent="0.25">
      <c r="A649">
        <f ca="1">IF(Rutas_Despiece!A649&lt;&gt;Rutas_Despiece!A648,1,0)</f>
        <v>0</v>
      </c>
      <c r="B649">
        <f ca="1">IF(A649,Rutas_Despiece!C649,0)</f>
        <v>0</v>
      </c>
      <c r="C649">
        <f ca="1">IF(A649,Rutas_Despiece!D649,0)</f>
        <v>0</v>
      </c>
      <c r="D649" t="str">
        <f ca="1">IF(A649=1,"",SUBSTITUTE(Rutas_Despiece!J649,",",".") &amp; ","&amp;SUBSTITUTE(Rutas_Despiece!K649,",","."))</f>
        <v>41.6417168,-0.9149879</v>
      </c>
      <c r="E649" s="5">
        <f t="shared" ca="1" si="368"/>
        <v>28</v>
      </c>
      <c r="F649" t="str">
        <f t="shared" ca="1" si="365"/>
        <v>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49" s="69" t="s">
        <v>1174</v>
      </c>
      <c r="H649">
        <f t="shared" ca="1" si="369"/>
        <v>51</v>
      </c>
      <c r="I649" t="str">
        <f t="shared" ref="I649" ca="1" si="380">IF(I648&lt;H649,I648+1,"")</f>
        <v/>
      </c>
      <c r="J649" s="5" t="e">
        <f t="shared" ca="1" si="373"/>
        <v>#N/A</v>
      </c>
      <c r="M649" s="69"/>
      <c r="N649" s="69">
        <f t="shared" ca="1" si="364"/>
        <v>1</v>
      </c>
      <c r="O649" s="69" t="s">
        <v>1174</v>
      </c>
      <c r="P649">
        <f t="shared" ca="1" si="370"/>
        <v>1</v>
      </c>
      <c r="Q649">
        <f t="shared" ca="1" si="374"/>
        <v>619</v>
      </c>
      <c r="R649">
        <f t="shared" ca="1" si="378"/>
        <v>990</v>
      </c>
      <c r="S649">
        <f t="shared" ca="1" si="375"/>
        <v>596</v>
      </c>
      <c r="T649" t="str">
        <f t="shared" ca="1" si="376"/>
        <v>Paradas</v>
      </c>
      <c r="U649">
        <f t="shared" ca="1" si="379"/>
        <v>10596</v>
      </c>
      <c r="V649">
        <f ca="1">IFERROR(INDEX(Rutas_Despiece!$J:$J,MATCH($S649,$Q:$Q,0)),"")</f>
        <v>41.6530007</v>
      </c>
      <c r="W649">
        <f ca="1">IFERROR(INDEX(Rutas_Despiece!$K:$K,MATCH($S649,$Q:$Q,0)),"")</f>
        <v>-0.90630169999999999</v>
      </c>
      <c r="Y649" t="str">
        <f ca="1">IFERROR(INDEX(Rutas_Despiece!$F:$F,MATCH($S649,$Q:$Q,0))&amp;" "&amp;INDEX(Rutas_Despiece!$G:$G,MATCH($S649,$Q:$Q,0)),"")</f>
        <v xml:space="preserve">Avd. Madrid </v>
      </c>
      <c r="Z649" t="str">
        <f ca="1">IFERROR(INDEX(Rutas_Despiece!$H:$H,MATCH($S649,$Q:$Q,0)),"")</f>
        <v>Zaragoza</v>
      </c>
      <c r="AA649" t="str">
        <f ca="1">IFERROR(INDEX(Rutas_Despiece!$I:$I,MATCH($S649,$Q:$Q,0)),"")</f>
        <v>Zaragoza, España</v>
      </c>
      <c r="AB649" t="str">
        <f ca="1">IFERROR(INDEX(Rutas_Despiece!$L:$L,MATCH($S649,$Q:$Q,0)),"")</f>
        <v>Esq. Plaza Huesca - Pd. Bus</v>
      </c>
      <c r="AG649" t="str">
        <f t="shared" ca="1" si="371"/>
        <v/>
      </c>
    </row>
    <row r="650" spans="1:33" x14ac:dyDescent="0.25">
      <c r="A650">
        <f ca="1">IF(Rutas_Despiece!A650&lt;&gt;Rutas_Despiece!A649,1,0)</f>
        <v>0</v>
      </c>
      <c r="B650">
        <f ca="1">IF(A650,Rutas_Despiece!C650,0)</f>
        <v>0</v>
      </c>
      <c r="C650">
        <f ca="1">IF(A650,Rutas_Despiece!D650,0)</f>
        <v>0</v>
      </c>
      <c r="D650" t="str">
        <f ca="1">IF(A650=1,"",SUBSTITUTE(Rutas_Despiece!J650,",",".") &amp; ","&amp;SUBSTITUTE(Rutas_Despiece!K650,",","."))</f>
        <v>41.6433803,-0.915698</v>
      </c>
      <c r="E650" s="5">
        <f t="shared" ca="1" si="368"/>
        <v>28</v>
      </c>
      <c r="F650" t="str">
        <f t="shared" ca="1" si="365"/>
        <v>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50" s="69" t="s">
        <v>1174</v>
      </c>
      <c r="H650">
        <f t="shared" ca="1" si="369"/>
        <v>51</v>
      </c>
      <c r="I650" t="str">
        <f t="shared" ref="I650:I653" ca="1" si="381">IF(I649&lt;H650,I649+1,I649)</f>
        <v/>
      </c>
      <c r="J650" s="5" t="e">
        <f t="shared" ca="1" si="373"/>
        <v>#N/A</v>
      </c>
      <c r="M650" s="69"/>
      <c r="N650" s="69">
        <f t="shared" ca="1" si="364"/>
        <v>1</v>
      </c>
      <c r="O650" s="69" t="s">
        <v>1174</v>
      </c>
      <c r="P650">
        <f t="shared" ca="1" si="370"/>
        <v>1</v>
      </c>
      <c r="Q650">
        <f t="shared" ca="1" si="374"/>
        <v>620</v>
      </c>
      <c r="R650">
        <f t="shared" ca="1" si="378"/>
        <v>990</v>
      </c>
      <c r="S650">
        <f t="shared" ca="1" si="375"/>
        <v>597</v>
      </c>
      <c r="T650" t="str">
        <f t="shared" ca="1" si="376"/>
        <v>Paradas</v>
      </c>
      <c r="U650">
        <f t="shared" ca="1" si="379"/>
        <v>10597</v>
      </c>
      <c r="V650">
        <f ca="1">IFERROR(INDEX(Rutas_Despiece!$J:$J,MATCH($S650,$Q:$Q,0)),"")</f>
        <v>41.656027999999999</v>
      </c>
      <c r="W650">
        <f ca="1">IFERROR(INDEX(Rutas_Despiece!$K:$K,MATCH($S650,$Q:$Q,0)),"")</f>
        <v>-0.89534199999999997</v>
      </c>
      <c r="Y650" t="str">
        <f ca="1">IFERROR(INDEX(Rutas_Despiece!$F:$F,MATCH($S650,$Q:$Q,0))&amp;" "&amp;INDEX(Rutas_Despiece!$G:$G,MATCH($S650,$Q:$Q,0)),"")</f>
        <v xml:space="preserve">Avd. Madrid nº 142 </v>
      </c>
      <c r="Z650" t="str">
        <f ca="1">IFERROR(INDEX(Rutas_Despiece!$H:$H,MATCH($S650,$Q:$Q,0)),"")</f>
        <v>Zaragoza</v>
      </c>
      <c r="AA650" t="str">
        <f ca="1">IFERROR(INDEX(Rutas_Despiece!$I:$I,MATCH($S650,$Q:$Q,0)),"")</f>
        <v>Zaragoza, España</v>
      </c>
      <c r="AB650" t="str">
        <f ca="1">IFERROR(INDEX(Rutas_Despiece!$L:$L,MATCH($S650,$Q:$Q,0)),"")</f>
        <v>Calzados Kaymo</v>
      </c>
      <c r="AG650" t="str">
        <f t="shared" ca="1" si="371"/>
        <v/>
      </c>
    </row>
    <row r="651" spans="1:33" x14ac:dyDescent="0.25">
      <c r="A651">
        <f ca="1">IF(Rutas_Despiece!A651&lt;&gt;Rutas_Despiece!A650,1,0)</f>
        <v>0</v>
      </c>
      <c r="B651">
        <f ca="1">IF(A651,Rutas_Despiece!C651,0)</f>
        <v>0</v>
      </c>
      <c r="C651">
        <f ca="1">IF(A651,Rutas_Despiece!D651,0)</f>
        <v>0</v>
      </c>
      <c r="D651" t="str">
        <f ca="1">IF(A651=1,"",SUBSTITUTE(Rutas_Despiece!J651,",",".") &amp; ","&amp;SUBSTITUTE(Rutas_Despiece!K651,",","."))</f>
        <v>41.6487689,-0.9199572</v>
      </c>
      <c r="E651" s="5">
        <f t="shared" ca="1" si="368"/>
        <v>28</v>
      </c>
      <c r="F651" t="str">
        <f t="shared" ca="1" si="365"/>
        <v>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51" s="69" t="s">
        <v>1174</v>
      </c>
      <c r="H651">
        <f t="shared" ca="1" si="369"/>
        <v>51</v>
      </c>
      <c r="I651" t="str">
        <f t="shared" ca="1" si="381"/>
        <v/>
      </c>
      <c r="J651" s="5" t="e">
        <f t="shared" ca="1" si="373"/>
        <v>#N/A</v>
      </c>
      <c r="M651" s="69"/>
      <c r="N651" s="69">
        <f t="shared" ca="1" si="364"/>
        <v>1</v>
      </c>
      <c r="O651" s="69" t="s">
        <v>1174</v>
      </c>
      <c r="P651">
        <f t="shared" ca="1" si="370"/>
        <v>1</v>
      </c>
      <c r="Q651">
        <f t="shared" ca="1" si="374"/>
        <v>621</v>
      </c>
      <c r="R651">
        <f t="shared" ca="1" si="378"/>
        <v>990</v>
      </c>
      <c r="S651">
        <f t="shared" ca="1" si="375"/>
        <v>598</v>
      </c>
      <c r="T651" t="str">
        <f t="shared" ca="1" si="376"/>
        <v>Paradas</v>
      </c>
      <c r="U651">
        <f t="shared" ca="1" si="379"/>
        <v>10598</v>
      </c>
      <c r="V651">
        <f ca="1">IFERROR(INDEX(Rutas_Despiece!$J:$J,MATCH($S651,$Q:$Q,0)),"")</f>
        <v>41.656027999999999</v>
      </c>
      <c r="W651">
        <f ca="1">IFERROR(INDEX(Rutas_Despiece!$K:$K,MATCH($S651,$Q:$Q,0)),"")</f>
        <v>-0.89534199999999997</v>
      </c>
      <c r="Y651" t="str">
        <f ca="1">IFERROR(INDEX(Rutas_Despiece!$F:$F,MATCH($S651,$Q:$Q,0))&amp;" "&amp;INDEX(Rutas_Despiece!$G:$G,MATCH($S651,$Q:$Q,0)),"")</f>
        <v>Avd. Madrid nº 218</v>
      </c>
      <c r="Z651" t="str">
        <f ca="1">IFERROR(INDEX(Rutas_Despiece!$H:$H,MATCH($S651,$Q:$Q,0)),"")</f>
        <v>Zaragoza</v>
      </c>
      <c r="AA651" t="str">
        <f ca="1">IFERROR(INDEX(Rutas_Despiece!$I:$I,MATCH($S651,$Q:$Q,0)),"")</f>
        <v>Zaragoza, España</v>
      </c>
      <c r="AB651">
        <f ca="1">IFERROR(INDEX(Rutas_Despiece!$L:$L,MATCH($S651,$Q:$Q,0)),"")</f>
        <v>0</v>
      </c>
      <c r="AG651" t="str">
        <f t="shared" ca="1" si="371"/>
        <v/>
      </c>
    </row>
    <row r="652" spans="1:33" x14ac:dyDescent="0.25">
      <c r="A652">
        <f ca="1">IF(Rutas_Despiece!A652&lt;&gt;Rutas_Despiece!A651,1,0)</f>
        <v>0</v>
      </c>
      <c r="B652">
        <f ca="1">IF(A652,Rutas_Despiece!C652,0)</f>
        <v>0</v>
      </c>
      <c r="C652">
        <f ca="1">IF(A652,Rutas_Despiece!D652,0)</f>
        <v>0</v>
      </c>
      <c r="D652" t="str">
        <f ca="1">IF(A652=1,"",SUBSTITUTE(Rutas_Despiece!J652,",",".") &amp; ","&amp;SUBSTITUTE(Rutas_Despiece!K652,",","."))</f>
        <v>41.6550676,-0.922427</v>
      </c>
      <c r="E652" s="5">
        <f t="shared" ca="1" si="368"/>
        <v>28</v>
      </c>
      <c r="F652" t="str">
        <f t="shared" ca="1" si="365"/>
        <v>41.6550676,-0.922427 41.749628,-1.175514 41.749628,-1.175514 41.6550253,-0.9207166 41.6480108,-0.9178979 41.6450473,-0.9165637 41.6417168,-0.9149879 41.6366927,-0.9129439 41.6336504,-0.9083038 41.630337,-0.906841 41.6256514,-0.9102722</v>
      </c>
      <c r="G652" s="69" t="s">
        <v>1174</v>
      </c>
      <c r="H652">
        <f t="shared" ca="1" si="369"/>
        <v>51</v>
      </c>
      <c r="I652" t="str">
        <f t="shared" ca="1" si="381"/>
        <v/>
      </c>
      <c r="J652" s="5" t="e">
        <f t="shared" ca="1" si="373"/>
        <v>#N/A</v>
      </c>
      <c r="M652" s="69"/>
      <c r="N652" s="69">
        <f t="shared" ca="1" si="364"/>
        <v>1</v>
      </c>
      <c r="O652" s="69" t="s">
        <v>1174</v>
      </c>
      <c r="P652">
        <f t="shared" ca="1" si="370"/>
        <v>1</v>
      </c>
      <c r="Q652">
        <f t="shared" ca="1" si="374"/>
        <v>622</v>
      </c>
      <c r="R652">
        <f t="shared" ca="1" si="378"/>
        <v>990</v>
      </c>
      <c r="S652">
        <f t="shared" ca="1" si="375"/>
        <v>599</v>
      </c>
      <c r="T652" t="str">
        <f t="shared" ca="1" si="376"/>
        <v>Paradas</v>
      </c>
      <c r="U652">
        <f t="shared" ca="1" si="379"/>
        <v>10599</v>
      </c>
      <c r="V652">
        <f ca="1">IFERROR(INDEX(Rutas_Despiece!$J:$J,MATCH($S652,$Q:$Q,0)),"")</f>
        <v>41.654285000000002</v>
      </c>
      <c r="W652">
        <f ca="1">IFERROR(INDEX(Rutas_Despiece!$K:$K,MATCH($S652,$Q:$Q,0)),"")</f>
        <v>-0.88535200000000003</v>
      </c>
      <c r="Y652" t="str">
        <f ca="1">IFERROR(INDEX(Rutas_Despiece!$F:$F,MATCH($S652,$Q:$Q,0))&amp;" "&amp;INDEX(Rutas_Despiece!$G:$G,MATCH($S652,$Q:$Q,0)),"")</f>
        <v xml:space="preserve">Conde Aranda nº 6 </v>
      </c>
      <c r="Z652" t="str">
        <f ca="1">IFERROR(INDEX(Rutas_Despiece!$H:$H,MATCH($S652,$Q:$Q,0)),"")</f>
        <v>Zaragoza</v>
      </c>
      <c r="AA652" t="str">
        <f ca="1">IFERROR(INDEX(Rutas_Despiece!$I:$I,MATCH($S652,$Q:$Q,0)),"")</f>
        <v>Zaragoza, España</v>
      </c>
      <c r="AB652" t="str">
        <f ca="1">IFERROR(INDEX(Rutas_Despiece!$L:$L,MATCH($S652,$Q:$Q,0)),"")</f>
        <v>Escuelas Pías - Pd. Bus</v>
      </c>
      <c r="AG652" t="str">
        <f t="shared" ca="1" si="371"/>
        <v/>
      </c>
    </row>
    <row r="653" spans="1:33" x14ac:dyDescent="0.25">
      <c r="A653">
        <f ca="1">IF(Rutas_Despiece!A653&lt;&gt;Rutas_Despiece!A652,1,0)</f>
        <v>0</v>
      </c>
      <c r="B653">
        <f ca="1">IF(A653,Rutas_Despiece!C653,0)</f>
        <v>0</v>
      </c>
      <c r="C653">
        <f ca="1">IF(A653,Rutas_Despiece!D653,0)</f>
        <v>0</v>
      </c>
      <c r="D653" t="str">
        <f ca="1">IF(A653=1,"",SUBSTITUTE(Rutas_Despiece!J653,",",".") &amp; ","&amp;SUBSTITUTE(Rutas_Despiece!K653,",","."))</f>
        <v>41.749628,-1.175514</v>
      </c>
      <c r="E653" s="5">
        <f t="shared" ca="1" si="368"/>
        <v>28</v>
      </c>
      <c r="F653" t="str">
        <f t="shared" ca="1" si="365"/>
        <v>41.749628,-1.175514 41.749628,-1.175514 41.6550253,-0.9207166 41.6480108,-0.9178979 41.6450473,-0.9165637 41.6417168,-0.9149879 41.6366927,-0.9129439 41.6336504,-0.9083038 41.630337,-0.906841 41.6256514,-0.9102722</v>
      </c>
      <c r="G653" s="69" t="s">
        <v>1174</v>
      </c>
      <c r="H653">
        <f t="shared" ca="1" si="369"/>
        <v>51</v>
      </c>
      <c r="I653" t="str">
        <f t="shared" ca="1" si="381"/>
        <v/>
      </c>
      <c r="J653" s="5" t="e">
        <f t="shared" ca="1" si="373"/>
        <v>#N/A</v>
      </c>
      <c r="M653" s="69"/>
      <c r="N653" s="69">
        <f t="shared" ca="1" si="364"/>
        <v>1</v>
      </c>
      <c r="O653" s="69" t="s">
        <v>1174</v>
      </c>
      <c r="P653">
        <f t="shared" ca="1" si="370"/>
        <v>1</v>
      </c>
      <c r="Q653">
        <f t="shared" ca="1" si="374"/>
        <v>623</v>
      </c>
      <c r="R653">
        <f t="shared" ca="1" si="378"/>
        <v>990</v>
      </c>
      <c r="S653">
        <f t="shared" ca="1" si="375"/>
        <v>600</v>
      </c>
      <c r="T653" t="str">
        <f t="shared" ca="1" si="376"/>
        <v>Paradas</v>
      </c>
      <c r="U653">
        <f t="shared" ca="1" si="379"/>
        <v>10600</v>
      </c>
      <c r="V653">
        <f ca="1">IFERROR(INDEX(Rutas_Despiece!$J:$J,MATCH($S653,$Q:$Q,0)),"")</f>
        <v>41.654285000000002</v>
      </c>
      <c r="W653">
        <f ca="1">IFERROR(INDEX(Rutas_Despiece!$K:$K,MATCH($S653,$Q:$Q,0)),"")</f>
        <v>-0.88535200000000003</v>
      </c>
      <c r="Y653" t="str">
        <f ca="1">IFERROR(INDEX(Rutas_Despiece!$F:$F,MATCH($S653,$Q:$Q,0))&amp;" "&amp;INDEX(Rutas_Despiece!$G:$G,MATCH($S653,$Q:$Q,0)),"")</f>
        <v>Conde Aranda nº 114</v>
      </c>
      <c r="Z653" t="str">
        <f ca="1">IFERROR(INDEX(Rutas_Despiece!$H:$H,MATCH($S653,$Q:$Q,0)),"")</f>
        <v>Zaragoza</v>
      </c>
      <c r="AA653" t="str">
        <f ca="1">IFERROR(INDEX(Rutas_Despiece!$I:$I,MATCH($S653,$Q:$Q,0)),"")</f>
        <v>Zaragoza, España</v>
      </c>
      <c r="AB653">
        <f ca="1">IFERROR(INDEX(Rutas_Despiece!$L:$L,MATCH($S653,$Q:$Q,0)),"")</f>
        <v>0</v>
      </c>
      <c r="AG653" t="str">
        <f t="shared" ca="1" si="371"/>
        <v/>
      </c>
    </row>
    <row r="654" spans="1:33" x14ac:dyDescent="0.25">
      <c r="A654">
        <f ca="1">IF(Rutas_Despiece!A654&lt;&gt;Rutas_Despiece!A653,1,0)</f>
        <v>0</v>
      </c>
      <c r="B654">
        <f ca="1">IF(A654,Rutas_Despiece!C654,0)</f>
        <v>0</v>
      </c>
      <c r="C654">
        <f ca="1">IF(A654,Rutas_Despiece!D654,0)</f>
        <v>0</v>
      </c>
      <c r="D654" t="str">
        <f ca="1">IF(A654=1,"",SUBSTITUTE(Rutas_Despiece!J654,",",".") &amp; ","&amp;SUBSTITUTE(Rutas_Despiece!K654,",","."))</f>
        <v>41.749628,-1.175514</v>
      </c>
      <c r="E654" s="5">
        <f t="shared" ca="1" si="368"/>
        <v>28</v>
      </c>
      <c r="F654" t="str">
        <f t="shared" ca="1" si="365"/>
        <v>41.749628,-1.175514 41.6550253,-0.9207166 41.6480108,-0.9178979 41.6450473,-0.9165637 41.6417168,-0.9149879 41.6366927,-0.9129439 41.6336504,-0.9083038 41.630337,-0.906841 41.6256514,-0.9102722</v>
      </c>
      <c r="G654" s="69" t="s">
        <v>1174</v>
      </c>
      <c r="H654">
        <f t="shared" ca="1" si="369"/>
        <v>51</v>
      </c>
      <c r="I654" t="str">
        <f t="shared" ref="I654" ca="1" si="382">IF(I653&lt;H654,I653+1,"")</f>
        <v/>
      </c>
      <c r="J654" s="5" t="e">
        <f t="shared" ca="1" si="373"/>
        <v>#N/A</v>
      </c>
      <c r="M654" s="69"/>
      <c r="N654" s="69">
        <f t="shared" ca="1" si="364"/>
        <v>1</v>
      </c>
      <c r="O654" s="69" t="s">
        <v>1174</v>
      </c>
      <c r="P654">
        <f t="shared" ca="1" si="370"/>
        <v>1</v>
      </c>
      <c r="Q654">
        <f t="shared" ca="1" si="374"/>
        <v>624</v>
      </c>
      <c r="R654">
        <f t="shared" ca="1" si="378"/>
        <v>990</v>
      </c>
      <c r="S654">
        <f t="shared" ca="1" si="375"/>
        <v>601</v>
      </c>
      <c r="T654" t="str">
        <f t="shared" ca="1" si="376"/>
        <v>Paradas</v>
      </c>
      <c r="U654">
        <f t="shared" ca="1" si="379"/>
        <v>10601</v>
      </c>
      <c r="V654">
        <f ca="1">IFERROR(INDEX(Rutas_Despiece!$J:$J,MATCH($S654,$Q:$Q,0)),"")</f>
        <v>41.646481000000001</v>
      </c>
      <c r="W654">
        <f ca="1">IFERROR(INDEX(Rutas_Despiece!$K:$K,MATCH($S654,$Q:$Q,0)),"")</f>
        <v>-0.88755300000000004</v>
      </c>
      <c r="Y654" t="str">
        <f ca="1">IFERROR(INDEX(Rutas_Despiece!$F:$F,MATCH($S654,$Q:$Q,0))&amp;" "&amp;INDEX(Rutas_Despiece!$G:$G,MATCH($S654,$Q:$Q,0)),"")</f>
        <v xml:space="preserve">Avd. Madrid nº 10-12 </v>
      </c>
      <c r="Z654" t="str">
        <f ca="1">IFERROR(INDEX(Rutas_Despiece!$H:$H,MATCH($S654,$Q:$Q,0)),"")</f>
        <v>Zaragoza</v>
      </c>
      <c r="AA654" t="str">
        <f ca="1">IFERROR(INDEX(Rutas_Despiece!$I:$I,MATCH($S654,$Q:$Q,0)),"")</f>
        <v>Zaragoza, España</v>
      </c>
      <c r="AB654" t="str">
        <f ca="1">IFERROR(INDEX(Rutas_Despiece!$L:$L,MATCH($S654,$Q:$Q,0)),"")</f>
        <v>Pd. Bus</v>
      </c>
      <c r="AG654" t="str">
        <f t="shared" ca="1" si="371"/>
        <v/>
      </c>
    </row>
    <row r="655" spans="1:33" x14ac:dyDescent="0.25">
      <c r="A655">
        <f ca="1">IF(Rutas_Despiece!A655&lt;&gt;Rutas_Despiece!A654,1,0)</f>
        <v>0</v>
      </c>
      <c r="B655">
        <f ca="1">IF(A655,Rutas_Despiece!C655,0)</f>
        <v>0</v>
      </c>
      <c r="C655">
        <f ca="1">IF(A655,Rutas_Despiece!D655,0)</f>
        <v>0</v>
      </c>
      <c r="D655" t="str">
        <f ca="1">IF(A655=1,"",SUBSTITUTE(Rutas_Despiece!J655,",",".") &amp; ","&amp;SUBSTITUTE(Rutas_Despiece!K655,",","."))</f>
        <v>41.6550253,-0.9207166</v>
      </c>
      <c r="E655" s="5">
        <f t="shared" ca="1" si="368"/>
        <v>28</v>
      </c>
      <c r="F655" t="str">
        <f t="shared" ca="1" si="365"/>
        <v>41.6550253,-0.9207166 41.6480108,-0.9178979 41.6450473,-0.9165637 41.6417168,-0.9149879 41.6366927,-0.9129439 41.6336504,-0.9083038 41.630337,-0.906841 41.6256514,-0.9102722</v>
      </c>
      <c r="G655" s="69" t="s">
        <v>1174</v>
      </c>
      <c r="H655">
        <f t="shared" ca="1" si="369"/>
        <v>51</v>
      </c>
      <c r="I655" t="str">
        <f t="shared" ref="I655:I658" ca="1" si="383">IF(I654&lt;H655,I654+1,I654)</f>
        <v/>
      </c>
      <c r="J655" s="5" t="e">
        <f t="shared" ca="1" si="373"/>
        <v>#N/A</v>
      </c>
      <c r="M655" s="69"/>
      <c r="N655" s="69">
        <f t="shared" ca="1" si="364"/>
        <v>1</v>
      </c>
      <c r="O655" s="69" t="s">
        <v>1174</v>
      </c>
      <c r="P655">
        <f t="shared" ca="1" si="370"/>
        <v>1</v>
      </c>
      <c r="Q655">
        <f t="shared" ca="1" si="374"/>
        <v>625</v>
      </c>
      <c r="R655">
        <f t="shared" ca="1" si="378"/>
        <v>990</v>
      </c>
      <c r="S655">
        <f t="shared" ca="1" si="375"/>
        <v>602</v>
      </c>
      <c r="T655" t="str">
        <f t="shared" ca="1" si="376"/>
        <v>Paradas</v>
      </c>
      <c r="U655">
        <f t="shared" ca="1" si="379"/>
        <v>10602</v>
      </c>
      <c r="V655">
        <f ca="1">IFERROR(INDEX(Rutas_Despiece!$J:$J,MATCH($S655,$Q:$Q,0)),"")</f>
        <v>41.653886</v>
      </c>
      <c r="W655">
        <f ca="1">IFERROR(INDEX(Rutas_Despiece!$K:$K,MATCH($S655,$Q:$Q,0)),"")</f>
        <v>-0.90002599999999999</v>
      </c>
      <c r="Y655" t="str">
        <f ca="1">IFERROR(INDEX(Rutas_Despiece!$F:$F,MATCH($S655,$Q:$Q,0))&amp;" "&amp;INDEX(Rutas_Despiece!$G:$G,MATCH($S655,$Q:$Q,0)),"")</f>
        <v xml:space="preserve">Avd. de Navarra nº 10 </v>
      </c>
      <c r="Z655" t="str">
        <f ca="1">IFERROR(INDEX(Rutas_Despiece!$H:$H,MATCH($S655,$Q:$Q,0)),"")</f>
        <v>Zaragoza</v>
      </c>
      <c r="AA655" t="str">
        <f ca="1">IFERROR(INDEX(Rutas_Despiece!$I:$I,MATCH($S655,$Q:$Q,0)),"")</f>
        <v>Zaragoza, España</v>
      </c>
      <c r="AB655" t="str">
        <f ca="1">IFERROR(INDEX(Rutas_Despiece!$L:$L,MATCH($S655,$Q:$Q,0)),"")</f>
        <v>Pd. Bus</v>
      </c>
      <c r="AG655" t="str">
        <f t="shared" ca="1" si="371"/>
        <v/>
      </c>
    </row>
    <row r="656" spans="1:33" x14ac:dyDescent="0.25">
      <c r="A656">
        <f ca="1">IF(Rutas_Despiece!A656&lt;&gt;Rutas_Despiece!A655,1,0)</f>
        <v>0</v>
      </c>
      <c r="B656">
        <f ca="1">IF(A656,Rutas_Despiece!C656,0)</f>
        <v>0</v>
      </c>
      <c r="C656">
        <f ca="1">IF(A656,Rutas_Despiece!D656,0)</f>
        <v>0</v>
      </c>
      <c r="D656" t="str">
        <f ca="1">IF(A656=1,"",SUBSTITUTE(Rutas_Despiece!J656,",",".") &amp; ","&amp;SUBSTITUTE(Rutas_Despiece!K656,",","."))</f>
        <v>41.6480108,-0.9178979</v>
      </c>
      <c r="E656" s="5">
        <f t="shared" ca="1" si="368"/>
        <v>28</v>
      </c>
      <c r="F656" t="str">
        <f t="shared" ca="1" si="365"/>
        <v>41.6480108,-0.9178979 41.6450473,-0.9165637 41.6417168,-0.9149879 41.6366927,-0.9129439 41.6336504,-0.9083038 41.630337,-0.906841 41.6256514,-0.9102722</v>
      </c>
      <c r="G656" s="69" t="s">
        <v>1174</v>
      </c>
      <c r="H656">
        <f t="shared" ca="1" si="369"/>
        <v>51</v>
      </c>
      <c r="I656" t="str">
        <f t="shared" ca="1" si="383"/>
        <v/>
      </c>
      <c r="J656" s="5" t="e">
        <f t="shared" ca="1" si="373"/>
        <v>#N/A</v>
      </c>
      <c r="M656" s="69"/>
      <c r="N656" s="69">
        <f t="shared" ca="1" si="364"/>
        <v>1</v>
      </c>
      <c r="O656" s="69" t="s">
        <v>1174</v>
      </c>
      <c r="P656">
        <f t="shared" ca="1" si="370"/>
        <v>1</v>
      </c>
      <c r="Q656">
        <f t="shared" ca="1" si="374"/>
        <v>626</v>
      </c>
      <c r="R656">
        <f t="shared" ca="1" si="378"/>
        <v>990</v>
      </c>
      <c r="S656">
        <f t="shared" ca="1" si="375"/>
        <v>603</v>
      </c>
      <c r="T656" t="str">
        <f t="shared" ca="1" si="376"/>
        <v>Paradas</v>
      </c>
      <c r="U656">
        <f t="shared" ca="1" si="379"/>
        <v>10603</v>
      </c>
      <c r="V656">
        <f ca="1">IFERROR(INDEX(Rutas_Despiece!$J:$J,MATCH($S656,$Q:$Q,0)),"")</f>
        <v>41.654769999999999</v>
      </c>
      <c r="W656">
        <f ca="1">IFERROR(INDEX(Rutas_Despiece!$K:$K,MATCH($S656,$Q:$Q,0)),"")</f>
        <v>-0.90088900000000005</v>
      </c>
      <c r="Y656" t="str">
        <f ca="1">IFERROR(INDEX(Rutas_Despiece!$F:$F,MATCH($S656,$Q:$Q,0))&amp;" "&amp;INDEX(Rutas_Despiece!$G:$G,MATCH($S656,$Q:$Q,0)),"")</f>
        <v xml:space="preserve">Avd. de Navarra nº 60 </v>
      </c>
      <c r="Z656" t="str">
        <f ca="1">IFERROR(INDEX(Rutas_Despiece!$H:$H,MATCH($S656,$Q:$Q,0)),"")</f>
        <v>Zaragoza</v>
      </c>
      <c r="AA656" t="str">
        <f ca="1">IFERROR(INDEX(Rutas_Despiece!$I:$I,MATCH($S656,$Q:$Q,0)),"")</f>
        <v>Zaragoza, España</v>
      </c>
      <c r="AB656" t="str">
        <f ca="1">IFERROR(INDEX(Rutas_Despiece!$L:$L,MATCH($S656,$Q:$Q,0)),"")</f>
        <v>Centro Cultural - Pd. Bus</v>
      </c>
      <c r="AG656" t="str">
        <f t="shared" ca="1" si="371"/>
        <v/>
      </c>
    </row>
    <row r="657" spans="1:33" x14ac:dyDescent="0.25">
      <c r="A657">
        <f ca="1">IF(Rutas_Despiece!A657&lt;&gt;Rutas_Despiece!A656,1,0)</f>
        <v>0</v>
      </c>
      <c r="B657">
        <f ca="1">IF(A657,Rutas_Despiece!C657,0)</f>
        <v>0</v>
      </c>
      <c r="C657">
        <f ca="1">IF(A657,Rutas_Despiece!D657,0)</f>
        <v>0</v>
      </c>
      <c r="D657" t="str">
        <f ca="1">IF(A657=1,"",SUBSTITUTE(Rutas_Despiece!J657,",",".") &amp; ","&amp;SUBSTITUTE(Rutas_Despiece!K657,",","."))</f>
        <v>41.6450473,-0.9165637</v>
      </c>
      <c r="E657" s="5">
        <f t="shared" ca="1" si="368"/>
        <v>28</v>
      </c>
      <c r="F657" t="str">
        <f t="shared" ca="1" si="365"/>
        <v>41.6450473,-0.9165637 41.6417168,-0.9149879 41.6366927,-0.9129439 41.6336504,-0.9083038 41.630337,-0.906841 41.6256514,-0.9102722</v>
      </c>
      <c r="G657" s="69" t="s">
        <v>1174</v>
      </c>
      <c r="H657">
        <f t="shared" ca="1" si="369"/>
        <v>51</v>
      </c>
      <c r="I657" t="str">
        <f t="shared" ca="1" si="383"/>
        <v/>
      </c>
      <c r="J657" s="5" t="e">
        <f t="shared" ca="1" si="373"/>
        <v>#N/A</v>
      </c>
      <c r="M657" s="69"/>
      <c r="N657" s="69">
        <f t="shared" ca="1" si="364"/>
        <v>1</v>
      </c>
      <c r="O657" s="69" t="s">
        <v>1174</v>
      </c>
      <c r="P657">
        <f t="shared" ca="1" si="370"/>
        <v>1</v>
      </c>
      <c r="Q657">
        <f t="shared" ca="1" si="374"/>
        <v>627</v>
      </c>
      <c r="R657">
        <f t="shared" ca="1" si="378"/>
        <v>990</v>
      </c>
      <c r="S657">
        <f t="shared" ca="1" si="375"/>
        <v>604</v>
      </c>
      <c r="T657" t="str">
        <f t="shared" ca="1" si="376"/>
        <v>Paradas</v>
      </c>
      <c r="U657">
        <f t="shared" ca="1" si="379"/>
        <v>10604</v>
      </c>
      <c r="V657">
        <f ca="1">IFERROR(INDEX(Rutas_Despiece!$J:$J,MATCH($S657,$Q:$Q,0)),"")</f>
        <v>41.658539099999999</v>
      </c>
      <c r="W657">
        <f ca="1">IFERROR(INDEX(Rutas_Despiece!$K:$K,MATCH($S657,$Q:$Q,0)),"")</f>
        <v>-0.91816350000000002</v>
      </c>
      <c r="Y657" t="str">
        <f ca="1">IFERROR(INDEX(Rutas_Despiece!$F:$F,MATCH($S657,$Q:$Q,0))&amp;" "&amp;INDEX(Rutas_Despiece!$G:$G,MATCH($S657,$Q:$Q,0)),"")</f>
        <v xml:space="preserve">Avd. de Navarra </v>
      </c>
      <c r="Z657" t="str">
        <f ca="1">IFERROR(INDEX(Rutas_Despiece!$H:$H,MATCH($S657,$Q:$Q,0)),"")</f>
        <v>Zaragoza</v>
      </c>
      <c r="AA657" t="str">
        <f ca="1">IFERROR(INDEX(Rutas_Despiece!$I:$I,MATCH($S657,$Q:$Q,0)),"")</f>
        <v>Zaragoza, España</v>
      </c>
      <c r="AB657" t="str">
        <f ca="1">IFERROR(INDEX(Rutas_Despiece!$L:$L,MATCH($S657,$Q:$Q,0)),"")</f>
        <v xml:space="preserve">Frente nº 183 - Pd. Bus </v>
      </c>
      <c r="AG657" t="str">
        <f t="shared" ca="1" si="371"/>
        <v/>
      </c>
    </row>
    <row r="658" spans="1:33" x14ac:dyDescent="0.25">
      <c r="A658">
        <f ca="1">IF(Rutas_Despiece!A658&lt;&gt;Rutas_Despiece!A657,1,0)</f>
        <v>0</v>
      </c>
      <c r="B658">
        <f ca="1">IF(A658,Rutas_Despiece!C658,0)</f>
        <v>0</v>
      </c>
      <c r="C658">
        <f ca="1">IF(A658,Rutas_Despiece!D658,0)</f>
        <v>0</v>
      </c>
      <c r="D658" t="str">
        <f ca="1">IF(A658=1,"",SUBSTITUTE(Rutas_Despiece!J658,",",".") &amp; ","&amp;SUBSTITUTE(Rutas_Despiece!K658,",","."))</f>
        <v>41.6417168,-0.9149879</v>
      </c>
      <c r="E658" s="5">
        <f t="shared" ca="1" si="368"/>
        <v>28</v>
      </c>
      <c r="F658" t="str">
        <f t="shared" ca="1" si="365"/>
        <v>41.6417168,-0.9149879 41.6366927,-0.9129439 41.6336504,-0.9083038 41.630337,-0.906841 41.6256514,-0.9102722</v>
      </c>
      <c r="G658" s="69" t="s">
        <v>1174</v>
      </c>
      <c r="H658">
        <f t="shared" ca="1" si="369"/>
        <v>51</v>
      </c>
      <c r="I658" t="str">
        <f t="shared" ca="1" si="383"/>
        <v/>
      </c>
      <c r="J658" s="5" t="e">
        <f t="shared" ca="1" si="373"/>
        <v>#N/A</v>
      </c>
      <c r="M658" s="69"/>
      <c r="N658" s="69">
        <f t="shared" ca="1" si="364"/>
        <v>1</v>
      </c>
      <c r="O658" s="69" t="s">
        <v>1174</v>
      </c>
      <c r="P658">
        <f t="shared" ca="1" si="370"/>
        <v>1</v>
      </c>
      <c r="Q658">
        <f t="shared" ca="1" si="374"/>
        <v>628</v>
      </c>
      <c r="R658">
        <f t="shared" ca="1" si="378"/>
        <v>990</v>
      </c>
      <c r="S658">
        <f t="shared" ca="1" si="375"/>
        <v>605</v>
      </c>
      <c r="T658" t="str">
        <f t="shared" ca="1" si="376"/>
        <v>Paradas</v>
      </c>
      <c r="U658">
        <f t="shared" ca="1" si="379"/>
        <v>10605</v>
      </c>
      <c r="V658">
        <f ca="1">IFERROR(INDEX(Rutas_Despiece!$J:$J,MATCH($S658,$Q:$Q,0)),"")</f>
        <v>41.665072199999997</v>
      </c>
      <c r="W658">
        <f ca="1">IFERROR(INDEX(Rutas_Despiece!$K:$K,MATCH($S658,$Q:$Q,0)),"")</f>
        <v>-0.93458719999999995</v>
      </c>
      <c r="Y658" t="str">
        <f ca="1">IFERROR(INDEX(Rutas_Despiece!$F:$F,MATCH($S658,$Q:$Q,0))&amp;" "&amp;INDEX(Rutas_Despiece!$G:$G,MATCH($S658,$Q:$Q,0)),"")</f>
        <v xml:space="preserve">Torres San Lamberto "Punto 0"  </v>
      </c>
      <c r="Z658" t="str">
        <f ca="1">IFERROR(INDEX(Rutas_Despiece!$H:$H,MATCH($S658,$Q:$Q,0)),"")</f>
        <v>Zaragoza</v>
      </c>
      <c r="AA658" t="str">
        <f ca="1">IFERROR(INDEX(Rutas_Despiece!$I:$I,MATCH($S658,$Q:$Q,0)),"")</f>
        <v>Zaragoza, España</v>
      </c>
      <c r="AB658" t="str">
        <f ca="1">IFERROR(INDEX(Rutas_Despiece!$L:$L,MATCH($S658,$Q:$Q,0)),"")</f>
        <v>Pd. Bus</v>
      </c>
      <c r="AG658" t="str">
        <f t="shared" ca="1" si="371"/>
        <v/>
      </c>
    </row>
    <row r="659" spans="1:33" x14ac:dyDescent="0.25">
      <c r="A659">
        <f ca="1">IF(Rutas_Despiece!A659&lt;&gt;Rutas_Despiece!A658,1,0)</f>
        <v>0</v>
      </c>
      <c r="B659">
        <f ca="1">IF(A659,Rutas_Despiece!C659,0)</f>
        <v>0</v>
      </c>
      <c r="C659">
        <f ca="1">IF(A659,Rutas_Despiece!D659,0)</f>
        <v>0</v>
      </c>
      <c r="D659" t="str">
        <f ca="1">IF(A659=1,"",SUBSTITUTE(Rutas_Despiece!J659,",",".") &amp; ","&amp;SUBSTITUTE(Rutas_Despiece!K659,",","."))</f>
        <v>41.6366927,-0.9129439</v>
      </c>
      <c r="E659" s="5">
        <f t="shared" ca="1" si="368"/>
        <v>28</v>
      </c>
      <c r="F659" t="str">
        <f t="shared" ca="1" si="365"/>
        <v>41.6366927,-0.9129439 41.6336504,-0.9083038 41.630337,-0.906841 41.6256514,-0.9102722</v>
      </c>
      <c r="G659" s="69" t="s">
        <v>1174</v>
      </c>
      <c r="H659">
        <f t="shared" ca="1" si="369"/>
        <v>51</v>
      </c>
      <c r="I659" t="str">
        <f t="shared" ref="I659" ca="1" si="384">IF(I658&lt;H659,I658+1,"")</f>
        <v/>
      </c>
      <c r="J659" s="5" t="e">
        <f t="shared" ca="1" si="373"/>
        <v>#N/A</v>
      </c>
      <c r="M659" s="69"/>
      <c r="N659" s="69">
        <f t="shared" ca="1" si="364"/>
        <v>1</v>
      </c>
      <c r="O659" s="69" t="s">
        <v>1174</v>
      </c>
      <c r="P659">
        <f t="shared" ca="1" si="370"/>
        <v>1</v>
      </c>
      <c r="Q659">
        <f t="shared" ca="1" si="374"/>
        <v>629</v>
      </c>
      <c r="R659">
        <f t="shared" ca="1" si="378"/>
        <v>990</v>
      </c>
      <c r="S659">
        <f t="shared" ca="1" si="375"/>
        <v>606</v>
      </c>
      <c r="T659" t="str">
        <f t="shared" ca="1" si="376"/>
        <v>Paradas</v>
      </c>
      <c r="U659">
        <f t="shared" ca="1" si="379"/>
        <v>10606</v>
      </c>
      <c r="V659">
        <f ca="1">IFERROR(INDEX(Rutas_Despiece!$J:$J,MATCH($S659,$Q:$Q,0)),"")</f>
        <v>41.749628000000001</v>
      </c>
      <c r="W659">
        <f ca="1">IFERROR(INDEX(Rutas_Despiece!$K:$K,MATCH($S659,$Q:$Q,0)),"")</f>
        <v>-1.1755139999999999</v>
      </c>
      <c r="Y659" t="str">
        <f ca="1">IFERROR(INDEX(Rutas_Despiece!$F:$F,MATCH($S659,$Q:$Q,0))&amp;" "&amp;INDEX(Rutas_Despiece!$G:$G,MATCH($S659,$Q:$Q,0)),"")</f>
        <v xml:space="preserve">Pol. Ind Entrerrios </v>
      </c>
      <c r="Z659" t="str">
        <f ca="1">IFERROR(INDEX(Rutas_Despiece!$H:$H,MATCH($S659,$Q:$Q,0)),"")</f>
        <v>Figueruelas</v>
      </c>
      <c r="AA659" t="str">
        <f ca="1">IFERROR(INDEX(Rutas_Despiece!$I:$I,MATCH($S659,$Q:$Q,0)),"")</f>
        <v>Zaragoza, España</v>
      </c>
      <c r="AB659" t="str">
        <f ca="1">IFERROR(INDEX(Rutas_Despiece!$L:$L,MATCH($S659,$Q:$Q,0)),"")</f>
        <v>Opel Puerta 5</v>
      </c>
      <c r="AG659" t="str">
        <f t="shared" ca="1" si="371"/>
        <v/>
      </c>
    </row>
    <row r="660" spans="1:33" x14ac:dyDescent="0.25">
      <c r="A660">
        <f ca="1">IF(Rutas_Despiece!A660&lt;&gt;Rutas_Despiece!A659,1,0)</f>
        <v>0</v>
      </c>
      <c r="B660">
        <f ca="1">IF(A660,Rutas_Despiece!C660,0)</f>
        <v>0</v>
      </c>
      <c r="C660">
        <f ca="1">IF(A660,Rutas_Despiece!D660,0)</f>
        <v>0</v>
      </c>
      <c r="D660" t="str">
        <f ca="1">IF(A660=1,"",SUBSTITUTE(Rutas_Despiece!J660,",",".") &amp; ","&amp;SUBSTITUTE(Rutas_Despiece!K660,",","."))</f>
        <v>41.6336504,-0.9083038</v>
      </c>
      <c r="E660" s="5">
        <f t="shared" ca="1" si="368"/>
        <v>28</v>
      </c>
      <c r="F660" t="str">
        <f t="shared" ca="1" si="365"/>
        <v>41.6336504,-0.9083038 41.630337,-0.906841 41.6256514,-0.9102722</v>
      </c>
      <c r="G660" s="69" t="s">
        <v>1174</v>
      </c>
      <c r="H660">
        <f t="shared" ca="1" si="369"/>
        <v>51</v>
      </c>
      <c r="I660" t="str">
        <f t="shared" ref="I660:I663" ca="1" si="385">IF(I659&lt;H660,I659+1,I659)</f>
        <v/>
      </c>
      <c r="J660" s="5" t="e">
        <f t="shared" ca="1" si="373"/>
        <v>#N/A</v>
      </c>
      <c r="M660" s="69"/>
      <c r="N660" s="69">
        <f t="shared" ca="1" si="364"/>
        <v>1</v>
      </c>
      <c r="O660" s="69" t="s">
        <v>1174</v>
      </c>
      <c r="P660">
        <f t="shared" ca="1" si="370"/>
        <v>1</v>
      </c>
      <c r="Q660">
        <f t="shared" ca="1" si="374"/>
        <v>630</v>
      </c>
      <c r="R660">
        <f t="shared" ca="1" si="378"/>
        <v>990</v>
      </c>
      <c r="S660">
        <f t="shared" ca="1" si="375"/>
        <v>607</v>
      </c>
      <c r="T660" t="str">
        <f t="shared" ca="1" si="376"/>
        <v>Paradas</v>
      </c>
      <c r="U660">
        <f t="shared" ca="1" si="379"/>
        <v>10607</v>
      </c>
      <c r="V660">
        <f ca="1">IFERROR(INDEX(Rutas_Despiece!$J:$J,MATCH($S660,$Q:$Q,0)),"")</f>
        <v>41.749628000000001</v>
      </c>
      <c r="W660">
        <f ca="1">IFERROR(INDEX(Rutas_Despiece!$K:$K,MATCH($S660,$Q:$Q,0)),"")</f>
        <v>-1.1755139999999999</v>
      </c>
      <c r="Y660" t="str">
        <f ca="1">IFERROR(INDEX(Rutas_Despiece!$F:$F,MATCH($S660,$Q:$Q,0))&amp;" "&amp;INDEX(Rutas_Despiece!$G:$G,MATCH($S660,$Q:$Q,0)),"")</f>
        <v xml:space="preserve">Pol. Ind Entrerrios </v>
      </c>
      <c r="Z660" t="str">
        <f ca="1">IFERROR(INDEX(Rutas_Despiece!$H:$H,MATCH($S660,$Q:$Q,0)),"")</f>
        <v>Figueruelas</v>
      </c>
      <c r="AA660" t="str">
        <f ca="1">IFERROR(INDEX(Rutas_Despiece!$I:$I,MATCH($S660,$Q:$Q,0)),"")</f>
        <v>Zaragoza, España</v>
      </c>
      <c r="AB660" t="str">
        <f ca="1">IFERROR(INDEX(Rutas_Despiece!$L:$L,MATCH($S660,$Q:$Q,0)),"")</f>
        <v>Opel Puerta 5</v>
      </c>
      <c r="AG660" t="str">
        <f t="shared" ca="1" si="371"/>
        <v/>
      </c>
    </row>
    <row r="661" spans="1:33" x14ac:dyDescent="0.25">
      <c r="A661">
        <f ca="1">IF(Rutas_Despiece!A661&lt;&gt;Rutas_Despiece!A660,1,0)</f>
        <v>0</v>
      </c>
      <c r="B661">
        <f ca="1">IF(A661,Rutas_Despiece!C661,0)</f>
        <v>0</v>
      </c>
      <c r="C661">
        <f ca="1">IF(A661,Rutas_Despiece!D661,0)</f>
        <v>0</v>
      </c>
      <c r="D661" t="str">
        <f ca="1">IF(A661=1,"",SUBSTITUTE(Rutas_Despiece!J661,",",".") &amp; ","&amp;SUBSTITUTE(Rutas_Despiece!K661,",","."))</f>
        <v>41.630337,-0.906841</v>
      </c>
      <c r="E661" s="5">
        <f t="shared" ca="1" si="368"/>
        <v>28</v>
      </c>
      <c r="F661" t="str">
        <f t="shared" ca="1" si="365"/>
        <v>41.630337,-0.906841 41.6256514,-0.9102722</v>
      </c>
      <c r="G661" s="69" t="s">
        <v>1174</v>
      </c>
      <c r="H661">
        <f t="shared" ca="1" si="369"/>
        <v>51</v>
      </c>
      <c r="I661" t="str">
        <f t="shared" ca="1" si="385"/>
        <v/>
      </c>
      <c r="J661" s="5" t="e">
        <f t="shared" ca="1" si="373"/>
        <v>#N/A</v>
      </c>
      <c r="M661" s="69"/>
      <c r="N661" s="69">
        <f t="shared" ca="1" si="364"/>
        <v>1</v>
      </c>
      <c r="O661" s="69" t="s">
        <v>1174</v>
      </c>
      <c r="P661">
        <f t="shared" ca="1" si="370"/>
        <v>1</v>
      </c>
      <c r="Q661">
        <f t="shared" ca="1" si="374"/>
        <v>631</v>
      </c>
      <c r="R661">
        <f t="shared" ca="1" si="378"/>
        <v>990</v>
      </c>
      <c r="S661">
        <f t="shared" ca="1" si="375"/>
        <v>608</v>
      </c>
      <c r="T661" t="str">
        <f t="shared" ca="1" si="376"/>
        <v>Paradas</v>
      </c>
      <c r="U661">
        <f t="shared" ca="1" si="379"/>
        <v>10608</v>
      </c>
      <c r="V661">
        <f ca="1">IFERROR(INDEX(Rutas_Despiece!$J:$J,MATCH($S661,$Q:$Q,0)),"")</f>
        <v>41.665072199999997</v>
      </c>
      <c r="W661">
        <f ca="1">IFERROR(INDEX(Rutas_Despiece!$K:$K,MATCH($S661,$Q:$Q,0)),"")</f>
        <v>-0.93458719999999995</v>
      </c>
      <c r="Y661" t="str">
        <f ca="1">IFERROR(INDEX(Rutas_Despiece!$F:$F,MATCH($S661,$Q:$Q,0))&amp;" "&amp;INDEX(Rutas_Despiece!$G:$G,MATCH($S661,$Q:$Q,0)),"")</f>
        <v xml:space="preserve">Torres San Lamberto "Punto 0"  </v>
      </c>
      <c r="Z661" t="str">
        <f ca="1">IFERROR(INDEX(Rutas_Despiece!$H:$H,MATCH($S661,$Q:$Q,0)),"")</f>
        <v>Zaragoza</v>
      </c>
      <c r="AA661" t="str">
        <f ca="1">IFERROR(INDEX(Rutas_Despiece!$I:$I,MATCH($S661,$Q:$Q,0)),"")</f>
        <v>Zaragoza, España</v>
      </c>
      <c r="AB661" t="str">
        <f ca="1">IFERROR(INDEX(Rutas_Despiece!$L:$L,MATCH($S661,$Q:$Q,0)),"")</f>
        <v>Pd. Bus</v>
      </c>
      <c r="AG661" t="str">
        <f t="shared" ca="1" si="371"/>
        <v/>
      </c>
    </row>
    <row r="662" spans="1:33" x14ac:dyDescent="0.25">
      <c r="A662">
        <f ca="1">IF(Rutas_Despiece!A662&lt;&gt;Rutas_Despiece!A661,1,0)</f>
        <v>0</v>
      </c>
      <c r="B662">
        <f ca="1">IF(A662,Rutas_Despiece!C662,0)</f>
        <v>0</v>
      </c>
      <c r="C662">
        <f ca="1">IF(A662,Rutas_Despiece!D662,0)</f>
        <v>0</v>
      </c>
      <c r="D662" t="str">
        <f ca="1">IF(A662=1,"",SUBSTITUTE(Rutas_Despiece!J662,",",".") &amp; ","&amp;SUBSTITUTE(Rutas_Despiece!K662,",","."))</f>
        <v>41.6256514,-0.9102722</v>
      </c>
      <c r="E662" s="5">
        <f t="shared" ca="1" si="368"/>
        <v>28</v>
      </c>
      <c r="F662" t="str">
        <f t="shared" ca="1" si="365"/>
        <v>41.6256514,-0.9102722</v>
      </c>
      <c r="G662" s="69" t="s">
        <v>1174</v>
      </c>
      <c r="H662">
        <f t="shared" ca="1" si="369"/>
        <v>51</v>
      </c>
      <c r="I662" t="str">
        <f t="shared" ca="1" si="385"/>
        <v/>
      </c>
      <c r="J662" s="5" t="e">
        <f t="shared" ca="1" si="373"/>
        <v>#N/A</v>
      </c>
      <c r="M662" s="69"/>
      <c r="N662" s="69">
        <f t="shared" ca="1" si="364"/>
        <v>1</v>
      </c>
      <c r="O662" s="69" t="s">
        <v>1174</v>
      </c>
      <c r="P662">
        <f t="shared" ca="1" si="370"/>
        <v>1</v>
      </c>
      <c r="Q662">
        <f t="shared" ca="1" si="374"/>
        <v>632</v>
      </c>
      <c r="R662">
        <f t="shared" ca="1" si="378"/>
        <v>990</v>
      </c>
      <c r="S662">
        <f t="shared" ca="1" si="375"/>
        <v>609</v>
      </c>
      <c r="T662" t="str">
        <f t="shared" ca="1" si="376"/>
        <v>Paradas</v>
      </c>
      <c r="U662">
        <f t="shared" ca="1" si="379"/>
        <v>10609</v>
      </c>
      <c r="V662">
        <f ca="1">IFERROR(INDEX(Rutas_Despiece!$J:$J,MATCH($S662,$Q:$Q,0)),"")</f>
        <v>41.654769999999999</v>
      </c>
      <c r="W662">
        <f ca="1">IFERROR(INDEX(Rutas_Despiece!$K:$K,MATCH($S662,$Q:$Q,0)),"")</f>
        <v>-0.90088900000000005</v>
      </c>
      <c r="Y662" t="str">
        <f ca="1">IFERROR(INDEX(Rutas_Despiece!$F:$F,MATCH($S662,$Q:$Q,0))&amp;" "&amp;INDEX(Rutas_Despiece!$G:$G,MATCH($S662,$Q:$Q,0)),"")</f>
        <v xml:space="preserve">Avd. de Navarra nº 183 </v>
      </c>
      <c r="Z662" t="str">
        <f ca="1">IFERROR(INDEX(Rutas_Despiece!$H:$H,MATCH($S662,$Q:$Q,0)),"")</f>
        <v>Zaragoza</v>
      </c>
      <c r="AA662" t="str">
        <f ca="1">IFERROR(INDEX(Rutas_Despiece!$I:$I,MATCH($S662,$Q:$Q,0)),"")</f>
        <v>Zaragoza, España</v>
      </c>
      <c r="AB662" t="str">
        <f ca="1">IFERROR(INDEX(Rutas_Despiece!$L:$L,MATCH($S662,$Q:$Q,0)),"")</f>
        <v>Pd. Bus</v>
      </c>
      <c r="AG662" t="str">
        <f t="shared" ca="1" si="371"/>
        <v/>
      </c>
    </row>
    <row r="663" spans="1:33" x14ac:dyDescent="0.25">
      <c r="A663">
        <f ca="1">IF(Rutas_Despiece!A663&lt;&gt;Rutas_Despiece!A662,1,0)</f>
        <v>1</v>
      </c>
      <c r="B663" t="str">
        <f ca="1">IF(A663,Rutas_Despiece!C663,0)</f>
        <v>Rutas_Habituales_MTN</v>
      </c>
      <c r="C663" t="str">
        <f ca="1">IF(A663,Rutas_Despiece!D663,0)</f>
        <v>Ruta 15_20</v>
      </c>
      <c r="D663" t="str">
        <f ca="1">IF(A663=1,"",SUBSTITUTE(Rutas_Despiece!J663,",",".") &amp; ","&amp;SUBSTITUTE(Rutas_Despiece!K663,",","."))</f>
        <v/>
      </c>
      <c r="E663" s="5">
        <f t="shared" ca="1" si="368"/>
        <v>29</v>
      </c>
      <c r="F663" t="str">
        <f t="shared" ca="1" si="365"/>
        <v xml:space="preserve"> 41.65151,-0.92867 41.65155,-0.92845 41.65187,-0.92257 41.6892708,-0.978388 41.7665409,-1.1260872 41.749628,-1.175514 41.749628,-1.175514 41.7665409,-1.1260872 41.6892029,-0.9780414 41.65151,-0.92867 41.65155,-0.92845 41.65187,-0.92257</v>
      </c>
      <c r="G663" s="69" t="s">
        <v>1174</v>
      </c>
      <c r="H663">
        <f t="shared" ca="1" si="369"/>
        <v>51</v>
      </c>
      <c r="I663" t="str">
        <f t="shared" ca="1" si="385"/>
        <v/>
      </c>
      <c r="J663" s="5" t="e">
        <f t="shared" ca="1" si="373"/>
        <v>#N/A</v>
      </c>
      <c r="M663" s="69"/>
      <c r="N663" s="69">
        <f t="shared" ca="1" si="364"/>
        <v>1</v>
      </c>
      <c r="O663" s="69" t="s">
        <v>1174</v>
      </c>
      <c r="P663">
        <f t="shared" ca="1" si="370"/>
        <v>0</v>
      </c>
      <c r="Q663">
        <f t="shared" ca="1" si="374"/>
        <v>632</v>
      </c>
      <c r="R663">
        <f t="shared" ca="1" si="378"/>
        <v>990</v>
      </c>
      <c r="S663">
        <f t="shared" ca="1" si="375"/>
        <v>610</v>
      </c>
      <c r="T663" t="str">
        <f t="shared" ca="1" si="376"/>
        <v>Paradas</v>
      </c>
      <c r="U663">
        <f t="shared" ca="1" si="379"/>
        <v>10610</v>
      </c>
      <c r="V663">
        <f ca="1">IFERROR(INDEX(Rutas_Despiece!$J:$J,MATCH($S663,$Q:$Q,0)),"")</f>
        <v>41.654769999999999</v>
      </c>
      <c r="W663">
        <f ca="1">IFERROR(INDEX(Rutas_Despiece!$K:$K,MATCH($S663,$Q:$Q,0)),"")</f>
        <v>-0.90088900000000005</v>
      </c>
      <c r="Y663" t="str">
        <f ca="1">IFERROR(INDEX(Rutas_Despiece!$F:$F,MATCH($S663,$Q:$Q,0))&amp;" "&amp;INDEX(Rutas_Despiece!$G:$G,MATCH($S663,$Q:$Q,0)),"")</f>
        <v xml:space="preserve">Avd. de Navarra nº 71 </v>
      </c>
      <c r="Z663" t="str">
        <f ca="1">IFERROR(INDEX(Rutas_Despiece!$H:$H,MATCH($S663,$Q:$Q,0)),"")</f>
        <v>Zaragoza</v>
      </c>
      <c r="AA663" t="str">
        <f ca="1">IFERROR(INDEX(Rutas_Despiece!$I:$I,MATCH($S663,$Q:$Q,0)),"")</f>
        <v>Zaragoza, España</v>
      </c>
      <c r="AB663" t="str">
        <f ca="1">IFERROR(INDEX(Rutas_Despiece!$L:$L,MATCH($S663,$Q:$Q,0)),"")</f>
        <v>Pd. Bus</v>
      </c>
      <c r="AG663" t="str">
        <f t="shared" ca="1" si="371"/>
        <v/>
      </c>
    </row>
    <row r="664" spans="1:33" x14ac:dyDescent="0.25">
      <c r="A664">
        <f ca="1">IF(Rutas_Despiece!A664&lt;&gt;Rutas_Despiece!A663,1,0)</f>
        <v>0</v>
      </c>
      <c r="B664">
        <f ca="1">IF(A664,Rutas_Despiece!C664,0)</f>
        <v>0</v>
      </c>
      <c r="C664">
        <f ca="1">IF(A664,Rutas_Despiece!D664,0)</f>
        <v>0</v>
      </c>
      <c r="D664" t="str">
        <f ca="1">IF(A664=1,"",SUBSTITUTE(Rutas_Despiece!J664,",",".") &amp; ","&amp;SUBSTITUTE(Rutas_Despiece!K664,",","."))</f>
        <v>41.65151,-0.92867</v>
      </c>
      <c r="E664" s="5">
        <f t="shared" ca="1" si="368"/>
        <v>29</v>
      </c>
      <c r="F664" t="str">
        <f t="shared" ca="1" si="365"/>
        <v>41.65151,-0.92867 41.65155,-0.92845 41.65187,-0.92257 41.6892708,-0.978388 41.7665409,-1.1260872 41.749628,-1.175514 41.749628,-1.175514 41.7665409,-1.1260872 41.6892029,-0.9780414 41.65151,-0.92867 41.65155,-0.92845 41.65187,-0.92257</v>
      </c>
      <c r="G664" s="69" t="s">
        <v>1174</v>
      </c>
      <c r="H664">
        <f t="shared" ca="1" si="369"/>
        <v>51</v>
      </c>
      <c r="I664" t="str">
        <f t="shared" ref="I664" ca="1" si="386">IF(I663&lt;H664,I663+1,"")</f>
        <v/>
      </c>
      <c r="J664" s="5" t="e">
        <f t="shared" ca="1" si="373"/>
        <v>#N/A</v>
      </c>
      <c r="M664" s="69"/>
      <c r="N664" s="69">
        <f t="shared" ca="1" si="364"/>
        <v>1</v>
      </c>
      <c r="O664" s="69" t="s">
        <v>1174</v>
      </c>
      <c r="P664">
        <f t="shared" ca="1" si="370"/>
        <v>1</v>
      </c>
      <c r="Q664">
        <f t="shared" ca="1" si="374"/>
        <v>633</v>
      </c>
      <c r="R664">
        <f t="shared" ca="1" si="378"/>
        <v>990</v>
      </c>
      <c r="S664">
        <f t="shared" ca="1" si="375"/>
        <v>611</v>
      </c>
      <c r="T664" t="str">
        <f t="shared" ca="1" si="376"/>
        <v>Paradas</v>
      </c>
      <c r="U664">
        <f t="shared" ca="1" si="379"/>
        <v>10611</v>
      </c>
      <c r="V664">
        <f ca="1">IFERROR(INDEX(Rutas_Despiece!$J:$J,MATCH($S664,$Q:$Q,0)),"")</f>
        <v>41.654640800000003</v>
      </c>
      <c r="W664">
        <f ca="1">IFERROR(INDEX(Rutas_Despiece!$K:$K,MATCH($S664,$Q:$Q,0)),"")</f>
        <v>-0.90153260000000002</v>
      </c>
      <c r="Y664" t="str">
        <f ca="1">IFERROR(INDEX(Rutas_Despiece!$F:$F,MATCH($S664,$Q:$Q,0))&amp;" "&amp;INDEX(Rutas_Despiece!$G:$G,MATCH($S664,$Q:$Q,0)),"")</f>
        <v xml:space="preserve">Avd. de Navarra  </v>
      </c>
      <c r="Z664" t="str">
        <f ca="1">IFERROR(INDEX(Rutas_Despiece!$H:$H,MATCH($S664,$Q:$Q,0)),"")</f>
        <v>Zaragoza</v>
      </c>
      <c r="AA664" t="str">
        <f ca="1">IFERROR(INDEX(Rutas_Despiece!$I:$I,MATCH($S664,$Q:$Q,0)),"")</f>
        <v>Zaragoza, España</v>
      </c>
      <c r="AB664" t="str">
        <f ca="1">IFERROR(INDEX(Rutas_Despiece!$L:$L,MATCH($S664,$Q:$Q,0)),"")</f>
        <v>Esq. Avd. Madrid</v>
      </c>
      <c r="AG664" t="str">
        <f t="shared" ca="1" si="371"/>
        <v/>
      </c>
    </row>
    <row r="665" spans="1:33" x14ac:dyDescent="0.25">
      <c r="A665">
        <f ca="1">IF(Rutas_Despiece!A665&lt;&gt;Rutas_Despiece!A664,1,0)</f>
        <v>0</v>
      </c>
      <c r="B665">
        <f ca="1">IF(A665,Rutas_Despiece!C665,0)</f>
        <v>0</v>
      </c>
      <c r="C665">
        <f ca="1">IF(A665,Rutas_Despiece!D665,0)</f>
        <v>0</v>
      </c>
      <c r="D665" t="str">
        <f ca="1">IF(A665=1,"",SUBSTITUTE(Rutas_Despiece!J665,",",".") &amp; ","&amp;SUBSTITUTE(Rutas_Despiece!K665,",","."))</f>
        <v>41.65155,-0.92845</v>
      </c>
      <c r="E665" s="5">
        <f t="shared" ca="1" si="368"/>
        <v>29</v>
      </c>
      <c r="F665" t="str">
        <f t="shared" ca="1" si="365"/>
        <v>41.65155,-0.92845 41.65187,-0.92257 41.6892708,-0.978388 41.7665409,-1.1260872 41.749628,-1.175514 41.749628,-1.175514 41.7665409,-1.1260872 41.6892029,-0.9780414 41.65151,-0.92867 41.65155,-0.92845 41.65187,-0.92257</v>
      </c>
      <c r="G665" s="69" t="s">
        <v>1174</v>
      </c>
      <c r="H665">
        <f t="shared" ca="1" si="369"/>
        <v>51</v>
      </c>
      <c r="I665" t="str">
        <f t="shared" ref="I665:I668" ca="1" si="387">IF(I664&lt;H665,I664+1,I664)</f>
        <v/>
      </c>
      <c r="J665" s="5" t="e">
        <f t="shared" ca="1" si="373"/>
        <v>#N/A</v>
      </c>
      <c r="M665" s="69"/>
      <c r="N665" s="69">
        <f t="shared" ca="1" si="364"/>
        <v>1</v>
      </c>
      <c r="O665" s="69" t="s">
        <v>1174</v>
      </c>
      <c r="P665">
        <f t="shared" ca="1" si="370"/>
        <v>1</v>
      </c>
      <c r="Q665">
        <f t="shared" ca="1" si="374"/>
        <v>634</v>
      </c>
      <c r="R665">
        <f t="shared" ca="1" si="378"/>
        <v>990</v>
      </c>
      <c r="S665">
        <f t="shared" ca="1" si="375"/>
        <v>612</v>
      </c>
      <c r="T665" t="str">
        <f t="shared" ca="1" si="376"/>
        <v>Paradas</v>
      </c>
      <c r="U665">
        <f t="shared" ca="1" si="379"/>
        <v>10612</v>
      </c>
      <c r="V665">
        <f ca="1">IFERROR(INDEX(Rutas_Despiece!$J:$J,MATCH($S665,$Q:$Q,0)),"")</f>
        <v>41.655608999999998</v>
      </c>
      <c r="W665">
        <f ca="1">IFERROR(INDEX(Rutas_Despiece!$K:$K,MATCH($S665,$Q:$Q,0)),"")</f>
        <v>-0.89602669999999995</v>
      </c>
      <c r="Y665" t="str">
        <f ca="1">IFERROR(INDEX(Rutas_Despiece!$F:$F,MATCH($S665,$Q:$Q,0))&amp;" "&amp;INDEX(Rutas_Despiece!$G:$G,MATCH($S665,$Q:$Q,0)),"")</f>
        <v xml:space="preserve">Avd. Madrid  </v>
      </c>
      <c r="Z665" t="str">
        <f ca="1">IFERROR(INDEX(Rutas_Despiece!$H:$H,MATCH($S665,$Q:$Q,0)),"")</f>
        <v>Zaragoza</v>
      </c>
      <c r="AA665" t="str">
        <f ca="1">IFERROR(INDEX(Rutas_Despiece!$I:$I,MATCH($S665,$Q:$Q,0)),"")</f>
        <v>Zaragoza, España</v>
      </c>
      <c r="AB665" t="str">
        <f ca="1">IFERROR(INDEX(Rutas_Despiece!$L:$L,MATCH($S665,$Q:$Q,0)),"")</f>
        <v>Frente Aljafería - Pd. Bus</v>
      </c>
      <c r="AG665" t="str">
        <f t="shared" ca="1" si="371"/>
        <v/>
      </c>
    </row>
    <row r="666" spans="1:33" x14ac:dyDescent="0.25">
      <c r="A666">
        <f ca="1">IF(Rutas_Despiece!A666&lt;&gt;Rutas_Despiece!A665,1,0)</f>
        <v>0</v>
      </c>
      <c r="B666">
        <f ca="1">IF(A666,Rutas_Despiece!C666,0)</f>
        <v>0</v>
      </c>
      <c r="C666">
        <f ca="1">IF(A666,Rutas_Despiece!D666,0)</f>
        <v>0</v>
      </c>
      <c r="D666" t="str">
        <f ca="1">IF(A666=1,"",SUBSTITUTE(Rutas_Despiece!J666,",",".") &amp; ","&amp;SUBSTITUTE(Rutas_Despiece!K666,",","."))</f>
        <v>41.65187,-0.92257</v>
      </c>
      <c r="E666" s="5">
        <f t="shared" ca="1" si="368"/>
        <v>29</v>
      </c>
      <c r="F666" t="str">
        <f t="shared" ca="1" si="365"/>
        <v>41.65187,-0.92257 41.6892708,-0.978388 41.7665409,-1.1260872 41.749628,-1.175514 41.749628,-1.175514 41.7665409,-1.1260872 41.6892029,-0.9780414 41.65151,-0.92867 41.65155,-0.92845 41.65187,-0.92257</v>
      </c>
      <c r="G666" s="69" t="s">
        <v>1174</v>
      </c>
      <c r="H666">
        <f t="shared" ca="1" si="369"/>
        <v>51</v>
      </c>
      <c r="I666" t="str">
        <f t="shared" ca="1" si="387"/>
        <v/>
      </c>
      <c r="J666" s="5" t="e">
        <f t="shared" ca="1" si="373"/>
        <v>#N/A</v>
      </c>
      <c r="M666" s="69"/>
      <c r="N666" s="69">
        <f t="shared" ca="1" si="364"/>
        <v>1</v>
      </c>
      <c r="O666" s="69" t="s">
        <v>1174</v>
      </c>
      <c r="P666">
        <f t="shared" ca="1" si="370"/>
        <v>1</v>
      </c>
      <c r="Q666">
        <f t="shared" ca="1" si="374"/>
        <v>635</v>
      </c>
      <c r="R666">
        <f t="shared" ca="1" si="378"/>
        <v>990</v>
      </c>
      <c r="S666">
        <f t="shared" ca="1" si="375"/>
        <v>613</v>
      </c>
      <c r="T666" t="str">
        <f t="shared" ca="1" si="376"/>
        <v>Paradas</v>
      </c>
      <c r="U666">
        <f t="shared" ca="1" si="379"/>
        <v>10613</v>
      </c>
      <c r="V666">
        <f ca="1">IFERROR(INDEX(Rutas_Despiece!$J:$J,MATCH($S666,$Q:$Q,0)),"")</f>
        <v>41.655653700000002</v>
      </c>
      <c r="W666">
        <f ca="1">IFERROR(INDEX(Rutas_Despiece!$K:$K,MATCH($S666,$Q:$Q,0)),"")</f>
        <v>-0.89091469999999995</v>
      </c>
      <c r="Y666" t="str">
        <f ca="1">IFERROR(INDEX(Rutas_Despiece!$F:$F,MATCH($S666,$Q:$Q,0))&amp;" "&amp;INDEX(Rutas_Despiece!$G:$G,MATCH($S666,$Q:$Q,0)),"")</f>
        <v xml:space="preserve">Conde Aranda  </v>
      </c>
      <c r="Z666" t="str">
        <f ca="1">IFERROR(INDEX(Rutas_Despiece!$H:$H,MATCH($S666,$Q:$Q,0)),"")</f>
        <v>Zaragoza</v>
      </c>
      <c r="AA666" t="str">
        <f ca="1">IFERROR(INDEX(Rutas_Despiece!$I:$I,MATCH($S666,$Q:$Q,0)),"")</f>
        <v>Zaragoza, España</v>
      </c>
      <c r="AB666" t="str">
        <f ca="1">IFERROR(INDEX(Rutas_Despiece!$L:$L,MATCH($S666,$Q:$Q,0)),"")</f>
        <v>Frente nº 114</v>
      </c>
      <c r="AG666" t="str">
        <f t="shared" ca="1" si="371"/>
        <v/>
      </c>
    </row>
    <row r="667" spans="1:33" x14ac:dyDescent="0.25">
      <c r="A667">
        <f ca="1">IF(Rutas_Despiece!A667&lt;&gt;Rutas_Despiece!A666,1,0)</f>
        <v>0</v>
      </c>
      <c r="B667">
        <f ca="1">IF(A667,Rutas_Despiece!C667,0)</f>
        <v>0</v>
      </c>
      <c r="C667">
        <f ca="1">IF(A667,Rutas_Despiece!D667,0)</f>
        <v>0</v>
      </c>
      <c r="D667" t="str">
        <f ca="1">IF(A667=1,"",SUBSTITUTE(Rutas_Despiece!J667,",",".") &amp; ","&amp;SUBSTITUTE(Rutas_Despiece!K667,",","."))</f>
        <v>41.6892708,-0.978388</v>
      </c>
      <c r="E667" s="5">
        <f t="shared" ca="1" si="368"/>
        <v>29</v>
      </c>
      <c r="F667" t="str">
        <f t="shared" ca="1" si="365"/>
        <v>41.6892708,-0.978388 41.7665409,-1.1260872 41.749628,-1.175514 41.749628,-1.175514 41.7665409,-1.1260872 41.6892029,-0.9780414 41.65151,-0.92867 41.65155,-0.92845 41.65187,-0.92257</v>
      </c>
      <c r="G667" s="69" t="s">
        <v>1174</v>
      </c>
      <c r="H667">
        <f t="shared" ca="1" si="369"/>
        <v>51</v>
      </c>
      <c r="I667" t="str">
        <f t="shared" ca="1" si="387"/>
        <v/>
      </c>
      <c r="J667" s="5" t="e">
        <f t="shared" ca="1" si="373"/>
        <v>#N/A</v>
      </c>
      <c r="M667" s="69"/>
      <c r="N667" s="69">
        <f t="shared" ca="1" si="364"/>
        <v>1</v>
      </c>
      <c r="O667" s="69" t="s">
        <v>1174</v>
      </c>
      <c r="P667">
        <f t="shared" ca="1" si="370"/>
        <v>1</v>
      </c>
      <c r="Q667">
        <f t="shared" ca="1" si="374"/>
        <v>636</v>
      </c>
      <c r="R667">
        <f t="shared" ca="1" si="378"/>
        <v>990</v>
      </c>
      <c r="S667">
        <f t="shared" ca="1" si="375"/>
        <v>614</v>
      </c>
      <c r="T667" t="str">
        <f t="shared" ca="1" si="376"/>
        <v>Paradas</v>
      </c>
      <c r="U667">
        <f t="shared" ca="1" si="379"/>
        <v>10614</v>
      </c>
      <c r="V667">
        <f ca="1">IFERROR(INDEX(Rutas_Despiece!$J:$J,MATCH($S667,$Q:$Q,0)),"")</f>
        <v>41.654145499999998</v>
      </c>
      <c r="W667">
        <f ca="1">IFERROR(INDEX(Rutas_Despiece!$K:$K,MATCH($S667,$Q:$Q,0)),"")</f>
        <v>-0.88463040000000004</v>
      </c>
      <c r="Y667" t="str">
        <f ca="1">IFERROR(INDEX(Rutas_Despiece!$F:$F,MATCH($S667,$Q:$Q,0))&amp;" "&amp;INDEX(Rutas_Despiece!$G:$G,MATCH($S667,$Q:$Q,0)),"")</f>
        <v xml:space="preserve">Conde Aranda  </v>
      </c>
      <c r="Z667" t="str">
        <f ca="1">IFERROR(INDEX(Rutas_Despiece!$H:$H,MATCH($S667,$Q:$Q,0)),"")</f>
        <v>Zaragoza</v>
      </c>
      <c r="AA667" t="str">
        <f ca="1">IFERROR(INDEX(Rutas_Despiece!$I:$I,MATCH($S667,$Q:$Q,0)),"")</f>
        <v>Zaragoza, España</v>
      </c>
      <c r="AB667" t="str">
        <f ca="1">IFERROR(INDEX(Rutas_Despiece!$L:$L,MATCH($S667,$Q:$Q,0)),"")</f>
        <v>Esq. César Augusto</v>
      </c>
      <c r="AG667" t="str">
        <f t="shared" ca="1" si="371"/>
        <v/>
      </c>
    </row>
    <row r="668" spans="1:33" x14ac:dyDescent="0.25">
      <c r="A668">
        <f ca="1">IF(Rutas_Despiece!A668&lt;&gt;Rutas_Despiece!A667,1,0)</f>
        <v>0</v>
      </c>
      <c r="B668">
        <f ca="1">IF(A668,Rutas_Despiece!C668,0)</f>
        <v>0</v>
      </c>
      <c r="C668">
        <f ca="1">IF(A668,Rutas_Despiece!D668,0)</f>
        <v>0</v>
      </c>
      <c r="D668" t="str">
        <f ca="1">IF(A668=1,"",SUBSTITUTE(Rutas_Despiece!J668,",",".") &amp; ","&amp;SUBSTITUTE(Rutas_Despiece!K668,",","."))</f>
        <v>41.7665409,-1.1260872</v>
      </c>
      <c r="E668" s="5">
        <f t="shared" ca="1" si="368"/>
        <v>29</v>
      </c>
      <c r="F668" t="str">
        <f t="shared" ca="1" si="365"/>
        <v>41.7665409,-1.1260872 41.749628,-1.175514 41.749628,-1.175514 41.7665409,-1.1260872 41.6892029,-0.9780414 41.65151,-0.92867 41.65155,-0.92845 41.65187,-0.92257</v>
      </c>
      <c r="G668" s="69" t="s">
        <v>1174</v>
      </c>
      <c r="H668">
        <f t="shared" ca="1" si="369"/>
        <v>51</v>
      </c>
      <c r="I668" t="str">
        <f t="shared" ca="1" si="387"/>
        <v/>
      </c>
      <c r="J668" s="5" t="e">
        <f t="shared" ca="1" si="373"/>
        <v>#N/A</v>
      </c>
      <c r="M668" s="69"/>
      <c r="N668" s="69">
        <f t="shared" ca="1" si="364"/>
        <v>1</v>
      </c>
      <c r="O668" s="69" t="s">
        <v>1174</v>
      </c>
      <c r="P668">
        <f t="shared" ca="1" si="370"/>
        <v>1</v>
      </c>
      <c r="Q668">
        <f t="shared" ca="1" si="374"/>
        <v>637</v>
      </c>
      <c r="R668">
        <f t="shared" ca="1" si="378"/>
        <v>990</v>
      </c>
      <c r="S668">
        <f t="shared" ca="1" si="375"/>
        <v>615</v>
      </c>
      <c r="T668" t="str">
        <f t="shared" ca="1" si="376"/>
        <v>Paradas</v>
      </c>
      <c r="U668">
        <f t="shared" ca="1" si="379"/>
        <v>10615</v>
      </c>
      <c r="V668">
        <f ca="1">IFERROR(INDEX(Rutas_Despiece!$J:$J,MATCH($S668,$Q:$Q,0)),"")</f>
        <v>41.630032</v>
      </c>
      <c r="W668">
        <f ca="1">IFERROR(INDEX(Rutas_Despiece!$K:$K,MATCH($S668,$Q:$Q,0)),"")</f>
        <v>-0.90645399999999998</v>
      </c>
      <c r="Y668" t="str">
        <f ca="1">IFERROR(INDEX(Rutas_Despiece!$F:$F,MATCH($S668,$Q:$Q,0))&amp;" "&amp;INDEX(Rutas_Despiece!$G:$G,MATCH($S668,$Q:$Q,0)),"")</f>
        <v xml:space="preserve">Vía Ibérica nº 67 </v>
      </c>
      <c r="Z668" t="str">
        <f ca="1">IFERROR(INDEX(Rutas_Despiece!$H:$H,MATCH($S668,$Q:$Q,0)),"")</f>
        <v>Zaragoza</v>
      </c>
      <c r="AA668" t="str">
        <f ca="1">IFERROR(INDEX(Rutas_Despiece!$I:$I,MATCH($S668,$Q:$Q,0)),"")</f>
        <v>Zaragoza, España</v>
      </c>
      <c r="AB668" t="str">
        <f ca="1">IFERROR(INDEX(Rutas_Despiece!$L:$L,MATCH($S668,$Q:$Q,0)),"")</f>
        <v>Frente Argualas - Pd. Bus</v>
      </c>
      <c r="AG668" t="str">
        <f t="shared" ca="1" si="371"/>
        <v/>
      </c>
    </row>
    <row r="669" spans="1:33" x14ac:dyDescent="0.25">
      <c r="A669">
        <f ca="1">IF(Rutas_Despiece!A669&lt;&gt;Rutas_Despiece!A668,1,0)</f>
        <v>0</v>
      </c>
      <c r="B669">
        <f ca="1">IF(A669,Rutas_Despiece!C669,0)</f>
        <v>0</v>
      </c>
      <c r="C669">
        <f ca="1">IF(A669,Rutas_Despiece!D669,0)</f>
        <v>0</v>
      </c>
      <c r="D669" t="str">
        <f ca="1">IF(A669=1,"",SUBSTITUTE(Rutas_Despiece!J669,",",".") &amp; ","&amp;SUBSTITUTE(Rutas_Despiece!K669,",","."))</f>
        <v>41.749628,-1.175514</v>
      </c>
      <c r="E669" s="5">
        <f t="shared" ca="1" si="368"/>
        <v>29</v>
      </c>
      <c r="F669" t="str">
        <f t="shared" ca="1" si="365"/>
        <v>41.749628,-1.175514 41.749628,-1.175514 41.7665409,-1.1260872 41.6892029,-0.9780414 41.65151,-0.92867 41.65155,-0.92845 41.65187,-0.92257</v>
      </c>
      <c r="G669" s="69" t="s">
        <v>1174</v>
      </c>
      <c r="H669">
        <f t="shared" ca="1" si="369"/>
        <v>51</v>
      </c>
      <c r="I669" t="str">
        <f t="shared" ref="I669" ca="1" si="388">IF(I668&lt;H669,I668+1,"")</f>
        <v/>
      </c>
      <c r="J669" s="5" t="e">
        <f t="shared" ca="1" si="373"/>
        <v>#N/A</v>
      </c>
      <c r="M669" s="69"/>
      <c r="N669" s="69">
        <f t="shared" ca="1" si="364"/>
        <v>1</v>
      </c>
      <c r="O669" s="69" t="s">
        <v>1174</v>
      </c>
      <c r="P669">
        <f t="shared" ca="1" si="370"/>
        <v>1</v>
      </c>
      <c r="Q669">
        <f t="shared" ca="1" si="374"/>
        <v>638</v>
      </c>
      <c r="R669">
        <f t="shared" ca="1" si="378"/>
        <v>990</v>
      </c>
      <c r="S669">
        <f t="shared" ca="1" si="375"/>
        <v>616</v>
      </c>
      <c r="T669" t="str">
        <f t="shared" ca="1" si="376"/>
        <v>Paradas</v>
      </c>
      <c r="U669">
        <f t="shared" ca="1" si="379"/>
        <v>10616</v>
      </c>
      <c r="V669">
        <f ca="1">IFERROR(INDEX(Rutas_Despiece!$J:$J,MATCH($S669,$Q:$Q,0)),"")</f>
        <v>41.630029999999998</v>
      </c>
      <c r="W669">
        <f ca="1">IFERROR(INDEX(Rutas_Despiece!$K:$K,MATCH($S669,$Q:$Q,0)),"")</f>
        <v>-0.90645399999999998</v>
      </c>
      <c r="Y669" t="str">
        <f ca="1">IFERROR(INDEX(Rutas_Despiece!$F:$F,MATCH($S669,$Q:$Q,0))&amp;" "&amp;INDEX(Rutas_Despiece!$G:$G,MATCH($S669,$Q:$Q,0)),"")</f>
        <v xml:space="preserve">Vía Ibérica nº 17-23 </v>
      </c>
      <c r="Z669" t="str">
        <f ca="1">IFERROR(INDEX(Rutas_Despiece!$H:$H,MATCH($S669,$Q:$Q,0)),"")</f>
        <v>Zaragoza</v>
      </c>
      <c r="AA669" t="str">
        <f ca="1">IFERROR(INDEX(Rutas_Despiece!$I:$I,MATCH($S669,$Q:$Q,0)),"")</f>
        <v>Zaragoza, España</v>
      </c>
      <c r="AB669" t="str">
        <f ca="1">IFERROR(INDEX(Rutas_Despiece!$L:$L,MATCH($S669,$Q:$Q,0)),"")</f>
        <v>Frente Embarcadero</v>
      </c>
      <c r="AG669" t="str">
        <f t="shared" ca="1" si="371"/>
        <v/>
      </c>
    </row>
    <row r="670" spans="1:33" x14ac:dyDescent="0.25">
      <c r="A670">
        <f ca="1">IF(Rutas_Despiece!A670&lt;&gt;Rutas_Despiece!A669,1,0)</f>
        <v>0</v>
      </c>
      <c r="B670">
        <f ca="1">IF(A670,Rutas_Despiece!C670,0)</f>
        <v>0</v>
      </c>
      <c r="C670">
        <f ca="1">IF(A670,Rutas_Despiece!D670,0)</f>
        <v>0</v>
      </c>
      <c r="D670" t="str">
        <f ca="1">IF(A670=1,"",SUBSTITUTE(Rutas_Despiece!J670,",",".") &amp; ","&amp;SUBSTITUTE(Rutas_Despiece!K670,",","."))</f>
        <v>41.749628,-1.175514</v>
      </c>
      <c r="E670" s="5">
        <f t="shared" ca="1" si="368"/>
        <v>29</v>
      </c>
      <c r="F670" t="str">
        <f t="shared" ca="1" si="365"/>
        <v>41.749628,-1.175514 41.7665409,-1.1260872 41.6892029,-0.9780414 41.65151,-0.92867 41.65155,-0.92845 41.65187,-0.92257</v>
      </c>
      <c r="G670" s="69" t="s">
        <v>1174</v>
      </c>
      <c r="H670">
        <f t="shared" ca="1" si="369"/>
        <v>51</v>
      </c>
      <c r="I670" t="str">
        <f t="shared" ref="I670:I673" ca="1" si="389">IF(I669&lt;H670,I669+1,I669)</f>
        <v/>
      </c>
      <c r="J670" s="5" t="e">
        <f t="shared" ca="1" si="373"/>
        <v>#N/A</v>
      </c>
      <c r="M670" s="69"/>
      <c r="N670" s="69">
        <f t="shared" ca="1" si="364"/>
        <v>1</v>
      </c>
      <c r="O670" s="69" t="s">
        <v>1174</v>
      </c>
      <c r="P670">
        <f t="shared" ca="1" si="370"/>
        <v>1</v>
      </c>
      <c r="Q670">
        <f t="shared" ca="1" si="374"/>
        <v>639</v>
      </c>
      <c r="R670">
        <f t="shared" ca="1" si="378"/>
        <v>990</v>
      </c>
      <c r="S670">
        <f t="shared" ca="1" si="375"/>
        <v>617</v>
      </c>
      <c r="T670" t="str">
        <f t="shared" ca="1" si="376"/>
        <v>Paradas</v>
      </c>
      <c r="U670">
        <f t="shared" ca="1" si="379"/>
        <v>10617</v>
      </c>
      <c r="V670">
        <f ca="1">IFERROR(INDEX(Rutas_Despiece!$J:$J,MATCH($S670,$Q:$Q,0)),"")</f>
        <v>41.634138399999998</v>
      </c>
      <c r="W670">
        <f ca="1">IFERROR(INDEX(Rutas_Despiece!$K:$K,MATCH($S670,$Q:$Q,0)),"")</f>
        <v>-0.91122479999999995</v>
      </c>
      <c r="Y670" t="str">
        <f ca="1">IFERROR(INDEX(Rutas_Despiece!$F:$F,MATCH($S670,$Q:$Q,0))&amp;" "&amp;INDEX(Rutas_Despiece!$G:$G,MATCH($S670,$Q:$Q,0)),"")</f>
        <v xml:space="preserve">Vía Hispanidad nº 16 </v>
      </c>
      <c r="Z670" t="str">
        <f ca="1">IFERROR(INDEX(Rutas_Despiece!$H:$H,MATCH($S670,$Q:$Q,0)),"")</f>
        <v>Zaragoza</v>
      </c>
      <c r="AA670" t="str">
        <f ca="1">IFERROR(INDEX(Rutas_Despiece!$I:$I,MATCH($S670,$Q:$Q,0)),"")</f>
        <v>Zaragoza, España</v>
      </c>
      <c r="AB670" t="str">
        <f ca="1">IFERROR(INDEX(Rutas_Despiece!$L:$L,MATCH($S670,$Q:$Q,0)),"")</f>
        <v>Gas. Casablanca - Pd. Bus</v>
      </c>
      <c r="AG670" t="str">
        <f t="shared" ca="1" si="371"/>
        <v/>
      </c>
    </row>
    <row r="671" spans="1:33" x14ac:dyDescent="0.25">
      <c r="A671">
        <f ca="1">IF(Rutas_Despiece!A671&lt;&gt;Rutas_Despiece!A670,1,0)</f>
        <v>0</v>
      </c>
      <c r="B671">
        <f ca="1">IF(A671,Rutas_Despiece!C671,0)</f>
        <v>0</v>
      </c>
      <c r="C671">
        <f ca="1">IF(A671,Rutas_Despiece!D671,0)</f>
        <v>0</v>
      </c>
      <c r="D671" t="str">
        <f ca="1">IF(A671=1,"",SUBSTITUTE(Rutas_Despiece!J671,",",".") &amp; ","&amp;SUBSTITUTE(Rutas_Despiece!K671,",","."))</f>
        <v>41.7665409,-1.1260872</v>
      </c>
      <c r="E671" s="5">
        <f t="shared" ca="1" si="368"/>
        <v>29</v>
      </c>
      <c r="F671" t="str">
        <f t="shared" ca="1" si="365"/>
        <v>41.7665409,-1.1260872 41.6892029,-0.9780414 41.65151,-0.92867 41.65155,-0.92845 41.65187,-0.92257</v>
      </c>
      <c r="G671" s="69" t="s">
        <v>1174</v>
      </c>
      <c r="H671">
        <f t="shared" ca="1" si="369"/>
        <v>51</v>
      </c>
      <c r="I671" t="str">
        <f t="shared" ca="1" si="389"/>
        <v/>
      </c>
      <c r="J671" s="5" t="e">
        <f t="shared" ca="1" si="373"/>
        <v>#N/A</v>
      </c>
      <c r="M671" s="69"/>
      <c r="N671" s="69">
        <f t="shared" ca="1" si="364"/>
        <v>1</v>
      </c>
      <c r="O671" s="69" t="s">
        <v>1174</v>
      </c>
      <c r="P671">
        <f t="shared" ca="1" si="370"/>
        <v>1</v>
      </c>
      <c r="Q671">
        <f t="shared" ca="1" si="374"/>
        <v>640</v>
      </c>
      <c r="R671">
        <f t="shared" ca="1" si="378"/>
        <v>990</v>
      </c>
      <c r="S671">
        <f t="shared" ca="1" si="375"/>
        <v>618</v>
      </c>
      <c r="T671" t="str">
        <f t="shared" ca="1" si="376"/>
        <v>Paradas</v>
      </c>
      <c r="U671">
        <f t="shared" ca="1" si="379"/>
        <v>10618</v>
      </c>
      <c r="V671">
        <f ca="1">IFERROR(INDEX(Rutas_Despiece!$J:$J,MATCH($S671,$Q:$Q,0)),"")</f>
        <v>41.636246999999997</v>
      </c>
      <c r="W671">
        <f ca="1">IFERROR(INDEX(Rutas_Despiece!$K:$K,MATCH($S671,$Q:$Q,0)),"")</f>
        <v>-0.91250819999999999</v>
      </c>
      <c r="Y671" t="str">
        <f ca="1">IFERROR(INDEX(Rutas_Despiece!$F:$F,MATCH($S671,$Q:$Q,0))&amp;" "&amp;INDEX(Rutas_Despiece!$G:$G,MATCH($S671,$Q:$Q,0)),"")</f>
        <v xml:space="preserve">Vía Hispanidad  </v>
      </c>
      <c r="Z671" t="str">
        <f ca="1">IFERROR(INDEX(Rutas_Despiece!$H:$H,MATCH($S671,$Q:$Q,0)),"")</f>
        <v>Zaragoza</v>
      </c>
      <c r="AA671" t="str">
        <f ca="1">IFERROR(INDEX(Rutas_Despiece!$I:$I,MATCH($S671,$Q:$Q,0)),"")</f>
        <v>Zaragoza, España</v>
      </c>
      <c r="AB671" t="str">
        <f ca="1">IFERROR(INDEX(Rutas_Despiece!$L:$L,MATCH($S671,$Q:$Q,0)),"")</f>
        <v>Esq. Sainz de Varanda - Pd. Bus</v>
      </c>
      <c r="AG671" t="str">
        <f t="shared" ca="1" si="371"/>
        <v/>
      </c>
    </row>
    <row r="672" spans="1:33" x14ac:dyDescent="0.25">
      <c r="A672">
        <f ca="1">IF(Rutas_Despiece!A672&lt;&gt;Rutas_Despiece!A671,1,0)</f>
        <v>0</v>
      </c>
      <c r="B672">
        <f ca="1">IF(A672,Rutas_Despiece!C672,0)</f>
        <v>0</v>
      </c>
      <c r="C672">
        <f ca="1">IF(A672,Rutas_Despiece!D672,0)</f>
        <v>0</v>
      </c>
      <c r="D672" t="str">
        <f ca="1">IF(A672=1,"",SUBSTITUTE(Rutas_Despiece!J672,",",".") &amp; ","&amp;SUBSTITUTE(Rutas_Despiece!K672,",","."))</f>
        <v>41.6892029,-0.9780414</v>
      </c>
      <c r="E672" s="5">
        <f t="shared" ca="1" si="368"/>
        <v>29</v>
      </c>
      <c r="F672" t="str">
        <f t="shared" ca="1" si="365"/>
        <v>41.6892029,-0.9780414 41.65151,-0.92867 41.65155,-0.92845 41.65187,-0.92257</v>
      </c>
      <c r="G672" s="69" t="s">
        <v>1174</v>
      </c>
      <c r="H672">
        <f t="shared" ca="1" si="369"/>
        <v>51</v>
      </c>
      <c r="I672" t="str">
        <f t="shared" ca="1" si="389"/>
        <v/>
      </c>
      <c r="J672" s="5" t="e">
        <f t="shared" ca="1" si="373"/>
        <v>#N/A</v>
      </c>
      <c r="M672" s="69"/>
      <c r="N672" s="69">
        <f t="shared" ca="1" si="364"/>
        <v>1</v>
      </c>
      <c r="O672" s="69" t="s">
        <v>1174</v>
      </c>
      <c r="P672">
        <f t="shared" ca="1" si="370"/>
        <v>1</v>
      </c>
      <c r="Q672">
        <f t="shared" ca="1" si="374"/>
        <v>641</v>
      </c>
      <c r="R672">
        <f t="shared" ca="1" si="378"/>
        <v>990</v>
      </c>
      <c r="S672">
        <f t="shared" ca="1" si="375"/>
        <v>619</v>
      </c>
      <c r="T672" t="str">
        <f t="shared" ca="1" si="376"/>
        <v>Paradas</v>
      </c>
      <c r="U672">
        <f t="shared" ca="1" si="379"/>
        <v>10619</v>
      </c>
      <c r="V672">
        <f ca="1">IFERROR(INDEX(Rutas_Despiece!$J:$J,MATCH($S672,$Q:$Q,0)),"")</f>
        <v>41.641716799999998</v>
      </c>
      <c r="W672">
        <f ca="1">IFERROR(INDEX(Rutas_Despiece!$K:$K,MATCH($S672,$Q:$Q,0)),"")</f>
        <v>-0.91498789999999997</v>
      </c>
      <c r="Y672" t="str">
        <f ca="1">IFERROR(INDEX(Rutas_Despiece!$F:$F,MATCH($S672,$Q:$Q,0))&amp;" "&amp;INDEX(Rutas_Despiece!$G:$G,MATCH($S672,$Q:$Q,0)),"")</f>
        <v xml:space="preserve">Vía Hispanidad  </v>
      </c>
      <c r="Z672" t="str">
        <f ca="1">IFERROR(INDEX(Rutas_Despiece!$H:$H,MATCH($S672,$Q:$Q,0)),"")</f>
        <v>Zaragoza</v>
      </c>
      <c r="AA672" t="str">
        <f ca="1">IFERROR(INDEX(Rutas_Despiece!$I:$I,MATCH($S672,$Q:$Q,0)),"")</f>
        <v>Zaragoza, España</v>
      </c>
      <c r="AB672" t="str">
        <f ca="1">IFERROR(INDEX(Rutas_Despiece!$L:$L,MATCH($S672,$Q:$Q,0)),"")</f>
        <v>Esq. Gómez Laguna - Pd. Bus</v>
      </c>
      <c r="AG672" t="str">
        <f t="shared" ca="1" si="371"/>
        <v/>
      </c>
    </row>
    <row r="673" spans="1:33" x14ac:dyDescent="0.25">
      <c r="A673">
        <f ca="1">IF(Rutas_Despiece!A673&lt;&gt;Rutas_Despiece!A672,1,0)</f>
        <v>0</v>
      </c>
      <c r="B673">
        <f ca="1">IF(A673,Rutas_Despiece!C673,0)</f>
        <v>0</v>
      </c>
      <c r="C673">
        <f ca="1">IF(A673,Rutas_Despiece!D673,0)</f>
        <v>0</v>
      </c>
      <c r="D673" t="str">
        <f ca="1">IF(A673=1,"",SUBSTITUTE(Rutas_Despiece!J673,",",".") &amp; ","&amp;SUBSTITUTE(Rutas_Despiece!K673,",","."))</f>
        <v>41.65151,-0.92867</v>
      </c>
      <c r="E673" s="5">
        <f t="shared" ca="1" si="368"/>
        <v>29</v>
      </c>
      <c r="F673" t="str">
        <f t="shared" ca="1" si="365"/>
        <v>41.65151,-0.92867 41.65155,-0.92845 41.65187,-0.92257</v>
      </c>
      <c r="G673" s="69" t="s">
        <v>1174</v>
      </c>
      <c r="H673">
        <f t="shared" ca="1" si="369"/>
        <v>51</v>
      </c>
      <c r="I673" t="str">
        <f t="shared" ca="1" si="389"/>
        <v/>
      </c>
      <c r="J673" s="5" t="e">
        <f t="shared" ca="1" si="373"/>
        <v>#N/A</v>
      </c>
      <c r="M673" s="69"/>
      <c r="N673" s="69">
        <f t="shared" ca="1" si="364"/>
        <v>1</v>
      </c>
      <c r="O673" s="69" t="s">
        <v>1174</v>
      </c>
      <c r="P673">
        <f t="shared" ca="1" si="370"/>
        <v>1</v>
      </c>
      <c r="Q673">
        <f t="shared" ca="1" si="374"/>
        <v>642</v>
      </c>
      <c r="R673">
        <f t="shared" ca="1" si="378"/>
        <v>990</v>
      </c>
      <c r="S673">
        <f t="shared" ca="1" si="375"/>
        <v>620</v>
      </c>
      <c r="T673" t="str">
        <f t="shared" ca="1" si="376"/>
        <v>Paradas</v>
      </c>
      <c r="U673">
        <f t="shared" ca="1" si="379"/>
        <v>10620</v>
      </c>
      <c r="V673">
        <f ca="1">IFERROR(INDEX(Rutas_Despiece!$J:$J,MATCH($S673,$Q:$Q,0)),"")</f>
        <v>41.643380299999997</v>
      </c>
      <c r="W673">
        <f ca="1">IFERROR(INDEX(Rutas_Despiece!$K:$K,MATCH($S673,$Q:$Q,0)),"")</f>
        <v>-0.91569800000000001</v>
      </c>
      <c r="Y673" t="str">
        <f ca="1">IFERROR(INDEX(Rutas_Despiece!$F:$F,MATCH($S673,$Q:$Q,0))&amp;" "&amp;INDEX(Rutas_Despiece!$G:$G,MATCH($S673,$Q:$Q,0)),"")</f>
        <v xml:space="preserve">Vía Hispanidad  </v>
      </c>
      <c r="Z673" t="str">
        <f ca="1">IFERROR(INDEX(Rutas_Despiece!$H:$H,MATCH($S673,$Q:$Q,0)),"")</f>
        <v>Zaragoza</v>
      </c>
      <c r="AA673" t="str">
        <f ca="1">IFERROR(INDEX(Rutas_Despiece!$I:$I,MATCH($S673,$Q:$Q,0)),"")</f>
        <v>Zaragoza, España</v>
      </c>
      <c r="AB673" t="str">
        <f ca="1">IFERROR(INDEX(Rutas_Despiece!$L:$L,MATCH($S673,$Q:$Q,0)),"")</f>
        <v>Esq. Duquesa Villahermosa</v>
      </c>
      <c r="AG673" t="str">
        <f t="shared" ca="1" si="371"/>
        <v/>
      </c>
    </row>
    <row r="674" spans="1:33" x14ac:dyDescent="0.25">
      <c r="A674">
        <f ca="1">IF(Rutas_Despiece!A674&lt;&gt;Rutas_Despiece!A673,1,0)</f>
        <v>0</v>
      </c>
      <c r="B674">
        <f ca="1">IF(A674,Rutas_Despiece!C674,0)</f>
        <v>0</v>
      </c>
      <c r="C674">
        <f ca="1">IF(A674,Rutas_Despiece!D674,0)</f>
        <v>0</v>
      </c>
      <c r="D674" t="str">
        <f ca="1">IF(A674=1,"",SUBSTITUTE(Rutas_Despiece!J674,",",".") &amp; ","&amp;SUBSTITUTE(Rutas_Despiece!K674,",","."))</f>
        <v>41.65155,-0.92845</v>
      </c>
      <c r="E674" s="5">
        <f t="shared" ca="1" si="368"/>
        <v>29</v>
      </c>
      <c r="F674" t="str">
        <f t="shared" ca="1" si="365"/>
        <v>41.65155,-0.92845 41.65187,-0.92257</v>
      </c>
      <c r="G674" s="69" t="s">
        <v>1174</v>
      </c>
      <c r="H674">
        <f t="shared" ca="1" si="369"/>
        <v>51</v>
      </c>
      <c r="I674" t="str">
        <f t="shared" ref="I674" ca="1" si="390">IF(I673&lt;H674,I673+1,"")</f>
        <v/>
      </c>
      <c r="J674" s="5" t="e">
        <f t="shared" ca="1" si="373"/>
        <v>#N/A</v>
      </c>
      <c r="M674" s="69"/>
      <c r="N674" s="69">
        <f t="shared" ca="1" si="364"/>
        <v>1</v>
      </c>
      <c r="O674" s="69" t="s">
        <v>1174</v>
      </c>
      <c r="P674">
        <f t="shared" ca="1" si="370"/>
        <v>1</v>
      </c>
      <c r="Q674">
        <f t="shared" ca="1" si="374"/>
        <v>643</v>
      </c>
      <c r="R674">
        <f t="shared" ca="1" si="378"/>
        <v>990</v>
      </c>
      <c r="S674">
        <f t="shared" ca="1" si="375"/>
        <v>621</v>
      </c>
      <c r="T674" t="str">
        <f t="shared" ca="1" si="376"/>
        <v>Paradas</v>
      </c>
      <c r="U674">
        <f t="shared" ca="1" si="379"/>
        <v>10621</v>
      </c>
      <c r="V674">
        <f ca="1">IFERROR(INDEX(Rutas_Despiece!$J:$J,MATCH($S674,$Q:$Q,0)),"")</f>
        <v>41.6487689</v>
      </c>
      <c r="W674">
        <f ca="1">IFERROR(INDEX(Rutas_Despiece!$K:$K,MATCH($S674,$Q:$Q,0)),"")</f>
        <v>-0.91995720000000003</v>
      </c>
      <c r="Y674" t="str">
        <f ca="1">IFERROR(INDEX(Rutas_Despiece!$F:$F,MATCH($S674,$Q:$Q,0))&amp;" "&amp;INDEX(Rutas_Despiece!$G:$G,MATCH($S674,$Q:$Q,0)),"")</f>
        <v xml:space="preserve">Vía Hispanidad nº 102-104 </v>
      </c>
      <c r="Z674" t="str">
        <f ca="1">IFERROR(INDEX(Rutas_Despiece!$H:$H,MATCH($S674,$Q:$Q,0)),"")</f>
        <v>Zaragoza</v>
      </c>
      <c r="AA674" t="str">
        <f ca="1">IFERROR(INDEX(Rutas_Despiece!$I:$I,MATCH($S674,$Q:$Q,0)),"")</f>
        <v>Zaragoza, España</v>
      </c>
      <c r="AB674" t="str">
        <f ca="1">IFERROR(INDEX(Rutas_Despiece!$L:$L,MATCH($S674,$Q:$Q,0)),"")</f>
        <v>Pd. Bus</v>
      </c>
      <c r="AG674" t="str">
        <f t="shared" ca="1" si="371"/>
        <v/>
      </c>
    </row>
    <row r="675" spans="1:33" x14ac:dyDescent="0.25">
      <c r="A675">
        <f ca="1">IF(Rutas_Despiece!A675&lt;&gt;Rutas_Despiece!A674,1,0)</f>
        <v>0</v>
      </c>
      <c r="B675">
        <f ca="1">IF(A675,Rutas_Despiece!C675,0)</f>
        <v>0</v>
      </c>
      <c r="C675">
        <f ca="1">IF(A675,Rutas_Despiece!D675,0)</f>
        <v>0</v>
      </c>
      <c r="D675" t="str">
        <f ca="1">IF(A675=1,"",SUBSTITUTE(Rutas_Despiece!J675,",",".") &amp; ","&amp;SUBSTITUTE(Rutas_Despiece!K675,",","."))</f>
        <v>41.65187,-0.92257</v>
      </c>
      <c r="E675" s="5">
        <f t="shared" ca="1" si="368"/>
        <v>29</v>
      </c>
      <c r="F675" t="str">
        <f t="shared" ca="1" si="365"/>
        <v>41.65187,-0.92257</v>
      </c>
      <c r="G675" s="69" t="s">
        <v>1174</v>
      </c>
      <c r="H675">
        <f t="shared" ca="1" si="369"/>
        <v>51</v>
      </c>
      <c r="I675" t="str">
        <f t="shared" ref="I675:I678" ca="1" si="391">IF(I674&lt;H675,I674+1,I674)</f>
        <v/>
      </c>
      <c r="J675" s="5" t="e">
        <f t="shared" ca="1" si="373"/>
        <v>#N/A</v>
      </c>
      <c r="M675" s="69"/>
      <c r="N675" s="69">
        <f t="shared" ca="1" si="364"/>
        <v>1</v>
      </c>
      <c r="O675" s="69" t="s">
        <v>1174</v>
      </c>
      <c r="P675">
        <f t="shared" ca="1" si="370"/>
        <v>1</v>
      </c>
      <c r="Q675">
        <f t="shared" ca="1" si="374"/>
        <v>644</v>
      </c>
      <c r="R675">
        <f t="shared" ca="1" si="378"/>
        <v>990</v>
      </c>
      <c r="S675">
        <f t="shared" ca="1" si="375"/>
        <v>622</v>
      </c>
      <c r="T675" t="str">
        <f t="shared" ca="1" si="376"/>
        <v>Paradas</v>
      </c>
      <c r="U675">
        <f t="shared" ca="1" si="379"/>
        <v>10622</v>
      </c>
      <c r="V675">
        <f ca="1">IFERROR(INDEX(Rutas_Despiece!$J:$J,MATCH($S675,$Q:$Q,0)),"")</f>
        <v>41.655067600000002</v>
      </c>
      <c r="W675">
        <f ca="1">IFERROR(INDEX(Rutas_Despiece!$K:$K,MATCH($S675,$Q:$Q,0)),"")</f>
        <v>-0.922427</v>
      </c>
      <c r="Y675" t="str">
        <f ca="1">IFERROR(INDEX(Rutas_Despiece!$F:$F,MATCH($S675,$Q:$Q,0))&amp;" "&amp;INDEX(Rutas_Despiece!$G:$G,MATCH($S675,$Q:$Q,0)),"")</f>
        <v>Vía Hispanidad nº 132</v>
      </c>
      <c r="Z675" t="str">
        <f ca="1">IFERROR(INDEX(Rutas_Despiece!$H:$H,MATCH($S675,$Q:$Q,0)),"")</f>
        <v>Zaragoza</v>
      </c>
      <c r="AA675" t="str">
        <f ca="1">IFERROR(INDEX(Rutas_Despiece!$I:$I,MATCH($S675,$Q:$Q,0)),"")</f>
        <v>Zaragoza, España</v>
      </c>
      <c r="AB675">
        <f ca="1">IFERROR(INDEX(Rutas_Despiece!$L:$L,MATCH($S675,$Q:$Q,0)),"")</f>
        <v>0</v>
      </c>
      <c r="AG675" t="str">
        <f t="shared" ca="1" si="371"/>
        <v/>
      </c>
    </row>
    <row r="676" spans="1:33" x14ac:dyDescent="0.25">
      <c r="A676">
        <f ca="1">IF(Rutas_Despiece!A676&lt;&gt;Rutas_Despiece!A675,1,0)</f>
        <v>1</v>
      </c>
      <c r="B676" t="str">
        <f ca="1">IF(A676,Rutas_Despiece!C676,0)</f>
        <v>Rutas_Habituales_MTN</v>
      </c>
      <c r="C676" t="str">
        <f ca="1">IF(A676,Rutas_Despiece!D676,0)</f>
        <v>Ruta 16_20</v>
      </c>
      <c r="D676" t="str">
        <f ca="1">IF(A676=1,"",SUBSTITUTE(Rutas_Despiece!J676,",",".") &amp; ","&amp;SUBSTITUTE(Rutas_Despiece!K676,",","."))</f>
        <v/>
      </c>
      <c r="E676" s="5">
        <f t="shared" ca="1" si="368"/>
        <v>30</v>
      </c>
      <c r="F676" t="str">
        <f t="shared" ca="1" si="365"/>
        <v xml:space="preserve"> 41.6445845,-0.8975304 41.636182,-0.873442 41.6520955,-0.9356121 41.6572894,-0.9335518 41.658755,-0.941243 41.749628,-1.175514 41.749628,-1.175514 41.658555,-0.940755 41.6572074,-0.9336014 41.6523139,-0.9336591 41.646481,-0.887553 41.636182,-0.873442</v>
      </c>
      <c r="G676" s="69" t="s">
        <v>1174</v>
      </c>
      <c r="H676">
        <f t="shared" ca="1" si="369"/>
        <v>51</v>
      </c>
      <c r="I676" t="str">
        <f t="shared" ca="1" si="391"/>
        <v/>
      </c>
      <c r="J676" s="5" t="e">
        <f t="shared" ca="1" si="373"/>
        <v>#N/A</v>
      </c>
      <c r="M676" s="69"/>
      <c r="N676" s="69">
        <f t="shared" ca="1" si="364"/>
        <v>1</v>
      </c>
      <c r="O676" s="69" t="s">
        <v>1174</v>
      </c>
      <c r="P676">
        <f t="shared" ca="1" si="370"/>
        <v>0</v>
      </c>
      <c r="Q676">
        <f t="shared" ca="1" si="374"/>
        <v>644</v>
      </c>
      <c r="R676">
        <f t="shared" ca="1" si="378"/>
        <v>990</v>
      </c>
      <c r="S676">
        <f t="shared" ca="1" si="375"/>
        <v>623</v>
      </c>
      <c r="T676" t="str">
        <f t="shared" ca="1" si="376"/>
        <v>Paradas</v>
      </c>
      <c r="U676">
        <f t="shared" ca="1" si="379"/>
        <v>10623</v>
      </c>
      <c r="V676">
        <f ca="1">IFERROR(INDEX(Rutas_Despiece!$J:$J,MATCH($S676,$Q:$Q,0)),"")</f>
        <v>41.749628000000001</v>
      </c>
      <c r="W676">
        <f ca="1">IFERROR(INDEX(Rutas_Despiece!$K:$K,MATCH($S676,$Q:$Q,0)),"")</f>
        <v>-1.1755139999999999</v>
      </c>
      <c r="Y676" t="str">
        <f ca="1">IFERROR(INDEX(Rutas_Despiece!$F:$F,MATCH($S676,$Q:$Q,0))&amp;" "&amp;INDEX(Rutas_Despiece!$G:$G,MATCH($S676,$Q:$Q,0)),"")</f>
        <v xml:space="preserve">Pol. Ind Entrerrios </v>
      </c>
      <c r="Z676" t="str">
        <f ca="1">IFERROR(INDEX(Rutas_Despiece!$H:$H,MATCH($S676,$Q:$Q,0)),"")</f>
        <v>Figueruelas</v>
      </c>
      <c r="AA676" t="str">
        <f ca="1">IFERROR(INDEX(Rutas_Despiece!$I:$I,MATCH($S676,$Q:$Q,0)),"")</f>
        <v>Zaragoza, España</v>
      </c>
      <c r="AB676" t="str">
        <f ca="1">IFERROR(INDEX(Rutas_Despiece!$L:$L,MATCH($S676,$Q:$Q,0)),"")</f>
        <v>Opel Puerta 5</v>
      </c>
      <c r="AG676" t="str">
        <f t="shared" ca="1" si="371"/>
        <v/>
      </c>
    </row>
    <row r="677" spans="1:33" x14ac:dyDescent="0.25">
      <c r="A677">
        <f ca="1">IF(Rutas_Despiece!A677&lt;&gt;Rutas_Despiece!A676,1,0)</f>
        <v>0</v>
      </c>
      <c r="B677">
        <f ca="1">IF(A677,Rutas_Despiece!C677,0)</f>
        <v>0</v>
      </c>
      <c r="C677">
        <f ca="1">IF(A677,Rutas_Despiece!D677,0)</f>
        <v>0</v>
      </c>
      <c r="D677" t="str">
        <f ca="1">IF(A677=1,"",SUBSTITUTE(Rutas_Despiece!J677,",",".") &amp; ","&amp;SUBSTITUTE(Rutas_Despiece!K677,",","."))</f>
        <v>41.6445845,-0.8975304</v>
      </c>
      <c r="E677" s="5">
        <f t="shared" ca="1" si="368"/>
        <v>30</v>
      </c>
      <c r="F677" t="str">
        <f t="shared" ca="1" si="365"/>
        <v>41.6445845,-0.8975304 41.636182,-0.873442 41.6520955,-0.9356121 41.6572894,-0.9335518 41.658755,-0.941243 41.749628,-1.175514 41.749628,-1.175514 41.658555,-0.940755 41.6572074,-0.9336014 41.6523139,-0.9336591 41.646481,-0.887553 41.636182,-0.873442</v>
      </c>
      <c r="G677" s="69" t="s">
        <v>1174</v>
      </c>
      <c r="H677">
        <f t="shared" ca="1" si="369"/>
        <v>51</v>
      </c>
      <c r="I677" t="str">
        <f t="shared" ca="1" si="391"/>
        <v/>
      </c>
      <c r="J677" s="5" t="e">
        <f t="shared" ca="1" si="373"/>
        <v>#N/A</v>
      </c>
      <c r="M677" s="69"/>
      <c r="N677" s="69">
        <f t="shared" ca="1" si="364"/>
        <v>1</v>
      </c>
      <c r="O677" s="69" t="s">
        <v>1174</v>
      </c>
      <c r="P677">
        <f t="shared" ca="1" si="370"/>
        <v>1</v>
      </c>
      <c r="Q677">
        <f t="shared" ca="1" si="374"/>
        <v>645</v>
      </c>
      <c r="R677">
        <f t="shared" ca="1" si="378"/>
        <v>990</v>
      </c>
      <c r="S677">
        <f t="shared" ca="1" si="375"/>
        <v>624</v>
      </c>
      <c r="T677" t="str">
        <f t="shared" ca="1" si="376"/>
        <v>Paradas</v>
      </c>
      <c r="U677">
        <f t="shared" ca="1" si="379"/>
        <v>10624</v>
      </c>
      <c r="V677">
        <f ca="1">IFERROR(INDEX(Rutas_Despiece!$J:$J,MATCH($S677,$Q:$Q,0)),"")</f>
        <v>41.749628000000001</v>
      </c>
      <c r="W677">
        <f ca="1">IFERROR(INDEX(Rutas_Despiece!$K:$K,MATCH($S677,$Q:$Q,0)),"")</f>
        <v>-1.1755139999999999</v>
      </c>
      <c r="Y677" t="str">
        <f ca="1">IFERROR(INDEX(Rutas_Despiece!$F:$F,MATCH($S677,$Q:$Q,0))&amp;" "&amp;INDEX(Rutas_Despiece!$G:$G,MATCH($S677,$Q:$Q,0)),"")</f>
        <v xml:space="preserve">Pol. Ind Entrerrios </v>
      </c>
      <c r="Z677" t="str">
        <f ca="1">IFERROR(INDEX(Rutas_Despiece!$H:$H,MATCH($S677,$Q:$Q,0)),"")</f>
        <v>Figueruelas</v>
      </c>
      <c r="AA677" t="str">
        <f ca="1">IFERROR(INDEX(Rutas_Despiece!$I:$I,MATCH($S677,$Q:$Q,0)),"")</f>
        <v>Zaragoza, España</v>
      </c>
      <c r="AB677" t="str">
        <f ca="1">IFERROR(INDEX(Rutas_Despiece!$L:$L,MATCH($S677,$Q:$Q,0)),"")</f>
        <v>Opel Puerta 5</v>
      </c>
      <c r="AG677" t="str">
        <f t="shared" ca="1" si="371"/>
        <v/>
      </c>
    </row>
    <row r="678" spans="1:33" x14ac:dyDescent="0.25">
      <c r="A678">
        <f ca="1">IF(Rutas_Despiece!A678&lt;&gt;Rutas_Despiece!A677,1,0)</f>
        <v>0</v>
      </c>
      <c r="B678">
        <f ca="1">IF(A678,Rutas_Despiece!C678,0)</f>
        <v>0</v>
      </c>
      <c r="C678">
        <f ca="1">IF(A678,Rutas_Despiece!D678,0)</f>
        <v>0</v>
      </c>
      <c r="D678" t="str">
        <f ca="1">IF(A678=1,"",SUBSTITUTE(Rutas_Despiece!J678,",",".") &amp; ","&amp;SUBSTITUTE(Rutas_Despiece!K678,",","."))</f>
        <v>41.636182,-0.873442</v>
      </c>
      <c r="E678" s="5">
        <f t="shared" ca="1" si="368"/>
        <v>30</v>
      </c>
      <c r="F678" t="str">
        <f t="shared" ca="1" si="365"/>
        <v>41.636182,-0.873442 41.6520955,-0.9356121 41.6572894,-0.9335518 41.658755,-0.941243 41.749628,-1.175514 41.749628,-1.175514 41.658555,-0.940755 41.6572074,-0.9336014 41.6523139,-0.9336591 41.646481,-0.887553 41.636182,-0.873442</v>
      </c>
      <c r="G678" s="69" t="s">
        <v>1174</v>
      </c>
      <c r="H678">
        <f t="shared" ca="1" si="369"/>
        <v>51</v>
      </c>
      <c r="I678" t="str">
        <f t="shared" ca="1" si="391"/>
        <v/>
      </c>
      <c r="J678" s="5" t="e">
        <f t="shared" ca="1" si="373"/>
        <v>#N/A</v>
      </c>
      <c r="M678" s="69"/>
      <c r="N678" s="69">
        <f t="shared" ca="1" si="364"/>
        <v>1</v>
      </c>
      <c r="O678" s="69" t="s">
        <v>1174</v>
      </c>
      <c r="P678">
        <f t="shared" ca="1" si="370"/>
        <v>1</v>
      </c>
      <c r="Q678">
        <f t="shared" ca="1" si="374"/>
        <v>646</v>
      </c>
      <c r="R678">
        <f t="shared" ca="1" si="378"/>
        <v>990</v>
      </c>
      <c r="S678">
        <f t="shared" ca="1" si="375"/>
        <v>625</v>
      </c>
      <c r="T678" t="str">
        <f t="shared" ca="1" si="376"/>
        <v>Paradas</v>
      </c>
      <c r="U678">
        <f t="shared" ca="1" si="379"/>
        <v>10625</v>
      </c>
      <c r="V678">
        <f ca="1">IFERROR(INDEX(Rutas_Despiece!$J:$J,MATCH($S678,$Q:$Q,0)),"")</f>
        <v>41.655025299999998</v>
      </c>
      <c r="W678">
        <f ca="1">IFERROR(INDEX(Rutas_Despiece!$K:$K,MATCH($S678,$Q:$Q,0)),"")</f>
        <v>-0.9207166</v>
      </c>
      <c r="Y678" t="str">
        <f ca="1">IFERROR(INDEX(Rutas_Despiece!$F:$F,MATCH($S678,$Q:$Q,0))&amp;" "&amp;INDEX(Rutas_Despiece!$G:$G,MATCH($S678,$Q:$Q,0)),"")</f>
        <v xml:space="preserve">Vía Hispanidad  </v>
      </c>
      <c r="Z678" t="str">
        <f ca="1">IFERROR(INDEX(Rutas_Despiece!$H:$H,MATCH($S678,$Q:$Q,0)),"")</f>
        <v>Zaragoza</v>
      </c>
      <c r="AA678" t="str">
        <f ca="1">IFERROR(INDEX(Rutas_Despiece!$I:$I,MATCH($S678,$Q:$Q,0)),"")</f>
        <v>Zaragoza, España</v>
      </c>
      <c r="AB678" t="str">
        <f ca="1">IFERROR(INDEX(Rutas_Despiece!$L:$L,MATCH($S678,$Q:$Q,0)),"")</f>
        <v>Frente nº 132 - 2º paso de cebra</v>
      </c>
      <c r="AG678" t="str">
        <f t="shared" ca="1" si="371"/>
        <v/>
      </c>
    </row>
    <row r="679" spans="1:33" x14ac:dyDescent="0.25">
      <c r="A679">
        <f ca="1">IF(Rutas_Despiece!A679&lt;&gt;Rutas_Despiece!A678,1,0)</f>
        <v>0</v>
      </c>
      <c r="B679">
        <f ca="1">IF(A679,Rutas_Despiece!C679,0)</f>
        <v>0</v>
      </c>
      <c r="C679">
        <f ca="1">IF(A679,Rutas_Despiece!D679,0)</f>
        <v>0</v>
      </c>
      <c r="D679" t="str">
        <f ca="1">IF(A679=1,"",SUBSTITUTE(Rutas_Despiece!J679,",",".") &amp; ","&amp;SUBSTITUTE(Rutas_Despiece!K679,",","."))</f>
        <v>41.6520955,-0.9356121</v>
      </c>
      <c r="E679" s="5">
        <f t="shared" ca="1" si="368"/>
        <v>30</v>
      </c>
      <c r="F679" t="str">
        <f t="shared" ca="1" si="365"/>
        <v>41.6520955,-0.9356121 41.6572894,-0.9335518 41.658755,-0.941243 41.749628,-1.175514 41.749628,-1.175514 41.658555,-0.940755 41.6572074,-0.9336014 41.6523139,-0.9336591 41.646481,-0.887553 41.636182,-0.873442</v>
      </c>
      <c r="G679" s="69" t="s">
        <v>1174</v>
      </c>
      <c r="H679">
        <f t="shared" ca="1" si="369"/>
        <v>51</v>
      </c>
      <c r="I679" t="str">
        <f t="shared" ref="I679" ca="1" si="392">IF(I678&lt;H679,I678+1,"")</f>
        <v/>
      </c>
      <c r="J679" s="5" t="e">
        <f t="shared" ca="1" si="373"/>
        <v>#N/A</v>
      </c>
      <c r="M679" s="69"/>
      <c r="N679" s="69">
        <f t="shared" ca="1" si="364"/>
        <v>1</v>
      </c>
      <c r="O679" s="69" t="s">
        <v>1174</v>
      </c>
      <c r="P679">
        <f t="shared" ca="1" si="370"/>
        <v>1</v>
      </c>
      <c r="Q679">
        <f t="shared" ca="1" si="374"/>
        <v>647</v>
      </c>
      <c r="R679">
        <f t="shared" ca="1" si="378"/>
        <v>990</v>
      </c>
      <c r="S679">
        <f t="shared" ca="1" si="375"/>
        <v>626</v>
      </c>
      <c r="T679" t="str">
        <f t="shared" ca="1" si="376"/>
        <v>Paradas</v>
      </c>
      <c r="U679">
        <f t="shared" ca="1" si="379"/>
        <v>10626</v>
      </c>
      <c r="V679">
        <f ca="1">IFERROR(INDEX(Rutas_Despiece!$J:$J,MATCH($S679,$Q:$Q,0)),"")</f>
        <v>41.648010800000002</v>
      </c>
      <c r="W679">
        <f ca="1">IFERROR(INDEX(Rutas_Despiece!$K:$K,MATCH($S679,$Q:$Q,0)),"")</f>
        <v>-0.91789790000000004</v>
      </c>
      <c r="Y679" t="str">
        <f ca="1">IFERROR(INDEX(Rutas_Despiece!$F:$F,MATCH($S679,$Q:$Q,0))&amp;" "&amp;INDEX(Rutas_Despiece!$G:$G,MATCH($S679,$Q:$Q,0)),"")</f>
        <v xml:space="preserve">Vía Hispanidad  </v>
      </c>
      <c r="Z679" t="str">
        <f ca="1">IFERROR(INDEX(Rutas_Despiece!$H:$H,MATCH($S679,$Q:$Q,0)),"")</f>
        <v>Zaragoza</v>
      </c>
      <c r="AA679" t="str">
        <f ca="1">IFERROR(INDEX(Rutas_Despiece!$I:$I,MATCH($S679,$Q:$Q,0)),"")</f>
        <v>Zaragoza, España</v>
      </c>
      <c r="AB679" t="str">
        <f ca="1">IFERROR(INDEX(Rutas_Despiece!$L:$L,MATCH($S679,$Q:$Q,0)),"")</f>
        <v>Frente Escultor Palao - Pd. Bus</v>
      </c>
      <c r="AG679" t="str">
        <f t="shared" ca="1" si="371"/>
        <v/>
      </c>
    </row>
    <row r="680" spans="1:33" x14ac:dyDescent="0.25">
      <c r="A680">
        <f ca="1">IF(Rutas_Despiece!A680&lt;&gt;Rutas_Despiece!A679,1,0)</f>
        <v>0</v>
      </c>
      <c r="B680">
        <f ca="1">IF(A680,Rutas_Despiece!C680,0)</f>
        <v>0</v>
      </c>
      <c r="C680">
        <f ca="1">IF(A680,Rutas_Despiece!D680,0)</f>
        <v>0</v>
      </c>
      <c r="D680" t="str">
        <f ca="1">IF(A680=1,"",SUBSTITUTE(Rutas_Despiece!J680,",",".") &amp; ","&amp;SUBSTITUTE(Rutas_Despiece!K680,",","."))</f>
        <v>41.6572894,-0.9335518</v>
      </c>
      <c r="E680" s="5">
        <f t="shared" ca="1" si="368"/>
        <v>30</v>
      </c>
      <c r="F680" t="str">
        <f t="shared" ca="1" si="365"/>
        <v>41.6572894,-0.9335518 41.658755,-0.941243 41.749628,-1.175514 41.749628,-1.175514 41.658555,-0.940755 41.6572074,-0.9336014 41.6523139,-0.9336591 41.646481,-0.887553 41.636182,-0.873442</v>
      </c>
      <c r="G680" s="69" t="s">
        <v>1174</v>
      </c>
      <c r="H680">
        <f t="shared" ca="1" si="369"/>
        <v>51</v>
      </c>
      <c r="I680" t="str">
        <f t="shared" ref="I680:I683" ca="1" si="393">IF(I679&lt;H680,I679+1,I679)</f>
        <v/>
      </c>
      <c r="J680" s="5" t="e">
        <f t="shared" ca="1" si="373"/>
        <v>#N/A</v>
      </c>
      <c r="M680" s="69"/>
      <c r="N680" s="69">
        <f t="shared" ca="1" si="364"/>
        <v>1</v>
      </c>
      <c r="O680" s="69" t="s">
        <v>1174</v>
      </c>
      <c r="P680">
        <f t="shared" ca="1" si="370"/>
        <v>1</v>
      </c>
      <c r="Q680">
        <f t="shared" ca="1" si="374"/>
        <v>648</v>
      </c>
      <c r="R680">
        <f t="shared" ca="1" si="378"/>
        <v>990</v>
      </c>
      <c r="S680">
        <f t="shared" ca="1" si="375"/>
        <v>627</v>
      </c>
      <c r="T680" t="str">
        <f t="shared" ca="1" si="376"/>
        <v>Paradas</v>
      </c>
      <c r="U680">
        <f t="shared" ca="1" si="379"/>
        <v>10627</v>
      </c>
      <c r="V680">
        <f ca="1">IFERROR(INDEX(Rutas_Despiece!$J:$J,MATCH($S680,$Q:$Q,0)),"")</f>
        <v>41.645047300000002</v>
      </c>
      <c r="W680">
        <f ca="1">IFERROR(INDEX(Rutas_Despiece!$K:$K,MATCH($S680,$Q:$Q,0)),"")</f>
        <v>-0.91656369999999998</v>
      </c>
      <c r="Y680" t="str">
        <f ca="1">IFERROR(INDEX(Rutas_Despiece!$F:$F,MATCH($S680,$Q:$Q,0))&amp;" "&amp;INDEX(Rutas_Despiece!$G:$G,MATCH($S680,$Q:$Q,0)),"")</f>
        <v xml:space="preserve">Vía Hispanidad  </v>
      </c>
      <c r="Z680" t="str">
        <f ca="1">IFERROR(INDEX(Rutas_Despiece!$H:$H,MATCH($S680,$Q:$Q,0)),"")</f>
        <v>Zaragoza</v>
      </c>
      <c r="AA680" t="str">
        <f ca="1">IFERROR(INDEX(Rutas_Despiece!$I:$I,MATCH($S680,$Q:$Q,0)),"")</f>
        <v>Zaragoza, España</v>
      </c>
      <c r="AB680" t="str">
        <f ca="1">IFERROR(INDEX(Rutas_Despiece!$L:$L,MATCH($S680,$Q:$Q,0)),"")</f>
        <v>Frente Villa de Andorra - Pd. Bus</v>
      </c>
      <c r="AG680" t="str">
        <f t="shared" ca="1" si="371"/>
        <v/>
      </c>
    </row>
    <row r="681" spans="1:33" x14ac:dyDescent="0.25">
      <c r="A681">
        <f ca="1">IF(Rutas_Despiece!A681&lt;&gt;Rutas_Despiece!A680,1,0)</f>
        <v>0</v>
      </c>
      <c r="B681">
        <f ca="1">IF(A681,Rutas_Despiece!C681,0)</f>
        <v>0</v>
      </c>
      <c r="C681">
        <f ca="1">IF(A681,Rutas_Despiece!D681,0)</f>
        <v>0</v>
      </c>
      <c r="D681" t="str">
        <f ca="1">IF(A681=1,"",SUBSTITUTE(Rutas_Despiece!J681,",",".") &amp; ","&amp;SUBSTITUTE(Rutas_Despiece!K681,",","."))</f>
        <v>41.658755,-0.941243</v>
      </c>
      <c r="E681" s="5">
        <f t="shared" ca="1" si="368"/>
        <v>30</v>
      </c>
      <c r="F681" t="str">
        <f t="shared" ca="1" si="365"/>
        <v>41.658755,-0.941243 41.749628,-1.175514 41.749628,-1.175514 41.658555,-0.940755 41.6572074,-0.9336014 41.6523139,-0.9336591 41.646481,-0.887553 41.636182,-0.873442</v>
      </c>
      <c r="G681" s="69" t="s">
        <v>1174</v>
      </c>
      <c r="H681">
        <f t="shared" ca="1" si="369"/>
        <v>51</v>
      </c>
      <c r="I681" t="str">
        <f t="shared" ca="1" si="393"/>
        <v/>
      </c>
      <c r="J681" s="5" t="e">
        <f t="shared" ca="1" si="373"/>
        <v>#N/A</v>
      </c>
      <c r="M681" s="69"/>
      <c r="N681" s="69">
        <f t="shared" ca="1" si="364"/>
        <v>1</v>
      </c>
      <c r="O681" s="69" t="s">
        <v>1174</v>
      </c>
      <c r="P681">
        <f t="shared" ca="1" si="370"/>
        <v>1</v>
      </c>
      <c r="Q681">
        <f t="shared" ca="1" si="374"/>
        <v>649</v>
      </c>
      <c r="R681">
        <f t="shared" ca="1" si="378"/>
        <v>990</v>
      </c>
      <c r="S681">
        <f t="shared" ca="1" si="375"/>
        <v>628</v>
      </c>
      <c r="T681" t="str">
        <f t="shared" ca="1" si="376"/>
        <v>Paradas</v>
      </c>
      <c r="U681">
        <f t="shared" ca="1" si="379"/>
        <v>10628</v>
      </c>
      <c r="V681">
        <f ca="1">IFERROR(INDEX(Rutas_Despiece!$J:$J,MATCH($S681,$Q:$Q,0)),"")</f>
        <v>41.641716799999998</v>
      </c>
      <c r="W681">
        <f ca="1">IFERROR(INDEX(Rutas_Despiece!$K:$K,MATCH($S681,$Q:$Q,0)),"")</f>
        <v>-0.91498789999999997</v>
      </c>
      <c r="Y681" t="str">
        <f ca="1">IFERROR(INDEX(Rutas_Despiece!$F:$F,MATCH($S681,$Q:$Q,0))&amp;" "&amp;INDEX(Rutas_Despiece!$G:$G,MATCH($S681,$Q:$Q,0)),"")</f>
        <v xml:space="preserve">Vía Hispanidad  </v>
      </c>
      <c r="Z681" t="str">
        <f ca="1">IFERROR(INDEX(Rutas_Despiece!$H:$H,MATCH($S681,$Q:$Q,0)),"")</f>
        <v>Zaragoza</v>
      </c>
      <c r="AA681" t="str">
        <f ca="1">IFERROR(INDEX(Rutas_Despiece!$I:$I,MATCH($S681,$Q:$Q,0)),"")</f>
        <v>Zaragoza, España</v>
      </c>
      <c r="AB681" t="str">
        <f ca="1">IFERROR(INDEX(Rutas_Despiece!$L:$L,MATCH($S681,$Q:$Q,0)),"")</f>
        <v>Esq. Gómez Laguna - Pd. Bus</v>
      </c>
      <c r="AG681" t="str">
        <f t="shared" ca="1" si="371"/>
        <v/>
      </c>
    </row>
    <row r="682" spans="1:33" x14ac:dyDescent="0.25">
      <c r="A682">
        <f ca="1">IF(Rutas_Despiece!A682&lt;&gt;Rutas_Despiece!A681,1,0)</f>
        <v>0</v>
      </c>
      <c r="B682">
        <f ca="1">IF(A682,Rutas_Despiece!C682,0)</f>
        <v>0</v>
      </c>
      <c r="C682">
        <f ca="1">IF(A682,Rutas_Despiece!D682,0)</f>
        <v>0</v>
      </c>
      <c r="D682" t="str">
        <f ca="1">IF(A682=1,"",SUBSTITUTE(Rutas_Despiece!J682,",",".") &amp; ","&amp;SUBSTITUTE(Rutas_Despiece!K682,",","."))</f>
        <v>41.749628,-1.175514</v>
      </c>
      <c r="E682" s="5">
        <f t="shared" ca="1" si="368"/>
        <v>30</v>
      </c>
      <c r="F682" t="str">
        <f t="shared" ca="1" si="365"/>
        <v>41.749628,-1.175514 41.749628,-1.175514 41.658555,-0.940755 41.6572074,-0.9336014 41.6523139,-0.9336591 41.646481,-0.887553 41.636182,-0.873442</v>
      </c>
      <c r="G682" s="69" t="s">
        <v>1174</v>
      </c>
      <c r="H682">
        <f t="shared" ca="1" si="369"/>
        <v>51</v>
      </c>
      <c r="I682" t="str">
        <f t="shared" ca="1" si="393"/>
        <v/>
      </c>
      <c r="J682" s="5" t="e">
        <f t="shared" ca="1" si="373"/>
        <v>#N/A</v>
      </c>
      <c r="M682" s="69"/>
      <c r="N682" s="69">
        <f t="shared" ca="1" si="364"/>
        <v>1</v>
      </c>
      <c r="O682" s="69" t="s">
        <v>1174</v>
      </c>
      <c r="P682">
        <f t="shared" ca="1" si="370"/>
        <v>1</v>
      </c>
      <c r="Q682">
        <f t="shared" ca="1" si="374"/>
        <v>650</v>
      </c>
      <c r="R682">
        <f t="shared" ca="1" si="378"/>
        <v>990</v>
      </c>
      <c r="S682">
        <f t="shared" ca="1" si="375"/>
        <v>629</v>
      </c>
      <c r="T682" t="str">
        <f t="shared" ca="1" si="376"/>
        <v>Paradas</v>
      </c>
      <c r="U682">
        <f t="shared" ca="1" si="379"/>
        <v>10629</v>
      </c>
      <c r="V682">
        <f ca="1">IFERROR(INDEX(Rutas_Despiece!$J:$J,MATCH($S682,$Q:$Q,0)),"")</f>
        <v>41.636692699999998</v>
      </c>
      <c r="W682">
        <f ca="1">IFERROR(INDEX(Rutas_Despiece!$K:$K,MATCH($S682,$Q:$Q,0)),"")</f>
        <v>-0.91294390000000003</v>
      </c>
      <c r="Y682" t="str">
        <f ca="1">IFERROR(INDEX(Rutas_Despiece!$F:$F,MATCH($S682,$Q:$Q,0))&amp;" "&amp;INDEX(Rutas_Despiece!$G:$G,MATCH($S682,$Q:$Q,0)),"")</f>
        <v xml:space="preserve">Vía Hispanidad  </v>
      </c>
      <c r="Z682" t="str">
        <f ca="1">IFERROR(INDEX(Rutas_Despiece!$H:$H,MATCH($S682,$Q:$Q,0)),"")</f>
        <v>Zaragoza</v>
      </c>
      <c r="AA682" t="str">
        <f ca="1">IFERROR(INDEX(Rutas_Despiece!$I:$I,MATCH($S682,$Q:$Q,0)),"")</f>
        <v>Zaragoza, España</v>
      </c>
      <c r="AB682" t="str">
        <f ca="1">IFERROR(INDEX(Rutas_Despiece!$L:$L,MATCH($S682,$Q:$Q,0)),"")</f>
        <v>Frente Avd. Sainz de Varanda</v>
      </c>
      <c r="AG682" t="str">
        <f t="shared" ca="1" si="371"/>
        <v/>
      </c>
    </row>
    <row r="683" spans="1:33" x14ac:dyDescent="0.25">
      <c r="A683">
        <f ca="1">IF(Rutas_Despiece!A683&lt;&gt;Rutas_Despiece!A682,1,0)</f>
        <v>0</v>
      </c>
      <c r="B683">
        <f ca="1">IF(A683,Rutas_Despiece!C683,0)</f>
        <v>0</v>
      </c>
      <c r="C683">
        <f ca="1">IF(A683,Rutas_Despiece!D683,0)</f>
        <v>0</v>
      </c>
      <c r="D683" t="str">
        <f ca="1">IF(A683=1,"",SUBSTITUTE(Rutas_Despiece!J683,",",".") &amp; ","&amp;SUBSTITUTE(Rutas_Despiece!K683,",","."))</f>
        <v>41.749628,-1.175514</v>
      </c>
      <c r="E683" s="5">
        <f t="shared" ca="1" si="368"/>
        <v>30</v>
      </c>
      <c r="F683" t="str">
        <f t="shared" ca="1" si="365"/>
        <v>41.749628,-1.175514 41.658555,-0.940755 41.6572074,-0.9336014 41.6523139,-0.9336591 41.646481,-0.887553 41.636182,-0.873442</v>
      </c>
      <c r="G683" s="69" t="s">
        <v>1174</v>
      </c>
      <c r="H683">
        <f t="shared" ca="1" si="369"/>
        <v>51</v>
      </c>
      <c r="I683" t="str">
        <f t="shared" ca="1" si="393"/>
        <v/>
      </c>
      <c r="J683" s="5" t="e">
        <f t="shared" ca="1" si="373"/>
        <v>#N/A</v>
      </c>
      <c r="M683" s="69"/>
      <c r="N683" s="69">
        <f t="shared" ca="1" si="364"/>
        <v>1</v>
      </c>
      <c r="O683" s="69" t="s">
        <v>1174</v>
      </c>
      <c r="P683">
        <f t="shared" ca="1" si="370"/>
        <v>1</v>
      </c>
      <c r="Q683">
        <f t="shared" ca="1" si="374"/>
        <v>651</v>
      </c>
      <c r="R683">
        <f t="shared" ca="1" si="378"/>
        <v>990</v>
      </c>
      <c r="S683">
        <f t="shared" ca="1" si="375"/>
        <v>630</v>
      </c>
      <c r="T683" t="str">
        <f t="shared" ca="1" si="376"/>
        <v>Paradas</v>
      </c>
      <c r="U683">
        <f t="shared" ca="1" si="379"/>
        <v>10630</v>
      </c>
      <c r="V683">
        <f ca="1">IFERROR(INDEX(Rutas_Despiece!$J:$J,MATCH($S683,$Q:$Q,0)),"")</f>
        <v>41.633650400000001</v>
      </c>
      <c r="W683">
        <f ca="1">IFERROR(INDEX(Rutas_Despiece!$K:$K,MATCH($S683,$Q:$Q,0)),"")</f>
        <v>-0.90830379999999999</v>
      </c>
      <c r="Y683" t="str">
        <f ca="1">IFERROR(INDEX(Rutas_Despiece!$F:$F,MATCH($S683,$Q:$Q,0))&amp;" "&amp;INDEX(Rutas_Despiece!$G:$G,MATCH($S683,$Q:$Q,0)),"")</f>
        <v xml:space="preserve">Vía Hispanidad  </v>
      </c>
      <c r="Z683" t="str">
        <f ca="1">IFERROR(INDEX(Rutas_Despiece!$H:$H,MATCH($S683,$Q:$Q,0)),"")</f>
        <v>Zaragoza</v>
      </c>
      <c r="AA683" t="str">
        <f ca="1">IFERROR(INDEX(Rutas_Despiece!$I:$I,MATCH($S683,$Q:$Q,0)),"")</f>
        <v>Zaragoza, España</v>
      </c>
      <c r="AB683" t="str">
        <f ca="1">IFERROR(INDEX(Rutas_Despiece!$L:$L,MATCH($S683,$Q:$Q,0)),"")</f>
        <v>Gas. Casablanca - Esq. La Vía</v>
      </c>
      <c r="AG683" t="str">
        <f t="shared" ca="1" si="371"/>
        <v/>
      </c>
    </row>
    <row r="684" spans="1:33" x14ac:dyDescent="0.25">
      <c r="A684">
        <f ca="1">IF(Rutas_Despiece!A684&lt;&gt;Rutas_Despiece!A683,1,0)</f>
        <v>0</v>
      </c>
      <c r="B684">
        <f ca="1">IF(A684,Rutas_Despiece!C684,0)</f>
        <v>0</v>
      </c>
      <c r="C684">
        <f ca="1">IF(A684,Rutas_Despiece!D684,0)</f>
        <v>0</v>
      </c>
      <c r="D684" t="str">
        <f ca="1">IF(A684=1,"",SUBSTITUTE(Rutas_Despiece!J684,",",".") &amp; ","&amp;SUBSTITUTE(Rutas_Despiece!K684,",","."))</f>
        <v>41.658555,-0.940755</v>
      </c>
      <c r="E684" s="5">
        <f t="shared" ca="1" si="368"/>
        <v>30</v>
      </c>
      <c r="F684" t="str">
        <f t="shared" ca="1" si="365"/>
        <v>41.658555,-0.940755 41.6572074,-0.9336014 41.6523139,-0.9336591 41.646481,-0.887553 41.636182,-0.873442</v>
      </c>
      <c r="G684" s="69" t="s">
        <v>1174</v>
      </c>
      <c r="H684">
        <f t="shared" ca="1" si="369"/>
        <v>51</v>
      </c>
      <c r="I684" t="str">
        <f t="shared" ref="I684" ca="1" si="394">IF(I683&lt;H684,I683+1,"")</f>
        <v/>
      </c>
      <c r="J684" s="5" t="e">
        <f t="shared" ca="1" si="373"/>
        <v>#N/A</v>
      </c>
      <c r="M684" s="69"/>
      <c r="N684" s="69">
        <f t="shared" ca="1" si="364"/>
        <v>1</v>
      </c>
      <c r="O684" s="69" t="s">
        <v>1174</v>
      </c>
      <c r="P684">
        <f t="shared" ca="1" si="370"/>
        <v>1</v>
      </c>
      <c r="Q684">
        <f t="shared" ca="1" si="374"/>
        <v>652</v>
      </c>
      <c r="R684">
        <f t="shared" ca="1" si="378"/>
        <v>990</v>
      </c>
      <c r="S684">
        <f t="shared" ca="1" si="375"/>
        <v>631</v>
      </c>
      <c r="T684" t="str">
        <f t="shared" ca="1" si="376"/>
        <v>Paradas</v>
      </c>
      <c r="U684">
        <f t="shared" ca="1" si="379"/>
        <v>10631</v>
      </c>
      <c r="V684">
        <f ca="1">IFERROR(INDEX(Rutas_Despiece!$J:$J,MATCH($S684,$Q:$Q,0)),"")</f>
        <v>41.630336999999997</v>
      </c>
      <c r="W684">
        <f ca="1">IFERROR(INDEX(Rutas_Despiece!$K:$K,MATCH($S684,$Q:$Q,0)),"")</f>
        <v>-0.90684100000000001</v>
      </c>
      <c r="Y684" t="str">
        <f ca="1">IFERROR(INDEX(Rutas_Despiece!$F:$F,MATCH($S684,$Q:$Q,0))&amp;" "&amp;INDEX(Rutas_Despiece!$G:$G,MATCH($S684,$Q:$Q,0)),"")</f>
        <v xml:space="preserve">Vía Ibérica nº 2 </v>
      </c>
      <c r="Z684" t="str">
        <f ca="1">IFERROR(INDEX(Rutas_Despiece!$H:$H,MATCH($S684,$Q:$Q,0)),"")</f>
        <v>Zaragoza</v>
      </c>
      <c r="AA684" t="str">
        <f ca="1">IFERROR(INDEX(Rutas_Despiece!$I:$I,MATCH($S684,$Q:$Q,0)),"")</f>
        <v>Zaragoza, España</v>
      </c>
      <c r="AB684" t="str">
        <f ca="1">IFERROR(INDEX(Rutas_Despiece!$L:$L,MATCH($S684,$Q:$Q,0)),"")</f>
        <v>Frente Hospital Militar - Pd. Bus</v>
      </c>
      <c r="AG684" t="str">
        <f t="shared" ca="1" si="371"/>
        <v/>
      </c>
    </row>
    <row r="685" spans="1:33" x14ac:dyDescent="0.25">
      <c r="A685">
        <f ca="1">IF(Rutas_Despiece!A685&lt;&gt;Rutas_Despiece!A684,1,0)</f>
        <v>0</v>
      </c>
      <c r="B685">
        <f ca="1">IF(A685,Rutas_Despiece!C685,0)</f>
        <v>0</v>
      </c>
      <c r="C685">
        <f ca="1">IF(A685,Rutas_Despiece!D685,0)</f>
        <v>0</v>
      </c>
      <c r="D685" t="str">
        <f ca="1">IF(A685=1,"",SUBSTITUTE(Rutas_Despiece!J685,",",".") &amp; ","&amp;SUBSTITUTE(Rutas_Despiece!K685,",","."))</f>
        <v>41.6572074,-0.9336014</v>
      </c>
      <c r="E685" s="5">
        <f t="shared" ca="1" si="368"/>
        <v>30</v>
      </c>
      <c r="F685" t="str">
        <f t="shared" ca="1" si="365"/>
        <v>41.6572074,-0.9336014 41.6523139,-0.9336591 41.646481,-0.887553 41.636182,-0.873442</v>
      </c>
      <c r="G685" s="69" t="s">
        <v>1174</v>
      </c>
      <c r="H685">
        <f t="shared" ca="1" si="369"/>
        <v>51</v>
      </c>
      <c r="I685" t="str">
        <f t="shared" ref="I685:I688" ca="1" si="395">IF(I684&lt;H685,I684+1,I684)</f>
        <v/>
      </c>
      <c r="J685" s="5" t="e">
        <f t="shared" ca="1" si="373"/>
        <v>#N/A</v>
      </c>
      <c r="M685" s="69"/>
      <c r="N685" s="69">
        <f t="shared" ca="1" si="364"/>
        <v>1</v>
      </c>
      <c r="O685" s="69" t="s">
        <v>1174</v>
      </c>
      <c r="P685">
        <f t="shared" ca="1" si="370"/>
        <v>1</v>
      </c>
      <c r="Q685">
        <f t="shared" ca="1" si="374"/>
        <v>653</v>
      </c>
      <c r="R685">
        <f t="shared" ca="1" si="378"/>
        <v>990</v>
      </c>
      <c r="S685">
        <f t="shared" ca="1" si="375"/>
        <v>632</v>
      </c>
      <c r="T685" t="str">
        <f t="shared" ca="1" si="376"/>
        <v>Paradas</v>
      </c>
      <c r="U685">
        <f t="shared" ca="1" si="379"/>
        <v>10632</v>
      </c>
      <c r="V685">
        <f ca="1">IFERROR(INDEX(Rutas_Despiece!$J:$J,MATCH($S685,$Q:$Q,0)),"")</f>
        <v>41.625651400000002</v>
      </c>
      <c r="W685">
        <f ca="1">IFERROR(INDEX(Rutas_Despiece!$K:$K,MATCH($S685,$Q:$Q,0)),"")</f>
        <v>-0.91027219999999998</v>
      </c>
      <c r="Y685" t="str">
        <f ca="1">IFERROR(INDEX(Rutas_Despiece!$F:$F,MATCH($S685,$Q:$Q,0))&amp;" "&amp;INDEX(Rutas_Despiece!$G:$G,MATCH($S685,$Q:$Q,0)),"")</f>
        <v xml:space="preserve">Vía Ibérica  </v>
      </c>
      <c r="Z685" t="str">
        <f ca="1">IFERROR(INDEX(Rutas_Despiece!$H:$H,MATCH($S685,$Q:$Q,0)),"")</f>
        <v>Zaragoza</v>
      </c>
      <c r="AA685" t="str">
        <f ca="1">IFERROR(INDEX(Rutas_Despiece!$I:$I,MATCH($S685,$Q:$Q,0)),"")</f>
        <v>Zaragoza, España</v>
      </c>
      <c r="AB685" t="str">
        <f ca="1">IFERROR(INDEX(Rutas_Despiece!$L:$L,MATCH($S685,$Q:$Q,0)),"")</f>
        <v>Esq. Argualas - Pd. Bus</v>
      </c>
      <c r="AG685" t="str">
        <f t="shared" ca="1" si="371"/>
        <v/>
      </c>
    </row>
    <row r="686" spans="1:33" x14ac:dyDescent="0.25">
      <c r="A686">
        <f ca="1">IF(Rutas_Despiece!A686&lt;&gt;Rutas_Despiece!A685,1,0)</f>
        <v>0</v>
      </c>
      <c r="B686">
        <f ca="1">IF(A686,Rutas_Despiece!C686,0)</f>
        <v>0</v>
      </c>
      <c r="C686">
        <f ca="1">IF(A686,Rutas_Despiece!D686,0)</f>
        <v>0</v>
      </c>
      <c r="D686" t="str">
        <f ca="1">IF(A686=1,"",SUBSTITUTE(Rutas_Despiece!J686,",",".") &amp; ","&amp;SUBSTITUTE(Rutas_Despiece!K686,",","."))</f>
        <v>41.6523139,-0.9336591</v>
      </c>
      <c r="E686" s="5">
        <f t="shared" ca="1" si="368"/>
        <v>30</v>
      </c>
      <c r="F686" t="str">
        <f t="shared" ca="1" si="365"/>
        <v>41.6523139,-0.9336591 41.646481,-0.887553 41.636182,-0.873442</v>
      </c>
      <c r="G686" s="69" t="s">
        <v>1174</v>
      </c>
      <c r="H686">
        <f t="shared" ca="1" si="369"/>
        <v>51</v>
      </c>
      <c r="I686" t="str">
        <f t="shared" ca="1" si="395"/>
        <v/>
      </c>
      <c r="J686" s="5" t="e">
        <f t="shared" ca="1" si="373"/>
        <v>#N/A</v>
      </c>
      <c r="M686" s="69"/>
      <c r="N686" s="69">
        <f t="shared" ca="1" si="364"/>
        <v>1</v>
      </c>
      <c r="O686" s="69" t="s">
        <v>1174</v>
      </c>
      <c r="P686">
        <f t="shared" ca="1" si="370"/>
        <v>1</v>
      </c>
      <c r="Q686">
        <f t="shared" ca="1" si="374"/>
        <v>654</v>
      </c>
      <c r="R686">
        <f t="shared" ca="1" si="378"/>
        <v>990</v>
      </c>
      <c r="S686">
        <f t="shared" ca="1" si="375"/>
        <v>633</v>
      </c>
      <c r="T686" t="str">
        <f t="shared" ca="1" si="376"/>
        <v>Paradas</v>
      </c>
      <c r="U686">
        <f t="shared" ca="1" si="379"/>
        <v>10633</v>
      </c>
      <c r="V686">
        <f ca="1">IFERROR(INDEX(Rutas_Despiece!$J:$J,MATCH($S686,$Q:$Q,0)),"")</f>
        <v>41.651510000000002</v>
      </c>
      <c r="W686">
        <f ca="1">IFERROR(INDEX(Rutas_Despiece!$K:$K,MATCH($S686,$Q:$Q,0)),"")</f>
        <v>-0.92867</v>
      </c>
      <c r="Y686" t="str">
        <f ca="1">IFERROR(INDEX(Rutas_Despiece!$F:$F,MATCH($S686,$Q:$Q,0))&amp;" "&amp;INDEX(Rutas_Despiece!$G:$G,MATCH($S686,$Q:$Q,0)),"")</f>
        <v xml:space="preserve">Antonio Leyva nº 83 </v>
      </c>
      <c r="Z686" t="str">
        <f ca="1">IFERROR(INDEX(Rutas_Despiece!$H:$H,MATCH($S686,$Q:$Q,0)),"")</f>
        <v>Zaragoza</v>
      </c>
      <c r="AA686" t="str">
        <f ca="1">IFERROR(INDEX(Rutas_Despiece!$I:$I,MATCH($S686,$Q:$Q,0)),"")</f>
        <v>Zaragoza, España</v>
      </c>
      <c r="AB686" t="str">
        <f ca="1">IFERROR(INDEX(Rutas_Despiece!$L:$L,MATCH($S686,$Q:$Q,0)),"")</f>
        <v>Pd. Bus</v>
      </c>
      <c r="AG686" t="str">
        <f t="shared" ca="1" si="371"/>
        <v/>
      </c>
    </row>
    <row r="687" spans="1:33" x14ac:dyDescent="0.25">
      <c r="A687">
        <f ca="1">IF(Rutas_Despiece!A687&lt;&gt;Rutas_Despiece!A686,1,0)</f>
        <v>0</v>
      </c>
      <c r="B687">
        <f ca="1">IF(A687,Rutas_Despiece!C687,0)</f>
        <v>0</v>
      </c>
      <c r="C687">
        <f ca="1">IF(A687,Rutas_Despiece!D687,0)</f>
        <v>0</v>
      </c>
      <c r="D687" t="str">
        <f ca="1">IF(A687=1,"",SUBSTITUTE(Rutas_Despiece!J687,",",".") &amp; ","&amp;SUBSTITUTE(Rutas_Despiece!K687,",","."))</f>
        <v>41.646481,-0.887553</v>
      </c>
      <c r="E687" s="5">
        <f t="shared" ca="1" si="368"/>
        <v>30</v>
      </c>
      <c r="F687" t="str">
        <f t="shared" ca="1" si="365"/>
        <v>41.646481,-0.887553 41.636182,-0.873442</v>
      </c>
      <c r="G687" s="69" t="s">
        <v>1174</v>
      </c>
      <c r="H687">
        <f t="shared" ca="1" si="369"/>
        <v>51</v>
      </c>
      <c r="I687" t="str">
        <f t="shared" ca="1" si="395"/>
        <v/>
      </c>
      <c r="J687" s="5" t="e">
        <f t="shared" ca="1" si="373"/>
        <v>#N/A</v>
      </c>
      <c r="M687" s="69"/>
      <c r="N687" s="69">
        <f t="shared" ca="1" si="364"/>
        <v>1</v>
      </c>
      <c r="O687" s="69" t="s">
        <v>1174</v>
      </c>
      <c r="P687">
        <f t="shared" ca="1" si="370"/>
        <v>1</v>
      </c>
      <c r="Q687">
        <f t="shared" ca="1" si="374"/>
        <v>655</v>
      </c>
      <c r="R687">
        <f t="shared" ca="1" si="378"/>
        <v>990</v>
      </c>
      <c r="S687">
        <f t="shared" ca="1" si="375"/>
        <v>634</v>
      </c>
      <c r="T687" t="str">
        <f t="shared" ca="1" si="376"/>
        <v>Paradas</v>
      </c>
      <c r="U687">
        <f t="shared" ca="1" si="379"/>
        <v>10634</v>
      </c>
      <c r="V687">
        <f ca="1">IFERROR(INDEX(Rutas_Despiece!$J:$J,MATCH($S687,$Q:$Q,0)),"")</f>
        <v>41.65155</v>
      </c>
      <c r="W687">
        <f ca="1">IFERROR(INDEX(Rutas_Despiece!$K:$K,MATCH($S687,$Q:$Q,0)),"")</f>
        <v>-0.92845</v>
      </c>
      <c r="Y687" t="str">
        <f ca="1">IFERROR(INDEX(Rutas_Despiece!$F:$F,MATCH($S687,$Q:$Q,0))&amp;" "&amp;INDEX(Rutas_Despiece!$G:$G,MATCH($S687,$Q:$Q,0)),"")</f>
        <v xml:space="preserve">Antonio Leyva nº 65-67 </v>
      </c>
      <c r="Z687" t="str">
        <f ca="1">IFERROR(INDEX(Rutas_Despiece!$H:$H,MATCH($S687,$Q:$Q,0)),"")</f>
        <v>Zaragoza</v>
      </c>
      <c r="AA687" t="str">
        <f ca="1">IFERROR(INDEX(Rutas_Despiece!$I:$I,MATCH($S687,$Q:$Q,0)),"")</f>
        <v>Zaragoza, España</v>
      </c>
      <c r="AB687" t="str">
        <f ca="1">IFERROR(INDEX(Rutas_Despiece!$L:$L,MATCH($S687,$Q:$Q,0)),"")</f>
        <v>CAI</v>
      </c>
      <c r="AG687" t="str">
        <f t="shared" ca="1" si="371"/>
        <v/>
      </c>
    </row>
    <row r="688" spans="1:33" x14ac:dyDescent="0.25">
      <c r="A688">
        <f ca="1">IF(Rutas_Despiece!A688&lt;&gt;Rutas_Despiece!A687,1,0)</f>
        <v>0</v>
      </c>
      <c r="B688">
        <f ca="1">IF(A688,Rutas_Despiece!C688,0)</f>
        <v>0</v>
      </c>
      <c r="C688">
        <f ca="1">IF(A688,Rutas_Despiece!D688,0)</f>
        <v>0</v>
      </c>
      <c r="D688" t="str">
        <f ca="1">IF(A688=1,"",SUBSTITUTE(Rutas_Despiece!J688,",",".") &amp; ","&amp;SUBSTITUTE(Rutas_Despiece!K688,",","."))</f>
        <v>41.636182,-0.873442</v>
      </c>
      <c r="E688" s="5">
        <f t="shared" ca="1" si="368"/>
        <v>30</v>
      </c>
      <c r="F688" t="str">
        <f t="shared" ca="1" si="365"/>
        <v>41.636182,-0.873442</v>
      </c>
      <c r="G688" s="69" t="s">
        <v>1174</v>
      </c>
      <c r="H688">
        <f t="shared" ca="1" si="369"/>
        <v>51</v>
      </c>
      <c r="I688" t="str">
        <f t="shared" ca="1" si="395"/>
        <v/>
      </c>
      <c r="J688" s="5" t="e">
        <f t="shared" ca="1" si="373"/>
        <v>#N/A</v>
      </c>
      <c r="M688" s="69"/>
      <c r="N688" s="69">
        <f t="shared" ca="1" si="364"/>
        <v>1</v>
      </c>
      <c r="O688" s="69" t="s">
        <v>1174</v>
      </c>
      <c r="P688">
        <f t="shared" ca="1" si="370"/>
        <v>1</v>
      </c>
      <c r="Q688">
        <f t="shared" ca="1" si="374"/>
        <v>656</v>
      </c>
      <c r="R688">
        <f t="shared" ca="1" si="378"/>
        <v>990</v>
      </c>
      <c r="S688">
        <f t="shared" ca="1" si="375"/>
        <v>635</v>
      </c>
      <c r="T688" t="str">
        <f t="shared" ca="1" si="376"/>
        <v>Paradas</v>
      </c>
      <c r="U688">
        <f t="shared" ca="1" si="379"/>
        <v>10635</v>
      </c>
      <c r="V688">
        <f ca="1">IFERROR(INDEX(Rutas_Despiece!$J:$J,MATCH($S688,$Q:$Q,0)),"")</f>
        <v>41.651870000000002</v>
      </c>
      <c r="W688">
        <f ca="1">IFERROR(INDEX(Rutas_Despiece!$K:$K,MATCH($S688,$Q:$Q,0)),"")</f>
        <v>-0.92257</v>
      </c>
      <c r="Y688" t="str">
        <f ca="1">IFERROR(INDEX(Rutas_Despiece!$F:$F,MATCH($S688,$Q:$Q,0))&amp;" "&amp;INDEX(Rutas_Despiece!$G:$G,MATCH($S688,$Q:$Q,0)),"")</f>
        <v xml:space="preserve">Antonio Leyva nº 9 </v>
      </c>
      <c r="Z688" t="str">
        <f ca="1">IFERROR(INDEX(Rutas_Despiece!$H:$H,MATCH($S688,$Q:$Q,0)),"")</f>
        <v>Zaragoza</v>
      </c>
      <c r="AA688" t="str">
        <f ca="1">IFERROR(INDEX(Rutas_Despiece!$I:$I,MATCH($S688,$Q:$Q,0)),"")</f>
        <v>Zaragoza, España</v>
      </c>
      <c r="AB688" t="str">
        <f ca="1">IFERROR(INDEX(Rutas_Despiece!$L:$L,MATCH($S688,$Q:$Q,0)),"")</f>
        <v>Esq. Lope de Vega</v>
      </c>
      <c r="AG688" t="str">
        <f t="shared" ca="1" si="371"/>
        <v/>
      </c>
    </row>
    <row r="689" spans="1:33" x14ac:dyDescent="0.25">
      <c r="A689">
        <f ca="1">IF(Rutas_Despiece!A689&lt;&gt;Rutas_Despiece!A688,1,0)</f>
        <v>1</v>
      </c>
      <c r="B689" t="str">
        <f ca="1">IF(A689,Rutas_Despiece!C689,0)</f>
        <v>Rutas_Habituales_MTN</v>
      </c>
      <c r="C689" t="str">
        <f ca="1">IF(A689,Rutas_Despiece!D689,0)</f>
        <v>Ruta 17_20</v>
      </c>
      <c r="D689" t="str">
        <f ca="1">IF(A689=1,"",SUBSTITUTE(Rutas_Despiece!J689,",",".") &amp; ","&amp;SUBSTITUTE(Rutas_Despiece!K689,",","."))</f>
        <v/>
      </c>
      <c r="E689" s="5">
        <f t="shared" ca="1" si="368"/>
        <v>31</v>
      </c>
      <c r="F689" t="str">
        <f t="shared" ca="1" si="365"/>
        <v xml:space="preserve"> 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89" s="69" t="s">
        <v>1174</v>
      </c>
      <c r="H689">
        <f t="shared" ca="1" si="369"/>
        <v>51</v>
      </c>
      <c r="I689" t="str">
        <f t="shared" ref="I689" ca="1" si="396">IF(I688&lt;H689,I688+1,"")</f>
        <v/>
      </c>
      <c r="J689" s="5" t="e">
        <f t="shared" ca="1" si="373"/>
        <v>#N/A</v>
      </c>
      <c r="M689" s="69"/>
      <c r="N689" s="69">
        <f t="shared" ca="1" si="364"/>
        <v>1</v>
      </c>
      <c r="O689" s="69" t="s">
        <v>1174</v>
      </c>
      <c r="P689">
        <f t="shared" ca="1" si="370"/>
        <v>0</v>
      </c>
      <c r="Q689">
        <f t="shared" ca="1" si="374"/>
        <v>656</v>
      </c>
      <c r="R689">
        <f t="shared" ca="1" si="378"/>
        <v>990</v>
      </c>
      <c r="S689">
        <f t="shared" ca="1" si="375"/>
        <v>636</v>
      </c>
      <c r="T689" t="str">
        <f t="shared" ca="1" si="376"/>
        <v>Paradas</v>
      </c>
      <c r="U689">
        <f t="shared" ca="1" si="379"/>
        <v>10636</v>
      </c>
      <c r="V689">
        <f ca="1">IFERROR(INDEX(Rutas_Despiece!$J:$J,MATCH($S689,$Q:$Q,0)),"")</f>
        <v>41.689270800000003</v>
      </c>
      <c r="W689">
        <f ca="1">IFERROR(INDEX(Rutas_Despiece!$K:$K,MATCH($S689,$Q:$Q,0)),"")</f>
        <v>-0.97838800000000004</v>
      </c>
      <c r="Y689" t="str">
        <f ca="1">IFERROR(INDEX(Rutas_Despiece!$F:$F,MATCH($S689,$Q:$Q,0))&amp;" "&amp;INDEX(Rutas_Despiece!$G:$G,MATCH($S689,$Q:$Q,0)),"")</f>
        <v xml:space="preserve">Ctra. Logroño </v>
      </c>
      <c r="Z689" t="str">
        <f ca="1">IFERROR(INDEX(Rutas_Despiece!$H:$H,MATCH($S689,$Q:$Q,0)),"")</f>
        <v xml:space="preserve">Monzalbarba </v>
      </c>
      <c r="AA689" t="str">
        <f ca="1">IFERROR(INDEX(Rutas_Despiece!$I:$I,MATCH($S689,$Q:$Q,0)),"")</f>
        <v>Zaragoza, España</v>
      </c>
      <c r="AB689" t="str">
        <f ca="1">IFERROR(INDEX(Rutas_Despiece!$L:$L,MATCH($S689,$Q:$Q,0)),"")</f>
        <v>Desvío Monzalbarba - Pd. Bus (?)</v>
      </c>
      <c r="AG689" t="str">
        <f t="shared" ca="1" si="371"/>
        <v/>
      </c>
    </row>
    <row r="690" spans="1:33" x14ac:dyDescent="0.25">
      <c r="A690">
        <f ca="1">IF(Rutas_Despiece!A690&lt;&gt;Rutas_Despiece!A689,1,0)</f>
        <v>0</v>
      </c>
      <c r="B690">
        <f ca="1">IF(A690,Rutas_Despiece!C690,0)</f>
        <v>0</v>
      </c>
      <c r="C690">
        <f ca="1">IF(A690,Rutas_Despiece!D690,0)</f>
        <v>0</v>
      </c>
      <c r="D690" t="str">
        <f ca="1">IF(A690=1,"",SUBSTITUTE(Rutas_Despiece!J690,",",".") &amp; ","&amp;SUBSTITUTE(Rutas_Despiece!K690,",","."))</f>
        <v>41.6242934,-0.9574866</v>
      </c>
      <c r="E690" s="5">
        <f t="shared" ca="1" si="368"/>
        <v>31</v>
      </c>
      <c r="F690" t="str">
        <f t="shared" ca="1" si="365"/>
        <v>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0" s="69" t="s">
        <v>1174</v>
      </c>
      <c r="H690">
        <f t="shared" ca="1" si="369"/>
        <v>51</v>
      </c>
      <c r="I690" t="str">
        <f t="shared" ref="I690:I693" ca="1" si="397">IF(I689&lt;H690,I689+1,I689)</f>
        <v/>
      </c>
      <c r="J690" s="5" t="e">
        <f t="shared" ca="1" si="373"/>
        <v>#N/A</v>
      </c>
      <c r="M690" s="69"/>
      <c r="N690" s="69">
        <f t="shared" ca="1" si="364"/>
        <v>1</v>
      </c>
      <c r="O690" s="69" t="s">
        <v>1174</v>
      </c>
      <c r="P690">
        <f t="shared" ca="1" si="370"/>
        <v>1</v>
      </c>
      <c r="Q690">
        <f t="shared" ca="1" si="374"/>
        <v>657</v>
      </c>
      <c r="R690">
        <f t="shared" ca="1" si="378"/>
        <v>990</v>
      </c>
      <c r="S690">
        <f t="shared" ca="1" si="375"/>
        <v>637</v>
      </c>
      <c r="T690" t="str">
        <f t="shared" ca="1" si="376"/>
        <v>Paradas</v>
      </c>
      <c r="U690">
        <f t="shared" ca="1" si="379"/>
        <v>10637</v>
      </c>
      <c r="V690">
        <f ca="1">IFERROR(INDEX(Rutas_Despiece!$J:$J,MATCH($S690,$Q:$Q,0)),"")</f>
        <v>41.766540900000003</v>
      </c>
      <c r="W690">
        <f ca="1">IFERROR(INDEX(Rutas_Despiece!$K:$K,MATCH($S690,$Q:$Q,0)),"")</f>
        <v>-1.1260872</v>
      </c>
      <c r="Y690" t="str">
        <f ca="1">IFERROR(INDEX(Rutas_Despiece!$F:$F,MATCH($S690,$Q:$Q,0))&amp;" "&amp;INDEX(Rutas_Despiece!$G:$G,MATCH($S690,$Q:$Q,0)),"")</f>
        <v xml:space="preserve">Alagón  </v>
      </c>
      <c r="Z690" t="str">
        <f ca="1">IFERROR(INDEX(Rutas_Despiece!$H:$H,MATCH($S690,$Q:$Q,0)),"")</f>
        <v xml:space="preserve">Alagón </v>
      </c>
      <c r="AA690" t="str">
        <f ca="1">IFERROR(INDEX(Rutas_Despiece!$I:$I,MATCH($S690,$Q:$Q,0)),"")</f>
        <v>Zaragoza, España</v>
      </c>
      <c r="AB690" t="str">
        <f ca="1">IFERROR(INDEX(Rutas_Despiece!$L:$L,MATCH($S690,$Q:$Q,0)),"")</f>
        <v>Rotonda - Pd. Bus</v>
      </c>
      <c r="AG690" t="str">
        <f t="shared" ca="1" si="371"/>
        <v/>
      </c>
    </row>
    <row r="691" spans="1:33" x14ac:dyDescent="0.25">
      <c r="A691">
        <f ca="1">IF(Rutas_Despiece!A691&lt;&gt;Rutas_Despiece!A690,1,0)</f>
        <v>0</v>
      </c>
      <c r="B691">
        <f ca="1">IF(A691,Rutas_Despiece!C691,0)</f>
        <v>0</v>
      </c>
      <c r="C691">
        <f ca="1">IF(A691,Rutas_Despiece!D691,0)</f>
        <v>0</v>
      </c>
      <c r="D691" t="str">
        <f ca="1">IF(A691=1,"",SUBSTITUTE(Rutas_Despiece!J691,",",".") &amp; ","&amp;SUBSTITUTE(Rutas_Despiece!K691,",","."))</f>
        <v>41.6207888,-0.9517637</v>
      </c>
      <c r="E691" s="5">
        <f t="shared" ca="1" si="368"/>
        <v>31</v>
      </c>
      <c r="F691" t="str">
        <f t="shared" ca="1" si="365"/>
        <v>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1" s="69" t="s">
        <v>1174</v>
      </c>
      <c r="H691">
        <f t="shared" ca="1" si="369"/>
        <v>51</v>
      </c>
      <c r="I691" t="str">
        <f t="shared" ca="1" si="397"/>
        <v/>
      </c>
      <c r="J691" s="5" t="e">
        <f t="shared" ca="1" si="373"/>
        <v>#N/A</v>
      </c>
      <c r="M691" s="69"/>
      <c r="N691" s="69">
        <f t="shared" ca="1" si="364"/>
        <v>1</v>
      </c>
      <c r="O691" s="69" t="s">
        <v>1174</v>
      </c>
      <c r="P691">
        <f t="shared" ca="1" si="370"/>
        <v>1</v>
      </c>
      <c r="Q691">
        <f t="shared" ca="1" si="374"/>
        <v>658</v>
      </c>
      <c r="R691">
        <f t="shared" ca="1" si="378"/>
        <v>990</v>
      </c>
      <c r="S691">
        <f t="shared" ca="1" si="375"/>
        <v>638</v>
      </c>
      <c r="T691" t="str">
        <f t="shared" ca="1" si="376"/>
        <v>Paradas</v>
      </c>
      <c r="U691">
        <f t="shared" ca="1" si="379"/>
        <v>10638</v>
      </c>
      <c r="V691">
        <f ca="1">IFERROR(INDEX(Rutas_Despiece!$J:$J,MATCH($S691,$Q:$Q,0)),"")</f>
        <v>41.749628000000001</v>
      </c>
      <c r="W691">
        <f ca="1">IFERROR(INDEX(Rutas_Despiece!$K:$K,MATCH($S691,$Q:$Q,0)),"")</f>
        <v>-1.1755139999999999</v>
      </c>
      <c r="Y691" t="str">
        <f ca="1">IFERROR(INDEX(Rutas_Despiece!$F:$F,MATCH($S691,$Q:$Q,0))&amp;" "&amp;INDEX(Rutas_Despiece!$G:$G,MATCH($S691,$Q:$Q,0)),"")</f>
        <v xml:space="preserve">Pol. Ind Entrerrios </v>
      </c>
      <c r="Z691" t="str">
        <f ca="1">IFERROR(INDEX(Rutas_Despiece!$H:$H,MATCH($S691,$Q:$Q,0)),"")</f>
        <v>Figueruelas</v>
      </c>
      <c r="AA691" t="str">
        <f ca="1">IFERROR(INDEX(Rutas_Despiece!$I:$I,MATCH($S691,$Q:$Q,0)),"")</f>
        <v>Zaragoza, España</v>
      </c>
      <c r="AB691" t="str">
        <f ca="1">IFERROR(INDEX(Rutas_Despiece!$L:$L,MATCH($S691,$Q:$Q,0)),"")</f>
        <v>Opel Puerta 5</v>
      </c>
      <c r="AG691" t="str">
        <f t="shared" ca="1" si="371"/>
        <v/>
      </c>
    </row>
    <row r="692" spans="1:33" x14ac:dyDescent="0.25">
      <c r="A692">
        <f ca="1">IF(Rutas_Despiece!A692&lt;&gt;Rutas_Despiece!A691,1,0)</f>
        <v>0</v>
      </c>
      <c r="B692">
        <f ca="1">IF(A692,Rutas_Despiece!C692,0)</f>
        <v>0</v>
      </c>
      <c r="C692">
        <f ca="1">IF(A692,Rutas_Despiece!D692,0)</f>
        <v>0</v>
      </c>
      <c r="D692" t="str">
        <f ca="1">IF(A692=1,"",SUBSTITUTE(Rutas_Despiece!J692,",",".") &amp; ","&amp;SUBSTITUTE(Rutas_Despiece!K692,",","."))</f>
        <v>41.621398,-0.946498</v>
      </c>
      <c r="E692" s="5">
        <f t="shared" ca="1" si="368"/>
        <v>31</v>
      </c>
      <c r="F692" t="str">
        <f t="shared" ca="1" si="365"/>
        <v>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2" s="69" t="s">
        <v>1174</v>
      </c>
      <c r="H692">
        <f t="shared" ca="1" si="369"/>
        <v>51</v>
      </c>
      <c r="I692" t="str">
        <f t="shared" ca="1" si="397"/>
        <v/>
      </c>
      <c r="J692" s="5" t="e">
        <f t="shared" ca="1" si="373"/>
        <v>#N/A</v>
      </c>
      <c r="M692" s="69"/>
      <c r="N692" s="69">
        <f t="shared" ca="1" si="364"/>
        <v>1</v>
      </c>
      <c r="O692" s="69" t="s">
        <v>1174</v>
      </c>
      <c r="P692">
        <f t="shared" ca="1" si="370"/>
        <v>1</v>
      </c>
      <c r="Q692">
        <f t="shared" ca="1" si="374"/>
        <v>659</v>
      </c>
      <c r="R692">
        <f t="shared" ca="1" si="378"/>
        <v>990</v>
      </c>
      <c r="S692">
        <f t="shared" ca="1" si="375"/>
        <v>639</v>
      </c>
      <c r="T692" t="str">
        <f t="shared" ca="1" si="376"/>
        <v>Paradas</v>
      </c>
      <c r="U692">
        <f t="shared" ca="1" si="379"/>
        <v>10639</v>
      </c>
      <c r="V692">
        <f ca="1">IFERROR(INDEX(Rutas_Despiece!$J:$J,MATCH($S692,$Q:$Q,0)),"")</f>
        <v>41.749628000000001</v>
      </c>
      <c r="W692">
        <f ca="1">IFERROR(INDEX(Rutas_Despiece!$K:$K,MATCH($S692,$Q:$Q,0)),"")</f>
        <v>-1.1755139999999999</v>
      </c>
      <c r="Y692" t="str">
        <f ca="1">IFERROR(INDEX(Rutas_Despiece!$F:$F,MATCH($S692,$Q:$Q,0))&amp;" "&amp;INDEX(Rutas_Despiece!$G:$G,MATCH($S692,$Q:$Q,0)),"")</f>
        <v xml:space="preserve">Pol. Ind Entrerrios </v>
      </c>
      <c r="Z692" t="str">
        <f ca="1">IFERROR(INDEX(Rutas_Despiece!$H:$H,MATCH($S692,$Q:$Q,0)),"")</f>
        <v>Figueruelas</v>
      </c>
      <c r="AA692" t="str">
        <f ca="1">IFERROR(INDEX(Rutas_Despiece!$I:$I,MATCH($S692,$Q:$Q,0)),"")</f>
        <v>Zaragoza, España</v>
      </c>
      <c r="AB692" t="str">
        <f ca="1">IFERROR(INDEX(Rutas_Despiece!$L:$L,MATCH($S692,$Q:$Q,0)),"")</f>
        <v>Opel Puerta 5</v>
      </c>
      <c r="AG692" t="str">
        <f t="shared" ca="1" si="371"/>
        <v/>
      </c>
    </row>
    <row r="693" spans="1:33" x14ac:dyDescent="0.25">
      <c r="A693">
        <f ca="1">IF(Rutas_Despiece!A693&lt;&gt;Rutas_Despiece!A692,1,0)</f>
        <v>0</v>
      </c>
      <c r="B693">
        <f ca="1">IF(A693,Rutas_Despiece!C693,0)</f>
        <v>0</v>
      </c>
      <c r="C693">
        <f ca="1">IF(A693,Rutas_Despiece!D693,0)</f>
        <v>0</v>
      </c>
      <c r="D693" t="str">
        <f ca="1">IF(A693=1,"",SUBSTITUTE(Rutas_Despiece!J693,",",".") &amp; ","&amp;SUBSTITUTE(Rutas_Despiece!K693,",","."))</f>
        <v>41.6196383,-0.9308066</v>
      </c>
      <c r="E693" s="5">
        <f t="shared" ca="1" si="368"/>
        <v>31</v>
      </c>
      <c r="F693" t="str">
        <f t="shared" ca="1" si="365"/>
        <v>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3" s="69" t="s">
        <v>1174</v>
      </c>
      <c r="H693">
        <f t="shared" ca="1" si="369"/>
        <v>51</v>
      </c>
      <c r="I693" t="str">
        <f t="shared" ca="1" si="397"/>
        <v/>
      </c>
      <c r="J693" s="5" t="e">
        <f t="shared" ca="1" si="373"/>
        <v>#N/A</v>
      </c>
      <c r="M693" s="69"/>
      <c r="N693" s="69">
        <f t="shared" ca="1" si="364"/>
        <v>1</v>
      </c>
      <c r="O693" s="69" t="s">
        <v>1174</v>
      </c>
      <c r="P693">
        <f t="shared" ca="1" si="370"/>
        <v>1</v>
      </c>
      <c r="Q693">
        <f t="shared" ca="1" si="374"/>
        <v>660</v>
      </c>
      <c r="R693">
        <f t="shared" ca="1" si="378"/>
        <v>990</v>
      </c>
      <c r="S693">
        <f t="shared" ca="1" si="375"/>
        <v>640</v>
      </c>
      <c r="T693" t="str">
        <f t="shared" ca="1" si="376"/>
        <v>Paradas</v>
      </c>
      <c r="U693">
        <f t="shared" ca="1" si="379"/>
        <v>10640</v>
      </c>
      <c r="V693">
        <f ca="1">IFERROR(INDEX(Rutas_Despiece!$J:$J,MATCH($S693,$Q:$Q,0)),"")</f>
        <v>41.766540900000003</v>
      </c>
      <c r="W693">
        <f ca="1">IFERROR(INDEX(Rutas_Despiece!$K:$K,MATCH($S693,$Q:$Q,0)),"")</f>
        <v>-1.1260872</v>
      </c>
      <c r="Y693" t="str">
        <f ca="1">IFERROR(INDEX(Rutas_Despiece!$F:$F,MATCH($S693,$Q:$Q,0))&amp;" "&amp;INDEX(Rutas_Despiece!$G:$G,MATCH($S693,$Q:$Q,0)),"")</f>
        <v xml:space="preserve">Alagón  </v>
      </c>
      <c r="Z693" t="str">
        <f ca="1">IFERROR(INDEX(Rutas_Despiece!$H:$H,MATCH($S693,$Q:$Q,0)),"")</f>
        <v xml:space="preserve">Alagón </v>
      </c>
      <c r="AA693" t="str">
        <f ca="1">IFERROR(INDEX(Rutas_Despiece!$I:$I,MATCH($S693,$Q:$Q,0)),"")</f>
        <v>Zaragoza, España</v>
      </c>
      <c r="AB693" t="str">
        <f ca="1">IFERROR(INDEX(Rutas_Despiece!$L:$L,MATCH($S693,$Q:$Q,0)),"")</f>
        <v>Rotonda - Pd. Bus</v>
      </c>
      <c r="AG693" t="str">
        <f t="shared" ca="1" si="371"/>
        <v/>
      </c>
    </row>
    <row r="694" spans="1:33" x14ac:dyDescent="0.25">
      <c r="A694">
        <f ca="1">IF(Rutas_Despiece!A694&lt;&gt;Rutas_Despiece!A693,1,0)</f>
        <v>0</v>
      </c>
      <c r="B694">
        <f ca="1">IF(A694,Rutas_Despiece!C694,0)</f>
        <v>0</v>
      </c>
      <c r="C694">
        <f ca="1">IF(A694,Rutas_Despiece!D694,0)</f>
        <v>0</v>
      </c>
      <c r="D694" t="str">
        <f ca="1">IF(A694=1,"",SUBSTITUTE(Rutas_Despiece!J694,",",".") &amp; ","&amp;SUBSTITUTE(Rutas_Despiece!K694,",","."))</f>
        <v>41.617261,-0.924141</v>
      </c>
      <c r="E694" s="5">
        <f t="shared" ca="1" si="368"/>
        <v>31</v>
      </c>
      <c r="F694" t="str">
        <f t="shared" ca="1" si="365"/>
        <v>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4" s="69" t="s">
        <v>1174</v>
      </c>
      <c r="H694">
        <f t="shared" ca="1" si="369"/>
        <v>51</v>
      </c>
      <c r="I694" t="str">
        <f t="shared" ref="I694" ca="1" si="398">IF(I693&lt;H694,I693+1,"")</f>
        <v/>
      </c>
      <c r="J694" s="5" t="e">
        <f t="shared" ca="1" si="373"/>
        <v>#N/A</v>
      </c>
      <c r="M694" s="69"/>
      <c r="N694" s="69">
        <f t="shared" ca="1" si="364"/>
        <v>1</v>
      </c>
      <c r="O694" s="69" t="s">
        <v>1174</v>
      </c>
      <c r="P694">
        <f t="shared" ca="1" si="370"/>
        <v>1</v>
      </c>
      <c r="Q694">
        <f t="shared" ca="1" si="374"/>
        <v>661</v>
      </c>
      <c r="R694">
        <f t="shared" ca="1" si="378"/>
        <v>990</v>
      </c>
      <c r="S694">
        <f t="shared" ca="1" si="375"/>
        <v>641</v>
      </c>
      <c r="T694" t="str">
        <f t="shared" ca="1" si="376"/>
        <v>Paradas</v>
      </c>
      <c r="U694">
        <f t="shared" ca="1" si="379"/>
        <v>10641</v>
      </c>
      <c r="V694">
        <f ca="1">IFERROR(INDEX(Rutas_Despiece!$J:$J,MATCH($S694,$Q:$Q,0)),"")</f>
        <v>41.689202899999998</v>
      </c>
      <c r="W694">
        <f ca="1">IFERROR(INDEX(Rutas_Despiece!$K:$K,MATCH($S694,$Q:$Q,0)),"")</f>
        <v>-0.97804139999999995</v>
      </c>
      <c r="Y694" t="str">
        <f ca="1">IFERROR(INDEX(Rutas_Despiece!$F:$F,MATCH($S694,$Q:$Q,0))&amp;" "&amp;INDEX(Rutas_Despiece!$G:$G,MATCH($S694,$Q:$Q,0)),"")</f>
        <v xml:space="preserve">Ctra. Logroño </v>
      </c>
      <c r="Z694" t="str">
        <f ca="1">IFERROR(INDEX(Rutas_Despiece!$H:$H,MATCH($S694,$Q:$Q,0)),"")</f>
        <v xml:space="preserve">Monzalbarba </v>
      </c>
      <c r="AA694" t="str">
        <f ca="1">IFERROR(INDEX(Rutas_Despiece!$I:$I,MATCH($S694,$Q:$Q,0)),"")</f>
        <v>Zaragoza, España</v>
      </c>
      <c r="AB694" t="str">
        <f ca="1">IFERROR(INDEX(Rutas_Despiece!$L:$L,MATCH($S694,$Q:$Q,0)),"")</f>
        <v>Desvío Monzalbarba - Pd. Bus (?)</v>
      </c>
      <c r="AG694" t="str">
        <f t="shared" ca="1" si="371"/>
        <v/>
      </c>
    </row>
    <row r="695" spans="1:33" x14ac:dyDescent="0.25">
      <c r="A695">
        <f ca="1">IF(Rutas_Despiece!A695&lt;&gt;Rutas_Despiece!A694,1,0)</f>
        <v>0</v>
      </c>
      <c r="B695">
        <f ca="1">IF(A695,Rutas_Despiece!C695,0)</f>
        <v>0</v>
      </c>
      <c r="C695">
        <f ca="1">IF(A695,Rutas_Despiece!D695,0)</f>
        <v>0</v>
      </c>
      <c r="D695" t="str">
        <f ca="1">IF(A695=1,"",SUBSTITUTE(Rutas_Despiece!J695,",",".") &amp; ","&amp;SUBSTITUTE(Rutas_Despiece!K695,",","."))</f>
        <v>41.618593,-0.922572</v>
      </c>
      <c r="E695" s="5">
        <f t="shared" ca="1" si="368"/>
        <v>31</v>
      </c>
      <c r="F695" t="str">
        <f t="shared" ca="1" si="365"/>
        <v>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5" s="69" t="s">
        <v>1174</v>
      </c>
      <c r="H695">
        <f t="shared" ca="1" si="369"/>
        <v>51</v>
      </c>
      <c r="I695" t="str">
        <f t="shared" ref="I695:I698" ca="1" si="399">IF(I694&lt;H695,I694+1,I694)</f>
        <v/>
      </c>
      <c r="J695" s="5" t="e">
        <f t="shared" ca="1" si="373"/>
        <v>#N/A</v>
      </c>
      <c r="M695" s="69"/>
      <c r="N695" s="69">
        <f t="shared" ca="1" si="364"/>
        <v>1</v>
      </c>
      <c r="O695" s="69" t="s">
        <v>1174</v>
      </c>
      <c r="P695">
        <f t="shared" ca="1" si="370"/>
        <v>1</v>
      </c>
      <c r="Q695">
        <f t="shared" ca="1" si="374"/>
        <v>662</v>
      </c>
      <c r="R695">
        <f t="shared" ca="1" si="378"/>
        <v>990</v>
      </c>
      <c r="S695">
        <f t="shared" ca="1" si="375"/>
        <v>642</v>
      </c>
      <c r="T695" t="str">
        <f t="shared" ca="1" si="376"/>
        <v>Paradas</v>
      </c>
      <c r="U695">
        <f t="shared" ca="1" si="379"/>
        <v>10642</v>
      </c>
      <c r="V695">
        <f ca="1">IFERROR(INDEX(Rutas_Despiece!$J:$J,MATCH($S695,$Q:$Q,0)),"")</f>
        <v>41.651510000000002</v>
      </c>
      <c r="W695">
        <f ca="1">IFERROR(INDEX(Rutas_Despiece!$K:$K,MATCH($S695,$Q:$Q,0)),"")</f>
        <v>-0.92867</v>
      </c>
      <c r="Y695" t="str">
        <f ca="1">IFERROR(INDEX(Rutas_Despiece!$F:$F,MATCH($S695,$Q:$Q,0))&amp;" "&amp;INDEX(Rutas_Despiece!$G:$G,MATCH($S695,$Q:$Q,0)),"")</f>
        <v xml:space="preserve">Antonio Leyva nº 83 </v>
      </c>
      <c r="Z695" t="str">
        <f ca="1">IFERROR(INDEX(Rutas_Despiece!$H:$H,MATCH($S695,$Q:$Q,0)),"")</f>
        <v>Zaragoza</v>
      </c>
      <c r="AA695" t="str">
        <f ca="1">IFERROR(INDEX(Rutas_Despiece!$I:$I,MATCH($S695,$Q:$Q,0)),"")</f>
        <v>Zaragoza, España</v>
      </c>
      <c r="AB695" t="str">
        <f ca="1">IFERROR(INDEX(Rutas_Despiece!$L:$L,MATCH($S695,$Q:$Q,0)),"")</f>
        <v>Pd. Bus</v>
      </c>
      <c r="AG695" t="str">
        <f t="shared" ca="1" si="371"/>
        <v/>
      </c>
    </row>
    <row r="696" spans="1:33" x14ac:dyDescent="0.25">
      <c r="A696">
        <f ca="1">IF(Rutas_Despiece!A696&lt;&gt;Rutas_Despiece!A695,1,0)</f>
        <v>0</v>
      </c>
      <c r="B696">
        <f ca="1">IF(A696,Rutas_Despiece!C696,0)</f>
        <v>0</v>
      </c>
      <c r="C696">
        <f ca="1">IF(A696,Rutas_Despiece!D696,0)</f>
        <v>0</v>
      </c>
      <c r="D696" t="str">
        <f ca="1">IF(A696=1,"",SUBSTITUTE(Rutas_Despiece!J696,",",".") &amp; ","&amp;SUBSTITUTE(Rutas_Despiece!K696,",","."))</f>
        <v>41.620918,-0.920103</v>
      </c>
      <c r="E696" s="5">
        <f t="shared" ca="1" si="368"/>
        <v>31</v>
      </c>
      <c r="F696" t="str">
        <f t="shared" ca="1" si="365"/>
        <v>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6" s="69" t="s">
        <v>1174</v>
      </c>
      <c r="H696">
        <f t="shared" ca="1" si="369"/>
        <v>51</v>
      </c>
      <c r="I696" t="str">
        <f t="shared" ca="1" si="399"/>
        <v/>
      </c>
      <c r="J696" s="5" t="e">
        <f t="shared" ca="1" si="373"/>
        <v>#N/A</v>
      </c>
      <c r="M696" s="69"/>
      <c r="N696" s="69">
        <f t="shared" ca="1" si="364"/>
        <v>1</v>
      </c>
      <c r="O696" s="69" t="s">
        <v>1174</v>
      </c>
      <c r="P696">
        <f t="shared" ca="1" si="370"/>
        <v>1</v>
      </c>
      <c r="Q696">
        <f t="shared" ca="1" si="374"/>
        <v>663</v>
      </c>
      <c r="R696">
        <f t="shared" ca="1" si="378"/>
        <v>990</v>
      </c>
      <c r="S696">
        <f t="shared" ca="1" si="375"/>
        <v>643</v>
      </c>
      <c r="T696" t="str">
        <f t="shared" ca="1" si="376"/>
        <v>Paradas</v>
      </c>
      <c r="U696">
        <f t="shared" ca="1" si="379"/>
        <v>10643</v>
      </c>
      <c r="V696">
        <f ca="1">IFERROR(INDEX(Rutas_Despiece!$J:$J,MATCH($S696,$Q:$Q,0)),"")</f>
        <v>41.65155</v>
      </c>
      <c r="W696">
        <f ca="1">IFERROR(INDEX(Rutas_Despiece!$K:$K,MATCH($S696,$Q:$Q,0)),"")</f>
        <v>-0.92845</v>
      </c>
      <c r="Y696" t="str">
        <f ca="1">IFERROR(INDEX(Rutas_Despiece!$F:$F,MATCH($S696,$Q:$Q,0))&amp;" "&amp;INDEX(Rutas_Despiece!$G:$G,MATCH($S696,$Q:$Q,0)),"")</f>
        <v xml:space="preserve">Antonio Leyva nº 65-67 </v>
      </c>
      <c r="Z696" t="str">
        <f ca="1">IFERROR(INDEX(Rutas_Despiece!$H:$H,MATCH($S696,$Q:$Q,0)),"")</f>
        <v>Zaragoza</v>
      </c>
      <c r="AA696" t="str">
        <f ca="1">IFERROR(INDEX(Rutas_Despiece!$I:$I,MATCH($S696,$Q:$Q,0)),"")</f>
        <v>Zaragoza, España</v>
      </c>
      <c r="AB696" t="str">
        <f ca="1">IFERROR(INDEX(Rutas_Despiece!$L:$L,MATCH($S696,$Q:$Q,0)),"")</f>
        <v>CAI</v>
      </c>
      <c r="AG696" t="str">
        <f t="shared" ca="1" si="371"/>
        <v/>
      </c>
    </row>
    <row r="697" spans="1:33" x14ac:dyDescent="0.25">
      <c r="A697">
        <f ca="1">IF(Rutas_Despiece!A697&lt;&gt;Rutas_Despiece!A696,1,0)</f>
        <v>0</v>
      </c>
      <c r="B697">
        <f ca="1">IF(A697,Rutas_Despiece!C697,0)</f>
        <v>0</v>
      </c>
      <c r="C697">
        <f ca="1">IF(A697,Rutas_Despiece!D697,0)</f>
        <v>0</v>
      </c>
      <c r="D697" t="str">
        <f ca="1">IF(A697=1,"",SUBSTITUTE(Rutas_Despiece!J697,",",".") &amp; ","&amp;SUBSTITUTE(Rutas_Despiece!K697,",","."))</f>
        <v>41.6225026,-0.9265647</v>
      </c>
      <c r="E697" s="5">
        <f t="shared" ca="1" si="368"/>
        <v>31</v>
      </c>
      <c r="F697" t="str">
        <f t="shared" ca="1" si="365"/>
        <v>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7" s="69" t="s">
        <v>1174</v>
      </c>
      <c r="H697">
        <f t="shared" ca="1" si="369"/>
        <v>51</v>
      </c>
      <c r="I697" t="str">
        <f t="shared" ca="1" si="399"/>
        <v/>
      </c>
      <c r="J697" s="5" t="e">
        <f t="shared" ca="1" si="373"/>
        <v>#N/A</v>
      </c>
      <c r="M697" s="69"/>
      <c r="N697" s="69">
        <f t="shared" ca="1" si="364"/>
        <v>1</v>
      </c>
      <c r="O697" s="69" t="s">
        <v>1174</v>
      </c>
      <c r="P697">
        <f t="shared" ca="1" si="370"/>
        <v>1</v>
      </c>
      <c r="Q697">
        <f t="shared" ca="1" si="374"/>
        <v>664</v>
      </c>
      <c r="R697">
        <f t="shared" ca="1" si="378"/>
        <v>990</v>
      </c>
      <c r="S697">
        <f t="shared" ca="1" si="375"/>
        <v>644</v>
      </c>
      <c r="T697" t="str">
        <f t="shared" ca="1" si="376"/>
        <v>Paradas</v>
      </c>
      <c r="U697">
        <f t="shared" ca="1" si="379"/>
        <v>10644</v>
      </c>
      <c r="V697">
        <f ca="1">IFERROR(INDEX(Rutas_Despiece!$J:$J,MATCH($S697,$Q:$Q,0)),"")</f>
        <v>41.651870000000002</v>
      </c>
      <c r="W697">
        <f ca="1">IFERROR(INDEX(Rutas_Despiece!$K:$K,MATCH($S697,$Q:$Q,0)),"")</f>
        <v>-0.92257</v>
      </c>
      <c r="Y697" t="str">
        <f ca="1">IFERROR(INDEX(Rutas_Despiece!$F:$F,MATCH($S697,$Q:$Q,0))&amp;" "&amp;INDEX(Rutas_Despiece!$G:$G,MATCH($S697,$Q:$Q,0)),"")</f>
        <v xml:space="preserve">Antonio Leyva nº 9 </v>
      </c>
      <c r="Z697" t="str">
        <f ca="1">IFERROR(INDEX(Rutas_Despiece!$H:$H,MATCH($S697,$Q:$Q,0)),"")</f>
        <v>Zaragoza</v>
      </c>
      <c r="AA697" t="str">
        <f ca="1">IFERROR(INDEX(Rutas_Despiece!$I:$I,MATCH($S697,$Q:$Q,0)),"")</f>
        <v>Zaragoza, España</v>
      </c>
      <c r="AB697" t="str">
        <f ca="1">IFERROR(INDEX(Rutas_Despiece!$L:$L,MATCH($S697,$Q:$Q,0)),"")</f>
        <v>Esq. Lope de Vega</v>
      </c>
      <c r="AG697" t="str">
        <f t="shared" ca="1" si="371"/>
        <v/>
      </c>
    </row>
    <row r="698" spans="1:33" x14ac:dyDescent="0.25">
      <c r="A698">
        <f ca="1">IF(Rutas_Despiece!A698&lt;&gt;Rutas_Despiece!A697,1,0)</f>
        <v>0</v>
      </c>
      <c r="B698">
        <f ca="1">IF(A698,Rutas_Despiece!C698,0)</f>
        <v>0</v>
      </c>
      <c r="C698">
        <f ca="1">IF(A698,Rutas_Despiece!D698,0)</f>
        <v>0</v>
      </c>
      <c r="D698" t="str">
        <f ca="1">IF(A698=1,"",SUBSTITUTE(Rutas_Despiece!J698,",",".") &amp; ","&amp;SUBSTITUTE(Rutas_Despiece!K698,",","."))</f>
        <v>41.6243063,-0.9329664</v>
      </c>
      <c r="E698" s="5">
        <f t="shared" ca="1" si="368"/>
        <v>31</v>
      </c>
      <c r="F698" t="str">
        <f t="shared" ca="1" si="365"/>
        <v>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8" s="69" t="s">
        <v>1174</v>
      </c>
      <c r="H698">
        <f t="shared" ca="1" si="369"/>
        <v>51</v>
      </c>
      <c r="I698" t="str">
        <f t="shared" ca="1" si="399"/>
        <v/>
      </c>
      <c r="J698" s="5" t="e">
        <f t="shared" ca="1" si="373"/>
        <v>#N/A</v>
      </c>
      <c r="M698" s="69"/>
      <c r="N698" s="69">
        <f t="shared" ca="1" si="364"/>
        <v>1</v>
      </c>
      <c r="O698" s="69" t="s">
        <v>1174</v>
      </c>
      <c r="P698">
        <f t="shared" ca="1" si="370"/>
        <v>1</v>
      </c>
      <c r="Q698">
        <f t="shared" ca="1" si="374"/>
        <v>665</v>
      </c>
      <c r="R698">
        <f t="shared" ca="1" si="378"/>
        <v>990</v>
      </c>
      <c r="S698">
        <f t="shared" ca="1" si="375"/>
        <v>645</v>
      </c>
      <c r="T698" t="str">
        <f t="shared" ca="1" si="376"/>
        <v>Paradas</v>
      </c>
      <c r="U698">
        <f t="shared" ca="1" si="379"/>
        <v>10645</v>
      </c>
      <c r="V698">
        <f ca="1">IFERROR(INDEX(Rutas_Despiece!$J:$J,MATCH($S698,$Q:$Q,0)),"")</f>
        <v>41.644584500000001</v>
      </c>
      <c r="W698">
        <f ca="1">IFERROR(INDEX(Rutas_Despiece!$K:$K,MATCH($S698,$Q:$Q,0)),"")</f>
        <v>-0.89753039999999995</v>
      </c>
      <c r="Y698" t="str">
        <f ca="1">IFERROR(INDEX(Rutas_Despiece!$F:$F,MATCH($S698,$Q:$Q,0))&amp;" "&amp;INDEX(Rutas_Despiece!$G:$G,MATCH($S698,$Q:$Q,0)),"")</f>
        <v>Avda. Francisca Millán Serrano nº 31-35</v>
      </c>
      <c r="Z698" t="str">
        <f ca="1">IFERROR(INDEX(Rutas_Despiece!$H:$H,MATCH($S698,$Q:$Q,0)),"")</f>
        <v>Zaragoza</v>
      </c>
      <c r="AA698" t="str">
        <f ca="1">IFERROR(INDEX(Rutas_Despiece!$I:$I,MATCH($S698,$Q:$Q,0)),"")</f>
        <v>Zaragoza, España</v>
      </c>
      <c r="AB698" t="str">
        <f ca="1">IFERROR(INDEX(Rutas_Despiece!$L:$L,MATCH($S698,$Q:$Q,0)),"")</f>
        <v>Frente M.A. Blanco</v>
      </c>
      <c r="AG698" t="str">
        <f t="shared" ca="1" si="371"/>
        <v/>
      </c>
    </row>
    <row r="699" spans="1:33" x14ac:dyDescent="0.25">
      <c r="A699">
        <f ca="1">IF(Rutas_Despiece!A699&lt;&gt;Rutas_Despiece!A698,1,0)</f>
        <v>0</v>
      </c>
      <c r="B699">
        <f ca="1">IF(A699,Rutas_Despiece!C699,0)</f>
        <v>0</v>
      </c>
      <c r="C699">
        <f ca="1">IF(A699,Rutas_Despiece!D699,0)</f>
        <v>0</v>
      </c>
      <c r="D699" t="str">
        <f ca="1">IF(A699=1,"",SUBSTITUTE(Rutas_Despiece!J699,",",".") &amp; ","&amp;SUBSTITUTE(Rutas_Despiece!K699,",","."))</f>
        <v>41.6293892,-0.9311492</v>
      </c>
      <c r="E699" s="5">
        <f t="shared" ca="1" si="368"/>
        <v>31</v>
      </c>
      <c r="F699" t="str">
        <f t="shared" ca="1" si="365"/>
        <v>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9" s="69" t="s">
        <v>1174</v>
      </c>
      <c r="H699">
        <f t="shared" ca="1" si="369"/>
        <v>51</v>
      </c>
      <c r="I699" t="str">
        <f t="shared" ref="I699" ca="1" si="400">IF(I698&lt;H699,I698+1,"")</f>
        <v/>
      </c>
      <c r="J699" s="5" t="e">
        <f t="shared" ca="1" si="373"/>
        <v>#N/A</v>
      </c>
      <c r="M699" s="69"/>
      <c r="N699" s="69">
        <f t="shared" ref="N699:N762" ca="1" si="401">IF(I699&lt;H699,0,1)</f>
        <v>1</v>
      </c>
      <c r="O699" s="69" t="s">
        <v>1174</v>
      </c>
      <c r="P699">
        <f t="shared" ca="1" si="370"/>
        <v>1</v>
      </c>
      <c r="Q699">
        <f t="shared" ca="1" si="374"/>
        <v>666</v>
      </c>
      <c r="R699">
        <f t="shared" ca="1" si="378"/>
        <v>990</v>
      </c>
      <c r="S699">
        <f t="shared" ca="1" si="375"/>
        <v>646</v>
      </c>
      <c r="T699" t="str">
        <f t="shared" ca="1" si="376"/>
        <v>Paradas</v>
      </c>
      <c r="U699">
        <f t="shared" ca="1" si="379"/>
        <v>10646</v>
      </c>
      <c r="V699">
        <f ca="1">IFERROR(INDEX(Rutas_Despiece!$J:$J,MATCH($S699,$Q:$Q,0)),"")</f>
        <v>41.636181999999998</v>
      </c>
      <c r="W699">
        <f ca="1">IFERROR(INDEX(Rutas_Despiece!$K:$K,MATCH($S699,$Q:$Q,0)),"")</f>
        <v>-0.87344200000000005</v>
      </c>
      <c r="Y699" t="str">
        <f ca="1">IFERROR(INDEX(Rutas_Despiece!$F:$F,MATCH($S699,$Q:$Q,0))&amp;" "&amp;INDEX(Rutas_Despiece!$G:$G,MATCH($S699,$Q:$Q,0)),"")</f>
        <v xml:space="preserve">Orión nº 8 </v>
      </c>
      <c r="Z699" t="str">
        <f ca="1">IFERROR(INDEX(Rutas_Despiece!$H:$H,MATCH($S699,$Q:$Q,0)),"")</f>
        <v>Zaragoza</v>
      </c>
      <c r="AA699" t="str">
        <f ca="1">IFERROR(INDEX(Rutas_Despiece!$I:$I,MATCH($S699,$Q:$Q,0)),"")</f>
        <v>Zaragoza, España</v>
      </c>
      <c r="AB699" t="str">
        <f ca="1">IFERROR(INDEX(Rutas_Despiece!$L:$L,MATCH($S699,$Q:$Q,0)),"")</f>
        <v>Pd. Bus</v>
      </c>
      <c r="AG699" t="str">
        <f t="shared" ca="1" si="371"/>
        <v/>
      </c>
    </row>
    <row r="700" spans="1:33" x14ac:dyDescent="0.25">
      <c r="A700">
        <f ca="1">IF(Rutas_Despiece!A700&lt;&gt;Rutas_Despiece!A699,1,0)</f>
        <v>0</v>
      </c>
      <c r="B700">
        <f ca="1">IF(A700,Rutas_Despiece!C700,0)</f>
        <v>0</v>
      </c>
      <c r="C700">
        <f ca="1">IF(A700,Rutas_Despiece!D700,0)</f>
        <v>0</v>
      </c>
      <c r="D700" t="str">
        <f ca="1">IF(A700=1,"",SUBSTITUTE(Rutas_Despiece!J700,",",".") &amp; ","&amp;SUBSTITUTE(Rutas_Despiece!K700,",","."))</f>
        <v>41.627648,-0.92665</v>
      </c>
      <c r="E700" s="5">
        <f t="shared" ca="1" si="368"/>
        <v>31</v>
      </c>
      <c r="F700" t="str">
        <f t="shared" ca="1" si="365"/>
        <v>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700" s="69" t="s">
        <v>1174</v>
      </c>
      <c r="H700">
        <f t="shared" ca="1" si="369"/>
        <v>51</v>
      </c>
      <c r="I700" t="str">
        <f t="shared" ref="I700:I703" ca="1" si="402">IF(I699&lt;H700,I699+1,I699)</f>
        <v/>
      </c>
      <c r="J700" s="5" t="e">
        <f t="shared" ca="1" si="373"/>
        <v>#N/A</v>
      </c>
      <c r="M700" s="69"/>
      <c r="N700" s="69">
        <f t="shared" ca="1" si="401"/>
        <v>1</v>
      </c>
      <c r="O700" s="69" t="s">
        <v>1174</v>
      </c>
      <c r="P700">
        <f t="shared" ca="1" si="370"/>
        <v>1</v>
      </c>
      <c r="Q700">
        <f t="shared" ca="1" si="374"/>
        <v>667</v>
      </c>
      <c r="R700">
        <f t="shared" ca="1" si="378"/>
        <v>990</v>
      </c>
      <c r="S700">
        <f t="shared" ca="1" si="375"/>
        <v>647</v>
      </c>
      <c r="T700" t="str">
        <f t="shared" ca="1" si="376"/>
        <v>Paradas</v>
      </c>
      <c r="U700">
        <f t="shared" ca="1" si="379"/>
        <v>10647</v>
      </c>
      <c r="V700">
        <f ca="1">IFERROR(INDEX(Rutas_Despiece!$J:$J,MATCH($S700,$Q:$Q,0)),"")</f>
        <v>41.652095500000001</v>
      </c>
      <c r="W700">
        <f ca="1">IFERROR(INDEX(Rutas_Despiece!$K:$K,MATCH($S700,$Q:$Q,0)),"")</f>
        <v>-0.93561209999999995</v>
      </c>
      <c r="Y700" t="str">
        <f ca="1">IFERROR(INDEX(Rutas_Despiece!$F:$F,MATCH($S700,$Q:$Q,0))&amp;" "&amp;INDEX(Rutas_Despiece!$G:$G,MATCH($S700,$Q:$Q,0)),"")</f>
        <v xml:space="preserve">Lagos de Coronas nº 39 </v>
      </c>
      <c r="Z700" t="str">
        <f ca="1">IFERROR(INDEX(Rutas_Despiece!$H:$H,MATCH($S700,$Q:$Q,0)),"")</f>
        <v>Zaragoza</v>
      </c>
      <c r="AA700" t="str">
        <f ca="1">IFERROR(INDEX(Rutas_Despiece!$I:$I,MATCH($S700,$Q:$Q,0)),"")</f>
        <v>Zaragoza, España</v>
      </c>
      <c r="AB700" t="str">
        <f ca="1">IFERROR(INDEX(Rutas_Despiece!$L:$L,MATCH($S700,$Q:$Q,0)),"")</f>
        <v>Pd. Bus</v>
      </c>
      <c r="AG700" t="str">
        <f t="shared" ca="1" si="371"/>
        <v/>
      </c>
    </row>
    <row r="701" spans="1:33" x14ac:dyDescent="0.25">
      <c r="A701">
        <f ca="1">IF(Rutas_Despiece!A701&lt;&gt;Rutas_Despiece!A700,1,0)</f>
        <v>0</v>
      </c>
      <c r="B701">
        <f ca="1">IF(A701,Rutas_Despiece!C701,0)</f>
        <v>0</v>
      </c>
      <c r="C701">
        <f ca="1">IF(A701,Rutas_Despiece!D701,0)</f>
        <v>0</v>
      </c>
      <c r="D701" t="str">
        <f ca="1">IF(A701=1,"",SUBSTITUTE(Rutas_Despiece!J701,",",".") &amp; ","&amp;SUBSTITUTE(Rutas_Despiece!K701,",","."))</f>
        <v>41.636489,-0.944506</v>
      </c>
      <c r="E701" s="5">
        <f t="shared" ca="1" si="368"/>
        <v>31</v>
      </c>
      <c r="F701" t="str">
        <f t="shared" ca="1" si="365"/>
        <v>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701" s="69" t="s">
        <v>1174</v>
      </c>
      <c r="H701">
        <f t="shared" ca="1" si="369"/>
        <v>51</v>
      </c>
      <c r="I701" t="str">
        <f t="shared" ca="1" si="402"/>
        <v/>
      </c>
      <c r="J701" s="5" t="e">
        <f t="shared" ca="1" si="373"/>
        <v>#N/A</v>
      </c>
      <c r="M701" s="69"/>
      <c r="N701" s="69">
        <f t="shared" ca="1" si="401"/>
        <v>1</v>
      </c>
      <c r="O701" s="69" t="s">
        <v>1174</v>
      </c>
      <c r="P701">
        <f t="shared" ca="1" si="370"/>
        <v>1</v>
      </c>
      <c r="Q701">
        <f t="shared" ca="1" si="374"/>
        <v>668</v>
      </c>
      <c r="R701">
        <f t="shared" ca="1" si="378"/>
        <v>990</v>
      </c>
      <c r="S701">
        <f t="shared" ca="1" si="375"/>
        <v>648</v>
      </c>
      <c r="T701" t="str">
        <f t="shared" ca="1" si="376"/>
        <v>Paradas</v>
      </c>
      <c r="U701">
        <f t="shared" ca="1" si="379"/>
        <v>10648</v>
      </c>
      <c r="V701">
        <f ca="1">IFERROR(INDEX(Rutas_Despiece!$J:$J,MATCH($S701,$Q:$Q,0)),"")</f>
        <v>41.657289400000003</v>
      </c>
      <c r="W701">
        <f ca="1">IFERROR(INDEX(Rutas_Despiece!$K:$K,MATCH($S701,$Q:$Q,0)),"")</f>
        <v>-0.93355180000000004</v>
      </c>
      <c r="Y701" t="str">
        <f ca="1">IFERROR(INDEX(Rutas_Despiece!$F:$F,MATCH($S701,$Q:$Q,0))&amp;" "&amp;INDEX(Rutas_Despiece!$G:$G,MATCH($S701,$Q:$Q,0)),"")</f>
        <v xml:space="preserve">Lagos de Coronas  </v>
      </c>
      <c r="Z701" t="str">
        <f ca="1">IFERROR(INDEX(Rutas_Despiece!$H:$H,MATCH($S701,$Q:$Q,0)),"")</f>
        <v>Zaragoza</v>
      </c>
      <c r="AA701" t="str">
        <f ca="1">IFERROR(INDEX(Rutas_Despiece!$I:$I,MATCH($S701,$Q:$Q,0)),"")</f>
        <v>Zaragoza, España</v>
      </c>
      <c r="AB701" t="str">
        <f ca="1">IFERROR(INDEX(Rutas_Despiece!$L:$L,MATCH($S701,$Q:$Q,0)),"")</f>
        <v>Frente nº 14 - Pd. Bus</v>
      </c>
      <c r="AG701" t="str">
        <f t="shared" ca="1" si="371"/>
        <v/>
      </c>
    </row>
    <row r="702" spans="1:33" x14ac:dyDescent="0.25">
      <c r="A702">
        <f ca="1">IF(Rutas_Despiece!A702&lt;&gt;Rutas_Despiece!A701,1,0)</f>
        <v>0</v>
      </c>
      <c r="B702">
        <f ca="1">IF(A702,Rutas_Despiece!C702,0)</f>
        <v>0</v>
      </c>
      <c r="C702">
        <f ca="1">IF(A702,Rutas_Despiece!D702,0)</f>
        <v>0</v>
      </c>
      <c r="D702" t="str">
        <f ca="1">IF(A702=1,"",SUBSTITUTE(Rutas_Despiece!J702,",",".") &amp; ","&amp;SUBSTITUTE(Rutas_Despiece!K702,",","."))</f>
        <v>41.749628,-1.175514</v>
      </c>
      <c r="E702" s="5">
        <f t="shared" ca="1" si="368"/>
        <v>31</v>
      </c>
      <c r="F702" t="str">
        <f t="shared" ca="1" si="365"/>
        <v>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702" s="69" t="s">
        <v>1174</v>
      </c>
      <c r="H702">
        <f t="shared" ca="1" si="369"/>
        <v>51</v>
      </c>
      <c r="I702" t="str">
        <f t="shared" ca="1" si="402"/>
        <v/>
      </c>
      <c r="J702" s="5" t="e">
        <f t="shared" ca="1" si="373"/>
        <v>#N/A</v>
      </c>
      <c r="M702" s="69"/>
      <c r="N702" s="69">
        <f t="shared" ca="1" si="401"/>
        <v>1</v>
      </c>
      <c r="O702" s="69" t="s">
        <v>1174</v>
      </c>
      <c r="P702">
        <f t="shared" ca="1" si="370"/>
        <v>1</v>
      </c>
      <c r="Q702">
        <f t="shared" ca="1" si="374"/>
        <v>669</v>
      </c>
      <c r="R702">
        <f t="shared" ca="1" si="378"/>
        <v>990</v>
      </c>
      <c r="S702">
        <f t="shared" ca="1" si="375"/>
        <v>649</v>
      </c>
      <c r="T702" t="str">
        <f t="shared" ca="1" si="376"/>
        <v>Paradas</v>
      </c>
      <c r="U702">
        <f t="shared" ca="1" si="379"/>
        <v>10649</v>
      </c>
      <c r="V702">
        <f ca="1">IFERROR(INDEX(Rutas_Despiece!$J:$J,MATCH($S702,$Q:$Q,0)),"")</f>
        <v>41.658754999999999</v>
      </c>
      <c r="W702">
        <f ca="1">IFERROR(INDEX(Rutas_Despiece!$K:$K,MATCH($S702,$Q:$Q,0)),"")</f>
        <v>-0.94124300000000005</v>
      </c>
      <c r="Y702" t="str">
        <f ca="1">IFERROR(INDEX(Rutas_Despiece!$F:$F,MATCH($S702,$Q:$Q,0))&amp;" "&amp;INDEX(Rutas_Despiece!$G:$G,MATCH($S702,$Q:$Q,0)),"")</f>
        <v xml:space="preserve">Camino del Pilón nº 122 </v>
      </c>
      <c r="Z702" t="str">
        <f ca="1">IFERROR(INDEX(Rutas_Despiece!$H:$H,MATCH($S702,$Q:$Q,0)),"")</f>
        <v>Zaragoza</v>
      </c>
      <c r="AA702" t="str">
        <f ca="1">IFERROR(INDEX(Rutas_Despiece!$I:$I,MATCH($S702,$Q:$Q,0)),"")</f>
        <v>Zaragoza, España</v>
      </c>
      <c r="AB702" t="str">
        <f ca="1">IFERROR(INDEX(Rutas_Despiece!$L:$L,MATCH($S702,$Q:$Q,0)),"")</f>
        <v>Bantierra - Pd. Bus</v>
      </c>
      <c r="AG702" t="str">
        <f t="shared" ca="1" si="371"/>
        <v/>
      </c>
    </row>
    <row r="703" spans="1:33" x14ac:dyDescent="0.25">
      <c r="A703">
        <f ca="1">IF(Rutas_Despiece!A703&lt;&gt;Rutas_Despiece!A702,1,0)</f>
        <v>0</v>
      </c>
      <c r="B703">
        <f ca="1">IF(A703,Rutas_Despiece!C703,0)</f>
        <v>0</v>
      </c>
      <c r="C703">
        <f ca="1">IF(A703,Rutas_Despiece!D703,0)</f>
        <v>0</v>
      </c>
      <c r="D703" t="str">
        <f ca="1">IF(A703=1,"",SUBSTITUTE(Rutas_Despiece!J703,",",".") &amp; ","&amp;SUBSTITUTE(Rutas_Despiece!K703,",","."))</f>
        <v>41.749628,-1.175514</v>
      </c>
      <c r="E703" s="5">
        <f t="shared" ca="1" si="368"/>
        <v>31</v>
      </c>
      <c r="F703" t="str">
        <f t="shared" ref="F703:F766" ca="1" si="403">IF(A704=1,D703,D703&amp;" "&amp;F704)</f>
        <v>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703" s="69" t="s">
        <v>1174</v>
      </c>
      <c r="H703">
        <f t="shared" ca="1" si="369"/>
        <v>51</v>
      </c>
      <c r="I703" t="str">
        <f t="shared" ca="1" si="402"/>
        <v/>
      </c>
      <c r="J703" s="5" t="e">
        <f t="shared" ca="1" si="373"/>
        <v>#N/A</v>
      </c>
      <c r="M703" s="69"/>
      <c r="N703" s="69">
        <f t="shared" ca="1" si="401"/>
        <v>1</v>
      </c>
      <c r="O703" s="69" t="s">
        <v>1174</v>
      </c>
      <c r="P703">
        <f t="shared" ca="1" si="370"/>
        <v>1</v>
      </c>
      <c r="Q703">
        <f t="shared" ca="1" si="374"/>
        <v>670</v>
      </c>
      <c r="R703">
        <f t="shared" ca="1" si="378"/>
        <v>990</v>
      </c>
      <c r="S703">
        <f t="shared" ca="1" si="375"/>
        <v>650</v>
      </c>
      <c r="T703" t="str">
        <f t="shared" ca="1" si="376"/>
        <v>Paradas</v>
      </c>
      <c r="U703">
        <f t="shared" ca="1" si="379"/>
        <v>10650</v>
      </c>
      <c r="V703">
        <f ca="1">IFERROR(INDEX(Rutas_Despiece!$J:$J,MATCH($S703,$Q:$Q,0)),"")</f>
        <v>41.749628000000001</v>
      </c>
      <c r="W703">
        <f ca="1">IFERROR(INDEX(Rutas_Despiece!$K:$K,MATCH($S703,$Q:$Q,0)),"")</f>
        <v>-1.1755139999999999</v>
      </c>
      <c r="Y703" t="str">
        <f ca="1">IFERROR(INDEX(Rutas_Despiece!$F:$F,MATCH($S703,$Q:$Q,0))&amp;" "&amp;INDEX(Rutas_Despiece!$G:$G,MATCH($S703,$Q:$Q,0)),"")</f>
        <v xml:space="preserve">Pol. Ind Entrerrios </v>
      </c>
      <c r="Z703" t="str">
        <f ca="1">IFERROR(INDEX(Rutas_Despiece!$H:$H,MATCH($S703,$Q:$Q,0)),"")</f>
        <v>Figueruelas</v>
      </c>
      <c r="AA703" t="str">
        <f ca="1">IFERROR(INDEX(Rutas_Despiece!$I:$I,MATCH($S703,$Q:$Q,0)),"")</f>
        <v>Zaragoza, España</v>
      </c>
      <c r="AB703" t="str">
        <f ca="1">IFERROR(INDEX(Rutas_Despiece!$L:$L,MATCH($S703,$Q:$Q,0)),"")</f>
        <v>Opel Puerta 5</v>
      </c>
      <c r="AG703" t="str">
        <f t="shared" ca="1" si="371"/>
        <v/>
      </c>
    </row>
    <row r="704" spans="1:33" x14ac:dyDescent="0.25">
      <c r="A704">
        <f ca="1">IF(Rutas_Despiece!A704&lt;&gt;Rutas_Despiece!A703,1,0)</f>
        <v>0</v>
      </c>
      <c r="B704">
        <f ca="1">IF(A704,Rutas_Despiece!C704,0)</f>
        <v>0</v>
      </c>
      <c r="C704">
        <f ca="1">IF(A704,Rutas_Despiece!D704,0)</f>
        <v>0</v>
      </c>
      <c r="D704" t="str">
        <f ca="1">IF(A704=1,"",SUBSTITUTE(Rutas_Despiece!J704,",",".") &amp; ","&amp;SUBSTITUTE(Rutas_Despiece!K704,",","."))</f>
        <v>41.6242934,-0.9574866</v>
      </c>
      <c r="E704" s="5">
        <f t="shared" ca="1" si="368"/>
        <v>31</v>
      </c>
      <c r="F704" t="str">
        <f t="shared" ca="1" si="403"/>
        <v>41.6242934,-0.9574866 41.6207888,-0.9517637 41.621398,-0.946498 41.6196383,-0.9308066 41.617261,-0.924141 41.618593,-0.922572 41.620918,-0.920103 41.6225026,-0.9265647 41.6243063,-0.9329664 41.6293892,-0.9311492 41.627648,-0.92665 41.636489,-0.944506</v>
      </c>
      <c r="G704" s="69" t="s">
        <v>1174</v>
      </c>
      <c r="H704">
        <f t="shared" ca="1" si="369"/>
        <v>51</v>
      </c>
      <c r="I704" t="str">
        <f t="shared" ref="I704" ca="1" si="404">IF(I703&lt;H704,I703+1,"")</f>
        <v/>
      </c>
      <c r="J704" s="5" t="e">
        <f t="shared" ca="1" si="373"/>
        <v>#N/A</v>
      </c>
      <c r="M704" s="69"/>
      <c r="N704" s="69">
        <f t="shared" ca="1" si="401"/>
        <v>1</v>
      </c>
      <c r="O704" s="69" t="s">
        <v>1174</v>
      </c>
      <c r="P704">
        <f t="shared" ca="1" si="370"/>
        <v>1</v>
      </c>
      <c r="Q704">
        <f t="shared" ca="1" si="374"/>
        <v>671</v>
      </c>
      <c r="R704">
        <f t="shared" ca="1" si="378"/>
        <v>990</v>
      </c>
      <c r="S704">
        <f t="shared" ca="1" si="375"/>
        <v>651</v>
      </c>
      <c r="T704" t="str">
        <f t="shared" ca="1" si="376"/>
        <v>Paradas</v>
      </c>
      <c r="U704">
        <f t="shared" ca="1" si="379"/>
        <v>10651</v>
      </c>
      <c r="V704">
        <f ca="1">IFERROR(INDEX(Rutas_Despiece!$J:$J,MATCH($S704,$Q:$Q,0)),"")</f>
        <v>41.749628000000001</v>
      </c>
      <c r="W704">
        <f ca="1">IFERROR(INDEX(Rutas_Despiece!$K:$K,MATCH($S704,$Q:$Q,0)),"")</f>
        <v>-1.1755139999999999</v>
      </c>
      <c r="Y704" t="str">
        <f ca="1">IFERROR(INDEX(Rutas_Despiece!$F:$F,MATCH($S704,$Q:$Q,0))&amp;" "&amp;INDEX(Rutas_Despiece!$G:$G,MATCH($S704,$Q:$Q,0)),"")</f>
        <v xml:space="preserve">Pol. Ind Entrerrios </v>
      </c>
      <c r="Z704" t="str">
        <f ca="1">IFERROR(INDEX(Rutas_Despiece!$H:$H,MATCH($S704,$Q:$Q,0)),"")</f>
        <v>Figueruelas</v>
      </c>
      <c r="AA704" t="str">
        <f ca="1">IFERROR(INDEX(Rutas_Despiece!$I:$I,MATCH($S704,$Q:$Q,0)),"")</f>
        <v>Zaragoza, España</v>
      </c>
      <c r="AB704" t="str">
        <f ca="1">IFERROR(INDEX(Rutas_Despiece!$L:$L,MATCH($S704,$Q:$Q,0)),"")</f>
        <v>Opel Puerta 5</v>
      </c>
      <c r="AG704" t="str">
        <f t="shared" ca="1" si="371"/>
        <v/>
      </c>
    </row>
    <row r="705" spans="1:33" x14ac:dyDescent="0.25">
      <c r="A705">
        <f ca="1">IF(Rutas_Despiece!A705&lt;&gt;Rutas_Despiece!A704,1,0)</f>
        <v>0</v>
      </c>
      <c r="B705">
        <f ca="1">IF(A705,Rutas_Despiece!C705,0)</f>
        <v>0</v>
      </c>
      <c r="C705">
        <f ca="1">IF(A705,Rutas_Despiece!D705,0)</f>
        <v>0</v>
      </c>
      <c r="D705" t="str">
        <f ca="1">IF(A705=1,"",SUBSTITUTE(Rutas_Despiece!J705,",",".") &amp; ","&amp;SUBSTITUTE(Rutas_Despiece!K705,",","."))</f>
        <v>41.6207888,-0.9517637</v>
      </c>
      <c r="E705" s="5">
        <f t="shared" ca="1" si="368"/>
        <v>31</v>
      </c>
      <c r="F705" t="str">
        <f t="shared" ca="1" si="403"/>
        <v>41.6207888,-0.9517637 41.621398,-0.946498 41.6196383,-0.9308066 41.617261,-0.924141 41.618593,-0.922572 41.620918,-0.920103 41.6225026,-0.9265647 41.6243063,-0.9329664 41.6293892,-0.9311492 41.627648,-0.92665 41.636489,-0.944506</v>
      </c>
      <c r="G705" s="69" t="s">
        <v>1174</v>
      </c>
      <c r="H705">
        <f t="shared" ca="1" si="369"/>
        <v>51</v>
      </c>
      <c r="I705" t="str">
        <f t="shared" ref="I705:I708" ca="1" si="405">IF(I704&lt;H705,I704+1,I704)</f>
        <v/>
      </c>
      <c r="J705" s="5" t="e">
        <f t="shared" ca="1" si="373"/>
        <v>#N/A</v>
      </c>
      <c r="M705" s="69"/>
      <c r="N705" s="69">
        <f t="shared" ca="1" si="401"/>
        <v>1</v>
      </c>
      <c r="O705" s="69" t="s">
        <v>1174</v>
      </c>
      <c r="P705">
        <f t="shared" ca="1" si="370"/>
        <v>1</v>
      </c>
      <c r="Q705">
        <f t="shared" ca="1" si="374"/>
        <v>672</v>
      </c>
      <c r="R705">
        <f t="shared" ca="1" si="378"/>
        <v>990</v>
      </c>
      <c r="S705">
        <f t="shared" ca="1" si="375"/>
        <v>652</v>
      </c>
      <c r="T705" t="str">
        <f t="shared" ca="1" si="376"/>
        <v>Paradas</v>
      </c>
      <c r="U705">
        <f t="shared" ca="1" si="379"/>
        <v>10652</v>
      </c>
      <c r="V705">
        <f ca="1">IFERROR(INDEX(Rutas_Despiece!$J:$J,MATCH($S705,$Q:$Q,0)),"")</f>
        <v>41.658555</v>
      </c>
      <c r="W705">
        <f ca="1">IFERROR(INDEX(Rutas_Despiece!$K:$K,MATCH($S705,$Q:$Q,0)),"")</f>
        <v>-0.94075500000000001</v>
      </c>
      <c r="Y705" t="str">
        <f ca="1">IFERROR(INDEX(Rutas_Despiece!$F:$F,MATCH($S705,$Q:$Q,0))&amp;" "&amp;INDEX(Rutas_Despiece!$G:$G,MATCH($S705,$Q:$Q,0)),"")</f>
        <v xml:space="preserve">Camino del Pilón nº 135 </v>
      </c>
      <c r="Z705" t="str">
        <f ca="1">IFERROR(INDEX(Rutas_Despiece!$H:$H,MATCH($S705,$Q:$Q,0)),"")</f>
        <v>Zaragoza</v>
      </c>
      <c r="AA705" t="str">
        <f ca="1">IFERROR(INDEX(Rutas_Despiece!$I:$I,MATCH($S705,$Q:$Q,0)),"")</f>
        <v>Zaragoza, España</v>
      </c>
      <c r="AB705" t="str">
        <f ca="1">IFERROR(INDEX(Rutas_Despiece!$L:$L,MATCH($S705,$Q:$Q,0)),"")</f>
        <v>Pd. Bus</v>
      </c>
      <c r="AG705" t="str">
        <f t="shared" ca="1" si="371"/>
        <v/>
      </c>
    </row>
    <row r="706" spans="1:33" x14ac:dyDescent="0.25">
      <c r="A706">
        <f ca="1">IF(Rutas_Despiece!A706&lt;&gt;Rutas_Despiece!A705,1,0)</f>
        <v>0</v>
      </c>
      <c r="B706">
        <f ca="1">IF(A706,Rutas_Despiece!C706,0)</f>
        <v>0</v>
      </c>
      <c r="C706">
        <f ca="1">IF(A706,Rutas_Despiece!D706,0)</f>
        <v>0</v>
      </c>
      <c r="D706" t="str">
        <f ca="1">IF(A706=1,"",SUBSTITUTE(Rutas_Despiece!J706,",",".") &amp; ","&amp;SUBSTITUTE(Rutas_Despiece!K706,",","."))</f>
        <v>41.621398,-0.946498</v>
      </c>
      <c r="E706" s="5">
        <f t="shared" ca="1" si="368"/>
        <v>31</v>
      </c>
      <c r="F706" t="str">
        <f t="shared" ca="1" si="403"/>
        <v>41.621398,-0.946498 41.6196383,-0.9308066 41.617261,-0.924141 41.618593,-0.922572 41.620918,-0.920103 41.6225026,-0.9265647 41.6243063,-0.9329664 41.6293892,-0.9311492 41.627648,-0.92665 41.636489,-0.944506</v>
      </c>
      <c r="G706" s="69" t="s">
        <v>1174</v>
      </c>
      <c r="H706">
        <f t="shared" ca="1" si="369"/>
        <v>51</v>
      </c>
      <c r="I706" t="str">
        <f t="shared" ca="1" si="405"/>
        <v/>
      </c>
      <c r="J706" s="5" t="e">
        <f t="shared" ca="1" si="373"/>
        <v>#N/A</v>
      </c>
      <c r="M706" s="69"/>
      <c r="N706" s="69">
        <f t="shared" ca="1" si="401"/>
        <v>1</v>
      </c>
      <c r="O706" s="69" t="s">
        <v>1174</v>
      </c>
      <c r="P706">
        <f t="shared" ca="1" si="370"/>
        <v>1</v>
      </c>
      <c r="Q706">
        <f t="shared" ca="1" si="374"/>
        <v>673</v>
      </c>
      <c r="R706">
        <f t="shared" ca="1" si="378"/>
        <v>990</v>
      </c>
      <c r="S706">
        <f t="shared" ca="1" si="375"/>
        <v>653</v>
      </c>
      <c r="T706" t="str">
        <f t="shared" ca="1" si="376"/>
        <v>Paradas</v>
      </c>
      <c r="U706">
        <f t="shared" ca="1" si="379"/>
        <v>10653</v>
      </c>
      <c r="V706">
        <f ca="1">IFERROR(INDEX(Rutas_Despiece!$J:$J,MATCH($S706,$Q:$Q,0)),"")</f>
        <v>41.657207399999997</v>
      </c>
      <c r="W706">
        <f ca="1">IFERROR(INDEX(Rutas_Despiece!$K:$K,MATCH($S706,$Q:$Q,0)),"")</f>
        <v>-0.93360140000000003</v>
      </c>
      <c r="Y706" t="str">
        <f ca="1">IFERROR(INDEX(Rutas_Despiece!$F:$F,MATCH($S706,$Q:$Q,0))&amp;" "&amp;INDEX(Rutas_Despiece!$G:$G,MATCH($S706,$Q:$Q,0)),"")</f>
        <v xml:space="preserve">Lagos de Coronas  </v>
      </c>
      <c r="Z706" t="str">
        <f ca="1">IFERROR(INDEX(Rutas_Despiece!$H:$H,MATCH($S706,$Q:$Q,0)),"")</f>
        <v>Zaragoza</v>
      </c>
      <c r="AA706" t="str">
        <f ca="1">IFERROR(INDEX(Rutas_Despiece!$I:$I,MATCH($S706,$Q:$Q,0)),"")</f>
        <v>Zaragoza, España</v>
      </c>
      <c r="AB706" t="str">
        <f ca="1">IFERROR(INDEX(Rutas_Despiece!$L:$L,MATCH($S706,$Q:$Q,0)),"")</f>
        <v xml:space="preserve"> nº 14 - Pd. Bus</v>
      </c>
      <c r="AG706" t="str">
        <f t="shared" ca="1" si="371"/>
        <v/>
      </c>
    </row>
    <row r="707" spans="1:33" x14ac:dyDescent="0.25">
      <c r="A707">
        <f ca="1">IF(Rutas_Despiece!A707&lt;&gt;Rutas_Despiece!A706,1,0)</f>
        <v>0</v>
      </c>
      <c r="B707">
        <f ca="1">IF(A707,Rutas_Despiece!C707,0)</f>
        <v>0</v>
      </c>
      <c r="C707">
        <f ca="1">IF(A707,Rutas_Despiece!D707,0)</f>
        <v>0</v>
      </c>
      <c r="D707" t="str">
        <f ca="1">IF(A707=1,"",SUBSTITUTE(Rutas_Despiece!J707,",",".") &amp; ","&amp;SUBSTITUTE(Rutas_Despiece!K707,",","."))</f>
        <v>41.6196383,-0.9308066</v>
      </c>
      <c r="E707" s="5">
        <f t="shared" ref="E707:E770" ca="1" si="406">E706+A707</f>
        <v>31</v>
      </c>
      <c r="F707" t="str">
        <f t="shared" ca="1" si="403"/>
        <v>41.6196383,-0.9308066 41.617261,-0.924141 41.618593,-0.922572 41.620918,-0.920103 41.6225026,-0.9265647 41.6243063,-0.9329664 41.6293892,-0.9311492 41.627648,-0.92665 41.636489,-0.944506</v>
      </c>
      <c r="G707" s="69" t="s">
        <v>1174</v>
      </c>
      <c r="H707">
        <f t="shared" ref="H707:H770" ca="1" si="407">H706</f>
        <v>51</v>
      </c>
      <c r="I707" t="str">
        <f t="shared" ca="1" si="405"/>
        <v/>
      </c>
      <c r="J707" s="5" t="e">
        <f t="shared" ca="1" si="373"/>
        <v>#N/A</v>
      </c>
      <c r="M707" s="69"/>
      <c r="N707" s="69">
        <f t="shared" ca="1" si="401"/>
        <v>1</v>
      </c>
      <c r="O707" s="69" t="s">
        <v>1174</v>
      </c>
      <c r="P707">
        <f t="shared" ref="P707:P770" ca="1" si="408">IF(A707,0,1)</f>
        <v>1</v>
      </c>
      <c r="Q707">
        <f t="shared" ca="1" si="374"/>
        <v>674</v>
      </c>
      <c r="R707">
        <f t="shared" ca="1" si="378"/>
        <v>990</v>
      </c>
      <c r="S707">
        <f t="shared" ca="1" si="375"/>
        <v>654</v>
      </c>
      <c r="T707" t="str">
        <f t="shared" ca="1" si="376"/>
        <v>Paradas</v>
      </c>
      <c r="U707">
        <f t="shared" ca="1" si="379"/>
        <v>10654</v>
      </c>
      <c r="V707">
        <f ca="1">IFERROR(INDEX(Rutas_Despiece!$J:$J,MATCH($S707,$Q:$Q,0)),"")</f>
        <v>41.652313900000003</v>
      </c>
      <c r="W707">
        <f ca="1">IFERROR(INDEX(Rutas_Despiece!$K:$K,MATCH($S707,$Q:$Q,0)),"")</f>
        <v>-0.93365909999999996</v>
      </c>
      <c r="Y707" t="str">
        <f ca="1">IFERROR(INDEX(Rutas_Despiece!$F:$F,MATCH($S707,$Q:$Q,0))&amp;" "&amp;INDEX(Rutas_Despiece!$G:$G,MATCH($S707,$Q:$Q,0)),"")</f>
        <v xml:space="preserve">Lagos de Coronas  </v>
      </c>
      <c r="Z707" t="str">
        <f ca="1">IFERROR(INDEX(Rutas_Despiece!$H:$H,MATCH($S707,$Q:$Q,0)),"")</f>
        <v>Zaragoza</v>
      </c>
      <c r="AA707" t="str">
        <f ca="1">IFERROR(INDEX(Rutas_Despiece!$I:$I,MATCH($S707,$Q:$Q,0)),"")</f>
        <v>Zaragoza, España</v>
      </c>
      <c r="AB707" t="str">
        <f ca="1">IFERROR(INDEX(Rutas_Despiece!$L:$L,MATCH($S707,$Q:$Q,0)),"")</f>
        <v>Frente nº 39 - Pd. Bus</v>
      </c>
      <c r="AG707" t="str">
        <f t="shared" ref="AG707:AG770" ca="1" si="409">IF(N707=0,L707,"")</f>
        <v/>
      </c>
    </row>
    <row r="708" spans="1:33" x14ac:dyDescent="0.25">
      <c r="A708">
        <f ca="1">IF(Rutas_Despiece!A708&lt;&gt;Rutas_Despiece!A707,1,0)</f>
        <v>0</v>
      </c>
      <c r="B708">
        <f ca="1">IF(A708,Rutas_Despiece!C708,0)</f>
        <v>0</v>
      </c>
      <c r="C708">
        <f ca="1">IF(A708,Rutas_Despiece!D708,0)</f>
        <v>0</v>
      </c>
      <c r="D708" t="str">
        <f ca="1">IF(A708=1,"",SUBSTITUTE(Rutas_Despiece!J708,",",".") &amp; ","&amp;SUBSTITUTE(Rutas_Despiece!K708,",","."))</f>
        <v>41.617261,-0.924141</v>
      </c>
      <c r="E708" s="5">
        <f t="shared" ca="1" si="406"/>
        <v>31</v>
      </c>
      <c r="F708" t="str">
        <f t="shared" ca="1" si="403"/>
        <v>41.617261,-0.924141 41.618593,-0.922572 41.620918,-0.920103 41.6225026,-0.9265647 41.6243063,-0.9329664 41.6293892,-0.9311492 41.627648,-0.92665 41.636489,-0.944506</v>
      </c>
      <c r="G708" s="69" t="s">
        <v>1174</v>
      </c>
      <c r="H708">
        <f t="shared" ca="1" si="407"/>
        <v>51</v>
      </c>
      <c r="I708" t="str">
        <f t="shared" ca="1" si="405"/>
        <v/>
      </c>
      <c r="J708" s="5" t="e">
        <f t="shared" ref="J708:J771" ca="1" si="410">INDEX($B:$B,MATCH(I708,$E:$E,0))</f>
        <v>#N/A</v>
      </c>
      <c r="M708" s="69"/>
      <c r="N708" s="69">
        <f t="shared" ca="1" si="401"/>
        <v>1</v>
      </c>
      <c r="O708" s="69" t="s">
        <v>1174</v>
      </c>
      <c r="P708">
        <f t="shared" ca="1" si="408"/>
        <v>1</v>
      </c>
      <c r="Q708">
        <f t="shared" ref="Q708:Q771" ca="1" si="411">Q707+P708</f>
        <v>675</v>
      </c>
      <c r="R708">
        <f t="shared" ca="1" si="378"/>
        <v>990</v>
      </c>
      <c r="S708">
        <f t="shared" ref="S708:S771" ca="1" si="412">IF(S707&lt;R708,S707+1,"")</f>
        <v>655</v>
      </c>
      <c r="T708" t="str">
        <f t="shared" ref="T708:T771" ca="1" si="413">IF(S708&lt;&gt;"","Paradas","")</f>
        <v>Paradas</v>
      </c>
      <c r="U708">
        <f t="shared" ca="1" si="379"/>
        <v>10655</v>
      </c>
      <c r="V708">
        <f ca="1">IFERROR(INDEX(Rutas_Despiece!$J:$J,MATCH($S708,$Q:$Q,0)),"")</f>
        <v>41.646481000000001</v>
      </c>
      <c r="W708">
        <f ca="1">IFERROR(INDEX(Rutas_Despiece!$K:$K,MATCH($S708,$Q:$Q,0)),"")</f>
        <v>-0.88755300000000004</v>
      </c>
      <c r="Y708" t="str">
        <f ca="1">IFERROR(INDEX(Rutas_Despiece!$F:$F,MATCH($S708,$Q:$Q,0))&amp;" "&amp;INDEX(Rutas_Despiece!$G:$G,MATCH($S708,$Q:$Q,0)),"")</f>
        <v xml:space="preserve">Avda. Fca. Millán Serrano nº 31-35 </v>
      </c>
      <c r="Z708" t="str">
        <f ca="1">IFERROR(INDEX(Rutas_Despiece!$H:$H,MATCH($S708,$Q:$Q,0)),"")</f>
        <v>Zaragoza</v>
      </c>
      <c r="AA708" t="str">
        <f ca="1">IFERROR(INDEX(Rutas_Despiece!$I:$I,MATCH($S708,$Q:$Q,0)),"")</f>
        <v>Zaragoza, España</v>
      </c>
      <c r="AB708" t="str">
        <f ca="1">IFERROR(INDEX(Rutas_Despiece!$L:$L,MATCH($S708,$Q:$Q,0)),"")</f>
        <v>Frente M.A. Blanco</v>
      </c>
      <c r="AG708" t="str">
        <f t="shared" ca="1" si="409"/>
        <v/>
      </c>
    </row>
    <row r="709" spans="1:33" x14ac:dyDescent="0.25">
      <c r="A709">
        <f ca="1">IF(Rutas_Despiece!A709&lt;&gt;Rutas_Despiece!A708,1,0)</f>
        <v>0</v>
      </c>
      <c r="B709">
        <f ca="1">IF(A709,Rutas_Despiece!C709,0)</f>
        <v>0</v>
      </c>
      <c r="C709">
        <f ca="1">IF(A709,Rutas_Despiece!D709,0)</f>
        <v>0</v>
      </c>
      <c r="D709" t="str">
        <f ca="1">IF(A709=1,"",SUBSTITUTE(Rutas_Despiece!J709,",",".") &amp; ","&amp;SUBSTITUTE(Rutas_Despiece!K709,",","."))</f>
        <v>41.618593,-0.922572</v>
      </c>
      <c r="E709" s="5">
        <f t="shared" ca="1" si="406"/>
        <v>31</v>
      </c>
      <c r="F709" t="str">
        <f t="shared" ca="1" si="403"/>
        <v>41.618593,-0.922572 41.620918,-0.920103 41.6225026,-0.9265647 41.6243063,-0.9329664 41.6293892,-0.9311492 41.627648,-0.92665 41.636489,-0.944506</v>
      </c>
      <c r="G709" s="69" t="s">
        <v>1174</v>
      </c>
      <c r="H709">
        <f t="shared" ca="1" si="407"/>
        <v>51</v>
      </c>
      <c r="I709" t="str">
        <f t="shared" ref="I709" ca="1" si="414">IF(I708&lt;H709,I708+1,"")</f>
        <v/>
      </c>
      <c r="J709" s="5" t="e">
        <f t="shared" ca="1" si="410"/>
        <v>#N/A</v>
      </c>
      <c r="M709" s="69"/>
      <c r="N709" s="69">
        <f t="shared" ca="1" si="401"/>
        <v>1</v>
      </c>
      <c r="O709" s="69" t="s">
        <v>1174</v>
      </c>
      <c r="P709">
        <f t="shared" ca="1" si="408"/>
        <v>1</v>
      </c>
      <c r="Q709">
        <f t="shared" ca="1" si="411"/>
        <v>676</v>
      </c>
      <c r="R709">
        <f t="shared" ref="R709:R772" ca="1" si="415">R708</f>
        <v>990</v>
      </c>
      <c r="S709">
        <f t="shared" ca="1" si="412"/>
        <v>656</v>
      </c>
      <c r="T709" t="str">
        <f t="shared" ca="1" si="413"/>
        <v>Paradas</v>
      </c>
      <c r="U709">
        <f t="shared" ref="U709:U772" ca="1" si="416">IF(S709=0,"",10000+S709)</f>
        <v>10656</v>
      </c>
      <c r="V709">
        <f ca="1">IFERROR(INDEX(Rutas_Despiece!$J:$J,MATCH($S709,$Q:$Q,0)),"")</f>
        <v>41.636181999999998</v>
      </c>
      <c r="W709">
        <f ca="1">IFERROR(INDEX(Rutas_Despiece!$K:$K,MATCH($S709,$Q:$Q,0)),"")</f>
        <v>-0.87344200000000005</v>
      </c>
      <c r="Y709" t="str">
        <f ca="1">IFERROR(INDEX(Rutas_Despiece!$F:$F,MATCH($S709,$Q:$Q,0))&amp;" "&amp;INDEX(Rutas_Despiece!$G:$G,MATCH($S709,$Q:$Q,0)),"")</f>
        <v xml:space="preserve">Orión nº 8 </v>
      </c>
      <c r="Z709" t="str">
        <f ca="1">IFERROR(INDEX(Rutas_Despiece!$H:$H,MATCH($S709,$Q:$Q,0)),"")</f>
        <v>Zaragoza</v>
      </c>
      <c r="AA709" t="str">
        <f ca="1">IFERROR(INDEX(Rutas_Despiece!$I:$I,MATCH($S709,$Q:$Q,0)),"")</f>
        <v>Zaragoza, España</v>
      </c>
      <c r="AB709" t="str">
        <f ca="1">IFERROR(INDEX(Rutas_Despiece!$L:$L,MATCH($S709,$Q:$Q,0)),"")</f>
        <v>Pd. Bus</v>
      </c>
      <c r="AG709" t="str">
        <f t="shared" ca="1" si="409"/>
        <v/>
      </c>
    </row>
    <row r="710" spans="1:33" x14ac:dyDescent="0.25">
      <c r="A710">
        <f ca="1">IF(Rutas_Despiece!A710&lt;&gt;Rutas_Despiece!A709,1,0)</f>
        <v>0</v>
      </c>
      <c r="B710">
        <f ca="1">IF(A710,Rutas_Despiece!C710,0)</f>
        <v>0</v>
      </c>
      <c r="C710">
        <f ca="1">IF(A710,Rutas_Despiece!D710,0)</f>
        <v>0</v>
      </c>
      <c r="D710" t="str">
        <f ca="1">IF(A710=1,"",SUBSTITUTE(Rutas_Despiece!J710,",",".") &amp; ","&amp;SUBSTITUTE(Rutas_Despiece!K710,",","."))</f>
        <v>41.620918,-0.920103</v>
      </c>
      <c r="E710" s="5">
        <f t="shared" ca="1" si="406"/>
        <v>31</v>
      </c>
      <c r="F710" t="str">
        <f t="shared" ca="1" si="403"/>
        <v>41.620918,-0.920103 41.6225026,-0.9265647 41.6243063,-0.9329664 41.6293892,-0.9311492 41.627648,-0.92665 41.636489,-0.944506</v>
      </c>
      <c r="G710" s="69" t="s">
        <v>1174</v>
      </c>
      <c r="H710">
        <f t="shared" ca="1" si="407"/>
        <v>51</v>
      </c>
      <c r="I710" t="str">
        <f t="shared" ref="I710:I713" ca="1" si="417">IF(I709&lt;H710,I709+1,I709)</f>
        <v/>
      </c>
      <c r="J710" s="5" t="e">
        <f t="shared" ca="1" si="410"/>
        <v>#N/A</v>
      </c>
      <c r="M710" s="69"/>
      <c r="N710" s="69">
        <f t="shared" ca="1" si="401"/>
        <v>1</v>
      </c>
      <c r="O710" s="69" t="s">
        <v>1174</v>
      </c>
      <c r="P710">
        <f t="shared" ca="1" si="408"/>
        <v>1</v>
      </c>
      <c r="Q710">
        <f t="shared" ca="1" si="411"/>
        <v>677</v>
      </c>
      <c r="R710">
        <f t="shared" ca="1" si="415"/>
        <v>990</v>
      </c>
      <c r="S710">
        <f t="shared" ca="1" si="412"/>
        <v>657</v>
      </c>
      <c r="T710" t="str">
        <f t="shared" ca="1" si="413"/>
        <v>Paradas</v>
      </c>
      <c r="U710">
        <f t="shared" ca="1" si="416"/>
        <v>10657</v>
      </c>
      <c r="V710">
        <f ca="1">IFERROR(INDEX(Rutas_Despiece!$J:$J,MATCH($S710,$Q:$Q,0)),"")</f>
        <v>41.624293399999999</v>
      </c>
      <c r="W710">
        <f ca="1">IFERROR(INDEX(Rutas_Despiece!$K:$K,MATCH($S710,$Q:$Q,0)),"")</f>
        <v>-0.95748659999999997</v>
      </c>
      <c r="Y710" t="str">
        <f ca="1">IFERROR(INDEX(Rutas_Despiece!$F:$F,MATCH($S710,$Q:$Q,0))&amp;" "&amp;INDEX(Rutas_Despiece!$G:$G,MATCH($S710,$Q:$Q,0)),"")</f>
        <v xml:space="preserve">Avd. Cañones de Zaragoza  </v>
      </c>
      <c r="Z710" t="str">
        <f ca="1">IFERROR(INDEX(Rutas_Despiece!$H:$H,MATCH($S710,$Q:$Q,0)),"")</f>
        <v>Zaragoza</v>
      </c>
      <c r="AA710" t="str">
        <f ca="1">IFERROR(INDEX(Rutas_Despiece!$I:$I,MATCH($S710,$Q:$Q,0)),"")</f>
        <v>Zaragoza, España</v>
      </c>
      <c r="AB710" t="str">
        <f ca="1">IFERROR(INDEX(Rutas_Despiece!$L:$L,MATCH($S710,$Q:$Q,0)),"")</f>
        <v>Esq. Avd. El cierzo</v>
      </c>
      <c r="AG710" t="str">
        <f t="shared" ca="1" si="409"/>
        <v/>
      </c>
    </row>
    <row r="711" spans="1:33" x14ac:dyDescent="0.25">
      <c r="A711">
        <f ca="1">IF(Rutas_Despiece!A711&lt;&gt;Rutas_Despiece!A710,1,0)</f>
        <v>0</v>
      </c>
      <c r="B711">
        <f ca="1">IF(A711,Rutas_Despiece!C711,0)</f>
        <v>0</v>
      </c>
      <c r="C711">
        <f ca="1">IF(A711,Rutas_Despiece!D711,0)</f>
        <v>0</v>
      </c>
      <c r="D711" t="str">
        <f ca="1">IF(A711=1,"",SUBSTITUTE(Rutas_Despiece!J711,",",".") &amp; ","&amp;SUBSTITUTE(Rutas_Despiece!K711,",","."))</f>
        <v>41.6225026,-0.9265647</v>
      </c>
      <c r="E711" s="5">
        <f t="shared" ca="1" si="406"/>
        <v>31</v>
      </c>
      <c r="F711" t="str">
        <f t="shared" ca="1" si="403"/>
        <v>41.6225026,-0.9265647 41.6243063,-0.9329664 41.6293892,-0.9311492 41.627648,-0.92665 41.636489,-0.944506</v>
      </c>
      <c r="G711" s="69" t="s">
        <v>1174</v>
      </c>
      <c r="H711">
        <f t="shared" ca="1" si="407"/>
        <v>51</v>
      </c>
      <c r="I711" t="str">
        <f t="shared" ca="1" si="417"/>
        <v/>
      </c>
      <c r="J711" s="5" t="e">
        <f t="shared" ca="1" si="410"/>
        <v>#N/A</v>
      </c>
      <c r="M711" s="69"/>
      <c r="N711" s="69">
        <f t="shared" ca="1" si="401"/>
        <v>1</v>
      </c>
      <c r="O711" s="69" t="s">
        <v>1174</v>
      </c>
      <c r="P711">
        <f t="shared" ca="1" si="408"/>
        <v>1</v>
      </c>
      <c r="Q711">
        <f t="shared" ca="1" si="411"/>
        <v>678</v>
      </c>
      <c r="R711">
        <f t="shared" ca="1" si="415"/>
        <v>990</v>
      </c>
      <c r="S711">
        <f t="shared" ca="1" si="412"/>
        <v>658</v>
      </c>
      <c r="T711" t="str">
        <f t="shared" ca="1" si="413"/>
        <v>Paradas</v>
      </c>
      <c r="U711">
        <f t="shared" ca="1" si="416"/>
        <v>10658</v>
      </c>
      <c r="V711">
        <f ca="1">IFERROR(INDEX(Rutas_Despiece!$J:$J,MATCH($S711,$Q:$Q,0)),"")</f>
        <v>41.6207888</v>
      </c>
      <c r="W711">
        <f ca="1">IFERROR(INDEX(Rutas_Despiece!$K:$K,MATCH($S711,$Q:$Q,0)),"")</f>
        <v>-0.95176369999999999</v>
      </c>
      <c r="Y711" t="str">
        <f ca="1">IFERROR(INDEX(Rutas_Despiece!$F:$F,MATCH($S711,$Q:$Q,0))&amp;" "&amp;INDEX(Rutas_Despiece!$G:$G,MATCH($S711,$Q:$Q,0)),"")</f>
        <v xml:space="preserve">Paseo de Los Arqueros  </v>
      </c>
      <c r="Z711" t="str">
        <f ca="1">IFERROR(INDEX(Rutas_Despiece!$H:$H,MATCH($S711,$Q:$Q,0)),"")</f>
        <v>Zaragoza</v>
      </c>
      <c r="AA711" t="str">
        <f ca="1">IFERROR(INDEX(Rutas_Despiece!$I:$I,MATCH($S711,$Q:$Q,0)),"")</f>
        <v>Zaragoza, España</v>
      </c>
      <c r="AB711" t="str">
        <f ca="1">IFERROR(INDEX(Rutas_Despiece!$L:$L,MATCH($S711,$Q:$Q,0)),"")</f>
        <v>Esq. Peña Telera</v>
      </c>
      <c r="AG711" t="str">
        <f t="shared" ca="1" si="409"/>
        <v/>
      </c>
    </row>
    <row r="712" spans="1:33" x14ac:dyDescent="0.25">
      <c r="A712">
        <f ca="1">IF(Rutas_Despiece!A712&lt;&gt;Rutas_Despiece!A711,1,0)</f>
        <v>0</v>
      </c>
      <c r="B712">
        <f ca="1">IF(A712,Rutas_Despiece!C712,0)</f>
        <v>0</v>
      </c>
      <c r="C712">
        <f ca="1">IF(A712,Rutas_Despiece!D712,0)</f>
        <v>0</v>
      </c>
      <c r="D712" t="str">
        <f ca="1">IF(A712=1,"",SUBSTITUTE(Rutas_Despiece!J712,",",".") &amp; ","&amp;SUBSTITUTE(Rutas_Despiece!K712,",","."))</f>
        <v>41.6243063,-0.9329664</v>
      </c>
      <c r="E712" s="5">
        <f t="shared" ca="1" si="406"/>
        <v>31</v>
      </c>
      <c r="F712" t="str">
        <f t="shared" ca="1" si="403"/>
        <v>41.6243063,-0.9329664 41.6293892,-0.9311492 41.627648,-0.92665 41.636489,-0.944506</v>
      </c>
      <c r="G712" s="69" t="s">
        <v>1174</v>
      </c>
      <c r="H712">
        <f t="shared" ca="1" si="407"/>
        <v>51</v>
      </c>
      <c r="I712" t="str">
        <f t="shared" ca="1" si="417"/>
        <v/>
      </c>
      <c r="J712" s="5" t="e">
        <f t="shared" ca="1" si="410"/>
        <v>#N/A</v>
      </c>
      <c r="M712" s="69"/>
      <c r="N712" s="69">
        <f t="shared" ca="1" si="401"/>
        <v>1</v>
      </c>
      <c r="O712" s="69" t="s">
        <v>1174</v>
      </c>
      <c r="P712">
        <f t="shared" ca="1" si="408"/>
        <v>1</v>
      </c>
      <c r="Q712">
        <f t="shared" ca="1" si="411"/>
        <v>679</v>
      </c>
      <c r="R712">
        <f t="shared" ca="1" si="415"/>
        <v>990</v>
      </c>
      <c r="S712">
        <f t="shared" ca="1" si="412"/>
        <v>659</v>
      </c>
      <c r="T712" t="str">
        <f t="shared" ca="1" si="413"/>
        <v>Paradas</v>
      </c>
      <c r="U712">
        <f t="shared" ca="1" si="416"/>
        <v>10659</v>
      </c>
      <c r="V712">
        <f ca="1">IFERROR(INDEX(Rutas_Despiece!$J:$J,MATCH($S712,$Q:$Q,0)),"")</f>
        <v>41.621397999999999</v>
      </c>
      <c r="W712">
        <f ca="1">IFERROR(INDEX(Rutas_Despiece!$K:$K,MATCH($S712,$Q:$Q,0)),"")</f>
        <v>-0.94649799999999995</v>
      </c>
      <c r="Y712" t="str">
        <f ca="1">IFERROR(INDEX(Rutas_Despiece!$F:$F,MATCH($S712,$Q:$Q,0))&amp;" "&amp;INDEX(Rutas_Despiece!$G:$G,MATCH($S712,$Q:$Q,0)),"")</f>
        <v>Salomón y la Reina de Saba nº 36</v>
      </c>
      <c r="Z712" t="str">
        <f ca="1">IFERROR(INDEX(Rutas_Despiece!$H:$H,MATCH($S712,$Q:$Q,0)),"")</f>
        <v>Zaragoza</v>
      </c>
      <c r="AA712" t="str">
        <f ca="1">IFERROR(INDEX(Rutas_Despiece!$I:$I,MATCH($S712,$Q:$Q,0)),"")</f>
        <v>Zaragoza, España</v>
      </c>
      <c r="AB712">
        <f ca="1">IFERROR(INDEX(Rutas_Despiece!$L:$L,MATCH($S712,$Q:$Q,0)),"")</f>
        <v>0</v>
      </c>
      <c r="AG712" t="str">
        <f t="shared" ca="1" si="409"/>
        <v/>
      </c>
    </row>
    <row r="713" spans="1:33" x14ac:dyDescent="0.25">
      <c r="A713">
        <f ca="1">IF(Rutas_Despiece!A713&lt;&gt;Rutas_Despiece!A712,1,0)</f>
        <v>0</v>
      </c>
      <c r="B713">
        <f ca="1">IF(A713,Rutas_Despiece!C713,0)</f>
        <v>0</v>
      </c>
      <c r="C713">
        <f ca="1">IF(A713,Rutas_Despiece!D713,0)</f>
        <v>0</v>
      </c>
      <c r="D713" t="str">
        <f ca="1">IF(A713=1,"",SUBSTITUTE(Rutas_Despiece!J713,",",".") &amp; ","&amp;SUBSTITUTE(Rutas_Despiece!K713,",","."))</f>
        <v>41.6293892,-0.9311492</v>
      </c>
      <c r="E713" s="5">
        <f t="shared" ca="1" si="406"/>
        <v>31</v>
      </c>
      <c r="F713" t="str">
        <f t="shared" ca="1" si="403"/>
        <v>41.6293892,-0.9311492 41.627648,-0.92665 41.636489,-0.944506</v>
      </c>
      <c r="G713" s="69" t="s">
        <v>1174</v>
      </c>
      <c r="H713">
        <f t="shared" ca="1" si="407"/>
        <v>51</v>
      </c>
      <c r="I713" t="str">
        <f t="shared" ca="1" si="417"/>
        <v/>
      </c>
      <c r="J713" s="5" t="e">
        <f t="shared" ca="1" si="410"/>
        <v>#N/A</v>
      </c>
      <c r="M713" s="69"/>
      <c r="N713" s="69">
        <f t="shared" ca="1" si="401"/>
        <v>1</v>
      </c>
      <c r="O713" s="69" t="s">
        <v>1174</v>
      </c>
      <c r="P713">
        <f t="shared" ca="1" si="408"/>
        <v>1</v>
      </c>
      <c r="Q713">
        <f t="shared" ca="1" si="411"/>
        <v>680</v>
      </c>
      <c r="R713">
        <f t="shared" ca="1" si="415"/>
        <v>990</v>
      </c>
      <c r="S713">
        <f t="shared" ca="1" si="412"/>
        <v>660</v>
      </c>
      <c r="T713" t="str">
        <f t="shared" ca="1" si="413"/>
        <v>Paradas</v>
      </c>
      <c r="U713">
        <f t="shared" ca="1" si="416"/>
        <v>10660</v>
      </c>
      <c r="V713">
        <f ca="1">IFERROR(INDEX(Rutas_Despiece!$J:$J,MATCH($S713,$Q:$Q,0)),"")</f>
        <v>41.619638299999998</v>
      </c>
      <c r="W713">
        <f ca="1">IFERROR(INDEX(Rutas_Despiece!$K:$K,MATCH($S713,$Q:$Q,0)),"")</f>
        <v>-0.93080660000000004</v>
      </c>
      <c r="Y713" t="str">
        <f ca="1">IFERROR(INDEX(Rutas_Despiece!$F:$F,MATCH($S713,$Q:$Q,0))&amp;" "&amp;INDEX(Rutas_Despiece!$G:$G,MATCH($S713,$Q:$Q,0)),"")</f>
        <v xml:space="preserve">Avd. Casablanca  </v>
      </c>
      <c r="Z713" t="str">
        <f ca="1">IFERROR(INDEX(Rutas_Despiece!$H:$H,MATCH($S713,$Q:$Q,0)),"")</f>
        <v>Zaragoza</v>
      </c>
      <c r="AA713" t="str">
        <f ca="1">IFERROR(INDEX(Rutas_Despiece!$I:$I,MATCH($S713,$Q:$Q,0)),"")</f>
        <v>Zaragoza, España</v>
      </c>
      <c r="AB713" t="str">
        <f ca="1">IFERROR(INDEX(Rutas_Despiece!$L:$L,MATCH($S713,$Q:$Q,0)),"")</f>
        <v>Frente nº 26 - Telepizza</v>
      </c>
      <c r="AG713" t="str">
        <f t="shared" ca="1" si="409"/>
        <v/>
      </c>
    </row>
    <row r="714" spans="1:33" x14ac:dyDescent="0.25">
      <c r="A714">
        <f ca="1">IF(Rutas_Despiece!A714&lt;&gt;Rutas_Despiece!A713,1,0)</f>
        <v>0</v>
      </c>
      <c r="B714">
        <f ca="1">IF(A714,Rutas_Despiece!C714,0)</f>
        <v>0</v>
      </c>
      <c r="C714">
        <f ca="1">IF(A714,Rutas_Despiece!D714,0)</f>
        <v>0</v>
      </c>
      <c r="D714" t="str">
        <f ca="1">IF(A714=1,"",SUBSTITUTE(Rutas_Despiece!J714,",",".") &amp; ","&amp;SUBSTITUTE(Rutas_Despiece!K714,",","."))</f>
        <v>41.627648,-0.92665</v>
      </c>
      <c r="E714" s="5">
        <f t="shared" ca="1" si="406"/>
        <v>31</v>
      </c>
      <c r="F714" t="str">
        <f t="shared" ca="1" si="403"/>
        <v>41.627648,-0.92665 41.636489,-0.944506</v>
      </c>
      <c r="G714" s="69" t="s">
        <v>1174</v>
      </c>
      <c r="H714">
        <f t="shared" ca="1" si="407"/>
        <v>51</v>
      </c>
      <c r="I714" t="str">
        <f t="shared" ref="I714" ca="1" si="418">IF(I713&lt;H714,I713+1,"")</f>
        <v/>
      </c>
      <c r="J714" s="5" t="e">
        <f t="shared" ca="1" si="410"/>
        <v>#N/A</v>
      </c>
      <c r="M714" s="69"/>
      <c r="N714" s="69">
        <f t="shared" ca="1" si="401"/>
        <v>1</v>
      </c>
      <c r="O714" s="69" t="s">
        <v>1174</v>
      </c>
      <c r="P714">
        <f t="shared" ca="1" si="408"/>
        <v>1</v>
      </c>
      <c r="Q714">
        <f t="shared" ca="1" si="411"/>
        <v>681</v>
      </c>
      <c r="R714">
        <f t="shared" ca="1" si="415"/>
        <v>990</v>
      </c>
      <c r="S714">
        <f t="shared" ca="1" si="412"/>
        <v>661</v>
      </c>
      <c r="T714" t="str">
        <f t="shared" ca="1" si="413"/>
        <v>Paradas</v>
      </c>
      <c r="U714">
        <f t="shared" ca="1" si="416"/>
        <v>10661</v>
      </c>
      <c r="V714">
        <f ca="1">IFERROR(INDEX(Rutas_Despiece!$J:$J,MATCH($S714,$Q:$Q,0)),"")</f>
        <v>41.617260999999999</v>
      </c>
      <c r="W714">
        <f ca="1">IFERROR(INDEX(Rutas_Despiece!$K:$K,MATCH($S714,$Q:$Q,0)),"")</f>
        <v>-0.92414099999999999</v>
      </c>
      <c r="Y714" t="str">
        <f ca="1">IFERROR(INDEX(Rutas_Despiece!$F:$F,MATCH($S714,$Q:$Q,0))&amp;" "&amp;INDEX(Rutas_Despiece!$G:$G,MATCH($S714,$Q:$Q,0)),"")</f>
        <v xml:space="preserve">Viridiana nº 26 </v>
      </c>
      <c r="Z714" t="str">
        <f ca="1">IFERROR(INDEX(Rutas_Despiece!$H:$H,MATCH($S714,$Q:$Q,0)),"")</f>
        <v>Zaragoza</v>
      </c>
      <c r="AA714" t="str">
        <f ca="1">IFERROR(INDEX(Rutas_Despiece!$I:$I,MATCH($S714,$Q:$Q,0)),"")</f>
        <v>Zaragoza, España</v>
      </c>
      <c r="AB714" t="str">
        <f ca="1">IFERROR(INDEX(Rutas_Despiece!$L:$L,MATCH($S714,$Q:$Q,0)),"")</f>
        <v>Pd. Bus</v>
      </c>
      <c r="AG714" t="str">
        <f t="shared" ca="1" si="409"/>
        <v/>
      </c>
    </row>
    <row r="715" spans="1:33" x14ac:dyDescent="0.25">
      <c r="A715">
        <f ca="1">IF(Rutas_Despiece!A715&lt;&gt;Rutas_Despiece!A714,1,0)</f>
        <v>0</v>
      </c>
      <c r="B715">
        <f ca="1">IF(A715,Rutas_Despiece!C715,0)</f>
        <v>0</v>
      </c>
      <c r="C715">
        <f ca="1">IF(A715,Rutas_Despiece!D715,0)</f>
        <v>0</v>
      </c>
      <c r="D715" t="str">
        <f ca="1">IF(A715=1,"",SUBSTITUTE(Rutas_Despiece!J715,",",".") &amp; ","&amp;SUBSTITUTE(Rutas_Despiece!K715,",","."))</f>
        <v>41.636489,-0.944506</v>
      </c>
      <c r="E715" s="5">
        <f t="shared" ca="1" si="406"/>
        <v>31</v>
      </c>
      <c r="F715" t="str">
        <f t="shared" ca="1" si="403"/>
        <v>41.636489,-0.944506</v>
      </c>
      <c r="G715" s="69" t="s">
        <v>1174</v>
      </c>
      <c r="H715">
        <f t="shared" ca="1" si="407"/>
        <v>51</v>
      </c>
      <c r="I715" t="str">
        <f t="shared" ref="I715:I718" ca="1" si="419">IF(I714&lt;H715,I714+1,I714)</f>
        <v/>
      </c>
      <c r="J715" s="5" t="e">
        <f t="shared" ca="1" si="410"/>
        <v>#N/A</v>
      </c>
      <c r="M715" s="69"/>
      <c r="N715" s="69">
        <f t="shared" ca="1" si="401"/>
        <v>1</v>
      </c>
      <c r="O715" s="69" t="s">
        <v>1174</v>
      </c>
      <c r="P715">
        <f t="shared" ca="1" si="408"/>
        <v>1</v>
      </c>
      <c r="Q715">
        <f t="shared" ca="1" si="411"/>
        <v>682</v>
      </c>
      <c r="R715">
        <f t="shared" ca="1" si="415"/>
        <v>990</v>
      </c>
      <c r="S715">
        <f t="shared" ca="1" si="412"/>
        <v>662</v>
      </c>
      <c r="T715" t="str">
        <f t="shared" ca="1" si="413"/>
        <v>Paradas</v>
      </c>
      <c r="U715">
        <f t="shared" ca="1" si="416"/>
        <v>10662</v>
      </c>
      <c r="V715">
        <f ca="1">IFERROR(INDEX(Rutas_Despiece!$J:$J,MATCH($S715,$Q:$Q,0)),"")</f>
        <v>41.618592999999997</v>
      </c>
      <c r="W715">
        <f ca="1">IFERROR(INDEX(Rutas_Despiece!$K:$K,MATCH($S715,$Q:$Q,0)),"")</f>
        <v>-0.92257199999999995</v>
      </c>
      <c r="Y715" t="str">
        <f ca="1">IFERROR(INDEX(Rutas_Despiece!$F:$F,MATCH($S715,$Q:$Q,0))&amp;" "&amp;INDEX(Rutas_Despiece!$G:$G,MATCH($S715,$Q:$Q,0)),"")</f>
        <v xml:space="preserve">Paseo de los Olvidados nº 49 </v>
      </c>
      <c r="Z715" t="str">
        <f ca="1">IFERROR(INDEX(Rutas_Despiece!$H:$H,MATCH($S715,$Q:$Q,0)),"")</f>
        <v>Zaragoza</v>
      </c>
      <c r="AA715" t="str">
        <f ca="1">IFERROR(INDEX(Rutas_Despiece!$I:$I,MATCH($S715,$Q:$Q,0)),"")</f>
        <v>Zaragoza, España</v>
      </c>
      <c r="AB715" t="str">
        <f ca="1">IFERROR(INDEX(Rutas_Despiece!$L:$L,MATCH($S715,$Q:$Q,0)),"")</f>
        <v>Pd. Bus</v>
      </c>
      <c r="AG715" t="str">
        <f t="shared" ca="1" si="409"/>
        <v/>
      </c>
    </row>
    <row r="716" spans="1:33" x14ac:dyDescent="0.25">
      <c r="A716">
        <f ca="1">IF(Rutas_Despiece!A716&lt;&gt;Rutas_Despiece!A715,1,0)</f>
        <v>1</v>
      </c>
      <c r="B716" t="str">
        <f ca="1">IF(A716,Rutas_Despiece!C716,0)</f>
        <v>Rutas_Habituales_MTN</v>
      </c>
      <c r="C716" t="str">
        <f ca="1">IF(A716,Rutas_Despiece!D716,0)</f>
        <v>Ruta 18_20</v>
      </c>
      <c r="D716" t="str">
        <f ca="1">IF(A716=1,"",SUBSTITUTE(Rutas_Despiece!J716,",",".") &amp; ","&amp;SUBSTITUTE(Rutas_Despiece!K716,",","."))</f>
        <v/>
      </c>
      <c r="E716" s="5">
        <f t="shared" ca="1" si="406"/>
        <v>32</v>
      </c>
      <c r="F716" t="str">
        <f t="shared" ca="1" si="403"/>
        <v xml:space="preserve"> 41.645794,-0.87873 41.6426448,-0.8818602 41.643486,-0.889733 41.6477,-0.884782 41.6495182,-0.8985604 41.647921,-0.9031271 41.749628,-1.175514 41.749628,-1.175514 41.645794,-0.87873 41.6426448,-0.8818602 41.643486,-0.889733 41.6477,-0.884782 41.6495182,-0.8985604 41.647921,-0.9031271</v>
      </c>
      <c r="G716" s="69" t="s">
        <v>1174</v>
      </c>
      <c r="H716">
        <f t="shared" ca="1" si="407"/>
        <v>51</v>
      </c>
      <c r="I716" t="str">
        <f t="shared" ca="1" si="419"/>
        <v/>
      </c>
      <c r="J716" s="5" t="e">
        <f t="shared" ca="1" si="410"/>
        <v>#N/A</v>
      </c>
      <c r="M716" s="69"/>
      <c r="N716" s="69">
        <f t="shared" ca="1" si="401"/>
        <v>1</v>
      </c>
      <c r="O716" s="69" t="s">
        <v>1174</v>
      </c>
      <c r="P716">
        <f t="shared" ca="1" si="408"/>
        <v>0</v>
      </c>
      <c r="Q716">
        <f t="shared" ca="1" si="411"/>
        <v>682</v>
      </c>
      <c r="R716">
        <f t="shared" ca="1" si="415"/>
        <v>990</v>
      </c>
      <c r="S716">
        <f t="shared" ca="1" si="412"/>
        <v>663</v>
      </c>
      <c r="T716" t="str">
        <f t="shared" ca="1" si="413"/>
        <v>Paradas</v>
      </c>
      <c r="U716">
        <f t="shared" ca="1" si="416"/>
        <v>10663</v>
      </c>
      <c r="V716">
        <f ca="1">IFERROR(INDEX(Rutas_Despiece!$J:$J,MATCH($S716,$Q:$Q,0)),"")</f>
        <v>41.620918000000003</v>
      </c>
      <c r="W716">
        <f ca="1">IFERROR(INDEX(Rutas_Despiece!$K:$K,MATCH($S716,$Q:$Q,0)),"")</f>
        <v>-0.920103</v>
      </c>
      <c r="Y716" t="str">
        <f ca="1">IFERROR(INDEX(Rutas_Despiece!$F:$F,MATCH($S716,$Q:$Q,0))&amp;" "&amp;INDEX(Rutas_Despiece!$G:$G,MATCH($S716,$Q:$Q,0)),"")</f>
        <v xml:space="preserve">Paseo de los Olvidados nº 23 </v>
      </c>
      <c r="Z716" t="str">
        <f ca="1">IFERROR(INDEX(Rutas_Despiece!$H:$H,MATCH($S716,$Q:$Q,0)),"")</f>
        <v>Zaragoza</v>
      </c>
      <c r="AA716" t="str">
        <f ca="1">IFERROR(INDEX(Rutas_Despiece!$I:$I,MATCH($S716,$Q:$Q,0)),"")</f>
        <v>Zaragoza, España</v>
      </c>
      <c r="AB716" t="str">
        <f ca="1">IFERROR(INDEX(Rutas_Despiece!$L:$L,MATCH($S716,$Q:$Q,0)),"")</f>
        <v>Esq. Quimera del Oro</v>
      </c>
      <c r="AG716" t="str">
        <f t="shared" ca="1" si="409"/>
        <v/>
      </c>
    </row>
    <row r="717" spans="1:33" x14ac:dyDescent="0.25">
      <c r="A717">
        <f ca="1">IF(Rutas_Despiece!A717&lt;&gt;Rutas_Despiece!A716,1,0)</f>
        <v>0</v>
      </c>
      <c r="B717">
        <f ca="1">IF(A717,Rutas_Despiece!C717,0)</f>
        <v>0</v>
      </c>
      <c r="C717">
        <f ca="1">IF(A717,Rutas_Despiece!D717,0)</f>
        <v>0</v>
      </c>
      <c r="D717" t="str">
        <f ca="1">IF(A717=1,"",SUBSTITUTE(Rutas_Despiece!J717,",",".") &amp; ","&amp;SUBSTITUTE(Rutas_Despiece!K717,",","."))</f>
        <v>41.645794,-0.87873</v>
      </c>
      <c r="E717" s="5">
        <f t="shared" ca="1" si="406"/>
        <v>32</v>
      </c>
      <c r="F717" t="str">
        <f t="shared" ca="1" si="403"/>
        <v>41.645794,-0.87873 41.6426448,-0.8818602 41.643486,-0.889733 41.6477,-0.884782 41.6495182,-0.8985604 41.647921,-0.9031271 41.749628,-1.175514 41.749628,-1.175514 41.645794,-0.87873 41.6426448,-0.8818602 41.643486,-0.889733 41.6477,-0.884782 41.6495182,-0.8985604 41.647921,-0.9031271</v>
      </c>
      <c r="G717" s="69" t="s">
        <v>1174</v>
      </c>
      <c r="H717">
        <f t="shared" ca="1" si="407"/>
        <v>51</v>
      </c>
      <c r="I717" t="str">
        <f t="shared" ca="1" si="419"/>
        <v/>
      </c>
      <c r="J717" s="5" t="e">
        <f t="shared" ca="1" si="410"/>
        <v>#N/A</v>
      </c>
      <c r="M717" s="69"/>
      <c r="N717" s="69">
        <f t="shared" ca="1" si="401"/>
        <v>1</v>
      </c>
      <c r="O717" s="69" t="s">
        <v>1174</v>
      </c>
      <c r="P717">
        <f t="shared" ca="1" si="408"/>
        <v>1</v>
      </c>
      <c r="Q717">
        <f t="shared" ca="1" si="411"/>
        <v>683</v>
      </c>
      <c r="R717">
        <f t="shared" ca="1" si="415"/>
        <v>990</v>
      </c>
      <c r="S717">
        <f t="shared" ca="1" si="412"/>
        <v>664</v>
      </c>
      <c r="T717" t="str">
        <f t="shared" ca="1" si="413"/>
        <v>Paradas</v>
      </c>
      <c r="U717">
        <f t="shared" ca="1" si="416"/>
        <v>10664</v>
      </c>
      <c r="V717">
        <f ca="1">IFERROR(INDEX(Rutas_Despiece!$J:$J,MATCH($S717,$Q:$Q,0)),"")</f>
        <v>41.622502599999997</v>
      </c>
      <c r="W717">
        <f ca="1">IFERROR(INDEX(Rutas_Despiece!$K:$K,MATCH($S717,$Q:$Q,0)),"")</f>
        <v>-0.92656470000000002</v>
      </c>
      <c r="Y717" t="str">
        <f ca="1">IFERROR(INDEX(Rutas_Despiece!$F:$F,MATCH($S717,$Q:$Q,0))&amp;" "&amp;INDEX(Rutas_Despiece!$G:$G,MATCH($S717,$Q:$Q,0)),"")</f>
        <v xml:space="preserve">Cantando bajo la lluvia  </v>
      </c>
      <c r="Z717" t="str">
        <f ca="1">IFERROR(INDEX(Rutas_Despiece!$H:$H,MATCH($S717,$Q:$Q,0)),"")</f>
        <v>Zaragoza</v>
      </c>
      <c r="AA717" t="str">
        <f ca="1">IFERROR(INDEX(Rutas_Despiece!$I:$I,MATCH($S717,$Q:$Q,0)),"")</f>
        <v>Zaragoza, España</v>
      </c>
      <c r="AB717" t="str">
        <f ca="1">IFERROR(INDEX(Rutas_Despiece!$L:$L,MATCH($S717,$Q:$Q,0)),"")</f>
        <v>Esq. Manhattan</v>
      </c>
      <c r="AG717" t="str">
        <f t="shared" ca="1" si="409"/>
        <v/>
      </c>
    </row>
    <row r="718" spans="1:33" x14ac:dyDescent="0.25">
      <c r="A718">
        <f ca="1">IF(Rutas_Despiece!A718&lt;&gt;Rutas_Despiece!A717,1,0)</f>
        <v>0</v>
      </c>
      <c r="B718">
        <f ca="1">IF(A718,Rutas_Despiece!C718,0)</f>
        <v>0</v>
      </c>
      <c r="C718">
        <f ca="1">IF(A718,Rutas_Despiece!D718,0)</f>
        <v>0</v>
      </c>
      <c r="D718" t="str">
        <f ca="1">IF(A718=1,"",SUBSTITUTE(Rutas_Despiece!J718,",",".") &amp; ","&amp;SUBSTITUTE(Rutas_Despiece!K718,",","."))</f>
        <v>41.6426448,-0.8818602</v>
      </c>
      <c r="E718" s="5">
        <f t="shared" ca="1" si="406"/>
        <v>32</v>
      </c>
      <c r="F718" t="str">
        <f t="shared" ca="1" si="403"/>
        <v>41.6426448,-0.8818602 41.643486,-0.889733 41.6477,-0.884782 41.6495182,-0.8985604 41.647921,-0.9031271 41.749628,-1.175514 41.749628,-1.175514 41.645794,-0.87873 41.6426448,-0.8818602 41.643486,-0.889733 41.6477,-0.884782 41.6495182,-0.8985604 41.647921,-0.9031271</v>
      </c>
      <c r="G718" s="69" t="s">
        <v>1174</v>
      </c>
      <c r="H718">
        <f t="shared" ca="1" si="407"/>
        <v>51</v>
      </c>
      <c r="I718" t="str">
        <f t="shared" ca="1" si="419"/>
        <v/>
      </c>
      <c r="J718" s="5" t="e">
        <f t="shared" ca="1" si="410"/>
        <v>#N/A</v>
      </c>
      <c r="M718" s="69"/>
      <c r="N718" s="69">
        <f t="shared" ca="1" si="401"/>
        <v>1</v>
      </c>
      <c r="O718" s="69" t="s">
        <v>1174</v>
      </c>
      <c r="P718">
        <f t="shared" ca="1" si="408"/>
        <v>1</v>
      </c>
      <c r="Q718">
        <f t="shared" ca="1" si="411"/>
        <v>684</v>
      </c>
      <c r="R718">
        <f t="shared" ca="1" si="415"/>
        <v>990</v>
      </c>
      <c r="S718">
        <f t="shared" ca="1" si="412"/>
        <v>665</v>
      </c>
      <c r="T718" t="str">
        <f t="shared" ca="1" si="413"/>
        <v>Paradas</v>
      </c>
      <c r="U718">
        <f t="shared" ca="1" si="416"/>
        <v>10665</v>
      </c>
      <c r="V718">
        <f ca="1">IFERROR(INDEX(Rutas_Despiece!$J:$J,MATCH($S718,$Q:$Q,0)),"")</f>
        <v>41.624306300000001</v>
      </c>
      <c r="W718">
        <f ca="1">IFERROR(INDEX(Rutas_Despiece!$K:$K,MATCH($S718,$Q:$Q,0)),"")</f>
        <v>-0.93296639999999997</v>
      </c>
      <c r="Y718" t="str">
        <f ca="1">IFERROR(INDEX(Rutas_Despiece!$F:$F,MATCH($S718,$Q:$Q,0))&amp;" "&amp;INDEX(Rutas_Despiece!$G:$G,MATCH($S718,$Q:$Q,0)),"")</f>
        <v xml:space="preserve">Cantando bajo la lluvia  </v>
      </c>
      <c r="Z718" t="str">
        <f ca="1">IFERROR(INDEX(Rutas_Despiece!$H:$H,MATCH($S718,$Q:$Q,0)),"")</f>
        <v>Zaragoza</v>
      </c>
      <c r="AA718" t="str">
        <f ca="1">IFERROR(INDEX(Rutas_Despiece!$I:$I,MATCH($S718,$Q:$Q,0)),"")</f>
        <v>Zaragoza, España</v>
      </c>
      <c r="AB718" t="str">
        <f ca="1">IFERROR(INDEX(Rutas_Despiece!$L:$L,MATCH($S718,$Q:$Q,0)),"")</f>
        <v>Esq. Lista de Schindler</v>
      </c>
      <c r="AG718" t="str">
        <f t="shared" ca="1" si="409"/>
        <v/>
      </c>
    </row>
    <row r="719" spans="1:33" x14ac:dyDescent="0.25">
      <c r="A719">
        <f ca="1">IF(Rutas_Despiece!A719&lt;&gt;Rutas_Despiece!A718,1,0)</f>
        <v>0</v>
      </c>
      <c r="B719">
        <f ca="1">IF(A719,Rutas_Despiece!C719,0)</f>
        <v>0</v>
      </c>
      <c r="C719">
        <f ca="1">IF(A719,Rutas_Despiece!D719,0)</f>
        <v>0</v>
      </c>
      <c r="D719" t="str">
        <f ca="1">IF(A719=1,"",SUBSTITUTE(Rutas_Despiece!J719,",",".") &amp; ","&amp;SUBSTITUTE(Rutas_Despiece!K719,",","."))</f>
        <v>41.643486,-0.889733</v>
      </c>
      <c r="E719" s="5">
        <f t="shared" ca="1" si="406"/>
        <v>32</v>
      </c>
      <c r="F719" t="str">
        <f t="shared" ca="1" si="403"/>
        <v>41.643486,-0.889733 41.6477,-0.884782 41.6495182,-0.8985604 41.647921,-0.9031271 41.749628,-1.175514 41.749628,-1.175514 41.645794,-0.87873 41.6426448,-0.8818602 41.643486,-0.889733 41.6477,-0.884782 41.6495182,-0.8985604 41.647921,-0.9031271</v>
      </c>
      <c r="G719" s="69" t="s">
        <v>1174</v>
      </c>
      <c r="H719">
        <f t="shared" ca="1" si="407"/>
        <v>51</v>
      </c>
      <c r="I719" t="str">
        <f t="shared" ref="I719" ca="1" si="420">IF(I718&lt;H719,I718+1,"")</f>
        <v/>
      </c>
      <c r="J719" s="5" t="e">
        <f t="shared" ca="1" si="410"/>
        <v>#N/A</v>
      </c>
      <c r="M719" s="69"/>
      <c r="N719" s="69">
        <f t="shared" ca="1" si="401"/>
        <v>1</v>
      </c>
      <c r="O719" s="69" t="s">
        <v>1174</v>
      </c>
      <c r="P719">
        <f t="shared" ca="1" si="408"/>
        <v>1</v>
      </c>
      <c r="Q719">
        <f t="shared" ca="1" si="411"/>
        <v>685</v>
      </c>
      <c r="R719">
        <f t="shared" ca="1" si="415"/>
        <v>990</v>
      </c>
      <c r="S719">
        <f t="shared" ca="1" si="412"/>
        <v>666</v>
      </c>
      <c r="T719" t="str">
        <f t="shared" ca="1" si="413"/>
        <v>Paradas</v>
      </c>
      <c r="U719">
        <f t="shared" ca="1" si="416"/>
        <v>10666</v>
      </c>
      <c r="V719">
        <f ca="1">IFERROR(INDEX(Rutas_Despiece!$J:$J,MATCH($S719,$Q:$Q,0)),"")</f>
        <v>41.629389199999999</v>
      </c>
      <c r="W719">
        <f ca="1">IFERROR(INDEX(Rutas_Despiece!$K:$K,MATCH($S719,$Q:$Q,0)),"")</f>
        <v>-0.93114920000000001</v>
      </c>
      <c r="Y719" t="str">
        <f ca="1">IFERROR(INDEX(Rutas_Despiece!$F:$F,MATCH($S719,$Q:$Q,0))&amp;" "&amp;INDEX(Rutas_Despiece!$G:$G,MATCH($S719,$Q:$Q,0)),"")</f>
        <v xml:space="preserve">Avd. Ilustración  </v>
      </c>
      <c r="Z719" t="str">
        <f ca="1">IFERROR(INDEX(Rutas_Despiece!$H:$H,MATCH($S719,$Q:$Q,0)),"")</f>
        <v>Zaragoza</v>
      </c>
      <c r="AA719" t="str">
        <f ca="1">IFERROR(INDEX(Rutas_Despiece!$I:$I,MATCH($S719,$Q:$Q,0)),"")</f>
        <v>Zaragoza, España</v>
      </c>
      <c r="AB719" t="str">
        <f ca="1">IFERROR(INDEX(Rutas_Despiece!$L:$L,MATCH($S719,$Q:$Q,0)),"")</f>
        <v>Esq. Tomás de Anzano - Pd. Bus</v>
      </c>
      <c r="AG719" t="str">
        <f t="shared" ca="1" si="409"/>
        <v/>
      </c>
    </row>
    <row r="720" spans="1:33" x14ac:dyDescent="0.25">
      <c r="A720">
        <f ca="1">IF(Rutas_Despiece!A720&lt;&gt;Rutas_Despiece!A719,1,0)</f>
        <v>0</v>
      </c>
      <c r="B720">
        <f ca="1">IF(A720,Rutas_Despiece!C720,0)</f>
        <v>0</v>
      </c>
      <c r="C720">
        <f ca="1">IF(A720,Rutas_Despiece!D720,0)</f>
        <v>0</v>
      </c>
      <c r="D720" t="str">
        <f ca="1">IF(A720=1,"",SUBSTITUTE(Rutas_Despiece!J720,",",".") &amp; ","&amp;SUBSTITUTE(Rutas_Despiece!K720,",","."))</f>
        <v>41.6477,-0.884782</v>
      </c>
      <c r="E720" s="5">
        <f t="shared" ca="1" si="406"/>
        <v>32</v>
      </c>
      <c r="F720" t="str">
        <f t="shared" ca="1" si="403"/>
        <v>41.6477,-0.884782 41.6495182,-0.8985604 41.647921,-0.9031271 41.749628,-1.175514 41.749628,-1.175514 41.645794,-0.87873 41.6426448,-0.8818602 41.643486,-0.889733 41.6477,-0.884782 41.6495182,-0.8985604 41.647921,-0.9031271</v>
      </c>
      <c r="G720" s="69" t="s">
        <v>1174</v>
      </c>
      <c r="H720">
        <f t="shared" ca="1" si="407"/>
        <v>51</v>
      </c>
      <c r="I720" t="str">
        <f t="shared" ref="I720:I723" ca="1" si="421">IF(I719&lt;H720,I719+1,I719)</f>
        <v/>
      </c>
      <c r="J720" s="5" t="e">
        <f t="shared" ca="1" si="410"/>
        <v>#N/A</v>
      </c>
      <c r="M720" s="69"/>
      <c r="N720" s="69">
        <f t="shared" ca="1" si="401"/>
        <v>1</v>
      </c>
      <c r="O720" s="69" t="s">
        <v>1174</v>
      </c>
      <c r="P720">
        <f t="shared" ca="1" si="408"/>
        <v>1</v>
      </c>
      <c r="Q720">
        <f t="shared" ca="1" si="411"/>
        <v>686</v>
      </c>
      <c r="R720">
        <f t="shared" ca="1" si="415"/>
        <v>990</v>
      </c>
      <c r="S720">
        <f t="shared" ca="1" si="412"/>
        <v>667</v>
      </c>
      <c r="T720" t="str">
        <f t="shared" ca="1" si="413"/>
        <v>Paradas</v>
      </c>
      <c r="U720">
        <f t="shared" ca="1" si="416"/>
        <v>10667</v>
      </c>
      <c r="V720">
        <f ca="1">IFERROR(INDEX(Rutas_Despiece!$J:$J,MATCH($S720,$Q:$Q,0)),"")</f>
        <v>41.627648000000001</v>
      </c>
      <c r="W720">
        <f ca="1">IFERROR(INDEX(Rutas_Despiece!$K:$K,MATCH($S720,$Q:$Q,0)),"")</f>
        <v>-0.92664999999999997</v>
      </c>
      <c r="Y720" t="str">
        <f ca="1">IFERROR(INDEX(Rutas_Despiece!$F:$F,MATCH($S720,$Q:$Q,0))&amp;" "&amp;INDEX(Rutas_Despiece!$G:$G,MATCH($S720,$Q:$Q,0)),"")</f>
        <v xml:space="preserve">Avd. Ilustración nº 32 </v>
      </c>
      <c r="Z720" t="str">
        <f ca="1">IFERROR(INDEX(Rutas_Despiece!$H:$H,MATCH($S720,$Q:$Q,0)),"")</f>
        <v>Zaragoza</v>
      </c>
      <c r="AA720" t="str">
        <f ca="1">IFERROR(INDEX(Rutas_Despiece!$I:$I,MATCH($S720,$Q:$Q,0)),"")</f>
        <v>Zaragoza, España</v>
      </c>
      <c r="AB720" t="str">
        <f ca="1">IFERROR(INDEX(Rutas_Despiece!$L:$L,MATCH($S720,$Q:$Q,0)),"")</f>
        <v>Esq. Ibón - Pd. Bus</v>
      </c>
      <c r="AG720" t="str">
        <f t="shared" ca="1" si="409"/>
        <v/>
      </c>
    </row>
    <row r="721" spans="1:33" x14ac:dyDescent="0.25">
      <c r="A721">
        <f ca="1">IF(Rutas_Despiece!A721&lt;&gt;Rutas_Despiece!A720,1,0)</f>
        <v>0</v>
      </c>
      <c r="B721">
        <f ca="1">IF(A721,Rutas_Despiece!C721,0)</f>
        <v>0</v>
      </c>
      <c r="C721">
        <f ca="1">IF(A721,Rutas_Despiece!D721,0)</f>
        <v>0</v>
      </c>
      <c r="D721" t="str">
        <f ca="1">IF(A721=1,"",SUBSTITUTE(Rutas_Despiece!J721,",",".") &amp; ","&amp;SUBSTITUTE(Rutas_Despiece!K721,",","."))</f>
        <v>41.6495182,-0.8985604</v>
      </c>
      <c r="E721" s="5">
        <f t="shared" ca="1" si="406"/>
        <v>32</v>
      </c>
      <c r="F721" t="str">
        <f t="shared" ca="1" si="403"/>
        <v>41.6495182,-0.8985604 41.647921,-0.9031271 41.749628,-1.175514 41.749628,-1.175514 41.645794,-0.87873 41.6426448,-0.8818602 41.643486,-0.889733 41.6477,-0.884782 41.6495182,-0.8985604 41.647921,-0.9031271</v>
      </c>
      <c r="G721" s="69" t="s">
        <v>1174</v>
      </c>
      <c r="H721">
        <f t="shared" ca="1" si="407"/>
        <v>51</v>
      </c>
      <c r="I721" t="str">
        <f t="shared" ca="1" si="421"/>
        <v/>
      </c>
      <c r="J721" s="5" t="e">
        <f t="shared" ca="1" si="410"/>
        <v>#N/A</v>
      </c>
      <c r="M721" s="69"/>
      <c r="N721" s="69">
        <f t="shared" ca="1" si="401"/>
        <v>1</v>
      </c>
      <c r="O721" s="69" t="s">
        <v>1174</v>
      </c>
      <c r="P721">
        <f t="shared" ca="1" si="408"/>
        <v>1</v>
      </c>
      <c r="Q721">
        <f t="shared" ca="1" si="411"/>
        <v>687</v>
      </c>
      <c r="R721">
        <f t="shared" ca="1" si="415"/>
        <v>990</v>
      </c>
      <c r="S721">
        <f t="shared" ca="1" si="412"/>
        <v>668</v>
      </c>
      <c r="T721" t="str">
        <f t="shared" ca="1" si="413"/>
        <v>Paradas</v>
      </c>
      <c r="U721">
        <f t="shared" ca="1" si="416"/>
        <v>10668</v>
      </c>
      <c r="V721">
        <f ca="1">IFERROR(INDEX(Rutas_Despiece!$J:$J,MATCH($S721,$Q:$Q,0)),"")</f>
        <v>41.636488999999997</v>
      </c>
      <c r="W721">
        <f ca="1">IFERROR(INDEX(Rutas_Despiece!$K:$K,MATCH($S721,$Q:$Q,0)),"")</f>
        <v>-0.94450599999999996</v>
      </c>
      <c r="Y721" t="str">
        <f ca="1">IFERROR(INDEX(Rutas_Despiece!$F:$F,MATCH($S721,$Q:$Q,0))&amp;" "&amp;INDEX(Rutas_Despiece!$G:$G,MATCH($S721,$Q:$Q,0)),"")</f>
        <v xml:space="preserve">Maurice Ravel  </v>
      </c>
      <c r="Z721" t="str">
        <f ca="1">IFERROR(INDEX(Rutas_Despiece!$H:$H,MATCH($S721,$Q:$Q,0)),"")</f>
        <v>Zaragoza</v>
      </c>
      <c r="AA721" t="str">
        <f ca="1">IFERROR(INDEX(Rutas_Despiece!$I:$I,MATCH($S721,$Q:$Q,0)),"")</f>
        <v>Zaragoza, España</v>
      </c>
      <c r="AB721" t="str">
        <f ca="1">IFERROR(INDEX(Rutas_Despiece!$L:$L,MATCH($S721,$Q:$Q,0)),"")</f>
        <v>Esq. Isaac Albeniz</v>
      </c>
      <c r="AG721" t="str">
        <f t="shared" ca="1" si="409"/>
        <v/>
      </c>
    </row>
    <row r="722" spans="1:33" x14ac:dyDescent="0.25">
      <c r="A722">
        <f ca="1">IF(Rutas_Despiece!A722&lt;&gt;Rutas_Despiece!A721,1,0)</f>
        <v>0</v>
      </c>
      <c r="B722">
        <f ca="1">IF(A722,Rutas_Despiece!C722,0)</f>
        <v>0</v>
      </c>
      <c r="C722">
        <f ca="1">IF(A722,Rutas_Despiece!D722,0)</f>
        <v>0</v>
      </c>
      <c r="D722" t="str">
        <f ca="1">IF(A722=1,"",SUBSTITUTE(Rutas_Despiece!J722,",",".") &amp; ","&amp;SUBSTITUTE(Rutas_Despiece!K722,",","."))</f>
        <v>41.647921,-0.9031271</v>
      </c>
      <c r="E722" s="5">
        <f t="shared" ca="1" si="406"/>
        <v>32</v>
      </c>
      <c r="F722" t="str">
        <f t="shared" ca="1" si="403"/>
        <v>41.647921,-0.9031271 41.749628,-1.175514 41.749628,-1.175514 41.645794,-0.87873 41.6426448,-0.8818602 41.643486,-0.889733 41.6477,-0.884782 41.6495182,-0.8985604 41.647921,-0.9031271</v>
      </c>
      <c r="G722" s="69" t="s">
        <v>1174</v>
      </c>
      <c r="H722">
        <f t="shared" ca="1" si="407"/>
        <v>51</v>
      </c>
      <c r="I722" t="str">
        <f t="shared" ca="1" si="421"/>
        <v/>
      </c>
      <c r="J722" s="5" t="e">
        <f t="shared" ca="1" si="410"/>
        <v>#N/A</v>
      </c>
      <c r="M722" s="69"/>
      <c r="N722" s="69">
        <f t="shared" ca="1" si="401"/>
        <v>1</v>
      </c>
      <c r="O722" s="69" t="s">
        <v>1174</v>
      </c>
      <c r="P722">
        <f t="shared" ca="1" si="408"/>
        <v>1</v>
      </c>
      <c r="Q722">
        <f t="shared" ca="1" si="411"/>
        <v>688</v>
      </c>
      <c r="R722">
        <f t="shared" ca="1" si="415"/>
        <v>990</v>
      </c>
      <c r="S722">
        <f t="shared" ca="1" si="412"/>
        <v>669</v>
      </c>
      <c r="T722" t="str">
        <f t="shared" ca="1" si="413"/>
        <v>Paradas</v>
      </c>
      <c r="U722">
        <f t="shared" ca="1" si="416"/>
        <v>10669</v>
      </c>
      <c r="V722">
        <f ca="1">IFERROR(INDEX(Rutas_Despiece!$J:$J,MATCH($S722,$Q:$Q,0)),"")</f>
        <v>41.749628000000001</v>
      </c>
      <c r="W722">
        <f ca="1">IFERROR(INDEX(Rutas_Despiece!$K:$K,MATCH($S722,$Q:$Q,0)),"")</f>
        <v>-1.1755139999999999</v>
      </c>
      <c r="Y722" t="str">
        <f ca="1">IFERROR(INDEX(Rutas_Despiece!$F:$F,MATCH($S722,$Q:$Q,0))&amp;" "&amp;INDEX(Rutas_Despiece!$G:$G,MATCH($S722,$Q:$Q,0)),"")</f>
        <v xml:space="preserve">Pol. Ind Entrerrios </v>
      </c>
      <c r="Z722" t="str">
        <f ca="1">IFERROR(INDEX(Rutas_Despiece!$H:$H,MATCH($S722,$Q:$Q,0)),"")</f>
        <v>Figueruelas</v>
      </c>
      <c r="AA722" t="str">
        <f ca="1">IFERROR(INDEX(Rutas_Despiece!$I:$I,MATCH($S722,$Q:$Q,0)),"")</f>
        <v>Zaragoza, España</v>
      </c>
      <c r="AB722" t="str">
        <f ca="1">IFERROR(INDEX(Rutas_Despiece!$L:$L,MATCH($S722,$Q:$Q,0)),"")</f>
        <v>Opel Puerta 5</v>
      </c>
      <c r="AG722" t="str">
        <f t="shared" ca="1" si="409"/>
        <v/>
      </c>
    </row>
    <row r="723" spans="1:33" x14ac:dyDescent="0.25">
      <c r="A723">
        <f ca="1">IF(Rutas_Despiece!A723&lt;&gt;Rutas_Despiece!A722,1,0)</f>
        <v>0</v>
      </c>
      <c r="B723">
        <f ca="1">IF(A723,Rutas_Despiece!C723,0)</f>
        <v>0</v>
      </c>
      <c r="C723">
        <f ca="1">IF(A723,Rutas_Despiece!D723,0)</f>
        <v>0</v>
      </c>
      <c r="D723" t="str">
        <f ca="1">IF(A723=1,"",SUBSTITUTE(Rutas_Despiece!J723,",",".") &amp; ","&amp;SUBSTITUTE(Rutas_Despiece!K723,",","."))</f>
        <v>41.749628,-1.175514</v>
      </c>
      <c r="E723" s="5">
        <f t="shared" ca="1" si="406"/>
        <v>32</v>
      </c>
      <c r="F723" t="str">
        <f t="shared" ca="1" si="403"/>
        <v>41.749628,-1.175514 41.749628,-1.175514 41.645794,-0.87873 41.6426448,-0.8818602 41.643486,-0.889733 41.6477,-0.884782 41.6495182,-0.8985604 41.647921,-0.9031271</v>
      </c>
      <c r="G723" s="69" t="s">
        <v>1174</v>
      </c>
      <c r="H723">
        <f t="shared" ca="1" si="407"/>
        <v>51</v>
      </c>
      <c r="I723" t="str">
        <f t="shared" ca="1" si="421"/>
        <v/>
      </c>
      <c r="J723" s="5" t="e">
        <f t="shared" ca="1" si="410"/>
        <v>#N/A</v>
      </c>
      <c r="M723" s="69"/>
      <c r="N723" s="69">
        <f t="shared" ca="1" si="401"/>
        <v>1</v>
      </c>
      <c r="O723" s="69" t="s">
        <v>1174</v>
      </c>
      <c r="P723">
        <f t="shared" ca="1" si="408"/>
        <v>1</v>
      </c>
      <c r="Q723">
        <f t="shared" ca="1" si="411"/>
        <v>689</v>
      </c>
      <c r="R723">
        <f t="shared" ca="1" si="415"/>
        <v>990</v>
      </c>
      <c r="S723">
        <f t="shared" ca="1" si="412"/>
        <v>670</v>
      </c>
      <c r="T723" t="str">
        <f t="shared" ca="1" si="413"/>
        <v>Paradas</v>
      </c>
      <c r="U723">
        <f t="shared" ca="1" si="416"/>
        <v>10670</v>
      </c>
      <c r="V723">
        <f ca="1">IFERROR(INDEX(Rutas_Despiece!$J:$J,MATCH($S723,$Q:$Q,0)),"")</f>
        <v>41.749628000000001</v>
      </c>
      <c r="W723">
        <f ca="1">IFERROR(INDEX(Rutas_Despiece!$K:$K,MATCH($S723,$Q:$Q,0)),"")</f>
        <v>-1.1755139999999999</v>
      </c>
      <c r="Y723" t="str">
        <f ca="1">IFERROR(INDEX(Rutas_Despiece!$F:$F,MATCH($S723,$Q:$Q,0))&amp;" "&amp;INDEX(Rutas_Despiece!$G:$G,MATCH($S723,$Q:$Q,0)),"")</f>
        <v xml:space="preserve">Pol. Ind Entrerrios </v>
      </c>
      <c r="Z723" t="str">
        <f ca="1">IFERROR(INDEX(Rutas_Despiece!$H:$H,MATCH($S723,$Q:$Q,0)),"")</f>
        <v>Figueruelas</v>
      </c>
      <c r="AA723" t="str">
        <f ca="1">IFERROR(INDEX(Rutas_Despiece!$I:$I,MATCH($S723,$Q:$Q,0)),"")</f>
        <v>Zaragoza, España</v>
      </c>
      <c r="AB723" t="str">
        <f ca="1">IFERROR(INDEX(Rutas_Despiece!$L:$L,MATCH($S723,$Q:$Q,0)),"")</f>
        <v>Opel Puerta 5</v>
      </c>
      <c r="AG723" t="str">
        <f t="shared" ca="1" si="409"/>
        <v/>
      </c>
    </row>
    <row r="724" spans="1:33" x14ac:dyDescent="0.25">
      <c r="A724">
        <f ca="1">IF(Rutas_Despiece!A724&lt;&gt;Rutas_Despiece!A723,1,0)</f>
        <v>0</v>
      </c>
      <c r="B724">
        <f ca="1">IF(A724,Rutas_Despiece!C724,0)</f>
        <v>0</v>
      </c>
      <c r="C724">
        <f ca="1">IF(A724,Rutas_Despiece!D724,0)</f>
        <v>0</v>
      </c>
      <c r="D724" t="str">
        <f ca="1">IF(A724=1,"",SUBSTITUTE(Rutas_Despiece!J724,",",".") &amp; ","&amp;SUBSTITUTE(Rutas_Despiece!K724,",","."))</f>
        <v>41.749628,-1.175514</v>
      </c>
      <c r="E724" s="5">
        <f t="shared" ca="1" si="406"/>
        <v>32</v>
      </c>
      <c r="F724" t="str">
        <f t="shared" ca="1" si="403"/>
        <v>41.749628,-1.175514 41.645794,-0.87873 41.6426448,-0.8818602 41.643486,-0.889733 41.6477,-0.884782 41.6495182,-0.8985604 41.647921,-0.9031271</v>
      </c>
      <c r="G724" s="69" t="s">
        <v>1174</v>
      </c>
      <c r="H724">
        <f t="shared" ca="1" si="407"/>
        <v>51</v>
      </c>
      <c r="I724" t="str">
        <f t="shared" ref="I724" ca="1" si="422">IF(I723&lt;H724,I723+1,"")</f>
        <v/>
      </c>
      <c r="J724" s="5" t="e">
        <f t="shared" ca="1" si="410"/>
        <v>#N/A</v>
      </c>
      <c r="M724" s="69"/>
      <c r="N724" s="69">
        <f t="shared" ca="1" si="401"/>
        <v>1</v>
      </c>
      <c r="O724" s="69" t="s">
        <v>1174</v>
      </c>
      <c r="P724">
        <f t="shared" ca="1" si="408"/>
        <v>1</v>
      </c>
      <c r="Q724">
        <f t="shared" ca="1" si="411"/>
        <v>690</v>
      </c>
      <c r="R724">
        <f t="shared" ca="1" si="415"/>
        <v>990</v>
      </c>
      <c r="S724">
        <f t="shared" ca="1" si="412"/>
        <v>671</v>
      </c>
      <c r="T724" t="str">
        <f t="shared" ca="1" si="413"/>
        <v>Paradas</v>
      </c>
      <c r="U724">
        <f t="shared" ca="1" si="416"/>
        <v>10671</v>
      </c>
      <c r="V724">
        <f ca="1">IFERROR(INDEX(Rutas_Despiece!$J:$J,MATCH($S724,$Q:$Q,0)),"")</f>
        <v>41.624293399999999</v>
      </c>
      <c r="W724">
        <f ca="1">IFERROR(INDEX(Rutas_Despiece!$K:$K,MATCH($S724,$Q:$Q,0)),"")</f>
        <v>-0.95748659999999997</v>
      </c>
      <c r="Y724" t="str">
        <f ca="1">IFERROR(INDEX(Rutas_Despiece!$F:$F,MATCH($S724,$Q:$Q,0))&amp;" "&amp;INDEX(Rutas_Despiece!$G:$G,MATCH($S724,$Q:$Q,0)),"")</f>
        <v xml:space="preserve">Avd. Cañones de Zaragoza  </v>
      </c>
      <c r="Z724" t="str">
        <f ca="1">IFERROR(INDEX(Rutas_Despiece!$H:$H,MATCH($S724,$Q:$Q,0)),"")</f>
        <v>Zaragoza</v>
      </c>
      <c r="AA724" t="str">
        <f ca="1">IFERROR(INDEX(Rutas_Despiece!$I:$I,MATCH($S724,$Q:$Q,0)),"")</f>
        <v>Zaragoza, España</v>
      </c>
      <c r="AB724" t="str">
        <f ca="1">IFERROR(INDEX(Rutas_Despiece!$L:$L,MATCH($S724,$Q:$Q,0)),"")</f>
        <v>Esq. Avd. El cierzo</v>
      </c>
      <c r="AG724" t="str">
        <f t="shared" ca="1" si="409"/>
        <v/>
      </c>
    </row>
    <row r="725" spans="1:33" x14ac:dyDescent="0.25">
      <c r="A725">
        <f ca="1">IF(Rutas_Despiece!A725&lt;&gt;Rutas_Despiece!A724,1,0)</f>
        <v>0</v>
      </c>
      <c r="B725">
        <f ca="1">IF(A725,Rutas_Despiece!C725,0)</f>
        <v>0</v>
      </c>
      <c r="C725">
        <f ca="1">IF(A725,Rutas_Despiece!D725,0)</f>
        <v>0</v>
      </c>
      <c r="D725" t="str">
        <f ca="1">IF(A725=1,"",SUBSTITUTE(Rutas_Despiece!J725,",",".") &amp; ","&amp;SUBSTITUTE(Rutas_Despiece!K725,",","."))</f>
        <v>41.645794,-0.87873</v>
      </c>
      <c r="E725" s="5">
        <f t="shared" ca="1" si="406"/>
        <v>32</v>
      </c>
      <c r="F725" t="str">
        <f t="shared" ca="1" si="403"/>
        <v>41.645794,-0.87873 41.6426448,-0.8818602 41.643486,-0.889733 41.6477,-0.884782 41.6495182,-0.8985604 41.647921,-0.9031271</v>
      </c>
      <c r="G725" s="69" t="s">
        <v>1174</v>
      </c>
      <c r="H725">
        <f t="shared" ca="1" si="407"/>
        <v>51</v>
      </c>
      <c r="I725" t="str">
        <f t="shared" ref="I725:I728" ca="1" si="423">IF(I724&lt;H725,I724+1,I724)</f>
        <v/>
      </c>
      <c r="J725" s="5" t="e">
        <f t="shared" ca="1" si="410"/>
        <v>#N/A</v>
      </c>
      <c r="M725" s="69"/>
      <c r="N725" s="69">
        <f t="shared" ca="1" si="401"/>
        <v>1</v>
      </c>
      <c r="O725" s="69" t="s">
        <v>1174</v>
      </c>
      <c r="P725">
        <f t="shared" ca="1" si="408"/>
        <v>1</v>
      </c>
      <c r="Q725">
        <f t="shared" ca="1" si="411"/>
        <v>691</v>
      </c>
      <c r="R725">
        <f t="shared" ca="1" si="415"/>
        <v>990</v>
      </c>
      <c r="S725">
        <f t="shared" ca="1" si="412"/>
        <v>672</v>
      </c>
      <c r="T725" t="str">
        <f t="shared" ca="1" si="413"/>
        <v>Paradas</v>
      </c>
      <c r="U725">
        <f t="shared" ca="1" si="416"/>
        <v>10672</v>
      </c>
      <c r="V725">
        <f ca="1">IFERROR(INDEX(Rutas_Despiece!$J:$J,MATCH($S725,$Q:$Q,0)),"")</f>
        <v>41.6207888</v>
      </c>
      <c r="W725">
        <f ca="1">IFERROR(INDEX(Rutas_Despiece!$K:$K,MATCH($S725,$Q:$Q,0)),"")</f>
        <v>-0.95176369999999999</v>
      </c>
      <c r="Y725" t="str">
        <f ca="1">IFERROR(INDEX(Rutas_Despiece!$F:$F,MATCH($S725,$Q:$Q,0))&amp;" "&amp;INDEX(Rutas_Despiece!$G:$G,MATCH($S725,$Q:$Q,0)),"")</f>
        <v xml:space="preserve">Paseo de Los Arqueros  </v>
      </c>
      <c r="Z725" t="str">
        <f ca="1">IFERROR(INDEX(Rutas_Despiece!$H:$H,MATCH($S725,$Q:$Q,0)),"")</f>
        <v>Zaragoza</v>
      </c>
      <c r="AA725" t="str">
        <f ca="1">IFERROR(INDEX(Rutas_Despiece!$I:$I,MATCH($S725,$Q:$Q,0)),"")</f>
        <v>Zaragoza, España</v>
      </c>
      <c r="AB725" t="str">
        <f ca="1">IFERROR(INDEX(Rutas_Despiece!$L:$L,MATCH($S725,$Q:$Q,0)),"")</f>
        <v>Esq. Peña Telera</v>
      </c>
      <c r="AG725" t="str">
        <f t="shared" ca="1" si="409"/>
        <v/>
      </c>
    </row>
    <row r="726" spans="1:33" x14ac:dyDescent="0.25">
      <c r="A726">
        <f ca="1">IF(Rutas_Despiece!A726&lt;&gt;Rutas_Despiece!A725,1,0)</f>
        <v>0</v>
      </c>
      <c r="B726">
        <f ca="1">IF(A726,Rutas_Despiece!C726,0)</f>
        <v>0</v>
      </c>
      <c r="C726">
        <f ca="1">IF(A726,Rutas_Despiece!D726,0)</f>
        <v>0</v>
      </c>
      <c r="D726" t="str">
        <f ca="1">IF(A726=1,"",SUBSTITUTE(Rutas_Despiece!J726,",",".") &amp; ","&amp;SUBSTITUTE(Rutas_Despiece!K726,",","."))</f>
        <v>41.6426448,-0.8818602</v>
      </c>
      <c r="E726" s="5">
        <f t="shared" ca="1" si="406"/>
        <v>32</v>
      </c>
      <c r="F726" t="str">
        <f t="shared" ca="1" si="403"/>
        <v>41.6426448,-0.8818602 41.643486,-0.889733 41.6477,-0.884782 41.6495182,-0.8985604 41.647921,-0.9031271</v>
      </c>
      <c r="G726" s="69" t="s">
        <v>1174</v>
      </c>
      <c r="H726">
        <f t="shared" ca="1" si="407"/>
        <v>51</v>
      </c>
      <c r="I726" t="str">
        <f t="shared" ca="1" si="423"/>
        <v/>
      </c>
      <c r="J726" s="5" t="e">
        <f t="shared" ca="1" si="410"/>
        <v>#N/A</v>
      </c>
      <c r="M726" s="69"/>
      <c r="N726" s="69">
        <f t="shared" ca="1" si="401"/>
        <v>1</v>
      </c>
      <c r="O726" s="69" t="s">
        <v>1174</v>
      </c>
      <c r="P726">
        <f t="shared" ca="1" si="408"/>
        <v>1</v>
      </c>
      <c r="Q726">
        <f t="shared" ca="1" si="411"/>
        <v>692</v>
      </c>
      <c r="R726">
        <f t="shared" ca="1" si="415"/>
        <v>990</v>
      </c>
      <c r="S726">
        <f t="shared" ca="1" si="412"/>
        <v>673</v>
      </c>
      <c r="T726" t="str">
        <f t="shared" ca="1" si="413"/>
        <v>Paradas</v>
      </c>
      <c r="U726">
        <f t="shared" ca="1" si="416"/>
        <v>10673</v>
      </c>
      <c r="V726">
        <f ca="1">IFERROR(INDEX(Rutas_Despiece!$J:$J,MATCH($S726,$Q:$Q,0)),"")</f>
        <v>41.621397999999999</v>
      </c>
      <c r="W726">
        <f ca="1">IFERROR(INDEX(Rutas_Despiece!$K:$K,MATCH($S726,$Q:$Q,0)),"")</f>
        <v>-0.94649799999999995</v>
      </c>
      <c r="Y726" t="str">
        <f ca="1">IFERROR(INDEX(Rutas_Despiece!$F:$F,MATCH($S726,$Q:$Q,0))&amp;" "&amp;INDEX(Rutas_Despiece!$G:$G,MATCH($S726,$Q:$Q,0)),"")</f>
        <v>Salomón y la Reina de Saba nº 36</v>
      </c>
      <c r="Z726" t="str">
        <f ca="1">IFERROR(INDEX(Rutas_Despiece!$H:$H,MATCH($S726,$Q:$Q,0)),"")</f>
        <v>Zaragoza</v>
      </c>
      <c r="AA726" t="str">
        <f ca="1">IFERROR(INDEX(Rutas_Despiece!$I:$I,MATCH($S726,$Q:$Q,0)),"")</f>
        <v>Zaragoza, España</v>
      </c>
      <c r="AB726">
        <f ca="1">IFERROR(INDEX(Rutas_Despiece!$L:$L,MATCH($S726,$Q:$Q,0)),"")</f>
        <v>0</v>
      </c>
      <c r="AG726" t="str">
        <f t="shared" ca="1" si="409"/>
        <v/>
      </c>
    </row>
    <row r="727" spans="1:33" x14ac:dyDescent="0.25">
      <c r="A727">
        <f ca="1">IF(Rutas_Despiece!A727&lt;&gt;Rutas_Despiece!A726,1,0)</f>
        <v>0</v>
      </c>
      <c r="B727">
        <f ca="1">IF(A727,Rutas_Despiece!C727,0)</f>
        <v>0</v>
      </c>
      <c r="C727">
        <f ca="1">IF(A727,Rutas_Despiece!D727,0)</f>
        <v>0</v>
      </c>
      <c r="D727" t="str">
        <f ca="1">IF(A727=1,"",SUBSTITUTE(Rutas_Despiece!J727,",",".") &amp; ","&amp;SUBSTITUTE(Rutas_Despiece!K727,",","."))</f>
        <v>41.643486,-0.889733</v>
      </c>
      <c r="E727" s="5">
        <f t="shared" ca="1" si="406"/>
        <v>32</v>
      </c>
      <c r="F727" t="str">
        <f t="shared" ca="1" si="403"/>
        <v>41.643486,-0.889733 41.6477,-0.884782 41.6495182,-0.8985604 41.647921,-0.9031271</v>
      </c>
      <c r="G727" s="69" t="s">
        <v>1174</v>
      </c>
      <c r="H727">
        <f t="shared" ca="1" si="407"/>
        <v>51</v>
      </c>
      <c r="I727" t="str">
        <f t="shared" ca="1" si="423"/>
        <v/>
      </c>
      <c r="J727" s="5" t="e">
        <f t="shared" ca="1" si="410"/>
        <v>#N/A</v>
      </c>
      <c r="M727" s="69"/>
      <c r="N727" s="69">
        <f t="shared" ca="1" si="401"/>
        <v>1</v>
      </c>
      <c r="O727" s="69" t="s">
        <v>1174</v>
      </c>
      <c r="P727">
        <f t="shared" ca="1" si="408"/>
        <v>1</v>
      </c>
      <c r="Q727">
        <f t="shared" ca="1" si="411"/>
        <v>693</v>
      </c>
      <c r="R727">
        <f t="shared" ca="1" si="415"/>
        <v>990</v>
      </c>
      <c r="S727">
        <f t="shared" ca="1" si="412"/>
        <v>674</v>
      </c>
      <c r="T727" t="str">
        <f t="shared" ca="1" si="413"/>
        <v>Paradas</v>
      </c>
      <c r="U727">
        <f t="shared" ca="1" si="416"/>
        <v>10674</v>
      </c>
      <c r="V727">
        <f ca="1">IFERROR(INDEX(Rutas_Despiece!$J:$J,MATCH($S727,$Q:$Q,0)),"")</f>
        <v>41.619638299999998</v>
      </c>
      <c r="W727">
        <f ca="1">IFERROR(INDEX(Rutas_Despiece!$K:$K,MATCH($S727,$Q:$Q,0)),"")</f>
        <v>-0.93080660000000004</v>
      </c>
      <c r="Y727" t="str">
        <f ca="1">IFERROR(INDEX(Rutas_Despiece!$F:$F,MATCH($S727,$Q:$Q,0))&amp;" "&amp;INDEX(Rutas_Despiece!$G:$G,MATCH($S727,$Q:$Q,0)),"")</f>
        <v xml:space="preserve">Avd. Casablanca  </v>
      </c>
      <c r="Z727" t="str">
        <f ca="1">IFERROR(INDEX(Rutas_Despiece!$H:$H,MATCH($S727,$Q:$Q,0)),"")</f>
        <v>Zaragoza</v>
      </c>
      <c r="AA727" t="str">
        <f ca="1">IFERROR(INDEX(Rutas_Despiece!$I:$I,MATCH($S727,$Q:$Q,0)),"")</f>
        <v>Zaragoza, España</v>
      </c>
      <c r="AB727" t="str">
        <f ca="1">IFERROR(INDEX(Rutas_Despiece!$L:$L,MATCH($S727,$Q:$Q,0)),"")</f>
        <v>Frente nº 26 - Telepizza</v>
      </c>
      <c r="AG727" t="str">
        <f t="shared" ca="1" si="409"/>
        <v/>
      </c>
    </row>
    <row r="728" spans="1:33" x14ac:dyDescent="0.25">
      <c r="A728">
        <f ca="1">IF(Rutas_Despiece!A728&lt;&gt;Rutas_Despiece!A727,1,0)</f>
        <v>0</v>
      </c>
      <c r="B728">
        <f ca="1">IF(A728,Rutas_Despiece!C728,0)</f>
        <v>0</v>
      </c>
      <c r="C728">
        <f ca="1">IF(A728,Rutas_Despiece!D728,0)</f>
        <v>0</v>
      </c>
      <c r="D728" t="str">
        <f ca="1">IF(A728=1,"",SUBSTITUTE(Rutas_Despiece!J728,",",".") &amp; ","&amp;SUBSTITUTE(Rutas_Despiece!K728,",","."))</f>
        <v>41.6477,-0.884782</v>
      </c>
      <c r="E728" s="5">
        <f t="shared" ca="1" si="406"/>
        <v>32</v>
      </c>
      <c r="F728" t="str">
        <f t="shared" ca="1" si="403"/>
        <v>41.6477,-0.884782 41.6495182,-0.8985604 41.647921,-0.9031271</v>
      </c>
      <c r="G728" s="69" t="s">
        <v>1174</v>
      </c>
      <c r="H728">
        <f t="shared" ca="1" si="407"/>
        <v>51</v>
      </c>
      <c r="I728" t="str">
        <f t="shared" ca="1" si="423"/>
        <v/>
      </c>
      <c r="J728" s="5" t="e">
        <f t="shared" ca="1" si="410"/>
        <v>#N/A</v>
      </c>
      <c r="M728" s="69"/>
      <c r="N728" s="69">
        <f t="shared" ca="1" si="401"/>
        <v>1</v>
      </c>
      <c r="O728" s="69" t="s">
        <v>1174</v>
      </c>
      <c r="P728">
        <f t="shared" ca="1" si="408"/>
        <v>1</v>
      </c>
      <c r="Q728">
        <f t="shared" ca="1" si="411"/>
        <v>694</v>
      </c>
      <c r="R728">
        <f t="shared" ca="1" si="415"/>
        <v>990</v>
      </c>
      <c r="S728">
        <f t="shared" ca="1" si="412"/>
        <v>675</v>
      </c>
      <c r="T728" t="str">
        <f t="shared" ca="1" si="413"/>
        <v>Paradas</v>
      </c>
      <c r="U728">
        <f t="shared" ca="1" si="416"/>
        <v>10675</v>
      </c>
      <c r="V728">
        <f ca="1">IFERROR(INDEX(Rutas_Despiece!$J:$J,MATCH($S728,$Q:$Q,0)),"")</f>
        <v>41.617260999999999</v>
      </c>
      <c r="W728">
        <f ca="1">IFERROR(INDEX(Rutas_Despiece!$K:$K,MATCH($S728,$Q:$Q,0)),"")</f>
        <v>-0.92414099999999999</v>
      </c>
      <c r="Y728" t="str">
        <f ca="1">IFERROR(INDEX(Rutas_Despiece!$F:$F,MATCH($S728,$Q:$Q,0))&amp;" "&amp;INDEX(Rutas_Despiece!$G:$G,MATCH($S728,$Q:$Q,0)),"")</f>
        <v xml:space="preserve">Viridiana nº 26 </v>
      </c>
      <c r="Z728" t="str">
        <f ca="1">IFERROR(INDEX(Rutas_Despiece!$H:$H,MATCH($S728,$Q:$Q,0)),"")</f>
        <v>Zaragoza</v>
      </c>
      <c r="AA728" t="str">
        <f ca="1">IFERROR(INDEX(Rutas_Despiece!$I:$I,MATCH($S728,$Q:$Q,0)),"")</f>
        <v>Zaragoza, España</v>
      </c>
      <c r="AB728" t="str">
        <f ca="1">IFERROR(INDEX(Rutas_Despiece!$L:$L,MATCH($S728,$Q:$Q,0)),"")</f>
        <v>Pd. Bus</v>
      </c>
      <c r="AG728" t="str">
        <f t="shared" ca="1" si="409"/>
        <v/>
      </c>
    </row>
    <row r="729" spans="1:33" x14ac:dyDescent="0.25">
      <c r="A729">
        <f ca="1">IF(Rutas_Despiece!A729&lt;&gt;Rutas_Despiece!A728,1,0)</f>
        <v>0</v>
      </c>
      <c r="B729">
        <f ca="1">IF(A729,Rutas_Despiece!C729,0)</f>
        <v>0</v>
      </c>
      <c r="C729">
        <f ca="1">IF(A729,Rutas_Despiece!D729,0)</f>
        <v>0</v>
      </c>
      <c r="D729" t="str">
        <f ca="1">IF(A729=1,"",SUBSTITUTE(Rutas_Despiece!J729,",",".") &amp; ","&amp;SUBSTITUTE(Rutas_Despiece!K729,",","."))</f>
        <v>41.6495182,-0.8985604</v>
      </c>
      <c r="E729" s="5">
        <f t="shared" ca="1" si="406"/>
        <v>32</v>
      </c>
      <c r="F729" t="str">
        <f t="shared" ca="1" si="403"/>
        <v>41.6495182,-0.8985604 41.647921,-0.9031271</v>
      </c>
      <c r="G729" s="69" t="s">
        <v>1174</v>
      </c>
      <c r="H729">
        <f t="shared" ca="1" si="407"/>
        <v>51</v>
      </c>
      <c r="I729" t="str">
        <f t="shared" ref="I729" ca="1" si="424">IF(I728&lt;H729,I728+1,"")</f>
        <v/>
      </c>
      <c r="J729" s="5" t="e">
        <f t="shared" ca="1" si="410"/>
        <v>#N/A</v>
      </c>
      <c r="M729" s="69"/>
      <c r="N729" s="69">
        <f t="shared" ca="1" si="401"/>
        <v>1</v>
      </c>
      <c r="O729" s="69" t="s">
        <v>1174</v>
      </c>
      <c r="P729">
        <f t="shared" ca="1" si="408"/>
        <v>1</v>
      </c>
      <c r="Q729">
        <f t="shared" ca="1" si="411"/>
        <v>695</v>
      </c>
      <c r="R729">
        <f t="shared" ca="1" si="415"/>
        <v>990</v>
      </c>
      <c r="S729">
        <f t="shared" ca="1" si="412"/>
        <v>676</v>
      </c>
      <c r="T729" t="str">
        <f t="shared" ca="1" si="413"/>
        <v>Paradas</v>
      </c>
      <c r="U729">
        <f t="shared" ca="1" si="416"/>
        <v>10676</v>
      </c>
      <c r="V729">
        <f ca="1">IFERROR(INDEX(Rutas_Despiece!$J:$J,MATCH($S729,$Q:$Q,0)),"")</f>
        <v>41.618592999999997</v>
      </c>
      <c r="W729">
        <f ca="1">IFERROR(INDEX(Rutas_Despiece!$K:$K,MATCH($S729,$Q:$Q,0)),"")</f>
        <v>-0.92257199999999995</v>
      </c>
      <c r="Y729" t="str">
        <f ca="1">IFERROR(INDEX(Rutas_Despiece!$F:$F,MATCH($S729,$Q:$Q,0))&amp;" "&amp;INDEX(Rutas_Despiece!$G:$G,MATCH($S729,$Q:$Q,0)),"")</f>
        <v xml:space="preserve">Paseo de los Olvidados nº 49 </v>
      </c>
      <c r="Z729" t="str">
        <f ca="1">IFERROR(INDEX(Rutas_Despiece!$H:$H,MATCH($S729,$Q:$Q,0)),"")</f>
        <v>Zaragoza</v>
      </c>
      <c r="AA729" t="str">
        <f ca="1">IFERROR(INDEX(Rutas_Despiece!$I:$I,MATCH($S729,$Q:$Q,0)),"")</f>
        <v>Zaragoza, España</v>
      </c>
      <c r="AB729" t="str">
        <f ca="1">IFERROR(INDEX(Rutas_Despiece!$L:$L,MATCH($S729,$Q:$Q,0)),"")</f>
        <v>Pd. Bus</v>
      </c>
      <c r="AG729" t="str">
        <f t="shared" ca="1" si="409"/>
        <v/>
      </c>
    </row>
    <row r="730" spans="1:33" x14ac:dyDescent="0.25">
      <c r="A730">
        <f ca="1">IF(Rutas_Despiece!A730&lt;&gt;Rutas_Despiece!A729,1,0)</f>
        <v>0</v>
      </c>
      <c r="B730">
        <f ca="1">IF(A730,Rutas_Despiece!C730,0)</f>
        <v>0</v>
      </c>
      <c r="C730">
        <f ca="1">IF(A730,Rutas_Despiece!D730,0)</f>
        <v>0</v>
      </c>
      <c r="D730" t="str">
        <f ca="1">IF(A730=1,"",SUBSTITUTE(Rutas_Despiece!J730,",",".") &amp; ","&amp;SUBSTITUTE(Rutas_Despiece!K730,",","."))</f>
        <v>41.647921,-0.9031271</v>
      </c>
      <c r="E730" s="5">
        <f t="shared" ca="1" si="406"/>
        <v>32</v>
      </c>
      <c r="F730" t="str">
        <f t="shared" ca="1" si="403"/>
        <v>41.647921,-0.9031271</v>
      </c>
      <c r="G730" s="69" t="s">
        <v>1174</v>
      </c>
      <c r="H730">
        <f t="shared" ca="1" si="407"/>
        <v>51</v>
      </c>
      <c r="I730" t="str">
        <f t="shared" ref="I730:I733" ca="1" si="425">IF(I729&lt;H730,I729+1,I729)</f>
        <v/>
      </c>
      <c r="J730" s="5" t="e">
        <f t="shared" ca="1" si="410"/>
        <v>#N/A</v>
      </c>
      <c r="M730" s="69"/>
      <c r="N730" s="69">
        <f t="shared" ca="1" si="401"/>
        <v>1</v>
      </c>
      <c r="O730" s="69" t="s">
        <v>1174</v>
      </c>
      <c r="P730">
        <f t="shared" ca="1" si="408"/>
        <v>1</v>
      </c>
      <c r="Q730">
        <f t="shared" ca="1" si="411"/>
        <v>696</v>
      </c>
      <c r="R730">
        <f t="shared" ca="1" si="415"/>
        <v>990</v>
      </c>
      <c r="S730">
        <f t="shared" ca="1" si="412"/>
        <v>677</v>
      </c>
      <c r="T730" t="str">
        <f t="shared" ca="1" si="413"/>
        <v>Paradas</v>
      </c>
      <c r="U730">
        <f t="shared" ca="1" si="416"/>
        <v>10677</v>
      </c>
      <c r="V730">
        <f ca="1">IFERROR(INDEX(Rutas_Despiece!$J:$J,MATCH($S730,$Q:$Q,0)),"")</f>
        <v>41.620918000000003</v>
      </c>
      <c r="W730">
        <f ca="1">IFERROR(INDEX(Rutas_Despiece!$K:$K,MATCH($S730,$Q:$Q,0)),"")</f>
        <v>-0.920103</v>
      </c>
      <c r="Y730" t="str">
        <f ca="1">IFERROR(INDEX(Rutas_Despiece!$F:$F,MATCH($S730,$Q:$Q,0))&amp;" "&amp;INDEX(Rutas_Despiece!$G:$G,MATCH($S730,$Q:$Q,0)),"")</f>
        <v xml:space="preserve">Paseo de los Olvidados nº 23 </v>
      </c>
      <c r="Z730" t="str">
        <f ca="1">IFERROR(INDEX(Rutas_Despiece!$H:$H,MATCH($S730,$Q:$Q,0)),"")</f>
        <v>Zaragoza</v>
      </c>
      <c r="AA730" t="str">
        <f ca="1">IFERROR(INDEX(Rutas_Despiece!$I:$I,MATCH($S730,$Q:$Q,0)),"")</f>
        <v>Zaragoza, España</v>
      </c>
      <c r="AB730" t="str">
        <f ca="1">IFERROR(INDEX(Rutas_Despiece!$L:$L,MATCH($S730,$Q:$Q,0)),"")</f>
        <v>Esq. Quimera del Oro</v>
      </c>
      <c r="AG730" t="str">
        <f t="shared" ca="1" si="409"/>
        <v/>
      </c>
    </row>
    <row r="731" spans="1:33" x14ac:dyDescent="0.25">
      <c r="A731">
        <f ca="1">IF(Rutas_Despiece!A731&lt;&gt;Rutas_Despiece!A730,1,0)</f>
        <v>1</v>
      </c>
      <c r="B731" t="str">
        <f ca="1">IF(A731,Rutas_Despiece!C731,0)</f>
        <v>Rutas_Habituales_MTN</v>
      </c>
      <c r="C731" t="str">
        <f ca="1">IF(A731,Rutas_Despiece!D731,0)</f>
        <v>Ruta 19_20</v>
      </c>
      <c r="D731" t="str">
        <f ca="1">IF(A731=1,"",SUBSTITUTE(Rutas_Despiece!J731,",",".") &amp; ","&amp;SUBSTITUTE(Rutas_Despiece!K731,",","."))</f>
        <v/>
      </c>
      <c r="E731" s="5">
        <f t="shared" ca="1" si="406"/>
        <v>33</v>
      </c>
      <c r="F731" t="str">
        <f t="shared" ca="1" si="403"/>
        <v xml:space="preserve"> 41.6408984,-0.8952374 41.639068,-0.905785 41.641231,-0.908344 41.6452,-0.910622 41.648414,-0.90841 41.749628,-1.175514 41.749628,-1.175514 41.6408984,-0.8952374 41.639068,-0.905785 41.641231,-0.908344 41.6452,-0.910622 41.648414,-0.90841</v>
      </c>
      <c r="G731" s="69" t="s">
        <v>1174</v>
      </c>
      <c r="H731">
        <f t="shared" ca="1" si="407"/>
        <v>51</v>
      </c>
      <c r="I731" t="str">
        <f t="shared" ca="1" si="425"/>
        <v/>
      </c>
      <c r="J731" s="5" t="e">
        <f t="shared" ca="1" si="410"/>
        <v>#N/A</v>
      </c>
      <c r="M731" s="69"/>
      <c r="N731" s="69">
        <f t="shared" ca="1" si="401"/>
        <v>1</v>
      </c>
      <c r="O731" s="69" t="s">
        <v>1174</v>
      </c>
      <c r="P731">
        <f t="shared" ca="1" si="408"/>
        <v>0</v>
      </c>
      <c r="Q731">
        <f t="shared" ca="1" si="411"/>
        <v>696</v>
      </c>
      <c r="R731">
        <f t="shared" ca="1" si="415"/>
        <v>990</v>
      </c>
      <c r="S731">
        <f t="shared" ca="1" si="412"/>
        <v>678</v>
      </c>
      <c r="T731" t="str">
        <f t="shared" ca="1" si="413"/>
        <v>Paradas</v>
      </c>
      <c r="U731">
        <f t="shared" ca="1" si="416"/>
        <v>10678</v>
      </c>
      <c r="V731">
        <f ca="1">IFERROR(INDEX(Rutas_Despiece!$J:$J,MATCH($S731,$Q:$Q,0)),"")</f>
        <v>41.622502599999997</v>
      </c>
      <c r="W731">
        <f ca="1">IFERROR(INDEX(Rutas_Despiece!$K:$K,MATCH($S731,$Q:$Q,0)),"")</f>
        <v>-0.92656470000000002</v>
      </c>
      <c r="Y731" t="str">
        <f ca="1">IFERROR(INDEX(Rutas_Despiece!$F:$F,MATCH($S731,$Q:$Q,0))&amp;" "&amp;INDEX(Rutas_Despiece!$G:$G,MATCH($S731,$Q:$Q,0)),"")</f>
        <v xml:space="preserve">Cantando bajo la lluvia  </v>
      </c>
      <c r="Z731" t="str">
        <f ca="1">IFERROR(INDEX(Rutas_Despiece!$H:$H,MATCH($S731,$Q:$Q,0)),"")</f>
        <v>Zaragoza</v>
      </c>
      <c r="AA731" t="str">
        <f ca="1">IFERROR(INDEX(Rutas_Despiece!$I:$I,MATCH($S731,$Q:$Q,0)),"")</f>
        <v>Zaragoza, España</v>
      </c>
      <c r="AB731" t="str">
        <f ca="1">IFERROR(INDEX(Rutas_Despiece!$L:$L,MATCH($S731,$Q:$Q,0)),"")</f>
        <v>Esq. Manhattan</v>
      </c>
      <c r="AG731" t="str">
        <f t="shared" ca="1" si="409"/>
        <v/>
      </c>
    </row>
    <row r="732" spans="1:33" x14ac:dyDescent="0.25">
      <c r="A732">
        <f ca="1">IF(Rutas_Despiece!A732&lt;&gt;Rutas_Despiece!A731,1,0)</f>
        <v>0</v>
      </c>
      <c r="B732">
        <f ca="1">IF(A732,Rutas_Despiece!C732,0)</f>
        <v>0</v>
      </c>
      <c r="C732">
        <f ca="1">IF(A732,Rutas_Despiece!D732,0)</f>
        <v>0</v>
      </c>
      <c r="D732" t="str">
        <f ca="1">IF(A732=1,"",SUBSTITUTE(Rutas_Despiece!J732,",",".") &amp; ","&amp;SUBSTITUTE(Rutas_Despiece!K732,",","."))</f>
        <v>41.6408984,-0.8952374</v>
      </c>
      <c r="E732" s="5">
        <f t="shared" ca="1" si="406"/>
        <v>33</v>
      </c>
      <c r="F732" t="str">
        <f t="shared" ca="1" si="403"/>
        <v>41.6408984,-0.8952374 41.639068,-0.905785 41.641231,-0.908344 41.6452,-0.910622 41.648414,-0.90841 41.749628,-1.175514 41.749628,-1.175514 41.6408984,-0.8952374 41.639068,-0.905785 41.641231,-0.908344 41.6452,-0.910622 41.648414,-0.90841</v>
      </c>
      <c r="G732" s="69" t="s">
        <v>1174</v>
      </c>
      <c r="H732">
        <f t="shared" ca="1" si="407"/>
        <v>51</v>
      </c>
      <c r="I732" t="str">
        <f t="shared" ca="1" si="425"/>
        <v/>
      </c>
      <c r="J732" s="5" t="e">
        <f t="shared" ca="1" si="410"/>
        <v>#N/A</v>
      </c>
      <c r="M732" s="69"/>
      <c r="N732" s="69">
        <f t="shared" ca="1" si="401"/>
        <v>1</v>
      </c>
      <c r="O732" s="69" t="s">
        <v>1174</v>
      </c>
      <c r="P732">
        <f t="shared" ca="1" si="408"/>
        <v>1</v>
      </c>
      <c r="Q732">
        <f t="shared" ca="1" si="411"/>
        <v>697</v>
      </c>
      <c r="R732">
        <f t="shared" ca="1" si="415"/>
        <v>990</v>
      </c>
      <c r="S732">
        <f t="shared" ca="1" si="412"/>
        <v>679</v>
      </c>
      <c r="T732" t="str">
        <f t="shared" ca="1" si="413"/>
        <v>Paradas</v>
      </c>
      <c r="U732">
        <f t="shared" ca="1" si="416"/>
        <v>10679</v>
      </c>
      <c r="V732">
        <f ca="1">IFERROR(INDEX(Rutas_Despiece!$J:$J,MATCH($S732,$Q:$Q,0)),"")</f>
        <v>41.624306300000001</v>
      </c>
      <c r="W732">
        <f ca="1">IFERROR(INDEX(Rutas_Despiece!$K:$K,MATCH($S732,$Q:$Q,0)),"")</f>
        <v>-0.93296639999999997</v>
      </c>
      <c r="Y732" t="str">
        <f ca="1">IFERROR(INDEX(Rutas_Despiece!$F:$F,MATCH($S732,$Q:$Q,0))&amp;" "&amp;INDEX(Rutas_Despiece!$G:$G,MATCH($S732,$Q:$Q,0)),"")</f>
        <v xml:space="preserve">Cantando bajo la lluvia  </v>
      </c>
      <c r="Z732" t="str">
        <f ca="1">IFERROR(INDEX(Rutas_Despiece!$H:$H,MATCH($S732,$Q:$Q,0)),"")</f>
        <v>Zaragoza</v>
      </c>
      <c r="AA732" t="str">
        <f ca="1">IFERROR(INDEX(Rutas_Despiece!$I:$I,MATCH($S732,$Q:$Q,0)),"")</f>
        <v>Zaragoza, España</v>
      </c>
      <c r="AB732" t="str">
        <f ca="1">IFERROR(INDEX(Rutas_Despiece!$L:$L,MATCH($S732,$Q:$Q,0)),"")</f>
        <v>Esq. Lista de Schindler</v>
      </c>
      <c r="AG732" t="str">
        <f t="shared" ca="1" si="409"/>
        <v/>
      </c>
    </row>
    <row r="733" spans="1:33" x14ac:dyDescent="0.25">
      <c r="A733">
        <f ca="1">IF(Rutas_Despiece!A733&lt;&gt;Rutas_Despiece!A732,1,0)</f>
        <v>0</v>
      </c>
      <c r="B733">
        <f ca="1">IF(A733,Rutas_Despiece!C733,0)</f>
        <v>0</v>
      </c>
      <c r="C733">
        <f ca="1">IF(A733,Rutas_Despiece!D733,0)</f>
        <v>0</v>
      </c>
      <c r="D733" t="str">
        <f ca="1">IF(A733=1,"",SUBSTITUTE(Rutas_Despiece!J733,",",".") &amp; ","&amp;SUBSTITUTE(Rutas_Despiece!K733,",","."))</f>
        <v>41.639068,-0.905785</v>
      </c>
      <c r="E733" s="5">
        <f t="shared" ca="1" si="406"/>
        <v>33</v>
      </c>
      <c r="F733" t="str">
        <f t="shared" ca="1" si="403"/>
        <v>41.639068,-0.905785 41.641231,-0.908344 41.6452,-0.910622 41.648414,-0.90841 41.749628,-1.175514 41.749628,-1.175514 41.6408984,-0.8952374 41.639068,-0.905785 41.641231,-0.908344 41.6452,-0.910622 41.648414,-0.90841</v>
      </c>
      <c r="G733" s="69" t="s">
        <v>1174</v>
      </c>
      <c r="H733">
        <f t="shared" ca="1" si="407"/>
        <v>51</v>
      </c>
      <c r="I733" t="str">
        <f t="shared" ca="1" si="425"/>
        <v/>
      </c>
      <c r="J733" s="5" t="e">
        <f t="shared" ca="1" si="410"/>
        <v>#N/A</v>
      </c>
      <c r="M733" s="69"/>
      <c r="N733" s="69">
        <f t="shared" ca="1" si="401"/>
        <v>1</v>
      </c>
      <c r="O733" s="69" t="s">
        <v>1174</v>
      </c>
      <c r="P733">
        <f t="shared" ca="1" si="408"/>
        <v>1</v>
      </c>
      <c r="Q733">
        <f t="shared" ca="1" si="411"/>
        <v>698</v>
      </c>
      <c r="R733">
        <f t="shared" ca="1" si="415"/>
        <v>990</v>
      </c>
      <c r="S733">
        <f t="shared" ca="1" si="412"/>
        <v>680</v>
      </c>
      <c r="T733" t="str">
        <f t="shared" ca="1" si="413"/>
        <v>Paradas</v>
      </c>
      <c r="U733">
        <f t="shared" ca="1" si="416"/>
        <v>10680</v>
      </c>
      <c r="V733">
        <f ca="1">IFERROR(INDEX(Rutas_Despiece!$J:$J,MATCH($S733,$Q:$Q,0)),"")</f>
        <v>41.629389199999999</v>
      </c>
      <c r="W733">
        <f ca="1">IFERROR(INDEX(Rutas_Despiece!$K:$K,MATCH($S733,$Q:$Q,0)),"")</f>
        <v>-0.93114920000000001</v>
      </c>
      <c r="Y733" t="str">
        <f ca="1">IFERROR(INDEX(Rutas_Despiece!$F:$F,MATCH($S733,$Q:$Q,0))&amp;" "&amp;INDEX(Rutas_Despiece!$G:$G,MATCH($S733,$Q:$Q,0)),"")</f>
        <v xml:space="preserve">Avd. Ilustración  </v>
      </c>
      <c r="Z733" t="str">
        <f ca="1">IFERROR(INDEX(Rutas_Despiece!$H:$H,MATCH($S733,$Q:$Q,0)),"")</f>
        <v>Zaragoza</v>
      </c>
      <c r="AA733" t="str">
        <f ca="1">IFERROR(INDEX(Rutas_Despiece!$I:$I,MATCH($S733,$Q:$Q,0)),"")</f>
        <v>Zaragoza, España</v>
      </c>
      <c r="AB733" t="str">
        <f ca="1">IFERROR(INDEX(Rutas_Despiece!$L:$L,MATCH($S733,$Q:$Q,0)),"")</f>
        <v>Esq. Tomás de Anzano - Pd. Bus</v>
      </c>
      <c r="AG733" t="str">
        <f t="shared" ca="1" si="409"/>
        <v/>
      </c>
    </row>
    <row r="734" spans="1:33" x14ac:dyDescent="0.25">
      <c r="A734">
        <f ca="1">IF(Rutas_Despiece!A734&lt;&gt;Rutas_Despiece!A733,1,0)</f>
        <v>0</v>
      </c>
      <c r="B734">
        <f ca="1">IF(A734,Rutas_Despiece!C734,0)</f>
        <v>0</v>
      </c>
      <c r="C734">
        <f ca="1">IF(A734,Rutas_Despiece!D734,0)</f>
        <v>0</v>
      </c>
      <c r="D734" t="str">
        <f ca="1">IF(A734=1,"",SUBSTITUTE(Rutas_Despiece!J734,",",".") &amp; ","&amp;SUBSTITUTE(Rutas_Despiece!K734,",","."))</f>
        <v>41.641231,-0.908344</v>
      </c>
      <c r="E734" s="5">
        <f t="shared" ca="1" si="406"/>
        <v>33</v>
      </c>
      <c r="F734" t="str">
        <f t="shared" ca="1" si="403"/>
        <v>41.641231,-0.908344 41.6452,-0.910622 41.648414,-0.90841 41.749628,-1.175514 41.749628,-1.175514 41.6408984,-0.8952374 41.639068,-0.905785 41.641231,-0.908344 41.6452,-0.910622 41.648414,-0.90841</v>
      </c>
      <c r="G734" s="69" t="s">
        <v>1174</v>
      </c>
      <c r="H734">
        <f t="shared" ca="1" si="407"/>
        <v>51</v>
      </c>
      <c r="I734" t="str">
        <f t="shared" ref="I734" ca="1" si="426">IF(I733&lt;H734,I733+1,"")</f>
        <v/>
      </c>
      <c r="J734" s="5" t="e">
        <f t="shared" ca="1" si="410"/>
        <v>#N/A</v>
      </c>
      <c r="M734" s="69"/>
      <c r="N734" s="69">
        <f t="shared" ca="1" si="401"/>
        <v>1</v>
      </c>
      <c r="O734" s="69" t="s">
        <v>1174</v>
      </c>
      <c r="P734">
        <f t="shared" ca="1" si="408"/>
        <v>1</v>
      </c>
      <c r="Q734">
        <f t="shared" ca="1" si="411"/>
        <v>699</v>
      </c>
      <c r="R734">
        <f t="shared" ca="1" si="415"/>
        <v>990</v>
      </c>
      <c r="S734">
        <f t="shared" ca="1" si="412"/>
        <v>681</v>
      </c>
      <c r="T734" t="str">
        <f t="shared" ca="1" si="413"/>
        <v>Paradas</v>
      </c>
      <c r="U734">
        <f t="shared" ca="1" si="416"/>
        <v>10681</v>
      </c>
      <c r="V734">
        <f ca="1">IFERROR(INDEX(Rutas_Despiece!$J:$J,MATCH($S734,$Q:$Q,0)),"")</f>
        <v>41.627648000000001</v>
      </c>
      <c r="W734">
        <f ca="1">IFERROR(INDEX(Rutas_Despiece!$K:$K,MATCH($S734,$Q:$Q,0)),"")</f>
        <v>-0.92664999999999997</v>
      </c>
      <c r="Y734" t="str">
        <f ca="1">IFERROR(INDEX(Rutas_Despiece!$F:$F,MATCH($S734,$Q:$Q,0))&amp;" "&amp;INDEX(Rutas_Despiece!$G:$G,MATCH($S734,$Q:$Q,0)),"")</f>
        <v xml:space="preserve">Avd. Ilustración nº 32 </v>
      </c>
      <c r="Z734" t="str">
        <f ca="1">IFERROR(INDEX(Rutas_Despiece!$H:$H,MATCH($S734,$Q:$Q,0)),"")</f>
        <v>Zaragoza</v>
      </c>
      <c r="AA734" t="str">
        <f ca="1">IFERROR(INDEX(Rutas_Despiece!$I:$I,MATCH($S734,$Q:$Q,0)),"")</f>
        <v>Zaragoza, España</v>
      </c>
      <c r="AB734" t="str">
        <f ca="1">IFERROR(INDEX(Rutas_Despiece!$L:$L,MATCH($S734,$Q:$Q,0)),"")</f>
        <v>Esq. Ibón - Pd. Bus</v>
      </c>
      <c r="AG734" t="str">
        <f t="shared" ca="1" si="409"/>
        <v/>
      </c>
    </row>
    <row r="735" spans="1:33" x14ac:dyDescent="0.25">
      <c r="A735">
        <f ca="1">IF(Rutas_Despiece!A735&lt;&gt;Rutas_Despiece!A734,1,0)</f>
        <v>0</v>
      </c>
      <c r="B735">
        <f ca="1">IF(A735,Rutas_Despiece!C735,0)</f>
        <v>0</v>
      </c>
      <c r="C735">
        <f ca="1">IF(A735,Rutas_Despiece!D735,0)</f>
        <v>0</v>
      </c>
      <c r="D735" t="str">
        <f ca="1">IF(A735=1,"",SUBSTITUTE(Rutas_Despiece!J735,",",".") &amp; ","&amp;SUBSTITUTE(Rutas_Despiece!K735,",","."))</f>
        <v>41.6452,-0.910622</v>
      </c>
      <c r="E735" s="5">
        <f t="shared" ca="1" si="406"/>
        <v>33</v>
      </c>
      <c r="F735" t="str">
        <f t="shared" ca="1" si="403"/>
        <v>41.6452,-0.910622 41.648414,-0.90841 41.749628,-1.175514 41.749628,-1.175514 41.6408984,-0.8952374 41.639068,-0.905785 41.641231,-0.908344 41.6452,-0.910622 41.648414,-0.90841</v>
      </c>
      <c r="G735" s="69" t="s">
        <v>1174</v>
      </c>
      <c r="H735">
        <f t="shared" ca="1" si="407"/>
        <v>51</v>
      </c>
      <c r="I735" t="str">
        <f t="shared" ref="I735:I738" ca="1" si="427">IF(I734&lt;H735,I734+1,I734)</f>
        <v/>
      </c>
      <c r="J735" s="5" t="e">
        <f t="shared" ca="1" si="410"/>
        <v>#N/A</v>
      </c>
      <c r="M735" s="69"/>
      <c r="N735" s="69">
        <f t="shared" ca="1" si="401"/>
        <v>1</v>
      </c>
      <c r="O735" s="69" t="s">
        <v>1174</v>
      </c>
      <c r="P735">
        <f t="shared" ca="1" si="408"/>
        <v>1</v>
      </c>
      <c r="Q735">
        <f t="shared" ca="1" si="411"/>
        <v>700</v>
      </c>
      <c r="R735">
        <f t="shared" ca="1" si="415"/>
        <v>990</v>
      </c>
      <c r="S735">
        <f t="shared" ca="1" si="412"/>
        <v>682</v>
      </c>
      <c r="T735" t="str">
        <f t="shared" ca="1" si="413"/>
        <v>Paradas</v>
      </c>
      <c r="U735">
        <f t="shared" ca="1" si="416"/>
        <v>10682</v>
      </c>
      <c r="V735">
        <f ca="1">IFERROR(INDEX(Rutas_Despiece!$J:$J,MATCH($S735,$Q:$Q,0)),"")</f>
        <v>41.636488999999997</v>
      </c>
      <c r="W735">
        <f ca="1">IFERROR(INDEX(Rutas_Despiece!$K:$K,MATCH($S735,$Q:$Q,0)),"")</f>
        <v>-0.94450599999999996</v>
      </c>
      <c r="Y735" t="str">
        <f ca="1">IFERROR(INDEX(Rutas_Despiece!$F:$F,MATCH($S735,$Q:$Q,0))&amp;" "&amp;INDEX(Rutas_Despiece!$G:$G,MATCH($S735,$Q:$Q,0)),"")</f>
        <v xml:space="preserve">Maurice Ravel  </v>
      </c>
      <c r="Z735" t="str">
        <f ca="1">IFERROR(INDEX(Rutas_Despiece!$H:$H,MATCH($S735,$Q:$Q,0)),"")</f>
        <v>Zaragoza</v>
      </c>
      <c r="AA735" t="str">
        <f ca="1">IFERROR(INDEX(Rutas_Despiece!$I:$I,MATCH($S735,$Q:$Q,0)),"")</f>
        <v>Zaragoza, España</v>
      </c>
      <c r="AB735" t="str">
        <f ca="1">IFERROR(INDEX(Rutas_Despiece!$L:$L,MATCH($S735,$Q:$Q,0)),"")</f>
        <v>Esq. Isaac Albeniz</v>
      </c>
      <c r="AG735" t="str">
        <f t="shared" ca="1" si="409"/>
        <v/>
      </c>
    </row>
    <row r="736" spans="1:33" x14ac:dyDescent="0.25">
      <c r="A736">
        <f ca="1">IF(Rutas_Despiece!A736&lt;&gt;Rutas_Despiece!A735,1,0)</f>
        <v>0</v>
      </c>
      <c r="B736">
        <f ca="1">IF(A736,Rutas_Despiece!C736,0)</f>
        <v>0</v>
      </c>
      <c r="C736">
        <f ca="1">IF(A736,Rutas_Despiece!D736,0)</f>
        <v>0</v>
      </c>
      <c r="D736" t="str">
        <f ca="1">IF(A736=1,"",SUBSTITUTE(Rutas_Despiece!J736,",",".") &amp; ","&amp;SUBSTITUTE(Rutas_Despiece!K736,",","."))</f>
        <v>41.648414,-0.90841</v>
      </c>
      <c r="E736" s="5">
        <f t="shared" ca="1" si="406"/>
        <v>33</v>
      </c>
      <c r="F736" t="str">
        <f t="shared" ca="1" si="403"/>
        <v>41.648414,-0.90841 41.749628,-1.175514 41.749628,-1.175514 41.6408984,-0.8952374 41.639068,-0.905785 41.641231,-0.908344 41.6452,-0.910622 41.648414,-0.90841</v>
      </c>
      <c r="G736" s="69" t="s">
        <v>1174</v>
      </c>
      <c r="H736">
        <f t="shared" ca="1" si="407"/>
        <v>51</v>
      </c>
      <c r="I736" t="str">
        <f t="shared" ca="1" si="427"/>
        <v/>
      </c>
      <c r="J736" s="5" t="e">
        <f t="shared" ca="1" si="410"/>
        <v>#N/A</v>
      </c>
      <c r="M736" s="69"/>
      <c r="N736" s="69">
        <f t="shared" ca="1" si="401"/>
        <v>1</v>
      </c>
      <c r="O736" s="69" t="s">
        <v>1174</v>
      </c>
      <c r="P736">
        <f t="shared" ca="1" si="408"/>
        <v>1</v>
      </c>
      <c r="Q736">
        <f t="shared" ca="1" si="411"/>
        <v>701</v>
      </c>
      <c r="R736">
        <f t="shared" ca="1" si="415"/>
        <v>990</v>
      </c>
      <c r="S736">
        <f t="shared" ca="1" si="412"/>
        <v>683</v>
      </c>
      <c r="T736" t="str">
        <f t="shared" ca="1" si="413"/>
        <v>Paradas</v>
      </c>
      <c r="U736">
        <f t="shared" ca="1" si="416"/>
        <v>10683</v>
      </c>
      <c r="V736">
        <f ca="1">IFERROR(INDEX(Rutas_Despiece!$J:$J,MATCH($S736,$Q:$Q,0)),"")</f>
        <v>41.645794000000002</v>
      </c>
      <c r="W736">
        <f ca="1">IFERROR(INDEX(Rutas_Despiece!$K:$K,MATCH($S736,$Q:$Q,0)),"")</f>
        <v>-0.87873000000000001</v>
      </c>
      <c r="Y736" t="str">
        <f ca="1">IFERROR(INDEX(Rutas_Despiece!$F:$F,MATCH($S736,$Q:$Q,0))&amp;" "&amp;INDEX(Rutas_Despiece!$G:$G,MATCH($S736,$Q:$Q,0)),"")</f>
        <v xml:space="preserve">Cesáreo Alierta nº 22 </v>
      </c>
      <c r="Z736" t="str">
        <f ca="1">IFERROR(INDEX(Rutas_Despiece!$H:$H,MATCH($S736,$Q:$Q,0)),"")</f>
        <v>Zaragoza</v>
      </c>
      <c r="AA736" t="str">
        <f ca="1">IFERROR(INDEX(Rutas_Despiece!$I:$I,MATCH($S736,$Q:$Q,0)),"")</f>
        <v>Zaragoza, España</v>
      </c>
      <c r="AB736" t="str">
        <f ca="1">IFERROR(INDEX(Rutas_Despiece!$L:$L,MATCH($S736,$Q:$Q,0)),"")</f>
        <v>Pd. Bus</v>
      </c>
      <c r="AG736" t="str">
        <f t="shared" ca="1" si="409"/>
        <v/>
      </c>
    </row>
    <row r="737" spans="1:33" x14ac:dyDescent="0.25">
      <c r="A737">
        <f ca="1">IF(Rutas_Despiece!A737&lt;&gt;Rutas_Despiece!A736,1,0)</f>
        <v>0</v>
      </c>
      <c r="B737">
        <f ca="1">IF(A737,Rutas_Despiece!C737,0)</f>
        <v>0</v>
      </c>
      <c r="C737">
        <f ca="1">IF(A737,Rutas_Despiece!D737,0)</f>
        <v>0</v>
      </c>
      <c r="D737" t="str">
        <f ca="1">IF(A737=1,"",SUBSTITUTE(Rutas_Despiece!J737,",",".") &amp; ","&amp;SUBSTITUTE(Rutas_Despiece!K737,",","."))</f>
        <v>41.749628,-1.175514</v>
      </c>
      <c r="E737" s="5">
        <f t="shared" ca="1" si="406"/>
        <v>33</v>
      </c>
      <c r="F737" t="str">
        <f t="shared" ca="1" si="403"/>
        <v>41.749628,-1.175514 41.749628,-1.175514 41.6408984,-0.8952374 41.639068,-0.905785 41.641231,-0.908344 41.6452,-0.910622 41.648414,-0.90841</v>
      </c>
      <c r="G737" s="69" t="s">
        <v>1174</v>
      </c>
      <c r="H737">
        <f t="shared" ca="1" si="407"/>
        <v>51</v>
      </c>
      <c r="I737" t="str">
        <f t="shared" ca="1" si="427"/>
        <v/>
      </c>
      <c r="J737" s="5" t="e">
        <f t="shared" ca="1" si="410"/>
        <v>#N/A</v>
      </c>
      <c r="M737" s="69"/>
      <c r="N737" s="69">
        <f t="shared" ca="1" si="401"/>
        <v>1</v>
      </c>
      <c r="O737" s="69" t="s">
        <v>1174</v>
      </c>
      <c r="P737">
        <f t="shared" ca="1" si="408"/>
        <v>1</v>
      </c>
      <c r="Q737">
        <f t="shared" ca="1" si="411"/>
        <v>702</v>
      </c>
      <c r="R737">
        <f t="shared" ca="1" si="415"/>
        <v>990</v>
      </c>
      <c r="S737">
        <f t="shared" ca="1" si="412"/>
        <v>684</v>
      </c>
      <c r="T737" t="str">
        <f t="shared" ca="1" si="413"/>
        <v>Paradas</v>
      </c>
      <c r="U737">
        <f t="shared" ca="1" si="416"/>
        <v>10684</v>
      </c>
      <c r="V737">
        <f ca="1">IFERROR(INDEX(Rutas_Despiece!$J:$J,MATCH($S737,$Q:$Q,0)),"")</f>
        <v>41.642644799999999</v>
      </c>
      <c r="W737">
        <f ca="1">IFERROR(INDEX(Rutas_Despiece!$K:$K,MATCH($S737,$Q:$Q,0)),"")</f>
        <v>-0.88186019999999998</v>
      </c>
      <c r="Y737" t="str">
        <f ca="1">IFERROR(INDEX(Rutas_Despiece!$F:$F,MATCH($S737,$Q:$Q,0))&amp;" "&amp;INDEX(Rutas_Despiece!$G:$G,MATCH($S737,$Q:$Q,0)),"")</f>
        <v xml:space="preserve">Camino de las Torres  </v>
      </c>
      <c r="Z737" t="str">
        <f ca="1">IFERROR(INDEX(Rutas_Despiece!$H:$H,MATCH($S737,$Q:$Q,0)),"")</f>
        <v>Zaragoza</v>
      </c>
      <c r="AA737" t="str">
        <f ca="1">IFERROR(INDEX(Rutas_Despiece!$I:$I,MATCH($S737,$Q:$Q,0)),"")</f>
        <v>Zaragoza, España</v>
      </c>
      <c r="AB737" t="str">
        <f ca="1">IFERROR(INDEX(Rutas_Despiece!$L:$L,MATCH($S737,$Q:$Q,0)),"")</f>
        <v>Pza. Dr. A.Schweitzer - Pd. Bus</v>
      </c>
      <c r="AG737" t="str">
        <f t="shared" ca="1" si="409"/>
        <v/>
      </c>
    </row>
    <row r="738" spans="1:33" x14ac:dyDescent="0.25">
      <c r="A738">
        <f ca="1">IF(Rutas_Despiece!A738&lt;&gt;Rutas_Despiece!A737,1,0)</f>
        <v>0</v>
      </c>
      <c r="B738">
        <f ca="1">IF(A738,Rutas_Despiece!C738,0)</f>
        <v>0</v>
      </c>
      <c r="C738">
        <f ca="1">IF(A738,Rutas_Despiece!D738,0)</f>
        <v>0</v>
      </c>
      <c r="D738" t="str">
        <f ca="1">IF(A738=1,"",SUBSTITUTE(Rutas_Despiece!J738,",",".") &amp; ","&amp;SUBSTITUTE(Rutas_Despiece!K738,",","."))</f>
        <v>41.749628,-1.175514</v>
      </c>
      <c r="E738" s="5">
        <f t="shared" ca="1" si="406"/>
        <v>33</v>
      </c>
      <c r="F738" t="str">
        <f t="shared" ca="1" si="403"/>
        <v>41.749628,-1.175514 41.6408984,-0.8952374 41.639068,-0.905785 41.641231,-0.908344 41.6452,-0.910622 41.648414,-0.90841</v>
      </c>
      <c r="G738" s="69" t="s">
        <v>1174</v>
      </c>
      <c r="H738">
        <f t="shared" ca="1" si="407"/>
        <v>51</v>
      </c>
      <c r="I738" t="str">
        <f t="shared" ca="1" si="427"/>
        <v/>
      </c>
      <c r="J738" s="5" t="e">
        <f t="shared" ca="1" si="410"/>
        <v>#N/A</v>
      </c>
      <c r="M738" s="69"/>
      <c r="N738" s="69">
        <f t="shared" ca="1" si="401"/>
        <v>1</v>
      </c>
      <c r="O738" s="69" t="s">
        <v>1174</v>
      </c>
      <c r="P738">
        <f t="shared" ca="1" si="408"/>
        <v>1</v>
      </c>
      <c r="Q738">
        <f t="shared" ca="1" si="411"/>
        <v>703</v>
      </c>
      <c r="R738">
        <f t="shared" ca="1" si="415"/>
        <v>990</v>
      </c>
      <c r="S738">
        <f t="shared" ca="1" si="412"/>
        <v>685</v>
      </c>
      <c r="T738" t="str">
        <f t="shared" ca="1" si="413"/>
        <v>Paradas</v>
      </c>
      <c r="U738">
        <f t="shared" ca="1" si="416"/>
        <v>10685</v>
      </c>
      <c r="V738">
        <f ca="1">IFERROR(INDEX(Rutas_Despiece!$J:$J,MATCH($S738,$Q:$Q,0)),"")</f>
        <v>41.643486000000003</v>
      </c>
      <c r="W738">
        <f ca="1">IFERROR(INDEX(Rutas_Despiece!$K:$K,MATCH($S738,$Q:$Q,0)),"")</f>
        <v>-0.889733</v>
      </c>
      <c r="Y738" t="str">
        <f ca="1">IFERROR(INDEX(Rutas_Despiece!$F:$F,MATCH($S738,$Q:$Q,0))&amp;" "&amp;INDEX(Rutas_Despiece!$G:$G,MATCH($S738,$Q:$Q,0)),"")</f>
        <v xml:space="preserve">Avenida Goya nº 66 </v>
      </c>
      <c r="Z738" t="str">
        <f ca="1">IFERROR(INDEX(Rutas_Despiece!$H:$H,MATCH($S738,$Q:$Q,0)),"")</f>
        <v>Zaragoza</v>
      </c>
      <c r="AA738" t="str">
        <f ca="1">IFERROR(INDEX(Rutas_Despiece!$I:$I,MATCH($S738,$Q:$Q,0)),"")</f>
        <v>Zaragoza, España</v>
      </c>
      <c r="AB738" t="str">
        <f ca="1">IFERROR(INDEX(Rutas_Despiece!$L:$L,MATCH($S738,$Q:$Q,0)),"")</f>
        <v>Pd. Bus</v>
      </c>
      <c r="AG738" t="str">
        <f t="shared" ca="1" si="409"/>
        <v/>
      </c>
    </row>
    <row r="739" spans="1:33" x14ac:dyDescent="0.25">
      <c r="A739">
        <f ca="1">IF(Rutas_Despiece!A739&lt;&gt;Rutas_Despiece!A738,1,0)</f>
        <v>0</v>
      </c>
      <c r="B739">
        <f ca="1">IF(A739,Rutas_Despiece!C739,0)</f>
        <v>0</v>
      </c>
      <c r="C739">
        <f ca="1">IF(A739,Rutas_Despiece!D739,0)</f>
        <v>0</v>
      </c>
      <c r="D739" t="str">
        <f ca="1">IF(A739=1,"",SUBSTITUTE(Rutas_Despiece!J739,",",".") &amp; ","&amp;SUBSTITUTE(Rutas_Despiece!K739,",","."))</f>
        <v>41.6408984,-0.8952374</v>
      </c>
      <c r="E739" s="5">
        <f t="shared" ca="1" si="406"/>
        <v>33</v>
      </c>
      <c r="F739" t="str">
        <f t="shared" ca="1" si="403"/>
        <v>41.6408984,-0.8952374 41.639068,-0.905785 41.641231,-0.908344 41.6452,-0.910622 41.648414,-0.90841</v>
      </c>
      <c r="G739" s="69" t="s">
        <v>1174</v>
      </c>
      <c r="H739">
        <f t="shared" ca="1" si="407"/>
        <v>51</v>
      </c>
      <c r="I739" t="str">
        <f t="shared" ref="I739" ca="1" si="428">IF(I738&lt;H739,I738+1,"")</f>
        <v/>
      </c>
      <c r="J739" s="5" t="e">
        <f t="shared" ca="1" si="410"/>
        <v>#N/A</v>
      </c>
      <c r="M739" s="69"/>
      <c r="N739" s="69">
        <f t="shared" ca="1" si="401"/>
        <v>1</v>
      </c>
      <c r="O739" s="69" t="s">
        <v>1174</v>
      </c>
      <c r="P739">
        <f t="shared" ca="1" si="408"/>
        <v>1</v>
      </c>
      <c r="Q739">
        <f t="shared" ca="1" si="411"/>
        <v>704</v>
      </c>
      <c r="R739">
        <f t="shared" ca="1" si="415"/>
        <v>990</v>
      </c>
      <c r="S739">
        <f t="shared" ca="1" si="412"/>
        <v>686</v>
      </c>
      <c r="T739" t="str">
        <f t="shared" ca="1" si="413"/>
        <v>Paradas</v>
      </c>
      <c r="U739">
        <f t="shared" ca="1" si="416"/>
        <v>10686</v>
      </c>
      <c r="V739">
        <f ca="1">IFERROR(INDEX(Rutas_Despiece!$J:$J,MATCH($S739,$Q:$Q,0)),"")</f>
        <v>41.6477</v>
      </c>
      <c r="W739">
        <f ca="1">IFERROR(INDEX(Rutas_Despiece!$K:$K,MATCH($S739,$Q:$Q,0)),"")</f>
        <v>-0.88478199999999996</v>
      </c>
      <c r="Y739" t="str">
        <f ca="1">IFERROR(INDEX(Rutas_Despiece!$F:$F,MATCH($S739,$Q:$Q,0))&amp;" "&amp;INDEX(Rutas_Despiece!$G:$G,MATCH($S739,$Q:$Q,0)),"")</f>
        <v>Santander nº 4</v>
      </c>
      <c r="Z739" t="str">
        <f ca="1">IFERROR(INDEX(Rutas_Despiece!$H:$H,MATCH($S739,$Q:$Q,0)),"")</f>
        <v>Zaragoza</v>
      </c>
      <c r="AA739" t="str">
        <f ca="1">IFERROR(INDEX(Rutas_Despiece!$I:$I,MATCH($S739,$Q:$Q,0)),"")</f>
        <v>Zaragoza, España</v>
      </c>
      <c r="AB739">
        <f ca="1">IFERROR(INDEX(Rutas_Despiece!$L:$L,MATCH($S739,$Q:$Q,0)),"")</f>
        <v>0</v>
      </c>
      <c r="AG739" t="str">
        <f t="shared" ca="1" si="409"/>
        <v/>
      </c>
    </row>
    <row r="740" spans="1:33" x14ac:dyDescent="0.25">
      <c r="A740">
        <f ca="1">IF(Rutas_Despiece!A740&lt;&gt;Rutas_Despiece!A739,1,0)</f>
        <v>0</v>
      </c>
      <c r="B740">
        <f ca="1">IF(A740,Rutas_Despiece!C740,0)</f>
        <v>0</v>
      </c>
      <c r="C740">
        <f ca="1">IF(A740,Rutas_Despiece!D740,0)</f>
        <v>0</v>
      </c>
      <c r="D740" t="str">
        <f ca="1">IF(A740=1,"",SUBSTITUTE(Rutas_Despiece!J740,",",".") &amp; ","&amp;SUBSTITUTE(Rutas_Despiece!K740,",","."))</f>
        <v>41.639068,-0.905785</v>
      </c>
      <c r="E740" s="5">
        <f t="shared" ca="1" si="406"/>
        <v>33</v>
      </c>
      <c r="F740" t="str">
        <f t="shared" ca="1" si="403"/>
        <v>41.639068,-0.905785 41.641231,-0.908344 41.6452,-0.910622 41.648414,-0.90841</v>
      </c>
      <c r="G740" s="69" t="s">
        <v>1174</v>
      </c>
      <c r="H740">
        <f t="shared" ca="1" si="407"/>
        <v>51</v>
      </c>
      <c r="I740" t="str">
        <f t="shared" ref="I740:I743" ca="1" si="429">IF(I739&lt;H740,I739+1,I739)</f>
        <v/>
      </c>
      <c r="J740" s="5" t="e">
        <f t="shared" ca="1" si="410"/>
        <v>#N/A</v>
      </c>
      <c r="M740" s="69"/>
      <c r="N740" s="69">
        <f t="shared" ca="1" si="401"/>
        <v>1</v>
      </c>
      <c r="O740" s="69" t="s">
        <v>1174</v>
      </c>
      <c r="P740">
        <f t="shared" ca="1" si="408"/>
        <v>1</v>
      </c>
      <c r="Q740">
        <f t="shared" ca="1" si="411"/>
        <v>705</v>
      </c>
      <c r="R740">
        <f t="shared" ca="1" si="415"/>
        <v>990</v>
      </c>
      <c r="S740">
        <f t="shared" ca="1" si="412"/>
        <v>687</v>
      </c>
      <c r="T740" t="str">
        <f t="shared" ca="1" si="413"/>
        <v>Paradas</v>
      </c>
      <c r="U740">
        <f t="shared" ca="1" si="416"/>
        <v>10687</v>
      </c>
      <c r="V740">
        <f ca="1">IFERROR(INDEX(Rutas_Despiece!$J:$J,MATCH($S740,$Q:$Q,0)),"")</f>
        <v>41.649518200000003</v>
      </c>
      <c r="W740">
        <f ca="1">IFERROR(INDEX(Rutas_Despiece!$K:$K,MATCH($S740,$Q:$Q,0)),"")</f>
        <v>-0.89856040000000004</v>
      </c>
      <c r="Y740" t="str">
        <f ca="1">IFERROR(INDEX(Rutas_Despiece!$F:$F,MATCH($S740,$Q:$Q,0))&amp;" "&amp;INDEX(Rutas_Despiece!$G:$G,MATCH($S740,$Q:$Q,0)),"")</f>
        <v xml:space="preserve">Plaza Roma  </v>
      </c>
      <c r="Z740" t="str">
        <f ca="1">IFERROR(INDEX(Rutas_Despiece!$H:$H,MATCH($S740,$Q:$Q,0)),"")</f>
        <v>Zaragoza</v>
      </c>
      <c r="AA740" t="str">
        <f ca="1">IFERROR(INDEX(Rutas_Despiece!$I:$I,MATCH($S740,$Q:$Q,0)),"")</f>
        <v>Zaragoza, España</v>
      </c>
      <c r="AB740" t="str">
        <f ca="1">IFERROR(INDEX(Rutas_Despiece!$L:$L,MATCH($S740,$Q:$Q,0)),"")</f>
        <v>Mercadona</v>
      </c>
      <c r="AG740" t="str">
        <f t="shared" ca="1" si="409"/>
        <v/>
      </c>
    </row>
    <row r="741" spans="1:33" x14ac:dyDescent="0.25">
      <c r="A741">
        <f ca="1">IF(Rutas_Despiece!A741&lt;&gt;Rutas_Despiece!A740,1,0)</f>
        <v>0</v>
      </c>
      <c r="B741">
        <f ca="1">IF(A741,Rutas_Despiece!C741,0)</f>
        <v>0</v>
      </c>
      <c r="C741">
        <f ca="1">IF(A741,Rutas_Despiece!D741,0)</f>
        <v>0</v>
      </c>
      <c r="D741" t="str">
        <f ca="1">IF(A741=1,"",SUBSTITUTE(Rutas_Despiece!J741,",",".") &amp; ","&amp;SUBSTITUTE(Rutas_Despiece!K741,",","."))</f>
        <v>41.641231,-0.908344</v>
      </c>
      <c r="E741" s="5">
        <f t="shared" ca="1" si="406"/>
        <v>33</v>
      </c>
      <c r="F741" t="str">
        <f t="shared" ca="1" si="403"/>
        <v>41.641231,-0.908344 41.6452,-0.910622 41.648414,-0.90841</v>
      </c>
      <c r="G741" s="69" t="s">
        <v>1174</v>
      </c>
      <c r="H741">
        <f t="shared" ca="1" si="407"/>
        <v>51</v>
      </c>
      <c r="I741" t="str">
        <f t="shared" ca="1" si="429"/>
        <v/>
      </c>
      <c r="J741" s="5" t="e">
        <f t="shared" ca="1" si="410"/>
        <v>#N/A</v>
      </c>
      <c r="M741" s="69"/>
      <c r="N741" s="69">
        <f t="shared" ca="1" si="401"/>
        <v>1</v>
      </c>
      <c r="O741" s="69" t="s">
        <v>1174</v>
      </c>
      <c r="P741">
        <f t="shared" ca="1" si="408"/>
        <v>1</v>
      </c>
      <c r="Q741">
        <f t="shared" ca="1" si="411"/>
        <v>706</v>
      </c>
      <c r="R741">
        <f t="shared" ca="1" si="415"/>
        <v>990</v>
      </c>
      <c r="S741">
        <f t="shared" ca="1" si="412"/>
        <v>688</v>
      </c>
      <c r="T741" t="str">
        <f t="shared" ca="1" si="413"/>
        <v>Paradas</v>
      </c>
      <c r="U741">
        <f t="shared" ca="1" si="416"/>
        <v>10688</v>
      </c>
      <c r="V741">
        <f ca="1">IFERROR(INDEX(Rutas_Despiece!$J:$J,MATCH($S741,$Q:$Q,0)),"")</f>
        <v>41.647920999999997</v>
      </c>
      <c r="W741">
        <f ca="1">IFERROR(INDEX(Rutas_Despiece!$K:$K,MATCH($S741,$Q:$Q,0)),"")</f>
        <v>-0.90312709999999996</v>
      </c>
      <c r="Y741" t="str">
        <f ca="1">IFERROR(INDEX(Rutas_Despiece!$F:$F,MATCH($S741,$Q:$Q,0))&amp;" "&amp;INDEX(Rutas_Despiece!$G:$G,MATCH($S741,$Q:$Q,0)),"")</f>
        <v xml:space="preserve">Duquesa Villahermosa  </v>
      </c>
      <c r="Z741" t="str">
        <f ca="1">IFERROR(INDEX(Rutas_Despiece!$H:$H,MATCH($S741,$Q:$Q,0)),"")</f>
        <v>Zaragoza</v>
      </c>
      <c r="AA741" t="str">
        <f ca="1">IFERROR(INDEX(Rutas_Despiece!$I:$I,MATCH($S741,$Q:$Q,0)),"")</f>
        <v>Zaragoza, España</v>
      </c>
      <c r="AB741" t="str">
        <f ca="1">IFERROR(INDEX(Rutas_Despiece!$L:$L,MATCH($S741,$Q:$Q,0)),"")</f>
        <v>Esq. Don Pedro de Luna</v>
      </c>
      <c r="AG741" t="str">
        <f t="shared" ca="1" si="409"/>
        <v/>
      </c>
    </row>
    <row r="742" spans="1:33" x14ac:dyDescent="0.25">
      <c r="A742">
        <f ca="1">IF(Rutas_Despiece!A742&lt;&gt;Rutas_Despiece!A741,1,0)</f>
        <v>0</v>
      </c>
      <c r="B742">
        <f ca="1">IF(A742,Rutas_Despiece!C742,0)</f>
        <v>0</v>
      </c>
      <c r="C742">
        <f ca="1">IF(A742,Rutas_Despiece!D742,0)</f>
        <v>0</v>
      </c>
      <c r="D742" t="str">
        <f ca="1">IF(A742=1,"",SUBSTITUTE(Rutas_Despiece!J742,",",".") &amp; ","&amp;SUBSTITUTE(Rutas_Despiece!K742,",","."))</f>
        <v>41.6452,-0.910622</v>
      </c>
      <c r="E742" s="5">
        <f t="shared" ca="1" si="406"/>
        <v>33</v>
      </c>
      <c r="F742" t="str">
        <f t="shared" ca="1" si="403"/>
        <v>41.6452,-0.910622 41.648414,-0.90841</v>
      </c>
      <c r="G742" s="69" t="s">
        <v>1174</v>
      </c>
      <c r="H742">
        <f t="shared" ca="1" si="407"/>
        <v>51</v>
      </c>
      <c r="I742" t="str">
        <f t="shared" ca="1" si="429"/>
        <v/>
      </c>
      <c r="J742" s="5" t="e">
        <f t="shared" ca="1" si="410"/>
        <v>#N/A</v>
      </c>
      <c r="M742" s="69"/>
      <c r="N742" s="69">
        <f t="shared" ca="1" si="401"/>
        <v>1</v>
      </c>
      <c r="O742" s="69" t="s">
        <v>1174</v>
      </c>
      <c r="P742">
        <f t="shared" ca="1" si="408"/>
        <v>1</v>
      </c>
      <c r="Q742">
        <f t="shared" ca="1" si="411"/>
        <v>707</v>
      </c>
      <c r="R742">
        <f t="shared" ca="1" si="415"/>
        <v>990</v>
      </c>
      <c r="S742">
        <f t="shared" ca="1" si="412"/>
        <v>689</v>
      </c>
      <c r="T742" t="str">
        <f t="shared" ca="1" si="413"/>
        <v>Paradas</v>
      </c>
      <c r="U742">
        <f t="shared" ca="1" si="416"/>
        <v>10689</v>
      </c>
      <c r="V742">
        <f ca="1">IFERROR(INDEX(Rutas_Despiece!$J:$J,MATCH($S742,$Q:$Q,0)),"")</f>
        <v>41.749628000000001</v>
      </c>
      <c r="W742">
        <f ca="1">IFERROR(INDEX(Rutas_Despiece!$K:$K,MATCH($S742,$Q:$Q,0)),"")</f>
        <v>-1.1755139999999999</v>
      </c>
      <c r="Y742" t="str">
        <f ca="1">IFERROR(INDEX(Rutas_Despiece!$F:$F,MATCH($S742,$Q:$Q,0))&amp;" "&amp;INDEX(Rutas_Despiece!$G:$G,MATCH($S742,$Q:$Q,0)),"")</f>
        <v xml:space="preserve">Pol. Ind Entrerrios </v>
      </c>
      <c r="Z742" t="str">
        <f ca="1">IFERROR(INDEX(Rutas_Despiece!$H:$H,MATCH($S742,$Q:$Q,0)),"")</f>
        <v>Figueruelas</v>
      </c>
      <c r="AA742" t="str">
        <f ca="1">IFERROR(INDEX(Rutas_Despiece!$I:$I,MATCH($S742,$Q:$Q,0)),"")</f>
        <v>Zaragoza, España</v>
      </c>
      <c r="AB742" t="str">
        <f ca="1">IFERROR(INDEX(Rutas_Despiece!$L:$L,MATCH($S742,$Q:$Q,0)),"")</f>
        <v>Opel Puerta 5</v>
      </c>
      <c r="AG742" t="str">
        <f t="shared" ca="1" si="409"/>
        <v/>
      </c>
    </row>
    <row r="743" spans="1:33" x14ac:dyDescent="0.25">
      <c r="A743">
        <f ca="1">IF(Rutas_Despiece!A743&lt;&gt;Rutas_Despiece!A742,1,0)</f>
        <v>0</v>
      </c>
      <c r="B743">
        <f ca="1">IF(A743,Rutas_Despiece!C743,0)</f>
        <v>0</v>
      </c>
      <c r="C743">
        <f ca="1">IF(A743,Rutas_Despiece!D743,0)</f>
        <v>0</v>
      </c>
      <c r="D743" t="str">
        <f ca="1">IF(A743=1,"",SUBSTITUTE(Rutas_Despiece!J743,",",".") &amp; ","&amp;SUBSTITUTE(Rutas_Despiece!K743,",","."))</f>
        <v>41.648414,-0.90841</v>
      </c>
      <c r="E743" s="5">
        <f t="shared" ca="1" si="406"/>
        <v>33</v>
      </c>
      <c r="F743" t="str">
        <f t="shared" ca="1" si="403"/>
        <v>41.648414,-0.90841</v>
      </c>
      <c r="G743" s="69" t="s">
        <v>1174</v>
      </c>
      <c r="H743">
        <f t="shared" ca="1" si="407"/>
        <v>51</v>
      </c>
      <c r="I743" t="str">
        <f t="shared" ca="1" si="429"/>
        <v/>
      </c>
      <c r="J743" s="5" t="e">
        <f t="shared" ca="1" si="410"/>
        <v>#N/A</v>
      </c>
      <c r="M743" s="69"/>
      <c r="N743" s="69">
        <f t="shared" ca="1" si="401"/>
        <v>1</v>
      </c>
      <c r="O743" s="69" t="s">
        <v>1174</v>
      </c>
      <c r="P743">
        <f t="shared" ca="1" si="408"/>
        <v>1</v>
      </c>
      <c r="Q743">
        <f t="shared" ca="1" si="411"/>
        <v>708</v>
      </c>
      <c r="R743">
        <f t="shared" ca="1" si="415"/>
        <v>990</v>
      </c>
      <c r="S743">
        <f t="shared" ca="1" si="412"/>
        <v>690</v>
      </c>
      <c r="T743" t="str">
        <f t="shared" ca="1" si="413"/>
        <v>Paradas</v>
      </c>
      <c r="U743">
        <f t="shared" ca="1" si="416"/>
        <v>10690</v>
      </c>
      <c r="V743">
        <f ca="1">IFERROR(INDEX(Rutas_Despiece!$J:$J,MATCH($S743,$Q:$Q,0)),"")</f>
        <v>41.749628000000001</v>
      </c>
      <c r="W743">
        <f ca="1">IFERROR(INDEX(Rutas_Despiece!$K:$K,MATCH($S743,$Q:$Q,0)),"")</f>
        <v>-1.1755139999999999</v>
      </c>
      <c r="Y743" t="str">
        <f ca="1">IFERROR(INDEX(Rutas_Despiece!$F:$F,MATCH($S743,$Q:$Q,0))&amp;" "&amp;INDEX(Rutas_Despiece!$G:$G,MATCH($S743,$Q:$Q,0)),"")</f>
        <v xml:space="preserve">Pol. Ind Entrerrios </v>
      </c>
      <c r="Z743" t="str">
        <f ca="1">IFERROR(INDEX(Rutas_Despiece!$H:$H,MATCH($S743,$Q:$Q,0)),"")</f>
        <v>Figueruelas</v>
      </c>
      <c r="AA743" t="str">
        <f ca="1">IFERROR(INDEX(Rutas_Despiece!$I:$I,MATCH($S743,$Q:$Q,0)),"")</f>
        <v>Zaragoza, España</v>
      </c>
      <c r="AB743" t="str">
        <f ca="1">IFERROR(INDEX(Rutas_Despiece!$L:$L,MATCH($S743,$Q:$Q,0)),"")</f>
        <v>Opel Puerta 5</v>
      </c>
      <c r="AG743" t="str">
        <f t="shared" ca="1" si="409"/>
        <v/>
      </c>
    </row>
    <row r="744" spans="1:33" x14ac:dyDescent="0.25">
      <c r="A744">
        <f ca="1">IF(Rutas_Despiece!A744&lt;&gt;Rutas_Despiece!A743,1,0)</f>
        <v>1</v>
      </c>
      <c r="B744" t="str">
        <f ca="1">IF(A744,Rutas_Despiece!C744,0)</f>
        <v>Rutas_Habituales_MTN</v>
      </c>
      <c r="C744" t="str">
        <f ca="1">IF(A744,Rutas_Despiece!D744,0)</f>
        <v>Ruta 20_20</v>
      </c>
      <c r="D744" t="str">
        <f ca="1">IF(A744=1,"",SUBSTITUTE(Rutas_Despiece!J744,",",".") &amp; ","&amp;SUBSTITUTE(Rutas_Despiece!K744,",","."))</f>
        <v/>
      </c>
      <c r="E744" s="5">
        <f t="shared" ca="1" si="406"/>
        <v>34</v>
      </c>
      <c r="F744" t="str">
        <f t="shared" ca="1" si="403"/>
        <v xml:space="preserve"> 41.701645,-0.9998722 41.71462,-1.02003 41.7167281,-1.0239408 41.7180788,-1.0266112 41.7196595,-1.0297382 41.7228759,-1.0368519 41.749628,-1.175514 41.749628,-1.175514 41.7225528,-1.0365697 41.7225528,-1.0365697 41.7180515,-1.0266791 41.7165156,-1.0239846 41.71462,-1.02003 41.7016686,-1.000082</v>
      </c>
      <c r="G744" s="69" t="s">
        <v>1174</v>
      </c>
      <c r="H744">
        <f t="shared" ca="1" si="407"/>
        <v>51</v>
      </c>
      <c r="I744" t="str">
        <f t="shared" ref="I744" ca="1" si="430">IF(I743&lt;H744,I743+1,"")</f>
        <v/>
      </c>
      <c r="J744" s="5" t="e">
        <f t="shared" ca="1" si="410"/>
        <v>#N/A</v>
      </c>
      <c r="M744" s="69"/>
      <c r="N744" s="69">
        <f t="shared" ca="1" si="401"/>
        <v>1</v>
      </c>
      <c r="O744" s="69" t="s">
        <v>1174</v>
      </c>
      <c r="P744">
        <f t="shared" ca="1" si="408"/>
        <v>0</v>
      </c>
      <c r="Q744">
        <f t="shared" ca="1" si="411"/>
        <v>708</v>
      </c>
      <c r="R744">
        <f t="shared" ca="1" si="415"/>
        <v>990</v>
      </c>
      <c r="S744">
        <f t="shared" ca="1" si="412"/>
        <v>691</v>
      </c>
      <c r="T744" t="str">
        <f t="shared" ca="1" si="413"/>
        <v>Paradas</v>
      </c>
      <c r="U744">
        <f t="shared" ca="1" si="416"/>
        <v>10691</v>
      </c>
      <c r="V744">
        <f ca="1">IFERROR(INDEX(Rutas_Despiece!$J:$J,MATCH($S744,$Q:$Q,0)),"")</f>
        <v>41.645794000000002</v>
      </c>
      <c r="W744">
        <f ca="1">IFERROR(INDEX(Rutas_Despiece!$K:$K,MATCH($S744,$Q:$Q,0)),"")</f>
        <v>-0.87873000000000001</v>
      </c>
      <c r="Y744" t="str">
        <f ca="1">IFERROR(INDEX(Rutas_Despiece!$F:$F,MATCH($S744,$Q:$Q,0))&amp;" "&amp;INDEX(Rutas_Despiece!$G:$G,MATCH($S744,$Q:$Q,0)),"")</f>
        <v xml:space="preserve">Cesáreo Alierta nº 22 </v>
      </c>
      <c r="Z744" t="str">
        <f ca="1">IFERROR(INDEX(Rutas_Despiece!$H:$H,MATCH($S744,$Q:$Q,0)),"")</f>
        <v>Zaragoza</v>
      </c>
      <c r="AA744" t="str">
        <f ca="1">IFERROR(INDEX(Rutas_Despiece!$I:$I,MATCH($S744,$Q:$Q,0)),"")</f>
        <v>Zaragoza, España</v>
      </c>
      <c r="AB744" t="str">
        <f ca="1">IFERROR(INDEX(Rutas_Despiece!$L:$L,MATCH($S744,$Q:$Q,0)),"")</f>
        <v>Pd. Bus</v>
      </c>
      <c r="AG744" t="str">
        <f t="shared" ca="1" si="409"/>
        <v/>
      </c>
    </row>
    <row r="745" spans="1:33" x14ac:dyDescent="0.25">
      <c r="A745">
        <f ca="1">IF(Rutas_Despiece!A745&lt;&gt;Rutas_Despiece!A744,1,0)</f>
        <v>0</v>
      </c>
      <c r="B745">
        <f ca="1">IF(A745,Rutas_Despiece!C745,0)</f>
        <v>0</v>
      </c>
      <c r="C745">
        <f ca="1">IF(A745,Rutas_Despiece!D745,0)</f>
        <v>0</v>
      </c>
      <c r="D745" t="str">
        <f ca="1">IF(A745=1,"",SUBSTITUTE(Rutas_Despiece!J745,",",".") &amp; ","&amp;SUBSTITUTE(Rutas_Despiece!K745,",","."))</f>
        <v>41.701645,-0.9998722</v>
      </c>
      <c r="E745" s="5">
        <f t="shared" ca="1" si="406"/>
        <v>34</v>
      </c>
      <c r="F745" t="str">
        <f t="shared" ca="1" si="403"/>
        <v>41.701645,-0.9998722 41.71462,-1.02003 41.7167281,-1.0239408 41.7180788,-1.0266112 41.7196595,-1.0297382 41.7228759,-1.0368519 41.749628,-1.175514 41.749628,-1.175514 41.7225528,-1.0365697 41.7225528,-1.0365697 41.7180515,-1.0266791 41.7165156,-1.0239846 41.71462,-1.02003 41.7016686,-1.000082</v>
      </c>
      <c r="G745" s="69" t="s">
        <v>1174</v>
      </c>
      <c r="H745">
        <f t="shared" ca="1" si="407"/>
        <v>51</v>
      </c>
      <c r="I745" t="str">
        <f t="shared" ref="I745:I748" ca="1" si="431">IF(I744&lt;H745,I744+1,I744)</f>
        <v/>
      </c>
      <c r="J745" s="5" t="e">
        <f t="shared" ca="1" si="410"/>
        <v>#N/A</v>
      </c>
      <c r="M745" s="69"/>
      <c r="N745" s="69">
        <f t="shared" ca="1" si="401"/>
        <v>1</v>
      </c>
      <c r="O745" s="69" t="s">
        <v>1174</v>
      </c>
      <c r="P745">
        <f t="shared" ca="1" si="408"/>
        <v>1</v>
      </c>
      <c r="Q745">
        <f t="shared" ca="1" si="411"/>
        <v>709</v>
      </c>
      <c r="R745">
        <f t="shared" ca="1" si="415"/>
        <v>990</v>
      </c>
      <c r="S745">
        <f t="shared" ca="1" si="412"/>
        <v>692</v>
      </c>
      <c r="T745" t="str">
        <f t="shared" ca="1" si="413"/>
        <v>Paradas</v>
      </c>
      <c r="U745">
        <f t="shared" ca="1" si="416"/>
        <v>10692</v>
      </c>
      <c r="V745">
        <f ca="1">IFERROR(INDEX(Rutas_Despiece!$J:$J,MATCH($S745,$Q:$Q,0)),"")</f>
        <v>41.642644799999999</v>
      </c>
      <c r="W745">
        <f ca="1">IFERROR(INDEX(Rutas_Despiece!$K:$K,MATCH($S745,$Q:$Q,0)),"")</f>
        <v>-0.88186019999999998</v>
      </c>
      <c r="Y745" t="str">
        <f ca="1">IFERROR(INDEX(Rutas_Despiece!$F:$F,MATCH($S745,$Q:$Q,0))&amp;" "&amp;INDEX(Rutas_Despiece!$G:$G,MATCH($S745,$Q:$Q,0)),"")</f>
        <v xml:space="preserve">Camino de las Torres  </v>
      </c>
      <c r="Z745" t="str">
        <f ca="1">IFERROR(INDEX(Rutas_Despiece!$H:$H,MATCH($S745,$Q:$Q,0)),"")</f>
        <v>Zaragoza</v>
      </c>
      <c r="AA745" t="str">
        <f ca="1">IFERROR(INDEX(Rutas_Despiece!$I:$I,MATCH($S745,$Q:$Q,0)),"")</f>
        <v>Zaragoza, España</v>
      </c>
      <c r="AB745" t="str">
        <f ca="1">IFERROR(INDEX(Rutas_Despiece!$L:$L,MATCH($S745,$Q:$Q,0)),"")</f>
        <v>Pza. Dr. A.Schweitzer - Pd. Bus</v>
      </c>
      <c r="AG745" t="str">
        <f t="shared" ca="1" si="409"/>
        <v/>
      </c>
    </row>
    <row r="746" spans="1:33" x14ac:dyDescent="0.25">
      <c r="A746">
        <f ca="1">IF(Rutas_Despiece!A746&lt;&gt;Rutas_Despiece!A745,1,0)</f>
        <v>0</v>
      </c>
      <c r="B746">
        <f ca="1">IF(A746,Rutas_Despiece!C746,0)</f>
        <v>0</v>
      </c>
      <c r="C746">
        <f ca="1">IF(A746,Rutas_Despiece!D746,0)</f>
        <v>0</v>
      </c>
      <c r="D746" t="str">
        <f ca="1">IF(A746=1,"",SUBSTITUTE(Rutas_Despiece!J746,",",".") &amp; ","&amp;SUBSTITUTE(Rutas_Despiece!K746,",","."))</f>
        <v>41.71462,-1.02003</v>
      </c>
      <c r="E746" s="5">
        <f t="shared" ca="1" si="406"/>
        <v>34</v>
      </c>
      <c r="F746" t="str">
        <f t="shared" ca="1" si="403"/>
        <v>41.71462,-1.02003 41.7167281,-1.0239408 41.7180788,-1.0266112 41.7196595,-1.0297382 41.7228759,-1.0368519 41.749628,-1.175514 41.749628,-1.175514 41.7225528,-1.0365697 41.7225528,-1.0365697 41.7180515,-1.0266791 41.7165156,-1.0239846 41.71462,-1.02003 41.7016686,-1.000082</v>
      </c>
      <c r="G746" s="69" t="s">
        <v>1174</v>
      </c>
      <c r="H746">
        <f t="shared" ca="1" si="407"/>
        <v>51</v>
      </c>
      <c r="I746" t="str">
        <f t="shared" ca="1" si="431"/>
        <v/>
      </c>
      <c r="J746" s="5" t="e">
        <f t="shared" ca="1" si="410"/>
        <v>#N/A</v>
      </c>
      <c r="M746" s="69"/>
      <c r="N746" s="69">
        <f t="shared" ca="1" si="401"/>
        <v>1</v>
      </c>
      <c r="O746" s="69" t="s">
        <v>1174</v>
      </c>
      <c r="P746">
        <f t="shared" ca="1" si="408"/>
        <v>1</v>
      </c>
      <c r="Q746">
        <f t="shared" ca="1" si="411"/>
        <v>710</v>
      </c>
      <c r="R746">
        <f t="shared" ca="1" si="415"/>
        <v>990</v>
      </c>
      <c r="S746">
        <f t="shared" ca="1" si="412"/>
        <v>693</v>
      </c>
      <c r="T746" t="str">
        <f t="shared" ca="1" si="413"/>
        <v>Paradas</v>
      </c>
      <c r="U746">
        <f t="shared" ca="1" si="416"/>
        <v>10693</v>
      </c>
      <c r="V746">
        <f ca="1">IFERROR(INDEX(Rutas_Despiece!$J:$J,MATCH($S746,$Q:$Q,0)),"")</f>
        <v>41.643486000000003</v>
      </c>
      <c r="W746">
        <f ca="1">IFERROR(INDEX(Rutas_Despiece!$K:$K,MATCH($S746,$Q:$Q,0)),"")</f>
        <v>-0.889733</v>
      </c>
      <c r="Y746" t="str">
        <f ca="1">IFERROR(INDEX(Rutas_Despiece!$F:$F,MATCH($S746,$Q:$Q,0))&amp;" "&amp;INDEX(Rutas_Despiece!$G:$G,MATCH($S746,$Q:$Q,0)),"")</f>
        <v xml:space="preserve">Avenida Goya nº 66 </v>
      </c>
      <c r="Z746" t="str">
        <f ca="1">IFERROR(INDEX(Rutas_Despiece!$H:$H,MATCH($S746,$Q:$Q,0)),"")</f>
        <v>Zaragoza</v>
      </c>
      <c r="AA746" t="str">
        <f ca="1">IFERROR(INDEX(Rutas_Despiece!$I:$I,MATCH($S746,$Q:$Q,0)),"")</f>
        <v>Zaragoza, España</v>
      </c>
      <c r="AB746" t="str">
        <f ca="1">IFERROR(INDEX(Rutas_Despiece!$L:$L,MATCH($S746,$Q:$Q,0)),"")</f>
        <v>Pd. Bus</v>
      </c>
      <c r="AG746" t="str">
        <f t="shared" ca="1" si="409"/>
        <v/>
      </c>
    </row>
    <row r="747" spans="1:33" x14ac:dyDescent="0.25">
      <c r="A747">
        <f ca="1">IF(Rutas_Despiece!A747&lt;&gt;Rutas_Despiece!A746,1,0)</f>
        <v>0</v>
      </c>
      <c r="B747">
        <f ca="1">IF(A747,Rutas_Despiece!C747,0)</f>
        <v>0</v>
      </c>
      <c r="C747">
        <f ca="1">IF(A747,Rutas_Despiece!D747,0)</f>
        <v>0</v>
      </c>
      <c r="D747" t="str">
        <f ca="1">IF(A747=1,"",SUBSTITUTE(Rutas_Despiece!J747,",",".") &amp; ","&amp;SUBSTITUTE(Rutas_Despiece!K747,",","."))</f>
        <v>41.7167281,-1.0239408</v>
      </c>
      <c r="E747" s="5">
        <f t="shared" ca="1" si="406"/>
        <v>34</v>
      </c>
      <c r="F747" t="str">
        <f t="shared" ca="1" si="403"/>
        <v>41.7167281,-1.0239408 41.7180788,-1.0266112 41.7196595,-1.0297382 41.7228759,-1.0368519 41.749628,-1.175514 41.749628,-1.175514 41.7225528,-1.0365697 41.7225528,-1.0365697 41.7180515,-1.0266791 41.7165156,-1.0239846 41.71462,-1.02003 41.7016686,-1.000082</v>
      </c>
      <c r="G747" s="69" t="s">
        <v>1174</v>
      </c>
      <c r="H747">
        <f t="shared" ca="1" si="407"/>
        <v>51</v>
      </c>
      <c r="I747" t="str">
        <f t="shared" ca="1" si="431"/>
        <v/>
      </c>
      <c r="J747" s="5" t="e">
        <f t="shared" ca="1" si="410"/>
        <v>#N/A</v>
      </c>
      <c r="M747" s="69"/>
      <c r="N747" s="69">
        <f t="shared" ca="1" si="401"/>
        <v>1</v>
      </c>
      <c r="O747" s="69" t="s">
        <v>1174</v>
      </c>
      <c r="P747">
        <f t="shared" ca="1" si="408"/>
        <v>1</v>
      </c>
      <c r="Q747">
        <f t="shared" ca="1" si="411"/>
        <v>711</v>
      </c>
      <c r="R747">
        <f t="shared" ca="1" si="415"/>
        <v>990</v>
      </c>
      <c r="S747">
        <f t="shared" ca="1" si="412"/>
        <v>694</v>
      </c>
      <c r="T747" t="str">
        <f t="shared" ca="1" si="413"/>
        <v>Paradas</v>
      </c>
      <c r="U747">
        <f t="shared" ca="1" si="416"/>
        <v>10694</v>
      </c>
      <c r="V747">
        <f ca="1">IFERROR(INDEX(Rutas_Despiece!$J:$J,MATCH($S747,$Q:$Q,0)),"")</f>
        <v>41.6477</v>
      </c>
      <c r="W747">
        <f ca="1">IFERROR(INDEX(Rutas_Despiece!$K:$K,MATCH($S747,$Q:$Q,0)),"")</f>
        <v>-0.88478199999999996</v>
      </c>
      <c r="Y747" t="str">
        <f ca="1">IFERROR(INDEX(Rutas_Despiece!$F:$F,MATCH($S747,$Q:$Q,0))&amp;" "&amp;INDEX(Rutas_Despiece!$G:$G,MATCH($S747,$Q:$Q,0)),"")</f>
        <v>Santander nº 4</v>
      </c>
      <c r="Z747" t="str">
        <f ca="1">IFERROR(INDEX(Rutas_Despiece!$H:$H,MATCH($S747,$Q:$Q,0)),"")</f>
        <v>Zaragoza</v>
      </c>
      <c r="AA747" t="str">
        <f ca="1">IFERROR(INDEX(Rutas_Despiece!$I:$I,MATCH($S747,$Q:$Q,0)),"")</f>
        <v>Zaragoza, España</v>
      </c>
      <c r="AB747">
        <f ca="1">IFERROR(INDEX(Rutas_Despiece!$L:$L,MATCH($S747,$Q:$Q,0)),"")</f>
        <v>0</v>
      </c>
      <c r="AG747" t="str">
        <f t="shared" ca="1" si="409"/>
        <v/>
      </c>
    </row>
    <row r="748" spans="1:33" x14ac:dyDescent="0.25">
      <c r="A748">
        <f ca="1">IF(Rutas_Despiece!A748&lt;&gt;Rutas_Despiece!A747,1,0)</f>
        <v>0</v>
      </c>
      <c r="B748">
        <f ca="1">IF(A748,Rutas_Despiece!C748,0)</f>
        <v>0</v>
      </c>
      <c r="C748">
        <f ca="1">IF(A748,Rutas_Despiece!D748,0)</f>
        <v>0</v>
      </c>
      <c r="D748" t="str">
        <f ca="1">IF(A748=1,"",SUBSTITUTE(Rutas_Despiece!J748,",",".") &amp; ","&amp;SUBSTITUTE(Rutas_Despiece!K748,",","."))</f>
        <v>41.7180788,-1.0266112</v>
      </c>
      <c r="E748" s="5">
        <f t="shared" ca="1" si="406"/>
        <v>34</v>
      </c>
      <c r="F748" t="str">
        <f t="shared" ca="1" si="403"/>
        <v>41.7180788,-1.0266112 41.7196595,-1.0297382 41.7228759,-1.0368519 41.749628,-1.175514 41.749628,-1.175514 41.7225528,-1.0365697 41.7225528,-1.0365697 41.7180515,-1.0266791 41.7165156,-1.0239846 41.71462,-1.02003 41.7016686,-1.000082</v>
      </c>
      <c r="G748" s="69" t="s">
        <v>1174</v>
      </c>
      <c r="H748">
        <f t="shared" ca="1" si="407"/>
        <v>51</v>
      </c>
      <c r="I748" t="str">
        <f t="shared" ca="1" si="431"/>
        <v/>
      </c>
      <c r="J748" s="5" t="e">
        <f t="shared" ca="1" si="410"/>
        <v>#N/A</v>
      </c>
      <c r="M748" s="69"/>
      <c r="N748" s="69">
        <f t="shared" ca="1" si="401"/>
        <v>1</v>
      </c>
      <c r="O748" s="69" t="s">
        <v>1174</v>
      </c>
      <c r="P748">
        <f t="shared" ca="1" si="408"/>
        <v>1</v>
      </c>
      <c r="Q748">
        <f t="shared" ca="1" si="411"/>
        <v>712</v>
      </c>
      <c r="R748">
        <f t="shared" ca="1" si="415"/>
        <v>990</v>
      </c>
      <c r="S748">
        <f t="shared" ca="1" si="412"/>
        <v>695</v>
      </c>
      <c r="T748" t="str">
        <f t="shared" ca="1" si="413"/>
        <v>Paradas</v>
      </c>
      <c r="U748">
        <f t="shared" ca="1" si="416"/>
        <v>10695</v>
      </c>
      <c r="V748">
        <f ca="1">IFERROR(INDEX(Rutas_Despiece!$J:$J,MATCH($S748,$Q:$Q,0)),"")</f>
        <v>41.649518200000003</v>
      </c>
      <c r="W748">
        <f ca="1">IFERROR(INDEX(Rutas_Despiece!$K:$K,MATCH($S748,$Q:$Q,0)),"")</f>
        <v>-0.89856040000000004</v>
      </c>
      <c r="Y748" t="str">
        <f ca="1">IFERROR(INDEX(Rutas_Despiece!$F:$F,MATCH($S748,$Q:$Q,0))&amp;" "&amp;INDEX(Rutas_Despiece!$G:$G,MATCH($S748,$Q:$Q,0)),"")</f>
        <v xml:space="preserve">Plaza Roma  </v>
      </c>
      <c r="Z748" t="str">
        <f ca="1">IFERROR(INDEX(Rutas_Despiece!$H:$H,MATCH($S748,$Q:$Q,0)),"")</f>
        <v>Zaragoza</v>
      </c>
      <c r="AA748" t="str">
        <f ca="1">IFERROR(INDEX(Rutas_Despiece!$I:$I,MATCH($S748,$Q:$Q,0)),"")</f>
        <v>Zaragoza, España</v>
      </c>
      <c r="AB748" t="str">
        <f ca="1">IFERROR(INDEX(Rutas_Despiece!$L:$L,MATCH($S748,$Q:$Q,0)),"")</f>
        <v>Mercadona</v>
      </c>
      <c r="AG748" t="str">
        <f t="shared" ca="1" si="409"/>
        <v/>
      </c>
    </row>
    <row r="749" spans="1:33" x14ac:dyDescent="0.25">
      <c r="A749">
        <f ca="1">IF(Rutas_Despiece!A749&lt;&gt;Rutas_Despiece!A748,1,0)</f>
        <v>0</v>
      </c>
      <c r="B749">
        <f ca="1">IF(A749,Rutas_Despiece!C749,0)</f>
        <v>0</v>
      </c>
      <c r="C749">
        <f ca="1">IF(A749,Rutas_Despiece!D749,0)</f>
        <v>0</v>
      </c>
      <c r="D749" t="str">
        <f ca="1">IF(A749=1,"",SUBSTITUTE(Rutas_Despiece!J749,",",".") &amp; ","&amp;SUBSTITUTE(Rutas_Despiece!K749,",","."))</f>
        <v>41.7196595,-1.0297382</v>
      </c>
      <c r="E749" s="5">
        <f t="shared" ca="1" si="406"/>
        <v>34</v>
      </c>
      <c r="F749" t="str">
        <f t="shared" ca="1" si="403"/>
        <v>41.7196595,-1.0297382 41.7228759,-1.0368519 41.749628,-1.175514 41.749628,-1.175514 41.7225528,-1.0365697 41.7225528,-1.0365697 41.7180515,-1.0266791 41.7165156,-1.0239846 41.71462,-1.02003 41.7016686,-1.000082</v>
      </c>
      <c r="G749" s="69" t="s">
        <v>1174</v>
      </c>
      <c r="H749">
        <f t="shared" ca="1" si="407"/>
        <v>51</v>
      </c>
      <c r="I749" t="str">
        <f t="shared" ref="I749" ca="1" si="432">IF(I748&lt;H749,I748+1,"")</f>
        <v/>
      </c>
      <c r="J749" s="5" t="e">
        <f t="shared" ca="1" si="410"/>
        <v>#N/A</v>
      </c>
      <c r="M749" s="69"/>
      <c r="N749" s="69">
        <f t="shared" ca="1" si="401"/>
        <v>1</v>
      </c>
      <c r="O749" s="69" t="s">
        <v>1174</v>
      </c>
      <c r="P749">
        <f t="shared" ca="1" si="408"/>
        <v>1</v>
      </c>
      <c r="Q749">
        <f t="shared" ca="1" si="411"/>
        <v>713</v>
      </c>
      <c r="R749">
        <f t="shared" ca="1" si="415"/>
        <v>990</v>
      </c>
      <c r="S749">
        <f t="shared" ca="1" si="412"/>
        <v>696</v>
      </c>
      <c r="T749" t="str">
        <f t="shared" ca="1" si="413"/>
        <v>Paradas</v>
      </c>
      <c r="U749">
        <f t="shared" ca="1" si="416"/>
        <v>10696</v>
      </c>
      <c r="V749">
        <f ca="1">IFERROR(INDEX(Rutas_Despiece!$J:$J,MATCH($S749,$Q:$Q,0)),"")</f>
        <v>41.647920999999997</v>
      </c>
      <c r="W749">
        <f ca="1">IFERROR(INDEX(Rutas_Despiece!$K:$K,MATCH($S749,$Q:$Q,0)),"")</f>
        <v>-0.90312709999999996</v>
      </c>
      <c r="Y749" t="str">
        <f ca="1">IFERROR(INDEX(Rutas_Despiece!$F:$F,MATCH($S749,$Q:$Q,0))&amp;" "&amp;INDEX(Rutas_Despiece!$G:$G,MATCH($S749,$Q:$Q,0)),"")</f>
        <v xml:space="preserve">Duquesa Villahermosa  </v>
      </c>
      <c r="Z749" t="str">
        <f ca="1">IFERROR(INDEX(Rutas_Despiece!$H:$H,MATCH($S749,$Q:$Q,0)),"")</f>
        <v>Zaragoza</v>
      </c>
      <c r="AA749" t="str">
        <f ca="1">IFERROR(INDEX(Rutas_Despiece!$I:$I,MATCH($S749,$Q:$Q,0)),"")</f>
        <v>Zaragoza, España</v>
      </c>
      <c r="AB749" t="str">
        <f ca="1">IFERROR(INDEX(Rutas_Despiece!$L:$L,MATCH($S749,$Q:$Q,0)),"")</f>
        <v>Esq. Don Pedro de Luna</v>
      </c>
      <c r="AG749" t="str">
        <f t="shared" ca="1" si="409"/>
        <v/>
      </c>
    </row>
    <row r="750" spans="1:33" x14ac:dyDescent="0.25">
      <c r="A750">
        <f ca="1">IF(Rutas_Despiece!A750&lt;&gt;Rutas_Despiece!A749,1,0)</f>
        <v>0</v>
      </c>
      <c r="B750">
        <f ca="1">IF(A750,Rutas_Despiece!C750,0)</f>
        <v>0</v>
      </c>
      <c r="C750">
        <f ca="1">IF(A750,Rutas_Despiece!D750,0)</f>
        <v>0</v>
      </c>
      <c r="D750" t="str">
        <f ca="1">IF(A750=1,"",SUBSTITUTE(Rutas_Despiece!J750,",",".") &amp; ","&amp;SUBSTITUTE(Rutas_Despiece!K750,",","."))</f>
        <v>41.7228759,-1.0368519</v>
      </c>
      <c r="E750" s="5">
        <f t="shared" ca="1" si="406"/>
        <v>34</v>
      </c>
      <c r="F750" t="str">
        <f t="shared" ca="1" si="403"/>
        <v>41.7228759,-1.0368519 41.749628,-1.175514 41.749628,-1.175514 41.7225528,-1.0365697 41.7225528,-1.0365697 41.7180515,-1.0266791 41.7165156,-1.0239846 41.71462,-1.02003 41.7016686,-1.000082</v>
      </c>
      <c r="G750" s="69" t="s">
        <v>1174</v>
      </c>
      <c r="H750">
        <f t="shared" ca="1" si="407"/>
        <v>51</v>
      </c>
      <c r="I750" t="str">
        <f t="shared" ref="I750:I753" ca="1" si="433">IF(I749&lt;H750,I749+1,I749)</f>
        <v/>
      </c>
      <c r="J750" s="5" t="e">
        <f t="shared" ca="1" si="410"/>
        <v>#N/A</v>
      </c>
      <c r="M750" s="69"/>
      <c r="N750" s="69">
        <f t="shared" ca="1" si="401"/>
        <v>1</v>
      </c>
      <c r="O750" s="69" t="s">
        <v>1174</v>
      </c>
      <c r="P750">
        <f t="shared" ca="1" si="408"/>
        <v>1</v>
      </c>
      <c r="Q750">
        <f t="shared" ca="1" si="411"/>
        <v>714</v>
      </c>
      <c r="R750">
        <f t="shared" ca="1" si="415"/>
        <v>990</v>
      </c>
      <c r="S750">
        <f t="shared" ca="1" si="412"/>
        <v>697</v>
      </c>
      <c r="T750" t="str">
        <f t="shared" ca="1" si="413"/>
        <v>Paradas</v>
      </c>
      <c r="U750">
        <f t="shared" ca="1" si="416"/>
        <v>10697</v>
      </c>
      <c r="V750">
        <f ca="1">IFERROR(INDEX(Rutas_Despiece!$J:$J,MATCH($S750,$Q:$Q,0)),"")</f>
        <v>41.640898399999998</v>
      </c>
      <c r="W750">
        <f ca="1">IFERROR(INDEX(Rutas_Despiece!$K:$K,MATCH($S750,$Q:$Q,0)),"")</f>
        <v>-0.89523739999999996</v>
      </c>
      <c r="Y750" t="str">
        <f ca="1">IFERROR(INDEX(Rutas_Despiece!$F:$F,MATCH($S750,$Q:$Q,0))&amp;" "&amp;INDEX(Rutas_Despiece!$G:$G,MATCH($S750,$Q:$Q,0)),"")</f>
        <v xml:space="preserve">Plaza San Francisco  </v>
      </c>
      <c r="Z750" t="str">
        <f ca="1">IFERROR(INDEX(Rutas_Despiece!$H:$H,MATCH($S750,$Q:$Q,0)),"")</f>
        <v>Zaragoza</v>
      </c>
      <c r="AA750" t="str">
        <f ca="1">IFERROR(INDEX(Rutas_Despiece!$I:$I,MATCH($S750,$Q:$Q,0)),"")</f>
        <v>Zaragoza, España</v>
      </c>
      <c r="AB750" t="str">
        <f ca="1">IFERROR(INDEX(Rutas_Despiece!$L:$L,MATCH($S750,$Q:$Q,0)),"")</f>
        <v>Kiosco Prensa - Pd. Bus</v>
      </c>
      <c r="AG750" t="str">
        <f t="shared" ca="1" si="409"/>
        <v/>
      </c>
    </row>
    <row r="751" spans="1:33" x14ac:dyDescent="0.25">
      <c r="A751">
        <f ca="1">IF(Rutas_Despiece!A751&lt;&gt;Rutas_Despiece!A750,1,0)</f>
        <v>0</v>
      </c>
      <c r="B751">
        <f ca="1">IF(A751,Rutas_Despiece!C751,0)</f>
        <v>0</v>
      </c>
      <c r="C751">
        <f ca="1">IF(A751,Rutas_Despiece!D751,0)</f>
        <v>0</v>
      </c>
      <c r="D751" t="str">
        <f ca="1">IF(A751=1,"",SUBSTITUTE(Rutas_Despiece!J751,",",".") &amp; ","&amp;SUBSTITUTE(Rutas_Despiece!K751,",","."))</f>
        <v>41.749628,-1.175514</v>
      </c>
      <c r="E751" s="5">
        <f t="shared" ca="1" si="406"/>
        <v>34</v>
      </c>
      <c r="F751" t="str">
        <f t="shared" ca="1" si="403"/>
        <v>41.749628,-1.175514 41.749628,-1.175514 41.7225528,-1.0365697 41.7225528,-1.0365697 41.7180515,-1.0266791 41.7165156,-1.0239846 41.71462,-1.02003 41.7016686,-1.000082</v>
      </c>
      <c r="G751" s="69" t="s">
        <v>1174</v>
      </c>
      <c r="H751">
        <f t="shared" ca="1" si="407"/>
        <v>51</v>
      </c>
      <c r="I751" t="str">
        <f t="shared" ca="1" si="433"/>
        <v/>
      </c>
      <c r="J751" s="5" t="e">
        <f t="shared" ca="1" si="410"/>
        <v>#N/A</v>
      </c>
      <c r="M751" s="69"/>
      <c r="N751" s="69">
        <f t="shared" ca="1" si="401"/>
        <v>1</v>
      </c>
      <c r="O751" s="69" t="s">
        <v>1174</v>
      </c>
      <c r="P751">
        <f t="shared" ca="1" si="408"/>
        <v>1</v>
      </c>
      <c r="Q751">
        <f t="shared" ca="1" si="411"/>
        <v>715</v>
      </c>
      <c r="R751">
        <f t="shared" ca="1" si="415"/>
        <v>990</v>
      </c>
      <c r="S751">
        <f t="shared" ca="1" si="412"/>
        <v>698</v>
      </c>
      <c r="T751" t="str">
        <f t="shared" ca="1" si="413"/>
        <v>Paradas</v>
      </c>
      <c r="U751">
        <f t="shared" ca="1" si="416"/>
        <v>10698</v>
      </c>
      <c r="V751">
        <f ca="1">IFERROR(INDEX(Rutas_Despiece!$J:$J,MATCH($S751,$Q:$Q,0)),"")</f>
        <v>41.639068000000002</v>
      </c>
      <c r="W751">
        <f ca="1">IFERROR(INDEX(Rutas_Despiece!$K:$K,MATCH($S751,$Q:$Q,0)),"")</f>
        <v>-0.90578499999999995</v>
      </c>
      <c r="Y751" t="str">
        <f ca="1">IFERROR(INDEX(Rutas_Despiece!$F:$F,MATCH($S751,$Q:$Q,0))&amp;" "&amp;INDEX(Rutas_Despiece!$G:$G,MATCH($S751,$Q:$Q,0)),"")</f>
        <v xml:space="preserve">Condes de Aragón nº 14 </v>
      </c>
      <c r="Z751" t="str">
        <f ca="1">IFERROR(INDEX(Rutas_Despiece!$H:$H,MATCH($S751,$Q:$Q,0)),"")</f>
        <v>Zaragoza</v>
      </c>
      <c r="AA751" t="str">
        <f ca="1">IFERROR(INDEX(Rutas_Despiece!$I:$I,MATCH($S751,$Q:$Q,0)),"")</f>
        <v>Zaragoza, España</v>
      </c>
      <c r="AB751" t="str">
        <f ca="1">IFERROR(INDEX(Rutas_Despiece!$L:$L,MATCH($S751,$Q:$Q,0)),"")</f>
        <v>Pd. Bus</v>
      </c>
      <c r="AG751" t="str">
        <f t="shared" ca="1" si="409"/>
        <v/>
      </c>
    </row>
    <row r="752" spans="1:33" x14ac:dyDescent="0.25">
      <c r="A752">
        <f ca="1">IF(Rutas_Despiece!A752&lt;&gt;Rutas_Despiece!A751,1,0)</f>
        <v>0</v>
      </c>
      <c r="B752">
        <f ca="1">IF(A752,Rutas_Despiece!C752,0)</f>
        <v>0</v>
      </c>
      <c r="C752">
        <f ca="1">IF(A752,Rutas_Despiece!D752,0)</f>
        <v>0</v>
      </c>
      <c r="D752" t="str">
        <f ca="1">IF(A752=1,"",SUBSTITUTE(Rutas_Despiece!J752,",",".") &amp; ","&amp;SUBSTITUTE(Rutas_Despiece!K752,",","."))</f>
        <v>41.749628,-1.175514</v>
      </c>
      <c r="E752" s="5">
        <f t="shared" ca="1" si="406"/>
        <v>34</v>
      </c>
      <c r="F752" t="str">
        <f t="shared" ca="1" si="403"/>
        <v>41.749628,-1.175514 41.7225528,-1.0365697 41.7225528,-1.0365697 41.7180515,-1.0266791 41.7165156,-1.0239846 41.71462,-1.02003 41.7016686,-1.000082</v>
      </c>
      <c r="G752" s="69" t="s">
        <v>1174</v>
      </c>
      <c r="H752">
        <f t="shared" ca="1" si="407"/>
        <v>51</v>
      </c>
      <c r="I752" t="str">
        <f t="shared" ca="1" si="433"/>
        <v/>
      </c>
      <c r="J752" s="5" t="e">
        <f t="shared" ca="1" si="410"/>
        <v>#N/A</v>
      </c>
      <c r="M752" s="69"/>
      <c r="N752" s="69">
        <f t="shared" ca="1" si="401"/>
        <v>1</v>
      </c>
      <c r="O752" s="69" t="s">
        <v>1174</v>
      </c>
      <c r="P752">
        <f t="shared" ca="1" si="408"/>
        <v>1</v>
      </c>
      <c r="Q752">
        <f t="shared" ca="1" si="411"/>
        <v>716</v>
      </c>
      <c r="R752">
        <f t="shared" ca="1" si="415"/>
        <v>990</v>
      </c>
      <c r="S752">
        <f t="shared" ca="1" si="412"/>
        <v>699</v>
      </c>
      <c r="T752" t="str">
        <f t="shared" ca="1" si="413"/>
        <v>Paradas</v>
      </c>
      <c r="U752">
        <f t="shared" ca="1" si="416"/>
        <v>10699</v>
      </c>
      <c r="V752">
        <f ca="1">IFERROR(INDEX(Rutas_Despiece!$J:$J,MATCH($S752,$Q:$Q,0)),"")</f>
        <v>41.641230999999998</v>
      </c>
      <c r="W752">
        <f ca="1">IFERROR(INDEX(Rutas_Despiece!$K:$K,MATCH($S752,$Q:$Q,0)),"")</f>
        <v>-0.90834400000000004</v>
      </c>
      <c r="Y752" t="str">
        <f ca="1">IFERROR(INDEX(Rutas_Despiece!$F:$F,MATCH($S752,$Q:$Q,0))&amp;" "&amp;INDEX(Rutas_Despiece!$G:$G,MATCH($S752,$Q:$Q,0)),"")</f>
        <v>Juan Carlos I nº 39</v>
      </c>
      <c r="Z752" t="str">
        <f ca="1">IFERROR(INDEX(Rutas_Despiece!$H:$H,MATCH($S752,$Q:$Q,0)),"")</f>
        <v>Zaragoza</v>
      </c>
      <c r="AA752" t="str">
        <f ca="1">IFERROR(INDEX(Rutas_Despiece!$I:$I,MATCH($S752,$Q:$Q,0)),"")</f>
        <v>Zaragoza, España</v>
      </c>
      <c r="AB752">
        <f ca="1">IFERROR(INDEX(Rutas_Despiece!$L:$L,MATCH($S752,$Q:$Q,0)),"")</f>
        <v>0</v>
      </c>
      <c r="AG752" t="str">
        <f t="shared" ca="1" si="409"/>
        <v/>
      </c>
    </row>
    <row r="753" spans="1:33" x14ac:dyDescent="0.25">
      <c r="A753">
        <f ca="1">IF(Rutas_Despiece!A753&lt;&gt;Rutas_Despiece!A752,1,0)</f>
        <v>0</v>
      </c>
      <c r="B753">
        <f ca="1">IF(A753,Rutas_Despiece!C753,0)</f>
        <v>0</v>
      </c>
      <c r="C753">
        <f ca="1">IF(A753,Rutas_Despiece!D753,0)</f>
        <v>0</v>
      </c>
      <c r="D753" t="str">
        <f ca="1">IF(A753=1,"",SUBSTITUTE(Rutas_Despiece!J753,",",".") &amp; ","&amp;SUBSTITUTE(Rutas_Despiece!K753,",","."))</f>
        <v>41.7225528,-1.0365697</v>
      </c>
      <c r="E753" s="5">
        <f t="shared" ca="1" si="406"/>
        <v>34</v>
      </c>
      <c r="F753" t="str">
        <f t="shared" ca="1" si="403"/>
        <v>41.7225528,-1.0365697 41.7225528,-1.0365697 41.7180515,-1.0266791 41.7165156,-1.0239846 41.71462,-1.02003 41.7016686,-1.000082</v>
      </c>
      <c r="G753" s="69" t="s">
        <v>1174</v>
      </c>
      <c r="H753">
        <f t="shared" ca="1" si="407"/>
        <v>51</v>
      </c>
      <c r="I753" t="str">
        <f t="shared" ca="1" si="433"/>
        <v/>
      </c>
      <c r="J753" s="5" t="e">
        <f t="shared" ca="1" si="410"/>
        <v>#N/A</v>
      </c>
      <c r="M753" s="69"/>
      <c r="N753" s="69">
        <f t="shared" ca="1" si="401"/>
        <v>1</v>
      </c>
      <c r="O753" s="69" t="s">
        <v>1174</v>
      </c>
      <c r="P753">
        <f t="shared" ca="1" si="408"/>
        <v>1</v>
      </c>
      <c r="Q753">
        <f t="shared" ca="1" si="411"/>
        <v>717</v>
      </c>
      <c r="R753">
        <f t="shared" ca="1" si="415"/>
        <v>990</v>
      </c>
      <c r="S753">
        <f t="shared" ca="1" si="412"/>
        <v>700</v>
      </c>
      <c r="T753" t="str">
        <f t="shared" ca="1" si="413"/>
        <v>Paradas</v>
      </c>
      <c r="U753">
        <f t="shared" ca="1" si="416"/>
        <v>10700</v>
      </c>
      <c r="V753">
        <f ca="1">IFERROR(INDEX(Rutas_Despiece!$J:$J,MATCH($S753,$Q:$Q,0)),"")</f>
        <v>41.645200000000003</v>
      </c>
      <c r="W753">
        <f ca="1">IFERROR(INDEX(Rutas_Despiece!$K:$K,MATCH($S753,$Q:$Q,0)),"")</f>
        <v>-0.91062200000000004</v>
      </c>
      <c r="Y753" t="str">
        <f ca="1">IFERROR(INDEX(Rutas_Despiece!$F:$F,MATCH($S753,$Q:$Q,0))&amp;" "&amp;INDEX(Rutas_Despiece!$G:$G,MATCH($S753,$Q:$Q,0)),"")</f>
        <v>Juan Carlos I nº 3</v>
      </c>
      <c r="Z753" t="str">
        <f ca="1">IFERROR(INDEX(Rutas_Despiece!$H:$H,MATCH($S753,$Q:$Q,0)),"")</f>
        <v>Zaragoza</v>
      </c>
      <c r="AA753" t="str">
        <f ca="1">IFERROR(INDEX(Rutas_Despiece!$I:$I,MATCH($S753,$Q:$Q,0)),"")</f>
        <v>Zaragoza, España</v>
      </c>
      <c r="AB753">
        <f ca="1">IFERROR(INDEX(Rutas_Despiece!$L:$L,MATCH($S753,$Q:$Q,0)),"")</f>
        <v>0</v>
      </c>
      <c r="AG753" t="str">
        <f t="shared" ca="1" si="409"/>
        <v/>
      </c>
    </row>
    <row r="754" spans="1:33" x14ac:dyDescent="0.25">
      <c r="A754">
        <f ca="1">IF(Rutas_Despiece!A754&lt;&gt;Rutas_Despiece!A753,1,0)</f>
        <v>0</v>
      </c>
      <c r="B754">
        <f ca="1">IF(A754,Rutas_Despiece!C754,0)</f>
        <v>0</v>
      </c>
      <c r="C754">
        <f ca="1">IF(A754,Rutas_Despiece!D754,0)</f>
        <v>0</v>
      </c>
      <c r="D754" t="str">
        <f ca="1">IF(A754=1,"",SUBSTITUTE(Rutas_Despiece!J754,",",".") &amp; ","&amp;SUBSTITUTE(Rutas_Despiece!K754,",","."))</f>
        <v>41.7225528,-1.0365697</v>
      </c>
      <c r="E754" s="5">
        <f t="shared" ca="1" si="406"/>
        <v>34</v>
      </c>
      <c r="F754" t="str">
        <f t="shared" ca="1" si="403"/>
        <v>41.7225528,-1.0365697 41.7180515,-1.0266791 41.7165156,-1.0239846 41.71462,-1.02003 41.7016686,-1.000082</v>
      </c>
      <c r="G754" s="69" t="s">
        <v>1174</v>
      </c>
      <c r="H754">
        <f t="shared" ca="1" si="407"/>
        <v>51</v>
      </c>
      <c r="I754" t="str">
        <f t="shared" ref="I754" ca="1" si="434">IF(I753&lt;H754,I753+1,"")</f>
        <v/>
      </c>
      <c r="J754" s="5" t="e">
        <f t="shared" ca="1" si="410"/>
        <v>#N/A</v>
      </c>
      <c r="M754" s="69"/>
      <c r="N754" s="69">
        <f t="shared" ca="1" si="401"/>
        <v>1</v>
      </c>
      <c r="O754" s="69" t="s">
        <v>1174</v>
      </c>
      <c r="P754">
        <f t="shared" ca="1" si="408"/>
        <v>1</v>
      </c>
      <c r="Q754">
        <f t="shared" ca="1" si="411"/>
        <v>718</v>
      </c>
      <c r="R754">
        <f t="shared" ca="1" si="415"/>
        <v>990</v>
      </c>
      <c r="S754">
        <f t="shared" ca="1" si="412"/>
        <v>701</v>
      </c>
      <c r="T754" t="str">
        <f t="shared" ca="1" si="413"/>
        <v>Paradas</v>
      </c>
      <c r="U754">
        <f t="shared" ca="1" si="416"/>
        <v>10701</v>
      </c>
      <c r="V754">
        <f ca="1">IFERROR(INDEX(Rutas_Despiece!$J:$J,MATCH($S754,$Q:$Q,0)),"")</f>
        <v>41.648414000000002</v>
      </c>
      <c r="W754">
        <f ca="1">IFERROR(INDEX(Rutas_Despiece!$K:$K,MATCH($S754,$Q:$Q,0)),"")</f>
        <v>-0.90841000000000005</v>
      </c>
      <c r="Y754" t="str">
        <f ca="1">IFERROR(INDEX(Rutas_Despiece!$F:$F,MATCH($S754,$Q:$Q,0))&amp;" "&amp;INDEX(Rutas_Despiece!$G:$G,MATCH($S754,$Q:$Q,0)),"")</f>
        <v xml:space="preserve">Vía Univérsitas nº 44 </v>
      </c>
      <c r="Z754" t="str">
        <f ca="1">IFERROR(INDEX(Rutas_Despiece!$H:$H,MATCH($S754,$Q:$Q,0)),"")</f>
        <v>Zaragoza</v>
      </c>
      <c r="AA754" t="str">
        <f ca="1">IFERROR(INDEX(Rutas_Despiece!$I:$I,MATCH($S754,$Q:$Q,0)),"")</f>
        <v>Zaragoza, España</v>
      </c>
      <c r="AB754" t="str">
        <f ca="1">IFERROR(INDEX(Rutas_Despiece!$L:$L,MATCH($S754,$Q:$Q,0)),"")</f>
        <v>Pd. Bus</v>
      </c>
      <c r="AG754" t="str">
        <f t="shared" ca="1" si="409"/>
        <v/>
      </c>
    </row>
    <row r="755" spans="1:33" x14ac:dyDescent="0.25">
      <c r="A755">
        <f ca="1">IF(Rutas_Despiece!A755&lt;&gt;Rutas_Despiece!A754,1,0)</f>
        <v>0</v>
      </c>
      <c r="B755">
        <f ca="1">IF(A755,Rutas_Despiece!C755,0)</f>
        <v>0</v>
      </c>
      <c r="C755">
        <f ca="1">IF(A755,Rutas_Despiece!D755,0)</f>
        <v>0</v>
      </c>
      <c r="D755" t="str">
        <f ca="1">IF(A755=1,"",SUBSTITUTE(Rutas_Despiece!J755,",",".") &amp; ","&amp;SUBSTITUTE(Rutas_Despiece!K755,",","."))</f>
        <v>41.7180515,-1.0266791</v>
      </c>
      <c r="E755" s="5">
        <f t="shared" ca="1" si="406"/>
        <v>34</v>
      </c>
      <c r="F755" t="str">
        <f t="shared" ca="1" si="403"/>
        <v>41.7180515,-1.0266791 41.7165156,-1.0239846 41.71462,-1.02003 41.7016686,-1.000082</v>
      </c>
      <c r="G755" s="69" t="s">
        <v>1174</v>
      </c>
      <c r="H755">
        <f t="shared" ca="1" si="407"/>
        <v>51</v>
      </c>
      <c r="I755" t="str">
        <f t="shared" ref="I755:I758" ca="1" si="435">IF(I754&lt;H755,I754+1,I754)</f>
        <v/>
      </c>
      <c r="J755" s="5" t="e">
        <f t="shared" ca="1" si="410"/>
        <v>#N/A</v>
      </c>
      <c r="M755" s="69"/>
      <c r="N755" s="69">
        <f t="shared" ca="1" si="401"/>
        <v>1</v>
      </c>
      <c r="O755" s="69" t="s">
        <v>1174</v>
      </c>
      <c r="P755">
        <f t="shared" ca="1" si="408"/>
        <v>1</v>
      </c>
      <c r="Q755">
        <f t="shared" ca="1" si="411"/>
        <v>719</v>
      </c>
      <c r="R755">
        <f t="shared" ca="1" si="415"/>
        <v>990</v>
      </c>
      <c r="S755">
        <f t="shared" ca="1" si="412"/>
        <v>702</v>
      </c>
      <c r="T755" t="str">
        <f t="shared" ca="1" si="413"/>
        <v>Paradas</v>
      </c>
      <c r="U755">
        <f t="shared" ca="1" si="416"/>
        <v>10702</v>
      </c>
      <c r="V755">
        <f ca="1">IFERROR(INDEX(Rutas_Despiece!$J:$J,MATCH($S755,$Q:$Q,0)),"")</f>
        <v>41.749628000000001</v>
      </c>
      <c r="W755">
        <f ca="1">IFERROR(INDEX(Rutas_Despiece!$K:$K,MATCH($S755,$Q:$Q,0)),"")</f>
        <v>-1.1755139999999999</v>
      </c>
      <c r="Y755" t="str">
        <f ca="1">IFERROR(INDEX(Rutas_Despiece!$F:$F,MATCH($S755,$Q:$Q,0))&amp;" "&amp;INDEX(Rutas_Despiece!$G:$G,MATCH($S755,$Q:$Q,0)),"")</f>
        <v xml:space="preserve">Pol. Ind Entrerrios </v>
      </c>
      <c r="Z755" t="str">
        <f ca="1">IFERROR(INDEX(Rutas_Despiece!$H:$H,MATCH($S755,$Q:$Q,0)),"")</f>
        <v>Figueruelas</v>
      </c>
      <c r="AA755" t="str">
        <f ca="1">IFERROR(INDEX(Rutas_Despiece!$I:$I,MATCH($S755,$Q:$Q,0)),"")</f>
        <v>Zaragoza, España</v>
      </c>
      <c r="AB755" t="str">
        <f ca="1">IFERROR(INDEX(Rutas_Despiece!$L:$L,MATCH($S755,$Q:$Q,0)),"")</f>
        <v>Opel Puerta 5</v>
      </c>
      <c r="AG755" t="str">
        <f t="shared" ca="1" si="409"/>
        <v/>
      </c>
    </row>
    <row r="756" spans="1:33" x14ac:dyDescent="0.25">
      <c r="A756">
        <f ca="1">IF(Rutas_Despiece!A756&lt;&gt;Rutas_Despiece!A755,1,0)</f>
        <v>0</v>
      </c>
      <c r="B756">
        <f ca="1">IF(A756,Rutas_Despiece!C756,0)</f>
        <v>0</v>
      </c>
      <c r="C756">
        <f ca="1">IF(A756,Rutas_Despiece!D756,0)</f>
        <v>0</v>
      </c>
      <c r="D756" t="str">
        <f ca="1">IF(A756=1,"",SUBSTITUTE(Rutas_Despiece!J756,",",".") &amp; ","&amp;SUBSTITUTE(Rutas_Despiece!K756,",","."))</f>
        <v>41.7165156,-1.0239846</v>
      </c>
      <c r="E756" s="5">
        <f t="shared" ca="1" si="406"/>
        <v>34</v>
      </c>
      <c r="F756" t="str">
        <f t="shared" ca="1" si="403"/>
        <v>41.7165156,-1.0239846 41.71462,-1.02003 41.7016686,-1.000082</v>
      </c>
      <c r="G756" s="69" t="s">
        <v>1174</v>
      </c>
      <c r="H756">
        <f t="shared" ca="1" si="407"/>
        <v>51</v>
      </c>
      <c r="I756" t="str">
        <f t="shared" ca="1" si="435"/>
        <v/>
      </c>
      <c r="J756" s="5" t="e">
        <f t="shared" ca="1" si="410"/>
        <v>#N/A</v>
      </c>
      <c r="M756" s="69"/>
      <c r="N756" s="69">
        <f t="shared" ca="1" si="401"/>
        <v>1</v>
      </c>
      <c r="O756" s="69" t="s">
        <v>1174</v>
      </c>
      <c r="P756">
        <f t="shared" ca="1" si="408"/>
        <v>1</v>
      </c>
      <c r="Q756">
        <f t="shared" ca="1" si="411"/>
        <v>720</v>
      </c>
      <c r="R756">
        <f t="shared" ca="1" si="415"/>
        <v>990</v>
      </c>
      <c r="S756">
        <f t="shared" ca="1" si="412"/>
        <v>703</v>
      </c>
      <c r="T756" t="str">
        <f t="shared" ca="1" si="413"/>
        <v>Paradas</v>
      </c>
      <c r="U756">
        <f t="shared" ca="1" si="416"/>
        <v>10703</v>
      </c>
      <c r="V756">
        <f ca="1">IFERROR(INDEX(Rutas_Despiece!$J:$J,MATCH($S756,$Q:$Q,0)),"")</f>
        <v>41.749628000000001</v>
      </c>
      <c r="W756">
        <f ca="1">IFERROR(INDEX(Rutas_Despiece!$K:$K,MATCH($S756,$Q:$Q,0)),"")</f>
        <v>-1.1755139999999999</v>
      </c>
      <c r="Y756" t="str">
        <f ca="1">IFERROR(INDEX(Rutas_Despiece!$F:$F,MATCH($S756,$Q:$Q,0))&amp;" "&amp;INDEX(Rutas_Despiece!$G:$G,MATCH($S756,$Q:$Q,0)),"")</f>
        <v xml:space="preserve">Pol. Ind Entrerrios </v>
      </c>
      <c r="Z756" t="str">
        <f ca="1">IFERROR(INDEX(Rutas_Despiece!$H:$H,MATCH($S756,$Q:$Q,0)),"")</f>
        <v>Figueruelas</v>
      </c>
      <c r="AA756" t="str">
        <f ca="1">IFERROR(INDEX(Rutas_Despiece!$I:$I,MATCH($S756,$Q:$Q,0)),"")</f>
        <v>Zaragoza, España</v>
      </c>
      <c r="AB756" t="str">
        <f ca="1">IFERROR(INDEX(Rutas_Despiece!$L:$L,MATCH($S756,$Q:$Q,0)),"")</f>
        <v>Opel Puerta 5</v>
      </c>
      <c r="AG756" t="str">
        <f t="shared" ca="1" si="409"/>
        <v/>
      </c>
    </row>
    <row r="757" spans="1:33" x14ac:dyDescent="0.25">
      <c r="A757">
        <f ca="1">IF(Rutas_Despiece!A757&lt;&gt;Rutas_Despiece!A756,1,0)</f>
        <v>0</v>
      </c>
      <c r="B757">
        <f ca="1">IF(A757,Rutas_Despiece!C757,0)</f>
        <v>0</v>
      </c>
      <c r="C757">
        <f ca="1">IF(A757,Rutas_Despiece!D757,0)</f>
        <v>0</v>
      </c>
      <c r="D757" t="str">
        <f ca="1">IF(A757=1,"",SUBSTITUTE(Rutas_Despiece!J757,",",".") &amp; ","&amp;SUBSTITUTE(Rutas_Despiece!K757,",","."))</f>
        <v>41.71462,-1.02003</v>
      </c>
      <c r="E757" s="5">
        <f t="shared" ca="1" si="406"/>
        <v>34</v>
      </c>
      <c r="F757" t="str">
        <f t="shared" ca="1" si="403"/>
        <v>41.71462,-1.02003 41.7016686,-1.000082</v>
      </c>
      <c r="G757" s="69" t="s">
        <v>1174</v>
      </c>
      <c r="H757">
        <f t="shared" ca="1" si="407"/>
        <v>51</v>
      </c>
      <c r="I757" t="str">
        <f t="shared" ca="1" si="435"/>
        <v/>
      </c>
      <c r="J757" s="5" t="e">
        <f t="shared" ca="1" si="410"/>
        <v>#N/A</v>
      </c>
      <c r="M757" s="69"/>
      <c r="N757" s="69">
        <f t="shared" ca="1" si="401"/>
        <v>1</v>
      </c>
      <c r="O757" s="69" t="s">
        <v>1174</v>
      </c>
      <c r="P757">
        <f t="shared" ca="1" si="408"/>
        <v>1</v>
      </c>
      <c r="Q757">
        <f t="shared" ca="1" si="411"/>
        <v>721</v>
      </c>
      <c r="R757">
        <f t="shared" ca="1" si="415"/>
        <v>990</v>
      </c>
      <c r="S757">
        <f t="shared" ca="1" si="412"/>
        <v>704</v>
      </c>
      <c r="T757" t="str">
        <f t="shared" ca="1" si="413"/>
        <v>Paradas</v>
      </c>
      <c r="U757">
        <f t="shared" ca="1" si="416"/>
        <v>10704</v>
      </c>
      <c r="V757">
        <f ca="1">IFERROR(INDEX(Rutas_Despiece!$J:$J,MATCH($S757,$Q:$Q,0)),"")</f>
        <v>41.640898399999998</v>
      </c>
      <c r="W757">
        <f ca="1">IFERROR(INDEX(Rutas_Despiece!$K:$K,MATCH($S757,$Q:$Q,0)),"")</f>
        <v>-0.89523739999999996</v>
      </c>
      <c r="Y757" t="str">
        <f ca="1">IFERROR(INDEX(Rutas_Despiece!$F:$F,MATCH($S757,$Q:$Q,0))&amp;" "&amp;INDEX(Rutas_Despiece!$G:$G,MATCH($S757,$Q:$Q,0)),"")</f>
        <v xml:space="preserve">Plaza San Francisco  </v>
      </c>
      <c r="Z757" t="str">
        <f ca="1">IFERROR(INDEX(Rutas_Despiece!$H:$H,MATCH($S757,$Q:$Q,0)),"")</f>
        <v>Zaragoza</v>
      </c>
      <c r="AA757" t="str">
        <f ca="1">IFERROR(INDEX(Rutas_Despiece!$I:$I,MATCH($S757,$Q:$Q,0)),"")</f>
        <v>Zaragoza, España</v>
      </c>
      <c r="AB757" t="str">
        <f ca="1">IFERROR(INDEX(Rutas_Despiece!$L:$L,MATCH($S757,$Q:$Q,0)),"")</f>
        <v>Kiosco Prensa - Pd. Bus</v>
      </c>
      <c r="AG757" t="str">
        <f t="shared" ca="1" si="409"/>
        <v/>
      </c>
    </row>
    <row r="758" spans="1:33" x14ac:dyDescent="0.25">
      <c r="A758">
        <f ca="1">IF(Rutas_Despiece!A758&lt;&gt;Rutas_Despiece!A757,1,0)</f>
        <v>0</v>
      </c>
      <c r="B758">
        <f ca="1">IF(A758,Rutas_Despiece!C758,0)</f>
        <v>0</v>
      </c>
      <c r="C758">
        <f ca="1">IF(A758,Rutas_Despiece!D758,0)</f>
        <v>0</v>
      </c>
      <c r="D758" t="str">
        <f ca="1">IF(A758=1,"",SUBSTITUTE(Rutas_Despiece!J758,",",".") &amp; ","&amp;SUBSTITUTE(Rutas_Despiece!K758,",","."))</f>
        <v>41.7016686,-1.000082</v>
      </c>
      <c r="E758" s="5">
        <f t="shared" ca="1" si="406"/>
        <v>34</v>
      </c>
      <c r="F758" t="str">
        <f t="shared" ca="1" si="403"/>
        <v>41.7016686,-1.000082</v>
      </c>
      <c r="G758" s="69" t="s">
        <v>1174</v>
      </c>
      <c r="H758">
        <f t="shared" ca="1" si="407"/>
        <v>51</v>
      </c>
      <c r="I758" t="str">
        <f t="shared" ca="1" si="435"/>
        <v/>
      </c>
      <c r="J758" s="5" t="e">
        <f t="shared" ca="1" si="410"/>
        <v>#N/A</v>
      </c>
      <c r="M758" s="69"/>
      <c r="N758" s="69">
        <f t="shared" ca="1" si="401"/>
        <v>1</v>
      </c>
      <c r="O758" s="69" t="s">
        <v>1174</v>
      </c>
      <c r="P758">
        <f t="shared" ca="1" si="408"/>
        <v>1</v>
      </c>
      <c r="Q758">
        <f t="shared" ca="1" si="411"/>
        <v>722</v>
      </c>
      <c r="R758">
        <f t="shared" ca="1" si="415"/>
        <v>990</v>
      </c>
      <c r="S758">
        <f t="shared" ca="1" si="412"/>
        <v>705</v>
      </c>
      <c r="T758" t="str">
        <f t="shared" ca="1" si="413"/>
        <v>Paradas</v>
      </c>
      <c r="U758">
        <f t="shared" ca="1" si="416"/>
        <v>10705</v>
      </c>
      <c r="V758">
        <f ca="1">IFERROR(INDEX(Rutas_Despiece!$J:$J,MATCH($S758,$Q:$Q,0)),"")</f>
        <v>41.639068000000002</v>
      </c>
      <c r="W758">
        <f ca="1">IFERROR(INDEX(Rutas_Despiece!$K:$K,MATCH($S758,$Q:$Q,0)),"")</f>
        <v>-0.90578499999999995</v>
      </c>
      <c r="Y758" t="str">
        <f ca="1">IFERROR(INDEX(Rutas_Despiece!$F:$F,MATCH($S758,$Q:$Q,0))&amp;" "&amp;INDEX(Rutas_Despiece!$G:$G,MATCH($S758,$Q:$Q,0)),"")</f>
        <v xml:space="preserve">Condes de Aragón nº 14 </v>
      </c>
      <c r="Z758" t="str">
        <f ca="1">IFERROR(INDEX(Rutas_Despiece!$H:$H,MATCH($S758,$Q:$Q,0)),"")</f>
        <v>Zaragoza</v>
      </c>
      <c r="AA758" t="str">
        <f ca="1">IFERROR(INDEX(Rutas_Despiece!$I:$I,MATCH($S758,$Q:$Q,0)),"")</f>
        <v>Zaragoza, España</v>
      </c>
      <c r="AB758" t="str">
        <f ca="1">IFERROR(INDEX(Rutas_Despiece!$L:$L,MATCH($S758,$Q:$Q,0)),"")</f>
        <v>Pd. Bus</v>
      </c>
      <c r="AG758" t="str">
        <f t="shared" ca="1" si="409"/>
        <v/>
      </c>
    </row>
    <row r="759" spans="1:33" x14ac:dyDescent="0.25">
      <c r="A759">
        <f ca="1">IF(Rutas_Despiece!A759&lt;&gt;Rutas_Despiece!A758,1,0)</f>
        <v>1</v>
      </c>
      <c r="B759" t="str">
        <f ca="1">IF(A759,Rutas_Despiece!C759,0)</f>
        <v>Rutas_Habituales_Central</v>
      </c>
      <c r="C759" t="str">
        <f ca="1">IF(A759,Rutas_Despiece!D759,0)</f>
        <v>Ruta 1_16</v>
      </c>
      <c r="D759" t="str">
        <f ca="1">IF(A759=1,"",SUBSTITUTE(Rutas_Despiece!J759,",",".") &amp; ","&amp;SUBSTITUTE(Rutas_Despiece!K759,",","."))</f>
        <v/>
      </c>
      <c r="E759" s="5">
        <f t="shared" ca="1" si="406"/>
        <v>35</v>
      </c>
      <c r="F759" t="str">
        <f t="shared" ca="1" si="403"/>
        <v xml:space="preserve"> 41.6540273,-0.870503 41.6570733,-0.8696825 41.6613456,-0.8668399 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59" s="69" t="s">
        <v>1174</v>
      </c>
      <c r="H759">
        <f t="shared" ca="1" si="407"/>
        <v>51</v>
      </c>
      <c r="I759" t="str">
        <f t="shared" ref="I759" ca="1" si="436">IF(I758&lt;H759,I758+1,"")</f>
        <v/>
      </c>
      <c r="J759" s="5" t="e">
        <f t="shared" ca="1" si="410"/>
        <v>#N/A</v>
      </c>
      <c r="M759" s="69"/>
      <c r="N759" s="69">
        <f t="shared" ca="1" si="401"/>
        <v>1</v>
      </c>
      <c r="O759" s="69" t="s">
        <v>1174</v>
      </c>
      <c r="P759">
        <f t="shared" ca="1" si="408"/>
        <v>0</v>
      </c>
      <c r="Q759">
        <f t="shared" ca="1" si="411"/>
        <v>722</v>
      </c>
      <c r="R759">
        <f t="shared" ca="1" si="415"/>
        <v>990</v>
      </c>
      <c r="S759">
        <f t="shared" ca="1" si="412"/>
        <v>706</v>
      </c>
      <c r="T759" t="str">
        <f t="shared" ca="1" si="413"/>
        <v>Paradas</v>
      </c>
      <c r="U759">
        <f t="shared" ca="1" si="416"/>
        <v>10706</v>
      </c>
      <c r="V759">
        <f ca="1">IFERROR(INDEX(Rutas_Despiece!$J:$J,MATCH($S759,$Q:$Q,0)),"")</f>
        <v>41.641230999999998</v>
      </c>
      <c r="W759">
        <f ca="1">IFERROR(INDEX(Rutas_Despiece!$K:$K,MATCH($S759,$Q:$Q,0)),"")</f>
        <v>-0.90834400000000004</v>
      </c>
      <c r="Y759" t="str">
        <f ca="1">IFERROR(INDEX(Rutas_Despiece!$F:$F,MATCH($S759,$Q:$Q,0))&amp;" "&amp;INDEX(Rutas_Despiece!$G:$G,MATCH($S759,$Q:$Q,0)),"")</f>
        <v>Juan Carlos I nº 39</v>
      </c>
      <c r="Z759" t="str">
        <f ca="1">IFERROR(INDEX(Rutas_Despiece!$H:$H,MATCH($S759,$Q:$Q,0)),"")</f>
        <v>Zaragoza</v>
      </c>
      <c r="AA759" t="str">
        <f ca="1">IFERROR(INDEX(Rutas_Despiece!$I:$I,MATCH($S759,$Q:$Q,0)),"")</f>
        <v>Zaragoza, España</v>
      </c>
      <c r="AB759">
        <f ca="1">IFERROR(INDEX(Rutas_Despiece!$L:$L,MATCH($S759,$Q:$Q,0)),"")</f>
        <v>0</v>
      </c>
      <c r="AG759" t="str">
        <f t="shared" ca="1" si="409"/>
        <v/>
      </c>
    </row>
    <row r="760" spans="1:33" x14ac:dyDescent="0.25">
      <c r="A760">
        <f ca="1">IF(Rutas_Despiece!A760&lt;&gt;Rutas_Despiece!A759,1,0)</f>
        <v>0</v>
      </c>
      <c r="B760">
        <f ca="1">IF(A760,Rutas_Despiece!C760,0)</f>
        <v>0</v>
      </c>
      <c r="C760">
        <f ca="1">IF(A760,Rutas_Despiece!D760,0)</f>
        <v>0</v>
      </c>
      <c r="D760" t="str">
        <f ca="1">IF(A760=1,"",SUBSTITUTE(Rutas_Despiece!J760,",",".") &amp; ","&amp;SUBSTITUTE(Rutas_Despiece!K760,",","."))</f>
        <v>41.6540273,-0.870503</v>
      </c>
      <c r="E760" s="5">
        <f t="shared" ca="1" si="406"/>
        <v>35</v>
      </c>
      <c r="F760" t="str">
        <f t="shared" ca="1" si="403"/>
        <v>41.6540273,-0.870503 41.6570733,-0.8696825 41.6613456,-0.8668399 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0" s="69" t="s">
        <v>1174</v>
      </c>
      <c r="H760">
        <f t="shared" ca="1" si="407"/>
        <v>51</v>
      </c>
      <c r="I760" t="str">
        <f t="shared" ref="I760:I763" ca="1" si="437">IF(I759&lt;H760,I759+1,I759)</f>
        <v/>
      </c>
      <c r="J760" s="5" t="e">
        <f t="shared" ca="1" si="410"/>
        <v>#N/A</v>
      </c>
      <c r="M760" s="69"/>
      <c r="N760" s="69">
        <f t="shared" ca="1" si="401"/>
        <v>1</v>
      </c>
      <c r="O760" s="69" t="s">
        <v>1174</v>
      </c>
      <c r="P760">
        <f t="shared" ca="1" si="408"/>
        <v>1</v>
      </c>
      <c r="Q760">
        <f t="shared" ca="1" si="411"/>
        <v>723</v>
      </c>
      <c r="R760">
        <f t="shared" ca="1" si="415"/>
        <v>990</v>
      </c>
      <c r="S760">
        <f t="shared" ca="1" si="412"/>
        <v>707</v>
      </c>
      <c r="T760" t="str">
        <f t="shared" ca="1" si="413"/>
        <v>Paradas</v>
      </c>
      <c r="U760">
        <f t="shared" ca="1" si="416"/>
        <v>10707</v>
      </c>
      <c r="V760">
        <f ca="1">IFERROR(INDEX(Rutas_Despiece!$J:$J,MATCH($S760,$Q:$Q,0)),"")</f>
        <v>41.645200000000003</v>
      </c>
      <c r="W760">
        <f ca="1">IFERROR(INDEX(Rutas_Despiece!$K:$K,MATCH($S760,$Q:$Q,0)),"")</f>
        <v>-0.91062200000000004</v>
      </c>
      <c r="Y760" t="str">
        <f ca="1">IFERROR(INDEX(Rutas_Despiece!$F:$F,MATCH($S760,$Q:$Q,0))&amp;" "&amp;INDEX(Rutas_Despiece!$G:$G,MATCH($S760,$Q:$Q,0)),"")</f>
        <v>Juan Carlos I nº 3</v>
      </c>
      <c r="Z760" t="str">
        <f ca="1">IFERROR(INDEX(Rutas_Despiece!$H:$H,MATCH($S760,$Q:$Q,0)),"")</f>
        <v>Zaragoza</v>
      </c>
      <c r="AA760" t="str">
        <f ca="1">IFERROR(INDEX(Rutas_Despiece!$I:$I,MATCH($S760,$Q:$Q,0)),"")</f>
        <v>Zaragoza, España</v>
      </c>
      <c r="AB760">
        <f ca="1">IFERROR(INDEX(Rutas_Despiece!$L:$L,MATCH($S760,$Q:$Q,0)),"")</f>
        <v>0</v>
      </c>
      <c r="AG760" t="str">
        <f t="shared" ca="1" si="409"/>
        <v/>
      </c>
    </row>
    <row r="761" spans="1:33" x14ac:dyDescent="0.25">
      <c r="A761">
        <f ca="1">IF(Rutas_Despiece!A761&lt;&gt;Rutas_Despiece!A760,1,0)</f>
        <v>0</v>
      </c>
      <c r="B761">
        <f ca="1">IF(A761,Rutas_Despiece!C761,0)</f>
        <v>0</v>
      </c>
      <c r="C761">
        <f ca="1">IF(A761,Rutas_Despiece!D761,0)</f>
        <v>0</v>
      </c>
      <c r="D761" t="str">
        <f ca="1">IF(A761=1,"",SUBSTITUTE(Rutas_Despiece!J761,",",".") &amp; ","&amp;SUBSTITUTE(Rutas_Despiece!K761,",","."))</f>
        <v>41.6570733,-0.8696825</v>
      </c>
      <c r="E761" s="5">
        <f t="shared" ca="1" si="406"/>
        <v>35</v>
      </c>
      <c r="F761" t="str">
        <f t="shared" ca="1" si="403"/>
        <v>41.6570733,-0.8696825 41.6613456,-0.8668399 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1" s="69" t="s">
        <v>1174</v>
      </c>
      <c r="H761">
        <f t="shared" ca="1" si="407"/>
        <v>51</v>
      </c>
      <c r="I761" t="str">
        <f t="shared" ca="1" si="437"/>
        <v/>
      </c>
      <c r="J761" s="5" t="e">
        <f t="shared" ca="1" si="410"/>
        <v>#N/A</v>
      </c>
      <c r="M761" s="69"/>
      <c r="N761" s="69">
        <f t="shared" ca="1" si="401"/>
        <v>1</v>
      </c>
      <c r="O761" s="69" t="s">
        <v>1174</v>
      </c>
      <c r="P761">
        <f t="shared" ca="1" si="408"/>
        <v>1</v>
      </c>
      <c r="Q761">
        <f t="shared" ca="1" si="411"/>
        <v>724</v>
      </c>
      <c r="R761">
        <f t="shared" ca="1" si="415"/>
        <v>990</v>
      </c>
      <c r="S761">
        <f t="shared" ca="1" si="412"/>
        <v>708</v>
      </c>
      <c r="T761" t="str">
        <f t="shared" ca="1" si="413"/>
        <v>Paradas</v>
      </c>
      <c r="U761">
        <f t="shared" ca="1" si="416"/>
        <v>10708</v>
      </c>
      <c r="V761">
        <f ca="1">IFERROR(INDEX(Rutas_Despiece!$J:$J,MATCH($S761,$Q:$Q,0)),"")</f>
        <v>41.648414000000002</v>
      </c>
      <c r="W761">
        <f ca="1">IFERROR(INDEX(Rutas_Despiece!$K:$K,MATCH($S761,$Q:$Q,0)),"")</f>
        <v>-0.90841000000000005</v>
      </c>
      <c r="Y761" t="str">
        <f ca="1">IFERROR(INDEX(Rutas_Despiece!$F:$F,MATCH($S761,$Q:$Q,0))&amp;" "&amp;INDEX(Rutas_Despiece!$G:$G,MATCH($S761,$Q:$Q,0)),"")</f>
        <v xml:space="preserve">Vía Univérsitas nº 44 </v>
      </c>
      <c r="Z761" t="str">
        <f ca="1">IFERROR(INDEX(Rutas_Despiece!$H:$H,MATCH($S761,$Q:$Q,0)),"")</f>
        <v>Zaragoza</v>
      </c>
      <c r="AA761" t="str">
        <f ca="1">IFERROR(INDEX(Rutas_Despiece!$I:$I,MATCH($S761,$Q:$Q,0)),"")</f>
        <v>Zaragoza, España</v>
      </c>
      <c r="AB761" t="str">
        <f ca="1">IFERROR(INDEX(Rutas_Despiece!$L:$L,MATCH($S761,$Q:$Q,0)),"")</f>
        <v>Pd. Bus</v>
      </c>
      <c r="AG761" t="str">
        <f t="shared" ca="1" si="409"/>
        <v/>
      </c>
    </row>
    <row r="762" spans="1:33" x14ac:dyDescent="0.25">
      <c r="A762">
        <f ca="1">IF(Rutas_Despiece!A762&lt;&gt;Rutas_Despiece!A761,1,0)</f>
        <v>0</v>
      </c>
      <c r="B762">
        <f ca="1">IF(A762,Rutas_Despiece!C762,0)</f>
        <v>0</v>
      </c>
      <c r="C762">
        <f ca="1">IF(A762,Rutas_Despiece!D762,0)</f>
        <v>0</v>
      </c>
      <c r="D762" t="str">
        <f ca="1">IF(A762=1,"",SUBSTITUTE(Rutas_Despiece!J762,",",".") &amp; ","&amp;SUBSTITUTE(Rutas_Despiece!K762,",","."))</f>
        <v>41.6613456,-0.8668399</v>
      </c>
      <c r="E762" s="5">
        <f t="shared" ca="1" si="406"/>
        <v>35</v>
      </c>
      <c r="F762" t="str">
        <f t="shared" ca="1" si="403"/>
        <v>41.6613456,-0.8668399 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2" s="69" t="s">
        <v>1174</v>
      </c>
      <c r="H762">
        <f t="shared" ca="1" si="407"/>
        <v>51</v>
      </c>
      <c r="I762" t="str">
        <f t="shared" ca="1" si="437"/>
        <v/>
      </c>
      <c r="J762" s="5" t="e">
        <f t="shared" ca="1" si="410"/>
        <v>#N/A</v>
      </c>
      <c r="M762" s="69"/>
      <c r="N762" s="69">
        <f t="shared" ca="1" si="401"/>
        <v>1</v>
      </c>
      <c r="O762" s="69" t="s">
        <v>1174</v>
      </c>
      <c r="P762">
        <f t="shared" ca="1" si="408"/>
        <v>1</v>
      </c>
      <c r="Q762">
        <f t="shared" ca="1" si="411"/>
        <v>725</v>
      </c>
      <c r="R762">
        <f t="shared" ca="1" si="415"/>
        <v>990</v>
      </c>
      <c r="S762">
        <f t="shared" ca="1" si="412"/>
        <v>709</v>
      </c>
      <c r="T762" t="str">
        <f t="shared" ca="1" si="413"/>
        <v>Paradas</v>
      </c>
      <c r="U762">
        <f t="shared" ca="1" si="416"/>
        <v>10709</v>
      </c>
      <c r="V762">
        <f ca="1">IFERROR(INDEX(Rutas_Despiece!$J:$J,MATCH($S762,$Q:$Q,0)),"")</f>
        <v>41.701644999999999</v>
      </c>
      <c r="W762">
        <f ca="1">IFERROR(INDEX(Rutas_Despiece!$K:$K,MATCH($S762,$Q:$Q,0)),"")</f>
        <v>-0.99987219999999999</v>
      </c>
      <c r="Y762" t="str">
        <f ca="1">IFERROR(INDEX(Rutas_Despiece!$F:$F,MATCH($S762,$Q:$Q,0))&amp;" "&amp;INDEX(Rutas_Despiece!$G:$G,MATCH($S762,$Q:$Q,0)),"")</f>
        <v xml:space="preserve">Ctra. Logroño </v>
      </c>
      <c r="Z762" t="str">
        <f ca="1">IFERROR(INDEX(Rutas_Despiece!$H:$H,MATCH($S762,$Q:$Q,0)),"")</f>
        <v xml:space="preserve">Utebo </v>
      </c>
      <c r="AA762" t="str">
        <f ca="1">IFERROR(INDEX(Rutas_Despiece!$I:$I,MATCH($S762,$Q:$Q,0)),"")</f>
        <v>Zaragoza, España</v>
      </c>
      <c r="AB762" t="str">
        <f ca="1">IFERROR(INDEX(Rutas_Despiece!$L:$L,MATCH($S762,$Q:$Q,0)),"")</f>
        <v>Desvío Utebo - Pd. Bus (?)</v>
      </c>
      <c r="AG762" t="str">
        <f t="shared" ca="1" si="409"/>
        <v/>
      </c>
    </row>
    <row r="763" spans="1:33" x14ac:dyDescent="0.25">
      <c r="A763">
        <f ca="1">IF(Rutas_Despiece!A763&lt;&gt;Rutas_Despiece!A762,1,0)</f>
        <v>0</v>
      </c>
      <c r="B763">
        <f ca="1">IF(A763,Rutas_Despiece!C763,0)</f>
        <v>0</v>
      </c>
      <c r="C763">
        <f ca="1">IF(A763,Rutas_Despiece!D763,0)</f>
        <v>0</v>
      </c>
      <c r="D763" t="str">
        <f ca="1">IF(A763=1,"",SUBSTITUTE(Rutas_Despiece!J763,",",".") &amp; ","&amp;SUBSTITUTE(Rutas_Despiece!K763,",","."))</f>
        <v>41.6637573,-0.8630493</v>
      </c>
      <c r="E763" s="5">
        <f t="shared" ca="1" si="406"/>
        <v>35</v>
      </c>
      <c r="F763" t="str">
        <f t="shared" ca="1" si="403"/>
        <v>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3" s="69" t="s">
        <v>1174</v>
      </c>
      <c r="H763">
        <f t="shared" ca="1" si="407"/>
        <v>51</v>
      </c>
      <c r="I763" t="str">
        <f t="shared" ca="1" si="437"/>
        <v/>
      </c>
      <c r="J763" s="5" t="e">
        <f t="shared" ca="1" si="410"/>
        <v>#N/A</v>
      </c>
      <c r="M763" s="69"/>
      <c r="N763" s="69">
        <f t="shared" ref="N763:N826" ca="1" si="438">IF(I763&lt;H763,0,1)</f>
        <v>1</v>
      </c>
      <c r="O763" s="69" t="s">
        <v>1174</v>
      </c>
      <c r="P763">
        <f t="shared" ca="1" si="408"/>
        <v>1</v>
      </c>
      <c r="Q763">
        <f t="shared" ca="1" si="411"/>
        <v>726</v>
      </c>
      <c r="R763">
        <f t="shared" ca="1" si="415"/>
        <v>990</v>
      </c>
      <c r="S763">
        <f t="shared" ca="1" si="412"/>
        <v>710</v>
      </c>
      <c r="T763" t="str">
        <f t="shared" ca="1" si="413"/>
        <v>Paradas</v>
      </c>
      <c r="U763">
        <f t="shared" ca="1" si="416"/>
        <v>10710</v>
      </c>
      <c r="V763">
        <f ca="1">IFERROR(INDEX(Rutas_Despiece!$J:$J,MATCH($S763,$Q:$Q,0)),"")</f>
        <v>41.714619999999996</v>
      </c>
      <c r="W763">
        <f ca="1">IFERROR(INDEX(Rutas_Despiece!$K:$K,MATCH($S763,$Q:$Q,0)),"")</f>
        <v>-1.02003</v>
      </c>
      <c r="Y763" t="str">
        <f ca="1">IFERROR(INDEX(Rutas_Despiece!$F:$F,MATCH($S763,$Q:$Q,0))&amp;" "&amp;INDEX(Rutas_Despiece!$G:$G,MATCH($S763,$Q:$Q,0)),"")</f>
        <v xml:space="preserve">Ctra. Logroño  </v>
      </c>
      <c r="Z763" t="str">
        <f ca="1">IFERROR(INDEX(Rutas_Despiece!$H:$H,MATCH($S763,$Q:$Q,0)),"")</f>
        <v>Casetas</v>
      </c>
      <c r="AA763" t="str">
        <f ca="1">IFERROR(INDEX(Rutas_Despiece!$I:$I,MATCH($S763,$Q:$Q,0)),"")</f>
        <v>Zaragoza, España</v>
      </c>
      <c r="AB763" t="str">
        <f ca="1">IFERROR(INDEX(Rutas_Despiece!$L:$L,MATCH($S763,$Q:$Q,0)),"")</f>
        <v>Chocolates Lacasa - Pd. Bus (?)</v>
      </c>
      <c r="AG763" t="str">
        <f t="shared" ca="1" si="409"/>
        <v/>
      </c>
    </row>
    <row r="764" spans="1:33" x14ac:dyDescent="0.25">
      <c r="A764">
        <f ca="1">IF(Rutas_Despiece!A764&lt;&gt;Rutas_Despiece!A763,1,0)</f>
        <v>0</v>
      </c>
      <c r="B764">
        <f ca="1">IF(A764,Rutas_Despiece!C764,0)</f>
        <v>0</v>
      </c>
      <c r="C764">
        <f ca="1">IF(A764,Rutas_Despiece!D764,0)</f>
        <v>0</v>
      </c>
      <c r="D764" t="str">
        <f ca="1">IF(A764=1,"",SUBSTITUTE(Rutas_Despiece!J764,",",".") &amp; ","&amp;SUBSTITUTE(Rutas_Despiece!K764,",","."))</f>
        <v>41.667657,-0.8551449</v>
      </c>
      <c r="E764" s="5">
        <f t="shared" ca="1" si="406"/>
        <v>35</v>
      </c>
      <c r="F764" t="str">
        <f t="shared" ca="1" si="403"/>
        <v>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4" s="69" t="s">
        <v>1174</v>
      </c>
      <c r="H764">
        <f t="shared" ca="1" si="407"/>
        <v>51</v>
      </c>
      <c r="I764" t="str">
        <f t="shared" ref="I764" ca="1" si="439">IF(I763&lt;H764,I763+1,"")</f>
        <v/>
      </c>
      <c r="J764" s="5" t="e">
        <f t="shared" ca="1" si="410"/>
        <v>#N/A</v>
      </c>
      <c r="M764" s="69"/>
      <c r="N764" s="69">
        <f t="shared" ca="1" si="438"/>
        <v>1</v>
      </c>
      <c r="O764" s="69" t="s">
        <v>1174</v>
      </c>
      <c r="P764">
        <f t="shared" ca="1" si="408"/>
        <v>1</v>
      </c>
      <c r="Q764">
        <f t="shared" ca="1" si="411"/>
        <v>727</v>
      </c>
      <c r="R764">
        <f t="shared" ca="1" si="415"/>
        <v>990</v>
      </c>
      <c r="S764">
        <f t="shared" ca="1" si="412"/>
        <v>711</v>
      </c>
      <c r="T764" t="str">
        <f t="shared" ca="1" si="413"/>
        <v>Paradas</v>
      </c>
      <c r="U764">
        <f t="shared" ca="1" si="416"/>
        <v>10711</v>
      </c>
      <c r="V764">
        <f ca="1">IFERROR(INDEX(Rutas_Despiece!$J:$J,MATCH($S764,$Q:$Q,0)),"")</f>
        <v>41.716728099999997</v>
      </c>
      <c r="W764">
        <f ca="1">IFERROR(INDEX(Rutas_Despiece!$K:$K,MATCH($S764,$Q:$Q,0)),"")</f>
        <v>-1.0239408000000001</v>
      </c>
      <c r="Y764" t="str">
        <f ca="1">IFERROR(INDEX(Rutas_Despiece!$F:$F,MATCH($S764,$Q:$Q,0))&amp;" "&amp;INDEX(Rutas_Despiece!$G:$G,MATCH($S764,$Q:$Q,0)),"")</f>
        <v xml:space="preserve">Calle Canteras  </v>
      </c>
      <c r="Z764" t="str">
        <f ca="1">IFERROR(INDEX(Rutas_Despiece!$H:$H,MATCH($S764,$Q:$Q,0)),"")</f>
        <v>Casetas</v>
      </c>
      <c r="AA764" t="str">
        <f ca="1">IFERROR(INDEX(Rutas_Despiece!$I:$I,MATCH($S764,$Q:$Q,0)),"")</f>
        <v>Zaragoza, España</v>
      </c>
      <c r="AB764" t="str">
        <f ca="1">IFERROR(INDEX(Rutas_Despiece!$L:$L,MATCH($S764,$Q:$Q,0)),"")</f>
        <v>Pd. Bus</v>
      </c>
      <c r="AG764" t="str">
        <f t="shared" ca="1" si="409"/>
        <v/>
      </c>
    </row>
    <row r="765" spans="1:33" x14ac:dyDescent="0.25">
      <c r="A765">
        <f ca="1">IF(Rutas_Despiece!A765&lt;&gt;Rutas_Despiece!A764,1,0)</f>
        <v>0</v>
      </c>
      <c r="B765">
        <f ca="1">IF(A765,Rutas_Despiece!C765,0)</f>
        <v>0</v>
      </c>
      <c r="C765">
        <f ca="1">IF(A765,Rutas_Despiece!D765,0)</f>
        <v>0</v>
      </c>
      <c r="D765" t="str">
        <f ca="1">IF(A765=1,"",SUBSTITUTE(Rutas_Despiece!J765,",",".") &amp; ","&amp;SUBSTITUTE(Rutas_Despiece!K765,",","."))</f>
        <v>41.6700506,-0.8464291</v>
      </c>
      <c r="E765" s="5">
        <f t="shared" ca="1" si="406"/>
        <v>35</v>
      </c>
      <c r="F765" t="str">
        <f t="shared" ca="1" si="403"/>
        <v>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5" s="69" t="s">
        <v>1174</v>
      </c>
      <c r="H765">
        <f t="shared" ca="1" si="407"/>
        <v>51</v>
      </c>
      <c r="I765" t="str">
        <f t="shared" ref="I765:I768" ca="1" si="440">IF(I764&lt;H765,I764+1,I764)</f>
        <v/>
      </c>
      <c r="J765" s="5" t="e">
        <f t="shared" ca="1" si="410"/>
        <v>#N/A</v>
      </c>
      <c r="M765" s="69"/>
      <c r="N765" s="69">
        <f t="shared" ca="1" si="438"/>
        <v>1</v>
      </c>
      <c r="O765" s="69" t="s">
        <v>1174</v>
      </c>
      <c r="P765">
        <f t="shared" ca="1" si="408"/>
        <v>1</v>
      </c>
      <c r="Q765">
        <f t="shared" ca="1" si="411"/>
        <v>728</v>
      </c>
      <c r="R765">
        <f t="shared" ca="1" si="415"/>
        <v>990</v>
      </c>
      <c r="S765">
        <f t="shared" ca="1" si="412"/>
        <v>712</v>
      </c>
      <c r="T765" t="str">
        <f t="shared" ca="1" si="413"/>
        <v>Paradas</v>
      </c>
      <c r="U765">
        <f t="shared" ca="1" si="416"/>
        <v>10712</v>
      </c>
      <c r="V765">
        <f ca="1">IFERROR(INDEX(Rutas_Despiece!$J:$J,MATCH($S765,$Q:$Q,0)),"")</f>
        <v>41.718078800000001</v>
      </c>
      <c r="W765">
        <f ca="1">IFERROR(INDEX(Rutas_Despiece!$K:$K,MATCH($S765,$Q:$Q,0)),"")</f>
        <v>-1.0266112000000001</v>
      </c>
      <c r="Y765" t="str">
        <f ca="1">IFERROR(INDEX(Rutas_Despiece!$F:$F,MATCH($S765,$Q:$Q,0))&amp;" "&amp;INDEX(Rutas_Despiece!$G:$G,MATCH($S765,$Q:$Q,0)),"")</f>
        <v>Avenida de Logroño  nº 14</v>
      </c>
      <c r="Z765" t="str">
        <f ca="1">IFERROR(INDEX(Rutas_Despiece!$H:$H,MATCH($S765,$Q:$Q,0)),"")</f>
        <v>Casetas</v>
      </c>
      <c r="AA765" t="str">
        <f ca="1">IFERROR(INDEX(Rutas_Despiece!$I:$I,MATCH($S765,$Q:$Q,0)),"")</f>
        <v>Zaragoza, España</v>
      </c>
      <c r="AB765" t="str">
        <f ca="1">IFERROR(INDEX(Rutas_Despiece!$L:$L,MATCH($S765,$Q:$Q,0)),"")</f>
        <v>Pd. Bus</v>
      </c>
      <c r="AG765" t="str">
        <f t="shared" ca="1" si="409"/>
        <v/>
      </c>
    </row>
    <row r="766" spans="1:33" x14ac:dyDescent="0.25">
      <c r="A766">
        <f ca="1">IF(Rutas_Despiece!A766&lt;&gt;Rutas_Despiece!A765,1,0)</f>
        <v>0</v>
      </c>
      <c r="B766">
        <f ca="1">IF(A766,Rutas_Despiece!C766,0)</f>
        <v>0</v>
      </c>
      <c r="C766">
        <f ca="1">IF(A766,Rutas_Despiece!D766,0)</f>
        <v>0</v>
      </c>
      <c r="D766" t="str">
        <f ca="1">IF(A766=1,"",SUBSTITUTE(Rutas_Despiece!J766,",",".") &amp; ","&amp;SUBSTITUTE(Rutas_Despiece!K766,",","."))</f>
        <v>41.6696251,-0.8390567</v>
      </c>
      <c r="E766" s="5">
        <f t="shared" ca="1" si="406"/>
        <v>35</v>
      </c>
      <c r="F766" t="str">
        <f t="shared" ca="1" si="403"/>
        <v>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6" s="69" t="s">
        <v>1174</v>
      </c>
      <c r="H766">
        <f t="shared" ca="1" si="407"/>
        <v>51</v>
      </c>
      <c r="I766" t="str">
        <f t="shared" ca="1" si="440"/>
        <v/>
      </c>
      <c r="J766" s="5" t="e">
        <f t="shared" ca="1" si="410"/>
        <v>#N/A</v>
      </c>
      <c r="M766" s="69"/>
      <c r="N766" s="69">
        <f t="shared" ca="1" si="438"/>
        <v>1</v>
      </c>
      <c r="O766" s="69" t="s">
        <v>1174</v>
      </c>
      <c r="P766">
        <f t="shared" ca="1" si="408"/>
        <v>1</v>
      </c>
      <c r="Q766">
        <f t="shared" ca="1" si="411"/>
        <v>729</v>
      </c>
      <c r="R766">
        <f t="shared" ca="1" si="415"/>
        <v>990</v>
      </c>
      <c r="S766">
        <f t="shared" ca="1" si="412"/>
        <v>713</v>
      </c>
      <c r="T766" t="str">
        <f t="shared" ca="1" si="413"/>
        <v>Paradas</v>
      </c>
      <c r="U766">
        <f t="shared" ca="1" si="416"/>
        <v>10713</v>
      </c>
      <c r="V766">
        <f ca="1">IFERROR(INDEX(Rutas_Despiece!$J:$J,MATCH($S766,$Q:$Q,0)),"")</f>
        <v>41.719659499999999</v>
      </c>
      <c r="W766">
        <f ca="1">IFERROR(INDEX(Rutas_Despiece!$K:$K,MATCH($S766,$Q:$Q,0)),"")</f>
        <v>-1.0297381999999999</v>
      </c>
      <c r="Y766" t="str">
        <f ca="1">IFERROR(INDEX(Rutas_Despiece!$F:$F,MATCH($S766,$Q:$Q,0))&amp;" "&amp;INDEX(Rutas_Despiece!$G:$G,MATCH($S766,$Q:$Q,0)),"")</f>
        <v>Avenida de Logroño  nº 76</v>
      </c>
      <c r="Z766" t="str">
        <f ca="1">IFERROR(INDEX(Rutas_Despiece!$H:$H,MATCH($S766,$Q:$Q,0)),"")</f>
        <v>Casetas</v>
      </c>
      <c r="AA766" t="str">
        <f ca="1">IFERROR(INDEX(Rutas_Despiece!$I:$I,MATCH($S766,$Q:$Q,0)),"")</f>
        <v>Zaragoza, España</v>
      </c>
      <c r="AB766" t="str">
        <f ca="1">IFERROR(INDEX(Rutas_Despiece!$L:$L,MATCH($S766,$Q:$Q,0)),"")</f>
        <v>Cuartel - Pd. Bus</v>
      </c>
      <c r="AG766" t="str">
        <f t="shared" ca="1" si="409"/>
        <v/>
      </c>
    </row>
    <row r="767" spans="1:33" x14ac:dyDescent="0.25">
      <c r="A767">
        <f ca="1">IF(Rutas_Despiece!A767&lt;&gt;Rutas_Despiece!A766,1,0)</f>
        <v>0</v>
      </c>
      <c r="B767">
        <f ca="1">IF(A767,Rutas_Despiece!C767,0)</f>
        <v>0</v>
      </c>
      <c r="C767">
        <f ca="1">IF(A767,Rutas_Despiece!D767,0)</f>
        <v>0</v>
      </c>
      <c r="D767" t="str">
        <f ca="1">IF(A767=1,"",SUBSTITUTE(Rutas_Despiece!J767,",",".") &amp; ","&amp;SUBSTITUTE(Rutas_Despiece!K767,",","."))</f>
        <v>41.670031,-0.83946</v>
      </c>
      <c r="E767" s="5">
        <f t="shared" ca="1" si="406"/>
        <v>35</v>
      </c>
      <c r="F767" t="str">
        <f t="shared" ref="F767:F830" ca="1" si="441">IF(A768=1,D767,D767&amp;" "&amp;F768)</f>
        <v>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7" s="69" t="s">
        <v>1174</v>
      </c>
      <c r="H767">
        <f t="shared" ca="1" si="407"/>
        <v>51</v>
      </c>
      <c r="I767" t="str">
        <f t="shared" ca="1" si="440"/>
        <v/>
      </c>
      <c r="J767" s="5" t="e">
        <f t="shared" ca="1" si="410"/>
        <v>#N/A</v>
      </c>
      <c r="M767" s="69"/>
      <c r="N767" s="69">
        <f t="shared" ca="1" si="438"/>
        <v>1</v>
      </c>
      <c r="O767" s="69" t="s">
        <v>1174</v>
      </c>
      <c r="P767">
        <f t="shared" ca="1" si="408"/>
        <v>1</v>
      </c>
      <c r="Q767">
        <f t="shared" ca="1" si="411"/>
        <v>730</v>
      </c>
      <c r="R767">
        <f t="shared" ca="1" si="415"/>
        <v>990</v>
      </c>
      <c r="S767">
        <f t="shared" ca="1" si="412"/>
        <v>714</v>
      </c>
      <c r="T767" t="str">
        <f t="shared" ca="1" si="413"/>
        <v>Paradas</v>
      </c>
      <c r="U767">
        <f t="shared" ca="1" si="416"/>
        <v>10714</v>
      </c>
      <c r="V767">
        <f ca="1">IFERROR(INDEX(Rutas_Despiece!$J:$J,MATCH($S767,$Q:$Q,0)),"")</f>
        <v>41.722875899999998</v>
      </c>
      <c r="W767">
        <f ca="1">IFERROR(INDEX(Rutas_Despiece!$K:$K,MATCH($S767,$Q:$Q,0)),"")</f>
        <v>-1.0368519</v>
      </c>
      <c r="Y767" t="str">
        <f ca="1">IFERROR(INDEX(Rutas_Despiece!$F:$F,MATCH($S767,$Q:$Q,0))&amp;" "&amp;INDEX(Rutas_Despiece!$G:$G,MATCH($S767,$Q:$Q,0)),"")</f>
        <v xml:space="preserve">Urbanización Alameda </v>
      </c>
      <c r="Z767" t="str">
        <f ca="1">IFERROR(INDEX(Rutas_Despiece!$H:$H,MATCH($S767,$Q:$Q,0)),"")</f>
        <v>Casetas</v>
      </c>
      <c r="AA767" t="str">
        <f ca="1">IFERROR(INDEX(Rutas_Despiece!$I:$I,MATCH($S767,$Q:$Q,0)),"")</f>
        <v>Zaragoza, España</v>
      </c>
      <c r="AB767">
        <f ca="1">IFERROR(INDEX(Rutas_Despiece!$L:$L,MATCH($S767,$Q:$Q,0)),"")</f>
        <v>0</v>
      </c>
      <c r="AG767" t="str">
        <f t="shared" ca="1" si="409"/>
        <v/>
      </c>
    </row>
    <row r="768" spans="1:33" x14ac:dyDescent="0.25">
      <c r="A768">
        <f ca="1">IF(Rutas_Despiece!A768&lt;&gt;Rutas_Despiece!A767,1,0)</f>
        <v>0</v>
      </c>
      <c r="B768">
        <f ca="1">IF(A768,Rutas_Despiece!C768,0)</f>
        <v>0</v>
      </c>
      <c r="C768">
        <f ca="1">IF(A768,Rutas_Despiece!D768,0)</f>
        <v>0</v>
      </c>
      <c r="D768" t="str">
        <f ca="1">IF(A768=1,"",SUBSTITUTE(Rutas_Despiece!J768,",",".") &amp; ","&amp;SUBSTITUTE(Rutas_Despiece!K768,",","."))</f>
        <v>41.64804,-0.893696</v>
      </c>
      <c r="E768" s="5">
        <f t="shared" ca="1" si="406"/>
        <v>35</v>
      </c>
      <c r="F768" t="str">
        <f t="shared" ca="1" si="441"/>
        <v>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8" s="69" t="s">
        <v>1174</v>
      </c>
      <c r="H768">
        <f t="shared" ca="1" si="407"/>
        <v>51</v>
      </c>
      <c r="I768" t="str">
        <f t="shared" ca="1" si="440"/>
        <v/>
      </c>
      <c r="J768" s="5" t="e">
        <f t="shared" ca="1" si="410"/>
        <v>#N/A</v>
      </c>
      <c r="M768" s="69"/>
      <c r="N768" s="69">
        <f t="shared" ca="1" si="438"/>
        <v>1</v>
      </c>
      <c r="O768" s="69" t="s">
        <v>1174</v>
      </c>
      <c r="P768">
        <f t="shared" ca="1" si="408"/>
        <v>1</v>
      </c>
      <c r="Q768">
        <f t="shared" ca="1" si="411"/>
        <v>731</v>
      </c>
      <c r="R768">
        <f t="shared" ca="1" si="415"/>
        <v>990</v>
      </c>
      <c r="S768">
        <f t="shared" ca="1" si="412"/>
        <v>715</v>
      </c>
      <c r="T768" t="str">
        <f t="shared" ca="1" si="413"/>
        <v>Paradas</v>
      </c>
      <c r="U768">
        <f t="shared" ca="1" si="416"/>
        <v>10715</v>
      </c>
      <c r="V768">
        <f ca="1">IFERROR(INDEX(Rutas_Despiece!$J:$J,MATCH($S768,$Q:$Q,0)),"")</f>
        <v>41.749628000000001</v>
      </c>
      <c r="W768">
        <f ca="1">IFERROR(INDEX(Rutas_Despiece!$K:$K,MATCH($S768,$Q:$Q,0)),"")</f>
        <v>-1.1755139999999999</v>
      </c>
      <c r="Y768" t="str">
        <f ca="1">IFERROR(INDEX(Rutas_Despiece!$F:$F,MATCH($S768,$Q:$Q,0))&amp;" "&amp;INDEX(Rutas_Despiece!$G:$G,MATCH($S768,$Q:$Q,0)),"")</f>
        <v xml:space="preserve">Pol. Ind Entrerrios </v>
      </c>
      <c r="Z768" t="str">
        <f ca="1">IFERROR(INDEX(Rutas_Despiece!$H:$H,MATCH($S768,$Q:$Q,0)),"")</f>
        <v>Figueruelas</v>
      </c>
      <c r="AA768" t="str">
        <f ca="1">IFERROR(INDEX(Rutas_Despiece!$I:$I,MATCH($S768,$Q:$Q,0)),"")</f>
        <v>Zaragoza, España</v>
      </c>
      <c r="AB768" t="str">
        <f ca="1">IFERROR(INDEX(Rutas_Despiece!$L:$L,MATCH($S768,$Q:$Q,0)),"")</f>
        <v>Opel Puerta 5</v>
      </c>
      <c r="AG768" t="str">
        <f t="shared" ca="1" si="409"/>
        <v/>
      </c>
    </row>
    <row r="769" spans="1:33" x14ac:dyDescent="0.25">
      <c r="A769">
        <f ca="1">IF(Rutas_Despiece!A769&lt;&gt;Rutas_Despiece!A768,1,0)</f>
        <v>0</v>
      </c>
      <c r="B769">
        <f ca="1">IF(A769,Rutas_Despiece!C769,0)</f>
        <v>0</v>
      </c>
      <c r="C769">
        <f ca="1">IF(A769,Rutas_Despiece!D769,0)</f>
        <v>0</v>
      </c>
      <c r="D769" t="str">
        <f ca="1">IF(A769=1,"",SUBSTITUTE(Rutas_Despiece!J769,",",".") &amp; ","&amp;SUBSTITUTE(Rutas_Despiece!K769,",","."))</f>
        <v>41.749628,-1.175514</v>
      </c>
      <c r="E769" s="5">
        <f t="shared" ca="1" si="406"/>
        <v>35</v>
      </c>
      <c r="F769" t="str">
        <f t="shared" ca="1" si="441"/>
        <v>41.749628,-1.175514 41.749628,-1.175514 41.6666687,-0.8238801 41.6670119,-0.8318499 41.6698563,-0.839224 41.6699345,-0.8463302 41.667657,-0.8551449 41.6637028,-0.8612384 41.6612418,-0.8670878 41.6572026,-0.8722087 41.6540273,-0.870503</v>
      </c>
      <c r="G769" s="69" t="s">
        <v>1174</v>
      </c>
      <c r="H769">
        <f t="shared" ca="1" si="407"/>
        <v>51</v>
      </c>
      <c r="I769" t="str">
        <f t="shared" ref="I769" ca="1" si="442">IF(I768&lt;H769,I768+1,"")</f>
        <v/>
      </c>
      <c r="J769" s="5" t="e">
        <f t="shared" ca="1" si="410"/>
        <v>#N/A</v>
      </c>
      <c r="M769" s="69"/>
      <c r="N769" s="69">
        <f t="shared" ca="1" si="438"/>
        <v>1</v>
      </c>
      <c r="O769" s="69" t="s">
        <v>1174</v>
      </c>
      <c r="P769">
        <f t="shared" ca="1" si="408"/>
        <v>1</v>
      </c>
      <c r="Q769">
        <f t="shared" ca="1" si="411"/>
        <v>732</v>
      </c>
      <c r="R769">
        <f t="shared" ca="1" si="415"/>
        <v>990</v>
      </c>
      <c r="S769">
        <f t="shared" ca="1" si="412"/>
        <v>716</v>
      </c>
      <c r="T769" t="str">
        <f t="shared" ca="1" si="413"/>
        <v>Paradas</v>
      </c>
      <c r="U769">
        <f t="shared" ca="1" si="416"/>
        <v>10716</v>
      </c>
      <c r="V769">
        <f ca="1">IFERROR(INDEX(Rutas_Despiece!$J:$J,MATCH($S769,$Q:$Q,0)),"")</f>
        <v>41.749628000000001</v>
      </c>
      <c r="W769">
        <f ca="1">IFERROR(INDEX(Rutas_Despiece!$K:$K,MATCH($S769,$Q:$Q,0)),"")</f>
        <v>-1.1755139999999999</v>
      </c>
      <c r="Y769" t="str">
        <f ca="1">IFERROR(INDEX(Rutas_Despiece!$F:$F,MATCH($S769,$Q:$Q,0))&amp;" "&amp;INDEX(Rutas_Despiece!$G:$G,MATCH($S769,$Q:$Q,0)),"")</f>
        <v xml:space="preserve">Pol. Ind Entrerrios </v>
      </c>
      <c r="Z769" t="str">
        <f ca="1">IFERROR(INDEX(Rutas_Despiece!$H:$H,MATCH($S769,$Q:$Q,0)),"")</f>
        <v>Figueruelas</v>
      </c>
      <c r="AA769" t="str">
        <f ca="1">IFERROR(INDEX(Rutas_Despiece!$I:$I,MATCH($S769,$Q:$Q,0)),"")</f>
        <v>Zaragoza, España</v>
      </c>
      <c r="AB769" t="str">
        <f ca="1">IFERROR(INDEX(Rutas_Despiece!$L:$L,MATCH($S769,$Q:$Q,0)),"")</f>
        <v>Opel Puerta 5</v>
      </c>
      <c r="AG769" t="str">
        <f t="shared" ca="1" si="409"/>
        <v/>
      </c>
    </row>
    <row r="770" spans="1:33" x14ac:dyDescent="0.25">
      <c r="A770">
        <f ca="1">IF(Rutas_Despiece!A770&lt;&gt;Rutas_Despiece!A769,1,0)</f>
        <v>0</v>
      </c>
      <c r="B770">
        <f ca="1">IF(A770,Rutas_Despiece!C770,0)</f>
        <v>0</v>
      </c>
      <c r="C770">
        <f ca="1">IF(A770,Rutas_Despiece!D770,0)</f>
        <v>0</v>
      </c>
      <c r="D770" t="str">
        <f ca="1">IF(A770=1,"",SUBSTITUTE(Rutas_Despiece!J770,",",".") &amp; ","&amp;SUBSTITUTE(Rutas_Despiece!K770,",","."))</f>
        <v>41.749628,-1.175514</v>
      </c>
      <c r="E770" s="5">
        <f t="shared" ca="1" si="406"/>
        <v>35</v>
      </c>
      <c r="F770" t="str">
        <f t="shared" ca="1" si="441"/>
        <v>41.749628,-1.175514 41.6666687,-0.8238801 41.6670119,-0.8318499 41.6698563,-0.839224 41.6699345,-0.8463302 41.667657,-0.8551449 41.6637028,-0.8612384 41.6612418,-0.8670878 41.6572026,-0.8722087 41.6540273,-0.870503</v>
      </c>
      <c r="G770" s="69" t="s">
        <v>1174</v>
      </c>
      <c r="H770">
        <f t="shared" ca="1" si="407"/>
        <v>51</v>
      </c>
      <c r="I770" t="str">
        <f t="shared" ref="I770:I773" ca="1" si="443">IF(I769&lt;H770,I769+1,I769)</f>
        <v/>
      </c>
      <c r="J770" s="5" t="e">
        <f t="shared" ca="1" si="410"/>
        <v>#N/A</v>
      </c>
      <c r="M770" s="69"/>
      <c r="N770" s="69">
        <f t="shared" ca="1" si="438"/>
        <v>1</v>
      </c>
      <c r="O770" s="69" t="s">
        <v>1174</v>
      </c>
      <c r="P770">
        <f t="shared" ca="1" si="408"/>
        <v>1</v>
      </c>
      <c r="Q770">
        <f t="shared" ca="1" si="411"/>
        <v>733</v>
      </c>
      <c r="R770">
        <f t="shared" ca="1" si="415"/>
        <v>990</v>
      </c>
      <c r="S770">
        <f t="shared" ca="1" si="412"/>
        <v>717</v>
      </c>
      <c r="T770" t="str">
        <f t="shared" ca="1" si="413"/>
        <v>Paradas</v>
      </c>
      <c r="U770">
        <f t="shared" ca="1" si="416"/>
        <v>10717</v>
      </c>
      <c r="V770">
        <f ca="1">IFERROR(INDEX(Rutas_Despiece!$J:$J,MATCH($S770,$Q:$Q,0)),"")</f>
        <v>41.722552800000003</v>
      </c>
      <c r="W770">
        <f ca="1">IFERROR(INDEX(Rutas_Despiece!$K:$K,MATCH($S770,$Q:$Q,0)),"")</f>
        <v>-1.0365697</v>
      </c>
      <c r="Y770" t="str">
        <f ca="1">IFERROR(INDEX(Rutas_Despiece!$F:$F,MATCH($S770,$Q:$Q,0))&amp;" "&amp;INDEX(Rutas_Despiece!$G:$G,MATCH($S770,$Q:$Q,0)),"")</f>
        <v xml:space="preserve">Frente Urbanización Alameda </v>
      </c>
      <c r="Z770" t="str">
        <f ca="1">IFERROR(INDEX(Rutas_Despiece!$H:$H,MATCH($S770,$Q:$Q,0)),"")</f>
        <v>Casetas</v>
      </c>
      <c r="AA770" t="str">
        <f ca="1">IFERROR(INDEX(Rutas_Despiece!$I:$I,MATCH($S770,$Q:$Q,0)),"")</f>
        <v>Zaragoza, España</v>
      </c>
      <c r="AB770" t="str">
        <f ca="1">IFERROR(INDEX(Rutas_Despiece!$L:$L,MATCH($S770,$Q:$Q,0)),"")</f>
        <v>Frente nº 52 - Pd. Bus (?)</v>
      </c>
      <c r="AG770" t="str">
        <f t="shared" ca="1" si="409"/>
        <v/>
      </c>
    </row>
    <row r="771" spans="1:33" x14ac:dyDescent="0.25">
      <c r="A771">
        <f ca="1">IF(Rutas_Despiece!A771&lt;&gt;Rutas_Despiece!A770,1,0)</f>
        <v>0</v>
      </c>
      <c r="B771">
        <f ca="1">IF(A771,Rutas_Despiece!C771,0)</f>
        <v>0</v>
      </c>
      <c r="C771">
        <f ca="1">IF(A771,Rutas_Despiece!D771,0)</f>
        <v>0</v>
      </c>
      <c r="D771" t="str">
        <f ca="1">IF(A771=1,"",SUBSTITUTE(Rutas_Despiece!J771,",",".") &amp; ","&amp;SUBSTITUTE(Rutas_Despiece!K771,",","."))</f>
        <v>41.6666687,-0.8238801</v>
      </c>
      <c r="E771" s="5">
        <f t="shared" ref="E771:E834" ca="1" si="444">E770+A771</f>
        <v>35</v>
      </c>
      <c r="F771" t="str">
        <f t="shared" ca="1" si="441"/>
        <v>41.6666687,-0.8238801 41.6670119,-0.8318499 41.6698563,-0.839224 41.6699345,-0.8463302 41.667657,-0.8551449 41.6637028,-0.8612384 41.6612418,-0.8670878 41.6572026,-0.8722087 41.6540273,-0.870503</v>
      </c>
      <c r="G771" s="69" t="s">
        <v>1174</v>
      </c>
      <c r="H771">
        <f t="shared" ref="H771:H834" ca="1" si="445">H770</f>
        <v>51</v>
      </c>
      <c r="I771" t="str">
        <f t="shared" ca="1" si="443"/>
        <v/>
      </c>
      <c r="J771" s="5" t="e">
        <f t="shared" ca="1" si="410"/>
        <v>#N/A</v>
      </c>
      <c r="M771" s="69"/>
      <c r="N771" s="69">
        <f t="shared" ca="1" si="438"/>
        <v>1</v>
      </c>
      <c r="O771" s="69" t="s">
        <v>1174</v>
      </c>
      <c r="P771">
        <f t="shared" ref="P771:P834" ca="1" si="446">IF(A771,0,1)</f>
        <v>1</v>
      </c>
      <c r="Q771">
        <f t="shared" ca="1" si="411"/>
        <v>734</v>
      </c>
      <c r="R771">
        <f t="shared" ca="1" si="415"/>
        <v>990</v>
      </c>
      <c r="S771">
        <f t="shared" ca="1" si="412"/>
        <v>718</v>
      </c>
      <c r="T771" t="str">
        <f t="shared" ca="1" si="413"/>
        <v>Paradas</v>
      </c>
      <c r="U771">
        <f t="shared" ca="1" si="416"/>
        <v>10718</v>
      </c>
      <c r="V771">
        <f ca="1">IFERROR(INDEX(Rutas_Despiece!$J:$J,MATCH($S771,$Q:$Q,0)),"")</f>
        <v>41.722552800000003</v>
      </c>
      <c r="W771">
        <f ca="1">IFERROR(INDEX(Rutas_Despiece!$K:$K,MATCH($S771,$Q:$Q,0)),"")</f>
        <v>-1.0365697</v>
      </c>
      <c r="Y771" t="str">
        <f ca="1">IFERROR(INDEX(Rutas_Despiece!$F:$F,MATCH($S771,$Q:$Q,0))&amp;" "&amp;INDEX(Rutas_Despiece!$G:$G,MATCH($S771,$Q:$Q,0)),"")</f>
        <v xml:space="preserve">Frente Urbanización Alameda </v>
      </c>
      <c r="Z771" t="str">
        <f ca="1">IFERROR(INDEX(Rutas_Despiece!$H:$H,MATCH($S771,$Q:$Q,0)),"")</f>
        <v>Casetas</v>
      </c>
      <c r="AA771" t="str">
        <f ca="1">IFERROR(INDEX(Rutas_Despiece!$I:$I,MATCH($S771,$Q:$Q,0)),"")</f>
        <v>Zaragoza, España</v>
      </c>
      <c r="AB771" t="str">
        <f ca="1">IFERROR(INDEX(Rutas_Despiece!$L:$L,MATCH($S771,$Q:$Q,0)),"")</f>
        <v>Frente nº 52 - Pd. Bus (?)</v>
      </c>
      <c r="AG771" t="str">
        <f t="shared" ref="AG771:AG834" ca="1" si="447">IF(N771=0,L771,"")</f>
        <v/>
      </c>
    </row>
    <row r="772" spans="1:33" x14ac:dyDescent="0.25">
      <c r="A772">
        <f ca="1">IF(Rutas_Despiece!A772&lt;&gt;Rutas_Despiece!A771,1,0)</f>
        <v>0</v>
      </c>
      <c r="B772">
        <f ca="1">IF(A772,Rutas_Despiece!C772,0)</f>
        <v>0</v>
      </c>
      <c r="C772">
        <f ca="1">IF(A772,Rutas_Despiece!D772,0)</f>
        <v>0</v>
      </c>
      <c r="D772" t="str">
        <f ca="1">IF(A772=1,"",SUBSTITUTE(Rutas_Despiece!J772,",",".") &amp; ","&amp;SUBSTITUTE(Rutas_Despiece!K772,",","."))</f>
        <v>41.6670119,-0.8318499</v>
      </c>
      <c r="E772" s="5">
        <f t="shared" ca="1" si="444"/>
        <v>35</v>
      </c>
      <c r="F772" t="str">
        <f t="shared" ca="1" si="441"/>
        <v>41.6670119,-0.8318499 41.6698563,-0.839224 41.6699345,-0.8463302 41.667657,-0.8551449 41.6637028,-0.8612384 41.6612418,-0.8670878 41.6572026,-0.8722087 41.6540273,-0.870503</v>
      </c>
      <c r="G772" s="69" t="s">
        <v>1174</v>
      </c>
      <c r="H772">
        <f t="shared" ca="1" si="445"/>
        <v>51</v>
      </c>
      <c r="I772" t="str">
        <f t="shared" ca="1" si="443"/>
        <v/>
      </c>
      <c r="J772" s="5" t="e">
        <f t="shared" ref="J772:J835" ca="1" si="448">INDEX($B:$B,MATCH(I772,$E:$E,0))</f>
        <v>#N/A</v>
      </c>
      <c r="M772" s="69"/>
      <c r="N772" s="69">
        <f t="shared" ca="1" si="438"/>
        <v>1</v>
      </c>
      <c r="O772" s="69" t="s">
        <v>1174</v>
      </c>
      <c r="P772">
        <f t="shared" ca="1" si="446"/>
        <v>1</v>
      </c>
      <c r="Q772">
        <f t="shared" ref="Q772:Q835" ca="1" si="449">Q771+P772</f>
        <v>735</v>
      </c>
      <c r="R772">
        <f t="shared" ca="1" si="415"/>
        <v>990</v>
      </c>
      <c r="S772">
        <f t="shared" ref="S772:S835" ca="1" si="450">IF(S771&lt;R772,S771+1,"")</f>
        <v>719</v>
      </c>
      <c r="T772" t="str">
        <f t="shared" ref="T772:T835" ca="1" si="451">IF(S772&lt;&gt;"","Paradas","")</f>
        <v>Paradas</v>
      </c>
      <c r="U772">
        <f t="shared" ca="1" si="416"/>
        <v>10719</v>
      </c>
      <c r="V772">
        <f ca="1">IFERROR(INDEX(Rutas_Despiece!$J:$J,MATCH($S772,$Q:$Q,0)),"")</f>
        <v>41.718051500000001</v>
      </c>
      <c r="W772">
        <f ca="1">IFERROR(INDEX(Rutas_Despiece!$K:$K,MATCH($S772,$Q:$Q,0)),"")</f>
        <v>-1.0266791</v>
      </c>
      <c r="Y772" t="str">
        <f ca="1">IFERROR(INDEX(Rutas_Despiece!$F:$F,MATCH($S772,$Q:$Q,0))&amp;" "&amp;INDEX(Rutas_Despiece!$G:$G,MATCH($S772,$Q:$Q,0)),"")</f>
        <v>Avenida de Logroño  nº 7</v>
      </c>
      <c r="Z772" t="str">
        <f ca="1">IFERROR(INDEX(Rutas_Despiece!$H:$H,MATCH($S772,$Q:$Q,0)),"")</f>
        <v>Casetas</v>
      </c>
      <c r="AA772" t="str">
        <f ca="1">IFERROR(INDEX(Rutas_Despiece!$I:$I,MATCH($S772,$Q:$Q,0)),"")</f>
        <v>Zaragoza, España</v>
      </c>
      <c r="AB772" t="str">
        <f ca="1">IFERROR(INDEX(Rutas_Despiece!$L:$L,MATCH($S772,$Q:$Q,0)),"")</f>
        <v>Pd. Bus</v>
      </c>
      <c r="AG772" t="str">
        <f t="shared" ca="1" si="447"/>
        <v/>
      </c>
    </row>
    <row r="773" spans="1:33" x14ac:dyDescent="0.25">
      <c r="A773">
        <f ca="1">IF(Rutas_Despiece!A773&lt;&gt;Rutas_Despiece!A772,1,0)</f>
        <v>0</v>
      </c>
      <c r="B773">
        <f ca="1">IF(A773,Rutas_Despiece!C773,0)</f>
        <v>0</v>
      </c>
      <c r="C773">
        <f ca="1">IF(A773,Rutas_Despiece!D773,0)</f>
        <v>0</v>
      </c>
      <c r="D773" t="str">
        <f ca="1">IF(A773=1,"",SUBSTITUTE(Rutas_Despiece!J773,",",".") &amp; ","&amp;SUBSTITUTE(Rutas_Despiece!K773,",","."))</f>
        <v>41.6698563,-0.839224</v>
      </c>
      <c r="E773" s="5">
        <f t="shared" ca="1" si="444"/>
        <v>35</v>
      </c>
      <c r="F773" t="str">
        <f t="shared" ca="1" si="441"/>
        <v>41.6698563,-0.839224 41.6699345,-0.8463302 41.667657,-0.8551449 41.6637028,-0.8612384 41.6612418,-0.8670878 41.6572026,-0.8722087 41.6540273,-0.870503</v>
      </c>
      <c r="G773" s="69" t="s">
        <v>1174</v>
      </c>
      <c r="H773">
        <f t="shared" ca="1" si="445"/>
        <v>51</v>
      </c>
      <c r="I773" t="str">
        <f t="shared" ca="1" si="443"/>
        <v/>
      </c>
      <c r="J773" s="5" t="e">
        <f t="shared" ca="1" si="448"/>
        <v>#N/A</v>
      </c>
      <c r="M773" s="69"/>
      <c r="N773" s="69">
        <f t="shared" ca="1" si="438"/>
        <v>1</v>
      </c>
      <c r="O773" s="69" t="s">
        <v>1174</v>
      </c>
      <c r="P773">
        <f t="shared" ca="1" si="446"/>
        <v>1</v>
      </c>
      <c r="Q773">
        <f t="shared" ca="1" si="449"/>
        <v>736</v>
      </c>
      <c r="R773">
        <f t="shared" ref="R773:R836" ca="1" si="452">R772</f>
        <v>990</v>
      </c>
      <c r="S773">
        <f t="shared" ca="1" si="450"/>
        <v>720</v>
      </c>
      <c r="T773" t="str">
        <f t="shared" ca="1" si="451"/>
        <v>Paradas</v>
      </c>
      <c r="U773">
        <f t="shared" ref="U773:U836" ca="1" si="453">IF(S773=0,"",10000+S773)</f>
        <v>10720</v>
      </c>
      <c r="V773">
        <f ca="1">IFERROR(INDEX(Rutas_Despiece!$J:$J,MATCH($S773,$Q:$Q,0)),"")</f>
        <v>41.716515600000001</v>
      </c>
      <c r="W773">
        <f ca="1">IFERROR(INDEX(Rutas_Despiece!$K:$K,MATCH($S773,$Q:$Q,0)),"")</f>
        <v>-1.0239845999999999</v>
      </c>
      <c r="Y773" t="str">
        <f ca="1">IFERROR(INDEX(Rutas_Despiece!$F:$F,MATCH($S773,$Q:$Q,0))&amp;" "&amp;INDEX(Rutas_Despiece!$G:$G,MATCH($S773,$Q:$Q,0)),"")</f>
        <v xml:space="preserve">Frente Calle Canteras </v>
      </c>
      <c r="Z773" t="str">
        <f ca="1">IFERROR(INDEX(Rutas_Despiece!$H:$H,MATCH($S773,$Q:$Q,0)),"")</f>
        <v>Casetas</v>
      </c>
      <c r="AA773" t="str">
        <f ca="1">IFERROR(INDEX(Rutas_Despiece!$I:$I,MATCH($S773,$Q:$Q,0)),"")</f>
        <v>Zaragoza, España</v>
      </c>
      <c r="AB773" t="str">
        <f ca="1">IFERROR(INDEX(Rutas_Despiece!$L:$L,MATCH($S773,$Q:$Q,0)),"")</f>
        <v>(?)</v>
      </c>
      <c r="AG773" t="str">
        <f t="shared" ca="1" si="447"/>
        <v/>
      </c>
    </row>
    <row r="774" spans="1:33" x14ac:dyDescent="0.25">
      <c r="A774">
        <f ca="1">IF(Rutas_Despiece!A774&lt;&gt;Rutas_Despiece!A773,1,0)</f>
        <v>0</v>
      </c>
      <c r="B774">
        <f ca="1">IF(A774,Rutas_Despiece!C774,0)</f>
        <v>0</v>
      </c>
      <c r="C774">
        <f ca="1">IF(A774,Rutas_Despiece!D774,0)</f>
        <v>0</v>
      </c>
      <c r="D774" t="str">
        <f ca="1">IF(A774=1,"",SUBSTITUTE(Rutas_Despiece!J774,",",".") &amp; ","&amp;SUBSTITUTE(Rutas_Despiece!K774,",","."))</f>
        <v>41.6699345,-0.8463302</v>
      </c>
      <c r="E774" s="5">
        <f t="shared" ca="1" si="444"/>
        <v>35</v>
      </c>
      <c r="F774" t="str">
        <f t="shared" ca="1" si="441"/>
        <v>41.6699345,-0.8463302 41.667657,-0.8551449 41.6637028,-0.8612384 41.6612418,-0.8670878 41.6572026,-0.8722087 41.6540273,-0.870503</v>
      </c>
      <c r="G774" s="69" t="s">
        <v>1174</v>
      </c>
      <c r="H774">
        <f t="shared" ca="1" si="445"/>
        <v>51</v>
      </c>
      <c r="I774" t="str">
        <f t="shared" ref="I774" ca="1" si="454">IF(I773&lt;H774,I773+1,"")</f>
        <v/>
      </c>
      <c r="J774" s="5" t="e">
        <f t="shared" ca="1" si="448"/>
        <v>#N/A</v>
      </c>
      <c r="M774" s="69"/>
      <c r="N774" s="69">
        <f t="shared" ca="1" si="438"/>
        <v>1</v>
      </c>
      <c r="O774" s="69" t="s">
        <v>1174</v>
      </c>
      <c r="P774">
        <f t="shared" ca="1" si="446"/>
        <v>1</v>
      </c>
      <c r="Q774">
        <f t="shared" ca="1" si="449"/>
        <v>737</v>
      </c>
      <c r="R774">
        <f t="shared" ca="1" si="452"/>
        <v>990</v>
      </c>
      <c r="S774">
        <f t="shared" ca="1" si="450"/>
        <v>721</v>
      </c>
      <c r="T774" t="str">
        <f t="shared" ca="1" si="451"/>
        <v>Paradas</v>
      </c>
      <c r="U774">
        <f t="shared" ca="1" si="453"/>
        <v>10721</v>
      </c>
      <c r="V774">
        <f ca="1">IFERROR(INDEX(Rutas_Despiece!$J:$J,MATCH($S774,$Q:$Q,0)),"")</f>
        <v>41.714619999999996</v>
      </c>
      <c r="W774">
        <f ca="1">IFERROR(INDEX(Rutas_Despiece!$K:$K,MATCH($S774,$Q:$Q,0)),"")</f>
        <v>-1.02003</v>
      </c>
      <c r="Y774" t="str">
        <f ca="1">IFERROR(INDEX(Rutas_Despiece!$F:$F,MATCH($S774,$Q:$Q,0))&amp;" "&amp;INDEX(Rutas_Despiece!$G:$G,MATCH($S774,$Q:$Q,0)),"")</f>
        <v xml:space="preserve">Ctra. Logroño  </v>
      </c>
      <c r="Z774" t="str">
        <f ca="1">IFERROR(INDEX(Rutas_Despiece!$H:$H,MATCH($S774,$Q:$Q,0)),"")</f>
        <v>Casetas</v>
      </c>
      <c r="AA774" t="str">
        <f ca="1">IFERROR(INDEX(Rutas_Despiece!$I:$I,MATCH($S774,$Q:$Q,0)),"")</f>
        <v>Zaragoza, España</v>
      </c>
      <c r="AB774" t="str">
        <f ca="1">IFERROR(INDEX(Rutas_Despiece!$L:$L,MATCH($S774,$Q:$Q,0)),"")</f>
        <v>Chocolates Lacasa - Pd. Bus (?)</v>
      </c>
      <c r="AG774" t="str">
        <f t="shared" ca="1" si="447"/>
        <v/>
      </c>
    </row>
    <row r="775" spans="1:33" x14ac:dyDescent="0.25">
      <c r="A775">
        <f ca="1">IF(Rutas_Despiece!A775&lt;&gt;Rutas_Despiece!A774,1,0)</f>
        <v>0</v>
      </c>
      <c r="B775">
        <f ca="1">IF(A775,Rutas_Despiece!C775,0)</f>
        <v>0</v>
      </c>
      <c r="C775">
        <f ca="1">IF(A775,Rutas_Despiece!D775,0)</f>
        <v>0</v>
      </c>
      <c r="D775" t="str">
        <f ca="1">IF(A775=1,"",SUBSTITUTE(Rutas_Despiece!J775,",",".") &amp; ","&amp;SUBSTITUTE(Rutas_Despiece!K775,",","."))</f>
        <v>41.667657,-0.8551449</v>
      </c>
      <c r="E775" s="5">
        <f t="shared" ca="1" si="444"/>
        <v>35</v>
      </c>
      <c r="F775" t="str">
        <f t="shared" ca="1" si="441"/>
        <v>41.667657,-0.8551449 41.6637028,-0.8612384 41.6612418,-0.8670878 41.6572026,-0.8722087 41.6540273,-0.870503</v>
      </c>
      <c r="G775" s="69" t="s">
        <v>1174</v>
      </c>
      <c r="H775">
        <f t="shared" ca="1" si="445"/>
        <v>51</v>
      </c>
      <c r="I775" t="str">
        <f t="shared" ref="I775:I778" ca="1" si="455">IF(I774&lt;H775,I774+1,I774)</f>
        <v/>
      </c>
      <c r="J775" s="5" t="e">
        <f t="shared" ca="1" si="448"/>
        <v>#N/A</v>
      </c>
      <c r="M775" s="69"/>
      <c r="N775" s="69">
        <f t="shared" ca="1" si="438"/>
        <v>1</v>
      </c>
      <c r="O775" s="69" t="s">
        <v>1174</v>
      </c>
      <c r="P775">
        <f t="shared" ca="1" si="446"/>
        <v>1</v>
      </c>
      <c r="Q775">
        <f t="shared" ca="1" si="449"/>
        <v>738</v>
      </c>
      <c r="R775">
        <f t="shared" ca="1" si="452"/>
        <v>990</v>
      </c>
      <c r="S775">
        <f t="shared" ca="1" si="450"/>
        <v>722</v>
      </c>
      <c r="T775" t="str">
        <f t="shared" ca="1" si="451"/>
        <v>Paradas</v>
      </c>
      <c r="U775">
        <f t="shared" ca="1" si="453"/>
        <v>10722</v>
      </c>
      <c r="V775">
        <f ca="1">IFERROR(INDEX(Rutas_Despiece!$J:$J,MATCH($S775,$Q:$Q,0)),"")</f>
        <v>41.701668599999998</v>
      </c>
      <c r="W775">
        <f ca="1">IFERROR(INDEX(Rutas_Despiece!$K:$K,MATCH($S775,$Q:$Q,0)),"")</f>
        <v>-1.0000819999999999</v>
      </c>
      <c r="Y775" t="str">
        <f ca="1">IFERROR(INDEX(Rutas_Despiece!$F:$F,MATCH($S775,$Q:$Q,0))&amp;" "&amp;INDEX(Rutas_Despiece!$G:$G,MATCH($S775,$Q:$Q,0)),"")</f>
        <v xml:space="preserve">Ctra. Logroño </v>
      </c>
      <c r="Z775" t="str">
        <f ca="1">IFERROR(INDEX(Rutas_Despiece!$H:$H,MATCH($S775,$Q:$Q,0)),"")</f>
        <v xml:space="preserve">Utebo </v>
      </c>
      <c r="AA775" t="str">
        <f ca="1">IFERROR(INDEX(Rutas_Despiece!$I:$I,MATCH($S775,$Q:$Q,0)),"")</f>
        <v>Zaragoza, España</v>
      </c>
      <c r="AB775" t="str">
        <f ca="1">IFERROR(INDEX(Rutas_Despiece!$L:$L,MATCH($S775,$Q:$Q,0)),"")</f>
        <v>Frente desvío Utebo - Pd. Bus (?)</v>
      </c>
      <c r="AG775" t="str">
        <f t="shared" ca="1" si="447"/>
        <v/>
      </c>
    </row>
    <row r="776" spans="1:33" x14ac:dyDescent="0.25">
      <c r="A776">
        <f ca="1">IF(Rutas_Despiece!A776&lt;&gt;Rutas_Despiece!A775,1,0)</f>
        <v>0</v>
      </c>
      <c r="B776">
        <f ca="1">IF(A776,Rutas_Despiece!C776,0)</f>
        <v>0</v>
      </c>
      <c r="C776">
        <f ca="1">IF(A776,Rutas_Despiece!D776,0)</f>
        <v>0</v>
      </c>
      <c r="D776" t="str">
        <f ca="1">IF(A776=1,"",SUBSTITUTE(Rutas_Despiece!J776,",",".") &amp; ","&amp;SUBSTITUTE(Rutas_Despiece!K776,",","."))</f>
        <v>41.6637028,-0.8612384</v>
      </c>
      <c r="E776" s="5">
        <f t="shared" ca="1" si="444"/>
        <v>35</v>
      </c>
      <c r="F776" t="str">
        <f t="shared" ca="1" si="441"/>
        <v>41.6637028,-0.8612384 41.6612418,-0.8670878 41.6572026,-0.8722087 41.6540273,-0.870503</v>
      </c>
      <c r="G776" s="69" t="s">
        <v>1174</v>
      </c>
      <c r="H776">
        <f t="shared" ca="1" si="445"/>
        <v>51</v>
      </c>
      <c r="I776" t="str">
        <f t="shared" ca="1" si="455"/>
        <v/>
      </c>
      <c r="J776" s="5" t="e">
        <f t="shared" ca="1" si="448"/>
        <v>#N/A</v>
      </c>
      <c r="M776" s="69"/>
      <c r="N776" s="69">
        <f t="shared" ca="1" si="438"/>
        <v>1</v>
      </c>
      <c r="O776" s="69" t="s">
        <v>1174</v>
      </c>
      <c r="P776">
        <f t="shared" ca="1" si="446"/>
        <v>1</v>
      </c>
      <c r="Q776">
        <f t="shared" ca="1" si="449"/>
        <v>739</v>
      </c>
      <c r="R776">
        <f t="shared" ca="1" si="452"/>
        <v>990</v>
      </c>
      <c r="S776">
        <f t="shared" ca="1" si="450"/>
        <v>723</v>
      </c>
      <c r="T776" t="str">
        <f t="shared" ca="1" si="451"/>
        <v>Paradas</v>
      </c>
      <c r="U776">
        <f t="shared" ca="1" si="453"/>
        <v>10723</v>
      </c>
      <c r="V776">
        <f ca="1">IFERROR(INDEX(Rutas_Despiece!$J:$J,MATCH($S776,$Q:$Q,0)),"")</f>
        <v>41.654027300000003</v>
      </c>
      <c r="W776">
        <f ca="1">IFERROR(INDEX(Rutas_Despiece!$K:$K,MATCH($S776,$Q:$Q,0)),"")</f>
        <v>-0.87050300000000003</v>
      </c>
      <c r="Y776" t="str">
        <f ca="1">IFERROR(INDEX(Rutas_Despiece!$F:$F,MATCH($S776,$Q:$Q,0))&amp;" "&amp;INDEX(Rutas_Despiece!$G:$G,MATCH($S776,$Q:$Q,0)),"")</f>
        <v xml:space="preserve">Echegaray y Caballero  </v>
      </c>
      <c r="Z776" t="str">
        <f ca="1">IFERROR(INDEX(Rutas_Despiece!$H:$H,MATCH($S776,$Q:$Q,0)),"")</f>
        <v>Zaragoza</v>
      </c>
      <c r="AA776" t="str">
        <f ca="1">IFERROR(INDEX(Rutas_Despiece!$I:$I,MATCH($S776,$Q:$Q,0)),"")</f>
        <v>Zaragoza, España</v>
      </c>
      <c r="AB776" t="str">
        <f ca="1">IFERROR(INDEX(Rutas_Despiece!$L:$L,MATCH($S776,$Q:$Q,0)),"")</f>
        <v>Esq. Puente de Hierro - Pd. Bus</v>
      </c>
      <c r="AG776" t="str">
        <f t="shared" ca="1" si="447"/>
        <v/>
      </c>
    </row>
    <row r="777" spans="1:33" x14ac:dyDescent="0.25">
      <c r="A777">
        <f ca="1">IF(Rutas_Despiece!A777&lt;&gt;Rutas_Despiece!A776,1,0)</f>
        <v>0</v>
      </c>
      <c r="B777">
        <f ca="1">IF(A777,Rutas_Despiece!C777,0)</f>
        <v>0</v>
      </c>
      <c r="C777">
        <f ca="1">IF(A777,Rutas_Despiece!D777,0)</f>
        <v>0</v>
      </c>
      <c r="D777" t="str">
        <f ca="1">IF(A777=1,"",SUBSTITUTE(Rutas_Despiece!J777,",",".") &amp; ","&amp;SUBSTITUTE(Rutas_Despiece!K777,",","."))</f>
        <v>41.6612418,-0.8670878</v>
      </c>
      <c r="E777" s="5">
        <f t="shared" ca="1" si="444"/>
        <v>35</v>
      </c>
      <c r="F777" t="str">
        <f t="shared" ca="1" si="441"/>
        <v>41.6612418,-0.8670878 41.6572026,-0.8722087 41.6540273,-0.870503</v>
      </c>
      <c r="G777" s="69" t="s">
        <v>1174</v>
      </c>
      <c r="H777">
        <f t="shared" ca="1" si="445"/>
        <v>51</v>
      </c>
      <c r="I777" t="str">
        <f t="shared" ca="1" si="455"/>
        <v/>
      </c>
      <c r="J777" s="5" t="e">
        <f t="shared" ca="1" si="448"/>
        <v>#N/A</v>
      </c>
      <c r="M777" s="69"/>
      <c r="N777" s="69">
        <f t="shared" ca="1" si="438"/>
        <v>1</v>
      </c>
      <c r="O777" s="69" t="s">
        <v>1174</v>
      </c>
      <c r="P777">
        <f t="shared" ca="1" si="446"/>
        <v>1</v>
      </c>
      <c r="Q777">
        <f t="shared" ca="1" si="449"/>
        <v>740</v>
      </c>
      <c r="R777">
        <f t="shared" ca="1" si="452"/>
        <v>990</v>
      </c>
      <c r="S777">
        <f t="shared" ca="1" si="450"/>
        <v>724</v>
      </c>
      <c r="T777" t="str">
        <f t="shared" ca="1" si="451"/>
        <v>Paradas</v>
      </c>
      <c r="U777">
        <f t="shared" ca="1" si="453"/>
        <v>10724</v>
      </c>
      <c r="V777">
        <f ca="1">IFERROR(INDEX(Rutas_Despiece!$J:$J,MATCH($S777,$Q:$Q,0)),"")</f>
        <v>41.6570733</v>
      </c>
      <c r="W777">
        <f ca="1">IFERROR(INDEX(Rutas_Despiece!$K:$K,MATCH($S777,$Q:$Q,0)),"")</f>
        <v>-0.86968250000000002</v>
      </c>
      <c r="Y777" t="str">
        <f ca="1">IFERROR(INDEX(Rutas_Despiece!$F:$F,MATCH($S777,$Q:$Q,0))&amp;" "&amp;INDEX(Rutas_Despiece!$G:$G,MATCH($S777,$Q:$Q,0)),"")</f>
        <v xml:space="preserve">Avd. Puente del Pilar  </v>
      </c>
      <c r="Z777" t="str">
        <f ca="1">IFERROR(INDEX(Rutas_Despiece!$H:$H,MATCH($S777,$Q:$Q,0)),"")</f>
        <v>Zaragoza</v>
      </c>
      <c r="AA777" t="str">
        <f ca="1">IFERROR(INDEX(Rutas_Despiece!$I:$I,MATCH($S777,$Q:$Q,0)),"")</f>
        <v>Zaragoza, España</v>
      </c>
      <c r="AB777" t="str">
        <f ca="1">IFERROR(INDEX(Rutas_Despiece!$L:$L,MATCH($S777,$Q:$Q,0)),"")</f>
        <v>Esq. A. Solans - Pd. Bus</v>
      </c>
      <c r="AG777" t="str">
        <f t="shared" ca="1" si="447"/>
        <v/>
      </c>
    </row>
    <row r="778" spans="1:33" x14ac:dyDescent="0.25">
      <c r="A778">
        <f ca="1">IF(Rutas_Despiece!A778&lt;&gt;Rutas_Despiece!A777,1,0)</f>
        <v>0</v>
      </c>
      <c r="B778">
        <f ca="1">IF(A778,Rutas_Despiece!C778,0)</f>
        <v>0</v>
      </c>
      <c r="C778">
        <f ca="1">IF(A778,Rutas_Despiece!D778,0)</f>
        <v>0</v>
      </c>
      <c r="D778" t="str">
        <f ca="1">IF(A778=1,"",SUBSTITUTE(Rutas_Despiece!J778,",",".") &amp; ","&amp;SUBSTITUTE(Rutas_Despiece!K778,",","."))</f>
        <v>41.6572026,-0.8722087</v>
      </c>
      <c r="E778" s="5">
        <f t="shared" ca="1" si="444"/>
        <v>35</v>
      </c>
      <c r="F778" t="str">
        <f t="shared" ca="1" si="441"/>
        <v>41.6572026,-0.8722087 41.6540273,-0.870503</v>
      </c>
      <c r="G778" s="69" t="s">
        <v>1174</v>
      </c>
      <c r="H778">
        <f t="shared" ca="1" si="445"/>
        <v>51</v>
      </c>
      <c r="I778" t="str">
        <f t="shared" ca="1" si="455"/>
        <v/>
      </c>
      <c r="J778" s="5" t="e">
        <f t="shared" ca="1" si="448"/>
        <v>#N/A</v>
      </c>
      <c r="M778" s="69"/>
      <c r="N778" s="69">
        <f t="shared" ca="1" si="438"/>
        <v>1</v>
      </c>
      <c r="O778" s="69" t="s">
        <v>1174</v>
      </c>
      <c r="P778">
        <f t="shared" ca="1" si="446"/>
        <v>1</v>
      </c>
      <c r="Q778">
        <f t="shared" ca="1" si="449"/>
        <v>741</v>
      </c>
      <c r="R778">
        <f t="shared" ca="1" si="452"/>
        <v>990</v>
      </c>
      <c r="S778">
        <f t="shared" ca="1" si="450"/>
        <v>725</v>
      </c>
      <c r="T778" t="str">
        <f t="shared" ca="1" si="451"/>
        <v>Paradas</v>
      </c>
      <c r="U778">
        <f t="shared" ca="1" si="453"/>
        <v>10725</v>
      </c>
      <c r="V778">
        <f ca="1">IFERROR(INDEX(Rutas_Despiece!$J:$J,MATCH($S778,$Q:$Q,0)),"")</f>
        <v>41.661345599999997</v>
      </c>
      <c r="W778">
        <f ca="1">IFERROR(INDEX(Rutas_Despiece!$K:$K,MATCH($S778,$Q:$Q,0)),"")</f>
        <v>-0.8668399</v>
      </c>
      <c r="Y778" t="str">
        <f ca="1">IFERROR(INDEX(Rutas_Despiece!$F:$F,MATCH($S778,$Q:$Q,0))&amp;" "&amp;INDEX(Rutas_Despiece!$G:$G,MATCH($S778,$Q:$Q,0)),"")</f>
        <v xml:space="preserve">Avd. Cataluña  </v>
      </c>
      <c r="Z778" t="str">
        <f ca="1">IFERROR(INDEX(Rutas_Despiece!$H:$H,MATCH($S778,$Q:$Q,0)),"")</f>
        <v>Zaragoza</v>
      </c>
      <c r="AA778" t="str">
        <f ca="1">IFERROR(INDEX(Rutas_Despiece!$I:$I,MATCH($S778,$Q:$Q,0)),"")</f>
        <v>Zaragoza, España</v>
      </c>
      <c r="AB778" t="str">
        <f ca="1">IFERROR(INDEX(Rutas_Despiece!$L:$L,MATCH($S778,$Q:$Q,0)),"")</f>
        <v>Esq. Pº Longares - Pd. Bus</v>
      </c>
      <c r="AG778" t="str">
        <f t="shared" ca="1" si="447"/>
        <v/>
      </c>
    </row>
    <row r="779" spans="1:33" x14ac:dyDescent="0.25">
      <c r="A779">
        <f ca="1">IF(Rutas_Despiece!A779&lt;&gt;Rutas_Despiece!A778,1,0)</f>
        <v>0</v>
      </c>
      <c r="B779">
        <f ca="1">IF(A779,Rutas_Despiece!C779,0)</f>
        <v>0</v>
      </c>
      <c r="C779">
        <f ca="1">IF(A779,Rutas_Despiece!D779,0)</f>
        <v>0</v>
      </c>
      <c r="D779" t="str">
        <f ca="1">IF(A779=1,"",SUBSTITUTE(Rutas_Despiece!J779,",",".") &amp; ","&amp;SUBSTITUTE(Rutas_Despiece!K779,",","."))</f>
        <v>41.6540273,-0.870503</v>
      </c>
      <c r="E779" s="5">
        <f t="shared" ca="1" si="444"/>
        <v>35</v>
      </c>
      <c r="F779" t="str">
        <f t="shared" ca="1" si="441"/>
        <v>41.6540273,-0.870503</v>
      </c>
      <c r="G779" s="69" t="s">
        <v>1174</v>
      </c>
      <c r="H779">
        <f t="shared" ca="1" si="445"/>
        <v>51</v>
      </c>
      <c r="I779" t="str">
        <f t="shared" ref="I779" ca="1" si="456">IF(I778&lt;H779,I778+1,"")</f>
        <v/>
      </c>
      <c r="J779" s="5" t="e">
        <f t="shared" ca="1" si="448"/>
        <v>#N/A</v>
      </c>
      <c r="M779" s="69"/>
      <c r="N779" s="69">
        <f t="shared" ca="1" si="438"/>
        <v>1</v>
      </c>
      <c r="O779" s="69" t="s">
        <v>1174</v>
      </c>
      <c r="P779">
        <f t="shared" ca="1" si="446"/>
        <v>1</v>
      </c>
      <c r="Q779">
        <f t="shared" ca="1" si="449"/>
        <v>742</v>
      </c>
      <c r="R779">
        <f t="shared" ca="1" si="452"/>
        <v>990</v>
      </c>
      <c r="S779">
        <f t="shared" ca="1" si="450"/>
        <v>726</v>
      </c>
      <c r="T779" t="str">
        <f t="shared" ca="1" si="451"/>
        <v>Paradas</v>
      </c>
      <c r="U779">
        <f t="shared" ca="1" si="453"/>
        <v>10726</v>
      </c>
      <c r="V779">
        <f ca="1">IFERROR(INDEX(Rutas_Despiece!$J:$J,MATCH($S779,$Q:$Q,0)),"")</f>
        <v>41.6637573</v>
      </c>
      <c r="W779">
        <f ca="1">IFERROR(INDEX(Rutas_Despiece!$K:$K,MATCH($S779,$Q:$Q,0)),"")</f>
        <v>-0.86304930000000002</v>
      </c>
      <c r="Y779" t="str">
        <f ca="1">IFERROR(INDEX(Rutas_Despiece!$F:$F,MATCH($S779,$Q:$Q,0))&amp;" "&amp;INDEX(Rutas_Despiece!$G:$G,MATCH($S779,$Q:$Q,0)),"")</f>
        <v xml:space="preserve">Avd. Cataluña nº 126 </v>
      </c>
      <c r="Z779" t="str">
        <f ca="1">IFERROR(INDEX(Rutas_Despiece!$H:$H,MATCH($S779,$Q:$Q,0)),"")</f>
        <v>Zaragoza</v>
      </c>
      <c r="AA779" t="str">
        <f ca="1">IFERROR(INDEX(Rutas_Despiece!$I:$I,MATCH($S779,$Q:$Q,0)),"")</f>
        <v>Zaragoza, España</v>
      </c>
      <c r="AB779" t="str">
        <f ca="1">IFERROR(INDEX(Rutas_Despiece!$L:$L,MATCH($S779,$Q:$Q,0)),"")</f>
        <v>Pd. Bus</v>
      </c>
      <c r="AG779" t="str">
        <f t="shared" ca="1" si="447"/>
        <v/>
      </c>
    </row>
    <row r="780" spans="1:33" x14ac:dyDescent="0.25">
      <c r="A780">
        <f ca="1">IF(Rutas_Despiece!A780&lt;&gt;Rutas_Despiece!A779,1,0)</f>
        <v>1</v>
      </c>
      <c r="B780" t="str">
        <f ca="1">IF(A780,Rutas_Despiece!C780,0)</f>
        <v>Rutas_Habituales_Central</v>
      </c>
      <c r="C780" t="str">
        <f ca="1">IF(A780,Rutas_Despiece!D780,0)</f>
        <v>Ruta 2_16</v>
      </c>
      <c r="D780" t="str">
        <f ca="1">IF(A780=1,"",SUBSTITUTE(Rutas_Despiece!J780,",",".") &amp; ","&amp;SUBSTITUTE(Rutas_Despiece!K780,",","."))</f>
        <v/>
      </c>
      <c r="E780" s="5">
        <f t="shared" ca="1" si="444"/>
        <v>36</v>
      </c>
      <c r="F780" t="str">
        <f t="shared" ca="1" si="441"/>
        <v xml:space="preserve"> 41.6570955,-0.8586166 41.6605399,-0.8637916 41.6629175,-0.8662946 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0" s="69" t="s">
        <v>1174</v>
      </c>
      <c r="H780">
        <f t="shared" ca="1" si="445"/>
        <v>51</v>
      </c>
      <c r="I780" t="str">
        <f t="shared" ref="I780:I783" ca="1" si="457">IF(I779&lt;H780,I779+1,I779)</f>
        <v/>
      </c>
      <c r="J780" s="5" t="e">
        <f t="shared" ca="1" si="448"/>
        <v>#N/A</v>
      </c>
      <c r="M780" s="69"/>
      <c r="N780" s="69">
        <f t="shared" ca="1" si="438"/>
        <v>1</v>
      </c>
      <c r="O780" s="69" t="s">
        <v>1174</v>
      </c>
      <c r="P780">
        <f t="shared" ca="1" si="446"/>
        <v>0</v>
      </c>
      <c r="Q780">
        <f t="shared" ca="1" si="449"/>
        <v>742</v>
      </c>
      <c r="R780">
        <f t="shared" ca="1" si="452"/>
        <v>990</v>
      </c>
      <c r="S780">
        <f t="shared" ca="1" si="450"/>
        <v>727</v>
      </c>
      <c r="T780" t="str">
        <f t="shared" ca="1" si="451"/>
        <v>Paradas</v>
      </c>
      <c r="U780">
        <f t="shared" ca="1" si="453"/>
        <v>10727</v>
      </c>
      <c r="V780">
        <f ca="1">IFERROR(INDEX(Rutas_Despiece!$J:$J,MATCH($S780,$Q:$Q,0)),"")</f>
        <v>41.667656999999998</v>
      </c>
      <c r="W780">
        <f ca="1">IFERROR(INDEX(Rutas_Despiece!$K:$K,MATCH($S780,$Q:$Q,0)),"")</f>
        <v>-0.85514489999999999</v>
      </c>
      <c r="Y780" t="str">
        <f ca="1">IFERROR(INDEX(Rutas_Despiece!$F:$F,MATCH($S780,$Q:$Q,0))&amp;" "&amp;INDEX(Rutas_Despiece!$G:$G,MATCH($S780,$Q:$Q,0)),"")</f>
        <v xml:space="preserve">Avd. Cataluña nº 189 </v>
      </c>
      <c r="Z780" t="str">
        <f ca="1">IFERROR(INDEX(Rutas_Despiece!$H:$H,MATCH($S780,$Q:$Q,0)),"")</f>
        <v>Zaragoza</v>
      </c>
      <c r="AA780" t="str">
        <f ca="1">IFERROR(INDEX(Rutas_Despiece!$I:$I,MATCH($S780,$Q:$Q,0)),"")</f>
        <v>Zaragoza, España</v>
      </c>
      <c r="AB780" t="str">
        <f ca="1">IFERROR(INDEX(Rutas_Despiece!$L:$L,MATCH($S780,$Q:$Q,0)),"")</f>
        <v>Frente a los Charros</v>
      </c>
      <c r="AG780" t="str">
        <f t="shared" ca="1" si="447"/>
        <v/>
      </c>
    </row>
    <row r="781" spans="1:33" x14ac:dyDescent="0.25">
      <c r="A781">
        <f ca="1">IF(Rutas_Despiece!A781&lt;&gt;Rutas_Despiece!A780,1,0)</f>
        <v>0</v>
      </c>
      <c r="B781">
        <f ca="1">IF(A781,Rutas_Despiece!C781,0)</f>
        <v>0</v>
      </c>
      <c r="C781">
        <f ca="1">IF(A781,Rutas_Despiece!D781,0)</f>
        <v>0</v>
      </c>
      <c r="D781" t="str">
        <f ca="1">IF(A781=1,"",SUBSTITUTE(Rutas_Despiece!J781,",",".") &amp; ","&amp;SUBSTITUTE(Rutas_Despiece!K781,",","."))</f>
        <v>41.6570955,-0.8586166</v>
      </c>
      <c r="E781" s="5">
        <f t="shared" ca="1" si="444"/>
        <v>36</v>
      </c>
      <c r="F781" t="str">
        <f t="shared" ca="1" si="441"/>
        <v>41.6570955,-0.8586166 41.6605399,-0.8637916 41.6629175,-0.8662946 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1" s="69" t="s">
        <v>1174</v>
      </c>
      <c r="H781">
        <f t="shared" ca="1" si="445"/>
        <v>51</v>
      </c>
      <c r="I781" t="str">
        <f t="shared" ca="1" si="457"/>
        <v/>
      </c>
      <c r="J781" s="5" t="e">
        <f t="shared" ca="1" si="448"/>
        <v>#N/A</v>
      </c>
      <c r="M781" s="69"/>
      <c r="N781" s="69">
        <f t="shared" ca="1" si="438"/>
        <v>1</v>
      </c>
      <c r="O781" s="69" t="s">
        <v>1174</v>
      </c>
      <c r="P781">
        <f t="shared" ca="1" si="446"/>
        <v>1</v>
      </c>
      <c r="Q781">
        <f t="shared" ca="1" si="449"/>
        <v>743</v>
      </c>
      <c r="R781">
        <f t="shared" ca="1" si="452"/>
        <v>990</v>
      </c>
      <c r="S781">
        <f t="shared" ca="1" si="450"/>
        <v>728</v>
      </c>
      <c r="T781" t="str">
        <f t="shared" ca="1" si="451"/>
        <v>Paradas</v>
      </c>
      <c r="U781">
        <f t="shared" ca="1" si="453"/>
        <v>10728</v>
      </c>
      <c r="V781">
        <f ca="1">IFERROR(INDEX(Rutas_Despiece!$J:$J,MATCH($S781,$Q:$Q,0)),"")</f>
        <v>41.670050600000003</v>
      </c>
      <c r="W781">
        <f ca="1">IFERROR(INDEX(Rutas_Despiece!$K:$K,MATCH($S781,$Q:$Q,0)),"")</f>
        <v>-0.84642910000000005</v>
      </c>
      <c r="Y781" t="str">
        <f ca="1">IFERROR(INDEX(Rutas_Despiece!$F:$F,MATCH($S781,$Q:$Q,0))&amp;" "&amp;INDEX(Rutas_Despiece!$G:$G,MATCH($S781,$Q:$Q,0)),"")</f>
        <v xml:space="preserve">Avd. Cataluña nº 291 </v>
      </c>
      <c r="Z781" t="str">
        <f ca="1">IFERROR(INDEX(Rutas_Despiece!$H:$H,MATCH($S781,$Q:$Q,0)),"")</f>
        <v>Zaragoza</v>
      </c>
      <c r="AA781" t="str">
        <f ca="1">IFERROR(INDEX(Rutas_Despiece!$I:$I,MATCH($S781,$Q:$Q,0)),"")</f>
        <v>Zaragoza, España</v>
      </c>
      <c r="AB781" t="str">
        <f ca="1">IFERROR(INDEX(Rutas_Despiece!$L:$L,MATCH($S781,$Q:$Q,0)),"")</f>
        <v>Frente CAF - Pd. Bus (?)</v>
      </c>
      <c r="AG781" t="str">
        <f t="shared" ca="1" si="447"/>
        <v/>
      </c>
    </row>
    <row r="782" spans="1:33" x14ac:dyDescent="0.25">
      <c r="A782">
        <f ca="1">IF(Rutas_Despiece!A782&lt;&gt;Rutas_Despiece!A781,1,0)</f>
        <v>0</v>
      </c>
      <c r="B782">
        <f ca="1">IF(A782,Rutas_Despiece!C782,0)</f>
        <v>0</v>
      </c>
      <c r="C782">
        <f ca="1">IF(A782,Rutas_Despiece!D782,0)</f>
        <v>0</v>
      </c>
      <c r="D782" t="str">
        <f ca="1">IF(A782=1,"",SUBSTITUTE(Rutas_Despiece!J782,",",".") &amp; ","&amp;SUBSTITUTE(Rutas_Despiece!K782,",","."))</f>
        <v>41.6605399,-0.8637916</v>
      </c>
      <c r="E782" s="5">
        <f t="shared" ca="1" si="444"/>
        <v>36</v>
      </c>
      <c r="F782" t="str">
        <f t="shared" ca="1" si="441"/>
        <v>41.6605399,-0.8637916 41.6629175,-0.8662946 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2" s="69" t="s">
        <v>1174</v>
      </c>
      <c r="H782">
        <f t="shared" ca="1" si="445"/>
        <v>51</v>
      </c>
      <c r="I782" t="str">
        <f t="shared" ca="1" si="457"/>
        <v/>
      </c>
      <c r="J782" s="5" t="e">
        <f t="shared" ca="1" si="448"/>
        <v>#N/A</v>
      </c>
      <c r="M782" s="69"/>
      <c r="N782" s="69">
        <f t="shared" ca="1" si="438"/>
        <v>1</v>
      </c>
      <c r="O782" s="69" t="s">
        <v>1174</v>
      </c>
      <c r="P782">
        <f t="shared" ca="1" si="446"/>
        <v>1</v>
      </c>
      <c r="Q782">
        <f t="shared" ca="1" si="449"/>
        <v>744</v>
      </c>
      <c r="R782">
        <f t="shared" ca="1" si="452"/>
        <v>990</v>
      </c>
      <c r="S782">
        <f t="shared" ca="1" si="450"/>
        <v>729</v>
      </c>
      <c r="T782" t="str">
        <f t="shared" ca="1" si="451"/>
        <v>Paradas</v>
      </c>
      <c r="U782">
        <f t="shared" ca="1" si="453"/>
        <v>10729</v>
      </c>
      <c r="V782">
        <f ca="1">IFERROR(INDEX(Rutas_Despiece!$J:$J,MATCH($S782,$Q:$Q,0)),"")</f>
        <v>41.669625099999998</v>
      </c>
      <c r="W782">
        <f ca="1">IFERROR(INDEX(Rutas_Despiece!$K:$K,MATCH($S782,$Q:$Q,0)),"")</f>
        <v>-0.83905669999999999</v>
      </c>
      <c r="Y782" t="str">
        <f ca="1">IFERROR(INDEX(Rutas_Despiece!$F:$F,MATCH($S782,$Q:$Q,0))&amp;" "&amp;INDEX(Rutas_Despiece!$G:$G,MATCH($S782,$Q:$Q,0)),"")</f>
        <v xml:space="preserve">Avd. Santa Isabel  </v>
      </c>
      <c r="Z782" t="str">
        <f ca="1">IFERROR(INDEX(Rutas_Despiece!$H:$H,MATCH($S782,$Q:$Q,0)),"")</f>
        <v>Zaragoza</v>
      </c>
      <c r="AA782" t="str">
        <f ca="1">IFERROR(INDEX(Rutas_Despiece!$I:$I,MATCH($S782,$Q:$Q,0)),"")</f>
        <v>Zaragoza, España</v>
      </c>
      <c r="AB782" t="str">
        <f ca="1">IFERROR(INDEX(Rutas_Despiece!$L:$L,MATCH($S782,$Q:$Q,0)),"")</f>
        <v>Frente Avd. de la Industria - Pd. Bus</v>
      </c>
      <c r="AG782" t="str">
        <f t="shared" ca="1" si="447"/>
        <v/>
      </c>
    </row>
    <row r="783" spans="1:33" x14ac:dyDescent="0.25">
      <c r="A783">
        <f ca="1">IF(Rutas_Despiece!A783&lt;&gt;Rutas_Despiece!A782,1,0)</f>
        <v>0</v>
      </c>
      <c r="B783">
        <f ca="1">IF(A783,Rutas_Despiece!C783,0)</f>
        <v>0</v>
      </c>
      <c r="C783">
        <f ca="1">IF(A783,Rutas_Despiece!D783,0)</f>
        <v>0</v>
      </c>
      <c r="D783" t="str">
        <f ca="1">IF(A783=1,"",SUBSTITUTE(Rutas_Despiece!J783,",",".") &amp; ","&amp;SUBSTITUTE(Rutas_Despiece!K783,",","."))</f>
        <v>41.6629175,-0.8662946</v>
      </c>
      <c r="E783" s="5">
        <f t="shared" ca="1" si="444"/>
        <v>36</v>
      </c>
      <c r="F783" t="str">
        <f t="shared" ca="1" si="441"/>
        <v>41.6629175,-0.8662946 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3" s="69" t="s">
        <v>1174</v>
      </c>
      <c r="H783">
        <f t="shared" ca="1" si="445"/>
        <v>51</v>
      </c>
      <c r="I783" t="str">
        <f t="shared" ca="1" si="457"/>
        <v/>
      </c>
      <c r="J783" s="5" t="e">
        <f t="shared" ca="1" si="448"/>
        <v>#N/A</v>
      </c>
      <c r="M783" s="69"/>
      <c r="N783" s="69">
        <f t="shared" ca="1" si="438"/>
        <v>1</v>
      </c>
      <c r="O783" s="69" t="s">
        <v>1174</v>
      </c>
      <c r="P783">
        <f t="shared" ca="1" si="446"/>
        <v>1</v>
      </c>
      <c r="Q783">
        <f t="shared" ca="1" si="449"/>
        <v>745</v>
      </c>
      <c r="R783">
        <f t="shared" ca="1" si="452"/>
        <v>990</v>
      </c>
      <c r="S783">
        <f t="shared" ca="1" si="450"/>
        <v>730</v>
      </c>
      <c r="T783" t="str">
        <f t="shared" ca="1" si="451"/>
        <v>Paradas</v>
      </c>
      <c r="U783">
        <f t="shared" ca="1" si="453"/>
        <v>10730</v>
      </c>
      <c r="V783">
        <f ca="1">IFERROR(INDEX(Rutas_Despiece!$J:$J,MATCH($S783,$Q:$Q,0)),"")</f>
        <v>41.670031000000002</v>
      </c>
      <c r="W783">
        <f ca="1">IFERROR(INDEX(Rutas_Despiece!$K:$K,MATCH($S783,$Q:$Q,0)),"")</f>
        <v>-0.83945999999999998</v>
      </c>
      <c r="Y783" t="str">
        <f ca="1">IFERROR(INDEX(Rutas_Despiece!$F:$F,MATCH($S783,$Q:$Q,0))&amp;" "&amp;INDEX(Rutas_Despiece!$G:$G,MATCH($S783,$Q:$Q,0)),"")</f>
        <v xml:space="preserve">Avd. Santa Isabel nº 84 </v>
      </c>
      <c r="Z783" t="str">
        <f ca="1">IFERROR(INDEX(Rutas_Despiece!$H:$H,MATCH($S783,$Q:$Q,0)),"")</f>
        <v>Zaragoza</v>
      </c>
      <c r="AA783" t="str">
        <f ca="1">IFERROR(INDEX(Rutas_Despiece!$I:$I,MATCH($S783,$Q:$Q,0)),"")</f>
        <v>Zaragoza, España</v>
      </c>
      <c r="AB783" t="str">
        <f ca="1">IFERROR(INDEX(Rutas_Despiece!$L:$L,MATCH($S783,$Q:$Q,0)),"")</f>
        <v>Frente Plaza Serrano - Pd. Bus</v>
      </c>
      <c r="AG783" t="str">
        <f t="shared" ca="1" si="447"/>
        <v/>
      </c>
    </row>
    <row r="784" spans="1:33" x14ac:dyDescent="0.25">
      <c r="A784">
        <f ca="1">IF(Rutas_Despiece!A784&lt;&gt;Rutas_Despiece!A783,1,0)</f>
        <v>0</v>
      </c>
      <c r="B784">
        <f ca="1">IF(A784,Rutas_Despiece!C784,0)</f>
        <v>0</v>
      </c>
      <c r="C784">
        <f ca="1">IF(A784,Rutas_Despiece!D784,0)</f>
        <v>0</v>
      </c>
      <c r="D784" t="str">
        <f ca="1">IF(A784=1,"",SUBSTITUTE(Rutas_Despiece!J784,",",".") &amp; ","&amp;SUBSTITUTE(Rutas_Despiece!K784,",","."))</f>
        <v>41.6666243,-0.8749024</v>
      </c>
      <c r="E784" s="5">
        <f t="shared" ca="1" si="444"/>
        <v>36</v>
      </c>
      <c r="F784" t="str">
        <f t="shared" ca="1" si="441"/>
        <v>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4" s="69" t="s">
        <v>1174</v>
      </c>
      <c r="H784">
        <f t="shared" ca="1" si="445"/>
        <v>51</v>
      </c>
      <c r="I784" t="str">
        <f t="shared" ref="I784" ca="1" si="458">IF(I783&lt;H784,I783+1,"")</f>
        <v/>
      </c>
      <c r="J784" s="5" t="e">
        <f t="shared" ca="1" si="448"/>
        <v>#N/A</v>
      </c>
      <c r="M784" s="69"/>
      <c r="N784" s="69">
        <f t="shared" ca="1" si="438"/>
        <v>1</v>
      </c>
      <c r="O784" s="69" t="s">
        <v>1174</v>
      </c>
      <c r="P784">
        <f t="shared" ca="1" si="446"/>
        <v>1</v>
      </c>
      <c r="Q784">
        <f t="shared" ca="1" si="449"/>
        <v>746</v>
      </c>
      <c r="R784">
        <f t="shared" ca="1" si="452"/>
        <v>990</v>
      </c>
      <c r="S784">
        <f t="shared" ca="1" si="450"/>
        <v>731</v>
      </c>
      <c r="T784" t="str">
        <f t="shared" ca="1" si="451"/>
        <v>Paradas</v>
      </c>
      <c r="U784">
        <f t="shared" ca="1" si="453"/>
        <v>10731</v>
      </c>
      <c r="V784">
        <f ca="1">IFERROR(INDEX(Rutas_Despiece!$J:$J,MATCH($S784,$Q:$Q,0)),"")</f>
        <v>41.648040000000002</v>
      </c>
      <c r="W784">
        <f ca="1">IFERROR(INDEX(Rutas_Despiece!$K:$K,MATCH($S784,$Q:$Q,0)),"")</f>
        <v>-0.89369600000000005</v>
      </c>
      <c r="Y784" t="str">
        <f ca="1">IFERROR(INDEX(Rutas_Despiece!$F:$F,MATCH($S784,$Q:$Q,0))&amp;" "&amp;INDEX(Rutas_Despiece!$G:$G,MATCH($S784,$Q:$Q,0)),"")</f>
        <v xml:space="preserve">Avd. Real Zaragoza nº 65 </v>
      </c>
      <c r="Z784" t="str">
        <f ca="1">IFERROR(INDEX(Rutas_Despiece!$H:$H,MATCH($S784,$Q:$Q,0)),"")</f>
        <v>Zaragoza</v>
      </c>
      <c r="AA784" t="str">
        <f ca="1">IFERROR(INDEX(Rutas_Despiece!$I:$I,MATCH($S784,$Q:$Q,0)),"")</f>
        <v>Zaragoza, España</v>
      </c>
      <c r="AB784" t="str">
        <f ca="1">IFERROR(INDEX(Rutas_Despiece!$L:$L,MATCH($S784,$Q:$Q,0)),"")</f>
        <v>Pd. Bus Villamayor</v>
      </c>
      <c r="AG784" t="str">
        <f t="shared" ca="1" si="447"/>
        <v/>
      </c>
    </row>
    <row r="785" spans="1:33" x14ac:dyDescent="0.25">
      <c r="A785">
        <f ca="1">IF(Rutas_Despiece!A785&lt;&gt;Rutas_Despiece!A784,1,0)</f>
        <v>0</v>
      </c>
      <c r="B785">
        <f ca="1">IF(A785,Rutas_Despiece!C785,0)</f>
        <v>0</v>
      </c>
      <c r="C785">
        <f ca="1">IF(A785,Rutas_Despiece!D785,0)</f>
        <v>0</v>
      </c>
      <c r="D785" t="str">
        <f ca="1">IF(A785=1,"",SUBSTITUTE(Rutas_Despiece!J785,",",".") &amp; ","&amp;SUBSTITUTE(Rutas_Despiece!K785,",","."))</f>
        <v>41.6659704,-0.8842721</v>
      </c>
      <c r="E785" s="5">
        <f t="shared" ca="1" si="444"/>
        <v>36</v>
      </c>
      <c r="F785" t="str">
        <f t="shared" ca="1" si="441"/>
        <v>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5" s="69" t="s">
        <v>1174</v>
      </c>
      <c r="H785">
        <f t="shared" ca="1" si="445"/>
        <v>51</v>
      </c>
      <c r="I785" t="str">
        <f t="shared" ref="I785:I788" ca="1" si="459">IF(I784&lt;H785,I784+1,I784)</f>
        <v/>
      </c>
      <c r="J785" s="5" t="e">
        <f t="shared" ca="1" si="448"/>
        <v>#N/A</v>
      </c>
      <c r="M785" s="69"/>
      <c r="N785" s="69">
        <f t="shared" ca="1" si="438"/>
        <v>1</v>
      </c>
      <c r="O785" s="69" t="s">
        <v>1174</v>
      </c>
      <c r="P785">
        <f t="shared" ca="1" si="446"/>
        <v>1</v>
      </c>
      <c r="Q785">
        <f t="shared" ca="1" si="449"/>
        <v>747</v>
      </c>
      <c r="R785">
        <f t="shared" ca="1" si="452"/>
        <v>990</v>
      </c>
      <c r="S785">
        <f t="shared" ca="1" si="450"/>
        <v>732</v>
      </c>
      <c r="T785" t="str">
        <f t="shared" ca="1" si="451"/>
        <v>Paradas</v>
      </c>
      <c r="U785">
        <f t="shared" ca="1" si="453"/>
        <v>10732</v>
      </c>
      <c r="V785">
        <f ca="1">IFERROR(INDEX(Rutas_Despiece!$J:$J,MATCH($S785,$Q:$Q,0)),"")</f>
        <v>41.749628000000001</v>
      </c>
      <c r="W785">
        <f ca="1">IFERROR(INDEX(Rutas_Despiece!$K:$K,MATCH($S785,$Q:$Q,0)),"")</f>
        <v>-1.1755139999999999</v>
      </c>
      <c r="Y785" t="str">
        <f ca="1">IFERROR(INDEX(Rutas_Despiece!$F:$F,MATCH($S785,$Q:$Q,0))&amp;" "&amp;INDEX(Rutas_Despiece!$G:$G,MATCH($S785,$Q:$Q,0)),"")</f>
        <v xml:space="preserve">Pol. Ind Entrerrios </v>
      </c>
      <c r="Z785" t="str">
        <f ca="1">IFERROR(INDEX(Rutas_Despiece!$H:$H,MATCH($S785,$Q:$Q,0)),"")</f>
        <v>Figueruelas</v>
      </c>
      <c r="AA785" t="str">
        <f ca="1">IFERROR(INDEX(Rutas_Despiece!$I:$I,MATCH($S785,$Q:$Q,0)),"")</f>
        <v>Zaragoza, España</v>
      </c>
      <c r="AB785" t="str">
        <f ca="1">IFERROR(INDEX(Rutas_Despiece!$L:$L,MATCH($S785,$Q:$Q,0)),"")</f>
        <v>Opel Puerta 5</v>
      </c>
      <c r="AG785" t="str">
        <f t="shared" ca="1" si="447"/>
        <v/>
      </c>
    </row>
    <row r="786" spans="1:33" x14ac:dyDescent="0.25">
      <c r="A786">
        <f ca="1">IF(Rutas_Despiece!A786&lt;&gt;Rutas_Despiece!A785,1,0)</f>
        <v>0</v>
      </c>
      <c r="B786">
        <f ca="1">IF(A786,Rutas_Despiece!C786,0)</f>
        <v>0</v>
      </c>
      <c r="C786">
        <f ca="1">IF(A786,Rutas_Despiece!D786,0)</f>
        <v>0</v>
      </c>
      <c r="D786" t="str">
        <f ca="1">IF(A786=1,"",SUBSTITUTE(Rutas_Despiece!J786,",",".") &amp; ","&amp;SUBSTITUTE(Rutas_Despiece!K786,",","."))</f>
        <v>41.66082,-0.895964</v>
      </c>
      <c r="E786" s="5">
        <f t="shared" ca="1" si="444"/>
        <v>36</v>
      </c>
      <c r="F786" t="str">
        <f t="shared" ca="1" si="441"/>
        <v>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6" s="69" t="s">
        <v>1174</v>
      </c>
      <c r="H786">
        <f t="shared" ca="1" si="445"/>
        <v>51</v>
      </c>
      <c r="I786" t="str">
        <f t="shared" ca="1" si="459"/>
        <v/>
      </c>
      <c r="J786" s="5" t="e">
        <f t="shared" ca="1" si="448"/>
        <v>#N/A</v>
      </c>
      <c r="M786" s="69"/>
      <c r="N786" s="69">
        <f t="shared" ca="1" si="438"/>
        <v>1</v>
      </c>
      <c r="O786" s="69" t="s">
        <v>1174</v>
      </c>
      <c r="P786">
        <f t="shared" ca="1" si="446"/>
        <v>1</v>
      </c>
      <c r="Q786">
        <f t="shared" ca="1" si="449"/>
        <v>748</v>
      </c>
      <c r="R786">
        <f t="shared" ca="1" si="452"/>
        <v>990</v>
      </c>
      <c r="S786">
        <f t="shared" ca="1" si="450"/>
        <v>733</v>
      </c>
      <c r="T786" t="str">
        <f t="shared" ca="1" si="451"/>
        <v>Paradas</v>
      </c>
      <c r="U786">
        <f t="shared" ca="1" si="453"/>
        <v>10733</v>
      </c>
      <c r="V786">
        <f ca="1">IFERROR(INDEX(Rutas_Despiece!$J:$J,MATCH($S786,$Q:$Q,0)),"")</f>
        <v>41.749628000000001</v>
      </c>
      <c r="W786">
        <f ca="1">IFERROR(INDEX(Rutas_Despiece!$K:$K,MATCH($S786,$Q:$Q,0)),"")</f>
        <v>-1.1755139999999999</v>
      </c>
      <c r="Y786" t="str">
        <f ca="1">IFERROR(INDEX(Rutas_Despiece!$F:$F,MATCH($S786,$Q:$Q,0))&amp;" "&amp;INDEX(Rutas_Despiece!$G:$G,MATCH($S786,$Q:$Q,0)),"")</f>
        <v xml:space="preserve">Pol. Ind Entrerrios </v>
      </c>
      <c r="Z786" t="str">
        <f ca="1">IFERROR(INDEX(Rutas_Despiece!$H:$H,MATCH($S786,$Q:$Q,0)),"")</f>
        <v>Figueruelas</v>
      </c>
      <c r="AA786" t="str">
        <f ca="1">IFERROR(INDEX(Rutas_Despiece!$I:$I,MATCH($S786,$Q:$Q,0)),"")</f>
        <v>Zaragoza, España</v>
      </c>
      <c r="AB786" t="str">
        <f ca="1">IFERROR(INDEX(Rutas_Despiece!$L:$L,MATCH($S786,$Q:$Q,0)),"")</f>
        <v>Opel Puerta 5</v>
      </c>
      <c r="AG786" t="str">
        <f t="shared" ca="1" si="447"/>
        <v/>
      </c>
    </row>
    <row r="787" spans="1:33" x14ac:dyDescent="0.25">
      <c r="A787">
        <f ca="1">IF(Rutas_Despiece!A787&lt;&gt;Rutas_Despiece!A786,1,0)</f>
        <v>0</v>
      </c>
      <c r="B787">
        <f ca="1">IF(A787,Rutas_Despiece!C787,0)</f>
        <v>0</v>
      </c>
      <c r="C787">
        <f ca="1">IF(A787,Rutas_Despiece!D787,0)</f>
        <v>0</v>
      </c>
      <c r="D787" t="str">
        <f ca="1">IF(A787=1,"",SUBSTITUTE(Rutas_Despiece!J787,",",".") &amp; ","&amp;SUBSTITUTE(Rutas_Despiece!K787,",","."))</f>
        <v>41.66305,-0.89819</v>
      </c>
      <c r="E787" s="5">
        <f t="shared" ca="1" si="444"/>
        <v>36</v>
      </c>
      <c r="F787" t="str">
        <f t="shared" ca="1" si="441"/>
        <v>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7" s="69" t="s">
        <v>1174</v>
      </c>
      <c r="H787">
        <f t="shared" ca="1" si="445"/>
        <v>51</v>
      </c>
      <c r="I787" t="str">
        <f t="shared" ca="1" si="459"/>
        <v/>
      </c>
      <c r="J787" s="5" t="e">
        <f t="shared" ca="1" si="448"/>
        <v>#N/A</v>
      </c>
      <c r="M787" s="69"/>
      <c r="N787" s="69">
        <f t="shared" ca="1" si="438"/>
        <v>1</v>
      </c>
      <c r="O787" s="69" t="s">
        <v>1174</v>
      </c>
      <c r="P787">
        <f t="shared" ca="1" si="446"/>
        <v>1</v>
      </c>
      <c r="Q787">
        <f t="shared" ca="1" si="449"/>
        <v>749</v>
      </c>
      <c r="R787">
        <f t="shared" ca="1" si="452"/>
        <v>990</v>
      </c>
      <c r="S787">
        <f t="shared" ca="1" si="450"/>
        <v>734</v>
      </c>
      <c r="T787" t="str">
        <f t="shared" ca="1" si="451"/>
        <v>Paradas</v>
      </c>
      <c r="U787">
        <f t="shared" ca="1" si="453"/>
        <v>10734</v>
      </c>
      <c r="V787">
        <f ca="1">IFERROR(INDEX(Rutas_Despiece!$J:$J,MATCH($S787,$Q:$Q,0)),"")</f>
        <v>41.666668700000002</v>
      </c>
      <c r="W787">
        <f ca="1">IFERROR(INDEX(Rutas_Despiece!$K:$K,MATCH($S787,$Q:$Q,0)),"")</f>
        <v>-0.8238801</v>
      </c>
      <c r="Y787" t="str">
        <f ca="1">IFERROR(INDEX(Rutas_Despiece!$F:$F,MATCH($S787,$Q:$Q,0))&amp;" "&amp;INDEX(Rutas_Despiece!$G:$G,MATCH($S787,$Q:$Q,0)),"")</f>
        <v>Avd. Real Zaragoza nº 29</v>
      </c>
      <c r="Z787" t="str">
        <f ca="1">IFERROR(INDEX(Rutas_Despiece!$H:$H,MATCH($S787,$Q:$Q,0)),"")</f>
        <v>Zaragoza</v>
      </c>
      <c r="AA787" t="str">
        <f ca="1">IFERROR(INDEX(Rutas_Despiece!$I:$I,MATCH($S787,$Q:$Q,0)),"")</f>
        <v>Zaragoza, España</v>
      </c>
      <c r="AB787" t="str">
        <f ca="1">IFERROR(INDEX(Rutas_Despiece!$L:$L,MATCH($S787,$Q:$Q,0)),"")</f>
        <v>nº 29 - Pd. Bus</v>
      </c>
      <c r="AG787" t="str">
        <f t="shared" ca="1" si="447"/>
        <v/>
      </c>
    </row>
    <row r="788" spans="1:33" x14ac:dyDescent="0.25">
      <c r="A788">
        <f ca="1">IF(Rutas_Despiece!A788&lt;&gt;Rutas_Despiece!A787,1,0)</f>
        <v>0</v>
      </c>
      <c r="B788">
        <f ca="1">IF(A788,Rutas_Despiece!C788,0)</f>
        <v>0</v>
      </c>
      <c r="C788">
        <f ca="1">IF(A788,Rutas_Despiece!D788,0)</f>
        <v>0</v>
      </c>
      <c r="D788" t="str">
        <f ca="1">IF(A788=1,"",SUBSTITUTE(Rutas_Despiece!J788,",",".") &amp; ","&amp;SUBSTITUTE(Rutas_Despiece!K788,",","."))</f>
        <v>41.6623305,-0.9059239</v>
      </c>
      <c r="E788" s="5">
        <f t="shared" ca="1" si="444"/>
        <v>36</v>
      </c>
      <c r="F788" t="str">
        <f t="shared" ca="1" si="441"/>
        <v>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8" s="69" t="s">
        <v>1174</v>
      </c>
      <c r="H788">
        <f t="shared" ca="1" si="445"/>
        <v>51</v>
      </c>
      <c r="I788" t="str">
        <f t="shared" ca="1" si="459"/>
        <v/>
      </c>
      <c r="J788" s="5" t="e">
        <f t="shared" ca="1" si="448"/>
        <v>#N/A</v>
      </c>
      <c r="M788" s="69"/>
      <c r="N788" s="69">
        <f t="shared" ca="1" si="438"/>
        <v>1</v>
      </c>
      <c r="O788" s="69" t="s">
        <v>1174</v>
      </c>
      <c r="P788">
        <f t="shared" ca="1" si="446"/>
        <v>1</v>
      </c>
      <c r="Q788">
        <f t="shared" ca="1" si="449"/>
        <v>750</v>
      </c>
      <c r="R788">
        <f t="shared" ca="1" si="452"/>
        <v>990</v>
      </c>
      <c r="S788">
        <f t="shared" ca="1" si="450"/>
        <v>735</v>
      </c>
      <c r="T788" t="str">
        <f t="shared" ca="1" si="451"/>
        <v>Paradas</v>
      </c>
      <c r="U788">
        <f t="shared" ca="1" si="453"/>
        <v>10735</v>
      </c>
      <c r="V788">
        <f ca="1">IFERROR(INDEX(Rutas_Despiece!$J:$J,MATCH($S788,$Q:$Q,0)),"")</f>
        <v>41.667011899999999</v>
      </c>
      <c r="W788">
        <f ca="1">IFERROR(INDEX(Rutas_Despiece!$K:$K,MATCH($S788,$Q:$Q,0)),"")</f>
        <v>-0.83184990000000003</v>
      </c>
      <c r="Y788" t="str">
        <f ca="1">IFERROR(INDEX(Rutas_Despiece!$F:$F,MATCH($S788,$Q:$Q,0))&amp;" "&amp;INDEX(Rutas_Despiece!$G:$G,MATCH($S788,$Q:$Q,0)),"")</f>
        <v xml:space="preserve">Avd. Santa Isabel  </v>
      </c>
      <c r="Z788" t="str">
        <f ca="1">IFERROR(INDEX(Rutas_Despiece!$H:$H,MATCH($S788,$Q:$Q,0)),"")</f>
        <v>Zaragoza</v>
      </c>
      <c r="AA788" t="str">
        <f ca="1">IFERROR(INDEX(Rutas_Despiece!$I:$I,MATCH($S788,$Q:$Q,0)),"")</f>
        <v>Zaragoza, España</v>
      </c>
      <c r="AB788" t="str">
        <f ca="1">IFERROR(INDEX(Rutas_Despiece!$L:$L,MATCH($S788,$Q:$Q,0)),"")</f>
        <v>Plaza Serrano Bergés - Pd. Bus</v>
      </c>
      <c r="AG788" t="str">
        <f t="shared" ca="1" si="447"/>
        <v/>
      </c>
    </row>
    <row r="789" spans="1:33" x14ac:dyDescent="0.25">
      <c r="A789">
        <f ca="1">IF(Rutas_Despiece!A789&lt;&gt;Rutas_Despiece!A788,1,0)</f>
        <v>0</v>
      </c>
      <c r="B789">
        <f ca="1">IF(A789,Rutas_Despiece!C789,0)</f>
        <v>0</v>
      </c>
      <c r="C789">
        <f ca="1">IF(A789,Rutas_Despiece!D789,0)</f>
        <v>0</v>
      </c>
      <c r="D789" t="str">
        <f ca="1">IF(A789=1,"",SUBSTITUTE(Rutas_Despiece!J789,",",".") &amp; ","&amp;SUBSTITUTE(Rutas_Despiece!K789,",","."))</f>
        <v>41.6614723,-0.9023043</v>
      </c>
      <c r="E789" s="5">
        <f t="shared" ca="1" si="444"/>
        <v>36</v>
      </c>
      <c r="F789" t="str">
        <f t="shared" ca="1" si="441"/>
        <v>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9" s="69" t="s">
        <v>1174</v>
      </c>
      <c r="H789">
        <f t="shared" ca="1" si="445"/>
        <v>51</v>
      </c>
      <c r="I789" t="str">
        <f t="shared" ref="I789" ca="1" si="460">IF(I788&lt;H789,I788+1,"")</f>
        <v/>
      </c>
      <c r="J789" s="5" t="e">
        <f t="shared" ca="1" si="448"/>
        <v>#N/A</v>
      </c>
      <c r="M789" s="69"/>
      <c r="N789" s="69">
        <f t="shared" ca="1" si="438"/>
        <v>1</v>
      </c>
      <c r="O789" s="69" t="s">
        <v>1174</v>
      </c>
      <c r="P789">
        <f t="shared" ca="1" si="446"/>
        <v>1</v>
      </c>
      <c r="Q789">
        <f t="shared" ca="1" si="449"/>
        <v>751</v>
      </c>
      <c r="R789">
        <f t="shared" ca="1" si="452"/>
        <v>990</v>
      </c>
      <c r="S789">
        <f t="shared" ca="1" si="450"/>
        <v>736</v>
      </c>
      <c r="T789" t="str">
        <f t="shared" ca="1" si="451"/>
        <v>Paradas</v>
      </c>
      <c r="U789">
        <f t="shared" ca="1" si="453"/>
        <v>10736</v>
      </c>
      <c r="V789">
        <f ca="1">IFERROR(INDEX(Rutas_Despiece!$J:$J,MATCH($S789,$Q:$Q,0)),"")</f>
        <v>41.669856299999999</v>
      </c>
      <c r="W789">
        <f ca="1">IFERROR(INDEX(Rutas_Despiece!$K:$K,MATCH($S789,$Q:$Q,0)),"")</f>
        <v>-0.83922399999999997</v>
      </c>
      <c r="Y789" t="str">
        <f ca="1">IFERROR(INDEX(Rutas_Despiece!$F:$F,MATCH($S789,$Q:$Q,0))&amp;" "&amp;INDEX(Rutas_Despiece!$G:$G,MATCH($S789,$Q:$Q,0)),"")</f>
        <v xml:space="preserve">Avd. Santa Isabel  </v>
      </c>
      <c r="Z789" t="str">
        <f ca="1">IFERROR(INDEX(Rutas_Despiece!$H:$H,MATCH($S789,$Q:$Q,0)),"")</f>
        <v>Zaragoza</v>
      </c>
      <c r="AA789" t="str">
        <f ca="1">IFERROR(INDEX(Rutas_Despiece!$I:$I,MATCH($S789,$Q:$Q,0)),"")</f>
        <v>Zaragoza, España</v>
      </c>
      <c r="AB789" t="str">
        <f ca="1">IFERROR(INDEX(Rutas_Despiece!$L:$L,MATCH($S789,$Q:$Q,0)),"")</f>
        <v>Esq. Avd. Industria - Gasolinera - Pd. Bus</v>
      </c>
      <c r="AG789" t="str">
        <f t="shared" ca="1" si="447"/>
        <v/>
      </c>
    </row>
    <row r="790" spans="1:33" x14ac:dyDescent="0.25">
      <c r="A790">
        <f ca="1">IF(Rutas_Despiece!A790&lt;&gt;Rutas_Despiece!A789,1,0)</f>
        <v>0</v>
      </c>
      <c r="B790">
        <f ca="1">IF(A790,Rutas_Despiece!C790,0)</f>
        <v>0</v>
      </c>
      <c r="C790">
        <f ca="1">IF(A790,Rutas_Despiece!D790,0)</f>
        <v>0</v>
      </c>
      <c r="D790" t="str">
        <f ca="1">IF(A790=1,"",SUBSTITUTE(Rutas_Despiece!J790,",",".") &amp; ","&amp;SUBSTITUTE(Rutas_Despiece!K790,",","."))</f>
        <v>41.659309,-0.9032471</v>
      </c>
      <c r="E790" s="5">
        <f t="shared" ca="1" si="444"/>
        <v>36</v>
      </c>
      <c r="F790" t="str">
        <f t="shared" ca="1" si="441"/>
        <v>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90" s="69" t="s">
        <v>1174</v>
      </c>
      <c r="H790">
        <f t="shared" ca="1" si="445"/>
        <v>51</v>
      </c>
      <c r="I790" t="str">
        <f t="shared" ref="I790:I793" ca="1" si="461">IF(I789&lt;H790,I789+1,I789)</f>
        <v/>
      </c>
      <c r="J790" s="5" t="e">
        <f t="shared" ca="1" si="448"/>
        <v>#N/A</v>
      </c>
      <c r="M790" s="69"/>
      <c r="N790" s="69">
        <f t="shared" ca="1" si="438"/>
        <v>1</v>
      </c>
      <c r="O790" s="69" t="s">
        <v>1174</v>
      </c>
      <c r="P790">
        <f t="shared" ca="1" si="446"/>
        <v>1</v>
      </c>
      <c r="Q790">
        <f t="shared" ca="1" si="449"/>
        <v>752</v>
      </c>
      <c r="R790">
        <f t="shared" ca="1" si="452"/>
        <v>990</v>
      </c>
      <c r="S790">
        <f t="shared" ca="1" si="450"/>
        <v>737</v>
      </c>
      <c r="T790" t="str">
        <f t="shared" ca="1" si="451"/>
        <v>Paradas</v>
      </c>
      <c r="U790">
        <f t="shared" ca="1" si="453"/>
        <v>10737</v>
      </c>
      <c r="V790">
        <f ca="1">IFERROR(INDEX(Rutas_Despiece!$J:$J,MATCH($S790,$Q:$Q,0)),"")</f>
        <v>41.669934499999997</v>
      </c>
      <c r="W790">
        <f ca="1">IFERROR(INDEX(Rutas_Despiece!$K:$K,MATCH($S790,$Q:$Q,0)),"")</f>
        <v>-0.84633020000000003</v>
      </c>
      <c r="Y790" t="str">
        <f ca="1">IFERROR(INDEX(Rutas_Despiece!$F:$F,MATCH($S790,$Q:$Q,0))&amp;" "&amp;INDEX(Rutas_Despiece!$G:$G,MATCH($S790,$Q:$Q,0)),"")</f>
        <v xml:space="preserve">Avd. Cataluña  </v>
      </c>
      <c r="Z790" t="str">
        <f ca="1">IFERROR(INDEX(Rutas_Despiece!$H:$H,MATCH($S790,$Q:$Q,0)),"")</f>
        <v>Zaragoza</v>
      </c>
      <c r="AA790" t="str">
        <f ca="1">IFERROR(INDEX(Rutas_Despiece!$I:$I,MATCH($S790,$Q:$Q,0)),"")</f>
        <v>Zaragoza, España</v>
      </c>
      <c r="AB790" t="str">
        <f ca="1">IFERROR(INDEX(Rutas_Despiece!$L:$L,MATCH($S790,$Q:$Q,0)),"")</f>
        <v>CAF - Pd. Bus (?)</v>
      </c>
      <c r="AG790" t="str">
        <f t="shared" ca="1" si="447"/>
        <v/>
      </c>
    </row>
    <row r="791" spans="1:33" x14ac:dyDescent="0.25">
      <c r="A791">
        <f ca="1">IF(Rutas_Despiece!A791&lt;&gt;Rutas_Despiece!A790,1,0)</f>
        <v>0</v>
      </c>
      <c r="B791">
        <f ca="1">IF(A791,Rutas_Despiece!C791,0)</f>
        <v>0</v>
      </c>
      <c r="C791">
        <f ca="1">IF(A791,Rutas_Despiece!D791,0)</f>
        <v>0</v>
      </c>
      <c r="D791" t="str">
        <f ca="1">IF(A791=1,"",SUBSTITUTE(Rutas_Despiece!J791,",",".") &amp; ","&amp;SUBSTITUTE(Rutas_Despiece!K791,",","."))</f>
        <v>41.749628,-1.175514</v>
      </c>
      <c r="E791" s="5">
        <f t="shared" ca="1" si="444"/>
        <v>36</v>
      </c>
      <c r="F791" t="str">
        <f t="shared" ca="1" si="441"/>
        <v>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91" s="69" t="s">
        <v>1174</v>
      </c>
      <c r="H791">
        <f t="shared" ca="1" si="445"/>
        <v>51</v>
      </c>
      <c r="I791" t="str">
        <f t="shared" ca="1" si="461"/>
        <v/>
      </c>
      <c r="J791" s="5" t="e">
        <f t="shared" ca="1" si="448"/>
        <v>#N/A</v>
      </c>
      <c r="M791" s="69"/>
      <c r="N791" s="69">
        <f t="shared" ca="1" si="438"/>
        <v>1</v>
      </c>
      <c r="O791" s="69" t="s">
        <v>1174</v>
      </c>
      <c r="P791">
        <f t="shared" ca="1" si="446"/>
        <v>1</v>
      </c>
      <c r="Q791">
        <f t="shared" ca="1" si="449"/>
        <v>753</v>
      </c>
      <c r="R791">
        <f t="shared" ca="1" si="452"/>
        <v>990</v>
      </c>
      <c r="S791">
        <f t="shared" ca="1" si="450"/>
        <v>738</v>
      </c>
      <c r="T791" t="str">
        <f t="shared" ca="1" si="451"/>
        <v>Paradas</v>
      </c>
      <c r="U791">
        <f t="shared" ca="1" si="453"/>
        <v>10738</v>
      </c>
      <c r="V791">
        <f ca="1">IFERROR(INDEX(Rutas_Despiece!$J:$J,MATCH($S791,$Q:$Q,0)),"")</f>
        <v>41.667656999999998</v>
      </c>
      <c r="W791">
        <f ca="1">IFERROR(INDEX(Rutas_Despiece!$K:$K,MATCH($S791,$Q:$Q,0)),"")</f>
        <v>-0.85514489999999999</v>
      </c>
      <c r="Y791" t="str">
        <f ca="1">IFERROR(INDEX(Rutas_Despiece!$F:$F,MATCH($S791,$Q:$Q,0))&amp;" "&amp;INDEX(Rutas_Despiece!$G:$G,MATCH($S791,$Q:$Q,0)),"")</f>
        <v>Avd. Cataluña nº 189</v>
      </c>
      <c r="Z791" t="str">
        <f ca="1">IFERROR(INDEX(Rutas_Despiece!$H:$H,MATCH($S791,$Q:$Q,0)),"")</f>
        <v>Zaragoza</v>
      </c>
      <c r="AA791" t="str">
        <f ca="1">IFERROR(INDEX(Rutas_Despiece!$I:$I,MATCH($S791,$Q:$Q,0)),"")</f>
        <v>Zaragoza, España</v>
      </c>
      <c r="AB791">
        <f ca="1">IFERROR(INDEX(Rutas_Despiece!$L:$L,MATCH($S791,$Q:$Q,0)),"")</f>
        <v>0</v>
      </c>
      <c r="AG791" t="str">
        <f t="shared" ca="1" si="447"/>
        <v/>
      </c>
    </row>
    <row r="792" spans="1:33" x14ac:dyDescent="0.25">
      <c r="A792">
        <f ca="1">IF(Rutas_Despiece!A792&lt;&gt;Rutas_Despiece!A791,1,0)</f>
        <v>0</v>
      </c>
      <c r="B792">
        <f ca="1">IF(A792,Rutas_Despiece!C792,0)</f>
        <v>0</v>
      </c>
      <c r="C792">
        <f ca="1">IF(A792,Rutas_Despiece!D792,0)</f>
        <v>0</v>
      </c>
      <c r="D792" t="str">
        <f ca="1">IF(A792=1,"",SUBSTITUTE(Rutas_Despiece!J792,",",".") &amp; ","&amp;SUBSTITUTE(Rutas_Despiece!K792,",","."))</f>
        <v>41.749628,-1.175514</v>
      </c>
      <c r="E792" s="5">
        <f t="shared" ca="1" si="444"/>
        <v>36</v>
      </c>
      <c r="F792" t="str">
        <f t="shared" ca="1" si="441"/>
        <v>41.749628,-1.175514 41.6282654,-0.8862839 41.654107,-0.881143 41.6610694,-0.9009237 41.6603639,-0.8973397 41.654107,-0.881143 41.6659704,-0.8842721 41.6666281,-0.8750802 41.6628839,-0.8664623 41.6604682,-0.8638957 41.6570955,-0.8586166</v>
      </c>
      <c r="G792" s="69" t="s">
        <v>1174</v>
      </c>
      <c r="H792">
        <f t="shared" ca="1" si="445"/>
        <v>51</v>
      </c>
      <c r="I792" t="str">
        <f t="shared" ca="1" si="461"/>
        <v/>
      </c>
      <c r="J792" s="5" t="e">
        <f t="shared" ca="1" si="448"/>
        <v>#N/A</v>
      </c>
      <c r="M792" s="69"/>
      <c r="N792" s="69">
        <f t="shared" ca="1" si="438"/>
        <v>1</v>
      </c>
      <c r="O792" s="69" t="s">
        <v>1174</v>
      </c>
      <c r="P792">
        <f t="shared" ca="1" si="446"/>
        <v>1</v>
      </c>
      <c r="Q792">
        <f t="shared" ca="1" si="449"/>
        <v>754</v>
      </c>
      <c r="R792">
        <f t="shared" ca="1" si="452"/>
        <v>990</v>
      </c>
      <c r="S792">
        <f t="shared" ca="1" si="450"/>
        <v>739</v>
      </c>
      <c r="T792" t="str">
        <f t="shared" ca="1" si="451"/>
        <v>Paradas</v>
      </c>
      <c r="U792">
        <f t="shared" ca="1" si="453"/>
        <v>10739</v>
      </c>
      <c r="V792">
        <f ca="1">IFERROR(INDEX(Rutas_Despiece!$J:$J,MATCH($S792,$Q:$Q,0)),"")</f>
        <v>41.663702800000003</v>
      </c>
      <c r="W792">
        <f ca="1">IFERROR(INDEX(Rutas_Despiece!$K:$K,MATCH($S792,$Q:$Q,0)),"")</f>
        <v>-0.86123839999999996</v>
      </c>
      <c r="Y792" t="str">
        <f ca="1">IFERROR(INDEX(Rutas_Despiece!$F:$F,MATCH($S792,$Q:$Q,0))&amp;" "&amp;INDEX(Rutas_Despiece!$G:$G,MATCH($S792,$Q:$Q,0)),"")</f>
        <v>Avd. Cataluña  103</v>
      </c>
      <c r="Z792" t="str">
        <f ca="1">IFERROR(INDEX(Rutas_Despiece!$H:$H,MATCH($S792,$Q:$Q,0)),"")</f>
        <v>Zaragoza</v>
      </c>
      <c r="AA792" t="str">
        <f ca="1">IFERROR(INDEX(Rutas_Despiece!$I:$I,MATCH($S792,$Q:$Q,0)),"")</f>
        <v>Zaragoza, España</v>
      </c>
      <c r="AB792" t="str">
        <f ca="1">IFERROR(INDEX(Rutas_Despiece!$L:$L,MATCH($S792,$Q:$Q,0)),"")</f>
        <v>Frente Felisa Galé</v>
      </c>
      <c r="AG792" t="str">
        <f t="shared" ca="1" si="447"/>
        <v/>
      </c>
    </row>
    <row r="793" spans="1:33" x14ac:dyDescent="0.25">
      <c r="A793">
        <f ca="1">IF(Rutas_Despiece!A793&lt;&gt;Rutas_Despiece!A792,1,0)</f>
        <v>0</v>
      </c>
      <c r="B793">
        <f ca="1">IF(A793,Rutas_Despiece!C793,0)</f>
        <v>0</v>
      </c>
      <c r="C793">
        <f ca="1">IF(A793,Rutas_Despiece!D793,0)</f>
        <v>0</v>
      </c>
      <c r="D793" t="str">
        <f ca="1">IF(A793=1,"",SUBSTITUTE(Rutas_Despiece!J793,",",".") &amp; ","&amp;SUBSTITUTE(Rutas_Despiece!K793,",","."))</f>
        <v>41.6282654,-0.8862839</v>
      </c>
      <c r="E793" s="5">
        <f t="shared" ca="1" si="444"/>
        <v>36</v>
      </c>
      <c r="F793" t="str">
        <f t="shared" ca="1" si="441"/>
        <v>41.6282654,-0.8862839 41.654107,-0.881143 41.6610694,-0.9009237 41.6603639,-0.8973397 41.654107,-0.881143 41.6659704,-0.8842721 41.6666281,-0.8750802 41.6628839,-0.8664623 41.6604682,-0.8638957 41.6570955,-0.8586166</v>
      </c>
      <c r="G793" s="69" t="s">
        <v>1174</v>
      </c>
      <c r="H793">
        <f t="shared" ca="1" si="445"/>
        <v>51</v>
      </c>
      <c r="I793" t="str">
        <f t="shared" ca="1" si="461"/>
        <v/>
      </c>
      <c r="J793" s="5" t="e">
        <f t="shared" ca="1" si="448"/>
        <v>#N/A</v>
      </c>
      <c r="M793" s="69"/>
      <c r="N793" s="69">
        <f t="shared" ca="1" si="438"/>
        <v>1</v>
      </c>
      <c r="O793" s="69" t="s">
        <v>1174</v>
      </c>
      <c r="P793">
        <f t="shared" ca="1" si="446"/>
        <v>1</v>
      </c>
      <c r="Q793">
        <f t="shared" ca="1" si="449"/>
        <v>755</v>
      </c>
      <c r="R793">
        <f t="shared" ca="1" si="452"/>
        <v>990</v>
      </c>
      <c r="S793">
        <f t="shared" ca="1" si="450"/>
        <v>740</v>
      </c>
      <c r="T793" t="str">
        <f t="shared" ca="1" si="451"/>
        <v>Paradas</v>
      </c>
      <c r="U793">
        <f t="shared" ca="1" si="453"/>
        <v>10740</v>
      </c>
      <c r="V793">
        <f ca="1">IFERROR(INDEX(Rutas_Despiece!$J:$J,MATCH($S793,$Q:$Q,0)),"")</f>
        <v>41.661241799999999</v>
      </c>
      <c r="W793">
        <f ca="1">IFERROR(INDEX(Rutas_Despiece!$K:$K,MATCH($S793,$Q:$Q,0)),"")</f>
        <v>-0.86708779999999996</v>
      </c>
      <c r="Y793" t="str">
        <f ca="1">IFERROR(INDEX(Rutas_Despiece!$F:$F,MATCH($S793,$Q:$Q,0))&amp;" "&amp;INDEX(Rutas_Despiece!$G:$G,MATCH($S793,$Q:$Q,0)),"")</f>
        <v xml:space="preserve">Avd. Cataluña  </v>
      </c>
      <c r="Z793" t="str">
        <f ca="1">IFERROR(INDEX(Rutas_Despiece!$H:$H,MATCH($S793,$Q:$Q,0)),"")</f>
        <v>Zaragoza</v>
      </c>
      <c r="AA793" t="str">
        <f ca="1">IFERROR(INDEX(Rutas_Despiece!$I:$I,MATCH($S793,$Q:$Q,0)),"")</f>
        <v>Zaragoza, España</v>
      </c>
      <c r="AB793" t="str">
        <f ca="1">IFERROR(INDEX(Rutas_Despiece!$L:$L,MATCH($S793,$Q:$Q,0)),"")</f>
        <v>Frente Pº Longares</v>
      </c>
      <c r="AG793" t="str">
        <f t="shared" ca="1" si="447"/>
        <v/>
      </c>
    </row>
    <row r="794" spans="1:33" x14ac:dyDescent="0.25">
      <c r="A794">
        <f ca="1">IF(Rutas_Despiece!A794&lt;&gt;Rutas_Despiece!A793,1,0)</f>
        <v>0</v>
      </c>
      <c r="B794">
        <f ca="1">IF(A794,Rutas_Despiece!C794,0)</f>
        <v>0</v>
      </c>
      <c r="C794">
        <f ca="1">IF(A794,Rutas_Despiece!D794,0)</f>
        <v>0</v>
      </c>
      <c r="D794" t="str">
        <f ca="1">IF(A794=1,"",SUBSTITUTE(Rutas_Despiece!J794,",",".") &amp; ","&amp;SUBSTITUTE(Rutas_Despiece!K794,",","."))</f>
        <v>41.654107,-0.881143</v>
      </c>
      <c r="E794" s="5">
        <f t="shared" ca="1" si="444"/>
        <v>36</v>
      </c>
      <c r="F794" t="str">
        <f t="shared" ca="1" si="441"/>
        <v>41.654107,-0.881143 41.6610694,-0.9009237 41.6603639,-0.8973397 41.654107,-0.881143 41.6659704,-0.8842721 41.6666281,-0.8750802 41.6628839,-0.8664623 41.6604682,-0.8638957 41.6570955,-0.8586166</v>
      </c>
      <c r="G794" s="69" t="s">
        <v>1174</v>
      </c>
      <c r="H794">
        <f t="shared" ca="1" si="445"/>
        <v>51</v>
      </c>
      <c r="I794" t="str">
        <f t="shared" ref="I794" ca="1" si="462">IF(I793&lt;H794,I793+1,"")</f>
        <v/>
      </c>
      <c r="J794" s="5" t="e">
        <f t="shared" ca="1" si="448"/>
        <v>#N/A</v>
      </c>
      <c r="M794" s="69"/>
      <c r="N794" s="69">
        <f t="shared" ca="1" si="438"/>
        <v>1</v>
      </c>
      <c r="O794" s="69" t="s">
        <v>1174</v>
      </c>
      <c r="P794">
        <f t="shared" ca="1" si="446"/>
        <v>1</v>
      </c>
      <c r="Q794">
        <f t="shared" ca="1" si="449"/>
        <v>756</v>
      </c>
      <c r="R794">
        <f t="shared" ca="1" si="452"/>
        <v>990</v>
      </c>
      <c r="S794">
        <f t="shared" ca="1" si="450"/>
        <v>741</v>
      </c>
      <c r="T794" t="str">
        <f t="shared" ca="1" si="451"/>
        <v>Paradas</v>
      </c>
      <c r="U794">
        <f t="shared" ca="1" si="453"/>
        <v>10741</v>
      </c>
      <c r="V794">
        <f ca="1">IFERROR(INDEX(Rutas_Despiece!$J:$J,MATCH($S794,$Q:$Q,0)),"")</f>
        <v>41.657202599999998</v>
      </c>
      <c r="W794">
        <f ca="1">IFERROR(INDEX(Rutas_Despiece!$K:$K,MATCH($S794,$Q:$Q,0)),"")</f>
        <v>-0.87220869999999995</v>
      </c>
      <c r="Y794" t="str">
        <f ca="1">IFERROR(INDEX(Rutas_Despiece!$F:$F,MATCH($S794,$Q:$Q,0))&amp;" "&amp;INDEX(Rutas_Despiece!$G:$G,MATCH($S794,$Q:$Q,0)),"")</f>
        <v xml:space="preserve">Avd. Puente del Pilar nº 3 </v>
      </c>
      <c r="Z794" t="str">
        <f ca="1">IFERROR(INDEX(Rutas_Despiece!$H:$H,MATCH($S794,$Q:$Q,0)),"")</f>
        <v>Zaragoza</v>
      </c>
      <c r="AA794" t="str">
        <f ca="1">IFERROR(INDEX(Rutas_Despiece!$I:$I,MATCH($S794,$Q:$Q,0)),"")</f>
        <v>Zaragoza, España</v>
      </c>
      <c r="AB794" t="str">
        <f ca="1">IFERROR(INDEX(Rutas_Despiece!$L:$L,MATCH($S794,$Q:$Q,0)),"")</f>
        <v>Pd. Bus</v>
      </c>
      <c r="AG794" t="str">
        <f t="shared" ca="1" si="447"/>
        <v/>
      </c>
    </row>
    <row r="795" spans="1:33" x14ac:dyDescent="0.25">
      <c r="A795">
        <f ca="1">IF(Rutas_Despiece!A795&lt;&gt;Rutas_Despiece!A794,1,0)</f>
        <v>0</v>
      </c>
      <c r="B795">
        <f ca="1">IF(A795,Rutas_Despiece!C795,0)</f>
        <v>0</v>
      </c>
      <c r="C795">
        <f ca="1">IF(A795,Rutas_Despiece!D795,0)</f>
        <v>0</v>
      </c>
      <c r="D795" t="str">
        <f ca="1">IF(A795=1,"",SUBSTITUTE(Rutas_Despiece!J795,",",".") &amp; ","&amp;SUBSTITUTE(Rutas_Despiece!K795,",","."))</f>
        <v>41.6610694,-0.9009237</v>
      </c>
      <c r="E795" s="5">
        <f t="shared" ca="1" si="444"/>
        <v>36</v>
      </c>
      <c r="F795" t="str">
        <f t="shared" ca="1" si="441"/>
        <v>41.6610694,-0.9009237 41.6603639,-0.8973397 41.654107,-0.881143 41.6659704,-0.8842721 41.6666281,-0.8750802 41.6628839,-0.8664623 41.6604682,-0.8638957 41.6570955,-0.8586166</v>
      </c>
      <c r="G795" s="69" t="s">
        <v>1174</v>
      </c>
      <c r="H795">
        <f t="shared" ca="1" si="445"/>
        <v>51</v>
      </c>
      <c r="I795" t="str">
        <f t="shared" ref="I795:I798" ca="1" si="463">IF(I794&lt;H795,I794+1,I794)</f>
        <v/>
      </c>
      <c r="J795" s="5" t="e">
        <f t="shared" ca="1" si="448"/>
        <v>#N/A</v>
      </c>
      <c r="M795" s="69"/>
      <c r="N795" s="69">
        <f t="shared" ca="1" si="438"/>
        <v>1</v>
      </c>
      <c r="O795" s="69" t="s">
        <v>1174</v>
      </c>
      <c r="P795">
        <f t="shared" ca="1" si="446"/>
        <v>1</v>
      </c>
      <c r="Q795">
        <f t="shared" ca="1" si="449"/>
        <v>757</v>
      </c>
      <c r="R795">
        <f t="shared" ca="1" si="452"/>
        <v>990</v>
      </c>
      <c r="S795">
        <f t="shared" ca="1" si="450"/>
        <v>742</v>
      </c>
      <c r="T795" t="str">
        <f t="shared" ca="1" si="451"/>
        <v>Paradas</v>
      </c>
      <c r="U795">
        <f t="shared" ca="1" si="453"/>
        <v>10742</v>
      </c>
      <c r="V795">
        <f ca="1">IFERROR(INDEX(Rutas_Despiece!$J:$J,MATCH($S795,$Q:$Q,0)),"")</f>
        <v>41.654027300000003</v>
      </c>
      <c r="W795">
        <f ca="1">IFERROR(INDEX(Rutas_Despiece!$K:$K,MATCH($S795,$Q:$Q,0)),"")</f>
        <v>-0.87050300000000003</v>
      </c>
      <c r="Y795" t="str">
        <f ca="1">IFERROR(INDEX(Rutas_Despiece!$F:$F,MATCH($S795,$Q:$Q,0))&amp;" "&amp;INDEX(Rutas_Despiece!$G:$G,MATCH($S795,$Q:$Q,0)),"")</f>
        <v xml:space="preserve">Echegaray y Caballero  </v>
      </c>
      <c r="Z795" t="str">
        <f ca="1">IFERROR(INDEX(Rutas_Despiece!$H:$H,MATCH($S795,$Q:$Q,0)),"")</f>
        <v>Zaragoza</v>
      </c>
      <c r="AA795" t="str">
        <f ca="1">IFERROR(INDEX(Rutas_Despiece!$I:$I,MATCH($S795,$Q:$Q,0)),"")</f>
        <v>Zaragoza, España</v>
      </c>
      <c r="AB795" t="str">
        <f ca="1">IFERROR(INDEX(Rutas_Despiece!$L:$L,MATCH($S795,$Q:$Q,0)),"")</f>
        <v>Puente de Hierro (?)</v>
      </c>
      <c r="AG795" t="str">
        <f t="shared" ca="1" si="447"/>
        <v/>
      </c>
    </row>
    <row r="796" spans="1:33" x14ac:dyDescent="0.25">
      <c r="A796">
        <f ca="1">IF(Rutas_Despiece!A796&lt;&gt;Rutas_Despiece!A795,1,0)</f>
        <v>0</v>
      </c>
      <c r="B796">
        <f ca="1">IF(A796,Rutas_Despiece!C796,0)</f>
        <v>0</v>
      </c>
      <c r="C796">
        <f ca="1">IF(A796,Rutas_Despiece!D796,0)</f>
        <v>0</v>
      </c>
      <c r="D796" t="str">
        <f ca="1">IF(A796=1,"",SUBSTITUTE(Rutas_Despiece!J796,",",".") &amp; ","&amp;SUBSTITUTE(Rutas_Despiece!K796,",","."))</f>
        <v>41.6603639,-0.8973397</v>
      </c>
      <c r="E796" s="5">
        <f t="shared" ca="1" si="444"/>
        <v>36</v>
      </c>
      <c r="F796" t="str">
        <f t="shared" ca="1" si="441"/>
        <v>41.6603639,-0.8973397 41.654107,-0.881143 41.6659704,-0.8842721 41.6666281,-0.8750802 41.6628839,-0.8664623 41.6604682,-0.8638957 41.6570955,-0.8586166</v>
      </c>
      <c r="G796" s="69" t="s">
        <v>1174</v>
      </c>
      <c r="H796">
        <f t="shared" ca="1" si="445"/>
        <v>51</v>
      </c>
      <c r="I796" t="str">
        <f t="shared" ca="1" si="463"/>
        <v/>
      </c>
      <c r="J796" s="5" t="e">
        <f t="shared" ca="1" si="448"/>
        <v>#N/A</v>
      </c>
      <c r="M796" s="69"/>
      <c r="N796" s="69">
        <f t="shared" ca="1" si="438"/>
        <v>1</v>
      </c>
      <c r="O796" s="69" t="s">
        <v>1174</v>
      </c>
      <c r="P796">
        <f t="shared" ca="1" si="446"/>
        <v>1</v>
      </c>
      <c r="Q796">
        <f t="shared" ca="1" si="449"/>
        <v>758</v>
      </c>
      <c r="R796">
        <f t="shared" ca="1" si="452"/>
        <v>990</v>
      </c>
      <c r="S796">
        <f t="shared" ca="1" si="450"/>
        <v>743</v>
      </c>
      <c r="T796" t="str">
        <f t="shared" ca="1" si="451"/>
        <v>Paradas</v>
      </c>
      <c r="U796">
        <f t="shared" ca="1" si="453"/>
        <v>10743</v>
      </c>
      <c r="V796">
        <f ca="1">IFERROR(INDEX(Rutas_Despiece!$J:$J,MATCH($S796,$Q:$Q,0)),"")</f>
        <v>41.657095499999997</v>
      </c>
      <c r="W796">
        <f ca="1">IFERROR(INDEX(Rutas_Despiece!$K:$K,MATCH($S796,$Q:$Q,0)),"")</f>
        <v>-0.85861659999999995</v>
      </c>
      <c r="Y796" t="str">
        <f ca="1">IFERROR(INDEX(Rutas_Despiece!$F:$F,MATCH($S796,$Q:$Q,0))&amp;" "&amp;INDEX(Rutas_Despiece!$G:$G,MATCH($S796,$Q:$Q,0)),"")</f>
        <v xml:space="preserve">Balbino Orensanz  </v>
      </c>
      <c r="Z796" t="str">
        <f ca="1">IFERROR(INDEX(Rutas_Despiece!$H:$H,MATCH($S796,$Q:$Q,0)),"")</f>
        <v>Zaragoza</v>
      </c>
      <c r="AA796" t="str">
        <f ca="1">IFERROR(INDEX(Rutas_Despiece!$I:$I,MATCH($S796,$Q:$Q,0)),"")</f>
        <v>Zaragoza, España</v>
      </c>
      <c r="AB796" t="str">
        <f ca="1">IFERROR(INDEX(Rutas_Despiece!$L:$L,MATCH($S796,$Q:$Q,0)),"")</f>
        <v>Esq. Alfonso Zapater - Pd. Bus</v>
      </c>
      <c r="AG796" t="str">
        <f t="shared" ca="1" si="447"/>
        <v/>
      </c>
    </row>
    <row r="797" spans="1:33" x14ac:dyDescent="0.25">
      <c r="A797">
        <f ca="1">IF(Rutas_Despiece!A797&lt;&gt;Rutas_Despiece!A796,1,0)</f>
        <v>0</v>
      </c>
      <c r="B797">
        <f ca="1">IF(A797,Rutas_Despiece!C797,0)</f>
        <v>0</v>
      </c>
      <c r="C797">
        <f ca="1">IF(A797,Rutas_Despiece!D797,0)</f>
        <v>0</v>
      </c>
      <c r="D797" t="str">
        <f ca="1">IF(A797=1,"",SUBSTITUTE(Rutas_Despiece!J797,",",".") &amp; ","&amp;SUBSTITUTE(Rutas_Despiece!K797,",","."))</f>
        <v>41.654107,-0.881143</v>
      </c>
      <c r="E797" s="5">
        <f t="shared" ca="1" si="444"/>
        <v>36</v>
      </c>
      <c r="F797" t="str">
        <f t="shared" ca="1" si="441"/>
        <v>41.654107,-0.881143 41.6659704,-0.8842721 41.6666281,-0.8750802 41.6628839,-0.8664623 41.6604682,-0.8638957 41.6570955,-0.8586166</v>
      </c>
      <c r="G797" s="69" t="s">
        <v>1174</v>
      </c>
      <c r="H797">
        <f t="shared" ca="1" si="445"/>
        <v>51</v>
      </c>
      <c r="I797" t="str">
        <f t="shared" ca="1" si="463"/>
        <v/>
      </c>
      <c r="J797" s="5" t="e">
        <f t="shared" ca="1" si="448"/>
        <v>#N/A</v>
      </c>
      <c r="M797" s="69"/>
      <c r="N797" s="69">
        <f t="shared" ca="1" si="438"/>
        <v>1</v>
      </c>
      <c r="O797" s="69" t="s">
        <v>1174</v>
      </c>
      <c r="P797">
        <f t="shared" ca="1" si="446"/>
        <v>1</v>
      </c>
      <c r="Q797">
        <f t="shared" ca="1" si="449"/>
        <v>759</v>
      </c>
      <c r="R797">
        <f t="shared" ca="1" si="452"/>
        <v>990</v>
      </c>
      <c r="S797">
        <f t="shared" ca="1" si="450"/>
        <v>744</v>
      </c>
      <c r="T797" t="str">
        <f t="shared" ca="1" si="451"/>
        <v>Paradas</v>
      </c>
      <c r="U797">
        <f t="shared" ca="1" si="453"/>
        <v>10744</v>
      </c>
      <c r="V797">
        <f ca="1">IFERROR(INDEX(Rutas_Despiece!$J:$J,MATCH($S797,$Q:$Q,0)),"")</f>
        <v>41.660539900000003</v>
      </c>
      <c r="W797">
        <f ca="1">IFERROR(INDEX(Rutas_Despiece!$K:$K,MATCH($S797,$Q:$Q,0)),"")</f>
        <v>-0.86379159999999999</v>
      </c>
      <c r="Y797" t="str">
        <f ca="1">IFERROR(INDEX(Rutas_Despiece!$F:$F,MATCH($S797,$Q:$Q,0))&amp;" "&amp;INDEX(Rutas_Despiece!$G:$G,MATCH($S797,$Q:$Q,0)),"")</f>
        <v xml:space="preserve">Marqués de la Cadena  </v>
      </c>
      <c r="Z797" t="str">
        <f ca="1">IFERROR(INDEX(Rutas_Despiece!$H:$H,MATCH($S797,$Q:$Q,0)),"")</f>
        <v>Zaragoza</v>
      </c>
      <c r="AA797" t="str">
        <f ca="1">IFERROR(INDEX(Rutas_Despiece!$I:$I,MATCH($S797,$Q:$Q,0)),"")</f>
        <v>Zaragoza, España</v>
      </c>
      <c r="AB797" t="str">
        <f ca="1">IFERROR(INDEX(Rutas_Despiece!$L:$L,MATCH($S797,$Q:$Q,0)),"")</f>
        <v>Esq. Avd. La Jota - Pd. Bus</v>
      </c>
      <c r="AG797" t="str">
        <f t="shared" ca="1" si="447"/>
        <v/>
      </c>
    </row>
    <row r="798" spans="1:33" x14ac:dyDescent="0.25">
      <c r="A798">
        <f ca="1">IF(Rutas_Despiece!A798&lt;&gt;Rutas_Despiece!A797,1,0)</f>
        <v>0</v>
      </c>
      <c r="B798">
        <f ca="1">IF(A798,Rutas_Despiece!C798,0)</f>
        <v>0</v>
      </c>
      <c r="C798">
        <f ca="1">IF(A798,Rutas_Despiece!D798,0)</f>
        <v>0</v>
      </c>
      <c r="D798" t="str">
        <f ca="1">IF(A798=1,"",SUBSTITUTE(Rutas_Despiece!J798,",",".") &amp; ","&amp;SUBSTITUTE(Rutas_Despiece!K798,",","."))</f>
        <v>41.6659704,-0.8842721</v>
      </c>
      <c r="E798" s="5">
        <f t="shared" ca="1" si="444"/>
        <v>36</v>
      </c>
      <c r="F798" t="str">
        <f t="shared" ca="1" si="441"/>
        <v>41.6659704,-0.8842721 41.6666281,-0.8750802 41.6628839,-0.8664623 41.6604682,-0.8638957 41.6570955,-0.8586166</v>
      </c>
      <c r="G798" s="69" t="s">
        <v>1174</v>
      </c>
      <c r="H798">
        <f t="shared" ca="1" si="445"/>
        <v>51</v>
      </c>
      <c r="I798" t="str">
        <f t="shared" ca="1" si="463"/>
        <v/>
      </c>
      <c r="J798" s="5" t="e">
        <f t="shared" ca="1" si="448"/>
        <v>#N/A</v>
      </c>
      <c r="M798" s="69"/>
      <c r="N798" s="69">
        <f t="shared" ca="1" si="438"/>
        <v>1</v>
      </c>
      <c r="O798" s="69" t="s">
        <v>1174</v>
      </c>
      <c r="P798">
        <f t="shared" ca="1" si="446"/>
        <v>1</v>
      </c>
      <c r="Q798">
        <f t="shared" ca="1" si="449"/>
        <v>760</v>
      </c>
      <c r="R798">
        <f t="shared" ca="1" si="452"/>
        <v>990</v>
      </c>
      <c r="S798">
        <f t="shared" ca="1" si="450"/>
        <v>745</v>
      </c>
      <c r="T798" t="str">
        <f t="shared" ca="1" si="451"/>
        <v>Paradas</v>
      </c>
      <c r="U798">
        <f t="shared" ca="1" si="453"/>
        <v>10745</v>
      </c>
      <c r="V798">
        <f ca="1">IFERROR(INDEX(Rutas_Despiece!$J:$J,MATCH($S798,$Q:$Q,0)),"")</f>
        <v>41.662917499999999</v>
      </c>
      <c r="W798">
        <f ca="1">IFERROR(INDEX(Rutas_Despiece!$K:$K,MATCH($S798,$Q:$Q,0)),"")</f>
        <v>-0.86629460000000003</v>
      </c>
      <c r="Y798" t="str">
        <f ca="1">IFERROR(INDEX(Rutas_Despiece!$F:$F,MATCH($S798,$Q:$Q,0))&amp;" "&amp;INDEX(Rutas_Despiece!$G:$G,MATCH($S798,$Q:$Q,0)),"")</f>
        <v xml:space="preserve">Marqués de la Cadena </v>
      </c>
      <c r="Z798" t="str">
        <f ca="1">IFERROR(INDEX(Rutas_Despiece!$H:$H,MATCH($S798,$Q:$Q,0)),"")</f>
        <v>Zaragoza</v>
      </c>
      <c r="AA798" t="str">
        <f ca="1">IFERROR(INDEX(Rutas_Despiece!$I:$I,MATCH($S798,$Q:$Q,0)),"")</f>
        <v>Zaragoza, España</v>
      </c>
      <c r="AB798" t="str">
        <f ca="1">IFERROR(INDEX(Rutas_Despiece!$L:$L,MATCH($S798,$Q:$Q,0)),"")</f>
        <v>Frente nº 57 - Pd. Bus CAN</v>
      </c>
      <c r="AG798" t="str">
        <f t="shared" ca="1" si="447"/>
        <v/>
      </c>
    </row>
    <row r="799" spans="1:33" x14ac:dyDescent="0.25">
      <c r="A799">
        <f ca="1">IF(Rutas_Despiece!A799&lt;&gt;Rutas_Despiece!A798,1,0)</f>
        <v>0</v>
      </c>
      <c r="B799">
        <f ca="1">IF(A799,Rutas_Despiece!C799,0)</f>
        <v>0</v>
      </c>
      <c r="C799">
        <f ca="1">IF(A799,Rutas_Despiece!D799,0)</f>
        <v>0</v>
      </c>
      <c r="D799" t="str">
        <f ca="1">IF(A799=1,"",SUBSTITUTE(Rutas_Despiece!J799,",",".") &amp; ","&amp;SUBSTITUTE(Rutas_Despiece!K799,",","."))</f>
        <v>41.6666281,-0.8750802</v>
      </c>
      <c r="E799" s="5">
        <f t="shared" ca="1" si="444"/>
        <v>36</v>
      </c>
      <c r="F799" t="str">
        <f t="shared" ca="1" si="441"/>
        <v>41.6666281,-0.8750802 41.6628839,-0.8664623 41.6604682,-0.8638957 41.6570955,-0.8586166</v>
      </c>
      <c r="G799" s="69" t="s">
        <v>1174</v>
      </c>
      <c r="H799">
        <f t="shared" ca="1" si="445"/>
        <v>51</v>
      </c>
      <c r="I799" t="str">
        <f t="shared" ref="I799" ca="1" si="464">IF(I798&lt;H799,I798+1,"")</f>
        <v/>
      </c>
      <c r="J799" s="5" t="e">
        <f t="shared" ca="1" si="448"/>
        <v>#N/A</v>
      </c>
      <c r="M799" s="69"/>
      <c r="N799" s="69">
        <f t="shared" ca="1" si="438"/>
        <v>1</v>
      </c>
      <c r="O799" s="69" t="s">
        <v>1174</v>
      </c>
      <c r="P799">
        <f t="shared" ca="1" si="446"/>
        <v>1</v>
      </c>
      <c r="Q799">
        <f t="shared" ca="1" si="449"/>
        <v>761</v>
      </c>
      <c r="R799">
        <f t="shared" ca="1" si="452"/>
        <v>990</v>
      </c>
      <c r="S799">
        <f t="shared" ca="1" si="450"/>
        <v>746</v>
      </c>
      <c r="T799" t="str">
        <f t="shared" ca="1" si="451"/>
        <v>Paradas</v>
      </c>
      <c r="U799">
        <f t="shared" ca="1" si="453"/>
        <v>10746</v>
      </c>
      <c r="V799">
        <f ca="1">IFERROR(INDEX(Rutas_Despiece!$J:$J,MATCH($S799,$Q:$Q,0)),"")</f>
        <v>41.666624300000002</v>
      </c>
      <c r="W799">
        <f ca="1">IFERROR(INDEX(Rutas_Despiece!$K:$K,MATCH($S799,$Q:$Q,0)),"")</f>
        <v>-0.87490239999999997</v>
      </c>
      <c r="Y799" t="str">
        <f ca="1">IFERROR(INDEX(Rutas_Despiece!$F:$F,MATCH($S799,$Q:$Q,0))&amp;" "&amp;INDEX(Rutas_Despiece!$G:$G,MATCH($S799,$Q:$Q,0)),"")</f>
        <v xml:space="preserve">Valle de Broto  </v>
      </c>
      <c r="Z799" t="str">
        <f ca="1">IFERROR(INDEX(Rutas_Despiece!$H:$H,MATCH($S799,$Q:$Q,0)),"")</f>
        <v>Zaragoza</v>
      </c>
      <c r="AA799" t="str">
        <f ca="1">IFERROR(INDEX(Rutas_Despiece!$I:$I,MATCH($S799,$Q:$Q,0)),"")</f>
        <v>Zaragoza, España</v>
      </c>
      <c r="AB799" t="str">
        <f ca="1">IFERROR(INDEX(Rutas_Despiece!$L:$L,MATCH($S799,$Q:$Q,0)),"")</f>
        <v>Esq. Valle Pineta - Bar La Pd.</v>
      </c>
      <c r="AG799" t="str">
        <f t="shared" ca="1" si="447"/>
        <v/>
      </c>
    </row>
    <row r="800" spans="1:33" x14ac:dyDescent="0.25">
      <c r="A800">
        <f ca="1">IF(Rutas_Despiece!A800&lt;&gt;Rutas_Despiece!A799,1,0)</f>
        <v>0</v>
      </c>
      <c r="B800">
        <f ca="1">IF(A800,Rutas_Despiece!C800,0)</f>
        <v>0</v>
      </c>
      <c r="C800">
        <f ca="1">IF(A800,Rutas_Despiece!D800,0)</f>
        <v>0</v>
      </c>
      <c r="D800" t="str">
        <f ca="1">IF(A800=1,"",SUBSTITUTE(Rutas_Despiece!J800,",",".") &amp; ","&amp;SUBSTITUTE(Rutas_Despiece!K800,",","."))</f>
        <v>41.6628839,-0.8664623</v>
      </c>
      <c r="E800" s="5">
        <f t="shared" ca="1" si="444"/>
        <v>36</v>
      </c>
      <c r="F800" t="str">
        <f t="shared" ca="1" si="441"/>
        <v>41.6628839,-0.8664623 41.6604682,-0.8638957 41.6570955,-0.8586166</v>
      </c>
      <c r="G800" s="69" t="s">
        <v>1174</v>
      </c>
      <c r="H800">
        <f t="shared" ca="1" si="445"/>
        <v>51</v>
      </c>
      <c r="I800" t="str">
        <f t="shared" ref="I800:I803" ca="1" si="465">IF(I799&lt;H800,I799+1,I799)</f>
        <v/>
      </c>
      <c r="J800" s="5" t="e">
        <f t="shared" ca="1" si="448"/>
        <v>#N/A</v>
      </c>
      <c r="M800" s="69"/>
      <c r="N800" s="69">
        <f t="shared" ca="1" si="438"/>
        <v>1</v>
      </c>
      <c r="O800" s="69" t="s">
        <v>1174</v>
      </c>
      <c r="P800">
        <f t="shared" ca="1" si="446"/>
        <v>1</v>
      </c>
      <c r="Q800">
        <f t="shared" ca="1" si="449"/>
        <v>762</v>
      </c>
      <c r="R800">
        <f t="shared" ca="1" si="452"/>
        <v>990</v>
      </c>
      <c r="S800">
        <f t="shared" ca="1" si="450"/>
        <v>747</v>
      </c>
      <c r="T800" t="str">
        <f t="shared" ca="1" si="451"/>
        <v>Paradas</v>
      </c>
      <c r="U800">
        <f t="shared" ca="1" si="453"/>
        <v>10747</v>
      </c>
      <c r="V800">
        <f ca="1">IFERROR(INDEX(Rutas_Despiece!$J:$J,MATCH($S800,$Q:$Q,0)),"")</f>
        <v>41.665970399999999</v>
      </c>
      <c r="W800">
        <f ca="1">IFERROR(INDEX(Rutas_Despiece!$K:$K,MATCH($S800,$Q:$Q,0)),"")</f>
        <v>-0.88427210000000001</v>
      </c>
      <c r="Y800" t="str">
        <f ca="1">IFERROR(INDEX(Rutas_Despiece!$F:$F,MATCH($S800,$Q:$Q,0))&amp;" "&amp;INDEX(Rutas_Despiece!$G:$G,MATCH($S800,$Q:$Q,0)),"")</f>
        <v xml:space="preserve">Valle de Broto  </v>
      </c>
      <c r="Z800" t="str">
        <f ca="1">IFERROR(INDEX(Rutas_Despiece!$H:$H,MATCH($S800,$Q:$Q,0)),"")</f>
        <v>Zaragoza</v>
      </c>
      <c r="AA800" t="str">
        <f ca="1">IFERROR(INDEX(Rutas_Despiece!$I:$I,MATCH($S800,$Q:$Q,0)),"")</f>
        <v>Zaragoza, España</v>
      </c>
      <c r="AB800" t="str">
        <f ca="1">IFERROR(INDEX(Rutas_Despiece!$L:$L,MATCH($S800,$Q:$Q,0)),"")</f>
        <v>Kasan - Pd. Bus CI2</v>
      </c>
      <c r="AG800" t="str">
        <f t="shared" ca="1" si="447"/>
        <v/>
      </c>
    </row>
    <row r="801" spans="1:33" x14ac:dyDescent="0.25">
      <c r="A801">
        <f ca="1">IF(Rutas_Despiece!A801&lt;&gt;Rutas_Despiece!A800,1,0)</f>
        <v>0</v>
      </c>
      <c r="B801">
        <f ca="1">IF(A801,Rutas_Despiece!C801,0)</f>
        <v>0</v>
      </c>
      <c r="C801">
        <f ca="1">IF(A801,Rutas_Despiece!D801,0)</f>
        <v>0</v>
      </c>
      <c r="D801" t="str">
        <f ca="1">IF(A801=1,"",SUBSTITUTE(Rutas_Despiece!J801,",",".") &amp; ","&amp;SUBSTITUTE(Rutas_Despiece!K801,",","."))</f>
        <v>41.6604682,-0.8638957</v>
      </c>
      <c r="E801" s="5">
        <f t="shared" ca="1" si="444"/>
        <v>36</v>
      </c>
      <c r="F801" t="str">
        <f t="shared" ca="1" si="441"/>
        <v>41.6604682,-0.8638957 41.6570955,-0.8586166</v>
      </c>
      <c r="G801" s="69" t="s">
        <v>1174</v>
      </c>
      <c r="H801">
        <f t="shared" ca="1" si="445"/>
        <v>51</v>
      </c>
      <c r="I801" t="str">
        <f t="shared" ca="1" si="465"/>
        <v/>
      </c>
      <c r="J801" s="5" t="e">
        <f t="shared" ca="1" si="448"/>
        <v>#N/A</v>
      </c>
      <c r="M801" s="69"/>
      <c r="N801" s="69">
        <f t="shared" ca="1" si="438"/>
        <v>1</v>
      </c>
      <c r="O801" s="69" t="s">
        <v>1174</v>
      </c>
      <c r="P801">
        <f t="shared" ca="1" si="446"/>
        <v>1</v>
      </c>
      <c r="Q801">
        <f t="shared" ca="1" si="449"/>
        <v>763</v>
      </c>
      <c r="R801">
        <f t="shared" ca="1" si="452"/>
        <v>990</v>
      </c>
      <c r="S801">
        <f t="shared" ca="1" si="450"/>
        <v>748</v>
      </c>
      <c r="T801" t="str">
        <f t="shared" ca="1" si="451"/>
        <v>Paradas</v>
      </c>
      <c r="U801">
        <f t="shared" ca="1" si="453"/>
        <v>10748</v>
      </c>
      <c r="V801">
        <f ca="1">IFERROR(INDEX(Rutas_Despiece!$J:$J,MATCH($S801,$Q:$Q,0)),"")</f>
        <v>41.660820000000001</v>
      </c>
      <c r="W801">
        <f ca="1">IFERROR(INDEX(Rutas_Despiece!$K:$K,MATCH($S801,$Q:$Q,0)),"")</f>
        <v>-0.89596399999999998</v>
      </c>
      <c r="Y801" t="str">
        <f ca="1">IFERROR(INDEX(Rutas_Despiece!$F:$F,MATCH($S801,$Q:$Q,0))&amp;" "&amp;INDEX(Rutas_Despiece!$G:$G,MATCH($S801,$Q:$Q,0)),"")</f>
        <v xml:space="preserve">Avd. Almozara </v>
      </c>
      <c r="Z801" t="str">
        <f ca="1">IFERROR(INDEX(Rutas_Despiece!$H:$H,MATCH($S801,$Q:$Q,0)),"")</f>
        <v>Zaragoza</v>
      </c>
      <c r="AA801" t="str">
        <f ca="1">IFERROR(INDEX(Rutas_Despiece!$I:$I,MATCH($S801,$Q:$Q,0)),"")</f>
        <v>Zaragoza, España</v>
      </c>
      <c r="AB801" t="str">
        <f ca="1">IFERROR(INDEX(Rutas_Despiece!$L:$L,MATCH($S801,$Q:$Q,0)),"")</f>
        <v>Frente nº 7 – Ibercaja – Pd. Bus</v>
      </c>
      <c r="AG801" t="str">
        <f t="shared" ca="1" si="447"/>
        <v/>
      </c>
    </row>
    <row r="802" spans="1:33" x14ac:dyDescent="0.25">
      <c r="A802">
        <f ca="1">IF(Rutas_Despiece!A802&lt;&gt;Rutas_Despiece!A801,1,0)</f>
        <v>0</v>
      </c>
      <c r="B802">
        <f ca="1">IF(A802,Rutas_Despiece!C802,0)</f>
        <v>0</v>
      </c>
      <c r="C802">
        <f ca="1">IF(A802,Rutas_Despiece!D802,0)</f>
        <v>0</v>
      </c>
      <c r="D802" t="str">
        <f ca="1">IF(A802=1,"",SUBSTITUTE(Rutas_Despiece!J802,",",".") &amp; ","&amp;SUBSTITUTE(Rutas_Despiece!K802,",","."))</f>
        <v>41.6570955,-0.8586166</v>
      </c>
      <c r="E802" s="5">
        <f t="shared" ca="1" si="444"/>
        <v>36</v>
      </c>
      <c r="F802" t="str">
        <f t="shared" ca="1" si="441"/>
        <v>41.6570955,-0.8586166</v>
      </c>
      <c r="G802" s="69" t="s">
        <v>1174</v>
      </c>
      <c r="H802">
        <f t="shared" ca="1" si="445"/>
        <v>51</v>
      </c>
      <c r="I802" t="str">
        <f t="shared" ca="1" si="465"/>
        <v/>
      </c>
      <c r="J802" s="5" t="e">
        <f t="shared" ca="1" si="448"/>
        <v>#N/A</v>
      </c>
      <c r="M802" s="69"/>
      <c r="N802" s="69">
        <f t="shared" ca="1" si="438"/>
        <v>1</v>
      </c>
      <c r="O802" s="69" t="s">
        <v>1174</v>
      </c>
      <c r="P802">
        <f t="shared" ca="1" si="446"/>
        <v>1</v>
      </c>
      <c r="Q802">
        <f t="shared" ca="1" si="449"/>
        <v>764</v>
      </c>
      <c r="R802">
        <f t="shared" ca="1" si="452"/>
        <v>990</v>
      </c>
      <c r="S802">
        <f t="shared" ca="1" si="450"/>
        <v>749</v>
      </c>
      <c r="T802" t="str">
        <f t="shared" ca="1" si="451"/>
        <v>Paradas</v>
      </c>
      <c r="U802">
        <f t="shared" ca="1" si="453"/>
        <v>10749</v>
      </c>
      <c r="V802">
        <f ca="1">IFERROR(INDEX(Rutas_Despiece!$J:$J,MATCH($S802,$Q:$Q,0)),"")</f>
        <v>41.663049999999998</v>
      </c>
      <c r="W802">
        <f ca="1">IFERROR(INDEX(Rutas_Despiece!$K:$K,MATCH($S802,$Q:$Q,0)),"")</f>
        <v>-0.89819000000000004</v>
      </c>
      <c r="Y802" t="str">
        <f ca="1">IFERROR(INDEX(Rutas_Despiece!$F:$F,MATCH($S802,$Q:$Q,0))&amp;" "&amp;INDEX(Rutas_Despiece!$G:$G,MATCH($S802,$Q:$Q,0)),"")</f>
        <v xml:space="preserve">Avd. Almozara </v>
      </c>
      <c r="Z802" t="str">
        <f ca="1">IFERROR(INDEX(Rutas_Despiece!$H:$H,MATCH($S802,$Q:$Q,0)),"")</f>
        <v>Zaragoza</v>
      </c>
      <c r="AA802" t="str">
        <f ca="1">IFERROR(INDEX(Rutas_Despiece!$I:$I,MATCH($S802,$Q:$Q,0)),"")</f>
        <v>Zaragoza, España</v>
      </c>
      <c r="AB802" t="str">
        <f ca="1">IFERROR(INDEX(Rutas_Despiece!$L:$L,MATCH($S802,$Q:$Q,0)),"")</f>
        <v>Frente Batalla de Bailén - Pd. Bus</v>
      </c>
      <c r="AG802" t="str">
        <f t="shared" ca="1" si="447"/>
        <v/>
      </c>
    </row>
    <row r="803" spans="1:33" x14ac:dyDescent="0.25">
      <c r="A803">
        <f ca="1">IF(Rutas_Despiece!A803&lt;&gt;Rutas_Despiece!A802,1,0)</f>
        <v>1</v>
      </c>
      <c r="B803" t="str">
        <f ca="1">IF(A803,Rutas_Despiece!C803,0)</f>
        <v>Rutas_Habituales_Central</v>
      </c>
      <c r="C803" t="str">
        <f ca="1">IF(A803,Rutas_Despiece!D803,0)</f>
        <v>Ruta 3_16</v>
      </c>
      <c r="D803" t="str">
        <f ca="1">IF(A803=1,"",SUBSTITUTE(Rutas_Despiece!J803,",",".") &amp; ","&amp;SUBSTITUTE(Rutas_Despiece!K803,",","."))</f>
        <v/>
      </c>
      <c r="E803" s="5">
        <f t="shared" ca="1" si="444"/>
        <v>37</v>
      </c>
      <c r="F803" t="str">
        <f t="shared" ca="1" si="441"/>
        <v xml:space="preserve"> 41.662154,-0.8757999 41.6638973,-0.8739179 41.6726421,-0.8713725 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G803" s="69" t="s">
        <v>1174</v>
      </c>
      <c r="H803">
        <f t="shared" ca="1" si="445"/>
        <v>51</v>
      </c>
      <c r="I803" t="str">
        <f t="shared" ca="1" si="465"/>
        <v/>
      </c>
      <c r="J803" s="5" t="e">
        <f t="shared" ca="1" si="448"/>
        <v>#N/A</v>
      </c>
      <c r="M803" s="69"/>
      <c r="N803" s="69">
        <f t="shared" ca="1" si="438"/>
        <v>1</v>
      </c>
      <c r="O803" s="69" t="s">
        <v>1174</v>
      </c>
      <c r="P803">
        <f t="shared" ca="1" si="446"/>
        <v>0</v>
      </c>
      <c r="Q803">
        <f t="shared" ca="1" si="449"/>
        <v>764</v>
      </c>
      <c r="R803">
        <f t="shared" ca="1" si="452"/>
        <v>990</v>
      </c>
      <c r="S803">
        <f t="shared" ca="1" si="450"/>
        <v>750</v>
      </c>
      <c r="T803" t="str">
        <f t="shared" ca="1" si="451"/>
        <v>Paradas</v>
      </c>
      <c r="U803">
        <f t="shared" ca="1" si="453"/>
        <v>10750</v>
      </c>
      <c r="V803">
        <f ca="1">IFERROR(INDEX(Rutas_Despiece!$J:$J,MATCH($S803,$Q:$Q,0)),"")</f>
        <v>41.662330500000003</v>
      </c>
      <c r="W803">
        <f ca="1">IFERROR(INDEX(Rutas_Despiece!$K:$K,MATCH($S803,$Q:$Q,0)),"")</f>
        <v>-0.9059239</v>
      </c>
      <c r="Y803" t="str">
        <f ca="1">IFERROR(INDEX(Rutas_Despiece!$F:$F,MATCH($S803,$Q:$Q,0))&amp;" "&amp;INDEX(Rutas_Despiece!$G:$G,MATCH($S803,$Q:$Q,0)),"")</f>
        <v xml:space="preserve">Avd. Pablo Gargallo  </v>
      </c>
      <c r="Z803" t="str">
        <f ca="1">IFERROR(INDEX(Rutas_Despiece!$H:$H,MATCH($S803,$Q:$Q,0)),"")</f>
        <v>Zaragoza</v>
      </c>
      <c r="AA803" t="str">
        <f ca="1">IFERROR(INDEX(Rutas_Despiece!$I:$I,MATCH($S803,$Q:$Q,0)),"")</f>
        <v>Zaragoza, España</v>
      </c>
      <c r="AB803" t="str">
        <f ca="1">IFERROR(INDEX(Rutas_Despiece!$L:$L,MATCH($S803,$Q:$Q,0)),"")</f>
        <v>Esq. Berna - Pd. Bus</v>
      </c>
      <c r="AG803" t="str">
        <f t="shared" ca="1" si="447"/>
        <v/>
      </c>
    </row>
    <row r="804" spans="1:33" x14ac:dyDescent="0.25">
      <c r="A804">
        <f ca="1">IF(Rutas_Despiece!A804&lt;&gt;Rutas_Despiece!A803,1,0)</f>
        <v>0</v>
      </c>
      <c r="B804">
        <f ca="1">IF(A804,Rutas_Despiece!C804,0)</f>
        <v>0</v>
      </c>
      <c r="C804">
        <f ca="1">IF(A804,Rutas_Despiece!D804,0)</f>
        <v>0</v>
      </c>
      <c r="D804" t="str">
        <f ca="1">IF(A804=1,"",SUBSTITUTE(Rutas_Despiece!J804,",",".") &amp; ","&amp;SUBSTITUTE(Rutas_Despiece!K804,",","."))</f>
        <v>41.662154,-0.8757999</v>
      </c>
      <c r="E804" s="5">
        <f t="shared" ca="1" si="444"/>
        <v>37</v>
      </c>
      <c r="F804" t="str">
        <f t="shared" ca="1" si="441"/>
        <v>41.662154,-0.8757999 41.6638973,-0.8739179 41.6726421,-0.8713725 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G804" s="69" t="s">
        <v>1174</v>
      </c>
      <c r="H804">
        <f t="shared" ca="1" si="445"/>
        <v>51</v>
      </c>
      <c r="I804" t="str">
        <f t="shared" ref="I804" ca="1" si="466">IF(I803&lt;H804,I803+1,"")</f>
        <v/>
      </c>
      <c r="J804" s="5" t="e">
        <f t="shared" ca="1" si="448"/>
        <v>#N/A</v>
      </c>
      <c r="M804" s="69"/>
      <c r="N804" s="69">
        <f t="shared" ca="1" si="438"/>
        <v>1</v>
      </c>
      <c r="O804" s="69" t="s">
        <v>1174</v>
      </c>
      <c r="P804">
        <f t="shared" ca="1" si="446"/>
        <v>1</v>
      </c>
      <c r="Q804">
        <f t="shared" ca="1" si="449"/>
        <v>765</v>
      </c>
      <c r="R804">
        <f t="shared" ca="1" si="452"/>
        <v>990</v>
      </c>
      <c r="S804">
        <f t="shared" ca="1" si="450"/>
        <v>751</v>
      </c>
      <c r="T804" t="str">
        <f t="shared" ca="1" si="451"/>
        <v>Paradas</v>
      </c>
      <c r="U804">
        <f t="shared" ca="1" si="453"/>
        <v>10751</v>
      </c>
      <c r="V804">
        <f ca="1">IFERROR(INDEX(Rutas_Despiece!$J:$J,MATCH($S804,$Q:$Q,0)),"")</f>
        <v>41.6614723</v>
      </c>
      <c r="W804">
        <f ca="1">IFERROR(INDEX(Rutas_Despiece!$K:$K,MATCH($S804,$Q:$Q,0)),"")</f>
        <v>-0.90230429999999995</v>
      </c>
      <c r="Y804" t="str">
        <f ca="1">IFERROR(INDEX(Rutas_Despiece!$F:$F,MATCH($S804,$Q:$Q,0))&amp;" "&amp;INDEX(Rutas_Despiece!$G:$G,MATCH($S804,$Q:$Q,0)),"")</f>
        <v xml:space="preserve">Avd. Pablo Gargallo  </v>
      </c>
      <c r="Z804" t="str">
        <f ca="1">IFERROR(INDEX(Rutas_Despiece!$H:$H,MATCH($S804,$Q:$Q,0)),"")</f>
        <v>Zaragoza</v>
      </c>
      <c r="AA804" t="str">
        <f ca="1">IFERROR(INDEX(Rutas_Despiece!$I:$I,MATCH($S804,$Q:$Q,0)),"")</f>
        <v>Zaragoza, España</v>
      </c>
      <c r="AB804" t="str">
        <f ca="1">IFERROR(INDEX(Rutas_Despiece!$L:$L,MATCH($S804,$Q:$Q,0)),"")</f>
        <v>Esq. Puerta Sancho - Pd. Bus</v>
      </c>
      <c r="AG804" t="str">
        <f t="shared" ca="1" si="447"/>
        <v/>
      </c>
    </row>
    <row r="805" spans="1:33" x14ac:dyDescent="0.25">
      <c r="A805">
        <f ca="1">IF(Rutas_Despiece!A805&lt;&gt;Rutas_Despiece!A804,1,0)</f>
        <v>0</v>
      </c>
      <c r="B805">
        <f ca="1">IF(A805,Rutas_Despiece!C805,0)</f>
        <v>0</v>
      </c>
      <c r="C805">
        <f ca="1">IF(A805,Rutas_Despiece!D805,0)</f>
        <v>0</v>
      </c>
      <c r="D805" t="str">
        <f ca="1">IF(A805=1,"",SUBSTITUTE(Rutas_Despiece!J805,",",".") &amp; ","&amp;SUBSTITUTE(Rutas_Despiece!K805,",","."))</f>
        <v>41.6638973,-0.8739179</v>
      </c>
      <c r="E805" s="5">
        <f t="shared" ca="1" si="444"/>
        <v>37</v>
      </c>
      <c r="F805" t="str">
        <f t="shared" ca="1" si="441"/>
        <v>41.6638973,-0.8739179 41.6726421,-0.8713725 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G805" s="69" t="s">
        <v>1174</v>
      </c>
      <c r="H805">
        <f t="shared" ca="1" si="445"/>
        <v>51</v>
      </c>
      <c r="I805" t="str">
        <f t="shared" ref="I805:I808" ca="1" si="467">IF(I804&lt;H805,I804+1,I804)</f>
        <v/>
      </c>
      <c r="J805" s="5" t="e">
        <f t="shared" ca="1" si="448"/>
        <v>#N/A</v>
      </c>
      <c r="M805" s="69"/>
      <c r="N805" s="69">
        <f t="shared" ca="1" si="438"/>
        <v>1</v>
      </c>
      <c r="O805" s="69" t="s">
        <v>1174</v>
      </c>
      <c r="P805">
        <f t="shared" ca="1" si="446"/>
        <v>1</v>
      </c>
      <c r="Q805">
        <f t="shared" ca="1" si="449"/>
        <v>766</v>
      </c>
      <c r="R805">
        <f t="shared" ca="1" si="452"/>
        <v>990</v>
      </c>
      <c r="S805">
        <f t="shared" ca="1" si="450"/>
        <v>752</v>
      </c>
      <c r="T805" t="str">
        <f t="shared" ca="1" si="451"/>
        <v>Paradas</v>
      </c>
      <c r="U805">
        <f t="shared" ca="1" si="453"/>
        <v>10752</v>
      </c>
      <c r="V805">
        <f ca="1">IFERROR(INDEX(Rutas_Despiece!$J:$J,MATCH($S805,$Q:$Q,0)),"")</f>
        <v>41.659309</v>
      </c>
      <c r="W805">
        <f ca="1">IFERROR(INDEX(Rutas_Despiece!$K:$K,MATCH($S805,$Q:$Q,0)),"")</f>
        <v>-0.90324709999999997</v>
      </c>
      <c r="Y805" t="str">
        <f ca="1">IFERROR(INDEX(Rutas_Despiece!$F:$F,MATCH($S805,$Q:$Q,0))&amp;" "&amp;INDEX(Rutas_Despiece!$G:$G,MATCH($S805,$Q:$Q,0)),"")</f>
        <v xml:space="preserve">Avd. Puerta Sancho  </v>
      </c>
      <c r="Z805" t="str">
        <f ca="1">IFERROR(INDEX(Rutas_Despiece!$H:$H,MATCH($S805,$Q:$Q,0)),"")</f>
        <v>Zaragoza</v>
      </c>
      <c r="AA805" t="str">
        <f ca="1">IFERROR(INDEX(Rutas_Despiece!$I:$I,MATCH($S805,$Q:$Q,0)),"")</f>
        <v>Zaragoza, España</v>
      </c>
      <c r="AB805" t="str">
        <f ca="1">IFERROR(INDEX(Rutas_Despiece!$L:$L,MATCH($S805,$Q:$Q,0)),"")</f>
        <v>Esq. Autonomía</v>
      </c>
      <c r="AG805" t="str">
        <f t="shared" ca="1" si="447"/>
        <v/>
      </c>
    </row>
    <row r="806" spans="1:33" x14ac:dyDescent="0.25">
      <c r="A806">
        <f ca="1">IF(Rutas_Despiece!A806&lt;&gt;Rutas_Despiece!A805,1,0)</f>
        <v>0</v>
      </c>
      <c r="B806">
        <f ca="1">IF(A806,Rutas_Despiece!C806,0)</f>
        <v>0</v>
      </c>
      <c r="C806">
        <f ca="1">IF(A806,Rutas_Despiece!D806,0)</f>
        <v>0</v>
      </c>
      <c r="D806" t="str">
        <f ca="1">IF(A806=1,"",SUBSTITUTE(Rutas_Despiece!J806,",",".") &amp; ","&amp;SUBSTITUTE(Rutas_Despiece!K806,",","."))</f>
        <v>41.6726421,-0.8713725</v>
      </c>
      <c r="E806" s="5">
        <f t="shared" ca="1" si="444"/>
        <v>37</v>
      </c>
      <c r="F806" t="str">
        <f t="shared" ca="1" si="441"/>
        <v>41.6726421,-0.8713725 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G806" s="69" t="s">
        <v>1174</v>
      </c>
      <c r="H806">
        <f t="shared" ca="1" si="445"/>
        <v>51</v>
      </c>
      <c r="I806" t="str">
        <f t="shared" ca="1" si="467"/>
        <v/>
      </c>
      <c r="J806" s="5" t="e">
        <f t="shared" ca="1" si="448"/>
        <v>#N/A</v>
      </c>
      <c r="M806" s="69"/>
      <c r="N806" s="69">
        <f t="shared" ca="1" si="438"/>
        <v>1</v>
      </c>
      <c r="O806" s="69" t="s">
        <v>1174</v>
      </c>
      <c r="P806">
        <f t="shared" ca="1" si="446"/>
        <v>1</v>
      </c>
      <c r="Q806">
        <f t="shared" ca="1" si="449"/>
        <v>767</v>
      </c>
      <c r="R806">
        <f t="shared" ca="1" si="452"/>
        <v>990</v>
      </c>
      <c r="S806">
        <f t="shared" ca="1" si="450"/>
        <v>753</v>
      </c>
      <c r="T806" t="str">
        <f t="shared" ca="1" si="451"/>
        <v>Paradas</v>
      </c>
      <c r="U806">
        <f t="shared" ca="1" si="453"/>
        <v>10753</v>
      </c>
      <c r="V806">
        <f ca="1">IFERROR(INDEX(Rutas_Despiece!$J:$J,MATCH($S806,$Q:$Q,0)),"")</f>
        <v>41.749628000000001</v>
      </c>
      <c r="W806">
        <f ca="1">IFERROR(INDEX(Rutas_Despiece!$K:$K,MATCH($S806,$Q:$Q,0)),"")</f>
        <v>-1.1755139999999999</v>
      </c>
      <c r="Y806" t="str">
        <f ca="1">IFERROR(INDEX(Rutas_Despiece!$F:$F,MATCH($S806,$Q:$Q,0))&amp;" "&amp;INDEX(Rutas_Despiece!$G:$G,MATCH($S806,$Q:$Q,0)),"")</f>
        <v xml:space="preserve">Pol. Ind Entrerrios </v>
      </c>
      <c r="Z806" t="str">
        <f ca="1">IFERROR(INDEX(Rutas_Despiece!$H:$H,MATCH($S806,$Q:$Q,0)),"")</f>
        <v>Figueruelas</v>
      </c>
      <c r="AA806" t="str">
        <f ca="1">IFERROR(INDEX(Rutas_Despiece!$I:$I,MATCH($S806,$Q:$Q,0)),"")</f>
        <v>Zaragoza, España</v>
      </c>
      <c r="AB806" t="str">
        <f ca="1">IFERROR(INDEX(Rutas_Despiece!$L:$L,MATCH($S806,$Q:$Q,0)),"")</f>
        <v>Opel Puerta 5</v>
      </c>
      <c r="AG806" t="str">
        <f t="shared" ca="1" si="447"/>
        <v/>
      </c>
    </row>
    <row r="807" spans="1:33" x14ac:dyDescent="0.25">
      <c r="A807">
        <f ca="1">IF(Rutas_Despiece!A807&lt;&gt;Rutas_Despiece!A806,1,0)</f>
        <v>0</v>
      </c>
      <c r="B807">
        <f ca="1">IF(A807,Rutas_Despiece!C807,0)</f>
        <v>0</v>
      </c>
      <c r="C807">
        <f ca="1">IF(A807,Rutas_Despiece!D807,0)</f>
        <v>0</v>
      </c>
      <c r="D807" t="str">
        <f ca="1">IF(A807=1,"",SUBSTITUTE(Rutas_Despiece!J807,",",".") &amp; ","&amp;SUBSTITUTE(Rutas_Despiece!K807,",","."))</f>
        <v>41.675329,-0.870227</v>
      </c>
      <c r="E807" s="5">
        <f t="shared" ca="1" si="444"/>
        <v>37</v>
      </c>
      <c r="F807" t="str">
        <f t="shared" ca="1" si="441"/>
        <v>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G807" s="69" t="s">
        <v>1174</v>
      </c>
      <c r="H807">
        <f t="shared" ca="1" si="445"/>
        <v>51</v>
      </c>
      <c r="I807" t="str">
        <f t="shared" ca="1" si="467"/>
        <v/>
      </c>
      <c r="J807" s="5" t="e">
        <f t="shared" ca="1" si="448"/>
        <v>#N/A</v>
      </c>
      <c r="M807" s="69"/>
      <c r="N807" s="69">
        <f t="shared" ca="1" si="438"/>
        <v>1</v>
      </c>
      <c r="O807" s="69" t="s">
        <v>1174</v>
      </c>
      <c r="P807">
        <f t="shared" ca="1" si="446"/>
        <v>1</v>
      </c>
      <c r="Q807">
        <f t="shared" ca="1" si="449"/>
        <v>768</v>
      </c>
      <c r="R807">
        <f t="shared" ca="1" si="452"/>
        <v>990</v>
      </c>
      <c r="S807">
        <f t="shared" ca="1" si="450"/>
        <v>754</v>
      </c>
      <c r="T807" t="str">
        <f t="shared" ca="1" si="451"/>
        <v>Paradas</v>
      </c>
      <c r="U807">
        <f t="shared" ca="1" si="453"/>
        <v>10754</v>
      </c>
      <c r="V807">
        <f ca="1">IFERROR(INDEX(Rutas_Despiece!$J:$J,MATCH($S807,$Q:$Q,0)),"")</f>
        <v>41.749628000000001</v>
      </c>
      <c r="W807">
        <f ca="1">IFERROR(INDEX(Rutas_Despiece!$K:$K,MATCH($S807,$Q:$Q,0)),"")</f>
        <v>-1.1755139999999999</v>
      </c>
      <c r="Y807" t="str">
        <f ca="1">IFERROR(INDEX(Rutas_Despiece!$F:$F,MATCH($S807,$Q:$Q,0))&amp;" "&amp;INDEX(Rutas_Despiece!$G:$G,MATCH($S807,$Q:$Q,0)),"")</f>
        <v xml:space="preserve">Pol. Ind Entrerrios </v>
      </c>
      <c r="Z807" t="str">
        <f ca="1">IFERROR(INDEX(Rutas_Despiece!$H:$H,MATCH($S807,$Q:$Q,0)),"")</f>
        <v>Figueruelas</v>
      </c>
      <c r="AA807" t="str">
        <f ca="1">IFERROR(INDEX(Rutas_Despiece!$I:$I,MATCH($S807,$Q:$Q,0)),"")</f>
        <v>Zaragoza, España</v>
      </c>
      <c r="AB807" t="str">
        <f ca="1">IFERROR(INDEX(Rutas_Despiece!$L:$L,MATCH($S807,$Q:$Q,0)),"")</f>
        <v>Opel Puerta 5</v>
      </c>
      <c r="AG807" t="str">
        <f t="shared" ca="1" si="447"/>
        <v/>
      </c>
    </row>
    <row r="808" spans="1:33" x14ac:dyDescent="0.25">
      <c r="A808">
        <f ca="1">IF(Rutas_Despiece!A808&lt;&gt;Rutas_Despiece!A807,1,0)</f>
        <v>0</v>
      </c>
      <c r="B808">
        <f ca="1">IF(A808,Rutas_Despiece!C808,0)</f>
        <v>0</v>
      </c>
      <c r="C808">
        <f ca="1">IF(A808,Rutas_Despiece!D808,0)</f>
        <v>0</v>
      </c>
      <c r="D808" t="str">
        <f ca="1">IF(A808=1,"",SUBSTITUTE(Rutas_Despiece!J808,",",".") &amp; ","&amp;SUBSTITUTE(Rutas_Despiece!K808,",","."))</f>
        <v>41.69602,-0.87154</v>
      </c>
      <c r="E808" s="5">
        <f t="shared" ca="1" si="444"/>
        <v>37</v>
      </c>
      <c r="F808" t="str">
        <f t="shared" ca="1" si="441"/>
        <v>41.69602,-0.87154 41.6866236,-0.8784096 41.7015942,-0.999997 41.749628,-1.175514 41.749628,-1.175514 41.7015942,-0.999997 41.6866236,-0.8784096 41.6849506,-0.8709522 41.6755963,-0.8712501 41.6726181,-0.8712308 41.6639631,-0.8744368 41.660957,-0.872382</v>
      </c>
      <c r="G808" s="69" t="s">
        <v>1174</v>
      </c>
      <c r="H808">
        <f t="shared" ca="1" si="445"/>
        <v>51</v>
      </c>
      <c r="I808" t="str">
        <f t="shared" ca="1" si="467"/>
        <v/>
      </c>
      <c r="J808" s="5" t="e">
        <f t="shared" ca="1" si="448"/>
        <v>#N/A</v>
      </c>
      <c r="M808" s="69"/>
      <c r="N808" s="69">
        <f t="shared" ca="1" si="438"/>
        <v>1</v>
      </c>
      <c r="O808" s="69" t="s">
        <v>1174</v>
      </c>
      <c r="P808">
        <f t="shared" ca="1" si="446"/>
        <v>1</v>
      </c>
      <c r="Q808">
        <f t="shared" ca="1" si="449"/>
        <v>769</v>
      </c>
      <c r="R808">
        <f t="shared" ca="1" si="452"/>
        <v>990</v>
      </c>
      <c r="S808">
        <f t="shared" ca="1" si="450"/>
        <v>755</v>
      </c>
      <c r="T808" t="str">
        <f t="shared" ca="1" si="451"/>
        <v>Paradas</v>
      </c>
      <c r="U808">
        <f t="shared" ca="1" si="453"/>
        <v>10755</v>
      </c>
      <c r="V808">
        <f ca="1">IFERROR(INDEX(Rutas_Despiece!$J:$J,MATCH($S808,$Q:$Q,0)),"")</f>
        <v>41.628265399999997</v>
      </c>
      <c r="W808">
        <f ca="1">IFERROR(INDEX(Rutas_Despiece!$K:$K,MATCH($S808,$Q:$Q,0)),"")</f>
        <v>-0.88628390000000001</v>
      </c>
      <c r="Y808" t="str">
        <f ca="1">IFERROR(INDEX(Rutas_Despiece!$F:$F,MATCH($S808,$Q:$Q,0))&amp;" "&amp;INDEX(Rutas_Despiece!$G:$G,MATCH($S808,$Q:$Q,0)),"")</f>
        <v xml:space="preserve">Avd. Pablo Gargallo  </v>
      </c>
      <c r="Z808" t="str">
        <f ca="1">IFERROR(INDEX(Rutas_Despiece!$H:$H,MATCH($S808,$Q:$Q,0)),"")</f>
        <v>Zaragoza</v>
      </c>
      <c r="AA808" t="str">
        <f ca="1">IFERROR(INDEX(Rutas_Despiece!$I:$I,MATCH($S808,$Q:$Q,0)),"")</f>
        <v>Zaragoza, España</v>
      </c>
      <c r="AB808" t="str">
        <f ca="1">IFERROR(INDEX(Rutas_Despiece!$L:$L,MATCH($S808,$Q:$Q,0)),"")</f>
        <v>Esq. Berna - Pd. Bus</v>
      </c>
      <c r="AG808" t="str">
        <f t="shared" ca="1" si="447"/>
        <v/>
      </c>
    </row>
    <row r="809" spans="1:33" x14ac:dyDescent="0.25">
      <c r="A809">
        <f ca="1">IF(Rutas_Despiece!A809&lt;&gt;Rutas_Despiece!A808,1,0)</f>
        <v>0</v>
      </c>
      <c r="B809">
        <f ca="1">IF(A809,Rutas_Despiece!C809,0)</f>
        <v>0</v>
      </c>
      <c r="C809">
        <f ca="1">IF(A809,Rutas_Despiece!D809,0)</f>
        <v>0</v>
      </c>
      <c r="D809" t="str">
        <f ca="1">IF(A809=1,"",SUBSTITUTE(Rutas_Despiece!J809,",",".") &amp; ","&amp;SUBSTITUTE(Rutas_Despiece!K809,",","."))</f>
        <v>41.6866236,-0.8784096</v>
      </c>
      <c r="E809" s="5">
        <f t="shared" ca="1" si="444"/>
        <v>37</v>
      </c>
      <c r="F809" t="str">
        <f t="shared" ca="1" si="441"/>
        <v>41.6866236,-0.8784096 41.7015942,-0.999997 41.749628,-1.175514 41.749628,-1.175514 41.7015942,-0.999997 41.6866236,-0.8784096 41.6849506,-0.8709522 41.6755963,-0.8712501 41.6726181,-0.8712308 41.6639631,-0.8744368 41.660957,-0.872382</v>
      </c>
      <c r="G809" s="69" t="s">
        <v>1174</v>
      </c>
      <c r="H809">
        <f t="shared" ca="1" si="445"/>
        <v>51</v>
      </c>
      <c r="I809" t="str">
        <f t="shared" ref="I809" ca="1" si="468">IF(I808&lt;H809,I808+1,"")</f>
        <v/>
      </c>
      <c r="J809" s="5" t="e">
        <f t="shared" ca="1" si="448"/>
        <v>#N/A</v>
      </c>
      <c r="M809" s="69"/>
      <c r="N809" s="69">
        <f t="shared" ca="1" si="438"/>
        <v>1</v>
      </c>
      <c r="O809" s="69" t="s">
        <v>1174</v>
      </c>
      <c r="P809">
        <f t="shared" ca="1" si="446"/>
        <v>1</v>
      </c>
      <c r="Q809">
        <f t="shared" ca="1" si="449"/>
        <v>770</v>
      </c>
      <c r="R809">
        <f t="shared" ca="1" si="452"/>
        <v>990</v>
      </c>
      <c r="S809">
        <f t="shared" ca="1" si="450"/>
        <v>756</v>
      </c>
      <c r="T809" t="str">
        <f t="shared" ca="1" si="451"/>
        <v>Paradas</v>
      </c>
      <c r="U809">
        <f t="shared" ca="1" si="453"/>
        <v>10756</v>
      </c>
      <c r="V809">
        <f ca="1">IFERROR(INDEX(Rutas_Despiece!$J:$J,MATCH($S809,$Q:$Q,0)),"")</f>
        <v>41.654107000000003</v>
      </c>
      <c r="W809">
        <f ca="1">IFERROR(INDEX(Rutas_Despiece!$K:$K,MATCH($S809,$Q:$Q,0)),"")</f>
        <v>-0.88114300000000001</v>
      </c>
      <c r="Y809" t="str">
        <f ca="1">IFERROR(INDEX(Rutas_Despiece!$F:$F,MATCH($S809,$Q:$Q,0))&amp;" "&amp;INDEX(Rutas_Despiece!$G:$G,MATCH($S809,$Q:$Q,0)),"")</f>
        <v xml:space="preserve">Pablo Gargallo nº 95 </v>
      </c>
      <c r="Z809" t="str">
        <f ca="1">IFERROR(INDEX(Rutas_Despiece!$H:$H,MATCH($S809,$Q:$Q,0)),"")</f>
        <v>Zaragoza</v>
      </c>
      <c r="AA809" t="str">
        <f ca="1">IFERROR(INDEX(Rutas_Despiece!$I:$I,MATCH($S809,$Q:$Q,0)),"")</f>
        <v>Zaragoza, España</v>
      </c>
      <c r="AB809" t="str">
        <f ca="1">IFERROR(INDEX(Rutas_Despiece!$L:$L,MATCH($S809,$Q:$Q,0)),"")</f>
        <v>Pd. Bus</v>
      </c>
      <c r="AG809" t="str">
        <f t="shared" ca="1" si="447"/>
        <v/>
      </c>
    </row>
    <row r="810" spans="1:33" x14ac:dyDescent="0.25">
      <c r="A810">
        <f ca="1">IF(Rutas_Despiece!A810&lt;&gt;Rutas_Despiece!A809,1,0)</f>
        <v>0</v>
      </c>
      <c r="B810">
        <f ca="1">IF(A810,Rutas_Despiece!C810,0)</f>
        <v>0</v>
      </c>
      <c r="C810">
        <f ca="1">IF(A810,Rutas_Despiece!D810,0)</f>
        <v>0</v>
      </c>
      <c r="D810" t="str">
        <f ca="1">IF(A810=1,"",SUBSTITUTE(Rutas_Despiece!J810,",",".") &amp; ","&amp;SUBSTITUTE(Rutas_Despiece!K810,",","."))</f>
        <v>41.7015942,-0.999997</v>
      </c>
      <c r="E810" s="5">
        <f t="shared" ca="1" si="444"/>
        <v>37</v>
      </c>
      <c r="F810" t="str">
        <f t="shared" ca="1" si="441"/>
        <v>41.7015942,-0.999997 41.749628,-1.175514 41.749628,-1.175514 41.7015942,-0.999997 41.6866236,-0.8784096 41.6849506,-0.8709522 41.6755963,-0.8712501 41.6726181,-0.8712308 41.6639631,-0.8744368 41.660957,-0.872382</v>
      </c>
      <c r="G810" s="69" t="s">
        <v>1174</v>
      </c>
      <c r="H810">
        <f t="shared" ca="1" si="445"/>
        <v>51</v>
      </c>
      <c r="I810" t="str">
        <f t="shared" ref="I810:I813" ca="1" si="469">IF(I809&lt;H810,I809+1,I809)</f>
        <v/>
      </c>
      <c r="J810" s="5" t="e">
        <f t="shared" ca="1" si="448"/>
        <v>#N/A</v>
      </c>
      <c r="M810" s="69"/>
      <c r="N810" s="69">
        <f t="shared" ca="1" si="438"/>
        <v>1</v>
      </c>
      <c r="O810" s="69" t="s">
        <v>1174</v>
      </c>
      <c r="P810">
        <f t="shared" ca="1" si="446"/>
        <v>1</v>
      </c>
      <c r="Q810">
        <f t="shared" ca="1" si="449"/>
        <v>771</v>
      </c>
      <c r="R810">
        <f t="shared" ca="1" si="452"/>
        <v>990</v>
      </c>
      <c r="S810">
        <f t="shared" ca="1" si="450"/>
        <v>757</v>
      </c>
      <c r="T810" t="str">
        <f t="shared" ca="1" si="451"/>
        <v>Paradas</v>
      </c>
      <c r="U810">
        <f t="shared" ca="1" si="453"/>
        <v>10757</v>
      </c>
      <c r="V810">
        <f ca="1">IFERROR(INDEX(Rutas_Despiece!$J:$J,MATCH($S810,$Q:$Q,0)),"")</f>
        <v>41.661069400000002</v>
      </c>
      <c r="W810">
        <f ca="1">IFERROR(INDEX(Rutas_Despiece!$K:$K,MATCH($S810,$Q:$Q,0)),"")</f>
        <v>-0.90092369999999999</v>
      </c>
      <c r="Y810" t="str">
        <f ca="1">IFERROR(INDEX(Rutas_Despiece!$F:$F,MATCH($S810,$Q:$Q,0))&amp;" "&amp;INDEX(Rutas_Despiece!$G:$G,MATCH($S810,$Q:$Q,0)),"")</f>
        <v>Pablo Gargallo nº 77 Duplicado</v>
      </c>
      <c r="Z810" t="str">
        <f ca="1">IFERROR(INDEX(Rutas_Despiece!$H:$H,MATCH($S810,$Q:$Q,0)),"")</f>
        <v>Zaragoza</v>
      </c>
      <c r="AA810" t="str">
        <f ca="1">IFERROR(INDEX(Rutas_Despiece!$I:$I,MATCH($S810,$Q:$Q,0)),"")</f>
        <v>Zaragoza, España</v>
      </c>
      <c r="AB810" t="str">
        <f ca="1">IFERROR(INDEX(Rutas_Despiece!$L:$L,MATCH($S810,$Q:$Q,0)),"")</f>
        <v>Pd. Bus</v>
      </c>
      <c r="AG810" t="str">
        <f t="shared" ca="1" si="447"/>
        <v/>
      </c>
    </row>
    <row r="811" spans="1:33" x14ac:dyDescent="0.25">
      <c r="A811">
        <f ca="1">IF(Rutas_Despiece!A811&lt;&gt;Rutas_Despiece!A810,1,0)</f>
        <v>0</v>
      </c>
      <c r="B811">
        <f ca="1">IF(A811,Rutas_Despiece!C811,0)</f>
        <v>0</v>
      </c>
      <c r="C811">
        <f ca="1">IF(A811,Rutas_Despiece!D811,0)</f>
        <v>0</v>
      </c>
      <c r="D811" t="str">
        <f ca="1">IF(A811=1,"",SUBSTITUTE(Rutas_Despiece!J811,",",".") &amp; ","&amp;SUBSTITUTE(Rutas_Despiece!K811,",","."))</f>
        <v>41.749628,-1.175514</v>
      </c>
      <c r="E811" s="5">
        <f t="shared" ca="1" si="444"/>
        <v>37</v>
      </c>
      <c r="F811" t="str">
        <f t="shared" ca="1" si="441"/>
        <v>41.749628,-1.175514 41.749628,-1.175514 41.7015942,-0.999997 41.6866236,-0.8784096 41.6849506,-0.8709522 41.6755963,-0.8712501 41.6726181,-0.8712308 41.6639631,-0.8744368 41.660957,-0.872382</v>
      </c>
      <c r="G811" s="69" t="s">
        <v>1174</v>
      </c>
      <c r="H811">
        <f t="shared" ca="1" si="445"/>
        <v>51</v>
      </c>
      <c r="I811" t="str">
        <f t="shared" ca="1" si="469"/>
        <v/>
      </c>
      <c r="J811" s="5" t="e">
        <f t="shared" ca="1" si="448"/>
        <v>#N/A</v>
      </c>
      <c r="M811" s="69"/>
      <c r="N811" s="69">
        <f t="shared" ca="1" si="438"/>
        <v>1</v>
      </c>
      <c r="O811" s="69" t="s">
        <v>1174</v>
      </c>
      <c r="P811">
        <f t="shared" ca="1" si="446"/>
        <v>1</v>
      </c>
      <c r="Q811">
        <f t="shared" ca="1" si="449"/>
        <v>772</v>
      </c>
      <c r="R811">
        <f t="shared" ca="1" si="452"/>
        <v>990</v>
      </c>
      <c r="S811">
        <f t="shared" ca="1" si="450"/>
        <v>758</v>
      </c>
      <c r="T811" t="str">
        <f t="shared" ca="1" si="451"/>
        <v>Paradas</v>
      </c>
      <c r="U811">
        <f t="shared" ca="1" si="453"/>
        <v>10758</v>
      </c>
      <c r="V811">
        <f ca="1">IFERROR(INDEX(Rutas_Despiece!$J:$J,MATCH($S811,$Q:$Q,0)),"")</f>
        <v>41.6603639</v>
      </c>
      <c r="W811">
        <f ca="1">IFERROR(INDEX(Rutas_Despiece!$K:$K,MATCH($S811,$Q:$Q,0)),"")</f>
        <v>-0.89733969999999996</v>
      </c>
      <c r="Y811" t="str">
        <f ca="1">IFERROR(INDEX(Rutas_Despiece!$F:$F,MATCH($S811,$Q:$Q,0))&amp;" "&amp;INDEX(Rutas_Despiece!$G:$G,MATCH($S811,$Q:$Q,0)),"")</f>
        <v xml:space="preserve">Avd. Pablo Gargallo  </v>
      </c>
      <c r="Z811" t="str">
        <f ca="1">IFERROR(INDEX(Rutas_Despiece!$H:$H,MATCH($S811,$Q:$Q,0)),"")</f>
        <v>Zaragoza</v>
      </c>
      <c r="AA811" t="str">
        <f ca="1">IFERROR(INDEX(Rutas_Despiece!$I:$I,MATCH($S811,$Q:$Q,0)),"")</f>
        <v>Zaragoza, España</v>
      </c>
      <c r="AB811" t="str">
        <f ca="1">IFERROR(INDEX(Rutas_Despiece!$L:$L,MATCH($S811,$Q:$Q,0)),"")</f>
        <v>Esq. Reino</v>
      </c>
      <c r="AG811" t="str">
        <f t="shared" ca="1" si="447"/>
        <v/>
      </c>
    </row>
    <row r="812" spans="1:33" x14ac:dyDescent="0.25">
      <c r="A812">
        <f ca="1">IF(Rutas_Despiece!A812&lt;&gt;Rutas_Despiece!A811,1,0)</f>
        <v>0</v>
      </c>
      <c r="B812">
        <f ca="1">IF(A812,Rutas_Despiece!C812,0)</f>
        <v>0</v>
      </c>
      <c r="C812">
        <f ca="1">IF(A812,Rutas_Despiece!D812,0)</f>
        <v>0</v>
      </c>
      <c r="D812" t="str">
        <f ca="1">IF(A812=1,"",SUBSTITUTE(Rutas_Despiece!J812,",",".") &amp; ","&amp;SUBSTITUTE(Rutas_Despiece!K812,",","."))</f>
        <v>41.749628,-1.175514</v>
      </c>
      <c r="E812" s="5">
        <f t="shared" ca="1" si="444"/>
        <v>37</v>
      </c>
      <c r="F812" t="str">
        <f t="shared" ca="1" si="441"/>
        <v>41.749628,-1.175514 41.7015942,-0.999997 41.6866236,-0.8784096 41.6849506,-0.8709522 41.6755963,-0.8712501 41.6726181,-0.8712308 41.6639631,-0.8744368 41.660957,-0.872382</v>
      </c>
      <c r="G812" s="69" t="s">
        <v>1174</v>
      </c>
      <c r="H812">
        <f t="shared" ca="1" si="445"/>
        <v>51</v>
      </c>
      <c r="I812" t="str">
        <f t="shared" ca="1" si="469"/>
        <v/>
      </c>
      <c r="J812" s="5" t="e">
        <f t="shared" ca="1" si="448"/>
        <v>#N/A</v>
      </c>
      <c r="M812" s="69"/>
      <c r="N812" s="69">
        <f t="shared" ca="1" si="438"/>
        <v>1</v>
      </c>
      <c r="O812" s="69" t="s">
        <v>1174</v>
      </c>
      <c r="P812">
        <f t="shared" ca="1" si="446"/>
        <v>1</v>
      </c>
      <c r="Q812">
        <f t="shared" ca="1" si="449"/>
        <v>773</v>
      </c>
      <c r="R812">
        <f t="shared" ca="1" si="452"/>
        <v>990</v>
      </c>
      <c r="S812">
        <f t="shared" ca="1" si="450"/>
        <v>759</v>
      </c>
      <c r="T812" t="str">
        <f t="shared" ca="1" si="451"/>
        <v>Paradas</v>
      </c>
      <c r="U812">
        <f t="shared" ca="1" si="453"/>
        <v>10759</v>
      </c>
      <c r="V812">
        <f ca="1">IFERROR(INDEX(Rutas_Despiece!$J:$J,MATCH($S812,$Q:$Q,0)),"")</f>
        <v>41.654107000000003</v>
      </c>
      <c r="W812">
        <f ca="1">IFERROR(INDEX(Rutas_Despiece!$K:$K,MATCH($S812,$Q:$Q,0)),"")</f>
        <v>-0.88114300000000001</v>
      </c>
      <c r="Y812" t="str">
        <f ca="1">IFERROR(INDEX(Rutas_Despiece!$F:$F,MATCH($S812,$Q:$Q,0))&amp;" "&amp;INDEX(Rutas_Despiece!$G:$G,MATCH($S812,$Q:$Q,0)),"")</f>
        <v xml:space="preserve">Pablo Gargallo nº 11 </v>
      </c>
      <c r="Z812" t="str">
        <f ca="1">IFERROR(INDEX(Rutas_Despiece!$H:$H,MATCH($S812,$Q:$Q,0)),"")</f>
        <v>Zaragoza</v>
      </c>
      <c r="AA812" t="str">
        <f ca="1">IFERROR(INDEX(Rutas_Despiece!$I:$I,MATCH($S812,$Q:$Q,0)),"")</f>
        <v>Zaragoza, España</v>
      </c>
      <c r="AB812" t="str">
        <f ca="1">IFERROR(INDEX(Rutas_Despiece!$L:$L,MATCH($S812,$Q:$Q,0)),"")</f>
        <v>Pd. Bus</v>
      </c>
      <c r="AG812" t="str">
        <f t="shared" ca="1" si="447"/>
        <v/>
      </c>
    </row>
    <row r="813" spans="1:33" x14ac:dyDescent="0.25">
      <c r="A813">
        <f ca="1">IF(Rutas_Despiece!A813&lt;&gt;Rutas_Despiece!A812,1,0)</f>
        <v>0</v>
      </c>
      <c r="B813">
        <f ca="1">IF(A813,Rutas_Despiece!C813,0)</f>
        <v>0</v>
      </c>
      <c r="C813">
        <f ca="1">IF(A813,Rutas_Despiece!D813,0)</f>
        <v>0</v>
      </c>
      <c r="D813" t="str">
        <f ca="1">IF(A813=1,"",SUBSTITUTE(Rutas_Despiece!J813,",",".") &amp; ","&amp;SUBSTITUTE(Rutas_Despiece!K813,",","."))</f>
        <v>41.7015942,-0.999997</v>
      </c>
      <c r="E813" s="5">
        <f t="shared" ca="1" si="444"/>
        <v>37</v>
      </c>
      <c r="F813" t="str">
        <f t="shared" ca="1" si="441"/>
        <v>41.7015942,-0.999997 41.6866236,-0.8784096 41.6849506,-0.8709522 41.6755963,-0.8712501 41.6726181,-0.8712308 41.6639631,-0.8744368 41.660957,-0.872382</v>
      </c>
      <c r="G813" s="69" t="s">
        <v>1174</v>
      </c>
      <c r="H813">
        <f t="shared" ca="1" si="445"/>
        <v>51</v>
      </c>
      <c r="I813" t="str">
        <f t="shared" ca="1" si="469"/>
        <v/>
      </c>
      <c r="J813" s="5" t="e">
        <f t="shared" ca="1" si="448"/>
        <v>#N/A</v>
      </c>
      <c r="M813" s="69"/>
      <c r="N813" s="69">
        <f t="shared" ca="1" si="438"/>
        <v>1</v>
      </c>
      <c r="O813" s="69" t="s">
        <v>1174</v>
      </c>
      <c r="P813">
        <f t="shared" ca="1" si="446"/>
        <v>1</v>
      </c>
      <c r="Q813">
        <f t="shared" ca="1" si="449"/>
        <v>774</v>
      </c>
      <c r="R813">
        <f t="shared" ca="1" si="452"/>
        <v>990</v>
      </c>
      <c r="S813">
        <f t="shared" ca="1" si="450"/>
        <v>760</v>
      </c>
      <c r="T813" t="str">
        <f t="shared" ca="1" si="451"/>
        <v>Paradas</v>
      </c>
      <c r="U813">
        <f t="shared" ca="1" si="453"/>
        <v>10760</v>
      </c>
      <c r="V813">
        <f ca="1">IFERROR(INDEX(Rutas_Despiece!$J:$J,MATCH($S813,$Q:$Q,0)),"")</f>
        <v>41.665970399999999</v>
      </c>
      <c r="W813">
        <f ca="1">IFERROR(INDEX(Rutas_Despiece!$K:$K,MATCH($S813,$Q:$Q,0)),"")</f>
        <v>-0.88427210000000001</v>
      </c>
      <c r="Y813" t="str">
        <f ca="1">IFERROR(INDEX(Rutas_Despiece!$F:$F,MATCH($S813,$Q:$Q,0))&amp;" "&amp;INDEX(Rutas_Despiece!$G:$G,MATCH($S813,$Q:$Q,0)),"")</f>
        <v xml:space="preserve">Valle de Broto  </v>
      </c>
      <c r="Z813" t="str">
        <f ca="1">IFERROR(INDEX(Rutas_Despiece!$H:$H,MATCH($S813,$Q:$Q,0)),"")</f>
        <v>Zaragoza</v>
      </c>
      <c r="AA813" t="str">
        <f ca="1">IFERROR(INDEX(Rutas_Despiece!$I:$I,MATCH($S813,$Q:$Q,0)),"")</f>
        <v>Zaragoza, España</v>
      </c>
      <c r="AB813" t="str">
        <f ca="1">IFERROR(INDEX(Rutas_Despiece!$L:$L,MATCH($S813,$Q:$Q,0)),"")</f>
        <v>Kasan - Pd. Bus CI2</v>
      </c>
      <c r="AG813" t="str">
        <f t="shared" ca="1" si="447"/>
        <v/>
      </c>
    </row>
    <row r="814" spans="1:33" x14ac:dyDescent="0.25">
      <c r="A814">
        <f ca="1">IF(Rutas_Despiece!A814&lt;&gt;Rutas_Despiece!A813,1,0)</f>
        <v>0</v>
      </c>
      <c r="B814">
        <f ca="1">IF(A814,Rutas_Despiece!C814,0)</f>
        <v>0</v>
      </c>
      <c r="C814">
        <f ca="1">IF(A814,Rutas_Despiece!D814,0)</f>
        <v>0</v>
      </c>
      <c r="D814" t="str">
        <f ca="1">IF(A814=1,"",SUBSTITUTE(Rutas_Despiece!J814,",",".") &amp; ","&amp;SUBSTITUTE(Rutas_Despiece!K814,",","."))</f>
        <v>41.6866236,-0.8784096</v>
      </c>
      <c r="E814" s="5">
        <f t="shared" ca="1" si="444"/>
        <v>37</v>
      </c>
      <c r="F814" t="str">
        <f t="shared" ca="1" si="441"/>
        <v>41.6866236,-0.8784096 41.6849506,-0.8709522 41.6755963,-0.8712501 41.6726181,-0.8712308 41.6639631,-0.8744368 41.660957,-0.872382</v>
      </c>
      <c r="G814" s="69" t="s">
        <v>1174</v>
      </c>
      <c r="H814">
        <f t="shared" ca="1" si="445"/>
        <v>51</v>
      </c>
      <c r="I814" t="str">
        <f t="shared" ref="I814" ca="1" si="470">IF(I813&lt;H814,I813+1,"")</f>
        <v/>
      </c>
      <c r="J814" s="5" t="e">
        <f t="shared" ca="1" si="448"/>
        <v>#N/A</v>
      </c>
      <c r="M814" s="69"/>
      <c r="N814" s="69">
        <f t="shared" ca="1" si="438"/>
        <v>1</v>
      </c>
      <c r="O814" s="69" t="s">
        <v>1174</v>
      </c>
      <c r="P814">
        <f t="shared" ca="1" si="446"/>
        <v>1</v>
      </c>
      <c r="Q814">
        <f t="shared" ca="1" si="449"/>
        <v>775</v>
      </c>
      <c r="R814">
        <f t="shared" ca="1" si="452"/>
        <v>990</v>
      </c>
      <c r="S814">
        <f t="shared" ca="1" si="450"/>
        <v>761</v>
      </c>
      <c r="T814" t="str">
        <f t="shared" ca="1" si="451"/>
        <v>Paradas</v>
      </c>
      <c r="U814">
        <f t="shared" ca="1" si="453"/>
        <v>10761</v>
      </c>
      <c r="V814">
        <f ca="1">IFERROR(INDEX(Rutas_Despiece!$J:$J,MATCH($S814,$Q:$Q,0)),"")</f>
        <v>41.666628099999997</v>
      </c>
      <c r="W814">
        <f ca="1">IFERROR(INDEX(Rutas_Despiece!$K:$K,MATCH($S814,$Q:$Q,0)),"")</f>
        <v>-0.87508019999999997</v>
      </c>
      <c r="Y814" t="str">
        <f ca="1">IFERROR(INDEX(Rutas_Despiece!$F:$F,MATCH($S814,$Q:$Q,0))&amp;" "&amp;INDEX(Rutas_Despiece!$G:$G,MATCH($S814,$Q:$Q,0)),"")</f>
        <v xml:space="preserve">Valle de Broto  </v>
      </c>
      <c r="Z814" t="str">
        <f ca="1">IFERROR(INDEX(Rutas_Despiece!$H:$H,MATCH($S814,$Q:$Q,0)),"")</f>
        <v>Zaragoza</v>
      </c>
      <c r="AA814" t="str">
        <f ca="1">IFERROR(INDEX(Rutas_Despiece!$I:$I,MATCH($S814,$Q:$Q,0)),"")</f>
        <v>Zaragoza, España</v>
      </c>
      <c r="AB814" t="str">
        <f ca="1">IFERROR(INDEX(Rutas_Despiece!$L:$L,MATCH($S814,$Q:$Q,0)),"")</f>
        <v>Frente Valle de Oza</v>
      </c>
      <c r="AG814" t="str">
        <f t="shared" ca="1" si="447"/>
        <v/>
      </c>
    </row>
    <row r="815" spans="1:33" x14ac:dyDescent="0.25">
      <c r="A815">
        <f ca="1">IF(Rutas_Despiece!A815&lt;&gt;Rutas_Despiece!A814,1,0)</f>
        <v>0</v>
      </c>
      <c r="B815">
        <f ca="1">IF(A815,Rutas_Despiece!C815,0)</f>
        <v>0</v>
      </c>
      <c r="C815">
        <f ca="1">IF(A815,Rutas_Despiece!D815,0)</f>
        <v>0</v>
      </c>
      <c r="D815" t="str">
        <f ca="1">IF(A815=1,"",SUBSTITUTE(Rutas_Despiece!J815,",",".") &amp; ","&amp;SUBSTITUTE(Rutas_Despiece!K815,",","."))</f>
        <v>41.6849506,-0.8709522</v>
      </c>
      <c r="E815" s="5">
        <f t="shared" ca="1" si="444"/>
        <v>37</v>
      </c>
      <c r="F815" t="str">
        <f t="shared" ca="1" si="441"/>
        <v>41.6849506,-0.8709522 41.6755963,-0.8712501 41.6726181,-0.8712308 41.6639631,-0.8744368 41.660957,-0.872382</v>
      </c>
      <c r="G815" s="69" t="s">
        <v>1174</v>
      </c>
      <c r="H815">
        <f t="shared" ca="1" si="445"/>
        <v>51</v>
      </c>
      <c r="I815" t="str">
        <f t="shared" ref="I815:I818" ca="1" si="471">IF(I814&lt;H815,I814+1,I814)</f>
        <v/>
      </c>
      <c r="J815" s="5" t="e">
        <f t="shared" ca="1" si="448"/>
        <v>#N/A</v>
      </c>
      <c r="M815" s="69"/>
      <c r="N815" s="69">
        <f t="shared" ca="1" si="438"/>
        <v>1</v>
      </c>
      <c r="O815" s="69" t="s">
        <v>1174</v>
      </c>
      <c r="P815">
        <f t="shared" ca="1" si="446"/>
        <v>1</v>
      </c>
      <c r="Q815">
        <f t="shared" ca="1" si="449"/>
        <v>776</v>
      </c>
      <c r="R815">
        <f t="shared" ca="1" si="452"/>
        <v>990</v>
      </c>
      <c r="S815">
        <f t="shared" ca="1" si="450"/>
        <v>762</v>
      </c>
      <c r="T815" t="str">
        <f t="shared" ca="1" si="451"/>
        <v>Paradas</v>
      </c>
      <c r="U815">
        <f t="shared" ca="1" si="453"/>
        <v>10762</v>
      </c>
      <c r="V815">
        <f ca="1">IFERROR(INDEX(Rutas_Despiece!$J:$J,MATCH($S815,$Q:$Q,0)),"")</f>
        <v>41.662883899999997</v>
      </c>
      <c r="W815">
        <f ca="1">IFERROR(INDEX(Rutas_Despiece!$K:$K,MATCH($S815,$Q:$Q,0)),"")</f>
        <v>-0.86646230000000002</v>
      </c>
      <c r="Y815" t="str">
        <f ca="1">IFERROR(INDEX(Rutas_Despiece!$F:$F,MATCH($S815,$Q:$Q,0))&amp;" "&amp;INDEX(Rutas_Despiece!$G:$G,MATCH($S815,$Q:$Q,0)),"")</f>
        <v xml:space="preserve">Marqués de la Cadena nº 57 </v>
      </c>
      <c r="Z815" t="str">
        <f ca="1">IFERROR(INDEX(Rutas_Despiece!$H:$H,MATCH($S815,$Q:$Q,0)),"")</f>
        <v>Zaragoza</v>
      </c>
      <c r="AA815" t="str">
        <f ca="1">IFERROR(INDEX(Rutas_Despiece!$I:$I,MATCH($S815,$Q:$Q,0)),"")</f>
        <v>Zaragoza, España</v>
      </c>
      <c r="AB815" t="str">
        <f ca="1">IFERROR(INDEX(Rutas_Despiece!$L:$L,MATCH($S815,$Q:$Q,0)),"")</f>
        <v>Plaza Mozart - Pd. Bus (?)</v>
      </c>
      <c r="AG815" t="str">
        <f t="shared" ca="1" si="447"/>
        <v/>
      </c>
    </row>
    <row r="816" spans="1:33" x14ac:dyDescent="0.25">
      <c r="A816">
        <f ca="1">IF(Rutas_Despiece!A816&lt;&gt;Rutas_Despiece!A815,1,0)</f>
        <v>0</v>
      </c>
      <c r="B816">
        <f ca="1">IF(A816,Rutas_Despiece!C816,0)</f>
        <v>0</v>
      </c>
      <c r="C816">
        <f ca="1">IF(A816,Rutas_Despiece!D816,0)</f>
        <v>0</v>
      </c>
      <c r="D816" t="str">
        <f ca="1">IF(A816=1,"",SUBSTITUTE(Rutas_Despiece!J816,",",".") &amp; ","&amp;SUBSTITUTE(Rutas_Despiece!K816,",","."))</f>
        <v>41.6755963,-0.8712501</v>
      </c>
      <c r="E816" s="5">
        <f t="shared" ca="1" si="444"/>
        <v>37</v>
      </c>
      <c r="F816" t="str">
        <f t="shared" ca="1" si="441"/>
        <v>41.6755963,-0.8712501 41.6726181,-0.8712308 41.6639631,-0.8744368 41.660957,-0.872382</v>
      </c>
      <c r="G816" s="69" t="s">
        <v>1174</v>
      </c>
      <c r="H816">
        <f t="shared" ca="1" si="445"/>
        <v>51</v>
      </c>
      <c r="I816" t="str">
        <f t="shared" ca="1" si="471"/>
        <v/>
      </c>
      <c r="J816" s="5" t="e">
        <f t="shared" ca="1" si="448"/>
        <v>#N/A</v>
      </c>
      <c r="M816" s="69"/>
      <c r="N816" s="69">
        <f t="shared" ca="1" si="438"/>
        <v>1</v>
      </c>
      <c r="O816" s="69" t="s">
        <v>1174</v>
      </c>
      <c r="P816">
        <f t="shared" ca="1" si="446"/>
        <v>1</v>
      </c>
      <c r="Q816">
        <f t="shared" ca="1" si="449"/>
        <v>777</v>
      </c>
      <c r="R816">
        <f t="shared" ca="1" si="452"/>
        <v>990</v>
      </c>
      <c r="S816">
        <f t="shared" ca="1" si="450"/>
        <v>763</v>
      </c>
      <c r="T816" t="str">
        <f t="shared" ca="1" si="451"/>
        <v>Paradas</v>
      </c>
      <c r="U816">
        <f t="shared" ca="1" si="453"/>
        <v>10763</v>
      </c>
      <c r="V816">
        <f ca="1">IFERROR(INDEX(Rutas_Despiece!$J:$J,MATCH($S816,$Q:$Q,0)),"")</f>
        <v>41.660468199999997</v>
      </c>
      <c r="W816">
        <f ca="1">IFERROR(INDEX(Rutas_Despiece!$K:$K,MATCH($S816,$Q:$Q,0)),"")</f>
        <v>-0.86389570000000004</v>
      </c>
      <c r="Y816" t="str">
        <f ca="1">IFERROR(INDEX(Rutas_Despiece!$F:$F,MATCH($S816,$Q:$Q,0))&amp;" "&amp;INDEX(Rutas_Despiece!$G:$G,MATCH($S816,$Q:$Q,0)),"")</f>
        <v xml:space="preserve">Marqués de la Cadena  </v>
      </c>
      <c r="Z816" t="str">
        <f ca="1">IFERROR(INDEX(Rutas_Despiece!$H:$H,MATCH($S816,$Q:$Q,0)),"")</f>
        <v>Zaragoza</v>
      </c>
      <c r="AA816" t="str">
        <f ca="1">IFERROR(INDEX(Rutas_Despiece!$I:$I,MATCH($S816,$Q:$Q,0)),"")</f>
        <v>Zaragoza, España</v>
      </c>
      <c r="AB816" t="str">
        <f ca="1">IFERROR(INDEX(Rutas_Despiece!$L:$L,MATCH($S816,$Q:$Q,0)),"")</f>
        <v>Frente Esq. Avd. La Jota - Pd. Bus</v>
      </c>
      <c r="AG816" t="str">
        <f t="shared" ca="1" si="447"/>
        <v/>
      </c>
    </row>
    <row r="817" spans="1:33" x14ac:dyDescent="0.25">
      <c r="A817">
        <f ca="1">IF(Rutas_Despiece!A817&lt;&gt;Rutas_Despiece!A816,1,0)</f>
        <v>0</v>
      </c>
      <c r="B817">
        <f ca="1">IF(A817,Rutas_Despiece!C817,0)</f>
        <v>0</v>
      </c>
      <c r="C817">
        <f ca="1">IF(A817,Rutas_Despiece!D817,0)</f>
        <v>0</v>
      </c>
      <c r="D817" t="str">
        <f ca="1">IF(A817=1,"",SUBSTITUTE(Rutas_Despiece!J817,",",".") &amp; ","&amp;SUBSTITUTE(Rutas_Despiece!K817,",","."))</f>
        <v>41.6726181,-0.8712308</v>
      </c>
      <c r="E817" s="5">
        <f t="shared" ca="1" si="444"/>
        <v>37</v>
      </c>
      <c r="F817" t="str">
        <f t="shared" ca="1" si="441"/>
        <v>41.6726181,-0.8712308 41.6639631,-0.8744368 41.660957,-0.872382</v>
      </c>
      <c r="G817" s="69" t="s">
        <v>1174</v>
      </c>
      <c r="H817">
        <f t="shared" ca="1" si="445"/>
        <v>51</v>
      </c>
      <c r="I817" t="str">
        <f t="shared" ca="1" si="471"/>
        <v/>
      </c>
      <c r="J817" s="5" t="e">
        <f t="shared" ca="1" si="448"/>
        <v>#N/A</v>
      </c>
      <c r="M817" s="69"/>
      <c r="N817" s="69">
        <f t="shared" ca="1" si="438"/>
        <v>1</v>
      </c>
      <c r="O817" s="69" t="s">
        <v>1174</v>
      </c>
      <c r="P817">
        <f t="shared" ca="1" si="446"/>
        <v>1</v>
      </c>
      <c r="Q817">
        <f t="shared" ca="1" si="449"/>
        <v>778</v>
      </c>
      <c r="R817">
        <f t="shared" ca="1" si="452"/>
        <v>990</v>
      </c>
      <c r="S817">
        <f t="shared" ca="1" si="450"/>
        <v>764</v>
      </c>
      <c r="T817" t="str">
        <f t="shared" ca="1" si="451"/>
        <v>Paradas</v>
      </c>
      <c r="U817">
        <f t="shared" ca="1" si="453"/>
        <v>10764</v>
      </c>
      <c r="V817">
        <f ca="1">IFERROR(INDEX(Rutas_Despiece!$J:$J,MATCH($S817,$Q:$Q,0)),"")</f>
        <v>41.657095499999997</v>
      </c>
      <c r="W817">
        <f ca="1">IFERROR(INDEX(Rutas_Despiece!$K:$K,MATCH($S817,$Q:$Q,0)),"")</f>
        <v>-0.85861659999999995</v>
      </c>
      <c r="Y817" t="str">
        <f ca="1">IFERROR(INDEX(Rutas_Despiece!$F:$F,MATCH($S817,$Q:$Q,0))&amp;" "&amp;INDEX(Rutas_Despiece!$G:$G,MATCH($S817,$Q:$Q,0)),"")</f>
        <v xml:space="preserve">Balbino Orensanz  </v>
      </c>
      <c r="Z817" t="str">
        <f ca="1">IFERROR(INDEX(Rutas_Despiece!$H:$H,MATCH($S817,$Q:$Q,0)),"")</f>
        <v>Zaragoza</v>
      </c>
      <c r="AA817" t="str">
        <f ca="1">IFERROR(INDEX(Rutas_Despiece!$I:$I,MATCH($S817,$Q:$Q,0)),"")</f>
        <v>Zaragoza, España</v>
      </c>
      <c r="AB817" t="str">
        <f ca="1">IFERROR(INDEX(Rutas_Despiece!$L:$L,MATCH($S817,$Q:$Q,0)),"")</f>
        <v>Esq. Alfonso Zapater - Pd. Bus</v>
      </c>
      <c r="AG817" t="str">
        <f t="shared" ca="1" si="447"/>
        <v/>
      </c>
    </row>
    <row r="818" spans="1:33" x14ac:dyDescent="0.25">
      <c r="A818">
        <f ca="1">IF(Rutas_Despiece!A818&lt;&gt;Rutas_Despiece!A817,1,0)</f>
        <v>0</v>
      </c>
      <c r="B818">
        <f ca="1">IF(A818,Rutas_Despiece!C818,0)</f>
        <v>0</v>
      </c>
      <c r="C818">
        <f ca="1">IF(A818,Rutas_Despiece!D818,0)</f>
        <v>0</v>
      </c>
      <c r="D818" t="str">
        <f ca="1">IF(A818=1,"",SUBSTITUTE(Rutas_Despiece!J818,",",".") &amp; ","&amp;SUBSTITUTE(Rutas_Despiece!K818,",","."))</f>
        <v>41.6639631,-0.8744368</v>
      </c>
      <c r="E818" s="5">
        <f t="shared" ca="1" si="444"/>
        <v>37</v>
      </c>
      <c r="F818" t="str">
        <f t="shared" ca="1" si="441"/>
        <v>41.6639631,-0.8744368 41.660957,-0.872382</v>
      </c>
      <c r="G818" s="69" t="s">
        <v>1174</v>
      </c>
      <c r="H818">
        <f t="shared" ca="1" si="445"/>
        <v>51</v>
      </c>
      <c r="I818" t="str">
        <f t="shared" ca="1" si="471"/>
        <v/>
      </c>
      <c r="J818" s="5" t="e">
        <f t="shared" ca="1" si="448"/>
        <v>#N/A</v>
      </c>
      <c r="M818" s="69"/>
      <c r="N818" s="69">
        <f t="shared" ca="1" si="438"/>
        <v>1</v>
      </c>
      <c r="O818" s="69" t="s">
        <v>1174</v>
      </c>
      <c r="P818">
        <f t="shared" ca="1" si="446"/>
        <v>1</v>
      </c>
      <c r="Q818">
        <f t="shared" ca="1" si="449"/>
        <v>779</v>
      </c>
      <c r="R818">
        <f t="shared" ca="1" si="452"/>
        <v>990</v>
      </c>
      <c r="S818">
        <f t="shared" ca="1" si="450"/>
        <v>765</v>
      </c>
      <c r="T818" t="str">
        <f t="shared" ca="1" si="451"/>
        <v>Paradas</v>
      </c>
      <c r="U818">
        <f t="shared" ca="1" si="453"/>
        <v>10765</v>
      </c>
      <c r="V818">
        <f ca="1">IFERROR(INDEX(Rutas_Despiece!$J:$J,MATCH($S818,$Q:$Q,0)),"")</f>
        <v>41.662154000000001</v>
      </c>
      <c r="W818">
        <f ca="1">IFERROR(INDEX(Rutas_Despiece!$K:$K,MATCH($S818,$Q:$Q,0)),"")</f>
        <v>-0.87579989999999996</v>
      </c>
      <c r="Y818" t="str">
        <f ca="1">IFERROR(INDEX(Rutas_Despiece!$F:$F,MATCH($S818,$Q:$Q,0))&amp;" "&amp;INDEX(Rutas_Despiece!$G:$G,MATCH($S818,$Q:$Q,0)),"")</f>
        <v xml:space="preserve">Sixto Celorrio  </v>
      </c>
      <c r="Z818" t="str">
        <f ca="1">IFERROR(INDEX(Rutas_Despiece!$H:$H,MATCH($S818,$Q:$Q,0)),"")</f>
        <v>Zaragoza</v>
      </c>
      <c r="AA818" t="str">
        <f ca="1">IFERROR(INDEX(Rutas_Despiece!$I:$I,MATCH($S818,$Q:$Q,0)),"")</f>
        <v>Zaragoza, España</v>
      </c>
      <c r="AB818" t="str">
        <f ca="1">IFERROR(INDEX(Rutas_Despiece!$L:$L,MATCH($S818,$Q:$Q,0)),"")</f>
        <v>Frente Valle Zuriza - Pd. Bus</v>
      </c>
      <c r="AG818" t="str">
        <f t="shared" ca="1" si="447"/>
        <v/>
      </c>
    </row>
    <row r="819" spans="1:33" x14ac:dyDescent="0.25">
      <c r="A819">
        <f ca="1">IF(Rutas_Despiece!A819&lt;&gt;Rutas_Despiece!A818,1,0)</f>
        <v>0</v>
      </c>
      <c r="B819">
        <f ca="1">IF(A819,Rutas_Despiece!C819,0)</f>
        <v>0</v>
      </c>
      <c r="C819">
        <f ca="1">IF(A819,Rutas_Despiece!D819,0)</f>
        <v>0</v>
      </c>
      <c r="D819" t="str">
        <f ca="1">IF(A819=1,"",SUBSTITUTE(Rutas_Despiece!J819,",",".") &amp; ","&amp;SUBSTITUTE(Rutas_Despiece!K819,",","."))</f>
        <v>41.660957,-0.872382</v>
      </c>
      <c r="E819" s="5">
        <f t="shared" ca="1" si="444"/>
        <v>37</v>
      </c>
      <c r="F819" t="str">
        <f t="shared" ca="1" si="441"/>
        <v>41.660957,-0.872382</v>
      </c>
      <c r="G819" s="69" t="s">
        <v>1174</v>
      </c>
      <c r="H819">
        <f t="shared" ca="1" si="445"/>
        <v>51</v>
      </c>
      <c r="I819" t="str">
        <f t="shared" ref="I819" ca="1" si="472">IF(I818&lt;H819,I818+1,"")</f>
        <v/>
      </c>
      <c r="J819" s="5" t="e">
        <f t="shared" ca="1" si="448"/>
        <v>#N/A</v>
      </c>
      <c r="M819" s="69"/>
      <c r="N819" s="69">
        <f t="shared" ca="1" si="438"/>
        <v>1</v>
      </c>
      <c r="O819" s="69" t="s">
        <v>1174</v>
      </c>
      <c r="P819">
        <f t="shared" ca="1" si="446"/>
        <v>1</v>
      </c>
      <c r="Q819">
        <f t="shared" ca="1" si="449"/>
        <v>780</v>
      </c>
      <c r="R819">
        <f t="shared" ca="1" si="452"/>
        <v>990</v>
      </c>
      <c r="S819">
        <f t="shared" ca="1" si="450"/>
        <v>766</v>
      </c>
      <c r="T819" t="str">
        <f t="shared" ca="1" si="451"/>
        <v>Paradas</v>
      </c>
      <c r="U819">
        <f t="shared" ca="1" si="453"/>
        <v>10766</v>
      </c>
      <c r="V819">
        <f ca="1">IFERROR(INDEX(Rutas_Despiece!$J:$J,MATCH($S819,$Q:$Q,0)),"")</f>
        <v>41.663897300000002</v>
      </c>
      <c r="W819">
        <f ca="1">IFERROR(INDEX(Rutas_Despiece!$K:$K,MATCH($S819,$Q:$Q,0)),"")</f>
        <v>-0.87391790000000003</v>
      </c>
      <c r="Y819" t="str">
        <f ca="1">IFERROR(INDEX(Rutas_Despiece!$F:$F,MATCH($S819,$Q:$Q,0))&amp;" "&amp;INDEX(Rutas_Despiece!$G:$G,MATCH($S819,$Q:$Q,0)),"")</f>
        <v xml:space="preserve">San Juan de la Peña nº 36 </v>
      </c>
      <c r="Z819" t="str">
        <f ca="1">IFERROR(INDEX(Rutas_Despiece!$H:$H,MATCH($S819,$Q:$Q,0)),"")</f>
        <v>Zaragoza</v>
      </c>
      <c r="AA819" t="str">
        <f ca="1">IFERROR(INDEX(Rutas_Despiece!$I:$I,MATCH($S819,$Q:$Q,0)),"")</f>
        <v>Zaragoza, España</v>
      </c>
      <c r="AB819" t="str">
        <f ca="1">IFERROR(INDEX(Rutas_Despiece!$L:$L,MATCH($S819,$Q:$Q,0)),"")</f>
        <v>Pd. Bus</v>
      </c>
      <c r="AG819" t="str">
        <f t="shared" ca="1" si="447"/>
        <v/>
      </c>
    </row>
    <row r="820" spans="1:33" x14ac:dyDescent="0.25">
      <c r="A820">
        <f ca="1">IF(Rutas_Despiece!A820&lt;&gt;Rutas_Despiece!A819,1,0)</f>
        <v>1</v>
      </c>
      <c r="B820" t="str">
        <f ca="1">IF(A820,Rutas_Despiece!C820,0)</f>
        <v>Rutas_Habituales_Central</v>
      </c>
      <c r="C820" t="str">
        <f ca="1">IF(A820,Rutas_Despiece!D820,0)</f>
        <v>Ruta 4_16</v>
      </c>
      <c r="D820" t="str">
        <f ca="1">IF(A820=1,"",SUBSTITUTE(Rutas_Despiece!J820,",",".") &amp; ","&amp;SUBSTITUTE(Rutas_Despiece!K820,",","."))</f>
        <v/>
      </c>
      <c r="E820" s="5">
        <f t="shared" ca="1" si="444"/>
        <v>38</v>
      </c>
      <c r="F820" t="str">
        <f t="shared" ca="1" si="441"/>
        <v xml:space="preserve"> 41.6781303,-0.8766229 41.66857,-0.876678 41.6731332,-0.8776646 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0" s="69" t="s">
        <v>1174</v>
      </c>
      <c r="H820">
        <f t="shared" ca="1" si="445"/>
        <v>51</v>
      </c>
      <c r="I820" t="str">
        <f t="shared" ref="I820:I823" ca="1" si="473">IF(I819&lt;H820,I819+1,I819)</f>
        <v/>
      </c>
      <c r="J820" s="5" t="e">
        <f t="shared" ca="1" si="448"/>
        <v>#N/A</v>
      </c>
      <c r="M820" s="69"/>
      <c r="N820" s="69">
        <f t="shared" ca="1" si="438"/>
        <v>1</v>
      </c>
      <c r="O820" s="69" t="s">
        <v>1174</v>
      </c>
      <c r="P820">
        <f t="shared" ca="1" si="446"/>
        <v>0</v>
      </c>
      <c r="Q820">
        <f t="shared" ca="1" si="449"/>
        <v>780</v>
      </c>
      <c r="R820">
        <f t="shared" ca="1" si="452"/>
        <v>990</v>
      </c>
      <c r="S820">
        <f t="shared" ca="1" si="450"/>
        <v>767</v>
      </c>
      <c r="T820" t="str">
        <f t="shared" ca="1" si="451"/>
        <v>Paradas</v>
      </c>
      <c r="U820">
        <f t="shared" ca="1" si="453"/>
        <v>10767</v>
      </c>
      <c r="V820">
        <f ca="1">IFERROR(INDEX(Rutas_Despiece!$J:$J,MATCH($S820,$Q:$Q,0)),"")</f>
        <v>41.672642099999997</v>
      </c>
      <c r="W820">
        <f ca="1">IFERROR(INDEX(Rutas_Despiece!$K:$K,MATCH($S820,$Q:$Q,0)),"")</f>
        <v>-0.87137249999999999</v>
      </c>
      <c r="Y820" t="str">
        <f ca="1">IFERROR(INDEX(Rutas_Despiece!$F:$F,MATCH($S820,$Q:$Q,0))&amp;" "&amp;INDEX(Rutas_Despiece!$G:$G,MATCH($S820,$Q:$Q,0)),"")</f>
        <v xml:space="preserve">Av. San Juan de la Peña </v>
      </c>
      <c r="Z820" t="str">
        <f ca="1">IFERROR(INDEX(Rutas_Despiece!$H:$H,MATCH($S820,$Q:$Q,0)),"")</f>
        <v>Zaragoza</v>
      </c>
      <c r="AA820" t="str">
        <f ca="1">IFERROR(INDEX(Rutas_Despiece!$I:$I,MATCH($S820,$Q:$Q,0)),"")</f>
        <v>Zaragoza, España</v>
      </c>
      <c r="AB820" t="str">
        <f ca="1">IFERROR(INDEX(Rutas_Despiece!$L:$L,MATCH($S820,$Q:$Q,0)),"")</f>
        <v>Esq. José Luis Lacruz</v>
      </c>
      <c r="AG820" t="str">
        <f t="shared" ca="1" si="447"/>
        <v/>
      </c>
    </row>
    <row r="821" spans="1:33" x14ac:dyDescent="0.25">
      <c r="A821">
        <f ca="1">IF(Rutas_Despiece!A821&lt;&gt;Rutas_Despiece!A820,1,0)</f>
        <v>0</v>
      </c>
      <c r="B821">
        <f ca="1">IF(A821,Rutas_Despiece!C821,0)</f>
        <v>0</v>
      </c>
      <c r="C821">
        <f ca="1">IF(A821,Rutas_Despiece!D821,0)</f>
        <v>0</v>
      </c>
      <c r="D821" t="str">
        <f ca="1">IF(A821=1,"",SUBSTITUTE(Rutas_Despiece!J821,",",".") &amp; ","&amp;SUBSTITUTE(Rutas_Despiece!K821,",","."))</f>
        <v>41.6781303,-0.8766229</v>
      </c>
      <c r="E821" s="5">
        <f t="shared" ca="1" si="444"/>
        <v>38</v>
      </c>
      <c r="F821" t="str">
        <f t="shared" ca="1" si="441"/>
        <v>41.6781303,-0.8766229 41.66857,-0.876678 41.6731332,-0.8776646 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1" s="69" t="s">
        <v>1174</v>
      </c>
      <c r="H821">
        <f t="shared" ca="1" si="445"/>
        <v>51</v>
      </c>
      <c r="I821" t="str">
        <f t="shared" ca="1" si="473"/>
        <v/>
      </c>
      <c r="J821" s="5" t="e">
        <f t="shared" ca="1" si="448"/>
        <v>#N/A</v>
      </c>
      <c r="M821" s="69"/>
      <c r="N821" s="69">
        <f t="shared" ca="1" si="438"/>
        <v>1</v>
      </c>
      <c r="O821" s="69" t="s">
        <v>1174</v>
      </c>
      <c r="P821">
        <f t="shared" ca="1" si="446"/>
        <v>1</v>
      </c>
      <c r="Q821">
        <f t="shared" ca="1" si="449"/>
        <v>781</v>
      </c>
      <c r="R821">
        <f t="shared" ca="1" si="452"/>
        <v>990</v>
      </c>
      <c r="S821">
        <f t="shared" ca="1" si="450"/>
        <v>768</v>
      </c>
      <c r="T821" t="str">
        <f t="shared" ca="1" si="451"/>
        <v>Paradas</v>
      </c>
      <c r="U821">
        <f t="shared" ca="1" si="453"/>
        <v>10768</v>
      </c>
      <c r="V821">
        <f ca="1">IFERROR(INDEX(Rutas_Despiece!$J:$J,MATCH($S821,$Q:$Q,0)),"")</f>
        <v>41.675328999999998</v>
      </c>
      <c r="W821">
        <f ca="1">IFERROR(INDEX(Rutas_Despiece!$K:$K,MATCH($S821,$Q:$Q,0)),"")</f>
        <v>-0.87022699999999997</v>
      </c>
      <c r="Y821" t="str">
        <f ca="1">IFERROR(INDEX(Rutas_Despiece!$F:$F,MATCH($S821,$Q:$Q,0))&amp;" "&amp;INDEX(Rutas_Despiece!$G:$G,MATCH($S821,$Q:$Q,0)),"")</f>
        <v xml:space="preserve">San Juan de la Peña nº 182 </v>
      </c>
      <c r="Z821" t="str">
        <f ca="1">IFERROR(INDEX(Rutas_Despiece!$H:$H,MATCH($S821,$Q:$Q,0)),"")</f>
        <v>Zaragoza</v>
      </c>
      <c r="AA821" t="str">
        <f ca="1">IFERROR(INDEX(Rutas_Despiece!$I:$I,MATCH($S821,$Q:$Q,0)),"")</f>
        <v>Zaragoza, España</v>
      </c>
      <c r="AB821" t="str">
        <f ca="1">IFERROR(INDEX(Rutas_Despiece!$L:$L,MATCH($S821,$Q:$Q,0)),"")</f>
        <v>Pd. Bus</v>
      </c>
      <c r="AG821" t="str">
        <f t="shared" ca="1" si="447"/>
        <v/>
      </c>
    </row>
    <row r="822" spans="1:33" x14ac:dyDescent="0.25">
      <c r="A822">
        <f ca="1">IF(Rutas_Despiece!A822&lt;&gt;Rutas_Despiece!A821,1,0)</f>
        <v>0</v>
      </c>
      <c r="B822">
        <f ca="1">IF(A822,Rutas_Despiece!C822,0)</f>
        <v>0</v>
      </c>
      <c r="C822">
        <f ca="1">IF(A822,Rutas_Despiece!D822,0)</f>
        <v>0</v>
      </c>
      <c r="D822" t="str">
        <f ca="1">IF(A822=1,"",SUBSTITUTE(Rutas_Despiece!J822,",",".") &amp; ","&amp;SUBSTITUTE(Rutas_Despiece!K822,",","."))</f>
        <v>41.66857,-0.876678</v>
      </c>
      <c r="E822" s="5">
        <f t="shared" ca="1" si="444"/>
        <v>38</v>
      </c>
      <c r="F822" t="str">
        <f t="shared" ca="1" si="441"/>
        <v>41.66857,-0.876678 41.6731332,-0.8776646 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2" s="69" t="s">
        <v>1174</v>
      </c>
      <c r="H822">
        <f t="shared" ca="1" si="445"/>
        <v>51</v>
      </c>
      <c r="I822" t="str">
        <f t="shared" ca="1" si="473"/>
        <v/>
      </c>
      <c r="J822" s="5" t="e">
        <f t="shared" ca="1" si="448"/>
        <v>#N/A</v>
      </c>
      <c r="M822" s="69"/>
      <c r="N822" s="69">
        <f t="shared" ca="1" si="438"/>
        <v>1</v>
      </c>
      <c r="O822" s="69" t="s">
        <v>1174</v>
      </c>
      <c r="P822">
        <f t="shared" ca="1" si="446"/>
        <v>1</v>
      </c>
      <c r="Q822">
        <f t="shared" ca="1" si="449"/>
        <v>782</v>
      </c>
      <c r="R822">
        <f t="shared" ca="1" si="452"/>
        <v>990</v>
      </c>
      <c r="S822">
        <f t="shared" ca="1" si="450"/>
        <v>769</v>
      </c>
      <c r="T822" t="str">
        <f t="shared" ca="1" si="451"/>
        <v>Paradas</v>
      </c>
      <c r="U822">
        <f t="shared" ca="1" si="453"/>
        <v>10769</v>
      </c>
      <c r="V822">
        <f ca="1">IFERROR(INDEX(Rutas_Despiece!$J:$J,MATCH($S822,$Q:$Q,0)),"")</f>
        <v>41.696019999999997</v>
      </c>
      <c r="W822">
        <f ca="1">IFERROR(INDEX(Rutas_Despiece!$K:$K,MATCH($S822,$Q:$Q,0)),"")</f>
        <v>-0.87153999999999998</v>
      </c>
      <c r="Y822" t="str">
        <f ca="1">IFERROR(INDEX(Rutas_Despiece!$F:$F,MATCH($S822,$Q:$Q,0))&amp;" "&amp;INDEX(Rutas_Despiece!$G:$G,MATCH($S822,$Q:$Q,0)),"")</f>
        <v xml:space="preserve">Academia General Militar nº 56 </v>
      </c>
      <c r="Z822" t="str">
        <f ca="1">IFERROR(INDEX(Rutas_Despiece!$H:$H,MATCH($S822,$Q:$Q,0)),"")</f>
        <v>Zaragoza</v>
      </c>
      <c r="AA822" t="str">
        <f ca="1">IFERROR(INDEX(Rutas_Despiece!$I:$I,MATCH($S822,$Q:$Q,0)),"")</f>
        <v>Zaragoza, España</v>
      </c>
      <c r="AB822" t="str">
        <f ca="1">IFERROR(INDEX(Rutas_Despiece!$L:$L,MATCH($S822,$Q:$Q,0)),"")</f>
        <v xml:space="preserve"> Pd. Bus</v>
      </c>
      <c r="AG822" t="str">
        <f t="shared" ca="1" si="447"/>
        <v/>
      </c>
    </row>
    <row r="823" spans="1:33" x14ac:dyDescent="0.25">
      <c r="A823">
        <f ca="1">IF(Rutas_Despiece!A823&lt;&gt;Rutas_Despiece!A822,1,0)</f>
        <v>0</v>
      </c>
      <c r="B823">
        <f ca="1">IF(A823,Rutas_Despiece!C823,0)</f>
        <v>0</v>
      </c>
      <c r="C823">
        <f ca="1">IF(A823,Rutas_Despiece!D823,0)</f>
        <v>0</v>
      </c>
      <c r="D823" t="str">
        <f ca="1">IF(A823=1,"",SUBSTITUTE(Rutas_Despiece!J823,",",".") &amp; ","&amp;SUBSTITUTE(Rutas_Despiece!K823,",","."))</f>
        <v>41.6731332,-0.8776646</v>
      </c>
      <c r="E823" s="5">
        <f t="shared" ca="1" si="444"/>
        <v>38</v>
      </c>
      <c r="F823" t="str">
        <f t="shared" ca="1" si="441"/>
        <v>41.6731332,-0.8776646 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3" s="69" t="s">
        <v>1174</v>
      </c>
      <c r="H823">
        <f t="shared" ca="1" si="445"/>
        <v>51</v>
      </c>
      <c r="I823" t="str">
        <f t="shared" ca="1" si="473"/>
        <v/>
      </c>
      <c r="J823" s="5" t="e">
        <f t="shared" ca="1" si="448"/>
        <v>#N/A</v>
      </c>
      <c r="M823" s="69"/>
      <c r="N823" s="69">
        <f t="shared" ca="1" si="438"/>
        <v>1</v>
      </c>
      <c r="O823" s="69" t="s">
        <v>1174</v>
      </c>
      <c r="P823">
        <f t="shared" ca="1" si="446"/>
        <v>1</v>
      </c>
      <c r="Q823">
        <f t="shared" ca="1" si="449"/>
        <v>783</v>
      </c>
      <c r="R823">
        <f t="shared" ca="1" si="452"/>
        <v>990</v>
      </c>
      <c r="S823">
        <f t="shared" ca="1" si="450"/>
        <v>770</v>
      </c>
      <c r="T823" t="str">
        <f t="shared" ca="1" si="451"/>
        <v>Paradas</v>
      </c>
      <c r="U823">
        <f t="shared" ca="1" si="453"/>
        <v>10770</v>
      </c>
      <c r="V823">
        <f ca="1">IFERROR(INDEX(Rutas_Despiece!$J:$J,MATCH($S823,$Q:$Q,0)),"")</f>
        <v>41.686623599999997</v>
      </c>
      <c r="W823">
        <f ca="1">IFERROR(INDEX(Rutas_Despiece!$K:$K,MATCH($S823,$Q:$Q,0)),"")</f>
        <v>-0.87840960000000001</v>
      </c>
      <c r="Y823" t="str">
        <f ca="1">IFERROR(INDEX(Rutas_Despiece!$F:$F,MATCH($S823,$Q:$Q,0))&amp;" "&amp;INDEX(Rutas_Despiece!$G:$G,MATCH($S823,$Q:$Q,0)),"")</f>
        <v xml:space="preserve">Majas de Goya nº 15 </v>
      </c>
      <c r="Z823" t="str">
        <f ca="1">IFERROR(INDEX(Rutas_Despiece!$H:$H,MATCH($S823,$Q:$Q,0)),"")</f>
        <v>Zaragoza</v>
      </c>
      <c r="AA823" t="str">
        <f ca="1">IFERROR(INDEX(Rutas_Despiece!$I:$I,MATCH($S823,$Q:$Q,0)),"")</f>
        <v>Zaragoza, España</v>
      </c>
      <c r="AB823" t="str">
        <f ca="1">IFERROR(INDEX(Rutas_Despiece!$L:$L,MATCH($S823,$Q:$Q,0)),"")</f>
        <v>CAI - Pd. Bus</v>
      </c>
      <c r="AG823" t="str">
        <f t="shared" ca="1" si="447"/>
        <v/>
      </c>
    </row>
    <row r="824" spans="1:33" x14ac:dyDescent="0.25">
      <c r="A824">
        <f ca="1">IF(Rutas_Despiece!A824&lt;&gt;Rutas_Despiece!A823,1,0)</f>
        <v>0</v>
      </c>
      <c r="B824">
        <f ca="1">IF(A824,Rutas_Despiece!C824,0)</f>
        <v>0</v>
      </c>
      <c r="C824">
        <f ca="1">IF(A824,Rutas_Despiece!D824,0)</f>
        <v>0</v>
      </c>
      <c r="D824" t="str">
        <f ca="1">IF(A824=1,"",SUBSTITUTE(Rutas_Despiece!J824,",",".") &amp; ","&amp;SUBSTITUTE(Rutas_Despiece!K824,",","."))</f>
        <v>41.672095,-0.895242</v>
      </c>
      <c r="E824" s="5">
        <f t="shared" ca="1" si="444"/>
        <v>38</v>
      </c>
      <c r="F824" t="str">
        <f t="shared" ca="1" si="441"/>
        <v>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4" s="69" t="s">
        <v>1174</v>
      </c>
      <c r="H824">
        <f t="shared" ca="1" si="445"/>
        <v>51</v>
      </c>
      <c r="I824" t="str">
        <f t="shared" ref="I824" ca="1" si="474">IF(I823&lt;H824,I823+1,"")</f>
        <v/>
      </c>
      <c r="J824" s="5" t="e">
        <f t="shared" ca="1" si="448"/>
        <v>#N/A</v>
      </c>
      <c r="M824" s="69"/>
      <c r="N824" s="69">
        <f t="shared" ca="1" si="438"/>
        <v>1</v>
      </c>
      <c r="O824" s="69" t="s">
        <v>1174</v>
      </c>
      <c r="P824">
        <f t="shared" ca="1" si="446"/>
        <v>1</v>
      </c>
      <c r="Q824">
        <f t="shared" ca="1" si="449"/>
        <v>784</v>
      </c>
      <c r="R824">
        <f t="shared" ca="1" si="452"/>
        <v>990</v>
      </c>
      <c r="S824">
        <f t="shared" ca="1" si="450"/>
        <v>771</v>
      </c>
      <c r="T824" t="str">
        <f t="shared" ca="1" si="451"/>
        <v>Paradas</v>
      </c>
      <c r="U824">
        <f t="shared" ca="1" si="453"/>
        <v>10771</v>
      </c>
      <c r="V824">
        <f ca="1">IFERROR(INDEX(Rutas_Despiece!$J:$J,MATCH($S824,$Q:$Q,0)),"")</f>
        <v>41.701594200000002</v>
      </c>
      <c r="W824">
        <f ca="1">IFERROR(INDEX(Rutas_Despiece!$K:$K,MATCH($S824,$Q:$Q,0)),"")</f>
        <v>-0.99999700000000002</v>
      </c>
      <c r="Y824" t="str">
        <f ca="1">IFERROR(INDEX(Rutas_Despiece!$F:$F,MATCH($S824,$Q:$Q,0))&amp;" "&amp;INDEX(Rutas_Despiece!$G:$G,MATCH($S824,$Q:$Q,0)),"")</f>
        <v xml:space="preserve">Ctra. Logroño </v>
      </c>
      <c r="Z824" t="str">
        <f ca="1">IFERROR(INDEX(Rutas_Despiece!$H:$H,MATCH($S824,$Q:$Q,0)),"")</f>
        <v xml:space="preserve">Utebo </v>
      </c>
      <c r="AA824" t="str">
        <f ca="1">IFERROR(INDEX(Rutas_Despiece!$I:$I,MATCH($S824,$Q:$Q,0)),"")</f>
        <v>Zaragoza, España</v>
      </c>
      <c r="AB824" t="str">
        <f ca="1">IFERROR(INDEX(Rutas_Despiece!$L:$L,MATCH($S824,$Q:$Q,0)),"")</f>
        <v>Desvío Utebo - Pd. Bus (?)</v>
      </c>
      <c r="AG824" t="str">
        <f t="shared" ca="1" si="447"/>
        <v/>
      </c>
    </row>
    <row r="825" spans="1:33" x14ac:dyDescent="0.25">
      <c r="A825">
        <f ca="1">IF(Rutas_Despiece!A825&lt;&gt;Rutas_Despiece!A824,1,0)</f>
        <v>0</v>
      </c>
      <c r="B825">
        <f ca="1">IF(A825,Rutas_Despiece!C825,0)</f>
        <v>0</v>
      </c>
      <c r="C825">
        <f ca="1">IF(A825,Rutas_Despiece!D825,0)</f>
        <v>0</v>
      </c>
      <c r="D825" t="str">
        <f ca="1">IF(A825=1,"",SUBSTITUTE(Rutas_Despiece!J825,",",".") &amp; ","&amp;SUBSTITUTE(Rutas_Despiece!K825,",","."))</f>
        <v>41.6725188,-0.8907215</v>
      </c>
      <c r="E825" s="5">
        <f t="shared" ca="1" si="444"/>
        <v>38</v>
      </c>
      <c r="F825" t="str">
        <f t="shared" ca="1" si="441"/>
        <v>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5" s="69" t="s">
        <v>1174</v>
      </c>
      <c r="H825">
        <f t="shared" ca="1" si="445"/>
        <v>51</v>
      </c>
      <c r="I825" t="str">
        <f t="shared" ref="I825:I828" ca="1" si="475">IF(I824&lt;H825,I824+1,I824)</f>
        <v/>
      </c>
      <c r="J825" s="5" t="e">
        <f t="shared" ca="1" si="448"/>
        <v>#N/A</v>
      </c>
      <c r="M825" s="69"/>
      <c r="N825" s="69">
        <f t="shared" ca="1" si="438"/>
        <v>1</v>
      </c>
      <c r="O825" s="69" t="s">
        <v>1174</v>
      </c>
      <c r="P825">
        <f t="shared" ca="1" si="446"/>
        <v>1</v>
      </c>
      <c r="Q825">
        <f t="shared" ca="1" si="449"/>
        <v>785</v>
      </c>
      <c r="R825">
        <f t="shared" ca="1" si="452"/>
        <v>990</v>
      </c>
      <c r="S825">
        <f t="shared" ca="1" si="450"/>
        <v>772</v>
      </c>
      <c r="T825" t="str">
        <f t="shared" ca="1" si="451"/>
        <v>Paradas</v>
      </c>
      <c r="U825">
        <f t="shared" ca="1" si="453"/>
        <v>10772</v>
      </c>
      <c r="V825">
        <f ca="1">IFERROR(INDEX(Rutas_Despiece!$J:$J,MATCH($S825,$Q:$Q,0)),"")</f>
        <v>41.749628000000001</v>
      </c>
      <c r="W825">
        <f ca="1">IFERROR(INDEX(Rutas_Despiece!$K:$K,MATCH($S825,$Q:$Q,0)),"")</f>
        <v>-1.1755139999999999</v>
      </c>
      <c r="Y825" t="str">
        <f ca="1">IFERROR(INDEX(Rutas_Despiece!$F:$F,MATCH($S825,$Q:$Q,0))&amp;" "&amp;INDEX(Rutas_Despiece!$G:$G,MATCH($S825,$Q:$Q,0)),"")</f>
        <v xml:space="preserve">Pol. Ind Entrerrios </v>
      </c>
      <c r="Z825" t="str">
        <f ca="1">IFERROR(INDEX(Rutas_Despiece!$H:$H,MATCH($S825,$Q:$Q,0)),"")</f>
        <v>Figueruelas</v>
      </c>
      <c r="AA825" t="str">
        <f ca="1">IFERROR(INDEX(Rutas_Despiece!$I:$I,MATCH($S825,$Q:$Q,0)),"")</f>
        <v>Zaragoza, España</v>
      </c>
      <c r="AB825" t="str">
        <f ca="1">IFERROR(INDEX(Rutas_Despiece!$L:$L,MATCH($S825,$Q:$Q,0)),"")</f>
        <v>Opel Puerta 5</v>
      </c>
      <c r="AG825" t="str">
        <f t="shared" ca="1" si="447"/>
        <v/>
      </c>
    </row>
    <row r="826" spans="1:33" x14ac:dyDescent="0.25">
      <c r="A826">
        <f ca="1">IF(Rutas_Despiece!A826&lt;&gt;Rutas_Despiece!A825,1,0)</f>
        <v>0</v>
      </c>
      <c r="B826">
        <f ca="1">IF(A826,Rutas_Despiece!C826,0)</f>
        <v>0</v>
      </c>
      <c r="C826">
        <f ca="1">IF(A826,Rutas_Despiece!D826,0)</f>
        <v>0</v>
      </c>
      <c r="D826" t="str">
        <f ca="1">IF(A826=1,"",SUBSTITUTE(Rutas_Despiece!J826,",",".") &amp; ","&amp;SUBSTITUTE(Rutas_Despiece!K826,",","."))</f>
        <v>41.6773494,-0.8893384</v>
      </c>
      <c r="E826" s="5">
        <f t="shared" ca="1" si="444"/>
        <v>38</v>
      </c>
      <c r="F826" t="str">
        <f t="shared" ca="1" si="441"/>
        <v>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6" s="69" t="s">
        <v>1174</v>
      </c>
      <c r="H826">
        <f t="shared" ca="1" si="445"/>
        <v>51</v>
      </c>
      <c r="I826" t="str">
        <f t="shared" ca="1" si="475"/>
        <v/>
      </c>
      <c r="J826" s="5" t="e">
        <f t="shared" ca="1" si="448"/>
        <v>#N/A</v>
      </c>
      <c r="M826" s="69"/>
      <c r="N826" s="69">
        <f t="shared" ca="1" si="438"/>
        <v>1</v>
      </c>
      <c r="O826" s="69" t="s">
        <v>1174</v>
      </c>
      <c r="P826">
        <f t="shared" ca="1" si="446"/>
        <v>1</v>
      </c>
      <c r="Q826">
        <f t="shared" ca="1" si="449"/>
        <v>786</v>
      </c>
      <c r="R826">
        <f t="shared" ca="1" si="452"/>
        <v>990</v>
      </c>
      <c r="S826">
        <f t="shared" ca="1" si="450"/>
        <v>773</v>
      </c>
      <c r="T826" t="str">
        <f t="shared" ca="1" si="451"/>
        <v>Paradas</v>
      </c>
      <c r="U826">
        <f t="shared" ca="1" si="453"/>
        <v>10773</v>
      </c>
      <c r="V826">
        <f ca="1">IFERROR(INDEX(Rutas_Despiece!$J:$J,MATCH($S826,$Q:$Q,0)),"")</f>
        <v>41.749628000000001</v>
      </c>
      <c r="W826">
        <f ca="1">IFERROR(INDEX(Rutas_Despiece!$K:$K,MATCH($S826,$Q:$Q,0)),"")</f>
        <v>-1.1755139999999999</v>
      </c>
      <c r="Y826" t="str">
        <f ca="1">IFERROR(INDEX(Rutas_Despiece!$F:$F,MATCH($S826,$Q:$Q,0))&amp;" "&amp;INDEX(Rutas_Despiece!$G:$G,MATCH($S826,$Q:$Q,0)),"")</f>
        <v xml:space="preserve">Pol. Ind Entrerrios </v>
      </c>
      <c r="Z826" t="str">
        <f ca="1">IFERROR(INDEX(Rutas_Despiece!$H:$H,MATCH($S826,$Q:$Q,0)),"")</f>
        <v>Figueruelas</v>
      </c>
      <c r="AA826" t="str">
        <f ca="1">IFERROR(INDEX(Rutas_Despiece!$I:$I,MATCH($S826,$Q:$Q,0)),"")</f>
        <v>Zaragoza, España</v>
      </c>
      <c r="AB826" t="str">
        <f ca="1">IFERROR(INDEX(Rutas_Despiece!$L:$L,MATCH($S826,$Q:$Q,0)),"")</f>
        <v>Opel Puerta 5</v>
      </c>
      <c r="AG826" t="str">
        <f t="shared" ca="1" si="447"/>
        <v/>
      </c>
    </row>
    <row r="827" spans="1:33" x14ac:dyDescent="0.25">
      <c r="A827">
        <f ca="1">IF(Rutas_Despiece!A827&lt;&gt;Rutas_Despiece!A826,1,0)</f>
        <v>0</v>
      </c>
      <c r="B827">
        <f ca="1">IF(A827,Rutas_Despiece!C827,0)</f>
        <v>0</v>
      </c>
      <c r="C827">
        <f ca="1">IF(A827,Rutas_Despiece!D827,0)</f>
        <v>0</v>
      </c>
      <c r="D827" t="str">
        <f ca="1">IF(A827=1,"",SUBSTITUTE(Rutas_Despiece!J827,",",".") &amp; ","&amp;SUBSTITUTE(Rutas_Despiece!K827,",","."))</f>
        <v>41.6778584,-0.8906863</v>
      </c>
      <c r="E827" s="5">
        <f t="shared" ca="1" si="444"/>
        <v>38</v>
      </c>
      <c r="F827" t="str">
        <f t="shared" ca="1" si="441"/>
        <v>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7" s="69" t="s">
        <v>1174</v>
      </c>
      <c r="H827">
        <f t="shared" ca="1" si="445"/>
        <v>51</v>
      </c>
      <c r="I827" t="str">
        <f t="shared" ca="1" si="475"/>
        <v/>
      </c>
      <c r="J827" s="5" t="e">
        <f t="shared" ca="1" si="448"/>
        <v>#N/A</v>
      </c>
      <c r="M827" s="69"/>
      <c r="N827" s="69">
        <f t="shared" ref="N827:N890" ca="1" si="476">IF(I827&lt;H827,0,1)</f>
        <v>1</v>
      </c>
      <c r="O827" s="69" t="s">
        <v>1174</v>
      </c>
      <c r="P827">
        <f t="shared" ca="1" si="446"/>
        <v>1</v>
      </c>
      <c r="Q827">
        <f t="shared" ca="1" si="449"/>
        <v>787</v>
      </c>
      <c r="R827">
        <f t="shared" ca="1" si="452"/>
        <v>990</v>
      </c>
      <c r="S827">
        <f t="shared" ca="1" si="450"/>
        <v>774</v>
      </c>
      <c r="T827" t="str">
        <f t="shared" ca="1" si="451"/>
        <v>Paradas</v>
      </c>
      <c r="U827">
        <f t="shared" ca="1" si="453"/>
        <v>10774</v>
      </c>
      <c r="V827">
        <f ca="1">IFERROR(INDEX(Rutas_Despiece!$J:$J,MATCH($S827,$Q:$Q,0)),"")</f>
        <v>41.701594200000002</v>
      </c>
      <c r="W827">
        <f ca="1">IFERROR(INDEX(Rutas_Despiece!$K:$K,MATCH($S827,$Q:$Q,0)),"")</f>
        <v>-0.99999700000000002</v>
      </c>
      <c r="Y827" t="str">
        <f ca="1">IFERROR(INDEX(Rutas_Despiece!$F:$F,MATCH($S827,$Q:$Q,0))&amp;" "&amp;INDEX(Rutas_Despiece!$G:$G,MATCH($S827,$Q:$Q,0)),"")</f>
        <v xml:space="preserve">Ctra. Logroño </v>
      </c>
      <c r="Z827" t="str">
        <f ca="1">IFERROR(INDEX(Rutas_Despiece!$H:$H,MATCH($S827,$Q:$Q,0)),"")</f>
        <v xml:space="preserve">Utebo </v>
      </c>
      <c r="AA827" t="str">
        <f ca="1">IFERROR(INDEX(Rutas_Despiece!$I:$I,MATCH($S827,$Q:$Q,0)),"")</f>
        <v>Zaragoza, España</v>
      </c>
      <c r="AB827" t="str">
        <f ca="1">IFERROR(INDEX(Rutas_Despiece!$L:$L,MATCH($S827,$Q:$Q,0)),"")</f>
        <v>Desvío Utebo - Pd. Bus (?)</v>
      </c>
      <c r="AG827" t="str">
        <f t="shared" ca="1" si="447"/>
        <v/>
      </c>
    </row>
    <row r="828" spans="1:33" x14ac:dyDescent="0.25">
      <c r="A828">
        <f ca="1">IF(Rutas_Despiece!A828&lt;&gt;Rutas_Despiece!A827,1,0)</f>
        <v>0</v>
      </c>
      <c r="B828">
        <f ca="1">IF(A828,Rutas_Despiece!C828,0)</f>
        <v>0</v>
      </c>
      <c r="C828">
        <f ca="1">IF(A828,Rutas_Despiece!D828,0)</f>
        <v>0</v>
      </c>
      <c r="D828" t="str">
        <f ca="1">IF(A828=1,"",SUBSTITUTE(Rutas_Despiece!J828,",",".") &amp; ","&amp;SUBSTITUTE(Rutas_Despiece!K828,",","."))</f>
        <v>41.676212,-0.892031</v>
      </c>
      <c r="E828" s="5">
        <f t="shared" ca="1" si="444"/>
        <v>38</v>
      </c>
      <c r="F828" t="str">
        <f t="shared" ca="1" si="441"/>
        <v>41.676212,-0.892031 41.749628,-1.175514 41.749628,-1.175514 41.672095,-0.895242 41.6727639,-0.8903319 41.6773494,-0.8893384 41.6778584,-0.8906863 41.6731332,-0.8776646 41.6749239,-0.8769198 41.6775052,-0.8739899 41.6781303,-0.8766229</v>
      </c>
      <c r="G828" s="69" t="s">
        <v>1174</v>
      </c>
      <c r="H828">
        <f t="shared" ca="1" si="445"/>
        <v>51</v>
      </c>
      <c r="I828" t="str">
        <f t="shared" ca="1" si="475"/>
        <v/>
      </c>
      <c r="J828" s="5" t="e">
        <f t="shared" ca="1" si="448"/>
        <v>#N/A</v>
      </c>
      <c r="M828" s="69"/>
      <c r="N828" s="69">
        <f t="shared" ca="1" si="476"/>
        <v>1</v>
      </c>
      <c r="O828" s="69" t="s">
        <v>1174</v>
      </c>
      <c r="P828">
        <f t="shared" ca="1" si="446"/>
        <v>1</v>
      </c>
      <c r="Q828">
        <f t="shared" ca="1" si="449"/>
        <v>788</v>
      </c>
      <c r="R828">
        <f t="shared" ca="1" si="452"/>
        <v>990</v>
      </c>
      <c r="S828">
        <f t="shared" ca="1" si="450"/>
        <v>775</v>
      </c>
      <c r="T828" t="str">
        <f t="shared" ca="1" si="451"/>
        <v>Paradas</v>
      </c>
      <c r="U828">
        <f t="shared" ca="1" si="453"/>
        <v>10775</v>
      </c>
      <c r="V828">
        <f ca="1">IFERROR(INDEX(Rutas_Despiece!$J:$J,MATCH($S828,$Q:$Q,0)),"")</f>
        <v>41.686623599999997</v>
      </c>
      <c r="W828">
        <f ca="1">IFERROR(INDEX(Rutas_Despiece!$K:$K,MATCH($S828,$Q:$Q,0)),"")</f>
        <v>-0.87840960000000001</v>
      </c>
      <c r="Y828" t="str">
        <f ca="1">IFERROR(INDEX(Rutas_Despiece!$F:$F,MATCH($S828,$Q:$Q,0))&amp;" "&amp;INDEX(Rutas_Despiece!$G:$G,MATCH($S828,$Q:$Q,0)),"")</f>
        <v xml:space="preserve">Majas de Goya nº 15 </v>
      </c>
      <c r="Z828" t="str">
        <f ca="1">IFERROR(INDEX(Rutas_Despiece!$H:$H,MATCH($S828,$Q:$Q,0)),"")</f>
        <v>Zaragoza</v>
      </c>
      <c r="AA828" t="str">
        <f ca="1">IFERROR(INDEX(Rutas_Despiece!$I:$I,MATCH($S828,$Q:$Q,0)),"")</f>
        <v>Zaragoza, España</v>
      </c>
      <c r="AB828" t="str">
        <f ca="1">IFERROR(INDEX(Rutas_Despiece!$L:$L,MATCH($S828,$Q:$Q,0)),"")</f>
        <v>CAI - Pd. Bus</v>
      </c>
      <c r="AG828" t="str">
        <f t="shared" ca="1" si="447"/>
        <v/>
      </c>
    </row>
    <row r="829" spans="1:33" x14ac:dyDescent="0.25">
      <c r="A829">
        <f ca="1">IF(Rutas_Despiece!A829&lt;&gt;Rutas_Despiece!A828,1,0)</f>
        <v>0</v>
      </c>
      <c r="B829">
        <f ca="1">IF(A829,Rutas_Despiece!C829,0)</f>
        <v>0</v>
      </c>
      <c r="C829">
        <f ca="1">IF(A829,Rutas_Despiece!D829,0)</f>
        <v>0</v>
      </c>
      <c r="D829" t="str">
        <f ca="1">IF(A829=1,"",SUBSTITUTE(Rutas_Despiece!J829,",",".") &amp; ","&amp;SUBSTITUTE(Rutas_Despiece!K829,",","."))</f>
        <v>41.749628,-1.175514</v>
      </c>
      <c r="E829" s="5">
        <f t="shared" ca="1" si="444"/>
        <v>38</v>
      </c>
      <c r="F829" t="str">
        <f t="shared" ca="1" si="441"/>
        <v>41.749628,-1.175514 41.749628,-1.175514 41.672095,-0.895242 41.6727639,-0.8903319 41.6773494,-0.8893384 41.6778584,-0.8906863 41.6731332,-0.8776646 41.6749239,-0.8769198 41.6775052,-0.8739899 41.6781303,-0.8766229</v>
      </c>
      <c r="G829" s="69" t="s">
        <v>1174</v>
      </c>
      <c r="H829">
        <f t="shared" ca="1" si="445"/>
        <v>51</v>
      </c>
      <c r="I829" t="str">
        <f t="shared" ref="I829" ca="1" si="477">IF(I828&lt;H829,I828+1,"")</f>
        <v/>
      </c>
      <c r="J829" s="5" t="e">
        <f t="shared" ca="1" si="448"/>
        <v>#N/A</v>
      </c>
      <c r="M829" s="69"/>
      <c r="N829" s="69">
        <f t="shared" ca="1" si="476"/>
        <v>1</v>
      </c>
      <c r="O829" s="69" t="s">
        <v>1174</v>
      </c>
      <c r="P829">
        <f t="shared" ca="1" si="446"/>
        <v>1</v>
      </c>
      <c r="Q829">
        <f t="shared" ca="1" si="449"/>
        <v>789</v>
      </c>
      <c r="R829">
        <f t="shared" ca="1" si="452"/>
        <v>990</v>
      </c>
      <c r="S829">
        <f t="shared" ca="1" si="450"/>
        <v>776</v>
      </c>
      <c r="T829" t="str">
        <f t="shared" ca="1" si="451"/>
        <v>Paradas</v>
      </c>
      <c r="U829">
        <f t="shared" ca="1" si="453"/>
        <v>10776</v>
      </c>
      <c r="V829">
        <f ca="1">IFERROR(INDEX(Rutas_Despiece!$J:$J,MATCH($S829,$Q:$Q,0)),"")</f>
        <v>41.684950600000001</v>
      </c>
      <c r="W829">
        <f ca="1">IFERROR(INDEX(Rutas_Despiece!$K:$K,MATCH($S829,$Q:$Q,0)),"")</f>
        <v>-0.87095219999999995</v>
      </c>
      <c r="Y829" t="str">
        <f ca="1">IFERROR(INDEX(Rutas_Despiece!$F:$F,MATCH($S829,$Q:$Q,0))&amp;" "&amp;INDEX(Rutas_Despiece!$G:$G,MATCH($S829,$Q:$Q,0)),"")</f>
        <v xml:space="preserve">Avd. Academia Gral. Militar  </v>
      </c>
      <c r="Z829" t="str">
        <f ca="1">IFERROR(INDEX(Rutas_Despiece!$H:$H,MATCH($S829,$Q:$Q,0)),"")</f>
        <v>Zaragoza</v>
      </c>
      <c r="AA829" t="str">
        <f ca="1">IFERROR(INDEX(Rutas_Despiece!$I:$I,MATCH($S829,$Q:$Q,0)),"")</f>
        <v>Zaragoza, España</v>
      </c>
      <c r="AB829" t="str">
        <f ca="1">IFERROR(INDEX(Rutas_Despiece!$L:$L,MATCH($S829,$Q:$Q,0)),"")</f>
        <v>Frente nº 56</v>
      </c>
      <c r="AG829" t="str">
        <f t="shared" ca="1" si="447"/>
        <v/>
      </c>
    </row>
    <row r="830" spans="1:33" x14ac:dyDescent="0.25">
      <c r="A830">
        <f ca="1">IF(Rutas_Despiece!A830&lt;&gt;Rutas_Despiece!A829,1,0)</f>
        <v>0</v>
      </c>
      <c r="B830">
        <f ca="1">IF(A830,Rutas_Despiece!C830,0)</f>
        <v>0</v>
      </c>
      <c r="C830">
        <f ca="1">IF(A830,Rutas_Despiece!D830,0)</f>
        <v>0</v>
      </c>
      <c r="D830" t="str">
        <f ca="1">IF(A830=1,"",SUBSTITUTE(Rutas_Despiece!J830,",",".") &amp; ","&amp;SUBSTITUTE(Rutas_Despiece!K830,",","."))</f>
        <v>41.749628,-1.175514</v>
      </c>
      <c r="E830" s="5">
        <f t="shared" ca="1" si="444"/>
        <v>38</v>
      </c>
      <c r="F830" t="str">
        <f t="shared" ca="1" si="441"/>
        <v>41.749628,-1.175514 41.672095,-0.895242 41.6727639,-0.8903319 41.6773494,-0.8893384 41.6778584,-0.8906863 41.6731332,-0.8776646 41.6749239,-0.8769198 41.6775052,-0.8739899 41.6781303,-0.8766229</v>
      </c>
      <c r="G830" s="69" t="s">
        <v>1174</v>
      </c>
      <c r="H830">
        <f t="shared" ca="1" si="445"/>
        <v>51</v>
      </c>
      <c r="I830" t="str">
        <f t="shared" ref="I830:I833" ca="1" si="478">IF(I829&lt;H830,I829+1,I829)</f>
        <v/>
      </c>
      <c r="J830" s="5" t="e">
        <f t="shared" ca="1" si="448"/>
        <v>#N/A</v>
      </c>
      <c r="M830" s="69"/>
      <c r="N830" s="69">
        <f t="shared" ca="1" si="476"/>
        <v>1</v>
      </c>
      <c r="O830" s="69" t="s">
        <v>1174</v>
      </c>
      <c r="P830">
        <f t="shared" ca="1" si="446"/>
        <v>1</v>
      </c>
      <c r="Q830">
        <f t="shared" ca="1" si="449"/>
        <v>790</v>
      </c>
      <c r="R830">
        <f t="shared" ca="1" si="452"/>
        <v>990</v>
      </c>
      <c r="S830">
        <f t="shared" ca="1" si="450"/>
        <v>777</v>
      </c>
      <c r="T830" t="str">
        <f t="shared" ca="1" si="451"/>
        <v>Paradas</v>
      </c>
      <c r="U830">
        <f t="shared" ca="1" si="453"/>
        <v>10777</v>
      </c>
      <c r="V830">
        <f ca="1">IFERROR(INDEX(Rutas_Despiece!$J:$J,MATCH($S830,$Q:$Q,0)),"")</f>
        <v>41.675596300000002</v>
      </c>
      <c r="W830">
        <f ca="1">IFERROR(INDEX(Rutas_Despiece!$K:$K,MATCH($S830,$Q:$Q,0)),"")</f>
        <v>-0.87125010000000003</v>
      </c>
      <c r="Y830" t="str">
        <f ca="1">IFERROR(INDEX(Rutas_Despiece!$F:$F,MATCH($S830,$Q:$Q,0))&amp;" "&amp;INDEX(Rutas_Despiece!$G:$G,MATCH($S830,$Q:$Q,0)),"")</f>
        <v xml:space="preserve">Av. San Juan de la Peña </v>
      </c>
      <c r="Z830" t="str">
        <f ca="1">IFERROR(INDEX(Rutas_Despiece!$H:$H,MATCH($S830,$Q:$Q,0)),"")</f>
        <v>Zaragoza</v>
      </c>
      <c r="AA830" t="str">
        <f ca="1">IFERROR(INDEX(Rutas_Despiece!$I:$I,MATCH($S830,$Q:$Q,0)),"")</f>
        <v>Zaragoza, España</v>
      </c>
      <c r="AB830" t="str">
        <f ca="1">IFERROR(INDEX(Rutas_Despiece!$L:$L,MATCH($S830,$Q:$Q,0)),"")</f>
        <v>Frente nº 192 - Pd. Bus</v>
      </c>
      <c r="AG830" t="str">
        <f t="shared" ca="1" si="447"/>
        <v/>
      </c>
    </row>
    <row r="831" spans="1:33" x14ac:dyDescent="0.25">
      <c r="A831">
        <f ca="1">IF(Rutas_Despiece!A831&lt;&gt;Rutas_Despiece!A830,1,0)</f>
        <v>0</v>
      </c>
      <c r="B831">
        <f ca="1">IF(A831,Rutas_Despiece!C831,0)</f>
        <v>0</v>
      </c>
      <c r="C831">
        <f ca="1">IF(A831,Rutas_Despiece!D831,0)</f>
        <v>0</v>
      </c>
      <c r="D831" t="str">
        <f ca="1">IF(A831=1,"",SUBSTITUTE(Rutas_Despiece!J831,",",".") &amp; ","&amp;SUBSTITUTE(Rutas_Despiece!K831,",","."))</f>
        <v>41.672095,-0.895242</v>
      </c>
      <c r="E831" s="5">
        <f t="shared" ca="1" si="444"/>
        <v>38</v>
      </c>
      <c r="F831" t="str">
        <f t="shared" ref="F831:F894" ca="1" si="479">IF(A832=1,D831,D831&amp;" "&amp;F832)</f>
        <v>41.672095,-0.895242 41.6727639,-0.8903319 41.6773494,-0.8893384 41.6778584,-0.8906863 41.6731332,-0.8776646 41.6749239,-0.8769198 41.6775052,-0.8739899 41.6781303,-0.8766229</v>
      </c>
      <c r="G831" s="69" t="s">
        <v>1174</v>
      </c>
      <c r="H831">
        <f t="shared" ca="1" si="445"/>
        <v>51</v>
      </c>
      <c r="I831" t="str">
        <f t="shared" ca="1" si="478"/>
        <v/>
      </c>
      <c r="J831" s="5" t="e">
        <f t="shared" ca="1" si="448"/>
        <v>#N/A</v>
      </c>
      <c r="M831" s="69"/>
      <c r="N831" s="69">
        <f t="shared" ca="1" si="476"/>
        <v>1</v>
      </c>
      <c r="O831" s="69" t="s">
        <v>1174</v>
      </c>
      <c r="P831">
        <f t="shared" ca="1" si="446"/>
        <v>1</v>
      </c>
      <c r="Q831">
        <f t="shared" ca="1" si="449"/>
        <v>791</v>
      </c>
      <c r="R831">
        <f t="shared" ca="1" si="452"/>
        <v>990</v>
      </c>
      <c r="S831">
        <f t="shared" ca="1" si="450"/>
        <v>778</v>
      </c>
      <c r="T831" t="str">
        <f t="shared" ca="1" si="451"/>
        <v>Paradas</v>
      </c>
      <c r="U831">
        <f t="shared" ca="1" si="453"/>
        <v>10778</v>
      </c>
      <c r="V831">
        <f ca="1">IFERROR(INDEX(Rutas_Despiece!$J:$J,MATCH($S831,$Q:$Q,0)),"")</f>
        <v>41.672618100000001</v>
      </c>
      <c r="W831">
        <f ca="1">IFERROR(INDEX(Rutas_Despiece!$K:$K,MATCH($S831,$Q:$Q,0)),"")</f>
        <v>-0.87123079999999997</v>
      </c>
      <c r="Y831" t="str">
        <f ca="1">IFERROR(INDEX(Rutas_Despiece!$F:$F,MATCH($S831,$Q:$Q,0))&amp;" "&amp;INDEX(Rutas_Despiece!$G:$G,MATCH($S831,$Q:$Q,0)),"")</f>
        <v xml:space="preserve">Av. San Juan de la Peña </v>
      </c>
      <c r="Z831" t="str">
        <f ca="1">IFERROR(INDEX(Rutas_Despiece!$H:$H,MATCH($S831,$Q:$Q,0)),"")</f>
        <v>Zaragoza</v>
      </c>
      <c r="AA831" t="str">
        <f ca="1">IFERROR(INDEX(Rutas_Despiece!$I:$I,MATCH($S831,$Q:$Q,0)),"")</f>
        <v>Zaragoza, España</v>
      </c>
      <c r="AB831" t="str">
        <f ca="1">IFERROR(INDEX(Rutas_Despiece!$L:$L,MATCH($S831,$Q:$Q,0)),"")</f>
        <v>Frente José Luis Lacruz</v>
      </c>
      <c r="AG831" t="str">
        <f t="shared" ca="1" si="447"/>
        <v/>
      </c>
    </row>
    <row r="832" spans="1:33" x14ac:dyDescent="0.25">
      <c r="A832">
        <f ca="1">IF(Rutas_Despiece!A832&lt;&gt;Rutas_Despiece!A831,1,0)</f>
        <v>0</v>
      </c>
      <c r="B832">
        <f ca="1">IF(A832,Rutas_Despiece!C832,0)</f>
        <v>0</v>
      </c>
      <c r="C832">
        <f ca="1">IF(A832,Rutas_Despiece!D832,0)</f>
        <v>0</v>
      </c>
      <c r="D832" t="str">
        <f ca="1">IF(A832=1,"",SUBSTITUTE(Rutas_Despiece!J832,",",".") &amp; ","&amp;SUBSTITUTE(Rutas_Despiece!K832,",","."))</f>
        <v>41.6727639,-0.8903319</v>
      </c>
      <c r="E832" s="5">
        <f t="shared" ca="1" si="444"/>
        <v>38</v>
      </c>
      <c r="F832" t="str">
        <f t="shared" ca="1" si="479"/>
        <v>41.6727639,-0.8903319 41.6773494,-0.8893384 41.6778584,-0.8906863 41.6731332,-0.8776646 41.6749239,-0.8769198 41.6775052,-0.8739899 41.6781303,-0.8766229</v>
      </c>
      <c r="G832" s="69" t="s">
        <v>1174</v>
      </c>
      <c r="H832">
        <f t="shared" ca="1" si="445"/>
        <v>51</v>
      </c>
      <c r="I832" t="str">
        <f t="shared" ca="1" si="478"/>
        <v/>
      </c>
      <c r="J832" s="5" t="e">
        <f t="shared" ca="1" si="448"/>
        <v>#N/A</v>
      </c>
      <c r="M832" s="69"/>
      <c r="N832" s="69">
        <f t="shared" ca="1" si="476"/>
        <v>1</v>
      </c>
      <c r="O832" s="69" t="s">
        <v>1174</v>
      </c>
      <c r="P832">
        <f t="shared" ca="1" si="446"/>
        <v>1</v>
      </c>
      <c r="Q832">
        <f t="shared" ca="1" si="449"/>
        <v>792</v>
      </c>
      <c r="R832">
        <f t="shared" ca="1" si="452"/>
        <v>990</v>
      </c>
      <c r="S832">
        <f t="shared" ca="1" si="450"/>
        <v>779</v>
      </c>
      <c r="T832" t="str">
        <f t="shared" ca="1" si="451"/>
        <v>Paradas</v>
      </c>
      <c r="U832">
        <f t="shared" ca="1" si="453"/>
        <v>10779</v>
      </c>
      <c r="V832">
        <f ca="1">IFERROR(INDEX(Rutas_Despiece!$J:$J,MATCH($S832,$Q:$Q,0)),"")</f>
        <v>41.663963099999997</v>
      </c>
      <c r="W832">
        <f ca="1">IFERROR(INDEX(Rutas_Despiece!$K:$K,MATCH($S832,$Q:$Q,0)),"")</f>
        <v>-0.87443680000000001</v>
      </c>
      <c r="Y832" t="str">
        <f ca="1">IFERROR(INDEX(Rutas_Despiece!$F:$F,MATCH($S832,$Q:$Q,0))&amp;" "&amp;INDEX(Rutas_Despiece!$G:$G,MATCH($S832,$Q:$Q,0)),"")</f>
        <v xml:space="preserve">San Juan de la Peña nº 29 </v>
      </c>
      <c r="Z832" t="str">
        <f ca="1">IFERROR(INDEX(Rutas_Despiece!$H:$H,MATCH($S832,$Q:$Q,0)),"")</f>
        <v>Zaragoza</v>
      </c>
      <c r="AA832" t="str">
        <f ca="1">IFERROR(INDEX(Rutas_Despiece!$I:$I,MATCH($S832,$Q:$Q,0)),"")</f>
        <v>Zaragoza, España</v>
      </c>
      <c r="AB832" t="str">
        <f ca="1">IFERROR(INDEX(Rutas_Despiece!$L:$L,MATCH($S832,$Q:$Q,0)),"")</f>
        <v>Pd. Bus</v>
      </c>
      <c r="AG832" t="str">
        <f t="shared" ca="1" si="447"/>
        <v/>
      </c>
    </row>
    <row r="833" spans="1:33" x14ac:dyDescent="0.25">
      <c r="A833">
        <f ca="1">IF(Rutas_Despiece!A833&lt;&gt;Rutas_Despiece!A832,1,0)</f>
        <v>0</v>
      </c>
      <c r="B833">
        <f ca="1">IF(A833,Rutas_Despiece!C833,0)</f>
        <v>0</v>
      </c>
      <c r="C833">
        <f ca="1">IF(A833,Rutas_Despiece!D833,0)</f>
        <v>0</v>
      </c>
      <c r="D833" t="str">
        <f ca="1">IF(A833=1,"",SUBSTITUTE(Rutas_Despiece!J833,",",".") &amp; ","&amp;SUBSTITUTE(Rutas_Despiece!K833,",","."))</f>
        <v>41.6773494,-0.8893384</v>
      </c>
      <c r="E833" s="5">
        <f t="shared" ca="1" si="444"/>
        <v>38</v>
      </c>
      <c r="F833" t="str">
        <f t="shared" ca="1" si="479"/>
        <v>41.6773494,-0.8893384 41.6778584,-0.8906863 41.6731332,-0.8776646 41.6749239,-0.8769198 41.6775052,-0.8739899 41.6781303,-0.8766229</v>
      </c>
      <c r="G833" s="69" t="s">
        <v>1174</v>
      </c>
      <c r="H833">
        <f t="shared" ca="1" si="445"/>
        <v>51</v>
      </c>
      <c r="I833" t="str">
        <f t="shared" ca="1" si="478"/>
        <v/>
      </c>
      <c r="J833" s="5" t="e">
        <f t="shared" ca="1" si="448"/>
        <v>#N/A</v>
      </c>
      <c r="M833" s="69"/>
      <c r="N833" s="69">
        <f t="shared" ca="1" si="476"/>
        <v>1</v>
      </c>
      <c r="O833" s="69" t="s">
        <v>1174</v>
      </c>
      <c r="P833">
        <f t="shared" ca="1" si="446"/>
        <v>1</v>
      </c>
      <c r="Q833">
        <f t="shared" ca="1" si="449"/>
        <v>793</v>
      </c>
      <c r="R833">
        <f t="shared" ca="1" si="452"/>
        <v>990</v>
      </c>
      <c r="S833">
        <f t="shared" ca="1" si="450"/>
        <v>780</v>
      </c>
      <c r="T833" t="str">
        <f t="shared" ca="1" si="451"/>
        <v>Paradas</v>
      </c>
      <c r="U833">
        <f t="shared" ca="1" si="453"/>
        <v>10780</v>
      </c>
      <c r="V833">
        <f ca="1">IFERROR(INDEX(Rutas_Despiece!$J:$J,MATCH($S833,$Q:$Q,0)),"")</f>
        <v>41.660957000000003</v>
      </c>
      <c r="W833">
        <f ca="1">IFERROR(INDEX(Rutas_Despiece!$K:$K,MATCH($S833,$Q:$Q,0)),"")</f>
        <v>-0.87238199999999999</v>
      </c>
      <c r="Y833" t="str">
        <f ca="1">IFERROR(INDEX(Rutas_Despiece!$F:$F,MATCH($S833,$Q:$Q,0))&amp;" "&amp;INDEX(Rutas_Despiece!$G:$G,MATCH($S833,$Q:$Q,0)),"")</f>
        <v xml:space="preserve">Valle Zuriza nº 26 </v>
      </c>
      <c r="Z833" t="str">
        <f ca="1">IFERROR(INDEX(Rutas_Despiece!$H:$H,MATCH($S833,$Q:$Q,0)),"")</f>
        <v>Zaragoza</v>
      </c>
      <c r="AA833" t="str">
        <f ca="1">IFERROR(INDEX(Rutas_Despiece!$I:$I,MATCH($S833,$Q:$Q,0)),"")</f>
        <v>Zaragoza, España</v>
      </c>
      <c r="AB833" t="str">
        <f ca="1">IFERROR(INDEX(Rutas_Despiece!$L:$L,MATCH($S833,$Q:$Q,0)),"")</f>
        <v>Pd. Bus</v>
      </c>
      <c r="AG833" t="str">
        <f t="shared" ca="1" si="447"/>
        <v/>
      </c>
    </row>
    <row r="834" spans="1:33" x14ac:dyDescent="0.25">
      <c r="A834">
        <f ca="1">IF(Rutas_Despiece!A834&lt;&gt;Rutas_Despiece!A833,1,0)</f>
        <v>0</v>
      </c>
      <c r="B834">
        <f ca="1">IF(A834,Rutas_Despiece!C834,0)</f>
        <v>0</v>
      </c>
      <c r="C834">
        <f ca="1">IF(A834,Rutas_Despiece!D834,0)</f>
        <v>0</v>
      </c>
      <c r="D834" t="str">
        <f ca="1">IF(A834=1,"",SUBSTITUTE(Rutas_Despiece!J834,",",".") &amp; ","&amp;SUBSTITUTE(Rutas_Despiece!K834,",","."))</f>
        <v>41.6778584,-0.8906863</v>
      </c>
      <c r="E834" s="5">
        <f t="shared" ca="1" si="444"/>
        <v>38</v>
      </c>
      <c r="F834" t="str">
        <f t="shared" ca="1" si="479"/>
        <v>41.6778584,-0.8906863 41.6731332,-0.8776646 41.6749239,-0.8769198 41.6775052,-0.8739899 41.6781303,-0.8766229</v>
      </c>
      <c r="G834" s="69" t="s">
        <v>1174</v>
      </c>
      <c r="H834">
        <f t="shared" ca="1" si="445"/>
        <v>51</v>
      </c>
      <c r="I834" t="str">
        <f t="shared" ref="I834" ca="1" si="480">IF(I833&lt;H834,I833+1,"")</f>
        <v/>
      </c>
      <c r="J834" s="5" t="e">
        <f t="shared" ca="1" si="448"/>
        <v>#N/A</v>
      </c>
      <c r="M834" s="69"/>
      <c r="N834" s="69">
        <f t="shared" ca="1" si="476"/>
        <v>1</v>
      </c>
      <c r="O834" s="69" t="s">
        <v>1174</v>
      </c>
      <c r="P834">
        <f t="shared" ca="1" si="446"/>
        <v>1</v>
      </c>
      <c r="Q834">
        <f t="shared" ca="1" si="449"/>
        <v>794</v>
      </c>
      <c r="R834">
        <f t="shared" ca="1" si="452"/>
        <v>990</v>
      </c>
      <c r="S834">
        <f t="shared" ca="1" si="450"/>
        <v>781</v>
      </c>
      <c r="T834" t="str">
        <f t="shared" ca="1" si="451"/>
        <v>Paradas</v>
      </c>
      <c r="U834">
        <f t="shared" ca="1" si="453"/>
        <v>10781</v>
      </c>
      <c r="V834">
        <f ca="1">IFERROR(INDEX(Rutas_Despiece!$J:$J,MATCH($S834,$Q:$Q,0)),"")</f>
        <v>41.678130299999999</v>
      </c>
      <c r="W834">
        <f ca="1">IFERROR(INDEX(Rutas_Despiece!$K:$K,MATCH($S834,$Q:$Q,0)),"")</f>
        <v>-0.87662289999999998</v>
      </c>
      <c r="Y834" t="str">
        <f ca="1">IFERROR(INDEX(Rutas_Despiece!$F:$F,MATCH($S834,$Q:$Q,0))&amp;" "&amp;INDEX(Rutas_Despiece!$G:$G,MATCH($S834,$Q:$Q,0)),"")</f>
        <v xml:space="preserve">Salvador Allende nº 85 </v>
      </c>
      <c r="Z834" t="str">
        <f ca="1">IFERROR(INDEX(Rutas_Despiece!$H:$H,MATCH($S834,$Q:$Q,0)),"")</f>
        <v>Zaragoza</v>
      </c>
      <c r="AA834" t="str">
        <f ca="1">IFERROR(INDEX(Rutas_Despiece!$I:$I,MATCH($S834,$Q:$Q,0)),"")</f>
        <v>Zaragoza, España</v>
      </c>
      <c r="AB834" t="str">
        <f ca="1">IFERROR(INDEX(Rutas_Despiece!$L:$L,MATCH($S834,$Q:$Q,0)),"")</f>
        <v>Pd. Bus</v>
      </c>
      <c r="AG834" t="str">
        <f t="shared" ca="1" si="447"/>
        <v/>
      </c>
    </row>
    <row r="835" spans="1:33" x14ac:dyDescent="0.25">
      <c r="A835">
        <f ca="1">IF(Rutas_Despiece!A835&lt;&gt;Rutas_Despiece!A834,1,0)</f>
        <v>0</v>
      </c>
      <c r="B835">
        <f ca="1">IF(A835,Rutas_Despiece!C835,0)</f>
        <v>0</v>
      </c>
      <c r="C835">
        <f ca="1">IF(A835,Rutas_Despiece!D835,0)</f>
        <v>0</v>
      </c>
      <c r="D835" t="str">
        <f ca="1">IF(A835=1,"",SUBSTITUTE(Rutas_Despiece!J835,",",".") &amp; ","&amp;SUBSTITUTE(Rutas_Despiece!K835,",","."))</f>
        <v>41.6731332,-0.8776646</v>
      </c>
      <c r="E835" s="5">
        <f t="shared" ref="E835:E898" ca="1" si="481">E834+A835</f>
        <v>38</v>
      </c>
      <c r="F835" t="str">
        <f t="shared" ca="1" si="479"/>
        <v>41.6731332,-0.8776646 41.6749239,-0.8769198 41.6775052,-0.8739899 41.6781303,-0.8766229</v>
      </c>
      <c r="G835" s="69" t="s">
        <v>1174</v>
      </c>
      <c r="H835">
        <f t="shared" ref="H835:H898" ca="1" si="482">H834</f>
        <v>51</v>
      </c>
      <c r="I835" t="str">
        <f t="shared" ref="I835:I838" ca="1" si="483">IF(I834&lt;H835,I834+1,I834)</f>
        <v/>
      </c>
      <c r="J835" s="5" t="e">
        <f t="shared" ca="1" si="448"/>
        <v>#N/A</v>
      </c>
      <c r="M835" s="69"/>
      <c r="N835" s="69">
        <f t="shared" ca="1" si="476"/>
        <v>1</v>
      </c>
      <c r="O835" s="69" t="s">
        <v>1174</v>
      </c>
      <c r="P835">
        <f t="shared" ref="P835:P898" ca="1" si="484">IF(A835,0,1)</f>
        <v>1</v>
      </c>
      <c r="Q835">
        <f t="shared" ca="1" si="449"/>
        <v>795</v>
      </c>
      <c r="R835">
        <f t="shared" ca="1" si="452"/>
        <v>990</v>
      </c>
      <c r="S835">
        <f t="shared" ca="1" si="450"/>
        <v>782</v>
      </c>
      <c r="T835" t="str">
        <f t="shared" ca="1" si="451"/>
        <v>Paradas</v>
      </c>
      <c r="U835">
        <f t="shared" ca="1" si="453"/>
        <v>10782</v>
      </c>
      <c r="V835">
        <f ca="1">IFERROR(INDEX(Rutas_Despiece!$J:$J,MATCH($S835,$Q:$Q,0)),"")</f>
        <v>41.668570000000003</v>
      </c>
      <c r="W835">
        <f ca="1">IFERROR(INDEX(Rutas_Despiece!$K:$K,MATCH($S835,$Q:$Q,0)),"")</f>
        <v>-0.87667799999999996</v>
      </c>
      <c r="Y835" t="str">
        <f ca="1">IFERROR(INDEX(Rutas_Despiece!$F:$F,MATCH($S835,$Q:$Q,0))&amp;" "&amp;INDEX(Rutas_Despiece!$G:$G,MATCH($S835,$Q:$Q,0)),"")</f>
        <v xml:space="preserve">Salvador Allende nº 67 </v>
      </c>
      <c r="Z835" t="str">
        <f ca="1">IFERROR(INDEX(Rutas_Despiece!$H:$H,MATCH($S835,$Q:$Q,0)),"")</f>
        <v>Zaragoza</v>
      </c>
      <c r="AA835" t="str">
        <f ca="1">IFERROR(INDEX(Rutas_Despiece!$I:$I,MATCH($S835,$Q:$Q,0)),"")</f>
        <v>Zaragoza, España</v>
      </c>
      <c r="AB835" t="str">
        <f ca="1">IFERROR(INDEX(Rutas_Despiece!$L:$L,MATCH($S835,$Q:$Q,0)),"")</f>
        <v>Pd. Bus</v>
      </c>
      <c r="AG835" t="str">
        <f t="shared" ref="AG835:AG898" ca="1" si="485">IF(N835=0,L835,"")</f>
        <v/>
      </c>
    </row>
    <row r="836" spans="1:33" x14ac:dyDescent="0.25">
      <c r="A836">
        <f ca="1">IF(Rutas_Despiece!A836&lt;&gt;Rutas_Despiece!A835,1,0)</f>
        <v>0</v>
      </c>
      <c r="B836">
        <f ca="1">IF(A836,Rutas_Despiece!C836,0)</f>
        <v>0</v>
      </c>
      <c r="C836">
        <f ca="1">IF(A836,Rutas_Despiece!D836,0)</f>
        <v>0</v>
      </c>
      <c r="D836" t="str">
        <f ca="1">IF(A836=1,"",SUBSTITUTE(Rutas_Despiece!J836,",",".") &amp; ","&amp;SUBSTITUTE(Rutas_Despiece!K836,",","."))</f>
        <v>41.6749239,-0.8769198</v>
      </c>
      <c r="E836" s="5">
        <f t="shared" ca="1" si="481"/>
        <v>38</v>
      </c>
      <c r="F836" t="str">
        <f t="shared" ca="1" si="479"/>
        <v>41.6749239,-0.8769198 41.6775052,-0.8739899 41.6781303,-0.8766229</v>
      </c>
      <c r="G836" s="69" t="s">
        <v>1174</v>
      </c>
      <c r="H836">
        <f t="shared" ca="1" si="482"/>
        <v>51</v>
      </c>
      <c r="I836" t="str">
        <f t="shared" ca="1" si="483"/>
        <v/>
      </c>
      <c r="J836" s="5" t="e">
        <f t="shared" ref="J836:J899" ca="1" si="486">INDEX($B:$B,MATCH(I836,$E:$E,0))</f>
        <v>#N/A</v>
      </c>
      <c r="M836" s="69"/>
      <c r="N836" s="69">
        <f t="shared" ca="1" si="476"/>
        <v>1</v>
      </c>
      <c r="O836" s="69" t="s">
        <v>1174</v>
      </c>
      <c r="P836">
        <f t="shared" ca="1" si="484"/>
        <v>1</v>
      </c>
      <c r="Q836">
        <f t="shared" ref="Q836:Q899" ca="1" si="487">Q835+P836</f>
        <v>796</v>
      </c>
      <c r="R836">
        <f t="shared" ca="1" si="452"/>
        <v>990</v>
      </c>
      <c r="S836">
        <f t="shared" ref="S836:S899" ca="1" si="488">IF(S835&lt;R836,S835+1,"")</f>
        <v>783</v>
      </c>
      <c r="T836" t="str">
        <f t="shared" ref="T836:T899" ca="1" si="489">IF(S836&lt;&gt;"","Paradas","")</f>
        <v>Paradas</v>
      </c>
      <c r="U836">
        <f t="shared" ca="1" si="453"/>
        <v>10783</v>
      </c>
      <c r="V836">
        <f ca="1">IFERROR(INDEX(Rutas_Despiece!$J:$J,MATCH($S836,$Q:$Q,0)),"")</f>
        <v>41.673133200000002</v>
      </c>
      <c r="W836">
        <f ca="1">IFERROR(INDEX(Rutas_Despiece!$K:$K,MATCH($S836,$Q:$Q,0)),"")</f>
        <v>-0.87766460000000002</v>
      </c>
      <c r="Y836" t="str">
        <f ca="1">IFERROR(INDEX(Rutas_Despiece!$F:$F,MATCH($S836,$Q:$Q,0))&amp;" "&amp;INDEX(Rutas_Despiece!$G:$G,MATCH($S836,$Q:$Q,0)),"")</f>
        <v xml:space="preserve">Pablo Picasso  </v>
      </c>
      <c r="Z836" t="str">
        <f ca="1">IFERROR(INDEX(Rutas_Despiece!$H:$H,MATCH($S836,$Q:$Q,0)),"")</f>
        <v>Zaragoza</v>
      </c>
      <c r="AA836" t="str">
        <f ca="1">IFERROR(INDEX(Rutas_Despiece!$I:$I,MATCH($S836,$Q:$Q,0)),"")</f>
        <v>Zaragoza, España</v>
      </c>
      <c r="AB836" t="str">
        <f ca="1">IFERROR(INDEX(Rutas_Despiece!$L:$L,MATCH($S836,$Q:$Q,0)),"")</f>
        <v>Esq. Salvador Allende - Pd. Bus</v>
      </c>
      <c r="AG836" t="str">
        <f t="shared" ca="1" si="485"/>
        <v/>
      </c>
    </row>
    <row r="837" spans="1:33" x14ac:dyDescent="0.25">
      <c r="A837">
        <f ca="1">IF(Rutas_Despiece!A837&lt;&gt;Rutas_Despiece!A836,1,0)</f>
        <v>0</v>
      </c>
      <c r="B837">
        <f ca="1">IF(A837,Rutas_Despiece!C837,0)</f>
        <v>0</v>
      </c>
      <c r="C837">
        <f ca="1">IF(A837,Rutas_Despiece!D837,0)</f>
        <v>0</v>
      </c>
      <c r="D837" t="str">
        <f ca="1">IF(A837=1,"",SUBSTITUTE(Rutas_Despiece!J837,",",".") &amp; ","&amp;SUBSTITUTE(Rutas_Despiece!K837,",","."))</f>
        <v>41.6775052,-0.8739899</v>
      </c>
      <c r="E837" s="5">
        <f t="shared" ca="1" si="481"/>
        <v>38</v>
      </c>
      <c r="F837" t="str">
        <f t="shared" ca="1" si="479"/>
        <v>41.6775052,-0.8739899 41.6781303,-0.8766229</v>
      </c>
      <c r="G837" s="69" t="s">
        <v>1174</v>
      </c>
      <c r="H837">
        <f t="shared" ca="1" si="482"/>
        <v>51</v>
      </c>
      <c r="I837" t="str">
        <f t="shared" ca="1" si="483"/>
        <v/>
      </c>
      <c r="J837" s="5" t="e">
        <f t="shared" ca="1" si="486"/>
        <v>#N/A</v>
      </c>
      <c r="M837" s="69"/>
      <c r="N837" s="69">
        <f t="shared" ca="1" si="476"/>
        <v>1</v>
      </c>
      <c r="O837" s="69" t="s">
        <v>1174</v>
      </c>
      <c r="P837">
        <f t="shared" ca="1" si="484"/>
        <v>1</v>
      </c>
      <c r="Q837">
        <f t="shared" ca="1" si="487"/>
        <v>797</v>
      </c>
      <c r="R837">
        <f t="shared" ref="R837:R900" ca="1" si="490">R836</f>
        <v>990</v>
      </c>
      <c r="S837">
        <f t="shared" ca="1" si="488"/>
        <v>784</v>
      </c>
      <c r="T837" t="str">
        <f t="shared" ca="1" si="489"/>
        <v>Paradas</v>
      </c>
      <c r="U837">
        <f t="shared" ref="U837:U900" ca="1" si="491">IF(S837=0,"",10000+S837)</f>
        <v>10784</v>
      </c>
      <c r="V837">
        <f ca="1">IFERROR(INDEX(Rutas_Despiece!$J:$J,MATCH($S837,$Q:$Q,0)),"")</f>
        <v>41.672094999999999</v>
      </c>
      <c r="W837">
        <f ca="1">IFERROR(INDEX(Rutas_Despiece!$K:$K,MATCH($S837,$Q:$Q,0)),"")</f>
        <v>-0.89524199999999998</v>
      </c>
      <c r="Y837" t="str">
        <f ca="1">IFERROR(INDEX(Rutas_Despiece!$F:$F,MATCH($S837,$Q:$Q,0))&amp;" "&amp;INDEX(Rutas_Despiece!$G:$G,MATCH($S837,$Q:$Q,0)),"")</f>
        <v xml:space="preserve">Pablo Picasso nº 8 </v>
      </c>
      <c r="Z837" t="str">
        <f ca="1">IFERROR(INDEX(Rutas_Despiece!$H:$H,MATCH($S837,$Q:$Q,0)),"")</f>
        <v>Zaragoza</v>
      </c>
      <c r="AA837" t="str">
        <f ca="1">IFERROR(INDEX(Rutas_Despiece!$I:$I,MATCH($S837,$Q:$Q,0)),"")</f>
        <v>Zaragoza, España</v>
      </c>
      <c r="AB837" t="str">
        <f ca="1">IFERROR(INDEX(Rutas_Despiece!$L:$L,MATCH($S837,$Q:$Q,0)),"")</f>
        <v>Pd. Bus</v>
      </c>
      <c r="AG837" t="str">
        <f t="shared" ca="1" si="485"/>
        <v/>
      </c>
    </row>
    <row r="838" spans="1:33" x14ac:dyDescent="0.25">
      <c r="A838">
        <f ca="1">IF(Rutas_Despiece!A838&lt;&gt;Rutas_Despiece!A837,1,0)</f>
        <v>0</v>
      </c>
      <c r="B838">
        <f ca="1">IF(A838,Rutas_Despiece!C838,0)</f>
        <v>0</v>
      </c>
      <c r="C838">
        <f ca="1">IF(A838,Rutas_Despiece!D838,0)</f>
        <v>0</v>
      </c>
      <c r="D838" t="str">
        <f ca="1">IF(A838=1,"",SUBSTITUTE(Rutas_Despiece!J838,",",".") &amp; ","&amp;SUBSTITUTE(Rutas_Despiece!K838,",","."))</f>
        <v>41.6781303,-0.8766229</v>
      </c>
      <c r="E838" s="5">
        <f t="shared" ca="1" si="481"/>
        <v>38</v>
      </c>
      <c r="F838" t="str">
        <f t="shared" ca="1" si="479"/>
        <v>41.6781303,-0.8766229</v>
      </c>
      <c r="G838" s="69" t="s">
        <v>1174</v>
      </c>
      <c r="H838">
        <f t="shared" ca="1" si="482"/>
        <v>51</v>
      </c>
      <c r="I838" t="str">
        <f t="shared" ca="1" si="483"/>
        <v/>
      </c>
      <c r="J838" s="5" t="e">
        <f t="shared" ca="1" si="486"/>
        <v>#N/A</v>
      </c>
      <c r="M838" s="69"/>
      <c r="N838" s="69">
        <f t="shared" ca="1" si="476"/>
        <v>1</v>
      </c>
      <c r="O838" s="69" t="s">
        <v>1174</v>
      </c>
      <c r="P838">
        <f t="shared" ca="1" si="484"/>
        <v>1</v>
      </c>
      <c r="Q838">
        <f t="shared" ca="1" si="487"/>
        <v>798</v>
      </c>
      <c r="R838">
        <f t="shared" ca="1" si="490"/>
        <v>990</v>
      </c>
      <c r="S838">
        <f t="shared" ca="1" si="488"/>
        <v>785</v>
      </c>
      <c r="T838" t="str">
        <f t="shared" ca="1" si="489"/>
        <v>Paradas</v>
      </c>
      <c r="U838">
        <f t="shared" ca="1" si="491"/>
        <v>10785</v>
      </c>
      <c r="V838">
        <f ca="1">IFERROR(INDEX(Rutas_Despiece!$J:$J,MATCH($S838,$Q:$Q,0)),"")</f>
        <v>41.672518799999999</v>
      </c>
      <c r="W838">
        <f ca="1">IFERROR(INDEX(Rutas_Despiece!$K:$K,MATCH($S838,$Q:$Q,0)),"")</f>
        <v>-0.89072150000000005</v>
      </c>
      <c r="Y838" t="str">
        <f ca="1">IFERROR(INDEX(Rutas_Despiece!$F:$F,MATCH($S838,$Q:$Q,0))&amp;" "&amp;INDEX(Rutas_Despiece!$G:$G,MATCH($S838,$Q:$Q,0)),"")</f>
        <v xml:space="preserve">Pablo Picasso  </v>
      </c>
      <c r="Z838" t="str">
        <f ca="1">IFERROR(INDEX(Rutas_Despiece!$H:$H,MATCH($S838,$Q:$Q,0)),"")</f>
        <v>Zaragoza</v>
      </c>
      <c r="AA838" t="str">
        <f ca="1">IFERROR(INDEX(Rutas_Despiece!$I:$I,MATCH($S838,$Q:$Q,0)),"")</f>
        <v>Zaragoza, España</v>
      </c>
      <c r="AB838" t="str">
        <f ca="1">IFERROR(INDEX(Rutas_Despiece!$L:$L,MATCH($S838,$Q:$Q,0)),"")</f>
        <v>Esq. María Zambrano - Pd. Bus</v>
      </c>
      <c r="AG838" t="str">
        <f t="shared" ca="1" si="485"/>
        <v/>
      </c>
    </row>
    <row r="839" spans="1:33" x14ac:dyDescent="0.25">
      <c r="A839">
        <f ca="1">IF(Rutas_Despiece!A839&lt;&gt;Rutas_Despiece!A838,1,0)</f>
        <v>1</v>
      </c>
      <c r="B839" t="str">
        <f ca="1">IF(A839,Rutas_Despiece!C839,0)</f>
        <v>Rutas_Habituales_Central</v>
      </c>
      <c r="C839" t="str">
        <f ca="1">IF(A839,Rutas_Despiece!D839,0)</f>
        <v>Ruta 5_16</v>
      </c>
      <c r="D839" t="str">
        <f ca="1">IF(A839=1,"",SUBSTITUTE(Rutas_Despiece!J839,",",".") &amp; ","&amp;SUBSTITUTE(Rutas_Despiece!K839,",","."))</f>
        <v/>
      </c>
      <c r="E839" s="5">
        <f t="shared" ca="1" si="481"/>
        <v>39</v>
      </c>
      <c r="F839" t="str">
        <f t="shared" ca="1" si="479"/>
        <v xml:space="preserve"> 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G839" s="69" t="s">
        <v>1174</v>
      </c>
      <c r="H839">
        <f t="shared" ca="1" si="482"/>
        <v>51</v>
      </c>
      <c r="I839" t="str">
        <f t="shared" ref="I839" ca="1" si="492">IF(I838&lt;H839,I838+1,"")</f>
        <v/>
      </c>
      <c r="J839" s="5" t="e">
        <f t="shared" ca="1" si="486"/>
        <v>#N/A</v>
      </c>
      <c r="M839" s="69"/>
      <c r="N839" s="69">
        <f t="shared" ca="1" si="476"/>
        <v>1</v>
      </c>
      <c r="O839" s="69" t="s">
        <v>1174</v>
      </c>
      <c r="P839">
        <f t="shared" ca="1" si="484"/>
        <v>0</v>
      </c>
      <c r="Q839">
        <f t="shared" ca="1" si="487"/>
        <v>798</v>
      </c>
      <c r="R839">
        <f t="shared" ca="1" si="490"/>
        <v>990</v>
      </c>
      <c r="S839">
        <f t="shared" ca="1" si="488"/>
        <v>786</v>
      </c>
      <c r="T839" t="str">
        <f t="shared" ca="1" si="489"/>
        <v>Paradas</v>
      </c>
      <c r="U839">
        <f t="shared" ca="1" si="491"/>
        <v>10786</v>
      </c>
      <c r="V839">
        <f ca="1">IFERROR(INDEX(Rutas_Despiece!$J:$J,MATCH($S839,$Q:$Q,0)),"")</f>
        <v>41.677349399999997</v>
      </c>
      <c r="W839">
        <f ca="1">IFERROR(INDEX(Rutas_Despiece!$K:$K,MATCH($S839,$Q:$Q,0)),"")</f>
        <v>-0.88933839999999997</v>
      </c>
      <c r="Y839" t="str">
        <f ca="1">IFERROR(INDEX(Rutas_Despiece!$F:$F,MATCH($S839,$Q:$Q,0))&amp;" "&amp;INDEX(Rutas_Despiece!$G:$G,MATCH($S839,$Q:$Q,0)),"")</f>
        <v xml:space="preserve">María Zambrano  </v>
      </c>
      <c r="Z839" t="str">
        <f ca="1">IFERROR(INDEX(Rutas_Despiece!$H:$H,MATCH($S839,$Q:$Q,0)),"")</f>
        <v>Zaragoza</v>
      </c>
      <c r="AA839" t="str">
        <f ca="1">IFERROR(INDEX(Rutas_Despiece!$I:$I,MATCH($S839,$Q:$Q,0)),"")</f>
        <v>Zaragoza, España</v>
      </c>
      <c r="AB839" t="str">
        <f ca="1">IFERROR(INDEX(Rutas_Despiece!$L:$L,MATCH($S839,$Q:$Q,0)),"")</f>
        <v>Esq. Pablo Iglesias - Pd. Bus</v>
      </c>
      <c r="AG839" t="str">
        <f t="shared" ca="1" si="485"/>
        <v/>
      </c>
    </row>
    <row r="840" spans="1:33" x14ac:dyDescent="0.25">
      <c r="A840">
        <f ca="1">IF(Rutas_Despiece!A840&lt;&gt;Rutas_Despiece!A839,1,0)</f>
        <v>0</v>
      </c>
      <c r="B840">
        <f ca="1">IF(A840,Rutas_Despiece!C840,0)</f>
        <v>0</v>
      </c>
      <c r="C840">
        <f ca="1">IF(A840,Rutas_Despiece!D840,0)</f>
        <v>0</v>
      </c>
      <c r="D840" t="str">
        <f ca="1">IF(A840=1,"",SUBSTITUTE(Rutas_Despiece!J840,",",".") &amp; ","&amp;SUBSTITUTE(Rutas_Despiece!K840,",","."))</f>
        <v>41.6725548,-0.8926363</v>
      </c>
      <c r="E840" s="5">
        <f t="shared" ca="1" si="481"/>
        <v>39</v>
      </c>
      <c r="F840" t="str">
        <f t="shared" ca="1" si="479"/>
        <v>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G840" s="69" t="s">
        <v>1174</v>
      </c>
      <c r="H840">
        <f t="shared" ca="1" si="482"/>
        <v>51</v>
      </c>
      <c r="I840" t="str">
        <f t="shared" ref="I840:I843" ca="1" si="493">IF(I839&lt;H840,I839+1,I839)</f>
        <v/>
      </c>
      <c r="J840" s="5" t="e">
        <f t="shared" ca="1" si="486"/>
        <v>#N/A</v>
      </c>
      <c r="M840" s="69"/>
      <c r="N840" s="69">
        <f t="shared" ca="1" si="476"/>
        <v>1</v>
      </c>
      <c r="O840" s="69" t="s">
        <v>1174</v>
      </c>
      <c r="P840">
        <f t="shared" ca="1" si="484"/>
        <v>1</v>
      </c>
      <c r="Q840">
        <f t="shared" ca="1" si="487"/>
        <v>799</v>
      </c>
      <c r="R840">
        <f t="shared" ca="1" si="490"/>
        <v>990</v>
      </c>
      <c r="S840">
        <f t="shared" ca="1" si="488"/>
        <v>787</v>
      </c>
      <c r="T840" t="str">
        <f t="shared" ca="1" si="489"/>
        <v>Paradas</v>
      </c>
      <c r="U840">
        <f t="shared" ca="1" si="491"/>
        <v>10787</v>
      </c>
      <c r="V840">
        <f ca="1">IFERROR(INDEX(Rutas_Despiece!$J:$J,MATCH($S840,$Q:$Q,0)),"")</f>
        <v>41.677858399999998</v>
      </c>
      <c r="W840">
        <f ca="1">IFERROR(INDEX(Rutas_Despiece!$K:$K,MATCH($S840,$Q:$Q,0)),"")</f>
        <v>-0.89068630000000004</v>
      </c>
      <c r="Y840" t="str">
        <f ca="1">IFERROR(INDEX(Rutas_Despiece!$F:$F,MATCH($S840,$Q:$Q,0))&amp;" "&amp;INDEX(Rutas_Despiece!$G:$G,MATCH($S840,$Q:$Q,0)),"")</f>
        <v xml:space="preserve">Gómez de Avellaneda  </v>
      </c>
      <c r="Z840" t="str">
        <f ca="1">IFERROR(INDEX(Rutas_Despiece!$H:$H,MATCH($S840,$Q:$Q,0)),"")</f>
        <v>Zaragoza</v>
      </c>
      <c r="AA840" t="str">
        <f ca="1">IFERROR(INDEX(Rutas_Despiece!$I:$I,MATCH($S840,$Q:$Q,0)),"")</f>
        <v>Zaragoza, España</v>
      </c>
      <c r="AB840" t="str">
        <f ca="1">IFERROR(INDEX(Rutas_Despiece!$L:$L,MATCH($S840,$Q:$Q,0)),"")</f>
        <v>Margarita Xirgú - Pd. Bus</v>
      </c>
      <c r="AG840" t="str">
        <f t="shared" ca="1" si="485"/>
        <v/>
      </c>
    </row>
    <row r="841" spans="1:33" x14ac:dyDescent="0.25">
      <c r="A841">
        <f ca="1">IF(Rutas_Despiece!A841&lt;&gt;Rutas_Despiece!A840,1,0)</f>
        <v>0</v>
      </c>
      <c r="B841">
        <f ca="1">IF(A841,Rutas_Despiece!C841,0)</f>
        <v>0</v>
      </c>
      <c r="C841">
        <f ca="1">IF(A841,Rutas_Despiece!D841,0)</f>
        <v>0</v>
      </c>
      <c r="D841" t="str">
        <f ca="1">IF(A841=1,"",SUBSTITUTE(Rutas_Despiece!J841,",",".") &amp; ","&amp;SUBSTITUTE(Rutas_Despiece!K841,",","."))</f>
        <v>41.6704221,-0.8906701</v>
      </c>
      <c r="E841" s="5">
        <f t="shared" ca="1" si="481"/>
        <v>39</v>
      </c>
      <c r="F841" t="str">
        <f t="shared" ca="1" si="479"/>
        <v>41.6704221,-0.8906701 41.624888,-0.876361 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G841" s="69" t="s">
        <v>1174</v>
      </c>
      <c r="H841">
        <f t="shared" ca="1" si="482"/>
        <v>51</v>
      </c>
      <c r="I841" t="str">
        <f t="shared" ca="1" si="493"/>
        <v/>
      </c>
      <c r="J841" s="5" t="e">
        <f t="shared" ca="1" si="486"/>
        <v>#N/A</v>
      </c>
      <c r="M841" s="69"/>
      <c r="N841" s="69">
        <f t="shared" ca="1" si="476"/>
        <v>1</v>
      </c>
      <c r="O841" s="69" t="s">
        <v>1174</v>
      </c>
      <c r="P841">
        <f t="shared" ca="1" si="484"/>
        <v>1</v>
      </c>
      <c r="Q841">
        <f t="shared" ca="1" si="487"/>
        <v>800</v>
      </c>
      <c r="R841">
        <f t="shared" ca="1" si="490"/>
        <v>990</v>
      </c>
      <c r="S841">
        <f t="shared" ca="1" si="488"/>
        <v>788</v>
      </c>
      <c r="T841" t="str">
        <f t="shared" ca="1" si="489"/>
        <v>Paradas</v>
      </c>
      <c r="U841">
        <f t="shared" ca="1" si="491"/>
        <v>10788</v>
      </c>
      <c r="V841">
        <f ca="1">IFERROR(INDEX(Rutas_Despiece!$J:$J,MATCH($S841,$Q:$Q,0)),"")</f>
        <v>41.676212</v>
      </c>
      <c r="W841">
        <f ca="1">IFERROR(INDEX(Rutas_Despiece!$K:$K,MATCH($S841,$Q:$Q,0)),"")</f>
        <v>-0.89203100000000002</v>
      </c>
      <c r="Y841" t="str">
        <f ca="1">IFERROR(INDEX(Rutas_Despiece!$F:$F,MATCH($S841,$Q:$Q,0))&amp;" "&amp;INDEX(Rutas_Despiece!$G:$G,MATCH($S841,$Q:$Q,0)),"")</f>
        <v xml:space="preserve">Luis Legaz nº 24 </v>
      </c>
      <c r="Z841" t="str">
        <f ca="1">IFERROR(INDEX(Rutas_Despiece!$H:$H,MATCH($S841,$Q:$Q,0)),"")</f>
        <v>Zaragoza</v>
      </c>
      <c r="AA841" t="str">
        <f ca="1">IFERROR(INDEX(Rutas_Despiece!$I:$I,MATCH($S841,$Q:$Q,0)),"")</f>
        <v>Zaragoza, España</v>
      </c>
      <c r="AB841" t="str">
        <f ca="1">IFERROR(INDEX(Rutas_Despiece!$L:$L,MATCH($S841,$Q:$Q,0)),"")</f>
        <v>Edf. La Dehesa</v>
      </c>
      <c r="AG841" t="str">
        <f t="shared" ca="1" si="485"/>
        <v/>
      </c>
    </row>
    <row r="842" spans="1:33" x14ac:dyDescent="0.25">
      <c r="A842">
        <f ca="1">IF(Rutas_Despiece!A842&lt;&gt;Rutas_Despiece!A841,1,0)</f>
        <v>0</v>
      </c>
      <c r="B842">
        <f ca="1">IF(A842,Rutas_Despiece!C842,0)</f>
        <v>0</v>
      </c>
      <c r="C842">
        <f ca="1">IF(A842,Rutas_Despiece!D842,0)</f>
        <v>0</v>
      </c>
      <c r="D842" t="str">
        <f ca="1">IF(A842=1,"",SUBSTITUTE(Rutas_Despiece!J842,",",".") &amp; ","&amp;SUBSTITUTE(Rutas_Despiece!K842,",","."))</f>
        <v>41.624888,-0.876361</v>
      </c>
      <c r="E842" s="5">
        <f t="shared" ca="1" si="481"/>
        <v>39</v>
      </c>
      <c r="F842" t="str">
        <f t="shared" ca="1" si="479"/>
        <v>41.624888,-0.876361 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G842" s="69" t="s">
        <v>1174</v>
      </c>
      <c r="H842">
        <f t="shared" ca="1" si="482"/>
        <v>51</v>
      </c>
      <c r="I842" t="str">
        <f t="shared" ca="1" si="493"/>
        <v/>
      </c>
      <c r="J842" s="5" t="e">
        <f t="shared" ca="1" si="486"/>
        <v>#N/A</v>
      </c>
      <c r="M842" s="69"/>
      <c r="N842" s="69">
        <f t="shared" ca="1" si="476"/>
        <v>1</v>
      </c>
      <c r="O842" s="69" t="s">
        <v>1174</v>
      </c>
      <c r="P842">
        <f t="shared" ca="1" si="484"/>
        <v>1</v>
      </c>
      <c r="Q842">
        <f t="shared" ca="1" si="487"/>
        <v>801</v>
      </c>
      <c r="R842">
        <f t="shared" ca="1" si="490"/>
        <v>990</v>
      </c>
      <c r="S842">
        <f t="shared" ca="1" si="488"/>
        <v>789</v>
      </c>
      <c r="T842" t="str">
        <f t="shared" ca="1" si="489"/>
        <v>Paradas</v>
      </c>
      <c r="U842">
        <f t="shared" ca="1" si="491"/>
        <v>10789</v>
      </c>
      <c r="V842">
        <f ca="1">IFERROR(INDEX(Rutas_Despiece!$J:$J,MATCH($S842,$Q:$Q,0)),"")</f>
        <v>41.749628000000001</v>
      </c>
      <c r="W842">
        <f ca="1">IFERROR(INDEX(Rutas_Despiece!$K:$K,MATCH($S842,$Q:$Q,0)),"")</f>
        <v>-1.1755139999999999</v>
      </c>
      <c r="Y842" t="str">
        <f ca="1">IFERROR(INDEX(Rutas_Despiece!$F:$F,MATCH($S842,$Q:$Q,0))&amp;" "&amp;INDEX(Rutas_Despiece!$G:$G,MATCH($S842,$Q:$Q,0)),"")</f>
        <v xml:space="preserve">Pol. Ind Entrerrios </v>
      </c>
      <c r="Z842" t="str">
        <f ca="1">IFERROR(INDEX(Rutas_Despiece!$H:$H,MATCH($S842,$Q:$Q,0)),"")</f>
        <v>Figueruelas</v>
      </c>
      <c r="AA842" t="str">
        <f ca="1">IFERROR(INDEX(Rutas_Despiece!$I:$I,MATCH($S842,$Q:$Q,0)),"")</f>
        <v>Zaragoza, España</v>
      </c>
      <c r="AB842" t="str">
        <f ca="1">IFERROR(INDEX(Rutas_Despiece!$L:$L,MATCH($S842,$Q:$Q,0)),"")</f>
        <v>Opel Puerta 5</v>
      </c>
      <c r="AG842" t="str">
        <f t="shared" ca="1" si="485"/>
        <v/>
      </c>
    </row>
    <row r="843" spans="1:33" x14ac:dyDescent="0.25">
      <c r="A843">
        <f ca="1">IF(Rutas_Despiece!A843&lt;&gt;Rutas_Despiece!A842,1,0)</f>
        <v>0</v>
      </c>
      <c r="B843">
        <f ca="1">IF(A843,Rutas_Despiece!C843,0)</f>
        <v>0</v>
      </c>
      <c r="C843">
        <f ca="1">IF(A843,Rutas_Despiece!D843,0)</f>
        <v>0</v>
      </c>
      <c r="D843" t="str">
        <f ca="1">IF(A843=1,"",SUBSTITUTE(Rutas_Despiece!J843,",",".") &amp; ","&amp;SUBSTITUTE(Rutas_Despiece!K843,",","."))</f>
        <v>41.6725188,-0.8907215</v>
      </c>
      <c r="E843" s="5">
        <f t="shared" ca="1" si="481"/>
        <v>39</v>
      </c>
      <c r="F843" t="str">
        <f t="shared" ca="1" si="479"/>
        <v>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G843" s="69" t="s">
        <v>1174</v>
      </c>
      <c r="H843">
        <f t="shared" ca="1" si="482"/>
        <v>51</v>
      </c>
      <c r="I843" t="str">
        <f t="shared" ca="1" si="493"/>
        <v/>
      </c>
      <c r="J843" s="5" t="e">
        <f t="shared" ca="1" si="486"/>
        <v>#N/A</v>
      </c>
      <c r="M843" s="69"/>
      <c r="N843" s="69">
        <f t="shared" ca="1" si="476"/>
        <v>1</v>
      </c>
      <c r="O843" s="69" t="s">
        <v>1174</v>
      </c>
      <c r="P843">
        <f t="shared" ca="1" si="484"/>
        <v>1</v>
      </c>
      <c r="Q843">
        <f t="shared" ca="1" si="487"/>
        <v>802</v>
      </c>
      <c r="R843">
        <f t="shared" ca="1" si="490"/>
        <v>990</v>
      </c>
      <c r="S843">
        <f t="shared" ca="1" si="488"/>
        <v>790</v>
      </c>
      <c r="T843" t="str">
        <f t="shared" ca="1" si="489"/>
        <v>Paradas</v>
      </c>
      <c r="U843">
        <f t="shared" ca="1" si="491"/>
        <v>10790</v>
      </c>
      <c r="V843">
        <f ca="1">IFERROR(INDEX(Rutas_Despiece!$J:$J,MATCH($S843,$Q:$Q,0)),"")</f>
        <v>41.749628000000001</v>
      </c>
      <c r="W843">
        <f ca="1">IFERROR(INDEX(Rutas_Despiece!$K:$K,MATCH($S843,$Q:$Q,0)),"")</f>
        <v>-1.1755139999999999</v>
      </c>
      <c r="Y843" t="str">
        <f ca="1">IFERROR(INDEX(Rutas_Despiece!$F:$F,MATCH($S843,$Q:$Q,0))&amp;" "&amp;INDEX(Rutas_Despiece!$G:$G,MATCH($S843,$Q:$Q,0)),"")</f>
        <v xml:space="preserve">Pol. Ind Entrerrios </v>
      </c>
      <c r="Z843" t="str">
        <f ca="1">IFERROR(INDEX(Rutas_Despiece!$H:$H,MATCH($S843,$Q:$Q,0)),"")</f>
        <v>Figueruelas</v>
      </c>
      <c r="AA843" t="str">
        <f ca="1">IFERROR(INDEX(Rutas_Despiece!$I:$I,MATCH($S843,$Q:$Q,0)),"")</f>
        <v>Zaragoza, España</v>
      </c>
      <c r="AB843" t="str">
        <f ca="1">IFERROR(INDEX(Rutas_Despiece!$L:$L,MATCH($S843,$Q:$Q,0)),"")</f>
        <v>Opel Puerta 5</v>
      </c>
      <c r="AG843" t="str">
        <f t="shared" ca="1" si="485"/>
        <v/>
      </c>
    </row>
    <row r="844" spans="1:33" x14ac:dyDescent="0.25">
      <c r="A844">
        <f ca="1">IF(Rutas_Despiece!A844&lt;&gt;Rutas_Despiece!A843,1,0)</f>
        <v>0</v>
      </c>
      <c r="B844">
        <f ca="1">IF(A844,Rutas_Despiece!C844,0)</f>
        <v>0</v>
      </c>
      <c r="C844">
        <f ca="1">IF(A844,Rutas_Despiece!D844,0)</f>
        <v>0</v>
      </c>
      <c r="D844" t="str">
        <f ca="1">IF(A844=1,"",SUBSTITUTE(Rutas_Despiece!J844,",",".") &amp; ","&amp;SUBSTITUTE(Rutas_Despiece!K844,",","."))</f>
        <v>41.6675145,-0.8869326</v>
      </c>
      <c r="E844" s="5">
        <f t="shared" ca="1" si="481"/>
        <v>39</v>
      </c>
      <c r="F844" t="str">
        <f t="shared" ca="1" si="479"/>
        <v>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G844" s="69" t="s">
        <v>1174</v>
      </c>
      <c r="H844">
        <f t="shared" ca="1" si="482"/>
        <v>51</v>
      </c>
      <c r="I844" t="str">
        <f t="shared" ref="I844" ca="1" si="494">IF(I843&lt;H844,I843+1,"")</f>
        <v/>
      </c>
      <c r="J844" s="5" t="e">
        <f t="shared" ca="1" si="486"/>
        <v>#N/A</v>
      </c>
      <c r="M844" s="69"/>
      <c r="N844" s="69">
        <f t="shared" ca="1" si="476"/>
        <v>1</v>
      </c>
      <c r="O844" s="69" t="s">
        <v>1174</v>
      </c>
      <c r="P844">
        <f t="shared" ca="1" si="484"/>
        <v>1</v>
      </c>
      <c r="Q844">
        <f t="shared" ca="1" si="487"/>
        <v>803</v>
      </c>
      <c r="R844">
        <f t="shared" ca="1" si="490"/>
        <v>990</v>
      </c>
      <c r="S844">
        <f t="shared" ca="1" si="488"/>
        <v>791</v>
      </c>
      <c r="T844" t="str">
        <f t="shared" ca="1" si="489"/>
        <v>Paradas</v>
      </c>
      <c r="U844">
        <f t="shared" ca="1" si="491"/>
        <v>10791</v>
      </c>
      <c r="V844">
        <f ca="1">IFERROR(INDEX(Rutas_Despiece!$J:$J,MATCH($S844,$Q:$Q,0)),"")</f>
        <v>41.672094999999999</v>
      </c>
      <c r="W844">
        <f ca="1">IFERROR(INDEX(Rutas_Despiece!$K:$K,MATCH($S844,$Q:$Q,0)),"")</f>
        <v>-0.89524199999999998</v>
      </c>
      <c r="Y844" t="str">
        <f ca="1">IFERROR(INDEX(Rutas_Despiece!$F:$F,MATCH($S844,$Q:$Q,0))&amp;" "&amp;INDEX(Rutas_Despiece!$G:$G,MATCH($S844,$Q:$Q,0)),"")</f>
        <v xml:space="preserve">Pablo Picasso nº 8 </v>
      </c>
      <c r="Z844" t="str">
        <f ca="1">IFERROR(INDEX(Rutas_Despiece!$H:$H,MATCH($S844,$Q:$Q,0)),"")</f>
        <v>Zaragoza</v>
      </c>
      <c r="AA844" t="str">
        <f ca="1">IFERROR(INDEX(Rutas_Despiece!$I:$I,MATCH($S844,$Q:$Q,0)),"")</f>
        <v>Zaragoza, España</v>
      </c>
      <c r="AB844" t="str">
        <f ca="1">IFERROR(INDEX(Rutas_Despiece!$L:$L,MATCH($S844,$Q:$Q,0)),"")</f>
        <v>Pd. Bus</v>
      </c>
      <c r="AG844" t="str">
        <f t="shared" ca="1" si="485"/>
        <v/>
      </c>
    </row>
    <row r="845" spans="1:33" x14ac:dyDescent="0.25">
      <c r="A845">
        <f ca="1">IF(Rutas_Despiece!A845&lt;&gt;Rutas_Despiece!A844,1,0)</f>
        <v>0</v>
      </c>
      <c r="B845">
        <f ca="1">IF(A845,Rutas_Despiece!C845,0)</f>
        <v>0</v>
      </c>
      <c r="C845">
        <f ca="1">IF(A845,Rutas_Despiece!D845,0)</f>
        <v>0</v>
      </c>
      <c r="D845" t="str">
        <f ca="1">IF(A845=1,"",SUBSTITUTE(Rutas_Despiece!J845,",",".") &amp; ","&amp;SUBSTITUTE(Rutas_Despiece!K845,",","."))</f>
        <v>41.6692787,-0.8887595</v>
      </c>
      <c r="E845" s="5">
        <f t="shared" ca="1" si="481"/>
        <v>39</v>
      </c>
      <c r="F845" t="str">
        <f t="shared" ca="1" si="479"/>
        <v>41.6692787,-0.8887595 41.749628,-1.175514 41.749628,-1.175514 41.6725548,-0.8926363 41.6704221,-0.8906701 41.624888,-0.876361 41.6725188,-0.8907215 41.6675145,-0.8869326 41.6692787,-0.8887595 41.6692787,-0.8887595 41.6725548,-0.8926363</v>
      </c>
      <c r="G845" s="69" t="s">
        <v>1174</v>
      </c>
      <c r="H845">
        <f t="shared" ca="1" si="482"/>
        <v>51</v>
      </c>
      <c r="I845" t="str">
        <f t="shared" ref="I845:I848" ca="1" si="495">IF(I844&lt;H845,I844+1,I844)</f>
        <v/>
      </c>
      <c r="J845" s="5" t="e">
        <f t="shared" ca="1" si="486"/>
        <v>#N/A</v>
      </c>
      <c r="M845" s="69"/>
      <c r="N845" s="69">
        <f t="shared" ca="1" si="476"/>
        <v>1</v>
      </c>
      <c r="O845" s="69" t="s">
        <v>1174</v>
      </c>
      <c r="P845">
        <f t="shared" ca="1" si="484"/>
        <v>1</v>
      </c>
      <c r="Q845">
        <f t="shared" ca="1" si="487"/>
        <v>804</v>
      </c>
      <c r="R845">
        <f t="shared" ca="1" si="490"/>
        <v>990</v>
      </c>
      <c r="S845">
        <f t="shared" ca="1" si="488"/>
        <v>792</v>
      </c>
      <c r="T845" t="str">
        <f t="shared" ca="1" si="489"/>
        <v>Paradas</v>
      </c>
      <c r="U845">
        <f t="shared" ca="1" si="491"/>
        <v>10792</v>
      </c>
      <c r="V845">
        <f ca="1">IFERROR(INDEX(Rutas_Despiece!$J:$J,MATCH($S845,$Q:$Q,0)),"")</f>
        <v>41.6727639</v>
      </c>
      <c r="W845">
        <f ca="1">IFERROR(INDEX(Rutas_Despiece!$K:$K,MATCH($S845,$Q:$Q,0)),"")</f>
        <v>-0.89033189999999995</v>
      </c>
      <c r="Y845" t="str">
        <f ca="1">IFERROR(INDEX(Rutas_Despiece!$F:$F,MATCH($S845,$Q:$Q,0))&amp;" "&amp;INDEX(Rutas_Despiece!$G:$G,MATCH($S845,$Q:$Q,0)),"")</f>
        <v xml:space="preserve">Pablo Picasso  </v>
      </c>
      <c r="Z845" t="str">
        <f ca="1">IFERROR(INDEX(Rutas_Despiece!$H:$H,MATCH($S845,$Q:$Q,0)),"")</f>
        <v>Zaragoza</v>
      </c>
      <c r="AA845" t="str">
        <f ca="1">IFERROR(INDEX(Rutas_Despiece!$I:$I,MATCH($S845,$Q:$Q,0)),"")</f>
        <v>Zaragoza, España</v>
      </c>
      <c r="AB845" t="str">
        <f ca="1">IFERROR(INDEX(Rutas_Despiece!$L:$L,MATCH($S845,$Q:$Q,0)),"")</f>
        <v>Esq. María Zambrano - Pd. Bus</v>
      </c>
      <c r="AG845" t="str">
        <f t="shared" ca="1" si="485"/>
        <v/>
      </c>
    </row>
    <row r="846" spans="1:33" x14ac:dyDescent="0.25">
      <c r="A846">
        <f ca="1">IF(Rutas_Despiece!A846&lt;&gt;Rutas_Despiece!A845,1,0)</f>
        <v>0</v>
      </c>
      <c r="B846">
        <f ca="1">IF(A846,Rutas_Despiece!C846,0)</f>
        <v>0</v>
      </c>
      <c r="C846">
        <f ca="1">IF(A846,Rutas_Despiece!D846,0)</f>
        <v>0</v>
      </c>
      <c r="D846" t="str">
        <f ca="1">IF(A846=1,"",SUBSTITUTE(Rutas_Despiece!J846,",",".") &amp; ","&amp;SUBSTITUTE(Rutas_Despiece!K846,",","."))</f>
        <v>41.749628,-1.175514</v>
      </c>
      <c r="E846" s="5">
        <f t="shared" ca="1" si="481"/>
        <v>39</v>
      </c>
      <c r="F846" t="str">
        <f t="shared" ca="1" si="479"/>
        <v>41.749628,-1.175514 41.749628,-1.175514 41.6725548,-0.8926363 41.6704221,-0.8906701 41.624888,-0.876361 41.6725188,-0.8907215 41.6675145,-0.8869326 41.6692787,-0.8887595 41.6692787,-0.8887595 41.6725548,-0.8926363</v>
      </c>
      <c r="G846" s="69" t="s">
        <v>1174</v>
      </c>
      <c r="H846">
        <f t="shared" ca="1" si="482"/>
        <v>51</v>
      </c>
      <c r="I846" t="str">
        <f t="shared" ca="1" si="495"/>
        <v/>
      </c>
      <c r="J846" s="5" t="e">
        <f t="shared" ca="1" si="486"/>
        <v>#N/A</v>
      </c>
      <c r="M846" s="69"/>
      <c r="N846" s="69">
        <f t="shared" ca="1" si="476"/>
        <v>1</v>
      </c>
      <c r="O846" s="69" t="s">
        <v>1174</v>
      </c>
      <c r="P846">
        <f t="shared" ca="1" si="484"/>
        <v>1</v>
      </c>
      <c r="Q846">
        <f t="shared" ca="1" si="487"/>
        <v>805</v>
      </c>
      <c r="R846">
        <f t="shared" ca="1" si="490"/>
        <v>990</v>
      </c>
      <c r="S846">
        <f t="shared" ca="1" si="488"/>
        <v>793</v>
      </c>
      <c r="T846" t="str">
        <f t="shared" ca="1" si="489"/>
        <v>Paradas</v>
      </c>
      <c r="U846">
        <f t="shared" ca="1" si="491"/>
        <v>10793</v>
      </c>
      <c r="V846">
        <f ca="1">IFERROR(INDEX(Rutas_Despiece!$J:$J,MATCH($S846,$Q:$Q,0)),"")</f>
        <v>41.677349399999997</v>
      </c>
      <c r="W846">
        <f ca="1">IFERROR(INDEX(Rutas_Despiece!$K:$K,MATCH($S846,$Q:$Q,0)),"")</f>
        <v>-0.88933839999999997</v>
      </c>
      <c r="Y846" t="str">
        <f ca="1">IFERROR(INDEX(Rutas_Despiece!$F:$F,MATCH($S846,$Q:$Q,0))&amp;" "&amp;INDEX(Rutas_Despiece!$G:$G,MATCH($S846,$Q:$Q,0)),"")</f>
        <v xml:space="preserve">María Zambrano  </v>
      </c>
      <c r="Z846" t="str">
        <f ca="1">IFERROR(INDEX(Rutas_Despiece!$H:$H,MATCH($S846,$Q:$Q,0)),"")</f>
        <v>Zaragoza</v>
      </c>
      <c r="AA846" t="str">
        <f ca="1">IFERROR(INDEX(Rutas_Despiece!$I:$I,MATCH($S846,$Q:$Q,0)),"")</f>
        <v>Zaragoza, España</v>
      </c>
      <c r="AB846" t="str">
        <f ca="1">IFERROR(INDEX(Rutas_Despiece!$L:$L,MATCH($S846,$Q:$Q,0)),"")</f>
        <v>Esq. Pablo Iglesias - Pd. Bus</v>
      </c>
      <c r="AG846" t="str">
        <f t="shared" ca="1" si="485"/>
        <v/>
      </c>
    </row>
    <row r="847" spans="1:33" x14ac:dyDescent="0.25">
      <c r="A847">
        <f ca="1">IF(Rutas_Despiece!A847&lt;&gt;Rutas_Despiece!A846,1,0)</f>
        <v>0</v>
      </c>
      <c r="B847">
        <f ca="1">IF(A847,Rutas_Despiece!C847,0)</f>
        <v>0</v>
      </c>
      <c r="C847">
        <f ca="1">IF(A847,Rutas_Despiece!D847,0)</f>
        <v>0</v>
      </c>
      <c r="D847" t="str">
        <f ca="1">IF(A847=1,"",SUBSTITUTE(Rutas_Despiece!J847,",",".") &amp; ","&amp;SUBSTITUTE(Rutas_Despiece!K847,",","."))</f>
        <v>41.749628,-1.175514</v>
      </c>
      <c r="E847" s="5">
        <f t="shared" ca="1" si="481"/>
        <v>39</v>
      </c>
      <c r="F847" t="str">
        <f t="shared" ca="1" si="479"/>
        <v>41.749628,-1.175514 41.6725548,-0.8926363 41.6704221,-0.8906701 41.624888,-0.876361 41.6725188,-0.8907215 41.6675145,-0.8869326 41.6692787,-0.8887595 41.6692787,-0.8887595 41.6725548,-0.8926363</v>
      </c>
      <c r="G847" s="69" t="s">
        <v>1174</v>
      </c>
      <c r="H847">
        <f t="shared" ca="1" si="482"/>
        <v>51</v>
      </c>
      <c r="I847" t="str">
        <f t="shared" ca="1" si="495"/>
        <v/>
      </c>
      <c r="J847" s="5" t="e">
        <f t="shared" ca="1" si="486"/>
        <v>#N/A</v>
      </c>
      <c r="M847" s="69"/>
      <c r="N847" s="69">
        <f t="shared" ca="1" si="476"/>
        <v>1</v>
      </c>
      <c r="O847" s="69" t="s">
        <v>1174</v>
      </c>
      <c r="P847">
        <f t="shared" ca="1" si="484"/>
        <v>1</v>
      </c>
      <c r="Q847">
        <f t="shared" ca="1" si="487"/>
        <v>806</v>
      </c>
      <c r="R847">
        <f t="shared" ca="1" si="490"/>
        <v>990</v>
      </c>
      <c r="S847">
        <f t="shared" ca="1" si="488"/>
        <v>794</v>
      </c>
      <c r="T847" t="str">
        <f t="shared" ca="1" si="489"/>
        <v>Paradas</v>
      </c>
      <c r="U847">
        <f t="shared" ca="1" si="491"/>
        <v>10794</v>
      </c>
      <c r="V847">
        <f ca="1">IFERROR(INDEX(Rutas_Despiece!$J:$J,MATCH($S847,$Q:$Q,0)),"")</f>
        <v>41.677858399999998</v>
      </c>
      <c r="W847">
        <f ca="1">IFERROR(INDEX(Rutas_Despiece!$K:$K,MATCH($S847,$Q:$Q,0)),"")</f>
        <v>-0.89068630000000004</v>
      </c>
      <c r="Y847" t="str">
        <f ca="1">IFERROR(INDEX(Rutas_Despiece!$F:$F,MATCH($S847,$Q:$Q,0))&amp;" "&amp;INDEX(Rutas_Despiece!$G:$G,MATCH($S847,$Q:$Q,0)),"")</f>
        <v xml:space="preserve">Gómez de Avellaneda  </v>
      </c>
      <c r="Z847" t="str">
        <f ca="1">IFERROR(INDEX(Rutas_Despiece!$H:$H,MATCH($S847,$Q:$Q,0)),"")</f>
        <v>Zaragoza</v>
      </c>
      <c r="AA847" t="str">
        <f ca="1">IFERROR(INDEX(Rutas_Despiece!$I:$I,MATCH($S847,$Q:$Q,0)),"")</f>
        <v>Zaragoza, España</v>
      </c>
      <c r="AB847" t="str">
        <f ca="1">IFERROR(INDEX(Rutas_Despiece!$L:$L,MATCH($S847,$Q:$Q,0)),"")</f>
        <v>Margarita Xirgú - Pd. Bus</v>
      </c>
      <c r="AG847" t="str">
        <f t="shared" ca="1" si="485"/>
        <v/>
      </c>
    </row>
    <row r="848" spans="1:33" x14ac:dyDescent="0.25">
      <c r="A848">
        <f ca="1">IF(Rutas_Despiece!A848&lt;&gt;Rutas_Despiece!A847,1,0)</f>
        <v>0</v>
      </c>
      <c r="B848">
        <f ca="1">IF(A848,Rutas_Despiece!C848,0)</f>
        <v>0</v>
      </c>
      <c r="C848">
        <f ca="1">IF(A848,Rutas_Despiece!D848,0)</f>
        <v>0</v>
      </c>
      <c r="D848" t="str">
        <f ca="1">IF(A848=1,"",SUBSTITUTE(Rutas_Despiece!J848,",",".") &amp; ","&amp;SUBSTITUTE(Rutas_Despiece!K848,",","."))</f>
        <v>41.6725548,-0.8926363</v>
      </c>
      <c r="E848" s="5">
        <f t="shared" ca="1" si="481"/>
        <v>39</v>
      </c>
      <c r="F848" t="str">
        <f t="shared" ca="1" si="479"/>
        <v>41.6725548,-0.8926363 41.6704221,-0.8906701 41.624888,-0.876361 41.6725188,-0.8907215 41.6675145,-0.8869326 41.6692787,-0.8887595 41.6692787,-0.8887595 41.6725548,-0.8926363</v>
      </c>
      <c r="G848" s="69" t="s">
        <v>1174</v>
      </c>
      <c r="H848">
        <f t="shared" ca="1" si="482"/>
        <v>51</v>
      </c>
      <c r="I848" t="str">
        <f t="shared" ca="1" si="495"/>
        <v/>
      </c>
      <c r="J848" s="5" t="e">
        <f t="shared" ca="1" si="486"/>
        <v>#N/A</v>
      </c>
      <c r="M848" s="69"/>
      <c r="N848" s="69">
        <f t="shared" ca="1" si="476"/>
        <v>1</v>
      </c>
      <c r="O848" s="69" t="s">
        <v>1174</v>
      </c>
      <c r="P848">
        <f t="shared" ca="1" si="484"/>
        <v>1</v>
      </c>
      <c r="Q848">
        <f t="shared" ca="1" si="487"/>
        <v>807</v>
      </c>
      <c r="R848">
        <f t="shared" ca="1" si="490"/>
        <v>990</v>
      </c>
      <c r="S848">
        <f t="shared" ca="1" si="488"/>
        <v>795</v>
      </c>
      <c r="T848" t="str">
        <f t="shared" ca="1" si="489"/>
        <v>Paradas</v>
      </c>
      <c r="U848">
        <f t="shared" ca="1" si="491"/>
        <v>10795</v>
      </c>
      <c r="V848">
        <f ca="1">IFERROR(INDEX(Rutas_Despiece!$J:$J,MATCH($S848,$Q:$Q,0)),"")</f>
        <v>41.673133200000002</v>
      </c>
      <c r="W848">
        <f ca="1">IFERROR(INDEX(Rutas_Despiece!$K:$K,MATCH($S848,$Q:$Q,0)),"")</f>
        <v>-0.87766460000000002</v>
      </c>
      <c r="Y848" t="str">
        <f ca="1">IFERROR(INDEX(Rutas_Despiece!$F:$F,MATCH($S848,$Q:$Q,0))&amp;" "&amp;INDEX(Rutas_Despiece!$G:$G,MATCH($S848,$Q:$Q,0)),"")</f>
        <v xml:space="preserve">Pablo Picasso  </v>
      </c>
      <c r="Z848" t="str">
        <f ca="1">IFERROR(INDEX(Rutas_Despiece!$H:$H,MATCH($S848,$Q:$Q,0)),"")</f>
        <v>Zaragoza</v>
      </c>
      <c r="AA848" t="str">
        <f ca="1">IFERROR(INDEX(Rutas_Despiece!$I:$I,MATCH($S848,$Q:$Q,0)),"")</f>
        <v>Zaragoza, España</v>
      </c>
      <c r="AB848" t="str">
        <f ca="1">IFERROR(INDEX(Rutas_Despiece!$L:$L,MATCH($S848,$Q:$Q,0)),"")</f>
        <v>Esq. Salvador Allende - Pd. Bus</v>
      </c>
      <c r="AG848" t="str">
        <f t="shared" ca="1" si="485"/>
        <v/>
      </c>
    </row>
    <row r="849" spans="1:33" x14ac:dyDescent="0.25">
      <c r="A849">
        <f ca="1">IF(Rutas_Despiece!A849&lt;&gt;Rutas_Despiece!A848,1,0)</f>
        <v>0</v>
      </c>
      <c r="B849">
        <f ca="1">IF(A849,Rutas_Despiece!C849,0)</f>
        <v>0</v>
      </c>
      <c r="C849">
        <f ca="1">IF(A849,Rutas_Despiece!D849,0)</f>
        <v>0</v>
      </c>
      <c r="D849" t="str">
        <f ca="1">IF(A849=1,"",SUBSTITUTE(Rutas_Despiece!J849,",",".") &amp; ","&amp;SUBSTITUTE(Rutas_Despiece!K849,",","."))</f>
        <v>41.6704221,-0.8906701</v>
      </c>
      <c r="E849" s="5">
        <f t="shared" ca="1" si="481"/>
        <v>39</v>
      </c>
      <c r="F849" t="str">
        <f t="shared" ca="1" si="479"/>
        <v>41.6704221,-0.8906701 41.624888,-0.876361 41.6725188,-0.8907215 41.6675145,-0.8869326 41.6692787,-0.8887595 41.6692787,-0.8887595 41.6725548,-0.8926363</v>
      </c>
      <c r="G849" s="69" t="s">
        <v>1174</v>
      </c>
      <c r="H849">
        <f t="shared" ca="1" si="482"/>
        <v>51</v>
      </c>
      <c r="I849" t="str">
        <f t="shared" ref="I849" ca="1" si="496">IF(I848&lt;H849,I848+1,"")</f>
        <v/>
      </c>
      <c r="J849" s="5" t="e">
        <f t="shared" ca="1" si="486"/>
        <v>#N/A</v>
      </c>
      <c r="M849" s="69"/>
      <c r="N849" s="69">
        <f t="shared" ca="1" si="476"/>
        <v>1</v>
      </c>
      <c r="O849" s="69" t="s">
        <v>1174</v>
      </c>
      <c r="P849">
        <f t="shared" ca="1" si="484"/>
        <v>1</v>
      </c>
      <c r="Q849">
        <f t="shared" ca="1" si="487"/>
        <v>808</v>
      </c>
      <c r="R849">
        <f t="shared" ca="1" si="490"/>
        <v>990</v>
      </c>
      <c r="S849">
        <f t="shared" ca="1" si="488"/>
        <v>796</v>
      </c>
      <c r="T849" t="str">
        <f t="shared" ca="1" si="489"/>
        <v>Paradas</v>
      </c>
      <c r="U849">
        <f t="shared" ca="1" si="491"/>
        <v>10796</v>
      </c>
      <c r="V849">
        <f ca="1">IFERROR(INDEX(Rutas_Despiece!$J:$J,MATCH($S849,$Q:$Q,0)),"")</f>
        <v>41.674923900000003</v>
      </c>
      <c r="W849">
        <f ca="1">IFERROR(INDEX(Rutas_Despiece!$K:$K,MATCH($S849,$Q:$Q,0)),"")</f>
        <v>-0.87691980000000003</v>
      </c>
      <c r="Y849" t="str">
        <f ca="1">IFERROR(INDEX(Rutas_Despiece!$F:$F,MATCH($S849,$Q:$Q,0))&amp;" "&amp;INDEX(Rutas_Despiece!$G:$G,MATCH($S849,$Q:$Q,0)),"")</f>
        <v xml:space="preserve">Salvador Allende  </v>
      </c>
      <c r="Z849" t="str">
        <f ca="1">IFERROR(INDEX(Rutas_Despiece!$H:$H,MATCH($S849,$Q:$Q,0)),"")</f>
        <v>Zaragoza</v>
      </c>
      <c r="AA849" t="str">
        <f ca="1">IFERROR(INDEX(Rutas_Despiece!$I:$I,MATCH($S849,$Q:$Q,0)),"")</f>
        <v>Zaragoza, España</v>
      </c>
      <c r="AB849" t="str">
        <f ca="1">IFERROR(INDEX(Rutas_Despiece!$L:$L,MATCH($S849,$Q:$Q,0)),"")</f>
        <v>Frente nº 67 - Pd. Bus</v>
      </c>
      <c r="AG849" t="str">
        <f t="shared" ca="1" si="485"/>
        <v/>
      </c>
    </row>
    <row r="850" spans="1:33" x14ac:dyDescent="0.25">
      <c r="A850">
        <f ca="1">IF(Rutas_Despiece!A850&lt;&gt;Rutas_Despiece!A849,1,0)</f>
        <v>0</v>
      </c>
      <c r="B850">
        <f ca="1">IF(A850,Rutas_Despiece!C850,0)</f>
        <v>0</v>
      </c>
      <c r="C850">
        <f ca="1">IF(A850,Rutas_Despiece!D850,0)</f>
        <v>0</v>
      </c>
      <c r="D850" t="str">
        <f ca="1">IF(A850=1,"",SUBSTITUTE(Rutas_Despiece!J850,",",".") &amp; ","&amp;SUBSTITUTE(Rutas_Despiece!K850,",","."))</f>
        <v>41.624888,-0.876361</v>
      </c>
      <c r="E850" s="5">
        <f t="shared" ca="1" si="481"/>
        <v>39</v>
      </c>
      <c r="F850" t="str">
        <f t="shared" ca="1" si="479"/>
        <v>41.624888,-0.876361 41.6725188,-0.8907215 41.6675145,-0.8869326 41.6692787,-0.8887595 41.6692787,-0.8887595 41.6725548,-0.8926363</v>
      </c>
      <c r="G850" s="69" t="s">
        <v>1174</v>
      </c>
      <c r="H850">
        <f t="shared" ca="1" si="482"/>
        <v>51</v>
      </c>
      <c r="I850" t="str">
        <f t="shared" ref="I850:I853" ca="1" si="497">IF(I849&lt;H850,I849+1,I849)</f>
        <v/>
      </c>
      <c r="J850" s="5" t="e">
        <f t="shared" ca="1" si="486"/>
        <v>#N/A</v>
      </c>
      <c r="M850" s="69"/>
      <c r="N850" s="69">
        <f t="shared" ca="1" si="476"/>
        <v>1</v>
      </c>
      <c r="O850" s="69" t="s">
        <v>1174</v>
      </c>
      <c r="P850">
        <f t="shared" ca="1" si="484"/>
        <v>1</v>
      </c>
      <c r="Q850">
        <f t="shared" ca="1" si="487"/>
        <v>809</v>
      </c>
      <c r="R850">
        <f t="shared" ca="1" si="490"/>
        <v>990</v>
      </c>
      <c r="S850">
        <f t="shared" ca="1" si="488"/>
        <v>797</v>
      </c>
      <c r="T850" t="str">
        <f t="shared" ca="1" si="489"/>
        <v>Paradas</v>
      </c>
      <c r="U850">
        <f t="shared" ca="1" si="491"/>
        <v>10797</v>
      </c>
      <c r="V850">
        <f ca="1">IFERROR(INDEX(Rutas_Despiece!$J:$J,MATCH($S850,$Q:$Q,0)),"")</f>
        <v>41.677505199999999</v>
      </c>
      <c r="W850">
        <f ca="1">IFERROR(INDEX(Rutas_Despiece!$K:$K,MATCH($S850,$Q:$Q,0)),"")</f>
        <v>-0.87398989999999999</v>
      </c>
      <c r="Y850" t="str">
        <f ca="1">IFERROR(INDEX(Rutas_Despiece!$F:$F,MATCH($S850,$Q:$Q,0))&amp;" "&amp;INDEX(Rutas_Despiece!$G:$G,MATCH($S850,$Q:$Q,0)),"")</f>
        <v xml:space="preserve">Salvador Allende  </v>
      </c>
      <c r="Z850" t="str">
        <f ca="1">IFERROR(INDEX(Rutas_Despiece!$H:$H,MATCH($S850,$Q:$Q,0)),"")</f>
        <v>Zaragoza</v>
      </c>
      <c r="AA850" t="str">
        <f ca="1">IFERROR(INDEX(Rutas_Despiece!$I:$I,MATCH($S850,$Q:$Q,0)),"")</f>
        <v>Zaragoza, España</v>
      </c>
      <c r="AB850" t="str">
        <f ca="1">IFERROR(INDEX(Rutas_Despiece!$L:$L,MATCH($S850,$Q:$Q,0)),"")</f>
        <v>Frente nº 85 - Pd. Bus</v>
      </c>
      <c r="AG850" t="str">
        <f t="shared" ca="1" si="485"/>
        <v/>
      </c>
    </row>
    <row r="851" spans="1:33" x14ac:dyDescent="0.25">
      <c r="A851">
        <f ca="1">IF(Rutas_Despiece!A851&lt;&gt;Rutas_Despiece!A850,1,0)</f>
        <v>0</v>
      </c>
      <c r="B851">
        <f ca="1">IF(A851,Rutas_Despiece!C851,0)</f>
        <v>0</v>
      </c>
      <c r="C851">
        <f ca="1">IF(A851,Rutas_Despiece!D851,0)</f>
        <v>0</v>
      </c>
      <c r="D851" t="str">
        <f ca="1">IF(A851=1,"",SUBSTITUTE(Rutas_Despiece!J851,",",".") &amp; ","&amp;SUBSTITUTE(Rutas_Despiece!K851,",","."))</f>
        <v>41.6725188,-0.8907215</v>
      </c>
      <c r="E851" s="5">
        <f t="shared" ca="1" si="481"/>
        <v>39</v>
      </c>
      <c r="F851" t="str">
        <f t="shared" ca="1" si="479"/>
        <v>41.6725188,-0.8907215 41.6675145,-0.8869326 41.6692787,-0.8887595 41.6692787,-0.8887595 41.6725548,-0.8926363</v>
      </c>
      <c r="G851" s="69" t="s">
        <v>1174</v>
      </c>
      <c r="H851">
        <f t="shared" ca="1" si="482"/>
        <v>51</v>
      </c>
      <c r="I851" t="str">
        <f t="shared" ca="1" si="497"/>
        <v/>
      </c>
      <c r="J851" s="5" t="e">
        <f t="shared" ca="1" si="486"/>
        <v>#N/A</v>
      </c>
      <c r="M851" s="69"/>
      <c r="N851" s="69">
        <f t="shared" ca="1" si="476"/>
        <v>1</v>
      </c>
      <c r="O851" s="69" t="s">
        <v>1174</v>
      </c>
      <c r="P851">
        <f t="shared" ca="1" si="484"/>
        <v>1</v>
      </c>
      <c r="Q851">
        <f t="shared" ca="1" si="487"/>
        <v>810</v>
      </c>
      <c r="R851">
        <f t="shared" ca="1" si="490"/>
        <v>990</v>
      </c>
      <c r="S851">
        <f t="shared" ca="1" si="488"/>
        <v>798</v>
      </c>
      <c r="T851" t="str">
        <f t="shared" ca="1" si="489"/>
        <v>Paradas</v>
      </c>
      <c r="U851">
        <f t="shared" ca="1" si="491"/>
        <v>10798</v>
      </c>
      <c r="V851">
        <f ca="1">IFERROR(INDEX(Rutas_Despiece!$J:$J,MATCH($S851,$Q:$Q,0)),"")</f>
        <v>41.678130299999999</v>
      </c>
      <c r="W851">
        <f ca="1">IFERROR(INDEX(Rutas_Despiece!$K:$K,MATCH($S851,$Q:$Q,0)),"")</f>
        <v>-0.87662289999999998</v>
      </c>
      <c r="Y851" t="str">
        <f ca="1">IFERROR(INDEX(Rutas_Despiece!$F:$F,MATCH($S851,$Q:$Q,0))&amp;" "&amp;INDEX(Rutas_Despiece!$G:$G,MATCH($S851,$Q:$Q,0)),"")</f>
        <v xml:space="preserve">Salvador Allende nº 85 </v>
      </c>
      <c r="Z851" t="str">
        <f ca="1">IFERROR(INDEX(Rutas_Despiece!$H:$H,MATCH($S851,$Q:$Q,0)),"")</f>
        <v>Zaragoza</v>
      </c>
      <c r="AA851" t="str">
        <f ca="1">IFERROR(INDEX(Rutas_Despiece!$I:$I,MATCH($S851,$Q:$Q,0)),"")</f>
        <v>Zaragoza, España</v>
      </c>
      <c r="AB851" t="str">
        <f ca="1">IFERROR(INDEX(Rutas_Despiece!$L:$L,MATCH($S851,$Q:$Q,0)),"")</f>
        <v>Pd. Bus</v>
      </c>
      <c r="AG851" t="str">
        <f t="shared" ca="1" si="485"/>
        <v/>
      </c>
    </row>
    <row r="852" spans="1:33" x14ac:dyDescent="0.25">
      <c r="A852">
        <f ca="1">IF(Rutas_Despiece!A852&lt;&gt;Rutas_Despiece!A851,1,0)</f>
        <v>0</v>
      </c>
      <c r="B852">
        <f ca="1">IF(A852,Rutas_Despiece!C852,0)</f>
        <v>0</v>
      </c>
      <c r="C852">
        <f ca="1">IF(A852,Rutas_Despiece!D852,0)</f>
        <v>0</v>
      </c>
      <c r="D852" t="str">
        <f ca="1">IF(A852=1,"",SUBSTITUTE(Rutas_Despiece!J852,",",".") &amp; ","&amp;SUBSTITUTE(Rutas_Despiece!K852,",","."))</f>
        <v>41.6675145,-0.8869326</v>
      </c>
      <c r="E852" s="5">
        <f t="shared" ca="1" si="481"/>
        <v>39</v>
      </c>
      <c r="F852" t="str">
        <f t="shared" ca="1" si="479"/>
        <v>41.6675145,-0.8869326 41.6692787,-0.8887595 41.6692787,-0.8887595 41.6725548,-0.8926363</v>
      </c>
      <c r="G852" s="69" t="s">
        <v>1174</v>
      </c>
      <c r="H852">
        <f t="shared" ca="1" si="482"/>
        <v>51</v>
      </c>
      <c r="I852" t="str">
        <f t="shared" ca="1" si="497"/>
        <v/>
      </c>
      <c r="J852" s="5" t="e">
        <f t="shared" ca="1" si="486"/>
        <v>#N/A</v>
      </c>
      <c r="M852" s="69"/>
      <c r="N852" s="69">
        <f t="shared" ca="1" si="476"/>
        <v>1</v>
      </c>
      <c r="O852" s="69" t="s">
        <v>1174</v>
      </c>
      <c r="P852">
        <f t="shared" ca="1" si="484"/>
        <v>1</v>
      </c>
      <c r="Q852">
        <f t="shared" ca="1" si="487"/>
        <v>811</v>
      </c>
      <c r="R852">
        <f t="shared" ca="1" si="490"/>
        <v>990</v>
      </c>
      <c r="S852">
        <f t="shared" ca="1" si="488"/>
        <v>799</v>
      </c>
      <c r="T852" t="str">
        <f t="shared" ca="1" si="489"/>
        <v>Paradas</v>
      </c>
      <c r="U852">
        <f t="shared" ca="1" si="491"/>
        <v>10799</v>
      </c>
      <c r="V852">
        <f ca="1">IFERROR(INDEX(Rutas_Despiece!$J:$J,MATCH($S852,$Q:$Q,0)),"")</f>
        <v>41.6725548</v>
      </c>
      <c r="W852">
        <f ca="1">IFERROR(INDEX(Rutas_Despiece!$K:$K,MATCH($S852,$Q:$Q,0)),"")</f>
        <v>-0.89263630000000005</v>
      </c>
      <c r="Y852" t="str">
        <f ca="1">IFERROR(INDEX(Rutas_Despiece!$F:$F,MATCH($S852,$Q:$Q,0))&amp;" "&amp;INDEX(Rutas_Despiece!$G:$G,MATCH($S852,$Q:$Q,0)),"")</f>
        <v xml:space="preserve">Pablo Ruiz Picasso  </v>
      </c>
      <c r="Z852" t="str">
        <f ca="1">IFERROR(INDEX(Rutas_Despiece!$H:$H,MATCH($S852,$Q:$Q,0)),"")</f>
        <v>Zaragoza</v>
      </c>
      <c r="AA852" t="str">
        <f ca="1">IFERROR(INDEX(Rutas_Despiece!$I:$I,MATCH($S852,$Q:$Q,0)),"")</f>
        <v>Zaragoza, España</v>
      </c>
      <c r="AB852" t="str">
        <f ca="1">IFERROR(INDEX(Rutas_Despiece!$L:$L,MATCH($S852,$Q:$Q,0)),"")</f>
        <v>Esq. Emilia Pardo Bazán</v>
      </c>
      <c r="AG852" t="str">
        <f t="shared" ca="1" si="485"/>
        <v/>
      </c>
    </row>
    <row r="853" spans="1:33" x14ac:dyDescent="0.25">
      <c r="A853">
        <f ca="1">IF(Rutas_Despiece!A853&lt;&gt;Rutas_Despiece!A852,1,0)</f>
        <v>0</v>
      </c>
      <c r="B853">
        <f ca="1">IF(A853,Rutas_Despiece!C853,0)</f>
        <v>0</v>
      </c>
      <c r="C853">
        <f ca="1">IF(A853,Rutas_Despiece!D853,0)</f>
        <v>0</v>
      </c>
      <c r="D853" t="str">
        <f ca="1">IF(A853=1,"",SUBSTITUTE(Rutas_Despiece!J853,",",".") &amp; ","&amp;SUBSTITUTE(Rutas_Despiece!K853,",","."))</f>
        <v>41.6692787,-0.8887595</v>
      </c>
      <c r="E853" s="5">
        <f t="shared" ca="1" si="481"/>
        <v>39</v>
      </c>
      <c r="F853" t="str">
        <f t="shared" ca="1" si="479"/>
        <v>41.6692787,-0.8887595 41.6692787,-0.8887595 41.6725548,-0.8926363</v>
      </c>
      <c r="G853" s="69" t="s">
        <v>1174</v>
      </c>
      <c r="H853">
        <f t="shared" ca="1" si="482"/>
        <v>51</v>
      </c>
      <c r="I853" t="str">
        <f t="shared" ca="1" si="497"/>
        <v/>
      </c>
      <c r="J853" s="5" t="e">
        <f t="shared" ca="1" si="486"/>
        <v>#N/A</v>
      </c>
      <c r="M853" s="69"/>
      <c r="N853" s="69">
        <f t="shared" ca="1" si="476"/>
        <v>1</v>
      </c>
      <c r="O853" s="69" t="s">
        <v>1174</v>
      </c>
      <c r="P853">
        <f t="shared" ca="1" si="484"/>
        <v>1</v>
      </c>
      <c r="Q853">
        <f t="shared" ca="1" si="487"/>
        <v>812</v>
      </c>
      <c r="R853">
        <f t="shared" ca="1" si="490"/>
        <v>990</v>
      </c>
      <c r="S853">
        <f t="shared" ca="1" si="488"/>
        <v>800</v>
      </c>
      <c r="T853" t="str">
        <f t="shared" ca="1" si="489"/>
        <v>Paradas</v>
      </c>
      <c r="U853">
        <f t="shared" ca="1" si="491"/>
        <v>10800</v>
      </c>
      <c r="V853">
        <f ca="1">IFERROR(INDEX(Rutas_Despiece!$J:$J,MATCH($S853,$Q:$Q,0)),"")</f>
        <v>41.670422100000003</v>
      </c>
      <c r="W853">
        <f ca="1">IFERROR(INDEX(Rutas_Despiece!$K:$K,MATCH($S853,$Q:$Q,0)),"")</f>
        <v>-0.89067010000000002</v>
      </c>
      <c r="Y853" t="str">
        <f ca="1">IFERROR(INDEX(Rutas_Despiece!$F:$F,MATCH($S853,$Q:$Q,0))&amp;" "&amp;INDEX(Rutas_Despiece!$G:$G,MATCH($S853,$Q:$Q,0)),"")</f>
        <v xml:space="preserve">Gómez de Avellaneda  </v>
      </c>
      <c r="Z853" t="str">
        <f ca="1">IFERROR(INDEX(Rutas_Despiece!$H:$H,MATCH($S853,$Q:$Q,0)),"")</f>
        <v>Zaragoza</v>
      </c>
      <c r="AA853" t="str">
        <f ca="1">IFERROR(INDEX(Rutas_Despiece!$I:$I,MATCH($S853,$Q:$Q,0)),"")</f>
        <v>Zaragoza, España</v>
      </c>
      <c r="AB853" t="str">
        <f ca="1">IFERROR(INDEX(Rutas_Despiece!$L:$L,MATCH($S853,$Q:$Q,0)),"")</f>
        <v>Esq. Saiz de Otero - Pd. Bus</v>
      </c>
      <c r="AG853" t="str">
        <f t="shared" ca="1" si="485"/>
        <v/>
      </c>
    </row>
    <row r="854" spans="1:33" x14ac:dyDescent="0.25">
      <c r="A854">
        <f ca="1">IF(Rutas_Despiece!A854&lt;&gt;Rutas_Despiece!A853,1,0)</f>
        <v>0</v>
      </c>
      <c r="B854">
        <f ca="1">IF(A854,Rutas_Despiece!C854,0)</f>
        <v>0</v>
      </c>
      <c r="C854">
        <f ca="1">IF(A854,Rutas_Despiece!D854,0)</f>
        <v>0</v>
      </c>
      <c r="D854" t="str">
        <f ca="1">IF(A854=1,"",SUBSTITUTE(Rutas_Despiece!J854,",",".") &amp; ","&amp;SUBSTITUTE(Rutas_Despiece!K854,",","."))</f>
        <v>41.6692787,-0.8887595</v>
      </c>
      <c r="E854" s="5">
        <f t="shared" ca="1" si="481"/>
        <v>39</v>
      </c>
      <c r="F854" t="str">
        <f t="shared" ca="1" si="479"/>
        <v>41.6692787,-0.8887595 41.6725548,-0.8926363</v>
      </c>
      <c r="G854" s="69" t="s">
        <v>1174</v>
      </c>
      <c r="H854">
        <f t="shared" ca="1" si="482"/>
        <v>51</v>
      </c>
      <c r="I854" t="str">
        <f t="shared" ref="I854" ca="1" si="498">IF(I853&lt;H854,I853+1,"")</f>
        <v/>
      </c>
      <c r="J854" s="5" t="e">
        <f t="shared" ca="1" si="486"/>
        <v>#N/A</v>
      </c>
      <c r="M854" s="69"/>
      <c r="N854" s="69">
        <f t="shared" ca="1" si="476"/>
        <v>1</v>
      </c>
      <c r="O854" s="69" t="s">
        <v>1174</v>
      </c>
      <c r="P854">
        <f t="shared" ca="1" si="484"/>
        <v>1</v>
      </c>
      <c r="Q854">
        <f t="shared" ca="1" si="487"/>
        <v>813</v>
      </c>
      <c r="R854">
        <f t="shared" ca="1" si="490"/>
        <v>990</v>
      </c>
      <c r="S854">
        <f t="shared" ca="1" si="488"/>
        <v>801</v>
      </c>
      <c r="T854" t="str">
        <f t="shared" ca="1" si="489"/>
        <v>Paradas</v>
      </c>
      <c r="U854">
        <f t="shared" ca="1" si="491"/>
        <v>10801</v>
      </c>
      <c r="V854">
        <f ca="1">IFERROR(INDEX(Rutas_Despiece!$J:$J,MATCH($S854,$Q:$Q,0)),"")</f>
        <v>41.624887999999999</v>
      </c>
      <c r="W854">
        <f ca="1">IFERROR(INDEX(Rutas_Despiece!$K:$K,MATCH($S854,$Q:$Q,0)),"")</f>
        <v>-0.87636099999999995</v>
      </c>
      <c r="Y854" t="str">
        <f ca="1">IFERROR(INDEX(Rutas_Despiece!$F:$F,MATCH($S854,$Q:$Q,0))&amp;" "&amp;INDEX(Rutas_Despiece!$G:$G,MATCH($S854,$Q:$Q,0)),"")</f>
        <v xml:space="preserve">Gómez de Avellaneda nº 23 </v>
      </c>
      <c r="Z854" t="str">
        <f ca="1">IFERROR(INDEX(Rutas_Despiece!$H:$H,MATCH($S854,$Q:$Q,0)),"")</f>
        <v>Zaragoza</v>
      </c>
      <c r="AA854" t="str">
        <f ca="1">IFERROR(INDEX(Rutas_Despiece!$I:$I,MATCH($S854,$Q:$Q,0)),"")</f>
        <v>Zaragoza, España</v>
      </c>
      <c r="AB854" t="str">
        <f ca="1">IFERROR(INDEX(Rutas_Despiece!$L:$L,MATCH($S854,$Q:$Q,0)),"")</f>
        <v>Pd. Bus</v>
      </c>
      <c r="AG854" t="str">
        <f t="shared" ca="1" si="485"/>
        <v/>
      </c>
    </row>
    <row r="855" spans="1:33" x14ac:dyDescent="0.25">
      <c r="A855">
        <f ca="1">IF(Rutas_Despiece!A855&lt;&gt;Rutas_Despiece!A854,1,0)</f>
        <v>0</v>
      </c>
      <c r="B855">
        <f ca="1">IF(A855,Rutas_Despiece!C855,0)</f>
        <v>0</v>
      </c>
      <c r="C855">
        <f ca="1">IF(A855,Rutas_Despiece!D855,0)</f>
        <v>0</v>
      </c>
      <c r="D855" t="str">
        <f ca="1">IF(A855=1,"",SUBSTITUTE(Rutas_Despiece!J855,",",".") &amp; ","&amp;SUBSTITUTE(Rutas_Despiece!K855,",","."))</f>
        <v>41.6725548,-0.8926363</v>
      </c>
      <c r="E855" s="5">
        <f t="shared" ca="1" si="481"/>
        <v>39</v>
      </c>
      <c r="F855" t="str">
        <f t="shared" ca="1" si="479"/>
        <v>41.6725548,-0.8926363</v>
      </c>
      <c r="G855" s="69" t="s">
        <v>1174</v>
      </c>
      <c r="H855">
        <f t="shared" ca="1" si="482"/>
        <v>51</v>
      </c>
      <c r="I855" t="str">
        <f t="shared" ref="I855:I858" ca="1" si="499">IF(I854&lt;H855,I854+1,I854)</f>
        <v/>
      </c>
      <c r="J855" s="5" t="e">
        <f t="shared" ca="1" si="486"/>
        <v>#N/A</v>
      </c>
      <c r="M855" s="69"/>
      <c r="N855" s="69">
        <f t="shared" ca="1" si="476"/>
        <v>1</v>
      </c>
      <c r="O855" s="69" t="s">
        <v>1174</v>
      </c>
      <c r="P855">
        <f t="shared" ca="1" si="484"/>
        <v>1</v>
      </c>
      <c r="Q855">
        <f t="shared" ca="1" si="487"/>
        <v>814</v>
      </c>
      <c r="R855">
        <f t="shared" ca="1" si="490"/>
        <v>990</v>
      </c>
      <c r="S855">
        <f t="shared" ca="1" si="488"/>
        <v>802</v>
      </c>
      <c r="T855" t="str">
        <f t="shared" ca="1" si="489"/>
        <v>Paradas</v>
      </c>
      <c r="U855">
        <f t="shared" ca="1" si="491"/>
        <v>10802</v>
      </c>
      <c r="V855">
        <f ca="1">IFERROR(INDEX(Rutas_Despiece!$J:$J,MATCH($S855,$Q:$Q,0)),"")</f>
        <v>41.672518799999999</v>
      </c>
      <c r="W855">
        <f ca="1">IFERROR(INDEX(Rutas_Despiece!$K:$K,MATCH($S855,$Q:$Q,0)),"")</f>
        <v>-0.89072150000000005</v>
      </c>
      <c r="Y855" t="str">
        <f ca="1">IFERROR(INDEX(Rutas_Despiece!$F:$F,MATCH($S855,$Q:$Q,0))&amp;" "&amp;INDEX(Rutas_Despiece!$G:$G,MATCH($S855,$Q:$Q,0)),"")</f>
        <v xml:space="preserve">María  Zambrano </v>
      </c>
      <c r="Z855" t="str">
        <f ca="1">IFERROR(INDEX(Rutas_Despiece!$H:$H,MATCH($S855,$Q:$Q,0)),"")</f>
        <v>Zaragoza</v>
      </c>
      <c r="AA855" t="str">
        <f ca="1">IFERROR(INDEX(Rutas_Despiece!$I:$I,MATCH($S855,$Q:$Q,0)),"")</f>
        <v>Zaragoza, España</v>
      </c>
      <c r="AB855" t="str">
        <f ca="1">IFERROR(INDEX(Rutas_Despiece!$L:$L,MATCH($S855,$Q:$Q,0)),"")</f>
        <v xml:space="preserve"> M. Zambrano/G. Avellaneda - Paso cebra (?)</v>
      </c>
      <c r="AG855" t="str">
        <f t="shared" ca="1" si="485"/>
        <v/>
      </c>
    </row>
    <row r="856" spans="1:33" x14ac:dyDescent="0.25">
      <c r="A856">
        <f ca="1">IF(Rutas_Despiece!A856&lt;&gt;Rutas_Despiece!A855,1,0)</f>
        <v>1</v>
      </c>
      <c r="B856" t="str">
        <f ca="1">IF(A856,Rutas_Despiece!C856,0)</f>
        <v>Rutas_Habituales_Central</v>
      </c>
      <c r="C856" t="str">
        <f ca="1">IF(A856,Rutas_Despiece!D856,0)</f>
        <v>Ruta 6_16</v>
      </c>
      <c r="D856" t="str">
        <f ca="1">IF(A856=1,"",SUBSTITUTE(Rutas_Despiece!J856,",",".") &amp; ","&amp;SUBSTITUTE(Rutas_Despiece!K856,",","."))</f>
        <v/>
      </c>
      <c r="E856" s="5">
        <f t="shared" ca="1" si="481"/>
        <v>40</v>
      </c>
      <c r="F856" t="str">
        <f t="shared" ca="1" si="479"/>
        <v xml:space="preserve"> 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856" s="69" t="s">
        <v>1174</v>
      </c>
      <c r="H856">
        <f t="shared" ca="1" si="482"/>
        <v>51</v>
      </c>
      <c r="I856" t="str">
        <f t="shared" ca="1" si="499"/>
        <v/>
      </c>
      <c r="J856" s="5" t="e">
        <f t="shared" ca="1" si="486"/>
        <v>#N/A</v>
      </c>
      <c r="M856" s="69"/>
      <c r="N856" s="69">
        <f t="shared" ca="1" si="476"/>
        <v>1</v>
      </c>
      <c r="O856" s="69" t="s">
        <v>1174</v>
      </c>
      <c r="P856">
        <f t="shared" ca="1" si="484"/>
        <v>0</v>
      </c>
      <c r="Q856">
        <f t="shared" ca="1" si="487"/>
        <v>814</v>
      </c>
      <c r="R856">
        <f t="shared" ca="1" si="490"/>
        <v>990</v>
      </c>
      <c r="S856">
        <f t="shared" ca="1" si="488"/>
        <v>803</v>
      </c>
      <c r="T856" t="str">
        <f t="shared" ca="1" si="489"/>
        <v>Paradas</v>
      </c>
      <c r="U856">
        <f t="shared" ca="1" si="491"/>
        <v>10803</v>
      </c>
      <c r="V856">
        <f ca="1">IFERROR(INDEX(Rutas_Despiece!$J:$J,MATCH($S856,$Q:$Q,0)),"")</f>
        <v>41.667514500000003</v>
      </c>
      <c r="W856">
        <f ca="1">IFERROR(INDEX(Rutas_Despiece!$K:$K,MATCH($S856,$Q:$Q,0)),"")</f>
        <v>-0.88693259999999996</v>
      </c>
      <c r="Y856" t="str">
        <f ca="1">IFERROR(INDEX(Rutas_Despiece!$F:$F,MATCH($S856,$Q:$Q,0))&amp;" "&amp;INDEX(Rutas_Despiece!$G:$G,MATCH($S856,$Q:$Q,0)),"")</f>
        <v xml:space="preserve">María Zambrano  </v>
      </c>
      <c r="Z856" t="str">
        <f ca="1">IFERROR(INDEX(Rutas_Despiece!$H:$H,MATCH($S856,$Q:$Q,0)),"")</f>
        <v>Zaragoza</v>
      </c>
      <c r="AA856" t="str">
        <f ca="1">IFERROR(INDEX(Rutas_Despiece!$I:$I,MATCH($S856,$Q:$Q,0)),"")</f>
        <v>Zaragoza, España</v>
      </c>
      <c r="AB856" t="str">
        <f ca="1">IFERROR(INDEX(Rutas_Despiece!$L:$L,MATCH($S856,$Q:$Q,0)),"")</f>
        <v>León Felipe - Pd. Bus</v>
      </c>
      <c r="AG856" t="str">
        <f t="shared" ca="1" si="485"/>
        <v/>
      </c>
    </row>
    <row r="857" spans="1:33" x14ac:dyDescent="0.25">
      <c r="A857">
        <f ca="1">IF(Rutas_Despiece!A857&lt;&gt;Rutas_Despiece!A856,1,0)</f>
        <v>0</v>
      </c>
      <c r="B857">
        <f ca="1">IF(A857,Rutas_Despiece!C857,0)</f>
        <v>0</v>
      </c>
      <c r="C857">
        <f ca="1">IF(A857,Rutas_Despiece!D857,0)</f>
        <v>0</v>
      </c>
      <c r="D857" t="str">
        <f ca="1">IF(A857=1,"",SUBSTITUTE(Rutas_Despiece!J857,",",".") &amp; ","&amp;SUBSTITUTE(Rutas_Despiece!K857,",","."))</f>
        <v>41.6362596,-0.8633714</v>
      </c>
      <c r="E857" s="5">
        <f t="shared" ca="1" si="481"/>
        <v>40</v>
      </c>
      <c r="F857" t="str">
        <f t="shared" ca="1" si="479"/>
        <v>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857" s="69" t="s">
        <v>1174</v>
      </c>
      <c r="H857">
        <f t="shared" ca="1" si="482"/>
        <v>51</v>
      </c>
      <c r="I857" t="str">
        <f t="shared" ca="1" si="499"/>
        <v/>
      </c>
      <c r="J857" s="5" t="e">
        <f t="shared" ca="1" si="486"/>
        <v>#N/A</v>
      </c>
      <c r="M857" s="69"/>
      <c r="N857" s="69">
        <f t="shared" ca="1" si="476"/>
        <v>1</v>
      </c>
      <c r="O857" s="69" t="s">
        <v>1174</v>
      </c>
      <c r="P857">
        <f t="shared" ca="1" si="484"/>
        <v>1</v>
      </c>
      <c r="Q857">
        <f t="shared" ca="1" si="487"/>
        <v>815</v>
      </c>
      <c r="R857">
        <f t="shared" ca="1" si="490"/>
        <v>990</v>
      </c>
      <c r="S857">
        <f t="shared" ca="1" si="488"/>
        <v>804</v>
      </c>
      <c r="T857" t="str">
        <f t="shared" ca="1" si="489"/>
        <v>Paradas</v>
      </c>
      <c r="U857">
        <f t="shared" ca="1" si="491"/>
        <v>10804</v>
      </c>
      <c r="V857">
        <f ca="1">IFERROR(INDEX(Rutas_Despiece!$J:$J,MATCH($S857,$Q:$Q,0)),"")</f>
        <v>41.6692787</v>
      </c>
      <c r="W857">
        <f ca="1">IFERROR(INDEX(Rutas_Despiece!$K:$K,MATCH($S857,$Q:$Q,0)),"")</f>
        <v>-0.88875950000000004</v>
      </c>
      <c r="Y857" t="str">
        <f ca="1">IFERROR(INDEX(Rutas_Despiece!$F:$F,MATCH($S857,$Q:$Q,0))&amp;" "&amp;INDEX(Rutas_Despiece!$G:$G,MATCH($S857,$Q:$Q,0)),"")</f>
        <v xml:space="preserve">María Zambrano  </v>
      </c>
      <c r="Z857" t="str">
        <f ca="1">IFERROR(INDEX(Rutas_Despiece!$H:$H,MATCH($S857,$Q:$Q,0)),"")</f>
        <v>Zaragoza</v>
      </c>
      <c r="AA857" t="str">
        <f ca="1">IFERROR(INDEX(Rutas_Despiece!$I:$I,MATCH($S857,$Q:$Q,0)),"")</f>
        <v>Zaragoza, España</v>
      </c>
      <c r="AB857" t="str">
        <f ca="1">IFERROR(INDEX(Rutas_Despiece!$L:$L,MATCH($S857,$Q:$Q,0)),"")</f>
        <v>Pablo Neruda - Pd. Bus</v>
      </c>
      <c r="AG857" t="str">
        <f t="shared" ca="1" si="485"/>
        <v/>
      </c>
    </row>
    <row r="858" spans="1:33" x14ac:dyDescent="0.25">
      <c r="A858">
        <f ca="1">IF(Rutas_Despiece!A858&lt;&gt;Rutas_Despiece!A857,1,0)</f>
        <v>0</v>
      </c>
      <c r="B858">
        <f ca="1">IF(A858,Rutas_Despiece!C858,0)</f>
        <v>0</v>
      </c>
      <c r="C858">
        <f ca="1">IF(A858,Rutas_Despiece!D858,0)</f>
        <v>0</v>
      </c>
      <c r="D858" t="str">
        <f ca="1">IF(A858=1,"",SUBSTITUTE(Rutas_Despiece!J858,",",".") &amp; ","&amp;SUBSTITUTE(Rutas_Despiece!K858,",","."))</f>
        <v>41.6408162,-0.8689388</v>
      </c>
      <c r="E858" s="5">
        <f t="shared" ca="1" si="481"/>
        <v>40</v>
      </c>
      <c r="F858" t="str">
        <f t="shared" ca="1" si="479"/>
        <v>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858" s="69" t="s">
        <v>1174</v>
      </c>
      <c r="H858">
        <f t="shared" ca="1" si="482"/>
        <v>51</v>
      </c>
      <c r="I858" t="str">
        <f t="shared" ca="1" si="499"/>
        <v/>
      </c>
      <c r="J858" s="5" t="e">
        <f t="shared" ca="1" si="486"/>
        <v>#N/A</v>
      </c>
      <c r="M858" s="69"/>
      <c r="N858" s="69">
        <f t="shared" ca="1" si="476"/>
        <v>1</v>
      </c>
      <c r="O858" s="69" t="s">
        <v>1174</v>
      </c>
      <c r="P858">
        <f t="shared" ca="1" si="484"/>
        <v>1</v>
      </c>
      <c r="Q858">
        <f t="shared" ca="1" si="487"/>
        <v>816</v>
      </c>
      <c r="R858">
        <f t="shared" ca="1" si="490"/>
        <v>990</v>
      </c>
      <c r="S858">
        <f t="shared" ca="1" si="488"/>
        <v>805</v>
      </c>
      <c r="T858" t="str">
        <f t="shared" ca="1" si="489"/>
        <v>Paradas</v>
      </c>
      <c r="U858">
        <f t="shared" ca="1" si="491"/>
        <v>10805</v>
      </c>
      <c r="V858">
        <f ca="1">IFERROR(INDEX(Rutas_Despiece!$J:$J,MATCH($S858,$Q:$Q,0)),"")</f>
        <v>41.749628000000001</v>
      </c>
      <c r="W858">
        <f ca="1">IFERROR(INDEX(Rutas_Despiece!$K:$K,MATCH($S858,$Q:$Q,0)),"")</f>
        <v>-1.1755139999999999</v>
      </c>
      <c r="Y858" t="str">
        <f ca="1">IFERROR(INDEX(Rutas_Despiece!$F:$F,MATCH($S858,$Q:$Q,0))&amp;" "&amp;INDEX(Rutas_Despiece!$G:$G,MATCH($S858,$Q:$Q,0)),"")</f>
        <v xml:space="preserve">Pol. Ind Entrerrios </v>
      </c>
      <c r="Z858" t="str">
        <f ca="1">IFERROR(INDEX(Rutas_Despiece!$H:$H,MATCH($S858,$Q:$Q,0)),"")</f>
        <v>Figueruelas</v>
      </c>
      <c r="AA858" t="str">
        <f ca="1">IFERROR(INDEX(Rutas_Despiece!$I:$I,MATCH($S858,$Q:$Q,0)),"")</f>
        <v>Zaragoza, España</v>
      </c>
      <c r="AB858" t="str">
        <f ca="1">IFERROR(INDEX(Rutas_Despiece!$L:$L,MATCH($S858,$Q:$Q,0)),"")</f>
        <v>Opel Puerta 5</v>
      </c>
      <c r="AG858" t="str">
        <f t="shared" ca="1" si="485"/>
        <v/>
      </c>
    </row>
    <row r="859" spans="1:33" x14ac:dyDescent="0.25">
      <c r="A859">
        <f ca="1">IF(Rutas_Despiece!A859&lt;&gt;Rutas_Despiece!A858,1,0)</f>
        <v>0</v>
      </c>
      <c r="B859">
        <f ca="1">IF(A859,Rutas_Despiece!C859,0)</f>
        <v>0</v>
      </c>
      <c r="C859">
        <f ca="1">IF(A859,Rutas_Despiece!D859,0)</f>
        <v>0</v>
      </c>
      <c r="D859" t="str">
        <f ca="1">IF(A859=1,"",SUBSTITUTE(Rutas_Despiece!J859,",",".") &amp; ","&amp;SUBSTITUTE(Rutas_Despiece!K859,",","."))</f>
        <v>41.646481,-0.887553</v>
      </c>
      <c r="E859" s="5">
        <f t="shared" ca="1" si="481"/>
        <v>40</v>
      </c>
      <c r="F859" t="str">
        <f t="shared" ca="1" si="479"/>
        <v>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859" s="69" t="s">
        <v>1174</v>
      </c>
      <c r="H859">
        <f t="shared" ca="1" si="482"/>
        <v>51</v>
      </c>
      <c r="I859" t="str">
        <f t="shared" ref="I859" ca="1" si="500">IF(I858&lt;H859,I858+1,"")</f>
        <v/>
      </c>
      <c r="J859" s="5" t="e">
        <f t="shared" ca="1" si="486"/>
        <v>#N/A</v>
      </c>
      <c r="M859" s="69"/>
      <c r="N859" s="69">
        <f t="shared" ca="1" si="476"/>
        <v>1</v>
      </c>
      <c r="O859" s="69" t="s">
        <v>1174</v>
      </c>
      <c r="P859">
        <f t="shared" ca="1" si="484"/>
        <v>1</v>
      </c>
      <c r="Q859">
        <f t="shared" ca="1" si="487"/>
        <v>817</v>
      </c>
      <c r="R859">
        <f t="shared" ca="1" si="490"/>
        <v>990</v>
      </c>
      <c r="S859">
        <f t="shared" ca="1" si="488"/>
        <v>806</v>
      </c>
      <c r="T859" t="str">
        <f t="shared" ca="1" si="489"/>
        <v>Paradas</v>
      </c>
      <c r="U859">
        <f t="shared" ca="1" si="491"/>
        <v>10806</v>
      </c>
      <c r="V859">
        <f ca="1">IFERROR(INDEX(Rutas_Despiece!$J:$J,MATCH($S859,$Q:$Q,0)),"")</f>
        <v>41.749628000000001</v>
      </c>
      <c r="W859">
        <f ca="1">IFERROR(INDEX(Rutas_Despiece!$K:$K,MATCH($S859,$Q:$Q,0)),"")</f>
        <v>-1.1755139999999999</v>
      </c>
      <c r="Y859" t="str">
        <f ca="1">IFERROR(INDEX(Rutas_Despiece!$F:$F,MATCH($S859,$Q:$Q,0))&amp;" "&amp;INDEX(Rutas_Despiece!$G:$G,MATCH($S859,$Q:$Q,0)),"")</f>
        <v xml:space="preserve">Pol. Ind Entrerrios </v>
      </c>
      <c r="Z859" t="str">
        <f ca="1">IFERROR(INDEX(Rutas_Despiece!$H:$H,MATCH($S859,$Q:$Q,0)),"")</f>
        <v>Figueruelas</v>
      </c>
      <c r="AA859" t="str">
        <f ca="1">IFERROR(INDEX(Rutas_Despiece!$I:$I,MATCH($S859,$Q:$Q,0)),"")</f>
        <v>Zaragoza, España</v>
      </c>
      <c r="AB859" t="str">
        <f ca="1">IFERROR(INDEX(Rutas_Despiece!$L:$L,MATCH($S859,$Q:$Q,0)),"")</f>
        <v>Opel Puerta 5</v>
      </c>
      <c r="AG859" t="str">
        <f t="shared" ca="1" si="485"/>
        <v/>
      </c>
    </row>
    <row r="860" spans="1:33" x14ac:dyDescent="0.25">
      <c r="A860">
        <f ca="1">IF(Rutas_Despiece!A860&lt;&gt;Rutas_Despiece!A859,1,0)</f>
        <v>0</v>
      </c>
      <c r="B860">
        <f ca="1">IF(A860,Rutas_Despiece!C860,0)</f>
        <v>0</v>
      </c>
      <c r="C860">
        <f ca="1">IF(A860,Rutas_Despiece!D860,0)</f>
        <v>0</v>
      </c>
      <c r="D860" t="str">
        <f ca="1">IF(A860=1,"",SUBSTITUTE(Rutas_Despiece!J860,",",".") &amp; ","&amp;SUBSTITUTE(Rutas_Despiece!K860,",","."))</f>
        <v>41.646481,-0.887553</v>
      </c>
      <c r="E860" s="5">
        <f t="shared" ca="1" si="481"/>
        <v>40</v>
      </c>
      <c r="F860" t="str">
        <f t="shared" ca="1" si="479"/>
        <v>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860" s="69" t="s">
        <v>1174</v>
      </c>
      <c r="H860">
        <f t="shared" ca="1" si="482"/>
        <v>51</v>
      </c>
      <c r="I860" t="str">
        <f t="shared" ref="I860:I863" ca="1" si="501">IF(I859&lt;H860,I859+1,I859)</f>
        <v/>
      </c>
      <c r="J860" s="5" t="e">
        <f t="shared" ca="1" si="486"/>
        <v>#N/A</v>
      </c>
      <c r="M860" s="69"/>
      <c r="N860" s="69">
        <f t="shared" ca="1" si="476"/>
        <v>1</v>
      </c>
      <c r="O860" s="69" t="s">
        <v>1174</v>
      </c>
      <c r="P860">
        <f t="shared" ca="1" si="484"/>
        <v>1</v>
      </c>
      <c r="Q860">
        <f t="shared" ca="1" si="487"/>
        <v>818</v>
      </c>
      <c r="R860">
        <f t="shared" ca="1" si="490"/>
        <v>990</v>
      </c>
      <c r="S860">
        <f t="shared" ca="1" si="488"/>
        <v>807</v>
      </c>
      <c r="T860" t="str">
        <f t="shared" ca="1" si="489"/>
        <v>Paradas</v>
      </c>
      <c r="U860">
        <f t="shared" ca="1" si="491"/>
        <v>10807</v>
      </c>
      <c r="V860">
        <f ca="1">IFERROR(INDEX(Rutas_Despiece!$J:$J,MATCH($S860,$Q:$Q,0)),"")</f>
        <v>41.6725548</v>
      </c>
      <c r="W860">
        <f ca="1">IFERROR(INDEX(Rutas_Despiece!$K:$K,MATCH($S860,$Q:$Q,0)),"")</f>
        <v>-0.89263630000000005</v>
      </c>
      <c r="Y860" t="str">
        <f ca="1">IFERROR(INDEX(Rutas_Despiece!$F:$F,MATCH($S860,$Q:$Q,0))&amp;" "&amp;INDEX(Rutas_Despiece!$G:$G,MATCH($S860,$Q:$Q,0)),"")</f>
        <v xml:space="preserve">Pablo Ruiz Picasso  </v>
      </c>
      <c r="Z860" t="str">
        <f ca="1">IFERROR(INDEX(Rutas_Despiece!$H:$H,MATCH($S860,$Q:$Q,0)),"")</f>
        <v>Zaragoza</v>
      </c>
      <c r="AA860" t="str">
        <f ca="1">IFERROR(INDEX(Rutas_Despiece!$I:$I,MATCH($S860,$Q:$Q,0)),"")</f>
        <v>Zaragoza, España</v>
      </c>
      <c r="AB860" t="str">
        <f ca="1">IFERROR(INDEX(Rutas_Despiece!$L:$L,MATCH($S860,$Q:$Q,0)),"")</f>
        <v>Esq. Emilia Pardo Bazán</v>
      </c>
      <c r="AG860" t="str">
        <f t="shared" ca="1" si="485"/>
        <v/>
      </c>
    </row>
    <row r="861" spans="1:33" x14ac:dyDescent="0.25">
      <c r="A861">
        <f ca="1">IF(Rutas_Despiece!A861&lt;&gt;Rutas_Despiece!A860,1,0)</f>
        <v>0</v>
      </c>
      <c r="B861">
        <f ca="1">IF(A861,Rutas_Despiece!C861,0)</f>
        <v>0</v>
      </c>
      <c r="C861">
        <f ca="1">IF(A861,Rutas_Despiece!D861,0)</f>
        <v>0</v>
      </c>
      <c r="D861" t="str">
        <f ca="1">IF(A861=1,"",SUBSTITUTE(Rutas_Despiece!J861,",",".") &amp; ","&amp;SUBSTITUTE(Rutas_Despiece!K861,",","."))</f>
        <v>41.646318,-0.871819</v>
      </c>
      <c r="E861" s="5">
        <f t="shared" ca="1" si="481"/>
        <v>40</v>
      </c>
      <c r="F861" t="str">
        <f t="shared" ca="1" si="479"/>
        <v>41.646318,-0.871819 41.646481,-0.887553 41.643559,-0.863499 41.749628,-1.175514 41.749628,-1.175514 41.6362596,-0.8633714 41.6408162,-0.8689388 41.646481,-0.887553 41.646481,-0.887553 41.646318,-0.871819 41.646481,-0.887553 41.643559,-0.863499</v>
      </c>
      <c r="G861" s="69" t="s">
        <v>1174</v>
      </c>
      <c r="H861">
        <f t="shared" ca="1" si="482"/>
        <v>51</v>
      </c>
      <c r="I861" t="str">
        <f t="shared" ca="1" si="501"/>
        <v/>
      </c>
      <c r="J861" s="5" t="e">
        <f t="shared" ca="1" si="486"/>
        <v>#N/A</v>
      </c>
      <c r="M861" s="69"/>
      <c r="N861" s="69">
        <f t="shared" ca="1" si="476"/>
        <v>1</v>
      </c>
      <c r="O861" s="69" t="s">
        <v>1174</v>
      </c>
      <c r="P861">
        <f t="shared" ca="1" si="484"/>
        <v>1</v>
      </c>
      <c r="Q861">
        <f t="shared" ca="1" si="487"/>
        <v>819</v>
      </c>
      <c r="R861">
        <f t="shared" ca="1" si="490"/>
        <v>990</v>
      </c>
      <c r="S861">
        <f t="shared" ca="1" si="488"/>
        <v>808</v>
      </c>
      <c r="T861" t="str">
        <f t="shared" ca="1" si="489"/>
        <v>Paradas</v>
      </c>
      <c r="U861">
        <f t="shared" ca="1" si="491"/>
        <v>10808</v>
      </c>
      <c r="V861">
        <f ca="1">IFERROR(INDEX(Rutas_Despiece!$J:$J,MATCH($S861,$Q:$Q,0)),"")</f>
        <v>41.670422100000003</v>
      </c>
      <c r="W861">
        <f ca="1">IFERROR(INDEX(Rutas_Despiece!$K:$K,MATCH($S861,$Q:$Q,0)),"")</f>
        <v>-0.89067010000000002</v>
      </c>
      <c r="Y861" t="str">
        <f ca="1">IFERROR(INDEX(Rutas_Despiece!$F:$F,MATCH($S861,$Q:$Q,0))&amp;" "&amp;INDEX(Rutas_Despiece!$G:$G,MATCH($S861,$Q:$Q,0)),"")</f>
        <v xml:space="preserve">Gómez de Avellaneda  </v>
      </c>
      <c r="Z861" t="str">
        <f ca="1">IFERROR(INDEX(Rutas_Despiece!$H:$H,MATCH($S861,$Q:$Q,0)),"")</f>
        <v>Zaragoza</v>
      </c>
      <c r="AA861" t="str">
        <f ca="1">IFERROR(INDEX(Rutas_Despiece!$I:$I,MATCH($S861,$Q:$Q,0)),"")</f>
        <v>Zaragoza, España</v>
      </c>
      <c r="AB861" t="str">
        <f ca="1">IFERROR(INDEX(Rutas_Despiece!$L:$L,MATCH($S861,$Q:$Q,0)),"")</f>
        <v>Esq. Saiz de Otero - Pd. Bus</v>
      </c>
      <c r="AG861" t="str">
        <f t="shared" ca="1" si="485"/>
        <v/>
      </c>
    </row>
    <row r="862" spans="1:33" x14ac:dyDescent="0.25">
      <c r="A862">
        <f ca="1">IF(Rutas_Despiece!A862&lt;&gt;Rutas_Despiece!A861,1,0)</f>
        <v>0</v>
      </c>
      <c r="B862">
        <f ca="1">IF(A862,Rutas_Despiece!C862,0)</f>
        <v>0</v>
      </c>
      <c r="C862">
        <f ca="1">IF(A862,Rutas_Despiece!D862,0)</f>
        <v>0</v>
      </c>
      <c r="D862" t="str">
        <f ca="1">IF(A862=1,"",SUBSTITUTE(Rutas_Despiece!J862,",",".") &amp; ","&amp;SUBSTITUTE(Rutas_Despiece!K862,",","."))</f>
        <v>41.646481,-0.887553</v>
      </c>
      <c r="E862" s="5">
        <f t="shared" ca="1" si="481"/>
        <v>40</v>
      </c>
      <c r="F862" t="str">
        <f t="shared" ca="1" si="479"/>
        <v>41.646481,-0.887553 41.643559,-0.863499 41.749628,-1.175514 41.749628,-1.175514 41.6362596,-0.8633714 41.6408162,-0.8689388 41.646481,-0.887553 41.646481,-0.887553 41.646318,-0.871819 41.646481,-0.887553 41.643559,-0.863499</v>
      </c>
      <c r="G862" s="69" t="s">
        <v>1174</v>
      </c>
      <c r="H862">
        <f t="shared" ca="1" si="482"/>
        <v>51</v>
      </c>
      <c r="I862" t="str">
        <f t="shared" ca="1" si="501"/>
        <v/>
      </c>
      <c r="J862" s="5" t="e">
        <f t="shared" ca="1" si="486"/>
        <v>#N/A</v>
      </c>
      <c r="M862" s="69"/>
      <c r="N862" s="69">
        <f t="shared" ca="1" si="476"/>
        <v>1</v>
      </c>
      <c r="O862" s="69" t="s">
        <v>1174</v>
      </c>
      <c r="P862">
        <f t="shared" ca="1" si="484"/>
        <v>1</v>
      </c>
      <c r="Q862">
        <f t="shared" ca="1" si="487"/>
        <v>820</v>
      </c>
      <c r="R862">
        <f t="shared" ca="1" si="490"/>
        <v>990</v>
      </c>
      <c r="S862">
        <f t="shared" ca="1" si="488"/>
        <v>809</v>
      </c>
      <c r="T862" t="str">
        <f t="shared" ca="1" si="489"/>
        <v>Paradas</v>
      </c>
      <c r="U862">
        <f t="shared" ca="1" si="491"/>
        <v>10809</v>
      </c>
      <c r="V862">
        <f ca="1">IFERROR(INDEX(Rutas_Despiece!$J:$J,MATCH($S862,$Q:$Q,0)),"")</f>
        <v>41.624887999999999</v>
      </c>
      <c r="W862">
        <f ca="1">IFERROR(INDEX(Rutas_Despiece!$K:$K,MATCH($S862,$Q:$Q,0)),"")</f>
        <v>-0.87636099999999995</v>
      </c>
      <c r="Y862" t="str">
        <f ca="1">IFERROR(INDEX(Rutas_Despiece!$F:$F,MATCH($S862,$Q:$Q,0))&amp;" "&amp;INDEX(Rutas_Despiece!$G:$G,MATCH($S862,$Q:$Q,0)),"")</f>
        <v xml:space="preserve">Gómez de Avellaneda nº 23 </v>
      </c>
      <c r="Z862" t="str">
        <f ca="1">IFERROR(INDEX(Rutas_Despiece!$H:$H,MATCH($S862,$Q:$Q,0)),"")</f>
        <v>Zaragoza</v>
      </c>
      <c r="AA862" t="str">
        <f ca="1">IFERROR(INDEX(Rutas_Despiece!$I:$I,MATCH($S862,$Q:$Q,0)),"")</f>
        <v>Zaragoza, España</v>
      </c>
      <c r="AB862" t="str">
        <f ca="1">IFERROR(INDEX(Rutas_Despiece!$L:$L,MATCH($S862,$Q:$Q,0)),"")</f>
        <v>Pd. Bus</v>
      </c>
      <c r="AG862" t="str">
        <f t="shared" ca="1" si="485"/>
        <v/>
      </c>
    </row>
    <row r="863" spans="1:33" x14ac:dyDescent="0.25">
      <c r="A863">
        <f ca="1">IF(Rutas_Despiece!A863&lt;&gt;Rutas_Despiece!A862,1,0)</f>
        <v>0</v>
      </c>
      <c r="B863">
        <f ca="1">IF(A863,Rutas_Despiece!C863,0)</f>
        <v>0</v>
      </c>
      <c r="C863">
        <f ca="1">IF(A863,Rutas_Despiece!D863,0)</f>
        <v>0</v>
      </c>
      <c r="D863" t="str">
        <f ca="1">IF(A863=1,"",SUBSTITUTE(Rutas_Despiece!J863,",",".") &amp; ","&amp;SUBSTITUTE(Rutas_Despiece!K863,",","."))</f>
        <v>41.643559,-0.863499</v>
      </c>
      <c r="E863" s="5">
        <f t="shared" ca="1" si="481"/>
        <v>40</v>
      </c>
      <c r="F863" t="str">
        <f t="shared" ca="1" si="479"/>
        <v>41.643559,-0.863499 41.749628,-1.175514 41.749628,-1.175514 41.6362596,-0.8633714 41.6408162,-0.8689388 41.646481,-0.887553 41.646481,-0.887553 41.646318,-0.871819 41.646481,-0.887553 41.643559,-0.863499</v>
      </c>
      <c r="G863" s="69" t="s">
        <v>1174</v>
      </c>
      <c r="H863">
        <f t="shared" ca="1" si="482"/>
        <v>51</v>
      </c>
      <c r="I863" t="str">
        <f t="shared" ca="1" si="501"/>
        <v/>
      </c>
      <c r="J863" s="5" t="e">
        <f t="shared" ca="1" si="486"/>
        <v>#N/A</v>
      </c>
      <c r="M863" s="69"/>
      <c r="N863" s="69">
        <f t="shared" ca="1" si="476"/>
        <v>1</v>
      </c>
      <c r="O863" s="69" t="s">
        <v>1174</v>
      </c>
      <c r="P863">
        <f t="shared" ca="1" si="484"/>
        <v>1</v>
      </c>
      <c r="Q863">
        <f t="shared" ca="1" si="487"/>
        <v>821</v>
      </c>
      <c r="R863">
        <f t="shared" ca="1" si="490"/>
        <v>990</v>
      </c>
      <c r="S863">
        <f t="shared" ca="1" si="488"/>
        <v>810</v>
      </c>
      <c r="T863" t="str">
        <f t="shared" ca="1" si="489"/>
        <v>Paradas</v>
      </c>
      <c r="U863">
        <f t="shared" ca="1" si="491"/>
        <v>10810</v>
      </c>
      <c r="V863">
        <f ca="1">IFERROR(INDEX(Rutas_Despiece!$J:$J,MATCH($S863,$Q:$Q,0)),"")</f>
        <v>41.672518799999999</v>
      </c>
      <c r="W863">
        <f ca="1">IFERROR(INDEX(Rutas_Despiece!$K:$K,MATCH($S863,$Q:$Q,0)),"")</f>
        <v>-0.89072150000000005</v>
      </c>
      <c r="Y863" t="str">
        <f ca="1">IFERROR(INDEX(Rutas_Despiece!$F:$F,MATCH($S863,$Q:$Q,0))&amp;" "&amp;INDEX(Rutas_Despiece!$G:$G,MATCH($S863,$Q:$Q,0)),"")</f>
        <v xml:space="preserve">María  Zambrano </v>
      </c>
      <c r="Z863" t="str">
        <f ca="1">IFERROR(INDEX(Rutas_Despiece!$H:$H,MATCH($S863,$Q:$Q,0)),"")</f>
        <v>Zaragoza</v>
      </c>
      <c r="AA863" t="str">
        <f ca="1">IFERROR(INDEX(Rutas_Despiece!$I:$I,MATCH($S863,$Q:$Q,0)),"")</f>
        <v>Zaragoza, España</v>
      </c>
      <c r="AB863" t="str">
        <f ca="1">IFERROR(INDEX(Rutas_Despiece!$L:$L,MATCH($S863,$Q:$Q,0)),"")</f>
        <v xml:space="preserve"> M. Zambrano/G. Avellaneda - Paso cebra (?)</v>
      </c>
      <c r="AG863" t="str">
        <f t="shared" ca="1" si="485"/>
        <v/>
      </c>
    </row>
    <row r="864" spans="1:33" x14ac:dyDescent="0.25">
      <c r="A864">
        <f ca="1">IF(Rutas_Despiece!A864&lt;&gt;Rutas_Despiece!A863,1,0)</f>
        <v>0</v>
      </c>
      <c r="B864">
        <f ca="1">IF(A864,Rutas_Despiece!C864,0)</f>
        <v>0</v>
      </c>
      <c r="C864">
        <f ca="1">IF(A864,Rutas_Despiece!D864,0)</f>
        <v>0</v>
      </c>
      <c r="D864" t="str">
        <f ca="1">IF(A864=1,"",SUBSTITUTE(Rutas_Despiece!J864,",",".") &amp; ","&amp;SUBSTITUTE(Rutas_Despiece!K864,",","."))</f>
        <v>41.749628,-1.175514</v>
      </c>
      <c r="E864" s="5">
        <f t="shared" ca="1" si="481"/>
        <v>40</v>
      </c>
      <c r="F864" t="str">
        <f t="shared" ca="1" si="479"/>
        <v>41.749628,-1.175514 41.749628,-1.175514 41.6362596,-0.8633714 41.6408162,-0.8689388 41.646481,-0.887553 41.646481,-0.887553 41.646318,-0.871819 41.646481,-0.887553 41.643559,-0.863499</v>
      </c>
      <c r="G864" s="69" t="s">
        <v>1174</v>
      </c>
      <c r="H864">
        <f t="shared" ca="1" si="482"/>
        <v>51</v>
      </c>
      <c r="I864" t="str">
        <f t="shared" ref="I864" ca="1" si="502">IF(I863&lt;H864,I863+1,"")</f>
        <v/>
      </c>
      <c r="J864" s="5" t="e">
        <f t="shared" ca="1" si="486"/>
        <v>#N/A</v>
      </c>
      <c r="M864" s="69"/>
      <c r="N864" s="69">
        <f t="shared" ca="1" si="476"/>
        <v>1</v>
      </c>
      <c r="O864" s="69" t="s">
        <v>1174</v>
      </c>
      <c r="P864">
        <f t="shared" ca="1" si="484"/>
        <v>1</v>
      </c>
      <c r="Q864">
        <f t="shared" ca="1" si="487"/>
        <v>822</v>
      </c>
      <c r="R864">
        <f t="shared" ca="1" si="490"/>
        <v>990</v>
      </c>
      <c r="S864">
        <f t="shared" ca="1" si="488"/>
        <v>811</v>
      </c>
      <c r="T864" t="str">
        <f t="shared" ca="1" si="489"/>
        <v>Paradas</v>
      </c>
      <c r="U864">
        <f t="shared" ca="1" si="491"/>
        <v>10811</v>
      </c>
      <c r="V864">
        <f ca="1">IFERROR(INDEX(Rutas_Despiece!$J:$J,MATCH($S864,$Q:$Q,0)),"")</f>
        <v>41.667514500000003</v>
      </c>
      <c r="W864">
        <f ca="1">IFERROR(INDEX(Rutas_Despiece!$K:$K,MATCH($S864,$Q:$Q,0)),"")</f>
        <v>-0.88693259999999996</v>
      </c>
      <c r="Y864" t="str">
        <f ca="1">IFERROR(INDEX(Rutas_Despiece!$F:$F,MATCH($S864,$Q:$Q,0))&amp;" "&amp;INDEX(Rutas_Despiece!$G:$G,MATCH($S864,$Q:$Q,0)),"")</f>
        <v xml:space="preserve">María Zambrano  </v>
      </c>
      <c r="Z864" t="str">
        <f ca="1">IFERROR(INDEX(Rutas_Despiece!$H:$H,MATCH($S864,$Q:$Q,0)),"")</f>
        <v>Zaragoza</v>
      </c>
      <c r="AA864" t="str">
        <f ca="1">IFERROR(INDEX(Rutas_Despiece!$I:$I,MATCH($S864,$Q:$Q,0)),"")</f>
        <v>Zaragoza, España</v>
      </c>
      <c r="AB864" t="str">
        <f ca="1">IFERROR(INDEX(Rutas_Despiece!$L:$L,MATCH($S864,$Q:$Q,0)),"")</f>
        <v>León Felipe - Pd. Bus</v>
      </c>
      <c r="AG864" t="str">
        <f t="shared" ca="1" si="485"/>
        <v/>
      </c>
    </row>
    <row r="865" spans="1:33" x14ac:dyDescent="0.25">
      <c r="A865">
        <f ca="1">IF(Rutas_Despiece!A865&lt;&gt;Rutas_Despiece!A864,1,0)</f>
        <v>0</v>
      </c>
      <c r="B865">
        <f ca="1">IF(A865,Rutas_Despiece!C865,0)</f>
        <v>0</v>
      </c>
      <c r="C865">
        <f ca="1">IF(A865,Rutas_Despiece!D865,0)</f>
        <v>0</v>
      </c>
      <c r="D865" t="str">
        <f ca="1">IF(A865=1,"",SUBSTITUTE(Rutas_Despiece!J865,",",".") &amp; ","&amp;SUBSTITUTE(Rutas_Despiece!K865,",","."))</f>
        <v>41.749628,-1.175514</v>
      </c>
      <c r="E865" s="5">
        <f t="shared" ca="1" si="481"/>
        <v>40</v>
      </c>
      <c r="F865" t="str">
        <f t="shared" ca="1" si="479"/>
        <v>41.749628,-1.175514 41.6362596,-0.8633714 41.6408162,-0.8689388 41.646481,-0.887553 41.646481,-0.887553 41.646318,-0.871819 41.646481,-0.887553 41.643559,-0.863499</v>
      </c>
      <c r="G865" s="69" t="s">
        <v>1174</v>
      </c>
      <c r="H865">
        <f t="shared" ca="1" si="482"/>
        <v>51</v>
      </c>
      <c r="I865" t="str">
        <f t="shared" ref="I865:I868" ca="1" si="503">IF(I864&lt;H865,I864+1,I864)</f>
        <v/>
      </c>
      <c r="J865" s="5" t="e">
        <f t="shared" ca="1" si="486"/>
        <v>#N/A</v>
      </c>
      <c r="M865" s="69"/>
      <c r="N865" s="69">
        <f t="shared" ca="1" si="476"/>
        <v>1</v>
      </c>
      <c r="O865" s="69" t="s">
        <v>1174</v>
      </c>
      <c r="P865">
        <f t="shared" ca="1" si="484"/>
        <v>1</v>
      </c>
      <c r="Q865">
        <f t="shared" ca="1" si="487"/>
        <v>823</v>
      </c>
      <c r="R865">
        <f t="shared" ca="1" si="490"/>
        <v>990</v>
      </c>
      <c r="S865">
        <f t="shared" ca="1" si="488"/>
        <v>812</v>
      </c>
      <c r="T865" t="str">
        <f t="shared" ca="1" si="489"/>
        <v>Paradas</v>
      </c>
      <c r="U865">
        <f t="shared" ca="1" si="491"/>
        <v>10812</v>
      </c>
      <c r="V865">
        <f ca="1">IFERROR(INDEX(Rutas_Despiece!$J:$J,MATCH($S865,$Q:$Q,0)),"")</f>
        <v>41.6692787</v>
      </c>
      <c r="W865">
        <f ca="1">IFERROR(INDEX(Rutas_Despiece!$K:$K,MATCH($S865,$Q:$Q,0)),"")</f>
        <v>-0.88875950000000004</v>
      </c>
      <c r="Y865" t="str">
        <f ca="1">IFERROR(INDEX(Rutas_Despiece!$F:$F,MATCH($S865,$Q:$Q,0))&amp;" "&amp;INDEX(Rutas_Despiece!$G:$G,MATCH($S865,$Q:$Q,0)),"")</f>
        <v xml:space="preserve">María Zambrano  </v>
      </c>
      <c r="Z865" t="str">
        <f ca="1">IFERROR(INDEX(Rutas_Despiece!$H:$H,MATCH($S865,$Q:$Q,0)),"")</f>
        <v>Zaragoza</v>
      </c>
      <c r="AA865" t="str">
        <f ca="1">IFERROR(INDEX(Rutas_Despiece!$I:$I,MATCH($S865,$Q:$Q,0)),"")</f>
        <v>Zaragoza, España</v>
      </c>
      <c r="AB865" t="str">
        <f ca="1">IFERROR(INDEX(Rutas_Despiece!$L:$L,MATCH($S865,$Q:$Q,0)),"")</f>
        <v>Pablo Neruda - Pd. Bus</v>
      </c>
      <c r="AG865" t="str">
        <f t="shared" ca="1" si="485"/>
        <v/>
      </c>
    </row>
    <row r="866" spans="1:33" x14ac:dyDescent="0.25">
      <c r="A866">
        <f ca="1">IF(Rutas_Despiece!A866&lt;&gt;Rutas_Despiece!A865,1,0)</f>
        <v>0</v>
      </c>
      <c r="B866">
        <f ca="1">IF(A866,Rutas_Despiece!C866,0)</f>
        <v>0</v>
      </c>
      <c r="C866">
        <f ca="1">IF(A866,Rutas_Despiece!D866,0)</f>
        <v>0</v>
      </c>
      <c r="D866" t="str">
        <f ca="1">IF(A866=1,"",SUBSTITUTE(Rutas_Despiece!J866,",",".") &amp; ","&amp;SUBSTITUTE(Rutas_Despiece!K866,",","."))</f>
        <v>41.6362596,-0.8633714</v>
      </c>
      <c r="E866" s="5">
        <f t="shared" ca="1" si="481"/>
        <v>40</v>
      </c>
      <c r="F866" t="str">
        <f t="shared" ca="1" si="479"/>
        <v>41.6362596,-0.8633714 41.6408162,-0.8689388 41.646481,-0.887553 41.646481,-0.887553 41.646318,-0.871819 41.646481,-0.887553 41.643559,-0.863499</v>
      </c>
      <c r="G866" s="69" t="s">
        <v>1174</v>
      </c>
      <c r="H866">
        <f t="shared" ca="1" si="482"/>
        <v>51</v>
      </c>
      <c r="I866" t="str">
        <f t="shared" ca="1" si="503"/>
        <v/>
      </c>
      <c r="J866" s="5" t="e">
        <f t="shared" ca="1" si="486"/>
        <v>#N/A</v>
      </c>
      <c r="M866" s="69"/>
      <c r="N866" s="69">
        <f t="shared" ca="1" si="476"/>
        <v>1</v>
      </c>
      <c r="O866" s="69" t="s">
        <v>1174</v>
      </c>
      <c r="P866">
        <f t="shared" ca="1" si="484"/>
        <v>1</v>
      </c>
      <c r="Q866">
        <f t="shared" ca="1" si="487"/>
        <v>824</v>
      </c>
      <c r="R866">
        <f t="shared" ca="1" si="490"/>
        <v>990</v>
      </c>
      <c r="S866">
        <f t="shared" ca="1" si="488"/>
        <v>813</v>
      </c>
      <c r="T866" t="str">
        <f t="shared" ca="1" si="489"/>
        <v>Paradas</v>
      </c>
      <c r="U866">
        <f t="shared" ca="1" si="491"/>
        <v>10813</v>
      </c>
      <c r="V866">
        <f ca="1">IFERROR(INDEX(Rutas_Despiece!$J:$J,MATCH($S866,$Q:$Q,0)),"")</f>
        <v>41.6692787</v>
      </c>
      <c r="W866">
        <f ca="1">IFERROR(INDEX(Rutas_Despiece!$K:$K,MATCH($S866,$Q:$Q,0)),"")</f>
        <v>-0.88875950000000004</v>
      </c>
      <c r="Y866" t="str">
        <f ca="1">IFERROR(INDEX(Rutas_Despiece!$F:$F,MATCH($S866,$Q:$Q,0))&amp;" "&amp;INDEX(Rutas_Despiece!$G:$G,MATCH($S866,$Q:$Q,0)),"")</f>
        <v xml:space="preserve">María Zambrano  </v>
      </c>
      <c r="Z866" t="str">
        <f ca="1">IFERROR(INDEX(Rutas_Despiece!$H:$H,MATCH($S866,$Q:$Q,0)),"")</f>
        <v>Zaragoza</v>
      </c>
      <c r="AA866" t="str">
        <f ca="1">IFERROR(INDEX(Rutas_Despiece!$I:$I,MATCH($S866,$Q:$Q,0)),"")</f>
        <v>Zaragoza, España</v>
      </c>
      <c r="AB866" t="str">
        <f ca="1">IFERROR(INDEX(Rutas_Despiece!$L:$L,MATCH($S866,$Q:$Q,0)),"")</f>
        <v>Pablo Neruda - Pd. Bus</v>
      </c>
      <c r="AG866" t="str">
        <f t="shared" ca="1" si="485"/>
        <v/>
      </c>
    </row>
    <row r="867" spans="1:33" x14ac:dyDescent="0.25">
      <c r="A867">
        <f ca="1">IF(Rutas_Despiece!A867&lt;&gt;Rutas_Despiece!A866,1,0)</f>
        <v>0</v>
      </c>
      <c r="B867">
        <f ca="1">IF(A867,Rutas_Despiece!C867,0)</f>
        <v>0</v>
      </c>
      <c r="C867">
        <f ca="1">IF(A867,Rutas_Despiece!D867,0)</f>
        <v>0</v>
      </c>
      <c r="D867" t="str">
        <f ca="1">IF(A867=1,"",SUBSTITUTE(Rutas_Despiece!J867,",",".") &amp; ","&amp;SUBSTITUTE(Rutas_Despiece!K867,",","."))</f>
        <v>41.6408162,-0.8689388</v>
      </c>
      <c r="E867" s="5">
        <f t="shared" ca="1" si="481"/>
        <v>40</v>
      </c>
      <c r="F867" t="str">
        <f t="shared" ca="1" si="479"/>
        <v>41.6408162,-0.8689388 41.646481,-0.887553 41.646481,-0.887553 41.646318,-0.871819 41.646481,-0.887553 41.643559,-0.863499</v>
      </c>
      <c r="G867" s="69" t="s">
        <v>1174</v>
      </c>
      <c r="H867">
        <f t="shared" ca="1" si="482"/>
        <v>51</v>
      </c>
      <c r="I867" t="str">
        <f t="shared" ca="1" si="503"/>
        <v/>
      </c>
      <c r="J867" s="5" t="e">
        <f t="shared" ca="1" si="486"/>
        <v>#N/A</v>
      </c>
      <c r="M867" s="69"/>
      <c r="N867" s="69">
        <f t="shared" ca="1" si="476"/>
        <v>1</v>
      </c>
      <c r="O867" s="69" t="s">
        <v>1174</v>
      </c>
      <c r="P867">
        <f t="shared" ca="1" si="484"/>
        <v>1</v>
      </c>
      <c r="Q867">
        <f t="shared" ca="1" si="487"/>
        <v>825</v>
      </c>
      <c r="R867">
        <f t="shared" ca="1" si="490"/>
        <v>990</v>
      </c>
      <c r="S867">
        <f t="shared" ca="1" si="488"/>
        <v>814</v>
      </c>
      <c r="T867" t="str">
        <f t="shared" ca="1" si="489"/>
        <v>Paradas</v>
      </c>
      <c r="U867">
        <f t="shared" ca="1" si="491"/>
        <v>10814</v>
      </c>
      <c r="V867">
        <f ca="1">IFERROR(INDEX(Rutas_Despiece!$J:$J,MATCH($S867,$Q:$Q,0)),"")</f>
        <v>41.6725548</v>
      </c>
      <c r="W867">
        <f ca="1">IFERROR(INDEX(Rutas_Despiece!$K:$K,MATCH($S867,$Q:$Q,0)),"")</f>
        <v>-0.89263630000000005</v>
      </c>
      <c r="Y867" t="str">
        <f ca="1">IFERROR(INDEX(Rutas_Despiece!$F:$F,MATCH($S867,$Q:$Q,0))&amp;" "&amp;INDEX(Rutas_Despiece!$G:$G,MATCH($S867,$Q:$Q,0)),"")</f>
        <v xml:space="preserve">Pablo Ruiz Picasso  </v>
      </c>
      <c r="Z867" t="str">
        <f ca="1">IFERROR(INDEX(Rutas_Despiece!$H:$H,MATCH($S867,$Q:$Q,0)),"")</f>
        <v>Zaragoza</v>
      </c>
      <c r="AA867" t="str">
        <f ca="1">IFERROR(INDEX(Rutas_Despiece!$I:$I,MATCH($S867,$Q:$Q,0)),"")</f>
        <v>Zaragoza, España</v>
      </c>
      <c r="AB867" t="str">
        <f ca="1">IFERROR(INDEX(Rutas_Despiece!$L:$L,MATCH($S867,$Q:$Q,0)),"")</f>
        <v>Esq. Emilia Pardo Bazán</v>
      </c>
      <c r="AG867" t="str">
        <f t="shared" ca="1" si="485"/>
        <v/>
      </c>
    </row>
    <row r="868" spans="1:33" x14ac:dyDescent="0.25">
      <c r="A868">
        <f ca="1">IF(Rutas_Despiece!A868&lt;&gt;Rutas_Despiece!A867,1,0)</f>
        <v>0</v>
      </c>
      <c r="B868">
        <f ca="1">IF(A868,Rutas_Despiece!C868,0)</f>
        <v>0</v>
      </c>
      <c r="C868">
        <f ca="1">IF(A868,Rutas_Despiece!D868,0)</f>
        <v>0</v>
      </c>
      <c r="D868" t="str">
        <f ca="1">IF(A868=1,"",SUBSTITUTE(Rutas_Despiece!J868,",",".") &amp; ","&amp;SUBSTITUTE(Rutas_Despiece!K868,",","."))</f>
        <v>41.646481,-0.887553</v>
      </c>
      <c r="E868" s="5">
        <f t="shared" ca="1" si="481"/>
        <v>40</v>
      </c>
      <c r="F868" t="str">
        <f t="shared" ca="1" si="479"/>
        <v>41.646481,-0.887553 41.646481,-0.887553 41.646318,-0.871819 41.646481,-0.887553 41.643559,-0.863499</v>
      </c>
      <c r="G868" s="69" t="s">
        <v>1174</v>
      </c>
      <c r="H868">
        <f t="shared" ca="1" si="482"/>
        <v>51</v>
      </c>
      <c r="I868" t="str">
        <f t="shared" ca="1" si="503"/>
        <v/>
      </c>
      <c r="J868" s="5" t="e">
        <f t="shared" ca="1" si="486"/>
        <v>#N/A</v>
      </c>
      <c r="M868" s="69"/>
      <c r="N868" s="69">
        <f t="shared" ca="1" si="476"/>
        <v>1</v>
      </c>
      <c r="O868" s="69" t="s">
        <v>1174</v>
      </c>
      <c r="P868">
        <f t="shared" ca="1" si="484"/>
        <v>1</v>
      </c>
      <c r="Q868">
        <f t="shared" ca="1" si="487"/>
        <v>826</v>
      </c>
      <c r="R868">
        <f t="shared" ca="1" si="490"/>
        <v>990</v>
      </c>
      <c r="S868">
        <f t="shared" ca="1" si="488"/>
        <v>815</v>
      </c>
      <c r="T868" t="str">
        <f t="shared" ca="1" si="489"/>
        <v>Paradas</v>
      </c>
      <c r="U868">
        <f t="shared" ca="1" si="491"/>
        <v>10815</v>
      </c>
      <c r="V868">
        <f ca="1">IFERROR(INDEX(Rutas_Despiece!$J:$J,MATCH($S868,$Q:$Q,0)),"")</f>
        <v>41.636259600000002</v>
      </c>
      <c r="W868">
        <f ca="1">IFERROR(INDEX(Rutas_Despiece!$K:$K,MATCH($S868,$Q:$Q,0)),"")</f>
        <v>-0.86337140000000001</v>
      </c>
      <c r="Y868" t="str">
        <f ca="1">IFERROR(INDEX(Rutas_Despiece!$F:$F,MATCH($S868,$Q:$Q,0))&amp;" "&amp;INDEX(Rutas_Despiece!$G:$G,MATCH($S868,$Q:$Q,0)),"")</f>
        <v xml:space="preserve">Miguel Servet  </v>
      </c>
      <c r="Z868" t="str">
        <f ca="1">IFERROR(INDEX(Rutas_Despiece!$H:$H,MATCH($S868,$Q:$Q,0)),"")</f>
        <v>Zaragoza</v>
      </c>
      <c r="AA868" t="str">
        <f ca="1">IFERROR(INDEX(Rutas_Despiece!$I:$I,MATCH($S868,$Q:$Q,0)),"")</f>
        <v>Zaragoza, España</v>
      </c>
      <c r="AB868" t="str">
        <f ca="1">IFERROR(INDEX(Rutas_Despiece!$L:$L,MATCH($S868,$Q:$Q,0)),"")</f>
        <v>Frente nº 220 - Pd. Bus</v>
      </c>
      <c r="AG868" t="str">
        <f t="shared" ca="1" si="485"/>
        <v/>
      </c>
    </row>
    <row r="869" spans="1:33" x14ac:dyDescent="0.25">
      <c r="A869">
        <f ca="1">IF(Rutas_Despiece!A869&lt;&gt;Rutas_Despiece!A868,1,0)</f>
        <v>0</v>
      </c>
      <c r="B869">
        <f ca="1">IF(A869,Rutas_Despiece!C869,0)</f>
        <v>0</v>
      </c>
      <c r="C869">
        <f ca="1">IF(A869,Rutas_Despiece!D869,0)</f>
        <v>0</v>
      </c>
      <c r="D869" t="str">
        <f ca="1">IF(A869=1,"",SUBSTITUTE(Rutas_Despiece!J869,",",".") &amp; ","&amp;SUBSTITUTE(Rutas_Despiece!K869,",","."))</f>
        <v>41.646481,-0.887553</v>
      </c>
      <c r="E869" s="5">
        <f t="shared" ca="1" si="481"/>
        <v>40</v>
      </c>
      <c r="F869" t="str">
        <f t="shared" ca="1" si="479"/>
        <v>41.646481,-0.887553 41.646318,-0.871819 41.646481,-0.887553 41.643559,-0.863499</v>
      </c>
      <c r="G869" s="69" t="s">
        <v>1174</v>
      </c>
      <c r="H869">
        <f t="shared" ca="1" si="482"/>
        <v>51</v>
      </c>
      <c r="I869" t="str">
        <f t="shared" ref="I869" ca="1" si="504">IF(I868&lt;H869,I868+1,"")</f>
        <v/>
      </c>
      <c r="J869" s="5" t="e">
        <f t="shared" ca="1" si="486"/>
        <v>#N/A</v>
      </c>
      <c r="M869" s="69"/>
      <c r="N869" s="69">
        <f t="shared" ca="1" si="476"/>
        <v>1</v>
      </c>
      <c r="O869" s="69" t="s">
        <v>1174</v>
      </c>
      <c r="P869">
        <f t="shared" ca="1" si="484"/>
        <v>1</v>
      </c>
      <c r="Q869">
        <f t="shared" ca="1" si="487"/>
        <v>827</v>
      </c>
      <c r="R869">
        <f t="shared" ca="1" si="490"/>
        <v>990</v>
      </c>
      <c r="S869">
        <f t="shared" ca="1" si="488"/>
        <v>816</v>
      </c>
      <c r="T869" t="str">
        <f t="shared" ca="1" si="489"/>
        <v>Paradas</v>
      </c>
      <c r="U869">
        <f t="shared" ca="1" si="491"/>
        <v>10816</v>
      </c>
      <c r="V869">
        <f ca="1">IFERROR(INDEX(Rutas_Despiece!$J:$J,MATCH($S869,$Q:$Q,0)),"")</f>
        <v>41.640816200000003</v>
      </c>
      <c r="W869">
        <f ca="1">IFERROR(INDEX(Rutas_Despiece!$K:$K,MATCH($S869,$Q:$Q,0)),"")</f>
        <v>-0.86893880000000001</v>
      </c>
      <c r="Y869" t="str">
        <f ca="1">IFERROR(INDEX(Rutas_Despiece!$F:$F,MATCH($S869,$Q:$Q,0))&amp;" "&amp;INDEX(Rutas_Despiece!$G:$G,MATCH($S869,$Q:$Q,0)),"")</f>
        <v xml:space="preserve">Miguel Servet nº 101 </v>
      </c>
      <c r="Z869" t="str">
        <f ca="1">IFERROR(INDEX(Rutas_Despiece!$H:$H,MATCH($S869,$Q:$Q,0)),"")</f>
        <v>Zaragoza</v>
      </c>
      <c r="AA869" t="str">
        <f ca="1">IFERROR(INDEX(Rutas_Despiece!$I:$I,MATCH($S869,$Q:$Q,0)),"")</f>
        <v>Zaragoza, España</v>
      </c>
      <c r="AB869" t="str">
        <f ca="1">IFERROR(INDEX(Rutas_Despiece!$L:$L,MATCH($S869,$Q:$Q,0)),"")</f>
        <v>Pd. Bus</v>
      </c>
      <c r="AG869" t="str">
        <f t="shared" ca="1" si="485"/>
        <v/>
      </c>
    </row>
    <row r="870" spans="1:33" x14ac:dyDescent="0.25">
      <c r="A870">
        <f ca="1">IF(Rutas_Despiece!A870&lt;&gt;Rutas_Despiece!A869,1,0)</f>
        <v>0</v>
      </c>
      <c r="B870">
        <f ca="1">IF(A870,Rutas_Despiece!C870,0)</f>
        <v>0</v>
      </c>
      <c r="C870">
        <f ca="1">IF(A870,Rutas_Despiece!D870,0)</f>
        <v>0</v>
      </c>
      <c r="D870" t="str">
        <f ca="1">IF(A870=1,"",SUBSTITUTE(Rutas_Despiece!J870,",",".") &amp; ","&amp;SUBSTITUTE(Rutas_Despiece!K870,",","."))</f>
        <v>41.646318,-0.871819</v>
      </c>
      <c r="E870" s="5">
        <f t="shared" ca="1" si="481"/>
        <v>40</v>
      </c>
      <c r="F870" t="str">
        <f t="shared" ca="1" si="479"/>
        <v>41.646318,-0.871819 41.646481,-0.887553 41.643559,-0.863499</v>
      </c>
      <c r="G870" s="69" t="s">
        <v>1174</v>
      </c>
      <c r="H870">
        <f t="shared" ca="1" si="482"/>
        <v>51</v>
      </c>
      <c r="I870" t="str">
        <f t="shared" ref="I870:I873" ca="1" si="505">IF(I869&lt;H870,I869+1,I869)</f>
        <v/>
      </c>
      <c r="J870" s="5" t="e">
        <f t="shared" ca="1" si="486"/>
        <v>#N/A</v>
      </c>
      <c r="M870" s="69"/>
      <c r="N870" s="69">
        <f t="shared" ca="1" si="476"/>
        <v>1</v>
      </c>
      <c r="O870" s="69" t="s">
        <v>1174</v>
      </c>
      <c r="P870">
        <f t="shared" ca="1" si="484"/>
        <v>1</v>
      </c>
      <c r="Q870">
        <f t="shared" ca="1" si="487"/>
        <v>828</v>
      </c>
      <c r="R870">
        <f t="shared" ca="1" si="490"/>
        <v>990</v>
      </c>
      <c r="S870">
        <f t="shared" ca="1" si="488"/>
        <v>817</v>
      </c>
      <c r="T870" t="str">
        <f t="shared" ca="1" si="489"/>
        <v>Paradas</v>
      </c>
      <c r="U870">
        <f t="shared" ca="1" si="491"/>
        <v>10817</v>
      </c>
      <c r="V870">
        <f ca="1">IFERROR(INDEX(Rutas_Despiece!$J:$J,MATCH($S870,$Q:$Q,0)),"")</f>
        <v>41.646481000000001</v>
      </c>
      <c r="W870">
        <f ca="1">IFERROR(INDEX(Rutas_Despiece!$K:$K,MATCH($S870,$Q:$Q,0)),"")</f>
        <v>-0.88755300000000004</v>
      </c>
      <c r="Y870" t="str">
        <f ca="1">IFERROR(INDEX(Rutas_Despiece!$F:$F,MATCH($S870,$Q:$Q,0))&amp;" "&amp;INDEX(Rutas_Despiece!$G:$G,MATCH($S870,$Q:$Q,0)),"")</f>
        <v xml:space="preserve">Miguel Servet nº 63-65 </v>
      </c>
      <c r="Z870" t="str">
        <f ca="1">IFERROR(INDEX(Rutas_Despiece!$H:$H,MATCH($S870,$Q:$Q,0)),"")</f>
        <v>Zaragoza</v>
      </c>
      <c r="AA870" t="str">
        <f ca="1">IFERROR(INDEX(Rutas_Despiece!$I:$I,MATCH($S870,$Q:$Q,0)),"")</f>
        <v>Zaragoza, España</v>
      </c>
      <c r="AB870" t="str">
        <f ca="1">IFERROR(INDEX(Rutas_Despiece!$L:$L,MATCH($S870,$Q:$Q,0)),"")</f>
        <v>Pd. Bus</v>
      </c>
      <c r="AG870" t="str">
        <f t="shared" ca="1" si="485"/>
        <v/>
      </c>
    </row>
    <row r="871" spans="1:33" x14ac:dyDescent="0.25">
      <c r="A871">
        <f ca="1">IF(Rutas_Despiece!A871&lt;&gt;Rutas_Despiece!A870,1,0)</f>
        <v>0</v>
      </c>
      <c r="B871">
        <f ca="1">IF(A871,Rutas_Despiece!C871,0)</f>
        <v>0</v>
      </c>
      <c r="C871">
        <f ca="1">IF(A871,Rutas_Despiece!D871,0)</f>
        <v>0</v>
      </c>
      <c r="D871" t="str">
        <f ca="1">IF(A871=1,"",SUBSTITUTE(Rutas_Despiece!J871,",",".") &amp; ","&amp;SUBSTITUTE(Rutas_Despiece!K871,",","."))</f>
        <v>41.646481,-0.887553</v>
      </c>
      <c r="E871" s="5">
        <f t="shared" ca="1" si="481"/>
        <v>40</v>
      </c>
      <c r="F871" t="str">
        <f t="shared" ca="1" si="479"/>
        <v>41.646481,-0.887553 41.643559,-0.863499</v>
      </c>
      <c r="G871" s="69" t="s">
        <v>1174</v>
      </c>
      <c r="H871">
        <f t="shared" ca="1" si="482"/>
        <v>51</v>
      </c>
      <c r="I871" t="str">
        <f t="shared" ca="1" si="505"/>
        <v/>
      </c>
      <c r="J871" s="5" t="e">
        <f t="shared" ca="1" si="486"/>
        <v>#N/A</v>
      </c>
      <c r="M871" s="69"/>
      <c r="N871" s="69">
        <f t="shared" ca="1" si="476"/>
        <v>1</v>
      </c>
      <c r="O871" s="69" t="s">
        <v>1174</v>
      </c>
      <c r="P871">
        <f t="shared" ca="1" si="484"/>
        <v>1</v>
      </c>
      <c r="Q871">
        <f t="shared" ca="1" si="487"/>
        <v>829</v>
      </c>
      <c r="R871">
        <f t="shared" ca="1" si="490"/>
        <v>990</v>
      </c>
      <c r="S871">
        <f t="shared" ca="1" si="488"/>
        <v>818</v>
      </c>
      <c r="T871" t="str">
        <f t="shared" ca="1" si="489"/>
        <v>Paradas</v>
      </c>
      <c r="U871">
        <f t="shared" ca="1" si="491"/>
        <v>10818</v>
      </c>
      <c r="V871">
        <f ca="1">IFERROR(INDEX(Rutas_Despiece!$J:$J,MATCH($S871,$Q:$Q,0)),"")</f>
        <v>41.646481000000001</v>
      </c>
      <c r="W871">
        <f ca="1">IFERROR(INDEX(Rutas_Despiece!$K:$K,MATCH($S871,$Q:$Q,0)),"")</f>
        <v>-0.88755300000000004</v>
      </c>
      <c r="Y871" t="str">
        <f ca="1">IFERROR(INDEX(Rutas_Despiece!$F:$F,MATCH($S871,$Q:$Q,0))&amp;" "&amp;INDEX(Rutas_Despiece!$G:$G,MATCH($S871,$Q:$Q,0)),"")</f>
        <v xml:space="preserve">Miguel Servet nº 37-39 </v>
      </c>
      <c r="Z871" t="str">
        <f ca="1">IFERROR(INDEX(Rutas_Despiece!$H:$H,MATCH($S871,$Q:$Q,0)),"")</f>
        <v>Zaragoza</v>
      </c>
      <c r="AA871" t="str">
        <f ca="1">IFERROR(INDEX(Rutas_Despiece!$I:$I,MATCH($S871,$Q:$Q,0)),"")</f>
        <v>Zaragoza, España</v>
      </c>
      <c r="AB871" t="str">
        <f ca="1">IFERROR(INDEX(Rutas_Despiece!$L:$L,MATCH($S871,$Q:$Q,0)),"")</f>
        <v>Pd. Bus</v>
      </c>
      <c r="AG871" t="str">
        <f t="shared" ca="1" si="485"/>
        <v/>
      </c>
    </row>
    <row r="872" spans="1:33" x14ac:dyDescent="0.25">
      <c r="A872">
        <f ca="1">IF(Rutas_Despiece!A872&lt;&gt;Rutas_Despiece!A871,1,0)</f>
        <v>0</v>
      </c>
      <c r="B872">
        <f ca="1">IF(A872,Rutas_Despiece!C872,0)</f>
        <v>0</v>
      </c>
      <c r="C872">
        <f ca="1">IF(A872,Rutas_Despiece!D872,0)</f>
        <v>0</v>
      </c>
      <c r="D872" t="str">
        <f ca="1">IF(A872=1,"",SUBSTITUTE(Rutas_Despiece!J872,",",".") &amp; ","&amp;SUBSTITUTE(Rutas_Despiece!K872,",","."))</f>
        <v>41.643559,-0.863499</v>
      </c>
      <c r="E872" s="5">
        <f t="shared" ca="1" si="481"/>
        <v>40</v>
      </c>
      <c r="F872" t="str">
        <f t="shared" ca="1" si="479"/>
        <v>41.643559,-0.863499</v>
      </c>
      <c r="G872" s="69" t="s">
        <v>1174</v>
      </c>
      <c r="H872">
        <f t="shared" ca="1" si="482"/>
        <v>51</v>
      </c>
      <c r="I872" t="str">
        <f t="shared" ca="1" si="505"/>
        <v/>
      </c>
      <c r="J872" s="5" t="e">
        <f t="shared" ca="1" si="486"/>
        <v>#N/A</v>
      </c>
      <c r="M872" s="69"/>
      <c r="N872" s="69">
        <f t="shared" ca="1" si="476"/>
        <v>1</v>
      </c>
      <c r="O872" s="69" t="s">
        <v>1174</v>
      </c>
      <c r="P872">
        <f t="shared" ca="1" si="484"/>
        <v>1</v>
      </c>
      <c r="Q872">
        <f t="shared" ca="1" si="487"/>
        <v>830</v>
      </c>
      <c r="R872">
        <f t="shared" ca="1" si="490"/>
        <v>990</v>
      </c>
      <c r="S872">
        <f t="shared" ca="1" si="488"/>
        <v>819</v>
      </c>
      <c r="T872" t="str">
        <f t="shared" ca="1" si="489"/>
        <v>Paradas</v>
      </c>
      <c r="U872">
        <f t="shared" ca="1" si="491"/>
        <v>10819</v>
      </c>
      <c r="V872">
        <f ca="1">IFERROR(INDEX(Rutas_Despiece!$J:$J,MATCH($S872,$Q:$Q,0)),"")</f>
        <v>41.646318000000001</v>
      </c>
      <c r="W872">
        <f ca="1">IFERROR(INDEX(Rutas_Despiece!$K:$K,MATCH($S872,$Q:$Q,0)),"")</f>
        <v>-0.87181900000000001</v>
      </c>
      <c r="Y872" t="str">
        <f ca="1">IFERROR(INDEX(Rutas_Despiece!$F:$F,MATCH($S872,$Q:$Q,0))&amp;" "&amp;INDEX(Rutas_Despiece!$G:$G,MATCH($S872,$Q:$Q,0)),"")</f>
        <v>Compromiso de Caspe nº 48</v>
      </c>
      <c r="Z872" t="str">
        <f ca="1">IFERROR(INDEX(Rutas_Despiece!$H:$H,MATCH($S872,$Q:$Q,0)),"")</f>
        <v>Zaragoza</v>
      </c>
      <c r="AA872" t="str">
        <f ca="1">IFERROR(INDEX(Rutas_Despiece!$I:$I,MATCH($S872,$Q:$Q,0)),"")</f>
        <v>Zaragoza, España</v>
      </c>
      <c r="AB872" t="str">
        <f ca="1">IFERROR(INDEX(Rutas_Despiece!$L:$L,MATCH($S872,$Q:$Q,0)),"")</f>
        <v xml:space="preserve">Esq. Doctor Iranzo - Pd. Bus </v>
      </c>
      <c r="AG872" t="str">
        <f t="shared" ca="1" si="485"/>
        <v/>
      </c>
    </row>
    <row r="873" spans="1:33" x14ac:dyDescent="0.25">
      <c r="A873">
        <f ca="1">IF(Rutas_Despiece!A873&lt;&gt;Rutas_Despiece!A872,1,0)</f>
        <v>1</v>
      </c>
      <c r="B873" t="str">
        <f ca="1">IF(A873,Rutas_Despiece!C873,0)</f>
        <v>Rutas_Habituales_Central</v>
      </c>
      <c r="C873" t="str">
        <f ca="1">IF(A873,Rutas_Despiece!D873,0)</f>
        <v>Ruta 7_16</v>
      </c>
      <c r="D873" t="str">
        <f ca="1">IF(A873=1,"",SUBSTITUTE(Rutas_Despiece!J873,",",".") &amp; ","&amp;SUBSTITUTE(Rutas_Despiece!K873,",","."))</f>
        <v/>
      </c>
      <c r="E873" s="5">
        <f t="shared" ca="1" si="481"/>
        <v>41</v>
      </c>
      <c r="F873" t="str">
        <f t="shared" ca="1" si="479"/>
        <v xml:space="preserve"> 41.6507433,-0.8700134 41.64805,-0.877269 41.6478051,-0.8822717 41.649941,-0.888539 41.7665409,-1.1260872 41.749628,-1.175514 41.749628,-1.175514 41.7665409,-1.1260872 41.6510668,-0.8902034 41.6476356,-0.8841543 41.6489185,-0.8767716 41.651055,-0.8708236</v>
      </c>
      <c r="G873" s="69" t="s">
        <v>1174</v>
      </c>
      <c r="H873">
        <f t="shared" ca="1" si="482"/>
        <v>51</v>
      </c>
      <c r="I873" t="str">
        <f t="shared" ca="1" si="505"/>
        <v/>
      </c>
      <c r="J873" s="5" t="e">
        <f t="shared" ca="1" si="486"/>
        <v>#N/A</v>
      </c>
      <c r="M873" s="69"/>
      <c r="N873" s="69">
        <f t="shared" ca="1" si="476"/>
        <v>1</v>
      </c>
      <c r="O873" s="69" t="s">
        <v>1174</v>
      </c>
      <c r="P873">
        <f t="shared" ca="1" si="484"/>
        <v>0</v>
      </c>
      <c r="Q873">
        <f t="shared" ca="1" si="487"/>
        <v>830</v>
      </c>
      <c r="R873">
        <f t="shared" ca="1" si="490"/>
        <v>990</v>
      </c>
      <c r="S873">
        <f t="shared" ca="1" si="488"/>
        <v>820</v>
      </c>
      <c r="T873" t="str">
        <f t="shared" ca="1" si="489"/>
        <v>Paradas</v>
      </c>
      <c r="U873">
        <f t="shared" ca="1" si="491"/>
        <v>10820</v>
      </c>
      <c r="V873">
        <f ca="1">IFERROR(INDEX(Rutas_Despiece!$J:$J,MATCH($S873,$Q:$Q,0)),"")</f>
        <v>41.646481000000001</v>
      </c>
      <c r="W873">
        <f ca="1">IFERROR(INDEX(Rutas_Despiece!$K:$K,MATCH($S873,$Q:$Q,0)),"")</f>
        <v>-0.88755300000000004</v>
      </c>
      <c r="Y873" t="str">
        <f ca="1">IFERROR(INDEX(Rutas_Despiece!$F:$F,MATCH($S873,$Q:$Q,0))&amp;" "&amp;INDEX(Rutas_Despiece!$G:$G,MATCH($S873,$Q:$Q,0)),"")</f>
        <v xml:space="preserve">Salvador Minguijón nº 10-12 </v>
      </c>
      <c r="Z873" t="str">
        <f ca="1">IFERROR(INDEX(Rutas_Despiece!$H:$H,MATCH($S873,$Q:$Q,0)),"")</f>
        <v>Zaragoza</v>
      </c>
      <c r="AA873" t="str">
        <f ca="1">IFERROR(INDEX(Rutas_Despiece!$I:$I,MATCH($S873,$Q:$Q,0)),"")</f>
        <v>Zaragoza, España</v>
      </c>
      <c r="AB873" t="str">
        <f ca="1">IFERROR(INDEX(Rutas_Despiece!$L:$L,MATCH($S873,$Q:$Q,0)),"")</f>
        <v>Pd. Bus</v>
      </c>
      <c r="AG873" t="str">
        <f t="shared" ca="1" si="485"/>
        <v/>
      </c>
    </row>
    <row r="874" spans="1:33" x14ac:dyDescent="0.25">
      <c r="A874">
        <f ca="1">IF(Rutas_Despiece!A874&lt;&gt;Rutas_Despiece!A873,1,0)</f>
        <v>0</v>
      </c>
      <c r="B874">
        <f ca="1">IF(A874,Rutas_Despiece!C874,0)</f>
        <v>0</v>
      </c>
      <c r="C874">
        <f ca="1">IF(A874,Rutas_Despiece!D874,0)</f>
        <v>0</v>
      </c>
      <c r="D874" t="str">
        <f ca="1">IF(A874=1,"",SUBSTITUTE(Rutas_Despiece!J874,",",".") &amp; ","&amp;SUBSTITUTE(Rutas_Despiece!K874,",","."))</f>
        <v>41.6507433,-0.8700134</v>
      </c>
      <c r="E874" s="5">
        <f t="shared" ca="1" si="481"/>
        <v>41</v>
      </c>
      <c r="F874" t="str">
        <f t="shared" ca="1" si="479"/>
        <v>41.6507433,-0.8700134 41.64805,-0.877269 41.6478051,-0.8822717 41.649941,-0.888539 41.7665409,-1.1260872 41.749628,-1.175514 41.749628,-1.175514 41.7665409,-1.1260872 41.6510668,-0.8902034 41.6476356,-0.8841543 41.6489185,-0.8767716 41.651055,-0.8708236</v>
      </c>
      <c r="G874" s="69" t="s">
        <v>1174</v>
      </c>
      <c r="H874">
        <f t="shared" ca="1" si="482"/>
        <v>51</v>
      </c>
      <c r="I874" t="str">
        <f t="shared" ref="I874" ca="1" si="506">IF(I873&lt;H874,I873+1,"")</f>
        <v/>
      </c>
      <c r="J874" s="5" t="e">
        <f t="shared" ca="1" si="486"/>
        <v>#N/A</v>
      </c>
      <c r="M874" s="69"/>
      <c r="N874" s="69">
        <f t="shared" ca="1" si="476"/>
        <v>1</v>
      </c>
      <c r="O874" s="69" t="s">
        <v>1174</v>
      </c>
      <c r="P874">
        <f t="shared" ca="1" si="484"/>
        <v>1</v>
      </c>
      <c r="Q874">
        <f t="shared" ca="1" si="487"/>
        <v>831</v>
      </c>
      <c r="R874">
        <f t="shared" ca="1" si="490"/>
        <v>990</v>
      </c>
      <c r="S874">
        <f t="shared" ca="1" si="488"/>
        <v>821</v>
      </c>
      <c r="T874" t="str">
        <f t="shared" ca="1" si="489"/>
        <v>Paradas</v>
      </c>
      <c r="U874">
        <f t="shared" ca="1" si="491"/>
        <v>10821</v>
      </c>
      <c r="V874">
        <f ca="1">IFERROR(INDEX(Rutas_Despiece!$J:$J,MATCH($S874,$Q:$Q,0)),"")</f>
        <v>41.643559000000003</v>
      </c>
      <c r="W874">
        <f ca="1">IFERROR(INDEX(Rutas_Despiece!$K:$K,MATCH($S874,$Q:$Q,0)),"")</f>
        <v>-0.86349900000000002</v>
      </c>
      <c r="Y874" t="str">
        <f ca="1">IFERROR(INDEX(Rutas_Despiece!$F:$F,MATCH($S874,$Q:$Q,0))&amp;" "&amp;INDEX(Rutas_Despiece!$G:$G,MATCH($S874,$Q:$Q,0)),"")</f>
        <v>Salvador Minguijón nº 58</v>
      </c>
      <c r="Z874" t="str">
        <f ca="1">IFERROR(INDEX(Rutas_Despiece!$H:$H,MATCH($S874,$Q:$Q,0)),"")</f>
        <v>Zaragoza</v>
      </c>
      <c r="AA874" t="str">
        <f ca="1">IFERROR(INDEX(Rutas_Despiece!$I:$I,MATCH($S874,$Q:$Q,0)),"")</f>
        <v>Zaragoza, España</v>
      </c>
      <c r="AB874">
        <f ca="1">IFERROR(INDEX(Rutas_Despiece!$L:$L,MATCH($S874,$Q:$Q,0)),"")</f>
        <v>0</v>
      </c>
      <c r="AG874" t="str">
        <f t="shared" ca="1" si="485"/>
        <v/>
      </c>
    </row>
    <row r="875" spans="1:33" x14ac:dyDescent="0.25">
      <c r="A875">
        <f ca="1">IF(Rutas_Despiece!A875&lt;&gt;Rutas_Despiece!A874,1,0)</f>
        <v>0</v>
      </c>
      <c r="B875">
        <f ca="1">IF(A875,Rutas_Despiece!C875,0)</f>
        <v>0</v>
      </c>
      <c r="C875">
        <f ca="1">IF(A875,Rutas_Despiece!D875,0)</f>
        <v>0</v>
      </c>
      <c r="D875" t="str">
        <f ca="1">IF(A875=1,"",SUBSTITUTE(Rutas_Despiece!J875,",",".") &amp; ","&amp;SUBSTITUTE(Rutas_Despiece!K875,",","."))</f>
        <v>41.64805,-0.877269</v>
      </c>
      <c r="E875" s="5">
        <f t="shared" ca="1" si="481"/>
        <v>41</v>
      </c>
      <c r="F875" t="str">
        <f t="shared" ca="1" si="479"/>
        <v>41.64805,-0.877269 41.6478051,-0.8822717 41.649941,-0.888539 41.7665409,-1.1260872 41.749628,-1.175514 41.749628,-1.175514 41.7665409,-1.1260872 41.6510668,-0.8902034 41.6476356,-0.8841543 41.6489185,-0.8767716 41.651055,-0.8708236</v>
      </c>
      <c r="G875" s="69" t="s">
        <v>1174</v>
      </c>
      <c r="H875">
        <f t="shared" ca="1" si="482"/>
        <v>51</v>
      </c>
      <c r="I875" t="str">
        <f t="shared" ref="I875:I878" ca="1" si="507">IF(I874&lt;H875,I874+1,I874)</f>
        <v/>
      </c>
      <c r="J875" s="5" t="e">
        <f t="shared" ca="1" si="486"/>
        <v>#N/A</v>
      </c>
      <c r="M875" s="69"/>
      <c r="N875" s="69">
        <f t="shared" ca="1" si="476"/>
        <v>1</v>
      </c>
      <c r="O875" s="69" t="s">
        <v>1174</v>
      </c>
      <c r="P875">
        <f t="shared" ca="1" si="484"/>
        <v>1</v>
      </c>
      <c r="Q875">
        <f t="shared" ca="1" si="487"/>
        <v>832</v>
      </c>
      <c r="R875">
        <f t="shared" ca="1" si="490"/>
        <v>990</v>
      </c>
      <c r="S875">
        <f t="shared" ca="1" si="488"/>
        <v>822</v>
      </c>
      <c r="T875" t="str">
        <f t="shared" ca="1" si="489"/>
        <v>Paradas</v>
      </c>
      <c r="U875">
        <f t="shared" ca="1" si="491"/>
        <v>10822</v>
      </c>
      <c r="V875">
        <f ca="1">IFERROR(INDEX(Rutas_Despiece!$J:$J,MATCH($S875,$Q:$Q,0)),"")</f>
        <v>41.749628000000001</v>
      </c>
      <c r="W875">
        <f ca="1">IFERROR(INDEX(Rutas_Despiece!$K:$K,MATCH($S875,$Q:$Q,0)),"")</f>
        <v>-1.1755139999999999</v>
      </c>
      <c r="Y875" t="str">
        <f ca="1">IFERROR(INDEX(Rutas_Despiece!$F:$F,MATCH($S875,$Q:$Q,0))&amp;" "&amp;INDEX(Rutas_Despiece!$G:$G,MATCH($S875,$Q:$Q,0)),"")</f>
        <v xml:space="preserve">Pol. Ind Entrerrios </v>
      </c>
      <c r="Z875" t="str">
        <f ca="1">IFERROR(INDEX(Rutas_Despiece!$H:$H,MATCH($S875,$Q:$Q,0)),"")</f>
        <v>Figueruelas</v>
      </c>
      <c r="AA875" t="str">
        <f ca="1">IFERROR(INDEX(Rutas_Despiece!$I:$I,MATCH($S875,$Q:$Q,0)),"")</f>
        <v>Zaragoza, España</v>
      </c>
      <c r="AB875" t="str">
        <f ca="1">IFERROR(INDEX(Rutas_Despiece!$L:$L,MATCH($S875,$Q:$Q,0)),"")</f>
        <v>Opel Puerta 5</v>
      </c>
      <c r="AG875" t="str">
        <f t="shared" ca="1" si="485"/>
        <v/>
      </c>
    </row>
    <row r="876" spans="1:33" x14ac:dyDescent="0.25">
      <c r="A876">
        <f ca="1">IF(Rutas_Despiece!A876&lt;&gt;Rutas_Despiece!A875,1,0)</f>
        <v>0</v>
      </c>
      <c r="B876">
        <f ca="1">IF(A876,Rutas_Despiece!C876,0)</f>
        <v>0</v>
      </c>
      <c r="C876">
        <f ca="1">IF(A876,Rutas_Despiece!D876,0)</f>
        <v>0</v>
      </c>
      <c r="D876" t="str">
        <f ca="1">IF(A876=1,"",SUBSTITUTE(Rutas_Despiece!J876,",",".") &amp; ","&amp;SUBSTITUTE(Rutas_Despiece!K876,",","."))</f>
        <v>41.6478051,-0.8822717</v>
      </c>
      <c r="E876" s="5">
        <f t="shared" ca="1" si="481"/>
        <v>41</v>
      </c>
      <c r="F876" t="str">
        <f t="shared" ca="1" si="479"/>
        <v>41.6478051,-0.8822717 41.649941,-0.888539 41.7665409,-1.1260872 41.749628,-1.175514 41.749628,-1.175514 41.7665409,-1.1260872 41.6510668,-0.8902034 41.6476356,-0.8841543 41.6489185,-0.8767716 41.651055,-0.8708236</v>
      </c>
      <c r="G876" s="69" t="s">
        <v>1174</v>
      </c>
      <c r="H876">
        <f t="shared" ca="1" si="482"/>
        <v>51</v>
      </c>
      <c r="I876" t="str">
        <f t="shared" ca="1" si="507"/>
        <v/>
      </c>
      <c r="J876" s="5" t="e">
        <f t="shared" ca="1" si="486"/>
        <v>#N/A</v>
      </c>
      <c r="M876" s="69"/>
      <c r="N876" s="69">
        <f t="shared" ca="1" si="476"/>
        <v>1</v>
      </c>
      <c r="O876" s="69" t="s">
        <v>1174</v>
      </c>
      <c r="P876">
        <f t="shared" ca="1" si="484"/>
        <v>1</v>
      </c>
      <c r="Q876">
        <f t="shared" ca="1" si="487"/>
        <v>833</v>
      </c>
      <c r="R876">
        <f t="shared" ca="1" si="490"/>
        <v>990</v>
      </c>
      <c r="S876">
        <f t="shared" ca="1" si="488"/>
        <v>823</v>
      </c>
      <c r="T876" t="str">
        <f t="shared" ca="1" si="489"/>
        <v>Paradas</v>
      </c>
      <c r="U876">
        <f t="shared" ca="1" si="491"/>
        <v>10823</v>
      </c>
      <c r="V876">
        <f ca="1">IFERROR(INDEX(Rutas_Despiece!$J:$J,MATCH($S876,$Q:$Q,0)),"")</f>
        <v>41.749628000000001</v>
      </c>
      <c r="W876">
        <f ca="1">IFERROR(INDEX(Rutas_Despiece!$K:$K,MATCH($S876,$Q:$Q,0)),"")</f>
        <v>-1.1755139999999999</v>
      </c>
      <c r="Y876" t="str">
        <f ca="1">IFERROR(INDEX(Rutas_Despiece!$F:$F,MATCH($S876,$Q:$Q,0))&amp;" "&amp;INDEX(Rutas_Despiece!$G:$G,MATCH($S876,$Q:$Q,0)),"")</f>
        <v xml:space="preserve">Pol. Ind Entrerrios </v>
      </c>
      <c r="Z876" t="str">
        <f ca="1">IFERROR(INDEX(Rutas_Despiece!$H:$H,MATCH($S876,$Q:$Q,0)),"")</f>
        <v>Figueruelas</v>
      </c>
      <c r="AA876" t="str">
        <f ca="1">IFERROR(INDEX(Rutas_Despiece!$I:$I,MATCH($S876,$Q:$Q,0)),"")</f>
        <v>Zaragoza, España</v>
      </c>
      <c r="AB876" t="str">
        <f ca="1">IFERROR(INDEX(Rutas_Despiece!$L:$L,MATCH($S876,$Q:$Q,0)),"")</f>
        <v>Opel Puerta 5</v>
      </c>
      <c r="AG876" t="str">
        <f t="shared" ca="1" si="485"/>
        <v/>
      </c>
    </row>
    <row r="877" spans="1:33" x14ac:dyDescent="0.25">
      <c r="A877">
        <f ca="1">IF(Rutas_Despiece!A877&lt;&gt;Rutas_Despiece!A876,1,0)</f>
        <v>0</v>
      </c>
      <c r="B877">
        <f ca="1">IF(A877,Rutas_Despiece!C877,0)</f>
        <v>0</v>
      </c>
      <c r="C877">
        <f ca="1">IF(A877,Rutas_Despiece!D877,0)</f>
        <v>0</v>
      </c>
      <c r="D877" t="str">
        <f ca="1">IF(A877=1,"",SUBSTITUTE(Rutas_Despiece!J877,",",".") &amp; ","&amp;SUBSTITUTE(Rutas_Despiece!K877,",","."))</f>
        <v>41.649941,-0.888539</v>
      </c>
      <c r="E877" s="5">
        <f t="shared" ca="1" si="481"/>
        <v>41</v>
      </c>
      <c r="F877" t="str">
        <f t="shared" ca="1" si="479"/>
        <v>41.649941,-0.888539 41.7665409,-1.1260872 41.749628,-1.175514 41.749628,-1.175514 41.7665409,-1.1260872 41.6510668,-0.8902034 41.6476356,-0.8841543 41.6489185,-0.8767716 41.651055,-0.8708236</v>
      </c>
      <c r="G877" s="69" t="s">
        <v>1174</v>
      </c>
      <c r="H877">
        <f t="shared" ca="1" si="482"/>
        <v>51</v>
      </c>
      <c r="I877" t="str">
        <f t="shared" ca="1" si="507"/>
        <v/>
      </c>
      <c r="J877" s="5" t="e">
        <f t="shared" ca="1" si="486"/>
        <v>#N/A</v>
      </c>
      <c r="M877" s="69"/>
      <c r="N877" s="69">
        <f t="shared" ca="1" si="476"/>
        <v>1</v>
      </c>
      <c r="O877" s="69" t="s">
        <v>1174</v>
      </c>
      <c r="P877">
        <f t="shared" ca="1" si="484"/>
        <v>1</v>
      </c>
      <c r="Q877">
        <f t="shared" ca="1" si="487"/>
        <v>834</v>
      </c>
      <c r="R877">
        <f t="shared" ca="1" si="490"/>
        <v>990</v>
      </c>
      <c r="S877">
        <f t="shared" ca="1" si="488"/>
        <v>824</v>
      </c>
      <c r="T877" t="str">
        <f t="shared" ca="1" si="489"/>
        <v>Paradas</v>
      </c>
      <c r="U877">
        <f t="shared" ca="1" si="491"/>
        <v>10824</v>
      </c>
      <c r="V877">
        <f ca="1">IFERROR(INDEX(Rutas_Despiece!$J:$J,MATCH($S877,$Q:$Q,0)),"")</f>
        <v>41.636259600000002</v>
      </c>
      <c r="W877">
        <f ca="1">IFERROR(INDEX(Rutas_Despiece!$K:$K,MATCH($S877,$Q:$Q,0)),"")</f>
        <v>-0.86337140000000001</v>
      </c>
      <c r="Y877" t="str">
        <f ca="1">IFERROR(INDEX(Rutas_Despiece!$F:$F,MATCH($S877,$Q:$Q,0))&amp;" "&amp;INDEX(Rutas_Despiece!$G:$G,MATCH($S877,$Q:$Q,0)),"")</f>
        <v xml:space="preserve">Miguel Servet  </v>
      </c>
      <c r="Z877" t="str">
        <f ca="1">IFERROR(INDEX(Rutas_Despiece!$H:$H,MATCH($S877,$Q:$Q,0)),"")</f>
        <v>Zaragoza</v>
      </c>
      <c r="AA877" t="str">
        <f ca="1">IFERROR(INDEX(Rutas_Despiece!$I:$I,MATCH($S877,$Q:$Q,0)),"")</f>
        <v>Zaragoza, España</v>
      </c>
      <c r="AB877" t="str">
        <f ca="1">IFERROR(INDEX(Rutas_Despiece!$L:$L,MATCH($S877,$Q:$Q,0)),"")</f>
        <v>Frente nº 220 - Pd. Bus</v>
      </c>
      <c r="AG877" t="str">
        <f t="shared" ca="1" si="485"/>
        <v/>
      </c>
    </row>
    <row r="878" spans="1:33" x14ac:dyDescent="0.25">
      <c r="A878">
        <f ca="1">IF(Rutas_Despiece!A878&lt;&gt;Rutas_Despiece!A877,1,0)</f>
        <v>0</v>
      </c>
      <c r="B878">
        <f ca="1">IF(A878,Rutas_Despiece!C878,0)</f>
        <v>0</v>
      </c>
      <c r="C878">
        <f ca="1">IF(A878,Rutas_Despiece!D878,0)</f>
        <v>0</v>
      </c>
      <c r="D878" t="str">
        <f ca="1">IF(A878=1,"",SUBSTITUTE(Rutas_Despiece!J878,",",".") &amp; ","&amp;SUBSTITUTE(Rutas_Despiece!K878,",","."))</f>
        <v>41.7665409,-1.1260872</v>
      </c>
      <c r="E878" s="5">
        <f t="shared" ca="1" si="481"/>
        <v>41</v>
      </c>
      <c r="F878" t="str">
        <f t="shared" ca="1" si="479"/>
        <v>41.7665409,-1.1260872 41.749628,-1.175514 41.749628,-1.175514 41.7665409,-1.1260872 41.6510668,-0.8902034 41.6476356,-0.8841543 41.6489185,-0.8767716 41.651055,-0.8708236</v>
      </c>
      <c r="G878" s="69" t="s">
        <v>1174</v>
      </c>
      <c r="H878">
        <f t="shared" ca="1" si="482"/>
        <v>51</v>
      </c>
      <c r="I878" t="str">
        <f t="shared" ca="1" si="507"/>
        <v/>
      </c>
      <c r="J878" s="5" t="e">
        <f t="shared" ca="1" si="486"/>
        <v>#N/A</v>
      </c>
      <c r="M878" s="69"/>
      <c r="N878" s="69">
        <f t="shared" ca="1" si="476"/>
        <v>1</v>
      </c>
      <c r="O878" s="69" t="s">
        <v>1174</v>
      </c>
      <c r="P878">
        <f t="shared" ca="1" si="484"/>
        <v>1</v>
      </c>
      <c r="Q878">
        <f t="shared" ca="1" si="487"/>
        <v>835</v>
      </c>
      <c r="R878">
        <f t="shared" ca="1" si="490"/>
        <v>990</v>
      </c>
      <c r="S878">
        <f t="shared" ca="1" si="488"/>
        <v>825</v>
      </c>
      <c r="T878" t="str">
        <f t="shared" ca="1" si="489"/>
        <v>Paradas</v>
      </c>
      <c r="U878">
        <f t="shared" ca="1" si="491"/>
        <v>10825</v>
      </c>
      <c r="V878">
        <f ca="1">IFERROR(INDEX(Rutas_Despiece!$J:$J,MATCH($S878,$Q:$Q,0)),"")</f>
        <v>41.640816200000003</v>
      </c>
      <c r="W878">
        <f ca="1">IFERROR(INDEX(Rutas_Despiece!$K:$K,MATCH($S878,$Q:$Q,0)),"")</f>
        <v>-0.86893880000000001</v>
      </c>
      <c r="Y878" t="str">
        <f ca="1">IFERROR(INDEX(Rutas_Despiece!$F:$F,MATCH($S878,$Q:$Q,0))&amp;" "&amp;INDEX(Rutas_Despiece!$G:$G,MATCH($S878,$Q:$Q,0)),"")</f>
        <v xml:space="preserve">Miguel Servet nº 101 </v>
      </c>
      <c r="Z878" t="str">
        <f ca="1">IFERROR(INDEX(Rutas_Despiece!$H:$H,MATCH($S878,$Q:$Q,0)),"")</f>
        <v>Zaragoza</v>
      </c>
      <c r="AA878" t="str">
        <f ca="1">IFERROR(INDEX(Rutas_Despiece!$I:$I,MATCH($S878,$Q:$Q,0)),"")</f>
        <v>Zaragoza, España</v>
      </c>
      <c r="AB878" t="str">
        <f ca="1">IFERROR(INDEX(Rutas_Despiece!$L:$L,MATCH($S878,$Q:$Q,0)),"")</f>
        <v>Pd. Bus</v>
      </c>
      <c r="AG878" t="str">
        <f t="shared" ca="1" si="485"/>
        <v/>
      </c>
    </row>
    <row r="879" spans="1:33" x14ac:dyDescent="0.25">
      <c r="A879">
        <f ca="1">IF(Rutas_Despiece!A879&lt;&gt;Rutas_Despiece!A878,1,0)</f>
        <v>0</v>
      </c>
      <c r="B879">
        <f ca="1">IF(A879,Rutas_Despiece!C879,0)</f>
        <v>0</v>
      </c>
      <c r="C879">
        <f ca="1">IF(A879,Rutas_Despiece!D879,0)</f>
        <v>0</v>
      </c>
      <c r="D879" t="str">
        <f ca="1">IF(A879=1,"",SUBSTITUTE(Rutas_Despiece!J879,",",".") &amp; ","&amp;SUBSTITUTE(Rutas_Despiece!K879,",","."))</f>
        <v>41.749628,-1.175514</v>
      </c>
      <c r="E879" s="5">
        <f t="shared" ca="1" si="481"/>
        <v>41</v>
      </c>
      <c r="F879" t="str">
        <f t="shared" ca="1" si="479"/>
        <v>41.749628,-1.175514 41.749628,-1.175514 41.7665409,-1.1260872 41.6510668,-0.8902034 41.6476356,-0.8841543 41.6489185,-0.8767716 41.651055,-0.8708236</v>
      </c>
      <c r="G879" s="69" t="s">
        <v>1174</v>
      </c>
      <c r="H879">
        <f t="shared" ca="1" si="482"/>
        <v>51</v>
      </c>
      <c r="I879" t="str">
        <f t="shared" ref="I879" ca="1" si="508">IF(I878&lt;H879,I878+1,"")</f>
        <v/>
      </c>
      <c r="J879" s="5" t="e">
        <f t="shared" ca="1" si="486"/>
        <v>#N/A</v>
      </c>
      <c r="M879" s="69"/>
      <c r="N879" s="69">
        <f t="shared" ca="1" si="476"/>
        <v>1</v>
      </c>
      <c r="O879" s="69" t="s">
        <v>1174</v>
      </c>
      <c r="P879">
        <f t="shared" ca="1" si="484"/>
        <v>1</v>
      </c>
      <c r="Q879">
        <f t="shared" ca="1" si="487"/>
        <v>836</v>
      </c>
      <c r="R879">
        <f t="shared" ca="1" si="490"/>
        <v>990</v>
      </c>
      <c r="S879">
        <f t="shared" ca="1" si="488"/>
        <v>826</v>
      </c>
      <c r="T879" t="str">
        <f t="shared" ca="1" si="489"/>
        <v>Paradas</v>
      </c>
      <c r="U879">
        <f t="shared" ca="1" si="491"/>
        <v>10826</v>
      </c>
      <c r="V879">
        <f ca="1">IFERROR(INDEX(Rutas_Despiece!$J:$J,MATCH($S879,$Q:$Q,0)),"")</f>
        <v>41.646481000000001</v>
      </c>
      <c r="W879">
        <f ca="1">IFERROR(INDEX(Rutas_Despiece!$K:$K,MATCH($S879,$Q:$Q,0)),"")</f>
        <v>-0.88755300000000004</v>
      </c>
      <c r="Y879" t="str">
        <f ca="1">IFERROR(INDEX(Rutas_Despiece!$F:$F,MATCH($S879,$Q:$Q,0))&amp;" "&amp;INDEX(Rutas_Despiece!$G:$G,MATCH($S879,$Q:$Q,0)),"")</f>
        <v xml:space="preserve">Miguel Servet nº 63-65 </v>
      </c>
      <c r="Z879" t="str">
        <f ca="1">IFERROR(INDEX(Rutas_Despiece!$H:$H,MATCH($S879,$Q:$Q,0)),"")</f>
        <v>Zaragoza</v>
      </c>
      <c r="AA879" t="str">
        <f ca="1">IFERROR(INDEX(Rutas_Despiece!$I:$I,MATCH($S879,$Q:$Q,0)),"")</f>
        <v>Zaragoza, España</v>
      </c>
      <c r="AB879" t="str">
        <f ca="1">IFERROR(INDEX(Rutas_Despiece!$L:$L,MATCH($S879,$Q:$Q,0)),"")</f>
        <v>Pd. Bus</v>
      </c>
      <c r="AG879" t="str">
        <f t="shared" ca="1" si="485"/>
        <v/>
      </c>
    </row>
    <row r="880" spans="1:33" x14ac:dyDescent="0.25">
      <c r="A880">
        <f ca="1">IF(Rutas_Despiece!A880&lt;&gt;Rutas_Despiece!A879,1,0)</f>
        <v>0</v>
      </c>
      <c r="B880">
        <f ca="1">IF(A880,Rutas_Despiece!C880,0)</f>
        <v>0</v>
      </c>
      <c r="C880">
        <f ca="1">IF(A880,Rutas_Despiece!D880,0)</f>
        <v>0</v>
      </c>
      <c r="D880" t="str">
        <f ca="1">IF(A880=1,"",SUBSTITUTE(Rutas_Despiece!J880,",",".") &amp; ","&amp;SUBSTITUTE(Rutas_Despiece!K880,",","."))</f>
        <v>41.749628,-1.175514</v>
      </c>
      <c r="E880" s="5">
        <f t="shared" ca="1" si="481"/>
        <v>41</v>
      </c>
      <c r="F880" t="str">
        <f t="shared" ca="1" si="479"/>
        <v>41.749628,-1.175514 41.7665409,-1.1260872 41.6510668,-0.8902034 41.6476356,-0.8841543 41.6489185,-0.8767716 41.651055,-0.8708236</v>
      </c>
      <c r="G880" s="69" t="s">
        <v>1174</v>
      </c>
      <c r="H880">
        <f t="shared" ca="1" si="482"/>
        <v>51</v>
      </c>
      <c r="I880" t="str">
        <f t="shared" ref="I880:I883" ca="1" si="509">IF(I879&lt;H880,I879+1,I879)</f>
        <v/>
      </c>
      <c r="J880" s="5" t="e">
        <f t="shared" ca="1" si="486"/>
        <v>#N/A</v>
      </c>
      <c r="M880" s="69"/>
      <c r="N880" s="69">
        <f t="shared" ca="1" si="476"/>
        <v>1</v>
      </c>
      <c r="O880" s="69" t="s">
        <v>1174</v>
      </c>
      <c r="P880">
        <f t="shared" ca="1" si="484"/>
        <v>1</v>
      </c>
      <c r="Q880">
        <f t="shared" ca="1" si="487"/>
        <v>837</v>
      </c>
      <c r="R880">
        <f t="shared" ca="1" si="490"/>
        <v>990</v>
      </c>
      <c r="S880">
        <f t="shared" ca="1" si="488"/>
        <v>827</v>
      </c>
      <c r="T880" t="str">
        <f t="shared" ca="1" si="489"/>
        <v>Paradas</v>
      </c>
      <c r="U880">
        <f t="shared" ca="1" si="491"/>
        <v>10827</v>
      </c>
      <c r="V880">
        <f ca="1">IFERROR(INDEX(Rutas_Despiece!$J:$J,MATCH($S880,$Q:$Q,0)),"")</f>
        <v>41.646481000000001</v>
      </c>
      <c r="W880">
        <f ca="1">IFERROR(INDEX(Rutas_Despiece!$K:$K,MATCH($S880,$Q:$Q,0)),"")</f>
        <v>-0.88755300000000004</v>
      </c>
      <c r="Y880" t="str">
        <f ca="1">IFERROR(INDEX(Rutas_Despiece!$F:$F,MATCH($S880,$Q:$Q,0))&amp;" "&amp;INDEX(Rutas_Despiece!$G:$G,MATCH($S880,$Q:$Q,0)),"")</f>
        <v xml:space="preserve">Miguel Servet nº 37-39 </v>
      </c>
      <c r="Z880" t="str">
        <f ca="1">IFERROR(INDEX(Rutas_Despiece!$H:$H,MATCH($S880,$Q:$Q,0)),"")</f>
        <v>Zaragoza</v>
      </c>
      <c r="AA880" t="str">
        <f ca="1">IFERROR(INDEX(Rutas_Despiece!$I:$I,MATCH($S880,$Q:$Q,0)),"")</f>
        <v>Zaragoza, España</v>
      </c>
      <c r="AB880" t="str">
        <f ca="1">IFERROR(INDEX(Rutas_Despiece!$L:$L,MATCH($S880,$Q:$Q,0)),"")</f>
        <v>Pd. Bus</v>
      </c>
      <c r="AG880" t="str">
        <f t="shared" ca="1" si="485"/>
        <v/>
      </c>
    </row>
    <row r="881" spans="1:33" x14ac:dyDescent="0.25">
      <c r="A881">
        <f ca="1">IF(Rutas_Despiece!A881&lt;&gt;Rutas_Despiece!A880,1,0)</f>
        <v>0</v>
      </c>
      <c r="B881">
        <f ca="1">IF(A881,Rutas_Despiece!C881,0)</f>
        <v>0</v>
      </c>
      <c r="C881">
        <f ca="1">IF(A881,Rutas_Despiece!D881,0)</f>
        <v>0</v>
      </c>
      <c r="D881" t="str">
        <f ca="1">IF(A881=1,"",SUBSTITUTE(Rutas_Despiece!J881,",",".") &amp; ","&amp;SUBSTITUTE(Rutas_Despiece!K881,",","."))</f>
        <v>41.7665409,-1.1260872</v>
      </c>
      <c r="E881" s="5">
        <f t="shared" ca="1" si="481"/>
        <v>41</v>
      </c>
      <c r="F881" t="str">
        <f t="shared" ca="1" si="479"/>
        <v>41.7665409,-1.1260872 41.6510668,-0.8902034 41.6476356,-0.8841543 41.6489185,-0.8767716 41.651055,-0.8708236</v>
      </c>
      <c r="G881" s="69" t="s">
        <v>1174</v>
      </c>
      <c r="H881">
        <f t="shared" ca="1" si="482"/>
        <v>51</v>
      </c>
      <c r="I881" t="str">
        <f t="shared" ca="1" si="509"/>
        <v/>
      </c>
      <c r="J881" s="5" t="e">
        <f t="shared" ca="1" si="486"/>
        <v>#N/A</v>
      </c>
      <c r="M881" s="69"/>
      <c r="N881" s="69">
        <f t="shared" ca="1" si="476"/>
        <v>1</v>
      </c>
      <c r="O881" s="69" t="s">
        <v>1174</v>
      </c>
      <c r="P881">
        <f t="shared" ca="1" si="484"/>
        <v>1</v>
      </c>
      <c r="Q881">
        <f t="shared" ca="1" si="487"/>
        <v>838</v>
      </c>
      <c r="R881">
        <f t="shared" ca="1" si="490"/>
        <v>990</v>
      </c>
      <c r="S881">
        <f t="shared" ca="1" si="488"/>
        <v>828</v>
      </c>
      <c r="T881" t="str">
        <f t="shared" ca="1" si="489"/>
        <v>Paradas</v>
      </c>
      <c r="U881">
        <f t="shared" ca="1" si="491"/>
        <v>10828</v>
      </c>
      <c r="V881">
        <f ca="1">IFERROR(INDEX(Rutas_Despiece!$J:$J,MATCH($S881,$Q:$Q,0)),"")</f>
        <v>41.646318000000001</v>
      </c>
      <c r="W881">
        <f ca="1">IFERROR(INDEX(Rutas_Despiece!$K:$K,MATCH($S881,$Q:$Q,0)),"")</f>
        <v>-0.87181900000000001</v>
      </c>
      <c r="Y881" t="str">
        <f ca="1">IFERROR(INDEX(Rutas_Despiece!$F:$F,MATCH($S881,$Q:$Q,0))&amp;" "&amp;INDEX(Rutas_Despiece!$G:$G,MATCH($S881,$Q:$Q,0)),"")</f>
        <v>Compromiso de Caspe nº 48</v>
      </c>
      <c r="Z881" t="str">
        <f ca="1">IFERROR(INDEX(Rutas_Despiece!$H:$H,MATCH($S881,$Q:$Q,0)),"")</f>
        <v>Zaragoza</v>
      </c>
      <c r="AA881" t="str">
        <f ca="1">IFERROR(INDEX(Rutas_Despiece!$I:$I,MATCH($S881,$Q:$Q,0)),"")</f>
        <v>Zaragoza, España</v>
      </c>
      <c r="AB881" t="str">
        <f ca="1">IFERROR(INDEX(Rutas_Despiece!$L:$L,MATCH($S881,$Q:$Q,0)),"")</f>
        <v xml:space="preserve">Esq. Doctor Iranzo - Pd. Bus </v>
      </c>
      <c r="AG881" t="str">
        <f t="shared" ca="1" si="485"/>
        <v/>
      </c>
    </row>
    <row r="882" spans="1:33" x14ac:dyDescent="0.25">
      <c r="A882">
        <f ca="1">IF(Rutas_Despiece!A882&lt;&gt;Rutas_Despiece!A881,1,0)</f>
        <v>0</v>
      </c>
      <c r="B882">
        <f ca="1">IF(A882,Rutas_Despiece!C882,0)</f>
        <v>0</v>
      </c>
      <c r="C882">
        <f ca="1">IF(A882,Rutas_Despiece!D882,0)</f>
        <v>0</v>
      </c>
      <c r="D882" t="str">
        <f ca="1">IF(A882=1,"",SUBSTITUTE(Rutas_Despiece!J882,",",".") &amp; ","&amp;SUBSTITUTE(Rutas_Despiece!K882,",","."))</f>
        <v>41.6510668,-0.8902034</v>
      </c>
      <c r="E882" s="5">
        <f t="shared" ca="1" si="481"/>
        <v>41</v>
      </c>
      <c r="F882" t="str">
        <f t="shared" ca="1" si="479"/>
        <v>41.6510668,-0.8902034 41.6476356,-0.8841543 41.6489185,-0.8767716 41.651055,-0.8708236</v>
      </c>
      <c r="G882" s="69" t="s">
        <v>1174</v>
      </c>
      <c r="H882">
        <f t="shared" ca="1" si="482"/>
        <v>51</v>
      </c>
      <c r="I882" t="str">
        <f t="shared" ca="1" si="509"/>
        <v/>
      </c>
      <c r="J882" s="5" t="e">
        <f t="shared" ca="1" si="486"/>
        <v>#N/A</v>
      </c>
      <c r="M882" s="69"/>
      <c r="N882" s="69">
        <f t="shared" ca="1" si="476"/>
        <v>1</v>
      </c>
      <c r="O882" s="69" t="s">
        <v>1174</v>
      </c>
      <c r="P882">
        <f t="shared" ca="1" si="484"/>
        <v>1</v>
      </c>
      <c r="Q882">
        <f t="shared" ca="1" si="487"/>
        <v>839</v>
      </c>
      <c r="R882">
        <f t="shared" ca="1" si="490"/>
        <v>990</v>
      </c>
      <c r="S882">
        <f t="shared" ca="1" si="488"/>
        <v>829</v>
      </c>
      <c r="T882" t="str">
        <f t="shared" ca="1" si="489"/>
        <v>Paradas</v>
      </c>
      <c r="U882">
        <f t="shared" ca="1" si="491"/>
        <v>10829</v>
      </c>
      <c r="V882">
        <f ca="1">IFERROR(INDEX(Rutas_Despiece!$J:$J,MATCH($S882,$Q:$Q,0)),"")</f>
        <v>41.646481000000001</v>
      </c>
      <c r="W882">
        <f ca="1">IFERROR(INDEX(Rutas_Despiece!$K:$K,MATCH($S882,$Q:$Q,0)),"")</f>
        <v>-0.88755300000000004</v>
      </c>
      <c r="Y882" t="str">
        <f ca="1">IFERROR(INDEX(Rutas_Despiece!$F:$F,MATCH($S882,$Q:$Q,0))&amp;" "&amp;INDEX(Rutas_Despiece!$G:$G,MATCH($S882,$Q:$Q,0)),"")</f>
        <v xml:space="preserve">Salvador Minguijón nº 10-12 </v>
      </c>
      <c r="Z882" t="str">
        <f ca="1">IFERROR(INDEX(Rutas_Despiece!$H:$H,MATCH($S882,$Q:$Q,0)),"")</f>
        <v>Zaragoza</v>
      </c>
      <c r="AA882" t="str">
        <f ca="1">IFERROR(INDEX(Rutas_Despiece!$I:$I,MATCH($S882,$Q:$Q,0)),"")</f>
        <v>Zaragoza, España</v>
      </c>
      <c r="AB882" t="str">
        <f ca="1">IFERROR(INDEX(Rutas_Despiece!$L:$L,MATCH($S882,$Q:$Q,0)),"")</f>
        <v>Pd. Bus</v>
      </c>
      <c r="AG882" t="str">
        <f t="shared" ca="1" si="485"/>
        <v/>
      </c>
    </row>
    <row r="883" spans="1:33" x14ac:dyDescent="0.25">
      <c r="A883">
        <f ca="1">IF(Rutas_Despiece!A883&lt;&gt;Rutas_Despiece!A882,1,0)</f>
        <v>0</v>
      </c>
      <c r="B883">
        <f ca="1">IF(A883,Rutas_Despiece!C883,0)</f>
        <v>0</v>
      </c>
      <c r="C883">
        <f ca="1">IF(A883,Rutas_Despiece!D883,0)</f>
        <v>0</v>
      </c>
      <c r="D883" t="str">
        <f ca="1">IF(A883=1,"",SUBSTITUTE(Rutas_Despiece!J883,",",".") &amp; ","&amp;SUBSTITUTE(Rutas_Despiece!K883,",","."))</f>
        <v>41.6476356,-0.8841543</v>
      </c>
      <c r="E883" s="5">
        <f t="shared" ca="1" si="481"/>
        <v>41</v>
      </c>
      <c r="F883" t="str">
        <f t="shared" ca="1" si="479"/>
        <v>41.6476356,-0.8841543 41.6489185,-0.8767716 41.651055,-0.8708236</v>
      </c>
      <c r="G883" s="69" t="s">
        <v>1174</v>
      </c>
      <c r="H883">
        <f t="shared" ca="1" si="482"/>
        <v>51</v>
      </c>
      <c r="I883" t="str">
        <f t="shared" ca="1" si="509"/>
        <v/>
      </c>
      <c r="J883" s="5" t="e">
        <f t="shared" ca="1" si="486"/>
        <v>#N/A</v>
      </c>
      <c r="M883" s="69"/>
      <c r="N883" s="69">
        <f t="shared" ca="1" si="476"/>
        <v>1</v>
      </c>
      <c r="O883" s="69" t="s">
        <v>1174</v>
      </c>
      <c r="P883">
        <f t="shared" ca="1" si="484"/>
        <v>1</v>
      </c>
      <c r="Q883">
        <f t="shared" ca="1" si="487"/>
        <v>840</v>
      </c>
      <c r="R883">
        <f t="shared" ca="1" si="490"/>
        <v>990</v>
      </c>
      <c r="S883">
        <f t="shared" ca="1" si="488"/>
        <v>830</v>
      </c>
      <c r="T883" t="str">
        <f t="shared" ca="1" si="489"/>
        <v>Paradas</v>
      </c>
      <c r="U883">
        <f t="shared" ca="1" si="491"/>
        <v>10830</v>
      </c>
      <c r="V883">
        <f ca="1">IFERROR(INDEX(Rutas_Despiece!$J:$J,MATCH($S883,$Q:$Q,0)),"")</f>
        <v>41.643559000000003</v>
      </c>
      <c r="W883">
        <f ca="1">IFERROR(INDEX(Rutas_Despiece!$K:$K,MATCH($S883,$Q:$Q,0)),"")</f>
        <v>-0.86349900000000002</v>
      </c>
      <c r="Y883" t="str">
        <f ca="1">IFERROR(INDEX(Rutas_Despiece!$F:$F,MATCH($S883,$Q:$Q,0))&amp;" "&amp;INDEX(Rutas_Despiece!$G:$G,MATCH($S883,$Q:$Q,0)),"")</f>
        <v>Salvador Minguijón nº 58</v>
      </c>
      <c r="Z883" t="str">
        <f ca="1">IFERROR(INDEX(Rutas_Despiece!$H:$H,MATCH($S883,$Q:$Q,0)),"")</f>
        <v>Zaragoza</v>
      </c>
      <c r="AA883" t="str">
        <f ca="1">IFERROR(INDEX(Rutas_Despiece!$I:$I,MATCH($S883,$Q:$Q,0)),"")</f>
        <v>Zaragoza, España</v>
      </c>
      <c r="AB883">
        <f ca="1">IFERROR(INDEX(Rutas_Despiece!$L:$L,MATCH($S883,$Q:$Q,0)),"")</f>
        <v>0</v>
      </c>
      <c r="AG883" t="str">
        <f t="shared" ca="1" si="485"/>
        <v/>
      </c>
    </row>
    <row r="884" spans="1:33" x14ac:dyDescent="0.25">
      <c r="A884">
        <f ca="1">IF(Rutas_Despiece!A884&lt;&gt;Rutas_Despiece!A883,1,0)</f>
        <v>0</v>
      </c>
      <c r="B884">
        <f ca="1">IF(A884,Rutas_Despiece!C884,0)</f>
        <v>0</v>
      </c>
      <c r="C884">
        <f ca="1">IF(A884,Rutas_Despiece!D884,0)</f>
        <v>0</v>
      </c>
      <c r="D884" t="str">
        <f ca="1">IF(A884=1,"",SUBSTITUTE(Rutas_Despiece!J884,",",".") &amp; ","&amp;SUBSTITUTE(Rutas_Despiece!K884,",","."))</f>
        <v>41.6489185,-0.8767716</v>
      </c>
      <c r="E884" s="5">
        <f t="shared" ca="1" si="481"/>
        <v>41</v>
      </c>
      <c r="F884" t="str">
        <f t="shared" ca="1" si="479"/>
        <v>41.6489185,-0.8767716 41.651055,-0.8708236</v>
      </c>
      <c r="G884" s="69" t="s">
        <v>1174</v>
      </c>
      <c r="H884">
        <f t="shared" ca="1" si="482"/>
        <v>51</v>
      </c>
      <c r="I884" t="str">
        <f t="shared" ref="I884" ca="1" si="510">IF(I883&lt;H884,I883+1,"")</f>
        <v/>
      </c>
      <c r="J884" s="5" t="e">
        <f t="shared" ca="1" si="486"/>
        <v>#N/A</v>
      </c>
      <c r="M884" s="69"/>
      <c r="N884" s="69">
        <f t="shared" ca="1" si="476"/>
        <v>1</v>
      </c>
      <c r="O884" s="69" t="s">
        <v>1174</v>
      </c>
      <c r="P884">
        <f t="shared" ca="1" si="484"/>
        <v>1</v>
      </c>
      <c r="Q884">
        <f t="shared" ca="1" si="487"/>
        <v>841</v>
      </c>
      <c r="R884">
        <f t="shared" ca="1" si="490"/>
        <v>990</v>
      </c>
      <c r="S884">
        <f t="shared" ca="1" si="488"/>
        <v>831</v>
      </c>
      <c r="T884" t="str">
        <f t="shared" ca="1" si="489"/>
        <v>Paradas</v>
      </c>
      <c r="U884">
        <f t="shared" ca="1" si="491"/>
        <v>10831</v>
      </c>
      <c r="V884">
        <f ca="1">IFERROR(INDEX(Rutas_Despiece!$J:$J,MATCH($S884,$Q:$Q,0)),"")</f>
        <v>41.650743300000002</v>
      </c>
      <c r="W884">
        <f ca="1">IFERROR(INDEX(Rutas_Despiece!$K:$K,MATCH($S884,$Q:$Q,0)),"")</f>
        <v>-0.87001340000000005</v>
      </c>
      <c r="Y884" t="str">
        <f ca="1">IFERROR(INDEX(Rutas_Despiece!$F:$F,MATCH($S884,$Q:$Q,0))&amp;" "&amp;INDEX(Rutas_Despiece!$G:$G,MATCH($S884,$Q:$Q,0)),"")</f>
        <v xml:space="preserve">Asalto  </v>
      </c>
      <c r="Z884" t="str">
        <f ca="1">IFERROR(INDEX(Rutas_Despiece!$H:$H,MATCH($S884,$Q:$Q,0)),"")</f>
        <v>Zaragoza</v>
      </c>
      <c r="AA884" t="str">
        <f ca="1">IFERROR(INDEX(Rutas_Despiece!$I:$I,MATCH($S884,$Q:$Q,0)),"")</f>
        <v>Zaragoza, España</v>
      </c>
      <c r="AB884" t="str">
        <f ca="1">IFERROR(INDEX(Rutas_Despiece!$L:$L,MATCH($S884,$Q:$Q,0)),"")</f>
        <v>Museo Centro de Historia</v>
      </c>
      <c r="AG884" t="str">
        <f t="shared" ca="1" si="485"/>
        <v/>
      </c>
    </row>
    <row r="885" spans="1:33" x14ac:dyDescent="0.25">
      <c r="A885">
        <f ca="1">IF(Rutas_Despiece!A885&lt;&gt;Rutas_Despiece!A884,1,0)</f>
        <v>0</v>
      </c>
      <c r="B885">
        <f ca="1">IF(A885,Rutas_Despiece!C885,0)</f>
        <v>0</v>
      </c>
      <c r="C885">
        <f ca="1">IF(A885,Rutas_Despiece!D885,0)</f>
        <v>0</v>
      </c>
      <c r="D885" t="str">
        <f ca="1">IF(A885=1,"",SUBSTITUTE(Rutas_Despiece!J885,",",".") &amp; ","&amp;SUBSTITUTE(Rutas_Despiece!K885,",","."))</f>
        <v>41.651055,-0.8708236</v>
      </c>
      <c r="E885" s="5">
        <f t="shared" ca="1" si="481"/>
        <v>41</v>
      </c>
      <c r="F885" t="str">
        <f t="shared" ca="1" si="479"/>
        <v>41.651055,-0.8708236</v>
      </c>
      <c r="G885" s="69" t="s">
        <v>1174</v>
      </c>
      <c r="H885">
        <f t="shared" ca="1" si="482"/>
        <v>51</v>
      </c>
      <c r="I885" t="str">
        <f t="shared" ref="I885:I888" ca="1" si="511">IF(I884&lt;H885,I884+1,I884)</f>
        <v/>
      </c>
      <c r="J885" s="5" t="e">
        <f t="shared" ca="1" si="486"/>
        <v>#N/A</v>
      </c>
      <c r="M885" s="69"/>
      <c r="N885" s="69">
        <f t="shared" ca="1" si="476"/>
        <v>1</v>
      </c>
      <c r="O885" s="69" t="s">
        <v>1174</v>
      </c>
      <c r="P885">
        <f t="shared" ca="1" si="484"/>
        <v>1</v>
      </c>
      <c r="Q885">
        <f t="shared" ca="1" si="487"/>
        <v>842</v>
      </c>
      <c r="R885">
        <f t="shared" ca="1" si="490"/>
        <v>990</v>
      </c>
      <c r="S885">
        <f t="shared" ca="1" si="488"/>
        <v>832</v>
      </c>
      <c r="T885" t="str">
        <f t="shared" ca="1" si="489"/>
        <v>Paradas</v>
      </c>
      <c r="U885">
        <f t="shared" ca="1" si="491"/>
        <v>10832</v>
      </c>
      <c r="V885">
        <f ca="1">IFERROR(INDEX(Rutas_Despiece!$J:$J,MATCH($S885,$Q:$Q,0)),"")</f>
        <v>41.648049999999998</v>
      </c>
      <c r="W885">
        <f ca="1">IFERROR(INDEX(Rutas_Despiece!$K:$K,MATCH($S885,$Q:$Q,0)),"")</f>
        <v>-0.87726899999999997</v>
      </c>
      <c r="Y885" t="str">
        <f ca="1">IFERROR(INDEX(Rutas_Despiece!$F:$F,MATCH($S885,$Q:$Q,0))&amp;" "&amp;INDEX(Rutas_Despiece!$G:$G,MATCH($S885,$Q:$Q,0)),"")</f>
        <v xml:space="preserve">Pº La Mina nº 21 </v>
      </c>
      <c r="Z885" t="str">
        <f ca="1">IFERROR(INDEX(Rutas_Despiece!$H:$H,MATCH($S885,$Q:$Q,0)),"")</f>
        <v>Zaragoza</v>
      </c>
      <c r="AA885" t="str">
        <f ca="1">IFERROR(INDEX(Rutas_Despiece!$I:$I,MATCH($S885,$Q:$Q,0)),"")</f>
        <v>Zaragoza, España</v>
      </c>
      <c r="AB885" t="str">
        <f ca="1">IFERROR(INDEX(Rutas_Despiece!$L:$L,MATCH($S885,$Q:$Q,0)),"")</f>
        <v>Edif. Balmes - Pd. Bus</v>
      </c>
      <c r="AG885" t="str">
        <f t="shared" ca="1" si="485"/>
        <v/>
      </c>
    </row>
    <row r="886" spans="1:33" x14ac:dyDescent="0.25">
      <c r="A886">
        <f ca="1">IF(Rutas_Despiece!A886&lt;&gt;Rutas_Despiece!A885,1,0)</f>
        <v>1</v>
      </c>
      <c r="B886" t="str">
        <f ca="1">IF(A886,Rutas_Despiece!C886,0)</f>
        <v>Rutas_Habituales_Central</v>
      </c>
      <c r="C886" t="str">
        <f ca="1">IF(A886,Rutas_Despiece!D886,0)</f>
        <v>Ruta 8_16</v>
      </c>
      <c r="D886" t="str">
        <f ca="1">IF(A886=1,"",SUBSTITUTE(Rutas_Despiece!J886,",",".") &amp; ","&amp;SUBSTITUTE(Rutas_Despiece!K886,",","."))</f>
        <v/>
      </c>
      <c r="E886" s="5">
        <f t="shared" ca="1" si="481"/>
        <v>42</v>
      </c>
      <c r="F886" t="str">
        <f t="shared" ca="1" si="479"/>
        <v xml:space="preserve"> 41.6163631,-0.87555 41.624888,-0.876361 41.6282654,-0.8862839 41.632608,-0.885066 41.637753,-0.884245 41.644874,-0.886679 41.749628,-1.175514 41.749628,-1.175514 41.6163631,-0.87555 41.624888,-0.876361 41.6286004,-0.8862447 41.632608,-0.885066 41.637753,-0.884245 41.644874,-0.886679</v>
      </c>
      <c r="G886" s="69" t="s">
        <v>1174</v>
      </c>
      <c r="H886">
        <f t="shared" ca="1" si="482"/>
        <v>51</v>
      </c>
      <c r="I886" t="str">
        <f t="shared" ca="1" si="511"/>
        <v/>
      </c>
      <c r="J886" s="5" t="e">
        <f t="shared" ca="1" si="486"/>
        <v>#N/A</v>
      </c>
      <c r="M886" s="69"/>
      <c r="N886" s="69">
        <f t="shared" ca="1" si="476"/>
        <v>1</v>
      </c>
      <c r="O886" s="69" t="s">
        <v>1174</v>
      </c>
      <c r="P886">
        <f t="shared" ca="1" si="484"/>
        <v>0</v>
      </c>
      <c r="Q886">
        <f t="shared" ca="1" si="487"/>
        <v>842</v>
      </c>
      <c r="R886">
        <f t="shared" ca="1" si="490"/>
        <v>990</v>
      </c>
      <c r="S886">
        <f t="shared" ca="1" si="488"/>
        <v>833</v>
      </c>
      <c r="T886" t="str">
        <f t="shared" ca="1" si="489"/>
        <v>Paradas</v>
      </c>
      <c r="U886">
        <f t="shared" ca="1" si="491"/>
        <v>10833</v>
      </c>
      <c r="V886">
        <f ca="1">IFERROR(INDEX(Rutas_Despiece!$J:$J,MATCH($S886,$Q:$Q,0)),"")</f>
        <v>41.647805099999999</v>
      </c>
      <c r="W886">
        <f ca="1">IFERROR(INDEX(Rutas_Despiece!$K:$K,MATCH($S886,$Q:$Q,0)),"")</f>
        <v>-0.88227169999999999</v>
      </c>
      <c r="Y886" t="str">
        <f ca="1">IFERROR(INDEX(Rutas_Despiece!$F:$F,MATCH($S886,$Q:$Q,0))&amp;" "&amp;INDEX(Rutas_Despiece!$G:$G,MATCH($S886,$Q:$Q,0)),"")</f>
        <v xml:space="preserve">Constitución nº 33 </v>
      </c>
      <c r="Z886" t="str">
        <f ca="1">IFERROR(INDEX(Rutas_Despiece!$H:$H,MATCH($S886,$Q:$Q,0)),"")</f>
        <v>Zaragoza</v>
      </c>
      <c r="AA886" t="str">
        <f ca="1">IFERROR(INDEX(Rutas_Despiece!$I:$I,MATCH($S886,$Q:$Q,0)),"")</f>
        <v>Zaragoza, España</v>
      </c>
      <c r="AB886" t="str">
        <f ca="1">IFERROR(INDEX(Rutas_Despiece!$L:$L,MATCH($S886,$Q:$Q,0)),"")</f>
        <v>Pd. Bus</v>
      </c>
      <c r="AG886" t="str">
        <f t="shared" ca="1" si="485"/>
        <v/>
      </c>
    </row>
    <row r="887" spans="1:33" x14ac:dyDescent="0.25">
      <c r="A887">
        <f ca="1">IF(Rutas_Despiece!A887&lt;&gt;Rutas_Despiece!A886,1,0)</f>
        <v>0</v>
      </c>
      <c r="B887">
        <f ca="1">IF(A887,Rutas_Despiece!C887,0)</f>
        <v>0</v>
      </c>
      <c r="C887">
        <f ca="1">IF(A887,Rutas_Despiece!D887,0)</f>
        <v>0</v>
      </c>
      <c r="D887" t="str">
        <f ca="1">IF(A887=1,"",SUBSTITUTE(Rutas_Despiece!J887,",",".") &amp; ","&amp;SUBSTITUTE(Rutas_Despiece!K887,",","."))</f>
        <v>41.6163631,-0.87555</v>
      </c>
      <c r="E887" s="5">
        <f t="shared" ca="1" si="481"/>
        <v>42</v>
      </c>
      <c r="F887" t="str">
        <f t="shared" ca="1" si="479"/>
        <v>41.6163631,-0.87555 41.624888,-0.876361 41.6282654,-0.8862839 41.632608,-0.885066 41.637753,-0.884245 41.644874,-0.886679 41.749628,-1.175514 41.749628,-1.175514 41.6163631,-0.87555 41.624888,-0.876361 41.6286004,-0.8862447 41.632608,-0.885066 41.637753,-0.884245 41.644874,-0.886679</v>
      </c>
      <c r="G887" s="69" t="s">
        <v>1174</v>
      </c>
      <c r="H887">
        <f t="shared" ca="1" si="482"/>
        <v>51</v>
      </c>
      <c r="I887" t="str">
        <f t="shared" ca="1" si="511"/>
        <v/>
      </c>
      <c r="J887" s="5" t="e">
        <f t="shared" ca="1" si="486"/>
        <v>#N/A</v>
      </c>
      <c r="M887" s="69"/>
      <c r="N887" s="69">
        <f t="shared" ca="1" si="476"/>
        <v>1</v>
      </c>
      <c r="O887" s="69" t="s">
        <v>1174</v>
      </c>
      <c r="P887">
        <f t="shared" ca="1" si="484"/>
        <v>1</v>
      </c>
      <c r="Q887">
        <f t="shared" ca="1" si="487"/>
        <v>843</v>
      </c>
      <c r="R887">
        <f t="shared" ca="1" si="490"/>
        <v>990</v>
      </c>
      <c r="S887">
        <f t="shared" ca="1" si="488"/>
        <v>834</v>
      </c>
      <c r="T887" t="str">
        <f t="shared" ca="1" si="489"/>
        <v>Paradas</v>
      </c>
      <c r="U887">
        <f t="shared" ca="1" si="491"/>
        <v>10834</v>
      </c>
      <c r="V887">
        <f ca="1">IFERROR(INDEX(Rutas_Despiece!$J:$J,MATCH($S887,$Q:$Q,0)),"")</f>
        <v>41.649940999999998</v>
      </c>
      <c r="W887">
        <f ca="1">IFERROR(INDEX(Rutas_Despiece!$K:$K,MATCH($S887,$Q:$Q,0)),"")</f>
        <v>-0.88853899999999997</v>
      </c>
      <c r="Y887" t="str">
        <f ca="1">IFERROR(INDEX(Rutas_Despiece!$F:$F,MATCH($S887,$Q:$Q,0))&amp;" "&amp;INDEX(Rutas_Despiece!$G:$G,MATCH($S887,$Q:$Q,0)),"")</f>
        <v xml:space="preserve">María Agustín nº 20 </v>
      </c>
      <c r="Z887" t="str">
        <f ca="1">IFERROR(INDEX(Rutas_Despiece!$H:$H,MATCH($S887,$Q:$Q,0)),"")</f>
        <v>Zaragoza</v>
      </c>
      <c r="AA887" t="str">
        <f ca="1">IFERROR(INDEX(Rutas_Despiece!$I:$I,MATCH($S887,$Q:$Q,0)),"")</f>
        <v>Zaragoza, España</v>
      </c>
      <c r="AB887" t="str">
        <f ca="1">IFERROR(INDEX(Rutas_Despiece!$L:$L,MATCH($S887,$Q:$Q,0)),"")</f>
        <v>Museo Pablo Serrano - Pd. Bus</v>
      </c>
      <c r="AG887" t="str">
        <f t="shared" ca="1" si="485"/>
        <v/>
      </c>
    </row>
    <row r="888" spans="1:33" x14ac:dyDescent="0.25">
      <c r="A888">
        <f ca="1">IF(Rutas_Despiece!A888&lt;&gt;Rutas_Despiece!A887,1,0)</f>
        <v>0</v>
      </c>
      <c r="B888">
        <f ca="1">IF(A888,Rutas_Despiece!C888,0)</f>
        <v>0</v>
      </c>
      <c r="C888">
        <f ca="1">IF(A888,Rutas_Despiece!D888,0)</f>
        <v>0</v>
      </c>
      <c r="D888" t="str">
        <f ca="1">IF(A888=1,"",SUBSTITUTE(Rutas_Despiece!J888,",",".") &amp; ","&amp;SUBSTITUTE(Rutas_Despiece!K888,",","."))</f>
        <v>41.624888,-0.876361</v>
      </c>
      <c r="E888" s="5">
        <f t="shared" ca="1" si="481"/>
        <v>42</v>
      </c>
      <c r="F888" t="str">
        <f t="shared" ca="1" si="479"/>
        <v>41.624888,-0.876361 41.6282654,-0.8862839 41.632608,-0.885066 41.637753,-0.884245 41.644874,-0.886679 41.749628,-1.175514 41.749628,-1.175514 41.6163631,-0.87555 41.624888,-0.876361 41.6286004,-0.8862447 41.632608,-0.885066 41.637753,-0.884245 41.644874,-0.886679</v>
      </c>
      <c r="G888" s="69" t="s">
        <v>1174</v>
      </c>
      <c r="H888">
        <f t="shared" ca="1" si="482"/>
        <v>51</v>
      </c>
      <c r="I888" t="str">
        <f t="shared" ca="1" si="511"/>
        <v/>
      </c>
      <c r="J888" s="5" t="e">
        <f t="shared" ca="1" si="486"/>
        <v>#N/A</v>
      </c>
      <c r="M888" s="69"/>
      <c r="N888" s="69">
        <f t="shared" ca="1" si="476"/>
        <v>1</v>
      </c>
      <c r="O888" s="69" t="s">
        <v>1174</v>
      </c>
      <c r="P888">
        <f t="shared" ca="1" si="484"/>
        <v>1</v>
      </c>
      <c r="Q888">
        <f t="shared" ca="1" si="487"/>
        <v>844</v>
      </c>
      <c r="R888">
        <f t="shared" ca="1" si="490"/>
        <v>990</v>
      </c>
      <c r="S888">
        <f t="shared" ca="1" si="488"/>
        <v>835</v>
      </c>
      <c r="T888" t="str">
        <f t="shared" ca="1" si="489"/>
        <v>Paradas</v>
      </c>
      <c r="U888">
        <f t="shared" ca="1" si="491"/>
        <v>10835</v>
      </c>
      <c r="V888">
        <f ca="1">IFERROR(INDEX(Rutas_Despiece!$J:$J,MATCH($S888,$Q:$Q,0)),"")</f>
        <v>41.766540900000003</v>
      </c>
      <c r="W888">
        <f ca="1">IFERROR(INDEX(Rutas_Despiece!$K:$K,MATCH($S888,$Q:$Q,0)),"")</f>
        <v>-1.1260872</v>
      </c>
      <c r="Y888" t="str">
        <f ca="1">IFERROR(INDEX(Rutas_Despiece!$F:$F,MATCH($S888,$Q:$Q,0))&amp;" "&amp;INDEX(Rutas_Despiece!$G:$G,MATCH($S888,$Q:$Q,0)),"")</f>
        <v xml:space="preserve">Alagón  </v>
      </c>
      <c r="Z888" t="str">
        <f ca="1">IFERROR(INDEX(Rutas_Despiece!$H:$H,MATCH($S888,$Q:$Q,0)),"")</f>
        <v xml:space="preserve">Alagón </v>
      </c>
      <c r="AA888" t="str">
        <f ca="1">IFERROR(INDEX(Rutas_Despiece!$I:$I,MATCH($S888,$Q:$Q,0)),"")</f>
        <v>Zaragoza, España</v>
      </c>
      <c r="AB888" t="str">
        <f ca="1">IFERROR(INDEX(Rutas_Despiece!$L:$L,MATCH($S888,$Q:$Q,0)),"")</f>
        <v>Rotonda - Pd. Bus</v>
      </c>
      <c r="AG888" t="str">
        <f t="shared" ca="1" si="485"/>
        <v/>
      </c>
    </row>
    <row r="889" spans="1:33" x14ac:dyDescent="0.25">
      <c r="A889">
        <f ca="1">IF(Rutas_Despiece!A889&lt;&gt;Rutas_Despiece!A888,1,0)</f>
        <v>0</v>
      </c>
      <c r="B889">
        <f ca="1">IF(A889,Rutas_Despiece!C889,0)</f>
        <v>0</v>
      </c>
      <c r="C889">
        <f ca="1">IF(A889,Rutas_Despiece!D889,0)</f>
        <v>0</v>
      </c>
      <c r="D889" t="str">
        <f ca="1">IF(A889=1,"",SUBSTITUTE(Rutas_Despiece!J889,",",".") &amp; ","&amp;SUBSTITUTE(Rutas_Despiece!K889,",","."))</f>
        <v>41.6282654,-0.8862839</v>
      </c>
      <c r="E889" s="5">
        <f t="shared" ca="1" si="481"/>
        <v>42</v>
      </c>
      <c r="F889" t="str">
        <f t="shared" ca="1" si="479"/>
        <v>41.6282654,-0.8862839 41.632608,-0.885066 41.637753,-0.884245 41.644874,-0.886679 41.749628,-1.175514 41.749628,-1.175514 41.6163631,-0.87555 41.624888,-0.876361 41.6286004,-0.8862447 41.632608,-0.885066 41.637753,-0.884245 41.644874,-0.886679</v>
      </c>
      <c r="G889" s="69" t="s">
        <v>1174</v>
      </c>
      <c r="H889">
        <f t="shared" ca="1" si="482"/>
        <v>51</v>
      </c>
      <c r="I889" t="str">
        <f t="shared" ref="I889" ca="1" si="512">IF(I888&lt;H889,I888+1,"")</f>
        <v/>
      </c>
      <c r="J889" s="5" t="e">
        <f t="shared" ca="1" si="486"/>
        <v>#N/A</v>
      </c>
      <c r="M889" s="69"/>
      <c r="N889" s="69">
        <f t="shared" ca="1" si="476"/>
        <v>1</v>
      </c>
      <c r="O889" s="69" t="s">
        <v>1174</v>
      </c>
      <c r="P889">
        <f t="shared" ca="1" si="484"/>
        <v>1</v>
      </c>
      <c r="Q889">
        <f t="shared" ca="1" si="487"/>
        <v>845</v>
      </c>
      <c r="R889">
        <f t="shared" ca="1" si="490"/>
        <v>990</v>
      </c>
      <c r="S889">
        <f t="shared" ca="1" si="488"/>
        <v>836</v>
      </c>
      <c r="T889" t="str">
        <f t="shared" ca="1" si="489"/>
        <v>Paradas</v>
      </c>
      <c r="U889">
        <f t="shared" ca="1" si="491"/>
        <v>10836</v>
      </c>
      <c r="V889">
        <f ca="1">IFERROR(INDEX(Rutas_Despiece!$J:$J,MATCH($S889,$Q:$Q,0)),"")</f>
        <v>41.749628000000001</v>
      </c>
      <c r="W889">
        <f ca="1">IFERROR(INDEX(Rutas_Despiece!$K:$K,MATCH($S889,$Q:$Q,0)),"")</f>
        <v>-1.1755139999999999</v>
      </c>
      <c r="Y889" t="str">
        <f ca="1">IFERROR(INDEX(Rutas_Despiece!$F:$F,MATCH($S889,$Q:$Q,0))&amp;" "&amp;INDEX(Rutas_Despiece!$G:$G,MATCH($S889,$Q:$Q,0)),"")</f>
        <v xml:space="preserve">Pol. Ind Entrerrios </v>
      </c>
      <c r="Z889" t="str">
        <f ca="1">IFERROR(INDEX(Rutas_Despiece!$H:$H,MATCH($S889,$Q:$Q,0)),"")</f>
        <v>Figueruelas</v>
      </c>
      <c r="AA889" t="str">
        <f ca="1">IFERROR(INDEX(Rutas_Despiece!$I:$I,MATCH($S889,$Q:$Q,0)),"")</f>
        <v>Zaragoza, España</v>
      </c>
      <c r="AB889" t="str">
        <f ca="1">IFERROR(INDEX(Rutas_Despiece!$L:$L,MATCH($S889,$Q:$Q,0)),"")</f>
        <v>Opel Puerta 5</v>
      </c>
      <c r="AG889" t="str">
        <f t="shared" ca="1" si="485"/>
        <v/>
      </c>
    </row>
    <row r="890" spans="1:33" x14ac:dyDescent="0.25">
      <c r="A890">
        <f ca="1">IF(Rutas_Despiece!A890&lt;&gt;Rutas_Despiece!A889,1,0)</f>
        <v>0</v>
      </c>
      <c r="B890">
        <f ca="1">IF(A890,Rutas_Despiece!C890,0)</f>
        <v>0</v>
      </c>
      <c r="C890">
        <f ca="1">IF(A890,Rutas_Despiece!D890,0)</f>
        <v>0</v>
      </c>
      <c r="D890" t="str">
        <f ca="1">IF(A890=1,"",SUBSTITUTE(Rutas_Despiece!J890,",",".") &amp; ","&amp;SUBSTITUTE(Rutas_Despiece!K890,",","."))</f>
        <v>41.632608,-0.885066</v>
      </c>
      <c r="E890" s="5">
        <f t="shared" ca="1" si="481"/>
        <v>42</v>
      </c>
      <c r="F890" t="str">
        <f t="shared" ca="1" si="479"/>
        <v>41.632608,-0.885066 41.637753,-0.884245 41.644874,-0.886679 41.749628,-1.175514 41.749628,-1.175514 41.6163631,-0.87555 41.624888,-0.876361 41.6286004,-0.8862447 41.632608,-0.885066 41.637753,-0.884245 41.644874,-0.886679</v>
      </c>
      <c r="G890" s="69" t="s">
        <v>1174</v>
      </c>
      <c r="H890">
        <f t="shared" ca="1" si="482"/>
        <v>51</v>
      </c>
      <c r="I890" t="str">
        <f t="shared" ref="I890:I893" ca="1" si="513">IF(I889&lt;H890,I889+1,I889)</f>
        <v/>
      </c>
      <c r="J890" s="5" t="e">
        <f t="shared" ca="1" si="486"/>
        <v>#N/A</v>
      </c>
      <c r="M890" s="69"/>
      <c r="N890" s="69">
        <f t="shared" ca="1" si="476"/>
        <v>1</v>
      </c>
      <c r="O890" s="69" t="s">
        <v>1174</v>
      </c>
      <c r="P890">
        <f t="shared" ca="1" si="484"/>
        <v>1</v>
      </c>
      <c r="Q890">
        <f t="shared" ca="1" si="487"/>
        <v>846</v>
      </c>
      <c r="R890">
        <f t="shared" ca="1" si="490"/>
        <v>990</v>
      </c>
      <c r="S890">
        <f t="shared" ca="1" si="488"/>
        <v>837</v>
      </c>
      <c r="T890" t="str">
        <f t="shared" ca="1" si="489"/>
        <v>Paradas</v>
      </c>
      <c r="U890">
        <f t="shared" ca="1" si="491"/>
        <v>10837</v>
      </c>
      <c r="V890">
        <f ca="1">IFERROR(INDEX(Rutas_Despiece!$J:$J,MATCH($S890,$Q:$Q,0)),"")</f>
        <v>41.749628000000001</v>
      </c>
      <c r="W890">
        <f ca="1">IFERROR(INDEX(Rutas_Despiece!$K:$K,MATCH($S890,$Q:$Q,0)),"")</f>
        <v>-1.1755139999999999</v>
      </c>
      <c r="Y890" t="str">
        <f ca="1">IFERROR(INDEX(Rutas_Despiece!$F:$F,MATCH($S890,$Q:$Q,0))&amp;" "&amp;INDEX(Rutas_Despiece!$G:$G,MATCH($S890,$Q:$Q,0)),"")</f>
        <v xml:space="preserve">Pol. Ind Entrerrios </v>
      </c>
      <c r="Z890" t="str">
        <f ca="1">IFERROR(INDEX(Rutas_Despiece!$H:$H,MATCH($S890,$Q:$Q,0)),"")</f>
        <v>Figueruelas</v>
      </c>
      <c r="AA890" t="str">
        <f ca="1">IFERROR(INDEX(Rutas_Despiece!$I:$I,MATCH($S890,$Q:$Q,0)),"")</f>
        <v>Zaragoza, España</v>
      </c>
      <c r="AB890" t="str">
        <f ca="1">IFERROR(INDEX(Rutas_Despiece!$L:$L,MATCH($S890,$Q:$Q,0)),"")</f>
        <v>Opel Puerta 5</v>
      </c>
      <c r="AG890" t="str">
        <f t="shared" ca="1" si="485"/>
        <v/>
      </c>
    </row>
    <row r="891" spans="1:33" x14ac:dyDescent="0.25">
      <c r="A891">
        <f ca="1">IF(Rutas_Despiece!A891&lt;&gt;Rutas_Despiece!A890,1,0)</f>
        <v>0</v>
      </c>
      <c r="B891">
        <f ca="1">IF(A891,Rutas_Despiece!C891,0)</f>
        <v>0</v>
      </c>
      <c r="C891">
        <f ca="1">IF(A891,Rutas_Despiece!D891,0)</f>
        <v>0</v>
      </c>
      <c r="D891" t="str">
        <f ca="1">IF(A891=1,"",SUBSTITUTE(Rutas_Despiece!J891,",",".") &amp; ","&amp;SUBSTITUTE(Rutas_Despiece!K891,",","."))</f>
        <v>41.637753,-0.884245</v>
      </c>
      <c r="E891" s="5">
        <f t="shared" ca="1" si="481"/>
        <v>42</v>
      </c>
      <c r="F891" t="str">
        <f t="shared" ca="1" si="479"/>
        <v>41.637753,-0.884245 41.644874,-0.886679 41.749628,-1.175514 41.749628,-1.175514 41.6163631,-0.87555 41.624888,-0.876361 41.6286004,-0.8862447 41.632608,-0.885066 41.637753,-0.884245 41.644874,-0.886679</v>
      </c>
      <c r="G891" s="69" t="s">
        <v>1174</v>
      </c>
      <c r="H891">
        <f t="shared" ca="1" si="482"/>
        <v>51</v>
      </c>
      <c r="I891" t="str">
        <f t="shared" ca="1" si="513"/>
        <v/>
      </c>
      <c r="J891" s="5" t="e">
        <f t="shared" ca="1" si="486"/>
        <v>#N/A</v>
      </c>
      <c r="M891" s="69"/>
      <c r="N891" s="69">
        <f t="shared" ref="N891:N954" ca="1" si="514">IF(I891&lt;H891,0,1)</f>
        <v>1</v>
      </c>
      <c r="O891" s="69" t="s">
        <v>1174</v>
      </c>
      <c r="P891">
        <f t="shared" ca="1" si="484"/>
        <v>1</v>
      </c>
      <c r="Q891">
        <f t="shared" ca="1" si="487"/>
        <v>847</v>
      </c>
      <c r="R891">
        <f t="shared" ca="1" si="490"/>
        <v>990</v>
      </c>
      <c r="S891">
        <f t="shared" ca="1" si="488"/>
        <v>838</v>
      </c>
      <c r="T891" t="str">
        <f t="shared" ca="1" si="489"/>
        <v>Paradas</v>
      </c>
      <c r="U891">
        <f t="shared" ca="1" si="491"/>
        <v>10838</v>
      </c>
      <c r="V891">
        <f ca="1">IFERROR(INDEX(Rutas_Despiece!$J:$J,MATCH($S891,$Q:$Q,0)),"")</f>
        <v>41.766540900000003</v>
      </c>
      <c r="W891">
        <f ca="1">IFERROR(INDEX(Rutas_Despiece!$K:$K,MATCH($S891,$Q:$Q,0)),"")</f>
        <v>-1.1260872</v>
      </c>
      <c r="Y891" t="str">
        <f ca="1">IFERROR(INDEX(Rutas_Despiece!$F:$F,MATCH($S891,$Q:$Q,0))&amp;" "&amp;INDEX(Rutas_Despiece!$G:$G,MATCH($S891,$Q:$Q,0)),"")</f>
        <v xml:space="preserve">Alagón  </v>
      </c>
      <c r="Z891" t="str">
        <f ca="1">IFERROR(INDEX(Rutas_Despiece!$H:$H,MATCH($S891,$Q:$Q,0)),"")</f>
        <v xml:space="preserve">Alagón </v>
      </c>
      <c r="AA891" t="str">
        <f ca="1">IFERROR(INDEX(Rutas_Despiece!$I:$I,MATCH($S891,$Q:$Q,0)),"")</f>
        <v>Zaragoza, España</v>
      </c>
      <c r="AB891" t="str">
        <f ca="1">IFERROR(INDEX(Rutas_Despiece!$L:$L,MATCH($S891,$Q:$Q,0)),"")</f>
        <v>Rotonda - Pd. Bus</v>
      </c>
      <c r="AG891" t="str">
        <f t="shared" ca="1" si="485"/>
        <v/>
      </c>
    </row>
    <row r="892" spans="1:33" x14ac:dyDescent="0.25">
      <c r="A892">
        <f ca="1">IF(Rutas_Despiece!A892&lt;&gt;Rutas_Despiece!A891,1,0)</f>
        <v>0</v>
      </c>
      <c r="B892">
        <f ca="1">IF(A892,Rutas_Despiece!C892,0)</f>
        <v>0</v>
      </c>
      <c r="C892">
        <f ca="1">IF(A892,Rutas_Despiece!D892,0)</f>
        <v>0</v>
      </c>
      <c r="D892" t="str">
        <f ca="1">IF(A892=1,"",SUBSTITUTE(Rutas_Despiece!J892,",",".") &amp; ","&amp;SUBSTITUTE(Rutas_Despiece!K892,",","."))</f>
        <v>41.644874,-0.886679</v>
      </c>
      <c r="E892" s="5">
        <f t="shared" ca="1" si="481"/>
        <v>42</v>
      </c>
      <c r="F892" t="str">
        <f t="shared" ca="1" si="479"/>
        <v>41.644874,-0.886679 41.749628,-1.175514 41.749628,-1.175514 41.6163631,-0.87555 41.624888,-0.876361 41.6286004,-0.8862447 41.632608,-0.885066 41.637753,-0.884245 41.644874,-0.886679</v>
      </c>
      <c r="G892" s="69" t="s">
        <v>1174</v>
      </c>
      <c r="H892">
        <f t="shared" ca="1" si="482"/>
        <v>51</v>
      </c>
      <c r="I892" t="str">
        <f t="shared" ca="1" si="513"/>
        <v/>
      </c>
      <c r="J892" s="5" t="e">
        <f t="shared" ca="1" si="486"/>
        <v>#N/A</v>
      </c>
      <c r="M892" s="69"/>
      <c r="N892" s="69">
        <f t="shared" ca="1" si="514"/>
        <v>1</v>
      </c>
      <c r="O892" s="69" t="s">
        <v>1174</v>
      </c>
      <c r="P892">
        <f t="shared" ca="1" si="484"/>
        <v>1</v>
      </c>
      <c r="Q892">
        <f t="shared" ca="1" si="487"/>
        <v>848</v>
      </c>
      <c r="R892">
        <f t="shared" ca="1" si="490"/>
        <v>990</v>
      </c>
      <c r="S892">
        <f t="shared" ca="1" si="488"/>
        <v>839</v>
      </c>
      <c r="T892" t="str">
        <f t="shared" ca="1" si="489"/>
        <v>Paradas</v>
      </c>
      <c r="U892">
        <f t="shared" ca="1" si="491"/>
        <v>10839</v>
      </c>
      <c r="V892">
        <f ca="1">IFERROR(INDEX(Rutas_Despiece!$J:$J,MATCH($S892,$Q:$Q,0)),"")</f>
        <v>41.651066800000002</v>
      </c>
      <c r="W892">
        <f ca="1">IFERROR(INDEX(Rutas_Despiece!$K:$K,MATCH($S892,$Q:$Q,0)),"")</f>
        <v>-0.89020339999999998</v>
      </c>
      <c r="Y892" t="str">
        <f ca="1">IFERROR(INDEX(Rutas_Despiece!$F:$F,MATCH($S892,$Q:$Q,0))&amp;" "&amp;INDEX(Rutas_Despiece!$G:$G,MATCH($S892,$Q:$Q,0)),"")</f>
        <v xml:space="preserve">Paseo María Agustín  </v>
      </c>
      <c r="Z892" t="str">
        <f ca="1">IFERROR(INDEX(Rutas_Despiece!$H:$H,MATCH($S892,$Q:$Q,0)),"")</f>
        <v>Zaragoza</v>
      </c>
      <c r="AA892" t="str">
        <f ca="1">IFERROR(INDEX(Rutas_Despiece!$I:$I,MATCH($S892,$Q:$Q,0)),"")</f>
        <v>Zaragoza, España</v>
      </c>
      <c r="AB892" t="str">
        <f ca="1">IFERROR(INDEX(Rutas_Despiece!$L:$L,MATCH($S892,$Q:$Q,0)),"")</f>
        <v>Frente Museo Pablo Serrano</v>
      </c>
      <c r="AG892" t="str">
        <f t="shared" ca="1" si="485"/>
        <v/>
      </c>
    </row>
    <row r="893" spans="1:33" x14ac:dyDescent="0.25">
      <c r="A893">
        <f ca="1">IF(Rutas_Despiece!A893&lt;&gt;Rutas_Despiece!A892,1,0)</f>
        <v>0</v>
      </c>
      <c r="B893">
        <f ca="1">IF(A893,Rutas_Despiece!C893,0)</f>
        <v>0</v>
      </c>
      <c r="C893">
        <f ca="1">IF(A893,Rutas_Despiece!D893,0)</f>
        <v>0</v>
      </c>
      <c r="D893" t="str">
        <f ca="1">IF(A893=1,"",SUBSTITUTE(Rutas_Despiece!J893,",",".") &amp; ","&amp;SUBSTITUTE(Rutas_Despiece!K893,",","."))</f>
        <v>41.749628,-1.175514</v>
      </c>
      <c r="E893" s="5">
        <f t="shared" ca="1" si="481"/>
        <v>42</v>
      </c>
      <c r="F893" t="str">
        <f t="shared" ca="1" si="479"/>
        <v>41.749628,-1.175514 41.749628,-1.175514 41.6163631,-0.87555 41.624888,-0.876361 41.6286004,-0.8862447 41.632608,-0.885066 41.637753,-0.884245 41.644874,-0.886679</v>
      </c>
      <c r="G893" s="69" t="s">
        <v>1174</v>
      </c>
      <c r="H893">
        <f t="shared" ca="1" si="482"/>
        <v>51</v>
      </c>
      <c r="I893" t="str">
        <f t="shared" ca="1" si="513"/>
        <v/>
      </c>
      <c r="J893" s="5" t="e">
        <f t="shared" ca="1" si="486"/>
        <v>#N/A</v>
      </c>
      <c r="M893" s="69"/>
      <c r="N893" s="69">
        <f t="shared" ca="1" si="514"/>
        <v>1</v>
      </c>
      <c r="O893" s="69" t="s">
        <v>1174</v>
      </c>
      <c r="P893">
        <f t="shared" ca="1" si="484"/>
        <v>1</v>
      </c>
      <c r="Q893">
        <f t="shared" ca="1" si="487"/>
        <v>849</v>
      </c>
      <c r="R893">
        <f t="shared" ca="1" si="490"/>
        <v>990</v>
      </c>
      <c r="S893">
        <f t="shared" ca="1" si="488"/>
        <v>840</v>
      </c>
      <c r="T893" t="str">
        <f t="shared" ca="1" si="489"/>
        <v>Paradas</v>
      </c>
      <c r="U893">
        <f t="shared" ca="1" si="491"/>
        <v>10840</v>
      </c>
      <c r="V893">
        <f ca="1">IFERROR(INDEX(Rutas_Despiece!$J:$J,MATCH($S893,$Q:$Q,0)),"")</f>
        <v>41.647635600000001</v>
      </c>
      <c r="W893">
        <f ca="1">IFERROR(INDEX(Rutas_Despiece!$K:$K,MATCH($S893,$Q:$Q,0)),"")</f>
        <v>-0.88415429999999995</v>
      </c>
      <c r="Y893" t="str">
        <f ca="1">IFERROR(INDEX(Rutas_Despiece!$F:$F,MATCH($S893,$Q:$Q,0))&amp;" "&amp;INDEX(Rutas_Despiece!$G:$G,MATCH($S893,$Q:$Q,0)),"")</f>
        <v xml:space="preserve">Paseo Constitución nº 16 </v>
      </c>
      <c r="Z893" t="str">
        <f ca="1">IFERROR(INDEX(Rutas_Despiece!$H:$H,MATCH($S893,$Q:$Q,0)),"")</f>
        <v>Zaragoza</v>
      </c>
      <c r="AA893" t="str">
        <f ca="1">IFERROR(INDEX(Rutas_Despiece!$I:$I,MATCH($S893,$Q:$Q,0)),"")</f>
        <v>Zaragoza, España</v>
      </c>
      <c r="AB893" t="str">
        <f ca="1">IFERROR(INDEX(Rutas_Despiece!$L:$L,MATCH($S893,$Q:$Q,0)),"")</f>
        <v>Pd. Bus</v>
      </c>
      <c r="AG893" t="str">
        <f t="shared" ca="1" si="485"/>
        <v/>
      </c>
    </row>
    <row r="894" spans="1:33" x14ac:dyDescent="0.25">
      <c r="A894">
        <f ca="1">IF(Rutas_Despiece!A894&lt;&gt;Rutas_Despiece!A893,1,0)</f>
        <v>0</v>
      </c>
      <c r="B894">
        <f ca="1">IF(A894,Rutas_Despiece!C894,0)</f>
        <v>0</v>
      </c>
      <c r="C894">
        <f ca="1">IF(A894,Rutas_Despiece!D894,0)</f>
        <v>0</v>
      </c>
      <c r="D894" t="str">
        <f ca="1">IF(A894=1,"",SUBSTITUTE(Rutas_Despiece!J894,",",".") &amp; ","&amp;SUBSTITUTE(Rutas_Despiece!K894,",","."))</f>
        <v>41.749628,-1.175514</v>
      </c>
      <c r="E894" s="5">
        <f t="shared" ca="1" si="481"/>
        <v>42</v>
      </c>
      <c r="F894" t="str">
        <f t="shared" ca="1" si="479"/>
        <v>41.749628,-1.175514 41.6163631,-0.87555 41.624888,-0.876361 41.6286004,-0.8862447 41.632608,-0.885066 41.637753,-0.884245 41.644874,-0.886679</v>
      </c>
      <c r="G894" s="69" t="s">
        <v>1174</v>
      </c>
      <c r="H894">
        <f t="shared" ca="1" si="482"/>
        <v>51</v>
      </c>
      <c r="I894" t="str">
        <f t="shared" ref="I894" ca="1" si="515">IF(I893&lt;H894,I893+1,"")</f>
        <v/>
      </c>
      <c r="J894" s="5" t="e">
        <f t="shared" ca="1" si="486"/>
        <v>#N/A</v>
      </c>
      <c r="M894" s="69"/>
      <c r="N894" s="69">
        <f t="shared" ca="1" si="514"/>
        <v>1</v>
      </c>
      <c r="O894" s="69" t="s">
        <v>1174</v>
      </c>
      <c r="P894">
        <f t="shared" ca="1" si="484"/>
        <v>1</v>
      </c>
      <c r="Q894">
        <f t="shared" ca="1" si="487"/>
        <v>850</v>
      </c>
      <c r="R894">
        <f t="shared" ca="1" si="490"/>
        <v>990</v>
      </c>
      <c r="S894">
        <f t="shared" ca="1" si="488"/>
        <v>841</v>
      </c>
      <c r="T894" t="str">
        <f t="shared" ca="1" si="489"/>
        <v>Paradas</v>
      </c>
      <c r="U894">
        <f t="shared" ca="1" si="491"/>
        <v>10841</v>
      </c>
      <c r="V894">
        <f ca="1">IFERROR(INDEX(Rutas_Despiece!$J:$J,MATCH($S894,$Q:$Q,0)),"")</f>
        <v>41.648918500000001</v>
      </c>
      <c r="W894">
        <f ca="1">IFERROR(INDEX(Rutas_Despiece!$K:$K,MATCH($S894,$Q:$Q,0)),"")</f>
        <v>-0.87677159999999998</v>
      </c>
      <c r="Y894" t="str">
        <f ca="1">IFERROR(INDEX(Rutas_Despiece!$F:$F,MATCH($S894,$Q:$Q,0))&amp;" "&amp;INDEX(Rutas_Despiece!$G:$G,MATCH($S894,$Q:$Q,0)),"")</f>
        <v xml:space="preserve">Paseo La Mina  </v>
      </c>
      <c r="Z894" t="str">
        <f ca="1">IFERROR(INDEX(Rutas_Despiece!$H:$H,MATCH($S894,$Q:$Q,0)),"")</f>
        <v>Zaragoza</v>
      </c>
      <c r="AA894" t="str">
        <f ca="1">IFERROR(INDEX(Rutas_Despiece!$I:$I,MATCH($S894,$Q:$Q,0)),"")</f>
        <v>Zaragoza, España</v>
      </c>
      <c r="AB894" t="str">
        <f ca="1">IFERROR(INDEX(Rutas_Despiece!$L:$L,MATCH($S894,$Q:$Q,0)),"")</f>
        <v>Frente nº 21 - Pd. Bus</v>
      </c>
      <c r="AG894" t="str">
        <f t="shared" ca="1" si="485"/>
        <v/>
      </c>
    </row>
    <row r="895" spans="1:33" x14ac:dyDescent="0.25">
      <c r="A895">
        <f ca="1">IF(Rutas_Despiece!A895&lt;&gt;Rutas_Despiece!A894,1,0)</f>
        <v>0</v>
      </c>
      <c r="B895">
        <f ca="1">IF(A895,Rutas_Despiece!C895,0)</f>
        <v>0</v>
      </c>
      <c r="C895">
        <f ca="1">IF(A895,Rutas_Despiece!D895,0)</f>
        <v>0</v>
      </c>
      <c r="D895" t="str">
        <f ca="1">IF(A895=1,"",SUBSTITUTE(Rutas_Despiece!J895,",",".") &amp; ","&amp;SUBSTITUTE(Rutas_Despiece!K895,",","."))</f>
        <v>41.6163631,-0.87555</v>
      </c>
      <c r="E895" s="5">
        <f t="shared" ca="1" si="481"/>
        <v>42</v>
      </c>
      <c r="F895" t="str">
        <f t="shared" ref="F895:F958" ca="1" si="516">IF(A896=1,D895,D895&amp;" "&amp;F896)</f>
        <v>41.6163631,-0.87555 41.624888,-0.876361 41.6286004,-0.8862447 41.632608,-0.885066 41.637753,-0.884245 41.644874,-0.886679</v>
      </c>
      <c r="G895" s="69" t="s">
        <v>1174</v>
      </c>
      <c r="H895">
        <f t="shared" ca="1" si="482"/>
        <v>51</v>
      </c>
      <c r="I895" t="str">
        <f t="shared" ref="I895:I898" ca="1" si="517">IF(I894&lt;H895,I894+1,I894)</f>
        <v/>
      </c>
      <c r="J895" s="5" t="e">
        <f t="shared" ca="1" si="486"/>
        <v>#N/A</v>
      </c>
      <c r="M895" s="69"/>
      <c r="N895" s="69">
        <f t="shared" ca="1" si="514"/>
        <v>1</v>
      </c>
      <c r="O895" s="69" t="s">
        <v>1174</v>
      </c>
      <c r="P895">
        <f t="shared" ca="1" si="484"/>
        <v>1</v>
      </c>
      <c r="Q895">
        <f t="shared" ca="1" si="487"/>
        <v>851</v>
      </c>
      <c r="R895">
        <f t="shared" ca="1" si="490"/>
        <v>990</v>
      </c>
      <c r="S895">
        <f t="shared" ca="1" si="488"/>
        <v>842</v>
      </c>
      <c r="T895" t="str">
        <f t="shared" ca="1" si="489"/>
        <v>Paradas</v>
      </c>
      <c r="U895">
        <f t="shared" ca="1" si="491"/>
        <v>10842</v>
      </c>
      <c r="V895">
        <f ca="1">IFERROR(INDEX(Rutas_Despiece!$J:$J,MATCH($S895,$Q:$Q,0)),"")</f>
        <v>41.651054999999999</v>
      </c>
      <c r="W895">
        <f ca="1">IFERROR(INDEX(Rutas_Despiece!$K:$K,MATCH($S895,$Q:$Q,0)),"")</f>
        <v>-0.87082360000000003</v>
      </c>
      <c r="Y895" t="str">
        <f ca="1">IFERROR(INDEX(Rutas_Despiece!$F:$F,MATCH($S895,$Q:$Q,0))&amp;" "&amp;INDEX(Rutas_Despiece!$G:$G,MATCH($S895,$Q:$Q,0)),"")</f>
        <v xml:space="preserve">Asalto  </v>
      </c>
      <c r="Z895" t="str">
        <f ca="1">IFERROR(INDEX(Rutas_Despiece!$H:$H,MATCH($S895,$Q:$Q,0)),"")</f>
        <v>Zaragoza</v>
      </c>
      <c r="AA895" t="str">
        <f ca="1">IFERROR(INDEX(Rutas_Despiece!$I:$I,MATCH($S895,$Q:$Q,0)),"")</f>
        <v>Zaragoza, España</v>
      </c>
      <c r="AB895" t="str">
        <f ca="1">IFERROR(INDEX(Rutas_Despiece!$L:$L,MATCH($S895,$Q:$Q,0)),"")</f>
        <v>Edf. Trovador</v>
      </c>
      <c r="AG895" t="str">
        <f t="shared" ca="1" si="485"/>
        <v/>
      </c>
    </row>
    <row r="896" spans="1:33" x14ac:dyDescent="0.25">
      <c r="A896">
        <f ca="1">IF(Rutas_Despiece!A896&lt;&gt;Rutas_Despiece!A895,1,0)</f>
        <v>0</v>
      </c>
      <c r="B896">
        <f ca="1">IF(A896,Rutas_Despiece!C896,0)</f>
        <v>0</v>
      </c>
      <c r="C896">
        <f ca="1">IF(A896,Rutas_Despiece!D896,0)</f>
        <v>0</v>
      </c>
      <c r="D896" t="str">
        <f ca="1">IF(A896=1,"",SUBSTITUTE(Rutas_Despiece!J896,",",".") &amp; ","&amp;SUBSTITUTE(Rutas_Despiece!K896,",","."))</f>
        <v>41.624888,-0.876361</v>
      </c>
      <c r="E896" s="5">
        <f t="shared" ca="1" si="481"/>
        <v>42</v>
      </c>
      <c r="F896" t="str">
        <f t="shared" ca="1" si="516"/>
        <v>41.624888,-0.876361 41.6286004,-0.8862447 41.632608,-0.885066 41.637753,-0.884245 41.644874,-0.886679</v>
      </c>
      <c r="G896" s="69" t="s">
        <v>1174</v>
      </c>
      <c r="H896">
        <f t="shared" ca="1" si="482"/>
        <v>51</v>
      </c>
      <c r="I896" t="str">
        <f t="shared" ca="1" si="517"/>
        <v/>
      </c>
      <c r="J896" s="5" t="e">
        <f t="shared" ca="1" si="486"/>
        <v>#N/A</v>
      </c>
      <c r="M896" s="69"/>
      <c r="N896" s="69">
        <f t="shared" ca="1" si="514"/>
        <v>1</v>
      </c>
      <c r="O896" s="69" t="s">
        <v>1174</v>
      </c>
      <c r="P896">
        <f t="shared" ca="1" si="484"/>
        <v>1</v>
      </c>
      <c r="Q896">
        <f t="shared" ca="1" si="487"/>
        <v>852</v>
      </c>
      <c r="R896">
        <f t="shared" ca="1" si="490"/>
        <v>990</v>
      </c>
      <c r="S896">
        <f t="shared" ca="1" si="488"/>
        <v>843</v>
      </c>
      <c r="T896" t="str">
        <f t="shared" ca="1" si="489"/>
        <v>Paradas</v>
      </c>
      <c r="U896">
        <f t="shared" ca="1" si="491"/>
        <v>10843</v>
      </c>
      <c r="V896">
        <f ca="1">IFERROR(INDEX(Rutas_Despiece!$J:$J,MATCH($S896,$Q:$Q,0)),"")</f>
        <v>41.616363100000001</v>
      </c>
      <c r="W896">
        <f ca="1">IFERROR(INDEX(Rutas_Despiece!$K:$K,MATCH($S896,$Q:$Q,0)),"")</f>
        <v>-0.87555000000000005</v>
      </c>
      <c r="Y896" t="str">
        <f ca="1">IFERROR(INDEX(Rutas_Despiece!$F:$F,MATCH($S896,$Q:$Q,0))&amp;" "&amp;INDEX(Rutas_Despiece!$G:$G,MATCH($S896,$Q:$Q,0)),"")</f>
        <v xml:space="preserve">Calle Tiziano  </v>
      </c>
      <c r="Z896" t="str">
        <f ca="1">IFERROR(INDEX(Rutas_Despiece!$H:$H,MATCH($S896,$Q:$Q,0)),"")</f>
        <v>Zaragoza</v>
      </c>
      <c r="AA896" t="str">
        <f ca="1">IFERROR(INDEX(Rutas_Despiece!$I:$I,MATCH($S896,$Q:$Q,0)),"")</f>
        <v>Zaragoza, España</v>
      </c>
      <c r="AB896" t="str">
        <f ca="1">IFERROR(INDEX(Rutas_Despiece!$L:$L,MATCH($S896,$Q:$Q,0)),"")</f>
        <v>Esq. Paolo Veronese - Puerto Venecia</v>
      </c>
      <c r="AG896" t="str">
        <f t="shared" ca="1" si="485"/>
        <v/>
      </c>
    </row>
    <row r="897" spans="1:33" x14ac:dyDescent="0.25">
      <c r="A897">
        <f ca="1">IF(Rutas_Despiece!A897&lt;&gt;Rutas_Despiece!A896,1,0)</f>
        <v>0</v>
      </c>
      <c r="B897">
        <f ca="1">IF(A897,Rutas_Despiece!C897,0)</f>
        <v>0</v>
      </c>
      <c r="C897">
        <f ca="1">IF(A897,Rutas_Despiece!D897,0)</f>
        <v>0</v>
      </c>
      <c r="D897" t="str">
        <f ca="1">IF(A897=1,"",SUBSTITUTE(Rutas_Despiece!J897,",",".") &amp; ","&amp;SUBSTITUTE(Rutas_Despiece!K897,",","."))</f>
        <v>41.6286004,-0.8862447</v>
      </c>
      <c r="E897" s="5">
        <f t="shared" ca="1" si="481"/>
        <v>42</v>
      </c>
      <c r="F897" t="str">
        <f t="shared" ca="1" si="516"/>
        <v>41.6286004,-0.8862447 41.632608,-0.885066 41.637753,-0.884245 41.644874,-0.886679</v>
      </c>
      <c r="G897" s="69" t="s">
        <v>1174</v>
      </c>
      <c r="H897">
        <f t="shared" ca="1" si="482"/>
        <v>51</v>
      </c>
      <c r="I897" t="str">
        <f t="shared" ca="1" si="517"/>
        <v/>
      </c>
      <c r="J897" s="5" t="e">
        <f t="shared" ca="1" si="486"/>
        <v>#N/A</v>
      </c>
      <c r="M897" s="69"/>
      <c r="N897" s="69">
        <f t="shared" ca="1" si="514"/>
        <v>1</v>
      </c>
      <c r="O897" s="69" t="s">
        <v>1174</v>
      </c>
      <c r="P897">
        <f t="shared" ca="1" si="484"/>
        <v>1</v>
      </c>
      <c r="Q897">
        <f t="shared" ca="1" si="487"/>
        <v>853</v>
      </c>
      <c r="R897">
        <f t="shared" ca="1" si="490"/>
        <v>990</v>
      </c>
      <c r="S897">
        <f t="shared" ca="1" si="488"/>
        <v>844</v>
      </c>
      <c r="T897" t="str">
        <f t="shared" ca="1" si="489"/>
        <v>Paradas</v>
      </c>
      <c r="U897">
        <f t="shared" ca="1" si="491"/>
        <v>10844</v>
      </c>
      <c r="V897">
        <f ca="1">IFERROR(INDEX(Rutas_Despiece!$J:$J,MATCH($S897,$Q:$Q,0)),"")</f>
        <v>41.624887999999999</v>
      </c>
      <c r="W897">
        <f ca="1">IFERROR(INDEX(Rutas_Despiece!$K:$K,MATCH($S897,$Q:$Q,0)),"")</f>
        <v>-0.87636099999999995</v>
      </c>
      <c r="Y897" t="str">
        <f ca="1">IFERROR(INDEX(Rutas_Despiece!$F:$F,MATCH($S897,$Q:$Q,0))&amp;" "&amp;INDEX(Rutas_Despiece!$G:$G,MATCH($S897,$Q:$Q,0)),"")</f>
        <v xml:space="preserve">Cuarta Avenida nº 23 </v>
      </c>
      <c r="Z897" t="str">
        <f ca="1">IFERROR(INDEX(Rutas_Despiece!$H:$H,MATCH($S897,$Q:$Q,0)),"")</f>
        <v>Zaragoza</v>
      </c>
      <c r="AA897" t="str">
        <f ca="1">IFERROR(INDEX(Rutas_Despiece!$I:$I,MATCH($S897,$Q:$Q,0)),"")</f>
        <v>Zaragoza, España</v>
      </c>
      <c r="AB897" t="str">
        <f ca="1">IFERROR(INDEX(Rutas_Despiece!$L:$L,MATCH($S897,$Q:$Q,0)),"")</f>
        <v>Pd. Bus</v>
      </c>
      <c r="AG897" t="str">
        <f t="shared" ca="1" si="485"/>
        <v/>
      </c>
    </row>
    <row r="898" spans="1:33" x14ac:dyDescent="0.25">
      <c r="A898">
        <f ca="1">IF(Rutas_Despiece!A898&lt;&gt;Rutas_Despiece!A897,1,0)</f>
        <v>0</v>
      </c>
      <c r="B898">
        <f ca="1">IF(A898,Rutas_Despiece!C898,0)</f>
        <v>0</v>
      </c>
      <c r="C898">
        <f ca="1">IF(A898,Rutas_Despiece!D898,0)</f>
        <v>0</v>
      </c>
      <c r="D898" t="str">
        <f ca="1">IF(A898=1,"",SUBSTITUTE(Rutas_Despiece!J898,",",".") &amp; ","&amp;SUBSTITUTE(Rutas_Despiece!K898,",","."))</f>
        <v>41.632608,-0.885066</v>
      </c>
      <c r="E898" s="5">
        <f t="shared" ca="1" si="481"/>
        <v>42</v>
      </c>
      <c r="F898" t="str">
        <f t="shared" ca="1" si="516"/>
        <v>41.632608,-0.885066 41.637753,-0.884245 41.644874,-0.886679</v>
      </c>
      <c r="G898" s="69" t="s">
        <v>1174</v>
      </c>
      <c r="H898">
        <f t="shared" ca="1" si="482"/>
        <v>51</v>
      </c>
      <c r="I898" t="str">
        <f t="shared" ca="1" si="517"/>
        <v/>
      </c>
      <c r="J898" s="5" t="e">
        <f t="shared" ca="1" si="486"/>
        <v>#N/A</v>
      </c>
      <c r="M898" s="69"/>
      <c r="N898" s="69">
        <f t="shared" ca="1" si="514"/>
        <v>1</v>
      </c>
      <c r="O898" s="69" t="s">
        <v>1174</v>
      </c>
      <c r="P898">
        <f t="shared" ca="1" si="484"/>
        <v>1</v>
      </c>
      <c r="Q898">
        <f t="shared" ca="1" si="487"/>
        <v>854</v>
      </c>
      <c r="R898">
        <f t="shared" ca="1" si="490"/>
        <v>990</v>
      </c>
      <c r="S898">
        <f t="shared" ca="1" si="488"/>
        <v>845</v>
      </c>
      <c r="T898" t="str">
        <f t="shared" ca="1" si="489"/>
        <v>Paradas</v>
      </c>
      <c r="U898">
        <f t="shared" ca="1" si="491"/>
        <v>10845</v>
      </c>
      <c r="V898">
        <f ca="1">IFERROR(INDEX(Rutas_Despiece!$J:$J,MATCH($S898,$Q:$Q,0)),"")</f>
        <v>41.628265399999997</v>
      </c>
      <c r="W898">
        <f ca="1">IFERROR(INDEX(Rutas_Despiece!$K:$K,MATCH($S898,$Q:$Q,0)),"")</f>
        <v>-0.88628390000000001</v>
      </c>
      <c r="Y898" t="str">
        <f ca="1">IFERROR(INDEX(Rutas_Despiece!$F:$F,MATCH($S898,$Q:$Q,0))&amp;" "&amp;INDEX(Rutas_Despiece!$G:$G,MATCH($S898,$Q:$Q,0)),"")</f>
        <v xml:space="preserve">Avd. América </v>
      </c>
      <c r="Z898" t="str">
        <f ca="1">IFERROR(INDEX(Rutas_Despiece!$H:$H,MATCH($S898,$Q:$Q,0)),"")</f>
        <v>Zaragoza</v>
      </c>
      <c r="AA898" t="str">
        <f ca="1">IFERROR(INDEX(Rutas_Despiece!$I:$I,MATCH($S898,$Q:$Q,0)),"")</f>
        <v>Zaragoza, España</v>
      </c>
      <c r="AB898" t="str">
        <f ca="1">IFERROR(INDEX(Rutas_Despiece!$L:$L,MATCH($S898,$Q:$Q,0)),"")</f>
        <v>Esq. Pontevedra - Pd. Bus</v>
      </c>
      <c r="AG898" t="str">
        <f t="shared" ca="1" si="485"/>
        <v/>
      </c>
    </row>
    <row r="899" spans="1:33" x14ac:dyDescent="0.25">
      <c r="A899">
        <f ca="1">IF(Rutas_Despiece!A899&lt;&gt;Rutas_Despiece!A898,1,0)</f>
        <v>0</v>
      </c>
      <c r="B899">
        <f ca="1">IF(A899,Rutas_Despiece!C899,0)</f>
        <v>0</v>
      </c>
      <c r="C899">
        <f ca="1">IF(A899,Rutas_Despiece!D899,0)</f>
        <v>0</v>
      </c>
      <c r="D899" t="str">
        <f ca="1">IF(A899=1,"",SUBSTITUTE(Rutas_Despiece!J899,",",".") &amp; ","&amp;SUBSTITUTE(Rutas_Despiece!K899,",","."))</f>
        <v>41.637753,-0.884245</v>
      </c>
      <c r="E899" s="5">
        <f t="shared" ref="E899:E962" ca="1" si="518">E898+A899</f>
        <v>42</v>
      </c>
      <c r="F899" t="str">
        <f t="shared" ca="1" si="516"/>
        <v>41.637753,-0.884245 41.644874,-0.886679</v>
      </c>
      <c r="G899" s="69" t="s">
        <v>1174</v>
      </c>
      <c r="H899">
        <f t="shared" ref="H899:H962" ca="1" si="519">H898</f>
        <v>51</v>
      </c>
      <c r="I899" t="str">
        <f t="shared" ref="I899" ca="1" si="520">IF(I898&lt;H899,I898+1,"")</f>
        <v/>
      </c>
      <c r="J899" s="5" t="e">
        <f t="shared" ca="1" si="486"/>
        <v>#N/A</v>
      </c>
      <c r="M899" s="69"/>
      <c r="N899" s="69">
        <f t="shared" ca="1" si="514"/>
        <v>1</v>
      </c>
      <c r="O899" s="69" t="s">
        <v>1174</v>
      </c>
      <c r="P899">
        <f t="shared" ref="P899:P962" ca="1" si="521">IF(A899,0,1)</f>
        <v>1</v>
      </c>
      <c r="Q899">
        <f t="shared" ca="1" si="487"/>
        <v>855</v>
      </c>
      <c r="R899">
        <f t="shared" ca="1" si="490"/>
        <v>990</v>
      </c>
      <c r="S899">
        <f t="shared" ca="1" si="488"/>
        <v>846</v>
      </c>
      <c r="T899" t="str">
        <f t="shared" ca="1" si="489"/>
        <v>Paradas</v>
      </c>
      <c r="U899">
        <f t="shared" ca="1" si="491"/>
        <v>10846</v>
      </c>
      <c r="V899">
        <f ca="1">IFERROR(INDEX(Rutas_Despiece!$J:$J,MATCH($S899,$Q:$Q,0)),"")</f>
        <v>41.632607999999998</v>
      </c>
      <c r="W899">
        <f ca="1">IFERROR(INDEX(Rutas_Despiece!$K:$K,MATCH($S899,$Q:$Q,0)),"")</f>
        <v>-0.88506600000000002</v>
      </c>
      <c r="Y899" t="str">
        <f ca="1">IFERROR(INDEX(Rutas_Despiece!$F:$F,MATCH($S899,$Q:$Q,0))&amp;" "&amp;INDEX(Rutas_Despiece!$G:$G,MATCH($S899,$Q:$Q,0)),"")</f>
        <v xml:space="preserve">Avd. América nº 11 </v>
      </c>
      <c r="Z899" t="str">
        <f ca="1">IFERROR(INDEX(Rutas_Despiece!$H:$H,MATCH($S899,$Q:$Q,0)),"")</f>
        <v>Zaragoza</v>
      </c>
      <c r="AA899" t="str">
        <f ca="1">IFERROR(INDEX(Rutas_Despiece!$I:$I,MATCH($S899,$Q:$Q,0)),"")</f>
        <v>Zaragoza, España</v>
      </c>
      <c r="AB899" t="str">
        <f ca="1">IFERROR(INDEX(Rutas_Despiece!$L:$L,MATCH($S899,$Q:$Q,0)),"")</f>
        <v>Frente Plaza Canteras - Pd. Bus</v>
      </c>
      <c r="AG899" t="str">
        <f t="shared" ref="AG899:AG962" ca="1" si="522">IF(N899=0,L899,"")</f>
        <v/>
      </c>
    </row>
    <row r="900" spans="1:33" x14ac:dyDescent="0.25">
      <c r="A900">
        <f ca="1">IF(Rutas_Despiece!A900&lt;&gt;Rutas_Despiece!A899,1,0)</f>
        <v>0</v>
      </c>
      <c r="B900">
        <f ca="1">IF(A900,Rutas_Despiece!C900,0)</f>
        <v>0</v>
      </c>
      <c r="C900">
        <f ca="1">IF(A900,Rutas_Despiece!D900,0)</f>
        <v>0</v>
      </c>
      <c r="D900" t="str">
        <f ca="1">IF(A900=1,"",SUBSTITUTE(Rutas_Despiece!J900,",",".") &amp; ","&amp;SUBSTITUTE(Rutas_Despiece!K900,",","."))</f>
        <v>41.644874,-0.886679</v>
      </c>
      <c r="E900" s="5">
        <f t="shared" ca="1" si="518"/>
        <v>42</v>
      </c>
      <c r="F900" t="str">
        <f t="shared" ca="1" si="516"/>
        <v>41.644874,-0.886679</v>
      </c>
      <c r="G900" s="69" t="s">
        <v>1174</v>
      </c>
      <c r="H900">
        <f t="shared" ca="1" si="519"/>
        <v>51</v>
      </c>
      <c r="I900" t="str">
        <f t="shared" ref="I900:I903" ca="1" si="523">IF(I899&lt;H900,I899+1,I899)</f>
        <v/>
      </c>
      <c r="J900" s="5" t="e">
        <f t="shared" ref="J900:J963" ca="1" si="524">INDEX($B:$B,MATCH(I900,$E:$E,0))</f>
        <v>#N/A</v>
      </c>
      <c r="M900" s="69"/>
      <c r="N900" s="69">
        <f t="shared" ca="1" si="514"/>
        <v>1</v>
      </c>
      <c r="O900" s="69" t="s">
        <v>1174</v>
      </c>
      <c r="P900">
        <f t="shared" ca="1" si="521"/>
        <v>1</v>
      </c>
      <c r="Q900">
        <f t="shared" ref="Q900:Q963" ca="1" si="525">Q899+P900</f>
        <v>856</v>
      </c>
      <c r="R900">
        <f t="shared" ca="1" si="490"/>
        <v>990</v>
      </c>
      <c r="S900">
        <f t="shared" ref="S900:S963" ca="1" si="526">IF(S899&lt;R900,S899+1,"")</f>
        <v>847</v>
      </c>
      <c r="T900" t="str">
        <f t="shared" ref="T900:T963" ca="1" si="527">IF(S900&lt;&gt;"","Paradas","")</f>
        <v>Paradas</v>
      </c>
      <c r="U900">
        <f t="shared" ca="1" si="491"/>
        <v>10847</v>
      </c>
      <c r="V900">
        <f ca="1">IFERROR(INDEX(Rutas_Despiece!$J:$J,MATCH($S900,$Q:$Q,0)),"")</f>
        <v>41.637752999999996</v>
      </c>
      <c r="W900">
        <f ca="1">IFERROR(INDEX(Rutas_Despiece!$K:$K,MATCH($S900,$Q:$Q,0)),"")</f>
        <v>-0.88424499999999995</v>
      </c>
      <c r="Y900" t="str">
        <f ca="1">IFERROR(INDEX(Rutas_Despiece!$F:$F,MATCH($S900,$Q:$Q,0))&amp;" "&amp;INDEX(Rutas_Despiece!$G:$G,MATCH($S900,$Q:$Q,0)),"")</f>
        <v xml:space="preserve">Paseo Cuellar nº 29 </v>
      </c>
      <c r="Z900" t="str">
        <f ca="1">IFERROR(INDEX(Rutas_Despiece!$H:$H,MATCH($S900,$Q:$Q,0)),"")</f>
        <v>Zaragoza</v>
      </c>
      <c r="AA900" t="str">
        <f ca="1">IFERROR(INDEX(Rutas_Despiece!$I:$I,MATCH($S900,$Q:$Q,0)),"")</f>
        <v>Zaragoza, España</v>
      </c>
      <c r="AB900" t="str">
        <f ca="1">IFERROR(INDEX(Rutas_Despiece!$L:$L,MATCH($S900,$Q:$Q,0)),"")</f>
        <v>Esq. Luis Sallenave - Pd. Bus</v>
      </c>
      <c r="AG900" t="str">
        <f t="shared" ca="1" si="522"/>
        <v/>
      </c>
    </row>
    <row r="901" spans="1:33" x14ac:dyDescent="0.25">
      <c r="A901">
        <f ca="1">IF(Rutas_Despiece!A901&lt;&gt;Rutas_Despiece!A900,1,0)</f>
        <v>1</v>
      </c>
      <c r="B901" t="str">
        <f ca="1">IF(A901,Rutas_Despiece!C901,0)</f>
        <v>Rutas_Habituales_Central</v>
      </c>
      <c r="C901" t="str">
        <f ca="1">IF(A901,Rutas_Despiece!D901,0)</f>
        <v>Ruta 9_16</v>
      </c>
      <c r="D901" t="str">
        <f ca="1">IF(A901=1,"",SUBSTITUTE(Rutas_Despiece!J901,",",".") &amp; ","&amp;SUBSTITUTE(Rutas_Despiece!K901,",","."))</f>
        <v/>
      </c>
      <c r="E901" s="5">
        <f t="shared" ca="1" si="518"/>
        <v>43</v>
      </c>
      <c r="F901" t="str">
        <f t="shared" ca="1" si="516"/>
        <v xml:space="preserve"> 41.63814,-0.87612 41.6371135,-0.877457 41.646026,-0.872195 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G901" s="69" t="s">
        <v>1174</v>
      </c>
      <c r="H901">
        <f t="shared" ca="1" si="519"/>
        <v>51</v>
      </c>
      <c r="I901" t="str">
        <f t="shared" ca="1" si="523"/>
        <v/>
      </c>
      <c r="J901" s="5" t="e">
        <f t="shared" ca="1" si="524"/>
        <v>#N/A</v>
      </c>
      <c r="M901" s="69"/>
      <c r="N901" s="69">
        <f t="shared" ca="1" si="514"/>
        <v>1</v>
      </c>
      <c r="O901" s="69" t="s">
        <v>1174</v>
      </c>
      <c r="P901">
        <f t="shared" ca="1" si="521"/>
        <v>0</v>
      </c>
      <c r="Q901">
        <f t="shared" ca="1" si="525"/>
        <v>856</v>
      </c>
      <c r="R901">
        <f t="shared" ref="R901:R964" ca="1" si="528">R900</f>
        <v>990</v>
      </c>
      <c r="S901">
        <f t="shared" ca="1" si="526"/>
        <v>848</v>
      </c>
      <c r="T901" t="str">
        <f t="shared" ca="1" si="527"/>
        <v>Paradas</v>
      </c>
      <c r="U901">
        <f t="shared" ref="U901:U964" ca="1" si="529">IF(S901=0,"",10000+S901)</f>
        <v>10848</v>
      </c>
      <c r="V901">
        <f ca="1">IFERROR(INDEX(Rutas_Despiece!$J:$J,MATCH($S901,$Q:$Q,0)),"")</f>
        <v>41.644874000000002</v>
      </c>
      <c r="W901">
        <f ca="1">IFERROR(INDEX(Rutas_Despiece!$K:$K,MATCH($S901,$Q:$Q,0)),"")</f>
        <v>-0.88667899999999999</v>
      </c>
      <c r="Y901" t="str">
        <f ca="1">IFERROR(INDEX(Rutas_Despiece!$F:$F,MATCH($S901,$Q:$Q,0))&amp;" "&amp;INDEX(Rutas_Despiece!$G:$G,MATCH($S901,$Q:$Q,0)),"")</f>
        <v>Pº Sagasta nº 51</v>
      </c>
      <c r="Z901" t="str">
        <f ca="1">IFERROR(INDEX(Rutas_Despiece!$H:$H,MATCH($S901,$Q:$Q,0)),"")</f>
        <v>Zaragoza</v>
      </c>
      <c r="AA901" t="str">
        <f ca="1">IFERROR(INDEX(Rutas_Despiece!$I:$I,MATCH($S901,$Q:$Q,0)),"")</f>
        <v>Zaragoza, España</v>
      </c>
      <c r="AB901">
        <f ca="1">IFERROR(INDEX(Rutas_Despiece!$L:$L,MATCH($S901,$Q:$Q,0)),"")</f>
        <v>0</v>
      </c>
      <c r="AG901" t="str">
        <f t="shared" ca="1" si="522"/>
        <v/>
      </c>
    </row>
    <row r="902" spans="1:33" x14ac:dyDescent="0.25">
      <c r="A902">
        <f ca="1">IF(Rutas_Despiece!A902&lt;&gt;Rutas_Despiece!A901,1,0)</f>
        <v>0</v>
      </c>
      <c r="B902">
        <f ca="1">IF(A902,Rutas_Despiece!C902,0)</f>
        <v>0</v>
      </c>
      <c r="C902">
        <f ca="1">IF(A902,Rutas_Despiece!D902,0)</f>
        <v>0</v>
      </c>
      <c r="D902" t="str">
        <f ca="1">IF(A902=1,"",SUBSTITUTE(Rutas_Despiece!J902,",",".") &amp; ","&amp;SUBSTITUTE(Rutas_Despiece!K902,",","."))</f>
        <v>41.63814,-0.87612</v>
      </c>
      <c r="E902" s="5">
        <f t="shared" ca="1" si="518"/>
        <v>43</v>
      </c>
      <c r="F902" t="str">
        <f t="shared" ca="1" si="516"/>
        <v>41.63814,-0.87612 41.6371135,-0.877457 41.646026,-0.872195 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G902" s="69" t="s">
        <v>1174</v>
      </c>
      <c r="H902">
        <f t="shared" ca="1" si="519"/>
        <v>51</v>
      </c>
      <c r="I902" t="str">
        <f t="shared" ca="1" si="523"/>
        <v/>
      </c>
      <c r="J902" s="5" t="e">
        <f t="shared" ca="1" si="524"/>
        <v>#N/A</v>
      </c>
      <c r="M902" s="69"/>
      <c r="N902" s="69">
        <f t="shared" ca="1" si="514"/>
        <v>1</v>
      </c>
      <c r="O902" s="69" t="s">
        <v>1174</v>
      </c>
      <c r="P902">
        <f t="shared" ca="1" si="521"/>
        <v>1</v>
      </c>
      <c r="Q902">
        <f t="shared" ca="1" si="525"/>
        <v>857</v>
      </c>
      <c r="R902">
        <f t="shared" ca="1" si="528"/>
        <v>990</v>
      </c>
      <c r="S902">
        <f t="shared" ca="1" si="526"/>
        <v>849</v>
      </c>
      <c r="T902" t="str">
        <f t="shared" ca="1" si="527"/>
        <v>Paradas</v>
      </c>
      <c r="U902">
        <f t="shared" ca="1" si="529"/>
        <v>10849</v>
      </c>
      <c r="V902">
        <f ca="1">IFERROR(INDEX(Rutas_Despiece!$J:$J,MATCH($S902,$Q:$Q,0)),"")</f>
        <v>41.749628000000001</v>
      </c>
      <c r="W902">
        <f ca="1">IFERROR(INDEX(Rutas_Despiece!$K:$K,MATCH($S902,$Q:$Q,0)),"")</f>
        <v>-1.1755139999999999</v>
      </c>
      <c r="Y902" t="str">
        <f ca="1">IFERROR(INDEX(Rutas_Despiece!$F:$F,MATCH($S902,$Q:$Q,0))&amp;" "&amp;INDEX(Rutas_Despiece!$G:$G,MATCH($S902,$Q:$Q,0)),"")</f>
        <v xml:space="preserve">Pol. Ind Entrerrios </v>
      </c>
      <c r="Z902" t="str">
        <f ca="1">IFERROR(INDEX(Rutas_Despiece!$H:$H,MATCH($S902,$Q:$Q,0)),"")</f>
        <v>Figueruelas</v>
      </c>
      <c r="AA902" t="str">
        <f ca="1">IFERROR(INDEX(Rutas_Despiece!$I:$I,MATCH($S902,$Q:$Q,0)),"")</f>
        <v>Zaragoza, España</v>
      </c>
      <c r="AB902" t="str">
        <f ca="1">IFERROR(INDEX(Rutas_Despiece!$L:$L,MATCH($S902,$Q:$Q,0)),"")</f>
        <v>Opel Puerta 5</v>
      </c>
      <c r="AG902" t="str">
        <f t="shared" ca="1" si="522"/>
        <v/>
      </c>
    </row>
    <row r="903" spans="1:33" x14ac:dyDescent="0.25">
      <c r="A903">
        <f ca="1">IF(Rutas_Despiece!A903&lt;&gt;Rutas_Despiece!A902,1,0)</f>
        <v>0</v>
      </c>
      <c r="B903">
        <f ca="1">IF(A903,Rutas_Despiece!C903,0)</f>
        <v>0</v>
      </c>
      <c r="C903">
        <f ca="1">IF(A903,Rutas_Despiece!D903,0)</f>
        <v>0</v>
      </c>
      <c r="D903" t="str">
        <f ca="1">IF(A903=1,"",SUBSTITUTE(Rutas_Despiece!J903,",",".") &amp; ","&amp;SUBSTITUTE(Rutas_Despiece!K903,",","."))</f>
        <v>41.6371135,-0.877457</v>
      </c>
      <c r="E903" s="5">
        <f t="shared" ca="1" si="518"/>
        <v>43</v>
      </c>
      <c r="F903" t="str">
        <f t="shared" ca="1" si="516"/>
        <v>41.6371135,-0.877457 41.646026,-0.872195 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G903" s="69" t="s">
        <v>1174</v>
      </c>
      <c r="H903">
        <f t="shared" ca="1" si="519"/>
        <v>51</v>
      </c>
      <c r="I903" t="str">
        <f t="shared" ca="1" si="523"/>
        <v/>
      </c>
      <c r="J903" s="5" t="e">
        <f t="shared" ca="1" si="524"/>
        <v>#N/A</v>
      </c>
      <c r="M903" s="69"/>
      <c r="N903" s="69">
        <f t="shared" ca="1" si="514"/>
        <v>1</v>
      </c>
      <c r="O903" s="69" t="s">
        <v>1174</v>
      </c>
      <c r="P903">
        <f t="shared" ca="1" si="521"/>
        <v>1</v>
      </c>
      <c r="Q903">
        <f t="shared" ca="1" si="525"/>
        <v>858</v>
      </c>
      <c r="R903">
        <f t="shared" ca="1" si="528"/>
        <v>990</v>
      </c>
      <c r="S903">
        <f t="shared" ca="1" si="526"/>
        <v>850</v>
      </c>
      <c r="T903" t="str">
        <f t="shared" ca="1" si="527"/>
        <v>Paradas</v>
      </c>
      <c r="U903">
        <f t="shared" ca="1" si="529"/>
        <v>10850</v>
      </c>
      <c r="V903">
        <f ca="1">IFERROR(INDEX(Rutas_Despiece!$J:$J,MATCH($S903,$Q:$Q,0)),"")</f>
        <v>41.749628000000001</v>
      </c>
      <c r="W903">
        <f ca="1">IFERROR(INDEX(Rutas_Despiece!$K:$K,MATCH($S903,$Q:$Q,0)),"")</f>
        <v>-1.1755139999999999</v>
      </c>
      <c r="Y903" t="str">
        <f ca="1">IFERROR(INDEX(Rutas_Despiece!$F:$F,MATCH($S903,$Q:$Q,0))&amp;" "&amp;INDEX(Rutas_Despiece!$G:$G,MATCH($S903,$Q:$Q,0)),"")</f>
        <v xml:space="preserve">Pol. Ind Entrerrios </v>
      </c>
      <c r="Z903" t="str">
        <f ca="1">IFERROR(INDEX(Rutas_Despiece!$H:$H,MATCH($S903,$Q:$Q,0)),"")</f>
        <v>Figueruelas</v>
      </c>
      <c r="AA903" t="str">
        <f ca="1">IFERROR(INDEX(Rutas_Despiece!$I:$I,MATCH($S903,$Q:$Q,0)),"")</f>
        <v>Zaragoza, España</v>
      </c>
      <c r="AB903" t="str">
        <f ca="1">IFERROR(INDEX(Rutas_Despiece!$L:$L,MATCH($S903,$Q:$Q,0)),"")</f>
        <v>Opel Puerta 5</v>
      </c>
      <c r="AG903" t="str">
        <f t="shared" ca="1" si="522"/>
        <v/>
      </c>
    </row>
    <row r="904" spans="1:33" x14ac:dyDescent="0.25">
      <c r="A904">
        <f ca="1">IF(Rutas_Despiece!A904&lt;&gt;Rutas_Despiece!A903,1,0)</f>
        <v>0</v>
      </c>
      <c r="B904">
        <f ca="1">IF(A904,Rutas_Despiece!C904,0)</f>
        <v>0</v>
      </c>
      <c r="C904">
        <f ca="1">IF(A904,Rutas_Despiece!D904,0)</f>
        <v>0</v>
      </c>
      <c r="D904" t="str">
        <f ca="1">IF(A904=1,"",SUBSTITUTE(Rutas_Despiece!J904,",",".") &amp; ","&amp;SUBSTITUTE(Rutas_Despiece!K904,",","."))</f>
        <v>41.646026,-0.872195</v>
      </c>
      <c r="E904" s="5">
        <f t="shared" ca="1" si="518"/>
        <v>43</v>
      </c>
      <c r="F904" t="str">
        <f t="shared" ca="1" si="516"/>
        <v>41.646026,-0.872195 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G904" s="69" t="s">
        <v>1174</v>
      </c>
      <c r="H904">
        <f t="shared" ca="1" si="519"/>
        <v>51</v>
      </c>
      <c r="I904" t="str">
        <f t="shared" ref="I904" ca="1" si="530">IF(I903&lt;H904,I903+1,"")</f>
        <v/>
      </c>
      <c r="J904" s="5" t="e">
        <f t="shared" ca="1" si="524"/>
        <v>#N/A</v>
      </c>
      <c r="M904" s="69"/>
      <c r="N904" s="69">
        <f t="shared" ca="1" si="514"/>
        <v>1</v>
      </c>
      <c r="O904" s="69" t="s">
        <v>1174</v>
      </c>
      <c r="P904">
        <f t="shared" ca="1" si="521"/>
        <v>1</v>
      </c>
      <c r="Q904">
        <f t="shared" ca="1" si="525"/>
        <v>859</v>
      </c>
      <c r="R904">
        <f t="shared" ca="1" si="528"/>
        <v>990</v>
      </c>
      <c r="S904">
        <f t="shared" ca="1" si="526"/>
        <v>851</v>
      </c>
      <c r="T904" t="str">
        <f t="shared" ca="1" si="527"/>
        <v>Paradas</v>
      </c>
      <c r="U904">
        <f t="shared" ca="1" si="529"/>
        <v>10851</v>
      </c>
      <c r="V904">
        <f ca="1">IFERROR(INDEX(Rutas_Despiece!$J:$J,MATCH($S904,$Q:$Q,0)),"")</f>
        <v>41.616363100000001</v>
      </c>
      <c r="W904">
        <f ca="1">IFERROR(INDEX(Rutas_Despiece!$K:$K,MATCH($S904,$Q:$Q,0)),"")</f>
        <v>-0.87555000000000005</v>
      </c>
      <c r="Y904" t="str">
        <f ca="1">IFERROR(INDEX(Rutas_Despiece!$F:$F,MATCH($S904,$Q:$Q,0))&amp;" "&amp;INDEX(Rutas_Despiece!$G:$G,MATCH($S904,$Q:$Q,0)),"")</f>
        <v xml:space="preserve">Calle Tiziano  </v>
      </c>
      <c r="Z904" t="str">
        <f ca="1">IFERROR(INDEX(Rutas_Despiece!$H:$H,MATCH($S904,$Q:$Q,0)),"")</f>
        <v>Zaragoza</v>
      </c>
      <c r="AA904" t="str">
        <f ca="1">IFERROR(INDEX(Rutas_Despiece!$I:$I,MATCH($S904,$Q:$Q,0)),"")</f>
        <v>Zaragoza, España</v>
      </c>
      <c r="AB904" t="str">
        <f ca="1">IFERROR(INDEX(Rutas_Despiece!$L:$L,MATCH($S904,$Q:$Q,0)),"")</f>
        <v>Esq. Paolo Veronese - Puerto Venecia</v>
      </c>
      <c r="AG904" t="str">
        <f t="shared" ca="1" si="522"/>
        <v/>
      </c>
    </row>
    <row r="905" spans="1:33" x14ac:dyDescent="0.25">
      <c r="A905">
        <f ca="1">IF(Rutas_Despiece!A905&lt;&gt;Rutas_Despiece!A904,1,0)</f>
        <v>0</v>
      </c>
      <c r="B905">
        <f ca="1">IF(A905,Rutas_Despiece!C905,0)</f>
        <v>0</v>
      </c>
      <c r="C905">
        <f ca="1">IF(A905,Rutas_Despiece!D905,0)</f>
        <v>0</v>
      </c>
      <c r="D905" t="str">
        <f ca="1">IF(A905=1,"",SUBSTITUTE(Rutas_Despiece!J905,",",".") &amp; ","&amp;SUBSTITUTE(Rutas_Despiece!K905,",","."))</f>
        <v>41.6322632,-0.8795065</v>
      </c>
      <c r="E905" s="5">
        <f t="shared" ca="1" si="518"/>
        <v>43</v>
      </c>
      <c r="F905" t="str">
        <f t="shared" ca="1" si="516"/>
        <v>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G905" s="69" t="s">
        <v>1174</v>
      </c>
      <c r="H905">
        <f t="shared" ca="1" si="519"/>
        <v>51</v>
      </c>
      <c r="I905" t="str">
        <f t="shared" ref="I905:I908" ca="1" si="531">IF(I904&lt;H905,I904+1,I904)</f>
        <v/>
      </c>
      <c r="J905" s="5" t="e">
        <f t="shared" ca="1" si="524"/>
        <v>#N/A</v>
      </c>
      <c r="M905" s="69"/>
      <c r="N905" s="69">
        <f t="shared" ca="1" si="514"/>
        <v>1</v>
      </c>
      <c r="O905" s="69" t="s">
        <v>1174</v>
      </c>
      <c r="P905">
        <f t="shared" ca="1" si="521"/>
        <v>1</v>
      </c>
      <c r="Q905">
        <f t="shared" ca="1" si="525"/>
        <v>860</v>
      </c>
      <c r="R905">
        <f t="shared" ca="1" si="528"/>
        <v>990</v>
      </c>
      <c r="S905">
        <f t="shared" ca="1" si="526"/>
        <v>852</v>
      </c>
      <c r="T905" t="str">
        <f t="shared" ca="1" si="527"/>
        <v>Paradas</v>
      </c>
      <c r="U905">
        <f t="shared" ca="1" si="529"/>
        <v>10852</v>
      </c>
      <c r="V905">
        <f ca="1">IFERROR(INDEX(Rutas_Despiece!$J:$J,MATCH($S905,$Q:$Q,0)),"")</f>
        <v>41.624887999999999</v>
      </c>
      <c r="W905">
        <f ca="1">IFERROR(INDEX(Rutas_Despiece!$K:$K,MATCH($S905,$Q:$Q,0)),"")</f>
        <v>-0.87636099999999995</v>
      </c>
      <c r="Y905" t="str">
        <f ca="1">IFERROR(INDEX(Rutas_Despiece!$F:$F,MATCH($S905,$Q:$Q,0))&amp;" "&amp;INDEX(Rutas_Despiece!$G:$G,MATCH($S905,$Q:$Q,0)),"")</f>
        <v xml:space="preserve">Cuarta Avenida nº 23 </v>
      </c>
      <c r="Z905" t="str">
        <f ca="1">IFERROR(INDEX(Rutas_Despiece!$H:$H,MATCH($S905,$Q:$Q,0)),"")</f>
        <v>Zaragoza</v>
      </c>
      <c r="AA905" t="str">
        <f ca="1">IFERROR(INDEX(Rutas_Despiece!$I:$I,MATCH($S905,$Q:$Q,0)),"")</f>
        <v>Zaragoza, España</v>
      </c>
      <c r="AB905" t="str">
        <f ca="1">IFERROR(INDEX(Rutas_Despiece!$L:$L,MATCH($S905,$Q:$Q,0)),"")</f>
        <v>Pd. Bus</v>
      </c>
      <c r="AG905" t="str">
        <f t="shared" ca="1" si="522"/>
        <v/>
      </c>
    </row>
    <row r="906" spans="1:33" x14ac:dyDescent="0.25">
      <c r="A906">
        <f ca="1">IF(Rutas_Despiece!A906&lt;&gt;Rutas_Despiece!A905,1,0)</f>
        <v>0</v>
      </c>
      <c r="B906">
        <f ca="1">IF(A906,Rutas_Despiece!C906,0)</f>
        <v>0</v>
      </c>
      <c r="C906">
        <f ca="1">IF(A906,Rutas_Despiece!D906,0)</f>
        <v>0</v>
      </c>
      <c r="D906" t="str">
        <f ca="1">IF(A906=1,"",SUBSTITUTE(Rutas_Despiece!J906,",",".") &amp; ","&amp;SUBSTITUTE(Rutas_Despiece!K906,",","."))</f>
        <v>41.6327468,-0.8767158</v>
      </c>
      <c r="E906" s="5">
        <f t="shared" ca="1" si="518"/>
        <v>43</v>
      </c>
      <c r="F906" t="str">
        <f t="shared" ca="1" si="516"/>
        <v>41.6327468,-0.8767158 41.6342491,-0.8752922 41.647833,-0.88625 41.749628,-1.175514 41.749628,-1.175514 41.648205,-0.8865729 41.63814,-0.87612 41.6371135,-0.877457 41.646026,-0.872195 41.6322632,-0.8795065 41.6327468,-0.8767158 41.6342491,-0.8752922</v>
      </c>
      <c r="G906" s="69" t="s">
        <v>1174</v>
      </c>
      <c r="H906">
        <f t="shared" ca="1" si="519"/>
        <v>51</v>
      </c>
      <c r="I906" t="str">
        <f t="shared" ca="1" si="531"/>
        <v/>
      </c>
      <c r="J906" s="5" t="e">
        <f t="shared" ca="1" si="524"/>
        <v>#N/A</v>
      </c>
      <c r="M906" s="69"/>
      <c r="N906" s="69">
        <f t="shared" ca="1" si="514"/>
        <v>1</v>
      </c>
      <c r="O906" s="69" t="s">
        <v>1174</v>
      </c>
      <c r="P906">
        <f t="shared" ca="1" si="521"/>
        <v>1</v>
      </c>
      <c r="Q906">
        <f t="shared" ca="1" si="525"/>
        <v>861</v>
      </c>
      <c r="R906">
        <f t="shared" ca="1" si="528"/>
        <v>990</v>
      </c>
      <c r="S906">
        <f t="shared" ca="1" si="526"/>
        <v>853</v>
      </c>
      <c r="T906" t="str">
        <f t="shared" ca="1" si="527"/>
        <v>Paradas</v>
      </c>
      <c r="U906">
        <f t="shared" ca="1" si="529"/>
        <v>10853</v>
      </c>
      <c r="V906">
        <f ca="1">IFERROR(INDEX(Rutas_Despiece!$J:$J,MATCH($S906,$Q:$Q,0)),"")</f>
        <v>41.628600400000003</v>
      </c>
      <c r="W906">
        <f ca="1">IFERROR(INDEX(Rutas_Despiece!$K:$K,MATCH($S906,$Q:$Q,0)),"")</f>
        <v>-0.8862447</v>
      </c>
      <c r="Y906" t="str">
        <f ca="1">IFERROR(INDEX(Rutas_Despiece!$F:$F,MATCH($S906,$Q:$Q,0))&amp;" "&amp;INDEX(Rutas_Despiece!$G:$G,MATCH($S906,$Q:$Q,0)),"")</f>
        <v xml:space="preserve">Avd. América  </v>
      </c>
      <c r="Z906" t="str">
        <f ca="1">IFERROR(INDEX(Rutas_Despiece!$H:$H,MATCH($S906,$Q:$Q,0)),"")</f>
        <v>Zaragoza</v>
      </c>
      <c r="AA906" t="str">
        <f ca="1">IFERROR(INDEX(Rutas_Despiece!$I:$I,MATCH($S906,$Q:$Q,0)),"")</f>
        <v>Zaragoza, España</v>
      </c>
      <c r="AB906" t="str">
        <f ca="1">IFERROR(INDEX(Rutas_Despiece!$L:$L,MATCH($S906,$Q:$Q,0)),"")</f>
        <v>Esq. Pontevedra - Pd. Bus</v>
      </c>
      <c r="AG906" t="str">
        <f t="shared" ca="1" si="522"/>
        <v/>
      </c>
    </row>
    <row r="907" spans="1:33" x14ac:dyDescent="0.25">
      <c r="A907">
        <f ca="1">IF(Rutas_Despiece!A907&lt;&gt;Rutas_Despiece!A906,1,0)</f>
        <v>0</v>
      </c>
      <c r="B907">
        <f ca="1">IF(A907,Rutas_Despiece!C907,0)</f>
        <v>0</v>
      </c>
      <c r="C907">
        <f ca="1">IF(A907,Rutas_Despiece!D907,0)</f>
        <v>0</v>
      </c>
      <c r="D907" t="str">
        <f ca="1">IF(A907=1,"",SUBSTITUTE(Rutas_Despiece!J907,",",".") &amp; ","&amp;SUBSTITUTE(Rutas_Despiece!K907,",","."))</f>
        <v>41.6342491,-0.8752922</v>
      </c>
      <c r="E907" s="5">
        <f t="shared" ca="1" si="518"/>
        <v>43</v>
      </c>
      <c r="F907" t="str">
        <f t="shared" ca="1" si="516"/>
        <v>41.6342491,-0.8752922 41.647833,-0.88625 41.749628,-1.175514 41.749628,-1.175514 41.648205,-0.8865729 41.63814,-0.87612 41.6371135,-0.877457 41.646026,-0.872195 41.6322632,-0.8795065 41.6327468,-0.8767158 41.6342491,-0.8752922</v>
      </c>
      <c r="G907" s="69" t="s">
        <v>1174</v>
      </c>
      <c r="H907">
        <f t="shared" ca="1" si="519"/>
        <v>51</v>
      </c>
      <c r="I907" t="str">
        <f t="shared" ca="1" si="531"/>
        <v/>
      </c>
      <c r="J907" s="5" t="e">
        <f t="shared" ca="1" si="524"/>
        <v>#N/A</v>
      </c>
      <c r="M907" s="69"/>
      <c r="N907" s="69">
        <f t="shared" ca="1" si="514"/>
        <v>1</v>
      </c>
      <c r="O907" s="69" t="s">
        <v>1174</v>
      </c>
      <c r="P907">
        <f t="shared" ca="1" si="521"/>
        <v>1</v>
      </c>
      <c r="Q907">
        <f t="shared" ca="1" si="525"/>
        <v>862</v>
      </c>
      <c r="R907">
        <f t="shared" ca="1" si="528"/>
        <v>990</v>
      </c>
      <c r="S907">
        <f t="shared" ca="1" si="526"/>
        <v>854</v>
      </c>
      <c r="T907" t="str">
        <f t="shared" ca="1" si="527"/>
        <v>Paradas</v>
      </c>
      <c r="U907">
        <f t="shared" ca="1" si="529"/>
        <v>10854</v>
      </c>
      <c r="V907">
        <f ca="1">IFERROR(INDEX(Rutas_Despiece!$J:$J,MATCH($S907,$Q:$Q,0)),"")</f>
        <v>41.632607999999998</v>
      </c>
      <c r="W907">
        <f ca="1">IFERROR(INDEX(Rutas_Despiece!$K:$K,MATCH($S907,$Q:$Q,0)),"")</f>
        <v>-0.88506600000000002</v>
      </c>
      <c r="Y907" t="str">
        <f ca="1">IFERROR(INDEX(Rutas_Despiece!$F:$F,MATCH($S907,$Q:$Q,0))&amp;" "&amp;INDEX(Rutas_Despiece!$G:$G,MATCH($S907,$Q:$Q,0)),"")</f>
        <v xml:space="preserve">Avd. América nº 11 </v>
      </c>
      <c r="Z907" t="str">
        <f ca="1">IFERROR(INDEX(Rutas_Despiece!$H:$H,MATCH($S907,$Q:$Q,0)),"")</f>
        <v>Zaragoza</v>
      </c>
      <c r="AA907" t="str">
        <f ca="1">IFERROR(INDEX(Rutas_Despiece!$I:$I,MATCH($S907,$Q:$Q,0)),"")</f>
        <v>Zaragoza, España</v>
      </c>
      <c r="AB907" t="str">
        <f ca="1">IFERROR(INDEX(Rutas_Despiece!$L:$L,MATCH($S907,$Q:$Q,0)),"")</f>
        <v>Frente Plaza Canteras - Pd. Bus</v>
      </c>
      <c r="AG907" t="str">
        <f t="shared" ca="1" si="522"/>
        <v/>
      </c>
    </row>
    <row r="908" spans="1:33" x14ac:dyDescent="0.25">
      <c r="A908">
        <f ca="1">IF(Rutas_Despiece!A908&lt;&gt;Rutas_Despiece!A907,1,0)</f>
        <v>0</v>
      </c>
      <c r="B908">
        <f ca="1">IF(A908,Rutas_Despiece!C908,0)</f>
        <v>0</v>
      </c>
      <c r="C908">
        <f ca="1">IF(A908,Rutas_Despiece!D908,0)</f>
        <v>0</v>
      </c>
      <c r="D908" t="str">
        <f ca="1">IF(A908=1,"",SUBSTITUTE(Rutas_Despiece!J908,",",".") &amp; ","&amp;SUBSTITUTE(Rutas_Despiece!K908,",","."))</f>
        <v>41.647833,-0.88625</v>
      </c>
      <c r="E908" s="5">
        <f t="shared" ca="1" si="518"/>
        <v>43</v>
      </c>
      <c r="F908" t="str">
        <f t="shared" ca="1" si="516"/>
        <v>41.647833,-0.88625 41.749628,-1.175514 41.749628,-1.175514 41.648205,-0.8865729 41.63814,-0.87612 41.6371135,-0.877457 41.646026,-0.872195 41.6322632,-0.8795065 41.6327468,-0.8767158 41.6342491,-0.8752922</v>
      </c>
      <c r="G908" s="69" t="s">
        <v>1174</v>
      </c>
      <c r="H908">
        <f t="shared" ca="1" si="519"/>
        <v>51</v>
      </c>
      <c r="I908" t="str">
        <f t="shared" ca="1" si="531"/>
        <v/>
      </c>
      <c r="J908" s="5" t="e">
        <f t="shared" ca="1" si="524"/>
        <v>#N/A</v>
      </c>
      <c r="M908" s="69"/>
      <c r="N908" s="69">
        <f t="shared" ca="1" si="514"/>
        <v>1</v>
      </c>
      <c r="O908" s="69" t="s">
        <v>1174</v>
      </c>
      <c r="P908">
        <f t="shared" ca="1" si="521"/>
        <v>1</v>
      </c>
      <c r="Q908">
        <f t="shared" ca="1" si="525"/>
        <v>863</v>
      </c>
      <c r="R908">
        <f t="shared" ca="1" si="528"/>
        <v>990</v>
      </c>
      <c r="S908">
        <f t="shared" ca="1" si="526"/>
        <v>855</v>
      </c>
      <c r="T908" t="str">
        <f t="shared" ca="1" si="527"/>
        <v>Paradas</v>
      </c>
      <c r="U908">
        <f t="shared" ca="1" si="529"/>
        <v>10855</v>
      </c>
      <c r="V908">
        <f ca="1">IFERROR(INDEX(Rutas_Despiece!$J:$J,MATCH($S908,$Q:$Q,0)),"")</f>
        <v>41.637752999999996</v>
      </c>
      <c r="W908">
        <f ca="1">IFERROR(INDEX(Rutas_Despiece!$K:$K,MATCH($S908,$Q:$Q,0)),"")</f>
        <v>-0.88424499999999995</v>
      </c>
      <c r="Y908" t="str">
        <f ca="1">IFERROR(INDEX(Rutas_Despiece!$F:$F,MATCH($S908,$Q:$Q,0))&amp;" "&amp;INDEX(Rutas_Despiece!$G:$G,MATCH($S908,$Q:$Q,0)),"")</f>
        <v xml:space="preserve">Paseo Cuellar nº 29 </v>
      </c>
      <c r="Z908" t="str">
        <f ca="1">IFERROR(INDEX(Rutas_Despiece!$H:$H,MATCH($S908,$Q:$Q,0)),"")</f>
        <v>Zaragoza</v>
      </c>
      <c r="AA908" t="str">
        <f ca="1">IFERROR(INDEX(Rutas_Despiece!$I:$I,MATCH($S908,$Q:$Q,0)),"")</f>
        <v>Zaragoza, España</v>
      </c>
      <c r="AB908" t="str">
        <f ca="1">IFERROR(INDEX(Rutas_Despiece!$L:$L,MATCH($S908,$Q:$Q,0)),"")</f>
        <v>Esq. Luis Sallenave - Pd. Bus</v>
      </c>
      <c r="AG908" t="str">
        <f t="shared" ca="1" si="522"/>
        <v/>
      </c>
    </row>
    <row r="909" spans="1:33" x14ac:dyDescent="0.25">
      <c r="A909">
        <f ca="1">IF(Rutas_Despiece!A909&lt;&gt;Rutas_Despiece!A908,1,0)</f>
        <v>0</v>
      </c>
      <c r="B909">
        <f ca="1">IF(A909,Rutas_Despiece!C909,0)</f>
        <v>0</v>
      </c>
      <c r="C909">
        <f ca="1">IF(A909,Rutas_Despiece!D909,0)</f>
        <v>0</v>
      </c>
      <c r="D909" t="str">
        <f ca="1">IF(A909=1,"",SUBSTITUTE(Rutas_Despiece!J909,",",".") &amp; ","&amp;SUBSTITUTE(Rutas_Despiece!K909,",","."))</f>
        <v>41.749628,-1.175514</v>
      </c>
      <c r="E909" s="5">
        <f t="shared" ca="1" si="518"/>
        <v>43</v>
      </c>
      <c r="F909" t="str">
        <f t="shared" ca="1" si="516"/>
        <v>41.749628,-1.175514 41.749628,-1.175514 41.648205,-0.8865729 41.63814,-0.87612 41.6371135,-0.877457 41.646026,-0.872195 41.6322632,-0.8795065 41.6327468,-0.8767158 41.6342491,-0.8752922</v>
      </c>
      <c r="G909" s="69" t="s">
        <v>1174</v>
      </c>
      <c r="H909">
        <f t="shared" ca="1" si="519"/>
        <v>51</v>
      </c>
      <c r="I909" t="str">
        <f t="shared" ref="I909" ca="1" si="532">IF(I908&lt;H909,I908+1,"")</f>
        <v/>
      </c>
      <c r="J909" s="5" t="e">
        <f t="shared" ca="1" si="524"/>
        <v>#N/A</v>
      </c>
      <c r="M909" s="69"/>
      <c r="N909" s="69">
        <f t="shared" ca="1" si="514"/>
        <v>1</v>
      </c>
      <c r="O909" s="69" t="s">
        <v>1174</v>
      </c>
      <c r="P909">
        <f t="shared" ca="1" si="521"/>
        <v>1</v>
      </c>
      <c r="Q909">
        <f t="shared" ca="1" si="525"/>
        <v>864</v>
      </c>
      <c r="R909">
        <f t="shared" ca="1" si="528"/>
        <v>990</v>
      </c>
      <c r="S909">
        <f t="shared" ca="1" si="526"/>
        <v>856</v>
      </c>
      <c r="T909" t="str">
        <f t="shared" ca="1" si="527"/>
        <v>Paradas</v>
      </c>
      <c r="U909">
        <f t="shared" ca="1" si="529"/>
        <v>10856</v>
      </c>
      <c r="V909">
        <f ca="1">IFERROR(INDEX(Rutas_Despiece!$J:$J,MATCH($S909,$Q:$Q,0)),"")</f>
        <v>41.644874000000002</v>
      </c>
      <c r="W909">
        <f ca="1">IFERROR(INDEX(Rutas_Despiece!$K:$K,MATCH($S909,$Q:$Q,0)),"")</f>
        <v>-0.88667899999999999</v>
      </c>
      <c r="Y909" t="str">
        <f ca="1">IFERROR(INDEX(Rutas_Despiece!$F:$F,MATCH($S909,$Q:$Q,0))&amp;" "&amp;INDEX(Rutas_Despiece!$G:$G,MATCH($S909,$Q:$Q,0)),"")</f>
        <v>Pº Sagasta nº 51</v>
      </c>
      <c r="Z909" t="str">
        <f ca="1">IFERROR(INDEX(Rutas_Despiece!$H:$H,MATCH($S909,$Q:$Q,0)),"")</f>
        <v>Zaragoza</v>
      </c>
      <c r="AA909" t="str">
        <f ca="1">IFERROR(INDEX(Rutas_Despiece!$I:$I,MATCH($S909,$Q:$Q,0)),"")</f>
        <v>Zaragoza, España</v>
      </c>
      <c r="AB909">
        <f ca="1">IFERROR(INDEX(Rutas_Despiece!$L:$L,MATCH($S909,$Q:$Q,0)),"")</f>
        <v>0</v>
      </c>
      <c r="AG909" t="str">
        <f t="shared" ca="1" si="522"/>
        <v/>
      </c>
    </row>
    <row r="910" spans="1:33" x14ac:dyDescent="0.25">
      <c r="A910">
        <f ca="1">IF(Rutas_Despiece!A910&lt;&gt;Rutas_Despiece!A909,1,0)</f>
        <v>0</v>
      </c>
      <c r="B910">
        <f ca="1">IF(A910,Rutas_Despiece!C910,0)</f>
        <v>0</v>
      </c>
      <c r="C910">
        <f ca="1">IF(A910,Rutas_Despiece!D910,0)</f>
        <v>0</v>
      </c>
      <c r="D910" t="str">
        <f ca="1">IF(A910=1,"",SUBSTITUTE(Rutas_Despiece!J910,",",".") &amp; ","&amp;SUBSTITUTE(Rutas_Despiece!K910,",","."))</f>
        <v>41.749628,-1.175514</v>
      </c>
      <c r="E910" s="5">
        <f t="shared" ca="1" si="518"/>
        <v>43</v>
      </c>
      <c r="F910" t="str">
        <f t="shared" ca="1" si="516"/>
        <v>41.749628,-1.175514 41.648205,-0.8865729 41.63814,-0.87612 41.6371135,-0.877457 41.646026,-0.872195 41.6322632,-0.8795065 41.6327468,-0.8767158 41.6342491,-0.8752922</v>
      </c>
      <c r="G910" s="69" t="s">
        <v>1174</v>
      </c>
      <c r="H910">
        <f t="shared" ca="1" si="519"/>
        <v>51</v>
      </c>
      <c r="I910" t="str">
        <f t="shared" ref="I910:I913" ca="1" si="533">IF(I909&lt;H910,I909+1,I909)</f>
        <v/>
      </c>
      <c r="J910" s="5" t="e">
        <f t="shared" ca="1" si="524"/>
        <v>#N/A</v>
      </c>
      <c r="M910" s="69"/>
      <c r="N910" s="69">
        <f t="shared" ca="1" si="514"/>
        <v>1</v>
      </c>
      <c r="O910" s="69" t="s">
        <v>1174</v>
      </c>
      <c r="P910">
        <f t="shared" ca="1" si="521"/>
        <v>1</v>
      </c>
      <c r="Q910">
        <f t="shared" ca="1" si="525"/>
        <v>865</v>
      </c>
      <c r="R910">
        <f t="shared" ca="1" si="528"/>
        <v>990</v>
      </c>
      <c r="S910">
        <f t="shared" ca="1" si="526"/>
        <v>857</v>
      </c>
      <c r="T910" t="str">
        <f t="shared" ca="1" si="527"/>
        <v>Paradas</v>
      </c>
      <c r="U910">
        <f t="shared" ca="1" si="529"/>
        <v>10857</v>
      </c>
      <c r="V910">
        <f ca="1">IFERROR(INDEX(Rutas_Despiece!$J:$J,MATCH($S910,$Q:$Q,0)),"")</f>
        <v>41.63814</v>
      </c>
      <c r="W910">
        <f ca="1">IFERROR(INDEX(Rutas_Despiece!$K:$K,MATCH($S910,$Q:$Q,0)),"")</f>
        <v>-0.87612000000000001</v>
      </c>
      <c r="Y910" t="str">
        <f ca="1">IFERROR(INDEX(Rutas_Despiece!$F:$F,MATCH($S910,$Q:$Q,0))&amp;" "&amp;INDEX(Rutas_Despiece!$G:$G,MATCH($S910,$Q:$Q,0)),"")</f>
        <v>Avd. San José nº 84</v>
      </c>
      <c r="Z910" t="str">
        <f ca="1">IFERROR(INDEX(Rutas_Despiece!$H:$H,MATCH($S910,$Q:$Q,0)),"")</f>
        <v>Zaragoza</v>
      </c>
      <c r="AA910" t="str">
        <f ca="1">IFERROR(INDEX(Rutas_Despiece!$I:$I,MATCH($S910,$Q:$Q,0)),"")</f>
        <v>Zaragoza, España</v>
      </c>
      <c r="AB910" t="str">
        <f ca="1">IFERROR(INDEX(Rutas_Despiece!$L:$L,MATCH($S910,$Q:$Q,0)),"")</f>
        <v>Mercado Rosales - Pd. Bus</v>
      </c>
      <c r="AG910" t="str">
        <f t="shared" ca="1" si="522"/>
        <v/>
      </c>
    </row>
    <row r="911" spans="1:33" x14ac:dyDescent="0.25">
      <c r="A911">
        <f ca="1">IF(Rutas_Despiece!A911&lt;&gt;Rutas_Despiece!A910,1,0)</f>
        <v>0</v>
      </c>
      <c r="B911">
        <f ca="1">IF(A911,Rutas_Despiece!C911,0)</f>
        <v>0</v>
      </c>
      <c r="C911">
        <f ca="1">IF(A911,Rutas_Despiece!D911,0)</f>
        <v>0</v>
      </c>
      <c r="D911" t="str">
        <f ca="1">IF(A911=1,"",SUBSTITUTE(Rutas_Despiece!J911,",",".") &amp; ","&amp;SUBSTITUTE(Rutas_Despiece!K911,",","."))</f>
        <v>41.648205,-0.8865729</v>
      </c>
      <c r="E911" s="5">
        <f t="shared" ca="1" si="518"/>
        <v>43</v>
      </c>
      <c r="F911" t="str">
        <f t="shared" ca="1" si="516"/>
        <v>41.648205,-0.8865729 41.63814,-0.87612 41.6371135,-0.877457 41.646026,-0.872195 41.6322632,-0.8795065 41.6327468,-0.8767158 41.6342491,-0.8752922</v>
      </c>
      <c r="G911" s="69" t="s">
        <v>1174</v>
      </c>
      <c r="H911">
        <f t="shared" ca="1" si="519"/>
        <v>51</v>
      </c>
      <c r="I911" t="str">
        <f t="shared" ca="1" si="533"/>
        <v/>
      </c>
      <c r="J911" s="5" t="e">
        <f t="shared" ca="1" si="524"/>
        <v>#N/A</v>
      </c>
      <c r="M911" s="69"/>
      <c r="N911" s="69">
        <f t="shared" ca="1" si="514"/>
        <v>1</v>
      </c>
      <c r="O911" s="69" t="s">
        <v>1174</v>
      </c>
      <c r="P911">
        <f t="shared" ca="1" si="521"/>
        <v>1</v>
      </c>
      <c r="Q911">
        <f t="shared" ca="1" si="525"/>
        <v>866</v>
      </c>
      <c r="R911">
        <f t="shared" ca="1" si="528"/>
        <v>990</v>
      </c>
      <c r="S911">
        <f t="shared" ca="1" si="526"/>
        <v>858</v>
      </c>
      <c r="T911" t="str">
        <f t="shared" ca="1" si="527"/>
        <v>Paradas</v>
      </c>
      <c r="U911">
        <f t="shared" ca="1" si="529"/>
        <v>10858</v>
      </c>
      <c r="V911">
        <f ca="1">IFERROR(INDEX(Rutas_Despiece!$J:$J,MATCH($S911,$Q:$Q,0)),"")</f>
        <v>41.637113499999998</v>
      </c>
      <c r="W911">
        <f ca="1">IFERROR(INDEX(Rutas_Despiece!$K:$K,MATCH($S911,$Q:$Q,0)),"")</f>
        <v>-0.87745700000000004</v>
      </c>
      <c r="Y911" t="str">
        <f ca="1">IFERROR(INDEX(Rutas_Despiece!$F:$F,MATCH($S911,$Q:$Q,0))&amp;" "&amp;INDEX(Rutas_Despiece!$G:$G,MATCH($S911,$Q:$Q,0)),"")</f>
        <v xml:space="preserve">Avd. San José  </v>
      </c>
      <c r="Z911" t="str">
        <f ca="1">IFERROR(INDEX(Rutas_Despiece!$H:$H,MATCH($S911,$Q:$Q,0)),"")</f>
        <v>Zaragoza</v>
      </c>
      <c r="AA911" t="str">
        <f ca="1">IFERROR(INDEX(Rutas_Despiece!$I:$I,MATCH($S911,$Q:$Q,0)),"")</f>
        <v>Zaragoza, España</v>
      </c>
      <c r="AB911" t="str">
        <f ca="1">IFERROR(INDEX(Rutas_Despiece!$L:$L,MATCH($S911,$Q:$Q,0)),"")</f>
        <v>Esq. José Pellicer - Pd. Bus</v>
      </c>
      <c r="AG911" t="str">
        <f t="shared" ca="1" si="522"/>
        <v/>
      </c>
    </row>
    <row r="912" spans="1:33" x14ac:dyDescent="0.25">
      <c r="A912">
        <f ca="1">IF(Rutas_Despiece!A912&lt;&gt;Rutas_Despiece!A911,1,0)</f>
        <v>0</v>
      </c>
      <c r="B912">
        <f ca="1">IF(A912,Rutas_Despiece!C912,0)</f>
        <v>0</v>
      </c>
      <c r="C912">
        <f ca="1">IF(A912,Rutas_Despiece!D912,0)</f>
        <v>0</v>
      </c>
      <c r="D912" t="str">
        <f ca="1">IF(A912=1,"",SUBSTITUTE(Rutas_Despiece!J912,",",".") &amp; ","&amp;SUBSTITUTE(Rutas_Despiece!K912,",","."))</f>
        <v>41.63814,-0.87612</v>
      </c>
      <c r="E912" s="5">
        <f t="shared" ca="1" si="518"/>
        <v>43</v>
      </c>
      <c r="F912" t="str">
        <f t="shared" ca="1" si="516"/>
        <v>41.63814,-0.87612 41.6371135,-0.877457 41.646026,-0.872195 41.6322632,-0.8795065 41.6327468,-0.8767158 41.6342491,-0.8752922</v>
      </c>
      <c r="G912" s="69" t="s">
        <v>1174</v>
      </c>
      <c r="H912">
        <f t="shared" ca="1" si="519"/>
        <v>51</v>
      </c>
      <c r="I912" t="str">
        <f t="shared" ca="1" si="533"/>
        <v/>
      </c>
      <c r="J912" s="5" t="e">
        <f t="shared" ca="1" si="524"/>
        <v>#N/A</v>
      </c>
      <c r="M912" s="69"/>
      <c r="N912" s="69">
        <f t="shared" ca="1" si="514"/>
        <v>1</v>
      </c>
      <c r="O912" s="69" t="s">
        <v>1174</v>
      </c>
      <c r="P912">
        <f t="shared" ca="1" si="521"/>
        <v>1</v>
      </c>
      <c r="Q912">
        <f t="shared" ca="1" si="525"/>
        <v>867</v>
      </c>
      <c r="R912">
        <f t="shared" ca="1" si="528"/>
        <v>990</v>
      </c>
      <c r="S912">
        <f t="shared" ca="1" si="526"/>
        <v>859</v>
      </c>
      <c r="T912" t="str">
        <f t="shared" ca="1" si="527"/>
        <v>Paradas</v>
      </c>
      <c r="U912">
        <f t="shared" ca="1" si="529"/>
        <v>10859</v>
      </c>
      <c r="V912">
        <f ca="1">IFERROR(INDEX(Rutas_Despiece!$J:$J,MATCH($S912,$Q:$Q,0)),"")</f>
        <v>41.646025999999999</v>
      </c>
      <c r="W912">
        <f ca="1">IFERROR(INDEX(Rutas_Despiece!$K:$K,MATCH($S912,$Q:$Q,0)),"")</f>
        <v>-0.87219500000000005</v>
      </c>
      <c r="Y912" t="str">
        <f ca="1">IFERROR(INDEX(Rutas_Despiece!$F:$F,MATCH($S912,$Q:$Q,0))&amp;" "&amp;INDEX(Rutas_Despiece!$G:$G,MATCH($S912,$Q:$Q,0)),"")</f>
        <v xml:space="preserve">Avenida San José nº 200 </v>
      </c>
      <c r="Z912" t="str">
        <f ca="1">IFERROR(INDEX(Rutas_Despiece!$H:$H,MATCH($S912,$Q:$Q,0)),"")</f>
        <v>Zaragoza</v>
      </c>
      <c r="AA912" t="str">
        <f ca="1">IFERROR(INDEX(Rutas_Despiece!$I:$I,MATCH($S912,$Q:$Q,0)),"")</f>
        <v>Zaragoza, España</v>
      </c>
      <c r="AB912" t="str">
        <f ca="1">IFERROR(INDEX(Rutas_Despiece!$L:$L,MATCH($S912,$Q:$Q,0)),"")</f>
        <v>Pd. Bus</v>
      </c>
      <c r="AG912" t="str">
        <f t="shared" ca="1" si="522"/>
        <v/>
      </c>
    </row>
    <row r="913" spans="1:33" x14ac:dyDescent="0.25">
      <c r="A913">
        <f ca="1">IF(Rutas_Despiece!A913&lt;&gt;Rutas_Despiece!A912,1,0)</f>
        <v>0</v>
      </c>
      <c r="B913">
        <f ca="1">IF(A913,Rutas_Despiece!C913,0)</f>
        <v>0</v>
      </c>
      <c r="C913">
        <f ca="1">IF(A913,Rutas_Despiece!D913,0)</f>
        <v>0</v>
      </c>
      <c r="D913" t="str">
        <f ca="1">IF(A913=1,"",SUBSTITUTE(Rutas_Despiece!J913,",",".") &amp; ","&amp;SUBSTITUTE(Rutas_Despiece!K913,",","."))</f>
        <v>41.6371135,-0.877457</v>
      </c>
      <c r="E913" s="5">
        <f t="shared" ca="1" si="518"/>
        <v>43</v>
      </c>
      <c r="F913" t="str">
        <f t="shared" ca="1" si="516"/>
        <v>41.6371135,-0.877457 41.646026,-0.872195 41.6322632,-0.8795065 41.6327468,-0.8767158 41.6342491,-0.8752922</v>
      </c>
      <c r="G913" s="69" t="s">
        <v>1174</v>
      </c>
      <c r="H913">
        <f t="shared" ca="1" si="519"/>
        <v>51</v>
      </c>
      <c r="I913" t="str">
        <f t="shared" ca="1" si="533"/>
        <v/>
      </c>
      <c r="J913" s="5" t="e">
        <f t="shared" ca="1" si="524"/>
        <v>#N/A</v>
      </c>
      <c r="M913" s="69"/>
      <c r="N913" s="69">
        <f t="shared" ca="1" si="514"/>
        <v>1</v>
      </c>
      <c r="O913" s="69" t="s">
        <v>1174</v>
      </c>
      <c r="P913">
        <f t="shared" ca="1" si="521"/>
        <v>1</v>
      </c>
      <c r="Q913">
        <f t="shared" ca="1" si="525"/>
        <v>868</v>
      </c>
      <c r="R913">
        <f t="shared" ca="1" si="528"/>
        <v>990</v>
      </c>
      <c r="S913">
        <f t="shared" ca="1" si="526"/>
        <v>860</v>
      </c>
      <c r="T913" t="str">
        <f t="shared" ca="1" si="527"/>
        <v>Paradas</v>
      </c>
      <c r="U913">
        <f t="shared" ca="1" si="529"/>
        <v>10860</v>
      </c>
      <c r="V913">
        <f ca="1">IFERROR(INDEX(Rutas_Despiece!$J:$J,MATCH($S913,$Q:$Q,0)),"")</f>
        <v>41.632263199999997</v>
      </c>
      <c r="W913">
        <f ca="1">IFERROR(INDEX(Rutas_Despiece!$K:$K,MATCH($S913,$Q:$Q,0)),"")</f>
        <v>-0.87950649999999997</v>
      </c>
      <c r="Y913" t="str">
        <f ca="1">IFERROR(INDEX(Rutas_Despiece!$F:$F,MATCH($S913,$Q:$Q,0))&amp;" "&amp;INDEX(Rutas_Despiece!$G:$G,MATCH($S913,$Q:$Q,0)),"")</f>
        <v xml:space="preserve">Terrazas de Cuellar  </v>
      </c>
      <c r="Z913" t="str">
        <f ca="1">IFERROR(INDEX(Rutas_Despiece!$H:$H,MATCH($S913,$Q:$Q,0)),"")</f>
        <v>Zaragoza</v>
      </c>
      <c r="AA913" t="str">
        <f ca="1">IFERROR(INDEX(Rutas_Despiece!$I:$I,MATCH($S913,$Q:$Q,0)),"")</f>
        <v>Zaragoza, España</v>
      </c>
      <c r="AB913" t="str">
        <f ca="1">IFERROR(INDEX(Rutas_Despiece!$L:$L,MATCH($S913,$Q:$Q,0)),"")</f>
        <v>Pd. Bus</v>
      </c>
      <c r="AG913" t="str">
        <f t="shared" ca="1" si="522"/>
        <v/>
      </c>
    </row>
    <row r="914" spans="1:33" x14ac:dyDescent="0.25">
      <c r="A914">
        <f ca="1">IF(Rutas_Despiece!A914&lt;&gt;Rutas_Despiece!A913,1,0)</f>
        <v>0</v>
      </c>
      <c r="B914">
        <f ca="1">IF(A914,Rutas_Despiece!C914,0)</f>
        <v>0</v>
      </c>
      <c r="C914">
        <f ca="1">IF(A914,Rutas_Despiece!D914,0)</f>
        <v>0</v>
      </c>
      <c r="D914" t="str">
        <f ca="1">IF(A914=1,"",SUBSTITUTE(Rutas_Despiece!J914,",",".") &amp; ","&amp;SUBSTITUTE(Rutas_Despiece!K914,",","."))</f>
        <v>41.646026,-0.872195</v>
      </c>
      <c r="E914" s="5">
        <f t="shared" ca="1" si="518"/>
        <v>43</v>
      </c>
      <c r="F914" t="str">
        <f t="shared" ca="1" si="516"/>
        <v>41.646026,-0.872195 41.6322632,-0.8795065 41.6327468,-0.8767158 41.6342491,-0.8752922</v>
      </c>
      <c r="G914" s="69" t="s">
        <v>1174</v>
      </c>
      <c r="H914">
        <f t="shared" ca="1" si="519"/>
        <v>51</v>
      </c>
      <c r="I914" t="str">
        <f t="shared" ref="I914" ca="1" si="534">IF(I913&lt;H914,I913+1,"")</f>
        <v/>
      </c>
      <c r="J914" s="5" t="e">
        <f t="shared" ca="1" si="524"/>
        <v>#N/A</v>
      </c>
      <c r="M914" s="69"/>
      <c r="N914" s="69">
        <f t="shared" ca="1" si="514"/>
        <v>1</v>
      </c>
      <c r="O914" s="69" t="s">
        <v>1174</v>
      </c>
      <c r="P914">
        <f t="shared" ca="1" si="521"/>
        <v>1</v>
      </c>
      <c r="Q914">
        <f t="shared" ca="1" si="525"/>
        <v>869</v>
      </c>
      <c r="R914">
        <f t="shared" ca="1" si="528"/>
        <v>990</v>
      </c>
      <c r="S914">
        <f t="shared" ca="1" si="526"/>
        <v>861</v>
      </c>
      <c r="T914" t="str">
        <f t="shared" ca="1" si="527"/>
        <v>Paradas</v>
      </c>
      <c r="U914">
        <f t="shared" ca="1" si="529"/>
        <v>10861</v>
      </c>
      <c r="V914">
        <f ca="1">IFERROR(INDEX(Rutas_Despiece!$J:$J,MATCH($S914,$Q:$Q,0)),"")</f>
        <v>41.6327468</v>
      </c>
      <c r="W914">
        <f ca="1">IFERROR(INDEX(Rutas_Despiece!$K:$K,MATCH($S914,$Q:$Q,0)),"")</f>
        <v>-0.87671580000000005</v>
      </c>
      <c r="Y914" t="str">
        <f ca="1">IFERROR(INDEX(Rutas_Despiece!$F:$F,MATCH($S914,$Q:$Q,0))&amp;" "&amp;INDEX(Rutas_Despiece!$G:$G,MATCH($S914,$Q:$Q,0)),"")</f>
        <v xml:space="preserve">Melilla  </v>
      </c>
      <c r="Z914" t="str">
        <f ca="1">IFERROR(INDEX(Rutas_Despiece!$H:$H,MATCH($S914,$Q:$Q,0)),"")</f>
        <v>Zaragoza</v>
      </c>
      <c r="AA914" t="str">
        <f ca="1">IFERROR(INDEX(Rutas_Despiece!$I:$I,MATCH($S914,$Q:$Q,0)),"")</f>
        <v>Zaragoza, España</v>
      </c>
      <c r="AB914" t="str">
        <f ca="1">IFERROR(INDEX(Rutas_Despiece!$L:$L,MATCH($S914,$Q:$Q,0)),"")</f>
        <v>Frente Escultor Salas</v>
      </c>
      <c r="AG914" t="str">
        <f t="shared" ca="1" si="522"/>
        <v/>
      </c>
    </row>
    <row r="915" spans="1:33" x14ac:dyDescent="0.25">
      <c r="A915">
        <f ca="1">IF(Rutas_Despiece!A915&lt;&gt;Rutas_Despiece!A914,1,0)</f>
        <v>0</v>
      </c>
      <c r="B915">
        <f ca="1">IF(A915,Rutas_Despiece!C915,0)</f>
        <v>0</v>
      </c>
      <c r="C915">
        <f ca="1">IF(A915,Rutas_Despiece!D915,0)</f>
        <v>0</v>
      </c>
      <c r="D915" t="str">
        <f ca="1">IF(A915=1,"",SUBSTITUTE(Rutas_Despiece!J915,",",".") &amp; ","&amp;SUBSTITUTE(Rutas_Despiece!K915,",","."))</f>
        <v>41.6322632,-0.8795065</v>
      </c>
      <c r="E915" s="5">
        <f t="shared" ca="1" si="518"/>
        <v>43</v>
      </c>
      <c r="F915" t="str">
        <f t="shared" ca="1" si="516"/>
        <v>41.6322632,-0.8795065 41.6327468,-0.8767158 41.6342491,-0.8752922</v>
      </c>
      <c r="G915" s="69" t="s">
        <v>1174</v>
      </c>
      <c r="H915">
        <f t="shared" ca="1" si="519"/>
        <v>51</v>
      </c>
      <c r="I915" t="str">
        <f t="shared" ref="I915:I918" ca="1" si="535">IF(I914&lt;H915,I914+1,I914)</f>
        <v/>
      </c>
      <c r="J915" s="5" t="e">
        <f t="shared" ca="1" si="524"/>
        <v>#N/A</v>
      </c>
      <c r="M915" s="69"/>
      <c r="N915" s="69">
        <f t="shared" ca="1" si="514"/>
        <v>1</v>
      </c>
      <c r="O915" s="69" t="s">
        <v>1174</v>
      </c>
      <c r="P915">
        <f t="shared" ca="1" si="521"/>
        <v>1</v>
      </c>
      <c r="Q915">
        <f t="shared" ca="1" si="525"/>
        <v>870</v>
      </c>
      <c r="R915">
        <f t="shared" ca="1" si="528"/>
        <v>990</v>
      </c>
      <c r="S915">
        <f t="shared" ca="1" si="526"/>
        <v>862</v>
      </c>
      <c r="T915" t="str">
        <f t="shared" ca="1" si="527"/>
        <v>Paradas</v>
      </c>
      <c r="U915">
        <f t="shared" ca="1" si="529"/>
        <v>10862</v>
      </c>
      <c r="V915">
        <f ca="1">IFERROR(INDEX(Rutas_Despiece!$J:$J,MATCH($S915,$Q:$Q,0)),"")</f>
        <v>41.634249099999998</v>
      </c>
      <c r="W915">
        <f ca="1">IFERROR(INDEX(Rutas_Despiece!$K:$K,MATCH($S915,$Q:$Q,0)),"")</f>
        <v>-0.87529219999999996</v>
      </c>
      <c r="Y915" t="str">
        <f ca="1">IFERROR(INDEX(Rutas_Despiece!$F:$F,MATCH($S915,$Q:$Q,0))&amp;" "&amp;INDEX(Rutas_Despiece!$G:$G,MATCH($S915,$Q:$Q,0)),"")</f>
        <v xml:space="preserve">Zaragoza la Vieja  </v>
      </c>
      <c r="Z915" t="str">
        <f ca="1">IFERROR(INDEX(Rutas_Despiece!$H:$H,MATCH($S915,$Q:$Q,0)),"")</f>
        <v>Zaragoza</v>
      </c>
      <c r="AA915" t="str">
        <f ca="1">IFERROR(INDEX(Rutas_Despiece!$I:$I,MATCH($S915,$Q:$Q,0)),"")</f>
        <v>Zaragoza, España</v>
      </c>
      <c r="AB915" t="str">
        <f ca="1">IFERROR(INDEX(Rutas_Despiece!$L:$L,MATCH($S915,$Q:$Q,0)),"")</f>
        <v>Frente nº 5</v>
      </c>
      <c r="AG915" t="str">
        <f t="shared" ca="1" si="522"/>
        <v/>
      </c>
    </row>
    <row r="916" spans="1:33" x14ac:dyDescent="0.25">
      <c r="A916">
        <f ca="1">IF(Rutas_Despiece!A916&lt;&gt;Rutas_Despiece!A915,1,0)</f>
        <v>0</v>
      </c>
      <c r="B916">
        <f ca="1">IF(A916,Rutas_Despiece!C916,0)</f>
        <v>0</v>
      </c>
      <c r="C916">
        <f ca="1">IF(A916,Rutas_Despiece!D916,0)</f>
        <v>0</v>
      </c>
      <c r="D916" t="str">
        <f ca="1">IF(A916=1,"",SUBSTITUTE(Rutas_Despiece!J916,",",".") &amp; ","&amp;SUBSTITUTE(Rutas_Despiece!K916,",","."))</f>
        <v>41.6327468,-0.8767158</v>
      </c>
      <c r="E916" s="5">
        <f t="shared" ca="1" si="518"/>
        <v>43</v>
      </c>
      <c r="F916" t="str">
        <f t="shared" ca="1" si="516"/>
        <v>41.6327468,-0.8767158 41.6342491,-0.8752922</v>
      </c>
      <c r="G916" s="69" t="s">
        <v>1174</v>
      </c>
      <c r="H916">
        <f t="shared" ca="1" si="519"/>
        <v>51</v>
      </c>
      <c r="I916" t="str">
        <f t="shared" ca="1" si="535"/>
        <v/>
      </c>
      <c r="J916" s="5" t="e">
        <f t="shared" ca="1" si="524"/>
        <v>#N/A</v>
      </c>
      <c r="M916" s="69"/>
      <c r="N916" s="69">
        <f t="shared" ca="1" si="514"/>
        <v>1</v>
      </c>
      <c r="O916" s="69" t="s">
        <v>1174</v>
      </c>
      <c r="P916">
        <f t="shared" ca="1" si="521"/>
        <v>1</v>
      </c>
      <c r="Q916">
        <f t="shared" ca="1" si="525"/>
        <v>871</v>
      </c>
      <c r="R916">
        <f t="shared" ca="1" si="528"/>
        <v>990</v>
      </c>
      <c r="S916">
        <f t="shared" ca="1" si="526"/>
        <v>863</v>
      </c>
      <c r="T916" t="str">
        <f t="shared" ca="1" si="527"/>
        <v>Paradas</v>
      </c>
      <c r="U916">
        <f t="shared" ca="1" si="529"/>
        <v>10863</v>
      </c>
      <c r="V916">
        <f ca="1">IFERROR(INDEX(Rutas_Despiece!$J:$J,MATCH($S916,$Q:$Q,0)),"")</f>
        <v>41.647832999999999</v>
      </c>
      <c r="W916">
        <f ca="1">IFERROR(INDEX(Rutas_Despiece!$K:$K,MATCH($S916,$Q:$Q,0)),"")</f>
        <v>-0.88624999999999998</v>
      </c>
      <c r="Y916" t="str">
        <f ca="1">IFERROR(INDEX(Rutas_Despiece!$F:$F,MATCH($S916,$Q:$Q,0))&amp;" "&amp;INDEX(Rutas_Despiece!$G:$G,MATCH($S916,$Q:$Q,0)),"")</f>
        <v xml:space="preserve">Paseo Pamplona nº 2 </v>
      </c>
      <c r="Z916" t="str">
        <f ca="1">IFERROR(INDEX(Rutas_Despiece!$H:$H,MATCH($S916,$Q:$Q,0)),"")</f>
        <v>Zaragoza</v>
      </c>
      <c r="AA916" t="str">
        <f ca="1">IFERROR(INDEX(Rutas_Despiece!$I:$I,MATCH($S916,$Q:$Q,0)),"")</f>
        <v>Zaragoza, España</v>
      </c>
      <c r="AB916" t="str">
        <f ca="1">IFERROR(INDEX(Rutas_Despiece!$L:$L,MATCH($S916,$Q:$Q,0)),"")</f>
        <v>Pd. Bus</v>
      </c>
      <c r="AG916" t="str">
        <f t="shared" ca="1" si="522"/>
        <v/>
      </c>
    </row>
    <row r="917" spans="1:33" x14ac:dyDescent="0.25">
      <c r="A917">
        <f ca="1">IF(Rutas_Despiece!A917&lt;&gt;Rutas_Despiece!A916,1,0)</f>
        <v>0</v>
      </c>
      <c r="B917">
        <f ca="1">IF(A917,Rutas_Despiece!C917,0)</f>
        <v>0</v>
      </c>
      <c r="C917">
        <f ca="1">IF(A917,Rutas_Despiece!D917,0)</f>
        <v>0</v>
      </c>
      <c r="D917" t="str">
        <f ca="1">IF(A917=1,"",SUBSTITUTE(Rutas_Despiece!J917,",",".") &amp; ","&amp;SUBSTITUTE(Rutas_Despiece!K917,",","."))</f>
        <v>41.6342491,-0.8752922</v>
      </c>
      <c r="E917" s="5">
        <f t="shared" ca="1" si="518"/>
        <v>43</v>
      </c>
      <c r="F917" t="str">
        <f t="shared" ca="1" si="516"/>
        <v>41.6342491,-0.8752922</v>
      </c>
      <c r="G917" s="69" t="s">
        <v>1174</v>
      </c>
      <c r="H917">
        <f t="shared" ca="1" si="519"/>
        <v>51</v>
      </c>
      <c r="I917" t="str">
        <f t="shared" ca="1" si="535"/>
        <v/>
      </c>
      <c r="J917" s="5" t="e">
        <f t="shared" ca="1" si="524"/>
        <v>#N/A</v>
      </c>
      <c r="M917" s="69"/>
      <c r="N917" s="69">
        <f t="shared" ca="1" si="514"/>
        <v>1</v>
      </c>
      <c r="O917" s="69" t="s">
        <v>1174</v>
      </c>
      <c r="P917">
        <f t="shared" ca="1" si="521"/>
        <v>1</v>
      </c>
      <c r="Q917">
        <f t="shared" ca="1" si="525"/>
        <v>872</v>
      </c>
      <c r="R917">
        <f t="shared" ca="1" si="528"/>
        <v>990</v>
      </c>
      <c r="S917">
        <f t="shared" ca="1" si="526"/>
        <v>864</v>
      </c>
      <c r="T917" t="str">
        <f t="shared" ca="1" si="527"/>
        <v>Paradas</v>
      </c>
      <c r="U917">
        <f t="shared" ca="1" si="529"/>
        <v>10864</v>
      </c>
      <c r="V917">
        <f ca="1">IFERROR(INDEX(Rutas_Despiece!$J:$J,MATCH($S917,$Q:$Q,0)),"")</f>
        <v>41.749628000000001</v>
      </c>
      <c r="W917">
        <f ca="1">IFERROR(INDEX(Rutas_Despiece!$K:$K,MATCH($S917,$Q:$Q,0)),"")</f>
        <v>-1.1755139999999999</v>
      </c>
      <c r="Y917" t="str">
        <f ca="1">IFERROR(INDEX(Rutas_Despiece!$F:$F,MATCH($S917,$Q:$Q,0))&amp;" "&amp;INDEX(Rutas_Despiece!$G:$G,MATCH($S917,$Q:$Q,0)),"")</f>
        <v xml:space="preserve">Pol. Ind Entrerrios </v>
      </c>
      <c r="Z917" t="str">
        <f ca="1">IFERROR(INDEX(Rutas_Despiece!$H:$H,MATCH($S917,$Q:$Q,0)),"")</f>
        <v>Figueruelas</v>
      </c>
      <c r="AA917" t="str">
        <f ca="1">IFERROR(INDEX(Rutas_Despiece!$I:$I,MATCH($S917,$Q:$Q,0)),"")</f>
        <v>Zaragoza, España</v>
      </c>
      <c r="AB917" t="str">
        <f ca="1">IFERROR(INDEX(Rutas_Despiece!$L:$L,MATCH($S917,$Q:$Q,0)),"")</f>
        <v>Opel Puerta 5</v>
      </c>
      <c r="AG917" t="str">
        <f t="shared" ca="1" si="522"/>
        <v/>
      </c>
    </row>
    <row r="918" spans="1:33" x14ac:dyDescent="0.25">
      <c r="A918">
        <f ca="1">IF(Rutas_Despiece!A918&lt;&gt;Rutas_Despiece!A917,1,0)</f>
        <v>1</v>
      </c>
      <c r="B918" t="str">
        <f ca="1">IF(A918,Rutas_Despiece!C918,0)</f>
        <v>Rutas_Habituales_Central</v>
      </c>
      <c r="C918" t="str">
        <f ca="1">IF(A918,Rutas_Despiece!D918,0)</f>
        <v>Ruta 10_16</v>
      </c>
      <c r="D918" t="str">
        <f ca="1">IF(A918=1,"",SUBSTITUTE(Rutas_Despiece!J918,",",".") &amp; ","&amp;SUBSTITUTE(Rutas_Despiece!K918,",","."))</f>
        <v/>
      </c>
      <c r="E918" s="5">
        <f t="shared" ca="1" si="518"/>
        <v>44</v>
      </c>
      <c r="F918" t="str">
        <f t="shared" ca="1" si="516"/>
        <v xml:space="preserve"> 41.6530007,-0.9063017 41.656028,-0.895342 41.656028,-0.895342 41.749628,-1.175514 41.749628,-1.175514 41.6530007,-0.9063017 41.656028,-0.895342 41.656028,-0.895342</v>
      </c>
      <c r="G918" s="69" t="s">
        <v>1174</v>
      </c>
      <c r="H918">
        <f t="shared" ca="1" si="519"/>
        <v>51</v>
      </c>
      <c r="I918" t="str">
        <f t="shared" ca="1" si="535"/>
        <v/>
      </c>
      <c r="J918" s="5" t="e">
        <f t="shared" ca="1" si="524"/>
        <v>#N/A</v>
      </c>
      <c r="M918" s="69"/>
      <c r="N918" s="69">
        <f t="shared" ca="1" si="514"/>
        <v>1</v>
      </c>
      <c r="O918" s="69" t="s">
        <v>1174</v>
      </c>
      <c r="P918">
        <f t="shared" ca="1" si="521"/>
        <v>0</v>
      </c>
      <c r="Q918">
        <f t="shared" ca="1" si="525"/>
        <v>872</v>
      </c>
      <c r="R918">
        <f t="shared" ca="1" si="528"/>
        <v>990</v>
      </c>
      <c r="S918">
        <f t="shared" ca="1" si="526"/>
        <v>865</v>
      </c>
      <c r="T918" t="str">
        <f t="shared" ca="1" si="527"/>
        <v>Paradas</v>
      </c>
      <c r="U918">
        <f t="shared" ca="1" si="529"/>
        <v>10865</v>
      </c>
      <c r="V918">
        <f ca="1">IFERROR(INDEX(Rutas_Despiece!$J:$J,MATCH($S918,$Q:$Q,0)),"")</f>
        <v>41.749628000000001</v>
      </c>
      <c r="W918">
        <f ca="1">IFERROR(INDEX(Rutas_Despiece!$K:$K,MATCH($S918,$Q:$Q,0)),"")</f>
        <v>-1.1755139999999999</v>
      </c>
      <c r="Y918" t="str">
        <f ca="1">IFERROR(INDEX(Rutas_Despiece!$F:$F,MATCH($S918,$Q:$Q,0))&amp;" "&amp;INDEX(Rutas_Despiece!$G:$G,MATCH($S918,$Q:$Q,0)),"")</f>
        <v xml:space="preserve">Pol. Ind Entrerrios </v>
      </c>
      <c r="Z918" t="str">
        <f ca="1">IFERROR(INDEX(Rutas_Despiece!$H:$H,MATCH($S918,$Q:$Q,0)),"")</f>
        <v>Figueruelas</v>
      </c>
      <c r="AA918" t="str">
        <f ca="1">IFERROR(INDEX(Rutas_Despiece!$I:$I,MATCH($S918,$Q:$Q,0)),"")</f>
        <v>Zaragoza, España</v>
      </c>
      <c r="AB918" t="str">
        <f ca="1">IFERROR(INDEX(Rutas_Despiece!$L:$L,MATCH($S918,$Q:$Q,0)),"")</f>
        <v>Opel Puerta 5</v>
      </c>
      <c r="AG918" t="str">
        <f t="shared" ca="1" si="522"/>
        <v/>
      </c>
    </row>
    <row r="919" spans="1:33" x14ac:dyDescent="0.25">
      <c r="A919">
        <f ca="1">IF(Rutas_Despiece!A919&lt;&gt;Rutas_Despiece!A918,1,0)</f>
        <v>0</v>
      </c>
      <c r="B919">
        <f ca="1">IF(A919,Rutas_Despiece!C919,0)</f>
        <v>0</v>
      </c>
      <c r="C919">
        <f ca="1">IF(A919,Rutas_Despiece!D919,0)</f>
        <v>0</v>
      </c>
      <c r="D919" t="str">
        <f ca="1">IF(A919=1,"",SUBSTITUTE(Rutas_Despiece!J919,",",".") &amp; ","&amp;SUBSTITUTE(Rutas_Despiece!K919,",","."))</f>
        <v>41.6530007,-0.9063017</v>
      </c>
      <c r="E919" s="5">
        <f t="shared" ca="1" si="518"/>
        <v>44</v>
      </c>
      <c r="F919" t="str">
        <f t="shared" ca="1" si="516"/>
        <v>41.6530007,-0.9063017 41.656028,-0.895342 41.656028,-0.895342 41.749628,-1.175514 41.749628,-1.175514 41.6530007,-0.9063017 41.656028,-0.895342 41.656028,-0.895342</v>
      </c>
      <c r="G919" s="69" t="s">
        <v>1174</v>
      </c>
      <c r="H919">
        <f t="shared" ca="1" si="519"/>
        <v>51</v>
      </c>
      <c r="I919" t="str">
        <f t="shared" ref="I919" ca="1" si="536">IF(I918&lt;H919,I918+1,"")</f>
        <v/>
      </c>
      <c r="J919" s="5" t="e">
        <f t="shared" ca="1" si="524"/>
        <v>#N/A</v>
      </c>
      <c r="M919" s="69"/>
      <c r="N919" s="69">
        <f t="shared" ca="1" si="514"/>
        <v>1</v>
      </c>
      <c r="O919" s="69" t="s">
        <v>1174</v>
      </c>
      <c r="P919">
        <f t="shared" ca="1" si="521"/>
        <v>1</v>
      </c>
      <c r="Q919">
        <f t="shared" ca="1" si="525"/>
        <v>873</v>
      </c>
      <c r="R919">
        <f t="shared" ca="1" si="528"/>
        <v>990</v>
      </c>
      <c r="S919">
        <f t="shared" ca="1" si="526"/>
        <v>866</v>
      </c>
      <c r="T919" t="str">
        <f t="shared" ca="1" si="527"/>
        <v>Paradas</v>
      </c>
      <c r="U919">
        <f t="shared" ca="1" si="529"/>
        <v>10866</v>
      </c>
      <c r="V919">
        <f ca="1">IFERROR(INDEX(Rutas_Despiece!$J:$J,MATCH($S919,$Q:$Q,0)),"")</f>
        <v>41.648204999999997</v>
      </c>
      <c r="W919">
        <f ca="1">IFERROR(INDEX(Rutas_Despiece!$K:$K,MATCH($S919,$Q:$Q,0)),"")</f>
        <v>-0.8865729</v>
      </c>
      <c r="Y919" t="str">
        <f ca="1">IFERROR(INDEX(Rutas_Despiece!$F:$F,MATCH($S919,$Q:$Q,0))&amp;" "&amp;INDEX(Rutas_Despiece!$G:$G,MATCH($S919,$Q:$Q,0)),"")</f>
        <v xml:space="preserve">Paseo Pamplona  </v>
      </c>
      <c r="Z919" t="str">
        <f ca="1">IFERROR(INDEX(Rutas_Despiece!$H:$H,MATCH($S919,$Q:$Q,0)),"")</f>
        <v>Zaragoza</v>
      </c>
      <c r="AA919" t="str">
        <f ca="1">IFERROR(INDEX(Rutas_Despiece!$I:$I,MATCH($S919,$Q:$Q,0)),"")</f>
        <v>Zaragoza, España</v>
      </c>
      <c r="AB919" t="str">
        <f ca="1">IFERROR(INDEX(Rutas_Despiece!$L:$L,MATCH($S919,$Q:$Q,0)),"")</f>
        <v>Frente Bilbao - Pd. Bus</v>
      </c>
      <c r="AG919" t="str">
        <f t="shared" ca="1" si="522"/>
        <v/>
      </c>
    </row>
    <row r="920" spans="1:33" x14ac:dyDescent="0.25">
      <c r="A920">
        <f ca="1">IF(Rutas_Despiece!A920&lt;&gt;Rutas_Despiece!A919,1,0)</f>
        <v>0</v>
      </c>
      <c r="B920">
        <f ca="1">IF(A920,Rutas_Despiece!C920,0)</f>
        <v>0</v>
      </c>
      <c r="C920">
        <f ca="1">IF(A920,Rutas_Despiece!D920,0)</f>
        <v>0</v>
      </c>
      <c r="D920" t="str">
        <f ca="1">IF(A920=1,"",SUBSTITUTE(Rutas_Despiece!J920,",",".") &amp; ","&amp;SUBSTITUTE(Rutas_Despiece!K920,",","."))</f>
        <v>41.656028,-0.895342</v>
      </c>
      <c r="E920" s="5">
        <f t="shared" ca="1" si="518"/>
        <v>44</v>
      </c>
      <c r="F920" t="str">
        <f t="shared" ca="1" si="516"/>
        <v>41.656028,-0.895342 41.656028,-0.895342 41.749628,-1.175514 41.749628,-1.175514 41.6530007,-0.9063017 41.656028,-0.895342 41.656028,-0.895342</v>
      </c>
      <c r="G920" s="69" t="s">
        <v>1174</v>
      </c>
      <c r="H920">
        <f t="shared" ca="1" si="519"/>
        <v>51</v>
      </c>
      <c r="I920" t="str">
        <f t="shared" ref="I920:I923" ca="1" si="537">IF(I919&lt;H920,I919+1,I919)</f>
        <v/>
      </c>
      <c r="J920" s="5" t="e">
        <f t="shared" ca="1" si="524"/>
        <v>#N/A</v>
      </c>
      <c r="M920" s="69"/>
      <c r="N920" s="69">
        <f t="shared" ca="1" si="514"/>
        <v>1</v>
      </c>
      <c r="O920" s="69" t="s">
        <v>1174</v>
      </c>
      <c r="P920">
        <f t="shared" ca="1" si="521"/>
        <v>1</v>
      </c>
      <c r="Q920">
        <f t="shared" ca="1" si="525"/>
        <v>874</v>
      </c>
      <c r="R920">
        <f t="shared" ca="1" si="528"/>
        <v>990</v>
      </c>
      <c r="S920">
        <f t="shared" ca="1" si="526"/>
        <v>867</v>
      </c>
      <c r="T920" t="str">
        <f t="shared" ca="1" si="527"/>
        <v>Paradas</v>
      </c>
      <c r="U920">
        <f t="shared" ca="1" si="529"/>
        <v>10867</v>
      </c>
      <c r="V920">
        <f ca="1">IFERROR(INDEX(Rutas_Despiece!$J:$J,MATCH($S920,$Q:$Q,0)),"")</f>
        <v>41.63814</v>
      </c>
      <c r="W920">
        <f ca="1">IFERROR(INDEX(Rutas_Despiece!$K:$K,MATCH($S920,$Q:$Q,0)),"")</f>
        <v>-0.87612000000000001</v>
      </c>
      <c r="Y920" t="str">
        <f ca="1">IFERROR(INDEX(Rutas_Despiece!$F:$F,MATCH($S920,$Q:$Q,0))&amp;" "&amp;INDEX(Rutas_Despiece!$G:$G,MATCH($S920,$Q:$Q,0)),"")</f>
        <v>Avd. San José nº 84</v>
      </c>
      <c r="Z920" t="str">
        <f ca="1">IFERROR(INDEX(Rutas_Despiece!$H:$H,MATCH($S920,$Q:$Q,0)),"")</f>
        <v>Zaragoza</v>
      </c>
      <c r="AA920" t="str">
        <f ca="1">IFERROR(INDEX(Rutas_Despiece!$I:$I,MATCH($S920,$Q:$Q,0)),"")</f>
        <v>Zaragoza, España</v>
      </c>
      <c r="AB920" t="str">
        <f ca="1">IFERROR(INDEX(Rutas_Despiece!$L:$L,MATCH($S920,$Q:$Q,0)),"")</f>
        <v>Mercado Rosales - Pd. Bus</v>
      </c>
      <c r="AG920" t="str">
        <f t="shared" ca="1" si="522"/>
        <v/>
      </c>
    </row>
    <row r="921" spans="1:33" x14ac:dyDescent="0.25">
      <c r="A921">
        <f ca="1">IF(Rutas_Despiece!A921&lt;&gt;Rutas_Despiece!A920,1,0)</f>
        <v>0</v>
      </c>
      <c r="B921">
        <f ca="1">IF(A921,Rutas_Despiece!C921,0)</f>
        <v>0</v>
      </c>
      <c r="C921">
        <f ca="1">IF(A921,Rutas_Despiece!D921,0)</f>
        <v>0</v>
      </c>
      <c r="D921" t="str">
        <f ca="1">IF(A921=1,"",SUBSTITUTE(Rutas_Despiece!J921,",",".") &amp; ","&amp;SUBSTITUTE(Rutas_Despiece!K921,",","."))</f>
        <v>41.656028,-0.895342</v>
      </c>
      <c r="E921" s="5">
        <f t="shared" ca="1" si="518"/>
        <v>44</v>
      </c>
      <c r="F921" t="str">
        <f t="shared" ca="1" si="516"/>
        <v>41.656028,-0.895342 41.749628,-1.175514 41.749628,-1.175514 41.6530007,-0.9063017 41.656028,-0.895342 41.656028,-0.895342</v>
      </c>
      <c r="G921" s="69" t="s">
        <v>1174</v>
      </c>
      <c r="H921">
        <f t="shared" ca="1" si="519"/>
        <v>51</v>
      </c>
      <c r="I921" t="str">
        <f t="shared" ca="1" si="537"/>
        <v/>
      </c>
      <c r="J921" s="5" t="e">
        <f t="shared" ca="1" si="524"/>
        <v>#N/A</v>
      </c>
      <c r="M921" s="69"/>
      <c r="N921" s="69">
        <f t="shared" ca="1" si="514"/>
        <v>1</v>
      </c>
      <c r="O921" s="69" t="s">
        <v>1174</v>
      </c>
      <c r="P921">
        <f t="shared" ca="1" si="521"/>
        <v>1</v>
      </c>
      <c r="Q921">
        <f t="shared" ca="1" si="525"/>
        <v>875</v>
      </c>
      <c r="R921">
        <f t="shared" ca="1" si="528"/>
        <v>990</v>
      </c>
      <c r="S921">
        <f t="shared" ca="1" si="526"/>
        <v>868</v>
      </c>
      <c r="T921" t="str">
        <f t="shared" ca="1" si="527"/>
        <v>Paradas</v>
      </c>
      <c r="U921">
        <f t="shared" ca="1" si="529"/>
        <v>10868</v>
      </c>
      <c r="V921">
        <f ca="1">IFERROR(INDEX(Rutas_Despiece!$J:$J,MATCH($S921,$Q:$Q,0)),"")</f>
        <v>41.637113499999998</v>
      </c>
      <c r="W921">
        <f ca="1">IFERROR(INDEX(Rutas_Despiece!$K:$K,MATCH($S921,$Q:$Q,0)),"")</f>
        <v>-0.87745700000000004</v>
      </c>
      <c r="Y921" t="str">
        <f ca="1">IFERROR(INDEX(Rutas_Despiece!$F:$F,MATCH($S921,$Q:$Q,0))&amp;" "&amp;INDEX(Rutas_Despiece!$G:$G,MATCH($S921,$Q:$Q,0)),"")</f>
        <v xml:space="preserve">Avd. San José  </v>
      </c>
      <c r="Z921" t="str">
        <f ca="1">IFERROR(INDEX(Rutas_Despiece!$H:$H,MATCH($S921,$Q:$Q,0)),"")</f>
        <v>Zaragoza</v>
      </c>
      <c r="AA921" t="str">
        <f ca="1">IFERROR(INDEX(Rutas_Despiece!$I:$I,MATCH($S921,$Q:$Q,0)),"")</f>
        <v>Zaragoza, España</v>
      </c>
      <c r="AB921" t="str">
        <f ca="1">IFERROR(INDEX(Rutas_Despiece!$L:$L,MATCH($S921,$Q:$Q,0)),"")</f>
        <v>Esq. José Pellicer - Pd. Bus</v>
      </c>
      <c r="AG921" t="str">
        <f t="shared" ca="1" si="522"/>
        <v/>
      </c>
    </row>
    <row r="922" spans="1:33" x14ac:dyDescent="0.25">
      <c r="A922">
        <f ca="1">IF(Rutas_Despiece!A922&lt;&gt;Rutas_Despiece!A921,1,0)</f>
        <v>0</v>
      </c>
      <c r="B922">
        <f ca="1">IF(A922,Rutas_Despiece!C922,0)</f>
        <v>0</v>
      </c>
      <c r="C922">
        <f ca="1">IF(A922,Rutas_Despiece!D922,0)</f>
        <v>0</v>
      </c>
      <c r="D922" t="str">
        <f ca="1">IF(A922=1,"",SUBSTITUTE(Rutas_Despiece!J922,",",".") &amp; ","&amp;SUBSTITUTE(Rutas_Despiece!K922,",","."))</f>
        <v>41.749628,-1.175514</v>
      </c>
      <c r="E922" s="5">
        <f t="shared" ca="1" si="518"/>
        <v>44</v>
      </c>
      <c r="F922" t="str">
        <f t="shared" ca="1" si="516"/>
        <v>41.749628,-1.175514 41.749628,-1.175514 41.6530007,-0.9063017 41.656028,-0.895342 41.656028,-0.895342</v>
      </c>
      <c r="G922" s="69" t="s">
        <v>1174</v>
      </c>
      <c r="H922">
        <f t="shared" ca="1" si="519"/>
        <v>51</v>
      </c>
      <c r="I922" t="str">
        <f t="shared" ca="1" si="537"/>
        <v/>
      </c>
      <c r="J922" s="5" t="e">
        <f t="shared" ca="1" si="524"/>
        <v>#N/A</v>
      </c>
      <c r="M922" s="69"/>
      <c r="N922" s="69">
        <f t="shared" ca="1" si="514"/>
        <v>1</v>
      </c>
      <c r="O922" s="69" t="s">
        <v>1174</v>
      </c>
      <c r="P922">
        <f t="shared" ca="1" si="521"/>
        <v>1</v>
      </c>
      <c r="Q922">
        <f t="shared" ca="1" si="525"/>
        <v>876</v>
      </c>
      <c r="R922">
        <f t="shared" ca="1" si="528"/>
        <v>990</v>
      </c>
      <c r="S922">
        <f t="shared" ca="1" si="526"/>
        <v>869</v>
      </c>
      <c r="T922" t="str">
        <f t="shared" ca="1" si="527"/>
        <v>Paradas</v>
      </c>
      <c r="U922">
        <f t="shared" ca="1" si="529"/>
        <v>10869</v>
      </c>
      <c r="V922">
        <f ca="1">IFERROR(INDEX(Rutas_Despiece!$J:$J,MATCH($S922,$Q:$Q,0)),"")</f>
        <v>41.646025999999999</v>
      </c>
      <c r="W922">
        <f ca="1">IFERROR(INDEX(Rutas_Despiece!$K:$K,MATCH($S922,$Q:$Q,0)),"")</f>
        <v>-0.87219500000000005</v>
      </c>
      <c r="Y922" t="str">
        <f ca="1">IFERROR(INDEX(Rutas_Despiece!$F:$F,MATCH($S922,$Q:$Q,0))&amp;" "&amp;INDEX(Rutas_Despiece!$G:$G,MATCH($S922,$Q:$Q,0)),"")</f>
        <v xml:space="preserve">Avenida San José nº 200 </v>
      </c>
      <c r="Z922" t="str">
        <f ca="1">IFERROR(INDEX(Rutas_Despiece!$H:$H,MATCH($S922,$Q:$Q,0)),"")</f>
        <v>Zaragoza</v>
      </c>
      <c r="AA922" t="str">
        <f ca="1">IFERROR(INDEX(Rutas_Despiece!$I:$I,MATCH($S922,$Q:$Q,0)),"")</f>
        <v>Zaragoza, España</v>
      </c>
      <c r="AB922" t="str">
        <f ca="1">IFERROR(INDEX(Rutas_Despiece!$L:$L,MATCH($S922,$Q:$Q,0)),"")</f>
        <v>Pd. Bus</v>
      </c>
      <c r="AG922" t="str">
        <f t="shared" ca="1" si="522"/>
        <v/>
      </c>
    </row>
    <row r="923" spans="1:33" x14ac:dyDescent="0.25">
      <c r="A923">
        <f ca="1">IF(Rutas_Despiece!A923&lt;&gt;Rutas_Despiece!A922,1,0)</f>
        <v>0</v>
      </c>
      <c r="B923">
        <f ca="1">IF(A923,Rutas_Despiece!C923,0)</f>
        <v>0</v>
      </c>
      <c r="C923">
        <f ca="1">IF(A923,Rutas_Despiece!D923,0)</f>
        <v>0</v>
      </c>
      <c r="D923" t="str">
        <f ca="1">IF(A923=1,"",SUBSTITUTE(Rutas_Despiece!J923,",",".") &amp; ","&amp;SUBSTITUTE(Rutas_Despiece!K923,",","."))</f>
        <v>41.749628,-1.175514</v>
      </c>
      <c r="E923" s="5">
        <f t="shared" ca="1" si="518"/>
        <v>44</v>
      </c>
      <c r="F923" t="str">
        <f t="shared" ca="1" si="516"/>
        <v>41.749628,-1.175514 41.6530007,-0.9063017 41.656028,-0.895342 41.656028,-0.895342</v>
      </c>
      <c r="G923" s="69" t="s">
        <v>1174</v>
      </c>
      <c r="H923">
        <f t="shared" ca="1" si="519"/>
        <v>51</v>
      </c>
      <c r="I923" t="str">
        <f t="shared" ca="1" si="537"/>
        <v/>
      </c>
      <c r="J923" s="5" t="e">
        <f t="shared" ca="1" si="524"/>
        <v>#N/A</v>
      </c>
      <c r="M923" s="69"/>
      <c r="N923" s="69">
        <f t="shared" ca="1" si="514"/>
        <v>1</v>
      </c>
      <c r="O923" s="69" t="s">
        <v>1174</v>
      </c>
      <c r="P923">
        <f t="shared" ca="1" si="521"/>
        <v>1</v>
      </c>
      <c r="Q923">
        <f t="shared" ca="1" si="525"/>
        <v>877</v>
      </c>
      <c r="R923">
        <f t="shared" ca="1" si="528"/>
        <v>990</v>
      </c>
      <c r="S923">
        <f t="shared" ca="1" si="526"/>
        <v>870</v>
      </c>
      <c r="T923" t="str">
        <f t="shared" ca="1" si="527"/>
        <v>Paradas</v>
      </c>
      <c r="U923">
        <f t="shared" ca="1" si="529"/>
        <v>10870</v>
      </c>
      <c r="V923">
        <f ca="1">IFERROR(INDEX(Rutas_Despiece!$J:$J,MATCH($S923,$Q:$Q,0)),"")</f>
        <v>41.632263199999997</v>
      </c>
      <c r="W923">
        <f ca="1">IFERROR(INDEX(Rutas_Despiece!$K:$K,MATCH($S923,$Q:$Q,0)),"")</f>
        <v>-0.87950649999999997</v>
      </c>
      <c r="Y923" t="str">
        <f ca="1">IFERROR(INDEX(Rutas_Despiece!$F:$F,MATCH($S923,$Q:$Q,0))&amp;" "&amp;INDEX(Rutas_Despiece!$G:$G,MATCH($S923,$Q:$Q,0)),"")</f>
        <v xml:space="preserve">Terrazas de Cuellar  </v>
      </c>
      <c r="Z923" t="str">
        <f ca="1">IFERROR(INDEX(Rutas_Despiece!$H:$H,MATCH($S923,$Q:$Q,0)),"")</f>
        <v>Zaragoza</v>
      </c>
      <c r="AA923" t="str">
        <f ca="1">IFERROR(INDEX(Rutas_Despiece!$I:$I,MATCH($S923,$Q:$Q,0)),"")</f>
        <v>Zaragoza, España</v>
      </c>
      <c r="AB923" t="str">
        <f ca="1">IFERROR(INDEX(Rutas_Despiece!$L:$L,MATCH($S923,$Q:$Q,0)),"")</f>
        <v>Pd. Bus</v>
      </c>
      <c r="AG923" t="str">
        <f t="shared" ca="1" si="522"/>
        <v/>
      </c>
    </row>
    <row r="924" spans="1:33" x14ac:dyDescent="0.25">
      <c r="A924">
        <f ca="1">IF(Rutas_Despiece!A924&lt;&gt;Rutas_Despiece!A923,1,0)</f>
        <v>0</v>
      </c>
      <c r="B924">
        <f ca="1">IF(A924,Rutas_Despiece!C924,0)</f>
        <v>0</v>
      </c>
      <c r="C924">
        <f ca="1">IF(A924,Rutas_Despiece!D924,0)</f>
        <v>0</v>
      </c>
      <c r="D924" t="str">
        <f ca="1">IF(A924=1,"",SUBSTITUTE(Rutas_Despiece!J924,",",".") &amp; ","&amp;SUBSTITUTE(Rutas_Despiece!K924,",","."))</f>
        <v>41.6530007,-0.9063017</v>
      </c>
      <c r="E924" s="5">
        <f t="shared" ca="1" si="518"/>
        <v>44</v>
      </c>
      <c r="F924" t="str">
        <f t="shared" ca="1" si="516"/>
        <v>41.6530007,-0.9063017 41.656028,-0.895342 41.656028,-0.895342</v>
      </c>
      <c r="G924" s="69" t="s">
        <v>1174</v>
      </c>
      <c r="H924">
        <f t="shared" ca="1" si="519"/>
        <v>51</v>
      </c>
      <c r="I924" t="str">
        <f t="shared" ref="I924" ca="1" si="538">IF(I923&lt;H924,I923+1,"")</f>
        <v/>
      </c>
      <c r="J924" s="5" t="e">
        <f t="shared" ca="1" si="524"/>
        <v>#N/A</v>
      </c>
      <c r="M924" s="69"/>
      <c r="N924" s="69">
        <f t="shared" ca="1" si="514"/>
        <v>1</v>
      </c>
      <c r="O924" s="69" t="s">
        <v>1174</v>
      </c>
      <c r="P924">
        <f t="shared" ca="1" si="521"/>
        <v>1</v>
      </c>
      <c r="Q924">
        <f t="shared" ca="1" si="525"/>
        <v>878</v>
      </c>
      <c r="R924">
        <f t="shared" ca="1" si="528"/>
        <v>990</v>
      </c>
      <c r="S924">
        <f t="shared" ca="1" si="526"/>
        <v>871</v>
      </c>
      <c r="T924" t="str">
        <f t="shared" ca="1" si="527"/>
        <v>Paradas</v>
      </c>
      <c r="U924">
        <f t="shared" ca="1" si="529"/>
        <v>10871</v>
      </c>
      <c r="V924">
        <f ca="1">IFERROR(INDEX(Rutas_Despiece!$J:$J,MATCH($S924,$Q:$Q,0)),"")</f>
        <v>41.6327468</v>
      </c>
      <c r="W924">
        <f ca="1">IFERROR(INDEX(Rutas_Despiece!$K:$K,MATCH($S924,$Q:$Q,0)),"")</f>
        <v>-0.87671580000000005</v>
      </c>
      <c r="Y924" t="str">
        <f ca="1">IFERROR(INDEX(Rutas_Despiece!$F:$F,MATCH($S924,$Q:$Q,0))&amp;" "&amp;INDEX(Rutas_Despiece!$G:$G,MATCH($S924,$Q:$Q,0)),"")</f>
        <v xml:space="preserve">Melilla  </v>
      </c>
      <c r="Z924" t="str">
        <f ca="1">IFERROR(INDEX(Rutas_Despiece!$H:$H,MATCH($S924,$Q:$Q,0)),"")</f>
        <v>Zaragoza</v>
      </c>
      <c r="AA924" t="str">
        <f ca="1">IFERROR(INDEX(Rutas_Despiece!$I:$I,MATCH($S924,$Q:$Q,0)),"")</f>
        <v>Zaragoza, España</v>
      </c>
      <c r="AB924" t="str">
        <f ca="1">IFERROR(INDEX(Rutas_Despiece!$L:$L,MATCH($S924,$Q:$Q,0)),"")</f>
        <v>Frente Escultor Salas</v>
      </c>
      <c r="AG924" t="str">
        <f t="shared" ca="1" si="522"/>
        <v/>
      </c>
    </row>
    <row r="925" spans="1:33" x14ac:dyDescent="0.25">
      <c r="A925">
        <f ca="1">IF(Rutas_Despiece!A925&lt;&gt;Rutas_Despiece!A924,1,0)</f>
        <v>0</v>
      </c>
      <c r="B925">
        <f ca="1">IF(A925,Rutas_Despiece!C925,0)</f>
        <v>0</v>
      </c>
      <c r="C925">
        <f ca="1">IF(A925,Rutas_Despiece!D925,0)</f>
        <v>0</v>
      </c>
      <c r="D925" t="str">
        <f ca="1">IF(A925=1,"",SUBSTITUTE(Rutas_Despiece!J925,",",".") &amp; ","&amp;SUBSTITUTE(Rutas_Despiece!K925,",","."))</f>
        <v>41.656028,-0.895342</v>
      </c>
      <c r="E925" s="5">
        <f t="shared" ca="1" si="518"/>
        <v>44</v>
      </c>
      <c r="F925" t="str">
        <f t="shared" ca="1" si="516"/>
        <v>41.656028,-0.895342 41.656028,-0.895342</v>
      </c>
      <c r="G925" s="69" t="s">
        <v>1174</v>
      </c>
      <c r="H925">
        <f t="shared" ca="1" si="519"/>
        <v>51</v>
      </c>
      <c r="I925" t="str">
        <f t="shared" ref="I925:I928" ca="1" si="539">IF(I924&lt;H925,I924+1,I924)</f>
        <v/>
      </c>
      <c r="J925" s="5" t="e">
        <f t="shared" ca="1" si="524"/>
        <v>#N/A</v>
      </c>
      <c r="M925" s="69"/>
      <c r="N925" s="69">
        <f t="shared" ca="1" si="514"/>
        <v>1</v>
      </c>
      <c r="O925" s="69" t="s">
        <v>1174</v>
      </c>
      <c r="P925">
        <f t="shared" ca="1" si="521"/>
        <v>1</v>
      </c>
      <c r="Q925">
        <f t="shared" ca="1" si="525"/>
        <v>879</v>
      </c>
      <c r="R925">
        <f t="shared" ca="1" si="528"/>
        <v>990</v>
      </c>
      <c r="S925">
        <f t="shared" ca="1" si="526"/>
        <v>872</v>
      </c>
      <c r="T925" t="str">
        <f t="shared" ca="1" si="527"/>
        <v>Paradas</v>
      </c>
      <c r="U925">
        <f t="shared" ca="1" si="529"/>
        <v>10872</v>
      </c>
      <c r="V925">
        <f ca="1">IFERROR(INDEX(Rutas_Despiece!$J:$J,MATCH($S925,$Q:$Q,0)),"")</f>
        <v>41.634249099999998</v>
      </c>
      <c r="W925">
        <f ca="1">IFERROR(INDEX(Rutas_Despiece!$K:$K,MATCH($S925,$Q:$Q,0)),"")</f>
        <v>-0.87529219999999996</v>
      </c>
      <c r="Y925" t="str">
        <f ca="1">IFERROR(INDEX(Rutas_Despiece!$F:$F,MATCH($S925,$Q:$Q,0))&amp;" "&amp;INDEX(Rutas_Despiece!$G:$G,MATCH($S925,$Q:$Q,0)),"")</f>
        <v xml:space="preserve">Zaragoza la Vieja  </v>
      </c>
      <c r="Z925" t="str">
        <f ca="1">IFERROR(INDEX(Rutas_Despiece!$H:$H,MATCH($S925,$Q:$Q,0)),"")</f>
        <v>Zaragoza</v>
      </c>
      <c r="AA925" t="str">
        <f ca="1">IFERROR(INDEX(Rutas_Despiece!$I:$I,MATCH($S925,$Q:$Q,0)),"")</f>
        <v>Zaragoza, España</v>
      </c>
      <c r="AB925" t="str">
        <f ca="1">IFERROR(INDEX(Rutas_Despiece!$L:$L,MATCH($S925,$Q:$Q,0)),"")</f>
        <v>Frente nº 5</v>
      </c>
      <c r="AG925" t="str">
        <f t="shared" ca="1" si="522"/>
        <v/>
      </c>
    </row>
    <row r="926" spans="1:33" x14ac:dyDescent="0.25">
      <c r="A926">
        <f ca="1">IF(Rutas_Despiece!A926&lt;&gt;Rutas_Despiece!A925,1,0)</f>
        <v>0</v>
      </c>
      <c r="B926">
        <f ca="1">IF(A926,Rutas_Despiece!C926,0)</f>
        <v>0</v>
      </c>
      <c r="C926">
        <f ca="1">IF(A926,Rutas_Despiece!D926,0)</f>
        <v>0</v>
      </c>
      <c r="D926" t="str">
        <f ca="1">IF(A926=1,"",SUBSTITUTE(Rutas_Despiece!J926,",",".") &amp; ","&amp;SUBSTITUTE(Rutas_Despiece!K926,",","."))</f>
        <v>41.656028,-0.895342</v>
      </c>
      <c r="E926" s="5">
        <f t="shared" ca="1" si="518"/>
        <v>44</v>
      </c>
      <c r="F926" t="str">
        <f t="shared" ca="1" si="516"/>
        <v>41.656028,-0.895342</v>
      </c>
      <c r="G926" s="69" t="s">
        <v>1174</v>
      </c>
      <c r="H926">
        <f t="shared" ca="1" si="519"/>
        <v>51</v>
      </c>
      <c r="I926" t="str">
        <f t="shared" ca="1" si="539"/>
        <v/>
      </c>
      <c r="J926" s="5" t="e">
        <f t="shared" ca="1" si="524"/>
        <v>#N/A</v>
      </c>
      <c r="M926" s="69"/>
      <c r="N926" s="69">
        <f t="shared" ca="1" si="514"/>
        <v>1</v>
      </c>
      <c r="O926" s="69" t="s">
        <v>1174</v>
      </c>
      <c r="P926">
        <f t="shared" ca="1" si="521"/>
        <v>1</v>
      </c>
      <c r="Q926">
        <f t="shared" ca="1" si="525"/>
        <v>880</v>
      </c>
      <c r="R926">
        <f t="shared" ca="1" si="528"/>
        <v>990</v>
      </c>
      <c r="S926">
        <f t="shared" ca="1" si="526"/>
        <v>873</v>
      </c>
      <c r="T926" t="str">
        <f t="shared" ca="1" si="527"/>
        <v>Paradas</v>
      </c>
      <c r="U926">
        <f t="shared" ca="1" si="529"/>
        <v>10873</v>
      </c>
      <c r="V926">
        <f ca="1">IFERROR(INDEX(Rutas_Despiece!$J:$J,MATCH($S926,$Q:$Q,0)),"")</f>
        <v>41.6530007</v>
      </c>
      <c r="W926">
        <f ca="1">IFERROR(INDEX(Rutas_Despiece!$K:$K,MATCH($S926,$Q:$Q,0)),"")</f>
        <v>-0.90630169999999999</v>
      </c>
      <c r="Y926" t="str">
        <f ca="1">IFERROR(INDEX(Rutas_Despiece!$F:$F,MATCH($S926,$Q:$Q,0))&amp;" "&amp;INDEX(Rutas_Despiece!$G:$G,MATCH($S926,$Q:$Q,0)),"")</f>
        <v xml:space="preserve">Avd. Madrid  </v>
      </c>
      <c r="Z926" t="str">
        <f ca="1">IFERROR(INDEX(Rutas_Despiece!$H:$H,MATCH($S926,$Q:$Q,0)),"")</f>
        <v>Zaragoza</v>
      </c>
      <c r="AA926" t="str">
        <f ca="1">IFERROR(INDEX(Rutas_Despiece!$I:$I,MATCH($S926,$Q:$Q,0)),"")</f>
        <v>Zaragoza, España</v>
      </c>
      <c r="AB926" t="str">
        <f ca="1">IFERROR(INDEX(Rutas_Despiece!$L:$L,MATCH($S926,$Q:$Q,0)),"")</f>
        <v>Esq. Plaza Huesca - Pd. Bus</v>
      </c>
      <c r="AG926" t="str">
        <f t="shared" ca="1" si="522"/>
        <v/>
      </c>
    </row>
    <row r="927" spans="1:33" x14ac:dyDescent="0.25">
      <c r="A927">
        <f ca="1">IF(Rutas_Despiece!A927&lt;&gt;Rutas_Despiece!A926,1,0)</f>
        <v>1</v>
      </c>
      <c r="B927" t="str">
        <f ca="1">IF(A927,Rutas_Despiece!C927,0)</f>
        <v>Rutas_Habituales_Central</v>
      </c>
      <c r="C927" t="str">
        <f ca="1">IF(A927,Rutas_Despiece!D927,0)</f>
        <v>Ruta 11_16</v>
      </c>
      <c r="D927" t="str">
        <f ca="1">IF(A927=1,"",SUBSTITUTE(Rutas_Despiece!J927,",",".") &amp; ","&amp;SUBSTITUTE(Rutas_Despiece!K927,",","."))</f>
        <v/>
      </c>
      <c r="E927" s="5">
        <f t="shared" ca="1" si="518"/>
        <v>45</v>
      </c>
      <c r="F927" t="str">
        <f t="shared" ca="1" si="516"/>
        <v xml:space="preserve"> 41.654285,-0.885352 41.654285,-0.885352 41.646481,-0.887553 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27" s="69" t="s">
        <v>1174</v>
      </c>
      <c r="H927">
        <f t="shared" ca="1" si="519"/>
        <v>51</v>
      </c>
      <c r="I927" t="str">
        <f t="shared" ca="1" si="539"/>
        <v/>
      </c>
      <c r="J927" s="5" t="e">
        <f t="shared" ca="1" si="524"/>
        <v>#N/A</v>
      </c>
      <c r="M927" s="69"/>
      <c r="N927" s="69">
        <f t="shared" ca="1" si="514"/>
        <v>1</v>
      </c>
      <c r="O927" s="69" t="s">
        <v>1174</v>
      </c>
      <c r="P927">
        <f t="shared" ca="1" si="521"/>
        <v>0</v>
      </c>
      <c r="Q927">
        <f t="shared" ca="1" si="525"/>
        <v>880</v>
      </c>
      <c r="R927">
        <f t="shared" ca="1" si="528"/>
        <v>990</v>
      </c>
      <c r="S927">
        <f t="shared" ca="1" si="526"/>
        <v>874</v>
      </c>
      <c r="T927" t="str">
        <f t="shared" ca="1" si="527"/>
        <v>Paradas</v>
      </c>
      <c r="U927">
        <f t="shared" ca="1" si="529"/>
        <v>10874</v>
      </c>
      <c r="V927">
        <f ca="1">IFERROR(INDEX(Rutas_Despiece!$J:$J,MATCH($S927,$Q:$Q,0)),"")</f>
        <v>41.656027999999999</v>
      </c>
      <c r="W927">
        <f ca="1">IFERROR(INDEX(Rutas_Despiece!$K:$K,MATCH($S927,$Q:$Q,0)),"")</f>
        <v>-0.89534199999999997</v>
      </c>
      <c r="Y927" t="str">
        <f ca="1">IFERROR(INDEX(Rutas_Despiece!$F:$F,MATCH($S927,$Q:$Q,0))&amp;" "&amp;INDEX(Rutas_Despiece!$G:$G,MATCH($S927,$Q:$Q,0)),"")</f>
        <v xml:space="preserve">Avd. Madrid nº 142 </v>
      </c>
      <c r="Z927" t="str">
        <f ca="1">IFERROR(INDEX(Rutas_Despiece!$H:$H,MATCH($S927,$Q:$Q,0)),"")</f>
        <v>Zaragoza</v>
      </c>
      <c r="AA927" t="str">
        <f ca="1">IFERROR(INDEX(Rutas_Despiece!$I:$I,MATCH($S927,$Q:$Q,0)),"")</f>
        <v>Zaragoza, España</v>
      </c>
      <c r="AB927" t="str">
        <f ca="1">IFERROR(INDEX(Rutas_Despiece!$L:$L,MATCH($S927,$Q:$Q,0)),"")</f>
        <v>Calzados Kaymo</v>
      </c>
      <c r="AG927" t="str">
        <f t="shared" ca="1" si="522"/>
        <v/>
      </c>
    </row>
    <row r="928" spans="1:33" x14ac:dyDescent="0.25">
      <c r="A928">
        <f ca="1">IF(Rutas_Despiece!A928&lt;&gt;Rutas_Despiece!A927,1,0)</f>
        <v>0</v>
      </c>
      <c r="B928">
        <f ca="1">IF(A928,Rutas_Despiece!C928,0)</f>
        <v>0</v>
      </c>
      <c r="C928">
        <f ca="1">IF(A928,Rutas_Despiece!D928,0)</f>
        <v>0</v>
      </c>
      <c r="D928" t="str">
        <f ca="1">IF(A928=1,"",SUBSTITUTE(Rutas_Despiece!J928,",",".") &amp; ","&amp;SUBSTITUTE(Rutas_Despiece!K928,",","."))</f>
        <v>41.654285,-0.885352</v>
      </c>
      <c r="E928" s="5">
        <f t="shared" ca="1" si="518"/>
        <v>45</v>
      </c>
      <c r="F928" t="str">
        <f t="shared" ca="1" si="516"/>
        <v>41.654285,-0.885352 41.654285,-0.885352 41.646481,-0.887553 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28" s="69" t="s">
        <v>1174</v>
      </c>
      <c r="H928">
        <f t="shared" ca="1" si="519"/>
        <v>51</v>
      </c>
      <c r="I928" t="str">
        <f t="shared" ca="1" si="539"/>
        <v/>
      </c>
      <c r="J928" s="5" t="e">
        <f t="shared" ca="1" si="524"/>
        <v>#N/A</v>
      </c>
      <c r="M928" s="69"/>
      <c r="N928" s="69">
        <f t="shared" ca="1" si="514"/>
        <v>1</v>
      </c>
      <c r="O928" s="69" t="s">
        <v>1174</v>
      </c>
      <c r="P928">
        <f t="shared" ca="1" si="521"/>
        <v>1</v>
      </c>
      <c r="Q928">
        <f t="shared" ca="1" si="525"/>
        <v>881</v>
      </c>
      <c r="R928">
        <f t="shared" ca="1" si="528"/>
        <v>990</v>
      </c>
      <c r="S928">
        <f t="shared" ca="1" si="526"/>
        <v>875</v>
      </c>
      <c r="T928" t="str">
        <f t="shared" ca="1" si="527"/>
        <v>Paradas</v>
      </c>
      <c r="U928">
        <f t="shared" ca="1" si="529"/>
        <v>10875</v>
      </c>
      <c r="V928">
        <f ca="1">IFERROR(INDEX(Rutas_Despiece!$J:$J,MATCH($S928,$Q:$Q,0)),"")</f>
        <v>41.656027999999999</v>
      </c>
      <c r="W928">
        <f ca="1">IFERROR(INDEX(Rutas_Despiece!$K:$K,MATCH($S928,$Q:$Q,0)),"")</f>
        <v>-0.89534199999999997</v>
      </c>
      <c r="Y928" t="str">
        <f ca="1">IFERROR(INDEX(Rutas_Despiece!$F:$F,MATCH($S928,$Q:$Q,0))&amp;" "&amp;INDEX(Rutas_Despiece!$G:$G,MATCH($S928,$Q:$Q,0)),"")</f>
        <v>Avd. Madrid nº 218</v>
      </c>
      <c r="Z928" t="str">
        <f ca="1">IFERROR(INDEX(Rutas_Despiece!$H:$H,MATCH($S928,$Q:$Q,0)),"")</f>
        <v>Zaragoza</v>
      </c>
      <c r="AA928" t="str">
        <f ca="1">IFERROR(INDEX(Rutas_Despiece!$I:$I,MATCH($S928,$Q:$Q,0)),"")</f>
        <v>Zaragoza, España</v>
      </c>
      <c r="AB928">
        <f ca="1">IFERROR(INDEX(Rutas_Despiece!$L:$L,MATCH($S928,$Q:$Q,0)),"")</f>
        <v>0</v>
      </c>
      <c r="AG928" t="str">
        <f t="shared" ca="1" si="522"/>
        <v/>
      </c>
    </row>
    <row r="929" spans="1:33" x14ac:dyDescent="0.25">
      <c r="A929">
        <f ca="1">IF(Rutas_Despiece!A929&lt;&gt;Rutas_Despiece!A928,1,0)</f>
        <v>0</v>
      </c>
      <c r="B929">
        <f ca="1">IF(A929,Rutas_Despiece!C929,0)</f>
        <v>0</v>
      </c>
      <c r="C929">
        <f ca="1">IF(A929,Rutas_Despiece!D929,0)</f>
        <v>0</v>
      </c>
      <c r="D929" t="str">
        <f ca="1">IF(A929=1,"",SUBSTITUTE(Rutas_Despiece!J929,",",".") &amp; ","&amp;SUBSTITUTE(Rutas_Despiece!K929,",","."))</f>
        <v>41.654285,-0.885352</v>
      </c>
      <c r="E929" s="5">
        <f t="shared" ca="1" si="518"/>
        <v>45</v>
      </c>
      <c r="F929" t="str">
        <f t="shared" ca="1" si="516"/>
        <v>41.654285,-0.885352 41.646481,-0.887553 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29" s="69" t="s">
        <v>1174</v>
      </c>
      <c r="H929">
        <f t="shared" ca="1" si="519"/>
        <v>51</v>
      </c>
      <c r="I929" t="str">
        <f t="shared" ref="I929" ca="1" si="540">IF(I928&lt;H929,I928+1,"")</f>
        <v/>
      </c>
      <c r="J929" s="5" t="e">
        <f t="shared" ca="1" si="524"/>
        <v>#N/A</v>
      </c>
      <c r="M929" s="69"/>
      <c r="N929" s="69">
        <f t="shared" ca="1" si="514"/>
        <v>1</v>
      </c>
      <c r="O929" s="69" t="s">
        <v>1174</v>
      </c>
      <c r="P929">
        <f t="shared" ca="1" si="521"/>
        <v>1</v>
      </c>
      <c r="Q929">
        <f t="shared" ca="1" si="525"/>
        <v>882</v>
      </c>
      <c r="R929">
        <f t="shared" ca="1" si="528"/>
        <v>990</v>
      </c>
      <c r="S929">
        <f t="shared" ca="1" si="526"/>
        <v>876</v>
      </c>
      <c r="T929" t="str">
        <f t="shared" ca="1" si="527"/>
        <v>Paradas</v>
      </c>
      <c r="U929">
        <f t="shared" ca="1" si="529"/>
        <v>10876</v>
      </c>
      <c r="V929">
        <f ca="1">IFERROR(INDEX(Rutas_Despiece!$J:$J,MATCH($S929,$Q:$Q,0)),"")</f>
        <v>41.749628000000001</v>
      </c>
      <c r="W929">
        <f ca="1">IFERROR(INDEX(Rutas_Despiece!$K:$K,MATCH($S929,$Q:$Q,0)),"")</f>
        <v>-1.1755139999999999</v>
      </c>
      <c r="Y929" t="str">
        <f ca="1">IFERROR(INDEX(Rutas_Despiece!$F:$F,MATCH($S929,$Q:$Q,0))&amp;" "&amp;INDEX(Rutas_Despiece!$G:$G,MATCH($S929,$Q:$Q,0)),"")</f>
        <v xml:space="preserve">Pol. Ind Entrerrios </v>
      </c>
      <c r="Z929" t="str">
        <f ca="1">IFERROR(INDEX(Rutas_Despiece!$H:$H,MATCH($S929,$Q:$Q,0)),"")</f>
        <v>Figueruelas</v>
      </c>
      <c r="AA929" t="str">
        <f ca="1">IFERROR(INDEX(Rutas_Despiece!$I:$I,MATCH($S929,$Q:$Q,0)),"")</f>
        <v>Zaragoza, España</v>
      </c>
      <c r="AB929" t="str">
        <f ca="1">IFERROR(INDEX(Rutas_Despiece!$L:$L,MATCH($S929,$Q:$Q,0)),"")</f>
        <v>Opel Puerta 5</v>
      </c>
      <c r="AG929" t="str">
        <f t="shared" ca="1" si="522"/>
        <v/>
      </c>
    </row>
    <row r="930" spans="1:33" x14ac:dyDescent="0.25">
      <c r="A930">
        <f ca="1">IF(Rutas_Despiece!A930&lt;&gt;Rutas_Despiece!A929,1,0)</f>
        <v>0</v>
      </c>
      <c r="B930">
        <f ca="1">IF(A930,Rutas_Despiece!C930,0)</f>
        <v>0</v>
      </c>
      <c r="C930">
        <f ca="1">IF(A930,Rutas_Despiece!D930,0)</f>
        <v>0</v>
      </c>
      <c r="D930" t="str">
        <f ca="1">IF(A930=1,"",SUBSTITUTE(Rutas_Despiece!J930,",",".") &amp; ","&amp;SUBSTITUTE(Rutas_Despiece!K930,",","."))</f>
        <v>41.646481,-0.887553</v>
      </c>
      <c r="E930" s="5">
        <f t="shared" ca="1" si="518"/>
        <v>45</v>
      </c>
      <c r="F930" t="str">
        <f t="shared" ca="1" si="516"/>
        <v>41.646481,-0.887553 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30" s="69" t="s">
        <v>1174</v>
      </c>
      <c r="H930">
        <f t="shared" ca="1" si="519"/>
        <v>51</v>
      </c>
      <c r="I930" t="str">
        <f t="shared" ref="I930:I933" ca="1" si="541">IF(I929&lt;H930,I929+1,I929)</f>
        <v/>
      </c>
      <c r="J930" s="5" t="e">
        <f t="shared" ca="1" si="524"/>
        <v>#N/A</v>
      </c>
      <c r="M930" s="69"/>
      <c r="N930" s="69">
        <f t="shared" ca="1" si="514"/>
        <v>1</v>
      </c>
      <c r="O930" s="69" t="s">
        <v>1174</v>
      </c>
      <c r="P930">
        <f t="shared" ca="1" si="521"/>
        <v>1</v>
      </c>
      <c r="Q930">
        <f t="shared" ca="1" si="525"/>
        <v>883</v>
      </c>
      <c r="R930">
        <f t="shared" ca="1" si="528"/>
        <v>990</v>
      </c>
      <c r="S930">
        <f t="shared" ca="1" si="526"/>
        <v>877</v>
      </c>
      <c r="T930" t="str">
        <f t="shared" ca="1" si="527"/>
        <v>Paradas</v>
      </c>
      <c r="U930">
        <f t="shared" ca="1" si="529"/>
        <v>10877</v>
      </c>
      <c r="V930">
        <f ca="1">IFERROR(INDEX(Rutas_Despiece!$J:$J,MATCH($S930,$Q:$Q,0)),"")</f>
        <v>41.749628000000001</v>
      </c>
      <c r="W930">
        <f ca="1">IFERROR(INDEX(Rutas_Despiece!$K:$K,MATCH($S930,$Q:$Q,0)),"")</f>
        <v>-1.1755139999999999</v>
      </c>
      <c r="Y930" t="str">
        <f ca="1">IFERROR(INDEX(Rutas_Despiece!$F:$F,MATCH($S930,$Q:$Q,0))&amp;" "&amp;INDEX(Rutas_Despiece!$G:$G,MATCH($S930,$Q:$Q,0)),"")</f>
        <v xml:space="preserve">Pol. Ind Entrerrios </v>
      </c>
      <c r="Z930" t="str">
        <f ca="1">IFERROR(INDEX(Rutas_Despiece!$H:$H,MATCH($S930,$Q:$Q,0)),"")</f>
        <v>Figueruelas</v>
      </c>
      <c r="AA930" t="str">
        <f ca="1">IFERROR(INDEX(Rutas_Despiece!$I:$I,MATCH($S930,$Q:$Q,0)),"")</f>
        <v>Zaragoza, España</v>
      </c>
      <c r="AB930" t="str">
        <f ca="1">IFERROR(INDEX(Rutas_Despiece!$L:$L,MATCH($S930,$Q:$Q,0)),"")</f>
        <v>Opel Puerta 5</v>
      </c>
      <c r="AG930" t="str">
        <f t="shared" ca="1" si="522"/>
        <v/>
      </c>
    </row>
    <row r="931" spans="1:33" x14ac:dyDescent="0.25">
      <c r="A931">
        <f ca="1">IF(Rutas_Despiece!A931&lt;&gt;Rutas_Despiece!A930,1,0)</f>
        <v>0</v>
      </c>
      <c r="B931">
        <f ca="1">IF(A931,Rutas_Despiece!C931,0)</f>
        <v>0</v>
      </c>
      <c r="C931">
        <f ca="1">IF(A931,Rutas_Despiece!D931,0)</f>
        <v>0</v>
      </c>
      <c r="D931" t="str">
        <f ca="1">IF(A931=1,"",SUBSTITUTE(Rutas_Despiece!J931,",",".") &amp; ","&amp;SUBSTITUTE(Rutas_Despiece!K931,",","."))</f>
        <v>41.653886,-0.900026</v>
      </c>
      <c r="E931" s="5">
        <f t="shared" ca="1" si="518"/>
        <v>45</v>
      </c>
      <c r="F931" t="str">
        <f t="shared" ca="1" si="516"/>
        <v>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31" s="69" t="s">
        <v>1174</v>
      </c>
      <c r="H931">
        <f t="shared" ca="1" si="519"/>
        <v>51</v>
      </c>
      <c r="I931" t="str">
        <f t="shared" ca="1" si="541"/>
        <v/>
      </c>
      <c r="J931" s="5" t="e">
        <f t="shared" ca="1" si="524"/>
        <v>#N/A</v>
      </c>
      <c r="M931" s="69"/>
      <c r="N931" s="69">
        <f t="shared" ca="1" si="514"/>
        <v>1</v>
      </c>
      <c r="O931" s="69" t="s">
        <v>1174</v>
      </c>
      <c r="P931">
        <f t="shared" ca="1" si="521"/>
        <v>1</v>
      </c>
      <c r="Q931">
        <f t="shared" ca="1" si="525"/>
        <v>884</v>
      </c>
      <c r="R931">
        <f t="shared" ca="1" si="528"/>
        <v>990</v>
      </c>
      <c r="S931">
        <f t="shared" ca="1" si="526"/>
        <v>878</v>
      </c>
      <c r="T931" t="str">
        <f t="shared" ca="1" si="527"/>
        <v>Paradas</v>
      </c>
      <c r="U931">
        <f t="shared" ca="1" si="529"/>
        <v>10878</v>
      </c>
      <c r="V931">
        <f ca="1">IFERROR(INDEX(Rutas_Despiece!$J:$J,MATCH($S931,$Q:$Q,0)),"")</f>
        <v>41.6530007</v>
      </c>
      <c r="W931">
        <f ca="1">IFERROR(INDEX(Rutas_Despiece!$K:$K,MATCH($S931,$Q:$Q,0)),"")</f>
        <v>-0.90630169999999999</v>
      </c>
      <c r="Y931" t="str">
        <f ca="1">IFERROR(INDEX(Rutas_Despiece!$F:$F,MATCH($S931,$Q:$Q,0))&amp;" "&amp;INDEX(Rutas_Despiece!$G:$G,MATCH($S931,$Q:$Q,0)),"")</f>
        <v xml:space="preserve">Avd. Madrid </v>
      </c>
      <c r="Z931" t="str">
        <f ca="1">IFERROR(INDEX(Rutas_Despiece!$H:$H,MATCH($S931,$Q:$Q,0)),"")</f>
        <v>Zaragoza</v>
      </c>
      <c r="AA931" t="str">
        <f ca="1">IFERROR(INDEX(Rutas_Despiece!$I:$I,MATCH($S931,$Q:$Q,0)),"")</f>
        <v>Zaragoza, España</v>
      </c>
      <c r="AB931" t="str">
        <f ca="1">IFERROR(INDEX(Rutas_Despiece!$L:$L,MATCH($S931,$Q:$Q,0)),"")</f>
        <v>Esq. Plaza Huesca - Pd. Bus</v>
      </c>
      <c r="AG931" t="str">
        <f t="shared" ca="1" si="522"/>
        <v/>
      </c>
    </row>
    <row r="932" spans="1:33" x14ac:dyDescent="0.25">
      <c r="A932">
        <f ca="1">IF(Rutas_Despiece!A932&lt;&gt;Rutas_Despiece!A931,1,0)</f>
        <v>0</v>
      </c>
      <c r="B932">
        <f ca="1">IF(A932,Rutas_Despiece!C932,0)</f>
        <v>0</v>
      </c>
      <c r="C932">
        <f ca="1">IF(A932,Rutas_Despiece!D932,0)</f>
        <v>0</v>
      </c>
      <c r="D932" t="str">
        <f ca="1">IF(A932=1,"",SUBSTITUTE(Rutas_Despiece!J932,",",".") &amp; ","&amp;SUBSTITUTE(Rutas_Despiece!K932,",","."))</f>
        <v>41.65477,-0.900889</v>
      </c>
      <c r="E932" s="5">
        <f t="shared" ca="1" si="518"/>
        <v>45</v>
      </c>
      <c r="F932" t="str">
        <f t="shared" ca="1" si="516"/>
        <v>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32" s="69" t="s">
        <v>1174</v>
      </c>
      <c r="H932">
        <f t="shared" ca="1" si="519"/>
        <v>51</v>
      </c>
      <c r="I932" t="str">
        <f t="shared" ca="1" si="541"/>
        <v/>
      </c>
      <c r="J932" s="5" t="e">
        <f t="shared" ca="1" si="524"/>
        <v>#N/A</v>
      </c>
      <c r="M932" s="69"/>
      <c r="N932" s="69">
        <f t="shared" ca="1" si="514"/>
        <v>1</v>
      </c>
      <c r="O932" s="69" t="s">
        <v>1174</v>
      </c>
      <c r="P932">
        <f t="shared" ca="1" si="521"/>
        <v>1</v>
      </c>
      <c r="Q932">
        <f t="shared" ca="1" si="525"/>
        <v>885</v>
      </c>
      <c r="R932">
        <f t="shared" ca="1" si="528"/>
        <v>990</v>
      </c>
      <c r="S932">
        <f t="shared" ca="1" si="526"/>
        <v>879</v>
      </c>
      <c r="T932" t="str">
        <f t="shared" ca="1" si="527"/>
        <v>Paradas</v>
      </c>
      <c r="U932">
        <f t="shared" ca="1" si="529"/>
        <v>10879</v>
      </c>
      <c r="V932">
        <f ca="1">IFERROR(INDEX(Rutas_Despiece!$J:$J,MATCH($S932,$Q:$Q,0)),"")</f>
        <v>41.656027999999999</v>
      </c>
      <c r="W932">
        <f ca="1">IFERROR(INDEX(Rutas_Despiece!$K:$K,MATCH($S932,$Q:$Q,0)),"")</f>
        <v>-0.89534199999999997</v>
      </c>
      <c r="Y932" t="str">
        <f ca="1">IFERROR(INDEX(Rutas_Despiece!$F:$F,MATCH($S932,$Q:$Q,0))&amp;" "&amp;INDEX(Rutas_Despiece!$G:$G,MATCH($S932,$Q:$Q,0)),"")</f>
        <v xml:space="preserve">Avd. Madrid nº 142 </v>
      </c>
      <c r="Z932" t="str">
        <f ca="1">IFERROR(INDEX(Rutas_Despiece!$H:$H,MATCH($S932,$Q:$Q,0)),"")</f>
        <v>Zaragoza</v>
      </c>
      <c r="AA932" t="str">
        <f ca="1">IFERROR(INDEX(Rutas_Despiece!$I:$I,MATCH($S932,$Q:$Q,0)),"")</f>
        <v>Zaragoza, España</v>
      </c>
      <c r="AB932" t="str">
        <f ca="1">IFERROR(INDEX(Rutas_Despiece!$L:$L,MATCH($S932,$Q:$Q,0)),"")</f>
        <v>Calzados Kaymo</v>
      </c>
      <c r="AG932" t="str">
        <f t="shared" ca="1" si="522"/>
        <v/>
      </c>
    </row>
    <row r="933" spans="1:33" x14ac:dyDescent="0.25">
      <c r="A933">
        <f ca="1">IF(Rutas_Despiece!A933&lt;&gt;Rutas_Despiece!A932,1,0)</f>
        <v>0</v>
      </c>
      <c r="B933">
        <f ca="1">IF(A933,Rutas_Despiece!C933,0)</f>
        <v>0</v>
      </c>
      <c r="C933">
        <f ca="1">IF(A933,Rutas_Despiece!D933,0)</f>
        <v>0</v>
      </c>
      <c r="D933" t="str">
        <f ca="1">IF(A933=1,"",SUBSTITUTE(Rutas_Despiece!J933,",",".") &amp; ","&amp;SUBSTITUTE(Rutas_Despiece!K933,",","."))</f>
        <v>41.6585391,-0.9181635</v>
      </c>
      <c r="E933" s="5">
        <f t="shared" ca="1" si="518"/>
        <v>45</v>
      </c>
      <c r="F933" t="str">
        <f t="shared" ca="1" si="516"/>
        <v>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33" s="69" t="s">
        <v>1174</v>
      </c>
      <c r="H933">
        <f t="shared" ca="1" si="519"/>
        <v>51</v>
      </c>
      <c r="I933" t="str">
        <f t="shared" ca="1" si="541"/>
        <v/>
      </c>
      <c r="J933" s="5" t="e">
        <f t="shared" ca="1" si="524"/>
        <v>#N/A</v>
      </c>
      <c r="M933" s="69"/>
      <c r="N933" s="69">
        <f t="shared" ca="1" si="514"/>
        <v>1</v>
      </c>
      <c r="O933" s="69" t="s">
        <v>1174</v>
      </c>
      <c r="P933">
        <f t="shared" ca="1" si="521"/>
        <v>1</v>
      </c>
      <c r="Q933">
        <f t="shared" ca="1" si="525"/>
        <v>886</v>
      </c>
      <c r="R933">
        <f t="shared" ca="1" si="528"/>
        <v>990</v>
      </c>
      <c r="S933">
        <f t="shared" ca="1" si="526"/>
        <v>880</v>
      </c>
      <c r="T933" t="str">
        <f t="shared" ca="1" si="527"/>
        <v>Paradas</v>
      </c>
      <c r="U933">
        <f t="shared" ca="1" si="529"/>
        <v>10880</v>
      </c>
      <c r="V933">
        <f ca="1">IFERROR(INDEX(Rutas_Despiece!$J:$J,MATCH($S933,$Q:$Q,0)),"")</f>
        <v>41.656027999999999</v>
      </c>
      <c r="W933">
        <f ca="1">IFERROR(INDEX(Rutas_Despiece!$K:$K,MATCH($S933,$Q:$Q,0)),"")</f>
        <v>-0.89534199999999997</v>
      </c>
      <c r="Y933" t="str">
        <f ca="1">IFERROR(INDEX(Rutas_Despiece!$F:$F,MATCH($S933,$Q:$Q,0))&amp;" "&amp;INDEX(Rutas_Despiece!$G:$G,MATCH($S933,$Q:$Q,0)),"")</f>
        <v>Avd. Madrid nº 218</v>
      </c>
      <c r="Z933" t="str">
        <f ca="1">IFERROR(INDEX(Rutas_Despiece!$H:$H,MATCH($S933,$Q:$Q,0)),"")</f>
        <v>Zaragoza</v>
      </c>
      <c r="AA933" t="str">
        <f ca="1">IFERROR(INDEX(Rutas_Despiece!$I:$I,MATCH($S933,$Q:$Q,0)),"")</f>
        <v>Zaragoza, España</v>
      </c>
      <c r="AB933">
        <f ca="1">IFERROR(INDEX(Rutas_Despiece!$L:$L,MATCH($S933,$Q:$Q,0)),"")</f>
        <v>0</v>
      </c>
      <c r="AG933" t="str">
        <f t="shared" ca="1" si="522"/>
        <v/>
      </c>
    </row>
    <row r="934" spans="1:33" x14ac:dyDescent="0.25">
      <c r="A934">
        <f ca="1">IF(Rutas_Despiece!A934&lt;&gt;Rutas_Despiece!A933,1,0)</f>
        <v>0</v>
      </c>
      <c r="B934">
        <f ca="1">IF(A934,Rutas_Despiece!C934,0)</f>
        <v>0</v>
      </c>
      <c r="C934">
        <f ca="1">IF(A934,Rutas_Despiece!D934,0)</f>
        <v>0</v>
      </c>
      <c r="D934" t="str">
        <f ca="1">IF(A934=1,"",SUBSTITUTE(Rutas_Despiece!J934,",",".") &amp; ","&amp;SUBSTITUTE(Rutas_Despiece!K934,",","."))</f>
        <v>41.6650722,-0.9345872</v>
      </c>
      <c r="E934" s="5">
        <f t="shared" ca="1" si="518"/>
        <v>45</v>
      </c>
      <c r="F934" t="str">
        <f t="shared" ca="1" si="516"/>
        <v>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34" s="69" t="s">
        <v>1174</v>
      </c>
      <c r="H934">
        <f t="shared" ca="1" si="519"/>
        <v>51</v>
      </c>
      <c r="I934" t="str">
        <f t="shared" ref="I934" ca="1" si="542">IF(I933&lt;H934,I933+1,"")</f>
        <v/>
      </c>
      <c r="J934" s="5" t="e">
        <f t="shared" ca="1" si="524"/>
        <v>#N/A</v>
      </c>
      <c r="M934" s="69"/>
      <c r="N934" s="69">
        <f t="shared" ca="1" si="514"/>
        <v>1</v>
      </c>
      <c r="O934" s="69" t="s">
        <v>1174</v>
      </c>
      <c r="P934">
        <f t="shared" ca="1" si="521"/>
        <v>1</v>
      </c>
      <c r="Q934">
        <f t="shared" ca="1" si="525"/>
        <v>887</v>
      </c>
      <c r="R934">
        <f t="shared" ca="1" si="528"/>
        <v>990</v>
      </c>
      <c r="S934">
        <f t="shared" ca="1" si="526"/>
        <v>881</v>
      </c>
      <c r="T934" t="str">
        <f t="shared" ca="1" si="527"/>
        <v>Paradas</v>
      </c>
      <c r="U934">
        <f t="shared" ca="1" si="529"/>
        <v>10881</v>
      </c>
      <c r="V934">
        <f ca="1">IFERROR(INDEX(Rutas_Despiece!$J:$J,MATCH($S934,$Q:$Q,0)),"")</f>
        <v>41.654285000000002</v>
      </c>
      <c r="W934">
        <f ca="1">IFERROR(INDEX(Rutas_Despiece!$K:$K,MATCH($S934,$Q:$Q,0)),"")</f>
        <v>-0.88535200000000003</v>
      </c>
      <c r="Y934" t="str">
        <f ca="1">IFERROR(INDEX(Rutas_Despiece!$F:$F,MATCH($S934,$Q:$Q,0))&amp;" "&amp;INDEX(Rutas_Despiece!$G:$G,MATCH($S934,$Q:$Q,0)),"")</f>
        <v xml:space="preserve">Conde Aranda nº 6 </v>
      </c>
      <c r="Z934" t="str">
        <f ca="1">IFERROR(INDEX(Rutas_Despiece!$H:$H,MATCH($S934,$Q:$Q,0)),"")</f>
        <v>Zaragoza</v>
      </c>
      <c r="AA934" t="str">
        <f ca="1">IFERROR(INDEX(Rutas_Despiece!$I:$I,MATCH($S934,$Q:$Q,0)),"")</f>
        <v>Zaragoza, España</v>
      </c>
      <c r="AB934" t="str">
        <f ca="1">IFERROR(INDEX(Rutas_Despiece!$L:$L,MATCH($S934,$Q:$Q,0)),"")</f>
        <v>Escuelas Pías - Pd. Bus</v>
      </c>
      <c r="AG934" t="str">
        <f t="shared" ca="1" si="522"/>
        <v/>
      </c>
    </row>
    <row r="935" spans="1:33" x14ac:dyDescent="0.25">
      <c r="A935">
        <f ca="1">IF(Rutas_Despiece!A935&lt;&gt;Rutas_Despiece!A934,1,0)</f>
        <v>0</v>
      </c>
      <c r="B935">
        <f ca="1">IF(A935,Rutas_Despiece!C935,0)</f>
        <v>0</v>
      </c>
      <c r="C935">
        <f ca="1">IF(A935,Rutas_Despiece!D935,0)</f>
        <v>0</v>
      </c>
      <c r="D935" t="str">
        <f ca="1">IF(A935=1,"",SUBSTITUTE(Rutas_Despiece!J935,",",".") &amp; ","&amp;SUBSTITUTE(Rutas_Despiece!K935,",","."))</f>
        <v>41.6892708,-0.978388</v>
      </c>
      <c r="E935" s="5">
        <f t="shared" ca="1" si="518"/>
        <v>45</v>
      </c>
      <c r="F935" t="str">
        <f t="shared" ca="1" si="516"/>
        <v>41.6892708,-0.978388 41.749628,-1.175514 41.749628,-1.175514 41.6892029,-0.9780414 41.6650722,-0.9345872 41.65477,-0.900889 41.65477,-0.900889 41.6546408,-0.9015326 41.655609,-0.8960267 41.6556537,-0.8909147 41.6541455,-0.8846304</v>
      </c>
      <c r="G935" s="69" t="s">
        <v>1174</v>
      </c>
      <c r="H935">
        <f t="shared" ca="1" si="519"/>
        <v>51</v>
      </c>
      <c r="I935" t="str">
        <f t="shared" ref="I935:I938" ca="1" si="543">IF(I934&lt;H935,I934+1,I934)</f>
        <v/>
      </c>
      <c r="J935" s="5" t="e">
        <f t="shared" ca="1" si="524"/>
        <v>#N/A</v>
      </c>
      <c r="M935" s="69"/>
      <c r="N935" s="69">
        <f t="shared" ca="1" si="514"/>
        <v>1</v>
      </c>
      <c r="O935" s="69" t="s">
        <v>1174</v>
      </c>
      <c r="P935">
        <f t="shared" ca="1" si="521"/>
        <v>1</v>
      </c>
      <c r="Q935">
        <f t="shared" ca="1" si="525"/>
        <v>888</v>
      </c>
      <c r="R935">
        <f t="shared" ca="1" si="528"/>
        <v>990</v>
      </c>
      <c r="S935">
        <f t="shared" ca="1" si="526"/>
        <v>882</v>
      </c>
      <c r="T935" t="str">
        <f t="shared" ca="1" si="527"/>
        <v>Paradas</v>
      </c>
      <c r="U935">
        <f t="shared" ca="1" si="529"/>
        <v>10882</v>
      </c>
      <c r="V935">
        <f ca="1">IFERROR(INDEX(Rutas_Despiece!$J:$J,MATCH($S935,$Q:$Q,0)),"")</f>
        <v>41.654285000000002</v>
      </c>
      <c r="W935">
        <f ca="1">IFERROR(INDEX(Rutas_Despiece!$K:$K,MATCH($S935,$Q:$Q,0)),"")</f>
        <v>-0.88535200000000003</v>
      </c>
      <c r="Y935" t="str">
        <f ca="1">IFERROR(INDEX(Rutas_Despiece!$F:$F,MATCH($S935,$Q:$Q,0))&amp;" "&amp;INDEX(Rutas_Despiece!$G:$G,MATCH($S935,$Q:$Q,0)),"")</f>
        <v>Conde Aranda nº 114</v>
      </c>
      <c r="Z935" t="str">
        <f ca="1">IFERROR(INDEX(Rutas_Despiece!$H:$H,MATCH($S935,$Q:$Q,0)),"")</f>
        <v>Zaragoza</v>
      </c>
      <c r="AA935" t="str">
        <f ca="1">IFERROR(INDEX(Rutas_Despiece!$I:$I,MATCH($S935,$Q:$Q,0)),"")</f>
        <v>Zaragoza, España</v>
      </c>
      <c r="AB935">
        <f ca="1">IFERROR(INDEX(Rutas_Despiece!$L:$L,MATCH($S935,$Q:$Q,0)),"")</f>
        <v>0</v>
      </c>
      <c r="AG935" t="str">
        <f t="shared" ca="1" si="522"/>
        <v/>
      </c>
    </row>
    <row r="936" spans="1:33" x14ac:dyDescent="0.25">
      <c r="A936">
        <f ca="1">IF(Rutas_Despiece!A936&lt;&gt;Rutas_Despiece!A935,1,0)</f>
        <v>0</v>
      </c>
      <c r="B936">
        <f ca="1">IF(A936,Rutas_Despiece!C936,0)</f>
        <v>0</v>
      </c>
      <c r="C936">
        <f ca="1">IF(A936,Rutas_Despiece!D936,0)</f>
        <v>0</v>
      </c>
      <c r="D936" t="str">
        <f ca="1">IF(A936=1,"",SUBSTITUTE(Rutas_Despiece!J936,",",".") &amp; ","&amp;SUBSTITUTE(Rutas_Despiece!K936,",","."))</f>
        <v>41.749628,-1.175514</v>
      </c>
      <c r="E936" s="5">
        <f t="shared" ca="1" si="518"/>
        <v>45</v>
      </c>
      <c r="F936" t="str">
        <f t="shared" ca="1" si="516"/>
        <v>41.749628,-1.175514 41.749628,-1.175514 41.6892029,-0.9780414 41.6650722,-0.9345872 41.65477,-0.900889 41.65477,-0.900889 41.6546408,-0.9015326 41.655609,-0.8960267 41.6556537,-0.8909147 41.6541455,-0.8846304</v>
      </c>
      <c r="G936" s="69" t="s">
        <v>1174</v>
      </c>
      <c r="H936">
        <f t="shared" ca="1" si="519"/>
        <v>51</v>
      </c>
      <c r="I936" t="str">
        <f t="shared" ca="1" si="543"/>
        <v/>
      </c>
      <c r="J936" s="5" t="e">
        <f t="shared" ca="1" si="524"/>
        <v>#N/A</v>
      </c>
      <c r="M936" s="69"/>
      <c r="N936" s="69">
        <f t="shared" ca="1" si="514"/>
        <v>1</v>
      </c>
      <c r="O936" s="69" t="s">
        <v>1174</v>
      </c>
      <c r="P936">
        <f t="shared" ca="1" si="521"/>
        <v>1</v>
      </c>
      <c r="Q936">
        <f t="shared" ca="1" si="525"/>
        <v>889</v>
      </c>
      <c r="R936">
        <f t="shared" ca="1" si="528"/>
        <v>990</v>
      </c>
      <c r="S936">
        <f t="shared" ca="1" si="526"/>
        <v>883</v>
      </c>
      <c r="T936" t="str">
        <f t="shared" ca="1" si="527"/>
        <v>Paradas</v>
      </c>
      <c r="U936">
        <f t="shared" ca="1" si="529"/>
        <v>10883</v>
      </c>
      <c r="V936">
        <f ca="1">IFERROR(INDEX(Rutas_Despiece!$J:$J,MATCH($S936,$Q:$Q,0)),"")</f>
        <v>41.646481000000001</v>
      </c>
      <c r="W936">
        <f ca="1">IFERROR(INDEX(Rutas_Despiece!$K:$K,MATCH($S936,$Q:$Q,0)),"")</f>
        <v>-0.88755300000000004</v>
      </c>
      <c r="Y936" t="str">
        <f ca="1">IFERROR(INDEX(Rutas_Despiece!$F:$F,MATCH($S936,$Q:$Q,0))&amp;" "&amp;INDEX(Rutas_Despiece!$G:$G,MATCH($S936,$Q:$Q,0)),"")</f>
        <v xml:space="preserve">Avd. Madrid nº 10-12 </v>
      </c>
      <c r="Z936" t="str">
        <f ca="1">IFERROR(INDEX(Rutas_Despiece!$H:$H,MATCH($S936,$Q:$Q,0)),"")</f>
        <v>Zaragoza</v>
      </c>
      <c r="AA936" t="str">
        <f ca="1">IFERROR(INDEX(Rutas_Despiece!$I:$I,MATCH($S936,$Q:$Q,0)),"")</f>
        <v>Zaragoza, España</v>
      </c>
      <c r="AB936" t="str">
        <f ca="1">IFERROR(INDEX(Rutas_Despiece!$L:$L,MATCH($S936,$Q:$Q,0)),"")</f>
        <v>Pd. Bus</v>
      </c>
      <c r="AG936" t="str">
        <f t="shared" ca="1" si="522"/>
        <v/>
      </c>
    </row>
    <row r="937" spans="1:33" x14ac:dyDescent="0.25">
      <c r="A937">
        <f ca="1">IF(Rutas_Despiece!A937&lt;&gt;Rutas_Despiece!A936,1,0)</f>
        <v>0</v>
      </c>
      <c r="B937">
        <f ca="1">IF(A937,Rutas_Despiece!C937,0)</f>
        <v>0</v>
      </c>
      <c r="C937">
        <f ca="1">IF(A937,Rutas_Despiece!D937,0)</f>
        <v>0</v>
      </c>
      <c r="D937" t="str">
        <f ca="1">IF(A937=1,"",SUBSTITUTE(Rutas_Despiece!J937,",",".") &amp; ","&amp;SUBSTITUTE(Rutas_Despiece!K937,",","."))</f>
        <v>41.749628,-1.175514</v>
      </c>
      <c r="E937" s="5">
        <f t="shared" ca="1" si="518"/>
        <v>45</v>
      </c>
      <c r="F937" t="str">
        <f t="shared" ca="1" si="516"/>
        <v>41.749628,-1.175514 41.6892029,-0.9780414 41.6650722,-0.9345872 41.65477,-0.900889 41.65477,-0.900889 41.6546408,-0.9015326 41.655609,-0.8960267 41.6556537,-0.8909147 41.6541455,-0.8846304</v>
      </c>
      <c r="G937" s="69" t="s">
        <v>1174</v>
      </c>
      <c r="H937">
        <f t="shared" ca="1" si="519"/>
        <v>51</v>
      </c>
      <c r="I937" t="str">
        <f t="shared" ca="1" si="543"/>
        <v/>
      </c>
      <c r="J937" s="5" t="e">
        <f t="shared" ca="1" si="524"/>
        <v>#N/A</v>
      </c>
      <c r="M937" s="69"/>
      <c r="N937" s="69">
        <f t="shared" ca="1" si="514"/>
        <v>1</v>
      </c>
      <c r="O937" s="69" t="s">
        <v>1174</v>
      </c>
      <c r="P937">
        <f t="shared" ca="1" si="521"/>
        <v>1</v>
      </c>
      <c r="Q937">
        <f t="shared" ca="1" si="525"/>
        <v>890</v>
      </c>
      <c r="R937">
        <f t="shared" ca="1" si="528"/>
        <v>990</v>
      </c>
      <c r="S937">
        <f t="shared" ca="1" si="526"/>
        <v>884</v>
      </c>
      <c r="T937" t="str">
        <f t="shared" ca="1" si="527"/>
        <v>Paradas</v>
      </c>
      <c r="U937">
        <f t="shared" ca="1" si="529"/>
        <v>10884</v>
      </c>
      <c r="V937">
        <f ca="1">IFERROR(INDEX(Rutas_Despiece!$J:$J,MATCH($S937,$Q:$Q,0)),"")</f>
        <v>41.653886</v>
      </c>
      <c r="W937">
        <f ca="1">IFERROR(INDEX(Rutas_Despiece!$K:$K,MATCH($S937,$Q:$Q,0)),"")</f>
        <v>-0.90002599999999999</v>
      </c>
      <c r="Y937" t="str">
        <f ca="1">IFERROR(INDEX(Rutas_Despiece!$F:$F,MATCH($S937,$Q:$Q,0))&amp;" "&amp;INDEX(Rutas_Despiece!$G:$G,MATCH($S937,$Q:$Q,0)),"")</f>
        <v xml:space="preserve">Avd. de Navarra nº 10 </v>
      </c>
      <c r="Z937" t="str">
        <f ca="1">IFERROR(INDEX(Rutas_Despiece!$H:$H,MATCH($S937,$Q:$Q,0)),"")</f>
        <v>Zaragoza</v>
      </c>
      <c r="AA937" t="str">
        <f ca="1">IFERROR(INDEX(Rutas_Despiece!$I:$I,MATCH($S937,$Q:$Q,0)),"")</f>
        <v>Zaragoza, España</v>
      </c>
      <c r="AB937" t="str">
        <f ca="1">IFERROR(INDEX(Rutas_Despiece!$L:$L,MATCH($S937,$Q:$Q,0)),"")</f>
        <v>Pd. Bus</v>
      </c>
      <c r="AG937" t="str">
        <f t="shared" ca="1" si="522"/>
        <v/>
      </c>
    </row>
    <row r="938" spans="1:33" x14ac:dyDescent="0.25">
      <c r="A938">
        <f ca="1">IF(Rutas_Despiece!A938&lt;&gt;Rutas_Despiece!A937,1,0)</f>
        <v>0</v>
      </c>
      <c r="B938">
        <f ca="1">IF(A938,Rutas_Despiece!C938,0)</f>
        <v>0</v>
      </c>
      <c r="C938">
        <f ca="1">IF(A938,Rutas_Despiece!D938,0)</f>
        <v>0</v>
      </c>
      <c r="D938" t="str">
        <f ca="1">IF(A938=1,"",SUBSTITUTE(Rutas_Despiece!J938,",",".") &amp; ","&amp;SUBSTITUTE(Rutas_Despiece!K938,",","."))</f>
        <v>41.6892029,-0.9780414</v>
      </c>
      <c r="E938" s="5">
        <f t="shared" ca="1" si="518"/>
        <v>45</v>
      </c>
      <c r="F938" t="str">
        <f t="shared" ca="1" si="516"/>
        <v>41.6892029,-0.9780414 41.6650722,-0.9345872 41.65477,-0.900889 41.65477,-0.900889 41.6546408,-0.9015326 41.655609,-0.8960267 41.6556537,-0.8909147 41.6541455,-0.8846304</v>
      </c>
      <c r="G938" s="69" t="s">
        <v>1174</v>
      </c>
      <c r="H938">
        <f t="shared" ca="1" si="519"/>
        <v>51</v>
      </c>
      <c r="I938" t="str">
        <f t="shared" ca="1" si="543"/>
        <v/>
      </c>
      <c r="J938" s="5" t="e">
        <f t="shared" ca="1" si="524"/>
        <v>#N/A</v>
      </c>
      <c r="M938" s="69"/>
      <c r="N938" s="69">
        <f t="shared" ca="1" si="514"/>
        <v>1</v>
      </c>
      <c r="O938" s="69" t="s">
        <v>1174</v>
      </c>
      <c r="P938">
        <f t="shared" ca="1" si="521"/>
        <v>1</v>
      </c>
      <c r="Q938">
        <f t="shared" ca="1" si="525"/>
        <v>891</v>
      </c>
      <c r="R938">
        <f t="shared" ca="1" si="528"/>
        <v>990</v>
      </c>
      <c r="S938">
        <f t="shared" ca="1" si="526"/>
        <v>885</v>
      </c>
      <c r="T938" t="str">
        <f t="shared" ca="1" si="527"/>
        <v>Paradas</v>
      </c>
      <c r="U938">
        <f t="shared" ca="1" si="529"/>
        <v>10885</v>
      </c>
      <c r="V938">
        <f ca="1">IFERROR(INDEX(Rutas_Despiece!$J:$J,MATCH($S938,$Q:$Q,0)),"")</f>
        <v>41.654769999999999</v>
      </c>
      <c r="W938">
        <f ca="1">IFERROR(INDEX(Rutas_Despiece!$K:$K,MATCH($S938,$Q:$Q,0)),"")</f>
        <v>-0.90088900000000005</v>
      </c>
      <c r="Y938" t="str">
        <f ca="1">IFERROR(INDEX(Rutas_Despiece!$F:$F,MATCH($S938,$Q:$Q,0))&amp;" "&amp;INDEX(Rutas_Despiece!$G:$G,MATCH($S938,$Q:$Q,0)),"")</f>
        <v xml:space="preserve">Avd. de Navarra nº 60 </v>
      </c>
      <c r="Z938" t="str">
        <f ca="1">IFERROR(INDEX(Rutas_Despiece!$H:$H,MATCH($S938,$Q:$Q,0)),"")</f>
        <v>Zaragoza</v>
      </c>
      <c r="AA938" t="str">
        <f ca="1">IFERROR(INDEX(Rutas_Despiece!$I:$I,MATCH($S938,$Q:$Q,0)),"")</f>
        <v>Zaragoza, España</v>
      </c>
      <c r="AB938" t="str">
        <f ca="1">IFERROR(INDEX(Rutas_Despiece!$L:$L,MATCH($S938,$Q:$Q,0)),"")</f>
        <v>Centro Cultural - Pd. Bus</v>
      </c>
      <c r="AG938" t="str">
        <f t="shared" ca="1" si="522"/>
        <v/>
      </c>
    </row>
    <row r="939" spans="1:33" x14ac:dyDescent="0.25">
      <c r="A939">
        <f ca="1">IF(Rutas_Despiece!A939&lt;&gt;Rutas_Despiece!A938,1,0)</f>
        <v>0</v>
      </c>
      <c r="B939">
        <f ca="1">IF(A939,Rutas_Despiece!C939,0)</f>
        <v>0</v>
      </c>
      <c r="C939">
        <f ca="1">IF(A939,Rutas_Despiece!D939,0)</f>
        <v>0</v>
      </c>
      <c r="D939" t="str">
        <f ca="1">IF(A939=1,"",SUBSTITUTE(Rutas_Despiece!J939,",",".") &amp; ","&amp;SUBSTITUTE(Rutas_Despiece!K939,",","."))</f>
        <v>41.6650722,-0.9345872</v>
      </c>
      <c r="E939" s="5">
        <f t="shared" ca="1" si="518"/>
        <v>45</v>
      </c>
      <c r="F939" t="str">
        <f t="shared" ca="1" si="516"/>
        <v>41.6650722,-0.9345872 41.65477,-0.900889 41.65477,-0.900889 41.6546408,-0.9015326 41.655609,-0.8960267 41.6556537,-0.8909147 41.6541455,-0.8846304</v>
      </c>
      <c r="G939" s="69" t="s">
        <v>1174</v>
      </c>
      <c r="H939">
        <f t="shared" ca="1" si="519"/>
        <v>51</v>
      </c>
      <c r="I939" t="str">
        <f t="shared" ref="I939" ca="1" si="544">IF(I938&lt;H939,I938+1,"")</f>
        <v/>
      </c>
      <c r="J939" s="5" t="e">
        <f t="shared" ca="1" si="524"/>
        <v>#N/A</v>
      </c>
      <c r="M939" s="69"/>
      <c r="N939" s="69">
        <f t="shared" ca="1" si="514"/>
        <v>1</v>
      </c>
      <c r="O939" s="69" t="s">
        <v>1174</v>
      </c>
      <c r="P939">
        <f t="shared" ca="1" si="521"/>
        <v>1</v>
      </c>
      <c r="Q939">
        <f t="shared" ca="1" si="525"/>
        <v>892</v>
      </c>
      <c r="R939">
        <f t="shared" ca="1" si="528"/>
        <v>990</v>
      </c>
      <c r="S939">
        <f t="shared" ca="1" si="526"/>
        <v>886</v>
      </c>
      <c r="T939" t="str">
        <f t="shared" ca="1" si="527"/>
        <v>Paradas</v>
      </c>
      <c r="U939">
        <f t="shared" ca="1" si="529"/>
        <v>10886</v>
      </c>
      <c r="V939">
        <f ca="1">IFERROR(INDEX(Rutas_Despiece!$J:$J,MATCH($S939,$Q:$Q,0)),"")</f>
        <v>41.658539099999999</v>
      </c>
      <c r="W939">
        <f ca="1">IFERROR(INDEX(Rutas_Despiece!$K:$K,MATCH($S939,$Q:$Q,0)),"")</f>
        <v>-0.91816350000000002</v>
      </c>
      <c r="Y939" t="str">
        <f ca="1">IFERROR(INDEX(Rutas_Despiece!$F:$F,MATCH($S939,$Q:$Q,0))&amp;" "&amp;INDEX(Rutas_Despiece!$G:$G,MATCH($S939,$Q:$Q,0)),"")</f>
        <v xml:space="preserve">Avd. de Navarra </v>
      </c>
      <c r="Z939" t="str">
        <f ca="1">IFERROR(INDEX(Rutas_Despiece!$H:$H,MATCH($S939,$Q:$Q,0)),"")</f>
        <v>Zaragoza</v>
      </c>
      <c r="AA939" t="str">
        <f ca="1">IFERROR(INDEX(Rutas_Despiece!$I:$I,MATCH($S939,$Q:$Q,0)),"")</f>
        <v>Zaragoza, España</v>
      </c>
      <c r="AB939" t="str">
        <f ca="1">IFERROR(INDEX(Rutas_Despiece!$L:$L,MATCH($S939,$Q:$Q,0)),"")</f>
        <v xml:space="preserve">Frente nº 183 - Pd. Bus </v>
      </c>
      <c r="AG939" t="str">
        <f t="shared" ca="1" si="522"/>
        <v/>
      </c>
    </row>
    <row r="940" spans="1:33" x14ac:dyDescent="0.25">
      <c r="A940">
        <f ca="1">IF(Rutas_Despiece!A940&lt;&gt;Rutas_Despiece!A939,1,0)</f>
        <v>0</v>
      </c>
      <c r="B940">
        <f ca="1">IF(A940,Rutas_Despiece!C940,0)</f>
        <v>0</v>
      </c>
      <c r="C940">
        <f ca="1">IF(A940,Rutas_Despiece!D940,0)</f>
        <v>0</v>
      </c>
      <c r="D940" t="str">
        <f ca="1">IF(A940=1,"",SUBSTITUTE(Rutas_Despiece!J940,",",".") &amp; ","&amp;SUBSTITUTE(Rutas_Despiece!K940,",","."))</f>
        <v>41.65477,-0.900889</v>
      </c>
      <c r="E940" s="5">
        <f t="shared" ca="1" si="518"/>
        <v>45</v>
      </c>
      <c r="F940" t="str">
        <f t="shared" ca="1" si="516"/>
        <v>41.65477,-0.900889 41.65477,-0.900889 41.6546408,-0.9015326 41.655609,-0.8960267 41.6556537,-0.8909147 41.6541455,-0.8846304</v>
      </c>
      <c r="G940" s="69" t="s">
        <v>1174</v>
      </c>
      <c r="H940">
        <f t="shared" ca="1" si="519"/>
        <v>51</v>
      </c>
      <c r="I940" t="str">
        <f t="shared" ref="I940:I943" ca="1" si="545">IF(I939&lt;H940,I939+1,I939)</f>
        <v/>
      </c>
      <c r="J940" s="5" t="e">
        <f t="shared" ca="1" si="524"/>
        <v>#N/A</v>
      </c>
      <c r="M940" s="69"/>
      <c r="N940" s="69">
        <f t="shared" ca="1" si="514"/>
        <v>1</v>
      </c>
      <c r="O940" s="69" t="s">
        <v>1174</v>
      </c>
      <c r="P940">
        <f t="shared" ca="1" si="521"/>
        <v>1</v>
      </c>
      <c r="Q940">
        <f t="shared" ca="1" si="525"/>
        <v>893</v>
      </c>
      <c r="R940">
        <f t="shared" ca="1" si="528"/>
        <v>990</v>
      </c>
      <c r="S940">
        <f t="shared" ca="1" si="526"/>
        <v>887</v>
      </c>
      <c r="T940" t="str">
        <f t="shared" ca="1" si="527"/>
        <v>Paradas</v>
      </c>
      <c r="U940">
        <f t="shared" ca="1" si="529"/>
        <v>10887</v>
      </c>
      <c r="V940">
        <f ca="1">IFERROR(INDEX(Rutas_Despiece!$J:$J,MATCH($S940,$Q:$Q,0)),"")</f>
        <v>41.665072199999997</v>
      </c>
      <c r="W940">
        <f ca="1">IFERROR(INDEX(Rutas_Despiece!$K:$K,MATCH($S940,$Q:$Q,0)),"")</f>
        <v>-0.93458719999999995</v>
      </c>
      <c r="Y940" t="str">
        <f ca="1">IFERROR(INDEX(Rutas_Despiece!$F:$F,MATCH($S940,$Q:$Q,0))&amp;" "&amp;INDEX(Rutas_Despiece!$G:$G,MATCH($S940,$Q:$Q,0)),"")</f>
        <v xml:space="preserve">Torres San Lamberto "Punto 0"  </v>
      </c>
      <c r="Z940" t="str">
        <f ca="1">IFERROR(INDEX(Rutas_Despiece!$H:$H,MATCH($S940,$Q:$Q,0)),"")</f>
        <v>Zaragoza</v>
      </c>
      <c r="AA940" t="str">
        <f ca="1">IFERROR(INDEX(Rutas_Despiece!$I:$I,MATCH($S940,$Q:$Q,0)),"")</f>
        <v>Zaragoza, España</v>
      </c>
      <c r="AB940" t="str">
        <f ca="1">IFERROR(INDEX(Rutas_Despiece!$L:$L,MATCH($S940,$Q:$Q,0)),"")</f>
        <v>Pd. Bus</v>
      </c>
      <c r="AG940" t="str">
        <f t="shared" ca="1" si="522"/>
        <v/>
      </c>
    </row>
    <row r="941" spans="1:33" x14ac:dyDescent="0.25">
      <c r="A941">
        <f ca="1">IF(Rutas_Despiece!A941&lt;&gt;Rutas_Despiece!A940,1,0)</f>
        <v>0</v>
      </c>
      <c r="B941">
        <f ca="1">IF(A941,Rutas_Despiece!C941,0)</f>
        <v>0</v>
      </c>
      <c r="C941">
        <f ca="1">IF(A941,Rutas_Despiece!D941,0)</f>
        <v>0</v>
      </c>
      <c r="D941" t="str">
        <f ca="1">IF(A941=1,"",SUBSTITUTE(Rutas_Despiece!J941,",",".") &amp; ","&amp;SUBSTITUTE(Rutas_Despiece!K941,",","."))</f>
        <v>41.65477,-0.900889</v>
      </c>
      <c r="E941" s="5">
        <f t="shared" ca="1" si="518"/>
        <v>45</v>
      </c>
      <c r="F941" t="str">
        <f t="shared" ca="1" si="516"/>
        <v>41.65477,-0.900889 41.6546408,-0.9015326 41.655609,-0.8960267 41.6556537,-0.8909147 41.6541455,-0.8846304</v>
      </c>
      <c r="G941" s="69" t="s">
        <v>1174</v>
      </c>
      <c r="H941">
        <f t="shared" ca="1" si="519"/>
        <v>51</v>
      </c>
      <c r="I941" t="str">
        <f t="shared" ca="1" si="545"/>
        <v/>
      </c>
      <c r="J941" s="5" t="e">
        <f t="shared" ca="1" si="524"/>
        <v>#N/A</v>
      </c>
      <c r="M941" s="69"/>
      <c r="N941" s="69">
        <f t="shared" ca="1" si="514"/>
        <v>1</v>
      </c>
      <c r="O941" s="69" t="s">
        <v>1174</v>
      </c>
      <c r="P941">
        <f t="shared" ca="1" si="521"/>
        <v>1</v>
      </c>
      <c r="Q941">
        <f t="shared" ca="1" si="525"/>
        <v>894</v>
      </c>
      <c r="R941">
        <f t="shared" ca="1" si="528"/>
        <v>990</v>
      </c>
      <c r="S941">
        <f t="shared" ca="1" si="526"/>
        <v>888</v>
      </c>
      <c r="T941" t="str">
        <f t="shared" ca="1" si="527"/>
        <v>Paradas</v>
      </c>
      <c r="U941">
        <f t="shared" ca="1" si="529"/>
        <v>10888</v>
      </c>
      <c r="V941">
        <f ca="1">IFERROR(INDEX(Rutas_Despiece!$J:$J,MATCH($S941,$Q:$Q,0)),"")</f>
        <v>41.689270800000003</v>
      </c>
      <c r="W941">
        <f ca="1">IFERROR(INDEX(Rutas_Despiece!$K:$K,MATCH($S941,$Q:$Q,0)),"")</f>
        <v>-0.97838800000000004</v>
      </c>
      <c r="Y941" t="str">
        <f ca="1">IFERROR(INDEX(Rutas_Despiece!$F:$F,MATCH($S941,$Q:$Q,0))&amp;" "&amp;INDEX(Rutas_Despiece!$G:$G,MATCH($S941,$Q:$Q,0)),"")</f>
        <v xml:space="preserve">Ctra. Logroño </v>
      </c>
      <c r="Z941" t="str">
        <f ca="1">IFERROR(INDEX(Rutas_Despiece!$H:$H,MATCH($S941,$Q:$Q,0)),"")</f>
        <v xml:space="preserve">Monzalbarba </v>
      </c>
      <c r="AA941" t="str">
        <f ca="1">IFERROR(INDEX(Rutas_Despiece!$I:$I,MATCH($S941,$Q:$Q,0)),"")</f>
        <v>Zaragoza, España</v>
      </c>
      <c r="AB941" t="str">
        <f ca="1">IFERROR(INDEX(Rutas_Despiece!$L:$L,MATCH($S941,$Q:$Q,0)),"")</f>
        <v>Desvío Monzalbarba - Pd. Bus (?)</v>
      </c>
      <c r="AG941" t="str">
        <f t="shared" ca="1" si="522"/>
        <v/>
      </c>
    </row>
    <row r="942" spans="1:33" x14ac:dyDescent="0.25">
      <c r="A942">
        <f ca="1">IF(Rutas_Despiece!A942&lt;&gt;Rutas_Despiece!A941,1,0)</f>
        <v>0</v>
      </c>
      <c r="B942">
        <f ca="1">IF(A942,Rutas_Despiece!C942,0)</f>
        <v>0</v>
      </c>
      <c r="C942">
        <f ca="1">IF(A942,Rutas_Despiece!D942,0)</f>
        <v>0</v>
      </c>
      <c r="D942" t="str">
        <f ca="1">IF(A942=1,"",SUBSTITUTE(Rutas_Despiece!J942,",",".") &amp; ","&amp;SUBSTITUTE(Rutas_Despiece!K942,",","."))</f>
        <v>41.6546408,-0.9015326</v>
      </c>
      <c r="E942" s="5">
        <f t="shared" ca="1" si="518"/>
        <v>45</v>
      </c>
      <c r="F942" t="str">
        <f t="shared" ca="1" si="516"/>
        <v>41.6546408,-0.9015326 41.655609,-0.8960267 41.6556537,-0.8909147 41.6541455,-0.8846304</v>
      </c>
      <c r="G942" s="69" t="s">
        <v>1174</v>
      </c>
      <c r="H942">
        <f t="shared" ca="1" si="519"/>
        <v>51</v>
      </c>
      <c r="I942" t="str">
        <f t="shared" ca="1" si="545"/>
        <v/>
      </c>
      <c r="J942" s="5" t="e">
        <f t="shared" ca="1" si="524"/>
        <v>#N/A</v>
      </c>
      <c r="M942" s="69"/>
      <c r="N942" s="69">
        <f t="shared" ca="1" si="514"/>
        <v>1</v>
      </c>
      <c r="O942" s="69" t="s">
        <v>1174</v>
      </c>
      <c r="P942">
        <f t="shared" ca="1" si="521"/>
        <v>1</v>
      </c>
      <c r="Q942">
        <f t="shared" ca="1" si="525"/>
        <v>895</v>
      </c>
      <c r="R942">
        <f t="shared" ca="1" si="528"/>
        <v>990</v>
      </c>
      <c r="S942">
        <f t="shared" ca="1" si="526"/>
        <v>889</v>
      </c>
      <c r="T942" t="str">
        <f t="shared" ca="1" si="527"/>
        <v>Paradas</v>
      </c>
      <c r="U942">
        <f t="shared" ca="1" si="529"/>
        <v>10889</v>
      </c>
      <c r="V942">
        <f ca="1">IFERROR(INDEX(Rutas_Despiece!$J:$J,MATCH($S942,$Q:$Q,0)),"")</f>
        <v>41.749628000000001</v>
      </c>
      <c r="W942">
        <f ca="1">IFERROR(INDEX(Rutas_Despiece!$K:$K,MATCH($S942,$Q:$Q,0)),"")</f>
        <v>-1.1755139999999999</v>
      </c>
      <c r="Y942" t="str">
        <f ca="1">IFERROR(INDEX(Rutas_Despiece!$F:$F,MATCH($S942,$Q:$Q,0))&amp;" "&amp;INDEX(Rutas_Despiece!$G:$G,MATCH($S942,$Q:$Q,0)),"")</f>
        <v xml:space="preserve">Pol. Ind Entrerrios </v>
      </c>
      <c r="Z942" t="str">
        <f ca="1">IFERROR(INDEX(Rutas_Despiece!$H:$H,MATCH($S942,$Q:$Q,0)),"")</f>
        <v>Figueruelas</v>
      </c>
      <c r="AA942" t="str">
        <f ca="1">IFERROR(INDEX(Rutas_Despiece!$I:$I,MATCH($S942,$Q:$Q,0)),"")</f>
        <v>Zaragoza, España</v>
      </c>
      <c r="AB942" t="str">
        <f ca="1">IFERROR(INDEX(Rutas_Despiece!$L:$L,MATCH($S942,$Q:$Q,0)),"")</f>
        <v>Opel Puerta 5</v>
      </c>
      <c r="AG942" t="str">
        <f t="shared" ca="1" si="522"/>
        <v/>
      </c>
    </row>
    <row r="943" spans="1:33" x14ac:dyDescent="0.25">
      <c r="A943">
        <f ca="1">IF(Rutas_Despiece!A943&lt;&gt;Rutas_Despiece!A942,1,0)</f>
        <v>0</v>
      </c>
      <c r="B943">
        <f ca="1">IF(A943,Rutas_Despiece!C943,0)</f>
        <v>0</v>
      </c>
      <c r="C943">
        <f ca="1">IF(A943,Rutas_Despiece!D943,0)</f>
        <v>0</v>
      </c>
      <c r="D943" t="str">
        <f ca="1">IF(A943=1,"",SUBSTITUTE(Rutas_Despiece!J943,",",".") &amp; ","&amp;SUBSTITUTE(Rutas_Despiece!K943,",","."))</f>
        <v>41.655609,-0.8960267</v>
      </c>
      <c r="E943" s="5">
        <f t="shared" ca="1" si="518"/>
        <v>45</v>
      </c>
      <c r="F943" t="str">
        <f t="shared" ca="1" si="516"/>
        <v>41.655609,-0.8960267 41.6556537,-0.8909147 41.6541455,-0.8846304</v>
      </c>
      <c r="G943" s="69" t="s">
        <v>1174</v>
      </c>
      <c r="H943">
        <f t="shared" ca="1" si="519"/>
        <v>51</v>
      </c>
      <c r="I943" t="str">
        <f t="shared" ca="1" si="545"/>
        <v/>
      </c>
      <c r="J943" s="5" t="e">
        <f t="shared" ca="1" si="524"/>
        <v>#N/A</v>
      </c>
      <c r="M943" s="69"/>
      <c r="N943" s="69">
        <f t="shared" ca="1" si="514"/>
        <v>1</v>
      </c>
      <c r="O943" s="69" t="s">
        <v>1174</v>
      </c>
      <c r="P943">
        <f t="shared" ca="1" si="521"/>
        <v>1</v>
      </c>
      <c r="Q943">
        <f t="shared" ca="1" si="525"/>
        <v>896</v>
      </c>
      <c r="R943">
        <f t="shared" ca="1" si="528"/>
        <v>990</v>
      </c>
      <c r="S943">
        <f t="shared" ca="1" si="526"/>
        <v>890</v>
      </c>
      <c r="T943" t="str">
        <f t="shared" ca="1" si="527"/>
        <v>Paradas</v>
      </c>
      <c r="U943">
        <f t="shared" ca="1" si="529"/>
        <v>10890</v>
      </c>
      <c r="V943">
        <f ca="1">IFERROR(INDEX(Rutas_Despiece!$J:$J,MATCH($S943,$Q:$Q,0)),"")</f>
        <v>41.749628000000001</v>
      </c>
      <c r="W943">
        <f ca="1">IFERROR(INDEX(Rutas_Despiece!$K:$K,MATCH($S943,$Q:$Q,0)),"")</f>
        <v>-1.1755139999999999</v>
      </c>
      <c r="Y943" t="str">
        <f ca="1">IFERROR(INDEX(Rutas_Despiece!$F:$F,MATCH($S943,$Q:$Q,0))&amp;" "&amp;INDEX(Rutas_Despiece!$G:$G,MATCH($S943,$Q:$Q,0)),"")</f>
        <v xml:space="preserve">Pol. Ind Entrerrios </v>
      </c>
      <c r="Z943" t="str">
        <f ca="1">IFERROR(INDEX(Rutas_Despiece!$H:$H,MATCH($S943,$Q:$Q,0)),"")</f>
        <v>Figueruelas</v>
      </c>
      <c r="AA943" t="str">
        <f ca="1">IFERROR(INDEX(Rutas_Despiece!$I:$I,MATCH($S943,$Q:$Q,0)),"")</f>
        <v>Zaragoza, España</v>
      </c>
      <c r="AB943" t="str">
        <f ca="1">IFERROR(INDEX(Rutas_Despiece!$L:$L,MATCH($S943,$Q:$Q,0)),"")</f>
        <v>Opel Puerta 5</v>
      </c>
      <c r="AG943" t="str">
        <f t="shared" ca="1" si="522"/>
        <v/>
      </c>
    </row>
    <row r="944" spans="1:33" x14ac:dyDescent="0.25">
      <c r="A944">
        <f ca="1">IF(Rutas_Despiece!A944&lt;&gt;Rutas_Despiece!A943,1,0)</f>
        <v>0</v>
      </c>
      <c r="B944">
        <f ca="1">IF(A944,Rutas_Despiece!C944,0)</f>
        <v>0</v>
      </c>
      <c r="C944">
        <f ca="1">IF(A944,Rutas_Despiece!D944,0)</f>
        <v>0</v>
      </c>
      <c r="D944" t="str">
        <f ca="1">IF(A944=1,"",SUBSTITUTE(Rutas_Despiece!J944,",",".") &amp; ","&amp;SUBSTITUTE(Rutas_Despiece!K944,",","."))</f>
        <v>41.6556537,-0.8909147</v>
      </c>
      <c r="E944" s="5">
        <f t="shared" ca="1" si="518"/>
        <v>45</v>
      </c>
      <c r="F944" t="str">
        <f t="shared" ca="1" si="516"/>
        <v>41.6556537,-0.8909147 41.6541455,-0.8846304</v>
      </c>
      <c r="G944" s="69" t="s">
        <v>1174</v>
      </c>
      <c r="H944">
        <f t="shared" ca="1" si="519"/>
        <v>51</v>
      </c>
      <c r="I944" t="str">
        <f t="shared" ref="I944" ca="1" si="546">IF(I943&lt;H944,I943+1,"")</f>
        <v/>
      </c>
      <c r="J944" s="5" t="e">
        <f t="shared" ca="1" si="524"/>
        <v>#N/A</v>
      </c>
      <c r="M944" s="69"/>
      <c r="N944" s="69">
        <f t="shared" ca="1" si="514"/>
        <v>1</v>
      </c>
      <c r="O944" s="69" t="s">
        <v>1174</v>
      </c>
      <c r="P944">
        <f t="shared" ca="1" si="521"/>
        <v>1</v>
      </c>
      <c r="Q944">
        <f t="shared" ca="1" si="525"/>
        <v>897</v>
      </c>
      <c r="R944">
        <f t="shared" ca="1" si="528"/>
        <v>990</v>
      </c>
      <c r="S944">
        <f t="shared" ca="1" si="526"/>
        <v>891</v>
      </c>
      <c r="T944" t="str">
        <f t="shared" ca="1" si="527"/>
        <v>Paradas</v>
      </c>
      <c r="U944">
        <f t="shared" ca="1" si="529"/>
        <v>10891</v>
      </c>
      <c r="V944">
        <f ca="1">IFERROR(INDEX(Rutas_Despiece!$J:$J,MATCH($S944,$Q:$Q,0)),"")</f>
        <v>41.689202899999998</v>
      </c>
      <c r="W944">
        <f ca="1">IFERROR(INDEX(Rutas_Despiece!$K:$K,MATCH($S944,$Q:$Q,0)),"")</f>
        <v>-0.97804139999999995</v>
      </c>
      <c r="Y944" t="str">
        <f ca="1">IFERROR(INDEX(Rutas_Despiece!$F:$F,MATCH($S944,$Q:$Q,0))&amp;" "&amp;INDEX(Rutas_Despiece!$G:$G,MATCH($S944,$Q:$Q,0)),"")</f>
        <v xml:space="preserve">Ctra. Logroño </v>
      </c>
      <c r="Z944" t="str">
        <f ca="1">IFERROR(INDEX(Rutas_Despiece!$H:$H,MATCH($S944,$Q:$Q,0)),"")</f>
        <v xml:space="preserve">Monzalbarba </v>
      </c>
      <c r="AA944" t="str">
        <f ca="1">IFERROR(INDEX(Rutas_Despiece!$I:$I,MATCH($S944,$Q:$Q,0)),"")</f>
        <v>Zaragoza, España</v>
      </c>
      <c r="AB944" t="str">
        <f ca="1">IFERROR(INDEX(Rutas_Despiece!$L:$L,MATCH($S944,$Q:$Q,0)),"")</f>
        <v>Desvío Monzalbarba - Pd. Bus (?)</v>
      </c>
      <c r="AG944" t="str">
        <f t="shared" ca="1" si="522"/>
        <v/>
      </c>
    </row>
    <row r="945" spans="1:33" x14ac:dyDescent="0.25">
      <c r="A945">
        <f ca="1">IF(Rutas_Despiece!A945&lt;&gt;Rutas_Despiece!A944,1,0)</f>
        <v>0</v>
      </c>
      <c r="B945">
        <f ca="1">IF(A945,Rutas_Despiece!C945,0)</f>
        <v>0</v>
      </c>
      <c r="C945">
        <f ca="1">IF(A945,Rutas_Despiece!D945,0)</f>
        <v>0</v>
      </c>
      <c r="D945" t="str">
        <f ca="1">IF(A945=1,"",SUBSTITUTE(Rutas_Despiece!J945,",",".") &amp; ","&amp;SUBSTITUTE(Rutas_Despiece!K945,",","."))</f>
        <v>41.6541455,-0.8846304</v>
      </c>
      <c r="E945" s="5">
        <f t="shared" ca="1" si="518"/>
        <v>45</v>
      </c>
      <c r="F945" t="str">
        <f t="shared" ca="1" si="516"/>
        <v>41.6541455,-0.8846304</v>
      </c>
      <c r="G945" s="69" t="s">
        <v>1174</v>
      </c>
      <c r="H945">
        <f t="shared" ca="1" si="519"/>
        <v>51</v>
      </c>
      <c r="I945" t="str">
        <f t="shared" ref="I945:I948" ca="1" si="547">IF(I944&lt;H945,I944+1,I944)</f>
        <v/>
      </c>
      <c r="J945" s="5" t="e">
        <f t="shared" ca="1" si="524"/>
        <v>#N/A</v>
      </c>
      <c r="M945" s="69"/>
      <c r="N945" s="69">
        <f t="shared" ca="1" si="514"/>
        <v>1</v>
      </c>
      <c r="O945" s="69" t="s">
        <v>1174</v>
      </c>
      <c r="P945">
        <f t="shared" ca="1" si="521"/>
        <v>1</v>
      </c>
      <c r="Q945">
        <f t="shared" ca="1" si="525"/>
        <v>898</v>
      </c>
      <c r="R945">
        <f t="shared" ca="1" si="528"/>
        <v>990</v>
      </c>
      <c r="S945">
        <f t="shared" ca="1" si="526"/>
        <v>892</v>
      </c>
      <c r="T945" t="str">
        <f t="shared" ca="1" si="527"/>
        <v>Paradas</v>
      </c>
      <c r="U945">
        <f t="shared" ca="1" si="529"/>
        <v>10892</v>
      </c>
      <c r="V945">
        <f ca="1">IFERROR(INDEX(Rutas_Despiece!$J:$J,MATCH($S945,$Q:$Q,0)),"")</f>
        <v>41.665072199999997</v>
      </c>
      <c r="W945">
        <f ca="1">IFERROR(INDEX(Rutas_Despiece!$K:$K,MATCH($S945,$Q:$Q,0)),"")</f>
        <v>-0.93458719999999995</v>
      </c>
      <c r="Y945" t="str">
        <f ca="1">IFERROR(INDEX(Rutas_Despiece!$F:$F,MATCH($S945,$Q:$Q,0))&amp;" "&amp;INDEX(Rutas_Despiece!$G:$G,MATCH($S945,$Q:$Q,0)),"")</f>
        <v xml:space="preserve">Torres San Lamberto "Punto 0"  </v>
      </c>
      <c r="Z945" t="str">
        <f ca="1">IFERROR(INDEX(Rutas_Despiece!$H:$H,MATCH($S945,$Q:$Q,0)),"")</f>
        <v>Zaragoza</v>
      </c>
      <c r="AA945" t="str">
        <f ca="1">IFERROR(INDEX(Rutas_Despiece!$I:$I,MATCH($S945,$Q:$Q,0)),"")</f>
        <v>Zaragoza, España</v>
      </c>
      <c r="AB945" t="str">
        <f ca="1">IFERROR(INDEX(Rutas_Despiece!$L:$L,MATCH($S945,$Q:$Q,0)),"")</f>
        <v>Pd. Bus</v>
      </c>
      <c r="AG945" t="str">
        <f t="shared" ca="1" si="522"/>
        <v/>
      </c>
    </row>
    <row r="946" spans="1:33" x14ac:dyDescent="0.25">
      <c r="A946">
        <f ca="1">IF(Rutas_Despiece!A946&lt;&gt;Rutas_Despiece!A945,1,0)</f>
        <v>1</v>
      </c>
      <c r="B946" t="str">
        <f ca="1">IF(A946,Rutas_Despiece!C946,0)</f>
        <v>Rutas_Habituales_Central</v>
      </c>
      <c r="C946" t="str">
        <f ca="1">IF(A946,Rutas_Despiece!D946,0)</f>
        <v>Ruta 12_16</v>
      </c>
      <c r="D946" t="str">
        <f ca="1">IF(A946=1,"",SUBSTITUTE(Rutas_Despiece!J946,",",".") &amp; ","&amp;SUBSTITUTE(Rutas_Despiece!K946,",","."))</f>
        <v/>
      </c>
      <c r="E946" s="5">
        <f t="shared" ca="1" si="518"/>
        <v>46</v>
      </c>
      <c r="F946" t="str">
        <f t="shared" ca="1" si="516"/>
        <v xml:space="preserve"> 41.630032,-0.906454 41.63003,-0.906454 41.6341384,-0.9112248 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46" s="69" t="s">
        <v>1174</v>
      </c>
      <c r="H946">
        <f t="shared" ca="1" si="519"/>
        <v>51</v>
      </c>
      <c r="I946" t="str">
        <f t="shared" ca="1" si="547"/>
        <v/>
      </c>
      <c r="J946" s="5" t="e">
        <f t="shared" ca="1" si="524"/>
        <v>#N/A</v>
      </c>
      <c r="M946" s="69"/>
      <c r="N946" s="69">
        <f t="shared" ca="1" si="514"/>
        <v>1</v>
      </c>
      <c r="O946" s="69" t="s">
        <v>1174</v>
      </c>
      <c r="P946">
        <f t="shared" ca="1" si="521"/>
        <v>0</v>
      </c>
      <c r="Q946">
        <f t="shared" ca="1" si="525"/>
        <v>898</v>
      </c>
      <c r="R946">
        <f t="shared" ca="1" si="528"/>
        <v>990</v>
      </c>
      <c r="S946">
        <f t="shared" ca="1" si="526"/>
        <v>893</v>
      </c>
      <c r="T946" t="str">
        <f t="shared" ca="1" si="527"/>
        <v>Paradas</v>
      </c>
      <c r="U946">
        <f t="shared" ca="1" si="529"/>
        <v>10893</v>
      </c>
      <c r="V946">
        <f ca="1">IFERROR(INDEX(Rutas_Despiece!$J:$J,MATCH($S946,$Q:$Q,0)),"")</f>
        <v>41.654769999999999</v>
      </c>
      <c r="W946">
        <f ca="1">IFERROR(INDEX(Rutas_Despiece!$K:$K,MATCH($S946,$Q:$Q,0)),"")</f>
        <v>-0.90088900000000005</v>
      </c>
      <c r="Y946" t="str">
        <f ca="1">IFERROR(INDEX(Rutas_Despiece!$F:$F,MATCH($S946,$Q:$Q,0))&amp;" "&amp;INDEX(Rutas_Despiece!$G:$G,MATCH($S946,$Q:$Q,0)),"")</f>
        <v xml:space="preserve">Avd. de Navarra nº 183 </v>
      </c>
      <c r="Z946" t="str">
        <f ca="1">IFERROR(INDEX(Rutas_Despiece!$H:$H,MATCH($S946,$Q:$Q,0)),"")</f>
        <v>Zaragoza</v>
      </c>
      <c r="AA946" t="str">
        <f ca="1">IFERROR(INDEX(Rutas_Despiece!$I:$I,MATCH($S946,$Q:$Q,0)),"")</f>
        <v>Zaragoza, España</v>
      </c>
      <c r="AB946" t="str">
        <f ca="1">IFERROR(INDEX(Rutas_Despiece!$L:$L,MATCH($S946,$Q:$Q,0)),"")</f>
        <v>Pd. Bus</v>
      </c>
      <c r="AG946" t="str">
        <f t="shared" ca="1" si="522"/>
        <v/>
      </c>
    </row>
    <row r="947" spans="1:33" x14ac:dyDescent="0.25">
      <c r="A947">
        <f ca="1">IF(Rutas_Despiece!A947&lt;&gt;Rutas_Despiece!A946,1,0)</f>
        <v>0</v>
      </c>
      <c r="B947">
        <f ca="1">IF(A947,Rutas_Despiece!C947,0)</f>
        <v>0</v>
      </c>
      <c r="C947">
        <f ca="1">IF(A947,Rutas_Despiece!D947,0)</f>
        <v>0</v>
      </c>
      <c r="D947" t="str">
        <f ca="1">IF(A947=1,"",SUBSTITUTE(Rutas_Despiece!J947,",",".") &amp; ","&amp;SUBSTITUTE(Rutas_Despiece!K947,",","."))</f>
        <v>41.630032,-0.906454</v>
      </c>
      <c r="E947" s="5">
        <f t="shared" ca="1" si="518"/>
        <v>46</v>
      </c>
      <c r="F947" t="str">
        <f t="shared" ca="1" si="516"/>
        <v>41.630032,-0.906454 41.63003,-0.906454 41.6341384,-0.9112248 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47" s="69" t="s">
        <v>1174</v>
      </c>
      <c r="H947">
        <f t="shared" ca="1" si="519"/>
        <v>51</v>
      </c>
      <c r="I947" t="str">
        <f t="shared" ca="1" si="547"/>
        <v/>
      </c>
      <c r="J947" s="5" t="e">
        <f t="shared" ca="1" si="524"/>
        <v>#N/A</v>
      </c>
      <c r="M947" s="69"/>
      <c r="N947" s="69">
        <f t="shared" ca="1" si="514"/>
        <v>1</v>
      </c>
      <c r="O947" s="69" t="s">
        <v>1174</v>
      </c>
      <c r="P947">
        <f t="shared" ca="1" si="521"/>
        <v>1</v>
      </c>
      <c r="Q947">
        <f t="shared" ca="1" si="525"/>
        <v>899</v>
      </c>
      <c r="R947">
        <f t="shared" ca="1" si="528"/>
        <v>990</v>
      </c>
      <c r="S947">
        <f t="shared" ca="1" si="526"/>
        <v>894</v>
      </c>
      <c r="T947" t="str">
        <f t="shared" ca="1" si="527"/>
        <v>Paradas</v>
      </c>
      <c r="U947">
        <f t="shared" ca="1" si="529"/>
        <v>10894</v>
      </c>
      <c r="V947">
        <f ca="1">IFERROR(INDEX(Rutas_Despiece!$J:$J,MATCH($S947,$Q:$Q,0)),"")</f>
        <v>41.654769999999999</v>
      </c>
      <c r="W947">
        <f ca="1">IFERROR(INDEX(Rutas_Despiece!$K:$K,MATCH($S947,$Q:$Q,0)),"")</f>
        <v>-0.90088900000000005</v>
      </c>
      <c r="Y947" t="str">
        <f ca="1">IFERROR(INDEX(Rutas_Despiece!$F:$F,MATCH($S947,$Q:$Q,0))&amp;" "&amp;INDEX(Rutas_Despiece!$G:$G,MATCH($S947,$Q:$Q,0)),"")</f>
        <v xml:space="preserve">Avd. de Navarra nº 71 </v>
      </c>
      <c r="Z947" t="str">
        <f ca="1">IFERROR(INDEX(Rutas_Despiece!$H:$H,MATCH($S947,$Q:$Q,0)),"")</f>
        <v>Zaragoza</v>
      </c>
      <c r="AA947" t="str">
        <f ca="1">IFERROR(INDEX(Rutas_Despiece!$I:$I,MATCH($S947,$Q:$Q,0)),"")</f>
        <v>Zaragoza, España</v>
      </c>
      <c r="AB947" t="str">
        <f ca="1">IFERROR(INDEX(Rutas_Despiece!$L:$L,MATCH($S947,$Q:$Q,0)),"")</f>
        <v>Pd. Bus</v>
      </c>
      <c r="AG947" t="str">
        <f t="shared" ca="1" si="522"/>
        <v/>
      </c>
    </row>
    <row r="948" spans="1:33" x14ac:dyDescent="0.25">
      <c r="A948">
        <f ca="1">IF(Rutas_Despiece!A948&lt;&gt;Rutas_Despiece!A947,1,0)</f>
        <v>0</v>
      </c>
      <c r="B948">
        <f ca="1">IF(A948,Rutas_Despiece!C948,0)</f>
        <v>0</v>
      </c>
      <c r="C948">
        <f ca="1">IF(A948,Rutas_Despiece!D948,0)</f>
        <v>0</v>
      </c>
      <c r="D948" t="str">
        <f ca="1">IF(A948=1,"",SUBSTITUTE(Rutas_Despiece!J948,",",".") &amp; ","&amp;SUBSTITUTE(Rutas_Despiece!K948,",","."))</f>
        <v>41.63003,-0.906454</v>
      </c>
      <c r="E948" s="5">
        <f t="shared" ca="1" si="518"/>
        <v>46</v>
      </c>
      <c r="F948" t="str">
        <f t="shared" ca="1" si="516"/>
        <v>41.63003,-0.906454 41.6341384,-0.9112248 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48" s="69" t="s">
        <v>1174</v>
      </c>
      <c r="H948">
        <f t="shared" ca="1" si="519"/>
        <v>51</v>
      </c>
      <c r="I948" t="str">
        <f t="shared" ca="1" si="547"/>
        <v/>
      </c>
      <c r="J948" s="5" t="e">
        <f t="shared" ca="1" si="524"/>
        <v>#N/A</v>
      </c>
      <c r="M948" s="69"/>
      <c r="N948" s="69">
        <f t="shared" ca="1" si="514"/>
        <v>1</v>
      </c>
      <c r="O948" s="69" t="s">
        <v>1174</v>
      </c>
      <c r="P948">
        <f t="shared" ca="1" si="521"/>
        <v>1</v>
      </c>
      <c r="Q948">
        <f t="shared" ca="1" si="525"/>
        <v>900</v>
      </c>
      <c r="R948">
        <f t="shared" ca="1" si="528"/>
        <v>990</v>
      </c>
      <c r="S948">
        <f t="shared" ca="1" si="526"/>
        <v>895</v>
      </c>
      <c r="T948" t="str">
        <f t="shared" ca="1" si="527"/>
        <v>Paradas</v>
      </c>
      <c r="U948">
        <f t="shared" ca="1" si="529"/>
        <v>10895</v>
      </c>
      <c r="V948">
        <f ca="1">IFERROR(INDEX(Rutas_Despiece!$J:$J,MATCH($S948,$Q:$Q,0)),"")</f>
        <v>41.654640800000003</v>
      </c>
      <c r="W948">
        <f ca="1">IFERROR(INDEX(Rutas_Despiece!$K:$K,MATCH($S948,$Q:$Q,0)),"")</f>
        <v>-0.90153260000000002</v>
      </c>
      <c r="Y948" t="str">
        <f ca="1">IFERROR(INDEX(Rutas_Despiece!$F:$F,MATCH($S948,$Q:$Q,0))&amp;" "&amp;INDEX(Rutas_Despiece!$G:$G,MATCH($S948,$Q:$Q,0)),"")</f>
        <v xml:space="preserve">Avd. de Navarra  </v>
      </c>
      <c r="Z948" t="str">
        <f ca="1">IFERROR(INDEX(Rutas_Despiece!$H:$H,MATCH($S948,$Q:$Q,0)),"")</f>
        <v>Zaragoza</v>
      </c>
      <c r="AA948" t="str">
        <f ca="1">IFERROR(INDEX(Rutas_Despiece!$I:$I,MATCH($S948,$Q:$Q,0)),"")</f>
        <v>Zaragoza, España</v>
      </c>
      <c r="AB948" t="str">
        <f ca="1">IFERROR(INDEX(Rutas_Despiece!$L:$L,MATCH($S948,$Q:$Q,0)),"")</f>
        <v>Esq. Avd. Madrid</v>
      </c>
      <c r="AG948" t="str">
        <f t="shared" ca="1" si="522"/>
        <v/>
      </c>
    </row>
    <row r="949" spans="1:33" x14ac:dyDescent="0.25">
      <c r="A949">
        <f ca="1">IF(Rutas_Despiece!A949&lt;&gt;Rutas_Despiece!A948,1,0)</f>
        <v>0</v>
      </c>
      <c r="B949">
        <f ca="1">IF(A949,Rutas_Despiece!C949,0)</f>
        <v>0</v>
      </c>
      <c r="C949">
        <f ca="1">IF(A949,Rutas_Despiece!D949,0)</f>
        <v>0</v>
      </c>
      <c r="D949" t="str">
        <f ca="1">IF(A949=1,"",SUBSTITUTE(Rutas_Despiece!J949,",",".") &amp; ","&amp;SUBSTITUTE(Rutas_Despiece!K949,",","."))</f>
        <v>41.6341384,-0.9112248</v>
      </c>
      <c r="E949" s="5">
        <f t="shared" ca="1" si="518"/>
        <v>46</v>
      </c>
      <c r="F949" t="str">
        <f t="shared" ca="1" si="516"/>
        <v>41.6341384,-0.9112248 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49" s="69" t="s">
        <v>1174</v>
      </c>
      <c r="H949">
        <f t="shared" ca="1" si="519"/>
        <v>51</v>
      </c>
      <c r="I949" t="str">
        <f t="shared" ref="I949" ca="1" si="548">IF(I948&lt;H949,I948+1,"")</f>
        <v/>
      </c>
      <c r="J949" s="5" t="e">
        <f t="shared" ca="1" si="524"/>
        <v>#N/A</v>
      </c>
      <c r="M949" s="69"/>
      <c r="N949" s="69">
        <f t="shared" ca="1" si="514"/>
        <v>1</v>
      </c>
      <c r="O949" s="69" t="s">
        <v>1174</v>
      </c>
      <c r="P949">
        <f t="shared" ca="1" si="521"/>
        <v>1</v>
      </c>
      <c r="Q949">
        <f t="shared" ca="1" si="525"/>
        <v>901</v>
      </c>
      <c r="R949">
        <f t="shared" ca="1" si="528"/>
        <v>990</v>
      </c>
      <c r="S949">
        <f t="shared" ca="1" si="526"/>
        <v>896</v>
      </c>
      <c r="T949" t="str">
        <f t="shared" ca="1" si="527"/>
        <v>Paradas</v>
      </c>
      <c r="U949">
        <f t="shared" ca="1" si="529"/>
        <v>10896</v>
      </c>
      <c r="V949">
        <f ca="1">IFERROR(INDEX(Rutas_Despiece!$J:$J,MATCH($S949,$Q:$Q,0)),"")</f>
        <v>41.655608999999998</v>
      </c>
      <c r="W949">
        <f ca="1">IFERROR(INDEX(Rutas_Despiece!$K:$K,MATCH($S949,$Q:$Q,0)),"")</f>
        <v>-0.89602669999999995</v>
      </c>
      <c r="Y949" t="str">
        <f ca="1">IFERROR(INDEX(Rutas_Despiece!$F:$F,MATCH($S949,$Q:$Q,0))&amp;" "&amp;INDEX(Rutas_Despiece!$G:$G,MATCH($S949,$Q:$Q,0)),"")</f>
        <v xml:space="preserve">Avd. Madrid  </v>
      </c>
      <c r="Z949" t="str">
        <f ca="1">IFERROR(INDEX(Rutas_Despiece!$H:$H,MATCH($S949,$Q:$Q,0)),"")</f>
        <v>Zaragoza</v>
      </c>
      <c r="AA949" t="str">
        <f ca="1">IFERROR(INDEX(Rutas_Despiece!$I:$I,MATCH($S949,$Q:$Q,0)),"")</f>
        <v>Zaragoza, España</v>
      </c>
      <c r="AB949" t="str">
        <f ca="1">IFERROR(INDEX(Rutas_Despiece!$L:$L,MATCH($S949,$Q:$Q,0)),"")</f>
        <v>Frente Aljafería - Pd. Bus</v>
      </c>
      <c r="AG949" t="str">
        <f t="shared" ca="1" si="522"/>
        <v/>
      </c>
    </row>
    <row r="950" spans="1:33" x14ac:dyDescent="0.25">
      <c r="A950">
        <f ca="1">IF(Rutas_Despiece!A950&lt;&gt;Rutas_Despiece!A949,1,0)</f>
        <v>0</v>
      </c>
      <c r="B950">
        <f ca="1">IF(A950,Rutas_Despiece!C950,0)</f>
        <v>0</v>
      </c>
      <c r="C950">
        <f ca="1">IF(A950,Rutas_Despiece!D950,0)</f>
        <v>0</v>
      </c>
      <c r="D950" t="str">
        <f ca="1">IF(A950=1,"",SUBSTITUTE(Rutas_Despiece!J950,",",".") &amp; ","&amp;SUBSTITUTE(Rutas_Despiece!K950,",","."))</f>
        <v>41.636247,-0.9125082</v>
      </c>
      <c r="E950" s="5">
        <f t="shared" ca="1" si="518"/>
        <v>46</v>
      </c>
      <c r="F950" t="str">
        <f t="shared" ca="1" si="516"/>
        <v>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50" s="69" t="s">
        <v>1174</v>
      </c>
      <c r="H950">
        <f t="shared" ca="1" si="519"/>
        <v>51</v>
      </c>
      <c r="I950" t="str">
        <f t="shared" ref="I950:I953" ca="1" si="549">IF(I949&lt;H950,I949+1,I949)</f>
        <v/>
      </c>
      <c r="J950" s="5" t="e">
        <f t="shared" ca="1" si="524"/>
        <v>#N/A</v>
      </c>
      <c r="M950" s="69"/>
      <c r="N950" s="69">
        <f t="shared" ca="1" si="514"/>
        <v>1</v>
      </c>
      <c r="O950" s="69" t="s">
        <v>1174</v>
      </c>
      <c r="P950">
        <f t="shared" ca="1" si="521"/>
        <v>1</v>
      </c>
      <c r="Q950">
        <f t="shared" ca="1" si="525"/>
        <v>902</v>
      </c>
      <c r="R950">
        <f t="shared" ca="1" si="528"/>
        <v>990</v>
      </c>
      <c r="S950">
        <f t="shared" ca="1" si="526"/>
        <v>897</v>
      </c>
      <c r="T950" t="str">
        <f t="shared" ca="1" si="527"/>
        <v>Paradas</v>
      </c>
      <c r="U950">
        <f t="shared" ca="1" si="529"/>
        <v>10897</v>
      </c>
      <c r="V950">
        <f ca="1">IFERROR(INDEX(Rutas_Despiece!$J:$J,MATCH($S950,$Q:$Q,0)),"")</f>
        <v>41.655653700000002</v>
      </c>
      <c r="W950">
        <f ca="1">IFERROR(INDEX(Rutas_Despiece!$K:$K,MATCH($S950,$Q:$Q,0)),"")</f>
        <v>-0.89091469999999995</v>
      </c>
      <c r="Y950" t="str">
        <f ca="1">IFERROR(INDEX(Rutas_Despiece!$F:$F,MATCH($S950,$Q:$Q,0))&amp;" "&amp;INDEX(Rutas_Despiece!$G:$G,MATCH($S950,$Q:$Q,0)),"")</f>
        <v xml:space="preserve">Conde Aranda  </v>
      </c>
      <c r="Z950" t="str">
        <f ca="1">IFERROR(INDEX(Rutas_Despiece!$H:$H,MATCH($S950,$Q:$Q,0)),"")</f>
        <v>Zaragoza</v>
      </c>
      <c r="AA950" t="str">
        <f ca="1">IFERROR(INDEX(Rutas_Despiece!$I:$I,MATCH($S950,$Q:$Q,0)),"")</f>
        <v>Zaragoza, España</v>
      </c>
      <c r="AB950" t="str">
        <f ca="1">IFERROR(INDEX(Rutas_Despiece!$L:$L,MATCH($S950,$Q:$Q,0)),"")</f>
        <v>Frente nº 114</v>
      </c>
      <c r="AG950" t="str">
        <f t="shared" ca="1" si="522"/>
        <v/>
      </c>
    </row>
    <row r="951" spans="1:33" x14ac:dyDescent="0.25">
      <c r="A951">
        <f ca="1">IF(Rutas_Despiece!A951&lt;&gt;Rutas_Despiece!A950,1,0)</f>
        <v>0</v>
      </c>
      <c r="B951">
        <f ca="1">IF(A951,Rutas_Despiece!C951,0)</f>
        <v>0</v>
      </c>
      <c r="C951">
        <f ca="1">IF(A951,Rutas_Despiece!D951,0)</f>
        <v>0</v>
      </c>
      <c r="D951" t="str">
        <f ca="1">IF(A951=1,"",SUBSTITUTE(Rutas_Despiece!J951,",",".") &amp; ","&amp;SUBSTITUTE(Rutas_Despiece!K951,",","."))</f>
        <v>41.6417168,-0.9149879</v>
      </c>
      <c r="E951" s="5">
        <f t="shared" ca="1" si="518"/>
        <v>46</v>
      </c>
      <c r="F951" t="str">
        <f t="shared" ca="1" si="516"/>
        <v>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51" s="69" t="s">
        <v>1174</v>
      </c>
      <c r="H951">
        <f t="shared" ca="1" si="519"/>
        <v>51</v>
      </c>
      <c r="I951" t="str">
        <f t="shared" ca="1" si="549"/>
        <v/>
      </c>
      <c r="J951" s="5" t="e">
        <f t="shared" ca="1" si="524"/>
        <v>#N/A</v>
      </c>
      <c r="M951" s="69"/>
      <c r="N951" s="69">
        <f t="shared" ca="1" si="514"/>
        <v>1</v>
      </c>
      <c r="O951" s="69" t="s">
        <v>1174</v>
      </c>
      <c r="P951">
        <f t="shared" ca="1" si="521"/>
        <v>1</v>
      </c>
      <c r="Q951">
        <f t="shared" ca="1" si="525"/>
        <v>903</v>
      </c>
      <c r="R951">
        <f t="shared" ca="1" si="528"/>
        <v>990</v>
      </c>
      <c r="S951">
        <f t="shared" ca="1" si="526"/>
        <v>898</v>
      </c>
      <c r="T951" t="str">
        <f t="shared" ca="1" si="527"/>
        <v>Paradas</v>
      </c>
      <c r="U951">
        <f t="shared" ca="1" si="529"/>
        <v>10898</v>
      </c>
      <c r="V951">
        <f ca="1">IFERROR(INDEX(Rutas_Despiece!$J:$J,MATCH($S951,$Q:$Q,0)),"")</f>
        <v>41.654145499999998</v>
      </c>
      <c r="W951">
        <f ca="1">IFERROR(INDEX(Rutas_Despiece!$K:$K,MATCH($S951,$Q:$Q,0)),"")</f>
        <v>-0.88463040000000004</v>
      </c>
      <c r="Y951" t="str">
        <f ca="1">IFERROR(INDEX(Rutas_Despiece!$F:$F,MATCH($S951,$Q:$Q,0))&amp;" "&amp;INDEX(Rutas_Despiece!$G:$G,MATCH($S951,$Q:$Q,0)),"")</f>
        <v xml:space="preserve">Conde Aranda  </v>
      </c>
      <c r="Z951" t="str">
        <f ca="1">IFERROR(INDEX(Rutas_Despiece!$H:$H,MATCH($S951,$Q:$Q,0)),"")</f>
        <v>Zaragoza</v>
      </c>
      <c r="AA951" t="str">
        <f ca="1">IFERROR(INDEX(Rutas_Despiece!$I:$I,MATCH($S951,$Q:$Q,0)),"")</f>
        <v>Zaragoza, España</v>
      </c>
      <c r="AB951" t="str">
        <f ca="1">IFERROR(INDEX(Rutas_Despiece!$L:$L,MATCH($S951,$Q:$Q,0)),"")</f>
        <v>Esq. César Augusto</v>
      </c>
      <c r="AG951" t="str">
        <f t="shared" ca="1" si="522"/>
        <v/>
      </c>
    </row>
    <row r="952" spans="1:33" x14ac:dyDescent="0.25">
      <c r="A952">
        <f ca="1">IF(Rutas_Despiece!A952&lt;&gt;Rutas_Despiece!A951,1,0)</f>
        <v>0</v>
      </c>
      <c r="B952">
        <f ca="1">IF(A952,Rutas_Despiece!C952,0)</f>
        <v>0</v>
      </c>
      <c r="C952">
        <f ca="1">IF(A952,Rutas_Despiece!D952,0)</f>
        <v>0</v>
      </c>
      <c r="D952" t="str">
        <f ca="1">IF(A952=1,"",SUBSTITUTE(Rutas_Despiece!J952,",",".") &amp; ","&amp;SUBSTITUTE(Rutas_Despiece!K952,",","."))</f>
        <v>41.6433803,-0.915698</v>
      </c>
      <c r="E952" s="5">
        <f t="shared" ca="1" si="518"/>
        <v>46</v>
      </c>
      <c r="F952" t="str">
        <f t="shared" ca="1" si="516"/>
        <v>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52" s="69" t="s">
        <v>1174</v>
      </c>
      <c r="H952">
        <f t="shared" ca="1" si="519"/>
        <v>51</v>
      </c>
      <c r="I952" t="str">
        <f t="shared" ca="1" si="549"/>
        <v/>
      </c>
      <c r="J952" s="5" t="e">
        <f t="shared" ca="1" si="524"/>
        <v>#N/A</v>
      </c>
      <c r="M952" s="69"/>
      <c r="N952" s="69">
        <f t="shared" ca="1" si="514"/>
        <v>1</v>
      </c>
      <c r="O952" s="69" t="s">
        <v>1174</v>
      </c>
      <c r="P952">
        <f t="shared" ca="1" si="521"/>
        <v>1</v>
      </c>
      <c r="Q952">
        <f t="shared" ca="1" si="525"/>
        <v>904</v>
      </c>
      <c r="R952">
        <f t="shared" ca="1" si="528"/>
        <v>990</v>
      </c>
      <c r="S952">
        <f t="shared" ca="1" si="526"/>
        <v>899</v>
      </c>
      <c r="T952" t="str">
        <f t="shared" ca="1" si="527"/>
        <v>Paradas</v>
      </c>
      <c r="U952">
        <f t="shared" ca="1" si="529"/>
        <v>10899</v>
      </c>
      <c r="V952">
        <f ca="1">IFERROR(INDEX(Rutas_Despiece!$J:$J,MATCH($S952,$Q:$Q,0)),"")</f>
        <v>41.630032</v>
      </c>
      <c r="W952">
        <f ca="1">IFERROR(INDEX(Rutas_Despiece!$K:$K,MATCH($S952,$Q:$Q,0)),"")</f>
        <v>-0.90645399999999998</v>
      </c>
      <c r="Y952" t="str">
        <f ca="1">IFERROR(INDEX(Rutas_Despiece!$F:$F,MATCH($S952,$Q:$Q,0))&amp;" "&amp;INDEX(Rutas_Despiece!$G:$G,MATCH($S952,$Q:$Q,0)),"")</f>
        <v xml:space="preserve">Vía Ibérica nº 67 </v>
      </c>
      <c r="Z952" t="str">
        <f ca="1">IFERROR(INDEX(Rutas_Despiece!$H:$H,MATCH($S952,$Q:$Q,0)),"")</f>
        <v>Zaragoza</v>
      </c>
      <c r="AA952" t="str">
        <f ca="1">IFERROR(INDEX(Rutas_Despiece!$I:$I,MATCH($S952,$Q:$Q,0)),"")</f>
        <v>Zaragoza, España</v>
      </c>
      <c r="AB952" t="str">
        <f ca="1">IFERROR(INDEX(Rutas_Despiece!$L:$L,MATCH($S952,$Q:$Q,0)),"")</f>
        <v>Frente Argualas - Pd. Bus</v>
      </c>
      <c r="AG952" t="str">
        <f t="shared" ca="1" si="522"/>
        <v/>
      </c>
    </row>
    <row r="953" spans="1:33" x14ac:dyDescent="0.25">
      <c r="A953">
        <f ca="1">IF(Rutas_Despiece!A953&lt;&gt;Rutas_Despiece!A952,1,0)</f>
        <v>0</v>
      </c>
      <c r="B953">
        <f ca="1">IF(A953,Rutas_Despiece!C953,0)</f>
        <v>0</v>
      </c>
      <c r="C953">
        <f ca="1">IF(A953,Rutas_Despiece!D953,0)</f>
        <v>0</v>
      </c>
      <c r="D953" t="str">
        <f ca="1">IF(A953=1,"",SUBSTITUTE(Rutas_Despiece!J953,",",".") &amp; ","&amp;SUBSTITUTE(Rutas_Despiece!K953,",","."))</f>
        <v>41.6487689,-0.9199572</v>
      </c>
      <c r="E953" s="5">
        <f t="shared" ca="1" si="518"/>
        <v>46</v>
      </c>
      <c r="F953" t="str">
        <f t="shared" ca="1" si="516"/>
        <v>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53" s="69" t="s">
        <v>1174</v>
      </c>
      <c r="H953">
        <f t="shared" ca="1" si="519"/>
        <v>51</v>
      </c>
      <c r="I953" t="str">
        <f t="shared" ca="1" si="549"/>
        <v/>
      </c>
      <c r="J953" s="5" t="e">
        <f t="shared" ca="1" si="524"/>
        <v>#N/A</v>
      </c>
      <c r="M953" s="69"/>
      <c r="N953" s="69">
        <f t="shared" ca="1" si="514"/>
        <v>1</v>
      </c>
      <c r="O953" s="69" t="s">
        <v>1174</v>
      </c>
      <c r="P953">
        <f t="shared" ca="1" si="521"/>
        <v>1</v>
      </c>
      <c r="Q953">
        <f t="shared" ca="1" si="525"/>
        <v>905</v>
      </c>
      <c r="R953">
        <f t="shared" ca="1" si="528"/>
        <v>990</v>
      </c>
      <c r="S953">
        <f t="shared" ca="1" si="526"/>
        <v>900</v>
      </c>
      <c r="T953" t="str">
        <f t="shared" ca="1" si="527"/>
        <v>Paradas</v>
      </c>
      <c r="U953">
        <f t="shared" ca="1" si="529"/>
        <v>10900</v>
      </c>
      <c r="V953">
        <f ca="1">IFERROR(INDEX(Rutas_Despiece!$J:$J,MATCH($S953,$Q:$Q,0)),"")</f>
        <v>41.630029999999998</v>
      </c>
      <c r="W953">
        <f ca="1">IFERROR(INDEX(Rutas_Despiece!$K:$K,MATCH($S953,$Q:$Q,0)),"")</f>
        <v>-0.90645399999999998</v>
      </c>
      <c r="Y953" t="str">
        <f ca="1">IFERROR(INDEX(Rutas_Despiece!$F:$F,MATCH($S953,$Q:$Q,0))&amp;" "&amp;INDEX(Rutas_Despiece!$G:$G,MATCH($S953,$Q:$Q,0)),"")</f>
        <v xml:space="preserve">Vía Ibérica nº 17-23 </v>
      </c>
      <c r="Z953" t="str">
        <f ca="1">IFERROR(INDEX(Rutas_Despiece!$H:$H,MATCH($S953,$Q:$Q,0)),"")</f>
        <v>Zaragoza</v>
      </c>
      <c r="AA953" t="str">
        <f ca="1">IFERROR(INDEX(Rutas_Despiece!$I:$I,MATCH($S953,$Q:$Q,0)),"")</f>
        <v>Zaragoza, España</v>
      </c>
      <c r="AB953" t="str">
        <f ca="1">IFERROR(INDEX(Rutas_Despiece!$L:$L,MATCH($S953,$Q:$Q,0)),"")</f>
        <v>Frente Embarcadero</v>
      </c>
      <c r="AG953" t="str">
        <f t="shared" ca="1" si="522"/>
        <v/>
      </c>
    </row>
    <row r="954" spans="1:33" x14ac:dyDescent="0.25">
      <c r="A954">
        <f ca="1">IF(Rutas_Despiece!A954&lt;&gt;Rutas_Despiece!A953,1,0)</f>
        <v>0</v>
      </c>
      <c r="B954">
        <f ca="1">IF(A954,Rutas_Despiece!C954,0)</f>
        <v>0</v>
      </c>
      <c r="C954">
        <f ca="1">IF(A954,Rutas_Despiece!D954,0)</f>
        <v>0</v>
      </c>
      <c r="D954" t="str">
        <f ca="1">IF(A954=1,"",SUBSTITUTE(Rutas_Despiece!J954,",",".") &amp; ","&amp;SUBSTITUTE(Rutas_Despiece!K954,",","."))</f>
        <v>41.6550676,-0.922427</v>
      </c>
      <c r="E954" s="5">
        <f t="shared" ca="1" si="518"/>
        <v>46</v>
      </c>
      <c r="F954" t="str">
        <f t="shared" ca="1" si="516"/>
        <v>41.6550676,-0.922427 41.749628,-1.175514 41.749628,-1.175514 41.6550253,-0.9207166 41.6480108,-0.9178979 41.6417761,-0.9150131 41.6417168,-0.9149879 41.6366927,-0.9129439 41.6336504,-0.9083038 41.630337,-0.906841 41.6256514,-0.9102722</v>
      </c>
      <c r="G954" s="69" t="s">
        <v>1174</v>
      </c>
      <c r="H954">
        <f t="shared" ca="1" si="519"/>
        <v>51</v>
      </c>
      <c r="I954" t="str">
        <f t="shared" ref="I954" ca="1" si="550">IF(I953&lt;H954,I953+1,"")</f>
        <v/>
      </c>
      <c r="J954" s="5" t="e">
        <f t="shared" ca="1" si="524"/>
        <v>#N/A</v>
      </c>
      <c r="M954" s="69"/>
      <c r="N954" s="69">
        <f t="shared" ca="1" si="514"/>
        <v>1</v>
      </c>
      <c r="O954" s="69" t="s">
        <v>1174</v>
      </c>
      <c r="P954">
        <f t="shared" ca="1" si="521"/>
        <v>1</v>
      </c>
      <c r="Q954">
        <f t="shared" ca="1" si="525"/>
        <v>906</v>
      </c>
      <c r="R954">
        <f t="shared" ca="1" si="528"/>
        <v>990</v>
      </c>
      <c r="S954">
        <f t="shared" ca="1" si="526"/>
        <v>901</v>
      </c>
      <c r="T954" t="str">
        <f t="shared" ca="1" si="527"/>
        <v>Paradas</v>
      </c>
      <c r="U954">
        <f t="shared" ca="1" si="529"/>
        <v>10901</v>
      </c>
      <c r="V954">
        <f ca="1">IFERROR(INDEX(Rutas_Despiece!$J:$J,MATCH($S954,$Q:$Q,0)),"")</f>
        <v>41.634138399999998</v>
      </c>
      <c r="W954">
        <f ca="1">IFERROR(INDEX(Rutas_Despiece!$K:$K,MATCH($S954,$Q:$Q,0)),"")</f>
        <v>-0.91122479999999995</v>
      </c>
      <c r="Y954" t="str">
        <f ca="1">IFERROR(INDEX(Rutas_Despiece!$F:$F,MATCH($S954,$Q:$Q,0))&amp;" "&amp;INDEX(Rutas_Despiece!$G:$G,MATCH($S954,$Q:$Q,0)),"")</f>
        <v xml:space="preserve">Vía Hispanidad nº 16 </v>
      </c>
      <c r="Z954" t="str">
        <f ca="1">IFERROR(INDEX(Rutas_Despiece!$H:$H,MATCH($S954,$Q:$Q,0)),"")</f>
        <v>Zaragoza</v>
      </c>
      <c r="AA954" t="str">
        <f ca="1">IFERROR(INDEX(Rutas_Despiece!$I:$I,MATCH($S954,$Q:$Q,0)),"")</f>
        <v>Zaragoza, España</v>
      </c>
      <c r="AB954" t="str">
        <f ca="1">IFERROR(INDEX(Rutas_Despiece!$L:$L,MATCH($S954,$Q:$Q,0)),"")</f>
        <v>Gas. Casablanca - Pd. Bus</v>
      </c>
      <c r="AG954" t="str">
        <f t="shared" ca="1" si="522"/>
        <v/>
      </c>
    </row>
    <row r="955" spans="1:33" x14ac:dyDescent="0.25">
      <c r="A955">
        <f ca="1">IF(Rutas_Despiece!A955&lt;&gt;Rutas_Despiece!A954,1,0)</f>
        <v>0</v>
      </c>
      <c r="B955">
        <f ca="1">IF(A955,Rutas_Despiece!C955,0)</f>
        <v>0</v>
      </c>
      <c r="C955">
        <f ca="1">IF(A955,Rutas_Despiece!D955,0)</f>
        <v>0</v>
      </c>
      <c r="D955" t="str">
        <f ca="1">IF(A955=1,"",SUBSTITUTE(Rutas_Despiece!J955,",",".") &amp; ","&amp;SUBSTITUTE(Rutas_Despiece!K955,",","."))</f>
        <v>41.749628,-1.175514</v>
      </c>
      <c r="E955" s="5">
        <f t="shared" ca="1" si="518"/>
        <v>46</v>
      </c>
      <c r="F955" t="str">
        <f t="shared" ca="1" si="516"/>
        <v>41.749628,-1.175514 41.749628,-1.175514 41.6550253,-0.9207166 41.6480108,-0.9178979 41.6417761,-0.9150131 41.6417168,-0.9149879 41.6366927,-0.9129439 41.6336504,-0.9083038 41.630337,-0.906841 41.6256514,-0.9102722</v>
      </c>
      <c r="G955" s="69" t="s">
        <v>1174</v>
      </c>
      <c r="H955">
        <f t="shared" ca="1" si="519"/>
        <v>51</v>
      </c>
      <c r="I955" t="str">
        <f t="shared" ref="I955:I958" ca="1" si="551">IF(I954&lt;H955,I954+1,I954)</f>
        <v/>
      </c>
      <c r="J955" s="5" t="e">
        <f t="shared" ca="1" si="524"/>
        <v>#N/A</v>
      </c>
      <c r="M955" s="69"/>
      <c r="N955" s="69">
        <f t="shared" ref="N955:N1018" ca="1" si="552">IF(I955&lt;H955,0,1)</f>
        <v>1</v>
      </c>
      <c r="O955" s="69" t="s">
        <v>1174</v>
      </c>
      <c r="P955">
        <f t="shared" ca="1" si="521"/>
        <v>1</v>
      </c>
      <c r="Q955">
        <f t="shared" ca="1" si="525"/>
        <v>907</v>
      </c>
      <c r="R955">
        <f t="shared" ca="1" si="528"/>
        <v>990</v>
      </c>
      <c r="S955">
        <f t="shared" ca="1" si="526"/>
        <v>902</v>
      </c>
      <c r="T955" t="str">
        <f t="shared" ca="1" si="527"/>
        <v>Paradas</v>
      </c>
      <c r="U955">
        <f t="shared" ca="1" si="529"/>
        <v>10902</v>
      </c>
      <c r="V955">
        <f ca="1">IFERROR(INDEX(Rutas_Despiece!$J:$J,MATCH($S955,$Q:$Q,0)),"")</f>
        <v>41.636246999999997</v>
      </c>
      <c r="W955">
        <f ca="1">IFERROR(INDEX(Rutas_Despiece!$K:$K,MATCH($S955,$Q:$Q,0)),"")</f>
        <v>-0.91250819999999999</v>
      </c>
      <c r="Y955" t="str">
        <f ca="1">IFERROR(INDEX(Rutas_Despiece!$F:$F,MATCH($S955,$Q:$Q,0))&amp;" "&amp;INDEX(Rutas_Despiece!$G:$G,MATCH($S955,$Q:$Q,0)),"")</f>
        <v xml:space="preserve">Vía Hispanidad  </v>
      </c>
      <c r="Z955" t="str">
        <f ca="1">IFERROR(INDEX(Rutas_Despiece!$H:$H,MATCH($S955,$Q:$Q,0)),"")</f>
        <v>Zaragoza</v>
      </c>
      <c r="AA955" t="str">
        <f ca="1">IFERROR(INDEX(Rutas_Despiece!$I:$I,MATCH($S955,$Q:$Q,0)),"")</f>
        <v>Zaragoza, España</v>
      </c>
      <c r="AB955" t="str">
        <f ca="1">IFERROR(INDEX(Rutas_Despiece!$L:$L,MATCH($S955,$Q:$Q,0)),"")</f>
        <v>Esq. Sainz de Varanda - Pd. Bus</v>
      </c>
      <c r="AG955" t="str">
        <f t="shared" ca="1" si="522"/>
        <v/>
      </c>
    </row>
    <row r="956" spans="1:33" x14ac:dyDescent="0.25">
      <c r="A956">
        <f ca="1">IF(Rutas_Despiece!A956&lt;&gt;Rutas_Despiece!A955,1,0)</f>
        <v>0</v>
      </c>
      <c r="B956">
        <f ca="1">IF(A956,Rutas_Despiece!C956,0)</f>
        <v>0</v>
      </c>
      <c r="C956">
        <f ca="1">IF(A956,Rutas_Despiece!D956,0)</f>
        <v>0</v>
      </c>
      <c r="D956" t="str">
        <f ca="1">IF(A956=1,"",SUBSTITUTE(Rutas_Despiece!J956,",",".") &amp; ","&amp;SUBSTITUTE(Rutas_Despiece!K956,",","."))</f>
        <v>41.749628,-1.175514</v>
      </c>
      <c r="E956" s="5">
        <f t="shared" ca="1" si="518"/>
        <v>46</v>
      </c>
      <c r="F956" t="str">
        <f t="shared" ca="1" si="516"/>
        <v>41.749628,-1.175514 41.6550253,-0.9207166 41.6480108,-0.9178979 41.6417761,-0.9150131 41.6417168,-0.9149879 41.6366927,-0.9129439 41.6336504,-0.9083038 41.630337,-0.906841 41.6256514,-0.9102722</v>
      </c>
      <c r="G956" s="69" t="s">
        <v>1174</v>
      </c>
      <c r="H956">
        <f t="shared" ca="1" si="519"/>
        <v>51</v>
      </c>
      <c r="I956" t="str">
        <f t="shared" ca="1" si="551"/>
        <v/>
      </c>
      <c r="J956" s="5" t="e">
        <f t="shared" ca="1" si="524"/>
        <v>#N/A</v>
      </c>
      <c r="M956" s="69"/>
      <c r="N956" s="69">
        <f t="shared" ca="1" si="552"/>
        <v>1</v>
      </c>
      <c r="O956" s="69" t="s">
        <v>1174</v>
      </c>
      <c r="P956">
        <f t="shared" ca="1" si="521"/>
        <v>1</v>
      </c>
      <c r="Q956">
        <f t="shared" ca="1" si="525"/>
        <v>908</v>
      </c>
      <c r="R956">
        <f t="shared" ca="1" si="528"/>
        <v>990</v>
      </c>
      <c r="S956">
        <f t="shared" ca="1" si="526"/>
        <v>903</v>
      </c>
      <c r="T956" t="str">
        <f t="shared" ca="1" si="527"/>
        <v>Paradas</v>
      </c>
      <c r="U956">
        <f t="shared" ca="1" si="529"/>
        <v>10903</v>
      </c>
      <c r="V956">
        <f ca="1">IFERROR(INDEX(Rutas_Despiece!$J:$J,MATCH($S956,$Q:$Q,0)),"")</f>
        <v>41.641716799999998</v>
      </c>
      <c r="W956">
        <f ca="1">IFERROR(INDEX(Rutas_Despiece!$K:$K,MATCH($S956,$Q:$Q,0)),"")</f>
        <v>-0.91498789999999997</v>
      </c>
      <c r="Y956" t="str">
        <f ca="1">IFERROR(INDEX(Rutas_Despiece!$F:$F,MATCH($S956,$Q:$Q,0))&amp;" "&amp;INDEX(Rutas_Despiece!$G:$G,MATCH($S956,$Q:$Q,0)),"")</f>
        <v xml:space="preserve">Vía Hispanidad  </v>
      </c>
      <c r="Z956" t="str">
        <f ca="1">IFERROR(INDEX(Rutas_Despiece!$H:$H,MATCH($S956,$Q:$Q,0)),"")</f>
        <v>Zaragoza</v>
      </c>
      <c r="AA956" t="str">
        <f ca="1">IFERROR(INDEX(Rutas_Despiece!$I:$I,MATCH($S956,$Q:$Q,0)),"")</f>
        <v>Zaragoza, España</v>
      </c>
      <c r="AB956" t="str">
        <f ca="1">IFERROR(INDEX(Rutas_Despiece!$L:$L,MATCH($S956,$Q:$Q,0)),"")</f>
        <v>Esq. Gómez Laguna - Pd. Bus</v>
      </c>
      <c r="AG956" t="str">
        <f t="shared" ca="1" si="522"/>
        <v/>
      </c>
    </row>
    <row r="957" spans="1:33" x14ac:dyDescent="0.25">
      <c r="A957">
        <f ca="1">IF(Rutas_Despiece!A957&lt;&gt;Rutas_Despiece!A956,1,0)</f>
        <v>0</v>
      </c>
      <c r="B957">
        <f ca="1">IF(A957,Rutas_Despiece!C957,0)</f>
        <v>0</v>
      </c>
      <c r="C957">
        <f ca="1">IF(A957,Rutas_Despiece!D957,0)</f>
        <v>0</v>
      </c>
      <c r="D957" t="str">
        <f ca="1">IF(A957=1,"",SUBSTITUTE(Rutas_Despiece!J957,",",".") &amp; ","&amp;SUBSTITUTE(Rutas_Despiece!K957,",","."))</f>
        <v>41.6550253,-0.9207166</v>
      </c>
      <c r="E957" s="5">
        <f t="shared" ca="1" si="518"/>
        <v>46</v>
      </c>
      <c r="F957" t="str">
        <f t="shared" ca="1" si="516"/>
        <v>41.6550253,-0.9207166 41.6480108,-0.9178979 41.6417761,-0.9150131 41.6417168,-0.9149879 41.6366927,-0.9129439 41.6336504,-0.9083038 41.630337,-0.906841 41.6256514,-0.9102722</v>
      </c>
      <c r="G957" s="69" t="s">
        <v>1174</v>
      </c>
      <c r="H957">
        <f t="shared" ca="1" si="519"/>
        <v>51</v>
      </c>
      <c r="I957" t="str">
        <f t="shared" ca="1" si="551"/>
        <v/>
      </c>
      <c r="J957" s="5" t="e">
        <f t="shared" ca="1" si="524"/>
        <v>#N/A</v>
      </c>
      <c r="M957" s="69"/>
      <c r="N957" s="69">
        <f t="shared" ca="1" si="552"/>
        <v>1</v>
      </c>
      <c r="O957" s="69" t="s">
        <v>1174</v>
      </c>
      <c r="P957">
        <f t="shared" ca="1" si="521"/>
        <v>1</v>
      </c>
      <c r="Q957">
        <f t="shared" ca="1" si="525"/>
        <v>909</v>
      </c>
      <c r="R957">
        <f t="shared" ca="1" si="528"/>
        <v>990</v>
      </c>
      <c r="S957">
        <f t="shared" ca="1" si="526"/>
        <v>904</v>
      </c>
      <c r="T957" t="str">
        <f t="shared" ca="1" si="527"/>
        <v>Paradas</v>
      </c>
      <c r="U957">
        <f t="shared" ca="1" si="529"/>
        <v>10904</v>
      </c>
      <c r="V957">
        <f ca="1">IFERROR(INDEX(Rutas_Despiece!$J:$J,MATCH($S957,$Q:$Q,0)),"")</f>
        <v>41.643380299999997</v>
      </c>
      <c r="W957">
        <f ca="1">IFERROR(INDEX(Rutas_Despiece!$K:$K,MATCH($S957,$Q:$Q,0)),"")</f>
        <v>-0.91569800000000001</v>
      </c>
      <c r="Y957" t="str">
        <f ca="1">IFERROR(INDEX(Rutas_Despiece!$F:$F,MATCH($S957,$Q:$Q,0))&amp;" "&amp;INDEX(Rutas_Despiece!$G:$G,MATCH($S957,$Q:$Q,0)),"")</f>
        <v xml:space="preserve">Vía Hispanidad  </v>
      </c>
      <c r="Z957" t="str">
        <f ca="1">IFERROR(INDEX(Rutas_Despiece!$H:$H,MATCH($S957,$Q:$Q,0)),"")</f>
        <v>Zaragoza</v>
      </c>
      <c r="AA957" t="str">
        <f ca="1">IFERROR(INDEX(Rutas_Despiece!$I:$I,MATCH($S957,$Q:$Q,0)),"")</f>
        <v>Zaragoza, España</v>
      </c>
      <c r="AB957" t="str">
        <f ca="1">IFERROR(INDEX(Rutas_Despiece!$L:$L,MATCH($S957,$Q:$Q,0)),"")</f>
        <v>Esq. Duquesa Villahermosa</v>
      </c>
      <c r="AG957" t="str">
        <f t="shared" ca="1" si="522"/>
        <v/>
      </c>
    </row>
    <row r="958" spans="1:33" x14ac:dyDescent="0.25">
      <c r="A958">
        <f ca="1">IF(Rutas_Despiece!A958&lt;&gt;Rutas_Despiece!A957,1,0)</f>
        <v>0</v>
      </c>
      <c r="B958">
        <f ca="1">IF(A958,Rutas_Despiece!C958,0)</f>
        <v>0</v>
      </c>
      <c r="C958">
        <f ca="1">IF(A958,Rutas_Despiece!D958,0)</f>
        <v>0</v>
      </c>
      <c r="D958" t="str">
        <f ca="1">IF(A958=1,"",SUBSTITUTE(Rutas_Despiece!J958,",",".") &amp; ","&amp;SUBSTITUTE(Rutas_Despiece!K958,",","."))</f>
        <v>41.6480108,-0.9178979</v>
      </c>
      <c r="E958" s="5">
        <f t="shared" ca="1" si="518"/>
        <v>46</v>
      </c>
      <c r="F958" t="str">
        <f t="shared" ca="1" si="516"/>
        <v>41.6480108,-0.9178979 41.6417761,-0.9150131 41.6417168,-0.9149879 41.6366927,-0.9129439 41.6336504,-0.9083038 41.630337,-0.906841 41.6256514,-0.9102722</v>
      </c>
      <c r="G958" s="69" t="s">
        <v>1174</v>
      </c>
      <c r="H958">
        <f t="shared" ca="1" si="519"/>
        <v>51</v>
      </c>
      <c r="I958" t="str">
        <f t="shared" ca="1" si="551"/>
        <v/>
      </c>
      <c r="J958" s="5" t="e">
        <f t="shared" ca="1" si="524"/>
        <v>#N/A</v>
      </c>
      <c r="M958" s="69"/>
      <c r="N958" s="69">
        <f t="shared" ca="1" si="552"/>
        <v>1</v>
      </c>
      <c r="O958" s="69" t="s">
        <v>1174</v>
      </c>
      <c r="P958">
        <f t="shared" ca="1" si="521"/>
        <v>1</v>
      </c>
      <c r="Q958">
        <f t="shared" ca="1" si="525"/>
        <v>910</v>
      </c>
      <c r="R958">
        <f t="shared" ca="1" si="528"/>
        <v>990</v>
      </c>
      <c r="S958">
        <f t="shared" ca="1" si="526"/>
        <v>905</v>
      </c>
      <c r="T958" t="str">
        <f t="shared" ca="1" si="527"/>
        <v>Paradas</v>
      </c>
      <c r="U958">
        <f t="shared" ca="1" si="529"/>
        <v>10905</v>
      </c>
      <c r="V958">
        <f ca="1">IFERROR(INDEX(Rutas_Despiece!$J:$J,MATCH($S958,$Q:$Q,0)),"")</f>
        <v>41.6487689</v>
      </c>
      <c r="W958">
        <f ca="1">IFERROR(INDEX(Rutas_Despiece!$K:$K,MATCH($S958,$Q:$Q,0)),"")</f>
        <v>-0.91995720000000003</v>
      </c>
      <c r="Y958" t="str">
        <f ca="1">IFERROR(INDEX(Rutas_Despiece!$F:$F,MATCH($S958,$Q:$Q,0))&amp;" "&amp;INDEX(Rutas_Despiece!$G:$G,MATCH($S958,$Q:$Q,0)),"")</f>
        <v xml:space="preserve">Vía Hispanidad nº 102-104 </v>
      </c>
      <c r="Z958" t="str">
        <f ca="1">IFERROR(INDEX(Rutas_Despiece!$H:$H,MATCH($S958,$Q:$Q,0)),"")</f>
        <v>Zaragoza</v>
      </c>
      <c r="AA958" t="str">
        <f ca="1">IFERROR(INDEX(Rutas_Despiece!$I:$I,MATCH($S958,$Q:$Q,0)),"")</f>
        <v>Zaragoza, España</v>
      </c>
      <c r="AB958" t="str">
        <f ca="1">IFERROR(INDEX(Rutas_Despiece!$L:$L,MATCH($S958,$Q:$Q,0)),"")</f>
        <v>Pd. Bus</v>
      </c>
      <c r="AG958" t="str">
        <f t="shared" ca="1" si="522"/>
        <v/>
      </c>
    </row>
    <row r="959" spans="1:33" x14ac:dyDescent="0.25">
      <c r="A959">
        <f ca="1">IF(Rutas_Despiece!A959&lt;&gt;Rutas_Despiece!A958,1,0)</f>
        <v>0</v>
      </c>
      <c r="B959">
        <f ca="1">IF(A959,Rutas_Despiece!C959,0)</f>
        <v>0</v>
      </c>
      <c r="C959">
        <f ca="1">IF(A959,Rutas_Despiece!D959,0)</f>
        <v>0</v>
      </c>
      <c r="D959" t="str">
        <f ca="1">IF(A959=1,"",SUBSTITUTE(Rutas_Despiece!J959,",",".") &amp; ","&amp;SUBSTITUTE(Rutas_Despiece!K959,",","."))</f>
        <v>41.6417761,-0.9150131</v>
      </c>
      <c r="E959" s="5">
        <f t="shared" ca="1" si="518"/>
        <v>46</v>
      </c>
      <c r="F959" t="str">
        <f t="shared" ref="F959:F1022" ca="1" si="553">IF(A960=1,D959,D959&amp;" "&amp;F960)</f>
        <v>41.6417761,-0.9150131 41.6417168,-0.9149879 41.6366927,-0.9129439 41.6336504,-0.9083038 41.630337,-0.906841 41.6256514,-0.9102722</v>
      </c>
      <c r="G959" s="69" t="s">
        <v>1174</v>
      </c>
      <c r="H959">
        <f t="shared" ca="1" si="519"/>
        <v>51</v>
      </c>
      <c r="I959" t="str">
        <f t="shared" ref="I959" ca="1" si="554">IF(I958&lt;H959,I958+1,"")</f>
        <v/>
      </c>
      <c r="J959" s="5" t="e">
        <f t="shared" ca="1" si="524"/>
        <v>#N/A</v>
      </c>
      <c r="M959" s="69"/>
      <c r="N959" s="69">
        <f t="shared" ca="1" si="552"/>
        <v>1</v>
      </c>
      <c r="O959" s="69" t="s">
        <v>1174</v>
      </c>
      <c r="P959">
        <f t="shared" ca="1" si="521"/>
        <v>1</v>
      </c>
      <c r="Q959">
        <f t="shared" ca="1" si="525"/>
        <v>911</v>
      </c>
      <c r="R959">
        <f t="shared" ca="1" si="528"/>
        <v>990</v>
      </c>
      <c r="S959">
        <f t="shared" ca="1" si="526"/>
        <v>906</v>
      </c>
      <c r="T959" t="str">
        <f t="shared" ca="1" si="527"/>
        <v>Paradas</v>
      </c>
      <c r="U959">
        <f t="shared" ca="1" si="529"/>
        <v>10906</v>
      </c>
      <c r="V959">
        <f ca="1">IFERROR(INDEX(Rutas_Despiece!$J:$J,MATCH($S959,$Q:$Q,0)),"")</f>
        <v>41.655067600000002</v>
      </c>
      <c r="W959">
        <f ca="1">IFERROR(INDEX(Rutas_Despiece!$K:$K,MATCH($S959,$Q:$Q,0)),"")</f>
        <v>-0.922427</v>
      </c>
      <c r="Y959" t="str">
        <f ca="1">IFERROR(INDEX(Rutas_Despiece!$F:$F,MATCH($S959,$Q:$Q,0))&amp;" "&amp;INDEX(Rutas_Despiece!$G:$G,MATCH($S959,$Q:$Q,0)),"")</f>
        <v>Vía Hispanidad nº 132</v>
      </c>
      <c r="Z959" t="str">
        <f ca="1">IFERROR(INDEX(Rutas_Despiece!$H:$H,MATCH($S959,$Q:$Q,0)),"")</f>
        <v>Zaragoza</v>
      </c>
      <c r="AA959" t="str">
        <f ca="1">IFERROR(INDEX(Rutas_Despiece!$I:$I,MATCH($S959,$Q:$Q,0)),"")</f>
        <v>Zaragoza, España</v>
      </c>
      <c r="AB959">
        <f ca="1">IFERROR(INDEX(Rutas_Despiece!$L:$L,MATCH($S959,$Q:$Q,0)),"")</f>
        <v>0</v>
      </c>
      <c r="AG959" t="str">
        <f t="shared" ca="1" si="522"/>
        <v/>
      </c>
    </row>
    <row r="960" spans="1:33" x14ac:dyDescent="0.25">
      <c r="A960">
        <f ca="1">IF(Rutas_Despiece!A960&lt;&gt;Rutas_Despiece!A959,1,0)</f>
        <v>0</v>
      </c>
      <c r="B960">
        <f ca="1">IF(A960,Rutas_Despiece!C960,0)</f>
        <v>0</v>
      </c>
      <c r="C960">
        <f ca="1">IF(A960,Rutas_Despiece!D960,0)</f>
        <v>0</v>
      </c>
      <c r="D960" t="str">
        <f ca="1">IF(A960=1,"",SUBSTITUTE(Rutas_Despiece!J960,",",".") &amp; ","&amp;SUBSTITUTE(Rutas_Despiece!K960,",","."))</f>
        <v>41.6417168,-0.9149879</v>
      </c>
      <c r="E960" s="5">
        <f t="shared" ca="1" si="518"/>
        <v>46</v>
      </c>
      <c r="F960" t="str">
        <f t="shared" ca="1" si="553"/>
        <v>41.6417168,-0.9149879 41.6366927,-0.9129439 41.6336504,-0.9083038 41.630337,-0.906841 41.6256514,-0.9102722</v>
      </c>
      <c r="G960" s="69" t="s">
        <v>1174</v>
      </c>
      <c r="H960">
        <f t="shared" ca="1" si="519"/>
        <v>51</v>
      </c>
      <c r="I960" t="str">
        <f t="shared" ref="I960:I963" ca="1" si="555">IF(I959&lt;H960,I959+1,I959)</f>
        <v/>
      </c>
      <c r="J960" s="5" t="e">
        <f t="shared" ca="1" si="524"/>
        <v>#N/A</v>
      </c>
      <c r="M960" s="69"/>
      <c r="N960" s="69">
        <f t="shared" ca="1" si="552"/>
        <v>1</v>
      </c>
      <c r="O960" s="69" t="s">
        <v>1174</v>
      </c>
      <c r="P960">
        <f t="shared" ca="1" si="521"/>
        <v>1</v>
      </c>
      <c r="Q960">
        <f t="shared" ca="1" si="525"/>
        <v>912</v>
      </c>
      <c r="R960">
        <f t="shared" ca="1" si="528"/>
        <v>990</v>
      </c>
      <c r="S960">
        <f t="shared" ca="1" si="526"/>
        <v>907</v>
      </c>
      <c r="T960" t="str">
        <f t="shared" ca="1" si="527"/>
        <v>Paradas</v>
      </c>
      <c r="U960">
        <f t="shared" ca="1" si="529"/>
        <v>10907</v>
      </c>
      <c r="V960">
        <f ca="1">IFERROR(INDEX(Rutas_Despiece!$J:$J,MATCH($S960,$Q:$Q,0)),"")</f>
        <v>41.749628000000001</v>
      </c>
      <c r="W960">
        <f ca="1">IFERROR(INDEX(Rutas_Despiece!$K:$K,MATCH($S960,$Q:$Q,0)),"")</f>
        <v>-1.1755139999999999</v>
      </c>
      <c r="Y960" t="str">
        <f ca="1">IFERROR(INDEX(Rutas_Despiece!$F:$F,MATCH($S960,$Q:$Q,0))&amp;" "&amp;INDEX(Rutas_Despiece!$G:$G,MATCH($S960,$Q:$Q,0)),"")</f>
        <v xml:space="preserve">Pol. Ind Entrerrios </v>
      </c>
      <c r="Z960" t="str">
        <f ca="1">IFERROR(INDEX(Rutas_Despiece!$H:$H,MATCH($S960,$Q:$Q,0)),"")</f>
        <v>Figueruelas</v>
      </c>
      <c r="AA960" t="str">
        <f ca="1">IFERROR(INDEX(Rutas_Despiece!$I:$I,MATCH($S960,$Q:$Q,0)),"")</f>
        <v>Zaragoza, España</v>
      </c>
      <c r="AB960" t="str">
        <f ca="1">IFERROR(INDEX(Rutas_Despiece!$L:$L,MATCH($S960,$Q:$Q,0)),"")</f>
        <v>Opel Puerta 5</v>
      </c>
      <c r="AG960" t="str">
        <f t="shared" ca="1" si="522"/>
        <v/>
      </c>
    </row>
    <row r="961" spans="1:33" x14ac:dyDescent="0.25">
      <c r="A961">
        <f ca="1">IF(Rutas_Despiece!A961&lt;&gt;Rutas_Despiece!A960,1,0)</f>
        <v>0</v>
      </c>
      <c r="B961">
        <f ca="1">IF(A961,Rutas_Despiece!C961,0)</f>
        <v>0</v>
      </c>
      <c r="C961">
        <f ca="1">IF(A961,Rutas_Despiece!D961,0)</f>
        <v>0</v>
      </c>
      <c r="D961" t="str">
        <f ca="1">IF(A961=1,"",SUBSTITUTE(Rutas_Despiece!J961,",",".") &amp; ","&amp;SUBSTITUTE(Rutas_Despiece!K961,",","."))</f>
        <v>41.6366927,-0.9129439</v>
      </c>
      <c r="E961" s="5">
        <f t="shared" ca="1" si="518"/>
        <v>46</v>
      </c>
      <c r="F961" t="str">
        <f t="shared" ca="1" si="553"/>
        <v>41.6366927,-0.9129439 41.6336504,-0.9083038 41.630337,-0.906841 41.6256514,-0.9102722</v>
      </c>
      <c r="G961" s="69" t="s">
        <v>1174</v>
      </c>
      <c r="H961">
        <f t="shared" ca="1" si="519"/>
        <v>51</v>
      </c>
      <c r="I961" t="str">
        <f t="shared" ca="1" si="555"/>
        <v/>
      </c>
      <c r="J961" s="5" t="e">
        <f t="shared" ca="1" si="524"/>
        <v>#N/A</v>
      </c>
      <c r="M961" s="69"/>
      <c r="N961" s="69">
        <f t="shared" ca="1" si="552"/>
        <v>1</v>
      </c>
      <c r="O961" s="69" t="s">
        <v>1174</v>
      </c>
      <c r="P961">
        <f t="shared" ca="1" si="521"/>
        <v>1</v>
      </c>
      <c r="Q961">
        <f t="shared" ca="1" si="525"/>
        <v>913</v>
      </c>
      <c r="R961">
        <f t="shared" ca="1" si="528"/>
        <v>990</v>
      </c>
      <c r="S961">
        <f t="shared" ca="1" si="526"/>
        <v>908</v>
      </c>
      <c r="T961" t="str">
        <f t="shared" ca="1" si="527"/>
        <v>Paradas</v>
      </c>
      <c r="U961">
        <f t="shared" ca="1" si="529"/>
        <v>10908</v>
      </c>
      <c r="V961">
        <f ca="1">IFERROR(INDEX(Rutas_Despiece!$J:$J,MATCH($S961,$Q:$Q,0)),"")</f>
        <v>41.749628000000001</v>
      </c>
      <c r="W961">
        <f ca="1">IFERROR(INDEX(Rutas_Despiece!$K:$K,MATCH($S961,$Q:$Q,0)),"")</f>
        <v>-1.1755139999999999</v>
      </c>
      <c r="Y961" t="str">
        <f ca="1">IFERROR(INDEX(Rutas_Despiece!$F:$F,MATCH($S961,$Q:$Q,0))&amp;" "&amp;INDEX(Rutas_Despiece!$G:$G,MATCH($S961,$Q:$Q,0)),"")</f>
        <v xml:space="preserve">Pol. Ind Entrerrios </v>
      </c>
      <c r="Z961" t="str">
        <f ca="1">IFERROR(INDEX(Rutas_Despiece!$H:$H,MATCH($S961,$Q:$Q,0)),"")</f>
        <v>Figueruelas</v>
      </c>
      <c r="AA961" t="str">
        <f ca="1">IFERROR(INDEX(Rutas_Despiece!$I:$I,MATCH($S961,$Q:$Q,0)),"")</f>
        <v>Zaragoza, España</v>
      </c>
      <c r="AB961" t="str">
        <f ca="1">IFERROR(INDEX(Rutas_Despiece!$L:$L,MATCH($S961,$Q:$Q,0)),"")</f>
        <v>Opel Puerta 5</v>
      </c>
      <c r="AG961" t="str">
        <f t="shared" ca="1" si="522"/>
        <v/>
      </c>
    </row>
    <row r="962" spans="1:33" x14ac:dyDescent="0.25">
      <c r="A962">
        <f ca="1">IF(Rutas_Despiece!A962&lt;&gt;Rutas_Despiece!A961,1,0)</f>
        <v>0</v>
      </c>
      <c r="B962">
        <f ca="1">IF(A962,Rutas_Despiece!C962,0)</f>
        <v>0</v>
      </c>
      <c r="C962">
        <f ca="1">IF(A962,Rutas_Despiece!D962,0)</f>
        <v>0</v>
      </c>
      <c r="D962" t="str">
        <f ca="1">IF(A962=1,"",SUBSTITUTE(Rutas_Despiece!J962,",",".") &amp; ","&amp;SUBSTITUTE(Rutas_Despiece!K962,",","."))</f>
        <v>41.6336504,-0.9083038</v>
      </c>
      <c r="E962" s="5">
        <f t="shared" ca="1" si="518"/>
        <v>46</v>
      </c>
      <c r="F962" t="str">
        <f t="shared" ca="1" si="553"/>
        <v>41.6336504,-0.9083038 41.630337,-0.906841 41.6256514,-0.9102722</v>
      </c>
      <c r="G962" s="69" t="s">
        <v>1174</v>
      </c>
      <c r="H962">
        <f t="shared" ca="1" si="519"/>
        <v>51</v>
      </c>
      <c r="I962" t="str">
        <f t="shared" ca="1" si="555"/>
        <v/>
      </c>
      <c r="J962" s="5" t="e">
        <f t="shared" ca="1" si="524"/>
        <v>#N/A</v>
      </c>
      <c r="M962" s="69"/>
      <c r="N962" s="69">
        <f t="shared" ca="1" si="552"/>
        <v>1</v>
      </c>
      <c r="O962" s="69" t="s">
        <v>1174</v>
      </c>
      <c r="P962">
        <f t="shared" ca="1" si="521"/>
        <v>1</v>
      </c>
      <c r="Q962">
        <f t="shared" ca="1" si="525"/>
        <v>914</v>
      </c>
      <c r="R962">
        <f t="shared" ca="1" si="528"/>
        <v>990</v>
      </c>
      <c r="S962">
        <f t="shared" ca="1" si="526"/>
        <v>909</v>
      </c>
      <c r="T962" t="str">
        <f t="shared" ca="1" si="527"/>
        <v>Paradas</v>
      </c>
      <c r="U962">
        <f t="shared" ca="1" si="529"/>
        <v>10909</v>
      </c>
      <c r="V962">
        <f ca="1">IFERROR(INDEX(Rutas_Despiece!$J:$J,MATCH($S962,$Q:$Q,0)),"")</f>
        <v>41.655025299999998</v>
      </c>
      <c r="W962">
        <f ca="1">IFERROR(INDEX(Rutas_Despiece!$K:$K,MATCH($S962,$Q:$Q,0)),"")</f>
        <v>-0.9207166</v>
      </c>
      <c r="Y962" t="str">
        <f ca="1">IFERROR(INDEX(Rutas_Despiece!$F:$F,MATCH($S962,$Q:$Q,0))&amp;" "&amp;INDEX(Rutas_Despiece!$G:$G,MATCH($S962,$Q:$Q,0)),"")</f>
        <v xml:space="preserve">Vía Hispanidad  </v>
      </c>
      <c r="Z962" t="str">
        <f ca="1">IFERROR(INDEX(Rutas_Despiece!$H:$H,MATCH($S962,$Q:$Q,0)),"")</f>
        <v>Zaragoza</v>
      </c>
      <c r="AA962" t="str">
        <f ca="1">IFERROR(INDEX(Rutas_Despiece!$I:$I,MATCH($S962,$Q:$Q,0)),"")</f>
        <v>Zaragoza, España</v>
      </c>
      <c r="AB962" t="str">
        <f ca="1">IFERROR(INDEX(Rutas_Despiece!$L:$L,MATCH($S962,$Q:$Q,0)),"")</f>
        <v>Frente nº 132 - 2º paso de cebra</v>
      </c>
      <c r="AG962" t="str">
        <f t="shared" ca="1" si="522"/>
        <v/>
      </c>
    </row>
    <row r="963" spans="1:33" x14ac:dyDescent="0.25">
      <c r="A963">
        <f ca="1">IF(Rutas_Despiece!A963&lt;&gt;Rutas_Despiece!A962,1,0)</f>
        <v>0</v>
      </c>
      <c r="B963">
        <f ca="1">IF(A963,Rutas_Despiece!C963,0)</f>
        <v>0</v>
      </c>
      <c r="C963">
        <f ca="1">IF(A963,Rutas_Despiece!D963,0)</f>
        <v>0</v>
      </c>
      <c r="D963" t="str">
        <f ca="1">IF(A963=1,"",SUBSTITUTE(Rutas_Despiece!J963,",",".") &amp; ","&amp;SUBSTITUTE(Rutas_Despiece!K963,",","."))</f>
        <v>41.630337,-0.906841</v>
      </c>
      <c r="E963" s="5">
        <f t="shared" ref="E963:E1026" ca="1" si="556">E962+A963</f>
        <v>46</v>
      </c>
      <c r="F963" t="str">
        <f t="shared" ca="1" si="553"/>
        <v>41.630337,-0.906841 41.6256514,-0.9102722</v>
      </c>
      <c r="G963" s="69" t="s">
        <v>1174</v>
      </c>
      <c r="H963">
        <f t="shared" ref="H963:H1026" ca="1" si="557">H962</f>
        <v>51</v>
      </c>
      <c r="I963" t="str">
        <f t="shared" ca="1" si="555"/>
        <v/>
      </c>
      <c r="J963" s="5" t="e">
        <f t="shared" ca="1" si="524"/>
        <v>#N/A</v>
      </c>
      <c r="M963" s="69"/>
      <c r="N963" s="69">
        <f t="shared" ca="1" si="552"/>
        <v>1</v>
      </c>
      <c r="O963" s="69" t="s">
        <v>1174</v>
      </c>
      <c r="P963">
        <f t="shared" ref="P963:P1026" ca="1" si="558">IF(A963,0,1)</f>
        <v>1</v>
      </c>
      <c r="Q963">
        <f t="shared" ca="1" si="525"/>
        <v>915</v>
      </c>
      <c r="R963">
        <f t="shared" ca="1" si="528"/>
        <v>990</v>
      </c>
      <c r="S963">
        <f t="shared" ca="1" si="526"/>
        <v>910</v>
      </c>
      <c r="T963" t="str">
        <f t="shared" ca="1" si="527"/>
        <v>Paradas</v>
      </c>
      <c r="U963">
        <f t="shared" ca="1" si="529"/>
        <v>10910</v>
      </c>
      <c r="V963">
        <f ca="1">IFERROR(INDEX(Rutas_Despiece!$J:$J,MATCH($S963,$Q:$Q,0)),"")</f>
        <v>41.648010800000002</v>
      </c>
      <c r="W963">
        <f ca="1">IFERROR(INDEX(Rutas_Despiece!$K:$K,MATCH($S963,$Q:$Q,0)),"")</f>
        <v>-0.91789790000000004</v>
      </c>
      <c r="Y963" t="str">
        <f ca="1">IFERROR(INDEX(Rutas_Despiece!$F:$F,MATCH($S963,$Q:$Q,0))&amp;" "&amp;INDEX(Rutas_Despiece!$G:$G,MATCH($S963,$Q:$Q,0)),"")</f>
        <v xml:space="preserve">Vía Hispanidad  </v>
      </c>
      <c r="Z963" t="str">
        <f ca="1">IFERROR(INDEX(Rutas_Despiece!$H:$H,MATCH($S963,$Q:$Q,0)),"")</f>
        <v>Zaragoza</v>
      </c>
      <c r="AA963" t="str">
        <f ca="1">IFERROR(INDEX(Rutas_Despiece!$I:$I,MATCH($S963,$Q:$Q,0)),"")</f>
        <v>Zaragoza, España</v>
      </c>
      <c r="AB963" t="str">
        <f ca="1">IFERROR(INDEX(Rutas_Despiece!$L:$L,MATCH($S963,$Q:$Q,0)),"")</f>
        <v>Frente Escultor Palao - Pd. Bus</v>
      </c>
      <c r="AG963" t="str">
        <f t="shared" ref="AG963:AG1026" ca="1" si="559">IF(N963=0,L963,"")</f>
        <v/>
      </c>
    </row>
    <row r="964" spans="1:33" x14ac:dyDescent="0.25">
      <c r="A964">
        <f ca="1">IF(Rutas_Despiece!A964&lt;&gt;Rutas_Despiece!A963,1,0)</f>
        <v>0</v>
      </c>
      <c r="B964">
        <f ca="1">IF(A964,Rutas_Despiece!C964,0)</f>
        <v>0</v>
      </c>
      <c r="C964">
        <f ca="1">IF(A964,Rutas_Despiece!D964,0)</f>
        <v>0</v>
      </c>
      <c r="D964" t="str">
        <f ca="1">IF(A964=1,"",SUBSTITUTE(Rutas_Despiece!J964,",",".") &amp; ","&amp;SUBSTITUTE(Rutas_Despiece!K964,",","."))</f>
        <v>41.6256514,-0.9102722</v>
      </c>
      <c r="E964" s="5">
        <f t="shared" ca="1" si="556"/>
        <v>46</v>
      </c>
      <c r="F964" t="str">
        <f t="shared" ca="1" si="553"/>
        <v>41.6256514,-0.9102722</v>
      </c>
      <c r="G964" s="69" t="s">
        <v>1174</v>
      </c>
      <c r="H964">
        <f t="shared" ca="1" si="557"/>
        <v>51</v>
      </c>
      <c r="I964" t="str">
        <f t="shared" ref="I964" ca="1" si="560">IF(I963&lt;H964,I963+1,"")</f>
        <v/>
      </c>
      <c r="J964" s="5" t="e">
        <f t="shared" ref="J964:J1027" ca="1" si="561">INDEX($B:$B,MATCH(I964,$E:$E,0))</f>
        <v>#N/A</v>
      </c>
      <c r="M964" s="69"/>
      <c r="N964" s="69">
        <f t="shared" ca="1" si="552"/>
        <v>1</v>
      </c>
      <c r="O964" s="69" t="s">
        <v>1174</v>
      </c>
      <c r="P964">
        <f t="shared" ca="1" si="558"/>
        <v>1</v>
      </c>
      <c r="Q964">
        <f t="shared" ref="Q964:Q1027" ca="1" si="562">Q963+P964</f>
        <v>916</v>
      </c>
      <c r="R964">
        <f t="shared" ca="1" si="528"/>
        <v>990</v>
      </c>
      <c r="S964">
        <f t="shared" ref="S964:S1027" ca="1" si="563">IF(S963&lt;R964,S963+1,"")</f>
        <v>911</v>
      </c>
      <c r="T964" t="str">
        <f t="shared" ref="T964:T1027" ca="1" si="564">IF(S964&lt;&gt;"","Paradas","")</f>
        <v>Paradas</v>
      </c>
      <c r="U964">
        <f t="shared" ca="1" si="529"/>
        <v>10911</v>
      </c>
      <c r="V964">
        <f ca="1">IFERROR(INDEX(Rutas_Despiece!$J:$J,MATCH($S964,$Q:$Q,0)),"")</f>
        <v>41.641776100000001</v>
      </c>
      <c r="W964">
        <f ca="1">IFERROR(INDEX(Rutas_Despiece!$K:$K,MATCH($S964,$Q:$Q,0)),"")</f>
        <v>-0.91501310000000002</v>
      </c>
      <c r="Y964" t="str">
        <f ca="1">IFERROR(INDEX(Rutas_Despiece!$F:$F,MATCH($S964,$Q:$Q,0))&amp;" "&amp;INDEX(Rutas_Despiece!$G:$G,MATCH($S964,$Q:$Q,0)),"")</f>
        <v xml:space="preserve">Vía Hispanidad  </v>
      </c>
      <c r="Z964" t="str">
        <f ca="1">IFERROR(INDEX(Rutas_Despiece!$H:$H,MATCH($S964,$Q:$Q,0)),"")</f>
        <v>Zaragoza</v>
      </c>
      <c r="AA964" t="str">
        <f ca="1">IFERROR(INDEX(Rutas_Despiece!$I:$I,MATCH($S964,$Q:$Q,0)),"")</f>
        <v>Zaragoza, España</v>
      </c>
      <c r="AB964" t="str">
        <f ca="1">IFERROR(INDEX(Rutas_Despiece!$L:$L,MATCH($S964,$Q:$Q,0)),"")</f>
        <v>Esq. Nuestra Sra. De los Angeles - Pd. Bus</v>
      </c>
      <c r="AG964" t="str">
        <f t="shared" ca="1" si="559"/>
        <v/>
      </c>
    </row>
    <row r="965" spans="1:33" x14ac:dyDescent="0.25">
      <c r="A965">
        <f ca="1">IF(Rutas_Despiece!A965&lt;&gt;Rutas_Despiece!A964,1,0)</f>
        <v>1</v>
      </c>
      <c r="B965" t="str">
        <f ca="1">IF(A965,Rutas_Despiece!C965,0)</f>
        <v>Rutas_Habituales_Central</v>
      </c>
      <c r="C965" t="str">
        <f ca="1">IF(A965,Rutas_Despiece!D965,0)</f>
        <v>Ruta 13_16</v>
      </c>
      <c r="D965" t="str">
        <f ca="1">IF(A965=1,"",SUBSTITUTE(Rutas_Despiece!J965,",",".") &amp; ","&amp;SUBSTITUTE(Rutas_Despiece!K965,",","."))</f>
        <v/>
      </c>
      <c r="E965" s="5">
        <f t="shared" ca="1" si="556"/>
        <v>47</v>
      </c>
      <c r="F965" t="str">
        <f t="shared" ca="1" si="553"/>
        <v xml:space="preserve"> 41.646481,-0.887553 41.636182,-0.873442 41.652551,-0.929199 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65" s="69" t="s">
        <v>1174</v>
      </c>
      <c r="H965">
        <f t="shared" ca="1" si="557"/>
        <v>51</v>
      </c>
      <c r="I965" t="str">
        <f t="shared" ref="I965:I968" ca="1" si="565">IF(I964&lt;H965,I964+1,I964)</f>
        <v/>
      </c>
      <c r="J965" s="5" t="e">
        <f t="shared" ca="1" si="561"/>
        <v>#N/A</v>
      </c>
      <c r="M965" s="69"/>
      <c r="N965" s="69">
        <f t="shared" ca="1" si="552"/>
        <v>1</v>
      </c>
      <c r="O965" s="69" t="s">
        <v>1174</v>
      </c>
      <c r="P965">
        <f t="shared" ca="1" si="558"/>
        <v>0</v>
      </c>
      <c r="Q965">
        <f t="shared" ca="1" si="562"/>
        <v>916</v>
      </c>
      <c r="R965">
        <f t="shared" ref="R965:R1028" ca="1" si="566">R964</f>
        <v>990</v>
      </c>
      <c r="S965">
        <f t="shared" ca="1" si="563"/>
        <v>912</v>
      </c>
      <c r="T965" t="str">
        <f t="shared" ca="1" si="564"/>
        <v>Paradas</v>
      </c>
      <c r="U965">
        <f t="shared" ref="U965:U1028" ca="1" si="567">IF(S965=0,"",10000+S965)</f>
        <v>10912</v>
      </c>
      <c r="V965">
        <f ca="1">IFERROR(INDEX(Rutas_Despiece!$J:$J,MATCH($S965,$Q:$Q,0)),"")</f>
        <v>41.641716799999998</v>
      </c>
      <c r="W965">
        <f ca="1">IFERROR(INDEX(Rutas_Despiece!$K:$K,MATCH($S965,$Q:$Q,0)),"")</f>
        <v>-0.91498789999999997</v>
      </c>
      <c r="Y965" t="str">
        <f ca="1">IFERROR(INDEX(Rutas_Despiece!$F:$F,MATCH($S965,$Q:$Q,0))&amp;" "&amp;INDEX(Rutas_Despiece!$G:$G,MATCH($S965,$Q:$Q,0)),"")</f>
        <v xml:space="preserve">Vía Hispanidad  </v>
      </c>
      <c r="Z965" t="str">
        <f ca="1">IFERROR(INDEX(Rutas_Despiece!$H:$H,MATCH($S965,$Q:$Q,0)),"")</f>
        <v>Zaragoza</v>
      </c>
      <c r="AA965" t="str">
        <f ca="1">IFERROR(INDEX(Rutas_Despiece!$I:$I,MATCH($S965,$Q:$Q,0)),"")</f>
        <v>Zaragoza, España</v>
      </c>
      <c r="AB965" t="str">
        <f ca="1">IFERROR(INDEX(Rutas_Despiece!$L:$L,MATCH($S965,$Q:$Q,0)),"")</f>
        <v>Esq. Gómez Laguna - Pd. Bus</v>
      </c>
      <c r="AG965" t="str">
        <f t="shared" ca="1" si="559"/>
        <v/>
      </c>
    </row>
    <row r="966" spans="1:33" x14ac:dyDescent="0.25">
      <c r="A966">
        <f ca="1">IF(Rutas_Despiece!A966&lt;&gt;Rutas_Despiece!A965,1,0)</f>
        <v>0</v>
      </c>
      <c r="B966">
        <f ca="1">IF(A966,Rutas_Despiece!C966,0)</f>
        <v>0</v>
      </c>
      <c r="C966">
        <f ca="1">IF(A966,Rutas_Despiece!D966,0)</f>
        <v>0</v>
      </c>
      <c r="D966" t="str">
        <f ca="1">IF(A966=1,"",SUBSTITUTE(Rutas_Despiece!J966,",",".") &amp; ","&amp;SUBSTITUTE(Rutas_Despiece!K966,",","."))</f>
        <v>41.646481,-0.887553</v>
      </c>
      <c r="E966" s="5">
        <f t="shared" ca="1" si="556"/>
        <v>47</v>
      </c>
      <c r="F966" t="str">
        <f t="shared" ca="1" si="553"/>
        <v>41.646481,-0.887553 41.636182,-0.873442 41.652551,-0.929199 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66" s="69" t="s">
        <v>1174</v>
      </c>
      <c r="H966">
        <f t="shared" ca="1" si="557"/>
        <v>51</v>
      </c>
      <c r="I966" t="str">
        <f t="shared" ca="1" si="565"/>
        <v/>
      </c>
      <c r="J966" s="5" t="e">
        <f t="shared" ca="1" si="561"/>
        <v>#N/A</v>
      </c>
      <c r="M966" s="69"/>
      <c r="N966" s="69">
        <f t="shared" ca="1" si="552"/>
        <v>1</v>
      </c>
      <c r="O966" s="69" t="s">
        <v>1174</v>
      </c>
      <c r="P966">
        <f t="shared" ca="1" si="558"/>
        <v>1</v>
      </c>
      <c r="Q966">
        <f t="shared" ca="1" si="562"/>
        <v>917</v>
      </c>
      <c r="R966">
        <f t="shared" ca="1" si="566"/>
        <v>990</v>
      </c>
      <c r="S966">
        <f t="shared" ca="1" si="563"/>
        <v>913</v>
      </c>
      <c r="T966" t="str">
        <f t="shared" ca="1" si="564"/>
        <v>Paradas</v>
      </c>
      <c r="U966">
        <f t="shared" ca="1" si="567"/>
        <v>10913</v>
      </c>
      <c r="V966">
        <f ca="1">IFERROR(INDEX(Rutas_Despiece!$J:$J,MATCH($S966,$Q:$Q,0)),"")</f>
        <v>41.636692699999998</v>
      </c>
      <c r="W966">
        <f ca="1">IFERROR(INDEX(Rutas_Despiece!$K:$K,MATCH($S966,$Q:$Q,0)),"")</f>
        <v>-0.91294390000000003</v>
      </c>
      <c r="Y966" t="str">
        <f ca="1">IFERROR(INDEX(Rutas_Despiece!$F:$F,MATCH($S966,$Q:$Q,0))&amp;" "&amp;INDEX(Rutas_Despiece!$G:$G,MATCH($S966,$Q:$Q,0)),"")</f>
        <v xml:space="preserve">Vía Hispanidad  </v>
      </c>
      <c r="Z966" t="str">
        <f ca="1">IFERROR(INDEX(Rutas_Despiece!$H:$H,MATCH($S966,$Q:$Q,0)),"")</f>
        <v>Zaragoza</v>
      </c>
      <c r="AA966" t="str">
        <f ca="1">IFERROR(INDEX(Rutas_Despiece!$I:$I,MATCH($S966,$Q:$Q,0)),"")</f>
        <v>Zaragoza, España</v>
      </c>
      <c r="AB966" t="str">
        <f ca="1">IFERROR(INDEX(Rutas_Despiece!$L:$L,MATCH($S966,$Q:$Q,0)),"")</f>
        <v>Frente Avd. Sainz de Varanda</v>
      </c>
      <c r="AG966" t="str">
        <f t="shared" ca="1" si="559"/>
        <v/>
      </c>
    </row>
    <row r="967" spans="1:33" x14ac:dyDescent="0.25">
      <c r="A967">
        <f ca="1">IF(Rutas_Despiece!A967&lt;&gt;Rutas_Despiece!A966,1,0)</f>
        <v>0</v>
      </c>
      <c r="B967">
        <f ca="1">IF(A967,Rutas_Despiece!C967,0)</f>
        <v>0</v>
      </c>
      <c r="C967">
        <f ca="1">IF(A967,Rutas_Despiece!D967,0)</f>
        <v>0</v>
      </c>
      <c r="D967" t="str">
        <f ca="1">IF(A967=1,"",SUBSTITUTE(Rutas_Despiece!J967,",",".") &amp; ","&amp;SUBSTITUTE(Rutas_Despiece!K967,",","."))</f>
        <v>41.636182,-0.873442</v>
      </c>
      <c r="E967" s="5">
        <f t="shared" ca="1" si="556"/>
        <v>47</v>
      </c>
      <c r="F967" t="str">
        <f t="shared" ca="1" si="553"/>
        <v>41.636182,-0.873442 41.652551,-0.929199 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67" s="69" t="s">
        <v>1174</v>
      </c>
      <c r="H967">
        <f t="shared" ca="1" si="557"/>
        <v>51</v>
      </c>
      <c r="I967" t="str">
        <f t="shared" ca="1" si="565"/>
        <v/>
      </c>
      <c r="J967" s="5" t="e">
        <f t="shared" ca="1" si="561"/>
        <v>#N/A</v>
      </c>
      <c r="M967" s="69"/>
      <c r="N967" s="69">
        <f t="shared" ca="1" si="552"/>
        <v>1</v>
      </c>
      <c r="O967" s="69" t="s">
        <v>1174</v>
      </c>
      <c r="P967">
        <f t="shared" ca="1" si="558"/>
        <v>1</v>
      </c>
      <c r="Q967">
        <f t="shared" ca="1" si="562"/>
        <v>918</v>
      </c>
      <c r="R967">
        <f t="shared" ca="1" si="566"/>
        <v>990</v>
      </c>
      <c r="S967">
        <f t="shared" ca="1" si="563"/>
        <v>914</v>
      </c>
      <c r="T967" t="str">
        <f t="shared" ca="1" si="564"/>
        <v>Paradas</v>
      </c>
      <c r="U967">
        <f t="shared" ca="1" si="567"/>
        <v>10914</v>
      </c>
      <c r="V967">
        <f ca="1">IFERROR(INDEX(Rutas_Despiece!$J:$J,MATCH($S967,$Q:$Q,0)),"")</f>
        <v>41.633650400000001</v>
      </c>
      <c r="W967">
        <f ca="1">IFERROR(INDEX(Rutas_Despiece!$K:$K,MATCH($S967,$Q:$Q,0)),"")</f>
        <v>-0.90830379999999999</v>
      </c>
      <c r="Y967" t="str">
        <f ca="1">IFERROR(INDEX(Rutas_Despiece!$F:$F,MATCH($S967,$Q:$Q,0))&amp;" "&amp;INDEX(Rutas_Despiece!$G:$G,MATCH($S967,$Q:$Q,0)),"")</f>
        <v xml:space="preserve">Vía Hispanidad  </v>
      </c>
      <c r="Z967" t="str">
        <f ca="1">IFERROR(INDEX(Rutas_Despiece!$H:$H,MATCH($S967,$Q:$Q,0)),"")</f>
        <v>Zaragoza</v>
      </c>
      <c r="AA967" t="str">
        <f ca="1">IFERROR(INDEX(Rutas_Despiece!$I:$I,MATCH($S967,$Q:$Q,0)),"")</f>
        <v>Zaragoza, España</v>
      </c>
      <c r="AB967" t="str">
        <f ca="1">IFERROR(INDEX(Rutas_Despiece!$L:$L,MATCH($S967,$Q:$Q,0)),"")</f>
        <v>Gas. Casablanca - Esq. La Vía</v>
      </c>
      <c r="AG967" t="str">
        <f t="shared" ca="1" si="559"/>
        <v/>
      </c>
    </row>
    <row r="968" spans="1:33" x14ac:dyDescent="0.25">
      <c r="A968">
        <f ca="1">IF(Rutas_Despiece!A968&lt;&gt;Rutas_Despiece!A967,1,0)</f>
        <v>0</v>
      </c>
      <c r="B968">
        <f ca="1">IF(A968,Rutas_Despiece!C968,0)</f>
        <v>0</v>
      </c>
      <c r="C968">
        <f ca="1">IF(A968,Rutas_Despiece!D968,0)</f>
        <v>0</v>
      </c>
      <c r="D968" t="str">
        <f ca="1">IF(A968=1,"",SUBSTITUTE(Rutas_Despiece!J968,",",".") &amp; ","&amp;SUBSTITUTE(Rutas_Despiece!K968,",","."))</f>
        <v>41.652551,-0.929199</v>
      </c>
      <c r="E968" s="5">
        <f t="shared" ca="1" si="556"/>
        <v>47</v>
      </c>
      <c r="F968" t="str">
        <f t="shared" ca="1" si="553"/>
        <v>41.652551,-0.929199 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68" s="69" t="s">
        <v>1174</v>
      </c>
      <c r="H968">
        <f t="shared" ca="1" si="557"/>
        <v>51</v>
      </c>
      <c r="I968" t="str">
        <f t="shared" ca="1" si="565"/>
        <v/>
      </c>
      <c r="J968" s="5" t="e">
        <f t="shared" ca="1" si="561"/>
        <v>#N/A</v>
      </c>
      <c r="M968" s="69"/>
      <c r="N968" s="69">
        <f t="shared" ca="1" si="552"/>
        <v>1</v>
      </c>
      <c r="O968" s="69" t="s">
        <v>1174</v>
      </c>
      <c r="P968">
        <f t="shared" ca="1" si="558"/>
        <v>1</v>
      </c>
      <c r="Q968">
        <f t="shared" ca="1" si="562"/>
        <v>919</v>
      </c>
      <c r="R968">
        <f t="shared" ca="1" si="566"/>
        <v>990</v>
      </c>
      <c r="S968">
        <f t="shared" ca="1" si="563"/>
        <v>915</v>
      </c>
      <c r="T968" t="str">
        <f t="shared" ca="1" si="564"/>
        <v>Paradas</v>
      </c>
      <c r="U968">
        <f t="shared" ca="1" si="567"/>
        <v>10915</v>
      </c>
      <c r="V968">
        <f ca="1">IFERROR(INDEX(Rutas_Despiece!$J:$J,MATCH($S968,$Q:$Q,0)),"")</f>
        <v>41.630336999999997</v>
      </c>
      <c r="W968">
        <f ca="1">IFERROR(INDEX(Rutas_Despiece!$K:$K,MATCH($S968,$Q:$Q,0)),"")</f>
        <v>-0.90684100000000001</v>
      </c>
      <c r="Y968" t="str">
        <f ca="1">IFERROR(INDEX(Rutas_Despiece!$F:$F,MATCH($S968,$Q:$Q,0))&amp;" "&amp;INDEX(Rutas_Despiece!$G:$G,MATCH($S968,$Q:$Q,0)),"")</f>
        <v xml:space="preserve">Vía Ibérica nº 2 </v>
      </c>
      <c r="Z968" t="str">
        <f ca="1">IFERROR(INDEX(Rutas_Despiece!$H:$H,MATCH($S968,$Q:$Q,0)),"")</f>
        <v>Zaragoza</v>
      </c>
      <c r="AA968" t="str">
        <f ca="1">IFERROR(INDEX(Rutas_Despiece!$I:$I,MATCH($S968,$Q:$Q,0)),"")</f>
        <v>Zaragoza, España</v>
      </c>
      <c r="AB968" t="str">
        <f ca="1">IFERROR(INDEX(Rutas_Despiece!$L:$L,MATCH($S968,$Q:$Q,0)),"")</f>
        <v>Frente Hospital Militar - Pd. Bus</v>
      </c>
      <c r="AG968" t="str">
        <f t="shared" ca="1" si="559"/>
        <v/>
      </c>
    </row>
    <row r="969" spans="1:33" x14ac:dyDescent="0.25">
      <c r="A969">
        <f ca="1">IF(Rutas_Despiece!A969&lt;&gt;Rutas_Despiece!A968,1,0)</f>
        <v>0</v>
      </c>
      <c r="B969">
        <f ca="1">IF(A969,Rutas_Despiece!C969,0)</f>
        <v>0</v>
      </c>
      <c r="C969">
        <f ca="1">IF(A969,Rutas_Despiece!D969,0)</f>
        <v>0</v>
      </c>
      <c r="D969" t="str">
        <f ca="1">IF(A969=1,"",SUBSTITUTE(Rutas_Despiece!J969,",",".") &amp; ","&amp;SUBSTITUTE(Rutas_Despiece!K969,",","."))</f>
        <v>41.6520955,-0.9356121</v>
      </c>
      <c r="E969" s="5">
        <f t="shared" ca="1" si="556"/>
        <v>47</v>
      </c>
      <c r="F969" t="str">
        <f t="shared" ca="1" si="553"/>
        <v>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69" s="69" t="s">
        <v>1174</v>
      </c>
      <c r="H969">
        <f t="shared" ca="1" si="557"/>
        <v>51</v>
      </c>
      <c r="I969" t="str">
        <f t="shared" ref="I969" ca="1" si="568">IF(I968&lt;H969,I968+1,"")</f>
        <v/>
      </c>
      <c r="J969" s="5" t="e">
        <f t="shared" ca="1" si="561"/>
        <v>#N/A</v>
      </c>
      <c r="M969" s="69"/>
      <c r="N969" s="69">
        <f t="shared" ca="1" si="552"/>
        <v>1</v>
      </c>
      <c r="O969" s="69" t="s">
        <v>1174</v>
      </c>
      <c r="P969">
        <f t="shared" ca="1" si="558"/>
        <v>1</v>
      </c>
      <c r="Q969">
        <f t="shared" ca="1" si="562"/>
        <v>920</v>
      </c>
      <c r="R969">
        <f t="shared" ca="1" si="566"/>
        <v>990</v>
      </c>
      <c r="S969">
        <f t="shared" ca="1" si="563"/>
        <v>916</v>
      </c>
      <c r="T969" t="str">
        <f t="shared" ca="1" si="564"/>
        <v>Paradas</v>
      </c>
      <c r="U969">
        <f t="shared" ca="1" si="567"/>
        <v>10916</v>
      </c>
      <c r="V969">
        <f ca="1">IFERROR(INDEX(Rutas_Despiece!$J:$J,MATCH($S969,$Q:$Q,0)),"")</f>
        <v>41.625651400000002</v>
      </c>
      <c r="W969">
        <f ca="1">IFERROR(INDEX(Rutas_Despiece!$K:$K,MATCH($S969,$Q:$Q,0)),"")</f>
        <v>-0.91027219999999998</v>
      </c>
      <c r="Y969" t="str">
        <f ca="1">IFERROR(INDEX(Rutas_Despiece!$F:$F,MATCH($S969,$Q:$Q,0))&amp;" "&amp;INDEX(Rutas_Despiece!$G:$G,MATCH($S969,$Q:$Q,0)),"")</f>
        <v xml:space="preserve">Vía Ibérica  </v>
      </c>
      <c r="Z969" t="str">
        <f ca="1">IFERROR(INDEX(Rutas_Despiece!$H:$H,MATCH($S969,$Q:$Q,0)),"")</f>
        <v>Zaragoza</v>
      </c>
      <c r="AA969" t="str">
        <f ca="1">IFERROR(INDEX(Rutas_Despiece!$I:$I,MATCH($S969,$Q:$Q,0)),"")</f>
        <v>Zaragoza, España</v>
      </c>
      <c r="AB969" t="str">
        <f ca="1">IFERROR(INDEX(Rutas_Despiece!$L:$L,MATCH($S969,$Q:$Q,0)),"")</f>
        <v>Esq. Argualas - Pd. Bus</v>
      </c>
      <c r="AG969" t="str">
        <f t="shared" ca="1" si="559"/>
        <v/>
      </c>
    </row>
    <row r="970" spans="1:33" x14ac:dyDescent="0.25">
      <c r="A970">
        <f ca="1">IF(Rutas_Despiece!A970&lt;&gt;Rutas_Despiece!A969,1,0)</f>
        <v>0</v>
      </c>
      <c r="B970">
        <f ca="1">IF(A970,Rutas_Despiece!C970,0)</f>
        <v>0</v>
      </c>
      <c r="C970">
        <f ca="1">IF(A970,Rutas_Despiece!D970,0)</f>
        <v>0</v>
      </c>
      <c r="D970" t="str">
        <f ca="1">IF(A970=1,"",SUBSTITUTE(Rutas_Despiece!J970,",",".") &amp; ","&amp;SUBSTITUTE(Rutas_Despiece!K970,",","."))</f>
        <v>41.6572894,-0.9335518</v>
      </c>
      <c r="E970" s="5">
        <f t="shared" ca="1" si="556"/>
        <v>47</v>
      </c>
      <c r="F970" t="str">
        <f t="shared" ca="1" si="553"/>
        <v>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70" s="69" t="s">
        <v>1174</v>
      </c>
      <c r="H970">
        <f t="shared" ca="1" si="557"/>
        <v>51</v>
      </c>
      <c r="I970" t="str">
        <f t="shared" ref="I970:I973" ca="1" si="569">IF(I969&lt;H970,I969+1,I969)</f>
        <v/>
      </c>
      <c r="J970" s="5" t="e">
        <f t="shared" ca="1" si="561"/>
        <v>#N/A</v>
      </c>
      <c r="M970" s="69"/>
      <c r="N970" s="69">
        <f t="shared" ca="1" si="552"/>
        <v>1</v>
      </c>
      <c r="O970" s="69" t="s">
        <v>1174</v>
      </c>
      <c r="P970">
        <f t="shared" ca="1" si="558"/>
        <v>1</v>
      </c>
      <c r="Q970">
        <f t="shared" ca="1" si="562"/>
        <v>921</v>
      </c>
      <c r="R970">
        <f t="shared" ca="1" si="566"/>
        <v>990</v>
      </c>
      <c r="S970">
        <f t="shared" ca="1" si="563"/>
        <v>917</v>
      </c>
      <c r="T970" t="str">
        <f t="shared" ca="1" si="564"/>
        <v>Paradas</v>
      </c>
      <c r="U970">
        <f t="shared" ca="1" si="567"/>
        <v>10917</v>
      </c>
      <c r="V970">
        <f ca="1">IFERROR(INDEX(Rutas_Despiece!$J:$J,MATCH($S970,$Q:$Q,0)),"")</f>
        <v>41.646481000000001</v>
      </c>
      <c r="W970">
        <f ca="1">IFERROR(INDEX(Rutas_Despiece!$K:$K,MATCH($S970,$Q:$Q,0)),"")</f>
        <v>-0.88755300000000004</v>
      </c>
      <c r="Y970" t="str">
        <f ca="1">IFERROR(INDEX(Rutas_Despiece!$F:$F,MATCH($S970,$Q:$Q,0))&amp;" "&amp;INDEX(Rutas_Despiece!$G:$G,MATCH($S970,$Q:$Q,0)),"")</f>
        <v xml:space="preserve">Avda. Fca. Millán Serrano nº 31-35 </v>
      </c>
      <c r="Z970" t="str">
        <f ca="1">IFERROR(INDEX(Rutas_Despiece!$H:$H,MATCH($S970,$Q:$Q,0)),"")</f>
        <v>Zaragoza</v>
      </c>
      <c r="AA970" t="str">
        <f ca="1">IFERROR(INDEX(Rutas_Despiece!$I:$I,MATCH($S970,$Q:$Q,0)),"")</f>
        <v>Zaragoza, España</v>
      </c>
      <c r="AB970" t="str">
        <f ca="1">IFERROR(INDEX(Rutas_Despiece!$L:$L,MATCH($S970,$Q:$Q,0)),"")</f>
        <v>Frente M.A. Blanco</v>
      </c>
      <c r="AG970" t="str">
        <f t="shared" ca="1" si="559"/>
        <v/>
      </c>
    </row>
    <row r="971" spans="1:33" x14ac:dyDescent="0.25">
      <c r="A971">
        <f ca="1">IF(Rutas_Despiece!A971&lt;&gt;Rutas_Despiece!A970,1,0)</f>
        <v>0</v>
      </c>
      <c r="B971">
        <f ca="1">IF(A971,Rutas_Despiece!C971,0)</f>
        <v>0</v>
      </c>
      <c r="C971">
        <f ca="1">IF(A971,Rutas_Despiece!D971,0)</f>
        <v>0</v>
      </c>
      <c r="D971" t="str">
        <f ca="1">IF(A971=1,"",SUBSTITUTE(Rutas_Despiece!J971,",",".") &amp; ","&amp;SUBSTITUTE(Rutas_Despiece!K971,",","."))</f>
        <v>41.658755,-0.941243</v>
      </c>
      <c r="E971" s="5">
        <f t="shared" ca="1" si="556"/>
        <v>47</v>
      </c>
      <c r="F971" t="str">
        <f t="shared" ca="1" si="553"/>
        <v>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71" s="69" t="s">
        <v>1174</v>
      </c>
      <c r="H971">
        <f t="shared" ca="1" si="557"/>
        <v>51</v>
      </c>
      <c r="I971" t="str">
        <f t="shared" ca="1" si="569"/>
        <v/>
      </c>
      <c r="J971" s="5" t="e">
        <f t="shared" ca="1" si="561"/>
        <v>#N/A</v>
      </c>
      <c r="M971" s="69"/>
      <c r="N971" s="69">
        <f t="shared" ca="1" si="552"/>
        <v>1</v>
      </c>
      <c r="O971" s="69" t="s">
        <v>1174</v>
      </c>
      <c r="P971">
        <f t="shared" ca="1" si="558"/>
        <v>1</v>
      </c>
      <c r="Q971">
        <f t="shared" ca="1" si="562"/>
        <v>922</v>
      </c>
      <c r="R971">
        <f t="shared" ca="1" si="566"/>
        <v>990</v>
      </c>
      <c r="S971">
        <f t="shared" ca="1" si="563"/>
        <v>918</v>
      </c>
      <c r="T971" t="str">
        <f t="shared" ca="1" si="564"/>
        <v>Paradas</v>
      </c>
      <c r="U971">
        <f t="shared" ca="1" si="567"/>
        <v>10918</v>
      </c>
      <c r="V971">
        <f ca="1">IFERROR(INDEX(Rutas_Despiece!$J:$J,MATCH($S971,$Q:$Q,0)),"")</f>
        <v>41.636181999999998</v>
      </c>
      <c r="W971">
        <f ca="1">IFERROR(INDEX(Rutas_Despiece!$K:$K,MATCH($S971,$Q:$Q,0)),"")</f>
        <v>-0.87344200000000005</v>
      </c>
      <c r="Y971" t="str">
        <f ca="1">IFERROR(INDEX(Rutas_Despiece!$F:$F,MATCH($S971,$Q:$Q,0))&amp;" "&amp;INDEX(Rutas_Despiece!$G:$G,MATCH($S971,$Q:$Q,0)),"")</f>
        <v xml:space="preserve">Orión nº 8 </v>
      </c>
      <c r="Z971" t="str">
        <f ca="1">IFERROR(INDEX(Rutas_Despiece!$H:$H,MATCH($S971,$Q:$Q,0)),"")</f>
        <v>Zaragoza</v>
      </c>
      <c r="AA971" t="str">
        <f ca="1">IFERROR(INDEX(Rutas_Despiece!$I:$I,MATCH($S971,$Q:$Q,0)),"")</f>
        <v>Zaragoza, España</v>
      </c>
      <c r="AB971" t="str">
        <f ca="1">IFERROR(INDEX(Rutas_Despiece!$L:$L,MATCH($S971,$Q:$Q,0)),"")</f>
        <v>Pd. Bus</v>
      </c>
      <c r="AG971" t="str">
        <f t="shared" ca="1" si="559"/>
        <v/>
      </c>
    </row>
    <row r="972" spans="1:33" x14ac:dyDescent="0.25">
      <c r="A972">
        <f ca="1">IF(Rutas_Despiece!A972&lt;&gt;Rutas_Despiece!A971,1,0)</f>
        <v>0</v>
      </c>
      <c r="B972">
        <f ca="1">IF(A972,Rutas_Despiece!C972,0)</f>
        <v>0</v>
      </c>
      <c r="C972">
        <f ca="1">IF(A972,Rutas_Despiece!D972,0)</f>
        <v>0</v>
      </c>
      <c r="D972" t="str">
        <f ca="1">IF(A972=1,"",SUBSTITUTE(Rutas_Despiece!J972,",",".") &amp; ","&amp;SUBSTITUTE(Rutas_Despiece!K972,",","."))</f>
        <v>41.71462,-1.02003</v>
      </c>
      <c r="E972" s="5">
        <f t="shared" ca="1" si="556"/>
        <v>47</v>
      </c>
      <c r="F972" t="str">
        <f t="shared" ca="1" si="553"/>
        <v>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72" s="69" t="s">
        <v>1174</v>
      </c>
      <c r="H972">
        <f t="shared" ca="1" si="557"/>
        <v>51</v>
      </c>
      <c r="I972" t="str">
        <f t="shared" ca="1" si="569"/>
        <v/>
      </c>
      <c r="J972" s="5" t="e">
        <f t="shared" ca="1" si="561"/>
        <v>#N/A</v>
      </c>
      <c r="M972" s="69"/>
      <c r="N972" s="69">
        <f t="shared" ca="1" si="552"/>
        <v>1</v>
      </c>
      <c r="O972" s="69" t="s">
        <v>1174</v>
      </c>
      <c r="P972">
        <f t="shared" ca="1" si="558"/>
        <v>1</v>
      </c>
      <c r="Q972">
        <f t="shared" ca="1" si="562"/>
        <v>923</v>
      </c>
      <c r="R972">
        <f t="shared" ca="1" si="566"/>
        <v>990</v>
      </c>
      <c r="S972">
        <f t="shared" ca="1" si="563"/>
        <v>919</v>
      </c>
      <c r="T972" t="str">
        <f t="shared" ca="1" si="564"/>
        <v>Paradas</v>
      </c>
      <c r="U972">
        <f t="shared" ca="1" si="567"/>
        <v>10919</v>
      </c>
      <c r="V972">
        <f ca="1">IFERROR(INDEX(Rutas_Despiece!$J:$J,MATCH($S972,$Q:$Q,0)),"")</f>
        <v>41.652551000000003</v>
      </c>
      <c r="W972">
        <f ca="1">IFERROR(INDEX(Rutas_Despiece!$K:$K,MATCH($S972,$Q:$Q,0)),"")</f>
        <v>-0.929199</v>
      </c>
      <c r="Y972" t="str">
        <f ca="1">IFERROR(INDEX(Rutas_Despiece!$F:$F,MATCH($S972,$Q:$Q,0))&amp;" "&amp;INDEX(Rutas_Despiece!$G:$G,MATCH($S972,$Q:$Q,0)),"")</f>
        <v xml:space="preserve">Alberto Magno nº 21 </v>
      </c>
      <c r="Z972" t="str">
        <f ca="1">IFERROR(INDEX(Rutas_Despiece!$H:$H,MATCH($S972,$Q:$Q,0)),"")</f>
        <v>Zaragoza</v>
      </c>
      <c r="AA972" t="str">
        <f ca="1">IFERROR(INDEX(Rutas_Despiece!$I:$I,MATCH($S972,$Q:$Q,0)),"")</f>
        <v>Zaragoza, España</v>
      </c>
      <c r="AB972" t="str">
        <f ca="1">IFERROR(INDEX(Rutas_Despiece!$L:$L,MATCH($S972,$Q:$Q,0)),"")</f>
        <v>Esq. Centro Civico</v>
      </c>
      <c r="AG972" t="str">
        <f t="shared" ca="1" si="559"/>
        <v/>
      </c>
    </row>
    <row r="973" spans="1:33" x14ac:dyDescent="0.25">
      <c r="A973">
        <f ca="1">IF(Rutas_Despiece!A973&lt;&gt;Rutas_Despiece!A972,1,0)</f>
        <v>0</v>
      </c>
      <c r="B973">
        <f ca="1">IF(A973,Rutas_Despiece!C973,0)</f>
        <v>0</v>
      </c>
      <c r="C973">
        <f ca="1">IF(A973,Rutas_Despiece!D973,0)</f>
        <v>0</v>
      </c>
      <c r="D973" t="str">
        <f ca="1">IF(A973=1,"",SUBSTITUTE(Rutas_Despiece!J973,",",".") &amp; ","&amp;SUBSTITUTE(Rutas_Despiece!K973,",","."))</f>
        <v>41.7167281,-1.0239408</v>
      </c>
      <c r="E973" s="5">
        <f t="shared" ca="1" si="556"/>
        <v>47</v>
      </c>
      <c r="F973" t="str">
        <f t="shared" ca="1" si="553"/>
        <v>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73" s="69" t="s">
        <v>1174</v>
      </c>
      <c r="H973">
        <f t="shared" ca="1" si="557"/>
        <v>51</v>
      </c>
      <c r="I973" t="str">
        <f t="shared" ca="1" si="569"/>
        <v/>
      </c>
      <c r="J973" s="5" t="e">
        <f t="shared" ca="1" si="561"/>
        <v>#N/A</v>
      </c>
      <c r="M973" s="69"/>
      <c r="N973" s="69">
        <f t="shared" ca="1" si="552"/>
        <v>1</v>
      </c>
      <c r="O973" s="69" t="s">
        <v>1174</v>
      </c>
      <c r="P973">
        <f t="shared" ca="1" si="558"/>
        <v>1</v>
      </c>
      <c r="Q973">
        <f t="shared" ca="1" si="562"/>
        <v>924</v>
      </c>
      <c r="R973">
        <f t="shared" ca="1" si="566"/>
        <v>990</v>
      </c>
      <c r="S973">
        <f t="shared" ca="1" si="563"/>
        <v>920</v>
      </c>
      <c r="T973" t="str">
        <f t="shared" ca="1" si="564"/>
        <v>Paradas</v>
      </c>
      <c r="U973">
        <f t="shared" ca="1" si="567"/>
        <v>10920</v>
      </c>
      <c r="V973">
        <f ca="1">IFERROR(INDEX(Rutas_Despiece!$J:$J,MATCH($S973,$Q:$Q,0)),"")</f>
        <v>41.652095500000001</v>
      </c>
      <c r="W973">
        <f ca="1">IFERROR(INDEX(Rutas_Despiece!$K:$K,MATCH($S973,$Q:$Q,0)),"")</f>
        <v>-0.93561209999999995</v>
      </c>
      <c r="Y973" t="str">
        <f ca="1">IFERROR(INDEX(Rutas_Despiece!$F:$F,MATCH($S973,$Q:$Q,0))&amp;" "&amp;INDEX(Rutas_Despiece!$G:$G,MATCH($S973,$Q:$Q,0)),"")</f>
        <v xml:space="preserve">Lagos de Coronas nº 39 </v>
      </c>
      <c r="Z973" t="str">
        <f ca="1">IFERROR(INDEX(Rutas_Despiece!$H:$H,MATCH($S973,$Q:$Q,0)),"")</f>
        <v>Zaragoza</v>
      </c>
      <c r="AA973" t="str">
        <f ca="1">IFERROR(INDEX(Rutas_Despiece!$I:$I,MATCH($S973,$Q:$Q,0)),"")</f>
        <v>Zaragoza, España</v>
      </c>
      <c r="AB973" t="str">
        <f ca="1">IFERROR(INDEX(Rutas_Despiece!$L:$L,MATCH($S973,$Q:$Q,0)),"")</f>
        <v>Pd. Bus</v>
      </c>
      <c r="AG973" t="str">
        <f t="shared" ca="1" si="559"/>
        <v/>
      </c>
    </row>
    <row r="974" spans="1:33" x14ac:dyDescent="0.25">
      <c r="A974">
        <f ca="1">IF(Rutas_Despiece!A974&lt;&gt;Rutas_Despiece!A973,1,0)</f>
        <v>0</v>
      </c>
      <c r="B974">
        <f ca="1">IF(A974,Rutas_Despiece!C974,0)</f>
        <v>0</v>
      </c>
      <c r="C974">
        <f ca="1">IF(A974,Rutas_Despiece!D974,0)</f>
        <v>0</v>
      </c>
      <c r="D974" t="str">
        <f ca="1">IF(A974=1,"",SUBSTITUTE(Rutas_Despiece!J974,",",".") &amp; ","&amp;SUBSTITUTE(Rutas_Despiece!K974,",","."))</f>
        <v>41.7196595,-1.0297382</v>
      </c>
      <c r="E974" s="5">
        <f t="shared" ca="1" si="556"/>
        <v>47</v>
      </c>
      <c r="F974" t="str">
        <f t="shared" ca="1" si="553"/>
        <v>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74" s="69" t="s">
        <v>1174</v>
      </c>
      <c r="H974">
        <f t="shared" ca="1" si="557"/>
        <v>51</v>
      </c>
      <c r="I974" t="str">
        <f t="shared" ref="I974" ca="1" si="570">IF(I973&lt;H974,I973+1,"")</f>
        <v/>
      </c>
      <c r="J974" s="5" t="e">
        <f t="shared" ca="1" si="561"/>
        <v>#N/A</v>
      </c>
      <c r="M974" s="69"/>
      <c r="N974" s="69">
        <f t="shared" ca="1" si="552"/>
        <v>1</v>
      </c>
      <c r="O974" s="69" t="s">
        <v>1174</v>
      </c>
      <c r="P974">
        <f t="shared" ca="1" si="558"/>
        <v>1</v>
      </c>
      <c r="Q974">
        <f t="shared" ca="1" si="562"/>
        <v>925</v>
      </c>
      <c r="R974">
        <f t="shared" ca="1" si="566"/>
        <v>990</v>
      </c>
      <c r="S974">
        <f t="shared" ca="1" si="563"/>
        <v>921</v>
      </c>
      <c r="T974" t="str">
        <f t="shared" ca="1" si="564"/>
        <v>Paradas</v>
      </c>
      <c r="U974">
        <f t="shared" ca="1" si="567"/>
        <v>10921</v>
      </c>
      <c r="V974">
        <f ca="1">IFERROR(INDEX(Rutas_Despiece!$J:$J,MATCH($S974,$Q:$Q,0)),"")</f>
        <v>41.657289400000003</v>
      </c>
      <c r="W974">
        <f ca="1">IFERROR(INDEX(Rutas_Despiece!$K:$K,MATCH($S974,$Q:$Q,0)),"")</f>
        <v>-0.93355180000000004</v>
      </c>
      <c r="Y974" t="str">
        <f ca="1">IFERROR(INDEX(Rutas_Despiece!$F:$F,MATCH($S974,$Q:$Q,0))&amp;" "&amp;INDEX(Rutas_Despiece!$G:$G,MATCH($S974,$Q:$Q,0)),"")</f>
        <v xml:space="preserve">Lagos de Coronas  </v>
      </c>
      <c r="Z974" t="str">
        <f ca="1">IFERROR(INDEX(Rutas_Despiece!$H:$H,MATCH($S974,$Q:$Q,0)),"")</f>
        <v>Zaragoza</v>
      </c>
      <c r="AA974" t="str">
        <f ca="1">IFERROR(INDEX(Rutas_Despiece!$I:$I,MATCH($S974,$Q:$Q,0)),"")</f>
        <v>Zaragoza, España</v>
      </c>
      <c r="AB974" t="str">
        <f ca="1">IFERROR(INDEX(Rutas_Despiece!$L:$L,MATCH($S974,$Q:$Q,0)),"")</f>
        <v>Frente nº 14 - Pd. Bus</v>
      </c>
      <c r="AG974" t="str">
        <f t="shared" ca="1" si="559"/>
        <v/>
      </c>
    </row>
    <row r="975" spans="1:33" x14ac:dyDescent="0.25">
      <c r="A975">
        <f ca="1">IF(Rutas_Despiece!A975&lt;&gt;Rutas_Despiece!A974,1,0)</f>
        <v>0</v>
      </c>
      <c r="B975">
        <f ca="1">IF(A975,Rutas_Despiece!C975,0)</f>
        <v>0</v>
      </c>
      <c r="C975">
        <f ca="1">IF(A975,Rutas_Despiece!D975,0)</f>
        <v>0</v>
      </c>
      <c r="D975" t="str">
        <f ca="1">IF(A975=1,"",SUBSTITUTE(Rutas_Despiece!J975,",",".") &amp; ","&amp;SUBSTITUTE(Rutas_Despiece!K975,",","."))</f>
        <v>41.7228759,-1.0368519</v>
      </c>
      <c r="E975" s="5">
        <f t="shared" ca="1" si="556"/>
        <v>47</v>
      </c>
      <c r="F975" t="str">
        <f t="shared" ca="1" si="553"/>
        <v>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75" s="69" t="s">
        <v>1174</v>
      </c>
      <c r="H975">
        <f t="shared" ca="1" si="557"/>
        <v>51</v>
      </c>
      <c r="I975" t="str">
        <f t="shared" ref="I975:I978" ca="1" si="571">IF(I974&lt;H975,I974+1,I974)</f>
        <v/>
      </c>
      <c r="J975" s="5" t="e">
        <f t="shared" ca="1" si="561"/>
        <v>#N/A</v>
      </c>
      <c r="M975" s="69"/>
      <c r="N975" s="69">
        <f t="shared" ca="1" si="552"/>
        <v>1</v>
      </c>
      <c r="O975" s="69" t="s">
        <v>1174</v>
      </c>
      <c r="P975">
        <f t="shared" ca="1" si="558"/>
        <v>1</v>
      </c>
      <c r="Q975">
        <f t="shared" ca="1" si="562"/>
        <v>926</v>
      </c>
      <c r="R975">
        <f t="shared" ca="1" si="566"/>
        <v>990</v>
      </c>
      <c r="S975">
        <f t="shared" ca="1" si="563"/>
        <v>922</v>
      </c>
      <c r="T975" t="str">
        <f t="shared" ca="1" si="564"/>
        <v>Paradas</v>
      </c>
      <c r="U975">
        <f t="shared" ca="1" si="567"/>
        <v>10922</v>
      </c>
      <c r="V975">
        <f ca="1">IFERROR(INDEX(Rutas_Despiece!$J:$J,MATCH($S975,$Q:$Q,0)),"")</f>
        <v>41.658754999999999</v>
      </c>
      <c r="W975">
        <f ca="1">IFERROR(INDEX(Rutas_Despiece!$K:$K,MATCH($S975,$Q:$Q,0)),"")</f>
        <v>-0.94124300000000005</v>
      </c>
      <c r="Y975" t="str">
        <f ca="1">IFERROR(INDEX(Rutas_Despiece!$F:$F,MATCH($S975,$Q:$Q,0))&amp;" "&amp;INDEX(Rutas_Despiece!$G:$G,MATCH($S975,$Q:$Q,0)),"")</f>
        <v xml:space="preserve">Camino del Pilón nº 122 </v>
      </c>
      <c r="Z975" t="str">
        <f ca="1">IFERROR(INDEX(Rutas_Despiece!$H:$H,MATCH($S975,$Q:$Q,0)),"")</f>
        <v>Zaragoza</v>
      </c>
      <c r="AA975" t="str">
        <f ca="1">IFERROR(INDEX(Rutas_Despiece!$I:$I,MATCH($S975,$Q:$Q,0)),"")</f>
        <v>Zaragoza, España</v>
      </c>
      <c r="AB975" t="str">
        <f ca="1">IFERROR(INDEX(Rutas_Despiece!$L:$L,MATCH($S975,$Q:$Q,0)),"")</f>
        <v>Bantierra - Pd. Bus</v>
      </c>
      <c r="AG975" t="str">
        <f t="shared" ca="1" si="559"/>
        <v/>
      </c>
    </row>
    <row r="976" spans="1:33" x14ac:dyDescent="0.25">
      <c r="A976">
        <f ca="1">IF(Rutas_Despiece!A976&lt;&gt;Rutas_Despiece!A975,1,0)</f>
        <v>0</v>
      </c>
      <c r="B976">
        <f ca="1">IF(A976,Rutas_Despiece!C976,0)</f>
        <v>0</v>
      </c>
      <c r="C976">
        <f ca="1">IF(A976,Rutas_Despiece!D976,0)</f>
        <v>0</v>
      </c>
      <c r="D976" t="str">
        <f ca="1">IF(A976=1,"",SUBSTITUTE(Rutas_Despiece!J976,",",".") &amp; ","&amp;SUBSTITUTE(Rutas_Despiece!K976,",","."))</f>
        <v>41.749628,-1.175514</v>
      </c>
      <c r="E976" s="5">
        <f t="shared" ca="1" si="556"/>
        <v>47</v>
      </c>
      <c r="F976" t="str">
        <f t="shared" ca="1" si="553"/>
        <v>41.749628,-1.175514 41.749628,-1.175514 41.7225528,-1.0365697 41.7190264,-1.0285836 41.7165156,-1.0239846 41.71462,-1.02003 41.658555,-0.940755 41.6572074,-0.9336014 41.6523139,-0.9336591 41.652551,-0.929199 41.646481,-0.887553 41.636182,-0.873442</v>
      </c>
      <c r="G976" s="69" t="s">
        <v>1174</v>
      </c>
      <c r="H976">
        <f t="shared" ca="1" si="557"/>
        <v>51</v>
      </c>
      <c r="I976" t="str">
        <f t="shared" ca="1" si="571"/>
        <v/>
      </c>
      <c r="J976" s="5" t="e">
        <f t="shared" ca="1" si="561"/>
        <v>#N/A</v>
      </c>
      <c r="M976" s="69"/>
      <c r="N976" s="69">
        <f t="shared" ca="1" si="552"/>
        <v>1</v>
      </c>
      <c r="O976" s="69" t="s">
        <v>1174</v>
      </c>
      <c r="P976">
        <f t="shared" ca="1" si="558"/>
        <v>1</v>
      </c>
      <c r="Q976">
        <f t="shared" ca="1" si="562"/>
        <v>927</v>
      </c>
      <c r="R976">
        <f t="shared" ca="1" si="566"/>
        <v>990</v>
      </c>
      <c r="S976">
        <f t="shared" ca="1" si="563"/>
        <v>923</v>
      </c>
      <c r="T976" t="str">
        <f t="shared" ca="1" si="564"/>
        <v>Paradas</v>
      </c>
      <c r="U976">
        <f t="shared" ca="1" si="567"/>
        <v>10923</v>
      </c>
      <c r="V976">
        <f ca="1">IFERROR(INDEX(Rutas_Despiece!$J:$J,MATCH($S976,$Q:$Q,0)),"")</f>
        <v>41.714619999999996</v>
      </c>
      <c r="W976">
        <f ca="1">IFERROR(INDEX(Rutas_Despiece!$K:$K,MATCH($S976,$Q:$Q,0)),"")</f>
        <v>-1.02003</v>
      </c>
      <c r="Y976" t="str">
        <f ca="1">IFERROR(INDEX(Rutas_Despiece!$F:$F,MATCH($S976,$Q:$Q,0))&amp;" "&amp;INDEX(Rutas_Despiece!$G:$G,MATCH($S976,$Q:$Q,0)),"")</f>
        <v xml:space="preserve">Ctra. Logroño  </v>
      </c>
      <c r="Z976" t="str">
        <f ca="1">IFERROR(INDEX(Rutas_Despiece!$H:$H,MATCH($S976,$Q:$Q,0)),"")</f>
        <v>Casetas</v>
      </c>
      <c r="AA976" t="str">
        <f ca="1">IFERROR(INDEX(Rutas_Despiece!$I:$I,MATCH($S976,$Q:$Q,0)),"")</f>
        <v>Zaragoza, España</v>
      </c>
      <c r="AB976" t="str">
        <f ca="1">IFERROR(INDEX(Rutas_Despiece!$L:$L,MATCH($S976,$Q:$Q,0)),"")</f>
        <v>Chocolates Lacasa - Pd. Bus (?)</v>
      </c>
      <c r="AG976" t="str">
        <f t="shared" ca="1" si="559"/>
        <v/>
      </c>
    </row>
    <row r="977" spans="1:33" x14ac:dyDescent="0.25">
      <c r="A977">
        <f ca="1">IF(Rutas_Despiece!A977&lt;&gt;Rutas_Despiece!A976,1,0)</f>
        <v>0</v>
      </c>
      <c r="B977">
        <f ca="1">IF(A977,Rutas_Despiece!C977,0)</f>
        <v>0</v>
      </c>
      <c r="C977">
        <f ca="1">IF(A977,Rutas_Despiece!D977,0)</f>
        <v>0</v>
      </c>
      <c r="D977" t="str">
        <f ca="1">IF(A977=1,"",SUBSTITUTE(Rutas_Despiece!J977,",",".") &amp; ","&amp;SUBSTITUTE(Rutas_Despiece!K977,",","."))</f>
        <v>41.749628,-1.175514</v>
      </c>
      <c r="E977" s="5">
        <f t="shared" ca="1" si="556"/>
        <v>47</v>
      </c>
      <c r="F977" t="str">
        <f t="shared" ca="1" si="553"/>
        <v>41.749628,-1.175514 41.7225528,-1.0365697 41.7190264,-1.0285836 41.7165156,-1.0239846 41.71462,-1.02003 41.658555,-0.940755 41.6572074,-0.9336014 41.6523139,-0.9336591 41.652551,-0.929199 41.646481,-0.887553 41.636182,-0.873442</v>
      </c>
      <c r="G977" s="69" t="s">
        <v>1174</v>
      </c>
      <c r="H977">
        <f t="shared" ca="1" si="557"/>
        <v>51</v>
      </c>
      <c r="I977" t="str">
        <f t="shared" ca="1" si="571"/>
        <v/>
      </c>
      <c r="J977" s="5" t="e">
        <f t="shared" ca="1" si="561"/>
        <v>#N/A</v>
      </c>
      <c r="M977" s="69"/>
      <c r="N977" s="69">
        <f t="shared" ca="1" si="552"/>
        <v>1</v>
      </c>
      <c r="O977" s="69" t="s">
        <v>1174</v>
      </c>
      <c r="P977">
        <f t="shared" ca="1" si="558"/>
        <v>1</v>
      </c>
      <c r="Q977">
        <f t="shared" ca="1" si="562"/>
        <v>928</v>
      </c>
      <c r="R977">
        <f t="shared" ca="1" si="566"/>
        <v>990</v>
      </c>
      <c r="S977">
        <f t="shared" ca="1" si="563"/>
        <v>924</v>
      </c>
      <c r="T977" t="str">
        <f t="shared" ca="1" si="564"/>
        <v>Paradas</v>
      </c>
      <c r="U977">
        <f t="shared" ca="1" si="567"/>
        <v>10924</v>
      </c>
      <c r="V977">
        <f ca="1">IFERROR(INDEX(Rutas_Despiece!$J:$J,MATCH($S977,$Q:$Q,0)),"")</f>
        <v>41.716728099999997</v>
      </c>
      <c r="W977">
        <f ca="1">IFERROR(INDEX(Rutas_Despiece!$K:$K,MATCH($S977,$Q:$Q,0)),"")</f>
        <v>-1.0239408000000001</v>
      </c>
      <c r="Y977" t="str">
        <f ca="1">IFERROR(INDEX(Rutas_Despiece!$F:$F,MATCH($S977,$Q:$Q,0))&amp;" "&amp;INDEX(Rutas_Despiece!$G:$G,MATCH($S977,$Q:$Q,0)),"")</f>
        <v xml:space="preserve">Calle Canteras  </v>
      </c>
      <c r="Z977" t="str">
        <f ca="1">IFERROR(INDEX(Rutas_Despiece!$H:$H,MATCH($S977,$Q:$Q,0)),"")</f>
        <v>Casetas</v>
      </c>
      <c r="AA977" t="str">
        <f ca="1">IFERROR(INDEX(Rutas_Despiece!$I:$I,MATCH($S977,$Q:$Q,0)),"")</f>
        <v>Zaragoza, España</v>
      </c>
      <c r="AB977" t="str">
        <f ca="1">IFERROR(INDEX(Rutas_Despiece!$L:$L,MATCH($S977,$Q:$Q,0)),"")</f>
        <v>Pd. Bus</v>
      </c>
      <c r="AG977" t="str">
        <f t="shared" ca="1" si="559"/>
        <v/>
      </c>
    </row>
    <row r="978" spans="1:33" x14ac:dyDescent="0.25">
      <c r="A978">
        <f ca="1">IF(Rutas_Despiece!A978&lt;&gt;Rutas_Despiece!A977,1,0)</f>
        <v>0</v>
      </c>
      <c r="B978">
        <f ca="1">IF(A978,Rutas_Despiece!C978,0)</f>
        <v>0</v>
      </c>
      <c r="C978">
        <f ca="1">IF(A978,Rutas_Despiece!D978,0)</f>
        <v>0</v>
      </c>
      <c r="D978" t="str">
        <f ca="1">IF(A978=1,"",SUBSTITUTE(Rutas_Despiece!J978,",",".") &amp; ","&amp;SUBSTITUTE(Rutas_Despiece!K978,",","."))</f>
        <v>41.7225528,-1.0365697</v>
      </c>
      <c r="E978" s="5">
        <f t="shared" ca="1" si="556"/>
        <v>47</v>
      </c>
      <c r="F978" t="str">
        <f t="shared" ca="1" si="553"/>
        <v>41.7225528,-1.0365697 41.7190264,-1.0285836 41.7165156,-1.0239846 41.71462,-1.02003 41.658555,-0.940755 41.6572074,-0.9336014 41.6523139,-0.9336591 41.652551,-0.929199 41.646481,-0.887553 41.636182,-0.873442</v>
      </c>
      <c r="G978" s="69" t="s">
        <v>1174</v>
      </c>
      <c r="H978">
        <f t="shared" ca="1" si="557"/>
        <v>51</v>
      </c>
      <c r="I978" t="str">
        <f t="shared" ca="1" si="571"/>
        <v/>
      </c>
      <c r="J978" s="5" t="e">
        <f t="shared" ca="1" si="561"/>
        <v>#N/A</v>
      </c>
      <c r="M978" s="69"/>
      <c r="N978" s="69">
        <f t="shared" ca="1" si="552"/>
        <v>1</v>
      </c>
      <c r="O978" s="69" t="s">
        <v>1174</v>
      </c>
      <c r="P978">
        <f t="shared" ca="1" si="558"/>
        <v>1</v>
      </c>
      <c r="Q978">
        <f t="shared" ca="1" si="562"/>
        <v>929</v>
      </c>
      <c r="R978">
        <f t="shared" ca="1" si="566"/>
        <v>990</v>
      </c>
      <c r="S978">
        <f t="shared" ca="1" si="563"/>
        <v>925</v>
      </c>
      <c r="T978" t="str">
        <f t="shared" ca="1" si="564"/>
        <v>Paradas</v>
      </c>
      <c r="U978">
        <f t="shared" ca="1" si="567"/>
        <v>10925</v>
      </c>
      <c r="V978">
        <f ca="1">IFERROR(INDEX(Rutas_Despiece!$J:$J,MATCH($S978,$Q:$Q,0)),"")</f>
        <v>41.719659499999999</v>
      </c>
      <c r="W978">
        <f ca="1">IFERROR(INDEX(Rutas_Despiece!$K:$K,MATCH($S978,$Q:$Q,0)),"")</f>
        <v>-1.0297381999999999</v>
      </c>
      <c r="Y978" t="str">
        <f ca="1">IFERROR(INDEX(Rutas_Despiece!$F:$F,MATCH($S978,$Q:$Q,0))&amp;" "&amp;INDEX(Rutas_Despiece!$G:$G,MATCH($S978,$Q:$Q,0)),"")</f>
        <v>Avenida de Logroño  nº 76</v>
      </c>
      <c r="Z978" t="str">
        <f ca="1">IFERROR(INDEX(Rutas_Despiece!$H:$H,MATCH($S978,$Q:$Q,0)),"")</f>
        <v>Casetas</v>
      </c>
      <c r="AA978" t="str">
        <f ca="1">IFERROR(INDEX(Rutas_Despiece!$I:$I,MATCH($S978,$Q:$Q,0)),"")</f>
        <v>Zaragoza, España</v>
      </c>
      <c r="AB978" t="str">
        <f ca="1">IFERROR(INDEX(Rutas_Despiece!$L:$L,MATCH($S978,$Q:$Q,0)),"")</f>
        <v>Cuartel - Pd. Bus</v>
      </c>
      <c r="AG978" t="str">
        <f t="shared" ca="1" si="559"/>
        <v/>
      </c>
    </row>
    <row r="979" spans="1:33" x14ac:dyDescent="0.25">
      <c r="A979">
        <f ca="1">IF(Rutas_Despiece!A979&lt;&gt;Rutas_Despiece!A978,1,0)</f>
        <v>0</v>
      </c>
      <c r="B979">
        <f ca="1">IF(A979,Rutas_Despiece!C979,0)</f>
        <v>0</v>
      </c>
      <c r="C979">
        <f ca="1">IF(A979,Rutas_Despiece!D979,0)</f>
        <v>0</v>
      </c>
      <c r="D979" t="str">
        <f ca="1">IF(A979=1,"",SUBSTITUTE(Rutas_Despiece!J979,",",".") &amp; ","&amp;SUBSTITUTE(Rutas_Despiece!K979,",","."))</f>
        <v>41.7190264,-1.0285836</v>
      </c>
      <c r="E979" s="5">
        <f t="shared" ca="1" si="556"/>
        <v>47</v>
      </c>
      <c r="F979" t="str">
        <f t="shared" ca="1" si="553"/>
        <v>41.7190264,-1.0285836 41.7165156,-1.0239846 41.71462,-1.02003 41.658555,-0.940755 41.6572074,-0.9336014 41.6523139,-0.9336591 41.652551,-0.929199 41.646481,-0.887553 41.636182,-0.873442</v>
      </c>
      <c r="G979" s="69" t="s">
        <v>1174</v>
      </c>
      <c r="H979">
        <f t="shared" ca="1" si="557"/>
        <v>51</v>
      </c>
      <c r="I979" t="str">
        <f t="shared" ref="I979" ca="1" si="572">IF(I978&lt;H979,I978+1,"")</f>
        <v/>
      </c>
      <c r="J979" s="5" t="e">
        <f t="shared" ca="1" si="561"/>
        <v>#N/A</v>
      </c>
      <c r="M979" s="69"/>
      <c r="N979" s="69">
        <f t="shared" ca="1" si="552"/>
        <v>1</v>
      </c>
      <c r="O979" s="69" t="s">
        <v>1174</v>
      </c>
      <c r="P979">
        <f t="shared" ca="1" si="558"/>
        <v>1</v>
      </c>
      <c r="Q979">
        <f t="shared" ca="1" si="562"/>
        <v>930</v>
      </c>
      <c r="R979">
        <f t="shared" ca="1" si="566"/>
        <v>990</v>
      </c>
      <c r="S979">
        <f t="shared" ca="1" si="563"/>
        <v>926</v>
      </c>
      <c r="T979" t="str">
        <f t="shared" ca="1" si="564"/>
        <v>Paradas</v>
      </c>
      <c r="U979">
        <f t="shared" ca="1" si="567"/>
        <v>10926</v>
      </c>
      <c r="V979">
        <f ca="1">IFERROR(INDEX(Rutas_Despiece!$J:$J,MATCH($S979,$Q:$Q,0)),"")</f>
        <v>41.722875899999998</v>
      </c>
      <c r="W979">
        <f ca="1">IFERROR(INDEX(Rutas_Despiece!$K:$K,MATCH($S979,$Q:$Q,0)),"")</f>
        <v>-1.0368519</v>
      </c>
      <c r="Y979" t="str">
        <f ca="1">IFERROR(INDEX(Rutas_Despiece!$F:$F,MATCH($S979,$Q:$Q,0))&amp;" "&amp;INDEX(Rutas_Despiece!$G:$G,MATCH($S979,$Q:$Q,0)),"")</f>
        <v xml:space="preserve">Urbanización Alameda </v>
      </c>
      <c r="Z979" t="str">
        <f ca="1">IFERROR(INDEX(Rutas_Despiece!$H:$H,MATCH($S979,$Q:$Q,0)),"")</f>
        <v>Casetas</v>
      </c>
      <c r="AA979" t="str">
        <f ca="1">IFERROR(INDEX(Rutas_Despiece!$I:$I,MATCH($S979,$Q:$Q,0)),"")</f>
        <v>Zaragoza, España</v>
      </c>
      <c r="AB979">
        <f ca="1">IFERROR(INDEX(Rutas_Despiece!$L:$L,MATCH($S979,$Q:$Q,0)),"")</f>
        <v>0</v>
      </c>
      <c r="AG979" t="str">
        <f t="shared" ca="1" si="559"/>
        <v/>
      </c>
    </row>
    <row r="980" spans="1:33" x14ac:dyDescent="0.25">
      <c r="A980">
        <f ca="1">IF(Rutas_Despiece!A980&lt;&gt;Rutas_Despiece!A979,1,0)</f>
        <v>0</v>
      </c>
      <c r="B980">
        <f ca="1">IF(A980,Rutas_Despiece!C980,0)</f>
        <v>0</v>
      </c>
      <c r="C980">
        <f ca="1">IF(A980,Rutas_Despiece!D980,0)</f>
        <v>0</v>
      </c>
      <c r="D980" t="str">
        <f ca="1">IF(A980=1,"",SUBSTITUTE(Rutas_Despiece!J980,",",".") &amp; ","&amp;SUBSTITUTE(Rutas_Despiece!K980,",","."))</f>
        <v>41.7165156,-1.0239846</v>
      </c>
      <c r="E980" s="5">
        <f t="shared" ca="1" si="556"/>
        <v>47</v>
      </c>
      <c r="F980" t="str">
        <f t="shared" ca="1" si="553"/>
        <v>41.7165156,-1.0239846 41.71462,-1.02003 41.658555,-0.940755 41.6572074,-0.9336014 41.6523139,-0.9336591 41.652551,-0.929199 41.646481,-0.887553 41.636182,-0.873442</v>
      </c>
      <c r="G980" s="69" t="s">
        <v>1174</v>
      </c>
      <c r="H980">
        <f t="shared" ca="1" si="557"/>
        <v>51</v>
      </c>
      <c r="I980" t="str">
        <f t="shared" ref="I980:I983" ca="1" si="573">IF(I979&lt;H980,I979+1,I979)</f>
        <v/>
      </c>
      <c r="J980" s="5" t="e">
        <f t="shared" ca="1" si="561"/>
        <v>#N/A</v>
      </c>
      <c r="M980" s="69"/>
      <c r="N980" s="69">
        <f t="shared" ca="1" si="552"/>
        <v>1</v>
      </c>
      <c r="O980" s="69" t="s">
        <v>1174</v>
      </c>
      <c r="P980">
        <f t="shared" ca="1" si="558"/>
        <v>1</v>
      </c>
      <c r="Q980">
        <f t="shared" ca="1" si="562"/>
        <v>931</v>
      </c>
      <c r="R980">
        <f t="shared" ca="1" si="566"/>
        <v>990</v>
      </c>
      <c r="S980">
        <f t="shared" ca="1" si="563"/>
        <v>927</v>
      </c>
      <c r="T980" t="str">
        <f t="shared" ca="1" si="564"/>
        <v>Paradas</v>
      </c>
      <c r="U980">
        <f t="shared" ca="1" si="567"/>
        <v>10927</v>
      </c>
      <c r="V980">
        <f ca="1">IFERROR(INDEX(Rutas_Despiece!$J:$J,MATCH($S980,$Q:$Q,0)),"")</f>
        <v>41.749628000000001</v>
      </c>
      <c r="W980">
        <f ca="1">IFERROR(INDEX(Rutas_Despiece!$K:$K,MATCH($S980,$Q:$Q,0)),"")</f>
        <v>-1.1755139999999999</v>
      </c>
      <c r="Y980" t="str">
        <f ca="1">IFERROR(INDEX(Rutas_Despiece!$F:$F,MATCH($S980,$Q:$Q,0))&amp;" "&amp;INDEX(Rutas_Despiece!$G:$G,MATCH($S980,$Q:$Q,0)),"")</f>
        <v xml:space="preserve">Pol. Ind Entrerrios </v>
      </c>
      <c r="Z980" t="str">
        <f ca="1">IFERROR(INDEX(Rutas_Despiece!$H:$H,MATCH($S980,$Q:$Q,0)),"")</f>
        <v>Figueruelas</v>
      </c>
      <c r="AA980" t="str">
        <f ca="1">IFERROR(INDEX(Rutas_Despiece!$I:$I,MATCH($S980,$Q:$Q,0)),"")</f>
        <v>Zaragoza, España</v>
      </c>
      <c r="AB980" t="str">
        <f ca="1">IFERROR(INDEX(Rutas_Despiece!$L:$L,MATCH($S980,$Q:$Q,0)),"")</f>
        <v>Opel Puerta 5</v>
      </c>
      <c r="AG980" t="str">
        <f t="shared" ca="1" si="559"/>
        <v/>
      </c>
    </row>
    <row r="981" spans="1:33" x14ac:dyDescent="0.25">
      <c r="A981">
        <f ca="1">IF(Rutas_Despiece!A981&lt;&gt;Rutas_Despiece!A980,1,0)</f>
        <v>0</v>
      </c>
      <c r="B981">
        <f ca="1">IF(A981,Rutas_Despiece!C981,0)</f>
        <v>0</v>
      </c>
      <c r="C981">
        <f ca="1">IF(A981,Rutas_Despiece!D981,0)</f>
        <v>0</v>
      </c>
      <c r="D981" t="str">
        <f ca="1">IF(A981=1,"",SUBSTITUTE(Rutas_Despiece!J981,",",".") &amp; ","&amp;SUBSTITUTE(Rutas_Despiece!K981,",","."))</f>
        <v>41.71462,-1.02003</v>
      </c>
      <c r="E981" s="5">
        <f t="shared" ca="1" si="556"/>
        <v>47</v>
      </c>
      <c r="F981" t="str">
        <f t="shared" ca="1" si="553"/>
        <v>41.71462,-1.02003 41.658555,-0.940755 41.6572074,-0.9336014 41.6523139,-0.9336591 41.652551,-0.929199 41.646481,-0.887553 41.636182,-0.873442</v>
      </c>
      <c r="G981" s="69" t="s">
        <v>1174</v>
      </c>
      <c r="H981">
        <f t="shared" ca="1" si="557"/>
        <v>51</v>
      </c>
      <c r="I981" t="str">
        <f t="shared" ca="1" si="573"/>
        <v/>
      </c>
      <c r="J981" s="5" t="e">
        <f t="shared" ca="1" si="561"/>
        <v>#N/A</v>
      </c>
      <c r="M981" s="69"/>
      <c r="N981" s="69">
        <f t="shared" ca="1" si="552"/>
        <v>1</v>
      </c>
      <c r="O981" s="69" t="s">
        <v>1174</v>
      </c>
      <c r="P981">
        <f t="shared" ca="1" si="558"/>
        <v>1</v>
      </c>
      <c r="Q981">
        <f t="shared" ca="1" si="562"/>
        <v>932</v>
      </c>
      <c r="R981">
        <f t="shared" ca="1" si="566"/>
        <v>990</v>
      </c>
      <c r="S981">
        <f t="shared" ca="1" si="563"/>
        <v>928</v>
      </c>
      <c r="T981" t="str">
        <f t="shared" ca="1" si="564"/>
        <v>Paradas</v>
      </c>
      <c r="U981">
        <f t="shared" ca="1" si="567"/>
        <v>10928</v>
      </c>
      <c r="V981">
        <f ca="1">IFERROR(INDEX(Rutas_Despiece!$J:$J,MATCH($S981,$Q:$Q,0)),"")</f>
        <v>41.749628000000001</v>
      </c>
      <c r="W981">
        <f ca="1">IFERROR(INDEX(Rutas_Despiece!$K:$K,MATCH($S981,$Q:$Q,0)),"")</f>
        <v>-1.1755139999999999</v>
      </c>
      <c r="Y981" t="str">
        <f ca="1">IFERROR(INDEX(Rutas_Despiece!$F:$F,MATCH($S981,$Q:$Q,0))&amp;" "&amp;INDEX(Rutas_Despiece!$G:$G,MATCH($S981,$Q:$Q,0)),"")</f>
        <v xml:space="preserve">Pol. Ind Entrerrios </v>
      </c>
      <c r="Z981" t="str">
        <f ca="1">IFERROR(INDEX(Rutas_Despiece!$H:$H,MATCH($S981,$Q:$Q,0)),"")</f>
        <v>Figueruelas</v>
      </c>
      <c r="AA981" t="str">
        <f ca="1">IFERROR(INDEX(Rutas_Despiece!$I:$I,MATCH($S981,$Q:$Q,0)),"")</f>
        <v>Zaragoza, España</v>
      </c>
      <c r="AB981" t="str">
        <f ca="1">IFERROR(INDEX(Rutas_Despiece!$L:$L,MATCH($S981,$Q:$Q,0)),"")</f>
        <v>Opel Puerta 5</v>
      </c>
      <c r="AG981" t="str">
        <f t="shared" ca="1" si="559"/>
        <v/>
      </c>
    </row>
    <row r="982" spans="1:33" x14ac:dyDescent="0.25">
      <c r="A982">
        <f ca="1">IF(Rutas_Despiece!A982&lt;&gt;Rutas_Despiece!A981,1,0)</f>
        <v>0</v>
      </c>
      <c r="B982">
        <f ca="1">IF(A982,Rutas_Despiece!C982,0)</f>
        <v>0</v>
      </c>
      <c r="C982">
        <f ca="1">IF(A982,Rutas_Despiece!D982,0)</f>
        <v>0</v>
      </c>
      <c r="D982" t="str">
        <f ca="1">IF(A982=1,"",SUBSTITUTE(Rutas_Despiece!J982,",",".") &amp; ","&amp;SUBSTITUTE(Rutas_Despiece!K982,",","."))</f>
        <v>41.658555,-0.940755</v>
      </c>
      <c r="E982" s="5">
        <f t="shared" ca="1" si="556"/>
        <v>47</v>
      </c>
      <c r="F982" t="str">
        <f t="shared" ca="1" si="553"/>
        <v>41.658555,-0.940755 41.6572074,-0.9336014 41.6523139,-0.9336591 41.652551,-0.929199 41.646481,-0.887553 41.636182,-0.873442</v>
      </c>
      <c r="G982" s="69" t="s">
        <v>1174</v>
      </c>
      <c r="H982">
        <f t="shared" ca="1" si="557"/>
        <v>51</v>
      </c>
      <c r="I982" t="str">
        <f t="shared" ca="1" si="573"/>
        <v/>
      </c>
      <c r="J982" s="5" t="e">
        <f t="shared" ca="1" si="561"/>
        <v>#N/A</v>
      </c>
      <c r="M982" s="69"/>
      <c r="N982" s="69">
        <f t="shared" ca="1" si="552"/>
        <v>1</v>
      </c>
      <c r="O982" s="69" t="s">
        <v>1174</v>
      </c>
      <c r="P982">
        <f t="shared" ca="1" si="558"/>
        <v>1</v>
      </c>
      <c r="Q982">
        <f t="shared" ca="1" si="562"/>
        <v>933</v>
      </c>
      <c r="R982">
        <f t="shared" ca="1" si="566"/>
        <v>990</v>
      </c>
      <c r="S982">
        <f t="shared" ca="1" si="563"/>
        <v>929</v>
      </c>
      <c r="T982" t="str">
        <f t="shared" ca="1" si="564"/>
        <v>Paradas</v>
      </c>
      <c r="U982">
        <f t="shared" ca="1" si="567"/>
        <v>10929</v>
      </c>
      <c r="V982">
        <f ca="1">IFERROR(INDEX(Rutas_Despiece!$J:$J,MATCH($S982,$Q:$Q,0)),"")</f>
        <v>41.722552800000003</v>
      </c>
      <c r="W982">
        <f ca="1">IFERROR(INDEX(Rutas_Despiece!$K:$K,MATCH($S982,$Q:$Q,0)),"")</f>
        <v>-1.0365697</v>
      </c>
      <c r="Y982" t="str">
        <f ca="1">IFERROR(INDEX(Rutas_Despiece!$F:$F,MATCH($S982,$Q:$Q,0))&amp;" "&amp;INDEX(Rutas_Despiece!$G:$G,MATCH($S982,$Q:$Q,0)),"")</f>
        <v xml:space="preserve">Frente Urbanización Alameda </v>
      </c>
      <c r="Z982" t="str">
        <f ca="1">IFERROR(INDEX(Rutas_Despiece!$H:$H,MATCH($S982,$Q:$Q,0)),"")</f>
        <v>Casetas</v>
      </c>
      <c r="AA982" t="str">
        <f ca="1">IFERROR(INDEX(Rutas_Despiece!$I:$I,MATCH($S982,$Q:$Q,0)),"")</f>
        <v>Zaragoza, España</v>
      </c>
      <c r="AB982" t="str">
        <f ca="1">IFERROR(INDEX(Rutas_Despiece!$L:$L,MATCH($S982,$Q:$Q,0)),"")</f>
        <v>Frente nº 52 - Pd. Bus (?)</v>
      </c>
      <c r="AG982" t="str">
        <f t="shared" ca="1" si="559"/>
        <v/>
      </c>
    </row>
    <row r="983" spans="1:33" x14ac:dyDescent="0.25">
      <c r="A983">
        <f ca="1">IF(Rutas_Despiece!A983&lt;&gt;Rutas_Despiece!A982,1,0)</f>
        <v>0</v>
      </c>
      <c r="B983">
        <f ca="1">IF(A983,Rutas_Despiece!C983,0)</f>
        <v>0</v>
      </c>
      <c r="C983">
        <f ca="1">IF(A983,Rutas_Despiece!D983,0)</f>
        <v>0</v>
      </c>
      <c r="D983" t="str">
        <f ca="1">IF(A983=1,"",SUBSTITUTE(Rutas_Despiece!J983,",",".") &amp; ","&amp;SUBSTITUTE(Rutas_Despiece!K983,",","."))</f>
        <v>41.6572074,-0.9336014</v>
      </c>
      <c r="E983" s="5">
        <f t="shared" ca="1" si="556"/>
        <v>47</v>
      </c>
      <c r="F983" t="str">
        <f t="shared" ca="1" si="553"/>
        <v>41.6572074,-0.9336014 41.6523139,-0.9336591 41.652551,-0.929199 41.646481,-0.887553 41.636182,-0.873442</v>
      </c>
      <c r="G983" s="69" t="s">
        <v>1174</v>
      </c>
      <c r="H983">
        <f t="shared" ca="1" si="557"/>
        <v>51</v>
      </c>
      <c r="I983" t="str">
        <f t="shared" ca="1" si="573"/>
        <v/>
      </c>
      <c r="J983" s="5" t="e">
        <f t="shared" ca="1" si="561"/>
        <v>#N/A</v>
      </c>
      <c r="M983" s="69"/>
      <c r="N983" s="69">
        <f t="shared" ca="1" si="552"/>
        <v>1</v>
      </c>
      <c r="O983" s="69" t="s">
        <v>1174</v>
      </c>
      <c r="P983">
        <f t="shared" ca="1" si="558"/>
        <v>1</v>
      </c>
      <c r="Q983">
        <f t="shared" ca="1" si="562"/>
        <v>934</v>
      </c>
      <c r="R983">
        <f t="shared" ca="1" si="566"/>
        <v>990</v>
      </c>
      <c r="S983">
        <f t="shared" ca="1" si="563"/>
        <v>930</v>
      </c>
      <c r="T983" t="str">
        <f t="shared" ca="1" si="564"/>
        <v>Paradas</v>
      </c>
      <c r="U983">
        <f t="shared" ca="1" si="567"/>
        <v>10930</v>
      </c>
      <c r="V983">
        <f ca="1">IFERROR(INDEX(Rutas_Despiece!$J:$J,MATCH($S983,$Q:$Q,0)),"")</f>
        <v>41.719026399999997</v>
      </c>
      <c r="W983">
        <f ca="1">IFERROR(INDEX(Rutas_Despiece!$K:$K,MATCH($S983,$Q:$Q,0)),"")</f>
        <v>-1.0285835999999999</v>
      </c>
      <c r="Y983" t="str">
        <f ca="1">IFERROR(INDEX(Rutas_Despiece!$F:$F,MATCH($S983,$Q:$Q,0))&amp;" "&amp;INDEX(Rutas_Despiece!$G:$G,MATCH($S983,$Q:$Q,0)),"")</f>
        <v xml:space="preserve">Ctra. Logroño  </v>
      </c>
      <c r="Z983" t="str">
        <f ca="1">IFERROR(INDEX(Rutas_Despiece!$H:$H,MATCH($S983,$Q:$Q,0)),"")</f>
        <v>Casetas</v>
      </c>
      <c r="AA983" t="str">
        <f ca="1">IFERROR(INDEX(Rutas_Despiece!$I:$I,MATCH($S983,$Q:$Q,0)),"")</f>
        <v>Zaragoza, España</v>
      </c>
      <c r="AB983" t="str">
        <f ca="1">IFERROR(INDEX(Rutas_Despiece!$L:$L,MATCH($S983,$Q:$Q,0)),"")</f>
        <v>Frente nº 52</v>
      </c>
      <c r="AG983" t="str">
        <f t="shared" ca="1" si="559"/>
        <v/>
      </c>
    </row>
    <row r="984" spans="1:33" x14ac:dyDescent="0.25">
      <c r="A984">
        <f ca="1">IF(Rutas_Despiece!A984&lt;&gt;Rutas_Despiece!A983,1,0)</f>
        <v>0</v>
      </c>
      <c r="B984">
        <f ca="1">IF(A984,Rutas_Despiece!C984,0)</f>
        <v>0</v>
      </c>
      <c r="C984">
        <f ca="1">IF(A984,Rutas_Despiece!D984,0)</f>
        <v>0</v>
      </c>
      <c r="D984" t="str">
        <f ca="1">IF(A984=1,"",SUBSTITUTE(Rutas_Despiece!J984,",",".") &amp; ","&amp;SUBSTITUTE(Rutas_Despiece!K984,",","."))</f>
        <v>41.6523139,-0.9336591</v>
      </c>
      <c r="E984" s="5">
        <f t="shared" ca="1" si="556"/>
        <v>47</v>
      </c>
      <c r="F984" t="str">
        <f t="shared" ca="1" si="553"/>
        <v>41.6523139,-0.9336591 41.652551,-0.929199 41.646481,-0.887553 41.636182,-0.873442</v>
      </c>
      <c r="G984" s="69" t="s">
        <v>1174</v>
      </c>
      <c r="H984">
        <f t="shared" ca="1" si="557"/>
        <v>51</v>
      </c>
      <c r="I984" t="str">
        <f t="shared" ref="I984" ca="1" si="574">IF(I983&lt;H984,I983+1,"")</f>
        <v/>
      </c>
      <c r="J984" s="5" t="e">
        <f t="shared" ca="1" si="561"/>
        <v>#N/A</v>
      </c>
      <c r="M984" s="69"/>
      <c r="N984" s="69">
        <f t="shared" ca="1" si="552"/>
        <v>1</v>
      </c>
      <c r="O984" s="69" t="s">
        <v>1174</v>
      </c>
      <c r="P984">
        <f t="shared" ca="1" si="558"/>
        <v>1</v>
      </c>
      <c r="Q984">
        <f t="shared" ca="1" si="562"/>
        <v>935</v>
      </c>
      <c r="R984">
        <f t="shared" ca="1" si="566"/>
        <v>990</v>
      </c>
      <c r="S984">
        <f t="shared" ca="1" si="563"/>
        <v>931</v>
      </c>
      <c r="T984" t="str">
        <f t="shared" ca="1" si="564"/>
        <v>Paradas</v>
      </c>
      <c r="U984">
        <f t="shared" ca="1" si="567"/>
        <v>10931</v>
      </c>
      <c r="V984">
        <f ca="1">IFERROR(INDEX(Rutas_Despiece!$J:$J,MATCH($S984,$Q:$Q,0)),"")</f>
        <v>41.716515600000001</v>
      </c>
      <c r="W984">
        <f ca="1">IFERROR(INDEX(Rutas_Despiece!$K:$K,MATCH($S984,$Q:$Q,0)),"")</f>
        <v>-1.0239845999999999</v>
      </c>
      <c r="Y984" t="str">
        <f ca="1">IFERROR(INDEX(Rutas_Despiece!$F:$F,MATCH($S984,$Q:$Q,0))&amp;" "&amp;INDEX(Rutas_Despiece!$G:$G,MATCH($S984,$Q:$Q,0)),"")</f>
        <v xml:space="preserve">Frente Calle Canteras </v>
      </c>
      <c r="Z984" t="str">
        <f ca="1">IFERROR(INDEX(Rutas_Despiece!$H:$H,MATCH($S984,$Q:$Q,0)),"")</f>
        <v>Casetas</v>
      </c>
      <c r="AA984" t="str">
        <f ca="1">IFERROR(INDEX(Rutas_Despiece!$I:$I,MATCH($S984,$Q:$Q,0)),"")</f>
        <v>Zaragoza, España</v>
      </c>
      <c r="AB984" t="str">
        <f ca="1">IFERROR(INDEX(Rutas_Despiece!$L:$L,MATCH($S984,$Q:$Q,0)),"")</f>
        <v>(?)</v>
      </c>
      <c r="AG984" t="str">
        <f t="shared" ca="1" si="559"/>
        <v/>
      </c>
    </row>
    <row r="985" spans="1:33" x14ac:dyDescent="0.25">
      <c r="A985">
        <f ca="1">IF(Rutas_Despiece!A985&lt;&gt;Rutas_Despiece!A984,1,0)</f>
        <v>0</v>
      </c>
      <c r="B985">
        <f ca="1">IF(A985,Rutas_Despiece!C985,0)</f>
        <v>0</v>
      </c>
      <c r="C985">
        <f ca="1">IF(A985,Rutas_Despiece!D985,0)</f>
        <v>0</v>
      </c>
      <c r="D985" t="str">
        <f ca="1">IF(A985=1,"",SUBSTITUTE(Rutas_Despiece!J985,",",".") &amp; ","&amp;SUBSTITUTE(Rutas_Despiece!K985,",","."))</f>
        <v>41.652551,-0.929199</v>
      </c>
      <c r="E985" s="5">
        <f t="shared" ca="1" si="556"/>
        <v>47</v>
      </c>
      <c r="F985" t="str">
        <f t="shared" ca="1" si="553"/>
        <v>41.652551,-0.929199 41.646481,-0.887553 41.636182,-0.873442</v>
      </c>
      <c r="G985" s="69" t="s">
        <v>1174</v>
      </c>
      <c r="H985">
        <f t="shared" ca="1" si="557"/>
        <v>51</v>
      </c>
      <c r="I985" t="str">
        <f t="shared" ref="I985:I988" ca="1" si="575">IF(I984&lt;H985,I984+1,I984)</f>
        <v/>
      </c>
      <c r="J985" s="5" t="e">
        <f t="shared" ca="1" si="561"/>
        <v>#N/A</v>
      </c>
      <c r="M985" s="69"/>
      <c r="N985" s="69">
        <f t="shared" ca="1" si="552"/>
        <v>1</v>
      </c>
      <c r="O985" s="69" t="s">
        <v>1174</v>
      </c>
      <c r="P985">
        <f t="shared" ca="1" si="558"/>
        <v>1</v>
      </c>
      <c r="Q985">
        <f t="shared" ca="1" si="562"/>
        <v>936</v>
      </c>
      <c r="R985">
        <f t="shared" ca="1" si="566"/>
        <v>990</v>
      </c>
      <c r="S985">
        <f t="shared" ca="1" si="563"/>
        <v>932</v>
      </c>
      <c r="T985" t="str">
        <f t="shared" ca="1" si="564"/>
        <v>Paradas</v>
      </c>
      <c r="U985">
        <f t="shared" ca="1" si="567"/>
        <v>10932</v>
      </c>
      <c r="V985">
        <f ca="1">IFERROR(INDEX(Rutas_Despiece!$J:$J,MATCH($S985,$Q:$Q,0)),"")</f>
        <v>41.714619999999996</v>
      </c>
      <c r="W985">
        <f ca="1">IFERROR(INDEX(Rutas_Despiece!$K:$K,MATCH($S985,$Q:$Q,0)),"")</f>
        <v>-1.02003</v>
      </c>
      <c r="Y985" t="str">
        <f ca="1">IFERROR(INDEX(Rutas_Despiece!$F:$F,MATCH($S985,$Q:$Q,0))&amp;" "&amp;INDEX(Rutas_Despiece!$G:$G,MATCH($S985,$Q:$Q,0)),"")</f>
        <v xml:space="preserve">Ctra. Logroño  </v>
      </c>
      <c r="Z985" t="str">
        <f ca="1">IFERROR(INDEX(Rutas_Despiece!$H:$H,MATCH($S985,$Q:$Q,0)),"")</f>
        <v>Casetas</v>
      </c>
      <c r="AA985" t="str">
        <f ca="1">IFERROR(INDEX(Rutas_Despiece!$I:$I,MATCH($S985,$Q:$Q,0)),"")</f>
        <v>Zaragoza, España</v>
      </c>
      <c r="AB985" t="str">
        <f ca="1">IFERROR(INDEX(Rutas_Despiece!$L:$L,MATCH($S985,$Q:$Q,0)),"")</f>
        <v>Chocolates Lacasa - Pd. Bus (?)</v>
      </c>
      <c r="AG985" t="str">
        <f t="shared" ca="1" si="559"/>
        <v/>
      </c>
    </row>
    <row r="986" spans="1:33" x14ac:dyDescent="0.25">
      <c r="A986">
        <f ca="1">IF(Rutas_Despiece!A986&lt;&gt;Rutas_Despiece!A985,1,0)</f>
        <v>0</v>
      </c>
      <c r="B986">
        <f ca="1">IF(A986,Rutas_Despiece!C986,0)</f>
        <v>0</v>
      </c>
      <c r="C986">
        <f ca="1">IF(A986,Rutas_Despiece!D986,0)</f>
        <v>0</v>
      </c>
      <c r="D986" t="str">
        <f ca="1">IF(A986=1,"",SUBSTITUTE(Rutas_Despiece!J986,",",".") &amp; ","&amp;SUBSTITUTE(Rutas_Despiece!K986,",","."))</f>
        <v>41.646481,-0.887553</v>
      </c>
      <c r="E986" s="5">
        <f t="shared" ca="1" si="556"/>
        <v>47</v>
      </c>
      <c r="F986" t="str">
        <f t="shared" ca="1" si="553"/>
        <v>41.646481,-0.887553 41.636182,-0.873442</v>
      </c>
      <c r="G986" s="69" t="s">
        <v>1174</v>
      </c>
      <c r="H986">
        <f t="shared" ca="1" si="557"/>
        <v>51</v>
      </c>
      <c r="I986" t="str">
        <f t="shared" ca="1" si="575"/>
        <v/>
      </c>
      <c r="J986" s="5" t="e">
        <f t="shared" ca="1" si="561"/>
        <v>#N/A</v>
      </c>
      <c r="M986" s="69"/>
      <c r="N986" s="69">
        <f t="shared" ca="1" si="552"/>
        <v>1</v>
      </c>
      <c r="O986" s="69" t="s">
        <v>1174</v>
      </c>
      <c r="P986">
        <f t="shared" ca="1" si="558"/>
        <v>1</v>
      </c>
      <c r="Q986">
        <f t="shared" ca="1" si="562"/>
        <v>937</v>
      </c>
      <c r="R986">
        <f t="shared" ca="1" si="566"/>
        <v>990</v>
      </c>
      <c r="S986">
        <f t="shared" ca="1" si="563"/>
        <v>933</v>
      </c>
      <c r="T986" t="str">
        <f t="shared" ca="1" si="564"/>
        <v>Paradas</v>
      </c>
      <c r="U986">
        <f t="shared" ca="1" si="567"/>
        <v>10933</v>
      </c>
      <c r="V986">
        <f ca="1">IFERROR(INDEX(Rutas_Despiece!$J:$J,MATCH($S986,$Q:$Q,0)),"")</f>
        <v>41.658555</v>
      </c>
      <c r="W986">
        <f ca="1">IFERROR(INDEX(Rutas_Despiece!$K:$K,MATCH($S986,$Q:$Q,0)),"")</f>
        <v>-0.94075500000000001</v>
      </c>
      <c r="Y986" t="str">
        <f ca="1">IFERROR(INDEX(Rutas_Despiece!$F:$F,MATCH($S986,$Q:$Q,0))&amp;" "&amp;INDEX(Rutas_Despiece!$G:$G,MATCH($S986,$Q:$Q,0)),"")</f>
        <v>Camino del Pilón nº 135</v>
      </c>
      <c r="Z986" t="str">
        <f ca="1">IFERROR(INDEX(Rutas_Despiece!$H:$H,MATCH($S986,$Q:$Q,0)),"")</f>
        <v>Zaragoza</v>
      </c>
      <c r="AA986" t="str">
        <f ca="1">IFERROR(INDEX(Rutas_Despiece!$I:$I,MATCH($S986,$Q:$Q,0)),"")</f>
        <v>Zaragoza, España</v>
      </c>
      <c r="AB986" t="str">
        <f ca="1">IFERROR(INDEX(Rutas_Despiece!$L:$L,MATCH($S986,$Q:$Q,0)),"")</f>
        <v>Pd. Bus</v>
      </c>
      <c r="AG986" t="str">
        <f t="shared" ca="1" si="559"/>
        <v/>
      </c>
    </row>
    <row r="987" spans="1:33" x14ac:dyDescent="0.25">
      <c r="A987">
        <f ca="1">IF(Rutas_Despiece!A987&lt;&gt;Rutas_Despiece!A986,1,0)</f>
        <v>0</v>
      </c>
      <c r="B987">
        <f ca="1">IF(A987,Rutas_Despiece!C987,0)</f>
        <v>0</v>
      </c>
      <c r="C987">
        <f ca="1">IF(A987,Rutas_Despiece!D987,0)</f>
        <v>0</v>
      </c>
      <c r="D987" t="str">
        <f ca="1">IF(A987=1,"",SUBSTITUTE(Rutas_Despiece!J987,",",".") &amp; ","&amp;SUBSTITUTE(Rutas_Despiece!K987,",","."))</f>
        <v>41.636182,-0.873442</v>
      </c>
      <c r="E987" s="5">
        <f t="shared" ca="1" si="556"/>
        <v>47</v>
      </c>
      <c r="F987" t="str">
        <f t="shared" ca="1" si="553"/>
        <v>41.636182,-0.873442</v>
      </c>
      <c r="G987" s="69" t="s">
        <v>1174</v>
      </c>
      <c r="H987">
        <f t="shared" ca="1" si="557"/>
        <v>51</v>
      </c>
      <c r="I987" t="str">
        <f t="shared" ca="1" si="575"/>
        <v/>
      </c>
      <c r="J987" s="5" t="e">
        <f t="shared" ca="1" si="561"/>
        <v>#N/A</v>
      </c>
      <c r="M987" s="69"/>
      <c r="N987" s="69">
        <f t="shared" ca="1" si="552"/>
        <v>1</v>
      </c>
      <c r="O987" s="69" t="s">
        <v>1174</v>
      </c>
      <c r="P987">
        <f t="shared" ca="1" si="558"/>
        <v>1</v>
      </c>
      <c r="Q987">
        <f t="shared" ca="1" si="562"/>
        <v>938</v>
      </c>
      <c r="R987">
        <f t="shared" ca="1" si="566"/>
        <v>990</v>
      </c>
      <c r="S987">
        <f t="shared" ca="1" si="563"/>
        <v>934</v>
      </c>
      <c r="T987" t="str">
        <f t="shared" ca="1" si="564"/>
        <v>Paradas</v>
      </c>
      <c r="U987">
        <f t="shared" ca="1" si="567"/>
        <v>10934</v>
      </c>
      <c r="V987">
        <f ca="1">IFERROR(INDEX(Rutas_Despiece!$J:$J,MATCH($S987,$Q:$Q,0)),"")</f>
        <v>41.657207399999997</v>
      </c>
      <c r="W987">
        <f ca="1">IFERROR(INDEX(Rutas_Despiece!$K:$K,MATCH($S987,$Q:$Q,0)),"")</f>
        <v>-0.93360140000000003</v>
      </c>
      <c r="Y987" t="str">
        <f ca="1">IFERROR(INDEX(Rutas_Despiece!$F:$F,MATCH($S987,$Q:$Q,0))&amp;" "&amp;INDEX(Rutas_Despiece!$G:$G,MATCH($S987,$Q:$Q,0)),"")</f>
        <v xml:space="preserve">Lagos de Coronas  </v>
      </c>
      <c r="Z987" t="str">
        <f ca="1">IFERROR(INDEX(Rutas_Despiece!$H:$H,MATCH($S987,$Q:$Q,0)),"")</f>
        <v>Zaragoza</v>
      </c>
      <c r="AA987" t="str">
        <f ca="1">IFERROR(INDEX(Rutas_Despiece!$I:$I,MATCH($S987,$Q:$Q,0)),"")</f>
        <v>Zaragoza, España</v>
      </c>
      <c r="AB987" t="str">
        <f ca="1">IFERROR(INDEX(Rutas_Despiece!$L:$L,MATCH($S987,$Q:$Q,0)),"")</f>
        <v xml:space="preserve"> nº 14 - Pd. Bus</v>
      </c>
      <c r="AG987" t="str">
        <f t="shared" ca="1" si="559"/>
        <v/>
      </c>
    </row>
    <row r="988" spans="1:33" x14ac:dyDescent="0.25">
      <c r="A988">
        <f ca="1">IF(Rutas_Despiece!A988&lt;&gt;Rutas_Despiece!A987,1,0)</f>
        <v>1</v>
      </c>
      <c r="B988" t="str">
        <f ca="1">IF(A988,Rutas_Despiece!C988,0)</f>
        <v>Rutas_Habituales_Central</v>
      </c>
      <c r="C988" t="str">
        <f ca="1">IF(A988,Rutas_Despiece!D988,0)</f>
        <v>Ruta 14_16</v>
      </c>
      <c r="D988" t="str">
        <f ca="1">IF(A988=1,"",SUBSTITUTE(Rutas_Despiece!J988,",",".") &amp; ","&amp;SUBSTITUTE(Rutas_Despiece!K988,",","."))</f>
        <v/>
      </c>
      <c r="E988" s="5">
        <f t="shared" ca="1" si="556"/>
        <v>48</v>
      </c>
      <c r="F988" t="str">
        <f t="shared" ca="1" si="553"/>
        <v xml:space="preserve"> 41.645794,-0.87873 41.6426448,-0.8818602 41.643486,-0.889733 41.6477,-0.884782 41.6495182,-0.8818602 41.647921,-0.9031271 41.749628,-1.175514 41.749628,-1.175514 41.645794,-0.87873 41.64241,-0.88184 41.643486,-0.889733 41.6477,-0.884782 41.6495182,-0.8985604 41.647921,-0.9031271</v>
      </c>
      <c r="G988" s="69" t="s">
        <v>1174</v>
      </c>
      <c r="H988">
        <f t="shared" ca="1" si="557"/>
        <v>51</v>
      </c>
      <c r="I988" t="str">
        <f t="shared" ca="1" si="575"/>
        <v/>
      </c>
      <c r="J988" s="5" t="e">
        <f t="shared" ca="1" si="561"/>
        <v>#N/A</v>
      </c>
      <c r="M988" s="69"/>
      <c r="N988" s="69">
        <f t="shared" ca="1" si="552"/>
        <v>1</v>
      </c>
      <c r="O988" s="69" t="s">
        <v>1174</v>
      </c>
      <c r="P988">
        <f t="shared" ca="1" si="558"/>
        <v>0</v>
      </c>
      <c r="Q988">
        <f t="shared" ca="1" si="562"/>
        <v>938</v>
      </c>
      <c r="R988">
        <f t="shared" ca="1" si="566"/>
        <v>990</v>
      </c>
      <c r="S988">
        <f t="shared" ca="1" si="563"/>
        <v>935</v>
      </c>
      <c r="T988" t="str">
        <f t="shared" ca="1" si="564"/>
        <v>Paradas</v>
      </c>
      <c r="U988">
        <f t="shared" ca="1" si="567"/>
        <v>10935</v>
      </c>
      <c r="V988">
        <f ca="1">IFERROR(INDEX(Rutas_Despiece!$J:$J,MATCH($S988,$Q:$Q,0)),"")</f>
        <v>41.652313900000003</v>
      </c>
      <c r="W988">
        <f ca="1">IFERROR(INDEX(Rutas_Despiece!$K:$K,MATCH($S988,$Q:$Q,0)),"")</f>
        <v>-0.93365909999999996</v>
      </c>
      <c r="Y988" t="str">
        <f ca="1">IFERROR(INDEX(Rutas_Despiece!$F:$F,MATCH($S988,$Q:$Q,0))&amp;" "&amp;INDEX(Rutas_Despiece!$G:$G,MATCH($S988,$Q:$Q,0)),"")</f>
        <v xml:space="preserve">Lagos de Coronas  </v>
      </c>
      <c r="Z988" t="str">
        <f ca="1">IFERROR(INDEX(Rutas_Despiece!$H:$H,MATCH($S988,$Q:$Q,0)),"")</f>
        <v>Zaragoza</v>
      </c>
      <c r="AA988" t="str">
        <f ca="1">IFERROR(INDEX(Rutas_Despiece!$I:$I,MATCH($S988,$Q:$Q,0)),"")</f>
        <v>Zaragoza, España</v>
      </c>
      <c r="AB988" t="str">
        <f ca="1">IFERROR(INDEX(Rutas_Despiece!$L:$L,MATCH($S988,$Q:$Q,0)),"")</f>
        <v>Frente nº 39 - Pd. Bus</v>
      </c>
      <c r="AG988" t="str">
        <f t="shared" ca="1" si="559"/>
        <v/>
      </c>
    </row>
    <row r="989" spans="1:33" x14ac:dyDescent="0.25">
      <c r="A989">
        <f ca="1">IF(Rutas_Despiece!A989&lt;&gt;Rutas_Despiece!A988,1,0)</f>
        <v>0</v>
      </c>
      <c r="B989">
        <f ca="1">IF(A989,Rutas_Despiece!C989,0)</f>
        <v>0</v>
      </c>
      <c r="C989">
        <f ca="1">IF(A989,Rutas_Despiece!D989,0)</f>
        <v>0</v>
      </c>
      <c r="D989" t="str">
        <f ca="1">IF(A989=1,"",SUBSTITUTE(Rutas_Despiece!J989,",",".") &amp; ","&amp;SUBSTITUTE(Rutas_Despiece!K989,",","."))</f>
        <v>41.645794,-0.87873</v>
      </c>
      <c r="E989" s="5">
        <f t="shared" ca="1" si="556"/>
        <v>48</v>
      </c>
      <c r="F989" t="str">
        <f t="shared" ca="1" si="553"/>
        <v>41.645794,-0.87873 41.6426448,-0.8818602 41.643486,-0.889733 41.6477,-0.884782 41.6495182,-0.8818602 41.647921,-0.9031271 41.749628,-1.175514 41.749628,-1.175514 41.645794,-0.87873 41.64241,-0.88184 41.643486,-0.889733 41.6477,-0.884782 41.6495182,-0.8985604 41.647921,-0.9031271</v>
      </c>
      <c r="G989" s="69" t="s">
        <v>1174</v>
      </c>
      <c r="H989">
        <f t="shared" ca="1" si="557"/>
        <v>51</v>
      </c>
      <c r="I989" t="str">
        <f t="shared" ref="I989" ca="1" si="576">IF(I988&lt;H989,I988+1,"")</f>
        <v/>
      </c>
      <c r="J989" s="5" t="e">
        <f t="shared" ca="1" si="561"/>
        <v>#N/A</v>
      </c>
      <c r="M989" s="69"/>
      <c r="N989" s="69">
        <f t="shared" ca="1" si="552"/>
        <v>1</v>
      </c>
      <c r="O989" s="69" t="s">
        <v>1174</v>
      </c>
      <c r="P989">
        <f t="shared" ca="1" si="558"/>
        <v>1</v>
      </c>
      <c r="Q989">
        <f t="shared" ca="1" si="562"/>
        <v>939</v>
      </c>
      <c r="R989">
        <f t="shared" ca="1" si="566"/>
        <v>990</v>
      </c>
      <c r="S989">
        <f t="shared" ca="1" si="563"/>
        <v>936</v>
      </c>
      <c r="T989" t="str">
        <f t="shared" ca="1" si="564"/>
        <v>Paradas</v>
      </c>
      <c r="U989">
        <f t="shared" ca="1" si="567"/>
        <v>10936</v>
      </c>
      <c r="V989">
        <f ca="1">IFERROR(INDEX(Rutas_Despiece!$J:$J,MATCH($S989,$Q:$Q,0)),"")</f>
        <v>41.652551000000003</v>
      </c>
      <c r="W989">
        <f ca="1">IFERROR(INDEX(Rutas_Despiece!$K:$K,MATCH($S989,$Q:$Q,0)),"")</f>
        <v>-0.929199</v>
      </c>
      <c r="Y989" t="str">
        <f ca="1">IFERROR(INDEX(Rutas_Despiece!$F:$F,MATCH($S989,$Q:$Q,0))&amp;" "&amp;INDEX(Rutas_Despiece!$G:$G,MATCH($S989,$Q:$Q,0)),"")</f>
        <v xml:space="preserve">Alberto Magno nº 21 </v>
      </c>
      <c r="Z989" t="str">
        <f ca="1">IFERROR(INDEX(Rutas_Despiece!$H:$H,MATCH($S989,$Q:$Q,0)),"")</f>
        <v>Zaragoza</v>
      </c>
      <c r="AA989" t="str">
        <f ca="1">IFERROR(INDEX(Rutas_Despiece!$I:$I,MATCH($S989,$Q:$Q,0)),"")</f>
        <v>Zaragoza, España</v>
      </c>
      <c r="AB989" t="str">
        <f ca="1">IFERROR(INDEX(Rutas_Despiece!$L:$L,MATCH($S989,$Q:$Q,0)),"")</f>
        <v>Esq. Centro Civico</v>
      </c>
      <c r="AG989" t="str">
        <f t="shared" ca="1" si="559"/>
        <v/>
      </c>
    </row>
    <row r="990" spans="1:33" x14ac:dyDescent="0.25">
      <c r="A990">
        <f ca="1">IF(Rutas_Despiece!A990&lt;&gt;Rutas_Despiece!A989,1,0)</f>
        <v>0</v>
      </c>
      <c r="B990">
        <f ca="1">IF(A990,Rutas_Despiece!C990,0)</f>
        <v>0</v>
      </c>
      <c r="C990">
        <f ca="1">IF(A990,Rutas_Despiece!D990,0)</f>
        <v>0</v>
      </c>
      <c r="D990" t="str">
        <f ca="1">IF(A990=1,"",SUBSTITUTE(Rutas_Despiece!J990,",",".") &amp; ","&amp;SUBSTITUTE(Rutas_Despiece!K990,",","."))</f>
        <v>41.6426448,-0.8818602</v>
      </c>
      <c r="E990" s="5">
        <f t="shared" ca="1" si="556"/>
        <v>48</v>
      </c>
      <c r="F990" t="str">
        <f t="shared" ca="1" si="553"/>
        <v>41.6426448,-0.8818602 41.643486,-0.889733 41.6477,-0.884782 41.6495182,-0.8818602 41.647921,-0.9031271 41.749628,-1.175514 41.749628,-1.175514 41.645794,-0.87873 41.64241,-0.88184 41.643486,-0.889733 41.6477,-0.884782 41.6495182,-0.8985604 41.647921,-0.9031271</v>
      </c>
      <c r="G990" s="69" t="s">
        <v>1174</v>
      </c>
      <c r="H990">
        <f t="shared" ca="1" si="557"/>
        <v>51</v>
      </c>
      <c r="I990" t="str">
        <f t="shared" ref="I990:I993" ca="1" si="577">IF(I989&lt;H990,I989+1,I989)</f>
        <v/>
      </c>
      <c r="J990" s="5" t="e">
        <f t="shared" ca="1" si="561"/>
        <v>#N/A</v>
      </c>
      <c r="M990" s="69"/>
      <c r="N990" s="69">
        <f t="shared" ca="1" si="552"/>
        <v>1</v>
      </c>
      <c r="O990" s="69" t="s">
        <v>1174</v>
      </c>
      <c r="P990">
        <f t="shared" ca="1" si="558"/>
        <v>1</v>
      </c>
      <c r="Q990">
        <f t="shared" ca="1" si="562"/>
        <v>940</v>
      </c>
      <c r="R990">
        <f t="shared" ca="1" si="566"/>
        <v>990</v>
      </c>
      <c r="S990">
        <f t="shared" ca="1" si="563"/>
        <v>937</v>
      </c>
      <c r="T990" t="str">
        <f t="shared" ca="1" si="564"/>
        <v>Paradas</v>
      </c>
      <c r="U990">
        <f t="shared" ca="1" si="567"/>
        <v>10937</v>
      </c>
      <c r="V990">
        <f ca="1">IFERROR(INDEX(Rutas_Despiece!$J:$J,MATCH($S990,$Q:$Q,0)),"")</f>
        <v>41.646481000000001</v>
      </c>
      <c r="W990">
        <f ca="1">IFERROR(INDEX(Rutas_Despiece!$K:$K,MATCH($S990,$Q:$Q,0)),"")</f>
        <v>-0.88755300000000004</v>
      </c>
      <c r="Y990" t="str">
        <f ca="1">IFERROR(INDEX(Rutas_Despiece!$F:$F,MATCH($S990,$Q:$Q,0))&amp;" "&amp;INDEX(Rutas_Despiece!$G:$G,MATCH($S990,$Q:$Q,0)),"")</f>
        <v xml:space="preserve">Avda. Fca. Millán Serrano nº 31-35 </v>
      </c>
      <c r="Z990" t="str">
        <f ca="1">IFERROR(INDEX(Rutas_Despiece!$H:$H,MATCH($S990,$Q:$Q,0)),"")</f>
        <v>Zaragoza</v>
      </c>
      <c r="AA990" t="str">
        <f ca="1">IFERROR(INDEX(Rutas_Despiece!$I:$I,MATCH($S990,$Q:$Q,0)),"")</f>
        <v>Zaragoza, España</v>
      </c>
      <c r="AB990" t="str">
        <f ca="1">IFERROR(INDEX(Rutas_Despiece!$L:$L,MATCH($S990,$Q:$Q,0)),"")</f>
        <v>Frente M.A. Blanco</v>
      </c>
      <c r="AG990" t="str">
        <f t="shared" ca="1" si="559"/>
        <v/>
      </c>
    </row>
    <row r="991" spans="1:33" x14ac:dyDescent="0.25">
      <c r="A991">
        <f ca="1">IF(Rutas_Despiece!A991&lt;&gt;Rutas_Despiece!A990,1,0)</f>
        <v>0</v>
      </c>
      <c r="B991">
        <f ca="1">IF(A991,Rutas_Despiece!C991,0)</f>
        <v>0</v>
      </c>
      <c r="C991">
        <f ca="1">IF(A991,Rutas_Despiece!D991,0)</f>
        <v>0</v>
      </c>
      <c r="D991" t="str">
        <f ca="1">IF(A991=1,"",SUBSTITUTE(Rutas_Despiece!J991,",",".") &amp; ","&amp;SUBSTITUTE(Rutas_Despiece!K991,",","."))</f>
        <v>41.643486,-0.889733</v>
      </c>
      <c r="E991" s="5">
        <f t="shared" ca="1" si="556"/>
        <v>48</v>
      </c>
      <c r="F991" t="str">
        <f t="shared" ca="1" si="553"/>
        <v>41.643486,-0.889733 41.6477,-0.884782 41.6495182,-0.8818602 41.647921,-0.9031271 41.749628,-1.175514 41.749628,-1.175514 41.645794,-0.87873 41.64241,-0.88184 41.643486,-0.889733 41.6477,-0.884782 41.6495182,-0.8985604 41.647921,-0.9031271</v>
      </c>
      <c r="G991" s="69" t="s">
        <v>1174</v>
      </c>
      <c r="H991">
        <f t="shared" ca="1" si="557"/>
        <v>51</v>
      </c>
      <c r="I991" t="str">
        <f t="shared" ca="1" si="577"/>
        <v/>
      </c>
      <c r="J991" s="5" t="e">
        <f t="shared" ca="1" si="561"/>
        <v>#N/A</v>
      </c>
      <c r="M991" s="69"/>
      <c r="N991" s="69">
        <f t="shared" ca="1" si="552"/>
        <v>1</v>
      </c>
      <c r="O991" s="69" t="s">
        <v>1174</v>
      </c>
      <c r="P991">
        <f t="shared" ca="1" si="558"/>
        <v>1</v>
      </c>
      <c r="Q991">
        <f t="shared" ca="1" si="562"/>
        <v>941</v>
      </c>
      <c r="R991">
        <f t="shared" ca="1" si="566"/>
        <v>990</v>
      </c>
      <c r="S991">
        <f t="shared" ca="1" si="563"/>
        <v>938</v>
      </c>
      <c r="T991" t="str">
        <f t="shared" ca="1" si="564"/>
        <v>Paradas</v>
      </c>
      <c r="U991">
        <f t="shared" ca="1" si="567"/>
        <v>10938</v>
      </c>
      <c r="V991">
        <f ca="1">IFERROR(INDEX(Rutas_Despiece!$J:$J,MATCH($S991,$Q:$Q,0)),"")</f>
        <v>41.636181999999998</v>
      </c>
      <c r="W991">
        <f ca="1">IFERROR(INDEX(Rutas_Despiece!$K:$K,MATCH($S991,$Q:$Q,0)),"")</f>
        <v>-0.87344200000000005</v>
      </c>
      <c r="Y991" t="str">
        <f ca="1">IFERROR(INDEX(Rutas_Despiece!$F:$F,MATCH($S991,$Q:$Q,0))&amp;" "&amp;INDEX(Rutas_Despiece!$G:$G,MATCH($S991,$Q:$Q,0)),"")</f>
        <v xml:space="preserve">Orión nº 8 </v>
      </c>
      <c r="Z991" t="str">
        <f ca="1">IFERROR(INDEX(Rutas_Despiece!$H:$H,MATCH($S991,$Q:$Q,0)),"")</f>
        <v>Zaragoza</v>
      </c>
      <c r="AA991" t="str">
        <f ca="1">IFERROR(INDEX(Rutas_Despiece!$I:$I,MATCH($S991,$Q:$Q,0)),"")</f>
        <v>Zaragoza, España</v>
      </c>
      <c r="AB991" t="str">
        <f ca="1">IFERROR(INDEX(Rutas_Despiece!$L:$L,MATCH($S991,$Q:$Q,0)),"")</f>
        <v>Pd. Bus</v>
      </c>
      <c r="AG991" t="str">
        <f t="shared" ca="1" si="559"/>
        <v/>
      </c>
    </row>
    <row r="992" spans="1:33" x14ac:dyDescent="0.25">
      <c r="A992">
        <f ca="1">IF(Rutas_Despiece!A992&lt;&gt;Rutas_Despiece!A991,1,0)</f>
        <v>0</v>
      </c>
      <c r="B992">
        <f ca="1">IF(A992,Rutas_Despiece!C992,0)</f>
        <v>0</v>
      </c>
      <c r="C992">
        <f ca="1">IF(A992,Rutas_Despiece!D992,0)</f>
        <v>0</v>
      </c>
      <c r="D992" t="str">
        <f ca="1">IF(A992=1,"",SUBSTITUTE(Rutas_Despiece!J992,",",".") &amp; ","&amp;SUBSTITUTE(Rutas_Despiece!K992,",","."))</f>
        <v>41.6477,-0.884782</v>
      </c>
      <c r="E992" s="5">
        <f t="shared" ca="1" si="556"/>
        <v>48</v>
      </c>
      <c r="F992" t="str">
        <f t="shared" ca="1" si="553"/>
        <v>41.6477,-0.884782 41.6495182,-0.8818602 41.647921,-0.9031271 41.749628,-1.175514 41.749628,-1.175514 41.645794,-0.87873 41.64241,-0.88184 41.643486,-0.889733 41.6477,-0.884782 41.6495182,-0.8985604 41.647921,-0.9031271</v>
      </c>
      <c r="G992" s="69" t="s">
        <v>1174</v>
      </c>
      <c r="H992">
        <f t="shared" ca="1" si="557"/>
        <v>51</v>
      </c>
      <c r="I992" t="str">
        <f t="shared" ca="1" si="577"/>
        <v/>
      </c>
      <c r="J992" s="5" t="e">
        <f t="shared" ca="1" si="561"/>
        <v>#N/A</v>
      </c>
      <c r="M992" s="69"/>
      <c r="N992" s="69">
        <f t="shared" ca="1" si="552"/>
        <v>1</v>
      </c>
      <c r="O992" s="69" t="s">
        <v>1174</v>
      </c>
      <c r="P992">
        <f t="shared" ca="1" si="558"/>
        <v>1</v>
      </c>
      <c r="Q992">
        <f t="shared" ca="1" si="562"/>
        <v>942</v>
      </c>
      <c r="R992">
        <f t="shared" ca="1" si="566"/>
        <v>990</v>
      </c>
      <c r="S992">
        <f t="shared" ca="1" si="563"/>
        <v>939</v>
      </c>
      <c r="T992" t="str">
        <f t="shared" ca="1" si="564"/>
        <v>Paradas</v>
      </c>
      <c r="U992">
        <f t="shared" ca="1" si="567"/>
        <v>10939</v>
      </c>
      <c r="V992">
        <f ca="1">IFERROR(INDEX(Rutas_Despiece!$J:$J,MATCH($S992,$Q:$Q,0)),"")</f>
        <v>41.645794000000002</v>
      </c>
      <c r="W992">
        <f ca="1">IFERROR(INDEX(Rutas_Despiece!$K:$K,MATCH($S992,$Q:$Q,0)),"")</f>
        <v>-0.87873000000000001</v>
      </c>
      <c r="Y992" t="str">
        <f ca="1">IFERROR(INDEX(Rutas_Despiece!$F:$F,MATCH($S992,$Q:$Q,0))&amp;" "&amp;INDEX(Rutas_Despiece!$G:$G,MATCH($S992,$Q:$Q,0)),"")</f>
        <v xml:space="preserve">Cesáreo Alierta nº 22 </v>
      </c>
      <c r="Z992" t="str">
        <f ca="1">IFERROR(INDEX(Rutas_Despiece!$H:$H,MATCH($S992,$Q:$Q,0)),"")</f>
        <v>Zaragoza</v>
      </c>
      <c r="AA992" t="str">
        <f ca="1">IFERROR(INDEX(Rutas_Despiece!$I:$I,MATCH($S992,$Q:$Q,0)),"")</f>
        <v>Zaragoza, España</v>
      </c>
      <c r="AB992" t="str">
        <f ca="1">IFERROR(INDEX(Rutas_Despiece!$L:$L,MATCH($S992,$Q:$Q,0)),"")</f>
        <v>Pd. Bus</v>
      </c>
      <c r="AG992" t="str">
        <f t="shared" ca="1" si="559"/>
        <v/>
      </c>
    </row>
    <row r="993" spans="1:33" x14ac:dyDescent="0.25">
      <c r="A993">
        <f ca="1">IF(Rutas_Despiece!A993&lt;&gt;Rutas_Despiece!A992,1,0)</f>
        <v>0</v>
      </c>
      <c r="B993">
        <f ca="1">IF(A993,Rutas_Despiece!C993,0)</f>
        <v>0</v>
      </c>
      <c r="C993">
        <f ca="1">IF(A993,Rutas_Despiece!D993,0)</f>
        <v>0</v>
      </c>
      <c r="D993" t="str">
        <f ca="1">IF(A993=1,"",SUBSTITUTE(Rutas_Despiece!J993,",",".") &amp; ","&amp;SUBSTITUTE(Rutas_Despiece!K993,",","."))</f>
        <v>41.6495182,-0.8818602</v>
      </c>
      <c r="E993" s="5">
        <f t="shared" ca="1" si="556"/>
        <v>48</v>
      </c>
      <c r="F993" t="str">
        <f t="shared" ca="1" si="553"/>
        <v>41.6495182,-0.8818602 41.647921,-0.9031271 41.749628,-1.175514 41.749628,-1.175514 41.645794,-0.87873 41.64241,-0.88184 41.643486,-0.889733 41.6477,-0.884782 41.6495182,-0.8985604 41.647921,-0.9031271</v>
      </c>
      <c r="G993" s="69" t="s">
        <v>1174</v>
      </c>
      <c r="H993">
        <f t="shared" ca="1" si="557"/>
        <v>51</v>
      </c>
      <c r="I993" t="str">
        <f t="shared" ca="1" si="577"/>
        <v/>
      </c>
      <c r="J993" s="5" t="e">
        <f t="shared" ca="1" si="561"/>
        <v>#N/A</v>
      </c>
      <c r="M993" s="69"/>
      <c r="N993" s="69">
        <f t="shared" ca="1" si="552"/>
        <v>1</v>
      </c>
      <c r="O993" s="69" t="s">
        <v>1174</v>
      </c>
      <c r="P993">
        <f t="shared" ca="1" si="558"/>
        <v>1</v>
      </c>
      <c r="Q993">
        <f t="shared" ca="1" si="562"/>
        <v>943</v>
      </c>
      <c r="R993">
        <f t="shared" ca="1" si="566"/>
        <v>990</v>
      </c>
      <c r="S993">
        <f t="shared" ca="1" si="563"/>
        <v>940</v>
      </c>
      <c r="T993" t="str">
        <f t="shared" ca="1" si="564"/>
        <v>Paradas</v>
      </c>
      <c r="U993">
        <f t="shared" ca="1" si="567"/>
        <v>10940</v>
      </c>
      <c r="V993">
        <f ca="1">IFERROR(INDEX(Rutas_Despiece!$J:$J,MATCH($S993,$Q:$Q,0)),"")</f>
        <v>41.642644799999999</v>
      </c>
      <c r="W993">
        <f ca="1">IFERROR(INDEX(Rutas_Despiece!$K:$K,MATCH($S993,$Q:$Q,0)),"")</f>
        <v>-0.88186019999999998</v>
      </c>
      <c r="Y993" t="str">
        <f ca="1">IFERROR(INDEX(Rutas_Despiece!$F:$F,MATCH($S993,$Q:$Q,0))&amp;" "&amp;INDEX(Rutas_Despiece!$G:$G,MATCH($S993,$Q:$Q,0)),"")</f>
        <v xml:space="preserve">Camino de las Torres  </v>
      </c>
      <c r="Z993" t="str">
        <f ca="1">IFERROR(INDEX(Rutas_Despiece!$H:$H,MATCH($S993,$Q:$Q,0)),"")</f>
        <v>Zaragoza</v>
      </c>
      <c r="AA993" t="str">
        <f ca="1">IFERROR(INDEX(Rutas_Despiece!$I:$I,MATCH($S993,$Q:$Q,0)),"")</f>
        <v>Zaragoza, España</v>
      </c>
      <c r="AB993" t="str">
        <f ca="1">IFERROR(INDEX(Rutas_Despiece!$L:$L,MATCH($S993,$Q:$Q,0)),"")</f>
        <v>Pza. Dr. A.Schweitzer - Pd. Bus</v>
      </c>
      <c r="AG993" t="str">
        <f t="shared" ca="1" si="559"/>
        <v/>
      </c>
    </row>
    <row r="994" spans="1:33" x14ac:dyDescent="0.25">
      <c r="A994">
        <f ca="1">IF(Rutas_Despiece!A994&lt;&gt;Rutas_Despiece!A993,1,0)</f>
        <v>0</v>
      </c>
      <c r="B994">
        <f ca="1">IF(A994,Rutas_Despiece!C994,0)</f>
        <v>0</v>
      </c>
      <c r="C994">
        <f ca="1">IF(A994,Rutas_Despiece!D994,0)</f>
        <v>0</v>
      </c>
      <c r="D994" t="str">
        <f ca="1">IF(A994=1,"",SUBSTITUTE(Rutas_Despiece!J994,",",".") &amp; ","&amp;SUBSTITUTE(Rutas_Despiece!K994,",","."))</f>
        <v>41.647921,-0.9031271</v>
      </c>
      <c r="E994" s="5">
        <f t="shared" ca="1" si="556"/>
        <v>48</v>
      </c>
      <c r="F994" t="str">
        <f t="shared" ca="1" si="553"/>
        <v>41.647921,-0.9031271 41.749628,-1.175514 41.749628,-1.175514 41.645794,-0.87873 41.64241,-0.88184 41.643486,-0.889733 41.6477,-0.884782 41.6495182,-0.8985604 41.647921,-0.9031271</v>
      </c>
      <c r="G994" s="69" t="s">
        <v>1174</v>
      </c>
      <c r="H994">
        <f t="shared" ca="1" si="557"/>
        <v>51</v>
      </c>
      <c r="I994" t="str">
        <f t="shared" ref="I994" ca="1" si="578">IF(I993&lt;H994,I993+1,"")</f>
        <v/>
      </c>
      <c r="J994" s="5" t="e">
        <f t="shared" ca="1" si="561"/>
        <v>#N/A</v>
      </c>
      <c r="M994" s="69"/>
      <c r="N994" s="69">
        <f t="shared" ca="1" si="552"/>
        <v>1</v>
      </c>
      <c r="O994" s="69" t="s">
        <v>1174</v>
      </c>
      <c r="P994">
        <f t="shared" ca="1" si="558"/>
        <v>1</v>
      </c>
      <c r="Q994">
        <f t="shared" ca="1" si="562"/>
        <v>944</v>
      </c>
      <c r="R994">
        <f t="shared" ca="1" si="566"/>
        <v>990</v>
      </c>
      <c r="S994">
        <f t="shared" ca="1" si="563"/>
        <v>941</v>
      </c>
      <c r="T994" t="str">
        <f t="shared" ca="1" si="564"/>
        <v>Paradas</v>
      </c>
      <c r="U994">
        <f t="shared" ca="1" si="567"/>
        <v>10941</v>
      </c>
      <c r="V994">
        <f ca="1">IFERROR(INDEX(Rutas_Despiece!$J:$J,MATCH($S994,$Q:$Q,0)),"")</f>
        <v>41.643486000000003</v>
      </c>
      <c r="W994">
        <f ca="1">IFERROR(INDEX(Rutas_Despiece!$K:$K,MATCH($S994,$Q:$Q,0)),"")</f>
        <v>-0.889733</v>
      </c>
      <c r="Y994" t="str">
        <f ca="1">IFERROR(INDEX(Rutas_Despiece!$F:$F,MATCH($S994,$Q:$Q,0))&amp;" "&amp;INDEX(Rutas_Despiece!$G:$G,MATCH($S994,$Q:$Q,0)),"")</f>
        <v xml:space="preserve">Avenida Goya nº 66 </v>
      </c>
      <c r="Z994" t="str">
        <f ca="1">IFERROR(INDEX(Rutas_Despiece!$H:$H,MATCH($S994,$Q:$Q,0)),"")</f>
        <v>Zaragoza</v>
      </c>
      <c r="AA994" t="str">
        <f ca="1">IFERROR(INDEX(Rutas_Despiece!$I:$I,MATCH($S994,$Q:$Q,0)),"")</f>
        <v>Zaragoza, España</v>
      </c>
      <c r="AB994" t="str">
        <f ca="1">IFERROR(INDEX(Rutas_Despiece!$L:$L,MATCH($S994,$Q:$Q,0)),"")</f>
        <v>Pd. Bus</v>
      </c>
      <c r="AG994" t="str">
        <f t="shared" ca="1" si="559"/>
        <v/>
      </c>
    </row>
    <row r="995" spans="1:33" x14ac:dyDescent="0.25">
      <c r="A995">
        <f ca="1">IF(Rutas_Despiece!A995&lt;&gt;Rutas_Despiece!A994,1,0)</f>
        <v>0</v>
      </c>
      <c r="B995">
        <f ca="1">IF(A995,Rutas_Despiece!C995,0)</f>
        <v>0</v>
      </c>
      <c r="C995">
        <f ca="1">IF(A995,Rutas_Despiece!D995,0)</f>
        <v>0</v>
      </c>
      <c r="D995" t="str">
        <f ca="1">IF(A995=1,"",SUBSTITUTE(Rutas_Despiece!J995,",",".") &amp; ","&amp;SUBSTITUTE(Rutas_Despiece!K995,",","."))</f>
        <v>41.749628,-1.175514</v>
      </c>
      <c r="E995" s="5">
        <f t="shared" ca="1" si="556"/>
        <v>48</v>
      </c>
      <c r="F995" t="str">
        <f t="shared" ca="1" si="553"/>
        <v>41.749628,-1.175514 41.749628,-1.175514 41.645794,-0.87873 41.64241,-0.88184 41.643486,-0.889733 41.6477,-0.884782 41.6495182,-0.8985604 41.647921,-0.9031271</v>
      </c>
      <c r="G995" s="69" t="s">
        <v>1174</v>
      </c>
      <c r="H995">
        <f t="shared" ca="1" si="557"/>
        <v>51</v>
      </c>
      <c r="I995" t="str">
        <f t="shared" ref="I995:I998" ca="1" si="579">IF(I994&lt;H995,I994+1,I994)</f>
        <v/>
      </c>
      <c r="J995" s="5" t="e">
        <f t="shared" ca="1" si="561"/>
        <v>#N/A</v>
      </c>
      <c r="M995" s="69"/>
      <c r="N995" s="69">
        <f t="shared" ca="1" si="552"/>
        <v>1</v>
      </c>
      <c r="O995" s="69" t="s">
        <v>1174</v>
      </c>
      <c r="P995">
        <f t="shared" ca="1" si="558"/>
        <v>1</v>
      </c>
      <c r="Q995">
        <f t="shared" ca="1" si="562"/>
        <v>945</v>
      </c>
      <c r="R995">
        <f t="shared" ca="1" si="566"/>
        <v>990</v>
      </c>
      <c r="S995">
        <f t="shared" ca="1" si="563"/>
        <v>942</v>
      </c>
      <c r="T995" t="str">
        <f t="shared" ca="1" si="564"/>
        <v>Paradas</v>
      </c>
      <c r="U995">
        <f t="shared" ca="1" si="567"/>
        <v>10942</v>
      </c>
      <c r="V995">
        <f ca="1">IFERROR(INDEX(Rutas_Despiece!$J:$J,MATCH($S995,$Q:$Q,0)),"")</f>
        <v>41.6477</v>
      </c>
      <c r="W995">
        <f ca="1">IFERROR(INDEX(Rutas_Despiece!$K:$K,MATCH($S995,$Q:$Q,0)),"")</f>
        <v>-0.88478199999999996</v>
      </c>
      <c r="Y995" t="str">
        <f ca="1">IFERROR(INDEX(Rutas_Despiece!$F:$F,MATCH($S995,$Q:$Q,0))&amp;" "&amp;INDEX(Rutas_Despiece!$G:$G,MATCH($S995,$Q:$Q,0)),"")</f>
        <v>Santander nº 4</v>
      </c>
      <c r="Z995" t="str">
        <f ca="1">IFERROR(INDEX(Rutas_Despiece!$H:$H,MATCH($S995,$Q:$Q,0)),"")</f>
        <v>Zaragoza</v>
      </c>
      <c r="AA995" t="str">
        <f ca="1">IFERROR(INDEX(Rutas_Despiece!$I:$I,MATCH($S995,$Q:$Q,0)),"")</f>
        <v>Zaragoza, España</v>
      </c>
      <c r="AB995">
        <f ca="1">IFERROR(INDEX(Rutas_Despiece!$L:$L,MATCH($S995,$Q:$Q,0)),"")</f>
        <v>0</v>
      </c>
      <c r="AG995" t="str">
        <f t="shared" ca="1" si="559"/>
        <v/>
      </c>
    </row>
    <row r="996" spans="1:33" x14ac:dyDescent="0.25">
      <c r="A996">
        <f ca="1">IF(Rutas_Despiece!A996&lt;&gt;Rutas_Despiece!A995,1,0)</f>
        <v>0</v>
      </c>
      <c r="B996">
        <f ca="1">IF(A996,Rutas_Despiece!C996,0)</f>
        <v>0</v>
      </c>
      <c r="C996">
        <f ca="1">IF(A996,Rutas_Despiece!D996,0)</f>
        <v>0</v>
      </c>
      <c r="D996" t="str">
        <f ca="1">IF(A996=1,"",SUBSTITUTE(Rutas_Despiece!J996,",",".") &amp; ","&amp;SUBSTITUTE(Rutas_Despiece!K996,",","."))</f>
        <v>41.749628,-1.175514</v>
      </c>
      <c r="E996" s="5">
        <f t="shared" ca="1" si="556"/>
        <v>48</v>
      </c>
      <c r="F996" t="str">
        <f t="shared" ca="1" si="553"/>
        <v>41.749628,-1.175514 41.645794,-0.87873 41.64241,-0.88184 41.643486,-0.889733 41.6477,-0.884782 41.6495182,-0.8985604 41.647921,-0.9031271</v>
      </c>
      <c r="G996" s="69" t="s">
        <v>1174</v>
      </c>
      <c r="H996">
        <f t="shared" ca="1" si="557"/>
        <v>51</v>
      </c>
      <c r="I996" t="str">
        <f t="shared" ca="1" si="579"/>
        <v/>
      </c>
      <c r="J996" s="5" t="e">
        <f t="shared" ca="1" si="561"/>
        <v>#N/A</v>
      </c>
      <c r="M996" s="69"/>
      <c r="N996" s="69">
        <f t="shared" ca="1" si="552"/>
        <v>1</v>
      </c>
      <c r="O996" s="69" t="s">
        <v>1174</v>
      </c>
      <c r="P996">
        <f t="shared" ca="1" si="558"/>
        <v>1</v>
      </c>
      <c r="Q996">
        <f t="shared" ca="1" si="562"/>
        <v>946</v>
      </c>
      <c r="R996">
        <f t="shared" ca="1" si="566"/>
        <v>990</v>
      </c>
      <c r="S996">
        <f t="shared" ca="1" si="563"/>
        <v>943</v>
      </c>
      <c r="T996" t="str">
        <f t="shared" ca="1" si="564"/>
        <v>Paradas</v>
      </c>
      <c r="U996">
        <f t="shared" ca="1" si="567"/>
        <v>10943</v>
      </c>
      <c r="V996">
        <f ca="1">IFERROR(INDEX(Rutas_Despiece!$J:$J,MATCH($S996,$Q:$Q,0)),"")</f>
        <v>41.649518200000003</v>
      </c>
      <c r="W996">
        <f ca="1">IFERROR(INDEX(Rutas_Despiece!$K:$K,MATCH($S996,$Q:$Q,0)),"")</f>
        <v>-0.88186019999999998</v>
      </c>
      <c r="Y996" t="str">
        <f ca="1">IFERROR(INDEX(Rutas_Despiece!$F:$F,MATCH($S996,$Q:$Q,0))&amp;" "&amp;INDEX(Rutas_Despiece!$G:$G,MATCH($S996,$Q:$Q,0)),"")</f>
        <v xml:space="preserve">Plaza Roma  </v>
      </c>
      <c r="Z996" t="str">
        <f ca="1">IFERROR(INDEX(Rutas_Despiece!$H:$H,MATCH($S996,$Q:$Q,0)),"")</f>
        <v>Zaragoza</v>
      </c>
      <c r="AA996" t="str">
        <f ca="1">IFERROR(INDEX(Rutas_Despiece!$I:$I,MATCH($S996,$Q:$Q,0)),"")</f>
        <v>Zaragoza, España</v>
      </c>
      <c r="AB996" t="str">
        <f ca="1">IFERROR(INDEX(Rutas_Despiece!$L:$L,MATCH($S996,$Q:$Q,0)),"")</f>
        <v>Mercadona</v>
      </c>
      <c r="AG996" t="str">
        <f t="shared" ca="1" si="559"/>
        <v/>
      </c>
    </row>
    <row r="997" spans="1:33" x14ac:dyDescent="0.25">
      <c r="A997">
        <f ca="1">IF(Rutas_Despiece!A997&lt;&gt;Rutas_Despiece!A996,1,0)</f>
        <v>0</v>
      </c>
      <c r="B997">
        <f ca="1">IF(A997,Rutas_Despiece!C997,0)</f>
        <v>0</v>
      </c>
      <c r="C997">
        <f ca="1">IF(A997,Rutas_Despiece!D997,0)</f>
        <v>0</v>
      </c>
      <c r="D997" t="str">
        <f ca="1">IF(A997=1,"",SUBSTITUTE(Rutas_Despiece!J997,",",".") &amp; ","&amp;SUBSTITUTE(Rutas_Despiece!K997,",","."))</f>
        <v>41.645794,-0.87873</v>
      </c>
      <c r="E997" s="5">
        <f t="shared" ca="1" si="556"/>
        <v>48</v>
      </c>
      <c r="F997" t="str">
        <f t="shared" ca="1" si="553"/>
        <v>41.645794,-0.87873 41.64241,-0.88184 41.643486,-0.889733 41.6477,-0.884782 41.6495182,-0.8985604 41.647921,-0.9031271</v>
      </c>
      <c r="G997" s="69" t="s">
        <v>1174</v>
      </c>
      <c r="H997">
        <f t="shared" ca="1" si="557"/>
        <v>51</v>
      </c>
      <c r="I997" t="str">
        <f t="shared" ca="1" si="579"/>
        <v/>
      </c>
      <c r="J997" s="5" t="e">
        <f t="shared" ca="1" si="561"/>
        <v>#N/A</v>
      </c>
      <c r="M997" s="69"/>
      <c r="N997" s="69">
        <f t="shared" ca="1" si="552"/>
        <v>1</v>
      </c>
      <c r="O997" s="69" t="s">
        <v>1174</v>
      </c>
      <c r="P997">
        <f t="shared" ca="1" si="558"/>
        <v>1</v>
      </c>
      <c r="Q997">
        <f t="shared" ca="1" si="562"/>
        <v>947</v>
      </c>
      <c r="R997">
        <f t="shared" ca="1" si="566"/>
        <v>990</v>
      </c>
      <c r="S997">
        <f t="shared" ca="1" si="563"/>
        <v>944</v>
      </c>
      <c r="T997" t="str">
        <f t="shared" ca="1" si="564"/>
        <v>Paradas</v>
      </c>
      <c r="U997">
        <f t="shared" ca="1" si="567"/>
        <v>10944</v>
      </c>
      <c r="V997">
        <f ca="1">IFERROR(INDEX(Rutas_Despiece!$J:$J,MATCH($S997,$Q:$Q,0)),"")</f>
        <v>41.647920999999997</v>
      </c>
      <c r="W997">
        <f ca="1">IFERROR(INDEX(Rutas_Despiece!$K:$K,MATCH($S997,$Q:$Q,0)),"")</f>
        <v>-0.90312709999999996</v>
      </c>
      <c r="Y997" t="str">
        <f ca="1">IFERROR(INDEX(Rutas_Despiece!$F:$F,MATCH($S997,$Q:$Q,0))&amp;" "&amp;INDEX(Rutas_Despiece!$G:$G,MATCH($S997,$Q:$Q,0)),"")</f>
        <v xml:space="preserve">Duquesa Villahermosa  </v>
      </c>
      <c r="Z997" t="str">
        <f ca="1">IFERROR(INDEX(Rutas_Despiece!$H:$H,MATCH($S997,$Q:$Q,0)),"")</f>
        <v>Zaragoza</v>
      </c>
      <c r="AA997" t="str">
        <f ca="1">IFERROR(INDEX(Rutas_Despiece!$I:$I,MATCH($S997,$Q:$Q,0)),"")</f>
        <v>Zaragoza, España</v>
      </c>
      <c r="AB997" t="str">
        <f ca="1">IFERROR(INDEX(Rutas_Despiece!$L:$L,MATCH($S997,$Q:$Q,0)),"")</f>
        <v>Esq. Don Pedro de Luna</v>
      </c>
      <c r="AG997" t="str">
        <f t="shared" ca="1" si="559"/>
        <v/>
      </c>
    </row>
    <row r="998" spans="1:33" x14ac:dyDescent="0.25">
      <c r="A998">
        <f ca="1">IF(Rutas_Despiece!A998&lt;&gt;Rutas_Despiece!A997,1,0)</f>
        <v>0</v>
      </c>
      <c r="B998">
        <f ca="1">IF(A998,Rutas_Despiece!C998,0)</f>
        <v>0</v>
      </c>
      <c r="C998">
        <f ca="1">IF(A998,Rutas_Despiece!D998,0)</f>
        <v>0</v>
      </c>
      <c r="D998" t="str">
        <f ca="1">IF(A998=1,"",SUBSTITUTE(Rutas_Despiece!J998,",",".") &amp; ","&amp;SUBSTITUTE(Rutas_Despiece!K998,",","."))</f>
        <v>41.64241,-0.88184</v>
      </c>
      <c r="E998" s="5">
        <f t="shared" ca="1" si="556"/>
        <v>48</v>
      </c>
      <c r="F998" t="str">
        <f t="shared" ca="1" si="553"/>
        <v>41.64241,-0.88184 41.643486,-0.889733 41.6477,-0.884782 41.6495182,-0.8985604 41.647921,-0.9031271</v>
      </c>
      <c r="G998" s="69" t="s">
        <v>1174</v>
      </c>
      <c r="H998">
        <f t="shared" ca="1" si="557"/>
        <v>51</v>
      </c>
      <c r="I998" t="str">
        <f t="shared" ca="1" si="579"/>
        <v/>
      </c>
      <c r="J998" s="5" t="e">
        <f t="shared" ca="1" si="561"/>
        <v>#N/A</v>
      </c>
      <c r="M998" s="69"/>
      <c r="N998" s="69">
        <f t="shared" ca="1" si="552"/>
        <v>1</v>
      </c>
      <c r="O998" s="69" t="s">
        <v>1174</v>
      </c>
      <c r="P998">
        <f t="shared" ca="1" si="558"/>
        <v>1</v>
      </c>
      <c r="Q998">
        <f t="shared" ca="1" si="562"/>
        <v>948</v>
      </c>
      <c r="R998">
        <f t="shared" ca="1" si="566"/>
        <v>990</v>
      </c>
      <c r="S998">
        <f t="shared" ca="1" si="563"/>
        <v>945</v>
      </c>
      <c r="T998" t="str">
        <f t="shared" ca="1" si="564"/>
        <v>Paradas</v>
      </c>
      <c r="U998">
        <f t="shared" ca="1" si="567"/>
        <v>10945</v>
      </c>
      <c r="V998">
        <f ca="1">IFERROR(INDEX(Rutas_Despiece!$J:$J,MATCH($S998,$Q:$Q,0)),"")</f>
        <v>41.749628000000001</v>
      </c>
      <c r="W998">
        <f ca="1">IFERROR(INDEX(Rutas_Despiece!$K:$K,MATCH($S998,$Q:$Q,0)),"")</f>
        <v>-1.1755139999999999</v>
      </c>
      <c r="Y998" t="str">
        <f ca="1">IFERROR(INDEX(Rutas_Despiece!$F:$F,MATCH($S998,$Q:$Q,0))&amp;" "&amp;INDEX(Rutas_Despiece!$G:$G,MATCH($S998,$Q:$Q,0)),"")</f>
        <v xml:space="preserve">Pol. Ind Entrerrios </v>
      </c>
      <c r="Z998" t="str">
        <f ca="1">IFERROR(INDEX(Rutas_Despiece!$H:$H,MATCH($S998,$Q:$Q,0)),"")</f>
        <v>Figueruelas</v>
      </c>
      <c r="AA998" t="str">
        <f ca="1">IFERROR(INDEX(Rutas_Despiece!$I:$I,MATCH($S998,$Q:$Q,0)),"")</f>
        <v>Zaragoza, España</v>
      </c>
      <c r="AB998" t="str">
        <f ca="1">IFERROR(INDEX(Rutas_Despiece!$L:$L,MATCH($S998,$Q:$Q,0)),"")</f>
        <v>Opel Puerta 5</v>
      </c>
      <c r="AG998" t="str">
        <f t="shared" ca="1" si="559"/>
        <v/>
      </c>
    </row>
    <row r="999" spans="1:33" x14ac:dyDescent="0.25">
      <c r="A999">
        <f ca="1">IF(Rutas_Despiece!A999&lt;&gt;Rutas_Despiece!A998,1,0)</f>
        <v>0</v>
      </c>
      <c r="B999">
        <f ca="1">IF(A999,Rutas_Despiece!C999,0)</f>
        <v>0</v>
      </c>
      <c r="C999">
        <f ca="1">IF(A999,Rutas_Despiece!D999,0)</f>
        <v>0</v>
      </c>
      <c r="D999" t="str">
        <f ca="1">IF(A999=1,"",SUBSTITUTE(Rutas_Despiece!J999,",",".") &amp; ","&amp;SUBSTITUTE(Rutas_Despiece!K999,",","."))</f>
        <v>41.643486,-0.889733</v>
      </c>
      <c r="E999" s="5">
        <f t="shared" ca="1" si="556"/>
        <v>48</v>
      </c>
      <c r="F999" t="str">
        <f t="shared" ca="1" si="553"/>
        <v>41.643486,-0.889733 41.6477,-0.884782 41.6495182,-0.8985604 41.647921,-0.9031271</v>
      </c>
      <c r="G999" s="69" t="s">
        <v>1174</v>
      </c>
      <c r="H999">
        <f t="shared" ca="1" si="557"/>
        <v>51</v>
      </c>
      <c r="I999" t="str">
        <f t="shared" ref="I999" ca="1" si="580">IF(I998&lt;H999,I998+1,"")</f>
        <v/>
      </c>
      <c r="J999" s="5" t="e">
        <f t="shared" ca="1" si="561"/>
        <v>#N/A</v>
      </c>
      <c r="M999" s="69"/>
      <c r="N999" s="69">
        <f t="shared" ca="1" si="552"/>
        <v>1</v>
      </c>
      <c r="O999" s="69" t="s">
        <v>1174</v>
      </c>
      <c r="P999">
        <f t="shared" ca="1" si="558"/>
        <v>1</v>
      </c>
      <c r="Q999">
        <f t="shared" ca="1" si="562"/>
        <v>949</v>
      </c>
      <c r="R999">
        <f t="shared" ca="1" si="566"/>
        <v>990</v>
      </c>
      <c r="S999">
        <f t="shared" ca="1" si="563"/>
        <v>946</v>
      </c>
      <c r="T999" t="str">
        <f t="shared" ca="1" si="564"/>
        <v>Paradas</v>
      </c>
      <c r="U999">
        <f t="shared" ca="1" si="567"/>
        <v>10946</v>
      </c>
      <c r="V999">
        <f ca="1">IFERROR(INDEX(Rutas_Despiece!$J:$J,MATCH($S999,$Q:$Q,0)),"")</f>
        <v>41.749628000000001</v>
      </c>
      <c r="W999">
        <f ca="1">IFERROR(INDEX(Rutas_Despiece!$K:$K,MATCH($S999,$Q:$Q,0)),"")</f>
        <v>-1.1755139999999999</v>
      </c>
      <c r="Y999" t="str">
        <f ca="1">IFERROR(INDEX(Rutas_Despiece!$F:$F,MATCH($S999,$Q:$Q,0))&amp;" "&amp;INDEX(Rutas_Despiece!$G:$G,MATCH($S999,$Q:$Q,0)),"")</f>
        <v xml:space="preserve">Pol. Ind Entrerrios </v>
      </c>
      <c r="Z999" t="str">
        <f ca="1">IFERROR(INDEX(Rutas_Despiece!$H:$H,MATCH($S999,$Q:$Q,0)),"")</f>
        <v>Figueruelas</v>
      </c>
      <c r="AA999" t="str">
        <f ca="1">IFERROR(INDEX(Rutas_Despiece!$I:$I,MATCH($S999,$Q:$Q,0)),"")</f>
        <v>Zaragoza, España</v>
      </c>
      <c r="AB999" t="str">
        <f ca="1">IFERROR(INDEX(Rutas_Despiece!$L:$L,MATCH($S999,$Q:$Q,0)),"")</f>
        <v>Opel Puerta 5</v>
      </c>
      <c r="AG999" t="str">
        <f t="shared" ca="1" si="559"/>
        <v/>
      </c>
    </row>
    <row r="1000" spans="1:33" x14ac:dyDescent="0.25">
      <c r="A1000">
        <f ca="1">IF(Rutas_Despiece!A1000&lt;&gt;Rutas_Despiece!A999,1,0)</f>
        <v>0</v>
      </c>
      <c r="B1000">
        <f ca="1">IF(A1000,Rutas_Despiece!C1000,0)</f>
        <v>0</v>
      </c>
      <c r="C1000">
        <f ca="1">IF(A1000,Rutas_Despiece!D1000,0)</f>
        <v>0</v>
      </c>
      <c r="D1000" t="str">
        <f ca="1">IF(A1000=1,"",SUBSTITUTE(Rutas_Despiece!J1000,",",".") &amp; ","&amp;SUBSTITUTE(Rutas_Despiece!K1000,",","."))</f>
        <v>41.6477,-0.884782</v>
      </c>
      <c r="E1000" s="5">
        <f t="shared" ca="1" si="556"/>
        <v>48</v>
      </c>
      <c r="F1000" t="str">
        <f t="shared" ca="1" si="553"/>
        <v>41.6477,-0.884782 41.6495182,-0.8985604 41.647921,-0.9031271</v>
      </c>
      <c r="G1000" s="69" t="s">
        <v>1174</v>
      </c>
      <c r="H1000">
        <f t="shared" ca="1" si="557"/>
        <v>51</v>
      </c>
      <c r="I1000" t="str">
        <f t="shared" ref="I1000:I1003" ca="1" si="581">IF(I999&lt;H1000,I999+1,I999)</f>
        <v/>
      </c>
      <c r="J1000" s="5" t="e">
        <f t="shared" ca="1" si="561"/>
        <v>#N/A</v>
      </c>
      <c r="M1000" s="69"/>
      <c r="N1000" s="69">
        <f t="shared" ca="1" si="552"/>
        <v>1</v>
      </c>
      <c r="O1000" s="69" t="s">
        <v>1174</v>
      </c>
      <c r="P1000">
        <f t="shared" ca="1" si="558"/>
        <v>1</v>
      </c>
      <c r="Q1000">
        <f t="shared" ca="1" si="562"/>
        <v>950</v>
      </c>
      <c r="R1000">
        <f t="shared" ca="1" si="566"/>
        <v>990</v>
      </c>
      <c r="S1000">
        <f t="shared" ca="1" si="563"/>
        <v>947</v>
      </c>
      <c r="T1000" t="str">
        <f t="shared" ca="1" si="564"/>
        <v>Paradas</v>
      </c>
      <c r="U1000">
        <f t="shared" ca="1" si="567"/>
        <v>10947</v>
      </c>
      <c r="V1000">
        <f ca="1">IFERROR(INDEX(Rutas_Despiece!$J:$J,MATCH($S1000,$Q:$Q,0)),"")</f>
        <v>41.645794000000002</v>
      </c>
      <c r="W1000">
        <f ca="1">IFERROR(INDEX(Rutas_Despiece!$K:$K,MATCH($S1000,$Q:$Q,0)),"")</f>
        <v>-0.87873000000000001</v>
      </c>
      <c r="Y1000" t="str">
        <f ca="1">IFERROR(INDEX(Rutas_Despiece!$F:$F,MATCH($S1000,$Q:$Q,0))&amp;" "&amp;INDEX(Rutas_Despiece!$G:$G,MATCH($S1000,$Q:$Q,0)),"")</f>
        <v xml:space="preserve">Cesáreo Alierta nº 22 </v>
      </c>
      <c r="Z1000" t="str">
        <f ca="1">IFERROR(INDEX(Rutas_Despiece!$H:$H,MATCH($S1000,$Q:$Q,0)),"")</f>
        <v>Zaragoza</v>
      </c>
      <c r="AA1000" t="str">
        <f ca="1">IFERROR(INDEX(Rutas_Despiece!$I:$I,MATCH($S1000,$Q:$Q,0)),"")</f>
        <v>Zaragoza, España</v>
      </c>
      <c r="AB1000" t="str">
        <f ca="1">IFERROR(INDEX(Rutas_Despiece!$L:$L,MATCH($S1000,$Q:$Q,0)),"")</f>
        <v>Pd. Bus</v>
      </c>
      <c r="AG1000" t="str">
        <f t="shared" ca="1" si="559"/>
        <v/>
      </c>
    </row>
    <row r="1001" spans="1:33" x14ac:dyDescent="0.25">
      <c r="A1001">
        <f ca="1">IF(Rutas_Despiece!A1001&lt;&gt;Rutas_Despiece!A1000,1,0)</f>
        <v>0</v>
      </c>
      <c r="B1001">
        <f ca="1">IF(A1001,Rutas_Despiece!C1001,0)</f>
        <v>0</v>
      </c>
      <c r="C1001">
        <f ca="1">IF(A1001,Rutas_Despiece!D1001,0)</f>
        <v>0</v>
      </c>
      <c r="D1001" t="str">
        <f ca="1">IF(A1001=1,"",SUBSTITUTE(Rutas_Despiece!J1001,",",".") &amp; ","&amp;SUBSTITUTE(Rutas_Despiece!K1001,",","."))</f>
        <v>41.6495182,-0.8985604</v>
      </c>
      <c r="E1001" s="5">
        <f t="shared" ca="1" si="556"/>
        <v>48</v>
      </c>
      <c r="F1001" t="str">
        <f t="shared" ca="1" si="553"/>
        <v>41.6495182,-0.8985604 41.647921,-0.9031271</v>
      </c>
      <c r="G1001" s="69" t="s">
        <v>1174</v>
      </c>
      <c r="H1001">
        <f t="shared" ca="1" si="557"/>
        <v>51</v>
      </c>
      <c r="I1001" t="str">
        <f t="shared" ca="1" si="581"/>
        <v/>
      </c>
      <c r="J1001" s="5" t="e">
        <f t="shared" ca="1" si="561"/>
        <v>#N/A</v>
      </c>
      <c r="M1001" s="69"/>
      <c r="N1001" s="69">
        <f t="shared" ca="1" si="552"/>
        <v>1</v>
      </c>
      <c r="O1001" s="69" t="s">
        <v>1174</v>
      </c>
      <c r="P1001">
        <f t="shared" ca="1" si="558"/>
        <v>1</v>
      </c>
      <c r="Q1001">
        <f t="shared" ca="1" si="562"/>
        <v>951</v>
      </c>
      <c r="R1001">
        <f t="shared" ca="1" si="566"/>
        <v>990</v>
      </c>
      <c r="S1001">
        <f t="shared" ca="1" si="563"/>
        <v>948</v>
      </c>
      <c r="T1001" t="str">
        <f t="shared" ca="1" si="564"/>
        <v>Paradas</v>
      </c>
      <c r="U1001">
        <f t="shared" ca="1" si="567"/>
        <v>10948</v>
      </c>
      <c r="V1001">
        <f ca="1">IFERROR(INDEX(Rutas_Despiece!$J:$J,MATCH($S1001,$Q:$Q,0)),"")</f>
        <v>41.642409999999998</v>
      </c>
      <c r="W1001">
        <f ca="1">IFERROR(INDEX(Rutas_Despiece!$K:$K,MATCH($S1001,$Q:$Q,0)),"")</f>
        <v>-0.88183999999999996</v>
      </c>
      <c r="Y1001" t="str">
        <f ca="1">IFERROR(INDEX(Rutas_Despiece!$F:$F,MATCH($S1001,$Q:$Q,0))&amp;" "&amp;INDEX(Rutas_Despiece!$G:$G,MATCH($S1001,$Q:$Q,0)),"")</f>
        <v xml:space="preserve">Camino de las Torres  </v>
      </c>
      <c r="Z1001" t="str">
        <f ca="1">IFERROR(INDEX(Rutas_Despiece!$H:$H,MATCH($S1001,$Q:$Q,0)),"")</f>
        <v>Zaragoza</v>
      </c>
      <c r="AA1001" t="str">
        <f ca="1">IFERROR(INDEX(Rutas_Despiece!$I:$I,MATCH($S1001,$Q:$Q,0)),"")</f>
        <v>Zaragoza, España</v>
      </c>
      <c r="AB1001" t="str">
        <f ca="1">IFERROR(INDEX(Rutas_Despiece!$L:$L,MATCH($S1001,$Q:$Q,0)),"")</f>
        <v>Pza. Dr. A.Schweitzer - Pd. Bus</v>
      </c>
      <c r="AG1001" t="str">
        <f t="shared" ca="1" si="559"/>
        <v/>
      </c>
    </row>
    <row r="1002" spans="1:33" x14ac:dyDescent="0.25">
      <c r="A1002">
        <f ca="1">IF(Rutas_Despiece!A1002&lt;&gt;Rutas_Despiece!A1001,1,0)</f>
        <v>0</v>
      </c>
      <c r="B1002">
        <f ca="1">IF(A1002,Rutas_Despiece!C1002,0)</f>
        <v>0</v>
      </c>
      <c r="C1002">
        <f ca="1">IF(A1002,Rutas_Despiece!D1002,0)</f>
        <v>0</v>
      </c>
      <c r="D1002" t="str">
        <f ca="1">IF(A1002=1,"",SUBSTITUTE(Rutas_Despiece!J1002,",",".") &amp; ","&amp;SUBSTITUTE(Rutas_Despiece!K1002,",","."))</f>
        <v>41.647921,-0.9031271</v>
      </c>
      <c r="E1002" s="5">
        <f t="shared" ca="1" si="556"/>
        <v>48</v>
      </c>
      <c r="F1002" t="str">
        <f t="shared" ca="1" si="553"/>
        <v>41.647921,-0.9031271</v>
      </c>
      <c r="G1002" s="69" t="s">
        <v>1174</v>
      </c>
      <c r="H1002">
        <f t="shared" ca="1" si="557"/>
        <v>51</v>
      </c>
      <c r="I1002" t="str">
        <f t="shared" ca="1" si="581"/>
        <v/>
      </c>
      <c r="J1002" s="5" t="e">
        <f t="shared" ca="1" si="561"/>
        <v>#N/A</v>
      </c>
      <c r="M1002" s="69"/>
      <c r="N1002" s="69">
        <f t="shared" ca="1" si="552"/>
        <v>1</v>
      </c>
      <c r="O1002" s="69" t="s">
        <v>1174</v>
      </c>
      <c r="P1002">
        <f t="shared" ca="1" si="558"/>
        <v>1</v>
      </c>
      <c r="Q1002">
        <f t="shared" ca="1" si="562"/>
        <v>952</v>
      </c>
      <c r="R1002">
        <f t="shared" ca="1" si="566"/>
        <v>990</v>
      </c>
      <c r="S1002">
        <f t="shared" ca="1" si="563"/>
        <v>949</v>
      </c>
      <c r="T1002" t="str">
        <f t="shared" ca="1" si="564"/>
        <v>Paradas</v>
      </c>
      <c r="U1002">
        <f t="shared" ca="1" si="567"/>
        <v>10949</v>
      </c>
      <c r="V1002">
        <f ca="1">IFERROR(INDEX(Rutas_Despiece!$J:$J,MATCH($S1002,$Q:$Q,0)),"")</f>
        <v>41.643486000000003</v>
      </c>
      <c r="W1002">
        <f ca="1">IFERROR(INDEX(Rutas_Despiece!$K:$K,MATCH($S1002,$Q:$Q,0)),"")</f>
        <v>-0.889733</v>
      </c>
      <c r="Y1002" t="str">
        <f ca="1">IFERROR(INDEX(Rutas_Despiece!$F:$F,MATCH($S1002,$Q:$Q,0))&amp;" "&amp;INDEX(Rutas_Despiece!$G:$G,MATCH($S1002,$Q:$Q,0)),"")</f>
        <v xml:space="preserve">Avenida Goya nº 66 </v>
      </c>
      <c r="Z1002" t="str">
        <f ca="1">IFERROR(INDEX(Rutas_Despiece!$H:$H,MATCH($S1002,$Q:$Q,0)),"")</f>
        <v>Zaragoza</v>
      </c>
      <c r="AA1002" t="str">
        <f ca="1">IFERROR(INDEX(Rutas_Despiece!$I:$I,MATCH($S1002,$Q:$Q,0)),"")</f>
        <v>Zaragoza, España</v>
      </c>
      <c r="AB1002" t="str">
        <f ca="1">IFERROR(INDEX(Rutas_Despiece!$L:$L,MATCH($S1002,$Q:$Q,0)),"")</f>
        <v>Pd. Bus</v>
      </c>
      <c r="AG1002" t="str">
        <f t="shared" ca="1" si="559"/>
        <v/>
      </c>
    </row>
    <row r="1003" spans="1:33" x14ac:dyDescent="0.25">
      <c r="A1003">
        <f ca="1">IF(Rutas_Despiece!A1003&lt;&gt;Rutas_Despiece!A1002,1,0)</f>
        <v>1</v>
      </c>
      <c r="B1003" t="str">
        <f ca="1">IF(A1003,Rutas_Despiece!C1003,0)</f>
        <v>Rutas_Habituales_Central</v>
      </c>
      <c r="C1003" t="str">
        <f ca="1">IF(A1003,Rutas_Despiece!D1003,0)</f>
        <v>Ruta 15_16</v>
      </c>
      <c r="D1003" t="str">
        <f ca="1">IF(A1003=1,"",SUBSTITUTE(Rutas_Despiece!J1003,",",".") &amp; ","&amp;SUBSTITUTE(Rutas_Despiece!K1003,",","."))</f>
        <v/>
      </c>
      <c r="E1003" s="5">
        <f t="shared" ca="1" si="556"/>
        <v>49</v>
      </c>
      <c r="F1003" t="str">
        <f t="shared" ca="1" si="553"/>
        <v xml:space="preserve"> 41.6410187,-0.8954858 41.639068,-0.905785 41.641231,-0.908344 41.6452,-0.910622 41.648414,-0.90841 41.749628,-1.175514 41.749628,-1.175514 41.6408984,-0.8952374 41.639068,-0.905785 41.641231,-0.908344 41.6452,-0.910622 41.648414,-0.90841</v>
      </c>
      <c r="G1003" s="69" t="s">
        <v>1174</v>
      </c>
      <c r="H1003">
        <f t="shared" ca="1" si="557"/>
        <v>51</v>
      </c>
      <c r="I1003" t="str">
        <f t="shared" ca="1" si="581"/>
        <v/>
      </c>
      <c r="J1003" s="5" t="e">
        <f t="shared" ca="1" si="561"/>
        <v>#N/A</v>
      </c>
      <c r="M1003" s="69"/>
      <c r="N1003" s="69">
        <f t="shared" ca="1" si="552"/>
        <v>1</v>
      </c>
      <c r="O1003" s="69" t="s">
        <v>1174</v>
      </c>
      <c r="P1003">
        <f t="shared" ca="1" si="558"/>
        <v>0</v>
      </c>
      <c r="Q1003">
        <f t="shared" ca="1" si="562"/>
        <v>952</v>
      </c>
      <c r="R1003">
        <f t="shared" ca="1" si="566"/>
        <v>990</v>
      </c>
      <c r="S1003">
        <f t="shared" ca="1" si="563"/>
        <v>950</v>
      </c>
      <c r="T1003" t="str">
        <f t="shared" ca="1" si="564"/>
        <v>Paradas</v>
      </c>
      <c r="U1003">
        <f t="shared" ca="1" si="567"/>
        <v>10950</v>
      </c>
      <c r="V1003">
        <f ca="1">IFERROR(INDEX(Rutas_Despiece!$J:$J,MATCH($S1003,$Q:$Q,0)),"")</f>
        <v>41.6477</v>
      </c>
      <c r="W1003">
        <f ca="1">IFERROR(INDEX(Rutas_Despiece!$K:$K,MATCH($S1003,$Q:$Q,0)),"")</f>
        <v>-0.88478199999999996</v>
      </c>
      <c r="Y1003" t="str">
        <f ca="1">IFERROR(INDEX(Rutas_Despiece!$F:$F,MATCH($S1003,$Q:$Q,0))&amp;" "&amp;INDEX(Rutas_Despiece!$G:$G,MATCH($S1003,$Q:$Q,0)),"")</f>
        <v>Santander nº 4</v>
      </c>
      <c r="Z1003" t="str">
        <f ca="1">IFERROR(INDEX(Rutas_Despiece!$H:$H,MATCH($S1003,$Q:$Q,0)),"")</f>
        <v>Zaragoza</v>
      </c>
      <c r="AA1003" t="str">
        <f ca="1">IFERROR(INDEX(Rutas_Despiece!$I:$I,MATCH($S1003,$Q:$Q,0)),"")</f>
        <v>Zaragoza, España</v>
      </c>
      <c r="AB1003">
        <f ca="1">IFERROR(INDEX(Rutas_Despiece!$L:$L,MATCH($S1003,$Q:$Q,0)),"")</f>
        <v>0</v>
      </c>
      <c r="AG1003" t="str">
        <f t="shared" ca="1" si="559"/>
        <v/>
      </c>
    </row>
    <row r="1004" spans="1:33" x14ac:dyDescent="0.25">
      <c r="A1004">
        <f ca="1">IF(Rutas_Despiece!A1004&lt;&gt;Rutas_Despiece!A1003,1,0)</f>
        <v>0</v>
      </c>
      <c r="B1004">
        <f ca="1">IF(A1004,Rutas_Despiece!C1004,0)</f>
        <v>0</v>
      </c>
      <c r="C1004">
        <f ca="1">IF(A1004,Rutas_Despiece!D1004,0)</f>
        <v>0</v>
      </c>
      <c r="D1004" t="str">
        <f ca="1">IF(A1004=1,"",SUBSTITUTE(Rutas_Despiece!J1004,",",".") &amp; ","&amp;SUBSTITUTE(Rutas_Despiece!K1004,",","."))</f>
        <v>41.6410187,-0.8954858</v>
      </c>
      <c r="E1004" s="5">
        <f t="shared" ca="1" si="556"/>
        <v>49</v>
      </c>
      <c r="F1004" t="str">
        <f t="shared" ca="1" si="553"/>
        <v>41.6410187,-0.8954858 41.639068,-0.905785 41.641231,-0.908344 41.6452,-0.910622 41.648414,-0.90841 41.749628,-1.175514 41.749628,-1.175514 41.6408984,-0.8952374 41.639068,-0.905785 41.641231,-0.908344 41.6452,-0.910622 41.648414,-0.90841</v>
      </c>
      <c r="G1004" s="69" t="s">
        <v>1174</v>
      </c>
      <c r="H1004">
        <f t="shared" ca="1" si="557"/>
        <v>51</v>
      </c>
      <c r="I1004" t="str">
        <f t="shared" ref="I1004" ca="1" si="582">IF(I1003&lt;H1004,I1003+1,"")</f>
        <v/>
      </c>
      <c r="J1004" s="5" t="e">
        <f t="shared" ca="1" si="561"/>
        <v>#N/A</v>
      </c>
      <c r="M1004" s="69"/>
      <c r="N1004" s="69">
        <f t="shared" ca="1" si="552"/>
        <v>1</v>
      </c>
      <c r="O1004" s="69" t="s">
        <v>1174</v>
      </c>
      <c r="P1004">
        <f t="shared" ca="1" si="558"/>
        <v>1</v>
      </c>
      <c r="Q1004">
        <f t="shared" ca="1" si="562"/>
        <v>953</v>
      </c>
      <c r="R1004">
        <f t="shared" ca="1" si="566"/>
        <v>990</v>
      </c>
      <c r="S1004">
        <f t="shared" ca="1" si="563"/>
        <v>951</v>
      </c>
      <c r="T1004" t="str">
        <f t="shared" ca="1" si="564"/>
        <v>Paradas</v>
      </c>
      <c r="U1004">
        <f t="shared" ca="1" si="567"/>
        <v>10951</v>
      </c>
      <c r="V1004">
        <f ca="1">IFERROR(INDEX(Rutas_Despiece!$J:$J,MATCH($S1004,$Q:$Q,0)),"")</f>
        <v>41.649518200000003</v>
      </c>
      <c r="W1004">
        <f ca="1">IFERROR(INDEX(Rutas_Despiece!$K:$K,MATCH($S1004,$Q:$Q,0)),"")</f>
        <v>-0.89856040000000004</v>
      </c>
      <c r="Y1004" t="str">
        <f ca="1">IFERROR(INDEX(Rutas_Despiece!$F:$F,MATCH($S1004,$Q:$Q,0))&amp;" "&amp;INDEX(Rutas_Despiece!$G:$G,MATCH($S1004,$Q:$Q,0)),"")</f>
        <v xml:space="preserve">Plaza Roma  </v>
      </c>
      <c r="Z1004" t="str">
        <f ca="1">IFERROR(INDEX(Rutas_Despiece!$H:$H,MATCH($S1004,$Q:$Q,0)),"")</f>
        <v>Zaragoza</v>
      </c>
      <c r="AA1004" t="str">
        <f ca="1">IFERROR(INDEX(Rutas_Despiece!$I:$I,MATCH($S1004,$Q:$Q,0)),"")</f>
        <v>Zaragoza, España</v>
      </c>
      <c r="AB1004" t="str">
        <f ca="1">IFERROR(INDEX(Rutas_Despiece!$L:$L,MATCH($S1004,$Q:$Q,0)),"")</f>
        <v>Mercadona</v>
      </c>
      <c r="AG1004" t="str">
        <f t="shared" ca="1" si="559"/>
        <v/>
      </c>
    </row>
    <row r="1005" spans="1:33" x14ac:dyDescent="0.25">
      <c r="A1005">
        <f ca="1">IF(Rutas_Despiece!A1005&lt;&gt;Rutas_Despiece!A1004,1,0)</f>
        <v>0</v>
      </c>
      <c r="B1005">
        <f ca="1">IF(A1005,Rutas_Despiece!C1005,0)</f>
        <v>0</v>
      </c>
      <c r="C1005">
        <f ca="1">IF(A1005,Rutas_Despiece!D1005,0)</f>
        <v>0</v>
      </c>
      <c r="D1005" t="str">
        <f ca="1">IF(A1005=1,"",SUBSTITUTE(Rutas_Despiece!J1005,",",".") &amp; ","&amp;SUBSTITUTE(Rutas_Despiece!K1005,",","."))</f>
        <v>41.639068,-0.905785</v>
      </c>
      <c r="E1005" s="5">
        <f t="shared" ca="1" si="556"/>
        <v>49</v>
      </c>
      <c r="F1005" t="str">
        <f t="shared" ca="1" si="553"/>
        <v>41.639068,-0.905785 41.641231,-0.908344 41.6452,-0.910622 41.648414,-0.90841 41.749628,-1.175514 41.749628,-1.175514 41.6408984,-0.8952374 41.639068,-0.905785 41.641231,-0.908344 41.6452,-0.910622 41.648414,-0.90841</v>
      </c>
      <c r="G1005" s="69" t="s">
        <v>1174</v>
      </c>
      <c r="H1005">
        <f t="shared" ca="1" si="557"/>
        <v>51</v>
      </c>
      <c r="I1005" t="str">
        <f t="shared" ref="I1005:I1008" ca="1" si="583">IF(I1004&lt;H1005,I1004+1,I1004)</f>
        <v/>
      </c>
      <c r="J1005" s="5" t="e">
        <f t="shared" ca="1" si="561"/>
        <v>#N/A</v>
      </c>
      <c r="M1005" s="69"/>
      <c r="N1005" s="69">
        <f t="shared" ca="1" si="552"/>
        <v>1</v>
      </c>
      <c r="O1005" s="69" t="s">
        <v>1174</v>
      </c>
      <c r="P1005">
        <f t="shared" ca="1" si="558"/>
        <v>1</v>
      </c>
      <c r="Q1005">
        <f t="shared" ca="1" si="562"/>
        <v>954</v>
      </c>
      <c r="R1005">
        <f t="shared" ca="1" si="566"/>
        <v>990</v>
      </c>
      <c r="S1005">
        <f t="shared" ca="1" si="563"/>
        <v>952</v>
      </c>
      <c r="T1005" t="str">
        <f t="shared" ca="1" si="564"/>
        <v>Paradas</v>
      </c>
      <c r="U1005">
        <f t="shared" ca="1" si="567"/>
        <v>10952</v>
      </c>
      <c r="V1005">
        <f ca="1">IFERROR(INDEX(Rutas_Despiece!$J:$J,MATCH($S1005,$Q:$Q,0)),"")</f>
        <v>41.647920999999997</v>
      </c>
      <c r="W1005">
        <f ca="1">IFERROR(INDEX(Rutas_Despiece!$K:$K,MATCH($S1005,$Q:$Q,0)),"")</f>
        <v>-0.90312709999999996</v>
      </c>
      <c r="Y1005" t="str">
        <f ca="1">IFERROR(INDEX(Rutas_Despiece!$F:$F,MATCH($S1005,$Q:$Q,0))&amp;" "&amp;INDEX(Rutas_Despiece!$G:$G,MATCH($S1005,$Q:$Q,0)),"")</f>
        <v xml:space="preserve">Duquesa Villahermosa  </v>
      </c>
      <c r="Z1005" t="str">
        <f ca="1">IFERROR(INDEX(Rutas_Despiece!$H:$H,MATCH($S1005,$Q:$Q,0)),"")</f>
        <v>Zaragoza</v>
      </c>
      <c r="AA1005" t="str">
        <f ca="1">IFERROR(INDEX(Rutas_Despiece!$I:$I,MATCH($S1005,$Q:$Q,0)),"")</f>
        <v>Zaragoza, España</v>
      </c>
      <c r="AB1005" t="str">
        <f ca="1">IFERROR(INDEX(Rutas_Despiece!$L:$L,MATCH($S1005,$Q:$Q,0)),"")</f>
        <v>Esq. Don Pedro de Luna</v>
      </c>
      <c r="AG1005" t="str">
        <f t="shared" ca="1" si="559"/>
        <v/>
      </c>
    </row>
    <row r="1006" spans="1:33" x14ac:dyDescent="0.25">
      <c r="A1006">
        <f ca="1">IF(Rutas_Despiece!A1006&lt;&gt;Rutas_Despiece!A1005,1,0)</f>
        <v>0</v>
      </c>
      <c r="B1006">
        <f ca="1">IF(A1006,Rutas_Despiece!C1006,0)</f>
        <v>0</v>
      </c>
      <c r="C1006">
        <f ca="1">IF(A1006,Rutas_Despiece!D1006,0)</f>
        <v>0</v>
      </c>
      <c r="D1006" t="str">
        <f ca="1">IF(A1006=1,"",SUBSTITUTE(Rutas_Despiece!J1006,",",".") &amp; ","&amp;SUBSTITUTE(Rutas_Despiece!K1006,",","."))</f>
        <v>41.641231,-0.908344</v>
      </c>
      <c r="E1006" s="5">
        <f t="shared" ca="1" si="556"/>
        <v>49</v>
      </c>
      <c r="F1006" t="str">
        <f t="shared" ca="1" si="553"/>
        <v>41.641231,-0.908344 41.6452,-0.910622 41.648414,-0.90841 41.749628,-1.175514 41.749628,-1.175514 41.6408984,-0.8952374 41.639068,-0.905785 41.641231,-0.908344 41.6452,-0.910622 41.648414,-0.90841</v>
      </c>
      <c r="G1006" s="69" t="s">
        <v>1174</v>
      </c>
      <c r="H1006">
        <f t="shared" ca="1" si="557"/>
        <v>51</v>
      </c>
      <c r="I1006" t="str">
        <f t="shared" ca="1" si="583"/>
        <v/>
      </c>
      <c r="J1006" s="5" t="e">
        <f t="shared" ca="1" si="561"/>
        <v>#N/A</v>
      </c>
      <c r="M1006" s="69"/>
      <c r="N1006" s="69">
        <f t="shared" ca="1" si="552"/>
        <v>1</v>
      </c>
      <c r="O1006" s="69" t="s">
        <v>1174</v>
      </c>
      <c r="P1006">
        <f t="shared" ca="1" si="558"/>
        <v>1</v>
      </c>
      <c r="Q1006">
        <f t="shared" ca="1" si="562"/>
        <v>955</v>
      </c>
      <c r="R1006">
        <f t="shared" ca="1" si="566"/>
        <v>990</v>
      </c>
      <c r="S1006">
        <f t="shared" ca="1" si="563"/>
        <v>953</v>
      </c>
      <c r="T1006" t="str">
        <f t="shared" ca="1" si="564"/>
        <v>Paradas</v>
      </c>
      <c r="U1006">
        <f t="shared" ca="1" si="567"/>
        <v>10953</v>
      </c>
      <c r="V1006">
        <f ca="1">IFERROR(INDEX(Rutas_Despiece!$J:$J,MATCH($S1006,$Q:$Q,0)),"")</f>
        <v>41.641018699999996</v>
      </c>
      <c r="W1006">
        <f ca="1">IFERROR(INDEX(Rutas_Despiece!$K:$K,MATCH($S1006,$Q:$Q,0)),"")</f>
        <v>-0.8954858</v>
      </c>
      <c r="Y1006" t="str">
        <f ca="1">IFERROR(INDEX(Rutas_Despiece!$F:$F,MATCH($S1006,$Q:$Q,0))&amp;" "&amp;INDEX(Rutas_Despiece!$G:$G,MATCH($S1006,$Q:$Q,0)),"")</f>
        <v xml:space="preserve">Plaza San Francisco  </v>
      </c>
      <c r="Z1006" t="str">
        <f ca="1">IFERROR(INDEX(Rutas_Despiece!$H:$H,MATCH($S1006,$Q:$Q,0)),"")</f>
        <v>Zaragoza</v>
      </c>
      <c r="AA1006" t="str">
        <f ca="1">IFERROR(INDEX(Rutas_Despiece!$I:$I,MATCH($S1006,$Q:$Q,0)),"")</f>
        <v>Zaragoza, España</v>
      </c>
      <c r="AB1006" t="str">
        <f ca="1">IFERROR(INDEX(Rutas_Despiece!$L:$L,MATCH($S1006,$Q:$Q,0)),"")</f>
        <v>Kiosco Prensa - Pd. Bus</v>
      </c>
      <c r="AG1006" t="str">
        <f t="shared" ca="1" si="559"/>
        <v/>
      </c>
    </row>
    <row r="1007" spans="1:33" x14ac:dyDescent="0.25">
      <c r="A1007">
        <f ca="1">IF(Rutas_Despiece!A1007&lt;&gt;Rutas_Despiece!A1006,1,0)</f>
        <v>0</v>
      </c>
      <c r="B1007">
        <f ca="1">IF(A1007,Rutas_Despiece!C1007,0)</f>
        <v>0</v>
      </c>
      <c r="C1007">
        <f ca="1">IF(A1007,Rutas_Despiece!D1007,0)</f>
        <v>0</v>
      </c>
      <c r="D1007" t="str">
        <f ca="1">IF(A1007=1,"",SUBSTITUTE(Rutas_Despiece!J1007,",",".") &amp; ","&amp;SUBSTITUTE(Rutas_Despiece!K1007,",","."))</f>
        <v>41.6452,-0.910622</v>
      </c>
      <c r="E1007" s="5">
        <f t="shared" ca="1" si="556"/>
        <v>49</v>
      </c>
      <c r="F1007" t="str">
        <f t="shared" ca="1" si="553"/>
        <v>41.6452,-0.910622 41.648414,-0.90841 41.749628,-1.175514 41.749628,-1.175514 41.6408984,-0.8952374 41.639068,-0.905785 41.641231,-0.908344 41.6452,-0.910622 41.648414,-0.90841</v>
      </c>
      <c r="G1007" s="69" t="s">
        <v>1174</v>
      </c>
      <c r="H1007">
        <f t="shared" ca="1" si="557"/>
        <v>51</v>
      </c>
      <c r="I1007" t="str">
        <f t="shared" ca="1" si="583"/>
        <v/>
      </c>
      <c r="J1007" s="5" t="e">
        <f t="shared" ca="1" si="561"/>
        <v>#N/A</v>
      </c>
      <c r="M1007" s="69"/>
      <c r="N1007" s="69">
        <f t="shared" ca="1" si="552"/>
        <v>1</v>
      </c>
      <c r="O1007" s="69" t="s">
        <v>1174</v>
      </c>
      <c r="P1007">
        <f t="shared" ca="1" si="558"/>
        <v>1</v>
      </c>
      <c r="Q1007">
        <f t="shared" ca="1" si="562"/>
        <v>956</v>
      </c>
      <c r="R1007">
        <f t="shared" ca="1" si="566"/>
        <v>990</v>
      </c>
      <c r="S1007">
        <f t="shared" ca="1" si="563"/>
        <v>954</v>
      </c>
      <c r="T1007" t="str">
        <f t="shared" ca="1" si="564"/>
        <v>Paradas</v>
      </c>
      <c r="U1007">
        <f t="shared" ca="1" si="567"/>
        <v>10954</v>
      </c>
      <c r="V1007">
        <f ca="1">IFERROR(INDEX(Rutas_Despiece!$J:$J,MATCH($S1007,$Q:$Q,0)),"")</f>
        <v>41.639068000000002</v>
      </c>
      <c r="W1007">
        <f ca="1">IFERROR(INDEX(Rutas_Despiece!$K:$K,MATCH($S1007,$Q:$Q,0)),"")</f>
        <v>-0.90578499999999995</v>
      </c>
      <c r="Y1007" t="str">
        <f ca="1">IFERROR(INDEX(Rutas_Despiece!$F:$F,MATCH($S1007,$Q:$Q,0))&amp;" "&amp;INDEX(Rutas_Despiece!$G:$G,MATCH($S1007,$Q:$Q,0)),"")</f>
        <v xml:space="preserve">Condes de Aragón nº 14 </v>
      </c>
      <c r="Z1007" t="str">
        <f ca="1">IFERROR(INDEX(Rutas_Despiece!$H:$H,MATCH($S1007,$Q:$Q,0)),"")</f>
        <v>Zaragoza</v>
      </c>
      <c r="AA1007" t="str">
        <f ca="1">IFERROR(INDEX(Rutas_Despiece!$I:$I,MATCH($S1007,$Q:$Q,0)),"")</f>
        <v>Zaragoza, España</v>
      </c>
      <c r="AB1007" t="str">
        <f ca="1">IFERROR(INDEX(Rutas_Despiece!$L:$L,MATCH($S1007,$Q:$Q,0)),"")</f>
        <v>Pd. Bus</v>
      </c>
      <c r="AG1007" t="str">
        <f t="shared" ca="1" si="559"/>
        <v/>
      </c>
    </row>
    <row r="1008" spans="1:33" x14ac:dyDescent="0.25">
      <c r="A1008">
        <f ca="1">IF(Rutas_Despiece!A1008&lt;&gt;Rutas_Despiece!A1007,1,0)</f>
        <v>0</v>
      </c>
      <c r="B1008">
        <f ca="1">IF(A1008,Rutas_Despiece!C1008,0)</f>
        <v>0</v>
      </c>
      <c r="C1008">
        <f ca="1">IF(A1008,Rutas_Despiece!D1008,0)</f>
        <v>0</v>
      </c>
      <c r="D1008" t="str">
        <f ca="1">IF(A1008=1,"",SUBSTITUTE(Rutas_Despiece!J1008,",",".") &amp; ","&amp;SUBSTITUTE(Rutas_Despiece!K1008,",","."))</f>
        <v>41.648414,-0.90841</v>
      </c>
      <c r="E1008" s="5">
        <f t="shared" ca="1" si="556"/>
        <v>49</v>
      </c>
      <c r="F1008" t="str">
        <f t="shared" ca="1" si="553"/>
        <v>41.648414,-0.90841 41.749628,-1.175514 41.749628,-1.175514 41.6408984,-0.8952374 41.639068,-0.905785 41.641231,-0.908344 41.6452,-0.910622 41.648414,-0.90841</v>
      </c>
      <c r="G1008" s="69" t="s">
        <v>1174</v>
      </c>
      <c r="H1008">
        <f t="shared" ca="1" si="557"/>
        <v>51</v>
      </c>
      <c r="I1008" t="str">
        <f t="shared" ca="1" si="583"/>
        <v/>
      </c>
      <c r="J1008" s="5" t="e">
        <f t="shared" ca="1" si="561"/>
        <v>#N/A</v>
      </c>
      <c r="M1008" s="69"/>
      <c r="N1008" s="69">
        <f t="shared" ca="1" si="552"/>
        <v>1</v>
      </c>
      <c r="O1008" s="69" t="s">
        <v>1174</v>
      </c>
      <c r="P1008">
        <f t="shared" ca="1" si="558"/>
        <v>1</v>
      </c>
      <c r="Q1008">
        <f t="shared" ca="1" si="562"/>
        <v>957</v>
      </c>
      <c r="R1008">
        <f t="shared" ca="1" si="566"/>
        <v>990</v>
      </c>
      <c r="S1008">
        <f t="shared" ca="1" si="563"/>
        <v>955</v>
      </c>
      <c r="T1008" t="str">
        <f t="shared" ca="1" si="564"/>
        <v>Paradas</v>
      </c>
      <c r="U1008">
        <f t="shared" ca="1" si="567"/>
        <v>10955</v>
      </c>
      <c r="V1008">
        <f ca="1">IFERROR(INDEX(Rutas_Despiece!$J:$J,MATCH($S1008,$Q:$Q,0)),"")</f>
        <v>41.641230999999998</v>
      </c>
      <c r="W1008">
        <f ca="1">IFERROR(INDEX(Rutas_Despiece!$K:$K,MATCH($S1008,$Q:$Q,0)),"")</f>
        <v>-0.90834400000000004</v>
      </c>
      <c r="Y1008" t="str">
        <f ca="1">IFERROR(INDEX(Rutas_Despiece!$F:$F,MATCH($S1008,$Q:$Q,0))&amp;" "&amp;INDEX(Rutas_Despiece!$G:$G,MATCH($S1008,$Q:$Q,0)),"")</f>
        <v>Juan Carlos I nº 39</v>
      </c>
      <c r="Z1008" t="str">
        <f ca="1">IFERROR(INDEX(Rutas_Despiece!$H:$H,MATCH($S1008,$Q:$Q,0)),"")</f>
        <v>Zaragoza</v>
      </c>
      <c r="AA1008" t="str">
        <f ca="1">IFERROR(INDEX(Rutas_Despiece!$I:$I,MATCH($S1008,$Q:$Q,0)),"")</f>
        <v>Zaragoza, España</v>
      </c>
      <c r="AB1008">
        <f ca="1">IFERROR(INDEX(Rutas_Despiece!$L:$L,MATCH($S1008,$Q:$Q,0)),"")</f>
        <v>0</v>
      </c>
      <c r="AG1008" t="str">
        <f t="shared" ca="1" si="559"/>
        <v/>
      </c>
    </row>
    <row r="1009" spans="1:33" x14ac:dyDescent="0.25">
      <c r="A1009">
        <f ca="1">IF(Rutas_Despiece!A1009&lt;&gt;Rutas_Despiece!A1008,1,0)</f>
        <v>0</v>
      </c>
      <c r="B1009">
        <f ca="1">IF(A1009,Rutas_Despiece!C1009,0)</f>
        <v>0</v>
      </c>
      <c r="C1009">
        <f ca="1">IF(A1009,Rutas_Despiece!D1009,0)</f>
        <v>0</v>
      </c>
      <c r="D1009" t="str">
        <f ca="1">IF(A1009=1,"",SUBSTITUTE(Rutas_Despiece!J1009,",",".") &amp; ","&amp;SUBSTITUTE(Rutas_Despiece!K1009,",","."))</f>
        <v>41.749628,-1.175514</v>
      </c>
      <c r="E1009" s="5">
        <f t="shared" ca="1" si="556"/>
        <v>49</v>
      </c>
      <c r="F1009" t="str">
        <f t="shared" ca="1" si="553"/>
        <v>41.749628,-1.175514 41.749628,-1.175514 41.6408984,-0.8952374 41.639068,-0.905785 41.641231,-0.908344 41.6452,-0.910622 41.648414,-0.90841</v>
      </c>
      <c r="G1009" s="69" t="s">
        <v>1174</v>
      </c>
      <c r="H1009">
        <f t="shared" ca="1" si="557"/>
        <v>51</v>
      </c>
      <c r="I1009" t="str">
        <f t="shared" ref="I1009" ca="1" si="584">IF(I1008&lt;H1009,I1008+1,"")</f>
        <v/>
      </c>
      <c r="J1009" s="5" t="e">
        <f t="shared" ca="1" si="561"/>
        <v>#N/A</v>
      </c>
      <c r="M1009" s="69"/>
      <c r="N1009" s="69">
        <f t="shared" ca="1" si="552"/>
        <v>1</v>
      </c>
      <c r="O1009" s="69" t="s">
        <v>1174</v>
      </c>
      <c r="P1009">
        <f t="shared" ca="1" si="558"/>
        <v>1</v>
      </c>
      <c r="Q1009">
        <f t="shared" ca="1" si="562"/>
        <v>958</v>
      </c>
      <c r="R1009">
        <f t="shared" ca="1" si="566"/>
        <v>990</v>
      </c>
      <c r="S1009">
        <f t="shared" ca="1" si="563"/>
        <v>956</v>
      </c>
      <c r="T1009" t="str">
        <f t="shared" ca="1" si="564"/>
        <v>Paradas</v>
      </c>
      <c r="U1009">
        <f t="shared" ca="1" si="567"/>
        <v>10956</v>
      </c>
      <c r="V1009">
        <f ca="1">IFERROR(INDEX(Rutas_Despiece!$J:$J,MATCH($S1009,$Q:$Q,0)),"")</f>
        <v>41.645200000000003</v>
      </c>
      <c r="W1009">
        <f ca="1">IFERROR(INDEX(Rutas_Despiece!$K:$K,MATCH($S1009,$Q:$Q,0)),"")</f>
        <v>-0.91062200000000004</v>
      </c>
      <c r="Y1009" t="str">
        <f ca="1">IFERROR(INDEX(Rutas_Despiece!$F:$F,MATCH($S1009,$Q:$Q,0))&amp;" "&amp;INDEX(Rutas_Despiece!$G:$G,MATCH($S1009,$Q:$Q,0)),"")</f>
        <v>Juan Carlos I nº 3</v>
      </c>
      <c r="Z1009" t="str">
        <f ca="1">IFERROR(INDEX(Rutas_Despiece!$H:$H,MATCH($S1009,$Q:$Q,0)),"")</f>
        <v>Zaragoza</v>
      </c>
      <c r="AA1009" t="str">
        <f ca="1">IFERROR(INDEX(Rutas_Despiece!$I:$I,MATCH($S1009,$Q:$Q,0)),"")</f>
        <v>Zaragoza, España</v>
      </c>
      <c r="AB1009">
        <f ca="1">IFERROR(INDEX(Rutas_Despiece!$L:$L,MATCH($S1009,$Q:$Q,0)),"")</f>
        <v>0</v>
      </c>
      <c r="AG1009" t="str">
        <f t="shared" ca="1" si="559"/>
        <v/>
      </c>
    </row>
    <row r="1010" spans="1:33" x14ac:dyDescent="0.25">
      <c r="A1010">
        <f ca="1">IF(Rutas_Despiece!A1010&lt;&gt;Rutas_Despiece!A1009,1,0)</f>
        <v>0</v>
      </c>
      <c r="B1010">
        <f ca="1">IF(A1010,Rutas_Despiece!C1010,0)</f>
        <v>0</v>
      </c>
      <c r="C1010">
        <f ca="1">IF(A1010,Rutas_Despiece!D1010,0)</f>
        <v>0</v>
      </c>
      <c r="D1010" t="str">
        <f ca="1">IF(A1010=1,"",SUBSTITUTE(Rutas_Despiece!J1010,",",".") &amp; ","&amp;SUBSTITUTE(Rutas_Despiece!K1010,",","."))</f>
        <v>41.749628,-1.175514</v>
      </c>
      <c r="E1010" s="5">
        <f t="shared" ca="1" si="556"/>
        <v>49</v>
      </c>
      <c r="F1010" t="str">
        <f t="shared" ca="1" si="553"/>
        <v>41.749628,-1.175514 41.6408984,-0.8952374 41.639068,-0.905785 41.641231,-0.908344 41.6452,-0.910622 41.648414,-0.90841</v>
      </c>
      <c r="G1010" s="69" t="s">
        <v>1174</v>
      </c>
      <c r="H1010">
        <f t="shared" ca="1" si="557"/>
        <v>51</v>
      </c>
      <c r="I1010" t="str">
        <f t="shared" ref="I1010:I1013" ca="1" si="585">IF(I1009&lt;H1010,I1009+1,I1009)</f>
        <v/>
      </c>
      <c r="J1010" s="5" t="e">
        <f t="shared" ca="1" si="561"/>
        <v>#N/A</v>
      </c>
      <c r="M1010" s="69"/>
      <c r="N1010" s="69">
        <f t="shared" ca="1" si="552"/>
        <v>1</v>
      </c>
      <c r="O1010" s="69" t="s">
        <v>1174</v>
      </c>
      <c r="P1010">
        <f t="shared" ca="1" si="558"/>
        <v>1</v>
      </c>
      <c r="Q1010">
        <f t="shared" ca="1" si="562"/>
        <v>959</v>
      </c>
      <c r="R1010">
        <f t="shared" ca="1" si="566"/>
        <v>990</v>
      </c>
      <c r="S1010">
        <f t="shared" ca="1" si="563"/>
        <v>957</v>
      </c>
      <c r="T1010" t="str">
        <f t="shared" ca="1" si="564"/>
        <v>Paradas</v>
      </c>
      <c r="U1010">
        <f t="shared" ca="1" si="567"/>
        <v>10957</v>
      </c>
      <c r="V1010">
        <f ca="1">IFERROR(INDEX(Rutas_Despiece!$J:$J,MATCH($S1010,$Q:$Q,0)),"")</f>
        <v>41.648414000000002</v>
      </c>
      <c r="W1010">
        <f ca="1">IFERROR(INDEX(Rutas_Despiece!$K:$K,MATCH($S1010,$Q:$Q,0)),"")</f>
        <v>-0.90841000000000005</v>
      </c>
      <c r="Y1010" t="str">
        <f ca="1">IFERROR(INDEX(Rutas_Despiece!$F:$F,MATCH($S1010,$Q:$Q,0))&amp;" "&amp;INDEX(Rutas_Despiece!$G:$G,MATCH($S1010,$Q:$Q,0)),"")</f>
        <v xml:space="preserve">Vía Univérsitas nº 44 </v>
      </c>
      <c r="Z1010" t="str">
        <f ca="1">IFERROR(INDEX(Rutas_Despiece!$H:$H,MATCH($S1010,$Q:$Q,0)),"")</f>
        <v>Zaragoza</v>
      </c>
      <c r="AA1010" t="str">
        <f ca="1">IFERROR(INDEX(Rutas_Despiece!$I:$I,MATCH($S1010,$Q:$Q,0)),"")</f>
        <v>Zaragoza, España</v>
      </c>
      <c r="AB1010" t="str">
        <f ca="1">IFERROR(INDEX(Rutas_Despiece!$L:$L,MATCH($S1010,$Q:$Q,0)),"")</f>
        <v>Pd. Bus</v>
      </c>
      <c r="AG1010" t="str">
        <f t="shared" ca="1" si="559"/>
        <v/>
      </c>
    </row>
    <row r="1011" spans="1:33" x14ac:dyDescent="0.25">
      <c r="A1011">
        <f ca="1">IF(Rutas_Despiece!A1011&lt;&gt;Rutas_Despiece!A1010,1,0)</f>
        <v>0</v>
      </c>
      <c r="B1011">
        <f ca="1">IF(A1011,Rutas_Despiece!C1011,0)</f>
        <v>0</v>
      </c>
      <c r="C1011">
        <f ca="1">IF(A1011,Rutas_Despiece!D1011,0)</f>
        <v>0</v>
      </c>
      <c r="D1011" t="str">
        <f ca="1">IF(A1011=1,"",SUBSTITUTE(Rutas_Despiece!J1011,",",".") &amp; ","&amp;SUBSTITUTE(Rutas_Despiece!K1011,",","."))</f>
        <v>41.6408984,-0.8952374</v>
      </c>
      <c r="E1011" s="5">
        <f t="shared" ca="1" si="556"/>
        <v>49</v>
      </c>
      <c r="F1011" t="str">
        <f t="shared" ca="1" si="553"/>
        <v>41.6408984,-0.8952374 41.639068,-0.905785 41.641231,-0.908344 41.6452,-0.910622 41.648414,-0.90841</v>
      </c>
      <c r="G1011" s="69" t="s">
        <v>1174</v>
      </c>
      <c r="H1011">
        <f t="shared" ca="1" si="557"/>
        <v>51</v>
      </c>
      <c r="I1011" t="str">
        <f t="shared" ca="1" si="585"/>
        <v/>
      </c>
      <c r="J1011" s="5" t="e">
        <f t="shared" ca="1" si="561"/>
        <v>#N/A</v>
      </c>
      <c r="M1011" s="69"/>
      <c r="N1011" s="69">
        <f t="shared" ca="1" si="552"/>
        <v>1</v>
      </c>
      <c r="O1011" s="69" t="s">
        <v>1174</v>
      </c>
      <c r="P1011">
        <f t="shared" ca="1" si="558"/>
        <v>1</v>
      </c>
      <c r="Q1011">
        <f t="shared" ca="1" si="562"/>
        <v>960</v>
      </c>
      <c r="R1011">
        <f t="shared" ca="1" si="566"/>
        <v>990</v>
      </c>
      <c r="S1011">
        <f t="shared" ca="1" si="563"/>
        <v>958</v>
      </c>
      <c r="T1011" t="str">
        <f t="shared" ca="1" si="564"/>
        <v>Paradas</v>
      </c>
      <c r="U1011">
        <f t="shared" ca="1" si="567"/>
        <v>10958</v>
      </c>
      <c r="V1011">
        <f ca="1">IFERROR(INDEX(Rutas_Despiece!$J:$J,MATCH($S1011,$Q:$Q,0)),"")</f>
        <v>41.749628000000001</v>
      </c>
      <c r="W1011">
        <f ca="1">IFERROR(INDEX(Rutas_Despiece!$K:$K,MATCH($S1011,$Q:$Q,0)),"")</f>
        <v>-1.1755139999999999</v>
      </c>
      <c r="Y1011" t="str">
        <f ca="1">IFERROR(INDEX(Rutas_Despiece!$F:$F,MATCH($S1011,$Q:$Q,0))&amp;" "&amp;INDEX(Rutas_Despiece!$G:$G,MATCH($S1011,$Q:$Q,0)),"")</f>
        <v xml:space="preserve">Pol. Ind Entrerrios </v>
      </c>
      <c r="Z1011" t="str">
        <f ca="1">IFERROR(INDEX(Rutas_Despiece!$H:$H,MATCH($S1011,$Q:$Q,0)),"")</f>
        <v>Figueruelas</v>
      </c>
      <c r="AA1011" t="str">
        <f ca="1">IFERROR(INDEX(Rutas_Despiece!$I:$I,MATCH($S1011,$Q:$Q,0)),"")</f>
        <v>Zaragoza, España</v>
      </c>
      <c r="AB1011" t="str">
        <f ca="1">IFERROR(INDEX(Rutas_Despiece!$L:$L,MATCH($S1011,$Q:$Q,0)),"")</f>
        <v>Opel Puerta 5</v>
      </c>
      <c r="AG1011" t="str">
        <f t="shared" ca="1" si="559"/>
        <v/>
      </c>
    </row>
    <row r="1012" spans="1:33" x14ac:dyDescent="0.25">
      <c r="A1012">
        <f ca="1">IF(Rutas_Despiece!A1012&lt;&gt;Rutas_Despiece!A1011,1,0)</f>
        <v>0</v>
      </c>
      <c r="B1012">
        <f ca="1">IF(A1012,Rutas_Despiece!C1012,0)</f>
        <v>0</v>
      </c>
      <c r="C1012">
        <f ca="1">IF(A1012,Rutas_Despiece!D1012,0)</f>
        <v>0</v>
      </c>
      <c r="D1012" t="str">
        <f ca="1">IF(A1012=1,"",SUBSTITUTE(Rutas_Despiece!J1012,",",".") &amp; ","&amp;SUBSTITUTE(Rutas_Despiece!K1012,",","."))</f>
        <v>41.639068,-0.905785</v>
      </c>
      <c r="E1012" s="5">
        <f t="shared" ca="1" si="556"/>
        <v>49</v>
      </c>
      <c r="F1012" t="str">
        <f t="shared" ca="1" si="553"/>
        <v>41.639068,-0.905785 41.641231,-0.908344 41.6452,-0.910622 41.648414,-0.90841</v>
      </c>
      <c r="G1012" s="69" t="s">
        <v>1174</v>
      </c>
      <c r="H1012">
        <f t="shared" ca="1" si="557"/>
        <v>51</v>
      </c>
      <c r="I1012" t="str">
        <f t="shared" ca="1" si="585"/>
        <v/>
      </c>
      <c r="J1012" s="5" t="e">
        <f t="shared" ca="1" si="561"/>
        <v>#N/A</v>
      </c>
      <c r="M1012" s="69"/>
      <c r="N1012" s="69">
        <f t="shared" ca="1" si="552"/>
        <v>1</v>
      </c>
      <c r="O1012" s="69" t="s">
        <v>1174</v>
      </c>
      <c r="P1012">
        <f t="shared" ca="1" si="558"/>
        <v>1</v>
      </c>
      <c r="Q1012">
        <f t="shared" ca="1" si="562"/>
        <v>961</v>
      </c>
      <c r="R1012">
        <f t="shared" ca="1" si="566"/>
        <v>990</v>
      </c>
      <c r="S1012">
        <f t="shared" ca="1" si="563"/>
        <v>959</v>
      </c>
      <c r="T1012" t="str">
        <f t="shared" ca="1" si="564"/>
        <v>Paradas</v>
      </c>
      <c r="U1012">
        <f t="shared" ca="1" si="567"/>
        <v>10959</v>
      </c>
      <c r="V1012">
        <f ca="1">IFERROR(INDEX(Rutas_Despiece!$J:$J,MATCH($S1012,$Q:$Q,0)),"")</f>
        <v>41.749628000000001</v>
      </c>
      <c r="W1012">
        <f ca="1">IFERROR(INDEX(Rutas_Despiece!$K:$K,MATCH($S1012,$Q:$Q,0)),"")</f>
        <v>-1.1755139999999999</v>
      </c>
      <c r="Y1012" t="str">
        <f ca="1">IFERROR(INDEX(Rutas_Despiece!$F:$F,MATCH($S1012,$Q:$Q,0))&amp;" "&amp;INDEX(Rutas_Despiece!$G:$G,MATCH($S1012,$Q:$Q,0)),"")</f>
        <v xml:space="preserve">Pol. Ind Entrerrios </v>
      </c>
      <c r="Z1012" t="str">
        <f ca="1">IFERROR(INDEX(Rutas_Despiece!$H:$H,MATCH($S1012,$Q:$Q,0)),"")</f>
        <v>Figueruelas</v>
      </c>
      <c r="AA1012" t="str">
        <f ca="1">IFERROR(INDEX(Rutas_Despiece!$I:$I,MATCH($S1012,$Q:$Q,0)),"")</f>
        <v>Zaragoza, España</v>
      </c>
      <c r="AB1012" t="str">
        <f ca="1">IFERROR(INDEX(Rutas_Despiece!$L:$L,MATCH($S1012,$Q:$Q,0)),"")</f>
        <v>Opel Puerta 5</v>
      </c>
      <c r="AG1012" t="str">
        <f t="shared" ca="1" si="559"/>
        <v/>
      </c>
    </row>
    <row r="1013" spans="1:33" x14ac:dyDescent="0.25">
      <c r="A1013">
        <f ca="1">IF(Rutas_Despiece!A1013&lt;&gt;Rutas_Despiece!A1012,1,0)</f>
        <v>0</v>
      </c>
      <c r="B1013">
        <f ca="1">IF(A1013,Rutas_Despiece!C1013,0)</f>
        <v>0</v>
      </c>
      <c r="C1013">
        <f ca="1">IF(A1013,Rutas_Despiece!D1013,0)</f>
        <v>0</v>
      </c>
      <c r="D1013" t="str">
        <f ca="1">IF(A1013=1,"",SUBSTITUTE(Rutas_Despiece!J1013,",",".") &amp; ","&amp;SUBSTITUTE(Rutas_Despiece!K1013,",","."))</f>
        <v>41.641231,-0.908344</v>
      </c>
      <c r="E1013" s="5">
        <f t="shared" ca="1" si="556"/>
        <v>49</v>
      </c>
      <c r="F1013" t="str">
        <f t="shared" ca="1" si="553"/>
        <v>41.641231,-0.908344 41.6452,-0.910622 41.648414,-0.90841</v>
      </c>
      <c r="G1013" s="69" t="s">
        <v>1174</v>
      </c>
      <c r="H1013">
        <f t="shared" ca="1" si="557"/>
        <v>51</v>
      </c>
      <c r="I1013" t="str">
        <f t="shared" ca="1" si="585"/>
        <v/>
      </c>
      <c r="J1013" s="5" t="e">
        <f t="shared" ca="1" si="561"/>
        <v>#N/A</v>
      </c>
      <c r="M1013" s="69"/>
      <c r="N1013" s="69">
        <f t="shared" ca="1" si="552"/>
        <v>1</v>
      </c>
      <c r="O1013" s="69" t="s">
        <v>1174</v>
      </c>
      <c r="P1013">
        <f t="shared" ca="1" si="558"/>
        <v>1</v>
      </c>
      <c r="Q1013">
        <f t="shared" ca="1" si="562"/>
        <v>962</v>
      </c>
      <c r="R1013">
        <f t="shared" ca="1" si="566"/>
        <v>990</v>
      </c>
      <c r="S1013">
        <f t="shared" ca="1" si="563"/>
        <v>960</v>
      </c>
      <c r="T1013" t="str">
        <f t="shared" ca="1" si="564"/>
        <v>Paradas</v>
      </c>
      <c r="U1013">
        <f t="shared" ca="1" si="567"/>
        <v>10960</v>
      </c>
      <c r="V1013">
        <f ca="1">IFERROR(INDEX(Rutas_Despiece!$J:$J,MATCH($S1013,$Q:$Q,0)),"")</f>
        <v>41.640898399999998</v>
      </c>
      <c r="W1013">
        <f ca="1">IFERROR(INDEX(Rutas_Despiece!$K:$K,MATCH($S1013,$Q:$Q,0)),"")</f>
        <v>-0.89523739999999996</v>
      </c>
      <c r="Y1013" t="str">
        <f ca="1">IFERROR(INDEX(Rutas_Despiece!$F:$F,MATCH($S1013,$Q:$Q,0))&amp;" "&amp;INDEX(Rutas_Despiece!$G:$G,MATCH($S1013,$Q:$Q,0)),"")</f>
        <v xml:space="preserve">Plaza San Francisco  </v>
      </c>
      <c r="Z1013" t="str">
        <f ca="1">IFERROR(INDEX(Rutas_Despiece!$H:$H,MATCH($S1013,$Q:$Q,0)),"")</f>
        <v>Zaragoza</v>
      </c>
      <c r="AA1013" t="str">
        <f ca="1">IFERROR(INDEX(Rutas_Despiece!$I:$I,MATCH($S1013,$Q:$Q,0)),"")</f>
        <v>Zaragoza, España</v>
      </c>
      <c r="AB1013" t="str">
        <f ca="1">IFERROR(INDEX(Rutas_Despiece!$L:$L,MATCH($S1013,$Q:$Q,0)),"")</f>
        <v>Kiosco Prensa - Pd. Bus</v>
      </c>
      <c r="AG1013" t="str">
        <f t="shared" ca="1" si="559"/>
        <v/>
      </c>
    </row>
    <row r="1014" spans="1:33" x14ac:dyDescent="0.25">
      <c r="A1014">
        <f ca="1">IF(Rutas_Despiece!A1014&lt;&gt;Rutas_Despiece!A1013,1,0)</f>
        <v>0</v>
      </c>
      <c r="B1014">
        <f ca="1">IF(A1014,Rutas_Despiece!C1014,0)</f>
        <v>0</v>
      </c>
      <c r="C1014">
        <f ca="1">IF(A1014,Rutas_Despiece!D1014,0)</f>
        <v>0</v>
      </c>
      <c r="D1014" t="str">
        <f ca="1">IF(A1014=1,"",SUBSTITUTE(Rutas_Despiece!J1014,",",".") &amp; ","&amp;SUBSTITUTE(Rutas_Despiece!K1014,",","."))</f>
        <v>41.6452,-0.910622</v>
      </c>
      <c r="E1014" s="5">
        <f t="shared" ca="1" si="556"/>
        <v>49</v>
      </c>
      <c r="F1014" t="str">
        <f t="shared" ca="1" si="553"/>
        <v>41.6452,-0.910622 41.648414,-0.90841</v>
      </c>
      <c r="G1014" s="69" t="s">
        <v>1174</v>
      </c>
      <c r="H1014">
        <f t="shared" ca="1" si="557"/>
        <v>51</v>
      </c>
      <c r="I1014" t="str">
        <f t="shared" ref="I1014" ca="1" si="586">IF(I1013&lt;H1014,I1013+1,"")</f>
        <v/>
      </c>
      <c r="J1014" s="5" t="e">
        <f t="shared" ca="1" si="561"/>
        <v>#N/A</v>
      </c>
      <c r="M1014" s="69"/>
      <c r="N1014" s="69">
        <f t="shared" ca="1" si="552"/>
        <v>1</v>
      </c>
      <c r="O1014" s="69" t="s">
        <v>1174</v>
      </c>
      <c r="P1014">
        <f t="shared" ca="1" si="558"/>
        <v>1</v>
      </c>
      <c r="Q1014">
        <f t="shared" ca="1" si="562"/>
        <v>963</v>
      </c>
      <c r="R1014">
        <f t="shared" ca="1" si="566"/>
        <v>990</v>
      </c>
      <c r="S1014">
        <f t="shared" ca="1" si="563"/>
        <v>961</v>
      </c>
      <c r="T1014" t="str">
        <f t="shared" ca="1" si="564"/>
        <v>Paradas</v>
      </c>
      <c r="U1014">
        <f t="shared" ca="1" si="567"/>
        <v>10961</v>
      </c>
      <c r="V1014">
        <f ca="1">IFERROR(INDEX(Rutas_Despiece!$J:$J,MATCH($S1014,$Q:$Q,0)),"")</f>
        <v>41.639068000000002</v>
      </c>
      <c r="W1014">
        <f ca="1">IFERROR(INDEX(Rutas_Despiece!$K:$K,MATCH($S1014,$Q:$Q,0)),"")</f>
        <v>-0.90578499999999995</v>
      </c>
      <c r="Y1014" t="str">
        <f ca="1">IFERROR(INDEX(Rutas_Despiece!$F:$F,MATCH($S1014,$Q:$Q,0))&amp;" "&amp;INDEX(Rutas_Despiece!$G:$G,MATCH($S1014,$Q:$Q,0)),"")</f>
        <v xml:space="preserve">Condes de Aragón nº 14 </v>
      </c>
      <c r="Z1014" t="str">
        <f ca="1">IFERROR(INDEX(Rutas_Despiece!$H:$H,MATCH($S1014,$Q:$Q,0)),"")</f>
        <v>Zaragoza</v>
      </c>
      <c r="AA1014" t="str">
        <f ca="1">IFERROR(INDEX(Rutas_Despiece!$I:$I,MATCH($S1014,$Q:$Q,0)),"")</f>
        <v>Zaragoza, España</v>
      </c>
      <c r="AB1014" t="str">
        <f ca="1">IFERROR(INDEX(Rutas_Despiece!$L:$L,MATCH($S1014,$Q:$Q,0)),"")</f>
        <v>Pd. Bus</v>
      </c>
      <c r="AG1014" t="str">
        <f t="shared" ca="1" si="559"/>
        <v/>
      </c>
    </row>
    <row r="1015" spans="1:33" x14ac:dyDescent="0.25">
      <c r="A1015">
        <f ca="1">IF(Rutas_Despiece!A1015&lt;&gt;Rutas_Despiece!A1014,1,0)</f>
        <v>0</v>
      </c>
      <c r="B1015">
        <f ca="1">IF(A1015,Rutas_Despiece!C1015,0)</f>
        <v>0</v>
      </c>
      <c r="C1015">
        <f ca="1">IF(A1015,Rutas_Despiece!D1015,0)</f>
        <v>0</v>
      </c>
      <c r="D1015" t="str">
        <f ca="1">IF(A1015=1,"",SUBSTITUTE(Rutas_Despiece!J1015,",",".") &amp; ","&amp;SUBSTITUTE(Rutas_Despiece!K1015,",","."))</f>
        <v>41.648414,-0.90841</v>
      </c>
      <c r="E1015" s="5">
        <f t="shared" ca="1" si="556"/>
        <v>49</v>
      </c>
      <c r="F1015" t="str">
        <f t="shared" ca="1" si="553"/>
        <v>41.648414,-0.90841</v>
      </c>
      <c r="G1015" s="69" t="s">
        <v>1174</v>
      </c>
      <c r="H1015">
        <f t="shared" ca="1" si="557"/>
        <v>51</v>
      </c>
      <c r="I1015" t="str">
        <f t="shared" ref="I1015:I1018" ca="1" si="587">IF(I1014&lt;H1015,I1014+1,I1014)</f>
        <v/>
      </c>
      <c r="J1015" s="5" t="e">
        <f t="shared" ca="1" si="561"/>
        <v>#N/A</v>
      </c>
      <c r="M1015" s="69"/>
      <c r="N1015" s="69">
        <f t="shared" ca="1" si="552"/>
        <v>1</v>
      </c>
      <c r="O1015" s="69" t="s">
        <v>1174</v>
      </c>
      <c r="P1015">
        <f t="shared" ca="1" si="558"/>
        <v>1</v>
      </c>
      <c r="Q1015">
        <f t="shared" ca="1" si="562"/>
        <v>964</v>
      </c>
      <c r="R1015">
        <f t="shared" ca="1" si="566"/>
        <v>990</v>
      </c>
      <c r="S1015">
        <f t="shared" ca="1" si="563"/>
        <v>962</v>
      </c>
      <c r="T1015" t="str">
        <f t="shared" ca="1" si="564"/>
        <v>Paradas</v>
      </c>
      <c r="U1015">
        <f t="shared" ca="1" si="567"/>
        <v>10962</v>
      </c>
      <c r="V1015">
        <f ca="1">IFERROR(INDEX(Rutas_Despiece!$J:$J,MATCH($S1015,$Q:$Q,0)),"")</f>
        <v>41.641230999999998</v>
      </c>
      <c r="W1015">
        <f ca="1">IFERROR(INDEX(Rutas_Despiece!$K:$K,MATCH($S1015,$Q:$Q,0)),"")</f>
        <v>-0.90834400000000004</v>
      </c>
      <c r="Y1015" t="str">
        <f ca="1">IFERROR(INDEX(Rutas_Despiece!$F:$F,MATCH($S1015,$Q:$Q,0))&amp;" "&amp;INDEX(Rutas_Despiece!$G:$G,MATCH($S1015,$Q:$Q,0)),"")</f>
        <v>Juan Carlos I nº 39</v>
      </c>
      <c r="Z1015" t="str">
        <f ca="1">IFERROR(INDEX(Rutas_Despiece!$H:$H,MATCH($S1015,$Q:$Q,0)),"")</f>
        <v>Zaragoza</v>
      </c>
      <c r="AA1015" t="str">
        <f ca="1">IFERROR(INDEX(Rutas_Despiece!$I:$I,MATCH($S1015,$Q:$Q,0)),"")</f>
        <v>Zaragoza, España</v>
      </c>
      <c r="AB1015">
        <f ca="1">IFERROR(INDEX(Rutas_Despiece!$L:$L,MATCH($S1015,$Q:$Q,0)),"")</f>
        <v>0</v>
      </c>
      <c r="AG1015" t="str">
        <f t="shared" ca="1" si="559"/>
        <v/>
      </c>
    </row>
    <row r="1016" spans="1:33" x14ac:dyDescent="0.25">
      <c r="A1016">
        <f ca="1">IF(Rutas_Despiece!A1016&lt;&gt;Rutas_Despiece!A1015,1,0)</f>
        <v>1</v>
      </c>
      <c r="B1016" t="str">
        <f ca="1">IF(A1016,Rutas_Despiece!C1016,0)</f>
        <v>Rutas_Habituales_Central</v>
      </c>
      <c r="C1016" t="str">
        <f ca="1">IF(A1016,Rutas_Despiece!D1016,0)</f>
        <v>Ruta 16_16</v>
      </c>
      <c r="D1016" t="str">
        <f ca="1">IF(A1016=1,"",SUBSTITUTE(Rutas_Despiece!J1016,",",".") &amp; ","&amp;SUBSTITUTE(Rutas_Despiece!K1016,",","."))</f>
        <v/>
      </c>
      <c r="E1016" s="5">
        <f t="shared" ca="1" si="556"/>
        <v>50</v>
      </c>
      <c r="F1016" t="str">
        <f t="shared" ca="1" si="553"/>
        <v xml:space="preserve"> 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16" s="69" t="s">
        <v>1174</v>
      </c>
      <c r="H1016">
        <f t="shared" ca="1" si="557"/>
        <v>51</v>
      </c>
      <c r="I1016" t="str">
        <f t="shared" ca="1" si="587"/>
        <v/>
      </c>
      <c r="J1016" s="5" t="e">
        <f t="shared" ca="1" si="561"/>
        <v>#N/A</v>
      </c>
      <c r="M1016" s="69"/>
      <c r="N1016" s="69">
        <f t="shared" ca="1" si="552"/>
        <v>1</v>
      </c>
      <c r="O1016" s="69" t="s">
        <v>1174</v>
      </c>
      <c r="P1016">
        <f t="shared" ca="1" si="558"/>
        <v>0</v>
      </c>
      <c r="Q1016">
        <f t="shared" ca="1" si="562"/>
        <v>964</v>
      </c>
      <c r="R1016">
        <f t="shared" ca="1" si="566"/>
        <v>990</v>
      </c>
      <c r="S1016">
        <f t="shared" ca="1" si="563"/>
        <v>963</v>
      </c>
      <c r="T1016" t="str">
        <f t="shared" ca="1" si="564"/>
        <v>Paradas</v>
      </c>
      <c r="U1016">
        <f t="shared" ca="1" si="567"/>
        <v>10963</v>
      </c>
      <c r="V1016">
        <f ca="1">IFERROR(INDEX(Rutas_Despiece!$J:$J,MATCH($S1016,$Q:$Q,0)),"")</f>
        <v>41.645200000000003</v>
      </c>
      <c r="W1016">
        <f ca="1">IFERROR(INDEX(Rutas_Despiece!$K:$K,MATCH($S1016,$Q:$Q,0)),"")</f>
        <v>-0.91062200000000004</v>
      </c>
      <c r="Y1016" t="str">
        <f ca="1">IFERROR(INDEX(Rutas_Despiece!$F:$F,MATCH($S1016,$Q:$Q,0))&amp;" "&amp;INDEX(Rutas_Despiece!$G:$G,MATCH($S1016,$Q:$Q,0)),"")</f>
        <v>Juan Carlos I nº 3</v>
      </c>
      <c r="Z1016" t="str">
        <f ca="1">IFERROR(INDEX(Rutas_Despiece!$H:$H,MATCH($S1016,$Q:$Q,0)),"")</f>
        <v>Zaragoza</v>
      </c>
      <c r="AA1016" t="str">
        <f ca="1">IFERROR(INDEX(Rutas_Despiece!$I:$I,MATCH($S1016,$Q:$Q,0)),"")</f>
        <v>Zaragoza, España</v>
      </c>
      <c r="AB1016">
        <f ca="1">IFERROR(INDEX(Rutas_Despiece!$L:$L,MATCH($S1016,$Q:$Q,0)),"")</f>
        <v>0</v>
      </c>
      <c r="AG1016" t="str">
        <f t="shared" ca="1" si="559"/>
        <v/>
      </c>
    </row>
    <row r="1017" spans="1:33" x14ac:dyDescent="0.25">
      <c r="A1017">
        <f ca="1">IF(Rutas_Despiece!A1017&lt;&gt;Rutas_Despiece!A1016,1,0)</f>
        <v>0</v>
      </c>
      <c r="B1017">
        <f ca="1">IF(A1017,Rutas_Despiece!C1017,0)</f>
        <v>0</v>
      </c>
      <c r="C1017">
        <f ca="1">IF(A1017,Rutas_Despiece!D1017,0)</f>
        <v>0</v>
      </c>
      <c r="D1017" t="str">
        <f ca="1">IF(A1017=1,"",SUBSTITUTE(Rutas_Despiece!J1017,",",".") &amp; ","&amp;SUBSTITUTE(Rutas_Despiece!K1017,",","."))</f>
        <v>41.6242934,-0.9574866</v>
      </c>
      <c r="E1017" s="5">
        <f t="shared" ca="1" si="556"/>
        <v>50</v>
      </c>
      <c r="F1017" t="str">
        <f t="shared" ca="1" si="553"/>
        <v>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17" s="69" t="s">
        <v>1174</v>
      </c>
      <c r="H1017">
        <f t="shared" ca="1" si="557"/>
        <v>51</v>
      </c>
      <c r="I1017" t="str">
        <f t="shared" ca="1" si="587"/>
        <v/>
      </c>
      <c r="J1017" s="5" t="e">
        <f t="shared" ca="1" si="561"/>
        <v>#N/A</v>
      </c>
      <c r="M1017" s="69"/>
      <c r="N1017" s="69">
        <f t="shared" ca="1" si="552"/>
        <v>1</v>
      </c>
      <c r="O1017" s="69" t="s">
        <v>1174</v>
      </c>
      <c r="P1017">
        <f t="shared" ca="1" si="558"/>
        <v>1</v>
      </c>
      <c r="Q1017">
        <f t="shared" ca="1" si="562"/>
        <v>965</v>
      </c>
      <c r="R1017">
        <f t="shared" ca="1" si="566"/>
        <v>990</v>
      </c>
      <c r="S1017">
        <f t="shared" ca="1" si="563"/>
        <v>964</v>
      </c>
      <c r="T1017" t="str">
        <f t="shared" ca="1" si="564"/>
        <v>Paradas</v>
      </c>
      <c r="U1017">
        <f t="shared" ca="1" si="567"/>
        <v>10964</v>
      </c>
      <c r="V1017">
        <f ca="1">IFERROR(INDEX(Rutas_Despiece!$J:$J,MATCH($S1017,$Q:$Q,0)),"")</f>
        <v>41.648414000000002</v>
      </c>
      <c r="W1017">
        <f ca="1">IFERROR(INDEX(Rutas_Despiece!$K:$K,MATCH($S1017,$Q:$Q,0)),"")</f>
        <v>-0.90841000000000005</v>
      </c>
      <c r="Y1017" t="str">
        <f ca="1">IFERROR(INDEX(Rutas_Despiece!$F:$F,MATCH($S1017,$Q:$Q,0))&amp;" "&amp;INDEX(Rutas_Despiece!$G:$G,MATCH($S1017,$Q:$Q,0)),"")</f>
        <v xml:space="preserve">Vía Univérsitas nº 44 </v>
      </c>
      <c r="Z1017" t="str">
        <f ca="1">IFERROR(INDEX(Rutas_Despiece!$H:$H,MATCH($S1017,$Q:$Q,0)),"")</f>
        <v>Zaragoza</v>
      </c>
      <c r="AA1017" t="str">
        <f ca="1">IFERROR(INDEX(Rutas_Despiece!$I:$I,MATCH($S1017,$Q:$Q,0)),"")</f>
        <v>Zaragoza, España</v>
      </c>
      <c r="AB1017" t="str">
        <f ca="1">IFERROR(INDEX(Rutas_Despiece!$L:$L,MATCH($S1017,$Q:$Q,0)),"")</f>
        <v>Pd. Bus</v>
      </c>
      <c r="AG1017" t="str">
        <f t="shared" ca="1" si="559"/>
        <v/>
      </c>
    </row>
    <row r="1018" spans="1:33" x14ac:dyDescent="0.25">
      <c r="A1018">
        <f ca="1">IF(Rutas_Despiece!A1018&lt;&gt;Rutas_Despiece!A1017,1,0)</f>
        <v>0</v>
      </c>
      <c r="B1018">
        <f ca="1">IF(A1018,Rutas_Despiece!C1018,0)</f>
        <v>0</v>
      </c>
      <c r="C1018">
        <f ca="1">IF(A1018,Rutas_Despiece!D1018,0)</f>
        <v>0</v>
      </c>
      <c r="D1018" t="str">
        <f ca="1">IF(A1018=1,"",SUBSTITUTE(Rutas_Despiece!J1018,",",".") &amp; ","&amp;SUBSTITUTE(Rutas_Despiece!K1018,",","."))</f>
        <v>41.6207888,-0.9517637</v>
      </c>
      <c r="E1018" s="5">
        <f t="shared" ca="1" si="556"/>
        <v>50</v>
      </c>
      <c r="F1018" t="str">
        <f t="shared" ca="1" si="553"/>
        <v>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18" s="69" t="s">
        <v>1174</v>
      </c>
      <c r="H1018">
        <f t="shared" ca="1" si="557"/>
        <v>51</v>
      </c>
      <c r="I1018" t="str">
        <f t="shared" ca="1" si="587"/>
        <v/>
      </c>
      <c r="J1018" s="5" t="e">
        <f t="shared" ca="1" si="561"/>
        <v>#N/A</v>
      </c>
      <c r="M1018" s="69"/>
      <c r="N1018" s="69">
        <f t="shared" ca="1" si="552"/>
        <v>1</v>
      </c>
      <c r="O1018" s="69" t="s">
        <v>1174</v>
      </c>
      <c r="P1018">
        <f t="shared" ca="1" si="558"/>
        <v>1</v>
      </c>
      <c r="Q1018">
        <f t="shared" ca="1" si="562"/>
        <v>966</v>
      </c>
      <c r="R1018">
        <f t="shared" ca="1" si="566"/>
        <v>990</v>
      </c>
      <c r="S1018">
        <f t="shared" ca="1" si="563"/>
        <v>965</v>
      </c>
      <c r="T1018" t="str">
        <f t="shared" ca="1" si="564"/>
        <v>Paradas</v>
      </c>
      <c r="U1018">
        <f t="shared" ca="1" si="567"/>
        <v>10965</v>
      </c>
      <c r="V1018">
        <f ca="1">IFERROR(INDEX(Rutas_Despiece!$J:$J,MATCH($S1018,$Q:$Q,0)),"")</f>
        <v>41.624293399999999</v>
      </c>
      <c r="W1018">
        <f ca="1">IFERROR(INDEX(Rutas_Despiece!$K:$K,MATCH($S1018,$Q:$Q,0)),"")</f>
        <v>-0.95748659999999997</v>
      </c>
      <c r="Y1018" t="str">
        <f ca="1">IFERROR(INDEX(Rutas_Despiece!$F:$F,MATCH($S1018,$Q:$Q,0))&amp;" "&amp;INDEX(Rutas_Despiece!$G:$G,MATCH($S1018,$Q:$Q,0)),"")</f>
        <v xml:space="preserve">Avd. Cañones de Zaragoza  </v>
      </c>
      <c r="Z1018" t="str">
        <f ca="1">IFERROR(INDEX(Rutas_Despiece!$H:$H,MATCH($S1018,$Q:$Q,0)),"")</f>
        <v>Zaragoza</v>
      </c>
      <c r="AA1018" t="str">
        <f ca="1">IFERROR(INDEX(Rutas_Despiece!$I:$I,MATCH($S1018,$Q:$Q,0)),"")</f>
        <v>Zaragoza, España</v>
      </c>
      <c r="AB1018" t="str">
        <f ca="1">IFERROR(INDEX(Rutas_Despiece!$L:$L,MATCH($S1018,$Q:$Q,0)),"")</f>
        <v>Esq. Avd. El cierzo</v>
      </c>
      <c r="AG1018" t="str">
        <f t="shared" ca="1" si="559"/>
        <v/>
      </c>
    </row>
    <row r="1019" spans="1:33" x14ac:dyDescent="0.25">
      <c r="A1019">
        <f ca="1">IF(Rutas_Despiece!A1019&lt;&gt;Rutas_Despiece!A1018,1,0)</f>
        <v>0</v>
      </c>
      <c r="B1019">
        <f ca="1">IF(A1019,Rutas_Despiece!C1019,0)</f>
        <v>0</v>
      </c>
      <c r="C1019">
        <f ca="1">IF(A1019,Rutas_Despiece!D1019,0)</f>
        <v>0</v>
      </c>
      <c r="D1019" t="str">
        <f ca="1">IF(A1019=1,"",SUBSTITUTE(Rutas_Despiece!J1019,",",".") &amp; ","&amp;SUBSTITUTE(Rutas_Despiece!K1019,",","."))</f>
        <v>41.621398,-0.946498</v>
      </c>
      <c r="E1019" s="5">
        <f t="shared" ca="1" si="556"/>
        <v>50</v>
      </c>
      <c r="F1019" t="str">
        <f t="shared" ca="1" si="553"/>
        <v>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19" s="69" t="s">
        <v>1174</v>
      </c>
      <c r="H1019">
        <f t="shared" ca="1" si="557"/>
        <v>51</v>
      </c>
      <c r="I1019" t="str">
        <f t="shared" ref="I1019" ca="1" si="588">IF(I1018&lt;H1019,I1018+1,"")</f>
        <v/>
      </c>
      <c r="J1019" s="5" t="e">
        <f t="shared" ca="1" si="561"/>
        <v>#N/A</v>
      </c>
      <c r="M1019" s="69"/>
      <c r="N1019" s="69">
        <f t="shared" ref="N1019:N1043" ca="1" si="589">IF(I1019&lt;H1019,0,1)</f>
        <v>1</v>
      </c>
      <c r="O1019" s="69" t="s">
        <v>1174</v>
      </c>
      <c r="P1019">
        <f t="shared" ca="1" si="558"/>
        <v>1</v>
      </c>
      <c r="Q1019">
        <f t="shared" ca="1" si="562"/>
        <v>967</v>
      </c>
      <c r="R1019">
        <f t="shared" ca="1" si="566"/>
        <v>990</v>
      </c>
      <c r="S1019">
        <f t="shared" ca="1" si="563"/>
        <v>966</v>
      </c>
      <c r="T1019" t="str">
        <f t="shared" ca="1" si="564"/>
        <v>Paradas</v>
      </c>
      <c r="U1019">
        <f t="shared" ca="1" si="567"/>
        <v>10966</v>
      </c>
      <c r="V1019">
        <f ca="1">IFERROR(INDEX(Rutas_Despiece!$J:$J,MATCH($S1019,$Q:$Q,0)),"")</f>
        <v>41.6207888</v>
      </c>
      <c r="W1019">
        <f ca="1">IFERROR(INDEX(Rutas_Despiece!$K:$K,MATCH($S1019,$Q:$Q,0)),"")</f>
        <v>-0.95176369999999999</v>
      </c>
      <c r="Y1019" t="str">
        <f ca="1">IFERROR(INDEX(Rutas_Despiece!$F:$F,MATCH($S1019,$Q:$Q,0))&amp;" "&amp;INDEX(Rutas_Despiece!$G:$G,MATCH($S1019,$Q:$Q,0)),"")</f>
        <v xml:space="preserve">Paseo de Los Arqueros  </v>
      </c>
      <c r="Z1019" t="str">
        <f ca="1">IFERROR(INDEX(Rutas_Despiece!$H:$H,MATCH($S1019,$Q:$Q,0)),"")</f>
        <v>Zaragoza</v>
      </c>
      <c r="AA1019" t="str">
        <f ca="1">IFERROR(INDEX(Rutas_Despiece!$I:$I,MATCH($S1019,$Q:$Q,0)),"")</f>
        <v>Zaragoza, España</v>
      </c>
      <c r="AB1019" t="str">
        <f ca="1">IFERROR(INDEX(Rutas_Despiece!$L:$L,MATCH($S1019,$Q:$Q,0)),"")</f>
        <v>Esq. Peña Telera</v>
      </c>
      <c r="AG1019" t="str">
        <f t="shared" ca="1" si="559"/>
        <v/>
      </c>
    </row>
    <row r="1020" spans="1:33" x14ac:dyDescent="0.25">
      <c r="A1020">
        <f ca="1">IF(Rutas_Despiece!A1020&lt;&gt;Rutas_Despiece!A1019,1,0)</f>
        <v>0</v>
      </c>
      <c r="B1020">
        <f ca="1">IF(A1020,Rutas_Despiece!C1020,0)</f>
        <v>0</v>
      </c>
      <c r="C1020">
        <f ca="1">IF(A1020,Rutas_Despiece!D1020,0)</f>
        <v>0</v>
      </c>
      <c r="D1020" t="str">
        <f ca="1">IF(A1020=1,"",SUBSTITUTE(Rutas_Despiece!J1020,",",".") &amp; ","&amp;SUBSTITUTE(Rutas_Despiece!K1020,",","."))</f>
        <v>41.6196383,-0.9308066</v>
      </c>
      <c r="E1020" s="5">
        <f t="shared" ca="1" si="556"/>
        <v>50</v>
      </c>
      <c r="F1020" t="str">
        <f t="shared" ca="1" si="553"/>
        <v>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0" s="69" t="s">
        <v>1174</v>
      </c>
      <c r="H1020">
        <f t="shared" ca="1" si="557"/>
        <v>51</v>
      </c>
      <c r="I1020" t="str">
        <f t="shared" ref="I1020:I1023" ca="1" si="590">IF(I1019&lt;H1020,I1019+1,I1019)</f>
        <v/>
      </c>
      <c r="J1020" s="5" t="e">
        <f t="shared" ca="1" si="561"/>
        <v>#N/A</v>
      </c>
      <c r="M1020" s="69"/>
      <c r="N1020" s="69">
        <f t="shared" ca="1" si="589"/>
        <v>1</v>
      </c>
      <c r="O1020" s="69" t="s">
        <v>1174</v>
      </c>
      <c r="P1020">
        <f t="shared" ca="1" si="558"/>
        <v>1</v>
      </c>
      <c r="Q1020">
        <f t="shared" ca="1" si="562"/>
        <v>968</v>
      </c>
      <c r="R1020">
        <f t="shared" ca="1" si="566"/>
        <v>990</v>
      </c>
      <c r="S1020">
        <f t="shared" ca="1" si="563"/>
        <v>967</v>
      </c>
      <c r="T1020" t="str">
        <f t="shared" ca="1" si="564"/>
        <v>Paradas</v>
      </c>
      <c r="U1020">
        <f t="shared" ca="1" si="567"/>
        <v>10967</v>
      </c>
      <c r="V1020">
        <f ca="1">IFERROR(INDEX(Rutas_Despiece!$J:$J,MATCH($S1020,$Q:$Q,0)),"")</f>
        <v>41.621397999999999</v>
      </c>
      <c r="W1020">
        <f ca="1">IFERROR(INDEX(Rutas_Despiece!$K:$K,MATCH($S1020,$Q:$Q,0)),"")</f>
        <v>-0.94649799999999995</v>
      </c>
      <c r="Y1020" t="str">
        <f ca="1">IFERROR(INDEX(Rutas_Despiece!$F:$F,MATCH($S1020,$Q:$Q,0))&amp;" "&amp;INDEX(Rutas_Despiece!$G:$G,MATCH($S1020,$Q:$Q,0)),"")</f>
        <v>Salomón y la Reina de Saba nº 36</v>
      </c>
      <c r="Z1020" t="str">
        <f ca="1">IFERROR(INDEX(Rutas_Despiece!$H:$H,MATCH($S1020,$Q:$Q,0)),"")</f>
        <v>Zaragoza</v>
      </c>
      <c r="AA1020" t="str">
        <f ca="1">IFERROR(INDEX(Rutas_Despiece!$I:$I,MATCH($S1020,$Q:$Q,0)),"")</f>
        <v>Zaragoza, España</v>
      </c>
      <c r="AB1020">
        <f ca="1">IFERROR(INDEX(Rutas_Despiece!$L:$L,MATCH($S1020,$Q:$Q,0)),"")</f>
        <v>0</v>
      </c>
      <c r="AG1020" t="str">
        <f t="shared" ca="1" si="559"/>
        <v/>
      </c>
    </row>
    <row r="1021" spans="1:33" x14ac:dyDescent="0.25">
      <c r="A1021">
        <f ca="1">IF(Rutas_Despiece!A1021&lt;&gt;Rutas_Despiece!A1020,1,0)</f>
        <v>0</v>
      </c>
      <c r="B1021">
        <f ca="1">IF(A1021,Rutas_Despiece!C1021,0)</f>
        <v>0</v>
      </c>
      <c r="C1021">
        <f ca="1">IF(A1021,Rutas_Despiece!D1021,0)</f>
        <v>0</v>
      </c>
      <c r="D1021" t="str">
        <f ca="1">IF(A1021=1,"",SUBSTITUTE(Rutas_Despiece!J1021,",",".") &amp; ","&amp;SUBSTITUTE(Rutas_Despiece!K1021,",","."))</f>
        <v>41.617261,-0.924141</v>
      </c>
      <c r="E1021" s="5">
        <f t="shared" ca="1" si="556"/>
        <v>50</v>
      </c>
      <c r="F1021" t="str">
        <f t="shared" ca="1" si="553"/>
        <v>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1" s="69" t="s">
        <v>1174</v>
      </c>
      <c r="H1021">
        <f t="shared" ca="1" si="557"/>
        <v>51</v>
      </c>
      <c r="I1021" t="str">
        <f t="shared" ca="1" si="590"/>
        <v/>
      </c>
      <c r="J1021" s="5" t="e">
        <f t="shared" ca="1" si="561"/>
        <v>#N/A</v>
      </c>
      <c r="M1021" s="69"/>
      <c r="N1021" s="69">
        <f t="shared" ca="1" si="589"/>
        <v>1</v>
      </c>
      <c r="O1021" s="69" t="s">
        <v>1174</v>
      </c>
      <c r="P1021">
        <f t="shared" ca="1" si="558"/>
        <v>1</v>
      </c>
      <c r="Q1021">
        <f t="shared" ca="1" si="562"/>
        <v>969</v>
      </c>
      <c r="R1021">
        <f t="shared" ca="1" si="566"/>
        <v>990</v>
      </c>
      <c r="S1021">
        <f t="shared" ca="1" si="563"/>
        <v>968</v>
      </c>
      <c r="T1021" t="str">
        <f t="shared" ca="1" si="564"/>
        <v>Paradas</v>
      </c>
      <c r="U1021">
        <f t="shared" ca="1" si="567"/>
        <v>10968</v>
      </c>
      <c r="V1021">
        <f ca="1">IFERROR(INDEX(Rutas_Despiece!$J:$J,MATCH($S1021,$Q:$Q,0)),"")</f>
        <v>41.619638299999998</v>
      </c>
      <c r="W1021">
        <f ca="1">IFERROR(INDEX(Rutas_Despiece!$K:$K,MATCH($S1021,$Q:$Q,0)),"")</f>
        <v>-0.93080660000000004</v>
      </c>
      <c r="Y1021" t="str">
        <f ca="1">IFERROR(INDEX(Rutas_Despiece!$F:$F,MATCH($S1021,$Q:$Q,0))&amp;" "&amp;INDEX(Rutas_Despiece!$G:$G,MATCH($S1021,$Q:$Q,0)),"")</f>
        <v xml:space="preserve">Avd. Casablanca  </v>
      </c>
      <c r="Z1021" t="str">
        <f ca="1">IFERROR(INDEX(Rutas_Despiece!$H:$H,MATCH($S1021,$Q:$Q,0)),"")</f>
        <v>Zaragoza</v>
      </c>
      <c r="AA1021" t="str">
        <f ca="1">IFERROR(INDEX(Rutas_Despiece!$I:$I,MATCH($S1021,$Q:$Q,0)),"")</f>
        <v>Zaragoza, España</v>
      </c>
      <c r="AB1021" t="str">
        <f ca="1">IFERROR(INDEX(Rutas_Despiece!$L:$L,MATCH($S1021,$Q:$Q,0)),"")</f>
        <v>Frente nº 26 - Telepizza</v>
      </c>
      <c r="AG1021" t="str">
        <f t="shared" ca="1" si="559"/>
        <v/>
      </c>
    </row>
    <row r="1022" spans="1:33" x14ac:dyDescent="0.25">
      <c r="A1022">
        <f ca="1">IF(Rutas_Despiece!A1022&lt;&gt;Rutas_Despiece!A1021,1,0)</f>
        <v>0</v>
      </c>
      <c r="B1022">
        <f ca="1">IF(A1022,Rutas_Despiece!C1022,0)</f>
        <v>0</v>
      </c>
      <c r="C1022">
        <f ca="1">IF(A1022,Rutas_Despiece!D1022,0)</f>
        <v>0</v>
      </c>
      <c r="D1022" t="str">
        <f ca="1">IF(A1022=1,"",SUBSTITUTE(Rutas_Despiece!J1022,",",".") &amp; ","&amp;SUBSTITUTE(Rutas_Despiece!K1022,",","."))</f>
        <v>41.618593,-0.922572</v>
      </c>
      <c r="E1022" s="5">
        <f t="shared" ca="1" si="556"/>
        <v>50</v>
      </c>
      <c r="F1022" t="str">
        <f t="shared" ca="1" si="553"/>
        <v>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2" s="69" t="s">
        <v>1174</v>
      </c>
      <c r="H1022">
        <f t="shared" ca="1" si="557"/>
        <v>51</v>
      </c>
      <c r="I1022" t="str">
        <f t="shared" ca="1" si="590"/>
        <v/>
      </c>
      <c r="J1022" s="5" t="e">
        <f t="shared" ca="1" si="561"/>
        <v>#N/A</v>
      </c>
      <c r="M1022" s="69"/>
      <c r="N1022" s="69">
        <f t="shared" ca="1" si="589"/>
        <v>1</v>
      </c>
      <c r="O1022" s="69" t="s">
        <v>1174</v>
      </c>
      <c r="P1022">
        <f t="shared" ca="1" si="558"/>
        <v>1</v>
      </c>
      <c r="Q1022">
        <f t="shared" ca="1" si="562"/>
        <v>970</v>
      </c>
      <c r="R1022">
        <f t="shared" ca="1" si="566"/>
        <v>990</v>
      </c>
      <c r="S1022">
        <f t="shared" ca="1" si="563"/>
        <v>969</v>
      </c>
      <c r="T1022" t="str">
        <f t="shared" ca="1" si="564"/>
        <v>Paradas</v>
      </c>
      <c r="U1022">
        <f t="shared" ca="1" si="567"/>
        <v>10969</v>
      </c>
      <c r="V1022">
        <f ca="1">IFERROR(INDEX(Rutas_Despiece!$J:$J,MATCH($S1022,$Q:$Q,0)),"")</f>
        <v>41.617260999999999</v>
      </c>
      <c r="W1022">
        <f ca="1">IFERROR(INDEX(Rutas_Despiece!$K:$K,MATCH($S1022,$Q:$Q,0)),"")</f>
        <v>-0.92414099999999999</v>
      </c>
      <c r="Y1022" t="str">
        <f ca="1">IFERROR(INDEX(Rutas_Despiece!$F:$F,MATCH($S1022,$Q:$Q,0))&amp;" "&amp;INDEX(Rutas_Despiece!$G:$G,MATCH($S1022,$Q:$Q,0)),"")</f>
        <v xml:space="preserve">Viridiana nº 26 </v>
      </c>
      <c r="Z1022" t="str">
        <f ca="1">IFERROR(INDEX(Rutas_Despiece!$H:$H,MATCH($S1022,$Q:$Q,0)),"")</f>
        <v>Zaragoza</v>
      </c>
      <c r="AA1022" t="str">
        <f ca="1">IFERROR(INDEX(Rutas_Despiece!$I:$I,MATCH($S1022,$Q:$Q,0)),"")</f>
        <v>Zaragoza, España</v>
      </c>
      <c r="AB1022" t="str">
        <f ca="1">IFERROR(INDEX(Rutas_Despiece!$L:$L,MATCH($S1022,$Q:$Q,0)),"")</f>
        <v>Pd. Bus</v>
      </c>
      <c r="AG1022" t="str">
        <f t="shared" ca="1" si="559"/>
        <v/>
      </c>
    </row>
    <row r="1023" spans="1:33" x14ac:dyDescent="0.25">
      <c r="A1023">
        <f ca="1">IF(Rutas_Despiece!A1023&lt;&gt;Rutas_Despiece!A1022,1,0)</f>
        <v>0</v>
      </c>
      <c r="B1023">
        <f ca="1">IF(A1023,Rutas_Despiece!C1023,0)</f>
        <v>0</v>
      </c>
      <c r="C1023">
        <f ca="1">IF(A1023,Rutas_Despiece!D1023,0)</f>
        <v>0</v>
      </c>
      <c r="D1023" t="str">
        <f ca="1">IF(A1023=1,"",SUBSTITUTE(Rutas_Despiece!J1023,",",".") &amp; ","&amp;SUBSTITUTE(Rutas_Despiece!K1023,",","."))</f>
        <v>41.620918,-0.920103</v>
      </c>
      <c r="E1023" s="5">
        <f t="shared" ca="1" si="556"/>
        <v>50</v>
      </c>
      <c r="F1023" t="str">
        <f t="shared" ref="F1023:F1043" ca="1" si="591">IF(A1024=1,D1023,D1023&amp;" "&amp;F1024)</f>
        <v>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3" s="69" t="s">
        <v>1174</v>
      </c>
      <c r="H1023">
        <f t="shared" ca="1" si="557"/>
        <v>51</v>
      </c>
      <c r="I1023" t="str">
        <f t="shared" ca="1" si="590"/>
        <v/>
      </c>
      <c r="J1023" s="5" t="e">
        <f t="shared" ca="1" si="561"/>
        <v>#N/A</v>
      </c>
      <c r="M1023" s="69"/>
      <c r="N1023" s="69">
        <f t="shared" ca="1" si="589"/>
        <v>1</v>
      </c>
      <c r="O1023" s="69" t="s">
        <v>1174</v>
      </c>
      <c r="P1023">
        <f t="shared" ca="1" si="558"/>
        <v>1</v>
      </c>
      <c r="Q1023">
        <f t="shared" ca="1" si="562"/>
        <v>971</v>
      </c>
      <c r="R1023">
        <f t="shared" ca="1" si="566"/>
        <v>990</v>
      </c>
      <c r="S1023">
        <f t="shared" ca="1" si="563"/>
        <v>970</v>
      </c>
      <c r="T1023" t="str">
        <f t="shared" ca="1" si="564"/>
        <v>Paradas</v>
      </c>
      <c r="U1023">
        <f t="shared" ca="1" si="567"/>
        <v>10970</v>
      </c>
      <c r="V1023">
        <f ca="1">IFERROR(INDEX(Rutas_Despiece!$J:$J,MATCH($S1023,$Q:$Q,0)),"")</f>
        <v>41.618592999999997</v>
      </c>
      <c r="W1023">
        <f ca="1">IFERROR(INDEX(Rutas_Despiece!$K:$K,MATCH($S1023,$Q:$Q,0)),"")</f>
        <v>-0.92257199999999995</v>
      </c>
      <c r="Y1023" t="str">
        <f ca="1">IFERROR(INDEX(Rutas_Despiece!$F:$F,MATCH($S1023,$Q:$Q,0))&amp;" "&amp;INDEX(Rutas_Despiece!$G:$G,MATCH($S1023,$Q:$Q,0)),"")</f>
        <v xml:space="preserve">Paseo de los Olvidados nº 49 </v>
      </c>
      <c r="Z1023" t="str">
        <f ca="1">IFERROR(INDEX(Rutas_Despiece!$H:$H,MATCH($S1023,$Q:$Q,0)),"")</f>
        <v>Zaragoza</v>
      </c>
      <c r="AA1023" t="str">
        <f ca="1">IFERROR(INDEX(Rutas_Despiece!$I:$I,MATCH($S1023,$Q:$Q,0)),"")</f>
        <v>Zaragoza, España</v>
      </c>
      <c r="AB1023" t="str">
        <f ca="1">IFERROR(INDEX(Rutas_Despiece!$L:$L,MATCH($S1023,$Q:$Q,0)),"")</f>
        <v>Pd. Bus</v>
      </c>
      <c r="AG1023" t="str">
        <f t="shared" ca="1" si="559"/>
        <v/>
      </c>
    </row>
    <row r="1024" spans="1:33" x14ac:dyDescent="0.25">
      <c r="A1024">
        <f ca="1">IF(Rutas_Despiece!A1024&lt;&gt;Rutas_Despiece!A1023,1,0)</f>
        <v>0</v>
      </c>
      <c r="B1024">
        <f ca="1">IF(A1024,Rutas_Despiece!C1024,0)</f>
        <v>0</v>
      </c>
      <c r="C1024">
        <f ca="1">IF(A1024,Rutas_Despiece!D1024,0)</f>
        <v>0</v>
      </c>
      <c r="D1024" t="str">
        <f ca="1">IF(A1024=1,"",SUBSTITUTE(Rutas_Despiece!J1024,",",".") &amp; ","&amp;SUBSTITUTE(Rutas_Despiece!K1024,",","."))</f>
        <v>41.6225026,-0.9265647</v>
      </c>
      <c r="E1024" s="5">
        <f t="shared" ca="1" si="556"/>
        <v>50</v>
      </c>
      <c r="F1024" t="str">
        <f t="shared" ca="1" si="591"/>
        <v>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4" s="69" t="s">
        <v>1174</v>
      </c>
      <c r="H1024">
        <f t="shared" ca="1" si="557"/>
        <v>51</v>
      </c>
      <c r="I1024" t="str">
        <f t="shared" ref="I1024" ca="1" si="592">IF(I1023&lt;H1024,I1023+1,"")</f>
        <v/>
      </c>
      <c r="J1024" s="5" t="e">
        <f t="shared" ca="1" si="561"/>
        <v>#N/A</v>
      </c>
      <c r="M1024" s="69"/>
      <c r="N1024" s="69">
        <f t="shared" ca="1" si="589"/>
        <v>1</v>
      </c>
      <c r="O1024" s="69" t="s">
        <v>1174</v>
      </c>
      <c r="P1024">
        <f t="shared" ca="1" si="558"/>
        <v>1</v>
      </c>
      <c r="Q1024">
        <f t="shared" ca="1" si="562"/>
        <v>972</v>
      </c>
      <c r="R1024">
        <f t="shared" ca="1" si="566"/>
        <v>990</v>
      </c>
      <c r="S1024">
        <f t="shared" ca="1" si="563"/>
        <v>971</v>
      </c>
      <c r="T1024" t="str">
        <f t="shared" ca="1" si="564"/>
        <v>Paradas</v>
      </c>
      <c r="U1024">
        <f t="shared" ca="1" si="567"/>
        <v>10971</v>
      </c>
      <c r="V1024">
        <f ca="1">IFERROR(INDEX(Rutas_Despiece!$J:$J,MATCH($S1024,$Q:$Q,0)),"")</f>
        <v>41.620918000000003</v>
      </c>
      <c r="W1024">
        <f ca="1">IFERROR(INDEX(Rutas_Despiece!$K:$K,MATCH($S1024,$Q:$Q,0)),"")</f>
        <v>-0.920103</v>
      </c>
      <c r="Y1024" t="str">
        <f ca="1">IFERROR(INDEX(Rutas_Despiece!$F:$F,MATCH($S1024,$Q:$Q,0))&amp;" "&amp;INDEX(Rutas_Despiece!$G:$G,MATCH($S1024,$Q:$Q,0)),"")</f>
        <v xml:space="preserve">Paseo de los Olvidados nº 23 </v>
      </c>
      <c r="Z1024" t="str">
        <f ca="1">IFERROR(INDEX(Rutas_Despiece!$H:$H,MATCH($S1024,$Q:$Q,0)),"")</f>
        <v>Zaragoza</v>
      </c>
      <c r="AA1024" t="str">
        <f ca="1">IFERROR(INDEX(Rutas_Despiece!$I:$I,MATCH($S1024,$Q:$Q,0)),"")</f>
        <v>Zaragoza, España</v>
      </c>
      <c r="AB1024" t="str">
        <f ca="1">IFERROR(INDEX(Rutas_Despiece!$L:$L,MATCH($S1024,$Q:$Q,0)),"")</f>
        <v>Esq. Quimera del Oro</v>
      </c>
      <c r="AG1024" t="str">
        <f t="shared" ca="1" si="559"/>
        <v/>
      </c>
    </row>
    <row r="1025" spans="1:33" x14ac:dyDescent="0.25">
      <c r="A1025">
        <f ca="1">IF(Rutas_Despiece!A1025&lt;&gt;Rutas_Despiece!A1024,1,0)</f>
        <v>0</v>
      </c>
      <c r="B1025">
        <f ca="1">IF(A1025,Rutas_Despiece!C1025,0)</f>
        <v>0</v>
      </c>
      <c r="C1025">
        <f ca="1">IF(A1025,Rutas_Despiece!D1025,0)</f>
        <v>0</v>
      </c>
      <c r="D1025" t="str">
        <f ca="1">IF(A1025=1,"",SUBSTITUTE(Rutas_Despiece!J1025,",",".") &amp; ","&amp;SUBSTITUTE(Rutas_Despiece!K1025,",","."))</f>
        <v>41.6243063,-0.9329664</v>
      </c>
      <c r="E1025" s="5">
        <f t="shared" ca="1" si="556"/>
        <v>50</v>
      </c>
      <c r="F1025" t="str">
        <f t="shared" ca="1" si="591"/>
        <v>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5" s="69" t="s">
        <v>1174</v>
      </c>
      <c r="H1025">
        <f t="shared" ca="1" si="557"/>
        <v>51</v>
      </c>
      <c r="I1025" t="str">
        <f t="shared" ref="I1025:I1028" ca="1" si="593">IF(I1024&lt;H1025,I1024+1,I1024)</f>
        <v/>
      </c>
      <c r="J1025" s="5" t="e">
        <f t="shared" ca="1" si="561"/>
        <v>#N/A</v>
      </c>
      <c r="M1025" s="69"/>
      <c r="N1025" s="69">
        <f t="shared" ca="1" si="589"/>
        <v>1</v>
      </c>
      <c r="O1025" s="69" t="s">
        <v>1174</v>
      </c>
      <c r="P1025">
        <f t="shared" ca="1" si="558"/>
        <v>1</v>
      </c>
      <c r="Q1025">
        <f t="shared" ca="1" si="562"/>
        <v>973</v>
      </c>
      <c r="R1025">
        <f t="shared" ca="1" si="566"/>
        <v>990</v>
      </c>
      <c r="S1025">
        <f t="shared" ca="1" si="563"/>
        <v>972</v>
      </c>
      <c r="T1025" t="str">
        <f t="shared" ca="1" si="564"/>
        <v>Paradas</v>
      </c>
      <c r="U1025">
        <f t="shared" ca="1" si="567"/>
        <v>10972</v>
      </c>
      <c r="V1025">
        <f ca="1">IFERROR(INDEX(Rutas_Despiece!$J:$J,MATCH($S1025,$Q:$Q,0)),"")</f>
        <v>41.622502599999997</v>
      </c>
      <c r="W1025">
        <f ca="1">IFERROR(INDEX(Rutas_Despiece!$K:$K,MATCH($S1025,$Q:$Q,0)),"")</f>
        <v>-0.92656470000000002</v>
      </c>
      <c r="Y1025" t="str">
        <f ca="1">IFERROR(INDEX(Rutas_Despiece!$F:$F,MATCH($S1025,$Q:$Q,0))&amp;" "&amp;INDEX(Rutas_Despiece!$G:$G,MATCH($S1025,$Q:$Q,0)),"")</f>
        <v xml:space="preserve">Cantando bajo la lluvia  </v>
      </c>
      <c r="Z1025" t="str">
        <f ca="1">IFERROR(INDEX(Rutas_Despiece!$H:$H,MATCH($S1025,$Q:$Q,0)),"")</f>
        <v>Zaragoza</v>
      </c>
      <c r="AA1025" t="str">
        <f ca="1">IFERROR(INDEX(Rutas_Despiece!$I:$I,MATCH($S1025,$Q:$Q,0)),"")</f>
        <v>Zaragoza, España</v>
      </c>
      <c r="AB1025" t="str">
        <f ca="1">IFERROR(INDEX(Rutas_Despiece!$L:$L,MATCH($S1025,$Q:$Q,0)),"")</f>
        <v>Esq. Manhattan</v>
      </c>
      <c r="AG1025" t="str">
        <f t="shared" ca="1" si="559"/>
        <v/>
      </c>
    </row>
    <row r="1026" spans="1:33" x14ac:dyDescent="0.25">
      <c r="A1026">
        <f ca="1">IF(Rutas_Despiece!A1026&lt;&gt;Rutas_Despiece!A1025,1,0)</f>
        <v>0</v>
      </c>
      <c r="B1026">
        <f ca="1">IF(A1026,Rutas_Despiece!C1026,0)</f>
        <v>0</v>
      </c>
      <c r="C1026">
        <f ca="1">IF(A1026,Rutas_Despiece!D1026,0)</f>
        <v>0</v>
      </c>
      <c r="D1026" t="str">
        <f ca="1">IF(A1026=1,"",SUBSTITUTE(Rutas_Despiece!J1026,",",".") &amp; ","&amp;SUBSTITUTE(Rutas_Despiece!K1026,",","."))</f>
        <v>41.6293892,-0.9311492</v>
      </c>
      <c r="E1026" s="5">
        <f t="shared" ca="1" si="556"/>
        <v>50</v>
      </c>
      <c r="F1026" t="str">
        <f t="shared" ca="1" si="591"/>
        <v>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6" s="69" t="s">
        <v>1174</v>
      </c>
      <c r="H1026">
        <f t="shared" ca="1" si="557"/>
        <v>51</v>
      </c>
      <c r="I1026" t="str">
        <f t="shared" ca="1" si="593"/>
        <v/>
      </c>
      <c r="J1026" s="5" t="e">
        <f t="shared" ca="1" si="561"/>
        <v>#N/A</v>
      </c>
      <c r="M1026" s="69"/>
      <c r="N1026" s="69">
        <f t="shared" ca="1" si="589"/>
        <v>1</v>
      </c>
      <c r="O1026" s="69" t="s">
        <v>1174</v>
      </c>
      <c r="P1026">
        <f t="shared" ca="1" si="558"/>
        <v>1</v>
      </c>
      <c r="Q1026">
        <f t="shared" ca="1" si="562"/>
        <v>974</v>
      </c>
      <c r="R1026">
        <f t="shared" ca="1" si="566"/>
        <v>990</v>
      </c>
      <c r="S1026">
        <f t="shared" ca="1" si="563"/>
        <v>973</v>
      </c>
      <c r="T1026" t="str">
        <f t="shared" ca="1" si="564"/>
        <v>Paradas</v>
      </c>
      <c r="U1026">
        <f t="shared" ca="1" si="567"/>
        <v>10973</v>
      </c>
      <c r="V1026">
        <f ca="1">IFERROR(INDEX(Rutas_Despiece!$J:$J,MATCH($S1026,$Q:$Q,0)),"")</f>
        <v>41.624306300000001</v>
      </c>
      <c r="W1026">
        <f ca="1">IFERROR(INDEX(Rutas_Despiece!$K:$K,MATCH($S1026,$Q:$Q,0)),"")</f>
        <v>-0.93296639999999997</v>
      </c>
      <c r="Y1026" t="str">
        <f ca="1">IFERROR(INDEX(Rutas_Despiece!$F:$F,MATCH($S1026,$Q:$Q,0))&amp;" "&amp;INDEX(Rutas_Despiece!$G:$G,MATCH($S1026,$Q:$Q,0)),"")</f>
        <v xml:space="preserve">Cantando bajo la lluvia  </v>
      </c>
      <c r="Z1026" t="str">
        <f ca="1">IFERROR(INDEX(Rutas_Despiece!$H:$H,MATCH($S1026,$Q:$Q,0)),"")</f>
        <v>Zaragoza</v>
      </c>
      <c r="AA1026" t="str">
        <f ca="1">IFERROR(INDEX(Rutas_Despiece!$I:$I,MATCH($S1026,$Q:$Q,0)),"")</f>
        <v>Zaragoza, España</v>
      </c>
      <c r="AB1026" t="str">
        <f ca="1">IFERROR(INDEX(Rutas_Despiece!$L:$L,MATCH($S1026,$Q:$Q,0)),"")</f>
        <v>Esq. Lista de Schindler</v>
      </c>
      <c r="AG1026" t="str">
        <f t="shared" ca="1" si="559"/>
        <v/>
      </c>
    </row>
    <row r="1027" spans="1:33" x14ac:dyDescent="0.25">
      <c r="A1027">
        <f ca="1">IF(Rutas_Despiece!A1027&lt;&gt;Rutas_Despiece!A1026,1,0)</f>
        <v>0</v>
      </c>
      <c r="B1027">
        <f ca="1">IF(A1027,Rutas_Despiece!C1027,0)</f>
        <v>0</v>
      </c>
      <c r="C1027">
        <f ca="1">IF(A1027,Rutas_Despiece!D1027,0)</f>
        <v>0</v>
      </c>
      <c r="D1027" t="str">
        <f ca="1">IF(A1027=1,"",SUBSTITUTE(Rutas_Despiece!J1027,",",".") &amp; ","&amp;SUBSTITUTE(Rutas_Despiece!K1027,",","."))</f>
        <v>41.627648,-0.92665</v>
      </c>
      <c r="E1027" s="5">
        <f t="shared" ref="E1027:E1043" ca="1" si="594">E1026+A1027</f>
        <v>50</v>
      </c>
      <c r="F1027" t="str">
        <f t="shared" ca="1" si="591"/>
        <v>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7" s="69" t="s">
        <v>1174</v>
      </c>
      <c r="H1027">
        <f t="shared" ref="H1027:H1043" ca="1" si="595">H1026</f>
        <v>51</v>
      </c>
      <c r="I1027" t="str">
        <f t="shared" ca="1" si="593"/>
        <v/>
      </c>
      <c r="J1027" s="5" t="e">
        <f t="shared" ca="1" si="561"/>
        <v>#N/A</v>
      </c>
      <c r="M1027" s="69"/>
      <c r="N1027" s="69">
        <f t="shared" ca="1" si="589"/>
        <v>1</v>
      </c>
      <c r="O1027" s="69" t="s">
        <v>1174</v>
      </c>
      <c r="P1027">
        <f t="shared" ref="P1027:P1043" ca="1" si="596">IF(A1027,0,1)</f>
        <v>1</v>
      </c>
      <c r="Q1027">
        <f t="shared" ca="1" si="562"/>
        <v>975</v>
      </c>
      <c r="R1027">
        <f t="shared" ca="1" si="566"/>
        <v>990</v>
      </c>
      <c r="S1027">
        <f t="shared" ca="1" si="563"/>
        <v>974</v>
      </c>
      <c r="T1027" t="str">
        <f t="shared" ca="1" si="564"/>
        <v>Paradas</v>
      </c>
      <c r="U1027">
        <f t="shared" ca="1" si="567"/>
        <v>10974</v>
      </c>
      <c r="V1027">
        <f ca="1">IFERROR(INDEX(Rutas_Despiece!$J:$J,MATCH($S1027,$Q:$Q,0)),"")</f>
        <v>41.629389199999999</v>
      </c>
      <c r="W1027">
        <f ca="1">IFERROR(INDEX(Rutas_Despiece!$K:$K,MATCH($S1027,$Q:$Q,0)),"")</f>
        <v>-0.93114920000000001</v>
      </c>
      <c r="Y1027" t="str">
        <f ca="1">IFERROR(INDEX(Rutas_Despiece!$F:$F,MATCH($S1027,$Q:$Q,0))&amp;" "&amp;INDEX(Rutas_Despiece!$G:$G,MATCH($S1027,$Q:$Q,0)),"")</f>
        <v xml:space="preserve">Avd. Ilustración  </v>
      </c>
      <c r="Z1027" t="str">
        <f ca="1">IFERROR(INDEX(Rutas_Despiece!$H:$H,MATCH($S1027,$Q:$Q,0)),"")</f>
        <v>Zaragoza</v>
      </c>
      <c r="AA1027" t="str">
        <f ca="1">IFERROR(INDEX(Rutas_Despiece!$I:$I,MATCH($S1027,$Q:$Q,0)),"")</f>
        <v>Zaragoza, España</v>
      </c>
      <c r="AB1027" t="str">
        <f ca="1">IFERROR(INDEX(Rutas_Despiece!$L:$L,MATCH($S1027,$Q:$Q,0)),"")</f>
        <v>Esq. Tomás de Anzano - Pd. Bus</v>
      </c>
      <c r="AG1027" t="str">
        <f t="shared" ref="AG1027:AG1043" ca="1" si="597">IF(N1027=0,L1027,"")</f>
        <v/>
      </c>
    </row>
    <row r="1028" spans="1:33" x14ac:dyDescent="0.25">
      <c r="A1028">
        <f ca="1">IF(Rutas_Despiece!A1028&lt;&gt;Rutas_Despiece!A1027,1,0)</f>
        <v>0</v>
      </c>
      <c r="B1028">
        <f ca="1">IF(A1028,Rutas_Despiece!C1028,0)</f>
        <v>0</v>
      </c>
      <c r="C1028">
        <f ca="1">IF(A1028,Rutas_Despiece!D1028,0)</f>
        <v>0</v>
      </c>
      <c r="D1028" t="str">
        <f ca="1">IF(A1028=1,"",SUBSTITUTE(Rutas_Despiece!J1028,",",".") &amp; ","&amp;SUBSTITUTE(Rutas_Despiece!K1028,",","."))</f>
        <v>41.636489,-0.944506</v>
      </c>
      <c r="E1028" s="5">
        <f t="shared" ca="1" si="594"/>
        <v>50</v>
      </c>
      <c r="F1028" t="str">
        <f t="shared" ca="1" si="591"/>
        <v>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8" s="69" t="s">
        <v>1174</v>
      </c>
      <c r="H1028">
        <f t="shared" ca="1" si="595"/>
        <v>51</v>
      </c>
      <c r="I1028" t="str">
        <f t="shared" ca="1" si="593"/>
        <v/>
      </c>
      <c r="J1028" s="5" t="e">
        <f t="shared" ref="J1028:J1043" ca="1" si="598">INDEX($B:$B,MATCH(I1028,$E:$E,0))</f>
        <v>#N/A</v>
      </c>
      <c r="M1028" s="69"/>
      <c r="N1028" s="69">
        <f t="shared" ca="1" si="589"/>
        <v>1</v>
      </c>
      <c r="O1028" s="69" t="s">
        <v>1174</v>
      </c>
      <c r="P1028">
        <f t="shared" ca="1" si="596"/>
        <v>1</v>
      </c>
      <c r="Q1028">
        <f t="shared" ref="Q1028:Q1043" ca="1" si="599">Q1027+P1028</f>
        <v>976</v>
      </c>
      <c r="R1028">
        <f t="shared" ca="1" si="566"/>
        <v>990</v>
      </c>
      <c r="S1028">
        <f t="shared" ref="S1028:S1043" ca="1" si="600">IF(S1027&lt;R1028,S1027+1,"")</f>
        <v>975</v>
      </c>
      <c r="T1028" t="str">
        <f t="shared" ref="T1028:T1043" ca="1" si="601">IF(S1028&lt;&gt;"","Paradas","")</f>
        <v>Paradas</v>
      </c>
      <c r="U1028">
        <f t="shared" ca="1" si="567"/>
        <v>10975</v>
      </c>
      <c r="V1028">
        <f ca="1">IFERROR(INDEX(Rutas_Despiece!$J:$J,MATCH($S1028,$Q:$Q,0)),"")</f>
        <v>41.627648000000001</v>
      </c>
      <c r="W1028">
        <f ca="1">IFERROR(INDEX(Rutas_Despiece!$K:$K,MATCH($S1028,$Q:$Q,0)),"")</f>
        <v>-0.92664999999999997</v>
      </c>
      <c r="Y1028" t="str">
        <f ca="1">IFERROR(INDEX(Rutas_Despiece!$F:$F,MATCH($S1028,$Q:$Q,0))&amp;" "&amp;INDEX(Rutas_Despiece!$G:$G,MATCH($S1028,$Q:$Q,0)),"")</f>
        <v xml:space="preserve">Avd. Ilustración nº 32 </v>
      </c>
      <c r="Z1028" t="str">
        <f ca="1">IFERROR(INDEX(Rutas_Despiece!$H:$H,MATCH($S1028,$Q:$Q,0)),"")</f>
        <v>Zaragoza</v>
      </c>
      <c r="AA1028" t="str">
        <f ca="1">IFERROR(INDEX(Rutas_Despiece!$I:$I,MATCH($S1028,$Q:$Q,0)),"")</f>
        <v>Zaragoza, España</v>
      </c>
      <c r="AB1028" t="str">
        <f ca="1">IFERROR(INDEX(Rutas_Despiece!$L:$L,MATCH($S1028,$Q:$Q,0)),"")</f>
        <v>Esq. Ibón - Pd. Bus</v>
      </c>
      <c r="AG1028" t="str">
        <f t="shared" ca="1" si="597"/>
        <v/>
      </c>
    </row>
    <row r="1029" spans="1:33" x14ac:dyDescent="0.25">
      <c r="A1029">
        <f ca="1">IF(Rutas_Despiece!A1029&lt;&gt;Rutas_Despiece!A1028,1,0)</f>
        <v>0</v>
      </c>
      <c r="B1029">
        <f ca="1">IF(A1029,Rutas_Despiece!C1029,0)</f>
        <v>0</v>
      </c>
      <c r="C1029">
        <f ca="1">IF(A1029,Rutas_Despiece!D1029,0)</f>
        <v>0</v>
      </c>
      <c r="D1029" t="str">
        <f ca="1">IF(A1029=1,"",SUBSTITUTE(Rutas_Despiece!J1029,",",".") &amp; ","&amp;SUBSTITUTE(Rutas_Despiece!K1029,",","."))</f>
        <v>41.749628,-1.175514</v>
      </c>
      <c r="E1029" s="5">
        <f t="shared" ca="1" si="594"/>
        <v>50</v>
      </c>
      <c r="F1029" t="str">
        <f t="shared" ca="1" si="591"/>
        <v>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9" s="69" t="s">
        <v>1174</v>
      </c>
      <c r="H1029">
        <f t="shared" ca="1" si="595"/>
        <v>51</v>
      </c>
      <c r="I1029" t="str">
        <f t="shared" ref="I1029" ca="1" si="602">IF(I1028&lt;H1029,I1028+1,"")</f>
        <v/>
      </c>
      <c r="J1029" s="5" t="e">
        <f t="shared" ca="1" si="598"/>
        <v>#N/A</v>
      </c>
      <c r="M1029" s="69"/>
      <c r="N1029" s="69">
        <f t="shared" ca="1" si="589"/>
        <v>1</v>
      </c>
      <c r="O1029" s="69" t="s">
        <v>1174</v>
      </c>
      <c r="P1029">
        <f t="shared" ca="1" si="596"/>
        <v>1</v>
      </c>
      <c r="Q1029">
        <f t="shared" ca="1" si="599"/>
        <v>977</v>
      </c>
      <c r="R1029">
        <f t="shared" ref="R1029:R1043" ca="1" si="603">R1028</f>
        <v>990</v>
      </c>
      <c r="S1029">
        <f t="shared" ca="1" si="600"/>
        <v>976</v>
      </c>
      <c r="T1029" t="str">
        <f t="shared" ca="1" si="601"/>
        <v>Paradas</v>
      </c>
      <c r="U1029">
        <f t="shared" ref="U1029:U1043" ca="1" si="604">IF(S1029=0,"",10000+S1029)</f>
        <v>10976</v>
      </c>
      <c r="V1029">
        <f ca="1">IFERROR(INDEX(Rutas_Despiece!$J:$J,MATCH($S1029,$Q:$Q,0)),"")</f>
        <v>41.636488999999997</v>
      </c>
      <c r="W1029">
        <f ca="1">IFERROR(INDEX(Rutas_Despiece!$K:$K,MATCH($S1029,$Q:$Q,0)),"")</f>
        <v>-0.94450599999999996</v>
      </c>
      <c r="Y1029" t="str">
        <f ca="1">IFERROR(INDEX(Rutas_Despiece!$F:$F,MATCH($S1029,$Q:$Q,0))&amp;" "&amp;INDEX(Rutas_Despiece!$G:$G,MATCH($S1029,$Q:$Q,0)),"")</f>
        <v xml:space="preserve">Maurice Ravel  </v>
      </c>
      <c r="Z1029" t="str">
        <f ca="1">IFERROR(INDEX(Rutas_Despiece!$H:$H,MATCH($S1029,$Q:$Q,0)),"")</f>
        <v>Zaragoza</v>
      </c>
      <c r="AA1029" t="str">
        <f ca="1">IFERROR(INDEX(Rutas_Despiece!$I:$I,MATCH($S1029,$Q:$Q,0)),"")</f>
        <v>Zaragoza, España</v>
      </c>
      <c r="AB1029" t="str">
        <f ca="1">IFERROR(INDEX(Rutas_Despiece!$L:$L,MATCH($S1029,$Q:$Q,0)),"")</f>
        <v>Esq. Isaac Albeniz</v>
      </c>
      <c r="AG1029" t="str">
        <f t="shared" ca="1" si="597"/>
        <v/>
      </c>
    </row>
    <row r="1030" spans="1:33" x14ac:dyDescent="0.25">
      <c r="A1030">
        <f ca="1">IF(Rutas_Despiece!A1030&lt;&gt;Rutas_Despiece!A1029,1,0)</f>
        <v>0</v>
      </c>
      <c r="B1030">
        <f ca="1">IF(A1030,Rutas_Despiece!C1030,0)</f>
        <v>0</v>
      </c>
      <c r="C1030">
        <f ca="1">IF(A1030,Rutas_Despiece!D1030,0)</f>
        <v>0</v>
      </c>
      <c r="D1030" t="str">
        <f ca="1">IF(A1030=1,"",SUBSTITUTE(Rutas_Despiece!J1030,",",".") &amp; ","&amp;SUBSTITUTE(Rutas_Despiece!K1030,",","."))</f>
        <v>41.749628,-1.175514</v>
      </c>
      <c r="E1030" s="5">
        <f t="shared" ca="1" si="594"/>
        <v>50</v>
      </c>
      <c r="F1030" t="str">
        <f t="shared" ca="1" si="591"/>
        <v>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30" s="69" t="s">
        <v>1174</v>
      </c>
      <c r="H1030">
        <f t="shared" ca="1" si="595"/>
        <v>51</v>
      </c>
      <c r="I1030" t="str">
        <f t="shared" ref="I1030:I1033" ca="1" si="605">IF(I1029&lt;H1030,I1029+1,I1029)</f>
        <v/>
      </c>
      <c r="J1030" s="5" t="e">
        <f t="shared" ca="1" si="598"/>
        <v>#N/A</v>
      </c>
      <c r="M1030" s="69"/>
      <c r="N1030" s="69">
        <f t="shared" ca="1" si="589"/>
        <v>1</v>
      </c>
      <c r="O1030" s="69" t="s">
        <v>1174</v>
      </c>
      <c r="P1030">
        <f t="shared" ca="1" si="596"/>
        <v>1</v>
      </c>
      <c r="Q1030">
        <f t="shared" ca="1" si="599"/>
        <v>978</v>
      </c>
      <c r="R1030">
        <f t="shared" ca="1" si="603"/>
        <v>990</v>
      </c>
      <c r="S1030">
        <f t="shared" ca="1" si="600"/>
        <v>977</v>
      </c>
      <c r="T1030" t="str">
        <f t="shared" ca="1" si="601"/>
        <v>Paradas</v>
      </c>
      <c r="U1030">
        <f t="shared" ca="1" si="604"/>
        <v>10977</v>
      </c>
      <c r="V1030">
        <f ca="1">IFERROR(INDEX(Rutas_Despiece!$J:$J,MATCH($S1030,$Q:$Q,0)),"")</f>
        <v>41.749628000000001</v>
      </c>
      <c r="W1030">
        <f ca="1">IFERROR(INDEX(Rutas_Despiece!$K:$K,MATCH($S1030,$Q:$Q,0)),"")</f>
        <v>-1.1755139999999999</v>
      </c>
      <c r="Y1030" t="str">
        <f ca="1">IFERROR(INDEX(Rutas_Despiece!$F:$F,MATCH($S1030,$Q:$Q,0))&amp;" "&amp;INDEX(Rutas_Despiece!$G:$G,MATCH($S1030,$Q:$Q,0)),"")</f>
        <v xml:space="preserve">Pol. Ind Entrerrios </v>
      </c>
      <c r="Z1030" t="str">
        <f ca="1">IFERROR(INDEX(Rutas_Despiece!$H:$H,MATCH($S1030,$Q:$Q,0)),"")</f>
        <v>Figueruelas</v>
      </c>
      <c r="AA1030" t="str">
        <f ca="1">IFERROR(INDEX(Rutas_Despiece!$I:$I,MATCH($S1030,$Q:$Q,0)),"")</f>
        <v>Zaragoza, España</v>
      </c>
      <c r="AB1030" t="str">
        <f ca="1">IFERROR(INDEX(Rutas_Despiece!$L:$L,MATCH($S1030,$Q:$Q,0)),"")</f>
        <v>Opel Puerta 5</v>
      </c>
      <c r="AG1030" t="str">
        <f t="shared" ca="1" si="597"/>
        <v/>
      </c>
    </row>
    <row r="1031" spans="1:33" x14ac:dyDescent="0.25">
      <c r="A1031">
        <f ca="1">IF(Rutas_Despiece!A1031&lt;&gt;Rutas_Despiece!A1030,1,0)</f>
        <v>0</v>
      </c>
      <c r="B1031">
        <f ca="1">IF(A1031,Rutas_Despiece!C1031,0)</f>
        <v>0</v>
      </c>
      <c r="C1031">
        <f ca="1">IF(A1031,Rutas_Despiece!D1031,0)</f>
        <v>0</v>
      </c>
      <c r="D1031" t="str">
        <f ca="1">IF(A1031=1,"",SUBSTITUTE(Rutas_Despiece!J1031,",",".") &amp; ","&amp;SUBSTITUTE(Rutas_Despiece!K1031,",","."))</f>
        <v>41.6242934,-0.9574866</v>
      </c>
      <c r="E1031" s="5">
        <f t="shared" ca="1" si="594"/>
        <v>50</v>
      </c>
      <c r="F1031" t="str">
        <f t="shared" ca="1" si="591"/>
        <v>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31" s="69" t="s">
        <v>1174</v>
      </c>
      <c r="H1031">
        <f t="shared" ca="1" si="595"/>
        <v>51</v>
      </c>
      <c r="I1031" t="str">
        <f t="shared" ca="1" si="605"/>
        <v/>
      </c>
      <c r="J1031" s="5" t="e">
        <f t="shared" ca="1" si="598"/>
        <v>#N/A</v>
      </c>
      <c r="M1031" s="69"/>
      <c r="N1031" s="69">
        <f t="shared" ca="1" si="589"/>
        <v>1</v>
      </c>
      <c r="O1031" s="69" t="s">
        <v>1174</v>
      </c>
      <c r="P1031">
        <f t="shared" ca="1" si="596"/>
        <v>1</v>
      </c>
      <c r="Q1031">
        <f t="shared" ca="1" si="599"/>
        <v>979</v>
      </c>
      <c r="R1031">
        <f t="shared" ca="1" si="603"/>
        <v>990</v>
      </c>
      <c r="S1031">
        <f t="shared" ca="1" si="600"/>
        <v>978</v>
      </c>
      <c r="T1031" t="str">
        <f t="shared" ca="1" si="601"/>
        <v>Paradas</v>
      </c>
      <c r="U1031">
        <f t="shared" ca="1" si="604"/>
        <v>10978</v>
      </c>
      <c r="V1031">
        <f ca="1">IFERROR(INDEX(Rutas_Despiece!$J:$J,MATCH($S1031,$Q:$Q,0)),"")</f>
        <v>41.749628000000001</v>
      </c>
      <c r="W1031">
        <f ca="1">IFERROR(INDEX(Rutas_Despiece!$K:$K,MATCH($S1031,$Q:$Q,0)),"")</f>
        <v>-1.1755139999999999</v>
      </c>
      <c r="Y1031" t="str">
        <f ca="1">IFERROR(INDEX(Rutas_Despiece!$F:$F,MATCH($S1031,$Q:$Q,0))&amp;" "&amp;INDEX(Rutas_Despiece!$G:$G,MATCH($S1031,$Q:$Q,0)),"")</f>
        <v xml:space="preserve">Pol. Ind Entrerrios </v>
      </c>
      <c r="Z1031" t="str">
        <f ca="1">IFERROR(INDEX(Rutas_Despiece!$H:$H,MATCH($S1031,$Q:$Q,0)),"")</f>
        <v>Figueruelas</v>
      </c>
      <c r="AA1031" t="str">
        <f ca="1">IFERROR(INDEX(Rutas_Despiece!$I:$I,MATCH($S1031,$Q:$Q,0)),"")</f>
        <v>Zaragoza, España</v>
      </c>
      <c r="AB1031" t="str">
        <f ca="1">IFERROR(INDEX(Rutas_Despiece!$L:$L,MATCH($S1031,$Q:$Q,0)),"")</f>
        <v>Opel Puerta 5</v>
      </c>
      <c r="AG1031" t="str">
        <f t="shared" ca="1" si="597"/>
        <v/>
      </c>
    </row>
    <row r="1032" spans="1:33" x14ac:dyDescent="0.25">
      <c r="A1032">
        <f ca="1">IF(Rutas_Despiece!A1032&lt;&gt;Rutas_Despiece!A1031,1,0)</f>
        <v>0</v>
      </c>
      <c r="B1032">
        <f ca="1">IF(A1032,Rutas_Despiece!C1032,0)</f>
        <v>0</v>
      </c>
      <c r="C1032">
        <f ca="1">IF(A1032,Rutas_Despiece!D1032,0)</f>
        <v>0</v>
      </c>
      <c r="D1032" t="str">
        <f ca="1">IF(A1032=1,"",SUBSTITUTE(Rutas_Despiece!J1032,",",".") &amp; ","&amp;SUBSTITUTE(Rutas_Despiece!K1032,",","."))</f>
        <v>41.6207888,-0.9517637</v>
      </c>
      <c r="E1032" s="5">
        <f t="shared" ca="1" si="594"/>
        <v>50</v>
      </c>
      <c r="F1032" t="str">
        <f t="shared" ca="1" si="591"/>
        <v>41.6207888,-0.9517637 41.621398,-0.946498 41.6196383,-0.9308066 41.617261,-0.924141 41.618593,-0.922572 41.620918,-0.920103 41.6225026,-0.9265647 41.6243063,-0.9329664 41.6293892,-0.9311492 41.627648,-0.92665 41.636489,-0.944506</v>
      </c>
      <c r="G1032" s="69" t="s">
        <v>1174</v>
      </c>
      <c r="H1032">
        <f t="shared" ca="1" si="595"/>
        <v>51</v>
      </c>
      <c r="I1032" t="str">
        <f t="shared" ca="1" si="605"/>
        <v/>
      </c>
      <c r="J1032" s="5" t="e">
        <f t="shared" ca="1" si="598"/>
        <v>#N/A</v>
      </c>
      <c r="M1032" s="69"/>
      <c r="N1032" s="69">
        <f t="shared" ca="1" si="589"/>
        <v>1</v>
      </c>
      <c r="O1032" s="69" t="s">
        <v>1174</v>
      </c>
      <c r="P1032">
        <f t="shared" ca="1" si="596"/>
        <v>1</v>
      </c>
      <c r="Q1032">
        <f t="shared" ca="1" si="599"/>
        <v>980</v>
      </c>
      <c r="R1032">
        <f t="shared" ca="1" si="603"/>
        <v>990</v>
      </c>
      <c r="S1032">
        <f t="shared" ca="1" si="600"/>
        <v>979</v>
      </c>
      <c r="T1032" t="str">
        <f t="shared" ca="1" si="601"/>
        <v>Paradas</v>
      </c>
      <c r="U1032">
        <f t="shared" ca="1" si="604"/>
        <v>10979</v>
      </c>
      <c r="V1032">
        <f ca="1">IFERROR(INDEX(Rutas_Despiece!$J:$J,MATCH($S1032,$Q:$Q,0)),"")</f>
        <v>41.624293399999999</v>
      </c>
      <c r="W1032">
        <f ca="1">IFERROR(INDEX(Rutas_Despiece!$K:$K,MATCH($S1032,$Q:$Q,0)),"")</f>
        <v>-0.95748659999999997</v>
      </c>
      <c r="Y1032" t="str">
        <f ca="1">IFERROR(INDEX(Rutas_Despiece!$F:$F,MATCH($S1032,$Q:$Q,0))&amp;" "&amp;INDEX(Rutas_Despiece!$G:$G,MATCH($S1032,$Q:$Q,0)),"")</f>
        <v xml:space="preserve">Avd. Cañones de Zaragoza  </v>
      </c>
      <c r="Z1032" t="str">
        <f ca="1">IFERROR(INDEX(Rutas_Despiece!$H:$H,MATCH($S1032,$Q:$Q,0)),"")</f>
        <v>Zaragoza</v>
      </c>
      <c r="AA1032" t="str">
        <f ca="1">IFERROR(INDEX(Rutas_Despiece!$I:$I,MATCH($S1032,$Q:$Q,0)),"")</f>
        <v>Zaragoza, España</v>
      </c>
      <c r="AB1032" t="str">
        <f ca="1">IFERROR(INDEX(Rutas_Despiece!$L:$L,MATCH($S1032,$Q:$Q,0)),"")</f>
        <v>Esq. Avd. El cierzo</v>
      </c>
      <c r="AG1032" t="str">
        <f t="shared" ca="1" si="597"/>
        <v/>
      </c>
    </row>
    <row r="1033" spans="1:33" x14ac:dyDescent="0.25">
      <c r="A1033">
        <f ca="1">IF(Rutas_Despiece!A1033&lt;&gt;Rutas_Despiece!A1032,1,0)</f>
        <v>0</v>
      </c>
      <c r="B1033">
        <f ca="1">IF(A1033,Rutas_Despiece!C1033,0)</f>
        <v>0</v>
      </c>
      <c r="C1033">
        <f ca="1">IF(A1033,Rutas_Despiece!D1033,0)</f>
        <v>0</v>
      </c>
      <c r="D1033" t="str">
        <f ca="1">IF(A1033=1,"",SUBSTITUTE(Rutas_Despiece!J1033,",",".") &amp; ","&amp;SUBSTITUTE(Rutas_Despiece!K1033,",","."))</f>
        <v>41.621398,-0.946498</v>
      </c>
      <c r="E1033" s="5">
        <f t="shared" ca="1" si="594"/>
        <v>50</v>
      </c>
      <c r="F1033" t="str">
        <f t="shared" ca="1" si="591"/>
        <v>41.621398,-0.946498 41.6196383,-0.9308066 41.617261,-0.924141 41.618593,-0.922572 41.620918,-0.920103 41.6225026,-0.9265647 41.6243063,-0.9329664 41.6293892,-0.9311492 41.627648,-0.92665 41.636489,-0.944506</v>
      </c>
      <c r="G1033" s="69" t="s">
        <v>1174</v>
      </c>
      <c r="H1033">
        <f t="shared" ca="1" si="595"/>
        <v>51</v>
      </c>
      <c r="I1033" t="str">
        <f t="shared" ca="1" si="605"/>
        <v/>
      </c>
      <c r="J1033" s="5" t="e">
        <f t="shared" ca="1" si="598"/>
        <v>#N/A</v>
      </c>
      <c r="M1033" s="69"/>
      <c r="N1033" s="69">
        <f t="shared" ca="1" si="589"/>
        <v>1</v>
      </c>
      <c r="O1033" s="69" t="s">
        <v>1174</v>
      </c>
      <c r="P1033">
        <f t="shared" ca="1" si="596"/>
        <v>1</v>
      </c>
      <c r="Q1033">
        <f t="shared" ca="1" si="599"/>
        <v>981</v>
      </c>
      <c r="R1033">
        <f t="shared" ca="1" si="603"/>
        <v>990</v>
      </c>
      <c r="S1033">
        <f t="shared" ca="1" si="600"/>
        <v>980</v>
      </c>
      <c r="T1033" t="str">
        <f t="shared" ca="1" si="601"/>
        <v>Paradas</v>
      </c>
      <c r="U1033">
        <f t="shared" ca="1" si="604"/>
        <v>10980</v>
      </c>
      <c r="V1033">
        <f ca="1">IFERROR(INDEX(Rutas_Despiece!$J:$J,MATCH($S1033,$Q:$Q,0)),"")</f>
        <v>41.6207888</v>
      </c>
      <c r="W1033">
        <f ca="1">IFERROR(INDEX(Rutas_Despiece!$K:$K,MATCH($S1033,$Q:$Q,0)),"")</f>
        <v>-0.95176369999999999</v>
      </c>
      <c r="Y1033" t="str">
        <f ca="1">IFERROR(INDEX(Rutas_Despiece!$F:$F,MATCH($S1033,$Q:$Q,0))&amp;" "&amp;INDEX(Rutas_Despiece!$G:$G,MATCH($S1033,$Q:$Q,0)),"")</f>
        <v xml:space="preserve">Paseo de Los Arqueros  </v>
      </c>
      <c r="Z1033" t="str">
        <f ca="1">IFERROR(INDEX(Rutas_Despiece!$H:$H,MATCH($S1033,$Q:$Q,0)),"")</f>
        <v>Zaragoza</v>
      </c>
      <c r="AA1033" t="str">
        <f ca="1">IFERROR(INDEX(Rutas_Despiece!$I:$I,MATCH($S1033,$Q:$Q,0)),"")</f>
        <v>Zaragoza, España</v>
      </c>
      <c r="AB1033" t="str">
        <f ca="1">IFERROR(INDEX(Rutas_Despiece!$L:$L,MATCH($S1033,$Q:$Q,0)),"")</f>
        <v>Esq. Peña Telera</v>
      </c>
      <c r="AG1033" t="str">
        <f t="shared" ca="1" si="597"/>
        <v/>
      </c>
    </row>
    <row r="1034" spans="1:33" x14ac:dyDescent="0.25">
      <c r="A1034">
        <f ca="1">IF(Rutas_Despiece!A1034&lt;&gt;Rutas_Despiece!A1033,1,0)</f>
        <v>0</v>
      </c>
      <c r="B1034">
        <f ca="1">IF(A1034,Rutas_Despiece!C1034,0)</f>
        <v>0</v>
      </c>
      <c r="C1034">
        <f ca="1">IF(A1034,Rutas_Despiece!D1034,0)</f>
        <v>0</v>
      </c>
      <c r="D1034" t="str">
        <f ca="1">IF(A1034=1,"",SUBSTITUTE(Rutas_Despiece!J1034,",",".") &amp; ","&amp;SUBSTITUTE(Rutas_Despiece!K1034,",","."))</f>
        <v>41.6196383,-0.9308066</v>
      </c>
      <c r="E1034" s="5">
        <f t="shared" ca="1" si="594"/>
        <v>50</v>
      </c>
      <c r="F1034" t="str">
        <f t="shared" ca="1" si="591"/>
        <v>41.6196383,-0.9308066 41.617261,-0.924141 41.618593,-0.922572 41.620918,-0.920103 41.6225026,-0.9265647 41.6243063,-0.9329664 41.6293892,-0.9311492 41.627648,-0.92665 41.636489,-0.944506</v>
      </c>
      <c r="G1034" s="69" t="s">
        <v>1174</v>
      </c>
      <c r="H1034">
        <f t="shared" ca="1" si="595"/>
        <v>51</v>
      </c>
      <c r="I1034" t="str">
        <f t="shared" ref="I1034" ca="1" si="606">IF(I1033&lt;H1034,I1033+1,"")</f>
        <v/>
      </c>
      <c r="J1034" s="5" t="e">
        <f t="shared" ca="1" si="598"/>
        <v>#N/A</v>
      </c>
      <c r="M1034" s="69"/>
      <c r="N1034" s="69">
        <f t="shared" ca="1" si="589"/>
        <v>1</v>
      </c>
      <c r="O1034" s="69" t="s">
        <v>1174</v>
      </c>
      <c r="P1034">
        <f t="shared" ca="1" si="596"/>
        <v>1</v>
      </c>
      <c r="Q1034">
        <f t="shared" ca="1" si="599"/>
        <v>982</v>
      </c>
      <c r="R1034">
        <f t="shared" ca="1" si="603"/>
        <v>990</v>
      </c>
      <c r="S1034">
        <f t="shared" ca="1" si="600"/>
        <v>981</v>
      </c>
      <c r="T1034" t="str">
        <f t="shared" ca="1" si="601"/>
        <v>Paradas</v>
      </c>
      <c r="U1034">
        <f t="shared" ca="1" si="604"/>
        <v>10981</v>
      </c>
      <c r="V1034">
        <f ca="1">IFERROR(INDEX(Rutas_Despiece!$J:$J,MATCH($S1034,$Q:$Q,0)),"")</f>
        <v>41.621397999999999</v>
      </c>
      <c r="W1034">
        <f ca="1">IFERROR(INDEX(Rutas_Despiece!$K:$K,MATCH($S1034,$Q:$Q,0)),"")</f>
        <v>-0.94649799999999995</v>
      </c>
      <c r="Y1034" t="str">
        <f ca="1">IFERROR(INDEX(Rutas_Despiece!$F:$F,MATCH($S1034,$Q:$Q,0))&amp;" "&amp;INDEX(Rutas_Despiece!$G:$G,MATCH($S1034,$Q:$Q,0)),"")</f>
        <v>Salomón y la Reina de Saba nº 36</v>
      </c>
      <c r="Z1034" t="str">
        <f ca="1">IFERROR(INDEX(Rutas_Despiece!$H:$H,MATCH($S1034,$Q:$Q,0)),"")</f>
        <v>Zaragoza</v>
      </c>
      <c r="AA1034" t="str">
        <f ca="1">IFERROR(INDEX(Rutas_Despiece!$I:$I,MATCH($S1034,$Q:$Q,0)),"")</f>
        <v>Zaragoza, España</v>
      </c>
      <c r="AB1034">
        <f ca="1">IFERROR(INDEX(Rutas_Despiece!$L:$L,MATCH($S1034,$Q:$Q,0)),"")</f>
        <v>0</v>
      </c>
      <c r="AG1034" t="str">
        <f t="shared" ca="1" si="597"/>
        <v/>
      </c>
    </row>
    <row r="1035" spans="1:33" x14ac:dyDescent="0.25">
      <c r="A1035">
        <f ca="1">IF(Rutas_Despiece!A1035&lt;&gt;Rutas_Despiece!A1034,1,0)</f>
        <v>0</v>
      </c>
      <c r="B1035">
        <f ca="1">IF(A1035,Rutas_Despiece!C1035,0)</f>
        <v>0</v>
      </c>
      <c r="C1035">
        <f ca="1">IF(A1035,Rutas_Despiece!D1035,0)</f>
        <v>0</v>
      </c>
      <c r="D1035" t="str">
        <f ca="1">IF(A1035=1,"",SUBSTITUTE(Rutas_Despiece!J1035,",",".") &amp; ","&amp;SUBSTITUTE(Rutas_Despiece!K1035,",","."))</f>
        <v>41.617261,-0.924141</v>
      </c>
      <c r="E1035" s="5">
        <f t="shared" ca="1" si="594"/>
        <v>50</v>
      </c>
      <c r="F1035" t="str">
        <f t="shared" ca="1" si="591"/>
        <v>41.617261,-0.924141 41.618593,-0.922572 41.620918,-0.920103 41.6225026,-0.9265647 41.6243063,-0.9329664 41.6293892,-0.9311492 41.627648,-0.92665 41.636489,-0.944506</v>
      </c>
      <c r="G1035" s="69" t="s">
        <v>1174</v>
      </c>
      <c r="H1035">
        <f t="shared" ca="1" si="595"/>
        <v>51</v>
      </c>
      <c r="I1035" t="str">
        <f t="shared" ref="I1035:I1038" ca="1" si="607">IF(I1034&lt;H1035,I1034+1,I1034)</f>
        <v/>
      </c>
      <c r="J1035" s="5" t="e">
        <f t="shared" ca="1" si="598"/>
        <v>#N/A</v>
      </c>
      <c r="M1035" s="69"/>
      <c r="N1035" s="69">
        <f t="shared" ca="1" si="589"/>
        <v>1</v>
      </c>
      <c r="O1035" s="69" t="s">
        <v>1174</v>
      </c>
      <c r="P1035">
        <f t="shared" ca="1" si="596"/>
        <v>1</v>
      </c>
      <c r="Q1035">
        <f t="shared" ca="1" si="599"/>
        <v>983</v>
      </c>
      <c r="R1035">
        <f t="shared" ca="1" si="603"/>
        <v>990</v>
      </c>
      <c r="S1035">
        <f t="shared" ca="1" si="600"/>
        <v>982</v>
      </c>
      <c r="T1035" t="str">
        <f t="shared" ca="1" si="601"/>
        <v>Paradas</v>
      </c>
      <c r="U1035">
        <f t="shared" ca="1" si="604"/>
        <v>10982</v>
      </c>
      <c r="V1035">
        <f ca="1">IFERROR(INDEX(Rutas_Despiece!$J:$J,MATCH($S1035,$Q:$Q,0)),"")</f>
        <v>41.619638299999998</v>
      </c>
      <c r="W1035">
        <f ca="1">IFERROR(INDEX(Rutas_Despiece!$K:$K,MATCH($S1035,$Q:$Q,0)),"")</f>
        <v>-0.93080660000000004</v>
      </c>
      <c r="Y1035" t="str">
        <f ca="1">IFERROR(INDEX(Rutas_Despiece!$F:$F,MATCH($S1035,$Q:$Q,0))&amp;" "&amp;INDEX(Rutas_Despiece!$G:$G,MATCH($S1035,$Q:$Q,0)),"")</f>
        <v xml:space="preserve">Avd. Casablanca  </v>
      </c>
      <c r="Z1035" t="str">
        <f ca="1">IFERROR(INDEX(Rutas_Despiece!$H:$H,MATCH($S1035,$Q:$Q,0)),"")</f>
        <v>Zaragoza</v>
      </c>
      <c r="AA1035" t="str">
        <f ca="1">IFERROR(INDEX(Rutas_Despiece!$I:$I,MATCH($S1035,$Q:$Q,0)),"")</f>
        <v>Zaragoza, España</v>
      </c>
      <c r="AB1035" t="str">
        <f ca="1">IFERROR(INDEX(Rutas_Despiece!$L:$L,MATCH($S1035,$Q:$Q,0)),"")</f>
        <v>Frente nº 26 - Telepizza</v>
      </c>
      <c r="AG1035" t="str">
        <f t="shared" ca="1" si="597"/>
        <v/>
      </c>
    </row>
    <row r="1036" spans="1:33" x14ac:dyDescent="0.25">
      <c r="A1036">
        <f ca="1">IF(Rutas_Despiece!A1036&lt;&gt;Rutas_Despiece!A1035,1,0)</f>
        <v>0</v>
      </c>
      <c r="B1036">
        <f ca="1">IF(A1036,Rutas_Despiece!C1036,0)</f>
        <v>0</v>
      </c>
      <c r="C1036">
        <f ca="1">IF(A1036,Rutas_Despiece!D1036,0)</f>
        <v>0</v>
      </c>
      <c r="D1036" t="str">
        <f ca="1">IF(A1036=1,"",SUBSTITUTE(Rutas_Despiece!J1036,",",".") &amp; ","&amp;SUBSTITUTE(Rutas_Despiece!K1036,",","."))</f>
        <v>41.618593,-0.922572</v>
      </c>
      <c r="E1036" s="5">
        <f t="shared" ca="1" si="594"/>
        <v>50</v>
      </c>
      <c r="F1036" t="str">
        <f t="shared" ca="1" si="591"/>
        <v>41.618593,-0.922572 41.620918,-0.920103 41.6225026,-0.9265647 41.6243063,-0.9329664 41.6293892,-0.9311492 41.627648,-0.92665 41.636489,-0.944506</v>
      </c>
      <c r="G1036" s="69" t="s">
        <v>1174</v>
      </c>
      <c r="H1036">
        <f t="shared" ca="1" si="595"/>
        <v>51</v>
      </c>
      <c r="I1036" t="str">
        <f t="shared" ca="1" si="607"/>
        <v/>
      </c>
      <c r="J1036" s="5" t="e">
        <f t="shared" ca="1" si="598"/>
        <v>#N/A</v>
      </c>
      <c r="M1036" s="69"/>
      <c r="N1036" s="69">
        <f t="shared" ca="1" si="589"/>
        <v>1</v>
      </c>
      <c r="O1036" s="69" t="s">
        <v>1174</v>
      </c>
      <c r="P1036">
        <f t="shared" ca="1" si="596"/>
        <v>1</v>
      </c>
      <c r="Q1036">
        <f t="shared" ca="1" si="599"/>
        <v>984</v>
      </c>
      <c r="R1036">
        <f t="shared" ca="1" si="603"/>
        <v>990</v>
      </c>
      <c r="S1036">
        <f t="shared" ca="1" si="600"/>
        <v>983</v>
      </c>
      <c r="T1036" t="str">
        <f t="shared" ca="1" si="601"/>
        <v>Paradas</v>
      </c>
      <c r="U1036">
        <f t="shared" ca="1" si="604"/>
        <v>10983</v>
      </c>
      <c r="V1036">
        <f ca="1">IFERROR(INDEX(Rutas_Despiece!$J:$J,MATCH($S1036,$Q:$Q,0)),"")</f>
        <v>41.617260999999999</v>
      </c>
      <c r="W1036">
        <f ca="1">IFERROR(INDEX(Rutas_Despiece!$K:$K,MATCH($S1036,$Q:$Q,0)),"")</f>
        <v>-0.92414099999999999</v>
      </c>
      <c r="Y1036" t="str">
        <f ca="1">IFERROR(INDEX(Rutas_Despiece!$F:$F,MATCH($S1036,$Q:$Q,0))&amp;" "&amp;INDEX(Rutas_Despiece!$G:$G,MATCH($S1036,$Q:$Q,0)),"")</f>
        <v xml:space="preserve">Viridiana nº 26 </v>
      </c>
      <c r="Z1036" t="str">
        <f ca="1">IFERROR(INDEX(Rutas_Despiece!$H:$H,MATCH($S1036,$Q:$Q,0)),"")</f>
        <v>Zaragoza</v>
      </c>
      <c r="AA1036" t="str">
        <f ca="1">IFERROR(INDEX(Rutas_Despiece!$I:$I,MATCH($S1036,$Q:$Q,0)),"")</f>
        <v>Zaragoza, España</v>
      </c>
      <c r="AB1036" t="str">
        <f ca="1">IFERROR(INDEX(Rutas_Despiece!$L:$L,MATCH($S1036,$Q:$Q,0)),"")</f>
        <v>Pd. Bus</v>
      </c>
      <c r="AG1036" t="str">
        <f t="shared" ca="1" si="597"/>
        <v/>
      </c>
    </row>
    <row r="1037" spans="1:33" x14ac:dyDescent="0.25">
      <c r="A1037">
        <f ca="1">IF(Rutas_Despiece!A1037&lt;&gt;Rutas_Despiece!A1036,1,0)</f>
        <v>0</v>
      </c>
      <c r="B1037">
        <f ca="1">IF(A1037,Rutas_Despiece!C1037,0)</f>
        <v>0</v>
      </c>
      <c r="C1037">
        <f ca="1">IF(A1037,Rutas_Despiece!D1037,0)</f>
        <v>0</v>
      </c>
      <c r="D1037" t="str">
        <f ca="1">IF(A1037=1,"",SUBSTITUTE(Rutas_Despiece!J1037,",",".") &amp; ","&amp;SUBSTITUTE(Rutas_Despiece!K1037,",","."))</f>
        <v>41.620918,-0.920103</v>
      </c>
      <c r="E1037" s="5">
        <f t="shared" ca="1" si="594"/>
        <v>50</v>
      </c>
      <c r="F1037" t="str">
        <f t="shared" ca="1" si="591"/>
        <v>41.620918,-0.920103 41.6225026,-0.9265647 41.6243063,-0.9329664 41.6293892,-0.9311492 41.627648,-0.92665 41.636489,-0.944506</v>
      </c>
      <c r="G1037" s="69" t="s">
        <v>1174</v>
      </c>
      <c r="H1037">
        <f t="shared" ca="1" si="595"/>
        <v>51</v>
      </c>
      <c r="I1037" t="str">
        <f t="shared" ca="1" si="607"/>
        <v/>
      </c>
      <c r="J1037" s="5" t="e">
        <f t="shared" ca="1" si="598"/>
        <v>#N/A</v>
      </c>
      <c r="M1037" s="69"/>
      <c r="N1037" s="69">
        <f t="shared" ca="1" si="589"/>
        <v>1</v>
      </c>
      <c r="O1037" s="69" t="s">
        <v>1174</v>
      </c>
      <c r="P1037">
        <f t="shared" ca="1" si="596"/>
        <v>1</v>
      </c>
      <c r="Q1037">
        <f t="shared" ca="1" si="599"/>
        <v>985</v>
      </c>
      <c r="R1037">
        <f t="shared" ca="1" si="603"/>
        <v>990</v>
      </c>
      <c r="S1037">
        <f t="shared" ca="1" si="600"/>
        <v>984</v>
      </c>
      <c r="T1037" t="str">
        <f t="shared" ca="1" si="601"/>
        <v>Paradas</v>
      </c>
      <c r="U1037">
        <f t="shared" ca="1" si="604"/>
        <v>10984</v>
      </c>
      <c r="V1037">
        <f ca="1">IFERROR(INDEX(Rutas_Despiece!$J:$J,MATCH($S1037,$Q:$Q,0)),"")</f>
        <v>41.618592999999997</v>
      </c>
      <c r="W1037">
        <f ca="1">IFERROR(INDEX(Rutas_Despiece!$K:$K,MATCH($S1037,$Q:$Q,0)),"")</f>
        <v>-0.92257199999999995</v>
      </c>
      <c r="Y1037" t="str">
        <f ca="1">IFERROR(INDEX(Rutas_Despiece!$F:$F,MATCH($S1037,$Q:$Q,0))&amp;" "&amp;INDEX(Rutas_Despiece!$G:$G,MATCH($S1037,$Q:$Q,0)),"")</f>
        <v xml:space="preserve">Paseo de los Olvidados nº 49 </v>
      </c>
      <c r="Z1037" t="str">
        <f ca="1">IFERROR(INDEX(Rutas_Despiece!$H:$H,MATCH($S1037,$Q:$Q,0)),"")</f>
        <v>Zaragoza</v>
      </c>
      <c r="AA1037" t="str">
        <f ca="1">IFERROR(INDEX(Rutas_Despiece!$I:$I,MATCH($S1037,$Q:$Q,0)),"")</f>
        <v>Zaragoza, España</v>
      </c>
      <c r="AB1037" t="str">
        <f ca="1">IFERROR(INDEX(Rutas_Despiece!$L:$L,MATCH($S1037,$Q:$Q,0)),"")</f>
        <v>Pd. Bus</v>
      </c>
      <c r="AG1037" t="str">
        <f t="shared" ca="1" si="597"/>
        <v/>
      </c>
    </row>
    <row r="1038" spans="1:33" x14ac:dyDescent="0.25">
      <c r="A1038">
        <f ca="1">IF(Rutas_Despiece!A1038&lt;&gt;Rutas_Despiece!A1037,1,0)</f>
        <v>0</v>
      </c>
      <c r="B1038">
        <f ca="1">IF(A1038,Rutas_Despiece!C1038,0)</f>
        <v>0</v>
      </c>
      <c r="C1038">
        <f ca="1">IF(A1038,Rutas_Despiece!D1038,0)</f>
        <v>0</v>
      </c>
      <c r="D1038" t="str">
        <f ca="1">IF(A1038=1,"",SUBSTITUTE(Rutas_Despiece!J1038,",",".") &amp; ","&amp;SUBSTITUTE(Rutas_Despiece!K1038,",","."))</f>
        <v>41.6225026,-0.9265647</v>
      </c>
      <c r="E1038" s="5">
        <f t="shared" ca="1" si="594"/>
        <v>50</v>
      </c>
      <c r="F1038" t="str">
        <f t="shared" ca="1" si="591"/>
        <v>41.6225026,-0.9265647 41.6243063,-0.9329664 41.6293892,-0.9311492 41.627648,-0.92665 41.636489,-0.944506</v>
      </c>
      <c r="G1038" s="69" t="s">
        <v>1174</v>
      </c>
      <c r="H1038">
        <f t="shared" ca="1" si="595"/>
        <v>51</v>
      </c>
      <c r="I1038" t="str">
        <f t="shared" ca="1" si="607"/>
        <v/>
      </c>
      <c r="J1038" s="5" t="e">
        <f t="shared" ca="1" si="598"/>
        <v>#N/A</v>
      </c>
      <c r="M1038" s="69"/>
      <c r="N1038" s="69">
        <f t="shared" ca="1" si="589"/>
        <v>1</v>
      </c>
      <c r="O1038" s="69" t="s">
        <v>1174</v>
      </c>
      <c r="P1038">
        <f t="shared" ca="1" si="596"/>
        <v>1</v>
      </c>
      <c r="Q1038">
        <f t="shared" ca="1" si="599"/>
        <v>986</v>
      </c>
      <c r="R1038">
        <f t="shared" ca="1" si="603"/>
        <v>990</v>
      </c>
      <c r="S1038">
        <f t="shared" ca="1" si="600"/>
        <v>985</v>
      </c>
      <c r="T1038" t="str">
        <f t="shared" ca="1" si="601"/>
        <v>Paradas</v>
      </c>
      <c r="U1038">
        <f t="shared" ca="1" si="604"/>
        <v>10985</v>
      </c>
      <c r="V1038">
        <f ca="1">IFERROR(INDEX(Rutas_Despiece!$J:$J,MATCH($S1038,$Q:$Q,0)),"")</f>
        <v>41.620918000000003</v>
      </c>
      <c r="W1038">
        <f ca="1">IFERROR(INDEX(Rutas_Despiece!$K:$K,MATCH($S1038,$Q:$Q,0)),"")</f>
        <v>-0.920103</v>
      </c>
      <c r="Y1038" t="str">
        <f ca="1">IFERROR(INDEX(Rutas_Despiece!$F:$F,MATCH($S1038,$Q:$Q,0))&amp;" "&amp;INDEX(Rutas_Despiece!$G:$G,MATCH($S1038,$Q:$Q,0)),"")</f>
        <v xml:space="preserve">Paseo de los Olvidados nº 23 </v>
      </c>
      <c r="Z1038" t="str">
        <f ca="1">IFERROR(INDEX(Rutas_Despiece!$H:$H,MATCH($S1038,$Q:$Q,0)),"")</f>
        <v>Zaragoza</v>
      </c>
      <c r="AA1038" t="str">
        <f ca="1">IFERROR(INDEX(Rutas_Despiece!$I:$I,MATCH($S1038,$Q:$Q,0)),"")</f>
        <v>Zaragoza, España</v>
      </c>
      <c r="AB1038" t="str">
        <f ca="1">IFERROR(INDEX(Rutas_Despiece!$L:$L,MATCH($S1038,$Q:$Q,0)),"")</f>
        <v>Esq. Quimera del Oro</v>
      </c>
      <c r="AG1038" t="str">
        <f t="shared" ca="1" si="597"/>
        <v/>
      </c>
    </row>
    <row r="1039" spans="1:33" x14ac:dyDescent="0.25">
      <c r="A1039">
        <f ca="1">IF(Rutas_Despiece!A1039&lt;&gt;Rutas_Despiece!A1038,1,0)</f>
        <v>0</v>
      </c>
      <c r="B1039">
        <f ca="1">IF(A1039,Rutas_Despiece!C1039,0)</f>
        <v>0</v>
      </c>
      <c r="C1039">
        <f ca="1">IF(A1039,Rutas_Despiece!D1039,0)</f>
        <v>0</v>
      </c>
      <c r="D1039" t="str">
        <f ca="1">IF(A1039=1,"",SUBSTITUTE(Rutas_Despiece!J1039,",",".") &amp; ","&amp;SUBSTITUTE(Rutas_Despiece!K1039,",","."))</f>
        <v>41.6243063,-0.9329664</v>
      </c>
      <c r="E1039" s="5">
        <f t="shared" ca="1" si="594"/>
        <v>50</v>
      </c>
      <c r="F1039" t="str">
        <f t="shared" ca="1" si="591"/>
        <v>41.6243063,-0.9329664 41.6293892,-0.9311492 41.627648,-0.92665 41.636489,-0.944506</v>
      </c>
      <c r="G1039" s="69" t="s">
        <v>1174</v>
      </c>
      <c r="H1039">
        <f t="shared" ca="1" si="595"/>
        <v>51</v>
      </c>
      <c r="I1039" t="str">
        <f t="shared" ref="I1039" ca="1" si="608">IF(I1038&lt;H1039,I1038+1,"")</f>
        <v/>
      </c>
      <c r="J1039" s="5" t="e">
        <f t="shared" ca="1" si="598"/>
        <v>#N/A</v>
      </c>
      <c r="M1039" s="69"/>
      <c r="N1039" s="69">
        <f t="shared" ca="1" si="589"/>
        <v>1</v>
      </c>
      <c r="O1039" s="69" t="s">
        <v>1174</v>
      </c>
      <c r="P1039">
        <f t="shared" ca="1" si="596"/>
        <v>1</v>
      </c>
      <c r="Q1039">
        <f t="shared" ca="1" si="599"/>
        <v>987</v>
      </c>
      <c r="R1039">
        <f t="shared" ca="1" si="603"/>
        <v>990</v>
      </c>
      <c r="S1039">
        <f t="shared" ca="1" si="600"/>
        <v>986</v>
      </c>
      <c r="T1039" t="str">
        <f t="shared" ca="1" si="601"/>
        <v>Paradas</v>
      </c>
      <c r="U1039">
        <f t="shared" ca="1" si="604"/>
        <v>10986</v>
      </c>
      <c r="V1039">
        <f ca="1">IFERROR(INDEX(Rutas_Despiece!$J:$J,MATCH($S1039,$Q:$Q,0)),"")</f>
        <v>41.622502599999997</v>
      </c>
      <c r="W1039">
        <f ca="1">IFERROR(INDEX(Rutas_Despiece!$K:$K,MATCH($S1039,$Q:$Q,0)),"")</f>
        <v>-0.92656470000000002</v>
      </c>
      <c r="Y1039" t="str">
        <f ca="1">IFERROR(INDEX(Rutas_Despiece!$F:$F,MATCH($S1039,$Q:$Q,0))&amp;" "&amp;INDEX(Rutas_Despiece!$G:$G,MATCH($S1039,$Q:$Q,0)),"")</f>
        <v xml:space="preserve">Cantando bajo la lluvia  </v>
      </c>
      <c r="Z1039" t="str">
        <f ca="1">IFERROR(INDEX(Rutas_Despiece!$H:$H,MATCH($S1039,$Q:$Q,0)),"")</f>
        <v>Zaragoza</v>
      </c>
      <c r="AA1039" t="str">
        <f ca="1">IFERROR(INDEX(Rutas_Despiece!$I:$I,MATCH($S1039,$Q:$Q,0)),"")</f>
        <v>Zaragoza, España</v>
      </c>
      <c r="AB1039" t="str">
        <f ca="1">IFERROR(INDEX(Rutas_Despiece!$L:$L,MATCH($S1039,$Q:$Q,0)),"")</f>
        <v>Esq. Manhattan</v>
      </c>
      <c r="AG1039" t="str">
        <f t="shared" ca="1" si="597"/>
        <v/>
      </c>
    </row>
    <row r="1040" spans="1:33" x14ac:dyDescent="0.25">
      <c r="A1040">
        <f ca="1">IF(Rutas_Despiece!A1040&lt;&gt;Rutas_Despiece!A1039,1,0)</f>
        <v>0</v>
      </c>
      <c r="B1040">
        <f ca="1">IF(A1040,Rutas_Despiece!C1040,0)</f>
        <v>0</v>
      </c>
      <c r="C1040">
        <f ca="1">IF(A1040,Rutas_Despiece!D1040,0)</f>
        <v>0</v>
      </c>
      <c r="D1040" t="str">
        <f ca="1">IF(A1040=1,"",SUBSTITUTE(Rutas_Despiece!J1040,",",".") &amp; ","&amp;SUBSTITUTE(Rutas_Despiece!K1040,",","."))</f>
        <v>41.6293892,-0.9311492</v>
      </c>
      <c r="E1040" s="5">
        <f t="shared" ca="1" si="594"/>
        <v>50</v>
      </c>
      <c r="F1040" t="str">
        <f t="shared" ca="1" si="591"/>
        <v>41.6293892,-0.9311492 41.627648,-0.92665 41.636489,-0.944506</v>
      </c>
      <c r="G1040" s="69" t="s">
        <v>1174</v>
      </c>
      <c r="H1040">
        <f t="shared" ca="1" si="595"/>
        <v>51</v>
      </c>
      <c r="I1040" t="str">
        <f t="shared" ref="I1040:I1043" ca="1" si="609">IF(I1039&lt;H1040,I1039+1,I1039)</f>
        <v/>
      </c>
      <c r="J1040" s="5" t="e">
        <f t="shared" ca="1" si="598"/>
        <v>#N/A</v>
      </c>
      <c r="M1040" s="69"/>
      <c r="N1040" s="69">
        <f t="shared" ca="1" si="589"/>
        <v>1</v>
      </c>
      <c r="O1040" s="69" t="s">
        <v>1174</v>
      </c>
      <c r="P1040">
        <f t="shared" ca="1" si="596"/>
        <v>1</v>
      </c>
      <c r="Q1040">
        <f t="shared" ca="1" si="599"/>
        <v>988</v>
      </c>
      <c r="R1040">
        <f t="shared" ca="1" si="603"/>
        <v>990</v>
      </c>
      <c r="S1040">
        <f t="shared" ca="1" si="600"/>
        <v>987</v>
      </c>
      <c r="T1040" t="str">
        <f t="shared" ca="1" si="601"/>
        <v>Paradas</v>
      </c>
      <c r="U1040">
        <f t="shared" ca="1" si="604"/>
        <v>10987</v>
      </c>
      <c r="V1040">
        <f ca="1">IFERROR(INDEX(Rutas_Despiece!$J:$J,MATCH($S1040,$Q:$Q,0)),"")</f>
        <v>41.624306300000001</v>
      </c>
      <c r="W1040">
        <f ca="1">IFERROR(INDEX(Rutas_Despiece!$K:$K,MATCH($S1040,$Q:$Q,0)),"")</f>
        <v>-0.93296639999999997</v>
      </c>
      <c r="Y1040" t="str">
        <f ca="1">IFERROR(INDEX(Rutas_Despiece!$F:$F,MATCH($S1040,$Q:$Q,0))&amp;" "&amp;INDEX(Rutas_Despiece!$G:$G,MATCH($S1040,$Q:$Q,0)),"")</f>
        <v xml:space="preserve">Cantando bajo la lluvia  </v>
      </c>
      <c r="Z1040" t="str">
        <f ca="1">IFERROR(INDEX(Rutas_Despiece!$H:$H,MATCH($S1040,$Q:$Q,0)),"")</f>
        <v>Zaragoza</v>
      </c>
      <c r="AA1040" t="str">
        <f ca="1">IFERROR(INDEX(Rutas_Despiece!$I:$I,MATCH($S1040,$Q:$Q,0)),"")</f>
        <v>Zaragoza, España</v>
      </c>
      <c r="AB1040" t="str">
        <f ca="1">IFERROR(INDEX(Rutas_Despiece!$L:$L,MATCH($S1040,$Q:$Q,0)),"")</f>
        <v>Esq. Lista de Schindler</v>
      </c>
      <c r="AG1040" t="str">
        <f t="shared" ca="1" si="597"/>
        <v/>
      </c>
    </row>
    <row r="1041" spans="1:33" x14ac:dyDescent="0.25">
      <c r="A1041">
        <f ca="1">IF(Rutas_Despiece!A1041&lt;&gt;Rutas_Despiece!A1040,1,0)</f>
        <v>0</v>
      </c>
      <c r="B1041">
        <f ca="1">IF(A1041,Rutas_Despiece!C1041,0)</f>
        <v>0</v>
      </c>
      <c r="C1041">
        <f ca="1">IF(A1041,Rutas_Despiece!D1041,0)</f>
        <v>0</v>
      </c>
      <c r="D1041" t="str">
        <f ca="1">IF(A1041=1,"",SUBSTITUTE(Rutas_Despiece!J1041,",",".") &amp; ","&amp;SUBSTITUTE(Rutas_Despiece!K1041,",","."))</f>
        <v>41.627648,-0.92665</v>
      </c>
      <c r="E1041" s="5">
        <f t="shared" ca="1" si="594"/>
        <v>50</v>
      </c>
      <c r="F1041" t="str">
        <f t="shared" ca="1" si="591"/>
        <v>41.627648,-0.92665 41.636489,-0.944506</v>
      </c>
      <c r="G1041" s="69" t="s">
        <v>1174</v>
      </c>
      <c r="H1041">
        <f t="shared" ca="1" si="595"/>
        <v>51</v>
      </c>
      <c r="I1041" t="str">
        <f t="shared" ca="1" si="609"/>
        <v/>
      </c>
      <c r="J1041" s="5" t="e">
        <f t="shared" ca="1" si="598"/>
        <v>#N/A</v>
      </c>
      <c r="M1041" s="69"/>
      <c r="N1041" s="69">
        <f t="shared" ca="1" si="589"/>
        <v>1</v>
      </c>
      <c r="O1041" s="69" t="s">
        <v>1174</v>
      </c>
      <c r="P1041">
        <f t="shared" ca="1" si="596"/>
        <v>1</v>
      </c>
      <c r="Q1041">
        <f t="shared" ca="1" si="599"/>
        <v>989</v>
      </c>
      <c r="R1041">
        <f t="shared" ca="1" si="603"/>
        <v>990</v>
      </c>
      <c r="S1041">
        <f t="shared" ca="1" si="600"/>
        <v>988</v>
      </c>
      <c r="T1041" t="str">
        <f t="shared" ca="1" si="601"/>
        <v>Paradas</v>
      </c>
      <c r="U1041">
        <f t="shared" ca="1" si="604"/>
        <v>10988</v>
      </c>
      <c r="V1041">
        <f ca="1">IFERROR(INDEX(Rutas_Despiece!$J:$J,MATCH($S1041,$Q:$Q,0)),"")</f>
        <v>41.629389199999999</v>
      </c>
      <c r="W1041">
        <f ca="1">IFERROR(INDEX(Rutas_Despiece!$K:$K,MATCH($S1041,$Q:$Q,0)),"")</f>
        <v>-0.93114920000000001</v>
      </c>
      <c r="Y1041" t="str">
        <f ca="1">IFERROR(INDEX(Rutas_Despiece!$F:$F,MATCH($S1041,$Q:$Q,0))&amp;" "&amp;INDEX(Rutas_Despiece!$G:$G,MATCH($S1041,$Q:$Q,0)),"")</f>
        <v xml:space="preserve">Avd. Ilustración  </v>
      </c>
      <c r="Z1041" t="str">
        <f ca="1">IFERROR(INDEX(Rutas_Despiece!$H:$H,MATCH($S1041,$Q:$Q,0)),"")</f>
        <v>Zaragoza</v>
      </c>
      <c r="AA1041" t="str">
        <f ca="1">IFERROR(INDEX(Rutas_Despiece!$I:$I,MATCH($S1041,$Q:$Q,0)),"")</f>
        <v>Zaragoza, España</v>
      </c>
      <c r="AB1041" t="str">
        <f ca="1">IFERROR(INDEX(Rutas_Despiece!$L:$L,MATCH($S1041,$Q:$Q,0)),"")</f>
        <v>Esq. Tomás de Anzano - Pd. Bus</v>
      </c>
      <c r="AG1041" t="str">
        <f t="shared" ca="1" si="597"/>
        <v/>
      </c>
    </row>
    <row r="1042" spans="1:33" x14ac:dyDescent="0.25">
      <c r="A1042">
        <f ca="1">IF(Rutas_Despiece!A1042&lt;&gt;Rutas_Despiece!A1041,1,0)</f>
        <v>0</v>
      </c>
      <c r="B1042">
        <f ca="1">IF(A1042,Rutas_Despiece!C1042,0)</f>
        <v>0</v>
      </c>
      <c r="C1042">
        <f ca="1">IF(A1042,Rutas_Despiece!D1042,0)</f>
        <v>0</v>
      </c>
      <c r="D1042" t="str">
        <f ca="1">IF(A1042=1,"",SUBSTITUTE(Rutas_Despiece!J1042,",",".") &amp; ","&amp;SUBSTITUTE(Rutas_Despiece!K1042,",","."))</f>
        <v>41.636489,-0.944506</v>
      </c>
      <c r="E1042" s="5">
        <f t="shared" ca="1" si="594"/>
        <v>50</v>
      </c>
      <c r="F1042" t="str">
        <f t="shared" ca="1" si="591"/>
        <v>41.636489,-0.944506</v>
      </c>
      <c r="G1042" s="69" t="s">
        <v>1174</v>
      </c>
      <c r="H1042">
        <f t="shared" ca="1" si="595"/>
        <v>51</v>
      </c>
      <c r="I1042" t="str">
        <f t="shared" ca="1" si="609"/>
        <v/>
      </c>
      <c r="J1042" s="5" t="e">
        <f t="shared" ca="1" si="598"/>
        <v>#N/A</v>
      </c>
      <c r="M1042" s="69"/>
      <c r="N1042" s="69">
        <f t="shared" ca="1" si="589"/>
        <v>1</v>
      </c>
      <c r="O1042" s="69" t="s">
        <v>1174</v>
      </c>
      <c r="P1042">
        <f t="shared" ca="1" si="596"/>
        <v>1</v>
      </c>
      <c r="Q1042">
        <f t="shared" ca="1" si="599"/>
        <v>990</v>
      </c>
      <c r="R1042">
        <f t="shared" ca="1" si="603"/>
        <v>990</v>
      </c>
      <c r="S1042">
        <f t="shared" ca="1" si="600"/>
        <v>989</v>
      </c>
      <c r="T1042" t="str">
        <f t="shared" ca="1" si="601"/>
        <v>Paradas</v>
      </c>
      <c r="U1042">
        <f t="shared" ca="1" si="604"/>
        <v>10989</v>
      </c>
      <c r="V1042">
        <f ca="1">IFERROR(INDEX(Rutas_Despiece!$J:$J,MATCH($S1042,$Q:$Q,0)),"")</f>
        <v>41.627648000000001</v>
      </c>
      <c r="W1042">
        <f ca="1">IFERROR(INDEX(Rutas_Despiece!$K:$K,MATCH($S1042,$Q:$Q,0)),"")</f>
        <v>-0.92664999999999997</v>
      </c>
      <c r="Y1042" t="str">
        <f ca="1">IFERROR(INDEX(Rutas_Despiece!$F:$F,MATCH($S1042,$Q:$Q,0))&amp;" "&amp;INDEX(Rutas_Despiece!$G:$G,MATCH($S1042,$Q:$Q,0)),"")</f>
        <v xml:space="preserve">Avd. Ilustración nº 32 </v>
      </c>
      <c r="Z1042" t="str">
        <f ca="1">IFERROR(INDEX(Rutas_Despiece!$H:$H,MATCH($S1042,$Q:$Q,0)),"")</f>
        <v>Zaragoza</v>
      </c>
      <c r="AA1042" t="str">
        <f ca="1">IFERROR(INDEX(Rutas_Despiece!$I:$I,MATCH($S1042,$Q:$Q,0)),"")</f>
        <v>Zaragoza, España</v>
      </c>
      <c r="AB1042" t="str">
        <f ca="1">IFERROR(INDEX(Rutas_Despiece!$L:$L,MATCH($S1042,$Q:$Q,0)),"")</f>
        <v>Esq. Ibón - Pd. Bus</v>
      </c>
      <c r="AG1042" t="str">
        <f t="shared" ca="1" si="597"/>
        <v/>
      </c>
    </row>
    <row r="1043" spans="1:33" x14ac:dyDescent="0.25">
      <c r="A1043">
        <f ca="1">IF(Rutas_Despiece!A1043&lt;&gt;Rutas_Despiece!A1042,1,0)</f>
        <v>1</v>
      </c>
      <c r="B1043">
        <f ca="1">IF(A1043,Rutas_Despiece!C1043,0)</f>
        <v>0</v>
      </c>
      <c r="C1043">
        <f ca="1">IF(A1043,Rutas_Despiece!D1043,0)</f>
        <v>0</v>
      </c>
      <c r="D1043" t="str">
        <f ca="1">IF(A1043=1,"",SUBSTITUTE(Rutas_Despiece!J1043,",",".") &amp; ","&amp;SUBSTITUTE(Rutas_Despiece!K1043,",","."))</f>
        <v/>
      </c>
      <c r="E1043" s="5">
        <f t="shared" ca="1" si="594"/>
        <v>51</v>
      </c>
      <c r="F1043" t="str">
        <f t="shared" ca="1" si="591"/>
        <v xml:space="preserve"> </v>
      </c>
      <c r="G1043" s="69" t="s">
        <v>1174</v>
      </c>
      <c r="H1043">
        <f t="shared" ca="1" si="595"/>
        <v>51</v>
      </c>
      <c r="I1043" t="str">
        <f t="shared" ca="1" si="609"/>
        <v/>
      </c>
      <c r="J1043" s="5" t="e">
        <f t="shared" ca="1" si="598"/>
        <v>#N/A</v>
      </c>
      <c r="M1043" s="69"/>
      <c r="N1043" s="69">
        <f t="shared" ca="1" si="589"/>
        <v>1</v>
      </c>
      <c r="O1043" s="69" t="s">
        <v>1174</v>
      </c>
      <c r="P1043">
        <f t="shared" ca="1" si="596"/>
        <v>0</v>
      </c>
      <c r="Q1043">
        <f t="shared" ca="1" si="599"/>
        <v>990</v>
      </c>
      <c r="R1043">
        <f t="shared" ca="1" si="603"/>
        <v>990</v>
      </c>
      <c r="S1043">
        <f t="shared" ca="1" si="600"/>
        <v>990</v>
      </c>
      <c r="T1043" t="str">
        <f t="shared" ca="1" si="601"/>
        <v>Paradas</v>
      </c>
      <c r="U1043">
        <f t="shared" ca="1" si="604"/>
        <v>10990</v>
      </c>
      <c r="V1043">
        <f ca="1">IFERROR(INDEX(Rutas_Despiece!$J:$J,MATCH($S1043,$Q:$Q,0)),"")</f>
        <v>41.636488999999997</v>
      </c>
      <c r="W1043">
        <f ca="1">IFERROR(INDEX(Rutas_Despiece!$K:$K,MATCH($S1043,$Q:$Q,0)),"")</f>
        <v>-0.94450599999999996</v>
      </c>
      <c r="Y1043" t="str">
        <f ca="1">IFERROR(INDEX(Rutas_Despiece!$F:$F,MATCH($S1043,$Q:$Q,0))&amp;" "&amp;INDEX(Rutas_Despiece!$G:$G,MATCH($S1043,$Q:$Q,0)),"")</f>
        <v xml:space="preserve">Maurice Ravel  </v>
      </c>
      <c r="Z1043" t="str">
        <f ca="1">IFERROR(INDEX(Rutas_Despiece!$H:$H,MATCH($S1043,$Q:$Q,0)),"")</f>
        <v>Zaragoza</v>
      </c>
      <c r="AA1043" t="str">
        <f ca="1">IFERROR(INDEX(Rutas_Despiece!$I:$I,MATCH($S1043,$Q:$Q,0)),"")</f>
        <v>Zaragoza, España</v>
      </c>
      <c r="AB1043" t="str">
        <f ca="1">IFERROR(INDEX(Rutas_Despiece!$L:$L,MATCH($S1043,$Q:$Q,0)),"")</f>
        <v>Esq. Isaac Albeniz</v>
      </c>
      <c r="AG1043" t="str">
        <f t="shared" ca="1" si="597"/>
        <v/>
      </c>
    </row>
  </sheetData>
  <conditionalFormatting sqref="E1">
    <cfRule type="expression" dxfId="2" priority="4">
      <formula>ISODD(#REF!)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T1043"/>
  <sheetViews>
    <sheetView tabSelected="1" workbookViewId="0">
      <selection activeCell="P1002" sqref="A8:P1002"/>
    </sheetView>
  </sheetViews>
  <sheetFormatPr baseColWidth="10" defaultRowHeight="15" x14ac:dyDescent="0.25"/>
  <cols>
    <col min="1" max="1" width="2.7109375" bestFit="1" customWidth="1"/>
    <col min="2" max="2" width="2.42578125" bestFit="1" customWidth="1"/>
    <col min="3" max="3" width="2" bestFit="1" customWidth="1"/>
    <col min="4" max="6" width="4" bestFit="1" customWidth="1"/>
    <col min="12" max="12" width="28.7109375" bestFit="1" customWidth="1"/>
    <col min="14" max="14" width="15.85546875" bestFit="1" customWidth="1"/>
    <col min="15" max="15" width="40.7109375" bestFit="1" customWidth="1"/>
    <col min="16" max="16" width="25.140625" bestFit="1" customWidth="1"/>
  </cols>
  <sheetData>
    <row r="1" spans="1:20" ht="15.75" thickBot="1" x14ac:dyDescent="0.3">
      <c r="A1" s="59" t="s">
        <v>681</v>
      </c>
      <c r="D1" s="71"/>
      <c r="E1" s="71">
        <f ca="1">MAX(D:D)</f>
        <v>990</v>
      </c>
      <c r="F1" s="71"/>
      <c r="G1" s="59" t="s">
        <v>683</v>
      </c>
      <c r="H1" s="60" t="s">
        <v>1160</v>
      </c>
      <c r="I1" s="61" t="s">
        <v>728</v>
      </c>
      <c r="J1" s="61" t="s">
        <v>729</v>
      </c>
      <c r="K1" s="61" t="s">
        <v>1207</v>
      </c>
      <c r="L1" s="59" t="s">
        <v>1161</v>
      </c>
      <c r="M1" s="62" t="s">
        <v>726</v>
      </c>
      <c r="N1" s="62" t="s">
        <v>727</v>
      </c>
      <c r="O1" s="62" t="s">
        <v>730</v>
      </c>
      <c r="P1" s="53" t="s">
        <v>1204</v>
      </c>
      <c r="Q1" s="53" t="s">
        <v>1200</v>
      </c>
      <c r="R1" s="53" t="s">
        <v>1201</v>
      </c>
      <c r="S1" s="53" t="s">
        <v>1202</v>
      </c>
      <c r="T1" s="53" t="s">
        <v>1203</v>
      </c>
    </row>
    <row r="2" spans="1:20" x14ac:dyDescent="0.25">
      <c r="A2" s="65"/>
      <c r="B2" s="69" t="s">
        <v>1174</v>
      </c>
      <c r="E2">
        <f t="shared" ref="E2" ca="1" si="0">E1</f>
        <v>990</v>
      </c>
      <c r="F2">
        <v>0</v>
      </c>
      <c r="G2" t="e">
        <f ca="1">INDEX(Rutas_Despiece!C:C,MATCH($F2,$D:$D,0))</f>
        <v>#N/A</v>
      </c>
      <c r="H2" t="e">
        <f ca="1">INDEX(Rutas_Despiece!$D:$D,MATCH($F2,$D:$D,0))</f>
        <v>#N/A</v>
      </c>
      <c r="P2" s="38"/>
      <c r="Q2" s="36"/>
      <c r="R2" s="36"/>
      <c r="T2" s="36"/>
    </row>
    <row r="3" spans="1:20" x14ac:dyDescent="0.25">
      <c r="A3">
        <f>IF(Rutas_Despiece!A3&lt;&gt;Rutas_Despiece!A2,1,0)</f>
        <v>1</v>
      </c>
      <c r="B3" s="69" t="s">
        <v>1174</v>
      </c>
      <c r="C3">
        <f t="shared" ref="C3:C66" si="1">IF(A3,0,1)</f>
        <v>0</v>
      </c>
      <c r="E3">
        <f ca="1">E1</f>
        <v>990</v>
      </c>
      <c r="F3">
        <v>0</v>
      </c>
      <c r="G3" t="e">
        <f ca="1">INDEX(Rutas_Despiece!C:C,MATCH($F3,$D:$D,0))</f>
        <v>#N/A</v>
      </c>
      <c r="H3" t="e">
        <f ca="1">INDEX(Rutas_Despiece!$D:$D,MATCH($F3,$D:$D,0))</f>
        <v>#N/A</v>
      </c>
      <c r="P3" s="39"/>
    </row>
    <row r="4" spans="1:20" x14ac:dyDescent="0.25">
      <c r="A4">
        <f ca="1">IF(Rutas_Despiece!A4&lt;&gt;Rutas_Despiece!A3,1,0)</f>
        <v>0</v>
      </c>
      <c r="B4" s="69" t="s">
        <v>1174</v>
      </c>
      <c r="C4">
        <f t="shared" ca="1" si="1"/>
        <v>1</v>
      </c>
      <c r="D4">
        <f ca="1">D3+C4</f>
        <v>1</v>
      </c>
      <c r="E4">
        <f ca="1">E3</f>
        <v>990</v>
      </c>
      <c r="F4">
        <f ca="1">IF(F3&lt;E4,F3+1,"")</f>
        <v>1</v>
      </c>
      <c r="G4" t="str">
        <f ca="1">INDEX(Rutas_Despiece!C:C,MATCH($F4,$D:$D,0))</f>
        <v>Rutas_1</v>
      </c>
      <c r="H4" t="str">
        <f ca="1">INDEX(Rutas_Despiece!$D:$D,MATCH($F4,$D:$D,0))</f>
        <v>Ruta 1_1</v>
      </c>
      <c r="I4">
        <f ca="1">INDEX(Rutas_Despiece!$J:$J,MATCH($F4,$D:$D,0))</f>
        <v>41.641716799999998</v>
      </c>
      <c r="J4">
        <f ca="1">INDEX(Rutas_Despiece!$K:$K,MATCH($F4,$D:$D,0))</f>
        <v>-0.91498789999999997</v>
      </c>
      <c r="L4" t="str">
        <f ca="1">INDEX(Rutas_Despiece!$F:$F,MATCH($F4,$D:$D,0))&amp;" "&amp;INDEX(Rutas_Despiece!$G:$G,MATCH($F4,$D:$D,0))</f>
        <v xml:space="preserve">Vía Hispanidad </v>
      </c>
      <c r="M4" t="str">
        <f ca="1">INDEX(Rutas_Despiece!$H:$H,MATCH($F4,$D:$D,0))</f>
        <v>Zaragoza</v>
      </c>
      <c r="N4" t="str">
        <f ca="1">INDEX(Rutas_Despiece!$I:$I,MATCH($F4,$D:$D,0))</f>
        <v>Zaragoza, España</v>
      </c>
      <c r="O4" t="str">
        <f ca="1">INDEX(Rutas_Despiece!$L:$L,MATCH($F4,$D:$D,0))</f>
        <v>Esq. Gómez Laguna - Pd. Bus</v>
      </c>
      <c r="P4" s="39" t="str">
        <f ca="1">Rutas_Despiece!M4&amp;"-"&amp;Rutas_Despiece!N4&amp;"-"&amp;Rutas_Despiece!O4&amp;"-"&amp;Rutas_Despiece!P4&amp;"-"&amp;Rutas_Despiece!Q4</f>
        <v>Ida-04:40-12:31-20:38-06:38</v>
      </c>
      <c r="Q4" s="39" t="str">
        <f ca="1">Rutas_Despiece!N4</f>
        <v>04:40</v>
      </c>
      <c r="R4" s="39" t="str">
        <f ca="1">Rutas_Despiece!O4</f>
        <v>12:31</v>
      </c>
      <c r="S4" s="39" t="str">
        <f ca="1">Rutas_Despiece!P4</f>
        <v>20:38</v>
      </c>
      <c r="T4" s="39" t="str">
        <f ca="1">Rutas_Despiece!Q4</f>
        <v>06:38</v>
      </c>
    </row>
    <row r="5" spans="1:20" x14ac:dyDescent="0.25">
      <c r="A5">
        <f ca="1">IF(Rutas_Despiece!A5&lt;&gt;Rutas_Despiece!A4,1,0)</f>
        <v>0</v>
      </c>
      <c r="B5" s="69" t="s">
        <v>1174</v>
      </c>
      <c r="C5">
        <f t="shared" ca="1" si="1"/>
        <v>1</v>
      </c>
      <c r="D5">
        <f t="shared" ref="D5:D67" ca="1" si="2">D4+C5</f>
        <v>2</v>
      </c>
      <c r="E5">
        <f t="shared" ref="E5:E68" ca="1" si="3">E4</f>
        <v>990</v>
      </c>
      <c r="F5">
        <f t="shared" ref="F5:F67" ca="1" si="4">IF(F4&lt;E5,F4+1,"")</f>
        <v>2</v>
      </c>
      <c r="G5" t="str">
        <f ca="1">INDEX(Rutas_Despiece!C:C,MATCH($F5,$D:$D,0))</f>
        <v>Rutas_1</v>
      </c>
      <c r="H5" t="str">
        <f ca="1">INDEX(Rutas_Despiece!$D:$D,MATCH($F5,$D:$D,0))</f>
        <v>Ruta 1_1</v>
      </c>
      <c r="I5">
        <f ca="1">INDEX(Rutas_Despiece!$J:$J,MATCH($F5,$D:$D,0))</f>
        <v>41.633650400000001</v>
      </c>
      <c r="J5">
        <f ca="1">INDEX(Rutas_Despiece!$K:$K,MATCH($F5,$D:$D,0))</f>
        <v>-0.90830379999999999</v>
      </c>
      <c r="L5" t="str">
        <f ca="1">INDEX(Rutas_Despiece!$F:$F,MATCH($F5,$D:$D,0))&amp;" "&amp;INDEX(Rutas_Despiece!$G:$G,MATCH($F5,$D:$D,0))</f>
        <v xml:space="preserve">Vía Hispanidad </v>
      </c>
      <c r="M5" t="str">
        <f ca="1">INDEX(Rutas_Despiece!$H:$H,MATCH($F5,$D:$D,0))</f>
        <v>Zaragoza</v>
      </c>
      <c r="N5" t="str">
        <f ca="1">INDEX(Rutas_Despiece!$I:$I,MATCH($F5,$D:$D,0))</f>
        <v>Zaragoza, España</v>
      </c>
      <c r="O5" t="str">
        <f ca="1">INDEX(Rutas_Despiece!$L:$L,MATCH($F5,$D:$D,0))</f>
        <v>Esq. La Vía - Gasolinera Casablanca</v>
      </c>
      <c r="P5" s="39" t="str">
        <f ca="1">Rutas_Despiece!M5</f>
        <v>Ida</v>
      </c>
      <c r="Q5" s="39" t="str">
        <f ca="1">Rutas_Despiece!N5</f>
        <v>04:42</v>
      </c>
      <c r="R5" s="39" t="str">
        <f ca="1">Rutas_Despiece!O5</f>
        <v>12:33</v>
      </c>
      <c r="S5" s="39" t="str">
        <f ca="1">Rutas_Despiece!P5</f>
        <v>20:40</v>
      </c>
      <c r="T5" s="39" t="str">
        <f ca="1">Rutas_Despiece!Q5</f>
        <v>06:40</v>
      </c>
    </row>
    <row r="6" spans="1:20" x14ac:dyDescent="0.25">
      <c r="A6">
        <f ca="1">IF(Rutas_Despiece!A6&lt;&gt;Rutas_Despiece!A5,1,0)</f>
        <v>0</v>
      </c>
      <c r="B6" s="69" t="s">
        <v>1174</v>
      </c>
      <c r="C6">
        <f t="shared" ca="1" si="1"/>
        <v>1</v>
      </c>
      <c r="D6">
        <f t="shared" ca="1" si="2"/>
        <v>3</v>
      </c>
      <c r="E6">
        <f t="shared" ca="1" si="3"/>
        <v>990</v>
      </c>
      <c r="F6">
        <f t="shared" ca="1" si="4"/>
        <v>3</v>
      </c>
      <c r="G6" t="str">
        <f ca="1">INDEX(Rutas_Despiece!C:C,MATCH($F6,$D:$D,0))</f>
        <v>Rutas_1</v>
      </c>
      <c r="H6" t="str">
        <f ca="1">INDEX(Rutas_Despiece!$D:$D,MATCH($F6,$D:$D,0))</f>
        <v>Ruta 1_1</v>
      </c>
      <c r="I6">
        <f ca="1">INDEX(Rutas_Despiece!$J:$J,MATCH($F6,$D:$D,0))</f>
        <v>41.628265399999997</v>
      </c>
      <c r="J6">
        <f ca="1">INDEX(Rutas_Despiece!$K:$K,MATCH($F6,$D:$D,0))</f>
        <v>-0.88628390000000001</v>
      </c>
      <c r="L6" t="str">
        <f ca="1">INDEX(Rutas_Despiece!$F:$F,MATCH($F6,$D:$D,0))&amp;" "&amp;INDEX(Rutas_Despiece!$G:$G,MATCH($F6,$D:$D,0))</f>
        <v xml:space="preserve">Avd. América </v>
      </c>
      <c r="M6" t="str">
        <f ca="1">INDEX(Rutas_Despiece!$H:$H,MATCH($F6,$D:$D,0))</f>
        <v>Zaragoza</v>
      </c>
      <c r="N6" t="str">
        <f ca="1">INDEX(Rutas_Despiece!$I:$I,MATCH($F6,$D:$D,0))</f>
        <v>Zaragoza, España</v>
      </c>
      <c r="O6" t="str">
        <f ca="1">INDEX(Rutas_Despiece!$L:$L,MATCH($F6,$D:$D,0))</f>
        <v>Esq. Pontevedra - Pd. Bus</v>
      </c>
      <c r="P6" s="39" t="str">
        <f ca="1">Rutas_Despiece!M6</f>
        <v>Ida</v>
      </c>
      <c r="Q6" s="39" t="str">
        <f ca="1">Rutas_Despiece!N6</f>
        <v>04:45</v>
      </c>
      <c r="R6" s="39" t="str">
        <f ca="1">Rutas_Despiece!O6</f>
        <v>12:36</v>
      </c>
      <c r="S6" s="39" t="str">
        <f ca="1">Rutas_Despiece!P6</f>
        <v>20:43</v>
      </c>
      <c r="T6" s="39" t="str">
        <f ca="1">Rutas_Despiece!Q6</f>
        <v>06:43</v>
      </c>
    </row>
    <row r="7" spans="1:20" x14ac:dyDescent="0.25">
      <c r="A7">
        <f ca="1">IF(Rutas_Despiece!A7&lt;&gt;Rutas_Despiece!A6,1,0)</f>
        <v>0</v>
      </c>
      <c r="B7" s="69" t="s">
        <v>1174</v>
      </c>
      <c r="C7">
        <f t="shared" ca="1" si="1"/>
        <v>1</v>
      </c>
      <c r="D7">
        <f t="shared" ca="1" si="2"/>
        <v>4</v>
      </c>
      <c r="E7">
        <f t="shared" ca="1" si="3"/>
        <v>990</v>
      </c>
      <c r="F7">
        <f t="shared" ca="1" si="4"/>
        <v>4</v>
      </c>
      <c r="G7" t="str">
        <f ca="1">INDEX(Rutas_Despiece!C:C,MATCH($F7,$D:$D,0))</f>
        <v>Rutas_1</v>
      </c>
      <c r="H7" t="str">
        <f ca="1">INDEX(Rutas_Despiece!$D:$D,MATCH($F7,$D:$D,0))</f>
        <v>Ruta 1_1</v>
      </c>
      <c r="I7">
        <f ca="1">INDEX(Rutas_Despiece!$J:$J,MATCH($F7,$D:$D,0))</f>
        <v>41.635278300000003</v>
      </c>
      <c r="J7">
        <f ca="1">INDEX(Rutas_Despiece!$K:$K,MATCH($F7,$D:$D,0))</f>
        <v>-0.88462909999999995</v>
      </c>
      <c r="L7" t="str">
        <f ca="1">INDEX(Rutas_Despiece!$F:$F,MATCH($F7,$D:$D,0))&amp;" "&amp;INDEX(Rutas_Despiece!$G:$G,MATCH($F7,$D:$D,0))</f>
        <v xml:space="preserve">Pº Cuellar </v>
      </c>
      <c r="M7" t="str">
        <f ca="1">INDEX(Rutas_Despiece!$H:$H,MATCH($F7,$D:$D,0))</f>
        <v>Zaragoza</v>
      </c>
      <c r="N7" t="str">
        <f ca="1">INDEX(Rutas_Despiece!$I:$I,MATCH($F7,$D:$D,0))</f>
        <v>Zaragoza, España</v>
      </c>
      <c r="O7" t="str">
        <f ca="1">INDEX(Rutas_Despiece!$L:$L,MATCH($F7,$D:$D,0))</f>
        <v>Esq. Vía San Fernando</v>
      </c>
      <c r="P7" s="39" t="str">
        <f ca="1">Rutas_Despiece!M7</f>
        <v>Ida</v>
      </c>
      <c r="Q7" s="39" t="str">
        <f ca="1">Rutas_Despiece!N7</f>
        <v>04:47</v>
      </c>
      <c r="R7" s="39" t="str">
        <f ca="1">Rutas_Despiece!O7</f>
        <v>12:38</v>
      </c>
      <c r="S7" s="39" t="str">
        <f ca="1">Rutas_Despiece!P7</f>
        <v>20:45</v>
      </c>
      <c r="T7" s="39" t="str">
        <f ca="1">Rutas_Despiece!Q7</f>
        <v>06:45</v>
      </c>
    </row>
    <row r="8" spans="1:20" x14ac:dyDescent="0.25">
      <c r="A8">
        <f ca="1">IF(Rutas_Despiece!A8&lt;&gt;Rutas_Despiece!A7,1,0)</f>
        <v>0</v>
      </c>
      <c r="B8" s="69" t="s">
        <v>1174</v>
      </c>
      <c r="C8">
        <f t="shared" ca="1" si="1"/>
        <v>1</v>
      </c>
      <c r="D8">
        <f t="shared" ca="1" si="2"/>
        <v>5</v>
      </c>
      <c r="E8">
        <f t="shared" ca="1" si="3"/>
        <v>990</v>
      </c>
      <c r="F8">
        <f t="shared" ca="1" si="4"/>
        <v>5</v>
      </c>
      <c r="G8" t="str">
        <f ca="1">INDEX(Rutas_Despiece!C:C,MATCH($F8,$D:$D,0))</f>
        <v>Rutas_1</v>
      </c>
      <c r="H8" t="str">
        <f ca="1">INDEX(Rutas_Despiece!$D:$D,MATCH($F8,$D:$D,0))</f>
        <v>Ruta 1_1</v>
      </c>
      <c r="I8">
        <f ca="1">INDEX(Rutas_Despiece!$J:$J,MATCH($F8,$D:$D,0))</f>
        <v>41.636372399999999</v>
      </c>
      <c r="J8">
        <f ca="1">INDEX(Rutas_Despiece!$K:$K,MATCH($F8,$D:$D,0))</f>
        <v>-0.87839979999999995</v>
      </c>
      <c r="L8" t="str">
        <f ca="1">INDEX(Rutas_Despiece!$F:$F,MATCH($F8,$D:$D,0))&amp;" "&amp;INDEX(Rutas_Despiece!$G:$G,MATCH($F8,$D:$D,0))</f>
        <v xml:space="preserve">Avd. San José  </v>
      </c>
      <c r="M8" t="str">
        <f ca="1">INDEX(Rutas_Despiece!$H:$H,MATCH($F8,$D:$D,0))</f>
        <v>Zaragoza</v>
      </c>
      <c r="N8" t="str">
        <f ca="1">INDEX(Rutas_Despiece!$I:$I,MATCH($F8,$D:$D,0))</f>
        <v>Zaragoza, España</v>
      </c>
      <c r="O8" t="str">
        <f ca="1">INDEX(Rutas_Despiece!$L:$L,MATCH($F8,$D:$D,0))</f>
        <v>Esq. Bellavista - Pd. Bus</v>
      </c>
      <c r="P8" s="39" t="str">
        <f ca="1">Rutas_Despiece!M8</f>
        <v>Ida</v>
      </c>
      <c r="Q8" s="39" t="str">
        <f ca="1">Rutas_Despiece!N8</f>
        <v>04:49</v>
      </c>
      <c r="R8" s="39" t="str">
        <f ca="1">Rutas_Despiece!O8</f>
        <v>12:40</v>
      </c>
      <c r="S8" s="39" t="str">
        <f ca="1">Rutas_Despiece!P8</f>
        <v>20:47</v>
      </c>
      <c r="T8" s="39" t="str">
        <f ca="1">Rutas_Despiece!Q8</f>
        <v>06:47</v>
      </c>
    </row>
    <row r="9" spans="1:20" x14ac:dyDescent="0.25">
      <c r="A9">
        <f ca="1">IF(Rutas_Despiece!A9&lt;&gt;Rutas_Despiece!A8,1,0)</f>
        <v>0</v>
      </c>
      <c r="B9" s="69" t="s">
        <v>1174</v>
      </c>
      <c r="C9">
        <f t="shared" ca="1" si="1"/>
        <v>1</v>
      </c>
      <c r="D9">
        <f t="shared" ca="1" si="2"/>
        <v>6</v>
      </c>
      <c r="E9">
        <f t="shared" ca="1" si="3"/>
        <v>990</v>
      </c>
      <c r="F9">
        <f t="shared" ca="1" si="4"/>
        <v>6</v>
      </c>
      <c r="G9" t="str">
        <f ca="1">INDEX(Rutas_Despiece!C:C,MATCH($F9,$D:$D,0))</f>
        <v>Rutas_1</v>
      </c>
      <c r="H9" t="str">
        <f ca="1">INDEX(Rutas_Despiece!$D:$D,MATCH($F9,$D:$D,0))</f>
        <v>Ruta 1_1</v>
      </c>
      <c r="I9">
        <f ca="1">INDEX(Rutas_Despiece!$J:$J,MATCH($F9,$D:$D,0))</f>
        <v>41.6387</v>
      </c>
      <c r="J9">
        <f ca="1">INDEX(Rutas_Despiece!$K:$K,MATCH($F9,$D:$D,0))</f>
        <v>-0.87914999999999999</v>
      </c>
      <c r="L9" t="str">
        <f ca="1">INDEX(Rutas_Despiece!$F:$F,MATCH($F9,$D:$D,0))&amp;" "&amp;INDEX(Rutas_Despiece!$G:$G,MATCH($F9,$D:$D,0))</f>
        <v>Avenida Tenor Fleta nº 115-117</v>
      </c>
      <c r="M9" t="str">
        <f ca="1">INDEX(Rutas_Despiece!$H:$H,MATCH($F9,$D:$D,0))</f>
        <v>Zaragoza</v>
      </c>
      <c r="N9" t="str">
        <f ca="1">INDEX(Rutas_Despiece!$I:$I,MATCH($F9,$D:$D,0))</f>
        <v>Zaragoza, España</v>
      </c>
      <c r="O9">
        <f ca="1">INDEX(Rutas_Despiece!$L:$L,MATCH($F9,$D:$D,0))</f>
        <v>0</v>
      </c>
      <c r="P9" s="39" t="str">
        <f ca="1">Rutas_Despiece!M9</f>
        <v>Ida</v>
      </c>
      <c r="Q9" s="39" t="str">
        <f ca="1">Rutas_Despiece!N9</f>
        <v>04:50</v>
      </c>
      <c r="R9" s="39" t="str">
        <f ca="1">Rutas_Despiece!O9</f>
        <v>12:41</v>
      </c>
      <c r="S9" s="39" t="str">
        <f ca="1">Rutas_Despiece!P9</f>
        <v>20:48</v>
      </c>
      <c r="T9" s="39" t="str">
        <f ca="1">Rutas_Despiece!Q9</f>
        <v>06:48</v>
      </c>
    </row>
    <row r="10" spans="1:20" x14ac:dyDescent="0.25">
      <c r="A10">
        <f ca="1">IF(Rutas_Despiece!A10&lt;&gt;Rutas_Despiece!A9,1,0)</f>
        <v>0</v>
      </c>
      <c r="B10" s="69" t="s">
        <v>1174</v>
      </c>
      <c r="C10">
        <f t="shared" ca="1" si="1"/>
        <v>1</v>
      </c>
      <c r="D10">
        <f t="shared" ca="1" si="2"/>
        <v>7</v>
      </c>
      <c r="E10">
        <f t="shared" ca="1" si="3"/>
        <v>990</v>
      </c>
      <c r="F10">
        <f t="shared" ca="1" si="4"/>
        <v>7</v>
      </c>
      <c r="G10" t="str">
        <f ca="1">INDEX(Rutas_Despiece!C:C,MATCH($F10,$D:$D,0))</f>
        <v>Rutas_1</v>
      </c>
      <c r="H10" t="str">
        <f ca="1">INDEX(Rutas_Despiece!$D:$D,MATCH($F10,$D:$D,0))</f>
        <v>Ruta 1_1</v>
      </c>
      <c r="I10">
        <f ca="1">INDEX(Rutas_Despiece!$J:$J,MATCH($F10,$D:$D,0))</f>
        <v>41.639085199999997</v>
      </c>
      <c r="J10">
        <f ca="1">INDEX(Rutas_Despiece!$K:$K,MATCH($F10,$D:$D,0))</f>
        <v>-0.87397040000000004</v>
      </c>
      <c r="L10" t="str">
        <f ca="1">INDEX(Rutas_Despiece!$F:$F,MATCH($F10,$D:$D,0))&amp;" "&amp;INDEX(Rutas_Despiece!$G:$G,MATCH($F10,$D:$D,0))</f>
        <v xml:space="preserve">Avd. Puente Virrey  </v>
      </c>
      <c r="M10" t="str">
        <f ca="1">INDEX(Rutas_Despiece!$H:$H,MATCH($F10,$D:$D,0))</f>
        <v>Zaragoza</v>
      </c>
      <c r="N10" t="str">
        <f ca="1">INDEX(Rutas_Despiece!$I:$I,MATCH($F10,$D:$D,0))</f>
        <v>Zaragoza, España</v>
      </c>
      <c r="O10" t="str">
        <f ca="1">INDEX(Rutas_Despiece!$L:$L,MATCH($F10,$D:$D,0))</f>
        <v>Esq. Pablo Remacha - Pd. Bus</v>
      </c>
      <c r="P10" s="39" t="str">
        <f ca="1">Rutas_Despiece!M10</f>
        <v>Ida</v>
      </c>
      <c r="Q10" s="39" t="str">
        <f ca="1">Rutas_Despiece!N10</f>
        <v>04:51</v>
      </c>
      <c r="R10" s="39" t="str">
        <f ca="1">Rutas_Despiece!O10</f>
        <v>12:42</v>
      </c>
      <c r="S10" s="39" t="str">
        <f ca="1">Rutas_Despiece!P10</f>
        <v>20:49</v>
      </c>
      <c r="T10" s="39" t="str">
        <f ca="1">Rutas_Despiece!Q10</f>
        <v>06:49</v>
      </c>
    </row>
    <row r="11" spans="1:20" x14ac:dyDescent="0.25">
      <c r="A11">
        <f ca="1">IF(Rutas_Despiece!A11&lt;&gt;Rutas_Despiece!A10,1,0)</f>
        <v>0</v>
      </c>
      <c r="B11" s="69" t="s">
        <v>1174</v>
      </c>
      <c r="C11">
        <f t="shared" ca="1" si="1"/>
        <v>1</v>
      </c>
      <c r="D11">
        <f t="shared" ca="1" si="2"/>
        <v>8</v>
      </c>
      <c r="E11">
        <f t="shared" ca="1" si="3"/>
        <v>990</v>
      </c>
      <c r="F11">
        <f t="shared" ca="1" si="4"/>
        <v>8</v>
      </c>
      <c r="G11" t="str">
        <f ca="1">INDEX(Rutas_Despiece!C:C,MATCH($F11,$D:$D,0))</f>
        <v>Rutas_1</v>
      </c>
      <c r="H11" t="str">
        <f ca="1">INDEX(Rutas_Despiece!$D:$D,MATCH($F11,$D:$D,0))</f>
        <v>Ruta 1_1</v>
      </c>
      <c r="I11">
        <f ca="1">INDEX(Rutas_Despiece!$J:$J,MATCH($F11,$D:$D,0))</f>
        <v>41.642549299999999</v>
      </c>
      <c r="J11">
        <f ca="1">INDEX(Rutas_Despiece!$K:$K,MATCH($F11,$D:$D,0))</f>
        <v>-0.87307480000000004</v>
      </c>
      <c r="L11" t="str">
        <f ca="1">INDEX(Rutas_Despiece!$F:$F,MATCH($F11,$D:$D,0))&amp;" "&amp;INDEX(Rutas_Despiece!$G:$G,MATCH($F11,$D:$D,0))</f>
        <v xml:space="preserve">Avd. San José  </v>
      </c>
      <c r="M11" t="str">
        <f ca="1">INDEX(Rutas_Despiece!$H:$H,MATCH($F11,$D:$D,0))</f>
        <v>Zaragoza</v>
      </c>
      <c r="N11" t="str">
        <f ca="1">INDEX(Rutas_Despiece!$I:$I,MATCH($F11,$D:$D,0))</f>
        <v>Zaragoza, España</v>
      </c>
      <c r="O11" t="str">
        <f ca="1">INDEX(Rutas_Despiece!$L:$L,MATCH($F11,$D:$D,0))</f>
        <v>Esq. Privilegio de la Unión</v>
      </c>
      <c r="P11" s="39" t="str">
        <f ca="1">Rutas_Despiece!M11</f>
        <v>Ida</v>
      </c>
      <c r="Q11" s="39" t="str">
        <f ca="1">Rutas_Despiece!N11</f>
        <v>04:52</v>
      </c>
      <c r="R11" s="39" t="str">
        <f ca="1">Rutas_Despiece!O11</f>
        <v>12:43</v>
      </c>
      <c r="S11" s="39" t="str">
        <f ca="1">Rutas_Despiece!P11</f>
        <v>20:50</v>
      </c>
      <c r="T11" s="39" t="str">
        <f ca="1">Rutas_Despiece!Q11</f>
        <v>06:50</v>
      </c>
    </row>
    <row r="12" spans="1:20" x14ac:dyDescent="0.25">
      <c r="A12">
        <f ca="1">IF(Rutas_Despiece!A12&lt;&gt;Rutas_Despiece!A11,1,0)</f>
        <v>0</v>
      </c>
      <c r="B12" s="69" t="s">
        <v>1174</v>
      </c>
      <c r="C12">
        <f t="shared" ca="1" si="1"/>
        <v>1</v>
      </c>
      <c r="D12">
        <f t="shared" ca="1" si="2"/>
        <v>9</v>
      </c>
      <c r="E12">
        <f t="shared" ca="1" si="3"/>
        <v>990</v>
      </c>
      <c r="F12">
        <f t="shared" ca="1" si="4"/>
        <v>9</v>
      </c>
      <c r="G12" t="str">
        <f ca="1">INDEX(Rutas_Despiece!C:C,MATCH($F12,$D:$D,0))</f>
        <v>Rutas_1</v>
      </c>
      <c r="H12" t="str">
        <f ca="1">INDEX(Rutas_Despiece!$D:$D,MATCH($F12,$D:$D,0))</f>
        <v>Ruta 1_1</v>
      </c>
      <c r="I12">
        <f ca="1">INDEX(Rutas_Despiece!$J:$J,MATCH($F12,$D:$D,0))</f>
        <v>41.646481000000001</v>
      </c>
      <c r="J12">
        <f ca="1">INDEX(Rutas_Despiece!$K:$K,MATCH($F12,$D:$D,0))</f>
        <v>-0.88755300000000004</v>
      </c>
      <c r="L12" t="str">
        <f ca="1">INDEX(Rutas_Despiece!$F:$F,MATCH($F12,$D:$D,0))&amp;" "&amp;INDEX(Rutas_Despiece!$G:$G,MATCH($F12,$D:$D,0))</f>
        <v>Avd. San José nº 7</v>
      </c>
      <c r="M12" t="str">
        <f ca="1">INDEX(Rutas_Despiece!$H:$H,MATCH($F12,$D:$D,0))</f>
        <v>Zaragoza</v>
      </c>
      <c r="N12" t="str">
        <f ca="1">INDEX(Rutas_Despiece!$I:$I,MATCH($F12,$D:$D,0))</f>
        <v>Zaragoza, España</v>
      </c>
      <c r="O12">
        <f ca="1">INDEX(Rutas_Despiece!$L:$L,MATCH($F12,$D:$D,0))</f>
        <v>0</v>
      </c>
      <c r="P12" s="39" t="str">
        <f ca="1">Rutas_Despiece!M12</f>
        <v>Ida</v>
      </c>
      <c r="Q12" s="39" t="str">
        <f ca="1">Rutas_Despiece!N12</f>
        <v>04:53</v>
      </c>
      <c r="R12" s="39" t="str">
        <f ca="1">Rutas_Despiece!O12</f>
        <v>12:44</v>
      </c>
      <c r="S12" s="39" t="str">
        <f ca="1">Rutas_Despiece!P12</f>
        <v>20:51</v>
      </c>
      <c r="T12" s="39" t="str">
        <f ca="1">Rutas_Despiece!Q12</f>
        <v>06:51</v>
      </c>
    </row>
    <row r="13" spans="1:20" x14ac:dyDescent="0.25">
      <c r="A13">
        <f ca="1">IF(Rutas_Despiece!A13&lt;&gt;Rutas_Despiece!A12,1,0)</f>
        <v>0</v>
      </c>
      <c r="B13" s="69" t="s">
        <v>1174</v>
      </c>
      <c r="C13">
        <f t="shared" ca="1" si="1"/>
        <v>1</v>
      </c>
      <c r="D13">
        <f t="shared" ca="1" si="2"/>
        <v>10</v>
      </c>
      <c r="E13">
        <f t="shared" ca="1" si="3"/>
        <v>990</v>
      </c>
      <c r="F13">
        <f t="shared" ca="1" si="4"/>
        <v>10</v>
      </c>
      <c r="G13" t="str">
        <f ca="1">INDEX(Rutas_Despiece!C:C,MATCH($F13,$D:$D,0))</f>
        <v>Rutas_1</v>
      </c>
      <c r="H13" t="str">
        <f ca="1">INDEX(Rutas_Despiece!$D:$D,MATCH($F13,$D:$D,0))</f>
        <v>Ruta 1_1</v>
      </c>
      <c r="I13">
        <f ca="1">INDEX(Rutas_Despiece!$J:$J,MATCH($F13,$D:$D,0))</f>
        <v>41.647160999999997</v>
      </c>
      <c r="J13">
        <f ca="1">INDEX(Rutas_Despiece!$K:$K,MATCH($F13,$D:$D,0))</f>
        <v>-0.87427809999999995</v>
      </c>
      <c r="L13" t="str">
        <f ca="1">INDEX(Rutas_Despiece!$F:$F,MATCH($F13,$D:$D,0))&amp;" "&amp;INDEX(Rutas_Despiece!$G:$G,MATCH($F13,$D:$D,0))</f>
        <v>Camino Las Torres nº 3</v>
      </c>
      <c r="M13" t="str">
        <f ca="1">INDEX(Rutas_Despiece!$H:$H,MATCH($F13,$D:$D,0))</f>
        <v>Zaragoza</v>
      </c>
      <c r="N13" t="str">
        <f ca="1">INDEX(Rutas_Despiece!$I:$I,MATCH($F13,$D:$D,0))</f>
        <v>Zaragoza, España</v>
      </c>
      <c r="O13">
        <f ca="1">INDEX(Rutas_Despiece!$L:$L,MATCH($F13,$D:$D,0))</f>
        <v>0</v>
      </c>
      <c r="P13" s="39" t="str">
        <f ca="1">Rutas_Despiece!M13</f>
        <v>Ida</v>
      </c>
      <c r="Q13" s="39" t="str">
        <f ca="1">Rutas_Despiece!N13</f>
        <v>04:54</v>
      </c>
      <c r="R13" s="39" t="str">
        <f ca="1">Rutas_Despiece!O13</f>
        <v>12:45</v>
      </c>
      <c r="S13" s="39" t="str">
        <f ca="1">Rutas_Despiece!P13</f>
        <v>20:52</v>
      </c>
      <c r="T13" s="39" t="str">
        <f ca="1">Rutas_Despiece!Q13</f>
        <v>06:52</v>
      </c>
    </row>
    <row r="14" spans="1:20" x14ac:dyDescent="0.25">
      <c r="A14">
        <f ca="1">IF(Rutas_Despiece!A14&lt;&gt;Rutas_Despiece!A13,1,0)</f>
        <v>0</v>
      </c>
      <c r="B14" s="69" t="s">
        <v>1174</v>
      </c>
      <c r="C14">
        <f t="shared" ca="1" si="1"/>
        <v>1</v>
      </c>
      <c r="D14">
        <f t="shared" ca="1" si="2"/>
        <v>11</v>
      </c>
      <c r="E14">
        <f t="shared" ca="1" si="3"/>
        <v>990</v>
      </c>
      <c r="F14">
        <f t="shared" ca="1" si="4"/>
        <v>11</v>
      </c>
      <c r="G14" t="str">
        <f ca="1">INDEX(Rutas_Despiece!C:C,MATCH($F14,$D:$D,0))</f>
        <v>Rutas_1</v>
      </c>
      <c r="H14" t="str">
        <f ca="1">INDEX(Rutas_Despiece!$D:$D,MATCH($F14,$D:$D,0))</f>
        <v>Ruta 1_1</v>
      </c>
      <c r="I14">
        <f ca="1">INDEX(Rutas_Despiece!$J:$J,MATCH($F14,$D:$D,0))</f>
        <v>41.648307000000003</v>
      </c>
      <c r="J14">
        <f ca="1">INDEX(Rutas_Despiece!$K:$K,MATCH($F14,$D:$D,0))</f>
        <v>-0.86834230000000001</v>
      </c>
      <c r="L14" t="str">
        <f ca="1">INDEX(Rutas_Despiece!$F:$F,MATCH($F14,$D:$D,0))&amp;" "&amp;INDEX(Rutas_Despiece!$G:$G,MATCH($F14,$D:$D,0))</f>
        <v xml:space="preserve">Camino Las Torres  </v>
      </c>
      <c r="M14" t="str">
        <f ca="1">INDEX(Rutas_Despiece!$H:$H,MATCH($F14,$D:$D,0))</f>
        <v>Zaragoza</v>
      </c>
      <c r="N14" t="str">
        <f ca="1">INDEX(Rutas_Despiece!$I:$I,MATCH($F14,$D:$D,0))</f>
        <v>Zaragoza, España</v>
      </c>
      <c r="O14" t="str">
        <f ca="1">INDEX(Rutas_Despiece!$L:$L,MATCH($F14,$D:$D,0))</f>
        <v>Frente Gasolinera - Pd. Bus</v>
      </c>
      <c r="P14" s="39" t="str">
        <f ca="1">Rutas_Despiece!M14</f>
        <v>Ida</v>
      </c>
      <c r="Q14" s="39" t="str">
        <f ca="1">Rutas_Despiece!N14</f>
        <v>04:55</v>
      </c>
      <c r="R14" s="39" t="str">
        <f ca="1">Rutas_Despiece!O14</f>
        <v>12:46</v>
      </c>
      <c r="S14" s="39" t="str">
        <f ca="1">Rutas_Despiece!P14</f>
        <v>20:53</v>
      </c>
      <c r="T14" s="39" t="str">
        <f ca="1">Rutas_Despiece!Q14</f>
        <v>06:53</v>
      </c>
    </row>
    <row r="15" spans="1:20" x14ac:dyDescent="0.25">
      <c r="A15">
        <f ca="1">IF(Rutas_Despiece!A15&lt;&gt;Rutas_Despiece!A14,1,0)</f>
        <v>0</v>
      </c>
      <c r="B15" s="69" t="s">
        <v>1174</v>
      </c>
      <c r="C15">
        <f t="shared" ca="1" si="1"/>
        <v>1</v>
      </c>
      <c r="D15">
        <f t="shared" ca="1" si="2"/>
        <v>12</v>
      </c>
      <c r="E15">
        <f t="shared" ca="1" si="3"/>
        <v>990</v>
      </c>
      <c r="F15">
        <f t="shared" ca="1" si="4"/>
        <v>12</v>
      </c>
      <c r="G15" t="str">
        <f ca="1">INDEX(Rutas_Despiece!C:C,MATCH($F15,$D:$D,0))</f>
        <v>Rutas_1</v>
      </c>
      <c r="H15" t="str">
        <f ca="1">INDEX(Rutas_Despiece!$D:$D,MATCH($F15,$D:$D,0))</f>
        <v>Ruta 1_1</v>
      </c>
      <c r="I15">
        <f ca="1">INDEX(Rutas_Despiece!$J:$J,MATCH($F15,$D:$D,0))</f>
        <v>41.6577603</v>
      </c>
      <c r="J15">
        <f ca="1">INDEX(Rutas_Despiece!$K:$K,MATCH($F15,$D:$D,0))</f>
        <v>-0.860869</v>
      </c>
      <c r="L15" t="str">
        <f ca="1">INDEX(Rutas_Despiece!$F:$F,MATCH($F15,$D:$D,0))&amp;" "&amp;INDEX(Rutas_Despiece!$G:$G,MATCH($F15,$D:$D,0))</f>
        <v xml:space="preserve">Marqués de la Cadena  </v>
      </c>
      <c r="M15" t="str">
        <f ca="1">INDEX(Rutas_Despiece!$H:$H,MATCH($F15,$D:$D,0))</f>
        <v>Zaragoza</v>
      </c>
      <c r="N15" t="str">
        <f ca="1">INDEX(Rutas_Despiece!$I:$I,MATCH($F15,$D:$D,0))</f>
        <v>Zaragoza, España</v>
      </c>
      <c r="O15" t="str">
        <f ca="1">INDEX(Rutas_Despiece!$L:$L,MATCH($F15,$D:$D,0))</f>
        <v>Esq. Velilla de Ebro - Piscinas -Pd. Bus</v>
      </c>
      <c r="P15" s="39" t="str">
        <f ca="1">Rutas_Despiece!M15</f>
        <v>Ida</v>
      </c>
      <c r="Q15" s="39" t="str">
        <f ca="1">Rutas_Despiece!N15</f>
        <v>04:56</v>
      </c>
      <c r="R15" s="39" t="str">
        <f ca="1">Rutas_Despiece!O15</f>
        <v>12:47</v>
      </c>
      <c r="S15" s="39" t="str">
        <f ca="1">Rutas_Despiece!P15</f>
        <v>20:54</v>
      </c>
      <c r="T15" s="39" t="str">
        <f ca="1">Rutas_Despiece!Q15</f>
        <v>06:54</v>
      </c>
    </row>
    <row r="16" spans="1:20" x14ac:dyDescent="0.25">
      <c r="A16">
        <f ca="1">IF(Rutas_Despiece!A16&lt;&gt;Rutas_Despiece!A15,1,0)</f>
        <v>0</v>
      </c>
      <c r="B16" s="69" t="s">
        <v>1174</v>
      </c>
      <c r="C16">
        <f t="shared" ca="1" si="1"/>
        <v>1</v>
      </c>
      <c r="D16">
        <f t="shared" ca="1" si="2"/>
        <v>13</v>
      </c>
      <c r="E16">
        <f t="shared" ca="1" si="3"/>
        <v>990</v>
      </c>
      <c r="F16">
        <f t="shared" ca="1" si="4"/>
        <v>13</v>
      </c>
      <c r="G16" t="str">
        <f ca="1">INDEX(Rutas_Despiece!C:C,MATCH($F16,$D:$D,0))</f>
        <v>Rutas_1</v>
      </c>
      <c r="H16" t="str">
        <f ca="1">INDEX(Rutas_Despiece!$D:$D,MATCH($F16,$D:$D,0))</f>
        <v>Ruta 1_1</v>
      </c>
      <c r="I16">
        <f ca="1">INDEX(Rutas_Despiece!$J:$J,MATCH($F16,$D:$D,0))</f>
        <v>41.660627900000001</v>
      </c>
      <c r="J16">
        <f ca="1">INDEX(Rutas_Despiece!$K:$K,MATCH($F16,$D:$D,0))</f>
        <v>-0.86385869999999998</v>
      </c>
      <c r="L16" t="str">
        <f ca="1">INDEX(Rutas_Despiece!$F:$F,MATCH($F16,$D:$D,0))&amp;" "&amp;INDEX(Rutas_Despiece!$G:$G,MATCH($F16,$D:$D,0))</f>
        <v xml:space="preserve">Marqués de la Cadena  </v>
      </c>
      <c r="M16" t="str">
        <f ca="1">INDEX(Rutas_Despiece!$H:$H,MATCH($F16,$D:$D,0))</f>
        <v>Zaragoza</v>
      </c>
      <c r="N16" t="str">
        <f ca="1">INDEX(Rutas_Despiece!$I:$I,MATCH($F16,$D:$D,0))</f>
        <v>Zaragoza, España</v>
      </c>
      <c r="O16" t="str">
        <f ca="1">INDEX(Rutas_Despiece!$L:$L,MATCH($F16,$D:$D,0))</f>
        <v>Esq. Molino de las Armas</v>
      </c>
      <c r="P16" s="39" t="str">
        <f ca="1">Rutas_Despiece!M16</f>
        <v>Ida</v>
      </c>
      <c r="Q16" s="39" t="str">
        <f ca="1">Rutas_Despiece!N16</f>
        <v>04:57</v>
      </c>
      <c r="R16" s="39" t="str">
        <f ca="1">Rutas_Despiece!O16</f>
        <v>12:48</v>
      </c>
      <c r="S16" s="39" t="str">
        <f ca="1">Rutas_Despiece!P16</f>
        <v>20:55</v>
      </c>
      <c r="T16" s="39" t="str">
        <f ca="1">Rutas_Despiece!Q16</f>
        <v>06:55</v>
      </c>
    </row>
    <row r="17" spans="1:20" x14ac:dyDescent="0.25">
      <c r="A17">
        <f ca="1">IF(Rutas_Despiece!A17&lt;&gt;Rutas_Despiece!A16,1,0)</f>
        <v>0</v>
      </c>
      <c r="B17" s="69" t="s">
        <v>1174</v>
      </c>
      <c r="C17">
        <f t="shared" ca="1" si="1"/>
        <v>1</v>
      </c>
      <c r="D17">
        <f t="shared" ca="1" si="2"/>
        <v>14</v>
      </c>
      <c r="E17">
        <f t="shared" ca="1" si="3"/>
        <v>990</v>
      </c>
      <c r="F17">
        <f t="shared" ca="1" si="4"/>
        <v>14</v>
      </c>
      <c r="G17" t="str">
        <f ca="1">INDEX(Rutas_Despiece!C:C,MATCH($F17,$D:$D,0))</f>
        <v>Rutas_1</v>
      </c>
      <c r="H17" t="str">
        <f ca="1">INDEX(Rutas_Despiece!$D:$D,MATCH($F17,$D:$D,0))</f>
        <v>Ruta 1_1</v>
      </c>
      <c r="I17">
        <f ca="1">INDEX(Rutas_Despiece!$J:$J,MATCH($F17,$D:$D,0))</f>
        <v>41.666623000000001</v>
      </c>
      <c r="J17">
        <f ca="1">INDEX(Rutas_Despiece!$K:$K,MATCH($F17,$D:$D,0))</f>
        <v>-0.87486399999999998</v>
      </c>
      <c r="L17" t="str">
        <f ca="1">INDEX(Rutas_Despiece!$F:$F,MATCH($F17,$D:$D,0))&amp;" "&amp;INDEX(Rutas_Despiece!$G:$G,MATCH($F17,$D:$D,0))</f>
        <v xml:space="preserve">Valle de Broto  </v>
      </c>
      <c r="M17" t="str">
        <f ca="1">INDEX(Rutas_Despiece!$H:$H,MATCH($F17,$D:$D,0))</f>
        <v>Zaragoza</v>
      </c>
      <c r="N17" t="str">
        <f ca="1">INDEX(Rutas_Despiece!$I:$I,MATCH($F17,$D:$D,0))</f>
        <v>Zaragoza, España</v>
      </c>
      <c r="O17" t="str">
        <f ca="1">INDEX(Rutas_Despiece!$L:$L,MATCH($F17,$D:$D,0))</f>
        <v>Esq. Valle Pineta - Bar Sango 2</v>
      </c>
      <c r="P17" s="39" t="str">
        <f ca="1">Rutas_Despiece!M17</f>
        <v>Ida</v>
      </c>
      <c r="Q17" s="39" t="str">
        <f ca="1">Rutas_Despiece!N17</f>
        <v>04:58</v>
      </c>
      <c r="R17" s="39" t="str">
        <f ca="1">Rutas_Despiece!O17</f>
        <v>12:51</v>
      </c>
      <c r="S17" s="39" t="str">
        <f ca="1">Rutas_Despiece!P17</f>
        <v>20:57</v>
      </c>
      <c r="T17" s="39" t="str">
        <f ca="1">Rutas_Despiece!Q17</f>
        <v>06:57</v>
      </c>
    </row>
    <row r="18" spans="1:20" x14ac:dyDescent="0.25">
      <c r="A18">
        <f ca="1">IF(Rutas_Despiece!A18&lt;&gt;Rutas_Despiece!A17,1,0)</f>
        <v>0</v>
      </c>
      <c r="B18" s="69" t="s">
        <v>1174</v>
      </c>
      <c r="C18">
        <f t="shared" ca="1" si="1"/>
        <v>1</v>
      </c>
      <c r="D18">
        <f t="shared" ca="1" si="2"/>
        <v>15</v>
      </c>
      <c r="E18">
        <f t="shared" ca="1" si="3"/>
        <v>990</v>
      </c>
      <c r="F18">
        <f t="shared" ca="1" si="4"/>
        <v>15</v>
      </c>
      <c r="G18" t="str">
        <f ca="1">INDEX(Rutas_Despiece!C:C,MATCH($F18,$D:$D,0))</f>
        <v>Rutas_1</v>
      </c>
      <c r="H18" t="str">
        <f ca="1">INDEX(Rutas_Despiece!$D:$D,MATCH($F18,$D:$D,0))</f>
        <v>Ruta 1_1</v>
      </c>
      <c r="I18">
        <f ca="1">INDEX(Rutas_Despiece!$J:$J,MATCH($F18,$D:$D,0))</f>
        <v>41.666105000000002</v>
      </c>
      <c r="J18">
        <f ca="1">INDEX(Rutas_Despiece!$K:$K,MATCH($F18,$D:$D,0))</f>
        <v>-0.88436630000000005</v>
      </c>
      <c r="L18" t="str">
        <f ca="1">INDEX(Rutas_Despiece!$F:$F,MATCH($F18,$D:$D,0))&amp;" "&amp;INDEX(Rutas_Despiece!$G:$G,MATCH($F18,$D:$D,0))</f>
        <v xml:space="preserve">Valle de Broto  </v>
      </c>
      <c r="M18" t="str">
        <f ca="1">INDEX(Rutas_Despiece!$H:$H,MATCH($F18,$D:$D,0))</f>
        <v>Zaragoza</v>
      </c>
      <c r="N18" t="str">
        <f ca="1">INDEX(Rutas_Despiece!$I:$I,MATCH($F18,$D:$D,0))</f>
        <v>Zaragoza, España</v>
      </c>
      <c r="O18" t="str">
        <f ca="1">INDEX(Rutas_Despiece!$L:$L,MATCH($F18,$D:$D,0))</f>
        <v>Frente Kasan - Pd. Bus</v>
      </c>
      <c r="P18" s="39" t="str">
        <f ca="1">Rutas_Despiece!M18</f>
        <v>Ida</v>
      </c>
      <c r="Q18" s="39" t="str">
        <f ca="1">Rutas_Despiece!N18</f>
        <v>04:59</v>
      </c>
      <c r="R18" s="39" t="str">
        <f ca="1">Rutas_Despiece!O18</f>
        <v>12:53</v>
      </c>
      <c r="S18" s="39" t="str">
        <f ca="1">Rutas_Despiece!P18</f>
        <v>20:59</v>
      </c>
      <c r="T18" s="39" t="str">
        <f ca="1">Rutas_Despiece!Q18</f>
        <v>06:59</v>
      </c>
    </row>
    <row r="19" spans="1:20" x14ac:dyDescent="0.25">
      <c r="A19">
        <f ca="1">IF(Rutas_Despiece!A19&lt;&gt;Rutas_Despiece!A18,1,0)</f>
        <v>0</v>
      </c>
      <c r="B19" s="69" t="s">
        <v>1174</v>
      </c>
      <c r="C19">
        <f t="shared" ca="1" si="1"/>
        <v>1</v>
      </c>
      <c r="D19">
        <f t="shared" ca="1" si="2"/>
        <v>16</v>
      </c>
      <c r="E19">
        <f t="shared" ca="1" si="3"/>
        <v>990</v>
      </c>
      <c r="F19">
        <f t="shared" ca="1" si="4"/>
        <v>16</v>
      </c>
      <c r="G19" t="str">
        <f ca="1">INDEX(Rutas_Despiece!C:C,MATCH($F19,$D:$D,0))</f>
        <v>Rutas_1</v>
      </c>
      <c r="H19" t="str">
        <f ca="1">INDEX(Rutas_Despiece!$D:$D,MATCH($F19,$D:$D,0))</f>
        <v>Ruta 1_1</v>
      </c>
      <c r="I19">
        <f ca="1">INDEX(Rutas_Despiece!$J:$J,MATCH($F19,$D:$D,0))</f>
        <v>41.664920299999999</v>
      </c>
      <c r="J19">
        <f ca="1">INDEX(Rutas_Despiece!$K:$K,MATCH($F19,$D:$D,0))</f>
        <v>-0.88638819999999996</v>
      </c>
      <c r="L19" t="str">
        <f ca="1">INDEX(Rutas_Despiece!$F:$F,MATCH($F19,$D:$D,0))&amp;" "&amp;INDEX(Rutas_Despiece!$G:$G,MATCH($F19,$D:$D,0))</f>
        <v xml:space="preserve">Valle de Broto  </v>
      </c>
      <c r="M19" t="str">
        <f ca="1">INDEX(Rutas_Despiece!$H:$H,MATCH($F19,$D:$D,0))</f>
        <v>Zaragoza</v>
      </c>
      <c r="N19" t="str">
        <f ca="1">INDEX(Rutas_Despiece!$I:$I,MATCH($F19,$D:$D,0))</f>
        <v>Zaragoza, España</v>
      </c>
      <c r="O19" t="str">
        <f ca="1">INDEX(Rutas_Despiece!$L:$L,MATCH($F19,$D:$D,0))</f>
        <v>Esq. Gómez Avellaneda - Pd. Bus</v>
      </c>
      <c r="P19" s="39" t="str">
        <f ca="1">Rutas_Despiece!M19</f>
        <v>Ida</v>
      </c>
      <c r="Q19" s="39" t="str">
        <f ca="1">Rutas_Despiece!N19</f>
        <v>05:00</v>
      </c>
      <c r="R19" s="39" t="str">
        <f ca="1">Rutas_Despiece!O19</f>
        <v>12:54</v>
      </c>
      <c r="S19" s="39" t="str">
        <f ca="1">Rutas_Despiece!P19</f>
        <v>21:00</v>
      </c>
      <c r="T19" s="39" t="str">
        <f ca="1">Rutas_Despiece!Q19</f>
        <v>07:00</v>
      </c>
    </row>
    <row r="20" spans="1:20" x14ac:dyDescent="0.25">
      <c r="A20">
        <f ca="1">IF(Rutas_Despiece!A20&lt;&gt;Rutas_Despiece!A19,1,0)</f>
        <v>0</v>
      </c>
      <c r="B20" s="69" t="s">
        <v>1174</v>
      </c>
      <c r="C20">
        <f t="shared" ca="1" si="1"/>
        <v>1</v>
      </c>
      <c r="D20">
        <f t="shared" ca="1" si="2"/>
        <v>17</v>
      </c>
      <c r="E20">
        <f t="shared" ca="1" si="3"/>
        <v>990</v>
      </c>
      <c r="F20">
        <f t="shared" ca="1" si="4"/>
        <v>17</v>
      </c>
      <c r="G20" t="str">
        <f ca="1">INDEX(Rutas_Despiece!C:C,MATCH($F20,$D:$D,0))</f>
        <v>Rutas_1</v>
      </c>
      <c r="H20" t="str">
        <f ca="1">INDEX(Rutas_Despiece!$D:$D,MATCH($F20,$D:$D,0))</f>
        <v>Ruta 1_1</v>
      </c>
      <c r="I20">
        <f ca="1">INDEX(Rutas_Despiece!$J:$J,MATCH($F20,$D:$D,0))</f>
        <v>41.659283100000003</v>
      </c>
      <c r="J20">
        <f ca="1">INDEX(Rutas_Despiece!$K:$K,MATCH($F20,$D:$D,0))</f>
        <v>-0.89284569999999996</v>
      </c>
      <c r="L20" t="str">
        <f ca="1">INDEX(Rutas_Despiece!$F:$F,MATCH($F20,$D:$D,0))&amp;" "&amp;INDEX(Rutas_Despiece!$G:$G,MATCH($F20,$D:$D,0))</f>
        <v xml:space="preserve">Plaza de Europa  </v>
      </c>
      <c r="M20" t="str">
        <f ca="1">INDEX(Rutas_Despiece!$H:$H,MATCH($F20,$D:$D,0))</f>
        <v>Zaragoza</v>
      </c>
      <c r="N20" t="str">
        <f ca="1">INDEX(Rutas_Despiece!$I:$I,MATCH($F20,$D:$D,0))</f>
        <v>Zaragoza, España</v>
      </c>
      <c r="O20" t="str">
        <f ca="1">INDEX(Rutas_Despiece!$L:$L,MATCH($F20,$D:$D,0))</f>
        <v>Esq. Pablo Gargallo - Pd. Bus</v>
      </c>
      <c r="P20" s="39" t="str">
        <f ca="1">Rutas_Despiece!M20</f>
        <v>Ida</v>
      </c>
      <c r="Q20" s="39" t="str">
        <f ca="1">Rutas_Despiece!N20</f>
        <v>05:01</v>
      </c>
      <c r="R20" s="39" t="str">
        <f ca="1">Rutas_Despiece!O20</f>
        <v>12:57</v>
      </c>
      <c r="S20" s="39" t="str">
        <f ca="1">Rutas_Despiece!P20</f>
        <v>21:01</v>
      </c>
      <c r="T20" s="39" t="str">
        <f ca="1">Rutas_Despiece!Q20</f>
        <v>07:01</v>
      </c>
    </row>
    <row r="21" spans="1:20" x14ac:dyDescent="0.25">
      <c r="A21">
        <f ca="1">IF(Rutas_Despiece!A21&lt;&gt;Rutas_Despiece!A20,1,0)</f>
        <v>0</v>
      </c>
      <c r="B21" s="69" t="s">
        <v>1174</v>
      </c>
      <c r="C21">
        <f t="shared" ca="1" si="1"/>
        <v>1</v>
      </c>
      <c r="D21">
        <f t="shared" ca="1" si="2"/>
        <v>18</v>
      </c>
      <c r="E21">
        <f t="shared" ca="1" si="3"/>
        <v>990</v>
      </c>
      <c r="F21">
        <f t="shared" ca="1" si="4"/>
        <v>18</v>
      </c>
      <c r="G21" t="str">
        <f ca="1">INDEX(Rutas_Despiece!C:C,MATCH($F21,$D:$D,0))</f>
        <v>Rutas_1</v>
      </c>
      <c r="H21" t="str">
        <f ca="1">INDEX(Rutas_Despiece!$D:$D,MATCH($F21,$D:$D,0))</f>
        <v>Ruta 1_1</v>
      </c>
      <c r="I21">
        <f ca="1">INDEX(Rutas_Despiece!$J:$J,MATCH($F21,$D:$D,0))</f>
        <v>41.647401000000002</v>
      </c>
      <c r="J21">
        <f ca="1">INDEX(Rutas_Despiece!$K:$K,MATCH($F21,$D:$D,0))</f>
        <v>-0.89458499999999996</v>
      </c>
      <c r="L21" t="str">
        <f ca="1">INDEX(Rutas_Despiece!$F:$F,MATCH($F21,$D:$D,0))&amp;" "&amp;INDEX(Rutas_Despiece!$G:$G,MATCH($F21,$D:$D,0))</f>
        <v>Avenida de Valencia nº 8</v>
      </c>
      <c r="M21" t="str">
        <f ca="1">INDEX(Rutas_Despiece!$H:$H,MATCH($F21,$D:$D,0))</f>
        <v>Zaragoza</v>
      </c>
      <c r="N21" t="str">
        <f ca="1">INDEX(Rutas_Despiece!$I:$I,MATCH($F21,$D:$D,0))</f>
        <v>Zaragoza, España</v>
      </c>
      <c r="O21">
        <f ca="1">INDEX(Rutas_Despiece!$L:$L,MATCH($F21,$D:$D,0))</f>
        <v>0</v>
      </c>
      <c r="P21" s="39" t="str">
        <f ca="1">Rutas_Despiece!M21</f>
        <v>Ida</v>
      </c>
      <c r="Q21" s="39" t="str">
        <f ca="1">Rutas_Despiece!N21</f>
        <v>05:04</v>
      </c>
      <c r="R21" s="39" t="str">
        <f ca="1">Rutas_Despiece!O21</f>
        <v>13:01</v>
      </c>
      <c r="S21" s="39" t="str">
        <f ca="1">Rutas_Despiece!P21</f>
        <v>21:04</v>
      </c>
      <c r="T21" s="39" t="str">
        <f ca="1">Rutas_Despiece!Q21</f>
        <v>07:04</v>
      </c>
    </row>
    <row r="22" spans="1:20" x14ac:dyDescent="0.25">
      <c r="A22">
        <f ca="1">IF(Rutas_Despiece!A22&lt;&gt;Rutas_Despiece!A21,1,0)</f>
        <v>0</v>
      </c>
      <c r="B22" s="69" t="s">
        <v>1174</v>
      </c>
      <c r="C22">
        <f t="shared" ca="1" si="1"/>
        <v>1</v>
      </c>
      <c r="D22">
        <f t="shared" ca="1" si="2"/>
        <v>19</v>
      </c>
      <c r="E22">
        <f t="shared" ca="1" si="3"/>
        <v>990</v>
      </c>
      <c r="F22">
        <f t="shared" ca="1" si="4"/>
        <v>19</v>
      </c>
      <c r="G22" t="str">
        <f ca="1">INDEX(Rutas_Despiece!C:C,MATCH($F22,$D:$D,0))</f>
        <v>Rutas_1</v>
      </c>
      <c r="H22" t="str">
        <f ca="1">INDEX(Rutas_Despiece!$D:$D,MATCH($F22,$D:$D,0))</f>
        <v>Ruta 1_1</v>
      </c>
      <c r="I22">
        <f ca="1">INDEX(Rutas_Despiece!$J:$J,MATCH($F22,$D:$D,0))</f>
        <v>41.646008000000002</v>
      </c>
      <c r="J22">
        <f ca="1">INDEX(Rutas_Despiece!$K:$K,MATCH($F22,$D:$D,0))</f>
        <v>-0.898034</v>
      </c>
      <c r="L22" t="str">
        <f ca="1">INDEX(Rutas_Despiece!$F:$F,MATCH($F22,$D:$D,0))&amp;" "&amp;INDEX(Rutas_Despiece!$G:$G,MATCH($F22,$D:$D,0))</f>
        <v>Avenida de Valencia nº 46</v>
      </c>
      <c r="M22" t="str">
        <f ca="1">INDEX(Rutas_Despiece!$H:$H,MATCH($F22,$D:$D,0))</f>
        <v>Zaragoza</v>
      </c>
      <c r="N22" t="str">
        <f ca="1">INDEX(Rutas_Despiece!$I:$I,MATCH($F22,$D:$D,0))</f>
        <v>Zaragoza, España</v>
      </c>
      <c r="O22">
        <f ca="1">INDEX(Rutas_Despiece!$L:$L,MATCH($F22,$D:$D,0))</f>
        <v>0</v>
      </c>
      <c r="P22" s="39" t="str">
        <f ca="1">Rutas_Despiece!M22</f>
        <v>Ida</v>
      </c>
      <c r="Q22" s="39" t="str">
        <f ca="1">Rutas_Despiece!N22</f>
        <v>05:06</v>
      </c>
      <c r="R22" s="39" t="str">
        <f ca="1">Rutas_Despiece!O22</f>
        <v>13:03</v>
      </c>
      <c r="S22" s="39" t="str">
        <f ca="1">Rutas_Despiece!P22</f>
        <v>21:06</v>
      </c>
      <c r="T22" s="39" t="str">
        <f ca="1">Rutas_Despiece!Q22</f>
        <v>07:06</v>
      </c>
    </row>
    <row r="23" spans="1:20" x14ac:dyDescent="0.25">
      <c r="A23">
        <f ca="1">IF(Rutas_Despiece!A23&lt;&gt;Rutas_Despiece!A22,1,0)</f>
        <v>0</v>
      </c>
      <c r="B23" s="69" t="s">
        <v>1174</v>
      </c>
      <c r="C23">
        <f t="shared" ca="1" si="1"/>
        <v>1</v>
      </c>
      <c r="D23">
        <f t="shared" ca="1" si="2"/>
        <v>20</v>
      </c>
      <c r="E23">
        <f t="shared" ca="1" si="3"/>
        <v>990</v>
      </c>
      <c r="F23">
        <f t="shared" ca="1" si="4"/>
        <v>20</v>
      </c>
      <c r="G23" t="str">
        <f ca="1">INDEX(Rutas_Despiece!C:C,MATCH($F23,$D:$D,0))</f>
        <v>Rutas_1</v>
      </c>
      <c r="H23" t="str">
        <f ca="1">INDEX(Rutas_Despiece!$D:$D,MATCH($F23,$D:$D,0))</f>
        <v>Ruta 1_1</v>
      </c>
      <c r="I23">
        <f ca="1">INDEX(Rutas_Despiece!$J:$J,MATCH($F23,$D:$D,0))</f>
        <v>41.6491361</v>
      </c>
      <c r="J23">
        <f ca="1">INDEX(Rutas_Despiece!$K:$K,MATCH($F23,$D:$D,0))</f>
        <v>-0.90056230000000004</v>
      </c>
      <c r="L23" t="str">
        <f ca="1">INDEX(Rutas_Despiece!$F:$F,MATCH($F23,$D:$D,0))&amp;" "&amp;INDEX(Rutas_Despiece!$G:$G,MATCH($F23,$D:$D,0))</f>
        <v xml:space="preserve">Unceta  </v>
      </c>
      <c r="M23" t="str">
        <f ca="1">INDEX(Rutas_Despiece!$H:$H,MATCH($F23,$D:$D,0))</f>
        <v>Zaragoza</v>
      </c>
      <c r="N23" t="str">
        <f ca="1">INDEX(Rutas_Despiece!$I:$I,MATCH($F23,$D:$D,0))</f>
        <v>Zaragoza, España</v>
      </c>
      <c r="O23" t="str">
        <f ca="1">INDEX(Rutas_Despiece!$L:$L,MATCH($F23,$D:$D,0))</f>
        <v>Esq. Duquesa Villahermosa</v>
      </c>
      <c r="P23" s="39" t="str">
        <f ca="1">Rutas_Despiece!M23</f>
        <v>Ida</v>
      </c>
      <c r="Q23" s="39" t="str">
        <f ca="1">Rutas_Despiece!N23</f>
        <v>05:08</v>
      </c>
      <c r="R23" s="39" t="str">
        <f ca="1">Rutas_Despiece!O23</f>
        <v>13:05</v>
      </c>
      <c r="S23" s="39" t="str">
        <f ca="1">Rutas_Despiece!P23</f>
        <v>21:08</v>
      </c>
      <c r="T23" s="39" t="str">
        <f ca="1">Rutas_Despiece!Q23</f>
        <v>07:08</v>
      </c>
    </row>
    <row r="24" spans="1:20" x14ac:dyDescent="0.25">
      <c r="A24">
        <f ca="1">IF(Rutas_Despiece!A24&lt;&gt;Rutas_Despiece!A23,1,0)</f>
        <v>0</v>
      </c>
      <c r="B24" s="69" t="s">
        <v>1174</v>
      </c>
      <c r="C24">
        <f t="shared" ca="1" si="1"/>
        <v>1</v>
      </c>
      <c r="D24">
        <f t="shared" ca="1" si="2"/>
        <v>21</v>
      </c>
      <c r="E24">
        <f t="shared" ca="1" si="3"/>
        <v>990</v>
      </c>
      <c r="F24">
        <f t="shared" ca="1" si="4"/>
        <v>21</v>
      </c>
      <c r="G24" t="str">
        <f ca="1">INDEX(Rutas_Despiece!C:C,MATCH($F24,$D:$D,0))</f>
        <v>Rutas_1</v>
      </c>
      <c r="H24" t="str">
        <f ca="1">INDEX(Rutas_Despiece!$D:$D,MATCH($F24,$D:$D,0))</f>
        <v>Ruta 1_1</v>
      </c>
      <c r="I24">
        <f ca="1">INDEX(Rutas_Despiece!$J:$J,MATCH($F24,$D:$D,0))</f>
        <v>41.6554827</v>
      </c>
      <c r="J24">
        <f ca="1">INDEX(Rutas_Despiece!$K:$K,MATCH($F24,$D:$D,0))</f>
        <v>-0.9068022</v>
      </c>
      <c r="L24" t="str">
        <f ca="1">INDEX(Rutas_Despiece!$F:$F,MATCH($F24,$D:$D,0))&amp;" "&amp;INDEX(Rutas_Despiece!$G:$G,MATCH($F24,$D:$D,0))</f>
        <v xml:space="preserve">Avd. de de Navarra  </v>
      </c>
      <c r="M24" t="str">
        <f ca="1">INDEX(Rutas_Despiece!$H:$H,MATCH($F24,$D:$D,0))</f>
        <v>Zaragoza</v>
      </c>
      <c r="N24" t="str">
        <f ca="1">INDEX(Rutas_Despiece!$I:$I,MATCH($F24,$D:$D,0))</f>
        <v>Zaragoza, España</v>
      </c>
      <c r="O24" t="str">
        <f ca="1">INDEX(Rutas_Despiece!$L:$L,MATCH($F24,$D:$D,0))</f>
        <v>Centro Cultural Delicias - Pd. Bus</v>
      </c>
      <c r="P24" s="39" t="str">
        <f ca="1">Rutas_Despiece!M24</f>
        <v>Ida</v>
      </c>
      <c r="Q24" s="39" t="str">
        <f ca="1">Rutas_Despiece!N24</f>
        <v>05:11</v>
      </c>
      <c r="R24" s="39" t="str">
        <f ca="1">Rutas_Despiece!O24</f>
        <v>13:10</v>
      </c>
      <c r="S24" s="39" t="str">
        <f ca="1">Rutas_Despiece!P24</f>
        <v>21:11</v>
      </c>
      <c r="T24" s="39" t="str">
        <f ca="1">Rutas_Despiece!Q24</f>
        <v>07:11</v>
      </c>
    </row>
    <row r="25" spans="1:20" x14ac:dyDescent="0.25">
      <c r="A25">
        <f ca="1">IF(Rutas_Despiece!A25&lt;&gt;Rutas_Despiece!A24,1,0)</f>
        <v>0</v>
      </c>
      <c r="B25" s="69" t="s">
        <v>1174</v>
      </c>
      <c r="C25">
        <f t="shared" ca="1" si="1"/>
        <v>1</v>
      </c>
      <c r="D25">
        <f t="shared" ca="1" si="2"/>
        <v>22</v>
      </c>
      <c r="E25">
        <f t="shared" ca="1" si="3"/>
        <v>990</v>
      </c>
      <c r="F25">
        <f t="shared" ca="1" si="4"/>
        <v>22</v>
      </c>
      <c r="G25" t="str">
        <f ca="1">INDEX(Rutas_Despiece!C:C,MATCH($F25,$D:$D,0))</f>
        <v>Rutas_1</v>
      </c>
      <c r="H25" t="str">
        <f ca="1">INDEX(Rutas_Despiece!$D:$D,MATCH($F25,$D:$D,0))</f>
        <v>Ruta 1_1</v>
      </c>
      <c r="I25">
        <f ca="1">INDEX(Rutas_Despiece!$J:$J,MATCH($F25,$D:$D,0))</f>
        <v>41.658539099999999</v>
      </c>
      <c r="J25">
        <f ca="1">INDEX(Rutas_Despiece!$K:$K,MATCH($F25,$D:$D,0))</f>
        <v>-0.91816350000000002</v>
      </c>
      <c r="L25" t="str">
        <f ca="1">INDEX(Rutas_Despiece!$F:$F,MATCH($F25,$D:$D,0))&amp;" "&amp;INDEX(Rutas_Despiece!$G:$G,MATCH($F25,$D:$D,0))</f>
        <v xml:space="preserve">Avd. de de Navarra  </v>
      </c>
      <c r="M25" t="str">
        <f ca="1">INDEX(Rutas_Despiece!$H:$H,MATCH($F25,$D:$D,0))</f>
        <v>Zaragoza</v>
      </c>
      <c r="N25" t="str">
        <f ca="1">INDEX(Rutas_Despiece!$I:$I,MATCH($F25,$D:$D,0))</f>
        <v>Zaragoza, España</v>
      </c>
      <c r="O25" t="str">
        <f ca="1">INDEX(Rutas_Despiece!$L:$L,MATCH($F25,$D:$D,0))</f>
        <v>Frente nº 183 - Pd. Bus</v>
      </c>
      <c r="P25" s="39" t="str">
        <f ca="1">Rutas_Despiece!M25</f>
        <v>Ida</v>
      </c>
      <c r="Q25" s="39" t="str">
        <f ca="1">Rutas_Despiece!N25</f>
        <v>05:12</v>
      </c>
      <c r="R25" s="39" t="str">
        <f ca="1">Rutas_Despiece!O25</f>
        <v>13:11</v>
      </c>
      <c r="S25" s="39" t="str">
        <f ca="1">Rutas_Despiece!P25</f>
        <v>21:12</v>
      </c>
      <c r="T25" s="39" t="str">
        <f ca="1">Rutas_Despiece!Q25</f>
        <v>07:12</v>
      </c>
    </row>
    <row r="26" spans="1:20" x14ac:dyDescent="0.25">
      <c r="A26">
        <f ca="1">IF(Rutas_Despiece!A26&lt;&gt;Rutas_Despiece!A25,1,0)</f>
        <v>0</v>
      </c>
      <c r="B26" s="69" t="s">
        <v>1174</v>
      </c>
      <c r="C26">
        <f t="shared" ca="1" si="1"/>
        <v>1</v>
      </c>
      <c r="D26">
        <f t="shared" ca="1" si="2"/>
        <v>23</v>
      </c>
      <c r="E26">
        <f t="shared" ca="1" si="3"/>
        <v>990</v>
      </c>
      <c r="F26">
        <f t="shared" ca="1" si="4"/>
        <v>23</v>
      </c>
      <c r="G26" t="str">
        <f ca="1">INDEX(Rutas_Despiece!C:C,MATCH($F26,$D:$D,0))</f>
        <v>Rutas_1</v>
      </c>
      <c r="H26" t="str">
        <f ca="1">INDEX(Rutas_Despiece!$D:$D,MATCH($F26,$D:$D,0))</f>
        <v>Ruta 1_1</v>
      </c>
      <c r="I26">
        <f ca="1">INDEX(Rutas_Despiece!$J:$J,MATCH($F26,$D:$D,0))</f>
        <v>41.664750900000001</v>
      </c>
      <c r="J26">
        <f ca="1">INDEX(Rutas_Despiece!$K:$K,MATCH($F26,$D:$D,0))</f>
        <v>-0.93411149999999998</v>
      </c>
      <c r="L26" t="str">
        <f ca="1">INDEX(Rutas_Despiece!$F:$F,MATCH($F26,$D:$D,0))&amp;" "&amp;INDEX(Rutas_Despiece!$G:$G,MATCH($F26,$D:$D,0))</f>
        <v xml:space="preserve">Torres de San Lamberto </v>
      </c>
      <c r="M26" t="str">
        <f ca="1">INDEX(Rutas_Despiece!$H:$H,MATCH($F26,$D:$D,0))</f>
        <v>Zaragoza</v>
      </c>
      <c r="N26" t="str">
        <f ca="1">INDEX(Rutas_Despiece!$I:$I,MATCH($F26,$D:$D,0))</f>
        <v>Zaragoza, España</v>
      </c>
      <c r="O26" t="str">
        <f ca="1">INDEX(Rutas_Despiece!$L:$L,MATCH($F26,$D:$D,0))</f>
        <v>Frente Torres de San Lamberto</v>
      </c>
      <c r="P26" s="39" t="str">
        <f ca="1">Rutas_Despiece!M26</f>
        <v>Ida</v>
      </c>
      <c r="Q26" s="39" t="str">
        <f ca="1">Rutas_Despiece!N26</f>
        <v>05:15</v>
      </c>
      <c r="R26" s="39" t="str">
        <f ca="1">Rutas_Despiece!O26</f>
        <v>13:15</v>
      </c>
      <c r="S26" s="39" t="str">
        <f ca="1">Rutas_Despiece!P26</f>
        <v>21:15</v>
      </c>
      <c r="T26" s="39" t="str">
        <f ca="1">Rutas_Despiece!Q26</f>
        <v>07:15</v>
      </c>
    </row>
    <row r="27" spans="1:20" x14ac:dyDescent="0.25">
      <c r="A27">
        <f ca="1">IF(Rutas_Despiece!A27&lt;&gt;Rutas_Despiece!A26,1,0)</f>
        <v>0</v>
      </c>
      <c r="B27" s="69" t="s">
        <v>1174</v>
      </c>
      <c r="C27">
        <f t="shared" ca="1" si="1"/>
        <v>1</v>
      </c>
      <c r="D27">
        <f t="shared" ca="1" si="2"/>
        <v>24</v>
      </c>
      <c r="E27">
        <f t="shared" ca="1" si="3"/>
        <v>990</v>
      </c>
      <c r="F27">
        <f t="shared" ca="1" si="4"/>
        <v>24</v>
      </c>
      <c r="G27" t="str">
        <f ca="1">INDEX(Rutas_Despiece!C:C,MATCH($F27,$D:$D,0))</f>
        <v>Rutas_1</v>
      </c>
      <c r="H27" t="str">
        <f ca="1">INDEX(Rutas_Despiece!$D:$D,MATCH($F27,$D:$D,0))</f>
        <v>Ruta 1_1</v>
      </c>
      <c r="I27">
        <f ca="1">INDEX(Rutas_Despiece!$J:$J,MATCH($F27,$D:$D,0))</f>
        <v>41.689270800000003</v>
      </c>
      <c r="J27">
        <f ca="1">INDEX(Rutas_Despiece!$K:$K,MATCH($F27,$D:$D,0))</f>
        <v>-0.97838800000000004</v>
      </c>
      <c r="L27" t="str">
        <f ca="1">INDEX(Rutas_Despiece!$F:$F,MATCH($F27,$D:$D,0))&amp;" "&amp;INDEX(Rutas_Despiece!$G:$G,MATCH($F27,$D:$D,0))</f>
        <v xml:space="preserve">Ctra. Logroño </v>
      </c>
      <c r="M27" t="str">
        <f ca="1">INDEX(Rutas_Despiece!$H:$H,MATCH($F27,$D:$D,0))</f>
        <v xml:space="preserve">Monzalbarba </v>
      </c>
      <c r="N27" t="str">
        <f ca="1">INDEX(Rutas_Despiece!$I:$I,MATCH($F27,$D:$D,0))</f>
        <v>Zaragoza, España</v>
      </c>
      <c r="O27" t="str">
        <f ca="1">INDEX(Rutas_Despiece!$L:$L,MATCH($F27,$D:$D,0))</f>
        <v>Desvío Monzalbarba - Pd. Bus (?)</v>
      </c>
      <c r="P27" s="39" t="str">
        <f ca="1">Rutas_Despiece!M27</f>
        <v>Ida</v>
      </c>
      <c r="Q27" s="39" t="str">
        <f ca="1">Rutas_Despiece!N27</f>
        <v>05:18</v>
      </c>
      <c r="R27" s="39" t="str">
        <f ca="1">Rutas_Despiece!O27</f>
        <v>13:18</v>
      </c>
      <c r="S27" s="39" t="str">
        <f ca="1">Rutas_Despiece!P27</f>
        <v>21:18</v>
      </c>
      <c r="T27" s="39" t="str">
        <f ca="1">Rutas_Despiece!Q27</f>
        <v>07:18</v>
      </c>
    </row>
    <row r="28" spans="1:20" x14ac:dyDescent="0.25">
      <c r="A28">
        <f ca="1">IF(Rutas_Despiece!A28&lt;&gt;Rutas_Despiece!A27,1,0)</f>
        <v>0</v>
      </c>
      <c r="B28" s="69" t="s">
        <v>1174</v>
      </c>
      <c r="C28">
        <f t="shared" ca="1" si="1"/>
        <v>1</v>
      </c>
      <c r="D28">
        <f t="shared" ca="1" si="2"/>
        <v>25</v>
      </c>
      <c r="E28">
        <f t="shared" ca="1" si="3"/>
        <v>990</v>
      </c>
      <c r="F28">
        <f t="shared" ca="1" si="4"/>
        <v>25</v>
      </c>
      <c r="G28" t="str">
        <f ca="1">INDEX(Rutas_Despiece!C:C,MATCH($F28,$D:$D,0))</f>
        <v>Rutas_1</v>
      </c>
      <c r="H28" t="str">
        <f ca="1">INDEX(Rutas_Despiece!$D:$D,MATCH($F28,$D:$D,0))</f>
        <v>Ruta 1_1</v>
      </c>
      <c r="I28">
        <f ca="1">INDEX(Rutas_Despiece!$J:$J,MATCH($F28,$D:$D,0))</f>
        <v>41.701644999999999</v>
      </c>
      <c r="J28">
        <f ca="1">INDEX(Rutas_Despiece!$K:$K,MATCH($F28,$D:$D,0))</f>
        <v>-0.99987219999999999</v>
      </c>
      <c r="L28" t="str">
        <f ca="1">INDEX(Rutas_Despiece!$F:$F,MATCH($F28,$D:$D,0))&amp;" "&amp;INDEX(Rutas_Despiece!$G:$G,MATCH($F28,$D:$D,0))</f>
        <v xml:space="preserve">Ctra. Logroño </v>
      </c>
      <c r="M28" t="str">
        <f ca="1">INDEX(Rutas_Despiece!$H:$H,MATCH($F28,$D:$D,0))</f>
        <v xml:space="preserve">Utebo </v>
      </c>
      <c r="N28" t="str">
        <f ca="1">INDEX(Rutas_Despiece!$I:$I,MATCH($F28,$D:$D,0))</f>
        <v>Zaragoza, España</v>
      </c>
      <c r="O28" t="str">
        <f ca="1">INDEX(Rutas_Despiece!$L:$L,MATCH($F28,$D:$D,0))</f>
        <v>Desvío Utebo - Pd. Bus (?)</v>
      </c>
      <c r="P28" s="39" t="str">
        <f ca="1">Rutas_Despiece!M28</f>
        <v>Ida</v>
      </c>
      <c r="Q28" s="39" t="str">
        <f ca="1">Rutas_Despiece!N28</f>
        <v>05:20</v>
      </c>
      <c r="R28" s="39" t="str">
        <f ca="1">Rutas_Despiece!O28</f>
        <v>13:20</v>
      </c>
      <c r="S28" s="39" t="str">
        <f ca="1">Rutas_Despiece!P28</f>
        <v>21:20</v>
      </c>
      <c r="T28" s="39" t="str">
        <f ca="1">Rutas_Despiece!Q28</f>
        <v>07:20</v>
      </c>
    </row>
    <row r="29" spans="1:20" x14ac:dyDescent="0.25">
      <c r="A29">
        <f ca="1">IF(Rutas_Despiece!A29&lt;&gt;Rutas_Despiece!A28,1,0)</f>
        <v>0</v>
      </c>
      <c r="B29" s="69" t="s">
        <v>1174</v>
      </c>
      <c r="C29">
        <f t="shared" ca="1" si="1"/>
        <v>1</v>
      </c>
      <c r="D29">
        <f t="shared" ca="1" si="2"/>
        <v>26</v>
      </c>
      <c r="E29">
        <f t="shared" ca="1" si="3"/>
        <v>990</v>
      </c>
      <c r="F29">
        <f t="shared" ca="1" si="4"/>
        <v>26</v>
      </c>
      <c r="G29" t="str">
        <f ca="1">INDEX(Rutas_Despiece!C:C,MATCH($F29,$D:$D,0))</f>
        <v>Rutas_1</v>
      </c>
      <c r="H29" t="str">
        <f ca="1">INDEX(Rutas_Despiece!$D:$D,MATCH($F29,$D:$D,0))</f>
        <v>Ruta 1_1</v>
      </c>
      <c r="I29">
        <f ca="1">INDEX(Rutas_Despiece!$J:$J,MATCH($F29,$D:$D,0))</f>
        <v>41.719659499999999</v>
      </c>
      <c r="J29">
        <f ca="1">INDEX(Rutas_Despiece!$K:$K,MATCH($F29,$D:$D,0))</f>
        <v>-1.0297381999999999</v>
      </c>
      <c r="L29" t="str">
        <f ca="1">INDEX(Rutas_Despiece!$F:$F,MATCH($F29,$D:$D,0))&amp;" "&amp;INDEX(Rutas_Despiece!$G:$G,MATCH($F29,$D:$D,0))</f>
        <v>Avenida de Logroño  nº 76</v>
      </c>
      <c r="M29" t="str">
        <f ca="1">INDEX(Rutas_Despiece!$H:$H,MATCH($F29,$D:$D,0))</f>
        <v>Casetas</v>
      </c>
      <c r="N29" t="str">
        <f ca="1">INDEX(Rutas_Despiece!$I:$I,MATCH($F29,$D:$D,0))</f>
        <v>Zaragoza, España</v>
      </c>
      <c r="O29" t="str">
        <f ca="1">INDEX(Rutas_Despiece!$L:$L,MATCH($F29,$D:$D,0))</f>
        <v>Cuartel - Pd. Bus</v>
      </c>
      <c r="P29" s="39" t="str">
        <f ca="1">Rutas_Despiece!M29</f>
        <v>Ida</v>
      </c>
      <c r="Q29" s="39" t="str">
        <f ca="1">Rutas_Despiece!N29</f>
        <v>05:27</v>
      </c>
      <c r="R29" s="39" t="str">
        <f ca="1">Rutas_Despiece!O29</f>
        <v>13:27</v>
      </c>
      <c r="S29" s="39" t="str">
        <f ca="1">Rutas_Despiece!P29</f>
        <v>21:27</v>
      </c>
      <c r="T29" s="39" t="str">
        <f ca="1">Rutas_Despiece!Q29</f>
        <v>07:27</v>
      </c>
    </row>
    <row r="30" spans="1:20" x14ac:dyDescent="0.25">
      <c r="A30">
        <f ca="1">IF(Rutas_Despiece!A30&lt;&gt;Rutas_Despiece!A29,1,0)</f>
        <v>0</v>
      </c>
      <c r="B30" s="69" t="s">
        <v>1174</v>
      </c>
      <c r="C30">
        <f t="shared" ca="1" si="1"/>
        <v>1</v>
      </c>
      <c r="D30">
        <f t="shared" ca="1" si="2"/>
        <v>27</v>
      </c>
      <c r="E30">
        <f t="shared" ca="1" si="3"/>
        <v>990</v>
      </c>
      <c r="F30">
        <f t="shared" ca="1" si="4"/>
        <v>27</v>
      </c>
      <c r="G30" t="str">
        <f ca="1">INDEX(Rutas_Despiece!C:C,MATCH($F30,$D:$D,0))</f>
        <v>Rutas_1</v>
      </c>
      <c r="H30" t="str">
        <f ca="1">INDEX(Rutas_Despiece!$D:$D,MATCH($F30,$D:$D,0))</f>
        <v>Ruta 1_1</v>
      </c>
      <c r="I30">
        <f ca="1">INDEX(Rutas_Despiece!$J:$J,MATCH($F30,$D:$D,0))</f>
        <v>41.722875899999998</v>
      </c>
      <c r="J30">
        <f ca="1">INDEX(Rutas_Despiece!$K:$K,MATCH($F30,$D:$D,0))</f>
        <v>-1.0368519</v>
      </c>
      <c r="L30" t="str">
        <f ca="1">INDEX(Rutas_Despiece!$F:$F,MATCH($F30,$D:$D,0))&amp;" "&amp;INDEX(Rutas_Despiece!$G:$G,MATCH($F30,$D:$D,0))</f>
        <v xml:space="preserve">Urbanización Alameda </v>
      </c>
      <c r="M30" t="str">
        <f ca="1">INDEX(Rutas_Despiece!$H:$H,MATCH($F30,$D:$D,0))</f>
        <v>Casetas</v>
      </c>
      <c r="N30" t="str">
        <f ca="1">INDEX(Rutas_Despiece!$I:$I,MATCH($F30,$D:$D,0))</f>
        <v>Zaragoza, España</v>
      </c>
      <c r="O30">
        <f ca="1">INDEX(Rutas_Despiece!$L:$L,MATCH($F30,$D:$D,0))</f>
        <v>0</v>
      </c>
      <c r="P30" s="39" t="str">
        <f ca="1">Rutas_Despiece!M30</f>
        <v>Ida</v>
      </c>
      <c r="Q30" s="39" t="str">
        <f ca="1">Rutas_Despiece!N30</f>
        <v>05:28</v>
      </c>
      <c r="R30" s="39" t="str">
        <f ca="1">Rutas_Despiece!O30</f>
        <v>13:28</v>
      </c>
      <c r="S30" s="39" t="str">
        <f ca="1">Rutas_Despiece!P30</f>
        <v>21:28</v>
      </c>
      <c r="T30" s="39" t="str">
        <f ca="1">Rutas_Despiece!Q30</f>
        <v>07:28</v>
      </c>
    </row>
    <row r="31" spans="1:20" x14ac:dyDescent="0.25">
      <c r="A31">
        <f ca="1">IF(Rutas_Despiece!A31&lt;&gt;Rutas_Despiece!A30,1,0)</f>
        <v>0</v>
      </c>
      <c r="B31" s="69" t="s">
        <v>1174</v>
      </c>
      <c r="C31">
        <f t="shared" ca="1" si="1"/>
        <v>1</v>
      </c>
      <c r="D31">
        <f t="shared" ca="1" si="2"/>
        <v>28</v>
      </c>
      <c r="E31">
        <f t="shared" ca="1" si="3"/>
        <v>990</v>
      </c>
      <c r="F31">
        <f t="shared" ca="1" si="4"/>
        <v>28</v>
      </c>
      <c r="G31" t="str">
        <f ca="1">INDEX(Rutas_Despiece!C:C,MATCH($F31,$D:$D,0))</f>
        <v>Rutas_1</v>
      </c>
      <c r="H31" t="str">
        <f ca="1">INDEX(Rutas_Despiece!$D:$D,MATCH($F31,$D:$D,0))</f>
        <v>Ruta 1_1</v>
      </c>
      <c r="I31">
        <f ca="1">INDEX(Rutas_Despiece!$J:$J,MATCH($F31,$D:$D,0))</f>
        <v>41.766540900000003</v>
      </c>
      <c r="J31">
        <f ca="1">INDEX(Rutas_Despiece!$K:$K,MATCH($F31,$D:$D,0))</f>
        <v>-1.1260872</v>
      </c>
      <c r="L31" t="str">
        <f ca="1">INDEX(Rutas_Despiece!$F:$F,MATCH($F31,$D:$D,0))&amp;" "&amp;INDEX(Rutas_Despiece!$G:$G,MATCH($F31,$D:$D,0))</f>
        <v xml:space="preserve">Alagón  </v>
      </c>
      <c r="M31" t="str">
        <f ca="1">INDEX(Rutas_Despiece!$H:$H,MATCH($F31,$D:$D,0))</f>
        <v xml:space="preserve">Alagón </v>
      </c>
      <c r="N31" t="str">
        <f ca="1">INDEX(Rutas_Despiece!$I:$I,MATCH($F31,$D:$D,0))</f>
        <v>Zaragoza, España</v>
      </c>
      <c r="O31" t="str">
        <f ca="1">INDEX(Rutas_Despiece!$L:$L,MATCH($F31,$D:$D,0))</f>
        <v>Rotonda - Pd. Bus</v>
      </c>
      <c r="P31" s="39" t="str">
        <f ca="1">Rutas_Despiece!M31</f>
        <v>Ida</v>
      </c>
      <c r="Q31" s="39" t="str">
        <f ca="1">Rutas_Despiece!N31</f>
        <v>05:33</v>
      </c>
      <c r="R31" s="39" t="str">
        <f ca="1">Rutas_Despiece!O31</f>
        <v>13:33</v>
      </c>
      <c r="S31" s="39" t="str">
        <f ca="1">Rutas_Despiece!P31</f>
        <v>21:33</v>
      </c>
      <c r="T31" s="39" t="str">
        <f ca="1">Rutas_Despiece!Q31</f>
        <v>07:33</v>
      </c>
    </row>
    <row r="32" spans="1:20" x14ac:dyDescent="0.25">
      <c r="A32">
        <f ca="1">IF(Rutas_Despiece!A32&lt;&gt;Rutas_Despiece!A31,1,0)</f>
        <v>0</v>
      </c>
      <c r="B32" s="69" t="s">
        <v>1174</v>
      </c>
      <c r="C32">
        <f t="shared" ca="1" si="1"/>
        <v>1</v>
      </c>
      <c r="D32">
        <f t="shared" ca="1" si="2"/>
        <v>29</v>
      </c>
      <c r="E32">
        <f t="shared" ca="1" si="3"/>
        <v>990</v>
      </c>
      <c r="F32">
        <f t="shared" ca="1" si="4"/>
        <v>29</v>
      </c>
      <c r="G32" t="str">
        <f ca="1">INDEX(Rutas_Despiece!C:C,MATCH($F32,$D:$D,0))</f>
        <v>Rutas_1</v>
      </c>
      <c r="H32" t="str">
        <f ca="1">INDEX(Rutas_Despiece!$D:$D,MATCH($F32,$D:$D,0))</f>
        <v>Ruta 1_1</v>
      </c>
      <c r="I32">
        <f ca="1">INDEX(Rutas_Despiece!$J:$J,MATCH($F32,$D:$D,0))</f>
        <v>41.749628000000001</v>
      </c>
      <c r="J32">
        <f ca="1">INDEX(Rutas_Despiece!$K:$K,MATCH($F32,$D:$D,0))</f>
        <v>-1.1755139999999999</v>
      </c>
      <c r="L32" t="str">
        <f ca="1">INDEX(Rutas_Despiece!$F:$F,MATCH($F32,$D:$D,0))&amp;" "&amp;INDEX(Rutas_Despiece!$G:$G,MATCH($F32,$D:$D,0))</f>
        <v xml:space="preserve">Pol. Ind Entrerrios </v>
      </c>
      <c r="M32" t="str">
        <f ca="1">INDEX(Rutas_Despiece!$H:$H,MATCH($F32,$D:$D,0))</f>
        <v>Figueruelas</v>
      </c>
      <c r="N32" t="str">
        <f ca="1">INDEX(Rutas_Despiece!$I:$I,MATCH($F32,$D:$D,0))</f>
        <v>Zaragoza, España</v>
      </c>
      <c r="O32" t="str">
        <f ca="1">INDEX(Rutas_Despiece!$L:$L,MATCH($F32,$D:$D,0))</f>
        <v>Opel Puerta 5</v>
      </c>
      <c r="P32" s="39" t="str">
        <f ca="1">Rutas_Despiece!M32</f>
        <v>Ida</v>
      </c>
      <c r="Q32" s="39" t="str">
        <f ca="1">Rutas_Despiece!N32</f>
        <v>05:40</v>
      </c>
      <c r="R32" s="39" t="str">
        <f ca="1">Rutas_Despiece!O32</f>
        <v>13:40</v>
      </c>
      <c r="S32" s="39" t="str">
        <f ca="1">Rutas_Despiece!P32</f>
        <v>21:40</v>
      </c>
      <c r="T32" s="39" t="str">
        <f ca="1">Rutas_Despiece!Q32</f>
        <v>07:40</v>
      </c>
    </row>
    <row r="33" spans="1:20" x14ac:dyDescent="0.25">
      <c r="A33">
        <f ca="1">IF(Rutas_Despiece!A33&lt;&gt;Rutas_Despiece!A32,1,0)</f>
        <v>0</v>
      </c>
      <c r="B33" s="69" t="s">
        <v>1174</v>
      </c>
      <c r="C33">
        <f t="shared" ca="1" si="1"/>
        <v>1</v>
      </c>
      <c r="D33">
        <f t="shared" ca="1" si="2"/>
        <v>30</v>
      </c>
      <c r="E33">
        <f t="shared" ca="1" si="3"/>
        <v>990</v>
      </c>
      <c r="F33">
        <f t="shared" ca="1" si="4"/>
        <v>30</v>
      </c>
      <c r="G33" t="str">
        <f ca="1">INDEX(Rutas_Despiece!C:C,MATCH($F33,$D:$D,0))</f>
        <v>Rutas_1</v>
      </c>
      <c r="H33" t="str">
        <f ca="1">INDEX(Rutas_Despiece!$D:$D,MATCH($F33,$D:$D,0))</f>
        <v>Ruta 1_1</v>
      </c>
      <c r="I33">
        <f ca="1">INDEX(Rutas_Despiece!$J:$J,MATCH($F33,$D:$D,0))</f>
        <v>41.749628000000001</v>
      </c>
      <c r="J33">
        <f ca="1">INDEX(Rutas_Despiece!$K:$K,MATCH($F33,$D:$D,0))</f>
        <v>-1.1755139999999999</v>
      </c>
      <c r="L33" t="str">
        <f ca="1">INDEX(Rutas_Despiece!$F:$F,MATCH($F33,$D:$D,0))&amp;" "&amp;INDEX(Rutas_Despiece!$G:$G,MATCH($F33,$D:$D,0))</f>
        <v xml:space="preserve">Pol. Ind Entrerrios </v>
      </c>
      <c r="M33" t="str">
        <f ca="1">INDEX(Rutas_Despiece!$H:$H,MATCH($F33,$D:$D,0))</f>
        <v>Figueruelas</v>
      </c>
      <c r="N33" t="str">
        <f ca="1">INDEX(Rutas_Despiece!$I:$I,MATCH($F33,$D:$D,0))</f>
        <v>Zaragoza, España</v>
      </c>
      <c r="O33" t="str">
        <f ca="1">INDEX(Rutas_Despiece!$L:$L,MATCH($F33,$D:$D,0))</f>
        <v>Opel Puerta 5</v>
      </c>
      <c r="P33" s="39" t="str">
        <f ca="1">Rutas_Despiece!M33</f>
        <v>Vuelta</v>
      </c>
      <c r="Q33" s="39" t="str">
        <f ca="1">Rutas_Despiece!N33</f>
        <v/>
      </c>
      <c r="R33" s="39" t="str">
        <f ca="1">Rutas_Despiece!O33</f>
        <v/>
      </c>
      <c r="S33" s="39" t="str">
        <f ca="1">Rutas_Despiece!P33</f>
        <v/>
      </c>
      <c r="T33" s="39" t="str">
        <f ca="1">Rutas_Despiece!Q33</f>
        <v/>
      </c>
    </row>
    <row r="34" spans="1:20" x14ac:dyDescent="0.25">
      <c r="A34">
        <f ca="1">IF(Rutas_Despiece!A34&lt;&gt;Rutas_Despiece!A33,1,0)</f>
        <v>0</v>
      </c>
      <c r="B34" s="69" t="s">
        <v>1174</v>
      </c>
      <c r="C34">
        <f t="shared" ca="1" si="1"/>
        <v>1</v>
      </c>
      <c r="D34">
        <f t="shared" ca="1" si="2"/>
        <v>31</v>
      </c>
      <c r="E34">
        <f t="shared" ca="1" si="3"/>
        <v>990</v>
      </c>
      <c r="F34">
        <f t="shared" ca="1" si="4"/>
        <v>31</v>
      </c>
      <c r="G34" t="str">
        <f ca="1">INDEX(Rutas_Despiece!C:C,MATCH($F34,$D:$D,0))</f>
        <v>Rutas_1</v>
      </c>
      <c r="H34" t="str">
        <f ca="1">INDEX(Rutas_Despiece!$D:$D,MATCH($F34,$D:$D,0))</f>
        <v>Ruta 1_1</v>
      </c>
      <c r="I34">
        <f ca="1">INDEX(Rutas_Despiece!$J:$J,MATCH($F34,$D:$D,0))</f>
        <v>41.766540900000003</v>
      </c>
      <c r="J34">
        <f ca="1">INDEX(Rutas_Despiece!$K:$K,MATCH($F34,$D:$D,0))</f>
        <v>-1.1260872</v>
      </c>
      <c r="L34" t="str">
        <f ca="1">INDEX(Rutas_Despiece!$F:$F,MATCH($F34,$D:$D,0))&amp;" "&amp;INDEX(Rutas_Despiece!$G:$G,MATCH($F34,$D:$D,0))</f>
        <v xml:space="preserve">Alagón  </v>
      </c>
      <c r="M34" t="str">
        <f ca="1">INDEX(Rutas_Despiece!$H:$H,MATCH($F34,$D:$D,0))</f>
        <v xml:space="preserve">Alagón </v>
      </c>
      <c r="N34" t="str">
        <f ca="1">INDEX(Rutas_Despiece!$I:$I,MATCH($F34,$D:$D,0))</f>
        <v>Zaragoza, España</v>
      </c>
      <c r="O34" t="str">
        <f ca="1">INDEX(Rutas_Despiece!$L:$L,MATCH($F34,$D:$D,0))</f>
        <v>Rotonda - Pd. Bus</v>
      </c>
      <c r="P34" s="39" t="str">
        <f ca="1">Rutas_Despiece!M34</f>
        <v>Vuelta</v>
      </c>
      <c r="Q34" s="39" t="str">
        <f ca="1">Rutas_Despiece!N34</f>
        <v/>
      </c>
      <c r="R34" s="39" t="str">
        <f ca="1">Rutas_Despiece!O34</f>
        <v/>
      </c>
      <c r="S34" s="39" t="str">
        <f ca="1">Rutas_Despiece!P34</f>
        <v/>
      </c>
      <c r="T34" s="39" t="str">
        <f ca="1">Rutas_Despiece!Q34</f>
        <v/>
      </c>
    </row>
    <row r="35" spans="1:20" x14ac:dyDescent="0.25">
      <c r="A35">
        <f ca="1">IF(Rutas_Despiece!A35&lt;&gt;Rutas_Despiece!A34,1,0)</f>
        <v>0</v>
      </c>
      <c r="B35" s="69" t="s">
        <v>1174</v>
      </c>
      <c r="C35">
        <f t="shared" ca="1" si="1"/>
        <v>1</v>
      </c>
      <c r="D35">
        <f t="shared" ca="1" si="2"/>
        <v>32</v>
      </c>
      <c r="E35">
        <f t="shared" ca="1" si="3"/>
        <v>990</v>
      </c>
      <c r="F35">
        <f t="shared" ca="1" si="4"/>
        <v>32</v>
      </c>
      <c r="G35" t="str">
        <f ca="1">INDEX(Rutas_Despiece!C:C,MATCH($F35,$D:$D,0))</f>
        <v>Rutas_1</v>
      </c>
      <c r="H35" t="str">
        <f ca="1">INDEX(Rutas_Despiece!$D:$D,MATCH($F35,$D:$D,0))</f>
        <v>Ruta 1_1</v>
      </c>
      <c r="I35">
        <f ca="1">INDEX(Rutas_Despiece!$J:$J,MATCH($F35,$D:$D,0))</f>
        <v>41.722552800000003</v>
      </c>
      <c r="J35">
        <f ca="1">INDEX(Rutas_Despiece!$K:$K,MATCH($F35,$D:$D,0))</f>
        <v>-1.0365697</v>
      </c>
      <c r="L35" t="str">
        <f ca="1">INDEX(Rutas_Despiece!$F:$F,MATCH($F35,$D:$D,0))&amp;" "&amp;INDEX(Rutas_Despiece!$G:$G,MATCH($F35,$D:$D,0))</f>
        <v xml:space="preserve">Frente Urbanización Alameda </v>
      </c>
      <c r="M35" t="str">
        <f ca="1">INDEX(Rutas_Despiece!$H:$H,MATCH($F35,$D:$D,0))</f>
        <v>Casetas</v>
      </c>
      <c r="N35" t="str">
        <f ca="1">INDEX(Rutas_Despiece!$I:$I,MATCH($F35,$D:$D,0))</f>
        <v>Zaragoza, España</v>
      </c>
      <c r="O35" t="str">
        <f ca="1">INDEX(Rutas_Despiece!$L:$L,MATCH($F35,$D:$D,0))</f>
        <v>Frente nº 52 - Pd. Bus (?)</v>
      </c>
      <c r="P35" s="39" t="str">
        <f ca="1">Rutas_Despiece!M35</f>
        <v>Vuelta</v>
      </c>
      <c r="Q35" s="39" t="str">
        <f ca="1">Rutas_Despiece!N35</f>
        <v/>
      </c>
      <c r="R35" s="39" t="str">
        <f ca="1">Rutas_Despiece!O35</f>
        <v/>
      </c>
      <c r="S35" s="39" t="str">
        <f ca="1">Rutas_Despiece!P35</f>
        <v/>
      </c>
      <c r="T35" s="39" t="str">
        <f ca="1">Rutas_Despiece!Q35</f>
        <v/>
      </c>
    </row>
    <row r="36" spans="1:20" x14ac:dyDescent="0.25">
      <c r="A36">
        <f ca="1">IF(Rutas_Despiece!A36&lt;&gt;Rutas_Despiece!A35,1,0)</f>
        <v>0</v>
      </c>
      <c r="B36" s="69" t="s">
        <v>1174</v>
      </c>
      <c r="C36">
        <f t="shared" ca="1" si="1"/>
        <v>1</v>
      </c>
      <c r="D36">
        <f t="shared" ca="1" si="2"/>
        <v>33</v>
      </c>
      <c r="E36">
        <f t="shared" ca="1" si="3"/>
        <v>990</v>
      </c>
      <c r="F36">
        <f t="shared" ca="1" si="4"/>
        <v>33</v>
      </c>
      <c r="G36" t="str">
        <f ca="1">INDEX(Rutas_Despiece!C:C,MATCH($F36,$D:$D,0))</f>
        <v>Rutas_1</v>
      </c>
      <c r="H36" t="str">
        <f ca="1">INDEX(Rutas_Despiece!$D:$D,MATCH($F36,$D:$D,0))</f>
        <v>Ruta 1_1</v>
      </c>
      <c r="I36">
        <f ca="1">INDEX(Rutas_Despiece!$J:$J,MATCH($F36,$D:$D,0))</f>
        <v>41.719026399999997</v>
      </c>
      <c r="J36">
        <f ca="1">INDEX(Rutas_Despiece!$K:$K,MATCH($F36,$D:$D,0))</f>
        <v>-1.0285835999999999</v>
      </c>
      <c r="L36" t="str">
        <f ca="1">INDEX(Rutas_Despiece!$F:$F,MATCH($F36,$D:$D,0))&amp;" "&amp;INDEX(Rutas_Despiece!$G:$G,MATCH($F36,$D:$D,0))</f>
        <v xml:space="preserve">Ctra. Logroño  </v>
      </c>
      <c r="M36" t="str">
        <f ca="1">INDEX(Rutas_Despiece!$H:$H,MATCH($F36,$D:$D,0))</f>
        <v>Casetas</v>
      </c>
      <c r="N36" t="str">
        <f ca="1">INDEX(Rutas_Despiece!$I:$I,MATCH($F36,$D:$D,0))</f>
        <v>Zaragoza, España</v>
      </c>
      <c r="O36" t="str">
        <f ca="1">INDEX(Rutas_Despiece!$L:$L,MATCH($F36,$D:$D,0))</f>
        <v>Frente nº 52</v>
      </c>
      <c r="P36" s="39" t="str">
        <f ca="1">Rutas_Despiece!M36</f>
        <v>Vuelta</v>
      </c>
      <c r="Q36" s="39" t="str">
        <f ca="1">Rutas_Despiece!N36</f>
        <v/>
      </c>
      <c r="R36" s="39" t="str">
        <f ca="1">Rutas_Despiece!O36</f>
        <v/>
      </c>
      <c r="S36" s="39" t="str">
        <f ca="1">Rutas_Despiece!P36</f>
        <v/>
      </c>
      <c r="T36" s="39" t="str">
        <f ca="1">Rutas_Despiece!Q36</f>
        <v/>
      </c>
    </row>
    <row r="37" spans="1:20" x14ac:dyDescent="0.25">
      <c r="A37">
        <f ca="1">IF(Rutas_Despiece!A37&lt;&gt;Rutas_Despiece!A36,1,0)</f>
        <v>0</v>
      </c>
      <c r="B37" s="69" t="s">
        <v>1174</v>
      </c>
      <c r="C37">
        <f t="shared" ca="1" si="1"/>
        <v>1</v>
      </c>
      <c r="D37">
        <f t="shared" ca="1" si="2"/>
        <v>34</v>
      </c>
      <c r="E37">
        <f t="shared" ca="1" si="3"/>
        <v>990</v>
      </c>
      <c r="F37">
        <f t="shared" ca="1" si="4"/>
        <v>34</v>
      </c>
      <c r="G37" t="str">
        <f ca="1">INDEX(Rutas_Despiece!C:C,MATCH($F37,$D:$D,0))</f>
        <v>Rutas_1</v>
      </c>
      <c r="H37" t="str">
        <f ca="1">INDEX(Rutas_Despiece!$D:$D,MATCH($F37,$D:$D,0))</f>
        <v>Ruta 1_1</v>
      </c>
      <c r="I37">
        <f ca="1">INDEX(Rutas_Despiece!$J:$J,MATCH($F37,$D:$D,0))</f>
        <v>41.701668599999998</v>
      </c>
      <c r="J37">
        <f ca="1">INDEX(Rutas_Despiece!$K:$K,MATCH($F37,$D:$D,0))</f>
        <v>-1.0000819999999999</v>
      </c>
      <c r="L37" t="str">
        <f ca="1">INDEX(Rutas_Despiece!$F:$F,MATCH($F37,$D:$D,0))&amp;" "&amp;INDEX(Rutas_Despiece!$G:$G,MATCH($F37,$D:$D,0))</f>
        <v xml:space="preserve">Ctra. Logroño </v>
      </c>
      <c r="M37" t="str">
        <f ca="1">INDEX(Rutas_Despiece!$H:$H,MATCH($F37,$D:$D,0))</f>
        <v xml:space="preserve">Utebo </v>
      </c>
      <c r="N37" t="str">
        <f ca="1">INDEX(Rutas_Despiece!$I:$I,MATCH($F37,$D:$D,0))</f>
        <v>Zaragoza, España</v>
      </c>
      <c r="O37" t="str">
        <f ca="1">INDEX(Rutas_Despiece!$L:$L,MATCH($F37,$D:$D,0))</f>
        <v>Frente desvío Utebo - Pd. Bus (?)</v>
      </c>
      <c r="P37" s="39" t="str">
        <f ca="1">Rutas_Despiece!M37</f>
        <v>Vuelta</v>
      </c>
      <c r="Q37" s="39" t="str">
        <f ca="1">Rutas_Despiece!N37</f>
        <v/>
      </c>
      <c r="R37" s="39" t="str">
        <f ca="1">Rutas_Despiece!O37</f>
        <v/>
      </c>
      <c r="S37" s="39" t="str">
        <f ca="1">Rutas_Despiece!P37</f>
        <v/>
      </c>
      <c r="T37" s="39" t="str">
        <f ca="1">Rutas_Despiece!Q37</f>
        <v/>
      </c>
    </row>
    <row r="38" spans="1:20" x14ac:dyDescent="0.25">
      <c r="A38">
        <f ca="1">IF(Rutas_Despiece!A38&lt;&gt;Rutas_Despiece!A37,1,0)</f>
        <v>0</v>
      </c>
      <c r="B38" s="69" t="s">
        <v>1174</v>
      </c>
      <c r="C38">
        <f t="shared" ca="1" si="1"/>
        <v>1</v>
      </c>
      <c r="D38">
        <f t="shared" ca="1" si="2"/>
        <v>35</v>
      </c>
      <c r="E38">
        <f t="shared" ca="1" si="3"/>
        <v>990</v>
      </c>
      <c r="F38">
        <f t="shared" ca="1" si="4"/>
        <v>35</v>
      </c>
      <c r="G38" t="str">
        <f ca="1">INDEX(Rutas_Despiece!C:C,MATCH($F38,$D:$D,0))</f>
        <v>Rutas_1</v>
      </c>
      <c r="H38" t="str">
        <f ca="1">INDEX(Rutas_Despiece!$D:$D,MATCH($F38,$D:$D,0))</f>
        <v>Ruta 1_1</v>
      </c>
      <c r="I38">
        <f ca="1">INDEX(Rutas_Despiece!$J:$J,MATCH($F38,$D:$D,0))</f>
        <v>41.689270800000003</v>
      </c>
      <c r="J38">
        <f ca="1">INDEX(Rutas_Despiece!$K:$K,MATCH($F38,$D:$D,0))</f>
        <v>-0.97838800000000004</v>
      </c>
      <c r="L38" t="str">
        <f ca="1">INDEX(Rutas_Despiece!$F:$F,MATCH($F38,$D:$D,0))&amp;" "&amp;INDEX(Rutas_Despiece!$G:$G,MATCH($F38,$D:$D,0))</f>
        <v xml:space="preserve">Ctra. Logroño </v>
      </c>
      <c r="M38" t="str">
        <f ca="1">INDEX(Rutas_Despiece!$H:$H,MATCH($F38,$D:$D,0))</f>
        <v xml:space="preserve">Monzalbarba </v>
      </c>
      <c r="N38" t="str">
        <f ca="1">INDEX(Rutas_Despiece!$I:$I,MATCH($F38,$D:$D,0))</f>
        <v>Zaragoza, España</v>
      </c>
      <c r="O38" t="str">
        <f ca="1">INDEX(Rutas_Despiece!$L:$L,MATCH($F38,$D:$D,0))</f>
        <v>Desvío Monzalbarba - Pd. Bus (?)</v>
      </c>
      <c r="P38" s="39" t="str">
        <f ca="1">Rutas_Despiece!M38</f>
        <v>Vuelta</v>
      </c>
      <c r="Q38" s="39" t="str">
        <f ca="1">Rutas_Despiece!N38</f>
        <v/>
      </c>
      <c r="R38" s="39" t="str">
        <f ca="1">Rutas_Despiece!O38</f>
        <v/>
      </c>
      <c r="S38" s="39" t="str">
        <f ca="1">Rutas_Despiece!P38</f>
        <v/>
      </c>
      <c r="T38" s="39" t="str">
        <f ca="1">Rutas_Despiece!Q38</f>
        <v/>
      </c>
    </row>
    <row r="39" spans="1:20" x14ac:dyDescent="0.25">
      <c r="A39">
        <f ca="1">IF(Rutas_Despiece!A39&lt;&gt;Rutas_Despiece!A38,1,0)</f>
        <v>0</v>
      </c>
      <c r="B39" s="69" t="s">
        <v>1174</v>
      </c>
      <c r="C39">
        <f t="shared" ca="1" si="1"/>
        <v>1</v>
      </c>
      <c r="D39">
        <f t="shared" ca="1" si="2"/>
        <v>36</v>
      </c>
      <c r="E39">
        <f t="shared" ca="1" si="3"/>
        <v>990</v>
      </c>
      <c r="F39">
        <f t="shared" ca="1" si="4"/>
        <v>36</v>
      </c>
      <c r="G39" t="str">
        <f ca="1">INDEX(Rutas_Despiece!C:C,MATCH($F39,$D:$D,0))</f>
        <v>Rutas_1</v>
      </c>
      <c r="H39" t="str">
        <f ca="1">INDEX(Rutas_Despiece!$D:$D,MATCH($F39,$D:$D,0))</f>
        <v>Ruta 1_1</v>
      </c>
      <c r="I39">
        <f ca="1">INDEX(Rutas_Despiece!$J:$J,MATCH($F39,$D:$D,0))</f>
        <v>41.664750900000001</v>
      </c>
      <c r="J39">
        <f ca="1">INDEX(Rutas_Despiece!$K:$K,MATCH($F39,$D:$D,0))</f>
        <v>-0.93411149999999998</v>
      </c>
      <c r="L39" t="str">
        <f ca="1">INDEX(Rutas_Despiece!$F:$F,MATCH($F39,$D:$D,0))&amp;" "&amp;INDEX(Rutas_Despiece!$G:$G,MATCH($F39,$D:$D,0))</f>
        <v xml:space="preserve">Torres de San Lamberto </v>
      </c>
      <c r="M39" t="str">
        <f ca="1">INDEX(Rutas_Despiece!$H:$H,MATCH($F39,$D:$D,0))</f>
        <v>Zaragoza</v>
      </c>
      <c r="N39" t="str">
        <f ca="1">INDEX(Rutas_Despiece!$I:$I,MATCH($F39,$D:$D,0))</f>
        <v>Zaragoza, España</v>
      </c>
      <c r="O39" t="str">
        <f ca="1">INDEX(Rutas_Despiece!$L:$L,MATCH($F39,$D:$D,0))</f>
        <v>Frente Torres de San Lamberto</v>
      </c>
      <c r="P39" s="39" t="str">
        <f ca="1">Rutas_Despiece!M39</f>
        <v>Vuelta</v>
      </c>
      <c r="Q39" s="39" t="str">
        <f ca="1">Rutas_Despiece!N39</f>
        <v/>
      </c>
      <c r="R39" s="39" t="str">
        <f ca="1">Rutas_Despiece!O39</f>
        <v/>
      </c>
      <c r="S39" s="39" t="str">
        <f ca="1">Rutas_Despiece!P39</f>
        <v/>
      </c>
      <c r="T39" s="39" t="str">
        <f ca="1">Rutas_Despiece!Q39</f>
        <v/>
      </c>
    </row>
    <row r="40" spans="1:20" x14ac:dyDescent="0.25">
      <c r="A40">
        <f ca="1">IF(Rutas_Despiece!A40&lt;&gt;Rutas_Despiece!A39,1,0)</f>
        <v>0</v>
      </c>
      <c r="B40" s="69" t="s">
        <v>1174</v>
      </c>
      <c r="C40">
        <f t="shared" ca="1" si="1"/>
        <v>1</v>
      </c>
      <c r="D40">
        <f t="shared" ca="1" si="2"/>
        <v>37</v>
      </c>
      <c r="E40">
        <f t="shared" ca="1" si="3"/>
        <v>990</v>
      </c>
      <c r="F40">
        <f t="shared" ca="1" si="4"/>
        <v>37</v>
      </c>
      <c r="G40" t="str">
        <f ca="1">INDEX(Rutas_Despiece!C:C,MATCH($F40,$D:$D,0))</f>
        <v>Rutas_1</v>
      </c>
      <c r="H40" t="str">
        <f ca="1">INDEX(Rutas_Despiece!$D:$D,MATCH($F40,$D:$D,0))</f>
        <v>Ruta 1_1</v>
      </c>
      <c r="I40">
        <f ca="1">INDEX(Rutas_Despiece!$J:$J,MATCH($F40,$D:$D,0))</f>
        <v>41.655794</v>
      </c>
      <c r="J40">
        <f ca="1">INDEX(Rutas_Despiece!$K:$K,MATCH($F40,$D:$D,0))</f>
        <v>-0.90835900000000003</v>
      </c>
      <c r="L40" t="str">
        <f ca="1">INDEX(Rutas_Despiece!$F:$F,MATCH($F40,$D:$D,0))&amp;" "&amp;INDEX(Rutas_Despiece!$G:$G,MATCH($F40,$D:$D,0))</f>
        <v>Avenida de Navarra nº 183</v>
      </c>
      <c r="M40" t="str">
        <f ca="1">INDEX(Rutas_Despiece!$H:$H,MATCH($F40,$D:$D,0))</f>
        <v>Zaragoza</v>
      </c>
      <c r="N40" t="str">
        <f ca="1">INDEX(Rutas_Despiece!$I:$I,MATCH($F40,$D:$D,0))</f>
        <v>Zaragoza, España</v>
      </c>
      <c r="O40" t="str">
        <f ca="1">INDEX(Rutas_Despiece!$L:$L,MATCH($F40,$D:$D,0))</f>
        <v>Pd. Bus</v>
      </c>
      <c r="P40" s="39" t="str">
        <f ca="1">Rutas_Despiece!M40</f>
        <v>Vuelta</v>
      </c>
      <c r="Q40" s="39" t="str">
        <f ca="1">Rutas_Despiece!N40</f>
        <v/>
      </c>
      <c r="R40" s="39" t="str">
        <f ca="1">Rutas_Despiece!O40</f>
        <v/>
      </c>
      <c r="S40" s="39" t="str">
        <f ca="1">Rutas_Despiece!P40</f>
        <v/>
      </c>
      <c r="T40" s="39" t="str">
        <f ca="1">Rutas_Despiece!Q40</f>
        <v/>
      </c>
    </row>
    <row r="41" spans="1:20" x14ac:dyDescent="0.25">
      <c r="A41">
        <f ca="1">IF(Rutas_Despiece!A41&lt;&gt;Rutas_Despiece!A40,1,0)</f>
        <v>0</v>
      </c>
      <c r="B41" s="69" t="s">
        <v>1174</v>
      </c>
      <c r="C41">
        <f t="shared" ca="1" si="1"/>
        <v>1</v>
      </c>
      <c r="D41">
        <f t="shared" ca="1" si="2"/>
        <v>38</v>
      </c>
      <c r="E41">
        <f t="shared" ca="1" si="3"/>
        <v>990</v>
      </c>
      <c r="F41">
        <f t="shared" ca="1" si="4"/>
        <v>38</v>
      </c>
      <c r="G41" t="str">
        <f ca="1">INDEX(Rutas_Despiece!C:C,MATCH($F41,$D:$D,0))</f>
        <v>Rutas_1</v>
      </c>
      <c r="H41" t="str">
        <f ca="1">INDEX(Rutas_Despiece!$D:$D,MATCH($F41,$D:$D,0))</f>
        <v>Ruta 1_1</v>
      </c>
      <c r="I41">
        <f ca="1">INDEX(Rutas_Despiece!$J:$J,MATCH($F41,$D:$D,0))</f>
        <v>41.654769999999999</v>
      </c>
      <c r="J41">
        <f ca="1">INDEX(Rutas_Despiece!$K:$K,MATCH($F41,$D:$D,0))</f>
        <v>-0.90088900000000005</v>
      </c>
      <c r="L41" t="str">
        <f ca="1">INDEX(Rutas_Despiece!$F:$F,MATCH($F41,$D:$D,0))&amp;" "&amp;INDEX(Rutas_Despiece!$G:$G,MATCH($F41,$D:$D,0))</f>
        <v>Avd. De Navarra nº 71</v>
      </c>
      <c r="M41" t="str">
        <f ca="1">INDEX(Rutas_Despiece!$H:$H,MATCH($F41,$D:$D,0))</f>
        <v>Zaragoza</v>
      </c>
      <c r="N41" t="str">
        <f ca="1">INDEX(Rutas_Despiece!$I:$I,MATCH($F41,$D:$D,0))</f>
        <v>Zaragoza, España</v>
      </c>
      <c r="O41" t="str">
        <f ca="1">INDEX(Rutas_Despiece!$L:$L,MATCH($F41,$D:$D,0))</f>
        <v>Pd. Bus</v>
      </c>
      <c r="P41" s="39" t="str">
        <f ca="1">Rutas_Despiece!M41</f>
        <v>Vuelta</v>
      </c>
      <c r="Q41" s="39" t="str">
        <f ca="1">Rutas_Despiece!N41</f>
        <v/>
      </c>
      <c r="R41" s="39" t="str">
        <f ca="1">Rutas_Despiece!O41</f>
        <v/>
      </c>
      <c r="S41" s="39" t="str">
        <f ca="1">Rutas_Despiece!P41</f>
        <v/>
      </c>
      <c r="T41" s="39" t="str">
        <f ca="1">Rutas_Despiece!Q41</f>
        <v/>
      </c>
    </row>
    <row r="42" spans="1:20" x14ac:dyDescent="0.25">
      <c r="A42">
        <f ca="1">IF(Rutas_Despiece!A42&lt;&gt;Rutas_Despiece!A41,1,0)</f>
        <v>0</v>
      </c>
      <c r="B42" s="69" t="s">
        <v>1174</v>
      </c>
      <c r="C42">
        <f t="shared" ca="1" si="1"/>
        <v>1</v>
      </c>
      <c r="D42">
        <f t="shared" ca="1" si="2"/>
        <v>39</v>
      </c>
      <c r="E42">
        <f t="shared" ca="1" si="3"/>
        <v>990</v>
      </c>
      <c r="F42">
        <f t="shared" ca="1" si="4"/>
        <v>39</v>
      </c>
      <c r="G42" t="str">
        <f ca="1">INDEX(Rutas_Despiece!C:C,MATCH($F42,$D:$D,0))</f>
        <v>Rutas_1</v>
      </c>
      <c r="H42" t="str">
        <f ca="1">INDEX(Rutas_Despiece!$D:$D,MATCH($F42,$D:$D,0))</f>
        <v>Ruta 1_1</v>
      </c>
      <c r="I42">
        <f ca="1">INDEX(Rutas_Despiece!$J:$J,MATCH($F42,$D:$D,0))</f>
        <v>41.648246200000003</v>
      </c>
      <c r="J42">
        <f ca="1">INDEX(Rutas_Despiece!$K:$K,MATCH($F42,$D:$D,0))</f>
        <v>-0.9020705</v>
      </c>
      <c r="L42" t="str">
        <f ca="1">INDEX(Rutas_Despiece!$F:$F,MATCH($F42,$D:$D,0))&amp;" "&amp;INDEX(Rutas_Despiece!$G:$G,MATCH($F42,$D:$D,0))</f>
        <v xml:space="preserve">Franco y López  </v>
      </c>
      <c r="M42" t="str">
        <f ca="1">INDEX(Rutas_Despiece!$H:$H,MATCH($F42,$D:$D,0))</f>
        <v>Zaragoza</v>
      </c>
      <c r="N42" t="str">
        <f ca="1">INDEX(Rutas_Despiece!$I:$I,MATCH($F42,$D:$D,0))</f>
        <v>Zaragoza, España</v>
      </c>
      <c r="O42" t="str">
        <f ca="1">INDEX(Rutas_Despiece!$L:$L,MATCH($F42,$D:$D,0))</f>
        <v>Esq. Duquesa Villahermosa</v>
      </c>
      <c r="P42" s="39" t="str">
        <f ca="1">Rutas_Despiece!M42</f>
        <v>Vuelta</v>
      </c>
      <c r="Q42" s="39" t="str">
        <f ca="1">Rutas_Despiece!N42</f>
        <v/>
      </c>
      <c r="R42" s="39" t="str">
        <f ca="1">Rutas_Despiece!O42</f>
        <v/>
      </c>
      <c r="S42" s="39" t="str">
        <f ca="1">Rutas_Despiece!P42</f>
        <v/>
      </c>
      <c r="T42" s="39" t="str">
        <f ca="1">Rutas_Despiece!Q42</f>
        <v/>
      </c>
    </row>
    <row r="43" spans="1:20" x14ac:dyDescent="0.25">
      <c r="A43">
        <f ca="1">IF(Rutas_Despiece!A43&lt;&gt;Rutas_Despiece!A42,1,0)</f>
        <v>0</v>
      </c>
      <c r="B43" s="69" t="s">
        <v>1174</v>
      </c>
      <c r="C43">
        <f t="shared" ca="1" si="1"/>
        <v>1</v>
      </c>
      <c r="D43">
        <f t="shared" ca="1" si="2"/>
        <v>40</v>
      </c>
      <c r="E43">
        <f t="shared" ca="1" si="3"/>
        <v>990</v>
      </c>
      <c r="F43">
        <f t="shared" ca="1" si="4"/>
        <v>40</v>
      </c>
      <c r="G43" t="str">
        <f ca="1">INDEX(Rutas_Despiece!C:C,MATCH($F43,$D:$D,0))</f>
        <v>Rutas_1</v>
      </c>
      <c r="H43" t="str">
        <f ca="1">INDEX(Rutas_Despiece!$D:$D,MATCH($F43,$D:$D,0))</f>
        <v>Ruta 1_1</v>
      </c>
      <c r="I43">
        <f ca="1">INDEX(Rutas_Despiece!$J:$J,MATCH($F43,$D:$D,0))</f>
        <v>41.644739000000001</v>
      </c>
      <c r="J43">
        <f ca="1">INDEX(Rutas_Despiece!$K:$K,MATCH($F43,$D:$D,0))</f>
        <v>-0.89956700000000001</v>
      </c>
      <c r="L43" t="str">
        <f ca="1">INDEX(Rutas_Despiece!$F:$F,MATCH($F43,$D:$D,0))&amp;" "&amp;INDEX(Rutas_Despiece!$G:$G,MATCH($F43,$D:$D,0))</f>
        <v>Corona de Aragón nº 51</v>
      </c>
      <c r="M43" t="str">
        <f ca="1">INDEX(Rutas_Despiece!$H:$H,MATCH($F43,$D:$D,0))</f>
        <v>Zaragoza</v>
      </c>
      <c r="N43" t="str">
        <f ca="1">INDEX(Rutas_Despiece!$I:$I,MATCH($F43,$D:$D,0))</f>
        <v>Zaragoza, España</v>
      </c>
      <c r="O43">
        <f ca="1">INDEX(Rutas_Despiece!$L:$L,MATCH($F43,$D:$D,0))</f>
        <v>0</v>
      </c>
      <c r="P43" s="39" t="str">
        <f ca="1">Rutas_Despiece!M43</f>
        <v>Vuelta</v>
      </c>
      <c r="Q43" s="39" t="str">
        <f ca="1">Rutas_Despiece!N43</f>
        <v/>
      </c>
      <c r="R43" s="39" t="str">
        <f ca="1">Rutas_Despiece!O43</f>
        <v/>
      </c>
      <c r="S43" s="39" t="str">
        <f ca="1">Rutas_Despiece!P43</f>
        <v/>
      </c>
      <c r="T43" s="39" t="str">
        <f ca="1">Rutas_Despiece!Q43</f>
        <v/>
      </c>
    </row>
    <row r="44" spans="1:20" x14ac:dyDescent="0.25">
      <c r="A44">
        <f ca="1">IF(Rutas_Despiece!A44&lt;&gt;Rutas_Despiece!A43,1,0)</f>
        <v>0</v>
      </c>
      <c r="B44" s="69" t="s">
        <v>1174</v>
      </c>
      <c r="C44">
        <f t="shared" ca="1" si="1"/>
        <v>1</v>
      </c>
      <c r="D44">
        <f t="shared" ca="1" si="2"/>
        <v>41</v>
      </c>
      <c r="E44">
        <f t="shared" ca="1" si="3"/>
        <v>990</v>
      </c>
      <c r="F44">
        <f t="shared" ca="1" si="4"/>
        <v>41</v>
      </c>
      <c r="G44" t="str">
        <f ca="1">INDEX(Rutas_Despiece!C:C,MATCH($F44,$D:$D,0))</f>
        <v>Rutas_1</v>
      </c>
      <c r="H44" t="str">
        <f ca="1">INDEX(Rutas_Despiece!$D:$D,MATCH($F44,$D:$D,0))</f>
        <v>Ruta 1_1</v>
      </c>
      <c r="I44">
        <f ca="1">INDEX(Rutas_Despiece!$J:$J,MATCH($F44,$D:$D,0))</f>
        <v>41.641752599999997</v>
      </c>
      <c r="J44">
        <f ca="1">INDEX(Rutas_Despiece!$K:$K,MATCH($F44,$D:$D,0))</f>
        <v>-0.89369969999999999</v>
      </c>
      <c r="L44" t="str">
        <f ca="1">INDEX(Rutas_Despiece!$F:$F,MATCH($F44,$D:$D,0))&amp;" "&amp;INDEX(Rutas_Despiece!$G:$G,MATCH($F44,$D:$D,0))</f>
        <v xml:space="preserve">San Juan de la Cruz  </v>
      </c>
      <c r="M44" t="str">
        <f ca="1">INDEX(Rutas_Despiece!$H:$H,MATCH($F44,$D:$D,0))</f>
        <v>Zaragoza</v>
      </c>
      <c r="N44" t="str">
        <f ca="1">INDEX(Rutas_Despiece!$I:$I,MATCH($F44,$D:$D,0))</f>
        <v>Zaragoza, España</v>
      </c>
      <c r="O44" t="str">
        <f ca="1">INDEX(Rutas_Despiece!$L:$L,MATCH($F44,$D:$D,0))</f>
        <v>Esq. Fernando El Católico</v>
      </c>
      <c r="P44" s="39" t="str">
        <f ca="1">Rutas_Despiece!M44</f>
        <v>Vuelta</v>
      </c>
      <c r="Q44" s="39" t="str">
        <f ca="1">Rutas_Despiece!N44</f>
        <v/>
      </c>
      <c r="R44" s="39" t="str">
        <f ca="1">Rutas_Despiece!O44</f>
        <v/>
      </c>
      <c r="S44" s="39" t="str">
        <f ca="1">Rutas_Despiece!P44</f>
        <v/>
      </c>
      <c r="T44" s="39" t="str">
        <f ca="1">Rutas_Despiece!Q44</f>
        <v/>
      </c>
    </row>
    <row r="45" spans="1:20" x14ac:dyDescent="0.25">
      <c r="A45">
        <f ca="1">IF(Rutas_Despiece!A45&lt;&gt;Rutas_Despiece!A44,1,0)</f>
        <v>0</v>
      </c>
      <c r="B45" s="69" t="s">
        <v>1174</v>
      </c>
      <c r="C45">
        <f t="shared" ca="1" si="1"/>
        <v>1</v>
      </c>
      <c r="D45">
        <f t="shared" ca="1" si="2"/>
        <v>42</v>
      </c>
      <c r="E45">
        <f t="shared" ca="1" si="3"/>
        <v>990</v>
      </c>
      <c r="F45">
        <f t="shared" ca="1" si="4"/>
        <v>42</v>
      </c>
      <c r="G45" t="str">
        <f ca="1">INDEX(Rutas_Despiece!C:C,MATCH($F45,$D:$D,0))</f>
        <v>Rutas_1</v>
      </c>
      <c r="H45" t="str">
        <f ca="1">INDEX(Rutas_Despiece!$D:$D,MATCH($F45,$D:$D,0))</f>
        <v>Ruta 1_1</v>
      </c>
      <c r="I45">
        <f ca="1">INDEX(Rutas_Despiece!$J:$J,MATCH($F45,$D:$D,0))</f>
        <v>41.6353559</v>
      </c>
      <c r="J45">
        <f ca="1">INDEX(Rutas_Despiece!$K:$K,MATCH($F45,$D:$D,0))</f>
        <v>-0.88490270000000004</v>
      </c>
      <c r="L45" t="str">
        <f ca="1">INDEX(Rutas_Despiece!$F:$F,MATCH($F45,$D:$D,0))&amp;" "&amp;INDEX(Rutas_Despiece!$G:$G,MATCH($F45,$D:$D,0))</f>
        <v xml:space="preserve">Pº Cuellar  </v>
      </c>
      <c r="M45" t="str">
        <f ca="1">INDEX(Rutas_Despiece!$H:$H,MATCH($F45,$D:$D,0))</f>
        <v>Zaragoza</v>
      </c>
      <c r="N45" t="str">
        <f ca="1">INDEX(Rutas_Despiece!$I:$I,MATCH($F45,$D:$D,0))</f>
        <v>Zaragoza, España</v>
      </c>
      <c r="O45" t="str">
        <f ca="1">INDEX(Rutas_Despiece!$L:$L,MATCH($F45,$D:$D,0))</f>
        <v>Frente Vía San Fernando</v>
      </c>
      <c r="P45" s="39" t="str">
        <f ca="1">Rutas_Despiece!M45</f>
        <v>Vuelta</v>
      </c>
      <c r="Q45" s="39" t="str">
        <f ca="1">Rutas_Despiece!N45</f>
        <v/>
      </c>
      <c r="R45" s="39" t="str">
        <f ca="1">Rutas_Despiece!O45</f>
        <v/>
      </c>
      <c r="S45" s="39" t="str">
        <f ca="1">Rutas_Despiece!P45</f>
        <v/>
      </c>
      <c r="T45" s="39" t="str">
        <f ca="1">Rutas_Despiece!Q45</f>
        <v/>
      </c>
    </row>
    <row r="46" spans="1:20" x14ac:dyDescent="0.25">
      <c r="A46">
        <f ca="1">IF(Rutas_Despiece!A46&lt;&gt;Rutas_Despiece!A45,1,0)</f>
        <v>0</v>
      </c>
      <c r="B46" s="69" t="s">
        <v>1174</v>
      </c>
      <c r="C46">
        <f t="shared" ca="1" si="1"/>
        <v>1</v>
      </c>
      <c r="D46">
        <f t="shared" ca="1" si="2"/>
        <v>43</v>
      </c>
      <c r="E46">
        <f t="shared" ca="1" si="3"/>
        <v>990</v>
      </c>
      <c r="F46">
        <f t="shared" ca="1" si="4"/>
        <v>43</v>
      </c>
      <c r="G46" t="str">
        <f ca="1">INDEX(Rutas_Despiece!C:C,MATCH($F46,$D:$D,0))</f>
        <v>Rutas_1</v>
      </c>
      <c r="H46" t="str">
        <f ca="1">INDEX(Rutas_Despiece!$D:$D,MATCH($F46,$D:$D,0))</f>
        <v>Ruta 1_1</v>
      </c>
      <c r="I46">
        <f ca="1">INDEX(Rutas_Despiece!$J:$J,MATCH($F46,$D:$D,0))</f>
        <v>41.6337671</v>
      </c>
      <c r="J46">
        <f ca="1">INDEX(Rutas_Despiece!$K:$K,MATCH($F46,$D:$D,0))</f>
        <v>-0.88472580000000001</v>
      </c>
      <c r="L46" t="str">
        <f ca="1">INDEX(Rutas_Despiece!$F:$F,MATCH($F46,$D:$D,0))&amp;" "&amp;INDEX(Rutas_Despiece!$G:$G,MATCH($F46,$D:$D,0))</f>
        <v xml:space="preserve">Pº Cuellar  </v>
      </c>
      <c r="M46" t="str">
        <f ca="1">INDEX(Rutas_Despiece!$H:$H,MATCH($F46,$D:$D,0))</f>
        <v>Zaragoza</v>
      </c>
      <c r="N46" t="str">
        <f ca="1">INDEX(Rutas_Despiece!$I:$I,MATCH($F46,$D:$D,0))</f>
        <v>Zaragoza, España</v>
      </c>
      <c r="O46" t="str">
        <f ca="1">INDEX(Rutas_Despiece!$L:$L,MATCH($F46,$D:$D,0))</f>
        <v>Esq. Pº Colón</v>
      </c>
      <c r="P46" s="39" t="str">
        <f ca="1">Rutas_Despiece!M46</f>
        <v>Vuelta</v>
      </c>
      <c r="Q46" s="39" t="str">
        <f ca="1">Rutas_Despiece!N46</f>
        <v/>
      </c>
      <c r="R46" s="39" t="str">
        <f ca="1">Rutas_Despiece!O46</f>
        <v/>
      </c>
      <c r="S46" s="39" t="str">
        <f ca="1">Rutas_Despiece!P46</f>
        <v/>
      </c>
      <c r="T46" s="39" t="str">
        <f ca="1">Rutas_Despiece!Q46</f>
        <v/>
      </c>
    </row>
    <row r="47" spans="1:20" x14ac:dyDescent="0.25">
      <c r="A47">
        <f ca="1">IF(Rutas_Despiece!A47&lt;&gt;Rutas_Despiece!A46,1,0)</f>
        <v>0</v>
      </c>
      <c r="B47" s="69" t="s">
        <v>1174</v>
      </c>
      <c r="C47">
        <f t="shared" ca="1" si="1"/>
        <v>1</v>
      </c>
      <c r="D47">
        <f t="shared" ca="1" si="2"/>
        <v>44</v>
      </c>
      <c r="E47">
        <f t="shared" ca="1" si="3"/>
        <v>990</v>
      </c>
      <c r="F47">
        <f t="shared" ca="1" si="4"/>
        <v>44</v>
      </c>
      <c r="G47" t="str">
        <f ca="1">INDEX(Rutas_Despiece!C:C,MATCH($F47,$D:$D,0))</f>
        <v>Rutas_1</v>
      </c>
      <c r="H47" t="str">
        <f ca="1">INDEX(Rutas_Despiece!$D:$D,MATCH($F47,$D:$D,0))</f>
        <v>Ruta 1_1</v>
      </c>
      <c r="I47">
        <f ca="1">INDEX(Rutas_Despiece!$J:$J,MATCH($F47,$D:$D,0))</f>
        <v>41.636372399999999</v>
      </c>
      <c r="J47">
        <f ca="1">INDEX(Rutas_Despiece!$K:$K,MATCH($F47,$D:$D,0))</f>
        <v>-0.87839979999999995</v>
      </c>
      <c r="L47" t="str">
        <f ca="1">INDEX(Rutas_Despiece!$F:$F,MATCH($F47,$D:$D,0))&amp;" "&amp;INDEX(Rutas_Despiece!$G:$G,MATCH($F47,$D:$D,0))</f>
        <v xml:space="preserve">Avd. San José  </v>
      </c>
      <c r="M47" t="str">
        <f ca="1">INDEX(Rutas_Despiece!$H:$H,MATCH($F47,$D:$D,0))</f>
        <v>Zaragoza</v>
      </c>
      <c r="N47" t="str">
        <f ca="1">INDEX(Rutas_Despiece!$I:$I,MATCH($F47,$D:$D,0))</f>
        <v>Zaragoza, España</v>
      </c>
      <c r="O47" t="str">
        <f ca="1">INDEX(Rutas_Despiece!$L:$L,MATCH($F47,$D:$D,0))</f>
        <v>Esq. Bellavista - Pd. Bus</v>
      </c>
      <c r="P47" s="39" t="str">
        <f ca="1">Rutas_Despiece!M47</f>
        <v>Vuelta</v>
      </c>
      <c r="Q47" s="39" t="str">
        <f ca="1">Rutas_Despiece!N47</f>
        <v/>
      </c>
      <c r="R47" s="39" t="str">
        <f ca="1">Rutas_Despiece!O47</f>
        <v/>
      </c>
      <c r="S47" s="39" t="str">
        <f ca="1">Rutas_Despiece!P47</f>
        <v/>
      </c>
      <c r="T47" s="39" t="str">
        <f ca="1">Rutas_Despiece!Q47</f>
        <v/>
      </c>
    </row>
    <row r="48" spans="1:20" x14ac:dyDescent="0.25">
      <c r="A48">
        <f ca="1">IF(Rutas_Despiece!A48&lt;&gt;Rutas_Despiece!A47,1,0)</f>
        <v>0</v>
      </c>
      <c r="B48" s="69" t="s">
        <v>1174</v>
      </c>
      <c r="C48">
        <f t="shared" ca="1" si="1"/>
        <v>1</v>
      </c>
      <c r="D48">
        <f t="shared" ca="1" si="2"/>
        <v>45</v>
      </c>
      <c r="E48">
        <f t="shared" ca="1" si="3"/>
        <v>990</v>
      </c>
      <c r="F48">
        <f t="shared" ca="1" si="4"/>
        <v>45</v>
      </c>
      <c r="G48" t="str">
        <f ca="1">INDEX(Rutas_Despiece!C:C,MATCH($F48,$D:$D,0))</f>
        <v>Rutas_1</v>
      </c>
      <c r="H48" t="str">
        <f ca="1">INDEX(Rutas_Despiece!$D:$D,MATCH($F48,$D:$D,0))</f>
        <v>Ruta 1_1</v>
      </c>
      <c r="I48">
        <f ca="1">INDEX(Rutas_Despiece!$J:$J,MATCH($F48,$D:$D,0))</f>
        <v>41.6387</v>
      </c>
      <c r="J48">
        <f ca="1">INDEX(Rutas_Despiece!$K:$K,MATCH($F48,$D:$D,0))</f>
        <v>-0.87914999999999999</v>
      </c>
      <c r="L48" t="str">
        <f ca="1">INDEX(Rutas_Despiece!$F:$F,MATCH($F48,$D:$D,0))&amp;" "&amp;INDEX(Rutas_Despiece!$G:$G,MATCH($F48,$D:$D,0))</f>
        <v>Avenida Tenor Fleta nº 115-117</v>
      </c>
      <c r="M48" t="str">
        <f ca="1">INDEX(Rutas_Despiece!$H:$H,MATCH($F48,$D:$D,0))</f>
        <v>Zaragoza</v>
      </c>
      <c r="N48" t="str">
        <f ca="1">INDEX(Rutas_Despiece!$I:$I,MATCH($F48,$D:$D,0))</f>
        <v>Zaragoza, España</v>
      </c>
      <c r="O48">
        <f ca="1">INDEX(Rutas_Despiece!$L:$L,MATCH($F48,$D:$D,0))</f>
        <v>0</v>
      </c>
      <c r="P48" s="39" t="str">
        <f ca="1">Rutas_Despiece!M48</f>
        <v>Vuelta</v>
      </c>
      <c r="Q48" s="39" t="str">
        <f ca="1">Rutas_Despiece!N48</f>
        <v/>
      </c>
      <c r="R48" s="39" t="str">
        <f ca="1">Rutas_Despiece!O48</f>
        <v/>
      </c>
      <c r="S48" s="39" t="str">
        <f ca="1">Rutas_Despiece!P48</f>
        <v/>
      </c>
      <c r="T48" s="39" t="str">
        <f ca="1">Rutas_Despiece!Q48</f>
        <v/>
      </c>
    </row>
    <row r="49" spans="1:20" x14ac:dyDescent="0.25">
      <c r="A49">
        <f ca="1">IF(Rutas_Despiece!A49&lt;&gt;Rutas_Despiece!A48,1,0)</f>
        <v>0</v>
      </c>
      <c r="B49" s="69" t="s">
        <v>1174</v>
      </c>
      <c r="C49">
        <f t="shared" ca="1" si="1"/>
        <v>1</v>
      </c>
      <c r="D49">
        <f t="shared" ca="1" si="2"/>
        <v>46</v>
      </c>
      <c r="E49">
        <f t="shared" ca="1" si="3"/>
        <v>990</v>
      </c>
      <c r="F49">
        <f t="shared" ca="1" si="4"/>
        <v>46</v>
      </c>
      <c r="G49" t="str">
        <f ca="1">INDEX(Rutas_Despiece!C:C,MATCH($F49,$D:$D,0))</f>
        <v>Rutas_1</v>
      </c>
      <c r="H49" t="str">
        <f ca="1">INDEX(Rutas_Despiece!$D:$D,MATCH($F49,$D:$D,0))</f>
        <v>Ruta 1_1</v>
      </c>
      <c r="I49">
        <f ca="1">INDEX(Rutas_Despiece!$J:$J,MATCH($F49,$D:$D,0))</f>
        <v>41.6395646</v>
      </c>
      <c r="J49">
        <f ca="1">INDEX(Rutas_Despiece!$K:$K,MATCH($F49,$D:$D,0))</f>
        <v>-0.87384600000000001</v>
      </c>
      <c r="L49" t="str">
        <f ca="1">INDEX(Rutas_Despiece!$F:$F,MATCH($F49,$D:$D,0))&amp;" "&amp;INDEX(Rutas_Despiece!$G:$G,MATCH($F49,$D:$D,0))</f>
        <v xml:space="preserve">Avd. Puente Virrey  </v>
      </c>
      <c r="M49" t="str">
        <f ca="1">INDEX(Rutas_Despiece!$H:$H,MATCH($F49,$D:$D,0))</f>
        <v>Zaragoza</v>
      </c>
      <c r="N49" t="str">
        <f ca="1">INDEX(Rutas_Despiece!$I:$I,MATCH($F49,$D:$D,0))</f>
        <v>Zaragoza, España</v>
      </c>
      <c r="O49" t="str">
        <f ca="1">INDEX(Rutas_Despiece!$L:$L,MATCH($F49,$D:$D,0))</f>
        <v>Esq. Cesáreo Alierta - Pd. Bus</v>
      </c>
      <c r="P49" s="39" t="str">
        <f ca="1">Rutas_Despiece!M49</f>
        <v>Vuelta</v>
      </c>
      <c r="Q49" s="39" t="str">
        <f ca="1">Rutas_Despiece!N49</f>
        <v/>
      </c>
      <c r="R49" s="39" t="str">
        <f ca="1">Rutas_Despiece!O49</f>
        <v/>
      </c>
      <c r="S49" s="39" t="str">
        <f ca="1">Rutas_Despiece!P49</f>
        <v/>
      </c>
      <c r="T49" s="39" t="str">
        <f ca="1">Rutas_Despiece!Q49</f>
        <v/>
      </c>
    </row>
    <row r="50" spans="1:20" x14ac:dyDescent="0.25">
      <c r="A50">
        <f ca="1">IF(Rutas_Despiece!A50&lt;&gt;Rutas_Despiece!A49,1,0)</f>
        <v>0</v>
      </c>
      <c r="B50" s="69" t="s">
        <v>1174</v>
      </c>
      <c r="C50">
        <f t="shared" ca="1" si="1"/>
        <v>1</v>
      </c>
      <c r="D50">
        <f t="shared" ca="1" si="2"/>
        <v>47</v>
      </c>
      <c r="E50">
        <f t="shared" ca="1" si="3"/>
        <v>990</v>
      </c>
      <c r="F50">
        <f t="shared" ca="1" si="4"/>
        <v>47</v>
      </c>
      <c r="G50" t="str">
        <f ca="1">INDEX(Rutas_Despiece!C:C,MATCH($F50,$D:$D,0))</f>
        <v>Rutas_1</v>
      </c>
      <c r="H50" t="str">
        <f ca="1">INDEX(Rutas_Despiece!$D:$D,MATCH($F50,$D:$D,0))</f>
        <v>Ruta 1_1</v>
      </c>
      <c r="I50">
        <f ca="1">INDEX(Rutas_Despiece!$J:$J,MATCH($F50,$D:$D,0))</f>
        <v>41.642549299999999</v>
      </c>
      <c r="J50">
        <f ca="1">INDEX(Rutas_Despiece!$K:$K,MATCH($F50,$D:$D,0))</f>
        <v>-0.87307480000000004</v>
      </c>
      <c r="L50" t="str">
        <f ca="1">INDEX(Rutas_Despiece!$F:$F,MATCH($F50,$D:$D,0))&amp;" "&amp;INDEX(Rutas_Despiece!$G:$G,MATCH($F50,$D:$D,0))</f>
        <v xml:space="preserve">Avd. San José  </v>
      </c>
      <c r="M50" t="str">
        <f ca="1">INDEX(Rutas_Despiece!$H:$H,MATCH($F50,$D:$D,0))</f>
        <v>Zaragoza</v>
      </c>
      <c r="N50" t="str">
        <f ca="1">INDEX(Rutas_Despiece!$I:$I,MATCH($F50,$D:$D,0))</f>
        <v>Zaragoza, España</v>
      </c>
      <c r="O50" t="str">
        <f ca="1">INDEX(Rutas_Despiece!$L:$L,MATCH($F50,$D:$D,0))</f>
        <v>Esq. Privilegio de la Unión</v>
      </c>
      <c r="P50" s="39" t="str">
        <f ca="1">Rutas_Despiece!M50</f>
        <v>Vuelta</v>
      </c>
      <c r="Q50" s="39" t="str">
        <f ca="1">Rutas_Despiece!N50</f>
        <v/>
      </c>
      <c r="R50" s="39" t="str">
        <f ca="1">Rutas_Despiece!O50</f>
        <v/>
      </c>
      <c r="S50" s="39" t="str">
        <f ca="1">Rutas_Despiece!P50</f>
        <v/>
      </c>
      <c r="T50" s="39" t="str">
        <f ca="1">Rutas_Despiece!Q50</f>
        <v/>
      </c>
    </row>
    <row r="51" spans="1:20" x14ac:dyDescent="0.25">
      <c r="A51">
        <f ca="1">IF(Rutas_Despiece!A51&lt;&gt;Rutas_Despiece!A50,1,0)</f>
        <v>0</v>
      </c>
      <c r="B51" s="69" t="s">
        <v>1174</v>
      </c>
      <c r="C51">
        <f t="shared" ca="1" si="1"/>
        <v>1</v>
      </c>
      <c r="D51">
        <f t="shared" ca="1" si="2"/>
        <v>48</v>
      </c>
      <c r="E51">
        <f t="shared" ca="1" si="3"/>
        <v>990</v>
      </c>
      <c r="F51">
        <f t="shared" ca="1" si="4"/>
        <v>48</v>
      </c>
      <c r="G51" t="str">
        <f ca="1">INDEX(Rutas_Despiece!C:C,MATCH($F51,$D:$D,0))</f>
        <v>Rutas_1</v>
      </c>
      <c r="H51" t="str">
        <f ca="1">INDEX(Rutas_Despiece!$D:$D,MATCH($F51,$D:$D,0))</f>
        <v>Ruta 1_1</v>
      </c>
      <c r="I51">
        <f ca="1">INDEX(Rutas_Despiece!$J:$J,MATCH($F51,$D:$D,0))</f>
        <v>41.646481000000001</v>
      </c>
      <c r="J51">
        <f ca="1">INDEX(Rutas_Despiece!$K:$K,MATCH($F51,$D:$D,0))</f>
        <v>-0.88755300000000004</v>
      </c>
      <c r="L51" t="str">
        <f ca="1">INDEX(Rutas_Despiece!$F:$F,MATCH($F51,$D:$D,0))&amp;" "&amp;INDEX(Rutas_Despiece!$G:$G,MATCH($F51,$D:$D,0))</f>
        <v>Avd. San José nº 7</v>
      </c>
      <c r="M51" t="str">
        <f ca="1">INDEX(Rutas_Despiece!$H:$H,MATCH($F51,$D:$D,0))</f>
        <v>Zaragoza</v>
      </c>
      <c r="N51" t="str">
        <f ca="1">INDEX(Rutas_Despiece!$I:$I,MATCH($F51,$D:$D,0))</f>
        <v>Zaragoza, España</v>
      </c>
      <c r="O51">
        <f ca="1">INDEX(Rutas_Despiece!$L:$L,MATCH($F51,$D:$D,0))</f>
        <v>0</v>
      </c>
      <c r="P51" s="39" t="str">
        <f ca="1">Rutas_Despiece!M51</f>
        <v>Vuelta</v>
      </c>
      <c r="Q51" s="39" t="str">
        <f ca="1">Rutas_Despiece!N51</f>
        <v/>
      </c>
      <c r="R51" s="39" t="str">
        <f ca="1">Rutas_Despiece!O51</f>
        <v/>
      </c>
      <c r="S51" s="39" t="str">
        <f ca="1">Rutas_Despiece!P51</f>
        <v/>
      </c>
      <c r="T51" s="39" t="str">
        <f ca="1">Rutas_Despiece!Q51</f>
        <v/>
      </c>
    </row>
    <row r="52" spans="1:20" x14ac:dyDescent="0.25">
      <c r="A52">
        <f ca="1">IF(Rutas_Despiece!A52&lt;&gt;Rutas_Despiece!A51,1,0)</f>
        <v>0</v>
      </c>
      <c r="B52" s="69" t="s">
        <v>1174</v>
      </c>
      <c r="C52">
        <f t="shared" ca="1" si="1"/>
        <v>1</v>
      </c>
      <c r="D52">
        <f t="shared" ca="1" si="2"/>
        <v>49</v>
      </c>
      <c r="E52">
        <f t="shared" ca="1" si="3"/>
        <v>990</v>
      </c>
      <c r="F52">
        <f t="shared" ca="1" si="4"/>
        <v>49</v>
      </c>
      <c r="G52" t="str">
        <f ca="1">INDEX(Rutas_Despiece!C:C,MATCH($F52,$D:$D,0))</f>
        <v>Rutas_1</v>
      </c>
      <c r="H52" t="str">
        <f ca="1">INDEX(Rutas_Despiece!$D:$D,MATCH($F52,$D:$D,0))</f>
        <v>Ruta 1_1</v>
      </c>
      <c r="I52">
        <f ca="1">INDEX(Rutas_Despiece!$J:$J,MATCH($F52,$D:$D,0))</f>
        <v>41.647160999999997</v>
      </c>
      <c r="J52">
        <f ca="1">INDEX(Rutas_Despiece!$K:$K,MATCH($F52,$D:$D,0))</f>
        <v>-0.87427809999999995</v>
      </c>
      <c r="L52" t="str">
        <f ca="1">INDEX(Rutas_Despiece!$F:$F,MATCH($F52,$D:$D,0))&amp;" "&amp;INDEX(Rutas_Despiece!$G:$G,MATCH($F52,$D:$D,0))</f>
        <v>Camino Las Torres nº 3</v>
      </c>
      <c r="M52" t="str">
        <f ca="1">INDEX(Rutas_Despiece!$H:$H,MATCH($F52,$D:$D,0))</f>
        <v>Zaragoza</v>
      </c>
      <c r="N52" t="str">
        <f ca="1">INDEX(Rutas_Despiece!$I:$I,MATCH($F52,$D:$D,0))</f>
        <v>Zaragoza, España</v>
      </c>
      <c r="O52">
        <f ca="1">INDEX(Rutas_Despiece!$L:$L,MATCH($F52,$D:$D,0))</f>
        <v>0</v>
      </c>
      <c r="P52" s="39" t="str">
        <f ca="1">Rutas_Despiece!M52</f>
        <v>Vuelta</v>
      </c>
      <c r="Q52" s="39" t="str">
        <f ca="1">Rutas_Despiece!N52</f>
        <v/>
      </c>
      <c r="R52" s="39" t="str">
        <f ca="1">Rutas_Despiece!O52</f>
        <v/>
      </c>
      <c r="S52" s="39" t="str">
        <f ca="1">Rutas_Despiece!P52</f>
        <v/>
      </c>
      <c r="T52" s="39" t="str">
        <f ca="1">Rutas_Despiece!Q52</f>
        <v/>
      </c>
    </row>
    <row r="53" spans="1:20" x14ac:dyDescent="0.25">
      <c r="A53">
        <f ca="1">IF(Rutas_Despiece!A53&lt;&gt;Rutas_Despiece!A52,1,0)</f>
        <v>0</v>
      </c>
      <c r="B53" s="69" t="s">
        <v>1174</v>
      </c>
      <c r="C53">
        <f t="shared" ca="1" si="1"/>
        <v>1</v>
      </c>
      <c r="D53">
        <f t="shared" ca="1" si="2"/>
        <v>50</v>
      </c>
      <c r="E53">
        <f t="shared" ca="1" si="3"/>
        <v>990</v>
      </c>
      <c r="F53">
        <f t="shared" ca="1" si="4"/>
        <v>50</v>
      </c>
      <c r="G53" t="str">
        <f ca="1">INDEX(Rutas_Despiece!C:C,MATCH($F53,$D:$D,0))</f>
        <v>Rutas_1</v>
      </c>
      <c r="H53" t="str">
        <f ca="1">INDEX(Rutas_Despiece!$D:$D,MATCH($F53,$D:$D,0))</f>
        <v>Ruta 1_1</v>
      </c>
      <c r="I53">
        <f ca="1">INDEX(Rutas_Despiece!$J:$J,MATCH($F53,$D:$D,0))</f>
        <v>41.648307000000003</v>
      </c>
      <c r="J53">
        <f ca="1">INDEX(Rutas_Despiece!$K:$K,MATCH($F53,$D:$D,0))</f>
        <v>-0.86834230000000001</v>
      </c>
      <c r="L53" t="str">
        <f ca="1">INDEX(Rutas_Despiece!$F:$F,MATCH($F53,$D:$D,0))&amp;" "&amp;INDEX(Rutas_Despiece!$G:$G,MATCH($F53,$D:$D,0))</f>
        <v xml:space="preserve">Camino Las Torres  </v>
      </c>
      <c r="M53" t="str">
        <f ca="1">INDEX(Rutas_Despiece!$H:$H,MATCH($F53,$D:$D,0))</f>
        <v>Zaragoza</v>
      </c>
      <c r="N53" t="str">
        <f ca="1">INDEX(Rutas_Despiece!$I:$I,MATCH($F53,$D:$D,0))</f>
        <v>Zaragoza, España</v>
      </c>
      <c r="O53" t="str">
        <f ca="1">INDEX(Rutas_Despiece!$L:$L,MATCH($F53,$D:$D,0))</f>
        <v>Frente Gasolinera - Pd. Bus</v>
      </c>
      <c r="P53" s="39" t="str">
        <f ca="1">Rutas_Despiece!M53</f>
        <v>Vuelta</v>
      </c>
      <c r="Q53" s="39" t="str">
        <f ca="1">Rutas_Despiece!N53</f>
        <v/>
      </c>
      <c r="R53" s="39" t="str">
        <f ca="1">Rutas_Despiece!O53</f>
        <v/>
      </c>
      <c r="S53" s="39" t="str">
        <f ca="1">Rutas_Despiece!P53</f>
        <v/>
      </c>
      <c r="T53" s="39" t="str">
        <f ca="1">Rutas_Despiece!Q53</f>
        <v/>
      </c>
    </row>
    <row r="54" spans="1:20" x14ac:dyDescent="0.25">
      <c r="A54">
        <f ca="1">IF(Rutas_Despiece!A54&lt;&gt;Rutas_Despiece!A53,1,0)</f>
        <v>0</v>
      </c>
      <c r="B54" s="69" t="s">
        <v>1174</v>
      </c>
      <c r="C54">
        <f t="shared" ca="1" si="1"/>
        <v>1</v>
      </c>
      <c r="D54">
        <f t="shared" ca="1" si="2"/>
        <v>51</v>
      </c>
      <c r="E54">
        <f t="shared" ca="1" si="3"/>
        <v>990</v>
      </c>
      <c r="F54">
        <f t="shared" ca="1" si="4"/>
        <v>51</v>
      </c>
      <c r="G54" t="str">
        <f ca="1">INDEX(Rutas_Despiece!C:C,MATCH($F54,$D:$D,0))</f>
        <v>Rutas_1</v>
      </c>
      <c r="H54" t="str">
        <f ca="1">INDEX(Rutas_Despiece!$D:$D,MATCH($F54,$D:$D,0))</f>
        <v>Ruta 1_1</v>
      </c>
      <c r="I54">
        <f ca="1">INDEX(Rutas_Despiece!$J:$J,MATCH($F54,$D:$D,0))</f>
        <v>41.6577603</v>
      </c>
      <c r="J54">
        <f ca="1">INDEX(Rutas_Despiece!$K:$K,MATCH($F54,$D:$D,0))</f>
        <v>-0.860869</v>
      </c>
      <c r="L54" t="str">
        <f ca="1">INDEX(Rutas_Despiece!$F:$F,MATCH($F54,$D:$D,0))&amp;" "&amp;INDEX(Rutas_Despiece!$G:$G,MATCH($F54,$D:$D,0))</f>
        <v xml:space="preserve">Marqués de la Cadena  </v>
      </c>
      <c r="M54" t="str">
        <f ca="1">INDEX(Rutas_Despiece!$H:$H,MATCH($F54,$D:$D,0))</f>
        <v>Zaragoza</v>
      </c>
      <c r="N54" t="str">
        <f ca="1">INDEX(Rutas_Despiece!$I:$I,MATCH($F54,$D:$D,0))</f>
        <v>Zaragoza, España</v>
      </c>
      <c r="O54" t="str">
        <f ca="1">INDEX(Rutas_Despiece!$L:$L,MATCH($F54,$D:$D,0))</f>
        <v>Esq. Velilla de Ebro - Piscinas -Pd. Bus</v>
      </c>
      <c r="P54" s="39" t="str">
        <f ca="1">Rutas_Despiece!M54</f>
        <v>Vuelta</v>
      </c>
      <c r="Q54" s="39" t="str">
        <f ca="1">Rutas_Despiece!N54</f>
        <v/>
      </c>
      <c r="R54" s="39" t="str">
        <f ca="1">Rutas_Despiece!O54</f>
        <v/>
      </c>
      <c r="S54" s="39" t="str">
        <f ca="1">Rutas_Despiece!P54</f>
        <v/>
      </c>
      <c r="T54" s="39" t="str">
        <f ca="1">Rutas_Despiece!Q54</f>
        <v/>
      </c>
    </row>
    <row r="55" spans="1:20" x14ac:dyDescent="0.25">
      <c r="A55">
        <f ca="1">IF(Rutas_Despiece!A55&lt;&gt;Rutas_Despiece!A54,1,0)</f>
        <v>0</v>
      </c>
      <c r="B55" s="69" t="s">
        <v>1174</v>
      </c>
      <c r="C55">
        <f t="shared" ca="1" si="1"/>
        <v>1</v>
      </c>
      <c r="D55">
        <f t="shared" ca="1" si="2"/>
        <v>52</v>
      </c>
      <c r="E55">
        <f t="shared" ca="1" si="3"/>
        <v>990</v>
      </c>
      <c r="F55">
        <f t="shared" ca="1" si="4"/>
        <v>52</v>
      </c>
      <c r="G55" t="str">
        <f ca="1">INDEX(Rutas_Despiece!C:C,MATCH($F55,$D:$D,0))</f>
        <v>Rutas_1</v>
      </c>
      <c r="H55" t="str">
        <f ca="1">INDEX(Rutas_Despiece!$D:$D,MATCH($F55,$D:$D,0))</f>
        <v>Ruta 1_1</v>
      </c>
      <c r="I55">
        <f ca="1">INDEX(Rutas_Despiece!$J:$J,MATCH($F55,$D:$D,0))</f>
        <v>41.660627900000001</v>
      </c>
      <c r="J55">
        <f ca="1">INDEX(Rutas_Despiece!$K:$K,MATCH($F55,$D:$D,0))</f>
        <v>-0.86385869999999998</v>
      </c>
      <c r="L55" t="str">
        <f ca="1">INDEX(Rutas_Despiece!$F:$F,MATCH($F55,$D:$D,0))&amp;" "&amp;INDEX(Rutas_Despiece!$G:$G,MATCH($F55,$D:$D,0))</f>
        <v xml:space="preserve">Marqués de la Cadena  </v>
      </c>
      <c r="M55" t="str">
        <f ca="1">INDEX(Rutas_Despiece!$H:$H,MATCH($F55,$D:$D,0))</f>
        <v>Zaragoza</v>
      </c>
      <c r="N55" t="str">
        <f ca="1">INDEX(Rutas_Despiece!$I:$I,MATCH($F55,$D:$D,0))</f>
        <v>Zaragoza, España</v>
      </c>
      <c r="O55" t="str">
        <f ca="1">INDEX(Rutas_Despiece!$L:$L,MATCH($F55,$D:$D,0))</f>
        <v>Esq. Molino de las Armas</v>
      </c>
      <c r="P55" s="39" t="str">
        <f ca="1">Rutas_Despiece!M55</f>
        <v>Vuelta</v>
      </c>
      <c r="Q55" s="39" t="str">
        <f ca="1">Rutas_Despiece!N55</f>
        <v/>
      </c>
      <c r="R55" s="39" t="str">
        <f ca="1">Rutas_Despiece!O55</f>
        <v/>
      </c>
      <c r="S55" s="39" t="str">
        <f ca="1">Rutas_Despiece!P55</f>
        <v/>
      </c>
      <c r="T55" s="39" t="str">
        <f ca="1">Rutas_Despiece!Q55</f>
        <v/>
      </c>
    </row>
    <row r="56" spans="1:20" x14ac:dyDescent="0.25">
      <c r="A56">
        <f ca="1">IF(Rutas_Despiece!A56&lt;&gt;Rutas_Despiece!A55,1,0)</f>
        <v>0</v>
      </c>
      <c r="B56" s="69" t="s">
        <v>1174</v>
      </c>
      <c r="C56">
        <f t="shared" ca="1" si="1"/>
        <v>1</v>
      </c>
      <c r="D56">
        <f t="shared" ca="1" si="2"/>
        <v>53</v>
      </c>
      <c r="E56">
        <f t="shared" ca="1" si="3"/>
        <v>990</v>
      </c>
      <c r="F56">
        <f t="shared" ca="1" si="4"/>
        <v>53</v>
      </c>
      <c r="G56" t="str">
        <f ca="1">INDEX(Rutas_Despiece!C:C,MATCH($F56,$D:$D,0))</f>
        <v>Rutas_1</v>
      </c>
      <c r="H56" t="str">
        <f ca="1">INDEX(Rutas_Despiece!$D:$D,MATCH($F56,$D:$D,0))</f>
        <v>Ruta 1_1</v>
      </c>
      <c r="I56">
        <f ca="1">INDEX(Rutas_Despiece!$J:$J,MATCH($F56,$D:$D,0))</f>
        <v>41.666580400000001</v>
      </c>
      <c r="J56">
        <f ca="1">INDEX(Rutas_Despiece!$K:$K,MATCH($F56,$D:$D,0))</f>
        <v>-0.87268109999999999</v>
      </c>
      <c r="L56" t="str">
        <f ca="1">INDEX(Rutas_Despiece!$F:$F,MATCH($F56,$D:$D,0))&amp;" "&amp;INDEX(Rutas_Despiece!$G:$G,MATCH($F56,$D:$D,0))</f>
        <v xml:space="preserve">Valle de Broto  </v>
      </c>
      <c r="M56" t="str">
        <f ca="1">INDEX(Rutas_Despiece!$H:$H,MATCH($F56,$D:$D,0))</f>
        <v>Zaragoza</v>
      </c>
      <c r="N56" t="str">
        <f ca="1">INDEX(Rutas_Despiece!$I:$I,MATCH($F56,$D:$D,0))</f>
        <v>Zaragoza, España</v>
      </c>
      <c r="O56" t="str">
        <f ca="1">INDEX(Rutas_Despiece!$L:$L,MATCH($F56,$D:$D,0))</f>
        <v>Esq. San Juan de la Peña</v>
      </c>
      <c r="P56" s="39" t="str">
        <f ca="1">Rutas_Despiece!M56</f>
        <v>Vuelta</v>
      </c>
      <c r="Q56" s="39" t="str">
        <f ca="1">Rutas_Despiece!N56</f>
        <v/>
      </c>
      <c r="R56" s="39" t="str">
        <f ca="1">Rutas_Despiece!O56</f>
        <v/>
      </c>
      <c r="S56" s="39" t="str">
        <f ca="1">Rutas_Despiece!P56</f>
        <v/>
      </c>
      <c r="T56" s="39" t="str">
        <f ca="1">Rutas_Despiece!Q56</f>
        <v/>
      </c>
    </row>
    <row r="57" spans="1:20" x14ac:dyDescent="0.25">
      <c r="A57">
        <f ca="1">IF(Rutas_Despiece!A57&lt;&gt;Rutas_Despiece!A56,1,0)</f>
        <v>0</v>
      </c>
      <c r="B57" s="69" t="s">
        <v>1174</v>
      </c>
      <c r="C57">
        <f t="shared" ca="1" si="1"/>
        <v>1</v>
      </c>
      <c r="D57">
        <f t="shared" ca="1" si="2"/>
        <v>54</v>
      </c>
      <c r="E57">
        <f t="shared" ca="1" si="3"/>
        <v>990</v>
      </c>
      <c r="F57">
        <f t="shared" ca="1" si="4"/>
        <v>54</v>
      </c>
      <c r="G57" t="str">
        <f ca="1">INDEX(Rutas_Despiece!C:C,MATCH($F57,$D:$D,0))</f>
        <v>Rutas_1</v>
      </c>
      <c r="H57" t="str">
        <f ca="1">INDEX(Rutas_Despiece!$D:$D,MATCH($F57,$D:$D,0))</f>
        <v>Ruta 1_1</v>
      </c>
      <c r="I57">
        <f ca="1">INDEX(Rutas_Despiece!$J:$J,MATCH($F57,$D:$D,0))</f>
        <v>41.666623000000001</v>
      </c>
      <c r="J57">
        <f ca="1">INDEX(Rutas_Despiece!$K:$K,MATCH($F57,$D:$D,0))</f>
        <v>-0.87486399999999998</v>
      </c>
      <c r="L57" t="str">
        <f ca="1">INDEX(Rutas_Despiece!$F:$F,MATCH($F57,$D:$D,0))&amp;" "&amp;INDEX(Rutas_Despiece!$G:$G,MATCH($F57,$D:$D,0))</f>
        <v xml:space="preserve">Valle de Broto  </v>
      </c>
      <c r="M57" t="str">
        <f ca="1">INDEX(Rutas_Despiece!$H:$H,MATCH($F57,$D:$D,0))</f>
        <v>Zaragoza</v>
      </c>
      <c r="N57" t="str">
        <f ca="1">INDEX(Rutas_Despiece!$I:$I,MATCH($F57,$D:$D,0))</f>
        <v>Zaragoza, España</v>
      </c>
      <c r="O57" t="str">
        <f ca="1">INDEX(Rutas_Despiece!$L:$L,MATCH($F57,$D:$D,0))</f>
        <v>Esq. Valle Pineta - Bar Sango 2</v>
      </c>
      <c r="P57" s="39" t="str">
        <f ca="1">Rutas_Despiece!M57</f>
        <v>Vuelta</v>
      </c>
      <c r="Q57" s="39" t="str">
        <f ca="1">Rutas_Despiece!N57</f>
        <v/>
      </c>
      <c r="R57" s="39" t="str">
        <f ca="1">Rutas_Despiece!O57</f>
        <v/>
      </c>
      <c r="S57" s="39" t="str">
        <f ca="1">Rutas_Despiece!P57</f>
        <v/>
      </c>
      <c r="T57" s="39" t="str">
        <f ca="1">Rutas_Despiece!Q57</f>
        <v/>
      </c>
    </row>
    <row r="58" spans="1:20" x14ac:dyDescent="0.25">
      <c r="A58">
        <f ca="1">IF(Rutas_Despiece!A58&lt;&gt;Rutas_Despiece!A57,1,0)</f>
        <v>0</v>
      </c>
      <c r="B58" s="69" t="s">
        <v>1174</v>
      </c>
      <c r="C58">
        <f t="shared" ca="1" si="1"/>
        <v>1</v>
      </c>
      <c r="D58">
        <f t="shared" ca="1" si="2"/>
        <v>55</v>
      </c>
      <c r="E58">
        <f t="shared" ca="1" si="3"/>
        <v>990</v>
      </c>
      <c r="F58">
        <f t="shared" ca="1" si="4"/>
        <v>55</v>
      </c>
      <c r="G58" t="str">
        <f ca="1">INDEX(Rutas_Despiece!C:C,MATCH($F58,$D:$D,0))</f>
        <v>Rutas_1</v>
      </c>
      <c r="H58" t="str">
        <f ca="1">INDEX(Rutas_Despiece!$D:$D,MATCH($F58,$D:$D,0))</f>
        <v>Ruta 1_1</v>
      </c>
      <c r="I58">
        <f ca="1">INDEX(Rutas_Despiece!$J:$J,MATCH($F58,$D:$D,0))</f>
        <v>41.666105000000002</v>
      </c>
      <c r="J58">
        <f ca="1">INDEX(Rutas_Despiece!$K:$K,MATCH($F58,$D:$D,0))</f>
        <v>-0.88436630000000005</v>
      </c>
      <c r="L58" t="str">
        <f ca="1">INDEX(Rutas_Despiece!$F:$F,MATCH($F58,$D:$D,0))&amp;" "&amp;INDEX(Rutas_Despiece!$G:$G,MATCH($F58,$D:$D,0))</f>
        <v xml:space="preserve">Valle de Broto  </v>
      </c>
      <c r="M58" t="str">
        <f ca="1">INDEX(Rutas_Despiece!$H:$H,MATCH($F58,$D:$D,0))</f>
        <v>Zaragoza</v>
      </c>
      <c r="N58" t="str">
        <f ca="1">INDEX(Rutas_Despiece!$I:$I,MATCH($F58,$D:$D,0))</f>
        <v>Zaragoza, España</v>
      </c>
      <c r="O58" t="str">
        <f ca="1">INDEX(Rutas_Despiece!$L:$L,MATCH($F58,$D:$D,0))</f>
        <v>Frente Kasan - Pd. Bus</v>
      </c>
      <c r="P58" s="39" t="str">
        <f ca="1">Rutas_Despiece!M58</f>
        <v>Vuelta</v>
      </c>
      <c r="Q58" s="39" t="str">
        <f ca="1">Rutas_Despiece!N58</f>
        <v/>
      </c>
      <c r="R58" s="39" t="str">
        <f ca="1">Rutas_Despiece!O58</f>
        <v/>
      </c>
      <c r="S58" s="39" t="str">
        <f ca="1">Rutas_Despiece!P58</f>
        <v/>
      </c>
      <c r="T58" s="39" t="str">
        <f ca="1">Rutas_Despiece!Q58</f>
        <v/>
      </c>
    </row>
    <row r="59" spans="1:20" x14ac:dyDescent="0.25">
      <c r="A59">
        <f ca="1">IF(Rutas_Despiece!A59&lt;&gt;Rutas_Despiece!A58,1,0)</f>
        <v>0</v>
      </c>
      <c r="B59" s="69" t="s">
        <v>1174</v>
      </c>
      <c r="C59">
        <f t="shared" ca="1" si="1"/>
        <v>1</v>
      </c>
      <c r="D59">
        <f t="shared" ca="1" si="2"/>
        <v>56</v>
      </c>
      <c r="E59">
        <f t="shared" ca="1" si="3"/>
        <v>990</v>
      </c>
      <c r="F59">
        <f t="shared" ca="1" si="4"/>
        <v>56</v>
      </c>
      <c r="G59" t="str">
        <f ca="1">INDEX(Rutas_Despiece!C:C,MATCH($F59,$D:$D,0))</f>
        <v>Rutas_1</v>
      </c>
      <c r="H59" t="str">
        <f ca="1">INDEX(Rutas_Despiece!$D:$D,MATCH($F59,$D:$D,0))</f>
        <v>Ruta 1_1</v>
      </c>
      <c r="I59">
        <f ca="1">INDEX(Rutas_Despiece!$J:$J,MATCH($F59,$D:$D,0))</f>
        <v>41.664920299999999</v>
      </c>
      <c r="J59">
        <f ca="1">INDEX(Rutas_Despiece!$K:$K,MATCH($F59,$D:$D,0))</f>
        <v>-0.88638819999999996</v>
      </c>
      <c r="L59" t="str">
        <f ca="1">INDEX(Rutas_Despiece!$F:$F,MATCH($F59,$D:$D,0))&amp;" "&amp;INDEX(Rutas_Despiece!$G:$G,MATCH($F59,$D:$D,0))</f>
        <v xml:space="preserve">Valle de Broto  </v>
      </c>
      <c r="M59" t="str">
        <f ca="1">INDEX(Rutas_Despiece!$H:$H,MATCH($F59,$D:$D,0))</f>
        <v>Zaragoza</v>
      </c>
      <c r="N59" t="str">
        <f ca="1">INDEX(Rutas_Despiece!$I:$I,MATCH($F59,$D:$D,0))</f>
        <v>Zaragoza, España</v>
      </c>
      <c r="O59" t="str">
        <f ca="1">INDEX(Rutas_Despiece!$L:$L,MATCH($F59,$D:$D,0))</f>
        <v>Esq. Gómez Avellaneda - Pd. Bus</v>
      </c>
      <c r="P59" s="39" t="str">
        <f ca="1">Rutas_Despiece!M59</f>
        <v>Vuelta</v>
      </c>
      <c r="Q59" s="39" t="str">
        <f ca="1">Rutas_Despiece!N59</f>
        <v/>
      </c>
      <c r="R59" s="39" t="str">
        <f ca="1">Rutas_Despiece!O59</f>
        <v/>
      </c>
      <c r="S59" s="39" t="str">
        <f ca="1">Rutas_Despiece!P59</f>
        <v/>
      </c>
      <c r="T59" s="39" t="str">
        <f ca="1">Rutas_Despiece!Q59</f>
        <v/>
      </c>
    </row>
    <row r="60" spans="1:20" x14ac:dyDescent="0.25">
      <c r="A60">
        <f ca="1">IF(Rutas_Despiece!A60&lt;&gt;Rutas_Despiece!A59,1,0)</f>
        <v>0</v>
      </c>
      <c r="B60" s="69" t="s">
        <v>1174</v>
      </c>
      <c r="C60">
        <f t="shared" ca="1" si="1"/>
        <v>1</v>
      </c>
      <c r="D60">
        <f t="shared" ca="1" si="2"/>
        <v>57</v>
      </c>
      <c r="E60">
        <f t="shared" ca="1" si="3"/>
        <v>990</v>
      </c>
      <c r="F60">
        <f t="shared" ca="1" si="4"/>
        <v>57</v>
      </c>
      <c r="G60" t="str">
        <f ca="1">INDEX(Rutas_Despiece!C:C,MATCH($F60,$D:$D,0))</f>
        <v>Rutas_1</v>
      </c>
      <c r="H60" t="str">
        <f ca="1">INDEX(Rutas_Despiece!$D:$D,MATCH($F60,$D:$D,0))</f>
        <v>Ruta 1_1</v>
      </c>
      <c r="I60">
        <f ca="1">INDEX(Rutas_Despiece!$J:$J,MATCH($F60,$D:$D,0))</f>
        <v>41.659283100000003</v>
      </c>
      <c r="J60">
        <f ca="1">INDEX(Rutas_Despiece!$K:$K,MATCH($F60,$D:$D,0))</f>
        <v>-0.89284569999999996</v>
      </c>
      <c r="L60" t="str">
        <f ca="1">INDEX(Rutas_Despiece!$F:$F,MATCH($F60,$D:$D,0))&amp;" "&amp;INDEX(Rutas_Despiece!$G:$G,MATCH($F60,$D:$D,0))</f>
        <v xml:space="preserve">Plaza de Europa  </v>
      </c>
      <c r="M60" t="str">
        <f ca="1">INDEX(Rutas_Despiece!$H:$H,MATCH($F60,$D:$D,0))</f>
        <v>Zaragoza</v>
      </c>
      <c r="N60" t="str">
        <f ca="1">INDEX(Rutas_Despiece!$I:$I,MATCH($F60,$D:$D,0))</f>
        <v>Zaragoza, España</v>
      </c>
      <c r="O60" t="str">
        <f ca="1">INDEX(Rutas_Despiece!$L:$L,MATCH($F60,$D:$D,0))</f>
        <v>Esq. Pablo Gargallo - Pd. Bus</v>
      </c>
      <c r="P60" s="39" t="str">
        <f ca="1">Rutas_Despiece!M60</f>
        <v>Vuelta</v>
      </c>
      <c r="Q60" s="39" t="str">
        <f ca="1">Rutas_Despiece!N60</f>
        <v/>
      </c>
      <c r="R60" s="39" t="str">
        <f ca="1">Rutas_Despiece!O60</f>
        <v/>
      </c>
      <c r="S60" s="39" t="str">
        <f ca="1">Rutas_Despiece!P60</f>
        <v/>
      </c>
      <c r="T60" s="39" t="str">
        <f ca="1">Rutas_Despiece!Q60</f>
        <v/>
      </c>
    </row>
    <row r="61" spans="1:20" x14ac:dyDescent="0.25">
      <c r="A61">
        <f ca="1">IF(Rutas_Despiece!A61&lt;&gt;Rutas_Despiece!A60,1,0)</f>
        <v>0</v>
      </c>
      <c r="B61" s="69" t="s">
        <v>1174</v>
      </c>
      <c r="C61">
        <f t="shared" ca="1" si="1"/>
        <v>1</v>
      </c>
      <c r="D61">
        <f t="shared" ca="1" si="2"/>
        <v>58</v>
      </c>
      <c r="E61">
        <f t="shared" ca="1" si="3"/>
        <v>990</v>
      </c>
      <c r="F61">
        <f t="shared" ca="1" si="4"/>
        <v>58</v>
      </c>
      <c r="G61" t="str">
        <f ca="1">INDEX(Rutas_Despiece!C:C,MATCH($F61,$D:$D,0))</f>
        <v>Rutas_1</v>
      </c>
      <c r="H61" t="str">
        <f ca="1">INDEX(Rutas_Despiece!$D:$D,MATCH($F61,$D:$D,0))</f>
        <v>Ruta 1_1</v>
      </c>
      <c r="I61">
        <f ca="1">INDEX(Rutas_Despiece!$J:$J,MATCH($F61,$D:$D,0))</f>
        <v>41.641716799999998</v>
      </c>
      <c r="J61">
        <f ca="1">INDEX(Rutas_Despiece!$K:$K,MATCH($F61,$D:$D,0))</f>
        <v>-0.91498789999999997</v>
      </c>
      <c r="L61" t="str">
        <f ca="1">INDEX(Rutas_Despiece!$F:$F,MATCH($F61,$D:$D,0))&amp;" "&amp;INDEX(Rutas_Despiece!$G:$G,MATCH($F61,$D:$D,0))</f>
        <v xml:space="preserve">Vía Hispanidad  </v>
      </c>
      <c r="M61" t="str">
        <f ca="1">INDEX(Rutas_Despiece!$H:$H,MATCH($F61,$D:$D,0))</f>
        <v>Zaragoza</v>
      </c>
      <c r="N61" t="str">
        <f ca="1">INDEX(Rutas_Despiece!$I:$I,MATCH($F61,$D:$D,0))</f>
        <v>Zaragoza, España</v>
      </c>
      <c r="O61" t="str">
        <f ca="1">INDEX(Rutas_Despiece!$L:$L,MATCH($F61,$D:$D,0))</f>
        <v>Esq. Gómez Laguna - Pd. Bus</v>
      </c>
      <c r="P61" s="39" t="str">
        <f ca="1">Rutas_Despiece!M61</f>
        <v>Vuelta</v>
      </c>
      <c r="Q61" s="39" t="str">
        <f ca="1">Rutas_Despiece!N61</f>
        <v/>
      </c>
      <c r="R61" s="39" t="str">
        <f ca="1">Rutas_Despiece!O61</f>
        <v/>
      </c>
      <c r="S61" s="39" t="str">
        <f ca="1">Rutas_Despiece!P61</f>
        <v/>
      </c>
      <c r="T61" s="39" t="str">
        <f ca="1">Rutas_Despiece!Q61</f>
        <v/>
      </c>
    </row>
    <row r="62" spans="1:20" x14ac:dyDescent="0.25">
      <c r="A62">
        <f ca="1">IF(Rutas_Despiece!A62&lt;&gt;Rutas_Despiece!A61,1,0)</f>
        <v>0</v>
      </c>
      <c r="B62" s="69" t="s">
        <v>1174</v>
      </c>
      <c r="C62">
        <f t="shared" ca="1" si="1"/>
        <v>1</v>
      </c>
      <c r="D62">
        <f t="shared" ca="1" si="2"/>
        <v>59</v>
      </c>
      <c r="E62">
        <f t="shared" ca="1" si="3"/>
        <v>990</v>
      </c>
      <c r="F62">
        <f t="shared" ca="1" si="4"/>
        <v>59</v>
      </c>
      <c r="G62" t="str">
        <f ca="1">INDEX(Rutas_Despiece!C:C,MATCH($F62,$D:$D,0))</f>
        <v>Rutas_1</v>
      </c>
      <c r="H62" t="str">
        <f ca="1">INDEX(Rutas_Despiece!$D:$D,MATCH($F62,$D:$D,0))</f>
        <v>Ruta 1_1</v>
      </c>
      <c r="I62">
        <f ca="1">INDEX(Rutas_Despiece!$J:$J,MATCH($F62,$D:$D,0))</f>
        <v>41.633650400000001</v>
      </c>
      <c r="J62">
        <f ca="1">INDEX(Rutas_Despiece!$K:$K,MATCH($F62,$D:$D,0))</f>
        <v>-0.90830379999999999</v>
      </c>
      <c r="L62" t="str">
        <f ca="1">INDEX(Rutas_Despiece!$F:$F,MATCH($F62,$D:$D,0))&amp;" "&amp;INDEX(Rutas_Despiece!$G:$G,MATCH($F62,$D:$D,0))</f>
        <v xml:space="preserve">Vía Hispanidad </v>
      </c>
      <c r="M62" t="str">
        <f ca="1">INDEX(Rutas_Despiece!$H:$H,MATCH($F62,$D:$D,0))</f>
        <v>Zaragoza</v>
      </c>
      <c r="N62" t="str">
        <f ca="1">INDEX(Rutas_Despiece!$I:$I,MATCH($F62,$D:$D,0))</f>
        <v>Zaragoza, España</v>
      </c>
      <c r="O62" t="str">
        <f ca="1">INDEX(Rutas_Despiece!$L:$L,MATCH($F62,$D:$D,0))</f>
        <v>Esq. La Vía - Gasolinera Casablanca</v>
      </c>
      <c r="P62" s="39" t="str">
        <f ca="1">Rutas_Despiece!M62</f>
        <v>Vuelta</v>
      </c>
      <c r="Q62" s="39" t="str">
        <f ca="1">Rutas_Despiece!N62</f>
        <v/>
      </c>
      <c r="R62" s="39" t="str">
        <f ca="1">Rutas_Despiece!O62</f>
        <v/>
      </c>
      <c r="S62" s="39" t="str">
        <f ca="1">Rutas_Despiece!P62</f>
        <v/>
      </c>
      <c r="T62" s="39" t="str">
        <f ca="1">Rutas_Despiece!Q62</f>
        <v/>
      </c>
    </row>
    <row r="63" spans="1:20" x14ac:dyDescent="0.25">
      <c r="A63">
        <f ca="1">IF(Rutas_Despiece!A63&lt;&gt;Rutas_Despiece!A62,1,0)</f>
        <v>1</v>
      </c>
      <c r="B63" s="69" t="s">
        <v>1174</v>
      </c>
      <c r="C63">
        <f t="shared" ca="1" si="1"/>
        <v>0</v>
      </c>
      <c r="D63">
        <f t="shared" ca="1" si="2"/>
        <v>59</v>
      </c>
      <c r="E63">
        <f t="shared" ca="1" si="3"/>
        <v>990</v>
      </c>
      <c r="F63">
        <f t="shared" ca="1" si="4"/>
        <v>60</v>
      </c>
      <c r="G63" t="str">
        <f ca="1">INDEX(Rutas_Despiece!C:C,MATCH($F63,$D:$D,0))</f>
        <v>Rutas_3</v>
      </c>
      <c r="H63" t="str">
        <f ca="1">INDEX(Rutas_Despiece!$D:$D,MATCH($F63,$D:$D,0))</f>
        <v>Ruta 1_3</v>
      </c>
      <c r="I63">
        <f ca="1">INDEX(Rutas_Despiece!$J:$J,MATCH($F63,$D:$D,0))</f>
        <v>41.666668700000002</v>
      </c>
      <c r="J63">
        <f ca="1">INDEX(Rutas_Despiece!$K:$K,MATCH($F63,$D:$D,0))</f>
        <v>-0.8238801</v>
      </c>
      <c r="L63" t="str">
        <f ca="1">INDEX(Rutas_Despiece!$F:$F,MATCH($F63,$D:$D,0))&amp;" "&amp;INDEX(Rutas_Despiece!$G:$G,MATCH($F63,$D:$D,0))</f>
        <v>Avd. Real Zaragoza nº 29</v>
      </c>
      <c r="M63" t="str">
        <f ca="1">INDEX(Rutas_Despiece!$H:$H,MATCH($F63,$D:$D,0))</f>
        <v>Zaragoza</v>
      </c>
      <c r="N63" t="str">
        <f ca="1">INDEX(Rutas_Despiece!$I:$I,MATCH($F63,$D:$D,0))</f>
        <v>Zaragoza, España</v>
      </c>
      <c r="O63" t="str">
        <f ca="1">INDEX(Rutas_Despiece!$L:$L,MATCH($F63,$D:$D,0))</f>
        <v>nº 29 - Pd. Bus</v>
      </c>
      <c r="P63" s="39" t="str">
        <f ca="1">Rutas_Despiece!M63</f>
        <v>Ida</v>
      </c>
      <c r="Q63" s="39" t="str">
        <f ca="1">Rutas_Despiece!N63</f>
        <v/>
      </c>
      <c r="R63" s="39" t="str">
        <f ca="1">Rutas_Despiece!O63</f>
        <v/>
      </c>
      <c r="S63" s="39" t="str">
        <f ca="1">Rutas_Despiece!P63</f>
        <v/>
      </c>
      <c r="T63" s="39" t="str">
        <f ca="1">Rutas_Despiece!Q63</f>
        <v/>
      </c>
    </row>
    <row r="64" spans="1:20" x14ac:dyDescent="0.25">
      <c r="A64">
        <f ca="1">IF(Rutas_Despiece!A64&lt;&gt;Rutas_Despiece!A63,1,0)</f>
        <v>0</v>
      </c>
      <c r="B64" s="69" t="s">
        <v>1174</v>
      </c>
      <c r="C64">
        <f t="shared" ca="1" si="1"/>
        <v>1</v>
      </c>
      <c r="D64">
        <f t="shared" ca="1" si="2"/>
        <v>60</v>
      </c>
      <c r="E64">
        <f t="shared" ca="1" si="3"/>
        <v>990</v>
      </c>
      <c r="F64">
        <f t="shared" ca="1" si="4"/>
        <v>61</v>
      </c>
      <c r="G64" t="str">
        <f ca="1">INDEX(Rutas_Despiece!C:C,MATCH($F64,$D:$D,0))</f>
        <v>Rutas_3</v>
      </c>
      <c r="H64" t="str">
        <f ca="1">INDEX(Rutas_Despiece!$D:$D,MATCH($F64,$D:$D,0))</f>
        <v>Ruta 1_3</v>
      </c>
      <c r="I64">
        <f ca="1">INDEX(Rutas_Despiece!$J:$J,MATCH($F64,$D:$D,0))</f>
        <v>41.667011899999999</v>
      </c>
      <c r="J64">
        <f ca="1">INDEX(Rutas_Despiece!$K:$K,MATCH($F64,$D:$D,0))</f>
        <v>-0.83184990000000003</v>
      </c>
      <c r="L64" t="str">
        <f ca="1">INDEX(Rutas_Despiece!$F:$F,MATCH($F64,$D:$D,0))&amp;" "&amp;INDEX(Rutas_Despiece!$G:$G,MATCH($F64,$D:$D,0))</f>
        <v xml:space="preserve">Avd. Santa Isabel  </v>
      </c>
      <c r="M64" t="str">
        <f ca="1">INDEX(Rutas_Despiece!$H:$H,MATCH($F64,$D:$D,0))</f>
        <v>Zaragoza</v>
      </c>
      <c r="N64" t="str">
        <f ca="1">INDEX(Rutas_Despiece!$I:$I,MATCH($F64,$D:$D,0))</f>
        <v>Zaragoza, España</v>
      </c>
      <c r="O64" t="str">
        <f ca="1">INDEX(Rutas_Despiece!$L:$L,MATCH($F64,$D:$D,0))</f>
        <v>Plaza Serrano Bergés - Pd. Bus</v>
      </c>
      <c r="P64" s="39" t="str">
        <f ca="1">Rutas_Despiece!M64</f>
        <v>Ida</v>
      </c>
      <c r="Q64" s="39" t="str">
        <f ca="1">Rutas_Despiece!N64</f>
        <v>04:43</v>
      </c>
      <c r="R64" s="39" t="str">
        <f ca="1">Rutas_Despiece!O64</f>
        <v>12:40</v>
      </c>
      <c r="S64" s="39" t="str">
        <f ca="1">Rutas_Despiece!P64</f>
        <v>20:43</v>
      </c>
      <c r="T64" s="39" t="str">
        <f ca="1">Rutas_Despiece!Q64</f>
        <v>06:40</v>
      </c>
    </row>
    <row r="65" spans="1:20" x14ac:dyDescent="0.25">
      <c r="A65">
        <f ca="1">IF(Rutas_Despiece!A65&lt;&gt;Rutas_Despiece!A64,1,0)</f>
        <v>0</v>
      </c>
      <c r="B65" s="69" t="s">
        <v>1174</v>
      </c>
      <c r="C65">
        <f t="shared" ca="1" si="1"/>
        <v>1</v>
      </c>
      <c r="D65">
        <f t="shared" ca="1" si="2"/>
        <v>61</v>
      </c>
      <c r="E65">
        <f t="shared" ca="1" si="3"/>
        <v>990</v>
      </c>
      <c r="F65">
        <f t="shared" ca="1" si="4"/>
        <v>62</v>
      </c>
      <c r="G65" t="str">
        <f ca="1">INDEX(Rutas_Despiece!C:C,MATCH($F65,$D:$D,0))</f>
        <v>Rutas_3</v>
      </c>
      <c r="H65" t="str">
        <f ca="1">INDEX(Rutas_Despiece!$D:$D,MATCH($F65,$D:$D,0))</f>
        <v>Ruta 1_3</v>
      </c>
      <c r="I65">
        <f ca="1">INDEX(Rutas_Despiece!$J:$J,MATCH($F65,$D:$D,0))</f>
        <v>41.669856299999999</v>
      </c>
      <c r="J65">
        <f ca="1">INDEX(Rutas_Despiece!$K:$K,MATCH($F65,$D:$D,0))</f>
        <v>-0.83922399999999997</v>
      </c>
      <c r="L65" t="str">
        <f ca="1">INDEX(Rutas_Despiece!$F:$F,MATCH($F65,$D:$D,0))&amp;" "&amp;INDEX(Rutas_Despiece!$G:$G,MATCH($F65,$D:$D,0))</f>
        <v xml:space="preserve">Avd. Santa Isabel  </v>
      </c>
      <c r="M65" t="str">
        <f ca="1">INDEX(Rutas_Despiece!$H:$H,MATCH($F65,$D:$D,0))</f>
        <v>Zaragoza</v>
      </c>
      <c r="N65" t="str">
        <f ca="1">INDEX(Rutas_Despiece!$I:$I,MATCH($F65,$D:$D,0))</f>
        <v>Zaragoza, España</v>
      </c>
      <c r="O65" t="str">
        <f ca="1">INDEX(Rutas_Despiece!$L:$L,MATCH($F65,$D:$D,0))</f>
        <v>Esq. Avd. Industria - Gasolinera - Pd. Bus</v>
      </c>
      <c r="P65" s="39" t="str">
        <f ca="1">Rutas_Despiece!M65</f>
        <v>Ida</v>
      </c>
      <c r="Q65" s="39" t="str">
        <f ca="1">Rutas_Despiece!N65</f>
        <v>04:44</v>
      </c>
      <c r="R65" s="39" t="str">
        <f ca="1">Rutas_Despiece!O65</f>
        <v>12:41</v>
      </c>
      <c r="S65" s="39" t="str">
        <f ca="1">Rutas_Despiece!P65</f>
        <v>20:44</v>
      </c>
      <c r="T65" s="39" t="str">
        <f ca="1">Rutas_Despiece!Q65</f>
        <v>06:41</v>
      </c>
    </row>
    <row r="66" spans="1:20" x14ac:dyDescent="0.25">
      <c r="A66">
        <f ca="1">IF(Rutas_Despiece!A66&lt;&gt;Rutas_Despiece!A65,1,0)</f>
        <v>0</v>
      </c>
      <c r="B66" s="69" t="s">
        <v>1174</v>
      </c>
      <c r="C66">
        <f t="shared" ca="1" si="1"/>
        <v>1</v>
      </c>
      <c r="D66">
        <f t="shared" ca="1" si="2"/>
        <v>62</v>
      </c>
      <c r="E66">
        <f t="shared" ca="1" si="3"/>
        <v>990</v>
      </c>
      <c r="F66">
        <f t="shared" ca="1" si="4"/>
        <v>63</v>
      </c>
      <c r="G66" t="str">
        <f ca="1">INDEX(Rutas_Despiece!C:C,MATCH($F66,$D:$D,0))</f>
        <v>Rutas_3</v>
      </c>
      <c r="H66" t="str">
        <f ca="1">INDEX(Rutas_Despiece!$D:$D,MATCH($F66,$D:$D,0))</f>
        <v>Ruta 1_3</v>
      </c>
      <c r="I66">
        <f ca="1">INDEX(Rutas_Despiece!$J:$J,MATCH($F66,$D:$D,0))</f>
        <v>41.669934499999997</v>
      </c>
      <c r="J66">
        <f ca="1">INDEX(Rutas_Despiece!$K:$K,MATCH($F66,$D:$D,0))</f>
        <v>-0.84633020000000003</v>
      </c>
      <c r="L66" t="str">
        <f ca="1">INDEX(Rutas_Despiece!$F:$F,MATCH($F66,$D:$D,0))&amp;" "&amp;INDEX(Rutas_Despiece!$G:$G,MATCH($F66,$D:$D,0))</f>
        <v xml:space="preserve">Avd. Cataluña  </v>
      </c>
      <c r="M66" t="str">
        <f ca="1">INDEX(Rutas_Despiece!$H:$H,MATCH($F66,$D:$D,0))</f>
        <v>Zaragoza</v>
      </c>
      <c r="N66" t="str">
        <f ca="1">INDEX(Rutas_Despiece!$I:$I,MATCH($F66,$D:$D,0))</f>
        <v>Zaragoza, España</v>
      </c>
      <c r="O66" t="str">
        <f ca="1">INDEX(Rutas_Despiece!$L:$L,MATCH($F66,$D:$D,0))</f>
        <v>CAF - Pd. Bus (?)</v>
      </c>
      <c r="P66" s="39" t="str">
        <f ca="1">Rutas_Despiece!M66</f>
        <v>Ida</v>
      </c>
      <c r="Q66" s="39" t="str">
        <f ca="1">Rutas_Despiece!N66</f>
        <v>04:46</v>
      </c>
      <c r="R66" s="39" t="str">
        <f ca="1">Rutas_Despiece!O66</f>
        <v>12:43</v>
      </c>
      <c r="S66" s="39" t="str">
        <f ca="1">Rutas_Despiece!P66</f>
        <v>20:46</v>
      </c>
      <c r="T66" s="39" t="str">
        <f ca="1">Rutas_Despiece!Q66</f>
        <v>06:43</v>
      </c>
    </row>
    <row r="67" spans="1:20" x14ac:dyDescent="0.25">
      <c r="A67">
        <f ca="1">IF(Rutas_Despiece!A67&lt;&gt;Rutas_Despiece!A66,1,0)</f>
        <v>0</v>
      </c>
      <c r="B67" s="69" t="s">
        <v>1174</v>
      </c>
      <c r="C67">
        <f t="shared" ref="C67:C130" ca="1" si="5">IF(A67,0,1)</f>
        <v>1</v>
      </c>
      <c r="D67">
        <f t="shared" ca="1" si="2"/>
        <v>63</v>
      </c>
      <c r="E67">
        <f t="shared" ca="1" si="3"/>
        <v>990</v>
      </c>
      <c r="F67">
        <f t="shared" ca="1" si="4"/>
        <v>64</v>
      </c>
      <c r="G67" t="str">
        <f ca="1">INDEX(Rutas_Despiece!C:C,MATCH($F67,$D:$D,0))</f>
        <v>Rutas_3</v>
      </c>
      <c r="H67" t="str">
        <f ca="1">INDEX(Rutas_Despiece!$D:$D,MATCH($F67,$D:$D,0))</f>
        <v>Ruta 1_3</v>
      </c>
      <c r="I67">
        <f ca="1">INDEX(Rutas_Despiece!$J:$J,MATCH($F67,$D:$D,0))</f>
        <v>41.667656999999998</v>
      </c>
      <c r="J67">
        <f ca="1">INDEX(Rutas_Despiece!$K:$K,MATCH($F67,$D:$D,0))</f>
        <v>-0.85514489999999999</v>
      </c>
      <c r="L67" t="str">
        <f ca="1">INDEX(Rutas_Despiece!$F:$F,MATCH($F67,$D:$D,0))&amp;" "&amp;INDEX(Rutas_Despiece!$G:$G,MATCH($F67,$D:$D,0))</f>
        <v xml:space="preserve">Avd. Cataluña nº 189 </v>
      </c>
      <c r="M67" t="str">
        <f ca="1">INDEX(Rutas_Despiece!$H:$H,MATCH($F67,$D:$D,0))</f>
        <v>Zaragoza</v>
      </c>
      <c r="N67" t="str">
        <f ca="1">INDEX(Rutas_Despiece!$I:$I,MATCH($F67,$D:$D,0))</f>
        <v>Zaragoza, España</v>
      </c>
      <c r="O67" t="str">
        <f ca="1">INDEX(Rutas_Despiece!$L:$L,MATCH($F67,$D:$D,0))</f>
        <v>Los Charros</v>
      </c>
      <c r="P67" s="39" t="str">
        <f ca="1">Rutas_Despiece!M67</f>
        <v>Ida</v>
      </c>
      <c r="Q67" s="39" t="str">
        <f ca="1">Rutas_Despiece!N67</f>
        <v>04:48</v>
      </c>
      <c r="R67" s="39" t="str">
        <f ca="1">Rutas_Despiece!O67</f>
        <v>12:45</v>
      </c>
      <c r="S67" s="39" t="str">
        <f ca="1">Rutas_Despiece!P67</f>
        <v>20:48</v>
      </c>
      <c r="T67" s="39" t="str">
        <f ca="1">Rutas_Despiece!Q67</f>
        <v>06:45</v>
      </c>
    </row>
    <row r="68" spans="1:20" x14ac:dyDescent="0.25">
      <c r="A68">
        <f ca="1">IF(Rutas_Despiece!A68&lt;&gt;Rutas_Despiece!A67,1,0)</f>
        <v>0</v>
      </c>
      <c r="B68" s="69" t="s">
        <v>1174</v>
      </c>
      <c r="C68">
        <f t="shared" ca="1" si="5"/>
        <v>1</v>
      </c>
      <c r="D68">
        <f t="shared" ref="D68:D131" ca="1" si="6">D67+C68</f>
        <v>64</v>
      </c>
      <c r="E68">
        <f t="shared" ca="1" si="3"/>
        <v>990</v>
      </c>
      <c r="F68">
        <f t="shared" ref="F68:F131" ca="1" si="7">IF(F67&lt;E68,F67+1,"")</f>
        <v>65</v>
      </c>
      <c r="G68" t="str">
        <f ca="1">INDEX(Rutas_Despiece!C:C,MATCH($F68,$D:$D,0))</f>
        <v>Rutas_3</v>
      </c>
      <c r="H68" t="str">
        <f ca="1">INDEX(Rutas_Despiece!$D:$D,MATCH($F68,$D:$D,0))</f>
        <v>Ruta 1_3</v>
      </c>
      <c r="I68">
        <f ca="1">INDEX(Rutas_Despiece!$J:$J,MATCH($F68,$D:$D,0))</f>
        <v>41.663702800000003</v>
      </c>
      <c r="J68">
        <f ca="1">INDEX(Rutas_Despiece!$K:$K,MATCH($F68,$D:$D,0))</f>
        <v>-0.86123839999999996</v>
      </c>
      <c r="L68" t="str">
        <f ca="1">INDEX(Rutas_Despiece!$F:$F,MATCH($F68,$D:$D,0))&amp;" "&amp;INDEX(Rutas_Despiece!$G:$G,MATCH($F68,$D:$D,0))</f>
        <v>Avd. Cataluña  103</v>
      </c>
      <c r="M68" t="str">
        <f ca="1">INDEX(Rutas_Despiece!$H:$H,MATCH($F68,$D:$D,0))</f>
        <v>Zaragoza</v>
      </c>
      <c r="N68" t="str">
        <f ca="1">INDEX(Rutas_Despiece!$I:$I,MATCH($F68,$D:$D,0))</f>
        <v>Zaragoza, España</v>
      </c>
      <c r="O68" t="str">
        <f ca="1">INDEX(Rutas_Despiece!$L:$L,MATCH($F68,$D:$D,0))</f>
        <v>Frente Felisa Galé</v>
      </c>
      <c r="P68" s="39" t="str">
        <f ca="1">Rutas_Despiece!M68</f>
        <v>Ida</v>
      </c>
      <c r="Q68" s="39" t="str">
        <f ca="1">Rutas_Despiece!N68</f>
        <v>04:50</v>
      </c>
      <c r="R68" s="39" t="str">
        <f ca="1">Rutas_Despiece!O68</f>
        <v>12:47</v>
      </c>
      <c r="S68" s="39" t="str">
        <f ca="1">Rutas_Despiece!P68</f>
        <v>20:50</v>
      </c>
      <c r="T68" s="39" t="str">
        <f ca="1">Rutas_Despiece!Q68</f>
        <v>06:47</v>
      </c>
    </row>
    <row r="69" spans="1:20" x14ac:dyDescent="0.25">
      <c r="A69">
        <f ca="1">IF(Rutas_Despiece!A69&lt;&gt;Rutas_Despiece!A68,1,0)</f>
        <v>0</v>
      </c>
      <c r="B69" s="69" t="s">
        <v>1174</v>
      </c>
      <c r="C69">
        <f t="shared" ca="1" si="5"/>
        <v>1</v>
      </c>
      <c r="D69">
        <f t="shared" ca="1" si="6"/>
        <v>65</v>
      </c>
      <c r="E69">
        <f t="shared" ref="E69:E132" ca="1" si="8">E68</f>
        <v>990</v>
      </c>
      <c r="F69">
        <f t="shared" ca="1" si="7"/>
        <v>66</v>
      </c>
      <c r="G69" t="str">
        <f ca="1">INDEX(Rutas_Despiece!C:C,MATCH($F69,$D:$D,0))</f>
        <v>Rutas_3</v>
      </c>
      <c r="H69" t="str">
        <f ca="1">INDEX(Rutas_Despiece!$D:$D,MATCH($F69,$D:$D,0))</f>
        <v>Ruta 1_3</v>
      </c>
      <c r="I69">
        <f ca="1">INDEX(Rutas_Despiece!$J:$J,MATCH($F69,$D:$D,0))</f>
        <v>41.662917499999999</v>
      </c>
      <c r="J69">
        <f ca="1">INDEX(Rutas_Despiece!$K:$K,MATCH($F69,$D:$D,0))</f>
        <v>-0.86629460000000003</v>
      </c>
      <c r="L69" t="str">
        <f ca="1">INDEX(Rutas_Despiece!$F:$F,MATCH($F69,$D:$D,0))&amp;" "&amp;INDEX(Rutas_Despiece!$G:$G,MATCH($F69,$D:$D,0))</f>
        <v xml:space="preserve">Marqués de la Cadena </v>
      </c>
      <c r="M69" t="str">
        <f ca="1">INDEX(Rutas_Despiece!$H:$H,MATCH($F69,$D:$D,0))</f>
        <v>Zaragoza</v>
      </c>
      <c r="N69" t="str">
        <f ca="1">INDEX(Rutas_Despiece!$I:$I,MATCH($F69,$D:$D,0))</f>
        <v>Zaragoza, España</v>
      </c>
      <c r="O69" t="str">
        <f ca="1">INDEX(Rutas_Despiece!$L:$L,MATCH($F69,$D:$D,0))</f>
        <v>Frente nº 57 - Pd. Bus CAN</v>
      </c>
      <c r="P69" s="39" t="str">
        <f ca="1">Rutas_Despiece!M69</f>
        <v>Ida</v>
      </c>
      <c r="Q69" s="39" t="str">
        <f ca="1">Rutas_Despiece!N69</f>
        <v>04:52</v>
      </c>
      <c r="R69" s="39" t="str">
        <f ca="1">Rutas_Despiece!O69</f>
        <v>12:49</v>
      </c>
      <c r="S69" s="39" t="str">
        <f ca="1">Rutas_Despiece!P69</f>
        <v>20:52</v>
      </c>
      <c r="T69" s="39" t="str">
        <f ca="1">Rutas_Despiece!Q69</f>
        <v>06:49</v>
      </c>
    </row>
    <row r="70" spans="1:20" x14ac:dyDescent="0.25">
      <c r="A70">
        <f ca="1">IF(Rutas_Despiece!A70&lt;&gt;Rutas_Despiece!A69,1,0)</f>
        <v>0</v>
      </c>
      <c r="B70" s="69" t="s">
        <v>1174</v>
      </c>
      <c r="C70">
        <f t="shared" ca="1" si="5"/>
        <v>1</v>
      </c>
      <c r="D70">
        <f t="shared" ca="1" si="6"/>
        <v>66</v>
      </c>
      <c r="E70">
        <f t="shared" ca="1" si="8"/>
        <v>990</v>
      </c>
      <c r="F70">
        <f t="shared" ca="1" si="7"/>
        <v>67</v>
      </c>
      <c r="G70" t="str">
        <f ca="1">INDEX(Rutas_Despiece!C:C,MATCH($F70,$D:$D,0))</f>
        <v>Rutas_3</v>
      </c>
      <c r="H70" t="str">
        <f ca="1">INDEX(Rutas_Despiece!$D:$D,MATCH($F70,$D:$D,0))</f>
        <v>Ruta 1_3</v>
      </c>
      <c r="I70">
        <f ca="1">INDEX(Rutas_Despiece!$J:$J,MATCH($F70,$D:$D,0))</f>
        <v>41.666860999999997</v>
      </c>
      <c r="J70">
        <f ca="1">INDEX(Rutas_Despiece!$K:$K,MATCH($F70,$D:$D,0))</f>
        <v>-0.87142169999999997</v>
      </c>
      <c r="L70" t="str">
        <f ca="1">INDEX(Rutas_Despiece!$F:$F,MATCH($F70,$D:$D,0))&amp;" "&amp;INDEX(Rutas_Despiece!$G:$G,MATCH($F70,$D:$D,0))</f>
        <v>Av. San Juan de la Peña nº 90</v>
      </c>
      <c r="M70" t="str">
        <f ca="1">INDEX(Rutas_Despiece!$H:$H,MATCH($F70,$D:$D,0))</f>
        <v>Zaragoza</v>
      </c>
      <c r="N70" t="str">
        <f ca="1">INDEX(Rutas_Despiece!$I:$I,MATCH($F70,$D:$D,0))</f>
        <v>Zaragoza, España</v>
      </c>
      <c r="O70" t="str">
        <f ca="1">INDEX(Rutas_Despiece!$L:$L,MATCH($F70,$D:$D,0))</f>
        <v>Hierros Alfonso - Pd. Bus</v>
      </c>
      <c r="P70" s="39" t="str">
        <f ca="1">Rutas_Despiece!M70</f>
        <v>Ida</v>
      </c>
      <c r="Q70" s="39" t="str">
        <f ca="1">Rutas_Despiece!N70</f>
        <v>04:53</v>
      </c>
      <c r="R70" s="39" t="str">
        <f ca="1">Rutas_Despiece!O70</f>
        <v>12:51</v>
      </c>
      <c r="S70" s="39" t="str">
        <f ca="1">Rutas_Despiece!P70</f>
        <v>20:53</v>
      </c>
      <c r="T70" s="39" t="str">
        <f ca="1">Rutas_Despiece!Q70</f>
        <v>06:51</v>
      </c>
    </row>
    <row r="71" spans="1:20" x14ac:dyDescent="0.25">
      <c r="A71">
        <f ca="1">IF(Rutas_Despiece!A71&lt;&gt;Rutas_Despiece!A70,1,0)</f>
        <v>0</v>
      </c>
      <c r="B71" s="69" t="s">
        <v>1174</v>
      </c>
      <c r="C71">
        <f t="shared" ca="1" si="5"/>
        <v>1</v>
      </c>
      <c r="D71">
        <f t="shared" ca="1" si="6"/>
        <v>67</v>
      </c>
      <c r="E71">
        <f t="shared" ca="1" si="8"/>
        <v>990</v>
      </c>
      <c r="F71">
        <f t="shared" ca="1" si="7"/>
        <v>68</v>
      </c>
      <c r="G71" t="str">
        <f ca="1">INDEX(Rutas_Despiece!C:C,MATCH($F71,$D:$D,0))</f>
        <v>Rutas_3</v>
      </c>
      <c r="H71" t="str">
        <f ca="1">INDEX(Rutas_Despiece!$D:$D,MATCH($F71,$D:$D,0))</f>
        <v>Ruta 1_3</v>
      </c>
      <c r="I71">
        <f ca="1">INDEX(Rutas_Despiece!$J:$J,MATCH($F71,$D:$D,0))</f>
        <v>41.675328999999998</v>
      </c>
      <c r="J71">
        <f ca="1">INDEX(Rutas_Despiece!$K:$K,MATCH($F71,$D:$D,0))</f>
        <v>-0.87022699999999997</v>
      </c>
      <c r="L71" t="str">
        <f ca="1">INDEX(Rutas_Despiece!$F:$F,MATCH($F71,$D:$D,0))&amp;" "&amp;INDEX(Rutas_Despiece!$G:$G,MATCH($F71,$D:$D,0))</f>
        <v xml:space="preserve">San Juan de la Peña nº 182 </v>
      </c>
      <c r="M71" t="str">
        <f ca="1">INDEX(Rutas_Despiece!$H:$H,MATCH($F71,$D:$D,0))</f>
        <v>Zaragoza</v>
      </c>
      <c r="N71" t="str">
        <f ca="1">INDEX(Rutas_Despiece!$I:$I,MATCH($F71,$D:$D,0))</f>
        <v>Zaragoza, España</v>
      </c>
      <c r="O71" t="str">
        <f ca="1">INDEX(Rutas_Despiece!$L:$L,MATCH($F71,$D:$D,0))</f>
        <v>Pd. Bus</v>
      </c>
      <c r="P71" s="39" t="str">
        <f ca="1">Rutas_Despiece!M71</f>
        <v>Ida</v>
      </c>
      <c r="Q71" s="39" t="str">
        <f ca="1">Rutas_Despiece!N71</f>
        <v>04:54</v>
      </c>
      <c r="R71" s="39" t="str">
        <f ca="1">Rutas_Despiece!O71</f>
        <v>12:52</v>
      </c>
      <c r="S71" s="39" t="str">
        <f ca="1">Rutas_Despiece!P71</f>
        <v>20:54</v>
      </c>
      <c r="T71" s="39" t="str">
        <f ca="1">Rutas_Despiece!Q71</f>
        <v>06:52</v>
      </c>
    </row>
    <row r="72" spans="1:20" x14ac:dyDescent="0.25">
      <c r="A72">
        <f ca="1">IF(Rutas_Despiece!A72&lt;&gt;Rutas_Despiece!A71,1,0)</f>
        <v>0</v>
      </c>
      <c r="B72" s="69" t="s">
        <v>1174</v>
      </c>
      <c r="C72">
        <f t="shared" ca="1" si="5"/>
        <v>1</v>
      </c>
      <c r="D72">
        <f t="shared" ca="1" si="6"/>
        <v>68</v>
      </c>
      <c r="E72">
        <f t="shared" ca="1" si="8"/>
        <v>990</v>
      </c>
      <c r="F72">
        <f t="shared" ca="1" si="7"/>
        <v>69</v>
      </c>
      <c r="G72" t="str">
        <f ca="1">INDEX(Rutas_Despiece!C:C,MATCH($F72,$D:$D,0))</f>
        <v>Rutas_3</v>
      </c>
      <c r="H72" t="str">
        <f ca="1">INDEX(Rutas_Despiece!$D:$D,MATCH($F72,$D:$D,0))</f>
        <v>Ruta 1_3</v>
      </c>
      <c r="I72">
        <f ca="1">INDEX(Rutas_Despiece!$J:$J,MATCH($F72,$D:$D,0))</f>
        <v>41.668570000000003</v>
      </c>
      <c r="J72">
        <f ca="1">INDEX(Rutas_Despiece!$K:$K,MATCH($F72,$D:$D,0))</f>
        <v>-0.87667799999999996</v>
      </c>
      <c r="L72" t="str">
        <f ca="1">INDEX(Rutas_Despiece!$F:$F,MATCH($F72,$D:$D,0))&amp;" "&amp;INDEX(Rutas_Despiece!$G:$G,MATCH($F72,$D:$D,0))</f>
        <v xml:space="preserve">Salvador Allende nº 67 </v>
      </c>
      <c r="M72" t="str">
        <f ca="1">INDEX(Rutas_Despiece!$H:$H,MATCH($F72,$D:$D,0))</f>
        <v>Zaragoza</v>
      </c>
      <c r="N72" t="str">
        <f ca="1">INDEX(Rutas_Despiece!$I:$I,MATCH($F72,$D:$D,0))</f>
        <v>Zaragoza, España</v>
      </c>
      <c r="O72" t="str">
        <f ca="1">INDEX(Rutas_Despiece!$L:$L,MATCH($F72,$D:$D,0))</f>
        <v>Pd. Bus</v>
      </c>
      <c r="P72" s="39" t="str">
        <f ca="1">Rutas_Despiece!M72</f>
        <v>Ida</v>
      </c>
      <c r="Q72" s="39" t="str">
        <f ca="1">Rutas_Despiece!N72</f>
        <v>04:55</v>
      </c>
      <c r="R72" s="39" t="str">
        <f ca="1">Rutas_Despiece!O72</f>
        <v>12:53</v>
      </c>
      <c r="S72" s="39" t="str">
        <f ca="1">Rutas_Despiece!P72</f>
        <v>20:55</v>
      </c>
      <c r="T72" s="39" t="str">
        <f ca="1">Rutas_Despiece!Q72</f>
        <v>06:53</v>
      </c>
    </row>
    <row r="73" spans="1:20" x14ac:dyDescent="0.25">
      <c r="A73">
        <f ca="1">IF(Rutas_Despiece!A73&lt;&gt;Rutas_Despiece!A72,1,0)</f>
        <v>0</v>
      </c>
      <c r="B73" s="69" t="s">
        <v>1174</v>
      </c>
      <c r="C73">
        <f t="shared" ca="1" si="5"/>
        <v>1</v>
      </c>
      <c r="D73">
        <f t="shared" ca="1" si="6"/>
        <v>69</v>
      </c>
      <c r="E73">
        <f t="shared" ca="1" si="8"/>
        <v>990</v>
      </c>
      <c r="F73">
        <f t="shared" ca="1" si="7"/>
        <v>70</v>
      </c>
      <c r="G73" t="str">
        <f ca="1">INDEX(Rutas_Despiece!C:C,MATCH($F73,$D:$D,0))</f>
        <v>Rutas_3</v>
      </c>
      <c r="H73" t="str">
        <f ca="1">INDEX(Rutas_Despiece!$D:$D,MATCH($F73,$D:$D,0))</f>
        <v>Ruta 1_3</v>
      </c>
      <c r="I73">
        <f ca="1">INDEX(Rutas_Despiece!$J:$J,MATCH($F73,$D:$D,0))</f>
        <v>41.667553300000002</v>
      </c>
      <c r="J73">
        <f ca="1">INDEX(Rutas_Despiece!$K:$K,MATCH($F73,$D:$D,0))</f>
        <v>-0.87668179999999996</v>
      </c>
      <c r="L73" t="str">
        <f ca="1">INDEX(Rutas_Despiece!$F:$F,MATCH($F73,$D:$D,0))&amp;" "&amp;INDEX(Rutas_Despiece!$G:$G,MATCH($F73,$D:$D,0))</f>
        <v xml:space="preserve">Salvador Allende  </v>
      </c>
      <c r="M73" t="str">
        <f ca="1">INDEX(Rutas_Despiece!$H:$H,MATCH($F73,$D:$D,0))</f>
        <v>Zaragoza</v>
      </c>
      <c r="N73" t="str">
        <f ca="1">INDEX(Rutas_Despiece!$I:$I,MATCH($F73,$D:$D,0))</f>
        <v>Zaragoza, España</v>
      </c>
      <c r="O73" t="str">
        <f ca="1">INDEX(Rutas_Despiece!$L:$L,MATCH($F73,$D:$D,0))</f>
        <v>Esq. Valle de Broto - Pd. Bus</v>
      </c>
      <c r="P73" s="39" t="str">
        <f ca="1">Rutas_Despiece!M73</f>
        <v>Ida</v>
      </c>
      <c r="Q73" s="39" t="str">
        <f ca="1">Rutas_Despiece!N73</f>
        <v>04:56</v>
      </c>
      <c r="R73" s="39" t="str">
        <f ca="1">Rutas_Despiece!O73</f>
        <v>12:54</v>
      </c>
      <c r="S73" s="39" t="str">
        <f ca="1">Rutas_Despiece!P73</f>
        <v>20:56</v>
      </c>
      <c r="T73" s="39" t="str">
        <f ca="1">Rutas_Despiece!Q73</f>
        <v>06:54</v>
      </c>
    </row>
    <row r="74" spans="1:20" x14ac:dyDescent="0.25">
      <c r="A74">
        <f ca="1">IF(Rutas_Despiece!A74&lt;&gt;Rutas_Despiece!A73,1,0)</f>
        <v>0</v>
      </c>
      <c r="B74" s="69" t="s">
        <v>1174</v>
      </c>
      <c r="C74">
        <f t="shared" ca="1" si="5"/>
        <v>1</v>
      </c>
      <c r="D74">
        <f t="shared" ca="1" si="6"/>
        <v>70</v>
      </c>
      <c r="E74">
        <f t="shared" ca="1" si="8"/>
        <v>990</v>
      </c>
      <c r="F74">
        <f t="shared" ca="1" si="7"/>
        <v>71</v>
      </c>
      <c r="G74" t="str">
        <f ca="1">INDEX(Rutas_Despiece!C:C,MATCH($F74,$D:$D,0))</f>
        <v>Rutas_3</v>
      </c>
      <c r="H74" t="str">
        <f ca="1">INDEX(Rutas_Despiece!$D:$D,MATCH($F74,$D:$D,0))</f>
        <v>Ruta 1_3</v>
      </c>
      <c r="I74">
        <f ca="1">INDEX(Rutas_Despiece!$J:$J,MATCH($F74,$D:$D,0))</f>
        <v>41.667514500000003</v>
      </c>
      <c r="J74">
        <f ca="1">INDEX(Rutas_Despiece!$K:$K,MATCH($F74,$D:$D,0))</f>
        <v>-0.88693259999999996</v>
      </c>
      <c r="L74" t="str">
        <f ca="1">INDEX(Rutas_Despiece!$F:$F,MATCH($F74,$D:$D,0))&amp;" "&amp;INDEX(Rutas_Despiece!$G:$G,MATCH($F74,$D:$D,0))</f>
        <v xml:space="preserve">María Zambrano  </v>
      </c>
      <c r="M74" t="str">
        <f ca="1">INDEX(Rutas_Despiece!$H:$H,MATCH($F74,$D:$D,0))</f>
        <v>Zaragoza</v>
      </c>
      <c r="N74" t="str">
        <f ca="1">INDEX(Rutas_Despiece!$I:$I,MATCH($F74,$D:$D,0))</f>
        <v>Zaragoza, España</v>
      </c>
      <c r="O74" t="str">
        <f ca="1">INDEX(Rutas_Despiece!$L:$L,MATCH($F74,$D:$D,0))</f>
        <v>León Felipe - Pd. Bus</v>
      </c>
      <c r="P74" s="39" t="str">
        <f ca="1">Rutas_Despiece!M74</f>
        <v>Ida</v>
      </c>
      <c r="Q74" s="39" t="str">
        <f ca="1">Rutas_Despiece!N74</f>
        <v>04:57</v>
      </c>
      <c r="R74" s="39" t="str">
        <f ca="1">Rutas_Despiece!O74</f>
        <v>12:55</v>
      </c>
      <c r="S74" s="39" t="str">
        <f ca="1">Rutas_Despiece!P74</f>
        <v>20:57</v>
      </c>
      <c r="T74" s="39" t="str">
        <f ca="1">Rutas_Despiece!Q74</f>
        <v>06:55</v>
      </c>
    </row>
    <row r="75" spans="1:20" x14ac:dyDescent="0.25">
      <c r="A75">
        <f ca="1">IF(Rutas_Despiece!A75&lt;&gt;Rutas_Despiece!A74,1,0)</f>
        <v>0</v>
      </c>
      <c r="B75" s="69" t="s">
        <v>1174</v>
      </c>
      <c r="C75">
        <f t="shared" ca="1" si="5"/>
        <v>1</v>
      </c>
      <c r="D75">
        <f t="shared" ca="1" si="6"/>
        <v>71</v>
      </c>
      <c r="E75">
        <f t="shared" ca="1" si="8"/>
        <v>990</v>
      </c>
      <c r="F75">
        <f t="shared" ca="1" si="7"/>
        <v>72</v>
      </c>
      <c r="G75" t="str">
        <f ca="1">INDEX(Rutas_Despiece!C:C,MATCH($F75,$D:$D,0))</f>
        <v>Rutas_3</v>
      </c>
      <c r="H75" t="str">
        <f ca="1">INDEX(Rutas_Despiece!$D:$D,MATCH($F75,$D:$D,0))</f>
        <v>Ruta 1_3</v>
      </c>
      <c r="I75">
        <f ca="1">INDEX(Rutas_Despiece!$J:$J,MATCH($F75,$D:$D,0))</f>
        <v>41.671709800000002</v>
      </c>
      <c r="J75">
        <f ca="1">INDEX(Rutas_Despiece!$K:$K,MATCH($F75,$D:$D,0))</f>
        <v>-0.88939809999999997</v>
      </c>
      <c r="L75" t="str">
        <f ca="1">INDEX(Rutas_Despiece!$F:$F,MATCH($F75,$D:$D,0))&amp;" "&amp;INDEX(Rutas_Despiece!$G:$G,MATCH($F75,$D:$D,0))</f>
        <v xml:space="preserve">María Zambrano  </v>
      </c>
      <c r="M75" t="str">
        <f ca="1">INDEX(Rutas_Despiece!$H:$H,MATCH($F75,$D:$D,0))</f>
        <v>Zaragoza</v>
      </c>
      <c r="N75" t="str">
        <f ca="1">INDEX(Rutas_Despiece!$I:$I,MATCH($F75,$D:$D,0))</f>
        <v>Zaragoza, España</v>
      </c>
      <c r="O75" t="str">
        <f ca="1">INDEX(Rutas_Despiece!$L:$L,MATCH($F75,$D:$D,0))</f>
        <v>Ildefonso Manuel Gil - Pd. Bus</v>
      </c>
      <c r="P75" s="39" t="str">
        <f ca="1">Rutas_Despiece!M75</f>
        <v>Ida</v>
      </c>
      <c r="Q75" s="39" t="str">
        <f ca="1">Rutas_Despiece!N75</f>
        <v>04:58</v>
      </c>
      <c r="R75" s="39" t="str">
        <f ca="1">Rutas_Despiece!O75</f>
        <v>12:56</v>
      </c>
      <c r="S75" s="39" t="str">
        <f ca="1">Rutas_Despiece!P75</f>
        <v>20:58</v>
      </c>
      <c r="T75" s="39" t="str">
        <f ca="1">Rutas_Despiece!Q75</f>
        <v>06:56</v>
      </c>
    </row>
    <row r="76" spans="1:20" x14ac:dyDescent="0.25">
      <c r="A76">
        <f ca="1">IF(Rutas_Despiece!A76&lt;&gt;Rutas_Despiece!A75,1,0)</f>
        <v>0</v>
      </c>
      <c r="B76" s="69" t="s">
        <v>1174</v>
      </c>
      <c r="C76">
        <f t="shared" ca="1" si="5"/>
        <v>1</v>
      </c>
      <c r="D76">
        <f t="shared" ca="1" si="6"/>
        <v>72</v>
      </c>
      <c r="E76">
        <f t="shared" ca="1" si="8"/>
        <v>990</v>
      </c>
      <c r="F76">
        <f t="shared" ca="1" si="7"/>
        <v>73</v>
      </c>
      <c r="G76" t="str">
        <f ca="1">INDEX(Rutas_Despiece!C:C,MATCH($F76,$D:$D,0))</f>
        <v>Rutas_3</v>
      </c>
      <c r="H76" t="str">
        <f ca="1">INDEX(Rutas_Despiece!$D:$D,MATCH($F76,$D:$D,0))</f>
        <v>Ruta 1_3</v>
      </c>
      <c r="I76">
        <f ca="1">INDEX(Rutas_Despiece!$J:$J,MATCH($F76,$D:$D,0))</f>
        <v>41.677349399999997</v>
      </c>
      <c r="J76">
        <f ca="1">INDEX(Rutas_Despiece!$K:$K,MATCH($F76,$D:$D,0))</f>
        <v>-0.88933839999999997</v>
      </c>
      <c r="L76" t="str">
        <f ca="1">INDEX(Rutas_Despiece!$F:$F,MATCH($F76,$D:$D,0))&amp;" "&amp;INDEX(Rutas_Despiece!$G:$G,MATCH($F76,$D:$D,0))</f>
        <v xml:space="preserve">María Zambrano  </v>
      </c>
      <c r="M76" t="str">
        <f ca="1">INDEX(Rutas_Despiece!$H:$H,MATCH($F76,$D:$D,0))</f>
        <v>Zaragoza</v>
      </c>
      <c r="N76" t="str">
        <f ca="1">INDEX(Rutas_Despiece!$I:$I,MATCH($F76,$D:$D,0))</f>
        <v>Zaragoza, España</v>
      </c>
      <c r="O76" t="str">
        <f ca="1">INDEX(Rutas_Despiece!$L:$L,MATCH($F76,$D:$D,0))</f>
        <v>Esq. Pablo Iglesias - Pd. Bus</v>
      </c>
      <c r="P76" s="39" t="str">
        <f ca="1">Rutas_Despiece!M76</f>
        <v>Ida</v>
      </c>
      <c r="Q76" s="39" t="str">
        <f ca="1">Rutas_Despiece!N76</f>
        <v>04:59</v>
      </c>
      <c r="R76" s="39" t="str">
        <f ca="1">Rutas_Despiece!O76</f>
        <v>12:57</v>
      </c>
      <c r="S76" s="39" t="str">
        <f ca="1">Rutas_Despiece!P76</f>
        <v>20:59</v>
      </c>
      <c r="T76" s="39" t="str">
        <f ca="1">Rutas_Despiece!Q76</f>
        <v>06:57</v>
      </c>
    </row>
    <row r="77" spans="1:20" x14ac:dyDescent="0.25">
      <c r="A77">
        <f ca="1">IF(Rutas_Despiece!A77&lt;&gt;Rutas_Despiece!A76,1,0)</f>
        <v>0</v>
      </c>
      <c r="B77" s="69" t="s">
        <v>1174</v>
      </c>
      <c r="C77">
        <f t="shared" ca="1" si="5"/>
        <v>1</v>
      </c>
      <c r="D77">
        <f t="shared" ca="1" si="6"/>
        <v>73</v>
      </c>
      <c r="E77">
        <f t="shared" ca="1" si="8"/>
        <v>990</v>
      </c>
      <c r="F77">
        <f t="shared" ca="1" si="7"/>
        <v>74</v>
      </c>
      <c r="G77" t="str">
        <f ca="1">INDEX(Rutas_Despiece!C:C,MATCH($F77,$D:$D,0))</f>
        <v>Rutas_3</v>
      </c>
      <c r="H77" t="str">
        <f ca="1">INDEX(Rutas_Despiece!$D:$D,MATCH($F77,$D:$D,0))</f>
        <v>Ruta 1_3</v>
      </c>
      <c r="I77">
        <f ca="1">INDEX(Rutas_Despiece!$J:$J,MATCH($F77,$D:$D,0))</f>
        <v>41.749628000000001</v>
      </c>
      <c r="J77">
        <f ca="1">INDEX(Rutas_Despiece!$K:$K,MATCH($F77,$D:$D,0))</f>
        <v>-1.1755139999999999</v>
      </c>
      <c r="L77" t="str">
        <f ca="1">INDEX(Rutas_Despiece!$F:$F,MATCH($F77,$D:$D,0))&amp;" "&amp;INDEX(Rutas_Despiece!$G:$G,MATCH($F77,$D:$D,0))</f>
        <v xml:space="preserve">Pol. Ind Entrerrios </v>
      </c>
      <c r="M77" t="str">
        <f ca="1">INDEX(Rutas_Despiece!$H:$H,MATCH($F77,$D:$D,0))</f>
        <v>Figueruelas</v>
      </c>
      <c r="N77" t="str">
        <f ca="1">INDEX(Rutas_Despiece!$I:$I,MATCH($F77,$D:$D,0))</f>
        <v>Zaragoza, España</v>
      </c>
      <c r="O77" t="str">
        <f ca="1">INDEX(Rutas_Despiece!$L:$L,MATCH($F77,$D:$D,0))</f>
        <v>Opel Puerta 5</v>
      </c>
      <c r="P77" s="39" t="str">
        <f ca="1">Rutas_Despiece!M77</f>
        <v>Ida</v>
      </c>
      <c r="Q77" s="39" t="str">
        <f ca="1">Rutas_Despiece!N77</f>
        <v>05:00</v>
      </c>
      <c r="R77" s="39" t="str">
        <f ca="1">Rutas_Despiece!O77</f>
        <v>12:58</v>
      </c>
      <c r="S77" s="39" t="str">
        <f ca="1">Rutas_Despiece!P77</f>
        <v>21:00</v>
      </c>
      <c r="T77" s="39" t="str">
        <f ca="1">Rutas_Despiece!Q77</f>
        <v>06:58</v>
      </c>
    </row>
    <row r="78" spans="1:20" x14ac:dyDescent="0.25">
      <c r="A78">
        <f ca="1">IF(Rutas_Despiece!A78&lt;&gt;Rutas_Despiece!A77,1,0)</f>
        <v>0</v>
      </c>
      <c r="B78" s="69" t="s">
        <v>1174</v>
      </c>
      <c r="C78">
        <f t="shared" ca="1" si="5"/>
        <v>1</v>
      </c>
      <c r="D78">
        <f t="shared" ca="1" si="6"/>
        <v>74</v>
      </c>
      <c r="E78">
        <f t="shared" ca="1" si="8"/>
        <v>990</v>
      </c>
      <c r="F78">
        <f t="shared" ca="1" si="7"/>
        <v>75</v>
      </c>
      <c r="G78" t="str">
        <f ca="1">INDEX(Rutas_Despiece!C:C,MATCH($F78,$D:$D,0))</f>
        <v>Rutas_3</v>
      </c>
      <c r="H78" t="str">
        <f ca="1">INDEX(Rutas_Despiece!$D:$D,MATCH($F78,$D:$D,0))</f>
        <v>Ruta 1_3</v>
      </c>
      <c r="I78">
        <f ca="1">INDEX(Rutas_Despiece!$J:$J,MATCH($F78,$D:$D,0))</f>
        <v>41.749628000000001</v>
      </c>
      <c r="J78">
        <f ca="1">INDEX(Rutas_Despiece!$K:$K,MATCH($F78,$D:$D,0))</f>
        <v>-1.1755139999999999</v>
      </c>
      <c r="L78" t="str">
        <f ca="1">INDEX(Rutas_Despiece!$F:$F,MATCH($F78,$D:$D,0))&amp;" "&amp;INDEX(Rutas_Despiece!$G:$G,MATCH($F78,$D:$D,0))</f>
        <v xml:space="preserve">Pol. Ind Entrerrios </v>
      </c>
      <c r="M78" t="str">
        <f ca="1">INDEX(Rutas_Despiece!$H:$H,MATCH($F78,$D:$D,0))</f>
        <v>Figueruelas</v>
      </c>
      <c r="N78" t="str">
        <f ca="1">INDEX(Rutas_Despiece!$I:$I,MATCH($F78,$D:$D,0))</f>
        <v>Zaragoza, España</v>
      </c>
      <c r="O78" t="str">
        <f ca="1">INDEX(Rutas_Despiece!$L:$L,MATCH($F78,$D:$D,0))</f>
        <v>Opel Puerta 5</v>
      </c>
      <c r="P78" s="39" t="str">
        <f ca="1">Rutas_Despiece!M78</f>
        <v>Ida</v>
      </c>
      <c r="Q78" s="39" t="str">
        <f ca="1">Rutas_Despiece!N78</f>
        <v>05:30</v>
      </c>
      <c r="R78" s="39" t="str">
        <f ca="1">Rutas_Despiece!O78</f>
        <v>13:30</v>
      </c>
      <c r="S78" s="39" t="str">
        <f ca="1">Rutas_Despiece!P78</f>
        <v>21:30</v>
      </c>
      <c r="T78" s="39" t="str">
        <f ca="1">Rutas_Despiece!Q78</f>
        <v>07:30</v>
      </c>
    </row>
    <row r="79" spans="1:20" x14ac:dyDescent="0.25">
      <c r="A79">
        <f ca="1">IF(Rutas_Despiece!A79&lt;&gt;Rutas_Despiece!A78,1,0)</f>
        <v>0</v>
      </c>
      <c r="B79" s="69" t="s">
        <v>1174</v>
      </c>
      <c r="C79">
        <f t="shared" ca="1" si="5"/>
        <v>1</v>
      </c>
      <c r="D79">
        <f t="shared" ca="1" si="6"/>
        <v>75</v>
      </c>
      <c r="E79">
        <f t="shared" ca="1" si="8"/>
        <v>990</v>
      </c>
      <c r="F79">
        <f t="shared" ca="1" si="7"/>
        <v>76</v>
      </c>
      <c r="G79" t="str">
        <f ca="1">INDEX(Rutas_Despiece!C:C,MATCH($F79,$D:$D,0))</f>
        <v>Rutas_3</v>
      </c>
      <c r="H79" t="str">
        <f ca="1">INDEX(Rutas_Despiece!$D:$D,MATCH($F79,$D:$D,0))</f>
        <v>Ruta 1_3</v>
      </c>
      <c r="I79">
        <f ca="1">INDEX(Rutas_Despiece!$J:$J,MATCH($F79,$D:$D,0))</f>
        <v>41.676046800000002</v>
      </c>
      <c r="J79">
        <f ca="1">INDEX(Rutas_Despiece!$K:$K,MATCH($F79,$D:$D,0))</f>
        <v>-0.89092199999999999</v>
      </c>
      <c r="L79" t="str">
        <f ca="1">INDEX(Rutas_Despiece!$F:$F,MATCH($F79,$D:$D,0))&amp;" "&amp;INDEX(Rutas_Despiece!$G:$G,MATCH($F79,$D:$D,0))</f>
        <v xml:space="preserve">Luis Legaz  </v>
      </c>
      <c r="M79" t="str">
        <f ca="1">INDEX(Rutas_Despiece!$H:$H,MATCH($F79,$D:$D,0))</f>
        <v>Zaragoza</v>
      </c>
      <c r="N79" t="str">
        <f ca="1">INDEX(Rutas_Despiece!$I:$I,MATCH($F79,$D:$D,0))</f>
        <v>Zaragoza, España</v>
      </c>
      <c r="O79" t="str">
        <f ca="1">INDEX(Rutas_Despiece!$L:$L,MATCH($F79,$D:$D,0))</f>
        <v>Esq. Gómez Avellaneda</v>
      </c>
      <c r="P79" s="39" t="str">
        <f ca="1">Rutas_Despiece!M79</f>
        <v>Vuelta</v>
      </c>
      <c r="Q79" s="39" t="str">
        <f ca="1">Rutas_Despiece!N79</f>
        <v/>
      </c>
      <c r="R79" s="39" t="str">
        <f ca="1">Rutas_Despiece!O79</f>
        <v/>
      </c>
      <c r="S79" s="39" t="str">
        <f ca="1">Rutas_Despiece!P79</f>
        <v/>
      </c>
      <c r="T79" s="39" t="str">
        <f ca="1">Rutas_Despiece!Q79</f>
        <v/>
      </c>
    </row>
    <row r="80" spans="1:20" x14ac:dyDescent="0.25">
      <c r="A80">
        <f ca="1">IF(Rutas_Despiece!A80&lt;&gt;Rutas_Despiece!A79,1,0)</f>
        <v>0</v>
      </c>
      <c r="B80" s="69" t="s">
        <v>1174</v>
      </c>
      <c r="C80">
        <f t="shared" ca="1" si="5"/>
        <v>1</v>
      </c>
      <c r="D80">
        <f t="shared" ca="1" si="6"/>
        <v>76</v>
      </c>
      <c r="E80">
        <f t="shared" ca="1" si="8"/>
        <v>990</v>
      </c>
      <c r="F80">
        <f t="shared" ca="1" si="7"/>
        <v>77</v>
      </c>
      <c r="G80" t="str">
        <f ca="1">INDEX(Rutas_Despiece!C:C,MATCH($F80,$D:$D,0))</f>
        <v>Rutas_3</v>
      </c>
      <c r="H80" t="str">
        <f ca="1">INDEX(Rutas_Despiece!$D:$D,MATCH($F80,$D:$D,0))</f>
        <v>Ruta 1_3</v>
      </c>
      <c r="I80">
        <f ca="1">INDEX(Rutas_Despiece!$J:$J,MATCH($F80,$D:$D,0))</f>
        <v>41.670422100000003</v>
      </c>
      <c r="J80">
        <f ca="1">INDEX(Rutas_Despiece!$K:$K,MATCH($F80,$D:$D,0))</f>
        <v>-0.89067010000000002</v>
      </c>
      <c r="L80" t="str">
        <f ca="1">INDEX(Rutas_Despiece!$F:$F,MATCH($F80,$D:$D,0))&amp;" "&amp;INDEX(Rutas_Despiece!$G:$G,MATCH($F80,$D:$D,0))</f>
        <v xml:space="preserve">Gómez de Avellaneda  </v>
      </c>
      <c r="M80" t="str">
        <f ca="1">INDEX(Rutas_Despiece!$H:$H,MATCH($F80,$D:$D,0))</f>
        <v>Zaragoza</v>
      </c>
      <c r="N80" t="str">
        <f ca="1">INDEX(Rutas_Despiece!$I:$I,MATCH($F80,$D:$D,0))</f>
        <v>Zaragoza, España</v>
      </c>
      <c r="O80" t="str">
        <f ca="1">INDEX(Rutas_Despiece!$L:$L,MATCH($F80,$D:$D,0))</f>
        <v>Esq. Saiz de otero - Pd. Bus</v>
      </c>
      <c r="P80" s="39" t="str">
        <f ca="1">Rutas_Despiece!M80</f>
        <v>Vuelta</v>
      </c>
      <c r="Q80" s="39" t="str">
        <f ca="1">Rutas_Despiece!N80</f>
        <v/>
      </c>
      <c r="R80" s="39" t="str">
        <f ca="1">Rutas_Despiece!O80</f>
        <v/>
      </c>
      <c r="S80" s="39" t="str">
        <f ca="1">Rutas_Despiece!P80</f>
        <v/>
      </c>
      <c r="T80" s="39" t="str">
        <f ca="1">Rutas_Despiece!Q80</f>
        <v/>
      </c>
    </row>
    <row r="81" spans="1:20" x14ac:dyDescent="0.25">
      <c r="A81">
        <f ca="1">IF(Rutas_Despiece!A81&lt;&gt;Rutas_Despiece!A80,1,0)</f>
        <v>0</v>
      </c>
      <c r="B81" s="69" t="s">
        <v>1174</v>
      </c>
      <c r="C81">
        <f t="shared" ca="1" si="5"/>
        <v>1</v>
      </c>
      <c r="D81">
        <f t="shared" ca="1" si="6"/>
        <v>77</v>
      </c>
      <c r="E81">
        <f t="shared" ca="1" si="8"/>
        <v>990</v>
      </c>
      <c r="F81">
        <f t="shared" ca="1" si="7"/>
        <v>78</v>
      </c>
      <c r="G81" t="str">
        <f ca="1">INDEX(Rutas_Despiece!C:C,MATCH($F81,$D:$D,0))</f>
        <v>Rutas_3</v>
      </c>
      <c r="H81" t="str">
        <f ca="1">INDEX(Rutas_Despiece!$D:$D,MATCH($F81,$D:$D,0))</f>
        <v>Ruta 1_3</v>
      </c>
      <c r="I81">
        <f ca="1">INDEX(Rutas_Despiece!$J:$J,MATCH($F81,$D:$D,0))</f>
        <v>41.624887999999999</v>
      </c>
      <c r="J81">
        <f ca="1">INDEX(Rutas_Despiece!$K:$K,MATCH($F81,$D:$D,0))</f>
        <v>-0.87636099999999995</v>
      </c>
      <c r="L81" t="str">
        <f ca="1">INDEX(Rutas_Despiece!$F:$F,MATCH($F81,$D:$D,0))&amp;" "&amp;INDEX(Rutas_Despiece!$G:$G,MATCH($F81,$D:$D,0))</f>
        <v xml:space="preserve">Gómez Avellaneda nº 23 </v>
      </c>
      <c r="M81" t="str">
        <f ca="1">INDEX(Rutas_Despiece!$H:$H,MATCH($F81,$D:$D,0))</f>
        <v>Zaragoza</v>
      </c>
      <c r="N81" t="str">
        <f ca="1">INDEX(Rutas_Despiece!$I:$I,MATCH($F81,$D:$D,0))</f>
        <v>Zaragoza, España</v>
      </c>
      <c r="O81" t="str">
        <f ca="1">INDEX(Rutas_Despiece!$L:$L,MATCH($F81,$D:$D,0))</f>
        <v>Pd. Bus</v>
      </c>
      <c r="P81" s="39" t="str">
        <f ca="1">Rutas_Despiece!M81</f>
        <v>Vuelta</v>
      </c>
      <c r="Q81" s="39" t="str">
        <f ca="1">Rutas_Despiece!N81</f>
        <v/>
      </c>
      <c r="R81" s="39" t="str">
        <f ca="1">Rutas_Despiece!O81</f>
        <v/>
      </c>
      <c r="S81" s="39" t="str">
        <f ca="1">Rutas_Despiece!P81</f>
        <v/>
      </c>
      <c r="T81" s="39" t="str">
        <f ca="1">Rutas_Despiece!Q81</f>
        <v/>
      </c>
    </row>
    <row r="82" spans="1:20" x14ac:dyDescent="0.25">
      <c r="A82">
        <f ca="1">IF(Rutas_Despiece!A82&lt;&gt;Rutas_Despiece!A81,1,0)</f>
        <v>0</v>
      </c>
      <c r="B82" s="69" t="s">
        <v>1174</v>
      </c>
      <c r="C82">
        <f t="shared" ca="1" si="5"/>
        <v>1</v>
      </c>
      <c r="D82">
        <f t="shared" ca="1" si="6"/>
        <v>78</v>
      </c>
      <c r="E82">
        <f t="shared" ca="1" si="8"/>
        <v>990</v>
      </c>
      <c r="F82">
        <f t="shared" ca="1" si="7"/>
        <v>79</v>
      </c>
      <c r="G82" t="str">
        <f ca="1">INDEX(Rutas_Despiece!C:C,MATCH($F82,$D:$D,0))</f>
        <v>Rutas_3</v>
      </c>
      <c r="H82" t="str">
        <f ca="1">INDEX(Rutas_Despiece!$D:$D,MATCH($F82,$D:$D,0))</f>
        <v>Ruta 1_3</v>
      </c>
      <c r="I82">
        <f ca="1">INDEX(Rutas_Despiece!$J:$J,MATCH($F82,$D:$D,0))</f>
        <v>41.667553300000002</v>
      </c>
      <c r="J82">
        <f ca="1">INDEX(Rutas_Despiece!$K:$K,MATCH($F82,$D:$D,0))</f>
        <v>-0.87668179999999996</v>
      </c>
      <c r="L82" t="str">
        <f ca="1">INDEX(Rutas_Despiece!$F:$F,MATCH($F82,$D:$D,0))&amp;" "&amp;INDEX(Rutas_Despiece!$G:$G,MATCH($F82,$D:$D,0))</f>
        <v xml:space="preserve">Salvador Allende  </v>
      </c>
      <c r="M82" t="str">
        <f ca="1">INDEX(Rutas_Despiece!$H:$H,MATCH($F82,$D:$D,0))</f>
        <v>Zaragoza</v>
      </c>
      <c r="N82" t="str">
        <f ca="1">INDEX(Rutas_Despiece!$I:$I,MATCH($F82,$D:$D,0))</f>
        <v>Zaragoza, España</v>
      </c>
      <c r="O82" t="str">
        <f ca="1">INDEX(Rutas_Despiece!$L:$L,MATCH($F82,$D:$D,0))</f>
        <v>Esq. Valle de Broto - Pd. Bus</v>
      </c>
      <c r="P82" s="39" t="str">
        <f ca="1">Rutas_Despiece!M82</f>
        <v>Vuelta</v>
      </c>
      <c r="Q82" s="39" t="str">
        <f ca="1">Rutas_Despiece!N82</f>
        <v/>
      </c>
      <c r="R82" s="39" t="str">
        <f ca="1">Rutas_Despiece!O82</f>
        <v/>
      </c>
      <c r="S82" s="39" t="str">
        <f ca="1">Rutas_Despiece!P82</f>
        <v/>
      </c>
      <c r="T82" s="39" t="str">
        <f ca="1">Rutas_Despiece!Q82</f>
        <v/>
      </c>
    </row>
    <row r="83" spans="1:20" x14ac:dyDescent="0.25">
      <c r="A83">
        <f ca="1">IF(Rutas_Despiece!A83&lt;&gt;Rutas_Despiece!A82,1,0)</f>
        <v>0</v>
      </c>
      <c r="B83" s="69" t="s">
        <v>1174</v>
      </c>
      <c r="C83">
        <f t="shared" ca="1" si="5"/>
        <v>1</v>
      </c>
      <c r="D83">
        <f t="shared" ca="1" si="6"/>
        <v>79</v>
      </c>
      <c r="E83">
        <f t="shared" ca="1" si="8"/>
        <v>990</v>
      </c>
      <c r="F83">
        <f t="shared" ca="1" si="7"/>
        <v>80</v>
      </c>
      <c r="G83" t="str">
        <f ca="1">INDEX(Rutas_Despiece!C:C,MATCH($F83,$D:$D,0))</f>
        <v>Rutas_3</v>
      </c>
      <c r="H83" t="str">
        <f ca="1">INDEX(Rutas_Despiece!$D:$D,MATCH($F83,$D:$D,0))</f>
        <v>Ruta 1_3</v>
      </c>
      <c r="I83">
        <f ca="1">INDEX(Rutas_Despiece!$J:$J,MATCH($F83,$D:$D,0))</f>
        <v>41.674923900000003</v>
      </c>
      <c r="J83">
        <f ca="1">INDEX(Rutas_Despiece!$K:$K,MATCH($F83,$D:$D,0))</f>
        <v>-0.87691980000000003</v>
      </c>
      <c r="L83" t="str">
        <f ca="1">INDEX(Rutas_Despiece!$F:$F,MATCH($F83,$D:$D,0))&amp;" "&amp;INDEX(Rutas_Despiece!$G:$G,MATCH($F83,$D:$D,0))</f>
        <v xml:space="preserve">Salvador Allende  </v>
      </c>
      <c r="M83" t="str">
        <f ca="1">INDEX(Rutas_Despiece!$H:$H,MATCH($F83,$D:$D,0))</f>
        <v>Zaragoza</v>
      </c>
      <c r="N83" t="str">
        <f ca="1">INDEX(Rutas_Despiece!$I:$I,MATCH($F83,$D:$D,0))</f>
        <v>Zaragoza, España</v>
      </c>
      <c r="O83" t="str">
        <f ca="1">INDEX(Rutas_Despiece!$L:$L,MATCH($F83,$D:$D,0))</f>
        <v>Frente nº 67 - Pd. Bus</v>
      </c>
      <c r="P83" s="39" t="str">
        <f ca="1">Rutas_Despiece!M83</f>
        <v>Vuelta</v>
      </c>
      <c r="Q83" s="39" t="str">
        <f ca="1">Rutas_Despiece!N83</f>
        <v/>
      </c>
      <c r="R83" s="39" t="str">
        <f ca="1">Rutas_Despiece!O83</f>
        <v/>
      </c>
      <c r="S83" s="39" t="str">
        <f ca="1">Rutas_Despiece!P83</f>
        <v/>
      </c>
      <c r="T83" s="39" t="str">
        <f ca="1">Rutas_Despiece!Q83</f>
        <v/>
      </c>
    </row>
    <row r="84" spans="1:20" x14ac:dyDescent="0.25">
      <c r="A84">
        <f ca="1">IF(Rutas_Despiece!A84&lt;&gt;Rutas_Despiece!A83,1,0)</f>
        <v>0</v>
      </c>
      <c r="B84" s="69" t="s">
        <v>1174</v>
      </c>
      <c r="C84">
        <f t="shared" ca="1" si="5"/>
        <v>1</v>
      </c>
      <c r="D84">
        <f t="shared" ca="1" si="6"/>
        <v>80</v>
      </c>
      <c r="E84">
        <f t="shared" ca="1" si="8"/>
        <v>990</v>
      </c>
      <c r="F84">
        <f t="shared" ca="1" si="7"/>
        <v>81</v>
      </c>
      <c r="G84" t="str">
        <f ca="1">INDEX(Rutas_Despiece!C:C,MATCH($F84,$D:$D,0))</f>
        <v>Rutas_3</v>
      </c>
      <c r="H84" t="str">
        <f ca="1">INDEX(Rutas_Despiece!$D:$D,MATCH($F84,$D:$D,0))</f>
        <v>Ruta 1_3</v>
      </c>
      <c r="I84">
        <f ca="1">INDEX(Rutas_Despiece!$J:$J,MATCH($F84,$D:$D,0))</f>
        <v>41.677141599999999</v>
      </c>
      <c r="J84">
        <f ca="1">INDEX(Rutas_Despiece!$K:$K,MATCH($F84,$D:$D,0))</f>
        <v>-0.8710502</v>
      </c>
      <c r="L84" t="str">
        <f ca="1">INDEX(Rutas_Despiece!$F:$F,MATCH($F84,$D:$D,0))&amp;" "&amp;INDEX(Rutas_Despiece!$G:$G,MATCH($F84,$D:$D,0))</f>
        <v xml:space="preserve">Av. San Juan de la Peña </v>
      </c>
      <c r="M84" t="str">
        <f ca="1">INDEX(Rutas_Despiece!$H:$H,MATCH($F84,$D:$D,0))</f>
        <v>Zaragoza</v>
      </c>
      <c r="N84" t="str">
        <f ca="1">INDEX(Rutas_Despiece!$I:$I,MATCH($F84,$D:$D,0))</f>
        <v>Zaragoza, España</v>
      </c>
      <c r="O84" t="str">
        <f ca="1">INDEX(Rutas_Despiece!$L:$L,MATCH($F84,$D:$D,0))</f>
        <v>Esq. Alcalde Caballero</v>
      </c>
      <c r="P84" s="39" t="str">
        <f ca="1">Rutas_Despiece!M84</f>
        <v>Vuelta</v>
      </c>
      <c r="Q84" s="39" t="str">
        <f ca="1">Rutas_Despiece!N84</f>
        <v/>
      </c>
      <c r="R84" s="39" t="str">
        <f ca="1">Rutas_Despiece!O84</f>
        <v/>
      </c>
      <c r="S84" s="39" t="str">
        <f ca="1">Rutas_Despiece!P84</f>
        <v/>
      </c>
      <c r="T84" s="39" t="str">
        <f ca="1">Rutas_Despiece!Q84</f>
        <v/>
      </c>
    </row>
    <row r="85" spans="1:20" x14ac:dyDescent="0.25">
      <c r="A85">
        <f ca="1">IF(Rutas_Despiece!A85&lt;&gt;Rutas_Despiece!A84,1,0)</f>
        <v>0</v>
      </c>
      <c r="B85" s="69" t="s">
        <v>1174</v>
      </c>
      <c r="C85">
        <f t="shared" ca="1" si="5"/>
        <v>1</v>
      </c>
      <c r="D85">
        <f t="shared" ca="1" si="6"/>
        <v>81</v>
      </c>
      <c r="E85">
        <f t="shared" ca="1" si="8"/>
        <v>990</v>
      </c>
      <c r="F85">
        <f t="shared" ca="1" si="7"/>
        <v>82</v>
      </c>
      <c r="G85" t="str">
        <f ca="1">INDEX(Rutas_Despiece!C:C,MATCH($F85,$D:$D,0))</f>
        <v>Rutas_3</v>
      </c>
      <c r="H85" t="str">
        <f ca="1">INDEX(Rutas_Despiece!$D:$D,MATCH($F85,$D:$D,0))</f>
        <v>Ruta 1_3</v>
      </c>
      <c r="I85">
        <f ca="1">INDEX(Rutas_Despiece!$J:$J,MATCH($F85,$D:$D,0))</f>
        <v>41.6668363</v>
      </c>
      <c r="J85">
        <f ca="1">INDEX(Rutas_Despiece!$K:$K,MATCH($F85,$D:$D,0))</f>
        <v>-0.8718167</v>
      </c>
      <c r="L85" t="str">
        <f ca="1">INDEX(Rutas_Despiece!$F:$F,MATCH($F85,$D:$D,0))&amp;" "&amp;INDEX(Rutas_Despiece!$G:$G,MATCH($F85,$D:$D,0))</f>
        <v xml:space="preserve">Av. San Juan de la Peña </v>
      </c>
      <c r="M85" t="str">
        <f ca="1">INDEX(Rutas_Despiece!$H:$H,MATCH($F85,$D:$D,0))</f>
        <v>Zaragoza</v>
      </c>
      <c r="N85" t="str">
        <f ca="1">INDEX(Rutas_Despiece!$I:$I,MATCH($F85,$D:$D,0))</f>
        <v>Zaragoza, España</v>
      </c>
      <c r="O85" t="str">
        <f ca="1">INDEX(Rutas_Despiece!$L:$L,MATCH($F85,$D:$D,0))</f>
        <v>Frente Hierros Alfonso</v>
      </c>
      <c r="P85" s="39" t="str">
        <f ca="1">Rutas_Despiece!M85</f>
        <v>Vuelta</v>
      </c>
      <c r="Q85" s="39" t="str">
        <f ca="1">Rutas_Despiece!N85</f>
        <v/>
      </c>
      <c r="R85" s="39" t="str">
        <f ca="1">Rutas_Despiece!O85</f>
        <v/>
      </c>
      <c r="S85" s="39" t="str">
        <f ca="1">Rutas_Despiece!P85</f>
        <v/>
      </c>
      <c r="T85" s="39" t="str">
        <f ca="1">Rutas_Despiece!Q85</f>
        <v/>
      </c>
    </row>
    <row r="86" spans="1:20" x14ac:dyDescent="0.25">
      <c r="A86">
        <f ca="1">IF(Rutas_Despiece!A86&lt;&gt;Rutas_Despiece!A85,1,0)</f>
        <v>0</v>
      </c>
      <c r="B86" s="69" t="s">
        <v>1174</v>
      </c>
      <c r="C86">
        <f t="shared" ca="1" si="5"/>
        <v>1</v>
      </c>
      <c r="D86">
        <f t="shared" ca="1" si="6"/>
        <v>82</v>
      </c>
      <c r="E86">
        <f t="shared" ca="1" si="8"/>
        <v>990</v>
      </c>
      <c r="F86">
        <f t="shared" ca="1" si="7"/>
        <v>83</v>
      </c>
      <c r="G86" t="str">
        <f ca="1">INDEX(Rutas_Despiece!C:C,MATCH($F86,$D:$D,0))</f>
        <v>Rutas_3</v>
      </c>
      <c r="H86" t="str">
        <f ca="1">INDEX(Rutas_Despiece!$D:$D,MATCH($F86,$D:$D,0))</f>
        <v>Ruta 1_3</v>
      </c>
      <c r="I86">
        <f ca="1">INDEX(Rutas_Despiece!$J:$J,MATCH($F86,$D:$D,0))</f>
        <v>41.662883899999997</v>
      </c>
      <c r="J86">
        <f ca="1">INDEX(Rutas_Despiece!$K:$K,MATCH($F86,$D:$D,0))</f>
        <v>-0.86646230000000002</v>
      </c>
      <c r="L86" t="str">
        <f ca="1">INDEX(Rutas_Despiece!$F:$F,MATCH($F86,$D:$D,0))&amp;" "&amp;INDEX(Rutas_Despiece!$G:$G,MATCH($F86,$D:$D,0))</f>
        <v xml:space="preserve">Marqués de la Cadena nº 57 </v>
      </c>
      <c r="M86" t="str">
        <f ca="1">INDEX(Rutas_Despiece!$H:$H,MATCH($F86,$D:$D,0))</f>
        <v>Zaragoza</v>
      </c>
      <c r="N86" t="str">
        <f ca="1">INDEX(Rutas_Despiece!$I:$I,MATCH($F86,$D:$D,0))</f>
        <v>Zaragoza, España</v>
      </c>
      <c r="O86" t="str">
        <f ca="1">INDEX(Rutas_Despiece!$L:$L,MATCH($F86,$D:$D,0))</f>
        <v>Plaza Mozart - Pd. Bus (?)</v>
      </c>
      <c r="P86" s="39" t="str">
        <f ca="1">Rutas_Despiece!M86</f>
        <v>Vuelta</v>
      </c>
      <c r="Q86" s="39" t="str">
        <f ca="1">Rutas_Despiece!N86</f>
        <v/>
      </c>
      <c r="R86" s="39" t="str">
        <f ca="1">Rutas_Despiece!O86</f>
        <v/>
      </c>
      <c r="S86" s="39" t="str">
        <f ca="1">Rutas_Despiece!P86</f>
        <v/>
      </c>
      <c r="T86" s="39" t="str">
        <f ca="1">Rutas_Despiece!Q86</f>
        <v/>
      </c>
    </row>
    <row r="87" spans="1:20" x14ac:dyDescent="0.25">
      <c r="A87">
        <f ca="1">IF(Rutas_Despiece!A87&lt;&gt;Rutas_Despiece!A86,1,0)</f>
        <v>0</v>
      </c>
      <c r="B87" s="69" t="s">
        <v>1174</v>
      </c>
      <c r="C87">
        <f t="shared" ca="1" si="5"/>
        <v>1</v>
      </c>
      <c r="D87">
        <f t="shared" ca="1" si="6"/>
        <v>83</v>
      </c>
      <c r="E87">
        <f t="shared" ca="1" si="8"/>
        <v>990</v>
      </c>
      <c r="F87">
        <f t="shared" ca="1" si="7"/>
        <v>84</v>
      </c>
      <c r="G87" t="str">
        <f ca="1">INDEX(Rutas_Despiece!C:C,MATCH($F87,$D:$D,0))</f>
        <v>Rutas_3</v>
      </c>
      <c r="H87" t="str">
        <f ca="1">INDEX(Rutas_Despiece!$D:$D,MATCH($F87,$D:$D,0))</f>
        <v>Ruta 1_3</v>
      </c>
      <c r="I87">
        <f ca="1">INDEX(Rutas_Despiece!$J:$J,MATCH($F87,$D:$D,0))</f>
        <v>41.663684000000003</v>
      </c>
      <c r="J87">
        <f ca="1">INDEX(Rutas_Despiece!$K:$K,MATCH($F87,$D:$D,0))</f>
        <v>-0.86128249999999995</v>
      </c>
      <c r="L87" t="str">
        <f ca="1">INDEX(Rutas_Despiece!$F:$F,MATCH($F87,$D:$D,0))&amp;" "&amp;INDEX(Rutas_Despiece!$G:$G,MATCH($F87,$D:$D,0))</f>
        <v xml:space="preserve">Avd. Cataluña  </v>
      </c>
      <c r="M87" t="str">
        <f ca="1">INDEX(Rutas_Despiece!$H:$H,MATCH($F87,$D:$D,0))</f>
        <v>Zaragoza</v>
      </c>
      <c r="N87" t="str">
        <f ca="1">INDEX(Rutas_Despiece!$I:$I,MATCH($F87,$D:$D,0))</f>
        <v>Zaragoza, España</v>
      </c>
      <c r="O87" t="str">
        <f ca="1">INDEX(Rutas_Despiece!$L:$L,MATCH($F87,$D:$D,0))</f>
        <v>Esq. Felisa Galé</v>
      </c>
      <c r="P87" s="39" t="str">
        <f ca="1">Rutas_Despiece!M87</f>
        <v>Vuelta</v>
      </c>
      <c r="Q87" s="39" t="str">
        <f ca="1">Rutas_Despiece!N87</f>
        <v/>
      </c>
      <c r="R87" s="39" t="str">
        <f ca="1">Rutas_Despiece!O87</f>
        <v/>
      </c>
      <c r="S87" s="39" t="str">
        <f ca="1">Rutas_Despiece!P87</f>
        <v/>
      </c>
      <c r="T87" s="39" t="str">
        <f ca="1">Rutas_Despiece!Q87</f>
        <v/>
      </c>
    </row>
    <row r="88" spans="1:20" x14ac:dyDescent="0.25">
      <c r="A88">
        <f ca="1">IF(Rutas_Despiece!A88&lt;&gt;Rutas_Despiece!A87,1,0)</f>
        <v>0</v>
      </c>
      <c r="B88" s="69" t="s">
        <v>1174</v>
      </c>
      <c r="C88">
        <f t="shared" ca="1" si="5"/>
        <v>1</v>
      </c>
      <c r="D88">
        <f t="shared" ca="1" si="6"/>
        <v>84</v>
      </c>
      <c r="E88">
        <f t="shared" ca="1" si="8"/>
        <v>990</v>
      </c>
      <c r="F88">
        <f t="shared" ca="1" si="7"/>
        <v>85</v>
      </c>
      <c r="G88" t="str">
        <f ca="1">INDEX(Rutas_Despiece!C:C,MATCH($F88,$D:$D,0))</f>
        <v>Rutas_3</v>
      </c>
      <c r="H88" t="str">
        <f ca="1">INDEX(Rutas_Despiece!$D:$D,MATCH($F88,$D:$D,0))</f>
        <v>Ruta 1_3</v>
      </c>
      <c r="I88">
        <f ca="1">INDEX(Rutas_Despiece!$J:$J,MATCH($F88,$D:$D,0))</f>
        <v>41.667347900000003</v>
      </c>
      <c r="J88">
        <f ca="1">INDEX(Rutas_Despiece!$K:$K,MATCH($F88,$D:$D,0))</f>
        <v>-0.85254949999999996</v>
      </c>
      <c r="L88" t="str">
        <f ca="1">INDEX(Rutas_Despiece!$F:$F,MATCH($F88,$D:$D,0))&amp;" "&amp;INDEX(Rutas_Despiece!$G:$G,MATCH($F88,$D:$D,0))</f>
        <v xml:space="preserve">Avd. Cataluña  </v>
      </c>
      <c r="M88" t="str">
        <f ca="1">INDEX(Rutas_Despiece!$H:$H,MATCH($F88,$D:$D,0))</f>
        <v>Zaragoza</v>
      </c>
      <c r="N88" t="str">
        <f ca="1">INDEX(Rutas_Despiece!$I:$I,MATCH($F88,$D:$D,0))</f>
        <v>Zaragoza, España</v>
      </c>
      <c r="O88" t="str">
        <f ca="1">INDEX(Rutas_Despiece!$L:$L,MATCH($F88,$D:$D,0))</f>
        <v>Frente nº 189 - Los Charros</v>
      </c>
      <c r="P88" s="39" t="str">
        <f ca="1">Rutas_Despiece!M88</f>
        <v>Vuelta</v>
      </c>
      <c r="Q88" s="39" t="str">
        <f ca="1">Rutas_Despiece!N88</f>
        <v/>
      </c>
      <c r="R88" s="39" t="str">
        <f ca="1">Rutas_Despiece!O88</f>
        <v/>
      </c>
      <c r="S88" s="39" t="str">
        <f ca="1">Rutas_Despiece!P88</f>
        <v/>
      </c>
      <c r="T88" s="39" t="str">
        <f ca="1">Rutas_Despiece!Q88</f>
        <v/>
      </c>
    </row>
    <row r="89" spans="1:20" x14ac:dyDescent="0.25">
      <c r="A89">
        <f ca="1">IF(Rutas_Despiece!A89&lt;&gt;Rutas_Despiece!A88,1,0)</f>
        <v>0</v>
      </c>
      <c r="B89" s="69" t="s">
        <v>1174</v>
      </c>
      <c r="C89">
        <f t="shared" ca="1" si="5"/>
        <v>1</v>
      </c>
      <c r="D89">
        <f t="shared" ca="1" si="6"/>
        <v>85</v>
      </c>
      <c r="E89">
        <f t="shared" ca="1" si="8"/>
        <v>990</v>
      </c>
      <c r="F89">
        <f t="shared" ca="1" si="7"/>
        <v>86</v>
      </c>
      <c r="G89" t="str">
        <f ca="1">INDEX(Rutas_Despiece!C:C,MATCH($F89,$D:$D,0))</f>
        <v>Rutas_3</v>
      </c>
      <c r="H89" t="str">
        <f ca="1">INDEX(Rutas_Despiece!$D:$D,MATCH($F89,$D:$D,0))</f>
        <v>Ruta 1_3</v>
      </c>
      <c r="I89">
        <f ca="1">INDEX(Rutas_Despiece!$J:$J,MATCH($F89,$D:$D,0))</f>
        <v>41.670448999999998</v>
      </c>
      <c r="J89">
        <f ca="1">INDEX(Rutas_Despiece!$K:$K,MATCH($F89,$D:$D,0))</f>
        <v>-0.84478889999999995</v>
      </c>
      <c r="L89" t="str">
        <f ca="1">INDEX(Rutas_Despiece!$F:$F,MATCH($F89,$D:$D,0))&amp;" "&amp;INDEX(Rutas_Despiece!$G:$G,MATCH($F89,$D:$D,0))</f>
        <v xml:space="preserve">Avd. Cataluña </v>
      </c>
      <c r="M89" t="str">
        <f ca="1">INDEX(Rutas_Despiece!$H:$H,MATCH($F89,$D:$D,0))</f>
        <v>Zaragoza</v>
      </c>
      <c r="N89" t="str">
        <f ca="1">INDEX(Rutas_Despiece!$I:$I,MATCH($F89,$D:$D,0))</f>
        <v>Zaragoza, España</v>
      </c>
      <c r="O89" t="str">
        <f ca="1">INDEX(Rutas_Despiece!$L:$L,MATCH($F89,$D:$D,0))</f>
        <v>Frente CAF (?)</v>
      </c>
      <c r="P89" s="39" t="str">
        <f ca="1">Rutas_Despiece!M89</f>
        <v>Vuelta</v>
      </c>
      <c r="Q89" s="39" t="str">
        <f ca="1">Rutas_Despiece!N89</f>
        <v/>
      </c>
      <c r="R89" s="39" t="str">
        <f ca="1">Rutas_Despiece!O89</f>
        <v/>
      </c>
      <c r="S89" s="39" t="str">
        <f ca="1">Rutas_Despiece!P89</f>
        <v/>
      </c>
      <c r="T89" s="39" t="str">
        <f ca="1">Rutas_Despiece!Q89</f>
        <v/>
      </c>
    </row>
    <row r="90" spans="1:20" x14ac:dyDescent="0.25">
      <c r="A90">
        <f ca="1">IF(Rutas_Despiece!A90&lt;&gt;Rutas_Despiece!A89,1,0)</f>
        <v>0</v>
      </c>
      <c r="B90" s="69" t="s">
        <v>1174</v>
      </c>
      <c r="C90">
        <f t="shared" ca="1" si="5"/>
        <v>1</v>
      </c>
      <c r="D90">
        <f t="shared" ca="1" si="6"/>
        <v>86</v>
      </c>
      <c r="E90">
        <f t="shared" ca="1" si="8"/>
        <v>990</v>
      </c>
      <c r="F90">
        <f t="shared" ca="1" si="7"/>
        <v>87</v>
      </c>
      <c r="G90" t="str">
        <f ca="1">INDEX(Rutas_Despiece!C:C,MATCH($F90,$D:$D,0))</f>
        <v>Rutas_3</v>
      </c>
      <c r="H90" t="str">
        <f ca="1">INDEX(Rutas_Despiece!$D:$D,MATCH($F90,$D:$D,0))</f>
        <v>Ruta 1_3</v>
      </c>
      <c r="I90">
        <f ca="1">INDEX(Rutas_Despiece!$J:$J,MATCH($F90,$D:$D,0))</f>
        <v>41.669821900000002</v>
      </c>
      <c r="J90">
        <f ca="1">INDEX(Rutas_Despiece!$K:$K,MATCH($F90,$D:$D,0))</f>
        <v>-0.83928380000000002</v>
      </c>
      <c r="L90" t="str">
        <f ca="1">INDEX(Rutas_Despiece!$F:$F,MATCH($F90,$D:$D,0))&amp;" "&amp;INDEX(Rutas_Despiece!$G:$G,MATCH($F90,$D:$D,0))</f>
        <v xml:space="preserve">Avd. Santa Isabel  </v>
      </c>
      <c r="M90" t="str">
        <f ca="1">INDEX(Rutas_Despiece!$H:$H,MATCH($F90,$D:$D,0))</f>
        <v>Zaragoza</v>
      </c>
      <c r="N90" t="str">
        <f ca="1">INDEX(Rutas_Despiece!$I:$I,MATCH($F90,$D:$D,0))</f>
        <v>Zaragoza, España</v>
      </c>
      <c r="O90" t="str">
        <f ca="1">INDEX(Rutas_Despiece!$L:$L,MATCH($F90,$D:$D,0))</f>
        <v>Frente Avd. Industria</v>
      </c>
      <c r="P90" s="39" t="str">
        <f ca="1">Rutas_Despiece!M90</f>
        <v>Vuelta</v>
      </c>
      <c r="Q90" s="39" t="str">
        <f ca="1">Rutas_Despiece!N90</f>
        <v/>
      </c>
      <c r="R90" s="39" t="str">
        <f ca="1">Rutas_Despiece!O90</f>
        <v/>
      </c>
      <c r="S90" s="39" t="str">
        <f ca="1">Rutas_Despiece!P90</f>
        <v/>
      </c>
      <c r="T90" s="39" t="str">
        <f ca="1">Rutas_Despiece!Q90</f>
        <v/>
      </c>
    </row>
    <row r="91" spans="1:20" x14ac:dyDescent="0.25">
      <c r="A91">
        <f ca="1">IF(Rutas_Despiece!A91&lt;&gt;Rutas_Despiece!A90,1,0)</f>
        <v>0</v>
      </c>
      <c r="B91" s="69" t="s">
        <v>1174</v>
      </c>
      <c r="C91">
        <f t="shared" ca="1" si="5"/>
        <v>1</v>
      </c>
      <c r="D91">
        <f t="shared" ca="1" si="6"/>
        <v>87</v>
      </c>
      <c r="E91">
        <f t="shared" ca="1" si="8"/>
        <v>990</v>
      </c>
      <c r="F91">
        <f t="shared" ca="1" si="7"/>
        <v>88</v>
      </c>
      <c r="G91" t="str">
        <f ca="1">INDEX(Rutas_Despiece!C:C,MATCH($F91,$D:$D,0))</f>
        <v>Rutas_3</v>
      </c>
      <c r="H91" t="str">
        <f ca="1">INDEX(Rutas_Despiece!$D:$D,MATCH($F91,$D:$D,0))</f>
        <v>Ruta 1_3</v>
      </c>
      <c r="I91">
        <f ca="1">INDEX(Rutas_Despiece!$J:$J,MATCH($F91,$D:$D,0))</f>
        <v>41.667003800000003</v>
      </c>
      <c r="J91">
        <f ca="1">INDEX(Rutas_Despiece!$K:$K,MATCH($F91,$D:$D,0))</f>
        <v>-0.83179950000000002</v>
      </c>
      <c r="L91" t="str">
        <f ca="1">INDEX(Rutas_Despiece!$F:$F,MATCH($F91,$D:$D,0))&amp;" "&amp;INDEX(Rutas_Despiece!$G:$G,MATCH($F91,$D:$D,0))</f>
        <v xml:space="preserve">Avd. Santa Isabel  </v>
      </c>
      <c r="M91" t="str">
        <f ca="1">INDEX(Rutas_Despiece!$H:$H,MATCH($F91,$D:$D,0))</f>
        <v>Zaragoza</v>
      </c>
      <c r="N91" t="str">
        <f ca="1">INDEX(Rutas_Despiece!$I:$I,MATCH($F91,$D:$D,0))</f>
        <v>Zaragoza, España</v>
      </c>
      <c r="O91" t="str">
        <f ca="1">INDEX(Rutas_Despiece!$L:$L,MATCH($F91,$D:$D,0))</f>
        <v>Frente Plaza Serrano Bergés - Pd. Bus</v>
      </c>
      <c r="P91" s="39" t="str">
        <f ca="1">Rutas_Despiece!M91</f>
        <v>Vuelta</v>
      </c>
      <c r="Q91" s="39" t="str">
        <f ca="1">Rutas_Despiece!N91</f>
        <v/>
      </c>
      <c r="R91" s="39" t="str">
        <f ca="1">Rutas_Despiece!O91</f>
        <v/>
      </c>
      <c r="S91" s="39" t="str">
        <f ca="1">Rutas_Despiece!P91</f>
        <v/>
      </c>
      <c r="T91" s="39" t="str">
        <f ca="1">Rutas_Despiece!Q91</f>
        <v/>
      </c>
    </row>
    <row r="92" spans="1:20" x14ac:dyDescent="0.25">
      <c r="A92">
        <f ca="1">IF(Rutas_Despiece!A92&lt;&gt;Rutas_Despiece!A91,1,0)</f>
        <v>0</v>
      </c>
      <c r="B92" s="69" t="s">
        <v>1174</v>
      </c>
      <c r="C92">
        <f t="shared" ca="1" si="5"/>
        <v>1</v>
      </c>
      <c r="D92">
        <f t="shared" ca="1" si="6"/>
        <v>88</v>
      </c>
      <c r="E92">
        <f t="shared" ca="1" si="8"/>
        <v>990</v>
      </c>
      <c r="F92">
        <f t="shared" ca="1" si="7"/>
        <v>89</v>
      </c>
      <c r="G92" t="str">
        <f ca="1">INDEX(Rutas_Despiece!C:C,MATCH($F92,$D:$D,0))</f>
        <v>Rutas_3</v>
      </c>
      <c r="H92" t="str">
        <f ca="1">INDEX(Rutas_Despiece!$D:$D,MATCH($F92,$D:$D,0))</f>
        <v>Ruta 1_3</v>
      </c>
      <c r="I92">
        <f ca="1">INDEX(Rutas_Despiece!$J:$J,MATCH($F92,$D:$D,0))</f>
        <v>41.666772600000002</v>
      </c>
      <c r="J92">
        <f ca="1">INDEX(Rutas_Despiece!$K:$K,MATCH($F92,$D:$D,0))</f>
        <v>-0.82403680000000001</v>
      </c>
      <c r="L92" t="str">
        <f ca="1">INDEX(Rutas_Despiece!$F:$F,MATCH($F92,$D:$D,0))&amp;" "&amp;INDEX(Rutas_Despiece!$G:$G,MATCH($F92,$D:$D,0))</f>
        <v xml:space="preserve">Avd. Real Zaragoza  </v>
      </c>
      <c r="M92" t="str">
        <f ca="1">INDEX(Rutas_Despiece!$H:$H,MATCH($F92,$D:$D,0))</f>
        <v>Zaragoza</v>
      </c>
      <c r="N92" t="str">
        <f ca="1">INDEX(Rutas_Despiece!$I:$I,MATCH($F92,$D:$D,0))</f>
        <v>Zaragoza, España</v>
      </c>
      <c r="O92" t="str">
        <f ca="1">INDEX(Rutas_Despiece!$L:$L,MATCH($F92,$D:$D,0))</f>
        <v>Frente nº 29 - Pd. Bus</v>
      </c>
      <c r="P92" s="39" t="str">
        <f ca="1">Rutas_Despiece!M92</f>
        <v>Vuelta</v>
      </c>
      <c r="Q92" s="39" t="str">
        <f ca="1">Rutas_Despiece!N92</f>
        <v/>
      </c>
      <c r="R92" s="39" t="str">
        <f ca="1">Rutas_Despiece!O92</f>
        <v/>
      </c>
      <c r="S92" s="39" t="str">
        <f ca="1">Rutas_Despiece!P92</f>
        <v/>
      </c>
      <c r="T92" s="39" t="str">
        <f ca="1">Rutas_Despiece!Q92</f>
        <v/>
      </c>
    </row>
    <row r="93" spans="1:20" x14ac:dyDescent="0.25">
      <c r="A93">
        <f ca="1">IF(Rutas_Despiece!A93&lt;&gt;Rutas_Despiece!A92,1,0)</f>
        <v>0</v>
      </c>
      <c r="B93" s="69" t="s">
        <v>1174</v>
      </c>
      <c r="C93">
        <f t="shared" ca="1" si="5"/>
        <v>1</v>
      </c>
      <c r="D93">
        <f t="shared" ca="1" si="6"/>
        <v>89</v>
      </c>
      <c r="E93">
        <f t="shared" ca="1" si="8"/>
        <v>990</v>
      </c>
      <c r="F93">
        <f t="shared" ca="1" si="7"/>
        <v>90</v>
      </c>
      <c r="G93" t="str">
        <f ca="1">INDEX(Rutas_Despiece!C:C,MATCH($F93,$D:$D,0))</f>
        <v>Rutas_3</v>
      </c>
      <c r="H93" t="str">
        <f ca="1">INDEX(Rutas_Despiece!$D:$D,MATCH($F93,$D:$D,0))</f>
        <v>Ruta 2_3</v>
      </c>
      <c r="I93">
        <f ca="1">INDEX(Rutas_Despiece!$J:$J,MATCH($F93,$D:$D,0))</f>
        <v>41.6394685</v>
      </c>
      <c r="J93">
        <f ca="1">INDEX(Rutas_Despiece!$K:$K,MATCH($F93,$D:$D,0))</f>
        <v>-0.90498109999999998</v>
      </c>
      <c r="L93" t="str">
        <f ca="1">INDEX(Rutas_Despiece!$F:$F,MATCH($F93,$D:$D,0))&amp;" "&amp;INDEX(Rutas_Despiece!$G:$G,MATCH($F93,$D:$D,0))</f>
        <v>Violante de Hungría nº 7</v>
      </c>
      <c r="M93" t="str">
        <f ca="1">INDEX(Rutas_Despiece!$H:$H,MATCH($F93,$D:$D,0))</f>
        <v>Zaragoza</v>
      </c>
      <c r="N93" t="str">
        <f ca="1">INDEX(Rutas_Despiece!$I:$I,MATCH($F93,$D:$D,0))</f>
        <v>Zaragoza, España</v>
      </c>
      <c r="O93">
        <f ca="1">INDEX(Rutas_Despiece!$L:$L,MATCH($F93,$D:$D,0))</f>
        <v>0</v>
      </c>
      <c r="P93" s="39" t="str">
        <f ca="1">Rutas_Despiece!M93</f>
        <v>Vuelta</v>
      </c>
      <c r="Q93" s="39" t="str">
        <f ca="1">Rutas_Despiece!N93</f>
        <v/>
      </c>
      <c r="R93" s="39" t="str">
        <f ca="1">Rutas_Despiece!O93</f>
        <v/>
      </c>
      <c r="S93" s="39" t="str">
        <f ca="1">Rutas_Despiece!P93</f>
        <v/>
      </c>
      <c r="T93" s="39" t="str">
        <f ca="1">Rutas_Despiece!Q93</f>
        <v/>
      </c>
    </row>
    <row r="94" spans="1:20" x14ac:dyDescent="0.25">
      <c r="A94">
        <f ca="1">IF(Rutas_Despiece!A94&lt;&gt;Rutas_Despiece!A93,1,0)</f>
        <v>1</v>
      </c>
      <c r="B94" s="69" t="s">
        <v>1174</v>
      </c>
      <c r="C94">
        <f t="shared" ca="1" si="5"/>
        <v>0</v>
      </c>
      <c r="D94">
        <f t="shared" ca="1" si="6"/>
        <v>89</v>
      </c>
      <c r="E94">
        <f t="shared" ca="1" si="8"/>
        <v>990</v>
      </c>
      <c r="F94">
        <f t="shared" ca="1" si="7"/>
        <v>91</v>
      </c>
      <c r="G94" t="str">
        <f ca="1">INDEX(Rutas_Despiece!C:C,MATCH($F94,$D:$D,0))</f>
        <v>Rutas_3</v>
      </c>
      <c r="H94" t="str">
        <f ca="1">INDEX(Rutas_Despiece!$D:$D,MATCH($F94,$D:$D,0))</f>
        <v>Ruta 2_3</v>
      </c>
      <c r="I94">
        <f ca="1">INDEX(Rutas_Despiece!$J:$J,MATCH($F94,$D:$D,0))</f>
        <v>41.640949999999997</v>
      </c>
      <c r="J94">
        <f ca="1">INDEX(Rutas_Despiece!$K:$K,MATCH($F94,$D:$D,0))</f>
        <v>-0.89683999999999997</v>
      </c>
      <c r="L94" t="str">
        <f ca="1">INDEX(Rutas_Despiece!$F:$F,MATCH($F94,$D:$D,0))&amp;" "&amp;INDEX(Rutas_Despiece!$G:$G,MATCH($F94,$D:$D,0))</f>
        <v>Pedro Cerbuna nº 9</v>
      </c>
      <c r="M94" t="str">
        <f ca="1">INDEX(Rutas_Despiece!$H:$H,MATCH($F94,$D:$D,0))</f>
        <v>Zaragoza</v>
      </c>
      <c r="N94" t="str">
        <f ca="1">INDEX(Rutas_Despiece!$I:$I,MATCH($F94,$D:$D,0))</f>
        <v>Zaragoza, España</v>
      </c>
      <c r="O94" t="str">
        <f ca="1">INDEX(Rutas_Despiece!$L:$L,MATCH($F94,$D:$D,0))</f>
        <v>Pd. Bus</v>
      </c>
      <c r="P94" s="39" t="str">
        <f ca="1">Rutas_Despiece!M94</f>
        <v>Ida</v>
      </c>
      <c r="Q94" s="39" t="str">
        <f ca="1">Rutas_Despiece!N94</f>
        <v/>
      </c>
      <c r="R94" s="39" t="str">
        <f ca="1">Rutas_Despiece!O94</f>
        <v/>
      </c>
      <c r="S94" s="39" t="str">
        <f ca="1">Rutas_Despiece!P94</f>
        <v/>
      </c>
      <c r="T94" s="39" t="str">
        <f ca="1">Rutas_Despiece!Q94</f>
        <v/>
      </c>
    </row>
    <row r="95" spans="1:20" x14ac:dyDescent="0.25">
      <c r="A95">
        <f ca="1">IF(Rutas_Despiece!A95&lt;&gt;Rutas_Despiece!A94,1,0)</f>
        <v>0</v>
      </c>
      <c r="B95" s="69" t="s">
        <v>1174</v>
      </c>
      <c r="C95">
        <f t="shared" ca="1" si="5"/>
        <v>1</v>
      </c>
      <c r="D95">
        <f t="shared" ca="1" si="6"/>
        <v>90</v>
      </c>
      <c r="E95">
        <f t="shared" ca="1" si="8"/>
        <v>990</v>
      </c>
      <c r="F95">
        <f t="shared" ca="1" si="7"/>
        <v>92</v>
      </c>
      <c r="G95" t="str">
        <f ca="1">INDEX(Rutas_Despiece!C:C,MATCH($F95,$D:$D,0))</f>
        <v>Rutas_3</v>
      </c>
      <c r="H95" t="str">
        <f ca="1">INDEX(Rutas_Despiece!$D:$D,MATCH($F95,$D:$D,0))</f>
        <v>Ruta 2_3</v>
      </c>
      <c r="I95">
        <f ca="1">INDEX(Rutas_Despiece!$J:$J,MATCH($F95,$D:$D,0))</f>
        <v>41.643486000000003</v>
      </c>
      <c r="J95">
        <f ca="1">INDEX(Rutas_Despiece!$K:$K,MATCH($F95,$D:$D,0))</f>
        <v>-0.889733</v>
      </c>
      <c r="L95" t="str">
        <f ca="1">INDEX(Rutas_Despiece!$F:$F,MATCH($F95,$D:$D,0))&amp;" "&amp;INDEX(Rutas_Despiece!$G:$G,MATCH($F95,$D:$D,0))</f>
        <v xml:space="preserve">Avenida Goya nº 66 </v>
      </c>
      <c r="M95" t="str">
        <f ca="1">INDEX(Rutas_Despiece!$H:$H,MATCH($F95,$D:$D,0))</f>
        <v>Zaragoza</v>
      </c>
      <c r="N95" t="str">
        <f ca="1">INDEX(Rutas_Despiece!$I:$I,MATCH($F95,$D:$D,0))</f>
        <v>Zaragoza, España</v>
      </c>
      <c r="O95" t="str">
        <f ca="1">INDEX(Rutas_Despiece!$L:$L,MATCH($F95,$D:$D,0))</f>
        <v>Pd. Bus</v>
      </c>
      <c r="P95" s="39" t="str">
        <f ca="1">Rutas_Despiece!M95</f>
        <v>Ida</v>
      </c>
      <c r="Q95" s="39" t="str">
        <f ca="1">Rutas_Despiece!N95</f>
        <v>04:48</v>
      </c>
      <c r="R95" s="39" t="str">
        <f ca="1">Rutas_Despiece!O95</f>
        <v>12:46</v>
      </c>
      <c r="S95" s="39" t="str">
        <f ca="1">Rutas_Despiece!P95</f>
        <v>20:48</v>
      </c>
      <c r="T95" s="39" t="str">
        <f ca="1">Rutas_Despiece!Q95</f>
        <v>06:48</v>
      </c>
    </row>
    <row r="96" spans="1:20" x14ac:dyDescent="0.25">
      <c r="A96">
        <f ca="1">IF(Rutas_Despiece!A96&lt;&gt;Rutas_Despiece!A95,1,0)</f>
        <v>0</v>
      </c>
      <c r="B96" s="69" t="s">
        <v>1174</v>
      </c>
      <c r="C96">
        <f t="shared" ca="1" si="5"/>
        <v>1</v>
      </c>
      <c r="D96">
        <f t="shared" ca="1" si="6"/>
        <v>91</v>
      </c>
      <c r="E96">
        <f t="shared" ca="1" si="8"/>
        <v>990</v>
      </c>
      <c r="F96">
        <f t="shared" ca="1" si="7"/>
        <v>93</v>
      </c>
      <c r="G96" t="str">
        <f ca="1">INDEX(Rutas_Despiece!C:C,MATCH($F96,$D:$D,0))</f>
        <v>Rutas_3</v>
      </c>
      <c r="H96" t="str">
        <f ca="1">INDEX(Rutas_Despiece!$D:$D,MATCH($F96,$D:$D,0))</f>
        <v>Ruta 2_3</v>
      </c>
      <c r="I96">
        <f ca="1">INDEX(Rutas_Despiece!$J:$J,MATCH($F96,$D:$D,0))</f>
        <v>41.649518200000003</v>
      </c>
      <c r="J96">
        <f ca="1">INDEX(Rutas_Despiece!$K:$K,MATCH($F96,$D:$D,0))</f>
        <v>-0.89856040000000004</v>
      </c>
      <c r="L96" t="str">
        <f ca="1">INDEX(Rutas_Despiece!$F:$F,MATCH($F96,$D:$D,0))&amp;" "&amp;INDEX(Rutas_Despiece!$G:$G,MATCH($F96,$D:$D,0))</f>
        <v xml:space="preserve">Plaza Roma  </v>
      </c>
      <c r="M96" t="str">
        <f ca="1">INDEX(Rutas_Despiece!$H:$H,MATCH($F96,$D:$D,0))</f>
        <v>Zaragoza</v>
      </c>
      <c r="N96" t="str">
        <f ca="1">INDEX(Rutas_Despiece!$I:$I,MATCH($F96,$D:$D,0))</f>
        <v>Zaragoza, España</v>
      </c>
      <c r="O96" t="str">
        <f ca="1">INDEX(Rutas_Despiece!$L:$L,MATCH($F96,$D:$D,0))</f>
        <v>Mercadona</v>
      </c>
      <c r="P96" s="39" t="str">
        <f ca="1">Rutas_Despiece!M96</f>
        <v>Ida</v>
      </c>
      <c r="Q96" s="39" t="str">
        <f ca="1">Rutas_Despiece!N96</f>
        <v>04:50</v>
      </c>
      <c r="R96" s="39" t="str">
        <f ca="1">Rutas_Despiece!O96</f>
        <v>12:48</v>
      </c>
      <c r="S96" s="39" t="str">
        <f ca="1">Rutas_Despiece!P96</f>
        <v>20:50</v>
      </c>
      <c r="T96" s="39" t="str">
        <f ca="1">Rutas_Despiece!Q96</f>
        <v>06:50</v>
      </c>
    </row>
    <row r="97" spans="1:20" x14ac:dyDescent="0.25">
      <c r="A97">
        <f ca="1">IF(Rutas_Despiece!A97&lt;&gt;Rutas_Despiece!A96,1,0)</f>
        <v>0</v>
      </c>
      <c r="B97" s="69" t="s">
        <v>1174</v>
      </c>
      <c r="C97">
        <f t="shared" ca="1" si="5"/>
        <v>1</v>
      </c>
      <c r="D97">
        <f t="shared" ca="1" si="6"/>
        <v>92</v>
      </c>
      <c r="E97">
        <f t="shared" ca="1" si="8"/>
        <v>990</v>
      </c>
      <c r="F97">
        <f t="shared" ca="1" si="7"/>
        <v>94</v>
      </c>
      <c r="G97" t="str">
        <f ca="1">INDEX(Rutas_Despiece!C:C,MATCH($F97,$D:$D,0))</f>
        <v>Rutas_3</v>
      </c>
      <c r="H97" t="str">
        <f ca="1">INDEX(Rutas_Despiece!$D:$D,MATCH($F97,$D:$D,0))</f>
        <v>Ruta 2_3</v>
      </c>
      <c r="I97">
        <f ca="1">INDEX(Rutas_Despiece!$J:$J,MATCH($F97,$D:$D,0))</f>
        <v>41.660679999999999</v>
      </c>
      <c r="J97">
        <f ca="1">INDEX(Rutas_Despiece!$K:$K,MATCH($F97,$D:$D,0))</f>
        <v>-0.90229999999999999</v>
      </c>
      <c r="L97" t="str">
        <f ca="1">INDEX(Rutas_Despiece!$F:$F,MATCH($F97,$D:$D,0))&amp;" "&amp;INDEX(Rutas_Despiece!$G:$G,MATCH($F97,$D:$D,0))</f>
        <v xml:space="preserve">Puerta Sancho nº 11 </v>
      </c>
      <c r="M97" t="str">
        <f ca="1">INDEX(Rutas_Despiece!$H:$H,MATCH($F97,$D:$D,0))</f>
        <v>Zaragoza</v>
      </c>
      <c r="N97" t="str">
        <f ca="1">INDEX(Rutas_Despiece!$I:$I,MATCH($F97,$D:$D,0))</f>
        <v>Zaragoza, España</v>
      </c>
      <c r="O97" t="str">
        <f ca="1">INDEX(Rutas_Despiece!$L:$L,MATCH($F97,$D:$D,0))</f>
        <v>Esq. Bruselas - Edif. D. Quijote</v>
      </c>
      <c r="P97" s="39" t="str">
        <f ca="1">Rutas_Despiece!M97</f>
        <v>Ida</v>
      </c>
      <c r="Q97" s="39" t="str">
        <f ca="1">Rutas_Despiece!N97</f>
        <v>04:52</v>
      </c>
      <c r="R97" s="39" t="str">
        <f ca="1">Rutas_Despiece!O97</f>
        <v>12:50</v>
      </c>
      <c r="S97" s="39" t="str">
        <f ca="1">Rutas_Despiece!P97</f>
        <v>20:52</v>
      </c>
      <c r="T97" s="39" t="str">
        <f ca="1">Rutas_Despiece!Q97</f>
        <v>06:52</v>
      </c>
    </row>
    <row r="98" spans="1:20" x14ac:dyDescent="0.25">
      <c r="A98">
        <f ca="1">IF(Rutas_Despiece!A98&lt;&gt;Rutas_Despiece!A97,1,0)</f>
        <v>0</v>
      </c>
      <c r="B98" s="69" t="s">
        <v>1174</v>
      </c>
      <c r="C98">
        <f t="shared" ca="1" si="5"/>
        <v>1</v>
      </c>
      <c r="D98">
        <f t="shared" ca="1" si="6"/>
        <v>93</v>
      </c>
      <c r="E98">
        <f t="shared" ca="1" si="8"/>
        <v>990</v>
      </c>
      <c r="F98">
        <f t="shared" ca="1" si="7"/>
        <v>95</v>
      </c>
      <c r="G98" t="str">
        <f ca="1">INDEX(Rutas_Despiece!C:C,MATCH($F98,$D:$D,0))</f>
        <v>Rutas_3</v>
      </c>
      <c r="H98" t="str">
        <f ca="1">INDEX(Rutas_Despiece!$D:$D,MATCH($F98,$D:$D,0))</f>
        <v>Ruta 2_3</v>
      </c>
      <c r="I98">
        <f ca="1">INDEX(Rutas_Despiece!$J:$J,MATCH($F98,$D:$D,0))</f>
        <v>41.654769999999999</v>
      </c>
      <c r="J98">
        <f ca="1">INDEX(Rutas_Despiece!$K:$K,MATCH($F98,$D:$D,0))</f>
        <v>-0.90088900000000005</v>
      </c>
      <c r="L98" t="str">
        <f ca="1">INDEX(Rutas_Despiece!$F:$F,MATCH($F98,$D:$D,0))&amp;" "&amp;INDEX(Rutas_Despiece!$G:$G,MATCH($F98,$D:$D,0))</f>
        <v xml:space="preserve">Avd. de Navarra nº 60 </v>
      </c>
      <c r="M98" t="str">
        <f ca="1">INDEX(Rutas_Despiece!$H:$H,MATCH($F98,$D:$D,0))</f>
        <v>Zaragoza</v>
      </c>
      <c r="N98" t="str">
        <f ca="1">INDEX(Rutas_Despiece!$I:$I,MATCH($F98,$D:$D,0))</f>
        <v>Zaragoza, España</v>
      </c>
      <c r="O98" t="str">
        <f ca="1">INDEX(Rutas_Despiece!$L:$L,MATCH($F98,$D:$D,0))</f>
        <v>Centro Cultural - Pd. Bus</v>
      </c>
      <c r="P98" s="39" t="str">
        <f ca="1">Rutas_Despiece!M98</f>
        <v>Ida</v>
      </c>
      <c r="Q98" s="39" t="str">
        <f ca="1">Rutas_Despiece!N98</f>
        <v>04:55</v>
      </c>
      <c r="R98" s="39" t="str">
        <f ca="1">Rutas_Despiece!O98</f>
        <v>12:53</v>
      </c>
      <c r="S98" s="39" t="str">
        <f ca="1">Rutas_Despiece!P98</f>
        <v>20:55</v>
      </c>
      <c r="T98" s="39" t="str">
        <f ca="1">Rutas_Despiece!Q98</f>
        <v>06:55</v>
      </c>
    </row>
    <row r="99" spans="1:20" x14ac:dyDescent="0.25">
      <c r="A99">
        <f ca="1">IF(Rutas_Despiece!A99&lt;&gt;Rutas_Despiece!A98,1,0)</f>
        <v>0</v>
      </c>
      <c r="B99" s="69" t="s">
        <v>1174</v>
      </c>
      <c r="C99">
        <f t="shared" ca="1" si="5"/>
        <v>1</v>
      </c>
      <c r="D99">
        <f t="shared" ca="1" si="6"/>
        <v>94</v>
      </c>
      <c r="E99">
        <f t="shared" ca="1" si="8"/>
        <v>990</v>
      </c>
      <c r="F99">
        <f t="shared" ca="1" si="7"/>
        <v>96</v>
      </c>
      <c r="G99" t="str">
        <f ca="1">INDEX(Rutas_Despiece!C:C,MATCH($F99,$D:$D,0))</f>
        <v>Rutas_3</v>
      </c>
      <c r="H99" t="str">
        <f ca="1">INDEX(Rutas_Despiece!$D:$D,MATCH($F99,$D:$D,0))</f>
        <v>Ruta 2_3</v>
      </c>
      <c r="I99">
        <f ca="1">INDEX(Rutas_Despiece!$J:$J,MATCH($F99,$D:$D,0))</f>
        <v>41.658539099999999</v>
      </c>
      <c r="J99">
        <f ca="1">INDEX(Rutas_Despiece!$K:$K,MATCH($F99,$D:$D,0))</f>
        <v>-0.91816350000000002</v>
      </c>
      <c r="L99" t="str">
        <f ca="1">INDEX(Rutas_Despiece!$F:$F,MATCH($F99,$D:$D,0))&amp;" "&amp;INDEX(Rutas_Despiece!$G:$G,MATCH($F99,$D:$D,0))</f>
        <v xml:space="preserve">Avd. de Navarra </v>
      </c>
      <c r="M99" t="str">
        <f ca="1">INDEX(Rutas_Despiece!$H:$H,MATCH($F99,$D:$D,0))</f>
        <v>Zaragoza</v>
      </c>
      <c r="N99" t="str">
        <f ca="1">INDEX(Rutas_Despiece!$I:$I,MATCH($F99,$D:$D,0))</f>
        <v>Zaragoza, España</v>
      </c>
      <c r="O99" t="str">
        <f ca="1">INDEX(Rutas_Despiece!$L:$L,MATCH($F99,$D:$D,0))</f>
        <v xml:space="preserve">Frente nº 183 - Pd. Bus </v>
      </c>
      <c r="P99" s="39" t="str">
        <f ca="1">Rutas_Despiece!M99</f>
        <v>Ida</v>
      </c>
      <c r="Q99" s="39" t="str">
        <f ca="1">Rutas_Despiece!N99</f>
        <v>05:02</v>
      </c>
      <c r="R99" s="39" t="str">
        <f ca="1">Rutas_Despiece!O99</f>
        <v>13:00</v>
      </c>
      <c r="S99" s="39" t="str">
        <f ca="1">Rutas_Despiece!P99</f>
        <v>21:02</v>
      </c>
      <c r="T99" s="39" t="str">
        <f ca="1">Rutas_Despiece!Q99</f>
        <v>07:02</v>
      </c>
    </row>
    <row r="100" spans="1:20" x14ac:dyDescent="0.25">
      <c r="A100">
        <f ca="1">IF(Rutas_Despiece!A100&lt;&gt;Rutas_Despiece!A99,1,0)</f>
        <v>0</v>
      </c>
      <c r="B100" s="69" t="s">
        <v>1174</v>
      </c>
      <c r="C100">
        <f t="shared" ca="1" si="5"/>
        <v>1</v>
      </c>
      <c r="D100">
        <f t="shared" ca="1" si="6"/>
        <v>95</v>
      </c>
      <c r="E100">
        <f t="shared" ca="1" si="8"/>
        <v>990</v>
      </c>
      <c r="F100">
        <f t="shared" ca="1" si="7"/>
        <v>97</v>
      </c>
      <c r="G100" t="str">
        <f ca="1">INDEX(Rutas_Despiece!C:C,MATCH($F100,$D:$D,0))</f>
        <v>Rutas_3</v>
      </c>
      <c r="H100" t="str">
        <f ca="1">INDEX(Rutas_Despiece!$D:$D,MATCH($F100,$D:$D,0))</f>
        <v>Ruta 2_3</v>
      </c>
      <c r="I100">
        <f ca="1">INDEX(Rutas_Despiece!$J:$J,MATCH($F100,$D:$D,0))</f>
        <v>41.665072199999997</v>
      </c>
      <c r="J100">
        <f ca="1">INDEX(Rutas_Despiece!$K:$K,MATCH($F100,$D:$D,0))</f>
        <v>-0.93458719999999995</v>
      </c>
      <c r="L100" t="str">
        <f ca="1">INDEX(Rutas_Despiece!$F:$F,MATCH($F100,$D:$D,0))&amp;" "&amp;INDEX(Rutas_Despiece!$G:$G,MATCH($F100,$D:$D,0))</f>
        <v xml:space="preserve">Torres San Lamberto "Punto 0"  </v>
      </c>
      <c r="M100" t="str">
        <f ca="1">INDEX(Rutas_Despiece!$H:$H,MATCH($F100,$D:$D,0))</f>
        <v>Zaragoza</v>
      </c>
      <c r="N100" t="str">
        <f ca="1">INDEX(Rutas_Despiece!$I:$I,MATCH($F100,$D:$D,0))</f>
        <v>Zaragoza, España</v>
      </c>
      <c r="O100" t="str">
        <f ca="1">INDEX(Rutas_Despiece!$L:$L,MATCH($F100,$D:$D,0))</f>
        <v>Pd. Bus</v>
      </c>
      <c r="P100" s="39" t="str">
        <f ca="1">Rutas_Despiece!M100</f>
        <v>Ida</v>
      </c>
      <c r="Q100" s="39" t="str">
        <f ca="1">Rutas_Despiece!N100</f>
        <v>05:06</v>
      </c>
      <c r="R100" s="39" t="str">
        <f ca="1">Rutas_Despiece!O100</f>
        <v>13:04</v>
      </c>
      <c r="S100" s="39" t="str">
        <f ca="1">Rutas_Despiece!P100</f>
        <v>21:06</v>
      </c>
      <c r="T100" s="39" t="str">
        <f ca="1">Rutas_Despiece!Q100</f>
        <v>07:06</v>
      </c>
    </row>
    <row r="101" spans="1:20" x14ac:dyDescent="0.25">
      <c r="A101">
        <f ca="1">IF(Rutas_Despiece!A101&lt;&gt;Rutas_Despiece!A100,1,0)</f>
        <v>0</v>
      </c>
      <c r="B101" s="69" t="s">
        <v>1174</v>
      </c>
      <c r="C101">
        <f t="shared" ca="1" si="5"/>
        <v>1</v>
      </c>
      <c r="D101">
        <f t="shared" ca="1" si="6"/>
        <v>96</v>
      </c>
      <c r="E101">
        <f t="shared" ca="1" si="8"/>
        <v>990</v>
      </c>
      <c r="F101">
        <f t="shared" ca="1" si="7"/>
        <v>98</v>
      </c>
      <c r="G101" t="str">
        <f ca="1">INDEX(Rutas_Despiece!C:C,MATCH($F101,$D:$D,0))</f>
        <v>Rutas_3</v>
      </c>
      <c r="H101" t="str">
        <f ca="1">INDEX(Rutas_Despiece!$D:$D,MATCH($F101,$D:$D,0))</f>
        <v>Ruta 2_3</v>
      </c>
      <c r="I101">
        <f ca="1">INDEX(Rutas_Despiece!$J:$J,MATCH($F101,$D:$D,0))</f>
        <v>41.689202899999998</v>
      </c>
      <c r="J101">
        <f ca="1">INDEX(Rutas_Despiece!$K:$K,MATCH($F101,$D:$D,0))</f>
        <v>-0.97804139999999995</v>
      </c>
      <c r="L101" t="str">
        <f ca="1">INDEX(Rutas_Despiece!$F:$F,MATCH($F101,$D:$D,0))&amp;" "&amp;INDEX(Rutas_Despiece!$G:$G,MATCH($F101,$D:$D,0))</f>
        <v xml:space="preserve">Ctra. Logroño </v>
      </c>
      <c r="M101" t="str">
        <f ca="1">INDEX(Rutas_Despiece!$H:$H,MATCH($F101,$D:$D,0))</f>
        <v xml:space="preserve">Monzalbarba </v>
      </c>
      <c r="N101" t="str">
        <f ca="1">INDEX(Rutas_Despiece!$I:$I,MATCH($F101,$D:$D,0))</f>
        <v>Zaragoza, España</v>
      </c>
      <c r="O101" t="str">
        <f ca="1">INDEX(Rutas_Despiece!$L:$L,MATCH($F101,$D:$D,0))</f>
        <v>Desvío Monzalbarba - Pd. Bus (?)</v>
      </c>
      <c r="P101" s="39" t="str">
        <f ca="1">Rutas_Despiece!M101</f>
        <v>Ida</v>
      </c>
      <c r="Q101" s="39" t="str">
        <f ca="1">Rutas_Despiece!N101</f>
        <v>05:07</v>
      </c>
      <c r="R101" s="39" t="str">
        <f ca="1">Rutas_Despiece!O101</f>
        <v>13:05</v>
      </c>
      <c r="S101" s="39" t="str">
        <f ca="1">Rutas_Despiece!P101</f>
        <v>21:07</v>
      </c>
      <c r="T101" s="39" t="str">
        <f ca="1">Rutas_Despiece!Q101</f>
        <v>07:07</v>
      </c>
    </row>
    <row r="102" spans="1:20" x14ac:dyDescent="0.25">
      <c r="A102">
        <f ca="1">IF(Rutas_Despiece!A102&lt;&gt;Rutas_Despiece!A101,1,0)</f>
        <v>0</v>
      </c>
      <c r="B102" s="69" t="s">
        <v>1174</v>
      </c>
      <c r="C102">
        <f t="shared" ca="1" si="5"/>
        <v>1</v>
      </c>
      <c r="D102">
        <f t="shared" ca="1" si="6"/>
        <v>97</v>
      </c>
      <c r="E102">
        <f t="shared" ca="1" si="8"/>
        <v>990</v>
      </c>
      <c r="F102">
        <f t="shared" ca="1" si="7"/>
        <v>99</v>
      </c>
      <c r="G102" t="str">
        <f ca="1">INDEX(Rutas_Despiece!C:C,MATCH($F102,$D:$D,0))</f>
        <v>Rutas_3</v>
      </c>
      <c r="H102" t="str">
        <f ca="1">INDEX(Rutas_Despiece!$D:$D,MATCH($F102,$D:$D,0))</f>
        <v>Ruta 2_3</v>
      </c>
      <c r="I102">
        <f ca="1">INDEX(Rutas_Despiece!$J:$J,MATCH($F102,$D:$D,0))</f>
        <v>41.701594200000002</v>
      </c>
      <c r="J102">
        <f ca="1">INDEX(Rutas_Despiece!$K:$K,MATCH($F102,$D:$D,0))</f>
        <v>-0.99999700000000002</v>
      </c>
      <c r="L102" t="str">
        <f ca="1">INDEX(Rutas_Despiece!$F:$F,MATCH($F102,$D:$D,0))&amp;" "&amp;INDEX(Rutas_Despiece!$G:$G,MATCH($F102,$D:$D,0))</f>
        <v xml:space="preserve">Ctra. Logroño </v>
      </c>
      <c r="M102" t="str">
        <f ca="1">INDEX(Rutas_Despiece!$H:$H,MATCH($F102,$D:$D,0))</f>
        <v xml:space="preserve">Utebo </v>
      </c>
      <c r="N102" t="str">
        <f ca="1">INDEX(Rutas_Despiece!$I:$I,MATCH($F102,$D:$D,0))</f>
        <v>Zaragoza, España</v>
      </c>
      <c r="O102" t="str">
        <f ca="1">INDEX(Rutas_Despiece!$L:$L,MATCH($F102,$D:$D,0))</f>
        <v>Desvío Utebo - Pd. Bus (?)</v>
      </c>
      <c r="P102" s="39" t="str">
        <f ca="1">Rutas_Despiece!M102</f>
        <v>Ida</v>
      </c>
      <c r="Q102" s="39" t="str">
        <f ca="1">Rutas_Despiece!N102</f>
        <v>05:10</v>
      </c>
      <c r="R102" s="39" t="str">
        <f ca="1">Rutas_Despiece!O102</f>
        <v>13:10</v>
      </c>
      <c r="S102" s="39" t="str">
        <f ca="1">Rutas_Despiece!P102</f>
        <v>21:10</v>
      </c>
      <c r="T102" s="39" t="str">
        <f ca="1">Rutas_Despiece!Q102</f>
        <v>07:10</v>
      </c>
    </row>
    <row r="103" spans="1:20" x14ac:dyDescent="0.25">
      <c r="A103">
        <f ca="1">IF(Rutas_Despiece!A103&lt;&gt;Rutas_Despiece!A102,1,0)</f>
        <v>0</v>
      </c>
      <c r="B103" s="69" t="s">
        <v>1174</v>
      </c>
      <c r="C103">
        <f t="shared" ca="1" si="5"/>
        <v>1</v>
      </c>
      <c r="D103">
        <f t="shared" ca="1" si="6"/>
        <v>98</v>
      </c>
      <c r="E103">
        <f t="shared" ca="1" si="8"/>
        <v>990</v>
      </c>
      <c r="F103">
        <f t="shared" ca="1" si="7"/>
        <v>100</v>
      </c>
      <c r="G103" t="str">
        <f ca="1">INDEX(Rutas_Despiece!C:C,MATCH($F103,$D:$D,0))</f>
        <v>Rutas_3</v>
      </c>
      <c r="H103" t="str">
        <f ca="1">INDEX(Rutas_Despiece!$D:$D,MATCH($F103,$D:$D,0))</f>
        <v>Ruta 2_3</v>
      </c>
      <c r="I103">
        <f ca="1">INDEX(Rutas_Despiece!$J:$J,MATCH($F103,$D:$D,0))</f>
        <v>41.716728099999997</v>
      </c>
      <c r="J103">
        <f ca="1">INDEX(Rutas_Despiece!$K:$K,MATCH($F103,$D:$D,0))</f>
        <v>-1.0239408000000001</v>
      </c>
      <c r="L103" t="str">
        <f ca="1">INDEX(Rutas_Despiece!$F:$F,MATCH($F103,$D:$D,0))&amp;" "&amp;INDEX(Rutas_Despiece!$G:$G,MATCH($F103,$D:$D,0))</f>
        <v xml:space="preserve">Calle Canteras  </v>
      </c>
      <c r="M103" t="str">
        <f ca="1">INDEX(Rutas_Despiece!$H:$H,MATCH($F103,$D:$D,0))</f>
        <v>Casetas</v>
      </c>
      <c r="N103" t="str">
        <f ca="1">INDEX(Rutas_Despiece!$I:$I,MATCH($F103,$D:$D,0))</f>
        <v>Zaragoza, España</v>
      </c>
      <c r="O103" t="str">
        <f ca="1">INDEX(Rutas_Despiece!$L:$L,MATCH($F103,$D:$D,0))</f>
        <v>Pd. Bus</v>
      </c>
      <c r="P103" s="39" t="str">
        <f ca="1">Rutas_Despiece!M103</f>
        <v>Ida</v>
      </c>
      <c r="Q103" s="39" t="str">
        <f ca="1">Rutas_Despiece!N103</f>
        <v>05:14</v>
      </c>
      <c r="R103" s="39" t="str">
        <f ca="1">Rutas_Despiece!O103</f>
        <v>13:14</v>
      </c>
      <c r="S103" s="39" t="str">
        <f ca="1">Rutas_Despiece!P103</f>
        <v>21:14</v>
      </c>
      <c r="T103" s="39" t="str">
        <f ca="1">Rutas_Despiece!Q103</f>
        <v>07:14</v>
      </c>
    </row>
    <row r="104" spans="1:20" x14ac:dyDescent="0.25">
      <c r="A104">
        <f ca="1">IF(Rutas_Despiece!A104&lt;&gt;Rutas_Despiece!A103,1,0)</f>
        <v>0</v>
      </c>
      <c r="B104" s="69" t="s">
        <v>1174</v>
      </c>
      <c r="C104">
        <f t="shared" ca="1" si="5"/>
        <v>1</v>
      </c>
      <c r="D104">
        <f t="shared" ca="1" si="6"/>
        <v>99</v>
      </c>
      <c r="E104">
        <f t="shared" ca="1" si="8"/>
        <v>990</v>
      </c>
      <c r="F104">
        <f t="shared" ca="1" si="7"/>
        <v>101</v>
      </c>
      <c r="G104" t="str">
        <f ca="1">INDEX(Rutas_Despiece!C:C,MATCH($F104,$D:$D,0))</f>
        <v>Rutas_3</v>
      </c>
      <c r="H104" t="str">
        <f ca="1">INDEX(Rutas_Despiece!$D:$D,MATCH($F104,$D:$D,0))</f>
        <v>Ruta 2_3</v>
      </c>
      <c r="I104">
        <f ca="1">INDEX(Rutas_Despiece!$J:$J,MATCH($F104,$D:$D,0))</f>
        <v>41.719659499999999</v>
      </c>
      <c r="J104">
        <f ca="1">INDEX(Rutas_Despiece!$K:$K,MATCH($F104,$D:$D,0))</f>
        <v>-1.0297381999999999</v>
      </c>
      <c r="L104" t="str">
        <f ca="1">INDEX(Rutas_Despiece!$F:$F,MATCH($F104,$D:$D,0))&amp;" "&amp;INDEX(Rutas_Despiece!$G:$G,MATCH($F104,$D:$D,0))</f>
        <v>Avenida de Logroño  nº 76</v>
      </c>
      <c r="M104" t="str">
        <f ca="1">INDEX(Rutas_Despiece!$H:$H,MATCH($F104,$D:$D,0))</f>
        <v>Casetas</v>
      </c>
      <c r="N104" t="str">
        <f ca="1">INDEX(Rutas_Despiece!$I:$I,MATCH($F104,$D:$D,0))</f>
        <v>Zaragoza, España</v>
      </c>
      <c r="O104" t="str">
        <f ca="1">INDEX(Rutas_Despiece!$L:$L,MATCH($F104,$D:$D,0))</f>
        <v>Cuartel - Pd. Bus</v>
      </c>
      <c r="P104" s="39" t="str">
        <f ca="1">Rutas_Despiece!M104</f>
        <v>Ida</v>
      </c>
      <c r="Q104" s="39" t="str">
        <f ca="1">Rutas_Despiece!N104</f>
        <v>05:17</v>
      </c>
      <c r="R104" s="39" t="str">
        <f ca="1">Rutas_Despiece!O104</f>
        <v>13:17</v>
      </c>
      <c r="S104" s="39" t="str">
        <f ca="1">Rutas_Despiece!P104</f>
        <v>21:17</v>
      </c>
      <c r="T104" s="39" t="str">
        <f ca="1">Rutas_Despiece!Q104</f>
        <v>07:17</v>
      </c>
    </row>
    <row r="105" spans="1:20" x14ac:dyDescent="0.25">
      <c r="A105">
        <f ca="1">IF(Rutas_Despiece!A105&lt;&gt;Rutas_Despiece!A104,1,0)</f>
        <v>0</v>
      </c>
      <c r="B105" s="69" t="s">
        <v>1174</v>
      </c>
      <c r="C105">
        <f t="shared" ca="1" si="5"/>
        <v>1</v>
      </c>
      <c r="D105">
        <f t="shared" ca="1" si="6"/>
        <v>100</v>
      </c>
      <c r="E105">
        <f t="shared" ca="1" si="8"/>
        <v>990</v>
      </c>
      <c r="F105">
        <f t="shared" ca="1" si="7"/>
        <v>102</v>
      </c>
      <c r="G105" t="str">
        <f ca="1">INDEX(Rutas_Despiece!C:C,MATCH($F105,$D:$D,0))</f>
        <v>Rutas_3</v>
      </c>
      <c r="H105" t="str">
        <f ca="1">INDEX(Rutas_Despiece!$D:$D,MATCH($F105,$D:$D,0))</f>
        <v>Ruta 2_3</v>
      </c>
      <c r="I105">
        <f ca="1">INDEX(Rutas_Despiece!$J:$J,MATCH($F105,$D:$D,0))</f>
        <v>41.722875899999998</v>
      </c>
      <c r="J105">
        <f ca="1">INDEX(Rutas_Despiece!$K:$K,MATCH($F105,$D:$D,0))</f>
        <v>-1.0368519</v>
      </c>
      <c r="L105" t="str">
        <f ca="1">INDEX(Rutas_Despiece!$F:$F,MATCH($F105,$D:$D,0))&amp;" "&amp;INDEX(Rutas_Despiece!$G:$G,MATCH($F105,$D:$D,0))</f>
        <v xml:space="preserve">Urbanización Alameda </v>
      </c>
      <c r="M105" t="str">
        <f ca="1">INDEX(Rutas_Despiece!$H:$H,MATCH($F105,$D:$D,0))</f>
        <v>Casetas</v>
      </c>
      <c r="N105" t="str">
        <f ca="1">INDEX(Rutas_Despiece!$I:$I,MATCH($F105,$D:$D,0))</f>
        <v>Zaragoza, España</v>
      </c>
      <c r="O105">
        <f ca="1">INDEX(Rutas_Despiece!$L:$L,MATCH($F105,$D:$D,0))</f>
        <v>0</v>
      </c>
      <c r="P105" s="39" t="str">
        <f ca="1">Rutas_Despiece!M105</f>
        <v>Ida</v>
      </c>
      <c r="Q105" s="39" t="str">
        <f ca="1">Rutas_Despiece!N105</f>
        <v>05:18</v>
      </c>
      <c r="R105" s="39" t="str">
        <f ca="1">Rutas_Despiece!O105</f>
        <v>13:18</v>
      </c>
      <c r="S105" s="39" t="str">
        <f ca="1">Rutas_Despiece!P105</f>
        <v>21:18</v>
      </c>
      <c r="T105" s="39" t="str">
        <f ca="1">Rutas_Despiece!Q105</f>
        <v>07:18</v>
      </c>
    </row>
    <row r="106" spans="1:20" x14ac:dyDescent="0.25">
      <c r="A106">
        <f ca="1">IF(Rutas_Despiece!A106&lt;&gt;Rutas_Despiece!A105,1,0)</f>
        <v>0</v>
      </c>
      <c r="B106" s="69" t="s">
        <v>1174</v>
      </c>
      <c r="C106">
        <f t="shared" ca="1" si="5"/>
        <v>1</v>
      </c>
      <c r="D106">
        <f t="shared" ca="1" si="6"/>
        <v>101</v>
      </c>
      <c r="E106">
        <f t="shared" ca="1" si="8"/>
        <v>990</v>
      </c>
      <c r="F106">
        <f t="shared" ca="1" si="7"/>
        <v>103</v>
      </c>
      <c r="G106" t="str">
        <f ca="1">INDEX(Rutas_Despiece!C:C,MATCH($F106,$D:$D,0))</f>
        <v>Rutas_3</v>
      </c>
      <c r="H106" t="str">
        <f ca="1">INDEX(Rutas_Despiece!$D:$D,MATCH($F106,$D:$D,0))</f>
        <v>Ruta 2_3</v>
      </c>
      <c r="I106">
        <f ca="1">INDEX(Rutas_Despiece!$J:$J,MATCH($F106,$D:$D,0))</f>
        <v>41.766540900000003</v>
      </c>
      <c r="J106">
        <f ca="1">INDEX(Rutas_Despiece!$K:$K,MATCH($F106,$D:$D,0))</f>
        <v>-1.1260872</v>
      </c>
      <c r="L106" t="str">
        <f ca="1">INDEX(Rutas_Despiece!$F:$F,MATCH($F106,$D:$D,0))&amp;" "&amp;INDEX(Rutas_Despiece!$G:$G,MATCH($F106,$D:$D,0))</f>
        <v xml:space="preserve">Alagón  </v>
      </c>
      <c r="M106" t="str">
        <f ca="1">INDEX(Rutas_Despiece!$H:$H,MATCH($F106,$D:$D,0))</f>
        <v xml:space="preserve">Alagón </v>
      </c>
      <c r="N106" t="str">
        <f ca="1">INDEX(Rutas_Despiece!$I:$I,MATCH($F106,$D:$D,0))</f>
        <v>Zaragoza, España</v>
      </c>
      <c r="O106" t="str">
        <f ca="1">INDEX(Rutas_Despiece!$L:$L,MATCH($F106,$D:$D,0))</f>
        <v>Rotonda - Pd. Bus</v>
      </c>
      <c r="P106" s="39" t="str">
        <f ca="1">Rutas_Despiece!M106</f>
        <v>Ida</v>
      </c>
      <c r="Q106" s="39" t="str">
        <f ca="1">Rutas_Despiece!N106</f>
        <v>05:19</v>
      </c>
      <c r="R106" s="39" t="str">
        <f ca="1">Rutas_Despiece!O106</f>
        <v>13:19</v>
      </c>
      <c r="S106" s="39" t="str">
        <f ca="1">Rutas_Despiece!P106</f>
        <v>21:19</v>
      </c>
      <c r="T106" s="39" t="str">
        <f ca="1">Rutas_Despiece!Q106</f>
        <v>07:19</v>
      </c>
    </row>
    <row r="107" spans="1:20" x14ac:dyDescent="0.25">
      <c r="A107">
        <f ca="1">IF(Rutas_Despiece!A107&lt;&gt;Rutas_Despiece!A106,1,0)</f>
        <v>0</v>
      </c>
      <c r="B107" s="69" t="s">
        <v>1174</v>
      </c>
      <c r="C107">
        <f t="shared" ca="1" si="5"/>
        <v>1</v>
      </c>
      <c r="D107">
        <f t="shared" ca="1" si="6"/>
        <v>102</v>
      </c>
      <c r="E107">
        <f t="shared" ca="1" si="8"/>
        <v>990</v>
      </c>
      <c r="F107">
        <f t="shared" ca="1" si="7"/>
        <v>104</v>
      </c>
      <c r="G107" t="str">
        <f ca="1">INDEX(Rutas_Despiece!C:C,MATCH($F107,$D:$D,0))</f>
        <v>Rutas_3</v>
      </c>
      <c r="H107" t="str">
        <f ca="1">INDEX(Rutas_Despiece!$D:$D,MATCH($F107,$D:$D,0))</f>
        <v>Ruta 2_3</v>
      </c>
      <c r="I107">
        <f ca="1">INDEX(Rutas_Despiece!$J:$J,MATCH($F107,$D:$D,0))</f>
        <v>41.749628000000001</v>
      </c>
      <c r="J107">
        <f ca="1">INDEX(Rutas_Despiece!$K:$K,MATCH($F107,$D:$D,0))</f>
        <v>-1.1755139999999999</v>
      </c>
      <c r="L107" t="str">
        <f ca="1">INDEX(Rutas_Despiece!$F:$F,MATCH($F107,$D:$D,0))&amp;" "&amp;INDEX(Rutas_Despiece!$G:$G,MATCH($F107,$D:$D,0))</f>
        <v xml:space="preserve">Pol. Ind Entrerrios </v>
      </c>
      <c r="M107" t="str">
        <f ca="1">INDEX(Rutas_Despiece!$H:$H,MATCH($F107,$D:$D,0))</f>
        <v>Figueruelas</v>
      </c>
      <c r="N107" t="str">
        <f ca="1">INDEX(Rutas_Despiece!$I:$I,MATCH($F107,$D:$D,0))</f>
        <v>Zaragoza, España</v>
      </c>
      <c r="O107" t="str">
        <f ca="1">INDEX(Rutas_Despiece!$L:$L,MATCH($F107,$D:$D,0))</f>
        <v>Opel Puerta 5</v>
      </c>
      <c r="P107" s="39" t="str">
        <f ca="1">Rutas_Despiece!M107</f>
        <v>Ida</v>
      </c>
      <c r="Q107" s="39" t="str">
        <f ca="1">Rutas_Despiece!N107</f>
        <v>05:20</v>
      </c>
      <c r="R107" s="39" t="str">
        <f ca="1">Rutas_Despiece!O107</f>
        <v>13:20</v>
      </c>
      <c r="S107" s="39" t="str">
        <f ca="1">Rutas_Despiece!P107</f>
        <v>21:20</v>
      </c>
      <c r="T107" s="39" t="str">
        <f ca="1">Rutas_Despiece!Q107</f>
        <v>07:20</v>
      </c>
    </row>
    <row r="108" spans="1:20" x14ac:dyDescent="0.25">
      <c r="A108">
        <f ca="1">IF(Rutas_Despiece!A108&lt;&gt;Rutas_Despiece!A107,1,0)</f>
        <v>0</v>
      </c>
      <c r="B108" s="69" t="s">
        <v>1174</v>
      </c>
      <c r="C108">
        <f t="shared" ca="1" si="5"/>
        <v>1</v>
      </c>
      <c r="D108">
        <f t="shared" ca="1" si="6"/>
        <v>103</v>
      </c>
      <c r="E108">
        <f t="shared" ca="1" si="8"/>
        <v>990</v>
      </c>
      <c r="F108">
        <f t="shared" ca="1" si="7"/>
        <v>105</v>
      </c>
      <c r="G108" t="str">
        <f ca="1">INDEX(Rutas_Despiece!C:C,MATCH($F108,$D:$D,0))</f>
        <v>Rutas_3</v>
      </c>
      <c r="H108" t="str">
        <f ca="1">INDEX(Rutas_Despiece!$D:$D,MATCH($F108,$D:$D,0))</f>
        <v>Ruta 2_3</v>
      </c>
      <c r="I108">
        <f ca="1">INDEX(Rutas_Despiece!$J:$J,MATCH($F108,$D:$D,0))</f>
        <v>41.749628000000001</v>
      </c>
      <c r="J108">
        <f ca="1">INDEX(Rutas_Despiece!$K:$K,MATCH($F108,$D:$D,0))</f>
        <v>-1.1755139999999999</v>
      </c>
      <c r="L108" t="str">
        <f ca="1">INDEX(Rutas_Despiece!$F:$F,MATCH($F108,$D:$D,0))&amp;" "&amp;INDEX(Rutas_Despiece!$G:$G,MATCH($F108,$D:$D,0))</f>
        <v xml:space="preserve">Pol. Ind Entrerrios </v>
      </c>
      <c r="M108" t="str">
        <f ca="1">INDEX(Rutas_Despiece!$H:$H,MATCH($F108,$D:$D,0))</f>
        <v>Figueruelas</v>
      </c>
      <c r="N108" t="str">
        <f ca="1">INDEX(Rutas_Despiece!$I:$I,MATCH($F108,$D:$D,0))</f>
        <v>Zaragoza, España</v>
      </c>
      <c r="O108" t="str">
        <f ca="1">INDEX(Rutas_Despiece!$L:$L,MATCH($F108,$D:$D,0))</f>
        <v>Opel Puerta 5</v>
      </c>
      <c r="P108" s="39" t="str">
        <f ca="1">Rutas_Despiece!M108</f>
        <v>Ida</v>
      </c>
      <c r="Q108" s="39" t="str">
        <f ca="1">Rutas_Despiece!N108</f>
        <v>05:25</v>
      </c>
      <c r="R108" s="39" t="str">
        <f ca="1">Rutas_Despiece!O108</f>
        <v>13:25</v>
      </c>
      <c r="S108" s="39" t="str">
        <f ca="1">Rutas_Despiece!P108</f>
        <v>21:25</v>
      </c>
      <c r="T108" s="39" t="str">
        <f ca="1">Rutas_Despiece!Q108</f>
        <v>07:25</v>
      </c>
    </row>
    <row r="109" spans="1:20" x14ac:dyDescent="0.25">
      <c r="A109">
        <f ca="1">IF(Rutas_Despiece!A109&lt;&gt;Rutas_Despiece!A108,1,0)</f>
        <v>0</v>
      </c>
      <c r="B109" s="69" t="s">
        <v>1174</v>
      </c>
      <c r="C109">
        <f t="shared" ca="1" si="5"/>
        <v>1</v>
      </c>
      <c r="D109">
        <f t="shared" ca="1" si="6"/>
        <v>104</v>
      </c>
      <c r="E109">
        <f t="shared" ca="1" si="8"/>
        <v>990</v>
      </c>
      <c r="F109">
        <f t="shared" ca="1" si="7"/>
        <v>106</v>
      </c>
      <c r="G109" t="str">
        <f ca="1">INDEX(Rutas_Despiece!C:C,MATCH($F109,$D:$D,0))</f>
        <v>Rutas_3</v>
      </c>
      <c r="H109" t="str">
        <f ca="1">INDEX(Rutas_Despiece!$D:$D,MATCH($F109,$D:$D,0))</f>
        <v>Ruta 2_3</v>
      </c>
      <c r="I109">
        <f ca="1">INDEX(Rutas_Despiece!$J:$J,MATCH($F109,$D:$D,0))</f>
        <v>41.766540900000003</v>
      </c>
      <c r="J109">
        <f ca="1">INDEX(Rutas_Despiece!$K:$K,MATCH($F109,$D:$D,0))</f>
        <v>-1.1260872</v>
      </c>
      <c r="L109" t="str">
        <f ca="1">INDEX(Rutas_Despiece!$F:$F,MATCH($F109,$D:$D,0))&amp;" "&amp;INDEX(Rutas_Despiece!$G:$G,MATCH($F109,$D:$D,0))</f>
        <v xml:space="preserve">Alagón  </v>
      </c>
      <c r="M109" t="str">
        <f ca="1">INDEX(Rutas_Despiece!$H:$H,MATCH($F109,$D:$D,0))</f>
        <v xml:space="preserve">Alagón </v>
      </c>
      <c r="N109" t="str">
        <f ca="1">INDEX(Rutas_Despiece!$I:$I,MATCH($F109,$D:$D,0))</f>
        <v>Zaragoza, España</v>
      </c>
      <c r="O109" t="str">
        <f ca="1">INDEX(Rutas_Despiece!$L:$L,MATCH($F109,$D:$D,0))</f>
        <v>Rotonda - Pd. Bus</v>
      </c>
      <c r="P109" s="39" t="str">
        <f ca="1">Rutas_Despiece!M109</f>
        <v>Ida</v>
      </c>
      <c r="Q109" s="39" t="str">
        <f ca="1">Rutas_Despiece!N109</f>
        <v>05:30</v>
      </c>
      <c r="R109" s="39" t="str">
        <f ca="1">Rutas_Despiece!O109</f>
        <v>13:30</v>
      </c>
      <c r="S109" s="39" t="str">
        <f ca="1">Rutas_Despiece!P109</f>
        <v>21:30</v>
      </c>
      <c r="T109" s="39" t="str">
        <f ca="1">Rutas_Despiece!Q109</f>
        <v>07:30</v>
      </c>
    </row>
    <row r="110" spans="1:20" x14ac:dyDescent="0.25">
      <c r="A110">
        <f ca="1">IF(Rutas_Despiece!A110&lt;&gt;Rutas_Despiece!A109,1,0)</f>
        <v>0</v>
      </c>
      <c r="B110" s="69" t="s">
        <v>1174</v>
      </c>
      <c r="C110">
        <f t="shared" ca="1" si="5"/>
        <v>1</v>
      </c>
      <c r="D110">
        <f t="shared" ca="1" si="6"/>
        <v>105</v>
      </c>
      <c r="E110">
        <f t="shared" ca="1" si="8"/>
        <v>990</v>
      </c>
      <c r="F110">
        <f t="shared" ca="1" si="7"/>
        <v>107</v>
      </c>
      <c r="G110" t="str">
        <f ca="1">INDEX(Rutas_Despiece!C:C,MATCH($F110,$D:$D,0))</f>
        <v>Rutas_3</v>
      </c>
      <c r="H110" t="str">
        <f ca="1">INDEX(Rutas_Despiece!$D:$D,MATCH($F110,$D:$D,0))</f>
        <v>Ruta 2_3</v>
      </c>
      <c r="I110">
        <f ca="1">INDEX(Rutas_Despiece!$J:$J,MATCH($F110,$D:$D,0))</f>
        <v>41.722875899999998</v>
      </c>
      <c r="J110">
        <f ca="1">INDEX(Rutas_Despiece!$K:$K,MATCH($F110,$D:$D,0))</f>
        <v>-1.0368519</v>
      </c>
      <c r="L110" t="str">
        <f ca="1">INDEX(Rutas_Despiece!$F:$F,MATCH($F110,$D:$D,0))&amp;" "&amp;INDEX(Rutas_Despiece!$G:$G,MATCH($F110,$D:$D,0))</f>
        <v xml:space="preserve">Urbanización Alameda </v>
      </c>
      <c r="M110" t="str">
        <f ca="1">INDEX(Rutas_Despiece!$H:$H,MATCH($F110,$D:$D,0))</f>
        <v>Casetas</v>
      </c>
      <c r="N110" t="str">
        <f ca="1">INDEX(Rutas_Despiece!$I:$I,MATCH($F110,$D:$D,0))</f>
        <v>Zaragoza, España</v>
      </c>
      <c r="O110" t="str">
        <f ca="1">INDEX(Rutas_Despiece!$L:$L,MATCH($F110,$D:$D,0))</f>
        <v>Frente Urbanización Alameda</v>
      </c>
      <c r="P110" s="39" t="str">
        <f ca="1">Rutas_Despiece!M110</f>
        <v>Vuelta</v>
      </c>
      <c r="Q110" s="39" t="str">
        <f ca="1">Rutas_Despiece!N110</f>
        <v/>
      </c>
      <c r="R110" s="39" t="str">
        <f ca="1">Rutas_Despiece!O110</f>
        <v/>
      </c>
      <c r="S110" s="39" t="str">
        <f ca="1">Rutas_Despiece!P110</f>
        <v/>
      </c>
      <c r="T110" s="39" t="str">
        <f ca="1">Rutas_Despiece!Q110</f>
        <v/>
      </c>
    </row>
    <row r="111" spans="1:20" x14ac:dyDescent="0.25">
      <c r="A111">
        <f ca="1">IF(Rutas_Despiece!A111&lt;&gt;Rutas_Despiece!A110,1,0)</f>
        <v>0</v>
      </c>
      <c r="B111" s="69" t="s">
        <v>1174</v>
      </c>
      <c r="C111">
        <f t="shared" ca="1" si="5"/>
        <v>1</v>
      </c>
      <c r="D111">
        <f t="shared" ca="1" si="6"/>
        <v>106</v>
      </c>
      <c r="E111">
        <f t="shared" ca="1" si="8"/>
        <v>990</v>
      </c>
      <c r="F111">
        <f t="shared" ca="1" si="7"/>
        <v>108</v>
      </c>
      <c r="G111" t="str">
        <f ca="1">INDEX(Rutas_Despiece!C:C,MATCH($F111,$D:$D,0))</f>
        <v>Rutas_3</v>
      </c>
      <c r="H111" t="str">
        <f ca="1">INDEX(Rutas_Despiece!$D:$D,MATCH($F111,$D:$D,0))</f>
        <v>Ruta 2_3</v>
      </c>
      <c r="I111">
        <f ca="1">INDEX(Rutas_Despiece!$J:$J,MATCH($F111,$D:$D,0))</f>
        <v>41.719026399999997</v>
      </c>
      <c r="J111">
        <f ca="1">INDEX(Rutas_Despiece!$K:$K,MATCH($F111,$D:$D,0))</f>
        <v>-1.0285835999999999</v>
      </c>
      <c r="L111" t="str">
        <f ca="1">INDEX(Rutas_Despiece!$F:$F,MATCH($F111,$D:$D,0))&amp;" "&amp;INDEX(Rutas_Despiece!$G:$G,MATCH($F111,$D:$D,0))</f>
        <v xml:space="preserve">Ctra. Logroño  </v>
      </c>
      <c r="M111" t="str">
        <f ca="1">INDEX(Rutas_Despiece!$H:$H,MATCH($F111,$D:$D,0))</f>
        <v>Casetas</v>
      </c>
      <c r="N111" t="str">
        <f ca="1">INDEX(Rutas_Despiece!$I:$I,MATCH($F111,$D:$D,0))</f>
        <v>Zaragoza, España</v>
      </c>
      <c r="O111" t="str">
        <f ca="1">INDEX(Rutas_Despiece!$L:$L,MATCH($F111,$D:$D,0))</f>
        <v>Frente nº 52</v>
      </c>
      <c r="P111" s="39" t="str">
        <f ca="1">Rutas_Despiece!M111</f>
        <v>Vuelta</v>
      </c>
      <c r="Q111" s="39" t="str">
        <f ca="1">Rutas_Despiece!N111</f>
        <v/>
      </c>
      <c r="R111" s="39" t="str">
        <f ca="1">Rutas_Despiece!O111</f>
        <v/>
      </c>
      <c r="S111" s="39" t="str">
        <f ca="1">Rutas_Despiece!P111</f>
        <v/>
      </c>
      <c r="T111" s="39" t="str">
        <f ca="1">Rutas_Despiece!Q111</f>
        <v/>
      </c>
    </row>
    <row r="112" spans="1:20" x14ac:dyDescent="0.25">
      <c r="A112">
        <f ca="1">IF(Rutas_Despiece!A112&lt;&gt;Rutas_Despiece!A111,1,0)</f>
        <v>0</v>
      </c>
      <c r="B112" s="69" t="s">
        <v>1174</v>
      </c>
      <c r="C112">
        <f t="shared" ca="1" si="5"/>
        <v>1</v>
      </c>
      <c r="D112">
        <f t="shared" ca="1" si="6"/>
        <v>107</v>
      </c>
      <c r="E112">
        <f t="shared" ca="1" si="8"/>
        <v>990</v>
      </c>
      <c r="F112">
        <f t="shared" ca="1" si="7"/>
        <v>109</v>
      </c>
      <c r="G112" t="str">
        <f ca="1">INDEX(Rutas_Despiece!C:C,MATCH($F112,$D:$D,0))</f>
        <v>Rutas_3</v>
      </c>
      <c r="H112" t="str">
        <f ca="1">INDEX(Rutas_Despiece!$D:$D,MATCH($F112,$D:$D,0))</f>
        <v>Ruta 2_3</v>
      </c>
      <c r="I112">
        <f ca="1">INDEX(Rutas_Despiece!$J:$J,MATCH($F112,$D:$D,0))</f>
        <v>41.716515600000001</v>
      </c>
      <c r="J112">
        <f ca="1">INDEX(Rutas_Despiece!$K:$K,MATCH($F112,$D:$D,0))</f>
        <v>-1.0239845999999999</v>
      </c>
      <c r="L112" t="str">
        <f ca="1">INDEX(Rutas_Despiece!$F:$F,MATCH($F112,$D:$D,0))&amp;" "&amp;INDEX(Rutas_Despiece!$G:$G,MATCH($F112,$D:$D,0))</f>
        <v xml:space="preserve">Frente Calle Canteras </v>
      </c>
      <c r="M112" t="str">
        <f ca="1">INDEX(Rutas_Despiece!$H:$H,MATCH($F112,$D:$D,0))</f>
        <v>Casetas</v>
      </c>
      <c r="N112" t="str">
        <f ca="1">INDEX(Rutas_Despiece!$I:$I,MATCH($F112,$D:$D,0))</f>
        <v>Zaragoza, España</v>
      </c>
      <c r="O112" t="str">
        <f ca="1">INDEX(Rutas_Despiece!$L:$L,MATCH($F112,$D:$D,0))</f>
        <v>(?)</v>
      </c>
      <c r="P112" s="39" t="str">
        <f ca="1">Rutas_Despiece!M112</f>
        <v>Vuelta</v>
      </c>
      <c r="Q112" s="39" t="str">
        <f ca="1">Rutas_Despiece!N112</f>
        <v/>
      </c>
      <c r="R112" s="39" t="str">
        <f ca="1">Rutas_Despiece!O112</f>
        <v/>
      </c>
      <c r="S112" s="39" t="str">
        <f ca="1">Rutas_Despiece!P112</f>
        <v/>
      </c>
      <c r="T112" s="39" t="str">
        <f ca="1">Rutas_Despiece!Q112</f>
        <v/>
      </c>
    </row>
    <row r="113" spans="1:20" x14ac:dyDescent="0.25">
      <c r="A113">
        <f ca="1">IF(Rutas_Despiece!A113&lt;&gt;Rutas_Despiece!A112,1,0)</f>
        <v>0</v>
      </c>
      <c r="B113" s="69" t="s">
        <v>1174</v>
      </c>
      <c r="C113">
        <f t="shared" ca="1" si="5"/>
        <v>1</v>
      </c>
      <c r="D113">
        <f t="shared" ca="1" si="6"/>
        <v>108</v>
      </c>
      <c r="E113">
        <f t="shared" ca="1" si="8"/>
        <v>990</v>
      </c>
      <c r="F113">
        <f t="shared" ca="1" si="7"/>
        <v>110</v>
      </c>
      <c r="G113" t="str">
        <f ca="1">INDEX(Rutas_Despiece!C:C,MATCH($F113,$D:$D,0))</f>
        <v>Rutas_3</v>
      </c>
      <c r="H113" t="str">
        <f ca="1">INDEX(Rutas_Despiece!$D:$D,MATCH($F113,$D:$D,0))</f>
        <v>Ruta 2_3</v>
      </c>
      <c r="I113">
        <f ca="1">INDEX(Rutas_Despiece!$J:$J,MATCH($F113,$D:$D,0))</f>
        <v>41.701594200000002</v>
      </c>
      <c r="J113">
        <f ca="1">INDEX(Rutas_Despiece!$K:$K,MATCH($F113,$D:$D,0))</f>
        <v>-0.99999700000000002</v>
      </c>
      <c r="L113" t="str">
        <f ca="1">INDEX(Rutas_Despiece!$F:$F,MATCH($F113,$D:$D,0))&amp;" "&amp;INDEX(Rutas_Despiece!$G:$G,MATCH($F113,$D:$D,0))</f>
        <v xml:space="preserve">Ctra. Logroño </v>
      </c>
      <c r="M113" t="str">
        <f ca="1">INDEX(Rutas_Despiece!$H:$H,MATCH($F113,$D:$D,0))</f>
        <v xml:space="preserve">Utebo </v>
      </c>
      <c r="N113" t="str">
        <f ca="1">INDEX(Rutas_Despiece!$I:$I,MATCH($F113,$D:$D,0))</f>
        <v>Zaragoza, España</v>
      </c>
      <c r="O113" t="str">
        <f ca="1">INDEX(Rutas_Despiece!$L:$L,MATCH($F113,$D:$D,0))</f>
        <v>Desvío Utebo - Pd. Bus (?)</v>
      </c>
      <c r="P113" s="39" t="str">
        <f ca="1">Rutas_Despiece!M113</f>
        <v>Vuelta</v>
      </c>
      <c r="Q113" s="39" t="str">
        <f ca="1">Rutas_Despiece!N113</f>
        <v/>
      </c>
      <c r="R113" s="39" t="str">
        <f ca="1">Rutas_Despiece!O113</f>
        <v/>
      </c>
      <c r="S113" s="39" t="str">
        <f ca="1">Rutas_Despiece!P113</f>
        <v/>
      </c>
      <c r="T113" s="39" t="str">
        <f ca="1">Rutas_Despiece!Q113</f>
        <v/>
      </c>
    </row>
    <row r="114" spans="1:20" x14ac:dyDescent="0.25">
      <c r="A114">
        <f ca="1">IF(Rutas_Despiece!A114&lt;&gt;Rutas_Despiece!A113,1,0)</f>
        <v>0</v>
      </c>
      <c r="B114" s="69" t="s">
        <v>1174</v>
      </c>
      <c r="C114">
        <f t="shared" ca="1" si="5"/>
        <v>1</v>
      </c>
      <c r="D114">
        <f t="shared" ca="1" si="6"/>
        <v>109</v>
      </c>
      <c r="E114">
        <f t="shared" ca="1" si="8"/>
        <v>990</v>
      </c>
      <c r="F114">
        <f t="shared" ca="1" si="7"/>
        <v>111</v>
      </c>
      <c r="G114" t="str">
        <f ca="1">INDEX(Rutas_Despiece!C:C,MATCH($F114,$D:$D,0))</f>
        <v>Rutas_3</v>
      </c>
      <c r="H114" t="str">
        <f ca="1">INDEX(Rutas_Despiece!$D:$D,MATCH($F114,$D:$D,0))</f>
        <v>Ruta 2_3</v>
      </c>
      <c r="I114">
        <f ca="1">INDEX(Rutas_Despiece!$J:$J,MATCH($F114,$D:$D,0))</f>
        <v>41.689270800000003</v>
      </c>
      <c r="J114">
        <f ca="1">INDEX(Rutas_Despiece!$K:$K,MATCH($F114,$D:$D,0))</f>
        <v>-0.97838800000000004</v>
      </c>
      <c r="L114" t="str">
        <f ca="1">INDEX(Rutas_Despiece!$F:$F,MATCH($F114,$D:$D,0))&amp;" "&amp;INDEX(Rutas_Despiece!$G:$G,MATCH($F114,$D:$D,0))</f>
        <v xml:space="preserve">Ctra. Logroño </v>
      </c>
      <c r="M114" t="str">
        <f ca="1">INDEX(Rutas_Despiece!$H:$H,MATCH($F114,$D:$D,0))</f>
        <v xml:space="preserve">Monzalbarba </v>
      </c>
      <c r="N114" t="str">
        <f ca="1">INDEX(Rutas_Despiece!$I:$I,MATCH($F114,$D:$D,0))</f>
        <v>Zaragoza, España</v>
      </c>
      <c r="O114" t="str">
        <f ca="1">INDEX(Rutas_Despiece!$L:$L,MATCH($F114,$D:$D,0))</f>
        <v>Desvío Monzalbarba - Pd. Bus (?)</v>
      </c>
      <c r="P114" s="39" t="str">
        <f ca="1">Rutas_Despiece!M114</f>
        <v>Vuelta</v>
      </c>
      <c r="Q114" s="39" t="str">
        <f ca="1">Rutas_Despiece!N114</f>
        <v/>
      </c>
      <c r="R114" s="39" t="str">
        <f ca="1">Rutas_Despiece!O114</f>
        <v/>
      </c>
      <c r="S114" s="39" t="str">
        <f ca="1">Rutas_Despiece!P114</f>
        <v/>
      </c>
      <c r="T114" s="39" t="str">
        <f ca="1">Rutas_Despiece!Q114</f>
        <v/>
      </c>
    </row>
    <row r="115" spans="1:20" x14ac:dyDescent="0.25">
      <c r="A115">
        <f ca="1">IF(Rutas_Despiece!A115&lt;&gt;Rutas_Despiece!A114,1,0)</f>
        <v>0</v>
      </c>
      <c r="B115" s="69" t="s">
        <v>1174</v>
      </c>
      <c r="C115">
        <f t="shared" ca="1" si="5"/>
        <v>1</v>
      </c>
      <c r="D115">
        <f t="shared" ca="1" si="6"/>
        <v>110</v>
      </c>
      <c r="E115">
        <f t="shared" ca="1" si="8"/>
        <v>990</v>
      </c>
      <c r="F115">
        <f t="shared" ca="1" si="7"/>
        <v>112</v>
      </c>
      <c r="G115" t="str">
        <f ca="1">INDEX(Rutas_Despiece!C:C,MATCH($F115,$D:$D,0))</f>
        <v>Rutas_3</v>
      </c>
      <c r="H115" t="str">
        <f ca="1">INDEX(Rutas_Despiece!$D:$D,MATCH($F115,$D:$D,0))</f>
        <v>Ruta 2_3</v>
      </c>
      <c r="I115">
        <f ca="1">INDEX(Rutas_Despiece!$J:$J,MATCH($F115,$D:$D,0))</f>
        <v>41.665072199999997</v>
      </c>
      <c r="J115">
        <f ca="1">INDEX(Rutas_Despiece!$K:$K,MATCH($F115,$D:$D,0))</f>
        <v>-0.93458719999999995</v>
      </c>
      <c r="L115" t="str">
        <f ca="1">INDEX(Rutas_Despiece!$F:$F,MATCH($F115,$D:$D,0))&amp;" "&amp;INDEX(Rutas_Despiece!$G:$G,MATCH($F115,$D:$D,0))</f>
        <v xml:space="preserve">Torres San Lamberto "Punto 0"  </v>
      </c>
      <c r="M115" t="str">
        <f ca="1">INDEX(Rutas_Despiece!$H:$H,MATCH($F115,$D:$D,0))</f>
        <v>Zaragoza</v>
      </c>
      <c r="N115" t="str">
        <f ca="1">INDEX(Rutas_Despiece!$I:$I,MATCH($F115,$D:$D,0))</f>
        <v>Zaragoza, España</v>
      </c>
      <c r="O115" t="str">
        <f ca="1">INDEX(Rutas_Despiece!$L:$L,MATCH($F115,$D:$D,0))</f>
        <v>Pd. Bus</v>
      </c>
      <c r="P115" s="39" t="str">
        <f ca="1">Rutas_Despiece!M115</f>
        <v>Vuelta</v>
      </c>
      <c r="Q115" s="39" t="str">
        <f ca="1">Rutas_Despiece!N115</f>
        <v/>
      </c>
      <c r="R115" s="39" t="str">
        <f ca="1">Rutas_Despiece!O115</f>
        <v/>
      </c>
      <c r="S115" s="39" t="str">
        <f ca="1">Rutas_Despiece!P115</f>
        <v/>
      </c>
      <c r="T115" s="39" t="str">
        <f ca="1">Rutas_Despiece!Q115</f>
        <v/>
      </c>
    </row>
    <row r="116" spans="1:20" x14ac:dyDescent="0.25">
      <c r="A116">
        <f ca="1">IF(Rutas_Despiece!A116&lt;&gt;Rutas_Despiece!A115,1,0)</f>
        <v>0</v>
      </c>
      <c r="B116" s="69" t="s">
        <v>1174</v>
      </c>
      <c r="C116">
        <f t="shared" ca="1" si="5"/>
        <v>1</v>
      </c>
      <c r="D116">
        <f t="shared" ca="1" si="6"/>
        <v>111</v>
      </c>
      <c r="E116">
        <f t="shared" ca="1" si="8"/>
        <v>990</v>
      </c>
      <c r="F116">
        <f t="shared" ca="1" si="7"/>
        <v>113</v>
      </c>
      <c r="G116" t="str">
        <f ca="1">INDEX(Rutas_Despiece!C:C,MATCH($F116,$D:$D,0))</f>
        <v>Rutas_3</v>
      </c>
      <c r="H116" t="str">
        <f ca="1">INDEX(Rutas_Despiece!$D:$D,MATCH($F116,$D:$D,0))</f>
        <v>Ruta 2_3</v>
      </c>
      <c r="I116">
        <f ca="1">INDEX(Rutas_Despiece!$J:$J,MATCH($F116,$D:$D,0))</f>
        <v>41.654769999999999</v>
      </c>
      <c r="J116">
        <f ca="1">INDEX(Rutas_Despiece!$K:$K,MATCH($F116,$D:$D,0))</f>
        <v>-0.90088900000000005</v>
      </c>
      <c r="L116" t="str">
        <f ca="1">INDEX(Rutas_Despiece!$F:$F,MATCH($F116,$D:$D,0))&amp;" "&amp;INDEX(Rutas_Despiece!$G:$G,MATCH($F116,$D:$D,0))</f>
        <v xml:space="preserve">Avd. de Navarra nº 183 </v>
      </c>
      <c r="M116" t="str">
        <f ca="1">INDEX(Rutas_Despiece!$H:$H,MATCH($F116,$D:$D,0))</f>
        <v>Zaragoza</v>
      </c>
      <c r="N116" t="str">
        <f ca="1">INDEX(Rutas_Despiece!$I:$I,MATCH($F116,$D:$D,0))</f>
        <v>Zaragoza, España</v>
      </c>
      <c r="O116" t="str">
        <f ca="1">INDEX(Rutas_Despiece!$L:$L,MATCH($F116,$D:$D,0))</f>
        <v>Pd. Bus</v>
      </c>
      <c r="P116" s="39" t="str">
        <f ca="1">Rutas_Despiece!M116</f>
        <v>Vuelta</v>
      </c>
      <c r="Q116" s="39" t="str">
        <f ca="1">Rutas_Despiece!N116</f>
        <v/>
      </c>
      <c r="R116" s="39" t="str">
        <f ca="1">Rutas_Despiece!O116</f>
        <v/>
      </c>
      <c r="S116" s="39" t="str">
        <f ca="1">Rutas_Despiece!P116</f>
        <v/>
      </c>
      <c r="T116" s="39" t="str">
        <f ca="1">Rutas_Despiece!Q116</f>
        <v/>
      </c>
    </row>
    <row r="117" spans="1:20" x14ac:dyDescent="0.25">
      <c r="A117">
        <f ca="1">IF(Rutas_Despiece!A117&lt;&gt;Rutas_Despiece!A116,1,0)</f>
        <v>0</v>
      </c>
      <c r="B117" s="69" t="s">
        <v>1174</v>
      </c>
      <c r="C117">
        <f t="shared" ca="1" si="5"/>
        <v>1</v>
      </c>
      <c r="D117">
        <f t="shared" ca="1" si="6"/>
        <v>112</v>
      </c>
      <c r="E117">
        <f t="shared" ca="1" si="8"/>
        <v>990</v>
      </c>
      <c r="F117">
        <f t="shared" ca="1" si="7"/>
        <v>114</v>
      </c>
      <c r="G117" t="str">
        <f ca="1">INDEX(Rutas_Despiece!C:C,MATCH($F117,$D:$D,0))</f>
        <v>Rutas_3</v>
      </c>
      <c r="H117" t="str">
        <f ca="1">INDEX(Rutas_Despiece!$D:$D,MATCH($F117,$D:$D,0))</f>
        <v>Ruta 2_3</v>
      </c>
      <c r="I117">
        <f ca="1">INDEX(Rutas_Despiece!$J:$J,MATCH($F117,$D:$D,0))</f>
        <v>41.655505499999997</v>
      </c>
      <c r="J117">
        <f ca="1">INDEX(Rutas_Despiece!$K:$K,MATCH($F117,$D:$D,0))</f>
        <v>-0.90882450000000004</v>
      </c>
      <c r="L117" t="str">
        <f ca="1">INDEX(Rutas_Despiece!$F:$F,MATCH($F117,$D:$D,0))&amp;" "&amp;INDEX(Rutas_Despiece!$G:$G,MATCH($F117,$D:$D,0))</f>
        <v xml:space="preserve">Rioja  </v>
      </c>
      <c r="M117" t="str">
        <f ca="1">INDEX(Rutas_Despiece!$H:$H,MATCH($F117,$D:$D,0))</f>
        <v>Zaragoza</v>
      </c>
      <c r="N117" t="str">
        <f ca="1">INDEX(Rutas_Despiece!$I:$I,MATCH($F117,$D:$D,0))</f>
        <v>Zaragoza, España</v>
      </c>
      <c r="O117" t="str">
        <f ca="1">INDEX(Rutas_Despiece!$L:$L,MATCH($F117,$D:$D,0))</f>
        <v>Rotonda Frente estación del AVE</v>
      </c>
      <c r="P117" s="39" t="str">
        <f ca="1">Rutas_Despiece!M117</f>
        <v>Vuelta</v>
      </c>
      <c r="Q117" s="39" t="str">
        <f ca="1">Rutas_Despiece!N117</f>
        <v/>
      </c>
      <c r="R117" s="39" t="str">
        <f ca="1">Rutas_Despiece!O117</f>
        <v/>
      </c>
      <c r="S117" s="39" t="str">
        <f ca="1">Rutas_Despiece!P117</f>
        <v/>
      </c>
      <c r="T117" s="39" t="str">
        <f ca="1">Rutas_Despiece!Q117</f>
        <v/>
      </c>
    </row>
    <row r="118" spans="1:20" x14ac:dyDescent="0.25">
      <c r="A118">
        <f ca="1">IF(Rutas_Despiece!A118&lt;&gt;Rutas_Despiece!A117,1,0)</f>
        <v>0</v>
      </c>
      <c r="B118" s="69" t="s">
        <v>1174</v>
      </c>
      <c r="C118">
        <f t="shared" ca="1" si="5"/>
        <v>1</v>
      </c>
      <c r="D118">
        <f t="shared" ca="1" si="6"/>
        <v>113</v>
      </c>
      <c r="E118">
        <f t="shared" ca="1" si="8"/>
        <v>990</v>
      </c>
      <c r="F118">
        <f t="shared" ca="1" si="7"/>
        <v>115</v>
      </c>
      <c r="G118" t="str">
        <f ca="1">INDEX(Rutas_Despiece!C:C,MATCH($F118,$D:$D,0))</f>
        <v>Rutas_3</v>
      </c>
      <c r="H118" t="str">
        <f ca="1">INDEX(Rutas_Despiece!$D:$D,MATCH($F118,$D:$D,0))</f>
        <v>Ruta 2_3</v>
      </c>
      <c r="I118">
        <f ca="1">INDEX(Rutas_Despiece!$J:$J,MATCH($F118,$D:$D,0))</f>
        <v>41.6613647</v>
      </c>
      <c r="J118">
        <f ca="1">INDEX(Rutas_Despiece!$K:$K,MATCH($F118,$D:$D,0))</f>
        <v>-0.90211339999999995</v>
      </c>
      <c r="L118" t="str">
        <f ca="1">INDEX(Rutas_Despiece!$F:$F,MATCH($F118,$D:$D,0))&amp;" "&amp;INDEX(Rutas_Despiece!$G:$G,MATCH($F118,$D:$D,0))</f>
        <v xml:space="preserve">Avd. Pablo Gargallo  </v>
      </c>
      <c r="M118" t="str">
        <f ca="1">INDEX(Rutas_Despiece!$H:$H,MATCH($F118,$D:$D,0))</f>
        <v>Zaragoza</v>
      </c>
      <c r="N118" t="str">
        <f ca="1">INDEX(Rutas_Despiece!$I:$I,MATCH($F118,$D:$D,0))</f>
        <v>Zaragoza, España</v>
      </c>
      <c r="O118" t="str">
        <f ca="1">INDEX(Rutas_Despiece!$L:$L,MATCH($F118,$D:$D,0))</f>
        <v>Esq. Puerta Sancho</v>
      </c>
      <c r="P118" s="39" t="str">
        <f ca="1">Rutas_Despiece!M118</f>
        <v>Vuelta</v>
      </c>
      <c r="Q118" s="39" t="str">
        <f ca="1">Rutas_Despiece!N118</f>
        <v/>
      </c>
      <c r="R118" s="39" t="str">
        <f ca="1">Rutas_Despiece!O118</f>
        <v/>
      </c>
      <c r="S118" s="39" t="str">
        <f ca="1">Rutas_Despiece!P118</f>
        <v/>
      </c>
      <c r="T118" s="39" t="str">
        <f ca="1">Rutas_Despiece!Q118</f>
        <v/>
      </c>
    </row>
    <row r="119" spans="1:20" x14ac:dyDescent="0.25">
      <c r="A119">
        <f ca="1">IF(Rutas_Despiece!A119&lt;&gt;Rutas_Despiece!A118,1,0)</f>
        <v>0</v>
      </c>
      <c r="B119" s="69" t="s">
        <v>1174</v>
      </c>
      <c r="C119">
        <f t="shared" ca="1" si="5"/>
        <v>1</v>
      </c>
      <c r="D119">
        <f t="shared" ca="1" si="6"/>
        <v>114</v>
      </c>
      <c r="E119">
        <f t="shared" ca="1" si="8"/>
        <v>990</v>
      </c>
      <c r="F119">
        <f t="shared" ca="1" si="7"/>
        <v>116</v>
      </c>
      <c r="G119" t="str">
        <f ca="1">INDEX(Rutas_Despiece!C:C,MATCH($F119,$D:$D,0))</f>
        <v>Rutas_3</v>
      </c>
      <c r="H119" t="str">
        <f ca="1">INDEX(Rutas_Despiece!$D:$D,MATCH($F119,$D:$D,0))</f>
        <v>Ruta 2_3</v>
      </c>
      <c r="I119">
        <f ca="1">INDEX(Rutas_Despiece!$J:$J,MATCH($F119,$D:$D,0))</f>
        <v>41.649202299999999</v>
      </c>
      <c r="J119">
        <f ca="1">INDEX(Rutas_Despiece!$K:$K,MATCH($F119,$D:$D,0))</f>
        <v>-0.89883069999999998</v>
      </c>
      <c r="L119" t="str">
        <f ca="1">INDEX(Rutas_Despiece!$F:$F,MATCH($F119,$D:$D,0))&amp;" "&amp;INDEX(Rutas_Despiece!$G:$G,MATCH($F119,$D:$D,0))</f>
        <v xml:space="preserve">Plaza Roma  </v>
      </c>
      <c r="M119" t="str">
        <f ca="1">INDEX(Rutas_Despiece!$H:$H,MATCH($F119,$D:$D,0))</f>
        <v>Zaragoza</v>
      </c>
      <c r="N119" t="str">
        <f ca="1">INDEX(Rutas_Despiece!$I:$I,MATCH($F119,$D:$D,0))</f>
        <v>Zaragoza, España</v>
      </c>
      <c r="O119" t="str">
        <f ca="1">INDEX(Rutas_Despiece!$L:$L,MATCH($F119,$D:$D,0))</f>
        <v>Esq. Escusura</v>
      </c>
      <c r="P119" s="39" t="str">
        <f ca="1">Rutas_Despiece!M119</f>
        <v>Vuelta</v>
      </c>
      <c r="Q119" s="39" t="str">
        <f ca="1">Rutas_Despiece!N119</f>
        <v/>
      </c>
      <c r="R119" s="39" t="str">
        <f ca="1">Rutas_Despiece!O119</f>
        <v/>
      </c>
      <c r="S119" s="39" t="str">
        <f ca="1">Rutas_Despiece!P119</f>
        <v/>
      </c>
      <c r="T119" s="39" t="str">
        <f ca="1">Rutas_Despiece!Q119</f>
        <v/>
      </c>
    </row>
    <row r="120" spans="1:20" x14ac:dyDescent="0.25">
      <c r="A120">
        <f ca="1">IF(Rutas_Despiece!A120&lt;&gt;Rutas_Despiece!A119,1,0)</f>
        <v>0</v>
      </c>
      <c r="B120" s="69" t="s">
        <v>1174</v>
      </c>
      <c r="C120">
        <f t="shared" ca="1" si="5"/>
        <v>1</v>
      </c>
      <c r="D120">
        <f t="shared" ca="1" si="6"/>
        <v>115</v>
      </c>
      <c r="E120">
        <f t="shared" ca="1" si="8"/>
        <v>990</v>
      </c>
      <c r="F120">
        <f t="shared" ca="1" si="7"/>
        <v>117</v>
      </c>
      <c r="G120" t="str">
        <f ca="1">INDEX(Rutas_Despiece!C:C,MATCH($F120,$D:$D,0))</f>
        <v>Rutas_3</v>
      </c>
      <c r="H120" t="str">
        <f ca="1">INDEX(Rutas_Despiece!$D:$D,MATCH($F120,$D:$D,0))</f>
        <v>Ruta 2_3</v>
      </c>
      <c r="I120">
        <f ca="1">INDEX(Rutas_Despiece!$J:$J,MATCH($F120,$D:$D,0))</f>
        <v>41.644597099999999</v>
      </c>
      <c r="J120">
        <f ca="1">INDEX(Rutas_Despiece!$K:$K,MATCH($F120,$D:$D,0))</f>
        <v>-0.89254540000000004</v>
      </c>
      <c r="L120" t="str">
        <f ca="1">INDEX(Rutas_Despiece!$F:$F,MATCH($F120,$D:$D,0))&amp;" "&amp;INDEX(Rutas_Despiece!$G:$G,MATCH($F120,$D:$D,0))</f>
        <v xml:space="preserve">Avd. Goya  </v>
      </c>
      <c r="M120" t="str">
        <f ca="1">INDEX(Rutas_Despiece!$H:$H,MATCH($F120,$D:$D,0))</f>
        <v>Zaragoza</v>
      </c>
      <c r="N120" t="str">
        <f ca="1">INDEX(Rutas_Despiece!$I:$I,MATCH($F120,$D:$D,0))</f>
        <v>Zaragoza, España</v>
      </c>
      <c r="O120" t="str">
        <f ca="1">INDEX(Rutas_Despiece!$L:$L,MATCH($F120,$D:$D,0))</f>
        <v>Esq. Baltasar Gracián</v>
      </c>
      <c r="P120" s="39" t="str">
        <f ca="1">Rutas_Despiece!M120</f>
        <v>Vuelta</v>
      </c>
      <c r="Q120" s="39" t="str">
        <f ca="1">Rutas_Despiece!N120</f>
        <v/>
      </c>
      <c r="R120" s="39" t="str">
        <f ca="1">Rutas_Despiece!O120</f>
        <v/>
      </c>
      <c r="S120" s="39" t="str">
        <f ca="1">Rutas_Despiece!P120</f>
        <v/>
      </c>
      <c r="T120" s="39" t="str">
        <f ca="1">Rutas_Despiece!Q120</f>
        <v/>
      </c>
    </row>
    <row r="121" spans="1:20" x14ac:dyDescent="0.25">
      <c r="A121">
        <f ca="1">IF(Rutas_Despiece!A121&lt;&gt;Rutas_Despiece!A120,1,0)</f>
        <v>0</v>
      </c>
      <c r="B121" s="69" t="s">
        <v>1174</v>
      </c>
      <c r="C121">
        <f t="shared" ca="1" si="5"/>
        <v>1</v>
      </c>
      <c r="D121">
        <f t="shared" ca="1" si="6"/>
        <v>116</v>
      </c>
      <c r="E121">
        <f t="shared" ca="1" si="8"/>
        <v>990</v>
      </c>
      <c r="F121">
        <f t="shared" ca="1" si="7"/>
        <v>118</v>
      </c>
      <c r="G121" t="str">
        <f ca="1">INDEX(Rutas_Despiece!C:C,MATCH($F121,$D:$D,0))</f>
        <v>Rutas_3</v>
      </c>
      <c r="H121" t="str">
        <f ca="1">INDEX(Rutas_Despiece!$D:$D,MATCH($F121,$D:$D,0))</f>
        <v>Ruta 2_3</v>
      </c>
      <c r="I121">
        <f ca="1">INDEX(Rutas_Despiece!$J:$J,MATCH($F121,$D:$D,0))</f>
        <v>41.640898399999998</v>
      </c>
      <c r="J121">
        <f ca="1">INDEX(Rutas_Despiece!$K:$K,MATCH($F121,$D:$D,0))</f>
        <v>-0.89523739999999996</v>
      </c>
      <c r="L121" t="str">
        <f ca="1">INDEX(Rutas_Despiece!$F:$F,MATCH($F121,$D:$D,0))&amp;" "&amp;INDEX(Rutas_Despiece!$G:$G,MATCH($F121,$D:$D,0))</f>
        <v xml:space="preserve">Plaza San Francisco  </v>
      </c>
      <c r="M121" t="str">
        <f ca="1">INDEX(Rutas_Despiece!$H:$H,MATCH($F121,$D:$D,0))</f>
        <v>Zaragoza</v>
      </c>
      <c r="N121" t="str">
        <f ca="1">INDEX(Rutas_Despiece!$I:$I,MATCH($F121,$D:$D,0))</f>
        <v>Zaragoza, España</v>
      </c>
      <c r="O121" t="str">
        <f ca="1">INDEX(Rutas_Despiece!$L:$L,MATCH($F121,$D:$D,0))</f>
        <v>Kiosco Prensa - Pd. Bus</v>
      </c>
      <c r="P121" s="39" t="str">
        <f ca="1">Rutas_Despiece!M121</f>
        <v>Vuelta</v>
      </c>
      <c r="Q121" s="39" t="str">
        <f ca="1">Rutas_Despiece!N121</f>
        <v/>
      </c>
      <c r="R121" s="39" t="str">
        <f ca="1">Rutas_Despiece!O121</f>
        <v/>
      </c>
      <c r="S121" s="39" t="str">
        <f ca="1">Rutas_Despiece!P121</f>
        <v/>
      </c>
      <c r="T121" s="39" t="str">
        <f ca="1">Rutas_Despiece!Q121</f>
        <v/>
      </c>
    </row>
    <row r="122" spans="1:20" x14ac:dyDescent="0.25">
      <c r="A122">
        <f ca="1">IF(Rutas_Despiece!A122&lt;&gt;Rutas_Despiece!A121,1,0)</f>
        <v>0</v>
      </c>
      <c r="B122" s="69" t="s">
        <v>1174</v>
      </c>
      <c r="C122">
        <f t="shared" ca="1" si="5"/>
        <v>1</v>
      </c>
      <c r="D122">
        <f t="shared" ca="1" si="6"/>
        <v>117</v>
      </c>
      <c r="E122">
        <f t="shared" ca="1" si="8"/>
        <v>990</v>
      </c>
      <c r="F122">
        <f t="shared" ca="1" si="7"/>
        <v>119</v>
      </c>
      <c r="G122" t="str">
        <f ca="1">INDEX(Rutas_Despiece!C:C,MATCH($F122,$D:$D,0))</f>
        <v>Rutas_3</v>
      </c>
      <c r="H122" t="str">
        <f ca="1">INDEX(Rutas_Despiece!$D:$D,MATCH($F122,$D:$D,0))</f>
        <v>Ruta 2_3</v>
      </c>
      <c r="I122">
        <f ca="1">INDEX(Rutas_Despiece!$J:$J,MATCH($F122,$D:$D,0))</f>
        <v>41.639712299999999</v>
      </c>
      <c r="J122">
        <f ca="1">INDEX(Rutas_Despiece!$K:$K,MATCH($F122,$D:$D,0))</f>
        <v>-0.90249570000000001</v>
      </c>
      <c r="L122" t="str">
        <f ca="1">INDEX(Rutas_Despiece!$F:$F,MATCH($F122,$D:$D,0))&amp;" "&amp;INDEX(Rutas_Despiece!$G:$G,MATCH($F122,$D:$D,0))</f>
        <v xml:space="preserve">Violante de Hungría  </v>
      </c>
      <c r="M122" t="str">
        <f ca="1">INDEX(Rutas_Despiece!$H:$H,MATCH($F122,$D:$D,0))</f>
        <v>Zaragoza</v>
      </c>
      <c r="N122" t="str">
        <f ca="1">INDEX(Rutas_Despiece!$I:$I,MATCH($F122,$D:$D,0))</f>
        <v>Zaragoza, España</v>
      </c>
      <c r="O122" t="str">
        <f ca="1">INDEX(Rutas_Despiece!$L:$L,MATCH($F122,$D:$D,0))</f>
        <v>Frente nº 7 - Pd. Bus</v>
      </c>
      <c r="P122" s="39" t="str">
        <f ca="1">Rutas_Despiece!M122</f>
        <v>Vuelta</v>
      </c>
      <c r="Q122" s="39" t="str">
        <f ca="1">Rutas_Despiece!N122</f>
        <v/>
      </c>
      <c r="R122" s="39" t="str">
        <f ca="1">Rutas_Despiece!O122</f>
        <v/>
      </c>
      <c r="S122" s="39" t="str">
        <f ca="1">Rutas_Despiece!P122</f>
        <v/>
      </c>
      <c r="T122" s="39" t="str">
        <f ca="1">Rutas_Despiece!Q122</f>
        <v/>
      </c>
    </row>
    <row r="123" spans="1:20" x14ac:dyDescent="0.25">
      <c r="A123">
        <f ca="1">IF(Rutas_Despiece!A123&lt;&gt;Rutas_Despiece!A122,1,0)</f>
        <v>0</v>
      </c>
      <c r="B123" s="69" t="s">
        <v>1174</v>
      </c>
      <c r="C123">
        <f t="shared" ca="1" si="5"/>
        <v>1</v>
      </c>
      <c r="D123">
        <f t="shared" ca="1" si="6"/>
        <v>118</v>
      </c>
      <c r="E123">
        <f t="shared" ca="1" si="8"/>
        <v>990</v>
      </c>
      <c r="F123">
        <f t="shared" ca="1" si="7"/>
        <v>120</v>
      </c>
      <c r="G123" t="str">
        <f ca="1">INDEX(Rutas_Despiece!C:C,MATCH($F123,$D:$D,0))</f>
        <v>Rutas_3</v>
      </c>
      <c r="H123" t="str">
        <f ca="1">INDEX(Rutas_Despiece!$D:$D,MATCH($F123,$D:$D,0))</f>
        <v>Ruta 3_3</v>
      </c>
      <c r="I123">
        <f ca="1">INDEX(Rutas_Despiece!$J:$J,MATCH($F123,$D:$D,0))</f>
        <v>41.655025299999998</v>
      </c>
      <c r="J123">
        <f ca="1">INDEX(Rutas_Despiece!$K:$K,MATCH($F123,$D:$D,0))</f>
        <v>-0.9207166</v>
      </c>
      <c r="L123" t="str">
        <f ca="1">INDEX(Rutas_Despiece!$F:$F,MATCH($F123,$D:$D,0))&amp;" "&amp;INDEX(Rutas_Despiece!$G:$G,MATCH($F123,$D:$D,0))</f>
        <v xml:space="preserve">Vía Hispanidad  </v>
      </c>
      <c r="M123" t="str">
        <f ca="1">INDEX(Rutas_Despiece!$H:$H,MATCH($F123,$D:$D,0))</f>
        <v>Zaragoza</v>
      </c>
      <c r="N123" t="str">
        <f ca="1">INDEX(Rutas_Despiece!$I:$I,MATCH($F123,$D:$D,0))</f>
        <v>Zaragoza, España</v>
      </c>
      <c r="O123" t="str">
        <f ca="1">INDEX(Rutas_Despiece!$L:$L,MATCH($F123,$D:$D,0))</f>
        <v>Frente nº 132 - 2º paso de cebra</v>
      </c>
      <c r="P123" s="39" t="str">
        <f ca="1">Rutas_Despiece!M123</f>
        <v>Vuelta</v>
      </c>
      <c r="Q123" s="39" t="str">
        <f ca="1">Rutas_Despiece!N123</f>
        <v/>
      </c>
      <c r="R123" s="39" t="str">
        <f ca="1">Rutas_Despiece!O123</f>
        <v/>
      </c>
      <c r="S123" s="39" t="str">
        <f ca="1">Rutas_Despiece!P123</f>
        <v/>
      </c>
      <c r="T123" s="39" t="str">
        <f ca="1">Rutas_Despiece!Q123</f>
        <v/>
      </c>
    </row>
    <row r="124" spans="1:20" x14ac:dyDescent="0.25">
      <c r="A124">
        <f ca="1">IF(Rutas_Despiece!A124&lt;&gt;Rutas_Despiece!A123,1,0)</f>
        <v>0</v>
      </c>
      <c r="B124" s="69" t="s">
        <v>1174</v>
      </c>
      <c r="C124">
        <f t="shared" ca="1" si="5"/>
        <v>1</v>
      </c>
      <c r="D124">
        <f t="shared" ca="1" si="6"/>
        <v>119</v>
      </c>
      <c r="E124">
        <f t="shared" ca="1" si="8"/>
        <v>990</v>
      </c>
      <c r="F124">
        <f t="shared" ca="1" si="7"/>
        <v>121</v>
      </c>
      <c r="G124" t="str">
        <f ca="1">INDEX(Rutas_Despiece!C:C,MATCH($F124,$D:$D,0))</f>
        <v>Rutas_3</v>
      </c>
      <c r="H124" t="str">
        <f ca="1">INDEX(Rutas_Despiece!$D:$D,MATCH($F124,$D:$D,0))</f>
        <v>Ruta 3_3</v>
      </c>
      <c r="I124">
        <f ca="1">INDEX(Rutas_Despiece!$J:$J,MATCH($F124,$D:$D,0))</f>
        <v>41.648010800000002</v>
      </c>
      <c r="J124">
        <f ca="1">INDEX(Rutas_Despiece!$K:$K,MATCH($F124,$D:$D,0))</f>
        <v>-0.91789790000000004</v>
      </c>
      <c r="L124" t="str">
        <f ca="1">INDEX(Rutas_Despiece!$F:$F,MATCH($F124,$D:$D,0))&amp;" "&amp;INDEX(Rutas_Despiece!$G:$G,MATCH($F124,$D:$D,0))</f>
        <v xml:space="preserve">Vía Hispanidad  </v>
      </c>
      <c r="M124" t="str">
        <f ca="1">INDEX(Rutas_Despiece!$H:$H,MATCH($F124,$D:$D,0))</f>
        <v>Zaragoza</v>
      </c>
      <c r="N124" t="str">
        <f ca="1">INDEX(Rutas_Despiece!$I:$I,MATCH($F124,$D:$D,0))</f>
        <v>Zaragoza, España</v>
      </c>
      <c r="O124" t="str">
        <f ca="1">INDEX(Rutas_Despiece!$L:$L,MATCH($F124,$D:$D,0))</f>
        <v>Frente Escultor Palao - Pd. Bus</v>
      </c>
      <c r="P124" s="39" t="str">
        <f ca="1">Rutas_Despiece!M124</f>
        <v>Vuelta</v>
      </c>
      <c r="Q124" s="39" t="str">
        <f ca="1">Rutas_Despiece!N124</f>
        <v/>
      </c>
      <c r="R124" s="39" t="str">
        <f ca="1">Rutas_Despiece!O124</f>
        <v/>
      </c>
      <c r="S124" s="39" t="str">
        <f ca="1">Rutas_Despiece!P124</f>
        <v/>
      </c>
      <c r="T124" s="39" t="str">
        <f ca="1">Rutas_Despiece!Q124</f>
        <v/>
      </c>
    </row>
    <row r="125" spans="1:20" x14ac:dyDescent="0.25">
      <c r="A125">
        <f ca="1">IF(Rutas_Despiece!A125&lt;&gt;Rutas_Despiece!A124,1,0)</f>
        <v>1</v>
      </c>
      <c r="B125" s="69" t="s">
        <v>1174</v>
      </c>
      <c r="C125">
        <f t="shared" ca="1" si="5"/>
        <v>0</v>
      </c>
      <c r="D125">
        <f t="shared" ca="1" si="6"/>
        <v>119</v>
      </c>
      <c r="E125">
        <f t="shared" ca="1" si="8"/>
        <v>990</v>
      </c>
      <c r="F125">
        <f t="shared" ca="1" si="7"/>
        <v>122</v>
      </c>
      <c r="G125" t="str">
        <f ca="1">INDEX(Rutas_Despiece!C:C,MATCH($F125,$D:$D,0))</f>
        <v>Rutas_3</v>
      </c>
      <c r="H125" t="str">
        <f ca="1">INDEX(Rutas_Despiece!$D:$D,MATCH($F125,$D:$D,0))</f>
        <v>Ruta 3_3</v>
      </c>
      <c r="I125">
        <f ca="1">INDEX(Rutas_Despiece!$J:$J,MATCH($F125,$D:$D,0))</f>
        <v>41.645047300000002</v>
      </c>
      <c r="J125">
        <f ca="1">INDEX(Rutas_Despiece!$K:$K,MATCH($F125,$D:$D,0))</f>
        <v>-0.91656369999999998</v>
      </c>
      <c r="L125" t="str">
        <f ca="1">INDEX(Rutas_Despiece!$F:$F,MATCH($F125,$D:$D,0))&amp;" "&amp;INDEX(Rutas_Despiece!$G:$G,MATCH($F125,$D:$D,0))</f>
        <v xml:space="preserve">Vía Hispanidad  </v>
      </c>
      <c r="M125" t="str">
        <f ca="1">INDEX(Rutas_Despiece!$H:$H,MATCH($F125,$D:$D,0))</f>
        <v>Zaragoza</v>
      </c>
      <c r="N125" t="str">
        <f ca="1">INDEX(Rutas_Despiece!$I:$I,MATCH($F125,$D:$D,0))</f>
        <v>Zaragoza, España</v>
      </c>
      <c r="O125" t="str">
        <f ca="1">INDEX(Rutas_Despiece!$L:$L,MATCH($F125,$D:$D,0))</f>
        <v>Frente Villa de Andorra - Pd. Bus</v>
      </c>
      <c r="P125" s="39" t="str">
        <f ca="1">Rutas_Despiece!M125</f>
        <v>Ida</v>
      </c>
      <c r="Q125" s="39" t="str">
        <f ca="1">Rutas_Despiece!N125</f>
        <v/>
      </c>
      <c r="R125" s="39" t="str">
        <f ca="1">Rutas_Despiece!O125</f>
        <v/>
      </c>
      <c r="S125" s="39" t="str">
        <f ca="1">Rutas_Despiece!P125</f>
        <v/>
      </c>
      <c r="T125" s="39" t="str">
        <f ca="1">Rutas_Despiece!Q125</f>
        <v/>
      </c>
    </row>
    <row r="126" spans="1:20" x14ac:dyDescent="0.25">
      <c r="A126">
        <f ca="1">IF(Rutas_Despiece!A126&lt;&gt;Rutas_Despiece!A125,1,0)</f>
        <v>0</v>
      </c>
      <c r="B126" s="69" t="s">
        <v>1174</v>
      </c>
      <c r="C126">
        <f t="shared" ca="1" si="5"/>
        <v>1</v>
      </c>
      <c r="D126">
        <f t="shared" ca="1" si="6"/>
        <v>120</v>
      </c>
      <c r="E126">
        <f t="shared" ca="1" si="8"/>
        <v>990</v>
      </c>
      <c r="F126">
        <f t="shared" ca="1" si="7"/>
        <v>123</v>
      </c>
      <c r="G126" t="str">
        <f ca="1">INDEX(Rutas_Despiece!C:C,MATCH($F126,$D:$D,0))</f>
        <v>Rutas_3</v>
      </c>
      <c r="H126" t="str">
        <f ca="1">INDEX(Rutas_Despiece!$D:$D,MATCH($F126,$D:$D,0))</f>
        <v>Ruta 3_3</v>
      </c>
      <c r="I126">
        <f ca="1">INDEX(Rutas_Despiece!$J:$J,MATCH($F126,$D:$D,0))</f>
        <v>41.641716799999998</v>
      </c>
      <c r="J126">
        <f ca="1">INDEX(Rutas_Despiece!$K:$K,MATCH($F126,$D:$D,0))</f>
        <v>-0.91498789999999997</v>
      </c>
      <c r="L126" t="str">
        <f ca="1">INDEX(Rutas_Despiece!$F:$F,MATCH($F126,$D:$D,0))&amp;" "&amp;INDEX(Rutas_Despiece!$G:$G,MATCH($F126,$D:$D,0))</f>
        <v xml:space="preserve">Vía Hispanidad  </v>
      </c>
      <c r="M126" t="str">
        <f ca="1">INDEX(Rutas_Despiece!$H:$H,MATCH($F126,$D:$D,0))</f>
        <v>Zaragoza</v>
      </c>
      <c r="N126" t="str">
        <f ca="1">INDEX(Rutas_Despiece!$I:$I,MATCH($F126,$D:$D,0))</f>
        <v>Zaragoza, España</v>
      </c>
      <c r="O126" t="str">
        <f ca="1">INDEX(Rutas_Despiece!$L:$L,MATCH($F126,$D:$D,0))</f>
        <v>Esq. Gómez Laguna - Pd. Bus</v>
      </c>
      <c r="P126" s="39" t="str">
        <f ca="1">Rutas_Despiece!M126</f>
        <v>Ida</v>
      </c>
      <c r="Q126" s="39" t="str">
        <f ca="1">Rutas_Despiece!N126</f>
        <v>04:45</v>
      </c>
      <c r="R126" s="39" t="str">
        <f ca="1">Rutas_Despiece!O126</f>
        <v>12:42</v>
      </c>
      <c r="S126" s="39" t="str">
        <f ca="1">Rutas_Despiece!P126</f>
        <v>20:42</v>
      </c>
      <c r="T126" s="39" t="str">
        <f ca="1">Rutas_Despiece!Q126</f>
        <v>06:45</v>
      </c>
    </row>
    <row r="127" spans="1:20" x14ac:dyDescent="0.25">
      <c r="A127">
        <f ca="1">IF(Rutas_Despiece!A127&lt;&gt;Rutas_Despiece!A126,1,0)</f>
        <v>0</v>
      </c>
      <c r="B127" s="69" t="s">
        <v>1174</v>
      </c>
      <c r="C127">
        <f t="shared" ca="1" si="5"/>
        <v>1</v>
      </c>
      <c r="D127">
        <f t="shared" ca="1" si="6"/>
        <v>121</v>
      </c>
      <c r="E127">
        <f t="shared" ca="1" si="8"/>
        <v>990</v>
      </c>
      <c r="F127">
        <f t="shared" ca="1" si="7"/>
        <v>124</v>
      </c>
      <c r="G127" t="str">
        <f ca="1">INDEX(Rutas_Despiece!C:C,MATCH($F127,$D:$D,0))</f>
        <v>Rutas_3</v>
      </c>
      <c r="H127" t="str">
        <f ca="1">INDEX(Rutas_Despiece!$D:$D,MATCH($F127,$D:$D,0))</f>
        <v>Ruta 3_3</v>
      </c>
      <c r="I127">
        <f ca="1">INDEX(Rutas_Despiece!$J:$J,MATCH($F127,$D:$D,0))</f>
        <v>41.636692699999998</v>
      </c>
      <c r="J127">
        <f ca="1">INDEX(Rutas_Despiece!$K:$K,MATCH($F127,$D:$D,0))</f>
        <v>-0.91294390000000003</v>
      </c>
      <c r="L127" t="str">
        <f ca="1">INDEX(Rutas_Despiece!$F:$F,MATCH($F127,$D:$D,0))&amp;" "&amp;INDEX(Rutas_Despiece!$G:$G,MATCH($F127,$D:$D,0))</f>
        <v xml:space="preserve">Vía Hispanidad  </v>
      </c>
      <c r="M127" t="str">
        <f ca="1">INDEX(Rutas_Despiece!$H:$H,MATCH($F127,$D:$D,0))</f>
        <v>Zaragoza</v>
      </c>
      <c r="N127" t="str">
        <f ca="1">INDEX(Rutas_Despiece!$I:$I,MATCH($F127,$D:$D,0))</f>
        <v>Zaragoza, España</v>
      </c>
      <c r="O127" t="str">
        <f ca="1">INDEX(Rutas_Despiece!$L:$L,MATCH($F127,$D:$D,0))</f>
        <v>Frente Avd. Sainz de Varanda</v>
      </c>
      <c r="P127" s="39" t="str">
        <f ca="1">Rutas_Despiece!M127</f>
        <v>Ida</v>
      </c>
      <c r="Q127" s="39" t="str">
        <f ca="1">Rutas_Despiece!N127</f>
        <v>04:46</v>
      </c>
      <c r="R127" s="39" t="str">
        <f ca="1">Rutas_Despiece!O127</f>
        <v>12:43</v>
      </c>
      <c r="S127" s="39" t="str">
        <f ca="1">Rutas_Despiece!P127</f>
        <v>20:43</v>
      </c>
      <c r="T127" s="39" t="str">
        <f ca="1">Rutas_Despiece!Q127</f>
        <v>06:46</v>
      </c>
    </row>
    <row r="128" spans="1:20" x14ac:dyDescent="0.25">
      <c r="A128">
        <f ca="1">IF(Rutas_Despiece!A128&lt;&gt;Rutas_Despiece!A127,1,0)</f>
        <v>0</v>
      </c>
      <c r="B128" s="69" t="s">
        <v>1174</v>
      </c>
      <c r="C128">
        <f t="shared" ca="1" si="5"/>
        <v>1</v>
      </c>
      <c r="D128">
        <f t="shared" ca="1" si="6"/>
        <v>122</v>
      </c>
      <c r="E128">
        <f t="shared" ca="1" si="8"/>
        <v>990</v>
      </c>
      <c r="F128">
        <f t="shared" ca="1" si="7"/>
        <v>125</v>
      </c>
      <c r="G128" t="str">
        <f ca="1">INDEX(Rutas_Despiece!C:C,MATCH($F128,$D:$D,0))</f>
        <v>Rutas_3</v>
      </c>
      <c r="H128" t="str">
        <f ca="1">INDEX(Rutas_Despiece!$D:$D,MATCH($F128,$D:$D,0))</f>
        <v>Ruta 3_3</v>
      </c>
      <c r="I128">
        <f ca="1">INDEX(Rutas_Despiece!$J:$J,MATCH($F128,$D:$D,0))</f>
        <v>41.633650400000001</v>
      </c>
      <c r="J128">
        <f ca="1">INDEX(Rutas_Despiece!$K:$K,MATCH($F128,$D:$D,0))</f>
        <v>-0.90830379999999999</v>
      </c>
      <c r="L128" t="str">
        <f ca="1">INDEX(Rutas_Despiece!$F:$F,MATCH($F128,$D:$D,0))&amp;" "&amp;INDEX(Rutas_Despiece!$G:$G,MATCH($F128,$D:$D,0))</f>
        <v xml:space="preserve">Vía Hispanidad  </v>
      </c>
      <c r="M128" t="str">
        <f ca="1">INDEX(Rutas_Despiece!$H:$H,MATCH($F128,$D:$D,0))</f>
        <v>Zaragoza</v>
      </c>
      <c r="N128" t="str">
        <f ca="1">INDEX(Rutas_Despiece!$I:$I,MATCH($F128,$D:$D,0))</f>
        <v>Zaragoza, España</v>
      </c>
      <c r="O128" t="str">
        <f ca="1">INDEX(Rutas_Despiece!$L:$L,MATCH($F128,$D:$D,0))</f>
        <v>Gas. Casablanca - Esq. La Vía</v>
      </c>
      <c r="P128" s="39" t="str">
        <f ca="1">Rutas_Despiece!M128</f>
        <v>Ida</v>
      </c>
      <c r="Q128" s="39" t="str">
        <f ca="1">Rutas_Despiece!N128</f>
        <v>04:47</v>
      </c>
      <c r="R128" s="39" t="str">
        <f ca="1">Rutas_Despiece!O128</f>
        <v>12:44</v>
      </c>
      <c r="S128" s="39" t="str">
        <f ca="1">Rutas_Despiece!P128</f>
        <v>20:44</v>
      </c>
      <c r="T128" s="39" t="str">
        <f ca="1">Rutas_Despiece!Q128</f>
        <v>06:47</v>
      </c>
    </row>
    <row r="129" spans="1:20" x14ac:dyDescent="0.25">
      <c r="A129">
        <f ca="1">IF(Rutas_Despiece!A129&lt;&gt;Rutas_Despiece!A128,1,0)</f>
        <v>0</v>
      </c>
      <c r="B129" s="69" t="s">
        <v>1174</v>
      </c>
      <c r="C129">
        <f t="shared" ca="1" si="5"/>
        <v>1</v>
      </c>
      <c r="D129">
        <f t="shared" ca="1" si="6"/>
        <v>123</v>
      </c>
      <c r="E129">
        <f t="shared" ca="1" si="8"/>
        <v>990</v>
      </c>
      <c r="F129">
        <f t="shared" ca="1" si="7"/>
        <v>126</v>
      </c>
      <c r="G129" t="str">
        <f ca="1">INDEX(Rutas_Despiece!C:C,MATCH($F129,$D:$D,0))</f>
        <v>Rutas_3</v>
      </c>
      <c r="H129" t="str">
        <f ca="1">INDEX(Rutas_Despiece!$D:$D,MATCH($F129,$D:$D,0))</f>
        <v>Ruta 3_3</v>
      </c>
      <c r="I129">
        <f ca="1">INDEX(Rutas_Despiece!$J:$J,MATCH($F129,$D:$D,0))</f>
        <v>41.632607999999998</v>
      </c>
      <c r="J129">
        <f ca="1">INDEX(Rutas_Despiece!$K:$K,MATCH($F129,$D:$D,0))</f>
        <v>-0.88506600000000002</v>
      </c>
      <c r="L129" t="str">
        <f ca="1">INDEX(Rutas_Despiece!$F:$F,MATCH($F129,$D:$D,0))&amp;" "&amp;INDEX(Rutas_Despiece!$G:$G,MATCH($F129,$D:$D,0))</f>
        <v xml:space="preserve">Avd. América nº 11 </v>
      </c>
      <c r="M129" t="str">
        <f ca="1">INDEX(Rutas_Despiece!$H:$H,MATCH($F129,$D:$D,0))</f>
        <v>Zaragoza</v>
      </c>
      <c r="N129" t="str">
        <f ca="1">INDEX(Rutas_Despiece!$I:$I,MATCH($F129,$D:$D,0))</f>
        <v>Zaragoza, España</v>
      </c>
      <c r="O129" t="str">
        <f ca="1">INDEX(Rutas_Despiece!$L:$L,MATCH($F129,$D:$D,0))</f>
        <v>Frente Plaza Canteras - Pd. Bus</v>
      </c>
      <c r="P129" s="39" t="str">
        <f ca="1">Rutas_Despiece!M129</f>
        <v>Ida</v>
      </c>
      <c r="Q129" s="39" t="str">
        <f ca="1">Rutas_Despiece!N129</f>
        <v>04:48</v>
      </c>
      <c r="R129" s="39" t="str">
        <f ca="1">Rutas_Despiece!O129</f>
        <v>12:45</v>
      </c>
      <c r="S129" s="39" t="str">
        <f ca="1">Rutas_Despiece!P129</f>
        <v>20:45</v>
      </c>
      <c r="T129" s="39" t="str">
        <f ca="1">Rutas_Despiece!Q129</f>
        <v>06:48</v>
      </c>
    </row>
    <row r="130" spans="1:20" x14ac:dyDescent="0.25">
      <c r="A130">
        <f ca="1">IF(Rutas_Despiece!A130&lt;&gt;Rutas_Despiece!A129,1,0)</f>
        <v>0</v>
      </c>
      <c r="B130" s="69" t="s">
        <v>1174</v>
      </c>
      <c r="C130">
        <f t="shared" ca="1" si="5"/>
        <v>1</v>
      </c>
      <c r="D130">
        <f t="shared" ca="1" si="6"/>
        <v>124</v>
      </c>
      <c r="E130">
        <f t="shared" ca="1" si="8"/>
        <v>990</v>
      </c>
      <c r="F130">
        <f t="shared" ca="1" si="7"/>
        <v>127</v>
      </c>
      <c r="G130" t="str">
        <f ca="1">INDEX(Rutas_Despiece!C:C,MATCH($F130,$D:$D,0))</f>
        <v>Rutas_3</v>
      </c>
      <c r="H130" t="str">
        <f ca="1">INDEX(Rutas_Despiece!$D:$D,MATCH($F130,$D:$D,0))</f>
        <v>Ruta 3_3</v>
      </c>
      <c r="I130">
        <f ca="1">INDEX(Rutas_Despiece!$J:$J,MATCH($F130,$D:$D,0))</f>
        <v>41.636372399999999</v>
      </c>
      <c r="J130">
        <f ca="1">INDEX(Rutas_Despiece!$K:$K,MATCH($F130,$D:$D,0))</f>
        <v>-0.87839979999999995</v>
      </c>
      <c r="L130" t="str">
        <f ca="1">INDEX(Rutas_Despiece!$F:$F,MATCH($F130,$D:$D,0))&amp;" "&amp;INDEX(Rutas_Despiece!$G:$G,MATCH($F130,$D:$D,0))</f>
        <v xml:space="preserve">Avd. San José  </v>
      </c>
      <c r="M130" t="str">
        <f ca="1">INDEX(Rutas_Despiece!$H:$H,MATCH($F130,$D:$D,0))</f>
        <v>Zaragoza</v>
      </c>
      <c r="N130" t="str">
        <f ca="1">INDEX(Rutas_Despiece!$I:$I,MATCH($F130,$D:$D,0))</f>
        <v>Zaragoza, España</v>
      </c>
      <c r="O130" t="str">
        <f ca="1">INDEX(Rutas_Despiece!$L:$L,MATCH($F130,$D:$D,0))</f>
        <v>Esq. Bellavista - Pd. Bus</v>
      </c>
      <c r="P130" s="39" t="str">
        <f ca="1">Rutas_Despiece!M130</f>
        <v>Ida</v>
      </c>
      <c r="Q130" s="39" t="str">
        <f ca="1">Rutas_Despiece!N130</f>
        <v>04:49</v>
      </c>
      <c r="R130" s="39" t="str">
        <f ca="1">Rutas_Despiece!O130</f>
        <v>12:46</v>
      </c>
      <c r="S130" s="39" t="str">
        <f ca="1">Rutas_Despiece!P130</f>
        <v>20:46</v>
      </c>
      <c r="T130" s="39" t="str">
        <f ca="1">Rutas_Despiece!Q130</f>
        <v>06:49</v>
      </c>
    </row>
    <row r="131" spans="1:20" x14ac:dyDescent="0.25">
      <c r="A131">
        <f ca="1">IF(Rutas_Despiece!A131&lt;&gt;Rutas_Despiece!A130,1,0)</f>
        <v>0</v>
      </c>
      <c r="B131" s="69" t="s">
        <v>1174</v>
      </c>
      <c r="C131">
        <f t="shared" ref="C131:C194" ca="1" si="9">IF(A131,0,1)</f>
        <v>1</v>
      </c>
      <c r="D131">
        <f t="shared" ca="1" si="6"/>
        <v>125</v>
      </c>
      <c r="E131">
        <f t="shared" ca="1" si="8"/>
        <v>990</v>
      </c>
      <c r="F131">
        <f t="shared" ca="1" si="7"/>
        <v>128</v>
      </c>
      <c r="G131" t="str">
        <f ca="1">INDEX(Rutas_Despiece!C:C,MATCH($F131,$D:$D,0))</f>
        <v>Rutas_3</v>
      </c>
      <c r="H131" t="str">
        <f ca="1">INDEX(Rutas_Despiece!$D:$D,MATCH($F131,$D:$D,0))</f>
        <v>Ruta 3_3</v>
      </c>
      <c r="I131">
        <f ca="1">INDEX(Rutas_Despiece!$J:$J,MATCH($F131,$D:$D,0))</f>
        <v>41.637590000000003</v>
      </c>
      <c r="J131">
        <f ca="1">INDEX(Rutas_Despiece!$K:$K,MATCH($F131,$D:$D,0))</f>
        <v>-0.87668000000000001</v>
      </c>
      <c r="L131" t="str">
        <f ca="1">INDEX(Rutas_Despiece!$F:$F,MATCH($F131,$D:$D,0))&amp;" "&amp;INDEX(Rutas_Despiece!$G:$G,MATCH($F131,$D:$D,0))</f>
        <v xml:space="preserve">Avd. San José nº 97 </v>
      </c>
      <c r="M131" t="str">
        <f ca="1">INDEX(Rutas_Despiece!$H:$H,MATCH($F131,$D:$D,0))</f>
        <v>Zaragoza</v>
      </c>
      <c r="N131" t="str">
        <f ca="1">INDEX(Rutas_Despiece!$I:$I,MATCH($F131,$D:$D,0))</f>
        <v>Zaragoza, España</v>
      </c>
      <c r="O131" t="str">
        <f ca="1">INDEX(Rutas_Despiece!$L:$L,MATCH($F131,$D:$D,0))</f>
        <v>Pd. Bus</v>
      </c>
      <c r="P131" s="39" t="str">
        <f ca="1">Rutas_Despiece!M131</f>
        <v>Ida</v>
      </c>
      <c r="Q131" s="39" t="str">
        <f ca="1">Rutas_Despiece!N131</f>
        <v>04:50</v>
      </c>
      <c r="R131" s="39" t="str">
        <f ca="1">Rutas_Despiece!O131</f>
        <v>12:47</v>
      </c>
      <c r="S131" s="39" t="str">
        <f ca="1">Rutas_Despiece!P131</f>
        <v>20:47</v>
      </c>
      <c r="T131" s="39" t="str">
        <f ca="1">Rutas_Despiece!Q131</f>
        <v>06:50</v>
      </c>
    </row>
    <row r="132" spans="1:20" x14ac:dyDescent="0.25">
      <c r="A132">
        <f ca="1">IF(Rutas_Despiece!A132&lt;&gt;Rutas_Despiece!A131,1,0)</f>
        <v>0</v>
      </c>
      <c r="B132" s="69" t="s">
        <v>1174</v>
      </c>
      <c r="C132">
        <f t="shared" ca="1" si="9"/>
        <v>1</v>
      </c>
      <c r="D132">
        <f t="shared" ref="D132:D195" ca="1" si="10">D131+C132</f>
        <v>126</v>
      </c>
      <c r="E132">
        <f t="shared" ca="1" si="8"/>
        <v>990</v>
      </c>
      <c r="F132">
        <f t="shared" ref="F132:F195" ca="1" si="11">IF(F131&lt;E132,F131+1,"")</f>
        <v>129</v>
      </c>
      <c r="G132" t="str">
        <f ca="1">INDEX(Rutas_Despiece!C:C,MATCH($F132,$D:$D,0))</f>
        <v>Rutas_3</v>
      </c>
      <c r="H132" t="str">
        <f ca="1">INDEX(Rutas_Despiece!$D:$D,MATCH($F132,$D:$D,0))</f>
        <v>Ruta 3_3</v>
      </c>
      <c r="I132">
        <f ca="1">INDEX(Rutas_Despiece!$J:$J,MATCH($F132,$D:$D,0))</f>
        <v>41.645690000000002</v>
      </c>
      <c r="J132">
        <f ca="1">INDEX(Rutas_Despiece!$K:$K,MATCH($F132,$D:$D,0))</f>
        <v>-0.87439869999999997</v>
      </c>
      <c r="L132" t="str">
        <f ca="1">INDEX(Rutas_Despiece!$F:$F,MATCH($F132,$D:$D,0))&amp;" "&amp;INDEX(Rutas_Despiece!$G:$G,MATCH($F132,$D:$D,0))</f>
        <v xml:space="preserve">Avd. San José nº 3 </v>
      </c>
      <c r="M132" t="str">
        <f ca="1">INDEX(Rutas_Despiece!$H:$H,MATCH($F132,$D:$D,0))</f>
        <v>Zaragoza</v>
      </c>
      <c r="N132" t="str">
        <f ca="1">INDEX(Rutas_Despiece!$I:$I,MATCH($F132,$D:$D,0))</f>
        <v>Zaragoza, España</v>
      </c>
      <c r="O132" t="str">
        <f ca="1">INDEX(Rutas_Despiece!$L:$L,MATCH($F132,$D:$D,0))</f>
        <v>Esq. Miguel Servet - Pd. Bus</v>
      </c>
      <c r="P132" s="39" t="str">
        <f ca="1">Rutas_Despiece!M132</f>
        <v>Ida</v>
      </c>
      <c r="Q132" s="39" t="str">
        <f ca="1">Rutas_Despiece!N132</f>
        <v>04:52</v>
      </c>
      <c r="R132" s="39" t="str">
        <f ca="1">Rutas_Despiece!O132</f>
        <v>12:49</v>
      </c>
      <c r="S132" s="39" t="str">
        <f ca="1">Rutas_Despiece!P132</f>
        <v>20:49</v>
      </c>
      <c r="T132" s="39" t="str">
        <f ca="1">Rutas_Despiece!Q132</f>
        <v>06:52</v>
      </c>
    </row>
    <row r="133" spans="1:20" x14ac:dyDescent="0.25">
      <c r="A133">
        <f ca="1">IF(Rutas_Despiece!A133&lt;&gt;Rutas_Despiece!A132,1,0)</f>
        <v>0</v>
      </c>
      <c r="B133" s="69" t="s">
        <v>1174</v>
      </c>
      <c r="C133">
        <f t="shared" ca="1" si="9"/>
        <v>1</v>
      </c>
      <c r="D133">
        <f t="shared" ca="1" si="10"/>
        <v>127</v>
      </c>
      <c r="E133">
        <f t="shared" ref="E133:E196" ca="1" si="12">E132</f>
        <v>990</v>
      </c>
      <c r="F133">
        <f t="shared" ca="1" si="11"/>
        <v>130</v>
      </c>
      <c r="G133" t="str">
        <f ca="1">INDEX(Rutas_Despiece!C:C,MATCH($F133,$D:$D,0))</f>
        <v>Rutas_3</v>
      </c>
      <c r="H133" t="str">
        <f ca="1">INDEX(Rutas_Despiece!$D:$D,MATCH($F133,$D:$D,0))</f>
        <v>Ruta 3_3</v>
      </c>
      <c r="I133">
        <f ca="1">INDEX(Rutas_Despiece!$J:$J,MATCH($F133,$D:$D,0))</f>
        <v>41.646318000000001</v>
      </c>
      <c r="J133">
        <f ca="1">INDEX(Rutas_Despiece!$K:$K,MATCH($F133,$D:$D,0))</f>
        <v>-0.87181900000000001</v>
      </c>
      <c r="L133" t="str">
        <f ca="1">INDEX(Rutas_Despiece!$F:$F,MATCH($F133,$D:$D,0))&amp;" "&amp;INDEX(Rutas_Despiece!$G:$G,MATCH($F133,$D:$D,0))</f>
        <v>Compromiso de Caspe nº 48</v>
      </c>
      <c r="M133" t="str">
        <f ca="1">INDEX(Rutas_Despiece!$H:$H,MATCH($F133,$D:$D,0))</f>
        <v>Zaragoza</v>
      </c>
      <c r="N133" t="str">
        <f ca="1">INDEX(Rutas_Despiece!$I:$I,MATCH($F133,$D:$D,0))</f>
        <v>Zaragoza, España</v>
      </c>
      <c r="O133" t="str">
        <f ca="1">INDEX(Rutas_Despiece!$L:$L,MATCH($F133,$D:$D,0))</f>
        <v xml:space="preserve">Esq. Doctor Iranzo - Pd. Bus </v>
      </c>
      <c r="P133" s="39" t="str">
        <f ca="1">Rutas_Despiece!M133</f>
        <v>Ida</v>
      </c>
      <c r="Q133" s="39" t="str">
        <f ca="1">Rutas_Despiece!N133</f>
        <v>04:55</v>
      </c>
      <c r="R133" s="39" t="str">
        <f ca="1">Rutas_Despiece!O133</f>
        <v>12:52</v>
      </c>
      <c r="S133" s="39" t="str">
        <f ca="1">Rutas_Despiece!P133</f>
        <v>20:52</v>
      </c>
      <c r="T133" s="39" t="str">
        <f ca="1">Rutas_Despiece!Q133</f>
        <v>06:55</v>
      </c>
    </row>
    <row r="134" spans="1:20" x14ac:dyDescent="0.25">
      <c r="A134">
        <f ca="1">IF(Rutas_Despiece!A134&lt;&gt;Rutas_Despiece!A133,1,0)</f>
        <v>0</v>
      </c>
      <c r="B134" s="69" t="s">
        <v>1174</v>
      </c>
      <c r="C134">
        <f t="shared" ca="1" si="9"/>
        <v>1</v>
      </c>
      <c r="D134">
        <f t="shared" ca="1" si="10"/>
        <v>128</v>
      </c>
      <c r="E134">
        <f t="shared" ca="1" si="12"/>
        <v>990</v>
      </c>
      <c r="F134">
        <f t="shared" ca="1" si="11"/>
        <v>131</v>
      </c>
      <c r="G134" t="str">
        <f ca="1">INDEX(Rutas_Despiece!C:C,MATCH($F134,$D:$D,0))</f>
        <v>Rutas_3</v>
      </c>
      <c r="H134" t="str">
        <f ca="1">INDEX(Rutas_Despiece!$D:$D,MATCH($F134,$D:$D,0))</f>
        <v>Ruta 3_3</v>
      </c>
      <c r="I134">
        <f ca="1">INDEX(Rutas_Despiece!$J:$J,MATCH($F134,$D:$D,0))</f>
        <v>41.646318000000001</v>
      </c>
      <c r="J134">
        <f ca="1">INDEX(Rutas_Despiece!$K:$K,MATCH($F134,$D:$D,0))</f>
        <v>-0.87181900000000001</v>
      </c>
      <c r="L134" t="str">
        <f ca="1">INDEX(Rutas_Despiece!$F:$F,MATCH($F134,$D:$D,0))&amp;" "&amp;INDEX(Rutas_Despiece!$G:$G,MATCH($F134,$D:$D,0))</f>
        <v>Compromiso de Caspe nº 76</v>
      </c>
      <c r="M134" t="str">
        <f ca="1">INDEX(Rutas_Despiece!$H:$H,MATCH($F134,$D:$D,0))</f>
        <v>Zaragoza</v>
      </c>
      <c r="N134" t="str">
        <f ca="1">INDEX(Rutas_Despiece!$I:$I,MATCH($F134,$D:$D,0))</f>
        <v>Zaragoza, España</v>
      </c>
      <c r="O134" t="str">
        <f ca="1">INDEX(Rutas_Despiece!$L:$L,MATCH($F134,$D:$D,0))</f>
        <v>Pd. Bus</v>
      </c>
      <c r="P134" s="39" t="str">
        <f ca="1">Rutas_Despiece!M134</f>
        <v>Ida</v>
      </c>
      <c r="Q134" s="39" t="str">
        <f ca="1">Rutas_Despiece!N134</f>
        <v>04:56</v>
      </c>
      <c r="R134" s="39" t="str">
        <f ca="1">Rutas_Despiece!O134</f>
        <v>12:53</v>
      </c>
      <c r="S134" s="39" t="str">
        <f ca="1">Rutas_Despiece!P134</f>
        <v>20:53</v>
      </c>
      <c r="T134" s="39" t="str">
        <f ca="1">Rutas_Despiece!Q134</f>
        <v>06:56</v>
      </c>
    </row>
    <row r="135" spans="1:20" x14ac:dyDescent="0.25">
      <c r="A135">
        <f ca="1">IF(Rutas_Despiece!A135&lt;&gt;Rutas_Despiece!A134,1,0)</f>
        <v>0</v>
      </c>
      <c r="B135" s="69" t="s">
        <v>1174</v>
      </c>
      <c r="C135">
        <f t="shared" ca="1" si="9"/>
        <v>1</v>
      </c>
      <c r="D135">
        <f t="shared" ca="1" si="10"/>
        <v>129</v>
      </c>
      <c r="E135">
        <f t="shared" ca="1" si="12"/>
        <v>990</v>
      </c>
      <c r="F135">
        <f t="shared" ca="1" si="11"/>
        <v>132</v>
      </c>
      <c r="G135" t="str">
        <f ca="1">INDEX(Rutas_Despiece!C:C,MATCH($F135,$D:$D,0))</f>
        <v>Rutas_3</v>
      </c>
      <c r="H135" t="str">
        <f ca="1">INDEX(Rutas_Despiece!$D:$D,MATCH($F135,$D:$D,0))</f>
        <v>Ruta 3_3</v>
      </c>
      <c r="I135">
        <f ca="1">INDEX(Rutas_Despiece!$J:$J,MATCH($F135,$D:$D,0))</f>
        <v>41.749628000000001</v>
      </c>
      <c r="J135">
        <f ca="1">INDEX(Rutas_Despiece!$K:$K,MATCH($F135,$D:$D,0))</f>
        <v>-1.1755139999999999</v>
      </c>
      <c r="L135" t="str">
        <f ca="1">INDEX(Rutas_Despiece!$F:$F,MATCH($F135,$D:$D,0))&amp;" "&amp;INDEX(Rutas_Despiece!$G:$G,MATCH($F135,$D:$D,0))</f>
        <v xml:space="preserve">Pol. Ind Entrerrios </v>
      </c>
      <c r="M135" t="str">
        <f ca="1">INDEX(Rutas_Despiece!$H:$H,MATCH($F135,$D:$D,0))</f>
        <v>Figueruelas</v>
      </c>
      <c r="N135" t="str">
        <f ca="1">INDEX(Rutas_Despiece!$I:$I,MATCH($F135,$D:$D,0))</f>
        <v>Zaragoza, España</v>
      </c>
      <c r="O135" t="str">
        <f ca="1">INDEX(Rutas_Despiece!$L:$L,MATCH($F135,$D:$D,0))</f>
        <v>Opel Puerta 5</v>
      </c>
      <c r="P135" s="39" t="str">
        <f ca="1">Rutas_Despiece!M135</f>
        <v>Ida</v>
      </c>
      <c r="Q135" s="39" t="str">
        <f ca="1">Rutas_Despiece!N135</f>
        <v>04:57</v>
      </c>
      <c r="R135" s="39" t="str">
        <f ca="1">Rutas_Despiece!O135</f>
        <v>12:54</v>
      </c>
      <c r="S135" s="39" t="str">
        <f ca="1">Rutas_Despiece!P135</f>
        <v>20:54</v>
      </c>
      <c r="T135" s="39" t="str">
        <f ca="1">Rutas_Despiece!Q135</f>
        <v>06:57</v>
      </c>
    </row>
    <row r="136" spans="1:20" x14ac:dyDescent="0.25">
      <c r="A136">
        <f ca="1">IF(Rutas_Despiece!A136&lt;&gt;Rutas_Despiece!A135,1,0)</f>
        <v>0</v>
      </c>
      <c r="B136" s="69" t="s">
        <v>1174</v>
      </c>
      <c r="C136">
        <f t="shared" ca="1" si="9"/>
        <v>1</v>
      </c>
      <c r="D136">
        <f t="shared" ca="1" si="10"/>
        <v>130</v>
      </c>
      <c r="E136">
        <f t="shared" ca="1" si="12"/>
        <v>990</v>
      </c>
      <c r="F136">
        <f t="shared" ca="1" si="11"/>
        <v>133</v>
      </c>
      <c r="G136" t="str">
        <f ca="1">INDEX(Rutas_Despiece!C:C,MATCH($F136,$D:$D,0))</f>
        <v>Rutas_3</v>
      </c>
      <c r="H136" t="str">
        <f ca="1">INDEX(Rutas_Despiece!$D:$D,MATCH($F136,$D:$D,0))</f>
        <v>Ruta 3_3</v>
      </c>
      <c r="I136">
        <f ca="1">INDEX(Rutas_Despiece!$J:$J,MATCH($F136,$D:$D,0))</f>
        <v>41.749628000000001</v>
      </c>
      <c r="J136">
        <f ca="1">INDEX(Rutas_Despiece!$K:$K,MATCH($F136,$D:$D,0))</f>
        <v>-1.1755139999999999</v>
      </c>
      <c r="L136" t="str">
        <f ca="1">INDEX(Rutas_Despiece!$F:$F,MATCH($F136,$D:$D,0))&amp;" "&amp;INDEX(Rutas_Despiece!$G:$G,MATCH($F136,$D:$D,0))</f>
        <v xml:space="preserve">Pol. Ind Entrerrios </v>
      </c>
      <c r="M136" t="str">
        <f ca="1">INDEX(Rutas_Despiece!$H:$H,MATCH($F136,$D:$D,0))</f>
        <v>Figueruelas</v>
      </c>
      <c r="N136" t="str">
        <f ca="1">INDEX(Rutas_Despiece!$I:$I,MATCH($F136,$D:$D,0))</f>
        <v>Zaragoza, España</v>
      </c>
      <c r="O136" t="str">
        <f ca="1">INDEX(Rutas_Despiece!$L:$L,MATCH($F136,$D:$D,0))</f>
        <v>Opel Puerta 5</v>
      </c>
      <c r="P136" s="39" t="str">
        <f ca="1">Rutas_Despiece!M136</f>
        <v>Ida</v>
      </c>
      <c r="Q136" s="39" t="str">
        <f ca="1">Rutas_Despiece!N136</f>
        <v>04:58</v>
      </c>
      <c r="R136" s="39" t="str">
        <f ca="1">Rutas_Despiece!O136</f>
        <v>12:55</v>
      </c>
      <c r="S136" s="39" t="str">
        <f ca="1">Rutas_Despiece!P136</f>
        <v>20:55</v>
      </c>
      <c r="T136" s="39" t="str">
        <f ca="1">Rutas_Despiece!Q136</f>
        <v>06:58</v>
      </c>
    </row>
    <row r="137" spans="1:20" x14ac:dyDescent="0.25">
      <c r="A137">
        <f ca="1">IF(Rutas_Despiece!A137&lt;&gt;Rutas_Despiece!A136,1,0)</f>
        <v>0</v>
      </c>
      <c r="B137" s="69" t="s">
        <v>1174</v>
      </c>
      <c r="C137">
        <f t="shared" ca="1" si="9"/>
        <v>1</v>
      </c>
      <c r="D137">
        <f t="shared" ca="1" si="10"/>
        <v>131</v>
      </c>
      <c r="E137">
        <f t="shared" ca="1" si="12"/>
        <v>990</v>
      </c>
      <c r="F137">
        <f t="shared" ca="1" si="11"/>
        <v>134</v>
      </c>
      <c r="G137" t="str">
        <f ca="1">INDEX(Rutas_Despiece!C:C,MATCH($F137,$D:$D,0))</f>
        <v>Rutas_3</v>
      </c>
      <c r="H137" t="str">
        <f ca="1">INDEX(Rutas_Despiece!$D:$D,MATCH($F137,$D:$D,0))</f>
        <v>Ruta 3_3</v>
      </c>
      <c r="I137">
        <f ca="1">INDEX(Rutas_Despiece!$J:$J,MATCH($F137,$D:$D,0))</f>
        <v>41.655025299999998</v>
      </c>
      <c r="J137">
        <f ca="1">INDEX(Rutas_Despiece!$K:$K,MATCH($F137,$D:$D,0))</f>
        <v>-0.9207166</v>
      </c>
      <c r="L137" t="str">
        <f ca="1">INDEX(Rutas_Despiece!$F:$F,MATCH($F137,$D:$D,0))&amp;" "&amp;INDEX(Rutas_Despiece!$G:$G,MATCH($F137,$D:$D,0))</f>
        <v xml:space="preserve">Vía Hispanidad  </v>
      </c>
      <c r="M137" t="str">
        <f ca="1">INDEX(Rutas_Despiece!$H:$H,MATCH($F137,$D:$D,0))</f>
        <v>Zaragoza</v>
      </c>
      <c r="N137" t="str">
        <f ca="1">INDEX(Rutas_Despiece!$I:$I,MATCH($F137,$D:$D,0))</f>
        <v>Zaragoza, España</v>
      </c>
      <c r="O137" t="str">
        <f ca="1">INDEX(Rutas_Despiece!$L:$L,MATCH($F137,$D:$D,0))</f>
        <v>Frente nº 132 - 2º paso de cebra</v>
      </c>
      <c r="P137" s="39" t="str">
        <f ca="1">Rutas_Despiece!M137</f>
        <v>Ida</v>
      </c>
      <c r="Q137" s="39" t="str">
        <f ca="1">Rutas_Despiece!N137</f>
        <v>05:00</v>
      </c>
      <c r="R137" s="39" t="str">
        <f ca="1">Rutas_Despiece!O137</f>
        <v>12:57</v>
      </c>
      <c r="S137" s="39" t="str">
        <f ca="1">Rutas_Despiece!P137</f>
        <v>20:57</v>
      </c>
      <c r="T137" s="39" t="str">
        <f ca="1">Rutas_Despiece!Q137</f>
        <v>07:00</v>
      </c>
    </row>
    <row r="138" spans="1:20" x14ac:dyDescent="0.25">
      <c r="A138">
        <f ca="1">IF(Rutas_Despiece!A138&lt;&gt;Rutas_Despiece!A137,1,0)</f>
        <v>0</v>
      </c>
      <c r="B138" s="69" t="s">
        <v>1174</v>
      </c>
      <c r="C138">
        <f t="shared" ca="1" si="9"/>
        <v>1</v>
      </c>
      <c r="D138">
        <f t="shared" ca="1" si="10"/>
        <v>132</v>
      </c>
      <c r="E138">
        <f t="shared" ca="1" si="12"/>
        <v>990</v>
      </c>
      <c r="F138">
        <f t="shared" ca="1" si="11"/>
        <v>135</v>
      </c>
      <c r="G138" t="str">
        <f ca="1">INDEX(Rutas_Despiece!C:C,MATCH($F138,$D:$D,0))</f>
        <v>Rutas_3</v>
      </c>
      <c r="H138" t="str">
        <f ca="1">INDEX(Rutas_Despiece!$D:$D,MATCH($F138,$D:$D,0))</f>
        <v>Ruta 3_3</v>
      </c>
      <c r="I138">
        <f ca="1">INDEX(Rutas_Despiece!$J:$J,MATCH($F138,$D:$D,0))</f>
        <v>41.648010800000002</v>
      </c>
      <c r="J138">
        <f ca="1">INDEX(Rutas_Despiece!$K:$K,MATCH($F138,$D:$D,0))</f>
        <v>-0.91789790000000004</v>
      </c>
      <c r="L138" t="str">
        <f ca="1">INDEX(Rutas_Despiece!$F:$F,MATCH($F138,$D:$D,0))&amp;" "&amp;INDEX(Rutas_Despiece!$G:$G,MATCH($F138,$D:$D,0))</f>
        <v xml:space="preserve">Vía Hispanidad  </v>
      </c>
      <c r="M138" t="str">
        <f ca="1">INDEX(Rutas_Despiece!$H:$H,MATCH($F138,$D:$D,0))</f>
        <v>Zaragoza</v>
      </c>
      <c r="N138" t="str">
        <f ca="1">INDEX(Rutas_Despiece!$I:$I,MATCH($F138,$D:$D,0))</f>
        <v>Zaragoza, España</v>
      </c>
      <c r="O138" t="str">
        <f ca="1">INDEX(Rutas_Despiece!$L:$L,MATCH($F138,$D:$D,0))</f>
        <v>Frente Escultor Palao - Pd. Bus</v>
      </c>
      <c r="P138" s="39" t="str">
        <f ca="1">Rutas_Despiece!M138</f>
        <v>Ida</v>
      </c>
      <c r="Q138" s="39" t="str">
        <f ca="1">Rutas_Despiece!N138</f>
        <v>05:30</v>
      </c>
      <c r="R138" s="39" t="str">
        <f ca="1">Rutas_Despiece!O138</f>
        <v>13:30</v>
      </c>
      <c r="S138" s="39" t="str">
        <f ca="1">Rutas_Despiece!P138</f>
        <v>21:30</v>
      </c>
      <c r="T138" s="39" t="str">
        <f ca="1">Rutas_Despiece!Q138</f>
        <v>07:30</v>
      </c>
    </row>
    <row r="139" spans="1:20" x14ac:dyDescent="0.25">
      <c r="A139">
        <f ca="1">IF(Rutas_Despiece!A139&lt;&gt;Rutas_Despiece!A138,1,0)</f>
        <v>0</v>
      </c>
      <c r="B139" s="69" t="s">
        <v>1174</v>
      </c>
      <c r="C139">
        <f t="shared" ca="1" si="9"/>
        <v>1</v>
      </c>
      <c r="D139">
        <f t="shared" ca="1" si="10"/>
        <v>133</v>
      </c>
      <c r="E139">
        <f t="shared" ca="1" si="12"/>
        <v>990</v>
      </c>
      <c r="F139">
        <f t="shared" ca="1" si="11"/>
        <v>136</v>
      </c>
      <c r="G139" t="str">
        <f ca="1">INDEX(Rutas_Despiece!C:C,MATCH($F139,$D:$D,0))</f>
        <v>Rutas_3</v>
      </c>
      <c r="H139" t="str">
        <f ca="1">INDEX(Rutas_Despiece!$D:$D,MATCH($F139,$D:$D,0))</f>
        <v>Ruta 3_3</v>
      </c>
      <c r="I139">
        <f ca="1">INDEX(Rutas_Despiece!$J:$J,MATCH($F139,$D:$D,0))</f>
        <v>41.645047300000002</v>
      </c>
      <c r="J139">
        <f ca="1">INDEX(Rutas_Despiece!$K:$K,MATCH($F139,$D:$D,0))</f>
        <v>-0.91656369999999998</v>
      </c>
      <c r="L139" t="str">
        <f ca="1">INDEX(Rutas_Despiece!$F:$F,MATCH($F139,$D:$D,0))&amp;" "&amp;INDEX(Rutas_Despiece!$G:$G,MATCH($F139,$D:$D,0))</f>
        <v xml:space="preserve">Vía Hispanidad  </v>
      </c>
      <c r="M139" t="str">
        <f ca="1">INDEX(Rutas_Despiece!$H:$H,MATCH($F139,$D:$D,0))</f>
        <v>Zaragoza</v>
      </c>
      <c r="N139" t="str">
        <f ca="1">INDEX(Rutas_Despiece!$I:$I,MATCH($F139,$D:$D,0))</f>
        <v>Zaragoza, España</v>
      </c>
      <c r="O139" t="str">
        <f ca="1">INDEX(Rutas_Despiece!$L:$L,MATCH($F139,$D:$D,0))</f>
        <v>Frente Villa de Andorra - Pd. Bus</v>
      </c>
      <c r="P139" s="39" t="str">
        <f ca="1">Rutas_Despiece!M139</f>
        <v>Vuelta</v>
      </c>
      <c r="Q139" s="39" t="str">
        <f ca="1">Rutas_Despiece!N139</f>
        <v/>
      </c>
      <c r="R139" s="39" t="str">
        <f ca="1">Rutas_Despiece!O139</f>
        <v/>
      </c>
      <c r="S139" s="39" t="str">
        <f ca="1">Rutas_Despiece!P139</f>
        <v/>
      </c>
      <c r="T139" s="39" t="str">
        <f ca="1">Rutas_Despiece!Q139</f>
        <v/>
      </c>
    </row>
    <row r="140" spans="1:20" x14ac:dyDescent="0.25">
      <c r="A140">
        <f ca="1">IF(Rutas_Despiece!A140&lt;&gt;Rutas_Despiece!A139,1,0)</f>
        <v>0</v>
      </c>
      <c r="B140" s="69" t="s">
        <v>1174</v>
      </c>
      <c r="C140">
        <f t="shared" ca="1" si="9"/>
        <v>1</v>
      </c>
      <c r="D140">
        <f t="shared" ca="1" si="10"/>
        <v>134</v>
      </c>
      <c r="E140">
        <f t="shared" ca="1" si="12"/>
        <v>990</v>
      </c>
      <c r="F140">
        <f t="shared" ca="1" si="11"/>
        <v>137</v>
      </c>
      <c r="G140" t="str">
        <f ca="1">INDEX(Rutas_Despiece!C:C,MATCH($F140,$D:$D,0))</f>
        <v>Rutas_3</v>
      </c>
      <c r="H140" t="str">
        <f ca="1">INDEX(Rutas_Despiece!$D:$D,MATCH($F140,$D:$D,0))</f>
        <v>Ruta 3_3</v>
      </c>
      <c r="I140">
        <f ca="1">INDEX(Rutas_Despiece!$J:$J,MATCH($F140,$D:$D,0))</f>
        <v>41.641716799999998</v>
      </c>
      <c r="J140">
        <f ca="1">INDEX(Rutas_Despiece!$K:$K,MATCH($F140,$D:$D,0))</f>
        <v>-0.91498789999999997</v>
      </c>
      <c r="L140" t="str">
        <f ca="1">INDEX(Rutas_Despiece!$F:$F,MATCH($F140,$D:$D,0))&amp;" "&amp;INDEX(Rutas_Despiece!$G:$G,MATCH($F140,$D:$D,0))</f>
        <v xml:space="preserve">Vía Hispanidad  </v>
      </c>
      <c r="M140" t="str">
        <f ca="1">INDEX(Rutas_Despiece!$H:$H,MATCH($F140,$D:$D,0))</f>
        <v>Zaragoza</v>
      </c>
      <c r="N140" t="str">
        <f ca="1">INDEX(Rutas_Despiece!$I:$I,MATCH($F140,$D:$D,0))</f>
        <v>Zaragoza, España</v>
      </c>
      <c r="O140" t="str">
        <f ca="1">INDEX(Rutas_Despiece!$L:$L,MATCH($F140,$D:$D,0))</f>
        <v>Esq. Gómez Laguna - Pd. Bus</v>
      </c>
      <c r="P140" s="39" t="str">
        <f ca="1">Rutas_Despiece!M140</f>
        <v>Vuelta</v>
      </c>
      <c r="Q140" s="39" t="str">
        <f ca="1">Rutas_Despiece!N140</f>
        <v/>
      </c>
      <c r="R140" s="39" t="str">
        <f ca="1">Rutas_Despiece!O140</f>
        <v/>
      </c>
      <c r="S140" s="39" t="str">
        <f ca="1">Rutas_Despiece!P140</f>
        <v/>
      </c>
      <c r="T140" s="39" t="str">
        <f ca="1">Rutas_Despiece!Q140</f>
        <v/>
      </c>
    </row>
    <row r="141" spans="1:20" x14ac:dyDescent="0.25">
      <c r="A141">
        <f ca="1">IF(Rutas_Despiece!A141&lt;&gt;Rutas_Despiece!A140,1,0)</f>
        <v>0</v>
      </c>
      <c r="B141" s="69" t="s">
        <v>1174</v>
      </c>
      <c r="C141">
        <f t="shared" ca="1" si="9"/>
        <v>1</v>
      </c>
      <c r="D141">
        <f t="shared" ca="1" si="10"/>
        <v>135</v>
      </c>
      <c r="E141">
        <f t="shared" ca="1" si="12"/>
        <v>990</v>
      </c>
      <c r="F141">
        <f t="shared" ca="1" si="11"/>
        <v>138</v>
      </c>
      <c r="G141" t="str">
        <f ca="1">INDEX(Rutas_Despiece!C:C,MATCH($F141,$D:$D,0))</f>
        <v>Rutas_3</v>
      </c>
      <c r="H141" t="str">
        <f ca="1">INDEX(Rutas_Despiece!$D:$D,MATCH($F141,$D:$D,0))</f>
        <v>Ruta 3_3</v>
      </c>
      <c r="I141">
        <f ca="1">INDEX(Rutas_Despiece!$J:$J,MATCH($F141,$D:$D,0))</f>
        <v>41.636692699999998</v>
      </c>
      <c r="J141">
        <f ca="1">INDEX(Rutas_Despiece!$K:$K,MATCH($F141,$D:$D,0))</f>
        <v>-0.91294390000000003</v>
      </c>
      <c r="L141" t="str">
        <f ca="1">INDEX(Rutas_Despiece!$F:$F,MATCH($F141,$D:$D,0))&amp;" "&amp;INDEX(Rutas_Despiece!$G:$G,MATCH($F141,$D:$D,0))</f>
        <v xml:space="preserve">Vía Hispanidad  </v>
      </c>
      <c r="M141" t="str">
        <f ca="1">INDEX(Rutas_Despiece!$H:$H,MATCH($F141,$D:$D,0))</f>
        <v>Zaragoza</v>
      </c>
      <c r="N141" t="str">
        <f ca="1">INDEX(Rutas_Despiece!$I:$I,MATCH($F141,$D:$D,0))</f>
        <v>Zaragoza, España</v>
      </c>
      <c r="O141" t="str">
        <f ca="1">INDEX(Rutas_Despiece!$L:$L,MATCH($F141,$D:$D,0))</f>
        <v>Frente Avd. Sainz de Varanda</v>
      </c>
      <c r="P141" s="39" t="str">
        <f ca="1">Rutas_Despiece!M141</f>
        <v>Vuelta</v>
      </c>
      <c r="Q141" s="39" t="str">
        <f ca="1">Rutas_Despiece!N141</f>
        <v/>
      </c>
      <c r="R141" s="39" t="str">
        <f ca="1">Rutas_Despiece!O141</f>
        <v/>
      </c>
      <c r="S141" s="39" t="str">
        <f ca="1">Rutas_Despiece!P141</f>
        <v/>
      </c>
      <c r="T141" s="39" t="str">
        <f ca="1">Rutas_Despiece!Q141</f>
        <v/>
      </c>
    </row>
    <row r="142" spans="1:20" x14ac:dyDescent="0.25">
      <c r="A142">
        <f ca="1">IF(Rutas_Despiece!A142&lt;&gt;Rutas_Despiece!A141,1,0)</f>
        <v>0</v>
      </c>
      <c r="B142" s="69" t="s">
        <v>1174</v>
      </c>
      <c r="C142">
        <f t="shared" ca="1" si="9"/>
        <v>1</v>
      </c>
      <c r="D142">
        <f t="shared" ca="1" si="10"/>
        <v>136</v>
      </c>
      <c r="E142">
        <f t="shared" ca="1" si="12"/>
        <v>990</v>
      </c>
      <c r="F142">
        <f t="shared" ca="1" si="11"/>
        <v>139</v>
      </c>
      <c r="G142" t="str">
        <f ca="1">INDEX(Rutas_Despiece!C:C,MATCH($F142,$D:$D,0))</f>
        <v>Rutas_3</v>
      </c>
      <c r="H142" t="str">
        <f ca="1">INDEX(Rutas_Despiece!$D:$D,MATCH($F142,$D:$D,0))</f>
        <v>Ruta 3_3</v>
      </c>
      <c r="I142">
        <f ca="1">INDEX(Rutas_Despiece!$J:$J,MATCH($F142,$D:$D,0))</f>
        <v>41.633650400000001</v>
      </c>
      <c r="J142">
        <f ca="1">INDEX(Rutas_Despiece!$K:$K,MATCH($F142,$D:$D,0))</f>
        <v>-0.90830379999999999</v>
      </c>
      <c r="L142" t="str">
        <f ca="1">INDEX(Rutas_Despiece!$F:$F,MATCH($F142,$D:$D,0))&amp;" "&amp;INDEX(Rutas_Despiece!$G:$G,MATCH($F142,$D:$D,0))</f>
        <v xml:space="preserve">Vía Hispanidad  </v>
      </c>
      <c r="M142" t="str">
        <f ca="1">INDEX(Rutas_Despiece!$H:$H,MATCH($F142,$D:$D,0))</f>
        <v>Zaragoza</v>
      </c>
      <c r="N142" t="str">
        <f ca="1">INDEX(Rutas_Despiece!$I:$I,MATCH($F142,$D:$D,0))</f>
        <v>Zaragoza, España</v>
      </c>
      <c r="O142" t="str">
        <f ca="1">INDEX(Rutas_Despiece!$L:$L,MATCH($F142,$D:$D,0))</f>
        <v>Gas. Casablanca - Esq. La Vía</v>
      </c>
      <c r="P142" s="39" t="str">
        <f ca="1">Rutas_Despiece!M142</f>
        <v>Vuelta</v>
      </c>
      <c r="Q142" s="39" t="str">
        <f ca="1">Rutas_Despiece!N142</f>
        <v/>
      </c>
      <c r="R142" s="39" t="str">
        <f ca="1">Rutas_Despiece!O142</f>
        <v/>
      </c>
      <c r="S142" s="39" t="str">
        <f ca="1">Rutas_Despiece!P142</f>
        <v/>
      </c>
      <c r="T142" s="39" t="str">
        <f ca="1">Rutas_Despiece!Q142</f>
        <v/>
      </c>
    </row>
    <row r="143" spans="1:20" x14ac:dyDescent="0.25">
      <c r="A143">
        <f ca="1">IF(Rutas_Despiece!A143&lt;&gt;Rutas_Despiece!A142,1,0)</f>
        <v>0</v>
      </c>
      <c r="B143" s="69" t="s">
        <v>1174</v>
      </c>
      <c r="C143">
        <f t="shared" ca="1" si="9"/>
        <v>1</v>
      </c>
      <c r="D143">
        <f t="shared" ca="1" si="10"/>
        <v>137</v>
      </c>
      <c r="E143">
        <f t="shared" ca="1" si="12"/>
        <v>990</v>
      </c>
      <c r="F143">
        <f t="shared" ca="1" si="11"/>
        <v>140</v>
      </c>
      <c r="G143" t="str">
        <f ca="1">INDEX(Rutas_Despiece!C:C,MATCH($F143,$D:$D,0))</f>
        <v>Rutas_3</v>
      </c>
      <c r="H143" t="str">
        <f ca="1">INDEX(Rutas_Despiece!$D:$D,MATCH($F143,$D:$D,0))</f>
        <v>Ruta 3_3</v>
      </c>
      <c r="I143">
        <f ca="1">INDEX(Rutas_Despiece!$J:$J,MATCH($F143,$D:$D,0))</f>
        <v>41.632607999999998</v>
      </c>
      <c r="J143">
        <f ca="1">INDEX(Rutas_Despiece!$K:$K,MATCH($F143,$D:$D,0))</f>
        <v>-0.88506600000000002</v>
      </c>
      <c r="L143" t="str">
        <f ca="1">INDEX(Rutas_Despiece!$F:$F,MATCH($F143,$D:$D,0))&amp;" "&amp;INDEX(Rutas_Despiece!$G:$G,MATCH($F143,$D:$D,0))</f>
        <v xml:space="preserve">Avd. América nº 11 </v>
      </c>
      <c r="M143" t="str">
        <f ca="1">INDEX(Rutas_Despiece!$H:$H,MATCH($F143,$D:$D,0))</f>
        <v>Zaragoza</v>
      </c>
      <c r="N143" t="str">
        <f ca="1">INDEX(Rutas_Despiece!$I:$I,MATCH($F143,$D:$D,0))</f>
        <v>Zaragoza, España</v>
      </c>
      <c r="O143" t="str">
        <f ca="1">INDEX(Rutas_Despiece!$L:$L,MATCH($F143,$D:$D,0))</f>
        <v>Frente Plaza Canteras - Pd. Bus</v>
      </c>
      <c r="P143" s="39" t="str">
        <f ca="1">Rutas_Despiece!M143</f>
        <v>Vuelta</v>
      </c>
      <c r="Q143" s="39" t="str">
        <f ca="1">Rutas_Despiece!N143</f>
        <v/>
      </c>
      <c r="R143" s="39" t="str">
        <f ca="1">Rutas_Despiece!O143</f>
        <v/>
      </c>
      <c r="S143" s="39" t="str">
        <f ca="1">Rutas_Despiece!P143</f>
        <v/>
      </c>
      <c r="T143" s="39" t="str">
        <f ca="1">Rutas_Despiece!Q143</f>
        <v/>
      </c>
    </row>
    <row r="144" spans="1:20" x14ac:dyDescent="0.25">
      <c r="A144">
        <f ca="1">IF(Rutas_Despiece!A144&lt;&gt;Rutas_Despiece!A143,1,0)</f>
        <v>0</v>
      </c>
      <c r="B144" s="69" t="s">
        <v>1174</v>
      </c>
      <c r="C144">
        <f t="shared" ca="1" si="9"/>
        <v>1</v>
      </c>
      <c r="D144">
        <f t="shared" ca="1" si="10"/>
        <v>138</v>
      </c>
      <c r="E144">
        <f t="shared" ca="1" si="12"/>
        <v>990</v>
      </c>
      <c r="F144">
        <f t="shared" ca="1" si="11"/>
        <v>141</v>
      </c>
      <c r="G144" t="str">
        <f ca="1">INDEX(Rutas_Despiece!C:C,MATCH($F144,$D:$D,0))</f>
        <v>Rutas_3</v>
      </c>
      <c r="H144" t="str">
        <f ca="1">INDEX(Rutas_Despiece!$D:$D,MATCH($F144,$D:$D,0))</f>
        <v>Ruta 3_3</v>
      </c>
      <c r="I144">
        <f ca="1">INDEX(Rutas_Despiece!$J:$J,MATCH($F144,$D:$D,0))</f>
        <v>41.636372399999999</v>
      </c>
      <c r="J144">
        <f ca="1">INDEX(Rutas_Despiece!$K:$K,MATCH($F144,$D:$D,0))</f>
        <v>-0.87839979999999995</v>
      </c>
      <c r="L144" t="str">
        <f ca="1">INDEX(Rutas_Despiece!$F:$F,MATCH($F144,$D:$D,0))&amp;" "&amp;INDEX(Rutas_Despiece!$G:$G,MATCH($F144,$D:$D,0))</f>
        <v xml:space="preserve">Avd. San José  </v>
      </c>
      <c r="M144" t="str">
        <f ca="1">INDEX(Rutas_Despiece!$H:$H,MATCH($F144,$D:$D,0))</f>
        <v>Zaragoza</v>
      </c>
      <c r="N144" t="str">
        <f ca="1">INDEX(Rutas_Despiece!$I:$I,MATCH($F144,$D:$D,0))</f>
        <v>Zaragoza, España</v>
      </c>
      <c r="O144" t="str">
        <f ca="1">INDEX(Rutas_Despiece!$L:$L,MATCH($F144,$D:$D,0))</f>
        <v>Esq. Bellavista - Pd. Bus</v>
      </c>
      <c r="P144" s="39" t="str">
        <f ca="1">Rutas_Despiece!M144</f>
        <v>Vuelta</v>
      </c>
      <c r="Q144" s="39" t="str">
        <f ca="1">Rutas_Despiece!N144</f>
        <v/>
      </c>
      <c r="R144" s="39" t="str">
        <f ca="1">Rutas_Despiece!O144</f>
        <v/>
      </c>
      <c r="S144" s="39" t="str">
        <f ca="1">Rutas_Despiece!P144</f>
        <v/>
      </c>
      <c r="T144" s="39" t="str">
        <f ca="1">Rutas_Despiece!Q144</f>
        <v/>
      </c>
    </row>
    <row r="145" spans="1:20" x14ac:dyDescent="0.25">
      <c r="A145">
        <f ca="1">IF(Rutas_Despiece!A145&lt;&gt;Rutas_Despiece!A144,1,0)</f>
        <v>0</v>
      </c>
      <c r="B145" s="69" t="s">
        <v>1174</v>
      </c>
      <c r="C145">
        <f t="shared" ca="1" si="9"/>
        <v>1</v>
      </c>
      <c r="D145">
        <f t="shared" ca="1" si="10"/>
        <v>139</v>
      </c>
      <c r="E145">
        <f t="shared" ca="1" si="12"/>
        <v>990</v>
      </c>
      <c r="F145">
        <f t="shared" ca="1" si="11"/>
        <v>142</v>
      </c>
      <c r="G145" t="str">
        <f ca="1">INDEX(Rutas_Despiece!C:C,MATCH($F145,$D:$D,0))</f>
        <v>Rutas_3</v>
      </c>
      <c r="H145" t="str">
        <f ca="1">INDEX(Rutas_Despiece!$D:$D,MATCH($F145,$D:$D,0))</f>
        <v>Ruta 3_3</v>
      </c>
      <c r="I145">
        <f ca="1">INDEX(Rutas_Despiece!$J:$J,MATCH($F145,$D:$D,0))</f>
        <v>41.637590000000003</v>
      </c>
      <c r="J145">
        <f ca="1">INDEX(Rutas_Despiece!$K:$K,MATCH($F145,$D:$D,0))</f>
        <v>-0.87668000000000001</v>
      </c>
      <c r="L145" t="str">
        <f ca="1">INDEX(Rutas_Despiece!$F:$F,MATCH($F145,$D:$D,0))&amp;" "&amp;INDEX(Rutas_Despiece!$G:$G,MATCH($F145,$D:$D,0))</f>
        <v xml:space="preserve">Avd. San José nº 97 </v>
      </c>
      <c r="M145" t="str">
        <f ca="1">INDEX(Rutas_Despiece!$H:$H,MATCH($F145,$D:$D,0))</f>
        <v>Zaragoza</v>
      </c>
      <c r="N145" t="str">
        <f ca="1">INDEX(Rutas_Despiece!$I:$I,MATCH($F145,$D:$D,0))</f>
        <v>Zaragoza, España</v>
      </c>
      <c r="O145" t="str">
        <f ca="1">INDEX(Rutas_Despiece!$L:$L,MATCH($F145,$D:$D,0))</f>
        <v>Pd. Bus</v>
      </c>
      <c r="P145" s="39" t="str">
        <f ca="1">Rutas_Despiece!M145</f>
        <v>Vuelta</v>
      </c>
      <c r="Q145" s="39" t="str">
        <f ca="1">Rutas_Despiece!N145</f>
        <v/>
      </c>
      <c r="R145" s="39" t="str">
        <f ca="1">Rutas_Despiece!O145</f>
        <v/>
      </c>
      <c r="S145" s="39" t="str">
        <f ca="1">Rutas_Despiece!P145</f>
        <v/>
      </c>
      <c r="T145" s="39" t="str">
        <f ca="1">Rutas_Despiece!Q145</f>
        <v/>
      </c>
    </row>
    <row r="146" spans="1:20" x14ac:dyDescent="0.25">
      <c r="A146">
        <f ca="1">IF(Rutas_Despiece!A146&lt;&gt;Rutas_Despiece!A145,1,0)</f>
        <v>0</v>
      </c>
      <c r="B146" s="69" t="s">
        <v>1174</v>
      </c>
      <c r="C146">
        <f t="shared" ca="1" si="9"/>
        <v>1</v>
      </c>
      <c r="D146">
        <f t="shared" ca="1" si="10"/>
        <v>140</v>
      </c>
      <c r="E146">
        <f t="shared" ca="1" si="12"/>
        <v>990</v>
      </c>
      <c r="F146">
        <f t="shared" ca="1" si="11"/>
        <v>143</v>
      </c>
      <c r="G146" t="str">
        <f ca="1">INDEX(Rutas_Despiece!C:C,MATCH($F146,$D:$D,0))</f>
        <v>Rutas_3</v>
      </c>
      <c r="H146" t="str">
        <f ca="1">INDEX(Rutas_Despiece!$D:$D,MATCH($F146,$D:$D,0))</f>
        <v>Ruta 3_3</v>
      </c>
      <c r="I146">
        <f ca="1">INDEX(Rutas_Despiece!$J:$J,MATCH($F146,$D:$D,0))</f>
        <v>41.645690000000002</v>
      </c>
      <c r="J146">
        <f ca="1">INDEX(Rutas_Despiece!$K:$K,MATCH($F146,$D:$D,0))</f>
        <v>-0.87439869999999997</v>
      </c>
      <c r="L146" t="str">
        <f ca="1">INDEX(Rutas_Despiece!$F:$F,MATCH($F146,$D:$D,0))&amp;" "&amp;INDEX(Rutas_Despiece!$G:$G,MATCH($F146,$D:$D,0))</f>
        <v xml:space="preserve">Avd. San José nº 3 </v>
      </c>
      <c r="M146" t="str">
        <f ca="1">INDEX(Rutas_Despiece!$H:$H,MATCH($F146,$D:$D,0))</f>
        <v>Zaragoza</v>
      </c>
      <c r="N146" t="str">
        <f ca="1">INDEX(Rutas_Despiece!$I:$I,MATCH($F146,$D:$D,0))</f>
        <v>Zaragoza, España</v>
      </c>
      <c r="O146" t="str">
        <f ca="1">INDEX(Rutas_Despiece!$L:$L,MATCH($F146,$D:$D,0))</f>
        <v>Esq. Miguel Servet - Pd. Bus</v>
      </c>
      <c r="P146" s="39" t="str">
        <f ca="1">Rutas_Despiece!M146</f>
        <v>Vuelta</v>
      </c>
      <c r="Q146" s="39" t="str">
        <f ca="1">Rutas_Despiece!N146</f>
        <v/>
      </c>
      <c r="R146" s="39" t="str">
        <f ca="1">Rutas_Despiece!O146</f>
        <v/>
      </c>
      <c r="S146" s="39" t="str">
        <f ca="1">Rutas_Despiece!P146</f>
        <v/>
      </c>
      <c r="T146" s="39" t="str">
        <f ca="1">Rutas_Despiece!Q146</f>
        <v/>
      </c>
    </row>
    <row r="147" spans="1:20" x14ac:dyDescent="0.25">
      <c r="A147">
        <f ca="1">IF(Rutas_Despiece!A147&lt;&gt;Rutas_Despiece!A146,1,0)</f>
        <v>0</v>
      </c>
      <c r="B147" s="69" t="s">
        <v>1174</v>
      </c>
      <c r="C147">
        <f t="shared" ca="1" si="9"/>
        <v>1</v>
      </c>
      <c r="D147">
        <f t="shared" ca="1" si="10"/>
        <v>141</v>
      </c>
      <c r="E147">
        <f t="shared" ca="1" si="12"/>
        <v>990</v>
      </c>
      <c r="F147">
        <f t="shared" ca="1" si="11"/>
        <v>144</v>
      </c>
      <c r="G147" t="str">
        <f ca="1">INDEX(Rutas_Despiece!C:C,MATCH($F147,$D:$D,0))</f>
        <v>Rutas_3</v>
      </c>
      <c r="H147" t="str">
        <f ca="1">INDEX(Rutas_Despiece!$D:$D,MATCH($F147,$D:$D,0))</f>
        <v>Ruta 3_3</v>
      </c>
      <c r="I147">
        <f ca="1">INDEX(Rutas_Despiece!$J:$J,MATCH($F147,$D:$D,0))</f>
        <v>41.646318000000001</v>
      </c>
      <c r="J147">
        <f ca="1">INDEX(Rutas_Despiece!$K:$K,MATCH($F147,$D:$D,0))</f>
        <v>-0.87181900000000001</v>
      </c>
      <c r="L147" t="str">
        <f ca="1">INDEX(Rutas_Despiece!$F:$F,MATCH($F147,$D:$D,0))&amp;" "&amp;INDEX(Rutas_Despiece!$G:$G,MATCH($F147,$D:$D,0))</f>
        <v>Compromiso de Caspe nº 48</v>
      </c>
      <c r="M147" t="str">
        <f ca="1">INDEX(Rutas_Despiece!$H:$H,MATCH($F147,$D:$D,0))</f>
        <v>Zaragoza</v>
      </c>
      <c r="N147" t="str">
        <f ca="1">INDEX(Rutas_Despiece!$I:$I,MATCH($F147,$D:$D,0))</f>
        <v>Zaragoza, España</v>
      </c>
      <c r="O147" t="str">
        <f ca="1">INDEX(Rutas_Despiece!$L:$L,MATCH($F147,$D:$D,0))</f>
        <v xml:space="preserve">Esq. Doctor Iranzo - Pd. Bus </v>
      </c>
      <c r="P147" s="39" t="str">
        <f ca="1">Rutas_Despiece!M147</f>
        <v>Vuelta</v>
      </c>
      <c r="Q147" s="39" t="str">
        <f ca="1">Rutas_Despiece!N147</f>
        <v/>
      </c>
      <c r="R147" s="39" t="str">
        <f ca="1">Rutas_Despiece!O147</f>
        <v/>
      </c>
      <c r="S147" s="39" t="str">
        <f ca="1">Rutas_Despiece!P147</f>
        <v/>
      </c>
      <c r="T147" s="39" t="str">
        <f ca="1">Rutas_Despiece!Q147</f>
        <v/>
      </c>
    </row>
    <row r="148" spans="1:20" x14ac:dyDescent="0.25">
      <c r="A148">
        <f ca="1">IF(Rutas_Despiece!A148&lt;&gt;Rutas_Despiece!A147,1,0)</f>
        <v>0</v>
      </c>
      <c r="B148" s="69" t="s">
        <v>1174</v>
      </c>
      <c r="C148">
        <f t="shared" ca="1" si="9"/>
        <v>1</v>
      </c>
      <c r="D148">
        <f t="shared" ca="1" si="10"/>
        <v>142</v>
      </c>
      <c r="E148">
        <f t="shared" ca="1" si="12"/>
        <v>990</v>
      </c>
      <c r="F148">
        <f t="shared" ca="1" si="11"/>
        <v>145</v>
      </c>
      <c r="G148" t="str">
        <f ca="1">INDEX(Rutas_Despiece!C:C,MATCH($F148,$D:$D,0))</f>
        <v>Rutas_3</v>
      </c>
      <c r="H148" t="str">
        <f ca="1">INDEX(Rutas_Despiece!$D:$D,MATCH($F148,$D:$D,0))</f>
        <v>Ruta 3_3</v>
      </c>
      <c r="I148">
        <f ca="1">INDEX(Rutas_Despiece!$J:$J,MATCH($F148,$D:$D,0))</f>
        <v>41.646318000000001</v>
      </c>
      <c r="J148">
        <f ca="1">INDEX(Rutas_Despiece!$K:$K,MATCH($F148,$D:$D,0))</f>
        <v>-0.87181900000000001</v>
      </c>
      <c r="L148" t="str">
        <f ca="1">INDEX(Rutas_Despiece!$F:$F,MATCH($F148,$D:$D,0))&amp;" "&amp;INDEX(Rutas_Despiece!$G:$G,MATCH($F148,$D:$D,0))</f>
        <v xml:space="preserve">Compromiso de Caspe nº 76 </v>
      </c>
      <c r="M148" t="str">
        <f ca="1">INDEX(Rutas_Despiece!$H:$H,MATCH($F148,$D:$D,0))</f>
        <v>Zaragoza</v>
      </c>
      <c r="N148" t="str">
        <f ca="1">INDEX(Rutas_Despiece!$I:$I,MATCH($F148,$D:$D,0))</f>
        <v>Zaragoza, España</v>
      </c>
      <c r="O148" t="str">
        <f ca="1">INDEX(Rutas_Despiece!$L:$L,MATCH($F148,$D:$D,0))</f>
        <v>Pd. Bus</v>
      </c>
      <c r="P148" s="39" t="str">
        <f ca="1">Rutas_Despiece!M148</f>
        <v>Vuelta</v>
      </c>
      <c r="Q148" s="39" t="str">
        <f ca="1">Rutas_Despiece!N148</f>
        <v/>
      </c>
      <c r="R148" s="39" t="str">
        <f ca="1">Rutas_Despiece!O148</f>
        <v/>
      </c>
      <c r="S148" s="39" t="str">
        <f ca="1">Rutas_Despiece!P148</f>
        <v/>
      </c>
      <c r="T148" s="39" t="str">
        <f ca="1">Rutas_Despiece!Q148</f>
        <v/>
      </c>
    </row>
    <row r="149" spans="1:20" x14ac:dyDescent="0.25">
      <c r="A149">
        <f ca="1">IF(Rutas_Despiece!A149&lt;&gt;Rutas_Despiece!A148,1,0)</f>
        <v>0</v>
      </c>
      <c r="B149" s="69" t="s">
        <v>1174</v>
      </c>
      <c r="C149">
        <f t="shared" ca="1" si="9"/>
        <v>1</v>
      </c>
      <c r="D149">
        <f t="shared" ca="1" si="10"/>
        <v>143</v>
      </c>
      <c r="E149">
        <f t="shared" ca="1" si="12"/>
        <v>990</v>
      </c>
      <c r="F149">
        <f t="shared" ca="1" si="11"/>
        <v>146</v>
      </c>
      <c r="G149" t="str">
        <f ca="1">INDEX(Rutas_Despiece!C:C,MATCH($F149,$D:$D,0))</f>
        <v>Rutas_Domingo_1</v>
      </c>
      <c r="H149" t="str">
        <f ca="1">INDEX(Rutas_Despiece!$D:$D,MATCH($F149,$D:$D,0))</f>
        <v>Ruta 1_1D</v>
      </c>
      <c r="I149">
        <f ca="1">INDEX(Rutas_Despiece!$J:$J,MATCH($F149,$D:$D,0))</f>
        <v>41.641716799999998</v>
      </c>
      <c r="J149">
        <f ca="1">INDEX(Rutas_Despiece!$K:$K,MATCH($F149,$D:$D,0))</f>
        <v>-0.91498789999999997</v>
      </c>
      <c r="L149" t="str">
        <f ca="1">INDEX(Rutas_Despiece!$F:$F,MATCH($F149,$D:$D,0))&amp;" "&amp;INDEX(Rutas_Despiece!$G:$G,MATCH($F149,$D:$D,0))</f>
        <v xml:space="preserve">Vía Hispanidad </v>
      </c>
      <c r="M149" t="str">
        <f ca="1">INDEX(Rutas_Despiece!$H:$H,MATCH($F149,$D:$D,0))</f>
        <v>Zaragoza</v>
      </c>
      <c r="N149" t="str">
        <f ca="1">INDEX(Rutas_Despiece!$I:$I,MATCH($F149,$D:$D,0))</f>
        <v>Zaragoza, España</v>
      </c>
      <c r="O149" t="str">
        <f ca="1">INDEX(Rutas_Despiece!$L:$L,MATCH($F149,$D:$D,0))</f>
        <v>Esq. Gómez Laguna - Pd. Bus</v>
      </c>
      <c r="P149" s="39" t="str">
        <f ca="1">Rutas_Despiece!M149</f>
        <v>Vuelta</v>
      </c>
      <c r="Q149" s="39" t="str">
        <f ca="1">Rutas_Despiece!N149</f>
        <v/>
      </c>
      <c r="R149" s="39" t="str">
        <f ca="1">Rutas_Despiece!O149</f>
        <v/>
      </c>
      <c r="S149" s="39" t="str">
        <f ca="1">Rutas_Despiece!P149</f>
        <v/>
      </c>
      <c r="T149" s="39" t="str">
        <f ca="1">Rutas_Despiece!Q149</f>
        <v/>
      </c>
    </row>
    <row r="150" spans="1:20" x14ac:dyDescent="0.25">
      <c r="A150">
        <f ca="1">IF(Rutas_Despiece!A150&lt;&gt;Rutas_Despiece!A149,1,0)</f>
        <v>0</v>
      </c>
      <c r="B150" s="69" t="s">
        <v>1174</v>
      </c>
      <c r="C150">
        <f t="shared" ca="1" si="9"/>
        <v>1</v>
      </c>
      <c r="D150">
        <f t="shared" ca="1" si="10"/>
        <v>144</v>
      </c>
      <c r="E150">
        <f t="shared" ca="1" si="12"/>
        <v>990</v>
      </c>
      <c r="F150">
        <f t="shared" ca="1" si="11"/>
        <v>147</v>
      </c>
      <c r="G150" t="str">
        <f ca="1">INDEX(Rutas_Despiece!C:C,MATCH($F150,$D:$D,0))</f>
        <v>Rutas_Domingo_1</v>
      </c>
      <c r="H150" t="str">
        <f ca="1">INDEX(Rutas_Despiece!$D:$D,MATCH($F150,$D:$D,0))</f>
        <v>Ruta 1_1D</v>
      </c>
      <c r="I150">
        <f ca="1">INDEX(Rutas_Despiece!$J:$J,MATCH($F150,$D:$D,0))</f>
        <v>41.633650400000001</v>
      </c>
      <c r="J150">
        <f ca="1">INDEX(Rutas_Despiece!$K:$K,MATCH($F150,$D:$D,0))</f>
        <v>-0.90830379999999999</v>
      </c>
      <c r="L150" t="str">
        <f ca="1">INDEX(Rutas_Despiece!$F:$F,MATCH($F150,$D:$D,0))&amp;" "&amp;INDEX(Rutas_Despiece!$G:$G,MATCH($F150,$D:$D,0))</f>
        <v xml:space="preserve">Vía Hispanidad </v>
      </c>
      <c r="M150" t="str">
        <f ca="1">INDEX(Rutas_Despiece!$H:$H,MATCH($F150,$D:$D,0))</f>
        <v>Zaragoza</v>
      </c>
      <c r="N150" t="str">
        <f ca="1">INDEX(Rutas_Despiece!$I:$I,MATCH($F150,$D:$D,0))</f>
        <v>Zaragoza, España</v>
      </c>
      <c r="O150" t="str">
        <f ca="1">INDEX(Rutas_Despiece!$L:$L,MATCH($F150,$D:$D,0))</f>
        <v>Esq. La Vía - Gasolinera Casablanca</v>
      </c>
      <c r="P150" s="39" t="str">
        <f ca="1">Rutas_Despiece!M150</f>
        <v>Vuelta</v>
      </c>
      <c r="Q150" s="39" t="str">
        <f ca="1">Rutas_Despiece!N150</f>
        <v/>
      </c>
      <c r="R150" s="39" t="str">
        <f ca="1">Rutas_Despiece!O150</f>
        <v/>
      </c>
      <c r="S150" s="39" t="str">
        <f ca="1">Rutas_Despiece!P150</f>
        <v/>
      </c>
      <c r="T150" s="39" t="str">
        <f ca="1">Rutas_Despiece!Q150</f>
        <v/>
      </c>
    </row>
    <row r="151" spans="1:20" x14ac:dyDescent="0.25">
      <c r="A151">
        <f ca="1">IF(Rutas_Despiece!A151&lt;&gt;Rutas_Despiece!A150,1,0)</f>
        <v>0</v>
      </c>
      <c r="B151" s="69" t="s">
        <v>1174</v>
      </c>
      <c r="C151">
        <f t="shared" ca="1" si="9"/>
        <v>1</v>
      </c>
      <c r="D151">
        <f t="shared" ca="1" si="10"/>
        <v>145</v>
      </c>
      <c r="E151">
        <f t="shared" ca="1" si="12"/>
        <v>990</v>
      </c>
      <c r="F151">
        <f t="shared" ca="1" si="11"/>
        <v>148</v>
      </c>
      <c r="G151" t="str">
        <f ca="1">INDEX(Rutas_Despiece!C:C,MATCH($F151,$D:$D,0))</f>
        <v>Rutas_Domingo_1</v>
      </c>
      <c r="H151" t="str">
        <f ca="1">INDEX(Rutas_Despiece!$D:$D,MATCH($F151,$D:$D,0))</f>
        <v>Ruta 1_1D</v>
      </c>
      <c r="I151">
        <f ca="1">INDEX(Rutas_Despiece!$J:$J,MATCH($F151,$D:$D,0))</f>
        <v>41.628265399999997</v>
      </c>
      <c r="J151">
        <f ca="1">INDEX(Rutas_Despiece!$K:$K,MATCH($F151,$D:$D,0))</f>
        <v>-0.88628390000000001</v>
      </c>
      <c r="L151" t="str">
        <f ca="1">INDEX(Rutas_Despiece!$F:$F,MATCH($F151,$D:$D,0))&amp;" "&amp;INDEX(Rutas_Despiece!$G:$G,MATCH($F151,$D:$D,0))</f>
        <v xml:space="preserve">Avd. América </v>
      </c>
      <c r="M151" t="str">
        <f ca="1">INDEX(Rutas_Despiece!$H:$H,MATCH($F151,$D:$D,0))</f>
        <v>Zaragoza</v>
      </c>
      <c r="N151" t="str">
        <f ca="1">INDEX(Rutas_Despiece!$I:$I,MATCH($F151,$D:$D,0))</f>
        <v>Zaragoza, España</v>
      </c>
      <c r="O151" t="str">
        <f ca="1">INDEX(Rutas_Despiece!$L:$L,MATCH($F151,$D:$D,0))</f>
        <v>Esq. Pontevedra - Pd. Bus</v>
      </c>
      <c r="P151" s="39" t="str">
        <f ca="1">Rutas_Despiece!M151</f>
        <v>Vuelta</v>
      </c>
      <c r="Q151" s="39" t="str">
        <f ca="1">Rutas_Despiece!N151</f>
        <v/>
      </c>
      <c r="R151" s="39" t="str">
        <f ca="1">Rutas_Despiece!O151</f>
        <v/>
      </c>
      <c r="S151" s="39" t="str">
        <f ca="1">Rutas_Despiece!P151</f>
        <v/>
      </c>
      <c r="T151" s="39" t="str">
        <f ca="1">Rutas_Despiece!Q151</f>
        <v/>
      </c>
    </row>
    <row r="152" spans="1:20" x14ac:dyDescent="0.25">
      <c r="A152">
        <f ca="1">IF(Rutas_Despiece!A152&lt;&gt;Rutas_Despiece!A151,1,0)</f>
        <v>1</v>
      </c>
      <c r="B152" s="69" t="s">
        <v>1174</v>
      </c>
      <c r="C152">
        <f t="shared" ca="1" si="9"/>
        <v>0</v>
      </c>
      <c r="D152">
        <f t="shared" ca="1" si="10"/>
        <v>145</v>
      </c>
      <c r="E152">
        <f t="shared" ca="1" si="12"/>
        <v>990</v>
      </c>
      <c r="F152">
        <f t="shared" ca="1" si="11"/>
        <v>149</v>
      </c>
      <c r="G152" t="str">
        <f ca="1">INDEX(Rutas_Despiece!C:C,MATCH($F152,$D:$D,0))</f>
        <v>Rutas_Domingo_1</v>
      </c>
      <c r="H152" t="str">
        <f ca="1">INDEX(Rutas_Despiece!$D:$D,MATCH($F152,$D:$D,0))</f>
        <v>Ruta 1_1D</v>
      </c>
      <c r="I152">
        <f ca="1">INDEX(Rutas_Despiece!$J:$J,MATCH($F152,$D:$D,0))</f>
        <v>41.635278300000003</v>
      </c>
      <c r="J152">
        <f ca="1">INDEX(Rutas_Despiece!$K:$K,MATCH($F152,$D:$D,0))</f>
        <v>-0.88462909999999995</v>
      </c>
      <c r="L152" t="str">
        <f ca="1">INDEX(Rutas_Despiece!$F:$F,MATCH($F152,$D:$D,0))&amp;" "&amp;INDEX(Rutas_Despiece!$G:$G,MATCH($F152,$D:$D,0))</f>
        <v xml:space="preserve">Pº Cuellar </v>
      </c>
      <c r="M152" t="str">
        <f ca="1">INDEX(Rutas_Despiece!$H:$H,MATCH($F152,$D:$D,0))</f>
        <v>Zaragoza</v>
      </c>
      <c r="N152" t="str">
        <f ca="1">INDEX(Rutas_Despiece!$I:$I,MATCH($F152,$D:$D,0))</f>
        <v>Zaragoza, España</v>
      </c>
      <c r="O152" t="str">
        <f ca="1">INDEX(Rutas_Despiece!$L:$L,MATCH($F152,$D:$D,0))</f>
        <v>Esq. Vía San Fernando</v>
      </c>
      <c r="P152" s="39" t="str">
        <f ca="1">Rutas_Despiece!M152</f>
        <v>Ida</v>
      </c>
      <c r="Q152" s="39" t="str">
        <f ca="1">Rutas_Despiece!N152</f>
        <v/>
      </c>
      <c r="R152" s="39" t="str">
        <f ca="1">Rutas_Despiece!O152</f>
        <v/>
      </c>
      <c r="S152" s="39">
        <f ca="1">Rutas_Despiece!P152</f>
        <v>0</v>
      </c>
      <c r="T152" s="39">
        <f ca="1">Rutas_Despiece!Q152</f>
        <v>0</v>
      </c>
    </row>
    <row r="153" spans="1:20" x14ac:dyDescent="0.25">
      <c r="A153">
        <f ca="1">IF(Rutas_Despiece!A153&lt;&gt;Rutas_Despiece!A152,1,0)</f>
        <v>0</v>
      </c>
      <c r="B153" s="69" t="s">
        <v>1174</v>
      </c>
      <c r="C153">
        <f t="shared" ca="1" si="9"/>
        <v>1</v>
      </c>
      <c r="D153">
        <f t="shared" ca="1" si="10"/>
        <v>146</v>
      </c>
      <c r="E153">
        <f t="shared" ca="1" si="12"/>
        <v>990</v>
      </c>
      <c r="F153">
        <f t="shared" ca="1" si="11"/>
        <v>150</v>
      </c>
      <c r="G153" t="str">
        <f ca="1">INDEX(Rutas_Despiece!C:C,MATCH($F153,$D:$D,0))</f>
        <v>Rutas_Domingo_1</v>
      </c>
      <c r="H153" t="str">
        <f ca="1">INDEX(Rutas_Despiece!$D:$D,MATCH($F153,$D:$D,0))</f>
        <v>Ruta 1_1D</v>
      </c>
      <c r="I153">
        <f ca="1">INDEX(Rutas_Despiece!$J:$J,MATCH($F153,$D:$D,0))</f>
        <v>41.636372399999999</v>
      </c>
      <c r="J153">
        <f ca="1">INDEX(Rutas_Despiece!$K:$K,MATCH($F153,$D:$D,0))</f>
        <v>-0.87839979999999995</v>
      </c>
      <c r="L153" t="str">
        <f ca="1">INDEX(Rutas_Despiece!$F:$F,MATCH($F153,$D:$D,0))&amp;" "&amp;INDEX(Rutas_Despiece!$G:$G,MATCH($F153,$D:$D,0))</f>
        <v xml:space="preserve">Avd. San José  </v>
      </c>
      <c r="M153" t="str">
        <f ca="1">INDEX(Rutas_Despiece!$H:$H,MATCH($F153,$D:$D,0))</f>
        <v>Zaragoza</v>
      </c>
      <c r="N153" t="str">
        <f ca="1">INDEX(Rutas_Despiece!$I:$I,MATCH($F153,$D:$D,0))</f>
        <v>Zaragoza, España</v>
      </c>
      <c r="O153" t="str">
        <f ca="1">INDEX(Rutas_Despiece!$L:$L,MATCH($F153,$D:$D,0))</f>
        <v>Esq. Bellavista - Pd. Bus</v>
      </c>
      <c r="P153" s="39" t="str">
        <f ca="1">Rutas_Despiece!M153</f>
        <v>Ida</v>
      </c>
      <c r="Q153" s="39" t="str">
        <f ca="1">Rutas_Despiece!N153</f>
        <v>05:10</v>
      </c>
      <c r="R153" s="39" t="str">
        <f ca="1">Rutas_Despiece!O153</f>
        <v>13:01</v>
      </c>
      <c r="S153" s="39">
        <f ca="1">Rutas_Despiece!P153</f>
        <v>0</v>
      </c>
      <c r="T153" s="39">
        <f ca="1">Rutas_Despiece!Q153</f>
        <v>0</v>
      </c>
    </row>
    <row r="154" spans="1:20" x14ac:dyDescent="0.25">
      <c r="A154">
        <f ca="1">IF(Rutas_Despiece!A154&lt;&gt;Rutas_Despiece!A153,1,0)</f>
        <v>0</v>
      </c>
      <c r="B154" s="69" t="s">
        <v>1174</v>
      </c>
      <c r="C154">
        <f t="shared" ca="1" si="9"/>
        <v>1</v>
      </c>
      <c r="D154">
        <f t="shared" ca="1" si="10"/>
        <v>147</v>
      </c>
      <c r="E154">
        <f t="shared" ca="1" si="12"/>
        <v>990</v>
      </c>
      <c r="F154">
        <f t="shared" ca="1" si="11"/>
        <v>151</v>
      </c>
      <c r="G154" t="str">
        <f ca="1">INDEX(Rutas_Despiece!C:C,MATCH($F154,$D:$D,0))</f>
        <v>Rutas_Domingo_1</v>
      </c>
      <c r="H154" t="str">
        <f ca="1">INDEX(Rutas_Despiece!$D:$D,MATCH($F154,$D:$D,0))</f>
        <v>Ruta 1_1D</v>
      </c>
      <c r="I154">
        <f ca="1">INDEX(Rutas_Despiece!$J:$J,MATCH($F154,$D:$D,0))</f>
        <v>41.6387</v>
      </c>
      <c r="J154">
        <f ca="1">INDEX(Rutas_Despiece!$K:$K,MATCH($F154,$D:$D,0))</f>
        <v>-0.87914999999999999</v>
      </c>
      <c r="L154" t="str">
        <f ca="1">INDEX(Rutas_Despiece!$F:$F,MATCH($F154,$D:$D,0))&amp;" "&amp;INDEX(Rutas_Despiece!$G:$G,MATCH($F154,$D:$D,0))</f>
        <v>Avenida Tenor Fleta nº 115-117</v>
      </c>
      <c r="M154" t="str">
        <f ca="1">INDEX(Rutas_Despiece!$H:$H,MATCH($F154,$D:$D,0))</f>
        <v>Zaragoza</v>
      </c>
      <c r="N154" t="str">
        <f ca="1">INDEX(Rutas_Despiece!$I:$I,MATCH($F154,$D:$D,0))</f>
        <v>Zaragoza, España</v>
      </c>
      <c r="O154">
        <f ca="1">INDEX(Rutas_Despiece!$L:$L,MATCH($F154,$D:$D,0))</f>
        <v>0</v>
      </c>
      <c r="P154" s="39" t="str">
        <f ca="1">Rutas_Despiece!M154</f>
        <v>Ida</v>
      </c>
      <c r="Q154" s="39" t="str">
        <f ca="1">Rutas_Despiece!N154</f>
        <v>05:12</v>
      </c>
      <c r="R154" s="39" t="str">
        <f ca="1">Rutas_Despiece!O154</f>
        <v>13:03</v>
      </c>
      <c r="S154" s="39">
        <f ca="1">Rutas_Despiece!P154</f>
        <v>0</v>
      </c>
      <c r="T154" s="39">
        <f ca="1">Rutas_Despiece!Q154</f>
        <v>0</v>
      </c>
    </row>
    <row r="155" spans="1:20" x14ac:dyDescent="0.25">
      <c r="A155">
        <f ca="1">IF(Rutas_Despiece!A155&lt;&gt;Rutas_Despiece!A154,1,0)</f>
        <v>0</v>
      </c>
      <c r="B155" s="69" t="s">
        <v>1174</v>
      </c>
      <c r="C155">
        <f t="shared" ca="1" si="9"/>
        <v>1</v>
      </c>
      <c r="D155">
        <f t="shared" ca="1" si="10"/>
        <v>148</v>
      </c>
      <c r="E155">
        <f t="shared" ca="1" si="12"/>
        <v>990</v>
      </c>
      <c r="F155">
        <f t="shared" ca="1" si="11"/>
        <v>152</v>
      </c>
      <c r="G155" t="str">
        <f ca="1">INDEX(Rutas_Despiece!C:C,MATCH($F155,$D:$D,0))</f>
        <v>Rutas_Domingo_1</v>
      </c>
      <c r="H155" t="str">
        <f ca="1">INDEX(Rutas_Despiece!$D:$D,MATCH($F155,$D:$D,0))</f>
        <v>Ruta 1_1D</v>
      </c>
      <c r="I155">
        <f ca="1">INDEX(Rutas_Despiece!$J:$J,MATCH($F155,$D:$D,0))</f>
        <v>41.639085199999997</v>
      </c>
      <c r="J155">
        <f ca="1">INDEX(Rutas_Despiece!$K:$K,MATCH($F155,$D:$D,0))</f>
        <v>-0.87397040000000004</v>
      </c>
      <c r="L155" t="str">
        <f ca="1">INDEX(Rutas_Despiece!$F:$F,MATCH($F155,$D:$D,0))&amp;" "&amp;INDEX(Rutas_Despiece!$G:$G,MATCH($F155,$D:$D,0))</f>
        <v xml:space="preserve">Avd. Puente Virrey  </v>
      </c>
      <c r="M155" t="str">
        <f ca="1">INDEX(Rutas_Despiece!$H:$H,MATCH($F155,$D:$D,0))</f>
        <v>Zaragoza</v>
      </c>
      <c r="N155" t="str">
        <f ca="1">INDEX(Rutas_Despiece!$I:$I,MATCH($F155,$D:$D,0))</f>
        <v>Zaragoza, España</v>
      </c>
      <c r="O155" t="str">
        <f ca="1">INDEX(Rutas_Despiece!$L:$L,MATCH($F155,$D:$D,0))</f>
        <v>Esq. Pablo Remacha - Pd. Bus</v>
      </c>
      <c r="P155" s="39" t="str">
        <f ca="1">Rutas_Despiece!M155</f>
        <v>Ida</v>
      </c>
      <c r="Q155" s="39" t="str">
        <f ca="1">Rutas_Despiece!N155</f>
        <v>05:15</v>
      </c>
      <c r="R155" s="39" t="str">
        <f ca="1">Rutas_Despiece!O155</f>
        <v>13:06</v>
      </c>
      <c r="S155" s="39">
        <f ca="1">Rutas_Despiece!P155</f>
        <v>0</v>
      </c>
      <c r="T155" s="39">
        <f ca="1">Rutas_Despiece!Q155</f>
        <v>0</v>
      </c>
    </row>
    <row r="156" spans="1:20" x14ac:dyDescent="0.25">
      <c r="A156">
        <f ca="1">IF(Rutas_Despiece!A156&lt;&gt;Rutas_Despiece!A155,1,0)</f>
        <v>0</v>
      </c>
      <c r="B156" s="69" t="s">
        <v>1174</v>
      </c>
      <c r="C156">
        <f t="shared" ca="1" si="9"/>
        <v>1</v>
      </c>
      <c r="D156">
        <f t="shared" ca="1" si="10"/>
        <v>149</v>
      </c>
      <c r="E156">
        <f t="shared" ca="1" si="12"/>
        <v>990</v>
      </c>
      <c r="F156">
        <f t="shared" ca="1" si="11"/>
        <v>153</v>
      </c>
      <c r="G156" t="str">
        <f ca="1">INDEX(Rutas_Despiece!C:C,MATCH($F156,$D:$D,0))</f>
        <v>Rutas_Domingo_1</v>
      </c>
      <c r="H156" t="str">
        <f ca="1">INDEX(Rutas_Despiece!$D:$D,MATCH($F156,$D:$D,0))</f>
        <v>Ruta 1_1D</v>
      </c>
      <c r="I156">
        <f ca="1">INDEX(Rutas_Despiece!$J:$J,MATCH($F156,$D:$D,0))</f>
        <v>41.642549299999999</v>
      </c>
      <c r="J156">
        <f ca="1">INDEX(Rutas_Despiece!$K:$K,MATCH($F156,$D:$D,0))</f>
        <v>-0.87307480000000004</v>
      </c>
      <c r="L156" t="str">
        <f ca="1">INDEX(Rutas_Despiece!$F:$F,MATCH($F156,$D:$D,0))&amp;" "&amp;INDEX(Rutas_Despiece!$G:$G,MATCH($F156,$D:$D,0))</f>
        <v xml:space="preserve">Avd. San José  </v>
      </c>
      <c r="M156" t="str">
        <f ca="1">INDEX(Rutas_Despiece!$H:$H,MATCH($F156,$D:$D,0))</f>
        <v>Zaragoza</v>
      </c>
      <c r="N156" t="str">
        <f ca="1">INDEX(Rutas_Despiece!$I:$I,MATCH($F156,$D:$D,0))</f>
        <v>Zaragoza, España</v>
      </c>
      <c r="O156" t="str">
        <f ca="1">INDEX(Rutas_Despiece!$L:$L,MATCH($F156,$D:$D,0))</f>
        <v>Esq. Privilegio de la Unión</v>
      </c>
      <c r="P156" s="39" t="str">
        <f ca="1">Rutas_Despiece!M156</f>
        <v>Ida</v>
      </c>
      <c r="Q156" s="39" t="str">
        <f ca="1">Rutas_Despiece!N156</f>
        <v>05:17</v>
      </c>
      <c r="R156" s="39" t="str">
        <f ca="1">Rutas_Despiece!O156</f>
        <v>13:08</v>
      </c>
      <c r="S156" s="39">
        <f ca="1">Rutas_Despiece!P156</f>
        <v>0</v>
      </c>
      <c r="T156" s="39">
        <f ca="1">Rutas_Despiece!Q156</f>
        <v>0</v>
      </c>
    </row>
    <row r="157" spans="1:20" x14ac:dyDescent="0.25">
      <c r="A157">
        <f ca="1">IF(Rutas_Despiece!A157&lt;&gt;Rutas_Despiece!A156,1,0)</f>
        <v>0</v>
      </c>
      <c r="B157" s="69" t="s">
        <v>1174</v>
      </c>
      <c r="C157">
        <f t="shared" ca="1" si="9"/>
        <v>1</v>
      </c>
      <c r="D157">
        <f t="shared" ca="1" si="10"/>
        <v>150</v>
      </c>
      <c r="E157">
        <f t="shared" ca="1" si="12"/>
        <v>990</v>
      </c>
      <c r="F157">
        <f t="shared" ca="1" si="11"/>
        <v>154</v>
      </c>
      <c r="G157" t="str">
        <f ca="1">INDEX(Rutas_Despiece!C:C,MATCH($F157,$D:$D,0))</f>
        <v>Rutas_Domingo_1</v>
      </c>
      <c r="H157" t="str">
        <f ca="1">INDEX(Rutas_Despiece!$D:$D,MATCH($F157,$D:$D,0))</f>
        <v>Ruta 1_1D</v>
      </c>
      <c r="I157">
        <f ca="1">INDEX(Rutas_Despiece!$J:$J,MATCH($F157,$D:$D,0))</f>
        <v>41.646481000000001</v>
      </c>
      <c r="J157">
        <f ca="1">INDEX(Rutas_Despiece!$K:$K,MATCH($F157,$D:$D,0))</f>
        <v>-0.88755300000000004</v>
      </c>
      <c r="L157" t="str">
        <f ca="1">INDEX(Rutas_Despiece!$F:$F,MATCH($F157,$D:$D,0))&amp;" "&amp;INDEX(Rutas_Despiece!$G:$G,MATCH($F157,$D:$D,0))</f>
        <v>Avd. San José nº 7</v>
      </c>
      <c r="M157" t="str">
        <f ca="1">INDEX(Rutas_Despiece!$H:$H,MATCH($F157,$D:$D,0))</f>
        <v>Zaragoza</v>
      </c>
      <c r="N157" t="str">
        <f ca="1">INDEX(Rutas_Despiece!$I:$I,MATCH($F157,$D:$D,0))</f>
        <v>Zaragoza, España</v>
      </c>
      <c r="O157">
        <f ca="1">INDEX(Rutas_Despiece!$L:$L,MATCH($F157,$D:$D,0))</f>
        <v>0</v>
      </c>
      <c r="P157" s="39" t="str">
        <f ca="1">Rutas_Despiece!M157</f>
        <v>Ida</v>
      </c>
      <c r="Q157" s="39" t="str">
        <f ca="1">Rutas_Despiece!N157</f>
        <v>05:19</v>
      </c>
      <c r="R157" s="39" t="str">
        <f ca="1">Rutas_Despiece!O157</f>
        <v>13:10</v>
      </c>
      <c r="S157" s="39">
        <f ca="1">Rutas_Despiece!P157</f>
        <v>0</v>
      </c>
      <c r="T157" s="39">
        <f ca="1">Rutas_Despiece!Q157</f>
        <v>0</v>
      </c>
    </row>
    <row r="158" spans="1:20" x14ac:dyDescent="0.25">
      <c r="A158">
        <f ca="1">IF(Rutas_Despiece!A158&lt;&gt;Rutas_Despiece!A157,1,0)</f>
        <v>0</v>
      </c>
      <c r="B158" s="69" t="s">
        <v>1174</v>
      </c>
      <c r="C158">
        <f t="shared" ca="1" si="9"/>
        <v>1</v>
      </c>
      <c r="D158">
        <f t="shared" ca="1" si="10"/>
        <v>151</v>
      </c>
      <c r="E158">
        <f t="shared" ca="1" si="12"/>
        <v>990</v>
      </c>
      <c r="F158">
        <f t="shared" ca="1" si="11"/>
        <v>155</v>
      </c>
      <c r="G158" t="str">
        <f ca="1">INDEX(Rutas_Despiece!C:C,MATCH($F158,$D:$D,0))</f>
        <v>Rutas_Domingo_1</v>
      </c>
      <c r="H158" t="str">
        <f ca="1">INDEX(Rutas_Despiece!$D:$D,MATCH($F158,$D:$D,0))</f>
        <v>Ruta 1_1D</v>
      </c>
      <c r="I158">
        <f ca="1">INDEX(Rutas_Despiece!$J:$J,MATCH($F158,$D:$D,0))</f>
        <v>41.647160999999997</v>
      </c>
      <c r="J158">
        <f ca="1">INDEX(Rutas_Despiece!$K:$K,MATCH($F158,$D:$D,0))</f>
        <v>-0.87427809999999995</v>
      </c>
      <c r="L158" t="str">
        <f ca="1">INDEX(Rutas_Despiece!$F:$F,MATCH($F158,$D:$D,0))&amp;" "&amp;INDEX(Rutas_Despiece!$G:$G,MATCH($F158,$D:$D,0))</f>
        <v>Camino Las Torres nº 3</v>
      </c>
      <c r="M158" t="str">
        <f ca="1">INDEX(Rutas_Despiece!$H:$H,MATCH($F158,$D:$D,0))</f>
        <v>Zaragoza</v>
      </c>
      <c r="N158" t="str">
        <f ca="1">INDEX(Rutas_Despiece!$I:$I,MATCH($F158,$D:$D,0))</f>
        <v>Zaragoza, España</v>
      </c>
      <c r="O158">
        <f ca="1">INDEX(Rutas_Despiece!$L:$L,MATCH($F158,$D:$D,0))</f>
        <v>0</v>
      </c>
      <c r="P158" s="39" t="str">
        <f ca="1">Rutas_Despiece!M158</f>
        <v>Ida</v>
      </c>
      <c r="Q158" s="39" t="str">
        <f ca="1">Rutas_Despiece!N158</f>
        <v>05:20</v>
      </c>
      <c r="R158" s="39" t="str">
        <f ca="1">Rutas_Despiece!O158</f>
        <v>13:11</v>
      </c>
      <c r="S158" s="39">
        <f ca="1">Rutas_Despiece!P158</f>
        <v>0</v>
      </c>
      <c r="T158" s="39">
        <f ca="1">Rutas_Despiece!Q158</f>
        <v>0</v>
      </c>
    </row>
    <row r="159" spans="1:20" x14ac:dyDescent="0.25">
      <c r="A159">
        <f ca="1">IF(Rutas_Despiece!A159&lt;&gt;Rutas_Despiece!A158,1,0)</f>
        <v>0</v>
      </c>
      <c r="B159" s="69" t="s">
        <v>1174</v>
      </c>
      <c r="C159">
        <f t="shared" ca="1" si="9"/>
        <v>1</v>
      </c>
      <c r="D159">
        <f t="shared" ca="1" si="10"/>
        <v>152</v>
      </c>
      <c r="E159">
        <f t="shared" ca="1" si="12"/>
        <v>990</v>
      </c>
      <c r="F159">
        <f t="shared" ca="1" si="11"/>
        <v>156</v>
      </c>
      <c r="G159" t="str">
        <f ca="1">INDEX(Rutas_Despiece!C:C,MATCH($F159,$D:$D,0))</f>
        <v>Rutas_Domingo_1</v>
      </c>
      <c r="H159" t="str">
        <f ca="1">INDEX(Rutas_Despiece!$D:$D,MATCH($F159,$D:$D,0))</f>
        <v>Ruta 1_1D</v>
      </c>
      <c r="I159">
        <f ca="1">INDEX(Rutas_Despiece!$J:$J,MATCH($F159,$D:$D,0))</f>
        <v>41.648307000000003</v>
      </c>
      <c r="J159">
        <f ca="1">INDEX(Rutas_Despiece!$K:$K,MATCH($F159,$D:$D,0))</f>
        <v>-0.86834230000000001</v>
      </c>
      <c r="L159" t="str">
        <f ca="1">INDEX(Rutas_Despiece!$F:$F,MATCH($F159,$D:$D,0))&amp;" "&amp;INDEX(Rutas_Despiece!$G:$G,MATCH($F159,$D:$D,0))</f>
        <v xml:space="preserve">Camino Las Torres  </v>
      </c>
      <c r="M159" t="str">
        <f ca="1">INDEX(Rutas_Despiece!$H:$H,MATCH($F159,$D:$D,0))</f>
        <v>Zaragoza</v>
      </c>
      <c r="N159" t="str">
        <f ca="1">INDEX(Rutas_Despiece!$I:$I,MATCH($F159,$D:$D,0))</f>
        <v>Zaragoza, España</v>
      </c>
      <c r="O159" t="str">
        <f ca="1">INDEX(Rutas_Despiece!$L:$L,MATCH($F159,$D:$D,0))</f>
        <v>Frente Gasolinera - Pd. Bus</v>
      </c>
      <c r="P159" s="39" t="str">
        <f ca="1">Rutas_Despiece!M159</f>
        <v>Ida</v>
      </c>
      <c r="Q159" s="39" t="str">
        <f ca="1">Rutas_Despiece!N159</f>
        <v>05:21</v>
      </c>
      <c r="R159" s="39" t="str">
        <f ca="1">Rutas_Despiece!O159</f>
        <v>13:12</v>
      </c>
      <c r="S159" s="39">
        <f ca="1">Rutas_Despiece!P159</f>
        <v>0</v>
      </c>
      <c r="T159" s="39">
        <f ca="1">Rutas_Despiece!Q159</f>
        <v>0</v>
      </c>
    </row>
    <row r="160" spans="1:20" x14ac:dyDescent="0.25">
      <c r="A160">
        <f ca="1">IF(Rutas_Despiece!A160&lt;&gt;Rutas_Despiece!A159,1,0)</f>
        <v>0</v>
      </c>
      <c r="B160" s="69" t="s">
        <v>1174</v>
      </c>
      <c r="C160">
        <f t="shared" ca="1" si="9"/>
        <v>1</v>
      </c>
      <c r="D160">
        <f t="shared" ca="1" si="10"/>
        <v>153</v>
      </c>
      <c r="E160">
        <f t="shared" ca="1" si="12"/>
        <v>990</v>
      </c>
      <c r="F160">
        <f t="shared" ca="1" si="11"/>
        <v>157</v>
      </c>
      <c r="G160" t="str">
        <f ca="1">INDEX(Rutas_Despiece!C:C,MATCH($F160,$D:$D,0))</f>
        <v>Rutas_Domingo_1</v>
      </c>
      <c r="H160" t="str">
        <f ca="1">INDEX(Rutas_Despiece!$D:$D,MATCH($F160,$D:$D,0))</f>
        <v>Ruta 1_1D</v>
      </c>
      <c r="I160">
        <f ca="1">INDEX(Rutas_Despiece!$J:$J,MATCH($F160,$D:$D,0))</f>
        <v>41.6577603</v>
      </c>
      <c r="J160">
        <f ca="1">INDEX(Rutas_Despiece!$K:$K,MATCH($F160,$D:$D,0))</f>
        <v>-0.860869</v>
      </c>
      <c r="L160" t="str">
        <f ca="1">INDEX(Rutas_Despiece!$F:$F,MATCH($F160,$D:$D,0))&amp;" "&amp;INDEX(Rutas_Despiece!$G:$G,MATCH($F160,$D:$D,0))</f>
        <v xml:space="preserve">Marqués de la Cadena  </v>
      </c>
      <c r="M160" t="str">
        <f ca="1">INDEX(Rutas_Despiece!$H:$H,MATCH($F160,$D:$D,0))</f>
        <v>Zaragoza</v>
      </c>
      <c r="N160" t="str">
        <f ca="1">INDEX(Rutas_Despiece!$I:$I,MATCH($F160,$D:$D,0))</f>
        <v>Zaragoza, España</v>
      </c>
      <c r="O160" t="str">
        <f ca="1">INDEX(Rutas_Despiece!$L:$L,MATCH($F160,$D:$D,0))</f>
        <v>Esq. Velilla de Ebro - Piscinas -Pd. Bus</v>
      </c>
      <c r="P160" s="39" t="str">
        <f ca="1">Rutas_Despiece!M160</f>
        <v>Ida</v>
      </c>
      <c r="Q160" s="39" t="str">
        <f ca="1">Rutas_Despiece!N160</f>
        <v>05:22</v>
      </c>
      <c r="R160" s="39" t="str">
        <f ca="1">Rutas_Despiece!O160</f>
        <v>13:13</v>
      </c>
      <c r="S160" s="39">
        <f ca="1">Rutas_Despiece!P160</f>
        <v>0</v>
      </c>
      <c r="T160" s="39">
        <f ca="1">Rutas_Despiece!Q160</f>
        <v>0</v>
      </c>
    </row>
    <row r="161" spans="1:20" x14ac:dyDescent="0.25">
      <c r="A161">
        <f ca="1">IF(Rutas_Despiece!A161&lt;&gt;Rutas_Despiece!A160,1,0)</f>
        <v>0</v>
      </c>
      <c r="B161" s="69" t="s">
        <v>1174</v>
      </c>
      <c r="C161">
        <f t="shared" ca="1" si="9"/>
        <v>1</v>
      </c>
      <c r="D161">
        <f t="shared" ca="1" si="10"/>
        <v>154</v>
      </c>
      <c r="E161">
        <f t="shared" ca="1" si="12"/>
        <v>990</v>
      </c>
      <c r="F161">
        <f t="shared" ca="1" si="11"/>
        <v>158</v>
      </c>
      <c r="G161" t="str">
        <f ca="1">INDEX(Rutas_Despiece!C:C,MATCH($F161,$D:$D,0))</f>
        <v>Rutas_Domingo_1</v>
      </c>
      <c r="H161" t="str">
        <f ca="1">INDEX(Rutas_Despiece!$D:$D,MATCH($F161,$D:$D,0))</f>
        <v>Ruta 1_1D</v>
      </c>
      <c r="I161">
        <f ca="1">INDEX(Rutas_Despiece!$J:$J,MATCH($F161,$D:$D,0))</f>
        <v>41.660627900000001</v>
      </c>
      <c r="J161">
        <f ca="1">INDEX(Rutas_Despiece!$K:$K,MATCH($F161,$D:$D,0))</f>
        <v>-0.86385869999999998</v>
      </c>
      <c r="L161" t="str">
        <f ca="1">INDEX(Rutas_Despiece!$F:$F,MATCH($F161,$D:$D,0))&amp;" "&amp;INDEX(Rutas_Despiece!$G:$G,MATCH($F161,$D:$D,0))</f>
        <v xml:space="preserve">Marqués de la Cadena  </v>
      </c>
      <c r="M161" t="str">
        <f ca="1">INDEX(Rutas_Despiece!$H:$H,MATCH($F161,$D:$D,0))</f>
        <v>Zaragoza</v>
      </c>
      <c r="N161" t="str">
        <f ca="1">INDEX(Rutas_Despiece!$I:$I,MATCH($F161,$D:$D,0))</f>
        <v>Zaragoza, España</v>
      </c>
      <c r="O161" t="str">
        <f ca="1">INDEX(Rutas_Despiece!$L:$L,MATCH($F161,$D:$D,0))</f>
        <v>Esq. Molino de las Armas</v>
      </c>
      <c r="P161" s="39" t="str">
        <f ca="1">Rutas_Despiece!M161</f>
        <v>Ida</v>
      </c>
      <c r="Q161" s="39" t="str">
        <f ca="1">Rutas_Despiece!N161</f>
        <v>05:23</v>
      </c>
      <c r="R161" s="39" t="str">
        <f ca="1">Rutas_Despiece!O161</f>
        <v>13:14</v>
      </c>
      <c r="S161" s="39">
        <f ca="1">Rutas_Despiece!P161</f>
        <v>0</v>
      </c>
      <c r="T161" s="39">
        <f ca="1">Rutas_Despiece!Q161</f>
        <v>0</v>
      </c>
    </row>
    <row r="162" spans="1:20" x14ac:dyDescent="0.25">
      <c r="A162">
        <f ca="1">IF(Rutas_Despiece!A162&lt;&gt;Rutas_Despiece!A161,1,0)</f>
        <v>0</v>
      </c>
      <c r="B162" s="69" t="s">
        <v>1174</v>
      </c>
      <c r="C162">
        <f t="shared" ca="1" si="9"/>
        <v>1</v>
      </c>
      <c r="D162">
        <f t="shared" ca="1" si="10"/>
        <v>155</v>
      </c>
      <c r="E162">
        <f t="shared" ca="1" si="12"/>
        <v>990</v>
      </c>
      <c r="F162">
        <f t="shared" ca="1" si="11"/>
        <v>159</v>
      </c>
      <c r="G162" t="str">
        <f ca="1">INDEX(Rutas_Despiece!C:C,MATCH($F162,$D:$D,0))</f>
        <v>Rutas_Domingo_1</v>
      </c>
      <c r="H162" t="str">
        <f ca="1">INDEX(Rutas_Despiece!$D:$D,MATCH($F162,$D:$D,0))</f>
        <v>Ruta 1_1D</v>
      </c>
      <c r="I162">
        <f ca="1">INDEX(Rutas_Despiece!$J:$J,MATCH($F162,$D:$D,0))</f>
        <v>41.666623000000001</v>
      </c>
      <c r="J162">
        <f ca="1">INDEX(Rutas_Despiece!$K:$K,MATCH($F162,$D:$D,0))</f>
        <v>-0.87486399999999998</v>
      </c>
      <c r="L162" t="str">
        <f ca="1">INDEX(Rutas_Despiece!$F:$F,MATCH($F162,$D:$D,0))&amp;" "&amp;INDEX(Rutas_Despiece!$G:$G,MATCH($F162,$D:$D,0))</f>
        <v xml:space="preserve">Valle de Broto  </v>
      </c>
      <c r="M162" t="str">
        <f ca="1">INDEX(Rutas_Despiece!$H:$H,MATCH($F162,$D:$D,0))</f>
        <v>Zaragoza</v>
      </c>
      <c r="N162" t="str">
        <f ca="1">INDEX(Rutas_Despiece!$I:$I,MATCH($F162,$D:$D,0))</f>
        <v>Zaragoza, España</v>
      </c>
      <c r="O162" t="str">
        <f ca="1">INDEX(Rutas_Despiece!$L:$L,MATCH($F162,$D:$D,0))</f>
        <v>Esq. Valle Pineta - Bar Sango 2</v>
      </c>
      <c r="P162" s="39" t="str">
        <f ca="1">Rutas_Despiece!M162</f>
        <v>Ida</v>
      </c>
      <c r="Q162" s="39" t="str">
        <f ca="1">Rutas_Despiece!N162</f>
        <v>05:24</v>
      </c>
      <c r="R162" s="39" t="str">
        <f ca="1">Rutas_Despiece!O162</f>
        <v>13:15</v>
      </c>
      <c r="S162" s="39">
        <f ca="1">Rutas_Despiece!P162</f>
        <v>0</v>
      </c>
      <c r="T162" s="39">
        <f ca="1">Rutas_Despiece!Q162</f>
        <v>0</v>
      </c>
    </row>
    <row r="163" spans="1:20" x14ac:dyDescent="0.25">
      <c r="A163">
        <f ca="1">IF(Rutas_Despiece!A163&lt;&gt;Rutas_Despiece!A162,1,0)</f>
        <v>0</v>
      </c>
      <c r="B163" s="69" t="s">
        <v>1174</v>
      </c>
      <c r="C163">
        <f t="shared" ca="1" si="9"/>
        <v>1</v>
      </c>
      <c r="D163">
        <f t="shared" ca="1" si="10"/>
        <v>156</v>
      </c>
      <c r="E163">
        <f t="shared" ca="1" si="12"/>
        <v>990</v>
      </c>
      <c r="F163">
        <f t="shared" ca="1" si="11"/>
        <v>160</v>
      </c>
      <c r="G163" t="str">
        <f ca="1">INDEX(Rutas_Despiece!C:C,MATCH($F163,$D:$D,0))</f>
        <v>Rutas_Domingo_1</v>
      </c>
      <c r="H163" t="str">
        <f ca="1">INDEX(Rutas_Despiece!$D:$D,MATCH($F163,$D:$D,0))</f>
        <v>Ruta 1_1D</v>
      </c>
      <c r="I163">
        <f ca="1">INDEX(Rutas_Despiece!$J:$J,MATCH($F163,$D:$D,0))</f>
        <v>41.666105000000002</v>
      </c>
      <c r="J163">
        <f ca="1">INDEX(Rutas_Despiece!$K:$K,MATCH($F163,$D:$D,0))</f>
        <v>-0.88436630000000005</v>
      </c>
      <c r="L163" t="str">
        <f ca="1">INDEX(Rutas_Despiece!$F:$F,MATCH($F163,$D:$D,0))&amp;" "&amp;INDEX(Rutas_Despiece!$G:$G,MATCH($F163,$D:$D,0))</f>
        <v xml:space="preserve">Valle de Broto  </v>
      </c>
      <c r="M163" t="str">
        <f ca="1">INDEX(Rutas_Despiece!$H:$H,MATCH($F163,$D:$D,0))</f>
        <v>Zaragoza</v>
      </c>
      <c r="N163" t="str">
        <f ca="1">INDEX(Rutas_Despiece!$I:$I,MATCH($F163,$D:$D,0))</f>
        <v>Zaragoza, España</v>
      </c>
      <c r="O163" t="str">
        <f ca="1">INDEX(Rutas_Despiece!$L:$L,MATCH($F163,$D:$D,0))</f>
        <v>Frente Kasan - Pd. Bus</v>
      </c>
      <c r="P163" s="39" t="str">
        <f ca="1">Rutas_Despiece!M163</f>
        <v>Ida</v>
      </c>
      <c r="Q163" s="39" t="str">
        <f ca="1">Rutas_Despiece!N163</f>
        <v>05:25</v>
      </c>
      <c r="R163" s="39" t="str">
        <f ca="1">Rutas_Despiece!O163</f>
        <v>13:16</v>
      </c>
      <c r="S163" s="39">
        <f ca="1">Rutas_Despiece!P163</f>
        <v>0</v>
      </c>
      <c r="T163" s="39">
        <f ca="1">Rutas_Despiece!Q163</f>
        <v>0</v>
      </c>
    </row>
    <row r="164" spans="1:20" x14ac:dyDescent="0.25">
      <c r="A164">
        <f ca="1">IF(Rutas_Despiece!A164&lt;&gt;Rutas_Despiece!A163,1,0)</f>
        <v>0</v>
      </c>
      <c r="B164" s="69" t="s">
        <v>1174</v>
      </c>
      <c r="C164">
        <f t="shared" ca="1" si="9"/>
        <v>1</v>
      </c>
      <c r="D164">
        <f t="shared" ca="1" si="10"/>
        <v>157</v>
      </c>
      <c r="E164">
        <f t="shared" ca="1" si="12"/>
        <v>990</v>
      </c>
      <c r="F164">
        <f t="shared" ca="1" si="11"/>
        <v>161</v>
      </c>
      <c r="G164" t="str">
        <f ca="1">INDEX(Rutas_Despiece!C:C,MATCH($F164,$D:$D,0))</f>
        <v>Rutas_Domingo_1</v>
      </c>
      <c r="H164" t="str">
        <f ca="1">INDEX(Rutas_Despiece!$D:$D,MATCH($F164,$D:$D,0))</f>
        <v>Ruta 1_1D</v>
      </c>
      <c r="I164">
        <f ca="1">INDEX(Rutas_Despiece!$J:$J,MATCH($F164,$D:$D,0))</f>
        <v>41.664920299999999</v>
      </c>
      <c r="J164">
        <f ca="1">INDEX(Rutas_Despiece!$K:$K,MATCH($F164,$D:$D,0))</f>
        <v>-0.88638819999999996</v>
      </c>
      <c r="L164" t="str">
        <f ca="1">INDEX(Rutas_Despiece!$F:$F,MATCH($F164,$D:$D,0))&amp;" "&amp;INDEX(Rutas_Despiece!$G:$G,MATCH($F164,$D:$D,0))</f>
        <v xml:space="preserve">Valle de Broto  </v>
      </c>
      <c r="M164" t="str">
        <f ca="1">INDEX(Rutas_Despiece!$H:$H,MATCH($F164,$D:$D,0))</f>
        <v>Zaragoza</v>
      </c>
      <c r="N164" t="str">
        <f ca="1">INDEX(Rutas_Despiece!$I:$I,MATCH($F164,$D:$D,0))</f>
        <v>Zaragoza, España</v>
      </c>
      <c r="O164" t="str">
        <f ca="1">INDEX(Rutas_Despiece!$L:$L,MATCH($F164,$D:$D,0))</f>
        <v>Esq. Gómez Avellaneda - Pd. Bus</v>
      </c>
      <c r="P164" s="39" t="str">
        <f ca="1">Rutas_Despiece!M164</f>
        <v>Ida</v>
      </c>
      <c r="Q164" s="39" t="str">
        <f ca="1">Rutas_Despiece!N164</f>
        <v>05:26</v>
      </c>
      <c r="R164" s="39" t="str">
        <f ca="1">Rutas_Despiece!O164</f>
        <v>13:17</v>
      </c>
      <c r="S164" s="39">
        <f ca="1">Rutas_Despiece!P164</f>
        <v>0</v>
      </c>
      <c r="T164" s="39">
        <f ca="1">Rutas_Despiece!Q164</f>
        <v>0</v>
      </c>
    </row>
    <row r="165" spans="1:20" x14ac:dyDescent="0.25">
      <c r="A165">
        <f ca="1">IF(Rutas_Despiece!A165&lt;&gt;Rutas_Despiece!A164,1,0)</f>
        <v>0</v>
      </c>
      <c r="B165" s="69" t="s">
        <v>1174</v>
      </c>
      <c r="C165">
        <f t="shared" ca="1" si="9"/>
        <v>1</v>
      </c>
      <c r="D165">
        <f t="shared" ca="1" si="10"/>
        <v>158</v>
      </c>
      <c r="E165">
        <f t="shared" ca="1" si="12"/>
        <v>990</v>
      </c>
      <c r="F165">
        <f t="shared" ca="1" si="11"/>
        <v>162</v>
      </c>
      <c r="G165" t="str">
        <f ca="1">INDEX(Rutas_Despiece!C:C,MATCH($F165,$D:$D,0))</f>
        <v>Rutas_Domingo_1</v>
      </c>
      <c r="H165" t="str">
        <f ca="1">INDEX(Rutas_Despiece!$D:$D,MATCH($F165,$D:$D,0))</f>
        <v>Ruta 1_1D</v>
      </c>
      <c r="I165">
        <f ca="1">INDEX(Rutas_Despiece!$J:$J,MATCH($F165,$D:$D,0))</f>
        <v>41.659283100000003</v>
      </c>
      <c r="J165">
        <f ca="1">INDEX(Rutas_Despiece!$K:$K,MATCH($F165,$D:$D,0))</f>
        <v>-0.89284569999999996</v>
      </c>
      <c r="L165" t="str">
        <f ca="1">INDEX(Rutas_Despiece!$F:$F,MATCH($F165,$D:$D,0))&amp;" "&amp;INDEX(Rutas_Despiece!$G:$G,MATCH($F165,$D:$D,0))</f>
        <v xml:space="preserve">Plaza de Europa  </v>
      </c>
      <c r="M165" t="str">
        <f ca="1">INDEX(Rutas_Despiece!$H:$H,MATCH($F165,$D:$D,0))</f>
        <v>Zaragoza</v>
      </c>
      <c r="N165" t="str">
        <f ca="1">INDEX(Rutas_Despiece!$I:$I,MATCH($F165,$D:$D,0))</f>
        <v>Zaragoza, España</v>
      </c>
      <c r="O165" t="str">
        <f ca="1">INDEX(Rutas_Despiece!$L:$L,MATCH($F165,$D:$D,0))</f>
        <v>Esq. Pablo Gargallo - Pd. Bus</v>
      </c>
      <c r="P165" s="39" t="str">
        <f ca="1">Rutas_Despiece!M165</f>
        <v>Ida</v>
      </c>
      <c r="Q165" s="39" t="str">
        <f ca="1">Rutas_Despiece!N165</f>
        <v>05:27</v>
      </c>
      <c r="R165" s="39" t="str">
        <f ca="1">Rutas_Despiece!O165</f>
        <v>13:18</v>
      </c>
      <c r="S165" s="39">
        <f ca="1">Rutas_Despiece!P165</f>
        <v>0</v>
      </c>
      <c r="T165" s="39">
        <f ca="1">Rutas_Despiece!Q165</f>
        <v>0</v>
      </c>
    </row>
    <row r="166" spans="1:20" x14ac:dyDescent="0.25">
      <c r="A166">
        <f ca="1">IF(Rutas_Despiece!A166&lt;&gt;Rutas_Despiece!A165,1,0)</f>
        <v>0</v>
      </c>
      <c r="B166" s="69" t="s">
        <v>1174</v>
      </c>
      <c r="C166">
        <f t="shared" ca="1" si="9"/>
        <v>1</v>
      </c>
      <c r="D166">
        <f t="shared" ca="1" si="10"/>
        <v>159</v>
      </c>
      <c r="E166">
        <f t="shared" ca="1" si="12"/>
        <v>990</v>
      </c>
      <c r="F166">
        <f t="shared" ca="1" si="11"/>
        <v>163</v>
      </c>
      <c r="G166" t="str">
        <f ca="1">INDEX(Rutas_Despiece!C:C,MATCH($F166,$D:$D,0))</f>
        <v>Rutas_Domingo_1</v>
      </c>
      <c r="H166" t="str">
        <f ca="1">INDEX(Rutas_Despiece!$D:$D,MATCH($F166,$D:$D,0))</f>
        <v>Ruta 1_1D</v>
      </c>
      <c r="I166">
        <f ca="1">INDEX(Rutas_Despiece!$J:$J,MATCH($F166,$D:$D,0))</f>
        <v>41.647401000000002</v>
      </c>
      <c r="J166">
        <f ca="1">INDEX(Rutas_Despiece!$K:$K,MATCH($F166,$D:$D,0))</f>
        <v>-0.89458499999999996</v>
      </c>
      <c r="L166" t="str">
        <f ca="1">INDEX(Rutas_Despiece!$F:$F,MATCH($F166,$D:$D,0))&amp;" "&amp;INDEX(Rutas_Despiece!$G:$G,MATCH($F166,$D:$D,0))</f>
        <v>Avenida de Valencia nº 8</v>
      </c>
      <c r="M166" t="str">
        <f ca="1">INDEX(Rutas_Despiece!$H:$H,MATCH($F166,$D:$D,0))</f>
        <v>Zaragoza</v>
      </c>
      <c r="N166" t="str">
        <f ca="1">INDEX(Rutas_Despiece!$I:$I,MATCH($F166,$D:$D,0))</f>
        <v>Zaragoza, España</v>
      </c>
      <c r="O166">
        <f ca="1">INDEX(Rutas_Despiece!$L:$L,MATCH($F166,$D:$D,0))</f>
        <v>0</v>
      </c>
      <c r="P166" s="39" t="str">
        <f ca="1">Rutas_Despiece!M166</f>
        <v>Ida</v>
      </c>
      <c r="Q166" s="39" t="str">
        <f ca="1">Rutas_Despiece!N166</f>
        <v>05:28</v>
      </c>
      <c r="R166" s="39" t="str">
        <f ca="1">Rutas_Despiece!O166</f>
        <v>13:21</v>
      </c>
      <c r="S166" s="39">
        <f ca="1">Rutas_Despiece!P166</f>
        <v>0</v>
      </c>
      <c r="T166" s="39">
        <f ca="1">Rutas_Despiece!Q166</f>
        <v>0</v>
      </c>
    </row>
    <row r="167" spans="1:20" x14ac:dyDescent="0.25">
      <c r="A167">
        <f ca="1">IF(Rutas_Despiece!A167&lt;&gt;Rutas_Despiece!A166,1,0)</f>
        <v>0</v>
      </c>
      <c r="B167" s="69" t="s">
        <v>1174</v>
      </c>
      <c r="C167">
        <f t="shared" ca="1" si="9"/>
        <v>1</v>
      </c>
      <c r="D167">
        <f t="shared" ca="1" si="10"/>
        <v>160</v>
      </c>
      <c r="E167">
        <f t="shared" ca="1" si="12"/>
        <v>990</v>
      </c>
      <c r="F167">
        <f t="shared" ca="1" si="11"/>
        <v>164</v>
      </c>
      <c r="G167" t="str">
        <f ca="1">INDEX(Rutas_Despiece!C:C,MATCH($F167,$D:$D,0))</f>
        <v>Rutas_Domingo_1</v>
      </c>
      <c r="H167" t="str">
        <f ca="1">INDEX(Rutas_Despiece!$D:$D,MATCH($F167,$D:$D,0))</f>
        <v>Ruta 1_1D</v>
      </c>
      <c r="I167">
        <f ca="1">INDEX(Rutas_Despiece!$J:$J,MATCH($F167,$D:$D,0))</f>
        <v>41.646008000000002</v>
      </c>
      <c r="J167">
        <f ca="1">INDEX(Rutas_Despiece!$K:$K,MATCH($F167,$D:$D,0))</f>
        <v>-0.898034</v>
      </c>
      <c r="L167" t="str">
        <f ca="1">INDEX(Rutas_Despiece!$F:$F,MATCH($F167,$D:$D,0))&amp;" "&amp;INDEX(Rutas_Despiece!$G:$G,MATCH($F167,$D:$D,0))</f>
        <v>Avenida de Valencia nº 46</v>
      </c>
      <c r="M167" t="str">
        <f ca="1">INDEX(Rutas_Despiece!$H:$H,MATCH($F167,$D:$D,0))</f>
        <v>Zaragoza</v>
      </c>
      <c r="N167" t="str">
        <f ca="1">INDEX(Rutas_Despiece!$I:$I,MATCH($F167,$D:$D,0))</f>
        <v>Zaragoza, España</v>
      </c>
      <c r="O167">
        <f ca="1">INDEX(Rutas_Despiece!$L:$L,MATCH($F167,$D:$D,0))</f>
        <v>0</v>
      </c>
      <c r="P167" s="39" t="str">
        <f ca="1">Rutas_Despiece!M167</f>
        <v>Ida</v>
      </c>
      <c r="Q167" s="39" t="str">
        <f ca="1">Rutas_Despiece!N167</f>
        <v>05:29</v>
      </c>
      <c r="R167" s="39" t="str">
        <f ca="1">Rutas_Despiece!O167</f>
        <v>13:23</v>
      </c>
      <c r="S167" s="39">
        <f ca="1">Rutas_Despiece!P167</f>
        <v>0</v>
      </c>
      <c r="T167" s="39">
        <f ca="1">Rutas_Despiece!Q167</f>
        <v>0</v>
      </c>
    </row>
    <row r="168" spans="1:20" x14ac:dyDescent="0.25">
      <c r="A168">
        <f ca="1">IF(Rutas_Despiece!A168&lt;&gt;Rutas_Despiece!A167,1,0)</f>
        <v>0</v>
      </c>
      <c r="B168" s="69" t="s">
        <v>1174</v>
      </c>
      <c r="C168">
        <f t="shared" ca="1" si="9"/>
        <v>1</v>
      </c>
      <c r="D168">
        <f t="shared" ca="1" si="10"/>
        <v>161</v>
      </c>
      <c r="E168">
        <f t="shared" ca="1" si="12"/>
        <v>990</v>
      </c>
      <c r="F168">
        <f t="shared" ca="1" si="11"/>
        <v>165</v>
      </c>
      <c r="G168" t="str">
        <f ca="1">INDEX(Rutas_Despiece!C:C,MATCH($F168,$D:$D,0))</f>
        <v>Rutas_Domingo_1</v>
      </c>
      <c r="H168" t="str">
        <f ca="1">INDEX(Rutas_Despiece!$D:$D,MATCH($F168,$D:$D,0))</f>
        <v>Ruta 1_1D</v>
      </c>
      <c r="I168">
        <f ca="1">INDEX(Rutas_Despiece!$J:$J,MATCH($F168,$D:$D,0))</f>
        <v>41.6491361</v>
      </c>
      <c r="J168">
        <f ca="1">INDEX(Rutas_Despiece!$K:$K,MATCH($F168,$D:$D,0))</f>
        <v>-0.90056230000000004</v>
      </c>
      <c r="L168" t="str">
        <f ca="1">INDEX(Rutas_Despiece!$F:$F,MATCH($F168,$D:$D,0))&amp;" "&amp;INDEX(Rutas_Despiece!$G:$G,MATCH($F168,$D:$D,0))</f>
        <v xml:space="preserve">Unceta  </v>
      </c>
      <c r="M168" t="str">
        <f ca="1">INDEX(Rutas_Despiece!$H:$H,MATCH($F168,$D:$D,0))</f>
        <v>Zaragoza</v>
      </c>
      <c r="N168" t="str">
        <f ca="1">INDEX(Rutas_Despiece!$I:$I,MATCH($F168,$D:$D,0))</f>
        <v>Zaragoza, España</v>
      </c>
      <c r="O168" t="str">
        <f ca="1">INDEX(Rutas_Despiece!$L:$L,MATCH($F168,$D:$D,0))</f>
        <v>Esq. Duquesa Villahermosa</v>
      </c>
      <c r="P168" s="39" t="str">
        <f ca="1">Rutas_Despiece!M168</f>
        <v>Ida</v>
      </c>
      <c r="Q168" s="39" t="str">
        <f ca="1">Rutas_Despiece!N168</f>
        <v>05:30</v>
      </c>
      <c r="R168" s="39" t="str">
        <f ca="1">Rutas_Despiece!O168</f>
        <v>13:24</v>
      </c>
      <c r="S168" s="39">
        <f ca="1">Rutas_Despiece!P168</f>
        <v>0</v>
      </c>
      <c r="T168" s="39">
        <f ca="1">Rutas_Despiece!Q168</f>
        <v>0</v>
      </c>
    </row>
    <row r="169" spans="1:20" x14ac:dyDescent="0.25">
      <c r="A169">
        <f ca="1">IF(Rutas_Despiece!A169&lt;&gt;Rutas_Despiece!A168,1,0)</f>
        <v>0</v>
      </c>
      <c r="B169" s="69" t="s">
        <v>1174</v>
      </c>
      <c r="C169">
        <f t="shared" ca="1" si="9"/>
        <v>1</v>
      </c>
      <c r="D169">
        <f t="shared" ca="1" si="10"/>
        <v>162</v>
      </c>
      <c r="E169">
        <f t="shared" ca="1" si="12"/>
        <v>990</v>
      </c>
      <c r="F169">
        <f t="shared" ca="1" si="11"/>
        <v>166</v>
      </c>
      <c r="G169" t="str">
        <f ca="1">INDEX(Rutas_Despiece!C:C,MATCH($F169,$D:$D,0))</f>
        <v>Rutas_Domingo_1</v>
      </c>
      <c r="H169" t="str">
        <f ca="1">INDEX(Rutas_Despiece!$D:$D,MATCH($F169,$D:$D,0))</f>
        <v>Ruta 1_1D</v>
      </c>
      <c r="I169">
        <f ca="1">INDEX(Rutas_Despiece!$J:$J,MATCH($F169,$D:$D,0))</f>
        <v>41.6554827</v>
      </c>
      <c r="J169">
        <f ca="1">INDEX(Rutas_Despiece!$K:$K,MATCH($F169,$D:$D,0))</f>
        <v>-0.9068022</v>
      </c>
      <c r="L169" t="str">
        <f ca="1">INDEX(Rutas_Despiece!$F:$F,MATCH($F169,$D:$D,0))&amp;" "&amp;INDEX(Rutas_Despiece!$G:$G,MATCH($F169,$D:$D,0))</f>
        <v xml:space="preserve">Avd. de de Navarra  </v>
      </c>
      <c r="M169" t="str">
        <f ca="1">INDEX(Rutas_Despiece!$H:$H,MATCH($F169,$D:$D,0))</f>
        <v>Zaragoza</v>
      </c>
      <c r="N169" t="str">
        <f ca="1">INDEX(Rutas_Despiece!$I:$I,MATCH($F169,$D:$D,0))</f>
        <v>Zaragoza, España</v>
      </c>
      <c r="O169" t="str">
        <f ca="1">INDEX(Rutas_Despiece!$L:$L,MATCH($F169,$D:$D,0))</f>
        <v>Centro Cultural Delicias - Pd. Bus</v>
      </c>
      <c r="P169" s="39" t="str">
        <f ca="1">Rutas_Despiece!M169</f>
        <v>Ida</v>
      </c>
      <c r="Q169" s="39" t="str">
        <f ca="1">Rutas_Despiece!N169</f>
        <v>05:31</v>
      </c>
      <c r="R169" s="39" t="str">
        <f ca="1">Rutas_Despiece!O169</f>
        <v>13:27</v>
      </c>
      <c r="S169" s="39">
        <f ca="1">Rutas_Despiece!P169</f>
        <v>0</v>
      </c>
      <c r="T169" s="39">
        <f ca="1">Rutas_Despiece!Q169</f>
        <v>0</v>
      </c>
    </row>
    <row r="170" spans="1:20" x14ac:dyDescent="0.25">
      <c r="A170">
        <f ca="1">IF(Rutas_Despiece!A170&lt;&gt;Rutas_Despiece!A169,1,0)</f>
        <v>0</v>
      </c>
      <c r="B170" s="69" t="s">
        <v>1174</v>
      </c>
      <c r="C170">
        <f t="shared" ca="1" si="9"/>
        <v>1</v>
      </c>
      <c r="D170">
        <f t="shared" ca="1" si="10"/>
        <v>163</v>
      </c>
      <c r="E170">
        <f t="shared" ca="1" si="12"/>
        <v>990</v>
      </c>
      <c r="F170">
        <f t="shared" ca="1" si="11"/>
        <v>167</v>
      </c>
      <c r="G170" t="str">
        <f ca="1">INDEX(Rutas_Despiece!C:C,MATCH($F170,$D:$D,0))</f>
        <v>Rutas_Domingo_1</v>
      </c>
      <c r="H170" t="str">
        <f ca="1">INDEX(Rutas_Despiece!$D:$D,MATCH($F170,$D:$D,0))</f>
        <v>Ruta 1_1D</v>
      </c>
      <c r="I170">
        <f ca="1">INDEX(Rutas_Despiece!$J:$J,MATCH($F170,$D:$D,0))</f>
        <v>41.658539099999999</v>
      </c>
      <c r="J170">
        <f ca="1">INDEX(Rutas_Despiece!$K:$K,MATCH($F170,$D:$D,0))</f>
        <v>-0.91816350000000002</v>
      </c>
      <c r="L170" t="str">
        <f ca="1">INDEX(Rutas_Despiece!$F:$F,MATCH($F170,$D:$D,0))&amp;" "&amp;INDEX(Rutas_Despiece!$G:$G,MATCH($F170,$D:$D,0))</f>
        <v xml:space="preserve">Avd. de de Navarra  </v>
      </c>
      <c r="M170" t="str">
        <f ca="1">INDEX(Rutas_Despiece!$H:$H,MATCH($F170,$D:$D,0))</f>
        <v>Zaragoza</v>
      </c>
      <c r="N170" t="str">
        <f ca="1">INDEX(Rutas_Despiece!$I:$I,MATCH($F170,$D:$D,0))</f>
        <v>Zaragoza, España</v>
      </c>
      <c r="O170" t="str">
        <f ca="1">INDEX(Rutas_Despiece!$L:$L,MATCH($F170,$D:$D,0))</f>
        <v>Frente nº 183 - Pd. Bus</v>
      </c>
      <c r="P170" s="39" t="str">
        <f ca="1">Rutas_Despiece!M170</f>
        <v>Ida</v>
      </c>
      <c r="Q170" s="39" t="str">
        <f ca="1">Rutas_Despiece!N170</f>
        <v>05:34</v>
      </c>
      <c r="R170" s="39" t="str">
        <f ca="1">Rutas_Despiece!O170</f>
        <v>13:31</v>
      </c>
      <c r="S170" s="39">
        <f ca="1">Rutas_Despiece!P170</f>
        <v>0</v>
      </c>
      <c r="T170" s="39">
        <f ca="1">Rutas_Despiece!Q170</f>
        <v>0</v>
      </c>
    </row>
    <row r="171" spans="1:20" x14ac:dyDescent="0.25">
      <c r="A171">
        <f ca="1">IF(Rutas_Despiece!A171&lt;&gt;Rutas_Despiece!A170,1,0)</f>
        <v>0</v>
      </c>
      <c r="B171" s="69" t="s">
        <v>1174</v>
      </c>
      <c r="C171">
        <f t="shared" ca="1" si="9"/>
        <v>1</v>
      </c>
      <c r="D171">
        <f t="shared" ca="1" si="10"/>
        <v>164</v>
      </c>
      <c r="E171">
        <f t="shared" ca="1" si="12"/>
        <v>990</v>
      </c>
      <c r="F171">
        <f t="shared" ca="1" si="11"/>
        <v>168</v>
      </c>
      <c r="G171" t="str">
        <f ca="1">INDEX(Rutas_Despiece!C:C,MATCH($F171,$D:$D,0))</f>
        <v>Rutas_Domingo_1</v>
      </c>
      <c r="H171" t="str">
        <f ca="1">INDEX(Rutas_Despiece!$D:$D,MATCH($F171,$D:$D,0))</f>
        <v>Ruta 1_1D</v>
      </c>
      <c r="I171">
        <f ca="1">INDEX(Rutas_Despiece!$J:$J,MATCH($F171,$D:$D,0))</f>
        <v>41.664750900000001</v>
      </c>
      <c r="J171">
        <f ca="1">INDEX(Rutas_Despiece!$K:$K,MATCH($F171,$D:$D,0))</f>
        <v>-0.93411149999999998</v>
      </c>
      <c r="L171" t="str">
        <f ca="1">INDEX(Rutas_Despiece!$F:$F,MATCH($F171,$D:$D,0))&amp;" "&amp;INDEX(Rutas_Despiece!$G:$G,MATCH($F171,$D:$D,0))</f>
        <v xml:space="preserve">Torres de San Lamberto </v>
      </c>
      <c r="M171" t="str">
        <f ca="1">INDEX(Rutas_Despiece!$H:$H,MATCH($F171,$D:$D,0))</f>
        <v>Zaragoza</v>
      </c>
      <c r="N171" t="str">
        <f ca="1">INDEX(Rutas_Despiece!$I:$I,MATCH($F171,$D:$D,0))</f>
        <v>Zaragoza, España</v>
      </c>
      <c r="O171" t="str">
        <f ca="1">INDEX(Rutas_Despiece!$L:$L,MATCH($F171,$D:$D,0))</f>
        <v>Frente Torres de San Lamberto</v>
      </c>
      <c r="P171" s="39" t="str">
        <f ca="1">Rutas_Despiece!M171</f>
        <v>Ida</v>
      </c>
      <c r="Q171" s="39" t="str">
        <f ca="1">Rutas_Despiece!N171</f>
        <v>05:36</v>
      </c>
      <c r="R171" s="39" t="str">
        <f ca="1">Rutas_Despiece!O171</f>
        <v>13:33</v>
      </c>
      <c r="S171" s="39">
        <f ca="1">Rutas_Despiece!P171</f>
        <v>0</v>
      </c>
      <c r="T171" s="39">
        <f ca="1">Rutas_Despiece!Q171</f>
        <v>0</v>
      </c>
    </row>
    <row r="172" spans="1:20" x14ac:dyDescent="0.25">
      <c r="A172">
        <f ca="1">IF(Rutas_Despiece!A172&lt;&gt;Rutas_Despiece!A171,1,0)</f>
        <v>0</v>
      </c>
      <c r="B172" s="69" t="s">
        <v>1174</v>
      </c>
      <c r="C172">
        <f t="shared" ca="1" si="9"/>
        <v>1</v>
      </c>
      <c r="D172">
        <f t="shared" ca="1" si="10"/>
        <v>165</v>
      </c>
      <c r="E172">
        <f t="shared" ca="1" si="12"/>
        <v>990</v>
      </c>
      <c r="F172">
        <f t="shared" ca="1" si="11"/>
        <v>169</v>
      </c>
      <c r="G172" t="str">
        <f ca="1">INDEX(Rutas_Despiece!C:C,MATCH($F172,$D:$D,0))</f>
        <v>Rutas_Domingo_1</v>
      </c>
      <c r="H172" t="str">
        <f ca="1">INDEX(Rutas_Despiece!$D:$D,MATCH($F172,$D:$D,0))</f>
        <v>Ruta 1_1D</v>
      </c>
      <c r="I172">
        <f ca="1">INDEX(Rutas_Despiece!$J:$J,MATCH($F172,$D:$D,0))</f>
        <v>41.689270800000003</v>
      </c>
      <c r="J172">
        <f ca="1">INDEX(Rutas_Despiece!$K:$K,MATCH($F172,$D:$D,0))</f>
        <v>-0.97838800000000004</v>
      </c>
      <c r="L172" t="str">
        <f ca="1">INDEX(Rutas_Despiece!$F:$F,MATCH($F172,$D:$D,0))&amp;" "&amp;INDEX(Rutas_Despiece!$G:$G,MATCH($F172,$D:$D,0))</f>
        <v xml:space="preserve">Ctra. Logroño </v>
      </c>
      <c r="M172" t="str">
        <f ca="1">INDEX(Rutas_Despiece!$H:$H,MATCH($F172,$D:$D,0))</f>
        <v xml:space="preserve">Monzalbarba </v>
      </c>
      <c r="N172" t="str">
        <f ca="1">INDEX(Rutas_Despiece!$I:$I,MATCH($F172,$D:$D,0))</f>
        <v>Zaragoza, España</v>
      </c>
      <c r="O172" t="str">
        <f ca="1">INDEX(Rutas_Despiece!$L:$L,MATCH($F172,$D:$D,0))</f>
        <v>Desvío Monzalbarba - Pd. Bus (?)</v>
      </c>
      <c r="P172" s="39" t="str">
        <f ca="1">Rutas_Despiece!M172</f>
        <v>Ida</v>
      </c>
      <c r="Q172" s="39" t="str">
        <f ca="1">Rutas_Despiece!N172</f>
        <v>05:38</v>
      </c>
      <c r="R172" s="39" t="str">
        <f ca="1">Rutas_Despiece!O172</f>
        <v>13:35</v>
      </c>
      <c r="S172" s="39">
        <f ca="1">Rutas_Despiece!P172</f>
        <v>0</v>
      </c>
      <c r="T172" s="39">
        <f ca="1">Rutas_Despiece!Q172</f>
        <v>0</v>
      </c>
    </row>
    <row r="173" spans="1:20" x14ac:dyDescent="0.25">
      <c r="A173">
        <f ca="1">IF(Rutas_Despiece!A173&lt;&gt;Rutas_Despiece!A172,1,0)</f>
        <v>0</v>
      </c>
      <c r="B173" s="69" t="s">
        <v>1174</v>
      </c>
      <c r="C173">
        <f t="shared" ca="1" si="9"/>
        <v>1</v>
      </c>
      <c r="D173">
        <f t="shared" ca="1" si="10"/>
        <v>166</v>
      </c>
      <c r="E173">
        <f t="shared" ca="1" si="12"/>
        <v>990</v>
      </c>
      <c r="F173">
        <f t="shared" ca="1" si="11"/>
        <v>170</v>
      </c>
      <c r="G173" t="str">
        <f ca="1">INDEX(Rutas_Despiece!C:C,MATCH($F173,$D:$D,0))</f>
        <v>Rutas_Domingo_1</v>
      </c>
      <c r="H173" t="str">
        <f ca="1">INDEX(Rutas_Despiece!$D:$D,MATCH($F173,$D:$D,0))</f>
        <v>Ruta 1_1D</v>
      </c>
      <c r="I173">
        <f ca="1">INDEX(Rutas_Despiece!$J:$J,MATCH($F173,$D:$D,0))</f>
        <v>41.701644999999999</v>
      </c>
      <c r="J173">
        <f ca="1">INDEX(Rutas_Despiece!$K:$K,MATCH($F173,$D:$D,0))</f>
        <v>-0.99987219999999999</v>
      </c>
      <c r="L173" t="str">
        <f ca="1">INDEX(Rutas_Despiece!$F:$F,MATCH($F173,$D:$D,0))&amp;" "&amp;INDEX(Rutas_Despiece!$G:$G,MATCH($F173,$D:$D,0))</f>
        <v xml:space="preserve">Ctra. Logroño </v>
      </c>
      <c r="M173" t="str">
        <f ca="1">INDEX(Rutas_Despiece!$H:$H,MATCH($F173,$D:$D,0))</f>
        <v xml:space="preserve">Utebo </v>
      </c>
      <c r="N173" t="str">
        <f ca="1">INDEX(Rutas_Despiece!$I:$I,MATCH($F173,$D:$D,0))</f>
        <v>Zaragoza, España</v>
      </c>
      <c r="O173" t="str">
        <f ca="1">INDEX(Rutas_Despiece!$L:$L,MATCH($F173,$D:$D,0))</f>
        <v>Desvío Utebo - Pd. Bus (?)</v>
      </c>
      <c r="P173" s="39" t="str">
        <f ca="1">Rutas_Despiece!M173</f>
        <v>Ida</v>
      </c>
      <c r="Q173" s="39" t="str">
        <f ca="1">Rutas_Despiece!N173</f>
        <v>05:41</v>
      </c>
      <c r="R173" s="39" t="str">
        <f ca="1">Rutas_Despiece!O173</f>
        <v>13:40</v>
      </c>
      <c r="S173" s="39">
        <f ca="1">Rutas_Despiece!P173</f>
        <v>0</v>
      </c>
      <c r="T173" s="39">
        <f ca="1">Rutas_Despiece!Q173</f>
        <v>0</v>
      </c>
    </row>
    <row r="174" spans="1:20" x14ac:dyDescent="0.25">
      <c r="A174">
        <f ca="1">IF(Rutas_Despiece!A174&lt;&gt;Rutas_Despiece!A173,1,0)</f>
        <v>0</v>
      </c>
      <c r="B174" s="69" t="s">
        <v>1174</v>
      </c>
      <c r="C174">
        <f t="shared" ca="1" si="9"/>
        <v>1</v>
      </c>
      <c r="D174">
        <f t="shared" ca="1" si="10"/>
        <v>167</v>
      </c>
      <c r="E174">
        <f t="shared" ca="1" si="12"/>
        <v>990</v>
      </c>
      <c r="F174">
        <f t="shared" ca="1" si="11"/>
        <v>171</v>
      </c>
      <c r="G174" t="str">
        <f ca="1">INDEX(Rutas_Despiece!C:C,MATCH($F174,$D:$D,0))</f>
        <v>Rutas_Domingo_1</v>
      </c>
      <c r="H174" t="str">
        <f ca="1">INDEX(Rutas_Despiece!$D:$D,MATCH($F174,$D:$D,0))</f>
        <v>Ruta 1_1D</v>
      </c>
      <c r="I174">
        <f ca="1">INDEX(Rutas_Despiece!$J:$J,MATCH($F174,$D:$D,0))</f>
        <v>41.719659499999999</v>
      </c>
      <c r="J174">
        <f ca="1">INDEX(Rutas_Despiece!$K:$K,MATCH($F174,$D:$D,0))</f>
        <v>-1.0297381999999999</v>
      </c>
      <c r="L174" t="str">
        <f ca="1">INDEX(Rutas_Despiece!$F:$F,MATCH($F174,$D:$D,0))&amp;" "&amp;INDEX(Rutas_Despiece!$G:$G,MATCH($F174,$D:$D,0))</f>
        <v>Avenida de Logroño  nº 76</v>
      </c>
      <c r="M174" t="str">
        <f ca="1">INDEX(Rutas_Despiece!$H:$H,MATCH($F174,$D:$D,0))</f>
        <v>Casetas</v>
      </c>
      <c r="N174" t="str">
        <f ca="1">INDEX(Rutas_Despiece!$I:$I,MATCH($F174,$D:$D,0))</f>
        <v>Zaragoza, España</v>
      </c>
      <c r="O174" t="str">
        <f ca="1">INDEX(Rutas_Despiece!$L:$L,MATCH($F174,$D:$D,0))</f>
        <v>Cuartel - Pd. Bus</v>
      </c>
      <c r="P174" s="39" t="str">
        <f ca="1">Rutas_Despiece!M174</f>
        <v>Ida</v>
      </c>
      <c r="Q174" s="39" t="str">
        <f ca="1">Rutas_Despiece!N174</f>
        <v>05:42</v>
      </c>
      <c r="R174" s="39" t="str">
        <f ca="1">Rutas_Despiece!O174</f>
        <v>13:41</v>
      </c>
      <c r="S174" s="39">
        <f ca="1">Rutas_Despiece!P174</f>
        <v>0</v>
      </c>
      <c r="T174" s="39">
        <f ca="1">Rutas_Despiece!Q174</f>
        <v>0</v>
      </c>
    </row>
    <row r="175" spans="1:20" x14ac:dyDescent="0.25">
      <c r="A175">
        <f ca="1">IF(Rutas_Despiece!A175&lt;&gt;Rutas_Despiece!A174,1,0)</f>
        <v>0</v>
      </c>
      <c r="B175" s="69" t="s">
        <v>1174</v>
      </c>
      <c r="C175">
        <f t="shared" ca="1" si="9"/>
        <v>1</v>
      </c>
      <c r="D175">
        <f t="shared" ca="1" si="10"/>
        <v>168</v>
      </c>
      <c r="E175">
        <f t="shared" ca="1" si="12"/>
        <v>990</v>
      </c>
      <c r="F175">
        <f t="shared" ca="1" si="11"/>
        <v>172</v>
      </c>
      <c r="G175" t="str">
        <f ca="1">INDEX(Rutas_Despiece!C:C,MATCH($F175,$D:$D,0))</f>
        <v>Rutas_Domingo_1</v>
      </c>
      <c r="H175" t="str">
        <f ca="1">INDEX(Rutas_Despiece!$D:$D,MATCH($F175,$D:$D,0))</f>
        <v>Ruta 1_1D</v>
      </c>
      <c r="I175">
        <f ca="1">INDEX(Rutas_Despiece!$J:$J,MATCH($F175,$D:$D,0))</f>
        <v>41.722875899999998</v>
      </c>
      <c r="J175">
        <f ca="1">INDEX(Rutas_Despiece!$K:$K,MATCH($F175,$D:$D,0))</f>
        <v>-1.0368519</v>
      </c>
      <c r="L175" t="str">
        <f ca="1">INDEX(Rutas_Despiece!$F:$F,MATCH($F175,$D:$D,0))&amp;" "&amp;INDEX(Rutas_Despiece!$G:$G,MATCH($F175,$D:$D,0))</f>
        <v xml:space="preserve">Urbanización Alameda </v>
      </c>
      <c r="M175" t="str">
        <f ca="1">INDEX(Rutas_Despiece!$H:$H,MATCH($F175,$D:$D,0))</f>
        <v>Casetas</v>
      </c>
      <c r="N175" t="str">
        <f ca="1">INDEX(Rutas_Despiece!$I:$I,MATCH($F175,$D:$D,0))</f>
        <v>Zaragoza, España</v>
      </c>
      <c r="O175">
        <f ca="1">INDEX(Rutas_Despiece!$L:$L,MATCH($F175,$D:$D,0))</f>
        <v>0</v>
      </c>
      <c r="P175" s="39" t="str">
        <f ca="1">Rutas_Despiece!M175</f>
        <v>Ida</v>
      </c>
      <c r="Q175" s="39" t="str">
        <f ca="1">Rutas_Despiece!N175</f>
        <v>05:45</v>
      </c>
      <c r="R175" s="39" t="str">
        <f ca="1">Rutas_Despiece!O175</f>
        <v>13:45</v>
      </c>
      <c r="S175" s="39">
        <f ca="1">Rutas_Despiece!P175</f>
        <v>0</v>
      </c>
      <c r="T175" s="39">
        <f ca="1">Rutas_Despiece!Q175</f>
        <v>0</v>
      </c>
    </row>
    <row r="176" spans="1:20" x14ac:dyDescent="0.25">
      <c r="A176">
        <f ca="1">IF(Rutas_Despiece!A176&lt;&gt;Rutas_Despiece!A175,1,0)</f>
        <v>0</v>
      </c>
      <c r="B176" s="69" t="s">
        <v>1174</v>
      </c>
      <c r="C176">
        <f t="shared" ca="1" si="9"/>
        <v>1</v>
      </c>
      <c r="D176">
        <f t="shared" ca="1" si="10"/>
        <v>169</v>
      </c>
      <c r="E176">
        <f t="shared" ca="1" si="12"/>
        <v>990</v>
      </c>
      <c r="F176">
        <f t="shared" ca="1" si="11"/>
        <v>173</v>
      </c>
      <c r="G176" t="str">
        <f ca="1">INDEX(Rutas_Despiece!C:C,MATCH($F176,$D:$D,0))</f>
        <v>Rutas_Domingo_1</v>
      </c>
      <c r="H176" t="str">
        <f ca="1">INDEX(Rutas_Despiece!$D:$D,MATCH($F176,$D:$D,0))</f>
        <v>Ruta 1_1D</v>
      </c>
      <c r="I176">
        <f ca="1">INDEX(Rutas_Despiece!$J:$J,MATCH($F176,$D:$D,0))</f>
        <v>41.766540900000003</v>
      </c>
      <c r="J176">
        <f ca="1">INDEX(Rutas_Despiece!$K:$K,MATCH($F176,$D:$D,0))</f>
        <v>-1.1260872</v>
      </c>
      <c r="L176" t="str">
        <f ca="1">INDEX(Rutas_Despiece!$F:$F,MATCH($F176,$D:$D,0))&amp;" "&amp;INDEX(Rutas_Despiece!$G:$G,MATCH($F176,$D:$D,0))</f>
        <v xml:space="preserve">Alagón  </v>
      </c>
      <c r="M176" t="str">
        <f ca="1">INDEX(Rutas_Despiece!$H:$H,MATCH($F176,$D:$D,0))</f>
        <v xml:space="preserve">Alagón </v>
      </c>
      <c r="N176" t="str">
        <f ca="1">INDEX(Rutas_Despiece!$I:$I,MATCH($F176,$D:$D,0))</f>
        <v>Zaragoza, España</v>
      </c>
      <c r="O176" t="str">
        <f ca="1">INDEX(Rutas_Despiece!$L:$L,MATCH($F176,$D:$D,0))</f>
        <v>Rotonda - Pd. Bus</v>
      </c>
      <c r="P176" s="39" t="str">
        <f ca="1">Rutas_Despiece!M176</f>
        <v>Ida</v>
      </c>
      <c r="Q176" s="39" t="str">
        <f ca="1">Rutas_Despiece!N176</f>
        <v>05:48</v>
      </c>
      <c r="R176" s="39" t="str">
        <f ca="1">Rutas_Despiece!O176</f>
        <v>13:48</v>
      </c>
      <c r="S176" s="39">
        <f ca="1">Rutas_Despiece!P176</f>
        <v>0</v>
      </c>
      <c r="T176" s="39">
        <f ca="1">Rutas_Despiece!Q176</f>
        <v>0</v>
      </c>
    </row>
    <row r="177" spans="1:20" x14ac:dyDescent="0.25">
      <c r="A177">
        <f ca="1">IF(Rutas_Despiece!A177&lt;&gt;Rutas_Despiece!A176,1,0)</f>
        <v>0</v>
      </c>
      <c r="B177" s="69" t="s">
        <v>1174</v>
      </c>
      <c r="C177">
        <f t="shared" ca="1" si="9"/>
        <v>1</v>
      </c>
      <c r="D177">
        <f t="shared" ca="1" si="10"/>
        <v>170</v>
      </c>
      <c r="E177">
        <f t="shared" ca="1" si="12"/>
        <v>990</v>
      </c>
      <c r="F177">
        <f t="shared" ca="1" si="11"/>
        <v>174</v>
      </c>
      <c r="G177" t="str">
        <f ca="1">INDEX(Rutas_Despiece!C:C,MATCH($F177,$D:$D,0))</f>
        <v>Rutas_Domingo_1</v>
      </c>
      <c r="H177" t="str">
        <f ca="1">INDEX(Rutas_Despiece!$D:$D,MATCH($F177,$D:$D,0))</f>
        <v>Ruta 1_1D</v>
      </c>
      <c r="I177">
        <f ca="1">INDEX(Rutas_Despiece!$J:$J,MATCH($F177,$D:$D,0))</f>
        <v>41.749628000000001</v>
      </c>
      <c r="J177">
        <f ca="1">INDEX(Rutas_Despiece!$K:$K,MATCH($F177,$D:$D,0))</f>
        <v>-1.1755139999999999</v>
      </c>
      <c r="L177" t="str">
        <f ca="1">INDEX(Rutas_Despiece!$F:$F,MATCH($F177,$D:$D,0))&amp;" "&amp;INDEX(Rutas_Despiece!$G:$G,MATCH($F177,$D:$D,0))</f>
        <v xml:space="preserve">Pol. Ind Entrerrios </v>
      </c>
      <c r="M177" t="str">
        <f ca="1">INDEX(Rutas_Despiece!$H:$H,MATCH($F177,$D:$D,0))</f>
        <v>Figueruelas</v>
      </c>
      <c r="N177" t="str">
        <f ca="1">INDEX(Rutas_Despiece!$I:$I,MATCH($F177,$D:$D,0))</f>
        <v>Zaragoza, España</v>
      </c>
      <c r="O177" t="str">
        <f ca="1">INDEX(Rutas_Despiece!$L:$L,MATCH($F177,$D:$D,0))</f>
        <v>Opel Puerta 5</v>
      </c>
      <c r="P177" s="39" t="str">
        <f ca="1">Rutas_Despiece!M177</f>
        <v>Ida</v>
      </c>
      <c r="Q177" s="39" t="str">
        <f ca="1">Rutas_Despiece!N177</f>
        <v>05:50</v>
      </c>
      <c r="R177" s="39" t="str">
        <f ca="1">Rutas_Despiece!O177</f>
        <v>13:50</v>
      </c>
      <c r="S177" s="39">
        <f ca="1">Rutas_Despiece!P177</f>
        <v>0</v>
      </c>
      <c r="T177" s="39">
        <f ca="1">Rutas_Despiece!Q177</f>
        <v>0</v>
      </c>
    </row>
    <row r="178" spans="1:20" x14ac:dyDescent="0.25">
      <c r="A178">
        <f ca="1">IF(Rutas_Despiece!A178&lt;&gt;Rutas_Despiece!A177,1,0)</f>
        <v>0</v>
      </c>
      <c r="B178" s="69" t="s">
        <v>1174</v>
      </c>
      <c r="C178">
        <f t="shared" ca="1" si="9"/>
        <v>1</v>
      </c>
      <c r="D178">
        <f t="shared" ca="1" si="10"/>
        <v>171</v>
      </c>
      <c r="E178">
        <f t="shared" ca="1" si="12"/>
        <v>990</v>
      </c>
      <c r="F178">
        <f t="shared" ca="1" si="11"/>
        <v>175</v>
      </c>
      <c r="G178" t="str">
        <f ca="1">INDEX(Rutas_Despiece!C:C,MATCH($F178,$D:$D,0))</f>
        <v>Rutas_Domingo_1</v>
      </c>
      <c r="H178" t="str">
        <f ca="1">INDEX(Rutas_Despiece!$D:$D,MATCH($F178,$D:$D,0))</f>
        <v>Ruta 1_1D</v>
      </c>
      <c r="I178">
        <f ca="1">INDEX(Rutas_Despiece!$J:$J,MATCH($F178,$D:$D,0))</f>
        <v>41.749628000000001</v>
      </c>
      <c r="J178">
        <f ca="1">INDEX(Rutas_Despiece!$K:$K,MATCH($F178,$D:$D,0))</f>
        <v>-1.1755139999999999</v>
      </c>
      <c r="L178" t="str">
        <f ca="1">INDEX(Rutas_Despiece!$F:$F,MATCH($F178,$D:$D,0))&amp;" "&amp;INDEX(Rutas_Despiece!$G:$G,MATCH($F178,$D:$D,0))</f>
        <v xml:space="preserve">Pol. Ind Entrerrios </v>
      </c>
      <c r="M178" t="str">
        <f ca="1">INDEX(Rutas_Despiece!$H:$H,MATCH($F178,$D:$D,0))</f>
        <v>Figueruelas</v>
      </c>
      <c r="N178" t="str">
        <f ca="1">INDEX(Rutas_Despiece!$I:$I,MATCH($F178,$D:$D,0))</f>
        <v>Zaragoza, España</v>
      </c>
      <c r="O178" t="str">
        <f ca="1">INDEX(Rutas_Despiece!$L:$L,MATCH($F178,$D:$D,0))</f>
        <v>Opel Puerta 5</v>
      </c>
      <c r="P178" s="39" t="str">
        <f ca="1">Rutas_Despiece!M178</f>
        <v>Ida</v>
      </c>
      <c r="Q178" s="39" t="str">
        <f ca="1">Rutas_Despiece!N178</f>
        <v>05:57</v>
      </c>
      <c r="R178" s="39" t="str">
        <f ca="1">Rutas_Despiece!O178</f>
        <v>13:57</v>
      </c>
      <c r="S178" s="39">
        <f ca="1">Rutas_Despiece!P178</f>
        <v>0</v>
      </c>
      <c r="T178" s="39">
        <f ca="1">Rutas_Despiece!Q178</f>
        <v>0</v>
      </c>
    </row>
    <row r="179" spans="1:20" x14ac:dyDescent="0.25">
      <c r="A179">
        <f ca="1">IF(Rutas_Despiece!A179&lt;&gt;Rutas_Despiece!A178,1,0)</f>
        <v>0</v>
      </c>
      <c r="B179" s="69" t="s">
        <v>1174</v>
      </c>
      <c r="C179">
        <f t="shared" ca="1" si="9"/>
        <v>1</v>
      </c>
      <c r="D179">
        <f t="shared" ca="1" si="10"/>
        <v>172</v>
      </c>
      <c r="E179">
        <f t="shared" ca="1" si="12"/>
        <v>990</v>
      </c>
      <c r="F179">
        <f t="shared" ca="1" si="11"/>
        <v>176</v>
      </c>
      <c r="G179" t="str">
        <f ca="1">INDEX(Rutas_Despiece!C:C,MATCH($F179,$D:$D,0))</f>
        <v>Rutas_Domingo_1</v>
      </c>
      <c r="H179" t="str">
        <f ca="1">INDEX(Rutas_Despiece!$D:$D,MATCH($F179,$D:$D,0))</f>
        <v>Ruta 1_1D</v>
      </c>
      <c r="I179">
        <f ca="1">INDEX(Rutas_Despiece!$J:$J,MATCH($F179,$D:$D,0))</f>
        <v>41.766540900000003</v>
      </c>
      <c r="J179">
        <f ca="1">INDEX(Rutas_Despiece!$K:$K,MATCH($F179,$D:$D,0))</f>
        <v>-1.1260872</v>
      </c>
      <c r="L179" t="str">
        <f ca="1">INDEX(Rutas_Despiece!$F:$F,MATCH($F179,$D:$D,0))&amp;" "&amp;INDEX(Rutas_Despiece!$G:$G,MATCH($F179,$D:$D,0))</f>
        <v xml:space="preserve">Alagón  </v>
      </c>
      <c r="M179" t="str">
        <f ca="1">INDEX(Rutas_Despiece!$H:$H,MATCH($F179,$D:$D,0))</f>
        <v xml:space="preserve">Alagón </v>
      </c>
      <c r="N179" t="str">
        <f ca="1">INDEX(Rutas_Despiece!$I:$I,MATCH($F179,$D:$D,0))</f>
        <v>Zaragoza, España</v>
      </c>
      <c r="O179" t="str">
        <f ca="1">INDEX(Rutas_Despiece!$L:$L,MATCH($F179,$D:$D,0))</f>
        <v>Rotonda - Pd. Bus</v>
      </c>
      <c r="P179" s="39" t="str">
        <f ca="1">Rutas_Despiece!M179</f>
        <v>Ida</v>
      </c>
      <c r="Q179" s="39" t="str">
        <f ca="1">Rutas_Despiece!N179</f>
        <v>05:58</v>
      </c>
      <c r="R179" s="39" t="str">
        <f ca="1">Rutas_Despiece!O179</f>
        <v>13:58</v>
      </c>
      <c r="S179" s="39">
        <f ca="1">Rutas_Despiece!P179</f>
        <v>0</v>
      </c>
      <c r="T179" s="39">
        <f ca="1">Rutas_Despiece!Q179</f>
        <v>0</v>
      </c>
    </row>
    <row r="180" spans="1:20" x14ac:dyDescent="0.25">
      <c r="A180">
        <f ca="1">IF(Rutas_Despiece!A180&lt;&gt;Rutas_Despiece!A179,1,0)</f>
        <v>0</v>
      </c>
      <c r="B180" s="69" t="s">
        <v>1174</v>
      </c>
      <c r="C180">
        <f t="shared" ca="1" si="9"/>
        <v>1</v>
      </c>
      <c r="D180">
        <f t="shared" ca="1" si="10"/>
        <v>173</v>
      </c>
      <c r="E180">
        <f t="shared" ca="1" si="12"/>
        <v>990</v>
      </c>
      <c r="F180">
        <f t="shared" ca="1" si="11"/>
        <v>177</v>
      </c>
      <c r="G180" t="str">
        <f ca="1">INDEX(Rutas_Despiece!C:C,MATCH($F180,$D:$D,0))</f>
        <v>Rutas_Domingo_1</v>
      </c>
      <c r="H180" t="str">
        <f ca="1">INDEX(Rutas_Despiece!$D:$D,MATCH($F180,$D:$D,0))</f>
        <v>Ruta 1_1D</v>
      </c>
      <c r="I180">
        <f ca="1">INDEX(Rutas_Despiece!$J:$J,MATCH($F180,$D:$D,0))</f>
        <v>41.722552800000003</v>
      </c>
      <c r="J180">
        <f ca="1">INDEX(Rutas_Despiece!$K:$K,MATCH($F180,$D:$D,0))</f>
        <v>-1.0365697</v>
      </c>
      <c r="L180" t="str">
        <f ca="1">INDEX(Rutas_Despiece!$F:$F,MATCH($F180,$D:$D,0))&amp;" "&amp;INDEX(Rutas_Despiece!$G:$G,MATCH($F180,$D:$D,0))</f>
        <v xml:space="preserve">Frente Urbanización Alameda </v>
      </c>
      <c r="M180" t="str">
        <f ca="1">INDEX(Rutas_Despiece!$H:$H,MATCH($F180,$D:$D,0))</f>
        <v>Casetas</v>
      </c>
      <c r="N180" t="str">
        <f ca="1">INDEX(Rutas_Despiece!$I:$I,MATCH($F180,$D:$D,0))</f>
        <v>Zaragoza, España</v>
      </c>
      <c r="O180" t="str">
        <f ca="1">INDEX(Rutas_Despiece!$L:$L,MATCH($F180,$D:$D,0))</f>
        <v>Frente nº 52 - Pd. Bus (?)</v>
      </c>
      <c r="P180" s="39" t="str">
        <f ca="1">Rutas_Despiece!M180</f>
        <v>Ida</v>
      </c>
      <c r="Q180" s="39" t="str">
        <f ca="1">Rutas_Despiece!N180</f>
        <v>06:03</v>
      </c>
      <c r="R180" s="39" t="str">
        <f ca="1">Rutas_Despiece!O180</f>
        <v>14:03</v>
      </c>
      <c r="S180" s="39">
        <f ca="1">Rutas_Despiece!P180</f>
        <v>0</v>
      </c>
      <c r="T180" s="39">
        <f ca="1">Rutas_Despiece!Q180</f>
        <v>0</v>
      </c>
    </row>
    <row r="181" spans="1:20" x14ac:dyDescent="0.25">
      <c r="A181">
        <f ca="1">IF(Rutas_Despiece!A181&lt;&gt;Rutas_Despiece!A180,1,0)</f>
        <v>0</v>
      </c>
      <c r="B181" s="69" t="s">
        <v>1174</v>
      </c>
      <c r="C181">
        <f t="shared" ca="1" si="9"/>
        <v>1</v>
      </c>
      <c r="D181">
        <f t="shared" ca="1" si="10"/>
        <v>174</v>
      </c>
      <c r="E181">
        <f t="shared" ca="1" si="12"/>
        <v>990</v>
      </c>
      <c r="F181">
        <f t="shared" ca="1" si="11"/>
        <v>178</v>
      </c>
      <c r="G181" t="str">
        <f ca="1">INDEX(Rutas_Despiece!C:C,MATCH($F181,$D:$D,0))</f>
        <v>Rutas_Domingo_1</v>
      </c>
      <c r="H181" t="str">
        <f ca="1">INDEX(Rutas_Despiece!$D:$D,MATCH($F181,$D:$D,0))</f>
        <v>Ruta 1_1D</v>
      </c>
      <c r="I181">
        <f ca="1">INDEX(Rutas_Despiece!$J:$J,MATCH($F181,$D:$D,0))</f>
        <v>41.719026399999997</v>
      </c>
      <c r="J181">
        <f ca="1">INDEX(Rutas_Despiece!$K:$K,MATCH($F181,$D:$D,0))</f>
        <v>-1.0285835999999999</v>
      </c>
      <c r="L181" t="str">
        <f ca="1">INDEX(Rutas_Despiece!$F:$F,MATCH($F181,$D:$D,0))&amp;" "&amp;INDEX(Rutas_Despiece!$G:$G,MATCH($F181,$D:$D,0))</f>
        <v xml:space="preserve">Ctra. Logroño  </v>
      </c>
      <c r="M181" t="str">
        <f ca="1">INDEX(Rutas_Despiece!$H:$H,MATCH($F181,$D:$D,0))</f>
        <v>Casetas</v>
      </c>
      <c r="N181" t="str">
        <f ca="1">INDEX(Rutas_Despiece!$I:$I,MATCH($F181,$D:$D,0))</f>
        <v>Zaragoza, España</v>
      </c>
      <c r="O181" t="str">
        <f ca="1">INDEX(Rutas_Despiece!$L:$L,MATCH($F181,$D:$D,0))</f>
        <v>Frente nº 52</v>
      </c>
      <c r="P181" s="39" t="str">
        <f ca="1">Rutas_Despiece!M181</f>
        <v>Ida</v>
      </c>
      <c r="Q181" s="39" t="str">
        <f ca="1">Rutas_Despiece!N181</f>
        <v>06:10</v>
      </c>
      <c r="R181" s="39" t="str">
        <f ca="1">Rutas_Despiece!O181</f>
        <v>14:10</v>
      </c>
      <c r="S181" s="39">
        <f ca="1">Rutas_Despiece!P181</f>
        <v>0</v>
      </c>
      <c r="T181" s="39">
        <f ca="1">Rutas_Despiece!Q181</f>
        <v>0</v>
      </c>
    </row>
    <row r="182" spans="1:20" x14ac:dyDescent="0.25">
      <c r="A182">
        <f ca="1">IF(Rutas_Despiece!A182&lt;&gt;Rutas_Despiece!A181,1,0)</f>
        <v>0</v>
      </c>
      <c r="B182" s="69" t="s">
        <v>1174</v>
      </c>
      <c r="C182">
        <f t="shared" ca="1" si="9"/>
        <v>1</v>
      </c>
      <c r="D182">
        <f t="shared" ca="1" si="10"/>
        <v>175</v>
      </c>
      <c r="E182">
        <f t="shared" ca="1" si="12"/>
        <v>990</v>
      </c>
      <c r="F182">
        <f t="shared" ca="1" si="11"/>
        <v>179</v>
      </c>
      <c r="G182" t="str">
        <f ca="1">INDEX(Rutas_Despiece!C:C,MATCH($F182,$D:$D,0))</f>
        <v>Rutas_Domingo_1</v>
      </c>
      <c r="H182" t="str">
        <f ca="1">INDEX(Rutas_Despiece!$D:$D,MATCH($F182,$D:$D,0))</f>
        <v>Ruta 1_1D</v>
      </c>
      <c r="I182">
        <f ca="1">INDEX(Rutas_Despiece!$J:$J,MATCH($F182,$D:$D,0))</f>
        <v>41.701668599999998</v>
      </c>
      <c r="J182">
        <f ca="1">INDEX(Rutas_Despiece!$K:$K,MATCH($F182,$D:$D,0))</f>
        <v>-1.0000819999999999</v>
      </c>
      <c r="L182" t="str">
        <f ca="1">INDEX(Rutas_Despiece!$F:$F,MATCH($F182,$D:$D,0))&amp;" "&amp;INDEX(Rutas_Despiece!$G:$G,MATCH($F182,$D:$D,0))</f>
        <v xml:space="preserve">Ctra. Logroño </v>
      </c>
      <c r="M182" t="str">
        <f ca="1">INDEX(Rutas_Despiece!$H:$H,MATCH($F182,$D:$D,0))</f>
        <v xml:space="preserve">Utebo </v>
      </c>
      <c r="N182" t="str">
        <f ca="1">INDEX(Rutas_Despiece!$I:$I,MATCH($F182,$D:$D,0))</f>
        <v>Zaragoza, España</v>
      </c>
      <c r="O182" t="str">
        <f ca="1">INDEX(Rutas_Despiece!$L:$L,MATCH($F182,$D:$D,0))</f>
        <v>Frente desvío Utebo - Pd. Bus (?)</v>
      </c>
      <c r="P182" s="39" t="str">
        <f ca="1">Rutas_Despiece!M182</f>
        <v>Vuelta</v>
      </c>
      <c r="Q182" s="39" t="str">
        <f ca="1">Rutas_Despiece!N182</f>
        <v/>
      </c>
      <c r="R182" s="39" t="str">
        <f ca="1">Rutas_Despiece!O182</f>
        <v/>
      </c>
      <c r="S182" s="39" t="str">
        <f ca="1">Rutas_Despiece!P182</f>
        <v/>
      </c>
      <c r="T182" s="39" t="str">
        <f ca="1">Rutas_Despiece!Q182</f>
        <v/>
      </c>
    </row>
    <row r="183" spans="1:20" x14ac:dyDescent="0.25">
      <c r="A183">
        <f ca="1">IF(Rutas_Despiece!A183&lt;&gt;Rutas_Despiece!A182,1,0)</f>
        <v>0</v>
      </c>
      <c r="B183" s="69" t="s">
        <v>1174</v>
      </c>
      <c r="C183">
        <f t="shared" ca="1" si="9"/>
        <v>1</v>
      </c>
      <c r="D183">
        <f t="shared" ca="1" si="10"/>
        <v>176</v>
      </c>
      <c r="E183">
        <f t="shared" ca="1" si="12"/>
        <v>990</v>
      </c>
      <c r="F183">
        <f t="shared" ca="1" si="11"/>
        <v>180</v>
      </c>
      <c r="G183" t="str">
        <f ca="1">INDEX(Rutas_Despiece!C:C,MATCH($F183,$D:$D,0))</f>
        <v>Rutas_Domingo_1</v>
      </c>
      <c r="H183" t="str">
        <f ca="1">INDEX(Rutas_Despiece!$D:$D,MATCH($F183,$D:$D,0))</f>
        <v>Ruta 1_1D</v>
      </c>
      <c r="I183">
        <f ca="1">INDEX(Rutas_Despiece!$J:$J,MATCH($F183,$D:$D,0))</f>
        <v>41.689270800000003</v>
      </c>
      <c r="J183">
        <f ca="1">INDEX(Rutas_Despiece!$K:$K,MATCH($F183,$D:$D,0))</f>
        <v>-0.97838800000000004</v>
      </c>
      <c r="L183" t="str">
        <f ca="1">INDEX(Rutas_Despiece!$F:$F,MATCH($F183,$D:$D,0))&amp;" "&amp;INDEX(Rutas_Despiece!$G:$G,MATCH($F183,$D:$D,0))</f>
        <v xml:space="preserve">Ctra. Logroño </v>
      </c>
      <c r="M183" t="str">
        <f ca="1">INDEX(Rutas_Despiece!$H:$H,MATCH($F183,$D:$D,0))</f>
        <v xml:space="preserve">Monzalbarba </v>
      </c>
      <c r="N183" t="str">
        <f ca="1">INDEX(Rutas_Despiece!$I:$I,MATCH($F183,$D:$D,0))</f>
        <v>Zaragoza, España</v>
      </c>
      <c r="O183" t="str">
        <f ca="1">INDEX(Rutas_Despiece!$L:$L,MATCH($F183,$D:$D,0))</f>
        <v>Desvío Monzalbarba - Pd. Bus (?)</v>
      </c>
      <c r="P183" s="39" t="str">
        <f ca="1">Rutas_Despiece!M183</f>
        <v>Vuelta</v>
      </c>
      <c r="Q183" s="39" t="str">
        <f ca="1">Rutas_Despiece!N183</f>
        <v/>
      </c>
      <c r="R183" s="39" t="str">
        <f ca="1">Rutas_Despiece!O183</f>
        <v/>
      </c>
      <c r="S183" s="39" t="str">
        <f ca="1">Rutas_Despiece!P183</f>
        <v/>
      </c>
      <c r="T183" s="39" t="str">
        <f ca="1">Rutas_Despiece!Q183</f>
        <v/>
      </c>
    </row>
    <row r="184" spans="1:20" x14ac:dyDescent="0.25">
      <c r="A184">
        <f ca="1">IF(Rutas_Despiece!A184&lt;&gt;Rutas_Despiece!A183,1,0)</f>
        <v>0</v>
      </c>
      <c r="B184" s="69" t="s">
        <v>1174</v>
      </c>
      <c r="C184">
        <f t="shared" ca="1" si="9"/>
        <v>1</v>
      </c>
      <c r="D184">
        <f t="shared" ca="1" si="10"/>
        <v>177</v>
      </c>
      <c r="E184">
        <f t="shared" ca="1" si="12"/>
        <v>990</v>
      </c>
      <c r="F184">
        <f t="shared" ca="1" si="11"/>
        <v>181</v>
      </c>
      <c r="G184" t="str">
        <f ca="1">INDEX(Rutas_Despiece!C:C,MATCH($F184,$D:$D,0))</f>
        <v>Rutas_Domingo_1</v>
      </c>
      <c r="H184" t="str">
        <f ca="1">INDEX(Rutas_Despiece!$D:$D,MATCH($F184,$D:$D,0))</f>
        <v>Ruta 1_1D</v>
      </c>
      <c r="I184">
        <f ca="1">INDEX(Rutas_Despiece!$J:$J,MATCH($F184,$D:$D,0))</f>
        <v>41.664750900000001</v>
      </c>
      <c r="J184">
        <f ca="1">INDEX(Rutas_Despiece!$K:$K,MATCH($F184,$D:$D,0))</f>
        <v>-0.93411149999999998</v>
      </c>
      <c r="L184" t="str">
        <f ca="1">INDEX(Rutas_Despiece!$F:$F,MATCH($F184,$D:$D,0))&amp;" "&amp;INDEX(Rutas_Despiece!$G:$G,MATCH($F184,$D:$D,0))</f>
        <v xml:space="preserve">Torres de San Lamberto </v>
      </c>
      <c r="M184" t="str">
        <f ca="1">INDEX(Rutas_Despiece!$H:$H,MATCH($F184,$D:$D,0))</f>
        <v>Zaragoza</v>
      </c>
      <c r="N184" t="str">
        <f ca="1">INDEX(Rutas_Despiece!$I:$I,MATCH($F184,$D:$D,0))</f>
        <v>Zaragoza, España</v>
      </c>
      <c r="O184" t="str">
        <f ca="1">INDEX(Rutas_Despiece!$L:$L,MATCH($F184,$D:$D,0))</f>
        <v>Frente Torres de San Lamberto</v>
      </c>
      <c r="P184" s="39" t="str">
        <f ca="1">Rutas_Despiece!M184</f>
        <v>Vuelta</v>
      </c>
      <c r="Q184" s="39" t="str">
        <f ca="1">Rutas_Despiece!N184</f>
        <v/>
      </c>
      <c r="R184" s="39" t="str">
        <f ca="1">Rutas_Despiece!O184</f>
        <v/>
      </c>
      <c r="S184" s="39" t="str">
        <f ca="1">Rutas_Despiece!P184</f>
        <v/>
      </c>
      <c r="T184" s="39" t="str">
        <f ca="1">Rutas_Despiece!Q184</f>
        <v/>
      </c>
    </row>
    <row r="185" spans="1:20" x14ac:dyDescent="0.25">
      <c r="A185">
        <f ca="1">IF(Rutas_Despiece!A185&lt;&gt;Rutas_Despiece!A184,1,0)</f>
        <v>0</v>
      </c>
      <c r="B185" s="69" t="s">
        <v>1174</v>
      </c>
      <c r="C185">
        <f t="shared" ca="1" si="9"/>
        <v>1</v>
      </c>
      <c r="D185">
        <f t="shared" ca="1" si="10"/>
        <v>178</v>
      </c>
      <c r="E185">
        <f t="shared" ca="1" si="12"/>
        <v>990</v>
      </c>
      <c r="F185">
        <f t="shared" ca="1" si="11"/>
        <v>182</v>
      </c>
      <c r="G185" t="str">
        <f ca="1">INDEX(Rutas_Despiece!C:C,MATCH($F185,$D:$D,0))</f>
        <v>Rutas_Domingo_1</v>
      </c>
      <c r="H185" t="str">
        <f ca="1">INDEX(Rutas_Despiece!$D:$D,MATCH($F185,$D:$D,0))</f>
        <v>Ruta 1_1D</v>
      </c>
      <c r="I185">
        <f ca="1">INDEX(Rutas_Despiece!$J:$J,MATCH($F185,$D:$D,0))</f>
        <v>41.655794</v>
      </c>
      <c r="J185">
        <f ca="1">INDEX(Rutas_Despiece!$K:$K,MATCH($F185,$D:$D,0))</f>
        <v>-0.90835900000000003</v>
      </c>
      <c r="L185" t="str">
        <f ca="1">INDEX(Rutas_Despiece!$F:$F,MATCH($F185,$D:$D,0))&amp;" "&amp;INDEX(Rutas_Despiece!$G:$G,MATCH($F185,$D:$D,0))</f>
        <v>Avenida de Navarra nº 183</v>
      </c>
      <c r="M185" t="str">
        <f ca="1">INDEX(Rutas_Despiece!$H:$H,MATCH($F185,$D:$D,0))</f>
        <v>Zaragoza</v>
      </c>
      <c r="N185" t="str">
        <f ca="1">INDEX(Rutas_Despiece!$I:$I,MATCH($F185,$D:$D,0))</f>
        <v>Zaragoza, España</v>
      </c>
      <c r="O185" t="str">
        <f ca="1">INDEX(Rutas_Despiece!$L:$L,MATCH($F185,$D:$D,0))</f>
        <v>Pd. Bus</v>
      </c>
      <c r="P185" s="39" t="str">
        <f ca="1">Rutas_Despiece!M185</f>
        <v>Vuelta</v>
      </c>
      <c r="Q185" s="39" t="str">
        <f ca="1">Rutas_Despiece!N185</f>
        <v/>
      </c>
      <c r="R185" s="39" t="str">
        <f ca="1">Rutas_Despiece!O185</f>
        <v/>
      </c>
      <c r="S185" s="39" t="str">
        <f ca="1">Rutas_Despiece!P185</f>
        <v/>
      </c>
      <c r="T185" s="39" t="str">
        <f ca="1">Rutas_Despiece!Q185</f>
        <v/>
      </c>
    </row>
    <row r="186" spans="1:20" x14ac:dyDescent="0.25">
      <c r="A186">
        <f ca="1">IF(Rutas_Despiece!A186&lt;&gt;Rutas_Despiece!A185,1,0)</f>
        <v>0</v>
      </c>
      <c r="B186" s="69" t="s">
        <v>1174</v>
      </c>
      <c r="C186">
        <f t="shared" ca="1" si="9"/>
        <v>1</v>
      </c>
      <c r="D186">
        <f t="shared" ca="1" si="10"/>
        <v>179</v>
      </c>
      <c r="E186">
        <f t="shared" ca="1" si="12"/>
        <v>990</v>
      </c>
      <c r="F186">
        <f t="shared" ca="1" si="11"/>
        <v>183</v>
      </c>
      <c r="G186" t="str">
        <f ca="1">INDEX(Rutas_Despiece!C:C,MATCH($F186,$D:$D,0))</f>
        <v>Rutas_Domingo_1</v>
      </c>
      <c r="H186" t="str">
        <f ca="1">INDEX(Rutas_Despiece!$D:$D,MATCH($F186,$D:$D,0))</f>
        <v>Ruta 1_1D</v>
      </c>
      <c r="I186">
        <f ca="1">INDEX(Rutas_Despiece!$J:$J,MATCH($F186,$D:$D,0))</f>
        <v>41.654769999999999</v>
      </c>
      <c r="J186">
        <f ca="1">INDEX(Rutas_Despiece!$K:$K,MATCH($F186,$D:$D,0))</f>
        <v>-0.90088900000000005</v>
      </c>
      <c r="L186" t="str">
        <f ca="1">INDEX(Rutas_Despiece!$F:$F,MATCH($F186,$D:$D,0))&amp;" "&amp;INDEX(Rutas_Despiece!$G:$G,MATCH($F186,$D:$D,0))</f>
        <v>Avd. De Navarra nº 71</v>
      </c>
      <c r="M186" t="str">
        <f ca="1">INDEX(Rutas_Despiece!$H:$H,MATCH($F186,$D:$D,0))</f>
        <v>Zaragoza</v>
      </c>
      <c r="N186" t="str">
        <f ca="1">INDEX(Rutas_Despiece!$I:$I,MATCH($F186,$D:$D,0))</f>
        <v>Zaragoza, España</v>
      </c>
      <c r="O186" t="str">
        <f ca="1">INDEX(Rutas_Despiece!$L:$L,MATCH($F186,$D:$D,0))</f>
        <v>Pd. Bus</v>
      </c>
      <c r="P186" s="39" t="str">
        <f ca="1">Rutas_Despiece!M186</f>
        <v>Vuelta</v>
      </c>
      <c r="Q186" s="39" t="str">
        <f ca="1">Rutas_Despiece!N186</f>
        <v/>
      </c>
      <c r="R186" s="39" t="str">
        <f ca="1">Rutas_Despiece!O186</f>
        <v/>
      </c>
      <c r="S186" s="39" t="str">
        <f ca="1">Rutas_Despiece!P186</f>
        <v/>
      </c>
      <c r="T186" s="39" t="str">
        <f ca="1">Rutas_Despiece!Q186</f>
        <v/>
      </c>
    </row>
    <row r="187" spans="1:20" x14ac:dyDescent="0.25">
      <c r="A187">
        <f ca="1">IF(Rutas_Despiece!A187&lt;&gt;Rutas_Despiece!A186,1,0)</f>
        <v>0</v>
      </c>
      <c r="B187" s="69" t="s">
        <v>1174</v>
      </c>
      <c r="C187">
        <f t="shared" ca="1" si="9"/>
        <v>1</v>
      </c>
      <c r="D187">
        <f t="shared" ca="1" si="10"/>
        <v>180</v>
      </c>
      <c r="E187">
        <f t="shared" ca="1" si="12"/>
        <v>990</v>
      </c>
      <c r="F187">
        <f t="shared" ca="1" si="11"/>
        <v>184</v>
      </c>
      <c r="G187" t="str">
        <f ca="1">INDEX(Rutas_Despiece!C:C,MATCH($F187,$D:$D,0))</f>
        <v>Rutas_Domingo_1</v>
      </c>
      <c r="H187" t="str">
        <f ca="1">INDEX(Rutas_Despiece!$D:$D,MATCH($F187,$D:$D,0))</f>
        <v>Ruta 1_1D</v>
      </c>
      <c r="I187">
        <f ca="1">INDEX(Rutas_Despiece!$J:$J,MATCH($F187,$D:$D,0))</f>
        <v>41.648246200000003</v>
      </c>
      <c r="J187">
        <f ca="1">INDEX(Rutas_Despiece!$K:$K,MATCH($F187,$D:$D,0))</f>
        <v>-0.9020705</v>
      </c>
      <c r="L187" t="str">
        <f ca="1">INDEX(Rutas_Despiece!$F:$F,MATCH($F187,$D:$D,0))&amp;" "&amp;INDEX(Rutas_Despiece!$G:$G,MATCH($F187,$D:$D,0))</f>
        <v xml:space="preserve">Franco y López  </v>
      </c>
      <c r="M187" t="str">
        <f ca="1">INDEX(Rutas_Despiece!$H:$H,MATCH($F187,$D:$D,0))</f>
        <v>Zaragoza</v>
      </c>
      <c r="N187" t="str">
        <f ca="1">INDEX(Rutas_Despiece!$I:$I,MATCH($F187,$D:$D,0))</f>
        <v>Zaragoza, España</v>
      </c>
      <c r="O187" t="str">
        <f ca="1">INDEX(Rutas_Despiece!$L:$L,MATCH($F187,$D:$D,0))</f>
        <v>Esq. Duquesa Villahermosa</v>
      </c>
      <c r="P187" s="39" t="str">
        <f ca="1">Rutas_Despiece!M187</f>
        <v>Vuelta</v>
      </c>
      <c r="Q187" s="39" t="str">
        <f ca="1">Rutas_Despiece!N187</f>
        <v/>
      </c>
      <c r="R187" s="39" t="str">
        <f ca="1">Rutas_Despiece!O187</f>
        <v/>
      </c>
      <c r="S187" s="39" t="str">
        <f ca="1">Rutas_Despiece!P187</f>
        <v/>
      </c>
      <c r="T187" s="39" t="str">
        <f ca="1">Rutas_Despiece!Q187</f>
        <v/>
      </c>
    </row>
    <row r="188" spans="1:20" x14ac:dyDescent="0.25">
      <c r="A188">
        <f ca="1">IF(Rutas_Despiece!A188&lt;&gt;Rutas_Despiece!A187,1,0)</f>
        <v>0</v>
      </c>
      <c r="B188" s="69" t="s">
        <v>1174</v>
      </c>
      <c r="C188">
        <f t="shared" ca="1" si="9"/>
        <v>1</v>
      </c>
      <c r="D188">
        <f t="shared" ca="1" si="10"/>
        <v>181</v>
      </c>
      <c r="E188">
        <f t="shared" ca="1" si="12"/>
        <v>990</v>
      </c>
      <c r="F188">
        <f t="shared" ca="1" si="11"/>
        <v>185</v>
      </c>
      <c r="G188" t="str">
        <f ca="1">INDEX(Rutas_Despiece!C:C,MATCH($F188,$D:$D,0))</f>
        <v>Rutas_Domingo_1</v>
      </c>
      <c r="H188" t="str">
        <f ca="1">INDEX(Rutas_Despiece!$D:$D,MATCH($F188,$D:$D,0))</f>
        <v>Ruta 1_1D</v>
      </c>
      <c r="I188">
        <f ca="1">INDEX(Rutas_Despiece!$J:$J,MATCH($F188,$D:$D,0))</f>
        <v>41.644739000000001</v>
      </c>
      <c r="J188">
        <f ca="1">INDEX(Rutas_Despiece!$K:$K,MATCH($F188,$D:$D,0))</f>
        <v>-0.89956700000000001</v>
      </c>
      <c r="L188" t="str">
        <f ca="1">INDEX(Rutas_Despiece!$F:$F,MATCH($F188,$D:$D,0))&amp;" "&amp;INDEX(Rutas_Despiece!$G:$G,MATCH($F188,$D:$D,0))</f>
        <v>Corona de Aragón nº 51</v>
      </c>
      <c r="M188" t="str">
        <f ca="1">INDEX(Rutas_Despiece!$H:$H,MATCH($F188,$D:$D,0))</f>
        <v>Zaragoza</v>
      </c>
      <c r="N188" t="str">
        <f ca="1">INDEX(Rutas_Despiece!$I:$I,MATCH($F188,$D:$D,0))</f>
        <v>Zaragoza, España</v>
      </c>
      <c r="O188">
        <f ca="1">INDEX(Rutas_Despiece!$L:$L,MATCH($F188,$D:$D,0))</f>
        <v>0</v>
      </c>
      <c r="P188" s="39" t="str">
        <f ca="1">Rutas_Despiece!M188</f>
        <v>Vuelta</v>
      </c>
      <c r="Q188" s="39" t="str">
        <f ca="1">Rutas_Despiece!N188</f>
        <v/>
      </c>
      <c r="R188" s="39" t="str">
        <f ca="1">Rutas_Despiece!O188</f>
        <v/>
      </c>
      <c r="S188" s="39" t="str">
        <f ca="1">Rutas_Despiece!P188</f>
        <v/>
      </c>
      <c r="T188" s="39" t="str">
        <f ca="1">Rutas_Despiece!Q188</f>
        <v/>
      </c>
    </row>
    <row r="189" spans="1:20" x14ac:dyDescent="0.25">
      <c r="A189">
        <f ca="1">IF(Rutas_Despiece!A189&lt;&gt;Rutas_Despiece!A188,1,0)</f>
        <v>0</v>
      </c>
      <c r="B189" s="69" t="s">
        <v>1174</v>
      </c>
      <c r="C189">
        <f t="shared" ca="1" si="9"/>
        <v>1</v>
      </c>
      <c r="D189">
        <f t="shared" ca="1" si="10"/>
        <v>182</v>
      </c>
      <c r="E189">
        <f t="shared" ca="1" si="12"/>
        <v>990</v>
      </c>
      <c r="F189">
        <f t="shared" ca="1" si="11"/>
        <v>186</v>
      </c>
      <c r="G189" t="str">
        <f ca="1">INDEX(Rutas_Despiece!C:C,MATCH($F189,$D:$D,0))</f>
        <v>Rutas_Domingo_1</v>
      </c>
      <c r="H189" t="str">
        <f ca="1">INDEX(Rutas_Despiece!$D:$D,MATCH($F189,$D:$D,0))</f>
        <v>Ruta 1_1D</v>
      </c>
      <c r="I189">
        <f ca="1">INDEX(Rutas_Despiece!$J:$J,MATCH($F189,$D:$D,0))</f>
        <v>41.641752599999997</v>
      </c>
      <c r="J189">
        <f ca="1">INDEX(Rutas_Despiece!$K:$K,MATCH($F189,$D:$D,0))</f>
        <v>-0.89369969999999999</v>
      </c>
      <c r="L189" t="str">
        <f ca="1">INDEX(Rutas_Despiece!$F:$F,MATCH($F189,$D:$D,0))&amp;" "&amp;INDEX(Rutas_Despiece!$G:$G,MATCH($F189,$D:$D,0))</f>
        <v xml:space="preserve">San Juan de la Cruz  </v>
      </c>
      <c r="M189" t="str">
        <f ca="1">INDEX(Rutas_Despiece!$H:$H,MATCH($F189,$D:$D,0))</f>
        <v>Zaragoza</v>
      </c>
      <c r="N189" t="str">
        <f ca="1">INDEX(Rutas_Despiece!$I:$I,MATCH($F189,$D:$D,0))</f>
        <v>Zaragoza, España</v>
      </c>
      <c r="O189" t="str">
        <f ca="1">INDEX(Rutas_Despiece!$L:$L,MATCH($F189,$D:$D,0))</f>
        <v>Esq. Fernando El Católico</v>
      </c>
      <c r="P189" s="39" t="str">
        <f ca="1">Rutas_Despiece!M189</f>
        <v>Vuelta</v>
      </c>
      <c r="Q189" s="39" t="str">
        <f ca="1">Rutas_Despiece!N189</f>
        <v/>
      </c>
      <c r="R189" s="39" t="str">
        <f ca="1">Rutas_Despiece!O189</f>
        <v/>
      </c>
      <c r="S189" s="39" t="str">
        <f ca="1">Rutas_Despiece!P189</f>
        <v/>
      </c>
      <c r="T189" s="39" t="str">
        <f ca="1">Rutas_Despiece!Q189</f>
        <v/>
      </c>
    </row>
    <row r="190" spans="1:20" x14ac:dyDescent="0.25">
      <c r="A190">
        <f ca="1">IF(Rutas_Despiece!A190&lt;&gt;Rutas_Despiece!A189,1,0)</f>
        <v>0</v>
      </c>
      <c r="B190" s="69" t="s">
        <v>1174</v>
      </c>
      <c r="C190">
        <f t="shared" ca="1" si="9"/>
        <v>1</v>
      </c>
      <c r="D190">
        <f t="shared" ca="1" si="10"/>
        <v>183</v>
      </c>
      <c r="E190">
        <f t="shared" ca="1" si="12"/>
        <v>990</v>
      </c>
      <c r="F190">
        <f t="shared" ca="1" si="11"/>
        <v>187</v>
      </c>
      <c r="G190" t="str">
        <f ca="1">INDEX(Rutas_Despiece!C:C,MATCH($F190,$D:$D,0))</f>
        <v>Rutas_Domingo_1</v>
      </c>
      <c r="H190" t="str">
        <f ca="1">INDEX(Rutas_Despiece!$D:$D,MATCH($F190,$D:$D,0))</f>
        <v>Ruta 1_1D</v>
      </c>
      <c r="I190">
        <f ca="1">INDEX(Rutas_Despiece!$J:$J,MATCH($F190,$D:$D,0))</f>
        <v>41.6353559</v>
      </c>
      <c r="J190">
        <f ca="1">INDEX(Rutas_Despiece!$K:$K,MATCH($F190,$D:$D,0))</f>
        <v>-0.88490270000000004</v>
      </c>
      <c r="L190" t="str">
        <f ca="1">INDEX(Rutas_Despiece!$F:$F,MATCH($F190,$D:$D,0))&amp;" "&amp;INDEX(Rutas_Despiece!$G:$G,MATCH($F190,$D:$D,0))</f>
        <v xml:space="preserve">Pº Cuellar  </v>
      </c>
      <c r="M190" t="str">
        <f ca="1">INDEX(Rutas_Despiece!$H:$H,MATCH($F190,$D:$D,0))</f>
        <v>Zaragoza</v>
      </c>
      <c r="N190" t="str">
        <f ca="1">INDEX(Rutas_Despiece!$I:$I,MATCH($F190,$D:$D,0))</f>
        <v>Zaragoza, España</v>
      </c>
      <c r="O190" t="str">
        <f ca="1">INDEX(Rutas_Despiece!$L:$L,MATCH($F190,$D:$D,0))</f>
        <v>Frente Vía San Fernando</v>
      </c>
      <c r="P190" s="39" t="str">
        <f ca="1">Rutas_Despiece!M190</f>
        <v>Vuelta</v>
      </c>
      <c r="Q190" s="39" t="str">
        <f ca="1">Rutas_Despiece!N190</f>
        <v/>
      </c>
      <c r="R190" s="39" t="str">
        <f ca="1">Rutas_Despiece!O190</f>
        <v/>
      </c>
      <c r="S190" s="39" t="str">
        <f ca="1">Rutas_Despiece!P190</f>
        <v/>
      </c>
      <c r="T190" s="39" t="str">
        <f ca="1">Rutas_Despiece!Q190</f>
        <v/>
      </c>
    </row>
    <row r="191" spans="1:20" x14ac:dyDescent="0.25">
      <c r="A191">
        <f ca="1">IF(Rutas_Despiece!A191&lt;&gt;Rutas_Despiece!A190,1,0)</f>
        <v>0</v>
      </c>
      <c r="B191" s="69" t="s">
        <v>1174</v>
      </c>
      <c r="C191">
        <f t="shared" ca="1" si="9"/>
        <v>1</v>
      </c>
      <c r="D191">
        <f t="shared" ca="1" si="10"/>
        <v>184</v>
      </c>
      <c r="E191">
        <f t="shared" ca="1" si="12"/>
        <v>990</v>
      </c>
      <c r="F191">
        <f t="shared" ca="1" si="11"/>
        <v>188</v>
      </c>
      <c r="G191" t="str">
        <f ca="1">INDEX(Rutas_Despiece!C:C,MATCH($F191,$D:$D,0))</f>
        <v>Rutas_Domingo_1</v>
      </c>
      <c r="H191" t="str">
        <f ca="1">INDEX(Rutas_Despiece!$D:$D,MATCH($F191,$D:$D,0))</f>
        <v>Ruta 1_1D</v>
      </c>
      <c r="I191">
        <f ca="1">INDEX(Rutas_Despiece!$J:$J,MATCH($F191,$D:$D,0))</f>
        <v>41.6337671</v>
      </c>
      <c r="J191">
        <f ca="1">INDEX(Rutas_Despiece!$K:$K,MATCH($F191,$D:$D,0))</f>
        <v>-0.88472580000000001</v>
      </c>
      <c r="L191" t="str">
        <f ca="1">INDEX(Rutas_Despiece!$F:$F,MATCH($F191,$D:$D,0))&amp;" "&amp;INDEX(Rutas_Despiece!$G:$G,MATCH($F191,$D:$D,0))</f>
        <v xml:space="preserve">Pº Cuellar  </v>
      </c>
      <c r="M191" t="str">
        <f ca="1">INDEX(Rutas_Despiece!$H:$H,MATCH($F191,$D:$D,0))</f>
        <v>Zaragoza</v>
      </c>
      <c r="N191" t="str">
        <f ca="1">INDEX(Rutas_Despiece!$I:$I,MATCH($F191,$D:$D,0))</f>
        <v>Zaragoza, España</v>
      </c>
      <c r="O191" t="str">
        <f ca="1">INDEX(Rutas_Despiece!$L:$L,MATCH($F191,$D:$D,0))</f>
        <v>Esq. Pº Colón</v>
      </c>
      <c r="P191" s="39" t="str">
        <f ca="1">Rutas_Despiece!M191</f>
        <v>Vuelta</v>
      </c>
      <c r="Q191" s="39" t="str">
        <f ca="1">Rutas_Despiece!N191</f>
        <v/>
      </c>
      <c r="R191" s="39" t="str">
        <f ca="1">Rutas_Despiece!O191</f>
        <v/>
      </c>
      <c r="S191" s="39" t="str">
        <f ca="1">Rutas_Despiece!P191</f>
        <v/>
      </c>
      <c r="T191" s="39" t="str">
        <f ca="1">Rutas_Despiece!Q191</f>
        <v/>
      </c>
    </row>
    <row r="192" spans="1:20" x14ac:dyDescent="0.25">
      <c r="A192">
        <f ca="1">IF(Rutas_Despiece!A192&lt;&gt;Rutas_Despiece!A191,1,0)</f>
        <v>0</v>
      </c>
      <c r="B192" s="69" t="s">
        <v>1174</v>
      </c>
      <c r="C192">
        <f t="shared" ca="1" si="9"/>
        <v>1</v>
      </c>
      <c r="D192">
        <f t="shared" ca="1" si="10"/>
        <v>185</v>
      </c>
      <c r="E192">
        <f t="shared" ca="1" si="12"/>
        <v>990</v>
      </c>
      <c r="F192">
        <f t="shared" ca="1" si="11"/>
        <v>189</v>
      </c>
      <c r="G192" t="str">
        <f ca="1">INDEX(Rutas_Despiece!C:C,MATCH($F192,$D:$D,0))</f>
        <v>Rutas_Domingo_1</v>
      </c>
      <c r="H192" t="str">
        <f ca="1">INDEX(Rutas_Despiece!$D:$D,MATCH($F192,$D:$D,0))</f>
        <v>Ruta 1_1D</v>
      </c>
      <c r="I192">
        <f ca="1">INDEX(Rutas_Despiece!$J:$J,MATCH($F192,$D:$D,0))</f>
        <v>41.636372399999999</v>
      </c>
      <c r="J192">
        <f ca="1">INDEX(Rutas_Despiece!$K:$K,MATCH($F192,$D:$D,0))</f>
        <v>-0.87839979999999995</v>
      </c>
      <c r="L192" t="str">
        <f ca="1">INDEX(Rutas_Despiece!$F:$F,MATCH($F192,$D:$D,0))&amp;" "&amp;INDEX(Rutas_Despiece!$G:$G,MATCH($F192,$D:$D,0))</f>
        <v xml:space="preserve">Avd. San José  </v>
      </c>
      <c r="M192" t="str">
        <f ca="1">INDEX(Rutas_Despiece!$H:$H,MATCH($F192,$D:$D,0))</f>
        <v>Zaragoza</v>
      </c>
      <c r="N192" t="str">
        <f ca="1">INDEX(Rutas_Despiece!$I:$I,MATCH($F192,$D:$D,0))</f>
        <v>Zaragoza, España</v>
      </c>
      <c r="O192" t="str">
        <f ca="1">INDEX(Rutas_Despiece!$L:$L,MATCH($F192,$D:$D,0))</f>
        <v>Esq. Bellavista - Pd. Bus</v>
      </c>
      <c r="P192" s="39" t="str">
        <f ca="1">Rutas_Despiece!M192</f>
        <v>Vuelta</v>
      </c>
      <c r="Q192" s="39" t="str">
        <f ca="1">Rutas_Despiece!N192</f>
        <v/>
      </c>
      <c r="R192" s="39" t="str">
        <f ca="1">Rutas_Despiece!O192</f>
        <v/>
      </c>
      <c r="S192" s="39" t="str">
        <f ca="1">Rutas_Despiece!P192</f>
        <v/>
      </c>
      <c r="T192" s="39" t="str">
        <f ca="1">Rutas_Despiece!Q192</f>
        <v/>
      </c>
    </row>
    <row r="193" spans="1:20" x14ac:dyDescent="0.25">
      <c r="A193">
        <f ca="1">IF(Rutas_Despiece!A193&lt;&gt;Rutas_Despiece!A192,1,0)</f>
        <v>0</v>
      </c>
      <c r="B193" s="69" t="s">
        <v>1174</v>
      </c>
      <c r="C193">
        <f t="shared" ca="1" si="9"/>
        <v>1</v>
      </c>
      <c r="D193">
        <f t="shared" ca="1" si="10"/>
        <v>186</v>
      </c>
      <c r="E193">
        <f t="shared" ca="1" si="12"/>
        <v>990</v>
      </c>
      <c r="F193">
        <f t="shared" ca="1" si="11"/>
        <v>190</v>
      </c>
      <c r="G193" t="str">
        <f ca="1">INDEX(Rutas_Despiece!C:C,MATCH($F193,$D:$D,0))</f>
        <v>Rutas_Domingo_1</v>
      </c>
      <c r="H193" t="str">
        <f ca="1">INDEX(Rutas_Despiece!$D:$D,MATCH($F193,$D:$D,0))</f>
        <v>Ruta 1_1D</v>
      </c>
      <c r="I193">
        <f ca="1">INDEX(Rutas_Despiece!$J:$J,MATCH($F193,$D:$D,0))</f>
        <v>41.6387</v>
      </c>
      <c r="J193">
        <f ca="1">INDEX(Rutas_Despiece!$K:$K,MATCH($F193,$D:$D,0))</f>
        <v>-0.87914999999999999</v>
      </c>
      <c r="L193" t="str">
        <f ca="1">INDEX(Rutas_Despiece!$F:$F,MATCH($F193,$D:$D,0))&amp;" "&amp;INDEX(Rutas_Despiece!$G:$G,MATCH($F193,$D:$D,0))</f>
        <v>Avenida Tenor Fleta nº 115-117</v>
      </c>
      <c r="M193" t="str">
        <f ca="1">INDEX(Rutas_Despiece!$H:$H,MATCH($F193,$D:$D,0))</f>
        <v>Zaragoza</v>
      </c>
      <c r="N193" t="str">
        <f ca="1">INDEX(Rutas_Despiece!$I:$I,MATCH($F193,$D:$D,0))</f>
        <v>Zaragoza, España</v>
      </c>
      <c r="O193">
        <f ca="1">INDEX(Rutas_Despiece!$L:$L,MATCH($F193,$D:$D,0))</f>
        <v>0</v>
      </c>
      <c r="P193" s="39" t="str">
        <f ca="1">Rutas_Despiece!M193</f>
        <v>Vuelta</v>
      </c>
      <c r="Q193" s="39" t="str">
        <f ca="1">Rutas_Despiece!N193</f>
        <v/>
      </c>
      <c r="R193" s="39" t="str">
        <f ca="1">Rutas_Despiece!O193</f>
        <v/>
      </c>
      <c r="S193" s="39" t="str">
        <f ca="1">Rutas_Despiece!P193</f>
        <v/>
      </c>
      <c r="T193" s="39" t="str">
        <f ca="1">Rutas_Despiece!Q193</f>
        <v/>
      </c>
    </row>
    <row r="194" spans="1:20" x14ac:dyDescent="0.25">
      <c r="A194">
        <f ca="1">IF(Rutas_Despiece!A194&lt;&gt;Rutas_Despiece!A193,1,0)</f>
        <v>0</v>
      </c>
      <c r="B194" s="69" t="s">
        <v>1174</v>
      </c>
      <c r="C194">
        <f t="shared" ca="1" si="9"/>
        <v>1</v>
      </c>
      <c r="D194">
        <f t="shared" ca="1" si="10"/>
        <v>187</v>
      </c>
      <c r="E194">
        <f t="shared" ca="1" si="12"/>
        <v>990</v>
      </c>
      <c r="F194">
        <f t="shared" ca="1" si="11"/>
        <v>191</v>
      </c>
      <c r="G194" t="str">
        <f ca="1">INDEX(Rutas_Despiece!C:C,MATCH($F194,$D:$D,0))</f>
        <v>Rutas_Domingo_1</v>
      </c>
      <c r="H194" t="str">
        <f ca="1">INDEX(Rutas_Despiece!$D:$D,MATCH($F194,$D:$D,0))</f>
        <v>Ruta 1_1D</v>
      </c>
      <c r="I194">
        <f ca="1">INDEX(Rutas_Despiece!$J:$J,MATCH($F194,$D:$D,0))</f>
        <v>41.6395646</v>
      </c>
      <c r="J194">
        <f ca="1">INDEX(Rutas_Despiece!$K:$K,MATCH($F194,$D:$D,0))</f>
        <v>-0.87384600000000001</v>
      </c>
      <c r="L194" t="str">
        <f ca="1">INDEX(Rutas_Despiece!$F:$F,MATCH($F194,$D:$D,0))&amp;" "&amp;INDEX(Rutas_Despiece!$G:$G,MATCH($F194,$D:$D,0))</f>
        <v xml:space="preserve">Avd. Puente Virrey  </v>
      </c>
      <c r="M194" t="str">
        <f ca="1">INDEX(Rutas_Despiece!$H:$H,MATCH($F194,$D:$D,0))</f>
        <v>Zaragoza</v>
      </c>
      <c r="N194" t="str">
        <f ca="1">INDEX(Rutas_Despiece!$I:$I,MATCH($F194,$D:$D,0))</f>
        <v>Zaragoza, España</v>
      </c>
      <c r="O194" t="str">
        <f ca="1">INDEX(Rutas_Despiece!$L:$L,MATCH($F194,$D:$D,0))</f>
        <v>Esq. Cesáreo Alierta - Pd. Bus</v>
      </c>
      <c r="P194" s="39" t="str">
        <f ca="1">Rutas_Despiece!M194</f>
        <v>Vuelta</v>
      </c>
      <c r="Q194" s="39" t="str">
        <f ca="1">Rutas_Despiece!N194</f>
        <v/>
      </c>
      <c r="R194" s="39" t="str">
        <f ca="1">Rutas_Despiece!O194</f>
        <v/>
      </c>
      <c r="S194" s="39" t="str">
        <f ca="1">Rutas_Despiece!P194</f>
        <v/>
      </c>
      <c r="T194" s="39" t="str">
        <f ca="1">Rutas_Despiece!Q194</f>
        <v/>
      </c>
    </row>
    <row r="195" spans="1:20" x14ac:dyDescent="0.25">
      <c r="A195">
        <f ca="1">IF(Rutas_Despiece!A195&lt;&gt;Rutas_Despiece!A194,1,0)</f>
        <v>0</v>
      </c>
      <c r="B195" s="69" t="s">
        <v>1174</v>
      </c>
      <c r="C195">
        <f t="shared" ref="C195:C258" ca="1" si="13">IF(A195,0,1)</f>
        <v>1</v>
      </c>
      <c r="D195">
        <f t="shared" ca="1" si="10"/>
        <v>188</v>
      </c>
      <c r="E195">
        <f t="shared" ca="1" si="12"/>
        <v>990</v>
      </c>
      <c r="F195">
        <f t="shared" ca="1" si="11"/>
        <v>192</v>
      </c>
      <c r="G195" t="str">
        <f ca="1">INDEX(Rutas_Despiece!C:C,MATCH($F195,$D:$D,0))</f>
        <v>Rutas_Domingo_1</v>
      </c>
      <c r="H195" t="str">
        <f ca="1">INDEX(Rutas_Despiece!$D:$D,MATCH($F195,$D:$D,0))</f>
        <v>Ruta 1_1D</v>
      </c>
      <c r="I195">
        <f ca="1">INDEX(Rutas_Despiece!$J:$J,MATCH($F195,$D:$D,0))</f>
        <v>41.642549299999999</v>
      </c>
      <c r="J195">
        <f ca="1">INDEX(Rutas_Despiece!$K:$K,MATCH($F195,$D:$D,0))</f>
        <v>-0.87307480000000004</v>
      </c>
      <c r="L195" t="str">
        <f ca="1">INDEX(Rutas_Despiece!$F:$F,MATCH($F195,$D:$D,0))&amp;" "&amp;INDEX(Rutas_Despiece!$G:$G,MATCH($F195,$D:$D,0))</f>
        <v xml:space="preserve">Avd. San José  </v>
      </c>
      <c r="M195" t="str">
        <f ca="1">INDEX(Rutas_Despiece!$H:$H,MATCH($F195,$D:$D,0))</f>
        <v>Zaragoza</v>
      </c>
      <c r="N195" t="str">
        <f ca="1">INDEX(Rutas_Despiece!$I:$I,MATCH($F195,$D:$D,0))</f>
        <v>Zaragoza, España</v>
      </c>
      <c r="O195" t="str">
        <f ca="1">INDEX(Rutas_Despiece!$L:$L,MATCH($F195,$D:$D,0))</f>
        <v>Esq. Privilegio de la Unión</v>
      </c>
      <c r="P195" s="39" t="str">
        <f ca="1">Rutas_Despiece!M195</f>
        <v>Vuelta</v>
      </c>
      <c r="Q195" s="39" t="str">
        <f ca="1">Rutas_Despiece!N195</f>
        <v/>
      </c>
      <c r="R195" s="39" t="str">
        <f ca="1">Rutas_Despiece!O195</f>
        <v/>
      </c>
      <c r="S195" s="39" t="str">
        <f ca="1">Rutas_Despiece!P195</f>
        <v/>
      </c>
      <c r="T195" s="39" t="str">
        <f ca="1">Rutas_Despiece!Q195</f>
        <v/>
      </c>
    </row>
    <row r="196" spans="1:20" x14ac:dyDescent="0.25">
      <c r="A196">
        <f ca="1">IF(Rutas_Despiece!A196&lt;&gt;Rutas_Despiece!A195,1,0)</f>
        <v>0</v>
      </c>
      <c r="B196" s="69" t="s">
        <v>1174</v>
      </c>
      <c r="C196">
        <f t="shared" ca="1" si="13"/>
        <v>1</v>
      </c>
      <c r="D196">
        <f t="shared" ref="D196:D259" ca="1" si="14">D195+C196</f>
        <v>189</v>
      </c>
      <c r="E196">
        <f t="shared" ca="1" si="12"/>
        <v>990</v>
      </c>
      <c r="F196">
        <f t="shared" ref="F196:F259" ca="1" si="15">IF(F195&lt;E196,F195+1,"")</f>
        <v>193</v>
      </c>
      <c r="G196" t="str">
        <f ca="1">INDEX(Rutas_Despiece!C:C,MATCH($F196,$D:$D,0))</f>
        <v>Rutas_Domingo_1</v>
      </c>
      <c r="H196" t="str">
        <f ca="1">INDEX(Rutas_Despiece!$D:$D,MATCH($F196,$D:$D,0))</f>
        <v>Ruta 1_1D</v>
      </c>
      <c r="I196">
        <f ca="1">INDEX(Rutas_Despiece!$J:$J,MATCH($F196,$D:$D,0))</f>
        <v>41.646481000000001</v>
      </c>
      <c r="J196">
        <f ca="1">INDEX(Rutas_Despiece!$K:$K,MATCH($F196,$D:$D,0))</f>
        <v>-0.88755300000000004</v>
      </c>
      <c r="L196" t="str">
        <f ca="1">INDEX(Rutas_Despiece!$F:$F,MATCH($F196,$D:$D,0))&amp;" "&amp;INDEX(Rutas_Despiece!$G:$G,MATCH($F196,$D:$D,0))</f>
        <v>Avd. San José nº 7</v>
      </c>
      <c r="M196" t="str">
        <f ca="1">INDEX(Rutas_Despiece!$H:$H,MATCH($F196,$D:$D,0))</f>
        <v>Zaragoza</v>
      </c>
      <c r="N196" t="str">
        <f ca="1">INDEX(Rutas_Despiece!$I:$I,MATCH($F196,$D:$D,0))</f>
        <v>Zaragoza, España</v>
      </c>
      <c r="O196">
        <f ca="1">INDEX(Rutas_Despiece!$L:$L,MATCH($F196,$D:$D,0))</f>
        <v>0</v>
      </c>
      <c r="P196" s="39" t="str">
        <f ca="1">Rutas_Despiece!M196</f>
        <v>Vuelta</v>
      </c>
      <c r="Q196" s="39" t="str">
        <f ca="1">Rutas_Despiece!N196</f>
        <v/>
      </c>
      <c r="R196" s="39" t="str">
        <f ca="1">Rutas_Despiece!O196</f>
        <v/>
      </c>
      <c r="S196" s="39" t="str">
        <f ca="1">Rutas_Despiece!P196</f>
        <v/>
      </c>
      <c r="T196" s="39" t="str">
        <f ca="1">Rutas_Despiece!Q196</f>
        <v/>
      </c>
    </row>
    <row r="197" spans="1:20" x14ac:dyDescent="0.25">
      <c r="A197">
        <f ca="1">IF(Rutas_Despiece!A197&lt;&gt;Rutas_Despiece!A196,1,0)</f>
        <v>0</v>
      </c>
      <c r="B197" s="69" t="s">
        <v>1174</v>
      </c>
      <c r="C197">
        <f t="shared" ca="1" si="13"/>
        <v>1</v>
      </c>
      <c r="D197">
        <f t="shared" ca="1" si="14"/>
        <v>190</v>
      </c>
      <c r="E197">
        <f t="shared" ref="E197:E260" ca="1" si="16">E196</f>
        <v>990</v>
      </c>
      <c r="F197">
        <f t="shared" ca="1" si="15"/>
        <v>194</v>
      </c>
      <c r="G197" t="str">
        <f ca="1">INDEX(Rutas_Despiece!C:C,MATCH($F197,$D:$D,0))</f>
        <v>Rutas_Domingo_1</v>
      </c>
      <c r="H197" t="str">
        <f ca="1">INDEX(Rutas_Despiece!$D:$D,MATCH($F197,$D:$D,0))</f>
        <v>Ruta 1_1D</v>
      </c>
      <c r="I197">
        <f ca="1">INDEX(Rutas_Despiece!$J:$J,MATCH($F197,$D:$D,0))</f>
        <v>41.647160999999997</v>
      </c>
      <c r="J197">
        <f ca="1">INDEX(Rutas_Despiece!$K:$K,MATCH($F197,$D:$D,0))</f>
        <v>-0.87427809999999995</v>
      </c>
      <c r="L197" t="str">
        <f ca="1">INDEX(Rutas_Despiece!$F:$F,MATCH($F197,$D:$D,0))&amp;" "&amp;INDEX(Rutas_Despiece!$G:$G,MATCH($F197,$D:$D,0))</f>
        <v>Camino Las Torres nº 3</v>
      </c>
      <c r="M197" t="str">
        <f ca="1">INDEX(Rutas_Despiece!$H:$H,MATCH($F197,$D:$D,0))</f>
        <v>Zaragoza</v>
      </c>
      <c r="N197" t="str">
        <f ca="1">INDEX(Rutas_Despiece!$I:$I,MATCH($F197,$D:$D,0))</f>
        <v>Zaragoza, España</v>
      </c>
      <c r="O197">
        <f ca="1">INDEX(Rutas_Despiece!$L:$L,MATCH($F197,$D:$D,0))</f>
        <v>0</v>
      </c>
      <c r="P197" s="39" t="str">
        <f ca="1">Rutas_Despiece!M197</f>
        <v>Vuelta</v>
      </c>
      <c r="Q197" s="39" t="str">
        <f ca="1">Rutas_Despiece!N197</f>
        <v/>
      </c>
      <c r="R197" s="39" t="str">
        <f ca="1">Rutas_Despiece!O197</f>
        <v/>
      </c>
      <c r="S197" s="39" t="str">
        <f ca="1">Rutas_Despiece!P197</f>
        <v/>
      </c>
      <c r="T197" s="39" t="str">
        <f ca="1">Rutas_Despiece!Q197</f>
        <v/>
      </c>
    </row>
    <row r="198" spans="1:20" x14ac:dyDescent="0.25">
      <c r="A198">
        <f ca="1">IF(Rutas_Despiece!A198&lt;&gt;Rutas_Despiece!A197,1,0)</f>
        <v>0</v>
      </c>
      <c r="B198" s="69" t="s">
        <v>1174</v>
      </c>
      <c r="C198">
        <f t="shared" ca="1" si="13"/>
        <v>1</v>
      </c>
      <c r="D198">
        <f t="shared" ca="1" si="14"/>
        <v>191</v>
      </c>
      <c r="E198">
        <f t="shared" ca="1" si="16"/>
        <v>990</v>
      </c>
      <c r="F198">
        <f t="shared" ca="1" si="15"/>
        <v>195</v>
      </c>
      <c r="G198" t="str">
        <f ca="1">INDEX(Rutas_Despiece!C:C,MATCH($F198,$D:$D,0))</f>
        <v>Rutas_Domingo_1</v>
      </c>
      <c r="H198" t="str">
        <f ca="1">INDEX(Rutas_Despiece!$D:$D,MATCH($F198,$D:$D,0))</f>
        <v>Ruta 1_1D</v>
      </c>
      <c r="I198">
        <f ca="1">INDEX(Rutas_Despiece!$J:$J,MATCH($F198,$D:$D,0))</f>
        <v>41.648307000000003</v>
      </c>
      <c r="J198">
        <f ca="1">INDEX(Rutas_Despiece!$K:$K,MATCH($F198,$D:$D,0))</f>
        <v>-0.86834230000000001</v>
      </c>
      <c r="L198" t="str">
        <f ca="1">INDEX(Rutas_Despiece!$F:$F,MATCH($F198,$D:$D,0))&amp;" "&amp;INDEX(Rutas_Despiece!$G:$G,MATCH($F198,$D:$D,0))</f>
        <v xml:space="preserve">Camino Las Torres  </v>
      </c>
      <c r="M198" t="str">
        <f ca="1">INDEX(Rutas_Despiece!$H:$H,MATCH($F198,$D:$D,0))</f>
        <v>Zaragoza</v>
      </c>
      <c r="N198" t="str">
        <f ca="1">INDEX(Rutas_Despiece!$I:$I,MATCH($F198,$D:$D,0))</f>
        <v>Zaragoza, España</v>
      </c>
      <c r="O198" t="str">
        <f ca="1">INDEX(Rutas_Despiece!$L:$L,MATCH($F198,$D:$D,0))</f>
        <v>Frente Gasolinera - Pd. Bus</v>
      </c>
      <c r="P198" s="39" t="str">
        <f ca="1">Rutas_Despiece!M198</f>
        <v>Vuelta</v>
      </c>
      <c r="Q198" s="39" t="str">
        <f ca="1">Rutas_Despiece!N198</f>
        <v/>
      </c>
      <c r="R198" s="39" t="str">
        <f ca="1">Rutas_Despiece!O198</f>
        <v/>
      </c>
      <c r="S198" s="39" t="str">
        <f ca="1">Rutas_Despiece!P198</f>
        <v/>
      </c>
      <c r="T198" s="39" t="str">
        <f ca="1">Rutas_Despiece!Q198</f>
        <v/>
      </c>
    </row>
    <row r="199" spans="1:20" x14ac:dyDescent="0.25">
      <c r="A199">
        <f ca="1">IF(Rutas_Despiece!A199&lt;&gt;Rutas_Despiece!A198,1,0)</f>
        <v>0</v>
      </c>
      <c r="B199" s="69" t="s">
        <v>1174</v>
      </c>
      <c r="C199">
        <f t="shared" ca="1" si="13"/>
        <v>1</v>
      </c>
      <c r="D199">
        <f t="shared" ca="1" si="14"/>
        <v>192</v>
      </c>
      <c r="E199">
        <f t="shared" ca="1" si="16"/>
        <v>990</v>
      </c>
      <c r="F199">
        <f t="shared" ca="1" si="15"/>
        <v>196</v>
      </c>
      <c r="G199" t="str">
        <f ca="1">INDEX(Rutas_Despiece!C:C,MATCH($F199,$D:$D,0))</f>
        <v>Rutas_Domingo_1</v>
      </c>
      <c r="H199" t="str">
        <f ca="1">INDEX(Rutas_Despiece!$D:$D,MATCH($F199,$D:$D,0))</f>
        <v>Ruta 1_1D</v>
      </c>
      <c r="I199">
        <f ca="1">INDEX(Rutas_Despiece!$J:$J,MATCH($F199,$D:$D,0))</f>
        <v>41.6577603</v>
      </c>
      <c r="J199">
        <f ca="1">INDEX(Rutas_Despiece!$K:$K,MATCH($F199,$D:$D,0))</f>
        <v>-0.860869</v>
      </c>
      <c r="L199" t="str">
        <f ca="1">INDEX(Rutas_Despiece!$F:$F,MATCH($F199,$D:$D,0))&amp;" "&amp;INDEX(Rutas_Despiece!$G:$G,MATCH($F199,$D:$D,0))</f>
        <v xml:space="preserve">Marqués de la Cadena  </v>
      </c>
      <c r="M199" t="str">
        <f ca="1">INDEX(Rutas_Despiece!$H:$H,MATCH($F199,$D:$D,0))</f>
        <v>Zaragoza</v>
      </c>
      <c r="N199" t="str">
        <f ca="1">INDEX(Rutas_Despiece!$I:$I,MATCH($F199,$D:$D,0))</f>
        <v>Zaragoza, España</v>
      </c>
      <c r="O199" t="str">
        <f ca="1">INDEX(Rutas_Despiece!$L:$L,MATCH($F199,$D:$D,0))</f>
        <v>Esq. Velilla de Ebro - Piscinas -Pd. Bus</v>
      </c>
      <c r="P199" s="39" t="str">
        <f ca="1">Rutas_Despiece!M199</f>
        <v>Vuelta</v>
      </c>
      <c r="Q199" s="39" t="str">
        <f ca="1">Rutas_Despiece!N199</f>
        <v/>
      </c>
      <c r="R199" s="39" t="str">
        <f ca="1">Rutas_Despiece!O199</f>
        <v/>
      </c>
      <c r="S199" s="39" t="str">
        <f ca="1">Rutas_Despiece!P199</f>
        <v/>
      </c>
      <c r="T199" s="39" t="str">
        <f ca="1">Rutas_Despiece!Q199</f>
        <v/>
      </c>
    </row>
    <row r="200" spans="1:20" x14ac:dyDescent="0.25">
      <c r="A200">
        <f ca="1">IF(Rutas_Despiece!A200&lt;&gt;Rutas_Despiece!A199,1,0)</f>
        <v>0</v>
      </c>
      <c r="B200" s="69" t="s">
        <v>1174</v>
      </c>
      <c r="C200">
        <f t="shared" ca="1" si="13"/>
        <v>1</v>
      </c>
      <c r="D200">
        <f t="shared" ca="1" si="14"/>
        <v>193</v>
      </c>
      <c r="E200">
        <f t="shared" ca="1" si="16"/>
        <v>990</v>
      </c>
      <c r="F200">
        <f t="shared" ca="1" si="15"/>
        <v>197</v>
      </c>
      <c r="G200" t="str">
        <f ca="1">INDEX(Rutas_Despiece!C:C,MATCH($F200,$D:$D,0))</f>
        <v>Rutas_Domingo_1</v>
      </c>
      <c r="H200" t="str">
        <f ca="1">INDEX(Rutas_Despiece!$D:$D,MATCH($F200,$D:$D,0))</f>
        <v>Ruta 1_1D</v>
      </c>
      <c r="I200">
        <f ca="1">INDEX(Rutas_Despiece!$J:$J,MATCH($F200,$D:$D,0))</f>
        <v>41.660627900000001</v>
      </c>
      <c r="J200">
        <f ca="1">INDEX(Rutas_Despiece!$K:$K,MATCH($F200,$D:$D,0))</f>
        <v>-0.86385869999999998</v>
      </c>
      <c r="L200" t="str">
        <f ca="1">INDEX(Rutas_Despiece!$F:$F,MATCH($F200,$D:$D,0))&amp;" "&amp;INDEX(Rutas_Despiece!$G:$G,MATCH($F200,$D:$D,0))</f>
        <v xml:space="preserve">Marqués de la Cadena  </v>
      </c>
      <c r="M200" t="str">
        <f ca="1">INDEX(Rutas_Despiece!$H:$H,MATCH($F200,$D:$D,0))</f>
        <v>Zaragoza</v>
      </c>
      <c r="N200" t="str">
        <f ca="1">INDEX(Rutas_Despiece!$I:$I,MATCH($F200,$D:$D,0))</f>
        <v>Zaragoza, España</v>
      </c>
      <c r="O200" t="str">
        <f ca="1">INDEX(Rutas_Despiece!$L:$L,MATCH($F200,$D:$D,0))</f>
        <v>Esq. Molino de las Armas</v>
      </c>
      <c r="P200" s="39" t="str">
        <f ca="1">Rutas_Despiece!M200</f>
        <v>Vuelta</v>
      </c>
      <c r="Q200" s="39" t="str">
        <f ca="1">Rutas_Despiece!N200</f>
        <v/>
      </c>
      <c r="R200" s="39" t="str">
        <f ca="1">Rutas_Despiece!O200</f>
        <v/>
      </c>
      <c r="S200" s="39" t="str">
        <f ca="1">Rutas_Despiece!P200</f>
        <v/>
      </c>
      <c r="T200" s="39" t="str">
        <f ca="1">Rutas_Despiece!Q200</f>
        <v/>
      </c>
    </row>
    <row r="201" spans="1:20" x14ac:dyDescent="0.25">
      <c r="A201">
        <f ca="1">IF(Rutas_Despiece!A201&lt;&gt;Rutas_Despiece!A200,1,0)</f>
        <v>0</v>
      </c>
      <c r="B201" s="69" t="s">
        <v>1174</v>
      </c>
      <c r="C201">
        <f t="shared" ca="1" si="13"/>
        <v>1</v>
      </c>
      <c r="D201">
        <f t="shared" ca="1" si="14"/>
        <v>194</v>
      </c>
      <c r="E201">
        <f t="shared" ca="1" si="16"/>
        <v>990</v>
      </c>
      <c r="F201">
        <f t="shared" ca="1" si="15"/>
        <v>198</v>
      </c>
      <c r="G201" t="str">
        <f ca="1">INDEX(Rutas_Despiece!C:C,MATCH($F201,$D:$D,0))</f>
        <v>Rutas_Domingo_1</v>
      </c>
      <c r="H201" t="str">
        <f ca="1">INDEX(Rutas_Despiece!$D:$D,MATCH($F201,$D:$D,0))</f>
        <v>Ruta 1_1D</v>
      </c>
      <c r="I201">
        <f ca="1">INDEX(Rutas_Despiece!$J:$J,MATCH($F201,$D:$D,0))</f>
        <v>41.666580400000001</v>
      </c>
      <c r="J201">
        <f ca="1">INDEX(Rutas_Despiece!$K:$K,MATCH($F201,$D:$D,0))</f>
        <v>-0.87268109999999999</v>
      </c>
      <c r="L201" t="str">
        <f ca="1">INDEX(Rutas_Despiece!$F:$F,MATCH($F201,$D:$D,0))&amp;" "&amp;INDEX(Rutas_Despiece!$G:$G,MATCH($F201,$D:$D,0))</f>
        <v xml:space="preserve">Valle de Broto  </v>
      </c>
      <c r="M201" t="str">
        <f ca="1">INDEX(Rutas_Despiece!$H:$H,MATCH($F201,$D:$D,0))</f>
        <v>Zaragoza</v>
      </c>
      <c r="N201" t="str">
        <f ca="1">INDEX(Rutas_Despiece!$I:$I,MATCH($F201,$D:$D,0))</f>
        <v>Zaragoza, España</v>
      </c>
      <c r="O201" t="str">
        <f ca="1">INDEX(Rutas_Despiece!$L:$L,MATCH($F201,$D:$D,0))</f>
        <v>Esq. San Juan de la Peña</v>
      </c>
      <c r="P201" s="39" t="str">
        <f ca="1">Rutas_Despiece!M201</f>
        <v>Vuelta</v>
      </c>
      <c r="Q201" s="39" t="str">
        <f ca="1">Rutas_Despiece!N201</f>
        <v/>
      </c>
      <c r="R201" s="39" t="str">
        <f ca="1">Rutas_Despiece!O201</f>
        <v/>
      </c>
      <c r="S201" s="39" t="str">
        <f ca="1">Rutas_Despiece!P201</f>
        <v/>
      </c>
      <c r="T201" s="39" t="str">
        <f ca="1">Rutas_Despiece!Q201</f>
        <v/>
      </c>
    </row>
    <row r="202" spans="1:20" x14ac:dyDescent="0.25">
      <c r="A202">
        <f ca="1">IF(Rutas_Despiece!A202&lt;&gt;Rutas_Despiece!A201,1,0)</f>
        <v>0</v>
      </c>
      <c r="B202" s="69" t="s">
        <v>1174</v>
      </c>
      <c r="C202">
        <f t="shared" ca="1" si="13"/>
        <v>1</v>
      </c>
      <c r="D202">
        <f t="shared" ca="1" si="14"/>
        <v>195</v>
      </c>
      <c r="E202">
        <f t="shared" ca="1" si="16"/>
        <v>990</v>
      </c>
      <c r="F202">
        <f t="shared" ca="1" si="15"/>
        <v>199</v>
      </c>
      <c r="G202" t="str">
        <f ca="1">INDEX(Rutas_Despiece!C:C,MATCH($F202,$D:$D,0))</f>
        <v>Rutas_Domingo_1</v>
      </c>
      <c r="H202" t="str">
        <f ca="1">INDEX(Rutas_Despiece!$D:$D,MATCH($F202,$D:$D,0))</f>
        <v>Ruta 1_1D</v>
      </c>
      <c r="I202">
        <f ca="1">INDEX(Rutas_Despiece!$J:$J,MATCH($F202,$D:$D,0))</f>
        <v>41.666623000000001</v>
      </c>
      <c r="J202">
        <f ca="1">INDEX(Rutas_Despiece!$K:$K,MATCH($F202,$D:$D,0))</f>
        <v>-0.87486399999999998</v>
      </c>
      <c r="L202" t="str">
        <f ca="1">INDEX(Rutas_Despiece!$F:$F,MATCH($F202,$D:$D,0))&amp;" "&amp;INDEX(Rutas_Despiece!$G:$G,MATCH($F202,$D:$D,0))</f>
        <v xml:space="preserve">Valle de Broto  </v>
      </c>
      <c r="M202" t="str">
        <f ca="1">INDEX(Rutas_Despiece!$H:$H,MATCH($F202,$D:$D,0))</f>
        <v>Zaragoza</v>
      </c>
      <c r="N202" t="str">
        <f ca="1">INDEX(Rutas_Despiece!$I:$I,MATCH($F202,$D:$D,0))</f>
        <v>Zaragoza, España</v>
      </c>
      <c r="O202" t="str">
        <f ca="1">INDEX(Rutas_Despiece!$L:$L,MATCH($F202,$D:$D,0))</f>
        <v>Esq. Valle Pineta - Bar Sango 2</v>
      </c>
      <c r="P202" s="39" t="str">
        <f ca="1">Rutas_Despiece!M202</f>
        <v>Vuelta</v>
      </c>
      <c r="Q202" s="39" t="str">
        <f ca="1">Rutas_Despiece!N202</f>
        <v/>
      </c>
      <c r="R202" s="39" t="str">
        <f ca="1">Rutas_Despiece!O202</f>
        <v/>
      </c>
      <c r="S202" s="39" t="str">
        <f ca="1">Rutas_Despiece!P202</f>
        <v/>
      </c>
      <c r="T202" s="39" t="str">
        <f ca="1">Rutas_Despiece!Q202</f>
        <v/>
      </c>
    </row>
    <row r="203" spans="1:20" x14ac:dyDescent="0.25">
      <c r="A203">
        <f ca="1">IF(Rutas_Despiece!A203&lt;&gt;Rutas_Despiece!A202,1,0)</f>
        <v>0</v>
      </c>
      <c r="B203" s="69" t="s">
        <v>1174</v>
      </c>
      <c r="C203">
        <f t="shared" ca="1" si="13"/>
        <v>1</v>
      </c>
      <c r="D203">
        <f t="shared" ca="1" si="14"/>
        <v>196</v>
      </c>
      <c r="E203">
        <f t="shared" ca="1" si="16"/>
        <v>990</v>
      </c>
      <c r="F203">
        <f t="shared" ca="1" si="15"/>
        <v>200</v>
      </c>
      <c r="G203" t="str">
        <f ca="1">INDEX(Rutas_Despiece!C:C,MATCH($F203,$D:$D,0))</f>
        <v>Rutas_Domingo_1</v>
      </c>
      <c r="H203" t="str">
        <f ca="1">INDEX(Rutas_Despiece!$D:$D,MATCH($F203,$D:$D,0))</f>
        <v>Ruta 1_1D</v>
      </c>
      <c r="I203">
        <f ca="1">INDEX(Rutas_Despiece!$J:$J,MATCH($F203,$D:$D,0))</f>
        <v>41.666105000000002</v>
      </c>
      <c r="J203">
        <f ca="1">INDEX(Rutas_Despiece!$K:$K,MATCH($F203,$D:$D,0))</f>
        <v>-0.88436630000000005</v>
      </c>
      <c r="L203" t="str">
        <f ca="1">INDEX(Rutas_Despiece!$F:$F,MATCH($F203,$D:$D,0))&amp;" "&amp;INDEX(Rutas_Despiece!$G:$G,MATCH($F203,$D:$D,0))</f>
        <v xml:space="preserve">Valle de Broto  </v>
      </c>
      <c r="M203" t="str">
        <f ca="1">INDEX(Rutas_Despiece!$H:$H,MATCH($F203,$D:$D,0))</f>
        <v>Zaragoza</v>
      </c>
      <c r="N203" t="str">
        <f ca="1">INDEX(Rutas_Despiece!$I:$I,MATCH($F203,$D:$D,0))</f>
        <v>Zaragoza, España</v>
      </c>
      <c r="O203" t="str">
        <f ca="1">INDEX(Rutas_Despiece!$L:$L,MATCH($F203,$D:$D,0))</f>
        <v>Frente Kasan - Pd. Bus</v>
      </c>
      <c r="P203" s="39" t="str">
        <f ca="1">Rutas_Despiece!M203</f>
        <v>Vuelta</v>
      </c>
      <c r="Q203" s="39" t="str">
        <f ca="1">Rutas_Despiece!N203</f>
        <v/>
      </c>
      <c r="R203" s="39" t="str">
        <f ca="1">Rutas_Despiece!O203</f>
        <v/>
      </c>
      <c r="S203" s="39" t="str">
        <f ca="1">Rutas_Despiece!P203</f>
        <v/>
      </c>
      <c r="T203" s="39" t="str">
        <f ca="1">Rutas_Despiece!Q203</f>
        <v/>
      </c>
    </row>
    <row r="204" spans="1:20" x14ac:dyDescent="0.25">
      <c r="A204">
        <f ca="1">IF(Rutas_Despiece!A204&lt;&gt;Rutas_Despiece!A203,1,0)</f>
        <v>0</v>
      </c>
      <c r="B204" s="69" t="s">
        <v>1174</v>
      </c>
      <c r="C204">
        <f t="shared" ca="1" si="13"/>
        <v>1</v>
      </c>
      <c r="D204">
        <f t="shared" ca="1" si="14"/>
        <v>197</v>
      </c>
      <c r="E204">
        <f t="shared" ca="1" si="16"/>
        <v>990</v>
      </c>
      <c r="F204">
        <f t="shared" ca="1" si="15"/>
        <v>201</v>
      </c>
      <c r="G204" t="str">
        <f ca="1">INDEX(Rutas_Despiece!C:C,MATCH($F204,$D:$D,0))</f>
        <v>Rutas_Domingo_1</v>
      </c>
      <c r="H204" t="str">
        <f ca="1">INDEX(Rutas_Despiece!$D:$D,MATCH($F204,$D:$D,0))</f>
        <v>Ruta 1_1D</v>
      </c>
      <c r="I204">
        <f ca="1">INDEX(Rutas_Despiece!$J:$J,MATCH($F204,$D:$D,0))</f>
        <v>41.664920299999999</v>
      </c>
      <c r="J204">
        <f ca="1">INDEX(Rutas_Despiece!$K:$K,MATCH($F204,$D:$D,0))</f>
        <v>-0.88638819999999996</v>
      </c>
      <c r="L204" t="str">
        <f ca="1">INDEX(Rutas_Despiece!$F:$F,MATCH($F204,$D:$D,0))&amp;" "&amp;INDEX(Rutas_Despiece!$G:$G,MATCH($F204,$D:$D,0))</f>
        <v xml:space="preserve">Valle de Broto  </v>
      </c>
      <c r="M204" t="str">
        <f ca="1">INDEX(Rutas_Despiece!$H:$H,MATCH($F204,$D:$D,0))</f>
        <v>Zaragoza</v>
      </c>
      <c r="N204" t="str">
        <f ca="1">INDEX(Rutas_Despiece!$I:$I,MATCH($F204,$D:$D,0))</f>
        <v>Zaragoza, España</v>
      </c>
      <c r="O204" t="str">
        <f ca="1">INDEX(Rutas_Despiece!$L:$L,MATCH($F204,$D:$D,0))</f>
        <v>Esq. Gómez Avellaneda - Pd. Bus</v>
      </c>
      <c r="P204" s="39" t="str">
        <f ca="1">Rutas_Despiece!M204</f>
        <v>Vuelta</v>
      </c>
      <c r="Q204" s="39" t="str">
        <f ca="1">Rutas_Despiece!N204</f>
        <v/>
      </c>
      <c r="R204" s="39" t="str">
        <f ca="1">Rutas_Despiece!O204</f>
        <v/>
      </c>
      <c r="S204" s="39" t="str">
        <f ca="1">Rutas_Despiece!P204</f>
        <v/>
      </c>
      <c r="T204" s="39" t="str">
        <f ca="1">Rutas_Despiece!Q204</f>
        <v/>
      </c>
    </row>
    <row r="205" spans="1:20" x14ac:dyDescent="0.25">
      <c r="A205">
        <f ca="1">IF(Rutas_Despiece!A205&lt;&gt;Rutas_Despiece!A204,1,0)</f>
        <v>0</v>
      </c>
      <c r="B205" s="69" t="s">
        <v>1174</v>
      </c>
      <c r="C205">
        <f t="shared" ca="1" si="13"/>
        <v>1</v>
      </c>
      <c r="D205">
        <f t="shared" ca="1" si="14"/>
        <v>198</v>
      </c>
      <c r="E205">
        <f t="shared" ca="1" si="16"/>
        <v>990</v>
      </c>
      <c r="F205">
        <f t="shared" ca="1" si="15"/>
        <v>202</v>
      </c>
      <c r="G205" t="str">
        <f ca="1">INDEX(Rutas_Despiece!C:C,MATCH($F205,$D:$D,0))</f>
        <v>Rutas_Domingo_1</v>
      </c>
      <c r="H205" t="str">
        <f ca="1">INDEX(Rutas_Despiece!$D:$D,MATCH($F205,$D:$D,0))</f>
        <v>Ruta 1_1D</v>
      </c>
      <c r="I205">
        <f ca="1">INDEX(Rutas_Despiece!$J:$J,MATCH($F205,$D:$D,0))</f>
        <v>41.659283100000003</v>
      </c>
      <c r="J205">
        <f ca="1">INDEX(Rutas_Despiece!$K:$K,MATCH($F205,$D:$D,0))</f>
        <v>-0.89284569999999996</v>
      </c>
      <c r="L205" t="str">
        <f ca="1">INDEX(Rutas_Despiece!$F:$F,MATCH($F205,$D:$D,0))&amp;" "&amp;INDEX(Rutas_Despiece!$G:$G,MATCH($F205,$D:$D,0))</f>
        <v xml:space="preserve">Plaza de Europa  </v>
      </c>
      <c r="M205" t="str">
        <f ca="1">INDEX(Rutas_Despiece!$H:$H,MATCH($F205,$D:$D,0))</f>
        <v>Zaragoza</v>
      </c>
      <c r="N205" t="str">
        <f ca="1">INDEX(Rutas_Despiece!$I:$I,MATCH($F205,$D:$D,0))</f>
        <v>Zaragoza, España</v>
      </c>
      <c r="O205" t="str">
        <f ca="1">INDEX(Rutas_Despiece!$L:$L,MATCH($F205,$D:$D,0))</f>
        <v>Esq. Pablo Gargallo - Pd. Bus</v>
      </c>
      <c r="P205" s="39" t="str">
        <f ca="1">Rutas_Despiece!M205</f>
        <v>Vuelta</v>
      </c>
      <c r="Q205" s="39" t="str">
        <f ca="1">Rutas_Despiece!N205</f>
        <v/>
      </c>
      <c r="R205" s="39" t="str">
        <f ca="1">Rutas_Despiece!O205</f>
        <v/>
      </c>
      <c r="S205" s="39" t="str">
        <f ca="1">Rutas_Despiece!P205</f>
        <v/>
      </c>
      <c r="T205" s="39" t="str">
        <f ca="1">Rutas_Despiece!Q205</f>
        <v/>
      </c>
    </row>
    <row r="206" spans="1:20" x14ac:dyDescent="0.25">
      <c r="A206">
        <f ca="1">IF(Rutas_Despiece!A206&lt;&gt;Rutas_Despiece!A205,1,0)</f>
        <v>0</v>
      </c>
      <c r="B206" s="69" t="s">
        <v>1174</v>
      </c>
      <c r="C206">
        <f t="shared" ca="1" si="13"/>
        <v>1</v>
      </c>
      <c r="D206">
        <f t="shared" ca="1" si="14"/>
        <v>199</v>
      </c>
      <c r="E206">
        <f t="shared" ca="1" si="16"/>
        <v>990</v>
      </c>
      <c r="F206">
        <f t="shared" ca="1" si="15"/>
        <v>203</v>
      </c>
      <c r="G206" t="str">
        <f ca="1">INDEX(Rutas_Despiece!C:C,MATCH($F206,$D:$D,0))</f>
        <v>Rutas_Domingo_1</v>
      </c>
      <c r="H206" t="str">
        <f ca="1">INDEX(Rutas_Despiece!$D:$D,MATCH($F206,$D:$D,0))</f>
        <v>Ruta 1_1D</v>
      </c>
      <c r="I206">
        <f ca="1">INDEX(Rutas_Despiece!$J:$J,MATCH($F206,$D:$D,0))</f>
        <v>41.641716799999998</v>
      </c>
      <c r="J206">
        <f ca="1">INDEX(Rutas_Despiece!$K:$K,MATCH($F206,$D:$D,0))</f>
        <v>-0.91498789999999997</v>
      </c>
      <c r="L206" t="str">
        <f ca="1">INDEX(Rutas_Despiece!$F:$F,MATCH($F206,$D:$D,0))&amp;" "&amp;INDEX(Rutas_Despiece!$G:$G,MATCH($F206,$D:$D,0))</f>
        <v xml:space="preserve">Vía Hispanidad  </v>
      </c>
      <c r="M206" t="str">
        <f ca="1">INDEX(Rutas_Despiece!$H:$H,MATCH($F206,$D:$D,0))</f>
        <v>Zaragoza</v>
      </c>
      <c r="N206" t="str">
        <f ca="1">INDEX(Rutas_Despiece!$I:$I,MATCH($F206,$D:$D,0))</f>
        <v>Zaragoza, España</v>
      </c>
      <c r="O206" t="str">
        <f ca="1">INDEX(Rutas_Despiece!$L:$L,MATCH($F206,$D:$D,0))</f>
        <v>Esq. Gómez Laguna - Pd. Bus</v>
      </c>
      <c r="P206" s="39" t="str">
        <f ca="1">Rutas_Despiece!M206</f>
        <v>Vuelta</v>
      </c>
      <c r="Q206" s="39" t="str">
        <f ca="1">Rutas_Despiece!N206</f>
        <v/>
      </c>
      <c r="R206" s="39" t="str">
        <f ca="1">Rutas_Despiece!O206</f>
        <v/>
      </c>
      <c r="S206" s="39" t="str">
        <f ca="1">Rutas_Despiece!P206</f>
        <v/>
      </c>
      <c r="T206" s="39" t="str">
        <f ca="1">Rutas_Despiece!Q206</f>
        <v/>
      </c>
    </row>
    <row r="207" spans="1:20" x14ac:dyDescent="0.25">
      <c r="A207">
        <f ca="1">IF(Rutas_Despiece!A207&lt;&gt;Rutas_Despiece!A206,1,0)</f>
        <v>0</v>
      </c>
      <c r="B207" s="69" t="s">
        <v>1174</v>
      </c>
      <c r="C207">
        <f t="shared" ca="1" si="13"/>
        <v>1</v>
      </c>
      <c r="D207">
        <f t="shared" ca="1" si="14"/>
        <v>200</v>
      </c>
      <c r="E207">
        <f t="shared" ca="1" si="16"/>
        <v>990</v>
      </c>
      <c r="F207">
        <f t="shared" ca="1" si="15"/>
        <v>204</v>
      </c>
      <c r="G207" t="str">
        <f ca="1">INDEX(Rutas_Despiece!C:C,MATCH($F207,$D:$D,0))</f>
        <v>Rutas_Domingo_1</v>
      </c>
      <c r="H207" t="str">
        <f ca="1">INDEX(Rutas_Despiece!$D:$D,MATCH($F207,$D:$D,0))</f>
        <v>Ruta 1_1D</v>
      </c>
      <c r="I207">
        <f ca="1">INDEX(Rutas_Despiece!$J:$J,MATCH($F207,$D:$D,0))</f>
        <v>41.633650400000001</v>
      </c>
      <c r="J207">
        <f ca="1">INDEX(Rutas_Despiece!$K:$K,MATCH($F207,$D:$D,0))</f>
        <v>-0.90830379999999999</v>
      </c>
      <c r="L207" t="str">
        <f ca="1">INDEX(Rutas_Despiece!$F:$F,MATCH($F207,$D:$D,0))&amp;" "&amp;INDEX(Rutas_Despiece!$G:$G,MATCH($F207,$D:$D,0))</f>
        <v xml:space="preserve">Vía Hispanidad </v>
      </c>
      <c r="M207" t="str">
        <f ca="1">INDEX(Rutas_Despiece!$H:$H,MATCH($F207,$D:$D,0))</f>
        <v>Zaragoza</v>
      </c>
      <c r="N207" t="str">
        <f ca="1">INDEX(Rutas_Despiece!$I:$I,MATCH($F207,$D:$D,0))</f>
        <v>Zaragoza, España</v>
      </c>
      <c r="O207" t="str">
        <f ca="1">INDEX(Rutas_Despiece!$L:$L,MATCH($F207,$D:$D,0))</f>
        <v>Esq. La Vía - Gasolinera Casablanca</v>
      </c>
      <c r="P207" s="39" t="str">
        <f ca="1">Rutas_Despiece!M207</f>
        <v>Vuelta</v>
      </c>
      <c r="Q207" s="39" t="str">
        <f ca="1">Rutas_Despiece!N207</f>
        <v/>
      </c>
      <c r="R207" s="39" t="str">
        <f ca="1">Rutas_Despiece!O207</f>
        <v/>
      </c>
      <c r="S207" s="39" t="str">
        <f ca="1">Rutas_Despiece!P207</f>
        <v/>
      </c>
      <c r="T207" s="39" t="str">
        <f ca="1">Rutas_Despiece!Q207</f>
        <v/>
      </c>
    </row>
    <row r="208" spans="1:20" x14ac:dyDescent="0.25">
      <c r="A208">
        <f ca="1">IF(Rutas_Despiece!A208&lt;&gt;Rutas_Despiece!A207,1,0)</f>
        <v>0</v>
      </c>
      <c r="B208" s="69" t="s">
        <v>1174</v>
      </c>
      <c r="C208">
        <f t="shared" ca="1" si="13"/>
        <v>1</v>
      </c>
      <c r="D208">
        <f t="shared" ca="1" si="14"/>
        <v>201</v>
      </c>
      <c r="E208">
        <f t="shared" ca="1" si="16"/>
        <v>990</v>
      </c>
      <c r="F208">
        <f t="shared" ca="1" si="15"/>
        <v>205</v>
      </c>
      <c r="G208" t="str">
        <f ca="1">INDEX(Rutas_Despiece!C:C,MATCH($F208,$D:$D,0))</f>
        <v>Rutas_Domingo_3</v>
      </c>
      <c r="H208" t="str">
        <f ca="1">INDEX(Rutas_Despiece!$D:$D,MATCH($F208,$D:$D,0))</f>
        <v>Ruta 1_3D</v>
      </c>
      <c r="I208">
        <f ca="1">INDEX(Rutas_Despiece!$J:$J,MATCH($F208,$D:$D,0))</f>
        <v>41.666668700000002</v>
      </c>
      <c r="J208">
        <f ca="1">INDEX(Rutas_Despiece!$K:$K,MATCH($F208,$D:$D,0))</f>
        <v>-0.8238801</v>
      </c>
      <c r="L208" t="str">
        <f ca="1">INDEX(Rutas_Despiece!$F:$F,MATCH($F208,$D:$D,0))&amp;" "&amp;INDEX(Rutas_Despiece!$G:$G,MATCH($F208,$D:$D,0))</f>
        <v>Avd. Real Zaragoza nº 29</v>
      </c>
      <c r="M208" t="str">
        <f ca="1">INDEX(Rutas_Despiece!$H:$H,MATCH($F208,$D:$D,0))</f>
        <v>Zaragoza</v>
      </c>
      <c r="N208" t="str">
        <f ca="1">INDEX(Rutas_Despiece!$I:$I,MATCH($F208,$D:$D,0))</f>
        <v>Zaragoza, España</v>
      </c>
      <c r="O208" t="str">
        <f ca="1">INDEX(Rutas_Despiece!$L:$L,MATCH($F208,$D:$D,0))</f>
        <v>nº 29 - Pd. Bus</v>
      </c>
      <c r="P208" s="39" t="str">
        <f ca="1">Rutas_Despiece!M208</f>
        <v>Vuelta</v>
      </c>
      <c r="Q208" s="39" t="str">
        <f ca="1">Rutas_Despiece!N208</f>
        <v/>
      </c>
      <c r="R208" s="39" t="str">
        <f ca="1">Rutas_Despiece!O208</f>
        <v/>
      </c>
      <c r="S208" s="39" t="str">
        <f ca="1">Rutas_Despiece!P208</f>
        <v/>
      </c>
      <c r="T208" s="39" t="str">
        <f ca="1">Rutas_Despiece!Q208</f>
        <v/>
      </c>
    </row>
    <row r="209" spans="1:20" x14ac:dyDescent="0.25">
      <c r="A209">
        <f ca="1">IF(Rutas_Despiece!A209&lt;&gt;Rutas_Despiece!A208,1,0)</f>
        <v>0</v>
      </c>
      <c r="B209" s="69" t="s">
        <v>1174</v>
      </c>
      <c r="C209">
        <f t="shared" ca="1" si="13"/>
        <v>1</v>
      </c>
      <c r="D209">
        <f t="shared" ca="1" si="14"/>
        <v>202</v>
      </c>
      <c r="E209">
        <f t="shared" ca="1" si="16"/>
        <v>990</v>
      </c>
      <c r="F209">
        <f t="shared" ca="1" si="15"/>
        <v>206</v>
      </c>
      <c r="G209" t="str">
        <f ca="1">INDEX(Rutas_Despiece!C:C,MATCH($F209,$D:$D,0))</f>
        <v>Rutas_Domingo_3</v>
      </c>
      <c r="H209" t="str">
        <f ca="1">INDEX(Rutas_Despiece!$D:$D,MATCH($F209,$D:$D,0))</f>
        <v>Ruta 1_3D</v>
      </c>
      <c r="I209">
        <f ca="1">INDEX(Rutas_Despiece!$J:$J,MATCH($F209,$D:$D,0))</f>
        <v>41.667011899999999</v>
      </c>
      <c r="J209">
        <f ca="1">INDEX(Rutas_Despiece!$K:$K,MATCH($F209,$D:$D,0))</f>
        <v>-0.83184990000000003</v>
      </c>
      <c r="L209" t="str">
        <f ca="1">INDEX(Rutas_Despiece!$F:$F,MATCH($F209,$D:$D,0))&amp;" "&amp;INDEX(Rutas_Despiece!$G:$G,MATCH($F209,$D:$D,0))</f>
        <v xml:space="preserve">Avd. Santa Isabel  </v>
      </c>
      <c r="M209" t="str">
        <f ca="1">INDEX(Rutas_Despiece!$H:$H,MATCH($F209,$D:$D,0))</f>
        <v>Zaragoza</v>
      </c>
      <c r="N209" t="str">
        <f ca="1">INDEX(Rutas_Despiece!$I:$I,MATCH($F209,$D:$D,0))</f>
        <v>Zaragoza, España</v>
      </c>
      <c r="O209" t="str">
        <f ca="1">INDEX(Rutas_Despiece!$L:$L,MATCH($F209,$D:$D,0))</f>
        <v>Plaza Serrano Bergés - Pd. Bus</v>
      </c>
      <c r="P209" s="39" t="str">
        <f ca="1">Rutas_Despiece!M209</f>
        <v>Vuelta</v>
      </c>
      <c r="Q209" s="39" t="str">
        <f ca="1">Rutas_Despiece!N209</f>
        <v/>
      </c>
      <c r="R209" s="39" t="str">
        <f ca="1">Rutas_Despiece!O209</f>
        <v/>
      </c>
      <c r="S209" s="39" t="str">
        <f ca="1">Rutas_Despiece!P209</f>
        <v/>
      </c>
      <c r="T209" s="39" t="str">
        <f ca="1">Rutas_Despiece!Q209</f>
        <v/>
      </c>
    </row>
    <row r="210" spans="1:20" x14ac:dyDescent="0.25">
      <c r="A210">
        <f ca="1">IF(Rutas_Despiece!A210&lt;&gt;Rutas_Despiece!A209,1,0)</f>
        <v>0</v>
      </c>
      <c r="B210" s="69" t="s">
        <v>1174</v>
      </c>
      <c r="C210">
        <f t="shared" ca="1" si="13"/>
        <v>1</v>
      </c>
      <c r="D210">
        <f t="shared" ca="1" si="14"/>
        <v>203</v>
      </c>
      <c r="E210">
        <f t="shared" ca="1" si="16"/>
        <v>990</v>
      </c>
      <c r="F210">
        <f t="shared" ca="1" si="15"/>
        <v>207</v>
      </c>
      <c r="G210" t="str">
        <f ca="1">INDEX(Rutas_Despiece!C:C,MATCH($F210,$D:$D,0))</f>
        <v>Rutas_Domingo_3</v>
      </c>
      <c r="H210" t="str">
        <f ca="1">INDEX(Rutas_Despiece!$D:$D,MATCH($F210,$D:$D,0))</f>
        <v>Ruta 1_3D</v>
      </c>
      <c r="I210">
        <f ca="1">INDEX(Rutas_Despiece!$J:$J,MATCH($F210,$D:$D,0))</f>
        <v>41.669856299999999</v>
      </c>
      <c r="J210">
        <f ca="1">INDEX(Rutas_Despiece!$K:$K,MATCH($F210,$D:$D,0))</f>
        <v>-0.83922399999999997</v>
      </c>
      <c r="L210" t="str">
        <f ca="1">INDEX(Rutas_Despiece!$F:$F,MATCH($F210,$D:$D,0))&amp;" "&amp;INDEX(Rutas_Despiece!$G:$G,MATCH($F210,$D:$D,0))</f>
        <v xml:space="preserve">Avd. Santa Isabel  </v>
      </c>
      <c r="M210" t="str">
        <f ca="1">INDEX(Rutas_Despiece!$H:$H,MATCH($F210,$D:$D,0))</f>
        <v>Zaragoza</v>
      </c>
      <c r="N210" t="str">
        <f ca="1">INDEX(Rutas_Despiece!$I:$I,MATCH($F210,$D:$D,0))</f>
        <v>Zaragoza, España</v>
      </c>
      <c r="O210" t="str">
        <f ca="1">INDEX(Rutas_Despiece!$L:$L,MATCH($F210,$D:$D,0))</f>
        <v>Esq. Avd. Industria - Gasolinera - Pd. Bus</v>
      </c>
      <c r="P210" s="39" t="str">
        <f ca="1">Rutas_Despiece!M210</f>
        <v>Vuelta</v>
      </c>
      <c r="Q210" s="39" t="str">
        <f ca="1">Rutas_Despiece!N210</f>
        <v/>
      </c>
      <c r="R210" s="39" t="str">
        <f ca="1">Rutas_Despiece!O210</f>
        <v/>
      </c>
      <c r="S210" s="39" t="str">
        <f ca="1">Rutas_Despiece!P210</f>
        <v/>
      </c>
      <c r="T210" s="39" t="str">
        <f ca="1">Rutas_Despiece!Q210</f>
        <v/>
      </c>
    </row>
    <row r="211" spans="1:20" x14ac:dyDescent="0.25">
      <c r="A211">
        <f ca="1">IF(Rutas_Despiece!A211&lt;&gt;Rutas_Despiece!A210,1,0)</f>
        <v>0</v>
      </c>
      <c r="B211" s="69" t="s">
        <v>1174</v>
      </c>
      <c r="C211">
        <f t="shared" ca="1" si="13"/>
        <v>1</v>
      </c>
      <c r="D211">
        <f t="shared" ca="1" si="14"/>
        <v>204</v>
      </c>
      <c r="E211">
        <f t="shared" ca="1" si="16"/>
        <v>990</v>
      </c>
      <c r="F211">
        <f t="shared" ca="1" si="15"/>
        <v>208</v>
      </c>
      <c r="G211" t="str">
        <f ca="1">INDEX(Rutas_Despiece!C:C,MATCH($F211,$D:$D,0))</f>
        <v>Rutas_Domingo_3</v>
      </c>
      <c r="H211" t="str">
        <f ca="1">INDEX(Rutas_Despiece!$D:$D,MATCH($F211,$D:$D,0))</f>
        <v>Ruta 1_3D</v>
      </c>
      <c r="I211">
        <f ca="1">INDEX(Rutas_Despiece!$J:$J,MATCH($F211,$D:$D,0))</f>
        <v>41.669934499999997</v>
      </c>
      <c r="J211">
        <f ca="1">INDEX(Rutas_Despiece!$K:$K,MATCH($F211,$D:$D,0))</f>
        <v>-0.84633020000000003</v>
      </c>
      <c r="L211" t="str">
        <f ca="1">INDEX(Rutas_Despiece!$F:$F,MATCH($F211,$D:$D,0))&amp;" "&amp;INDEX(Rutas_Despiece!$G:$G,MATCH($F211,$D:$D,0))</f>
        <v xml:space="preserve">Avd. Cataluña  </v>
      </c>
      <c r="M211" t="str">
        <f ca="1">INDEX(Rutas_Despiece!$H:$H,MATCH($F211,$D:$D,0))</f>
        <v>Zaragoza</v>
      </c>
      <c r="N211" t="str">
        <f ca="1">INDEX(Rutas_Despiece!$I:$I,MATCH($F211,$D:$D,0))</f>
        <v>Zaragoza, España</v>
      </c>
      <c r="O211" t="str">
        <f ca="1">INDEX(Rutas_Despiece!$L:$L,MATCH($F211,$D:$D,0))</f>
        <v>CAF - Pd. Bus (?)</v>
      </c>
      <c r="P211" s="39" t="str">
        <f ca="1">Rutas_Despiece!M211</f>
        <v>Vuelta</v>
      </c>
      <c r="Q211" s="39" t="str">
        <f ca="1">Rutas_Despiece!N211</f>
        <v/>
      </c>
      <c r="R211" s="39" t="str">
        <f ca="1">Rutas_Despiece!O211</f>
        <v/>
      </c>
      <c r="S211" s="39" t="str">
        <f ca="1">Rutas_Despiece!P211</f>
        <v/>
      </c>
      <c r="T211" s="39" t="str">
        <f ca="1">Rutas_Despiece!Q211</f>
        <v/>
      </c>
    </row>
    <row r="212" spans="1:20" x14ac:dyDescent="0.25">
      <c r="A212">
        <f ca="1">IF(Rutas_Despiece!A212&lt;&gt;Rutas_Despiece!A211,1,0)</f>
        <v>1</v>
      </c>
      <c r="B212" s="69" t="s">
        <v>1174</v>
      </c>
      <c r="C212">
        <f t="shared" ca="1" si="13"/>
        <v>0</v>
      </c>
      <c r="D212">
        <f t="shared" ca="1" si="14"/>
        <v>204</v>
      </c>
      <c r="E212">
        <f t="shared" ca="1" si="16"/>
        <v>990</v>
      </c>
      <c r="F212">
        <f t="shared" ca="1" si="15"/>
        <v>209</v>
      </c>
      <c r="G212" t="str">
        <f ca="1">INDEX(Rutas_Despiece!C:C,MATCH($F212,$D:$D,0))</f>
        <v>Rutas_Domingo_3</v>
      </c>
      <c r="H212" t="str">
        <f ca="1">INDEX(Rutas_Despiece!$D:$D,MATCH($F212,$D:$D,0))</f>
        <v>Ruta 1_3D</v>
      </c>
      <c r="I212">
        <f ca="1">INDEX(Rutas_Despiece!$J:$J,MATCH($F212,$D:$D,0))</f>
        <v>41.667656999999998</v>
      </c>
      <c r="J212">
        <f ca="1">INDEX(Rutas_Despiece!$K:$K,MATCH($F212,$D:$D,0))</f>
        <v>-0.85514489999999999</v>
      </c>
      <c r="L212" t="str">
        <f ca="1">INDEX(Rutas_Despiece!$F:$F,MATCH($F212,$D:$D,0))&amp;" "&amp;INDEX(Rutas_Despiece!$G:$G,MATCH($F212,$D:$D,0))</f>
        <v xml:space="preserve">Avd. Cataluña nº 189 </v>
      </c>
      <c r="M212" t="str">
        <f ca="1">INDEX(Rutas_Despiece!$H:$H,MATCH($F212,$D:$D,0))</f>
        <v>Zaragoza</v>
      </c>
      <c r="N212" t="str">
        <f ca="1">INDEX(Rutas_Despiece!$I:$I,MATCH($F212,$D:$D,0))</f>
        <v>Zaragoza, España</v>
      </c>
      <c r="O212" t="str">
        <f ca="1">INDEX(Rutas_Despiece!$L:$L,MATCH($F212,$D:$D,0))</f>
        <v>Los Charros</v>
      </c>
      <c r="P212" s="39" t="str">
        <f ca="1">Rutas_Despiece!M212</f>
        <v>Ida</v>
      </c>
      <c r="Q212" s="39" t="str">
        <f ca="1">Rutas_Despiece!N212</f>
        <v/>
      </c>
      <c r="R212" s="39" t="str">
        <f ca="1">Rutas_Despiece!O212</f>
        <v/>
      </c>
      <c r="S212" s="39">
        <f ca="1">Rutas_Despiece!P212</f>
        <v>0</v>
      </c>
      <c r="T212" s="39">
        <f ca="1">Rutas_Despiece!Q212</f>
        <v>0</v>
      </c>
    </row>
    <row r="213" spans="1:20" x14ac:dyDescent="0.25">
      <c r="A213">
        <f ca="1">IF(Rutas_Despiece!A213&lt;&gt;Rutas_Despiece!A212,1,0)</f>
        <v>0</v>
      </c>
      <c r="B213" s="69" t="s">
        <v>1174</v>
      </c>
      <c r="C213">
        <f t="shared" ca="1" si="13"/>
        <v>1</v>
      </c>
      <c r="D213">
        <f t="shared" ca="1" si="14"/>
        <v>205</v>
      </c>
      <c r="E213">
        <f t="shared" ca="1" si="16"/>
        <v>990</v>
      </c>
      <c r="F213">
        <f t="shared" ca="1" si="15"/>
        <v>210</v>
      </c>
      <c r="G213" t="str">
        <f ca="1">INDEX(Rutas_Despiece!C:C,MATCH($F213,$D:$D,0))</f>
        <v>Rutas_Domingo_3</v>
      </c>
      <c r="H213" t="str">
        <f ca="1">INDEX(Rutas_Despiece!$D:$D,MATCH($F213,$D:$D,0))</f>
        <v>Ruta 1_3D</v>
      </c>
      <c r="I213">
        <f ca="1">INDEX(Rutas_Despiece!$J:$J,MATCH($F213,$D:$D,0))</f>
        <v>41.663702800000003</v>
      </c>
      <c r="J213">
        <f ca="1">INDEX(Rutas_Despiece!$K:$K,MATCH($F213,$D:$D,0))</f>
        <v>-0.86123839999999996</v>
      </c>
      <c r="L213" t="str">
        <f ca="1">INDEX(Rutas_Despiece!$F:$F,MATCH($F213,$D:$D,0))&amp;" "&amp;INDEX(Rutas_Despiece!$G:$G,MATCH($F213,$D:$D,0))</f>
        <v>Avd. Cataluña  103</v>
      </c>
      <c r="M213" t="str">
        <f ca="1">INDEX(Rutas_Despiece!$H:$H,MATCH($F213,$D:$D,0))</f>
        <v>Zaragoza</v>
      </c>
      <c r="N213" t="str">
        <f ca="1">INDEX(Rutas_Despiece!$I:$I,MATCH($F213,$D:$D,0))</f>
        <v>Zaragoza, España</v>
      </c>
      <c r="O213" t="str">
        <f ca="1">INDEX(Rutas_Despiece!$L:$L,MATCH($F213,$D:$D,0))</f>
        <v>Frente Felisa Galé</v>
      </c>
      <c r="P213" s="39" t="str">
        <f ca="1">Rutas_Despiece!M213</f>
        <v>Ida</v>
      </c>
      <c r="Q213" s="39" t="str">
        <f ca="1">Rutas_Despiece!N213</f>
        <v>05:13</v>
      </c>
      <c r="R213" s="39" t="str">
        <f ca="1">Rutas_Despiece!O213</f>
        <v>13:10</v>
      </c>
      <c r="S213" s="39">
        <f ca="1">Rutas_Despiece!P213</f>
        <v>0</v>
      </c>
      <c r="T213" s="39">
        <f ca="1">Rutas_Despiece!Q213</f>
        <v>0</v>
      </c>
    </row>
    <row r="214" spans="1:20" x14ac:dyDescent="0.25">
      <c r="A214">
        <f ca="1">IF(Rutas_Despiece!A214&lt;&gt;Rutas_Despiece!A213,1,0)</f>
        <v>0</v>
      </c>
      <c r="B214" s="69" t="s">
        <v>1174</v>
      </c>
      <c r="C214">
        <f t="shared" ca="1" si="13"/>
        <v>1</v>
      </c>
      <c r="D214">
        <f t="shared" ca="1" si="14"/>
        <v>206</v>
      </c>
      <c r="E214">
        <f t="shared" ca="1" si="16"/>
        <v>990</v>
      </c>
      <c r="F214">
        <f t="shared" ca="1" si="15"/>
        <v>211</v>
      </c>
      <c r="G214" t="str">
        <f ca="1">INDEX(Rutas_Despiece!C:C,MATCH($F214,$D:$D,0))</f>
        <v>Rutas_Domingo_3</v>
      </c>
      <c r="H214" t="str">
        <f ca="1">INDEX(Rutas_Despiece!$D:$D,MATCH($F214,$D:$D,0))</f>
        <v>Ruta 1_3D</v>
      </c>
      <c r="I214">
        <f ca="1">INDEX(Rutas_Despiece!$J:$J,MATCH($F214,$D:$D,0))</f>
        <v>41.662917499999999</v>
      </c>
      <c r="J214">
        <f ca="1">INDEX(Rutas_Despiece!$K:$K,MATCH($F214,$D:$D,0))</f>
        <v>-0.86629460000000003</v>
      </c>
      <c r="L214" t="str">
        <f ca="1">INDEX(Rutas_Despiece!$F:$F,MATCH($F214,$D:$D,0))&amp;" "&amp;INDEX(Rutas_Despiece!$G:$G,MATCH($F214,$D:$D,0))</f>
        <v xml:space="preserve">Marqués de la Cadena </v>
      </c>
      <c r="M214" t="str">
        <f ca="1">INDEX(Rutas_Despiece!$H:$H,MATCH($F214,$D:$D,0))</f>
        <v>Zaragoza</v>
      </c>
      <c r="N214" t="str">
        <f ca="1">INDEX(Rutas_Despiece!$I:$I,MATCH($F214,$D:$D,0))</f>
        <v>Zaragoza, España</v>
      </c>
      <c r="O214" t="str">
        <f ca="1">INDEX(Rutas_Despiece!$L:$L,MATCH($F214,$D:$D,0))</f>
        <v>Frente nº 57 - Pd. Bus CAN</v>
      </c>
      <c r="P214" s="39" t="str">
        <f ca="1">Rutas_Despiece!M214</f>
        <v>Ida</v>
      </c>
      <c r="Q214" s="39" t="str">
        <f ca="1">Rutas_Despiece!N214</f>
        <v>05:14</v>
      </c>
      <c r="R214" s="39" t="str">
        <f ca="1">Rutas_Despiece!O214</f>
        <v>13:11</v>
      </c>
      <c r="S214" s="39">
        <f ca="1">Rutas_Despiece!P214</f>
        <v>0</v>
      </c>
      <c r="T214" s="39">
        <f ca="1">Rutas_Despiece!Q214</f>
        <v>0</v>
      </c>
    </row>
    <row r="215" spans="1:20" x14ac:dyDescent="0.25">
      <c r="A215">
        <f ca="1">IF(Rutas_Despiece!A215&lt;&gt;Rutas_Despiece!A214,1,0)</f>
        <v>0</v>
      </c>
      <c r="B215" s="69" t="s">
        <v>1174</v>
      </c>
      <c r="C215">
        <f t="shared" ca="1" si="13"/>
        <v>1</v>
      </c>
      <c r="D215">
        <f t="shared" ca="1" si="14"/>
        <v>207</v>
      </c>
      <c r="E215">
        <f t="shared" ca="1" si="16"/>
        <v>990</v>
      </c>
      <c r="F215">
        <f t="shared" ca="1" si="15"/>
        <v>212</v>
      </c>
      <c r="G215" t="str">
        <f ca="1">INDEX(Rutas_Despiece!C:C,MATCH($F215,$D:$D,0))</f>
        <v>Rutas_Domingo_3</v>
      </c>
      <c r="H215" t="str">
        <f ca="1">INDEX(Rutas_Despiece!$D:$D,MATCH($F215,$D:$D,0))</f>
        <v>Ruta 1_3D</v>
      </c>
      <c r="I215">
        <f ca="1">INDEX(Rutas_Despiece!$J:$J,MATCH($F215,$D:$D,0))</f>
        <v>41.666860999999997</v>
      </c>
      <c r="J215">
        <f ca="1">INDEX(Rutas_Despiece!$K:$K,MATCH($F215,$D:$D,0))</f>
        <v>-0.87142169999999997</v>
      </c>
      <c r="L215" t="str">
        <f ca="1">INDEX(Rutas_Despiece!$F:$F,MATCH($F215,$D:$D,0))&amp;" "&amp;INDEX(Rutas_Despiece!$G:$G,MATCH($F215,$D:$D,0))</f>
        <v>Av. San Juan de la Peña nº 90</v>
      </c>
      <c r="M215" t="str">
        <f ca="1">INDEX(Rutas_Despiece!$H:$H,MATCH($F215,$D:$D,0))</f>
        <v>Zaragoza</v>
      </c>
      <c r="N215" t="str">
        <f ca="1">INDEX(Rutas_Despiece!$I:$I,MATCH($F215,$D:$D,0))</f>
        <v>Zaragoza, España</v>
      </c>
      <c r="O215" t="str">
        <f ca="1">INDEX(Rutas_Despiece!$L:$L,MATCH($F215,$D:$D,0))</f>
        <v>Hierros Alfonso - Pd. Bus</v>
      </c>
      <c r="P215" s="39" t="str">
        <f ca="1">Rutas_Despiece!M215</f>
        <v>Ida</v>
      </c>
      <c r="Q215" s="39" t="str">
        <f ca="1">Rutas_Despiece!N215</f>
        <v>05:16</v>
      </c>
      <c r="R215" s="39" t="str">
        <f ca="1">Rutas_Despiece!O215</f>
        <v>13:13</v>
      </c>
      <c r="S215" s="39">
        <f ca="1">Rutas_Despiece!P215</f>
        <v>0</v>
      </c>
      <c r="T215" s="39">
        <f ca="1">Rutas_Despiece!Q215</f>
        <v>0</v>
      </c>
    </row>
    <row r="216" spans="1:20" x14ac:dyDescent="0.25">
      <c r="A216">
        <f ca="1">IF(Rutas_Despiece!A216&lt;&gt;Rutas_Despiece!A215,1,0)</f>
        <v>0</v>
      </c>
      <c r="B216" s="69" t="s">
        <v>1174</v>
      </c>
      <c r="C216">
        <f t="shared" ca="1" si="13"/>
        <v>1</v>
      </c>
      <c r="D216">
        <f t="shared" ca="1" si="14"/>
        <v>208</v>
      </c>
      <c r="E216">
        <f t="shared" ca="1" si="16"/>
        <v>990</v>
      </c>
      <c r="F216">
        <f t="shared" ca="1" si="15"/>
        <v>213</v>
      </c>
      <c r="G216" t="str">
        <f ca="1">INDEX(Rutas_Despiece!C:C,MATCH($F216,$D:$D,0))</f>
        <v>Rutas_Domingo_3</v>
      </c>
      <c r="H216" t="str">
        <f ca="1">INDEX(Rutas_Despiece!$D:$D,MATCH($F216,$D:$D,0))</f>
        <v>Ruta 1_3D</v>
      </c>
      <c r="I216">
        <f ca="1">INDEX(Rutas_Despiece!$J:$J,MATCH($F216,$D:$D,0))</f>
        <v>41.675328999999998</v>
      </c>
      <c r="J216">
        <f ca="1">INDEX(Rutas_Despiece!$K:$K,MATCH($F216,$D:$D,0))</f>
        <v>-0.87022699999999997</v>
      </c>
      <c r="L216" t="str">
        <f ca="1">INDEX(Rutas_Despiece!$F:$F,MATCH($F216,$D:$D,0))&amp;" "&amp;INDEX(Rutas_Despiece!$G:$G,MATCH($F216,$D:$D,0))</f>
        <v xml:space="preserve">San Juan de la Peña nº 182 </v>
      </c>
      <c r="M216" t="str">
        <f ca="1">INDEX(Rutas_Despiece!$H:$H,MATCH($F216,$D:$D,0))</f>
        <v>Zaragoza</v>
      </c>
      <c r="N216" t="str">
        <f ca="1">INDEX(Rutas_Despiece!$I:$I,MATCH($F216,$D:$D,0))</f>
        <v>Zaragoza, España</v>
      </c>
      <c r="O216" t="str">
        <f ca="1">INDEX(Rutas_Despiece!$L:$L,MATCH($F216,$D:$D,0))</f>
        <v>Pd. Bus</v>
      </c>
      <c r="P216" s="39" t="str">
        <f ca="1">Rutas_Despiece!M216</f>
        <v>Ida</v>
      </c>
      <c r="Q216" s="39" t="str">
        <f ca="1">Rutas_Despiece!N216</f>
        <v>05:18</v>
      </c>
      <c r="R216" s="39" t="str">
        <f ca="1">Rutas_Despiece!O216</f>
        <v>13:15</v>
      </c>
      <c r="S216" s="39">
        <f ca="1">Rutas_Despiece!P216</f>
        <v>0</v>
      </c>
      <c r="T216" s="39">
        <f ca="1">Rutas_Despiece!Q216</f>
        <v>0</v>
      </c>
    </row>
    <row r="217" spans="1:20" x14ac:dyDescent="0.25">
      <c r="A217">
        <f ca="1">IF(Rutas_Despiece!A217&lt;&gt;Rutas_Despiece!A216,1,0)</f>
        <v>0</v>
      </c>
      <c r="B217" s="69" t="s">
        <v>1174</v>
      </c>
      <c r="C217">
        <f t="shared" ca="1" si="13"/>
        <v>1</v>
      </c>
      <c r="D217">
        <f t="shared" ca="1" si="14"/>
        <v>209</v>
      </c>
      <c r="E217">
        <f t="shared" ca="1" si="16"/>
        <v>990</v>
      </c>
      <c r="F217">
        <f t="shared" ca="1" si="15"/>
        <v>214</v>
      </c>
      <c r="G217" t="str">
        <f ca="1">INDEX(Rutas_Despiece!C:C,MATCH($F217,$D:$D,0))</f>
        <v>Rutas_Domingo_3</v>
      </c>
      <c r="H217" t="str">
        <f ca="1">INDEX(Rutas_Despiece!$D:$D,MATCH($F217,$D:$D,0))</f>
        <v>Ruta 1_3D</v>
      </c>
      <c r="I217">
        <f ca="1">INDEX(Rutas_Despiece!$J:$J,MATCH($F217,$D:$D,0))</f>
        <v>41.668570000000003</v>
      </c>
      <c r="J217">
        <f ca="1">INDEX(Rutas_Despiece!$K:$K,MATCH($F217,$D:$D,0))</f>
        <v>-0.87667799999999996</v>
      </c>
      <c r="L217" t="str">
        <f ca="1">INDEX(Rutas_Despiece!$F:$F,MATCH($F217,$D:$D,0))&amp;" "&amp;INDEX(Rutas_Despiece!$G:$G,MATCH($F217,$D:$D,0))</f>
        <v xml:space="preserve">Salvador Allende nº 67 </v>
      </c>
      <c r="M217" t="str">
        <f ca="1">INDEX(Rutas_Despiece!$H:$H,MATCH($F217,$D:$D,0))</f>
        <v>Zaragoza</v>
      </c>
      <c r="N217" t="str">
        <f ca="1">INDEX(Rutas_Despiece!$I:$I,MATCH($F217,$D:$D,0))</f>
        <v>Zaragoza, España</v>
      </c>
      <c r="O217" t="str">
        <f ca="1">INDEX(Rutas_Despiece!$L:$L,MATCH($F217,$D:$D,0))</f>
        <v>Pd. Bus</v>
      </c>
      <c r="P217" s="39" t="str">
        <f ca="1">Rutas_Despiece!M217</f>
        <v>Ida</v>
      </c>
      <c r="Q217" s="39" t="str">
        <f ca="1">Rutas_Despiece!N217</f>
        <v>05:20</v>
      </c>
      <c r="R217" s="39" t="str">
        <f ca="1">Rutas_Despiece!O217</f>
        <v>13:17</v>
      </c>
      <c r="S217" s="39">
        <f ca="1">Rutas_Despiece!P217</f>
        <v>0</v>
      </c>
      <c r="T217" s="39">
        <f ca="1">Rutas_Despiece!Q217</f>
        <v>0</v>
      </c>
    </row>
    <row r="218" spans="1:20" x14ac:dyDescent="0.25">
      <c r="A218">
        <f ca="1">IF(Rutas_Despiece!A218&lt;&gt;Rutas_Despiece!A217,1,0)</f>
        <v>0</v>
      </c>
      <c r="B218" s="69" t="s">
        <v>1174</v>
      </c>
      <c r="C218">
        <f t="shared" ca="1" si="13"/>
        <v>1</v>
      </c>
      <c r="D218">
        <f t="shared" ca="1" si="14"/>
        <v>210</v>
      </c>
      <c r="E218">
        <f t="shared" ca="1" si="16"/>
        <v>990</v>
      </c>
      <c r="F218">
        <f t="shared" ca="1" si="15"/>
        <v>215</v>
      </c>
      <c r="G218" t="str">
        <f ca="1">INDEX(Rutas_Despiece!C:C,MATCH($F218,$D:$D,0))</f>
        <v>Rutas_Domingo_3</v>
      </c>
      <c r="H218" t="str">
        <f ca="1">INDEX(Rutas_Despiece!$D:$D,MATCH($F218,$D:$D,0))</f>
        <v>Ruta 1_3D</v>
      </c>
      <c r="I218">
        <f ca="1">INDEX(Rutas_Despiece!$J:$J,MATCH($F218,$D:$D,0))</f>
        <v>41.667553300000002</v>
      </c>
      <c r="J218">
        <f ca="1">INDEX(Rutas_Despiece!$K:$K,MATCH($F218,$D:$D,0))</f>
        <v>-0.87668179999999996</v>
      </c>
      <c r="L218" t="str">
        <f ca="1">INDEX(Rutas_Despiece!$F:$F,MATCH($F218,$D:$D,0))&amp;" "&amp;INDEX(Rutas_Despiece!$G:$G,MATCH($F218,$D:$D,0))</f>
        <v xml:space="preserve">Salvador Allende  </v>
      </c>
      <c r="M218" t="str">
        <f ca="1">INDEX(Rutas_Despiece!$H:$H,MATCH($F218,$D:$D,0))</f>
        <v>Zaragoza</v>
      </c>
      <c r="N218" t="str">
        <f ca="1">INDEX(Rutas_Despiece!$I:$I,MATCH($F218,$D:$D,0))</f>
        <v>Zaragoza, España</v>
      </c>
      <c r="O218" t="str">
        <f ca="1">INDEX(Rutas_Despiece!$L:$L,MATCH($F218,$D:$D,0))</f>
        <v>Esq. Valle de Broto - Pd. Bus</v>
      </c>
      <c r="P218" s="39" t="str">
        <f ca="1">Rutas_Despiece!M218</f>
        <v>Ida</v>
      </c>
      <c r="Q218" s="39" t="str">
        <f ca="1">Rutas_Despiece!N218</f>
        <v>05:22</v>
      </c>
      <c r="R218" s="39" t="str">
        <f ca="1">Rutas_Despiece!O218</f>
        <v>13:19</v>
      </c>
      <c r="S218" s="39">
        <f ca="1">Rutas_Despiece!P218</f>
        <v>0</v>
      </c>
      <c r="T218" s="39">
        <f ca="1">Rutas_Despiece!Q218</f>
        <v>0</v>
      </c>
    </row>
    <row r="219" spans="1:20" x14ac:dyDescent="0.25">
      <c r="A219">
        <f ca="1">IF(Rutas_Despiece!A219&lt;&gt;Rutas_Despiece!A218,1,0)</f>
        <v>0</v>
      </c>
      <c r="B219" s="69" t="s">
        <v>1174</v>
      </c>
      <c r="C219">
        <f t="shared" ca="1" si="13"/>
        <v>1</v>
      </c>
      <c r="D219">
        <f t="shared" ca="1" si="14"/>
        <v>211</v>
      </c>
      <c r="E219">
        <f t="shared" ca="1" si="16"/>
        <v>990</v>
      </c>
      <c r="F219">
        <f t="shared" ca="1" si="15"/>
        <v>216</v>
      </c>
      <c r="G219" t="str">
        <f ca="1">INDEX(Rutas_Despiece!C:C,MATCH($F219,$D:$D,0))</f>
        <v>Rutas_Domingo_3</v>
      </c>
      <c r="H219" t="str">
        <f ca="1">INDEX(Rutas_Despiece!$D:$D,MATCH($F219,$D:$D,0))</f>
        <v>Ruta 1_3D</v>
      </c>
      <c r="I219">
        <f ca="1">INDEX(Rutas_Despiece!$J:$J,MATCH($F219,$D:$D,0))</f>
        <v>41.667514500000003</v>
      </c>
      <c r="J219">
        <f ca="1">INDEX(Rutas_Despiece!$K:$K,MATCH($F219,$D:$D,0))</f>
        <v>-0.88693259999999996</v>
      </c>
      <c r="L219" t="str">
        <f ca="1">INDEX(Rutas_Despiece!$F:$F,MATCH($F219,$D:$D,0))&amp;" "&amp;INDEX(Rutas_Despiece!$G:$G,MATCH($F219,$D:$D,0))</f>
        <v xml:space="preserve">María Zambrano  </v>
      </c>
      <c r="M219" t="str">
        <f ca="1">INDEX(Rutas_Despiece!$H:$H,MATCH($F219,$D:$D,0))</f>
        <v>Zaragoza</v>
      </c>
      <c r="N219" t="str">
        <f ca="1">INDEX(Rutas_Despiece!$I:$I,MATCH($F219,$D:$D,0))</f>
        <v>Zaragoza, España</v>
      </c>
      <c r="O219" t="str">
        <f ca="1">INDEX(Rutas_Despiece!$L:$L,MATCH($F219,$D:$D,0))</f>
        <v>León Felipe - Pd. Bus</v>
      </c>
      <c r="P219" s="39" t="str">
        <f ca="1">Rutas_Despiece!M219</f>
        <v>Ida</v>
      </c>
      <c r="Q219" s="39" t="str">
        <f ca="1">Rutas_Despiece!N219</f>
        <v>05:23</v>
      </c>
      <c r="R219" s="39" t="str">
        <f ca="1">Rutas_Despiece!O219</f>
        <v>13:21</v>
      </c>
      <c r="S219" s="39">
        <f ca="1">Rutas_Despiece!P219</f>
        <v>0</v>
      </c>
      <c r="T219" s="39">
        <f ca="1">Rutas_Despiece!Q219</f>
        <v>0</v>
      </c>
    </row>
    <row r="220" spans="1:20" x14ac:dyDescent="0.25">
      <c r="A220">
        <f ca="1">IF(Rutas_Despiece!A220&lt;&gt;Rutas_Despiece!A219,1,0)</f>
        <v>0</v>
      </c>
      <c r="B220" s="69" t="s">
        <v>1174</v>
      </c>
      <c r="C220">
        <f t="shared" ca="1" si="13"/>
        <v>1</v>
      </c>
      <c r="D220">
        <f t="shared" ca="1" si="14"/>
        <v>212</v>
      </c>
      <c r="E220">
        <f t="shared" ca="1" si="16"/>
        <v>990</v>
      </c>
      <c r="F220">
        <f t="shared" ca="1" si="15"/>
        <v>217</v>
      </c>
      <c r="G220" t="str">
        <f ca="1">INDEX(Rutas_Despiece!C:C,MATCH($F220,$D:$D,0))</f>
        <v>Rutas_Domingo_3</v>
      </c>
      <c r="H220" t="str">
        <f ca="1">INDEX(Rutas_Despiece!$D:$D,MATCH($F220,$D:$D,0))</f>
        <v>Ruta 1_3D</v>
      </c>
      <c r="I220">
        <f ca="1">INDEX(Rutas_Despiece!$J:$J,MATCH($F220,$D:$D,0))</f>
        <v>41.671709800000002</v>
      </c>
      <c r="J220">
        <f ca="1">INDEX(Rutas_Despiece!$K:$K,MATCH($F220,$D:$D,0))</f>
        <v>-0.88939809999999997</v>
      </c>
      <c r="L220" t="str">
        <f ca="1">INDEX(Rutas_Despiece!$F:$F,MATCH($F220,$D:$D,0))&amp;" "&amp;INDEX(Rutas_Despiece!$G:$G,MATCH($F220,$D:$D,0))</f>
        <v xml:space="preserve">María Zambrano  </v>
      </c>
      <c r="M220" t="str">
        <f ca="1">INDEX(Rutas_Despiece!$H:$H,MATCH($F220,$D:$D,0))</f>
        <v>Zaragoza</v>
      </c>
      <c r="N220" t="str">
        <f ca="1">INDEX(Rutas_Despiece!$I:$I,MATCH($F220,$D:$D,0))</f>
        <v>Zaragoza, España</v>
      </c>
      <c r="O220" t="str">
        <f ca="1">INDEX(Rutas_Despiece!$L:$L,MATCH($F220,$D:$D,0))</f>
        <v>Ildefonso Manuel Gil - Pd. Bus</v>
      </c>
      <c r="P220" s="39" t="str">
        <f ca="1">Rutas_Despiece!M220</f>
        <v>Ida</v>
      </c>
      <c r="Q220" s="39" t="str">
        <f ca="1">Rutas_Despiece!N220</f>
        <v>05:24</v>
      </c>
      <c r="R220" s="39" t="str">
        <f ca="1">Rutas_Despiece!O220</f>
        <v>13:22</v>
      </c>
      <c r="S220" s="39">
        <f ca="1">Rutas_Despiece!P220</f>
        <v>0</v>
      </c>
      <c r="T220" s="39">
        <f ca="1">Rutas_Despiece!Q220</f>
        <v>0</v>
      </c>
    </row>
    <row r="221" spans="1:20" x14ac:dyDescent="0.25">
      <c r="A221">
        <f ca="1">IF(Rutas_Despiece!A221&lt;&gt;Rutas_Despiece!A220,1,0)</f>
        <v>0</v>
      </c>
      <c r="B221" s="69" t="s">
        <v>1174</v>
      </c>
      <c r="C221">
        <f t="shared" ca="1" si="13"/>
        <v>1</v>
      </c>
      <c r="D221">
        <f t="shared" ca="1" si="14"/>
        <v>213</v>
      </c>
      <c r="E221">
        <f t="shared" ca="1" si="16"/>
        <v>990</v>
      </c>
      <c r="F221">
        <f t="shared" ca="1" si="15"/>
        <v>218</v>
      </c>
      <c r="G221" t="str">
        <f ca="1">INDEX(Rutas_Despiece!C:C,MATCH($F221,$D:$D,0))</f>
        <v>Rutas_Domingo_3</v>
      </c>
      <c r="H221" t="str">
        <f ca="1">INDEX(Rutas_Despiece!$D:$D,MATCH($F221,$D:$D,0))</f>
        <v>Ruta 1_3D</v>
      </c>
      <c r="I221">
        <f ca="1">INDEX(Rutas_Despiece!$J:$J,MATCH($F221,$D:$D,0))</f>
        <v>41.677349399999997</v>
      </c>
      <c r="J221">
        <f ca="1">INDEX(Rutas_Despiece!$K:$K,MATCH($F221,$D:$D,0))</f>
        <v>-0.88933839999999997</v>
      </c>
      <c r="L221" t="str">
        <f ca="1">INDEX(Rutas_Despiece!$F:$F,MATCH($F221,$D:$D,0))&amp;" "&amp;INDEX(Rutas_Despiece!$G:$G,MATCH($F221,$D:$D,0))</f>
        <v xml:space="preserve">María Zambrano  </v>
      </c>
      <c r="M221" t="str">
        <f ca="1">INDEX(Rutas_Despiece!$H:$H,MATCH($F221,$D:$D,0))</f>
        <v>Zaragoza</v>
      </c>
      <c r="N221" t="str">
        <f ca="1">INDEX(Rutas_Despiece!$I:$I,MATCH($F221,$D:$D,0))</f>
        <v>Zaragoza, España</v>
      </c>
      <c r="O221" t="str">
        <f ca="1">INDEX(Rutas_Despiece!$L:$L,MATCH($F221,$D:$D,0))</f>
        <v>Esq. Pablo Iglesias - Pd. Bus</v>
      </c>
      <c r="P221" s="39" t="str">
        <f ca="1">Rutas_Despiece!M221</f>
        <v>Ida</v>
      </c>
      <c r="Q221" s="39" t="str">
        <f ca="1">Rutas_Despiece!N221</f>
        <v>05:25</v>
      </c>
      <c r="R221" s="39" t="str">
        <f ca="1">Rutas_Despiece!O221</f>
        <v>13:23</v>
      </c>
      <c r="S221" s="39">
        <f ca="1">Rutas_Despiece!P221</f>
        <v>0</v>
      </c>
      <c r="T221" s="39">
        <f ca="1">Rutas_Despiece!Q221</f>
        <v>0</v>
      </c>
    </row>
    <row r="222" spans="1:20" x14ac:dyDescent="0.25">
      <c r="A222">
        <f ca="1">IF(Rutas_Despiece!A222&lt;&gt;Rutas_Despiece!A221,1,0)</f>
        <v>0</v>
      </c>
      <c r="B222" s="69" t="s">
        <v>1174</v>
      </c>
      <c r="C222">
        <f t="shared" ca="1" si="13"/>
        <v>1</v>
      </c>
      <c r="D222">
        <f t="shared" ca="1" si="14"/>
        <v>214</v>
      </c>
      <c r="E222">
        <f t="shared" ca="1" si="16"/>
        <v>990</v>
      </c>
      <c r="F222">
        <f t="shared" ca="1" si="15"/>
        <v>219</v>
      </c>
      <c r="G222" t="str">
        <f ca="1">INDEX(Rutas_Despiece!C:C,MATCH($F222,$D:$D,0))</f>
        <v>Rutas_Domingo_3</v>
      </c>
      <c r="H222" t="str">
        <f ca="1">INDEX(Rutas_Despiece!$D:$D,MATCH($F222,$D:$D,0))</f>
        <v>Ruta 1_3D</v>
      </c>
      <c r="I222">
        <f ca="1">INDEX(Rutas_Despiece!$J:$J,MATCH($F222,$D:$D,0))</f>
        <v>41.749628000000001</v>
      </c>
      <c r="J222">
        <f ca="1">INDEX(Rutas_Despiece!$K:$K,MATCH($F222,$D:$D,0))</f>
        <v>-1.1755139999999999</v>
      </c>
      <c r="L222" t="str">
        <f ca="1">INDEX(Rutas_Despiece!$F:$F,MATCH($F222,$D:$D,0))&amp;" "&amp;INDEX(Rutas_Despiece!$G:$G,MATCH($F222,$D:$D,0))</f>
        <v xml:space="preserve">Pol. Ind Entrerrios </v>
      </c>
      <c r="M222" t="str">
        <f ca="1">INDEX(Rutas_Despiece!$H:$H,MATCH($F222,$D:$D,0))</f>
        <v>Figueruelas</v>
      </c>
      <c r="N222" t="str">
        <f ca="1">INDEX(Rutas_Despiece!$I:$I,MATCH($F222,$D:$D,0))</f>
        <v>Zaragoza, España</v>
      </c>
      <c r="O222" t="str">
        <f ca="1">INDEX(Rutas_Despiece!$L:$L,MATCH($F222,$D:$D,0))</f>
        <v>Opel Puerta 5</v>
      </c>
      <c r="P222" s="39" t="str">
        <f ca="1">Rutas_Despiece!M222</f>
        <v>Ida</v>
      </c>
      <c r="Q222" s="39" t="str">
        <f ca="1">Rutas_Despiece!N222</f>
        <v>05:26</v>
      </c>
      <c r="R222" s="39" t="str">
        <f ca="1">Rutas_Despiece!O222</f>
        <v>13:24</v>
      </c>
      <c r="S222" s="39">
        <f ca="1">Rutas_Despiece!P222</f>
        <v>0</v>
      </c>
      <c r="T222" s="39">
        <f ca="1">Rutas_Despiece!Q222</f>
        <v>0</v>
      </c>
    </row>
    <row r="223" spans="1:20" x14ac:dyDescent="0.25">
      <c r="A223">
        <f ca="1">IF(Rutas_Despiece!A223&lt;&gt;Rutas_Despiece!A222,1,0)</f>
        <v>0</v>
      </c>
      <c r="B223" s="69" t="s">
        <v>1174</v>
      </c>
      <c r="C223">
        <f t="shared" ca="1" si="13"/>
        <v>1</v>
      </c>
      <c r="D223">
        <f t="shared" ca="1" si="14"/>
        <v>215</v>
      </c>
      <c r="E223">
        <f t="shared" ca="1" si="16"/>
        <v>990</v>
      </c>
      <c r="F223">
        <f t="shared" ca="1" si="15"/>
        <v>220</v>
      </c>
      <c r="G223" t="str">
        <f ca="1">INDEX(Rutas_Despiece!C:C,MATCH($F223,$D:$D,0))</f>
        <v>Rutas_Domingo_3</v>
      </c>
      <c r="H223" t="str">
        <f ca="1">INDEX(Rutas_Despiece!$D:$D,MATCH($F223,$D:$D,0))</f>
        <v>Ruta 1_3D</v>
      </c>
      <c r="I223">
        <f ca="1">INDEX(Rutas_Despiece!$J:$J,MATCH($F223,$D:$D,0))</f>
        <v>41.749628000000001</v>
      </c>
      <c r="J223">
        <f ca="1">INDEX(Rutas_Despiece!$K:$K,MATCH($F223,$D:$D,0))</f>
        <v>-1.1755139999999999</v>
      </c>
      <c r="L223" t="str">
        <f ca="1">INDEX(Rutas_Despiece!$F:$F,MATCH($F223,$D:$D,0))&amp;" "&amp;INDEX(Rutas_Despiece!$G:$G,MATCH($F223,$D:$D,0))</f>
        <v xml:space="preserve">Pol. Ind Entrerrios </v>
      </c>
      <c r="M223" t="str">
        <f ca="1">INDEX(Rutas_Despiece!$H:$H,MATCH($F223,$D:$D,0))</f>
        <v>Figueruelas</v>
      </c>
      <c r="N223" t="str">
        <f ca="1">INDEX(Rutas_Despiece!$I:$I,MATCH($F223,$D:$D,0))</f>
        <v>Zaragoza, España</v>
      </c>
      <c r="O223" t="str">
        <f ca="1">INDEX(Rutas_Despiece!$L:$L,MATCH($F223,$D:$D,0))</f>
        <v>Opel Puerta 5</v>
      </c>
      <c r="P223" s="39" t="str">
        <f ca="1">Rutas_Despiece!M223</f>
        <v>Ida</v>
      </c>
      <c r="Q223" s="39" t="str">
        <f ca="1">Rutas_Despiece!N223</f>
        <v>05:27</v>
      </c>
      <c r="R223" s="39" t="str">
        <f ca="1">Rutas_Despiece!O223</f>
        <v>13:25</v>
      </c>
      <c r="S223" s="39">
        <f ca="1">Rutas_Despiece!P223</f>
        <v>0</v>
      </c>
      <c r="T223" s="39">
        <f ca="1">Rutas_Despiece!Q223</f>
        <v>0</v>
      </c>
    </row>
    <row r="224" spans="1:20" x14ac:dyDescent="0.25">
      <c r="A224">
        <f ca="1">IF(Rutas_Despiece!A224&lt;&gt;Rutas_Despiece!A223,1,0)</f>
        <v>0</v>
      </c>
      <c r="B224" s="69" t="s">
        <v>1174</v>
      </c>
      <c r="C224">
        <f t="shared" ca="1" si="13"/>
        <v>1</v>
      </c>
      <c r="D224">
        <f t="shared" ca="1" si="14"/>
        <v>216</v>
      </c>
      <c r="E224">
        <f t="shared" ca="1" si="16"/>
        <v>990</v>
      </c>
      <c r="F224">
        <f t="shared" ca="1" si="15"/>
        <v>221</v>
      </c>
      <c r="G224" t="str">
        <f ca="1">INDEX(Rutas_Despiece!C:C,MATCH($F224,$D:$D,0))</f>
        <v>Rutas_Domingo_3</v>
      </c>
      <c r="H224" t="str">
        <f ca="1">INDEX(Rutas_Despiece!$D:$D,MATCH($F224,$D:$D,0))</f>
        <v>Ruta 1_3D</v>
      </c>
      <c r="I224">
        <f ca="1">INDEX(Rutas_Despiece!$J:$J,MATCH($F224,$D:$D,0))</f>
        <v>41.676046800000002</v>
      </c>
      <c r="J224">
        <f ca="1">INDEX(Rutas_Despiece!$K:$K,MATCH($F224,$D:$D,0))</f>
        <v>-0.89092199999999999</v>
      </c>
      <c r="L224" t="str">
        <f ca="1">INDEX(Rutas_Despiece!$F:$F,MATCH($F224,$D:$D,0))&amp;" "&amp;INDEX(Rutas_Despiece!$G:$G,MATCH($F224,$D:$D,0))</f>
        <v xml:space="preserve">Luis Legaz  </v>
      </c>
      <c r="M224" t="str">
        <f ca="1">INDEX(Rutas_Despiece!$H:$H,MATCH($F224,$D:$D,0))</f>
        <v>Zaragoza</v>
      </c>
      <c r="N224" t="str">
        <f ca="1">INDEX(Rutas_Despiece!$I:$I,MATCH($F224,$D:$D,0))</f>
        <v>Zaragoza, España</v>
      </c>
      <c r="O224" t="str">
        <f ca="1">INDEX(Rutas_Despiece!$L:$L,MATCH($F224,$D:$D,0))</f>
        <v>Esq. Gómez Avellaneda</v>
      </c>
      <c r="P224" s="39" t="str">
        <f ca="1">Rutas_Despiece!M224</f>
        <v>Ida</v>
      </c>
      <c r="Q224" s="39" t="str">
        <f ca="1">Rutas_Despiece!N224</f>
        <v>05:28</v>
      </c>
      <c r="R224" s="39" t="str">
        <f ca="1">Rutas_Despiece!O224</f>
        <v>13:26</v>
      </c>
      <c r="S224" s="39">
        <f ca="1">Rutas_Despiece!P224</f>
        <v>0</v>
      </c>
      <c r="T224" s="39">
        <f ca="1">Rutas_Despiece!Q224</f>
        <v>0</v>
      </c>
    </row>
    <row r="225" spans="1:20" x14ac:dyDescent="0.25">
      <c r="A225">
        <f ca="1">IF(Rutas_Despiece!A225&lt;&gt;Rutas_Despiece!A224,1,0)</f>
        <v>0</v>
      </c>
      <c r="B225" s="69" t="s">
        <v>1174</v>
      </c>
      <c r="C225">
        <f t="shared" ca="1" si="13"/>
        <v>1</v>
      </c>
      <c r="D225">
        <f t="shared" ca="1" si="14"/>
        <v>217</v>
      </c>
      <c r="E225">
        <f t="shared" ca="1" si="16"/>
        <v>990</v>
      </c>
      <c r="F225">
        <f t="shared" ca="1" si="15"/>
        <v>222</v>
      </c>
      <c r="G225" t="str">
        <f ca="1">INDEX(Rutas_Despiece!C:C,MATCH($F225,$D:$D,0))</f>
        <v>Rutas_Domingo_3</v>
      </c>
      <c r="H225" t="str">
        <f ca="1">INDEX(Rutas_Despiece!$D:$D,MATCH($F225,$D:$D,0))</f>
        <v>Ruta 1_3D</v>
      </c>
      <c r="I225">
        <f ca="1">INDEX(Rutas_Despiece!$J:$J,MATCH($F225,$D:$D,0))</f>
        <v>41.670422100000003</v>
      </c>
      <c r="J225">
        <f ca="1">INDEX(Rutas_Despiece!$K:$K,MATCH($F225,$D:$D,0))</f>
        <v>-0.89067010000000002</v>
      </c>
      <c r="L225" t="str">
        <f ca="1">INDEX(Rutas_Despiece!$F:$F,MATCH($F225,$D:$D,0))&amp;" "&amp;INDEX(Rutas_Despiece!$G:$G,MATCH($F225,$D:$D,0))</f>
        <v xml:space="preserve">Gómez de Avellaneda  </v>
      </c>
      <c r="M225" t="str">
        <f ca="1">INDEX(Rutas_Despiece!$H:$H,MATCH($F225,$D:$D,0))</f>
        <v>Zaragoza</v>
      </c>
      <c r="N225" t="str">
        <f ca="1">INDEX(Rutas_Despiece!$I:$I,MATCH($F225,$D:$D,0))</f>
        <v>Zaragoza, España</v>
      </c>
      <c r="O225" t="str">
        <f ca="1">INDEX(Rutas_Despiece!$L:$L,MATCH($F225,$D:$D,0))</f>
        <v>Esq. Saiz de otero - Pd. Bus</v>
      </c>
      <c r="P225" s="39" t="str">
        <f ca="1">Rutas_Despiece!M225</f>
        <v>Ida</v>
      </c>
      <c r="Q225" s="39" t="str">
        <f ca="1">Rutas_Despiece!N225</f>
        <v>05:29</v>
      </c>
      <c r="R225" s="39" t="str">
        <f ca="1">Rutas_Despiece!O225</f>
        <v>13:27</v>
      </c>
      <c r="S225" s="39">
        <f ca="1">Rutas_Despiece!P225</f>
        <v>0</v>
      </c>
      <c r="T225" s="39">
        <f ca="1">Rutas_Despiece!Q225</f>
        <v>0</v>
      </c>
    </row>
    <row r="226" spans="1:20" x14ac:dyDescent="0.25">
      <c r="A226">
        <f ca="1">IF(Rutas_Despiece!A226&lt;&gt;Rutas_Despiece!A225,1,0)</f>
        <v>0</v>
      </c>
      <c r="B226" s="69" t="s">
        <v>1174</v>
      </c>
      <c r="C226">
        <f t="shared" ca="1" si="13"/>
        <v>1</v>
      </c>
      <c r="D226">
        <f t="shared" ca="1" si="14"/>
        <v>218</v>
      </c>
      <c r="E226">
        <f t="shared" ca="1" si="16"/>
        <v>990</v>
      </c>
      <c r="F226">
        <f t="shared" ca="1" si="15"/>
        <v>223</v>
      </c>
      <c r="G226" t="str">
        <f ca="1">INDEX(Rutas_Despiece!C:C,MATCH($F226,$D:$D,0))</f>
        <v>Rutas_Domingo_3</v>
      </c>
      <c r="H226" t="str">
        <f ca="1">INDEX(Rutas_Despiece!$D:$D,MATCH($F226,$D:$D,0))</f>
        <v>Ruta 1_3D</v>
      </c>
      <c r="I226">
        <f ca="1">INDEX(Rutas_Despiece!$J:$J,MATCH($F226,$D:$D,0))</f>
        <v>41.624887999999999</v>
      </c>
      <c r="J226">
        <f ca="1">INDEX(Rutas_Despiece!$K:$K,MATCH($F226,$D:$D,0))</f>
        <v>-0.87636099999999995</v>
      </c>
      <c r="L226" t="str">
        <f ca="1">INDEX(Rutas_Despiece!$F:$F,MATCH($F226,$D:$D,0))&amp;" "&amp;INDEX(Rutas_Despiece!$G:$G,MATCH($F226,$D:$D,0))</f>
        <v xml:space="preserve">Gómez Avellaneda nº 23 </v>
      </c>
      <c r="M226" t="str">
        <f ca="1">INDEX(Rutas_Despiece!$H:$H,MATCH($F226,$D:$D,0))</f>
        <v>Zaragoza</v>
      </c>
      <c r="N226" t="str">
        <f ca="1">INDEX(Rutas_Despiece!$I:$I,MATCH($F226,$D:$D,0))</f>
        <v>Zaragoza, España</v>
      </c>
      <c r="O226" t="str">
        <f ca="1">INDEX(Rutas_Despiece!$L:$L,MATCH($F226,$D:$D,0))</f>
        <v>Pd. Bus</v>
      </c>
      <c r="P226" s="39" t="str">
        <f ca="1">Rutas_Despiece!M226</f>
        <v>Ida</v>
      </c>
      <c r="Q226" s="39" t="str">
        <f ca="1">Rutas_Despiece!N226</f>
        <v>05:30</v>
      </c>
      <c r="R226" s="39" t="str">
        <f ca="1">Rutas_Despiece!O226</f>
        <v>13:28</v>
      </c>
      <c r="S226" s="39">
        <f ca="1">Rutas_Despiece!P226</f>
        <v>0</v>
      </c>
      <c r="T226" s="39">
        <f ca="1">Rutas_Despiece!Q226</f>
        <v>0</v>
      </c>
    </row>
    <row r="227" spans="1:20" x14ac:dyDescent="0.25">
      <c r="A227">
        <f ca="1">IF(Rutas_Despiece!A227&lt;&gt;Rutas_Despiece!A226,1,0)</f>
        <v>0</v>
      </c>
      <c r="B227" s="69" t="s">
        <v>1174</v>
      </c>
      <c r="C227">
        <f t="shared" ca="1" si="13"/>
        <v>1</v>
      </c>
      <c r="D227">
        <f t="shared" ca="1" si="14"/>
        <v>219</v>
      </c>
      <c r="E227">
        <f t="shared" ca="1" si="16"/>
        <v>990</v>
      </c>
      <c r="F227">
        <f t="shared" ca="1" si="15"/>
        <v>224</v>
      </c>
      <c r="G227" t="str">
        <f ca="1">INDEX(Rutas_Despiece!C:C,MATCH($F227,$D:$D,0))</f>
        <v>Rutas_Domingo_3</v>
      </c>
      <c r="H227" t="str">
        <f ca="1">INDEX(Rutas_Despiece!$D:$D,MATCH($F227,$D:$D,0))</f>
        <v>Ruta 1_3D</v>
      </c>
      <c r="I227">
        <f ca="1">INDEX(Rutas_Despiece!$J:$J,MATCH($F227,$D:$D,0))</f>
        <v>41.667553300000002</v>
      </c>
      <c r="J227">
        <f ca="1">INDEX(Rutas_Despiece!$K:$K,MATCH($F227,$D:$D,0))</f>
        <v>-0.87668179999999996</v>
      </c>
      <c r="L227" t="str">
        <f ca="1">INDEX(Rutas_Despiece!$F:$F,MATCH($F227,$D:$D,0))&amp;" "&amp;INDEX(Rutas_Despiece!$G:$G,MATCH($F227,$D:$D,0))</f>
        <v xml:space="preserve">Salvador Allende  </v>
      </c>
      <c r="M227" t="str">
        <f ca="1">INDEX(Rutas_Despiece!$H:$H,MATCH($F227,$D:$D,0))</f>
        <v>Zaragoza</v>
      </c>
      <c r="N227" t="str">
        <f ca="1">INDEX(Rutas_Despiece!$I:$I,MATCH($F227,$D:$D,0))</f>
        <v>Zaragoza, España</v>
      </c>
      <c r="O227" t="str">
        <f ca="1">INDEX(Rutas_Despiece!$L:$L,MATCH($F227,$D:$D,0))</f>
        <v>Esq. Valle de Broto - Pd. Bus</v>
      </c>
      <c r="P227" s="39" t="str">
        <f ca="1">Rutas_Despiece!M227</f>
        <v>Ida</v>
      </c>
      <c r="Q227" s="39" t="str">
        <f ca="1">Rutas_Despiece!N227</f>
        <v>06:00</v>
      </c>
      <c r="R227" s="39" t="str">
        <f ca="1">Rutas_Despiece!O227</f>
        <v>14:00</v>
      </c>
      <c r="S227" s="39">
        <f ca="1">Rutas_Despiece!P227</f>
        <v>0</v>
      </c>
      <c r="T227" s="39">
        <f ca="1">Rutas_Despiece!Q227</f>
        <v>0</v>
      </c>
    </row>
    <row r="228" spans="1:20" x14ac:dyDescent="0.25">
      <c r="A228">
        <f ca="1">IF(Rutas_Despiece!A228&lt;&gt;Rutas_Despiece!A227,1,0)</f>
        <v>0</v>
      </c>
      <c r="B228" s="69" t="s">
        <v>1174</v>
      </c>
      <c r="C228">
        <f t="shared" ca="1" si="13"/>
        <v>1</v>
      </c>
      <c r="D228">
        <f t="shared" ca="1" si="14"/>
        <v>220</v>
      </c>
      <c r="E228">
        <f t="shared" ca="1" si="16"/>
        <v>990</v>
      </c>
      <c r="F228">
        <f t="shared" ca="1" si="15"/>
        <v>225</v>
      </c>
      <c r="G228" t="str">
        <f ca="1">INDEX(Rutas_Despiece!C:C,MATCH($F228,$D:$D,0))</f>
        <v>Rutas_Domingo_3</v>
      </c>
      <c r="H228" t="str">
        <f ca="1">INDEX(Rutas_Despiece!$D:$D,MATCH($F228,$D:$D,0))</f>
        <v>Ruta 1_3D</v>
      </c>
      <c r="I228">
        <f ca="1">INDEX(Rutas_Despiece!$J:$J,MATCH($F228,$D:$D,0))</f>
        <v>41.674923900000003</v>
      </c>
      <c r="J228">
        <f ca="1">INDEX(Rutas_Despiece!$K:$K,MATCH($F228,$D:$D,0))</f>
        <v>-0.87691980000000003</v>
      </c>
      <c r="L228" t="str">
        <f ca="1">INDEX(Rutas_Despiece!$F:$F,MATCH($F228,$D:$D,0))&amp;" "&amp;INDEX(Rutas_Despiece!$G:$G,MATCH($F228,$D:$D,0))</f>
        <v xml:space="preserve">Salvador Allende  </v>
      </c>
      <c r="M228" t="str">
        <f ca="1">INDEX(Rutas_Despiece!$H:$H,MATCH($F228,$D:$D,0))</f>
        <v>Zaragoza</v>
      </c>
      <c r="N228" t="str">
        <f ca="1">INDEX(Rutas_Despiece!$I:$I,MATCH($F228,$D:$D,0))</f>
        <v>Zaragoza, España</v>
      </c>
      <c r="O228" t="str">
        <f ca="1">INDEX(Rutas_Despiece!$L:$L,MATCH($F228,$D:$D,0))</f>
        <v>Frente nº 67 - Pd. Bus</v>
      </c>
      <c r="P228" s="39" t="str">
        <f ca="1">Rutas_Despiece!M228</f>
        <v>Vuelta</v>
      </c>
      <c r="Q228" s="39" t="str">
        <f ca="1">Rutas_Despiece!N228</f>
        <v/>
      </c>
      <c r="R228" s="39" t="str">
        <f ca="1">Rutas_Despiece!O228</f>
        <v/>
      </c>
      <c r="S228" s="39" t="str">
        <f ca="1">Rutas_Despiece!P228</f>
        <v/>
      </c>
      <c r="T228" s="39" t="str">
        <f ca="1">Rutas_Despiece!Q228</f>
        <v/>
      </c>
    </row>
    <row r="229" spans="1:20" x14ac:dyDescent="0.25">
      <c r="A229">
        <f ca="1">IF(Rutas_Despiece!A229&lt;&gt;Rutas_Despiece!A228,1,0)</f>
        <v>0</v>
      </c>
      <c r="B229" s="69" t="s">
        <v>1174</v>
      </c>
      <c r="C229">
        <f t="shared" ca="1" si="13"/>
        <v>1</v>
      </c>
      <c r="D229">
        <f t="shared" ca="1" si="14"/>
        <v>221</v>
      </c>
      <c r="E229">
        <f t="shared" ca="1" si="16"/>
        <v>990</v>
      </c>
      <c r="F229">
        <f t="shared" ca="1" si="15"/>
        <v>226</v>
      </c>
      <c r="G229" t="str">
        <f ca="1">INDEX(Rutas_Despiece!C:C,MATCH($F229,$D:$D,0))</f>
        <v>Rutas_Domingo_3</v>
      </c>
      <c r="H229" t="str">
        <f ca="1">INDEX(Rutas_Despiece!$D:$D,MATCH($F229,$D:$D,0))</f>
        <v>Ruta 1_3D</v>
      </c>
      <c r="I229">
        <f ca="1">INDEX(Rutas_Despiece!$J:$J,MATCH($F229,$D:$D,0))</f>
        <v>41.677141599999999</v>
      </c>
      <c r="J229">
        <f ca="1">INDEX(Rutas_Despiece!$K:$K,MATCH($F229,$D:$D,0))</f>
        <v>-0.8710502</v>
      </c>
      <c r="L229" t="str">
        <f ca="1">INDEX(Rutas_Despiece!$F:$F,MATCH($F229,$D:$D,0))&amp;" "&amp;INDEX(Rutas_Despiece!$G:$G,MATCH($F229,$D:$D,0))</f>
        <v xml:space="preserve">Av. San Juan de la Peña </v>
      </c>
      <c r="M229" t="str">
        <f ca="1">INDEX(Rutas_Despiece!$H:$H,MATCH($F229,$D:$D,0))</f>
        <v>Zaragoza</v>
      </c>
      <c r="N229" t="str">
        <f ca="1">INDEX(Rutas_Despiece!$I:$I,MATCH($F229,$D:$D,0))</f>
        <v>Zaragoza, España</v>
      </c>
      <c r="O229" t="str">
        <f ca="1">INDEX(Rutas_Despiece!$L:$L,MATCH($F229,$D:$D,0))</f>
        <v>Esq. Alcalde Caballero</v>
      </c>
      <c r="P229" s="39" t="str">
        <f ca="1">Rutas_Despiece!M229</f>
        <v>Vuelta</v>
      </c>
      <c r="Q229" s="39" t="str">
        <f ca="1">Rutas_Despiece!N229</f>
        <v/>
      </c>
      <c r="R229" s="39" t="str">
        <f ca="1">Rutas_Despiece!O229</f>
        <v/>
      </c>
      <c r="S229" s="39" t="str">
        <f ca="1">Rutas_Despiece!P229</f>
        <v/>
      </c>
      <c r="T229" s="39" t="str">
        <f ca="1">Rutas_Despiece!Q229</f>
        <v/>
      </c>
    </row>
    <row r="230" spans="1:20" x14ac:dyDescent="0.25">
      <c r="A230">
        <f ca="1">IF(Rutas_Despiece!A230&lt;&gt;Rutas_Despiece!A229,1,0)</f>
        <v>0</v>
      </c>
      <c r="B230" s="69" t="s">
        <v>1174</v>
      </c>
      <c r="C230">
        <f t="shared" ca="1" si="13"/>
        <v>1</v>
      </c>
      <c r="D230">
        <f t="shared" ca="1" si="14"/>
        <v>222</v>
      </c>
      <c r="E230">
        <f t="shared" ca="1" si="16"/>
        <v>990</v>
      </c>
      <c r="F230">
        <f t="shared" ca="1" si="15"/>
        <v>227</v>
      </c>
      <c r="G230" t="str">
        <f ca="1">INDEX(Rutas_Despiece!C:C,MATCH($F230,$D:$D,0))</f>
        <v>Rutas_Domingo_3</v>
      </c>
      <c r="H230" t="str">
        <f ca="1">INDEX(Rutas_Despiece!$D:$D,MATCH($F230,$D:$D,0))</f>
        <v>Ruta 1_3D</v>
      </c>
      <c r="I230">
        <f ca="1">INDEX(Rutas_Despiece!$J:$J,MATCH($F230,$D:$D,0))</f>
        <v>41.6668363</v>
      </c>
      <c r="J230">
        <f ca="1">INDEX(Rutas_Despiece!$K:$K,MATCH($F230,$D:$D,0))</f>
        <v>-0.8718167</v>
      </c>
      <c r="L230" t="str">
        <f ca="1">INDEX(Rutas_Despiece!$F:$F,MATCH($F230,$D:$D,0))&amp;" "&amp;INDEX(Rutas_Despiece!$G:$G,MATCH($F230,$D:$D,0))</f>
        <v xml:space="preserve">Av. San Juan de la Peña </v>
      </c>
      <c r="M230" t="str">
        <f ca="1">INDEX(Rutas_Despiece!$H:$H,MATCH($F230,$D:$D,0))</f>
        <v>Zaragoza</v>
      </c>
      <c r="N230" t="str">
        <f ca="1">INDEX(Rutas_Despiece!$I:$I,MATCH($F230,$D:$D,0))</f>
        <v>Zaragoza, España</v>
      </c>
      <c r="O230" t="str">
        <f ca="1">INDEX(Rutas_Despiece!$L:$L,MATCH($F230,$D:$D,0))</f>
        <v>Frente Hierros Alfonso</v>
      </c>
      <c r="P230" s="39" t="str">
        <f ca="1">Rutas_Despiece!M230</f>
        <v>Vuelta</v>
      </c>
      <c r="Q230" s="39" t="str">
        <f ca="1">Rutas_Despiece!N230</f>
        <v/>
      </c>
      <c r="R230" s="39" t="str">
        <f ca="1">Rutas_Despiece!O230</f>
        <v/>
      </c>
      <c r="S230" s="39" t="str">
        <f ca="1">Rutas_Despiece!P230</f>
        <v/>
      </c>
      <c r="T230" s="39" t="str">
        <f ca="1">Rutas_Despiece!Q230</f>
        <v/>
      </c>
    </row>
    <row r="231" spans="1:20" x14ac:dyDescent="0.25">
      <c r="A231">
        <f ca="1">IF(Rutas_Despiece!A231&lt;&gt;Rutas_Despiece!A230,1,0)</f>
        <v>0</v>
      </c>
      <c r="B231" s="69" t="s">
        <v>1174</v>
      </c>
      <c r="C231">
        <f t="shared" ca="1" si="13"/>
        <v>1</v>
      </c>
      <c r="D231">
        <f t="shared" ca="1" si="14"/>
        <v>223</v>
      </c>
      <c r="E231">
        <f t="shared" ca="1" si="16"/>
        <v>990</v>
      </c>
      <c r="F231">
        <f t="shared" ca="1" si="15"/>
        <v>228</v>
      </c>
      <c r="G231" t="str">
        <f ca="1">INDEX(Rutas_Despiece!C:C,MATCH($F231,$D:$D,0))</f>
        <v>Rutas_Domingo_3</v>
      </c>
      <c r="H231" t="str">
        <f ca="1">INDEX(Rutas_Despiece!$D:$D,MATCH($F231,$D:$D,0))</f>
        <v>Ruta 1_3D</v>
      </c>
      <c r="I231">
        <f ca="1">INDEX(Rutas_Despiece!$J:$J,MATCH($F231,$D:$D,0))</f>
        <v>41.662883899999997</v>
      </c>
      <c r="J231">
        <f ca="1">INDEX(Rutas_Despiece!$K:$K,MATCH($F231,$D:$D,0))</f>
        <v>-0.86646230000000002</v>
      </c>
      <c r="L231" t="str">
        <f ca="1">INDEX(Rutas_Despiece!$F:$F,MATCH($F231,$D:$D,0))&amp;" "&amp;INDEX(Rutas_Despiece!$G:$G,MATCH($F231,$D:$D,0))</f>
        <v xml:space="preserve">Marqués de la Cadena nº 57 </v>
      </c>
      <c r="M231" t="str">
        <f ca="1">INDEX(Rutas_Despiece!$H:$H,MATCH($F231,$D:$D,0))</f>
        <v>Zaragoza</v>
      </c>
      <c r="N231" t="str">
        <f ca="1">INDEX(Rutas_Despiece!$I:$I,MATCH($F231,$D:$D,0))</f>
        <v>Zaragoza, España</v>
      </c>
      <c r="O231" t="str">
        <f ca="1">INDEX(Rutas_Despiece!$L:$L,MATCH($F231,$D:$D,0))</f>
        <v>Plaza Mozart - Pd. Bus (?)</v>
      </c>
      <c r="P231" s="39" t="str">
        <f ca="1">Rutas_Despiece!M231</f>
        <v>Vuelta</v>
      </c>
      <c r="Q231" s="39" t="str">
        <f ca="1">Rutas_Despiece!N231</f>
        <v/>
      </c>
      <c r="R231" s="39" t="str">
        <f ca="1">Rutas_Despiece!O231</f>
        <v/>
      </c>
      <c r="S231" s="39" t="str">
        <f ca="1">Rutas_Despiece!P231</f>
        <v/>
      </c>
      <c r="T231" s="39" t="str">
        <f ca="1">Rutas_Despiece!Q231</f>
        <v/>
      </c>
    </row>
    <row r="232" spans="1:20" x14ac:dyDescent="0.25">
      <c r="A232">
        <f ca="1">IF(Rutas_Despiece!A232&lt;&gt;Rutas_Despiece!A231,1,0)</f>
        <v>0</v>
      </c>
      <c r="B232" s="69" t="s">
        <v>1174</v>
      </c>
      <c r="C232">
        <f t="shared" ca="1" si="13"/>
        <v>1</v>
      </c>
      <c r="D232">
        <f t="shared" ca="1" si="14"/>
        <v>224</v>
      </c>
      <c r="E232">
        <f t="shared" ca="1" si="16"/>
        <v>990</v>
      </c>
      <c r="F232">
        <f t="shared" ca="1" si="15"/>
        <v>229</v>
      </c>
      <c r="G232" t="str">
        <f ca="1">INDEX(Rutas_Despiece!C:C,MATCH($F232,$D:$D,0))</f>
        <v>Rutas_Domingo_3</v>
      </c>
      <c r="H232" t="str">
        <f ca="1">INDEX(Rutas_Despiece!$D:$D,MATCH($F232,$D:$D,0))</f>
        <v>Ruta 1_3D</v>
      </c>
      <c r="I232">
        <f ca="1">INDEX(Rutas_Despiece!$J:$J,MATCH($F232,$D:$D,0))</f>
        <v>41.663684000000003</v>
      </c>
      <c r="J232">
        <f ca="1">INDEX(Rutas_Despiece!$K:$K,MATCH($F232,$D:$D,0))</f>
        <v>-0.86128249999999995</v>
      </c>
      <c r="L232" t="str">
        <f ca="1">INDEX(Rutas_Despiece!$F:$F,MATCH($F232,$D:$D,0))&amp;" "&amp;INDEX(Rutas_Despiece!$G:$G,MATCH($F232,$D:$D,0))</f>
        <v xml:space="preserve">Avd. Cataluña  </v>
      </c>
      <c r="M232" t="str">
        <f ca="1">INDEX(Rutas_Despiece!$H:$H,MATCH($F232,$D:$D,0))</f>
        <v>Zaragoza</v>
      </c>
      <c r="N232" t="str">
        <f ca="1">INDEX(Rutas_Despiece!$I:$I,MATCH($F232,$D:$D,0))</f>
        <v>Zaragoza, España</v>
      </c>
      <c r="O232" t="str">
        <f ca="1">INDEX(Rutas_Despiece!$L:$L,MATCH($F232,$D:$D,0))</f>
        <v>Esq. Felisa Galé</v>
      </c>
      <c r="P232" s="39" t="str">
        <f ca="1">Rutas_Despiece!M232</f>
        <v>Vuelta</v>
      </c>
      <c r="Q232" s="39" t="str">
        <f ca="1">Rutas_Despiece!N232</f>
        <v/>
      </c>
      <c r="R232" s="39" t="str">
        <f ca="1">Rutas_Despiece!O232</f>
        <v/>
      </c>
      <c r="S232" s="39" t="str">
        <f ca="1">Rutas_Despiece!P232</f>
        <v/>
      </c>
      <c r="T232" s="39" t="str">
        <f ca="1">Rutas_Despiece!Q232</f>
        <v/>
      </c>
    </row>
    <row r="233" spans="1:20" x14ac:dyDescent="0.25">
      <c r="A233">
        <f ca="1">IF(Rutas_Despiece!A233&lt;&gt;Rutas_Despiece!A232,1,0)</f>
        <v>0</v>
      </c>
      <c r="B233" s="69" t="s">
        <v>1174</v>
      </c>
      <c r="C233">
        <f t="shared" ca="1" si="13"/>
        <v>1</v>
      </c>
      <c r="D233">
        <f t="shared" ca="1" si="14"/>
        <v>225</v>
      </c>
      <c r="E233">
        <f t="shared" ca="1" si="16"/>
        <v>990</v>
      </c>
      <c r="F233">
        <f t="shared" ca="1" si="15"/>
        <v>230</v>
      </c>
      <c r="G233" t="str">
        <f ca="1">INDEX(Rutas_Despiece!C:C,MATCH($F233,$D:$D,0))</f>
        <v>Rutas_Domingo_3</v>
      </c>
      <c r="H233" t="str">
        <f ca="1">INDEX(Rutas_Despiece!$D:$D,MATCH($F233,$D:$D,0))</f>
        <v>Ruta 1_3D</v>
      </c>
      <c r="I233">
        <f ca="1">INDEX(Rutas_Despiece!$J:$J,MATCH($F233,$D:$D,0))</f>
        <v>41.667347900000003</v>
      </c>
      <c r="J233">
        <f ca="1">INDEX(Rutas_Despiece!$K:$K,MATCH($F233,$D:$D,0))</f>
        <v>-0.85254949999999996</v>
      </c>
      <c r="L233" t="str">
        <f ca="1">INDEX(Rutas_Despiece!$F:$F,MATCH($F233,$D:$D,0))&amp;" "&amp;INDEX(Rutas_Despiece!$G:$G,MATCH($F233,$D:$D,0))</f>
        <v xml:space="preserve">Avd. Cataluña  </v>
      </c>
      <c r="M233" t="str">
        <f ca="1">INDEX(Rutas_Despiece!$H:$H,MATCH($F233,$D:$D,0))</f>
        <v>Zaragoza</v>
      </c>
      <c r="N233" t="str">
        <f ca="1">INDEX(Rutas_Despiece!$I:$I,MATCH($F233,$D:$D,0))</f>
        <v>Zaragoza, España</v>
      </c>
      <c r="O233" t="str">
        <f ca="1">INDEX(Rutas_Despiece!$L:$L,MATCH($F233,$D:$D,0))</f>
        <v>Frente nº 189 - Los Charros</v>
      </c>
      <c r="P233" s="39" t="str">
        <f ca="1">Rutas_Despiece!M233</f>
        <v>Vuelta</v>
      </c>
      <c r="Q233" s="39" t="str">
        <f ca="1">Rutas_Despiece!N233</f>
        <v/>
      </c>
      <c r="R233" s="39" t="str">
        <f ca="1">Rutas_Despiece!O233</f>
        <v/>
      </c>
      <c r="S233" s="39" t="str">
        <f ca="1">Rutas_Despiece!P233</f>
        <v/>
      </c>
      <c r="T233" s="39" t="str">
        <f ca="1">Rutas_Despiece!Q233</f>
        <v/>
      </c>
    </row>
    <row r="234" spans="1:20" x14ac:dyDescent="0.25">
      <c r="A234">
        <f ca="1">IF(Rutas_Despiece!A234&lt;&gt;Rutas_Despiece!A233,1,0)</f>
        <v>0</v>
      </c>
      <c r="B234" s="69" t="s">
        <v>1174</v>
      </c>
      <c r="C234">
        <f t="shared" ca="1" si="13"/>
        <v>1</v>
      </c>
      <c r="D234">
        <f t="shared" ca="1" si="14"/>
        <v>226</v>
      </c>
      <c r="E234">
        <f t="shared" ca="1" si="16"/>
        <v>990</v>
      </c>
      <c r="F234">
        <f t="shared" ca="1" si="15"/>
        <v>231</v>
      </c>
      <c r="G234" t="str">
        <f ca="1">INDEX(Rutas_Despiece!C:C,MATCH($F234,$D:$D,0))</f>
        <v>Rutas_Domingo_3</v>
      </c>
      <c r="H234" t="str">
        <f ca="1">INDEX(Rutas_Despiece!$D:$D,MATCH($F234,$D:$D,0))</f>
        <v>Ruta 1_3D</v>
      </c>
      <c r="I234">
        <f ca="1">INDEX(Rutas_Despiece!$J:$J,MATCH($F234,$D:$D,0))</f>
        <v>41.670448999999998</v>
      </c>
      <c r="J234">
        <f ca="1">INDEX(Rutas_Despiece!$K:$K,MATCH($F234,$D:$D,0))</f>
        <v>-0.84478889999999995</v>
      </c>
      <c r="L234" t="str">
        <f ca="1">INDEX(Rutas_Despiece!$F:$F,MATCH($F234,$D:$D,0))&amp;" "&amp;INDEX(Rutas_Despiece!$G:$G,MATCH($F234,$D:$D,0))</f>
        <v xml:space="preserve">Avd. Cataluña </v>
      </c>
      <c r="M234" t="str">
        <f ca="1">INDEX(Rutas_Despiece!$H:$H,MATCH($F234,$D:$D,0))</f>
        <v>Zaragoza</v>
      </c>
      <c r="N234" t="str">
        <f ca="1">INDEX(Rutas_Despiece!$I:$I,MATCH($F234,$D:$D,0))</f>
        <v>Zaragoza, España</v>
      </c>
      <c r="O234" t="str">
        <f ca="1">INDEX(Rutas_Despiece!$L:$L,MATCH($F234,$D:$D,0))</f>
        <v>Frente CAF (?)</v>
      </c>
      <c r="P234" s="39" t="str">
        <f ca="1">Rutas_Despiece!M234</f>
        <v>Vuelta</v>
      </c>
      <c r="Q234" s="39" t="str">
        <f ca="1">Rutas_Despiece!N234</f>
        <v/>
      </c>
      <c r="R234" s="39" t="str">
        <f ca="1">Rutas_Despiece!O234</f>
        <v/>
      </c>
      <c r="S234" s="39" t="str">
        <f ca="1">Rutas_Despiece!P234</f>
        <v/>
      </c>
      <c r="T234" s="39" t="str">
        <f ca="1">Rutas_Despiece!Q234</f>
        <v/>
      </c>
    </row>
    <row r="235" spans="1:20" x14ac:dyDescent="0.25">
      <c r="A235">
        <f ca="1">IF(Rutas_Despiece!A235&lt;&gt;Rutas_Despiece!A234,1,0)</f>
        <v>0</v>
      </c>
      <c r="B235" s="69" t="s">
        <v>1174</v>
      </c>
      <c r="C235">
        <f t="shared" ca="1" si="13"/>
        <v>1</v>
      </c>
      <c r="D235">
        <f t="shared" ca="1" si="14"/>
        <v>227</v>
      </c>
      <c r="E235">
        <f t="shared" ca="1" si="16"/>
        <v>990</v>
      </c>
      <c r="F235">
        <f t="shared" ca="1" si="15"/>
        <v>232</v>
      </c>
      <c r="G235" t="str">
        <f ca="1">INDEX(Rutas_Despiece!C:C,MATCH($F235,$D:$D,0))</f>
        <v>Rutas_Domingo_3</v>
      </c>
      <c r="H235" t="str">
        <f ca="1">INDEX(Rutas_Despiece!$D:$D,MATCH($F235,$D:$D,0))</f>
        <v>Ruta 1_3D</v>
      </c>
      <c r="I235">
        <f ca="1">INDEX(Rutas_Despiece!$J:$J,MATCH($F235,$D:$D,0))</f>
        <v>41.669821900000002</v>
      </c>
      <c r="J235">
        <f ca="1">INDEX(Rutas_Despiece!$K:$K,MATCH($F235,$D:$D,0))</f>
        <v>-0.83928380000000002</v>
      </c>
      <c r="L235" t="str">
        <f ca="1">INDEX(Rutas_Despiece!$F:$F,MATCH($F235,$D:$D,0))&amp;" "&amp;INDEX(Rutas_Despiece!$G:$G,MATCH($F235,$D:$D,0))</f>
        <v xml:space="preserve">Avd. Santa Isabel  </v>
      </c>
      <c r="M235" t="str">
        <f ca="1">INDEX(Rutas_Despiece!$H:$H,MATCH($F235,$D:$D,0))</f>
        <v>Zaragoza</v>
      </c>
      <c r="N235" t="str">
        <f ca="1">INDEX(Rutas_Despiece!$I:$I,MATCH($F235,$D:$D,0))</f>
        <v>Zaragoza, España</v>
      </c>
      <c r="O235" t="str">
        <f ca="1">INDEX(Rutas_Despiece!$L:$L,MATCH($F235,$D:$D,0))</f>
        <v>Frente Avd. Industria</v>
      </c>
      <c r="P235" s="39" t="str">
        <f ca="1">Rutas_Despiece!M235</f>
        <v>Vuelta</v>
      </c>
      <c r="Q235" s="39" t="str">
        <f ca="1">Rutas_Despiece!N235</f>
        <v/>
      </c>
      <c r="R235" s="39" t="str">
        <f ca="1">Rutas_Despiece!O235</f>
        <v/>
      </c>
      <c r="S235" s="39" t="str">
        <f ca="1">Rutas_Despiece!P235</f>
        <v/>
      </c>
      <c r="T235" s="39" t="str">
        <f ca="1">Rutas_Despiece!Q235</f>
        <v/>
      </c>
    </row>
    <row r="236" spans="1:20" x14ac:dyDescent="0.25">
      <c r="A236">
        <f ca="1">IF(Rutas_Despiece!A236&lt;&gt;Rutas_Despiece!A235,1,0)</f>
        <v>0</v>
      </c>
      <c r="B236" s="69" t="s">
        <v>1174</v>
      </c>
      <c r="C236">
        <f t="shared" ca="1" si="13"/>
        <v>1</v>
      </c>
      <c r="D236">
        <f t="shared" ca="1" si="14"/>
        <v>228</v>
      </c>
      <c r="E236">
        <f t="shared" ca="1" si="16"/>
        <v>990</v>
      </c>
      <c r="F236">
        <f t="shared" ca="1" si="15"/>
        <v>233</v>
      </c>
      <c r="G236" t="str">
        <f ca="1">INDEX(Rutas_Despiece!C:C,MATCH($F236,$D:$D,0))</f>
        <v>Rutas_Domingo_3</v>
      </c>
      <c r="H236" t="str">
        <f ca="1">INDEX(Rutas_Despiece!$D:$D,MATCH($F236,$D:$D,0))</f>
        <v>Ruta 1_3D</v>
      </c>
      <c r="I236">
        <f ca="1">INDEX(Rutas_Despiece!$J:$J,MATCH($F236,$D:$D,0))</f>
        <v>41.667003800000003</v>
      </c>
      <c r="J236">
        <f ca="1">INDEX(Rutas_Despiece!$K:$K,MATCH($F236,$D:$D,0))</f>
        <v>-0.83179950000000002</v>
      </c>
      <c r="L236" t="str">
        <f ca="1">INDEX(Rutas_Despiece!$F:$F,MATCH($F236,$D:$D,0))&amp;" "&amp;INDEX(Rutas_Despiece!$G:$G,MATCH($F236,$D:$D,0))</f>
        <v xml:space="preserve">Avd. Santa Isabel  </v>
      </c>
      <c r="M236" t="str">
        <f ca="1">INDEX(Rutas_Despiece!$H:$H,MATCH($F236,$D:$D,0))</f>
        <v>Zaragoza</v>
      </c>
      <c r="N236" t="str">
        <f ca="1">INDEX(Rutas_Despiece!$I:$I,MATCH($F236,$D:$D,0))</f>
        <v>Zaragoza, España</v>
      </c>
      <c r="O236" t="str">
        <f ca="1">INDEX(Rutas_Despiece!$L:$L,MATCH($F236,$D:$D,0))</f>
        <v>Frente Plaza Serrano Bergés - Pd. Bus</v>
      </c>
      <c r="P236" s="39" t="str">
        <f ca="1">Rutas_Despiece!M236</f>
        <v>Vuelta</v>
      </c>
      <c r="Q236" s="39" t="str">
        <f ca="1">Rutas_Despiece!N236</f>
        <v/>
      </c>
      <c r="R236" s="39" t="str">
        <f ca="1">Rutas_Despiece!O236</f>
        <v/>
      </c>
      <c r="S236" s="39" t="str">
        <f ca="1">Rutas_Despiece!P236</f>
        <v/>
      </c>
      <c r="T236" s="39" t="str">
        <f ca="1">Rutas_Despiece!Q236</f>
        <v/>
      </c>
    </row>
    <row r="237" spans="1:20" x14ac:dyDescent="0.25">
      <c r="A237">
        <f ca="1">IF(Rutas_Despiece!A237&lt;&gt;Rutas_Despiece!A236,1,0)</f>
        <v>0</v>
      </c>
      <c r="B237" s="69" t="s">
        <v>1174</v>
      </c>
      <c r="C237">
        <f t="shared" ca="1" si="13"/>
        <v>1</v>
      </c>
      <c r="D237">
        <f t="shared" ca="1" si="14"/>
        <v>229</v>
      </c>
      <c r="E237">
        <f t="shared" ca="1" si="16"/>
        <v>990</v>
      </c>
      <c r="F237">
        <f t="shared" ca="1" si="15"/>
        <v>234</v>
      </c>
      <c r="G237" t="str">
        <f ca="1">INDEX(Rutas_Despiece!C:C,MATCH($F237,$D:$D,0))</f>
        <v>Rutas_Domingo_3</v>
      </c>
      <c r="H237" t="str">
        <f ca="1">INDEX(Rutas_Despiece!$D:$D,MATCH($F237,$D:$D,0))</f>
        <v>Ruta 1_3D</v>
      </c>
      <c r="I237">
        <f ca="1">INDEX(Rutas_Despiece!$J:$J,MATCH($F237,$D:$D,0))</f>
        <v>41.666772600000002</v>
      </c>
      <c r="J237">
        <f ca="1">INDEX(Rutas_Despiece!$K:$K,MATCH($F237,$D:$D,0))</f>
        <v>-0.82403680000000001</v>
      </c>
      <c r="L237" t="str">
        <f ca="1">INDEX(Rutas_Despiece!$F:$F,MATCH($F237,$D:$D,0))&amp;" "&amp;INDEX(Rutas_Despiece!$G:$G,MATCH($F237,$D:$D,0))</f>
        <v xml:space="preserve">Avd. Real Zaragoza  </v>
      </c>
      <c r="M237" t="str">
        <f ca="1">INDEX(Rutas_Despiece!$H:$H,MATCH($F237,$D:$D,0))</f>
        <v>Zaragoza</v>
      </c>
      <c r="N237" t="str">
        <f ca="1">INDEX(Rutas_Despiece!$I:$I,MATCH($F237,$D:$D,0))</f>
        <v>Zaragoza, España</v>
      </c>
      <c r="O237" t="str">
        <f ca="1">INDEX(Rutas_Despiece!$L:$L,MATCH($F237,$D:$D,0))</f>
        <v>Frente nº 29 - Pd. Bus</v>
      </c>
      <c r="P237" s="39" t="str">
        <f ca="1">Rutas_Despiece!M237</f>
        <v>Vuelta</v>
      </c>
      <c r="Q237" s="39" t="str">
        <f ca="1">Rutas_Despiece!N237</f>
        <v/>
      </c>
      <c r="R237" s="39" t="str">
        <f ca="1">Rutas_Despiece!O237</f>
        <v/>
      </c>
      <c r="S237" s="39" t="str">
        <f ca="1">Rutas_Despiece!P237</f>
        <v/>
      </c>
      <c r="T237" s="39" t="str">
        <f ca="1">Rutas_Despiece!Q237</f>
        <v/>
      </c>
    </row>
    <row r="238" spans="1:20" x14ac:dyDescent="0.25">
      <c r="A238">
        <f ca="1">IF(Rutas_Despiece!A238&lt;&gt;Rutas_Despiece!A237,1,0)</f>
        <v>0</v>
      </c>
      <c r="B238" s="69" t="s">
        <v>1174</v>
      </c>
      <c r="C238">
        <f t="shared" ca="1" si="13"/>
        <v>1</v>
      </c>
      <c r="D238">
        <f t="shared" ca="1" si="14"/>
        <v>230</v>
      </c>
      <c r="E238">
        <f t="shared" ca="1" si="16"/>
        <v>990</v>
      </c>
      <c r="F238">
        <f t="shared" ca="1" si="15"/>
        <v>235</v>
      </c>
      <c r="G238" t="str">
        <f ca="1">INDEX(Rutas_Despiece!C:C,MATCH($F238,$D:$D,0))</f>
        <v>Rutas_Domingo_3</v>
      </c>
      <c r="H238" t="str">
        <f ca="1">INDEX(Rutas_Despiece!$D:$D,MATCH($F238,$D:$D,0))</f>
        <v>Ruta 2_3D</v>
      </c>
      <c r="I238">
        <f ca="1">INDEX(Rutas_Despiece!$J:$J,MATCH($F238,$D:$D,0))</f>
        <v>41.6394685</v>
      </c>
      <c r="J238">
        <f ca="1">INDEX(Rutas_Despiece!$K:$K,MATCH($F238,$D:$D,0))</f>
        <v>-0.90498109999999998</v>
      </c>
      <c r="L238" t="str">
        <f ca="1">INDEX(Rutas_Despiece!$F:$F,MATCH($F238,$D:$D,0))&amp;" "&amp;INDEX(Rutas_Despiece!$G:$G,MATCH($F238,$D:$D,0))</f>
        <v>Violante de Hungría nº 7</v>
      </c>
      <c r="M238" t="str">
        <f ca="1">INDEX(Rutas_Despiece!$H:$H,MATCH($F238,$D:$D,0))</f>
        <v>Zaragoza</v>
      </c>
      <c r="N238" t="str">
        <f ca="1">INDEX(Rutas_Despiece!$I:$I,MATCH($F238,$D:$D,0))</f>
        <v>Zaragoza, España</v>
      </c>
      <c r="O238">
        <f ca="1">INDEX(Rutas_Despiece!$L:$L,MATCH($F238,$D:$D,0))</f>
        <v>0</v>
      </c>
      <c r="P238" s="39" t="str">
        <f ca="1">Rutas_Despiece!M238</f>
        <v>Vuelta</v>
      </c>
      <c r="Q238" s="39" t="str">
        <f ca="1">Rutas_Despiece!N238</f>
        <v/>
      </c>
      <c r="R238" s="39" t="str">
        <f ca="1">Rutas_Despiece!O238</f>
        <v/>
      </c>
      <c r="S238" s="39" t="str">
        <f ca="1">Rutas_Despiece!P238</f>
        <v/>
      </c>
      <c r="T238" s="39" t="str">
        <f ca="1">Rutas_Despiece!Q238</f>
        <v/>
      </c>
    </row>
    <row r="239" spans="1:20" x14ac:dyDescent="0.25">
      <c r="A239">
        <f ca="1">IF(Rutas_Despiece!A239&lt;&gt;Rutas_Despiece!A238,1,0)</f>
        <v>0</v>
      </c>
      <c r="B239" s="69" t="s">
        <v>1174</v>
      </c>
      <c r="C239">
        <f t="shared" ca="1" si="13"/>
        <v>1</v>
      </c>
      <c r="D239">
        <f t="shared" ca="1" si="14"/>
        <v>231</v>
      </c>
      <c r="E239">
        <f t="shared" ca="1" si="16"/>
        <v>990</v>
      </c>
      <c r="F239">
        <f t="shared" ca="1" si="15"/>
        <v>236</v>
      </c>
      <c r="G239" t="str">
        <f ca="1">INDEX(Rutas_Despiece!C:C,MATCH($F239,$D:$D,0))</f>
        <v>Rutas_Domingo_3</v>
      </c>
      <c r="H239" t="str">
        <f ca="1">INDEX(Rutas_Despiece!$D:$D,MATCH($F239,$D:$D,0))</f>
        <v>Ruta 2_3D</v>
      </c>
      <c r="I239">
        <f ca="1">INDEX(Rutas_Despiece!$J:$J,MATCH($F239,$D:$D,0))</f>
        <v>41.640949999999997</v>
      </c>
      <c r="J239">
        <f ca="1">INDEX(Rutas_Despiece!$K:$K,MATCH($F239,$D:$D,0))</f>
        <v>-0.89683999999999997</v>
      </c>
      <c r="L239" t="str">
        <f ca="1">INDEX(Rutas_Despiece!$F:$F,MATCH($F239,$D:$D,0))&amp;" "&amp;INDEX(Rutas_Despiece!$G:$G,MATCH($F239,$D:$D,0))</f>
        <v>Pedro Cerbuna nº 9</v>
      </c>
      <c r="M239" t="str">
        <f ca="1">INDEX(Rutas_Despiece!$H:$H,MATCH($F239,$D:$D,0))</f>
        <v>Zaragoza</v>
      </c>
      <c r="N239" t="str">
        <f ca="1">INDEX(Rutas_Despiece!$I:$I,MATCH($F239,$D:$D,0))</f>
        <v>Zaragoza, España</v>
      </c>
      <c r="O239" t="str">
        <f ca="1">INDEX(Rutas_Despiece!$L:$L,MATCH($F239,$D:$D,0))</f>
        <v>Pd. Bus</v>
      </c>
      <c r="P239" s="39" t="str">
        <f ca="1">Rutas_Despiece!M239</f>
        <v>Vuelta</v>
      </c>
      <c r="Q239" s="39" t="str">
        <f ca="1">Rutas_Despiece!N239</f>
        <v/>
      </c>
      <c r="R239" s="39" t="str">
        <f ca="1">Rutas_Despiece!O239</f>
        <v/>
      </c>
      <c r="S239" s="39" t="str">
        <f ca="1">Rutas_Despiece!P239</f>
        <v/>
      </c>
      <c r="T239" s="39" t="str">
        <f ca="1">Rutas_Despiece!Q239</f>
        <v/>
      </c>
    </row>
    <row r="240" spans="1:20" x14ac:dyDescent="0.25">
      <c r="A240">
        <f ca="1">IF(Rutas_Despiece!A240&lt;&gt;Rutas_Despiece!A239,1,0)</f>
        <v>0</v>
      </c>
      <c r="B240" s="69" t="s">
        <v>1174</v>
      </c>
      <c r="C240">
        <f t="shared" ca="1" si="13"/>
        <v>1</v>
      </c>
      <c r="D240">
        <f t="shared" ca="1" si="14"/>
        <v>232</v>
      </c>
      <c r="E240">
        <f t="shared" ca="1" si="16"/>
        <v>990</v>
      </c>
      <c r="F240">
        <f t="shared" ca="1" si="15"/>
        <v>237</v>
      </c>
      <c r="G240" t="str">
        <f ca="1">INDEX(Rutas_Despiece!C:C,MATCH($F240,$D:$D,0))</f>
        <v>Rutas_Domingo_3</v>
      </c>
      <c r="H240" t="str">
        <f ca="1">INDEX(Rutas_Despiece!$D:$D,MATCH($F240,$D:$D,0))</f>
        <v>Ruta 2_3D</v>
      </c>
      <c r="I240">
        <f ca="1">INDEX(Rutas_Despiece!$J:$J,MATCH($F240,$D:$D,0))</f>
        <v>41.643486000000003</v>
      </c>
      <c r="J240">
        <f ca="1">INDEX(Rutas_Despiece!$K:$K,MATCH($F240,$D:$D,0))</f>
        <v>-0.889733</v>
      </c>
      <c r="L240" t="str">
        <f ca="1">INDEX(Rutas_Despiece!$F:$F,MATCH($F240,$D:$D,0))&amp;" "&amp;INDEX(Rutas_Despiece!$G:$G,MATCH($F240,$D:$D,0))</f>
        <v xml:space="preserve">Avenida Goya nº 66 </v>
      </c>
      <c r="M240" t="str">
        <f ca="1">INDEX(Rutas_Despiece!$H:$H,MATCH($F240,$D:$D,0))</f>
        <v>Zaragoza</v>
      </c>
      <c r="N240" t="str">
        <f ca="1">INDEX(Rutas_Despiece!$I:$I,MATCH($F240,$D:$D,0))</f>
        <v>Zaragoza, España</v>
      </c>
      <c r="O240" t="str">
        <f ca="1">INDEX(Rutas_Despiece!$L:$L,MATCH($F240,$D:$D,0))</f>
        <v>Pd. Bus</v>
      </c>
      <c r="P240" s="39" t="str">
        <f ca="1">Rutas_Despiece!M240</f>
        <v>Vuelta</v>
      </c>
      <c r="Q240" s="39" t="str">
        <f ca="1">Rutas_Despiece!N240</f>
        <v/>
      </c>
      <c r="R240" s="39" t="str">
        <f ca="1">Rutas_Despiece!O240</f>
        <v/>
      </c>
      <c r="S240" s="39" t="str">
        <f ca="1">Rutas_Despiece!P240</f>
        <v/>
      </c>
      <c r="T240" s="39" t="str">
        <f ca="1">Rutas_Despiece!Q240</f>
        <v/>
      </c>
    </row>
    <row r="241" spans="1:20" x14ac:dyDescent="0.25">
      <c r="A241">
        <f ca="1">IF(Rutas_Despiece!A241&lt;&gt;Rutas_Despiece!A240,1,0)</f>
        <v>0</v>
      </c>
      <c r="B241" s="69" t="s">
        <v>1174</v>
      </c>
      <c r="C241">
        <f t="shared" ca="1" si="13"/>
        <v>1</v>
      </c>
      <c r="D241">
        <f t="shared" ca="1" si="14"/>
        <v>233</v>
      </c>
      <c r="E241">
        <f t="shared" ca="1" si="16"/>
        <v>990</v>
      </c>
      <c r="F241">
        <f t="shared" ca="1" si="15"/>
        <v>238</v>
      </c>
      <c r="G241" t="str">
        <f ca="1">INDEX(Rutas_Despiece!C:C,MATCH($F241,$D:$D,0))</f>
        <v>Rutas_Domingo_3</v>
      </c>
      <c r="H241" t="str">
        <f ca="1">INDEX(Rutas_Despiece!$D:$D,MATCH($F241,$D:$D,0))</f>
        <v>Ruta 2_3D</v>
      </c>
      <c r="I241">
        <f ca="1">INDEX(Rutas_Despiece!$J:$J,MATCH($F241,$D:$D,0))</f>
        <v>41.649518200000003</v>
      </c>
      <c r="J241">
        <f ca="1">INDEX(Rutas_Despiece!$K:$K,MATCH($F241,$D:$D,0))</f>
        <v>-0.89856040000000004</v>
      </c>
      <c r="L241" t="str">
        <f ca="1">INDEX(Rutas_Despiece!$F:$F,MATCH($F241,$D:$D,0))&amp;" "&amp;INDEX(Rutas_Despiece!$G:$G,MATCH($F241,$D:$D,0))</f>
        <v xml:space="preserve">Plaza Roma  </v>
      </c>
      <c r="M241" t="str">
        <f ca="1">INDEX(Rutas_Despiece!$H:$H,MATCH($F241,$D:$D,0))</f>
        <v>Zaragoza</v>
      </c>
      <c r="N241" t="str">
        <f ca="1">INDEX(Rutas_Despiece!$I:$I,MATCH($F241,$D:$D,0))</f>
        <v>Zaragoza, España</v>
      </c>
      <c r="O241" t="str">
        <f ca="1">INDEX(Rutas_Despiece!$L:$L,MATCH($F241,$D:$D,0))</f>
        <v>Mercadona</v>
      </c>
      <c r="P241" s="39" t="str">
        <f ca="1">Rutas_Despiece!M241</f>
        <v>Vuelta</v>
      </c>
      <c r="Q241" s="39" t="str">
        <f ca="1">Rutas_Despiece!N241</f>
        <v/>
      </c>
      <c r="R241" s="39" t="str">
        <f ca="1">Rutas_Despiece!O241</f>
        <v/>
      </c>
      <c r="S241" s="39" t="str">
        <f ca="1">Rutas_Despiece!P241</f>
        <v/>
      </c>
      <c r="T241" s="39" t="str">
        <f ca="1">Rutas_Despiece!Q241</f>
        <v/>
      </c>
    </row>
    <row r="242" spans="1:20" x14ac:dyDescent="0.25">
      <c r="A242">
        <f ca="1">IF(Rutas_Despiece!A242&lt;&gt;Rutas_Despiece!A241,1,0)</f>
        <v>0</v>
      </c>
      <c r="B242" s="69" t="s">
        <v>1174</v>
      </c>
      <c r="C242">
        <f t="shared" ca="1" si="13"/>
        <v>1</v>
      </c>
      <c r="D242">
        <f t="shared" ca="1" si="14"/>
        <v>234</v>
      </c>
      <c r="E242">
        <f t="shared" ca="1" si="16"/>
        <v>990</v>
      </c>
      <c r="F242">
        <f t="shared" ca="1" si="15"/>
        <v>239</v>
      </c>
      <c r="G242" t="str">
        <f ca="1">INDEX(Rutas_Despiece!C:C,MATCH($F242,$D:$D,0))</f>
        <v>Rutas_Domingo_3</v>
      </c>
      <c r="H242" t="str">
        <f ca="1">INDEX(Rutas_Despiece!$D:$D,MATCH($F242,$D:$D,0))</f>
        <v>Ruta 2_3D</v>
      </c>
      <c r="I242">
        <f ca="1">INDEX(Rutas_Despiece!$J:$J,MATCH($F242,$D:$D,0))</f>
        <v>41.660679999999999</v>
      </c>
      <c r="J242">
        <f ca="1">INDEX(Rutas_Despiece!$K:$K,MATCH($F242,$D:$D,0))</f>
        <v>-0.90229999999999999</v>
      </c>
      <c r="L242" t="str">
        <f ca="1">INDEX(Rutas_Despiece!$F:$F,MATCH($F242,$D:$D,0))&amp;" "&amp;INDEX(Rutas_Despiece!$G:$G,MATCH($F242,$D:$D,0))</f>
        <v xml:space="preserve">Puerta Sancho nº 11 </v>
      </c>
      <c r="M242" t="str">
        <f ca="1">INDEX(Rutas_Despiece!$H:$H,MATCH($F242,$D:$D,0))</f>
        <v>Zaragoza</v>
      </c>
      <c r="N242" t="str">
        <f ca="1">INDEX(Rutas_Despiece!$I:$I,MATCH($F242,$D:$D,0))</f>
        <v>Zaragoza, España</v>
      </c>
      <c r="O242" t="str">
        <f ca="1">INDEX(Rutas_Despiece!$L:$L,MATCH($F242,$D:$D,0))</f>
        <v>Esq. Bruselas - Edif. D. Quijote</v>
      </c>
      <c r="P242" s="39" t="str">
        <f ca="1">Rutas_Despiece!M242</f>
        <v>Vuelta</v>
      </c>
      <c r="Q242" s="39" t="str">
        <f ca="1">Rutas_Despiece!N242</f>
        <v/>
      </c>
      <c r="R242" s="39" t="str">
        <f ca="1">Rutas_Despiece!O242</f>
        <v/>
      </c>
      <c r="S242" s="39" t="str">
        <f ca="1">Rutas_Despiece!P242</f>
        <v/>
      </c>
      <c r="T242" s="39" t="str">
        <f ca="1">Rutas_Despiece!Q242</f>
        <v/>
      </c>
    </row>
    <row r="243" spans="1:20" x14ac:dyDescent="0.25">
      <c r="A243">
        <f ca="1">IF(Rutas_Despiece!A243&lt;&gt;Rutas_Despiece!A242,1,0)</f>
        <v>1</v>
      </c>
      <c r="B243" s="69" t="s">
        <v>1174</v>
      </c>
      <c r="C243">
        <f t="shared" ca="1" si="13"/>
        <v>0</v>
      </c>
      <c r="D243">
        <f t="shared" ca="1" si="14"/>
        <v>234</v>
      </c>
      <c r="E243">
        <f t="shared" ca="1" si="16"/>
        <v>990</v>
      </c>
      <c r="F243">
        <f t="shared" ca="1" si="15"/>
        <v>240</v>
      </c>
      <c r="G243" t="str">
        <f ca="1">INDEX(Rutas_Despiece!C:C,MATCH($F243,$D:$D,0))</f>
        <v>Rutas_Domingo_3</v>
      </c>
      <c r="H243" t="str">
        <f ca="1">INDEX(Rutas_Despiece!$D:$D,MATCH($F243,$D:$D,0))</f>
        <v>Ruta 2_3D</v>
      </c>
      <c r="I243">
        <f ca="1">INDEX(Rutas_Despiece!$J:$J,MATCH($F243,$D:$D,0))</f>
        <v>41.654769999999999</v>
      </c>
      <c r="J243">
        <f ca="1">INDEX(Rutas_Despiece!$K:$K,MATCH($F243,$D:$D,0))</f>
        <v>-0.90088900000000005</v>
      </c>
      <c r="L243" t="str">
        <f ca="1">INDEX(Rutas_Despiece!$F:$F,MATCH($F243,$D:$D,0))&amp;" "&amp;INDEX(Rutas_Despiece!$G:$G,MATCH($F243,$D:$D,0))</f>
        <v xml:space="preserve">Avd. de Navarra nº 60 </v>
      </c>
      <c r="M243" t="str">
        <f ca="1">INDEX(Rutas_Despiece!$H:$H,MATCH($F243,$D:$D,0))</f>
        <v>Zaragoza</v>
      </c>
      <c r="N243" t="str">
        <f ca="1">INDEX(Rutas_Despiece!$I:$I,MATCH($F243,$D:$D,0))</f>
        <v>Zaragoza, España</v>
      </c>
      <c r="O243" t="str">
        <f ca="1">INDEX(Rutas_Despiece!$L:$L,MATCH($F243,$D:$D,0))</f>
        <v>Centro Cultural - Pd. Bus</v>
      </c>
      <c r="P243" s="39" t="str">
        <f ca="1">Rutas_Despiece!M243</f>
        <v>Ida</v>
      </c>
      <c r="Q243" s="39" t="str">
        <f ca="1">Rutas_Despiece!N243</f>
        <v/>
      </c>
      <c r="R243" s="39" t="str">
        <f ca="1">Rutas_Despiece!O243</f>
        <v/>
      </c>
      <c r="S243" s="39">
        <f ca="1">Rutas_Despiece!P243</f>
        <v>0</v>
      </c>
      <c r="T243" s="39">
        <f ca="1">Rutas_Despiece!Q243</f>
        <v>0</v>
      </c>
    </row>
    <row r="244" spans="1:20" x14ac:dyDescent="0.25">
      <c r="A244">
        <f ca="1">IF(Rutas_Despiece!A244&lt;&gt;Rutas_Despiece!A243,1,0)</f>
        <v>0</v>
      </c>
      <c r="B244" s="69" t="s">
        <v>1174</v>
      </c>
      <c r="C244">
        <f t="shared" ca="1" si="13"/>
        <v>1</v>
      </c>
      <c r="D244">
        <f t="shared" ca="1" si="14"/>
        <v>235</v>
      </c>
      <c r="E244">
        <f t="shared" ca="1" si="16"/>
        <v>990</v>
      </c>
      <c r="F244">
        <f t="shared" ca="1" si="15"/>
        <v>241</v>
      </c>
      <c r="G244" t="str">
        <f ca="1">INDEX(Rutas_Despiece!C:C,MATCH($F244,$D:$D,0))</f>
        <v>Rutas_Domingo_3</v>
      </c>
      <c r="H244" t="str">
        <f ca="1">INDEX(Rutas_Despiece!$D:$D,MATCH($F244,$D:$D,0))</f>
        <v>Ruta 2_3D</v>
      </c>
      <c r="I244">
        <f ca="1">INDEX(Rutas_Despiece!$J:$J,MATCH($F244,$D:$D,0))</f>
        <v>41.658539099999999</v>
      </c>
      <c r="J244">
        <f ca="1">INDEX(Rutas_Despiece!$K:$K,MATCH($F244,$D:$D,0))</f>
        <v>-0.91816350000000002</v>
      </c>
      <c r="L244" t="str">
        <f ca="1">INDEX(Rutas_Despiece!$F:$F,MATCH($F244,$D:$D,0))&amp;" "&amp;INDEX(Rutas_Despiece!$G:$G,MATCH($F244,$D:$D,0))</f>
        <v xml:space="preserve">Avd. de Navarra </v>
      </c>
      <c r="M244" t="str">
        <f ca="1">INDEX(Rutas_Despiece!$H:$H,MATCH($F244,$D:$D,0))</f>
        <v>Zaragoza</v>
      </c>
      <c r="N244" t="str">
        <f ca="1">INDEX(Rutas_Despiece!$I:$I,MATCH($F244,$D:$D,0))</f>
        <v>Zaragoza, España</v>
      </c>
      <c r="O244" t="str">
        <f ca="1">INDEX(Rutas_Despiece!$L:$L,MATCH($F244,$D:$D,0))</f>
        <v xml:space="preserve">Frente nº 183 - Pd. Bus </v>
      </c>
      <c r="P244" s="39" t="str">
        <f ca="1">Rutas_Despiece!M244</f>
        <v>Ida</v>
      </c>
      <c r="Q244" s="39" t="str">
        <f ca="1">Rutas_Despiece!N244</f>
        <v>05:18</v>
      </c>
      <c r="R244" s="39" t="str">
        <f ca="1">Rutas_Despiece!O244</f>
        <v>13:16</v>
      </c>
      <c r="S244" s="39">
        <f ca="1">Rutas_Despiece!P244</f>
        <v>0</v>
      </c>
      <c r="T244" s="39">
        <f ca="1">Rutas_Despiece!Q244</f>
        <v>0</v>
      </c>
    </row>
    <row r="245" spans="1:20" x14ac:dyDescent="0.25">
      <c r="A245">
        <f ca="1">IF(Rutas_Despiece!A245&lt;&gt;Rutas_Despiece!A244,1,0)</f>
        <v>0</v>
      </c>
      <c r="B245" s="69" t="s">
        <v>1174</v>
      </c>
      <c r="C245">
        <f t="shared" ca="1" si="13"/>
        <v>1</v>
      </c>
      <c r="D245">
        <f t="shared" ca="1" si="14"/>
        <v>236</v>
      </c>
      <c r="E245">
        <f t="shared" ca="1" si="16"/>
        <v>990</v>
      </c>
      <c r="F245">
        <f t="shared" ca="1" si="15"/>
        <v>242</v>
      </c>
      <c r="G245" t="str">
        <f ca="1">INDEX(Rutas_Despiece!C:C,MATCH($F245,$D:$D,0))</f>
        <v>Rutas_Domingo_3</v>
      </c>
      <c r="H245" t="str">
        <f ca="1">INDEX(Rutas_Despiece!$D:$D,MATCH($F245,$D:$D,0))</f>
        <v>Ruta 2_3D</v>
      </c>
      <c r="I245">
        <f ca="1">INDEX(Rutas_Despiece!$J:$J,MATCH($F245,$D:$D,0))</f>
        <v>41.665072199999997</v>
      </c>
      <c r="J245">
        <f ca="1">INDEX(Rutas_Despiece!$K:$K,MATCH($F245,$D:$D,0))</f>
        <v>-0.93458719999999995</v>
      </c>
      <c r="L245" t="str">
        <f ca="1">INDEX(Rutas_Despiece!$F:$F,MATCH($F245,$D:$D,0))&amp;" "&amp;INDEX(Rutas_Despiece!$G:$G,MATCH($F245,$D:$D,0))</f>
        <v xml:space="preserve">Torres San Lamberto "Punto 0"  </v>
      </c>
      <c r="M245" t="str">
        <f ca="1">INDEX(Rutas_Despiece!$H:$H,MATCH($F245,$D:$D,0))</f>
        <v>Zaragoza</v>
      </c>
      <c r="N245" t="str">
        <f ca="1">INDEX(Rutas_Despiece!$I:$I,MATCH($F245,$D:$D,0))</f>
        <v>Zaragoza, España</v>
      </c>
      <c r="O245" t="str">
        <f ca="1">INDEX(Rutas_Despiece!$L:$L,MATCH($F245,$D:$D,0))</f>
        <v>Pd. Bus</v>
      </c>
      <c r="P245" s="39" t="str">
        <f ca="1">Rutas_Despiece!M245</f>
        <v>Ida</v>
      </c>
      <c r="Q245" s="39" t="str">
        <f ca="1">Rutas_Despiece!N245</f>
        <v>05:20</v>
      </c>
      <c r="R245" s="39" t="str">
        <f ca="1">Rutas_Despiece!O245</f>
        <v>13:18</v>
      </c>
      <c r="S245" s="39">
        <f ca="1">Rutas_Despiece!P245</f>
        <v>0</v>
      </c>
      <c r="T245" s="39">
        <f ca="1">Rutas_Despiece!Q245</f>
        <v>0</v>
      </c>
    </row>
    <row r="246" spans="1:20" x14ac:dyDescent="0.25">
      <c r="A246">
        <f ca="1">IF(Rutas_Despiece!A246&lt;&gt;Rutas_Despiece!A245,1,0)</f>
        <v>0</v>
      </c>
      <c r="B246" s="69" t="s">
        <v>1174</v>
      </c>
      <c r="C246">
        <f t="shared" ca="1" si="13"/>
        <v>1</v>
      </c>
      <c r="D246">
        <f t="shared" ca="1" si="14"/>
        <v>237</v>
      </c>
      <c r="E246">
        <f t="shared" ca="1" si="16"/>
        <v>990</v>
      </c>
      <c r="F246">
        <f t="shared" ca="1" si="15"/>
        <v>243</v>
      </c>
      <c r="G246" t="str">
        <f ca="1">INDEX(Rutas_Despiece!C:C,MATCH($F246,$D:$D,0))</f>
        <v>Rutas_Domingo_3</v>
      </c>
      <c r="H246" t="str">
        <f ca="1">INDEX(Rutas_Despiece!$D:$D,MATCH($F246,$D:$D,0))</f>
        <v>Ruta 2_3D</v>
      </c>
      <c r="I246">
        <f ca="1">INDEX(Rutas_Despiece!$J:$J,MATCH($F246,$D:$D,0))</f>
        <v>41.689202899999998</v>
      </c>
      <c r="J246">
        <f ca="1">INDEX(Rutas_Despiece!$K:$K,MATCH($F246,$D:$D,0))</f>
        <v>-0.97804139999999995</v>
      </c>
      <c r="L246" t="str">
        <f ca="1">INDEX(Rutas_Despiece!$F:$F,MATCH($F246,$D:$D,0))&amp;" "&amp;INDEX(Rutas_Despiece!$G:$G,MATCH($F246,$D:$D,0))</f>
        <v xml:space="preserve">Ctra. Logroño </v>
      </c>
      <c r="M246" t="str">
        <f ca="1">INDEX(Rutas_Despiece!$H:$H,MATCH($F246,$D:$D,0))</f>
        <v xml:space="preserve">Monzalbarba </v>
      </c>
      <c r="N246" t="str">
        <f ca="1">INDEX(Rutas_Despiece!$I:$I,MATCH($F246,$D:$D,0))</f>
        <v>Zaragoza, España</v>
      </c>
      <c r="O246" t="str">
        <f ca="1">INDEX(Rutas_Despiece!$L:$L,MATCH($F246,$D:$D,0))</f>
        <v>Desvío Monzalbarba - Pd. Bus (?)</v>
      </c>
      <c r="P246" s="39" t="str">
        <f ca="1">Rutas_Despiece!M246</f>
        <v>Ida</v>
      </c>
      <c r="Q246" s="39" t="str">
        <f ca="1">Rutas_Despiece!N246</f>
        <v>05:22</v>
      </c>
      <c r="R246" s="39" t="str">
        <f ca="1">Rutas_Despiece!O246</f>
        <v>13:20</v>
      </c>
      <c r="S246" s="39">
        <f ca="1">Rutas_Despiece!P246</f>
        <v>0</v>
      </c>
      <c r="T246" s="39">
        <f ca="1">Rutas_Despiece!Q246</f>
        <v>0</v>
      </c>
    </row>
    <row r="247" spans="1:20" x14ac:dyDescent="0.25">
      <c r="A247">
        <f ca="1">IF(Rutas_Despiece!A247&lt;&gt;Rutas_Despiece!A246,1,0)</f>
        <v>0</v>
      </c>
      <c r="B247" s="69" t="s">
        <v>1174</v>
      </c>
      <c r="C247">
        <f t="shared" ca="1" si="13"/>
        <v>1</v>
      </c>
      <c r="D247">
        <f t="shared" ca="1" si="14"/>
        <v>238</v>
      </c>
      <c r="E247">
        <f t="shared" ca="1" si="16"/>
        <v>990</v>
      </c>
      <c r="F247">
        <f t="shared" ca="1" si="15"/>
        <v>244</v>
      </c>
      <c r="G247" t="str">
        <f ca="1">INDEX(Rutas_Despiece!C:C,MATCH($F247,$D:$D,0))</f>
        <v>Rutas_Domingo_3</v>
      </c>
      <c r="H247" t="str">
        <f ca="1">INDEX(Rutas_Despiece!$D:$D,MATCH($F247,$D:$D,0))</f>
        <v>Ruta 2_3D</v>
      </c>
      <c r="I247">
        <f ca="1">INDEX(Rutas_Despiece!$J:$J,MATCH($F247,$D:$D,0))</f>
        <v>41.701594200000002</v>
      </c>
      <c r="J247">
        <f ca="1">INDEX(Rutas_Despiece!$K:$K,MATCH($F247,$D:$D,0))</f>
        <v>-0.99999700000000002</v>
      </c>
      <c r="L247" t="str">
        <f ca="1">INDEX(Rutas_Despiece!$F:$F,MATCH($F247,$D:$D,0))&amp;" "&amp;INDEX(Rutas_Despiece!$G:$G,MATCH($F247,$D:$D,0))</f>
        <v xml:space="preserve">Ctra. Logroño </v>
      </c>
      <c r="M247" t="str">
        <f ca="1">INDEX(Rutas_Despiece!$H:$H,MATCH($F247,$D:$D,0))</f>
        <v xml:space="preserve">Utebo </v>
      </c>
      <c r="N247" t="str">
        <f ca="1">INDEX(Rutas_Despiece!$I:$I,MATCH($F247,$D:$D,0))</f>
        <v>Zaragoza, España</v>
      </c>
      <c r="O247" t="str">
        <f ca="1">INDEX(Rutas_Despiece!$L:$L,MATCH($F247,$D:$D,0))</f>
        <v>Desvío Utebo - Pd. Bus (?)</v>
      </c>
      <c r="P247" s="39" t="str">
        <f ca="1">Rutas_Despiece!M247</f>
        <v>Ida</v>
      </c>
      <c r="Q247" s="39" t="str">
        <f ca="1">Rutas_Despiece!N247</f>
        <v>05:25</v>
      </c>
      <c r="R247" s="39" t="str">
        <f ca="1">Rutas_Despiece!O247</f>
        <v>13:23</v>
      </c>
      <c r="S247" s="39">
        <f ca="1">Rutas_Despiece!P247</f>
        <v>0</v>
      </c>
      <c r="T247" s="39">
        <f ca="1">Rutas_Despiece!Q247</f>
        <v>0</v>
      </c>
    </row>
    <row r="248" spans="1:20" x14ac:dyDescent="0.25">
      <c r="A248">
        <f ca="1">IF(Rutas_Despiece!A248&lt;&gt;Rutas_Despiece!A247,1,0)</f>
        <v>0</v>
      </c>
      <c r="B248" s="69" t="s">
        <v>1174</v>
      </c>
      <c r="C248">
        <f t="shared" ca="1" si="13"/>
        <v>1</v>
      </c>
      <c r="D248">
        <f t="shared" ca="1" si="14"/>
        <v>239</v>
      </c>
      <c r="E248">
        <f t="shared" ca="1" si="16"/>
        <v>990</v>
      </c>
      <c r="F248">
        <f t="shared" ca="1" si="15"/>
        <v>245</v>
      </c>
      <c r="G248" t="str">
        <f ca="1">INDEX(Rutas_Despiece!C:C,MATCH($F248,$D:$D,0))</f>
        <v>Rutas_Domingo_3</v>
      </c>
      <c r="H248" t="str">
        <f ca="1">INDEX(Rutas_Despiece!$D:$D,MATCH($F248,$D:$D,0))</f>
        <v>Ruta 2_3D</v>
      </c>
      <c r="I248">
        <f ca="1">INDEX(Rutas_Despiece!$J:$J,MATCH($F248,$D:$D,0))</f>
        <v>41.716728099999997</v>
      </c>
      <c r="J248">
        <f ca="1">INDEX(Rutas_Despiece!$K:$K,MATCH($F248,$D:$D,0))</f>
        <v>-1.0239408000000001</v>
      </c>
      <c r="L248" t="str">
        <f ca="1">INDEX(Rutas_Despiece!$F:$F,MATCH($F248,$D:$D,0))&amp;" "&amp;INDEX(Rutas_Despiece!$G:$G,MATCH($F248,$D:$D,0))</f>
        <v xml:space="preserve">Calle Canteras  </v>
      </c>
      <c r="M248" t="str">
        <f ca="1">INDEX(Rutas_Despiece!$H:$H,MATCH($F248,$D:$D,0))</f>
        <v>Casetas</v>
      </c>
      <c r="N248" t="str">
        <f ca="1">INDEX(Rutas_Despiece!$I:$I,MATCH($F248,$D:$D,0))</f>
        <v>Zaragoza, España</v>
      </c>
      <c r="O248" t="str">
        <f ca="1">INDEX(Rutas_Despiece!$L:$L,MATCH($F248,$D:$D,0))</f>
        <v>Pd. Bus</v>
      </c>
      <c r="P248" s="39" t="str">
        <f ca="1">Rutas_Despiece!M248</f>
        <v>Ida</v>
      </c>
      <c r="Q248" s="39" t="str">
        <f ca="1">Rutas_Despiece!N248</f>
        <v>05:32</v>
      </c>
      <c r="R248" s="39" t="str">
        <f ca="1">Rutas_Despiece!O248</f>
        <v>13:30</v>
      </c>
      <c r="S248" s="39">
        <f ca="1">Rutas_Despiece!P248</f>
        <v>0</v>
      </c>
      <c r="T248" s="39">
        <f ca="1">Rutas_Despiece!Q248</f>
        <v>0</v>
      </c>
    </row>
    <row r="249" spans="1:20" x14ac:dyDescent="0.25">
      <c r="A249">
        <f ca="1">IF(Rutas_Despiece!A249&lt;&gt;Rutas_Despiece!A248,1,0)</f>
        <v>0</v>
      </c>
      <c r="B249" s="69" t="s">
        <v>1174</v>
      </c>
      <c r="C249">
        <f t="shared" ca="1" si="13"/>
        <v>1</v>
      </c>
      <c r="D249">
        <f t="shared" ca="1" si="14"/>
        <v>240</v>
      </c>
      <c r="E249">
        <f t="shared" ca="1" si="16"/>
        <v>990</v>
      </c>
      <c r="F249">
        <f t="shared" ca="1" si="15"/>
        <v>246</v>
      </c>
      <c r="G249" t="str">
        <f ca="1">INDEX(Rutas_Despiece!C:C,MATCH($F249,$D:$D,0))</f>
        <v>Rutas_Domingo_3</v>
      </c>
      <c r="H249" t="str">
        <f ca="1">INDEX(Rutas_Despiece!$D:$D,MATCH($F249,$D:$D,0))</f>
        <v>Ruta 2_3D</v>
      </c>
      <c r="I249">
        <f ca="1">INDEX(Rutas_Despiece!$J:$J,MATCH($F249,$D:$D,0))</f>
        <v>41.719659499999999</v>
      </c>
      <c r="J249">
        <f ca="1">INDEX(Rutas_Despiece!$K:$K,MATCH($F249,$D:$D,0))</f>
        <v>-1.0297381999999999</v>
      </c>
      <c r="L249" t="str">
        <f ca="1">INDEX(Rutas_Despiece!$F:$F,MATCH($F249,$D:$D,0))&amp;" "&amp;INDEX(Rutas_Despiece!$G:$G,MATCH($F249,$D:$D,0))</f>
        <v>Avenida de Logroño  nº 76</v>
      </c>
      <c r="M249" t="str">
        <f ca="1">INDEX(Rutas_Despiece!$H:$H,MATCH($F249,$D:$D,0))</f>
        <v>Casetas</v>
      </c>
      <c r="N249" t="str">
        <f ca="1">INDEX(Rutas_Despiece!$I:$I,MATCH($F249,$D:$D,0))</f>
        <v>Zaragoza, España</v>
      </c>
      <c r="O249" t="str">
        <f ca="1">INDEX(Rutas_Despiece!$L:$L,MATCH($F249,$D:$D,0))</f>
        <v>Cuartel - Pd. Bus</v>
      </c>
      <c r="P249" s="39" t="str">
        <f ca="1">Rutas_Despiece!M249</f>
        <v>Ida</v>
      </c>
      <c r="Q249" s="39" t="str">
        <f ca="1">Rutas_Despiece!N249</f>
        <v>05:36</v>
      </c>
      <c r="R249" s="39" t="str">
        <f ca="1">Rutas_Despiece!O249</f>
        <v>13:34</v>
      </c>
      <c r="S249" s="39">
        <f ca="1">Rutas_Despiece!P249</f>
        <v>0</v>
      </c>
      <c r="T249" s="39">
        <f ca="1">Rutas_Despiece!Q249</f>
        <v>0</v>
      </c>
    </row>
    <row r="250" spans="1:20" x14ac:dyDescent="0.25">
      <c r="A250">
        <f ca="1">IF(Rutas_Despiece!A250&lt;&gt;Rutas_Despiece!A249,1,0)</f>
        <v>0</v>
      </c>
      <c r="B250" s="69" t="s">
        <v>1174</v>
      </c>
      <c r="C250">
        <f t="shared" ca="1" si="13"/>
        <v>1</v>
      </c>
      <c r="D250">
        <f t="shared" ca="1" si="14"/>
        <v>241</v>
      </c>
      <c r="E250">
        <f t="shared" ca="1" si="16"/>
        <v>990</v>
      </c>
      <c r="F250">
        <f t="shared" ca="1" si="15"/>
        <v>247</v>
      </c>
      <c r="G250" t="str">
        <f ca="1">INDEX(Rutas_Despiece!C:C,MATCH($F250,$D:$D,0))</f>
        <v>Rutas_Domingo_3</v>
      </c>
      <c r="H250" t="str">
        <f ca="1">INDEX(Rutas_Despiece!$D:$D,MATCH($F250,$D:$D,0))</f>
        <v>Ruta 2_3D</v>
      </c>
      <c r="I250">
        <f ca="1">INDEX(Rutas_Despiece!$J:$J,MATCH($F250,$D:$D,0))</f>
        <v>41.722875899999998</v>
      </c>
      <c r="J250">
        <f ca="1">INDEX(Rutas_Despiece!$K:$K,MATCH($F250,$D:$D,0))</f>
        <v>-1.0368519</v>
      </c>
      <c r="L250" t="str">
        <f ca="1">INDEX(Rutas_Despiece!$F:$F,MATCH($F250,$D:$D,0))&amp;" "&amp;INDEX(Rutas_Despiece!$G:$G,MATCH($F250,$D:$D,0))</f>
        <v xml:space="preserve">Urbanización Alameda </v>
      </c>
      <c r="M250" t="str">
        <f ca="1">INDEX(Rutas_Despiece!$H:$H,MATCH($F250,$D:$D,0))</f>
        <v>Casetas</v>
      </c>
      <c r="N250" t="str">
        <f ca="1">INDEX(Rutas_Despiece!$I:$I,MATCH($F250,$D:$D,0))</f>
        <v>Zaragoza, España</v>
      </c>
      <c r="O250">
        <f ca="1">INDEX(Rutas_Despiece!$L:$L,MATCH($F250,$D:$D,0))</f>
        <v>0</v>
      </c>
      <c r="P250" s="39" t="str">
        <f ca="1">Rutas_Despiece!M250</f>
        <v>Ida</v>
      </c>
      <c r="Q250" s="39" t="str">
        <f ca="1">Rutas_Despiece!N250</f>
        <v>05:37</v>
      </c>
      <c r="R250" s="39" t="str">
        <f ca="1">Rutas_Despiece!O250</f>
        <v>13:35</v>
      </c>
      <c r="S250" s="39">
        <f ca="1">Rutas_Despiece!P250</f>
        <v>0</v>
      </c>
      <c r="T250" s="39">
        <f ca="1">Rutas_Despiece!Q250</f>
        <v>0</v>
      </c>
    </row>
    <row r="251" spans="1:20" x14ac:dyDescent="0.25">
      <c r="A251">
        <f ca="1">IF(Rutas_Despiece!A251&lt;&gt;Rutas_Despiece!A250,1,0)</f>
        <v>0</v>
      </c>
      <c r="B251" s="69" t="s">
        <v>1174</v>
      </c>
      <c r="C251">
        <f t="shared" ca="1" si="13"/>
        <v>1</v>
      </c>
      <c r="D251">
        <f t="shared" ca="1" si="14"/>
        <v>242</v>
      </c>
      <c r="E251">
        <f t="shared" ca="1" si="16"/>
        <v>990</v>
      </c>
      <c r="F251">
        <f t="shared" ca="1" si="15"/>
        <v>248</v>
      </c>
      <c r="G251" t="str">
        <f ca="1">INDEX(Rutas_Despiece!C:C,MATCH($F251,$D:$D,0))</f>
        <v>Rutas_Domingo_3</v>
      </c>
      <c r="H251" t="str">
        <f ca="1">INDEX(Rutas_Despiece!$D:$D,MATCH($F251,$D:$D,0))</f>
        <v>Ruta 2_3D</v>
      </c>
      <c r="I251">
        <f ca="1">INDEX(Rutas_Despiece!$J:$J,MATCH($F251,$D:$D,0))</f>
        <v>41.766540900000003</v>
      </c>
      <c r="J251">
        <f ca="1">INDEX(Rutas_Despiece!$K:$K,MATCH($F251,$D:$D,0))</f>
        <v>-1.1260872</v>
      </c>
      <c r="L251" t="str">
        <f ca="1">INDEX(Rutas_Despiece!$F:$F,MATCH($F251,$D:$D,0))&amp;" "&amp;INDEX(Rutas_Despiece!$G:$G,MATCH($F251,$D:$D,0))</f>
        <v xml:space="preserve">Alagón  </v>
      </c>
      <c r="M251" t="str">
        <f ca="1">INDEX(Rutas_Despiece!$H:$H,MATCH($F251,$D:$D,0))</f>
        <v xml:space="preserve">Alagón </v>
      </c>
      <c r="N251" t="str">
        <f ca="1">INDEX(Rutas_Despiece!$I:$I,MATCH($F251,$D:$D,0))</f>
        <v>Zaragoza, España</v>
      </c>
      <c r="O251" t="str">
        <f ca="1">INDEX(Rutas_Despiece!$L:$L,MATCH($F251,$D:$D,0))</f>
        <v>Rotonda - Pd. Bus</v>
      </c>
      <c r="P251" s="39" t="str">
        <f ca="1">Rutas_Despiece!M251</f>
        <v>Ida</v>
      </c>
      <c r="Q251" s="39" t="str">
        <f ca="1">Rutas_Despiece!N251</f>
        <v>05:40</v>
      </c>
      <c r="R251" s="39" t="str">
        <f ca="1">Rutas_Despiece!O251</f>
        <v>13:40</v>
      </c>
      <c r="S251" s="39">
        <f ca="1">Rutas_Despiece!P251</f>
        <v>0</v>
      </c>
      <c r="T251" s="39">
        <f ca="1">Rutas_Despiece!Q251</f>
        <v>0</v>
      </c>
    </row>
    <row r="252" spans="1:20" x14ac:dyDescent="0.25">
      <c r="A252">
        <f ca="1">IF(Rutas_Despiece!A252&lt;&gt;Rutas_Despiece!A251,1,0)</f>
        <v>0</v>
      </c>
      <c r="B252" s="69" t="s">
        <v>1174</v>
      </c>
      <c r="C252">
        <f t="shared" ca="1" si="13"/>
        <v>1</v>
      </c>
      <c r="D252">
        <f t="shared" ca="1" si="14"/>
        <v>243</v>
      </c>
      <c r="E252">
        <f t="shared" ca="1" si="16"/>
        <v>990</v>
      </c>
      <c r="F252">
        <f t="shared" ca="1" si="15"/>
        <v>249</v>
      </c>
      <c r="G252" t="str">
        <f ca="1">INDEX(Rutas_Despiece!C:C,MATCH($F252,$D:$D,0))</f>
        <v>Rutas_Domingo_3</v>
      </c>
      <c r="H252" t="str">
        <f ca="1">INDEX(Rutas_Despiece!$D:$D,MATCH($F252,$D:$D,0))</f>
        <v>Ruta 2_3D</v>
      </c>
      <c r="I252">
        <f ca="1">INDEX(Rutas_Despiece!$J:$J,MATCH($F252,$D:$D,0))</f>
        <v>41.749628000000001</v>
      </c>
      <c r="J252">
        <f ca="1">INDEX(Rutas_Despiece!$K:$K,MATCH($F252,$D:$D,0))</f>
        <v>-1.1755139999999999</v>
      </c>
      <c r="L252" t="str">
        <f ca="1">INDEX(Rutas_Despiece!$F:$F,MATCH($F252,$D:$D,0))&amp;" "&amp;INDEX(Rutas_Despiece!$G:$G,MATCH($F252,$D:$D,0))</f>
        <v xml:space="preserve">Pol. Ind Entrerrios </v>
      </c>
      <c r="M252" t="str">
        <f ca="1">INDEX(Rutas_Despiece!$H:$H,MATCH($F252,$D:$D,0))</f>
        <v>Figueruelas</v>
      </c>
      <c r="N252" t="str">
        <f ca="1">INDEX(Rutas_Despiece!$I:$I,MATCH($F252,$D:$D,0))</f>
        <v>Zaragoza, España</v>
      </c>
      <c r="O252" t="str">
        <f ca="1">INDEX(Rutas_Despiece!$L:$L,MATCH($F252,$D:$D,0))</f>
        <v>Opel Puerta 5</v>
      </c>
      <c r="P252" s="39" t="str">
        <f ca="1">Rutas_Despiece!M252</f>
        <v>Ida</v>
      </c>
      <c r="Q252" s="39" t="str">
        <f ca="1">Rutas_Despiece!N252</f>
        <v>05:44</v>
      </c>
      <c r="R252" s="39" t="str">
        <f ca="1">Rutas_Despiece!O252</f>
        <v>13:44</v>
      </c>
      <c r="S252" s="39">
        <f ca="1">Rutas_Despiece!P252</f>
        <v>0</v>
      </c>
      <c r="T252" s="39">
        <f ca="1">Rutas_Despiece!Q252</f>
        <v>0</v>
      </c>
    </row>
    <row r="253" spans="1:20" x14ac:dyDescent="0.25">
      <c r="A253">
        <f ca="1">IF(Rutas_Despiece!A253&lt;&gt;Rutas_Despiece!A252,1,0)</f>
        <v>0</v>
      </c>
      <c r="B253" s="69" t="s">
        <v>1174</v>
      </c>
      <c r="C253">
        <f t="shared" ca="1" si="13"/>
        <v>1</v>
      </c>
      <c r="D253">
        <f t="shared" ca="1" si="14"/>
        <v>244</v>
      </c>
      <c r="E253">
        <f t="shared" ca="1" si="16"/>
        <v>990</v>
      </c>
      <c r="F253">
        <f t="shared" ca="1" si="15"/>
        <v>250</v>
      </c>
      <c r="G253" t="str">
        <f ca="1">INDEX(Rutas_Despiece!C:C,MATCH($F253,$D:$D,0))</f>
        <v>Rutas_Domingo_3</v>
      </c>
      <c r="H253" t="str">
        <f ca="1">INDEX(Rutas_Despiece!$D:$D,MATCH($F253,$D:$D,0))</f>
        <v>Ruta 2_3D</v>
      </c>
      <c r="I253">
        <f ca="1">INDEX(Rutas_Despiece!$J:$J,MATCH($F253,$D:$D,0))</f>
        <v>41.749628000000001</v>
      </c>
      <c r="J253">
        <f ca="1">INDEX(Rutas_Despiece!$K:$K,MATCH($F253,$D:$D,0))</f>
        <v>-1.1755139999999999</v>
      </c>
      <c r="L253" t="str">
        <f ca="1">INDEX(Rutas_Despiece!$F:$F,MATCH($F253,$D:$D,0))&amp;" "&amp;INDEX(Rutas_Despiece!$G:$G,MATCH($F253,$D:$D,0))</f>
        <v xml:space="preserve">Pol. Ind Entrerrios </v>
      </c>
      <c r="M253" t="str">
        <f ca="1">INDEX(Rutas_Despiece!$H:$H,MATCH($F253,$D:$D,0))</f>
        <v>Figueruelas</v>
      </c>
      <c r="N253" t="str">
        <f ca="1">INDEX(Rutas_Despiece!$I:$I,MATCH($F253,$D:$D,0))</f>
        <v>Zaragoza, España</v>
      </c>
      <c r="O253" t="str">
        <f ca="1">INDEX(Rutas_Despiece!$L:$L,MATCH($F253,$D:$D,0))</f>
        <v>Opel Puerta 5</v>
      </c>
      <c r="P253" s="39" t="str">
        <f ca="1">Rutas_Despiece!M253</f>
        <v>Ida</v>
      </c>
      <c r="Q253" s="39" t="str">
        <f ca="1">Rutas_Despiece!N253</f>
        <v>05:47</v>
      </c>
      <c r="R253" s="39" t="str">
        <f ca="1">Rutas_Despiece!O253</f>
        <v>13:47</v>
      </c>
      <c r="S253" s="39">
        <f ca="1">Rutas_Despiece!P253</f>
        <v>0</v>
      </c>
      <c r="T253" s="39">
        <f ca="1">Rutas_Despiece!Q253</f>
        <v>0</v>
      </c>
    </row>
    <row r="254" spans="1:20" x14ac:dyDescent="0.25">
      <c r="A254">
        <f ca="1">IF(Rutas_Despiece!A254&lt;&gt;Rutas_Despiece!A253,1,0)</f>
        <v>0</v>
      </c>
      <c r="B254" s="69" t="s">
        <v>1174</v>
      </c>
      <c r="C254">
        <f t="shared" ca="1" si="13"/>
        <v>1</v>
      </c>
      <c r="D254">
        <f t="shared" ca="1" si="14"/>
        <v>245</v>
      </c>
      <c r="E254">
        <f t="shared" ca="1" si="16"/>
        <v>990</v>
      </c>
      <c r="F254">
        <f t="shared" ca="1" si="15"/>
        <v>251</v>
      </c>
      <c r="G254" t="str">
        <f ca="1">INDEX(Rutas_Despiece!C:C,MATCH($F254,$D:$D,0))</f>
        <v>Rutas_Domingo_3</v>
      </c>
      <c r="H254" t="str">
        <f ca="1">INDEX(Rutas_Despiece!$D:$D,MATCH($F254,$D:$D,0))</f>
        <v>Ruta 2_3D</v>
      </c>
      <c r="I254">
        <f ca="1">INDEX(Rutas_Despiece!$J:$J,MATCH($F254,$D:$D,0))</f>
        <v>41.766540900000003</v>
      </c>
      <c r="J254">
        <f ca="1">INDEX(Rutas_Despiece!$K:$K,MATCH($F254,$D:$D,0))</f>
        <v>-1.1260872</v>
      </c>
      <c r="L254" t="str">
        <f ca="1">INDEX(Rutas_Despiece!$F:$F,MATCH($F254,$D:$D,0))&amp;" "&amp;INDEX(Rutas_Despiece!$G:$G,MATCH($F254,$D:$D,0))</f>
        <v xml:space="preserve">Alagón  </v>
      </c>
      <c r="M254" t="str">
        <f ca="1">INDEX(Rutas_Despiece!$H:$H,MATCH($F254,$D:$D,0))</f>
        <v xml:space="preserve">Alagón </v>
      </c>
      <c r="N254" t="str">
        <f ca="1">INDEX(Rutas_Despiece!$I:$I,MATCH($F254,$D:$D,0))</f>
        <v>Zaragoza, España</v>
      </c>
      <c r="O254" t="str">
        <f ca="1">INDEX(Rutas_Despiece!$L:$L,MATCH($F254,$D:$D,0))</f>
        <v>Rotonda - Pd. Bus</v>
      </c>
      <c r="P254" s="39" t="str">
        <f ca="1">Rutas_Despiece!M254</f>
        <v>Ida</v>
      </c>
      <c r="Q254" s="39" t="str">
        <f ca="1">Rutas_Despiece!N254</f>
        <v>05:48</v>
      </c>
      <c r="R254" s="39" t="str">
        <f ca="1">Rutas_Despiece!O254</f>
        <v>13:48</v>
      </c>
      <c r="S254" s="39">
        <f ca="1">Rutas_Despiece!P254</f>
        <v>0</v>
      </c>
      <c r="T254" s="39">
        <f ca="1">Rutas_Despiece!Q254</f>
        <v>0</v>
      </c>
    </row>
    <row r="255" spans="1:20" x14ac:dyDescent="0.25">
      <c r="A255">
        <f ca="1">IF(Rutas_Despiece!A255&lt;&gt;Rutas_Despiece!A254,1,0)</f>
        <v>0</v>
      </c>
      <c r="B255" s="69" t="s">
        <v>1174</v>
      </c>
      <c r="C255">
        <f t="shared" ca="1" si="13"/>
        <v>1</v>
      </c>
      <c r="D255">
        <f t="shared" ca="1" si="14"/>
        <v>246</v>
      </c>
      <c r="E255">
        <f t="shared" ca="1" si="16"/>
        <v>990</v>
      </c>
      <c r="F255">
        <f t="shared" ca="1" si="15"/>
        <v>252</v>
      </c>
      <c r="G255" t="str">
        <f ca="1">INDEX(Rutas_Despiece!C:C,MATCH($F255,$D:$D,0))</f>
        <v>Rutas_Domingo_3</v>
      </c>
      <c r="H255" t="str">
        <f ca="1">INDEX(Rutas_Despiece!$D:$D,MATCH($F255,$D:$D,0))</f>
        <v>Ruta 2_3D</v>
      </c>
      <c r="I255">
        <f ca="1">INDEX(Rutas_Despiece!$J:$J,MATCH($F255,$D:$D,0))</f>
        <v>41.722875899999998</v>
      </c>
      <c r="J255">
        <f ca="1">INDEX(Rutas_Despiece!$K:$K,MATCH($F255,$D:$D,0))</f>
        <v>-1.0368519</v>
      </c>
      <c r="L255" t="str">
        <f ca="1">INDEX(Rutas_Despiece!$F:$F,MATCH($F255,$D:$D,0))&amp;" "&amp;INDEX(Rutas_Despiece!$G:$G,MATCH($F255,$D:$D,0))</f>
        <v xml:space="preserve">Urbanización Alameda </v>
      </c>
      <c r="M255" t="str">
        <f ca="1">INDEX(Rutas_Despiece!$H:$H,MATCH($F255,$D:$D,0))</f>
        <v>Casetas</v>
      </c>
      <c r="N255" t="str">
        <f ca="1">INDEX(Rutas_Despiece!$I:$I,MATCH($F255,$D:$D,0))</f>
        <v>Zaragoza, España</v>
      </c>
      <c r="O255" t="str">
        <f ca="1">INDEX(Rutas_Despiece!$L:$L,MATCH($F255,$D:$D,0))</f>
        <v>Frente Urbanización Alameda</v>
      </c>
      <c r="P255" s="39" t="str">
        <f ca="1">Rutas_Despiece!M255</f>
        <v>Ida</v>
      </c>
      <c r="Q255" s="39" t="str">
        <f ca="1">Rutas_Despiece!N255</f>
        <v>05:49</v>
      </c>
      <c r="R255" s="39" t="str">
        <f ca="1">Rutas_Despiece!O255</f>
        <v>13:49</v>
      </c>
      <c r="S255" s="39">
        <f ca="1">Rutas_Despiece!P255</f>
        <v>0</v>
      </c>
      <c r="T255" s="39">
        <f ca="1">Rutas_Despiece!Q255</f>
        <v>0</v>
      </c>
    </row>
    <row r="256" spans="1:20" x14ac:dyDescent="0.25">
      <c r="A256">
        <f ca="1">IF(Rutas_Despiece!A256&lt;&gt;Rutas_Despiece!A255,1,0)</f>
        <v>0</v>
      </c>
      <c r="B256" s="69" t="s">
        <v>1174</v>
      </c>
      <c r="C256">
        <f t="shared" ca="1" si="13"/>
        <v>1</v>
      </c>
      <c r="D256">
        <f t="shared" ca="1" si="14"/>
        <v>247</v>
      </c>
      <c r="E256">
        <f t="shared" ca="1" si="16"/>
        <v>990</v>
      </c>
      <c r="F256">
        <f t="shared" ca="1" si="15"/>
        <v>253</v>
      </c>
      <c r="G256" t="str">
        <f ca="1">INDEX(Rutas_Despiece!C:C,MATCH($F256,$D:$D,0))</f>
        <v>Rutas_Domingo_3</v>
      </c>
      <c r="H256" t="str">
        <f ca="1">INDEX(Rutas_Despiece!$D:$D,MATCH($F256,$D:$D,0))</f>
        <v>Ruta 2_3D</v>
      </c>
      <c r="I256">
        <f ca="1">INDEX(Rutas_Despiece!$J:$J,MATCH($F256,$D:$D,0))</f>
        <v>41.719026399999997</v>
      </c>
      <c r="J256">
        <f ca="1">INDEX(Rutas_Despiece!$K:$K,MATCH($F256,$D:$D,0))</f>
        <v>-1.0285835999999999</v>
      </c>
      <c r="L256" t="str">
        <f ca="1">INDEX(Rutas_Despiece!$F:$F,MATCH($F256,$D:$D,0))&amp;" "&amp;INDEX(Rutas_Despiece!$G:$G,MATCH($F256,$D:$D,0))</f>
        <v xml:space="preserve">Ctra. Logroño  </v>
      </c>
      <c r="M256" t="str">
        <f ca="1">INDEX(Rutas_Despiece!$H:$H,MATCH($F256,$D:$D,0))</f>
        <v>Casetas</v>
      </c>
      <c r="N256" t="str">
        <f ca="1">INDEX(Rutas_Despiece!$I:$I,MATCH($F256,$D:$D,0))</f>
        <v>Zaragoza, España</v>
      </c>
      <c r="O256" t="str">
        <f ca="1">INDEX(Rutas_Despiece!$L:$L,MATCH($F256,$D:$D,0))</f>
        <v>Frente nº 52</v>
      </c>
      <c r="P256" s="39" t="str">
        <f ca="1">Rutas_Despiece!M256</f>
        <v>Ida</v>
      </c>
      <c r="Q256" s="39" t="str">
        <f ca="1">Rutas_Despiece!N256</f>
        <v>05:50</v>
      </c>
      <c r="R256" s="39" t="str">
        <f ca="1">Rutas_Despiece!O256</f>
        <v>13:50</v>
      </c>
      <c r="S256" s="39">
        <f ca="1">Rutas_Despiece!P256</f>
        <v>0</v>
      </c>
      <c r="T256" s="39">
        <f ca="1">Rutas_Despiece!Q256</f>
        <v>0</v>
      </c>
    </row>
    <row r="257" spans="1:20" x14ac:dyDescent="0.25">
      <c r="A257">
        <f ca="1">IF(Rutas_Despiece!A257&lt;&gt;Rutas_Despiece!A256,1,0)</f>
        <v>0</v>
      </c>
      <c r="B257" s="69" t="s">
        <v>1174</v>
      </c>
      <c r="C257">
        <f t="shared" ca="1" si="13"/>
        <v>1</v>
      </c>
      <c r="D257">
        <f t="shared" ca="1" si="14"/>
        <v>248</v>
      </c>
      <c r="E257">
        <f t="shared" ca="1" si="16"/>
        <v>990</v>
      </c>
      <c r="F257">
        <f t="shared" ca="1" si="15"/>
        <v>254</v>
      </c>
      <c r="G257" t="str">
        <f ca="1">INDEX(Rutas_Despiece!C:C,MATCH($F257,$D:$D,0))</f>
        <v>Rutas_Domingo_3</v>
      </c>
      <c r="H257" t="str">
        <f ca="1">INDEX(Rutas_Despiece!$D:$D,MATCH($F257,$D:$D,0))</f>
        <v>Ruta 2_3D</v>
      </c>
      <c r="I257">
        <f ca="1">INDEX(Rutas_Despiece!$J:$J,MATCH($F257,$D:$D,0))</f>
        <v>41.716515600000001</v>
      </c>
      <c r="J257">
        <f ca="1">INDEX(Rutas_Despiece!$K:$K,MATCH($F257,$D:$D,0))</f>
        <v>-1.0239845999999999</v>
      </c>
      <c r="L257" t="str">
        <f ca="1">INDEX(Rutas_Despiece!$F:$F,MATCH($F257,$D:$D,0))&amp;" "&amp;INDEX(Rutas_Despiece!$G:$G,MATCH($F257,$D:$D,0))</f>
        <v xml:space="preserve">Frente Calle Canteras </v>
      </c>
      <c r="M257" t="str">
        <f ca="1">INDEX(Rutas_Despiece!$H:$H,MATCH($F257,$D:$D,0))</f>
        <v>Casetas</v>
      </c>
      <c r="N257" t="str">
        <f ca="1">INDEX(Rutas_Despiece!$I:$I,MATCH($F257,$D:$D,0))</f>
        <v>Zaragoza, España</v>
      </c>
      <c r="O257" t="str">
        <f ca="1">INDEX(Rutas_Despiece!$L:$L,MATCH($F257,$D:$D,0))</f>
        <v>(?)</v>
      </c>
      <c r="P257" s="39" t="str">
        <f ca="1">Rutas_Despiece!M257</f>
        <v>Ida</v>
      </c>
      <c r="Q257" s="39" t="str">
        <f ca="1">Rutas_Despiece!N257</f>
        <v>05:55</v>
      </c>
      <c r="R257" s="39" t="str">
        <f ca="1">Rutas_Despiece!O257</f>
        <v>13:55</v>
      </c>
      <c r="S257" s="39">
        <f ca="1">Rutas_Despiece!P257</f>
        <v>0</v>
      </c>
      <c r="T257" s="39">
        <f ca="1">Rutas_Despiece!Q257</f>
        <v>0</v>
      </c>
    </row>
    <row r="258" spans="1:20" x14ac:dyDescent="0.25">
      <c r="A258">
        <f ca="1">IF(Rutas_Despiece!A258&lt;&gt;Rutas_Despiece!A257,1,0)</f>
        <v>0</v>
      </c>
      <c r="B258" s="69" t="s">
        <v>1174</v>
      </c>
      <c r="C258">
        <f t="shared" ca="1" si="13"/>
        <v>1</v>
      </c>
      <c r="D258">
        <f t="shared" ca="1" si="14"/>
        <v>249</v>
      </c>
      <c r="E258">
        <f t="shared" ca="1" si="16"/>
        <v>990</v>
      </c>
      <c r="F258">
        <f t="shared" ca="1" si="15"/>
        <v>255</v>
      </c>
      <c r="G258" t="str">
        <f ca="1">INDEX(Rutas_Despiece!C:C,MATCH($F258,$D:$D,0))</f>
        <v>Rutas_Domingo_3</v>
      </c>
      <c r="H258" t="str">
        <f ca="1">INDEX(Rutas_Despiece!$D:$D,MATCH($F258,$D:$D,0))</f>
        <v>Ruta 2_3D</v>
      </c>
      <c r="I258">
        <f ca="1">INDEX(Rutas_Despiece!$J:$J,MATCH($F258,$D:$D,0))</f>
        <v>41.701594200000002</v>
      </c>
      <c r="J258">
        <f ca="1">INDEX(Rutas_Despiece!$K:$K,MATCH($F258,$D:$D,0))</f>
        <v>-0.99999700000000002</v>
      </c>
      <c r="L258" t="str">
        <f ca="1">INDEX(Rutas_Despiece!$F:$F,MATCH($F258,$D:$D,0))&amp;" "&amp;INDEX(Rutas_Despiece!$G:$G,MATCH($F258,$D:$D,0))</f>
        <v xml:space="preserve">Ctra. Logroño </v>
      </c>
      <c r="M258" t="str">
        <f ca="1">INDEX(Rutas_Despiece!$H:$H,MATCH($F258,$D:$D,0))</f>
        <v xml:space="preserve">Utebo </v>
      </c>
      <c r="N258" t="str">
        <f ca="1">INDEX(Rutas_Despiece!$I:$I,MATCH($F258,$D:$D,0))</f>
        <v>Zaragoza, España</v>
      </c>
      <c r="O258" t="str">
        <f ca="1">INDEX(Rutas_Despiece!$L:$L,MATCH($F258,$D:$D,0))</f>
        <v>Desvío Utebo - Pd. Bus (?)</v>
      </c>
      <c r="P258" s="39" t="str">
        <f ca="1">Rutas_Despiece!M258</f>
        <v>Ida</v>
      </c>
      <c r="Q258" s="39" t="str">
        <f ca="1">Rutas_Despiece!N258</f>
        <v>06:00</v>
      </c>
      <c r="R258" s="39" t="str">
        <f ca="1">Rutas_Despiece!O258</f>
        <v>14:00</v>
      </c>
      <c r="S258" s="39">
        <f ca="1">Rutas_Despiece!P258</f>
        <v>0</v>
      </c>
      <c r="T258" s="39">
        <f ca="1">Rutas_Despiece!Q258</f>
        <v>0</v>
      </c>
    </row>
    <row r="259" spans="1:20" x14ac:dyDescent="0.25">
      <c r="A259">
        <f ca="1">IF(Rutas_Despiece!A259&lt;&gt;Rutas_Despiece!A258,1,0)</f>
        <v>0</v>
      </c>
      <c r="B259" s="69" t="s">
        <v>1174</v>
      </c>
      <c r="C259">
        <f t="shared" ref="C259:C322" ca="1" si="17">IF(A259,0,1)</f>
        <v>1</v>
      </c>
      <c r="D259">
        <f t="shared" ca="1" si="14"/>
        <v>250</v>
      </c>
      <c r="E259">
        <f t="shared" ca="1" si="16"/>
        <v>990</v>
      </c>
      <c r="F259">
        <f t="shared" ca="1" si="15"/>
        <v>256</v>
      </c>
      <c r="G259" t="str">
        <f ca="1">INDEX(Rutas_Despiece!C:C,MATCH($F259,$D:$D,0))</f>
        <v>Rutas_Domingo_3</v>
      </c>
      <c r="H259" t="str">
        <f ca="1">INDEX(Rutas_Despiece!$D:$D,MATCH($F259,$D:$D,0))</f>
        <v>Ruta 2_3D</v>
      </c>
      <c r="I259">
        <f ca="1">INDEX(Rutas_Despiece!$J:$J,MATCH($F259,$D:$D,0))</f>
        <v>41.689270800000003</v>
      </c>
      <c r="J259">
        <f ca="1">INDEX(Rutas_Despiece!$K:$K,MATCH($F259,$D:$D,0))</f>
        <v>-0.97838800000000004</v>
      </c>
      <c r="L259" t="str">
        <f ca="1">INDEX(Rutas_Despiece!$F:$F,MATCH($F259,$D:$D,0))&amp;" "&amp;INDEX(Rutas_Despiece!$G:$G,MATCH($F259,$D:$D,0))</f>
        <v xml:space="preserve">Ctra. Logroño </v>
      </c>
      <c r="M259" t="str">
        <f ca="1">INDEX(Rutas_Despiece!$H:$H,MATCH($F259,$D:$D,0))</f>
        <v xml:space="preserve">Monzalbarba </v>
      </c>
      <c r="N259" t="str">
        <f ca="1">INDEX(Rutas_Despiece!$I:$I,MATCH($F259,$D:$D,0))</f>
        <v>Zaragoza, España</v>
      </c>
      <c r="O259" t="str">
        <f ca="1">INDEX(Rutas_Despiece!$L:$L,MATCH($F259,$D:$D,0))</f>
        <v>Desvío Monzalbarba - Pd. Bus (?)</v>
      </c>
      <c r="P259" s="39" t="str">
        <f ca="1">Rutas_Despiece!M259</f>
        <v>Vuelta</v>
      </c>
      <c r="Q259" s="39" t="str">
        <f ca="1">Rutas_Despiece!N259</f>
        <v/>
      </c>
      <c r="R259" s="39" t="str">
        <f ca="1">Rutas_Despiece!O259</f>
        <v/>
      </c>
      <c r="S259" s="39" t="str">
        <f ca="1">Rutas_Despiece!P259</f>
        <v/>
      </c>
      <c r="T259" s="39" t="str">
        <f ca="1">Rutas_Despiece!Q259</f>
        <v/>
      </c>
    </row>
    <row r="260" spans="1:20" x14ac:dyDescent="0.25">
      <c r="A260">
        <f ca="1">IF(Rutas_Despiece!A260&lt;&gt;Rutas_Despiece!A259,1,0)</f>
        <v>0</v>
      </c>
      <c r="B260" s="69" t="s">
        <v>1174</v>
      </c>
      <c r="C260">
        <f t="shared" ca="1" si="17"/>
        <v>1</v>
      </c>
      <c r="D260">
        <f t="shared" ref="D260:D323" ca="1" si="18">D259+C260</f>
        <v>251</v>
      </c>
      <c r="E260">
        <f t="shared" ca="1" si="16"/>
        <v>990</v>
      </c>
      <c r="F260">
        <f t="shared" ref="F260:F323" ca="1" si="19">IF(F259&lt;E260,F259+1,"")</f>
        <v>257</v>
      </c>
      <c r="G260" t="str">
        <f ca="1">INDEX(Rutas_Despiece!C:C,MATCH($F260,$D:$D,0))</f>
        <v>Rutas_Domingo_3</v>
      </c>
      <c r="H260" t="str">
        <f ca="1">INDEX(Rutas_Despiece!$D:$D,MATCH($F260,$D:$D,0))</f>
        <v>Ruta 2_3D</v>
      </c>
      <c r="I260">
        <f ca="1">INDEX(Rutas_Despiece!$J:$J,MATCH($F260,$D:$D,0))</f>
        <v>41.665072199999997</v>
      </c>
      <c r="J260">
        <f ca="1">INDEX(Rutas_Despiece!$K:$K,MATCH($F260,$D:$D,0))</f>
        <v>-0.93458719999999995</v>
      </c>
      <c r="L260" t="str">
        <f ca="1">INDEX(Rutas_Despiece!$F:$F,MATCH($F260,$D:$D,0))&amp;" "&amp;INDEX(Rutas_Despiece!$G:$G,MATCH($F260,$D:$D,0))</f>
        <v xml:space="preserve">Torres San Lamberto "Punto 0"  </v>
      </c>
      <c r="M260" t="str">
        <f ca="1">INDEX(Rutas_Despiece!$H:$H,MATCH($F260,$D:$D,0))</f>
        <v>Zaragoza</v>
      </c>
      <c r="N260" t="str">
        <f ca="1">INDEX(Rutas_Despiece!$I:$I,MATCH($F260,$D:$D,0))</f>
        <v>Zaragoza, España</v>
      </c>
      <c r="O260" t="str">
        <f ca="1">INDEX(Rutas_Despiece!$L:$L,MATCH($F260,$D:$D,0))</f>
        <v>Pd. Bus</v>
      </c>
      <c r="P260" s="39" t="str">
        <f ca="1">Rutas_Despiece!M260</f>
        <v>Vuelta</v>
      </c>
      <c r="Q260" s="39" t="str">
        <f ca="1">Rutas_Despiece!N260</f>
        <v/>
      </c>
      <c r="R260" s="39" t="str">
        <f ca="1">Rutas_Despiece!O260</f>
        <v/>
      </c>
      <c r="S260" s="39" t="str">
        <f ca="1">Rutas_Despiece!P260</f>
        <v/>
      </c>
      <c r="T260" s="39" t="str">
        <f ca="1">Rutas_Despiece!Q260</f>
        <v/>
      </c>
    </row>
    <row r="261" spans="1:20" x14ac:dyDescent="0.25">
      <c r="A261">
        <f ca="1">IF(Rutas_Despiece!A261&lt;&gt;Rutas_Despiece!A260,1,0)</f>
        <v>0</v>
      </c>
      <c r="B261" s="69" t="s">
        <v>1174</v>
      </c>
      <c r="C261">
        <f t="shared" ca="1" si="17"/>
        <v>1</v>
      </c>
      <c r="D261">
        <f t="shared" ca="1" si="18"/>
        <v>252</v>
      </c>
      <c r="E261">
        <f t="shared" ref="E261:E324" ca="1" si="20">E260</f>
        <v>990</v>
      </c>
      <c r="F261">
        <f t="shared" ca="1" si="19"/>
        <v>258</v>
      </c>
      <c r="G261" t="str">
        <f ca="1">INDEX(Rutas_Despiece!C:C,MATCH($F261,$D:$D,0))</f>
        <v>Rutas_Domingo_3</v>
      </c>
      <c r="H261" t="str">
        <f ca="1">INDEX(Rutas_Despiece!$D:$D,MATCH($F261,$D:$D,0))</f>
        <v>Ruta 2_3D</v>
      </c>
      <c r="I261">
        <f ca="1">INDEX(Rutas_Despiece!$J:$J,MATCH($F261,$D:$D,0))</f>
        <v>41.654769999999999</v>
      </c>
      <c r="J261">
        <f ca="1">INDEX(Rutas_Despiece!$K:$K,MATCH($F261,$D:$D,0))</f>
        <v>-0.90088900000000005</v>
      </c>
      <c r="L261" t="str">
        <f ca="1">INDEX(Rutas_Despiece!$F:$F,MATCH($F261,$D:$D,0))&amp;" "&amp;INDEX(Rutas_Despiece!$G:$G,MATCH($F261,$D:$D,0))</f>
        <v xml:space="preserve">Avd. de Navarra nº 183 </v>
      </c>
      <c r="M261" t="str">
        <f ca="1">INDEX(Rutas_Despiece!$H:$H,MATCH($F261,$D:$D,0))</f>
        <v>Zaragoza</v>
      </c>
      <c r="N261" t="str">
        <f ca="1">INDEX(Rutas_Despiece!$I:$I,MATCH($F261,$D:$D,0))</f>
        <v>Zaragoza, España</v>
      </c>
      <c r="O261" t="str">
        <f ca="1">INDEX(Rutas_Despiece!$L:$L,MATCH($F261,$D:$D,0))</f>
        <v>Pd. Bus</v>
      </c>
      <c r="P261" s="39" t="str">
        <f ca="1">Rutas_Despiece!M261</f>
        <v>Vuelta</v>
      </c>
      <c r="Q261" s="39" t="str">
        <f ca="1">Rutas_Despiece!N261</f>
        <v/>
      </c>
      <c r="R261" s="39" t="str">
        <f ca="1">Rutas_Despiece!O261</f>
        <v/>
      </c>
      <c r="S261" s="39" t="str">
        <f ca="1">Rutas_Despiece!P261</f>
        <v/>
      </c>
      <c r="T261" s="39" t="str">
        <f ca="1">Rutas_Despiece!Q261</f>
        <v/>
      </c>
    </row>
    <row r="262" spans="1:20" x14ac:dyDescent="0.25">
      <c r="A262">
        <f ca="1">IF(Rutas_Despiece!A262&lt;&gt;Rutas_Despiece!A261,1,0)</f>
        <v>0</v>
      </c>
      <c r="B262" s="69" t="s">
        <v>1174</v>
      </c>
      <c r="C262">
        <f t="shared" ca="1" si="17"/>
        <v>1</v>
      </c>
      <c r="D262">
        <f t="shared" ca="1" si="18"/>
        <v>253</v>
      </c>
      <c r="E262">
        <f t="shared" ca="1" si="20"/>
        <v>990</v>
      </c>
      <c r="F262">
        <f t="shared" ca="1" si="19"/>
        <v>259</v>
      </c>
      <c r="G262" t="str">
        <f ca="1">INDEX(Rutas_Despiece!C:C,MATCH($F262,$D:$D,0))</f>
        <v>Rutas_Domingo_3</v>
      </c>
      <c r="H262" t="str">
        <f ca="1">INDEX(Rutas_Despiece!$D:$D,MATCH($F262,$D:$D,0))</f>
        <v>Ruta 2_3D</v>
      </c>
      <c r="I262">
        <f ca="1">INDEX(Rutas_Despiece!$J:$J,MATCH($F262,$D:$D,0))</f>
        <v>41.655505499999997</v>
      </c>
      <c r="J262">
        <f ca="1">INDEX(Rutas_Despiece!$K:$K,MATCH($F262,$D:$D,0))</f>
        <v>-0.90882450000000004</v>
      </c>
      <c r="L262" t="str">
        <f ca="1">INDEX(Rutas_Despiece!$F:$F,MATCH($F262,$D:$D,0))&amp;" "&amp;INDEX(Rutas_Despiece!$G:$G,MATCH($F262,$D:$D,0))</f>
        <v xml:space="preserve">Rioja  </v>
      </c>
      <c r="M262" t="str">
        <f ca="1">INDEX(Rutas_Despiece!$H:$H,MATCH($F262,$D:$D,0))</f>
        <v>Zaragoza</v>
      </c>
      <c r="N262" t="str">
        <f ca="1">INDEX(Rutas_Despiece!$I:$I,MATCH($F262,$D:$D,0))</f>
        <v>Zaragoza, España</v>
      </c>
      <c r="O262" t="str">
        <f ca="1">INDEX(Rutas_Despiece!$L:$L,MATCH($F262,$D:$D,0))</f>
        <v>Rotonda Frente estación del AVE</v>
      </c>
      <c r="P262" s="39" t="str">
        <f ca="1">Rutas_Despiece!M262</f>
        <v>Vuelta</v>
      </c>
      <c r="Q262" s="39" t="str">
        <f ca="1">Rutas_Despiece!N262</f>
        <v/>
      </c>
      <c r="R262" s="39" t="str">
        <f ca="1">Rutas_Despiece!O262</f>
        <v/>
      </c>
      <c r="S262" s="39" t="str">
        <f ca="1">Rutas_Despiece!P262</f>
        <v/>
      </c>
      <c r="T262" s="39" t="str">
        <f ca="1">Rutas_Despiece!Q262</f>
        <v/>
      </c>
    </row>
    <row r="263" spans="1:20" x14ac:dyDescent="0.25">
      <c r="A263">
        <f ca="1">IF(Rutas_Despiece!A263&lt;&gt;Rutas_Despiece!A262,1,0)</f>
        <v>0</v>
      </c>
      <c r="B263" s="69" t="s">
        <v>1174</v>
      </c>
      <c r="C263">
        <f t="shared" ca="1" si="17"/>
        <v>1</v>
      </c>
      <c r="D263">
        <f t="shared" ca="1" si="18"/>
        <v>254</v>
      </c>
      <c r="E263">
        <f t="shared" ca="1" si="20"/>
        <v>990</v>
      </c>
      <c r="F263">
        <f t="shared" ca="1" si="19"/>
        <v>260</v>
      </c>
      <c r="G263" t="str">
        <f ca="1">INDEX(Rutas_Despiece!C:C,MATCH($F263,$D:$D,0))</f>
        <v>Rutas_Domingo_3</v>
      </c>
      <c r="H263" t="str">
        <f ca="1">INDEX(Rutas_Despiece!$D:$D,MATCH($F263,$D:$D,0))</f>
        <v>Ruta 2_3D</v>
      </c>
      <c r="I263">
        <f ca="1">INDEX(Rutas_Despiece!$J:$J,MATCH($F263,$D:$D,0))</f>
        <v>41.6613647</v>
      </c>
      <c r="J263">
        <f ca="1">INDEX(Rutas_Despiece!$K:$K,MATCH($F263,$D:$D,0))</f>
        <v>-0.90211339999999995</v>
      </c>
      <c r="L263" t="str">
        <f ca="1">INDEX(Rutas_Despiece!$F:$F,MATCH($F263,$D:$D,0))&amp;" "&amp;INDEX(Rutas_Despiece!$G:$G,MATCH($F263,$D:$D,0))</f>
        <v xml:space="preserve">Avd. Pablo Gargallo  </v>
      </c>
      <c r="M263" t="str">
        <f ca="1">INDEX(Rutas_Despiece!$H:$H,MATCH($F263,$D:$D,0))</f>
        <v>Zaragoza</v>
      </c>
      <c r="N263" t="str">
        <f ca="1">INDEX(Rutas_Despiece!$I:$I,MATCH($F263,$D:$D,0))</f>
        <v>Zaragoza, España</v>
      </c>
      <c r="O263" t="str">
        <f ca="1">INDEX(Rutas_Despiece!$L:$L,MATCH($F263,$D:$D,0))</f>
        <v>Esq. Puerta Sancho</v>
      </c>
      <c r="P263" s="39" t="str">
        <f ca="1">Rutas_Despiece!M263</f>
        <v>Vuelta</v>
      </c>
      <c r="Q263" s="39" t="str">
        <f ca="1">Rutas_Despiece!N263</f>
        <v/>
      </c>
      <c r="R263" s="39" t="str">
        <f ca="1">Rutas_Despiece!O263</f>
        <v/>
      </c>
      <c r="S263" s="39" t="str">
        <f ca="1">Rutas_Despiece!P263</f>
        <v/>
      </c>
      <c r="T263" s="39" t="str">
        <f ca="1">Rutas_Despiece!Q263</f>
        <v/>
      </c>
    </row>
    <row r="264" spans="1:20" x14ac:dyDescent="0.25">
      <c r="A264">
        <f ca="1">IF(Rutas_Despiece!A264&lt;&gt;Rutas_Despiece!A263,1,0)</f>
        <v>0</v>
      </c>
      <c r="B264" s="69" t="s">
        <v>1174</v>
      </c>
      <c r="C264">
        <f t="shared" ca="1" si="17"/>
        <v>1</v>
      </c>
      <c r="D264">
        <f t="shared" ca="1" si="18"/>
        <v>255</v>
      </c>
      <c r="E264">
        <f t="shared" ca="1" si="20"/>
        <v>990</v>
      </c>
      <c r="F264">
        <f t="shared" ca="1" si="19"/>
        <v>261</v>
      </c>
      <c r="G264" t="str">
        <f ca="1">INDEX(Rutas_Despiece!C:C,MATCH($F264,$D:$D,0))</f>
        <v>Rutas_Domingo_3</v>
      </c>
      <c r="H264" t="str">
        <f ca="1">INDEX(Rutas_Despiece!$D:$D,MATCH($F264,$D:$D,0))</f>
        <v>Ruta 2_3D</v>
      </c>
      <c r="I264">
        <f ca="1">INDEX(Rutas_Despiece!$J:$J,MATCH($F264,$D:$D,0))</f>
        <v>41.649202299999999</v>
      </c>
      <c r="J264">
        <f ca="1">INDEX(Rutas_Despiece!$K:$K,MATCH($F264,$D:$D,0))</f>
        <v>-0.89883069999999998</v>
      </c>
      <c r="L264" t="str">
        <f ca="1">INDEX(Rutas_Despiece!$F:$F,MATCH($F264,$D:$D,0))&amp;" "&amp;INDEX(Rutas_Despiece!$G:$G,MATCH($F264,$D:$D,0))</f>
        <v xml:space="preserve">Plaza Roma  </v>
      </c>
      <c r="M264" t="str">
        <f ca="1">INDEX(Rutas_Despiece!$H:$H,MATCH($F264,$D:$D,0))</f>
        <v>Zaragoza</v>
      </c>
      <c r="N264" t="str">
        <f ca="1">INDEX(Rutas_Despiece!$I:$I,MATCH($F264,$D:$D,0))</f>
        <v>Zaragoza, España</v>
      </c>
      <c r="O264" t="str">
        <f ca="1">INDEX(Rutas_Despiece!$L:$L,MATCH($F264,$D:$D,0))</f>
        <v>Esq. Escusura</v>
      </c>
      <c r="P264" s="39" t="str">
        <f ca="1">Rutas_Despiece!M264</f>
        <v>Vuelta</v>
      </c>
      <c r="Q264" s="39" t="str">
        <f ca="1">Rutas_Despiece!N264</f>
        <v/>
      </c>
      <c r="R264" s="39" t="str">
        <f ca="1">Rutas_Despiece!O264</f>
        <v/>
      </c>
      <c r="S264" s="39" t="str">
        <f ca="1">Rutas_Despiece!P264</f>
        <v/>
      </c>
      <c r="T264" s="39" t="str">
        <f ca="1">Rutas_Despiece!Q264</f>
        <v/>
      </c>
    </row>
    <row r="265" spans="1:20" x14ac:dyDescent="0.25">
      <c r="A265">
        <f ca="1">IF(Rutas_Despiece!A265&lt;&gt;Rutas_Despiece!A264,1,0)</f>
        <v>0</v>
      </c>
      <c r="B265" s="69" t="s">
        <v>1174</v>
      </c>
      <c r="C265">
        <f t="shared" ca="1" si="17"/>
        <v>1</v>
      </c>
      <c r="D265">
        <f t="shared" ca="1" si="18"/>
        <v>256</v>
      </c>
      <c r="E265">
        <f t="shared" ca="1" si="20"/>
        <v>990</v>
      </c>
      <c r="F265">
        <f t="shared" ca="1" si="19"/>
        <v>262</v>
      </c>
      <c r="G265" t="str">
        <f ca="1">INDEX(Rutas_Despiece!C:C,MATCH($F265,$D:$D,0))</f>
        <v>Rutas_Domingo_3</v>
      </c>
      <c r="H265" t="str">
        <f ca="1">INDEX(Rutas_Despiece!$D:$D,MATCH($F265,$D:$D,0))</f>
        <v>Ruta 2_3D</v>
      </c>
      <c r="I265">
        <f ca="1">INDEX(Rutas_Despiece!$J:$J,MATCH($F265,$D:$D,0))</f>
        <v>41.644597099999999</v>
      </c>
      <c r="J265">
        <f ca="1">INDEX(Rutas_Despiece!$K:$K,MATCH($F265,$D:$D,0))</f>
        <v>-0.89254540000000004</v>
      </c>
      <c r="L265" t="str">
        <f ca="1">INDEX(Rutas_Despiece!$F:$F,MATCH($F265,$D:$D,0))&amp;" "&amp;INDEX(Rutas_Despiece!$G:$G,MATCH($F265,$D:$D,0))</f>
        <v xml:space="preserve">Avd. Goya  </v>
      </c>
      <c r="M265" t="str">
        <f ca="1">INDEX(Rutas_Despiece!$H:$H,MATCH($F265,$D:$D,0))</f>
        <v>Zaragoza</v>
      </c>
      <c r="N265" t="str">
        <f ca="1">INDEX(Rutas_Despiece!$I:$I,MATCH($F265,$D:$D,0))</f>
        <v>Zaragoza, España</v>
      </c>
      <c r="O265" t="str">
        <f ca="1">INDEX(Rutas_Despiece!$L:$L,MATCH($F265,$D:$D,0))</f>
        <v>Esq. Baltasar Gracián</v>
      </c>
      <c r="P265" s="39" t="str">
        <f ca="1">Rutas_Despiece!M265</f>
        <v>Vuelta</v>
      </c>
      <c r="Q265" s="39" t="str">
        <f ca="1">Rutas_Despiece!N265</f>
        <v/>
      </c>
      <c r="R265" s="39" t="str">
        <f ca="1">Rutas_Despiece!O265</f>
        <v/>
      </c>
      <c r="S265" s="39" t="str">
        <f ca="1">Rutas_Despiece!P265</f>
        <v/>
      </c>
      <c r="T265" s="39" t="str">
        <f ca="1">Rutas_Despiece!Q265</f>
        <v/>
      </c>
    </row>
    <row r="266" spans="1:20" x14ac:dyDescent="0.25">
      <c r="A266">
        <f ca="1">IF(Rutas_Despiece!A266&lt;&gt;Rutas_Despiece!A265,1,0)</f>
        <v>0</v>
      </c>
      <c r="B266" s="69" t="s">
        <v>1174</v>
      </c>
      <c r="C266">
        <f t="shared" ca="1" si="17"/>
        <v>1</v>
      </c>
      <c r="D266">
        <f t="shared" ca="1" si="18"/>
        <v>257</v>
      </c>
      <c r="E266">
        <f t="shared" ca="1" si="20"/>
        <v>990</v>
      </c>
      <c r="F266">
        <f t="shared" ca="1" si="19"/>
        <v>263</v>
      </c>
      <c r="G266" t="str">
        <f ca="1">INDEX(Rutas_Despiece!C:C,MATCH($F266,$D:$D,0))</f>
        <v>Rutas_Domingo_3</v>
      </c>
      <c r="H266" t="str">
        <f ca="1">INDEX(Rutas_Despiece!$D:$D,MATCH($F266,$D:$D,0))</f>
        <v>Ruta 2_3D</v>
      </c>
      <c r="I266">
        <f ca="1">INDEX(Rutas_Despiece!$J:$J,MATCH($F266,$D:$D,0))</f>
        <v>41.640898399999998</v>
      </c>
      <c r="J266">
        <f ca="1">INDEX(Rutas_Despiece!$K:$K,MATCH($F266,$D:$D,0))</f>
        <v>-0.89523739999999996</v>
      </c>
      <c r="L266" t="str">
        <f ca="1">INDEX(Rutas_Despiece!$F:$F,MATCH($F266,$D:$D,0))&amp;" "&amp;INDEX(Rutas_Despiece!$G:$G,MATCH($F266,$D:$D,0))</f>
        <v xml:space="preserve">Plaza San Francisco  </v>
      </c>
      <c r="M266" t="str">
        <f ca="1">INDEX(Rutas_Despiece!$H:$H,MATCH($F266,$D:$D,0))</f>
        <v>Zaragoza</v>
      </c>
      <c r="N266" t="str">
        <f ca="1">INDEX(Rutas_Despiece!$I:$I,MATCH($F266,$D:$D,0))</f>
        <v>Zaragoza, España</v>
      </c>
      <c r="O266" t="str">
        <f ca="1">INDEX(Rutas_Despiece!$L:$L,MATCH($F266,$D:$D,0))</f>
        <v>Kiosco Prensa - Pd. Bus</v>
      </c>
      <c r="P266" s="39" t="str">
        <f ca="1">Rutas_Despiece!M266</f>
        <v>Vuelta</v>
      </c>
      <c r="Q266" s="39" t="str">
        <f ca="1">Rutas_Despiece!N266</f>
        <v/>
      </c>
      <c r="R266" s="39" t="str">
        <f ca="1">Rutas_Despiece!O266</f>
        <v/>
      </c>
      <c r="S266" s="39" t="str">
        <f ca="1">Rutas_Despiece!P266</f>
        <v/>
      </c>
      <c r="T266" s="39" t="str">
        <f ca="1">Rutas_Despiece!Q266</f>
        <v/>
      </c>
    </row>
    <row r="267" spans="1:20" x14ac:dyDescent="0.25">
      <c r="A267">
        <f ca="1">IF(Rutas_Despiece!A267&lt;&gt;Rutas_Despiece!A266,1,0)</f>
        <v>0</v>
      </c>
      <c r="B267" s="69" t="s">
        <v>1174</v>
      </c>
      <c r="C267">
        <f t="shared" ca="1" si="17"/>
        <v>1</v>
      </c>
      <c r="D267">
        <f t="shared" ca="1" si="18"/>
        <v>258</v>
      </c>
      <c r="E267">
        <f t="shared" ca="1" si="20"/>
        <v>990</v>
      </c>
      <c r="F267">
        <f t="shared" ca="1" si="19"/>
        <v>264</v>
      </c>
      <c r="G267" t="str">
        <f ca="1">INDEX(Rutas_Despiece!C:C,MATCH($F267,$D:$D,0))</f>
        <v>Rutas_Domingo_3</v>
      </c>
      <c r="H267" t="str">
        <f ca="1">INDEX(Rutas_Despiece!$D:$D,MATCH($F267,$D:$D,0))</f>
        <v>Ruta 2_3D</v>
      </c>
      <c r="I267">
        <f ca="1">INDEX(Rutas_Despiece!$J:$J,MATCH($F267,$D:$D,0))</f>
        <v>41.639712299999999</v>
      </c>
      <c r="J267">
        <f ca="1">INDEX(Rutas_Despiece!$K:$K,MATCH($F267,$D:$D,0))</f>
        <v>-0.90249570000000001</v>
      </c>
      <c r="L267" t="str">
        <f ca="1">INDEX(Rutas_Despiece!$F:$F,MATCH($F267,$D:$D,0))&amp;" "&amp;INDEX(Rutas_Despiece!$G:$G,MATCH($F267,$D:$D,0))</f>
        <v xml:space="preserve">Violante de Hungría  </v>
      </c>
      <c r="M267" t="str">
        <f ca="1">INDEX(Rutas_Despiece!$H:$H,MATCH($F267,$D:$D,0))</f>
        <v>Zaragoza</v>
      </c>
      <c r="N267" t="str">
        <f ca="1">INDEX(Rutas_Despiece!$I:$I,MATCH($F267,$D:$D,0))</f>
        <v>Zaragoza, España</v>
      </c>
      <c r="O267" t="str">
        <f ca="1">INDEX(Rutas_Despiece!$L:$L,MATCH($F267,$D:$D,0))</f>
        <v>Frente nº 7 - Pd. Bus</v>
      </c>
      <c r="P267" s="39" t="str">
        <f ca="1">Rutas_Despiece!M267</f>
        <v>Vuelta</v>
      </c>
      <c r="Q267" s="39" t="str">
        <f ca="1">Rutas_Despiece!N267</f>
        <v/>
      </c>
      <c r="R267" s="39" t="str">
        <f ca="1">Rutas_Despiece!O267</f>
        <v/>
      </c>
      <c r="S267" s="39" t="str">
        <f ca="1">Rutas_Despiece!P267</f>
        <v/>
      </c>
      <c r="T267" s="39" t="str">
        <f ca="1">Rutas_Despiece!Q267</f>
        <v/>
      </c>
    </row>
    <row r="268" spans="1:20" x14ac:dyDescent="0.25">
      <c r="A268">
        <f ca="1">IF(Rutas_Despiece!A268&lt;&gt;Rutas_Despiece!A267,1,0)</f>
        <v>0</v>
      </c>
      <c r="B268" s="69" t="s">
        <v>1174</v>
      </c>
      <c r="C268">
        <f t="shared" ca="1" si="17"/>
        <v>1</v>
      </c>
      <c r="D268">
        <f t="shared" ca="1" si="18"/>
        <v>259</v>
      </c>
      <c r="E268">
        <f t="shared" ca="1" si="20"/>
        <v>990</v>
      </c>
      <c r="F268">
        <f t="shared" ca="1" si="19"/>
        <v>265</v>
      </c>
      <c r="G268" t="str">
        <f ca="1">INDEX(Rutas_Despiece!C:C,MATCH($F268,$D:$D,0))</f>
        <v>Rutas_Domingo_3</v>
      </c>
      <c r="H268" t="str">
        <f ca="1">INDEX(Rutas_Despiece!$D:$D,MATCH($F268,$D:$D,0))</f>
        <v>Ruta 3_3D</v>
      </c>
      <c r="I268">
        <f ca="1">INDEX(Rutas_Despiece!$J:$J,MATCH($F268,$D:$D,0))</f>
        <v>41.655025299999998</v>
      </c>
      <c r="J268">
        <f ca="1">INDEX(Rutas_Despiece!$K:$K,MATCH($F268,$D:$D,0))</f>
        <v>-0.9207166</v>
      </c>
      <c r="L268" t="str">
        <f ca="1">INDEX(Rutas_Despiece!$F:$F,MATCH($F268,$D:$D,0))&amp;" "&amp;INDEX(Rutas_Despiece!$G:$G,MATCH($F268,$D:$D,0))</f>
        <v xml:space="preserve">Vía Hispanidad  </v>
      </c>
      <c r="M268" t="str">
        <f ca="1">INDEX(Rutas_Despiece!$H:$H,MATCH($F268,$D:$D,0))</f>
        <v>Zaragoza</v>
      </c>
      <c r="N268" t="str">
        <f ca="1">INDEX(Rutas_Despiece!$I:$I,MATCH($F268,$D:$D,0))</f>
        <v>Zaragoza, España</v>
      </c>
      <c r="O268" t="str">
        <f ca="1">INDEX(Rutas_Despiece!$L:$L,MATCH($F268,$D:$D,0))</f>
        <v>Frente nº 132 - 2º paso de cebra</v>
      </c>
      <c r="P268" s="39" t="str">
        <f ca="1">Rutas_Despiece!M268</f>
        <v>Vuelta</v>
      </c>
      <c r="Q268" s="39" t="str">
        <f ca="1">Rutas_Despiece!N268</f>
        <v/>
      </c>
      <c r="R268" s="39" t="str">
        <f ca="1">Rutas_Despiece!O268</f>
        <v/>
      </c>
      <c r="S268" s="39" t="str">
        <f ca="1">Rutas_Despiece!P268</f>
        <v/>
      </c>
      <c r="T268" s="39" t="str">
        <f ca="1">Rutas_Despiece!Q268</f>
        <v/>
      </c>
    </row>
    <row r="269" spans="1:20" x14ac:dyDescent="0.25">
      <c r="A269">
        <f ca="1">IF(Rutas_Despiece!A269&lt;&gt;Rutas_Despiece!A268,1,0)</f>
        <v>0</v>
      </c>
      <c r="B269" s="69" t="s">
        <v>1174</v>
      </c>
      <c r="C269">
        <f t="shared" ca="1" si="17"/>
        <v>1</v>
      </c>
      <c r="D269">
        <f t="shared" ca="1" si="18"/>
        <v>260</v>
      </c>
      <c r="E269">
        <f t="shared" ca="1" si="20"/>
        <v>990</v>
      </c>
      <c r="F269">
        <f t="shared" ca="1" si="19"/>
        <v>266</v>
      </c>
      <c r="G269" t="str">
        <f ca="1">INDEX(Rutas_Despiece!C:C,MATCH($F269,$D:$D,0))</f>
        <v>Rutas_Domingo_3</v>
      </c>
      <c r="H269" t="str">
        <f ca="1">INDEX(Rutas_Despiece!$D:$D,MATCH($F269,$D:$D,0))</f>
        <v>Ruta 3_3D</v>
      </c>
      <c r="I269">
        <f ca="1">INDEX(Rutas_Despiece!$J:$J,MATCH($F269,$D:$D,0))</f>
        <v>41.648010800000002</v>
      </c>
      <c r="J269">
        <f ca="1">INDEX(Rutas_Despiece!$K:$K,MATCH($F269,$D:$D,0))</f>
        <v>-0.91789790000000004</v>
      </c>
      <c r="L269" t="str">
        <f ca="1">INDEX(Rutas_Despiece!$F:$F,MATCH($F269,$D:$D,0))&amp;" "&amp;INDEX(Rutas_Despiece!$G:$G,MATCH($F269,$D:$D,0))</f>
        <v xml:space="preserve">Vía Hispanidad  </v>
      </c>
      <c r="M269" t="str">
        <f ca="1">INDEX(Rutas_Despiece!$H:$H,MATCH($F269,$D:$D,0))</f>
        <v>Zaragoza</v>
      </c>
      <c r="N269" t="str">
        <f ca="1">INDEX(Rutas_Despiece!$I:$I,MATCH($F269,$D:$D,0))</f>
        <v>Zaragoza, España</v>
      </c>
      <c r="O269" t="str">
        <f ca="1">INDEX(Rutas_Despiece!$L:$L,MATCH($F269,$D:$D,0))</f>
        <v>Frente Escultor Palao - Pd. Bus</v>
      </c>
      <c r="P269" s="39" t="str">
        <f ca="1">Rutas_Despiece!M269</f>
        <v>Vuelta</v>
      </c>
      <c r="Q269" s="39" t="str">
        <f ca="1">Rutas_Despiece!N269</f>
        <v/>
      </c>
      <c r="R269" s="39" t="str">
        <f ca="1">Rutas_Despiece!O269</f>
        <v/>
      </c>
      <c r="S269" s="39" t="str">
        <f ca="1">Rutas_Despiece!P269</f>
        <v/>
      </c>
      <c r="T269" s="39" t="str">
        <f ca="1">Rutas_Despiece!Q269</f>
        <v/>
      </c>
    </row>
    <row r="270" spans="1:20" x14ac:dyDescent="0.25">
      <c r="A270">
        <f ca="1">IF(Rutas_Despiece!A270&lt;&gt;Rutas_Despiece!A269,1,0)</f>
        <v>0</v>
      </c>
      <c r="B270" s="69" t="s">
        <v>1174</v>
      </c>
      <c r="C270">
        <f t="shared" ca="1" si="17"/>
        <v>1</v>
      </c>
      <c r="D270">
        <f t="shared" ca="1" si="18"/>
        <v>261</v>
      </c>
      <c r="E270">
        <f t="shared" ca="1" si="20"/>
        <v>990</v>
      </c>
      <c r="F270">
        <f t="shared" ca="1" si="19"/>
        <v>267</v>
      </c>
      <c r="G270" t="str">
        <f ca="1">INDEX(Rutas_Despiece!C:C,MATCH($F270,$D:$D,0))</f>
        <v>Rutas_Domingo_3</v>
      </c>
      <c r="H270" t="str">
        <f ca="1">INDEX(Rutas_Despiece!$D:$D,MATCH($F270,$D:$D,0))</f>
        <v>Ruta 3_3D</v>
      </c>
      <c r="I270">
        <f ca="1">INDEX(Rutas_Despiece!$J:$J,MATCH($F270,$D:$D,0))</f>
        <v>41.645047300000002</v>
      </c>
      <c r="J270">
        <f ca="1">INDEX(Rutas_Despiece!$K:$K,MATCH($F270,$D:$D,0))</f>
        <v>-0.91656369999999998</v>
      </c>
      <c r="L270" t="str">
        <f ca="1">INDEX(Rutas_Despiece!$F:$F,MATCH($F270,$D:$D,0))&amp;" "&amp;INDEX(Rutas_Despiece!$G:$G,MATCH($F270,$D:$D,0))</f>
        <v xml:space="preserve">Vía Hispanidad  </v>
      </c>
      <c r="M270" t="str">
        <f ca="1">INDEX(Rutas_Despiece!$H:$H,MATCH($F270,$D:$D,0))</f>
        <v>Zaragoza</v>
      </c>
      <c r="N270" t="str">
        <f ca="1">INDEX(Rutas_Despiece!$I:$I,MATCH($F270,$D:$D,0))</f>
        <v>Zaragoza, España</v>
      </c>
      <c r="O270" t="str">
        <f ca="1">INDEX(Rutas_Despiece!$L:$L,MATCH($F270,$D:$D,0))</f>
        <v>Frente Villa de Andorra - Pd. Bus</v>
      </c>
      <c r="P270" s="39" t="str">
        <f ca="1">Rutas_Despiece!M270</f>
        <v>Vuelta</v>
      </c>
      <c r="Q270" s="39" t="str">
        <f ca="1">Rutas_Despiece!N270</f>
        <v/>
      </c>
      <c r="R270" s="39" t="str">
        <f ca="1">Rutas_Despiece!O270</f>
        <v/>
      </c>
      <c r="S270" s="39" t="str">
        <f ca="1">Rutas_Despiece!P270</f>
        <v/>
      </c>
      <c r="T270" s="39" t="str">
        <f ca="1">Rutas_Despiece!Q270</f>
        <v/>
      </c>
    </row>
    <row r="271" spans="1:20" x14ac:dyDescent="0.25">
      <c r="A271">
        <f ca="1">IF(Rutas_Despiece!A271&lt;&gt;Rutas_Despiece!A270,1,0)</f>
        <v>0</v>
      </c>
      <c r="B271" s="69" t="s">
        <v>1174</v>
      </c>
      <c r="C271">
        <f t="shared" ca="1" si="17"/>
        <v>1</v>
      </c>
      <c r="D271">
        <f t="shared" ca="1" si="18"/>
        <v>262</v>
      </c>
      <c r="E271">
        <f t="shared" ca="1" si="20"/>
        <v>990</v>
      </c>
      <c r="F271">
        <f t="shared" ca="1" si="19"/>
        <v>268</v>
      </c>
      <c r="G271" t="str">
        <f ca="1">INDEX(Rutas_Despiece!C:C,MATCH($F271,$D:$D,0))</f>
        <v>Rutas_Domingo_3</v>
      </c>
      <c r="H271" t="str">
        <f ca="1">INDEX(Rutas_Despiece!$D:$D,MATCH($F271,$D:$D,0))</f>
        <v>Ruta 3_3D</v>
      </c>
      <c r="I271">
        <f ca="1">INDEX(Rutas_Despiece!$J:$J,MATCH($F271,$D:$D,0))</f>
        <v>41.641716799999998</v>
      </c>
      <c r="J271">
        <f ca="1">INDEX(Rutas_Despiece!$K:$K,MATCH($F271,$D:$D,0))</f>
        <v>-0.91498789999999997</v>
      </c>
      <c r="L271" t="str">
        <f ca="1">INDEX(Rutas_Despiece!$F:$F,MATCH($F271,$D:$D,0))&amp;" "&amp;INDEX(Rutas_Despiece!$G:$G,MATCH($F271,$D:$D,0))</f>
        <v xml:space="preserve">Vía Hispanidad  </v>
      </c>
      <c r="M271" t="str">
        <f ca="1">INDEX(Rutas_Despiece!$H:$H,MATCH($F271,$D:$D,0))</f>
        <v>Zaragoza</v>
      </c>
      <c r="N271" t="str">
        <f ca="1">INDEX(Rutas_Despiece!$I:$I,MATCH($F271,$D:$D,0))</f>
        <v>Zaragoza, España</v>
      </c>
      <c r="O271" t="str">
        <f ca="1">INDEX(Rutas_Despiece!$L:$L,MATCH($F271,$D:$D,0))</f>
        <v>Esq. Gómez Laguna - Pd. Bus</v>
      </c>
      <c r="P271" s="39" t="str">
        <f ca="1">Rutas_Despiece!M271</f>
        <v>Vuelta</v>
      </c>
      <c r="Q271" s="39" t="str">
        <f ca="1">Rutas_Despiece!N271</f>
        <v/>
      </c>
      <c r="R271" s="39" t="str">
        <f ca="1">Rutas_Despiece!O271</f>
        <v/>
      </c>
      <c r="S271" s="39" t="str">
        <f ca="1">Rutas_Despiece!P271</f>
        <v/>
      </c>
      <c r="T271" s="39" t="str">
        <f ca="1">Rutas_Despiece!Q271</f>
        <v/>
      </c>
    </row>
    <row r="272" spans="1:20" x14ac:dyDescent="0.25">
      <c r="A272">
        <f ca="1">IF(Rutas_Despiece!A272&lt;&gt;Rutas_Despiece!A271,1,0)</f>
        <v>0</v>
      </c>
      <c r="B272" s="69" t="s">
        <v>1174</v>
      </c>
      <c r="C272">
        <f t="shared" ca="1" si="17"/>
        <v>1</v>
      </c>
      <c r="D272">
        <f t="shared" ca="1" si="18"/>
        <v>263</v>
      </c>
      <c r="E272">
        <f t="shared" ca="1" si="20"/>
        <v>990</v>
      </c>
      <c r="F272">
        <f t="shared" ca="1" si="19"/>
        <v>269</v>
      </c>
      <c r="G272" t="str">
        <f ca="1">INDEX(Rutas_Despiece!C:C,MATCH($F272,$D:$D,0))</f>
        <v>Rutas_Domingo_3</v>
      </c>
      <c r="H272" t="str">
        <f ca="1">INDEX(Rutas_Despiece!$D:$D,MATCH($F272,$D:$D,0))</f>
        <v>Ruta 3_3D</v>
      </c>
      <c r="I272">
        <f ca="1">INDEX(Rutas_Despiece!$J:$J,MATCH($F272,$D:$D,0))</f>
        <v>41.636692699999998</v>
      </c>
      <c r="J272">
        <f ca="1">INDEX(Rutas_Despiece!$K:$K,MATCH($F272,$D:$D,0))</f>
        <v>-0.91294390000000003</v>
      </c>
      <c r="L272" t="str">
        <f ca="1">INDEX(Rutas_Despiece!$F:$F,MATCH($F272,$D:$D,0))&amp;" "&amp;INDEX(Rutas_Despiece!$G:$G,MATCH($F272,$D:$D,0))</f>
        <v xml:space="preserve">Vía Hispanidad  </v>
      </c>
      <c r="M272" t="str">
        <f ca="1">INDEX(Rutas_Despiece!$H:$H,MATCH($F272,$D:$D,0))</f>
        <v>Zaragoza</v>
      </c>
      <c r="N272" t="str">
        <f ca="1">INDEX(Rutas_Despiece!$I:$I,MATCH($F272,$D:$D,0))</f>
        <v>Zaragoza, España</v>
      </c>
      <c r="O272" t="str">
        <f ca="1">INDEX(Rutas_Despiece!$L:$L,MATCH($F272,$D:$D,0))</f>
        <v>Frente Avd. Sainz de Varanda</v>
      </c>
      <c r="P272" s="39" t="str">
        <f ca="1">Rutas_Despiece!M272</f>
        <v>Vuelta</v>
      </c>
      <c r="Q272" s="39" t="str">
        <f ca="1">Rutas_Despiece!N272</f>
        <v/>
      </c>
      <c r="R272" s="39" t="str">
        <f ca="1">Rutas_Despiece!O272</f>
        <v/>
      </c>
      <c r="S272" s="39" t="str">
        <f ca="1">Rutas_Despiece!P272</f>
        <v/>
      </c>
      <c r="T272" s="39" t="str">
        <f ca="1">Rutas_Despiece!Q272</f>
        <v/>
      </c>
    </row>
    <row r="273" spans="1:20" x14ac:dyDescent="0.25">
      <c r="A273">
        <f ca="1">IF(Rutas_Despiece!A273&lt;&gt;Rutas_Despiece!A272,1,0)</f>
        <v>0</v>
      </c>
      <c r="B273" s="69" t="s">
        <v>1174</v>
      </c>
      <c r="C273">
        <f t="shared" ca="1" si="17"/>
        <v>1</v>
      </c>
      <c r="D273">
        <f t="shared" ca="1" si="18"/>
        <v>264</v>
      </c>
      <c r="E273">
        <f t="shared" ca="1" si="20"/>
        <v>990</v>
      </c>
      <c r="F273">
        <f t="shared" ca="1" si="19"/>
        <v>270</v>
      </c>
      <c r="G273" t="str">
        <f ca="1">INDEX(Rutas_Despiece!C:C,MATCH($F273,$D:$D,0))</f>
        <v>Rutas_Domingo_3</v>
      </c>
      <c r="H273" t="str">
        <f ca="1">INDEX(Rutas_Despiece!$D:$D,MATCH($F273,$D:$D,0))</f>
        <v>Ruta 3_3D</v>
      </c>
      <c r="I273">
        <f ca="1">INDEX(Rutas_Despiece!$J:$J,MATCH($F273,$D:$D,0))</f>
        <v>41.633650400000001</v>
      </c>
      <c r="J273">
        <f ca="1">INDEX(Rutas_Despiece!$K:$K,MATCH($F273,$D:$D,0))</f>
        <v>-0.90830379999999999</v>
      </c>
      <c r="L273" t="str">
        <f ca="1">INDEX(Rutas_Despiece!$F:$F,MATCH($F273,$D:$D,0))&amp;" "&amp;INDEX(Rutas_Despiece!$G:$G,MATCH($F273,$D:$D,0))</f>
        <v xml:space="preserve">Vía Hispanidad  </v>
      </c>
      <c r="M273" t="str">
        <f ca="1">INDEX(Rutas_Despiece!$H:$H,MATCH($F273,$D:$D,0))</f>
        <v>Zaragoza</v>
      </c>
      <c r="N273" t="str">
        <f ca="1">INDEX(Rutas_Despiece!$I:$I,MATCH($F273,$D:$D,0))</f>
        <v>Zaragoza, España</v>
      </c>
      <c r="O273" t="str">
        <f ca="1">INDEX(Rutas_Despiece!$L:$L,MATCH($F273,$D:$D,0))</f>
        <v>Gas. Casablanca - Esq. La Vía</v>
      </c>
      <c r="P273" s="39" t="str">
        <f ca="1">Rutas_Despiece!M273</f>
        <v>Vuelta</v>
      </c>
      <c r="Q273" s="39" t="str">
        <f ca="1">Rutas_Despiece!N273</f>
        <v/>
      </c>
      <c r="R273" s="39" t="str">
        <f ca="1">Rutas_Despiece!O273</f>
        <v/>
      </c>
      <c r="S273" s="39" t="str">
        <f ca="1">Rutas_Despiece!P273</f>
        <v/>
      </c>
      <c r="T273" s="39" t="str">
        <f ca="1">Rutas_Despiece!Q273</f>
        <v/>
      </c>
    </row>
    <row r="274" spans="1:20" x14ac:dyDescent="0.25">
      <c r="A274">
        <f ca="1">IF(Rutas_Despiece!A274&lt;&gt;Rutas_Despiece!A273,1,0)</f>
        <v>1</v>
      </c>
      <c r="B274" s="69" t="s">
        <v>1174</v>
      </c>
      <c r="C274">
        <f t="shared" ca="1" si="17"/>
        <v>0</v>
      </c>
      <c r="D274">
        <f t="shared" ca="1" si="18"/>
        <v>264</v>
      </c>
      <c r="E274">
        <f t="shared" ca="1" si="20"/>
        <v>990</v>
      </c>
      <c r="F274">
        <f t="shared" ca="1" si="19"/>
        <v>271</v>
      </c>
      <c r="G274" t="str">
        <f ca="1">INDEX(Rutas_Despiece!C:C,MATCH($F274,$D:$D,0))</f>
        <v>Rutas_Domingo_3</v>
      </c>
      <c r="H274" t="str">
        <f ca="1">INDEX(Rutas_Despiece!$D:$D,MATCH($F274,$D:$D,0))</f>
        <v>Ruta 3_3D</v>
      </c>
      <c r="I274">
        <f ca="1">INDEX(Rutas_Despiece!$J:$J,MATCH($F274,$D:$D,0))</f>
        <v>41.632607999999998</v>
      </c>
      <c r="J274">
        <f ca="1">INDEX(Rutas_Despiece!$K:$K,MATCH($F274,$D:$D,0))</f>
        <v>-0.88506600000000002</v>
      </c>
      <c r="L274" t="str">
        <f ca="1">INDEX(Rutas_Despiece!$F:$F,MATCH($F274,$D:$D,0))&amp;" "&amp;INDEX(Rutas_Despiece!$G:$G,MATCH($F274,$D:$D,0))</f>
        <v xml:space="preserve">Avd. América nº 11 </v>
      </c>
      <c r="M274" t="str">
        <f ca="1">INDEX(Rutas_Despiece!$H:$H,MATCH($F274,$D:$D,0))</f>
        <v>Zaragoza</v>
      </c>
      <c r="N274" t="str">
        <f ca="1">INDEX(Rutas_Despiece!$I:$I,MATCH($F274,$D:$D,0))</f>
        <v>Zaragoza, España</v>
      </c>
      <c r="O274" t="str">
        <f ca="1">INDEX(Rutas_Despiece!$L:$L,MATCH($F274,$D:$D,0))</f>
        <v>Frente Plaza Canteras - Pd. Bus</v>
      </c>
      <c r="P274" s="39" t="str">
        <f ca="1">Rutas_Despiece!M274</f>
        <v>Ida</v>
      </c>
      <c r="Q274" s="39" t="str">
        <f ca="1">Rutas_Despiece!N274</f>
        <v/>
      </c>
      <c r="R274" s="39" t="str">
        <f ca="1">Rutas_Despiece!O274</f>
        <v/>
      </c>
      <c r="S274" s="39">
        <f ca="1">Rutas_Despiece!P274</f>
        <v>0</v>
      </c>
      <c r="T274" s="39">
        <f ca="1">Rutas_Despiece!Q274</f>
        <v>0</v>
      </c>
    </row>
    <row r="275" spans="1:20" x14ac:dyDescent="0.25">
      <c r="A275">
        <f ca="1">IF(Rutas_Despiece!A275&lt;&gt;Rutas_Despiece!A274,1,0)</f>
        <v>0</v>
      </c>
      <c r="B275" s="69" t="s">
        <v>1174</v>
      </c>
      <c r="C275">
        <f t="shared" ca="1" si="17"/>
        <v>1</v>
      </c>
      <c r="D275">
        <f t="shared" ca="1" si="18"/>
        <v>265</v>
      </c>
      <c r="E275">
        <f t="shared" ca="1" si="20"/>
        <v>990</v>
      </c>
      <c r="F275">
        <f t="shared" ca="1" si="19"/>
        <v>272</v>
      </c>
      <c r="G275" t="str">
        <f ca="1">INDEX(Rutas_Despiece!C:C,MATCH($F275,$D:$D,0))</f>
        <v>Rutas_Domingo_3</v>
      </c>
      <c r="H275" t="str">
        <f ca="1">INDEX(Rutas_Despiece!$D:$D,MATCH($F275,$D:$D,0))</f>
        <v>Ruta 3_3D</v>
      </c>
      <c r="I275">
        <f ca="1">INDEX(Rutas_Despiece!$J:$J,MATCH($F275,$D:$D,0))</f>
        <v>41.636372399999999</v>
      </c>
      <c r="J275">
        <f ca="1">INDEX(Rutas_Despiece!$K:$K,MATCH($F275,$D:$D,0))</f>
        <v>-0.87839979999999995</v>
      </c>
      <c r="L275" t="str">
        <f ca="1">INDEX(Rutas_Despiece!$F:$F,MATCH($F275,$D:$D,0))&amp;" "&amp;INDEX(Rutas_Despiece!$G:$G,MATCH($F275,$D:$D,0))</f>
        <v xml:space="preserve">Avd. San José  </v>
      </c>
      <c r="M275" t="str">
        <f ca="1">INDEX(Rutas_Despiece!$H:$H,MATCH($F275,$D:$D,0))</f>
        <v>Zaragoza</v>
      </c>
      <c r="N275" t="str">
        <f ca="1">INDEX(Rutas_Despiece!$I:$I,MATCH($F275,$D:$D,0))</f>
        <v>Zaragoza, España</v>
      </c>
      <c r="O275" t="str">
        <f ca="1">INDEX(Rutas_Despiece!$L:$L,MATCH($F275,$D:$D,0))</f>
        <v>Esq. Bellavista - Pd. Bus</v>
      </c>
      <c r="P275" s="39" t="str">
        <f ca="1">Rutas_Despiece!M275</f>
        <v>Ida</v>
      </c>
      <c r="Q275" s="39" t="str">
        <f ca="1">Rutas_Despiece!N275</f>
        <v>05:15</v>
      </c>
      <c r="R275" s="39" t="str">
        <f ca="1">Rutas_Despiece!O275</f>
        <v>13:12</v>
      </c>
      <c r="S275" s="39">
        <f ca="1">Rutas_Despiece!P275</f>
        <v>0</v>
      </c>
      <c r="T275" s="39">
        <f ca="1">Rutas_Despiece!Q275</f>
        <v>0</v>
      </c>
    </row>
    <row r="276" spans="1:20" x14ac:dyDescent="0.25">
      <c r="A276">
        <f ca="1">IF(Rutas_Despiece!A276&lt;&gt;Rutas_Despiece!A275,1,0)</f>
        <v>0</v>
      </c>
      <c r="B276" s="69" t="s">
        <v>1174</v>
      </c>
      <c r="C276">
        <f t="shared" ca="1" si="17"/>
        <v>1</v>
      </c>
      <c r="D276">
        <f t="shared" ca="1" si="18"/>
        <v>266</v>
      </c>
      <c r="E276">
        <f t="shared" ca="1" si="20"/>
        <v>990</v>
      </c>
      <c r="F276">
        <f t="shared" ca="1" si="19"/>
        <v>273</v>
      </c>
      <c r="G276" t="str">
        <f ca="1">INDEX(Rutas_Despiece!C:C,MATCH($F276,$D:$D,0))</f>
        <v>Rutas_Domingo_3</v>
      </c>
      <c r="H276" t="str">
        <f ca="1">INDEX(Rutas_Despiece!$D:$D,MATCH($F276,$D:$D,0))</f>
        <v>Ruta 3_3D</v>
      </c>
      <c r="I276">
        <f ca="1">INDEX(Rutas_Despiece!$J:$J,MATCH($F276,$D:$D,0))</f>
        <v>41.637590000000003</v>
      </c>
      <c r="J276">
        <f ca="1">INDEX(Rutas_Despiece!$K:$K,MATCH($F276,$D:$D,0))</f>
        <v>-0.87668000000000001</v>
      </c>
      <c r="L276" t="str">
        <f ca="1">INDEX(Rutas_Despiece!$F:$F,MATCH($F276,$D:$D,0))&amp;" "&amp;INDEX(Rutas_Despiece!$G:$G,MATCH($F276,$D:$D,0))</f>
        <v xml:space="preserve">Avd. San José nº 97 </v>
      </c>
      <c r="M276" t="str">
        <f ca="1">INDEX(Rutas_Despiece!$H:$H,MATCH($F276,$D:$D,0))</f>
        <v>Zaragoza</v>
      </c>
      <c r="N276" t="str">
        <f ca="1">INDEX(Rutas_Despiece!$I:$I,MATCH($F276,$D:$D,0))</f>
        <v>Zaragoza, España</v>
      </c>
      <c r="O276" t="str">
        <f ca="1">INDEX(Rutas_Despiece!$L:$L,MATCH($F276,$D:$D,0))</f>
        <v>Pd. Bus</v>
      </c>
      <c r="P276" s="39" t="str">
        <f ca="1">Rutas_Despiece!M276</f>
        <v>Ida</v>
      </c>
      <c r="Q276" s="39" t="str">
        <f ca="1">Rutas_Despiece!N276</f>
        <v>05:16</v>
      </c>
      <c r="R276" s="39" t="str">
        <f ca="1">Rutas_Despiece!O276</f>
        <v>13:13</v>
      </c>
      <c r="S276" s="39">
        <f ca="1">Rutas_Despiece!P276</f>
        <v>0</v>
      </c>
      <c r="T276" s="39">
        <f ca="1">Rutas_Despiece!Q276</f>
        <v>0</v>
      </c>
    </row>
    <row r="277" spans="1:20" x14ac:dyDescent="0.25">
      <c r="A277">
        <f ca="1">IF(Rutas_Despiece!A277&lt;&gt;Rutas_Despiece!A276,1,0)</f>
        <v>0</v>
      </c>
      <c r="B277" s="69" t="s">
        <v>1174</v>
      </c>
      <c r="C277">
        <f t="shared" ca="1" si="17"/>
        <v>1</v>
      </c>
      <c r="D277">
        <f t="shared" ca="1" si="18"/>
        <v>267</v>
      </c>
      <c r="E277">
        <f t="shared" ca="1" si="20"/>
        <v>990</v>
      </c>
      <c r="F277">
        <f t="shared" ca="1" si="19"/>
        <v>274</v>
      </c>
      <c r="G277" t="str">
        <f ca="1">INDEX(Rutas_Despiece!C:C,MATCH($F277,$D:$D,0))</f>
        <v>Rutas_Domingo_3</v>
      </c>
      <c r="H277" t="str">
        <f ca="1">INDEX(Rutas_Despiece!$D:$D,MATCH($F277,$D:$D,0))</f>
        <v>Ruta 3_3D</v>
      </c>
      <c r="I277">
        <f ca="1">INDEX(Rutas_Despiece!$J:$J,MATCH($F277,$D:$D,0))</f>
        <v>41.645690000000002</v>
      </c>
      <c r="J277">
        <f ca="1">INDEX(Rutas_Despiece!$K:$K,MATCH($F277,$D:$D,0))</f>
        <v>-0.87439869999999997</v>
      </c>
      <c r="L277" t="str">
        <f ca="1">INDEX(Rutas_Despiece!$F:$F,MATCH($F277,$D:$D,0))&amp;" "&amp;INDEX(Rutas_Despiece!$G:$G,MATCH($F277,$D:$D,0))</f>
        <v xml:space="preserve">Avd. San José nº 3 </v>
      </c>
      <c r="M277" t="str">
        <f ca="1">INDEX(Rutas_Despiece!$H:$H,MATCH($F277,$D:$D,0))</f>
        <v>Zaragoza</v>
      </c>
      <c r="N277" t="str">
        <f ca="1">INDEX(Rutas_Despiece!$I:$I,MATCH($F277,$D:$D,0))</f>
        <v>Zaragoza, España</v>
      </c>
      <c r="O277" t="str">
        <f ca="1">INDEX(Rutas_Despiece!$L:$L,MATCH($F277,$D:$D,0))</f>
        <v>Esq. Miguel Servet - Pd. Bus</v>
      </c>
      <c r="P277" s="39" t="str">
        <f ca="1">Rutas_Despiece!M277</f>
        <v>Ida</v>
      </c>
      <c r="Q277" s="39" t="str">
        <f ca="1">Rutas_Despiece!N277</f>
        <v>05:17</v>
      </c>
      <c r="R277" s="39" t="str">
        <f ca="1">Rutas_Despiece!O277</f>
        <v>13:14</v>
      </c>
      <c r="S277" s="39">
        <f ca="1">Rutas_Despiece!P277</f>
        <v>0</v>
      </c>
      <c r="T277" s="39">
        <f ca="1">Rutas_Despiece!Q277</f>
        <v>0</v>
      </c>
    </row>
    <row r="278" spans="1:20" x14ac:dyDescent="0.25">
      <c r="A278">
        <f ca="1">IF(Rutas_Despiece!A278&lt;&gt;Rutas_Despiece!A277,1,0)</f>
        <v>0</v>
      </c>
      <c r="B278" s="69" t="s">
        <v>1174</v>
      </c>
      <c r="C278">
        <f t="shared" ca="1" si="17"/>
        <v>1</v>
      </c>
      <c r="D278">
        <f t="shared" ca="1" si="18"/>
        <v>268</v>
      </c>
      <c r="E278">
        <f t="shared" ca="1" si="20"/>
        <v>990</v>
      </c>
      <c r="F278">
        <f t="shared" ca="1" si="19"/>
        <v>275</v>
      </c>
      <c r="G278" t="str">
        <f ca="1">INDEX(Rutas_Despiece!C:C,MATCH($F278,$D:$D,0))</f>
        <v>Rutas_Domingo_3</v>
      </c>
      <c r="H278" t="str">
        <f ca="1">INDEX(Rutas_Despiece!$D:$D,MATCH($F278,$D:$D,0))</f>
        <v>Ruta 3_3D</v>
      </c>
      <c r="I278">
        <f ca="1">INDEX(Rutas_Despiece!$J:$J,MATCH($F278,$D:$D,0))</f>
        <v>41.646318000000001</v>
      </c>
      <c r="J278">
        <f ca="1">INDEX(Rutas_Despiece!$K:$K,MATCH($F278,$D:$D,0))</f>
        <v>-0.87181900000000001</v>
      </c>
      <c r="L278" t="str">
        <f ca="1">INDEX(Rutas_Despiece!$F:$F,MATCH($F278,$D:$D,0))&amp;" "&amp;INDEX(Rutas_Despiece!$G:$G,MATCH($F278,$D:$D,0))</f>
        <v>Compromiso de Caspe nº 48</v>
      </c>
      <c r="M278" t="str">
        <f ca="1">INDEX(Rutas_Despiece!$H:$H,MATCH($F278,$D:$D,0))</f>
        <v>Zaragoza</v>
      </c>
      <c r="N278" t="str">
        <f ca="1">INDEX(Rutas_Despiece!$I:$I,MATCH($F278,$D:$D,0))</f>
        <v>Zaragoza, España</v>
      </c>
      <c r="O278" t="str">
        <f ca="1">INDEX(Rutas_Despiece!$L:$L,MATCH($F278,$D:$D,0))</f>
        <v xml:space="preserve">Esq. Doctor Iranzo - Pd. Bus </v>
      </c>
      <c r="P278" s="39" t="str">
        <f ca="1">Rutas_Despiece!M278</f>
        <v>Ida</v>
      </c>
      <c r="Q278" s="39" t="str">
        <f ca="1">Rutas_Despiece!N278</f>
        <v>05:18</v>
      </c>
      <c r="R278" s="39" t="str">
        <f ca="1">Rutas_Despiece!O278</f>
        <v>13:15</v>
      </c>
      <c r="S278" s="39">
        <f ca="1">Rutas_Despiece!P278</f>
        <v>0</v>
      </c>
      <c r="T278" s="39">
        <f ca="1">Rutas_Despiece!Q278</f>
        <v>0</v>
      </c>
    </row>
    <row r="279" spans="1:20" x14ac:dyDescent="0.25">
      <c r="A279">
        <f ca="1">IF(Rutas_Despiece!A279&lt;&gt;Rutas_Despiece!A278,1,0)</f>
        <v>0</v>
      </c>
      <c r="B279" s="69" t="s">
        <v>1174</v>
      </c>
      <c r="C279">
        <f t="shared" ca="1" si="17"/>
        <v>1</v>
      </c>
      <c r="D279">
        <f t="shared" ca="1" si="18"/>
        <v>269</v>
      </c>
      <c r="E279">
        <f t="shared" ca="1" si="20"/>
        <v>990</v>
      </c>
      <c r="F279">
        <f t="shared" ca="1" si="19"/>
        <v>276</v>
      </c>
      <c r="G279" t="str">
        <f ca="1">INDEX(Rutas_Despiece!C:C,MATCH($F279,$D:$D,0))</f>
        <v>Rutas_Domingo_3</v>
      </c>
      <c r="H279" t="str">
        <f ca="1">INDEX(Rutas_Despiece!$D:$D,MATCH($F279,$D:$D,0))</f>
        <v>Ruta 3_3D</v>
      </c>
      <c r="I279">
        <f ca="1">INDEX(Rutas_Despiece!$J:$J,MATCH($F279,$D:$D,0))</f>
        <v>41.646318000000001</v>
      </c>
      <c r="J279">
        <f ca="1">INDEX(Rutas_Despiece!$K:$K,MATCH($F279,$D:$D,0))</f>
        <v>-0.87181900000000001</v>
      </c>
      <c r="L279" t="str">
        <f ca="1">INDEX(Rutas_Despiece!$F:$F,MATCH($F279,$D:$D,0))&amp;" "&amp;INDEX(Rutas_Despiece!$G:$G,MATCH($F279,$D:$D,0))</f>
        <v>Compromiso de Caspe nº 76</v>
      </c>
      <c r="M279" t="str">
        <f ca="1">INDEX(Rutas_Despiece!$H:$H,MATCH($F279,$D:$D,0))</f>
        <v>Zaragoza</v>
      </c>
      <c r="N279" t="str">
        <f ca="1">INDEX(Rutas_Despiece!$I:$I,MATCH($F279,$D:$D,0))</f>
        <v>Zaragoza, España</v>
      </c>
      <c r="O279" t="str">
        <f ca="1">INDEX(Rutas_Despiece!$L:$L,MATCH($F279,$D:$D,0))</f>
        <v>Pd. Bus</v>
      </c>
      <c r="P279" s="39" t="str">
        <f ca="1">Rutas_Despiece!M279</f>
        <v>Ida</v>
      </c>
      <c r="Q279" s="39" t="str">
        <f ca="1">Rutas_Despiece!N279</f>
        <v>05:19</v>
      </c>
      <c r="R279" s="39" t="str">
        <f ca="1">Rutas_Despiece!O279</f>
        <v>13:16</v>
      </c>
      <c r="S279" s="39">
        <f ca="1">Rutas_Despiece!P279</f>
        <v>0</v>
      </c>
      <c r="T279" s="39">
        <f ca="1">Rutas_Despiece!Q279</f>
        <v>0</v>
      </c>
    </row>
    <row r="280" spans="1:20" x14ac:dyDescent="0.25">
      <c r="A280">
        <f ca="1">IF(Rutas_Despiece!A280&lt;&gt;Rutas_Despiece!A279,1,0)</f>
        <v>0</v>
      </c>
      <c r="B280" s="69" t="s">
        <v>1174</v>
      </c>
      <c r="C280">
        <f t="shared" ca="1" si="17"/>
        <v>1</v>
      </c>
      <c r="D280">
        <f t="shared" ca="1" si="18"/>
        <v>270</v>
      </c>
      <c r="E280">
        <f t="shared" ca="1" si="20"/>
        <v>990</v>
      </c>
      <c r="F280">
        <f t="shared" ca="1" si="19"/>
        <v>277</v>
      </c>
      <c r="G280" t="str">
        <f ca="1">INDEX(Rutas_Despiece!C:C,MATCH($F280,$D:$D,0))</f>
        <v>Rutas_Domingo_3</v>
      </c>
      <c r="H280" t="str">
        <f ca="1">INDEX(Rutas_Despiece!$D:$D,MATCH($F280,$D:$D,0))</f>
        <v>Ruta 3_3D</v>
      </c>
      <c r="I280">
        <f ca="1">INDEX(Rutas_Despiece!$J:$J,MATCH($F280,$D:$D,0))</f>
        <v>41.749628000000001</v>
      </c>
      <c r="J280">
        <f ca="1">INDEX(Rutas_Despiece!$K:$K,MATCH($F280,$D:$D,0))</f>
        <v>-1.1755139999999999</v>
      </c>
      <c r="L280" t="str">
        <f ca="1">INDEX(Rutas_Despiece!$F:$F,MATCH($F280,$D:$D,0))&amp;" "&amp;INDEX(Rutas_Despiece!$G:$G,MATCH($F280,$D:$D,0))</f>
        <v xml:space="preserve">Pol. Ind Entrerrios </v>
      </c>
      <c r="M280" t="str">
        <f ca="1">INDEX(Rutas_Despiece!$H:$H,MATCH($F280,$D:$D,0))</f>
        <v>Figueruelas</v>
      </c>
      <c r="N280" t="str">
        <f ca="1">INDEX(Rutas_Despiece!$I:$I,MATCH($F280,$D:$D,0))</f>
        <v>Zaragoza, España</v>
      </c>
      <c r="O280" t="str">
        <f ca="1">INDEX(Rutas_Despiece!$L:$L,MATCH($F280,$D:$D,0))</f>
        <v>Opel Puerta 5</v>
      </c>
      <c r="P280" s="39" t="str">
        <f ca="1">Rutas_Despiece!M280</f>
        <v>Ida</v>
      </c>
      <c r="Q280" s="39" t="str">
        <f ca="1">Rutas_Despiece!N280</f>
        <v>05:20</v>
      </c>
      <c r="R280" s="39" t="str">
        <f ca="1">Rutas_Despiece!O280</f>
        <v>13:17</v>
      </c>
      <c r="S280" s="39">
        <f ca="1">Rutas_Despiece!P280</f>
        <v>0</v>
      </c>
      <c r="T280" s="39">
        <f ca="1">Rutas_Despiece!Q280</f>
        <v>0</v>
      </c>
    </row>
    <row r="281" spans="1:20" x14ac:dyDescent="0.25">
      <c r="A281">
        <f ca="1">IF(Rutas_Despiece!A281&lt;&gt;Rutas_Despiece!A280,1,0)</f>
        <v>0</v>
      </c>
      <c r="B281" s="69" t="s">
        <v>1174</v>
      </c>
      <c r="C281">
        <f t="shared" ca="1" si="17"/>
        <v>1</v>
      </c>
      <c r="D281">
        <f t="shared" ca="1" si="18"/>
        <v>271</v>
      </c>
      <c r="E281">
        <f t="shared" ca="1" si="20"/>
        <v>990</v>
      </c>
      <c r="F281">
        <f t="shared" ca="1" si="19"/>
        <v>278</v>
      </c>
      <c r="G281" t="str">
        <f ca="1">INDEX(Rutas_Despiece!C:C,MATCH($F281,$D:$D,0))</f>
        <v>Rutas_Domingo_3</v>
      </c>
      <c r="H281" t="str">
        <f ca="1">INDEX(Rutas_Despiece!$D:$D,MATCH($F281,$D:$D,0))</f>
        <v>Ruta 3_3D</v>
      </c>
      <c r="I281">
        <f ca="1">INDEX(Rutas_Despiece!$J:$J,MATCH($F281,$D:$D,0))</f>
        <v>41.749628000000001</v>
      </c>
      <c r="J281">
        <f ca="1">INDEX(Rutas_Despiece!$K:$K,MATCH($F281,$D:$D,0))</f>
        <v>-1.1755139999999999</v>
      </c>
      <c r="L281" t="str">
        <f ca="1">INDEX(Rutas_Despiece!$F:$F,MATCH($F281,$D:$D,0))&amp;" "&amp;INDEX(Rutas_Despiece!$G:$G,MATCH($F281,$D:$D,0))</f>
        <v xml:space="preserve">Pol. Ind Entrerrios </v>
      </c>
      <c r="M281" t="str">
        <f ca="1">INDEX(Rutas_Despiece!$H:$H,MATCH($F281,$D:$D,0))</f>
        <v>Figueruelas</v>
      </c>
      <c r="N281" t="str">
        <f ca="1">INDEX(Rutas_Despiece!$I:$I,MATCH($F281,$D:$D,0))</f>
        <v>Zaragoza, España</v>
      </c>
      <c r="O281" t="str">
        <f ca="1">INDEX(Rutas_Despiece!$L:$L,MATCH($F281,$D:$D,0))</f>
        <v>Opel Puerta 5</v>
      </c>
      <c r="P281" s="39" t="str">
        <f ca="1">Rutas_Despiece!M281</f>
        <v>Ida</v>
      </c>
      <c r="Q281" s="39" t="str">
        <f ca="1">Rutas_Despiece!N281</f>
        <v>05:22</v>
      </c>
      <c r="R281" s="39" t="str">
        <f ca="1">Rutas_Despiece!O281</f>
        <v>13:19</v>
      </c>
      <c r="S281" s="39">
        <f ca="1">Rutas_Despiece!P281</f>
        <v>0</v>
      </c>
      <c r="T281" s="39">
        <f ca="1">Rutas_Despiece!Q281</f>
        <v>0</v>
      </c>
    </row>
    <row r="282" spans="1:20" x14ac:dyDescent="0.25">
      <c r="A282">
        <f ca="1">IF(Rutas_Despiece!A282&lt;&gt;Rutas_Despiece!A281,1,0)</f>
        <v>0</v>
      </c>
      <c r="B282" s="69" t="s">
        <v>1174</v>
      </c>
      <c r="C282">
        <f t="shared" ca="1" si="17"/>
        <v>1</v>
      </c>
      <c r="D282">
        <f t="shared" ca="1" si="18"/>
        <v>272</v>
      </c>
      <c r="E282">
        <f t="shared" ca="1" si="20"/>
        <v>990</v>
      </c>
      <c r="F282">
        <f t="shared" ca="1" si="19"/>
        <v>279</v>
      </c>
      <c r="G282" t="str">
        <f ca="1">INDEX(Rutas_Despiece!C:C,MATCH($F282,$D:$D,0))</f>
        <v>Rutas_Domingo_3</v>
      </c>
      <c r="H282" t="str">
        <f ca="1">INDEX(Rutas_Despiece!$D:$D,MATCH($F282,$D:$D,0))</f>
        <v>Ruta 3_3D</v>
      </c>
      <c r="I282">
        <f ca="1">INDEX(Rutas_Despiece!$J:$J,MATCH($F282,$D:$D,0))</f>
        <v>41.655025299999998</v>
      </c>
      <c r="J282">
        <f ca="1">INDEX(Rutas_Despiece!$K:$K,MATCH($F282,$D:$D,0))</f>
        <v>-0.9207166</v>
      </c>
      <c r="L282" t="str">
        <f ca="1">INDEX(Rutas_Despiece!$F:$F,MATCH($F282,$D:$D,0))&amp;" "&amp;INDEX(Rutas_Despiece!$G:$G,MATCH($F282,$D:$D,0))</f>
        <v xml:space="preserve">Vía Hispanidad  </v>
      </c>
      <c r="M282" t="str">
        <f ca="1">INDEX(Rutas_Despiece!$H:$H,MATCH($F282,$D:$D,0))</f>
        <v>Zaragoza</v>
      </c>
      <c r="N282" t="str">
        <f ca="1">INDEX(Rutas_Despiece!$I:$I,MATCH($F282,$D:$D,0))</f>
        <v>Zaragoza, España</v>
      </c>
      <c r="O282" t="str">
        <f ca="1">INDEX(Rutas_Despiece!$L:$L,MATCH($F282,$D:$D,0))</f>
        <v>Frente nº 132 - 2º paso de cebra</v>
      </c>
      <c r="P282" s="39" t="str">
        <f ca="1">Rutas_Despiece!M282</f>
        <v>Ida</v>
      </c>
      <c r="Q282" s="39" t="str">
        <f ca="1">Rutas_Despiece!N282</f>
        <v>05:25</v>
      </c>
      <c r="R282" s="39" t="str">
        <f ca="1">Rutas_Despiece!O282</f>
        <v>13:22</v>
      </c>
      <c r="S282" s="39">
        <f ca="1">Rutas_Despiece!P282</f>
        <v>0</v>
      </c>
      <c r="T282" s="39">
        <f ca="1">Rutas_Despiece!Q282</f>
        <v>0</v>
      </c>
    </row>
    <row r="283" spans="1:20" x14ac:dyDescent="0.25">
      <c r="A283">
        <f ca="1">IF(Rutas_Despiece!A283&lt;&gt;Rutas_Despiece!A282,1,0)</f>
        <v>0</v>
      </c>
      <c r="B283" s="69" t="s">
        <v>1174</v>
      </c>
      <c r="C283">
        <f t="shared" ca="1" si="17"/>
        <v>1</v>
      </c>
      <c r="D283">
        <f t="shared" ca="1" si="18"/>
        <v>273</v>
      </c>
      <c r="E283">
        <f t="shared" ca="1" si="20"/>
        <v>990</v>
      </c>
      <c r="F283">
        <f t="shared" ca="1" si="19"/>
        <v>280</v>
      </c>
      <c r="G283" t="str">
        <f ca="1">INDEX(Rutas_Despiece!C:C,MATCH($F283,$D:$D,0))</f>
        <v>Rutas_Domingo_3</v>
      </c>
      <c r="H283" t="str">
        <f ca="1">INDEX(Rutas_Despiece!$D:$D,MATCH($F283,$D:$D,0))</f>
        <v>Ruta 3_3D</v>
      </c>
      <c r="I283">
        <f ca="1">INDEX(Rutas_Despiece!$J:$J,MATCH($F283,$D:$D,0))</f>
        <v>41.648010800000002</v>
      </c>
      <c r="J283">
        <f ca="1">INDEX(Rutas_Despiece!$K:$K,MATCH($F283,$D:$D,0))</f>
        <v>-0.91789790000000004</v>
      </c>
      <c r="L283" t="str">
        <f ca="1">INDEX(Rutas_Despiece!$F:$F,MATCH($F283,$D:$D,0))&amp;" "&amp;INDEX(Rutas_Despiece!$G:$G,MATCH($F283,$D:$D,0))</f>
        <v xml:space="preserve">Vía Hispanidad  </v>
      </c>
      <c r="M283" t="str">
        <f ca="1">INDEX(Rutas_Despiece!$H:$H,MATCH($F283,$D:$D,0))</f>
        <v>Zaragoza</v>
      </c>
      <c r="N283" t="str">
        <f ca="1">INDEX(Rutas_Despiece!$I:$I,MATCH($F283,$D:$D,0))</f>
        <v>Zaragoza, España</v>
      </c>
      <c r="O283" t="str">
        <f ca="1">INDEX(Rutas_Despiece!$L:$L,MATCH($F283,$D:$D,0))</f>
        <v>Frente Escultor Palao - Pd. Bus</v>
      </c>
      <c r="P283" s="39" t="str">
        <f ca="1">Rutas_Despiece!M283</f>
        <v>Ida</v>
      </c>
      <c r="Q283" s="39" t="str">
        <f ca="1">Rutas_Despiece!N283</f>
        <v>05:26</v>
      </c>
      <c r="R283" s="39" t="str">
        <f ca="1">Rutas_Despiece!O283</f>
        <v>13:23</v>
      </c>
      <c r="S283" s="39">
        <f ca="1">Rutas_Despiece!P283</f>
        <v>0</v>
      </c>
      <c r="T283" s="39">
        <f ca="1">Rutas_Despiece!Q283</f>
        <v>0</v>
      </c>
    </row>
    <row r="284" spans="1:20" x14ac:dyDescent="0.25">
      <c r="A284">
        <f ca="1">IF(Rutas_Despiece!A284&lt;&gt;Rutas_Despiece!A283,1,0)</f>
        <v>0</v>
      </c>
      <c r="B284" s="69" t="s">
        <v>1174</v>
      </c>
      <c r="C284">
        <f t="shared" ca="1" si="17"/>
        <v>1</v>
      </c>
      <c r="D284">
        <f t="shared" ca="1" si="18"/>
        <v>274</v>
      </c>
      <c r="E284">
        <f t="shared" ca="1" si="20"/>
        <v>990</v>
      </c>
      <c r="F284">
        <f t="shared" ca="1" si="19"/>
        <v>281</v>
      </c>
      <c r="G284" t="str">
        <f ca="1">INDEX(Rutas_Despiece!C:C,MATCH($F284,$D:$D,0))</f>
        <v>Rutas_Domingo_3</v>
      </c>
      <c r="H284" t="str">
        <f ca="1">INDEX(Rutas_Despiece!$D:$D,MATCH($F284,$D:$D,0))</f>
        <v>Ruta 3_3D</v>
      </c>
      <c r="I284">
        <f ca="1">INDEX(Rutas_Despiece!$J:$J,MATCH($F284,$D:$D,0))</f>
        <v>41.645047300000002</v>
      </c>
      <c r="J284">
        <f ca="1">INDEX(Rutas_Despiece!$K:$K,MATCH($F284,$D:$D,0))</f>
        <v>-0.91656369999999998</v>
      </c>
      <c r="L284" t="str">
        <f ca="1">INDEX(Rutas_Despiece!$F:$F,MATCH($F284,$D:$D,0))&amp;" "&amp;INDEX(Rutas_Despiece!$G:$G,MATCH($F284,$D:$D,0))</f>
        <v xml:space="preserve">Vía Hispanidad  </v>
      </c>
      <c r="M284" t="str">
        <f ca="1">INDEX(Rutas_Despiece!$H:$H,MATCH($F284,$D:$D,0))</f>
        <v>Zaragoza</v>
      </c>
      <c r="N284" t="str">
        <f ca="1">INDEX(Rutas_Despiece!$I:$I,MATCH($F284,$D:$D,0))</f>
        <v>Zaragoza, España</v>
      </c>
      <c r="O284" t="str">
        <f ca="1">INDEX(Rutas_Despiece!$L:$L,MATCH($F284,$D:$D,0))</f>
        <v>Frente Villa de Andorra - Pd. Bus</v>
      </c>
      <c r="P284" s="39" t="str">
        <f ca="1">Rutas_Despiece!M284</f>
        <v>Ida</v>
      </c>
      <c r="Q284" s="39" t="str">
        <f ca="1">Rutas_Despiece!N284</f>
        <v>05:27</v>
      </c>
      <c r="R284" s="39" t="str">
        <f ca="1">Rutas_Despiece!O284</f>
        <v>13:24</v>
      </c>
      <c r="S284" s="39">
        <f ca="1">Rutas_Despiece!P284</f>
        <v>0</v>
      </c>
      <c r="T284" s="39">
        <f ca="1">Rutas_Despiece!Q284</f>
        <v>0</v>
      </c>
    </row>
    <row r="285" spans="1:20" x14ac:dyDescent="0.25">
      <c r="A285">
        <f ca="1">IF(Rutas_Despiece!A285&lt;&gt;Rutas_Despiece!A284,1,0)</f>
        <v>0</v>
      </c>
      <c r="B285" s="69" t="s">
        <v>1174</v>
      </c>
      <c r="C285">
        <f t="shared" ca="1" si="17"/>
        <v>1</v>
      </c>
      <c r="D285">
        <f t="shared" ca="1" si="18"/>
        <v>275</v>
      </c>
      <c r="E285">
        <f t="shared" ca="1" si="20"/>
        <v>990</v>
      </c>
      <c r="F285">
        <f t="shared" ca="1" si="19"/>
        <v>282</v>
      </c>
      <c r="G285" t="str">
        <f ca="1">INDEX(Rutas_Despiece!C:C,MATCH($F285,$D:$D,0))</f>
        <v>Rutas_Domingo_3</v>
      </c>
      <c r="H285" t="str">
        <f ca="1">INDEX(Rutas_Despiece!$D:$D,MATCH($F285,$D:$D,0))</f>
        <v>Ruta 3_3D</v>
      </c>
      <c r="I285">
        <f ca="1">INDEX(Rutas_Despiece!$J:$J,MATCH($F285,$D:$D,0))</f>
        <v>41.641716799999998</v>
      </c>
      <c r="J285">
        <f ca="1">INDEX(Rutas_Despiece!$K:$K,MATCH($F285,$D:$D,0))</f>
        <v>-0.91498789999999997</v>
      </c>
      <c r="L285" t="str">
        <f ca="1">INDEX(Rutas_Despiece!$F:$F,MATCH($F285,$D:$D,0))&amp;" "&amp;INDEX(Rutas_Despiece!$G:$G,MATCH($F285,$D:$D,0))</f>
        <v xml:space="preserve">Vía Hispanidad  </v>
      </c>
      <c r="M285" t="str">
        <f ca="1">INDEX(Rutas_Despiece!$H:$H,MATCH($F285,$D:$D,0))</f>
        <v>Zaragoza</v>
      </c>
      <c r="N285" t="str">
        <f ca="1">INDEX(Rutas_Despiece!$I:$I,MATCH($F285,$D:$D,0))</f>
        <v>Zaragoza, España</v>
      </c>
      <c r="O285" t="str">
        <f ca="1">INDEX(Rutas_Despiece!$L:$L,MATCH($F285,$D:$D,0))</f>
        <v>Esq. Gómez Laguna - Pd. Bus</v>
      </c>
      <c r="P285" s="39" t="str">
        <f ca="1">Rutas_Despiece!M285</f>
        <v>Ida</v>
      </c>
      <c r="Q285" s="39" t="str">
        <f ca="1">Rutas_Despiece!N285</f>
        <v>05:28</v>
      </c>
      <c r="R285" s="39" t="str">
        <f ca="1">Rutas_Despiece!O285</f>
        <v>13:25</v>
      </c>
      <c r="S285" s="39">
        <f ca="1">Rutas_Despiece!P285</f>
        <v>0</v>
      </c>
      <c r="T285" s="39">
        <f ca="1">Rutas_Despiece!Q285</f>
        <v>0</v>
      </c>
    </row>
    <row r="286" spans="1:20" x14ac:dyDescent="0.25">
      <c r="A286">
        <f ca="1">IF(Rutas_Despiece!A286&lt;&gt;Rutas_Despiece!A285,1,0)</f>
        <v>0</v>
      </c>
      <c r="B286" s="69" t="s">
        <v>1174</v>
      </c>
      <c r="C286">
        <f t="shared" ca="1" si="17"/>
        <v>1</v>
      </c>
      <c r="D286">
        <f t="shared" ca="1" si="18"/>
        <v>276</v>
      </c>
      <c r="E286">
        <f t="shared" ca="1" si="20"/>
        <v>990</v>
      </c>
      <c r="F286">
        <f t="shared" ca="1" si="19"/>
        <v>283</v>
      </c>
      <c r="G286" t="str">
        <f ca="1">INDEX(Rutas_Despiece!C:C,MATCH($F286,$D:$D,0))</f>
        <v>Rutas_Domingo_3</v>
      </c>
      <c r="H286" t="str">
        <f ca="1">INDEX(Rutas_Despiece!$D:$D,MATCH($F286,$D:$D,0))</f>
        <v>Ruta 3_3D</v>
      </c>
      <c r="I286">
        <f ca="1">INDEX(Rutas_Despiece!$J:$J,MATCH($F286,$D:$D,0))</f>
        <v>41.636692699999998</v>
      </c>
      <c r="J286">
        <f ca="1">INDEX(Rutas_Despiece!$K:$K,MATCH($F286,$D:$D,0))</f>
        <v>-0.91294390000000003</v>
      </c>
      <c r="L286" t="str">
        <f ca="1">INDEX(Rutas_Despiece!$F:$F,MATCH($F286,$D:$D,0))&amp;" "&amp;INDEX(Rutas_Despiece!$G:$G,MATCH($F286,$D:$D,0))</f>
        <v xml:space="preserve">Vía Hispanidad  </v>
      </c>
      <c r="M286" t="str">
        <f ca="1">INDEX(Rutas_Despiece!$H:$H,MATCH($F286,$D:$D,0))</f>
        <v>Zaragoza</v>
      </c>
      <c r="N286" t="str">
        <f ca="1">INDEX(Rutas_Despiece!$I:$I,MATCH($F286,$D:$D,0))</f>
        <v>Zaragoza, España</v>
      </c>
      <c r="O286" t="str">
        <f ca="1">INDEX(Rutas_Despiece!$L:$L,MATCH($F286,$D:$D,0))</f>
        <v>Frente Avd. Sainz de Varanda</v>
      </c>
      <c r="P286" s="39" t="str">
        <f ca="1">Rutas_Despiece!M286</f>
        <v>Ida</v>
      </c>
      <c r="Q286" s="39" t="str">
        <f ca="1">Rutas_Despiece!N286</f>
        <v>05:30</v>
      </c>
      <c r="R286" s="39" t="str">
        <f ca="1">Rutas_Despiece!O286</f>
        <v>13:27</v>
      </c>
      <c r="S286" s="39">
        <f ca="1">Rutas_Despiece!P286</f>
        <v>0</v>
      </c>
      <c r="T286" s="39">
        <f ca="1">Rutas_Despiece!Q286</f>
        <v>0</v>
      </c>
    </row>
    <row r="287" spans="1:20" x14ac:dyDescent="0.25">
      <c r="A287">
        <f ca="1">IF(Rutas_Despiece!A287&lt;&gt;Rutas_Despiece!A286,1,0)</f>
        <v>0</v>
      </c>
      <c r="B287" s="69" t="s">
        <v>1174</v>
      </c>
      <c r="C287">
        <f t="shared" ca="1" si="17"/>
        <v>1</v>
      </c>
      <c r="D287">
        <f t="shared" ca="1" si="18"/>
        <v>277</v>
      </c>
      <c r="E287">
        <f t="shared" ca="1" si="20"/>
        <v>990</v>
      </c>
      <c r="F287">
        <f t="shared" ca="1" si="19"/>
        <v>284</v>
      </c>
      <c r="G287" t="str">
        <f ca="1">INDEX(Rutas_Despiece!C:C,MATCH($F287,$D:$D,0))</f>
        <v>Rutas_Domingo_3</v>
      </c>
      <c r="H287" t="str">
        <f ca="1">INDEX(Rutas_Despiece!$D:$D,MATCH($F287,$D:$D,0))</f>
        <v>Ruta 3_3D</v>
      </c>
      <c r="I287">
        <f ca="1">INDEX(Rutas_Despiece!$J:$J,MATCH($F287,$D:$D,0))</f>
        <v>41.633650400000001</v>
      </c>
      <c r="J287">
        <f ca="1">INDEX(Rutas_Despiece!$K:$K,MATCH($F287,$D:$D,0))</f>
        <v>-0.90830379999999999</v>
      </c>
      <c r="L287" t="str">
        <f ca="1">INDEX(Rutas_Despiece!$F:$F,MATCH($F287,$D:$D,0))&amp;" "&amp;INDEX(Rutas_Despiece!$G:$G,MATCH($F287,$D:$D,0))</f>
        <v xml:space="preserve">Vía Hispanidad  </v>
      </c>
      <c r="M287" t="str">
        <f ca="1">INDEX(Rutas_Despiece!$H:$H,MATCH($F287,$D:$D,0))</f>
        <v>Zaragoza</v>
      </c>
      <c r="N287" t="str">
        <f ca="1">INDEX(Rutas_Despiece!$I:$I,MATCH($F287,$D:$D,0))</f>
        <v>Zaragoza, España</v>
      </c>
      <c r="O287" t="str">
        <f ca="1">INDEX(Rutas_Despiece!$L:$L,MATCH($F287,$D:$D,0))</f>
        <v>Gas. Casablanca - Esq. La Vía</v>
      </c>
      <c r="P287" s="39" t="str">
        <f ca="1">Rutas_Despiece!M287</f>
        <v>Ida</v>
      </c>
      <c r="Q287" s="39" t="str">
        <f ca="1">Rutas_Despiece!N287</f>
        <v>06:00</v>
      </c>
      <c r="R287" s="39" t="str">
        <f ca="1">Rutas_Despiece!O287</f>
        <v>14:00</v>
      </c>
      <c r="S287" s="39">
        <f ca="1">Rutas_Despiece!P287</f>
        <v>0</v>
      </c>
      <c r="T287" s="39">
        <f ca="1">Rutas_Despiece!Q287</f>
        <v>0</v>
      </c>
    </row>
    <row r="288" spans="1:20" x14ac:dyDescent="0.25">
      <c r="A288">
        <f ca="1">IF(Rutas_Despiece!A288&lt;&gt;Rutas_Despiece!A287,1,0)</f>
        <v>0</v>
      </c>
      <c r="B288" s="69" t="s">
        <v>1174</v>
      </c>
      <c r="C288">
        <f t="shared" ca="1" si="17"/>
        <v>1</v>
      </c>
      <c r="D288">
        <f t="shared" ca="1" si="18"/>
        <v>278</v>
      </c>
      <c r="E288">
        <f t="shared" ca="1" si="20"/>
        <v>990</v>
      </c>
      <c r="F288">
        <f t="shared" ca="1" si="19"/>
        <v>285</v>
      </c>
      <c r="G288" t="str">
        <f ca="1">INDEX(Rutas_Despiece!C:C,MATCH($F288,$D:$D,0))</f>
        <v>Rutas_Domingo_3</v>
      </c>
      <c r="H288" t="str">
        <f ca="1">INDEX(Rutas_Despiece!$D:$D,MATCH($F288,$D:$D,0))</f>
        <v>Ruta 3_3D</v>
      </c>
      <c r="I288">
        <f ca="1">INDEX(Rutas_Despiece!$J:$J,MATCH($F288,$D:$D,0))</f>
        <v>41.632607999999998</v>
      </c>
      <c r="J288">
        <f ca="1">INDEX(Rutas_Despiece!$K:$K,MATCH($F288,$D:$D,0))</f>
        <v>-0.88506600000000002</v>
      </c>
      <c r="L288" t="str">
        <f ca="1">INDEX(Rutas_Despiece!$F:$F,MATCH($F288,$D:$D,0))&amp;" "&amp;INDEX(Rutas_Despiece!$G:$G,MATCH($F288,$D:$D,0))</f>
        <v xml:space="preserve">Avd. América nº 11 </v>
      </c>
      <c r="M288" t="str">
        <f ca="1">INDEX(Rutas_Despiece!$H:$H,MATCH($F288,$D:$D,0))</f>
        <v>Zaragoza</v>
      </c>
      <c r="N288" t="str">
        <f ca="1">INDEX(Rutas_Despiece!$I:$I,MATCH($F288,$D:$D,0))</f>
        <v>Zaragoza, España</v>
      </c>
      <c r="O288" t="str">
        <f ca="1">INDEX(Rutas_Despiece!$L:$L,MATCH($F288,$D:$D,0))</f>
        <v>Frente Plaza Canteras - Pd. Bus</v>
      </c>
      <c r="P288" s="39" t="str">
        <f ca="1">Rutas_Despiece!M288</f>
        <v>Vuelta</v>
      </c>
      <c r="Q288" s="39" t="str">
        <f ca="1">Rutas_Despiece!N288</f>
        <v/>
      </c>
      <c r="R288" s="39" t="str">
        <f ca="1">Rutas_Despiece!O288</f>
        <v/>
      </c>
      <c r="S288" s="39" t="str">
        <f ca="1">Rutas_Despiece!P288</f>
        <v/>
      </c>
      <c r="T288" s="39" t="str">
        <f ca="1">Rutas_Despiece!Q288</f>
        <v/>
      </c>
    </row>
    <row r="289" spans="1:20" x14ac:dyDescent="0.25">
      <c r="A289">
        <f ca="1">IF(Rutas_Despiece!A289&lt;&gt;Rutas_Despiece!A288,1,0)</f>
        <v>0</v>
      </c>
      <c r="B289" s="69" t="s">
        <v>1174</v>
      </c>
      <c r="C289">
        <f t="shared" ca="1" si="17"/>
        <v>1</v>
      </c>
      <c r="D289">
        <f t="shared" ca="1" si="18"/>
        <v>279</v>
      </c>
      <c r="E289">
        <f t="shared" ca="1" si="20"/>
        <v>990</v>
      </c>
      <c r="F289">
        <f t="shared" ca="1" si="19"/>
        <v>286</v>
      </c>
      <c r="G289" t="str">
        <f ca="1">INDEX(Rutas_Despiece!C:C,MATCH($F289,$D:$D,0))</f>
        <v>Rutas_Domingo_3</v>
      </c>
      <c r="H289" t="str">
        <f ca="1">INDEX(Rutas_Despiece!$D:$D,MATCH($F289,$D:$D,0))</f>
        <v>Ruta 3_3D</v>
      </c>
      <c r="I289">
        <f ca="1">INDEX(Rutas_Despiece!$J:$J,MATCH($F289,$D:$D,0))</f>
        <v>41.636372399999999</v>
      </c>
      <c r="J289">
        <f ca="1">INDEX(Rutas_Despiece!$K:$K,MATCH($F289,$D:$D,0))</f>
        <v>-0.87839979999999995</v>
      </c>
      <c r="L289" t="str">
        <f ca="1">INDEX(Rutas_Despiece!$F:$F,MATCH($F289,$D:$D,0))&amp;" "&amp;INDEX(Rutas_Despiece!$G:$G,MATCH($F289,$D:$D,0))</f>
        <v xml:space="preserve">Avd. San José  </v>
      </c>
      <c r="M289" t="str">
        <f ca="1">INDEX(Rutas_Despiece!$H:$H,MATCH($F289,$D:$D,0))</f>
        <v>Zaragoza</v>
      </c>
      <c r="N289" t="str">
        <f ca="1">INDEX(Rutas_Despiece!$I:$I,MATCH($F289,$D:$D,0))</f>
        <v>Zaragoza, España</v>
      </c>
      <c r="O289" t="str">
        <f ca="1">INDEX(Rutas_Despiece!$L:$L,MATCH($F289,$D:$D,0))</f>
        <v>Esq. Bellavista - Pd. Bus</v>
      </c>
      <c r="P289" s="39" t="str">
        <f ca="1">Rutas_Despiece!M289</f>
        <v>Vuelta</v>
      </c>
      <c r="Q289" s="39" t="str">
        <f ca="1">Rutas_Despiece!N289</f>
        <v/>
      </c>
      <c r="R289" s="39" t="str">
        <f ca="1">Rutas_Despiece!O289</f>
        <v/>
      </c>
      <c r="S289" s="39" t="str">
        <f ca="1">Rutas_Despiece!P289</f>
        <v/>
      </c>
      <c r="T289" s="39" t="str">
        <f ca="1">Rutas_Despiece!Q289</f>
        <v/>
      </c>
    </row>
    <row r="290" spans="1:20" x14ac:dyDescent="0.25">
      <c r="A290">
        <f ca="1">IF(Rutas_Despiece!A290&lt;&gt;Rutas_Despiece!A289,1,0)</f>
        <v>0</v>
      </c>
      <c r="B290" s="69" t="s">
        <v>1174</v>
      </c>
      <c r="C290">
        <f t="shared" ca="1" si="17"/>
        <v>1</v>
      </c>
      <c r="D290">
        <f t="shared" ca="1" si="18"/>
        <v>280</v>
      </c>
      <c r="E290">
        <f t="shared" ca="1" si="20"/>
        <v>990</v>
      </c>
      <c r="F290">
        <f t="shared" ca="1" si="19"/>
        <v>287</v>
      </c>
      <c r="G290" t="str">
        <f ca="1">INDEX(Rutas_Despiece!C:C,MATCH($F290,$D:$D,0))</f>
        <v>Rutas_Domingo_3</v>
      </c>
      <c r="H290" t="str">
        <f ca="1">INDEX(Rutas_Despiece!$D:$D,MATCH($F290,$D:$D,0))</f>
        <v>Ruta 3_3D</v>
      </c>
      <c r="I290">
        <f ca="1">INDEX(Rutas_Despiece!$J:$J,MATCH($F290,$D:$D,0))</f>
        <v>41.637590000000003</v>
      </c>
      <c r="J290">
        <f ca="1">INDEX(Rutas_Despiece!$K:$K,MATCH($F290,$D:$D,0))</f>
        <v>-0.87668000000000001</v>
      </c>
      <c r="L290" t="str">
        <f ca="1">INDEX(Rutas_Despiece!$F:$F,MATCH($F290,$D:$D,0))&amp;" "&amp;INDEX(Rutas_Despiece!$G:$G,MATCH($F290,$D:$D,0))</f>
        <v xml:space="preserve">Avd. San José nº 97 </v>
      </c>
      <c r="M290" t="str">
        <f ca="1">INDEX(Rutas_Despiece!$H:$H,MATCH($F290,$D:$D,0))</f>
        <v>Zaragoza</v>
      </c>
      <c r="N290" t="str">
        <f ca="1">INDEX(Rutas_Despiece!$I:$I,MATCH($F290,$D:$D,0))</f>
        <v>Zaragoza, España</v>
      </c>
      <c r="O290" t="str">
        <f ca="1">INDEX(Rutas_Despiece!$L:$L,MATCH($F290,$D:$D,0))</f>
        <v>Pd. Bus</v>
      </c>
      <c r="P290" s="39" t="str">
        <f ca="1">Rutas_Despiece!M290</f>
        <v>Vuelta</v>
      </c>
      <c r="Q290" s="39" t="str">
        <f ca="1">Rutas_Despiece!N290</f>
        <v/>
      </c>
      <c r="R290" s="39" t="str">
        <f ca="1">Rutas_Despiece!O290</f>
        <v/>
      </c>
      <c r="S290" s="39" t="str">
        <f ca="1">Rutas_Despiece!P290</f>
        <v/>
      </c>
      <c r="T290" s="39" t="str">
        <f ca="1">Rutas_Despiece!Q290</f>
        <v/>
      </c>
    </row>
    <row r="291" spans="1:20" x14ac:dyDescent="0.25">
      <c r="A291">
        <f ca="1">IF(Rutas_Despiece!A291&lt;&gt;Rutas_Despiece!A290,1,0)</f>
        <v>0</v>
      </c>
      <c r="B291" s="69" t="s">
        <v>1174</v>
      </c>
      <c r="C291">
        <f t="shared" ca="1" si="17"/>
        <v>1</v>
      </c>
      <c r="D291">
        <f t="shared" ca="1" si="18"/>
        <v>281</v>
      </c>
      <c r="E291">
        <f t="shared" ca="1" si="20"/>
        <v>990</v>
      </c>
      <c r="F291">
        <f t="shared" ca="1" si="19"/>
        <v>288</v>
      </c>
      <c r="G291" t="str">
        <f ca="1">INDEX(Rutas_Despiece!C:C,MATCH($F291,$D:$D,0))</f>
        <v>Rutas_Domingo_3</v>
      </c>
      <c r="H291" t="str">
        <f ca="1">INDEX(Rutas_Despiece!$D:$D,MATCH($F291,$D:$D,0))</f>
        <v>Ruta 3_3D</v>
      </c>
      <c r="I291">
        <f ca="1">INDEX(Rutas_Despiece!$J:$J,MATCH($F291,$D:$D,0))</f>
        <v>41.645690000000002</v>
      </c>
      <c r="J291">
        <f ca="1">INDEX(Rutas_Despiece!$K:$K,MATCH($F291,$D:$D,0))</f>
        <v>-0.87439869999999997</v>
      </c>
      <c r="L291" t="str">
        <f ca="1">INDEX(Rutas_Despiece!$F:$F,MATCH($F291,$D:$D,0))&amp;" "&amp;INDEX(Rutas_Despiece!$G:$G,MATCH($F291,$D:$D,0))</f>
        <v xml:space="preserve">Avd. San José nº 3 </v>
      </c>
      <c r="M291" t="str">
        <f ca="1">INDEX(Rutas_Despiece!$H:$H,MATCH($F291,$D:$D,0))</f>
        <v>Zaragoza</v>
      </c>
      <c r="N291" t="str">
        <f ca="1">INDEX(Rutas_Despiece!$I:$I,MATCH($F291,$D:$D,0))</f>
        <v>Zaragoza, España</v>
      </c>
      <c r="O291" t="str">
        <f ca="1">INDEX(Rutas_Despiece!$L:$L,MATCH($F291,$D:$D,0))</f>
        <v>Esq. Miguel Servet - Pd. Bus</v>
      </c>
      <c r="P291" s="39" t="str">
        <f ca="1">Rutas_Despiece!M291</f>
        <v>Vuelta</v>
      </c>
      <c r="Q291" s="39" t="str">
        <f ca="1">Rutas_Despiece!N291</f>
        <v/>
      </c>
      <c r="R291" s="39" t="str">
        <f ca="1">Rutas_Despiece!O291</f>
        <v/>
      </c>
      <c r="S291" s="39" t="str">
        <f ca="1">Rutas_Despiece!P291</f>
        <v/>
      </c>
      <c r="T291" s="39" t="str">
        <f ca="1">Rutas_Despiece!Q291</f>
        <v/>
      </c>
    </row>
    <row r="292" spans="1:20" x14ac:dyDescent="0.25">
      <c r="A292">
        <f ca="1">IF(Rutas_Despiece!A292&lt;&gt;Rutas_Despiece!A291,1,0)</f>
        <v>0</v>
      </c>
      <c r="B292" s="69" t="s">
        <v>1174</v>
      </c>
      <c r="C292">
        <f t="shared" ca="1" si="17"/>
        <v>1</v>
      </c>
      <c r="D292">
        <f t="shared" ca="1" si="18"/>
        <v>282</v>
      </c>
      <c r="E292">
        <f t="shared" ca="1" si="20"/>
        <v>990</v>
      </c>
      <c r="F292">
        <f t="shared" ca="1" si="19"/>
        <v>289</v>
      </c>
      <c r="G292" t="str">
        <f ca="1">INDEX(Rutas_Despiece!C:C,MATCH($F292,$D:$D,0))</f>
        <v>Rutas_Domingo_3</v>
      </c>
      <c r="H292" t="str">
        <f ca="1">INDEX(Rutas_Despiece!$D:$D,MATCH($F292,$D:$D,0))</f>
        <v>Ruta 3_3D</v>
      </c>
      <c r="I292">
        <f ca="1">INDEX(Rutas_Despiece!$J:$J,MATCH($F292,$D:$D,0))</f>
        <v>41.646318000000001</v>
      </c>
      <c r="J292">
        <f ca="1">INDEX(Rutas_Despiece!$K:$K,MATCH($F292,$D:$D,0))</f>
        <v>-0.87181900000000001</v>
      </c>
      <c r="L292" t="str">
        <f ca="1">INDEX(Rutas_Despiece!$F:$F,MATCH($F292,$D:$D,0))&amp;" "&amp;INDEX(Rutas_Despiece!$G:$G,MATCH($F292,$D:$D,0))</f>
        <v>Compromiso de Caspe nº 48</v>
      </c>
      <c r="M292" t="str">
        <f ca="1">INDEX(Rutas_Despiece!$H:$H,MATCH($F292,$D:$D,0))</f>
        <v>Zaragoza</v>
      </c>
      <c r="N292" t="str">
        <f ca="1">INDEX(Rutas_Despiece!$I:$I,MATCH($F292,$D:$D,0))</f>
        <v>Zaragoza, España</v>
      </c>
      <c r="O292" t="str">
        <f ca="1">INDEX(Rutas_Despiece!$L:$L,MATCH($F292,$D:$D,0))</f>
        <v xml:space="preserve">Esq. Doctor Iranzo - Pd. Bus </v>
      </c>
      <c r="P292" s="39" t="str">
        <f ca="1">Rutas_Despiece!M292</f>
        <v>Vuelta</v>
      </c>
      <c r="Q292" s="39" t="str">
        <f ca="1">Rutas_Despiece!N292</f>
        <v/>
      </c>
      <c r="R292" s="39" t="str">
        <f ca="1">Rutas_Despiece!O292</f>
        <v/>
      </c>
      <c r="S292" s="39" t="str">
        <f ca="1">Rutas_Despiece!P292</f>
        <v/>
      </c>
      <c r="T292" s="39" t="str">
        <f ca="1">Rutas_Despiece!Q292</f>
        <v/>
      </c>
    </row>
    <row r="293" spans="1:20" x14ac:dyDescent="0.25">
      <c r="A293">
        <f ca="1">IF(Rutas_Despiece!A293&lt;&gt;Rutas_Despiece!A292,1,0)</f>
        <v>0</v>
      </c>
      <c r="B293" s="69" t="s">
        <v>1174</v>
      </c>
      <c r="C293">
        <f t="shared" ca="1" si="17"/>
        <v>1</v>
      </c>
      <c r="D293">
        <f t="shared" ca="1" si="18"/>
        <v>283</v>
      </c>
      <c r="E293">
        <f t="shared" ca="1" si="20"/>
        <v>990</v>
      </c>
      <c r="F293">
        <f t="shared" ca="1" si="19"/>
        <v>290</v>
      </c>
      <c r="G293" t="str">
        <f ca="1">INDEX(Rutas_Despiece!C:C,MATCH($F293,$D:$D,0))</f>
        <v>Rutas_Domingo_3</v>
      </c>
      <c r="H293" t="str">
        <f ca="1">INDEX(Rutas_Despiece!$D:$D,MATCH($F293,$D:$D,0))</f>
        <v>Ruta 3_3D</v>
      </c>
      <c r="I293">
        <f ca="1">INDEX(Rutas_Despiece!$J:$J,MATCH($F293,$D:$D,0))</f>
        <v>41.646318000000001</v>
      </c>
      <c r="J293">
        <f ca="1">INDEX(Rutas_Despiece!$K:$K,MATCH($F293,$D:$D,0))</f>
        <v>-0.87181900000000001</v>
      </c>
      <c r="L293" t="str">
        <f ca="1">INDEX(Rutas_Despiece!$F:$F,MATCH($F293,$D:$D,0))&amp;" "&amp;INDEX(Rutas_Despiece!$G:$G,MATCH($F293,$D:$D,0))</f>
        <v xml:space="preserve">Compromiso de Caspe nº 76 </v>
      </c>
      <c r="M293" t="str">
        <f ca="1">INDEX(Rutas_Despiece!$H:$H,MATCH($F293,$D:$D,0))</f>
        <v>Zaragoza</v>
      </c>
      <c r="N293" t="str">
        <f ca="1">INDEX(Rutas_Despiece!$I:$I,MATCH($F293,$D:$D,0))</f>
        <v>Zaragoza, España</v>
      </c>
      <c r="O293" t="str">
        <f ca="1">INDEX(Rutas_Despiece!$L:$L,MATCH($F293,$D:$D,0))</f>
        <v>Pd. Bus</v>
      </c>
      <c r="P293" s="39" t="str">
        <f ca="1">Rutas_Despiece!M293</f>
        <v>Vuelta</v>
      </c>
      <c r="Q293" s="39" t="str">
        <f ca="1">Rutas_Despiece!N293</f>
        <v/>
      </c>
      <c r="R293" s="39" t="str">
        <f ca="1">Rutas_Despiece!O293</f>
        <v/>
      </c>
      <c r="S293" s="39" t="str">
        <f ca="1">Rutas_Despiece!P293</f>
        <v/>
      </c>
      <c r="T293" s="39" t="str">
        <f ca="1">Rutas_Despiece!Q293</f>
        <v/>
      </c>
    </row>
    <row r="294" spans="1:20" x14ac:dyDescent="0.25">
      <c r="A294">
        <f ca="1">IF(Rutas_Despiece!A294&lt;&gt;Rutas_Despiece!A293,1,0)</f>
        <v>0</v>
      </c>
      <c r="B294" s="69" t="s">
        <v>1174</v>
      </c>
      <c r="C294">
        <f t="shared" ca="1" si="17"/>
        <v>1</v>
      </c>
      <c r="D294">
        <f t="shared" ca="1" si="18"/>
        <v>284</v>
      </c>
      <c r="E294">
        <f t="shared" ca="1" si="20"/>
        <v>990</v>
      </c>
      <c r="F294">
        <f t="shared" ca="1" si="19"/>
        <v>291</v>
      </c>
      <c r="G294" t="str">
        <f ca="1">INDEX(Rutas_Despiece!C:C,MATCH($F294,$D:$D,0))</f>
        <v>Rutas_6</v>
      </c>
      <c r="H294" t="str">
        <f ca="1">INDEX(Rutas_Despiece!$D:$D,MATCH($F294,$D:$D,0))</f>
        <v>Ruta 1_6</v>
      </c>
      <c r="I294">
        <f ca="1">INDEX(Rutas_Despiece!$J:$J,MATCH($F294,$D:$D,0))</f>
        <v>41.666668700000002</v>
      </c>
      <c r="J294">
        <f ca="1">INDEX(Rutas_Despiece!$K:$K,MATCH($F294,$D:$D,0))</f>
        <v>-0.8238801</v>
      </c>
      <c r="L294" t="str">
        <f ca="1">INDEX(Rutas_Despiece!$F:$F,MATCH($F294,$D:$D,0))&amp;" "&amp;INDEX(Rutas_Despiece!$G:$G,MATCH($F294,$D:$D,0))</f>
        <v>Avd. Real Zaragoza nº 29</v>
      </c>
      <c r="M294" t="str">
        <f ca="1">INDEX(Rutas_Despiece!$H:$H,MATCH($F294,$D:$D,0))</f>
        <v>Zaragoza</v>
      </c>
      <c r="N294" t="str">
        <f ca="1">INDEX(Rutas_Despiece!$I:$I,MATCH($F294,$D:$D,0))</f>
        <v>Zaragoza, España</v>
      </c>
      <c r="O294" t="str">
        <f ca="1">INDEX(Rutas_Despiece!$L:$L,MATCH($F294,$D:$D,0))</f>
        <v>nº 29 - Pd. Bus</v>
      </c>
      <c r="P294" s="39" t="str">
        <f ca="1">Rutas_Despiece!M294</f>
        <v>Vuelta</v>
      </c>
      <c r="Q294" s="39" t="str">
        <f ca="1">Rutas_Despiece!N294</f>
        <v/>
      </c>
      <c r="R294" s="39" t="str">
        <f ca="1">Rutas_Despiece!O294</f>
        <v/>
      </c>
      <c r="S294" s="39" t="str">
        <f ca="1">Rutas_Despiece!P294</f>
        <v/>
      </c>
      <c r="T294" s="39" t="str">
        <f ca="1">Rutas_Despiece!Q294</f>
        <v/>
      </c>
    </row>
    <row r="295" spans="1:20" x14ac:dyDescent="0.25">
      <c r="A295">
        <f ca="1">IF(Rutas_Despiece!A295&lt;&gt;Rutas_Despiece!A294,1,0)</f>
        <v>0</v>
      </c>
      <c r="B295" s="69" t="s">
        <v>1174</v>
      </c>
      <c r="C295">
        <f t="shared" ca="1" si="17"/>
        <v>1</v>
      </c>
      <c r="D295">
        <f t="shared" ca="1" si="18"/>
        <v>285</v>
      </c>
      <c r="E295">
        <f t="shared" ca="1" si="20"/>
        <v>990</v>
      </c>
      <c r="F295">
        <f t="shared" ca="1" si="19"/>
        <v>292</v>
      </c>
      <c r="G295" t="str">
        <f ca="1">INDEX(Rutas_Despiece!C:C,MATCH($F295,$D:$D,0))</f>
        <v>Rutas_6</v>
      </c>
      <c r="H295" t="str">
        <f ca="1">INDEX(Rutas_Despiece!$D:$D,MATCH($F295,$D:$D,0))</f>
        <v>Ruta 1_6</v>
      </c>
      <c r="I295">
        <f ca="1">INDEX(Rutas_Despiece!$J:$J,MATCH($F295,$D:$D,0))</f>
        <v>41.667011899999999</v>
      </c>
      <c r="J295">
        <f ca="1">INDEX(Rutas_Despiece!$K:$K,MATCH($F295,$D:$D,0))</f>
        <v>-0.83184990000000003</v>
      </c>
      <c r="L295" t="str">
        <f ca="1">INDEX(Rutas_Despiece!$F:$F,MATCH($F295,$D:$D,0))&amp;" "&amp;INDEX(Rutas_Despiece!$G:$G,MATCH($F295,$D:$D,0))</f>
        <v xml:space="preserve">Avd. Santa Isabel  </v>
      </c>
      <c r="M295" t="str">
        <f ca="1">INDEX(Rutas_Despiece!$H:$H,MATCH($F295,$D:$D,0))</f>
        <v>Zaragoza</v>
      </c>
      <c r="N295" t="str">
        <f ca="1">INDEX(Rutas_Despiece!$I:$I,MATCH($F295,$D:$D,0))</f>
        <v>Zaragoza, España</v>
      </c>
      <c r="O295" t="str">
        <f ca="1">INDEX(Rutas_Despiece!$L:$L,MATCH($F295,$D:$D,0))</f>
        <v>Plaza Serrano Bergés - Pd. Bus</v>
      </c>
      <c r="P295" s="39" t="str">
        <f ca="1">Rutas_Despiece!M295</f>
        <v>Vuelta</v>
      </c>
      <c r="Q295" s="39" t="str">
        <f ca="1">Rutas_Despiece!N295</f>
        <v/>
      </c>
      <c r="R295" s="39" t="str">
        <f ca="1">Rutas_Despiece!O295</f>
        <v/>
      </c>
      <c r="S295" s="39" t="str">
        <f ca="1">Rutas_Despiece!P295</f>
        <v/>
      </c>
      <c r="T295" s="39" t="str">
        <f ca="1">Rutas_Despiece!Q295</f>
        <v/>
      </c>
    </row>
    <row r="296" spans="1:20" x14ac:dyDescent="0.25">
      <c r="A296">
        <f ca="1">IF(Rutas_Despiece!A296&lt;&gt;Rutas_Despiece!A295,1,0)</f>
        <v>0</v>
      </c>
      <c r="B296" s="69" t="s">
        <v>1174</v>
      </c>
      <c r="C296">
        <f t="shared" ca="1" si="17"/>
        <v>1</v>
      </c>
      <c r="D296">
        <f t="shared" ca="1" si="18"/>
        <v>286</v>
      </c>
      <c r="E296">
        <f t="shared" ca="1" si="20"/>
        <v>990</v>
      </c>
      <c r="F296">
        <f t="shared" ca="1" si="19"/>
        <v>293</v>
      </c>
      <c r="G296" t="str">
        <f ca="1">INDEX(Rutas_Despiece!C:C,MATCH($F296,$D:$D,0))</f>
        <v>Rutas_6</v>
      </c>
      <c r="H296" t="str">
        <f ca="1">INDEX(Rutas_Despiece!$D:$D,MATCH($F296,$D:$D,0))</f>
        <v>Ruta 1_6</v>
      </c>
      <c r="I296">
        <f ca="1">INDEX(Rutas_Despiece!$J:$J,MATCH($F296,$D:$D,0))</f>
        <v>41.669856299999999</v>
      </c>
      <c r="J296">
        <f ca="1">INDEX(Rutas_Despiece!$K:$K,MATCH($F296,$D:$D,0))</f>
        <v>-0.83922399999999997</v>
      </c>
      <c r="L296" t="str">
        <f ca="1">INDEX(Rutas_Despiece!$F:$F,MATCH($F296,$D:$D,0))&amp;" "&amp;INDEX(Rutas_Despiece!$G:$G,MATCH($F296,$D:$D,0))</f>
        <v xml:space="preserve">Avd. Santa Isabel  </v>
      </c>
      <c r="M296" t="str">
        <f ca="1">INDEX(Rutas_Despiece!$H:$H,MATCH($F296,$D:$D,0))</f>
        <v>Zaragoza</v>
      </c>
      <c r="N296" t="str">
        <f ca="1">INDEX(Rutas_Despiece!$I:$I,MATCH($F296,$D:$D,0))</f>
        <v>Zaragoza, España</v>
      </c>
      <c r="O296" t="str">
        <f ca="1">INDEX(Rutas_Despiece!$L:$L,MATCH($F296,$D:$D,0))</f>
        <v>Esq. Avd. Industria - Gasolinera - Pd. Bus</v>
      </c>
      <c r="P296" s="39" t="str">
        <f ca="1">Rutas_Despiece!M296</f>
        <v>Vuelta</v>
      </c>
      <c r="Q296" s="39" t="str">
        <f ca="1">Rutas_Despiece!N296</f>
        <v/>
      </c>
      <c r="R296" s="39" t="str">
        <f ca="1">Rutas_Despiece!O296</f>
        <v/>
      </c>
      <c r="S296" s="39" t="str">
        <f ca="1">Rutas_Despiece!P296</f>
        <v/>
      </c>
      <c r="T296" s="39" t="str">
        <f ca="1">Rutas_Despiece!Q296</f>
        <v/>
      </c>
    </row>
    <row r="297" spans="1:20" x14ac:dyDescent="0.25">
      <c r="A297">
        <f ca="1">IF(Rutas_Despiece!A297&lt;&gt;Rutas_Despiece!A296,1,0)</f>
        <v>0</v>
      </c>
      <c r="B297" s="69" t="s">
        <v>1174</v>
      </c>
      <c r="C297">
        <f t="shared" ca="1" si="17"/>
        <v>1</v>
      </c>
      <c r="D297">
        <f t="shared" ca="1" si="18"/>
        <v>287</v>
      </c>
      <c r="E297">
        <f t="shared" ca="1" si="20"/>
        <v>990</v>
      </c>
      <c r="F297">
        <f t="shared" ca="1" si="19"/>
        <v>294</v>
      </c>
      <c r="G297" t="str">
        <f ca="1">INDEX(Rutas_Despiece!C:C,MATCH($F297,$D:$D,0))</f>
        <v>Rutas_6</v>
      </c>
      <c r="H297" t="str">
        <f ca="1">INDEX(Rutas_Despiece!$D:$D,MATCH($F297,$D:$D,0))</f>
        <v>Ruta 1_6</v>
      </c>
      <c r="I297">
        <f ca="1">INDEX(Rutas_Despiece!$J:$J,MATCH($F297,$D:$D,0))</f>
        <v>41.669934499999997</v>
      </c>
      <c r="J297">
        <f ca="1">INDEX(Rutas_Despiece!$K:$K,MATCH($F297,$D:$D,0))</f>
        <v>-0.84633020000000003</v>
      </c>
      <c r="L297" t="str">
        <f ca="1">INDEX(Rutas_Despiece!$F:$F,MATCH($F297,$D:$D,0))&amp;" "&amp;INDEX(Rutas_Despiece!$G:$G,MATCH($F297,$D:$D,0))</f>
        <v xml:space="preserve">Avd. Cataluña  </v>
      </c>
      <c r="M297" t="str">
        <f ca="1">INDEX(Rutas_Despiece!$H:$H,MATCH($F297,$D:$D,0))</f>
        <v>Zaragoza</v>
      </c>
      <c r="N297" t="str">
        <f ca="1">INDEX(Rutas_Despiece!$I:$I,MATCH($F297,$D:$D,0))</f>
        <v>Zaragoza, España</v>
      </c>
      <c r="O297" t="str">
        <f ca="1">INDEX(Rutas_Despiece!$L:$L,MATCH($F297,$D:$D,0))</f>
        <v>CAF - Pd. Bus (?)</v>
      </c>
      <c r="P297" s="39" t="str">
        <f ca="1">Rutas_Despiece!M297</f>
        <v>Vuelta</v>
      </c>
      <c r="Q297" s="39" t="str">
        <f ca="1">Rutas_Despiece!N297</f>
        <v/>
      </c>
      <c r="R297" s="39" t="str">
        <f ca="1">Rutas_Despiece!O297</f>
        <v/>
      </c>
      <c r="S297" s="39" t="str">
        <f ca="1">Rutas_Despiece!P297</f>
        <v/>
      </c>
      <c r="T297" s="39" t="str">
        <f ca="1">Rutas_Despiece!Q297</f>
        <v/>
      </c>
    </row>
    <row r="298" spans="1:20" x14ac:dyDescent="0.25">
      <c r="A298">
        <f ca="1">IF(Rutas_Despiece!A298&lt;&gt;Rutas_Despiece!A297,1,0)</f>
        <v>0</v>
      </c>
      <c r="B298" s="69" t="s">
        <v>1174</v>
      </c>
      <c r="C298">
        <f t="shared" ca="1" si="17"/>
        <v>1</v>
      </c>
      <c r="D298">
        <f t="shared" ca="1" si="18"/>
        <v>288</v>
      </c>
      <c r="E298">
        <f t="shared" ca="1" si="20"/>
        <v>990</v>
      </c>
      <c r="F298">
        <f t="shared" ca="1" si="19"/>
        <v>295</v>
      </c>
      <c r="G298" t="str">
        <f ca="1">INDEX(Rutas_Despiece!C:C,MATCH($F298,$D:$D,0))</f>
        <v>Rutas_6</v>
      </c>
      <c r="H298" t="str">
        <f ca="1">INDEX(Rutas_Despiece!$D:$D,MATCH($F298,$D:$D,0))</f>
        <v>Ruta 1_6</v>
      </c>
      <c r="I298">
        <f ca="1">INDEX(Rutas_Despiece!$J:$J,MATCH($F298,$D:$D,0))</f>
        <v>41.667656999999998</v>
      </c>
      <c r="J298">
        <f ca="1">INDEX(Rutas_Despiece!$K:$K,MATCH($F298,$D:$D,0))</f>
        <v>-0.85514489999999999</v>
      </c>
      <c r="L298" t="str">
        <f ca="1">INDEX(Rutas_Despiece!$F:$F,MATCH($F298,$D:$D,0))&amp;" "&amp;INDEX(Rutas_Despiece!$G:$G,MATCH($F298,$D:$D,0))</f>
        <v xml:space="preserve">Avd. Cataluña nº 189 </v>
      </c>
      <c r="M298" t="str">
        <f ca="1">INDEX(Rutas_Despiece!$H:$H,MATCH($F298,$D:$D,0))</f>
        <v>Zaragoza</v>
      </c>
      <c r="N298" t="str">
        <f ca="1">INDEX(Rutas_Despiece!$I:$I,MATCH($F298,$D:$D,0))</f>
        <v>Zaragoza, España</v>
      </c>
      <c r="O298" t="str">
        <f ca="1">INDEX(Rutas_Despiece!$L:$L,MATCH($F298,$D:$D,0))</f>
        <v>Los Charros</v>
      </c>
      <c r="P298" s="39" t="str">
        <f ca="1">Rutas_Despiece!M298</f>
        <v>Vuelta</v>
      </c>
      <c r="Q298" s="39" t="str">
        <f ca="1">Rutas_Despiece!N298</f>
        <v/>
      </c>
      <c r="R298" s="39" t="str">
        <f ca="1">Rutas_Despiece!O298</f>
        <v/>
      </c>
      <c r="S298" s="39" t="str">
        <f ca="1">Rutas_Despiece!P298</f>
        <v/>
      </c>
      <c r="T298" s="39" t="str">
        <f ca="1">Rutas_Despiece!Q298</f>
        <v/>
      </c>
    </row>
    <row r="299" spans="1:20" x14ac:dyDescent="0.25">
      <c r="A299">
        <f ca="1">IF(Rutas_Despiece!A299&lt;&gt;Rutas_Despiece!A298,1,0)</f>
        <v>0</v>
      </c>
      <c r="B299" s="69" t="s">
        <v>1174</v>
      </c>
      <c r="C299">
        <f t="shared" ca="1" si="17"/>
        <v>1</v>
      </c>
      <c r="D299">
        <f t="shared" ca="1" si="18"/>
        <v>289</v>
      </c>
      <c r="E299">
        <f t="shared" ca="1" si="20"/>
        <v>990</v>
      </c>
      <c r="F299">
        <f t="shared" ca="1" si="19"/>
        <v>296</v>
      </c>
      <c r="G299" t="str">
        <f ca="1">INDEX(Rutas_Despiece!C:C,MATCH($F299,$D:$D,0))</f>
        <v>Rutas_6</v>
      </c>
      <c r="H299" t="str">
        <f ca="1">INDEX(Rutas_Despiece!$D:$D,MATCH($F299,$D:$D,0))</f>
        <v>Ruta 1_6</v>
      </c>
      <c r="I299">
        <f ca="1">INDEX(Rutas_Despiece!$J:$J,MATCH($F299,$D:$D,0))</f>
        <v>41.663702800000003</v>
      </c>
      <c r="J299">
        <f ca="1">INDEX(Rutas_Despiece!$K:$K,MATCH($F299,$D:$D,0))</f>
        <v>-0.86123839999999996</v>
      </c>
      <c r="L299" t="str">
        <f ca="1">INDEX(Rutas_Despiece!$F:$F,MATCH($F299,$D:$D,0))&amp;" "&amp;INDEX(Rutas_Despiece!$G:$G,MATCH($F299,$D:$D,0))</f>
        <v>Avd. Cataluña  nº 103</v>
      </c>
      <c r="M299" t="str">
        <f ca="1">INDEX(Rutas_Despiece!$H:$H,MATCH($F299,$D:$D,0))</f>
        <v>Zaragoza</v>
      </c>
      <c r="N299" t="str">
        <f ca="1">INDEX(Rutas_Despiece!$I:$I,MATCH($F299,$D:$D,0))</f>
        <v>Zaragoza, España</v>
      </c>
      <c r="O299" t="str">
        <f ca="1">INDEX(Rutas_Despiece!$L:$L,MATCH($F299,$D:$D,0))</f>
        <v>Frente Felisa Galé</v>
      </c>
      <c r="P299" s="39" t="str">
        <f ca="1">Rutas_Despiece!M299</f>
        <v>Vuelta</v>
      </c>
      <c r="Q299" s="39" t="str">
        <f ca="1">Rutas_Despiece!N299</f>
        <v/>
      </c>
      <c r="R299" s="39" t="str">
        <f ca="1">Rutas_Despiece!O299</f>
        <v/>
      </c>
      <c r="S299" s="39" t="str">
        <f ca="1">Rutas_Despiece!P299</f>
        <v/>
      </c>
      <c r="T299" s="39" t="str">
        <f ca="1">Rutas_Despiece!Q299</f>
        <v/>
      </c>
    </row>
    <row r="300" spans="1:20" x14ac:dyDescent="0.25">
      <c r="A300">
        <f ca="1">IF(Rutas_Despiece!A300&lt;&gt;Rutas_Despiece!A299,1,0)</f>
        <v>0</v>
      </c>
      <c r="B300" s="69" t="s">
        <v>1174</v>
      </c>
      <c r="C300">
        <f t="shared" ca="1" si="17"/>
        <v>1</v>
      </c>
      <c r="D300">
        <f t="shared" ca="1" si="18"/>
        <v>290</v>
      </c>
      <c r="E300">
        <f t="shared" ca="1" si="20"/>
        <v>990</v>
      </c>
      <c r="F300">
        <f t="shared" ca="1" si="19"/>
        <v>297</v>
      </c>
      <c r="G300" t="str">
        <f ca="1">INDEX(Rutas_Despiece!C:C,MATCH($F300,$D:$D,0))</f>
        <v>Rutas_6</v>
      </c>
      <c r="H300" t="str">
        <f ca="1">INDEX(Rutas_Despiece!$D:$D,MATCH($F300,$D:$D,0))</f>
        <v>Ruta 1_6</v>
      </c>
      <c r="I300">
        <f ca="1">INDEX(Rutas_Despiece!$J:$J,MATCH($F300,$D:$D,0))</f>
        <v>41.662917499999999</v>
      </c>
      <c r="J300">
        <f ca="1">INDEX(Rutas_Despiece!$K:$K,MATCH($F300,$D:$D,0))</f>
        <v>-0.86629460000000003</v>
      </c>
      <c r="L300" t="str">
        <f ca="1">INDEX(Rutas_Despiece!$F:$F,MATCH($F300,$D:$D,0))&amp;" "&amp;INDEX(Rutas_Despiece!$G:$G,MATCH($F300,$D:$D,0))</f>
        <v xml:space="preserve">Marqués de la Cadena </v>
      </c>
      <c r="M300" t="str">
        <f ca="1">INDEX(Rutas_Despiece!$H:$H,MATCH($F300,$D:$D,0))</f>
        <v>Zaragoza</v>
      </c>
      <c r="N300" t="str">
        <f ca="1">INDEX(Rutas_Despiece!$I:$I,MATCH($F300,$D:$D,0))</f>
        <v>Zaragoza, España</v>
      </c>
      <c r="O300" t="str">
        <f ca="1">INDEX(Rutas_Despiece!$L:$L,MATCH($F300,$D:$D,0))</f>
        <v>Frente nº 57 - Pd. Bus CAN</v>
      </c>
      <c r="P300" s="39" t="str">
        <f ca="1">Rutas_Despiece!M300</f>
        <v>Vuelta</v>
      </c>
      <c r="Q300" s="39" t="str">
        <f ca="1">Rutas_Despiece!N300</f>
        <v/>
      </c>
      <c r="R300" s="39" t="str">
        <f ca="1">Rutas_Despiece!O300</f>
        <v/>
      </c>
      <c r="S300" s="39" t="str">
        <f ca="1">Rutas_Despiece!P300</f>
        <v/>
      </c>
      <c r="T300" s="39" t="str">
        <f ca="1">Rutas_Despiece!Q300</f>
        <v/>
      </c>
    </row>
    <row r="301" spans="1:20" x14ac:dyDescent="0.25">
      <c r="A301">
        <f ca="1">IF(Rutas_Despiece!A301&lt;&gt;Rutas_Despiece!A300,1,0)</f>
        <v>1</v>
      </c>
      <c r="B301" s="69" t="s">
        <v>1174</v>
      </c>
      <c r="C301">
        <f t="shared" ca="1" si="17"/>
        <v>0</v>
      </c>
      <c r="D301">
        <f t="shared" ca="1" si="18"/>
        <v>290</v>
      </c>
      <c r="E301">
        <f t="shared" ca="1" si="20"/>
        <v>990</v>
      </c>
      <c r="F301">
        <f t="shared" ca="1" si="19"/>
        <v>298</v>
      </c>
      <c r="G301" t="str">
        <f ca="1">INDEX(Rutas_Despiece!C:C,MATCH($F301,$D:$D,0))</f>
        <v>Rutas_6</v>
      </c>
      <c r="H301" t="str">
        <f ca="1">INDEX(Rutas_Despiece!$D:$D,MATCH($F301,$D:$D,0))</f>
        <v>Ruta 1_6</v>
      </c>
      <c r="I301">
        <f ca="1">INDEX(Rutas_Despiece!$J:$J,MATCH($F301,$D:$D,0))</f>
        <v>41.666860999999997</v>
      </c>
      <c r="J301">
        <f ca="1">INDEX(Rutas_Despiece!$K:$K,MATCH($F301,$D:$D,0))</f>
        <v>-0.87142169999999997</v>
      </c>
      <c r="L301" t="str">
        <f ca="1">INDEX(Rutas_Despiece!$F:$F,MATCH($F301,$D:$D,0))&amp;" "&amp;INDEX(Rutas_Despiece!$G:$G,MATCH($F301,$D:$D,0))</f>
        <v>Av. San Juan de la Peña nº 90</v>
      </c>
      <c r="M301" t="str">
        <f ca="1">INDEX(Rutas_Despiece!$H:$H,MATCH($F301,$D:$D,0))</f>
        <v>Zaragoza</v>
      </c>
      <c r="N301" t="str">
        <f ca="1">INDEX(Rutas_Despiece!$I:$I,MATCH($F301,$D:$D,0))</f>
        <v>Zaragoza, España</v>
      </c>
      <c r="O301" t="str">
        <f ca="1">INDEX(Rutas_Despiece!$L:$L,MATCH($F301,$D:$D,0))</f>
        <v>Hierros Alfonso - Pd. Bus</v>
      </c>
      <c r="P301" s="39" t="str">
        <f ca="1">Rutas_Despiece!M301</f>
        <v>Ida</v>
      </c>
      <c r="Q301" s="39" t="str">
        <f ca="1">Rutas_Despiece!N301</f>
        <v/>
      </c>
      <c r="R301" s="39" t="str">
        <f ca="1">Rutas_Despiece!O301</f>
        <v/>
      </c>
      <c r="S301" s="39" t="str">
        <f ca="1">Rutas_Despiece!P301</f>
        <v/>
      </c>
      <c r="T301" s="39" t="str">
        <f ca="1">Rutas_Despiece!Q301</f>
        <v/>
      </c>
    </row>
    <row r="302" spans="1:20" x14ac:dyDescent="0.25">
      <c r="A302">
        <f ca="1">IF(Rutas_Despiece!A302&lt;&gt;Rutas_Despiece!A301,1,0)</f>
        <v>0</v>
      </c>
      <c r="B302" s="69" t="s">
        <v>1174</v>
      </c>
      <c r="C302">
        <f t="shared" ca="1" si="17"/>
        <v>1</v>
      </c>
      <c r="D302">
        <f t="shared" ca="1" si="18"/>
        <v>291</v>
      </c>
      <c r="E302">
        <f t="shared" ca="1" si="20"/>
        <v>990</v>
      </c>
      <c r="F302">
        <f t="shared" ca="1" si="19"/>
        <v>299</v>
      </c>
      <c r="G302" t="str">
        <f ca="1">INDEX(Rutas_Despiece!C:C,MATCH($F302,$D:$D,0))</f>
        <v>Rutas_6</v>
      </c>
      <c r="H302" t="str">
        <f ca="1">INDEX(Rutas_Despiece!$D:$D,MATCH($F302,$D:$D,0))</f>
        <v>Ruta 1_6</v>
      </c>
      <c r="I302">
        <f ca="1">INDEX(Rutas_Despiece!$J:$J,MATCH($F302,$D:$D,0))</f>
        <v>41.675328999999998</v>
      </c>
      <c r="J302">
        <f ca="1">INDEX(Rutas_Despiece!$K:$K,MATCH($F302,$D:$D,0))</f>
        <v>-0.87022699999999997</v>
      </c>
      <c r="L302" t="str">
        <f ca="1">INDEX(Rutas_Despiece!$F:$F,MATCH($F302,$D:$D,0))&amp;" "&amp;INDEX(Rutas_Despiece!$G:$G,MATCH($F302,$D:$D,0))</f>
        <v xml:space="preserve">San Juan de la Peña nº 182 </v>
      </c>
      <c r="M302" t="str">
        <f ca="1">INDEX(Rutas_Despiece!$H:$H,MATCH($F302,$D:$D,0))</f>
        <v>Zaragoza</v>
      </c>
      <c r="N302" t="str">
        <f ca="1">INDEX(Rutas_Despiece!$I:$I,MATCH($F302,$D:$D,0))</f>
        <v>Zaragoza, España</v>
      </c>
      <c r="O302" t="str">
        <f ca="1">INDEX(Rutas_Despiece!$L:$L,MATCH($F302,$D:$D,0))</f>
        <v>Pd. Bus</v>
      </c>
      <c r="P302" s="39" t="str">
        <f ca="1">Rutas_Despiece!M302</f>
        <v>Ida</v>
      </c>
      <c r="Q302" s="39" t="str">
        <f ca="1">Rutas_Despiece!N302</f>
        <v>04:43</v>
      </c>
      <c r="R302" s="39" t="str">
        <f ca="1">Rutas_Despiece!O302</f>
        <v>12:40</v>
      </c>
      <c r="S302" s="39" t="str">
        <f ca="1">Rutas_Despiece!P302</f>
        <v>20:43</v>
      </c>
      <c r="T302" s="39" t="str">
        <f ca="1">Rutas_Despiece!Q302</f>
        <v>06:40</v>
      </c>
    </row>
    <row r="303" spans="1:20" x14ac:dyDescent="0.25">
      <c r="A303">
        <f ca="1">IF(Rutas_Despiece!A303&lt;&gt;Rutas_Despiece!A302,1,0)</f>
        <v>0</v>
      </c>
      <c r="B303" s="69" t="s">
        <v>1174</v>
      </c>
      <c r="C303">
        <f t="shared" ca="1" si="17"/>
        <v>1</v>
      </c>
      <c r="D303">
        <f t="shared" ca="1" si="18"/>
        <v>292</v>
      </c>
      <c r="E303">
        <f t="shared" ca="1" si="20"/>
        <v>990</v>
      </c>
      <c r="F303">
        <f t="shared" ca="1" si="19"/>
        <v>300</v>
      </c>
      <c r="G303" t="str">
        <f ca="1">INDEX(Rutas_Despiece!C:C,MATCH($F303,$D:$D,0))</f>
        <v>Rutas_6</v>
      </c>
      <c r="H303" t="str">
        <f ca="1">INDEX(Rutas_Despiece!$D:$D,MATCH($F303,$D:$D,0))</f>
        <v>Ruta 1_6</v>
      </c>
      <c r="I303">
        <f ca="1">INDEX(Rutas_Despiece!$J:$J,MATCH($F303,$D:$D,0))</f>
        <v>41.668570000000003</v>
      </c>
      <c r="J303">
        <f ca="1">INDEX(Rutas_Despiece!$K:$K,MATCH($F303,$D:$D,0))</f>
        <v>-0.87667799999999996</v>
      </c>
      <c r="L303" t="str">
        <f ca="1">INDEX(Rutas_Despiece!$F:$F,MATCH($F303,$D:$D,0))&amp;" "&amp;INDEX(Rutas_Despiece!$G:$G,MATCH($F303,$D:$D,0))</f>
        <v xml:space="preserve">Salvador Allende nº 67 </v>
      </c>
      <c r="M303" t="str">
        <f ca="1">INDEX(Rutas_Despiece!$H:$H,MATCH($F303,$D:$D,0))</f>
        <v>Zaragoza</v>
      </c>
      <c r="N303" t="str">
        <f ca="1">INDEX(Rutas_Despiece!$I:$I,MATCH($F303,$D:$D,0))</f>
        <v>Zaragoza, España</v>
      </c>
      <c r="O303" t="str">
        <f ca="1">INDEX(Rutas_Despiece!$L:$L,MATCH($F303,$D:$D,0))</f>
        <v>Pd. Bus</v>
      </c>
      <c r="P303" s="39" t="str">
        <f ca="1">Rutas_Despiece!M303</f>
        <v>Ida</v>
      </c>
      <c r="Q303" s="39" t="str">
        <f ca="1">Rutas_Despiece!N303</f>
        <v>04:44</v>
      </c>
      <c r="R303" s="39" t="str">
        <f ca="1">Rutas_Despiece!O303</f>
        <v>12:41</v>
      </c>
      <c r="S303" s="39" t="str">
        <f ca="1">Rutas_Despiece!P303</f>
        <v>20:44</v>
      </c>
      <c r="T303" s="39" t="str">
        <f ca="1">Rutas_Despiece!Q303</f>
        <v>06:41</v>
      </c>
    </row>
    <row r="304" spans="1:20" x14ac:dyDescent="0.25">
      <c r="A304">
        <f ca="1">IF(Rutas_Despiece!A304&lt;&gt;Rutas_Despiece!A303,1,0)</f>
        <v>0</v>
      </c>
      <c r="B304" s="69" t="s">
        <v>1174</v>
      </c>
      <c r="C304">
        <f t="shared" ca="1" si="17"/>
        <v>1</v>
      </c>
      <c r="D304">
        <f t="shared" ca="1" si="18"/>
        <v>293</v>
      </c>
      <c r="E304">
        <f t="shared" ca="1" si="20"/>
        <v>990</v>
      </c>
      <c r="F304">
        <f t="shared" ca="1" si="19"/>
        <v>301</v>
      </c>
      <c r="G304" t="str">
        <f ca="1">INDEX(Rutas_Despiece!C:C,MATCH($F304,$D:$D,0))</f>
        <v>Rutas_6</v>
      </c>
      <c r="H304" t="str">
        <f ca="1">INDEX(Rutas_Despiece!$D:$D,MATCH($F304,$D:$D,0))</f>
        <v>Ruta 1_6</v>
      </c>
      <c r="I304">
        <f ca="1">INDEX(Rutas_Despiece!$J:$J,MATCH($F304,$D:$D,0))</f>
        <v>41.667553300000002</v>
      </c>
      <c r="J304">
        <f ca="1">INDEX(Rutas_Despiece!$K:$K,MATCH($F304,$D:$D,0))</f>
        <v>-0.87668179999999996</v>
      </c>
      <c r="L304" t="str">
        <f ca="1">INDEX(Rutas_Despiece!$F:$F,MATCH($F304,$D:$D,0))&amp;" "&amp;INDEX(Rutas_Despiece!$G:$G,MATCH($F304,$D:$D,0))</f>
        <v xml:space="preserve">Salvador Allende  </v>
      </c>
      <c r="M304" t="str">
        <f ca="1">INDEX(Rutas_Despiece!$H:$H,MATCH($F304,$D:$D,0))</f>
        <v>Zaragoza</v>
      </c>
      <c r="N304" t="str">
        <f ca="1">INDEX(Rutas_Despiece!$I:$I,MATCH($F304,$D:$D,0))</f>
        <v>Zaragoza, España</v>
      </c>
      <c r="O304" t="str">
        <f ca="1">INDEX(Rutas_Despiece!$L:$L,MATCH($F304,$D:$D,0))</f>
        <v>Esq. Valle de Broto - Pd. Bus</v>
      </c>
      <c r="P304" s="39" t="str">
        <f ca="1">Rutas_Despiece!M304</f>
        <v>Ida</v>
      </c>
      <c r="Q304" s="39" t="str">
        <f ca="1">Rutas_Despiece!N304</f>
        <v>04:46</v>
      </c>
      <c r="R304" s="39" t="str">
        <f ca="1">Rutas_Despiece!O304</f>
        <v>12:43</v>
      </c>
      <c r="S304" s="39" t="str">
        <f ca="1">Rutas_Despiece!P304</f>
        <v>20:46</v>
      </c>
      <c r="T304" s="39" t="str">
        <f ca="1">Rutas_Despiece!Q304</f>
        <v>06:43</v>
      </c>
    </row>
    <row r="305" spans="1:20" x14ac:dyDescent="0.25">
      <c r="A305">
        <f ca="1">IF(Rutas_Despiece!A305&lt;&gt;Rutas_Despiece!A304,1,0)</f>
        <v>0</v>
      </c>
      <c r="B305" s="69" t="s">
        <v>1174</v>
      </c>
      <c r="C305">
        <f t="shared" ca="1" si="17"/>
        <v>1</v>
      </c>
      <c r="D305">
        <f t="shared" ca="1" si="18"/>
        <v>294</v>
      </c>
      <c r="E305">
        <f t="shared" ca="1" si="20"/>
        <v>990</v>
      </c>
      <c r="F305">
        <f t="shared" ca="1" si="19"/>
        <v>302</v>
      </c>
      <c r="G305" t="str">
        <f ca="1">INDEX(Rutas_Despiece!C:C,MATCH($F305,$D:$D,0))</f>
        <v>Rutas_6</v>
      </c>
      <c r="H305" t="str">
        <f ca="1">INDEX(Rutas_Despiece!$D:$D,MATCH($F305,$D:$D,0))</f>
        <v>Ruta 1_6</v>
      </c>
      <c r="I305">
        <f ca="1">INDEX(Rutas_Despiece!$J:$J,MATCH($F305,$D:$D,0))</f>
        <v>41.661938399999997</v>
      </c>
      <c r="J305">
        <f ca="1">INDEX(Rutas_Despiece!$K:$K,MATCH($F305,$D:$D,0))</f>
        <v>-0.88108010000000003</v>
      </c>
      <c r="L305" t="str">
        <f ca="1">INDEX(Rutas_Despiece!$F:$F,MATCH($F305,$D:$D,0))&amp;" "&amp;INDEX(Rutas_Despiece!$G:$G,MATCH($F305,$D:$D,0))</f>
        <v xml:space="preserve">Avd. Pirineos  </v>
      </c>
      <c r="M305" t="str">
        <f ca="1">INDEX(Rutas_Despiece!$H:$H,MATCH($F305,$D:$D,0))</f>
        <v>Zaragoza</v>
      </c>
      <c r="N305" t="str">
        <f ca="1">INDEX(Rutas_Despiece!$I:$I,MATCH($F305,$D:$D,0))</f>
        <v>Zaragoza, España</v>
      </c>
      <c r="O305" t="str">
        <f ca="1">INDEX(Rutas_Despiece!$L:$L,MATCH($F305,$D:$D,0))</f>
        <v>Esq. José Atarés - Pd. Bus</v>
      </c>
      <c r="P305" s="39" t="str">
        <f ca="1">Rutas_Despiece!M305</f>
        <v>Ida</v>
      </c>
      <c r="Q305" s="39" t="str">
        <f ca="1">Rutas_Despiece!N305</f>
        <v>04:48</v>
      </c>
      <c r="R305" s="39" t="str">
        <f ca="1">Rutas_Despiece!O305</f>
        <v>12:45</v>
      </c>
      <c r="S305" s="39" t="str">
        <f ca="1">Rutas_Despiece!P305</f>
        <v>20:48</v>
      </c>
      <c r="T305" s="39" t="str">
        <f ca="1">Rutas_Despiece!Q305</f>
        <v>06:45</v>
      </c>
    </row>
    <row r="306" spans="1:20" x14ac:dyDescent="0.25">
      <c r="A306">
        <f ca="1">IF(Rutas_Despiece!A306&lt;&gt;Rutas_Despiece!A305,1,0)</f>
        <v>0</v>
      </c>
      <c r="B306" s="69" t="s">
        <v>1174</v>
      </c>
      <c r="C306">
        <f t="shared" ca="1" si="17"/>
        <v>1</v>
      </c>
      <c r="D306">
        <f t="shared" ca="1" si="18"/>
        <v>295</v>
      </c>
      <c r="E306">
        <f t="shared" ca="1" si="20"/>
        <v>990</v>
      </c>
      <c r="F306">
        <f t="shared" ca="1" si="19"/>
        <v>303</v>
      </c>
      <c r="G306" t="str">
        <f ca="1">INDEX(Rutas_Despiece!C:C,MATCH($F306,$D:$D,0))</f>
        <v>Rutas_6</v>
      </c>
      <c r="H306" t="str">
        <f ca="1">INDEX(Rutas_Despiece!$D:$D,MATCH($F306,$D:$D,0))</f>
        <v>Ruta 1_6</v>
      </c>
      <c r="I306">
        <f ca="1">INDEX(Rutas_Despiece!$J:$J,MATCH($F306,$D:$D,0))</f>
        <v>41.667514500000003</v>
      </c>
      <c r="J306">
        <f ca="1">INDEX(Rutas_Despiece!$K:$K,MATCH($F306,$D:$D,0))</f>
        <v>-0.88693259999999996</v>
      </c>
      <c r="L306" t="str">
        <f ca="1">INDEX(Rutas_Despiece!$F:$F,MATCH($F306,$D:$D,0))&amp;" "&amp;INDEX(Rutas_Despiece!$G:$G,MATCH($F306,$D:$D,0))</f>
        <v xml:space="preserve">María Zambrano  </v>
      </c>
      <c r="M306" t="str">
        <f ca="1">INDEX(Rutas_Despiece!$H:$H,MATCH($F306,$D:$D,0))</f>
        <v>Zaragoza</v>
      </c>
      <c r="N306" t="str">
        <f ca="1">INDEX(Rutas_Despiece!$I:$I,MATCH($F306,$D:$D,0))</f>
        <v>Zaragoza, España</v>
      </c>
      <c r="O306" t="str">
        <f ca="1">INDEX(Rutas_Despiece!$L:$L,MATCH($F306,$D:$D,0))</f>
        <v>León Felipe - Pd. Bus</v>
      </c>
      <c r="P306" s="39" t="str">
        <f ca="1">Rutas_Despiece!M306</f>
        <v>Ida</v>
      </c>
      <c r="Q306" s="39" t="str">
        <f ca="1">Rutas_Despiece!N306</f>
        <v>04:50</v>
      </c>
      <c r="R306" s="39" t="str">
        <f ca="1">Rutas_Despiece!O306</f>
        <v>12:47</v>
      </c>
      <c r="S306" s="39" t="str">
        <f ca="1">Rutas_Despiece!P306</f>
        <v>20:50</v>
      </c>
      <c r="T306" s="39" t="str">
        <f ca="1">Rutas_Despiece!Q306</f>
        <v>06:47</v>
      </c>
    </row>
    <row r="307" spans="1:20" x14ac:dyDescent="0.25">
      <c r="A307">
        <f ca="1">IF(Rutas_Despiece!A307&lt;&gt;Rutas_Despiece!A306,1,0)</f>
        <v>0</v>
      </c>
      <c r="B307" s="69" t="s">
        <v>1174</v>
      </c>
      <c r="C307">
        <f t="shared" ca="1" si="17"/>
        <v>1</v>
      </c>
      <c r="D307">
        <f t="shared" ca="1" si="18"/>
        <v>296</v>
      </c>
      <c r="E307">
        <f t="shared" ca="1" si="20"/>
        <v>990</v>
      </c>
      <c r="F307">
        <f t="shared" ca="1" si="19"/>
        <v>304</v>
      </c>
      <c r="G307" t="str">
        <f ca="1">INDEX(Rutas_Despiece!C:C,MATCH($F307,$D:$D,0))</f>
        <v>Rutas_6</v>
      </c>
      <c r="H307" t="str">
        <f ca="1">INDEX(Rutas_Despiece!$D:$D,MATCH($F307,$D:$D,0))</f>
        <v>Ruta 1_6</v>
      </c>
      <c r="I307">
        <f ca="1">INDEX(Rutas_Despiece!$J:$J,MATCH($F307,$D:$D,0))</f>
        <v>41.671709800000002</v>
      </c>
      <c r="J307">
        <f ca="1">INDEX(Rutas_Despiece!$K:$K,MATCH($F307,$D:$D,0))</f>
        <v>-0.88939809999999997</v>
      </c>
      <c r="L307" t="str">
        <f ca="1">INDEX(Rutas_Despiece!$F:$F,MATCH($F307,$D:$D,0))&amp;" "&amp;INDEX(Rutas_Despiece!$G:$G,MATCH($F307,$D:$D,0))</f>
        <v xml:space="preserve">María Zambrano  </v>
      </c>
      <c r="M307" t="str">
        <f ca="1">INDEX(Rutas_Despiece!$H:$H,MATCH($F307,$D:$D,0))</f>
        <v>Zaragoza</v>
      </c>
      <c r="N307" t="str">
        <f ca="1">INDEX(Rutas_Despiece!$I:$I,MATCH($F307,$D:$D,0))</f>
        <v>Zaragoza, España</v>
      </c>
      <c r="O307" t="str">
        <f ca="1">INDEX(Rutas_Despiece!$L:$L,MATCH($F307,$D:$D,0))</f>
        <v>Ildefonso Manuel Gil - Pd. Bus</v>
      </c>
      <c r="P307" s="39" t="str">
        <f ca="1">Rutas_Despiece!M307</f>
        <v>Ida</v>
      </c>
      <c r="Q307" s="39" t="str">
        <f ca="1">Rutas_Despiece!N307</f>
        <v>04:52</v>
      </c>
      <c r="R307" s="39" t="str">
        <f ca="1">Rutas_Despiece!O307</f>
        <v>12:49</v>
      </c>
      <c r="S307" s="39" t="str">
        <f ca="1">Rutas_Despiece!P307</f>
        <v>20:52</v>
      </c>
      <c r="T307" s="39" t="str">
        <f ca="1">Rutas_Despiece!Q307</f>
        <v>06:49</v>
      </c>
    </row>
    <row r="308" spans="1:20" x14ac:dyDescent="0.25">
      <c r="A308">
        <f ca="1">IF(Rutas_Despiece!A308&lt;&gt;Rutas_Despiece!A307,1,0)</f>
        <v>0</v>
      </c>
      <c r="B308" s="69" t="s">
        <v>1174</v>
      </c>
      <c r="C308">
        <f t="shared" ca="1" si="17"/>
        <v>1</v>
      </c>
      <c r="D308">
        <f t="shared" ca="1" si="18"/>
        <v>297</v>
      </c>
      <c r="E308">
        <f t="shared" ca="1" si="20"/>
        <v>990</v>
      </c>
      <c r="F308">
        <f t="shared" ca="1" si="19"/>
        <v>305</v>
      </c>
      <c r="G308" t="str">
        <f ca="1">INDEX(Rutas_Despiece!C:C,MATCH($F308,$D:$D,0))</f>
        <v>Rutas_6</v>
      </c>
      <c r="H308" t="str">
        <f ca="1">INDEX(Rutas_Despiece!$D:$D,MATCH($F308,$D:$D,0))</f>
        <v>Ruta 1_6</v>
      </c>
      <c r="I308">
        <f ca="1">INDEX(Rutas_Despiece!$J:$J,MATCH($F308,$D:$D,0))</f>
        <v>41.677349399999997</v>
      </c>
      <c r="J308">
        <f ca="1">INDEX(Rutas_Despiece!$K:$K,MATCH($F308,$D:$D,0))</f>
        <v>-0.88933839999999997</v>
      </c>
      <c r="L308" t="str">
        <f ca="1">INDEX(Rutas_Despiece!$F:$F,MATCH($F308,$D:$D,0))&amp;" "&amp;INDEX(Rutas_Despiece!$G:$G,MATCH($F308,$D:$D,0))</f>
        <v xml:space="preserve">María Zambrano  </v>
      </c>
      <c r="M308" t="str">
        <f ca="1">INDEX(Rutas_Despiece!$H:$H,MATCH($F308,$D:$D,0))</f>
        <v>Zaragoza</v>
      </c>
      <c r="N308" t="str">
        <f ca="1">INDEX(Rutas_Despiece!$I:$I,MATCH($F308,$D:$D,0))</f>
        <v>Zaragoza, España</v>
      </c>
      <c r="O308" t="str">
        <f ca="1">INDEX(Rutas_Despiece!$L:$L,MATCH($F308,$D:$D,0))</f>
        <v>Esq. Pablo Iglesias - Pd. Bus</v>
      </c>
      <c r="P308" s="39" t="str">
        <f ca="1">Rutas_Despiece!M308</f>
        <v>Ida</v>
      </c>
      <c r="Q308" s="39" t="str">
        <f ca="1">Rutas_Despiece!N308</f>
        <v>04:53</v>
      </c>
      <c r="R308" s="39" t="str">
        <f ca="1">Rutas_Despiece!O308</f>
        <v>12:51</v>
      </c>
      <c r="S308" s="39" t="str">
        <f ca="1">Rutas_Despiece!P308</f>
        <v>20:53</v>
      </c>
      <c r="T308" s="39" t="str">
        <f ca="1">Rutas_Despiece!Q308</f>
        <v>06:51</v>
      </c>
    </row>
    <row r="309" spans="1:20" x14ac:dyDescent="0.25">
      <c r="A309">
        <f ca="1">IF(Rutas_Despiece!A309&lt;&gt;Rutas_Despiece!A308,1,0)</f>
        <v>0</v>
      </c>
      <c r="B309" s="69" t="s">
        <v>1174</v>
      </c>
      <c r="C309">
        <f t="shared" ca="1" si="17"/>
        <v>1</v>
      </c>
      <c r="D309">
        <f t="shared" ca="1" si="18"/>
        <v>298</v>
      </c>
      <c r="E309">
        <f t="shared" ca="1" si="20"/>
        <v>990</v>
      </c>
      <c r="F309">
        <f t="shared" ca="1" si="19"/>
        <v>306</v>
      </c>
      <c r="G309" t="str">
        <f ca="1">INDEX(Rutas_Despiece!C:C,MATCH($F309,$D:$D,0))</f>
        <v>Rutas_6</v>
      </c>
      <c r="H309" t="str">
        <f ca="1">INDEX(Rutas_Despiece!$D:$D,MATCH($F309,$D:$D,0))</f>
        <v>Ruta 1_6</v>
      </c>
      <c r="I309">
        <f ca="1">INDEX(Rutas_Despiece!$J:$J,MATCH($F309,$D:$D,0))</f>
        <v>41.749628000000001</v>
      </c>
      <c r="J309">
        <f ca="1">INDEX(Rutas_Despiece!$K:$K,MATCH($F309,$D:$D,0))</f>
        <v>-1.1755139999999999</v>
      </c>
      <c r="L309" t="str">
        <f ca="1">INDEX(Rutas_Despiece!$F:$F,MATCH($F309,$D:$D,0))&amp;" "&amp;INDEX(Rutas_Despiece!$G:$G,MATCH($F309,$D:$D,0))</f>
        <v xml:space="preserve">Pol. Ind Entrerrios </v>
      </c>
      <c r="M309" t="str">
        <f ca="1">INDEX(Rutas_Despiece!$H:$H,MATCH($F309,$D:$D,0))</f>
        <v>Figueruelas</v>
      </c>
      <c r="N309" t="str">
        <f ca="1">INDEX(Rutas_Despiece!$I:$I,MATCH($F309,$D:$D,0))</f>
        <v>Zaragoza, España</v>
      </c>
      <c r="O309" t="str">
        <f ca="1">INDEX(Rutas_Despiece!$L:$L,MATCH($F309,$D:$D,0))</f>
        <v>Opel Puerta 5</v>
      </c>
      <c r="P309" s="39" t="str">
        <f ca="1">Rutas_Despiece!M309</f>
        <v>Ida</v>
      </c>
      <c r="Q309" s="39" t="str">
        <f ca="1">Rutas_Despiece!N309</f>
        <v>04:54</v>
      </c>
      <c r="R309" s="39" t="str">
        <f ca="1">Rutas_Despiece!O309</f>
        <v>12:52</v>
      </c>
      <c r="S309" s="39" t="str">
        <f ca="1">Rutas_Despiece!P309</f>
        <v>20:54</v>
      </c>
      <c r="T309" s="39" t="str">
        <f ca="1">Rutas_Despiece!Q309</f>
        <v>06:52</v>
      </c>
    </row>
    <row r="310" spans="1:20" x14ac:dyDescent="0.25">
      <c r="A310">
        <f ca="1">IF(Rutas_Despiece!A310&lt;&gt;Rutas_Despiece!A309,1,0)</f>
        <v>0</v>
      </c>
      <c r="B310" s="69" t="s">
        <v>1174</v>
      </c>
      <c r="C310">
        <f t="shared" ca="1" si="17"/>
        <v>1</v>
      </c>
      <c r="D310">
        <f t="shared" ca="1" si="18"/>
        <v>299</v>
      </c>
      <c r="E310">
        <f t="shared" ca="1" si="20"/>
        <v>990</v>
      </c>
      <c r="F310">
        <f t="shared" ca="1" si="19"/>
        <v>307</v>
      </c>
      <c r="G310" t="str">
        <f ca="1">INDEX(Rutas_Despiece!C:C,MATCH($F310,$D:$D,0))</f>
        <v>Rutas_6</v>
      </c>
      <c r="H310" t="str">
        <f ca="1">INDEX(Rutas_Despiece!$D:$D,MATCH($F310,$D:$D,0))</f>
        <v>Ruta 1_6</v>
      </c>
      <c r="I310">
        <f ca="1">INDEX(Rutas_Despiece!$J:$J,MATCH($F310,$D:$D,0))</f>
        <v>41.749628000000001</v>
      </c>
      <c r="J310">
        <f ca="1">INDEX(Rutas_Despiece!$K:$K,MATCH($F310,$D:$D,0))</f>
        <v>-1.1755139999999999</v>
      </c>
      <c r="L310" t="str">
        <f ca="1">INDEX(Rutas_Despiece!$F:$F,MATCH($F310,$D:$D,0))&amp;" "&amp;INDEX(Rutas_Despiece!$G:$G,MATCH($F310,$D:$D,0))</f>
        <v xml:space="preserve">Pol. Ind Entrerrios </v>
      </c>
      <c r="M310" t="str">
        <f ca="1">INDEX(Rutas_Despiece!$H:$H,MATCH($F310,$D:$D,0))</f>
        <v>Figueruelas</v>
      </c>
      <c r="N310" t="str">
        <f ca="1">INDEX(Rutas_Despiece!$I:$I,MATCH($F310,$D:$D,0))</f>
        <v>Zaragoza, España</v>
      </c>
      <c r="O310" t="str">
        <f ca="1">INDEX(Rutas_Despiece!$L:$L,MATCH($F310,$D:$D,0))</f>
        <v>Opel Puerta 5</v>
      </c>
      <c r="P310" s="39" t="str">
        <f ca="1">Rutas_Despiece!M310</f>
        <v>Ida</v>
      </c>
      <c r="Q310" s="39" t="str">
        <f ca="1">Rutas_Despiece!N310</f>
        <v>04:55</v>
      </c>
      <c r="R310" s="39" t="str">
        <f ca="1">Rutas_Despiece!O310</f>
        <v>12:53</v>
      </c>
      <c r="S310" s="39" t="str">
        <f ca="1">Rutas_Despiece!P310</f>
        <v>20:55</v>
      </c>
      <c r="T310" s="39" t="str">
        <f ca="1">Rutas_Despiece!Q310</f>
        <v>06:53</v>
      </c>
    </row>
    <row r="311" spans="1:20" x14ac:dyDescent="0.25">
      <c r="A311">
        <f ca="1">IF(Rutas_Despiece!A311&lt;&gt;Rutas_Despiece!A310,1,0)</f>
        <v>0</v>
      </c>
      <c r="B311" s="69" t="s">
        <v>1174</v>
      </c>
      <c r="C311">
        <f t="shared" ca="1" si="17"/>
        <v>1</v>
      </c>
      <c r="D311">
        <f t="shared" ca="1" si="18"/>
        <v>300</v>
      </c>
      <c r="E311">
        <f t="shared" ca="1" si="20"/>
        <v>990</v>
      </c>
      <c r="F311">
        <f t="shared" ca="1" si="19"/>
        <v>308</v>
      </c>
      <c r="G311" t="str">
        <f ca="1">INDEX(Rutas_Despiece!C:C,MATCH($F311,$D:$D,0))</f>
        <v>Rutas_6</v>
      </c>
      <c r="H311" t="str">
        <f ca="1">INDEX(Rutas_Despiece!$D:$D,MATCH($F311,$D:$D,0))</f>
        <v>Ruta 1_6</v>
      </c>
      <c r="I311">
        <f ca="1">INDEX(Rutas_Despiece!$J:$J,MATCH($F311,$D:$D,0))</f>
        <v>41.676046800000002</v>
      </c>
      <c r="J311">
        <f ca="1">INDEX(Rutas_Despiece!$K:$K,MATCH($F311,$D:$D,0))</f>
        <v>-0.89092199999999999</v>
      </c>
      <c r="L311" t="str">
        <f ca="1">INDEX(Rutas_Despiece!$F:$F,MATCH($F311,$D:$D,0))&amp;" "&amp;INDEX(Rutas_Despiece!$G:$G,MATCH($F311,$D:$D,0))</f>
        <v xml:space="preserve">Luis Legaz  </v>
      </c>
      <c r="M311" t="str">
        <f ca="1">INDEX(Rutas_Despiece!$H:$H,MATCH($F311,$D:$D,0))</f>
        <v>Zaragoza</v>
      </c>
      <c r="N311" t="str">
        <f ca="1">INDEX(Rutas_Despiece!$I:$I,MATCH($F311,$D:$D,0))</f>
        <v>Zaragoza, España</v>
      </c>
      <c r="O311" t="str">
        <f ca="1">INDEX(Rutas_Despiece!$L:$L,MATCH($F311,$D:$D,0))</f>
        <v>Esq. Gómez Avellaneda</v>
      </c>
      <c r="P311" s="39" t="str">
        <f ca="1">Rutas_Despiece!M311</f>
        <v>Ida</v>
      </c>
      <c r="Q311" s="39" t="str">
        <f ca="1">Rutas_Despiece!N311</f>
        <v>04:56</v>
      </c>
      <c r="R311" s="39" t="str">
        <f ca="1">Rutas_Despiece!O311</f>
        <v>12:54</v>
      </c>
      <c r="S311" s="39" t="str">
        <f ca="1">Rutas_Despiece!P311</f>
        <v>20:56</v>
      </c>
      <c r="T311" s="39" t="str">
        <f ca="1">Rutas_Despiece!Q311</f>
        <v>06:54</v>
      </c>
    </row>
    <row r="312" spans="1:20" x14ac:dyDescent="0.25">
      <c r="A312">
        <f ca="1">IF(Rutas_Despiece!A312&lt;&gt;Rutas_Despiece!A311,1,0)</f>
        <v>0</v>
      </c>
      <c r="B312" s="69" t="s">
        <v>1174</v>
      </c>
      <c r="C312">
        <f t="shared" ca="1" si="17"/>
        <v>1</v>
      </c>
      <c r="D312">
        <f t="shared" ca="1" si="18"/>
        <v>301</v>
      </c>
      <c r="E312">
        <f t="shared" ca="1" si="20"/>
        <v>990</v>
      </c>
      <c r="F312">
        <f t="shared" ca="1" si="19"/>
        <v>309</v>
      </c>
      <c r="G312" t="str">
        <f ca="1">INDEX(Rutas_Despiece!C:C,MATCH($F312,$D:$D,0))</f>
        <v>Rutas_6</v>
      </c>
      <c r="H312" t="str">
        <f ca="1">INDEX(Rutas_Despiece!$D:$D,MATCH($F312,$D:$D,0))</f>
        <v>Ruta 1_6</v>
      </c>
      <c r="I312">
        <f ca="1">INDEX(Rutas_Despiece!$J:$J,MATCH($F312,$D:$D,0))</f>
        <v>41.670422100000003</v>
      </c>
      <c r="J312">
        <f ca="1">INDEX(Rutas_Despiece!$K:$K,MATCH($F312,$D:$D,0))</f>
        <v>-0.89067010000000002</v>
      </c>
      <c r="L312" t="str">
        <f ca="1">INDEX(Rutas_Despiece!$F:$F,MATCH($F312,$D:$D,0))&amp;" "&amp;INDEX(Rutas_Despiece!$G:$G,MATCH($F312,$D:$D,0))</f>
        <v xml:space="preserve">Gómez de Avellaneda  </v>
      </c>
      <c r="M312" t="str">
        <f ca="1">INDEX(Rutas_Despiece!$H:$H,MATCH($F312,$D:$D,0))</f>
        <v>Zaragoza</v>
      </c>
      <c r="N312" t="str">
        <f ca="1">INDEX(Rutas_Despiece!$I:$I,MATCH($F312,$D:$D,0))</f>
        <v>Zaragoza, España</v>
      </c>
      <c r="O312" t="str">
        <f ca="1">INDEX(Rutas_Despiece!$L:$L,MATCH($F312,$D:$D,0))</f>
        <v>Esq. Saiz de Otero - Pd. Bus</v>
      </c>
      <c r="P312" s="39" t="str">
        <f ca="1">Rutas_Despiece!M312</f>
        <v>Ida</v>
      </c>
      <c r="Q312" s="39" t="str">
        <f ca="1">Rutas_Despiece!N312</f>
        <v>04:57</v>
      </c>
      <c r="R312" s="39" t="str">
        <f ca="1">Rutas_Despiece!O312</f>
        <v>12:55</v>
      </c>
      <c r="S312" s="39" t="str">
        <f ca="1">Rutas_Despiece!P312</f>
        <v>20:57</v>
      </c>
      <c r="T312" s="39" t="str">
        <f ca="1">Rutas_Despiece!Q312</f>
        <v>06:55</v>
      </c>
    </row>
    <row r="313" spans="1:20" x14ac:dyDescent="0.25">
      <c r="A313">
        <f ca="1">IF(Rutas_Despiece!A313&lt;&gt;Rutas_Despiece!A312,1,0)</f>
        <v>0</v>
      </c>
      <c r="B313" s="69" t="s">
        <v>1174</v>
      </c>
      <c r="C313">
        <f t="shared" ca="1" si="17"/>
        <v>1</v>
      </c>
      <c r="D313">
        <f t="shared" ca="1" si="18"/>
        <v>302</v>
      </c>
      <c r="E313">
        <f t="shared" ca="1" si="20"/>
        <v>990</v>
      </c>
      <c r="F313">
        <f t="shared" ca="1" si="19"/>
        <v>310</v>
      </c>
      <c r="G313" t="str">
        <f ca="1">INDEX(Rutas_Despiece!C:C,MATCH($F313,$D:$D,0))</f>
        <v>Rutas_6</v>
      </c>
      <c r="H313" t="str">
        <f ca="1">INDEX(Rutas_Despiece!$D:$D,MATCH($F313,$D:$D,0))</f>
        <v>Ruta 1_6</v>
      </c>
      <c r="I313">
        <f ca="1">INDEX(Rutas_Despiece!$J:$J,MATCH($F313,$D:$D,0))</f>
        <v>41.624887999999999</v>
      </c>
      <c r="J313">
        <f ca="1">INDEX(Rutas_Despiece!$K:$K,MATCH($F313,$D:$D,0))</f>
        <v>-0.87636099999999995</v>
      </c>
      <c r="L313" t="str">
        <f ca="1">INDEX(Rutas_Despiece!$F:$F,MATCH($F313,$D:$D,0))&amp;" "&amp;INDEX(Rutas_Despiece!$G:$G,MATCH($F313,$D:$D,0))</f>
        <v xml:space="preserve">Gómez Avellaneda nº 23 </v>
      </c>
      <c r="M313" t="str">
        <f ca="1">INDEX(Rutas_Despiece!$H:$H,MATCH($F313,$D:$D,0))</f>
        <v>Zaragoza</v>
      </c>
      <c r="N313" t="str">
        <f ca="1">INDEX(Rutas_Despiece!$I:$I,MATCH($F313,$D:$D,0))</f>
        <v>Zaragoza, España</v>
      </c>
      <c r="O313" t="str">
        <f ca="1">INDEX(Rutas_Despiece!$L:$L,MATCH($F313,$D:$D,0))</f>
        <v>Pd. Bus</v>
      </c>
      <c r="P313" s="39" t="str">
        <f ca="1">Rutas_Despiece!M313</f>
        <v>Ida</v>
      </c>
      <c r="Q313" s="39" t="str">
        <f ca="1">Rutas_Despiece!N313</f>
        <v>04:59</v>
      </c>
      <c r="R313" s="39" t="str">
        <f ca="1">Rutas_Despiece!O313</f>
        <v>12:57</v>
      </c>
      <c r="S313" s="39" t="str">
        <f ca="1">Rutas_Despiece!P313</f>
        <v>20:59</v>
      </c>
      <c r="T313" s="39" t="str">
        <f ca="1">Rutas_Despiece!Q313</f>
        <v>06:57</v>
      </c>
    </row>
    <row r="314" spans="1:20" x14ac:dyDescent="0.25">
      <c r="A314">
        <f ca="1">IF(Rutas_Despiece!A314&lt;&gt;Rutas_Despiece!A313,1,0)</f>
        <v>0</v>
      </c>
      <c r="B314" s="69" t="s">
        <v>1174</v>
      </c>
      <c r="C314">
        <f t="shared" ca="1" si="17"/>
        <v>1</v>
      </c>
      <c r="D314">
        <f t="shared" ca="1" si="18"/>
        <v>303</v>
      </c>
      <c r="E314">
        <f t="shared" ca="1" si="20"/>
        <v>990</v>
      </c>
      <c r="F314">
        <f t="shared" ca="1" si="19"/>
        <v>311</v>
      </c>
      <c r="G314" t="str">
        <f ca="1">INDEX(Rutas_Despiece!C:C,MATCH($F314,$D:$D,0))</f>
        <v>Rutas_6</v>
      </c>
      <c r="H314" t="str">
        <f ca="1">INDEX(Rutas_Despiece!$D:$D,MATCH($F314,$D:$D,0))</f>
        <v>Ruta 1_6</v>
      </c>
      <c r="I314">
        <f ca="1">INDEX(Rutas_Despiece!$J:$J,MATCH($F314,$D:$D,0))</f>
        <v>41.661724300000003</v>
      </c>
      <c r="J314">
        <f ca="1">INDEX(Rutas_Despiece!$K:$K,MATCH($F314,$D:$D,0))</f>
        <v>-0.88095389999999996</v>
      </c>
      <c r="L314" t="str">
        <f ca="1">INDEX(Rutas_Despiece!$F:$F,MATCH($F314,$D:$D,0))&amp;" "&amp;INDEX(Rutas_Despiece!$G:$G,MATCH($F314,$D:$D,0))</f>
        <v xml:space="preserve">Avd. Pirineos  </v>
      </c>
      <c r="M314" t="str">
        <f ca="1">INDEX(Rutas_Despiece!$H:$H,MATCH($F314,$D:$D,0))</f>
        <v>Zaragoza</v>
      </c>
      <c r="N314" t="str">
        <f ca="1">INDEX(Rutas_Despiece!$I:$I,MATCH($F314,$D:$D,0))</f>
        <v>Zaragoza, España</v>
      </c>
      <c r="O314" t="str">
        <f ca="1">INDEX(Rutas_Despiece!$L:$L,MATCH($F314,$D:$D,0))</f>
        <v>Esq. Arquitecto Lafigera - Pd. Bus</v>
      </c>
      <c r="P314" s="39" t="str">
        <f ca="1">Rutas_Despiece!M314</f>
        <v>Ida</v>
      </c>
      <c r="Q314" s="39" t="str">
        <f ca="1">Rutas_Despiece!N314</f>
        <v>05:00</v>
      </c>
      <c r="R314" s="39" t="str">
        <f ca="1">Rutas_Despiece!O314</f>
        <v>12:58</v>
      </c>
      <c r="S314" s="39" t="str">
        <f ca="1">Rutas_Despiece!P314</f>
        <v>21:00</v>
      </c>
      <c r="T314" s="39" t="str">
        <f ca="1">Rutas_Despiece!Q314</f>
        <v>06:58</v>
      </c>
    </row>
    <row r="315" spans="1:20" x14ac:dyDescent="0.25">
      <c r="A315">
        <f ca="1">IF(Rutas_Despiece!A315&lt;&gt;Rutas_Despiece!A314,1,0)</f>
        <v>0</v>
      </c>
      <c r="B315" s="69" t="s">
        <v>1174</v>
      </c>
      <c r="C315">
        <f t="shared" ca="1" si="17"/>
        <v>1</v>
      </c>
      <c r="D315">
        <f t="shared" ca="1" si="18"/>
        <v>304</v>
      </c>
      <c r="E315">
        <f t="shared" ca="1" si="20"/>
        <v>990</v>
      </c>
      <c r="F315">
        <f t="shared" ca="1" si="19"/>
        <v>312</v>
      </c>
      <c r="G315" t="str">
        <f ca="1">INDEX(Rutas_Despiece!C:C,MATCH($F315,$D:$D,0))</f>
        <v>Rutas_6</v>
      </c>
      <c r="H315" t="str">
        <f ca="1">INDEX(Rutas_Despiece!$D:$D,MATCH($F315,$D:$D,0))</f>
        <v>Ruta 1_6</v>
      </c>
      <c r="I315">
        <f ca="1">INDEX(Rutas_Despiece!$J:$J,MATCH($F315,$D:$D,0))</f>
        <v>41.667553300000002</v>
      </c>
      <c r="J315">
        <f ca="1">INDEX(Rutas_Despiece!$K:$K,MATCH($F315,$D:$D,0))</f>
        <v>-0.87668179999999996</v>
      </c>
      <c r="L315" t="str">
        <f ca="1">INDEX(Rutas_Despiece!$F:$F,MATCH($F315,$D:$D,0))&amp;" "&amp;INDEX(Rutas_Despiece!$G:$G,MATCH($F315,$D:$D,0))</f>
        <v xml:space="preserve">Salvador Allende  </v>
      </c>
      <c r="M315" t="str">
        <f ca="1">INDEX(Rutas_Despiece!$H:$H,MATCH($F315,$D:$D,0))</f>
        <v>Zaragoza</v>
      </c>
      <c r="N315" t="str">
        <f ca="1">INDEX(Rutas_Despiece!$I:$I,MATCH($F315,$D:$D,0))</f>
        <v>Zaragoza, España</v>
      </c>
      <c r="O315" t="str">
        <f ca="1">INDEX(Rutas_Despiece!$L:$L,MATCH($F315,$D:$D,0))</f>
        <v>Esq. Valle de Broto - Pd. Bus</v>
      </c>
      <c r="P315" s="39" t="str">
        <f ca="1">Rutas_Despiece!M315</f>
        <v>Ida</v>
      </c>
      <c r="Q315" s="39" t="str">
        <f ca="1">Rutas_Despiece!N315</f>
        <v>05:01</v>
      </c>
      <c r="R315" s="39" t="str">
        <f ca="1">Rutas_Despiece!O315</f>
        <v>12:59</v>
      </c>
      <c r="S315" s="39" t="str">
        <f ca="1">Rutas_Despiece!P315</f>
        <v>21:01</v>
      </c>
      <c r="T315" s="39" t="str">
        <f ca="1">Rutas_Despiece!Q315</f>
        <v>06:59</v>
      </c>
    </row>
    <row r="316" spans="1:20" x14ac:dyDescent="0.25">
      <c r="A316">
        <f ca="1">IF(Rutas_Despiece!A316&lt;&gt;Rutas_Despiece!A315,1,0)</f>
        <v>0</v>
      </c>
      <c r="B316" s="69" t="s">
        <v>1174</v>
      </c>
      <c r="C316">
        <f t="shared" ca="1" si="17"/>
        <v>1</v>
      </c>
      <c r="D316">
        <f t="shared" ca="1" si="18"/>
        <v>305</v>
      </c>
      <c r="E316">
        <f t="shared" ca="1" si="20"/>
        <v>990</v>
      </c>
      <c r="F316">
        <f t="shared" ca="1" si="19"/>
        <v>313</v>
      </c>
      <c r="G316" t="str">
        <f ca="1">INDEX(Rutas_Despiece!C:C,MATCH($F316,$D:$D,0))</f>
        <v>Rutas_6</v>
      </c>
      <c r="H316" t="str">
        <f ca="1">INDEX(Rutas_Despiece!$D:$D,MATCH($F316,$D:$D,0))</f>
        <v>Ruta 1_6</v>
      </c>
      <c r="I316">
        <f ca="1">INDEX(Rutas_Despiece!$J:$J,MATCH($F316,$D:$D,0))</f>
        <v>41.674923900000003</v>
      </c>
      <c r="J316">
        <f ca="1">INDEX(Rutas_Despiece!$K:$K,MATCH($F316,$D:$D,0))</f>
        <v>-0.87691980000000003</v>
      </c>
      <c r="L316" t="str">
        <f ca="1">INDEX(Rutas_Despiece!$F:$F,MATCH($F316,$D:$D,0))&amp;" "&amp;INDEX(Rutas_Despiece!$G:$G,MATCH($F316,$D:$D,0))</f>
        <v xml:space="preserve">Salvador Allende  </v>
      </c>
      <c r="M316" t="str">
        <f ca="1">INDEX(Rutas_Despiece!$H:$H,MATCH($F316,$D:$D,0))</f>
        <v>Zaragoza</v>
      </c>
      <c r="N316" t="str">
        <f ca="1">INDEX(Rutas_Despiece!$I:$I,MATCH($F316,$D:$D,0))</f>
        <v>Zaragoza, España</v>
      </c>
      <c r="O316" t="str">
        <f ca="1">INDEX(Rutas_Despiece!$L:$L,MATCH($F316,$D:$D,0))</f>
        <v>Frente nº 67 - Pd. Bus</v>
      </c>
      <c r="P316" s="39" t="str">
        <f ca="1">Rutas_Despiece!M316</f>
        <v>Ida</v>
      </c>
      <c r="Q316" s="39" t="str">
        <f ca="1">Rutas_Despiece!N316</f>
        <v>05:06</v>
      </c>
      <c r="R316" s="39" t="str">
        <f ca="1">Rutas_Despiece!O316</f>
        <v>13:04</v>
      </c>
      <c r="S316" s="39" t="str">
        <f ca="1">Rutas_Despiece!P316</f>
        <v>21:06</v>
      </c>
      <c r="T316" s="39" t="str">
        <f ca="1">Rutas_Despiece!Q316</f>
        <v>07:04</v>
      </c>
    </row>
    <row r="317" spans="1:20" x14ac:dyDescent="0.25">
      <c r="A317">
        <f ca="1">IF(Rutas_Despiece!A317&lt;&gt;Rutas_Despiece!A316,1,0)</f>
        <v>0</v>
      </c>
      <c r="B317" s="69" t="s">
        <v>1174</v>
      </c>
      <c r="C317">
        <f t="shared" ca="1" si="17"/>
        <v>1</v>
      </c>
      <c r="D317">
        <f t="shared" ca="1" si="18"/>
        <v>306</v>
      </c>
      <c r="E317">
        <f t="shared" ca="1" si="20"/>
        <v>990</v>
      </c>
      <c r="F317">
        <f t="shared" ca="1" si="19"/>
        <v>314</v>
      </c>
      <c r="G317" t="str">
        <f ca="1">INDEX(Rutas_Despiece!C:C,MATCH($F317,$D:$D,0))</f>
        <v>Rutas_6</v>
      </c>
      <c r="H317" t="str">
        <f ca="1">INDEX(Rutas_Despiece!$D:$D,MATCH($F317,$D:$D,0))</f>
        <v>Ruta 1_6</v>
      </c>
      <c r="I317">
        <f ca="1">INDEX(Rutas_Despiece!$J:$J,MATCH($F317,$D:$D,0))</f>
        <v>41.677141599999999</v>
      </c>
      <c r="J317">
        <f ca="1">INDEX(Rutas_Despiece!$K:$K,MATCH($F317,$D:$D,0))</f>
        <v>-0.8710502</v>
      </c>
      <c r="L317" t="str">
        <f ca="1">INDEX(Rutas_Despiece!$F:$F,MATCH($F317,$D:$D,0))&amp;" "&amp;INDEX(Rutas_Despiece!$G:$G,MATCH($F317,$D:$D,0))</f>
        <v xml:space="preserve">Av. San Juan de la Peña </v>
      </c>
      <c r="M317" t="str">
        <f ca="1">INDEX(Rutas_Despiece!$H:$H,MATCH($F317,$D:$D,0))</f>
        <v>Zaragoza</v>
      </c>
      <c r="N317" t="str">
        <f ca="1">INDEX(Rutas_Despiece!$I:$I,MATCH($F317,$D:$D,0))</f>
        <v>Zaragoza, España</v>
      </c>
      <c r="O317" t="str">
        <f ca="1">INDEX(Rutas_Despiece!$L:$L,MATCH($F317,$D:$D,0))</f>
        <v>Esq. Alcalde Caballero</v>
      </c>
      <c r="P317" s="39" t="str">
        <f ca="1">Rutas_Despiece!M317</f>
        <v>Ida</v>
      </c>
      <c r="Q317" s="39" t="str">
        <f ca="1">Rutas_Despiece!N317</f>
        <v>05:30</v>
      </c>
      <c r="R317" s="39" t="str">
        <f ca="1">Rutas_Despiece!O317</f>
        <v>13:30</v>
      </c>
      <c r="S317" s="39" t="str">
        <f ca="1">Rutas_Despiece!P317</f>
        <v>21:30</v>
      </c>
      <c r="T317" s="39" t="str">
        <f ca="1">Rutas_Despiece!Q317</f>
        <v>07:30</v>
      </c>
    </row>
    <row r="318" spans="1:20" x14ac:dyDescent="0.25">
      <c r="A318">
        <f ca="1">IF(Rutas_Despiece!A318&lt;&gt;Rutas_Despiece!A317,1,0)</f>
        <v>0</v>
      </c>
      <c r="B318" s="69" t="s">
        <v>1174</v>
      </c>
      <c r="C318">
        <f t="shared" ca="1" si="17"/>
        <v>1</v>
      </c>
      <c r="D318">
        <f t="shared" ca="1" si="18"/>
        <v>307</v>
      </c>
      <c r="E318">
        <f t="shared" ca="1" si="20"/>
        <v>990</v>
      </c>
      <c r="F318">
        <f t="shared" ca="1" si="19"/>
        <v>315</v>
      </c>
      <c r="G318" t="str">
        <f ca="1">INDEX(Rutas_Despiece!C:C,MATCH($F318,$D:$D,0))</f>
        <v>Rutas_6</v>
      </c>
      <c r="H318" t="str">
        <f ca="1">INDEX(Rutas_Despiece!$D:$D,MATCH($F318,$D:$D,0))</f>
        <v>Ruta 1_6</v>
      </c>
      <c r="I318">
        <f ca="1">INDEX(Rutas_Despiece!$J:$J,MATCH($F318,$D:$D,0))</f>
        <v>41.6668363</v>
      </c>
      <c r="J318">
        <f ca="1">INDEX(Rutas_Despiece!$K:$K,MATCH($F318,$D:$D,0))</f>
        <v>-0.8718167</v>
      </c>
      <c r="L318" t="str">
        <f ca="1">INDEX(Rutas_Despiece!$F:$F,MATCH($F318,$D:$D,0))&amp;" "&amp;INDEX(Rutas_Despiece!$G:$G,MATCH($F318,$D:$D,0))</f>
        <v xml:space="preserve">Av. San Juan de la Peña </v>
      </c>
      <c r="M318" t="str">
        <f ca="1">INDEX(Rutas_Despiece!$H:$H,MATCH($F318,$D:$D,0))</f>
        <v>Zaragoza</v>
      </c>
      <c r="N318" t="str">
        <f ca="1">INDEX(Rutas_Despiece!$I:$I,MATCH($F318,$D:$D,0))</f>
        <v>Zaragoza, España</v>
      </c>
      <c r="O318" t="str">
        <f ca="1">INDEX(Rutas_Despiece!$L:$L,MATCH($F318,$D:$D,0))</f>
        <v>Frente Hierros Alfonso</v>
      </c>
      <c r="P318" s="39" t="str">
        <f ca="1">Rutas_Despiece!M318</f>
        <v>Vuelta</v>
      </c>
      <c r="Q318" s="39" t="str">
        <f ca="1">Rutas_Despiece!N318</f>
        <v/>
      </c>
      <c r="R318" s="39" t="str">
        <f ca="1">Rutas_Despiece!O318</f>
        <v/>
      </c>
      <c r="S318" s="39" t="str">
        <f ca="1">Rutas_Despiece!P318</f>
        <v/>
      </c>
      <c r="T318" s="39" t="str">
        <f ca="1">Rutas_Despiece!Q318</f>
        <v/>
      </c>
    </row>
    <row r="319" spans="1:20" x14ac:dyDescent="0.25">
      <c r="A319">
        <f ca="1">IF(Rutas_Despiece!A319&lt;&gt;Rutas_Despiece!A318,1,0)</f>
        <v>0</v>
      </c>
      <c r="B319" s="69" t="s">
        <v>1174</v>
      </c>
      <c r="C319">
        <f t="shared" ca="1" si="17"/>
        <v>1</v>
      </c>
      <c r="D319">
        <f t="shared" ca="1" si="18"/>
        <v>308</v>
      </c>
      <c r="E319">
        <f t="shared" ca="1" si="20"/>
        <v>990</v>
      </c>
      <c r="F319">
        <f t="shared" ca="1" si="19"/>
        <v>316</v>
      </c>
      <c r="G319" t="str">
        <f ca="1">INDEX(Rutas_Despiece!C:C,MATCH($F319,$D:$D,0))</f>
        <v>Rutas_6</v>
      </c>
      <c r="H319" t="str">
        <f ca="1">INDEX(Rutas_Despiece!$D:$D,MATCH($F319,$D:$D,0))</f>
        <v>Ruta 1_6</v>
      </c>
      <c r="I319">
        <f ca="1">INDEX(Rutas_Despiece!$J:$J,MATCH($F319,$D:$D,0))</f>
        <v>41.662883899999997</v>
      </c>
      <c r="J319">
        <f ca="1">INDEX(Rutas_Despiece!$K:$K,MATCH($F319,$D:$D,0))</f>
        <v>-0.86646230000000002</v>
      </c>
      <c r="L319" t="str">
        <f ca="1">INDEX(Rutas_Despiece!$F:$F,MATCH($F319,$D:$D,0))&amp;" "&amp;INDEX(Rutas_Despiece!$G:$G,MATCH($F319,$D:$D,0))</f>
        <v xml:space="preserve">Marqués de la Cadena nº 57 </v>
      </c>
      <c r="M319" t="str">
        <f ca="1">INDEX(Rutas_Despiece!$H:$H,MATCH($F319,$D:$D,0))</f>
        <v>Zaragoza</v>
      </c>
      <c r="N319" t="str">
        <f ca="1">INDEX(Rutas_Despiece!$I:$I,MATCH($F319,$D:$D,0))</f>
        <v>Zaragoza, España</v>
      </c>
      <c r="O319" t="str">
        <f ca="1">INDEX(Rutas_Despiece!$L:$L,MATCH($F319,$D:$D,0))</f>
        <v>Plaza Mozart - Pd. Bus (?)</v>
      </c>
      <c r="P319" s="39" t="str">
        <f ca="1">Rutas_Despiece!M319</f>
        <v>Vuelta</v>
      </c>
      <c r="Q319" s="39" t="str">
        <f ca="1">Rutas_Despiece!N319</f>
        <v/>
      </c>
      <c r="R319" s="39" t="str">
        <f ca="1">Rutas_Despiece!O319</f>
        <v/>
      </c>
      <c r="S319" s="39" t="str">
        <f ca="1">Rutas_Despiece!P319</f>
        <v/>
      </c>
      <c r="T319" s="39" t="str">
        <f ca="1">Rutas_Despiece!Q319</f>
        <v/>
      </c>
    </row>
    <row r="320" spans="1:20" x14ac:dyDescent="0.25">
      <c r="A320">
        <f ca="1">IF(Rutas_Despiece!A320&lt;&gt;Rutas_Despiece!A319,1,0)</f>
        <v>0</v>
      </c>
      <c r="B320" s="69" t="s">
        <v>1174</v>
      </c>
      <c r="C320">
        <f t="shared" ca="1" si="17"/>
        <v>1</v>
      </c>
      <c r="D320">
        <f t="shared" ca="1" si="18"/>
        <v>309</v>
      </c>
      <c r="E320">
        <f t="shared" ca="1" si="20"/>
        <v>990</v>
      </c>
      <c r="F320">
        <f t="shared" ca="1" si="19"/>
        <v>317</v>
      </c>
      <c r="G320" t="str">
        <f ca="1">INDEX(Rutas_Despiece!C:C,MATCH($F320,$D:$D,0))</f>
        <v>Rutas_6</v>
      </c>
      <c r="H320" t="str">
        <f ca="1">INDEX(Rutas_Despiece!$D:$D,MATCH($F320,$D:$D,0))</f>
        <v>Ruta 1_6</v>
      </c>
      <c r="I320">
        <f ca="1">INDEX(Rutas_Despiece!$J:$J,MATCH($F320,$D:$D,0))</f>
        <v>41.663684000000003</v>
      </c>
      <c r="J320">
        <f ca="1">INDEX(Rutas_Despiece!$K:$K,MATCH($F320,$D:$D,0))</f>
        <v>-0.86128249999999995</v>
      </c>
      <c r="L320" t="str">
        <f ca="1">INDEX(Rutas_Despiece!$F:$F,MATCH($F320,$D:$D,0))&amp;" "&amp;INDEX(Rutas_Despiece!$G:$G,MATCH($F320,$D:$D,0))</f>
        <v xml:space="preserve">Avd. Cataluña  </v>
      </c>
      <c r="M320" t="str">
        <f ca="1">INDEX(Rutas_Despiece!$H:$H,MATCH($F320,$D:$D,0))</f>
        <v>Zaragoza</v>
      </c>
      <c r="N320" t="str">
        <f ca="1">INDEX(Rutas_Despiece!$I:$I,MATCH($F320,$D:$D,0))</f>
        <v>Zaragoza, España</v>
      </c>
      <c r="O320" t="str">
        <f ca="1">INDEX(Rutas_Despiece!$L:$L,MATCH($F320,$D:$D,0))</f>
        <v>Esq. Felisa Galé</v>
      </c>
      <c r="P320" s="39" t="str">
        <f ca="1">Rutas_Despiece!M320</f>
        <v>Vuelta</v>
      </c>
      <c r="Q320" s="39" t="str">
        <f ca="1">Rutas_Despiece!N320</f>
        <v/>
      </c>
      <c r="R320" s="39" t="str">
        <f ca="1">Rutas_Despiece!O320</f>
        <v/>
      </c>
      <c r="S320" s="39" t="str">
        <f ca="1">Rutas_Despiece!P320</f>
        <v/>
      </c>
      <c r="T320" s="39" t="str">
        <f ca="1">Rutas_Despiece!Q320</f>
        <v/>
      </c>
    </row>
    <row r="321" spans="1:20" x14ac:dyDescent="0.25">
      <c r="A321">
        <f ca="1">IF(Rutas_Despiece!A321&lt;&gt;Rutas_Despiece!A320,1,0)</f>
        <v>0</v>
      </c>
      <c r="B321" s="69" t="s">
        <v>1174</v>
      </c>
      <c r="C321">
        <f t="shared" ca="1" si="17"/>
        <v>1</v>
      </c>
      <c r="D321">
        <f t="shared" ca="1" si="18"/>
        <v>310</v>
      </c>
      <c r="E321">
        <f t="shared" ca="1" si="20"/>
        <v>990</v>
      </c>
      <c r="F321">
        <f t="shared" ca="1" si="19"/>
        <v>318</v>
      </c>
      <c r="G321" t="str">
        <f ca="1">INDEX(Rutas_Despiece!C:C,MATCH($F321,$D:$D,0))</f>
        <v>Rutas_6</v>
      </c>
      <c r="H321" t="str">
        <f ca="1">INDEX(Rutas_Despiece!$D:$D,MATCH($F321,$D:$D,0))</f>
        <v>Ruta 1_6</v>
      </c>
      <c r="I321">
        <f ca="1">INDEX(Rutas_Despiece!$J:$J,MATCH($F321,$D:$D,0))</f>
        <v>41.667347900000003</v>
      </c>
      <c r="J321">
        <f ca="1">INDEX(Rutas_Despiece!$K:$K,MATCH($F321,$D:$D,0))</f>
        <v>-0.85254949999999996</v>
      </c>
      <c r="L321" t="str">
        <f ca="1">INDEX(Rutas_Despiece!$F:$F,MATCH($F321,$D:$D,0))&amp;" "&amp;INDEX(Rutas_Despiece!$G:$G,MATCH($F321,$D:$D,0))</f>
        <v xml:space="preserve">Avd. Cataluña  </v>
      </c>
      <c r="M321" t="str">
        <f ca="1">INDEX(Rutas_Despiece!$H:$H,MATCH($F321,$D:$D,0))</f>
        <v>Zaragoza</v>
      </c>
      <c r="N321" t="str">
        <f ca="1">INDEX(Rutas_Despiece!$I:$I,MATCH($F321,$D:$D,0))</f>
        <v>Zaragoza, España</v>
      </c>
      <c r="O321" t="str">
        <f ca="1">INDEX(Rutas_Despiece!$L:$L,MATCH($F321,$D:$D,0))</f>
        <v>Frente nº 189 - Los Charros</v>
      </c>
      <c r="P321" s="39" t="str">
        <f ca="1">Rutas_Despiece!M321</f>
        <v>Vuelta</v>
      </c>
      <c r="Q321" s="39" t="str">
        <f ca="1">Rutas_Despiece!N321</f>
        <v/>
      </c>
      <c r="R321" s="39" t="str">
        <f ca="1">Rutas_Despiece!O321</f>
        <v/>
      </c>
      <c r="S321" s="39" t="str">
        <f ca="1">Rutas_Despiece!P321</f>
        <v/>
      </c>
      <c r="T321" s="39" t="str">
        <f ca="1">Rutas_Despiece!Q321</f>
        <v/>
      </c>
    </row>
    <row r="322" spans="1:20" x14ac:dyDescent="0.25">
      <c r="A322">
        <f ca="1">IF(Rutas_Despiece!A322&lt;&gt;Rutas_Despiece!A321,1,0)</f>
        <v>0</v>
      </c>
      <c r="B322" s="69" t="s">
        <v>1174</v>
      </c>
      <c r="C322">
        <f t="shared" ca="1" si="17"/>
        <v>1</v>
      </c>
      <c r="D322">
        <f t="shared" ca="1" si="18"/>
        <v>311</v>
      </c>
      <c r="E322">
        <f t="shared" ca="1" si="20"/>
        <v>990</v>
      </c>
      <c r="F322">
        <f t="shared" ca="1" si="19"/>
        <v>319</v>
      </c>
      <c r="G322" t="str">
        <f ca="1">INDEX(Rutas_Despiece!C:C,MATCH($F322,$D:$D,0))</f>
        <v>Rutas_6</v>
      </c>
      <c r="H322" t="str">
        <f ca="1">INDEX(Rutas_Despiece!$D:$D,MATCH($F322,$D:$D,0))</f>
        <v>Ruta 1_6</v>
      </c>
      <c r="I322">
        <f ca="1">INDEX(Rutas_Despiece!$J:$J,MATCH($F322,$D:$D,0))</f>
        <v>41.670671900000002</v>
      </c>
      <c r="J322">
        <f ca="1">INDEX(Rutas_Despiece!$K:$K,MATCH($F322,$D:$D,0))</f>
        <v>-0.84449839999999998</v>
      </c>
      <c r="L322" t="str">
        <f ca="1">INDEX(Rutas_Despiece!$F:$F,MATCH($F322,$D:$D,0))&amp;" "&amp;INDEX(Rutas_Despiece!$G:$G,MATCH($F322,$D:$D,0))</f>
        <v xml:space="preserve">Avd. Cataluña  </v>
      </c>
      <c r="M322" t="str">
        <f ca="1">INDEX(Rutas_Despiece!$H:$H,MATCH($F322,$D:$D,0))</f>
        <v>Zaragoza</v>
      </c>
      <c r="N322" t="str">
        <f ca="1">INDEX(Rutas_Despiece!$I:$I,MATCH($F322,$D:$D,0))</f>
        <v>Zaragoza, España</v>
      </c>
      <c r="O322" t="str">
        <f ca="1">INDEX(Rutas_Despiece!$L:$L,MATCH($F322,$D:$D,0))</f>
        <v>Frente CAF (?)</v>
      </c>
      <c r="P322" s="39" t="str">
        <f ca="1">Rutas_Despiece!M322</f>
        <v>Vuelta</v>
      </c>
      <c r="Q322" s="39" t="str">
        <f ca="1">Rutas_Despiece!N322</f>
        <v/>
      </c>
      <c r="R322" s="39" t="str">
        <f ca="1">Rutas_Despiece!O322</f>
        <v/>
      </c>
      <c r="S322" s="39" t="str">
        <f ca="1">Rutas_Despiece!P322</f>
        <v/>
      </c>
      <c r="T322" s="39" t="str">
        <f ca="1">Rutas_Despiece!Q322</f>
        <v/>
      </c>
    </row>
    <row r="323" spans="1:20" x14ac:dyDescent="0.25">
      <c r="A323">
        <f ca="1">IF(Rutas_Despiece!A323&lt;&gt;Rutas_Despiece!A322,1,0)</f>
        <v>0</v>
      </c>
      <c r="B323" s="69" t="s">
        <v>1174</v>
      </c>
      <c r="C323">
        <f t="shared" ref="C323:C386" ca="1" si="21">IF(A323,0,1)</f>
        <v>1</v>
      </c>
      <c r="D323">
        <f t="shared" ca="1" si="18"/>
        <v>312</v>
      </c>
      <c r="E323">
        <f t="shared" ca="1" si="20"/>
        <v>990</v>
      </c>
      <c r="F323">
        <f t="shared" ca="1" si="19"/>
        <v>320</v>
      </c>
      <c r="G323" t="str">
        <f ca="1">INDEX(Rutas_Despiece!C:C,MATCH($F323,$D:$D,0))</f>
        <v>Rutas_6</v>
      </c>
      <c r="H323" t="str">
        <f ca="1">INDEX(Rutas_Despiece!$D:$D,MATCH($F323,$D:$D,0))</f>
        <v>Ruta 1_6</v>
      </c>
      <c r="I323">
        <f ca="1">INDEX(Rutas_Despiece!$J:$J,MATCH($F323,$D:$D,0))</f>
        <v>41.669821900000002</v>
      </c>
      <c r="J323">
        <f ca="1">INDEX(Rutas_Despiece!$K:$K,MATCH($F323,$D:$D,0))</f>
        <v>-0.83928380000000002</v>
      </c>
      <c r="L323" t="str">
        <f ca="1">INDEX(Rutas_Despiece!$F:$F,MATCH($F323,$D:$D,0))&amp;" "&amp;INDEX(Rutas_Despiece!$G:$G,MATCH($F323,$D:$D,0))</f>
        <v xml:space="preserve">Avd. Santa Isabel  </v>
      </c>
      <c r="M323" t="str">
        <f ca="1">INDEX(Rutas_Despiece!$H:$H,MATCH($F323,$D:$D,0))</f>
        <v>Zaragoza</v>
      </c>
      <c r="N323" t="str">
        <f ca="1">INDEX(Rutas_Despiece!$I:$I,MATCH($F323,$D:$D,0))</f>
        <v>Zaragoza, España</v>
      </c>
      <c r="O323" t="str">
        <f ca="1">INDEX(Rutas_Despiece!$L:$L,MATCH($F323,$D:$D,0))</f>
        <v>Frente Avd. Industria</v>
      </c>
      <c r="P323" s="39" t="str">
        <f ca="1">Rutas_Despiece!M323</f>
        <v>Vuelta</v>
      </c>
      <c r="Q323" s="39" t="str">
        <f ca="1">Rutas_Despiece!N323</f>
        <v/>
      </c>
      <c r="R323" s="39" t="str">
        <f ca="1">Rutas_Despiece!O323</f>
        <v/>
      </c>
      <c r="S323" s="39" t="str">
        <f ca="1">Rutas_Despiece!P323</f>
        <v/>
      </c>
      <c r="T323" s="39" t="str">
        <f ca="1">Rutas_Despiece!Q323</f>
        <v/>
      </c>
    </row>
    <row r="324" spans="1:20" x14ac:dyDescent="0.25">
      <c r="A324">
        <f ca="1">IF(Rutas_Despiece!A324&lt;&gt;Rutas_Despiece!A323,1,0)</f>
        <v>0</v>
      </c>
      <c r="B324" s="69" t="s">
        <v>1174</v>
      </c>
      <c r="C324">
        <f t="shared" ca="1" si="21"/>
        <v>1</v>
      </c>
      <c r="D324">
        <f t="shared" ref="D324:D387" ca="1" si="22">D323+C324</f>
        <v>313</v>
      </c>
      <c r="E324">
        <f t="shared" ca="1" si="20"/>
        <v>990</v>
      </c>
      <c r="F324">
        <f t="shared" ref="F324:F387" ca="1" si="23">IF(F323&lt;E324,F323+1,"")</f>
        <v>321</v>
      </c>
      <c r="G324" t="str">
        <f ca="1">INDEX(Rutas_Despiece!C:C,MATCH($F324,$D:$D,0))</f>
        <v>Rutas_6</v>
      </c>
      <c r="H324" t="str">
        <f ca="1">INDEX(Rutas_Despiece!$D:$D,MATCH($F324,$D:$D,0))</f>
        <v>Ruta 1_6</v>
      </c>
      <c r="I324">
        <f ca="1">INDEX(Rutas_Despiece!$J:$J,MATCH($F324,$D:$D,0))</f>
        <v>41.667003800000003</v>
      </c>
      <c r="J324">
        <f ca="1">INDEX(Rutas_Despiece!$K:$K,MATCH($F324,$D:$D,0))</f>
        <v>-0.83179950000000002</v>
      </c>
      <c r="L324" t="str">
        <f ca="1">INDEX(Rutas_Despiece!$F:$F,MATCH($F324,$D:$D,0))&amp;" "&amp;INDEX(Rutas_Despiece!$G:$G,MATCH($F324,$D:$D,0))</f>
        <v xml:space="preserve">Avd. Santa Isabel  </v>
      </c>
      <c r="M324" t="str">
        <f ca="1">INDEX(Rutas_Despiece!$H:$H,MATCH($F324,$D:$D,0))</f>
        <v>Zaragoza</v>
      </c>
      <c r="N324" t="str">
        <f ca="1">INDEX(Rutas_Despiece!$I:$I,MATCH($F324,$D:$D,0))</f>
        <v>Zaragoza, España</v>
      </c>
      <c r="O324" t="str">
        <f ca="1">INDEX(Rutas_Despiece!$L:$L,MATCH($F324,$D:$D,0))</f>
        <v>Frente Plaza Serrano Bergés - Pd. Bus</v>
      </c>
      <c r="P324" s="39" t="str">
        <f ca="1">Rutas_Despiece!M324</f>
        <v>Vuelta</v>
      </c>
      <c r="Q324" s="39" t="str">
        <f ca="1">Rutas_Despiece!N324</f>
        <v/>
      </c>
      <c r="R324" s="39" t="str">
        <f ca="1">Rutas_Despiece!O324</f>
        <v/>
      </c>
      <c r="S324" s="39" t="str">
        <f ca="1">Rutas_Despiece!P324</f>
        <v/>
      </c>
      <c r="T324" s="39" t="str">
        <f ca="1">Rutas_Despiece!Q324</f>
        <v/>
      </c>
    </row>
    <row r="325" spans="1:20" x14ac:dyDescent="0.25">
      <c r="A325">
        <f ca="1">IF(Rutas_Despiece!A325&lt;&gt;Rutas_Despiece!A324,1,0)</f>
        <v>0</v>
      </c>
      <c r="B325" s="69" t="s">
        <v>1174</v>
      </c>
      <c r="C325">
        <f t="shared" ca="1" si="21"/>
        <v>1</v>
      </c>
      <c r="D325">
        <f t="shared" ca="1" si="22"/>
        <v>314</v>
      </c>
      <c r="E325">
        <f t="shared" ref="E325:E388" ca="1" si="24">E324</f>
        <v>990</v>
      </c>
      <c r="F325">
        <f t="shared" ca="1" si="23"/>
        <v>322</v>
      </c>
      <c r="G325" t="str">
        <f ca="1">INDEX(Rutas_Despiece!C:C,MATCH($F325,$D:$D,0))</f>
        <v>Rutas_6</v>
      </c>
      <c r="H325" t="str">
        <f ca="1">INDEX(Rutas_Despiece!$D:$D,MATCH($F325,$D:$D,0))</f>
        <v>Ruta 1_6</v>
      </c>
      <c r="I325">
        <f ca="1">INDEX(Rutas_Despiece!$J:$J,MATCH($F325,$D:$D,0))</f>
        <v>41.666772600000002</v>
      </c>
      <c r="J325">
        <f ca="1">INDEX(Rutas_Despiece!$K:$K,MATCH($F325,$D:$D,0))</f>
        <v>-0.82403680000000001</v>
      </c>
      <c r="L325" t="str">
        <f ca="1">INDEX(Rutas_Despiece!$F:$F,MATCH($F325,$D:$D,0))&amp;" "&amp;INDEX(Rutas_Despiece!$G:$G,MATCH($F325,$D:$D,0))</f>
        <v xml:space="preserve">Avd. Real Zaragoza  </v>
      </c>
      <c r="M325" t="str">
        <f ca="1">INDEX(Rutas_Despiece!$H:$H,MATCH($F325,$D:$D,0))</f>
        <v>Zaragoza</v>
      </c>
      <c r="N325" t="str">
        <f ca="1">INDEX(Rutas_Despiece!$I:$I,MATCH($F325,$D:$D,0))</f>
        <v>Zaragoza, España</v>
      </c>
      <c r="O325" t="str">
        <f ca="1">INDEX(Rutas_Despiece!$L:$L,MATCH($F325,$D:$D,0))</f>
        <v>Frente nº 29 - Pd. Bus</v>
      </c>
      <c r="P325" s="39" t="str">
        <f ca="1">Rutas_Despiece!M325</f>
        <v>Vuelta</v>
      </c>
      <c r="Q325" s="39" t="str">
        <f ca="1">Rutas_Despiece!N325</f>
        <v/>
      </c>
      <c r="R325" s="39" t="str">
        <f ca="1">Rutas_Despiece!O325</f>
        <v/>
      </c>
      <c r="S325" s="39" t="str">
        <f ca="1">Rutas_Despiece!P325</f>
        <v/>
      </c>
      <c r="T325" s="39" t="str">
        <f ca="1">Rutas_Despiece!Q325</f>
        <v/>
      </c>
    </row>
    <row r="326" spans="1:20" x14ac:dyDescent="0.25">
      <c r="A326">
        <f ca="1">IF(Rutas_Despiece!A326&lt;&gt;Rutas_Despiece!A325,1,0)</f>
        <v>0</v>
      </c>
      <c r="B326" s="69" t="s">
        <v>1174</v>
      </c>
      <c r="C326">
        <f t="shared" ca="1" si="21"/>
        <v>1</v>
      </c>
      <c r="D326">
        <f t="shared" ca="1" si="22"/>
        <v>315</v>
      </c>
      <c r="E326">
        <f t="shared" ca="1" si="24"/>
        <v>990</v>
      </c>
      <c r="F326">
        <f t="shared" ca="1" si="23"/>
        <v>323</v>
      </c>
      <c r="G326" t="str">
        <f ca="1">INDEX(Rutas_Despiece!C:C,MATCH($F326,$D:$D,0))</f>
        <v>Rutas_6</v>
      </c>
      <c r="H326" t="str">
        <f ca="1">INDEX(Rutas_Despiece!$D:$D,MATCH($F326,$D:$D,0))</f>
        <v>Ruta 2_6</v>
      </c>
      <c r="I326">
        <f ca="1">INDEX(Rutas_Despiece!$J:$J,MATCH($F326,$D:$D,0))</f>
        <v>41.617158799999999</v>
      </c>
      <c r="J326" t="str">
        <f ca="1">INDEX(Rutas_Despiece!$K:$K,MATCH($F326,$D:$D,0))</f>
        <v>-0.9241188</v>
      </c>
      <c r="L326" t="str">
        <f ca="1">INDEX(Rutas_Despiece!$F:$F,MATCH($F326,$D:$D,0))&amp;" "&amp;INDEX(Rutas_Despiece!$G:$G,MATCH($F326,$D:$D,0))</f>
        <v xml:space="preserve">C/ Viridiana nº 26 </v>
      </c>
      <c r="M326" t="str">
        <f ca="1">INDEX(Rutas_Despiece!$H:$H,MATCH($F326,$D:$D,0))</f>
        <v>Zaragoza</v>
      </c>
      <c r="N326" t="str">
        <f ca="1">INDEX(Rutas_Despiece!$I:$I,MATCH($F326,$D:$D,0))</f>
        <v>Zaragoza, España</v>
      </c>
      <c r="O326" t="str">
        <f ca="1">INDEX(Rutas_Despiece!$L:$L,MATCH($F326,$D:$D,0))</f>
        <v>Pd. Bus</v>
      </c>
      <c r="P326" s="39" t="str">
        <f ca="1">Rutas_Despiece!M326</f>
        <v>Vuelta</v>
      </c>
      <c r="Q326" s="39" t="str">
        <f ca="1">Rutas_Despiece!N326</f>
        <v/>
      </c>
      <c r="R326" s="39" t="str">
        <f ca="1">Rutas_Despiece!O326</f>
        <v/>
      </c>
      <c r="S326" s="39" t="str">
        <f ca="1">Rutas_Despiece!P326</f>
        <v/>
      </c>
      <c r="T326" s="39" t="str">
        <f ca="1">Rutas_Despiece!Q326</f>
        <v/>
      </c>
    </row>
    <row r="327" spans="1:20" x14ac:dyDescent="0.25">
      <c r="A327">
        <f ca="1">IF(Rutas_Despiece!A327&lt;&gt;Rutas_Despiece!A326,1,0)</f>
        <v>0</v>
      </c>
      <c r="B327" s="69" t="s">
        <v>1174</v>
      </c>
      <c r="C327">
        <f t="shared" ca="1" si="21"/>
        <v>1</v>
      </c>
      <c r="D327">
        <f t="shared" ca="1" si="22"/>
        <v>316</v>
      </c>
      <c r="E327">
        <f t="shared" ca="1" si="24"/>
        <v>990</v>
      </c>
      <c r="F327">
        <f t="shared" ca="1" si="23"/>
        <v>324</v>
      </c>
      <c r="G327" t="str">
        <f ca="1">INDEX(Rutas_Despiece!C:C,MATCH($F327,$D:$D,0))</f>
        <v>Rutas_6</v>
      </c>
      <c r="H327" t="str">
        <f ca="1">INDEX(Rutas_Despiece!$D:$D,MATCH($F327,$D:$D,0))</f>
        <v>Ruta 2_6</v>
      </c>
      <c r="I327">
        <f ca="1">INDEX(Rutas_Despiece!$J:$J,MATCH($F327,$D:$D,0))</f>
        <v>41.621434200000003</v>
      </c>
      <c r="J327">
        <f ca="1">INDEX(Rutas_Despiece!$K:$K,MATCH($F327,$D:$D,0))</f>
        <v>-0.92397879999999999</v>
      </c>
      <c r="L327" t="str">
        <f ca="1">INDEX(Rutas_Despiece!$F:$F,MATCH($F327,$D:$D,0))&amp;" "&amp;INDEX(Rutas_Despiece!$G:$G,MATCH($F327,$D:$D,0))</f>
        <v xml:space="preserve">Calle Ciudadano Kane  </v>
      </c>
      <c r="M327" t="str">
        <f ca="1">INDEX(Rutas_Despiece!$H:$H,MATCH($F327,$D:$D,0))</f>
        <v>Zaragoza</v>
      </c>
      <c r="N327" t="str">
        <f ca="1">INDEX(Rutas_Despiece!$I:$I,MATCH($F327,$D:$D,0))</f>
        <v>Zaragoza, España</v>
      </c>
      <c r="O327" t="str">
        <f ca="1">INDEX(Rutas_Despiece!$L:$L,MATCH($F327,$D:$D,0))</f>
        <v>Esq. Los Pájaros - Pd. Bus</v>
      </c>
      <c r="P327" s="39" t="str">
        <f ca="1">Rutas_Despiece!M327</f>
        <v>Vuelta</v>
      </c>
      <c r="Q327" s="39" t="str">
        <f ca="1">Rutas_Despiece!N327</f>
        <v/>
      </c>
      <c r="R327" s="39" t="str">
        <f ca="1">Rutas_Despiece!O327</f>
        <v/>
      </c>
      <c r="S327" s="39" t="str">
        <f ca="1">Rutas_Despiece!P327</f>
        <v/>
      </c>
      <c r="T327" s="39" t="str">
        <f ca="1">Rutas_Despiece!Q327</f>
        <v/>
      </c>
    </row>
    <row r="328" spans="1:20" x14ac:dyDescent="0.25">
      <c r="A328">
        <f ca="1">IF(Rutas_Despiece!A328&lt;&gt;Rutas_Despiece!A327,1,0)</f>
        <v>0</v>
      </c>
      <c r="B328" s="69" t="s">
        <v>1174</v>
      </c>
      <c r="C328">
        <f t="shared" ca="1" si="21"/>
        <v>1</v>
      </c>
      <c r="D328">
        <f t="shared" ca="1" si="22"/>
        <v>317</v>
      </c>
      <c r="E328">
        <f t="shared" ca="1" si="24"/>
        <v>990</v>
      </c>
      <c r="F328">
        <f t="shared" ca="1" si="23"/>
        <v>325</v>
      </c>
      <c r="G328" t="str">
        <f ca="1">INDEX(Rutas_Despiece!C:C,MATCH($F328,$D:$D,0))</f>
        <v>Rutas_6</v>
      </c>
      <c r="H328" t="str">
        <f ca="1">INDEX(Rutas_Despiece!$D:$D,MATCH($F328,$D:$D,0))</f>
        <v>Ruta 2_6</v>
      </c>
      <c r="I328">
        <f ca="1">INDEX(Rutas_Despiece!$J:$J,MATCH($F328,$D:$D,0))</f>
        <v>41.622452000000003</v>
      </c>
      <c r="J328">
        <f ca="1">INDEX(Rutas_Despiece!$K:$K,MATCH($F328,$D:$D,0))</f>
        <v>-0.91843300000000005</v>
      </c>
      <c r="L328" t="str">
        <f ca="1">INDEX(Rutas_Despiece!$F:$F,MATCH($F328,$D:$D,0))&amp;" "&amp;INDEX(Rutas_Despiece!$G:$G,MATCH($F328,$D:$D,0))</f>
        <v>Paseo de los Olvidados nº 7</v>
      </c>
      <c r="M328" t="str">
        <f ca="1">INDEX(Rutas_Despiece!$H:$H,MATCH($F328,$D:$D,0))</f>
        <v>Zaragoza</v>
      </c>
      <c r="N328" t="str">
        <f ca="1">INDEX(Rutas_Despiece!$I:$I,MATCH($F328,$D:$D,0))</f>
        <v>Zaragoza, España</v>
      </c>
      <c r="O328">
        <f ca="1">INDEX(Rutas_Despiece!$L:$L,MATCH($F328,$D:$D,0))</f>
        <v>0</v>
      </c>
      <c r="P328" s="39" t="str">
        <f ca="1">Rutas_Despiece!M328</f>
        <v>Vuelta</v>
      </c>
      <c r="Q328" s="39" t="str">
        <f ca="1">Rutas_Despiece!N328</f>
        <v/>
      </c>
      <c r="R328" s="39" t="str">
        <f ca="1">Rutas_Despiece!O328</f>
        <v/>
      </c>
      <c r="S328" s="39" t="str">
        <f ca="1">Rutas_Despiece!P328</f>
        <v/>
      </c>
      <c r="T328" s="39" t="str">
        <f ca="1">Rutas_Despiece!Q328</f>
        <v/>
      </c>
    </row>
    <row r="329" spans="1:20" x14ac:dyDescent="0.25">
      <c r="A329">
        <f ca="1">IF(Rutas_Despiece!A329&lt;&gt;Rutas_Despiece!A328,1,0)</f>
        <v>0</v>
      </c>
      <c r="B329" s="69" t="s">
        <v>1174</v>
      </c>
      <c r="C329">
        <f t="shared" ca="1" si="21"/>
        <v>1</v>
      </c>
      <c r="D329">
        <f t="shared" ca="1" si="22"/>
        <v>318</v>
      </c>
      <c r="E329">
        <f t="shared" ca="1" si="24"/>
        <v>990</v>
      </c>
      <c r="F329">
        <f t="shared" ca="1" si="23"/>
        <v>326</v>
      </c>
      <c r="G329" t="str">
        <f ca="1">INDEX(Rutas_Despiece!C:C,MATCH($F329,$D:$D,0))</f>
        <v>Rutas_6</v>
      </c>
      <c r="H329" t="str">
        <f ca="1">INDEX(Rutas_Despiece!$D:$D,MATCH($F329,$D:$D,0))</f>
        <v>Ruta 2_6</v>
      </c>
      <c r="I329">
        <f ca="1">INDEX(Rutas_Despiece!$J:$J,MATCH($F329,$D:$D,0))</f>
        <v>41.630032</v>
      </c>
      <c r="J329">
        <f ca="1">INDEX(Rutas_Despiece!$K:$K,MATCH($F329,$D:$D,0))</f>
        <v>-0.90645399999999998</v>
      </c>
      <c r="L329" t="str">
        <f ca="1">INDEX(Rutas_Despiece!$F:$F,MATCH($F329,$D:$D,0))&amp;" "&amp;INDEX(Rutas_Despiece!$G:$G,MATCH($F329,$D:$D,0))</f>
        <v xml:space="preserve">Vía Ibérica nº 67 </v>
      </c>
      <c r="M329" t="str">
        <f ca="1">INDEX(Rutas_Despiece!$H:$H,MATCH($F329,$D:$D,0))</f>
        <v>Zaragoza</v>
      </c>
      <c r="N329" t="str">
        <f ca="1">INDEX(Rutas_Despiece!$I:$I,MATCH($F329,$D:$D,0))</f>
        <v>Zaragoza, España</v>
      </c>
      <c r="O329" t="str">
        <f ca="1">INDEX(Rutas_Despiece!$L:$L,MATCH($F329,$D:$D,0))</f>
        <v>Frente Argualas - Pd. Bus</v>
      </c>
      <c r="P329" s="39" t="str">
        <f ca="1">Rutas_Despiece!M329</f>
        <v>Vuelta</v>
      </c>
      <c r="Q329" s="39" t="str">
        <f ca="1">Rutas_Despiece!N329</f>
        <v/>
      </c>
      <c r="R329" s="39" t="str">
        <f ca="1">Rutas_Despiece!O329</f>
        <v/>
      </c>
      <c r="S329" s="39" t="str">
        <f ca="1">Rutas_Despiece!P329</f>
        <v/>
      </c>
      <c r="T329" s="39" t="str">
        <f ca="1">Rutas_Despiece!Q329</f>
        <v/>
      </c>
    </row>
    <row r="330" spans="1:20" x14ac:dyDescent="0.25">
      <c r="A330">
        <f ca="1">IF(Rutas_Despiece!A330&lt;&gt;Rutas_Despiece!A329,1,0)</f>
        <v>0</v>
      </c>
      <c r="B330" s="69" t="s">
        <v>1174</v>
      </c>
      <c r="C330">
        <f t="shared" ca="1" si="21"/>
        <v>1</v>
      </c>
      <c r="D330">
        <f t="shared" ca="1" si="22"/>
        <v>319</v>
      </c>
      <c r="E330">
        <f t="shared" ca="1" si="24"/>
        <v>990</v>
      </c>
      <c r="F330">
        <f t="shared" ca="1" si="23"/>
        <v>327</v>
      </c>
      <c r="G330" t="str">
        <f ca="1">INDEX(Rutas_Despiece!C:C,MATCH($F330,$D:$D,0))</f>
        <v>Rutas_6</v>
      </c>
      <c r="H330" t="str">
        <f ca="1">INDEX(Rutas_Despiece!$D:$D,MATCH($F330,$D:$D,0))</f>
        <v>Ruta 2_6</v>
      </c>
      <c r="I330">
        <f ca="1">INDEX(Rutas_Despiece!$J:$J,MATCH($F330,$D:$D,0))</f>
        <v>41.634138399999998</v>
      </c>
      <c r="J330">
        <f ca="1">INDEX(Rutas_Despiece!$K:$K,MATCH($F330,$D:$D,0))</f>
        <v>-0.91122479999999995</v>
      </c>
      <c r="L330" t="str">
        <f ca="1">INDEX(Rutas_Despiece!$F:$F,MATCH($F330,$D:$D,0))&amp;" "&amp;INDEX(Rutas_Despiece!$G:$G,MATCH($F330,$D:$D,0))</f>
        <v xml:space="preserve">Vía Hispanidad nº 16 </v>
      </c>
      <c r="M330" t="str">
        <f ca="1">INDEX(Rutas_Despiece!$H:$H,MATCH($F330,$D:$D,0))</f>
        <v>Zaragoza</v>
      </c>
      <c r="N330" t="str">
        <f ca="1">INDEX(Rutas_Despiece!$I:$I,MATCH($F330,$D:$D,0))</f>
        <v>Zaragoza, España</v>
      </c>
      <c r="O330" t="str">
        <f ca="1">INDEX(Rutas_Despiece!$L:$L,MATCH($F330,$D:$D,0))</f>
        <v>Gas. Casablanca - Pd. Bus</v>
      </c>
      <c r="P330" s="39" t="str">
        <f ca="1">Rutas_Despiece!M330</f>
        <v>Vuelta</v>
      </c>
      <c r="Q330" s="39" t="str">
        <f ca="1">Rutas_Despiece!N330</f>
        <v/>
      </c>
      <c r="R330" s="39" t="str">
        <f ca="1">Rutas_Despiece!O330</f>
        <v/>
      </c>
      <c r="S330" s="39" t="str">
        <f ca="1">Rutas_Despiece!P330</f>
        <v/>
      </c>
      <c r="T330" s="39" t="str">
        <f ca="1">Rutas_Despiece!Q330</f>
        <v/>
      </c>
    </row>
    <row r="331" spans="1:20" x14ac:dyDescent="0.25">
      <c r="A331">
        <f ca="1">IF(Rutas_Despiece!A331&lt;&gt;Rutas_Despiece!A330,1,0)</f>
        <v>0</v>
      </c>
      <c r="B331" s="69" t="s">
        <v>1174</v>
      </c>
      <c r="C331">
        <f t="shared" ca="1" si="21"/>
        <v>1</v>
      </c>
      <c r="D331">
        <f t="shared" ca="1" si="22"/>
        <v>320</v>
      </c>
      <c r="E331">
        <f t="shared" ca="1" si="24"/>
        <v>990</v>
      </c>
      <c r="F331">
        <f t="shared" ca="1" si="23"/>
        <v>328</v>
      </c>
      <c r="G331" t="str">
        <f ca="1">INDEX(Rutas_Despiece!C:C,MATCH($F331,$D:$D,0))</f>
        <v>Rutas_6</v>
      </c>
      <c r="H331" t="str">
        <f ca="1">INDEX(Rutas_Despiece!$D:$D,MATCH($F331,$D:$D,0))</f>
        <v>Ruta 2_6</v>
      </c>
      <c r="I331">
        <f ca="1">INDEX(Rutas_Despiece!$J:$J,MATCH($F331,$D:$D,0))</f>
        <v>41.636246999999997</v>
      </c>
      <c r="J331">
        <f ca="1">INDEX(Rutas_Despiece!$K:$K,MATCH($F331,$D:$D,0))</f>
        <v>-0.91250819999999999</v>
      </c>
      <c r="L331" t="str">
        <f ca="1">INDEX(Rutas_Despiece!$F:$F,MATCH($F331,$D:$D,0))&amp;" "&amp;INDEX(Rutas_Despiece!$G:$G,MATCH($F331,$D:$D,0))</f>
        <v xml:space="preserve">Vía Hispanidad  </v>
      </c>
      <c r="M331" t="str">
        <f ca="1">INDEX(Rutas_Despiece!$H:$H,MATCH($F331,$D:$D,0))</f>
        <v>Zaragoza</v>
      </c>
      <c r="N331" t="str">
        <f ca="1">INDEX(Rutas_Despiece!$I:$I,MATCH($F331,$D:$D,0))</f>
        <v>Zaragoza, España</v>
      </c>
      <c r="O331" t="str">
        <f ca="1">INDEX(Rutas_Despiece!$L:$L,MATCH($F331,$D:$D,0))</f>
        <v>Esq. Sainz de Varanda - Pd. Bus</v>
      </c>
      <c r="P331" s="39" t="str">
        <f ca="1">Rutas_Despiece!M331</f>
        <v>Vuelta</v>
      </c>
      <c r="Q331" s="39" t="str">
        <f ca="1">Rutas_Despiece!N331</f>
        <v/>
      </c>
      <c r="R331" s="39" t="str">
        <f ca="1">Rutas_Despiece!O331</f>
        <v/>
      </c>
      <c r="S331" s="39" t="str">
        <f ca="1">Rutas_Despiece!P331</f>
        <v/>
      </c>
      <c r="T331" s="39" t="str">
        <f ca="1">Rutas_Despiece!Q331</f>
        <v/>
      </c>
    </row>
    <row r="332" spans="1:20" x14ac:dyDescent="0.25">
      <c r="A332">
        <f ca="1">IF(Rutas_Despiece!A332&lt;&gt;Rutas_Despiece!A331,1,0)</f>
        <v>0</v>
      </c>
      <c r="B332" s="69" t="s">
        <v>1174</v>
      </c>
      <c r="C332">
        <f t="shared" ca="1" si="21"/>
        <v>1</v>
      </c>
      <c r="D332">
        <f t="shared" ca="1" si="22"/>
        <v>321</v>
      </c>
      <c r="E332">
        <f t="shared" ca="1" si="24"/>
        <v>990</v>
      </c>
      <c r="F332">
        <f t="shared" ca="1" si="23"/>
        <v>329</v>
      </c>
      <c r="G332" t="str">
        <f ca="1">INDEX(Rutas_Despiece!C:C,MATCH($F332,$D:$D,0))</f>
        <v>Rutas_6</v>
      </c>
      <c r="H332" t="str">
        <f ca="1">INDEX(Rutas_Despiece!$D:$D,MATCH($F332,$D:$D,0))</f>
        <v>Ruta 2_6</v>
      </c>
      <c r="I332">
        <f ca="1">INDEX(Rutas_Despiece!$J:$J,MATCH($F332,$D:$D,0))</f>
        <v>41.641716799999998</v>
      </c>
      <c r="J332">
        <f ca="1">INDEX(Rutas_Despiece!$K:$K,MATCH($F332,$D:$D,0))</f>
        <v>-0.91498789999999997</v>
      </c>
      <c r="L332" t="str">
        <f ca="1">INDEX(Rutas_Despiece!$F:$F,MATCH($F332,$D:$D,0))&amp;" "&amp;INDEX(Rutas_Despiece!$G:$G,MATCH($F332,$D:$D,0))</f>
        <v xml:space="preserve">Vía Hispanidad  </v>
      </c>
      <c r="M332" t="str">
        <f ca="1">INDEX(Rutas_Despiece!$H:$H,MATCH($F332,$D:$D,0))</f>
        <v>Zaragoza</v>
      </c>
      <c r="N332" t="str">
        <f ca="1">INDEX(Rutas_Despiece!$I:$I,MATCH($F332,$D:$D,0))</f>
        <v>Zaragoza, España</v>
      </c>
      <c r="O332" t="str">
        <f ca="1">INDEX(Rutas_Despiece!$L:$L,MATCH($F332,$D:$D,0))</f>
        <v>Esq. Gómez Laguna - Pd. Bus</v>
      </c>
      <c r="P332" s="39" t="str">
        <f ca="1">Rutas_Despiece!M332</f>
        <v>Vuelta</v>
      </c>
      <c r="Q332" s="39" t="str">
        <f ca="1">Rutas_Despiece!N332</f>
        <v/>
      </c>
      <c r="R332" s="39" t="str">
        <f ca="1">Rutas_Despiece!O332</f>
        <v/>
      </c>
      <c r="S332" s="39" t="str">
        <f ca="1">Rutas_Despiece!P332</f>
        <v/>
      </c>
      <c r="T332" s="39" t="str">
        <f ca="1">Rutas_Despiece!Q332</f>
        <v/>
      </c>
    </row>
    <row r="333" spans="1:20" x14ac:dyDescent="0.25">
      <c r="A333">
        <f ca="1">IF(Rutas_Despiece!A333&lt;&gt;Rutas_Despiece!A332,1,0)</f>
        <v>0</v>
      </c>
      <c r="B333" s="69" t="s">
        <v>1174</v>
      </c>
      <c r="C333">
        <f t="shared" ca="1" si="21"/>
        <v>1</v>
      </c>
      <c r="D333">
        <f t="shared" ca="1" si="22"/>
        <v>322</v>
      </c>
      <c r="E333">
        <f t="shared" ca="1" si="24"/>
        <v>990</v>
      </c>
      <c r="F333">
        <f t="shared" ca="1" si="23"/>
        <v>330</v>
      </c>
      <c r="G333" t="str">
        <f ca="1">INDEX(Rutas_Despiece!C:C,MATCH($F333,$D:$D,0))</f>
        <v>Rutas_6</v>
      </c>
      <c r="H333" t="str">
        <f ca="1">INDEX(Rutas_Despiece!$D:$D,MATCH($F333,$D:$D,0))</f>
        <v>Ruta 2_6</v>
      </c>
      <c r="I333">
        <f ca="1">INDEX(Rutas_Despiece!$J:$J,MATCH($F333,$D:$D,0))</f>
        <v>41.643380299999997</v>
      </c>
      <c r="J333">
        <f ca="1">INDEX(Rutas_Despiece!$K:$K,MATCH($F333,$D:$D,0))</f>
        <v>-0.91569800000000001</v>
      </c>
      <c r="L333" t="str">
        <f ca="1">INDEX(Rutas_Despiece!$F:$F,MATCH($F333,$D:$D,0))&amp;" "&amp;INDEX(Rutas_Despiece!$G:$G,MATCH($F333,$D:$D,0))</f>
        <v xml:space="preserve">Vía Hispanidad  </v>
      </c>
      <c r="M333" t="str">
        <f ca="1">INDEX(Rutas_Despiece!$H:$H,MATCH($F333,$D:$D,0))</f>
        <v>Zaragoza</v>
      </c>
      <c r="N333" t="str">
        <f ca="1">INDEX(Rutas_Despiece!$I:$I,MATCH($F333,$D:$D,0))</f>
        <v>Zaragoza, España</v>
      </c>
      <c r="O333" t="str">
        <f ca="1">INDEX(Rutas_Despiece!$L:$L,MATCH($F333,$D:$D,0))</f>
        <v>Esq. Duquesa Villahermosa</v>
      </c>
      <c r="P333" s="39" t="str">
        <f ca="1">Rutas_Despiece!M333</f>
        <v>Vuelta</v>
      </c>
      <c r="Q333" s="39" t="str">
        <f ca="1">Rutas_Despiece!N333</f>
        <v/>
      </c>
      <c r="R333" s="39" t="str">
        <f ca="1">Rutas_Despiece!O333</f>
        <v/>
      </c>
      <c r="S333" s="39" t="str">
        <f ca="1">Rutas_Despiece!P333</f>
        <v/>
      </c>
      <c r="T333" s="39" t="str">
        <f ca="1">Rutas_Despiece!Q333</f>
        <v/>
      </c>
    </row>
    <row r="334" spans="1:20" x14ac:dyDescent="0.25">
      <c r="A334">
        <f ca="1">IF(Rutas_Despiece!A334&lt;&gt;Rutas_Despiece!A333,1,0)</f>
        <v>1</v>
      </c>
      <c r="B334" s="69" t="s">
        <v>1174</v>
      </c>
      <c r="C334">
        <f t="shared" ca="1" si="21"/>
        <v>0</v>
      </c>
      <c r="D334">
        <f t="shared" ca="1" si="22"/>
        <v>322</v>
      </c>
      <c r="E334">
        <f t="shared" ca="1" si="24"/>
        <v>990</v>
      </c>
      <c r="F334">
        <f t="shared" ca="1" si="23"/>
        <v>331</v>
      </c>
      <c r="G334" t="str">
        <f ca="1">INDEX(Rutas_Despiece!C:C,MATCH($F334,$D:$D,0))</f>
        <v>Rutas_6</v>
      </c>
      <c r="H334" t="str">
        <f ca="1">INDEX(Rutas_Despiece!$D:$D,MATCH($F334,$D:$D,0))</f>
        <v>Ruta 2_6</v>
      </c>
      <c r="I334">
        <f ca="1">INDEX(Rutas_Despiece!$J:$J,MATCH($F334,$D:$D,0))</f>
        <v>41.6487689</v>
      </c>
      <c r="J334">
        <f ca="1">INDEX(Rutas_Despiece!$K:$K,MATCH($F334,$D:$D,0))</f>
        <v>-0.91995720000000003</v>
      </c>
      <c r="L334" t="str">
        <f ca="1">INDEX(Rutas_Despiece!$F:$F,MATCH($F334,$D:$D,0))&amp;" "&amp;INDEX(Rutas_Despiece!$G:$G,MATCH($F334,$D:$D,0))</f>
        <v xml:space="preserve">Vía Hispanidad nº 102-104 </v>
      </c>
      <c r="M334" t="str">
        <f ca="1">INDEX(Rutas_Despiece!$H:$H,MATCH($F334,$D:$D,0))</f>
        <v>Zaragoza</v>
      </c>
      <c r="N334" t="str">
        <f ca="1">INDEX(Rutas_Despiece!$I:$I,MATCH($F334,$D:$D,0))</f>
        <v>Zaragoza, España</v>
      </c>
      <c r="O334" t="str">
        <f ca="1">INDEX(Rutas_Despiece!$L:$L,MATCH($F334,$D:$D,0))</f>
        <v>Pd. Bus</v>
      </c>
      <c r="P334" s="39" t="str">
        <f ca="1">Rutas_Despiece!M334</f>
        <v>Ida</v>
      </c>
      <c r="Q334" s="39" t="str">
        <f ca="1">Rutas_Despiece!N334</f>
        <v/>
      </c>
      <c r="R334" s="39" t="str">
        <f ca="1">Rutas_Despiece!O334</f>
        <v/>
      </c>
      <c r="S334" s="39" t="str">
        <f ca="1">Rutas_Despiece!P334</f>
        <v/>
      </c>
      <c r="T334" s="39" t="str">
        <f ca="1">Rutas_Despiece!Q334</f>
        <v/>
      </c>
    </row>
    <row r="335" spans="1:20" x14ac:dyDescent="0.25">
      <c r="A335">
        <f ca="1">IF(Rutas_Despiece!A335&lt;&gt;Rutas_Despiece!A334,1,0)</f>
        <v>0</v>
      </c>
      <c r="B335" s="69" t="s">
        <v>1174</v>
      </c>
      <c r="C335">
        <f t="shared" ca="1" si="21"/>
        <v>1</v>
      </c>
      <c r="D335">
        <f t="shared" ca="1" si="22"/>
        <v>323</v>
      </c>
      <c r="E335">
        <f t="shared" ca="1" si="24"/>
        <v>990</v>
      </c>
      <c r="F335">
        <f t="shared" ca="1" si="23"/>
        <v>332</v>
      </c>
      <c r="G335" t="str">
        <f ca="1">INDEX(Rutas_Despiece!C:C,MATCH($F335,$D:$D,0))</f>
        <v>Rutas_6</v>
      </c>
      <c r="H335" t="str">
        <f ca="1">INDEX(Rutas_Despiece!$D:$D,MATCH($F335,$D:$D,0))</f>
        <v>Ruta 2_6</v>
      </c>
      <c r="I335">
        <f ca="1">INDEX(Rutas_Despiece!$J:$J,MATCH($F335,$D:$D,0))</f>
        <v>41.655067600000002</v>
      </c>
      <c r="J335">
        <f ca="1">INDEX(Rutas_Despiece!$K:$K,MATCH($F335,$D:$D,0))</f>
        <v>-0.922427</v>
      </c>
      <c r="L335" t="str">
        <f ca="1">INDEX(Rutas_Despiece!$F:$F,MATCH($F335,$D:$D,0))&amp;" "&amp;INDEX(Rutas_Despiece!$G:$G,MATCH($F335,$D:$D,0))</f>
        <v>Vía Hispanidad nº 132</v>
      </c>
      <c r="M335" t="str">
        <f ca="1">INDEX(Rutas_Despiece!$H:$H,MATCH($F335,$D:$D,0))</f>
        <v>Zaragoza</v>
      </c>
      <c r="N335" t="str">
        <f ca="1">INDEX(Rutas_Despiece!$I:$I,MATCH($F335,$D:$D,0))</f>
        <v>Zaragoza, España</v>
      </c>
      <c r="O335">
        <f ca="1">INDEX(Rutas_Despiece!$L:$L,MATCH($F335,$D:$D,0))</f>
        <v>0</v>
      </c>
      <c r="P335" s="39" t="str">
        <f ca="1">Rutas_Despiece!M335</f>
        <v>Ida</v>
      </c>
      <c r="Q335" s="39" t="str">
        <f ca="1">Rutas_Despiece!N335</f>
        <v>04:45</v>
      </c>
      <c r="R335" s="39" t="str">
        <f ca="1">Rutas_Despiece!O335</f>
        <v>12:43</v>
      </c>
      <c r="S335" s="39" t="str">
        <f ca="1">Rutas_Despiece!P335</f>
        <v>20:45</v>
      </c>
      <c r="T335" s="39" t="str">
        <f ca="1">Rutas_Despiece!Q335</f>
        <v>06:43</v>
      </c>
    </row>
    <row r="336" spans="1:20" x14ac:dyDescent="0.25">
      <c r="A336">
        <f ca="1">IF(Rutas_Despiece!A336&lt;&gt;Rutas_Despiece!A335,1,0)</f>
        <v>0</v>
      </c>
      <c r="B336" s="69" t="s">
        <v>1174</v>
      </c>
      <c r="C336">
        <f t="shared" ca="1" si="21"/>
        <v>1</v>
      </c>
      <c r="D336">
        <f t="shared" ca="1" si="22"/>
        <v>324</v>
      </c>
      <c r="E336">
        <f t="shared" ca="1" si="24"/>
        <v>990</v>
      </c>
      <c r="F336">
        <f t="shared" ca="1" si="23"/>
        <v>333</v>
      </c>
      <c r="G336" t="str">
        <f ca="1">INDEX(Rutas_Despiece!C:C,MATCH($F336,$D:$D,0))</f>
        <v>Rutas_6</v>
      </c>
      <c r="H336" t="str">
        <f ca="1">INDEX(Rutas_Despiece!$D:$D,MATCH($F336,$D:$D,0))</f>
        <v>Ruta 2_6</v>
      </c>
      <c r="I336">
        <f ca="1">INDEX(Rutas_Despiece!$J:$J,MATCH($F336,$D:$D,0))</f>
        <v>41.665072199999997</v>
      </c>
      <c r="J336">
        <f ca="1">INDEX(Rutas_Despiece!$K:$K,MATCH($F336,$D:$D,0))</f>
        <v>-0.93458719999999995</v>
      </c>
      <c r="L336" t="str">
        <f ca="1">INDEX(Rutas_Despiece!$F:$F,MATCH($F336,$D:$D,0))&amp;" "&amp;INDEX(Rutas_Despiece!$G:$G,MATCH($F336,$D:$D,0))</f>
        <v xml:space="preserve">Torres San Lamberto "Punto 0"  </v>
      </c>
      <c r="M336" t="str">
        <f ca="1">INDEX(Rutas_Despiece!$H:$H,MATCH($F336,$D:$D,0))</f>
        <v>Zaragoza</v>
      </c>
      <c r="N336" t="str">
        <f ca="1">INDEX(Rutas_Despiece!$I:$I,MATCH($F336,$D:$D,0))</f>
        <v>Zaragoza, España</v>
      </c>
      <c r="O336" t="str">
        <f ca="1">INDEX(Rutas_Despiece!$L:$L,MATCH($F336,$D:$D,0))</f>
        <v>Pd. Bus</v>
      </c>
      <c r="P336" s="39" t="str">
        <f ca="1">Rutas_Despiece!M336</f>
        <v>Ida</v>
      </c>
      <c r="Q336" s="39" t="str">
        <f ca="1">Rutas_Despiece!N336</f>
        <v>04:48</v>
      </c>
      <c r="R336" s="39" t="str">
        <f ca="1">Rutas_Despiece!O336</f>
        <v>12:46</v>
      </c>
      <c r="S336" s="39" t="str">
        <f ca="1">Rutas_Despiece!P336</f>
        <v>20:48</v>
      </c>
      <c r="T336" s="39" t="str">
        <f ca="1">Rutas_Despiece!Q336</f>
        <v>06:46</v>
      </c>
    </row>
    <row r="337" spans="1:20" x14ac:dyDescent="0.25">
      <c r="A337">
        <f ca="1">IF(Rutas_Despiece!A337&lt;&gt;Rutas_Despiece!A336,1,0)</f>
        <v>0</v>
      </c>
      <c r="B337" s="69" t="s">
        <v>1174</v>
      </c>
      <c r="C337">
        <f t="shared" ca="1" si="21"/>
        <v>1</v>
      </c>
      <c r="D337">
        <f t="shared" ca="1" si="22"/>
        <v>325</v>
      </c>
      <c r="E337">
        <f t="shared" ca="1" si="24"/>
        <v>990</v>
      </c>
      <c r="F337">
        <f t="shared" ca="1" si="23"/>
        <v>334</v>
      </c>
      <c r="G337" t="str">
        <f ca="1">INDEX(Rutas_Despiece!C:C,MATCH($F337,$D:$D,0))</f>
        <v>Rutas_6</v>
      </c>
      <c r="H337" t="str">
        <f ca="1">INDEX(Rutas_Despiece!$D:$D,MATCH($F337,$D:$D,0))</f>
        <v>Ruta 2_6</v>
      </c>
      <c r="I337">
        <f ca="1">INDEX(Rutas_Despiece!$J:$J,MATCH($F337,$D:$D,0))</f>
        <v>41.749628000000001</v>
      </c>
      <c r="J337">
        <f ca="1">INDEX(Rutas_Despiece!$K:$K,MATCH($F337,$D:$D,0))</f>
        <v>-1.1755139999999999</v>
      </c>
      <c r="L337" t="str">
        <f ca="1">INDEX(Rutas_Despiece!$F:$F,MATCH($F337,$D:$D,0))&amp;" "&amp;INDEX(Rutas_Despiece!$G:$G,MATCH($F337,$D:$D,0))</f>
        <v xml:space="preserve">Pol. Ind Entrerrios </v>
      </c>
      <c r="M337" t="str">
        <f ca="1">INDEX(Rutas_Despiece!$H:$H,MATCH($F337,$D:$D,0))</f>
        <v>Figueruelas</v>
      </c>
      <c r="N337" t="str">
        <f ca="1">INDEX(Rutas_Despiece!$I:$I,MATCH($F337,$D:$D,0))</f>
        <v>Zaragoza, España</v>
      </c>
      <c r="O337" t="str">
        <f ca="1">INDEX(Rutas_Despiece!$L:$L,MATCH($F337,$D:$D,0))</f>
        <v>Opel Puerta 5</v>
      </c>
      <c r="P337" s="39" t="str">
        <f ca="1">Rutas_Despiece!M337</f>
        <v>Ida</v>
      </c>
      <c r="Q337" s="39" t="str">
        <f ca="1">Rutas_Despiece!N337</f>
        <v>04:50</v>
      </c>
      <c r="R337" s="39" t="str">
        <f ca="1">Rutas_Despiece!O337</f>
        <v>12:48</v>
      </c>
      <c r="S337" s="39" t="str">
        <f ca="1">Rutas_Despiece!P337</f>
        <v>20:50</v>
      </c>
      <c r="T337" s="39" t="str">
        <f ca="1">Rutas_Despiece!Q337</f>
        <v>06:48</v>
      </c>
    </row>
    <row r="338" spans="1:20" x14ac:dyDescent="0.25">
      <c r="A338">
        <f ca="1">IF(Rutas_Despiece!A338&lt;&gt;Rutas_Despiece!A337,1,0)</f>
        <v>0</v>
      </c>
      <c r="B338" s="69" t="s">
        <v>1174</v>
      </c>
      <c r="C338">
        <f t="shared" ca="1" si="21"/>
        <v>1</v>
      </c>
      <c r="D338">
        <f t="shared" ca="1" si="22"/>
        <v>326</v>
      </c>
      <c r="E338">
        <f t="shared" ca="1" si="24"/>
        <v>990</v>
      </c>
      <c r="F338">
        <f t="shared" ca="1" si="23"/>
        <v>335</v>
      </c>
      <c r="G338" t="str">
        <f ca="1">INDEX(Rutas_Despiece!C:C,MATCH($F338,$D:$D,0))</f>
        <v>Rutas_6</v>
      </c>
      <c r="H338" t="str">
        <f ca="1">INDEX(Rutas_Despiece!$D:$D,MATCH($F338,$D:$D,0))</f>
        <v>Ruta 2_6</v>
      </c>
      <c r="I338">
        <f ca="1">INDEX(Rutas_Despiece!$J:$J,MATCH($F338,$D:$D,0))</f>
        <v>41.749628000000001</v>
      </c>
      <c r="J338">
        <f ca="1">INDEX(Rutas_Despiece!$K:$K,MATCH($F338,$D:$D,0))</f>
        <v>-1.1755139999999999</v>
      </c>
      <c r="L338" t="str">
        <f ca="1">INDEX(Rutas_Despiece!$F:$F,MATCH($F338,$D:$D,0))&amp;" "&amp;INDEX(Rutas_Despiece!$G:$G,MATCH($F338,$D:$D,0))</f>
        <v xml:space="preserve">Pol. Ind Entrerrios </v>
      </c>
      <c r="M338" t="str">
        <f ca="1">INDEX(Rutas_Despiece!$H:$H,MATCH($F338,$D:$D,0))</f>
        <v>Figueruelas</v>
      </c>
      <c r="N338" t="str">
        <f ca="1">INDEX(Rutas_Despiece!$I:$I,MATCH($F338,$D:$D,0))</f>
        <v>Zaragoza, España</v>
      </c>
      <c r="O338" t="str">
        <f ca="1">INDEX(Rutas_Despiece!$L:$L,MATCH($F338,$D:$D,0))</f>
        <v>Opel Puerta 5</v>
      </c>
      <c r="P338" s="39" t="str">
        <f ca="1">Rutas_Despiece!M338</f>
        <v>Ida</v>
      </c>
      <c r="Q338" s="39" t="str">
        <f ca="1">Rutas_Despiece!N338</f>
        <v>04:55</v>
      </c>
      <c r="R338" s="39" t="str">
        <f ca="1">Rutas_Despiece!O338</f>
        <v>12:54</v>
      </c>
      <c r="S338" s="39" t="str">
        <f ca="1">Rutas_Despiece!P338</f>
        <v>20:55</v>
      </c>
      <c r="T338" s="39" t="str">
        <f ca="1">Rutas_Despiece!Q338</f>
        <v>06:54</v>
      </c>
    </row>
    <row r="339" spans="1:20" x14ac:dyDescent="0.25">
      <c r="A339">
        <f ca="1">IF(Rutas_Despiece!A339&lt;&gt;Rutas_Despiece!A338,1,0)</f>
        <v>0</v>
      </c>
      <c r="B339" s="69" t="s">
        <v>1174</v>
      </c>
      <c r="C339">
        <f t="shared" ca="1" si="21"/>
        <v>1</v>
      </c>
      <c r="D339">
        <f t="shared" ca="1" si="22"/>
        <v>327</v>
      </c>
      <c r="E339">
        <f t="shared" ca="1" si="24"/>
        <v>990</v>
      </c>
      <c r="F339">
        <f t="shared" ca="1" si="23"/>
        <v>336</v>
      </c>
      <c r="G339" t="str">
        <f ca="1">INDEX(Rutas_Despiece!C:C,MATCH($F339,$D:$D,0))</f>
        <v>Rutas_6</v>
      </c>
      <c r="H339" t="str">
        <f ca="1">INDEX(Rutas_Despiece!$D:$D,MATCH($F339,$D:$D,0))</f>
        <v>Ruta 2_6</v>
      </c>
      <c r="I339">
        <f ca="1">INDEX(Rutas_Despiece!$J:$J,MATCH($F339,$D:$D,0))</f>
        <v>41.665072199999997</v>
      </c>
      <c r="J339">
        <f ca="1">INDEX(Rutas_Despiece!$K:$K,MATCH($F339,$D:$D,0))</f>
        <v>-0.93458719999999995</v>
      </c>
      <c r="L339" t="str">
        <f ca="1">INDEX(Rutas_Despiece!$F:$F,MATCH($F339,$D:$D,0))&amp;" "&amp;INDEX(Rutas_Despiece!$G:$G,MATCH($F339,$D:$D,0))</f>
        <v xml:space="preserve">Torres San Lamberto "Punto 0"  </v>
      </c>
      <c r="M339" t="str">
        <f ca="1">INDEX(Rutas_Despiece!$H:$H,MATCH($F339,$D:$D,0))</f>
        <v>Zaragoza</v>
      </c>
      <c r="N339" t="str">
        <f ca="1">INDEX(Rutas_Despiece!$I:$I,MATCH($F339,$D:$D,0))</f>
        <v>Zaragoza, España</v>
      </c>
      <c r="O339" t="str">
        <f ca="1">INDEX(Rutas_Despiece!$L:$L,MATCH($F339,$D:$D,0))</f>
        <v>Pd. Bus</v>
      </c>
      <c r="P339" s="39" t="str">
        <f ca="1">Rutas_Despiece!M339</f>
        <v>Ida</v>
      </c>
      <c r="Q339" s="39" t="str">
        <f ca="1">Rutas_Despiece!N339</f>
        <v>04:57</v>
      </c>
      <c r="R339" s="39" t="str">
        <f ca="1">Rutas_Despiece!O339</f>
        <v>12:57</v>
      </c>
      <c r="S339" s="39" t="str">
        <f ca="1">Rutas_Despiece!P339</f>
        <v>20:57</v>
      </c>
      <c r="T339" s="39" t="str">
        <f ca="1">Rutas_Despiece!Q339</f>
        <v>06:57</v>
      </c>
    </row>
    <row r="340" spans="1:20" x14ac:dyDescent="0.25">
      <c r="A340">
        <f ca="1">IF(Rutas_Despiece!A340&lt;&gt;Rutas_Despiece!A339,1,0)</f>
        <v>0</v>
      </c>
      <c r="B340" s="69" t="s">
        <v>1174</v>
      </c>
      <c r="C340">
        <f t="shared" ca="1" si="21"/>
        <v>1</v>
      </c>
      <c r="D340">
        <f t="shared" ca="1" si="22"/>
        <v>328</v>
      </c>
      <c r="E340">
        <f t="shared" ca="1" si="24"/>
        <v>990</v>
      </c>
      <c r="F340">
        <f t="shared" ca="1" si="23"/>
        <v>337</v>
      </c>
      <c r="G340" t="str">
        <f ca="1">INDEX(Rutas_Despiece!C:C,MATCH($F340,$D:$D,0))</f>
        <v>Rutas_6</v>
      </c>
      <c r="H340" t="str">
        <f ca="1">INDEX(Rutas_Despiece!$D:$D,MATCH($F340,$D:$D,0))</f>
        <v>Ruta 2_6</v>
      </c>
      <c r="I340">
        <f ca="1">INDEX(Rutas_Despiece!$J:$J,MATCH($F340,$D:$D,0))</f>
        <v>41.655025299999998</v>
      </c>
      <c r="J340">
        <f ca="1">INDEX(Rutas_Despiece!$K:$K,MATCH($F340,$D:$D,0))</f>
        <v>-0.9207166</v>
      </c>
      <c r="L340" t="str">
        <f ca="1">INDEX(Rutas_Despiece!$F:$F,MATCH($F340,$D:$D,0))&amp;" "&amp;INDEX(Rutas_Despiece!$G:$G,MATCH($F340,$D:$D,0))</f>
        <v xml:space="preserve">Vía Hispanidad  </v>
      </c>
      <c r="M340" t="str">
        <f ca="1">INDEX(Rutas_Despiece!$H:$H,MATCH($F340,$D:$D,0))</f>
        <v>Zaragoza</v>
      </c>
      <c r="N340" t="str">
        <f ca="1">INDEX(Rutas_Despiece!$I:$I,MATCH($F340,$D:$D,0))</f>
        <v>Zaragoza, España</v>
      </c>
      <c r="O340" t="str">
        <f ca="1">INDEX(Rutas_Despiece!$L:$L,MATCH($F340,$D:$D,0))</f>
        <v>Frente nº 132 - 2º paso de cebra</v>
      </c>
      <c r="P340" s="39" t="str">
        <f ca="1">Rutas_Despiece!M340</f>
        <v>Ida</v>
      </c>
      <c r="Q340" s="39" t="str">
        <f ca="1">Rutas_Despiece!N340</f>
        <v>04:58</v>
      </c>
      <c r="R340" s="39" t="str">
        <f ca="1">Rutas_Despiece!O340</f>
        <v>12:58</v>
      </c>
      <c r="S340" s="39" t="str">
        <f ca="1">Rutas_Despiece!P340</f>
        <v>20:58</v>
      </c>
      <c r="T340" s="39" t="str">
        <f ca="1">Rutas_Despiece!Q340</f>
        <v>06:58</v>
      </c>
    </row>
    <row r="341" spans="1:20" x14ac:dyDescent="0.25">
      <c r="A341">
        <f ca="1">IF(Rutas_Despiece!A341&lt;&gt;Rutas_Despiece!A340,1,0)</f>
        <v>0</v>
      </c>
      <c r="B341" s="69" t="s">
        <v>1174</v>
      </c>
      <c r="C341">
        <f t="shared" ca="1" si="21"/>
        <v>1</v>
      </c>
      <c r="D341">
        <f t="shared" ca="1" si="22"/>
        <v>329</v>
      </c>
      <c r="E341">
        <f t="shared" ca="1" si="24"/>
        <v>990</v>
      </c>
      <c r="F341">
        <f t="shared" ca="1" si="23"/>
        <v>338</v>
      </c>
      <c r="G341" t="str">
        <f ca="1">INDEX(Rutas_Despiece!C:C,MATCH($F341,$D:$D,0))</f>
        <v>Rutas_6</v>
      </c>
      <c r="H341" t="str">
        <f ca="1">INDEX(Rutas_Despiece!$D:$D,MATCH($F341,$D:$D,0))</f>
        <v>Ruta 2_6</v>
      </c>
      <c r="I341">
        <f ca="1">INDEX(Rutas_Despiece!$J:$J,MATCH($F341,$D:$D,0))</f>
        <v>41.648010800000002</v>
      </c>
      <c r="J341">
        <f ca="1">INDEX(Rutas_Despiece!$K:$K,MATCH($F341,$D:$D,0))</f>
        <v>-0.91789790000000004</v>
      </c>
      <c r="L341" t="str">
        <f ca="1">INDEX(Rutas_Despiece!$F:$F,MATCH($F341,$D:$D,0))&amp;" "&amp;INDEX(Rutas_Despiece!$G:$G,MATCH($F341,$D:$D,0))</f>
        <v xml:space="preserve">Vía Hispanidad  </v>
      </c>
      <c r="M341" t="str">
        <f ca="1">INDEX(Rutas_Despiece!$H:$H,MATCH($F341,$D:$D,0))</f>
        <v>Zaragoza</v>
      </c>
      <c r="N341" t="str">
        <f ca="1">INDEX(Rutas_Despiece!$I:$I,MATCH($F341,$D:$D,0))</f>
        <v>Zaragoza, España</v>
      </c>
      <c r="O341" t="str">
        <f ca="1">INDEX(Rutas_Despiece!$L:$L,MATCH($F341,$D:$D,0))</f>
        <v>Frente Escultor Palao - Pd. Bus</v>
      </c>
      <c r="P341" s="39" t="str">
        <f ca="1">Rutas_Despiece!M341</f>
        <v>Ida</v>
      </c>
      <c r="Q341" s="39" t="str">
        <f ca="1">Rutas_Despiece!N341</f>
        <v>04:59</v>
      </c>
      <c r="R341" s="39" t="str">
        <f ca="1">Rutas_Despiece!O341</f>
        <v>12:59</v>
      </c>
      <c r="S341" s="39" t="str">
        <f ca="1">Rutas_Despiece!P341</f>
        <v>20:59</v>
      </c>
      <c r="T341" s="39" t="str">
        <f ca="1">Rutas_Despiece!Q341</f>
        <v>06:59</v>
      </c>
    </row>
    <row r="342" spans="1:20" x14ac:dyDescent="0.25">
      <c r="A342">
        <f ca="1">IF(Rutas_Despiece!A342&lt;&gt;Rutas_Despiece!A341,1,0)</f>
        <v>0</v>
      </c>
      <c r="B342" s="69" t="s">
        <v>1174</v>
      </c>
      <c r="C342">
        <f t="shared" ca="1" si="21"/>
        <v>1</v>
      </c>
      <c r="D342">
        <f t="shared" ca="1" si="22"/>
        <v>330</v>
      </c>
      <c r="E342">
        <f t="shared" ca="1" si="24"/>
        <v>990</v>
      </c>
      <c r="F342">
        <f t="shared" ca="1" si="23"/>
        <v>339</v>
      </c>
      <c r="G342" t="str">
        <f ca="1">INDEX(Rutas_Despiece!C:C,MATCH($F342,$D:$D,0))</f>
        <v>Rutas_6</v>
      </c>
      <c r="H342" t="str">
        <f ca="1">INDEX(Rutas_Despiece!$D:$D,MATCH($F342,$D:$D,0))</f>
        <v>Ruta 2_6</v>
      </c>
      <c r="I342">
        <f ca="1">INDEX(Rutas_Despiece!$J:$J,MATCH($F342,$D:$D,0))</f>
        <v>41.645047300000002</v>
      </c>
      <c r="J342">
        <f ca="1">INDEX(Rutas_Despiece!$K:$K,MATCH($F342,$D:$D,0))</f>
        <v>-0.91656369999999998</v>
      </c>
      <c r="L342" t="str">
        <f ca="1">INDEX(Rutas_Despiece!$F:$F,MATCH($F342,$D:$D,0))&amp;" "&amp;INDEX(Rutas_Despiece!$G:$G,MATCH($F342,$D:$D,0))</f>
        <v xml:space="preserve">Vía Hispanidad  </v>
      </c>
      <c r="M342" t="str">
        <f ca="1">INDEX(Rutas_Despiece!$H:$H,MATCH($F342,$D:$D,0))</f>
        <v>Zaragoza</v>
      </c>
      <c r="N342" t="str">
        <f ca="1">INDEX(Rutas_Despiece!$I:$I,MATCH($F342,$D:$D,0))</f>
        <v>Zaragoza, España</v>
      </c>
      <c r="O342" t="str">
        <f ca="1">INDEX(Rutas_Despiece!$L:$L,MATCH($F342,$D:$D,0))</f>
        <v>Frente Villa de Andorra - Pd. Bus</v>
      </c>
      <c r="P342" s="39" t="str">
        <f ca="1">Rutas_Despiece!M342</f>
        <v>Ida</v>
      </c>
      <c r="Q342" s="39" t="str">
        <f ca="1">Rutas_Despiece!N342</f>
        <v>05:00</v>
      </c>
      <c r="R342" s="39" t="str">
        <f ca="1">Rutas_Despiece!O342</f>
        <v>13:00</v>
      </c>
      <c r="S342" s="39" t="str">
        <f ca="1">Rutas_Despiece!P342</f>
        <v>21:00</v>
      </c>
      <c r="T342" s="39" t="str">
        <f ca="1">Rutas_Despiece!Q342</f>
        <v>07:00</v>
      </c>
    </row>
    <row r="343" spans="1:20" x14ac:dyDescent="0.25">
      <c r="A343">
        <f ca="1">IF(Rutas_Despiece!A343&lt;&gt;Rutas_Despiece!A342,1,0)</f>
        <v>0</v>
      </c>
      <c r="B343" s="69" t="s">
        <v>1174</v>
      </c>
      <c r="C343">
        <f t="shared" ca="1" si="21"/>
        <v>1</v>
      </c>
      <c r="D343">
        <f t="shared" ca="1" si="22"/>
        <v>331</v>
      </c>
      <c r="E343">
        <f t="shared" ca="1" si="24"/>
        <v>990</v>
      </c>
      <c r="F343">
        <f t="shared" ca="1" si="23"/>
        <v>340</v>
      </c>
      <c r="G343" t="str">
        <f ca="1">INDEX(Rutas_Despiece!C:C,MATCH($F343,$D:$D,0))</f>
        <v>Rutas_6</v>
      </c>
      <c r="H343" t="str">
        <f ca="1">INDEX(Rutas_Despiece!$D:$D,MATCH($F343,$D:$D,0))</f>
        <v>Ruta 2_6</v>
      </c>
      <c r="I343">
        <f ca="1">INDEX(Rutas_Despiece!$J:$J,MATCH($F343,$D:$D,0))</f>
        <v>41.641716799999998</v>
      </c>
      <c r="J343">
        <f ca="1">INDEX(Rutas_Despiece!$K:$K,MATCH($F343,$D:$D,0))</f>
        <v>-0.91498789999999997</v>
      </c>
      <c r="L343" t="str">
        <f ca="1">INDEX(Rutas_Despiece!$F:$F,MATCH($F343,$D:$D,0))&amp;" "&amp;INDEX(Rutas_Despiece!$G:$G,MATCH($F343,$D:$D,0))</f>
        <v xml:space="preserve">Vía Hispanidad  </v>
      </c>
      <c r="M343" t="str">
        <f ca="1">INDEX(Rutas_Despiece!$H:$H,MATCH($F343,$D:$D,0))</f>
        <v>Zaragoza</v>
      </c>
      <c r="N343" t="str">
        <f ca="1">INDEX(Rutas_Despiece!$I:$I,MATCH($F343,$D:$D,0))</f>
        <v>Zaragoza, España</v>
      </c>
      <c r="O343" t="str">
        <f ca="1">INDEX(Rutas_Despiece!$L:$L,MATCH($F343,$D:$D,0))</f>
        <v>Esq. Gómez Laguna - Pd. Bus</v>
      </c>
      <c r="P343" s="39" t="str">
        <f ca="1">Rutas_Despiece!M343</f>
        <v>Ida</v>
      </c>
      <c r="Q343" s="39" t="str">
        <f ca="1">Rutas_Despiece!N343</f>
        <v>05:01</v>
      </c>
      <c r="R343" s="39" t="str">
        <f ca="1">Rutas_Despiece!O343</f>
        <v>13:01</v>
      </c>
      <c r="S343" s="39" t="str">
        <f ca="1">Rutas_Despiece!P343</f>
        <v>21:01</v>
      </c>
      <c r="T343" s="39" t="str">
        <f ca="1">Rutas_Despiece!Q343</f>
        <v>07:01</v>
      </c>
    </row>
    <row r="344" spans="1:20" x14ac:dyDescent="0.25">
      <c r="A344">
        <f ca="1">IF(Rutas_Despiece!A344&lt;&gt;Rutas_Despiece!A343,1,0)</f>
        <v>0</v>
      </c>
      <c r="B344" s="69" t="s">
        <v>1174</v>
      </c>
      <c r="C344">
        <f t="shared" ca="1" si="21"/>
        <v>1</v>
      </c>
      <c r="D344">
        <f t="shared" ca="1" si="22"/>
        <v>332</v>
      </c>
      <c r="E344">
        <f t="shared" ca="1" si="24"/>
        <v>990</v>
      </c>
      <c r="F344">
        <f t="shared" ca="1" si="23"/>
        <v>341</v>
      </c>
      <c r="G344" t="str">
        <f ca="1">INDEX(Rutas_Despiece!C:C,MATCH($F344,$D:$D,0))</f>
        <v>Rutas_6</v>
      </c>
      <c r="H344" t="str">
        <f ca="1">INDEX(Rutas_Despiece!$D:$D,MATCH($F344,$D:$D,0))</f>
        <v>Ruta 2_6</v>
      </c>
      <c r="I344">
        <f ca="1">INDEX(Rutas_Despiece!$J:$J,MATCH($F344,$D:$D,0))</f>
        <v>41.636692699999998</v>
      </c>
      <c r="J344">
        <f ca="1">INDEX(Rutas_Despiece!$K:$K,MATCH($F344,$D:$D,0))</f>
        <v>-0.91294390000000003</v>
      </c>
      <c r="L344" t="str">
        <f ca="1">INDEX(Rutas_Despiece!$F:$F,MATCH($F344,$D:$D,0))&amp;" "&amp;INDEX(Rutas_Despiece!$G:$G,MATCH($F344,$D:$D,0))</f>
        <v xml:space="preserve">Vía Hispanidad  </v>
      </c>
      <c r="M344" t="str">
        <f ca="1">INDEX(Rutas_Despiece!$H:$H,MATCH($F344,$D:$D,0))</f>
        <v>Zaragoza</v>
      </c>
      <c r="N344" t="str">
        <f ca="1">INDEX(Rutas_Despiece!$I:$I,MATCH($F344,$D:$D,0))</f>
        <v>Zaragoza, España</v>
      </c>
      <c r="O344" t="str">
        <f ca="1">INDEX(Rutas_Despiece!$L:$L,MATCH($F344,$D:$D,0))</f>
        <v>Frente Avd. Sainz de Varanda</v>
      </c>
      <c r="P344" s="39" t="str">
        <f ca="1">Rutas_Despiece!M344</f>
        <v>Ida</v>
      </c>
      <c r="Q344" s="39" t="str">
        <f ca="1">Rutas_Despiece!N344</f>
        <v>05:03</v>
      </c>
      <c r="R344" s="39" t="str">
        <f ca="1">Rutas_Despiece!O344</f>
        <v>13:03</v>
      </c>
      <c r="S344" s="39" t="str">
        <f ca="1">Rutas_Despiece!P344</f>
        <v>21:03</v>
      </c>
      <c r="T344" s="39" t="str">
        <f ca="1">Rutas_Despiece!Q344</f>
        <v>07:03</v>
      </c>
    </row>
    <row r="345" spans="1:20" x14ac:dyDescent="0.25">
      <c r="A345">
        <f ca="1">IF(Rutas_Despiece!A345&lt;&gt;Rutas_Despiece!A344,1,0)</f>
        <v>0</v>
      </c>
      <c r="B345" s="69" t="s">
        <v>1174</v>
      </c>
      <c r="C345">
        <f t="shared" ca="1" si="21"/>
        <v>1</v>
      </c>
      <c r="D345">
        <f t="shared" ca="1" si="22"/>
        <v>333</v>
      </c>
      <c r="E345">
        <f t="shared" ca="1" si="24"/>
        <v>990</v>
      </c>
      <c r="F345">
        <f t="shared" ca="1" si="23"/>
        <v>342</v>
      </c>
      <c r="G345" t="str">
        <f ca="1">INDEX(Rutas_Despiece!C:C,MATCH($F345,$D:$D,0))</f>
        <v>Rutas_6</v>
      </c>
      <c r="H345" t="str">
        <f ca="1">INDEX(Rutas_Despiece!$D:$D,MATCH($F345,$D:$D,0))</f>
        <v>Ruta 2_6</v>
      </c>
      <c r="I345">
        <f ca="1">INDEX(Rutas_Despiece!$J:$J,MATCH($F345,$D:$D,0))</f>
        <v>41.633650400000001</v>
      </c>
      <c r="J345">
        <f ca="1">INDEX(Rutas_Despiece!$K:$K,MATCH($F345,$D:$D,0))</f>
        <v>-0.90830379999999999</v>
      </c>
      <c r="L345" t="str">
        <f ca="1">INDEX(Rutas_Despiece!$F:$F,MATCH($F345,$D:$D,0))&amp;" "&amp;INDEX(Rutas_Despiece!$G:$G,MATCH($F345,$D:$D,0))</f>
        <v xml:space="preserve">Vía Hispanidad  </v>
      </c>
      <c r="M345" t="str">
        <f ca="1">INDEX(Rutas_Despiece!$H:$H,MATCH($F345,$D:$D,0))</f>
        <v>Zaragoza</v>
      </c>
      <c r="N345" t="str">
        <f ca="1">INDEX(Rutas_Despiece!$I:$I,MATCH($F345,$D:$D,0))</f>
        <v>Zaragoza, España</v>
      </c>
      <c r="O345" t="str">
        <f ca="1">INDEX(Rutas_Despiece!$L:$L,MATCH($F345,$D:$D,0))</f>
        <v>Gas. Casablanca - Esq. La Vía</v>
      </c>
      <c r="P345" s="39" t="str">
        <f ca="1">Rutas_Despiece!M345</f>
        <v>Ida</v>
      </c>
      <c r="Q345" s="39" t="str">
        <f ca="1">Rutas_Despiece!N345</f>
        <v>05:05</v>
      </c>
      <c r="R345" s="39" t="str">
        <f ca="1">Rutas_Despiece!O345</f>
        <v>13:05</v>
      </c>
      <c r="S345" s="39" t="str">
        <f ca="1">Rutas_Despiece!P345</f>
        <v>21:05</v>
      </c>
      <c r="T345" s="39" t="str">
        <f ca="1">Rutas_Despiece!Q345</f>
        <v>07:05</v>
      </c>
    </row>
    <row r="346" spans="1:20" x14ac:dyDescent="0.25">
      <c r="A346">
        <f ca="1">IF(Rutas_Despiece!A346&lt;&gt;Rutas_Despiece!A345,1,0)</f>
        <v>0</v>
      </c>
      <c r="B346" s="69" t="s">
        <v>1174</v>
      </c>
      <c r="C346">
        <f t="shared" ca="1" si="21"/>
        <v>1</v>
      </c>
      <c r="D346">
        <f t="shared" ca="1" si="22"/>
        <v>334</v>
      </c>
      <c r="E346">
        <f t="shared" ca="1" si="24"/>
        <v>990</v>
      </c>
      <c r="F346">
        <f t="shared" ca="1" si="23"/>
        <v>343</v>
      </c>
      <c r="G346" t="str">
        <f ca="1">INDEX(Rutas_Despiece!C:C,MATCH($F346,$D:$D,0))</f>
        <v>Rutas_6</v>
      </c>
      <c r="H346" t="str">
        <f ca="1">INDEX(Rutas_Despiece!$D:$D,MATCH($F346,$D:$D,0))</f>
        <v>Ruta 2_6</v>
      </c>
      <c r="I346">
        <f ca="1">INDEX(Rutas_Despiece!$J:$J,MATCH($F346,$D:$D,0))</f>
        <v>41.625651400000002</v>
      </c>
      <c r="J346">
        <f ca="1">INDEX(Rutas_Despiece!$K:$K,MATCH($F346,$D:$D,0))</f>
        <v>-0.91027219999999998</v>
      </c>
      <c r="L346" t="str">
        <f ca="1">INDEX(Rutas_Despiece!$F:$F,MATCH($F346,$D:$D,0))&amp;" "&amp;INDEX(Rutas_Despiece!$G:$G,MATCH($F346,$D:$D,0))</f>
        <v xml:space="preserve">Vía Ibérica  </v>
      </c>
      <c r="M346" t="str">
        <f ca="1">INDEX(Rutas_Despiece!$H:$H,MATCH($F346,$D:$D,0))</f>
        <v>Zaragoza</v>
      </c>
      <c r="N346" t="str">
        <f ca="1">INDEX(Rutas_Despiece!$I:$I,MATCH($F346,$D:$D,0))</f>
        <v>Zaragoza, España</v>
      </c>
      <c r="O346" t="str">
        <f ca="1">INDEX(Rutas_Despiece!$L:$L,MATCH($F346,$D:$D,0))</f>
        <v>Esq. Argualas - Pd. Bus</v>
      </c>
      <c r="P346" s="39" t="str">
        <f ca="1">Rutas_Despiece!M346</f>
        <v>Ida</v>
      </c>
      <c r="Q346" s="39" t="str">
        <f ca="1">Rutas_Despiece!N346</f>
        <v>05:30</v>
      </c>
      <c r="R346" s="39" t="str">
        <f ca="1">Rutas_Despiece!O346</f>
        <v>13:30</v>
      </c>
      <c r="S346" s="39" t="str">
        <f ca="1">Rutas_Despiece!P346</f>
        <v>21:30</v>
      </c>
      <c r="T346" s="39" t="str">
        <f ca="1">Rutas_Despiece!Q346</f>
        <v>07:30</v>
      </c>
    </row>
    <row r="347" spans="1:20" x14ac:dyDescent="0.25">
      <c r="A347">
        <f ca="1">IF(Rutas_Despiece!A347&lt;&gt;Rutas_Despiece!A346,1,0)</f>
        <v>0</v>
      </c>
      <c r="B347" s="69" t="s">
        <v>1174</v>
      </c>
      <c r="C347">
        <f t="shared" ca="1" si="21"/>
        <v>1</v>
      </c>
      <c r="D347">
        <f t="shared" ca="1" si="22"/>
        <v>335</v>
      </c>
      <c r="E347">
        <f t="shared" ca="1" si="24"/>
        <v>990</v>
      </c>
      <c r="F347">
        <f t="shared" ca="1" si="23"/>
        <v>344</v>
      </c>
      <c r="G347" t="str">
        <f ca="1">INDEX(Rutas_Despiece!C:C,MATCH($F347,$D:$D,0))</f>
        <v>Rutas_6</v>
      </c>
      <c r="H347" t="str">
        <f ca="1">INDEX(Rutas_Despiece!$D:$D,MATCH($F347,$D:$D,0))</f>
        <v>Ruta 2_6</v>
      </c>
      <c r="I347">
        <f ca="1">INDEX(Rutas_Despiece!$J:$J,MATCH($F347,$D:$D,0))</f>
        <v>41.622687900000003</v>
      </c>
      <c r="J347">
        <f ca="1">INDEX(Rutas_Despiece!$K:$K,MATCH($F347,$D:$D,0))</f>
        <v>-0.91880709999999999</v>
      </c>
      <c r="L347" t="str">
        <f ca="1">INDEX(Rutas_Despiece!$F:$F,MATCH($F347,$D:$D,0))&amp;" "&amp;INDEX(Rutas_Despiece!$G:$G,MATCH($F347,$D:$D,0))</f>
        <v xml:space="preserve">Paseo de los Olvidados  </v>
      </c>
      <c r="M347" t="str">
        <f ca="1">INDEX(Rutas_Despiece!$H:$H,MATCH($F347,$D:$D,0))</f>
        <v>Zaragoza</v>
      </c>
      <c r="N347" t="str">
        <f ca="1">INDEX(Rutas_Despiece!$I:$I,MATCH($F347,$D:$D,0))</f>
        <v>Zaragoza, España</v>
      </c>
      <c r="O347" t="str">
        <f ca="1">INDEX(Rutas_Despiece!$L:$L,MATCH($F347,$D:$D,0))</f>
        <v>Frente nº 7 - Pd. Bus</v>
      </c>
      <c r="P347" s="39" t="str">
        <f ca="1">Rutas_Despiece!M347</f>
        <v>Vuelta</v>
      </c>
      <c r="Q347" s="39" t="str">
        <f ca="1">Rutas_Despiece!N347</f>
        <v/>
      </c>
      <c r="R347" s="39" t="str">
        <f ca="1">Rutas_Despiece!O347</f>
        <v/>
      </c>
      <c r="S347" s="39" t="str">
        <f ca="1">Rutas_Despiece!P347</f>
        <v/>
      </c>
      <c r="T347" s="39" t="str">
        <f ca="1">Rutas_Despiece!Q347</f>
        <v/>
      </c>
    </row>
    <row r="348" spans="1:20" x14ac:dyDescent="0.25">
      <c r="A348">
        <f ca="1">IF(Rutas_Despiece!A348&lt;&gt;Rutas_Despiece!A347,1,0)</f>
        <v>0</v>
      </c>
      <c r="B348" s="69" t="s">
        <v>1174</v>
      </c>
      <c r="C348">
        <f t="shared" ca="1" si="21"/>
        <v>1</v>
      </c>
      <c r="D348">
        <f t="shared" ca="1" si="22"/>
        <v>336</v>
      </c>
      <c r="E348">
        <f t="shared" ca="1" si="24"/>
        <v>990</v>
      </c>
      <c r="F348">
        <f t="shared" ca="1" si="23"/>
        <v>345</v>
      </c>
      <c r="G348" t="str">
        <f ca="1">INDEX(Rutas_Despiece!C:C,MATCH($F348,$D:$D,0))</f>
        <v>Rutas_6</v>
      </c>
      <c r="H348" t="str">
        <f ca="1">INDEX(Rutas_Despiece!$D:$D,MATCH($F348,$D:$D,0))</f>
        <v>Ruta 2_6</v>
      </c>
      <c r="I348">
        <f ca="1">INDEX(Rutas_Despiece!$J:$J,MATCH($F348,$D:$D,0))</f>
        <v>41.621434200000003</v>
      </c>
      <c r="J348">
        <f ca="1">INDEX(Rutas_Despiece!$K:$K,MATCH($F348,$D:$D,0))</f>
        <v>-0.92397879999999999</v>
      </c>
      <c r="L348" t="str">
        <f ca="1">INDEX(Rutas_Despiece!$F:$F,MATCH($F348,$D:$D,0))&amp;" "&amp;INDEX(Rutas_Despiece!$G:$G,MATCH($F348,$D:$D,0))</f>
        <v xml:space="preserve">Calle Ciudadano Kane  </v>
      </c>
      <c r="M348" t="str">
        <f ca="1">INDEX(Rutas_Despiece!$H:$H,MATCH($F348,$D:$D,0))</f>
        <v>Zaragoza</v>
      </c>
      <c r="N348" t="str">
        <f ca="1">INDEX(Rutas_Despiece!$I:$I,MATCH($F348,$D:$D,0))</f>
        <v>Zaragoza, España</v>
      </c>
      <c r="O348" t="str">
        <f ca="1">INDEX(Rutas_Despiece!$L:$L,MATCH($F348,$D:$D,0))</f>
        <v>Esq. Los Pájaros - Pd. Bus</v>
      </c>
      <c r="P348" s="39" t="str">
        <f ca="1">Rutas_Despiece!M348</f>
        <v>Vuelta</v>
      </c>
      <c r="Q348" s="39" t="str">
        <f ca="1">Rutas_Despiece!N348</f>
        <v/>
      </c>
      <c r="R348" s="39" t="str">
        <f ca="1">Rutas_Despiece!O348</f>
        <v/>
      </c>
      <c r="S348" s="39" t="str">
        <f ca="1">Rutas_Despiece!P348</f>
        <v/>
      </c>
      <c r="T348" s="39" t="str">
        <f ca="1">Rutas_Despiece!Q348</f>
        <v/>
      </c>
    </row>
    <row r="349" spans="1:20" x14ac:dyDescent="0.25">
      <c r="A349">
        <f ca="1">IF(Rutas_Despiece!A349&lt;&gt;Rutas_Despiece!A348,1,0)</f>
        <v>0</v>
      </c>
      <c r="B349" s="69" t="s">
        <v>1174</v>
      </c>
      <c r="C349">
        <f t="shared" ca="1" si="21"/>
        <v>1</v>
      </c>
      <c r="D349">
        <f t="shared" ca="1" si="22"/>
        <v>337</v>
      </c>
      <c r="E349">
        <f t="shared" ca="1" si="24"/>
        <v>990</v>
      </c>
      <c r="F349">
        <f t="shared" ca="1" si="23"/>
        <v>346</v>
      </c>
      <c r="G349" t="str">
        <f ca="1">INDEX(Rutas_Despiece!C:C,MATCH($F349,$D:$D,0))</f>
        <v>Rutas_6</v>
      </c>
      <c r="H349" t="str">
        <f ca="1">INDEX(Rutas_Despiece!$D:$D,MATCH($F349,$D:$D,0))</f>
        <v>Ruta 2_6</v>
      </c>
      <c r="I349">
        <f ca="1">INDEX(Rutas_Despiece!$J:$J,MATCH($F349,$D:$D,0))</f>
        <v>41.617158799999999</v>
      </c>
      <c r="J349" t="str">
        <f ca="1">INDEX(Rutas_Despiece!$K:$K,MATCH($F349,$D:$D,0))</f>
        <v>-0.9241188</v>
      </c>
      <c r="L349" t="str">
        <f ca="1">INDEX(Rutas_Despiece!$F:$F,MATCH($F349,$D:$D,0))&amp;" "&amp;INDEX(Rutas_Despiece!$G:$G,MATCH($F349,$D:$D,0))</f>
        <v xml:space="preserve">C/ Viridiana nº 26 </v>
      </c>
      <c r="M349" t="str">
        <f ca="1">INDEX(Rutas_Despiece!$H:$H,MATCH($F349,$D:$D,0))</f>
        <v>Zaragoza</v>
      </c>
      <c r="N349" t="str">
        <f ca="1">INDEX(Rutas_Despiece!$I:$I,MATCH($F349,$D:$D,0))</f>
        <v>Zaragoza, España</v>
      </c>
      <c r="O349" t="str">
        <f ca="1">INDEX(Rutas_Despiece!$L:$L,MATCH($F349,$D:$D,0))</f>
        <v>Pd. Bus</v>
      </c>
      <c r="P349" s="39" t="str">
        <f ca="1">Rutas_Despiece!M349</f>
        <v>Vuelta</v>
      </c>
      <c r="Q349" s="39" t="str">
        <f ca="1">Rutas_Despiece!N349</f>
        <v/>
      </c>
      <c r="R349" s="39" t="str">
        <f ca="1">Rutas_Despiece!O349</f>
        <v/>
      </c>
      <c r="S349" s="39" t="str">
        <f ca="1">Rutas_Despiece!P349</f>
        <v/>
      </c>
      <c r="T349" s="39" t="str">
        <f ca="1">Rutas_Despiece!Q349</f>
        <v/>
      </c>
    </row>
    <row r="350" spans="1:20" x14ac:dyDescent="0.25">
      <c r="A350">
        <f ca="1">IF(Rutas_Despiece!A350&lt;&gt;Rutas_Despiece!A349,1,0)</f>
        <v>0</v>
      </c>
      <c r="B350" s="69" t="s">
        <v>1174</v>
      </c>
      <c r="C350">
        <f t="shared" ca="1" si="21"/>
        <v>1</v>
      </c>
      <c r="D350">
        <f t="shared" ca="1" si="22"/>
        <v>338</v>
      </c>
      <c r="E350">
        <f t="shared" ca="1" si="24"/>
        <v>990</v>
      </c>
      <c r="F350">
        <f t="shared" ca="1" si="23"/>
        <v>347</v>
      </c>
      <c r="G350" t="str">
        <f ca="1">INDEX(Rutas_Despiece!C:C,MATCH($F350,$D:$D,0))</f>
        <v>Rutas_6</v>
      </c>
      <c r="H350" t="str">
        <f ca="1">INDEX(Rutas_Despiece!$D:$D,MATCH($F350,$D:$D,0))</f>
        <v>Ruta 3_6</v>
      </c>
      <c r="I350">
        <f ca="1">INDEX(Rutas_Despiece!$J:$J,MATCH($F350,$D:$D,0))</f>
        <v>41.624449400000003</v>
      </c>
      <c r="J350">
        <f ca="1">INDEX(Rutas_Despiece!$K:$K,MATCH($F350,$D:$D,0))</f>
        <v>-0.95829039999999999</v>
      </c>
      <c r="L350" t="str">
        <f ca="1">INDEX(Rutas_Despiece!$F:$F,MATCH($F350,$D:$D,0))&amp;" "&amp;INDEX(Rutas_Despiece!$G:$G,MATCH($F350,$D:$D,0))</f>
        <v xml:space="preserve">Avd. Cañones de Zaragoza </v>
      </c>
      <c r="M350" t="str">
        <f ca="1">INDEX(Rutas_Despiece!$H:$H,MATCH($F350,$D:$D,0))</f>
        <v>Zaragoza</v>
      </c>
      <c r="N350" t="str">
        <f ca="1">INDEX(Rutas_Despiece!$I:$I,MATCH($F350,$D:$D,0))</f>
        <v>Zaragoza, España</v>
      </c>
      <c r="O350" t="str">
        <f ca="1">INDEX(Rutas_Despiece!$L:$L,MATCH($F350,$D:$D,0))</f>
        <v>Esq. Avd. El cierzo</v>
      </c>
      <c r="P350" s="39" t="str">
        <f ca="1">Rutas_Despiece!M350</f>
        <v>Vuelta</v>
      </c>
      <c r="Q350" s="39" t="str">
        <f ca="1">Rutas_Despiece!N350</f>
        <v/>
      </c>
      <c r="R350" s="39" t="str">
        <f ca="1">Rutas_Despiece!O350</f>
        <v/>
      </c>
      <c r="S350" s="39" t="str">
        <f ca="1">Rutas_Despiece!P350</f>
        <v/>
      </c>
      <c r="T350" s="39" t="str">
        <f ca="1">Rutas_Despiece!Q350</f>
        <v/>
      </c>
    </row>
    <row r="351" spans="1:20" x14ac:dyDescent="0.25">
      <c r="A351">
        <f ca="1">IF(Rutas_Despiece!A351&lt;&gt;Rutas_Despiece!A350,1,0)</f>
        <v>0</v>
      </c>
      <c r="B351" s="69" t="s">
        <v>1174</v>
      </c>
      <c r="C351">
        <f t="shared" ca="1" si="21"/>
        <v>1</v>
      </c>
      <c r="D351">
        <f t="shared" ca="1" si="22"/>
        <v>339</v>
      </c>
      <c r="E351">
        <f t="shared" ca="1" si="24"/>
        <v>990</v>
      </c>
      <c r="F351">
        <f t="shared" ca="1" si="23"/>
        <v>348</v>
      </c>
      <c r="G351" t="str">
        <f ca="1">INDEX(Rutas_Despiece!C:C,MATCH($F351,$D:$D,0))</f>
        <v>Rutas_6</v>
      </c>
      <c r="H351" t="str">
        <f ca="1">INDEX(Rutas_Despiece!$D:$D,MATCH($F351,$D:$D,0))</f>
        <v>Ruta 3_6</v>
      </c>
      <c r="I351">
        <f ca="1">INDEX(Rutas_Despiece!$J:$J,MATCH($F351,$D:$D,0))</f>
        <v>41.621397999999999</v>
      </c>
      <c r="J351">
        <f ca="1">INDEX(Rutas_Despiece!$K:$K,MATCH($F351,$D:$D,0))</f>
        <v>-0.94649799999999995</v>
      </c>
      <c r="L351" t="str">
        <f ca="1">INDEX(Rutas_Despiece!$F:$F,MATCH($F351,$D:$D,0))&amp;" "&amp;INDEX(Rutas_Despiece!$G:$G,MATCH($F351,$D:$D,0))</f>
        <v>Salomón y la Reina de Saba nº 36</v>
      </c>
      <c r="M351" t="str">
        <f ca="1">INDEX(Rutas_Despiece!$H:$H,MATCH($F351,$D:$D,0))</f>
        <v>Zaragoza</v>
      </c>
      <c r="N351" t="str">
        <f ca="1">INDEX(Rutas_Despiece!$I:$I,MATCH($F351,$D:$D,0))</f>
        <v>Zaragoza, España</v>
      </c>
      <c r="O351">
        <f ca="1">INDEX(Rutas_Despiece!$L:$L,MATCH($F351,$D:$D,0))</f>
        <v>0</v>
      </c>
      <c r="P351" s="39" t="str">
        <f ca="1">Rutas_Despiece!M351</f>
        <v>Vuelta</v>
      </c>
      <c r="Q351" s="39" t="str">
        <f ca="1">Rutas_Despiece!N351</f>
        <v/>
      </c>
      <c r="R351" s="39" t="str">
        <f ca="1">Rutas_Despiece!O351</f>
        <v/>
      </c>
      <c r="S351" s="39" t="str">
        <f ca="1">Rutas_Despiece!P351</f>
        <v/>
      </c>
      <c r="T351" s="39" t="str">
        <f ca="1">Rutas_Despiece!Q351</f>
        <v/>
      </c>
    </row>
    <row r="352" spans="1:20" x14ac:dyDescent="0.25">
      <c r="A352">
        <f ca="1">IF(Rutas_Despiece!A352&lt;&gt;Rutas_Despiece!A351,1,0)</f>
        <v>0</v>
      </c>
      <c r="B352" s="69" t="s">
        <v>1174</v>
      </c>
      <c r="C352">
        <f t="shared" ca="1" si="21"/>
        <v>1</v>
      </c>
      <c r="D352">
        <f t="shared" ca="1" si="22"/>
        <v>340</v>
      </c>
      <c r="E352">
        <f t="shared" ca="1" si="24"/>
        <v>990</v>
      </c>
      <c r="F352">
        <f t="shared" ca="1" si="23"/>
        <v>349</v>
      </c>
      <c r="G352" t="str">
        <f ca="1">INDEX(Rutas_Despiece!C:C,MATCH($F352,$D:$D,0))</f>
        <v>Rutas_6</v>
      </c>
      <c r="H352" t="str">
        <f ca="1">INDEX(Rutas_Despiece!$D:$D,MATCH($F352,$D:$D,0))</f>
        <v>Ruta 3_6</v>
      </c>
      <c r="I352">
        <f ca="1">INDEX(Rutas_Despiece!$J:$J,MATCH($F352,$D:$D,0))</f>
        <v>41.624320599999997</v>
      </c>
      <c r="J352">
        <f ca="1">INDEX(Rutas_Despiece!$K:$K,MATCH($F352,$D:$D,0))</f>
        <v>-0.93294109999999997</v>
      </c>
      <c r="L352" t="str">
        <f ca="1">INDEX(Rutas_Despiece!$F:$F,MATCH($F352,$D:$D,0))&amp;" "&amp;INDEX(Rutas_Despiece!$G:$G,MATCH($F352,$D:$D,0))</f>
        <v xml:space="preserve">Lista de Schindler </v>
      </c>
      <c r="M352" t="str">
        <f ca="1">INDEX(Rutas_Despiece!$H:$H,MATCH($F352,$D:$D,0))</f>
        <v>Zaragoza</v>
      </c>
      <c r="N352" t="str">
        <f ca="1">INDEX(Rutas_Despiece!$I:$I,MATCH($F352,$D:$D,0))</f>
        <v>Zaragoza, España</v>
      </c>
      <c r="O352" t="str">
        <f ca="1">INDEX(Rutas_Despiece!$L:$L,MATCH($F352,$D:$D,0))</f>
        <v>esq. Cantando bajo la lluvia</v>
      </c>
      <c r="P352" s="39" t="str">
        <f ca="1">Rutas_Despiece!M352</f>
        <v>Vuelta</v>
      </c>
      <c r="Q352" s="39" t="str">
        <f ca="1">Rutas_Despiece!N352</f>
        <v/>
      </c>
      <c r="R352" s="39" t="str">
        <f ca="1">Rutas_Despiece!O352</f>
        <v/>
      </c>
      <c r="S352" s="39" t="str">
        <f ca="1">Rutas_Despiece!P352</f>
        <v/>
      </c>
      <c r="T352" s="39" t="str">
        <f ca="1">Rutas_Despiece!Q352</f>
        <v/>
      </c>
    </row>
    <row r="353" spans="1:20" x14ac:dyDescent="0.25">
      <c r="A353">
        <f ca="1">IF(Rutas_Despiece!A353&lt;&gt;Rutas_Despiece!A352,1,0)</f>
        <v>0</v>
      </c>
      <c r="B353" s="69" t="s">
        <v>1174</v>
      </c>
      <c r="C353">
        <f t="shared" ca="1" si="21"/>
        <v>1</v>
      </c>
      <c r="D353">
        <f t="shared" ca="1" si="22"/>
        <v>341</v>
      </c>
      <c r="E353">
        <f t="shared" ca="1" si="24"/>
        <v>990</v>
      </c>
      <c r="F353">
        <f t="shared" ca="1" si="23"/>
        <v>350</v>
      </c>
      <c r="G353" t="str">
        <f ca="1">INDEX(Rutas_Despiece!C:C,MATCH($F353,$D:$D,0))</f>
        <v>Rutas_6</v>
      </c>
      <c r="H353" t="str">
        <f ca="1">INDEX(Rutas_Despiece!$D:$D,MATCH($F353,$D:$D,0))</f>
        <v>Ruta 3_6</v>
      </c>
      <c r="I353">
        <f ca="1">INDEX(Rutas_Despiece!$J:$J,MATCH($F353,$D:$D,0))</f>
        <v>41.629389199999999</v>
      </c>
      <c r="J353">
        <f ca="1">INDEX(Rutas_Despiece!$K:$K,MATCH($F353,$D:$D,0))</f>
        <v>-0.93114920000000001</v>
      </c>
      <c r="L353" t="str">
        <f ca="1">INDEX(Rutas_Despiece!$F:$F,MATCH($F353,$D:$D,0))&amp;" "&amp;INDEX(Rutas_Despiece!$G:$G,MATCH($F353,$D:$D,0))</f>
        <v xml:space="preserve">Avd. Ilustración  </v>
      </c>
      <c r="M353" t="str">
        <f ca="1">INDEX(Rutas_Despiece!$H:$H,MATCH($F353,$D:$D,0))</f>
        <v>Zaragoza</v>
      </c>
      <c r="N353" t="str">
        <f ca="1">INDEX(Rutas_Despiece!$I:$I,MATCH($F353,$D:$D,0))</f>
        <v>Zaragoza, España</v>
      </c>
      <c r="O353" t="str">
        <f ca="1">INDEX(Rutas_Despiece!$L:$L,MATCH($F353,$D:$D,0))</f>
        <v>Esq. Tomás de Anzano - Pd. Bus</v>
      </c>
      <c r="P353" s="39" t="str">
        <f ca="1">Rutas_Despiece!M353</f>
        <v>Vuelta</v>
      </c>
      <c r="Q353" s="39" t="str">
        <f ca="1">Rutas_Despiece!N353</f>
        <v/>
      </c>
      <c r="R353" s="39" t="str">
        <f ca="1">Rutas_Despiece!O353</f>
        <v/>
      </c>
      <c r="S353" s="39" t="str">
        <f ca="1">Rutas_Despiece!P353</f>
        <v/>
      </c>
      <c r="T353" s="39" t="str">
        <f ca="1">Rutas_Despiece!Q353</f>
        <v/>
      </c>
    </row>
    <row r="354" spans="1:20" x14ac:dyDescent="0.25">
      <c r="A354">
        <f ca="1">IF(Rutas_Despiece!A354&lt;&gt;Rutas_Despiece!A353,1,0)</f>
        <v>0</v>
      </c>
      <c r="B354" s="69" t="s">
        <v>1174</v>
      </c>
      <c r="C354">
        <f t="shared" ca="1" si="21"/>
        <v>1</v>
      </c>
      <c r="D354">
        <f t="shared" ca="1" si="22"/>
        <v>342</v>
      </c>
      <c r="E354">
        <f t="shared" ca="1" si="24"/>
        <v>990</v>
      </c>
      <c r="F354">
        <f t="shared" ca="1" si="23"/>
        <v>351</v>
      </c>
      <c r="G354" t="str">
        <f ca="1">INDEX(Rutas_Despiece!C:C,MATCH($F354,$D:$D,0))</f>
        <v>Rutas_6</v>
      </c>
      <c r="H354" t="str">
        <f ca="1">INDEX(Rutas_Despiece!$D:$D,MATCH($F354,$D:$D,0))</f>
        <v>Ruta 3_6</v>
      </c>
      <c r="I354">
        <f ca="1">INDEX(Rutas_Despiece!$J:$J,MATCH($F354,$D:$D,0))</f>
        <v>41.627648000000001</v>
      </c>
      <c r="J354">
        <f ca="1">INDEX(Rutas_Despiece!$K:$K,MATCH($F354,$D:$D,0))</f>
        <v>-0.92664999999999997</v>
      </c>
      <c r="L354" t="str">
        <f ca="1">INDEX(Rutas_Despiece!$F:$F,MATCH($F354,$D:$D,0))&amp;" "&amp;INDEX(Rutas_Despiece!$G:$G,MATCH($F354,$D:$D,0))</f>
        <v xml:space="preserve">Avd. Ilustración nº 32 </v>
      </c>
      <c r="M354" t="str">
        <f ca="1">INDEX(Rutas_Despiece!$H:$H,MATCH($F354,$D:$D,0))</f>
        <v>Zaragoza</v>
      </c>
      <c r="N354" t="str">
        <f ca="1">INDEX(Rutas_Despiece!$I:$I,MATCH($F354,$D:$D,0))</f>
        <v>Zaragoza, España</v>
      </c>
      <c r="O354" t="str">
        <f ca="1">INDEX(Rutas_Despiece!$L:$L,MATCH($F354,$D:$D,0))</f>
        <v>Esq. Ibón - Pd. Bus</v>
      </c>
      <c r="P354" s="39" t="str">
        <f ca="1">Rutas_Despiece!M354</f>
        <v>Vuelta</v>
      </c>
      <c r="Q354" s="39" t="str">
        <f ca="1">Rutas_Despiece!N354</f>
        <v/>
      </c>
      <c r="R354" s="39" t="str">
        <f ca="1">Rutas_Despiece!O354</f>
        <v/>
      </c>
      <c r="S354" s="39" t="str">
        <f ca="1">Rutas_Despiece!P354</f>
        <v/>
      </c>
      <c r="T354" s="39" t="str">
        <f ca="1">Rutas_Despiece!Q354</f>
        <v/>
      </c>
    </row>
    <row r="355" spans="1:20" x14ac:dyDescent="0.25">
      <c r="A355">
        <f ca="1">IF(Rutas_Despiece!A355&lt;&gt;Rutas_Despiece!A354,1,0)</f>
        <v>0</v>
      </c>
      <c r="B355" s="69" t="s">
        <v>1174</v>
      </c>
      <c r="C355">
        <f t="shared" ca="1" si="21"/>
        <v>1</v>
      </c>
      <c r="D355">
        <f t="shared" ca="1" si="22"/>
        <v>343</v>
      </c>
      <c r="E355">
        <f t="shared" ca="1" si="24"/>
        <v>990</v>
      </c>
      <c r="F355">
        <f t="shared" ca="1" si="23"/>
        <v>352</v>
      </c>
      <c r="G355" t="str">
        <f ca="1">INDEX(Rutas_Despiece!C:C,MATCH($F355,$D:$D,0))</f>
        <v>Rutas_6</v>
      </c>
      <c r="H355" t="str">
        <f ca="1">INDEX(Rutas_Despiece!$D:$D,MATCH($F355,$D:$D,0))</f>
        <v>Ruta 3_6</v>
      </c>
      <c r="I355">
        <f ca="1">INDEX(Rutas_Despiece!$J:$J,MATCH($F355,$D:$D,0))</f>
        <v>41.636488999999997</v>
      </c>
      <c r="J355">
        <f ca="1">INDEX(Rutas_Despiece!$K:$K,MATCH($F355,$D:$D,0))</f>
        <v>-0.94450599999999996</v>
      </c>
      <c r="L355" t="str">
        <f ca="1">INDEX(Rutas_Despiece!$F:$F,MATCH($F355,$D:$D,0))&amp;" "&amp;INDEX(Rutas_Despiece!$G:$G,MATCH($F355,$D:$D,0))</f>
        <v xml:space="preserve">Maurice Ravel  </v>
      </c>
      <c r="M355" t="str">
        <f ca="1">INDEX(Rutas_Despiece!$H:$H,MATCH($F355,$D:$D,0))</f>
        <v>Zaragoza</v>
      </c>
      <c r="N355" t="str">
        <f ca="1">INDEX(Rutas_Despiece!$I:$I,MATCH($F355,$D:$D,0))</f>
        <v>Zaragoza, España</v>
      </c>
      <c r="O355" t="str">
        <f ca="1">INDEX(Rutas_Despiece!$L:$L,MATCH($F355,$D:$D,0))</f>
        <v>Esq. Isaac Albeniz</v>
      </c>
      <c r="P355" s="39" t="str">
        <f ca="1">Rutas_Despiece!M355</f>
        <v>Vuelta</v>
      </c>
      <c r="Q355" s="39" t="str">
        <f ca="1">Rutas_Despiece!N355</f>
        <v/>
      </c>
      <c r="R355" s="39" t="str">
        <f ca="1">Rutas_Despiece!O355</f>
        <v/>
      </c>
      <c r="S355" s="39" t="str">
        <f ca="1">Rutas_Despiece!P355</f>
        <v/>
      </c>
      <c r="T355" s="39" t="str">
        <f ca="1">Rutas_Despiece!Q355</f>
        <v/>
      </c>
    </row>
    <row r="356" spans="1:20" x14ac:dyDescent="0.25">
      <c r="A356">
        <f ca="1">IF(Rutas_Despiece!A356&lt;&gt;Rutas_Despiece!A355,1,0)</f>
        <v>0</v>
      </c>
      <c r="B356" s="69" t="s">
        <v>1174</v>
      </c>
      <c r="C356">
        <f t="shared" ca="1" si="21"/>
        <v>1</v>
      </c>
      <c r="D356">
        <f t="shared" ca="1" si="22"/>
        <v>344</v>
      </c>
      <c r="E356">
        <f t="shared" ca="1" si="24"/>
        <v>990</v>
      </c>
      <c r="F356">
        <f t="shared" ca="1" si="23"/>
        <v>353</v>
      </c>
      <c r="G356" t="str">
        <f ca="1">INDEX(Rutas_Despiece!C:C,MATCH($F356,$D:$D,0))</f>
        <v>Rutas_6</v>
      </c>
      <c r="H356" t="str">
        <f ca="1">INDEX(Rutas_Despiece!$D:$D,MATCH($F356,$D:$D,0))</f>
        <v>Ruta 3_6</v>
      </c>
      <c r="I356">
        <f ca="1">INDEX(Rutas_Despiece!$J:$J,MATCH($F356,$D:$D,0))</f>
        <v>41.646481000000001</v>
      </c>
      <c r="J356">
        <f ca="1">INDEX(Rutas_Despiece!$K:$K,MATCH($F356,$D:$D,0))</f>
        <v>-0.88755300000000004</v>
      </c>
      <c r="L356" t="str">
        <f ca="1">INDEX(Rutas_Despiece!$F:$F,MATCH($F356,$D:$D,0))&amp;" "&amp;INDEX(Rutas_Despiece!$G:$G,MATCH($F356,$D:$D,0))</f>
        <v xml:space="preserve">Avda. Fca. Millán Serrano nº 31-35 </v>
      </c>
      <c r="M356" t="str">
        <f ca="1">INDEX(Rutas_Despiece!$H:$H,MATCH($F356,$D:$D,0))</f>
        <v>Zaragoza</v>
      </c>
      <c r="N356" t="str">
        <f ca="1">INDEX(Rutas_Despiece!$I:$I,MATCH($F356,$D:$D,0))</f>
        <v>Zaragoza, España</v>
      </c>
      <c r="O356" t="str">
        <f ca="1">INDEX(Rutas_Despiece!$L:$L,MATCH($F356,$D:$D,0))</f>
        <v>Frente M.A. Blanco</v>
      </c>
      <c r="P356" s="39" t="str">
        <f ca="1">Rutas_Despiece!M356</f>
        <v>Vuelta</v>
      </c>
      <c r="Q356" s="39" t="str">
        <f ca="1">Rutas_Despiece!N356</f>
        <v/>
      </c>
      <c r="R356" s="39" t="str">
        <f ca="1">Rutas_Despiece!O356</f>
        <v/>
      </c>
      <c r="S356" s="39" t="str">
        <f ca="1">Rutas_Despiece!P356</f>
        <v/>
      </c>
      <c r="T356" s="39" t="str">
        <f ca="1">Rutas_Despiece!Q356</f>
        <v/>
      </c>
    </row>
    <row r="357" spans="1:20" x14ac:dyDescent="0.25">
      <c r="A357">
        <f ca="1">IF(Rutas_Despiece!A357&lt;&gt;Rutas_Despiece!A356,1,0)</f>
        <v>0</v>
      </c>
      <c r="B357" s="69" t="s">
        <v>1174</v>
      </c>
      <c r="C357">
        <f t="shared" ca="1" si="21"/>
        <v>1</v>
      </c>
      <c r="D357">
        <f t="shared" ca="1" si="22"/>
        <v>345</v>
      </c>
      <c r="E357">
        <f t="shared" ca="1" si="24"/>
        <v>990</v>
      </c>
      <c r="F357">
        <f t="shared" ca="1" si="23"/>
        <v>354</v>
      </c>
      <c r="G357" t="str">
        <f ca="1">INDEX(Rutas_Despiece!C:C,MATCH($F357,$D:$D,0))</f>
        <v>Rutas_6</v>
      </c>
      <c r="H357" t="str">
        <f ca="1">INDEX(Rutas_Despiece!$D:$D,MATCH($F357,$D:$D,0))</f>
        <v>Ruta 3_6</v>
      </c>
      <c r="I357">
        <f ca="1">INDEX(Rutas_Despiece!$J:$J,MATCH($F357,$D:$D,0))</f>
        <v>41.636181999999998</v>
      </c>
      <c r="J357">
        <f ca="1">INDEX(Rutas_Despiece!$K:$K,MATCH($F357,$D:$D,0))</f>
        <v>-0.87344200000000005</v>
      </c>
      <c r="L357" t="str">
        <f ca="1">INDEX(Rutas_Despiece!$F:$F,MATCH($F357,$D:$D,0))&amp;" "&amp;INDEX(Rutas_Despiece!$G:$G,MATCH($F357,$D:$D,0))</f>
        <v xml:space="preserve">Orión nº 8 </v>
      </c>
      <c r="M357" t="str">
        <f ca="1">INDEX(Rutas_Despiece!$H:$H,MATCH($F357,$D:$D,0))</f>
        <v>Zaragoza</v>
      </c>
      <c r="N357" t="str">
        <f ca="1">INDEX(Rutas_Despiece!$I:$I,MATCH($F357,$D:$D,0))</f>
        <v>Zaragoza, España</v>
      </c>
      <c r="O357" t="str">
        <f ca="1">INDEX(Rutas_Despiece!$L:$L,MATCH($F357,$D:$D,0))</f>
        <v>Pd. Bus</v>
      </c>
      <c r="P357" s="39" t="str">
        <f ca="1">Rutas_Despiece!M357</f>
        <v>Vuelta</v>
      </c>
      <c r="Q357" s="39" t="str">
        <f ca="1">Rutas_Despiece!N357</f>
        <v/>
      </c>
      <c r="R357" s="39" t="str">
        <f ca="1">Rutas_Despiece!O357</f>
        <v/>
      </c>
      <c r="S357" s="39" t="str">
        <f ca="1">Rutas_Despiece!P357</f>
        <v/>
      </c>
      <c r="T357" s="39" t="str">
        <f ca="1">Rutas_Despiece!Q357</f>
        <v/>
      </c>
    </row>
    <row r="358" spans="1:20" x14ac:dyDescent="0.25">
      <c r="A358">
        <f ca="1">IF(Rutas_Despiece!A358&lt;&gt;Rutas_Despiece!A357,1,0)</f>
        <v>0</v>
      </c>
      <c r="B358" s="69" t="s">
        <v>1174</v>
      </c>
      <c r="C358">
        <f t="shared" ca="1" si="21"/>
        <v>1</v>
      </c>
      <c r="D358">
        <f t="shared" ca="1" si="22"/>
        <v>346</v>
      </c>
      <c r="E358">
        <f t="shared" ca="1" si="24"/>
        <v>990</v>
      </c>
      <c r="F358">
        <f t="shared" ca="1" si="23"/>
        <v>355</v>
      </c>
      <c r="G358" t="str">
        <f ca="1">INDEX(Rutas_Despiece!C:C,MATCH($F358,$D:$D,0))</f>
        <v>Rutas_6</v>
      </c>
      <c r="H358" t="str">
        <f ca="1">INDEX(Rutas_Despiece!$D:$D,MATCH($F358,$D:$D,0))</f>
        <v>Ruta 3_6</v>
      </c>
      <c r="I358">
        <f ca="1">INDEX(Rutas_Despiece!$J:$J,MATCH($F358,$D:$D,0))</f>
        <v>41.650514999999999</v>
      </c>
      <c r="J358">
        <f ca="1">INDEX(Rutas_Despiece!$K:$K,MATCH($F358,$D:$D,0))</f>
        <v>-0.93439000000000005</v>
      </c>
      <c r="L358" t="str">
        <f ca="1">INDEX(Rutas_Despiece!$F:$F,MATCH($F358,$D:$D,0))&amp;" "&amp;INDEX(Rutas_Despiece!$G:$G,MATCH($F358,$D:$D,0))</f>
        <v xml:space="preserve">Ibón de Plan nº 20 </v>
      </c>
      <c r="M358" t="str">
        <f ca="1">INDEX(Rutas_Despiece!$H:$H,MATCH($F358,$D:$D,0))</f>
        <v>Zaragoza</v>
      </c>
      <c r="N358" t="str">
        <f ca="1">INDEX(Rutas_Despiece!$I:$I,MATCH($F358,$D:$D,0))</f>
        <v>Zaragoza, España</v>
      </c>
      <c r="O358" t="str">
        <f ca="1">INDEX(Rutas_Despiece!$L:$L,MATCH($F358,$D:$D,0))</f>
        <v>Pd. Bus</v>
      </c>
      <c r="P358" s="39" t="str">
        <f ca="1">Rutas_Despiece!M358</f>
        <v>Vuelta</v>
      </c>
      <c r="Q358" s="39" t="str">
        <f ca="1">Rutas_Despiece!N358</f>
        <v/>
      </c>
      <c r="R358" s="39" t="str">
        <f ca="1">Rutas_Despiece!O358</f>
        <v/>
      </c>
      <c r="S358" s="39" t="str">
        <f ca="1">Rutas_Despiece!P358</f>
        <v/>
      </c>
      <c r="T358" s="39" t="str">
        <f ca="1">Rutas_Despiece!Q358</f>
        <v/>
      </c>
    </row>
    <row r="359" spans="1:20" x14ac:dyDescent="0.25">
      <c r="A359">
        <f ca="1">IF(Rutas_Despiece!A359&lt;&gt;Rutas_Despiece!A358,1,0)</f>
        <v>1</v>
      </c>
      <c r="B359" s="69" t="s">
        <v>1174</v>
      </c>
      <c r="C359">
        <f t="shared" ca="1" si="21"/>
        <v>0</v>
      </c>
      <c r="D359">
        <f t="shared" ca="1" si="22"/>
        <v>346</v>
      </c>
      <c r="E359">
        <f t="shared" ca="1" si="24"/>
        <v>990</v>
      </c>
      <c r="F359">
        <f t="shared" ca="1" si="23"/>
        <v>356</v>
      </c>
      <c r="G359" t="str">
        <f ca="1">INDEX(Rutas_Despiece!C:C,MATCH($F359,$D:$D,0))</f>
        <v>Rutas_6</v>
      </c>
      <c r="H359" t="str">
        <f ca="1">INDEX(Rutas_Despiece!$D:$D,MATCH($F359,$D:$D,0))</f>
        <v>Ruta 3_6</v>
      </c>
      <c r="I359">
        <f ca="1">INDEX(Rutas_Despiece!$J:$J,MATCH($F359,$D:$D,0))</f>
        <v>41.658729600000001</v>
      </c>
      <c r="J359">
        <f ca="1">INDEX(Rutas_Despiece!$K:$K,MATCH($F359,$D:$D,0))</f>
        <v>-0.93775660000000005</v>
      </c>
      <c r="L359" t="str">
        <f ca="1">INDEX(Rutas_Despiece!$F:$F,MATCH($F359,$D:$D,0))&amp;" "&amp;INDEX(Rutas_Despiece!$G:$G,MATCH($F359,$D:$D,0))</f>
        <v xml:space="preserve">Ibón de Plan </v>
      </c>
      <c r="M359" t="str">
        <f ca="1">INDEX(Rutas_Despiece!$H:$H,MATCH($F359,$D:$D,0))</f>
        <v>Zaragoza</v>
      </c>
      <c r="N359" t="str">
        <f ca="1">INDEX(Rutas_Despiece!$I:$I,MATCH($F359,$D:$D,0))</f>
        <v>Zaragoza, España</v>
      </c>
      <c r="O359" t="str">
        <f ca="1">INDEX(Rutas_Despiece!$L:$L,MATCH($F359,$D:$D,0))</f>
        <v>Esq. Camino Pilón</v>
      </c>
      <c r="P359" s="39" t="str">
        <f ca="1">Rutas_Despiece!M359</f>
        <v>Ida</v>
      </c>
      <c r="Q359" s="39" t="str">
        <f ca="1">Rutas_Despiece!N359</f>
        <v/>
      </c>
      <c r="R359" s="39" t="str">
        <f ca="1">Rutas_Despiece!O359</f>
        <v/>
      </c>
      <c r="S359" s="39" t="str">
        <f ca="1">Rutas_Despiece!P359</f>
        <v/>
      </c>
      <c r="T359" s="39" t="str">
        <f ca="1">Rutas_Despiece!Q359</f>
        <v/>
      </c>
    </row>
    <row r="360" spans="1:20" x14ac:dyDescent="0.25">
      <c r="A360">
        <f ca="1">IF(Rutas_Despiece!A360&lt;&gt;Rutas_Despiece!A359,1,0)</f>
        <v>0</v>
      </c>
      <c r="B360" s="69" t="s">
        <v>1174</v>
      </c>
      <c r="C360">
        <f t="shared" ca="1" si="21"/>
        <v>1</v>
      </c>
      <c r="D360">
        <f t="shared" ca="1" si="22"/>
        <v>347</v>
      </c>
      <c r="E360">
        <f t="shared" ca="1" si="24"/>
        <v>990</v>
      </c>
      <c r="F360">
        <f t="shared" ca="1" si="23"/>
        <v>357</v>
      </c>
      <c r="G360" t="str">
        <f ca="1">INDEX(Rutas_Despiece!C:C,MATCH($F360,$D:$D,0))</f>
        <v>Rutas_6</v>
      </c>
      <c r="H360" t="str">
        <f ca="1">INDEX(Rutas_Despiece!$D:$D,MATCH($F360,$D:$D,0))</f>
        <v>Ruta 3_6</v>
      </c>
      <c r="I360">
        <f ca="1">INDEX(Rutas_Despiece!$J:$J,MATCH($F360,$D:$D,0))</f>
        <v>41.701594200000002</v>
      </c>
      <c r="J360">
        <f ca="1">INDEX(Rutas_Despiece!$K:$K,MATCH($F360,$D:$D,0))</f>
        <v>-0.99999700000000002</v>
      </c>
      <c r="L360" t="str">
        <f ca="1">INDEX(Rutas_Despiece!$F:$F,MATCH($F360,$D:$D,0))&amp;" "&amp;INDEX(Rutas_Despiece!$G:$G,MATCH($F360,$D:$D,0))</f>
        <v xml:space="preserve">Ctra. Logroño </v>
      </c>
      <c r="M360" t="str">
        <f ca="1">INDEX(Rutas_Despiece!$H:$H,MATCH($F360,$D:$D,0))</f>
        <v xml:space="preserve">Utebo </v>
      </c>
      <c r="N360" t="str">
        <f ca="1">INDEX(Rutas_Despiece!$I:$I,MATCH($F360,$D:$D,0))</f>
        <v>Zaragoza, España</v>
      </c>
      <c r="O360" t="str">
        <f ca="1">INDEX(Rutas_Despiece!$L:$L,MATCH($F360,$D:$D,0))</f>
        <v>Desvío Utebo - Pd. Bus (?)</v>
      </c>
      <c r="P360" s="39" t="str">
        <f ca="1">Rutas_Despiece!M360</f>
        <v>Ida</v>
      </c>
      <c r="Q360" s="39" t="str">
        <f ca="1">Rutas_Despiece!N360</f>
        <v>04:45</v>
      </c>
      <c r="R360" s="39" t="str">
        <f ca="1">Rutas_Despiece!O360</f>
        <v>12:45</v>
      </c>
      <c r="S360" s="39" t="str">
        <f ca="1">Rutas_Despiece!P360</f>
        <v>20:45</v>
      </c>
      <c r="T360" s="39" t="str">
        <f ca="1">Rutas_Despiece!Q360</f>
        <v>06:45</v>
      </c>
    </row>
    <row r="361" spans="1:20" x14ac:dyDescent="0.25">
      <c r="A361">
        <f ca="1">IF(Rutas_Despiece!A361&lt;&gt;Rutas_Despiece!A360,1,0)</f>
        <v>0</v>
      </c>
      <c r="B361" s="69" t="s">
        <v>1174</v>
      </c>
      <c r="C361">
        <f t="shared" ca="1" si="21"/>
        <v>1</v>
      </c>
      <c r="D361">
        <f t="shared" ca="1" si="22"/>
        <v>348</v>
      </c>
      <c r="E361">
        <f t="shared" ca="1" si="24"/>
        <v>990</v>
      </c>
      <c r="F361">
        <f t="shared" ca="1" si="23"/>
        <v>358</v>
      </c>
      <c r="G361" t="str">
        <f ca="1">INDEX(Rutas_Despiece!C:C,MATCH($F361,$D:$D,0))</f>
        <v>Rutas_6</v>
      </c>
      <c r="H361" t="str">
        <f ca="1">INDEX(Rutas_Despiece!$D:$D,MATCH($F361,$D:$D,0))</f>
        <v>Ruta 3_6</v>
      </c>
      <c r="I361">
        <f ca="1">INDEX(Rutas_Despiece!$J:$J,MATCH($F361,$D:$D,0))</f>
        <v>41.716728099999997</v>
      </c>
      <c r="J361">
        <f ca="1">INDEX(Rutas_Despiece!$K:$K,MATCH($F361,$D:$D,0))</f>
        <v>-1.0239408000000001</v>
      </c>
      <c r="L361" t="str">
        <f ca="1">INDEX(Rutas_Despiece!$F:$F,MATCH($F361,$D:$D,0))&amp;" "&amp;INDEX(Rutas_Despiece!$G:$G,MATCH($F361,$D:$D,0))</f>
        <v xml:space="preserve">Calle Canteras  </v>
      </c>
      <c r="M361" t="str">
        <f ca="1">INDEX(Rutas_Despiece!$H:$H,MATCH($F361,$D:$D,0))</f>
        <v>Casetas</v>
      </c>
      <c r="N361" t="str">
        <f ca="1">INDEX(Rutas_Despiece!$I:$I,MATCH($F361,$D:$D,0))</f>
        <v>Zaragoza, España</v>
      </c>
      <c r="O361" t="str">
        <f ca="1">INDEX(Rutas_Despiece!$L:$L,MATCH($F361,$D:$D,0))</f>
        <v>Pd. Bus</v>
      </c>
      <c r="P361" s="39" t="str">
        <f ca="1">Rutas_Despiece!M361</f>
        <v>Ida</v>
      </c>
      <c r="Q361" s="39" t="str">
        <f ca="1">Rutas_Despiece!N361</f>
        <v>04:46</v>
      </c>
      <c r="R361" s="39" t="str">
        <f ca="1">Rutas_Despiece!O361</f>
        <v>12:46</v>
      </c>
      <c r="S361" s="39" t="str">
        <f ca="1">Rutas_Despiece!P361</f>
        <v>20:46</v>
      </c>
      <c r="T361" s="39" t="str">
        <f ca="1">Rutas_Despiece!Q361</f>
        <v>06:46</v>
      </c>
    </row>
    <row r="362" spans="1:20" x14ac:dyDescent="0.25">
      <c r="A362">
        <f ca="1">IF(Rutas_Despiece!A362&lt;&gt;Rutas_Despiece!A361,1,0)</f>
        <v>0</v>
      </c>
      <c r="B362" s="69" t="s">
        <v>1174</v>
      </c>
      <c r="C362">
        <f t="shared" ca="1" si="21"/>
        <v>1</v>
      </c>
      <c r="D362">
        <f t="shared" ca="1" si="22"/>
        <v>349</v>
      </c>
      <c r="E362">
        <f t="shared" ca="1" si="24"/>
        <v>990</v>
      </c>
      <c r="F362">
        <f t="shared" ca="1" si="23"/>
        <v>359</v>
      </c>
      <c r="G362" t="str">
        <f ca="1">INDEX(Rutas_Despiece!C:C,MATCH($F362,$D:$D,0))</f>
        <v>Rutas_6</v>
      </c>
      <c r="H362" t="str">
        <f ca="1">INDEX(Rutas_Despiece!$D:$D,MATCH($F362,$D:$D,0))</f>
        <v>Ruta 3_6</v>
      </c>
      <c r="I362">
        <f ca="1">INDEX(Rutas_Despiece!$J:$J,MATCH($F362,$D:$D,0))</f>
        <v>41.719659499999999</v>
      </c>
      <c r="J362">
        <f ca="1">INDEX(Rutas_Despiece!$K:$K,MATCH($F362,$D:$D,0))</f>
        <v>-1.0297381999999999</v>
      </c>
      <c r="L362" t="str">
        <f ca="1">INDEX(Rutas_Despiece!$F:$F,MATCH($F362,$D:$D,0))&amp;" "&amp;INDEX(Rutas_Despiece!$G:$G,MATCH($F362,$D:$D,0))</f>
        <v>Avenida de Logroño  nº 76</v>
      </c>
      <c r="M362" t="str">
        <f ca="1">INDEX(Rutas_Despiece!$H:$H,MATCH($F362,$D:$D,0))</f>
        <v>Casetas</v>
      </c>
      <c r="N362" t="str">
        <f ca="1">INDEX(Rutas_Despiece!$I:$I,MATCH($F362,$D:$D,0))</f>
        <v>Zaragoza, España</v>
      </c>
      <c r="O362" t="str">
        <f ca="1">INDEX(Rutas_Despiece!$L:$L,MATCH($F362,$D:$D,0))</f>
        <v>Cuartel - Pd. Bus</v>
      </c>
      <c r="P362" s="39" t="str">
        <f ca="1">Rutas_Despiece!M362</f>
        <v>Ida</v>
      </c>
      <c r="Q362" s="39" t="str">
        <f ca="1">Rutas_Despiece!N362</f>
        <v>04:49</v>
      </c>
      <c r="R362" s="39" t="str">
        <f ca="1">Rutas_Despiece!O362</f>
        <v>12:49</v>
      </c>
      <c r="S362" s="39" t="str">
        <f ca="1">Rutas_Despiece!P362</f>
        <v>20:49</v>
      </c>
      <c r="T362" s="39" t="str">
        <f ca="1">Rutas_Despiece!Q362</f>
        <v>06:49</v>
      </c>
    </row>
    <row r="363" spans="1:20" x14ac:dyDescent="0.25">
      <c r="A363">
        <f ca="1">IF(Rutas_Despiece!A363&lt;&gt;Rutas_Despiece!A362,1,0)</f>
        <v>0</v>
      </c>
      <c r="B363" s="69" t="s">
        <v>1174</v>
      </c>
      <c r="C363">
        <f t="shared" ca="1" si="21"/>
        <v>1</v>
      </c>
      <c r="D363">
        <f t="shared" ca="1" si="22"/>
        <v>350</v>
      </c>
      <c r="E363">
        <f t="shared" ca="1" si="24"/>
        <v>990</v>
      </c>
      <c r="F363">
        <f t="shared" ca="1" si="23"/>
        <v>360</v>
      </c>
      <c r="G363" t="str">
        <f ca="1">INDEX(Rutas_Despiece!C:C,MATCH($F363,$D:$D,0))</f>
        <v>Rutas_6</v>
      </c>
      <c r="H363" t="str">
        <f ca="1">INDEX(Rutas_Despiece!$D:$D,MATCH($F363,$D:$D,0))</f>
        <v>Ruta 3_6</v>
      </c>
      <c r="I363">
        <f ca="1">INDEX(Rutas_Despiece!$J:$J,MATCH($F363,$D:$D,0))</f>
        <v>41.722875899999998</v>
      </c>
      <c r="J363">
        <f ca="1">INDEX(Rutas_Despiece!$K:$K,MATCH($F363,$D:$D,0))</f>
        <v>-1.0368519</v>
      </c>
      <c r="L363" t="str">
        <f ca="1">INDEX(Rutas_Despiece!$F:$F,MATCH($F363,$D:$D,0))&amp;" "&amp;INDEX(Rutas_Despiece!$G:$G,MATCH($F363,$D:$D,0))</f>
        <v xml:space="preserve">Urbanización Alameda </v>
      </c>
      <c r="M363" t="str">
        <f ca="1">INDEX(Rutas_Despiece!$H:$H,MATCH($F363,$D:$D,0))</f>
        <v>Casetas</v>
      </c>
      <c r="N363" t="str">
        <f ca="1">INDEX(Rutas_Despiece!$I:$I,MATCH($F363,$D:$D,0))</f>
        <v>Zaragoza, España</v>
      </c>
      <c r="O363">
        <f ca="1">INDEX(Rutas_Despiece!$L:$L,MATCH($F363,$D:$D,0))</f>
        <v>0</v>
      </c>
      <c r="P363" s="39" t="str">
        <f ca="1">Rutas_Despiece!M363</f>
        <v>Ida</v>
      </c>
      <c r="Q363" s="39" t="str">
        <f ca="1">Rutas_Despiece!N363</f>
        <v>04:53</v>
      </c>
      <c r="R363" s="39" t="str">
        <f ca="1">Rutas_Despiece!O363</f>
        <v>12:53</v>
      </c>
      <c r="S363" s="39" t="str">
        <f ca="1">Rutas_Despiece!P363</f>
        <v>20:53</v>
      </c>
      <c r="T363" s="39" t="str">
        <f ca="1">Rutas_Despiece!Q363</f>
        <v>06:53</v>
      </c>
    </row>
    <row r="364" spans="1:20" x14ac:dyDescent="0.25">
      <c r="A364">
        <f ca="1">IF(Rutas_Despiece!A364&lt;&gt;Rutas_Despiece!A363,1,0)</f>
        <v>0</v>
      </c>
      <c r="B364" s="69" t="s">
        <v>1174</v>
      </c>
      <c r="C364">
        <f t="shared" ca="1" si="21"/>
        <v>1</v>
      </c>
      <c r="D364">
        <f t="shared" ca="1" si="22"/>
        <v>351</v>
      </c>
      <c r="E364">
        <f t="shared" ca="1" si="24"/>
        <v>990</v>
      </c>
      <c r="F364">
        <f t="shared" ca="1" si="23"/>
        <v>361</v>
      </c>
      <c r="G364" t="str">
        <f ca="1">INDEX(Rutas_Despiece!C:C,MATCH($F364,$D:$D,0))</f>
        <v>Rutas_6</v>
      </c>
      <c r="H364" t="str">
        <f ca="1">INDEX(Rutas_Despiece!$D:$D,MATCH($F364,$D:$D,0))</f>
        <v>Ruta 3_6</v>
      </c>
      <c r="I364">
        <f ca="1">INDEX(Rutas_Despiece!$J:$J,MATCH($F364,$D:$D,0))</f>
        <v>41.749628000000001</v>
      </c>
      <c r="J364">
        <f ca="1">INDEX(Rutas_Despiece!$K:$K,MATCH($F364,$D:$D,0))</f>
        <v>-1.1755139999999999</v>
      </c>
      <c r="L364" t="str">
        <f ca="1">INDEX(Rutas_Despiece!$F:$F,MATCH($F364,$D:$D,0))&amp;" "&amp;INDEX(Rutas_Despiece!$G:$G,MATCH($F364,$D:$D,0))</f>
        <v xml:space="preserve">Pol. Ind Entrerrios </v>
      </c>
      <c r="M364" t="str">
        <f ca="1">INDEX(Rutas_Despiece!$H:$H,MATCH($F364,$D:$D,0))</f>
        <v>Figueruelas</v>
      </c>
      <c r="N364" t="str">
        <f ca="1">INDEX(Rutas_Despiece!$I:$I,MATCH($F364,$D:$D,0))</f>
        <v>Zaragoza, España</v>
      </c>
      <c r="O364" t="str">
        <f ca="1">INDEX(Rutas_Despiece!$L:$L,MATCH($F364,$D:$D,0))</f>
        <v>Opel Puerta 5</v>
      </c>
      <c r="P364" s="39" t="str">
        <f ca="1">Rutas_Despiece!M364</f>
        <v>Ida</v>
      </c>
      <c r="Q364" s="39" t="str">
        <f ca="1">Rutas_Despiece!N364</f>
        <v>04:55</v>
      </c>
      <c r="R364" s="39" t="str">
        <f ca="1">Rutas_Despiece!O364</f>
        <v>12:55</v>
      </c>
      <c r="S364" s="39" t="str">
        <f ca="1">Rutas_Despiece!P364</f>
        <v>20:55</v>
      </c>
      <c r="T364" s="39" t="str">
        <f ca="1">Rutas_Despiece!Q364</f>
        <v>06:55</v>
      </c>
    </row>
    <row r="365" spans="1:20" x14ac:dyDescent="0.25">
      <c r="A365">
        <f ca="1">IF(Rutas_Despiece!A365&lt;&gt;Rutas_Despiece!A364,1,0)</f>
        <v>0</v>
      </c>
      <c r="B365" s="69" t="s">
        <v>1174</v>
      </c>
      <c r="C365">
        <f t="shared" ca="1" si="21"/>
        <v>1</v>
      </c>
      <c r="D365">
        <f t="shared" ca="1" si="22"/>
        <v>352</v>
      </c>
      <c r="E365">
        <f t="shared" ca="1" si="24"/>
        <v>990</v>
      </c>
      <c r="F365">
        <f t="shared" ca="1" si="23"/>
        <v>362</v>
      </c>
      <c r="G365" t="str">
        <f ca="1">INDEX(Rutas_Despiece!C:C,MATCH($F365,$D:$D,0))</f>
        <v>Rutas_6</v>
      </c>
      <c r="H365" t="str">
        <f ca="1">INDEX(Rutas_Despiece!$D:$D,MATCH($F365,$D:$D,0))</f>
        <v>Ruta 3_6</v>
      </c>
      <c r="I365">
        <f ca="1">INDEX(Rutas_Despiece!$J:$J,MATCH($F365,$D:$D,0))</f>
        <v>41.749628000000001</v>
      </c>
      <c r="J365">
        <f ca="1">INDEX(Rutas_Despiece!$K:$K,MATCH($F365,$D:$D,0))</f>
        <v>-1.1755139999999999</v>
      </c>
      <c r="L365" t="str">
        <f ca="1">INDEX(Rutas_Despiece!$F:$F,MATCH($F365,$D:$D,0))&amp;" "&amp;INDEX(Rutas_Despiece!$G:$G,MATCH($F365,$D:$D,0))</f>
        <v xml:space="preserve">Pol. Ind Entrerrios </v>
      </c>
      <c r="M365" t="str">
        <f ca="1">INDEX(Rutas_Despiece!$H:$H,MATCH($F365,$D:$D,0))</f>
        <v>Figueruelas</v>
      </c>
      <c r="N365" t="str">
        <f ca="1">INDEX(Rutas_Despiece!$I:$I,MATCH($F365,$D:$D,0))</f>
        <v>Zaragoza, España</v>
      </c>
      <c r="O365" t="str">
        <f ca="1">INDEX(Rutas_Despiece!$L:$L,MATCH($F365,$D:$D,0))</f>
        <v>Opel Puerta 5</v>
      </c>
      <c r="P365" s="39" t="str">
        <f ca="1">Rutas_Despiece!M365</f>
        <v>Ida</v>
      </c>
      <c r="Q365" s="39" t="str">
        <f ca="1">Rutas_Despiece!N365</f>
        <v>04:57</v>
      </c>
      <c r="R365" s="39" t="str">
        <f ca="1">Rutas_Despiece!O365</f>
        <v>12:57</v>
      </c>
      <c r="S365" s="39" t="str">
        <f ca="1">Rutas_Despiece!P365</f>
        <v>20:57</v>
      </c>
      <c r="T365" s="39" t="str">
        <f ca="1">Rutas_Despiece!Q365</f>
        <v>06:57</v>
      </c>
    </row>
    <row r="366" spans="1:20" x14ac:dyDescent="0.25">
      <c r="A366">
        <f ca="1">IF(Rutas_Despiece!A366&lt;&gt;Rutas_Despiece!A365,1,0)</f>
        <v>0</v>
      </c>
      <c r="B366" s="69" t="s">
        <v>1174</v>
      </c>
      <c r="C366">
        <f t="shared" ca="1" si="21"/>
        <v>1</v>
      </c>
      <c r="D366">
        <f t="shared" ca="1" si="22"/>
        <v>353</v>
      </c>
      <c r="E366">
        <f t="shared" ca="1" si="24"/>
        <v>990</v>
      </c>
      <c r="F366">
        <f t="shared" ca="1" si="23"/>
        <v>363</v>
      </c>
      <c r="G366" t="str">
        <f ca="1">INDEX(Rutas_Despiece!C:C,MATCH($F366,$D:$D,0))</f>
        <v>Rutas_6</v>
      </c>
      <c r="H366" t="str">
        <f ca="1">INDEX(Rutas_Despiece!$D:$D,MATCH($F366,$D:$D,0))</f>
        <v>Ruta 3_6</v>
      </c>
      <c r="I366">
        <f ca="1">INDEX(Rutas_Despiece!$J:$J,MATCH($F366,$D:$D,0))</f>
        <v>41.722552800000003</v>
      </c>
      <c r="J366">
        <f ca="1">INDEX(Rutas_Despiece!$K:$K,MATCH($F366,$D:$D,0))</f>
        <v>-1.0365697</v>
      </c>
      <c r="L366" t="str">
        <f ca="1">INDEX(Rutas_Despiece!$F:$F,MATCH($F366,$D:$D,0))&amp;" "&amp;INDEX(Rutas_Despiece!$G:$G,MATCH($F366,$D:$D,0))</f>
        <v xml:space="preserve">Frente Urbanización Alameda </v>
      </c>
      <c r="M366" t="str">
        <f ca="1">INDEX(Rutas_Despiece!$H:$H,MATCH($F366,$D:$D,0))</f>
        <v>Casetas</v>
      </c>
      <c r="N366" t="str">
        <f ca="1">INDEX(Rutas_Despiece!$I:$I,MATCH($F366,$D:$D,0))</f>
        <v>Zaragoza, España</v>
      </c>
      <c r="O366" t="str">
        <f ca="1">INDEX(Rutas_Despiece!$L:$L,MATCH($F366,$D:$D,0))</f>
        <v>Frente nº 52 - Pd. Bus (?)</v>
      </c>
      <c r="P366" s="39" t="str">
        <f ca="1">Rutas_Despiece!M366</f>
        <v>Ida</v>
      </c>
      <c r="Q366" s="39" t="str">
        <f ca="1">Rutas_Despiece!N366</f>
        <v>05:01</v>
      </c>
      <c r="R366" s="39" t="str">
        <f ca="1">Rutas_Despiece!O366</f>
        <v>13:01</v>
      </c>
      <c r="S366" s="39" t="str">
        <f ca="1">Rutas_Despiece!P366</f>
        <v>21:01</v>
      </c>
      <c r="T366" s="39" t="str">
        <f ca="1">Rutas_Despiece!Q366</f>
        <v>07:01</v>
      </c>
    </row>
    <row r="367" spans="1:20" x14ac:dyDescent="0.25">
      <c r="A367">
        <f ca="1">IF(Rutas_Despiece!A367&lt;&gt;Rutas_Despiece!A366,1,0)</f>
        <v>0</v>
      </c>
      <c r="B367" s="69" t="s">
        <v>1174</v>
      </c>
      <c r="C367">
        <f t="shared" ca="1" si="21"/>
        <v>1</v>
      </c>
      <c r="D367">
        <f t="shared" ca="1" si="22"/>
        <v>354</v>
      </c>
      <c r="E367">
        <f t="shared" ca="1" si="24"/>
        <v>990</v>
      </c>
      <c r="F367">
        <f t="shared" ca="1" si="23"/>
        <v>364</v>
      </c>
      <c r="G367" t="str">
        <f ca="1">INDEX(Rutas_Despiece!C:C,MATCH($F367,$D:$D,0))</f>
        <v>Rutas_6</v>
      </c>
      <c r="H367" t="str">
        <f ca="1">INDEX(Rutas_Despiece!$D:$D,MATCH($F367,$D:$D,0))</f>
        <v>Ruta 3_6</v>
      </c>
      <c r="I367">
        <f ca="1">INDEX(Rutas_Despiece!$J:$J,MATCH($F367,$D:$D,0))</f>
        <v>41.719026399999997</v>
      </c>
      <c r="J367">
        <f ca="1">INDEX(Rutas_Despiece!$K:$K,MATCH($F367,$D:$D,0))</f>
        <v>-1.0285835999999999</v>
      </c>
      <c r="L367" t="str">
        <f ca="1">INDEX(Rutas_Despiece!$F:$F,MATCH($F367,$D:$D,0))&amp;" "&amp;INDEX(Rutas_Despiece!$G:$G,MATCH($F367,$D:$D,0))</f>
        <v xml:space="preserve">Ctra. Logroño  </v>
      </c>
      <c r="M367" t="str">
        <f ca="1">INDEX(Rutas_Despiece!$H:$H,MATCH($F367,$D:$D,0))</f>
        <v>Casetas</v>
      </c>
      <c r="N367" t="str">
        <f ca="1">INDEX(Rutas_Despiece!$I:$I,MATCH($F367,$D:$D,0))</f>
        <v>Zaragoza, España</v>
      </c>
      <c r="O367" t="str">
        <f ca="1">INDEX(Rutas_Despiece!$L:$L,MATCH($F367,$D:$D,0))</f>
        <v>Frente nº 52</v>
      </c>
      <c r="P367" s="39" t="str">
        <f ca="1">Rutas_Despiece!M367</f>
        <v>Ida</v>
      </c>
      <c r="Q367" s="39" t="str">
        <f ca="1">Rutas_Despiece!N367</f>
        <v>05:02</v>
      </c>
      <c r="R367" s="39" t="str">
        <f ca="1">Rutas_Despiece!O367</f>
        <v>13:02</v>
      </c>
      <c r="S367" s="39" t="str">
        <f ca="1">Rutas_Despiece!P367</f>
        <v>21:02</v>
      </c>
      <c r="T367" s="39" t="str">
        <f ca="1">Rutas_Despiece!Q367</f>
        <v>07:02</v>
      </c>
    </row>
    <row r="368" spans="1:20" x14ac:dyDescent="0.25">
      <c r="A368">
        <f ca="1">IF(Rutas_Despiece!A368&lt;&gt;Rutas_Despiece!A367,1,0)</f>
        <v>0</v>
      </c>
      <c r="B368" s="69" t="s">
        <v>1174</v>
      </c>
      <c r="C368">
        <f t="shared" ca="1" si="21"/>
        <v>1</v>
      </c>
      <c r="D368">
        <f t="shared" ca="1" si="22"/>
        <v>355</v>
      </c>
      <c r="E368">
        <f t="shared" ca="1" si="24"/>
        <v>990</v>
      </c>
      <c r="F368">
        <f t="shared" ca="1" si="23"/>
        <v>365</v>
      </c>
      <c r="G368" t="str">
        <f ca="1">INDEX(Rutas_Despiece!C:C,MATCH($F368,$D:$D,0))</f>
        <v>Rutas_6</v>
      </c>
      <c r="H368" t="str">
        <f ca="1">INDEX(Rutas_Despiece!$D:$D,MATCH($F368,$D:$D,0))</f>
        <v>Ruta 3_6</v>
      </c>
      <c r="I368">
        <f ca="1">INDEX(Rutas_Despiece!$J:$J,MATCH($F368,$D:$D,0))</f>
        <v>41.716515600000001</v>
      </c>
      <c r="J368">
        <f ca="1">INDEX(Rutas_Despiece!$K:$K,MATCH($F368,$D:$D,0))</f>
        <v>-1.0239845999999999</v>
      </c>
      <c r="L368" t="str">
        <f ca="1">INDEX(Rutas_Despiece!$F:$F,MATCH($F368,$D:$D,0))&amp;" "&amp;INDEX(Rutas_Despiece!$G:$G,MATCH($F368,$D:$D,0))</f>
        <v xml:space="preserve">Frente Calle Canteras </v>
      </c>
      <c r="M368" t="str">
        <f ca="1">INDEX(Rutas_Despiece!$H:$H,MATCH($F368,$D:$D,0))</f>
        <v>Casetas</v>
      </c>
      <c r="N368" t="str">
        <f ca="1">INDEX(Rutas_Despiece!$I:$I,MATCH($F368,$D:$D,0))</f>
        <v>Zaragoza, España</v>
      </c>
      <c r="O368" t="str">
        <f ca="1">INDEX(Rutas_Despiece!$L:$L,MATCH($F368,$D:$D,0))</f>
        <v>(?)</v>
      </c>
      <c r="P368" s="39" t="str">
        <f ca="1">Rutas_Despiece!M368</f>
        <v>Ida</v>
      </c>
      <c r="Q368" s="39" t="str">
        <f ca="1">Rutas_Despiece!N368</f>
        <v>05:04</v>
      </c>
      <c r="R368" s="39" t="str">
        <f ca="1">Rutas_Despiece!O368</f>
        <v>13:04</v>
      </c>
      <c r="S368" s="39" t="str">
        <f ca="1">Rutas_Despiece!P368</f>
        <v>21:04</v>
      </c>
      <c r="T368" s="39" t="str">
        <f ca="1">Rutas_Despiece!Q368</f>
        <v>07:04</v>
      </c>
    </row>
    <row r="369" spans="1:20" x14ac:dyDescent="0.25">
      <c r="A369">
        <f ca="1">IF(Rutas_Despiece!A369&lt;&gt;Rutas_Despiece!A368,1,0)</f>
        <v>0</v>
      </c>
      <c r="B369" s="69" t="s">
        <v>1174</v>
      </c>
      <c r="C369">
        <f t="shared" ca="1" si="21"/>
        <v>1</v>
      </c>
      <c r="D369">
        <f t="shared" ca="1" si="22"/>
        <v>356</v>
      </c>
      <c r="E369">
        <f t="shared" ca="1" si="24"/>
        <v>990</v>
      </c>
      <c r="F369">
        <f t="shared" ca="1" si="23"/>
        <v>366</v>
      </c>
      <c r="G369" t="str">
        <f ca="1">INDEX(Rutas_Despiece!C:C,MATCH($F369,$D:$D,0))</f>
        <v>Rutas_6</v>
      </c>
      <c r="H369" t="str">
        <f ca="1">INDEX(Rutas_Despiece!$D:$D,MATCH($F369,$D:$D,0))</f>
        <v>Ruta 3_6</v>
      </c>
      <c r="I369">
        <f ca="1">INDEX(Rutas_Despiece!$J:$J,MATCH($F369,$D:$D,0))</f>
        <v>41.701594200000002</v>
      </c>
      <c r="J369">
        <f ca="1">INDEX(Rutas_Despiece!$K:$K,MATCH($F369,$D:$D,0))</f>
        <v>-0.99999700000000002</v>
      </c>
      <c r="L369" t="str">
        <f ca="1">INDEX(Rutas_Despiece!$F:$F,MATCH($F369,$D:$D,0))&amp;" "&amp;INDEX(Rutas_Despiece!$G:$G,MATCH($F369,$D:$D,0))</f>
        <v xml:space="preserve">Ctra. Logroño </v>
      </c>
      <c r="M369" t="str">
        <f ca="1">INDEX(Rutas_Despiece!$H:$H,MATCH($F369,$D:$D,0))</f>
        <v xml:space="preserve">Utebo </v>
      </c>
      <c r="N369" t="str">
        <f ca="1">INDEX(Rutas_Despiece!$I:$I,MATCH($F369,$D:$D,0))</f>
        <v>Zaragoza, España</v>
      </c>
      <c r="O369" t="str">
        <f ca="1">INDEX(Rutas_Despiece!$L:$L,MATCH($F369,$D:$D,0))</f>
        <v>Desvío Utebo - Pd. Bus (?)</v>
      </c>
      <c r="P369" s="39" t="str">
        <f ca="1">Rutas_Despiece!M369</f>
        <v>Ida</v>
      </c>
      <c r="Q369" s="39" t="str">
        <f ca="1">Rutas_Despiece!N369</f>
        <v>05:06</v>
      </c>
      <c r="R369" s="39" t="str">
        <f ca="1">Rutas_Despiece!O369</f>
        <v>13:06</v>
      </c>
      <c r="S369" s="39" t="str">
        <f ca="1">Rutas_Despiece!P369</f>
        <v>21:06</v>
      </c>
      <c r="T369" s="39" t="str">
        <f ca="1">Rutas_Despiece!Q369</f>
        <v>07:06</v>
      </c>
    </row>
    <row r="370" spans="1:20" x14ac:dyDescent="0.25">
      <c r="A370">
        <f ca="1">IF(Rutas_Despiece!A370&lt;&gt;Rutas_Despiece!A369,1,0)</f>
        <v>0</v>
      </c>
      <c r="B370" s="69" t="s">
        <v>1174</v>
      </c>
      <c r="C370">
        <f t="shared" ca="1" si="21"/>
        <v>1</v>
      </c>
      <c r="D370">
        <f t="shared" ca="1" si="22"/>
        <v>357</v>
      </c>
      <c r="E370">
        <f t="shared" ca="1" si="24"/>
        <v>990</v>
      </c>
      <c r="F370">
        <f t="shared" ca="1" si="23"/>
        <v>367</v>
      </c>
      <c r="G370" t="str">
        <f ca="1">INDEX(Rutas_Despiece!C:C,MATCH($F370,$D:$D,0))</f>
        <v>Rutas_6</v>
      </c>
      <c r="H370" t="str">
        <f ca="1">INDEX(Rutas_Despiece!$D:$D,MATCH($F370,$D:$D,0))</f>
        <v>Ruta 3_6</v>
      </c>
      <c r="I370">
        <f ca="1">INDEX(Rutas_Despiece!$J:$J,MATCH($F370,$D:$D,0))</f>
        <v>41.658729600000001</v>
      </c>
      <c r="J370">
        <f ca="1">INDEX(Rutas_Despiece!$K:$K,MATCH($F370,$D:$D,0))</f>
        <v>-0.93775660000000005</v>
      </c>
      <c r="L370" t="str">
        <f ca="1">INDEX(Rutas_Despiece!$F:$F,MATCH($F370,$D:$D,0))&amp;" "&amp;INDEX(Rutas_Despiece!$G:$G,MATCH($F370,$D:$D,0))</f>
        <v xml:space="preserve">Ibón de Plan  </v>
      </c>
      <c r="M370" t="str">
        <f ca="1">INDEX(Rutas_Despiece!$H:$H,MATCH($F370,$D:$D,0))</f>
        <v>Zaragoza</v>
      </c>
      <c r="N370" t="str">
        <f ca="1">INDEX(Rutas_Despiece!$I:$I,MATCH($F370,$D:$D,0))</f>
        <v>Zaragoza, España</v>
      </c>
      <c r="O370" t="str">
        <f ca="1">INDEX(Rutas_Despiece!$L:$L,MATCH($F370,$D:$D,0))</f>
        <v>Esq. Camino Pilón</v>
      </c>
      <c r="P370" s="39" t="str">
        <f ca="1">Rutas_Despiece!M370</f>
        <v>Ida</v>
      </c>
      <c r="Q370" s="39" t="str">
        <f ca="1">Rutas_Despiece!N370</f>
        <v>05:16</v>
      </c>
      <c r="R370" s="39" t="str">
        <f ca="1">Rutas_Despiece!O370</f>
        <v>13:16</v>
      </c>
      <c r="S370" s="39" t="str">
        <f ca="1">Rutas_Despiece!P370</f>
        <v>21:16</v>
      </c>
      <c r="T370" s="39" t="str">
        <f ca="1">Rutas_Despiece!Q370</f>
        <v>07:16</v>
      </c>
    </row>
    <row r="371" spans="1:20" x14ac:dyDescent="0.25">
      <c r="A371">
        <f ca="1">IF(Rutas_Despiece!A371&lt;&gt;Rutas_Despiece!A370,1,0)</f>
        <v>0</v>
      </c>
      <c r="B371" s="69" t="s">
        <v>1174</v>
      </c>
      <c r="C371">
        <f t="shared" ca="1" si="21"/>
        <v>1</v>
      </c>
      <c r="D371">
        <f t="shared" ca="1" si="22"/>
        <v>358</v>
      </c>
      <c r="E371">
        <f t="shared" ca="1" si="24"/>
        <v>990</v>
      </c>
      <c r="F371">
        <f t="shared" ca="1" si="23"/>
        <v>368</v>
      </c>
      <c r="G371" t="str">
        <f ca="1">INDEX(Rutas_Despiece!C:C,MATCH($F371,$D:$D,0))</f>
        <v>Rutas_6</v>
      </c>
      <c r="H371" t="str">
        <f ca="1">INDEX(Rutas_Despiece!$D:$D,MATCH($F371,$D:$D,0))</f>
        <v>Ruta 3_6</v>
      </c>
      <c r="I371">
        <f ca="1">INDEX(Rutas_Despiece!$J:$J,MATCH($F371,$D:$D,0))</f>
        <v>41.650756999999999</v>
      </c>
      <c r="J371">
        <f ca="1">INDEX(Rutas_Despiece!$K:$K,MATCH($F371,$D:$D,0))</f>
        <v>-0.9350792</v>
      </c>
      <c r="L371" t="str">
        <f ca="1">INDEX(Rutas_Despiece!$F:$F,MATCH($F371,$D:$D,0))&amp;" "&amp;INDEX(Rutas_Despiece!$G:$G,MATCH($F371,$D:$D,0))</f>
        <v xml:space="preserve">Ibón de Plan  </v>
      </c>
      <c r="M371" t="str">
        <f ca="1">INDEX(Rutas_Despiece!$H:$H,MATCH($F371,$D:$D,0))</f>
        <v>Zaragoza</v>
      </c>
      <c r="N371" t="str">
        <f ca="1">INDEX(Rutas_Despiece!$I:$I,MATCH($F371,$D:$D,0))</f>
        <v>Zaragoza, España</v>
      </c>
      <c r="O371" t="str">
        <f ca="1">INDEX(Rutas_Despiece!$L:$L,MATCH($F371,$D:$D,0))</f>
        <v>Frente Antonio Leyva</v>
      </c>
      <c r="P371" s="39" t="str">
        <f ca="1">Rutas_Despiece!M371</f>
        <v>Ida</v>
      </c>
      <c r="Q371" s="39" t="str">
        <f ca="1">Rutas_Despiece!N371</f>
        <v>05:18</v>
      </c>
      <c r="R371" s="39" t="str">
        <f ca="1">Rutas_Despiece!O371</f>
        <v>13:18</v>
      </c>
      <c r="S371" s="39" t="str">
        <f ca="1">Rutas_Despiece!P371</f>
        <v>21:18</v>
      </c>
      <c r="T371" s="39" t="str">
        <f ca="1">Rutas_Despiece!Q371</f>
        <v>07:18</v>
      </c>
    </row>
    <row r="372" spans="1:20" x14ac:dyDescent="0.25">
      <c r="A372">
        <f ca="1">IF(Rutas_Despiece!A372&lt;&gt;Rutas_Despiece!A371,1,0)</f>
        <v>0</v>
      </c>
      <c r="B372" s="69" t="s">
        <v>1174</v>
      </c>
      <c r="C372">
        <f t="shared" ca="1" si="21"/>
        <v>1</v>
      </c>
      <c r="D372">
        <f t="shared" ca="1" si="22"/>
        <v>359</v>
      </c>
      <c r="E372">
        <f t="shared" ca="1" si="24"/>
        <v>990</v>
      </c>
      <c r="F372">
        <f t="shared" ca="1" si="23"/>
        <v>369</v>
      </c>
      <c r="G372" t="str">
        <f ca="1">INDEX(Rutas_Despiece!C:C,MATCH($F372,$D:$D,0))</f>
        <v>Rutas_6</v>
      </c>
      <c r="H372" t="str">
        <f ca="1">INDEX(Rutas_Despiece!$D:$D,MATCH($F372,$D:$D,0))</f>
        <v>Ruta 3_6</v>
      </c>
      <c r="I372">
        <f ca="1">INDEX(Rutas_Despiece!$J:$J,MATCH($F372,$D:$D,0))</f>
        <v>41.646481000000001</v>
      </c>
      <c r="J372">
        <f ca="1">INDEX(Rutas_Despiece!$K:$K,MATCH($F372,$D:$D,0))</f>
        <v>-0.88755300000000004</v>
      </c>
      <c r="L372" t="str">
        <f ca="1">INDEX(Rutas_Despiece!$F:$F,MATCH($F372,$D:$D,0))&amp;" "&amp;INDEX(Rutas_Despiece!$G:$G,MATCH($F372,$D:$D,0))</f>
        <v xml:space="preserve">Avda. Fca. Millán Serrano nº 31-35 </v>
      </c>
      <c r="M372" t="str">
        <f ca="1">INDEX(Rutas_Despiece!$H:$H,MATCH($F372,$D:$D,0))</f>
        <v>Zaragoza</v>
      </c>
      <c r="N372" t="str">
        <f ca="1">INDEX(Rutas_Despiece!$I:$I,MATCH($F372,$D:$D,0))</f>
        <v>Zaragoza, España</v>
      </c>
      <c r="O372" t="str">
        <f ca="1">INDEX(Rutas_Despiece!$L:$L,MATCH($F372,$D:$D,0))</f>
        <v>Frente M.A. Blanco</v>
      </c>
      <c r="P372" s="39" t="str">
        <f ca="1">Rutas_Despiece!M372</f>
        <v>Ida</v>
      </c>
      <c r="Q372" s="39" t="str">
        <f ca="1">Rutas_Despiece!N372</f>
        <v>05:19</v>
      </c>
      <c r="R372" s="39" t="str">
        <f ca="1">Rutas_Despiece!O372</f>
        <v>13:19</v>
      </c>
      <c r="S372" s="39" t="str">
        <f ca="1">Rutas_Despiece!P372</f>
        <v>21:19</v>
      </c>
      <c r="T372" s="39" t="str">
        <f ca="1">Rutas_Despiece!Q372</f>
        <v>07:19</v>
      </c>
    </row>
    <row r="373" spans="1:20" x14ac:dyDescent="0.25">
      <c r="A373">
        <f ca="1">IF(Rutas_Despiece!A373&lt;&gt;Rutas_Despiece!A372,1,0)</f>
        <v>0</v>
      </c>
      <c r="B373" s="69" t="s">
        <v>1174</v>
      </c>
      <c r="C373">
        <f t="shared" ca="1" si="21"/>
        <v>1</v>
      </c>
      <c r="D373">
        <f t="shared" ca="1" si="22"/>
        <v>360</v>
      </c>
      <c r="E373">
        <f t="shared" ca="1" si="24"/>
        <v>990</v>
      </c>
      <c r="F373">
        <f t="shared" ca="1" si="23"/>
        <v>370</v>
      </c>
      <c r="G373" t="str">
        <f ca="1">INDEX(Rutas_Despiece!C:C,MATCH($F373,$D:$D,0))</f>
        <v>Rutas_6</v>
      </c>
      <c r="H373" t="str">
        <f ca="1">INDEX(Rutas_Despiece!$D:$D,MATCH($F373,$D:$D,0))</f>
        <v>Ruta 3_6</v>
      </c>
      <c r="I373">
        <f ca="1">INDEX(Rutas_Despiece!$J:$J,MATCH($F373,$D:$D,0))</f>
        <v>41.636181999999998</v>
      </c>
      <c r="J373">
        <f ca="1">INDEX(Rutas_Despiece!$K:$K,MATCH($F373,$D:$D,0))</f>
        <v>-0.87344200000000005</v>
      </c>
      <c r="L373" t="str">
        <f ca="1">INDEX(Rutas_Despiece!$F:$F,MATCH($F373,$D:$D,0))&amp;" "&amp;INDEX(Rutas_Despiece!$G:$G,MATCH($F373,$D:$D,0))</f>
        <v xml:space="preserve">Orión nº 8 </v>
      </c>
      <c r="M373" t="str">
        <f ca="1">INDEX(Rutas_Despiece!$H:$H,MATCH($F373,$D:$D,0))</f>
        <v>Zaragoza</v>
      </c>
      <c r="N373" t="str">
        <f ca="1">INDEX(Rutas_Despiece!$I:$I,MATCH($F373,$D:$D,0))</f>
        <v>Zaragoza, España</v>
      </c>
      <c r="O373" t="str">
        <f ca="1">INDEX(Rutas_Despiece!$L:$L,MATCH($F373,$D:$D,0))</f>
        <v>Pd. Bus</v>
      </c>
      <c r="P373" s="39" t="str">
        <f ca="1">Rutas_Despiece!M373</f>
        <v>Ida</v>
      </c>
      <c r="Q373" s="39" t="str">
        <f ca="1">Rutas_Despiece!N373</f>
        <v>05:20</v>
      </c>
      <c r="R373" s="39" t="str">
        <f ca="1">Rutas_Despiece!O373</f>
        <v>13:20</v>
      </c>
      <c r="S373" s="39" t="str">
        <f ca="1">Rutas_Despiece!P373</f>
        <v>21:20</v>
      </c>
      <c r="T373" s="39" t="str">
        <f ca="1">Rutas_Despiece!Q373</f>
        <v>07:20</v>
      </c>
    </row>
    <row r="374" spans="1:20" x14ac:dyDescent="0.25">
      <c r="A374">
        <f ca="1">IF(Rutas_Despiece!A374&lt;&gt;Rutas_Despiece!A373,1,0)</f>
        <v>0</v>
      </c>
      <c r="B374" s="69" t="s">
        <v>1174</v>
      </c>
      <c r="C374">
        <f t="shared" ca="1" si="21"/>
        <v>1</v>
      </c>
      <c r="D374">
        <f t="shared" ca="1" si="22"/>
        <v>361</v>
      </c>
      <c r="E374">
        <f t="shared" ca="1" si="24"/>
        <v>990</v>
      </c>
      <c r="F374">
        <f t="shared" ca="1" si="23"/>
        <v>371</v>
      </c>
      <c r="G374" t="str">
        <f ca="1">INDEX(Rutas_Despiece!C:C,MATCH($F374,$D:$D,0))</f>
        <v>Rutas_6</v>
      </c>
      <c r="H374" t="str">
        <f ca="1">INDEX(Rutas_Despiece!$D:$D,MATCH($F374,$D:$D,0))</f>
        <v>Ruta 3_6</v>
      </c>
      <c r="I374">
        <f ca="1">INDEX(Rutas_Despiece!$J:$J,MATCH($F374,$D:$D,0))</f>
        <v>41.634726100000002</v>
      </c>
      <c r="J374">
        <f ca="1">INDEX(Rutas_Despiece!$K:$K,MATCH($F374,$D:$D,0))</f>
        <v>-0.94362679999999999</v>
      </c>
      <c r="L374" t="str">
        <f ca="1">INDEX(Rutas_Despiece!$F:$F,MATCH($F374,$D:$D,0))&amp;" "&amp;INDEX(Rutas_Despiece!$G:$G,MATCH($F374,$D:$D,0))</f>
        <v xml:space="preserve">Rosales del Canal  </v>
      </c>
      <c r="M374" t="str">
        <f ca="1">INDEX(Rutas_Despiece!$H:$H,MATCH($F374,$D:$D,0))</f>
        <v>Zaragoza</v>
      </c>
      <c r="N374" t="str">
        <f ca="1">INDEX(Rutas_Despiece!$I:$I,MATCH($F374,$D:$D,0))</f>
        <v>Zaragoza, España</v>
      </c>
      <c r="O374" t="str">
        <f ca="1">INDEX(Rutas_Despiece!$L:$L,MATCH($F374,$D:$D,0))</f>
        <v>Rotonda - Esq. Tchaikovsky</v>
      </c>
      <c r="P374" s="39" t="str">
        <f ca="1">Rutas_Despiece!M374</f>
        <v>Ida</v>
      </c>
      <c r="Q374" s="39" t="str">
        <f ca="1">Rutas_Despiece!N374</f>
        <v>05:30</v>
      </c>
      <c r="R374" s="39" t="str">
        <f ca="1">Rutas_Despiece!O374</f>
        <v>13:30</v>
      </c>
      <c r="S374" s="39" t="str">
        <f ca="1">Rutas_Despiece!P374</f>
        <v>21:30</v>
      </c>
      <c r="T374" s="39" t="str">
        <f ca="1">Rutas_Despiece!Q374</f>
        <v>07:30</v>
      </c>
    </row>
    <row r="375" spans="1:20" x14ac:dyDescent="0.25">
      <c r="A375">
        <f ca="1">IF(Rutas_Despiece!A375&lt;&gt;Rutas_Despiece!A374,1,0)</f>
        <v>0</v>
      </c>
      <c r="B375" s="69" t="s">
        <v>1174</v>
      </c>
      <c r="C375">
        <f t="shared" ca="1" si="21"/>
        <v>1</v>
      </c>
      <c r="D375">
        <f t="shared" ca="1" si="22"/>
        <v>362</v>
      </c>
      <c r="E375">
        <f t="shared" ca="1" si="24"/>
        <v>990</v>
      </c>
      <c r="F375">
        <f t="shared" ca="1" si="23"/>
        <v>372</v>
      </c>
      <c r="G375" t="str">
        <f ca="1">INDEX(Rutas_Despiece!C:C,MATCH($F375,$D:$D,0))</f>
        <v>Rutas_6</v>
      </c>
      <c r="H375" t="str">
        <f ca="1">INDEX(Rutas_Despiece!$D:$D,MATCH($F375,$D:$D,0))</f>
        <v>Ruta 3_6</v>
      </c>
      <c r="I375">
        <f ca="1">INDEX(Rutas_Despiece!$J:$J,MATCH($F375,$D:$D,0))</f>
        <v>41.631385100000003</v>
      </c>
      <c r="J375">
        <f ca="1">INDEX(Rutas_Despiece!$K:$K,MATCH($F375,$D:$D,0))</f>
        <v>-0.93939490000000003</v>
      </c>
      <c r="L375" t="str">
        <f ca="1">INDEX(Rutas_Despiece!$F:$F,MATCH($F375,$D:$D,0))&amp;" "&amp;INDEX(Rutas_Despiece!$G:$G,MATCH($F375,$D:$D,0))</f>
        <v xml:space="preserve">Avd. Ilustración  </v>
      </c>
      <c r="M375" t="str">
        <f ca="1">INDEX(Rutas_Despiece!$H:$H,MATCH($F375,$D:$D,0))</f>
        <v>Zaragoza</v>
      </c>
      <c r="N375" t="str">
        <f ca="1">INDEX(Rutas_Despiece!$I:$I,MATCH($F375,$D:$D,0))</f>
        <v>Zaragoza, España</v>
      </c>
      <c r="O375" t="str">
        <f ca="1">INDEX(Rutas_Despiece!$L:$L,MATCH($F375,$D:$D,0))</f>
        <v>Esq. Ibón</v>
      </c>
      <c r="P375" s="39" t="str">
        <f ca="1">Rutas_Despiece!M375</f>
        <v>Vuelta</v>
      </c>
      <c r="Q375" s="39" t="str">
        <f ca="1">Rutas_Despiece!N375</f>
        <v/>
      </c>
      <c r="R375" s="39" t="str">
        <f ca="1">Rutas_Despiece!O375</f>
        <v/>
      </c>
      <c r="S375" s="39" t="str">
        <f ca="1">Rutas_Despiece!P375</f>
        <v/>
      </c>
      <c r="T375" s="39" t="str">
        <f ca="1">Rutas_Despiece!Q375</f>
        <v/>
      </c>
    </row>
    <row r="376" spans="1:20" x14ac:dyDescent="0.25">
      <c r="A376">
        <f ca="1">IF(Rutas_Despiece!A376&lt;&gt;Rutas_Despiece!A375,1,0)</f>
        <v>0</v>
      </c>
      <c r="B376" s="69" t="s">
        <v>1174</v>
      </c>
      <c r="C376">
        <f t="shared" ca="1" si="21"/>
        <v>1</v>
      </c>
      <c r="D376">
        <f t="shared" ca="1" si="22"/>
        <v>363</v>
      </c>
      <c r="E376">
        <f t="shared" ca="1" si="24"/>
        <v>990</v>
      </c>
      <c r="F376">
        <f t="shared" ca="1" si="23"/>
        <v>373</v>
      </c>
      <c r="G376" t="str">
        <f ca="1">INDEX(Rutas_Despiece!C:C,MATCH($F376,$D:$D,0))</f>
        <v>Rutas_6</v>
      </c>
      <c r="H376" t="str">
        <f ca="1">INDEX(Rutas_Despiece!$D:$D,MATCH($F376,$D:$D,0))</f>
        <v>Ruta 3_6</v>
      </c>
      <c r="I376">
        <f ca="1">INDEX(Rutas_Despiece!$J:$J,MATCH($F376,$D:$D,0))</f>
        <v>41.629389199999999</v>
      </c>
      <c r="J376">
        <f ca="1">INDEX(Rutas_Despiece!$K:$K,MATCH($F376,$D:$D,0))</f>
        <v>-0.93114920000000001</v>
      </c>
      <c r="L376" t="str">
        <f ca="1">INDEX(Rutas_Despiece!$F:$F,MATCH($F376,$D:$D,0))&amp;" "&amp;INDEX(Rutas_Despiece!$G:$G,MATCH($F376,$D:$D,0))</f>
        <v xml:space="preserve">Avd. Ilustración  </v>
      </c>
      <c r="M376" t="str">
        <f ca="1">INDEX(Rutas_Despiece!$H:$H,MATCH($F376,$D:$D,0))</f>
        <v>Zaragoza</v>
      </c>
      <c r="N376" t="str">
        <f ca="1">INDEX(Rutas_Despiece!$I:$I,MATCH($F376,$D:$D,0))</f>
        <v>Zaragoza, España</v>
      </c>
      <c r="O376" t="str">
        <f ca="1">INDEX(Rutas_Despiece!$L:$L,MATCH($F376,$D:$D,0))</f>
        <v>Esq. Tomás de Anzano</v>
      </c>
      <c r="P376" s="39" t="str">
        <f ca="1">Rutas_Despiece!M376</f>
        <v>Vuelta</v>
      </c>
      <c r="Q376" s="39" t="str">
        <f ca="1">Rutas_Despiece!N376</f>
        <v/>
      </c>
      <c r="R376" s="39" t="str">
        <f ca="1">Rutas_Despiece!O376</f>
        <v/>
      </c>
      <c r="S376" s="39" t="str">
        <f ca="1">Rutas_Despiece!P376</f>
        <v/>
      </c>
      <c r="T376" s="39" t="str">
        <f ca="1">Rutas_Despiece!Q376</f>
        <v/>
      </c>
    </row>
    <row r="377" spans="1:20" x14ac:dyDescent="0.25">
      <c r="A377">
        <f ca="1">IF(Rutas_Despiece!A377&lt;&gt;Rutas_Despiece!A376,1,0)</f>
        <v>0</v>
      </c>
      <c r="B377" s="69" t="s">
        <v>1174</v>
      </c>
      <c r="C377">
        <f t="shared" ca="1" si="21"/>
        <v>1</v>
      </c>
      <c r="D377">
        <f t="shared" ca="1" si="22"/>
        <v>364</v>
      </c>
      <c r="E377">
        <f t="shared" ca="1" si="24"/>
        <v>990</v>
      </c>
      <c r="F377">
        <f t="shared" ca="1" si="23"/>
        <v>374</v>
      </c>
      <c r="G377" t="str">
        <f ca="1">INDEX(Rutas_Despiece!C:C,MATCH($F377,$D:$D,0))</f>
        <v>Rutas_6</v>
      </c>
      <c r="H377" t="str">
        <f ca="1">INDEX(Rutas_Despiece!$D:$D,MATCH($F377,$D:$D,0))</f>
        <v>Ruta 3_6</v>
      </c>
      <c r="I377">
        <f ca="1">INDEX(Rutas_Despiece!$J:$J,MATCH($F377,$D:$D,0))</f>
        <v>41.624650099999997</v>
      </c>
      <c r="J377">
        <f ca="1">INDEX(Rutas_Despiece!$K:$K,MATCH($F377,$D:$D,0))</f>
        <v>-0.93461320000000003</v>
      </c>
      <c r="L377" t="str">
        <f ca="1">INDEX(Rutas_Despiece!$F:$F,MATCH($F377,$D:$D,0))&amp;" "&amp;INDEX(Rutas_Despiece!$G:$G,MATCH($F377,$D:$D,0))</f>
        <v xml:space="preserve">Los siete Samuráis </v>
      </c>
      <c r="M377" t="str">
        <f ca="1">INDEX(Rutas_Despiece!$H:$H,MATCH($F377,$D:$D,0))</f>
        <v>Zaragoza</v>
      </c>
      <c r="N377" t="str">
        <f ca="1">INDEX(Rutas_Despiece!$I:$I,MATCH($F377,$D:$D,0))</f>
        <v>Zaragoza, España</v>
      </c>
      <c r="O377" t="str">
        <f ca="1">INDEX(Rutas_Despiece!$L:$L,MATCH($F377,$D:$D,0))</f>
        <v>Esq. Cantando bjo la lluvia</v>
      </c>
      <c r="P377" s="39" t="str">
        <f ca="1">Rutas_Despiece!M377</f>
        <v>Vuelta</v>
      </c>
      <c r="Q377" s="39" t="str">
        <f ca="1">Rutas_Despiece!N377</f>
        <v/>
      </c>
      <c r="R377" s="39" t="str">
        <f ca="1">Rutas_Despiece!O377</f>
        <v/>
      </c>
      <c r="S377" s="39" t="str">
        <f ca="1">Rutas_Despiece!P377</f>
        <v/>
      </c>
      <c r="T377" s="39" t="str">
        <f ca="1">Rutas_Despiece!Q377</f>
        <v/>
      </c>
    </row>
    <row r="378" spans="1:20" x14ac:dyDescent="0.25">
      <c r="A378">
        <f ca="1">IF(Rutas_Despiece!A378&lt;&gt;Rutas_Despiece!A377,1,0)</f>
        <v>0</v>
      </c>
      <c r="B378" s="69" t="s">
        <v>1174</v>
      </c>
      <c r="C378">
        <f t="shared" ca="1" si="21"/>
        <v>1</v>
      </c>
      <c r="D378">
        <f t="shared" ca="1" si="22"/>
        <v>365</v>
      </c>
      <c r="E378">
        <f t="shared" ca="1" si="24"/>
        <v>990</v>
      </c>
      <c r="F378">
        <f t="shared" ca="1" si="23"/>
        <v>375</v>
      </c>
      <c r="G378" t="str">
        <f ca="1">INDEX(Rutas_Despiece!C:C,MATCH($F378,$D:$D,0))</f>
        <v>Rutas_6</v>
      </c>
      <c r="H378" t="str">
        <f ca="1">INDEX(Rutas_Despiece!$D:$D,MATCH($F378,$D:$D,0))</f>
        <v>Ruta 3_6</v>
      </c>
      <c r="I378">
        <f ca="1">INDEX(Rutas_Despiece!$J:$J,MATCH($F378,$D:$D,0))</f>
        <v>41.621204499999997</v>
      </c>
      <c r="J378">
        <f ca="1">INDEX(Rutas_Despiece!$K:$K,MATCH($F378,$D:$D,0))</f>
        <v>-0.94666779999999995</v>
      </c>
      <c r="L378" t="str">
        <f ca="1">INDEX(Rutas_Despiece!$F:$F,MATCH($F378,$D:$D,0))&amp;" "&amp;INDEX(Rutas_Despiece!$G:$G,MATCH($F378,$D:$D,0))</f>
        <v xml:space="preserve">Salomón y la Reina de Saba </v>
      </c>
      <c r="M378" t="str">
        <f ca="1">INDEX(Rutas_Despiece!$H:$H,MATCH($F378,$D:$D,0))</f>
        <v>Zaragoza</v>
      </c>
      <c r="N378" t="str">
        <f ca="1">INDEX(Rutas_Despiece!$I:$I,MATCH($F378,$D:$D,0))</f>
        <v>Zaragoza, España</v>
      </c>
      <c r="O378" t="str">
        <f ca="1">INDEX(Rutas_Despiece!$L:$L,MATCH($F378,$D:$D,0))</f>
        <v>Frente nº 36</v>
      </c>
      <c r="P378" s="39" t="str">
        <f ca="1">Rutas_Despiece!M378</f>
        <v>Vuelta</v>
      </c>
      <c r="Q378" s="39" t="str">
        <f ca="1">Rutas_Despiece!N378</f>
        <v/>
      </c>
      <c r="R378" s="39" t="str">
        <f ca="1">Rutas_Despiece!O378</f>
        <v/>
      </c>
      <c r="S378" s="39" t="str">
        <f ca="1">Rutas_Despiece!P378</f>
        <v/>
      </c>
      <c r="T378" s="39" t="str">
        <f ca="1">Rutas_Despiece!Q378</f>
        <v/>
      </c>
    </row>
    <row r="379" spans="1:20" x14ac:dyDescent="0.25">
      <c r="A379">
        <f ca="1">IF(Rutas_Despiece!A379&lt;&gt;Rutas_Despiece!A378,1,0)</f>
        <v>0</v>
      </c>
      <c r="B379" s="69" t="s">
        <v>1174</v>
      </c>
      <c r="C379">
        <f t="shared" ca="1" si="21"/>
        <v>1</v>
      </c>
      <c r="D379">
        <f t="shared" ca="1" si="22"/>
        <v>366</v>
      </c>
      <c r="E379">
        <f t="shared" ca="1" si="24"/>
        <v>990</v>
      </c>
      <c r="F379">
        <f t="shared" ca="1" si="23"/>
        <v>376</v>
      </c>
      <c r="G379" t="str">
        <f ca="1">INDEX(Rutas_Despiece!C:C,MATCH($F379,$D:$D,0))</f>
        <v>Rutas_6</v>
      </c>
      <c r="H379" t="str">
        <f ca="1">INDEX(Rutas_Despiece!$D:$D,MATCH($F379,$D:$D,0))</f>
        <v>Ruta 3_6</v>
      </c>
      <c r="I379">
        <f ca="1">INDEX(Rutas_Despiece!$J:$J,MATCH($F379,$D:$D,0))</f>
        <v>41.624449400000003</v>
      </c>
      <c r="J379">
        <f ca="1">INDEX(Rutas_Despiece!$K:$K,MATCH($F379,$D:$D,0))</f>
        <v>-0.95829039999999999</v>
      </c>
      <c r="L379" t="str">
        <f ca="1">INDEX(Rutas_Despiece!$F:$F,MATCH($F379,$D:$D,0))&amp;" "&amp;INDEX(Rutas_Despiece!$G:$G,MATCH($F379,$D:$D,0))</f>
        <v xml:space="preserve">Avd. Cañones de Zaragoza </v>
      </c>
      <c r="M379" t="str">
        <f ca="1">INDEX(Rutas_Despiece!$H:$H,MATCH($F379,$D:$D,0))</f>
        <v>Zaragoza</v>
      </c>
      <c r="N379" t="str">
        <f ca="1">INDEX(Rutas_Despiece!$I:$I,MATCH($F379,$D:$D,0))</f>
        <v>Zaragoza, España</v>
      </c>
      <c r="O379" t="str">
        <f ca="1">INDEX(Rutas_Despiece!$L:$L,MATCH($F379,$D:$D,0))</f>
        <v>Esq. Avd. El cierzo</v>
      </c>
      <c r="P379" s="39" t="str">
        <f ca="1">Rutas_Despiece!M379</f>
        <v>Vuelta</v>
      </c>
      <c r="Q379" s="39" t="str">
        <f ca="1">Rutas_Despiece!N379</f>
        <v/>
      </c>
      <c r="R379" s="39" t="str">
        <f ca="1">Rutas_Despiece!O379</f>
        <v/>
      </c>
      <c r="S379" s="39" t="str">
        <f ca="1">Rutas_Despiece!P379</f>
        <v/>
      </c>
      <c r="T379" s="39" t="str">
        <f ca="1">Rutas_Despiece!Q379</f>
        <v/>
      </c>
    </row>
    <row r="380" spans="1:20" x14ac:dyDescent="0.25">
      <c r="A380">
        <f ca="1">IF(Rutas_Despiece!A380&lt;&gt;Rutas_Despiece!A379,1,0)</f>
        <v>0</v>
      </c>
      <c r="B380" s="69" t="s">
        <v>1174</v>
      </c>
      <c r="C380">
        <f t="shared" ca="1" si="21"/>
        <v>1</v>
      </c>
      <c r="D380">
        <f t="shared" ca="1" si="22"/>
        <v>367</v>
      </c>
      <c r="E380">
        <f t="shared" ca="1" si="24"/>
        <v>990</v>
      </c>
      <c r="F380">
        <f t="shared" ca="1" si="23"/>
        <v>377</v>
      </c>
      <c r="G380" t="str">
        <f ca="1">INDEX(Rutas_Despiece!C:C,MATCH($F380,$D:$D,0))</f>
        <v>Rutas_6</v>
      </c>
      <c r="H380" t="str">
        <f ca="1">INDEX(Rutas_Despiece!$D:$D,MATCH($F380,$D:$D,0))</f>
        <v>Ruta 4_6</v>
      </c>
      <c r="I380">
        <f ca="1">INDEX(Rutas_Despiece!$J:$J,MATCH($F380,$D:$D,0))</f>
        <v>41.616617300000001</v>
      </c>
      <c r="J380">
        <f ca="1">INDEX(Rutas_Despiece!$K:$K,MATCH($F380,$D:$D,0))</f>
        <v>-0.87787190000000004</v>
      </c>
      <c r="L380" t="str">
        <f ca="1">INDEX(Rutas_Despiece!$F:$F,MATCH($F380,$D:$D,0))&amp;" "&amp;INDEX(Rutas_Despiece!$G:$G,MATCH($F380,$D:$D,0))</f>
        <v xml:space="preserve">P. Venecia: Calle Tiziano </v>
      </c>
      <c r="M380" t="str">
        <f ca="1">INDEX(Rutas_Despiece!$H:$H,MATCH($F380,$D:$D,0))</f>
        <v>Zaragoza</v>
      </c>
      <c r="N380" t="str">
        <f ca="1">INDEX(Rutas_Despiece!$I:$I,MATCH($F380,$D:$D,0))</f>
        <v>Zaragoza, España</v>
      </c>
      <c r="O380" t="str">
        <f ca="1">INDEX(Rutas_Despiece!$L:$L,MATCH($F380,$D:$D,0))</f>
        <v>Esq. Paolo Veronese</v>
      </c>
      <c r="P380" s="39" t="str">
        <f ca="1">Rutas_Despiece!M380</f>
        <v>Vuelta</v>
      </c>
      <c r="Q380" s="39" t="str">
        <f ca="1">Rutas_Despiece!N380</f>
        <v/>
      </c>
      <c r="R380" s="39" t="str">
        <f ca="1">Rutas_Despiece!O380</f>
        <v/>
      </c>
      <c r="S380" s="39" t="str">
        <f ca="1">Rutas_Despiece!P380</f>
        <v/>
      </c>
      <c r="T380" s="39" t="str">
        <f ca="1">Rutas_Despiece!Q380</f>
        <v/>
      </c>
    </row>
    <row r="381" spans="1:20" x14ac:dyDescent="0.25">
      <c r="A381">
        <f ca="1">IF(Rutas_Despiece!A381&lt;&gt;Rutas_Despiece!A380,1,0)</f>
        <v>0</v>
      </c>
      <c r="B381" s="69" t="s">
        <v>1174</v>
      </c>
      <c r="C381">
        <f t="shared" ca="1" si="21"/>
        <v>1</v>
      </c>
      <c r="D381">
        <f t="shared" ca="1" si="22"/>
        <v>368</v>
      </c>
      <c r="E381">
        <f t="shared" ca="1" si="24"/>
        <v>990</v>
      </c>
      <c r="F381">
        <f t="shared" ca="1" si="23"/>
        <v>378</v>
      </c>
      <c r="G381" t="str">
        <f ca="1">INDEX(Rutas_Despiece!C:C,MATCH($F381,$D:$D,0))</f>
        <v>Rutas_6</v>
      </c>
      <c r="H381" t="str">
        <f ca="1">INDEX(Rutas_Despiece!$D:$D,MATCH($F381,$D:$D,0))</f>
        <v>Ruta 4_6</v>
      </c>
      <c r="I381">
        <f ca="1">INDEX(Rutas_Despiece!$J:$J,MATCH($F381,$D:$D,0))</f>
        <v>41.624887999999999</v>
      </c>
      <c r="J381">
        <f ca="1">INDEX(Rutas_Despiece!$K:$K,MATCH($F381,$D:$D,0))</f>
        <v>-0.87636099999999995</v>
      </c>
      <c r="L381" t="str">
        <f ca="1">INDEX(Rutas_Despiece!$F:$F,MATCH($F381,$D:$D,0))&amp;" "&amp;INDEX(Rutas_Despiece!$G:$G,MATCH($F381,$D:$D,0))</f>
        <v xml:space="preserve">Cuarta Avenida nº 23 </v>
      </c>
      <c r="M381" t="str">
        <f ca="1">INDEX(Rutas_Despiece!$H:$H,MATCH($F381,$D:$D,0))</f>
        <v>Zaragoza</v>
      </c>
      <c r="N381" t="str">
        <f ca="1">INDEX(Rutas_Despiece!$I:$I,MATCH($F381,$D:$D,0))</f>
        <v>Zaragoza, España</v>
      </c>
      <c r="O381" t="str">
        <f ca="1">INDEX(Rutas_Despiece!$L:$L,MATCH($F381,$D:$D,0))</f>
        <v>Pd. Bus</v>
      </c>
      <c r="P381" s="39" t="str">
        <f ca="1">Rutas_Despiece!M381</f>
        <v>Vuelta</v>
      </c>
      <c r="Q381" s="39" t="str">
        <f ca="1">Rutas_Despiece!N381</f>
        <v/>
      </c>
      <c r="R381" s="39" t="str">
        <f ca="1">Rutas_Despiece!O381</f>
        <v/>
      </c>
      <c r="S381" s="39" t="str">
        <f ca="1">Rutas_Despiece!P381</f>
        <v/>
      </c>
      <c r="T381" s="39" t="str">
        <f ca="1">Rutas_Despiece!Q381</f>
        <v/>
      </c>
    </row>
    <row r="382" spans="1:20" x14ac:dyDescent="0.25">
      <c r="A382">
        <f ca="1">IF(Rutas_Despiece!A382&lt;&gt;Rutas_Despiece!A381,1,0)</f>
        <v>0</v>
      </c>
      <c r="B382" s="69" t="s">
        <v>1174</v>
      </c>
      <c r="C382">
        <f t="shared" ca="1" si="21"/>
        <v>1</v>
      </c>
      <c r="D382">
        <f t="shared" ca="1" si="22"/>
        <v>369</v>
      </c>
      <c r="E382">
        <f t="shared" ca="1" si="24"/>
        <v>990</v>
      </c>
      <c r="F382">
        <f t="shared" ca="1" si="23"/>
        <v>379</v>
      </c>
      <c r="G382" t="str">
        <f ca="1">INDEX(Rutas_Despiece!C:C,MATCH($F382,$D:$D,0))</f>
        <v>Rutas_6</v>
      </c>
      <c r="H382" t="str">
        <f ca="1">INDEX(Rutas_Despiece!$D:$D,MATCH($F382,$D:$D,0))</f>
        <v>Ruta 4_6</v>
      </c>
      <c r="I382">
        <f ca="1">INDEX(Rutas_Despiece!$J:$J,MATCH($F382,$D:$D,0))</f>
        <v>41.628600400000003</v>
      </c>
      <c r="J382">
        <f ca="1">INDEX(Rutas_Despiece!$K:$K,MATCH($F382,$D:$D,0))</f>
        <v>-0.8862447</v>
      </c>
      <c r="L382" t="str">
        <f ca="1">INDEX(Rutas_Despiece!$F:$F,MATCH($F382,$D:$D,0))&amp;" "&amp;INDEX(Rutas_Despiece!$G:$G,MATCH($F382,$D:$D,0))</f>
        <v xml:space="preserve">Avd. América  </v>
      </c>
      <c r="M382" t="str">
        <f ca="1">INDEX(Rutas_Despiece!$H:$H,MATCH($F382,$D:$D,0))</f>
        <v>Zaragoza</v>
      </c>
      <c r="N382" t="str">
        <f ca="1">INDEX(Rutas_Despiece!$I:$I,MATCH($F382,$D:$D,0))</f>
        <v>Zaragoza, España</v>
      </c>
      <c r="O382" t="str">
        <f ca="1">INDEX(Rutas_Despiece!$L:$L,MATCH($F382,$D:$D,0))</f>
        <v>Esq. Pontevedra - Pd. Bus</v>
      </c>
      <c r="P382" s="39" t="str">
        <f ca="1">Rutas_Despiece!M382</f>
        <v>Vuelta</v>
      </c>
      <c r="Q382" s="39" t="str">
        <f ca="1">Rutas_Despiece!N382</f>
        <v/>
      </c>
      <c r="R382" s="39" t="str">
        <f ca="1">Rutas_Despiece!O382</f>
        <v/>
      </c>
      <c r="S382" s="39" t="str">
        <f ca="1">Rutas_Despiece!P382</f>
        <v/>
      </c>
      <c r="T382" s="39" t="str">
        <f ca="1">Rutas_Despiece!Q382</f>
        <v/>
      </c>
    </row>
    <row r="383" spans="1:20" x14ac:dyDescent="0.25">
      <c r="A383">
        <f ca="1">IF(Rutas_Despiece!A383&lt;&gt;Rutas_Despiece!A382,1,0)</f>
        <v>0</v>
      </c>
      <c r="B383" s="69" t="s">
        <v>1174</v>
      </c>
      <c r="C383">
        <f t="shared" ca="1" si="21"/>
        <v>1</v>
      </c>
      <c r="D383">
        <f t="shared" ca="1" si="22"/>
        <v>370</v>
      </c>
      <c r="E383">
        <f t="shared" ca="1" si="24"/>
        <v>990</v>
      </c>
      <c r="F383">
        <f t="shared" ca="1" si="23"/>
        <v>380</v>
      </c>
      <c r="G383" t="str">
        <f ca="1">INDEX(Rutas_Despiece!C:C,MATCH($F383,$D:$D,0))</f>
        <v>Rutas_6</v>
      </c>
      <c r="H383" t="str">
        <f ca="1">INDEX(Rutas_Despiece!$D:$D,MATCH($F383,$D:$D,0))</f>
        <v>Ruta 4_6</v>
      </c>
      <c r="I383">
        <f ca="1">INDEX(Rutas_Despiece!$J:$J,MATCH($F383,$D:$D,0))</f>
        <v>41.632607999999998</v>
      </c>
      <c r="J383">
        <f ca="1">INDEX(Rutas_Despiece!$K:$K,MATCH($F383,$D:$D,0))</f>
        <v>-0.88506600000000002</v>
      </c>
      <c r="L383" t="str">
        <f ca="1">INDEX(Rutas_Despiece!$F:$F,MATCH($F383,$D:$D,0))&amp;" "&amp;INDEX(Rutas_Despiece!$G:$G,MATCH($F383,$D:$D,0))</f>
        <v xml:space="preserve">Avd. América nº 11 </v>
      </c>
      <c r="M383" t="str">
        <f ca="1">INDEX(Rutas_Despiece!$H:$H,MATCH($F383,$D:$D,0))</f>
        <v>Zaragoza</v>
      </c>
      <c r="N383" t="str">
        <f ca="1">INDEX(Rutas_Despiece!$I:$I,MATCH($F383,$D:$D,0))</f>
        <v>Zaragoza, España</v>
      </c>
      <c r="O383" t="str">
        <f ca="1">INDEX(Rutas_Despiece!$L:$L,MATCH($F383,$D:$D,0))</f>
        <v>Frente Plaza Canteras - Pd. Bus</v>
      </c>
      <c r="P383" s="39" t="str">
        <f ca="1">Rutas_Despiece!M383</f>
        <v>Vuelta</v>
      </c>
      <c r="Q383" s="39" t="str">
        <f ca="1">Rutas_Despiece!N383</f>
        <v/>
      </c>
      <c r="R383" s="39" t="str">
        <f ca="1">Rutas_Despiece!O383</f>
        <v/>
      </c>
      <c r="S383" s="39" t="str">
        <f ca="1">Rutas_Despiece!P383</f>
        <v/>
      </c>
      <c r="T383" s="39" t="str">
        <f ca="1">Rutas_Despiece!Q383</f>
        <v/>
      </c>
    </row>
    <row r="384" spans="1:20" x14ac:dyDescent="0.25">
      <c r="A384">
        <f ca="1">IF(Rutas_Despiece!A384&lt;&gt;Rutas_Despiece!A383,1,0)</f>
        <v>0</v>
      </c>
      <c r="B384" s="69" t="s">
        <v>1174</v>
      </c>
      <c r="C384">
        <f t="shared" ca="1" si="21"/>
        <v>1</v>
      </c>
      <c r="D384">
        <f t="shared" ca="1" si="22"/>
        <v>371</v>
      </c>
      <c r="E384">
        <f t="shared" ca="1" si="24"/>
        <v>990</v>
      </c>
      <c r="F384">
        <f t="shared" ca="1" si="23"/>
        <v>381</v>
      </c>
      <c r="G384" t="str">
        <f ca="1">INDEX(Rutas_Despiece!C:C,MATCH($F384,$D:$D,0))</f>
        <v>Rutas_6</v>
      </c>
      <c r="H384" t="str">
        <f ca="1">INDEX(Rutas_Despiece!$D:$D,MATCH($F384,$D:$D,0))</f>
        <v>Ruta 4_6</v>
      </c>
      <c r="I384">
        <f ca="1">INDEX(Rutas_Despiece!$J:$J,MATCH($F384,$D:$D,0))</f>
        <v>41.636372399999999</v>
      </c>
      <c r="J384">
        <f ca="1">INDEX(Rutas_Despiece!$K:$K,MATCH($F384,$D:$D,0))</f>
        <v>-0.87839979999999995</v>
      </c>
      <c r="L384" t="str">
        <f ca="1">INDEX(Rutas_Despiece!$F:$F,MATCH($F384,$D:$D,0))&amp;" "&amp;INDEX(Rutas_Despiece!$G:$G,MATCH($F384,$D:$D,0))</f>
        <v xml:space="preserve">Avd. San José  </v>
      </c>
      <c r="M384" t="str">
        <f ca="1">INDEX(Rutas_Despiece!$H:$H,MATCH($F384,$D:$D,0))</f>
        <v>Zaragoza</v>
      </c>
      <c r="N384" t="str">
        <f ca="1">INDEX(Rutas_Despiece!$I:$I,MATCH($F384,$D:$D,0))</f>
        <v>Zaragoza, España</v>
      </c>
      <c r="O384" t="str">
        <f ca="1">INDEX(Rutas_Despiece!$L:$L,MATCH($F384,$D:$D,0))</f>
        <v>Esq. Bellavista - Pd. Bus</v>
      </c>
      <c r="P384" s="39" t="str">
        <f ca="1">Rutas_Despiece!M384</f>
        <v>Vuelta</v>
      </c>
      <c r="Q384" s="39" t="str">
        <f ca="1">Rutas_Despiece!N384</f>
        <v/>
      </c>
      <c r="R384" s="39" t="str">
        <f ca="1">Rutas_Despiece!O384</f>
        <v/>
      </c>
      <c r="S384" s="39" t="str">
        <f ca="1">Rutas_Despiece!P384</f>
        <v/>
      </c>
      <c r="T384" s="39" t="str">
        <f ca="1">Rutas_Despiece!Q384</f>
        <v/>
      </c>
    </row>
    <row r="385" spans="1:20" x14ac:dyDescent="0.25">
      <c r="A385">
        <f ca="1">IF(Rutas_Despiece!A385&lt;&gt;Rutas_Despiece!A384,1,0)</f>
        <v>0</v>
      </c>
      <c r="B385" s="69" t="s">
        <v>1174</v>
      </c>
      <c r="C385">
        <f t="shared" ca="1" si="21"/>
        <v>1</v>
      </c>
      <c r="D385">
        <f t="shared" ca="1" si="22"/>
        <v>372</v>
      </c>
      <c r="E385">
        <f t="shared" ca="1" si="24"/>
        <v>990</v>
      </c>
      <c r="F385">
        <f t="shared" ca="1" si="23"/>
        <v>382</v>
      </c>
      <c r="G385" t="str">
        <f ca="1">INDEX(Rutas_Despiece!C:C,MATCH($F385,$D:$D,0))</f>
        <v>Rutas_6</v>
      </c>
      <c r="H385" t="str">
        <f ca="1">INDEX(Rutas_Despiece!$D:$D,MATCH($F385,$D:$D,0))</f>
        <v>Ruta 4_6</v>
      </c>
      <c r="I385">
        <f ca="1">INDEX(Rutas_Despiece!$J:$J,MATCH($F385,$D:$D,0))</f>
        <v>41.646025999999999</v>
      </c>
      <c r="J385">
        <f ca="1">INDEX(Rutas_Despiece!$K:$K,MATCH($F385,$D:$D,0))</f>
        <v>-0.87219500000000005</v>
      </c>
      <c r="L385" t="str">
        <f ca="1">INDEX(Rutas_Despiece!$F:$F,MATCH($F385,$D:$D,0))&amp;" "&amp;INDEX(Rutas_Despiece!$G:$G,MATCH($F385,$D:$D,0))</f>
        <v xml:space="preserve">Avenida San José nº 97 </v>
      </c>
      <c r="M385" t="str">
        <f ca="1">INDEX(Rutas_Despiece!$H:$H,MATCH($F385,$D:$D,0))</f>
        <v>Zaragoza</v>
      </c>
      <c r="N385" t="str">
        <f ca="1">INDEX(Rutas_Despiece!$I:$I,MATCH($F385,$D:$D,0))</f>
        <v>Zaragoza, España</v>
      </c>
      <c r="O385" t="str">
        <f ca="1">INDEX(Rutas_Despiece!$L:$L,MATCH($F385,$D:$D,0))</f>
        <v>Pd. Bus</v>
      </c>
      <c r="P385" s="39" t="str">
        <f ca="1">Rutas_Despiece!M385</f>
        <v>Vuelta</v>
      </c>
      <c r="Q385" s="39" t="str">
        <f ca="1">Rutas_Despiece!N385</f>
        <v/>
      </c>
      <c r="R385" s="39" t="str">
        <f ca="1">Rutas_Despiece!O385</f>
        <v/>
      </c>
      <c r="S385" s="39" t="str">
        <f ca="1">Rutas_Despiece!P385</f>
        <v/>
      </c>
      <c r="T385" s="39" t="str">
        <f ca="1">Rutas_Despiece!Q385</f>
        <v/>
      </c>
    </row>
    <row r="386" spans="1:20" x14ac:dyDescent="0.25">
      <c r="A386">
        <f ca="1">IF(Rutas_Despiece!A386&lt;&gt;Rutas_Despiece!A385,1,0)</f>
        <v>0</v>
      </c>
      <c r="B386" s="69" t="s">
        <v>1174</v>
      </c>
      <c r="C386">
        <f t="shared" ca="1" si="21"/>
        <v>1</v>
      </c>
      <c r="D386">
        <f t="shared" ca="1" si="22"/>
        <v>373</v>
      </c>
      <c r="E386">
        <f t="shared" ca="1" si="24"/>
        <v>990</v>
      </c>
      <c r="F386">
        <f t="shared" ca="1" si="23"/>
        <v>383</v>
      </c>
      <c r="G386" t="str">
        <f ca="1">INDEX(Rutas_Despiece!C:C,MATCH($F386,$D:$D,0))</f>
        <v>Rutas_6</v>
      </c>
      <c r="H386" t="str">
        <f ca="1">INDEX(Rutas_Despiece!$D:$D,MATCH($F386,$D:$D,0))</f>
        <v>Ruta 4_6</v>
      </c>
      <c r="I386">
        <f ca="1">INDEX(Rutas_Despiece!$J:$J,MATCH($F386,$D:$D,0))</f>
        <v>41.645690000000002</v>
      </c>
      <c r="J386">
        <f ca="1">INDEX(Rutas_Despiece!$K:$K,MATCH($F386,$D:$D,0))</f>
        <v>-0.87439869999999997</v>
      </c>
      <c r="L386" t="str">
        <f ca="1">INDEX(Rutas_Despiece!$F:$F,MATCH($F386,$D:$D,0))&amp;" "&amp;INDEX(Rutas_Despiece!$G:$G,MATCH($F386,$D:$D,0))</f>
        <v xml:space="preserve">Avd. San José nº 3 </v>
      </c>
      <c r="M386" t="str">
        <f ca="1">INDEX(Rutas_Despiece!$H:$H,MATCH($F386,$D:$D,0))</f>
        <v>Zaragoza</v>
      </c>
      <c r="N386" t="str">
        <f ca="1">INDEX(Rutas_Despiece!$I:$I,MATCH($F386,$D:$D,0))</f>
        <v>Zaragoza, España</v>
      </c>
      <c r="O386" t="str">
        <f ca="1">INDEX(Rutas_Despiece!$L:$L,MATCH($F386,$D:$D,0))</f>
        <v>Esq. Miguel Servet - Pd. Bus</v>
      </c>
      <c r="P386" s="39" t="str">
        <f ca="1">Rutas_Despiece!M386</f>
        <v>Vuelta</v>
      </c>
      <c r="Q386" s="39" t="str">
        <f ca="1">Rutas_Despiece!N386</f>
        <v/>
      </c>
      <c r="R386" s="39" t="str">
        <f ca="1">Rutas_Despiece!O386</f>
        <v/>
      </c>
      <c r="S386" s="39" t="str">
        <f ca="1">Rutas_Despiece!P386</f>
        <v/>
      </c>
      <c r="T386" s="39" t="str">
        <f ca="1">Rutas_Despiece!Q386</f>
        <v/>
      </c>
    </row>
    <row r="387" spans="1:20" x14ac:dyDescent="0.25">
      <c r="A387">
        <f ca="1">IF(Rutas_Despiece!A387&lt;&gt;Rutas_Despiece!A386,1,0)</f>
        <v>0</v>
      </c>
      <c r="B387" s="69" t="s">
        <v>1174</v>
      </c>
      <c r="C387">
        <f t="shared" ref="C387:C450" ca="1" si="25">IF(A387,0,1)</f>
        <v>1</v>
      </c>
      <c r="D387">
        <f t="shared" ca="1" si="22"/>
        <v>374</v>
      </c>
      <c r="E387">
        <f t="shared" ca="1" si="24"/>
        <v>990</v>
      </c>
      <c r="F387">
        <f t="shared" ca="1" si="23"/>
        <v>384</v>
      </c>
      <c r="G387" t="str">
        <f ca="1">INDEX(Rutas_Despiece!C:C,MATCH($F387,$D:$D,0))</f>
        <v>Rutas_6</v>
      </c>
      <c r="H387" t="str">
        <f ca="1">INDEX(Rutas_Despiece!$D:$D,MATCH($F387,$D:$D,0))</f>
        <v>Ruta 4_6</v>
      </c>
      <c r="I387">
        <f ca="1">INDEX(Rutas_Despiece!$J:$J,MATCH($F387,$D:$D,0))</f>
        <v>41.646318000000001</v>
      </c>
      <c r="J387">
        <f ca="1">INDEX(Rutas_Despiece!$K:$K,MATCH($F387,$D:$D,0))</f>
        <v>-0.87181900000000001</v>
      </c>
      <c r="L387" t="str">
        <f ca="1">INDEX(Rutas_Despiece!$F:$F,MATCH($F387,$D:$D,0))&amp;" "&amp;INDEX(Rutas_Despiece!$G:$G,MATCH($F387,$D:$D,0))</f>
        <v>Compromiso de Caspe nº 48</v>
      </c>
      <c r="M387" t="str">
        <f ca="1">INDEX(Rutas_Despiece!$H:$H,MATCH($F387,$D:$D,0))</f>
        <v>Zaragoza</v>
      </c>
      <c r="N387" t="str">
        <f ca="1">INDEX(Rutas_Despiece!$I:$I,MATCH($F387,$D:$D,0))</f>
        <v>Zaragoza, España</v>
      </c>
      <c r="O387" t="str">
        <f ca="1">INDEX(Rutas_Despiece!$L:$L,MATCH($F387,$D:$D,0))</f>
        <v xml:space="preserve">Esq. Doctor Iranzo - Pd. Bus </v>
      </c>
      <c r="P387" s="39" t="str">
        <f ca="1">Rutas_Despiece!M387</f>
        <v>Vuelta</v>
      </c>
      <c r="Q387" s="39" t="str">
        <f ca="1">Rutas_Despiece!N387</f>
        <v/>
      </c>
      <c r="R387" s="39" t="str">
        <f ca="1">Rutas_Despiece!O387</f>
        <v/>
      </c>
      <c r="S387" s="39" t="str">
        <f ca="1">Rutas_Despiece!P387</f>
        <v/>
      </c>
      <c r="T387" s="39" t="str">
        <f ca="1">Rutas_Despiece!Q387</f>
        <v/>
      </c>
    </row>
    <row r="388" spans="1:20" x14ac:dyDescent="0.25">
      <c r="A388">
        <f ca="1">IF(Rutas_Despiece!A388&lt;&gt;Rutas_Despiece!A387,1,0)</f>
        <v>0</v>
      </c>
      <c r="B388" s="69" t="s">
        <v>1174</v>
      </c>
      <c r="C388">
        <f t="shared" ca="1" si="25"/>
        <v>1</v>
      </c>
      <c r="D388">
        <f t="shared" ref="D388:D451" ca="1" si="26">D387+C388</f>
        <v>375</v>
      </c>
      <c r="E388">
        <f t="shared" ca="1" si="24"/>
        <v>990</v>
      </c>
      <c r="F388">
        <f t="shared" ref="F388:F451" ca="1" si="27">IF(F387&lt;E388,F387+1,"")</f>
        <v>385</v>
      </c>
      <c r="G388" t="str">
        <f ca="1">INDEX(Rutas_Despiece!C:C,MATCH($F388,$D:$D,0))</f>
        <v>Rutas_6</v>
      </c>
      <c r="H388" t="str">
        <f ca="1">INDEX(Rutas_Despiece!$D:$D,MATCH($F388,$D:$D,0))</f>
        <v>Ruta 4_6</v>
      </c>
      <c r="I388">
        <f ca="1">INDEX(Rutas_Despiece!$J:$J,MATCH($F388,$D:$D,0))</f>
        <v>41.646318000000001</v>
      </c>
      <c r="J388">
        <f ca="1">INDEX(Rutas_Despiece!$K:$K,MATCH($F388,$D:$D,0))</f>
        <v>-0.87181900000000001</v>
      </c>
      <c r="L388" t="str">
        <f ca="1">INDEX(Rutas_Despiece!$F:$F,MATCH($F388,$D:$D,0))&amp;" "&amp;INDEX(Rutas_Despiece!$G:$G,MATCH($F388,$D:$D,0))</f>
        <v xml:space="preserve">Compromiso de Caspe nº 76 </v>
      </c>
      <c r="M388" t="str">
        <f ca="1">INDEX(Rutas_Despiece!$H:$H,MATCH($F388,$D:$D,0))</f>
        <v>Zaragoza</v>
      </c>
      <c r="N388" t="str">
        <f ca="1">INDEX(Rutas_Despiece!$I:$I,MATCH($F388,$D:$D,0))</f>
        <v>Zaragoza, España</v>
      </c>
      <c r="O388" t="str">
        <f ca="1">INDEX(Rutas_Despiece!$L:$L,MATCH($F388,$D:$D,0))</f>
        <v>Pd. Bus</v>
      </c>
      <c r="P388" s="39" t="str">
        <f ca="1">Rutas_Despiece!M388</f>
        <v>Vuelta</v>
      </c>
      <c r="Q388" s="39" t="str">
        <f ca="1">Rutas_Despiece!N388</f>
        <v/>
      </c>
      <c r="R388" s="39" t="str">
        <f ca="1">Rutas_Despiece!O388</f>
        <v/>
      </c>
      <c r="S388" s="39" t="str">
        <f ca="1">Rutas_Despiece!P388</f>
        <v/>
      </c>
      <c r="T388" s="39" t="str">
        <f ca="1">Rutas_Despiece!Q388</f>
        <v/>
      </c>
    </row>
    <row r="389" spans="1:20" x14ac:dyDescent="0.25">
      <c r="A389">
        <f ca="1">IF(Rutas_Despiece!A389&lt;&gt;Rutas_Despiece!A388,1,0)</f>
        <v>0</v>
      </c>
      <c r="B389" s="69" t="s">
        <v>1174</v>
      </c>
      <c r="C389">
        <f t="shared" ca="1" si="25"/>
        <v>1</v>
      </c>
      <c r="D389">
        <f t="shared" ca="1" si="26"/>
        <v>376</v>
      </c>
      <c r="E389">
        <f t="shared" ref="E389:E452" ca="1" si="28">E388</f>
        <v>990</v>
      </c>
      <c r="F389">
        <f t="shared" ca="1" si="27"/>
        <v>386</v>
      </c>
      <c r="G389" t="str">
        <f ca="1">INDEX(Rutas_Despiece!C:C,MATCH($F389,$D:$D,0))</f>
        <v>Rutas_6</v>
      </c>
      <c r="H389" t="str">
        <f ca="1">INDEX(Rutas_Despiece!$D:$D,MATCH($F389,$D:$D,0))</f>
        <v>Ruta 4_6</v>
      </c>
      <c r="I389">
        <f ca="1">INDEX(Rutas_Despiece!$J:$J,MATCH($F389,$D:$D,0))</f>
        <v>41.749628000000001</v>
      </c>
      <c r="J389">
        <f ca="1">INDEX(Rutas_Despiece!$K:$K,MATCH($F389,$D:$D,0))</f>
        <v>-1.1755139999999999</v>
      </c>
      <c r="L389" t="str">
        <f ca="1">INDEX(Rutas_Despiece!$F:$F,MATCH($F389,$D:$D,0))&amp;" "&amp;INDEX(Rutas_Despiece!$G:$G,MATCH($F389,$D:$D,0))</f>
        <v xml:space="preserve">Pol. Ind Entrerrios </v>
      </c>
      <c r="M389" t="str">
        <f ca="1">INDEX(Rutas_Despiece!$H:$H,MATCH($F389,$D:$D,0))</f>
        <v>Figueruelas</v>
      </c>
      <c r="N389" t="str">
        <f ca="1">INDEX(Rutas_Despiece!$I:$I,MATCH($F389,$D:$D,0))</f>
        <v>Zaragoza, España</v>
      </c>
      <c r="O389" t="str">
        <f ca="1">INDEX(Rutas_Despiece!$L:$L,MATCH($F389,$D:$D,0))</f>
        <v>Opel Puerta 5</v>
      </c>
      <c r="P389" s="39" t="str">
        <f ca="1">Rutas_Despiece!M389</f>
        <v>Vuelta</v>
      </c>
      <c r="Q389" s="39" t="str">
        <f ca="1">Rutas_Despiece!N389</f>
        <v/>
      </c>
      <c r="R389" s="39" t="str">
        <f ca="1">Rutas_Despiece!O389</f>
        <v/>
      </c>
      <c r="S389" s="39" t="str">
        <f ca="1">Rutas_Despiece!P389</f>
        <v/>
      </c>
      <c r="T389" s="39" t="str">
        <f ca="1">Rutas_Despiece!Q389</f>
        <v/>
      </c>
    </row>
    <row r="390" spans="1:20" x14ac:dyDescent="0.25">
      <c r="A390">
        <f ca="1">IF(Rutas_Despiece!A390&lt;&gt;Rutas_Despiece!A389,1,0)</f>
        <v>1</v>
      </c>
      <c r="B390" s="69" t="s">
        <v>1174</v>
      </c>
      <c r="C390">
        <f t="shared" ca="1" si="25"/>
        <v>0</v>
      </c>
      <c r="D390">
        <f t="shared" ca="1" si="26"/>
        <v>376</v>
      </c>
      <c r="E390">
        <f t="shared" ca="1" si="28"/>
        <v>990</v>
      </c>
      <c r="F390">
        <f t="shared" ca="1" si="27"/>
        <v>387</v>
      </c>
      <c r="G390" t="str">
        <f ca="1">INDEX(Rutas_Despiece!C:C,MATCH($F390,$D:$D,0))</f>
        <v>Rutas_6</v>
      </c>
      <c r="H390" t="str">
        <f ca="1">INDEX(Rutas_Despiece!$D:$D,MATCH($F390,$D:$D,0))</f>
        <v>Ruta 4_6</v>
      </c>
      <c r="I390">
        <f ca="1">INDEX(Rutas_Despiece!$J:$J,MATCH($F390,$D:$D,0))</f>
        <v>41.749628000000001</v>
      </c>
      <c r="J390">
        <f ca="1">INDEX(Rutas_Despiece!$K:$K,MATCH($F390,$D:$D,0))</f>
        <v>-1.1755139999999999</v>
      </c>
      <c r="L390" t="str">
        <f ca="1">INDEX(Rutas_Despiece!$F:$F,MATCH($F390,$D:$D,0))&amp;" "&amp;INDEX(Rutas_Despiece!$G:$G,MATCH($F390,$D:$D,0))</f>
        <v xml:space="preserve">Pol. Ind Entrerrios </v>
      </c>
      <c r="M390" t="str">
        <f ca="1">INDEX(Rutas_Despiece!$H:$H,MATCH($F390,$D:$D,0))</f>
        <v>Figueruelas</v>
      </c>
      <c r="N390" t="str">
        <f ca="1">INDEX(Rutas_Despiece!$I:$I,MATCH($F390,$D:$D,0))</f>
        <v>Zaragoza, España</v>
      </c>
      <c r="O390" t="str">
        <f ca="1">INDEX(Rutas_Despiece!$L:$L,MATCH($F390,$D:$D,0))</f>
        <v>Opel Puerta 5</v>
      </c>
      <c r="P390" s="39" t="str">
        <f ca="1">Rutas_Despiece!M390</f>
        <v>Ida</v>
      </c>
      <c r="Q390" s="39" t="str">
        <f ca="1">Rutas_Despiece!N390</f>
        <v/>
      </c>
      <c r="R390" s="39" t="str">
        <f ca="1">Rutas_Despiece!O390</f>
        <v/>
      </c>
      <c r="S390" s="39" t="str">
        <f ca="1">Rutas_Despiece!P390</f>
        <v/>
      </c>
      <c r="T390" s="39" t="str">
        <f ca="1">Rutas_Despiece!Q390</f>
        <v/>
      </c>
    </row>
    <row r="391" spans="1:20" x14ac:dyDescent="0.25">
      <c r="A391">
        <f ca="1">IF(Rutas_Despiece!A391&lt;&gt;Rutas_Despiece!A390,1,0)</f>
        <v>0</v>
      </c>
      <c r="B391" s="69" t="s">
        <v>1174</v>
      </c>
      <c r="C391">
        <f t="shared" ca="1" si="25"/>
        <v>1</v>
      </c>
      <c r="D391">
        <f t="shared" ca="1" si="26"/>
        <v>377</v>
      </c>
      <c r="E391">
        <f t="shared" ca="1" si="28"/>
        <v>990</v>
      </c>
      <c r="F391">
        <f t="shared" ca="1" si="27"/>
        <v>388</v>
      </c>
      <c r="G391" t="str">
        <f ca="1">INDEX(Rutas_Despiece!C:C,MATCH($F391,$D:$D,0))</f>
        <v>Rutas_6</v>
      </c>
      <c r="H391" t="str">
        <f ca="1">INDEX(Rutas_Despiece!$D:$D,MATCH($F391,$D:$D,0))</f>
        <v>Ruta 4_6</v>
      </c>
      <c r="I391">
        <f ca="1">INDEX(Rutas_Despiece!$J:$J,MATCH($F391,$D:$D,0))</f>
        <v>41.616617300000001</v>
      </c>
      <c r="J391">
        <f ca="1">INDEX(Rutas_Despiece!$K:$K,MATCH($F391,$D:$D,0))</f>
        <v>-0.87787190000000004</v>
      </c>
      <c r="L391" t="str">
        <f ca="1">INDEX(Rutas_Despiece!$F:$F,MATCH($F391,$D:$D,0))&amp;" "&amp;INDEX(Rutas_Despiece!$G:$G,MATCH($F391,$D:$D,0))</f>
        <v xml:space="preserve">P. Venecia: Calle Tiziano </v>
      </c>
      <c r="M391" t="str">
        <f ca="1">INDEX(Rutas_Despiece!$H:$H,MATCH($F391,$D:$D,0))</f>
        <v>Zaragoza</v>
      </c>
      <c r="N391" t="str">
        <f ca="1">INDEX(Rutas_Despiece!$I:$I,MATCH($F391,$D:$D,0))</f>
        <v>Zaragoza, España</v>
      </c>
      <c r="O391" t="str">
        <f ca="1">INDEX(Rutas_Despiece!$L:$L,MATCH($F391,$D:$D,0))</f>
        <v>Esq. Paolo Veronese</v>
      </c>
      <c r="P391" s="39" t="str">
        <f ca="1">Rutas_Despiece!M391</f>
        <v>Ida</v>
      </c>
      <c r="Q391" s="39" t="str">
        <f ca="1">Rutas_Despiece!N391</f>
        <v>04:48</v>
      </c>
      <c r="R391" s="39" t="str">
        <f ca="1">Rutas_Despiece!O391</f>
        <v>12:46</v>
      </c>
      <c r="S391" s="39" t="str">
        <f ca="1">Rutas_Despiece!P391</f>
        <v>20:48</v>
      </c>
      <c r="T391" s="39" t="str">
        <f ca="1">Rutas_Despiece!Q391</f>
        <v>06:46</v>
      </c>
    </row>
    <row r="392" spans="1:20" x14ac:dyDescent="0.25">
      <c r="A392">
        <f ca="1">IF(Rutas_Despiece!A392&lt;&gt;Rutas_Despiece!A391,1,0)</f>
        <v>0</v>
      </c>
      <c r="B392" s="69" t="s">
        <v>1174</v>
      </c>
      <c r="C392">
        <f t="shared" ca="1" si="25"/>
        <v>1</v>
      </c>
      <c r="D392">
        <f t="shared" ca="1" si="26"/>
        <v>378</v>
      </c>
      <c r="E392">
        <f t="shared" ca="1" si="28"/>
        <v>990</v>
      </c>
      <c r="F392">
        <f t="shared" ca="1" si="27"/>
        <v>389</v>
      </c>
      <c r="G392" t="str">
        <f ca="1">INDEX(Rutas_Despiece!C:C,MATCH($F392,$D:$D,0))</f>
        <v>Rutas_6</v>
      </c>
      <c r="H392" t="str">
        <f ca="1">INDEX(Rutas_Despiece!$D:$D,MATCH($F392,$D:$D,0))</f>
        <v>Ruta 4_6</v>
      </c>
      <c r="I392">
        <f ca="1">INDEX(Rutas_Despiece!$J:$J,MATCH($F392,$D:$D,0))</f>
        <v>41.624887999999999</v>
      </c>
      <c r="J392">
        <f ca="1">INDEX(Rutas_Despiece!$K:$K,MATCH($F392,$D:$D,0))</f>
        <v>-0.87636099999999995</v>
      </c>
      <c r="L392" t="str">
        <f ca="1">INDEX(Rutas_Despiece!$F:$F,MATCH($F392,$D:$D,0))&amp;" "&amp;INDEX(Rutas_Despiece!$G:$G,MATCH($F392,$D:$D,0))</f>
        <v xml:space="preserve">Cuarta Avenida nº 23 </v>
      </c>
      <c r="M392" t="str">
        <f ca="1">INDEX(Rutas_Despiece!$H:$H,MATCH($F392,$D:$D,0))</f>
        <v>Zaragoza</v>
      </c>
      <c r="N392" t="str">
        <f ca="1">INDEX(Rutas_Despiece!$I:$I,MATCH($F392,$D:$D,0))</f>
        <v>Zaragoza, España</v>
      </c>
      <c r="O392" t="str">
        <f ca="1">INDEX(Rutas_Despiece!$L:$L,MATCH($F392,$D:$D,0))</f>
        <v>Pd. Bus</v>
      </c>
      <c r="P392" s="39" t="str">
        <f ca="1">Rutas_Despiece!M392</f>
        <v>Ida</v>
      </c>
      <c r="Q392" s="39" t="str">
        <f ca="1">Rutas_Despiece!N392</f>
        <v>04:50</v>
      </c>
      <c r="R392" s="39" t="str">
        <f ca="1">Rutas_Despiece!O392</f>
        <v>12:48</v>
      </c>
      <c r="S392" s="39" t="str">
        <f ca="1">Rutas_Despiece!P392</f>
        <v>20:50</v>
      </c>
      <c r="T392" s="39" t="str">
        <f ca="1">Rutas_Despiece!Q392</f>
        <v>06:48</v>
      </c>
    </row>
    <row r="393" spans="1:20" x14ac:dyDescent="0.25">
      <c r="A393">
        <f ca="1">IF(Rutas_Despiece!A393&lt;&gt;Rutas_Despiece!A392,1,0)</f>
        <v>0</v>
      </c>
      <c r="B393" s="69" t="s">
        <v>1174</v>
      </c>
      <c r="C393">
        <f t="shared" ca="1" si="25"/>
        <v>1</v>
      </c>
      <c r="D393">
        <f t="shared" ca="1" si="26"/>
        <v>379</v>
      </c>
      <c r="E393">
        <f t="shared" ca="1" si="28"/>
        <v>990</v>
      </c>
      <c r="F393">
        <f t="shared" ca="1" si="27"/>
        <v>390</v>
      </c>
      <c r="G393" t="str">
        <f ca="1">INDEX(Rutas_Despiece!C:C,MATCH($F393,$D:$D,0))</f>
        <v>Rutas_6</v>
      </c>
      <c r="H393" t="str">
        <f ca="1">INDEX(Rutas_Despiece!$D:$D,MATCH($F393,$D:$D,0))</f>
        <v>Ruta 4_6</v>
      </c>
      <c r="I393">
        <f ca="1">INDEX(Rutas_Despiece!$J:$J,MATCH($F393,$D:$D,0))</f>
        <v>41.628600400000003</v>
      </c>
      <c r="J393">
        <f ca="1">INDEX(Rutas_Despiece!$K:$K,MATCH($F393,$D:$D,0))</f>
        <v>-0.8862447</v>
      </c>
      <c r="L393" t="str">
        <f ca="1">INDEX(Rutas_Despiece!$F:$F,MATCH($F393,$D:$D,0))&amp;" "&amp;INDEX(Rutas_Despiece!$G:$G,MATCH($F393,$D:$D,0))</f>
        <v xml:space="preserve">Avd. América  </v>
      </c>
      <c r="M393" t="str">
        <f ca="1">INDEX(Rutas_Despiece!$H:$H,MATCH($F393,$D:$D,0))</f>
        <v>Zaragoza</v>
      </c>
      <c r="N393" t="str">
        <f ca="1">INDEX(Rutas_Despiece!$I:$I,MATCH($F393,$D:$D,0))</f>
        <v>Zaragoza, España</v>
      </c>
      <c r="O393" t="str">
        <f ca="1">INDEX(Rutas_Despiece!$L:$L,MATCH($F393,$D:$D,0))</f>
        <v>Esq. Pontevedra - Pd. Bus</v>
      </c>
      <c r="P393" s="39" t="str">
        <f ca="1">Rutas_Despiece!M393</f>
        <v>Ida</v>
      </c>
      <c r="Q393" s="39" t="str">
        <f ca="1">Rutas_Despiece!N393</f>
        <v>04:52</v>
      </c>
      <c r="R393" s="39" t="str">
        <f ca="1">Rutas_Despiece!O393</f>
        <v>12:50</v>
      </c>
      <c r="S393" s="39" t="str">
        <f ca="1">Rutas_Despiece!P393</f>
        <v>20:52</v>
      </c>
      <c r="T393" s="39" t="str">
        <f ca="1">Rutas_Despiece!Q393</f>
        <v>06:50</v>
      </c>
    </row>
    <row r="394" spans="1:20" x14ac:dyDescent="0.25">
      <c r="A394">
        <f ca="1">IF(Rutas_Despiece!A394&lt;&gt;Rutas_Despiece!A393,1,0)</f>
        <v>0</v>
      </c>
      <c r="B394" s="69" t="s">
        <v>1174</v>
      </c>
      <c r="C394">
        <f t="shared" ca="1" si="25"/>
        <v>1</v>
      </c>
      <c r="D394">
        <f t="shared" ca="1" si="26"/>
        <v>380</v>
      </c>
      <c r="E394">
        <f t="shared" ca="1" si="28"/>
        <v>990</v>
      </c>
      <c r="F394">
        <f t="shared" ca="1" si="27"/>
        <v>391</v>
      </c>
      <c r="G394" t="str">
        <f ca="1">INDEX(Rutas_Despiece!C:C,MATCH($F394,$D:$D,0))</f>
        <v>Rutas_6</v>
      </c>
      <c r="H394" t="str">
        <f ca="1">INDEX(Rutas_Despiece!$D:$D,MATCH($F394,$D:$D,0))</f>
        <v>Ruta 4_6</v>
      </c>
      <c r="I394">
        <f ca="1">INDEX(Rutas_Despiece!$J:$J,MATCH($F394,$D:$D,0))</f>
        <v>41.632607999999998</v>
      </c>
      <c r="J394">
        <f ca="1">INDEX(Rutas_Despiece!$K:$K,MATCH($F394,$D:$D,0))</f>
        <v>-0.88506600000000002</v>
      </c>
      <c r="L394" t="str">
        <f ca="1">INDEX(Rutas_Despiece!$F:$F,MATCH($F394,$D:$D,0))&amp;" "&amp;INDEX(Rutas_Despiece!$G:$G,MATCH($F394,$D:$D,0))</f>
        <v xml:space="preserve">Avd. América nº 11 </v>
      </c>
      <c r="M394" t="str">
        <f ca="1">INDEX(Rutas_Despiece!$H:$H,MATCH($F394,$D:$D,0))</f>
        <v>Zaragoza</v>
      </c>
      <c r="N394" t="str">
        <f ca="1">INDEX(Rutas_Despiece!$I:$I,MATCH($F394,$D:$D,0))</f>
        <v>Zaragoza, España</v>
      </c>
      <c r="O394" t="str">
        <f ca="1">INDEX(Rutas_Despiece!$L:$L,MATCH($F394,$D:$D,0))</f>
        <v>Frente Plaza Canteras - Pd. Bus</v>
      </c>
      <c r="P394" s="39" t="str">
        <f ca="1">Rutas_Despiece!M394</f>
        <v>Ida</v>
      </c>
      <c r="Q394" s="39" t="str">
        <f ca="1">Rutas_Despiece!N394</f>
        <v>04:53</v>
      </c>
      <c r="R394" s="39" t="str">
        <f ca="1">Rutas_Despiece!O394</f>
        <v>12:51</v>
      </c>
      <c r="S394" s="39" t="str">
        <f ca="1">Rutas_Despiece!P394</f>
        <v>20:53</v>
      </c>
      <c r="T394" s="39" t="str">
        <f ca="1">Rutas_Despiece!Q394</f>
        <v>06:51</v>
      </c>
    </row>
    <row r="395" spans="1:20" x14ac:dyDescent="0.25">
      <c r="A395">
        <f ca="1">IF(Rutas_Despiece!A395&lt;&gt;Rutas_Despiece!A394,1,0)</f>
        <v>0</v>
      </c>
      <c r="B395" s="69" t="s">
        <v>1174</v>
      </c>
      <c r="C395">
        <f t="shared" ca="1" si="25"/>
        <v>1</v>
      </c>
      <c r="D395">
        <f t="shared" ca="1" si="26"/>
        <v>381</v>
      </c>
      <c r="E395">
        <f t="shared" ca="1" si="28"/>
        <v>990</v>
      </c>
      <c r="F395">
        <f t="shared" ca="1" si="27"/>
        <v>392</v>
      </c>
      <c r="G395" t="str">
        <f ca="1">INDEX(Rutas_Despiece!C:C,MATCH($F395,$D:$D,0))</f>
        <v>Rutas_6</v>
      </c>
      <c r="H395" t="str">
        <f ca="1">INDEX(Rutas_Despiece!$D:$D,MATCH($F395,$D:$D,0))</f>
        <v>Ruta 4_6</v>
      </c>
      <c r="I395">
        <f ca="1">INDEX(Rutas_Despiece!$J:$J,MATCH($F395,$D:$D,0))</f>
        <v>41.636372399999999</v>
      </c>
      <c r="J395">
        <f ca="1">INDEX(Rutas_Despiece!$K:$K,MATCH($F395,$D:$D,0))</f>
        <v>-0.87839979999999995</v>
      </c>
      <c r="L395" t="str">
        <f ca="1">INDEX(Rutas_Despiece!$F:$F,MATCH($F395,$D:$D,0))&amp;" "&amp;INDEX(Rutas_Despiece!$G:$G,MATCH($F395,$D:$D,0))</f>
        <v xml:space="preserve">Avd. San José  </v>
      </c>
      <c r="M395" t="str">
        <f ca="1">INDEX(Rutas_Despiece!$H:$H,MATCH($F395,$D:$D,0))</f>
        <v>Zaragoza</v>
      </c>
      <c r="N395" t="str">
        <f ca="1">INDEX(Rutas_Despiece!$I:$I,MATCH($F395,$D:$D,0))</f>
        <v>Zaragoza, España</v>
      </c>
      <c r="O395" t="str">
        <f ca="1">INDEX(Rutas_Despiece!$L:$L,MATCH($F395,$D:$D,0))</f>
        <v>Esq. Bellavista - Pd. Bus</v>
      </c>
      <c r="P395" s="39" t="str">
        <f ca="1">Rutas_Despiece!M395</f>
        <v>Ida</v>
      </c>
      <c r="Q395" s="39" t="str">
        <f ca="1">Rutas_Despiece!N395</f>
        <v>04:55</v>
      </c>
      <c r="R395" s="39" t="str">
        <f ca="1">Rutas_Despiece!O395</f>
        <v>12:54</v>
      </c>
      <c r="S395" s="39" t="str">
        <f ca="1">Rutas_Despiece!P395</f>
        <v>20:55</v>
      </c>
      <c r="T395" s="39" t="str">
        <f ca="1">Rutas_Despiece!Q395</f>
        <v>06:54</v>
      </c>
    </row>
    <row r="396" spans="1:20" x14ac:dyDescent="0.25">
      <c r="A396">
        <f ca="1">IF(Rutas_Despiece!A396&lt;&gt;Rutas_Despiece!A395,1,0)</f>
        <v>0</v>
      </c>
      <c r="B396" s="69" t="s">
        <v>1174</v>
      </c>
      <c r="C396">
        <f t="shared" ca="1" si="25"/>
        <v>1</v>
      </c>
      <c r="D396">
        <f t="shared" ca="1" si="26"/>
        <v>382</v>
      </c>
      <c r="E396">
        <f t="shared" ca="1" si="28"/>
        <v>990</v>
      </c>
      <c r="F396">
        <f t="shared" ca="1" si="27"/>
        <v>393</v>
      </c>
      <c r="G396" t="str">
        <f ca="1">INDEX(Rutas_Despiece!C:C,MATCH($F396,$D:$D,0))</f>
        <v>Rutas_6</v>
      </c>
      <c r="H396" t="str">
        <f ca="1">INDEX(Rutas_Despiece!$D:$D,MATCH($F396,$D:$D,0))</f>
        <v>Ruta 4_6</v>
      </c>
      <c r="I396">
        <f ca="1">INDEX(Rutas_Despiece!$J:$J,MATCH($F396,$D:$D,0))</f>
        <v>41.646025999999999</v>
      </c>
      <c r="J396">
        <f ca="1">INDEX(Rutas_Despiece!$K:$K,MATCH($F396,$D:$D,0))</f>
        <v>-0.87219500000000005</v>
      </c>
      <c r="L396" t="str">
        <f ca="1">INDEX(Rutas_Despiece!$F:$F,MATCH($F396,$D:$D,0))&amp;" "&amp;INDEX(Rutas_Despiece!$G:$G,MATCH($F396,$D:$D,0))</f>
        <v xml:space="preserve">Avenida San José nº 97 </v>
      </c>
      <c r="M396" t="str">
        <f ca="1">INDEX(Rutas_Despiece!$H:$H,MATCH($F396,$D:$D,0))</f>
        <v>Zaragoza</v>
      </c>
      <c r="N396" t="str">
        <f ca="1">INDEX(Rutas_Despiece!$I:$I,MATCH($F396,$D:$D,0))</f>
        <v>Zaragoza, España</v>
      </c>
      <c r="O396" t="str">
        <f ca="1">INDEX(Rutas_Despiece!$L:$L,MATCH($F396,$D:$D,0))</f>
        <v>Pd. Bus</v>
      </c>
      <c r="P396" s="39" t="str">
        <f ca="1">Rutas_Despiece!M396</f>
        <v>Ida</v>
      </c>
      <c r="Q396" s="39" t="str">
        <f ca="1">Rutas_Despiece!N396</f>
        <v>04:56</v>
      </c>
      <c r="R396" s="39" t="str">
        <f ca="1">Rutas_Despiece!O396</f>
        <v>12:55</v>
      </c>
      <c r="S396" s="39" t="str">
        <f ca="1">Rutas_Despiece!P396</f>
        <v>20:56</v>
      </c>
      <c r="T396" s="39" t="str">
        <f ca="1">Rutas_Despiece!Q396</f>
        <v>06:55</v>
      </c>
    </row>
    <row r="397" spans="1:20" x14ac:dyDescent="0.25">
      <c r="A397">
        <f ca="1">IF(Rutas_Despiece!A397&lt;&gt;Rutas_Despiece!A396,1,0)</f>
        <v>0</v>
      </c>
      <c r="B397" s="69" t="s">
        <v>1174</v>
      </c>
      <c r="C397">
        <f t="shared" ca="1" si="25"/>
        <v>1</v>
      </c>
      <c r="D397">
        <f t="shared" ca="1" si="26"/>
        <v>383</v>
      </c>
      <c r="E397">
        <f t="shared" ca="1" si="28"/>
        <v>990</v>
      </c>
      <c r="F397">
        <f t="shared" ca="1" si="27"/>
        <v>394</v>
      </c>
      <c r="G397" t="str">
        <f ca="1">INDEX(Rutas_Despiece!C:C,MATCH($F397,$D:$D,0))</f>
        <v>Rutas_6</v>
      </c>
      <c r="H397" t="str">
        <f ca="1">INDEX(Rutas_Despiece!$D:$D,MATCH($F397,$D:$D,0))</f>
        <v>Ruta 4_6</v>
      </c>
      <c r="I397">
        <f ca="1">INDEX(Rutas_Despiece!$J:$J,MATCH($F397,$D:$D,0))</f>
        <v>41.645690000000002</v>
      </c>
      <c r="J397">
        <f ca="1">INDEX(Rutas_Despiece!$K:$K,MATCH($F397,$D:$D,0))</f>
        <v>-0.87439869999999997</v>
      </c>
      <c r="L397" t="str">
        <f ca="1">INDEX(Rutas_Despiece!$F:$F,MATCH($F397,$D:$D,0))&amp;" "&amp;INDEX(Rutas_Despiece!$G:$G,MATCH($F397,$D:$D,0))</f>
        <v xml:space="preserve">Avd. San José nº 3 </v>
      </c>
      <c r="M397" t="str">
        <f ca="1">INDEX(Rutas_Despiece!$H:$H,MATCH($F397,$D:$D,0))</f>
        <v>Zaragoza</v>
      </c>
      <c r="N397" t="str">
        <f ca="1">INDEX(Rutas_Despiece!$I:$I,MATCH($F397,$D:$D,0))</f>
        <v>Zaragoza, España</v>
      </c>
      <c r="O397" t="str">
        <f ca="1">INDEX(Rutas_Despiece!$L:$L,MATCH($F397,$D:$D,0))</f>
        <v>Esq. Miguel Servet - Pd. Bus</v>
      </c>
      <c r="P397" s="39" t="str">
        <f ca="1">Rutas_Despiece!M397</f>
        <v>Ida</v>
      </c>
      <c r="Q397" s="39" t="str">
        <f ca="1">Rutas_Despiece!N397</f>
        <v>04:57</v>
      </c>
      <c r="R397" s="39" t="str">
        <f ca="1">Rutas_Despiece!O397</f>
        <v>12:56</v>
      </c>
      <c r="S397" s="39" t="str">
        <f ca="1">Rutas_Despiece!P397</f>
        <v>20:57</v>
      </c>
      <c r="T397" s="39" t="str">
        <f ca="1">Rutas_Despiece!Q397</f>
        <v>06:56</v>
      </c>
    </row>
    <row r="398" spans="1:20" x14ac:dyDescent="0.25">
      <c r="A398">
        <f ca="1">IF(Rutas_Despiece!A398&lt;&gt;Rutas_Despiece!A397,1,0)</f>
        <v>0</v>
      </c>
      <c r="B398" s="69" t="s">
        <v>1174</v>
      </c>
      <c r="C398">
        <f t="shared" ca="1" si="25"/>
        <v>1</v>
      </c>
      <c r="D398">
        <f t="shared" ca="1" si="26"/>
        <v>384</v>
      </c>
      <c r="E398">
        <f t="shared" ca="1" si="28"/>
        <v>990</v>
      </c>
      <c r="F398">
        <f t="shared" ca="1" si="27"/>
        <v>395</v>
      </c>
      <c r="G398" t="str">
        <f ca="1">INDEX(Rutas_Despiece!C:C,MATCH($F398,$D:$D,0))</f>
        <v>Rutas_6</v>
      </c>
      <c r="H398" t="str">
        <f ca="1">INDEX(Rutas_Despiece!$D:$D,MATCH($F398,$D:$D,0))</f>
        <v>Ruta 4_6</v>
      </c>
      <c r="I398">
        <f ca="1">INDEX(Rutas_Despiece!$J:$J,MATCH($F398,$D:$D,0))</f>
        <v>41.646318000000001</v>
      </c>
      <c r="J398">
        <f ca="1">INDEX(Rutas_Despiece!$K:$K,MATCH($F398,$D:$D,0))</f>
        <v>-0.87181900000000001</v>
      </c>
      <c r="L398" t="str">
        <f ca="1">INDEX(Rutas_Despiece!$F:$F,MATCH($F398,$D:$D,0))&amp;" "&amp;INDEX(Rutas_Despiece!$G:$G,MATCH($F398,$D:$D,0))</f>
        <v>Compromiso de Caspe nº 48</v>
      </c>
      <c r="M398" t="str">
        <f ca="1">INDEX(Rutas_Despiece!$H:$H,MATCH($F398,$D:$D,0))</f>
        <v>Zaragoza</v>
      </c>
      <c r="N398" t="str">
        <f ca="1">INDEX(Rutas_Despiece!$I:$I,MATCH($F398,$D:$D,0))</f>
        <v>Zaragoza, España</v>
      </c>
      <c r="O398" t="str">
        <f ca="1">INDEX(Rutas_Despiece!$L:$L,MATCH($F398,$D:$D,0))</f>
        <v xml:space="preserve">Esq. Doctor Iranzo - Pd. Bus </v>
      </c>
      <c r="P398" s="39" t="str">
        <f ca="1">Rutas_Despiece!M398</f>
        <v>Ida</v>
      </c>
      <c r="Q398" s="39" t="str">
        <f ca="1">Rutas_Despiece!N398</f>
        <v>04:58</v>
      </c>
      <c r="R398" s="39" t="str">
        <f ca="1">Rutas_Despiece!O398</f>
        <v>12:57</v>
      </c>
      <c r="S398" s="39" t="str">
        <f ca="1">Rutas_Despiece!P398</f>
        <v>20:58</v>
      </c>
      <c r="T398" s="39" t="str">
        <f ca="1">Rutas_Despiece!Q398</f>
        <v>06:57</v>
      </c>
    </row>
    <row r="399" spans="1:20" x14ac:dyDescent="0.25">
      <c r="A399">
        <f ca="1">IF(Rutas_Despiece!A399&lt;&gt;Rutas_Despiece!A398,1,0)</f>
        <v>0</v>
      </c>
      <c r="B399" s="69" t="s">
        <v>1174</v>
      </c>
      <c r="C399">
        <f t="shared" ca="1" si="25"/>
        <v>1</v>
      </c>
      <c r="D399">
        <f t="shared" ca="1" si="26"/>
        <v>385</v>
      </c>
      <c r="E399">
        <f t="shared" ca="1" si="28"/>
        <v>990</v>
      </c>
      <c r="F399">
        <f t="shared" ca="1" si="27"/>
        <v>396</v>
      </c>
      <c r="G399" t="str">
        <f ca="1">INDEX(Rutas_Despiece!C:C,MATCH($F399,$D:$D,0))</f>
        <v>Rutas_6</v>
      </c>
      <c r="H399" t="str">
        <f ca="1">INDEX(Rutas_Despiece!$D:$D,MATCH($F399,$D:$D,0))</f>
        <v>Ruta 4_6</v>
      </c>
      <c r="I399">
        <f ca="1">INDEX(Rutas_Despiece!$J:$J,MATCH($F399,$D:$D,0))</f>
        <v>41.646318000000001</v>
      </c>
      <c r="J399">
        <f ca="1">INDEX(Rutas_Despiece!$K:$K,MATCH($F399,$D:$D,0))</f>
        <v>-0.87181900000000001</v>
      </c>
      <c r="L399" t="str">
        <f ca="1">INDEX(Rutas_Despiece!$F:$F,MATCH($F399,$D:$D,0))&amp;" "&amp;INDEX(Rutas_Despiece!$G:$G,MATCH($F399,$D:$D,0))</f>
        <v xml:space="preserve">Compromiso de Caspe nº 76 </v>
      </c>
      <c r="M399" t="str">
        <f ca="1">INDEX(Rutas_Despiece!$H:$H,MATCH($F399,$D:$D,0))</f>
        <v>Zaragoza</v>
      </c>
      <c r="N399" t="str">
        <f ca="1">INDEX(Rutas_Despiece!$I:$I,MATCH($F399,$D:$D,0))</f>
        <v>Zaragoza, España</v>
      </c>
      <c r="O399" t="str">
        <f ca="1">INDEX(Rutas_Despiece!$L:$L,MATCH($F399,$D:$D,0))</f>
        <v>Pd. Bus</v>
      </c>
      <c r="P399" s="39" t="str">
        <f ca="1">Rutas_Despiece!M399</f>
        <v>Ida</v>
      </c>
      <c r="Q399" s="39" t="str">
        <f ca="1">Rutas_Despiece!N399</f>
        <v>05:00</v>
      </c>
      <c r="R399" s="39" t="str">
        <f ca="1">Rutas_Despiece!O399</f>
        <v>13:00</v>
      </c>
      <c r="S399" s="39" t="str">
        <f ca="1">Rutas_Despiece!P399</f>
        <v>21:00</v>
      </c>
      <c r="T399" s="39" t="str">
        <f ca="1">Rutas_Despiece!Q399</f>
        <v>07:00</v>
      </c>
    </row>
    <row r="400" spans="1:20" x14ac:dyDescent="0.25">
      <c r="A400">
        <f ca="1">IF(Rutas_Despiece!A400&lt;&gt;Rutas_Despiece!A399,1,0)</f>
        <v>0</v>
      </c>
      <c r="B400" s="69" t="s">
        <v>1174</v>
      </c>
      <c r="C400">
        <f t="shared" ca="1" si="25"/>
        <v>1</v>
      </c>
      <c r="D400">
        <f t="shared" ca="1" si="26"/>
        <v>386</v>
      </c>
      <c r="E400">
        <f t="shared" ca="1" si="28"/>
        <v>990</v>
      </c>
      <c r="F400">
        <f t="shared" ca="1" si="27"/>
        <v>397</v>
      </c>
      <c r="G400" t="str">
        <f ca="1">INDEX(Rutas_Despiece!C:C,MATCH($F400,$D:$D,0))</f>
        <v>Rutas_6</v>
      </c>
      <c r="H400" t="str">
        <f ca="1">INDEX(Rutas_Despiece!$D:$D,MATCH($F400,$D:$D,0))</f>
        <v>Ruta 5_6</v>
      </c>
      <c r="I400">
        <f ca="1">INDEX(Rutas_Despiece!$J:$J,MATCH($F400,$D:$D,0))</f>
        <v>41.651367999999998</v>
      </c>
      <c r="J400">
        <f ca="1">INDEX(Rutas_Despiece!$K:$K,MATCH($F400,$D:$D,0))</f>
        <v>-0.90996100000000002</v>
      </c>
      <c r="L400" t="str">
        <f ca="1">INDEX(Rutas_Despiece!$F:$F,MATCH($F400,$D:$D,0))&amp;" "&amp;INDEX(Rutas_Despiece!$G:$G,MATCH($F400,$D:$D,0))</f>
        <v xml:space="preserve">Vía Univérsitas nº 15 </v>
      </c>
      <c r="M400" t="str">
        <f ca="1">INDEX(Rutas_Despiece!$H:$H,MATCH($F400,$D:$D,0))</f>
        <v>Zaragoza</v>
      </c>
      <c r="N400" t="str">
        <f ca="1">INDEX(Rutas_Despiece!$I:$I,MATCH($F400,$D:$D,0))</f>
        <v>Zaragoza, España</v>
      </c>
      <c r="O400" t="str">
        <f ca="1">INDEX(Rutas_Despiece!$L:$L,MATCH($F400,$D:$D,0))</f>
        <v>Pd. Bus</v>
      </c>
      <c r="P400" s="39" t="str">
        <f ca="1">Rutas_Despiece!M400</f>
        <v>Ida</v>
      </c>
      <c r="Q400" s="39" t="str">
        <f ca="1">Rutas_Despiece!N400</f>
        <v>05:30</v>
      </c>
      <c r="R400" s="39" t="str">
        <f ca="1">Rutas_Despiece!O400</f>
        <v>13:30</v>
      </c>
      <c r="S400" s="39" t="str">
        <f ca="1">Rutas_Despiece!P400</f>
        <v>21:30</v>
      </c>
      <c r="T400" s="39" t="str">
        <f ca="1">Rutas_Despiece!Q400</f>
        <v>07:30</v>
      </c>
    </row>
    <row r="401" spans="1:20" x14ac:dyDescent="0.25">
      <c r="A401">
        <f ca="1">IF(Rutas_Despiece!A401&lt;&gt;Rutas_Despiece!A400,1,0)</f>
        <v>0</v>
      </c>
      <c r="B401" s="69" t="s">
        <v>1174</v>
      </c>
      <c r="C401">
        <f t="shared" ca="1" si="25"/>
        <v>1</v>
      </c>
      <c r="D401">
        <f t="shared" ca="1" si="26"/>
        <v>387</v>
      </c>
      <c r="E401">
        <f t="shared" ca="1" si="28"/>
        <v>990</v>
      </c>
      <c r="F401">
        <f t="shared" ca="1" si="27"/>
        <v>398</v>
      </c>
      <c r="G401" t="str">
        <f ca="1">INDEX(Rutas_Despiece!C:C,MATCH($F401,$D:$D,0))</f>
        <v>Rutas_6</v>
      </c>
      <c r="H401" t="str">
        <f ca="1">INDEX(Rutas_Despiece!$D:$D,MATCH($F401,$D:$D,0))</f>
        <v>Ruta 5_6</v>
      </c>
      <c r="I401">
        <f ca="1">INDEX(Rutas_Despiece!$J:$J,MATCH($F401,$D:$D,0))</f>
        <v>41.6394685</v>
      </c>
      <c r="J401">
        <f ca="1">INDEX(Rutas_Despiece!$K:$K,MATCH($F401,$D:$D,0))</f>
        <v>-0.90498109999999998</v>
      </c>
      <c r="L401" t="str">
        <f ca="1">INDEX(Rutas_Despiece!$F:$F,MATCH($F401,$D:$D,0))&amp;" "&amp;INDEX(Rutas_Despiece!$G:$G,MATCH($F401,$D:$D,0))</f>
        <v>Violante de Hungría nº 7</v>
      </c>
      <c r="M401" t="str">
        <f ca="1">INDEX(Rutas_Despiece!$H:$H,MATCH($F401,$D:$D,0))</f>
        <v>Zaragoza</v>
      </c>
      <c r="N401" t="str">
        <f ca="1">INDEX(Rutas_Despiece!$I:$I,MATCH($F401,$D:$D,0))</f>
        <v>Zaragoza, España</v>
      </c>
      <c r="O401">
        <f ca="1">INDEX(Rutas_Despiece!$L:$L,MATCH($F401,$D:$D,0))</f>
        <v>0</v>
      </c>
      <c r="P401" s="39" t="str">
        <f ca="1">Rutas_Despiece!M401</f>
        <v>Vuelta</v>
      </c>
      <c r="Q401" s="39" t="str">
        <f ca="1">Rutas_Despiece!N401</f>
        <v/>
      </c>
      <c r="R401" s="39" t="str">
        <f ca="1">Rutas_Despiece!O401</f>
        <v/>
      </c>
      <c r="S401" s="39" t="str">
        <f ca="1">Rutas_Despiece!P401</f>
        <v/>
      </c>
      <c r="T401" s="39" t="str">
        <f ca="1">Rutas_Despiece!Q401</f>
        <v/>
      </c>
    </row>
    <row r="402" spans="1:20" x14ac:dyDescent="0.25">
      <c r="A402">
        <f ca="1">IF(Rutas_Despiece!A402&lt;&gt;Rutas_Despiece!A401,1,0)</f>
        <v>0</v>
      </c>
      <c r="B402" s="69" t="s">
        <v>1174</v>
      </c>
      <c r="C402">
        <f t="shared" ca="1" si="25"/>
        <v>1</v>
      </c>
      <c r="D402">
        <f t="shared" ca="1" si="26"/>
        <v>388</v>
      </c>
      <c r="E402">
        <f t="shared" ca="1" si="28"/>
        <v>990</v>
      </c>
      <c r="F402">
        <f t="shared" ca="1" si="27"/>
        <v>399</v>
      </c>
      <c r="G402" t="str">
        <f ca="1">INDEX(Rutas_Despiece!C:C,MATCH($F402,$D:$D,0))</f>
        <v>Rutas_6</v>
      </c>
      <c r="H402" t="str">
        <f ca="1">INDEX(Rutas_Despiece!$D:$D,MATCH($F402,$D:$D,0))</f>
        <v>Ruta 5_6</v>
      </c>
      <c r="I402">
        <f ca="1">INDEX(Rutas_Despiece!$J:$J,MATCH($F402,$D:$D,0))</f>
        <v>41.640949999999997</v>
      </c>
      <c r="J402">
        <f ca="1">INDEX(Rutas_Despiece!$K:$K,MATCH($F402,$D:$D,0))</f>
        <v>-0.89683999999999997</v>
      </c>
      <c r="L402" t="str">
        <f ca="1">INDEX(Rutas_Despiece!$F:$F,MATCH($F402,$D:$D,0))&amp;" "&amp;INDEX(Rutas_Despiece!$G:$G,MATCH($F402,$D:$D,0))</f>
        <v>Pedro Cerbuna nº 9</v>
      </c>
      <c r="M402" t="str">
        <f ca="1">INDEX(Rutas_Despiece!$H:$H,MATCH($F402,$D:$D,0))</f>
        <v>Zaragoza</v>
      </c>
      <c r="N402" t="str">
        <f ca="1">INDEX(Rutas_Despiece!$I:$I,MATCH($F402,$D:$D,0))</f>
        <v>Zaragoza, España</v>
      </c>
      <c r="O402" t="str">
        <f ca="1">INDEX(Rutas_Despiece!$L:$L,MATCH($F402,$D:$D,0))</f>
        <v>Pd. Bus</v>
      </c>
      <c r="P402" s="39" t="str">
        <f ca="1">Rutas_Despiece!M402</f>
        <v>Vuelta</v>
      </c>
      <c r="Q402" s="39" t="str">
        <f ca="1">Rutas_Despiece!N402</f>
        <v/>
      </c>
      <c r="R402" s="39" t="str">
        <f ca="1">Rutas_Despiece!O402</f>
        <v/>
      </c>
      <c r="S402" s="39" t="str">
        <f ca="1">Rutas_Despiece!P402</f>
        <v/>
      </c>
      <c r="T402" s="39" t="str">
        <f ca="1">Rutas_Despiece!Q402</f>
        <v/>
      </c>
    </row>
    <row r="403" spans="1:20" x14ac:dyDescent="0.25">
      <c r="A403">
        <f ca="1">IF(Rutas_Despiece!A403&lt;&gt;Rutas_Despiece!A402,1,0)</f>
        <v>0</v>
      </c>
      <c r="B403" s="69" t="s">
        <v>1174</v>
      </c>
      <c r="C403">
        <f t="shared" ca="1" si="25"/>
        <v>1</v>
      </c>
      <c r="D403">
        <f t="shared" ca="1" si="26"/>
        <v>389</v>
      </c>
      <c r="E403">
        <f t="shared" ca="1" si="28"/>
        <v>990</v>
      </c>
      <c r="F403">
        <f t="shared" ca="1" si="27"/>
        <v>400</v>
      </c>
      <c r="G403" t="str">
        <f ca="1">INDEX(Rutas_Despiece!C:C,MATCH($F403,$D:$D,0))</f>
        <v>Rutas_6</v>
      </c>
      <c r="H403" t="str">
        <f ca="1">INDEX(Rutas_Despiece!$D:$D,MATCH($F403,$D:$D,0))</f>
        <v>Ruta 5_6</v>
      </c>
      <c r="I403">
        <f ca="1">INDEX(Rutas_Despiece!$J:$J,MATCH($F403,$D:$D,0))</f>
        <v>41.643486000000003</v>
      </c>
      <c r="J403">
        <f ca="1">INDEX(Rutas_Despiece!$K:$K,MATCH($F403,$D:$D,0))</f>
        <v>-0.889733</v>
      </c>
      <c r="L403" t="str">
        <f ca="1">INDEX(Rutas_Despiece!$F:$F,MATCH($F403,$D:$D,0))&amp;" "&amp;INDEX(Rutas_Despiece!$G:$G,MATCH($F403,$D:$D,0))</f>
        <v xml:space="preserve">Avenida Goya nº 66 </v>
      </c>
      <c r="M403" t="str">
        <f ca="1">INDEX(Rutas_Despiece!$H:$H,MATCH($F403,$D:$D,0))</f>
        <v>Zaragoza</v>
      </c>
      <c r="N403" t="str">
        <f ca="1">INDEX(Rutas_Despiece!$I:$I,MATCH($F403,$D:$D,0))</f>
        <v>Zaragoza, España</v>
      </c>
      <c r="O403" t="str">
        <f ca="1">INDEX(Rutas_Despiece!$L:$L,MATCH($F403,$D:$D,0))</f>
        <v>Pd. Bus</v>
      </c>
      <c r="P403" s="39" t="str">
        <f ca="1">Rutas_Despiece!M403</f>
        <v>Vuelta</v>
      </c>
      <c r="Q403" s="39" t="str">
        <f ca="1">Rutas_Despiece!N403</f>
        <v/>
      </c>
      <c r="R403" s="39" t="str">
        <f ca="1">Rutas_Despiece!O403</f>
        <v/>
      </c>
      <c r="S403" s="39" t="str">
        <f ca="1">Rutas_Despiece!P403</f>
        <v/>
      </c>
      <c r="T403" s="39" t="str">
        <f ca="1">Rutas_Despiece!Q403</f>
        <v/>
      </c>
    </row>
    <row r="404" spans="1:20" x14ac:dyDescent="0.25">
      <c r="A404">
        <f ca="1">IF(Rutas_Despiece!A404&lt;&gt;Rutas_Despiece!A403,1,0)</f>
        <v>0</v>
      </c>
      <c r="B404" s="69" t="s">
        <v>1174</v>
      </c>
      <c r="C404">
        <f t="shared" ca="1" si="25"/>
        <v>1</v>
      </c>
      <c r="D404">
        <f t="shared" ca="1" si="26"/>
        <v>390</v>
      </c>
      <c r="E404">
        <f t="shared" ca="1" si="28"/>
        <v>990</v>
      </c>
      <c r="F404">
        <f t="shared" ca="1" si="27"/>
        <v>401</v>
      </c>
      <c r="G404" t="str">
        <f ca="1">INDEX(Rutas_Despiece!C:C,MATCH($F404,$D:$D,0))</f>
        <v>Rutas_6</v>
      </c>
      <c r="H404" t="str">
        <f ca="1">INDEX(Rutas_Despiece!$D:$D,MATCH($F404,$D:$D,0))</f>
        <v>Ruta 5_6</v>
      </c>
      <c r="I404">
        <f ca="1">INDEX(Rutas_Despiece!$J:$J,MATCH($F404,$D:$D,0))</f>
        <v>41.649518200000003</v>
      </c>
      <c r="J404">
        <f ca="1">INDEX(Rutas_Despiece!$K:$K,MATCH($F404,$D:$D,0))</f>
        <v>-0.89856040000000004</v>
      </c>
      <c r="L404" t="str">
        <f ca="1">INDEX(Rutas_Despiece!$F:$F,MATCH($F404,$D:$D,0))&amp;" "&amp;INDEX(Rutas_Despiece!$G:$G,MATCH($F404,$D:$D,0))</f>
        <v xml:space="preserve">Plaza Roma  </v>
      </c>
      <c r="M404" t="str">
        <f ca="1">INDEX(Rutas_Despiece!$H:$H,MATCH($F404,$D:$D,0))</f>
        <v>Zaragoza</v>
      </c>
      <c r="N404" t="str">
        <f ca="1">INDEX(Rutas_Despiece!$I:$I,MATCH($F404,$D:$D,0))</f>
        <v>Zaragoza, España</v>
      </c>
      <c r="O404" t="str">
        <f ca="1">INDEX(Rutas_Despiece!$L:$L,MATCH($F404,$D:$D,0))</f>
        <v>Mercadona</v>
      </c>
      <c r="P404" s="39" t="str">
        <f ca="1">Rutas_Despiece!M404</f>
        <v>Vuelta</v>
      </c>
      <c r="Q404" s="39" t="str">
        <f ca="1">Rutas_Despiece!N404</f>
        <v/>
      </c>
      <c r="R404" s="39" t="str">
        <f ca="1">Rutas_Despiece!O404</f>
        <v/>
      </c>
      <c r="S404" s="39" t="str">
        <f ca="1">Rutas_Despiece!P404</f>
        <v/>
      </c>
      <c r="T404" s="39" t="str">
        <f ca="1">Rutas_Despiece!Q404</f>
        <v/>
      </c>
    </row>
    <row r="405" spans="1:20" x14ac:dyDescent="0.25">
      <c r="A405">
        <f ca="1">IF(Rutas_Despiece!A405&lt;&gt;Rutas_Despiece!A404,1,0)</f>
        <v>0</v>
      </c>
      <c r="B405" s="69" t="s">
        <v>1174</v>
      </c>
      <c r="C405">
        <f t="shared" ca="1" si="25"/>
        <v>1</v>
      </c>
      <c r="D405">
        <f t="shared" ca="1" si="26"/>
        <v>391</v>
      </c>
      <c r="E405">
        <f t="shared" ca="1" si="28"/>
        <v>990</v>
      </c>
      <c r="F405">
        <f t="shared" ca="1" si="27"/>
        <v>402</v>
      </c>
      <c r="G405" t="str">
        <f ca="1">INDEX(Rutas_Despiece!C:C,MATCH($F405,$D:$D,0))</f>
        <v>Rutas_6</v>
      </c>
      <c r="H405" t="str">
        <f ca="1">INDEX(Rutas_Despiece!$D:$D,MATCH($F405,$D:$D,0))</f>
        <v>Ruta 5_6</v>
      </c>
      <c r="I405">
        <f ca="1">INDEX(Rutas_Despiece!$J:$J,MATCH($F405,$D:$D,0))</f>
        <v>41.6530007</v>
      </c>
      <c r="J405">
        <f ca="1">INDEX(Rutas_Despiece!$K:$K,MATCH($F405,$D:$D,0))</f>
        <v>-0.90630169999999999</v>
      </c>
      <c r="L405" t="str">
        <f ca="1">INDEX(Rutas_Despiece!$F:$F,MATCH($F405,$D:$D,0))&amp;" "&amp;INDEX(Rutas_Despiece!$G:$G,MATCH($F405,$D:$D,0))</f>
        <v xml:space="preserve">Avd. Madrid  </v>
      </c>
      <c r="M405" t="str">
        <f ca="1">INDEX(Rutas_Despiece!$H:$H,MATCH($F405,$D:$D,0))</f>
        <v>Zaragoza</v>
      </c>
      <c r="N405" t="str">
        <f ca="1">INDEX(Rutas_Despiece!$I:$I,MATCH($F405,$D:$D,0))</f>
        <v>Zaragoza, España</v>
      </c>
      <c r="O405" t="str">
        <f ca="1">INDEX(Rutas_Despiece!$L:$L,MATCH($F405,$D:$D,0))</f>
        <v>Esq. Plaza Huesca - Pd. Bus</v>
      </c>
      <c r="P405" s="39" t="str">
        <f ca="1">Rutas_Despiece!M405</f>
        <v>Vuelta</v>
      </c>
      <c r="Q405" s="39" t="str">
        <f ca="1">Rutas_Despiece!N405</f>
        <v/>
      </c>
      <c r="R405" s="39" t="str">
        <f ca="1">Rutas_Despiece!O405</f>
        <v/>
      </c>
      <c r="S405" s="39" t="str">
        <f ca="1">Rutas_Despiece!P405</f>
        <v/>
      </c>
      <c r="T405" s="39" t="str">
        <f ca="1">Rutas_Despiece!Q405</f>
        <v/>
      </c>
    </row>
    <row r="406" spans="1:20" x14ac:dyDescent="0.25">
      <c r="A406">
        <f ca="1">IF(Rutas_Despiece!A406&lt;&gt;Rutas_Despiece!A405,1,0)</f>
        <v>0</v>
      </c>
      <c r="B406" s="69" t="s">
        <v>1174</v>
      </c>
      <c r="C406">
        <f t="shared" ca="1" si="25"/>
        <v>1</v>
      </c>
      <c r="D406">
        <f t="shared" ca="1" si="26"/>
        <v>392</v>
      </c>
      <c r="E406">
        <f t="shared" ca="1" si="28"/>
        <v>990</v>
      </c>
      <c r="F406">
        <f t="shared" ca="1" si="27"/>
        <v>403</v>
      </c>
      <c r="G406" t="str">
        <f ca="1">INDEX(Rutas_Despiece!C:C,MATCH($F406,$D:$D,0))</f>
        <v>Rutas_6</v>
      </c>
      <c r="H406" t="str">
        <f ca="1">INDEX(Rutas_Despiece!$D:$D,MATCH($F406,$D:$D,0))</f>
        <v>Ruta 5_6</v>
      </c>
      <c r="I406">
        <f ca="1">INDEX(Rutas_Despiece!$J:$J,MATCH($F406,$D:$D,0))</f>
        <v>41.656027999999999</v>
      </c>
      <c r="J406">
        <f ca="1">INDEX(Rutas_Despiece!$K:$K,MATCH($F406,$D:$D,0))</f>
        <v>-0.89534199999999997</v>
      </c>
      <c r="L406" t="str">
        <f ca="1">INDEX(Rutas_Despiece!$F:$F,MATCH($F406,$D:$D,0))&amp;" "&amp;INDEX(Rutas_Despiece!$G:$G,MATCH($F406,$D:$D,0))</f>
        <v xml:space="preserve">Avd. Madrid nº 142 </v>
      </c>
      <c r="M406" t="str">
        <f ca="1">INDEX(Rutas_Despiece!$H:$H,MATCH($F406,$D:$D,0))</f>
        <v>Zaragoza</v>
      </c>
      <c r="N406" t="str">
        <f ca="1">INDEX(Rutas_Despiece!$I:$I,MATCH($F406,$D:$D,0))</f>
        <v>Zaragoza, España</v>
      </c>
      <c r="O406" t="str">
        <f ca="1">INDEX(Rutas_Despiece!$L:$L,MATCH($F406,$D:$D,0))</f>
        <v>Calzados Kaymo</v>
      </c>
      <c r="P406" s="39" t="str">
        <f ca="1">Rutas_Despiece!M406</f>
        <v>Vuelta</v>
      </c>
      <c r="Q406" s="39" t="str">
        <f ca="1">Rutas_Despiece!N406</f>
        <v/>
      </c>
      <c r="R406" s="39" t="str">
        <f ca="1">Rutas_Despiece!O406</f>
        <v/>
      </c>
      <c r="S406" s="39" t="str">
        <f ca="1">Rutas_Despiece!P406</f>
        <v/>
      </c>
      <c r="T406" s="39" t="str">
        <f ca="1">Rutas_Despiece!Q406</f>
        <v/>
      </c>
    </row>
    <row r="407" spans="1:20" x14ac:dyDescent="0.25">
      <c r="A407">
        <f ca="1">IF(Rutas_Despiece!A407&lt;&gt;Rutas_Despiece!A406,1,0)</f>
        <v>0</v>
      </c>
      <c r="B407" s="69" t="s">
        <v>1174</v>
      </c>
      <c r="C407">
        <f t="shared" ca="1" si="25"/>
        <v>1</v>
      </c>
      <c r="D407">
        <f t="shared" ca="1" si="26"/>
        <v>393</v>
      </c>
      <c r="E407">
        <f t="shared" ca="1" si="28"/>
        <v>990</v>
      </c>
      <c r="F407">
        <f t="shared" ca="1" si="27"/>
        <v>404</v>
      </c>
      <c r="G407" t="str">
        <f ca="1">INDEX(Rutas_Despiece!C:C,MATCH($F407,$D:$D,0))</f>
        <v>Rutas_6</v>
      </c>
      <c r="H407" t="str">
        <f ca="1">INDEX(Rutas_Despiece!$D:$D,MATCH($F407,$D:$D,0))</f>
        <v>Ruta 5_6</v>
      </c>
      <c r="I407">
        <f ca="1">INDEX(Rutas_Despiece!$J:$J,MATCH($F407,$D:$D,0))</f>
        <v>41.656027999999999</v>
      </c>
      <c r="J407">
        <f ca="1">INDEX(Rutas_Despiece!$K:$K,MATCH($F407,$D:$D,0))</f>
        <v>-0.89534199999999997</v>
      </c>
      <c r="L407" t="str">
        <f ca="1">INDEX(Rutas_Despiece!$F:$F,MATCH($F407,$D:$D,0))&amp;" "&amp;INDEX(Rutas_Despiece!$G:$G,MATCH($F407,$D:$D,0))</f>
        <v>Avd. Madrid nº 218</v>
      </c>
      <c r="M407" t="str">
        <f ca="1">INDEX(Rutas_Despiece!$H:$H,MATCH($F407,$D:$D,0))</f>
        <v>Zaragoza</v>
      </c>
      <c r="N407" t="str">
        <f ca="1">INDEX(Rutas_Despiece!$I:$I,MATCH($F407,$D:$D,0))</f>
        <v>Zaragoza, España</v>
      </c>
      <c r="O407">
        <f ca="1">INDEX(Rutas_Despiece!$L:$L,MATCH($F407,$D:$D,0))</f>
        <v>0</v>
      </c>
      <c r="P407" s="39" t="str">
        <f ca="1">Rutas_Despiece!M407</f>
        <v>Vuelta</v>
      </c>
      <c r="Q407" s="39" t="str">
        <f ca="1">Rutas_Despiece!N407</f>
        <v/>
      </c>
      <c r="R407" s="39" t="str">
        <f ca="1">Rutas_Despiece!O407</f>
        <v/>
      </c>
      <c r="S407" s="39" t="str">
        <f ca="1">Rutas_Despiece!P407</f>
        <v/>
      </c>
      <c r="T407" s="39" t="str">
        <f ca="1">Rutas_Despiece!Q407</f>
        <v/>
      </c>
    </row>
    <row r="408" spans="1:20" x14ac:dyDescent="0.25">
      <c r="A408">
        <f ca="1">IF(Rutas_Despiece!A408&lt;&gt;Rutas_Despiece!A407,1,0)</f>
        <v>0</v>
      </c>
      <c r="B408" s="69" t="s">
        <v>1174</v>
      </c>
      <c r="C408">
        <f t="shared" ca="1" si="25"/>
        <v>1</v>
      </c>
      <c r="D408">
        <f t="shared" ca="1" si="26"/>
        <v>394</v>
      </c>
      <c r="E408">
        <f t="shared" ca="1" si="28"/>
        <v>990</v>
      </c>
      <c r="F408">
        <f t="shared" ca="1" si="27"/>
        <v>405</v>
      </c>
      <c r="G408" t="str">
        <f ca="1">INDEX(Rutas_Despiece!C:C,MATCH($F408,$D:$D,0))</f>
        <v>Rutas_6</v>
      </c>
      <c r="H408" t="str">
        <f ca="1">INDEX(Rutas_Despiece!$D:$D,MATCH($F408,$D:$D,0))</f>
        <v>Ruta 5_6</v>
      </c>
      <c r="I408">
        <f ca="1">INDEX(Rutas_Despiece!$J:$J,MATCH($F408,$D:$D,0))</f>
        <v>41.689270800000003</v>
      </c>
      <c r="J408">
        <f ca="1">INDEX(Rutas_Despiece!$K:$K,MATCH($F408,$D:$D,0))</f>
        <v>-0.97838800000000004</v>
      </c>
      <c r="L408" t="str">
        <f ca="1">INDEX(Rutas_Despiece!$F:$F,MATCH($F408,$D:$D,0))&amp;" "&amp;INDEX(Rutas_Despiece!$G:$G,MATCH($F408,$D:$D,0))</f>
        <v xml:space="preserve">Ctra. Logroño </v>
      </c>
      <c r="M408" t="str">
        <f ca="1">INDEX(Rutas_Despiece!$H:$H,MATCH($F408,$D:$D,0))</f>
        <v xml:space="preserve">Monzalbarba </v>
      </c>
      <c r="N408" t="str">
        <f ca="1">INDEX(Rutas_Despiece!$I:$I,MATCH($F408,$D:$D,0))</f>
        <v>Zaragoza, España</v>
      </c>
      <c r="O408" t="str">
        <f ca="1">INDEX(Rutas_Despiece!$L:$L,MATCH($F408,$D:$D,0))</f>
        <v>Desvío Monzalbarba - Pd. Bus (?)</v>
      </c>
      <c r="P408" s="39" t="str">
        <f ca="1">Rutas_Despiece!M408</f>
        <v>Vuelta</v>
      </c>
      <c r="Q408" s="39" t="str">
        <f ca="1">Rutas_Despiece!N408</f>
        <v/>
      </c>
      <c r="R408" s="39" t="str">
        <f ca="1">Rutas_Despiece!O408</f>
        <v/>
      </c>
      <c r="S408" s="39" t="str">
        <f ca="1">Rutas_Despiece!P408</f>
        <v/>
      </c>
      <c r="T408" s="39" t="str">
        <f ca="1">Rutas_Despiece!Q408</f>
        <v/>
      </c>
    </row>
    <row r="409" spans="1:20" x14ac:dyDescent="0.25">
      <c r="A409">
        <f ca="1">IF(Rutas_Despiece!A409&lt;&gt;Rutas_Despiece!A408,1,0)</f>
        <v>0</v>
      </c>
      <c r="B409" s="69" t="s">
        <v>1174</v>
      </c>
      <c r="C409">
        <f t="shared" ca="1" si="25"/>
        <v>1</v>
      </c>
      <c r="D409">
        <f t="shared" ca="1" si="26"/>
        <v>395</v>
      </c>
      <c r="E409">
        <f t="shared" ca="1" si="28"/>
        <v>990</v>
      </c>
      <c r="F409">
        <f t="shared" ca="1" si="27"/>
        <v>406</v>
      </c>
      <c r="G409" t="str">
        <f ca="1">INDEX(Rutas_Despiece!C:C,MATCH($F409,$D:$D,0))</f>
        <v>Rutas_6</v>
      </c>
      <c r="H409" t="str">
        <f ca="1">INDEX(Rutas_Despiece!$D:$D,MATCH($F409,$D:$D,0))</f>
        <v>Ruta 5_6</v>
      </c>
      <c r="I409">
        <f ca="1">INDEX(Rutas_Despiece!$J:$J,MATCH($F409,$D:$D,0))</f>
        <v>41.766782499999998</v>
      </c>
      <c r="J409">
        <f ca="1">INDEX(Rutas_Despiece!$K:$K,MATCH($F409,$D:$D,0))</f>
        <v>-1.1259024</v>
      </c>
      <c r="L409" t="str">
        <f ca="1">INDEX(Rutas_Despiece!$F:$F,MATCH($F409,$D:$D,0))&amp;" "&amp;INDEX(Rutas_Despiece!$G:$G,MATCH($F409,$D:$D,0))</f>
        <v xml:space="preserve">Alagón  </v>
      </c>
      <c r="M409" t="str">
        <f ca="1">INDEX(Rutas_Despiece!$H:$H,MATCH($F409,$D:$D,0))</f>
        <v xml:space="preserve">Alagón </v>
      </c>
      <c r="N409" t="str">
        <f ca="1">INDEX(Rutas_Despiece!$I:$I,MATCH($F409,$D:$D,0))</f>
        <v>Zaragoza, España</v>
      </c>
      <c r="O409" t="str">
        <f ca="1">INDEX(Rutas_Despiece!$L:$L,MATCH($F409,$D:$D,0))</f>
        <v>Rotonda - Pd. Bus</v>
      </c>
      <c r="P409" s="39" t="str">
        <f ca="1">Rutas_Despiece!M409</f>
        <v>Vuelta</v>
      </c>
      <c r="Q409" s="39" t="str">
        <f ca="1">Rutas_Despiece!N409</f>
        <v/>
      </c>
      <c r="R409" s="39" t="str">
        <f ca="1">Rutas_Despiece!O409</f>
        <v/>
      </c>
      <c r="S409" s="39" t="str">
        <f ca="1">Rutas_Despiece!P409</f>
        <v/>
      </c>
      <c r="T409" s="39" t="str">
        <f ca="1">Rutas_Despiece!Q409</f>
        <v/>
      </c>
    </row>
    <row r="410" spans="1:20" x14ac:dyDescent="0.25">
      <c r="A410">
        <f ca="1">IF(Rutas_Despiece!A410&lt;&gt;Rutas_Despiece!A409,1,0)</f>
        <v>0</v>
      </c>
      <c r="B410" s="69" t="s">
        <v>1174</v>
      </c>
      <c r="C410">
        <f t="shared" ca="1" si="25"/>
        <v>1</v>
      </c>
      <c r="D410">
        <f t="shared" ca="1" si="26"/>
        <v>396</v>
      </c>
      <c r="E410">
        <f t="shared" ca="1" si="28"/>
        <v>990</v>
      </c>
      <c r="F410">
        <f t="shared" ca="1" si="27"/>
        <v>407</v>
      </c>
      <c r="G410" t="str">
        <f ca="1">INDEX(Rutas_Despiece!C:C,MATCH($F410,$D:$D,0))</f>
        <v>Rutas_6</v>
      </c>
      <c r="H410" t="str">
        <f ca="1">INDEX(Rutas_Despiece!$D:$D,MATCH($F410,$D:$D,0))</f>
        <v>Ruta 5_6</v>
      </c>
      <c r="I410">
        <f ca="1">INDEX(Rutas_Despiece!$J:$J,MATCH($F410,$D:$D,0))</f>
        <v>41.749628000000001</v>
      </c>
      <c r="J410">
        <f ca="1">INDEX(Rutas_Despiece!$K:$K,MATCH($F410,$D:$D,0))</f>
        <v>-1.1755139999999999</v>
      </c>
      <c r="L410" t="str">
        <f ca="1">INDEX(Rutas_Despiece!$F:$F,MATCH($F410,$D:$D,0))&amp;" "&amp;INDEX(Rutas_Despiece!$G:$G,MATCH($F410,$D:$D,0))</f>
        <v xml:space="preserve">Pol. Ind Entrerrios </v>
      </c>
      <c r="M410" t="str">
        <f ca="1">INDEX(Rutas_Despiece!$H:$H,MATCH($F410,$D:$D,0))</f>
        <v>Figueruelas</v>
      </c>
      <c r="N410" t="str">
        <f ca="1">INDEX(Rutas_Despiece!$I:$I,MATCH($F410,$D:$D,0))</f>
        <v>Zaragoza, España</v>
      </c>
      <c r="O410" t="str">
        <f ca="1">INDEX(Rutas_Despiece!$L:$L,MATCH($F410,$D:$D,0))</f>
        <v>Opel Puerta 5</v>
      </c>
      <c r="P410" s="39" t="str">
        <f ca="1">Rutas_Despiece!M410</f>
        <v>Vuelta</v>
      </c>
      <c r="Q410" s="39" t="str">
        <f ca="1">Rutas_Despiece!N410</f>
        <v/>
      </c>
      <c r="R410" s="39" t="str">
        <f ca="1">Rutas_Despiece!O410</f>
        <v/>
      </c>
      <c r="S410" s="39" t="str">
        <f ca="1">Rutas_Despiece!P410</f>
        <v/>
      </c>
      <c r="T410" s="39" t="str">
        <f ca="1">Rutas_Despiece!Q410</f>
        <v/>
      </c>
    </row>
    <row r="411" spans="1:20" x14ac:dyDescent="0.25">
      <c r="A411">
        <f ca="1">IF(Rutas_Despiece!A411&lt;&gt;Rutas_Despiece!A410,1,0)</f>
        <v>1</v>
      </c>
      <c r="B411" s="69" t="s">
        <v>1174</v>
      </c>
      <c r="C411">
        <f t="shared" ca="1" si="25"/>
        <v>0</v>
      </c>
      <c r="D411">
        <f t="shared" ca="1" si="26"/>
        <v>396</v>
      </c>
      <c r="E411">
        <f t="shared" ca="1" si="28"/>
        <v>990</v>
      </c>
      <c r="F411">
        <f t="shared" ca="1" si="27"/>
        <v>408</v>
      </c>
      <c r="G411" t="str">
        <f ca="1">INDEX(Rutas_Despiece!C:C,MATCH($F411,$D:$D,0))</f>
        <v>Rutas_6</v>
      </c>
      <c r="H411" t="str">
        <f ca="1">INDEX(Rutas_Despiece!$D:$D,MATCH($F411,$D:$D,0))</f>
        <v>Ruta 5_6</v>
      </c>
      <c r="I411">
        <f ca="1">INDEX(Rutas_Despiece!$J:$J,MATCH($F411,$D:$D,0))</f>
        <v>41.749628000000001</v>
      </c>
      <c r="J411">
        <f ca="1">INDEX(Rutas_Despiece!$K:$K,MATCH($F411,$D:$D,0))</f>
        <v>-1.1755139999999999</v>
      </c>
      <c r="L411" t="str">
        <f ca="1">INDEX(Rutas_Despiece!$F:$F,MATCH($F411,$D:$D,0))&amp;" "&amp;INDEX(Rutas_Despiece!$G:$G,MATCH($F411,$D:$D,0))</f>
        <v xml:space="preserve">Pol. Ind Entrerrios </v>
      </c>
      <c r="M411" t="str">
        <f ca="1">INDEX(Rutas_Despiece!$H:$H,MATCH($F411,$D:$D,0))</f>
        <v>Figueruelas</v>
      </c>
      <c r="N411" t="str">
        <f ca="1">INDEX(Rutas_Despiece!$I:$I,MATCH($F411,$D:$D,0))</f>
        <v>Zaragoza, España</v>
      </c>
      <c r="O411" t="str">
        <f ca="1">INDEX(Rutas_Despiece!$L:$L,MATCH($F411,$D:$D,0))</f>
        <v>Opel Puerta 5</v>
      </c>
      <c r="P411" s="39" t="str">
        <f ca="1">Rutas_Despiece!M411</f>
        <v>Ida</v>
      </c>
      <c r="Q411" s="39" t="str">
        <f ca="1">Rutas_Despiece!N411</f>
        <v/>
      </c>
      <c r="R411" s="39" t="str">
        <f ca="1">Rutas_Despiece!O411</f>
        <v/>
      </c>
      <c r="S411" s="39" t="str">
        <f ca="1">Rutas_Despiece!P411</f>
        <v/>
      </c>
      <c r="T411" s="39" t="str">
        <f ca="1">Rutas_Despiece!Q411</f>
        <v/>
      </c>
    </row>
    <row r="412" spans="1:20" x14ac:dyDescent="0.25">
      <c r="A412">
        <f ca="1">IF(Rutas_Despiece!A412&lt;&gt;Rutas_Despiece!A411,1,0)</f>
        <v>0</v>
      </c>
      <c r="B412" s="69" t="s">
        <v>1174</v>
      </c>
      <c r="C412">
        <f t="shared" ca="1" si="25"/>
        <v>1</v>
      </c>
      <c r="D412">
        <f t="shared" ca="1" si="26"/>
        <v>397</v>
      </c>
      <c r="E412">
        <f t="shared" ca="1" si="28"/>
        <v>990</v>
      </c>
      <c r="F412">
        <f t="shared" ca="1" si="27"/>
        <v>409</v>
      </c>
      <c r="G412" t="str">
        <f ca="1">INDEX(Rutas_Despiece!C:C,MATCH($F412,$D:$D,0))</f>
        <v>Rutas_6</v>
      </c>
      <c r="H412" t="str">
        <f ca="1">INDEX(Rutas_Despiece!$D:$D,MATCH($F412,$D:$D,0))</f>
        <v>Ruta 5_6</v>
      </c>
      <c r="I412">
        <f ca="1">INDEX(Rutas_Despiece!$J:$J,MATCH($F412,$D:$D,0))</f>
        <v>41.766782499999998</v>
      </c>
      <c r="J412">
        <f ca="1">INDEX(Rutas_Despiece!$K:$K,MATCH($F412,$D:$D,0))</f>
        <v>-1.1259024</v>
      </c>
      <c r="L412" t="str">
        <f ca="1">INDEX(Rutas_Despiece!$F:$F,MATCH($F412,$D:$D,0))&amp;" "&amp;INDEX(Rutas_Despiece!$G:$G,MATCH($F412,$D:$D,0))</f>
        <v xml:space="preserve">Alagón  </v>
      </c>
      <c r="M412" t="str">
        <f ca="1">INDEX(Rutas_Despiece!$H:$H,MATCH($F412,$D:$D,0))</f>
        <v xml:space="preserve">Alagón </v>
      </c>
      <c r="N412" t="str">
        <f ca="1">INDEX(Rutas_Despiece!$I:$I,MATCH($F412,$D:$D,0))</f>
        <v>Zaragoza, España</v>
      </c>
      <c r="O412" t="str">
        <f ca="1">INDEX(Rutas_Despiece!$L:$L,MATCH($F412,$D:$D,0))</f>
        <v>Rotonda - Pd. Bus</v>
      </c>
      <c r="P412" s="39" t="str">
        <f ca="1">Rutas_Despiece!M412</f>
        <v>Ida</v>
      </c>
      <c r="Q412" s="39" t="str">
        <f ca="1">Rutas_Despiece!N412</f>
        <v>04:47</v>
      </c>
      <c r="R412" s="39" t="str">
        <f ca="1">Rutas_Despiece!O412</f>
        <v>12:45</v>
      </c>
      <c r="S412" s="39" t="str">
        <f ca="1">Rutas_Despiece!P412</f>
        <v>20:47</v>
      </c>
      <c r="T412" s="39" t="str">
        <f ca="1">Rutas_Despiece!Q412</f>
        <v>06:45</v>
      </c>
    </row>
    <row r="413" spans="1:20" x14ac:dyDescent="0.25">
      <c r="A413">
        <f ca="1">IF(Rutas_Despiece!A413&lt;&gt;Rutas_Despiece!A412,1,0)</f>
        <v>0</v>
      </c>
      <c r="B413" s="69" t="s">
        <v>1174</v>
      </c>
      <c r="C413">
        <f t="shared" ca="1" si="25"/>
        <v>1</v>
      </c>
      <c r="D413">
        <f t="shared" ca="1" si="26"/>
        <v>398</v>
      </c>
      <c r="E413">
        <f t="shared" ca="1" si="28"/>
        <v>990</v>
      </c>
      <c r="F413">
        <f t="shared" ca="1" si="27"/>
        <v>410</v>
      </c>
      <c r="G413" t="str">
        <f ca="1">INDEX(Rutas_Despiece!C:C,MATCH($F413,$D:$D,0))</f>
        <v>Rutas_6</v>
      </c>
      <c r="H413" t="str">
        <f ca="1">INDEX(Rutas_Despiece!$D:$D,MATCH($F413,$D:$D,0))</f>
        <v>Ruta 5_6</v>
      </c>
      <c r="I413">
        <f ca="1">INDEX(Rutas_Despiece!$J:$J,MATCH($F413,$D:$D,0))</f>
        <v>41.689270800000003</v>
      </c>
      <c r="J413">
        <f ca="1">INDEX(Rutas_Despiece!$K:$K,MATCH($F413,$D:$D,0))</f>
        <v>-0.97838800000000004</v>
      </c>
      <c r="L413" t="str">
        <f ca="1">INDEX(Rutas_Despiece!$F:$F,MATCH($F413,$D:$D,0))&amp;" "&amp;INDEX(Rutas_Despiece!$G:$G,MATCH($F413,$D:$D,0))</f>
        <v xml:space="preserve">Ctra. Logroño </v>
      </c>
      <c r="M413" t="str">
        <f ca="1">INDEX(Rutas_Despiece!$H:$H,MATCH($F413,$D:$D,0))</f>
        <v xml:space="preserve">Monzalbarba </v>
      </c>
      <c r="N413" t="str">
        <f ca="1">INDEX(Rutas_Despiece!$I:$I,MATCH($F413,$D:$D,0))</f>
        <v>Zaragoza, España</v>
      </c>
      <c r="O413" t="str">
        <f ca="1">INDEX(Rutas_Despiece!$L:$L,MATCH($F413,$D:$D,0))</f>
        <v>Desvío Monzalbarba - Pd. Bus (?)</v>
      </c>
      <c r="P413" s="39" t="str">
        <f ca="1">Rutas_Despiece!M413</f>
        <v>Ida</v>
      </c>
      <c r="Q413" s="39" t="str">
        <f ca="1">Rutas_Despiece!N413</f>
        <v>04:49</v>
      </c>
      <c r="R413" s="39" t="str">
        <f ca="1">Rutas_Despiece!O413</f>
        <v>12:47</v>
      </c>
      <c r="S413" s="39" t="str">
        <f ca="1">Rutas_Despiece!P413</f>
        <v>20:49</v>
      </c>
      <c r="T413" s="39" t="str">
        <f ca="1">Rutas_Despiece!Q413</f>
        <v>06:47</v>
      </c>
    </row>
    <row r="414" spans="1:20" x14ac:dyDescent="0.25">
      <c r="A414">
        <f ca="1">IF(Rutas_Despiece!A414&lt;&gt;Rutas_Despiece!A413,1,0)</f>
        <v>0</v>
      </c>
      <c r="B414" s="69" t="s">
        <v>1174</v>
      </c>
      <c r="C414">
        <f t="shared" ca="1" si="25"/>
        <v>1</v>
      </c>
      <c r="D414">
        <f t="shared" ca="1" si="26"/>
        <v>399</v>
      </c>
      <c r="E414">
        <f t="shared" ca="1" si="28"/>
        <v>990</v>
      </c>
      <c r="F414">
        <f t="shared" ca="1" si="27"/>
        <v>411</v>
      </c>
      <c r="G414" t="str">
        <f ca="1">INDEX(Rutas_Despiece!C:C,MATCH($F414,$D:$D,0))</f>
        <v>Rutas_6</v>
      </c>
      <c r="H414" t="str">
        <f ca="1">INDEX(Rutas_Despiece!$D:$D,MATCH($F414,$D:$D,0))</f>
        <v>Ruta 5_6</v>
      </c>
      <c r="I414">
        <f ca="1">INDEX(Rutas_Despiece!$J:$J,MATCH($F414,$D:$D,0))</f>
        <v>41.650555300000001</v>
      </c>
      <c r="J414">
        <f ca="1">INDEX(Rutas_Despiece!$K:$K,MATCH($F414,$D:$D,0))</f>
        <v>-0.91704770000000002</v>
      </c>
      <c r="L414" t="str">
        <f ca="1">INDEX(Rutas_Despiece!$F:$F,MATCH($F414,$D:$D,0))&amp;" "&amp;INDEX(Rutas_Despiece!$G:$G,MATCH($F414,$D:$D,0))</f>
        <v xml:space="preserve">Avd. Madrid  </v>
      </c>
      <c r="M414" t="str">
        <f ca="1">INDEX(Rutas_Despiece!$H:$H,MATCH($F414,$D:$D,0))</f>
        <v>Zaragoza</v>
      </c>
      <c r="N414" t="str">
        <f ca="1">INDEX(Rutas_Despiece!$I:$I,MATCH($F414,$D:$D,0))</f>
        <v>Zaragoza, España</v>
      </c>
      <c r="O414" t="str">
        <f ca="1">INDEX(Rutas_Despiece!$L:$L,MATCH($F414,$D:$D,0))</f>
        <v>Frente nº 218</v>
      </c>
      <c r="P414" s="39" t="str">
        <f ca="1">Rutas_Despiece!M414</f>
        <v>Ida</v>
      </c>
      <c r="Q414" s="39" t="str">
        <f ca="1">Rutas_Despiece!N414</f>
        <v>04:50</v>
      </c>
      <c r="R414" s="39" t="str">
        <f ca="1">Rutas_Despiece!O414</f>
        <v>12:48</v>
      </c>
      <c r="S414" s="39" t="str">
        <f ca="1">Rutas_Despiece!P414</f>
        <v>20:50</v>
      </c>
      <c r="T414" s="39" t="str">
        <f ca="1">Rutas_Despiece!Q414</f>
        <v>06:48</v>
      </c>
    </row>
    <row r="415" spans="1:20" x14ac:dyDescent="0.25">
      <c r="A415">
        <f ca="1">IF(Rutas_Despiece!A415&lt;&gt;Rutas_Despiece!A414,1,0)</f>
        <v>0</v>
      </c>
      <c r="B415" s="69" t="s">
        <v>1174</v>
      </c>
      <c r="C415">
        <f t="shared" ca="1" si="25"/>
        <v>1</v>
      </c>
      <c r="D415">
        <f t="shared" ca="1" si="26"/>
        <v>400</v>
      </c>
      <c r="E415">
        <f t="shared" ca="1" si="28"/>
        <v>990</v>
      </c>
      <c r="F415">
        <f t="shared" ca="1" si="27"/>
        <v>412</v>
      </c>
      <c r="G415" t="str">
        <f ca="1">INDEX(Rutas_Despiece!C:C,MATCH($F415,$D:$D,0))</f>
        <v>Rutas_6</v>
      </c>
      <c r="H415" t="str">
        <f ca="1">INDEX(Rutas_Despiece!$D:$D,MATCH($F415,$D:$D,0))</f>
        <v>Ruta 5_6</v>
      </c>
      <c r="I415">
        <f ca="1">INDEX(Rutas_Despiece!$J:$J,MATCH($F415,$D:$D,0))</f>
        <v>41.652139699999999</v>
      </c>
      <c r="J415">
        <f ca="1">INDEX(Rutas_Despiece!$K:$K,MATCH($F415,$D:$D,0))</f>
        <v>-0.91020100000000004</v>
      </c>
      <c r="L415" t="str">
        <f ca="1">INDEX(Rutas_Despiece!$F:$F,MATCH($F415,$D:$D,0))&amp;" "&amp;INDEX(Rutas_Despiece!$G:$G,MATCH($F415,$D:$D,0))</f>
        <v xml:space="preserve">Avd. Madrid  </v>
      </c>
      <c r="M415" t="str">
        <f ca="1">INDEX(Rutas_Despiece!$H:$H,MATCH($F415,$D:$D,0))</f>
        <v>Zaragoza</v>
      </c>
      <c r="N415" t="str">
        <f ca="1">INDEX(Rutas_Despiece!$I:$I,MATCH($F415,$D:$D,0))</f>
        <v>Zaragoza, España</v>
      </c>
      <c r="O415" t="str">
        <f ca="1">INDEX(Rutas_Despiece!$L:$L,MATCH($F415,$D:$D,0))</f>
        <v>Frente Calzados Kaymo</v>
      </c>
      <c r="P415" s="39" t="str">
        <f ca="1">Rutas_Despiece!M415</f>
        <v>Ida</v>
      </c>
      <c r="Q415" s="39" t="str">
        <f ca="1">Rutas_Despiece!N415</f>
        <v>04:52</v>
      </c>
      <c r="R415" s="39" t="str">
        <f ca="1">Rutas_Despiece!O415</f>
        <v>12:51</v>
      </c>
      <c r="S415" s="39" t="str">
        <f ca="1">Rutas_Despiece!P415</f>
        <v>20:52</v>
      </c>
      <c r="T415" s="39" t="str">
        <f ca="1">Rutas_Despiece!Q415</f>
        <v>06:51</v>
      </c>
    </row>
    <row r="416" spans="1:20" x14ac:dyDescent="0.25">
      <c r="A416">
        <f ca="1">IF(Rutas_Despiece!A416&lt;&gt;Rutas_Despiece!A415,1,0)</f>
        <v>0</v>
      </c>
      <c r="B416" s="69" t="s">
        <v>1174</v>
      </c>
      <c r="C416">
        <f t="shared" ca="1" si="25"/>
        <v>1</v>
      </c>
      <c r="D416">
        <f t="shared" ca="1" si="26"/>
        <v>401</v>
      </c>
      <c r="E416">
        <f t="shared" ca="1" si="28"/>
        <v>990</v>
      </c>
      <c r="F416">
        <f t="shared" ca="1" si="27"/>
        <v>413</v>
      </c>
      <c r="G416" t="str">
        <f ca="1">INDEX(Rutas_Despiece!C:C,MATCH($F416,$D:$D,0))</f>
        <v>Rutas_6</v>
      </c>
      <c r="H416" t="str">
        <f ca="1">INDEX(Rutas_Despiece!$D:$D,MATCH($F416,$D:$D,0))</f>
        <v>Ruta 5_6</v>
      </c>
      <c r="I416">
        <f ca="1">INDEX(Rutas_Despiece!$J:$J,MATCH($F416,$D:$D,0))</f>
        <v>41.652907900000002</v>
      </c>
      <c r="J416">
        <f ca="1">INDEX(Rutas_Despiece!$K:$K,MATCH($F416,$D:$D,0))</f>
        <v>-0.90649829999999998</v>
      </c>
      <c r="L416" t="str">
        <f ca="1">INDEX(Rutas_Despiece!$F:$F,MATCH($F416,$D:$D,0))&amp;" "&amp;INDEX(Rutas_Despiece!$G:$G,MATCH($F416,$D:$D,0))</f>
        <v xml:space="preserve">Avd. Madrid </v>
      </c>
      <c r="M416" t="str">
        <f ca="1">INDEX(Rutas_Despiece!$H:$H,MATCH($F416,$D:$D,0))</f>
        <v>Zaragoza</v>
      </c>
      <c r="N416" t="str">
        <f ca="1">INDEX(Rutas_Despiece!$I:$I,MATCH($F416,$D:$D,0))</f>
        <v>Zaragoza, España</v>
      </c>
      <c r="O416" t="str">
        <f ca="1">INDEX(Rutas_Despiece!$L:$L,MATCH($F416,$D:$D,0))</f>
        <v>Frente Plaza Huesca - Pd. Bus</v>
      </c>
      <c r="P416" s="39" t="str">
        <f ca="1">Rutas_Despiece!M416</f>
        <v>Ida</v>
      </c>
      <c r="Q416" s="39" t="str">
        <f ca="1">Rutas_Despiece!N416</f>
        <v>04:55</v>
      </c>
      <c r="R416" s="39" t="str">
        <f ca="1">Rutas_Despiece!O416</f>
        <v>12:54</v>
      </c>
      <c r="S416" s="39" t="str">
        <f ca="1">Rutas_Despiece!P416</f>
        <v>20:55</v>
      </c>
      <c r="T416" s="39" t="str">
        <f ca="1">Rutas_Despiece!Q416</f>
        <v>06:54</v>
      </c>
    </row>
    <row r="417" spans="1:20" x14ac:dyDescent="0.25">
      <c r="A417">
        <f ca="1">IF(Rutas_Despiece!A417&lt;&gt;Rutas_Despiece!A416,1,0)</f>
        <v>0</v>
      </c>
      <c r="B417" s="69" t="s">
        <v>1174</v>
      </c>
      <c r="C417">
        <f t="shared" ca="1" si="25"/>
        <v>1</v>
      </c>
      <c r="D417">
        <f t="shared" ca="1" si="26"/>
        <v>402</v>
      </c>
      <c r="E417">
        <f t="shared" ca="1" si="28"/>
        <v>990</v>
      </c>
      <c r="F417">
        <f t="shared" ca="1" si="27"/>
        <v>414</v>
      </c>
      <c r="G417" t="str">
        <f ca="1">INDEX(Rutas_Despiece!C:C,MATCH($F417,$D:$D,0))</f>
        <v>Rutas_6</v>
      </c>
      <c r="H417" t="str">
        <f ca="1">INDEX(Rutas_Despiece!$D:$D,MATCH($F417,$D:$D,0))</f>
        <v>Ruta 5_6</v>
      </c>
      <c r="I417">
        <f ca="1">INDEX(Rutas_Despiece!$J:$J,MATCH($F417,$D:$D,0))</f>
        <v>41.649202299999999</v>
      </c>
      <c r="J417">
        <f ca="1">INDEX(Rutas_Despiece!$K:$K,MATCH($F417,$D:$D,0))</f>
        <v>-0.89883069999999998</v>
      </c>
      <c r="L417" t="str">
        <f ca="1">INDEX(Rutas_Despiece!$F:$F,MATCH($F417,$D:$D,0))&amp;" "&amp;INDEX(Rutas_Despiece!$G:$G,MATCH($F417,$D:$D,0))</f>
        <v xml:space="preserve">Plaza Roma  </v>
      </c>
      <c r="M417" t="str">
        <f ca="1">INDEX(Rutas_Despiece!$H:$H,MATCH($F417,$D:$D,0))</f>
        <v>Zaragoza</v>
      </c>
      <c r="N417" t="str">
        <f ca="1">INDEX(Rutas_Despiece!$I:$I,MATCH($F417,$D:$D,0))</f>
        <v>Zaragoza, España</v>
      </c>
      <c r="O417" t="str">
        <f ca="1">INDEX(Rutas_Despiece!$L:$L,MATCH($F417,$D:$D,0))</f>
        <v>Esq. Escosura</v>
      </c>
      <c r="P417" s="39" t="str">
        <f ca="1">Rutas_Despiece!M417</f>
        <v>Ida</v>
      </c>
      <c r="Q417" s="39" t="str">
        <f ca="1">Rutas_Despiece!N417</f>
        <v>04:58</v>
      </c>
      <c r="R417" s="39" t="str">
        <f ca="1">Rutas_Despiece!O417</f>
        <v>12:58</v>
      </c>
      <c r="S417" s="39" t="str">
        <f ca="1">Rutas_Despiece!P417</f>
        <v>20:58</v>
      </c>
      <c r="T417" s="39" t="str">
        <f ca="1">Rutas_Despiece!Q417</f>
        <v>06:58</v>
      </c>
    </row>
    <row r="418" spans="1:20" x14ac:dyDescent="0.25">
      <c r="A418">
        <f ca="1">IF(Rutas_Despiece!A418&lt;&gt;Rutas_Despiece!A417,1,0)</f>
        <v>0</v>
      </c>
      <c r="B418" s="69" t="s">
        <v>1174</v>
      </c>
      <c r="C418">
        <f t="shared" ca="1" si="25"/>
        <v>1</v>
      </c>
      <c r="D418">
        <f t="shared" ca="1" si="26"/>
        <v>403</v>
      </c>
      <c r="E418">
        <f t="shared" ca="1" si="28"/>
        <v>990</v>
      </c>
      <c r="F418">
        <f t="shared" ca="1" si="27"/>
        <v>415</v>
      </c>
      <c r="G418" t="str">
        <f ca="1">INDEX(Rutas_Despiece!C:C,MATCH($F418,$D:$D,0))</f>
        <v>Rutas_6</v>
      </c>
      <c r="H418" t="str">
        <f ca="1">INDEX(Rutas_Despiece!$D:$D,MATCH($F418,$D:$D,0))</f>
        <v>Ruta 5_6</v>
      </c>
      <c r="I418">
        <f ca="1">INDEX(Rutas_Despiece!$J:$J,MATCH($F418,$D:$D,0))</f>
        <v>41.645223399999999</v>
      </c>
      <c r="J418">
        <f ca="1">INDEX(Rutas_Despiece!$K:$K,MATCH($F418,$D:$D,0))</f>
        <v>-0.89302459999999995</v>
      </c>
      <c r="L418" t="str">
        <f ca="1">INDEX(Rutas_Despiece!$F:$F,MATCH($F418,$D:$D,0))&amp;" "&amp;INDEX(Rutas_Despiece!$G:$G,MATCH($F418,$D:$D,0))</f>
        <v xml:space="preserve">Avd. Goya  </v>
      </c>
      <c r="M418" t="str">
        <f ca="1">INDEX(Rutas_Despiece!$H:$H,MATCH($F418,$D:$D,0))</f>
        <v>Zaragoza</v>
      </c>
      <c r="N418" t="str">
        <f ca="1">INDEX(Rutas_Despiece!$I:$I,MATCH($F418,$D:$D,0))</f>
        <v>Zaragoza, España</v>
      </c>
      <c r="O418" t="str">
        <f ca="1">INDEX(Rutas_Despiece!$L:$L,MATCH($F418,$D:$D,0))</f>
        <v>Esq. Cortes de Aragón - Pd. Bus</v>
      </c>
      <c r="P418" s="39" t="str">
        <f ca="1">Rutas_Despiece!M418</f>
        <v>Ida</v>
      </c>
      <c r="Q418" s="39" t="str">
        <f ca="1">Rutas_Despiece!N418</f>
        <v>04:59</v>
      </c>
      <c r="R418" s="39" t="str">
        <f ca="1">Rutas_Despiece!O418</f>
        <v>12:59</v>
      </c>
      <c r="S418" s="39" t="str">
        <f ca="1">Rutas_Despiece!P418</f>
        <v>20:59</v>
      </c>
      <c r="T418" s="39" t="str">
        <f ca="1">Rutas_Despiece!Q418</f>
        <v>06:59</v>
      </c>
    </row>
    <row r="419" spans="1:20" x14ac:dyDescent="0.25">
      <c r="A419">
        <f ca="1">IF(Rutas_Despiece!A419&lt;&gt;Rutas_Despiece!A418,1,0)</f>
        <v>0</v>
      </c>
      <c r="B419" s="69" t="s">
        <v>1174</v>
      </c>
      <c r="C419">
        <f t="shared" ca="1" si="25"/>
        <v>1</v>
      </c>
      <c r="D419">
        <f t="shared" ca="1" si="26"/>
        <v>404</v>
      </c>
      <c r="E419">
        <f t="shared" ca="1" si="28"/>
        <v>990</v>
      </c>
      <c r="F419">
        <f t="shared" ca="1" si="27"/>
        <v>416</v>
      </c>
      <c r="G419" t="str">
        <f ca="1">INDEX(Rutas_Despiece!C:C,MATCH($F419,$D:$D,0))</f>
        <v>Rutas_6</v>
      </c>
      <c r="H419" t="str">
        <f ca="1">INDEX(Rutas_Despiece!$D:$D,MATCH($F419,$D:$D,0))</f>
        <v>Ruta 5_6</v>
      </c>
      <c r="I419">
        <f ca="1">INDEX(Rutas_Despiece!$J:$J,MATCH($F419,$D:$D,0))</f>
        <v>41.640898399999998</v>
      </c>
      <c r="J419">
        <f ca="1">INDEX(Rutas_Despiece!$K:$K,MATCH($F419,$D:$D,0))</f>
        <v>-0.89523739999999996</v>
      </c>
      <c r="L419" t="str">
        <f ca="1">INDEX(Rutas_Despiece!$F:$F,MATCH($F419,$D:$D,0))&amp;" "&amp;INDEX(Rutas_Despiece!$G:$G,MATCH($F419,$D:$D,0))</f>
        <v xml:space="preserve">Plaza San Francisco  </v>
      </c>
      <c r="M419" t="str">
        <f ca="1">INDEX(Rutas_Despiece!$H:$H,MATCH($F419,$D:$D,0))</f>
        <v>Zaragoza</v>
      </c>
      <c r="N419" t="str">
        <f ca="1">INDEX(Rutas_Despiece!$I:$I,MATCH($F419,$D:$D,0))</f>
        <v>Zaragoza, España</v>
      </c>
      <c r="O419" t="str">
        <f ca="1">INDEX(Rutas_Despiece!$L:$L,MATCH($F419,$D:$D,0))</f>
        <v>Kiosco Prensa - Pd. Bus</v>
      </c>
      <c r="P419" s="39" t="str">
        <f ca="1">Rutas_Despiece!M419</f>
        <v>Ida</v>
      </c>
      <c r="Q419" s="39" t="str">
        <f ca="1">Rutas_Despiece!N419</f>
        <v>05:00</v>
      </c>
      <c r="R419" s="39" t="str">
        <f ca="1">Rutas_Despiece!O419</f>
        <v>13:00</v>
      </c>
      <c r="S419" s="39" t="str">
        <f ca="1">Rutas_Despiece!P419</f>
        <v>21:00</v>
      </c>
      <c r="T419" s="39" t="str">
        <f ca="1">Rutas_Despiece!Q419</f>
        <v>07:00</v>
      </c>
    </row>
    <row r="420" spans="1:20" x14ac:dyDescent="0.25">
      <c r="A420">
        <f ca="1">IF(Rutas_Despiece!A420&lt;&gt;Rutas_Despiece!A419,1,0)</f>
        <v>0</v>
      </c>
      <c r="B420" s="69" t="s">
        <v>1174</v>
      </c>
      <c r="C420">
        <f t="shared" ca="1" si="25"/>
        <v>1</v>
      </c>
      <c r="D420">
        <f t="shared" ca="1" si="26"/>
        <v>405</v>
      </c>
      <c r="E420">
        <f t="shared" ca="1" si="28"/>
        <v>990</v>
      </c>
      <c r="F420">
        <f t="shared" ca="1" si="27"/>
        <v>417</v>
      </c>
      <c r="G420" t="str">
        <f ca="1">INDEX(Rutas_Despiece!C:C,MATCH($F420,$D:$D,0))</f>
        <v>Rutas_6</v>
      </c>
      <c r="H420" t="str">
        <f ca="1">INDEX(Rutas_Despiece!$D:$D,MATCH($F420,$D:$D,0))</f>
        <v>Ruta 5_6</v>
      </c>
      <c r="I420">
        <f ca="1">INDEX(Rutas_Despiece!$J:$J,MATCH($F420,$D:$D,0))</f>
        <v>41.639712299999999</v>
      </c>
      <c r="J420">
        <f ca="1">INDEX(Rutas_Despiece!$K:$K,MATCH($F420,$D:$D,0))</f>
        <v>-0.90249570000000001</v>
      </c>
      <c r="L420" t="str">
        <f ca="1">INDEX(Rutas_Despiece!$F:$F,MATCH($F420,$D:$D,0))&amp;" "&amp;INDEX(Rutas_Despiece!$G:$G,MATCH($F420,$D:$D,0))</f>
        <v xml:space="preserve">Violante de Hungría  </v>
      </c>
      <c r="M420" t="str">
        <f ca="1">INDEX(Rutas_Despiece!$H:$H,MATCH($F420,$D:$D,0))</f>
        <v>Zaragoza</v>
      </c>
      <c r="N420" t="str">
        <f ca="1">INDEX(Rutas_Despiece!$I:$I,MATCH($F420,$D:$D,0))</f>
        <v>Zaragoza, España</v>
      </c>
      <c r="O420" t="str">
        <f ca="1">INDEX(Rutas_Despiece!$L:$L,MATCH($F420,$D:$D,0))</f>
        <v>Frente nº 7 - Pd. Bus</v>
      </c>
      <c r="P420" s="39" t="str">
        <f ca="1">Rutas_Despiece!M420</f>
        <v>Ida</v>
      </c>
      <c r="Q420" s="39" t="str">
        <f ca="1">Rutas_Despiece!N420</f>
        <v>05:10</v>
      </c>
      <c r="R420" s="39" t="str">
        <f ca="1">Rutas_Despiece!O420</f>
        <v>13:10</v>
      </c>
      <c r="S420" s="39" t="str">
        <f ca="1">Rutas_Despiece!P420</f>
        <v>21:10</v>
      </c>
      <c r="T420" s="39" t="str">
        <f ca="1">Rutas_Despiece!Q420</f>
        <v>07:10</v>
      </c>
    </row>
    <row r="421" spans="1:20" x14ac:dyDescent="0.25">
      <c r="A421">
        <f ca="1">IF(Rutas_Despiece!A421&lt;&gt;Rutas_Despiece!A420,1,0)</f>
        <v>0</v>
      </c>
      <c r="B421" s="69" t="s">
        <v>1174</v>
      </c>
      <c r="C421">
        <f t="shared" ca="1" si="25"/>
        <v>1</v>
      </c>
      <c r="D421">
        <f t="shared" ca="1" si="26"/>
        <v>406</v>
      </c>
      <c r="E421">
        <f t="shared" ca="1" si="28"/>
        <v>990</v>
      </c>
      <c r="F421">
        <f t="shared" ca="1" si="27"/>
        <v>418</v>
      </c>
      <c r="G421" t="str">
        <f ca="1">INDEX(Rutas_Despiece!C:C,MATCH($F421,$D:$D,0))</f>
        <v>Rutas_6</v>
      </c>
      <c r="H421" t="str">
        <f ca="1">INDEX(Rutas_Despiece!$D:$D,MATCH($F421,$D:$D,0))</f>
        <v>Ruta 5_6</v>
      </c>
      <c r="I421">
        <f ca="1">INDEX(Rutas_Despiece!$J:$J,MATCH($F421,$D:$D,0))</f>
        <v>41.645080499999999</v>
      </c>
      <c r="J421">
        <f ca="1">INDEX(Rutas_Despiece!$K:$K,MATCH($F421,$D:$D,0))</f>
        <v>-0.90692819999999996</v>
      </c>
      <c r="L421" t="str">
        <f ca="1">INDEX(Rutas_Despiece!$F:$F,MATCH($F421,$D:$D,0))&amp;" "&amp;INDEX(Rutas_Despiece!$G:$G,MATCH($F421,$D:$D,0))</f>
        <v xml:space="preserve">Vía Univérsitas  </v>
      </c>
      <c r="M421" t="str">
        <f ca="1">INDEX(Rutas_Despiece!$H:$H,MATCH($F421,$D:$D,0))</f>
        <v>Zaragoza</v>
      </c>
      <c r="N421" t="str">
        <f ca="1">INDEX(Rutas_Despiece!$I:$I,MATCH($F421,$D:$D,0))</f>
        <v>Zaragoza, España</v>
      </c>
      <c r="O421" t="str">
        <f ca="1">INDEX(Rutas_Despiece!$L:$L,MATCH($F421,$D:$D,0))</f>
        <v>Esq. Santa María Reina</v>
      </c>
      <c r="P421" s="39" t="str">
        <f ca="1">Rutas_Despiece!M421</f>
        <v>Ida</v>
      </c>
      <c r="Q421" s="39" t="str">
        <f ca="1">Rutas_Despiece!N421</f>
        <v>05:20</v>
      </c>
      <c r="R421" s="39" t="str">
        <f ca="1">Rutas_Despiece!O421</f>
        <v>13:20</v>
      </c>
      <c r="S421" s="39" t="str">
        <f ca="1">Rutas_Despiece!P421</f>
        <v>21:20</v>
      </c>
      <c r="T421" s="39" t="str">
        <f ca="1">Rutas_Despiece!Q421</f>
        <v>07:20</v>
      </c>
    </row>
    <row r="422" spans="1:20" x14ac:dyDescent="0.25">
      <c r="A422">
        <f ca="1">IF(Rutas_Despiece!A422&lt;&gt;Rutas_Despiece!A421,1,0)</f>
        <v>0</v>
      </c>
      <c r="B422" s="69" t="s">
        <v>1174</v>
      </c>
      <c r="C422">
        <f t="shared" ca="1" si="25"/>
        <v>1</v>
      </c>
      <c r="D422">
        <f t="shared" ca="1" si="26"/>
        <v>407</v>
      </c>
      <c r="E422">
        <f t="shared" ca="1" si="28"/>
        <v>990</v>
      </c>
      <c r="F422">
        <f t="shared" ca="1" si="27"/>
        <v>419</v>
      </c>
      <c r="G422" t="str">
        <f ca="1">INDEX(Rutas_Despiece!C:C,MATCH($F422,$D:$D,0))</f>
        <v>Rutas_6</v>
      </c>
      <c r="H422" t="str">
        <f ca="1">INDEX(Rutas_Despiece!$D:$D,MATCH($F422,$D:$D,0))</f>
        <v>Ruta 6_6</v>
      </c>
      <c r="I422">
        <f ca="1">INDEX(Rutas_Despiece!$J:$J,MATCH($F422,$D:$D,0))</f>
        <v>41.662090900000003</v>
      </c>
      <c r="J422">
        <f ca="1">INDEX(Rutas_Despiece!$K:$K,MATCH($F422,$D:$D,0))</f>
        <v>-0.87588440000000001</v>
      </c>
      <c r="L422" t="str">
        <f ca="1">INDEX(Rutas_Despiece!$F:$F,MATCH($F422,$D:$D,0))&amp;" "&amp;INDEX(Rutas_Despiece!$G:$G,MATCH($F422,$D:$D,0))</f>
        <v xml:space="preserve">Sixto Celorrio </v>
      </c>
      <c r="M422" t="str">
        <f ca="1">INDEX(Rutas_Despiece!$H:$H,MATCH($F422,$D:$D,0))</f>
        <v>Zaragoza</v>
      </c>
      <c r="N422" t="str">
        <f ca="1">INDEX(Rutas_Despiece!$I:$I,MATCH($F422,$D:$D,0))</f>
        <v>Zaragoza, España</v>
      </c>
      <c r="O422" t="str">
        <f ca="1">INDEX(Rutas_Despiece!$L:$L,MATCH($F422,$D:$D,0))</f>
        <v>Frente Valle Zuriza</v>
      </c>
      <c r="P422" s="39" t="str">
        <f ca="1">Rutas_Despiece!M422</f>
        <v>Ida</v>
      </c>
      <c r="Q422" s="39" t="str">
        <f ca="1">Rutas_Despiece!N422</f>
        <v>05:30</v>
      </c>
      <c r="R422" s="39" t="str">
        <f ca="1">Rutas_Despiece!O422</f>
        <v>13:30</v>
      </c>
      <c r="S422" s="39" t="str">
        <f ca="1">Rutas_Despiece!P422</f>
        <v>21:30</v>
      </c>
      <c r="T422" s="39" t="str">
        <f ca="1">Rutas_Despiece!Q422</f>
        <v>07:30</v>
      </c>
    </row>
    <row r="423" spans="1:20" x14ac:dyDescent="0.25">
      <c r="A423">
        <f ca="1">IF(Rutas_Despiece!A423&lt;&gt;Rutas_Despiece!A422,1,0)</f>
        <v>0</v>
      </c>
      <c r="B423" s="69" t="s">
        <v>1174</v>
      </c>
      <c r="C423">
        <f t="shared" ca="1" si="25"/>
        <v>1</v>
      </c>
      <c r="D423">
        <f t="shared" ca="1" si="26"/>
        <v>408</v>
      </c>
      <c r="E423">
        <f t="shared" ca="1" si="28"/>
        <v>990</v>
      </c>
      <c r="F423">
        <f t="shared" ca="1" si="27"/>
        <v>420</v>
      </c>
      <c r="G423" t="str">
        <f ca="1">INDEX(Rutas_Despiece!C:C,MATCH($F423,$D:$D,0))</f>
        <v>Rutas_6</v>
      </c>
      <c r="H423" t="str">
        <f ca="1">INDEX(Rutas_Despiece!$D:$D,MATCH($F423,$D:$D,0))</f>
        <v>Ruta 6_6</v>
      </c>
      <c r="I423">
        <f ca="1">INDEX(Rutas_Despiece!$J:$J,MATCH($F423,$D:$D,0))</f>
        <v>41.657719299999997</v>
      </c>
      <c r="J423">
        <f ca="1">INDEX(Rutas_Despiece!$K:$K,MATCH($F423,$D:$D,0))</f>
        <v>-0.86944949999999999</v>
      </c>
      <c r="L423" t="str">
        <f ca="1">INDEX(Rutas_Despiece!$F:$F,MATCH($F423,$D:$D,0))&amp;" "&amp;INDEX(Rutas_Despiece!$G:$G,MATCH($F423,$D:$D,0))</f>
        <v xml:space="preserve">Avd. Puente del Pilar  </v>
      </c>
      <c r="M423" t="str">
        <f ca="1">INDEX(Rutas_Despiece!$H:$H,MATCH($F423,$D:$D,0))</f>
        <v>Zaragoza</v>
      </c>
      <c r="N423" t="str">
        <f ca="1">INDEX(Rutas_Despiece!$I:$I,MATCH($F423,$D:$D,0))</f>
        <v>Zaragoza, España</v>
      </c>
      <c r="O423" t="str">
        <f ca="1">INDEX(Rutas_Despiece!$L:$L,MATCH($F423,$D:$D,0))</f>
        <v>Esq. Jesús - Pd. Bus</v>
      </c>
      <c r="P423" s="39" t="str">
        <f ca="1">Rutas_Despiece!M423</f>
        <v>Vuelta</v>
      </c>
      <c r="Q423" s="39" t="str">
        <f ca="1">Rutas_Despiece!N423</f>
        <v/>
      </c>
      <c r="R423" s="39" t="str">
        <f ca="1">Rutas_Despiece!O423</f>
        <v/>
      </c>
      <c r="S423" s="39" t="str">
        <f ca="1">Rutas_Despiece!P423</f>
        <v/>
      </c>
      <c r="T423" s="39" t="str">
        <f ca="1">Rutas_Despiece!Q423</f>
        <v/>
      </c>
    </row>
    <row r="424" spans="1:20" x14ac:dyDescent="0.25">
      <c r="A424">
        <f ca="1">IF(Rutas_Despiece!A424&lt;&gt;Rutas_Despiece!A423,1,0)</f>
        <v>0</v>
      </c>
      <c r="B424" s="69" t="s">
        <v>1174</v>
      </c>
      <c r="C424">
        <f t="shared" ca="1" si="25"/>
        <v>1</v>
      </c>
      <c r="D424">
        <f t="shared" ca="1" si="26"/>
        <v>409</v>
      </c>
      <c r="E424">
        <f t="shared" ca="1" si="28"/>
        <v>990</v>
      </c>
      <c r="F424">
        <f t="shared" ca="1" si="27"/>
        <v>421</v>
      </c>
      <c r="G424" t="str">
        <f ca="1">INDEX(Rutas_Despiece!C:C,MATCH($F424,$D:$D,0))</f>
        <v>Rutas_6</v>
      </c>
      <c r="H424" t="str">
        <f ca="1">INDEX(Rutas_Despiece!$D:$D,MATCH($F424,$D:$D,0))</f>
        <v>Ruta 6_6</v>
      </c>
      <c r="I424">
        <f ca="1">INDEX(Rutas_Despiece!$J:$J,MATCH($F424,$D:$D,0))</f>
        <v>41.650743300000002</v>
      </c>
      <c r="J424">
        <f ca="1">INDEX(Rutas_Despiece!$K:$K,MATCH($F424,$D:$D,0))</f>
        <v>-0.87001340000000005</v>
      </c>
      <c r="L424" t="str">
        <f ca="1">INDEX(Rutas_Despiece!$F:$F,MATCH($F424,$D:$D,0))&amp;" "&amp;INDEX(Rutas_Despiece!$G:$G,MATCH($F424,$D:$D,0))</f>
        <v xml:space="preserve">Calle Asalto  </v>
      </c>
      <c r="M424" t="str">
        <f ca="1">INDEX(Rutas_Despiece!$H:$H,MATCH($F424,$D:$D,0))</f>
        <v>Zaragoza</v>
      </c>
      <c r="N424" t="str">
        <f ca="1">INDEX(Rutas_Despiece!$I:$I,MATCH($F424,$D:$D,0))</f>
        <v>Zaragoza, España</v>
      </c>
      <c r="O424" t="str">
        <f ca="1">INDEX(Rutas_Despiece!$L:$L,MATCH($F424,$D:$D,0))</f>
        <v>Museo Centro de Historia</v>
      </c>
      <c r="P424" s="39" t="str">
        <f ca="1">Rutas_Despiece!M424</f>
        <v>Vuelta</v>
      </c>
      <c r="Q424" s="39" t="str">
        <f ca="1">Rutas_Despiece!N424</f>
        <v/>
      </c>
      <c r="R424" s="39" t="str">
        <f ca="1">Rutas_Despiece!O424</f>
        <v/>
      </c>
      <c r="S424" s="39" t="str">
        <f ca="1">Rutas_Despiece!P424</f>
        <v/>
      </c>
      <c r="T424" s="39" t="str">
        <f ca="1">Rutas_Despiece!Q424</f>
        <v/>
      </c>
    </row>
    <row r="425" spans="1:20" x14ac:dyDescent="0.25">
      <c r="A425">
        <f ca="1">IF(Rutas_Despiece!A425&lt;&gt;Rutas_Despiece!A424,1,0)</f>
        <v>0</v>
      </c>
      <c r="B425" s="69" t="s">
        <v>1174</v>
      </c>
      <c r="C425">
        <f t="shared" ca="1" si="25"/>
        <v>1</v>
      </c>
      <c r="D425">
        <f t="shared" ca="1" si="26"/>
        <v>410</v>
      </c>
      <c r="E425">
        <f t="shared" ca="1" si="28"/>
        <v>990</v>
      </c>
      <c r="F425">
        <f t="shared" ca="1" si="27"/>
        <v>422</v>
      </c>
      <c r="G425" t="str">
        <f ca="1">INDEX(Rutas_Despiece!C:C,MATCH($F425,$D:$D,0))</f>
        <v>Rutas_6</v>
      </c>
      <c r="H425" t="str">
        <f ca="1">INDEX(Rutas_Despiece!$D:$D,MATCH($F425,$D:$D,0))</f>
        <v>Ruta 6_6</v>
      </c>
      <c r="I425">
        <f ca="1">INDEX(Rutas_Despiece!$J:$J,MATCH($F425,$D:$D,0))</f>
        <v>41.648049999999998</v>
      </c>
      <c r="J425">
        <f ca="1">INDEX(Rutas_Despiece!$K:$K,MATCH($F425,$D:$D,0))</f>
        <v>-0.87726899999999997</v>
      </c>
      <c r="L425" t="str">
        <f ca="1">INDEX(Rutas_Despiece!$F:$F,MATCH($F425,$D:$D,0))&amp;" "&amp;INDEX(Rutas_Despiece!$G:$G,MATCH($F425,$D:$D,0))</f>
        <v xml:space="preserve">Pº La Mina nº 21 </v>
      </c>
      <c r="M425" t="str">
        <f ca="1">INDEX(Rutas_Despiece!$H:$H,MATCH($F425,$D:$D,0))</f>
        <v>Zaragoza</v>
      </c>
      <c r="N425" t="str">
        <f ca="1">INDEX(Rutas_Despiece!$I:$I,MATCH($F425,$D:$D,0))</f>
        <v>Zaragoza, España</v>
      </c>
      <c r="O425" t="str">
        <f ca="1">INDEX(Rutas_Despiece!$L:$L,MATCH($F425,$D:$D,0))</f>
        <v>Edif. Balmes - Pd. Bus</v>
      </c>
      <c r="P425" s="39" t="str">
        <f ca="1">Rutas_Despiece!M425</f>
        <v>Vuelta</v>
      </c>
      <c r="Q425" s="39" t="str">
        <f ca="1">Rutas_Despiece!N425</f>
        <v/>
      </c>
      <c r="R425" s="39" t="str">
        <f ca="1">Rutas_Despiece!O425</f>
        <v/>
      </c>
      <c r="S425" s="39" t="str">
        <f ca="1">Rutas_Despiece!P425</f>
        <v/>
      </c>
      <c r="T425" s="39" t="str">
        <f ca="1">Rutas_Despiece!Q425</f>
        <v/>
      </c>
    </row>
    <row r="426" spans="1:20" x14ac:dyDescent="0.25">
      <c r="A426">
        <f ca="1">IF(Rutas_Despiece!A426&lt;&gt;Rutas_Despiece!A425,1,0)</f>
        <v>0</v>
      </c>
      <c r="B426" s="69" t="s">
        <v>1174</v>
      </c>
      <c r="C426">
        <f t="shared" ca="1" si="25"/>
        <v>1</v>
      </c>
      <c r="D426">
        <f t="shared" ca="1" si="26"/>
        <v>411</v>
      </c>
      <c r="E426">
        <f t="shared" ca="1" si="28"/>
        <v>990</v>
      </c>
      <c r="F426">
        <f t="shared" ca="1" si="27"/>
        <v>423</v>
      </c>
      <c r="G426" t="str">
        <f ca="1">INDEX(Rutas_Despiece!C:C,MATCH($F426,$D:$D,0))</f>
        <v>Rutas_6</v>
      </c>
      <c r="H426" t="str">
        <f ca="1">INDEX(Rutas_Despiece!$D:$D,MATCH($F426,$D:$D,0))</f>
        <v>Ruta 6_6</v>
      </c>
      <c r="I426">
        <f ca="1">INDEX(Rutas_Despiece!$J:$J,MATCH($F426,$D:$D,0))</f>
        <v>41.647832999999999</v>
      </c>
      <c r="J426">
        <f ca="1">INDEX(Rutas_Despiece!$K:$K,MATCH($F426,$D:$D,0))</f>
        <v>-0.88624999999999998</v>
      </c>
      <c r="L426" t="str">
        <f ca="1">INDEX(Rutas_Despiece!$F:$F,MATCH($F426,$D:$D,0))&amp;" "&amp;INDEX(Rutas_Despiece!$G:$G,MATCH($F426,$D:$D,0))</f>
        <v xml:space="preserve">Paseo Pamplona nº 2 </v>
      </c>
      <c r="M426" t="str">
        <f ca="1">INDEX(Rutas_Despiece!$H:$H,MATCH($F426,$D:$D,0))</f>
        <v>Zaragoza</v>
      </c>
      <c r="N426" t="str">
        <f ca="1">INDEX(Rutas_Despiece!$I:$I,MATCH($F426,$D:$D,0))</f>
        <v>Zaragoza, España</v>
      </c>
      <c r="O426" t="str">
        <f ca="1">INDEX(Rutas_Despiece!$L:$L,MATCH($F426,$D:$D,0))</f>
        <v>Pd. Bus</v>
      </c>
      <c r="P426" s="39" t="str">
        <f ca="1">Rutas_Despiece!M426</f>
        <v>Vuelta</v>
      </c>
      <c r="Q426" s="39" t="str">
        <f ca="1">Rutas_Despiece!N426</f>
        <v/>
      </c>
      <c r="R426" s="39" t="str">
        <f ca="1">Rutas_Despiece!O426</f>
        <v/>
      </c>
      <c r="S426" s="39" t="str">
        <f ca="1">Rutas_Despiece!P426</f>
        <v/>
      </c>
      <c r="T426" s="39" t="str">
        <f ca="1">Rutas_Despiece!Q426</f>
        <v/>
      </c>
    </row>
    <row r="427" spans="1:20" x14ac:dyDescent="0.25">
      <c r="A427">
        <f ca="1">IF(Rutas_Despiece!A427&lt;&gt;Rutas_Despiece!A426,1,0)</f>
        <v>0</v>
      </c>
      <c r="B427" s="69" t="s">
        <v>1174</v>
      </c>
      <c r="C427">
        <f t="shared" ca="1" si="25"/>
        <v>1</v>
      </c>
      <c r="D427">
        <f t="shared" ca="1" si="26"/>
        <v>412</v>
      </c>
      <c r="E427">
        <f t="shared" ca="1" si="28"/>
        <v>990</v>
      </c>
      <c r="F427">
        <f t="shared" ca="1" si="27"/>
        <v>424</v>
      </c>
      <c r="G427" t="str">
        <f ca="1">INDEX(Rutas_Despiece!C:C,MATCH($F427,$D:$D,0))</f>
        <v>Rutas_6</v>
      </c>
      <c r="H427" t="str">
        <f ca="1">INDEX(Rutas_Despiece!$D:$D,MATCH($F427,$D:$D,0))</f>
        <v>Ruta 6_6</v>
      </c>
      <c r="I427">
        <f ca="1">INDEX(Rutas_Despiece!$J:$J,MATCH($F427,$D:$D,0))</f>
        <v>41.649940999999998</v>
      </c>
      <c r="J427">
        <f ca="1">INDEX(Rutas_Despiece!$K:$K,MATCH($F427,$D:$D,0))</f>
        <v>-0.88853899999999997</v>
      </c>
      <c r="L427" t="str">
        <f ca="1">INDEX(Rutas_Despiece!$F:$F,MATCH($F427,$D:$D,0))&amp;" "&amp;INDEX(Rutas_Despiece!$G:$G,MATCH($F427,$D:$D,0))</f>
        <v xml:space="preserve">María Agustín nº 20 </v>
      </c>
      <c r="M427" t="str">
        <f ca="1">INDEX(Rutas_Despiece!$H:$H,MATCH($F427,$D:$D,0))</f>
        <v>Zaragoza</v>
      </c>
      <c r="N427" t="str">
        <f ca="1">INDEX(Rutas_Despiece!$I:$I,MATCH($F427,$D:$D,0))</f>
        <v>Zaragoza, España</v>
      </c>
      <c r="O427" t="str">
        <f ca="1">INDEX(Rutas_Despiece!$L:$L,MATCH($F427,$D:$D,0))</f>
        <v>Museo Pablo Serrano - Pd. Bus</v>
      </c>
      <c r="P427" s="39" t="str">
        <f ca="1">Rutas_Despiece!M427</f>
        <v>Vuelta</v>
      </c>
      <c r="Q427" s="39" t="str">
        <f ca="1">Rutas_Despiece!N427</f>
        <v/>
      </c>
      <c r="R427" s="39" t="str">
        <f ca="1">Rutas_Despiece!O427</f>
        <v/>
      </c>
      <c r="S427" s="39" t="str">
        <f ca="1">Rutas_Despiece!P427</f>
        <v/>
      </c>
      <c r="T427" s="39" t="str">
        <f ca="1">Rutas_Despiece!Q427</f>
        <v/>
      </c>
    </row>
    <row r="428" spans="1:20" x14ac:dyDescent="0.25">
      <c r="A428">
        <f ca="1">IF(Rutas_Despiece!A428&lt;&gt;Rutas_Despiece!A427,1,0)</f>
        <v>0</v>
      </c>
      <c r="B428" s="69" t="s">
        <v>1174</v>
      </c>
      <c r="C428">
        <f t="shared" ca="1" si="25"/>
        <v>1</v>
      </c>
      <c r="D428">
        <f t="shared" ca="1" si="26"/>
        <v>413</v>
      </c>
      <c r="E428">
        <f t="shared" ca="1" si="28"/>
        <v>990</v>
      </c>
      <c r="F428">
        <f t="shared" ca="1" si="27"/>
        <v>425</v>
      </c>
      <c r="G428" t="str">
        <f ca="1">INDEX(Rutas_Despiece!C:C,MATCH($F428,$D:$D,0))</f>
        <v>Rutas_6</v>
      </c>
      <c r="H428" t="str">
        <f ca="1">INDEX(Rutas_Despiece!$D:$D,MATCH($F428,$D:$D,0))</f>
        <v>Ruta 6_6</v>
      </c>
      <c r="I428">
        <f ca="1">INDEX(Rutas_Despiece!$J:$J,MATCH($F428,$D:$D,0))</f>
        <v>41.649940999999998</v>
      </c>
      <c r="J428">
        <f ca="1">INDEX(Rutas_Despiece!$K:$K,MATCH($F428,$D:$D,0))</f>
        <v>-0.88853899999999997</v>
      </c>
      <c r="L428" t="str">
        <f ca="1">INDEX(Rutas_Despiece!$F:$F,MATCH($F428,$D:$D,0))&amp;" "&amp;INDEX(Rutas_Despiece!$G:$G,MATCH($F428,$D:$D,0))</f>
        <v xml:space="preserve">María Agustín nº 62 </v>
      </c>
      <c r="M428" t="str">
        <f ca="1">INDEX(Rutas_Despiece!$H:$H,MATCH($F428,$D:$D,0))</f>
        <v>Zaragoza</v>
      </c>
      <c r="N428" t="str">
        <f ca="1">INDEX(Rutas_Despiece!$I:$I,MATCH($F428,$D:$D,0))</f>
        <v>Zaragoza, España</v>
      </c>
      <c r="O428" t="str">
        <f ca="1">INDEX(Rutas_Despiece!$L:$L,MATCH($F428,$D:$D,0))</f>
        <v>Pd. Bus</v>
      </c>
      <c r="P428" s="39" t="str">
        <f ca="1">Rutas_Despiece!M428</f>
        <v>Vuelta</v>
      </c>
      <c r="Q428" s="39" t="str">
        <f ca="1">Rutas_Despiece!N428</f>
        <v/>
      </c>
      <c r="R428" s="39" t="str">
        <f ca="1">Rutas_Despiece!O428</f>
        <v/>
      </c>
      <c r="S428" s="39" t="str">
        <f ca="1">Rutas_Despiece!P428</f>
        <v/>
      </c>
      <c r="T428" s="39" t="str">
        <f ca="1">Rutas_Despiece!Q428</f>
        <v/>
      </c>
    </row>
    <row r="429" spans="1:20" x14ac:dyDescent="0.25">
      <c r="A429">
        <f ca="1">IF(Rutas_Despiece!A429&lt;&gt;Rutas_Despiece!A428,1,0)</f>
        <v>0</v>
      </c>
      <c r="B429" s="69" t="s">
        <v>1174</v>
      </c>
      <c r="C429">
        <f t="shared" ca="1" si="25"/>
        <v>1</v>
      </c>
      <c r="D429">
        <f t="shared" ca="1" si="26"/>
        <v>414</v>
      </c>
      <c r="E429">
        <f t="shared" ca="1" si="28"/>
        <v>990</v>
      </c>
      <c r="F429">
        <f t="shared" ca="1" si="27"/>
        <v>426</v>
      </c>
      <c r="G429" t="str">
        <f ca="1">INDEX(Rutas_Despiece!C:C,MATCH($F429,$D:$D,0))</f>
        <v>Rutas_6</v>
      </c>
      <c r="H429" t="str">
        <f ca="1">INDEX(Rutas_Despiece!$D:$D,MATCH($F429,$D:$D,0))</f>
        <v>Ruta 6_6</v>
      </c>
      <c r="I429">
        <f ca="1">INDEX(Rutas_Despiece!$J:$J,MATCH($F429,$D:$D,0))</f>
        <v>41.660820000000001</v>
      </c>
      <c r="J429">
        <f ca="1">INDEX(Rutas_Despiece!$K:$K,MATCH($F429,$D:$D,0))</f>
        <v>-0.89596399999999998</v>
      </c>
      <c r="L429" t="str">
        <f ca="1">INDEX(Rutas_Despiece!$F:$F,MATCH($F429,$D:$D,0))&amp;" "&amp;INDEX(Rutas_Despiece!$G:$G,MATCH($F429,$D:$D,0))</f>
        <v xml:space="preserve">Avd. Almozara </v>
      </c>
      <c r="M429" t="str">
        <f ca="1">INDEX(Rutas_Despiece!$H:$H,MATCH($F429,$D:$D,0))</f>
        <v>Zaragoza</v>
      </c>
      <c r="N429" t="str">
        <f ca="1">INDEX(Rutas_Despiece!$I:$I,MATCH($F429,$D:$D,0))</f>
        <v>Zaragoza, España</v>
      </c>
      <c r="O429" t="str">
        <f ca="1">INDEX(Rutas_Despiece!$L:$L,MATCH($F429,$D:$D,0))</f>
        <v>Frente nº 7 – Ibercaja – Pd. Bus</v>
      </c>
      <c r="P429" s="39" t="str">
        <f ca="1">Rutas_Despiece!M429</f>
        <v>Vuelta</v>
      </c>
      <c r="Q429" s="39" t="str">
        <f ca="1">Rutas_Despiece!N429</f>
        <v/>
      </c>
      <c r="R429" s="39" t="str">
        <f ca="1">Rutas_Despiece!O429</f>
        <v/>
      </c>
      <c r="S429" s="39" t="str">
        <f ca="1">Rutas_Despiece!P429</f>
        <v/>
      </c>
      <c r="T429" s="39" t="str">
        <f ca="1">Rutas_Despiece!Q429</f>
        <v/>
      </c>
    </row>
    <row r="430" spans="1:20" x14ac:dyDescent="0.25">
      <c r="A430">
        <f ca="1">IF(Rutas_Despiece!A430&lt;&gt;Rutas_Despiece!A429,1,0)</f>
        <v>0</v>
      </c>
      <c r="B430" s="69" t="s">
        <v>1174</v>
      </c>
      <c r="C430">
        <f t="shared" ca="1" si="25"/>
        <v>1</v>
      </c>
      <c r="D430">
        <f t="shared" ca="1" si="26"/>
        <v>415</v>
      </c>
      <c r="E430">
        <f t="shared" ca="1" si="28"/>
        <v>990</v>
      </c>
      <c r="F430">
        <f t="shared" ca="1" si="27"/>
        <v>427</v>
      </c>
      <c r="G430" t="str">
        <f ca="1">INDEX(Rutas_Despiece!C:C,MATCH($F430,$D:$D,0))</f>
        <v>Rutas_6</v>
      </c>
      <c r="H430" t="str">
        <f ca="1">INDEX(Rutas_Despiece!$D:$D,MATCH($F430,$D:$D,0))</f>
        <v>Ruta 6_6</v>
      </c>
      <c r="I430">
        <f ca="1">INDEX(Rutas_Despiece!$J:$J,MATCH($F430,$D:$D,0))</f>
        <v>41.660679999999999</v>
      </c>
      <c r="J430">
        <f ca="1">INDEX(Rutas_Despiece!$K:$K,MATCH($F430,$D:$D,0))</f>
        <v>-0.90229999999999999</v>
      </c>
      <c r="L430" t="str">
        <f ca="1">INDEX(Rutas_Despiece!$F:$F,MATCH($F430,$D:$D,0))&amp;" "&amp;INDEX(Rutas_Despiece!$G:$G,MATCH($F430,$D:$D,0))</f>
        <v xml:space="preserve">Puerta Sancho nº 11 </v>
      </c>
      <c r="M430" t="str">
        <f ca="1">INDEX(Rutas_Despiece!$H:$H,MATCH($F430,$D:$D,0))</f>
        <v>Zaragoza</v>
      </c>
      <c r="N430" t="str">
        <f ca="1">INDEX(Rutas_Despiece!$I:$I,MATCH($F430,$D:$D,0))</f>
        <v>Zaragoza, España</v>
      </c>
      <c r="O430" t="str">
        <f ca="1">INDEX(Rutas_Despiece!$L:$L,MATCH($F430,$D:$D,0))</f>
        <v>Esq. Bruselas - Edif. D. Quijote</v>
      </c>
      <c r="P430" s="39" t="str">
        <f ca="1">Rutas_Despiece!M430</f>
        <v>Vuelta</v>
      </c>
      <c r="Q430" s="39" t="str">
        <f ca="1">Rutas_Despiece!N430</f>
        <v/>
      </c>
      <c r="R430" s="39" t="str">
        <f ca="1">Rutas_Despiece!O430</f>
        <v/>
      </c>
      <c r="S430" s="39" t="str">
        <f ca="1">Rutas_Despiece!P430</f>
        <v/>
      </c>
      <c r="T430" s="39" t="str">
        <f ca="1">Rutas_Despiece!Q430</f>
        <v/>
      </c>
    </row>
    <row r="431" spans="1:20" x14ac:dyDescent="0.25">
      <c r="A431">
        <f ca="1">IF(Rutas_Despiece!A431&lt;&gt;Rutas_Despiece!A430,1,0)</f>
        <v>0</v>
      </c>
      <c r="B431" s="69" t="s">
        <v>1174</v>
      </c>
      <c r="C431">
        <f t="shared" ca="1" si="25"/>
        <v>1</v>
      </c>
      <c r="D431">
        <f t="shared" ca="1" si="26"/>
        <v>416</v>
      </c>
      <c r="E431">
        <f t="shared" ca="1" si="28"/>
        <v>990</v>
      </c>
      <c r="F431">
        <f t="shared" ca="1" si="27"/>
        <v>428</v>
      </c>
      <c r="G431" t="str">
        <f ca="1">INDEX(Rutas_Despiece!C:C,MATCH($F431,$D:$D,0))</f>
        <v>Rutas_6</v>
      </c>
      <c r="H431" t="str">
        <f ca="1">INDEX(Rutas_Despiece!$D:$D,MATCH($F431,$D:$D,0))</f>
        <v>Ruta 6_6</v>
      </c>
      <c r="I431">
        <f ca="1">INDEX(Rutas_Despiece!$J:$J,MATCH($F431,$D:$D,0))</f>
        <v>41.654769999999999</v>
      </c>
      <c r="J431">
        <f ca="1">INDEX(Rutas_Despiece!$K:$K,MATCH($F431,$D:$D,0))</f>
        <v>-0.90088900000000005</v>
      </c>
      <c r="L431" t="str">
        <f ca="1">INDEX(Rutas_Despiece!$F:$F,MATCH($F431,$D:$D,0))&amp;" "&amp;INDEX(Rutas_Despiece!$G:$G,MATCH($F431,$D:$D,0))</f>
        <v xml:space="preserve">Avd. de Navarra nº 60 </v>
      </c>
      <c r="M431" t="str">
        <f ca="1">INDEX(Rutas_Despiece!$H:$H,MATCH($F431,$D:$D,0))</f>
        <v>Zaragoza</v>
      </c>
      <c r="N431" t="str">
        <f ca="1">INDEX(Rutas_Despiece!$I:$I,MATCH($F431,$D:$D,0))</f>
        <v>Zaragoza, España</v>
      </c>
      <c r="O431" t="str">
        <f ca="1">INDEX(Rutas_Despiece!$L:$L,MATCH($F431,$D:$D,0))</f>
        <v>Centro Cultural - Pd. Bus</v>
      </c>
      <c r="P431" s="39" t="str">
        <f ca="1">Rutas_Despiece!M431</f>
        <v>Vuelta</v>
      </c>
      <c r="Q431" s="39" t="str">
        <f ca="1">Rutas_Despiece!N431</f>
        <v/>
      </c>
      <c r="R431" s="39" t="str">
        <f ca="1">Rutas_Despiece!O431</f>
        <v/>
      </c>
      <c r="S431" s="39" t="str">
        <f ca="1">Rutas_Despiece!P431</f>
        <v/>
      </c>
      <c r="T431" s="39" t="str">
        <f ca="1">Rutas_Despiece!Q431</f>
        <v/>
      </c>
    </row>
    <row r="432" spans="1:20" x14ac:dyDescent="0.25">
      <c r="A432">
        <f ca="1">IF(Rutas_Despiece!A432&lt;&gt;Rutas_Despiece!A431,1,0)</f>
        <v>0</v>
      </c>
      <c r="B432" s="69" t="s">
        <v>1174</v>
      </c>
      <c r="C432">
        <f t="shared" ca="1" si="25"/>
        <v>1</v>
      </c>
      <c r="D432">
        <f t="shared" ca="1" si="26"/>
        <v>417</v>
      </c>
      <c r="E432">
        <f t="shared" ca="1" si="28"/>
        <v>990</v>
      </c>
      <c r="F432">
        <f t="shared" ca="1" si="27"/>
        <v>429</v>
      </c>
      <c r="G432" t="str">
        <f ca="1">INDEX(Rutas_Despiece!C:C,MATCH($F432,$D:$D,0))</f>
        <v>Rutas_6</v>
      </c>
      <c r="H432" t="str">
        <f ca="1">INDEX(Rutas_Despiece!$D:$D,MATCH($F432,$D:$D,0))</f>
        <v>Ruta 6_6</v>
      </c>
      <c r="I432">
        <f ca="1">INDEX(Rutas_Despiece!$J:$J,MATCH($F432,$D:$D,0))</f>
        <v>41.658539099999999</v>
      </c>
      <c r="J432">
        <f ca="1">INDEX(Rutas_Despiece!$K:$K,MATCH($F432,$D:$D,0))</f>
        <v>-0.91816350000000002</v>
      </c>
      <c r="L432" t="str">
        <f ca="1">INDEX(Rutas_Despiece!$F:$F,MATCH($F432,$D:$D,0))&amp;" "&amp;INDEX(Rutas_Despiece!$G:$G,MATCH($F432,$D:$D,0))</f>
        <v xml:space="preserve">Avd. de Navarra </v>
      </c>
      <c r="M432" t="str">
        <f ca="1">INDEX(Rutas_Despiece!$H:$H,MATCH($F432,$D:$D,0))</f>
        <v>Zaragoza</v>
      </c>
      <c r="N432" t="str">
        <f ca="1">INDEX(Rutas_Despiece!$I:$I,MATCH($F432,$D:$D,0))</f>
        <v>Zaragoza, España</v>
      </c>
      <c r="O432" t="str">
        <f ca="1">INDEX(Rutas_Despiece!$L:$L,MATCH($F432,$D:$D,0))</f>
        <v xml:space="preserve">Frente nº 183 - Pd. Bus </v>
      </c>
      <c r="P432" s="39" t="str">
        <f ca="1">Rutas_Despiece!M432</f>
        <v>Vuelta</v>
      </c>
      <c r="Q432" s="39" t="str">
        <f ca="1">Rutas_Despiece!N432</f>
        <v/>
      </c>
      <c r="R432" s="39" t="str">
        <f ca="1">Rutas_Despiece!O432</f>
        <v/>
      </c>
      <c r="S432" s="39" t="str">
        <f ca="1">Rutas_Despiece!P432</f>
        <v/>
      </c>
      <c r="T432" s="39" t="str">
        <f ca="1">Rutas_Despiece!Q432</f>
        <v/>
      </c>
    </row>
    <row r="433" spans="1:20" x14ac:dyDescent="0.25">
      <c r="A433">
        <f ca="1">IF(Rutas_Despiece!A433&lt;&gt;Rutas_Despiece!A432,1,0)</f>
        <v>0</v>
      </c>
      <c r="B433" s="69" t="s">
        <v>1174</v>
      </c>
      <c r="C433">
        <f t="shared" ca="1" si="25"/>
        <v>1</v>
      </c>
      <c r="D433">
        <f t="shared" ca="1" si="26"/>
        <v>418</v>
      </c>
      <c r="E433">
        <f t="shared" ca="1" si="28"/>
        <v>990</v>
      </c>
      <c r="F433">
        <f t="shared" ca="1" si="27"/>
        <v>430</v>
      </c>
      <c r="G433" t="str">
        <f ca="1">INDEX(Rutas_Despiece!C:C,MATCH($F433,$D:$D,0))</f>
        <v>Rutas_6</v>
      </c>
      <c r="H433" t="str">
        <f ca="1">INDEX(Rutas_Despiece!$D:$D,MATCH($F433,$D:$D,0))</f>
        <v>Ruta 6_6</v>
      </c>
      <c r="I433">
        <f ca="1">INDEX(Rutas_Despiece!$J:$J,MATCH($F433,$D:$D,0))</f>
        <v>41.749628000000001</v>
      </c>
      <c r="J433">
        <f ca="1">INDEX(Rutas_Despiece!$K:$K,MATCH($F433,$D:$D,0))</f>
        <v>-1.1755139999999999</v>
      </c>
      <c r="L433" t="str">
        <f ca="1">INDEX(Rutas_Despiece!$F:$F,MATCH($F433,$D:$D,0))&amp;" "&amp;INDEX(Rutas_Despiece!$G:$G,MATCH($F433,$D:$D,0))</f>
        <v xml:space="preserve">Pol. Ind Entrerrios </v>
      </c>
      <c r="M433" t="str">
        <f ca="1">INDEX(Rutas_Despiece!$H:$H,MATCH($F433,$D:$D,0))</f>
        <v>Figueruelas</v>
      </c>
      <c r="N433" t="str">
        <f ca="1">INDEX(Rutas_Despiece!$I:$I,MATCH($F433,$D:$D,0))</f>
        <v>Zaragoza, España</v>
      </c>
      <c r="O433" t="str">
        <f ca="1">INDEX(Rutas_Despiece!$L:$L,MATCH($F433,$D:$D,0))</f>
        <v>Opel Puerta 5</v>
      </c>
      <c r="P433" s="39" t="str">
        <f ca="1">Rutas_Despiece!M433</f>
        <v>Vuelta</v>
      </c>
      <c r="Q433" s="39" t="str">
        <f ca="1">Rutas_Despiece!N433</f>
        <v/>
      </c>
      <c r="R433" s="39" t="str">
        <f ca="1">Rutas_Despiece!O433</f>
        <v/>
      </c>
      <c r="S433" s="39" t="str">
        <f ca="1">Rutas_Despiece!P433</f>
        <v/>
      </c>
      <c r="T433" s="39" t="str">
        <f ca="1">Rutas_Despiece!Q433</f>
        <v/>
      </c>
    </row>
    <row r="434" spans="1:20" x14ac:dyDescent="0.25">
      <c r="A434">
        <f ca="1">IF(Rutas_Despiece!A434&lt;&gt;Rutas_Despiece!A433,1,0)</f>
        <v>1</v>
      </c>
      <c r="B434" s="69" t="s">
        <v>1174</v>
      </c>
      <c r="C434">
        <f t="shared" ca="1" si="25"/>
        <v>0</v>
      </c>
      <c r="D434">
        <f t="shared" ca="1" si="26"/>
        <v>418</v>
      </c>
      <c r="E434">
        <f t="shared" ca="1" si="28"/>
        <v>990</v>
      </c>
      <c r="F434">
        <f t="shared" ca="1" si="27"/>
        <v>431</v>
      </c>
      <c r="G434" t="str">
        <f ca="1">INDEX(Rutas_Despiece!C:C,MATCH($F434,$D:$D,0))</f>
        <v>Rutas_6</v>
      </c>
      <c r="H434" t="str">
        <f ca="1">INDEX(Rutas_Despiece!$D:$D,MATCH($F434,$D:$D,0))</f>
        <v>Ruta 6_6</v>
      </c>
      <c r="I434">
        <f ca="1">INDEX(Rutas_Despiece!$J:$J,MATCH($F434,$D:$D,0))</f>
        <v>41.749628000000001</v>
      </c>
      <c r="J434">
        <f ca="1">INDEX(Rutas_Despiece!$K:$K,MATCH($F434,$D:$D,0))</f>
        <v>-1.1755139999999999</v>
      </c>
      <c r="L434" t="str">
        <f ca="1">INDEX(Rutas_Despiece!$F:$F,MATCH($F434,$D:$D,0))&amp;" "&amp;INDEX(Rutas_Despiece!$G:$G,MATCH($F434,$D:$D,0))</f>
        <v xml:space="preserve">Pol. Ind Entrerrios </v>
      </c>
      <c r="M434" t="str">
        <f ca="1">INDEX(Rutas_Despiece!$H:$H,MATCH($F434,$D:$D,0))</f>
        <v>Figueruelas</v>
      </c>
      <c r="N434" t="str">
        <f ca="1">INDEX(Rutas_Despiece!$I:$I,MATCH($F434,$D:$D,0))</f>
        <v>Zaragoza, España</v>
      </c>
      <c r="O434" t="str">
        <f ca="1">INDEX(Rutas_Despiece!$L:$L,MATCH($F434,$D:$D,0))</f>
        <v>Opel Puerta 5</v>
      </c>
      <c r="P434" s="39" t="str">
        <f ca="1">Rutas_Despiece!M434</f>
        <v>Ida</v>
      </c>
      <c r="Q434" s="39" t="str">
        <f ca="1">Rutas_Despiece!N434</f>
        <v/>
      </c>
      <c r="R434" s="39" t="str">
        <f ca="1">Rutas_Despiece!O434</f>
        <v/>
      </c>
      <c r="S434" s="39" t="str">
        <f ca="1">Rutas_Despiece!P434</f>
        <v/>
      </c>
      <c r="T434" s="39" t="str">
        <f ca="1">Rutas_Despiece!Q434</f>
        <v/>
      </c>
    </row>
    <row r="435" spans="1:20" x14ac:dyDescent="0.25">
      <c r="A435">
        <f ca="1">IF(Rutas_Despiece!A435&lt;&gt;Rutas_Despiece!A434,1,0)</f>
        <v>0</v>
      </c>
      <c r="B435" s="69" t="s">
        <v>1174</v>
      </c>
      <c r="C435">
        <f t="shared" ca="1" si="25"/>
        <v>1</v>
      </c>
      <c r="D435">
        <f t="shared" ca="1" si="26"/>
        <v>419</v>
      </c>
      <c r="E435">
        <f t="shared" ca="1" si="28"/>
        <v>990</v>
      </c>
      <c r="F435">
        <f t="shared" ca="1" si="27"/>
        <v>432</v>
      </c>
      <c r="G435" t="str">
        <f ca="1">INDEX(Rutas_Despiece!C:C,MATCH($F435,$D:$D,0))</f>
        <v>Rutas_6</v>
      </c>
      <c r="H435" t="str">
        <f ca="1">INDEX(Rutas_Despiece!$D:$D,MATCH($F435,$D:$D,0))</f>
        <v>Ruta 6_6</v>
      </c>
      <c r="I435">
        <f ca="1">INDEX(Rutas_Despiece!$J:$J,MATCH($F435,$D:$D,0))</f>
        <v>41.654769999999999</v>
      </c>
      <c r="J435">
        <f ca="1">INDEX(Rutas_Despiece!$K:$K,MATCH($F435,$D:$D,0))</f>
        <v>-0.90088900000000005</v>
      </c>
      <c r="L435" t="str">
        <f ca="1">INDEX(Rutas_Despiece!$F:$F,MATCH($F435,$D:$D,0))&amp;" "&amp;INDEX(Rutas_Despiece!$G:$G,MATCH($F435,$D:$D,0))</f>
        <v xml:space="preserve">Avd. de Navarra nº 183 </v>
      </c>
      <c r="M435" t="str">
        <f ca="1">INDEX(Rutas_Despiece!$H:$H,MATCH($F435,$D:$D,0))</f>
        <v>Zaragoza</v>
      </c>
      <c r="N435" t="str">
        <f ca="1">INDEX(Rutas_Despiece!$I:$I,MATCH($F435,$D:$D,0))</f>
        <v>Zaragoza, España</v>
      </c>
      <c r="O435" t="str">
        <f ca="1">INDEX(Rutas_Despiece!$L:$L,MATCH($F435,$D:$D,0))</f>
        <v>Pd. Bus</v>
      </c>
      <c r="P435" s="39" t="str">
        <f ca="1">Rutas_Despiece!M435</f>
        <v>Ida</v>
      </c>
      <c r="Q435" s="39" t="str">
        <f ca="1">Rutas_Despiece!N435</f>
        <v>04:47</v>
      </c>
      <c r="R435" s="39" t="str">
        <f ca="1">Rutas_Despiece!O435</f>
        <v>12:46</v>
      </c>
      <c r="S435" s="39" t="str">
        <f ca="1">Rutas_Despiece!P435</f>
        <v>20:46</v>
      </c>
      <c r="T435" s="39" t="str">
        <f ca="1">Rutas_Despiece!Q435</f>
        <v>06:46</v>
      </c>
    </row>
    <row r="436" spans="1:20" x14ac:dyDescent="0.25">
      <c r="A436">
        <f ca="1">IF(Rutas_Despiece!A436&lt;&gt;Rutas_Despiece!A435,1,0)</f>
        <v>0</v>
      </c>
      <c r="B436" s="69" t="s">
        <v>1174</v>
      </c>
      <c r="C436">
        <f t="shared" ca="1" si="25"/>
        <v>1</v>
      </c>
      <c r="D436">
        <f t="shared" ca="1" si="26"/>
        <v>420</v>
      </c>
      <c r="E436">
        <f t="shared" ca="1" si="28"/>
        <v>990</v>
      </c>
      <c r="F436">
        <f t="shared" ca="1" si="27"/>
        <v>433</v>
      </c>
      <c r="G436" t="str">
        <f ca="1">INDEX(Rutas_Despiece!C:C,MATCH($F436,$D:$D,0))</f>
        <v>Rutas_6</v>
      </c>
      <c r="H436" t="str">
        <f ca="1">INDEX(Rutas_Despiece!$D:$D,MATCH($F436,$D:$D,0))</f>
        <v>Ruta 6_6</v>
      </c>
      <c r="I436">
        <f ca="1">INDEX(Rutas_Despiece!$J:$J,MATCH($F436,$D:$D,0))</f>
        <v>41.655505499999997</v>
      </c>
      <c r="J436">
        <f ca="1">INDEX(Rutas_Despiece!$K:$K,MATCH($F436,$D:$D,0))</f>
        <v>-0.90882450000000004</v>
      </c>
      <c r="L436" t="str">
        <f ca="1">INDEX(Rutas_Despiece!$F:$F,MATCH($F436,$D:$D,0))&amp;" "&amp;INDEX(Rutas_Despiece!$G:$G,MATCH($F436,$D:$D,0))</f>
        <v xml:space="preserve">Calle Rioja  </v>
      </c>
      <c r="M436" t="str">
        <f ca="1">INDEX(Rutas_Despiece!$H:$H,MATCH($F436,$D:$D,0))</f>
        <v>Zaragoza</v>
      </c>
      <c r="N436" t="str">
        <f ca="1">INDEX(Rutas_Despiece!$I:$I,MATCH($F436,$D:$D,0))</f>
        <v>Zaragoza, España</v>
      </c>
      <c r="O436" t="str">
        <f ca="1">INDEX(Rutas_Despiece!$L:$L,MATCH($F436,$D:$D,0))</f>
        <v>Rotonda Frente estación del AVE</v>
      </c>
      <c r="P436" s="39" t="str">
        <f ca="1">Rutas_Despiece!M436</f>
        <v>Ida</v>
      </c>
      <c r="Q436" s="39" t="str">
        <f ca="1">Rutas_Despiece!N436</f>
        <v>04:51</v>
      </c>
      <c r="R436" s="39" t="str">
        <f ca="1">Rutas_Despiece!O436</f>
        <v>12:50</v>
      </c>
      <c r="S436" s="39" t="str">
        <f ca="1">Rutas_Despiece!P436</f>
        <v>20:50</v>
      </c>
      <c r="T436" s="39" t="str">
        <f ca="1">Rutas_Despiece!Q436</f>
        <v>06:50</v>
      </c>
    </row>
    <row r="437" spans="1:20" x14ac:dyDescent="0.25">
      <c r="A437">
        <f ca="1">IF(Rutas_Despiece!A437&lt;&gt;Rutas_Despiece!A436,1,0)</f>
        <v>0</v>
      </c>
      <c r="B437" s="69" t="s">
        <v>1174</v>
      </c>
      <c r="C437">
        <f t="shared" ca="1" si="25"/>
        <v>1</v>
      </c>
      <c r="D437">
        <f t="shared" ca="1" si="26"/>
        <v>421</v>
      </c>
      <c r="E437">
        <f t="shared" ca="1" si="28"/>
        <v>990</v>
      </c>
      <c r="F437">
        <f t="shared" ca="1" si="27"/>
        <v>434</v>
      </c>
      <c r="G437" t="str">
        <f ca="1">INDEX(Rutas_Despiece!C:C,MATCH($F437,$D:$D,0))</f>
        <v>Rutas_6</v>
      </c>
      <c r="H437" t="str">
        <f ca="1">INDEX(Rutas_Despiece!$D:$D,MATCH($F437,$D:$D,0))</f>
        <v>Ruta 6_6</v>
      </c>
      <c r="I437">
        <f ca="1">INDEX(Rutas_Despiece!$J:$J,MATCH($F437,$D:$D,0))</f>
        <v>41.6613647</v>
      </c>
      <c r="J437">
        <f ca="1">INDEX(Rutas_Despiece!$K:$K,MATCH($F437,$D:$D,0))</f>
        <v>-0.90211339999999995</v>
      </c>
      <c r="L437" t="str">
        <f ca="1">INDEX(Rutas_Despiece!$F:$F,MATCH($F437,$D:$D,0))&amp;" "&amp;INDEX(Rutas_Despiece!$G:$G,MATCH($F437,$D:$D,0))</f>
        <v xml:space="preserve">Avd. Pablo Gargallo  </v>
      </c>
      <c r="M437" t="str">
        <f ca="1">INDEX(Rutas_Despiece!$H:$H,MATCH($F437,$D:$D,0))</f>
        <v>Zaragoza</v>
      </c>
      <c r="N437" t="str">
        <f ca="1">INDEX(Rutas_Despiece!$I:$I,MATCH($F437,$D:$D,0))</f>
        <v>Zaragoza, España</v>
      </c>
      <c r="O437" t="str">
        <f ca="1">INDEX(Rutas_Despiece!$L:$L,MATCH($F437,$D:$D,0))</f>
        <v>Esq. Puerta Sancho</v>
      </c>
      <c r="P437" s="39" t="str">
        <f ca="1">Rutas_Despiece!M437</f>
        <v>Ida</v>
      </c>
      <c r="Q437" s="39" t="str">
        <f ca="1">Rutas_Despiece!N437</f>
        <v>04:52</v>
      </c>
      <c r="R437" s="39" t="str">
        <f ca="1">Rutas_Despiece!O437</f>
        <v>12:52</v>
      </c>
      <c r="S437" s="39" t="str">
        <f ca="1">Rutas_Despiece!P437</f>
        <v>20:52</v>
      </c>
      <c r="T437" s="39" t="str">
        <f ca="1">Rutas_Despiece!Q437</f>
        <v>06:52</v>
      </c>
    </row>
    <row r="438" spans="1:20" x14ac:dyDescent="0.25">
      <c r="A438">
        <f ca="1">IF(Rutas_Despiece!A438&lt;&gt;Rutas_Despiece!A437,1,0)</f>
        <v>0</v>
      </c>
      <c r="B438" s="69" t="s">
        <v>1174</v>
      </c>
      <c r="C438">
        <f t="shared" ca="1" si="25"/>
        <v>1</v>
      </c>
      <c r="D438">
        <f t="shared" ca="1" si="26"/>
        <v>422</v>
      </c>
      <c r="E438">
        <f t="shared" ca="1" si="28"/>
        <v>990</v>
      </c>
      <c r="F438">
        <f t="shared" ca="1" si="27"/>
        <v>435</v>
      </c>
      <c r="G438" t="str">
        <f ca="1">INDEX(Rutas_Despiece!C:C,MATCH($F438,$D:$D,0))</f>
        <v>Rutas_6</v>
      </c>
      <c r="H438" t="str">
        <f ca="1">INDEX(Rutas_Despiece!$D:$D,MATCH($F438,$D:$D,0))</f>
        <v>Ruta 6_6</v>
      </c>
      <c r="I438">
        <f ca="1">INDEX(Rutas_Despiece!$J:$J,MATCH($F438,$D:$D,0))</f>
        <v>41.6603639</v>
      </c>
      <c r="J438">
        <f ca="1">INDEX(Rutas_Despiece!$K:$K,MATCH($F438,$D:$D,0))</f>
        <v>-0.89733969999999996</v>
      </c>
      <c r="L438" t="str">
        <f ca="1">INDEX(Rutas_Despiece!$F:$F,MATCH($F438,$D:$D,0))&amp;" "&amp;INDEX(Rutas_Despiece!$G:$G,MATCH($F438,$D:$D,0))</f>
        <v xml:space="preserve">Avd. Pablo Gargallo  </v>
      </c>
      <c r="M438" t="str">
        <f ca="1">INDEX(Rutas_Despiece!$H:$H,MATCH($F438,$D:$D,0))</f>
        <v>Zaragoza</v>
      </c>
      <c r="N438" t="str">
        <f ca="1">INDEX(Rutas_Despiece!$I:$I,MATCH($F438,$D:$D,0))</f>
        <v>Zaragoza, España</v>
      </c>
      <c r="O438" t="str">
        <f ca="1">INDEX(Rutas_Despiece!$L:$L,MATCH($F438,$D:$D,0))</f>
        <v>Esq. Reino</v>
      </c>
      <c r="P438" s="39" t="str">
        <f ca="1">Rutas_Despiece!M438</f>
        <v>Ida</v>
      </c>
      <c r="Q438" s="39" t="str">
        <f ca="1">Rutas_Despiece!N438</f>
        <v>04:53</v>
      </c>
      <c r="R438" s="39" t="str">
        <f ca="1">Rutas_Despiece!O438</f>
        <v>12:53</v>
      </c>
      <c r="S438" s="39" t="str">
        <f ca="1">Rutas_Despiece!P438</f>
        <v>20:53</v>
      </c>
      <c r="T438" s="39" t="str">
        <f ca="1">Rutas_Despiece!Q438</f>
        <v>06:53</v>
      </c>
    </row>
    <row r="439" spans="1:20" x14ac:dyDescent="0.25">
      <c r="A439">
        <f ca="1">IF(Rutas_Despiece!A439&lt;&gt;Rutas_Despiece!A438,1,0)</f>
        <v>0</v>
      </c>
      <c r="B439" s="69" t="s">
        <v>1174</v>
      </c>
      <c r="C439">
        <f t="shared" ca="1" si="25"/>
        <v>1</v>
      </c>
      <c r="D439">
        <f t="shared" ca="1" si="26"/>
        <v>423</v>
      </c>
      <c r="E439">
        <f t="shared" ca="1" si="28"/>
        <v>990</v>
      </c>
      <c r="F439">
        <f t="shared" ca="1" si="27"/>
        <v>436</v>
      </c>
      <c r="G439" t="str">
        <f ca="1">INDEX(Rutas_Despiece!C:C,MATCH($F439,$D:$D,0))</f>
        <v>Rutas_6</v>
      </c>
      <c r="H439" t="str">
        <f ca="1">INDEX(Rutas_Despiece!$D:$D,MATCH($F439,$D:$D,0))</f>
        <v>Ruta 6_6</v>
      </c>
      <c r="I439">
        <f ca="1">INDEX(Rutas_Despiece!$J:$J,MATCH($F439,$D:$D,0))</f>
        <v>41.649940999999998</v>
      </c>
      <c r="J439">
        <f ca="1">INDEX(Rutas_Despiece!$K:$K,MATCH($F439,$D:$D,0))</f>
        <v>-0.88853899999999997</v>
      </c>
      <c r="L439" t="str">
        <f ca="1">INDEX(Rutas_Despiece!$F:$F,MATCH($F439,$D:$D,0))&amp;" "&amp;INDEX(Rutas_Despiece!$G:$G,MATCH($F439,$D:$D,0))</f>
        <v xml:space="preserve">María Agustín nº 67 </v>
      </c>
      <c r="M439" t="str">
        <f ca="1">INDEX(Rutas_Despiece!$H:$H,MATCH($F439,$D:$D,0))</f>
        <v>Zaragoza</v>
      </c>
      <c r="N439" t="str">
        <f ca="1">INDEX(Rutas_Despiece!$I:$I,MATCH($F439,$D:$D,0))</f>
        <v>Zaragoza, España</v>
      </c>
      <c r="O439" t="str">
        <f ca="1">INDEX(Rutas_Despiece!$L:$L,MATCH($F439,$D:$D,0))</f>
        <v>Pd. Bus</v>
      </c>
      <c r="P439" s="39" t="str">
        <f ca="1">Rutas_Despiece!M439</f>
        <v>Ida</v>
      </c>
      <c r="Q439" s="39" t="str">
        <f ca="1">Rutas_Despiece!N439</f>
        <v>04:54</v>
      </c>
      <c r="R439" s="39" t="str">
        <f ca="1">Rutas_Despiece!O439</f>
        <v>12:54</v>
      </c>
      <c r="S439" s="39" t="str">
        <f ca="1">Rutas_Despiece!P439</f>
        <v>20:54</v>
      </c>
      <c r="T439" s="39" t="str">
        <f ca="1">Rutas_Despiece!Q439</f>
        <v>06:54</v>
      </c>
    </row>
    <row r="440" spans="1:20" x14ac:dyDescent="0.25">
      <c r="A440">
        <f ca="1">IF(Rutas_Despiece!A440&lt;&gt;Rutas_Despiece!A439,1,0)</f>
        <v>0</v>
      </c>
      <c r="B440" s="69" t="s">
        <v>1174</v>
      </c>
      <c r="C440">
        <f t="shared" ca="1" si="25"/>
        <v>1</v>
      </c>
      <c r="D440">
        <f t="shared" ca="1" si="26"/>
        <v>424</v>
      </c>
      <c r="E440">
        <f t="shared" ca="1" si="28"/>
        <v>990</v>
      </c>
      <c r="F440">
        <f t="shared" ca="1" si="27"/>
        <v>437</v>
      </c>
      <c r="G440" t="str">
        <f ca="1">INDEX(Rutas_Despiece!C:C,MATCH($F440,$D:$D,0))</f>
        <v>Rutas_6</v>
      </c>
      <c r="H440" t="str">
        <f ca="1">INDEX(Rutas_Despiece!$D:$D,MATCH($F440,$D:$D,0))</f>
        <v>Ruta 6_6</v>
      </c>
      <c r="I440">
        <f ca="1">INDEX(Rutas_Despiece!$J:$J,MATCH($F440,$D:$D,0))</f>
        <v>41.651066800000002</v>
      </c>
      <c r="J440">
        <f ca="1">INDEX(Rutas_Despiece!$K:$K,MATCH($F440,$D:$D,0))</f>
        <v>-0.89020339999999998</v>
      </c>
      <c r="L440" t="str">
        <f ca="1">INDEX(Rutas_Despiece!$F:$F,MATCH($F440,$D:$D,0))&amp;" "&amp;INDEX(Rutas_Despiece!$G:$G,MATCH($F440,$D:$D,0))</f>
        <v xml:space="preserve">Paseo María Agustín  </v>
      </c>
      <c r="M440" t="str">
        <f ca="1">INDEX(Rutas_Despiece!$H:$H,MATCH($F440,$D:$D,0))</f>
        <v>Zaragoza</v>
      </c>
      <c r="N440" t="str">
        <f ca="1">INDEX(Rutas_Despiece!$I:$I,MATCH($F440,$D:$D,0))</f>
        <v>Zaragoza, España</v>
      </c>
      <c r="O440" t="str">
        <f ca="1">INDEX(Rutas_Despiece!$L:$L,MATCH($F440,$D:$D,0))</f>
        <v>Frente Museo Pablo Serrano</v>
      </c>
      <c r="P440" s="39" t="str">
        <f ca="1">Rutas_Despiece!M440</f>
        <v>Ida</v>
      </c>
      <c r="Q440" s="39" t="str">
        <f ca="1">Rutas_Despiece!N440</f>
        <v>04:55</v>
      </c>
      <c r="R440" s="39" t="str">
        <f ca="1">Rutas_Despiece!O440</f>
        <v>12:55</v>
      </c>
      <c r="S440" s="39" t="str">
        <f ca="1">Rutas_Despiece!P440</f>
        <v>20:55</v>
      </c>
      <c r="T440" s="39" t="str">
        <f ca="1">Rutas_Despiece!Q440</f>
        <v>06:55</v>
      </c>
    </row>
    <row r="441" spans="1:20" x14ac:dyDescent="0.25">
      <c r="A441">
        <f ca="1">IF(Rutas_Despiece!A441&lt;&gt;Rutas_Despiece!A440,1,0)</f>
        <v>0</v>
      </c>
      <c r="B441" s="69" t="s">
        <v>1174</v>
      </c>
      <c r="C441">
        <f t="shared" ca="1" si="25"/>
        <v>1</v>
      </c>
      <c r="D441">
        <f t="shared" ca="1" si="26"/>
        <v>425</v>
      </c>
      <c r="E441">
        <f t="shared" ca="1" si="28"/>
        <v>990</v>
      </c>
      <c r="F441">
        <f t="shared" ca="1" si="27"/>
        <v>438</v>
      </c>
      <c r="G441" t="str">
        <f ca="1">INDEX(Rutas_Despiece!C:C,MATCH($F441,$D:$D,0))</f>
        <v>Rutas_6</v>
      </c>
      <c r="H441" t="str">
        <f ca="1">INDEX(Rutas_Despiece!$D:$D,MATCH($F441,$D:$D,0))</f>
        <v>Ruta 6_6</v>
      </c>
      <c r="I441">
        <f ca="1">INDEX(Rutas_Despiece!$J:$J,MATCH($F441,$D:$D,0))</f>
        <v>41.648204999999997</v>
      </c>
      <c r="J441">
        <f ca="1">INDEX(Rutas_Despiece!$K:$K,MATCH($F441,$D:$D,0))</f>
        <v>-0.8865729</v>
      </c>
      <c r="L441" t="str">
        <f ca="1">INDEX(Rutas_Despiece!$F:$F,MATCH($F441,$D:$D,0))&amp;" "&amp;INDEX(Rutas_Despiece!$G:$G,MATCH($F441,$D:$D,0))</f>
        <v xml:space="preserve">Paseo Pamplona  </v>
      </c>
      <c r="M441" t="str">
        <f ca="1">INDEX(Rutas_Despiece!$H:$H,MATCH($F441,$D:$D,0))</f>
        <v>Zaragoza</v>
      </c>
      <c r="N441" t="str">
        <f ca="1">INDEX(Rutas_Despiece!$I:$I,MATCH($F441,$D:$D,0))</f>
        <v>Zaragoza, España</v>
      </c>
      <c r="O441" t="str">
        <f ca="1">INDEX(Rutas_Despiece!$L:$L,MATCH($F441,$D:$D,0))</f>
        <v>Frente Bilbao - Pd. Bus</v>
      </c>
      <c r="P441" s="39" t="str">
        <f ca="1">Rutas_Despiece!M441</f>
        <v>Ida</v>
      </c>
      <c r="Q441" s="39" t="str">
        <f ca="1">Rutas_Despiece!N441</f>
        <v>04:56</v>
      </c>
      <c r="R441" s="39" t="str">
        <f ca="1">Rutas_Despiece!O441</f>
        <v>12:56</v>
      </c>
      <c r="S441" s="39" t="str">
        <f ca="1">Rutas_Despiece!P441</f>
        <v>20:56</v>
      </c>
      <c r="T441" s="39" t="str">
        <f ca="1">Rutas_Despiece!Q441</f>
        <v>06:56</v>
      </c>
    </row>
    <row r="442" spans="1:20" x14ac:dyDescent="0.25">
      <c r="A442">
        <f ca="1">IF(Rutas_Despiece!A442&lt;&gt;Rutas_Despiece!A441,1,0)</f>
        <v>0</v>
      </c>
      <c r="B442" s="69" t="s">
        <v>1174</v>
      </c>
      <c r="C442">
        <f t="shared" ca="1" si="25"/>
        <v>1</v>
      </c>
      <c r="D442">
        <f t="shared" ca="1" si="26"/>
        <v>426</v>
      </c>
      <c r="E442">
        <f t="shared" ca="1" si="28"/>
        <v>990</v>
      </c>
      <c r="F442">
        <f t="shared" ca="1" si="27"/>
        <v>439</v>
      </c>
      <c r="G442" t="str">
        <f ca="1">INDEX(Rutas_Despiece!C:C,MATCH($F442,$D:$D,0))</f>
        <v>Rutas_6</v>
      </c>
      <c r="H442" t="str">
        <f ca="1">INDEX(Rutas_Despiece!$D:$D,MATCH($F442,$D:$D,0))</f>
        <v>Ruta 6_6</v>
      </c>
      <c r="I442">
        <f ca="1">INDEX(Rutas_Despiece!$J:$J,MATCH($F442,$D:$D,0))</f>
        <v>41.648918500000001</v>
      </c>
      <c r="J442">
        <f ca="1">INDEX(Rutas_Despiece!$K:$K,MATCH($F442,$D:$D,0))</f>
        <v>-0.87677159999999998</v>
      </c>
      <c r="L442" t="str">
        <f ca="1">INDEX(Rutas_Despiece!$F:$F,MATCH($F442,$D:$D,0))&amp;" "&amp;INDEX(Rutas_Despiece!$G:$G,MATCH($F442,$D:$D,0))</f>
        <v xml:space="preserve">Paseo La Mina  </v>
      </c>
      <c r="M442" t="str">
        <f ca="1">INDEX(Rutas_Despiece!$H:$H,MATCH($F442,$D:$D,0))</f>
        <v>Zaragoza</v>
      </c>
      <c r="N442" t="str">
        <f ca="1">INDEX(Rutas_Despiece!$I:$I,MATCH($F442,$D:$D,0))</f>
        <v>Zaragoza, España</v>
      </c>
      <c r="O442" t="str">
        <f ca="1">INDEX(Rutas_Despiece!$L:$L,MATCH($F442,$D:$D,0))</f>
        <v>Frente nº 21 - Pd. Bus</v>
      </c>
      <c r="P442" s="39" t="str">
        <f ca="1">Rutas_Despiece!M442</f>
        <v>Ida</v>
      </c>
      <c r="Q442" s="39" t="str">
        <f ca="1">Rutas_Despiece!N442</f>
        <v>04:57</v>
      </c>
      <c r="R442" s="39" t="str">
        <f ca="1">Rutas_Despiece!O442</f>
        <v>12:57</v>
      </c>
      <c r="S442" s="39" t="str">
        <f ca="1">Rutas_Despiece!P442</f>
        <v>20:57</v>
      </c>
      <c r="T442" s="39" t="str">
        <f ca="1">Rutas_Despiece!Q442</f>
        <v>06:57</v>
      </c>
    </row>
    <row r="443" spans="1:20" x14ac:dyDescent="0.25">
      <c r="A443">
        <f ca="1">IF(Rutas_Despiece!A443&lt;&gt;Rutas_Despiece!A442,1,0)</f>
        <v>0</v>
      </c>
      <c r="B443" s="69" t="s">
        <v>1174</v>
      </c>
      <c r="C443">
        <f t="shared" ca="1" si="25"/>
        <v>1</v>
      </c>
      <c r="D443">
        <f t="shared" ca="1" si="26"/>
        <v>427</v>
      </c>
      <c r="E443">
        <f t="shared" ca="1" si="28"/>
        <v>990</v>
      </c>
      <c r="F443">
        <f t="shared" ca="1" si="27"/>
        <v>440</v>
      </c>
      <c r="G443" t="str">
        <f ca="1">INDEX(Rutas_Despiece!C:C,MATCH($F443,$D:$D,0))</f>
        <v>Rutas_6</v>
      </c>
      <c r="H443" t="str">
        <f ca="1">INDEX(Rutas_Despiece!$D:$D,MATCH($F443,$D:$D,0))</f>
        <v>Ruta 6_6</v>
      </c>
      <c r="I443">
        <f ca="1">INDEX(Rutas_Despiece!$J:$J,MATCH($F443,$D:$D,0))</f>
        <v>41.651054999999999</v>
      </c>
      <c r="J443">
        <f ca="1">INDEX(Rutas_Despiece!$K:$K,MATCH($F443,$D:$D,0))</f>
        <v>-0.87082360000000003</v>
      </c>
      <c r="L443" t="str">
        <f ca="1">INDEX(Rutas_Despiece!$F:$F,MATCH($F443,$D:$D,0))&amp;" "&amp;INDEX(Rutas_Despiece!$G:$G,MATCH($F443,$D:$D,0))</f>
        <v xml:space="preserve">Calle Asalto  </v>
      </c>
      <c r="M443" t="str">
        <f ca="1">INDEX(Rutas_Despiece!$H:$H,MATCH($F443,$D:$D,0))</f>
        <v>Zaragoza</v>
      </c>
      <c r="N443" t="str">
        <f ca="1">INDEX(Rutas_Despiece!$I:$I,MATCH($F443,$D:$D,0))</f>
        <v>Zaragoza, España</v>
      </c>
      <c r="O443" t="str">
        <f ca="1">INDEX(Rutas_Despiece!$L:$L,MATCH($F443,$D:$D,0))</f>
        <v>Edf. Trovador</v>
      </c>
      <c r="P443" s="39" t="str">
        <f ca="1">Rutas_Despiece!M443</f>
        <v>Ida</v>
      </c>
      <c r="Q443" s="39" t="str">
        <f ca="1">Rutas_Despiece!N443</f>
        <v>04:59</v>
      </c>
      <c r="R443" s="39" t="str">
        <f ca="1">Rutas_Despiece!O443</f>
        <v>12:59</v>
      </c>
      <c r="S443" s="39" t="str">
        <f ca="1">Rutas_Despiece!P443</f>
        <v>20:59</v>
      </c>
      <c r="T443" s="39" t="str">
        <f ca="1">Rutas_Despiece!Q443</f>
        <v>06:59</v>
      </c>
    </row>
    <row r="444" spans="1:20" x14ac:dyDescent="0.25">
      <c r="A444">
        <f ca="1">IF(Rutas_Despiece!A444&lt;&gt;Rutas_Despiece!A443,1,0)</f>
        <v>0</v>
      </c>
      <c r="B444" s="69" t="s">
        <v>1174</v>
      </c>
      <c r="C444">
        <f t="shared" ca="1" si="25"/>
        <v>1</v>
      </c>
      <c r="D444">
        <f t="shared" ca="1" si="26"/>
        <v>428</v>
      </c>
      <c r="E444">
        <f t="shared" ca="1" si="28"/>
        <v>990</v>
      </c>
      <c r="F444">
        <f t="shared" ca="1" si="27"/>
        <v>441</v>
      </c>
      <c r="G444" t="str">
        <f ca="1">INDEX(Rutas_Despiece!C:C,MATCH($F444,$D:$D,0))</f>
        <v>Rutas_6</v>
      </c>
      <c r="H444" t="str">
        <f ca="1">INDEX(Rutas_Despiece!$D:$D,MATCH($F444,$D:$D,0))</f>
        <v>Ruta 6_6</v>
      </c>
      <c r="I444">
        <f ca="1">INDEX(Rutas_Despiece!$J:$J,MATCH($F444,$D:$D,0))</f>
        <v>41.6570733</v>
      </c>
      <c r="J444">
        <f ca="1">INDEX(Rutas_Despiece!$K:$K,MATCH($F444,$D:$D,0))</f>
        <v>-0.86968250000000002</v>
      </c>
      <c r="L444" t="str">
        <f ca="1">INDEX(Rutas_Despiece!$F:$F,MATCH($F444,$D:$D,0))&amp;" "&amp;INDEX(Rutas_Despiece!$G:$G,MATCH($F444,$D:$D,0))</f>
        <v xml:space="preserve">Avd. Puente del Pilar  </v>
      </c>
      <c r="M444" t="str">
        <f ca="1">INDEX(Rutas_Despiece!$H:$H,MATCH($F444,$D:$D,0))</f>
        <v>Zaragoza</v>
      </c>
      <c r="N444" t="str">
        <f ca="1">INDEX(Rutas_Despiece!$I:$I,MATCH($F444,$D:$D,0))</f>
        <v>Zaragoza, España</v>
      </c>
      <c r="O444" t="str">
        <f ca="1">INDEX(Rutas_Despiece!$L:$L,MATCH($F444,$D:$D,0))</f>
        <v>Esq. A. Solans - Pd. Bus</v>
      </c>
      <c r="P444" s="39" t="str">
        <f ca="1">Rutas_Despiece!M444</f>
        <v>Ida</v>
      </c>
      <c r="Q444" s="39" t="str">
        <f ca="1">Rutas_Despiece!N444</f>
        <v>05:01</v>
      </c>
      <c r="R444" s="39" t="str">
        <f ca="1">Rutas_Despiece!O444</f>
        <v>13:01</v>
      </c>
      <c r="S444" s="39" t="str">
        <f ca="1">Rutas_Despiece!P444</f>
        <v>21:01</v>
      </c>
      <c r="T444" s="39" t="str">
        <f ca="1">Rutas_Despiece!Q444</f>
        <v>07:01</v>
      </c>
    </row>
    <row r="445" spans="1:20" x14ac:dyDescent="0.25">
      <c r="A445">
        <f ca="1">IF(Rutas_Despiece!A445&lt;&gt;Rutas_Despiece!A444,1,0)</f>
        <v>0</v>
      </c>
      <c r="B445" s="69" t="s">
        <v>1174</v>
      </c>
      <c r="C445">
        <f t="shared" ca="1" si="25"/>
        <v>1</v>
      </c>
      <c r="D445">
        <f t="shared" ca="1" si="26"/>
        <v>429</v>
      </c>
      <c r="E445">
        <f t="shared" ca="1" si="28"/>
        <v>990</v>
      </c>
      <c r="F445">
        <f t="shared" ca="1" si="27"/>
        <v>442</v>
      </c>
      <c r="G445" t="str">
        <f ca="1">INDEX(Rutas_Despiece!C:C,MATCH($F445,$D:$D,0))</f>
        <v>Rutas_6</v>
      </c>
      <c r="H445" t="str">
        <f ca="1">INDEX(Rutas_Despiece!$D:$D,MATCH($F445,$D:$D,0))</f>
        <v>Ruta 6_6</v>
      </c>
      <c r="I445">
        <f ca="1">INDEX(Rutas_Despiece!$J:$J,MATCH($F445,$D:$D,0))</f>
        <v>41.670175800000003</v>
      </c>
      <c r="J445">
        <f ca="1">INDEX(Rutas_Despiece!$K:$K,MATCH($F445,$D:$D,0))</f>
        <v>-0.84863929999999999</v>
      </c>
      <c r="L445" t="str">
        <f ca="1">INDEX(Rutas_Despiece!$F:$F,MATCH($F445,$D:$D,0))&amp;" "&amp;INDEX(Rutas_Despiece!$G:$G,MATCH($F445,$D:$D,0))</f>
        <v xml:space="preserve">Avd. Cataluña nº 291 </v>
      </c>
      <c r="M445" t="str">
        <f ca="1">INDEX(Rutas_Despiece!$H:$H,MATCH($F445,$D:$D,0))</f>
        <v>Zaragoza</v>
      </c>
      <c r="N445" t="str">
        <f ca="1">INDEX(Rutas_Despiece!$I:$I,MATCH($F445,$D:$D,0))</f>
        <v>Zaragoza, España</v>
      </c>
      <c r="O445" t="str">
        <f ca="1">INDEX(Rutas_Despiece!$L:$L,MATCH($F445,$D:$D,0))</f>
        <v>Frente CAF - Pd. Bus (?)</v>
      </c>
      <c r="P445" s="39" t="str">
        <f ca="1">Rutas_Despiece!M445</f>
        <v>Ida</v>
      </c>
      <c r="Q445" s="39" t="str">
        <f ca="1">Rutas_Despiece!N445</f>
        <v>05:02</v>
      </c>
      <c r="R445" s="39" t="str">
        <f ca="1">Rutas_Despiece!O445</f>
        <v>13:02</v>
      </c>
      <c r="S445" s="39" t="str">
        <f ca="1">Rutas_Despiece!P445</f>
        <v>21:02</v>
      </c>
      <c r="T445" s="39" t="str">
        <f ca="1">Rutas_Despiece!Q445</f>
        <v>07:02</v>
      </c>
    </row>
    <row r="446" spans="1:20" x14ac:dyDescent="0.25">
      <c r="A446">
        <f ca="1">IF(Rutas_Despiece!A446&lt;&gt;Rutas_Despiece!A445,1,0)</f>
        <v>0</v>
      </c>
      <c r="B446" s="69" t="s">
        <v>1174</v>
      </c>
      <c r="C446">
        <f t="shared" ca="1" si="25"/>
        <v>1</v>
      </c>
      <c r="D446">
        <f t="shared" ca="1" si="26"/>
        <v>430</v>
      </c>
      <c r="E446">
        <f t="shared" ca="1" si="28"/>
        <v>990</v>
      </c>
      <c r="F446">
        <f t="shared" ca="1" si="27"/>
        <v>443</v>
      </c>
      <c r="G446" t="str">
        <f ca="1">INDEX(Rutas_Despiece!C:C,MATCH($F446,$D:$D,0))</f>
        <v>Rutas_Habituales_MTN</v>
      </c>
      <c r="H446" t="str">
        <f ca="1">INDEX(Rutas_Despiece!$D:$D,MATCH($F446,$D:$D,0))</f>
        <v>Ruta 1_20</v>
      </c>
      <c r="I446">
        <f ca="1">INDEX(Rutas_Despiece!$J:$J,MATCH($F446,$D:$D,0))</f>
        <v>41.667656999999998</v>
      </c>
      <c r="J446">
        <f ca="1">INDEX(Rutas_Despiece!$K:$K,MATCH($F446,$D:$D,0))</f>
        <v>-0.85514489999999999</v>
      </c>
      <c r="L446" t="str">
        <f ca="1">INDEX(Rutas_Despiece!$F:$F,MATCH($F446,$D:$D,0))&amp;" "&amp;INDEX(Rutas_Despiece!$G:$G,MATCH($F446,$D:$D,0))</f>
        <v xml:space="preserve">Avd. Cataluña nº 189 </v>
      </c>
      <c r="M446" t="str">
        <f ca="1">INDEX(Rutas_Despiece!$H:$H,MATCH($F446,$D:$D,0))</f>
        <v>Zaragoza</v>
      </c>
      <c r="N446" t="str">
        <f ca="1">INDEX(Rutas_Despiece!$I:$I,MATCH($F446,$D:$D,0))</f>
        <v>Zaragoza, España</v>
      </c>
      <c r="O446" t="str">
        <f ca="1">INDEX(Rutas_Despiece!$L:$L,MATCH($F446,$D:$D,0))</f>
        <v xml:space="preserve">Frente a los Charros </v>
      </c>
      <c r="P446" s="39" t="str">
        <f ca="1">Rutas_Despiece!M446</f>
        <v>Ida</v>
      </c>
      <c r="Q446" s="39" t="str">
        <f ca="1">Rutas_Despiece!N446</f>
        <v>05:30</v>
      </c>
      <c r="R446" s="39" t="str">
        <f ca="1">Rutas_Despiece!O446</f>
        <v>13:30</v>
      </c>
      <c r="S446" s="39" t="str">
        <f ca="1">Rutas_Despiece!P446</f>
        <v>21:30</v>
      </c>
      <c r="T446" s="39" t="str">
        <f ca="1">Rutas_Despiece!Q446</f>
        <v>07:30</v>
      </c>
    </row>
    <row r="447" spans="1:20" x14ac:dyDescent="0.25">
      <c r="A447">
        <f ca="1">IF(Rutas_Despiece!A447&lt;&gt;Rutas_Despiece!A446,1,0)</f>
        <v>0</v>
      </c>
      <c r="B447" s="69" t="s">
        <v>1174</v>
      </c>
      <c r="C447">
        <f t="shared" ca="1" si="25"/>
        <v>1</v>
      </c>
      <c r="D447">
        <f t="shared" ca="1" si="26"/>
        <v>431</v>
      </c>
      <c r="E447">
        <f t="shared" ca="1" si="28"/>
        <v>990</v>
      </c>
      <c r="F447">
        <f t="shared" ca="1" si="27"/>
        <v>444</v>
      </c>
      <c r="G447" t="str">
        <f ca="1">INDEX(Rutas_Despiece!C:C,MATCH($F447,$D:$D,0))</f>
        <v>Rutas_Habituales_MTN</v>
      </c>
      <c r="H447" t="str">
        <f ca="1">INDEX(Rutas_Despiece!$D:$D,MATCH($F447,$D:$D,0))</f>
        <v>Ruta 1_20</v>
      </c>
      <c r="I447">
        <f ca="1">INDEX(Rutas_Despiece!$J:$J,MATCH($F447,$D:$D,0))</f>
        <v>41.670175800000003</v>
      </c>
      <c r="J447">
        <f ca="1">INDEX(Rutas_Despiece!$K:$K,MATCH($F447,$D:$D,0))</f>
        <v>-0.84863929999999999</v>
      </c>
      <c r="L447" t="str">
        <f ca="1">INDEX(Rutas_Despiece!$F:$F,MATCH($F447,$D:$D,0))&amp;" "&amp;INDEX(Rutas_Despiece!$G:$G,MATCH($F447,$D:$D,0))</f>
        <v xml:space="preserve">Avd. Cataluña nº 291 </v>
      </c>
      <c r="M447" t="str">
        <f ca="1">INDEX(Rutas_Despiece!$H:$H,MATCH($F447,$D:$D,0))</f>
        <v>Zaragoza</v>
      </c>
      <c r="N447" t="str">
        <f ca="1">INDEX(Rutas_Despiece!$I:$I,MATCH($F447,$D:$D,0))</f>
        <v>Zaragoza, España</v>
      </c>
      <c r="O447" t="str">
        <f ca="1">INDEX(Rutas_Despiece!$L:$L,MATCH($F447,$D:$D,0))</f>
        <v>Frente CAF - Pd. Bus (?)</v>
      </c>
      <c r="P447" s="39" t="str">
        <f ca="1">Rutas_Despiece!M447</f>
        <v>Vuelta</v>
      </c>
      <c r="Q447" s="39" t="str">
        <f ca="1">Rutas_Despiece!N447</f>
        <v/>
      </c>
      <c r="R447" s="39" t="str">
        <f ca="1">Rutas_Despiece!O447</f>
        <v/>
      </c>
      <c r="S447" s="39" t="str">
        <f ca="1">Rutas_Despiece!P447</f>
        <v/>
      </c>
      <c r="T447" s="39" t="str">
        <f ca="1">Rutas_Despiece!Q447</f>
        <v/>
      </c>
    </row>
    <row r="448" spans="1:20" x14ac:dyDescent="0.25">
      <c r="A448">
        <f ca="1">IF(Rutas_Despiece!A448&lt;&gt;Rutas_Despiece!A447,1,0)</f>
        <v>0</v>
      </c>
      <c r="B448" s="69" t="s">
        <v>1174</v>
      </c>
      <c r="C448">
        <f t="shared" ca="1" si="25"/>
        <v>1</v>
      </c>
      <c r="D448">
        <f t="shared" ca="1" si="26"/>
        <v>432</v>
      </c>
      <c r="E448">
        <f t="shared" ca="1" si="28"/>
        <v>990</v>
      </c>
      <c r="F448">
        <f t="shared" ca="1" si="27"/>
        <v>445</v>
      </c>
      <c r="G448" t="str">
        <f ca="1">INDEX(Rutas_Despiece!C:C,MATCH($F448,$D:$D,0))</f>
        <v>Rutas_Habituales_MTN</v>
      </c>
      <c r="H448" t="str">
        <f ca="1">INDEX(Rutas_Despiece!$D:$D,MATCH($F448,$D:$D,0))</f>
        <v>Ruta 1_20</v>
      </c>
      <c r="I448">
        <f ca="1">INDEX(Rutas_Despiece!$J:$J,MATCH($F448,$D:$D,0))</f>
        <v>41.6695785</v>
      </c>
      <c r="J448">
        <f ca="1">INDEX(Rutas_Despiece!$K:$K,MATCH($F448,$D:$D,0))</f>
        <v>-0.83917200000000003</v>
      </c>
      <c r="L448" t="str">
        <f ca="1">INDEX(Rutas_Despiece!$F:$F,MATCH($F448,$D:$D,0))&amp;" "&amp;INDEX(Rutas_Despiece!$G:$G,MATCH($F448,$D:$D,0))</f>
        <v xml:space="preserve">Avd. Santa Isabel  </v>
      </c>
      <c r="M448" t="str">
        <f ca="1">INDEX(Rutas_Despiece!$H:$H,MATCH($F448,$D:$D,0))</f>
        <v>Zaragoza</v>
      </c>
      <c r="N448" t="str">
        <f ca="1">INDEX(Rutas_Despiece!$I:$I,MATCH($F448,$D:$D,0))</f>
        <v>Zaragoza, España</v>
      </c>
      <c r="O448" t="str">
        <f ca="1">INDEX(Rutas_Despiece!$L:$L,MATCH($F448,$D:$D,0))</f>
        <v>Frente Avd. de la Industria - Pd. Bus</v>
      </c>
      <c r="P448" s="39" t="str">
        <f ca="1">Rutas_Despiece!M448</f>
        <v>Vuelta</v>
      </c>
      <c r="Q448" s="39" t="str">
        <f ca="1">Rutas_Despiece!N448</f>
        <v/>
      </c>
      <c r="R448" s="39" t="str">
        <f ca="1">Rutas_Despiece!O448</f>
        <v/>
      </c>
      <c r="S448" s="39" t="str">
        <f ca="1">Rutas_Despiece!P448</f>
        <v/>
      </c>
      <c r="T448" s="39" t="str">
        <f ca="1">Rutas_Despiece!Q448</f>
        <v/>
      </c>
    </row>
    <row r="449" spans="1:20" x14ac:dyDescent="0.25">
      <c r="A449">
        <f ca="1">IF(Rutas_Despiece!A449&lt;&gt;Rutas_Despiece!A448,1,0)</f>
        <v>0</v>
      </c>
      <c r="B449" s="69" t="s">
        <v>1174</v>
      </c>
      <c r="C449">
        <f t="shared" ca="1" si="25"/>
        <v>1</v>
      </c>
      <c r="D449">
        <f t="shared" ca="1" si="26"/>
        <v>433</v>
      </c>
      <c r="E449">
        <f t="shared" ca="1" si="28"/>
        <v>990</v>
      </c>
      <c r="F449">
        <f t="shared" ca="1" si="27"/>
        <v>446</v>
      </c>
      <c r="G449" t="str">
        <f ca="1">INDEX(Rutas_Despiece!C:C,MATCH($F449,$D:$D,0))</f>
        <v>Rutas_Habituales_MTN</v>
      </c>
      <c r="H449" t="str">
        <f ca="1">INDEX(Rutas_Despiece!$D:$D,MATCH($F449,$D:$D,0))</f>
        <v>Ruta 1_20</v>
      </c>
      <c r="I449">
        <f ca="1">INDEX(Rutas_Despiece!$J:$J,MATCH($F449,$D:$D,0))</f>
        <v>41.670031000000002</v>
      </c>
      <c r="J449">
        <f ca="1">INDEX(Rutas_Despiece!$K:$K,MATCH($F449,$D:$D,0))</f>
        <v>-0.83945999999999998</v>
      </c>
      <c r="L449" t="str">
        <f ca="1">INDEX(Rutas_Despiece!$F:$F,MATCH($F449,$D:$D,0))&amp;" "&amp;INDEX(Rutas_Despiece!$G:$G,MATCH($F449,$D:$D,0))</f>
        <v xml:space="preserve">Avd. Santa Isabel nº 84 </v>
      </c>
      <c r="M449" t="str">
        <f ca="1">INDEX(Rutas_Despiece!$H:$H,MATCH($F449,$D:$D,0))</f>
        <v>Zaragoza</v>
      </c>
      <c r="N449" t="str">
        <f ca="1">INDEX(Rutas_Despiece!$I:$I,MATCH($F449,$D:$D,0))</f>
        <v>Zaragoza, España</v>
      </c>
      <c r="O449" t="str">
        <f ca="1">INDEX(Rutas_Despiece!$L:$L,MATCH($F449,$D:$D,0))</f>
        <v>Frente Plaza Serrano - Pd. Bus</v>
      </c>
      <c r="P449" s="39" t="str">
        <f ca="1">Rutas_Despiece!M449</f>
        <v>Vuelta</v>
      </c>
      <c r="Q449" s="39" t="str">
        <f ca="1">Rutas_Despiece!N449</f>
        <v/>
      </c>
      <c r="R449" s="39" t="str">
        <f ca="1">Rutas_Despiece!O449</f>
        <v/>
      </c>
      <c r="S449" s="39" t="str">
        <f ca="1">Rutas_Despiece!P449</f>
        <v/>
      </c>
      <c r="T449" s="39" t="str">
        <f ca="1">Rutas_Despiece!Q449</f>
        <v/>
      </c>
    </row>
    <row r="450" spans="1:20" x14ac:dyDescent="0.25">
      <c r="A450">
        <f ca="1">IF(Rutas_Despiece!A450&lt;&gt;Rutas_Despiece!A449,1,0)</f>
        <v>0</v>
      </c>
      <c r="B450" s="69" t="s">
        <v>1174</v>
      </c>
      <c r="C450">
        <f t="shared" ca="1" si="25"/>
        <v>1</v>
      </c>
      <c r="D450">
        <f t="shared" ca="1" si="26"/>
        <v>434</v>
      </c>
      <c r="E450">
        <f t="shared" ca="1" si="28"/>
        <v>990</v>
      </c>
      <c r="F450">
        <f t="shared" ca="1" si="27"/>
        <v>447</v>
      </c>
      <c r="G450" t="str">
        <f ca="1">INDEX(Rutas_Despiece!C:C,MATCH($F450,$D:$D,0))</f>
        <v>Rutas_Habituales_MTN</v>
      </c>
      <c r="H450" t="str">
        <f ca="1">INDEX(Rutas_Despiece!$D:$D,MATCH($F450,$D:$D,0))</f>
        <v>Ruta 1_20</v>
      </c>
      <c r="I450">
        <f ca="1">INDEX(Rutas_Despiece!$J:$J,MATCH($F450,$D:$D,0))</f>
        <v>41.648040000000002</v>
      </c>
      <c r="J450">
        <f ca="1">INDEX(Rutas_Despiece!$K:$K,MATCH($F450,$D:$D,0))</f>
        <v>-0.89369600000000005</v>
      </c>
      <c r="L450" t="str">
        <f ca="1">INDEX(Rutas_Despiece!$F:$F,MATCH($F450,$D:$D,0))&amp;" "&amp;INDEX(Rutas_Despiece!$G:$G,MATCH($F450,$D:$D,0))</f>
        <v xml:space="preserve">Avd. Real Zaragoza nº 65 </v>
      </c>
      <c r="M450" t="str">
        <f ca="1">INDEX(Rutas_Despiece!$H:$H,MATCH($F450,$D:$D,0))</f>
        <v>Zaragoza</v>
      </c>
      <c r="N450" t="str">
        <f ca="1">INDEX(Rutas_Despiece!$I:$I,MATCH($F450,$D:$D,0))</f>
        <v>Zaragoza, España</v>
      </c>
      <c r="O450" t="str">
        <f ca="1">INDEX(Rutas_Despiece!$L:$L,MATCH($F450,$D:$D,0))</f>
        <v>Pd. Bus Villamayor</v>
      </c>
      <c r="P450" s="39" t="str">
        <f ca="1">Rutas_Despiece!M450</f>
        <v>Vuelta</v>
      </c>
      <c r="Q450" s="39" t="str">
        <f ca="1">Rutas_Despiece!N450</f>
        <v/>
      </c>
      <c r="R450" s="39" t="str">
        <f ca="1">Rutas_Despiece!O450</f>
        <v/>
      </c>
      <c r="S450" s="39" t="str">
        <f ca="1">Rutas_Despiece!P450</f>
        <v/>
      </c>
      <c r="T450" s="39" t="str">
        <f ca="1">Rutas_Despiece!Q450</f>
        <v/>
      </c>
    </row>
    <row r="451" spans="1:20" x14ac:dyDescent="0.25">
      <c r="A451">
        <f ca="1">IF(Rutas_Despiece!A451&lt;&gt;Rutas_Despiece!A450,1,0)</f>
        <v>0</v>
      </c>
      <c r="B451" s="69" t="s">
        <v>1174</v>
      </c>
      <c r="C451">
        <f t="shared" ref="C451:C514" ca="1" si="29">IF(A451,0,1)</f>
        <v>1</v>
      </c>
      <c r="D451">
        <f t="shared" ca="1" si="26"/>
        <v>435</v>
      </c>
      <c r="E451">
        <f t="shared" ca="1" si="28"/>
        <v>990</v>
      </c>
      <c r="F451">
        <f t="shared" ca="1" si="27"/>
        <v>448</v>
      </c>
      <c r="G451" t="str">
        <f ca="1">INDEX(Rutas_Despiece!C:C,MATCH($F451,$D:$D,0))</f>
        <v>Rutas_Habituales_MTN</v>
      </c>
      <c r="H451" t="str">
        <f ca="1">INDEX(Rutas_Despiece!$D:$D,MATCH($F451,$D:$D,0))</f>
        <v>Ruta 1_20</v>
      </c>
      <c r="I451">
        <f ca="1">INDEX(Rutas_Despiece!$J:$J,MATCH($F451,$D:$D,0))</f>
        <v>41.749628000000001</v>
      </c>
      <c r="J451">
        <f ca="1">INDEX(Rutas_Despiece!$K:$K,MATCH($F451,$D:$D,0))</f>
        <v>-1.1755139999999999</v>
      </c>
      <c r="L451" t="str">
        <f ca="1">INDEX(Rutas_Despiece!$F:$F,MATCH($F451,$D:$D,0))&amp;" "&amp;INDEX(Rutas_Despiece!$G:$G,MATCH($F451,$D:$D,0))</f>
        <v xml:space="preserve">Pol. Ind Entrerrios </v>
      </c>
      <c r="M451" t="str">
        <f ca="1">INDEX(Rutas_Despiece!$H:$H,MATCH($F451,$D:$D,0))</f>
        <v>Figueruelas</v>
      </c>
      <c r="N451" t="str">
        <f ca="1">INDEX(Rutas_Despiece!$I:$I,MATCH($F451,$D:$D,0))</f>
        <v>Zaragoza, España</v>
      </c>
      <c r="O451" t="str">
        <f ca="1">INDEX(Rutas_Despiece!$L:$L,MATCH($F451,$D:$D,0))</f>
        <v>Opel Puerta 5</v>
      </c>
      <c r="P451" s="39" t="str">
        <f ca="1">Rutas_Despiece!M451</f>
        <v>Vuelta</v>
      </c>
      <c r="Q451" s="39" t="str">
        <f ca="1">Rutas_Despiece!N451</f>
        <v/>
      </c>
      <c r="R451" s="39" t="str">
        <f ca="1">Rutas_Despiece!O451</f>
        <v/>
      </c>
      <c r="S451" s="39" t="str">
        <f ca="1">Rutas_Despiece!P451</f>
        <v/>
      </c>
      <c r="T451" s="39" t="str">
        <f ca="1">Rutas_Despiece!Q451</f>
        <v/>
      </c>
    </row>
    <row r="452" spans="1:20" x14ac:dyDescent="0.25">
      <c r="A452">
        <f ca="1">IF(Rutas_Despiece!A452&lt;&gt;Rutas_Despiece!A451,1,0)</f>
        <v>0</v>
      </c>
      <c r="B452" s="69" t="s">
        <v>1174</v>
      </c>
      <c r="C452">
        <f t="shared" ca="1" si="29"/>
        <v>1</v>
      </c>
      <c r="D452">
        <f t="shared" ref="D452:D515" ca="1" si="30">D451+C452</f>
        <v>436</v>
      </c>
      <c r="E452">
        <f t="shared" ca="1" si="28"/>
        <v>990</v>
      </c>
      <c r="F452">
        <f t="shared" ref="F452:F515" ca="1" si="31">IF(F451&lt;E452,F451+1,"")</f>
        <v>449</v>
      </c>
      <c r="G452" t="str">
        <f ca="1">INDEX(Rutas_Despiece!C:C,MATCH($F452,$D:$D,0))</f>
        <v>Rutas_Habituales_MTN</v>
      </c>
      <c r="H452" t="str">
        <f ca="1">INDEX(Rutas_Despiece!$D:$D,MATCH($F452,$D:$D,0))</f>
        <v>Ruta 1_20</v>
      </c>
      <c r="I452">
        <f ca="1">INDEX(Rutas_Despiece!$J:$J,MATCH($F452,$D:$D,0))</f>
        <v>41.749628000000001</v>
      </c>
      <c r="J452">
        <f ca="1">INDEX(Rutas_Despiece!$K:$K,MATCH($F452,$D:$D,0))</f>
        <v>-1.1755139999999999</v>
      </c>
      <c r="L452" t="str">
        <f ca="1">INDEX(Rutas_Despiece!$F:$F,MATCH($F452,$D:$D,0))&amp;" "&amp;INDEX(Rutas_Despiece!$G:$G,MATCH($F452,$D:$D,0))</f>
        <v xml:space="preserve">Pol. Ind Entrerrios </v>
      </c>
      <c r="M452" t="str">
        <f ca="1">INDEX(Rutas_Despiece!$H:$H,MATCH($F452,$D:$D,0))</f>
        <v>Figueruelas</v>
      </c>
      <c r="N452" t="str">
        <f ca="1">INDEX(Rutas_Despiece!$I:$I,MATCH($F452,$D:$D,0))</f>
        <v>Zaragoza, España</v>
      </c>
      <c r="O452" t="str">
        <f ca="1">INDEX(Rutas_Despiece!$L:$L,MATCH($F452,$D:$D,0))</f>
        <v>Opel Puerta 5</v>
      </c>
      <c r="P452" s="39" t="str">
        <f ca="1">Rutas_Despiece!M452</f>
        <v>Vuelta</v>
      </c>
      <c r="Q452" s="39" t="str">
        <f ca="1">Rutas_Despiece!N452</f>
        <v/>
      </c>
      <c r="R452" s="39" t="str">
        <f ca="1">Rutas_Despiece!O452</f>
        <v/>
      </c>
      <c r="S452" s="39" t="str">
        <f ca="1">Rutas_Despiece!P452</f>
        <v/>
      </c>
      <c r="T452" s="39" t="str">
        <f ca="1">Rutas_Despiece!Q452</f>
        <v/>
      </c>
    </row>
    <row r="453" spans="1:20" x14ac:dyDescent="0.25">
      <c r="A453">
        <f ca="1">IF(Rutas_Despiece!A453&lt;&gt;Rutas_Despiece!A452,1,0)</f>
        <v>0</v>
      </c>
      <c r="B453" s="69" t="s">
        <v>1174</v>
      </c>
      <c r="C453">
        <f t="shared" ca="1" si="29"/>
        <v>1</v>
      </c>
      <c r="D453">
        <f t="shared" ca="1" si="30"/>
        <v>437</v>
      </c>
      <c r="E453">
        <f t="shared" ref="E453:E516" ca="1" si="32">E452</f>
        <v>990</v>
      </c>
      <c r="F453">
        <f t="shared" ca="1" si="31"/>
        <v>450</v>
      </c>
      <c r="G453" t="str">
        <f ca="1">INDEX(Rutas_Despiece!C:C,MATCH($F453,$D:$D,0))</f>
        <v>Rutas_Habituales_MTN</v>
      </c>
      <c r="H453" t="str">
        <f ca="1">INDEX(Rutas_Despiece!$D:$D,MATCH($F453,$D:$D,0))</f>
        <v>Ruta 1_20</v>
      </c>
      <c r="I453">
        <f ca="1">INDEX(Rutas_Despiece!$J:$J,MATCH($F453,$D:$D,0))</f>
        <v>41.666668700000002</v>
      </c>
      <c r="J453">
        <f ca="1">INDEX(Rutas_Despiece!$K:$K,MATCH($F453,$D:$D,0))</f>
        <v>-0.8238801</v>
      </c>
      <c r="L453" t="str">
        <f ca="1">INDEX(Rutas_Despiece!$F:$F,MATCH($F453,$D:$D,0))&amp;" "&amp;INDEX(Rutas_Despiece!$G:$G,MATCH($F453,$D:$D,0))</f>
        <v>Avd. Real Zaragoza nº 29</v>
      </c>
      <c r="M453" t="str">
        <f ca="1">INDEX(Rutas_Despiece!$H:$H,MATCH($F453,$D:$D,0))</f>
        <v>Zaragoza</v>
      </c>
      <c r="N453" t="str">
        <f ca="1">INDEX(Rutas_Despiece!$I:$I,MATCH($F453,$D:$D,0))</f>
        <v>Zaragoza, España</v>
      </c>
      <c r="O453" t="str">
        <f ca="1">INDEX(Rutas_Despiece!$L:$L,MATCH($F453,$D:$D,0))</f>
        <v>nº 29 - Pd. Bus</v>
      </c>
      <c r="P453" s="39" t="str">
        <f ca="1">Rutas_Despiece!M453</f>
        <v>Vuelta</v>
      </c>
      <c r="Q453" s="39" t="str">
        <f ca="1">Rutas_Despiece!N453</f>
        <v/>
      </c>
      <c r="R453" s="39" t="str">
        <f ca="1">Rutas_Despiece!O453</f>
        <v/>
      </c>
      <c r="S453" s="39" t="str">
        <f ca="1">Rutas_Despiece!P453</f>
        <v/>
      </c>
      <c r="T453" s="39" t="str">
        <f ca="1">Rutas_Despiece!Q453</f>
        <v/>
      </c>
    </row>
    <row r="454" spans="1:20" x14ac:dyDescent="0.25">
      <c r="A454">
        <f ca="1">IF(Rutas_Despiece!A454&lt;&gt;Rutas_Despiece!A453,1,0)</f>
        <v>0</v>
      </c>
      <c r="B454" s="69" t="s">
        <v>1174</v>
      </c>
      <c r="C454">
        <f t="shared" ca="1" si="29"/>
        <v>1</v>
      </c>
      <c r="D454">
        <f t="shared" ca="1" si="30"/>
        <v>438</v>
      </c>
      <c r="E454">
        <f t="shared" ca="1" si="32"/>
        <v>990</v>
      </c>
      <c r="F454">
        <f t="shared" ca="1" si="31"/>
        <v>451</v>
      </c>
      <c r="G454" t="str">
        <f ca="1">INDEX(Rutas_Despiece!C:C,MATCH($F454,$D:$D,0))</f>
        <v>Rutas_Habituales_MTN</v>
      </c>
      <c r="H454" t="str">
        <f ca="1">INDEX(Rutas_Despiece!$D:$D,MATCH($F454,$D:$D,0))</f>
        <v>Ruta 1_20</v>
      </c>
      <c r="I454">
        <f ca="1">INDEX(Rutas_Despiece!$J:$J,MATCH($F454,$D:$D,0))</f>
        <v>41.667011899999999</v>
      </c>
      <c r="J454">
        <f ca="1">INDEX(Rutas_Despiece!$K:$K,MATCH($F454,$D:$D,0))</f>
        <v>-0.83184990000000003</v>
      </c>
      <c r="L454" t="str">
        <f ca="1">INDEX(Rutas_Despiece!$F:$F,MATCH($F454,$D:$D,0))&amp;" "&amp;INDEX(Rutas_Despiece!$G:$G,MATCH($F454,$D:$D,0))</f>
        <v xml:space="preserve">Avd. Santa Isabel  </v>
      </c>
      <c r="M454" t="str">
        <f ca="1">INDEX(Rutas_Despiece!$H:$H,MATCH($F454,$D:$D,0))</f>
        <v>Zaragoza</v>
      </c>
      <c r="N454" t="str">
        <f ca="1">INDEX(Rutas_Despiece!$I:$I,MATCH($F454,$D:$D,0))</f>
        <v>Zaragoza, España</v>
      </c>
      <c r="O454" t="str">
        <f ca="1">INDEX(Rutas_Despiece!$L:$L,MATCH($F454,$D:$D,0))</f>
        <v>Plaza Serrano Bergés - Pd. Bus</v>
      </c>
      <c r="P454" s="39" t="str">
        <f ca="1">Rutas_Despiece!M454</f>
        <v>Vuelta</v>
      </c>
      <c r="Q454" s="39" t="str">
        <f ca="1">Rutas_Despiece!N454</f>
        <v/>
      </c>
      <c r="R454" s="39" t="str">
        <f ca="1">Rutas_Despiece!O454</f>
        <v/>
      </c>
      <c r="S454" s="39" t="str">
        <f ca="1">Rutas_Despiece!P454</f>
        <v/>
      </c>
      <c r="T454" s="39" t="str">
        <f ca="1">Rutas_Despiece!Q454</f>
        <v/>
      </c>
    </row>
    <row r="455" spans="1:20" x14ac:dyDescent="0.25">
      <c r="A455">
        <f ca="1">IF(Rutas_Despiece!A455&lt;&gt;Rutas_Despiece!A454,1,0)</f>
        <v>0</v>
      </c>
      <c r="B455" s="69" t="s">
        <v>1174</v>
      </c>
      <c r="C455">
        <f t="shared" ca="1" si="29"/>
        <v>1</v>
      </c>
      <c r="D455">
        <f t="shared" ca="1" si="30"/>
        <v>439</v>
      </c>
      <c r="E455">
        <f t="shared" ca="1" si="32"/>
        <v>990</v>
      </c>
      <c r="F455">
        <f t="shared" ca="1" si="31"/>
        <v>452</v>
      </c>
      <c r="G455" t="str">
        <f ca="1">INDEX(Rutas_Despiece!C:C,MATCH($F455,$D:$D,0))</f>
        <v>Rutas_Habituales_MTN</v>
      </c>
      <c r="H455" t="str">
        <f ca="1">INDEX(Rutas_Despiece!$D:$D,MATCH($F455,$D:$D,0))</f>
        <v>Ruta 1_20</v>
      </c>
      <c r="I455">
        <f ca="1">INDEX(Rutas_Despiece!$J:$J,MATCH($F455,$D:$D,0))</f>
        <v>41.669856299999999</v>
      </c>
      <c r="J455">
        <f ca="1">INDEX(Rutas_Despiece!$K:$K,MATCH($F455,$D:$D,0))</f>
        <v>-0.83922399999999997</v>
      </c>
      <c r="L455" t="str">
        <f ca="1">INDEX(Rutas_Despiece!$F:$F,MATCH($F455,$D:$D,0))&amp;" "&amp;INDEX(Rutas_Despiece!$G:$G,MATCH($F455,$D:$D,0))</f>
        <v xml:space="preserve">Avd. Santa Isabel  </v>
      </c>
      <c r="M455" t="str">
        <f ca="1">INDEX(Rutas_Despiece!$H:$H,MATCH($F455,$D:$D,0))</f>
        <v>Zaragoza</v>
      </c>
      <c r="N455" t="str">
        <f ca="1">INDEX(Rutas_Despiece!$I:$I,MATCH($F455,$D:$D,0))</f>
        <v>Zaragoza, España</v>
      </c>
      <c r="O455" t="str">
        <f ca="1">INDEX(Rutas_Despiece!$L:$L,MATCH($F455,$D:$D,0))</f>
        <v>Esq. Avd. Industria - Gasolinera - Pd. Bus</v>
      </c>
      <c r="P455" s="39" t="str">
        <f ca="1">Rutas_Despiece!M455</f>
        <v>Vuelta</v>
      </c>
      <c r="Q455" s="39" t="str">
        <f ca="1">Rutas_Despiece!N455</f>
        <v/>
      </c>
      <c r="R455" s="39" t="str">
        <f ca="1">Rutas_Despiece!O455</f>
        <v/>
      </c>
      <c r="S455" s="39" t="str">
        <f ca="1">Rutas_Despiece!P455</f>
        <v/>
      </c>
      <c r="T455" s="39" t="str">
        <f ca="1">Rutas_Despiece!Q455</f>
        <v/>
      </c>
    </row>
    <row r="456" spans="1:20" x14ac:dyDescent="0.25">
      <c r="A456">
        <f ca="1">IF(Rutas_Despiece!A456&lt;&gt;Rutas_Despiece!A455,1,0)</f>
        <v>0</v>
      </c>
      <c r="B456" s="69" t="s">
        <v>1174</v>
      </c>
      <c r="C456">
        <f t="shared" ca="1" si="29"/>
        <v>1</v>
      </c>
      <c r="D456">
        <f t="shared" ca="1" si="30"/>
        <v>440</v>
      </c>
      <c r="E456">
        <f t="shared" ca="1" si="32"/>
        <v>990</v>
      </c>
      <c r="F456">
        <f t="shared" ca="1" si="31"/>
        <v>453</v>
      </c>
      <c r="G456" t="str">
        <f ca="1">INDEX(Rutas_Despiece!C:C,MATCH($F456,$D:$D,0))</f>
        <v>Rutas_Habituales_MTN</v>
      </c>
      <c r="H456" t="str">
        <f ca="1">INDEX(Rutas_Despiece!$D:$D,MATCH($F456,$D:$D,0))</f>
        <v>Ruta 1_20</v>
      </c>
      <c r="I456">
        <f ca="1">INDEX(Rutas_Despiece!$J:$J,MATCH($F456,$D:$D,0))</f>
        <v>41.669934499999997</v>
      </c>
      <c r="J456">
        <f ca="1">INDEX(Rutas_Despiece!$K:$K,MATCH($F456,$D:$D,0))</f>
        <v>-0.84633020000000003</v>
      </c>
      <c r="L456" t="str">
        <f ca="1">INDEX(Rutas_Despiece!$F:$F,MATCH($F456,$D:$D,0))&amp;" "&amp;INDEX(Rutas_Despiece!$G:$G,MATCH($F456,$D:$D,0))</f>
        <v xml:space="preserve">Avd. Cataluña  </v>
      </c>
      <c r="M456" t="str">
        <f ca="1">INDEX(Rutas_Despiece!$H:$H,MATCH($F456,$D:$D,0))</f>
        <v>Zaragoza</v>
      </c>
      <c r="N456" t="str">
        <f ca="1">INDEX(Rutas_Despiece!$I:$I,MATCH($F456,$D:$D,0))</f>
        <v>Zaragoza, España</v>
      </c>
      <c r="O456" t="str">
        <f ca="1">INDEX(Rutas_Despiece!$L:$L,MATCH($F456,$D:$D,0))</f>
        <v>CAF - Pd. Bus</v>
      </c>
      <c r="P456" s="39" t="str">
        <f ca="1">Rutas_Despiece!M456</f>
        <v>Vuelta</v>
      </c>
      <c r="Q456" s="39" t="str">
        <f ca="1">Rutas_Despiece!N456</f>
        <v/>
      </c>
      <c r="R456" s="39" t="str">
        <f ca="1">Rutas_Despiece!O456</f>
        <v/>
      </c>
      <c r="S456" s="39" t="str">
        <f ca="1">Rutas_Despiece!P456</f>
        <v/>
      </c>
      <c r="T456" s="39" t="str">
        <f ca="1">Rutas_Despiece!Q456</f>
        <v/>
      </c>
    </row>
    <row r="457" spans="1:20" x14ac:dyDescent="0.25">
      <c r="A457">
        <f ca="1">IF(Rutas_Despiece!A457&lt;&gt;Rutas_Despiece!A456,1,0)</f>
        <v>0</v>
      </c>
      <c r="B457" s="69" t="s">
        <v>1174</v>
      </c>
      <c r="C457">
        <f t="shared" ca="1" si="29"/>
        <v>1</v>
      </c>
      <c r="D457">
        <f t="shared" ca="1" si="30"/>
        <v>441</v>
      </c>
      <c r="E457">
        <f t="shared" ca="1" si="32"/>
        <v>990</v>
      </c>
      <c r="F457">
        <f t="shared" ca="1" si="31"/>
        <v>454</v>
      </c>
      <c r="G457" t="str">
        <f ca="1">INDEX(Rutas_Despiece!C:C,MATCH($F457,$D:$D,0))</f>
        <v>Rutas_Habituales_MTN</v>
      </c>
      <c r="H457" t="str">
        <f ca="1">INDEX(Rutas_Despiece!$D:$D,MATCH($F457,$D:$D,0))</f>
        <v>Ruta 1_20</v>
      </c>
      <c r="I457">
        <f ca="1">INDEX(Rutas_Despiece!$J:$J,MATCH($F457,$D:$D,0))</f>
        <v>41.667656999999998</v>
      </c>
      <c r="J457">
        <f ca="1">INDEX(Rutas_Despiece!$K:$K,MATCH($F457,$D:$D,0))</f>
        <v>-0.85514489999999999</v>
      </c>
      <c r="L457" t="str">
        <f ca="1">INDEX(Rutas_Despiece!$F:$F,MATCH($F457,$D:$D,0))&amp;" "&amp;INDEX(Rutas_Despiece!$G:$G,MATCH($F457,$D:$D,0))</f>
        <v>Avd. Cataluña nº 189</v>
      </c>
      <c r="M457" t="str">
        <f ca="1">INDEX(Rutas_Despiece!$H:$H,MATCH($F457,$D:$D,0))</f>
        <v>Zaragoza</v>
      </c>
      <c r="N457" t="str">
        <f ca="1">INDEX(Rutas_Despiece!$I:$I,MATCH($F457,$D:$D,0))</f>
        <v>Zaragoza, España</v>
      </c>
      <c r="O457">
        <f ca="1">INDEX(Rutas_Despiece!$L:$L,MATCH($F457,$D:$D,0))</f>
        <v>0</v>
      </c>
      <c r="P457" s="39" t="str">
        <f ca="1">Rutas_Despiece!M457</f>
        <v>Vuelta</v>
      </c>
      <c r="Q457" s="39" t="str">
        <f ca="1">Rutas_Despiece!N457</f>
        <v/>
      </c>
      <c r="R457" s="39" t="str">
        <f ca="1">Rutas_Despiece!O457</f>
        <v/>
      </c>
      <c r="S457" s="39" t="str">
        <f ca="1">Rutas_Despiece!P457</f>
        <v/>
      </c>
      <c r="T457" s="39" t="str">
        <f ca="1">Rutas_Despiece!Q457</f>
        <v/>
      </c>
    </row>
    <row r="458" spans="1:20" x14ac:dyDescent="0.25">
      <c r="A458">
        <f ca="1">IF(Rutas_Despiece!A458&lt;&gt;Rutas_Despiece!A457,1,0)</f>
        <v>0</v>
      </c>
      <c r="B458" s="69" t="s">
        <v>1174</v>
      </c>
      <c r="C458">
        <f t="shared" ca="1" si="29"/>
        <v>1</v>
      </c>
      <c r="D458">
        <f t="shared" ca="1" si="30"/>
        <v>442</v>
      </c>
      <c r="E458">
        <f t="shared" ca="1" si="32"/>
        <v>990</v>
      </c>
      <c r="F458">
        <f t="shared" ca="1" si="31"/>
        <v>455</v>
      </c>
      <c r="G458" t="str">
        <f ca="1">INDEX(Rutas_Despiece!C:C,MATCH($F458,$D:$D,0))</f>
        <v>Rutas_Habituales_MTN</v>
      </c>
      <c r="H458" t="str">
        <f ca="1">INDEX(Rutas_Despiece!$D:$D,MATCH($F458,$D:$D,0))</f>
        <v>Ruta 2_20</v>
      </c>
      <c r="I458">
        <f ca="1">INDEX(Rutas_Despiece!$J:$J,MATCH($F458,$D:$D,0))</f>
        <v>41.657095499999997</v>
      </c>
      <c r="J458">
        <f ca="1">INDEX(Rutas_Despiece!$K:$K,MATCH($F458,$D:$D,0))</f>
        <v>-0.85861659999999995</v>
      </c>
      <c r="L458" t="str">
        <f ca="1">INDEX(Rutas_Despiece!$F:$F,MATCH($F458,$D:$D,0))&amp;" "&amp;INDEX(Rutas_Despiece!$G:$G,MATCH($F458,$D:$D,0))</f>
        <v xml:space="preserve">Balbino Orensanz  </v>
      </c>
      <c r="M458" t="str">
        <f ca="1">INDEX(Rutas_Despiece!$H:$H,MATCH($F458,$D:$D,0))</f>
        <v>Zaragoza</v>
      </c>
      <c r="N458" t="str">
        <f ca="1">INDEX(Rutas_Despiece!$I:$I,MATCH($F458,$D:$D,0))</f>
        <v>Zaragoza, España</v>
      </c>
      <c r="O458" t="str">
        <f ca="1">INDEX(Rutas_Despiece!$L:$L,MATCH($F458,$D:$D,0))</f>
        <v>Esq. Alfonso Zapater - Pd. Bus</v>
      </c>
      <c r="P458" s="39" t="str">
        <f ca="1">Rutas_Despiece!M458</f>
        <v>Vuelta</v>
      </c>
      <c r="Q458" s="39" t="str">
        <f ca="1">Rutas_Despiece!N458</f>
        <v/>
      </c>
      <c r="R458" s="39" t="str">
        <f ca="1">Rutas_Despiece!O458</f>
        <v/>
      </c>
      <c r="S458" s="39" t="str">
        <f ca="1">Rutas_Despiece!P458</f>
        <v/>
      </c>
      <c r="T458" s="39" t="str">
        <f ca="1">Rutas_Despiece!Q458</f>
        <v/>
      </c>
    </row>
    <row r="459" spans="1:20" x14ac:dyDescent="0.25">
      <c r="A459">
        <f ca="1">IF(Rutas_Despiece!A459&lt;&gt;Rutas_Despiece!A458,1,0)</f>
        <v>1</v>
      </c>
      <c r="B459" s="69" t="s">
        <v>1174</v>
      </c>
      <c r="C459">
        <f t="shared" ca="1" si="29"/>
        <v>0</v>
      </c>
      <c r="D459">
        <f t="shared" ca="1" si="30"/>
        <v>442</v>
      </c>
      <c r="E459">
        <f t="shared" ca="1" si="32"/>
        <v>990</v>
      </c>
      <c r="F459">
        <f t="shared" ca="1" si="31"/>
        <v>456</v>
      </c>
      <c r="G459" t="str">
        <f ca="1">INDEX(Rutas_Despiece!C:C,MATCH($F459,$D:$D,0))</f>
        <v>Rutas_Habituales_MTN</v>
      </c>
      <c r="H459" t="str">
        <f ca="1">INDEX(Rutas_Despiece!$D:$D,MATCH($F459,$D:$D,0))</f>
        <v>Ruta 2_20</v>
      </c>
      <c r="I459">
        <f ca="1">INDEX(Rutas_Despiece!$J:$J,MATCH($F459,$D:$D,0))</f>
        <v>41.660539900000003</v>
      </c>
      <c r="J459">
        <f ca="1">INDEX(Rutas_Despiece!$K:$K,MATCH($F459,$D:$D,0))</f>
        <v>-0.86379159999999999</v>
      </c>
      <c r="L459" t="str">
        <f ca="1">INDEX(Rutas_Despiece!$F:$F,MATCH($F459,$D:$D,0))&amp;" "&amp;INDEX(Rutas_Despiece!$G:$G,MATCH($F459,$D:$D,0))</f>
        <v xml:space="preserve">Marqués de la Cadena  </v>
      </c>
      <c r="M459" t="str">
        <f ca="1">INDEX(Rutas_Despiece!$H:$H,MATCH($F459,$D:$D,0))</f>
        <v>Zaragoza</v>
      </c>
      <c r="N459" t="str">
        <f ca="1">INDEX(Rutas_Despiece!$I:$I,MATCH($F459,$D:$D,0))</f>
        <v>Zaragoza, España</v>
      </c>
      <c r="O459" t="str">
        <f ca="1">INDEX(Rutas_Despiece!$L:$L,MATCH($F459,$D:$D,0))</f>
        <v>Esq. Avd. La Jota - Pd. Bus</v>
      </c>
      <c r="P459" s="39" t="str">
        <f ca="1">Rutas_Despiece!M459</f>
        <v>Ida</v>
      </c>
      <c r="Q459" s="39">
        <f ca="1">Rutas_Despiece!N459</f>
        <v>0</v>
      </c>
      <c r="R459" s="39">
        <f ca="1">Rutas_Despiece!O459</f>
        <v>0</v>
      </c>
      <c r="S459" s="39">
        <f ca="1">Rutas_Despiece!P459</f>
        <v>0</v>
      </c>
      <c r="T459" s="39">
        <f ca="1">Rutas_Despiece!Q459</f>
        <v>0</v>
      </c>
    </row>
    <row r="460" spans="1:20" x14ac:dyDescent="0.25">
      <c r="A460">
        <f ca="1">IF(Rutas_Despiece!A460&lt;&gt;Rutas_Despiece!A459,1,0)</f>
        <v>0</v>
      </c>
      <c r="B460" s="69" t="s">
        <v>1174</v>
      </c>
      <c r="C460">
        <f t="shared" ca="1" si="29"/>
        <v>1</v>
      </c>
      <c r="D460">
        <f t="shared" ca="1" si="30"/>
        <v>443</v>
      </c>
      <c r="E460">
        <f t="shared" ca="1" si="32"/>
        <v>990</v>
      </c>
      <c r="F460">
        <f t="shared" ca="1" si="31"/>
        <v>457</v>
      </c>
      <c r="G460" t="str">
        <f ca="1">INDEX(Rutas_Despiece!C:C,MATCH($F460,$D:$D,0))</f>
        <v>Rutas_Habituales_MTN</v>
      </c>
      <c r="H460" t="str">
        <f ca="1">INDEX(Rutas_Despiece!$D:$D,MATCH($F460,$D:$D,0))</f>
        <v>Ruta 2_20</v>
      </c>
      <c r="I460">
        <f ca="1">INDEX(Rutas_Despiece!$J:$J,MATCH($F460,$D:$D,0))</f>
        <v>41.662917499999999</v>
      </c>
      <c r="J460">
        <f ca="1">INDEX(Rutas_Despiece!$K:$K,MATCH($F460,$D:$D,0))</f>
        <v>-0.86629460000000003</v>
      </c>
      <c r="L460" t="str">
        <f ca="1">INDEX(Rutas_Despiece!$F:$F,MATCH($F460,$D:$D,0))&amp;" "&amp;INDEX(Rutas_Despiece!$G:$G,MATCH($F460,$D:$D,0))</f>
        <v xml:space="preserve">Marqués de la Cadena </v>
      </c>
      <c r="M460" t="str">
        <f ca="1">INDEX(Rutas_Despiece!$H:$H,MATCH($F460,$D:$D,0))</f>
        <v>Zaragoza</v>
      </c>
      <c r="N460" t="str">
        <f ca="1">INDEX(Rutas_Despiece!$I:$I,MATCH($F460,$D:$D,0))</f>
        <v>Zaragoza, España</v>
      </c>
      <c r="O460" t="str">
        <f ca="1">INDEX(Rutas_Despiece!$L:$L,MATCH($F460,$D:$D,0))</f>
        <v>Frente nº 57 - Pd. Bus CAN</v>
      </c>
      <c r="P460" s="39" t="str">
        <f ca="1">Rutas_Despiece!M460</f>
        <v>Ida</v>
      </c>
      <c r="Q460" s="39" t="str">
        <f ca="1">Rutas_Despiece!N460</f>
        <v>5:00</v>
      </c>
      <c r="R460" s="39" t="str">
        <f ca="1">Rutas_Despiece!O460</f>
        <v>12:58</v>
      </c>
      <c r="S460" s="39" t="str">
        <f ca="1">Rutas_Despiece!P460</f>
        <v>20:58</v>
      </c>
      <c r="T460" s="39">
        <f ca="1">Rutas_Despiece!Q460</f>
        <v>0</v>
      </c>
    </row>
    <row r="461" spans="1:20" x14ac:dyDescent="0.25">
      <c r="A461">
        <f ca="1">IF(Rutas_Despiece!A461&lt;&gt;Rutas_Despiece!A460,1,0)</f>
        <v>0</v>
      </c>
      <c r="B461" s="69" t="s">
        <v>1174</v>
      </c>
      <c r="C461">
        <f t="shared" ca="1" si="29"/>
        <v>1</v>
      </c>
      <c r="D461">
        <f t="shared" ca="1" si="30"/>
        <v>444</v>
      </c>
      <c r="E461">
        <f t="shared" ca="1" si="32"/>
        <v>990</v>
      </c>
      <c r="F461">
        <f t="shared" ca="1" si="31"/>
        <v>458</v>
      </c>
      <c r="G461" t="str">
        <f ca="1">INDEX(Rutas_Despiece!C:C,MATCH($F461,$D:$D,0))</f>
        <v>Rutas_Habituales_MTN</v>
      </c>
      <c r="H461" t="str">
        <f ca="1">INDEX(Rutas_Despiece!$D:$D,MATCH($F461,$D:$D,0))</f>
        <v>Ruta 2_20</v>
      </c>
      <c r="I461">
        <f ca="1">INDEX(Rutas_Despiece!$J:$J,MATCH($F461,$D:$D,0))</f>
        <v>41.666624300000002</v>
      </c>
      <c r="J461">
        <f ca="1">INDEX(Rutas_Despiece!$K:$K,MATCH($F461,$D:$D,0))</f>
        <v>-0.87490239999999997</v>
      </c>
      <c r="L461" t="str">
        <f ca="1">INDEX(Rutas_Despiece!$F:$F,MATCH($F461,$D:$D,0))&amp;" "&amp;INDEX(Rutas_Despiece!$G:$G,MATCH($F461,$D:$D,0))</f>
        <v xml:space="preserve">Valle de Broto  </v>
      </c>
      <c r="M461" t="str">
        <f ca="1">INDEX(Rutas_Despiece!$H:$H,MATCH($F461,$D:$D,0))</f>
        <v>Zaragoza</v>
      </c>
      <c r="N461" t="str">
        <f ca="1">INDEX(Rutas_Despiece!$I:$I,MATCH($F461,$D:$D,0))</f>
        <v>Zaragoza, España</v>
      </c>
      <c r="O461" t="str">
        <f ca="1">INDEX(Rutas_Despiece!$L:$L,MATCH($F461,$D:$D,0))</f>
        <v>Esq. Valle Pineta - Bar La Pd.</v>
      </c>
      <c r="P461" s="39" t="str">
        <f ca="1">Rutas_Despiece!M461</f>
        <v>Ida</v>
      </c>
      <c r="Q461" s="39" t="str">
        <f ca="1">Rutas_Despiece!N461</f>
        <v>5:02</v>
      </c>
      <c r="R461" s="39" t="str">
        <f ca="1">Rutas_Despiece!O461</f>
        <v>13:00</v>
      </c>
      <c r="S461" s="39" t="str">
        <f ca="1">Rutas_Despiece!P461</f>
        <v>21:00</v>
      </c>
      <c r="T461" s="39">
        <f ca="1">Rutas_Despiece!Q461</f>
        <v>0</v>
      </c>
    </row>
    <row r="462" spans="1:20" x14ac:dyDescent="0.25">
      <c r="A462">
        <f ca="1">IF(Rutas_Despiece!A462&lt;&gt;Rutas_Despiece!A461,1,0)</f>
        <v>0</v>
      </c>
      <c r="B462" s="69" t="s">
        <v>1174</v>
      </c>
      <c r="C462">
        <f t="shared" ca="1" si="29"/>
        <v>1</v>
      </c>
      <c r="D462">
        <f t="shared" ca="1" si="30"/>
        <v>445</v>
      </c>
      <c r="E462">
        <f t="shared" ca="1" si="32"/>
        <v>990</v>
      </c>
      <c r="F462">
        <f t="shared" ca="1" si="31"/>
        <v>459</v>
      </c>
      <c r="G462" t="str">
        <f ca="1">INDEX(Rutas_Despiece!C:C,MATCH($F462,$D:$D,0))</f>
        <v>Rutas_Habituales_MTN</v>
      </c>
      <c r="H462" t="str">
        <f ca="1">INDEX(Rutas_Despiece!$D:$D,MATCH($F462,$D:$D,0))</f>
        <v>Ruta 2_20</v>
      </c>
      <c r="I462">
        <f ca="1">INDEX(Rutas_Despiece!$J:$J,MATCH($F462,$D:$D,0))</f>
        <v>41.668570000000003</v>
      </c>
      <c r="J462">
        <f ca="1">INDEX(Rutas_Despiece!$K:$K,MATCH($F462,$D:$D,0))</f>
        <v>-0.87667799999999996</v>
      </c>
      <c r="L462" t="str">
        <f ca="1">INDEX(Rutas_Despiece!$F:$F,MATCH($F462,$D:$D,0))&amp;" "&amp;INDEX(Rutas_Despiece!$G:$G,MATCH($F462,$D:$D,0))</f>
        <v>Salvador Allende nº 18</v>
      </c>
      <c r="M462" t="str">
        <f ca="1">INDEX(Rutas_Despiece!$H:$H,MATCH($F462,$D:$D,0))</f>
        <v>Zaragoza</v>
      </c>
      <c r="N462" t="str">
        <f ca="1">INDEX(Rutas_Despiece!$I:$I,MATCH($F462,$D:$D,0))</f>
        <v>Zaragoza, España</v>
      </c>
      <c r="O462">
        <f ca="1">INDEX(Rutas_Despiece!$L:$L,MATCH($F462,$D:$D,0))</f>
        <v>0</v>
      </c>
      <c r="P462" s="39" t="str">
        <f ca="1">Rutas_Despiece!M462</f>
        <v>Ida</v>
      </c>
      <c r="Q462" s="39" t="str">
        <f ca="1">Rutas_Despiece!N462</f>
        <v>5:04</v>
      </c>
      <c r="R462" s="39" t="str">
        <f ca="1">Rutas_Despiece!O462</f>
        <v>13:02</v>
      </c>
      <c r="S462" s="39" t="str">
        <f ca="1">Rutas_Despiece!P462</f>
        <v>21:02</v>
      </c>
      <c r="T462" s="39">
        <f ca="1">Rutas_Despiece!Q462</f>
        <v>0</v>
      </c>
    </row>
    <row r="463" spans="1:20" x14ac:dyDescent="0.25">
      <c r="A463">
        <f ca="1">IF(Rutas_Despiece!A463&lt;&gt;Rutas_Despiece!A462,1,0)</f>
        <v>0</v>
      </c>
      <c r="B463" s="69" t="s">
        <v>1174</v>
      </c>
      <c r="C463">
        <f t="shared" ca="1" si="29"/>
        <v>1</v>
      </c>
      <c r="D463">
        <f t="shared" ca="1" si="30"/>
        <v>446</v>
      </c>
      <c r="E463">
        <f t="shared" ca="1" si="32"/>
        <v>990</v>
      </c>
      <c r="F463">
        <f t="shared" ca="1" si="31"/>
        <v>460</v>
      </c>
      <c r="G463" t="str">
        <f ca="1">INDEX(Rutas_Despiece!C:C,MATCH($F463,$D:$D,0))</f>
        <v>Rutas_Habituales_MTN</v>
      </c>
      <c r="H463" t="str">
        <f ca="1">INDEX(Rutas_Despiece!$D:$D,MATCH($F463,$D:$D,0))</f>
        <v>Ruta 2_20</v>
      </c>
      <c r="I463">
        <f ca="1">INDEX(Rutas_Despiece!$J:$J,MATCH($F463,$D:$D,0))</f>
        <v>41.749628000000001</v>
      </c>
      <c r="J463">
        <f ca="1">INDEX(Rutas_Despiece!$K:$K,MATCH($F463,$D:$D,0))</f>
        <v>-1.1755139999999999</v>
      </c>
      <c r="L463" t="str">
        <f ca="1">INDEX(Rutas_Despiece!$F:$F,MATCH($F463,$D:$D,0))&amp;" "&amp;INDEX(Rutas_Despiece!$G:$G,MATCH($F463,$D:$D,0))</f>
        <v xml:space="preserve">Pol. Ind Entrerrios </v>
      </c>
      <c r="M463" t="str">
        <f ca="1">INDEX(Rutas_Despiece!$H:$H,MATCH($F463,$D:$D,0))</f>
        <v>Figueruelas</v>
      </c>
      <c r="N463" t="str">
        <f ca="1">INDEX(Rutas_Despiece!$I:$I,MATCH($F463,$D:$D,0))</f>
        <v>Zaragoza, España</v>
      </c>
      <c r="O463" t="str">
        <f ca="1">INDEX(Rutas_Despiece!$L:$L,MATCH($F463,$D:$D,0))</f>
        <v>Opel Puerta 5</v>
      </c>
      <c r="P463" s="39" t="str">
        <f ca="1">Rutas_Despiece!M463</f>
        <v>Ida</v>
      </c>
      <c r="Q463" s="39" t="str">
        <f ca="1">Rutas_Despiece!N463</f>
        <v>5:06</v>
      </c>
      <c r="R463" s="39" t="str">
        <f ca="1">Rutas_Despiece!O463</f>
        <v>13:04</v>
      </c>
      <c r="S463" s="39" t="str">
        <f ca="1">Rutas_Despiece!P463</f>
        <v>21:04</v>
      </c>
      <c r="T463" s="39">
        <f ca="1">Rutas_Despiece!Q463</f>
        <v>0</v>
      </c>
    </row>
    <row r="464" spans="1:20" x14ac:dyDescent="0.25">
      <c r="A464">
        <f ca="1">IF(Rutas_Despiece!A464&lt;&gt;Rutas_Despiece!A463,1,0)</f>
        <v>0</v>
      </c>
      <c r="B464" s="69" t="s">
        <v>1174</v>
      </c>
      <c r="C464">
        <f t="shared" ca="1" si="29"/>
        <v>1</v>
      </c>
      <c r="D464">
        <f t="shared" ca="1" si="30"/>
        <v>447</v>
      </c>
      <c r="E464">
        <f t="shared" ca="1" si="32"/>
        <v>990</v>
      </c>
      <c r="F464">
        <f t="shared" ca="1" si="31"/>
        <v>461</v>
      </c>
      <c r="G464" t="str">
        <f ca="1">INDEX(Rutas_Despiece!C:C,MATCH($F464,$D:$D,0))</f>
        <v>Rutas_Habituales_MTN</v>
      </c>
      <c r="H464" t="str">
        <f ca="1">INDEX(Rutas_Despiece!$D:$D,MATCH($F464,$D:$D,0))</f>
        <v>Ruta 2_20</v>
      </c>
      <c r="I464">
        <f ca="1">INDEX(Rutas_Despiece!$J:$J,MATCH($F464,$D:$D,0))</f>
        <v>41.749628000000001</v>
      </c>
      <c r="J464">
        <f ca="1">INDEX(Rutas_Despiece!$K:$K,MATCH($F464,$D:$D,0))</f>
        <v>-1.1755139999999999</v>
      </c>
      <c r="L464" t="str">
        <f ca="1">INDEX(Rutas_Despiece!$F:$F,MATCH($F464,$D:$D,0))&amp;" "&amp;INDEX(Rutas_Despiece!$G:$G,MATCH($F464,$D:$D,0))</f>
        <v xml:space="preserve">Pol. Ind Entrerrios </v>
      </c>
      <c r="M464" t="str">
        <f ca="1">INDEX(Rutas_Despiece!$H:$H,MATCH($F464,$D:$D,0))</f>
        <v>Figueruelas</v>
      </c>
      <c r="N464" t="str">
        <f ca="1">INDEX(Rutas_Despiece!$I:$I,MATCH($F464,$D:$D,0))</f>
        <v>Zaragoza, España</v>
      </c>
      <c r="O464" t="str">
        <f ca="1">INDEX(Rutas_Despiece!$L:$L,MATCH($F464,$D:$D,0))</f>
        <v>Opel Puerta 5</v>
      </c>
      <c r="P464" s="39" t="str">
        <f ca="1">Rutas_Despiece!M464</f>
        <v>Ida</v>
      </c>
      <c r="Q464" s="39" t="str">
        <f ca="1">Rutas_Despiece!N464</f>
        <v>5:08</v>
      </c>
      <c r="R464" s="39" t="str">
        <f ca="1">Rutas_Despiece!O464</f>
        <v>13:07</v>
      </c>
      <c r="S464" s="39" t="str">
        <f ca="1">Rutas_Despiece!P464</f>
        <v>21:07</v>
      </c>
      <c r="T464" s="39">
        <f ca="1">Rutas_Despiece!Q464</f>
        <v>0</v>
      </c>
    </row>
    <row r="465" spans="1:20" x14ac:dyDescent="0.25">
      <c r="A465">
        <f ca="1">IF(Rutas_Despiece!A465&lt;&gt;Rutas_Despiece!A464,1,0)</f>
        <v>0</v>
      </c>
      <c r="B465" s="69" t="s">
        <v>1174</v>
      </c>
      <c r="C465">
        <f t="shared" ca="1" si="29"/>
        <v>1</v>
      </c>
      <c r="D465">
        <f t="shared" ca="1" si="30"/>
        <v>448</v>
      </c>
      <c r="E465">
        <f t="shared" ca="1" si="32"/>
        <v>990</v>
      </c>
      <c r="F465">
        <f t="shared" ca="1" si="31"/>
        <v>462</v>
      </c>
      <c r="G465" t="str">
        <f ca="1">INDEX(Rutas_Despiece!C:C,MATCH($F465,$D:$D,0))</f>
        <v>Rutas_Habituales_MTN</v>
      </c>
      <c r="H465" t="str">
        <f ca="1">INDEX(Rutas_Despiece!$D:$D,MATCH($F465,$D:$D,0))</f>
        <v>Ruta 2_20</v>
      </c>
      <c r="I465">
        <f ca="1">INDEX(Rutas_Despiece!$J:$J,MATCH($F465,$D:$D,0))</f>
        <v>41.669772199999997</v>
      </c>
      <c r="J465">
        <f ca="1">INDEX(Rutas_Despiece!$K:$K,MATCH($F465,$D:$D,0))</f>
        <v>-0.87685120000000005</v>
      </c>
      <c r="L465" t="str">
        <f ca="1">INDEX(Rutas_Despiece!$F:$F,MATCH($F465,$D:$D,0))&amp;" "&amp;INDEX(Rutas_Despiece!$G:$G,MATCH($F465,$D:$D,0))</f>
        <v xml:space="preserve">Salvador Allende  </v>
      </c>
      <c r="M465" t="str">
        <f ca="1">INDEX(Rutas_Despiece!$H:$H,MATCH($F465,$D:$D,0))</f>
        <v>Zaragoza</v>
      </c>
      <c r="N465" t="str">
        <f ca="1">INDEX(Rutas_Despiece!$I:$I,MATCH($F465,$D:$D,0))</f>
        <v>Zaragoza, España</v>
      </c>
      <c r="O465" t="str">
        <f ca="1">INDEX(Rutas_Despiece!$L:$L,MATCH($F465,$D:$D,0))</f>
        <v>Frente nº 18</v>
      </c>
      <c r="P465" s="39" t="str">
        <f ca="1">Rutas_Despiece!M465</f>
        <v>Ida</v>
      </c>
      <c r="Q465" s="39" t="str">
        <f ca="1">Rutas_Despiece!N465</f>
        <v>5:30</v>
      </c>
      <c r="R465" s="39" t="str">
        <f ca="1">Rutas_Despiece!O465</f>
        <v>13:30</v>
      </c>
      <c r="S465" s="39" t="str">
        <f ca="1">Rutas_Despiece!P465</f>
        <v>21:30</v>
      </c>
      <c r="T465" s="39">
        <f ca="1">Rutas_Despiece!Q465</f>
        <v>0</v>
      </c>
    </row>
    <row r="466" spans="1:20" x14ac:dyDescent="0.25">
      <c r="A466">
        <f ca="1">IF(Rutas_Despiece!A466&lt;&gt;Rutas_Despiece!A465,1,0)</f>
        <v>0</v>
      </c>
      <c r="B466" s="69" t="s">
        <v>1174</v>
      </c>
      <c r="C466">
        <f t="shared" ca="1" si="29"/>
        <v>1</v>
      </c>
      <c r="D466">
        <f t="shared" ca="1" si="30"/>
        <v>449</v>
      </c>
      <c r="E466">
        <f t="shared" ca="1" si="32"/>
        <v>990</v>
      </c>
      <c r="F466">
        <f t="shared" ca="1" si="31"/>
        <v>463</v>
      </c>
      <c r="G466" t="str">
        <f ca="1">INDEX(Rutas_Despiece!C:C,MATCH($F466,$D:$D,0))</f>
        <v>Rutas_Habituales_MTN</v>
      </c>
      <c r="H466" t="str">
        <f ca="1">INDEX(Rutas_Despiece!$D:$D,MATCH($F466,$D:$D,0))</f>
        <v>Ruta 2_20</v>
      </c>
      <c r="I466">
        <f ca="1">INDEX(Rutas_Despiece!$J:$J,MATCH($F466,$D:$D,0))</f>
        <v>41.666628099999997</v>
      </c>
      <c r="J466">
        <f ca="1">INDEX(Rutas_Despiece!$K:$K,MATCH($F466,$D:$D,0))</f>
        <v>-0.87508019999999997</v>
      </c>
      <c r="L466" t="str">
        <f ca="1">INDEX(Rutas_Despiece!$F:$F,MATCH($F466,$D:$D,0))&amp;" "&amp;INDEX(Rutas_Despiece!$G:$G,MATCH($F466,$D:$D,0))</f>
        <v xml:space="preserve">Valle de Broto  </v>
      </c>
      <c r="M466" t="str">
        <f ca="1">INDEX(Rutas_Despiece!$H:$H,MATCH($F466,$D:$D,0))</f>
        <v>Zaragoza</v>
      </c>
      <c r="N466" t="str">
        <f ca="1">INDEX(Rutas_Despiece!$I:$I,MATCH($F466,$D:$D,0))</f>
        <v>Zaragoza, España</v>
      </c>
      <c r="O466" t="str">
        <f ca="1">INDEX(Rutas_Despiece!$L:$L,MATCH($F466,$D:$D,0))</f>
        <v>Frente Valle de Oza</v>
      </c>
      <c r="P466" s="39" t="str">
        <f ca="1">Rutas_Despiece!M466</f>
        <v>Vuelta</v>
      </c>
      <c r="Q466" s="39" t="str">
        <f ca="1">Rutas_Despiece!N466</f>
        <v/>
      </c>
      <c r="R466" s="39" t="str">
        <f ca="1">Rutas_Despiece!O466</f>
        <v/>
      </c>
      <c r="S466" s="39" t="str">
        <f ca="1">Rutas_Despiece!P466</f>
        <v/>
      </c>
      <c r="T466" s="39" t="str">
        <f ca="1">Rutas_Despiece!Q466</f>
        <v/>
      </c>
    </row>
    <row r="467" spans="1:20" x14ac:dyDescent="0.25">
      <c r="A467">
        <f ca="1">IF(Rutas_Despiece!A467&lt;&gt;Rutas_Despiece!A466,1,0)</f>
        <v>0</v>
      </c>
      <c r="B467" s="69" t="s">
        <v>1174</v>
      </c>
      <c r="C467">
        <f t="shared" ca="1" si="29"/>
        <v>1</v>
      </c>
      <c r="D467">
        <f t="shared" ca="1" si="30"/>
        <v>450</v>
      </c>
      <c r="E467">
        <f t="shared" ca="1" si="32"/>
        <v>990</v>
      </c>
      <c r="F467">
        <f t="shared" ca="1" si="31"/>
        <v>464</v>
      </c>
      <c r="G467" t="str">
        <f ca="1">INDEX(Rutas_Despiece!C:C,MATCH($F467,$D:$D,0))</f>
        <v>Rutas_Habituales_MTN</v>
      </c>
      <c r="H467" t="str">
        <f ca="1">INDEX(Rutas_Despiece!$D:$D,MATCH($F467,$D:$D,0))</f>
        <v>Ruta 2_20</v>
      </c>
      <c r="I467">
        <f ca="1">INDEX(Rutas_Despiece!$J:$J,MATCH($F467,$D:$D,0))</f>
        <v>41.662883899999997</v>
      </c>
      <c r="J467">
        <f ca="1">INDEX(Rutas_Despiece!$K:$K,MATCH($F467,$D:$D,0))</f>
        <v>-0.86646230000000002</v>
      </c>
      <c r="L467" t="str">
        <f ca="1">INDEX(Rutas_Despiece!$F:$F,MATCH($F467,$D:$D,0))&amp;" "&amp;INDEX(Rutas_Despiece!$G:$G,MATCH($F467,$D:$D,0))</f>
        <v xml:space="preserve">Marqués de la Cadena nº 57 </v>
      </c>
      <c r="M467" t="str">
        <f ca="1">INDEX(Rutas_Despiece!$H:$H,MATCH($F467,$D:$D,0))</f>
        <v>Zaragoza</v>
      </c>
      <c r="N467" t="str">
        <f ca="1">INDEX(Rutas_Despiece!$I:$I,MATCH($F467,$D:$D,0))</f>
        <v>Zaragoza, España</v>
      </c>
      <c r="O467" t="str">
        <f ca="1">INDEX(Rutas_Despiece!$L:$L,MATCH($F467,$D:$D,0))</f>
        <v>Plaza Mozart - Pd. Bus (?)</v>
      </c>
      <c r="P467" s="39" t="str">
        <f ca="1">Rutas_Despiece!M467</f>
        <v>Vuelta</v>
      </c>
      <c r="Q467" s="39" t="str">
        <f ca="1">Rutas_Despiece!N467</f>
        <v/>
      </c>
      <c r="R467" s="39" t="str">
        <f ca="1">Rutas_Despiece!O467</f>
        <v/>
      </c>
      <c r="S467" s="39" t="str">
        <f ca="1">Rutas_Despiece!P467</f>
        <v/>
      </c>
      <c r="T467" s="39" t="str">
        <f ca="1">Rutas_Despiece!Q467</f>
        <v/>
      </c>
    </row>
    <row r="468" spans="1:20" x14ac:dyDescent="0.25">
      <c r="A468">
        <f ca="1">IF(Rutas_Despiece!A468&lt;&gt;Rutas_Despiece!A467,1,0)</f>
        <v>0</v>
      </c>
      <c r="B468" s="69" t="s">
        <v>1174</v>
      </c>
      <c r="C468">
        <f t="shared" ca="1" si="29"/>
        <v>1</v>
      </c>
      <c r="D468">
        <f t="shared" ca="1" si="30"/>
        <v>451</v>
      </c>
      <c r="E468">
        <f t="shared" ca="1" si="32"/>
        <v>990</v>
      </c>
      <c r="F468">
        <f t="shared" ca="1" si="31"/>
        <v>465</v>
      </c>
      <c r="G468" t="str">
        <f ca="1">INDEX(Rutas_Despiece!C:C,MATCH($F468,$D:$D,0))</f>
        <v>Rutas_Habituales_MTN</v>
      </c>
      <c r="H468" t="str">
        <f ca="1">INDEX(Rutas_Despiece!$D:$D,MATCH($F468,$D:$D,0))</f>
        <v>Ruta 2_20</v>
      </c>
      <c r="I468">
        <f ca="1">INDEX(Rutas_Despiece!$J:$J,MATCH($F468,$D:$D,0))</f>
        <v>41.660468199999997</v>
      </c>
      <c r="J468">
        <f ca="1">INDEX(Rutas_Despiece!$K:$K,MATCH($F468,$D:$D,0))</f>
        <v>-0.86389570000000004</v>
      </c>
      <c r="L468" t="str">
        <f ca="1">INDEX(Rutas_Despiece!$F:$F,MATCH($F468,$D:$D,0))&amp;" "&amp;INDEX(Rutas_Despiece!$G:$G,MATCH($F468,$D:$D,0))</f>
        <v xml:space="preserve">Marqués de la Cadena  </v>
      </c>
      <c r="M468" t="str">
        <f ca="1">INDEX(Rutas_Despiece!$H:$H,MATCH($F468,$D:$D,0))</f>
        <v>Zaragoza</v>
      </c>
      <c r="N468" t="str">
        <f ca="1">INDEX(Rutas_Despiece!$I:$I,MATCH($F468,$D:$D,0))</f>
        <v>Zaragoza, España</v>
      </c>
      <c r="O468" t="str">
        <f ca="1">INDEX(Rutas_Despiece!$L:$L,MATCH($F468,$D:$D,0))</f>
        <v>Frente Esq. Avd. La Jota - Pd. Bus</v>
      </c>
      <c r="P468" s="39" t="str">
        <f ca="1">Rutas_Despiece!M468</f>
        <v>Vuelta</v>
      </c>
      <c r="Q468" s="39" t="str">
        <f ca="1">Rutas_Despiece!N468</f>
        <v/>
      </c>
      <c r="R468" s="39" t="str">
        <f ca="1">Rutas_Despiece!O468</f>
        <v/>
      </c>
      <c r="S468" s="39" t="str">
        <f ca="1">Rutas_Despiece!P468</f>
        <v/>
      </c>
      <c r="T468" s="39" t="str">
        <f ca="1">Rutas_Despiece!Q468</f>
        <v/>
      </c>
    </row>
    <row r="469" spans="1:20" x14ac:dyDescent="0.25">
      <c r="A469">
        <f ca="1">IF(Rutas_Despiece!A469&lt;&gt;Rutas_Despiece!A468,1,0)</f>
        <v>0</v>
      </c>
      <c r="B469" s="69" t="s">
        <v>1174</v>
      </c>
      <c r="C469">
        <f t="shared" ca="1" si="29"/>
        <v>1</v>
      </c>
      <c r="D469">
        <f t="shared" ca="1" si="30"/>
        <v>452</v>
      </c>
      <c r="E469">
        <f t="shared" ca="1" si="32"/>
        <v>990</v>
      </c>
      <c r="F469">
        <f t="shared" ca="1" si="31"/>
        <v>466</v>
      </c>
      <c r="G469" t="str">
        <f ca="1">INDEX(Rutas_Despiece!C:C,MATCH($F469,$D:$D,0))</f>
        <v>Rutas_Habituales_MTN</v>
      </c>
      <c r="H469" t="str">
        <f ca="1">INDEX(Rutas_Despiece!$D:$D,MATCH($F469,$D:$D,0))</f>
        <v>Ruta 2_20</v>
      </c>
      <c r="I469">
        <f ca="1">INDEX(Rutas_Despiece!$J:$J,MATCH($F469,$D:$D,0))</f>
        <v>41.657136999999999</v>
      </c>
      <c r="J469">
        <f ca="1">INDEX(Rutas_Despiece!$K:$K,MATCH($F469,$D:$D,0))</f>
        <v>-0.85861810000000005</v>
      </c>
      <c r="L469" t="str">
        <f ca="1">INDEX(Rutas_Despiece!$F:$F,MATCH($F469,$D:$D,0))&amp;" "&amp;INDEX(Rutas_Despiece!$G:$G,MATCH($F469,$D:$D,0))</f>
        <v xml:space="preserve">Balbino Orensanz  </v>
      </c>
      <c r="M469" t="str">
        <f ca="1">INDEX(Rutas_Despiece!$H:$H,MATCH($F469,$D:$D,0))</f>
        <v>Zaragoza</v>
      </c>
      <c r="N469" t="str">
        <f ca="1">INDEX(Rutas_Despiece!$I:$I,MATCH($F469,$D:$D,0))</f>
        <v>Zaragoza, España</v>
      </c>
      <c r="O469" t="str">
        <f ca="1">INDEX(Rutas_Despiece!$L:$L,MATCH($F469,$D:$D,0))</f>
        <v>Frente Esq. Alfonso Zapater</v>
      </c>
      <c r="P469" s="39" t="str">
        <f ca="1">Rutas_Despiece!M469</f>
        <v>Vuelta</v>
      </c>
      <c r="Q469" s="39" t="str">
        <f ca="1">Rutas_Despiece!N469</f>
        <v/>
      </c>
      <c r="R469" s="39" t="str">
        <f ca="1">Rutas_Despiece!O469</f>
        <v/>
      </c>
      <c r="S469" s="39" t="str">
        <f ca="1">Rutas_Despiece!P469</f>
        <v/>
      </c>
      <c r="T469" s="39" t="str">
        <f ca="1">Rutas_Despiece!Q469</f>
        <v/>
      </c>
    </row>
    <row r="470" spans="1:20" x14ac:dyDescent="0.25">
      <c r="A470">
        <f ca="1">IF(Rutas_Despiece!A470&lt;&gt;Rutas_Despiece!A469,1,0)</f>
        <v>0</v>
      </c>
      <c r="B470" s="69" t="s">
        <v>1174</v>
      </c>
      <c r="C470">
        <f t="shared" ca="1" si="29"/>
        <v>1</v>
      </c>
      <c r="D470">
        <f t="shared" ca="1" si="30"/>
        <v>453</v>
      </c>
      <c r="E470">
        <f t="shared" ca="1" si="32"/>
        <v>990</v>
      </c>
      <c r="F470">
        <f t="shared" ca="1" si="31"/>
        <v>467</v>
      </c>
      <c r="G470" t="str">
        <f ca="1">INDEX(Rutas_Despiece!C:C,MATCH($F470,$D:$D,0))</f>
        <v>Rutas_Habituales_MTN</v>
      </c>
      <c r="H470" t="str">
        <f ca="1">INDEX(Rutas_Despiece!$D:$D,MATCH($F470,$D:$D,0))</f>
        <v>Ruta 3_20</v>
      </c>
      <c r="I470">
        <f ca="1">INDEX(Rutas_Despiece!$J:$J,MATCH($F470,$D:$D,0))</f>
        <v>41.654027300000003</v>
      </c>
      <c r="J470">
        <f ca="1">INDEX(Rutas_Despiece!$K:$K,MATCH($F470,$D:$D,0))</f>
        <v>-0.87050300000000003</v>
      </c>
      <c r="L470" t="str">
        <f ca="1">INDEX(Rutas_Despiece!$F:$F,MATCH($F470,$D:$D,0))&amp;" "&amp;INDEX(Rutas_Despiece!$G:$G,MATCH($F470,$D:$D,0))</f>
        <v xml:space="preserve">Echegaray y Caballero  </v>
      </c>
      <c r="M470" t="str">
        <f ca="1">INDEX(Rutas_Despiece!$H:$H,MATCH($F470,$D:$D,0))</f>
        <v>Zaragoza</v>
      </c>
      <c r="N470" t="str">
        <f ca="1">INDEX(Rutas_Despiece!$I:$I,MATCH($F470,$D:$D,0))</f>
        <v>Zaragoza, España</v>
      </c>
      <c r="O470" t="str">
        <f ca="1">INDEX(Rutas_Despiece!$L:$L,MATCH($F470,$D:$D,0))</f>
        <v>Esq. Puente de Hierro - Pd. Bus</v>
      </c>
      <c r="P470" s="39" t="str">
        <f ca="1">Rutas_Despiece!M470</f>
        <v>Vuelta</v>
      </c>
      <c r="Q470" s="39" t="str">
        <f ca="1">Rutas_Despiece!N470</f>
        <v/>
      </c>
      <c r="R470" s="39" t="str">
        <f ca="1">Rutas_Despiece!O470</f>
        <v/>
      </c>
      <c r="S470" s="39" t="str">
        <f ca="1">Rutas_Despiece!P470</f>
        <v/>
      </c>
      <c r="T470" s="39" t="str">
        <f ca="1">Rutas_Despiece!Q470</f>
        <v/>
      </c>
    </row>
    <row r="471" spans="1:20" x14ac:dyDescent="0.25">
      <c r="A471">
        <f ca="1">IF(Rutas_Despiece!A471&lt;&gt;Rutas_Despiece!A470,1,0)</f>
        <v>0</v>
      </c>
      <c r="B471" s="69" t="s">
        <v>1174</v>
      </c>
      <c r="C471">
        <f t="shared" ca="1" si="29"/>
        <v>1</v>
      </c>
      <c r="D471">
        <f t="shared" ca="1" si="30"/>
        <v>454</v>
      </c>
      <c r="E471">
        <f t="shared" ca="1" si="32"/>
        <v>990</v>
      </c>
      <c r="F471">
        <f t="shared" ca="1" si="31"/>
        <v>468</v>
      </c>
      <c r="G471" t="str">
        <f ca="1">INDEX(Rutas_Despiece!C:C,MATCH($F471,$D:$D,0))</f>
        <v>Rutas_Habituales_MTN</v>
      </c>
      <c r="H471" t="str">
        <f ca="1">INDEX(Rutas_Despiece!$D:$D,MATCH($F471,$D:$D,0))</f>
        <v>Ruta 3_20</v>
      </c>
      <c r="I471">
        <f ca="1">INDEX(Rutas_Despiece!$J:$J,MATCH($F471,$D:$D,0))</f>
        <v>41.6570733</v>
      </c>
      <c r="J471">
        <f ca="1">INDEX(Rutas_Despiece!$K:$K,MATCH($F471,$D:$D,0))</f>
        <v>-0.86968250000000002</v>
      </c>
      <c r="L471" t="str">
        <f ca="1">INDEX(Rutas_Despiece!$F:$F,MATCH($F471,$D:$D,0))&amp;" "&amp;INDEX(Rutas_Despiece!$G:$G,MATCH($F471,$D:$D,0))</f>
        <v xml:space="preserve">Avd. Puente del Pilar  </v>
      </c>
      <c r="M471" t="str">
        <f ca="1">INDEX(Rutas_Despiece!$H:$H,MATCH($F471,$D:$D,0))</f>
        <v>Zaragoza</v>
      </c>
      <c r="N471" t="str">
        <f ca="1">INDEX(Rutas_Despiece!$I:$I,MATCH($F471,$D:$D,0))</f>
        <v>Zaragoza, España</v>
      </c>
      <c r="O471" t="str">
        <f ca="1">INDEX(Rutas_Despiece!$L:$L,MATCH($F471,$D:$D,0))</f>
        <v>Esq. A. Solans - Pd. Bus</v>
      </c>
      <c r="P471" s="39" t="str">
        <f ca="1">Rutas_Despiece!M471</f>
        <v>Vuelta</v>
      </c>
      <c r="Q471" s="39" t="str">
        <f ca="1">Rutas_Despiece!N471</f>
        <v/>
      </c>
      <c r="R471" s="39" t="str">
        <f ca="1">Rutas_Despiece!O471</f>
        <v/>
      </c>
      <c r="S471" s="39" t="str">
        <f ca="1">Rutas_Despiece!P471</f>
        <v/>
      </c>
      <c r="T471" s="39" t="str">
        <f ca="1">Rutas_Despiece!Q471</f>
        <v/>
      </c>
    </row>
    <row r="472" spans="1:20" x14ac:dyDescent="0.25">
      <c r="A472">
        <f ca="1">IF(Rutas_Despiece!A472&lt;&gt;Rutas_Despiece!A471,1,0)</f>
        <v>1</v>
      </c>
      <c r="B472" s="69" t="s">
        <v>1174</v>
      </c>
      <c r="C472">
        <f t="shared" ca="1" si="29"/>
        <v>0</v>
      </c>
      <c r="D472">
        <f t="shared" ca="1" si="30"/>
        <v>454</v>
      </c>
      <c r="E472">
        <f t="shared" ca="1" si="32"/>
        <v>990</v>
      </c>
      <c r="F472">
        <f t="shared" ca="1" si="31"/>
        <v>469</v>
      </c>
      <c r="G472" t="str">
        <f ca="1">INDEX(Rutas_Despiece!C:C,MATCH($F472,$D:$D,0))</f>
        <v>Rutas_Habituales_MTN</v>
      </c>
      <c r="H472" t="str">
        <f ca="1">INDEX(Rutas_Despiece!$D:$D,MATCH($F472,$D:$D,0))</f>
        <v>Ruta 3_20</v>
      </c>
      <c r="I472">
        <f ca="1">INDEX(Rutas_Despiece!$J:$J,MATCH($F472,$D:$D,0))</f>
        <v>41.661345599999997</v>
      </c>
      <c r="J472">
        <f ca="1">INDEX(Rutas_Despiece!$K:$K,MATCH($F472,$D:$D,0))</f>
        <v>-0.8668399</v>
      </c>
      <c r="L472" t="str">
        <f ca="1">INDEX(Rutas_Despiece!$F:$F,MATCH($F472,$D:$D,0))&amp;" "&amp;INDEX(Rutas_Despiece!$G:$G,MATCH($F472,$D:$D,0))</f>
        <v xml:space="preserve">Avd. Cataluña  </v>
      </c>
      <c r="M472" t="str">
        <f ca="1">INDEX(Rutas_Despiece!$H:$H,MATCH($F472,$D:$D,0))</f>
        <v>Zaragoza</v>
      </c>
      <c r="N472" t="str">
        <f ca="1">INDEX(Rutas_Despiece!$I:$I,MATCH($F472,$D:$D,0))</f>
        <v>Zaragoza, España</v>
      </c>
      <c r="O472" t="str">
        <f ca="1">INDEX(Rutas_Despiece!$L:$L,MATCH($F472,$D:$D,0))</f>
        <v>Esq. Pº Longares - Pd. Bus (?)</v>
      </c>
      <c r="P472" s="39" t="str">
        <f ca="1">Rutas_Despiece!M472</f>
        <v>Ida</v>
      </c>
      <c r="Q472" s="39">
        <f ca="1">Rutas_Despiece!N472</f>
        <v>0</v>
      </c>
      <c r="R472" s="39">
        <f ca="1">Rutas_Despiece!O472</f>
        <v>0</v>
      </c>
      <c r="S472" s="39">
        <f ca="1">Rutas_Despiece!P472</f>
        <v>0</v>
      </c>
      <c r="T472" s="39">
        <f ca="1">Rutas_Despiece!Q472</f>
        <v>0</v>
      </c>
    </row>
    <row r="473" spans="1:20" x14ac:dyDescent="0.25">
      <c r="A473">
        <f ca="1">IF(Rutas_Despiece!A473&lt;&gt;Rutas_Despiece!A472,1,0)</f>
        <v>0</v>
      </c>
      <c r="B473" s="69" t="s">
        <v>1174</v>
      </c>
      <c r="C473">
        <f t="shared" ca="1" si="29"/>
        <v>1</v>
      </c>
      <c r="D473">
        <f t="shared" ca="1" si="30"/>
        <v>455</v>
      </c>
      <c r="E473">
        <f t="shared" ca="1" si="32"/>
        <v>990</v>
      </c>
      <c r="F473">
        <f t="shared" ca="1" si="31"/>
        <v>470</v>
      </c>
      <c r="G473" t="str">
        <f ca="1">INDEX(Rutas_Despiece!C:C,MATCH($F473,$D:$D,0))</f>
        <v>Rutas_Habituales_MTN</v>
      </c>
      <c r="H473" t="str">
        <f ca="1">INDEX(Rutas_Despiece!$D:$D,MATCH($F473,$D:$D,0))</f>
        <v>Ruta 3_20</v>
      </c>
      <c r="I473">
        <f ca="1">INDEX(Rutas_Despiece!$J:$J,MATCH($F473,$D:$D,0))</f>
        <v>41.6637573</v>
      </c>
      <c r="J473">
        <f ca="1">INDEX(Rutas_Despiece!$K:$K,MATCH($F473,$D:$D,0))</f>
        <v>-0.86304930000000002</v>
      </c>
      <c r="L473" t="str">
        <f ca="1">INDEX(Rutas_Despiece!$F:$F,MATCH($F473,$D:$D,0))&amp;" "&amp;INDEX(Rutas_Despiece!$G:$G,MATCH($F473,$D:$D,0))</f>
        <v xml:space="preserve">Avd. Cataluña nº 126 </v>
      </c>
      <c r="M473" t="str">
        <f ca="1">INDEX(Rutas_Despiece!$H:$H,MATCH($F473,$D:$D,0))</f>
        <v>Zaragoza</v>
      </c>
      <c r="N473" t="str">
        <f ca="1">INDEX(Rutas_Despiece!$I:$I,MATCH($F473,$D:$D,0))</f>
        <v>Zaragoza, España</v>
      </c>
      <c r="O473" t="str">
        <f ca="1">INDEX(Rutas_Despiece!$L:$L,MATCH($F473,$D:$D,0))</f>
        <v>Pd. Bus</v>
      </c>
      <c r="P473" s="39" t="str">
        <f ca="1">Rutas_Despiece!M473</f>
        <v>Ida</v>
      </c>
      <c r="Q473" s="39" t="str">
        <f ca="1">Rutas_Despiece!N473</f>
        <v>5:02</v>
      </c>
      <c r="R473" s="39" t="str">
        <f ca="1">Rutas_Despiece!O473</f>
        <v>13:00</v>
      </c>
      <c r="S473" s="39" t="str">
        <f ca="1">Rutas_Despiece!P473</f>
        <v>21:00</v>
      </c>
      <c r="T473" s="39">
        <f ca="1">Rutas_Despiece!Q473</f>
        <v>0</v>
      </c>
    </row>
    <row r="474" spans="1:20" x14ac:dyDescent="0.25">
      <c r="A474">
        <f ca="1">IF(Rutas_Despiece!A474&lt;&gt;Rutas_Despiece!A473,1,0)</f>
        <v>0</v>
      </c>
      <c r="B474" s="69" t="s">
        <v>1174</v>
      </c>
      <c r="C474">
        <f t="shared" ca="1" si="29"/>
        <v>1</v>
      </c>
      <c r="D474">
        <f t="shared" ca="1" si="30"/>
        <v>456</v>
      </c>
      <c r="E474">
        <f t="shared" ca="1" si="32"/>
        <v>990</v>
      </c>
      <c r="F474">
        <f t="shared" ca="1" si="31"/>
        <v>471</v>
      </c>
      <c r="G474" t="str">
        <f ca="1">INDEX(Rutas_Despiece!C:C,MATCH($F474,$D:$D,0))</f>
        <v>Rutas_Habituales_MTN</v>
      </c>
      <c r="H474" t="str">
        <f ca="1">INDEX(Rutas_Despiece!$D:$D,MATCH($F474,$D:$D,0))</f>
        <v>Ruta 3_20</v>
      </c>
      <c r="I474">
        <f ca="1">INDEX(Rutas_Despiece!$J:$J,MATCH($F474,$D:$D,0))</f>
        <v>41.749628000000001</v>
      </c>
      <c r="J474">
        <f ca="1">INDEX(Rutas_Despiece!$K:$K,MATCH($F474,$D:$D,0))</f>
        <v>-1.1755139999999999</v>
      </c>
      <c r="L474" t="str">
        <f ca="1">INDEX(Rutas_Despiece!$F:$F,MATCH($F474,$D:$D,0))&amp;" "&amp;INDEX(Rutas_Despiece!$G:$G,MATCH($F474,$D:$D,0))</f>
        <v xml:space="preserve">Pol. Ind Entrerrios </v>
      </c>
      <c r="M474" t="str">
        <f ca="1">INDEX(Rutas_Despiece!$H:$H,MATCH($F474,$D:$D,0))</f>
        <v>Figueruelas</v>
      </c>
      <c r="N474" t="str">
        <f ca="1">INDEX(Rutas_Despiece!$I:$I,MATCH($F474,$D:$D,0))</f>
        <v>Zaragoza, España</v>
      </c>
      <c r="O474" t="str">
        <f ca="1">INDEX(Rutas_Despiece!$L:$L,MATCH($F474,$D:$D,0))</f>
        <v>Opel Puerta 5</v>
      </c>
      <c r="P474" s="39" t="str">
        <f ca="1">Rutas_Despiece!M474</f>
        <v>Ida</v>
      </c>
      <c r="Q474" s="39" t="str">
        <f ca="1">Rutas_Despiece!N474</f>
        <v>5:03</v>
      </c>
      <c r="R474" s="39" t="str">
        <f ca="1">Rutas_Despiece!O474</f>
        <v>13:01</v>
      </c>
      <c r="S474" s="39" t="str">
        <f ca="1">Rutas_Despiece!P474</f>
        <v>21:01</v>
      </c>
      <c r="T474" s="39">
        <f ca="1">Rutas_Despiece!Q474</f>
        <v>0</v>
      </c>
    </row>
    <row r="475" spans="1:20" x14ac:dyDescent="0.25">
      <c r="A475">
        <f ca="1">IF(Rutas_Despiece!A475&lt;&gt;Rutas_Despiece!A474,1,0)</f>
        <v>0</v>
      </c>
      <c r="B475" s="69" t="s">
        <v>1174</v>
      </c>
      <c r="C475">
        <f t="shared" ca="1" si="29"/>
        <v>1</v>
      </c>
      <c r="D475">
        <f t="shared" ca="1" si="30"/>
        <v>457</v>
      </c>
      <c r="E475">
        <f t="shared" ca="1" si="32"/>
        <v>990</v>
      </c>
      <c r="F475">
        <f t="shared" ca="1" si="31"/>
        <v>472</v>
      </c>
      <c r="G475" t="str">
        <f ca="1">INDEX(Rutas_Despiece!C:C,MATCH($F475,$D:$D,0))</f>
        <v>Rutas_Habituales_MTN</v>
      </c>
      <c r="H475" t="str">
        <f ca="1">INDEX(Rutas_Despiece!$D:$D,MATCH($F475,$D:$D,0))</f>
        <v>Ruta 3_20</v>
      </c>
      <c r="I475">
        <f ca="1">INDEX(Rutas_Despiece!$J:$J,MATCH($F475,$D:$D,0))</f>
        <v>41.749628000000001</v>
      </c>
      <c r="J475">
        <f ca="1">INDEX(Rutas_Despiece!$K:$K,MATCH($F475,$D:$D,0))</f>
        <v>-1.1755139999999999</v>
      </c>
      <c r="L475" t="str">
        <f ca="1">INDEX(Rutas_Despiece!$F:$F,MATCH($F475,$D:$D,0))&amp;" "&amp;INDEX(Rutas_Despiece!$G:$G,MATCH($F475,$D:$D,0))</f>
        <v xml:space="preserve">Pol. Ind Entrerrios </v>
      </c>
      <c r="M475" t="str">
        <f ca="1">INDEX(Rutas_Despiece!$H:$H,MATCH($F475,$D:$D,0))</f>
        <v>Figueruelas</v>
      </c>
      <c r="N475" t="str">
        <f ca="1">INDEX(Rutas_Despiece!$I:$I,MATCH($F475,$D:$D,0))</f>
        <v>Zaragoza, España</v>
      </c>
      <c r="O475" t="str">
        <f ca="1">INDEX(Rutas_Despiece!$L:$L,MATCH($F475,$D:$D,0))</f>
        <v>Opel Puerta 5</v>
      </c>
      <c r="P475" s="39" t="str">
        <f ca="1">Rutas_Despiece!M475</f>
        <v>Ida</v>
      </c>
      <c r="Q475" s="39" t="str">
        <f ca="1">Rutas_Despiece!N475</f>
        <v>5:04</v>
      </c>
      <c r="R475" s="39" t="str">
        <f ca="1">Rutas_Despiece!O475</f>
        <v>13:03</v>
      </c>
      <c r="S475" s="39" t="str">
        <f ca="1">Rutas_Despiece!P475</f>
        <v>21:03</v>
      </c>
      <c r="T475" s="39">
        <f ca="1">Rutas_Despiece!Q475</f>
        <v>0</v>
      </c>
    </row>
    <row r="476" spans="1:20" x14ac:dyDescent="0.25">
      <c r="A476">
        <f ca="1">IF(Rutas_Despiece!A476&lt;&gt;Rutas_Despiece!A475,1,0)</f>
        <v>0</v>
      </c>
      <c r="B476" s="69" t="s">
        <v>1174</v>
      </c>
      <c r="C476">
        <f t="shared" ca="1" si="29"/>
        <v>1</v>
      </c>
      <c r="D476">
        <f t="shared" ca="1" si="30"/>
        <v>458</v>
      </c>
      <c r="E476">
        <f t="shared" ca="1" si="32"/>
        <v>990</v>
      </c>
      <c r="F476">
        <f t="shared" ca="1" si="31"/>
        <v>473</v>
      </c>
      <c r="G476" t="str">
        <f ca="1">INDEX(Rutas_Despiece!C:C,MATCH($F476,$D:$D,0))</f>
        <v>Rutas_Habituales_MTN</v>
      </c>
      <c r="H476" t="str">
        <f ca="1">INDEX(Rutas_Despiece!$D:$D,MATCH($F476,$D:$D,0))</f>
        <v>Ruta 3_20</v>
      </c>
      <c r="I476">
        <f ca="1">INDEX(Rutas_Despiece!$J:$J,MATCH($F476,$D:$D,0))</f>
        <v>41.663702800000003</v>
      </c>
      <c r="J476">
        <f ca="1">INDEX(Rutas_Despiece!$K:$K,MATCH($F476,$D:$D,0))</f>
        <v>-0.86123839999999996</v>
      </c>
      <c r="L476" t="str">
        <f ca="1">INDEX(Rutas_Despiece!$F:$F,MATCH($F476,$D:$D,0))&amp;" "&amp;INDEX(Rutas_Despiece!$G:$G,MATCH($F476,$D:$D,0))</f>
        <v>Avd. Cataluña  nº 103</v>
      </c>
      <c r="M476" t="str">
        <f ca="1">INDEX(Rutas_Despiece!$H:$H,MATCH($F476,$D:$D,0))</f>
        <v>Zaragoza</v>
      </c>
      <c r="N476" t="str">
        <f ca="1">INDEX(Rutas_Despiece!$I:$I,MATCH($F476,$D:$D,0))</f>
        <v>Zaragoza, España</v>
      </c>
      <c r="O476" t="str">
        <f ca="1">INDEX(Rutas_Despiece!$L:$L,MATCH($F476,$D:$D,0))</f>
        <v>Frente Felisa Galé</v>
      </c>
      <c r="P476" s="39" t="str">
        <f ca="1">Rutas_Despiece!M476</f>
        <v>Ida</v>
      </c>
      <c r="Q476" s="39" t="str">
        <f ca="1">Rutas_Despiece!N476</f>
        <v>5:06</v>
      </c>
      <c r="R476" s="39" t="str">
        <f ca="1">Rutas_Despiece!O476</f>
        <v>13:06</v>
      </c>
      <c r="S476" s="39" t="str">
        <f ca="1">Rutas_Despiece!P476</f>
        <v>21:06</v>
      </c>
      <c r="T476" s="39">
        <f ca="1">Rutas_Despiece!Q476</f>
        <v>0</v>
      </c>
    </row>
    <row r="477" spans="1:20" x14ac:dyDescent="0.25">
      <c r="A477">
        <f ca="1">IF(Rutas_Despiece!A477&lt;&gt;Rutas_Despiece!A476,1,0)</f>
        <v>0</v>
      </c>
      <c r="B477" s="69" t="s">
        <v>1174</v>
      </c>
      <c r="C477">
        <f t="shared" ca="1" si="29"/>
        <v>1</v>
      </c>
      <c r="D477">
        <f t="shared" ca="1" si="30"/>
        <v>459</v>
      </c>
      <c r="E477">
        <f t="shared" ca="1" si="32"/>
        <v>990</v>
      </c>
      <c r="F477">
        <f t="shared" ca="1" si="31"/>
        <v>474</v>
      </c>
      <c r="G477" t="str">
        <f ca="1">INDEX(Rutas_Despiece!C:C,MATCH($F477,$D:$D,0))</f>
        <v>Rutas_Habituales_MTN</v>
      </c>
      <c r="H477" t="str">
        <f ca="1">INDEX(Rutas_Despiece!$D:$D,MATCH($F477,$D:$D,0))</f>
        <v>Ruta 3_20</v>
      </c>
      <c r="I477">
        <f ca="1">INDEX(Rutas_Despiece!$J:$J,MATCH($F477,$D:$D,0))</f>
        <v>41.661241799999999</v>
      </c>
      <c r="J477">
        <f ca="1">INDEX(Rutas_Despiece!$K:$K,MATCH($F477,$D:$D,0))</f>
        <v>-0.86708779999999996</v>
      </c>
      <c r="L477" t="str">
        <f ca="1">INDEX(Rutas_Despiece!$F:$F,MATCH($F477,$D:$D,0))&amp;" "&amp;INDEX(Rutas_Despiece!$G:$G,MATCH($F477,$D:$D,0))</f>
        <v xml:space="preserve">Avd. Cataluña  </v>
      </c>
      <c r="M477" t="str">
        <f ca="1">INDEX(Rutas_Despiece!$H:$H,MATCH($F477,$D:$D,0))</f>
        <v>Zaragoza</v>
      </c>
      <c r="N477" t="str">
        <f ca="1">INDEX(Rutas_Despiece!$I:$I,MATCH($F477,$D:$D,0))</f>
        <v>Zaragoza, España</v>
      </c>
      <c r="O477" t="str">
        <f ca="1">INDEX(Rutas_Despiece!$L:$L,MATCH($F477,$D:$D,0))</f>
        <v>Frente Pº Longares</v>
      </c>
      <c r="P477" s="39" t="str">
        <f ca="1">Rutas_Despiece!M477</f>
        <v>Ida</v>
      </c>
      <c r="Q477" s="39" t="str">
        <f ca="1">Rutas_Despiece!N477</f>
        <v>5:07</v>
      </c>
      <c r="R477" s="39" t="str">
        <f ca="1">Rutas_Despiece!O477</f>
        <v>13:07</v>
      </c>
      <c r="S477" s="39" t="str">
        <f ca="1">Rutas_Despiece!P477</f>
        <v>21:07</v>
      </c>
      <c r="T477" s="39">
        <f ca="1">Rutas_Despiece!Q477</f>
        <v>0</v>
      </c>
    </row>
    <row r="478" spans="1:20" x14ac:dyDescent="0.25">
      <c r="A478">
        <f ca="1">IF(Rutas_Despiece!A478&lt;&gt;Rutas_Despiece!A477,1,0)</f>
        <v>0</v>
      </c>
      <c r="B478" s="69" t="s">
        <v>1174</v>
      </c>
      <c r="C478">
        <f t="shared" ca="1" si="29"/>
        <v>1</v>
      </c>
      <c r="D478">
        <f t="shared" ca="1" si="30"/>
        <v>460</v>
      </c>
      <c r="E478">
        <f t="shared" ca="1" si="32"/>
        <v>990</v>
      </c>
      <c r="F478">
        <f t="shared" ca="1" si="31"/>
        <v>475</v>
      </c>
      <c r="G478" t="str">
        <f ca="1">INDEX(Rutas_Despiece!C:C,MATCH($F478,$D:$D,0))</f>
        <v>Rutas_Habituales_MTN</v>
      </c>
      <c r="H478" t="str">
        <f ca="1">INDEX(Rutas_Despiece!$D:$D,MATCH($F478,$D:$D,0))</f>
        <v>Ruta 3_20</v>
      </c>
      <c r="I478">
        <f ca="1">INDEX(Rutas_Despiece!$J:$J,MATCH($F478,$D:$D,0))</f>
        <v>41.657719299999997</v>
      </c>
      <c r="J478">
        <f ca="1">INDEX(Rutas_Despiece!$K:$K,MATCH($F478,$D:$D,0))</f>
        <v>-0.86944949999999999</v>
      </c>
      <c r="L478" t="str">
        <f ca="1">INDEX(Rutas_Despiece!$F:$F,MATCH($F478,$D:$D,0))&amp;" "&amp;INDEX(Rutas_Despiece!$G:$G,MATCH($F478,$D:$D,0))</f>
        <v xml:space="preserve">Avd. Puente del Pilar  </v>
      </c>
      <c r="M478" t="str">
        <f ca="1">INDEX(Rutas_Despiece!$H:$H,MATCH($F478,$D:$D,0))</f>
        <v>Zaragoza</v>
      </c>
      <c r="N478" t="str">
        <f ca="1">INDEX(Rutas_Despiece!$I:$I,MATCH($F478,$D:$D,0))</f>
        <v>Zaragoza, España</v>
      </c>
      <c r="O478" t="str">
        <f ca="1">INDEX(Rutas_Despiece!$L:$L,MATCH($F478,$D:$D,0))</f>
        <v>Esq. Jesús - Pd. Bus</v>
      </c>
      <c r="P478" s="39" t="str">
        <f ca="1">Rutas_Despiece!M478</f>
        <v>Ida</v>
      </c>
      <c r="Q478" s="39" t="str">
        <f ca="1">Rutas_Despiece!N478</f>
        <v>5:30</v>
      </c>
      <c r="R478" s="39" t="str">
        <f ca="1">Rutas_Despiece!O478</f>
        <v>13:30</v>
      </c>
      <c r="S478" s="39" t="str">
        <f ca="1">Rutas_Despiece!P478</f>
        <v>21:30</v>
      </c>
      <c r="T478" s="39">
        <f ca="1">Rutas_Despiece!Q478</f>
        <v>0</v>
      </c>
    </row>
    <row r="479" spans="1:20" x14ac:dyDescent="0.25">
      <c r="A479">
        <f ca="1">IF(Rutas_Despiece!A479&lt;&gt;Rutas_Despiece!A478,1,0)</f>
        <v>0</v>
      </c>
      <c r="B479" s="69" t="s">
        <v>1174</v>
      </c>
      <c r="C479">
        <f t="shared" ca="1" si="29"/>
        <v>1</v>
      </c>
      <c r="D479">
        <f t="shared" ca="1" si="30"/>
        <v>461</v>
      </c>
      <c r="E479">
        <f t="shared" ca="1" si="32"/>
        <v>990</v>
      </c>
      <c r="F479">
        <f t="shared" ca="1" si="31"/>
        <v>476</v>
      </c>
      <c r="G479" t="str">
        <f ca="1">INDEX(Rutas_Despiece!C:C,MATCH($F479,$D:$D,0))</f>
        <v>Rutas_Habituales_MTN</v>
      </c>
      <c r="H479" t="str">
        <f ca="1">INDEX(Rutas_Despiece!$D:$D,MATCH($F479,$D:$D,0))</f>
        <v>Ruta 3_20</v>
      </c>
      <c r="I479">
        <f ca="1">INDEX(Rutas_Despiece!$J:$J,MATCH($F479,$D:$D,0))</f>
        <v>41.654027300000003</v>
      </c>
      <c r="J479">
        <f ca="1">INDEX(Rutas_Despiece!$K:$K,MATCH($F479,$D:$D,0))</f>
        <v>-0.87050300000000003</v>
      </c>
      <c r="L479" t="str">
        <f ca="1">INDEX(Rutas_Despiece!$F:$F,MATCH($F479,$D:$D,0))&amp;" "&amp;INDEX(Rutas_Despiece!$G:$G,MATCH($F479,$D:$D,0))</f>
        <v xml:space="preserve">Echegaray y Caballero  </v>
      </c>
      <c r="M479" t="str">
        <f ca="1">INDEX(Rutas_Despiece!$H:$H,MATCH($F479,$D:$D,0))</f>
        <v>Zaragoza</v>
      </c>
      <c r="N479" t="str">
        <f ca="1">INDEX(Rutas_Despiece!$I:$I,MATCH($F479,$D:$D,0))</f>
        <v>Zaragoza, España</v>
      </c>
      <c r="O479" t="str">
        <f ca="1">INDEX(Rutas_Despiece!$L:$L,MATCH($F479,$D:$D,0))</f>
        <v>Puente de Hierro (?)</v>
      </c>
      <c r="P479" s="39" t="str">
        <f ca="1">Rutas_Despiece!M479</f>
        <v>Vuelta</v>
      </c>
      <c r="Q479" s="39" t="str">
        <f ca="1">Rutas_Despiece!N479</f>
        <v/>
      </c>
      <c r="R479" s="39" t="str">
        <f ca="1">Rutas_Despiece!O479</f>
        <v/>
      </c>
      <c r="S479" s="39" t="str">
        <f ca="1">Rutas_Despiece!P479</f>
        <v/>
      </c>
      <c r="T479" s="39" t="str">
        <f ca="1">Rutas_Despiece!Q479</f>
        <v/>
      </c>
    </row>
    <row r="480" spans="1:20" x14ac:dyDescent="0.25">
      <c r="A480">
        <f ca="1">IF(Rutas_Despiece!A480&lt;&gt;Rutas_Despiece!A479,1,0)</f>
        <v>0</v>
      </c>
      <c r="B480" s="69" t="s">
        <v>1174</v>
      </c>
      <c r="C480">
        <f t="shared" ca="1" si="29"/>
        <v>1</v>
      </c>
      <c r="D480">
        <f t="shared" ca="1" si="30"/>
        <v>462</v>
      </c>
      <c r="E480">
        <f t="shared" ca="1" si="32"/>
        <v>990</v>
      </c>
      <c r="F480">
        <f t="shared" ca="1" si="31"/>
        <v>477</v>
      </c>
      <c r="G480" t="str">
        <f ca="1">INDEX(Rutas_Despiece!C:C,MATCH($F480,$D:$D,0))</f>
        <v>Rutas_Habituales_MTN</v>
      </c>
      <c r="H480" t="str">
        <f ca="1">INDEX(Rutas_Despiece!$D:$D,MATCH($F480,$D:$D,0))</f>
        <v>Ruta 4_20</v>
      </c>
      <c r="I480">
        <f ca="1">INDEX(Rutas_Despiece!$J:$J,MATCH($F480,$D:$D,0))</f>
        <v>41.662154000000001</v>
      </c>
      <c r="J480">
        <f ca="1">INDEX(Rutas_Despiece!$K:$K,MATCH($F480,$D:$D,0))</f>
        <v>-0.87579989999999996</v>
      </c>
      <c r="L480" t="str">
        <f ca="1">INDEX(Rutas_Despiece!$F:$F,MATCH($F480,$D:$D,0))&amp;" "&amp;INDEX(Rutas_Despiece!$G:$G,MATCH($F480,$D:$D,0))</f>
        <v xml:space="preserve">Sixto Celorrio  </v>
      </c>
      <c r="M480" t="str">
        <f ca="1">INDEX(Rutas_Despiece!$H:$H,MATCH($F480,$D:$D,0))</f>
        <v>Zaragoza</v>
      </c>
      <c r="N480" t="str">
        <f ca="1">INDEX(Rutas_Despiece!$I:$I,MATCH($F480,$D:$D,0))</f>
        <v>Zaragoza, España</v>
      </c>
      <c r="O480" t="str">
        <f ca="1">INDEX(Rutas_Despiece!$L:$L,MATCH($F480,$D:$D,0))</f>
        <v>Frente Valle Zuriza - Pd. Bus</v>
      </c>
      <c r="P480" s="39" t="str">
        <f ca="1">Rutas_Despiece!M480</f>
        <v>Vuelta</v>
      </c>
      <c r="Q480" s="39" t="str">
        <f ca="1">Rutas_Despiece!N480</f>
        <v/>
      </c>
      <c r="R480" s="39" t="str">
        <f ca="1">Rutas_Despiece!O480</f>
        <v/>
      </c>
      <c r="S480" s="39" t="str">
        <f ca="1">Rutas_Despiece!P480</f>
        <v/>
      </c>
      <c r="T480" s="39" t="str">
        <f ca="1">Rutas_Despiece!Q480</f>
        <v/>
      </c>
    </row>
    <row r="481" spans="1:20" x14ac:dyDescent="0.25">
      <c r="A481">
        <f ca="1">IF(Rutas_Despiece!A481&lt;&gt;Rutas_Despiece!A480,1,0)</f>
        <v>0</v>
      </c>
      <c r="B481" s="69" t="s">
        <v>1174</v>
      </c>
      <c r="C481">
        <f t="shared" ca="1" si="29"/>
        <v>1</v>
      </c>
      <c r="D481">
        <f t="shared" ca="1" si="30"/>
        <v>463</v>
      </c>
      <c r="E481">
        <f t="shared" ca="1" si="32"/>
        <v>990</v>
      </c>
      <c r="F481">
        <f t="shared" ca="1" si="31"/>
        <v>478</v>
      </c>
      <c r="G481" t="str">
        <f ca="1">INDEX(Rutas_Despiece!C:C,MATCH($F481,$D:$D,0))</f>
        <v>Rutas_Habituales_MTN</v>
      </c>
      <c r="H481" t="str">
        <f ca="1">INDEX(Rutas_Despiece!$D:$D,MATCH($F481,$D:$D,0))</f>
        <v>Ruta 4_20</v>
      </c>
      <c r="I481">
        <f ca="1">INDEX(Rutas_Despiece!$J:$J,MATCH($F481,$D:$D,0))</f>
        <v>41.663897300000002</v>
      </c>
      <c r="J481">
        <f ca="1">INDEX(Rutas_Despiece!$K:$K,MATCH($F481,$D:$D,0))</f>
        <v>-0.87391790000000003</v>
      </c>
      <c r="L481" t="str">
        <f ca="1">INDEX(Rutas_Despiece!$F:$F,MATCH($F481,$D:$D,0))&amp;" "&amp;INDEX(Rutas_Despiece!$G:$G,MATCH($F481,$D:$D,0))</f>
        <v xml:space="preserve">San Juan de la Peña nº 36 </v>
      </c>
      <c r="M481" t="str">
        <f ca="1">INDEX(Rutas_Despiece!$H:$H,MATCH($F481,$D:$D,0))</f>
        <v>Zaragoza</v>
      </c>
      <c r="N481" t="str">
        <f ca="1">INDEX(Rutas_Despiece!$I:$I,MATCH($F481,$D:$D,0))</f>
        <v>Zaragoza, España</v>
      </c>
      <c r="O481" t="str">
        <f ca="1">INDEX(Rutas_Despiece!$L:$L,MATCH($F481,$D:$D,0))</f>
        <v>Pd. Bus</v>
      </c>
      <c r="P481" s="39" t="str">
        <f ca="1">Rutas_Despiece!M481</f>
        <v>Vuelta</v>
      </c>
      <c r="Q481" s="39" t="str">
        <f ca="1">Rutas_Despiece!N481</f>
        <v/>
      </c>
      <c r="R481" s="39" t="str">
        <f ca="1">Rutas_Despiece!O481</f>
        <v/>
      </c>
      <c r="S481" s="39" t="str">
        <f ca="1">Rutas_Despiece!P481</f>
        <v/>
      </c>
      <c r="T481" s="39" t="str">
        <f ca="1">Rutas_Despiece!Q481</f>
        <v/>
      </c>
    </row>
    <row r="482" spans="1:20" x14ac:dyDescent="0.25">
      <c r="A482">
        <f ca="1">IF(Rutas_Despiece!A482&lt;&gt;Rutas_Despiece!A481,1,0)</f>
        <v>0</v>
      </c>
      <c r="B482" s="69" t="s">
        <v>1174</v>
      </c>
      <c r="C482">
        <f t="shared" ca="1" si="29"/>
        <v>1</v>
      </c>
      <c r="D482">
        <f t="shared" ca="1" si="30"/>
        <v>464</v>
      </c>
      <c r="E482">
        <f t="shared" ca="1" si="32"/>
        <v>990</v>
      </c>
      <c r="F482">
        <f t="shared" ca="1" si="31"/>
        <v>479</v>
      </c>
      <c r="G482" t="str">
        <f ca="1">INDEX(Rutas_Despiece!C:C,MATCH($F482,$D:$D,0))</f>
        <v>Rutas_Habituales_MTN</v>
      </c>
      <c r="H482" t="str">
        <f ca="1">INDEX(Rutas_Despiece!$D:$D,MATCH($F482,$D:$D,0))</f>
        <v>Ruta 4_20</v>
      </c>
      <c r="I482">
        <f ca="1">INDEX(Rutas_Despiece!$J:$J,MATCH($F482,$D:$D,0))</f>
        <v>41.672642099999997</v>
      </c>
      <c r="J482">
        <f ca="1">INDEX(Rutas_Despiece!$K:$K,MATCH($F482,$D:$D,0))</f>
        <v>-0.87137249999999999</v>
      </c>
      <c r="L482" t="str">
        <f ca="1">INDEX(Rutas_Despiece!$F:$F,MATCH($F482,$D:$D,0))&amp;" "&amp;INDEX(Rutas_Despiece!$G:$G,MATCH($F482,$D:$D,0))</f>
        <v xml:space="preserve">Av. San Juan de la Peña </v>
      </c>
      <c r="M482" t="str">
        <f ca="1">INDEX(Rutas_Despiece!$H:$H,MATCH($F482,$D:$D,0))</f>
        <v>Zaragoza</v>
      </c>
      <c r="N482" t="str">
        <f ca="1">INDEX(Rutas_Despiece!$I:$I,MATCH($F482,$D:$D,0))</f>
        <v>Zaragoza, España</v>
      </c>
      <c r="O482" t="str">
        <f ca="1">INDEX(Rutas_Despiece!$L:$L,MATCH($F482,$D:$D,0))</f>
        <v>Esq. José Luis Lacruz</v>
      </c>
      <c r="P482" s="39" t="str">
        <f ca="1">Rutas_Despiece!M482</f>
        <v>Vuelta</v>
      </c>
      <c r="Q482" s="39" t="str">
        <f ca="1">Rutas_Despiece!N482</f>
        <v/>
      </c>
      <c r="R482" s="39" t="str">
        <f ca="1">Rutas_Despiece!O482</f>
        <v/>
      </c>
      <c r="S482" s="39" t="str">
        <f ca="1">Rutas_Despiece!P482</f>
        <v/>
      </c>
      <c r="T482" s="39" t="str">
        <f ca="1">Rutas_Despiece!Q482</f>
        <v/>
      </c>
    </row>
    <row r="483" spans="1:20" x14ac:dyDescent="0.25">
      <c r="A483">
        <f ca="1">IF(Rutas_Despiece!A483&lt;&gt;Rutas_Despiece!A482,1,0)</f>
        <v>0</v>
      </c>
      <c r="B483" s="69" t="s">
        <v>1174</v>
      </c>
      <c r="C483">
        <f t="shared" ca="1" si="29"/>
        <v>1</v>
      </c>
      <c r="D483">
        <f t="shared" ca="1" si="30"/>
        <v>465</v>
      </c>
      <c r="E483">
        <f t="shared" ca="1" si="32"/>
        <v>990</v>
      </c>
      <c r="F483">
        <f t="shared" ca="1" si="31"/>
        <v>480</v>
      </c>
      <c r="G483" t="str">
        <f ca="1">INDEX(Rutas_Despiece!C:C,MATCH($F483,$D:$D,0))</f>
        <v>Rutas_Habituales_MTN</v>
      </c>
      <c r="H483" t="str">
        <f ca="1">INDEX(Rutas_Despiece!$D:$D,MATCH($F483,$D:$D,0))</f>
        <v>Ruta 4_20</v>
      </c>
      <c r="I483">
        <f ca="1">INDEX(Rutas_Despiece!$J:$J,MATCH($F483,$D:$D,0))</f>
        <v>41.675328999999998</v>
      </c>
      <c r="J483">
        <f ca="1">INDEX(Rutas_Despiece!$K:$K,MATCH($F483,$D:$D,0))</f>
        <v>-0.87022699999999997</v>
      </c>
      <c r="L483" t="str">
        <f ca="1">INDEX(Rutas_Despiece!$F:$F,MATCH($F483,$D:$D,0))&amp;" "&amp;INDEX(Rutas_Despiece!$G:$G,MATCH($F483,$D:$D,0))</f>
        <v xml:space="preserve">San Juan de la Peña nº 182 </v>
      </c>
      <c r="M483" t="str">
        <f ca="1">INDEX(Rutas_Despiece!$H:$H,MATCH($F483,$D:$D,0))</f>
        <v>Zaragoza</v>
      </c>
      <c r="N483" t="str">
        <f ca="1">INDEX(Rutas_Despiece!$I:$I,MATCH($F483,$D:$D,0))</f>
        <v>Zaragoza, España</v>
      </c>
      <c r="O483" t="str">
        <f ca="1">INDEX(Rutas_Despiece!$L:$L,MATCH($F483,$D:$D,0))</f>
        <v>Pd. Bus</v>
      </c>
      <c r="P483" s="39" t="str">
        <f ca="1">Rutas_Despiece!M483</f>
        <v>Vuelta</v>
      </c>
      <c r="Q483" s="39" t="str">
        <f ca="1">Rutas_Despiece!N483</f>
        <v/>
      </c>
      <c r="R483" s="39" t="str">
        <f ca="1">Rutas_Despiece!O483</f>
        <v/>
      </c>
      <c r="S483" s="39" t="str">
        <f ca="1">Rutas_Despiece!P483</f>
        <v/>
      </c>
      <c r="T483" s="39" t="str">
        <f ca="1">Rutas_Despiece!Q483</f>
        <v/>
      </c>
    </row>
    <row r="484" spans="1:20" x14ac:dyDescent="0.25">
      <c r="A484">
        <f ca="1">IF(Rutas_Despiece!A484&lt;&gt;Rutas_Despiece!A483,1,0)</f>
        <v>0</v>
      </c>
      <c r="B484" s="69" t="s">
        <v>1174</v>
      </c>
      <c r="C484">
        <f t="shared" ca="1" si="29"/>
        <v>1</v>
      </c>
      <c r="D484">
        <f t="shared" ca="1" si="30"/>
        <v>466</v>
      </c>
      <c r="E484">
        <f t="shared" ca="1" si="32"/>
        <v>990</v>
      </c>
      <c r="F484">
        <f t="shared" ca="1" si="31"/>
        <v>481</v>
      </c>
      <c r="G484" t="str">
        <f ca="1">INDEX(Rutas_Despiece!C:C,MATCH($F484,$D:$D,0))</f>
        <v>Rutas_Habituales_MTN</v>
      </c>
      <c r="H484" t="str">
        <f ca="1">INDEX(Rutas_Despiece!$D:$D,MATCH($F484,$D:$D,0))</f>
        <v>Ruta 4_20</v>
      </c>
      <c r="I484">
        <f ca="1">INDEX(Rutas_Despiece!$J:$J,MATCH($F484,$D:$D,0))</f>
        <v>41.696019999999997</v>
      </c>
      <c r="J484">
        <f ca="1">INDEX(Rutas_Despiece!$K:$K,MATCH($F484,$D:$D,0))</f>
        <v>-0.87153999999999998</v>
      </c>
      <c r="L484" t="str">
        <f ca="1">INDEX(Rutas_Despiece!$F:$F,MATCH($F484,$D:$D,0))&amp;" "&amp;INDEX(Rutas_Despiece!$G:$G,MATCH($F484,$D:$D,0))</f>
        <v xml:space="preserve">Academia General Militar nº 56 </v>
      </c>
      <c r="M484" t="str">
        <f ca="1">INDEX(Rutas_Despiece!$H:$H,MATCH($F484,$D:$D,0))</f>
        <v>Zaragoza</v>
      </c>
      <c r="N484" t="str">
        <f ca="1">INDEX(Rutas_Despiece!$I:$I,MATCH($F484,$D:$D,0))</f>
        <v>Zaragoza, España</v>
      </c>
      <c r="O484" t="str">
        <f ca="1">INDEX(Rutas_Despiece!$L:$L,MATCH($F484,$D:$D,0))</f>
        <v xml:space="preserve"> Pd. Bus</v>
      </c>
      <c r="P484" s="39" t="str">
        <f ca="1">Rutas_Despiece!M484</f>
        <v>Vuelta</v>
      </c>
      <c r="Q484" s="39" t="str">
        <f ca="1">Rutas_Despiece!N484</f>
        <v/>
      </c>
      <c r="R484" s="39" t="str">
        <f ca="1">Rutas_Despiece!O484</f>
        <v/>
      </c>
      <c r="S484" s="39" t="str">
        <f ca="1">Rutas_Despiece!P484</f>
        <v/>
      </c>
      <c r="T484" s="39" t="str">
        <f ca="1">Rutas_Despiece!Q484</f>
        <v/>
      </c>
    </row>
    <row r="485" spans="1:20" x14ac:dyDescent="0.25">
      <c r="A485">
        <f ca="1">IF(Rutas_Despiece!A485&lt;&gt;Rutas_Despiece!A484,1,0)</f>
        <v>1</v>
      </c>
      <c r="B485" s="69" t="s">
        <v>1174</v>
      </c>
      <c r="C485">
        <f t="shared" ca="1" si="29"/>
        <v>0</v>
      </c>
      <c r="D485">
        <f t="shared" ca="1" si="30"/>
        <v>466</v>
      </c>
      <c r="E485">
        <f t="shared" ca="1" si="32"/>
        <v>990</v>
      </c>
      <c r="F485">
        <f t="shared" ca="1" si="31"/>
        <v>482</v>
      </c>
      <c r="G485" t="str">
        <f ca="1">INDEX(Rutas_Despiece!C:C,MATCH($F485,$D:$D,0))</f>
        <v>Rutas_Habituales_MTN</v>
      </c>
      <c r="H485" t="str">
        <f ca="1">INDEX(Rutas_Despiece!$D:$D,MATCH($F485,$D:$D,0))</f>
        <v>Ruta 4_20</v>
      </c>
      <c r="I485">
        <f ca="1">INDEX(Rutas_Despiece!$J:$J,MATCH($F485,$D:$D,0))</f>
        <v>41.686623599999997</v>
      </c>
      <c r="J485">
        <f ca="1">INDEX(Rutas_Despiece!$K:$K,MATCH($F485,$D:$D,0))</f>
        <v>-0.87840960000000001</v>
      </c>
      <c r="L485" t="str">
        <f ca="1">INDEX(Rutas_Despiece!$F:$F,MATCH($F485,$D:$D,0))&amp;" "&amp;INDEX(Rutas_Despiece!$G:$G,MATCH($F485,$D:$D,0))</f>
        <v xml:space="preserve">Majas de Goya nº 15 </v>
      </c>
      <c r="M485" t="str">
        <f ca="1">INDEX(Rutas_Despiece!$H:$H,MATCH($F485,$D:$D,0))</f>
        <v>Zaragoza</v>
      </c>
      <c r="N485" t="str">
        <f ca="1">INDEX(Rutas_Despiece!$I:$I,MATCH($F485,$D:$D,0))</f>
        <v>Zaragoza, España</v>
      </c>
      <c r="O485" t="str">
        <f ca="1">INDEX(Rutas_Despiece!$L:$L,MATCH($F485,$D:$D,0))</f>
        <v>CAI - Pd. Bus</v>
      </c>
      <c r="P485" s="39" t="str">
        <f ca="1">Rutas_Despiece!M485</f>
        <v>Ida</v>
      </c>
      <c r="Q485" s="39">
        <f ca="1">Rutas_Despiece!N485</f>
        <v>0</v>
      </c>
      <c r="R485" s="39">
        <f ca="1">Rutas_Despiece!O485</f>
        <v>0</v>
      </c>
      <c r="S485" s="39">
        <f ca="1">Rutas_Despiece!P485</f>
        <v>0</v>
      </c>
      <c r="T485" s="39">
        <f ca="1">Rutas_Despiece!Q485</f>
        <v>0</v>
      </c>
    </row>
    <row r="486" spans="1:20" x14ac:dyDescent="0.25">
      <c r="A486">
        <f ca="1">IF(Rutas_Despiece!A486&lt;&gt;Rutas_Despiece!A485,1,0)</f>
        <v>0</v>
      </c>
      <c r="B486" s="69" t="s">
        <v>1174</v>
      </c>
      <c r="C486">
        <f t="shared" ca="1" si="29"/>
        <v>1</v>
      </c>
      <c r="D486">
        <f t="shared" ca="1" si="30"/>
        <v>467</v>
      </c>
      <c r="E486">
        <f t="shared" ca="1" si="32"/>
        <v>990</v>
      </c>
      <c r="F486">
        <f t="shared" ca="1" si="31"/>
        <v>483</v>
      </c>
      <c r="G486" t="str">
        <f ca="1">INDEX(Rutas_Despiece!C:C,MATCH($F486,$D:$D,0))</f>
        <v>Rutas_Habituales_MTN</v>
      </c>
      <c r="H486" t="str">
        <f ca="1">INDEX(Rutas_Despiece!$D:$D,MATCH($F486,$D:$D,0))</f>
        <v>Ruta 4_20</v>
      </c>
      <c r="I486">
        <f ca="1">INDEX(Rutas_Despiece!$J:$J,MATCH($F486,$D:$D,0))</f>
        <v>41.749628000000001</v>
      </c>
      <c r="J486">
        <f ca="1">INDEX(Rutas_Despiece!$K:$K,MATCH($F486,$D:$D,0))</f>
        <v>-1.1755139999999999</v>
      </c>
      <c r="L486" t="str">
        <f ca="1">INDEX(Rutas_Despiece!$F:$F,MATCH($F486,$D:$D,0))&amp;" "&amp;INDEX(Rutas_Despiece!$G:$G,MATCH($F486,$D:$D,0))</f>
        <v xml:space="preserve">Pol. Ind Entrerrios </v>
      </c>
      <c r="M486" t="str">
        <f ca="1">INDEX(Rutas_Despiece!$H:$H,MATCH($F486,$D:$D,0))</f>
        <v>Figueruelas</v>
      </c>
      <c r="N486" t="str">
        <f ca="1">INDEX(Rutas_Despiece!$I:$I,MATCH($F486,$D:$D,0))</f>
        <v>Zaragoza, España</v>
      </c>
      <c r="O486" t="str">
        <f ca="1">INDEX(Rutas_Despiece!$L:$L,MATCH($F486,$D:$D,0))</f>
        <v>Opel Puerta 5</v>
      </c>
      <c r="P486" s="39" t="str">
        <f ca="1">Rutas_Despiece!M486</f>
        <v>Ida</v>
      </c>
      <c r="Q486" s="39" t="str">
        <f ca="1">Rutas_Despiece!N486</f>
        <v>5:01</v>
      </c>
      <c r="R486" s="39" t="str">
        <f ca="1">Rutas_Despiece!O486</f>
        <v>12:59</v>
      </c>
      <c r="S486" s="39" t="str">
        <f ca="1">Rutas_Despiece!P486</f>
        <v>20:59</v>
      </c>
      <c r="T486" s="39">
        <f ca="1">Rutas_Despiece!Q486</f>
        <v>0</v>
      </c>
    </row>
    <row r="487" spans="1:20" x14ac:dyDescent="0.25">
      <c r="A487">
        <f ca="1">IF(Rutas_Despiece!A487&lt;&gt;Rutas_Despiece!A486,1,0)</f>
        <v>0</v>
      </c>
      <c r="B487" s="69" t="s">
        <v>1174</v>
      </c>
      <c r="C487">
        <f t="shared" ca="1" si="29"/>
        <v>1</v>
      </c>
      <c r="D487">
        <f t="shared" ca="1" si="30"/>
        <v>468</v>
      </c>
      <c r="E487">
        <f t="shared" ca="1" si="32"/>
        <v>990</v>
      </c>
      <c r="F487">
        <f t="shared" ca="1" si="31"/>
        <v>484</v>
      </c>
      <c r="G487" t="str">
        <f ca="1">INDEX(Rutas_Despiece!C:C,MATCH($F487,$D:$D,0))</f>
        <v>Rutas_Habituales_MTN</v>
      </c>
      <c r="H487" t="str">
        <f ca="1">INDEX(Rutas_Despiece!$D:$D,MATCH($F487,$D:$D,0))</f>
        <v>Ruta 4_20</v>
      </c>
      <c r="I487">
        <f ca="1">INDEX(Rutas_Despiece!$J:$J,MATCH($F487,$D:$D,0))</f>
        <v>41.749628000000001</v>
      </c>
      <c r="J487">
        <f ca="1">INDEX(Rutas_Despiece!$K:$K,MATCH($F487,$D:$D,0))</f>
        <v>-1.1755139999999999</v>
      </c>
      <c r="L487" t="str">
        <f ca="1">INDEX(Rutas_Despiece!$F:$F,MATCH($F487,$D:$D,0))&amp;" "&amp;INDEX(Rutas_Despiece!$G:$G,MATCH($F487,$D:$D,0))</f>
        <v xml:space="preserve">Pol. Ind Entrerrios </v>
      </c>
      <c r="M487" t="str">
        <f ca="1">INDEX(Rutas_Despiece!$H:$H,MATCH($F487,$D:$D,0))</f>
        <v>Figueruelas</v>
      </c>
      <c r="N487" t="str">
        <f ca="1">INDEX(Rutas_Despiece!$I:$I,MATCH($F487,$D:$D,0))</f>
        <v>Zaragoza, España</v>
      </c>
      <c r="O487" t="str">
        <f ca="1">INDEX(Rutas_Despiece!$L:$L,MATCH($F487,$D:$D,0))</f>
        <v>Opel Puerta 5</v>
      </c>
      <c r="P487" s="39" t="str">
        <f ca="1">Rutas_Despiece!M487</f>
        <v>Ida</v>
      </c>
      <c r="Q487" s="39" t="str">
        <f ca="1">Rutas_Despiece!N487</f>
        <v>5:02</v>
      </c>
      <c r="R487" s="39" t="str">
        <f ca="1">Rutas_Despiece!O487</f>
        <v>13:00</v>
      </c>
      <c r="S487" s="39" t="str">
        <f ca="1">Rutas_Despiece!P487</f>
        <v>21:00</v>
      </c>
      <c r="T487" s="39">
        <f ca="1">Rutas_Despiece!Q487</f>
        <v>0</v>
      </c>
    </row>
    <row r="488" spans="1:20" x14ac:dyDescent="0.25">
      <c r="A488">
        <f ca="1">IF(Rutas_Despiece!A488&lt;&gt;Rutas_Despiece!A487,1,0)</f>
        <v>0</v>
      </c>
      <c r="B488" s="69" t="s">
        <v>1174</v>
      </c>
      <c r="C488">
        <f t="shared" ca="1" si="29"/>
        <v>1</v>
      </c>
      <c r="D488">
        <f t="shared" ca="1" si="30"/>
        <v>469</v>
      </c>
      <c r="E488">
        <f t="shared" ca="1" si="32"/>
        <v>990</v>
      </c>
      <c r="F488">
        <f t="shared" ca="1" si="31"/>
        <v>485</v>
      </c>
      <c r="G488" t="str">
        <f ca="1">INDEX(Rutas_Despiece!C:C,MATCH($F488,$D:$D,0))</f>
        <v>Rutas_Habituales_MTN</v>
      </c>
      <c r="H488" t="str">
        <f ca="1">INDEX(Rutas_Despiece!$D:$D,MATCH($F488,$D:$D,0))</f>
        <v>Ruta 4_20</v>
      </c>
      <c r="I488">
        <f ca="1">INDEX(Rutas_Despiece!$J:$J,MATCH($F488,$D:$D,0))</f>
        <v>41.686623599999997</v>
      </c>
      <c r="J488">
        <f ca="1">INDEX(Rutas_Despiece!$K:$K,MATCH($F488,$D:$D,0))</f>
        <v>-0.87840960000000001</v>
      </c>
      <c r="L488" t="str">
        <f ca="1">INDEX(Rutas_Despiece!$F:$F,MATCH($F488,$D:$D,0))&amp;" "&amp;INDEX(Rutas_Despiece!$G:$G,MATCH($F488,$D:$D,0))</f>
        <v xml:space="preserve">Majas de Goya nº 15 </v>
      </c>
      <c r="M488" t="str">
        <f ca="1">INDEX(Rutas_Despiece!$H:$H,MATCH($F488,$D:$D,0))</f>
        <v>Zaragoza</v>
      </c>
      <c r="N488" t="str">
        <f ca="1">INDEX(Rutas_Despiece!$I:$I,MATCH($F488,$D:$D,0))</f>
        <v>Zaragoza, España</v>
      </c>
      <c r="O488" t="str">
        <f ca="1">INDEX(Rutas_Despiece!$L:$L,MATCH($F488,$D:$D,0))</f>
        <v>CAI - Pd. Bus</v>
      </c>
      <c r="P488" s="39" t="str">
        <f ca="1">Rutas_Despiece!M488</f>
        <v>Ida</v>
      </c>
      <c r="Q488" s="39" t="str">
        <f ca="1">Rutas_Despiece!N488</f>
        <v>5:04</v>
      </c>
      <c r="R488" s="39" t="str">
        <f ca="1">Rutas_Despiece!O488</f>
        <v>13:02</v>
      </c>
      <c r="S488" s="39" t="str">
        <f ca="1">Rutas_Despiece!P488</f>
        <v>21:02</v>
      </c>
      <c r="T488" s="39">
        <f ca="1">Rutas_Despiece!Q488</f>
        <v>0</v>
      </c>
    </row>
    <row r="489" spans="1:20" x14ac:dyDescent="0.25">
      <c r="A489">
        <f ca="1">IF(Rutas_Despiece!A489&lt;&gt;Rutas_Despiece!A488,1,0)</f>
        <v>0</v>
      </c>
      <c r="B489" s="69" t="s">
        <v>1174</v>
      </c>
      <c r="C489">
        <f t="shared" ca="1" si="29"/>
        <v>1</v>
      </c>
      <c r="D489">
        <f t="shared" ca="1" si="30"/>
        <v>470</v>
      </c>
      <c r="E489">
        <f t="shared" ca="1" si="32"/>
        <v>990</v>
      </c>
      <c r="F489">
        <f t="shared" ca="1" si="31"/>
        <v>486</v>
      </c>
      <c r="G489" t="str">
        <f ca="1">INDEX(Rutas_Despiece!C:C,MATCH($F489,$D:$D,0))</f>
        <v>Rutas_Habituales_MTN</v>
      </c>
      <c r="H489" t="str">
        <f ca="1">INDEX(Rutas_Despiece!$D:$D,MATCH($F489,$D:$D,0))</f>
        <v>Ruta 4_20</v>
      </c>
      <c r="I489">
        <f ca="1">INDEX(Rutas_Despiece!$J:$J,MATCH($F489,$D:$D,0))</f>
        <v>41.684950600000001</v>
      </c>
      <c r="J489">
        <f ca="1">INDEX(Rutas_Despiece!$K:$K,MATCH($F489,$D:$D,0))</f>
        <v>-0.87095219999999995</v>
      </c>
      <c r="L489" t="str">
        <f ca="1">INDEX(Rutas_Despiece!$F:$F,MATCH($F489,$D:$D,0))&amp;" "&amp;INDEX(Rutas_Despiece!$G:$G,MATCH($F489,$D:$D,0))</f>
        <v xml:space="preserve">Avd. Academia Gral. Militar  </v>
      </c>
      <c r="M489" t="str">
        <f ca="1">INDEX(Rutas_Despiece!$H:$H,MATCH($F489,$D:$D,0))</f>
        <v>Zaragoza</v>
      </c>
      <c r="N489" t="str">
        <f ca="1">INDEX(Rutas_Despiece!$I:$I,MATCH($F489,$D:$D,0))</f>
        <v>Zaragoza, España</v>
      </c>
      <c r="O489" t="str">
        <f ca="1">INDEX(Rutas_Despiece!$L:$L,MATCH($F489,$D:$D,0))</f>
        <v>Frente nº 56</v>
      </c>
      <c r="P489" s="39" t="str">
        <f ca="1">Rutas_Despiece!M489</f>
        <v>Ida</v>
      </c>
      <c r="Q489" s="39" t="str">
        <f ca="1">Rutas_Despiece!N489</f>
        <v>5:06</v>
      </c>
      <c r="R489" s="39" t="str">
        <f ca="1">Rutas_Despiece!O489</f>
        <v>13:04</v>
      </c>
      <c r="S489" s="39" t="str">
        <f ca="1">Rutas_Despiece!P489</f>
        <v>21:04</v>
      </c>
      <c r="T489" s="39">
        <f ca="1">Rutas_Despiece!Q489</f>
        <v>0</v>
      </c>
    </row>
    <row r="490" spans="1:20" x14ac:dyDescent="0.25">
      <c r="A490">
        <f ca="1">IF(Rutas_Despiece!A490&lt;&gt;Rutas_Despiece!A489,1,0)</f>
        <v>0</v>
      </c>
      <c r="B490" s="69" t="s">
        <v>1174</v>
      </c>
      <c r="C490">
        <f t="shared" ca="1" si="29"/>
        <v>1</v>
      </c>
      <c r="D490">
        <f t="shared" ca="1" si="30"/>
        <v>471</v>
      </c>
      <c r="E490">
        <f t="shared" ca="1" si="32"/>
        <v>990</v>
      </c>
      <c r="F490">
        <f t="shared" ca="1" si="31"/>
        <v>487</v>
      </c>
      <c r="G490" t="str">
        <f ca="1">INDEX(Rutas_Despiece!C:C,MATCH($F490,$D:$D,0))</f>
        <v>Rutas_Habituales_MTN</v>
      </c>
      <c r="H490" t="str">
        <f ca="1">INDEX(Rutas_Despiece!$D:$D,MATCH($F490,$D:$D,0))</f>
        <v>Ruta 4_20</v>
      </c>
      <c r="I490">
        <f ca="1">INDEX(Rutas_Despiece!$J:$J,MATCH($F490,$D:$D,0))</f>
        <v>41.675596300000002</v>
      </c>
      <c r="J490">
        <f ca="1">INDEX(Rutas_Despiece!$K:$K,MATCH($F490,$D:$D,0))</f>
        <v>-0.87125010000000003</v>
      </c>
      <c r="L490" t="str">
        <f ca="1">INDEX(Rutas_Despiece!$F:$F,MATCH($F490,$D:$D,0))&amp;" "&amp;INDEX(Rutas_Despiece!$G:$G,MATCH($F490,$D:$D,0))</f>
        <v xml:space="preserve">Av. San Juan de la Peña </v>
      </c>
      <c r="M490" t="str">
        <f ca="1">INDEX(Rutas_Despiece!$H:$H,MATCH($F490,$D:$D,0))</f>
        <v>Zaragoza</v>
      </c>
      <c r="N490" t="str">
        <f ca="1">INDEX(Rutas_Despiece!$I:$I,MATCH($F490,$D:$D,0))</f>
        <v>Zaragoza, España</v>
      </c>
      <c r="O490" t="str">
        <f ca="1">INDEX(Rutas_Despiece!$L:$L,MATCH($F490,$D:$D,0))</f>
        <v>Frente nº 192 - Pd. Bus</v>
      </c>
      <c r="P490" s="39" t="str">
        <f ca="1">Rutas_Despiece!M490</f>
        <v>Ida</v>
      </c>
      <c r="Q490" s="39" t="str">
        <f ca="1">Rutas_Despiece!N490</f>
        <v>5:30</v>
      </c>
      <c r="R490" s="39" t="str">
        <f ca="1">Rutas_Despiece!O490</f>
        <v>13:30</v>
      </c>
      <c r="S490" s="39" t="str">
        <f ca="1">Rutas_Despiece!P490</f>
        <v>21:30</v>
      </c>
      <c r="T490" s="39">
        <f ca="1">Rutas_Despiece!Q490</f>
        <v>0</v>
      </c>
    </row>
    <row r="491" spans="1:20" x14ac:dyDescent="0.25">
      <c r="A491">
        <f ca="1">IF(Rutas_Despiece!A491&lt;&gt;Rutas_Despiece!A490,1,0)</f>
        <v>0</v>
      </c>
      <c r="B491" s="69" t="s">
        <v>1174</v>
      </c>
      <c r="C491">
        <f t="shared" ca="1" si="29"/>
        <v>1</v>
      </c>
      <c r="D491">
        <f t="shared" ca="1" si="30"/>
        <v>472</v>
      </c>
      <c r="E491">
        <f t="shared" ca="1" si="32"/>
        <v>990</v>
      </c>
      <c r="F491">
        <f t="shared" ca="1" si="31"/>
        <v>488</v>
      </c>
      <c r="G491" t="str">
        <f ca="1">INDEX(Rutas_Despiece!C:C,MATCH($F491,$D:$D,0))</f>
        <v>Rutas_Habituales_MTN</v>
      </c>
      <c r="H491" t="str">
        <f ca="1">INDEX(Rutas_Despiece!$D:$D,MATCH($F491,$D:$D,0))</f>
        <v>Ruta 4_20</v>
      </c>
      <c r="I491">
        <f ca="1">INDEX(Rutas_Despiece!$J:$J,MATCH($F491,$D:$D,0))</f>
        <v>41.672618100000001</v>
      </c>
      <c r="J491">
        <f ca="1">INDEX(Rutas_Despiece!$K:$K,MATCH($F491,$D:$D,0))</f>
        <v>-0.87123079999999997</v>
      </c>
      <c r="L491" t="str">
        <f ca="1">INDEX(Rutas_Despiece!$F:$F,MATCH($F491,$D:$D,0))&amp;" "&amp;INDEX(Rutas_Despiece!$G:$G,MATCH($F491,$D:$D,0))</f>
        <v xml:space="preserve">Av. San Juan de la Peña </v>
      </c>
      <c r="M491" t="str">
        <f ca="1">INDEX(Rutas_Despiece!$H:$H,MATCH($F491,$D:$D,0))</f>
        <v>Zaragoza</v>
      </c>
      <c r="N491" t="str">
        <f ca="1">INDEX(Rutas_Despiece!$I:$I,MATCH($F491,$D:$D,0))</f>
        <v>Zaragoza, España</v>
      </c>
      <c r="O491" t="str">
        <f ca="1">INDEX(Rutas_Despiece!$L:$L,MATCH($F491,$D:$D,0))</f>
        <v>Frente José Luis Lacruz</v>
      </c>
      <c r="P491" s="39" t="str">
        <f ca="1">Rutas_Despiece!M491</f>
        <v>Vuelta</v>
      </c>
      <c r="Q491" s="39" t="str">
        <f ca="1">Rutas_Despiece!N491</f>
        <v/>
      </c>
      <c r="R491" s="39" t="str">
        <f ca="1">Rutas_Despiece!O491</f>
        <v/>
      </c>
      <c r="S491" s="39" t="str">
        <f ca="1">Rutas_Despiece!P491</f>
        <v/>
      </c>
      <c r="T491" s="39" t="str">
        <f ca="1">Rutas_Despiece!Q491</f>
        <v/>
      </c>
    </row>
    <row r="492" spans="1:20" x14ac:dyDescent="0.25">
      <c r="A492">
        <f ca="1">IF(Rutas_Despiece!A492&lt;&gt;Rutas_Despiece!A491,1,0)</f>
        <v>0</v>
      </c>
      <c r="B492" s="69" t="s">
        <v>1174</v>
      </c>
      <c r="C492">
        <f t="shared" ca="1" si="29"/>
        <v>1</v>
      </c>
      <c r="D492">
        <f t="shared" ca="1" si="30"/>
        <v>473</v>
      </c>
      <c r="E492">
        <f t="shared" ca="1" si="32"/>
        <v>990</v>
      </c>
      <c r="F492">
        <f t="shared" ca="1" si="31"/>
        <v>489</v>
      </c>
      <c r="G492" t="str">
        <f ca="1">INDEX(Rutas_Despiece!C:C,MATCH($F492,$D:$D,0))</f>
        <v>Rutas_Habituales_MTN</v>
      </c>
      <c r="H492" t="str">
        <f ca="1">INDEX(Rutas_Despiece!$D:$D,MATCH($F492,$D:$D,0))</f>
        <v>Ruta 4_20</v>
      </c>
      <c r="I492">
        <f ca="1">INDEX(Rutas_Despiece!$J:$J,MATCH($F492,$D:$D,0))</f>
        <v>41.663963099999997</v>
      </c>
      <c r="J492">
        <f ca="1">INDEX(Rutas_Despiece!$K:$K,MATCH($F492,$D:$D,0))</f>
        <v>-0.87443680000000001</v>
      </c>
      <c r="L492" t="str">
        <f ca="1">INDEX(Rutas_Despiece!$F:$F,MATCH($F492,$D:$D,0))&amp;" "&amp;INDEX(Rutas_Despiece!$G:$G,MATCH($F492,$D:$D,0))</f>
        <v xml:space="preserve">San Juan de la Peña nº 29 </v>
      </c>
      <c r="M492" t="str">
        <f ca="1">INDEX(Rutas_Despiece!$H:$H,MATCH($F492,$D:$D,0))</f>
        <v>Zaragoza</v>
      </c>
      <c r="N492" t="str">
        <f ca="1">INDEX(Rutas_Despiece!$I:$I,MATCH($F492,$D:$D,0))</f>
        <v>Zaragoza, España</v>
      </c>
      <c r="O492" t="str">
        <f ca="1">INDEX(Rutas_Despiece!$L:$L,MATCH($F492,$D:$D,0))</f>
        <v>Pd. Bus</v>
      </c>
      <c r="P492" s="39" t="str">
        <f ca="1">Rutas_Despiece!M492</f>
        <v>Vuelta</v>
      </c>
      <c r="Q492" s="39" t="str">
        <f ca="1">Rutas_Despiece!N492</f>
        <v/>
      </c>
      <c r="R492" s="39" t="str">
        <f ca="1">Rutas_Despiece!O492</f>
        <v/>
      </c>
      <c r="S492" s="39" t="str">
        <f ca="1">Rutas_Despiece!P492</f>
        <v/>
      </c>
      <c r="T492" s="39" t="str">
        <f ca="1">Rutas_Despiece!Q492</f>
        <v/>
      </c>
    </row>
    <row r="493" spans="1:20" x14ac:dyDescent="0.25">
      <c r="A493">
        <f ca="1">IF(Rutas_Despiece!A493&lt;&gt;Rutas_Despiece!A492,1,0)</f>
        <v>0</v>
      </c>
      <c r="B493" s="69" t="s">
        <v>1174</v>
      </c>
      <c r="C493">
        <f t="shared" ca="1" si="29"/>
        <v>1</v>
      </c>
      <c r="D493">
        <f t="shared" ca="1" si="30"/>
        <v>474</v>
      </c>
      <c r="E493">
        <f t="shared" ca="1" si="32"/>
        <v>990</v>
      </c>
      <c r="F493">
        <f t="shared" ca="1" si="31"/>
        <v>490</v>
      </c>
      <c r="G493" t="str">
        <f ca="1">INDEX(Rutas_Despiece!C:C,MATCH($F493,$D:$D,0))</f>
        <v>Rutas_Habituales_MTN</v>
      </c>
      <c r="H493" t="str">
        <f ca="1">INDEX(Rutas_Despiece!$D:$D,MATCH($F493,$D:$D,0))</f>
        <v>Ruta 4_20</v>
      </c>
      <c r="I493">
        <f ca="1">INDEX(Rutas_Despiece!$J:$J,MATCH($F493,$D:$D,0))</f>
        <v>41.660957000000003</v>
      </c>
      <c r="J493">
        <f ca="1">INDEX(Rutas_Despiece!$K:$K,MATCH($F493,$D:$D,0))</f>
        <v>-0.87238199999999999</v>
      </c>
      <c r="L493" t="str">
        <f ca="1">INDEX(Rutas_Despiece!$F:$F,MATCH($F493,$D:$D,0))&amp;" "&amp;INDEX(Rutas_Despiece!$G:$G,MATCH($F493,$D:$D,0))</f>
        <v xml:space="preserve">Valle Zuriza nº 26 </v>
      </c>
      <c r="M493" t="str">
        <f ca="1">INDEX(Rutas_Despiece!$H:$H,MATCH($F493,$D:$D,0))</f>
        <v>Zaragoza</v>
      </c>
      <c r="N493" t="str">
        <f ca="1">INDEX(Rutas_Despiece!$I:$I,MATCH($F493,$D:$D,0))</f>
        <v>Zaragoza, España</v>
      </c>
      <c r="O493" t="str">
        <f ca="1">INDEX(Rutas_Despiece!$L:$L,MATCH($F493,$D:$D,0))</f>
        <v>Pd. Bus</v>
      </c>
      <c r="P493" s="39" t="str">
        <f ca="1">Rutas_Despiece!M493</f>
        <v>Vuelta</v>
      </c>
      <c r="Q493" s="39" t="str">
        <f ca="1">Rutas_Despiece!N493</f>
        <v/>
      </c>
      <c r="R493" s="39" t="str">
        <f ca="1">Rutas_Despiece!O493</f>
        <v/>
      </c>
      <c r="S493" s="39" t="str">
        <f ca="1">Rutas_Despiece!P493</f>
        <v/>
      </c>
      <c r="T493" s="39" t="str">
        <f ca="1">Rutas_Despiece!Q493</f>
        <v/>
      </c>
    </row>
    <row r="494" spans="1:20" x14ac:dyDescent="0.25">
      <c r="A494">
        <f ca="1">IF(Rutas_Despiece!A494&lt;&gt;Rutas_Despiece!A493,1,0)</f>
        <v>0</v>
      </c>
      <c r="B494" s="69" t="s">
        <v>1174</v>
      </c>
      <c r="C494">
        <f t="shared" ca="1" si="29"/>
        <v>1</v>
      </c>
      <c r="D494">
        <f t="shared" ca="1" si="30"/>
        <v>475</v>
      </c>
      <c r="E494">
        <f t="shared" ca="1" si="32"/>
        <v>990</v>
      </c>
      <c r="F494">
        <f t="shared" ca="1" si="31"/>
        <v>491</v>
      </c>
      <c r="G494" t="str">
        <f ca="1">INDEX(Rutas_Despiece!C:C,MATCH($F494,$D:$D,0))</f>
        <v>Rutas_Habituales_MTN</v>
      </c>
      <c r="H494" t="str">
        <f ca="1">INDEX(Rutas_Despiece!$D:$D,MATCH($F494,$D:$D,0))</f>
        <v>Ruta 5_20</v>
      </c>
      <c r="I494">
        <f ca="1">INDEX(Rutas_Despiece!$J:$J,MATCH($F494,$D:$D,0))</f>
        <v>41.678130299999999</v>
      </c>
      <c r="J494">
        <f ca="1">INDEX(Rutas_Despiece!$K:$K,MATCH($F494,$D:$D,0))</f>
        <v>-0.87662289999999998</v>
      </c>
      <c r="L494" t="str">
        <f ca="1">INDEX(Rutas_Despiece!$F:$F,MATCH($F494,$D:$D,0))&amp;" "&amp;INDEX(Rutas_Despiece!$G:$G,MATCH($F494,$D:$D,0))</f>
        <v xml:space="preserve">Salvador Allende nº 85 </v>
      </c>
      <c r="M494" t="str">
        <f ca="1">INDEX(Rutas_Despiece!$H:$H,MATCH($F494,$D:$D,0))</f>
        <v>Zaragoza</v>
      </c>
      <c r="N494" t="str">
        <f ca="1">INDEX(Rutas_Despiece!$I:$I,MATCH($F494,$D:$D,0))</f>
        <v>Zaragoza, España</v>
      </c>
      <c r="O494" t="str">
        <f ca="1">INDEX(Rutas_Despiece!$L:$L,MATCH($F494,$D:$D,0))</f>
        <v>Pd. Bus</v>
      </c>
      <c r="P494" s="39" t="str">
        <f ca="1">Rutas_Despiece!M494</f>
        <v>Vuelta</v>
      </c>
      <c r="Q494" s="39" t="str">
        <f ca="1">Rutas_Despiece!N494</f>
        <v/>
      </c>
      <c r="R494" s="39" t="str">
        <f ca="1">Rutas_Despiece!O494</f>
        <v/>
      </c>
      <c r="S494" s="39" t="str">
        <f ca="1">Rutas_Despiece!P494</f>
        <v/>
      </c>
      <c r="T494" s="39" t="str">
        <f ca="1">Rutas_Despiece!Q494</f>
        <v/>
      </c>
    </row>
    <row r="495" spans="1:20" x14ac:dyDescent="0.25">
      <c r="A495">
        <f ca="1">IF(Rutas_Despiece!A495&lt;&gt;Rutas_Despiece!A494,1,0)</f>
        <v>0</v>
      </c>
      <c r="B495" s="69" t="s">
        <v>1174</v>
      </c>
      <c r="C495">
        <f t="shared" ca="1" si="29"/>
        <v>1</v>
      </c>
      <c r="D495">
        <f t="shared" ca="1" si="30"/>
        <v>476</v>
      </c>
      <c r="E495">
        <f t="shared" ca="1" si="32"/>
        <v>990</v>
      </c>
      <c r="F495">
        <f t="shared" ca="1" si="31"/>
        <v>492</v>
      </c>
      <c r="G495" t="str">
        <f ca="1">INDEX(Rutas_Despiece!C:C,MATCH($F495,$D:$D,0))</f>
        <v>Rutas_Habituales_MTN</v>
      </c>
      <c r="H495" t="str">
        <f ca="1">INDEX(Rutas_Despiece!$D:$D,MATCH($F495,$D:$D,0))</f>
        <v>Ruta 5_20</v>
      </c>
      <c r="I495">
        <f ca="1">INDEX(Rutas_Despiece!$J:$J,MATCH($F495,$D:$D,0))</f>
        <v>41.668570000000003</v>
      </c>
      <c r="J495">
        <f ca="1">INDEX(Rutas_Despiece!$K:$K,MATCH($F495,$D:$D,0))</f>
        <v>-0.87667799999999996</v>
      </c>
      <c r="L495" t="str">
        <f ca="1">INDEX(Rutas_Despiece!$F:$F,MATCH($F495,$D:$D,0))&amp;" "&amp;INDEX(Rutas_Despiece!$G:$G,MATCH($F495,$D:$D,0))</f>
        <v xml:space="preserve">Salvador Allende nº 67 </v>
      </c>
      <c r="M495" t="str">
        <f ca="1">INDEX(Rutas_Despiece!$H:$H,MATCH($F495,$D:$D,0))</f>
        <v>Zaragoza</v>
      </c>
      <c r="N495" t="str">
        <f ca="1">INDEX(Rutas_Despiece!$I:$I,MATCH($F495,$D:$D,0))</f>
        <v>Zaragoza, España</v>
      </c>
      <c r="O495" t="str">
        <f ca="1">INDEX(Rutas_Despiece!$L:$L,MATCH($F495,$D:$D,0))</f>
        <v>Pd. Bus</v>
      </c>
      <c r="P495" s="39" t="str">
        <f ca="1">Rutas_Despiece!M495</f>
        <v>Vuelta</v>
      </c>
      <c r="Q495" s="39" t="str">
        <f ca="1">Rutas_Despiece!N495</f>
        <v/>
      </c>
      <c r="R495" s="39" t="str">
        <f ca="1">Rutas_Despiece!O495</f>
        <v/>
      </c>
      <c r="S495" s="39" t="str">
        <f ca="1">Rutas_Despiece!P495</f>
        <v/>
      </c>
      <c r="T495" s="39" t="str">
        <f ca="1">Rutas_Despiece!Q495</f>
        <v/>
      </c>
    </row>
    <row r="496" spans="1:20" x14ac:dyDescent="0.25">
      <c r="A496">
        <f ca="1">IF(Rutas_Despiece!A496&lt;&gt;Rutas_Despiece!A495,1,0)</f>
        <v>1</v>
      </c>
      <c r="B496" s="69" t="s">
        <v>1174</v>
      </c>
      <c r="C496">
        <f t="shared" ca="1" si="29"/>
        <v>0</v>
      </c>
      <c r="D496">
        <f t="shared" ca="1" si="30"/>
        <v>476</v>
      </c>
      <c r="E496">
        <f t="shared" ca="1" si="32"/>
        <v>990</v>
      </c>
      <c r="F496">
        <f t="shared" ca="1" si="31"/>
        <v>493</v>
      </c>
      <c r="G496" t="str">
        <f ca="1">INDEX(Rutas_Despiece!C:C,MATCH($F496,$D:$D,0))</f>
        <v>Rutas_Habituales_MTN</v>
      </c>
      <c r="H496" t="str">
        <f ca="1">INDEX(Rutas_Despiece!$D:$D,MATCH($F496,$D:$D,0))</f>
        <v>Ruta 5_20</v>
      </c>
      <c r="I496">
        <f ca="1">INDEX(Rutas_Despiece!$J:$J,MATCH($F496,$D:$D,0))</f>
        <v>41.673133200000002</v>
      </c>
      <c r="J496">
        <f ca="1">INDEX(Rutas_Despiece!$K:$K,MATCH($F496,$D:$D,0))</f>
        <v>-0.87766460000000002</v>
      </c>
      <c r="L496" t="str">
        <f ca="1">INDEX(Rutas_Despiece!$F:$F,MATCH($F496,$D:$D,0))&amp;" "&amp;INDEX(Rutas_Despiece!$G:$G,MATCH($F496,$D:$D,0))</f>
        <v xml:space="preserve">Pablo Picasso  </v>
      </c>
      <c r="M496" t="str">
        <f ca="1">INDEX(Rutas_Despiece!$H:$H,MATCH($F496,$D:$D,0))</f>
        <v>Zaragoza</v>
      </c>
      <c r="N496" t="str">
        <f ca="1">INDEX(Rutas_Despiece!$I:$I,MATCH($F496,$D:$D,0))</f>
        <v>Zaragoza, España</v>
      </c>
      <c r="O496" t="str">
        <f ca="1">INDEX(Rutas_Despiece!$L:$L,MATCH($F496,$D:$D,0))</f>
        <v>Esq. Salvador Allende - Pd. Bus</v>
      </c>
      <c r="P496" s="39" t="str">
        <f ca="1">Rutas_Despiece!M496</f>
        <v>Ida</v>
      </c>
      <c r="Q496" s="39" t="str">
        <f ca="1">Rutas_Despiece!N496</f>
        <v/>
      </c>
      <c r="R496" s="39" t="str">
        <f ca="1">Rutas_Despiece!O496</f>
        <v/>
      </c>
      <c r="S496" s="39">
        <f ca="1">Rutas_Despiece!P496</f>
        <v>0</v>
      </c>
      <c r="T496" s="39">
        <f ca="1">Rutas_Despiece!Q496</f>
        <v>0</v>
      </c>
    </row>
    <row r="497" spans="1:20" x14ac:dyDescent="0.25">
      <c r="A497">
        <f ca="1">IF(Rutas_Despiece!A497&lt;&gt;Rutas_Despiece!A496,1,0)</f>
        <v>0</v>
      </c>
      <c r="B497" s="69" t="s">
        <v>1174</v>
      </c>
      <c r="C497">
        <f t="shared" ca="1" si="29"/>
        <v>1</v>
      </c>
      <c r="D497">
        <f t="shared" ca="1" si="30"/>
        <v>477</v>
      </c>
      <c r="E497">
        <f t="shared" ca="1" si="32"/>
        <v>990</v>
      </c>
      <c r="F497">
        <f t="shared" ca="1" si="31"/>
        <v>494</v>
      </c>
      <c r="G497" t="str">
        <f ca="1">INDEX(Rutas_Despiece!C:C,MATCH($F497,$D:$D,0))</f>
        <v>Rutas_Habituales_MTN</v>
      </c>
      <c r="H497" t="str">
        <f ca="1">INDEX(Rutas_Despiece!$D:$D,MATCH($F497,$D:$D,0))</f>
        <v>Ruta 5_20</v>
      </c>
      <c r="I497">
        <f ca="1">INDEX(Rutas_Despiece!$J:$J,MATCH($F497,$D:$D,0))</f>
        <v>41.672094999999999</v>
      </c>
      <c r="J497">
        <f ca="1">INDEX(Rutas_Despiece!$K:$K,MATCH($F497,$D:$D,0))</f>
        <v>-0.89524199999999998</v>
      </c>
      <c r="L497" t="str">
        <f ca="1">INDEX(Rutas_Despiece!$F:$F,MATCH($F497,$D:$D,0))&amp;" "&amp;INDEX(Rutas_Despiece!$G:$G,MATCH($F497,$D:$D,0))</f>
        <v xml:space="preserve">Pablo Picasso nº 8 </v>
      </c>
      <c r="M497" t="str">
        <f ca="1">INDEX(Rutas_Despiece!$H:$H,MATCH($F497,$D:$D,0))</f>
        <v>Zaragoza</v>
      </c>
      <c r="N497" t="str">
        <f ca="1">INDEX(Rutas_Despiece!$I:$I,MATCH($F497,$D:$D,0))</f>
        <v>Zaragoza, España</v>
      </c>
      <c r="O497" t="str">
        <f ca="1">INDEX(Rutas_Despiece!$L:$L,MATCH($F497,$D:$D,0))</f>
        <v>Pd. Bus</v>
      </c>
      <c r="P497" s="39" t="str">
        <f ca="1">Rutas_Despiece!M497</f>
        <v>Ida</v>
      </c>
      <c r="Q497" s="39" t="str">
        <f ca="1">Rutas_Despiece!N497</f>
        <v>05:03</v>
      </c>
      <c r="R497" s="39" t="str">
        <f ca="1">Rutas_Despiece!O497</f>
        <v>12:58</v>
      </c>
      <c r="S497" s="39" t="str">
        <f ca="1">Rutas_Despiece!P497</f>
        <v>20:58</v>
      </c>
      <c r="T497" s="39">
        <f ca="1">Rutas_Despiece!Q497</f>
        <v>0</v>
      </c>
    </row>
    <row r="498" spans="1:20" x14ac:dyDescent="0.25">
      <c r="A498">
        <f ca="1">IF(Rutas_Despiece!A498&lt;&gt;Rutas_Despiece!A497,1,0)</f>
        <v>0</v>
      </c>
      <c r="B498" s="69" t="s">
        <v>1174</v>
      </c>
      <c r="C498">
        <f t="shared" ca="1" si="29"/>
        <v>1</v>
      </c>
      <c r="D498">
        <f t="shared" ca="1" si="30"/>
        <v>478</v>
      </c>
      <c r="E498">
        <f t="shared" ca="1" si="32"/>
        <v>990</v>
      </c>
      <c r="F498">
        <f t="shared" ca="1" si="31"/>
        <v>495</v>
      </c>
      <c r="G498" t="str">
        <f ca="1">INDEX(Rutas_Despiece!C:C,MATCH($F498,$D:$D,0))</f>
        <v>Rutas_Habituales_MTN</v>
      </c>
      <c r="H498" t="str">
        <f ca="1">INDEX(Rutas_Despiece!$D:$D,MATCH($F498,$D:$D,0))</f>
        <v>Ruta 5_20</v>
      </c>
      <c r="I498">
        <f ca="1">INDEX(Rutas_Despiece!$J:$J,MATCH($F498,$D:$D,0))</f>
        <v>41.6727639</v>
      </c>
      <c r="J498">
        <f ca="1">INDEX(Rutas_Despiece!$K:$K,MATCH($F498,$D:$D,0))</f>
        <v>-0.89033189999999995</v>
      </c>
      <c r="L498" t="str">
        <f ca="1">INDEX(Rutas_Despiece!$F:$F,MATCH($F498,$D:$D,0))&amp;" "&amp;INDEX(Rutas_Despiece!$G:$G,MATCH($F498,$D:$D,0))</f>
        <v xml:space="preserve">Pablo Picasso  </v>
      </c>
      <c r="M498" t="str">
        <f ca="1">INDEX(Rutas_Despiece!$H:$H,MATCH($F498,$D:$D,0))</f>
        <v>Zaragoza</v>
      </c>
      <c r="N498" t="str">
        <f ca="1">INDEX(Rutas_Despiece!$I:$I,MATCH($F498,$D:$D,0))</f>
        <v>Zaragoza, España</v>
      </c>
      <c r="O498" t="str">
        <f ca="1">INDEX(Rutas_Despiece!$L:$L,MATCH($F498,$D:$D,0))</f>
        <v>Esq. María Zambrano - Pd. Bus</v>
      </c>
      <c r="P498" s="39" t="str">
        <f ca="1">Rutas_Despiece!M498</f>
        <v>Ida</v>
      </c>
      <c r="Q498" s="39" t="str">
        <f ca="1">Rutas_Despiece!N498</f>
        <v>05:04</v>
      </c>
      <c r="R498" s="39" t="str">
        <f ca="1">Rutas_Despiece!O498</f>
        <v>12:59</v>
      </c>
      <c r="S498" s="39" t="str">
        <f ca="1">Rutas_Despiece!P498</f>
        <v>20:59</v>
      </c>
      <c r="T498" s="39">
        <f ca="1">Rutas_Despiece!Q498</f>
        <v>0</v>
      </c>
    </row>
    <row r="499" spans="1:20" x14ac:dyDescent="0.25">
      <c r="A499">
        <f ca="1">IF(Rutas_Despiece!A499&lt;&gt;Rutas_Despiece!A498,1,0)</f>
        <v>0</v>
      </c>
      <c r="B499" s="69" t="s">
        <v>1174</v>
      </c>
      <c r="C499">
        <f t="shared" ca="1" si="29"/>
        <v>1</v>
      </c>
      <c r="D499">
        <f t="shared" ca="1" si="30"/>
        <v>479</v>
      </c>
      <c r="E499">
        <f t="shared" ca="1" si="32"/>
        <v>990</v>
      </c>
      <c r="F499">
        <f t="shared" ca="1" si="31"/>
        <v>496</v>
      </c>
      <c r="G499" t="str">
        <f ca="1">INDEX(Rutas_Despiece!C:C,MATCH($F499,$D:$D,0))</f>
        <v>Rutas_Habituales_MTN</v>
      </c>
      <c r="H499" t="str">
        <f ca="1">INDEX(Rutas_Despiece!$D:$D,MATCH($F499,$D:$D,0))</f>
        <v>Ruta 5_20</v>
      </c>
      <c r="I499">
        <f ca="1">INDEX(Rutas_Despiece!$J:$J,MATCH($F499,$D:$D,0))</f>
        <v>41.677349399999997</v>
      </c>
      <c r="J499">
        <f ca="1">INDEX(Rutas_Despiece!$K:$K,MATCH($F499,$D:$D,0))</f>
        <v>-0.88933839999999997</v>
      </c>
      <c r="L499" t="str">
        <f ca="1">INDEX(Rutas_Despiece!$F:$F,MATCH($F499,$D:$D,0))&amp;" "&amp;INDEX(Rutas_Despiece!$G:$G,MATCH($F499,$D:$D,0))</f>
        <v xml:space="preserve">María Zambrano  </v>
      </c>
      <c r="M499" t="str">
        <f ca="1">INDEX(Rutas_Despiece!$H:$H,MATCH($F499,$D:$D,0))</f>
        <v>Zaragoza</v>
      </c>
      <c r="N499" t="str">
        <f ca="1">INDEX(Rutas_Despiece!$I:$I,MATCH($F499,$D:$D,0))</f>
        <v>Zaragoza, España</v>
      </c>
      <c r="O499" t="str">
        <f ca="1">INDEX(Rutas_Despiece!$L:$L,MATCH($F499,$D:$D,0))</f>
        <v>Esq. Pablo Iglesias - Pd. Bus</v>
      </c>
      <c r="P499" s="39" t="str">
        <f ca="1">Rutas_Despiece!M499</f>
        <v>Ida</v>
      </c>
      <c r="Q499" s="39" t="str">
        <f ca="1">Rutas_Despiece!N499</f>
        <v>05:05</v>
      </c>
      <c r="R499" s="39" t="str">
        <f ca="1">Rutas_Despiece!O499</f>
        <v>13:00</v>
      </c>
      <c r="S499" s="39" t="str">
        <f ca="1">Rutas_Despiece!P499</f>
        <v>21:00</v>
      </c>
      <c r="T499" s="39">
        <f ca="1">Rutas_Despiece!Q499</f>
        <v>0</v>
      </c>
    </row>
    <row r="500" spans="1:20" x14ac:dyDescent="0.25">
      <c r="A500">
        <f ca="1">IF(Rutas_Despiece!A500&lt;&gt;Rutas_Despiece!A499,1,0)</f>
        <v>0</v>
      </c>
      <c r="B500" s="69" t="s">
        <v>1174</v>
      </c>
      <c r="C500">
        <f t="shared" ca="1" si="29"/>
        <v>1</v>
      </c>
      <c r="D500">
        <f t="shared" ca="1" si="30"/>
        <v>480</v>
      </c>
      <c r="E500">
        <f t="shared" ca="1" si="32"/>
        <v>990</v>
      </c>
      <c r="F500">
        <f t="shared" ca="1" si="31"/>
        <v>497</v>
      </c>
      <c r="G500" t="str">
        <f ca="1">INDEX(Rutas_Despiece!C:C,MATCH($F500,$D:$D,0))</f>
        <v>Rutas_Habituales_MTN</v>
      </c>
      <c r="H500" t="str">
        <f ca="1">INDEX(Rutas_Despiece!$D:$D,MATCH($F500,$D:$D,0))</f>
        <v>Ruta 5_20</v>
      </c>
      <c r="I500">
        <f ca="1">INDEX(Rutas_Despiece!$J:$J,MATCH($F500,$D:$D,0))</f>
        <v>41.677858399999998</v>
      </c>
      <c r="J500">
        <f ca="1">INDEX(Rutas_Despiece!$K:$K,MATCH($F500,$D:$D,0))</f>
        <v>-0.89068630000000004</v>
      </c>
      <c r="L500" t="str">
        <f ca="1">INDEX(Rutas_Despiece!$F:$F,MATCH($F500,$D:$D,0))&amp;" "&amp;INDEX(Rutas_Despiece!$G:$G,MATCH($F500,$D:$D,0))</f>
        <v xml:space="preserve">Gómez de Avellaneda  </v>
      </c>
      <c r="M500" t="str">
        <f ca="1">INDEX(Rutas_Despiece!$H:$H,MATCH($F500,$D:$D,0))</f>
        <v>Zaragoza</v>
      </c>
      <c r="N500" t="str">
        <f ca="1">INDEX(Rutas_Despiece!$I:$I,MATCH($F500,$D:$D,0))</f>
        <v>Zaragoza, España</v>
      </c>
      <c r="O500" t="str">
        <f ca="1">INDEX(Rutas_Despiece!$L:$L,MATCH($F500,$D:$D,0))</f>
        <v>Margarita Xirgú - Pd. Bus</v>
      </c>
      <c r="P500" s="39" t="str">
        <f ca="1">Rutas_Despiece!M500</f>
        <v>Ida</v>
      </c>
      <c r="Q500" s="39" t="str">
        <f ca="1">Rutas_Despiece!N500</f>
        <v>05:06</v>
      </c>
      <c r="R500" s="39" t="str">
        <f ca="1">Rutas_Despiece!O500</f>
        <v>13:01</v>
      </c>
      <c r="S500" s="39" t="str">
        <f ca="1">Rutas_Despiece!P500</f>
        <v>21:01</v>
      </c>
      <c r="T500" s="39">
        <f ca="1">Rutas_Despiece!Q500</f>
        <v>0</v>
      </c>
    </row>
    <row r="501" spans="1:20" x14ac:dyDescent="0.25">
      <c r="A501">
        <f ca="1">IF(Rutas_Despiece!A501&lt;&gt;Rutas_Despiece!A500,1,0)</f>
        <v>0</v>
      </c>
      <c r="B501" s="69" t="s">
        <v>1174</v>
      </c>
      <c r="C501">
        <f t="shared" ca="1" si="29"/>
        <v>1</v>
      </c>
      <c r="D501">
        <f t="shared" ca="1" si="30"/>
        <v>481</v>
      </c>
      <c r="E501">
        <f t="shared" ca="1" si="32"/>
        <v>990</v>
      </c>
      <c r="F501">
        <f t="shared" ca="1" si="31"/>
        <v>498</v>
      </c>
      <c r="G501" t="str">
        <f ca="1">INDEX(Rutas_Despiece!C:C,MATCH($F501,$D:$D,0))</f>
        <v>Rutas_Habituales_MTN</v>
      </c>
      <c r="H501" t="str">
        <f ca="1">INDEX(Rutas_Despiece!$D:$D,MATCH($F501,$D:$D,0))</f>
        <v>Ruta 5_20</v>
      </c>
      <c r="I501">
        <f ca="1">INDEX(Rutas_Despiece!$J:$J,MATCH($F501,$D:$D,0))</f>
        <v>41.676212</v>
      </c>
      <c r="J501">
        <f ca="1">INDEX(Rutas_Despiece!$K:$K,MATCH($F501,$D:$D,0))</f>
        <v>-0.89203100000000002</v>
      </c>
      <c r="L501" t="str">
        <f ca="1">INDEX(Rutas_Despiece!$F:$F,MATCH($F501,$D:$D,0))&amp;" "&amp;INDEX(Rutas_Despiece!$G:$G,MATCH($F501,$D:$D,0))</f>
        <v xml:space="preserve">Luis Legaz nº 24 </v>
      </c>
      <c r="M501" t="str">
        <f ca="1">INDEX(Rutas_Despiece!$H:$H,MATCH($F501,$D:$D,0))</f>
        <v>Zaragoza</v>
      </c>
      <c r="N501" t="str">
        <f ca="1">INDEX(Rutas_Despiece!$I:$I,MATCH($F501,$D:$D,0))</f>
        <v>Zaragoza, España</v>
      </c>
      <c r="O501" t="str">
        <f ca="1">INDEX(Rutas_Despiece!$L:$L,MATCH($F501,$D:$D,0))</f>
        <v>Edf. La Dehesa</v>
      </c>
      <c r="P501" s="39" t="str">
        <f ca="1">Rutas_Despiece!M501</f>
        <v>Ida</v>
      </c>
      <c r="Q501" s="39" t="str">
        <f ca="1">Rutas_Despiece!N501</f>
        <v>05:08</v>
      </c>
      <c r="R501" s="39" t="str">
        <f ca="1">Rutas_Despiece!O501</f>
        <v>13:03</v>
      </c>
      <c r="S501" s="39" t="str">
        <f ca="1">Rutas_Despiece!P501</f>
        <v>21:03</v>
      </c>
      <c r="T501" s="39">
        <f ca="1">Rutas_Despiece!Q501</f>
        <v>0</v>
      </c>
    </row>
    <row r="502" spans="1:20" x14ac:dyDescent="0.25">
      <c r="A502">
        <f ca="1">IF(Rutas_Despiece!A502&lt;&gt;Rutas_Despiece!A501,1,0)</f>
        <v>0</v>
      </c>
      <c r="B502" s="69" t="s">
        <v>1174</v>
      </c>
      <c r="C502">
        <f t="shared" ca="1" si="29"/>
        <v>1</v>
      </c>
      <c r="D502">
        <f t="shared" ca="1" si="30"/>
        <v>482</v>
      </c>
      <c r="E502">
        <f t="shared" ca="1" si="32"/>
        <v>990</v>
      </c>
      <c r="F502">
        <f t="shared" ca="1" si="31"/>
        <v>499</v>
      </c>
      <c r="G502" t="str">
        <f ca="1">INDEX(Rutas_Despiece!C:C,MATCH($F502,$D:$D,0))</f>
        <v>Rutas_Habituales_MTN</v>
      </c>
      <c r="H502" t="str">
        <f ca="1">INDEX(Rutas_Despiece!$D:$D,MATCH($F502,$D:$D,0))</f>
        <v>Ruta 5_20</v>
      </c>
      <c r="I502">
        <f ca="1">INDEX(Rutas_Despiece!$J:$J,MATCH($F502,$D:$D,0))</f>
        <v>41.749628000000001</v>
      </c>
      <c r="J502">
        <f ca="1">INDEX(Rutas_Despiece!$K:$K,MATCH($F502,$D:$D,0))</f>
        <v>-1.1755139999999999</v>
      </c>
      <c r="L502" t="str">
        <f ca="1">INDEX(Rutas_Despiece!$F:$F,MATCH($F502,$D:$D,0))&amp;" "&amp;INDEX(Rutas_Despiece!$G:$G,MATCH($F502,$D:$D,0))</f>
        <v xml:space="preserve">Pol. Ind Entrerrios </v>
      </c>
      <c r="M502" t="str">
        <f ca="1">INDEX(Rutas_Despiece!$H:$H,MATCH($F502,$D:$D,0))</f>
        <v>Figueruelas</v>
      </c>
      <c r="N502" t="str">
        <f ca="1">INDEX(Rutas_Despiece!$I:$I,MATCH($F502,$D:$D,0))</f>
        <v>Zaragoza, España</v>
      </c>
      <c r="O502" t="str">
        <f ca="1">INDEX(Rutas_Despiece!$L:$L,MATCH($F502,$D:$D,0))</f>
        <v>Opel Puerta 5</v>
      </c>
      <c r="P502" s="39" t="str">
        <f ca="1">Rutas_Despiece!M502</f>
        <v>Ida</v>
      </c>
      <c r="Q502" s="39" t="str">
        <f ca="1">Rutas_Despiece!N502</f>
        <v>05:10</v>
      </c>
      <c r="R502" s="39" t="str">
        <f ca="1">Rutas_Despiece!O502</f>
        <v>13:05</v>
      </c>
      <c r="S502" s="39" t="str">
        <f ca="1">Rutas_Despiece!P502</f>
        <v>21:05</v>
      </c>
      <c r="T502" s="39">
        <f ca="1">Rutas_Despiece!Q502</f>
        <v>0</v>
      </c>
    </row>
    <row r="503" spans="1:20" x14ac:dyDescent="0.25">
      <c r="A503">
        <f ca="1">IF(Rutas_Despiece!A503&lt;&gt;Rutas_Despiece!A502,1,0)</f>
        <v>0</v>
      </c>
      <c r="B503" s="69" t="s">
        <v>1174</v>
      </c>
      <c r="C503">
        <f t="shared" ca="1" si="29"/>
        <v>1</v>
      </c>
      <c r="D503">
        <f t="shared" ca="1" si="30"/>
        <v>483</v>
      </c>
      <c r="E503">
        <f t="shared" ca="1" si="32"/>
        <v>990</v>
      </c>
      <c r="F503">
        <f t="shared" ca="1" si="31"/>
        <v>500</v>
      </c>
      <c r="G503" t="str">
        <f ca="1">INDEX(Rutas_Despiece!C:C,MATCH($F503,$D:$D,0))</f>
        <v>Rutas_Habituales_MTN</v>
      </c>
      <c r="H503" t="str">
        <f ca="1">INDEX(Rutas_Despiece!$D:$D,MATCH($F503,$D:$D,0))</f>
        <v>Ruta 5_20</v>
      </c>
      <c r="I503">
        <f ca="1">INDEX(Rutas_Despiece!$J:$J,MATCH($F503,$D:$D,0))</f>
        <v>41.749628000000001</v>
      </c>
      <c r="J503">
        <f ca="1">INDEX(Rutas_Despiece!$K:$K,MATCH($F503,$D:$D,0))</f>
        <v>-1.1755139999999999</v>
      </c>
      <c r="L503" t="str">
        <f ca="1">INDEX(Rutas_Despiece!$F:$F,MATCH($F503,$D:$D,0))&amp;" "&amp;INDEX(Rutas_Despiece!$G:$G,MATCH($F503,$D:$D,0))</f>
        <v xml:space="preserve">Pol. Ind Entrerrios </v>
      </c>
      <c r="M503" t="str">
        <f ca="1">INDEX(Rutas_Despiece!$H:$H,MATCH($F503,$D:$D,0))</f>
        <v>Figueruelas</v>
      </c>
      <c r="N503" t="str">
        <f ca="1">INDEX(Rutas_Despiece!$I:$I,MATCH($F503,$D:$D,0))</f>
        <v>Zaragoza, España</v>
      </c>
      <c r="O503" t="str">
        <f ca="1">INDEX(Rutas_Despiece!$L:$L,MATCH($F503,$D:$D,0))</f>
        <v>Opel Puerta 5</v>
      </c>
      <c r="P503" s="39" t="str">
        <f ca="1">Rutas_Despiece!M503</f>
        <v>Ida</v>
      </c>
      <c r="Q503" s="39" t="str">
        <f ca="1">Rutas_Despiece!N503</f>
        <v>05:30</v>
      </c>
      <c r="R503" s="39" t="str">
        <f ca="1">Rutas_Despiece!O503</f>
        <v>13:30</v>
      </c>
      <c r="S503" s="39" t="str">
        <f ca="1">Rutas_Despiece!P503</f>
        <v>21:30</v>
      </c>
      <c r="T503" s="39">
        <f ca="1">Rutas_Despiece!Q503</f>
        <v>0</v>
      </c>
    </row>
    <row r="504" spans="1:20" x14ac:dyDescent="0.25">
      <c r="A504">
        <f ca="1">IF(Rutas_Despiece!A504&lt;&gt;Rutas_Despiece!A503,1,0)</f>
        <v>0</v>
      </c>
      <c r="B504" s="69" t="s">
        <v>1174</v>
      </c>
      <c r="C504">
        <f t="shared" ca="1" si="29"/>
        <v>1</v>
      </c>
      <c r="D504">
        <f t="shared" ca="1" si="30"/>
        <v>484</v>
      </c>
      <c r="E504">
        <f t="shared" ca="1" si="32"/>
        <v>990</v>
      </c>
      <c r="F504">
        <f t="shared" ca="1" si="31"/>
        <v>501</v>
      </c>
      <c r="G504" t="str">
        <f ca="1">INDEX(Rutas_Despiece!C:C,MATCH($F504,$D:$D,0))</f>
        <v>Rutas_Habituales_MTN</v>
      </c>
      <c r="H504" t="str">
        <f ca="1">INDEX(Rutas_Despiece!$D:$D,MATCH($F504,$D:$D,0))</f>
        <v>Ruta 5_20</v>
      </c>
      <c r="I504">
        <f ca="1">INDEX(Rutas_Despiece!$J:$J,MATCH($F504,$D:$D,0))</f>
        <v>41.722552800000003</v>
      </c>
      <c r="J504">
        <f ca="1">INDEX(Rutas_Despiece!$K:$K,MATCH($F504,$D:$D,0))</f>
        <v>-1.0365697</v>
      </c>
      <c r="L504" t="str">
        <f ca="1">INDEX(Rutas_Despiece!$F:$F,MATCH($F504,$D:$D,0))&amp;" "&amp;INDEX(Rutas_Despiece!$G:$G,MATCH($F504,$D:$D,0))</f>
        <v xml:space="preserve">Pablo Picasso  nº 8 </v>
      </c>
      <c r="M504" t="str">
        <f ca="1">INDEX(Rutas_Despiece!$H:$H,MATCH($F504,$D:$D,0))</f>
        <v>Figueruelas</v>
      </c>
      <c r="N504" t="str">
        <f ca="1">INDEX(Rutas_Despiece!$I:$I,MATCH($F504,$D:$D,0))</f>
        <v>Zaragoza, España</v>
      </c>
      <c r="O504" t="str">
        <f ca="1">INDEX(Rutas_Despiece!$L:$L,MATCH($F504,$D:$D,0))</f>
        <v>Frente nº 52 - Pd. Bus (?)</v>
      </c>
      <c r="P504" s="39" t="str">
        <f ca="1">Rutas_Despiece!M504</f>
        <v>Vuelta</v>
      </c>
      <c r="Q504" s="39" t="str">
        <f ca="1">Rutas_Despiece!N504</f>
        <v/>
      </c>
      <c r="R504" s="39" t="str">
        <f ca="1">Rutas_Despiece!O504</f>
        <v/>
      </c>
      <c r="S504" s="39" t="str">
        <f ca="1">Rutas_Despiece!P504</f>
        <v/>
      </c>
      <c r="T504" s="39" t="str">
        <f ca="1">Rutas_Despiece!Q504</f>
        <v/>
      </c>
    </row>
    <row r="505" spans="1:20" x14ac:dyDescent="0.25">
      <c r="A505">
        <f ca="1">IF(Rutas_Despiece!A505&lt;&gt;Rutas_Despiece!A504,1,0)</f>
        <v>0</v>
      </c>
      <c r="B505" s="69" t="s">
        <v>1174</v>
      </c>
      <c r="C505">
        <f t="shared" ca="1" si="29"/>
        <v>1</v>
      </c>
      <c r="D505">
        <f t="shared" ca="1" si="30"/>
        <v>485</v>
      </c>
      <c r="E505">
        <f t="shared" ca="1" si="32"/>
        <v>990</v>
      </c>
      <c r="F505">
        <f t="shared" ca="1" si="31"/>
        <v>502</v>
      </c>
      <c r="G505" t="str">
        <f ca="1">INDEX(Rutas_Despiece!C:C,MATCH($F505,$D:$D,0))</f>
        <v>Rutas_Habituales_MTN</v>
      </c>
      <c r="H505" t="str">
        <f ca="1">INDEX(Rutas_Despiece!$D:$D,MATCH($F505,$D:$D,0))</f>
        <v>Ruta 5_20</v>
      </c>
      <c r="I505">
        <f ca="1">INDEX(Rutas_Despiece!$J:$J,MATCH($F505,$D:$D,0))</f>
        <v>41.6727639</v>
      </c>
      <c r="J505">
        <f ca="1">INDEX(Rutas_Despiece!$K:$K,MATCH($F505,$D:$D,0))</f>
        <v>-0.89033189999999995</v>
      </c>
      <c r="L505" t="str">
        <f ca="1">INDEX(Rutas_Despiece!$F:$F,MATCH($F505,$D:$D,0))&amp;" "&amp;INDEX(Rutas_Despiece!$G:$G,MATCH($F505,$D:$D,0))</f>
        <v xml:space="preserve">Pablo Picasso  </v>
      </c>
      <c r="M505" t="str">
        <f ca="1">INDEX(Rutas_Despiece!$H:$H,MATCH($F505,$D:$D,0))</f>
        <v>Zaragoza</v>
      </c>
      <c r="N505" t="str">
        <f ca="1">INDEX(Rutas_Despiece!$I:$I,MATCH($F505,$D:$D,0))</f>
        <v>Zaragoza, España</v>
      </c>
      <c r="O505" t="str">
        <f ca="1">INDEX(Rutas_Despiece!$L:$L,MATCH($F505,$D:$D,0))</f>
        <v>Esq. María Zambrano - Pd. Bus</v>
      </c>
      <c r="P505" s="39" t="str">
        <f ca="1">Rutas_Despiece!M505</f>
        <v>Vuelta</v>
      </c>
      <c r="Q505" s="39" t="str">
        <f ca="1">Rutas_Despiece!N505</f>
        <v/>
      </c>
      <c r="R505" s="39" t="str">
        <f ca="1">Rutas_Despiece!O505</f>
        <v/>
      </c>
      <c r="S505" s="39" t="str">
        <f ca="1">Rutas_Despiece!P505</f>
        <v/>
      </c>
      <c r="T505" s="39" t="str">
        <f ca="1">Rutas_Despiece!Q505</f>
        <v/>
      </c>
    </row>
    <row r="506" spans="1:20" x14ac:dyDescent="0.25">
      <c r="A506">
        <f ca="1">IF(Rutas_Despiece!A506&lt;&gt;Rutas_Despiece!A505,1,0)</f>
        <v>0</v>
      </c>
      <c r="B506" s="69" t="s">
        <v>1174</v>
      </c>
      <c r="C506">
        <f t="shared" ca="1" si="29"/>
        <v>1</v>
      </c>
      <c r="D506">
        <f t="shared" ca="1" si="30"/>
        <v>486</v>
      </c>
      <c r="E506">
        <f t="shared" ca="1" si="32"/>
        <v>990</v>
      </c>
      <c r="F506">
        <f t="shared" ca="1" si="31"/>
        <v>503</v>
      </c>
      <c r="G506" t="str">
        <f ca="1">INDEX(Rutas_Despiece!C:C,MATCH($F506,$D:$D,0))</f>
        <v>Rutas_Habituales_MTN</v>
      </c>
      <c r="H506" t="str">
        <f ca="1">INDEX(Rutas_Despiece!$D:$D,MATCH($F506,$D:$D,0))</f>
        <v>Ruta 5_20</v>
      </c>
      <c r="I506">
        <f ca="1">INDEX(Rutas_Despiece!$J:$J,MATCH($F506,$D:$D,0))</f>
        <v>41.677349399999997</v>
      </c>
      <c r="J506">
        <f ca="1">INDEX(Rutas_Despiece!$K:$K,MATCH($F506,$D:$D,0))</f>
        <v>-0.88933839999999997</v>
      </c>
      <c r="L506" t="str">
        <f ca="1">INDEX(Rutas_Despiece!$F:$F,MATCH($F506,$D:$D,0))&amp;" "&amp;INDEX(Rutas_Despiece!$G:$G,MATCH($F506,$D:$D,0))</f>
        <v xml:space="preserve">María Zambrano  </v>
      </c>
      <c r="M506" t="str">
        <f ca="1">INDEX(Rutas_Despiece!$H:$H,MATCH($F506,$D:$D,0))</f>
        <v>Zaragoza</v>
      </c>
      <c r="N506" t="str">
        <f ca="1">INDEX(Rutas_Despiece!$I:$I,MATCH($F506,$D:$D,0))</f>
        <v>Zaragoza, España</v>
      </c>
      <c r="O506" t="str">
        <f ca="1">INDEX(Rutas_Despiece!$L:$L,MATCH($F506,$D:$D,0))</f>
        <v>Esq. Pablo Iglesias - Pd. Bus</v>
      </c>
      <c r="P506" s="39" t="str">
        <f ca="1">Rutas_Despiece!M506</f>
        <v>Vuelta</v>
      </c>
      <c r="Q506" s="39" t="str">
        <f ca="1">Rutas_Despiece!N506</f>
        <v/>
      </c>
      <c r="R506" s="39" t="str">
        <f ca="1">Rutas_Despiece!O506</f>
        <v/>
      </c>
      <c r="S506" s="39" t="str">
        <f ca="1">Rutas_Despiece!P506</f>
        <v/>
      </c>
      <c r="T506" s="39" t="str">
        <f ca="1">Rutas_Despiece!Q506</f>
        <v/>
      </c>
    </row>
    <row r="507" spans="1:20" x14ac:dyDescent="0.25">
      <c r="A507">
        <f ca="1">IF(Rutas_Despiece!A507&lt;&gt;Rutas_Despiece!A506,1,0)</f>
        <v>0</v>
      </c>
      <c r="B507" s="69" t="s">
        <v>1174</v>
      </c>
      <c r="C507">
        <f t="shared" ca="1" si="29"/>
        <v>1</v>
      </c>
      <c r="D507">
        <f t="shared" ca="1" si="30"/>
        <v>487</v>
      </c>
      <c r="E507">
        <f t="shared" ca="1" si="32"/>
        <v>990</v>
      </c>
      <c r="F507">
        <f t="shared" ca="1" si="31"/>
        <v>504</v>
      </c>
      <c r="G507" t="str">
        <f ca="1">INDEX(Rutas_Despiece!C:C,MATCH($F507,$D:$D,0))</f>
        <v>Rutas_Habituales_MTN</v>
      </c>
      <c r="H507" t="str">
        <f ca="1">INDEX(Rutas_Despiece!$D:$D,MATCH($F507,$D:$D,0))</f>
        <v>Ruta 5_20</v>
      </c>
      <c r="I507">
        <f ca="1">INDEX(Rutas_Despiece!$J:$J,MATCH($F507,$D:$D,0))</f>
        <v>41.677858399999998</v>
      </c>
      <c r="J507">
        <f ca="1">INDEX(Rutas_Despiece!$K:$K,MATCH($F507,$D:$D,0))</f>
        <v>-0.89068630000000004</v>
      </c>
      <c r="L507" t="str">
        <f ca="1">INDEX(Rutas_Despiece!$F:$F,MATCH($F507,$D:$D,0))&amp;" "&amp;INDEX(Rutas_Despiece!$G:$G,MATCH($F507,$D:$D,0))</f>
        <v xml:space="preserve">Gómez de Avellaneda  </v>
      </c>
      <c r="M507" t="str">
        <f ca="1">INDEX(Rutas_Despiece!$H:$H,MATCH($F507,$D:$D,0))</f>
        <v>Zaragoza</v>
      </c>
      <c r="N507" t="str">
        <f ca="1">INDEX(Rutas_Despiece!$I:$I,MATCH($F507,$D:$D,0))</f>
        <v>Zaragoza, España</v>
      </c>
      <c r="O507" t="str">
        <f ca="1">INDEX(Rutas_Despiece!$L:$L,MATCH($F507,$D:$D,0))</f>
        <v>Margarita Xirgú - Pd. Bus</v>
      </c>
      <c r="P507" s="39" t="str">
        <f ca="1">Rutas_Despiece!M507</f>
        <v>Vuelta</v>
      </c>
      <c r="Q507" s="39" t="str">
        <f ca="1">Rutas_Despiece!N507</f>
        <v/>
      </c>
      <c r="R507" s="39" t="str">
        <f ca="1">Rutas_Despiece!O507</f>
        <v/>
      </c>
      <c r="S507" s="39" t="str">
        <f ca="1">Rutas_Despiece!P507</f>
        <v/>
      </c>
      <c r="T507" s="39" t="str">
        <f ca="1">Rutas_Despiece!Q507</f>
        <v/>
      </c>
    </row>
    <row r="508" spans="1:20" x14ac:dyDescent="0.25">
      <c r="A508">
        <f ca="1">IF(Rutas_Despiece!A508&lt;&gt;Rutas_Despiece!A507,1,0)</f>
        <v>0</v>
      </c>
      <c r="B508" s="69" t="s">
        <v>1174</v>
      </c>
      <c r="C508">
        <f t="shared" ca="1" si="29"/>
        <v>1</v>
      </c>
      <c r="D508">
        <f t="shared" ca="1" si="30"/>
        <v>488</v>
      </c>
      <c r="E508">
        <f t="shared" ca="1" si="32"/>
        <v>990</v>
      </c>
      <c r="F508">
        <f t="shared" ca="1" si="31"/>
        <v>505</v>
      </c>
      <c r="G508" t="str">
        <f ca="1">INDEX(Rutas_Despiece!C:C,MATCH($F508,$D:$D,0))</f>
        <v>Rutas_Habituales_MTN</v>
      </c>
      <c r="H508" t="str">
        <f ca="1">INDEX(Rutas_Despiece!$D:$D,MATCH($F508,$D:$D,0))</f>
        <v>Ruta 5_20</v>
      </c>
      <c r="I508">
        <f ca="1">INDEX(Rutas_Despiece!$J:$J,MATCH($F508,$D:$D,0))</f>
        <v>41.676212</v>
      </c>
      <c r="J508">
        <f ca="1">INDEX(Rutas_Despiece!$K:$K,MATCH($F508,$D:$D,0))</f>
        <v>-0.89203100000000002</v>
      </c>
      <c r="L508" t="str">
        <f ca="1">INDEX(Rutas_Despiece!$F:$F,MATCH($F508,$D:$D,0))&amp;" "&amp;INDEX(Rutas_Despiece!$G:$G,MATCH($F508,$D:$D,0))</f>
        <v xml:space="preserve">Luis Legaz nº 24 </v>
      </c>
      <c r="M508" t="str">
        <f ca="1">INDEX(Rutas_Despiece!$H:$H,MATCH($F508,$D:$D,0))</f>
        <v>Zaragoza</v>
      </c>
      <c r="N508" t="str">
        <f ca="1">INDEX(Rutas_Despiece!$I:$I,MATCH($F508,$D:$D,0))</f>
        <v>Zaragoza, España</v>
      </c>
      <c r="O508" t="str">
        <f ca="1">INDEX(Rutas_Despiece!$L:$L,MATCH($F508,$D:$D,0))</f>
        <v>Edf. La Dehesa</v>
      </c>
      <c r="P508" s="39" t="str">
        <f ca="1">Rutas_Despiece!M508</f>
        <v>Vuelta</v>
      </c>
      <c r="Q508" s="39" t="str">
        <f ca="1">Rutas_Despiece!N508</f>
        <v/>
      </c>
      <c r="R508" s="39" t="str">
        <f ca="1">Rutas_Despiece!O508</f>
        <v/>
      </c>
      <c r="S508" s="39" t="str">
        <f ca="1">Rutas_Despiece!P508</f>
        <v/>
      </c>
      <c r="T508" s="39" t="str">
        <f ca="1">Rutas_Despiece!Q508</f>
        <v/>
      </c>
    </row>
    <row r="509" spans="1:20" x14ac:dyDescent="0.25">
      <c r="A509">
        <f ca="1">IF(Rutas_Despiece!A509&lt;&gt;Rutas_Despiece!A508,1,0)</f>
        <v>0</v>
      </c>
      <c r="B509" s="69" t="s">
        <v>1174</v>
      </c>
      <c r="C509">
        <f t="shared" ca="1" si="29"/>
        <v>1</v>
      </c>
      <c r="D509">
        <f t="shared" ca="1" si="30"/>
        <v>489</v>
      </c>
      <c r="E509">
        <f t="shared" ca="1" si="32"/>
        <v>990</v>
      </c>
      <c r="F509">
        <f t="shared" ca="1" si="31"/>
        <v>506</v>
      </c>
      <c r="G509" t="str">
        <f ca="1">INDEX(Rutas_Despiece!C:C,MATCH($F509,$D:$D,0))</f>
        <v>Rutas_Habituales_MTN</v>
      </c>
      <c r="H509" t="str">
        <f ca="1">INDEX(Rutas_Despiece!$D:$D,MATCH($F509,$D:$D,0))</f>
        <v>Ruta 5_20</v>
      </c>
      <c r="I509">
        <f ca="1">INDEX(Rutas_Despiece!$J:$J,MATCH($F509,$D:$D,0))</f>
        <v>41.673133200000002</v>
      </c>
      <c r="J509">
        <f ca="1">INDEX(Rutas_Despiece!$K:$K,MATCH($F509,$D:$D,0))</f>
        <v>-0.87766460000000002</v>
      </c>
      <c r="L509" t="str">
        <f ca="1">INDEX(Rutas_Despiece!$F:$F,MATCH($F509,$D:$D,0))&amp;" "&amp;INDEX(Rutas_Despiece!$G:$G,MATCH($F509,$D:$D,0))</f>
        <v xml:space="preserve">Pablo Picasso  </v>
      </c>
      <c r="M509" t="str">
        <f ca="1">INDEX(Rutas_Despiece!$H:$H,MATCH($F509,$D:$D,0))</f>
        <v>Zaragoza</v>
      </c>
      <c r="N509" t="str">
        <f ca="1">INDEX(Rutas_Despiece!$I:$I,MATCH($F509,$D:$D,0))</f>
        <v>Zaragoza, España</v>
      </c>
      <c r="O509" t="str">
        <f ca="1">INDEX(Rutas_Despiece!$L:$L,MATCH($F509,$D:$D,0))</f>
        <v>Esq. Salvador Allende - Pd. Bus</v>
      </c>
      <c r="P509" s="39" t="str">
        <f ca="1">Rutas_Despiece!M509</f>
        <v>Vuelta</v>
      </c>
      <c r="Q509" s="39" t="str">
        <f ca="1">Rutas_Despiece!N509</f>
        <v/>
      </c>
      <c r="R509" s="39" t="str">
        <f ca="1">Rutas_Despiece!O509</f>
        <v/>
      </c>
      <c r="S509" s="39" t="str">
        <f ca="1">Rutas_Despiece!P509</f>
        <v/>
      </c>
      <c r="T509" s="39" t="str">
        <f ca="1">Rutas_Despiece!Q509</f>
        <v/>
      </c>
    </row>
    <row r="510" spans="1:20" x14ac:dyDescent="0.25">
      <c r="A510">
        <f ca="1">IF(Rutas_Despiece!A510&lt;&gt;Rutas_Despiece!A509,1,0)</f>
        <v>0</v>
      </c>
      <c r="B510" s="69" t="s">
        <v>1174</v>
      </c>
      <c r="C510">
        <f t="shared" ca="1" si="29"/>
        <v>1</v>
      </c>
      <c r="D510">
        <f t="shared" ca="1" si="30"/>
        <v>490</v>
      </c>
      <c r="E510">
        <f t="shared" ca="1" si="32"/>
        <v>990</v>
      </c>
      <c r="F510">
        <f t="shared" ca="1" si="31"/>
        <v>507</v>
      </c>
      <c r="G510" t="str">
        <f ca="1">INDEX(Rutas_Despiece!C:C,MATCH($F510,$D:$D,0))</f>
        <v>Rutas_Habituales_MTN</v>
      </c>
      <c r="H510" t="str">
        <f ca="1">INDEX(Rutas_Despiece!$D:$D,MATCH($F510,$D:$D,0))</f>
        <v>Ruta 5_20</v>
      </c>
      <c r="I510">
        <f ca="1">INDEX(Rutas_Despiece!$J:$J,MATCH($F510,$D:$D,0))</f>
        <v>41.674923900000003</v>
      </c>
      <c r="J510">
        <f ca="1">INDEX(Rutas_Despiece!$K:$K,MATCH($F510,$D:$D,0))</f>
        <v>-0.87691980000000003</v>
      </c>
      <c r="L510" t="str">
        <f ca="1">INDEX(Rutas_Despiece!$F:$F,MATCH($F510,$D:$D,0))&amp;" "&amp;INDEX(Rutas_Despiece!$G:$G,MATCH($F510,$D:$D,0))</f>
        <v xml:space="preserve">Salvador Allende  </v>
      </c>
      <c r="M510" t="str">
        <f ca="1">INDEX(Rutas_Despiece!$H:$H,MATCH($F510,$D:$D,0))</f>
        <v>Zaragoza</v>
      </c>
      <c r="N510" t="str">
        <f ca="1">INDEX(Rutas_Despiece!$I:$I,MATCH($F510,$D:$D,0))</f>
        <v>Zaragoza, España</v>
      </c>
      <c r="O510" t="str">
        <f ca="1">INDEX(Rutas_Despiece!$L:$L,MATCH($F510,$D:$D,0))</f>
        <v>Frente nº 67 - Pd. Bus</v>
      </c>
      <c r="P510" s="39" t="str">
        <f ca="1">Rutas_Despiece!M510</f>
        <v>Vuelta</v>
      </c>
      <c r="Q510" s="39" t="str">
        <f ca="1">Rutas_Despiece!N510</f>
        <v/>
      </c>
      <c r="R510" s="39" t="str">
        <f ca="1">Rutas_Despiece!O510</f>
        <v/>
      </c>
      <c r="S510" s="39" t="str">
        <f ca="1">Rutas_Despiece!P510</f>
        <v/>
      </c>
      <c r="T510" s="39" t="str">
        <f ca="1">Rutas_Despiece!Q510</f>
        <v/>
      </c>
    </row>
    <row r="511" spans="1:20" x14ac:dyDescent="0.25">
      <c r="A511">
        <f ca="1">IF(Rutas_Despiece!A511&lt;&gt;Rutas_Despiece!A510,1,0)</f>
        <v>1</v>
      </c>
      <c r="B511" s="69" t="s">
        <v>1174</v>
      </c>
      <c r="C511">
        <f t="shared" ca="1" si="29"/>
        <v>0</v>
      </c>
      <c r="D511">
        <f t="shared" ca="1" si="30"/>
        <v>490</v>
      </c>
      <c r="E511">
        <f t="shared" ca="1" si="32"/>
        <v>990</v>
      </c>
      <c r="F511">
        <f t="shared" ca="1" si="31"/>
        <v>508</v>
      </c>
      <c r="G511" t="str">
        <f ca="1">INDEX(Rutas_Despiece!C:C,MATCH($F511,$D:$D,0))</f>
        <v>Rutas_Habituales_MTN</v>
      </c>
      <c r="H511" t="str">
        <f ca="1">INDEX(Rutas_Despiece!$D:$D,MATCH($F511,$D:$D,0))</f>
        <v>Ruta 5_20</v>
      </c>
      <c r="I511">
        <f ca="1">INDEX(Rutas_Despiece!$J:$J,MATCH($F511,$D:$D,0))</f>
        <v>41.677505199999999</v>
      </c>
      <c r="J511">
        <f ca="1">INDEX(Rutas_Despiece!$K:$K,MATCH($F511,$D:$D,0))</f>
        <v>-0.87398989999999999</v>
      </c>
      <c r="L511" t="str">
        <f ca="1">INDEX(Rutas_Despiece!$F:$F,MATCH($F511,$D:$D,0))&amp;" "&amp;INDEX(Rutas_Despiece!$G:$G,MATCH($F511,$D:$D,0))</f>
        <v xml:space="preserve">Salvador Allende  </v>
      </c>
      <c r="M511" t="str">
        <f ca="1">INDEX(Rutas_Despiece!$H:$H,MATCH($F511,$D:$D,0))</f>
        <v>Zaragoza</v>
      </c>
      <c r="N511" t="str">
        <f ca="1">INDEX(Rutas_Despiece!$I:$I,MATCH($F511,$D:$D,0))</f>
        <v>Zaragoza, España</v>
      </c>
      <c r="O511" t="str">
        <f ca="1">INDEX(Rutas_Despiece!$L:$L,MATCH($F511,$D:$D,0))</f>
        <v>Frente nº 85 - Pd. Bus</v>
      </c>
      <c r="P511" s="39" t="str">
        <f ca="1">Rutas_Despiece!M511</f>
        <v>Ida</v>
      </c>
      <c r="Q511" s="39" t="str">
        <f ca="1">Rutas_Despiece!N511</f>
        <v/>
      </c>
      <c r="R511" s="39" t="str">
        <f ca="1">Rutas_Despiece!O511</f>
        <v/>
      </c>
      <c r="S511" s="39" t="str">
        <f ca="1">Rutas_Despiece!P511</f>
        <v/>
      </c>
      <c r="T511" s="39">
        <f ca="1">Rutas_Despiece!Q511</f>
        <v>0</v>
      </c>
    </row>
    <row r="512" spans="1:20" x14ac:dyDescent="0.25">
      <c r="A512">
        <f ca="1">IF(Rutas_Despiece!A512&lt;&gt;Rutas_Despiece!A511,1,0)</f>
        <v>0</v>
      </c>
      <c r="B512" s="69" t="s">
        <v>1174</v>
      </c>
      <c r="C512">
        <f t="shared" ca="1" si="29"/>
        <v>1</v>
      </c>
      <c r="D512">
        <f t="shared" ca="1" si="30"/>
        <v>491</v>
      </c>
      <c r="E512">
        <f t="shared" ca="1" si="32"/>
        <v>990</v>
      </c>
      <c r="F512">
        <f t="shared" ca="1" si="31"/>
        <v>509</v>
      </c>
      <c r="G512" t="str">
        <f ca="1">INDEX(Rutas_Despiece!C:C,MATCH($F512,$D:$D,0))</f>
        <v>Rutas_Habituales_MTN</v>
      </c>
      <c r="H512" t="str">
        <f ca="1">INDEX(Rutas_Despiece!$D:$D,MATCH($F512,$D:$D,0))</f>
        <v>Ruta 6_20</v>
      </c>
      <c r="I512">
        <f ca="1">INDEX(Rutas_Despiece!$J:$J,MATCH($F512,$D:$D,0))</f>
        <v>41.6725548</v>
      </c>
      <c r="J512">
        <f ca="1">INDEX(Rutas_Despiece!$K:$K,MATCH($F512,$D:$D,0))</f>
        <v>-0.89263630000000005</v>
      </c>
      <c r="L512" t="str">
        <f ca="1">INDEX(Rutas_Despiece!$F:$F,MATCH($F512,$D:$D,0))&amp;" "&amp;INDEX(Rutas_Despiece!$G:$G,MATCH($F512,$D:$D,0))</f>
        <v xml:space="preserve">Pablo Ruiz Picasso  </v>
      </c>
      <c r="M512" t="str">
        <f ca="1">INDEX(Rutas_Despiece!$H:$H,MATCH($F512,$D:$D,0))</f>
        <v>Zaragoza</v>
      </c>
      <c r="N512" t="str">
        <f ca="1">INDEX(Rutas_Despiece!$I:$I,MATCH($F512,$D:$D,0))</f>
        <v>Zaragoza, España</v>
      </c>
      <c r="O512" t="str">
        <f ca="1">INDEX(Rutas_Despiece!$L:$L,MATCH($F512,$D:$D,0))</f>
        <v>Esq. Emilia Pardo Bazán</v>
      </c>
      <c r="P512" s="39" t="str">
        <f ca="1">Rutas_Despiece!M512</f>
        <v>Ida</v>
      </c>
      <c r="Q512" s="39" t="str">
        <f ca="1">Rutas_Despiece!N512</f>
        <v>05:00</v>
      </c>
      <c r="R512" s="39" t="str">
        <f ca="1">Rutas_Despiece!O512</f>
        <v>12:58</v>
      </c>
      <c r="S512" s="39" t="str">
        <f ca="1">Rutas_Despiece!P512</f>
        <v>20:58</v>
      </c>
      <c r="T512" s="39">
        <f ca="1">Rutas_Despiece!Q512</f>
        <v>0</v>
      </c>
    </row>
    <row r="513" spans="1:20" x14ac:dyDescent="0.25">
      <c r="A513">
        <f ca="1">IF(Rutas_Despiece!A513&lt;&gt;Rutas_Despiece!A512,1,0)</f>
        <v>0</v>
      </c>
      <c r="B513" s="69" t="s">
        <v>1174</v>
      </c>
      <c r="C513">
        <f t="shared" ca="1" si="29"/>
        <v>1</v>
      </c>
      <c r="D513">
        <f t="shared" ca="1" si="30"/>
        <v>492</v>
      </c>
      <c r="E513">
        <f t="shared" ca="1" si="32"/>
        <v>990</v>
      </c>
      <c r="F513">
        <f t="shared" ca="1" si="31"/>
        <v>510</v>
      </c>
      <c r="G513" t="str">
        <f ca="1">INDEX(Rutas_Despiece!C:C,MATCH($F513,$D:$D,0))</f>
        <v>Rutas_Habituales_MTN</v>
      </c>
      <c r="H513" t="str">
        <f ca="1">INDEX(Rutas_Despiece!$D:$D,MATCH($F513,$D:$D,0))</f>
        <v>Ruta 6_20</v>
      </c>
      <c r="I513">
        <f ca="1">INDEX(Rutas_Despiece!$J:$J,MATCH($F513,$D:$D,0))</f>
        <v>41.670422100000003</v>
      </c>
      <c r="J513">
        <f ca="1">INDEX(Rutas_Despiece!$K:$K,MATCH($F513,$D:$D,0))</f>
        <v>-0.89067010000000002</v>
      </c>
      <c r="L513" t="str">
        <f ca="1">INDEX(Rutas_Despiece!$F:$F,MATCH($F513,$D:$D,0))&amp;" "&amp;INDEX(Rutas_Despiece!$G:$G,MATCH($F513,$D:$D,0))</f>
        <v xml:space="preserve">Gómez de Avellaneda  </v>
      </c>
      <c r="M513" t="str">
        <f ca="1">INDEX(Rutas_Despiece!$H:$H,MATCH($F513,$D:$D,0))</f>
        <v>Zaragoza</v>
      </c>
      <c r="N513" t="str">
        <f ca="1">INDEX(Rutas_Despiece!$I:$I,MATCH($F513,$D:$D,0))</f>
        <v>Zaragoza, España</v>
      </c>
      <c r="O513" t="str">
        <f ca="1">INDEX(Rutas_Despiece!$L:$L,MATCH($F513,$D:$D,0))</f>
        <v>Esq. Saiz de Otero - Pd. Bus</v>
      </c>
      <c r="P513" s="39" t="str">
        <f ca="1">Rutas_Despiece!M513</f>
        <v>Ida</v>
      </c>
      <c r="Q513" s="39" t="str">
        <f ca="1">Rutas_Despiece!N513</f>
        <v>05:01</v>
      </c>
      <c r="R513" s="39" t="str">
        <f ca="1">Rutas_Despiece!O513</f>
        <v>12:59</v>
      </c>
      <c r="S513" s="39" t="str">
        <f ca="1">Rutas_Despiece!P513</f>
        <v>20:59</v>
      </c>
      <c r="T513" s="39">
        <f ca="1">Rutas_Despiece!Q513</f>
        <v>0</v>
      </c>
    </row>
    <row r="514" spans="1:20" x14ac:dyDescent="0.25">
      <c r="A514">
        <f ca="1">IF(Rutas_Despiece!A514&lt;&gt;Rutas_Despiece!A513,1,0)</f>
        <v>0</v>
      </c>
      <c r="B514" s="69" t="s">
        <v>1174</v>
      </c>
      <c r="C514">
        <f t="shared" ca="1" si="29"/>
        <v>1</v>
      </c>
      <c r="D514">
        <f t="shared" ca="1" si="30"/>
        <v>493</v>
      </c>
      <c r="E514">
        <f t="shared" ca="1" si="32"/>
        <v>990</v>
      </c>
      <c r="F514">
        <f t="shared" ca="1" si="31"/>
        <v>511</v>
      </c>
      <c r="G514" t="str">
        <f ca="1">INDEX(Rutas_Despiece!C:C,MATCH($F514,$D:$D,0))</f>
        <v>Rutas_Habituales_MTN</v>
      </c>
      <c r="H514" t="str">
        <f ca="1">INDEX(Rutas_Despiece!$D:$D,MATCH($F514,$D:$D,0))</f>
        <v>Ruta 6_20</v>
      </c>
      <c r="I514">
        <f ca="1">INDEX(Rutas_Despiece!$J:$J,MATCH($F514,$D:$D,0))</f>
        <v>41.624887999999999</v>
      </c>
      <c r="J514">
        <f ca="1">INDEX(Rutas_Despiece!$K:$K,MATCH($F514,$D:$D,0))</f>
        <v>-0.87636099999999995</v>
      </c>
      <c r="L514" t="str">
        <f ca="1">INDEX(Rutas_Despiece!$F:$F,MATCH($F514,$D:$D,0))&amp;" "&amp;INDEX(Rutas_Despiece!$G:$G,MATCH($F514,$D:$D,0))</f>
        <v xml:space="preserve">Gómez de Avellaneda nº 23 </v>
      </c>
      <c r="M514" t="str">
        <f ca="1">INDEX(Rutas_Despiece!$H:$H,MATCH($F514,$D:$D,0))</f>
        <v>Zaragoza</v>
      </c>
      <c r="N514" t="str">
        <f ca="1">INDEX(Rutas_Despiece!$I:$I,MATCH($F514,$D:$D,0))</f>
        <v>Zaragoza, España</v>
      </c>
      <c r="O514" t="str">
        <f ca="1">INDEX(Rutas_Despiece!$L:$L,MATCH($F514,$D:$D,0))</f>
        <v>Pd. Bus</v>
      </c>
      <c r="P514" s="39" t="str">
        <f ca="1">Rutas_Despiece!M514</f>
        <v>Ida</v>
      </c>
      <c r="Q514" s="39" t="str">
        <f ca="1">Rutas_Despiece!N514</f>
        <v>05:02</v>
      </c>
      <c r="R514" s="39" t="str">
        <f ca="1">Rutas_Despiece!O514</f>
        <v>13:00</v>
      </c>
      <c r="S514" s="39" t="str">
        <f ca="1">Rutas_Despiece!P514</f>
        <v>21:00</v>
      </c>
      <c r="T514" s="39">
        <f ca="1">Rutas_Despiece!Q514</f>
        <v>0</v>
      </c>
    </row>
    <row r="515" spans="1:20" x14ac:dyDescent="0.25">
      <c r="A515">
        <f ca="1">IF(Rutas_Despiece!A515&lt;&gt;Rutas_Despiece!A514,1,0)</f>
        <v>0</v>
      </c>
      <c r="B515" s="69" t="s">
        <v>1174</v>
      </c>
      <c r="C515">
        <f t="shared" ref="C515:C578" ca="1" si="33">IF(A515,0,1)</f>
        <v>1</v>
      </c>
      <c r="D515">
        <f t="shared" ca="1" si="30"/>
        <v>494</v>
      </c>
      <c r="E515">
        <f t="shared" ca="1" si="32"/>
        <v>990</v>
      </c>
      <c r="F515">
        <f t="shared" ca="1" si="31"/>
        <v>512</v>
      </c>
      <c r="G515" t="str">
        <f ca="1">INDEX(Rutas_Despiece!C:C,MATCH($F515,$D:$D,0))</f>
        <v>Rutas_Habituales_MTN</v>
      </c>
      <c r="H515" t="str">
        <f ca="1">INDEX(Rutas_Despiece!$D:$D,MATCH($F515,$D:$D,0))</f>
        <v>Ruta 6_20</v>
      </c>
      <c r="I515">
        <f ca="1">INDEX(Rutas_Despiece!$J:$J,MATCH($F515,$D:$D,0))</f>
        <v>41.672518799999999</v>
      </c>
      <c r="J515">
        <f ca="1">INDEX(Rutas_Despiece!$K:$K,MATCH($F515,$D:$D,0))</f>
        <v>-0.89072150000000005</v>
      </c>
      <c r="L515" t="str">
        <f ca="1">INDEX(Rutas_Despiece!$F:$F,MATCH($F515,$D:$D,0))&amp;" "&amp;INDEX(Rutas_Despiece!$G:$G,MATCH($F515,$D:$D,0))</f>
        <v xml:space="preserve">María  Zambrano </v>
      </c>
      <c r="M515" t="str">
        <f ca="1">INDEX(Rutas_Despiece!$H:$H,MATCH($F515,$D:$D,0))</f>
        <v>Zaragoza</v>
      </c>
      <c r="N515" t="str">
        <f ca="1">INDEX(Rutas_Despiece!$I:$I,MATCH($F515,$D:$D,0))</f>
        <v>Zaragoza, España</v>
      </c>
      <c r="O515" t="str">
        <f ca="1">INDEX(Rutas_Despiece!$L:$L,MATCH($F515,$D:$D,0))</f>
        <v xml:space="preserve"> M. Zambrano/G. Avellaneda - Paso cebra (?)</v>
      </c>
      <c r="P515" s="39" t="str">
        <f ca="1">Rutas_Despiece!M515</f>
        <v>Ida</v>
      </c>
      <c r="Q515" s="39" t="str">
        <f ca="1">Rutas_Despiece!N515</f>
        <v>05:03</v>
      </c>
      <c r="R515" s="39" t="str">
        <f ca="1">Rutas_Despiece!O515</f>
        <v>13:02</v>
      </c>
      <c r="S515" s="39" t="str">
        <f ca="1">Rutas_Despiece!P515</f>
        <v>21:02</v>
      </c>
      <c r="T515" s="39">
        <f ca="1">Rutas_Despiece!Q515</f>
        <v>0</v>
      </c>
    </row>
    <row r="516" spans="1:20" x14ac:dyDescent="0.25">
      <c r="A516">
        <f ca="1">IF(Rutas_Despiece!A516&lt;&gt;Rutas_Despiece!A515,1,0)</f>
        <v>0</v>
      </c>
      <c r="B516" s="69" t="s">
        <v>1174</v>
      </c>
      <c r="C516">
        <f t="shared" ca="1" si="33"/>
        <v>1</v>
      </c>
      <c r="D516">
        <f t="shared" ref="D516:D579" ca="1" si="34">D515+C516</f>
        <v>495</v>
      </c>
      <c r="E516">
        <f t="shared" ca="1" si="32"/>
        <v>990</v>
      </c>
      <c r="F516">
        <f t="shared" ref="F516:F579" ca="1" si="35">IF(F515&lt;E516,F515+1,"")</f>
        <v>513</v>
      </c>
      <c r="G516" t="str">
        <f ca="1">INDEX(Rutas_Despiece!C:C,MATCH($F516,$D:$D,0))</f>
        <v>Rutas_Habituales_MTN</v>
      </c>
      <c r="H516" t="str">
        <f ca="1">INDEX(Rutas_Despiece!$D:$D,MATCH($F516,$D:$D,0))</f>
        <v>Ruta 6_20</v>
      </c>
      <c r="I516">
        <f ca="1">INDEX(Rutas_Despiece!$J:$J,MATCH($F516,$D:$D,0))</f>
        <v>41.667514500000003</v>
      </c>
      <c r="J516">
        <f ca="1">INDEX(Rutas_Despiece!$K:$K,MATCH($F516,$D:$D,0))</f>
        <v>-0.88693259999999996</v>
      </c>
      <c r="L516" t="str">
        <f ca="1">INDEX(Rutas_Despiece!$F:$F,MATCH($F516,$D:$D,0))&amp;" "&amp;INDEX(Rutas_Despiece!$G:$G,MATCH($F516,$D:$D,0))</f>
        <v xml:space="preserve">María Zambrano  </v>
      </c>
      <c r="M516" t="str">
        <f ca="1">INDEX(Rutas_Despiece!$H:$H,MATCH($F516,$D:$D,0))</f>
        <v>Zaragoza</v>
      </c>
      <c r="N516" t="str">
        <f ca="1">INDEX(Rutas_Despiece!$I:$I,MATCH($F516,$D:$D,0))</f>
        <v>Zaragoza, España</v>
      </c>
      <c r="O516" t="str">
        <f ca="1">INDEX(Rutas_Despiece!$L:$L,MATCH($F516,$D:$D,0))</f>
        <v>León Felipe - Pd. Bus</v>
      </c>
      <c r="P516" s="39" t="str">
        <f ca="1">Rutas_Despiece!M516</f>
        <v>Ida</v>
      </c>
      <c r="Q516" s="39" t="str">
        <f ca="1">Rutas_Despiece!N516</f>
        <v>05:04</v>
      </c>
      <c r="R516" s="39" t="str">
        <f ca="1">Rutas_Despiece!O516</f>
        <v>13:03</v>
      </c>
      <c r="S516" s="39" t="str">
        <f ca="1">Rutas_Despiece!P516</f>
        <v>21:03</v>
      </c>
      <c r="T516" s="39">
        <f ca="1">Rutas_Despiece!Q516</f>
        <v>0</v>
      </c>
    </row>
    <row r="517" spans="1:20" x14ac:dyDescent="0.25">
      <c r="A517">
        <f ca="1">IF(Rutas_Despiece!A517&lt;&gt;Rutas_Despiece!A516,1,0)</f>
        <v>0</v>
      </c>
      <c r="B517" s="69" t="s">
        <v>1174</v>
      </c>
      <c r="C517">
        <f t="shared" ca="1" si="33"/>
        <v>1</v>
      </c>
      <c r="D517">
        <f t="shared" ca="1" si="34"/>
        <v>496</v>
      </c>
      <c r="E517">
        <f t="shared" ref="E517:E580" ca="1" si="36">E516</f>
        <v>990</v>
      </c>
      <c r="F517">
        <f t="shared" ca="1" si="35"/>
        <v>514</v>
      </c>
      <c r="G517" t="str">
        <f ca="1">INDEX(Rutas_Despiece!C:C,MATCH($F517,$D:$D,0))</f>
        <v>Rutas_Habituales_MTN</v>
      </c>
      <c r="H517" t="str">
        <f ca="1">INDEX(Rutas_Despiece!$D:$D,MATCH($F517,$D:$D,0))</f>
        <v>Ruta 6_20</v>
      </c>
      <c r="I517">
        <f ca="1">INDEX(Rutas_Despiece!$J:$J,MATCH($F517,$D:$D,0))</f>
        <v>41.6692787</v>
      </c>
      <c r="J517">
        <f ca="1">INDEX(Rutas_Despiece!$K:$K,MATCH($F517,$D:$D,0))</f>
        <v>-0.88875950000000004</v>
      </c>
      <c r="L517" t="str">
        <f ca="1">INDEX(Rutas_Despiece!$F:$F,MATCH($F517,$D:$D,0))&amp;" "&amp;INDEX(Rutas_Despiece!$G:$G,MATCH($F517,$D:$D,0))</f>
        <v xml:space="preserve">María Zambrano  </v>
      </c>
      <c r="M517" t="str">
        <f ca="1">INDEX(Rutas_Despiece!$H:$H,MATCH($F517,$D:$D,0))</f>
        <v>Zaragoza</v>
      </c>
      <c r="N517" t="str">
        <f ca="1">INDEX(Rutas_Despiece!$I:$I,MATCH($F517,$D:$D,0))</f>
        <v>Zaragoza, España</v>
      </c>
      <c r="O517" t="str">
        <f ca="1">INDEX(Rutas_Despiece!$L:$L,MATCH($F517,$D:$D,0))</f>
        <v>Pablo Neruda - Pd. Bus</v>
      </c>
      <c r="P517" s="39" t="str">
        <f ca="1">Rutas_Despiece!M517</f>
        <v>Ida</v>
      </c>
      <c r="Q517" s="39" t="str">
        <f ca="1">Rutas_Despiece!N517</f>
        <v>05:05</v>
      </c>
      <c r="R517" s="39" t="str">
        <f ca="1">Rutas_Despiece!O517</f>
        <v>13:04</v>
      </c>
      <c r="S517" s="39" t="str">
        <f ca="1">Rutas_Despiece!P517</f>
        <v>21:04</v>
      </c>
      <c r="T517" s="39">
        <f ca="1">Rutas_Despiece!Q517</f>
        <v>0</v>
      </c>
    </row>
    <row r="518" spans="1:20" x14ac:dyDescent="0.25">
      <c r="A518">
        <f ca="1">IF(Rutas_Despiece!A518&lt;&gt;Rutas_Despiece!A517,1,0)</f>
        <v>0</v>
      </c>
      <c r="B518" s="69" t="s">
        <v>1174</v>
      </c>
      <c r="C518">
        <f t="shared" ca="1" si="33"/>
        <v>1</v>
      </c>
      <c r="D518">
        <f t="shared" ca="1" si="34"/>
        <v>497</v>
      </c>
      <c r="E518">
        <f t="shared" ca="1" si="36"/>
        <v>990</v>
      </c>
      <c r="F518">
        <f t="shared" ca="1" si="35"/>
        <v>515</v>
      </c>
      <c r="G518" t="str">
        <f ca="1">INDEX(Rutas_Despiece!C:C,MATCH($F518,$D:$D,0))</f>
        <v>Rutas_Habituales_MTN</v>
      </c>
      <c r="H518" t="str">
        <f ca="1">INDEX(Rutas_Despiece!$D:$D,MATCH($F518,$D:$D,0))</f>
        <v>Ruta 6_20</v>
      </c>
      <c r="I518">
        <f ca="1">INDEX(Rutas_Despiece!$J:$J,MATCH($F518,$D:$D,0))</f>
        <v>41.749628000000001</v>
      </c>
      <c r="J518">
        <f ca="1">INDEX(Rutas_Despiece!$K:$K,MATCH($F518,$D:$D,0))</f>
        <v>-1.1755139999999999</v>
      </c>
      <c r="L518" t="str">
        <f ca="1">INDEX(Rutas_Despiece!$F:$F,MATCH($F518,$D:$D,0))&amp;" "&amp;INDEX(Rutas_Despiece!$G:$G,MATCH($F518,$D:$D,0))</f>
        <v xml:space="preserve">Pol. Ind Entrerrios </v>
      </c>
      <c r="M518" t="str">
        <f ca="1">INDEX(Rutas_Despiece!$H:$H,MATCH($F518,$D:$D,0))</f>
        <v>Figueruelas</v>
      </c>
      <c r="N518" t="str">
        <f ca="1">INDEX(Rutas_Despiece!$I:$I,MATCH($F518,$D:$D,0))</f>
        <v>Zaragoza, España</v>
      </c>
      <c r="O518" t="str">
        <f ca="1">INDEX(Rutas_Despiece!$L:$L,MATCH($F518,$D:$D,0))</f>
        <v>Opel Puerta 5</v>
      </c>
      <c r="P518" s="39" t="str">
        <f ca="1">Rutas_Despiece!M518</f>
        <v>Ida</v>
      </c>
      <c r="Q518" s="39" t="str">
        <f ca="1">Rutas_Despiece!N518</f>
        <v>05:06</v>
      </c>
      <c r="R518" s="39" t="str">
        <f ca="1">Rutas_Despiece!O518</f>
        <v>13:06</v>
      </c>
      <c r="S518" s="39" t="str">
        <f ca="1">Rutas_Despiece!P518</f>
        <v>21:06</v>
      </c>
      <c r="T518" s="39">
        <f ca="1">Rutas_Despiece!Q518</f>
        <v>0</v>
      </c>
    </row>
    <row r="519" spans="1:20" x14ac:dyDescent="0.25">
      <c r="A519">
        <f ca="1">IF(Rutas_Despiece!A519&lt;&gt;Rutas_Despiece!A518,1,0)</f>
        <v>0</v>
      </c>
      <c r="B519" s="69" t="s">
        <v>1174</v>
      </c>
      <c r="C519">
        <f t="shared" ca="1" si="33"/>
        <v>1</v>
      </c>
      <c r="D519">
        <f t="shared" ca="1" si="34"/>
        <v>498</v>
      </c>
      <c r="E519">
        <f t="shared" ca="1" si="36"/>
        <v>990</v>
      </c>
      <c r="F519">
        <f t="shared" ca="1" si="35"/>
        <v>516</v>
      </c>
      <c r="G519" t="str">
        <f ca="1">INDEX(Rutas_Despiece!C:C,MATCH($F519,$D:$D,0))</f>
        <v>Rutas_Habituales_MTN</v>
      </c>
      <c r="H519" t="str">
        <f ca="1">INDEX(Rutas_Despiece!$D:$D,MATCH($F519,$D:$D,0))</f>
        <v>Ruta 6_20</v>
      </c>
      <c r="I519">
        <f ca="1">INDEX(Rutas_Despiece!$J:$J,MATCH($F519,$D:$D,0))</f>
        <v>41.749628000000001</v>
      </c>
      <c r="J519">
        <f ca="1">INDEX(Rutas_Despiece!$K:$K,MATCH($F519,$D:$D,0))</f>
        <v>-1.1755139999999999</v>
      </c>
      <c r="L519" t="str">
        <f ca="1">INDEX(Rutas_Despiece!$F:$F,MATCH($F519,$D:$D,0))&amp;" "&amp;INDEX(Rutas_Despiece!$G:$G,MATCH($F519,$D:$D,0))</f>
        <v xml:space="preserve">Pol. Ind Entrerrios </v>
      </c>
      <c r="M519" t="str">
        <f ca="1">INDEX(Rutas_Despiece!$H:$H,MATCH($F519,$D:$D,0))</f>
        <v>Figueruelas</v>
      </c>
      <c r="N519" t="str">
        <f ca="1">INDEX(Rutas_Despiece!$I:$I,MATCH($F519,$D:$D,0))</f>
        <v>Zaragoza, España</v>
      </c>
      <c r="O519" t="str">
        <f ca="1">INDEX(Rutas_Despiece!$L:$L,MATCH($F519,$D:$D,0))</f>
        <v>Opel Puerta 5</v>
      </c>
      <c r="P519" s="39" t="str">
        <f ca="1">Rutas_Despiece!M519</f>
        <v>Ida</v>
      </c>
      <c r="Q519" s="39" t="str">
        <f ca="1">Rutas_Despiece!N519</f>
        <v>05:07</v>
      </c>
      <c r="R519" s="39" t="str">
        <f ca="1">Rutas_Despiece!O519</f>
        <v>13:07</v>
      </c>
      <c r="S519" s="39" t="str">
        <f ca="1">Rutas_Despiece!P519</f>
        <v>21:07</v>
      </c>
      <c r="T519" s="39">
        <f ca="1">Rutas_Despiece!Q519</f>
        <v>0</v>
      </c>
    </row>
    <row r="520" spans="1:20" x14ac:dyDescent="0.25">
      <c r="A520">
        <f ca="1">IF(Rutas_Despiece!A520&lt;&gt;Rutas_Despiece!A519,1,0)</f>
        <v>0</v>
      </c>
      <c r="B520" s="69" t="s">
        <v>1174</v>
      </c>
      <c r="C520">
        <f t="shared" ca="1" si="33"/>
        <v>1</v>
      </c>
      <c r="D520">
        <f t="shared" ca="1" si="34"/>
        <v>499</v>
      </c>
      <c r="E520">
        <f t="shared" ca="1" si="36"/>
        <v>990</v>
      </c>
      <c r="F520">
        <f t="shared" ca="1" si="35"/>
        <v>517</v>
      </c>
      <c r="G520" t="str">
        <f ca="1">INDEX(Rutas_Despiece!C:C,MATCH($F520,$D:$D,0))</f>
        <v>Rutas_Habituales_MTN</v>
      </c>
      <c r="H520" t="str">
        <f ca="1">INDEX(Rutas_Despiece!$D:$D,MATCH($F520,$D:$D,0))</f>
        <v>Ruta 6_20</v>
      </c>
      <c r="I520">
        <f ca="1">INDEX(Rutas_Despiece!$J:$J,MATCH($F520,$D:$D,0))</f>
        <v>41.6725548</v>
      </c>
      <c r="J520">
        <f ca="1">INDEX(Rutas_Despiece!$K:$K,MATCH($F520,$D:$D,0))</f>
        <v>-0.89263630000000005</v>
      </c>
      <c r="L520" t="str">
        <f ca="1">INDEX(Rutas_Despiece!$F:$F,MATCH($F520,$D:$D,0))&amp;" "&amp;INDEX(Rutas_Despiece!$G:$G,MATCH($F520,$D:$D,0))</f>
        <v xml:space="preserve">Pablo Ruiz Picasso  </v>
      </c>
      <c r="M520" t="str">
        <f ca="1">INDEX(Rutas_Despiece!$H:$H,MATCH($F520,$D:$D,0))</f>
        <v>Zaragoza</v>
      </c>
      <c r="N520" t="str">
        <f ca="1">INDEX(Rutas_Despiece!$I:$I,MATCH($F520,$D:$D,0))</f>
        <v>Zaragoza, España</v>
      </c>
      <c r="O520" t="str">
        <f ca="1">INDEX(Rutas_Despiece!$L:$L,MATCH($F520,$D:$D,0))</f>
        <v>Esq. Emilia Pardo Bazán</v>
      </c>
      <c r="P520" s="39" t="str">
        <f ca="1">Rutas_Despiece!M520</f>
        <v>Ida</v>
      </c>
      <c r="Q520" s="39" t="str">
        <f ca="1">Rutas_Despiece!N520</f>
        <v>05:30</v>
      </c>
      <c r="R520" s="39" t="str">
        <f ca="1">Rutas_Despiece!O520</f>
        <v>13:30</v>
      </c>
      <c r="S520" s="39" t="str">
        <f ca="1">Rutas_Despiece!P520</f>
        <v>21:30</v>
      </c>
      <c r="T520" s="39">
        <f ca="1">Rutas_Despiece!Q520</f>
        <v>0</v>
      </c>
    </row>
    <row r="521" spans="1:20" x14ac:dyDescent="0.25">
      <c r="A521">
        <f ca="1">IF(Rutas_Despiece!A521&lt;&gt;Rutas_Despiece!A520,1,0)</f>
        <v>0</v>
      </c>
      <c r="B521" s="69" t="s">
        <v>1174</v>
      </c>
      <c r="C521">
        <f t="shared" ca="1" si="33"/>
        <v>1</v>
      </c>
      <c r="D521">
        <f t="shared" ca="1" si="34"/>
        <v>500</v>
      </c>
      <c r="E521">
        <f t="shared" ca="1" si="36"/>
        <v>990</v>
      </c>
      <c r="F521">
        <f t="shared" ca="1" si="35"/>
        <v>518</v>
      </c>
      <c r="G521" t="str">
        <f ca="1">INDEX(Rutas_Despiece!C:C,MATCH($F521,$D:$D,0))</f>
        <v>Rutas_Habituales_MTN</v>
      </c>
      <c r="H521" t="str">
        <f ca="1">INDEX(Rutas_Despiece!$D:$D,MATCH($F521,$D:$D,0))</f>
        <v>Ruta 6_20</v>
      </c>
      <c r="I521">
        <f ca="1">INDEX(Rutas_Despiece!$J:$J,MATCH($F521,$D:$D,0))</f>
        <v>41.670422100000003</v>
      </c>
      <c r="J521">
        <f ca="1">INDEX(Rutas_Despiece!$K:$K,MATCH($F521,$D:$D,0))</f>
        <v>-0.89067010000000002</v>
      </c>
      <c r="L521" t="str">
        <f ca="1">INDEX(Rutas_Despiece!$F:$F,MATCH($F521,$D:$D,0))&amp;" "&amp;INDEX(Rutas_Despiece!$G:$G,MATCH($F521,$D:$D,0))</f>
        <v xml:space="preserve">Gómez de Avellaneda  </v>
      </c>
      <c r="M521" t="str">
        <f ca="1">INDEX(Rutas_Despiece!$H:$H,MATCH($F521,$D:$D,0))</f>
        <v>Zaragoza</v>
      </c>
      <c r="N521" t="str">
        <f ca="1">INDEX(Rutas_Despiece!$I:$I,MATCH($F521,$D:$D,0))</f>
        <v>Zaragoza, España</v>
      </c>
      <c r="O521" t="str">
        <f ca="1">INDEX(Rutas_Despiece!$L:$L,MATCH($F521,$D:$D,0))</f>
        <v>Esq. Saiz de Otero - Pd. Bus</v>
      </c>
      <c r="P521" s="39" t="str">
        <f ca="1">Rutas_Despiece!M521</f>
        <v>Vuelta</v>
      </c>
      <c r="Q521" s="39" t="str">
        <f ca="1">Rutas_Despiece!N521</f>
        <v/>
      </c>
      <c r="R521" s="39" t="str">
        <f ca="1">Rutas_Despiece!O521</f>
        <v/>
      </c>
      <c r="S521" s="39" t="str">
        <f ca="1">Rutas_Despiece!P521</f>
        <v/>
      </c>
      <c r="T521" s="39" t="str">
        <f ca="1">Rutas_Despiece!Q521</f>
        <v/>
      </c>
    </row>
    <row r="522" spans="1:20" x14ac:dyDescent="0.25">
      <c r="A522">
        <f ca="1">IF(Rutas_Despiece!A522&lt;&gt;Rutas_Despiece!A521,1,0)</f>
        <v>0</v>
      </c>
      <c r="B522" s="69" t="s">
        <v>1174</v>
      </c>
      <c r="C522">
        <f t="shared" ca="1" si="33"/>
        <v>1</v>
      </c>
      <c r="D522">
        <f t="shared" ca="1" si="34"/>
        <v>501</v>
      </c>
      <c r="E522">
        <f t="shared" ca="1" si="36"/>
        <v>990</v>
      </c>
      <c r="F522">
        <f t="shared" ca="1" si="35"/>
        <v>519</v>
      </c>
      <c r="G522" t="str">
        <f ca="1">INDEX(Rutas_Despiece!C:C,MATCH($F522,$D:$D,0))</f>
        <v>Rutas_Habituales_MTN</v>
      </c>
      <c r="H522" t="str">
        <f ca="1">INDEX(Rutas_Despiece!$D:$D,MATCH($F522,$D:$D,0))</f>
        <v>Ruta 6_20</v>
      </c>
      <c r="I522">
        <f ca="1">INDEX(Rutas_Despiece!$J:$J,MATCH($F522,$D:$D,0))</f>
        <v>41.624887999999999</v>
      </c>
      <c r="J522">
        <f ca="1">INDEX(Rutas_Despiece!$K:$K,MATCH($F522,$D:$D,0))</f>
        <v>-0.87636099999999995</v>
      </c>
      <c r="L522" t="str">
        <f ca="1">INDEX(Rutas_Despiece!$F:$F,MATCH($F522,$D:$D,0))&amp;" "&amp;INDEX(Rutas_Despiece!$G:$G,MATCH($F522,$D:$D,0))</f>
        <v xml:space="preserve">Gómez de Avellaneda nº 23 </v>
      </c>
      <c r="M522" t="str">
        <f ca="1">INDEX(Rutas_Despiece!$H:$H,MATCH($F522,$D:$D,0))</f>
        <v>Zaragoza</v>
      </c>
      <c r="N522" t="str">
        <f ca="1">INDEX(Rutas_Despiece!$I:$I,MATCH($F522,$D:$D,0))</f>
        <v>Zaragoza, España</v>
      </c>
      <c r="O522" t="str">
        <f ca="1">INDEX(Rutas_Despiece!$L:$L,MATCH($F522,$D:$D,0))</f>
        <v>Pd. Bus</v>
      </c>
      <c r="P522" s="39" t="str">
        <f ca="1">Rutas_Despiece!M522</f>
        <v>Vuelta</v>
      </c>
      <c r="Q522" s="39" t="str">
        <f ca="1">Rutas_Despiece!N522</f>
        <v/>
      </c>
      <c r="R522" s="39" t="str">
        <f ca="1">Rutas_Despiece!O522</f>
        <v/>
      </c>
      <c r="S522" s="39" t="str">
        <f ca="1">Rutas_Despiece!P522</f>
        <v/>
      </c>
      <c r="T522" s="39" t="str">
        <f ca="1">Rutas_Despiece!Q522</f>
        <v/>
      </c>
    </row>
    <row r="523" spans="1:20" x14ac:dyDescent="0.25">
      <c r="A523">
        <f ca="1">IF(Rutas_Despiece!A523&lt;&gt;Rutas_Despiece!A522,1,0)</f>
        <v>0</v>
      </c>
      <c r="B523" s="69" t="s">
        <v>1174</v>
      </c>
      <c r="C523">
        <f t="shared" ca="1" si="33"/>
        <v>1</v>
      </c>
      <c r="D523">
        <f t="shared" ca="1" si="34"/>
        <v>502</v>
      </c>
      <c r="E523">
        <f t="shared" ca="1" si="36"/>
        <v>990</v>
      </c>
      <c r="F523">
        <f t="shared" ca="1" si="35"/>
        <v>520</v>
      </c>
      <c r="G523" t="str">
        <f ca="1">INDEX(Rutas_Despiece!C:C,MATCH($F523,$D:$D,0))</f>
        <v>Rutas_Habituales_MTN</v>
      </c>
      <c r="H523" t="str">
        <f ca="1">INDEX(Rutas_Despiece!$D:$D,MATCH($F523,$D:$D,0))</f>
        <v>Ruta 6_20</v>
      </c>
      <c r="I523">
        <f ca="1">INDEX(Rutas_Despiece!$J:$J,MATCH($F523,$D:$D,0))</f>
        <v>41.672518799999999</v>
      </c>
      <c r="J523">
        <f ca="1">INDEX(Rutas_Despiece!$K:$K,MATCH($F523,$D:$D,0))</f>
        <v>-0.89072150000000005</v>
      </c>
      <c r="L523" t="str">
        <f ca="1">INDEX(Rutas_Despiece!$F:$F,MATCH($F523,$D:$D,0))&amp;" "&amp;INDEX(Rutas_Despiece!$G:$G,MATCH($F523,$D:$D,0))</f>
        <v xml:space="preserve">María  Zambrano </v>
      </c>
      <c r="M523" t="str">
        <f ca="1">INDEX(Rutas_Despiece!$H:$H,MATCH($F523,$D:$D,0))</f>
        <v>Zaragoza</v>
      </c>
      <c r="N523" t="str">
        <f ca="1">INDEX(Rutas_Despiece!$I:$I,MATCH($F523,$D:$D,0))</f>
        <v>Zaragoza, España</v>
      </c>
      <c r="O523" t="str">
        <f ca="1">INDEX(Rutas_Despiece!$L:$L,MATCH($F523,$D:$D,0))</f>
        <v xml:space="preserve"> M. Zambrano/G. Avellaneda - Paso cebra (?)</v>
      </c>
      <c r="P523" s="39" t="str">
        <f ca="1">Rutas_Despiece!M523</f>
        <v>Vuelta</v>
      </c>
      <c r="Q523" s="39" t="str">
        <f ca="1">Rutas_Despiece!N523</f>
        <v/>
      </c>
      <c r="R523" s="39" t="str">
        <f ca="1">Rutas_Despiece!O523</f>
        <v/>
      </c>
      <c r="S523" s="39" t="str">
        <f ca="1">Rutas_Despiece!P523</f>
        <v/>
      </c>
      <c r="T523" s="39" t="str">
        <f ca="1">Rutas_Despiece!Q523</f>
        <v/>
      </c>
    </row>
    <row r="524" spans="1:20" x14ac:dyDescent="0.25">
      <c r="A524">
        <f ca="1">IF(Rutas_Despiece!A524&lt;&gt;Rutas_Despiece!A523,1,0)</f>
        <v>0</v>
      </c>
      <c r="B524" s="69" t="s">
        <v>1174</v>
      </c>
      <c r="C524">
        <f t="shared" ca="1" si="33"/>
        <v>1</v>
      </c>
      <c r="D524">
        <f t="shared" ca="1" si="34"/>
        <v>503</v>
      </c>
      <c r="E524">
        <f t="shared" ca="1" si="36"/>
        <v>990</v>
      </c>
      <c r="F524">
        <f t="shared" ca="1" si="35"/>
        <v>521</v>
      </c>
      <c r="G524" t="str">
        <f ca="1">INDEX(Rutas_Despiece!C:C,MATCH($F524,$D:$D,0))</f>
        <v>Rutas_Habituales_MTN</v>
      </c>
      <c r="H524" t="str">
        <f ca="1">INDEX(Rutas_Despiece!$D:$D,MATCH($F524,$D:$D,0))</f>
        <v>Ruta 6_20</v>
      </c>
      <c r="I524">
        <f ca="1">INDEX(Rutas_Despiece!$J:$J,MATCH($F524,$D:$D,0))</f>
        <v>41.667514500000003</v>
      </c>
      <c r="J524">
        <f ca="1">INDEX(Rutas_Despiece!$K:$K,MATCH($F524,$D:$D,0))</f>
        <v>-0.88693259999999996</v>
      </c>
      <c r="L524" t="str">
        <f ca="1">INDEX(Rutas_Despiece!$F:$F,MATCH($F524,$D:$D,0))&amp;" "&amp;INDEX(Rutas_Despiece!$G:$G,MATCH($F524,$D:$D,0))</f>
        <v xml:space="preserve">María Zambrano  </v>
      </c>
      <c r="M524" t="str">
        <f ca="1">INDEX(Rutas_Despiece!$H:$H,MATCH($F524,$D:$D,0))</f>
        <v>Zaragoza</v>
      </c>
      <c r="N524" t="str">
        <f ca="1">INDEX(Rutas_Despiece!$I:$I,MATCH($F524,$D:$D,0))</f>
        <v>Zaragoza, España</v>
      </c>
      <c r="O524" t="str">
        <f ca="1">INDEX(Rutas_Despiece!$L:$L,MATCH($F524,$D:$D,0))</f>
        <v>León Felipe - Pd. Bus</v>
      </c>
      <c r="P524" s="39" t="str">
        <f ca="1">Rutas_Despiece!M524</f>
        <v>Vuelta</v>
      </c>
      <c r="Q524" s="39" t="str">
        <f ca="1">Rutas_Despiece!N524</f>
        <v/>
      </c>
      <c r="R524" s="39" t="str">
        <f ca="1">Rutas_Despiece!O524</f>
        <v/>
      </c>
      <c r="S524" s="39" t="str">
        <f ca="1">Rutas_Despiece!P524</f>
        <v/>
      </c>
      <c r="T524" s="39" t="str">
        <f ca="1">Rutas_Despiece!Q524</f>
        <v/>
      </c>
    </row>
    <row r="525" spans="1:20" x14ac:dyDescent="0.25">
      <c r="A525">
        <f ca="1">IF(Rutas_Despiece!A525&lt;&gt;Rutas_Despiece!A524,1,0)</f>
        <v>0</v>
      </c>
      <c r="B525" s="69" t="s">
        <v>1174</v>
      </c>
      <c r="C525">
        <f t="shared" ca="1" si="33"/>
        <v>1</v>
      </c>
      <c r="D525">
        <f t="shared" ca="1" si="34"/>
        <v>504</v>
      </c>
      <c r="E525">
        <f t="shared" ca="1" si="36"/>
        <v>990</v>
      </c>
      <c r="F525">
        <f t="shared" ca="1" si="35"/>
        <v>522</v>
      </c>
      <c r="G525" t="str">
        <f ca="1">INDEX(Rutas_Despiece!C:C,MATCH($F525,$D:$D,0))</f>
        <v>Rutas_Habituales_MTN</v>
      </c>
      <c r="H525" t="str">
        <f ca="1">INDEX(Rutas_Despiece!$D:$D,MATCH($F525,$D:$D,0))</f>
        <v>Ruta 6_20</v>
      </c>
      <c r="I525">
        <f ca="1">INDEX(Rutas_Despiece!$J:$J,MATCH($F525,$D:$D,0))</f>
        <v>41.6692787</v>
      </c>
      <c r="J525">
        <f ca="1">INDEX(Rutas_Despiece!$K:$K,MATCH($F525,$D:$D,0))</f>
        <v>-0.88875950000000004</v>
      </c>
      <c r="L525" t="str">
        <f ca="1">INDEX(Rutas_Despiece!$F:$F,MATCH($F525,$D:$D,0))&amp;" "&amp;INDEX(Rutas_Despiece!$G:$G,MATCH($F525,$D:$D,0))</f>
        <v xml:space="preserve">María Zambrano  </v>
      </c>
      <c r="M525" t="str">
        <f ca="1">INDEX(Rutas_Despiece!$H:$H,MATCH($F525,$D:$D,0))</f>
        <v>Zaragoza</v>
      </c>
      <c r="N525" t="str">
        <f ca="1">INDEX(Rutas_Despiece!$I:$I,MATCH($F525,$D:$D,0))</f>
        <v>Zaragoza, España</v>
      </c>
      <c r="O525" t="str">
        <f ca="1">INDEX(Rutas_Despiece!$L:$L,MATCH($F525,$D:$D,0))</f>
        <v>Pablo Neruda - Pd. Bus</v>
      </c>
      <c r="P525" s="39" t="str">
        <f ca="1">Rutas_Despiece!M525</f>
        <v>Vuelta</v>
      </c>
      <c r="Q525" s="39" t="str">
        <f ca="1">Rutas_Despiece!N525</f>
        <v/>
      </c>
      <c r="R525" s="39" t="str">
        <f ca="1">Rutas_Despiece!O525</f>
        <v/>
      </c>
      <c r="S525" s="39" t="str">
        <f ca="1">Rutas_Despiece!P525</f>
        <v/>
      </c>
      <c r="T525" s="39" t="str">
        <f ca="1">Rutas_Despiece!Q525</f>
        <v/>
      </c>
    </row>
    <row r="526" spans="1:20" x14ac:dyDescent="0.25">
      <c r="A526">
        <f ca="1">IF(Rutas_Despiece!A526&lt;&gt;Rutas_Despiece!A525,1,0)</f>
        <v>0</v>
      </c>
      <c r="B526" s="69" t="s">
        <v>1174</v>
      </c>
      <c r="C526">
        <f t="shared" ca="1" si="33"/>
        <v>1</v>
      </c>
      <c r="D526">
        <f t="shared" ca="1" si="34"/>
        <v>505</v>
      </c>
      <c r="E526">
        <f t="shared" ca="1" si="36"/>
        <v>990</v>
      </c>
      <c r="F526">
        <f t="shared" ca="1" si="35"/>
        <v>523</v>
      </c>
      <c r="G526" t="str">
        <f ca="1">INDEX(Rutas_Despiece!C:C,MATCH($F526,$D:$D,0))</f>
        <v>Rutas_Habituales_MTN</v>
      </c>
      <c r="H526" t="str">
        <f ca="1">INDEX(Rutas_Despiece!$D:$D,MATCH($F526,$D:$D,0))</f>
        <v>Ruta 7_20</v>
      </c>
      <c r="I526">
        <f ca="1">INDEX(Rutas_Despiece!$J:$J,MATCH($F526,$D:$D,0))</f>
        <v>41.636259600000002</v>
      </c>
      <c r="J526">
        <f ca="1">INDEX(Rutas_Despiece!$K:$K,MATCH($F526,$D:$D,0))</f>
        <v>-0.86337140000000001</v>
      </c>
      <c r="L526" t="str">
        <f ca="1">INDEX(Rutas_Despiece!$F:$F,MATCH($F526,$D:$D,0))&amp;" "&amp;INDEX(Rutas_Despiece!$G:$G,MATCH($F526,$D:$D,0))</f>
        <v xml:space="preserve">Miguel Servet  </v>
      </c>
      <c r="M526" t="str">
        <f ca="1">INDEX(Rutas_Despiece!$H:$H,MATCH($F526,$D:$D,0))</f>
        <v>Zaragoza</v>
      </c>
      <c r="N526" t="str">
        <f ca="1">INDEX(Rutas_Despiece!$I:$I,MATCH($F526,$D:$D,0))</f>
        <v>Zaragoza, España</v>
      </c>
      <c r="O526" t="str">
        <f ca="1">INDEX(Rutas_Despiece!$L:$L,MATCH($F526,$D:$D,0))</f>
        <v>Frente nº 220 - Pd. Bus</v>
      </c>
      <c r="P526" s="39" t="str">
        <f ca="1">Rutas_Despiece!M526</f>
        <v>Vuelta</v>
      </c>
      <c r="Q526" s="39" t="str">
        <f ca="1">Rutas_Despiece!N526</f>
        <v/>
      </c>
      <c r="R526" s="39" t="str">
        <f ca="1">Rutas_Despiece!O526</f>
        <v/>
      </c>
      <c r="S526" s="39" t="str">
        <f ca="1">Rutas_Despiece!P526</f>
        <v/>
      </c>
      <c r="T526" s="39" t="str">
        <f ca="1">Rutas_Despiece!Q526</f>
        <v/>
      </c>
    </row>
    <row r="527" spans="1:20" x14ac:dyDescent="0.25">
      <c r="A527">
        <f ca="1">IF(Rutas_Despiece!A527&lt;&gt;Rutas_Despiece!A526,1,0)</f>
        <v>0</v>
      </c>
      <c r="B527" s="69" t="s">
        <v>1174</v>
      </c>
      <c r="C527">
        <f t="shared" ca="1" si="33"/>
        <v>1</v>
      </c>
      <c r="D527">
        <f t="shared" ca="1" si="34"/>
        <v>506</v>
      </c>
      <c r="E527">
        <f t="shared" ca="1" si="36"/>
        <v>990</v>
      </c>
      <c r="F527">
        <f t="shared" ca="1" si="35"/>
        <v>524</v>
      </c>
      <c r="G527" t="str">
        <f ca="1">INDEX(Rutas_Despiece!C:C,MATCH($F527,$D:$D,0))</f>
        <v>Rutas_Habituales_MTN</v>
      </c>
      <c r="H527" t="str">
        <f ca="1">INDEX(Rutas_Despiece!$D:$D,MATCH($F527,$D:$D,0))</f>
        <v>Ruta 7_20</v>
      </c>
      <c r="I527">
        <f ca="1">INDEX(Rutas_Despiece!$J:$J,MATCH($F527,$D:$D,0))</f>
        <v>41.640816200000003</v>
      </c>
      <c r="J527">
        <f ca="1">INDEX(Rutas_Despiece!$K:$K,MATCH($F527,$D:$D,0))</f>
        <v>-0.86893880000000001</v>
      </c>
      <c r="L527" t="str">
        <f ca="1">INDEX(Rutas_Despiece!$F:$F,MATCH($F527,$D:$D,0))&amp;" "&amp;INDEX(Rutas_Despiece!$G:$G,MATCH($F527,$D:$D,0))</f>
        <v xml:space="preserve">Miguel Servet nº 101 </v>
      </c>
      <c r="M527" t="str">
        <f ca="1">INDEX(Rutas_Despiece!$H:$H,MATCH($F527,$D:$D,0))</f>
        <v>Zaragoza</v>
      </c>
      <c r="N527" t="str">
        <f ca="1">INDEX(Rutas_Despiece!$I:$I,MATCH($F527,$D:$D,0))</f>
        <v>Zaragoza, España</v>
      </c>
      <c r="O527" t="str">
        <f ca="1">INDEX(Rutas_Despiece!$L:$L,MATCH($F527,$D:$D,0))</f>
        <v>Pd. Bus</v>
      </c>
      <c r="P527" s="39" t="str">
        <f ca="1">Rutas_Despiece!M527</f>
        <v>Vuelta</v>
      </c>
      <c r="Q527" s="39" t="str">
        <f ca="1">Rutas_Despiece!N527</f>
        <v/>
      </c>
      <c r="R527" s="39" t="str">
        <f ca="1">Rutas_Despiece!O527</f>
        <v/>
      </c>
      <c r="S527" s="39" t="str">
        <f ca="1">Rutas_Despiece!P527</f>
        <v/>
      </c>
      <c r="T527" s="39" t="str">
        <f ca="1">Rutas_Despiece!Q527</f>
        <v/>
      </c>
    </row>
    <row r="528" spans="1:20" x14ac:dyDescent="0.25">
      <c r="A528">
        <f ca="1">IF(Rutas_Despiece!A528&lt;&gt;Rutas_Despiece!A527,1,0)</f>
        <v>0</v>
      </c>
      <c r="B528" s="69" t="s">
        <v>1174</v>
      </c>
      <c r="C528">
        <f t="shared" ca="1" si="33"/>
        <v>1</v>
      </c>
      <c r="D528">
        <f t="shared" ca="1" si="34"/>
        <v>507</v>
      </c>
      <c r="E528">
        <f t="shared" ca="1" si="36"/>
        <v>990</v>
      </c>
      <c r="F528">
        <f t="shared" ca="1" si="35"/>
        <v>525</v>
      </c>
      <c r="G528" t="str">
        <f ca="1">INDEX(Rutas_Despiece!C:C,MATCH($F528,$D:$D,0))</f>
        <v>Rutas_Habituales_MTN</v>
      </c>
      <c r="H528" t="str">
        <f ca="1">INDEX(Rutas_Despiece!$D:$D,MATCH($F528,$D:$D,0))</f>
        <v>Ruta 7_20</v>
      </c>
      <c r="I528">
        <f ca="1">INDEX(Rutas_Despiece!$J:$J,MATCH($F528,$D:$D,0))</f>
        <v>41.646481000000001</v>
      </c>
      <c r="J528">
        <f ca="1">INDEX(Rutas_Despiece!$K:$K,MATCH($F528,$D:$D,0))</f>
        <v>-0.88755300000000004</v>
      </c>
      <c r="L528" t="str">
        <f ca="1">INDEX(Rutas_Despiece!$F:$F,MATCH($F528,$D:$D,0))&amp;" "&amp;INDEX(Rutas_Despiece!$G:$G,MATCH($F528,$D:$D,0))</f>
        <v xml:space="preserve">Miguel Servet nº 63-65 </v>
      </c>
      <c r="M528" t="str">
        <f ca="1">INDEX(Rutas_Despiece!$H:$H,MATCH($F528,$D:$D,0))</f>
        <v>Zaragoza</v>
      </c>
      <c r="N528" t="str">
        <f ca="1">INDEX(Rutas_Despiece!$I:$I,MATCH($F528,$D:$D,0))</f>
        <v>Zaragoza, España</v>
      </c>
      <c r="O528" t="str">
        <f ca="1">INDEX(Rutas_Despiece!$L:$L,MATCH($F528,$D:$D,0))</f>
        <v>Pd. Bus</v>
      </c>
      <c r="P528" s="39" t="str">
        <f ca="1">Rutas_Despiece!M528</f>
        <v>Vuelta</v>
      </c>
      <c r="Q528" s="39" t="str">
        <f ca="1">Rutas_Despiece!N528</f>
        <v/>
      </c>
      <c r="R528" s="39" t="str">
        <f ca="1">Rutas_Despiece!O528</f>
        <v/>
      </c>
      <c r="S528" s="39" t="str">
        <f ca="1">Rutas_Despiece!P528</f>
        <v/>
      </c>
      <c r="T528" s="39" t="str">
        <f ca="1">Rutas_Despiece!Q528</f>
        <v/>
      </c>
    </row>
    <row r="529" spans="1:20" x14ac:dyDescent="0.25">
      <c r="A529">
        <f ca="1">IF(Rutas_Despiece!A529&lt;&gt;Rutas_Despiece!A528,1,0)</f>
        <v>0</v>
      </c>
      <c r="B529" s="69" t="s">
        <v>1174</v>
      </c>
      <c r="C529">
        <f t="shared" ca="1" si="33"/>
        <v>1</v>
      </c>
      <c r="D529">
        <f t="shared" ca="1" si="34"/>
        <v>508</v>
      </c>
      <c r="E529">
        <f t="shared" ca="1" si="36"/>
        <v>990</v>
      </c>
      <c r="F529">
        <f t="shared" ca="1" si="35"/>
        <v>526</v>
      </c>
      <c r="G529" t="str">
        <f ca="1">INDEX(Rutas_Despiece!C:C,MATCH($F529,$D:$D,0))</f>
        <v>Rutas_Habituales_MTN</v>
      </c>
      <c r="H529" t="str">
        <f ca="1">INDEX(Rutas_Despiece!$D:$D,MATCH($F529,$D:$D,0))</f>
        <v>Ruta 7_20</v>
      </c>
      <c r="I529">
        <f ca="1">INDEX(Rutas_Despiece!$J:$J,MATCH($F529,$D:$D,0))</f>
        <v>41.646481000000001</v>
      </c>
      <c r="J529">
        <f ca="1">INDEX(Rutas_Despiece!$K:$K,MATCH($F529,$D:$D,0))</f>
        <v>-0.88755300000000004</v>
      </c>
      <c r="L529" t="str">
        <f ca="1">INDEX(Rutas_Despiece!$F:$F,MATCH($F529,$D:$D,0))&amp;" "&amp;INDEX(Rutas_Despiece!$G:$G,MATCH($F529,$D:$D,0))</f>
        <v xml:space="preserve">Miguel Servet nº 37-39 </v>
      </c>
      <c r="M529" t="str">
        <f ca="1">INDEX(Rutas_Despiece!$H:$H,MATCH($F529,$D:$D,0))</f>
        <v>Zaragoza</v>
      </c>
      <c r="N529" t="str">
        <f ca="1">INDEX(Rutas_Despiece!$I:$I,MATCH($F529,$D:$D,0))</f>
        <v>Zaragoza, España</v>
      </c>
      <c r="O529" t="str">
        <f ca="1">INDEX(Rutas_Despiece!$L:$L,MATCH($F529,$D:$D,0))</f>
        <v>Pd. Bus</v>
      </c>
      <c r="P529" s="39" t="str">
        <f ca="1">Rutas_Despiece!M529</f>
        <v>Vuelta</v>
      </c>
      <c r="Q529" s="39" t="str">
        <f ca="1">Rutas_Despiece!N529</f>
        <v/>
      </c>
      <c r="R529" s="39" t="str">
        <f ca="1">Rutas_Despiece!O529</f>
        <v/>
      </c>
      <c r="S529" s="39" t="str">
        <f ca="1">Rutas_Despiece!P529</f>
        <v/>
      </c>
      <c r="T529" s="39" t="str">
        <f ca="1">Rutas_Despiece!Q529</f>
        <v/>
      </c>
    </row>
    <row r="530" spans="1:20" x14ac:dyDescent="0.25">
      <c r="A530">
        <f ca="1">IF(Rutas_Despiece!A530&lt;&gt;Rutas_Despiece!A529,1,0)</f>
        <v>1</v>
      </c>
      <c r="B530" s="69" t="s">
        <v>1174</v>
      </c>
      <c r="C530">
        <f t="shared" ca="1" si="33"/>
        <v>0</v>
      </c>
      <c r="D530">
        <f t="shared" ca="1" si="34"/>
        <v>508</v>
      </c>
      <c r="E530">
        <f t="shared" ca="1" si="36"/>
        <v>990</v>
      </c>
      <c r="F530">
        <f t="shared" ca="1" si="35"/>
        <v>527</v>
      </c>
      <c r="G530" t="str">
        <f ca="1">INDEX(Rutas_Despiece!C:C,MATCH($F530,$D:$D,0))</f>
        <v>Rutas_Habituales_MTN</v>
      </c>
      <c r="H530" t="str">
        <f ca="1">INDEX(Rutas_Despiece!$D:$D,MATCH($F530,$D:$D,0))</f>
        <v>Ruta 7_20</v>
      </c>
      <c r="I530">
        <f ca="1">INDEX(Rutas_Despiece!$J:$J,MATCH($F530,$D:$D,0))</f>
        <v>41.646318000000001</v>
      </c>
      <c r="J530">
        <f ca="1">INDEX(Rutas_Despiece!$K:$K,MATCH($F530,$D:$D,0))</f>
        <v>-0.87181900000000001</v>
      </c>
      <c r="L530" t="str">
        <f ca="1">INDEX(Rutas_Despiece!$F:$F,MATCH($F530,$D:$D,0))&amp;" "&amp;INDEX(Rutas_Despiece!$G:$G,MATCH($F530,$D:$D,0))</f>
        <v>Compromiso de Caspe nº 48</v>
      </c>
      <c r="M530" t="str">
        <f ca="1">INDEX(Rutas_Despiece!$H:$H,MATCH($F530,$D:$D,0))</f>
        <v>Zaragoza</v>
      </c>
      <c r="N530" t="str">
        <f ca="1">INDEX(Rutas_Despiece!$I:$I,MATCH($F530,$D:$D,0))</f>
        <v>Zaragoza, España</v>
      </c>
      <c r="O530" t="str">
        <f ca="1">INDEX(Rutas_Despiece!$L:$L,MATCH($F530,$D:$D,0))</f>
        <v xml:space="preserve">Esq. Doctor Iranzo - Pd. Bus </v>
      </c>
      <c r="P530" s="39" t="str">
        <f ca="1">Rutas_Despiece!M530</f>
        <v>Ida</v>
      </c>
      <c r="Q530" s="39" t="str">
        <f ca="1">Rutas_Despiece!N530</f>
        <v/>
      </c>
      <c r="R530" s="39" t="str">
        <f ca="1">Rutas_Despiece!O530</f>
        <v/>
      </c>
      <c r="S530" s="39" t="str">
        <f ca="1">Rutas_Despiece!P530</f>
        <v/>
      </c>
      <c r="T530" s="39">
        <f ca="1">Rutas_Despiece!Q530</f>
        <v>0</v>
      </c>
    </row>
    <row r="531" spans="1:20" x14ac:dyDescent="0.25">
      <c r="A531">
        <f ca="1">IF(Rutas_Despiece!A531&lt;&gt;Rutas_Despiece!A530,1,0)</f>
        <v>0</v>
      </c>
      <c r="B531" s="69" t="s">
        <v>1174</v>
      </c>
      <c r="C531">
        <f t="shared" ca="1" si="33"/>
        <v>1</v>
      </c>
      <c r="D531">
        <f t="shared" ca="1" si="34"/>
        <v>509</v>
      </c>
      <c r="E531">
        <f t="shared" ca="1" si="36"/>
        <v>990</v>
      </c>
      <c r="F531">
        <f t="shared" ca="1" si="35"/>
        <v>528</v>
      </c>
      <c r="G531" t="str">
        <f ca="1">INDEX(Rutas_Despiece!C:C,MATCH($F531,$D:$D,0))</f>
        <v>Rutas_Habituales_MTN</v>
      </c>
      <c r="H531" t="str">
        <f ca="1">INDEX(Rutas_Despiece!$D:$D,MATCH($F531,$D:$D,0))</f>
        <v>Ruta 7_20</v>
      </c>
      <c r="I531">
        <f ca="1">INDEX(Rutas_Despiece!$J:$J,MATCH($F531,$D:$D,0))</f>
        <v>41.646481000000001</v>
      </c>
      <c r="J531">
        <f ca="1">INDEX(Rutas_Despiece!$K:$K,MATCH($F531,$D:$D,0))</f>
        <v>-0.88755300000000004</v>
      </c>
      <c r="L531" t="str">
        <f ca="1">INDEX(Rutas_Despiece!$F:$F,MATCH($F531,$D:$D,0))&amp;" "&amp;INDEX(Rutas_Despiece!$G:$G,MATCH($F531,$D:$D,0))</f>
        <v xml:space="preserve">Salvador Minguijón nº 10-12 </v>
      </c>
      <c r="M531" t="str">
        <f ca="1">INDEX(Rutas_Despiece!$H:$H,MATCH($F531,$D:$D,0))</f>
        <v>Zaragoza</v>
      </c>
      <c r="N531" t="str">
        <f ca="1">INDEX(Rutas_Despiece!$I:$I,MATCH($F531,$D:$D,0))</f>
        <v>Zaragoza, España</v>
      </c>
      <c r="O531">
        <f ca="1">INDEX(Rutas_Despiece!$L:$L,MATCH($F531,$D:$D,0))</f>
        <v>0</v>
      </c>
      <c r="P531" s="39" t="str">
        <f ca="1">Rutas_Despiece!M531</f>
        <v>Ida</v>
      </c>
      <c r="Q531" s="39" t="str">
        <f ca="1">Rutas_Despiece!N531</f>
        <v>05:00</v>
      </c>
      <c r="R531" s="39" t="str">
        <f ca="1">Rutas_Despiece!O531</f>
        <v>12:58</v>
      </c>
      <c r="S531" s="39" t="str">
        <f ca="1">Rutas_Despiece!P531</f>
        <v>20:58</v>
      </c>
      <c r="T531" s="39">
        <f ca="1">Rutas_Despiece!Q531</f>
        <v>0</v>
      </c>
    </row>
    <row r="532" spans="1:20" x14ac:dyDescent="0.25">
      <c r="A532">
        <f ca="1">IF(Rutas_Despiece!A532&lt;&gt;Rutas_Despiece!A531,1,0)</f>
        <v>0</v>
      </c>
      <c r="B532" s="69" t="s">
        <v>1174</v>
      </c>
      <c r="C532">
        <f t="shared" ca="1" si="33"/>
        <v>1</v>
      </c>
      <c r="D532">
        <f t="shared" ca="1" si="34"/>
        <v>510</v>
      </c>
      <c r="E532">
        <f t="shared" ca="1" si="36"/>
        <v>990</v>
      </c>
      <c r="F532">
        <f t="shared" ca="1" si="35"/>
        <v>529</v>
      </c>
      <c r="G532" t="str">
        <f ca="1">INDEX(Rutas_Despiece!C:C,MATCH($F532,$D:$D,0))</f>
        <v>Rutas_Habituales_MTN</v>
      </c>
      <c r="H532" t="str">
        <f ca="1">INDEX(Rutas_Despiece!$D:$D,MATCH($F532,$D:$D,0))</f>
        <v>Ruta 7_20</v>
      </c>
      <c r="I532">
        <f ca="1">INDEX(Rutas_Despiece!$J:$J,MATCH($F532,$D:$D,0))</f>
        <v>41.643559000000003</v>
      </c>
      <c r="J532">
        <f ca="1">INDEX(Rutas_Despiece!$K:$K,MATCH($F532,$D:$D,0))</f>
        <v>-0.86349900000000002</v>
      </c>
      <c r="L532" t="str">
        <f ca="1">INDEX(Rutas_Despiece!$F:$F,MATCH($F532,$D:$D,0))&amp;" "&amp;INDEX(Rutas_Despiece!$G:$G,MATCH($F532,$D:$D,0))</f>
        <v>Salvador Minguijón nº 58</v>
      </c>
      <c r="M532" t="str">
        <f ca="1">INDEX(Rutas_Despiece!$H:$H,MATCH($F532,$D:$D,0))</f>
        <v>Zaragoza</v>
      </c>
      <c r="N532" t="str">
        <f ca="1">INDEX(Rutas_Despiece!$I:$I,MATCH($F532,$D:$D,0))</f>
        <v>Zaragoza, España</v>
      </c>
      <c r="O532">
        <f ca="1">INDEX(Rutas_Despiece!$L:$L,MATCH($F532,$D:$D,0))</f>
        <v>0</v>
      </c>
      <c r="P532" s="39" t="str">
        <f ca="1">Rutas_Despiece!M532</f>
        <v>Ida</v>
      </c>
      <c r="Q532" s="39" t="str">
        <f ca="1">Rutas_Despiece!N532</f>
        <v>05:01</v>
      </c>
      <c r="R532" s="39" t="str">
        <f ca="1">Rutas_Despiece!O532</f>
        <v>12:59</v>
      </c>
      <c r="S532" s="39" t="str">
        <f ca="1">Rutas_Despiece!P532</f>
        <v>20:59</v>
      </c>
      <c r="T532" s="39">
        <f ca="1">Rutas_Despiece!Q532</f>
        <v>0</v>
      </c>
    </row>
    <row r="533" spans="1:20" x14ac:dyDescent="0.25">
      <c r="A533">
        <f ca="1">IF(Rutas_Despiece!A533&lt;&gt;Rutas_Despiece!A532,1,0)</f>
        <v>0</v>
      </c>
      <c r="B533" s="69" t="s">
        <v>1174</v>
      </c>
      <c r="C533">
        <f t="shared" ca="1" si="33"/>
        <v>1</v>
      </c>
      <c r="D533">
        <f t="shared" ca="1" si="34"/>
        <v>511</v>
      </c>
      <c r="E533">
        <f t="shared" ca="1" si="36"/>
        <v>990</v>
      </c>
      <c r="F533">
        <f t="shared" ca="1" si="35"/>
        <v>530</v>
      </c>
      <c r="G533" t="str">
        <f ca="1">INDEX(Rutas_Despiece!C:C,MATCH($F533,$D:$D,0))</f>
        <v>Rutas_Habituales_MTN</v>
      </c>
      <c r="H533" t="str">
        <f ca="1">INDEX(Rutas_Despiece!$D:$D,MATCH($F533,$D:$D,0))</f>
        <v>Ruta 7_20</v>
      </c>
      <c r="I533">
        <f ca="1">INDEX(Rutas_Despiece!$J:$J,MATCH($F533,$D:$D,0))</f>
        <v>41.749628000000001</v>
      </c>
      <c r="J533">
        <f ca="1">INDEX(Rutas_Despiece!$K:$K,MATCH($F533,$D:$D,0))</f>
        <v>-1.1755139999999999</v>
      </c>
      <c r="L533" t="str">
        <f ca="1">INDEX(Rutas_Despiece!$F:$F,MATCH($F533,$D:$D,0))&amp;" "&amp;INDEX(Rutas_Despiece!$G:$G,MATCH($F533,$D:$D,0))</f>
        <v xml:space="preserve">Pol. Ind Entrerrios </v>
      </c>
      <c r="M533" t="str">
        <f ca="1">INDEX(Rutas_Despiece!$H:$H,MATCH($F533,$D:$D,0))</f>
        <v>Figueruelas</v>
      </c>
      <c r="N533" t="str">
        <f ca="1">INDEX(Rutas_Despiece!$I:$I,MATCH($F533,$D:$D,0))</f>
        <v>Zaragoza, España</v>
      </c>
      <c r="O533" t="str">
        <f ca="1">INDEX(Rutas_Despiece!$L:$L,MATCH($F533,$D:$D,0))</f>
        <v>Opel Puerta 5</v>
      </c>
      <c r="P533" s="39" t="str">
        <f ca="1">Rutas_Despiece!M533</f>
        <v>Ida</v>
      </c>
      <c r="Q533" s="39" t="str">
        <f ca="1">Rutas_Despiece!N533</f>
        <v>05:02</v>
      </c>
      <c r="R533" s="39" t="str">
        <f ca="1">Rutas_Despiece!O533</f>
        <v>13:00</v>
      </c>
      <c r="S533" s="39" t="str">
        <f ca="1">Rutas_Despiece!P533</f>
        <v>21:00</v>
      </c>
      <c r="T533" s="39">
        <f ca="1">Rutas_Despiece!Q533</f>
        <v>0</v>
      </c>
    </row>
    <row r="534" spans="1:20" x14ac:dyDescent="0.25">
      <c r="A534">
        <f ca="1">IF(Rutas_Despiece!A534&lt;&gt;Rutas_Despiece!A533,1,0)</f>
        <v>0</v>
      </c>
      <c r="B534" s="69" t="s">
        <v>1174</v>
      </c>
      <c r="C534">
        <f t="shared" ca="1" si="33"/>
        <v>1</v>
      </c>
      <c r="D534">
        <f t="shared" ca="1" si="34"/>
        <v>512</v>
      </c>
      <c r="E534">
        <f t="shared" ca="1" si="36"/>
        <v>990</v>
      </c>
      <c r="F534">
        <f t="shared" ca="1" si="35"/>
        <v>531</v>
      </c>
      <c r="G534" t="str">
        <f ca="1">INDEX(Rutas_Despiece!C:C,MATCH($F534,$D:$D,0))</f>
        <v>Rutas_Habituales_MTN</v>
      </c>
      <c r="H534" t="str">
        <f ca="1">INDEX(Rutas_Despiece!$D:$D,MATCH($F534,$D:$D,0))</f>
        <v>Ruta 7_20</v>
      </c>
      <c r="I534">
        <f ca="1">INDEX(Rutas_Despiece!$J:$J,MATCH($F534,$D:$D,0))</f>
        <v>41.749628000000001</v>
      </c>
      <c r="J534">
        <f ca="1">INDEX(Rutas_Despiece!$K:$K,MATCH($F534,$D:$D,0))</f>
        <v>-1.1755139999999999</v>
      </c>
      <c r="L534" t="str">
        <f ca="1">INDEX(Rutas_Despiece!$F:$F,MATCH($F534,$D:$D,0))&amp;" "&amp;INDEX(Rutas_Despiece!$G:$G,MATCH($F534,$D:$D,0))</f>
        <v xml:space="preserve">Pol. Ind Entrerrios </v>
      </c>
      <c r="M534" t="str">
        <f ca="1">INDEX(Rutas_Despiece!$H:$H,MATCH($F534,$D:$D,0))</f>
        <v>Figueruelas</v>
      </c>
      <c r="N534" t="str">
        <f ca="1">INDEX(Rutas_Despiece!$I:$I,MATCH($F534,$D:$D,0))</f>
        <v>Zaragoza, España</v>
      </c>
      <c r="O534" t="str">
        <f ca="1">INDEX(Rutas_Despiece!$L:$L,MATCH($F534,$D:$D,0))</f>
        <v>Opel Puerta 5</v>
      </c>
      <c r="P534" s="39" t="str">
        <f ca="1">Rutas_Despiece!M534</f>
        <v>Ida</v>
      </c>
      <c r="Q534" s="39" t="str">
        <f ca="1">Rutas_Despiece!N534</f>
        <v>05:03</v>
      </c>
      <c r="R534" s="39" t="str">
        <f ca="1">Rutas_Despiece!O534</f>
        <v>13:01</v>
      </c>
      <c r="S534" s="39" t="str">
        <f ca="1">Rutas_Despiece!P534</f>
        <v>21:01</v>
      </c>
      <c r="T534" s="39">
        <f ca="1">Rutas_Despiece!Q534</f>
        <v>0</v>
      </c>
    </row>
    <row r="535" spans="1:20" x14ac:dyDescent="0.25">
      <c r="A535">
        <f ca="1">IF(Rutas_Despiece!A535&lt;&gt;Rutas_Despiece!A534,1,0)</f>
        <v>0</v>
      </c>
      <c r="B535" s="69" t="s">
        <v>1174</v>
      </c>
      <c r="C535">
        <f t="shared" ca="1" si="33"/>
        <v>1</v>
      </c>
      <c r="D535">
        <f t="shared" ca="1" si="34"/>
        <v>513</v>
      </c>
      <c r="E535">
        <f t="shared" ca="1" si="36"/>
        <v>990</v>
      </c>
      <c r="F535">
        <f t="shared" ca="1" si="35"/>
        <v>532</v>
      </c>
      <c r="G535" t="str">
        <f ca="1">INDEX(Rutas_Despiece!C:C,MATCH($F535,$D:$D,0))</f>
        <v>Rutas_Habituales_MTN</v>
      </c>
      <c r="H535" t="str">
        <f ca="1">INDEX(Rutas_Despiece!$D:$D,MATCH($F535,$D:$D,0))</f>
        <v>Ruta 7_20</v>
      </c>
      <c r="I535">
        <f ca="1">INDEX(Rutas_Despiece!$J:$J,MATCH($F535,$D:$D,0))</f>
        <v>41.636259600000002</v>
      </c>
      <c r="J535">
        <f ca="1">INDEX(Rutas_Despiece!$K:$K,MATCH($F535,$D:$D,0))</f>
        <v>-0.86337140000000001</v>
      </c>
      <c r="L535" t="str">
        <f ca="1">INDEX(Rutas_Despiece!$F:$F,MATCH($F535,$D:$D,0))&amp;" "&amp;INDEX(Rutas_Despiece!$G:$G,MATCH($F535,$D:$D,0))</f>
        <v xml:space="preserve">Miguel Servet  </v>
      </c>
      <c r="M535" t="str">
        <f ca="1">INDEX(Rutas_Despiece!$H:$H,MATCH($F535,$D:$D,0))</f>
        <v>Zaragoza</v>
      </c>
      <c r="N535" t="str">
        <f ca="1">INDEX(Rutas_Despiece!$I:$I,MATCH($F535,$D:$D,0))</f>
        <v>Zaragoza, España</v>
      </c>
      <c r="O535">
        <f ca="1">INDEX(Rutas_Despiece!$L:$L,MATCH($F535,$D:$D,0))</f>
        <v>0</v>
      </c>
      <c r="P535" s="39" t="str">
        <f ca="1">Rutas_Despiece!M535</f>
        <v>Ida</v>
      </c>
      <c r="Q535" s="39" t="str">
        <f ca="1">Rutas_Despiece!N535</f>
        <v>05:04</v>
      </c>
      <c r="R535" s="39" t="str">
        <f ca="1">Rutas_Despiece!O535</f>
        <v>13:02</v>
      </c>
      <c r="S535" s="39" t="str">
        <f ca="1">Rutas_Despiece!P535</f>
        <v>21:02</v>
      </c>
      <c r="T535" s="39">
        <f ca="1">Rutas_Despiece!Q535</f>
        <v>0</v>
      </c>
    </row>
    <row r="536" spans="1:20" x14ac:dyDescent="0.25">
      <c r="A536">
        <f ca="1">IF(Rutas_Despiece!A536&lt;&gt;Rutas_Despiece!A535,1,0)</f>
        <v>0</v>
      </c>
      <c r="B536" s="69" t="s">
        <v>1174</v>
      </c>
      <c r="C536">
        <f t="shared" ca="1" si="33"/>
        <v>1</v>
      </c>
      <c r="D536">
        <f t="shared" ca="1" si="34"/>
        <v>514</v>
      </c>
      <c r="E536">
        <f t="shared" ca="1" si="36"/>
        <v>990</v>
      </c>
      <c r="F536">
        <f t="shared" ca="1" si="35"/>
        <v>533</v>
      </c>
      <c r="G536" t="str">
        <f ca="1">INDEX(Rutas_Despiece!C:C,MATCH($F536,$D:$D,0))</f>
        <v>Rutas_Habituales_MTN</v>
      </c>
      <c r="H536" t="str">
        <f ca="1">INDEX(Rutas_Despiece!$D:$D,MATCH($F536,$D:$D,0))</f>
        <v>Ruta 7_20</v>
      </c>
      <c r="I536">
        <f ca="1">INDEX(Rutas_Despiece!$J:$J,MATCH($F536,$D:$D,0))</f>
        <v>41.640816200000003</v>
      </c>
      <c r="J536">
        <f ca="1">INDEX(Rutas_Despiece!$K:$K,MATCH($F536,$D:$D,0))</f>
        <v>-0.86893880000000001</v>
      </c>
      <c r="L536" t="str">
        <f ca="1">INDEX(Rutas_Despiece!$F:$F,MATCH($F536,$D:$D,0))&amp;" "&amp;INDEX(Rutas_Despiece!$G:$G,MATCH($F536,$D:$D,0))</f>
        <v xml:space="preserve">Miguel Servet nº 101 </v>
      </c>
      <c r="M536" t="str">
        <f ca="1">INDEX(Rutas_Despiece!$H:$H,MATCH($F536,$D:$D,0))</f>
        <v>Zaragoza</v>
      </c>
      <c r="N536" t="str">
        <f ca="1">INDEX(Rutas_Despiece!$I:$I,MATCH($F536,$D:$D,0))</f>
        <v>Zaragoza, España</v>
      </c>
      <c r="O536" t="str">
        <f ca="1">INDEX(Rutas_Despiece!$L:$L,MATCH($F536,$D:$D,0))</f>
        <v>Pd. Bus</v>
      </c>
      <c r="P536" s="39" t="str">
        <f ca="1">Rutas_Despiece!M536</f>
        <v>Ida</v>
      </c>
      <c r="Q536" s="39" t="str">
        <f ca="1">Rutas_Despiece!N536</f>
        <v>05:05</v>
      </c>
      <c r="R536" s="39" t="str">
        <f ca="1">Rutas_Despiece!O536</f>
        <v>13:03</v>
      </c>
      <c r="S536" s="39" t="str">
        <f ca="1">Rutas_Despiece!P536</f>
        <v>21:03</v>
      </c>
      <c r="T536" s="39">
        <f ca="1">Rutas_Despiece!Q536</f>
        <v>0</v>
      </c>
    </row>
    <row r="537" spans="1:20" x14ac:dyDescent="0.25">
      <c r="A537">
        <f ca="1">IF(Rutas_Despiece!A537&lt;&gt;Rutas_Despiece!A536,1,0)</f>
        <v>0</v>
      </c>
      <c r="B537" s="69" t="s">
        <v>1174</v>
      </c>
      <c r="C537">
        <f t="shared" ca="1" si="33"/>
        <v>1</v>
      </c>
      <c r="D537">
        <f t="shared" ca="1" si="34"/>
        <v>515</v>
      </c>
      <c r="E537">
        <f t="shared" ca="1" si="36"/>
        <v>990</v>
      </c>
      <c r="F537">
        <f t="shared" ca="1" si="35"/>
        <v>534</v>
      </c>
      <c r="G537" t="str">
        <f ca="1">INDEX(Rutas_Despiece!C:C,MATCH($F537,$D:$D,0))</f>
        <v>Rutas_Habituales_MTN</v>
      </c>
      <c r="H537" t="str">
        <f ca="1">INDEX(Rutas_Despiece!$D:$D,MATCH($F537,$D:$D,0))</f>
        <v>Ruta 7_20</v>
      </c>
      <c r="I537">
        <f ca="1">INDEX(Rutas_Despiece!$J:$J,MATCH($F537,$D:$D,0))</f>
        <v>41.646481000000001</v>
      </c>
      <c r="J537">
        <f ca="1">INDEX(Rutas_Despiece!$K:$K,MATCH($F537,$D:$D,0))</f>
        <v>-0.88755300000000004</v>
      </c>
      <c r="L537" t="str">
        <f ca="1">INDEX(Rutas_Despiece!$F:$F,MATCH($F537,$D:$D,0))&amp;" "&amp;INDEX(Rutas_Despiece!$G:$G,MATCH($F537,$D:$D,0))</f>
        <v xml:space="preserve">Miguel Servet nº 63-65 </v>
      </c>
      <c r="M537" t="str">
        <f ca="1">INDEX(Rutas_Despiece!$H:$H,MATCH($F537,$D:$D,0))</f>
        <v>Zaragoza</v>
      </c>
      <c r="N537" t="str">
        <f ca="1">INDEX(Rutas_Despiece!$I:$I,MATCH($F537,$D:$D,0))</f>
        <v>Zaragoza, España</v>
      </c>
      <c r="O537" t="str">
        <f ca="1">INDEX(Rutas_Despiece!$L:$L,MATCH($F537,$D:$D,0))</f>
        <v>Pd. Bus</v>
      </c>
      <c r="P537" s="39" t="str">
        <f ca="1">Rutas_Despiece!M537</f>
        <v>Ida</v>
      </c>
      <c r="Q537" s="39" t="str">
        <f ca="1">Rutas_Despiece!N537</f>
        <v>05:30</v>
      </c>
      <c r="R537" s="39" t="str">
        <f ca="1">Rutas_Despiece!O537</f>
        <v>13:30</v>
      </c>
      <c r="S537" s="39" t="str">
        <f ca="1">Rutas_Despiece!P537</f>
        <v>21:30</v>
      </c>
      <c r="T537" s="39">
        <f ca="1">Rutas_Despiece!Q537</f>
        <v>0</v>
      </c>
    </row>
    <row r="538" spans="1:20" x14ac:dyDescent="0.25">
      <c r="A538">
        <f ca="1">IF(Rutas_Despiece!A538&lt;&gt;Rutas_Despiece!A537,1,0)</f>
        <v>0</v>
      </c>
      <c r="B538" s="69" t="s">
        <v>1174</v>
      </c>
      <c r="C538">
        <f t="shared" ca="1" si="33"/>
        <v>1</v>
      </c>
      <c r="D538">
        <f t="shared" ca="1" si="34"/>
        <v>516</v>
      </c>
      <c r="E538">
        <f t="shared" ca="1" si="36"/>
        <v>990</v>
      </c>
      <c r="F538">
        <f t="shared" ca="1" si="35"/>
        <v>535</v>
      </c>
      <c r="G538" t="str">
        <f ca="1">INDEX(Rutas_Despiece!C:C,MATCH($F538,$D:$D,0))</f>
        <v>Rutas_Habituales_MTN</v>
      </c>
      <c r="H538" t="str">
        <f ca="1">INDEX(Rutas_Despiece!$D:$D,MATCH($F538,$D:$D,0))</f>
        <v>Ruta 7_20</v>
      </c>
      <c r="I538">
        <f ca="1">INDEX(Rutas_Despiece!$J:$J,MATCH($F538,$D:$D,0))</f>
        <v>41.646481000000001</v>
      </c>
      <c r="J538">
        <f ca="1">INDEX(Rutas_Despiece!$K:$K,MATCH($F538,$D:$D,0))</f>
        <v>-0.88755300000000004</v>
      </c>
      <c r="L538" t="str">
        <f ca="1">INDEX(Rutas_Despiece!$F:$F,MATCH($F538,$D:$D,0))&amp;" "&amp;INDEX(Rutas_Despiece!$G:$G,MATCH($F538,$D:$D,0))</f>
        <v xml:space="preserve">Miguel Servet nº 37-39 </v>
      </c>
      <c r="M538" t="str">
        <f ca="1">INDEX(Rutas_Despiece!$H:$H,MATCH($F538,$D:$D,0))</f>
        <v>Zaragoza</v>
      </c>
      <c r="N538" t="str">
        <f ca="1">INDEX(Rutas_Despiece!$I:$I,MATCH($F538,$D:$D,0))</f>
        <v>Zaragoza, España</v>
      </c>
      <c r="O538" t="str">
        <f ca="1">INDEX(Rutas_Despiece!$L:$L,MATCH($F538,$D:$D,0))</f>
        <v>Pd. Bus</v>
      </c>
      <c r="P538" s="39" t="str">
        <f ca="1">Rutas_Despiece!M538</f>
        <v>Vuelta</v>
      </c>
      <c r="Q538" s="39" t="str">
        <f ca="1">Rutas_Despiece!N538</f>
        <v/>
      </c>
      <c r="R538" s="39" t="str">
        <f ca="1">Rutas_Despiece!O538</f>
        <v/>
      </c>
      <c r="S538" s="39" t="str">
        <f ca="1">Rutas_Despiece!P538</f>
        <v/>
      </c>
      <c r="T538" s="39" t="str">
        <f ca="1">Rutas_Despiece!Q538</f>
        <v/>
      </c>
    </row>
    <row r="539" spans="1:20" x14ac:dyDescent="0.25">
      <c r="A539">
        <f ca="1">IF(Rutas_Despiece!A539&lt;&gt;Rutas_Despiece!A538,1,0)</f>
        <v>0</v>
      </c>
      <c r="B539" s="69" t="s">
        <v>1174</v>
      </c>
      <c r="C539">
        <f t="shared" ca="1" si="33"/>
        <v>1</v>
      </c>
      <c r="D539">
        <f t="shared" ca="1" si="34"/>
        <v>517</v>
      </c>
      <c r="E539">
        <f t="shared" ca="1" si="36"/>
        <v>990</v>
      </c>
      <c r="F539">
        <f t="shared" ca="1" si="35"/>
        <v>536</v>
      </c>
      <c r="G539" t="str">
        <f ca="1">INDEX(Rutas_Despiece!C:C,MATCH($F539,$D:$D,0))</f>
        <v>Rutas_Habituales_MTN</v>
      </c>
      <c r="H539" t="str">
        <f ca="1">INDEX(Rutas_Despiece!$D:$D,MATCH($F539,$D:$D,0))</f>
        <v>Ruta 7_20</v>
      </c>
      <c r="I539">
        <f ca="1">INDEX(Rutas_Despiece!$J:$J,MATCH($F539,$D:$D,0))</f>
        <v>41.646318000000001</v>
      </c>
      <c r="J539">
        <f ca="1">INDEX(Rutas_Despiece!$K:$K,MATCH($F539,$D:$D,0))</f>
        <v>-0.87181900000000001</v>
      </c>
      <c r="L539" t="str">
        <f ca="1">INDEX(Rutas_Despiece!$F:$F,MATCH($F539,$D:$D,0))&amp;" "&amp;INDEX(Rutas_Despiece!$G:$G,MATCH($F539,$D:$D,0))</f>
        <v>Compromiso de Caspe nº 48</v>
      </c>
      <c r="M539" t="str">
        <f ca="1">INDEX(Rutas_Despiece!$H:$H,MATCH($F539,$D:$D,0))</f>
        <v>Zaragoza</v>
      </c>
      <c r="N539" t="str">
        <f ca="1">INDEX(Rutas_Despiece!$I:$I,MATCH($F539,$D:$D,0))</f>
        <v>Zaragoza, España</v>
      </c>
      <c r="O539" t="str">
        <f ca="1">INDEX(Rutas_Despiece!$L:$L,MATCH($F539,$D:$D,0))</f>
        <v xml:space="preserve">Esq. Doctor Iranzo - Pd. Bus </v>
      </c>
      <c r="P539" s="39" t="str">
        <f ca="1">Rutas_Despiece!M539</f>
        <v>Vuelta</v>
      </c>
      <c r="Q539" s="39" t="str">
        <f ca="1">Rutas_Despiece!N539</f>
        <v/>
      </c>
      <c r="R539" s="39" t="str">
        <f ca="1">Rutas_Despiece!O539</f>
        <v/>
      </c>
      <c r="S539" s="39" t="str">
        <f ca="1">Rutas_Despiece!P539</f>
        <v/>
      </c>
      <c r="T539" s="39" t="str">
        <f ca="1">Rutas_Despiece!Q539</f>
        <v/>
      </c>
    </row>
    <row r="540" spans="1:20" x14ac:dyDescent="0.25">
      <c r="A540">
        <f ca="1">IF(Rutas_Despiece!A540&lt;&gt;Rutas_Despiece!A539,1,0)</f>
        <v>0</v>
      </c>
      <c r="B540" s="69" t="s">
        <v>1174</v>
      </c>
      <c r="C540">
        <f t="shared" ca="1" si="33"/>
        <v>1</v>
      </c>
      <c r="D540">
        <f t="shared" ca="1" si="34"/>
        <v>518</v>
      </c>
      <c r="E540">
        <f t="shared" ca="1" si="36"/>
        <v>990</v>
      </c>
      <c r="F540">
        <f t="shared" ca="1" si="35"/>
        <v>537</v>
      </c>
      <c r="G540" t="str">
        <f ca="1">INDEX(Rutas_Despiece!C:C,MATCH($F540,$D:$D,0))</f>
        <v>Rutas_Habituales_MTN</v>
      </c>
      <c r="H540" t="str">
        <f ca="1">INDEX(Rutas_Despiece!$D:$D,MATCH($F540,$D:$D,0))</f>
        <v>Ruta 7_20</v>
      </c>
      <c r="I540">
        <f ca="1">INDEX(Rutas_Despiece!$J:$J,MATCH($F540,$D:$D,0))</f>
        <v>41.646481000000001</v>
      </c>
      <c r="J540">
        <f ca="1">INDEX(Rutas_Despiece!$K:$K,MATCH($F540,$D:$D,0))</f>
        <v>-0.88755300000000004</v>
      </c>
      <c r="L540" t="str">
        <f ca="1">INDEX(Rutas_Despiece!$F:$F,MATCH($F540,$D:$D,0))&amp;" "&amp;INDEX(Rutas_Despiece!$G:$G,MATCH($F540,$D:$D,0))</f>
        <v xml:space="preserve">Salvador Minguijón nº 10-12 </v>
      </c>
      <c r="M540" t="str">
        <f ca="1">INDEX(Rutas_Despiece!$H:$H,MATCH($F540,$D:$D,0))</f>
        <v>Zaragoza</v>
      </c>
      <c r="N540" t="str">
        <f ca="1">INDEX(Rutas_Despiece!$I:$I,MATCH($F540,$D:$D,0))</f>
        <v>Zaragoza, España</v>
      </c>
      <c r="O540" t="str">
        <f ca="1">INDEX(Rutas_Despiece!$L:$L,MATCH($F540,$D:$D,0))</f>
        <v>Pd. Bus</v>
      </c>
      <c r="P540" s="39" t="str">
        <f ca="1">Rutas_Despiece!M540</f>
        <v>Vuelta</v>
      </c>
      <c r="Q540" s="39" t="str">
        <f ca="1">Rutas_Despiece!N540</f>
        <v/>
      </c>
      <c r="R540" s="39" t="str">
        <f ca="1">Rutas_Despiece!O540</f>
        <v/>
      </c>
      <c r="S540" s="39" t="str">
        <f ca="1">Rutas_Despiece!P540</f>
        <v/>
      </c>
      <c r="T540" s="39" t="str">
        <f ca="1">Rutas_Despiece!Q540</f>
        <v/>
      </c>
    </row>
    <row r="541" spans="1:20" x14ac:dyDescent="0.25">
      <c r="A541">
        <f ca="1">IF(Rutas_Despiece!A541&lt;&gt;Rutas_Despiece!A540,1,0)</f>
        <v>0</v>
      </c>
      <c r="B541" s="69" t="s">
        <v>1174</v>
      </c>
      <c r="C541">
        <f t="shared" ca="1" si="33"/>
        <v>1</v>
      </c>
      <c r="D541">
        <f t="shared" ca="1" si="34"/>
        <v>519</v>
      </c>
      <c r="E541">
        <f t="shared" ca="1" si="36"/>
        <v>990</v>
      </c>
      <c r="F541">
        <f t="shared" ca="1" si="35"/>
        <v>538</v>
      </c>
      <c r="G541" t="str">
        <f ca="1">INDEX(Rutas_Despiece!C:C,MATCH($F541,$D:$D,0))</f>
        <v>Rutas_Habituales_MTN</v>
      </c>
      <c r="H541" t="str">
        <f ca="1">INDEX(Rutas_Despiece!$D:$D,MATCH($F541,$D:$D,0))</f>
        <v>Ruta 7_20</v>
      </c>
      <c r="I541">
        <f ca="1">INDEX(Rutas_Despiece!$J:$J,MATCH($F541,$D:$D,0))</f>
        <v>41.643559000000003</v>
      </c>
      <c r="J541">
        <f ca="1">INDEX(Rutas_Despiece!$K:$K,MATCH($F541,$D:$D,0))</f>
        <v>-0.86349900000000002</v>
      </c>
      <c r="L541" t="str">
        <f ca="1">INDEX(Rutas_Despiece!$F:$F,MATCH($F541,$D:$D,0))&amp;" "&amp;INDEX(Rutas_Despiece!$G:$G,MATCH($F541,$D:$D,0))</f>
        <v>Salvador Minguijón nº 58</v>
      </c>
      <c r="M541" t="str">
        <f ca="1">INDEX(Rutas_Despiece!$H:$H,MATCH($F541,$D:$D,0))</f>
        <v>Zaragoza</v>
      </c>
      <c r="N541" t="str">
        <f ca="1">INDEX(Rutas_Despiece!$I:$I,MATCH($F541,$D:$D,0))</f>
        <v>Zaragoza, España</v>
      </c>
      <c r="O541">
        <f ca="1">INDEX(Rutas_Despiece!$L:$L,MATCH($F541,$D:$D,0))</f>
        <v>0</v>
      </c>
      <c r="P541" s="39" t="str">
        <f ca="1">Rutas_Despiece!M541</f>
        <v>Vuelta</v>
      </c>
      <c r="Q541" s="39" t="str">
        <f ca="1">Rutas_Despiece!N541</f>
        <v/>
      </c>
      <c r="R541" s="39" t="str">
        <f ca="1">Rutas_Despiece!O541</f>
        <v/>
      </c>
      <c r="S541" s="39" t="str">
        <f ca="1">Rutas_Despiece!P541</f>
        <v/>
      </c>
      <c r="T541" s="39" t="str">
        <f ca="1">Rutas_Despiece!Q541</f>
        <v/>
      </c>
    </row>
    <row r="542" spans="1:20" x14ac:dyDescent="0.25">
      <c r="A542">
        <f ca="1">IF(Rutas_Despiece!A542&lt;&gt;Rutas_Despiece!A541,1,0)</f>
        <v>0</v>
      </c>
      <c r="B542" s="69" t="s">
        <v>1174</v>
      </c>
      <c r="C542">
        <f t="shared" ca="1" si="33"/>
        <v>1</v>
      </c>
      <c r="D542">
        <f t="shared" ca="1" si="34"/>
        <v>520</v>
      </c>
      <c r="E542">
        <f t="shared" ca="1" si="36"/>
        <v>990</v>
      </c>
      <c r="F542">
        <f t="shared" ca="1" si="35"/>
        <v>539</v>
      </c>
      <c r="G542" t="str">
        <f ca="1">INDEX(Rutas_Despiece!C:C,MATCH($F542,$D:$D,0))</f>
        <v>Rutas_Habituales_MTN</v>
      </c>
      <c r="H542" t="str">
        <f ca="1">INDEX(Rutas_Despiece!$D:$D,MATCH($F542,$D:$D,0))</f>
        <v>Ruta 8_20</v>
      </c>
      <c r="I542">
        <f ca="1">INDEX(Rutas_Despiece!$J:$J,MATCH($F542,$D:$D,0))</f>
        <v>41.650743300000002</v>
      </c>
      <c r="J542">
        <f ca="1">INDEX(Rutas_Despiece!$K:$K,MATCH($F542,$D:$D,0))</f>
        <v>-0.87001340000000005</v>
      </c>
      <c r="L542" t="str">
        <f ca="1">INDEX(Rutas_Despiece!$F:$F,MATCH($F542,$D:$D,0))&amp;" "&amp;INDEX(Rutas_Despiece!$G:$G,MATCH($F542,$D:$D,0))</f>
        <v xml:space="preserve">Asalto  </v>
      </c>
      <c r="M542" t="str">
        <f ca="1">INDEX(Rutas_Despiece!$H:$H,MATCH($F542,$D:$D,0))</f>
        <v>Zaragoza</v>
      </c>
      <c r="N542" t="str">
        <f ca="1">INDEX(Rutas_Despiece!$I:$I,MATCH($F542,$D:$D,0))</f>
        <v>Zaragoza, España</v>
      </c>
      <c r="O542" t="str">
        <f ca="1">INDEX(Rutas_Despiece!$L:$L,MATCH($F542,$D:$D,0))</f>
        <v>Museo Centro de Historia</v>
      </c>
      <c r="P542" s="39" t="str">
        <f ca="1">Rutas_Despiece!M542</f>
        <v>Vuelta</v>
      </c>
      <c r="Q542" s="39" t="str">
        <f ca="1">Rutas_Despiece!N542</f>
        <v/>
      </c>
      <c r="R542" s="39" t="str">
        <f ca="1">Rutas_Despiece!O542</f>
        <v/>
      </c>
      <c r="S542" s="39" t="str">
        <f ca="1">Rutas_Despiece!P542</f>
        <v/>
      </c>
      <c r="T542" s="39" t="str">
        <f ca="1">Rutas_Despiece!Q542</f>
        <v/>
      </c>
    </row>
    <row r="543" spans="1:20" x14ac:dyDescent="0.25">
      <c r="A543">
        <f ca="1">IF(Rutas_Despiece!A543&lt;&gt;Rutas_Despiece!A542,1,0)</f>
        <v>0</v>
      </c>
      <c r="B543" s="69" t="s">
        <v>1174</v>
      </c>
      <c r="C543">
        <f t="shared" ca="1" si="33"/>
        <v>1</v>
      </c>
      <c r="D543">
        <f t="shared" ca="1" si="34"/>
        <v>521</v>
      </c>
      <c r="E543">
        <f t="shared" ca="1" si="36"/>
        <v>990</v>
      </c>
      <c r="F543">
        <f t="shared" ca="1" si="35"/>
        <v>540</v>
      </c>
      <c r="G543" t="str">
        <f ca="1">INDEX(Rutas_Despiece!C:C,MATCH($F543,$D:$D,0))</f>
        <v>Rutas_Habituales_MTN</v>
      </c>
      <c r="H543" t="str">
        <f ca="1">INDEX(Rutas_Despiece!$D:$D,MATCH($F543,$D:$D,0))</f>
        <v>Ruta 8_20</v>
      </c>
      <c r="I543">
        <f ca="1">INDEX(Rutas_Despiece!$J:$J,MATCH($F543,$D:$D,0))</f>
        <v>41.648049999999998</v>
      </c>
      <c r="J543">
        <f ca="1">INDEX(Rutas_Despiece!$K:$K,MATCH($F543,$D:$D,0))</f>
        <v>-0.87726899999999997</v>
      </c>
      <c r="L543" t="str">
        <f ca="1">INDEX(Rutas_Despiece!$F:$F,MATCH($F543,$D:$D,0))&amp;" "&amp;INDEX(Rutas_Despiece!$G:$G,MATCH($F543,$D:$D,0))</f>
        <v xml:space="preserve">Pº La Mina nº 21 </v>
      </c>
      <c r="M543" t="str">
        <f ca="1">INDEX(Rutas_Despiece!$H:$H,MATCH($F543,$D:$D,0))</f>
        <v>Zaragoza</v>
      </c>
      <c r="N543" t="str">
        <f ca="1">INDEX(Rutas_Despiece!$I:$I,MATCH($F543,$D:$D,0))</f>
        <v>Zaragoza, España</v>
      </c>
      <c r="O543" t="str">
        <f ca="1">INDEX(Rutas_Despiece!$L:$L,MATCH($F543,$D:$D,0))</f>
        <v>Edif. Balmes - Pd. Bus</v>
      </c>
      <c r="P543" s="39" t="str">
        <f ca="1">Rutas_Despiece!M543</f>
        <v>Vuelta</v>
      </c>
      <c r="Q543" s="39" t="str">
        <f ca="1">Rutas_Despiece!N543</f>
        <v/>
      </c>
      <c r="R543" s="39" t="str">
        <f ca="1">Rutas_Despiece!O543</f>
        <v/>
      </c>
      <c r="S543" s="39" t="str">
        <f ca="1">Rutas_Despiece!P543</f>
        <v/>
      </c>
      <c r="T543" s="39" t="str">
        <f ca="1">Rutas_Despiece!Q543</f>
        <v/>
      </c>
    </row>
    <row r="544" spans="1:20" x14ac:dyDescent="0.25">
      <c r="A544">
        <f ca="1">IF(Rutas_Despiece!A544&lt;&gt;Rutas_Despiece!A543,1,0)</f>
        <v>0</v>
      </c>
      <c r="B544" s="69" t="s">
        <v>1174</v>
      </c>
      <c r="C544">
        <f t="shared" ca="1" si="33"/>
        <v>1</v>
      </c>
      <c r="D544">
        <f t="shared" ca="1" si="34"/>
        <v>522</v>
      </c>
      <c r="E544">
        <f t="shared" ca="1" si="36"/>
        <v>990</v>
      </c>
      <c r="F544">
        <f t="shared" ca="1" si="35"/>
        <v>541</v>
      </c>
      <c r="G544" t="str">
        <f ca="1">INDEX(Rutas_Despiece!C:C,MATCH($F544,$D:$D,0))</f>
        <v>Rutas_Habituales_MTN</v>
      </c>
      <c r="H544" t="str">
        <f ca="1">INDEX(Rutas_Despiece!$D:$D,MATCH($F544,$D:$D,0))</f>
        <v>Ruta 8_20</v>
      </c>
      <c r="I544">
        <f ca="1">INDEX(Rutas_Despiece!$J:$J,MATCH($F544,$D:$D,0))</f>
        <v>41.647805099999999</v>
      </c>
      <c r="J544">
        <f ca="1">INDEX(Rutas_Despiece!$K:$K,MATCH($F544,$D:$D,0))</f>
        <v>-0.88227169999999999</v>
      </c>
      <c r="L544" t="str">
        <f ca="1">INDEX(Rutas_Despiece!$F:$F,MATCH($F544,$D:$D,0))&amp;" "&amp;INDEX(Rutas_Despiece!$G:$G,MATCH($F544,$D:$D,0))</f>
        <v xml:space="preserve">Constitución nº 33 </v>
      </c>
      <c r="M544" t="str">
        <f ca="1">INDEX(Rutas_Despiece!$H:$H,MATCH($F544,$D:$D,0))</f>
        <v>Zaragoza</v>
      </c>
      <c r="N544" t="str">
        <f ca="1">INDEX(Rutas_Despiece!$I:$I,MATCH($F544,$D:$D,0))</f>
        <v>Zaragoza, España</v>
      </c>
      <c r="O544" t="str">
        <f ca="1">INDEX(Rutas_Despiece!$L:$L,MATCH($F544,$D:$D,0))</f>
        <v>Pd. Bus</v>
      </c>
      <c r="P544" s="39" t="str">
        <f ca="1">Rutas_Despiece!M544</f>
        <v>Vuelta</v>
      </c>
      <c r="Q544" s="39" t="str">
        <f ca="1">Rutas_Despiece!N544</f>
        <v/>
      </c>
      <c r="R544" s="39" t="str">
        <f ca="1">Rutas_Despiece!O544</f>
        <v/>
      </c>
      <c r="S544" s="39" t="str">
        <f ca="1">Rutas_Despiece!P544</f>
        <v/>
      </c>
      <c r="T544" s="39" t="str">
        <f ca="1">Rutas_Despiece!Q544</f>
        <v/>
      </c>
    </row>
    <row r="545" spans="1:20" x14ac:dyDescent="0.25">
      <c r="A545">
        <f ca="1">IF(Rutas_Despiece!A545&lt;&gt;Rutas_Despiece!A544,1,0)</f>
        <v>1</v>
      </c>
      <c r="B545" s="69" t="s">
        <v>1174</v>
      </c>
      <c r="C545">
        <f t="shared" ca="1" si="33"/>
        <v>0</v>
      </c>
      <c r="D545">
        <f t="shared" ca="1" si="34"/>
        <v>522</v>
      </c>
      <c r="E545">
        <f t="shared" ca="1" si="36"/>
        <v>990</v>
      </c>
      <c r="F545">
        <f t="shared" ca="1" si="35"/>
        <v>542</v>
      </c>
      <c r="G545" t="str">
        <f ca="1">INDEX(Rutas_Despiece!C:C,MATCH($F545,$D:$D,0))</f>
        <v>Rutas_Habituales_MTN</v>
      </c>
      <c r="H545" t="str">
        <f ca="1">INDEX(Rutas_Despiece!$D:$D,MATCH($F545,$D:$D,0))</f>
        <v>Ruta 8_20</v>
      </c>
      <c r="I545">
        <f ca="1">INDEX(Rutas_Despiece!$J:$J,MATCH($F545,$D:$D,0))</f>
        <v>41.647832999999999</v>
      </c>
      <c r="J545">
        <f ca="1">INDEX(Rutas_Despiece!$K:$K,MATCH($F545,$D:$D,0))</f>
        <v>-0.88624999999999998</v>
      </c>
      <c r="L545" t="str">
        <f ca="1">INDEX(Rutas_Despiece!$F:$F,MATCH($F545,$D:$D,0))&amp;" "&amp;INDEX(Rutas_Despiece!$G:$G,MATCH($F545,$D:$D,0))</f>
        <v xml:space="preserve">Paseo Pamplona nº 2 </v>
      </c>
      <c r="M545" t="str">
        <f ca="1">INDEX(Rutas_Despiece!$H:$H,MATCH($F545,$D:$D,0))</f>
        <v>Zaragoza</v>
      </c>
      <c r="N545" t="str">
        <f ca="1">INDEX(Rutas_Despiece!$I:$I,MATCH($F545,$D:$D,0))</f>
        <v>Zaragoza, España</v>
      </c>
      <c r="O545" t="str">
        <f ca="1">INDEX(Rutas_Despiece!$L:$L,MATCH($F545,$D:$D,0))</f>
        <v>Pd. Bus</v>
      </c>
      <c r="P545" s="39" t="str">
        <f ca="1">Rutas_Despiece!M545</f>
        <v>Ida</v>
      </c>
      <c r="Q545" s="39" t="str">
        <f ca="1">Rutas_Despiece!N545</f>
        <v/>
      </c>
      <c r="R545" s="39" t="str">
        <f ca="1">Rutas_Despiece!O545</f>
        <v/>
      </c>
      <c r="S545" s="39" t="str">
        <f ca="1">Rutas_Despiece!P545</f>
        <v/>
      </c>
      <c r="T545" s="39">
        <f ca="1">Rutas_Despiece!Q545</f>
        <v>0</v>
      </c>
    </row>
    <row r="546" spans="1:20" x14ac:dyDescent="0.25">
      <c r="A546">
        <f ca="1">IF(Rutas_Despiece!A546&lt;&gt;Rutas_Despiece!A545,1,0)</f>
        <v>0</v>
      </c>
      <c r="B546" s="69" t="s">
        <v>1174</v>
      </c>
      <c r="C546">
        <f t="shared" ca="1" si="33"/>
        <v>1</v>
      </c>
      <c r="D546">
        <f t="shared" ca="1" si="34"/>
        <v>523</v>
      </c>
      <c r="E546">
        <f t="shared" ca="1" si="36"/>
        <v>990</v>
      </c>
      <c r="F546">
        <f t="shared" ca="1" si="35"/>
        <v>543</v>
      </c>
      <c r="G546" t="str">
        <f ca="1">INDEX(Rutas_Despiece!C:C,MATCH($F546,$D:$D,0))</f>
        <v>Rutas_Habituales_MTN</v>
      </c>
      <c r="H546" t="str">
        <f ca="1">INDEX(Rutas_Despiece!$D:$D,MATCH($F546,$D:$D,0))</f>
        <v>Ruta 8_20</v>
      </c>
      <c r="I546">
        <f ca="1">INDEX(Rutas_Despiece!$J:$J,MATCH($F546,$D:$D,0))</f>
        <v>41.649940999999998</v>
      </c>
      <c r="J546">
        <f ca="1">INDEX(Rutas_Despiece!$K:$K,MATCH($F546,$D:$D,0))</f>
        <v>-0.88853899999999997</v>
      </c>
      <c r="L546" t="str">
        <f ca="1">INDEX(Rutas_Despiece!$F:$F,MATCH($F546,$D:$D,0))&amp;" "&amp;INDEX(Rutas_Despiece!$G:$G,MATCH($F546,$D:$D,0))</f>
        <v xml:space="preserve">María Agustín nº 20 </v>
      </c>
      <c r="M546" t="str">
        <f ca="1">INDEX(Rutas_Despiece!$H:$H,MATCH($F546,$D:$D,0))</f>
        <v>Zaragoza</v>
      </c>
      <c r="N546" t="str">
        <f ca="1">INDEX(Rutas_Despiece!$I:$I,MATCH($F546,$D:$D,0))</f>
        <v>Zaragoza, España</v>
      </c>
      <c r="O546" t="str">
        <f ca="1">INDEX(Rutas_Despiece!$L:$L,MATCH($F546,$D:$D,0))</f>
        <v>Museo Pablo Serrano - Pd. Bus</v>
      </c>
      <c r="P546" s="39" t="str">
        <f ca="1">Rutas_Despiece!M546</f>
        <v>Ida</v>
      </c>
      <c r="Q546" s="39" t="str">
        <f ca="1">Rutas_Despiece!N546</f>
        <v>04:58</v>
      </c>
      <c r="R546" s="39" t="str">
        <f ca="1">Rutas_Despiece!O546</f>
        <v>12:56</v>
      </c>
      <c r="S546" s="39" t="str">
        <f ca="1">Rutas_Despiece!P546</f>
        <v>20:56</v>
      </c>
      <c r="T546" s="39">
        <f ca="1">Rutas_Despiece!Q546</f>
        <v>0</v>
      </c>
    </row>
    <row r="547" spans="1:20" x14ac:dyDescent="0.25">
      <c r="A547">
        <f ca="1">IF(Rutas_Despiece!A547&lt;&gt;Rutas_Despiece!A546,1,0)</f>
        <v>0</v>
      </c>
      <c r="B547" s="69" t="s">
        <v>1174</v>
      </c>
      <c r="C547">
        <f t="shared" ca="1" si="33"/>
        <v>1</v>
      </c>
      <c r="D547">
        <f t="shared" ca="1" si="34"/>
        <v>524</v>
      </c>
      <c r="E547">
        <f t="shared" ca="1" si="36"/>
        <v>990</v>
      </c>
      <c r="F547">
        <f t="shared" ca="1" si="35"/>
        <v>544</v>
      </c>
      <c r="G547" t="str">
        <f ca="1">INDEX(Rutas_Despiece!C:C,MATCH($F547,$D:$D,0))</f>
        <v>Rutas_Habituales_MTN</v>
      </c>
      <c r="H547" t="str">
        <f ca="1">INDEX(Rutas_Despiece!$D:$D,MATCH($F547,$D:$D,0))</f>
        <v>Ruta 8_20</v>
      </c>
      <c r="I547">
        <f ca="1">INDEX(Rutas_Despiece!$J:$J,MATCH($F547,$D:$D,0))</f>
        <v>41.749628000000001</v>
      </c>
      <c r="J547">
        <f ca="1">INDEX(Rutas_Despiece!$K:$K,MATCH($F547,$D:$D,0))</f>
        <v>-1.1755139999999999</v>
      </c>
      <c r="L547" t="str">
        <f ca="1">INDEX(Rutas_Despiece!$F:$F,MATCH($F547,$D:$D,0))&amp;" "&amp;INDEX(Rutas_Despiece!$G:$G,MATCH($F547,$D:$D,0))</f>
        <v xml:space="preserve">Pol. Ind Entrerrios </v>
      </c>
      <c r="M547" t="str">
        <f ca="1">INDEX(Rutas_Despiece!$H:$H,MATCH($F547,$D:$D,0))</f>
        <v>Figueruelas</v>
      </c>
      <c r="N547" t="str">
        <f ca="1">INDEX(Rutas_Despiece!$I:$I,MATCH($F547,$D:$D,0))</f>
        <v>Zaragoza, España</v>
      </c>
      <c r="O547" t="str">
        <f ca="1">INDEX(Rutas_Despiece!$L:$L,MATCH($F547,$D:$D,0))</f>
        <v>Opel Puerta 5</v>
      </c>
      <c r="P547" s="39" t="str">
        <f ca="1">Rutas_Despiece!M547</f>
        <v>Ida</v>
      </c>
      <c r="Q547" s="39" t="str">
        <f ca="1">Rutas_Despiece!N547</f>
        <v>04:59</v>
      </c>
      <c r="R547" s="39" t="str">
        <f ca="1">Rutas_Despiece!O547</f>
        <v>12:57</v>
      </c>
      <c r="S547" s="39" t="str">
        <f ca="1">Rutas_Despiece!P547</f>
        <v>20:57</v>
      </c>
      <c r="T547" s="39">
        <f ca="1">Rutas_Despiece!Q547</f>
        <v>0</v>
      </c>
    </row>
    <row r="548" spans="1:20" x14ac:dyDescent="0.25">
      <c r="A548">
        <f ca="1">IF(Rutas_Despiece!A548&lt;&gt;Rutas_Despiece!A547,1,0)</f>
        <v>0</v>
      </c>
      <c r="B548" s="69" t="s">
        <v>1174</v>
      </c>
      <c r="C548">
        <f t="shared" ca="1" si="33"/>
        <v>1</v>
      </c>
      <c r="D548">
        <f t="shared" ca="1" si="34"/>
        <v>525</v>
      </c>
      <c r="E548">
        <f t="shared" ca="1" si="36"/>
        <v>990</v>
      </c>
      <c r="F548">
        <f t="shared" ca="1" si="35"/>
        <v>545</v>
      </c>
      <c r="G548" t="str">
        <f ca="1">INDEX(Rutas_Despiece!C:C,MATCH($F548,$D:$D,0))</f>
        <v>Rutas_Habituales_MTN</v>
      </c>
      <c r="H548" t="str">
        <f ca="1">INDEX(Rutas_Despiece!$D:$D,MATCH($F548,$D:$D,0))</f>
        <v>Ruta 8_20</v>
      </c>
      <c r="I548">
        <f ca="1">INDEX(Rutas_Despiece!$J:$J,MATCH($F548,$D:$D,0))</f>
        <v>41.749628000000001</v>
      </c>
      <c r="J548">
        <f ca="1">INDEX(Rutas_Despiece!$K:$K,MATCH($F548,$D:$D,0))</f>
        <v>-1.1755139999999999</v>
      </c>
      <c r="L548" t="str">
        <f ca="1">INDEX(Rutas_Despiece!$F:$F,MATCH($F548,$D:$D,0))&amp;" "&amp;INDEX(Rutas_Despiece!$G:$G,MATCH($F548,$D:$D,0))</f>
        <v xml:space="preserve">Pol. Ind Entrerrios </v>
      </c>
      <c r="M548" t="str">
        <f ca="1">INDEX(Rutas_Despiece!$H:$H,MATCH($F548,$D:$D,0))</f>
        <v>Figueruelas</v>
      </c>
      <c r="N548" t="str">
        <f ca="1">INDEX(Rutas_Despiece!$I:$I,MATCH($F548,$D:$D,0))</f>
        <v>Zaragoza, España</v>
      </c>
      <c r="O548" t="str">
        <f ca="1">INDEX(Rutas_Despiece!$L:$L,MATCH($F548,$D:$D,0))</f>
        <v>Opel Puerta 5</v>
      </c>
      <c r="P548" s="39" t="str">
        <f ca="1">Rutas_Despiece!M548</f>
        <v>Ida</v>
      </c>
      <c r="Q548" s="39" t="str">
        <f ca="1">Rutas_Despiece!N548</f>
        <v>05:00</v>
      </c>
      <c r="R548" s="39" t="str">
        <f ca="1">Rutas_Despiece!O548</f>
        <v>12:58</v>
      </c>
      <c r="S548" s="39" t="str">
        <f ca="1">Rutas_Despiece!P548</f>
        <v>20:58</v>
      </c>
      <c r="T548" s="39">
        <f ca="1">Rutas_Despiece!Q548</f>
        <v>0</v>
      </c>
    </row>
    <row r="549" spans="1:20" x14ac:dyDescent="0.25">
      <c r="A549">
        <f ca="1">IF(Rutas_Despiece!A549&lt;&gt;Rutas_Despiece!A548,1,0)</f>
        <v>0</v>
      </c>
      <c r="B549" s="69" t="s">
        <v>1174</v>
      </c>
      <c r="C549">
        <f t="shared" ca="1" si="33"/>
        <v>1</v>
      </c>
      <c r="D549">
        <f t="shared" ca="1" si="34"/>
        <v>526</v>
      </c>
      <c r="E549">
        <f t="shared" ca="1" si="36"/>
        <v>990</v>
      </c>
      <c r="F549">
        <f t="shared" ca="1" si="35"/>
        <v>546</v>
      </c>
      <c r="G549" t="str">
        <f ca="1">INDEX(Rutas_Despiece!C:C,MATCH($F549,$D:$D,0))</f>
        <v>Rutas_Habituales_MTN</v>
      </c>
      <c r="H549" t="str">
        <f ca="1">INDEX(Rutas_Despiece!$D:$D,MATCH($F549,$D:$D,0))</f>
        <v>Ruta 8_20</v>
      </c>
      <c r="I549">
        <f ca="1">INDEX(Rutas_Despiece!$J:$J,MATCH($F549,$D:$D,0))</f>
        <v>41.651066800000002</v>
      </c>
      <c r="J549">
        <f ca="1">INDEX(Rutas_Despiece!$K:$K,MATCH($F549,$D:$D,0))</f>
        <v>-0.89020339999999998</v>
      </c>
      <c r="L549" t="str">
        <f ca="1">INDEX(Rutas_Despiece!$F:$F,MATCH($F549,$D:$D,0))&amp;" "&amp;INDEX(Rutas_Despiece!$G:$G,MATCH($F549,$D:$D,0))</f>
        <v xml:space="preserve">Paseo María Agustín  </v>
      </c>
      <c r="M549" t="str">
        <f ca="1">INDEX(Rutas_Despiece!$H:$H,MATCH($F549,$D:$D,0))</f>
        <v>Zaragoza</v>
      </c>
      <c r="N549" t="str">
        <f ca="1">INDEX(Rutas_Despiece!$I:$I,MATCH($F549,$D:$D,0))</f>
        <v>Zaragoza, España</v>
      </c>
      <c r="O549" t="str">
        <f ca="1">INDEX(Rutas_Despiece!$L:$L,MATCH($F549,$D:$D,0))</f>
        <v>Frente Museo Pablo Serrano</v>
      </c>
      <c r="P549" s="39" t="str">
        <f ca="1">Rutas_Despiece!M549</f>
        <v>Ida</v>
      </c>
      <c r="Q549" s="39" t="str">
        <f ca="1">Rutas_Despiece!N549</f>
        <v>05:02</v>
      </c>
      <c r="R549" s="39" t="str">
        <f ca="1">Rutas_Despiece!O549</f>
        <v>13:00</v>
      </c>
      <c r="S549" s="39" t="str">
        <f ca="1">Rutas_Despiece!P549</f>
        <v>21:00</v>
      </c>
      <c r="T549" s="39">
        <f ca="1">Rutas_Despiece!Q549</f>
        <v>0</v>
      </c>
    </row>
    <row r="550" spans="1:20" x14ac:dyDescent="0.25">
      <c r="A550">
        <f ca="1">IF(Rutas_Despiece!A550&lt;&gt;Rutas_Despiece!A549,1,0)</f>
        <v>0</v>
      </c>
      <c r="B550" s="69" t="s">
        <v>1174</v>
      </c>
      <c r="C550">
        <f t="shared" ca="1" si="33"/>
        <v>1</v>
      </c>
      <c r="D550">
        <f t="shared" ca="1" si="34"/>
        <v>527</v>
      </c>
      <c r="E550">
        <f t="shared" ca="1" si="36"/>
        <v>990</v>
      </c>
      <c r="F550">
        <f t="shared" ca="1" si="35"/>
        <v>547</v>
      </c>
      <c r="G550" t="str">
        <f ca="1">INDEX(Rutas_Despiece!C:C,MATCH($F550,$D:$D,0))</f>
        <v>Rutas_Habituales_MTN</v>
      </c>
      <c r="H550" t="str">
        <f ca="1">INDEX(Rutas_Despiece!$D:$D,MATCH($F550,$D:$D,0))</f>
        <v>Ruta 8_20</v>
      </c>
      <c r="I550">
        <f ca="1">INDEX(Rutas_Despiece!$J:$J,MATCH($F550,$D:$D,0))</f>
        <v>41.648204999999997</v>
      </c>
      <c r="J550">
        <f ca="1">INDEX(Rutas_Despiece!$K:$K,MATCH($F550,$D:$D,0))</f>
        <v>-0.8865729</v>
      </c>
      <c r="L550" t="str">
        <f ca="1">INDEX(Rutas_Despiece!$F:$F,MATCH($F550,$D:$D,0))&amp;" "&amp;INDEX(Rutas_Despiece!$G:$G,MATCH($F550,$D:$D,0))</f>
        <v xml:space="preserve">Paseo Pamplona  </v>
      </c>
      <c r="M550" t="str">
        <f ca="1">INDEX(Rutas_Despiece!$H:$H,MATCH($F550,$D:$D,0))</f>
        <v>Zaragoza</v>
      </c>
      <c r="N550" t="str">
        <f ca="1">INDEX(Rutas_Despiece!$I:$I,MATCH($F550,$D:$D,0))</f>
        <v>Zaragoza, España</v>
      </c>
      <c r="O550" t="str">
        <f ca="1">INDEX(Rutas_Despiece!$L:$L,MATCH($F550,$D:$D,0))</f>
        <v>Frente Bilbao - Pd. Bus</v>
      </c>
      <c r="P550" s="39" t="str">
        <f ca="1">Rutas_Despiece!M550</f>
        <v>Ida</v>
      </c>
      <c r="Q550" s="39" t="str">
        <f ca="1">Rutas_Despiece!N550</f>
        <v>05:03</v>
      </c>
      <c r="R550" s="39" t="str">
        <f ca="1">Rutas_Despiece!O550</f>
        <v>13:01</v>
      </c>
      <c r="S550" s="39" t="str">
        <f ca="1">Rutas_Despiece!P550</f>
        <v>21:01</v>
      </c>
      <c r="T550" s="39">
        <f ca="1">Rutas_Despiece!Q550</f>
        <v>0</v>
      </c>
    </row>
    <row r="551" spans="1:20" x14ac:dyDescent="0.25">
      <c r="A551">
        <f ca="1">IF(Rutas_Despiece!A551&lt;&gt;Rutas_Despiece!A550,1,0)</f>
        <v>0</v>
      </c>
      <c r="B551" s="69" t="s">
        <v>1174</v>
      </c>
      <c r="C551">
        <f t="shared" ca="1" si="33"/>
        <v>1</v>
      </c>
      <c r="D551">
        <f t="shared" ca="1" si="34"/>
        <v>528</v>
      </c>
      <c r="E551">
        <f t="shared" ca="1" si="36"/>
        <v>990</v>
      </c>
      <c r="F551">
        <f t="shared" ca="1" si="35"/>
        <v>548</v>
      </c>
      <c r="G551" t="str">
        <f ca="1">INDEX(Rutas_Despiece!C:C,MATCH($F551,$D:$D,0))</f>
        <v>Rutas_Habituales_MTN</v>
      </c>
      <c r="H551" t="str">
        <f ca="1">INDEX(Rutas_Despiece!$D:$D,MATCH($F551,$D:$D,0))</f>
        <v>Ruta 8_20</v>
      </c>
      <c r="I551">
        <f ca="1">INDEX(Rutas_Despiece!$J:$J,MATCH($F551,$D:$D,0))</f>
        <v>41.647635600000001</v>
      </c>
      <c r="J551">
        <f ca="1">INDEX(Rutas_Despiece!$K:$K,MATCH($F551,$D:$D,0))</f>
        <v>-0.88415429999999995</v>
      </c>
      <c r="L551" t="str">
        <f ca="1">INDEX(Rutas_Despiece!$F:$F,MATCH($F551,$D:$D,0))&amp;" "&amp;INDEX(Rutas_Despiece!$G:$G,MATCH($F551,$D:$D,0))</f>
        <v xml:space="preserve">Paseo Constitución nº 16 </v>
      </c>
      <c r="M551" t="str">
        <f ca="1">INDEX(Rutas_Despiece!$H:$H,MATCH($F551,$D:$D,0))</f>
        <v>Zaragoza</v>
      </c>
      <c r="N551" t="str">
        <f ca="1">INDEX(Rutas_Despiece!$I:$I,MATCH($F551,$D:$D,0))</f>
        <v>Zaragoza, España</v>
      </c>
      <c r="O551" t="str">
        <f ca="1">INDEX(Rutas_Despiece!$L:$L,MATCH($F551,$D:$D,0))</f>
        <v>Pd. Bus</v>
      </c>
      <c r="P551" s="39" t="str">
        <f ca="1">Rutas_Despiece!M551</f>
        <v>Ida</v>
      </c>
      <c r="Q551" s="39" t="str">
        <f ca="1">Rutas_Despiece!N551</f>
        <v>05:04</v>
      </c>
      <c r="R551" s="39" t="str">
        <f ca="1">Rutas_Despiece!O551</f>
        <v>13:02</v>
      </c>
      <c r="S551" s="39" t="str">
        <f ca="1">Rutas_Despiece!P551</f>
        <v>21:02</v>
      </c>
      <c r="T551" s="39">
        <f ca="1">Rutas_Despiece!Q551</f>
        <v>0</v>
      </c>
    </row>
    <row r="552" spans="1:20" x14ac:dyDescent="0.25">
      <c r="A552">
        <f ca="1">IF(Rutas_Despiece!A552&lt;&gt;Rutas_Despiece!A551,1,0)</f>
        <v>0</v>
      </c>
      <c r="B552" s="69" t="s">
        <v>1174</v>
      </c>
      <c r="C552">
        <f t="shared" ca="1" si="33"/>
        <v>1</v>
      </c>
      <c r="D552">
        <f t="shared" ca="1" si="34"/>
        <v>529</v>
      </c>
      <c r="E552">
        <f t="shared" ca="1" si="36"/>
        <v>990</v>
      </c>
      <c r="F552">
        <f t="shared" ca="1" si="35"/>
        <v>549</v>
      </c>
      <c r="G552" t="str">
        <f ca="1">INDEX(Rutas_Despiece!C:C,MATCH($F552,$D:$D,0))</f>
        <v>Rutas_Habituales_MTN</v>
      </c>
      <c r="H552" t="str">
        <f ca="1">INDEX(Rutas_Despiece!$D:$D,MATCH($F552,$D:$D,0))</f>
        <v>Ruta 8_20</v>
      </c>
      <c r="I552">
        <f ca="1">INDEX(Rutas_Despiece!$J:$J,MATCH($F552,$D:$D,0))</f>
        <v>41.648918500000001</v>
      </c>
      <c r="J552">
        <f ca="1">INDEX(Rutas_Despiece!$K:$K,MATCH($F552,$D:$D,0))</f>
        <v>-0.87677159999999998</v>
      </c>
      <c r="L552" t="str">
        <f ca="1">INDEX(Rutas_Despiece!$F:$F,MATCH($F552,$D:$D,0))&amp;" "&amp;INDEX(Rutas_Despiece!$G:$G,MATCH($F552,$D:$D,0))</f>
        <v xml:space="preserve">Paseo La Mina  </v>
      </c>
      <c r="M552" t="str">
        <f ca="1">INDEX(Rutas_Despiece!$H:$H,MATCH($F552,$D:$D,0))</f>
        <v>Zaragoza</v>
      </c>
      <c r="N552" t="str">
        <f ca="1">INDEX(Rutas_Despiece!$I:$I,MATCH($F552,$D:$D,0))</f>
        <v>Zaragoza, España</v>
      </c>
      <c r="O552" t="str">
        <f ca="1">INDEX(Rutas_Despiece!$L:$L,MATCH($F552,$D:$D,0))</f>
        <v>Frente nº 21 - Pd. Bus</v>
      </c>
      <c r="P552" s="39" t="str">
        <f ca="1">Rutas_Despiece!M552</f>
        <v>Ida</v>
      </c>
      <c r="Q552" s="39" t="str">
        <f ca="1">Rutas_Despiece!N552</f>
        <v>05:05</v>
      </c>
      <c r="R552" s="39" t="str">
        <f ca="1">Rutas_Despiece!O552</f>
        <v>13:03</v>
      </c>
      <c r="S552" s="39" t="str">
        <f ca="1">Rutas_Despiece!P552</f>
        <v>21:03</v>
      </c>
      <c r="T552" s="39">
        <f ca="1">Rutas_Despiece!Q552</f>
        <v>0</v>
      </c>
    </row>
    <row r="553" spans="1:20" x14ac:dyDescent="0.25">
      <c r="A553">
        <f ca="1">IF(Rutas_Despiece!A553&lt;&gt;Rutas_Despiece!A552,1,0)</f>
        <v>0</v>
      </c>
      <c r="B553" s="69" t="s">
        <v>1174</v>
      </c>
      <c r="C553">
        <f t="shared" ca="1" si="33"/>
        <v>1</v>
      </c>
      <c r="D553">
        <f t="shared" ca="1" si="34"/>
        <v>530</v>
      </c>
      <c r="E553">
        <f t="shared" ca="1" si="36"/>
        <v>990</v>
      </c>
      <c r="F553">
        <f t="shared" ca="1" si="35"/>
        <v>550</v>
      </c>
      <c r="G553" t="str">
        <f ca="1">INDEX(Rutas_Despiece!C:C,MATCH($F553,$D:$D,0))</f>
        <v>Rutas_Habituales_MTN</v>
      </c>
      <c r="H553" t="str">
        <f ca="1">INDEX(Rutas_Despiece!$D:$D,MATCH($F553,$D:$D,0))</f>
        <v>Ruta 8_20</v>
      </c>
      <c r="I553">
        <f ca="1">INDEX(Rutas_Despiece!$J:$J,MATCH($F553,$D:$D,0))</f>
        <v>41.651117900000003</v>
      </c>
      <c r="J553">
        <f ca="1">INDEX(Rutas_Despiece!$K:$K,MATCH($F553,$D:$D,0))</f>
        <v>-0.8703225</v>
      </c>
      <c r="L553" t="str">
        <f ca="1">INDEX(Rutas_Despiece!$F:$F,MATCH($F553,$D:$D,0))&amp;" "&amp;INDEX(Rutas_Despiece!$G:$G,MATCH($F553,$D:$D,0))</f>
        <v xml:space="preserve">Asalto  </v>
      </c>
      <c r="M553" t="str">
        <f ca="1">INDEX(Rutas_Despiece!$H:$H,MATCH($F553,$D:$D,0))</f>
        <v>Zaragoza</v>
      </c>
      <c r="N553" t="str">
        <f ca="1">INDEX(Rutas_Despiece!$I:$I,MATCH($F553,$D:$D,0))</f>
        <v>Zaragoza, España</v>
      </c>
      <c r="O553" t="str">
        <f ca="1">INDEX(Rutas_Despiece!$L:$L,MATCH($F553,$D:$D,0))</f>
        <v>Edf. Trovador</v>
      </c>
      <c r="P553" s="39" t="str">
        <f ca="1">Rutas_Despiece!M553</f>
        <v>Ida</v>
      </c>
      <c r="Q553" s="39" t="str">
        <f ca="1">Rutas_Despiece!N553</f>
        <v>05:30</v>
      </c>
      <c r="R553" s="39" t="str">
        <f ca="1">Rutas_Despiece!O553</f>
        <v>13:30</v>
      </c>
      <c r="S553" s="39" t="str">
        <f ca="1">Rutas_Despiece!P553</f>
        <v>21:30</v>
      </c>
      <c r="T553" s="39">
        <f ca="1">Rutas_Despiece!Q553</f>
        <v>0</v>
      </c>
    </row>
    <row r="554" spans="1:20" x14ac:dyDescent="0.25">
      <c r="A554">
        <f ca="1">IF(Rutas_Despiece!A554&lt;&gt;Rutas_Despiece!A553,1,0)</f>
        <v>0</v>
      </c>
      <c r="B554" s="69" t="s">
        <v>1174</v>
      </c>
      <c r="C554">
        <f t="shared" ca="1" si="33"/>
        <v>1</v>
      </c>
      <c r="D554">
        <f t="shared" ca="1" si="34"/>
        <v>531</v>
      </c>
      <c r="E554">
        <f t="shared" ca="1" si="36"/>
        <v>990</v>
      </c>
      <c r="F554">
        <f t="shared" ca="1" si="35"/>
        <v>551</v>
      </c>
      <c r="G554" t="str">
        <f ca="1">INDEX(Rutas_Despiece!C:C,MATCH($F554,$D:$D,0))</f>
        <v>Rutas_Habituales_MTN</v>
      </c>
      <c r="H554" t="str">
        <f ca="1">INDEX(Rutas_Despiece!$D:$D,MATCH($F554,$D:$D,0))</f>
        <v>Ruta 9_20</v>
      </c>
      <c r="I554">
        <f ca="1">INDEX(Rutas_Despiece!$J:$J,MATCH($F554,$D:$D,0))</f>
        <v>41.616363100000001</v>
      </c>
      <c r="J554">
        <f ca="1">INDEX(Rutas_Despiece!$K:$K,MATCH($F554,$D:$D,0))</f>
        <v>-0.87555000000000005</v>
      </c>
      <c r="L554" t="str">
        <f ca="1">INDEX(Rutas_Despiece!$F:$F,MATCH($F554,$D:$D,0))&amp;" "&amp;INDEX(Rutas_Despiece!$G:$G,MATCH($F554,$D:$D,0))</f>
        <v xml:space="preserve">Calle Tiziano  </v>
      </c>
      <c r="M554" t="str">
        <f ca="1">INDEX(Rutas_Despiece!$H:$H,MATCH($F554,$D:$D,0))</f>
        <v>Zaragoza</v>
      </c>
      <c r="N554" t="str">
        <f ca="1">INDEX(Rutas_Despiece!$I:$I,MATCH($F554,$D:$D,0))</f>
        <v>Zaragoza, España</v>
      </c>
      <c r="O554" t="str">
        <f ca="1">INDEX(Rutas_Despiece!$L:$L,MATCH($F554,$D:$D,0))</f>
        <v>Esq. Paolo Veronese - Puerto Venecia</v>
      </c>
      <c r="P554" s="39" t="str">
        <f ca="1">Rutas_Despiece!M554</f>
        <v>Vuelta</v>
      </c>
      <c r="Q554" s="39" t="str">
        <f ca="1">Rutas_Despiece!N554</f>
        <v/>
      </c>
      <c r="R554" s="39" t="str">
        <f ca="1">Rutas_Despiece!O554</f>
        <v/>
      </c>
      <c r="S554" s="39" t="str">
        <f ca="1">Rutas_Despiece!P554</f>
        <v/>
      </c>
      <c r="T554" s="39" t="str">
        <f ca="1">Rutas_Despiece!Q554</f>
        <v/>
      </c>
    </row>
    <row r="555" spans="1:20" x14ac:dyDescent="0.25">
      <c r="A555">
        <f ca="1">IF(Rutas_Despiece!A555&lt;&gt;Rutas_Despiece!A554,1,0)</f>
        <v>0</v>
      </c>
      <c r="B555" s="69" t="s">
        <v>1174</v>
      </c>
      <c r="C555">
        <f t="shared" ca="1" si="33"/>
        <v>1</v>
      </c>
      <c r="D555">
        <f t="shared" ca="1" si="34"/>
        <v>532</v>
      </c>
      <c r="E555">
        <f t="shared" ca="1" si="36"/>
        <v>990</v>
      </c>
      <c r="F555">
        <f t="shared" ca="1" si="35"/>
        <v>552</v>
      </c>
      <c r="G555" t="str">
        <f ca="1">INDEX(Rutas_Despiece!C:C,MATCH($F555,$D:$D,0))</f>
        <v>Rutas_Habituales_MTN</v>
      </c>
      <c r="H555" t="str">
        <f ca="1">INDEX(Rutas_Despiece!$D:$D,MATCH($F555,$D:$D,0))</f>
        <v>Ruta 9_20</v>
      </c>
      <c r="I555">
        <f ca="1">INDEX(Rutas_Despiece!$J:$J,MATCH($F555,$D:$D,0))</f>
        <v>41.624887999999999</v>
      </c>
      <c r="J555">
        <f ca="1">INDEX(Rutas_Despiece!$K:$K,MATCH($F555,$D:$D,0))</f>
        <v>-0.87636099999999995</v>
      </c>
      <c r="L555" t="str">
        <f ca="1">INDEX(Rutas_Despiece!$F:$F,MATCH($F555,$D:$D,0))&amp;" "&amp;INDEX(Rutas_Despiece!$G:$G,MATCH($F555,$D:$D,0))</f>
        <v xml:space="preserve">Cuarta Avenida nº 23 </v>
      </c>
      <c r="M555" t="str">
        <f ca="1">INDEX(Rutas_Despiece!$H:$H,MATCH($F555,$D:$D,0))</f>
        <v>Zaragoza</v>
      </c>
      <c r="N555" t="str">
        <f ca="1">INDEX(Rutas_Despiece!$I:$I,MATCH($F555,$D:$D,0))</f>
        <v>Zaragoza, España</v>
      </c>
      <c r="O555" t="str">
        <f ca="1">INDEX(Rutas_Despiece!$L:$L,MATCH($F555,$D:$D,0))</f>
        <v>Pd. Bus</v>
      </c>
      <c r="P555" s="39" t="str">
        <f ca="1">Rutas_Despiece!M555</f>
        <v>Vuelta</v>
      </c>
      <c r="Q555" s="39" t="str">
        <f ca="1">Rutas_Despiece!N555</f>
        <v/>
      </c>
      <c r="R555" s="39" t="str">
        <f ca="1">Rutas_Despiece!O555</f>
        <v/>
      </c>
      <c r="S555" s="39" t="str">
        <f ca="1">Rutas_Despiece!P555</f>
        <v/>
      </c>
      <c r="T555" s="39" t="str">
        <f ca="1">Rutas_Despiece!Q555</f>
        <v/>
      </c>
    </row>
    <row r="556" spans="1:20" x14ac:dyDescent="0.25">
      <c r="A556">
        <f ca="1">IF(Rutas_Despiece!A556&lt;&gt;Rutas_Despiece!A555,1,0)</f>
        <v>0</v>
      </c>
      <c r="B556" s="69" t="s">
        <v>1174</v>
      </c>
      <c r="C556">
        <f t="shared" ca="1" si="33"/>
        <v>1</v>
      </c>
      <c r="D556">
        <f t="shared" ca="1" si="34"/>
        <v>533</v>
      </c>
      <c r="E556">
        <f t="shared" ca="1" si="36"/>
        <v>990</v>
      </c>
      <c r="F556">
        <f t="shared" ca="1" si="35"/>
        <v>553</v>
      </c>
      <c r="G556" t="str">
        <f ca="1">INDEX(Rutas_Despiece!C:C,MATCH($F556,$D:$D,0))</f>
        <v>Rutas_Habituales_MTN</v>
      </c>
      <c r="H556" t="str">
        <f ca="1">INDEX(Rutas_Despiece!$D:$D,MATCH($F556,$D:$D,0))</f>
        <v>Ruta 9_20</v>
      </c>
      <c r="I556">
        <f ca="1">INDEX(Rutas_Despiece!$J:$J,MATCH($F556,$D:$D,0))</f>
        <v>41.628600400000003</v>
      </c>
      <c r="J556">
        <f ca="1">INDEX(Rutas_Despiece!$K:$K,MATCH($F556,$D:$D,0))</f>
        <v>-0.8862447</v>
      </c>
      <c r="L556" t="str">
        <f ca="1">INDEX(Rutas_Despiece!$F:$F,MATCH($F556,$D:$D,0))&amp;" "&amp;INDEX(Rutas_Despiece!$G:$G,MATCH($F556,$D:$D,0))</f>
        <v xml:space="preserve">Avd. América  </v>
      </c>
      <c r="M556" t="str">
        <f ca="1">INDEX(Rutas_Despiece!$H:$H,MATCH($F556,$D:$D,0))</f>
        <v>Zaragoza</v>
      </c>
      <c r="N556" t="str">
        <f ca="1">INDEX(Rutas_Despiece!$I:$I,MATCH($F556,$D:$D,0))</f>
        <v>Zaragoza, España</v>
      </c>
      <c r="O556" t="str">
        <f ca="1">INDEX(Rutas_Despiece!$L:$L,MATCH($F556,$D:$D,0))</f>
        <v>Esq. Pontevedra - Pd. Bus</v>
      </c>
      <c r="P556" s="39" t="str">
        <f ca="1">Rutas_Despiece!M556</f>
        <v>Vuelta</v>
      </c>
      <c r="Q556" s="39" t="str">
        <f ca="1">Rutas_Despiece!N556</f>
        <v/>
      </c>
      <c r="R556" s="39" t="str">
        <f ca="1">Rutas_Despiece!O556</f>
        <v/>
      </c>
      <c r="S556" s="39" t="str">
        <f ca="1">Rutas_Despiece!P556</f>
        <v/>
      </c>
      <c r="T556" s="39" t="str">
        <f ca="1">Rutas_Despiece!Q556</f>
        <v/>
      </c>
    </row>
    <row r="557" spans="1:20" x14ac:dyDescent="0.25">
      <c r="A557">
        <f ca="1">IF(Rutas_Despiece!A557&lt;&gt;Rutas_Despiece!A556,1,0)</f>
        <v>0</v>
      </c>
      <c r="B557" s="69" t="s">
        <v>1174</v>
      </c>
      <c r="C557">
        <f t="shared" ca="1" si="33"/>
        <v>1</v>
      </c>
      <c r="D557">
        <f t="shared" ca="1" si="34"/>
        <v>534</v>
      </c>
      <c r="E557">
        <f t="shared" ca="1" si="36"/>
        <v>990</v>
      </c>
      <c r="F557">
        <f t="shared" ca="1" si="35"/>
        <v>554</v>
      </c>
      <c r="G557" t="str">
        <f ca="1">INDEX(Rutas_Despiece!C:C,MATCH($F557,$D:$D,0))</f>
        <v>Rutas_Habituales_MTN</v>
      </c>
      <c r="H557" t="str">
        <f ca="1">INDEX(Rutas_Despiece!$D:$D,MATCH($F557,$D:$D,0))</f>
        <v>Ruta 9_20</v>
      </c>
      <c r="I557">
        <f ca="1">INDEX(Rutas_Despiece!$J:$J,MATCH($F557,$D:$D,0))</f>
        <v>41.632607999999998</v>
      </c>
      <c r="J557">
        <f ca="1">INDEX(Rutas_Despiece!$K:$K,MATCH($F557,$D:$D,0))</f>
        <v>-0.88506600000000002</v>
      </c>
      <c r="L557" t="str">
        <f ca="1">INDEX(Rutas_Despiece!$F:$F,MATCH($F557,$D:$D,0))&amp;" "&amp;INDEX(Rutas_Despiece!$G:$G,MATCH($F557,$D:$D,0))</f>
        <v xml:space="preserve">Avd. América nº 11 </v>
      </c>
      <c r="M557" t="str">
        <f ca="1">INDEX(Rutas_Despiece!$H:$H,MATCH($F557,$D:$D,0))</f>
        <v>Zaragoza</v>
      </c>
      <c r="N557" t="str">
        <f ca="1">INDEX(Rutas_Despiece!$I:$I,MATCH($F557,$D:$D,0))</f>
        <v>Zaragoza, España</v>
      </c>
      <c r="O557" t="str">
        <f ca="1">INDEX(Rutas_Despiece!$L:$L,MATCH($F557,$D:$D,0))</f>
        <v>Frente Plaza Canteras - Pd. Bus</v>
      </c>
      <c r="P557" s="39" t="str">
        <f ca="1">Rutas_Despiece!M557</f>
        <v>Vuelta</v>
      </c>
      <c r="Q557" s="39" t="str">
        <f ca="1">Rutas_Despiece!N557</f>
        <v/>
      </c>
      <c r="R557" s="39" t="str">
        <f ca="1">Rutas_Despiece!O557</f>
        <v/>
      </c>
      <c r="S557" s="39" t="str">
        <f ca="1">Rutas_Despiece!P557</f>
        <v/>
      </c>
      <c r="T557" s="39" t="str">
        <f ca="1">Rutas_Despiece!Q557</f>
        <v/>
      </c>
    </row>
    <row r="558" spans="1:20" x14ac:dyDescent="0.25">
      <c r="A558">
        <f ca="1">IF(Rutas_Despiece!A558&lt;&gt;Rutas_Despiece!A557,1,0)</f>
        <v>0</v>
      </c>
      <c r="B558" s="69" t="s">
        <v>1174</v>
      </c>
      <c r="C558">
        <f t="shared" ca="1" si="33"/>
        <v>1</v>
      </c>
      <c r="D558">
        <f t="shared" ca="1" si="34"/>
        <v>535</v>
      </c>
      <c r="E558">
        <f t="shared" ca="1" si="36"/>
        <v>990</v>
      </c>
      <c r="F558">
        <f t="shared" ca="1" si="35"/>
        <v>555</v>
      </c>
      <c r="G558" t="str">
        <f ca="1">INDEX(Rutas_Despiece!C:C,MATCH($F558,$D:$D,0))</f>
        <v>Rutas_Habituales_MTN</v>
      </c>
      <c r="H558" t="str">
        <f ca="1">INDEX(Rutas_Despiece!$D:$D,MATCH($F558,$D:$D,0))</f>
        <v>Ruta 9_20</v>
      </c>
      <c r="I558">
        <f ca="1">INDEX(Rutas_Despiece!$J:$J,MATCH($F558,$D:$D,0))</f>
        <v>41.637752999999996</v>
      </c>
      <c r="J558">
        <f ca="1">INDEX(Rutas_Despiece!$K:$K,MATCH($F558,$D:$D,0))</f>
        <v>-0.88424499999999995</v>
      </c>
      <c r="L558" t="str">
        <f ca="1">INDEX(Rutas_Despiece!$F:$F,MATCH($F558,$D:$D,0))&amp;" "&amp;INDEX(Rutas_Despiece!$G:$G,MATCH($F558,$D:$D,0))</f>
        <v xml:space="preserve">Paseo Cuellar nº 29 </v>
      </c>
      <c r="M558" t="str">
        <f ca="1">INDEX(Rutas_Despiece!$H:$H,MATCH($F558,$D:$D,0))</f>
        <v>Zaragoza</v>
      </c>
      <c r="N558" t="str">
        <f ca="1">INDEX(Rutas_Despiece!$I:$I,MATCH($F558,$D:$D,0))</f>
        <v>Zaragoza, España</v>
      </c>
      <c r="O558" t="str">
        <f ca="1">INDEX(Rutas_Despiece!$L:$L,MATCH($F558,$D:$D,0))</f>
        <v>Esq. Luis Sallenave - Pd. Bus</v>
      </c>
      <c r="P558" s="39" t="str">
        <f ca="1">Rutas_Despiece!M558</f>
        <v>Vuelta</v>
      </c>
      <c r="Q558" s="39" t="str">
        <f ca="1">Rutas_Despiece!N558</f>
        <v/>
      </c>
      <c r="R558" s="39" t="str">
        <f ca="1">Rutas_Despiece!O558</f>
        <v/>
      </c>
      <c r="S558" s="39" t="str">
        <f ca="1">Rutas_Despiece!P558</f>
        <v/>
      </c>
      <c r="T558" s="39" t="str">
        <f ca="1">Rutas_Despiece!Q558</f>
        <v/>
      </c>
    </row>
    <row r="559" spans="1:20" x14ac:dyDescent="0.25">
      <c r="A559">
        <f ca="1">IF(Rutas_Despiece!A559&lt;&gt;Rutas_Despiece!A558,1,0)</f>
        <v>0</v>
      </c>
      <c r="B559" s="69" t="s">
        <v>1174</v>
      </c>
      <c r="C559">
        <f t="shared" ca="1" si="33"/>
        <v>1</v>
      </c>
      <c r="D559">
        <f t="shared" ca="1" si="34"/>
        <v>536</v>
      </c>
      <c r="E559">
        <f t="shared" ca="1" si="36"/>
        <v>990</v>
      </c>
      <c r="F559">
        <f t="shared" ca="1" si="35"/>
        <v>556</v>
      </c>
      <c r="G559" t="str">
        <f ca="1">INDEX(Rutas_Despiece!C:C,MATCH($F559,$D:$D,0))</f>
        <v>Rutas_Habituales_MTN</v>
      </c>
      <c r="H559" t="str">
        <f ca="1">INDEX(Rutas_Despiece!$D:$D,MATCH($F559,$D:$D,0))</f>
        <v>Ruta 9_20</v>
      </c>
      <c r="I559">
        <f ca="1">INDEX(Rutas_Despiece!$J:$J,MATCH($F559,$D:$D,0))</f>
        <v>41.644874000000002</v>
      </c>
      <c r="J559">
        <f ca="1">INDEX(Rutas_Despiece!$K:$K,MATCH($F559,$D:$D,0))</f>
        <v>-0.88667899999999999</v>
      </c>
      <c r="L559" t="str">
        <f ca="1">INDEX(Rutas_Despiece!$F:$F,MATCH($F559,$D:$D,0))&amp;" "&amp;INDEX(Rutas_Despiece!$G:$G,MATCH($F559,$D:$D,0))</f>
        <v>Pº Sagasta nº 51</v>
      </c>
      <c r="M559" t="str">
        <f ca="1">INDEX(Rutas_Despiece!$H:$H,MATCH($F559,$D:$D,0))</f>
        <v>Zaragoza</v>
      </c>
      <c r="N559" t="str">
        <f ca="1">INDEX(Rutas_Despiece!$I:$I,MATCH($F559,$D:$D,0))</f>
        <v>Zaragoza, España</v>
      </c>
      <c r="O559">
        <f ca="1">INDEX(Rutas_Despiece!$L:$L,MATCH($F559,$D:$D,0))</f>
        <v>0</v>
      </c>
      <c r="P559" s="39" t="str">
        <f ca="1">Rutas_Despiece!M559</f>
        <v>Vuelta</v>
      </c>
      <c r="Q559" s="39" t="str">
        <f ca="1">Rutas_Despiece!N559</f>
        <v/>
      </c>
      <c r="R559" s="39" t="str">
        <f ca="1">Rutas_Despiece!O559</f>
        <v/>
      </c>
      <c r="S559" s="39" t="str">
        <f ca="1">Rutas_Despiece!P559</f>
        <v/>
      </c>
      <c r="T559" s="39" t="str">
        <f ca="1">Rutas_Despiece!Q559</f>
        <v/>
      </c>
    </row>
    <row r="560" spans="1:20" x14ac:dyDescent="0.25">
      <c r="A560">
        <f ca="1">IF(Rutas_Despiece!A560&lt;&gt;Rutas_Despiece!A559,1,0)</f>
        <v>0</v>
      </c>
      <c r="B560" s="69" t="s">
        <v>1174</v>
      </c>
      <c r="C560">
        <f t="shared" ca="1" si="33"/>
        <v>1</v>
      </c>
      <c r="D560">
        <f t="shared" ca="1" si="34"/>
        <v>537</v>
      </c>
      <c r="E560">
        <f t="shared" ca="1" si="36"/>
        <v>990</v>
      </c>
      <c r="F560">
        <f t="shared" ca="1" si="35"/>
        <v>557</v>
      </c>
      <c r="G560" t="str">
        <f ca="1">INDEX(Rutas_Despiece!C:C,MATCH($F560,$D:$D,0))</f>
        <v>Rutas_Habituales_MTN</v>
      </c>
      <c r="H560" t="str">
        <f ca="1">INDEX(Rutas_Despiece!$D:$D,MATCH($F560,$D:$D,0))</f>
        <v>Ruta 9_20</v>
      </c>
      <c r="I560">
        <f ca="1">INDEX(Rutas_Despiece!$J:$J,MATCH($F560,$D:$D,0))</f>
        <v>41.749628000000001</v>
      </c>
      <c r="J560">
        <f ca="1">INDEX(Rutas_Despiece!$K:$K,MATCH($F560,$D:$D,0))</f>
        <v>-1.1755139999999999</v>
      </c>
      <c r="L560" t="str">
        <f ca="1">INDEX(Rutas_Despiece!$F:$F,MATCH($F560,$D:$D,0))&amp;" "&amp;INDEX(Rutas_Despiece!$G:$G,MATCH($F560,$D:$D,0))</f>
        <v xml:space="preserve">Pol. Ind Entrerrios </v>
      </c>
      <c r="M560" t="str">
        <f ca="1">INDEX(Rutas_Despiece!$H:$H,MATCH($F560,$D:$D,0))</f>
        <v>Figueruelas</v>
      </c>
      <c r="N560" t="str">
        <f ca="1">INDEX(Rutas_Despiece!$I:$I,MATCH($F560,$D:$D,0))</f>
        <v>Zaragoza, España</v>
      </c>
      <c r="O560" t="str">
        <f ca="1">INDEX(Rutas_Despiece!$L:$L,MATCH($F560,$D:$D,0))</f>
        <v>Opel Puerta 5</v>
      </c>
      <c r="P560" s="39" t="str">
        <f ca="1">Rutas_Despiece!M560</f>
        <v>Vuelta</v>
      </c>
      <c r="Q560" s="39" t="str">
        <f ca="1">Rutas_Despiece!N560</f>
        <v/>
      </c>
      <c r="R560" s="39" t="str">
        <f ca="1">Rutas_Despiece!O560</f>
        <v/>
      </c>
      <c r="S560" s="39" t="str">
        <f ca="1">Rutas_Despiece!P560</f>
        <v/>
      </c>
      <c r="T560" s="39" t="str">
        <f ca="1">Rutas_Despiece!Q560</f>
        <v/>
      </c>
    </row>
    <row r="561" spans="1:20" x14ac:dyDescent="0.25">
      <c r="A561">
        <f ca="1">IF(Rutas_Despiece!A561&lt;&gt;Rutas_Despiece!A560,1,0)</f>
        <v>0</v>
      </c>
      <c r="B561" s="69" t="s">
        <v>1174</v>
      </c>
      <c r="C561">
        <f t="shared" ca="1" si="33"/>
        <v>1</v>
      </c>
      <c r="D561">
        <f t="shared" ca="1" si="34"/>
        <v>538</v>
      </c>
      <c r="E561">
        <f t="shared" ca="1" si="36"/>
        <v>990</v>
      </c>
      <c r="F561">
        <f t="shared" ca="1" si="35"/>
        <v>558</v>
      </c>
      <c r="G561" t="str">
        <f ca="1">INDEX(Rutas_Despiece!C:C,MATCH($F561,$D:$D,0))</f>
        <v>Rutas_Habituales_MTN</v>
      </c>
      <c r="H561" t="str">
        <f ca="1">INDEX(Rutas_Despiece!$D:$D,MATCH($F561,$D:$D,0))</f>
        <v>Ruta 9_20</v>
      </c>
      <c r="I561">
        <f ca="1">INDEX(Rutas_Despiece!$J:$J,MATCH($F561,$D:$D,0))</f>
        <v>41.749628000000001</v>
      </c>
      <c r="J561">
        <f ca="1">INDEX(Rutas_Despiece!$K:$K,MATCH($F561,$D:$D,0))</f>
        <v>-1.1755139999999999</v>
      </c>
      <c r="L561" t="str">
        <f ca="1">INDEX(Rutas_Despiece!$F:$F,MATCH($F561,$D:$D,0))&amp;" "&amp;INDEX(Rutas_Despiece!$G:$G,MATCH($F561,$D:$D,0))</f>
        <v xml:space="preserve">Pol. Ind Entrerrios </v>
      </c>
      <c r="M561" t="str">
        <f ca="1">INDEX(Rutas_Despiece!$H:$H,MATCH($F561,$D:$D,0))</f>
        <v>Figueruelas</v>
      </c>
      <c r="N561" t="str">
        <f ca="1">INDEX(Rutas_Despiece!$I:$I,MATCH($F561,$D:$D,0))</f>
        <v>Zaragoza, España</v>
      </c>
      <c r="O561" t="str">
        <f ca="1">INDEX(Rutas_Despiece!$L:$L,MATCH($F561,$D:$D,0))</f>
        <v>Opel Puerta 5</v>
      </c>
      <c r="P561" s="39" t="str">
        <f ca="1">Rutas_Despiece!M561</f>
        <v>Vuelta</v>
      </c>
      <c r="Q561" s="39" t="str">
        <f ca="1">Rutas_Despiece!N561</f>
        <v/>
      </c>
      <c r="R561" s="39" t="str">
        <f ca="1">Rutas_Despiece!O561</f>
        <v/>
      </c>
      <c r="S561" s="39" t="str">
        <f ca="1">Rutas_Despiece!P561</f>
        <v/>
      </c>
      <c r="T561" s="39" t="str">
        <f ca="1">Rutas_Despiece!Q561</f>
        <v/>
      </c>
    </row>
    <row r="562" spans="1:20" x14ac:dyDescent="0.25">
      <c r="A562">
        <f ca="1">IF(Rutas_Despiece!A562&lt;&gt;Rutas_Despiece!A561,1,0)</f>
        <v>1</v>
      </c>
      <c r="B562" s="69" t="s">
        <v>1174</v>
      </c>
      <c r="C562">
        <f t="shared" ca="1" si="33"/>
        <v>0</v>
      </c>
      <c r="D562">
        <f t="shared" ca="1" si="34"/>
        <v>538</v>
      </c>
      <c r="E562">
        <f t="shared" ca="1" si="36"/>
        <v>990</v>
      </c>
      <c r="F562">
        <f t="shared" ca="1" si="35"/>
        <v>559</v>
      </c>
      <c r="G562" t="str">
        <f ca="1">INDEX(Rutas_Despiece!C:C,MATCH($F562,$D:$D,0))</f>
        <v>Rutas_Habituales_MTN</v>
      </c>
      <c r="H562" t="str">
        <f ca="1">INDEX(Rutas_Despiece!$D:$D,MATCH($F562,$D:$D,0))</f>
        <v>Ruta 9_20</v>
      </c>
      <c r="I562">
        <f ca="1">INDEX(Rutas_Despiece!$J:$J,MATCH($F562,$D:$D,0))</f>
        <v>41.616363100000001</v>
      </c>
      <c r="J562">
        <f ca="1">INDEX(Rutas_Despiece!$K:$K,MATCH($F562,$D:$D,0))</f>
        <v>-0.87555000000000005</v>
      </c>
      <c r="L562" t="str">
        <f ca="1">INDEX(Rutas_Despiece!$F:$F,MATCH($F562,$D:$D,0))&amp;" "&amp;INDEX(Rutas_Despiece!$G:$G,MATCH($F562,$D:$D,0))</f>
        <v xml:space="preserve">Calle Tiziano  </v>
      </c>
      <c r="M562" t="str">
        <f ca="1">INDEX(Rutas_Despiece!$H:$H,MATCH($F562,$D:$D,0))</f>
        <v>Zaragoza</v>
      </c>
      <c r="N562" t="str">
        <f ca="1">INDEX(Rutas_Despiece!$I:$I,MATCH($F562,$D:$D,0))</f>
        <v>Zaragoza, España</v>
      </c>
      <c r="O562" t="str">
        <f ca="1">INDEX(Rutas_Despiece!$L:$L,MATCH($F562,$D:$D,0))</f>
        <v>Esq. Paolo Veronese - Puerto Venecia</v>
      </c>
      <c r="P562" s="39" t="str">
        <f ca="1">Rutas_Despiece!M562</f>
        <v>Ida</v>
      </c>
      <c r="Q562" s="39" t="str">
        <f ca="1">Rutas_Despiece!N562</f>
        <v/>
      </c>
      <c r="R562" s="39" t="str">
        <f ca="1">Rutas_Despiece!O562</f>
        <v/>
      </c>
      <c r="S562" s="39" t="str">
        <f ca="1">Rutas_Despiece!P562</f>
        <v/>
      </c>
      <c r="T562" s="39">
        <f ca="1">Rutas_Despiece!Q562</f>
        <v>0</v>
      </c>
    </row>
    <row r="563" spans="1:20" x14ac:dyDescent="0.25">
      <c r="A563">
        <f ca="1">IF(Rutas_Despiece!A563&lt;&gt;Rutas_Despiece!A562,1,0)</f>
        <v>0</v>
      </c>
      <c r="B563" s="69" t="s">
        <v>1174</v>
      </c>
      <c r="C563">
        <f t="shared" ca="1" si="33"/>
        <v>1</v>
      </c>
      <c r="D563">
        <f t="shared" ca="1" si="34"/>
        <v>539</v>
      </c>
      <c r="E563">
        <f t="shared" ca="1" si="36"/>
        <v>990</v>
      </c>
      <c r="F563">
        <f t="shared" ca="1" si="35"/>
        <v>560</v>
      </c>
      <c r="G563" t="str">
        <f ca="1">INDEX(Rutas_Despiece!C:C,MATCH($F563,$D:$D,0))</f>
        <v>Rutas_Habituales_MTN</v>
      </c>
      <c r="H563" t="str">
        <f ca="1">INDEX(Rutas_Despiece!$D:$D,MATCH($F563,$D:$D,0))</f>
        <v>Ruta 9_20</v>
      </c>
      <c r="I563">
        <f ca="1">INDEX(Rutas_Despiece!$J:$J,MATCH($F563,$D:$D,0))</f>
        <v>41.624887999999999</v>
      </c>
      <c r="J563">
        <f ca="1">INDEX(Rutas_Despiece!$K:$K,MATCH($F563,$D:$D,0))</f>
        <v>-0.87636099999999995</v>
      </c>
      <c r="L563" t="str">
        <f ca="1">INDEX(Rutas_Despiece!$F:$F,MATCH($F563,$D:$D,0))&amp;" "&amp;INDEX(Rutas_Despiece!$G:$G,MATCH($F563,$D:$D,0))</f>
        <v xml:space="preserve">Cuarta Avenida nº 23 </v>
      </c>
      <c r="M563" t="str">
        <f ca="1">INDEX(Rutas_Despiece!$H:$H,MATCH($F563,$D:$D,0))</f>
        <v>Zaragoza</v>
      </c>
      <c r="N563" t="str">
        <f ca="1">INDEX(Rutas_Despiece!$I:$I,MATCH($F563,$D:$D,0))</f>
        <v>Zaragoza, España</v>
      </c>
      <c r="O563" t="str">
        <f ca="1">INDEX(Rutas_Despiece!$L:$L,MATCH($F563,$D:$D,0))</f>
        <v>Pd. Bus</v>
      </c>
      <c r="P563" s="39" t="str">
        <f ca="1">Rutas_Despiece!M563</f>
        <v>Ida</v>
      </c>
      <c r="Q563" s="39" t="str">
        <f ca="1">Rutas_Despiece!N563</f>
        <v>05:03</v>
      </c>
      <c r="R563" s="39" t="str">
        <f ca="1">Rutas_Despiece!O563</f>
        <v>12:58</v>
      </c>
      <c r="S563" s="39" t="str">
        <f ca="1">Rutas_Despiece!P563</f>
        <v>20:58</v>
      </c>
      <c r="T563" s="39">
        <f ca="1">Rutas_Despiece!Q563</f>
        <v>0</v>
      </c>
    </row>
    <row r="564" spans="1:20" x14ac:dyDescent="0.25">
      <c r="A564">
        <f ca="1">IF(Rutas_Despiece!A564&lt;&gt;Rutas_Despiece!A563,1,0)</f>
        <v>0</v>
      </c>
      <c r="B564" s="69" t="s">
        <v>1174</v>
      </c>
      <c r="C564">
        <f t="shared" ca="1" si="33"/>
        <v>1</v>
      </c>
      <c r="D564">
        <f t="shared" ca="1" si="34"/>
        <v>540</v>
      </c>
      <c r="E564">
        <f t="shared" ca="1" si="36"/>
        <v>990</v>
      </c>
      <c r="F564">
        <f t="shared" ca="1" si="35"/>
        <v>561</v>
      </c>
      <c r="G564" t="str">
        <f ca="1">INDEX(Rutas_Despiece!C:C,MATCH($F564,$D:$D,0))</f>
        <v>Rutas_Habituales_MTN</v>
      </c>
      <c r="H564" t="str">
        <f ca="1">INDEX(Rutas_Despiece!$D:$D,MATCH($F564,$D:$D,0))</f>
        <v>Ruta 9_20</v>
      </c>
      <c r="I564">
        <f ca="1">INDEX(Rutas_Despiece!$J:$J,MATCH($F564,$D:$D,0))</f>
        <v>41.628265399999997</v>
      </c>
      <c r="J564">
        <f ca="1">INDEX(Rutas_Despiece!$K:$K,MATCH($F564,$D:$D,0))</f>
        <v>-0.88628390000000001</v>
      </c>
      <c r="L564" t="str">
        <f ca="1">INDEX(Rutas_Despiece!$F:$F,MATCH($F564,$D:$D,0))&amp;" "&amp;INDEX(Rutas_Despiece!$G:$G,MATCH($F564,$D:$D,0))</f>
        <v xml:space="preserve">Avd. América </v>
      </c>
      <c r="M564" t="str">
        <f ca="1">INDEX(Rutas_Despiece!$H:$H,MATCH($F564,$D:$D,0))</f>
        <v>Zaragoza</v>
      </c>
      <c r="N564" t="str">
        <f ca="1">INDEX(Rutas_Despiece!$I:$I,MATCH($F564,$D:$D,0))</f>
        <v>Zaragoza, España</v>
      </c>
      <c r="O564" t="str">
        <f ca="1">INDEX(Rutas_Despiece!$L:$L,MATCH($F564,$D:$D,0))</f>
        <v>Esq. Pontevedra - Pd. Bus</v>
      </c>
      <c r="P564" s="39" t="str">
        <f ca="1">Rutas_Despiece!M564</f>
        <v>Ida</v>
      </c>
      <c r="Q564" s="39" t="str">
        <f ca="1">Rutas_Despiece!N564</f>
        <v>05:05</v>
      </c>
      <c r="R564" s="39" t="str">
        <f ca="1">Rutas_Despiece!O564</f>
        <v>13:00</v>
      </c>
      <c r="S564" s="39" t="str">
        <f ca="1">Rutas_Despiece!P564</f>
        <v>21:00</v>
      </c>
      <c r="T564" s="39">
        <f ca="1">Rutas_Despiece!Q564</f>
        <v>0</v>
      </c>
    </row>
    <row r="565" spans="1:20" x14ac:dyDescent="0.25">
      <c r="A565">
        <f ca="1">IF(Rutas_Despiece!A565&lt;&gt;Rutas_Despiece!A564,1,0)</f>
        <v>0</v>
      </c>
      <c r="B565" s="69" t="s">
        <v>1174</v>
      </c>
      <c r="C565">
        <f t="shared" ca="1" si="33"/>
        <v>1</v>
      </c>
      <c r="D565">
        <f t="shared" ca="1" si="34"/>
        <v>541</v>
      </c>
      <c r="E565">
        <f t="shared" ca="1" si="36"/>
        <v>990</v>
      </c>
      <c r="F565">
        <f t="shared" ca="1" si="35"/>
        <v>562</v>
      </c>
      <c r="G565" t="str">
        <f ca="1">INDEX(Rutas_Despiece!C:C,MATCH($F565,$D:$D,0))</f>
        <v>Rutas_Habituales_MTN</v>
      </c>
      <c r="H565" t="str">
        <f ca="1">INDEX(Rutas_Despiece!$D:$D,MATCH($F565,$D:$D,0))</f>
        <v>Ruta 9_20</v>
      </c>
      <c r="I565">
        <f ca="1">INDEX(Rutas_Despiece!$J:$J,MATCH($F565,$D:$D,0))</f>
        <v>41.632607999999998</v>
      </c>
      <c r="J565">
        <f ca="1">INDEX(Rutas_Despiece!$K:$K,MATCH($F565,$D:$D,0))</f>
        <v>-0.88506600000000002</v>
      </c>
      <c r="L565" t="str">
        <f ca="1">INDEX(Rutas_Despiece!$F:$F,MATCH($F565,$D:$D,0))&amp;" "&amp;INDEX(Rutas_Despiece!$G:$G,MATCH($F565,$D:$D,0))</f>
        <v xml:space="preserve">Avd. América nº 11 </v>
      </c>
      <c r="M565" t="str">
        <f ca="1">INDEX(Rutas_Despiece!$H:$H,MATCH($F565,$D:$D,0))</f>
        <v>Zaragoza</v>
      </c>
      <c r="N565" t="str">
        <f ca="1">INDEX(Rutas_Despiece!$I:$I,MATCH($F565,$D:$D,0))</f>
        <v>Zaragoza, España</v>
      </c>
      <c r="O565" t="str">
        <f ca="1">INDEX(Rutas_Despiece!$L:$L,MATCH($F565,$D:$D,0))</f>
        <v>Frente Plaza Canteras - Pd. Bus</v>
      </c>
      <c r="P565" s="39" t="str">
        <f ca="1">Rutas_Despiece!M565</f>
        <v>Ida</v>
      </c>
      <c r="Q565" s="39" t="str">
        <f ca="1">Rutas_Despiece!N565</f>
        <v>05:06</v>
      </c>
      <c r="R565" s="39" t="str">
        <f ca="1">Rutas_Despiece!O565</f>
        <v>13:01</v>
      </c>
      <c r="S565" s="39" t="str">
        <f ca="1">Rutas_Despiece!P565</f>
        <v>21:01</v>
      </c>
      <c r="T565" s="39">
        <f ca="1">Rutas_Despiece!Q565</f>
        <v>0</v>
      </c>
    </row>
    <row r="566" spans="1:20" x14ac:dyDescent="0.25">
      <c r="A566">
        <f ca="1">IF(Rutas_Despiece!A566&lt;&gt;Rutas_Despiece!A565,1,0)</f>
        <v>0</v>
      </c>
      <c r="B566" s="69" t="s">
        <v>1174</v>
      </c>
      <c r="C566">
        <f t="shared" ca="1" si="33"/>
        <v>1</v>
      </c>
      <c r="D566">
        <f t="shared" ca="1" si="34"/>
        <v>542</v>
      </c>
      <c r="E566">
        <f t="shared" ca="1" si="36"/>
        <v>990</v>
      </c>
      <c r="F566">
        <f t="shared" ca="1" si="35"/>
        <v>563</v>
      </c>
      <c r="G566" t="str">
        <f ca="1">INDEX(Rutas_Despiece!C:C,MATCH($F566,$D:$D,0))</f>
        <v>Rutas_Habituales_MTN</v>
      </c>
      <c r="H566" t="str">
        <f ca="1">INDEX(Rutas_Despiece!$D:$D,MATCH($F566,$D:$D,0))</f>
        <v>Ruta 9_20</v>
      </c>
      <c r="I566">
        <f ca="1">INDEX(Rutas_Despiece!$J:$J,MATCH($F566,$D:$D,0))</f>
        <v>41.637752999999996</v>
      </c>
      <c r="J566">
        <f ca="1">INDEX(Rutas_Despiece!$K:$K,MATCH($F566,$D:$D,0))</f>
        <v>-0.88424499999999995</v>
      </c>
      <c r="L566" t="str">
        <f ca="1">INDEX(Rutas_Despiece!$F:$F,MATCH($F566,$D:$D,0))&amp;" "&amp;INDEX(Rutas_Despiece!$G:$G,MATCH($F566,$D:$D,0))</f>
        <v xml:space="preserve">Paseo Cuellar nº 29 </v>
      </c>
      <c r="M566" t="str">
        <f ca="1">INDEX(Rutas_Despiece!$H:$H,MATCH($F566,$D:$D,0))</f>
        <v>Zaragoza</v>
      </c>
      <c r="N566" t="str">
        <f ca="1">INDEX(Rutas_Despiece!$I:$I,MATCH($F566,$D:$D,0))</f>
        <v>Zaragoza, España</v>
      </c>
      <c r="O566" t="str">
        <f ca="1">INDEX(Rutas_Despiece!$L:$L,MATCH($F566,$D:$D,0))</f>
        <v>Esq. Luis Sallenave - Pd. Bus</v>
      </c>
      <c r="P566" s="39" t="str">
        <f ca="1">Rutas_Despiece!M566</f>
        <v>Ida</v>
      </c>
      <c r="Q566" s="39" t="str">
        <f ca="1">Rutas_Despiece!N566</f>
        <v>05:08</v>
      </c>
      <c r="R566" s="39" t="str">
        <f ca="1">Rutas_Despiece!O566</f>
        <v>13:03</v>
      </c>
      <c r="S566" s="39" t="str">
        <f ca="1">Rutas_Despiece!P566</f>
        <v>21:03</v>
      </c>
      <c r="T566" s="39">
        <f ca="1">Rutas_Despiece!Q566</f>
        <v>0</v>
      </c>
    </row>
    <row r="567" spans="1:20" x14ac:dyDescent="0.25">
      <c r="A567">
        <f ca="1">IF(Rutas_Despiece!A567&lt;&gt;Rutas_Despiece!A566,1,0)</f>
        <v>0</v>
      </c>
      <c r="B567" s="69" t="s">
        <v>1174</v>
      </c>
      <c r="C567">
        <f t="shared" ca="1" si="33"/>
        <v>1</v>
      </c>
      <c r="D567">
        <f t="shared" ca="1" si="34"/>
        <v>543</v>
      </c>
      <c r="E567">
        <f t="shared" ca="1" si="36"/>
        <v>990</v>
      </c>
      <c r="F567">
        <f t="shared" ca="1" si="35"/>
        <v>564</v>
      </c>
      <c r="G567" t="str">
        <f ca="1">INDEX(Rutas_Despiece!C:C,MATCH($F567,$D:$D,0))</f>
        <v>Rutas_Habituales_MTN</v>
      </c>
      <c r="H567" t="str">
        <f ca="1">INDEX(Rutas_Despiece!$D:$D,MATCH($F567,$D:$D,0))</f>
        <v>Ruta 9_20</v>
      </c>
      <c r="I567">
        <f ca="1">INDEX(Rutas_Despiece!$J:$J,MATCH($F567,$D:$D,0))</f>
        <v>41.644874000000002</v>
      </c>
      <c r="J567">
        <f ca="1">INDEX(Rutas_Despiece!$K:$K,MATCH($F567,$D:$D,0))</f>
        <v>-0.88667899999999999</v>
      </c>
      <c r="L567" t="str">
        <f ca="1">INDEX(Rutas_Despiece!$F:$F,MATCH($F567,$D:$D,0))&amp;" "&amp;INDEX(Rutas_Despiece!$G:$G,MATCH($F567,$D:$D,0))</f>
        <v>Pº Sagasta nº 51</v>
      </c>
      <c r="M567" t="str">
        <f ca="1">INDEX(Rutas_Despiece!$H:$H,MATCH($F567,$D:$D,0))</f>
        <v>Zaragoza</v>
      </c>
      <c r="N567" t="str">
        <f ca="1">INDEX(Rutas_Despiece!$I:$I,MATCH($F567,$D:$D,0))</f>
        <v>Zaragoza, España</v>
      </c>
      <c r="O567">
        <f ca="1">INDEX(Rutas_Despiece!$L:$L,MATCH($F567,$D:$D,0))</f>
        <v>0</v>
      </c>
      <c r="P567" s="39" t="str">
        <f ca="1">Rutas_Despiece!M567</f>
        <v>Ida</v>
      </c>
      <c r="Q567" s="39" t="str">
        <f ca="1">Rutas_Despiece!N567</f>
        <v>05:10</v>
      </c>
      <c r="R567" s="39" t="str">
        <f ca="1">Rutas_Despiece!O567</f>
        <v>13:05</v>
      </c>
      <c r="S567" s="39" t="str">
        <f ca="1">Rutas_Despiece!P567</f>
        <v>21:05</v>
      </c>
      <c r="T567" s="39">
        <f ca="1">Rutas_Despiece!Q567</f>
        <v>0</v>
      </c>
    </row>
    <row r="568" spans="1:20" x14ac:dyDescent="0.25">
      <c r="A568">
        <f ca="1">IF(Rutas_Despiece!A568&lt;&gt;Rutas_Despiece!A567,1,0)</f>
        <v>0</v>
      </c>
      <c r="B568" s="69" t="s">
        <v>1174</v>
      </c>
      <c r="C568">
        <f t="shared" ca="1" si="33"/>
        <v>1</v>
      </c>
      <c r="D568">
        <f t="shared" ca="1" si="34"/>
        <v>544</v>
      </c>
      <c r="E568">
        <f t="shared" ca="1" si="36"/>
        <v>990</v>
      </c>
      <c r="F568">
        <f t="shared" ca="1" si="35"/>
        <v>565</v>
      </c>
      <c r="G568" t="str">
        <f ca="1">INDEX(Rutas_Despiece!C:C,MATCH($F568,$D:$D,0))</f>
        <v>Rutas_Habituales_MTN</v>
      </c>
      <c r="H568" t="str">
        <f ca="1">INDEX(Rutas_Despiece!$D:$D,MATCH($F568,$D:$D,0))</f>
        <v>Ruta 10_20</v>
      </c>
      <c r="I568">
        <f ca="1">INDEX(Rutas_Despiece!$J:$J,MATCH($F568,$D:$D,0))</f>
        <v>41.63814</v>
      </c>
      <c r="J568">
        <f ca="1">INDEX(Rutas_Despiece!$K:$K,MATCH($F568,$D:$D,0))</f>
        <v>-0.87612000000000001</v>
      </c>
      <c r="L568" t="str">
        <f ca="1">INDEX(Rutas_Despiece!$F:$F,MATCH($F568,$D:$D,0))&amp;" "&amp;INDEX(Rutas_Despiece!$G:$G,MATCH($F568,$D:$D,0))</f>
        <v>Avd. San José nº 84</v>
      </c>
      <c r="M568" t="str">
        <f ca="1">INDEX(Rutas_Despiece!$H:$H,MATCH($F568,$D:$D,0))</f>
        <v>Zaragoza</v>
      </c>
      <c r="N568" t="str">
        <f ca="1">INDEX(Rutas_Despiece!$I:$I,MATCH($F568,$D:$D,0))</f>
        <v>Zaragoza, España</v>
      </c>
      <c r="O568" t="str">
        <f ca="1">INDEX(Rutas_Despiece!$L:$L,MATCH($F568,$D:$D,0))</f>
        <v>Mercado Rosales - Pd. Bus</v>
      </c>
      <c r="P568" s="39" t="str">
        <f ca="1">Rutas_Despiece!M568</f>
        <v>Ida</v>
      </c>
      <c r="Q568" s="39" t="str">
        <f ca="1">Rutas_Despiece!N568</f>
        <v>05:30</v>
      </c>
      <c r="R568" s="39" t="str">
        <f ca="1">Rutas_Despiece!O568</f>
        <v>13:30</v>
      </c>
      <c r="S568" s="39" t="str">
        <f ca="1">Rutas_Despiece!P568</f>
        <v>21:30</v>
      </c>
      <c r="T568" s="39">
        <f ca="1">Rutas_Despiece!Q568</f>
        <v>0</v>
      </c>
    </row>
    <row r="569" spans="1:20" x14ac:dyDescent="0.25">
      <c r="A569">
        <f ca="1">IF(Rutas_Despiece!A569&lt;&gt;Rutas_Despiece!A568,1,0)</f>
        <v>0</v>
      </c>
      <c r="B569" s="69" t="s">
        <v>1174</v>
      </c>
      <c r="C569">
        <f t="shared" ca="1" si="33"/>
        <v>1</v>
      </c>
      <c r="D569">
        <f t="shared" ca="1" si="34"/>
        <v>545</v>
      </c>
      <c r="E569">
        <f t="shared" ca="1" si="36"/>
        <v>990</v>
      </c>
      <c r="F569">
        <f t="shared" ca="1" si="35"/>
        <v>566</v>
      </c>
      <c r="G569" t="str">
        <f ca="1">INDEX(Rutas_Despiece!C:C,MATCH($F569,$D:$D,0))</f>
        <v>Rutas_Habituales_MTN</v>
      </c>
      <c r="H569" t="str">
        <f ca="1">INDEX(Rutas_Despiece!$D:$D,MATCH($F569,$D:$D,0))</f>
        <v>Ruta 10_20</v>
      </c>
      <c r="I569">
        <f ca="1">INDEX(Rutas_Despiece!$J:$J,MATCH($F569,$D:$D,0))</f>
        <v>41.637113499999998</v>
      </c>
      <c r="J569">
        <f ca="1">INDEX(Rutas_Despiece!$K:$K,MATCH($F569,$D:$D,0))</f>
        <v>-0.87745700000000004</v>
      </c>
      <c r="L569" t="str">
        <f ca="1">INDEX(Rutas_Despiece!$F:$F,MATCH($F569,$D:$D,0))&amp;" "&amp;INDEX(Rutas_Despiece!$G:$G,MATCH($F569,$D:$D,0))</f>
        <v xml:space="preserve">Avd. San José  </v>
      </c>
      <c r="M569" t="str">
        <f ca="1">INDEX(Rutas_Despiece!$H:$H,MATCH($F569,$D:$D,0))</f>
        <v>Zaragoza</v>
      </c>
      <c r="N569" t="str">
        <f ca="1">INDEX(Rutas_Despiece!$I:$I,MATCH($F569,$D:$D,0))</f>
        <v>Zaragoza, España</v>
      </c>
      <c r="O569" t="str">
        <f ca="1">INDEX(Rutas_Despiece!$L:$L,MATCH($F569,$D:$D,0))</f>
        <v>Esq. José Pellicer - Pd. Bus</v>
      </c>
      <c r="P569" s="39" t="str">
        <f ca="1">Rutas_Despiece!M569</f>
        <v>Vuelta</v>
      </c>
      <c r="Q569" s="39" t="str">
        <f ca="1">Rutas_Despiece!N569</f>
        <v/>
      </c>
      <c r="R569" s="39" t="str">
        <f ca="1">Rutas_Despiece!O569</f>
        <v/>
      </c>
      <c r="S569" s="39" t="str">
        <f ca="1">Rutas_Despiece!P569</f>
        <v/>
      </c>
      <c r="T569" s="39" t="str">
        <f ca="1">Rutas_Despiece!Q569</f>
        <v/>
      </c>
    </row>
    <row r="570" spans="1:20" x14ac:dyDescent="0.25">
      <c r="A570">
        <f ca="1">IF(Rutas_Despiece!A570&lt;&gt;Rutas_Despiece!A569,1,0)</f>
        <v>0</v>
      </c>
      <c r="B570" s="69" t="s">
        <v>1174</v>
      </c>
      <c r="C570">
        <f t="shared" ca="1" si="33"/>
        <v>1</v>
      </c>
      <c r="D570">
        <f t="shared" ca="1" si="34"/>
        <v>546</v>
      </c>
      <c r="E570">
        <f t="shared" ca="1" si="36"/>
        <v>990</v>
      </c>
      <c r="F570">
        <f t="shared" ca="1" si="35"/>
        <v>567</v>
      </c>
      <c r="G570" t="str">
        <f ca="1">INDEX(Rutas_Despiece!C:C,MATCH($F570,$D:$D,0))</f>
        <v>Rutas_Habituales_MTN</v>
      </c>
      <c r="H570" t="str">
        <f ca="1">INDEX(Rutas_Despiece!$D:$D,MATCH($F570,$D:$D,0))</f>
        <v>Ruta 10_20</v>
      </c>
      <c r="I570">
        <f ca="1">INDEX(Rutas_Despiece!$J:$J,MATCH($F570,$D:$D,0))</f>
        <v>41.646025999999999</v>
      </c>
      <c r="J570">
        <f ca="1">INDEX(Rutas_Despiece!$K:$K,MATCH($F570,$D:$D,0))</f>
        <v>-0.87219500000000005</v>
      </c>
      <c r="L570" t="str">
        <f ca="1">INDEX(Rutas_Despiece!$F:$F,MATCH($F570,$D:$D,0))&amp;" "&amp;INDEX(Rutas_Despiece!$G:$G,MATCH($F570,$D:$D,0))</f>
        <v xml:space="preserve">Avenida San José nº 200 </v>
      </c>
      <c r="M570" t="str">
        <f ca="1">INDEX(Rutas_Despiece!$H:$H,MATCH($F570,$D:$D,0))</f>
        <v>Zaragoza</v>
      </c>
      <c r="N570" t="str">
        <f ca="1">INDEX(Rutas_Despiece!$I:$I,MATCH($F570,$D:$D,0))</f>
        <v>Zaragoza, España</v>
      </c>
      <c r="O570" t="str">
        <f ca="1">INDEX(Rutas_Despiece!$L:$L,MATCH($F570,$D:$D,0))</f>
        <v>Pd. Bus</v>
      </c>
      <c r="P570" s="39" t="str">
        <f ca="1">Rutas_Despiece!M570</f>
        <v>Vuelta</v>
      </c>
      <c r="Q570" s="39" t="str">
        <f ca="1">Rutas_Despiece!N570</f>
        <v/>
      </c>
      <c r="R570" s="39" t="str">
        <f ca="1">Rutas_Despiece!O570</f>
        <v/>
      </c>
      <c r="S570" s="39" t="str">
        <f ca="1">Rutas_Despiece!P570</f>
        <v/>
      </c>
      <c r="T570" s="39" t="str">
        <f ca="1">Rutas_Despiece!Q570</f>
        <v/>
      </c>
    </row>
    <row r="571" spans="1:20" x14ac:dyDescent="0.25">
      <c r="A571">
        <f ca="1">IF(Rutas_Despiece!A571&lt;&gt;Rutas_Despiece!A570,1,0)</f>
        <v>0</v>
      </c>
      <c r="B571" s="69" t="s">
        <v>1174</v>
      </c>
      <c r="C571">
        <f t="shared" ca="1" si="33"/>
        <v>1</v>
      </c>
      <c r="D571">
        <f t="shared" ca="1" si="34"/>
        <v>547</v>
      </c>
      <c r="E571">
        <f t="shared" ca="1" si="36"/>
        <v>990</v>
      </c>
      <c r="F571">
        <f t="shared" ca="1" si="35"/>
        <v>568</v>
      </c>
      <c r="G571" t="str">
        <f ca="1">INDEX(Rutas_Despiece!C:C,MATCH($F571,$D:$D,0))</f>
        <v>Rutas_Habituales_MTN</v>
      </c>
      <c r="H571" t="str">
        <f ca="1">INDEX(Rutas_Despiece!$D:$D,MATCH($F571,$D:$D,0))</f>
        <v>Ruta 10_20</v>
      </c>
      <c r="I571">
        <f ca="1">INDEX(Rutas_Despiece!$J:$J,MATCH($F571,$D:$D,0))</f>
        <v>41.632263199999997</v>
      </c>
      <c r="J571">
        <f ca="1">INDEX(Rutas_Despiece!$K:$K,MATCH($F571,$D:$D,0))</f>
        <v>-0.87950649999999997</v>
      </c>
      <c r="L571" t="str">
        <f ca="1">INDEX(Rutas_Despiece!$F:$F,MATCH($F571,$D:$D,0))&amp;" "&amp;INDEX(Rutas_Despiece!$G:$G,MATCH($F571,$D:$D,0))</f>
        <v xml:space="preserve">Terrazas de Cuellar  </v>
      </c>
      <c r="M571" t="str">
        <f ca="1">INDEX(Rutas_Despiece!$H:$H,MATCH($F571,$D:$D,0))</f>
        <v>Zaragoza</v>
      </c>
      <c r="N571" t="str">
        <f ca="1">INDEX(Rutas_Despiece!$I:$I,MATCH($F571,$D:$D,0))</f>
        <v>Zaragoza, España</v>
      </c>
      <c r="O571" t="str">
        <f ca="1">INDEX(Rutas_Despiece!$L:$L,MATCH($F571,$D:$D,0))</f>
        <v>Pd. Bus</v>
      </c>
      <c r="P571" s="39" t="str">
        <f ca="1">Rutas_Despiece!M571</f>
        <v>Vuelta</v>
      </c>
      <c r="Q571" s="39" t="str">
        <f ca="1">Rutas_Despiece!N571</f>
        <v/>
      </c>
      <c r="R571" s="39" t="str">
        <f ca="1">Rutas_Despiece!O571</f>
        <v/>
      </c>
      <c r="S571" s="39" t="str">
        <f ca="1">Rutas_Despiece!P571</f>
        <v/>
      </c>
      <c r="T571" s="39" t="str">
        <f ca="1">Rutas_Despiece!Q571</f>
        <v/>
      </c>
    </row>
    <row r="572" spans="1:20" x14ac:dyDescent="0.25">
      <c r="A572">
        <f ca="1">IF(Rutas_Despiece!A572&lt;&gt;Rutas_Despiece!A571,1,0)</f>
        <v>0</v>
      </c>
      <c r="B572" s="69" t="s">
        <v>1174</v>
      </c>
      <c r="C572">
        <f t="shared" ca="1" si="33"/>
        <v>1</v>
      </c>
      <c r="D572">
        <f t="shared" ca="1" si="34"/>
        <v>548</v>
      </c>
      <c r="E572">
        <f t="shared" ca="1" si="36"/>
        <v>990</v>
      </c>
      <c r="F572">
        <f t="shared" ca="1" si="35"/>
        <v>569</v>
      </c>
      <c r="G572" t="str">
        <f ca="1">INDEX(Rutas_Despiece!C:C,MATCH($F572,$D:$D,0))</f>
        <v>Rutas_Habituales_MTN</v>
      </c>
      <c r="H572" t="str">
        <f ca="1">INDEX(Rutas_Despiece!$D:$D,MATCH($F572,$D:$D,0))</f>
        <v>Ruta 10_20</v>
      </c>
      <c r="I572">
        <f ca="1">INDEX(Rutas_Despiece!$J:$J,MATCH($F572,$D:$D,0))</f>
        <v>41.6327468</v>
      </c>
      <c r="J572">
        <f ca="1">INDEX(Rutas_Despiece!$K:$K,MATCH($F572,$D:$D,0))</f>
        <v>-0.87671580000000005</v>
      </c>
      <c r="L572" t="str">
        <f ca="1">INDEX(Rutas_Despiece!$F:$F,MATCH($F572,$D:$D,0))&amp;" "&amp;INDEX(Rutas_Despiece!$G:$G,MATCH($F572,$D:$D,0))</f>
        <v xml:space="preserve">Melilla  </v>
      </c>
      <c r="M572" t="str">
        <f ca="1">INDEX(Rutas_Despiece!$H:$H,MATCH($F572,$D:$D,0))</f>
        <v>Zaragoza</v>
      </c>
      <c r="N572" t="str">
        <f ca="1">INDEX(Rutas_Despiece!$I:$I,MATCH($F572,$D:$D,0))</f>
        <v>Zaragoza, España</v>
      </c>
      <c r="O572" t="str">
        <f ca="1">INDEX(Rutas_Despiece!$L:$L,MATCH($F572,$D:$D,0))</f>
        <v>Frente Escultor Salas</v>
      </c>
      <c r="P572" s="39" t="str">
        <f ca="1">Rutas_Despiece!M572</f>
        <v>Vuelta</v>
      </c>
      <c r="Q572" s="39" t="str">
        <f ca="1">Rutas_Despiece!N572</f>
        <v/>
      </c>
      <c r="R572" s="39" t="str">
        <f ca="1">Rutas_Despiece!O572</f>
        <v/>
      </c>
      <c r="S572" s="39" t="str">
        <f ca="1">Rutas_Despiece!P572</f>
        <v/>
      </c>
      <c r="T572" s="39" t="str">
        <f ca="1">Rutas_Despiece!Q572</f>
        <v/>
      </c>
    </row>
    <row r="573" spans="1:20" x14ac:dyDescent="0.25">
      <c r="A573">
        <f ca="1">IF(Rutas_Despiece!A573&lt;&gt;Rutas_Despiece!A572,1,0)</f>
        <v>0</v>
      </c>
      <c r="B573" s="69" t="s">
        <v>1174</v>
      </c>
      <c r="C573">
        <f t="shared" ca="1" si="33"/>
        <v>1</v>
      </c>
      <c r="D573">
        <f t="shared" ca="1" si="34"/>
        <v>549</v>
      </c>
      <c r="E573">
        <f t="shared" ca="1" si="36"/>
        <v>990</v>
      </c>
      <c r="F573">
        <f t="shared" ca="1" si="35"/>
        <v>570</v>
      </c>
      <c r="G573" t="str">
        <f ca="1">INDEX(Rutas_Despiece!C:C,MATCH($F573,$D:$D,0))</f>
        <v>Rutas_Habituales_MTN</v>
      </c>
      <c r="H573" t="str">
        <f ca="1">INDEX(Rutas_Despiece!$D:$D,MATCH($F573,$D:$D,0))</f>
        <v>Ruta 10_20</v>
      </c>
      <c r="I573">
        <f ca="1">INDEX(Rutas_Despiece!$J:$J,MATCH($F573,$D:$D,0))</f>
        <v>41.634249099999998</v>
      </c>
      <c r="J573">
        <f ca="1">INDEX(Rutas_Despiece!$K:$K,MATCH($F573,$D:$D,0))</f>
        <v>-0.87529219999999996</v>
      </c>
      <c r="L573" t="str">
        <f ca="1">INDEX(Rutas_Despiece!$F:$F,MATCH($F573,$D:$D,0))&amp;" "&amp;INDEX(Rutas_Despiece!$G:$G,MATCH($F573,$D:$D,0))</f>
        <v xml:space="preserve">Zaragoza la Vieja  </v>
      </c>
      <c r="M573" t="str">
        <f ca="1">INDEX(Rutas_Despiece!$H:$H,MATCH($F573,$D:$D,0))</f>
        <v>Zaragoza</v>
      </c>
      <c r="N573" t="str">
        <f ca="1">INDEX(Rutas_Despiece!$I:$I,MATCH($F573,$D:$D,0))</f>
        <v>Zaragoza, España</v>
      </c>
      <c r="O573" t="str">
        <f ca="1">INDEX(Rutas_Despiece!$L:$L,MATCH($F573,$D:$D,0))</f>
        <v>Frente nº 5</v>
      </c>
      <c r="P573" s="39" t="str">
        <f ca="1">Rutas_Despiece!M573</f>
        <v>Vuelta</v>
      </c>
      <c r="Q573" s="39" t="str">
        <f ca="1">Rutas_Despiece!N573</f>
        <v/>
      </c>
      <c r="R573" s="39" t="str">
        <f ca="1">Rutas_Despiece!O573</f>
        <v/>
      </c>
      <c r="S573" s="39" t="str">
        <f ca="1">Rutas_Despiece!P573</f>
        <v/>
      </c>
      <c r="T573" s="39" t="str">
        <f ca="1">Rutas_Despiece!Q573</f>
        <v/>
      </c>
    </row>
    <row r="574" spans="1:20" x14ac:dyDescent="0.25">
      <c r="A574">
        <f ca="1">IF(Rutas_Despiece!A574&lt;&gt;Rutas_Despiece!A573,1,0)</f>
        <v>0</v>
      </c>
      <c r="B574" s="69" t="s">
        <v>1174</v>
      </c>
      <c r="C574">
        <f t="shared" ca="1" si="33"/>
        <v>1</v>
      </c>
      <c r="D574">
        <f t="shared" ca="1" si="34"/>
        <v>550</v>
      </c>
      <c r="E574">
        <f t="shared" ca="1" si="36"/>
        <v>990</v>
      </c>
      <c r="F574">
        <f t="shared" ca="1" si="35"/>
        <v>571</v>
      </c>
      <c r="G574" t="str">
        <f ca="1">INDEX(Rutas_Despiece!C:C,MATCH($F574,$D:$D,0))</f>
        <v>Rutas_Habituales_MTN</v>
      </c>
      <c r="H574" t="str">
        <f ca="1">INDEX(Rutas_Despiece!$D:$D,MATCH($F574,$D:$D,0))</f>
        <v>Ruta 10_20</v>
      </c>
      <c r="I574">
        <f ca="1">INDEX(Rutas_Despiece!$J:$J,MATCH($F574,$D:$D,0))</f>
        <v>41.749628000000001</v>
      </c>
      <c r="J574">
        <f ca="1">INDEX(Rutas_Despiece!$K:$K,MATCH($F574,$D:$D,0))</f>
        <v>-1.1755139999999999</v>
      </c>
      <c r="L574" t="str">
        <f ca="1">INDEX(Rutas_Despiece!$F:$F,MATCH($F574,$D:$D,0))&amp;" "&amp;INDEX(Rutas_Despiece!$G:$G,MATCH($F574,$D:$D,0))</f>
        <v xml:space="preserve">Pol. Ind Entrerrios </v>
      </c>
      <c r="M574" t="str">
        <f ca="1">INDEX(Rutas_Despiece!$H:$H,MATCH($F574,$D:$D,0))</f>
        <v>Figueruelas</v>
      </c>
      <c r="N574" t="str">
        <f ca="1">INDEX(Rutas_Despiece!$I:$I,MATCH($F574,$D:$D,0))</f>
        <v>Zaragoza, España</v>
      </c>
      <c r="O574" t="str">
        <f ca="1">INDEX(Rutas_Despiece!$L:$L,MATCH($F574,$D:$D,0))</f>
        <v>Opel Puerta 5</v>
      </c>
      <c r="P574" s="39" t="str">
        <f ca="1">Rutas_Despiece!M574</f>
        <v>Vuelta</v>
      </c>
      <c r="Q574" s="39" t="str">
        <f ca="1">Rutas_Despiece!N574</f>
        <v/>
      </c>
      <c r="R574" s="39" t="str">
        <f ca="1">Rutas_Despiece!O574</f>
        <v/>
      </c>
      <c r="S574" s="39" t="str">
        <f ca="1">Rutas_Despiece!P574</f>
        <v/>
      </c>
      <c r="T574" s="39" t="str">
        <f ca="1">Rutas_Despiece!Q574</f>
        <v/>
      </c>
    </row>
    <row r="575" spans="1:20" x14ac:dyDescent="0.25">
      <c r="A575">
        <f ca="1">IF(Rutas_Despiece!A575&lt;&gt;Rutas_Despiece!A574,1,0)</f>
        <v>1</v>
      </c>
      <c r="B575" s="69" t="s">
        <v>1174</v>
      </c>
      <c r="C575">
        <f t="shared" ca="1" si="33"/>
        <v>0</v>
      </c>
      <c r="D575">
        <f t="shared" ca="1" si="34"/>
        <v>550</v>
      </c>
      <c r="E575">
        <f t="shared" ca="1" si="36"/>
        <v>990</v>
      </c>
      <c r="F575">
        <f t="shared" ca="1" si="35"/>
        <v>572</v>
      </c>
      <c r="G575" t="str">
        <f ca="1">INDEX(Rutas_Despiece!C:C,MATCH($F575,$D:$D,0))</f>
        <v>Rutas_Habituales_MTN</v>
      </c>
      <c r="H575" t="str">
        <f ca="1">INDEX(Rutas_Despiece!$D:$D,MATCH($F575,$D:$D,0))</f>
        <v>Ruta 10_20</v>
      </c>
      <c r="I575">
        <f ca="1">INDEX(Rutas_Despiece!$J:$J,MATCH($F575,$D:$D,0))</f>
        <v>41.749628000000001</v>
      </c>
      <c r="J575">
        <f ca="1">INDEX(Rutas_Despiece!$K:$K,MATCH($F575,$D:$D,0))</f>
        <v>-1.1755139999999999</v>
      </c>
      <c r="L575" t="str">
        <f ca="1">INDEX(Rutas_Despiece!$F:$F,MATCH($F575,$D:$D,0))&amp;" "&amp;INDEX(Rutas_Despiece!$G:$G,MATCH($F575,$D:$D,0))</f>
        <v xml:space="preserve">Pol. Ind Entrerrios </v>
      </c>
      <c r="M575" t="str">
        <f ca="1">INDEX(Rutas_Despiece!$H:$H,MATCH($F575,$D:$D,0))</f>
        <v>Figueruelas</v>
      </c>
      <c r="N575" t="str">
        <f ca="1">INDEX(Rutas_Despiece!$I:$I,MATCH($F575,$D:$D,0))</f>
        <v>Zaragoza, España</v>
      </c>
      <c r="O575" t="str">
        <f ca="1">INDEX(Rutas_Despiece!$L:$L,MATCH($F575,$D:$D,0))</f>
        <v>Opel Puerta 5</v>
      </c>
      <c r="P575" s="39" t="str">
        <f ca="1">Rutas_Despiece!M575</f>
        <v>Ida</v>
      </c>
      <c r="Q575" s="39" t="str">
        <f ca="1">Rutas_Despiece!N575</f>
        <v/>
      </c>
      <c r="R575" s="39" t="str">
        <f ca="1">Rutas_Despiece!O575</f>
        <v/>
      </c>
      <c r="S575" s="39" t="str">
        <f ca="1">Rutas_Despiece!P575</f>
        <v/>
      </c>
      <c r="T575" s="39">
        <f ca="1">Rutas_Despiece!Q575</f>
        <v>0</v>
      </c>
    </row>
    <row r="576" spans="1:20" x14ac:dyDescent="0.25">
      <c r="A576">
        <f ca="1">IF(Rutas_Despiece!A576&lt;&gt;Rutas_Despiece!A575,1,0)</f>
        <v>0</v>
      </c>
      <c r="B576" s="69" t="s">
        <v>1174</v>
      </c>
      <c r="C576">
        <f t="shared" ca="1" si="33"/>
        <v>1</v>
      </c>
      <c r="D576">
        <f t="shared" ca="1" si="34"/>
        <v>551</v>
      </c>
      <c r="E576">
        <f t="shared" ca="1" si="36"/>
        <v>990</v>
      </c>
      <c r="F576">
        <f t="shared" ca="1" si="35"/>
        <v>573</v>
      </c>
      <c r="G576" t="str">
        <f ca="1">INDEX(Rutas_Despiece!C:C,MATCH($F576,$D:$D,0))</f>
        <v>Rutas_Habituales_MTN</v>
      </c>
      <c r="H576" t="str">
        <f ca="1">INDEX(Rutas_Despiece!$D:$D,MATCH($F576,$D:$D,0))</f>
        <v>Ruta 10_20</v>
      </c>
      <c r="I576">
        <f ca="1">INDEX(Rutas_Despiece!$J:$J,MATCH($F576,$D:$D,0))</f>
        <v>41.63814</v>
      </c>
      <c r="J576">
        <f ca="1">INDEX(Rutas_Despiece!$K:$K,MATCH($F576,$D:$D,0))</f>
        <v>-0.87612000000000001</v>
      </c>
      <c r="L576" t="str">
        <f ca="1">INDEX(Rutas_Despiece!$F:$F,MATCH($F576,$D:$D,0))&amp;" "&amp;INDEX(Rutas_Despiece!$G:$G,MATCH($F576,$D:$D,0))</f>
        <v>Avd. San José nº 84</v>
      </c>
      <c r="M576" t="str">
        <f ca="1">INDEX(Rutas_Despiece!$H:$H,MATCH($F576,$D:$D,0))</f>
        <v>Zaragoza</v>
      </c>
      <c r="N576" t="str">
        <f ca="1">INDEX(Rutas_Despiece!$I:$I,MATCH($F576,$D:$D,0))</f>
        <v>Zaragoza, España</v>
      </c>
      <c r="O576" t="str">
        <f ca="1">INDEX(Rutas_Despiece!$L:$L,MATCH($F576,$D:$D,0))</f>
        <v>Mercado Rosales - Pd. Bus</v>
      </c>
      <c r="P576" s="39" t="str">
        <f ca="1">Rutas_Despiece!M576</f>
        <v>Ida</v>
      </c>
      <c r="Q576" s="39" t="str">
        <f ca="1">Rutas_Despiece!N576</f>
        <v>04:53</v>
      </c>
      <c r="R576" s="39" t="str">
        <f ca="1">Rutas_Despiece!O576</f>
        <v>12:48</v>
      </c>
      <c r="S576" s="39" t="str">
        <f ca="1">Rutas_Despiece!P576</f>
        <v>20:48</v>
      </c>
      <c r="T576" s="39">
        <f ca="1">Rutas_Despiece!Q576</f>
        <v>0</v>
      </c>
    </row>
    <row r="577" spans="1:20" x14ac:dyDescent="0.25">
      <c r="A577">
        <f ca="1">IF(Rutas_Despiece!A577&lt;&gt;Rutas_Despiece!A576,1,0)</f>
        <v>0</v>
      </c>
      <c r="B577" s="69" t="s">
        <v>1174</v>
      </c>
      <c r="C577">
        <f t="shared" ca="1" si="33"/>
        <v>1</v>
      </c>
      <c r="D577">
        <f t="shared" ca="1" si="34"/>
        <v>552</v>
      </c>
      <c r="E577">
        <f t="shared" ca="1" si="36"/>
        <v>990</v>
      </c>
      <c r="F577">
        <f t="shared" ca="1" si="35"/>
        <v>574</v>
      </c>
      <c r="G577" t="str">
        <f ca="1">INDEX(Rutas_Despiece!C:C,MATCH($F577,$D:$D,0))</f>
        <v>Rutas_Habituales_MTN</v>
      </c>
      <c r="H577" t="str">
        <f ca="1">INDEX(Rutas_Despiece!$D:$D,MATCH($F577,$D:$D,0))</f>
        <v>Ruta 10_20</v>
      </c>
      <c r="I577">
        <f ca="1">INDEX(Rutas_Despiece!$J:$J,MATCH($F577,$D:$D,0))</f>
        <v>41.637113499999998</v>
      </c>
      <c r="J577">
        <f ca="1">INDEX(Rutas_Despiece!$K:$K,MATCH($F577,$D:$D,0))</f>
        <v>-0.87745700000000004</v>
      </c>
      <c r="L577" t="str">
        <f ca="1">INDEX(Rutas_Despiece!$F:$F,MATCH($F577,$D:$D,0))&amp;" "&amp;INDEX(Rutas_Despiece!$G:$G,MATCH($F577,$D:$D,0))</f>
        <v xml:space="preserve">Avd. San José  </v>
      </c>
      <c r="M577" t="str">
        <f ca="1">INDEX(Rutas_Despiece!$H:$H,MATCH($F577,$D:$D,0))</f>
        <v>Zaragoza</v>
      </c>
      <c r="N577" t="str">
        <f ca="1">INDEX(Rutas_Despiece!$I:$I,MATCH($F577,$D:$D,0))</f>
        <v>Zaragoza, España</v>
      </c>
      <c r="O577" t="str">
        <f ca="1">INDEX(Rutas_Despiece!$L:$L,MATCH($F577,$D:$D,0))</f>
        <v>Esq. José Pellicer - Pd. Bus</v>
      </c>
      <c r="P577" s="39" t="str">
        <f ca="1">Rutas_Despiece!M577</f>
        <v>Ida</v>
      </c>
      <c r="Q577" s="39" t="str">
        <f ca="1">Rutas_Despiece!N577</f>
        <v>04:55</v>
      </c>
      <c r="R577" s="39" t="str">
        <f ca="1">Rutas_Despiece!O577</f>
        <v>12:50</v>
      </c>
      <c r="S577" s="39" t="str">
        <f ca="1">Rutas_Despiece!P577</f>
        <v>20:50</v>
      </c>
      <c r="T577" s="39">
        <f ca="1">Rutas_Despiece!Q577</f>
        <v>0</v>
      </c>
    </row>
    <row r="578" spans="1:20" x14ac:dyDescent="0.25">
      <c r="A578">
        <f ca="1">IF(Rutas_Despiece!A578&lt;&gt;Rutas_Despiece!A577,1,0)</f>
        <v>0</v>
      </c>
      <c r="B578" s="69" t="s">
        <v>1174</v>
      </c>
      <c r="C578">
        <f t="shared" ca="1" si="33"/>
        <v>1</v>
      </c>
      <c r="D578">
        <f t="shared" ca="1" si="34"/>
        <v>553</v>
      </c>
      <c r="E578">
        <f t="shared" ca="1" si="36"/>
        <v>990</v>
      </c>
      <c r="F578">
        <f t="shared" ca="1" si="35"/>
        <v>575</v>
      </c>
      <c r="G578" t="str">
        <f ca="1">INDEX(Rutas_Despiece!C:C,MATCH($F578,$D:$D,0))</f>
        <v>Rutas_Habituales_MTN</v>
      </c>
      <c r="H578" t="str">
        <f ca="1">INDEX(Rutas_Despiece!$D:$D,MATCH($F578,$D:$D,0))</f>
        <v>Ruta 10_20</v>
      </c>
      <c r="I578">
        <f ca="1">INDEX(Rutas_Despiece!$J:$J,MATCH($F578,$D:$D,0))</f>
        <v>41.646025999999999</v>
      </c>
      <c r="J578">
        <f ca="1">INDEX(Rutas_Despiece!$K:$K,MATCH($F578,$D:$D,0))</f>
        <v>-0.87219500000000005</v>
      </c>
      <c r="L578" t="str">
        <f ca="1">INDEX(Rutas_Despiece!$F:$F,MATCH($F578,$D:$D,0))&amp;" "&amp;INDEX(Rutas_Despiece!$G:$G,MATCH($F578,$D:$D,0))</f>
        <v xml:space="preserve">Avenida San José nº 200 </v>
      </c>
      <c r="M578" t="str">
        <f ca="1">INDEX(Rutas_Despiece!$H:$H,MATCH($F578,$D:$D,0))</f>
        <v>Zaragoza</v>
      </c>
      <c r="N578" t="str">
        <f ca="1">INDEX(Rutas_Despiece!$I:$I,MATCH($F578,$D:$D,0))</f>
        <v>Zaragoza, España</v>
      </c>
      <c r="O578" t="str">
        <f ca="1">INDEX(Rutas_Despiece!$L:$L,MATCH($F578,$D:$D,0))</f>
        <v>Pd. Bus</v>
      </c>
      <c r="P578" s="39" t="str">
        <f ca="1">Rutas_Despiece!M578</f>
        <v>Ida</v>
      </c>
      <c r="Q578" s="39" t="str">
        <f ca="1">Rutas_Despiece!N578</f>
        <v>04:57</v>
      </c>
      <c r="R578" s="39" t="str">
        <f ca="1">Rutas_Despiece!O578</f>
        <v>12:53</v>
      </c>
      <c r="S578" s="39" t="str">
        <f ca="1">Rutas_Despiece!P578</f>
        <v>20:53</v>
      </c>
      <c r="T578" s="39">
        <f ca="1">Rutas_Despiece!Q578</f>
        <v>0</v>
      </c>
    </row>
    <row r="579" spans="1:20" x14ac:dyDescent="0.25">
      <c r="A579">
        <f ca="1">IF(Rutas_Despiece!A579&lt;&gt;Rutas_Despiece!A578,1,0)</f>
        <v>0</v>
      </c>
      <c r="B579" s="69" t="s">
        <v>1174</v>
      </c>
      <c r="C579">
        <f t="shared" ref="C579:C642" ca="1" si="37">IF(A579,0,1)</f>
        <v>1</v>
      </c>
      <c r="D579">
        <f t="shared" ca="1" si="34"/>
        <v>554</v>
      </c>
      <c r="E579">
        <f t="shared" ca="1" si="36"/>
        <v>990</v>
      </c>
      <c r="F579">
        <f t="shared" ca="1" si="35"/>
        <v>576</v>
      </c>
      <c r="G579" t="str">
        <f ca="1">INDEX(Rutas_Despiece!C:C,MATCH($F579,$D:$D,0))</f>
        <v>Rutas_Habituales_MTN</v>
      </c>
      <c r="H579" t="str">
        <f ca="1">INDEX(Rutas_Despiece!$D:$D,MATCH($F579,$D:$D,0))</f>
        <v>Ruta 10_20</v>
      </c>
      <c r="I579">
        <f ca="1">INDEX(Rutas_Despiece!$J:$J,MATCH($F579,$D:$D,0))</f>
        <v>41.632263199999997</v>
      </c>
      <c r="J579">
        <f ca="1">INDEX(Rutas_Despiece!$K:$K,MATCH($F579,$D:$D,0))</f>
        <v>-0.87950649999999997</v>
      </c>
      <c r="L579" t="str">
        <f ca="1">INDEX(Rutas_Despiece!$F:$F,MATCH($F579,$D:$D,0))&amp;" "&amp;INDEX(Rutas_Despiece!$G:$G,MATCH($F579,$D:$D,0))</f>
        <v xml:space="preserve">Terrazas de Cuellar  </v>
      </c>
      <c r="M579" t="str">
        <f ca="1">INDEX(Rutas_Despiece!$H:$H,MATCH($F579,$D:$D,0))</f>
        <v>Zaragoza</v>
      </c>
      <c r="N579" t="str">
        <f ca="1">INDEX(Rutas_Despiece!$I:$I,MATCH($F579,$D:$D,0))</f>
        <v>Zaragoza, España</v>
      </c>
      <c r="O579" t="str">
        <f ca="1">INDEX(Rutas_Despiece!$L:$L,MATCH($F579,$D:$D,0))</f>
        <v>Pd. Bus</v>
      </c>
      <c r="P579" s="39" t="str">
        <f ca="1">Rutas_Despiece!M579</f>
        <v>Ida</v>
      </c>
      <c r="Q579" s="39" t="str">
        <f ca="1">Rutas_Despiece!N579</f>
        <v>04:58</v>
      </c>
      <c r="R579" s="39" t="str">
        <f ca="1">Rutas_Despiece!O579</f>
        <v>12:54</v>
      </c>
      <c r="S579" s="39" t="str">
        <f ca="1">Rutas_Despiece!P579</f>
        <v>20:54</v>
      </c>
      <c r="T579" s="39">
        <f ca="1">Rutas_Despiece!Q579</f>
        <v>0</v>
      </c>
    </row>
    <row r="580" spans="1:20" x14ac:dyDescent="0.25">
      <c r="A580">
        <f ca="1">IF(Rutas_Despiece!A580&lt;&gt;Rutas_Despiece!A579,1,0)</f>
        <v>0</v>
      </c>
      <c r="B580" s="69" t="s">
        <v>1174</v>
      </c>
      <c r="C580">
        <f t="shared" ca="1" si="37"/>
        <v>1</v>
      </c>
      <c r="D580">
        <f t="shared" ref="D580:D643" ca="1" si="38">D579+C580</f>
        <v>555</v>
      </c>
      <c r="E580">
        <f t="shared" ca="1" si="36"/>
        <v>990</v>
      </c>
      <c r="F580">
        <f t="shared" ref="F580:F643" ca="1" si="39">IF(F579&lt;E580,F579+1,"")</f>
        <v>577</v>
      </c>
      <c r="G580" t="str">
        <f ca="1">INDEX(Rutas_Despiece!C:C,MATCH($F580,$D:$D,0))</f>
        <v>Rutas_Habituales_MTN</v>
      </c>
      <c r="H580" t="str">
        <f ca="1">INDEX(Rutas_Despiece!$D:$D,MATCH($F580,$D:$D,0))</f>
        <v>Ruta 10_20</v>
      </c>
      <c r="I580">
        <f ca="1">INDEX(Rutas_Despiece!$J:$J,MATCH($F580,$D:$D,0))</f>
        <v>41.6327468</v>
      </c>
      <c r="J580">
        <f ca="1">INDEX(Rutas_Despiece!$K:$K,MATCH($F580,$D:$D,0))</f>
        <v>-0.87671580000000005</v>
      </c>
      <c r="L580" t="str">
        <f ca="1">INDEX(Rutas_Despiece!$F:$F,MATCH($F580,$D:$D,0))&amp;" "&amp;INDEX(Rutas_Despiece!$G:$G,MATCH($F580,$D:$D,0))</f>
        <v xml:space="preserve">Melilla  </v>
      </c>
      <c r="M580" t="str">
        <f ca="1">INDEX(Rutas_Despiece!$H:$H,MATCH($F580,$D:$D,0))</f>
        <v>Zaragoza</v>
      </c>
      <c r="N580" t="str">
        <f ca="1">INDEX(Rutas_Despiece!$I:$I,MATCH($F580,$D:$D,0))</f>
        <v>Zaragoza, España</v>
      </c>
      <c r="O580" t="str">
        <f ca="1">INDEX(Rutas_Despiece!$L:$L,MATCH($F580,$D:$D,0))</f>
        <v>Frente Escultor Salas</v>
      </c>
      <c r="P580" s="39" t="str">
        <f ca="1">Rutas_Despiece!M580</f>
        <v>Ida</v>
      </c>
      <c r="Q580" s="39" t="str">
        <f ca="1">Rutas_Despiece!N580</f>
        <v>04:59</v>
      </c>
      <c r="R580" s="39" t="str">
        <f ca="1">Rutas_Despiece!O580</f>
        <v>12:55</v>
      </c>
      <c r="S580" s="39" t="str">
        <f ca="1">Rutas_Despiece!P580</f>
        <v>20:55</v>
      </c>
      <c r="T580" s="39">
        <f ca="1">Rutas_Despiece!Q580</f>
        <v>0</v>
      </c>
    </row>
    <row r="581" spans="1:20" x14ac:dyDescent="0.25">
      <c r="A581">
        <f ca="1">IF(Rutas_Despiece!A581&lt;&gt;Rutas_Despiece!A580,1,0)</f>
        <v>0</v>
      </c>
      <c r="B581" s="69" t="s">
        <v>1174</v>
      </c>
      <c r="C581">
        <f t="shared" ca="1" si="37"/>
        <v>1</v>
      </c>
      <c r="D581">
        <f t="shared" ca="1" si="38"/>
        <v>556</v>
      </c>
      <c r="E581">
        <f t="shared" ref="E581:E644" ca="1" si="40">E580</f>
        <v>990</v>
      </c>
      <c r="F581">
        <f t="shared" ca="1" si="39"/>
        <v>578</v>
      </c>
      <c r="G581" t="str">
        <f ca="1">INDEX(Rutas_Despiece!C:C,MATCH($F581,$D:$D,0))</f>
        <v>Rutas_Habituales_MTN</v>
      </c>
      <c r="H581" t="str">
        <f ca="1">INDEX(Rutas_Despiece!$D:$D,MATCH($F581,$D:$D,0))</f>
        <v>Ruta 10_20</v>
      </c>
      <c r="I581">
        <f ca="1">INDEX(Rutas_Despiece!$J:$J,MATCH($F581,$D:$D,0))</f>
        <v>41.634249099999998</v>
      </c>
      <c r="J581">
        <f ca="1">INDEX(Rutas_Despiece!$K:$K,MATCH($F581,$D:$D,0))</f>
        <v>-0.87529219999999996</v>
      </c>
      <c r="L581" t="str">
        <f ca="1">INDEX(Rutas_Despiece!$F:$F,MATCH($F581,$D:$D,0))&amp;" "&amp;INDEX(Rutas_Despiece!$G:$G,MATCH($F581,$D:$D,0))</f>
        <v xml:space="preserve">Zaragoza la Vieja  </v>
      </c>
      <c r="M581" t="str">
        <f ca="1">INDEX(Rutas_Despiece!$H:$H,MATCH($F581,$D:$D,0))</f>
        <v>Zaragoza</v>
      </c>
      <c r="N581" t="str">
        <f ca="1">INDEX(Rutas_Despiece!$I:$I,MATCH($F581,$D:$D,0))</f>
        <v>Zaragoza, España</v>
      </c>
      <c r="O581" t="str">
        <f ca="1">INDEX(Rutas_Despiece!$L:$L,MATCH($F581,$D:$D,0))</f>
        <v>Frente nº 5</v>
      </c>
      <c r="P581" s="39" t="str">
        <f ca="1">Rutas_Despiece!M581</f>
        <v>Ida</v>
      </c>
      <c r="Q581" s="39" t="str">
        <f ca="1">Rutas_Despiece!N581</f>
        <v>05:00</v>
      </c>
      <c r="R581" s="39" t="str">
        <f ca="1">Rutas_Despiece!O581</f>
        <v>12:56</v>
      </c>
      <c r="S581" s="39" t="str">
        <f ca="1">Rutas_Despiece!P581</f>
        <v>20:56</v>
      </c>
      <c r="T581" s="39">
        <f ca="1">Rutas_Despiece!Q581</f>
        <v>0</v>
      </c>
    </row>
    <row r="582" spans="1:20" x14ac:dyDescent="0.25">
      <c r="A582">
        <f ca="1">IF(Rutas_Despiece!A582&lt;&gt;Rutas_Despiece!A581,1,0)</f>
        <v>0</v>
      </c>
      <c r="B582" s="69" t="s">
        <v>1174</v>
      </c>
      <c r="C582">
        <f t="shared" ca="1" si="37"/>
        <v>1</v>
      </c>
      <c r="D582">
        <f t="shared" ca="1" si="38"/>
        <v>557</v>
      </c>
      <c r="E582">
        <f t="shared" ca="1" si="40"/>
        <v>990</v>
      </c>
      <c r="F582">
        <f t="shared" ca="1" si="39"/>
        <v>579</v>
      </c>
      <c r="G582" t="str">
        <f ca="1">INDEX(Rutas_Despiece!C:C,MATCH($F582,$D:$D,0))</f>
        <v>Rutas_Habituales_MTN</v>
      </c>
      <c r="H582" t="str">
        <f ca="1">INDEX(Rutas_Despiece!$D:$D,MATCH($F582,$D:$D,0))</f>
        <v>Ruta 11_20</v>
      </c>
      <c r="I582">
        <f ca="1">INDEX(Rutas_Despiece!$J:$J,MATCH($F582,$D:$D,0))</f>
        <v>41.660884000000003</v>
      </c>
      <c r="J582">
        <f ca="1">INDEX(Rutas_Despiece!$K:$K,MATCH($F582,$D:$D,0))</f>
        <v>-0.89553700000000003</v>
      </c>
      <c r="L582" t="str">
        <f ca="1">INDEX(Rutas_Despiece!$F:$F,MATCH($F582,$D:$D,0))&amp;" "&amp;INDEX(Rutas_Despiece!$G:$G,MATCH($F582,$D:$D,0))</f>
        <v xml:space="preserve">Avd. Almozara </v>
      </c>
      <c r="M582" t="str">
        <f ca="1">INDEX(Rutas_Despiece!$H:$H,MATCH($F582,$D:$D,0))</f>
        <v>Zaragoza</v>
      </c>
      <c r="N582" t="str">
        <f ca="1">INDEX(Rutas_Despiece!$I:$I,MATCH($F582,$D:$D,0))</f>
        <v>Zaragoza, España</v>
      </c>
      <c r="O582" t="str">
        <f ca="1">INDEX(Rutas_Despiece!$L:$L,MATCH($F582,$D:$D,0))</f>
        <v xml:space="preserve"> Frente nº 7 - Ibercaja - Pd. Bus</v>
      </c>
      <c r="P582" s="39" t="str">
        <f ca="1">Rutas_Despiece!M582</f>
        <v>Ida</v>
      </c>
      <c r="Q582" s="39" t="str">
        <f ca="1">Rutas_Despiece!N582</f>
        <v>05:30</v>
      </c>
      <c r="R582" s="39" t="str">
        <f ca="1">Rutas_Despiece!O582</f>
        <v>13:30</v>
      </c>
      <c r="S582" s="39" t="str">
        <f ca="1">Rutas_Despiece!P582</f>
        <v>21:30</v>
      </c>
      <c r="T582" s="39">
        <f ca="1">Rutas_Despiece!Q582</f>
        <v>0</v>
      </c>
    </row>
    <row r="583" spans="1:20" x14ac:dyDescent="0.25">
      <c r="A583">
        <f ca="1">IF(Rutas_Despiece!A583&lt;&gt;Rutas_Despiece!A582,1,0)</f>
        <v>0</v>
      </c>
      <c r="B583" s="69" t="s">
        <v>1174</v>
      </c>
      <c r="C583">
        <f t="shared" ca="1" si="37"/>
        <v>1</v>
      </c>
      <c r="D583">
        <f t="shared" ca="1" si="38"/>
        <v>558</v>
      </c>
      <c r="E583">
        <f t="shared" ca="1" si="40"/>
        <v>990</v>
      </c>
      <c r="F583">
        <f t="shared" ca="1" si="39"/>
        <v>580</v>
      </c>
      <c r="G583" t="str">
        <f ca="1">INDEX(Rutas_Despiece!C:C,MATCH($F583,$D:$D,0))</f>
        <v>Rutas_Habituales_MTN</v>
      </c>
      <c r="H583" t="str">
        <f ca="1">INDEX(Rutas_Despiece!$D:$D,MATCH($F583,$D:$D,0))</f>
        <v>Ruta 11_20</v>
      </c>
      <c r="I583">
        <f ca="1">INDEX(Rutas_Despiece!$J:$J,MATCH($F583,$D:$D,0))</f>
        <v>41.6628957</v>
      </c>
      <c r="J583">
        <f ca="1">INDEX(Rutas_Despiece!$K:$K,MATCH($F583,$D:$D,0))</f>
        <v>-0.89855620000000003</v>
      </c>
      <c r="L583" t="str">
        <f ca="1">INDEX(Rutas_Despiece!$F:$F,MATCH($F583,$D:$D,0))&amp;" "&amp;INDEX(Rutas_Despiece!$G:$G,MATCH($F583,$D:$D,0))</f>
        <v xml:space="preserve">Avd. Almozara </v>
      </c>
      <c r="M583" t="str">
        <f ca="1">INDEX(Rutas_Despiece!$H:$H,MATCH($F583,$D:$D,0))</f>
        <v>Zaragoza</v>
      </c>
      <c r="N583" t="str">
        <f ca="1">INDEX(Rutas_Despiece!$I:$I,MATCH($F583,$D:$D,0))</f>
        <v>Zaragoza, España</v>
      </c>
      <c r="O583" t="str">
        <f ca="1">INDEX(Rutas_Despiece!$L:$L,MATCH($F583,$D:$D,0))</f>
        <v>Frente Batalla de Bailén - Pd. Bus</v>
      </c>
      <c r="P583" s="39" t="str">
        <f ca="1">Rutas_Despiece!M583</f>
        <v>Vuelta</v>
      </c>
      <c r="Q583" s="39" t="str">
        <f ca="1">Rutas_Despiece!N583</f>
        <v/>
      </c>
      <c r="R583" s="39" t="str">
        <f ca="1">Rutas_Despiece!O583</f>
        <v/>
      </c>
      <c r="S583" s="39" t="str">
        <f ca="1">Rutas_Despiece!P583</f>
        <v/>
      </c>
      <c r="T583" s="39" t="str">
        <f ca="1">Rutas_Despiece!Q583</f>
        <v/>
      </c>
    </row>
    <row r="584" spans="1:20" x14ac:dyDescent="0.25">
      <c r="A584">
        <f ca="1">IF(Rutas_Despiece!A584&lt;&gt;Rutas_Despiece!A583,1,0)</f>
        <v>0</v>
      </c>
      <c r="B584" s="69" t="s">
        <v>1174</v>
      </c>
      <c r="C584">
        <f t="shared" ca="1" si="37"/>
        <v>1</v>
      </c>
      <c r="D584">
        <f t="shared" ca="1" si="38"/>
        <v>559</v>
      </c>
      <c r="E584">
        <f t="shared" ca="1" si="40"/>
        <v>990</v>
      </c>
      <c r="F584">
        <f t="shared" ca="1" si="39"/>
        <v>581</v>
      </c>
      <c r="G584" t="str">
        <f ca="1">INDEX(Rutas_Despiece!C:C,MATCH($F584,$D:$D,0))</f>
        <v>Rutas_Habituales_MTN</v>
      </c>
      <c r="H584" t="str">
        <f ca="1">INDEX(Rutas_Despiece!$D:$D,MATCH($F584,$D:$D,0))</f>
        <v>Ruta 11_20</v>
      </c>
      <c r="I584">
        <f ca="1">INDEX(Rutas_Despiece!$J:$J,MATCH($F584,$D:$D,0))</f>
        <v>41.662330500000003</v>
      </c>
      <c r="J584">
        <f ca="1">INDEX(Rutas_Despiece!$K:$K,MATCH($F584,$D:$D,0))</f>
        <v>-0.9059239</v>
      </c>
      <c r="L584" t="str">
        <f ca="1">INDEX(Rutas_Despiece!$F:$F,MATCH($F584,$D:$D,0))&amp;" "&amp;INDEX(Rutas_Despiece!$G:$G,MATCH($F584,$D:$D,0))</f>
        <v xml:space="preserve">Avd. Pablo Gargallo  </v>
      </c>
      <c r="M584" t="str">
        <f ca="1">INDEX(Rutas_Despiece!$H:$H,MATCH($F584,$D:$D,0))</f>
        <v>Zaragoza</v>
      </c>
      <c r="N584" t="str">
        <f ca="1">INDEX(Rutas_Despiece!$I:$I,MATCH($F584,$D:$D,0))</f>
        <v>Zaragoza, España</v>
      </c>
      <c r="O584" t="str">
        <f ca="1">INDEX(Rutas_Despiece!$L:$L,MATCH($F584,$D:$D,0))</f>
        <v>Esq. Berna - Pd. Bus</v>
      </c>
      <c r="P584" s="39" t="str">
        <f ca="1">Rutas_Despiece!M584</f>
        <v>Vuelta</v>
      </c>
      <c r="Q584" s="39" t="str">
        <f ca="1">Rutas_Despiece!N584</f>
        <v/>
      </c>
      <c r="R584" s="39" t="str">
        <f ca="1">Rutas_Despiece!O584</f>
        <v/>
      </c>
      <c r="S584" s="39" t="str">
        <f ca="1">Rutas_Despiece!P584</f>
        <v/>
      </c>
      <c r="T584" s="39" t="str">
        <f ca="1">Rutas_Despiece!Q584</f>
        <v/>
      </c>
    </row>
    <row r="585" spans="1:20" x14ac:dyDescent="0.25">
      <c r="A585">
        <f ca="1">IF(Rutas_Despiece!A585&lt;&gt;Rutas_Despiece!A584,1,0)</f>
        <v>0</v>
      </c>
      <c r="B585" s="69" t="s">
        <v>1174</v>
      </c>
      <c r="C585">
        <f t="shared" ca="1" si="37"/>
        <v>1</v>
      </c>
      <c r="D585">
        <f t="shared" ca="1" si="38"/>
        <v>560</v>
      </c>
      <c r="E585">
        <f t="shared" ca="1" si="40"/>
        <v>990</v>
      </c>
      <c r="F585">
        <f t="shared" ca="1" si="39"/>
        <v>582</v>
      </c>
      <c r="G585" t="str">
        <f ca="1">INDEX(Rutas_Despiece!C:C,MATCH($F585,$D:$D,0))</f>
        <v>Rutas_Habituales_MTN</v>
      </c>
      <c r="H585" t="str">
        <f ca="1">INDEX(Rutas_Despiece!$D:$D,MATCH($F585,$D:$D,0))</f>
        <v>Ruta 11_20</v>
      </c>
      <c r="I585">
        <f ca="1">INDEX(Rutas_Despiece!$J:$J,MATCH($F585,$D:$D,0))</f>
        <v>41.6614723</v>
      </c>
      <c r="J585">
        <f ca="1">INDEX(Rutas_Despiece!$K:$K,MATCH($F585,$D:$D,0))</f>
        <v>-0.90230429999999995</v>
      </c>
      <c r="L585" t="str">
        <f ca="1">INDEX(Rutas_Despiece!$F:$F,MATCH($F585,$D:$D,0))&amp;" "&amp;INDEX(Rutas_Despiece!$G:$G,MATCH($F585,$D:$D,0))</f>
        <v xml:space="preserve">Avd. Pablo Gargallo  </v>
      </c>
      <c r="M585" t="str">
        <f ca="1">INDEX(Rutas_Despiece!$H:$H,MATCH($F585,$D:$D,0))</f>
        <v>Zaragoza</v>
      </c>
      <c r="N585" t="str">
        <f ca="1">INDEX(Rutas_Despiece!$I:$I,MATCH($F585,$D:$D,0))</f>
        <v>Zaragoza, España</v>
      </c>
      <c r="O585" t="str">
        <f ca="1">INDEX(Rutas_Despiece!$L:$L,MATCH($F585,$D:$D,0))</f>
        <v>Esq. Puerta Sancho - Pd. Bus</v>
      </c>
      <c r="P585" s="39" t="str">
        <f ca="1">Rutas_Despiece!M585</f>
        <v>Vuelta</v>
      </c>
      <c r="Q585" s="39" t="str">
        <f ca="1">Rutas_Despiece!N585</f>
        <v/>
      </c>
      <c r="R585" s="39" t="str">
        <f ca="1">Rutas_Despiece!O585</f>
        <v/>
      </c>
      <c r="S585" s="39" t="str">
        <f ca="1">Rutas_Despiece!P585</f>
        <v/>
      </c>
      <c r="T585" s="39" t="str">
        <f ca="1">Rutas_Despiece!Q585</f>
        <v/>
      </c>
    </row>
    <row r="586" spans="1:20" x14ac:dyDescent="0.25">
      <c r="A586">
        <f ca="1">IF(Rutas_Despiece!A586&lt;&gt;Rutas_Despiece!A585,1,0)</f>
        <v>0</v>
      </c>
      <c r="B586" s="69" t="s">
        <v>1174</v>
      </c>
      <c r="C586">
        <f t="shared" ca="1" si="37"/>
        <v>1</v>
      </c>
      <c r="D586">
        <f t="shared" ca="1" si="38"/>
        <v>561</v>
      </c>
      <c r="E586">
        <f t="shared" ca="1" si="40"/>
        <v>990</v>
      </c>
      <c r="F586">
        <f t="shared" ca="1" si="39"/>
        <v>583</v>
      </c>
      <c r="G586" t="str">
        <f ca="1">INDEX(Rutas_Despiece!C:C,MATCH($F586,$D:$D,0))</f>
        <v>Rutas_Habituales_MTN</v>
      </c>
      <c r="H586" t="str">
        <f ca="1">INDEX(Rutas_Despiece!$D:$D,MATCH($F586,$D:$D,0))</f>
        <v>Ruta 11_20</v>
      </c>
      <c r="I586">
        <f ca="1">INDEX(Rutas_Despiece!$J:$J,MATCH($F586,$D:$D,0))</f>
        <v>41.659309</v>
      </c>
      <c r="J586">
        <f ca="1">INDEX(Rutas_Despiece!$K:$K,MATCH($F586,$D:$D,0))</f>
        <v>-0.90324709999999997</v>
      </c>
      <c r="L586" t="str">
        <f ca="1">INDEX(Rutas_Despiece!$F:$F,MATCH($F586,$D:$D,0))&amp;" "&amp;INDEX(Rutas_Despiece!$G:$G,MATCH($F586,$D:$D,0))</f>
        <v xml:space="preserve">Avd. Puerta Sancho  </v>
      </c>
      <c r="M586" t="str">
        <f ca="1">INDEX(Rutas_Despiece!$H:$H,MATCH($F586,$D:$D,0))</f>
        <v>Zaragoza</v>
      </c>
      <c r="N586" t="str">
        <f ca="1">INDEX(Rutas_Despiece!$I:$I,MATCH($F586,$D:$D,0))</f>
        <v>Zaragoza, España</v>
      </c>
      <c r="O586" t="str">
        <f ca="1">INDEX(Rutas_Despiece!$L:$L,MATCH($F586,$D:$D,0))</f>
        <v>Esq. Autonomía</v>
      </c>
      <c r="P586" s="39" t="str">
        <f ca="1">Rutas_Despiece!M586</f>
        <v>Vuelta</v>
      </c>
      <c r="Q586" s="39" t="str">
        <f ca="1">Rutas_Despiece!N586</f>
        <v/>
      </c>
      <c r="R586" s="39" t="str">
        <f ca="1">Rutas_Despiece!O586</f>
        <v/>
      </c>
      <c r="S586" s="39" t="str">
        <f ca="1">Rutas_Despiece!P586</f>
        <v/>
      </c>
      <c r="T586" s="39" t="str">
        <f ca="1">Rutas_Despiece!Q586</f>
        <v/>
      </c>
    </row>
    <row r="587" spans="1:20" x14ac:dyDescent="0.25">
      <c r="A587">
        <f ca="1">IF(Rutas_Despiece!A587&lt;&gt;Rutas_Despiece!A586,1,0)</f>
        <v>0</v>
      </c>
      <c r="B587" s="69" t="s">
        <v>1174</v>
      </c>
      <c r="C587">
        <f t="shared" ca="1" si="37"/>
        <v>1</v>
      </c>
      <c r="D587">
        <f t="shared" ca="1" si="38"/>
        <v>562</v>
      </c>
      <c r="E587">
        <f t="shared" ca="1" si="40"/>
        <v>990</v>
      </c>
      <c r="F587">
        <f t="shared" ca="1" si="39"/>
        <v>584</v>
      </c>
      <c r="G587" t="str">
        <f ca="1">INDEX(Rutas_Despiece!C:C,MATCH($F587,$D:$D,0))</f>
        <v>Rutas_Habituales_MTN</v>
      </c>
      <c r="H587" t="str">
        <f ca="1">INDEX(Rutas_Despiece!$D:$D,MATCH($F587,$D:$D,0))</f>
        <v>Ruta 11_20</v>
      </c>
      <c r="I587">
        <f ca="1">INDEX(Rutas_Despiece!$J:$J,MATCH($F587,$D:$D,0))</f>
        <v>41.749628000000001</v>
      </c>
      <c r="J587">
        <f ca="1">INDEX(Rutas_Despiece!$K:$K,MATCH($F587,$D:$D,0))</f>
        <v>-1.1755139999999999</v>
      </c>
      <c r="L587" t="str">
        <f ca="1">INDEX(Rutas_Despiece!$F:$F,MATCH($F587,$D:$D,0))&amp;" "&amp;INDEX(Rutas_Despiece!$G:$G,MATCH($F587,$D:$D,0))</f>
        <v xml:space="preserve">Pol. Ind Entrerrios </v>
      </c>
      <c r="M587" t="str">
        <f ca="1">INDEX(Rutas_Despiece!$H:$H,MATCH($F587,$D:$D,0))</f>
        <v>Figueruelas</v>
      </c>
      <c r="N587" t="str">
        <f ca="1">INDEX(Rutas_Despiece!$I:$I,MATCH($F587,$D:$D,0))</f>
        <v>Zaragoza, España</v>
      </c>
      <c r="O587" t="str">
        <f ca="1">INDEX(Rutas_Despiece!$L:$L,MATCH($F587,$D:$D,0))</f>
        <v>Opel Puerta 5</v>
      </c>
      <c r="P587" s="39" t="str">
        <f ca="1">Rutas_Despiece!M587</f>
        <v>Vuelta</v>
      </c>
      <c r="Q587" s="39" t="str">
        <f ca="1">Rutas_Despiece!N587</f>
        <v/>
      </c>
      <c r="R587" s="39" t="str">
        <f ca="1">Rutas_Despiece!O587</f>
        <v/>
      </c>
      <c r="S587" s="39" t="str">
        <f ca="1">Rutas_Despiece!P587</f>
        <v/>
      </c>
      <c r="T587" s="39" t="str">
        <f ca="1">Rutas_Despiece!Q587</f>
        <v/>
      </c>
    </row>
    <row r="588" spans="1:20" x14ac:dyDescent="0.25">
      <c r="A588">
        <f ca="1">IF(Rutas_Despiece!A588&lt;&gt;Rutas_Despiece!A587,1,0)</f>
        <v>0</v>
      </c>
      <c r="B588" s="69" t="s">
        <v>1174</v>
      </c>
      <c r="C588">
        <f t="shared" ca="1" si="37"/>
        <v>1</v>
      </c>
      <c r="D588">
        <f t="shared" ca="1" si="38"/>
        <v>563</v>
      </c>
      <c r="E588">
        <f t="shared" ca="1" si="40"/>
        <v>990</v>
      </c>
      <c r="F588">
        <f t="shared" ca="1" si="39"/>
        <v>585</v>
      </c>
      <c r="G588" t="str">
        <f ca="1">INDEX(Rutas_Despiece!C:C,MATCH($F588,$D:$D,0))</f>
        <v>Rutas_Habituales_MTN</v>
      </c>
      <c r="H588" t="str">
        <f ca="1">INDEX(Rutas_Despiece!$D:$D,MATCH($F588,$D:$D,0))</f>
        <v>Ruta 11_20</v>
      </c>
      <c r="I588">
        <f ca="1">INDEX(Rutas_Despiece!$J:$J,MATCH($F588,$D:$D,0))</f>
        <v>41.749628000000001</v>
      </c>
      <c r="J588">
        <f ca="1">INDEX(Rutas_Despiece!$K:$K,MATCH($F588,$D:$D,0))</f>
        <v>-1.1755139999999999</v>
      </c>
      <c r="L588" t="str">
        <f ca="1">INDEX(Rutas_Despiece!$F:$F,MATCH($F588,$D:$D,0))&amp;" "&amp;INDEX(Rutas_Despiece!$G:$G,MATCH($F588,$D:$D,0))</f>
        <v xml:space="preserve">Pol. Ind Entrerrios </v>
      </c>
      <c r="M588" t="str">
        <f ca="1">INDEX(Rutas_Despiece!$H:$H,MATCH($F588,$D:$D,0))</f>
        <v>Figueruelas</v>
      </c>
      <c r="N588" t="str">
        <f ca="1">INDEX(Rutas_Despiece!$I:$I,MATCH($F588,$D:$D,0))</f>
        <v>Zaragoza, España</v>
      </c>
      <c r="O588" t="str">
        <f ca="1">INDEX(Rutas_Despiece!$L:$L,MATCH($F588,$D:$D,0))</f>
        <v>Opel Puerta 5</v>
      </c>
      <c r="P588" s="39" t="str">
        <f ca="1">Rutas_Despiece!M588</f>
        <v>Vuelta</v>
      </c>
      <c r="Q588" s="39" t="str">
        <f ca="1">Rutas_Despiece!N588</f>
        <v/>
      </c>
      <c r="R588" s="39" t="str">
        <f ca="1">Rutas_Despiece!O588</f>
        <v/>
      </c>
      <c r="S588" s="39" t="str">
        <f ca="1">Rutas_Despiece!P588</f>
        <v/>
      </c>
      <c r="T588" s="39" t="str">
        <f ca="1">Rutas_Despiece!Q588</f>
        <v/>
      </c>
    </row>
    <row r="589" spans="1:20" x14ac:dyDescent="0.25">
      <c r="A589">
        <f ca="1">IF(Rutas_Despiece!A589&lt;&gt;Rutas_Despiece!A588,1,0)</f>
        <v>0</v>
      </c>
      <c r="B589" s="69" t="s">
        <v>1174</v>
      </c>
      <c r="C589">
        <f t="shared" ca="1" si="37"/>
        <v>1</v>
      </c>
      <c r="D589">
        <f t="shared" ca="1" si="38"/>
        <v>564</v>
      </c>
      <c r="E589">
        <f t="shared" ca="1" si="40"/>
        <v>990</v>
      </c>
      <c r="F589">
        <f t="shared" ca="1" si="39"/>
        <v>586</v>
      </c>
      <c r="G589" t="str">
        <f ca="1">INDEX(Rutas_Despiece!C:C,MATCH($F589,$D:$D,0))</f>
        <v>Rutas_Habituales_MTN</v>
      </c>
      <c r="H589" t="str">
        <f ca="1">INDEX(Rutas_Despiece!$D:$D,MATCH($F589,$D:$D,0))</f>
        <v>Ruta 11_20</v>
      </c>
      <c r="I589">
        <f ca="1">INDEX(Rutas_Despiece!$J:$J,MATCH($F589,$D:$D,0))</f>
        <v>41.662330500000003</v>
      </c>
      <c r="J589">
        <f ca="1">INDEX(Rutas_Despiece!$K:$K,MATCH($F589,$D:$D,0))</f>
        <v>-0.9059239</v>
      </c>
      <c r="L589" t="str">
        <f ca="1">INDEX(Rutas_Despiece!$F:$F,MATCH($F589,$D:$D,0))&amp;" "&amp;INDEX(Rutas_Despiece!$G:$G,MATCH($F589,$D:$D,0))</f>
        <v xml:space="preserve">Avd. Pablo Gargallo  </v>
      </c>
      <c r="M589" t="str">
        <f ca="1">INDEX(Rutas_Despiece!$H:$H,MATCH($F589,$D:$D,0))</f>
        <v>Zaragoza</v>
      </c>
      <c r="N589" t="str">
        <f ca="1">INDEX(Rutas_Despiece!$I:$I,MATCH($F589,$D:$D,0))</f>
        <v>Zaragoza, España</v>
      </c>
      <c r="O589" t="str">
        <f ca="1">INDEX(Rutas_Despiece!$L:$L,MATCH($F589,$D:$D,0))</f>
        <v>Esq. Berna - Pd. Bus</v>
      </c>
      <c r="P589" s="39" t="str">
        <f ca="1">Rutas_Despiece!M589</f>
        <v>Vuelta</v>
      </c>
      <c r="Q589" s="39" t="str">
        <f ca="1">Rutas_Despiece!N589</f>
        <v/>
      </c>
      <c r="R589" s="39" t="str">
        <f ca="1">Rutas_Despiece!O589</f>
        <v/>
      </c>
      <c r="S589" s="39" t="str">
        <f ca="1">Rutas_Despiece!P589</f>
        <v/>
      </c>
      <c r="T589" s="39" t="str">
        <f ca="1">Rutas_Despiece!Q589</f>
        <v/>
      </c>
    </row>
    <row r="590" spans="1:20" x14ac:dyDescent="0.25">
      <c r="A590">
        <f ca="1">IF(Rutas_Despiece!A590&lt;&gt;Rutas_Despiece!A589,1,0)</f>
        <v>1</v>
      </c>
      <c r="B590" s="69" t="s">
        <v>1174</v>
      </c>
      <c r="C590">
        <f t="shared" ca="1" si="37"/>
        <v>0</v>
      </c>
      <c r="D590">
        <f t="shared" ca="1" si="38"/>
        <v>564</v>
      </c>
      <c r="E590">
        <f t="shared" ca="1" si="40"/>
        <v>990</v>
      </c>
      <c r="F590">
        <f t="shared" ca="1" si="39"/>
        <v>587</v>
      </c>
      <c r="G590" t="str">
        <f ca="1">INDEX(Rutas_Despiece!C:C,MATCH($F590,$D:$D,0))</f>
        <v>Rutas_Habituales_MTN</v>
      </c>
      <c r="H590" t="str">
        <f ca="1">INDEX(Rutas_Despiece!$D:$D,MATCH($F590,$D:$D,0))</f>
        <v>Ruta 11_20</v>
      </c>
      <c r="I590">
        <f ca="1">INDEX(Rutas_Despiece!$J:$J,MATCH($F590,$D:$D,0))</f>
        <v>41.654107000000003</v>
      </c>
      <c r="J590">
        <f ca="1">INDEX(Rutas_Despiece!$K:$K,MATCH($F590,$D:$D,0))</f>
        <v>-0.88114300000000001</v>
      </c>
      <c r="L590" t="str">
        <f ca="1">INDEX(Rutas_Despiece!$F:$F,MATCH($F590,$D:$D,0))&amp;" "&amp;INDEX(Rutas_Despiece!$G:$G,MATCH($F590,$D:$D,0))</f>
        <v xml:space="preserve">Pablo Gargallo nº 95 </v>
      </c>
      <c r="M590" t="str">
        <f ca="1">INDEX(Rutas_Despiece!$H:$H,MATCH($F590,$D:$D,0))</f>
        <v>Zaragoza</v>
      </c>
      <c r="N590" t="str">
        <f ca="1">INDEX(Rutas_Despiece!$I:$I,MATCH($F590,$D:$D,0))</f>
        <v>Zaragoza, España</v>
      </c>
      <c r="O590" t="str">
        <f ca="1">INDEX(Rutas_Despiece!$L:$L,MATCH($F590,$D:$D,0))</f>
        <v>Pd. Bus</v>
      </c>
      <c r="P590" s="39" t="str">
        <f ca="1">Rutas_Despiece!M590</f>
        <v>Ida</v>
      </c>
      <c r="Q590" s="39" t="str">
        <f ca="1">Rutas_Despiece!N590</f>
        <v/>
      </c>
      <c r="R590" s="39" t="str">
        <f ca="1">Rutas_Despiece!O590</f>
        <v/>
      </c>
      <c r="S590" s="39" t="str">
        <f ca="1">Rutas_Despiece!P590</f>
        <v/>
      </c>
      <c r="T590" s="39">
        <f ca="1">Rutas_Despiece!Q590</f>
        <v>0</v>
      </c>
    </row>
    <row r="591" spans="1:20" x14ac:dyDescent="0.25">
      <c r="A591">
        <f ca="1">IF(Rutas_Despiece!A591&lt;&gt;Rutas_Despiece!A590,1,0)</f>
        <v>0</v>
      </c>
      <c r="B591" s="69" t="s">
        <v>1174</v>
      </c>
      <c r="C591">
        <f t="shared" ca="1" si="37"/>
        <v>1</v>
      </c>
      <c r="D591">
        <f t="shared" ca="1" si="38"/>
        <v>565</v>
      </c>
      <c r="E591">
        <f t="shared" ca="1" si="40"/>
        <v>990</v>
      </c>
      <c r="F591">
        <f t="shared" ca="1" si="39"/>
        <v>588</v>
      </c>
      <c r="G591" t="str">
        <f ca="1">INDEX(Rutas_Despiece!C:C,MATCH($F591,$D:$D,0))</f>
        <v>Rutas_Habituales_MTN</v>
      </c>
      <c r="H591" t="str">
        <f ca="1">INDEX(Rutas_Despiece!$D:$D,MATCH($F591,$D:$D,0))</f>
        <v>Ruta 11_20</v>
      </c>
      <c r="I591">
        <f ca="1">INDEX(Rutas_Despiece!$J:$J,MATCH($F591,$D:$D,0))</f>
        <v>41.660816699999998</v>
      </c>
      <c r="J591">
        <f ca="1">INDEX(Rutas_Despiece!$K:$K,MATCH($F591,$D:$D,0))</f>
        <v>-0.90285029999999999</v>
      </c>
      <c r="L591" t="str">
        <f ca="1">INDEX(Rutas_Despiece!$F:$F,MATCH($F591,$D:$D,0))&amp;" "&amp;INDEX(Rutas_Despiece!$G:$G,MATCH($F591,$D:$D,0))</f>
        <v xml:space="preserve">Pablo Gargallo nº 77 Duplicado </v>
      </c>
      <c r="M591" t="str">
        <f ca="1">INDEX(Rutas_Despiece!$H:$H,MATCH($F591,$D:$D,0))</f>
        <v>Zaragoza</v>
      </c>
      <c r="N591" t="str">
        <f ca="1">INDEX(Rutas_Despiece!$I:$I,MATCH($F591,$D:$D,0))</f>
        <v>Zaragoza, España</v>
      </c>
      <c r="O591" t="str">
        <f ca="1">INDEX(Rutas_Despiece!$L:$L,MATCH($F591,$D:$D,0))</f>
        <v>Pd. Bus</v>
      </c>
      <c r="P591" s="39" t="str">
        <f ca="1">Rutas_Despiece!M591</f>
        <v>Ida</v>
      </c>
      <c r="Q591" s="39" t="str">
        <f ca="1">Rutas_Despiece!N591</f>
        <v>04:58</v>
      </c>
      <c r="R591" s="39" t="str">
        <f ca="1">Rutas_Despiece!O591</f>
        <v>12:53</v>
      </c>
      <c r="S591" s="39" t="str">
        <f ca="1">Rutas_Despiece!P591</f>
        <v>20:53</v>
      </c>
      <c r="T591" s="39">
        <f ca="1">Rutas_Despiece!Q591</f>
        <v>0</v>
      </c>
    </row>
    <row r="592" spans="1:20" x14ac:dyDescent="0.25">
      <c r="A592">
        <f ca="1">IF(Rutas_Despiece!A592&lt;&gt;Rutas_Despiece!A591,1,0)</f>
        <v>0</v>
      </c>
      <c r="B592" s="69" t="s">
        <v>1174</v>
      </c>
      <c r="C592">
        <f t="shared" ca="1" si="37"/>
        <v>1</v>
      </c>
      <c r="D592">
        <f t="shared" ca="1" si="38"/>
        <v>566</v>
      </c>
      <c r="E592">
        <f t="shared" ca="1" si="40"/>
        <v>990</v>
      </c>
      <c r="F592">
        <f t="shared" ca="1" si="39"/>
        <v>589</v>
      </c>
      <c r="G592" t="str">
        <f ca="1">INDEX(Rutas_Despiece!C:C,MATCH($F592,$D:$D,0))</f>
        <v>Rutas_Habituales_MTN</v>
      </c>
      <c r="H592" t="str">
        <f ca="1">INDEX(Rutas_Despiece!$D:$D,MATCH($F592,$D:$D,0))</f>
        <v>Ruta 11_20</v>
      </c>
      <c r="I592">
        <f ca="1">INDEX(Rutas_Despiece!$J:$J,MATCH($F592,$D:$D,0))</f>
        <v>41.6603639</v>
      </c>
      <c r="J592">
        <f ca="1">INDEX(Rutas_Despiece!$K:$K,MATCH($F592,$D:$D,0))</f>
        <v>-0.89733969999999996</v>
      </c>
      <c r="L592" t="str">
        <f ca="1">INDEX(Rutas_Despiece!$F:$F,MATCH($F592,$D:$D,0))&amp;" "&amp;INDEX(Rutas_Despiece!$G:$G,MATCH($F592,$D:$D,0))</f>
        <v xml:space="preserve">Avd. Pablo Gargallo  </v>
      </c>
      <c r="M592" t="str">
        <f ca="1">INDEX(Rutas_Despiece!$H:$H,MATCH($F592,$D:$D,0))</f>
        <v>Zaragoza</v>
      </c>
      <c r="N592" t="str">
        <f ca="1">INDEX(Rutas_Despiece!$I:$I,MATCH($F592,$D:$D,0))</f>
        <v>Zaragoza, España</v>
      </c>
      <c r="O592" t="str">
        <f ca="1">INDEX(Rutas_Despiece!$L:$L,MATCH($F592,$D:$D,0))</f>
        <v>Esq. Reino</v>
      </c>
      <c r="P592" s="39" t="str">
        <f ca="1">Rutas_Despiece!M592</f>
        <v>Ida</v>
      </c>
      <c r="Q592" s="39" t="str">
        <f ca="1">Rutas_Despiece!N592</f>
        <v>04:59</v>
      </c>
      <c r="R592" s="39" t="str">
        <f ca="1">Rutas_Despiece!O592</f>
        <v>12:54</v>
      </c>
      <c r="S592" s="39" t="str">
        <f ca="1">Rutas_Despiece!P592</f>
        <v>20:54</v>
      </c>
      <c r="T592" s="39">
        <f ca="1">Rutas_Despiece!Q592</f>
        <v>0</v>
      </c>
    </row>
    <row r="593" spans="1:20" x14ac:dyDescent="0.25">
      <c r="A593">
        <f ca="1">IF(Rutas_Despiece!A593&lt;&gt;Rutas_Despiece!A592,1,0)</f>
        <v>0</v>
      </c>
      <c r="B593" s="69" t="s">
        <v>1174</v>
      </c>
      <c r="C593">
        <f t="shared" ca="1" si="37"/>
        <v>1</v>
      </c>
      <c r="D593">
        <f t="shared" ca="1" si="38"/>
        <v>567</v>
      </c>
      <c r="E593">
        <f t="shared" ca="1" si="40"/>
        <v>990</v>
      </c>
      <c r="F593">
        <f t="shared" ca="1" si="39"/>
        <v>590</v>
      </c>
      <c r="G593" t="str">
        <f ca="1">INDEX(Rutas_Despiece!C:C,MATCH($F593,$D:$D,0))</f>
        <v>Rutas_Habituales_MTN</v>
      </c>
      <c r="H593" t="str">
        <f ca="1">INDEX(Rutas_Despiece!$D:$D,MATCH($F593,$D:$D,0))</f>
        <v>Ruta 11_20</v>
      </c>
      <c r="I593">
        <f ca="1">INDEX(Rutas_Despiece!$J:$J,MATCH($F593,$D:$D,0))</f>
        <v>41.654107000000003</v>
      </c>
      <c r="J593">
        <f ca="1">INDEX(Rutas_Despiece!$K:$K,MATCH($F593,$D:$D,0))</f>
        <v>-0.88114300000000001</v>
      </c>
      <c r="L593" t="str">
        <f ca="1">INDEX(Rutas_Despiece!$F:$F,MATCH($F593,$D:$D,0))&amp;" "&amp;INDEX(Rutas_Despiece!$G:$G,MATCH($F593,$D:$D,0))</f>
        <v xml:space="preserve">Pablo Gargallo nº 11 </v>
      </c>
      <c r="M593" t="str">
        <f ca="1">INDEX(Rutas_Despiece!$H:$H,MATCH($F593,$D:$D,0))</f>
        <v>Zaragoza</v>
      </c>
      <c r="N593" t="str">
        <f ca="1">INDEX(Rutas_Despiece!$I:$I,MATCH($F593,$D:$D,0))</f>
        <v>Zaragoza, España</v>
      </c>
      <c r="O593" t="str">
        <f ca="1">INDEX(Rutas_Despiece!$L:$L,MATCH($F593,$D:$D,0))</f>
        <v>Pd. Bus</v>
      </c>
      <c r="P593" s="39" t="str">
        <f ca="1">Rutas_Despiece!M593</f>
        <v>Ida</v>
      </c>
      <c r="Q593" s="39" t="str">
        <f ca="1">Rutas_Despiece!N593</f>
        <v>05:00</v>
      </c>
      <c r="R593" s="39" t="str">
        <f ca="1">Rutas_Despiece!O593</f>
        <v>12:55</v>
      </c>
      <c r="S593" s="39" t="str">
        <f ca="1">Rutas_Despiece!P593</f>
        <v>20:55</v>
      </c>
      <c r="T593" s="39">
        <f ca="1">Rutas_Despiece!Q593</f>
        <v>0</v>
      </c>
    </row>
    <row r="594" spans="1:20" x14ac:dyDescent="0.25">
      <c r="A594">
        <f ca="1">IF(Rutas_Despiece!A594&lt;&gt;Rutas_Despiece!A593,1,0)</f>
        <v>0</v>
      </c>
      <c r="B594" s="69" t="s">
        <v>1174</v>
      </c>
      <c r="C594">
        <f t="shared" ca="1" si="37"/>
        <v>1</v>
      </c>
      <c r="D594">
        <f t="shared" ca="1" si="38"/>
        <v>568</v>
      </c>
      <c r="E594">
        <f t="shared" ca="1" si="40"/>
        <v>990</v>
      </c>
      <c r="F594">
        <f t="shared" ca="1" si="39"/>
        <v>591</v>
      </c>
      <c r="G594" t="str">
        <f ca="1">INDEX(Rutas_Despiece!C:C,MATCH($F594,$D:$D,0))</f>
        <v>Rutas_Habituales_MTN</v>
      </c>
      <c r="H594" t="str">
        <f ca="1">INDEX(Rutas_Despiece!$D:$D,MATCH($F594,$D:$D,0))</f>
        <v>Ruta 12_20</v>
      </c>
      <c r="I594">
        <f ca="1">INDEX(Rutas_Despiece!$J:$J,MATCH($F594,$D:$D,0))</f>
        <v>41.6530007</v>
      </c>
      <c r="J594">
        <f ca="1">INDEX(Rutas_Despiece!$K:$K,MATCH($F594,$D:$D,0))</f>
        <v>-0.90630169999999999</v>
      </c>
      <c r="L594" t="str">
        <f ca="1">INDEX(Rutas_Despiece!$F:$F,MATCH($F594,$D:$D,0))&amp;" "&amp;INDEX(Rutas_Despiece!$G:$G,MATCH($F594,$D:$D,0))</f>
        <v xml:space="preserve">Avd. Madrid  </v>
      </c>
      <c r="M594" t="str">
        <f ca="1">INDEX(Rutas_Despiece!$H:$H,MATCH($F594,$D:$D,0))</f>
        <v>Zaragoza</v>
      </c>
      <c r="N594" t="str">
        <f ca="1">INDEX(Rutas_Despiece!$I:$I,MATCH($F594,$D:$D,0))</f>
        <v>Zaragoza, España</v>
      </c>
      <c r="O594" t="str">
        <f ca="1">INDEX(Rutas_Despiece!$L:$L,MATCH($F594,$D:$D,0))</f>
        <v>Esq. Plaza Huesca - Pd. Bus</v>
      </c>
      <c r="P594" s="39" t="str">
        <f ca="1">Rutas_Despiece!M594</f>
        <v>Ida</v>
      </c>
      <c r="Q594" s="39" t="str">
        <f ca="1">Rutas_Despiece!N594</f>
        <v>05:02</v>
      </c>
      <c r="R594" s="39" t="str">
        <f ca="1">Rutas_Despiece!O594</f>
        <v>12:57</v>
      </c>
      <c r="S594" s="39" t="str">
        <f ca="1">Rutas_Despiece!P594</f>
        <v>20:57</v>
      </c>
      <c r="T594" s="39">
        <f ca="1">Rutas_Despiece!Q594</f>
        <v>0</v>
      </c>
    </row>
    <row r="595" spans="1:20" x14ac:dyDescent="0.25">
      <c r="A595">
        <f ca="1">IF(Rutas_Despiece!A595&lt;&gt;Rutas_Despiece!A594,1,0)</f>
        <v>0</v>
      </c>
      <c r="B595" s="69" t="s">
        <v>1174</v>
      </c>
      <c r="C595">
        <f t="shared" ca="1" si="37"/>
        <v>1</v>
      </c>
      <c r="D595">
        <f t="shared" ca="1" si="38"/>
        <v>569</v>
      </c>
      <c r="E595">
        <f t="shared" ca="1" si="40"/>
        <v>990</v>
      </c>
      <c r="F595">
        <f t="shared" ca="1" si="39"/>
        <v>592</v>
      </c>
      <c r="G595" t="str">
        <f ca="1">INDEX(Rutas_Despiece!C:C,MATCH($F595,$D:$D,0))</f>
        <v>Rutas_Habituales_MTN</v>
      </c>
      <c r="H595" t="str">
        <f ca="1">INDEX(Rutas_Despiece!$D:$D,MATCH($F595,$D:$D,0))</f>
        <v>Ruta 12_20</v>
      </c>
      <c r="I595">
        <f ca="1">INDEX(Rutas_Despiece!$J:$J,MATCH($F595,$D:$D,0))</f>
        <v>41.656027999999999</v>
      </c>
      <c r="J595">
        <f ca="1">INDEX(Rutas_Despiece!$K:$K,MATCH($F595,$D:$D,0))</f>
        <v>-0.89534199999999997</v>
      </c>
      <c r="L595" t="str">
        <f ca="1">INDEX(Rutas_Despiece!$F:$F,MATCH($F595,$D:$D,0))&amp;" "&amp;INDEX(Rutas_Despiece!$G:$G,MATCH($F595,$D:$D,0))</f>
        <v xml:space="preserve">Avd. Madrid nº 142 </v>
      </c>
      <c r="M595" t="str">
        <f ca="1">INDEX(Rutas_Despiece!$H:$H,MATCH($F595,$D:$D,0))</f>
        <v>Zaragoza</v>
      </c>
      <c r="N595" t="str">
        <f ca="1">INDEX(Rutas_Despiece!$I:$I,MATCH($F595,$D:$D,0))</f>
        <v>Zaragoza, España</v>
      </c>
      <c r="O595" t="str">
        <f ca="1">INDEX(Rutas_Despiece!$L:$L,MATCH($F595,$D:$D,0))</f>
        <v>Calzados Kaymo</v>
      </c>
      <c r="P595" s="39" t="str">
        <f ca="1">Rutas_Despiece!M595</f>
        <v>Ida</v>
      </c>
      <c r="Q595" s="39" t="str">
        <f ca="1">Rutas_Despiece!N595</f>
        <v>05:03</v>
      </c>
      <c r="R595" s="39" t="str">
        <f ca="1">Rutas_Despiece!O595</f>
        <v>12:58</v>
      </c>
      <c r="S595" s="39" t="str">
        <f ca="1">Rutas_Despiece!P595</f>
        <v>20:58</v>
      </c>
      <c r="T595" s="39">
        <f ca="1">Rutas_Despiece!Q595</f>
        <v>0</v>
      </c>
    </row>
    <row r="596" spans="1:20" x14ac:dyDescent="0.25">
      <c r="A596">
        <f ca="1">IF(Rutas_Despiece!A596&lt;&gt;Rutas_Despiece!A595,1,0)</f>
        <v>0</v>
      </c>
      <c r="B596" s="69" t="s">
        <v>1174</v>
      </c>
      <c r="C596">
        <f t="shared" ca="1" si="37"/>
        <v>1</v>
      </c>
      <c r="D596">
        <f t="shared" ca="1" si="38"/>
        <v>570</v>
      </c>
      <c r="E596">
        <f t="shared" ca="1" si="40"/>
        <v>990</v>
      </c>
      <c r="F596">
        <f t="shared" ca="1" si="39"/>
        <v>593</v>
      </c>
      <c r="G596" t="str">
        <f ca="1">INDEX(Rutas_Despiece!C:C,MATCH($F596,$D:$D,0))</f>
        <v>Rutas_Habituales_MTN</v>
      </c>
      <c r="H596" t="str">
        <f ca="1">INDEX(Rutas_Despiece!$D:$D,MATCH($F596,$D:$D,0))</f>
        <v>Ruta 12_20</v>
      </c>
      <c r="I596">
        <f ca="1">INDEX(Rutas_Despiece!$J:$J,MATCH($F596,$D:$D,0))</f>
        <v>41.656027999999999</v>
      </c>
      <c r="J596">
        <f ca="1">INDEX(Rutas_Despiece!$K:$K,MATCH($F596,$D:$D,0))</f>
        <v>-0.89534199999999997</v>
      </c>
      <c r="L596" t="str">
        <f ca="1">INDEX(Rutas_Despiece!$F:$F,MATCH($F596,$D:$D,0))&amp;" "&amp;INDEX(Rutas_Despiece!$G:$G,MATCH($F596,$D:$D,0))</f>
        <v>Avd. Madrid nº 218</v>
      </c>
      <c r="M596" t="str">
        <f ca="1">INDEX(Rutas_Despiece!$H:$H,MATCH($F596,$D:$D,0))</f>
        <v>Zaragoza</v>
      </c>
      <c r="N596" t="str">
        <f ca="1">INDEX(Rutas_Despiece!$I:$I,MATCH($F596,$D:$D,0))</f>
        <v>Zaragoza, España</v>
      </c>
      <c r="O596">
        <f ca="1">INDEX(Rutas_Despiece!$L:$L,MATCH($F596,$D:$D,0))</f>
        <v>0</v>
      </c>
      <c r="P596" s="39" t="str">
        <f ca="1">Rutas_Despiece!M596</f>
        <v>Ida</v>
      </c>
      <c r="Q596" s="39" t="str">
        <f ca="1">Rutas_Despiece!N596</f>
        <v>05:04</v>
      </c>
      <c r="R596" s="39" t="str">
        <f ca="1">Rutas_Despiece!O596</f>
        <v>12:59</v>
      </c>
      <c r="S596" s="39" t="str">
        <f ca="1">Rutas_Despiece!P596</f>
        <v>20:59</v>
      </c>
      <c r="T596" s="39">
        <f ca="1">Rutas_Despiece!Q596</f>
        <v>0</v>
      </c>
    </row>
    <row r="597" spans="1:20" x14ac:dyDescent="0.25">
      <c r="A597">
        <f ca="1">IF(Rutas_Despiece!A597&lt;&gt;Rutas_Despiece!A596,1,0)</f>
        <v>0</v>
      </c>
      <c r="B597" s="69" t="s">
        <v>1174</v>
      </c>
      <c r="C597">
        <f t="shared" ca="1" si="37"/>
        <v>1</v>
      </c>
      <c r="D597">
        <f t="shared" ca="1" si="38"/>
        <v>571</v>
      </c>
      <c r="E597">
        <f t="shared" ca="1" si="40"/>
        <v>990</v>
      </c>
      <c r="F597">
        <f t="shared" ca="1" si="39"/>
        <v>594</v>
      </c>
      <c r="G597" t="str">
        <f ca="1">INDEX(Rutas_Despiece!C:C,MATCH($F597,$D:$D,0))</f>
        <v>Rutas_Habituales_MTN</v>
      </c>
      <c r="H597" t="str">
        <f ca="1">INDEX(Rutas_Despiece!$D:$D,MATCH($F597,$D:$D,0))</f>
        <v>Ruta 12_20</v>
      </c>
      <c r="I597">
        <f ca="1">INDEX(Rutas_Despiece!$J:$J,MATCH($F597,$D:$D,0))</f>
        <v>41.749628000000001</v>
      </c>
      <c r="J597">
        <f ca="1">INDEX(Rutas_Despiece!$K:$K,MATCH($F597,$D:$D,0))</f>
        <v>-1.1755139999999999</v>
      </c>
      <c r="L597" t="str">
        <f ca="1">INDEX(Rutas_Despiece!$F:$F,MATCH($F597,$D:$D,0))&amp;" "&amp;INDEX(Rutas_Despiece!$G:$G,MATCH($F597,$D:$D,0))</f>
        <v xml:space="preserve">Pol. Ind Entrerrios </v>
      </c>
      <c r="M597" t="str">
        <f ca="1">INDEX(Rutas_Despiece!$H:$H,MATCH($F597,$D:$D,0))</f>
        <v>Figueruelas</v>
      </c>
      <c r="N597" t="str">
        <f ca="1">INDEX(Rutas_Despiece!$I:$I,MATCH($F597,$D:$D,0))</f>
        <v>Zaragoza, España</v>
      </c>
      <c r="O597" t="str">
        <f ca="1">INDEX(Rutas_Despiece!$L:$L,MATCH($F597,$D:$D,0))</f>
        <v>Opel Puerta 5</v>
      </c>
      <c r="P597" s="39" t="str">
        <f ca="1">Rutas_Despiece!M597</f>
        <v>Ida</v>
      </c>
      <c r="Q597" s="39" t="str">
        <f ca="1">Rutas_Despiece!N597</f>
        <v>05:30</v>
      </c>
      <c r="R597" s="39" t="str">
        <f ca="1">Rutas_Despiece!O597</f>
        <v>13:30</v>
      </c>
      <c r="S597" s="39" t="str">
        <f ca="1">Rutas_Despiece!P597</f>
        <v>21:30</v>
      </c>
      <c r="T597" s="39">
        <f ca="1">Rutas_Despiece!Q597</f>
        <v>0</v>
      </c>
    </row>
    <row r="598" spans="1:20" x14ac:dyDescent="0.25">
      <c r="A598">
        <f ca="1">IF(Rutas_Despiece!A598&lt;&gt;Rutas_Despiece!A597,1,0)</f>
        <v>0</v>
      </c>
      <c r="B598" s="69" t="s">
        <v>1174</v>
      </c>
      <c r="C598">
        <f t="shared" ca="1" si="37"/>
        <v>1</v>
      </c>
      <c r="D598">
        <f t="shared" ca="1" si="38"/>
        <v>572</v>
      </c>
      <c r="E598">
        <f t="shared" ca="1" si="40"/>
        <v>990</v>
      </c>
      <c r="F598">
        <f t="shared" ca="1" si="39"/>
        <v>595</v>
      </c>
      <c r="G598" t="str">
        <f ca="1">INDEX(Rutas_Despiece!C:C,MATCH($F598,$D:$D,0))</f>
        <v>Rutas_Habituales_MTN</v>
      </c>
      <c r="H598" t="str">
        <f ca="1">INDEX(Rutas_Despiece!$D:$D,MATCH($F598,$D:$D,0))</f>
        <v>Ruta 12_20</v>
      </c>
      <c r="I598">
        <f ca="1">INDEX(Rutas_Despiece!$J:$J,MATCH($F598,$D:$D,0))</f>
        <v>41.749628000000001</v>
      </c>
      <c r="J598">
        <f ca="1">INDEX(Rutas_Despiece!$K:$K,MATCH($F598,$D:$D,0))</f>
        <v>-1.1755139999999999</v>
      </c>
      <c r="L598" t="str">
        <f ca="1">INDEX(Rutas_Despiece!$F:$F,MATCH($F598,$D:$D,0))&amp;" "&amp;INDEX(Rutas_Despiece!$G:$G,MATCH($F598,$D:$D,0))</f>
        <v xml:space="preserve">Pol. Ind Entrerrios </v>
      </c>
      <c r="M598" t="str">
        <f ca="1">INDEX(Rutas_Despiece!$H:$H,MATCH($F598,$D:$D,0))</f>
        <v>Figueruelas</v>
      </c>
      <c r="N598" t="str">
        <f ca="1">INDEX(Rutas_Despiece!$I:$I,MATCH($F598,$D:$D,0))</f>
        <v>Zaragoza, España</v>
      </c>
      <c r="O598" t="str">
        <f ca="1">INDEX(Rutas_Despiece!$L:$L,MATCH($F598,$D:$D,0))</f>
        <v>Opel Puerta 5</v>
      </c>
      <c r="P598" s="39" t="str">
        <f ca="1">Rutas_Despiece!M598</f>
        <v>Vuelta</v>
      </c>
      <c r="Q598" s="39" t="str">
        <f ca="1">Rutas_Despiece!N598</f>
        <v/>
      </c>
      <c r="R598" s="39" t="str">
        <f ca="1">Rutas_Despiece!O598</f>
        <v/>
      </c>
      <c r="S598" s="39" t="str">
        <f ca="1">Rutas_Despiece!P598</f>
        <v/>
      </c>
      <c r="T598" s="39" t="str">
        <f ca="1">Rutas_Despiece!Q598</f>
        <v/>
      </c>
    </row>
    <row r="599" spans="1:20" x14ac:dyDescent="0.25">
      <c r="A599">
        <f ca="1">IF(Rutas_Despiece!A599&lt;&gt;Rutas_Despiece!A598,1,0)</f>
        <v>0</v>
      </c>
      <c r="B599" s="69" t="s">
        <v>1174</v>
      </c>
      <c r="C599">
        <f t="shared" ca="1" si="37"/>
        <v>1</v>
      </c>
      <c r="D599">
        <f t="shared" ca="1" si="38"/>
        <v>573</v>
      </c>
      <c r="E599">
        <f t="shared" ca="1" si="40"/>
        <v>990</v>
      </c>
      <c r="F599">
        <f t="shared" ca="1" si="39"/>
        <v>596</v>
      </c>
      <c r="G599" t="str">
        <f ca="1">INDEX(Rutas_Despiece!C:C,MATCH($F599,$D:$D,0))</f>
        <v>Rutas_Habituales_MTN</v>
      </c>
      <c r="H599" t="str">
        <f ca="1">INDEX(Rutas_Despiece!$D:$D,MATCH($F599,$D:$D,0))</f>
        <v>Ruta 12_20</v>
      </c>
      <c r="I599">
        <f ca="1">INDEX(Rutas_Despiece!$J:$J,MATCH($F599,$D:$D,0))</f>
        <v>41.6530007</v>
      </c>
      <c r="J599">
        <f ca="1">INDEX(Rutas_Despiece!$K:$K,MATCH($F599,$D:$D,0))</f>
        <v>-0.90630169999999999</v>
      </c>
      <c r="L599" t="str">
        <f ca="1">INDEX(Rutas_Despiece!$F:$F,MATCH($F599,$D:$D,0))&amp;" "&amp;INDEX(Rutas_Despiece!$G:$G,MATCH($F599,$D:$D,0))</f>
        <v xml:space="preserve">Avd. Madrid </v>
      </c>
      <c r="M599" t="str">
        <f ca="1">INDEX(Rutas_Despiece!$H:$H,MATCH($F599,$D:$D,0))</f>
        <v>Zaragoza</v>
      </c>
      <c r="N599" t="str">
        <f ca="1">INDEX(Rutas_Despiece!$I:$I,MATCH($F599,$D:$D,0))</f>
        <v>Zaragoza, España</v>
      </c>
      <c r="O599" t="str">
        <f ca="1">INDEX(Rutas_Despiece!$L:$L,MATCH($F599,$D:$D,0))</f>
        <v>Esq. Plaza Huesca - Pd. Bus</v>
      </c>
      <c r="P599" s="39" t="str">
        <f ca="1">Rutas_Despiece!M599</f>
        <v>Vuelta</v>
      </c>
      <c r="Q599" s="39" t="str">
        <f ca="1">Rutas_Despiece!N599</f>
        <v/>
      </c>
      <c r="R599" s="39" t="str">
        <f ca="1">Rutas_Despiece!O599</f>
        <v/>
      </c>
      <c r="S599" s="39" t="str">
        <f ca="1">Rutas_Despiece!P599</f>
        <v/>
      </c>
      <c r="T599" s="39" t="str">
        <f ca="1">Rutas_Despiece!Q599</f>
        <v/>
      </c>
    </row>
    <row r="600" spans="1:20" x14ac:dyDescent="0.25">
      <c r="A600">
        <f ca="1">IF(Rutas_Despiece!A600&lt;&gt;Rutas_Despiece!A599,1,0)</f>
        <v>0</v>
      </c>
      <c r="B600" s="69" t="s">
        <v>1174</v>
      </c>
      <c r="C600">
        <f t="shared" ca="1" si="37"/>
        <v>1</v>
      </c>
      <c r="D600">
        <f t="shared" ca="1" si="38"/>
        <v>574</v>
      </c>
      <c r="E600">
        <f t="shared" ca="1" si="40"/>
        <v>990</v>
      </c>
      <c r="F600">
        <f t="shared" ca="1" si="39"/>
        <v>597</v>
      </c>
      <c r="G600" t="str">
        <f ca="1">INDEX(Rutas_Despiece!C:C,MATCH($F600,$D:$D,0))</f>
        <v>Rutas_Habituales_MTN</v>
      </c>
      <c r="H600" t="str">
        <f ca="1">INDEX(Rutas_Despiece!$D:$D,MATCH($F600,$D:$D,0))</f>
        <v>Ruta 12_20</v>
      </c>
      <c r="I600">
        <f ca="1">INDEX(Rutas_Despiece!$J:$J,MATCH($F600,$D:$D,0))</f>
        <v>41.656027999999999</v>
      </c>
      <c r="J600">
        <f ca="1">INDEX(Rutas_Despiece!$K:$K,MATCH($F600,$D:$D,0))</f>
        <v>-0.89534199999999997</v>
      </c>
      <c r="L600" t="str">
        <f ca="1">INDEX(Rutas_Despiece!$F:$F,MATCH($F600,$D:$D,0))&amp;" "&amp;INDEX(Rutas_Despiece!$G:$G,MATCH($F600,$D:$D,0))</f>
        <v xml:space="preserve">Avd. Madrid nº 142 </v>
      </c>
      <c r="M600" t="str">
        <f ca="1">INDEX(Rutas_Despiece!$H:$H,MATCH($F600,$D:$D,0))</f>
        <v>Zaragoza</v>
      </c>
      <c r="N600" t="str">
        <f ca="1">INDEX(Rutas_Despiece!$I:$I,MATCH($F600,$D:$D,0))</f>
        <v>Zaragoza, España</v>
      </c>
      <c r="O600" t="str">
        <f ca="1">INDEX(Rutas_Despiece!$L:$L,MATCH($F600,$D:$D,0))</f>
        <v>Calzados Kaymo</v>
      </c>
      <c r="P600" s="39" t="str">
        <f ca="1">Rutas_Despiece!M600</f>
        <v>Vuelta</v>
      </c>
      <c r="Q600" s="39" t="str">
        <f ca="1">Rutas_Despiece!N600</f>
        <v/>
      </c>
      <c r="R600" s="39" t="str">
        <f ca="1">Rutas_Despiece!O600</f>
        <v/>
      </c>
      <c r="S600" s="39" t="str">
        <f ca="1">Rutas_Despiece!P600</f>
        <v/>
      </c>
      <c r="T600" s="39" t="str">
        <f ca="1">Rutas_Despiece!Q600</f>
        <v/>
      </c>
    </row>
    <row r="601" spans="1:20" x14ac:dyDescent="0.25">
      <c r="A601">
        <f ca="1">IF(Rutas_Despiece!A601&lt;&gt;Rutas_Despiece!A600,1,0)</f>
        <v>0</v>
      </c>
      <c r="B601" s="69" t="s">
        <v>1174</v>
      </c>
      <c r="C601">
        <f t="shared" ca="1" si="37"/>
        <v>1</v>
      </c>
      <c r="D601">
        <f t="shared" ca="1" si="38"/>
        <v>575</v>
      </c>
      <c r="E601">
        <f t="shared" ca="1" si="40"/>
        <v>990</v>
      </c>
      <c r="F601">
        <f t="shared" ca="1" si="39"/>
        <v>598</v>
      </c>
      <c r="G601" t="str">
        <f ca="1">INDEX(Rutas_Despiece!C:C,MATCH($F601,$D:$D,0))</f>
        <v>Rutas_Habituales_MTN</v>
      </c>
      <c r="H601" t="str">
        <f ca="1">INDEX(Rutas_Despiece!$D:$D,MATCH($F601,$D:$D,0))</f>
        <v>Ruta 12_20</v>
      </c>
      <c r="I601">
        <f ca="1">INDEX(Rutas_Despiece!$J:$J,MATCH($F601,$D:$D,0))</f>
        <v>41.656027999999999</v>
      </c>
      <c r="J601">
        <f ca="1">INDEX(Rutas_Despiece!$K:$K,MATCH($F601,$D:$D,0))</f>
        <v>-0.89534199999999997</v>
      </c>
      <c r="L601" t="str">
        <f ca="1">INDEX(Rutas_Despiece!$F:$F,MATCH($F601,$D:$D,0))&amp;" "&amp;INDEX(Rutas_Despiece!$G:$G,MATCH($F601,$D:$D,0))</f>
        <v>Avd. Madrid nº 218</v>
      </c>
      <c r="M601" t="str">
        <f ca="1">INDEX(Rutas_Despiece!$H:$H,MATCH($F601,$D:$D,0))</f>
        <v>Zaragoza</v>
      </c>
      <c r="N601" t="str">
        <f ca="1">INDEX(Rutas_Despiece!$I:$I,MATCH($F601,$D:$D,0))</f>
        <v>Zaragoza, España</v>
      </c>
      <c r="O601">
        <f ca="1">INDEX(Rutas_Despiece!$L:$L,MATCH($F601,$D:$D,0))</f>
        <v>0</v>
      </c>
      <c r="P601" s="39" t="str">
        <f ca="1">Rutas_Despiece!M601</f>
        <v>Vuelta</v>
      </c>
      <c r="Q601" s="39" t="str">
        <f ca="1">Rutas_Despiece!N601</f>
        <v/>
      </c>
      <c r="R601" s="39" t="str">
        <f ca="1">Rutas_Despiece!O601</f>
        <v/>
      </c>
      <c r="S601" s="39" t="str">
        <f ca="1">Rutas_Despiece!P601</f>
        <v/>
      </c>
      <c r="T601" s="39" t="str">
        <f ca="1">Rutas_Despiece!Q601</f>
        <v/>
      </c>
    </row>
    <row r="602" spans="1:20" x14ac:dyDescent="0.25">
      <c r="A602">
        <f ca="1">IF(Rutas_Despiece!A602&lt;&gt;Rutas_Despiece!A601,1,0)</f>
        <v>0</v>
      </c>
      <c r="B602" s="69" t="s">
        <v>1174</v>
      </c>
      <c r="C602">
        <f t="shared" ca="1" si="37"/>
        <v>1</v>
      </c>
      <c r="D602">
        <f t="shared" ca="1" si="38"/>
        <v>576</v>
      </c>
      <c r="E602">
        <f t="shared" ca="1" si="40"/>
        <v>990</v>
      </c>
      <c r="F602">
        <f t="shared" ca="1" si="39"/>
        <v>599</v>
      </c>
      <c r="G602" t="str">
        <f ca="1">INDEX(Rutas_Despiece!C:C,MATCH($F602,$D:$D,0))</f>
        <v>Rutas_Habituales_MTN</v>
      </c>
      <c r="H602" t="str">
        <f ca="1">INDEX(Rutas_Despiece!$D:$D,MATCH($F602,$D:$D,0))</f>
        <v>Ruta 13_20</v>
      </c>
      <c r="I602">
        <f ca="1">INDEX(Rutas_Despiece!$J:$J,MATCH($F602,$D:$D,0))</f>
        <v>41.654285000000002</v>
      </c>
      <c r="J602">
        <f ca="1">INDEX(Rutas_Despiece!$K:$K,MATCH($F602,$D:$D,0))</f>
        <v>-0.88535200000000003</v>
      </c>
      <c r="L602" t="str">
        <f ca="1">INDEX(Rutas_Despiece!$F:$F,MATCH($F602,$D:$D,0))&amp;" "&amp;INDEX(Rutas_Despiece!$G:$G,MATCH($F602,$D:$D,0))</f>
        <v xml:space="preserve">Conde Aranda nº 6 </v>
      </c>
      <c r="M602" t="str">
        <f ca="1">INDEX(Rutas_Despiece!$H:$H,MATCH($F602,$D:$D,0))</f>
        <v>Zaragoza</v>
      </c>
      <c r="N602" t="str">
        <f ca="1">INDEX(Rutas_Despiece!$I:$I,MATCH($F602,$D:$D,0))</f>
        <v>Zaragoza, España</v>
      </c>
      <c r="O602" t="str">
        <f ca="1">INDEX(Rutas_Despiece!$L:$L,MATCH($F602,$D:$D,0))</f>
        <v>Escuelas Pías - Pd. Bus</v>
      </c>
      <c r="P602" s="39" t="str">
        <f ca="1">Rutas_Despiece!M602</f>
        <v>Vuelta</v>
      </c>
      <c r="Q602" s="39" t="str">
        <f ca="1">Rutas_Despiece!N602</f>
        <v/>
      </c>
      <c r="R602" s="39" t="str">
        <f ca="1">Rutas_Despiece!O602</f>
        <v/>
      </c>
      <c r="S602" s="39" t="str">
        <f ca="1">Rutas_Despiece!P602</f>
        <v/>
      </c>
      <c r="T602" s="39" t="str">
        <f ca="1">Rutas_Despiece!Q602</f>
        <v/>
      </c>
    </row>
    <row r="603" spans="1:20" x14ac:dyDescent="0.25">
      <c r="A603">
        <f ca="1">IF(Rutas_Despiece!A603&lt;&gt;Rutas_Despiece!A602,1,0)</f>
        <v>0</v>
      </c>
      <c r="B603" s="69" t="s">
        <v>1174</v>
      </c>
      <c r="C603">
        <f t="shared" ca="1" si="37"/>
        <v>1</v>
      </c>
      <c r="D603">
        <f t="shared" ca="1" si="38"/>
        <v>577</v>
      </c>
      <c r="E603">
        <f t="shared" ca="1" si="40"/>
        <v>990</v>
      </c>
      <c r="F603">
        <f t="shared" ca="1" si="39"/>
        <v>600</v>
      </c>
      <c r="G603" t="str">
        <f ca="1">INDEX(Rutas_Despiece!C:C,MATCH($F603,$D:$D,0))</f>
        <v>Rutas_Habituales_MTN</v>
      </c>
      <c r="H603" t="str">
        <f ca="1">INDEX(Rutas_Despiece!$D:$D,MATCH($F603,$D:$D,0))</f>
        <v>Ruta 13_20</v>
      </c>
      <c r="I603">
        <f ca="1">INDEX(Rutas_Despiece!$J:$J,MATCH($F603,$D:$D,0))</f>
        <v>41.654285000000002</v>
      </c>
      <c r="J603">
        <f ca="1">INDEX(Rutas_Despiece!$K:$K,MATCH($F603,$D:$D,0))</f>
        <v>-0.88535200000000003</v>
      </c>
      <c r="L603" t="str">
        <f ca="1">INDEX(Rutas_Despiece!$F:$F,MATCH($F603,$D:$D,0))&amp;" "&amp;INDEX(Rutas_Despiece!$G:$G,MATCH($F603,$D:$D,0))</f>
        <v>Conde Aranda nº 114</v>
      </c>
      <c r="M603" t="str">
        <f ca="1">INDEX(Rutas_Despiece!$H:$H,MATCH($F603,$D:$D,0))</f>
        <v>Zaragoza</v>
      </c>
      <c r="N603" t="str">
        <f ca="1">INDEX(Rutas_Despiece!$I:$I,MATCH($F603,$D:$D,0))</f>
        <v>Zaragoza, España</v>
      </c>
      <c r="O603">
        <f ca="1">INDEX(Rutas_Despiece!$L:$L,MATCH($F603,$D:$D,0))</f>
        <v>0</v>
      </c>
      <c r="P603" s="39" t="str">
        <f ca="1">Rutas_Despiece!M603</f>
        <v>Vuelta</v>
      </c>
      <c r="Q603" s="39" t="str">
        <f ca="1">Rutas_Despiece!N603</f>
        <v/>
      </c>
      <c r="R603" s="39" t="str">
        <f ca="1">Rutas_Despiece!O603</f>
        <v/>
      </c>
      <c r="S603" s="39" t="str">
        <f ca="1">Rutas_Despiece!P603</f>
        <v/>
      </c>
      <c r="T603" s="39" t="str">
        <f ca="1">Rutas_Despiece!Q603</f>
        <v/>
      </c>
    </row>
    <row r="604" spans="1:20" x14ac:dyDescent="0.25">
      <c r="A604">
        <f ca="1">IF(Rutas_Despiece!A604&lt;&gt;Rutas_Despiece!A603,1,0)</f>
        <v>0</v>
      </c>
      <c r="B604" s="69" t="s">
        <v>1174</v>
      </c>
      <c r="C604">
        <f t="shared" ca="1" si="37"/>
        <v>1</v>
      </c>
      <c r="D604">
        <f t="shared" ca="1" si="38"/>
        <v>578</v>
      </c>
      <c r="E604">
        <f t="shared" ca="1" si="40"/>
        <v>990</v>
      </c>
      <c r="F604">
        <f t="shared" ca="1" si="39"/>
        <v>601</v>
      </c>
      <c r="G604" t="str">
        <f ca="1">INDEX(Rutas_Despiece!C:C,MATCH($F604,$D:$D,0))</f>
        <v>Rutas_Habituales_MTN</v>
      </c>
      <c r="H604" t="str">
        <f ca="1">INDEX(Rutas_Despiece!$D:$D,MATCH($F604,$D:$D,0))</f>
        <v>Ruta 13_20</v>
      </c>
      <c r="I604">
        <f ca="1">INDEX(Rutas_Despiece!$J:$J,MATCH($F604,$D:$D,0))</f>
        <v>41.646481000000001</v>
      </c>
      <c r="J604">
        <f ca="1">INDEX(Rutas_Despiece!$K:$K,MATCH($F604,$D:$D,0))</f>
        <v>-0.88755300000000004</v>
      </c>
      <c r="L604" t="str">
        <f ca="1">INDEX(Rutas_Despiece!$F:$F,MATCH($F604,$D:$D,0))&amp;" "&amp;INDEX(Rutas_Despiece!$G:$G,MATCH($F604,$D:$D,0))</f>
        <v xml:space="preserve">Avd. Madrid nº 10-12 </v>
      </c>
      <c r="M604" t="str">
        <f ca="1">INDEX(Rutas_Despiece!$H:$H,MATCH($F604,$D:$D,0))</f>
        <v>Zaragoza</v>
      </c>
      <c r="N604" t="str">
        <f ca="1">INDEX(Rutas_Despiece!$I:$I,MATCH($F604,$D:$D,0))</f>
        <v>Zaragoza, España</v>
      </c>
      <c r="O604" t="str">
        <f ca="1">INDEX(Rutas_Despiece!$L:$L,MATCH($F604,$D:$D,0))</f>
        <v>Pd. Bus</v>
      </c>
      <c r="P604" s="39" t="str">
        <f ca="1">Rutas_Despiece!M604</f>
        <v>Vuelta</v>
      </c>
      <c r="Q604" s="39" t="str">
        <f ca="1">Rutas_Despiece!N604</f>
        <v/>
      </c>
      <c r="R604" s="39" t="str">
        <f ca="1">Rutas_Despiece!O604</f>
        <v/>
      </c>
      <c r="S604" s="39" t="str">
        <f ca="1">Rutas_Despiece!P604</f>
        <v/>
      </c>
      <c r="T604" s="39" t="str">
        <f ca="1">Rutas_Despiece!Q604</f>
        <v/>
      </c>
    </row>
    <row r="605" spans="1:20" x14ac:dyDescent="0.25">
      <c r="A605">
        <f ca="1">IF(Rutas_Despiece!A605&lt;&gt;Rutas_Despiece!A604,1,0)</f>
        <v>1</v>
      </c>
      <c r="B605" s="69" t="s">
        <v>1174</v>
      </c>
      <c r="C605">
        <f t="shared" ca="1" si="37"/>
        <v>0</v>
      </c>
      <c r="D605">
        <f t="shared" ca="1" si="38"/>
        <v>578</v>
      </c>
      <c r="E605">
        <f t="shared" ca="1" si="40"/>
        <v>990</v>
      </c>
      <c r="F605">
        <f t="shared" ca="1" si="39"/>
        <v>602</v>
      </c>
      <c r="G605" t="str">
        <f ca="1">INDEX(Rutas_Despiece!C:C,MATCH($F605,$D:$D,0))</f>
        <v>Rutas_Habituales_MTN</v>
      </c>
      <c r="H605" t="str">
        <f ca="1">INDEX(Rutas_Despiece!$D:$D,MATCH($F605,$D:$D,0))</f>
        <v>Ruta 13_20</v>
      </c>
      <c r="I605">
        <f ca="1">INDEX(Rutas_Despiece!$J:$J,MATCH($F605,$D:$D,0))</f>
        <v>41.653886</v>
      </c>
      <c r="J605">
        <f ca="1">INDEX(Rutas_Despiece!$K:$K,MATCH($F605,$D:$D,0))</f>
        <v>-0.90002599999999999</v>
      </c>
      <c r="L605" t="str">
        <f ca="1">INDEX(Rutas_Despiece!$F:$F,MATCH($F605,$D:$D,0))&amp;" "&amp;INDEX(Rutas_Despiece!$G:$G,MATCH($F605,$D:$D,0))</f>
        <v xml:space="preserve">Avd. de Navarra nº 10 </v>
      </c>
      <c r="M605" t="str">
        <f ca="1">INDEX(Rutas_Despiece!$H:$H,MATCH($F605,$D:$D,0))</f>
        <v>Zaragoza</v>
      </c>
      <c r="N605" t="str">
        <f ca="1">INDEX(Rutas_Despiece!$I:$I,MATCH($F605,$D:$D,0))</f>
        <v>Zaragoza, España</v>
      </c>
      <c r="O605" t="str">
        <f ca="1">INDEX(Rutas_Despiece!$L:$L,MATCH($F605,$D:$D,0))</f>
        <v>Pd. Bus</v>
      </c>
      <c r="P605" s="39" t="str">
        <f ca="1">Rutas_Despiece!M605</f>
        <v>Ida</v>
      </c>
      <c r="Q605" s="39" t="str">
        <f ca="1">Rutas_Despiece!N605</f>
        <v/>
      </c>
      <c r="R605" s="39" t="str">
        <f ca="1">Rutas_Despiece!O605</f>
        <v/>
      </c>
      <c r="S605" s="39" t="str">
        <f ca="1">Rutas_Despiece!P605</f>
        <v/>
      </c>
      <c r="T605" s="39" t="str">
        <f>Rutas_Despiece!Q605</f>
        <v>12|20</v>
      </c>
    </row>
    <row r="606" spans="1:20" x14ac:dyDescent="0.25">
      <c r="A606">
        <f ca="1">IF(Rutas_Despiece!A606&lt;&gt;Rutas_Despiece!A605,1,0)</f>
        <v>0</v>
      </c>
      <c r="B606" s="69" t="s">
        <v>1174</v>
      </c>
      <c r="C606">
        <f t="shared" ca="1" si="37"/>
        <v>1</v>
      </c>
      <c r="D606">
        <f t="shared" ca="1" si="38"/>
        <v>579</v>
      </c>
      <c r="E606">
        <f t="shared" ca="1" si="40"/>
        <v>990</v>
      </c>
      <c r="F606">
        <f t="shared" ca="1" si="39"/>
        <v>603</v>
      </c>
      <c r="G606" t="str">
        <f ca="1">INDEX(Rutas_Despiece!C:C,MATCH($F606,$D:$D,0))</f>
        <v>Rutas_Habituales_MTN</v>
      </c>
      <c r="H606" t="str">
        <f ca="1">INDEX(Rutas_Despiece!$D:$D,MATCH($F606,$D:$D,0))</f>
        <v>Ruta 13_20</v>
      </c>
      <c r="I606">
        <f ca="1">INDEX(Rutas_Despiece!$J:$J,MATCH($F606,$D:$D,0))</f>
        <v>41.654769999999999</v>
      </c>
      <c r="J606">
        <f ca="1">INDEX(Rutas_Despiece!$K:$K,MATCH($F606,$D:$D,0))</f>
        <v>-0.90088900000000005</v>
      </c>
      <c r="L606" t="str">
        <f ca="1">INDEX(Rutas_Despiece!$F:$F,MATCH($F606,$D:$D,0))&amp;" "&amp;INDEX(Rutas_Despiece!$G:$G,MATCH($F606,$D:$D,0))</f>
        <v xml:space="preserve">Avd. de Navarra nº 60 </v>
      </c>
      <c r="M606" t="str">
        <f ca="1">INDEX(Rutas_Despiece!$H:$H,MATCH($F606,$D:$D,0))</f>
        <v>Zaragoza</v>
      </c>
      <c r="N606" t="str">
        <f ca="1">INDEX(Rutas_Despiece!$I:$I,MATCH($F606,$D:$D,0))</f>
        <v>Zaragoza, España</v>
      </c>
      <c r="O606" t="str">
        <f ca="1">INDEX(Rutas_Despiece!$L:$L,MATCH($F606,$D:$D,0))</f>
        <v>Centro Cultural - Pd. Bus</v>
      </c>
      <c r="P606" s="39" t="str">
        <f ca="1">Rutas_Despiece!M606</f>
        <v>Ida</v>
      </c>
      <c r="Q606" s="39" t="str">
        <f ca="1">Rutas_Despiece!N606</f>
        <v>05:05</v>
      </c>
      <c r="R606" s="39" t="str">
        <f ca="1">Rutas_Despiece!O606</f>
        <v>13:00</v>
      </c>
      <c r="S606" s="39" t="str">
        <f ca="1">Rutas_Despiece!P606</f>
        <v>21:00</v>
      </c>
      <c r="T606" s="39" t="str">
        <f>Rutas_Despiece!Q606</f>
        <v>12|20</v>
      </c>
    </row>
    <row r="607" spans="1:20" x14ac:dyDescent="0.25">
      <c r="A607">
        <f ca="1">IF(Rutas_Despiece!A607&lt;&gt;Rutas_Despiece!A606,1,0)</f>
        <v>0</v>
      </c>
      <c r="B607" s="69" t="s">
        <v>1174</v>
      </c>
      <c r="C607">
        <f t="shared" ca="1" si="37"/>
        <v>1</v>
      </c>
      <c r="D607">
        <f t="shared" ca="1" si="38"/>
        <v>580</v>
      </c>
      <c r="E607">
        <f t="shared" ca="1" si="40"/>
        <v>990</v>
      </c>
      <c r="F607">
        <f t="shared" ca="1" si="39"/>
        <v>604</v>
      </c>
      <c r="G607" t="str">
        <f ca="1">INDEX(Rutas_Despiece!C:C,MATCH($F607,$D:$D,0))</f>
        <v>Rutas_Habituales_MTN</v>
      </c>
      <c r="H607" t="str">
        <f ca="1">INDEX(Rutas_Despiece!$D:$D,MATCH($F607,$D:$D,0))</f>
        <v>Ruta 13_20</v>
      </c>
      <c r="I607">
        <f ca="1">INDEX(Rutas_Despiece!$J:$J,MATCH($F607,$D:$D,0))</f>
        <v>41.658539099999999</v>
      </c>
      <c r="J607">
        <f ca="1">INDEX(Rutas_Despiece!$K:$K,MATCH($F607,$D:$D,0))</f>
        <v>-0.91816350000000002</v>
      </c>
      <c r="L607" t="str">
        <f ca="1">INDEX(Rutas_Despiece!$F:$F,MATCH($F607,$D:$D,0))&amp;" "&amp;INDEX(Rutas_Despiece!$G:$G,MATCH($F607,$D:$D,0))</f>
        <v xml:space="preserve">Avd. de Navarra </v>
      </c>
      <c r="M607" t="str">
        <f ca="1">INDEX(Rutas_Despiece!$H:$H,MATCH($F607,$D:$D,0))</f>
        <v>Zaragoza</v>
      </c>
      <c r="N607" t="str">
        <f ca="1">INDEX(Rutas_Despiece!$I:$I,MATCH($F607,$D:$D,0))</f>
        <v>Zaragoza, España</v>
      </c>
      <c r="O607" t="str">
        <f ca="1">INDEX(Rutas_Despiece!$L:$L,MATCH($F607,$D:$D,0))</f>
        <v xml:space="preserve">Frente nº 183 - Pd. Bus </v>
      </c>
      <c r="P607" s="39" t="str">
        <f ca="1">Rutas_Despiece!M607</f>
        <v>Ida</v>
      </c>
      <c r="Q607" s="39" t="str">
        <f ca="1">Rutas_Despiece!N607</f>
        <v>05:06</v>
      </c>
      <c r="R607" s="39" t="str">
        <f ca="1">Rutas_Despiece!O607</f>
        <v>13:01</v>
      </c>
      <c r="S607" s="39" t="str">
        <f ca="1">Rutas_Despiece!P607</f>
        <v>21:01</v>
      </c>
      <c r="T607" s="39" t="str">
        <f>Rutas_Despiece!Q607</f>
        <v>12|20</v>
      </c>
    </row>
    <row r="608" spans="1:20" x14ac:dyDescent="0.25">
      <c r="A608">
        <f ca="1">IF(Rutas_Despiece!A608&lt;&gt;Rutas_Despiece!A607,1,0)</f>
        <v>0</v>
      </c>
      <c r="B608" s="69" t="s">
        <v>1174</v>
      </c>
      <c r="C608">
        <f t="shared" ca="1" si="37"/>
        <v>1</v>
      </c>
      <c r="D608">
        <f t="shared" ca="1" si="38"/>
        <v>581</v>
      </c>
      <c r="E608">
        <f t="shared" ca="1" si="40"/>
        <v>990</v>
      </c>
      <c r="F608">
        <f t="shared" ca="1" si="39"/>
        <v>605</v>
      </c>
      <c r="G608" t="str">
        <f ca="1">INDEX(Rutas_Despiece!C:C,MATCH($F608,$D:$D,0))</f>
        <v>Rutas_Habituales_MTN</v>
      </c>
      <c r="H608" t="str">
        <f ca="1">INDEX(Rutas_Despiece!$D:$D,MATCH($F608,$D:$D,0))</f>
        <v>Ruta 13_20</v>
      </c>
      <c r="I608">
        <f ca="1">INDEX(Rutas_Despiece!$J:$J,MATCH($F608,$D:$D,0))</f>
        <v>41.665072199999997</v>
      </c>
      <c r="J608">
        <f ca="1">INDEX(Rutas_Despiece!$K:$K,MATCH($F608,$D:$D,0))</f>
        <v>-0.93458719999999995</v>
      </c>
      <c r="L608" t="str">
        <f ca="1">INDEX(Rutas_Despiece!$F:$F,MATCH($F608,$D:$D,0))&amp;" "&amp;INDEX(Rutas_Despiece!$G:$G,MATCH($F608,$D:$D,0))</f>
        <v xml:space="preserve">Torres San Lamberto "Punto 0"  </v>
      </c>
      <c r="M608" t="str">
        <f ca="1">INDEX(Rutas_Despiece!$H:$H,MATCH($F608,$D:$D,0))</f>
        <v>Zaragoza</v>
      </c>
      <c r="N608" t="str">
        <f ca="1">INDEX(Rutas_Despiece!$I:$I,MATCH($F608,$D:$D,0))</f>
        <v>Zaragoza, España</v>
      </c>
      <c r="O608" t="str">
        <f ca="1">INDEX(Rutas_Despiece!$L:$L,MATCH($F608,$D:$D,0))</f>
        <v>Pd. Bus</v>
      </c>
      <c r="P608" s="39" t="str">
        <f ca="1">Rutas_Despiece!M608</f>
        <v>Ida</v>
      </c>
      <c r="Q608" s="39" t="str">
        <f ca="1">Rutas_Despiece!N608</f>
        <v>05:08</v>
      </c>
      <c r="R608" s="39" t="str">
        <f ca="1">Rutas_Despiece!O608</f>
        <v>13:03</v>
      </c>
      <c r="S608" s="39" t="str">
        <f ca="1">Rutas_Despiece!P608</f>
        <v>21:03</v>
      </c>
      <c r="T608" s="39" t="str">
        <f>Rutas_Despiece!Q608</f>
        <v>12|20</v>
      </c>
    </row>
    <row r="609" spans="1:20" x14ac:dyDescent="0.25">
      <c r="A609">
        <f ca="1">IF(Rutas_Despiece!A609&lt;&gt;Rutas_Despiece!A608,1,0)</f>
        <v>0</v>
      </c>
      <c r="B609" s="69" t="s">
        <v>1174</v>
      </c>
      <c r="C609">
        <f t="shared" ca="1" si="37"/>
        <v>1</v>
      </c>
      <c r="D609">
        <f t="shared" ca="1" si="38"/>
        <v>582</v>
      </c>
      <c r="E609">
        <f t="shared" ca="1" si="40"/>
        <v>990</v>
      </c>
      <c r="F609">
        <f t="shared" ca="1" si="39"/>
        <v>606</v>
      </c>
      <c r="G609" t="str">
        <f ca="1">INDEX(Rutas_Despiece!C:C,MATCH($F609,$D:$D,0))</f>
        <v>Rutas_Habituales_MTN</v>
      </c>
      <c r="H609" t="str">
        <f ca="1">INDEX(Rutas_Despiece!$D:$D,MATCH($F609,$D:$D,0))</f>
        <v>Ruta 13_20</v>
      </c>
      <c r="I609">
        <f ca="1">INDEX(Rutas_Despiece!$J:$J,MATCH($F609,$D:$D,0))</f>
        <v>41.749628000000001</v>
      </c>
      <c r="J609">
        <f ca="1">INDEX(Rutas_Despiece!$K:$K,MATCH($F609,$D:$D,0))</f>
        <v>-1.1755139999999999</v>
      </c>
      <c r="L609" t="str">
        <f ca="1">INDEX(Rutas_Despiece!$F:$F,MATCH($F609,$D:$D,0))&amp;" "&amp;INDEX(Rutas_Despiece!$G:$G,MATCH($F609,$D:$D,0))</f>
        <v xml:space="preserve">Pol. Ind Entrerrios </v>
      </c>
      <c r="M609" t="str">
        <f ca="1">INDEX(Rutas_Despiece!$H:$H,MATCH($F609,$D:$D,0))</f>
        <v>Figueruelas</v>
      </c>
      <c r="N609" t="str">
        <f ca="1">INDEX(Rutas_Despiece!$I:$I,MATCH($F609,$D:$D,0))</f>
        <v>Zaragoza, España</v>
      </c>
      <c r="O609" t="str">
        <f ca="1">INDEX(Rutas_Despiece!$L:$L,MATCH($F609,$D:$D,0))</f>
        <v>Opel Puerta 5</v>
      </c>
      <c r="P609" s="39" t="str">
        <f ca="1">Rutas_Despiece!M609</f>
        <v>Ida</v>
      </c>
      <c r="Q609" s="39" t="str">
        <f ca="1">Rutas_Despiece!N609</f>
        <v>05:09</v>
      </c>
      <c r="R609" s="39" t="str">
        <f ca="1">Rutas_Despiece!O609</f>
        <v>13:04</v>
      </c>
      <c r="S609" s="39" t="str">
        <f ca="1">Rutas_Despiece!P609</f>
        <v>21:04</v>
      </c>
      <c r="T609" s="39" t="str">
        <f>Rutas_Despiece!Q609</f>
        <v>12|20</v>
      </c>
    </row>
    <row r="610" spans="1:20" x14ac:dyDescent="0.25">
      <c r="A610">
        <f ca="1">IF(Rutas_Despiece!A610&lt;&gt;Rutas_Despiece!A609,1,0)</f>
        <v>0</v>
      </c>
      <c r="B610" s="69" t="s">
        <v>1174</v>
      </c>
      <c r="C610">
        <f t="shared" ca="1" si="37"/>
        <v>1</v>
      </c>
      <c r="D610">
        <f t="shared" ca="1" si="38"/>
        <v>583</v>
      </c>
      <c r="E610">
        <f t="shared" ca="1" si="40"/>
        <v>990</v>
      </c>
      <c r="F610">
        <f t="shared" ca="1" si="39"/>
        <v>607</v>
      </c>
      <c r="G610" t="str">
        <f ca="1">INDEX(Rutas_Despiece!C:C,MATCH($F610,$D:$D,0))</f>
        <v>Rutas_Habituales_MTN</v>
      </c>
      <c r="H610" t="str">
        <f ca="1">INDEX(Rutas_Despiece!$D:$D,MATCH($F610,$D:$D,0))</f>
        <v>Ruta 13_20</v>
      </c>
      <c r="I610">
        <f ca="1">INDEX(Rutas_Despiece!$J:$J,MATCH($F610,$D:$D,0))</f>
        <v>41.749628000000001</v>
      </c>
      <c r="J610">
        <f ca="1">INDEX(Rutas_Despiece!$K:$K,MATCH($F610,$D:$D,0))</f>
        <v>-1.1755139999999999</v>
      </c>
      <c r="L610" t="str">
        <f ca="1">INDEX(Rutas_Despiece!$F:$F,MATCH($F610,$D:$D,0))&amp;" "&amp;INDEX(Rutas_Despiece!$G:$G,MATCH($F610,$D:$D,0))</f>
        <v xml:space="preserve">Pol. Ind Entrerrios </v>
      </c>
      <c r="M610" t="str">
        <f ca="1">INDEX(Rutas_Despiece!$H:$H,MATCH($F610,$D:$D,0))</f>
        <v>Figueruelas</v>
      </c>
      <c r="N610" t="str">
        <f ca="1">INDEX(Rutas_Despiece!$I:$I,MATCH($F610,$D:$D,0))</f>
        <v>Zaragoza, España</v>
      </c>
      <c r="O610" t="str">
        <f ca="1">INDEX(Rutas_Despiece!$L:$L,MATCH($F610,$D:$D,0))</f>
        <v>Opel Puerta 5</v>
      </c>
      <c r="P610" s="39" t="str">
        <f ca="1">Rutas_Despiece!M610</f>
        <v>Ida</v>
      </c>
      <c r="Q610" s="39" t="str">
        <f ca="1">Rutas_Despiece!N610</f>
        <v>05:10</v>
      </c>
      <c r="R610" s="39" t="str">
        <f ca="1">Rutas_Despiece!O610</f>
        <v>13:05</v>
      </c>
      <c r="S610" s="39" t="str">
        <f ca="1">Rutas_Despiece!P610</f>
        <v>21:05</v>
      </c>
      <c r="T610" s="39" t="str">
        <f>Rutas_Despiece!Q610</f>
        <v>12|20</v>
      </c>
    </row>
    <row r="611" spans="1:20" x14ac:dyDescent="0.25">
      <c r="A611">
        <f ca="1">IF(Rutas_Despiece!A611&lt;&gt;Rutas_Despiece!A610,1,0)</f>
        <v>0</v>
      </c>
      <c r="B611" s="69" t="s">
        <v>1174</v>
      </c>
      <c r="C611">
        <f t="shared" ca="1" si="37"/>
        <v>1</v>
      </c>
      <c r="D611">
        <f t="shared" ca="1" si="38"/>
        <v>584</v>
      </c>
      <c r="E611">
        <f t="shared" ca="1" si="40"/>
        <v>990</v>
      </c>
      <c r="F611">
        <f t="shared" ca="1" si="39"/>
        <v>608</v>
      </c>
      <c r="G611" t="str">
        <f ca="1">INDEX(Rutas_Despiece!C:C,MATCH($F611,$D:$D,0))</f>
        <v>Rutas_Habituales_MTN</v>
      </c>
      <c r="H611" t="str">
        <f ca="1">INDEX(Rutas_Despiece!$D:$D,MATCH($F611,$D:$D,0))</f>
        <v>Ruta 13_20</v>
      </c>
      <c r="I611">
        <f ca="1">INDEX(Rutas_Despiece!$J:$J,MATCH($F611,$D:$D,0))</f>
        <v>41.665072199999997</v>
      </c>
      <c r="J611">
        <f ca="1">INDEX(Rutas_Despiece!$K:$K,MATCH($F611,$D:$D,0))</f>
        <v>-0.93458719999999995</v>
      </c>
      <c r="L611" t="str">
        <f ca="1">INDEX(Rutas_Despiece!$F:$F,MATCH($F611,$D:$D,0))&amp;" "&amp;INDEX(Rutas_Despiece!$G:$G,MATCH($F611,$D:$D,0))</f>
        <v xml:space="preserve">Torres San Lamberto "Punto 0"  </v>
      </c>
      <c r="M611" t="str">
        <f ca="1">INDEX(Rutas_Despiece!$H:$H,MATCH($F611,$D:$D,0))</f>
        <v>Zaragoza</v>
      </c>
      <c r="N611" t="str">
        <f ca="1">INDEX(Rutas_Despiece!$I:$I,MATCH($F611,$D:$D,0))</f>
        <v>Zaragoza, España</v>
      </c>
      <c r="O611" t="str">
        <f ca="1">INDEX(Rutas_Despiece!$L:$L,MATCH($F611,$D:$D,0))</f>
        <v>Pd. Bus</v>
      </c>
      <c r="P611" s="39" t="str">
        <f ca="1">Rutas_Despiece!M611</f>
        <v>Ida</v>
      </c>
      <c r="Q611" s="39" t="str">
        <f ca="1">Rutas_Despiece!N611</f>
        <v>05:30</v>
      </c>
      <c r="R611" s="39" t="str">
        <f ca="1">Rutas_Despiece!O611</f>
        <v>13:30</v>
      </c>
      <c r="S611" s="39" t="str">
        <f ca="1">Rutas_Despiece!P611</f>
        <v>21:30</v>
      </c>
      <c r="T611" s="39" t="str">
        <f>Rutas_Despiece!Q611</f>
        <v>12|20</v>
      </c>
    </row>
    <row r="612" spans="1:20" x14ac:dyDescent="0.25">
      <c r="A612">
        <f ca="1">IF(Rutas_Despiece!A612&lt;&gt;Rutas_Despiece!A611,1,0)</f>
        <v>0</v>
      </c>
      <c r="B612" s="69" t="s">
        <v>1174</v>
      </c>
      <c r="C612">
        <f t="shared" ca="1" si="37"/>
        <v>1</v>
      </c>
      <c r="D612">
        <f t="shared" ca="1" si="38"/>
        <v>585</v>
      </c>
      <c r="E612">
        <f t="shared" ca="1" si="40"/>
        <v>990</v>
      </c>
      <c r="F612">
        <f t="shared" ca="1" si="39"/>
        <v>609</v>
      </c>
      <c r="G612" t="str">
        <f ca="1">INDEX(Rutas_Despiece!C:C,MATCH($F612,$D:$D,0))</f>
        <v>Rutas_Habituales_MTN</v>
      </c>
      <c r="H612" t="str">
        <f ca="1">INDEX(Rutas_Despiece!$D:$D,MATCH($F612,$D:$D,0))</f>
        <v>Ruta 13_20</v>
      </c>
      <c r="I612">
        <f ca="1">INDEX(Rutas_Despiece!$J:$J,MATCH($F612,$D:$D,0))</f>
        <v>41.654769999999999</v>
      </c>
      <c r="J612">
        <f ca="1">INDEX(Rutas_Despiece!$K:$K,MATCH($F612,$D:$D,0))</f>
        <v>-0.90088900000000005</v>
      </c>
      <c r="L612" t="str">
        <f ca="1">INDEX(Rutas_Despiece!$F:$F,MATCH($F612,$D:$D,0))&amp;" "&amp;INDEX(Rutas_Despiece!$G:$G,MATCH($F612,$D:$D,0))</f>
        <v xml:space="preserve">Avd. de Navarra nº 183 </v>
      </c>
      <c r="M612" t="str">
        <f ca="1">INDEX(Rutas_Despiece!$H:$H,MATCH($F612,$D:$D,0))</f>
        <v>Zaragoza</v>
      </c>
      <c r="N612" t="str">
        <f ca="1">INDEX(Rutas_Despiece!$I:$I,MATCH($F612,$D:$D,0))</f>
        <v>Zaragoza, España</v>
      </c>
      <c r="O612" t="str">
        <f ca="1">INDEX(Rutas_Despiece!$L:$L,MATCH($F612,$D:$D,0))</f>
        <v>Pd. Bus</v>
      </c>
      <c r="P612" s="39" t="str">
        <f ca="1">Rutas_Despiece!M612</f>
        <v>Vuelta</v>
      </c>
      <c r="Q612" s="39" t="str">
        <f ca="1">Rutas_Despiece!N612</f>
        <v/>
      </c>
      <c r="R612" s="39" t="str">
        <f ca="1">Rutas_Despiece!O612</f>
        <v/>
      </c>
      <c r="S612" s="39" t="str">
        <f ca="1">Rutas_Despiece!P612</f>
        <v/>
      </c>
      <c r="T612" s="39" t="str">
        <f>Rutas_Despiece!Q612</f>
        <v>12|20</v>
      </c>
    </row>
    <row r="613" spans="1:20" x14ac:dyDescent="0.25">
      <c r="A613">
        <f ca="1">IF(Rutas_Despiece!A613&lt;&gt;Rutas_Despiece!A612,1,0)</f>
        <v>0</v>
      </c>
      <c r="B613" s="69" t="s">
        <v>1174</v>
      </c>
      <c r="C613">
        <f t="shared" ca="1" si="37"/>
        <v>1</v>
      </c>
      <c r="D613">
        <f t="shared" ca="1" si="38"/>
        <v>586</v>
      </c>
      <c r="E613">
        <f t="shared" ca="1" si="40"/>
        <v>990</v>
      </c>
      <c r="F613">
        <f t="shared" ca="1" si="39"/>
        <v>610</v>
      </c>
      <c r="G613" t="str">
        <f ca="1">INDEX(Rutas_Despiece!C:C,MATCH($F613,$D:$D,0))</f>
        <v>Rutas_Habituales_MTN</v>
      </c>
      <c r="H613" t="str">
        <f ca="1">INDEX(Rutas_Despiece!$D:$D,MATCH($F613,$D:$D,0))</f>
        <v>Ruta 13_20</v>
      </c>
      <c r="I613">
        <f ca="1">INDEX(Rutas_Despiece!$J:$J,MATCH($F613,$D:$D,0))</f>
        <v>41.654769999999999</v>
      </c>
      <c r="J613">
        <f ca="1">INDEX(Rutas_Despiece!$K:$K,MATCH($F613,$D:$D,0))</f>
        <v>-0.90088900000000005</v>
      </c>
      <c r="L613" t="str">
        <f ca="1">INDEX(Rutas_Despiece!$F:$F,MATCH($F613,$D:$D,0))&amp;" "&amp;INDEX(Rutas_Despiece!$G:$G,MATCH($F613,$D:$D,0))</f>
        <v xml:space="preserve">Avd. de Navarra nº 71 </v>
      </c>
      <c r="M613" t="str">
        <f ca="1">INDEX(Rutas_Despiece!$H:$H,MATCH($F613,$D:$D,0))</f>
        <v>Zaragoza</v>
      </c>
      <c r="N613" t="str">
        <f ca="1">INDEX(Rutas_Despiece!$I:$I,MATCH($F613,$D:$D,0))</f>
        <v>Zaragoza, España</v>
      </c>
      <c r="O613" t="str">
        <f ca="1">INDEX(Rutas_Despiece!$L:$L,MATCH($F613,$D:$D,0))</f>
        <v>Pd. Bus</v>
      </c>
      <c r="P613" s="39" t="str">
        <f ca="1">Rutas_Despiece!M613</f>
        <v>Vuelta</v>
      </c>
      <c r="Q613" s="39" t="str">
        <f ca="1">Rutas_Despiece!N613</f>
        <v/>
      </c>
      <c r="R613" s="39" t="str">
        <f ca="1">Rutas_Despiece!O613</f>
        <v/>
      </c>
      <c r="S613" s="39" t="str">
        <f ca="1">Rutas_Despiece!P613</f>
        <v/>
      </c>
      <c r="T613" s="39" t="str">
        <f ca="1">Rutas_Despiece!Q613</f>
        <v/>
      </c>
    </row>
    <row r="614" spans="1:20" x14ac:dyDescent="0.25">
      <c r="A614">
        <f ca="1">IF(Rutas_Despiece!A614&lt;&gt;Rutas_Despiece!A613,1,0)</f>
        <v>0</v>
      </c>
      <c r="B614" s="69" t="s">
        <v>1174</v>
      </c>
      <c r="C614">
        <f t="shared" ca="1" si="37"/>
        <v>1</v>
      </c>
      <c r="D614">
        <f t="shared" ca="1" si="38"/>
        <v>587</v>
      </c>
      <c r="E614">
        <f t="shared" ca="1" si="40"/>
        <v>990</v>
      </c>
      <c r="F614">
        <f t="shared" ca="1" si="39"/>
        <v>611</v>
      </c>
      <c r="G614" t="str">
        <f ca="1">INDEX(Rutas_Despiece!C:C,MATCH($F614,$D:$D,0))</f>
        <v>Rutas_Habituales_MTN</v>
      </c>
      <c r="H614" t="str">
        <f ca="1">INDEX(Rutas_Despiece!$D:$D,MATCH($F614,$D:$D,0))</f>
        <v>Ruta 13_20</v>
      </c>
      <c r="I614">
        <f ca="1">INDEX(Rutas_Despiece!$J:$J,MATCH($F614,$D:$D,0))</f>
        <v>41.654640800000003</v>
      </c>
      <c r="J614">
        <f ca="1">INDEX(Rutas_Despiece!$K:$K,MATCH($F614,$D:$D,0))</f>
        <v>-0.90153260000000002</v>
      </c>
      <c r="L614" t="str">
        <f ca="1">INDEX(Rutas_Despiece!$F:$F,MATCH($F614,$D:$D,0))&amp;" "&amp;INDEX(Rutas_Despiece!$G:$G,MATCH($F614,$D:$D,0))</f>
        <v xml:space="preserve">Avd. de Navarra  </v>
      </c>
      <c r="M614" t="str">
        <f ca="1">INDEX(Rutas_Despiece!$H:$H,MATCH($F614,$D:$D,0))</f>
        <v>Zaragoza</v>
      </c>
      <c r="N614" t="str">
        <f ca="1">INDEX(Rutas_Despiece!$I:$I,MATCH($F614,$D:$D,0))</f>
        <v>Zaragoza, España</v>
      </c>
      <c r="O614" t="str">
        <f ca="1">INDEX(Rutas_Despiece!$L:$L,MATCH($F614,$D:$D,0))</f>
        <v>Esq. Avd. Madrid</v>
      </c>
      <c r="P614" s="39" t="str">
        <f ca="1">Rutas_Despiece!M614</f>
        <v>Vuelta</v>
      </c>
      <c r="Q614" s="39" t="str">
        <f ca="1">Rutas_Despiece!N614</f>
        <v/>
      </c>
      <c r="R614" s="39" t="str">
        <f ca="1">Rutas_Despiece!O614</f>
        <v/>
      </c>
      <c r="S614" s="39" t="str">
        <f ca="1">Rutas_Despiece!P614</f>
        <v/>
      </c>
      <c r="T614" s="39" t="str">
        <f ca="1">Rutas_Despiece!Q614</f>
        <v/>
      </c>
    </row>
    <row r="615" spans="1:20" x14ac:dyDescent="0.25">
      <c r="A615">
        <f ca="1">IF(Rutas_Despiece!A615&lt;&gt;Rutas_Despiece!A614,1,0)</f>
        <v>0</v>
      </c>
      <c r="B615" s="69" t="s">
        <v>1174</v>
      </c>
      <c r="C615">
        <f t="shared" ca="1" si="37"/>
        <v>1</v>
      </c>
      <c r="D615">
        <f t="shared" ca="1" si="38"/>
        <v>588</v>
      </c>
      <c r="E615">
        <f t="shared" ca="1" si="40"/>
        <v>990</v>
      </c>
      <c r="F615">
        <f t="shared" ca="1" si="39"/>
        <v>612</v>
      </c>
      <c r="G615" t="str">
        <f ca="1">INDEX(Rutas_Despiece!C:C,MATCH($F615,$D:$D,0))</f>
        <v>Rutas_Habituales_MTN</v>
      </c>
      <c r="H615" t="str">
        <f ca="1">INDEX(Rutas_Despiece!$D:$D,MATCH($F615,$D:$D,0))</f>
        <v>Ruta 13_20</v>
      </c>
      <c r="I615">
        <f ca="1">INDEX(Rutas_Despiece!$J:$J,MATCH($F615,$D:$D,0))</f>
        <v>41.655608999999998</v>
      </c>
      <c r="J615">
        <f ca="1">INDEX(Rutas_Despiece!$K:$K,MATCH($F615,$D:$D,0))</f>
        <v>-0.89602669999999995</v>
      </c>
      <c r="L615" t="str">
        <f ca="1">INDEX(Rutas_Despiece!$F:$F,MATCH($F615,$D:$D,0))&amp;" "&amp;INDEX(Rutas_Despiece!$G:$G,MATCH($F615,$D:$D,0))</f>
        <v xml:space="preserve">Avd. Madrid  </v>
      </c>
      <c r="M615" t="str">
        <f ca="1">INDEX(Rutas_Despiece!$H:$H,MATCH($F615,$D:$D,0))</f>
        <v>Zaragoza</v>
      </c>
      <c r="N615" t="str">
        <f ca="1">INDEX(Rutas_Despiece!$I:$I,MATCH($F615,$D:$D,0))</f>
        <v>Zaragoza, España</v>
      </c>
      <c r="O615" t="str">
        <f ca="1">INDEX(Rutas_Despiece!$L:$L,MATCH($F615,$D:$D,0))</f>
        <v>Frente Aljafería - Pd. Bus</v>
      </c>
      <c r="P615" s="39" t="str">
        <f ca="1">Rutas_Despiece!M615</f>
        <v>Vuelta</v>
      </c>
      <c r="Q615" s="39" t="str">
        <f ca="1">Rutas_Despiece!N615</f>
        <v/>
      </c>
      <c r="R615" s="39" t="str">
        <f ca="1">Rutas_Despiece!O615</f>
        <v/>
      </c>
      <c r="S615" s="39" t="str">
        <f ca="1">Rutas_Despiece!P615</f>
        <v/>
      </c>
      <c r="T615" s="39" t="str">
        <f ca="1">Rutas_Despiece!Q615</f>
        <v/>
      </c>
    </row>
    <row r="616" spans="1:20" x14ac:dyDescent="0.25">
      <c r="A616">
        <f ca="1">IF(Rutas_Despiece!A616&lt;&gt;Rutas_Despiece!A615,1,0)</f>
        <v>0</v>
      </c>
      <c r="B616" s="69" t="s">
        <v>1174</v>
      </c>
      <c r="C616">
        <f t="shared" ca="1" si="37"/>
        <v>1</v>
      </c>
      <c r="D616">
        <f t="shared" ca="1" si="38"/>
        <v>589</v>
      </c>
      <c r="E616">
        <f t="shared" ca="1" si="40"/>
        <v>990</v>
      </c>
      <c r="F616">
        <f t="shared" ca="1" si="39"/>
        <v>613</v>
      </c>
      <c r="G616" t="str">
        <f ca="1">INDEX(Rutas_Despiece!C:C,MATCH($F616,$D:$D,0))</f>
        <v>Rutas_Habituales_MTN</v>
      </c>
      <c r="H616" t="str">
        <f ca="1">INDEX(Rutas_Despiece!$D:$D,MATCH($F616,$D:$D,0))</f>
        <v>Ruta 13_20</v>
      </c>
      <c r="I616">
        <f ca="1">INDEX(Rutas_Despiece!$J:$J,MATCH($F616,$D:$D,0))</f>
        <v>41.655653700000002</v>
      </c>
      <c r="J616">
        <f ca="1">INDEX(Rutas_Despiece!$K:$K,MATCH($F616,$D:$D,0))</f>
        <v>-0.89091469999999995</v>
      </c>
      <c r="L616" t="str">
        <f ca="1">INDEX(Rutas_Despiece!$F:$F,MATCH($F616,$D:$D,0))&amp;" "&amp;INDEX(Rutas_Despiece!$G:$G,MATCH($F616,$D:$D,0))</f>
        <v xml:space="preserve">Conde Aranda  </v>
      </c>
      <c r="M616" t="str">
        <f ca="1">INDEX(Rutas_Despiece!$H:$H,MATCH($F616,$D:$D,0))</f>
        <v>Zaragoza</v>
      </c>
      <c r="N616" t="str">
        <f ca="1">INDEX(Rutas_Despiece!$I:$I,MATCH($F616,$D:$D,0))</f>
        <v>Zaragoza, España</v>
      </c>
      <c r="O616" t="str">
        <f ca="1">INDEX(Rutas_Despiece!$L:$L,MATCH($F616,$D:$D,0))</f>
        <v>Frente nº 114</v>
      </c>
      <c r="P616" s="39" t="str">
        <f ca="1">Rutas_Despiece!M616</f>
        <v>Vuelta</v>
      </c>
      <c r="Q616" s="39" t="str">
        <f ca="1">Rutas_Despiece!N616</f>
        <v/>
      </c>
      <c r="R616" s="39" t="str">
        <f ca="1">Rutas_Despiece!O616</f>
        <v/>
      </c>
      <c r="S616" s="39" t="str">
        <f ca="1">Rutas_Despiece!P616</f>
        <v/>
      </c>
      <c r="T616" s="39" t="str">
        <f ca="1">Rutas_Despiece!Q616</f>
        <v/>
      </c>
    </row>
    <row r="617" spans="1:20" x14ac:dyDescent="0.25">
      <c r="A617">
        <f ca="1">IF(Rutas_Despiece!A617&lt;&gt;Rutas_Despiece!A616,1,0)</f>
        <v>0</v>
      </c>
      <c r="B617" s="69" t="s">
        <v>1174</v>
      </c>
      <c r="C617">
        <f t="shared" ca="1" si="37"/>
        <v>1</v>
      </c>
      <c r="D617">
        <f t="shared" ca="1" si="38"/>
        <v>590</v>
      </c>
      <c r="E617">
        <f t="shared" ca="1" si="40"/>
        <v>990</v>
      </c>
      <c r="F617">
        <f t="shared" ca="1" si="39"/>
        <v>614</v>
      </c>
      <c r="G617" t="str">
        <f ca="1">INDEX(Rutas_Despiece!C:C,MATCH($F617,$D:$D,0))</f>
        <v>Rutas_Habituales_MTN</v>
      </c>
      <c r="H617" t="str">
        <f ca="1">INDEX(Rutas_Despiece!$D:$D,MATCH($F617,$D:$D,0))</f>
        <v>Ruta 13_20</v>
      </c>
      <c r="I617">
        <f ca="1">INDEX(Rutas_Despiece!$J:$J,MATCH($F617,$D:$D,0))</f>
        <v>41.654145499999998</v>
      </c>
      <c r="J617">
        <f ca="1">INDEX(Rutas_Despiece!$K:$K,MATCH($F617,$D:$D,0))</f>
        <v>-0.88463040000000004</v>
      </c>
      <c r="L617" t="str">
        <f ca="1">INDEX(Rutas_Despiece!$F:$F,MATCH($F617,$D:$D,0))&amp;" "&amp;INDEX(Rutas_Despiece!$G:$G,MATCH($F617,$D:$D,0))</f>
        <v xml:space="preserve">Conde Aranda  </v>
      </c>
      <c r="M617" t="str">
        <f ca="1">INDEX(Rutas_Despiece!$H:$H,MATCH($F617,$D:$D,0))</f>
        <v>Zaragoza</v>
      </c>
      <c r="N617" t="str">
        <f ca="1">INDEX(Rutas_Despiece!$I:$I,MATCH($F617,$D:$D,0))</f>
        <v>Zaragoza, España</v>
      </c>
      <c r="O617" t="str">
        <f ca="1">INDEX(Rutas_Despiece!$L:$L,MATCH($F617,$D:$D,0))</f>
        <v>Esq. César Augusto</v>
      </c>
      <c r="P617" s="39" t="str">
        <f ca="1">Rutas_Despiece!M617</f>
        <v>Vuelta</v>
      </c>
      <c r="Q617" s="39" t="str">
        <f ca="1">Rutas_Despiece!N617</f>
        <v/>
      </c>
      <c r="R617" s="39" t="str">
        <f ca="1">Rutas_Despiece!O617</f>
        <v/>
      </c>
      <c r="S617" s="39" t="str">
        <f ca="1">Rutas_Despiece!P617</f>
        <v/>
      </c>
      <c r="T617" s="39" t="str">
        <f ca="1">Rutas_Despiece!Q617</f>
        <v/>
      </c>
    </row>
    <row r="618" spans="1:20" x14ac:dyDescent="0.25">
      <c r="A618">
        <f ca="1">IF(Rutas_Despiece!A618&lt;&gt;Rutas_Despiece!A617,1,0)</f>
        <v>1</v>
      </c>
      <c r="B618" s="69" t="s">
        <v>1174</v>
      </c>
      <c r="C618">
        <f t="shared" ca="1" si="37"/>
        <v>0</v>
      </c>
      <c r="D618">
        <f t="shared" ca="1" si="38"/>
        <v>590</v>
      </c>
      <c r="E618">
        <f t="shared" ca="1" si="40"/>
        <v>990</v>
      </c>
      <c r="F618">
        <f t="shared" ca="1" si="39"/>
        <v>615</v>
      </c>
      <c r="G618" t="str">
        <f ca="1">INDEX(Rutas_Despiece!C:C,MATCH($F618,$D:$D,0))</f>
        <v>Rutas_Habituales_MTN</v>
      </c>
      <c r="H618" t="str">
        <f ca="1">INDEX(Rutas_Despiece!$D:$D,MATCH($F618,$D:$D,0))</f>
        <v>Ruta 14_20</v>
      </c>
      <c r="I618">
        <f ca="1">INDEX(Rutas_Despiece!$J:$J,MATCH($F618,$D:$D,0))</f>
        <v>41.630032</v>
      </c>
      <c r="J618">
        <f ca="1">INDEX(Rutas_Despiece!$K:$K,MATCH($F618,$D:$D,0))</f>
        <v>-0.90645399999999998</v>
      </c>
      <c r="L618" t="str">
        <f ca="1">INDEX(Rutas_Despiece!$F:$F,MATCH($F618,$D:$D,0))&amp;" "&amp;INDEX(Rutas_Despiece!$G:$G,MATCH($F618,$D:$D,0))</f>
        <v xml:space="preserve">Vía Ibérica nº 67 </v>
      </c>
      <c r="M618" t="str">
        <f ca="1">INDEX(Rutas_Despiece!$H:$H,MATCH($F618,$D:$D,0))</f>
        <v>Zaragoza</v>
      </c>
      <c r="N618" t="str">
        <f ca="1">INDEX(Rutas_Despiece!$I:$I,MATCH($F618,$D:$D,0))</f>
        <v>Zaragoza, España</v>
      </c>
      <c r="O618" t="str">
        <f ca="1">INDEX(Rutas_Despiece!$L:$L,MATCH($F618,$D:$D,0))</f>
        <v>Frente Argualas - Pd. Bus</v>
      </c>
      <c r="P618" s="39" t="str">
        <f ca="1">Rutas_Despiece!M618</f>
        <v>Ida</v>
      </c>
      <c r="Q618" s="39" t="str">
        <f ca="1">Rutas_Despiece!N618</f>
        <v/>
      </c>
      <c r="R618" s="39" t="str">
        <f ca="1">Rutas_Despiece!O618</f>
        <v/>
      </c>
      <c r="S618" s="39" t="str">
        <f ca="1">Rutas_Despiece!P618</f>
        <v/>
      </c>
      <c r="T618" s="39">
        <f ca="1">Rutas_Despiece!Q618</f>
        <v>0</v>
      </c>
    </row>
    <row r="619" spans="1:20" x14ac:dyDescent="0.25">
      <c r="A619">
        <f ca="1">IF(Rutas_Despiece!A619&lt;&gt;Rutas_Despiece!A618,1,0)</f>
        <v>0</v>
      </c>
      <c r="B619" s="69" t="s">
        <v>1174</v>
      </c>
      <c r="C619">
        <f t="shared" ca="1" si="37"/>
        <v>1</v>
      </c>
      <c r="D619">
        <f t="shared" ca="1" si="38"/>
        <v>591</v>
      </c>
      <c r="E619">
        <f t="shared" ca="1" si="40"/>
        <v>990</v>
      </c>
      <c r="F619">
        <f t="shared" ca="1" si="39"/>
        <v>616</v>
      </c>
      <c r="G619" t="str">
        <f ca="1">INDEX(Rutas_Despiece!C:C,MATCH($F619,$D:$D,0))</f>
        <v>Rutas_Habituales_MTN</v>
      </c>
      <c r="H619" t="str">
        <f ca="1">INDEX(Rutas_Despiece!$D:$D,MATCH($F619,$D:$D,0))</f>
        <v>Ruta 14_20</v>
      </c>
      <c r="I619">
        <f ca="1">INDEX(Rutas_Despiece!$J:$J,MATCH($F619,$D:$D,0))</f>
        <v>41.630029999999998</v>
      </c>
      <c r="J619">
        <f ca="1">INDEX(Rutas_Despiece!$K:$K,MATCH($F619,$D:$D,0))</f>
        <v>-0.90645399999999998</v>
      </c>
      <c r="L619" t="str">
        <f ca="1">INDEX(Rutas_Despiece!$F:$F,MATCH($F619,$D:$D,0))&amp;" "&amp;INDEX(Rutas_Despiece!$G:$G,MATCH($F619,$D:$D,0))</f>
        <v xml:space="preserve">Vía Ibérica nº 17-23 </v>
      </c>
      <c r="M619" t="str">
        <f ca="1">INDEX(Rutas_Despiece!$H:$H,MATCH($F619,$D:$D,0))</f>
        <v>Zaragoza</v>
      </c>
      <c r="N619" t="str">
        <f ca="1">INDEX(Rutas_Despiece!$I:$I,MATCH($F619,$D:$D,0))</f>
        <v>Zaragoza, España</v>
      </c>
      <c r="O619" t="str">
        <f ca="1">INDEX(Rutas_Despiece!$L:$L,MATCH($F619,$D:$D,0))</f>
        <v>Frente Embarcadero</v>
      </c>
      <c r="P619" s="39" t="str">
        <f ca="1">Rutas_Despiece!M619</f>
        <v>Ida</v>
      </c>
      <c r="Q619" s="39" t="str">
        <f ca="1">Rutas_Despiece!N619</f>
        <v>05:05</v>
      </c>
      <c r="R619" s="39" t="str">
        <f ca="1">Rutas_Despiece!O619</f>
        <v>13:00</v>
      </c>
      <c r="S619" s="39" t="str">
        <f ca="1">Rutas_Despiece!P619</f>
        <v>21:00</v>
      </c>
      <c r="T619" s="39">
        <f ca="1">Rutas_Despiece!Q619</f>
        <v>0</v>
      </c>
    </row>
    <row r="620" spans="1:20" x14ac:dyDescent="0.25">
      <c r="A620">
        <f ca="1">IF(Rutas_Despiece!A620&lt;&gt;Rutas_Despiece!A619,1,0)</f>
        <v>0</v>
      </c>
      <c r="B620" s="69" t="s">
        <v>1174</v>
      </c>
      <c r="C620">
        <f t="shared" ca="1" si="37"/>
        <v>1</v>
      </c>
      <c r="D620">
        <f t="shared" ca="1" si="38"/>
        <v>592</v>
      </c>
      <c r="E620">
        <f t="shared" ca="1" si="40"/>
        <v>990</v>
      </c>
      <c r="F620">
        <f t="shared" ca="1" si="39"/>
        <v>617</v>
      </c>
      <c r="G620" t="str">
        <f ca="1">INDEX(Rutas_Despiece!C:C,MATCH($F620,$D:$D,0))</f>
        <v>Rutas_Habituales_MTN</v>
      </c>
      <c r="H620" t="str">
        <f ca="1">INDEX(Rutas_Despiece!$D:$D,MATCH($F620,$D:$D,0))</f>
        <v>Ruta 14_20</v>
      </c>
      <c r="I620">
        <f ca="1">INDEX(Rutas_Despiece!$J:$J,MATCH($F620,$D:$D,0))</f>
        <v>41.634138399999998</v>
      </c>
      <c r="J620">
        <f ca="1">INDEX(Rutas_Despiece!$K:$K,MATCH($F620,$D:$D,0))</f>
        <v>-0.91122479999999995</v>
      </c>
      <c r="L620" t="str">
        <f ca="1">INDEX(Rutas_Despiece!$F:$F,MATCH($F620,$D:$D,0))&amp;" "&amp;INDEX(Rutas_Despiece!$G:$G,MATCH($F620,$D:$D,0))</f>
        <v xml:space="preserve">Vía Hispanidad nº 16 </v>
      </c>
      <c r="M620" t="str">
        <f ca="1">INDEX(Rutas_Despiece!$H:$H,MATCH($F620,$D:$D,0))</f>
        <v>Zaragoza</v>
      </c>
      <c r="N620" t="str">
        <f ca="1">INDEX(Rutas_Despiece!$I:$I,MATCH($F620,$D:$D,0))</f>
        <v>Zaragoza, España</v>
      </c>
      <c r="O620" t="str">
        <f ca="1">INDEX(Rutas_Despiece!$L:$L,MATCH($F620,$D:$D,0))</f>
        <v>Gas. Casablanca - Pd. Bus</v>
      </c>
      <c r="P620" s="39" t="str">
        <f ca="1">Rutas_Despiece!M620</f>
        <v>Ida</v>
      </c>
      <c r="Q620" s="39" t="str">
        <f ca="1">Rutas_Despiece!N620</f>
        <v>05:06</v>
      </c>
      <c r="R620" s="39" t="str">
        <f ca="1">Rutas_Despiece!O620</f>
        <v>13:01</v>
      </c>
      <c r="S620" s="39" t="str">
        <f ca="1">Rutas_Despiece!P620</f>
        <v>21:01</v>
      </c>
      <c r="T620" s="39">
        <f ca="1">Rutas_Despiece!Q620</f>
        <v>0</v>
      </c>
    </row>
    <row r="621" spans="1:20" x14ac:dyDescent="0.25">
      <c r="A621">
        <f ca="1">IF(Rutas_Despiece!A621&lt;&gt;Rutas_Despiece!A620,1,0)</f>
        <v>0</v>
      </c>
      <c r="B621" s="69" t="s">
        <v>1174</v>
      </c>
      <c r="C621">
        <f t="shared" ca="1" si="37"/>
        <v>1</v>
      </c>
      <c r="D621">
        <f t="shared" ca="1" si="38"/>
        <v>593</v>
      </c>
      <c r="E621">
        <f t="shared" ca="1" si="40"/>
        <v>990</v>
      </c>
      <c r="F621">
        <f t="shared" ca="1" si="39"/>
        <v>618</v>
      </c>
      <c r="G621" t="str">
        <f ca="1">INDEX(Rutas_Despiece!C:C,MATCH($F621,$D:$D,0))</f>
        <v>Rutas_Habituales_MTN</v>
      </c>
      <c r="H621" t="str">
        <f ca="1">INDEX(Rutas_Despiece!$D:$D,MATCH($F621,$D:$D,0))</f>
        <v>Ruta 14_20</v>
      </c>
      <c r="I621">
        <f ca="1">INDEX(Rutas_Despiece!$J:$J,MATCH($F621,$D:$D,0))</f>
        <v>41.636246999999997</v>
      </c>
      <c r="J621">
        <f ca="1">INDEX(Rutas_Despiece!$K:$K,MATCH($F621,$D:$D,0))</f>
        <v>-0.91250819999999999</v>
      </c>
      <c r="L621" t="str">
        <f ca="1">INDEX(Rutas_Despiece!$F:$F,MATCH($F621,$D:$D,0))&amp;" "&amp;INDEX(Rutas_Despiece!$G:$G,MATCH($F621,$D:$D,0))</f>
        <v xml:space="preserve">Vía Hispanidad  </v>
      </c>
      <c r="M621" t="str">
        <f ca="1">INDEX(Rutas_Despiece!$H:$H,MATCH($F621,$D:$D,0))</f>
        <v>Zaragoza</v>
      </c>
      <c r="N621" t="str">
        <f ca="1">INDEX(Rutas_Despiece!$I:$I,MATCH($F621,$D:$D,0))</f>
        <v>Zaragoza, España</v>
      </c>
      <c r="O621" t="str">
        <f ca="1">INDEX(Rutas_Despiece!$L:$L,MATCH($F621,$D:$D,0))</f>
        <v>Esq. Sainz de Varanda - Pd. Bus</v>
      </c>
      <c r="P621" s="39" t="str">
        <f ca="1">Rutas_Despiece!M621</f>
        <v>Ida</v>
      </c>
      <c r="Q621" s="39" t="str">
        <f ca="1">Rutas_Despiece!N621</f>
        <v>05:07</v>
      </c>
      <c r="R621" s="39" t="str">
        <f ca="1">Rutas_Despiece!O621</f>
        <v>13:02</v>
      </c>
      <c r="S621" s="39" t="str">
        <f ca="1">Rutas_Despiece!P621</f>
        <v>21:02</v>
      </c>
      <c r="T621" s="39">
        <f ca="1">Rutas_Despiece!Q621</f>
        <v>0</v>
      </c>
    </row>
    <row r="622" spans="1:20" x14ac:dyDescent="0.25">
      <c r="A622">
        <f ca="1">IF(Rutas_Despiece!A622&lt;&gt;Rutas_Despiece!A621,1,0)</f>
        <v>0</v>
      </c>
      <c r="B622" s="69" t="s">
        <v>1174</v>
      </c>
      <c r="C622">
        <f t="shared" ca="1" si="37"/>
        <v>1</v>
      </c>
      <c r="D622">
        <f t="shared" ca="1" si="38"/>
        <v>594</v>
      </c>
      <c r="E622">
        <f t="shared" ca="1" si="40"/>
        <v>990</v>
      </c>
      <c r="F622">
        <f t="shared" ca="1" si="39"/>
        <v>619</v>
      </c>
      <c r="G622" t="str">
        <f ca="1">INDEX(Rutas_Despiece!C:C,MATCH($F622,$D:$D,0))</f>
        <v>Rutas_Habituales_MTN</v>
      </c>
      <c r="H622" t="str">
        <f ca="1">INDEX(Rutas_Despiece!$D:$D,MATCH($F622,$D:$D,0))</f>
        <v>Ruta 14_20</v>
      </c>
      <c r="I622">
        <f ca="1">INDEX(Rutas_Despiece!$J:$J,MATCH($F622,$D:$D,0))</f>
        <v>41.641716799999998</v>
      </c>
      <c r="J622">
        <f ca="1">INDEX(Rutas_Despiece!$K:$K,MATCH($F622,$D:$D,0))</f>
        <v>-0.91498789999999997</v>
      </c>
      <c r="L622" t="str">
        <f ca="1">INDEX(Rutas_Despiece!$F:$F,MATCH($F622,$D:$D,0))&amp;" "&amp;INDEX(Rutas_Despiece!$G:$G,MATCH($F622,$D:$D,0))</f>
        <v xml:space="preserve">Vía Hispanidad  </v>
      </c>
      <c r="M622" t="str">
        <f ca="1">INDEX(Rutas_Despiece!$H:$H,MATCH($F622,$D:$D,0))</f>
        <v>Zaragoza</v>
      </c>
      <c r="N622" t="str">
        <f ca="1">INDEX(Rutas_Despiece!$I:$I,MATCH($F622,$D:$D,0))</f>
        <v>Zaragoza, España</v>
      </c>
      <c r="O622" t="str">
        <f ca="1">INDEX(Rutas_Despiece!$L:$L,MATCH($F622,$D:$D,0))</f>
        <v>Esq. Gómez Laguna - Pd. Bus</v>
      </c>
      <c r="P622" s="39" t="str">
        <f ca="1">Rutas_Despiece!M622</f>
        <v>Ida</v>
      </c>
      <c r="Q622" s="39" t="str">
        <f ca="1">Rutas_Despiece!N622</f>
        <v>05:30</v>
      </c>
      <c r="R622" s="39" t="str">
        <f ca="1">Rutas_Despiece!O622</f>
        <v>13:30</v>
      </c>
      <c r="S622" s="39" t="str">
        <f ca="1">Rutas_Despiece!P622</f>
        <v>21:30</v>
      </c>
      <c r="T622" s="39">
        <f ca="1">Rutas_Despiece!Q622</f>
        <v>0</v>
      </c>
    </row>
    <row r="623" spans="1:20" x14ac:dyDescent="0.25">
      <c r="A623">
        <f ca="1">IF(Rutas_Despiece!A623&lt;&gt;Rutas_Despiece!A622,1,0)</f>
        <v>0</v>
      </c>
      <c r="B623" s="69" t="s">
        <v>1174</v>
      </c>
      <c r="C623">
        <f t="shared" ca="1" si="37"/>
        <v>1</v>
      </c>
      <c r="D623">
        <f t="shared" ca="1" si="38"/>
        <v>595</v>
      </c>
      <c r="E623">
        <f t="shared" ca="1" si="40"/>
        <v>990</v>
      </c>
      <c r="F623">
        <f t="shared" ca="1" si="39"/>
        <v>620</v>
      </c>
      <c r="G623" t="str">
        <f ca="1">INDEX(Rutas_Despiece!C:C,MATCH($F623,$D:$D,0))</f>
        <v>Rutas_Habituales_MTN</v>
      </c>
      <c r="H623" t="str">
        <f ca="1">INDEX(Rutas_Despiece!$D:$D,MATCH($F623,$D:$D,0))</f>
        <v>Ruta 14_20</v>
      </c>
      <c r="I623">
        <f ca="1">INDEX(Rutas_Despiece!$J:$J,MATCH($F623,$D:$D,0))</f>
        <v>41.643380299999997</v>
      </c>
      <c r="J623">
        <f ca="1">INDEX(Rutas_Despiece!$K:$K,MATCH($F623,$D:$D,0))</f>
        <v>-0.91569800000000001</v>
      </c>
      <c r="L623" t="str">
        <f ca="1">INDEX(Rutas_Despiece!$F:$F,MATCH($F623,$D:$D,0))&amp;" "&amp;INDEX(Rutas_Despiece!$G:$G,MATCH($F623,$D:$D,0))</f>
        <v xml:space="preserve">Vía Hispanidad  </v>
      </c>
      <c r="M623" t="str">
        <f ca="1">INDEX(Rutas_Despiece!$H:$H,MATCH($F623,$D:$D,0))</f>
        <v>Zaragoza</v>
      </c>
      <c r="N623" t="str">
        <f ca="1">INDEX(Rutas_Despiece!$I:$I,MATCH($F623,$D:$D,0))</f>
        <v>Zaragoza, España</v>
      </c>
      <c r="O623" t="str">
        <f ca="1">INDEX(Rutas_Despiece!$L:$L,MATCH($F623,$D:$D,0))</f>
        <v>Esq. Duquesa Villahermosa</v>
      </c>
      <c r="P623" s="39" t="str">
        <f ca="1">Rutas_Despiece!M623</f>
        <v>Vuelta</v>
      </c>
      <c r="Q623" s="39" t="str">
        <f ca="1">Rutas_Despiece!N623</f>
        <v/>
      </c>
      <c r="R623" s="39" t="str">
        <f ca="1">Rutas_Despiece!O623</f>
        <v/>
      </c>
      <c r="S623" s="39" t="str">
        <f ca="1">Rutas_Despiece!P623</f>
        <v/>
      </c>
      <c r="T623" s="39" t="str">
        <f ca="1">Rutas_Despiece!Q623</f>
        <v/>
      </c>
    </row>
    <row r="624" spans="1:20" x14ac:dyDescent="0.25">
      <c r="A624">
        <f ca="1">IF(Rutas_Despiece!A624&lt;&gt;Rutas_Despiece!A623,1,0)</f>
        <v>0</v>
      </c>
      <c r="B624" s="69" t="s">
        <v>1174</v>
      </c>
      <c r="C624">
        <f t="shared" ca="1" si="37"/>
        <v>1</v>
      </c>
      <c r="D624">
        <f t="shared" ca="1" si="38"/>
        <v>596</v>
      </c>
      <c r="E624">
        <f t="shared" ca="1" si="40"/>
        <v>990</v>
      </c>
      <c r="F624">
        <f t="shared" ca="1" si="39"/>
        <v>621</v>
      </c>
      <c r="G624" t="str">
        <f ca="1">INDEX(Rutas_Despiece!C:C,MATCH($F624,$D:$D,0))</f>
        <v>Rutas_Habituales_MTN</v>
      </c>
      <c r="H624" t="str">
        <f ca="1">INDEX(Rutas_Despiece!$D:$D,MATCH($F624,$D:$D,0))</f>
        <v>Ruta 14_20</v>
      </c>
      <c r="I624">
        <f ca="1">INDEX(Rutas_Despiece!$J:$J,MATCH($F624,$D:$D,0))</f>
        <v>41.6487689</v>
      </c>
      <c r="J624">
        <f ca="1">INDEX(Rutas_Despiece!$K:$K,MATCH($F624,$D:$D,0))</f>
        <v>-0.91995720000000003</v>
      </c>
      <c r="L624" t="str">
        <f ca="1">INDEX(Rutas_Despiece!$F:$F,MATCH($F624,$D:$D,0))&amp;" "&amp;INDEX(Rutas_Despiece!$G:$G,MATCH($F624,$D:$D,0))</f>
        <v xml:space="preserve">Vía Hispanidad nº 102-104 </v>
      </c>
      <c r="M624" t="str">
        <f ca="1">INDEX(Rutas_Despiece!$H:$H,MATCH($F624,$D:$D,0))</f>
        <v>Zaragoza</v>
      </c>
      <c r="N624" t="str">
        <f ca="1">INDEX(Rutas_Despiece!$I:$I,MATCH($F624,$D:$D,0))</f>
        <v>Zaragoza, España</v>
      </c>
      <c r="O624" t="str">
        <f ca="1">INDEX(Rutas_Despiece!$L:$L,MATCH($F624,$D:$D,0))</f>
        <v>Pd. Bus</v>
      </c>
      <c r="P624" s="39" t="str">
        <f ca="1">Rutas_Despiece!M624</f>
        <v>Vuelta</v>
      </c>
      <c r="Q624" s="39" t="str">
        <f ca="1">Rutas_Despiece!N624</f>
        <v/>
      </c>
      <c r="R624" s="39" t="str">
        <f ca="1">Rutas_Despiece!O624</f>
        <v/>
      </c>
      <c r="S624" s="39" t="str">
        <f ca="1">Rutas_Despiece!P624</f>
        <v/>
      </c>
      <c r="T624" s="39" t="str">
        <f ca="1">Rutas_Despiece!Q624</f>
        <v/>
      </c>
    </row>
    <row r="625" spans="1:20" x14ac:dyDescent="0.25">
      <c r="A625">
        <f ca="1">IF(Rutas_Despiece!A625&lt;&gt;Rutas_Despiece!A624,1,0)</f>
        <v>0</v>
      </c>
      <c r="B625" s="69" t="s">
        <v>1174</v>
      </c>
      <c r="C625">
        <f t="shared" ca="1" si="37"/>
        <v>1</v>
      </c>
      <c r="D625">
        <f t="shared" ca="1" si="38"/>
        <v>597</v>
      </c>
      <c r="E625">
        <f t="shared" ca="1" si="40"/>
        <v>990</v>
      </c>
      <c r="F625">
        <f t="shared" ca="1" si="39"/>
        <v>622</v>
      </c>
      <c r="G625" t="str">
        <f ca="1">INDEX(Rutas_Despiece!C:C,MATCH($F625,$D:$D,0))</f>
        <v>Rutas_Habituales_MTN</v>
      </c>
      <c r="H625" t="str">
        <f ca="1">INDEX(Rutas_Despiece!$D:$D,MATCH($F625,$D:$D,0))</f>
        <v>Ruta 14_20</v>
      </c>
      <c r="I625">
        <f ca="1">INDEX(Rutas_Despiece!$J:$J,MATCH($F625,$D:$D,0))</f>
        <v>41.655067600000002</v>
      </c>
      <c r="J625">
        <f ca="1">INDEX(Rutas_Despiece!$K:$K,MATCH($F625,$D:$D,0))</f>
        <v>-0.922427</v>
      </c>
      <c r="L625" t="str">
        <f ca="1">INDEX(Rutas_Despiece!$F:$F,MATCH($F625,$D:$D,0))&amp;" "&amp;INDEX(Rutas_Despiece!$G:$G,MATCH($F625,$D:$D,0))</f>
        <v>Vía Hispanidad nº 132</v>
      </c>
      <c r="M625" t="str">
        <f ca="1">INDEX(Rutas_Despiece!$H:$H,MATCH($F625,$D:$D,0))</f>
        <v>Zaragoza</v>
      </c>
      <c r="N625" t="str">
        <f ca="1">INDEX(Rutas_Despiece!$I:$I,MATCH($F625,$D:$D,0))</f>
        <v>Zaragoza, España</v>
      </c>
      <c r="O625">
        <f ca="1">INDEX(Rutas_Despiece!$L:$L,MATCH($F625,$D:$D,0))</f>
        <v>0</v>
      </c>
      <c r="P625" s="39" t="str">
        <f ca="1">Rutas_Despiece!M625</f>
        <v>Vuelta</v>
      </c>
      <c r="Q625" s="39" t="str">
        <f ca="1">Rutas_Despiece!N625</f>
        <v/>
      </c>
      <c r="R625" s="39" t="str">
        <f ca="1">Rutas_Despiece!O625</f>
        <v/>
      </c>
      <c r="S625" s="39" t="str">
        <f ca="1">Rutas_Despiece!P625</f>
        <v/>
      </c>
      <c r="T625" s="39" t="str">
        <f ca="1">Rutas_Despiece!Q625</f>
        <v/>
      </c>
    </row>
    <row r="626" spans="1:20" x14ac:dyDescent="0.25">
      <c r="A626">
        <f ca="1">IF(Rutas_Despiece!A626&lt;&gt;Rutas_Despiece!A625,1,0)</f>
        <v>0</v>
      </c>
      <c r="B626" s="69" t="s">
        <v>1174</v>
      </c>
      <c r="C626">
        <f t="shared" ca="1" si="37"/>
        <v>1</v>
      </c>
      <c r="D626">
        <f t="shared" ca="1" si="38"/>
        <v>598</v>
      </c>
      <c r="E626">
        <f t="shared" ca="1" si="40"/>
        <v>990</v>
      </c>
      <c r="F626">
        <f t="shared" ca="1" si="39"/>
        <v>623</v>
      </c>
      <c r="G626" t="str">
        <f ca="1">INDEX(Rutas_Despiece!C:C,MATCH($F626,$D:$D,0))</f>
        <v>Rutas_Habituales_MTN</v>
      </c>
      <c r="H626" t="str">
        <f ca="1">INDEX(Rutas_Despiece!$D:$D,MATCH($F626,$D:$D,0))</f>
        <v>Ruta 14_20</v>
      </c>
      <c r="I626">
        <f ca="1">INDEX(Rutas_Despiece!$J:$J,MATCH($F626,$D:$D,0))</f>
        <v>41.749628000000001</v>
      </c>
      <c r="J626">
        <f ca="1">INDEX(Rutas_Despiece!$K:$K,MATCH($F626,$D:$D,0))</f>
        <v>-1.1755139999999999</v>
      </c>
      <c r="L626" t="str">
        <f ca="1">INDEX(Rutas_Despiece!$F:$F,MATCH($F626,$D:$D,0))&amp;" "&amp;INDEX(Rutas_Despiece!$G:$G,MATCH($F626,$D:$D,0))</f>
        <v xml:space="preserve">Pol. Ind Entrerrios </v>
      </c>
      <c r="M626" t="str">
        <f ca="1">INDEX(Rutas_Despiece!$H:$H,MATCH($F626,$D:$D,0))</f>
        <v>Figueruelas</v>
      </c>
      <c r="N626" t="str">
        <f ca="1">INDEX(Rutas_Despiece!$I:$I,MATCH($F626,$D:$D,0))</f>
        <v>Zaragoza, España</v>
      </c>
      <c r="O626" t="str">
        <f ca="1">INDEX(Rutas_Despiece!$L:$L,MATCH($F626,$D:$D,0))</f>
        <v>Opel Puerta 5</v>
      </c>
      <c r="P626" s="39" t="str">
        <f ca="1">Rutas_Despiece!M626</f>
        <v>Vuelta</v>
      </c>
      <c r="Q626" s="39" t="str">
        <f ca="1">Rutas_Despiece!N626</f>
        <v/>
      </c>
      <c r="R626" s="39" t="str">
        <f ca="1">Rutas_Despiece!O626</f>
        <v/>
      </c>
      <c r="S626" s="39" t="str">
        <f ca="1">Rutas_Despiece!P626</f>
        <v/>
      </c>
      <c r="T626" s="39" t="str">
        <f ca="1">Rutas_Despiece!Q626</f>
        <v/>
      </c>
    </row>
    <row r="627" spans="1:20" x14ac:dyDescent="0.25">
      <c r="A627">
        <f ca="1">IF(Rutas_Despiece!A627&lt;&gt;Rutas_Despiece!A626,1,0)</f>
        <v>1</v>
      </c>
      <c r="B627" s="69" t="s">
        <v>1174</v>
      </c>
      <c r="C627">
        <f t="shared" ca="1" si="37"/>
        <v>0</v>
      </c>
      <c r="D627">
        <f t="shared" ca="1" si="38"/>
        <v>598</v>
      </c>
      <c r="E627">
        <f t="shared" ca="1" si="40"/>
        <v>990</v>
      </c>
      <c r="F627">
        <f t="shared" ca="1" si="39"/>
        <v>624</v>
      </c>
      <c r="G627" t="str">
        <f ca="1">INDEX(Rutas_Despiece!C:C,MATCH($F627,$D:$D,0))</f>
        <v>Rutas_Habituales_MTN</v>
      </c>
      <c r="H627" t="str">
        <f ca="1">INDEX(Rutas_Despiece!$D:$D,MATCH($F627,$D:$D,0))</f>
        <v>Ruta 14_20</v>
      </c>
      <c r="I627">
        <f ca="1">INDEX(Rutas_Despiece!$J:$J,MATCH($F627,$D:$D,0))</f>
        <v>41.749628000000001</v>
      </c>
      <c r="J627">
        <f ca="1">INDEX(Rutas_Despiece!$K:$K,MATCH($F627,$D:$D,0))</f>
        <v>-1.1755139999999999</v>
      </c>
      <c r="L627" t="str">
        <f ca="1">INDEX(Rutas_Despiece!$F:$F,MATCH($F627,$D:$D,0))&amp;" "&amp;INDEX(Rutas_Despiece!$G:$G,MATCH($F627,$D:$D,0))</f>
        <v xml:space="preserve">Pol. Ind Entrerrios </v>
      </c>
      <c r="M627" t="str">
        <f ca="1">INDEX(Rutas_Despiece!$H:$H,MATCH($F627,$D:$D,0))</f>
        <v>Figueruelas</v>
      </c>
      <c r="N627" t="str">
        <f ca="1">INDEX(Rutas_Despiece!$I:$I,MATCH($F627,$D:$D,0))</f>
        <v>Zaragoza, España</v>
      </c>
      <c r="O627" t="str">
        <f ca="1">INDEX(Rutas_Despiece!$L:$L,MATCH($F627,$D:$D,0))</f>
        <v>Opel Puerta 5</v>
      </c>
      <c r="P627" s="39" t="str">
        <f ca="1">Rutas_Despiece!M627</f>
        <v>Ida</v>
      </c>
      <c r="Q627" s="39" t="str">
        <f ca="1">Rutas_Despiece!N627</f>
        <v/>
      </c>
      <c r="R627" s="39" t="str">
        <f ca="1">Rutas_Despiece!O627</f>
        <v/>
      </c>
      <c r="S627" s="39" t="str">
        <f ca="1">Rutas_Despiece!P627</f>
        <v/>
      </c>
      <c r="T627" s="39">
        <f ca="1">Rutas_Despiece!Q627</f>
        <v>0</v>
      </c>
    </row>
    <row r="628" spans="1:20" x14ac:dyDescent="0.25">
      <c r="A628">
        <f ca="1">IF(Rutas_Despiece!A628&lt;&gt;Rutas_Despiece!A627,1,0)</f>
        <v>0</v>
      </c>
      <c r="B628" s="69" t="s">
        <v>1174</v>
      </c>
      <c r="C628">
        <f t="shared" ca="1" si="37"/>
        <v>1</v>
      </c>
      <c r="D628">
        <f t="shared" ca="1" si="38"/>
        <v>599</v>
      </c>
      <c r="E628">
        <f t="shared" ca="1" si="40"/>
        <v>990</v>
      </c>
      <c r="F628">
        <f t="shared" ca="1" si="39"/>
        <v>625</v>
      </c>
      <c r="G628" t="str">
        <f ca="1">INDEX(Rutas_Despiece!C:C,MATCH($F628,$D:$D,0))</f>
        <v>Rutas_Habituales_MTN</v>
      </c>
      <c r="H628" t="str">
        <f ca="1">INDEX(Rutas_Despiece!$D:$D,MATCH($F628,$D:$D,0))</f>
        <v>Ruta 14_20</v>
      </c>
      <c r="I628">
        <f ca="1">INDEX(Rutas_Despiece!$J:$J,MATCH($F628,$D:$D,0))</f>
        <v>41.655025299999998</v>
      </c>
      <c r="J628">
        <f ca="1">INDEX(Rutas_Despiece!$K:$K,MATCH($F628,$D:$D,0))</f>
        <v>-0.9207166</v>
      </c>
      <c r="L628" t="str">
        <f ca="1">INDEX(Rutas_Despiece!$F:$F,MATCH($F628,$D:$D,0))&amp;" "&amp;INDEX(Rutas_Despiece!$G:$G,MATCH($F628,$D:$D,0))</f>
        <v xml:space="preserve">Vía Hispanidad  </v>
      </c>
      <c r="M628" t="str">
        <f ca="1">INDEX(Rutas_Despiece!$H:$H,MATCH($F628,$D:$D,0))</f>
        <v>Zaragoza</v>
      </c>
      <c r="N628" t="str">
        <f ca="1">INDEX(Rutas_Despiece!$I:$I,MATCH($F628,$D:$D,0))</f>
        <v>Zaragoza, España</v>
      </c>
      <c r="O628" t="str">
        <f ca="1">INDEX(Rutas_Despiece!$L:$L,MATCH($F628,$D:$D,0))</f>
        <v>Frente nº 132 - 2º paso de cebra</v>
      </c>
      <c r="P628" s="39" t="str">
        <f ca="1">Rutas_Despiece!M628</f>
        <v>Ida</v>
      </c>
      <c r="Q628" s="39" t="str">
        <f ca="1">Rutas_Despiece!N628</f>
        <v>05:00</v>
      </c>
      <c r="R628" s="39" t="str">
        <f ca="1">Rutas_Despiece!O628</f>
        <v>13:00</v>
      </c>
      <c r="S628" s="39" t="str">
        <f ca="1">Rutas_Despiece!P628</f>
        <v>21:00</v>
      </c>
      <c r="T628" s="39">
        <f ca="1">Rutas_Despiece!Q628</f>
        <v>0</v>
      </c>
    </row>
    <row r="629" spans="1:20" x14ac:dyDescent="0.25">
      <c r="A629">
        <f ca="1">IF(Rutas_Despiece!A629&lt;&gt;Rutas_Despiece!A628,1,0)</f>
        <v>0</v>
      </c>
      <c r="B629" s="69" t="s">
        <v>1174</v>
      </c>
      <c r="C629">
        <f t="shared" ca="1" si="37"/>
        <v>1</v>
      </c>
      <c r="D629">
        <f t="shared" ca="1" si="38"/>
        <v>600</v>
      </c>
      <c r="E629">
        <f t="shared" ca="1" si="40"/>
        <v>990</v>
      </c>
      <c r="F629">
        <f t="shared" ca="1" si="39"/>
        <v>626</v>
      </c>
      <c r="G629" t="str">
        <f ca="1">INDEX(Rutas_Despiece!C:C,MATCH($F629,$D:$D,0))</f>
        <v>Rutas_Habituales_MTN</v>
      </c>
      <c r="H629" t="str">
        <f ca="1">INDEX(Rutas_Despiece!$D:$D,MATCH($F629,$D:$D,0))</f>
        <v>Ruta 14_20</v>
      </c>
      <c r="I629">
        <f ca="1">INDEX(Rutas_Despiece!$J:$J,MATCH($F629,$D:$D,0))</f>
        <v>41.648010800000002</v>
      </c>
      <c r="J629">
        <f ca="1">INDEX(Rutas_Despiece!$K:$K,MATCH($F629,$D:$D,0))</f>
        <v>-0.91789790000000004</v>
      </c>
      <c r="L629" t="str">
        <f ca="1">INDEX(Rutas_Despiece!$F:$F,MATCH($F629,$D:$D,0))&amp;" "&amp;INDEX(Rutas_Despiece!$G:$G,MATCH($F629,$D:$D,0))</f>
        <v xml:space="preserve">Vía Hispanidad  </v>
      </c>
      <c r="M629" t="str">
        <f ca="1">INDEX(Rutas_Despiece!$H:$H,MATCH($F629,$D:$D,0))</f>
        <v>Zaragoza</v>
      </c>
      <c r="N629" t="str">
        <f ca="1">INDEX(Rutas_Despiece!$I:$I,MATCH($F629,$D:$D,0))</f>
        <v>Zaragoza, España</v>
      </c>
      <c r="O629" t="str">
        <f ca="1">INDEX(Rutas_Despiece!$L:$L,MATCH($F629,$D:$D,0))</f>
        <v>Frente Escultor Palao - Pd. Bus</v>
      </c>
      <c r="P629" s="39" t="str">
        <f ca="1">Rutas_Despiece!M629</f>
        <v>Ida</v>
      </c>
      <c r="Q629" s="39" t="str">
        <f ca="1">Rutas_Despiece!N629</f>
        <v>05:01</v>
      </c>
      <c r="R629" s="39" t="str">
        <f ca="1">Rutas_Despiece!O629</f>
        <v>13:01</v>
      </c>
      <c r="S629" s="39" t="str">
        <f ca="1">Rutas_Despiece!P629</f>
        <v>21:01</v>
      </c>
      <c r="T629" s="39">
        <f ca="1">Rutas_Despiece!Q629</f>
        <v>0</v>
      </c>
    </row>
    <row r="630" spans="1:20" x14ac:dyDescent="0.25">
      <c r="A630">
        <f ca="1">IF(Rutas_Despiece!A630&lt;&gt;Rutas_Despiece!A629,1,0)</f>
        <v>0</v>
      </c>
      <c r="B630" s="69" t="s">
        <v>1174</v>
      </c>
      <c r="C630">
        <f t="shared" ca="1" si="37"/>
        <v>1</v>
      </c>
      <c r="D630">
        <f t="shared" ca="1" si="38"/>
        <v>601</v>
      </c>
      <c r="E630">
        <f t="shared" ca="1" si="40"/>
        <v>990</v>
      </c>
      <c r="F630">
        <f t="shared" ca="1" si="39"/>
        <v>627</v>
      </c>
      <c r="G630" t="str">
        <f ca="1">INDEX(Rutas_Despiece!C:C,MATCH($F630,$D:$D,0))</f>
        <v>Rutas_Habituales_MTN</v>
      </c>
      <c r="H630" t="str">
        <f ca="1">INDEX(Rutas_Despiece!$D:$D,MATCH($F630,$D:$D,0))</f>
        <v>Ruta 14_20</v>
      </c>
      <c r="I630">
        <f ca="1">INDEX(Rutas_Despiece!$J:$J,MATCH($F630,$D:$D,0))</f>
        <v>41.645047300000002</v>
      </c>
      <c r="J630">
        <f ca="1">INDEX(Rutas_Despiece!$K:$K,MATCH($F630,$D:$D,0))</f>
        <v>-0.91656369999999998</v>
      </c>
      <c r="L630" t="str">
        <f ca="1">INDEX(Rutas_Despiece!$F:$F,MATCH($F630,$D:$D,0))&amp;" "&amp;INDEX(Rutas_Despiece!$G:$G,MATCH($F630,$D:$D,0))</f>
        <v xml:space="preserve">Vía Hispanidad  </v>
      </c>
      <c r="M630" t="str">
        <f ca="1">INDEX(Rutas_Despiece!$H:$H,MATCH($F630,$D:$D,0))</f>
        <v>Zaragoza</v>
      </c>
      <c r="N630" t="str">
        <f ca="1">INDEX(Rutas_Despiece!$I:$I,MATCH($F630,$D:$D,0))</f>
        <v>Zaragoza, España</v>
      </c>
      <c r="O630" t="str">
        <f ca="1">INDEX(Rutas_Despiece!$L:$L,MATCH($F630,$D:$D,0))</f>
        <v>Frente Villa de Andorra - Pd. Bus</v>
      </c>
      <c r="P630" s="39" t="str">
        <f ca="1">Rutas_Despiece!M630</f>
        <v>Ida</v>
      </c>
      <c r="Q630" s="39" t="str">
        <f ca="1">Rutas_Despiece!N630</f>
        <v>05:02</v>
      </c>
      <c r="R630" s="39" t="str">
        <f ca="1">Rutas_Despiece!O630</f>
        <v>13:02</v>
      </c>
      <c r="S630" s="39" t="str">
        <f ca="1">Rutas_Despiece!P630</f>
        <v>21:02</v>
      </c>
      <c r="T630" s="39">
        <f ca="1">Rutas_Despiece!Q630</f>
        <v>0</v>
      </c>
    </row>
    <row r="631" spans="1:20" x14ac:dyDescent="0.25">
      <c r="A631">
        <f ca="1">IF(Rutas_Despiece!A631&lt;&gt;Rutas_Despiece!A630,1,0)</f>
        <v>0</v>
      </c>
      <c r="B631" s="69" t="s">
        <v>1174</v>
      </c>
      <c r="C631">
        <f t="shared" ca="1" si="37"/>
        <v>1</v>
      </c>
      <c r="D631">
        <f t="shared" ca="1" si="38"/>
        <v>602</v>
      </c>
      <c r="E631">
        <f t="shared" ca="1" si="40"/>
        <v>990</v>
      </c>
      <c r="F631">
        <f t="shared" ca="1" si="39"/>
        <v>628</v>
      </c>
      <c r="G631" t="str">
        <f ca="1">INDEX(Rutas_Despiece!C:C,MATCH($F631,$D:$D,0))</f>
        <v>Rutas_Habituales_MTN</v>
      </c>
      <c r="H631" t="str">
        <f ca="1">INDEX(Rutas_Despiece!$D:$D,MATCH($F631,$D:$D,0))</f>
        <v>Ruta 14_20</v>
      </c>
      <c r="I631">
        <f ca="1">INDEX(Rutas_Despiece!$J:$J,MATCH($F631,$D:$D,0))</f>
        <v>41.641716799999998</v>
      </c>
      <c r="J631">
        <f ca="1">INDEX(Rutas_Despiece!$K:$K,MATCH($F631,$D:$D,0))</f>
        <v>-0.91498789999999997</v>
      </c>
      <c r="L631" t="str">
        <f ca="1">INDEX(Rutas_Despiece!$F:$F,MATCH($F631,$D:$D,0))&amp;" "&amp;INDEX(Rutas_Despiece!$G:$G,MATCH($F631,$D:$D,0))</f>
        <v xml:space="preserve">Vía Hispanidad  </v>
      </c>
      <c r="M631" t="str">
        <f ca="1">INDEX(Rutas_Despiece!$H:$H,MATCH($F631,$D:$D,0))</f>
        <v>Zaragoza</v>
      </c>
      <c r="N631" t="str">
        <f ca="1">INDEX(Rutas_Despiece!$I:$I,MATCH($F631,$D:$D,0))</f>
        <v>Zaragoza, España</v>
      </c>
      <c r="O631" t="str">
        <f ca="1">INDEX(Rutas_Despiece!$L:$L,MATCH($F631,$D:$D,0))</f>
        <v>Esq. Gómez Laguna - Pd. Bus</v>
      </c>
      <c r="P631" s="39" t="str">
        <f ca="1">Rutas_Despiece!M631</f>
        <v>Ida</v>
      </c>
      <c r="Q631" s="39" t="str">
        <f ca="1">Rutas_Despiece!N631</f>
        <v>05:04</v>
      </c>
      <c r="R631" s="39" t="str">
        <f ca="1">Rutas_Despiece!O631</f>
        <v>13:04</v>
      </c>
      <c r="S631" s="39" t="str">
        <f ca="1">Rutas_Despiece!P631</f>
        <v>21:04</v>
      </c>
      <c r="T631" s="39">
        <f ca="1">Rutas_Despiece!Q631</f>
        <v>0</v>
      </c>
    </row>
    <row r="632" spans="1:20" x14ac:dyDescent="0.25">
      <c r="A632">
        <f ca="1">IF(Rutas_Despiece!A632&lt;&gt;Rutas_Despiece!A631,1,0)</f>
        <v>0</v>
      </c>
      <c r="B632" s="69" t="s">
        <v>1174</v>
      </c>
      <c r="C632">
        <f t="shared" ca="1" si="37"/>
        <v>1</v>
      </c>
      <c r="D632">
        <f t="shared" ca="1" si="38"/>
        <v>603</v>
      </c>
      <c r="E632">
        <f t="shared" ca="1" si="40"/>
        <v>990</v>
      </c>
      <c r="F632">
        <f t="shared" ca="1" si="39"/>
        <v>629</v>
      </c>
      <c r="G632" t="str">
        <f ca="1">INDEX(Rutas_Despiece!C:C,MATCH($F632,$D:$D,0))</f>
        <v>Rutas_Habituales_MTN</v>
      </c>
      <c r="H632" t="str">
        <f ca="1">INDEX(Rutas_Despiece!$D:$D,MATCH($F632,$D:$D,0))</f>
        <v>Ruta 14_20</v>
      </c>
      <c r="I632">
        <f ca="1">INDEX(Rutas_Despiece!$J:$J,MATCH($F632,$D:$D,0))</f>
        <v>41.636692699999998</v>
      </c>
      <c r="J632">
        <f ca="1">INDEX(Rutas_Despiece!$K:$K,MATCH($F632,$D:$D,0))</f>
        <v>-0.91294390000000003</v>
      </c>
      <c r="L632" t="str">
        <f ca="1">INDEX(Rutas_Despiece!$F:$F,MATCH($F632,$D:$D,0))&amp;" "&amp;INDEX(Rutas_Despiece!$G:$G,MATCH($F632,$D:$D,0))</f>
        <v xml:space="preserve">Vía Hispanidad  </v>
      </c>
      <c r="M632" t="str">
        <f ca="1">INDEX(Rutas_Despiece!$H:$H,MATCH($F632,$D:$D,0))</f>
        <v>Zaragoza</v>
      </c>
      <c r="N632" t="str">
        <f ca="1">INDEX(Rutas_Despiece!$I:$I,MATCH($F632,$D:$D,0))</f>
        <v>Zaragoza, España</v>
      </c>
      <c r="O632" t="str">
        <f ca="1">INDEX(Rutas_Despiece!$L:$L,MATCH($F632,$D:$D,0))</f>
        <v>Frente Avd. Sainz de Varanda</v>
      </c>
      <c r="P632" s="39" t="str">
        <f ca="1">Rutas_Despiece!M632</f>
        <v>Ida</v>
      </c>
      <c r="Q632" s="39" t="str">
        <f ca="1">Rutas_Despiece!N632</f>
        <v>05:05</v>
      </c>
      <c r="R632" s="39" t="str">
        <f ca="1">Rutas_Despiece!O632</f>
        <v>13:05</v>
      </c>
      <c r="S632" s="39" t="str">
        <f ca="1">Rutas_Despiece!P632</f>
        <v>21:05</v>
      </c>
      <c r="T632" s="39">
        <f ca="1">Rutas_Despiece!Q632</f>
        <v>0</v>
      </c>
    </row>
    <row r="633" spans="1:20" x14ac:dyDescent="0.25">
      <c r="A633">
        <f ca="1">IF(Rutas_Despiece!A633&lt;&gt;Rutas_Despiece!A632,1,0)</f>
        <v>0</v>
      </c>
      <c r="B633" s="69" t="s">
        <v>1174</v>
      </c>
      <c r="C633">
        <f t="shared" ca="1" si="37"/>
        <v>1</v>
      </c>
      <c r="D633">
        <f t="shared" ca="1" si="38"/>
        <v>604</v>
      </c>
      <c r="E633">
        <f t="shared" ca="1" si="40"/>
        <v>990</v>
      </c>
      <c r="F633">
        <f t="shared" ca="1" si="39"/>
        <v>630</v>
      </c>
      <c r="G633" t="str">
        <f ca="1">INDEX(Rutas_Despiece!C:C,MATCH($F633,$D:$D,0))</f>
        <v>Rutas_Habituales_MTN</v>
      </c>
      <c r="H633" t="str">
        <f ca="1">INDEX(Rutas_Despiece!$D:$D,MATCH($F633,$D:$D,0))</f>
        <v>Ruta 14_20</v>
      </c>
      <c r="I633">
        <f ca="1">INDEX(Rutas_Despiece!$J:$J,MATCH($F633,$D:$D,0))</f>
        <v>41.633650400000001</v>
      </c>
      <c r="J633">
        <f ca="1">INDEX(Rutas_Despiece!$K:$K,MATCH($F633,$D:$D,0))</f>
        <v>-0.90830379999999999</v>
      </c>
      <c r="L633" t="str">
        <f ca="1">INDEX(Rutas_Despiece!$F:$F,MATCH($F633,$D:$D,0))&amp;" "&amp;INDEX(Rutas_Despiece!$G:$G,MATCH($F633,$D:$D,0))</f>
        <v xml:space="preserve">Vía Hispanidad  </v>
      </c>
      <c r="M633" t="str">
        <f ca="1">INDEX(Rutas_Despiece!$H:$H,MATCH($F633,$D:$D,0))</f>
        <v>Zaragoza</v>
      </c>
      <c r="N633" t="str">
        <f ca="1">INDEX(Rutas_Despiece!$I:$I,MATCH($F633,$D:$D,0))</f>
        <v>Zaragoza, España</v>
      </c>
      <c r="O633" t="str">
        <f ca="1">INDEX(Rutas_Despiece!$L:$L,MATCH($F633,$D:$D,0))</f>
        <v>Gas. Casablanca - Esq. La Vía</v>
      </c>
      <c r="P633" s="39" t="str">
        <f ca="1">Rutas_Despiece!M633</f>
        <v>Ida</v>
      </c>
      <c r="Q633" s="39" t="str">
        <f ca="1">Rutas_Despiece!N633</f>
        <v>05:06</v>
      </c>
      <c r="R633" s="39" t="str">
        <f ca="1">Rutas_Despiece!O633</f>
        <v>13:06</v>
      </c>
      <c r="S633" s="39" t="str">
        <f ca="1">Rutas_Despiece!P633</f>
        <v>21:06</v>
      </c>
      <c r="T633" s="39">
        <f ca="1">Rutas_Despiece!Q633</f>
        <v>0</v>
      </c>
    </row>
    <row r="634" spans="1:20" x14ac:dyDescent="0.25">
      <c r="A634">
        <f ca="1">IF(Rutas_Despiece!A634&lt;&gt;Rutas_Despiece!A633,1,0)</f>
        <v>0</v>
      </c>
      <c r="B634" s="69" t="s">
        <v>1174</v>
      </c>
      <c r="C634">
        <f t="shared" ca="1" si="37"/>
        <v>1</v>
      </c>
      <c r="D634">
        <f t="shared" ca="1" si="38"/>
        <v>605</v>
      </c>
      <c r="E634">
        <f t="shared" ca="1" si="40"/>
        <v>990</v>
      </c>
      <c r="F634">
        <f t="shared" ca="1" si="39"/>
        <v>631</v>
      </c>
      <c r="G634" t="str">
        <f ca="1">INDEX(Rutas_Despiece!C:C,MATCH($F634,$D:$D,0))</f>
        <v>Rutas_Habituales_MTN</v>
      </c>
      <c r="H634" t="str">
        <f ca="1">INDEX(Rutas_Despiece!$D:$D,MATCH($F634,$D:$D,0))</f>
        <v>Ruta 14_20</v>
      </c>
      <c r="I634">
        <f ca="1">INDEX(Rutas_Despiece!$J:$J,MATCH($F634,$D:$D,0))</f>
        <v>41.630336999999997</v>
      </c>
      <c r="J634">
        <f ca="1">INDEX(Rutas_Despiece!$K:$K,MATCH($F634,$D:$D,0))</f>
        <v>-0.90684100000000001</v>
      </c>
      <c r="L634" t="str">
        <f ca="1">INDEX(Rutas_Despiece!$F:$F,MATCH($F634,$D:$D,0))&amp;" "&amp;INDEX(Rutas_Despiece!$G:$G,MATCH($F634,$D:$D,0))</f>
        <v xml:space="preserve">Vía Ibérica nº 2 </v>
      </c>
      <c r="M634" t="str">
        <f ca="1">INDEX(Rutas_Despiece!$H:$H,MATCH($F634,$D:$D,0))</f>
        <v>Zaragoza</v>
      </c>
      <c r="N634" t="str">
        <f ca="1">INDEX(Rutas_Despiece!$I:$I,MATCH($F634,$D:$D,0))</f>
        <v>Zaragoza, España</v>
      </c>
      <c r="O634" t="str">
        <f ca="1">INDEX(Rutas_Despiece!$L:$L,MATCH($F634,$D:$D,0))</f>
        <v>Frente Hospital Militar - Pd. Bus</v>
      </c>
      <c r="P634" s="39" t="str">
        <f ca="1">Rutas_Despiece!M634</f>
        <v>Ida</v>
      </c>
      <c r="Q634" s="39" t="str">
        <f ca="1">Rutas_Despiece!N634</f>
        <v>05:10</v>
      </c>
      <c r="R634" s="39" t="str">
        <f ca="1">Rutas_Despiece!O634</f>
        <v>13:10</v>
      </c>
      <c r="S634" s="39" t="str">
        <f ca="1">Rutas_Despiece!P634</f>
        <v>21:10</v>
      </c>
      <c r="T634" s="39">
        <f ca="1">Rutas_Despiece!Q634</f>
        <v>0</v>
      </c>
    </row>
    <row r="635" spans="1:20" x14ac:dyDescent="0.25">
      <c r="A635">
        <f ca="1">IF(Rutas_Despiece!A635&lt;&gt;Rutas_Despiece!A634,1,0)</f>
        <v>0</v>
      </c>
      <c r="B635" s="69" t="s">
        <v>1174</v>
      </c>
      <c r="C635">
        <f t="shared" ca="1" si="37"/>
        <v>1</v>
      </c>
      <c r="D635">
        <f t="shared" ca="1" si="38"/>
        <v>606</v>
      </c>
      <c r="E635">
        <f t="shared" ca="1" si="40"/>
        <v>990</v>
      </c>
      <c r="F635">
        <f t="shared" ca="1" si="39"/>
        <v>632</v>
      </c>
      <c r="G635" t="str">
        <f ca="1">INDEX(Rutas_Despiece!C:C,MATCH($F635,$D:$D,0))</f>
        <v>Rutas_Habituales_MTN</v>
      </c>
      <c r="H635" t="str">
        <f ca="1">INDEX(Rutas_Despiece!$D:$D,MATCH($F635,$D:$D,0))</f>
        <v>Ruta 14_20</v>
      </c>
      <c r="I635">
        <f ca="1">INDEX(Rutas_Despiece!$J:$J,MATCH($F635,$D:$D,0))</f>
        <v>41.625651400000002</v>
      </c>
      <c r="J635">
        <f ca="1">INDEX(Rutas_Despiece!$K:$K,MATCH($F635,$D:$D,0))</f>
        <v>-0.91027219999999998</v>
      </c>
      <c r="L635" t="str">
        <f ca="1">INDEX(Rutas_Despiece!$F:$F,MATCH($F635,$D:$D,0))&amp;" "&amp;INDEX(Rutas_Despiece!$G:$G,MATCH($F635,$D:$D,0))</f>
        <v xml:space="preserve">Vía Ibérica  </v>
      </c>
      <c r="M635" t="str">
        <f ca="1">INDEX(Rutas_Despiece!$H:$H,MATCH($F635,$D:$D,0))</f>
        <v>Zaragoza</v>
      </c>
      <c r="N635" t="str">
        <f ca="1">INDEX(Rutas_Despiece!$I:$I,MATCH($F635,$D:$D,0))</f>
        <v>Zaragoza, España</v>
      </c>
      <c r="O635" t="str">
        <f ca="1">INDEX(Rutas_Despiece!$L:$L,MATCH($F635,$D:$D,0))</f>
        <v>Esq. Argualas - Pd. Bus</v>
      </c>
      <c r="P635" s="39" t="str">
        <f ca="1">Rutas_Despiece!M635</f>
        <v>Ida</v>
      </c>
      <c r="Q635" s="39" t="str">
        <f ca="1">Rutas_Despiece!N635</f>
        <v>05:30</v>
      </c>
      <c r="R635" s="39" t="str">
        <f ca="1">Rutas_Despiece!O635</f>
        <v>13:30</v>
      </c>
      <c r="S635" s="39" t="str">
        <f ca="1">Rutas_Despiece!P635</f>
        <v>21:30</v>
      </c>
      <c r="T635" s="39">
        <f ca="1">Rutas_Despiece!Q635</f>
        <v>0</v>
      </c>
    </row>
    <row r="636" spans="1:20" x14ac:dyDescent="0.25">
      <c r="A636">
        <f ca="1">IF(Rutas_Despiece!A636&lt;&gt;Rutas_Despiece!A635,1,0)</f>
        <v>0</v>
      </c>
      <c r="B636" s="69" t="s">
        <v>1174</v>
      </c>
      <c r="C636">
        <f t="shared" ca="1" si="37"/>
        <v>1</v>
      </c>
      <c r="D636">
        <f t="shared" ca="1" si="38"/>
        <v>607</v>
      </c>
      <c r="E636">
        <f t="shared" ca="1" si="40"/>
        <v>990</v>
      </c>
      <c r="F636">
        <f t="shared" ca="1" si="39"/>
        <v>633</v>
      </c>
      <c r="G636" t="str">
        <f ca="1">INDEX(Rutas_Despiece!C:C,MATCH($F636,$D:$D,0))</f>
        <v>Rutas_Habituales_MTN</v>
      </c>
      <c r="H636" t="str">
        <f ca="1">INDEX(Rutas_Despiece!$D:$D,MATCH($F636,$D:$D,0))</f>
        <v>Ruta 15_20</v>
      </c>
      <c r="I636">
        <f ca="1">INDEX(Rutas_Despiece!$J:$J,MATCH($F636,$D:$D,0))</f>
        <v>41.651510000000002</v>
      </c>
      <c r="J636">
        <f ca="1">INDEX(Rutas_Despiece!$K:$K,MATCH($F636,$D:$D,0))</f>
        <v>-0.92867</v>
      </c>
      <c r="L636" t="str">
        <f ca="1">INDEX(Rutas_Despiece!$F:$F,MATCH($F636,$D:$D,0))&amp;" "&amp;INDEX(Rutas_Despiece!$G:$G,MATCH($F636,$D:$D,0))</f>
        <v xml:space="preserve">Antonio Leyva nº 83 </v>
      </c>
      <c r="M636" t="str">
        <f ca="1">INDEX(Rutas_Despiece!$H:$H,MATCH($F636,$D:$D,0))</f>
        <v>Zaragoza</v>
      </c>
      <c r="N636" t="str">
        <f ca="1">INDEX(Rutas_Despiece!$I:$I,MATCH($F636,$D:$D,0))</f>
        <v>Zaragoza, España</v>
      </c>
      <c r="O636" t="str">
        <f ca="1">INDEX(Rutas_Despiece!$L:$L,MATCH($F636,$D:$D,0))</f>
        <v>Pd. Bus</v>
      </c>
      <c r="P636" s="39" t="str">
        <f ca="1">Rutas_Despiece!M636</f>
        <v>Vuelta</v>
      </c>
      <c r="Q636" s="39" t="str">
        <f ca="1">Rutas_Despiece!N636</f>
        <v/>
      </c>
      <c r="R636" s="39" t="str">
        <f ca="1">Rutas_Despiece!O636</f>
        <v/>
      </c>
      <c r="S636" s="39" t="str">
        <f ca="1">Rutas_Despiece!P636</f>
        <v/>
      </c>
      <c r="T636" s="39" t="str">
        <f ca="1">Rutas_Despiece!Q636</f>
        <v/>
      </c>
    </row>
    <row r="637" spans="1:20" x14ac:dyDescent="0.25">
      <c r="A637">
        <f ca="1">IF(Rutas_Despiece!A637&lt;&gt;Rutas_Despiece!A636,1,0)</f>
        <v>0</v>
      </c>
      <c r="B637" s="69" t="s">
        <v>1174</v>
      </c>
      <c r="C637">
        <f t="shared" ca="1" si="37"/>
        <v>1</v>
      </c>
      <c r="D637">
        <f t="shared" ca="1" si="38"/>
        <v>608</v>
      </c>
      <c r="E637">
        <f t="shared" ca="1" si="40"/>
        <v>990</v>
      </c>
      <c r="F637">
        <f t="shared" ca="1" si="39"/>
        <v>634</v>
      </c>
      <c r="G637" t="str">
        <f ca="1">INDEX(Rutas_Despiece!C:C,MATCH($F637,$D:$D,0))</f>
        <v>Rutas_Habituales_MTN</v>
      </c>
      <c r="H637" t="str">
        <f ca="1">INDEX(Rutas_Despiece!$D:$D,MATCH($F637,$D:$D,0))</f>
        <v>Ruta 15_20</v>
      </c>
      <c r="I637">
        <f ca="1">INDEX(Rutas_Despiece!$J:$J,MATCH($F637,$D:$D,0))</f>
        <v>41.65155</v>
      </c>
      <c r="J637">
        <f ca="1">INDEX(Rutas_Despiece!$K:$K,MATCH($F637,$D:$D,0))</f>
        <v>-0.92845</v>
      </c>
      <c r="L637" t="str">
        <f ca="1">INDEX(Rutas_Despiece!$F:$F,MATCH($F637,$D:$D,0))&amp;" "&amp;INDEX(Rutas_Despiece!$G:$G,MATCH($F637,$D:$D,0))</f>
        <v xml:space="preserve">Antonio Leyva nº 65-67 </v>
      </c>
      <c r="M637" t="str">
        <f ca="1">INDEX(Rutas_Despiece!$H:$H,MATCH($F637,$D:$D,0))</f>
        <v>Zaragoza</v>
      </c>
      <c r="N637" t="str">
        <f ca="1">INDEX(Rutas_Despiece!$I:$I,MATCH($F637,$D:$D,0))</f>
        <v>Zaragoza, España</v>
      </c>
      <c r="O637" t="str">
        <f ca="1">INDEX(Rutas_Despiece!$L:$L,MATCH($F637,$D:$D,0))</f>
        <v>CAI</v>
      </c>
      <c r="P637" s="39" t="str">
        <f ca="1">Rutas_Despiece!M637</f>
        <v>Vuelta</v>
      </c>
      <c r="Q637" s="39" t="str">
        <f ca="1">Rutas_Despiece!N637</f>
        <v/>
      </c>
      <c r="R637" s="39" t="str">
        <f ca="1">Rutas_Despiece!O637</f>
        <v/>
      </c>
      <c r="S637" s="39" t="str">
        <f ca="1">Rutas_Despiece!P637</f>
        <v/>
      </c>
      <c r="T637" s="39" t="str">
        <f ca="1">Rutas_Despiece!Q637</f>
        <v/>
      </c>
    </row>
    <row r="638" spans="1:20" x14ac:dyDescent="0.25">
      <c r="A638">
        <f ca="1">IF(Rutas_Despiece!A638&lt;&gt;Rutas_Despiece!A637,1,0)</f>
        <v>0</v>
      </c>
      <c r="B638" s="69" t="s">
        <v>1174</v>
      </c>
      <c r="C638">
        <f t="shared" ca="1" si="37"/>
        <v>1</v>
      </c>
      <c r="D638">
        <f t="shared" ca="1" si="38"/>
        <v>609</v>
      </c>
      <c r="E638">
        <f t="shared" ca="1" si="40"/>
        <v>990</v>
      </c>
      <c r="F638">
        <f t="shared" ca="1" si="39"/>
        <v>635</v>
      </c>
      <c r="G638" t="str">
        <f ca="1">INDEX(Rutas_Despiece!C:C,MATCH($F638,$D:$D,0))</f>
        <v>Rutas_Habituales_MTN</v>
      </c>
      <c r="H638" t="str">
        <f ca="1">INDEX(Rutas_Despiece!$D:$D,MATCH($F638,$D:$D,0))</f>
        <v>Ruta 15_20</v>
      </c>
      <c r="I638">
        <f ca="1">INDEX(Rutas_Despiece!$J:$J,MATCH($F638,$D:$D,0))</f>
        <v>41.651870000000002</v>
      </c>
      <c r="J638">
        <f ca="1">INDEX(Rutas_Despiece!$K:$K,MATCH($F638,$D:$D,0))</f>
        <v>-0.92257</v>
      </c>
      <c r="L638" t="str">
        <f ca="1">INDEX(Rutas_Despiece!$F:$F,MATCH($F638,$D:$D,0))&amp;" "&amp;INDEX(Rutas_Despiece!$G:$G,MATCH($F638,$D:$D,0))</f>
        <v xml:space="preserve">Antonio Leyva nº 9 </v>
      </c>
      <c r="M638" t="str">
        <f ca="1">INDEX(Rutas_Despiece!$H:$H,MATCH($F638,$D:$D,0))</f>
        <v>Zaragoza</v>
      </c>
      <c r="N638" t="str">
        <f ca="1">INDEX(Rutas_Despiece!$I:$I,MATCH($F638,$D:$D,0))</f>
        <v>Zaragoza, España</v>
      </c>
      <c r="O638" t="str">
        <f ca="1">INDEX(Rutas_Despiece!$L:$L,MATCH($F638,$D:$D,0))</f>
        <v>Esq. Lope de Vega</v>
      </c>
      <c r="P638" s="39" t="str">
        <f ca="1">Rutas_Despiece!M638</f>
        <v>Vuelta</v>
      </c>
      <c r="Q638" s="39" t="str">
        <f ca="1">Rutas_Despiece!N638</f>
        <v/>
      </c>
      <c r="R638" s="39" t="str">
        <f ca="1">Rutas_Despiece!O638</f>
        <v/>
      </c>
      <c r="S638" s="39" t="str">
        <f ca="1">Rutas_Despiece!P638</f>
        <v/>
      </c>
      <c r="T638" s="39" t="str">
        <f ca="1">Rutas_Despiece!Q638</f>
        <v/>
      </c>
    </row>
    <row r="639" spans="1:20" x14ac:dyDescent="0.25">
      <c r="A639">
        <f ca="1">IF(Rutas_Despiece!A639&lt;&gt;Rutas_Despiece!A638,1,0)</f>
        <v>0</v>
      </c>
      <c r="B639" s="69" t="s">
        <v>1174</v>
      </c>
      <c r="C639">
        <f t="shared" ca="1" si="37"/>
        <v>1</v>
      </c>
      <c r="D639">
        <f t="shared" ca="1" si="38"/>
        <v>610</v>
      </c>
      <c r="E639">
        <f t="shared" ca="1" si="40"/>
        <v>990</v>
      </c>
      <c r="F639">
        <f t="shared" ca="1" si="39"/>
        <v>636</v>
      </c>
      <c r="G639" t="str">
        <f ca="1">INDEX(Rutas_Despiece!C:C,MATCH($F639,$D:$D,0))</f>
        <v>Rutas_Habituales_MTN</v>
      </c>
      <c r="H639" t="str">
        <f ca="1">INDEX(Rutas_Despiece!$D:$D,MATCH($F639,$D:$D,0))</f>
        <v>Ruta 15_20</v>
      </c>
      <c r="I639">
        <f ca="1">INDEX(Rutas_Despiece!$J:$J,MATCH($F639,$D:$D,0))</f>
        <v>41.689270800000003</v>
      </c>
      <c r="J639">
        <f ca="1">INDEX(Rutas_Despiece!$K:$K,MATCH($F639,$D:$D,0))</f>
        <v>-0.97838800000000004</v>
      </c>
      <c r="L639" t="str">
        <f ca="1">INDEX(Rutas_Despiece!$F:$F,MATCH($F639,$D:$D,0))&amp;" "&amp;INDEX(Rutas_Despiece!$G:$G,MATCH($F639,$D:$D,0))</f>
        <v xml:space="preserve">Ctra. Logroño </v>
      </c>
      <c r="M639" t="str">
        <f ca="1">INDEX(Rutas_Despiece!$H:$H,MATCH($F639,$D:$D,0))</f>
        <v xml:space="preserve">Monzalbarba </v>
      </c>
      <c r="N639" t="str">
        <f ca="1">INDEX(Rutas_Despiece!$I:$I,MATCH($F639,$D:$D,0))</f>
        <v>Zaragoza, España</v>
      </c>
      <c r="O639" t="str">
        <f ca="1">INDEX(Rutas_Despiece!$L:$L,MATCH($F639,$D:$D,0))</f>
        <v>Desvío Monzalbarba - Pd. Bus (?)</v>
      </c>
      <c r="P639" s="39" t="str">
        <f ca="1">Rutas_Despiece!M639</f>
        <v>Vuelta</v>
      </c>
      <c r="Q639" s="39" t="str">
        <f ca="1">Rutas_Despiece!N639</f>
        <v/>
      </c>
      <c r="R639" s="39" t="str">
        <f ca="1">Rutas_Despiece!O639</f>
        <v/>
      </c>
      <c r="S639" s="39" t="str">
        <f ca="1">Rutas_Despiece!P639</f>
        <v/>
      </c>
      <c r="T639" s="39" t="str">
        <f ca="1">Rutas_Despiece!Q639</f>
        <v/>
      </c>
    </row>
    <row r="640" spans="1:20" x14ac:dyDescent="0.25">
      <c r="A640">
        <f ca="1">IF(Rutas_Despiece!A640&lt;&gt;Rutas_Despiece!A639,1,0)</f>
        <v>0</v>
      </c>
      <c r="B640" s="69" t="s">
        <v>1174</v>
      </c>
      <c r="C640">
        <f t="shared" ca="1" si="37"/>
        <v>1</v>
      </c>
      <c r="D640">
        <f t="shared" ca="1" si="38"/>
        <v>611</v>
      </c>
      <c r="E640">
        <f t="shared" ca="1" si="40"/>
        <v>990</v>
      </c>
      <c r="F640">
        <f t="shared" ca="1" si="39"/>
        <v>637</v>
      </c>
      <c r="G640" t="str">
        <f ca="1">INDEX(Rutas_Despiece!C:C,MATCH($F640,$D:$D,0))</f>
        <v>Rutas_Habituales_MTN</v>
      </c>
      <c r="H640" t="str">
        <f ca="1">INDEX(Rutas_Despiece!$D:$D,MATCH($F640,$D:$D,0))</f>
        <v>Ruta 15_20</v>
      </c>
      <c r="I640">
        <f ca="1">INDEX(Rutas_Despiece!$J:$J,MATCH($F640,$D:$D,0))</f>
        <v>41.766540900000003</v>
      </c>
      <c r="J640">
        <f ca="1">INDEX(Rutas_Despiece!$K:$K,MATCH($F640,$D:$D,0))</f>
        <v>-1.1260872</v>
      </c>
      <c r="L640" t="str">
        <f ca="1">INDEX(Rutas_Despiece!$F:$F,MATCH($F640,$D:$D,0))&amp;" "&amp;INDEX(Rutas_Despiece!$G:$G,MATCH($F640,$D:$D,0))</f>
        <v xml:space="preserve">Alagón  </v>
      </c>
      <c r="M640" t="str">
        <f ca="1">INDEX(Rutas_Despiece!$H:$H,MATCH($F640,$D:$D,0))</f>
        <v xml:space="preserve">Alagón </v>
      </c>
      <c r="N640" t="str">
        <f ca="1">INDEX(Rutas_Despiece!$I:$I,MATCH($F640,$D:$D,0))</f>
        <v>Zaragoza, España</v>
      </c>
      <c r="O640" t="str">
        <f ca="1">INDEX(Rutas_Despiece!$L:$L,MATCH($F640,$D:$D,0))</f>
        <v>Rotonda - Pd. Bus</v>
      </c>
      <c r="P640" s="39" t="str">
        <f ca="1">Rutas_Despiece!M640</f>
        <v>Vuelta</v>
      </c>
      <c r="Q640" s="39" t="str">
        <f ca="1">Rutas_Despiece!N640</f>
        <v/>
      </c>
      <c r="R640" s="39" t="str">
        <f ca="1">Rutas_Despiece!O640</f>
        <v/>
      </c>
      <c r="S640" s="39" t="str">
        <f ca="1">Rutas_Despiece!P640</f>
        <v/>
      </c>
      <c r="T640" s="39" t="str">
        <f ca="1">Rutas_Despiece!Q640</f>
        <v/>
      </c>
    </row>
    <row r="641" spans="1:20" x14ac:dyDescent="0.25">
      <c r="A641">
        <f ca="1">IF(Rutas_Despiece!A641&lt;&gt;Rutas_Despiece!A640,1,0)</f>
        <v>0</v>
      </c>
      <c r="B641" s="69" t="s">
        <v>1174</v>
      </c>
      <c r="C641">
        <f t="shared" ca="1" si="37"/>
        <v>1</v>
      </c>
      <c r="D641">
        <f t="shared" ca="1" si="38"/>
        <v>612</v>
      </c>
      <c r="E641">
        <f t="shared" ca="1" si="40"/>
        <v>990</v>
      </c>
      <c r="F641">
        <f t="shared" ca="1" si="39"/>
        <v>638</v>
      </c>
      <c r="G641" t="str">
        <f ca="1">INDEX(Rutas_Despiece!C:C,MATCH($F641,$D:$D,0))</f>
        <v>Rutas_Habituales_MTN</v>
      </c>
      <c r="H641" t="str">
        <f ca="1">INDEX(Rutas_Despiece!$D:$D,MATCH($F641,$D:$D,0))</f>
        <v>Ruta 15_20</v>
      </c>
      <c r="I641">
        <f ca="1">INDEX(Rutas_Despiece!$J:$J,MATCH($F641,$D:$D,0))</f>
        <v>41.749628000000001</v>
      </c>
      <c r="J641">
        <f ca="1">INDEX(Rutas_Despiece!$K:$K,MATCH($F641,$D:$D,0))</f>
        <v>-1.1755139999999999</v>
      </c>
      <c r="L641" t="str">
        <f ca="1">INDEX(Rutas_Despiece!$F:$F,MATCH($F641,$D:$D,0))&amp;" "&amp;INDEX(Rutas_Despiece!$G:$G,MATCH($F641,$D:$D,0))</f>
        <v xml:space="preserve">Pol. Ind Entrerrios </v>
      </c>
      <c r="M641" t="str">
        <f ca="1">INDEX(Rutas_Despiece!$H:$H,MATCH($F641,$D:$D,0))</f>
        <v>Figueruelas</v>
      </c>
      <c r="N641" t="str">
        <f ca="1">INDEX(Rutas_Despiece!$I:$I,MATCH($F641,$D:$D,0))</f>
        <v>Zaragoza, España</v>
      </c>
      <c r="O641" t="str">
        <f ca="1">INDEX(Rutas_Despiece!$L:$L,MATCH($F641,$D:$D,0))</f>
        <v>Opel Puerta 5</v>
      </c>
      <c r="P641" s="39" t="str">
        <f ca="1">Rutas_Despiece!M641</f>
        <v>Vuelta</v>
      </c>
      <c r="Q641" s="39" t="str">
        <f ca="1">Rutas_Despiece!N641</f>
        <v/>
      </c>
      <c r="R641" s="39" t="str">
        <f ca="1">Rutas_Despiece!O641</f>
        <v/>
      </c>
      <c r="S641" s="39" t="str">
        <f ca="1">Rutas_Despiece!P641</f>
        <v/>
      </c>
      <c r="T641" s="39" t="str">
        <f ca="1">Rutas_Despiece!Q641</f>
        <v/>
      </c>
    </row>
    <row r="642" spans="1:20" x14ac:dyDescent="0.25">
      <c r="A642">
        <f ca="1">IF(Rutas_Despiece!A642&lt;&gt;Rutas_Despiece!A641,1,0)</f>
        <v>0</v>
      </c>
      <c r="B642" s="69" t="s">
        <v>1174</v>
      </c>
      <c r="C642">
        <f t="shared" ca="1" si="37"/>
        <v>1</v>
      </c>
      <c r="D642">
        <f t="shared" ca="1" si="38"/>
        <v>613</v>
      </c>
      <c r="E642">
        <f t="shared" ca="1" si="40"/>
        <v>990</v>
      </c>
      <c r="F642">
        <f t="shared" ca="1" si="39"/>
        <v>639</v>
      </c>
      <c r="G642" t="str">
        <f ca="1">INDEX(Rutas_Despiece!C:C,MATCH($F642,$D:$D,0))</f>
        <v>Rutas_Habituales_MTN</v>
      </c>
      <c r="H642" t="str">
        <f ca="1">INDEX(Rutas_Despiece!$D:$D,MATCH($F642,$D:$D,0))</f>
        <v>Ruta 15_20</v>
      </c>
      <c r="I642">
        <f ca="1">INDEX(Rutas_Despiece!$J:$J,MATCH($F642,$D:$D,0))</f>
        <v>41.749628000000001</v>
      </c>
      <c r="J642">
        <f ca="1">INDEX(Rutas_Despiece!$K:$K,MATCH($F642,$D:$D,0))</f>
        <v>-1.1755139999999999</v>
      </c>
      <c r="L642" t="str">
        <f ca="1">INDEX(Rutas_Despiece!$F:$F,MATCH($F642,$D:$D,0))&amp;" "&amp;INDEX(Rutas_Despiece!$G:$G,MATCH($F642,$D:$D,0))</f>
        <v xml:space="preserve">Pol. Ind Entrerrios </v>
      </c>
      <c r="M642" t="str">
        <f ca="1">INDEX(Rutas_Despiece!$H:$H,MATCH($F642,$D:$D,0))</f>
        <v>Figueruelas</v>
      </c>
      <c r="N642" t="str">
        <f ca="1">INDEX(Rutas_Despiece!$I:$I,MATCH($F642,$D:$D,0))</f>
        <v>Zaragoza, España</v>
      </c>
      <c r="O642" t="str">
        <f ca="1">INDEX(Rutas_Despiece!$L:$L,MATCH($F642,$D:$D,0))</f>
        <v>Opel Puerta 5</v>
      </c>
      <c r="P642" s="39" t="str">
        <f ca="1">Rutas_Despiece!M642</f>
        <v>Vuelta</v>
      </c>
      <c r="Q642" s="39" t="str">
        <f ca="1">Rutas_Despiece!N642</f>
        <v/>
      </c>
      <c r="R642" s="39" t="str">
        <f ca="1">Rutas_Despiece!O642</f>
        <v/>
      </c>
      <c r="S642" s="39" t="str">
        <f ca="1">Rutas_Despiece!P642</f>
        <v/>
      </c>
      <c r="T642" s="39" t="str">
        <f ca="1">Rutas_Despiece!Q642</f>
        <v/>
      </c>
    </row>
    <row r="643" spans="1:20" x14ac:dyDescent="0.25">
      <c r="A643">
        <f ca="1">IF(Rutas_Despiece!A643&lt;&gt;Rutas_Despiece!A642,1,0)</f>
        <v>0</v>
      </c>
      <c r="B643" s="69" t="s">
        <v>1174</v>
      </c>
      <c r="C643">
        <f t="shared" ref="C643:C706" ca="1" si="41">IF(A643,0,1)</f>
        <v>1</v>
      </c>
      <c r="D643">
        <f t="shared" ca="1" si="38"/>
        <v>614</v>
      </c>
      <c r="E643">
        <f t="shared" ca="1" si="40"/>
        <v>990</v>
      </c>
      <c r="F643">
        <f t="shared" ca="1" si="39"/>
        <v>640</v>
      </c>
      <c r="G643" t="str">
        <f ca="1">INDEX(Rutas_Despiece!C:C,MATCH($F643,$D:$D,0))</f>
        <v>Rutas_Habituales_MTN</v>
      </c>
      <c r="H643" t="str">
        <f ca="1">INDEX(Rutas_Despiece!$D:$D,MATCH($F643,$D:$D,0))</f>
        <v>Ruta 15_20</v>
      </c>
      <c r="I643">
        <f ca="1">INDEX(Rutas_Despiece!$J:$J,MATCH($F643,$D:$D,0))</f>
        <v>41.766540900000003</v>
      </c>
      <c r="J643">
        <f ca="1">INDEX(Rutas_Despiece!$K:$K,MATCH($F643,$D:$D,0))</f>
        <v>-1.1260872</v>
      </c>
      <c r="L643" t="str">
        <f ca="1">INDEX(Rutas_Despiece!$F:$F,MATCH($F643,$D:$D,0))&amp;" "&amp;INDEX(Rutas_Despiece!$G:$G,MATCH($F643,$D:$D,0))</f>
        <v xml:space="preserve">Alagón  </v>
      </c>
      <c r="M643" t="str">
        <f ca="1">INDEX(Rutas_Despiece!$H:$H,MATCH($F643,$D:$D,0))</f>
        <v xml:space="preserve">Alagón </v>
      </c>
      <c r="N643" t="str">
        <f ca="1">INDEX(Rutas_Despiece!$I:$I,MATCH($F643,$D:$D,0))</f>
        <v>Zaragoza, España</v>
      </c>
      <c r="O643" t="str">
        <f ca="1">INDEX(Rutas_Despiece!$L:$L,MATCH($F643,$D:$D,0))</f>
        <v>Rotonda - Pd. Bus</v>
      </c>
      <c r="P643" s="39" t="str">
        <f ca="1">Rutas_Despiece!M643</f>
        <v>Vuelta</v>
      </c>
      <c r="Q643" s="39" t="str">
        <f ca="1">Rutas_Despiece!N643</f>
        <v/>
      </c>
      <c r="R643" s="39" t="str">
        <f ca="1">Rutas_Despiece!O643</f>
        <v/>
      </c>
      <c r="S643" s="39" t="str">
        <f ca="1">Rutas_Despiece!P643</f>
        <v/>
      </c>
      <c r="T643" s="39" t="str">
        <f ca="1">Rutas_Despiece!Q643</f>
        <v/>
      </c>
    </row>
    <row r="644" spans="1:20" x14ac:dyDescent="0.25">
      <c r="A644">
        <f ca="1">IF(Rutas_Despiece!A644&lt;&gt;Rutas_Despiece!A643,1,0)</f>
        <v>1</v>
      </c>
      <c r="B644" s="69" t="s">
        <v>1174</v>
      </c>
      <c r="C644">
        <f t="shared" ca="1" si="41"/>
        <v>0</v>
      </c>
      <c r="D644">
        <f t="shared" ref="D644:D707" ca="1" si="42">D643+C644</f>
        <v>614</v>
      </c>
      <c r="E644">
        <f t="shared" ca="1" si="40"/>
        <v>990</v>
      </c>
      <c r="F644">
        <f t="shared" ref="F644:F707" ca="1" si="43">IF(F643&lt;E644,F643+1,"")</f>
        <v>641</v>
      </c>
      <c r="G644" t="str">
        <f ca="1">INDEX(Rutas_Despiece!C:C,MATCH($F644,$D:$D,0))</f>
        <v>Rutas_Habituales_MTN</v>
      </c>
      <c r="H644" t="str">
        <f ca="1">INDEX(Rutas_Despiece!$D:$D,MATCH($F644,$D:$D,0))</f>
        <v>Ruta 15_20</v>
      </c>
      <c r="I644">
        <f ca="1">INDEX(Rutas_Despiece!$J:$J,MATCH($F644,$D:$D,0))</f>
        <v>41.689202899999998</v>
      </c>
      <c r="J644">
        <f ca="1">INDEX(Rutas_Despiece!$K:$K,MATCH($F644,$D:$D,0))</f>
        <v>-0.97804139999999995</v>
      </c>
      <c r="L644" t="str">
        <f ca="1">INDEX(Rutas_Despiece!$F:$F,MATCH($F644,$D:$D,0))&amp;" "&amp;INDEX(Rutas_Despiece!$G:$G,MATCH($F644,$D:$D,0))</f>
        <v xml:space="preserve">Ctra. Logroño </v>
      </c>
      <c r="M644" t="str">
        <f ca="1">INDEX(Rutas_Despiece!$H:$H,MATCH($F644,$D:$D,0))</f>
        <v xml:space="preserve">Monzalbarba </v>
      </c>
      <c r="N644" t="str">
        <f ca="1">INDEX(Rutas_Despiece!$I:$I,MATCH($F644,$D:$D,0))</f>
        <v>Zaragoza, España</v>
      </c>
      <c r="O644" t="str">
        <f ca="1">INDEX(Rutas_Despiece!$L:$L,MATCH($F644,$D:$D,0))</f>
        <v>Desvío Monzalbarba - Pd. Bus (?)</v>
      </c>
      <c r="P644" s="39" t="str">
        <f ca="1">Rutas_Despiece!M644</f>
        <v>Ida</v>
      </c>
      <c r="Q644" s="39" t="str">
        <f ca="1">Rutas_Despiece!N644</f>
        <v/>
      </c>
      <c r="R644" s="39" t="str">
        <f ca="1">Rutas_Despiece!O644</f>
        <v/>
      </c>
      <c r="S644" s="39" t="str">
        <f ca="1">Rutas_Despiece!P644</f>
        <v/>
      </c>
      <c r="T644" s="39">
        <f ca="1">Rutas_Despiece!Q644</f>
        <v>0</v>
      </c>
    </row>
    <row r="645" spans="1:20" x14ac:dyDescent="0.25">
      <c r="A645">
        <f ca="1">IF(Rutas_Despiece!A645&lt;&gt;Rutas_Despiece!A644,1,0)</f>
        <v>0</v>
      </c>
      <c r="B645" s="69" t="s">
        <v>1174</v>
      </c>
      <c r="C645">
        <f t="shared" ca="1" si="41"/>
        <v>1</v>
      </c>
      <c r="D645">
        <f t="shared" ca="1" si="42"/>
        <v>615</v>
      </c>
      <c r="E645">
        <f t="shared" ref="E645:E708" ca="1" si="44">E644</f>
        <v>990</v>
      </c>
      <c r="F645">
        <f t="shared" ca="1" si="43"/>
        <v>642</v>
      </c>
      <c r="G645" t="str">
        <f ca="1">INDEX(Rutas_Despiece!C:C,MATCH($F645,$D:$D,0))</f>
        <v>Rutas_Habituales_MTN</v>
      </c>
      <c r="H645" t="str">
        <f ca="1">INDEX(Rutas_Despiece!$D:$D,MATCH($F645,$D:$D,0))</f>
        <v>Ruta 15_20</v>
      </c>
      <c r="I645">
        <f ca="1">INDEX(Rutas_Despiece!$J:$J,MATCH($F645,$D:$D,0))</f>
        <v>41.651510000000002</v>
      </c>
      <c r="J645">
        <f ca="1">INDEX(Rutas_Despiece!$K:$K,MATCH($F645,$D:$D,0))</f>
        <v>-0.92867</v>
      </c>
      <c r="L645" t="str">
        <f ca="1">INDEX(Rutas_Despiece!$F:$F,MATCH($F645,$D:$D,0))&amp;" "&amp;INDEX(Rutas_Despiece!$G:$G,MATCH($F645,$D:$D,0))</f>
        <v xml:space="preserve">Antonio Leyva nº 83 </v>
      </c>
      <c r="M645" t="str">
        <f ca="1">INDEX(Rutas_Despiece!$H:$H,MATCH($F645,$D:$D,0))</f>
        <v>Zaragoza</v>
      </c>
      <c r="N645" t="str">
        <f ca="1">INDEX(Rutas_Despiece!$I:$I,MATCH($F645,$D:$D,0))</f>
        <v>Zaragoza, España</v>
      </c>
      <c r="O645" t="str">
        <f ca="1">INDEX(Rutas_Despiece!$L:$L,MATCH($F645,$D:$D,0))</f>
        <v>Pd. Bus</v>
      </c>
      <c r="P645" s="39" t="str">
        <f ca="1">Rutas_Despiece!M645</f>
        <v>Ida</v>
      </c>
      <c r="Q645" s="39" t="str">
        <f ca="1">Rutas_Despiece!N645</f>
        <v>04:56</v>
      </c>
      <c r="R645" s="39" t="str">
        <f ca="1">Rutas_Despiece!O645</f>
        <v>12:54</v>
      </c>
      <c r="S645" s="39" t="str">
        <f ca="1">Rutas_Despiece!P645</f>
        <v>20:54</v>
      </c>
      <c r="T645" s="39">
        <f ca="1">Rutas_Despiece!Q645</f>
        <v>0</v>
      </c>
    </row>
    <row r="646" spans="1:20" x14ac:dyDescent="0.25">
      <c r="A646">
        <f ca="1">IF(Rutas_Despiece!A646&lt;&gt;Rutas_Despiece!A645,1,0)</f>
        <v>0</v>
      </c>
      <c r="B646" s="69" t="s">
        <v>1174</v>
      </c>
      <c r="C646">
        <f t="shared" ca="1" si="41"/>
        <v>1</v>
      </c>
      <c r="D646">
        <f t="shared" ca="1" si="42"/>
        <v>616</v>
      </c>
      <c r="E646">
        <f t="shared" ca="1" si="44"/>
        <v>990</v>
      </c>
      <c r="F646">
        <f t="shared" ca="1" si="43"/>
        <v>643</v>
      </c>
      <c r="G646" t="str">
        <f ca="1">INDEX(Rutas_Despiece!C:C,MATCH($F646,$D:$D,0))</f>
        <v>Rutas_Habituales_MTN</v>
      </c>
      <c r="H646" t="str">
        <f ca="1">INDEX(Rutas_Despiece!$D:$D,MATCH($F646,$D:$D,0))</f>
        <v>Ruta 15_20</v>
      </c>
      <c r="I646">
        <f ca="1">INDEX(Rutas_Despiece!$J:$J,MATCH($F646,$D:$D,0))</f>
        <v>41.65155</v>
      </c>
      <c r="J646">
        <f ca="1">INDEX(Rutas_Despiece!$K:$K,MATCH($F646,$D:$D,0))</f>
        <v>-0.92845</v>
      </c>
      <c r="L646" t="str">
        <f ca="1">INDEX(Rutas_Despiece!$F:$F,MATCH($F646,$D:$D,0))&amp;" "&amp;INDEX(Rutas_Despiece!$G:$G,MATCH($F646,$D:$D,0))</f>
        <v xml:space="preserve">Antonio Leyva nº 65-67 </v>
      </c>
      <c r="M646" t="str">
        <f ca="1">INDEX(Rutas_Despiece!$H:$H,MATCH($F646,$D:$D,0))</f>
        <v>Zaragoza</v>
      </c>
      <c r="N646" t="str">
        <f ca="1">INDEX(Rutas_Despiece!$I:$I,MATCH($F646,$D:$D,0))</f>
        <v>Zaragoza, España</v>
      </c>
      <c r="O646" t="str">
        <f ca="1">INDEX(Rutas_Despiece!$L:$L,MATCH($F646,$D:$D,0))</f>
        <v>CAI</v>
      </c>
      <c r="P646" s="39" t="str">
        <f ca="1">Rutas_Despiece!M646</f>
        <v>Ida</v>
      </c>
      <c r="Q646" s="39" t="str">
        <f ca="1">Rutas_Despiece!N646</f>
        <v>04:57</v>
      </c>
      <c r="R646" s="39" t="str">
        <f ca="1">Rutas_Despiece!O646</f>
        <v>12:55</v>
      </c>
      <c r="S646" s="39" t="str">
        <f ca="1">Rutas_Despiece!P646</f>
        <v>20:55</v>
      </c>
      <c r="T646" s="39">
        <f ca="1">Rutas_Despiece!Q646</f>
        <v>0</v>
      </c>
    </row>
    <row r="647" spans="1:20" x14ac:dyDescent="0.25">
      <c r="A647">
        <f ca="1">IF(Rutas_Despiece!A647&lt;&gt;Rutas_Despiece!A646,1,0)</f>
        <v>0</v>
      </c>
      <c r="B647" s="69" t="s">
        <v>1174</v>
      </c>
      <c r="C647">
        <f t="shared" ca="1" si="41"/>
        <v>1</v>
      </c>
      <c r="D647">
        <f t="shared" ca="1" si="42"/>
        <v>617</v>
      </c>
      <c r="E647">
        <f t="shared" ca="1" si="44"/>
        <v>990</v>
      </c>
      <c r="F647">
        <f t="shared" ca="1" si="43"/>
        <v>644</v>
      </c>
      <c r="G647" t="str">
        <f ca="1">INDEX(Rutas_Despiece!C:C,MATCH($F647,$D:$D,0))</f>
        <v>Rutas_Habituales_MTN</v>
      </c>
      <c r="H647" t="str">
        <f ca="1">INDEX(Rutas_Despiece!$D:$D,MATCH($F647,$D:$D,0))</f>
        <v>Ruta 15_20</v>
      </c>
      <c r="I647">
        <f ca="1">INDEX(Rutas_Despiece!$J:$J,MATCH($F647,$D:$D,0))</f>
        <v>41.651870000000002</v>
      </c>
      <c r="J647">
        <f ca="1">INDEX(Rutas_Despiece!$K:$K,MATCH($F647,$D:$D,0))</f>
        <v>-0.92257</v>
      </c>
      <c r="L647" t="str">
        <f ca="1">INDEX(Rutas_Despiece!$F:$F,MATCH($F647,$D:$D,0))&amp;" "&amp;INDEX(Rutas_Despiece!$G:$G,MATCH($F647,$D:$D,0))</f>
        <v xml:space="preserve">Antonio Leyva nº 9 </v>
      </c>
      <c r="M647" t="str">
        <f ca="1">INDEX(Rutas_Despiece!$H:$H,MATCH($F647,$D:$D,0))</f>
        <v>Zaragoza</v>
      </c>
      <c r="N647" t="str">
        <f ca="1">INDEX(Rutas_Despiece!$I:$I,MATCH($F647,$D:$D,0))</f>
        <v>Zaragoza, España</v>
      </c>
      <c r="O647" t="str">
        <f ca="1">INDEX(Rutas_Despiece!$L:$L,MATCH($F647,$D:$D,0))</f>
        <v>Esq. Lope de Vega</v>
      </c>
      <c r="P647" s="39" t="str">
        <f ca="1">Rutas_Despiece!M647</f>
        <v>Ida</v>
      </c>
      <c r="Q647" s="39" t="str">
        <f ca="1">Rutas_Despiece!N647</f>
        <v>04:59</v>
      </c>
      <c r="R647" s="39" t="str">
        <f ca="1">Rutas_Despiece!O647</f>
        <v>12:57</v>
      </c>
      <c r="S647" s="39" t="str">
        <f ca="1">Rutas_Despiece!P647</f>
        <v>20:57</v>
      </c>
      <c r="T647" s="39">
        <f ca="1">Rutas_Despiece!Q647</f>
        <v>0</v>
      </c>
    </row>
    <row r="648" spans="1:20" x14ac:dyDescent="0.25">
      <c r="A648">
        <f ca="1">IF(Rutas_Despiece!A648&lt;&gt;Rutas_Despiece!A647,1,0)</f>
        <v>0</v>
      </c>
      <c r="B648" s="69" t="s">
        <v>1174</v>
      </c>
      <c r="C648">
        <f t="shared" ca="1" si="41"/>
        <v>1</v>
      </c>
      <c r="D648">
        <f t="shared" ca="1" si="42"/>
        <v>618</v>
      </c>
      <c r="E648">
        <f t="shared" ca="1" si="44"/>
        <v>990</v>
      </c>
      <c r="F648">
        <f t="shared" ca="1" si="43"/>
        <v>645</v>
      </c>
      <c r="G648" t="str">
        <f ca="1">INDEX(Rutas_Despiece!C:C,MATCH($F648,$D:$D,0))</f>
        <v>Rutas_Habituales_MTN</v>
      </c>
      <c r="H648" t="str">
        <f ca="1">INDEX(Rutas_Despiece!$D:$D,MATCH($F648,$D:$D,0))</f>
        <v>Ruta 16_20</v>
      </c>
      <c r="I648">
        <f ca="1">INDEX(Rutas_Despiece!$J:$J,MATCH($F648,$D:$D,0))</f>
        <v>41.644584500000001</v>
      </c>
      <c r="J648">
        <f ca="1">INDEX(Rutas_Despiece!$K:$K,MATCH($F648,$D:$D,0))</f>
        <v>-0.89753039999999995</v>
      </c>
      <c r="L648" t="str">
        <f ca="1">INDEX(Rutas_Despiece!$F:$F,MATCH($F648,$D:$D,0))&amp;" "&amp;INDEX(Rutas_Despiece!$G:$G,MATCH($F648,$D:$D,0))</f>
        <v>Avda. Francisca Millán Serrano nº 31-35</v>
      </c>
      <c r="M648" t="str">
        <f ca="1">INDEX(Rutas_Despiece!$H:$H,MATCH($F648,$D:$D,0))</f>
        <v>Zaragoza</v>
      </c>
      <c r="N648" t="str">
        <f ca="1">INDEX(Rutas_Despiece!$I:$I,MATCH($F648,$D:$D,0))</f>
        <v>Zaragoza, España</v>
      </c>
      <c r="O648" t="str">
        <f ca="1">INDEX(Rutas_Despiece!$L:$L,MATCH($F648,$D:$D,0))</f>
        <v>Frente M.A. Blanco</v>
      </c>
      <c r="P648" s="39" t="str">
        <f ca="1">Rutas_Despiece!M648</f>
        <v>Ida</v>
      </c>
      <c r="Q648" s="39" t="str">
        <f ca="1">Rutas_Despiece!N648</f>
        <v>05:00</v>
      </c>
      <c r="R648" s="39" t="str">
        <f ca="1">Rutas_Despiece!O648</f>
        <v>12:58</v>
      </c>
      <c r="S648" s="39" t="str">
        <f ca="1">Rutas_Despiece!P648</f>
        <v>20:58</v>
      </c>
      <c r="T648" s="39">
        <f ca="1">Rutas_Despiece!Q648</f>
        <v>0</v>
      </c>
    </row>
    <row r="649" spans="1:20" x14ac:dyDescent="0.25">
      <c r="A649">
        <f ca="1">IF(Rutas_Despiece!A649&lt;&gt;Rutas_Despiece!A648,1,0)</f>
        <v>0</v>
      </c>
      <c r="B649" s="69" t="s">
        <v>1174</v>
      </c>
      <c r="C649">
        <f t="shared" ca="1" si="41"/>
        <v>1</v>
      </c>
      <c r="D649">
        <f t="shared" ca="1" si="42"/>
        <v>619</v>
      </c>
      <c r="E649">
        <f t="shared" ca="1" si="44"/>
        <v>990</v>
      </c>
      <c r="F649">
        <f t="shared" ca="1" si="43"/>
        <v>646</v>
      </c>
      <c r="G649" t="str">
        <f ca="1">INDEX(Rutas_Despiece!C:C,MATCH($F649,$D:$D,0))</f>
        <v>Rutas_Habituales_MTN</v>
      </c>
      <c r="H649" t="str">
        <f ca="1">INDEX(Rutas_Despiece!$D:$D,MATCH($F649,$D:$D,0))</f>
        <v>Ruta 16_20</v>
      </c>
      <c r="I649">
        <f ca="1">INDEX(Rutas_Despiece!$J:$J,MATCH($F649,$D:$D,0))</f>
        <v>41.636181999999998</v>
      </c>
      <c r="J649">
        <f ca="1">INDEX(Rutas_Despiece!$K:$K,MATCH($F649,$D:$D,0))</f>
        <v>-0.87344200000000005</v>
      </c>
      <c r="L649" t="str">
        <f ca="1">INDEX(Rutas_Despiece!$F:$F,MATCH($F649,$D:$D,0))&amp;" "&amp;INDEX(Rutas_Despiece!$G:$G,MATCH($F649,$D:$D,0))</f>
        <v xml:space="preserve">Orión nº 8 </v>
      </c>
      <c r="M649" t="str">
        <f ca="1">INDEX(Rutas_Despiece!$H:$H,MATCH($F649,$D:$D,0))</f>
        <v>Zaragoza</v>
      </c>
      <c r="N649" t="str">
        <f ca="1">INDEX(Rutas_Despiece!$I:$I,MATCH($F649,$D:$D,0))</f>
        <v>Zaragoza, España</v>
      </c>
      <c r="O649" t="str">
        <f ca="1">INDEX(Rutas_Despiece!$L:$L,MATCH($F649,$D:$D,0))</f>
        <v>Pd. Bus</v>
      </c>
      <c r="P649" s="39" t="str">
        <f ca="1">Rutas_Despiece!M649</f>
        <v>Ida</v>
      </c>
      <c r="Q649" s="39" t="str">
        <f ca="1">Rutas_Despiece!N649</f>
        <v>05:01</v>
      </c>
      <c r="R649" s="39" t="str">
        <f ca="1">Rutas_Despiece!O649</f>
        <v>12:59</v>
      </c>
      <c r="S649" s="39" t="str">
        <f ca="1">Rutas_Despiece!P649</f>
        <v>20:59</v>
      </c>
      <c r="T649" s="39">
        <f ca="1">Rutas_Despiece!Q649</f>
        <v>0</v>
      </c>
    </row>
    <row r="650" spans="1:20" x14ac:dyDescent="0.25">
      <c r="A650">
        <f ca="1">IF(Rutas_Despiece!A650&lt;&gt;Rutas_Despiece!A649,1,0)</f>
        <v>0</v>
      </c>
      <c r="B650" s="69" t="s">
        <v>1174</v>
      </c>
      <c r="C650">
        <f t="shared" ca="1" si="41"/>
        <v>1</v>
      </c>
      <c r="D650">
        <f t="shared" ca="1" si="42"/>
        <v>620</v>
      </c>
      <c r="E650">
        <f t="shared" ca="1" si="44"/>
        <v>990</v>
      </c>
      <c r="F650">
        <f t="shared" ca="1" si="43"/>
        <v>647</v>
      </c>
      <c r="G650" t="str">
        <f ca="1">INDEX(Rutas_Despiece!C:C,MATCH($F650,$D:$D,0))</f>
        <v>Rutas_Habituales_MTN</v>
      </c>
      <c r="H650" t="str">
        <f ca="1">INDEX(Rutas_Despiece!$D:$D,MATCH($F650,$D:$D,0))</f>
        <v>Ruta 16_20</v>
      </c>
      <c r="I650">
        <f ca="1">INDEX(Rutas_Despiece!$J:$J,MATCH($F650,$D:$D,0))</f>
        <v>41.652095500000001</v>
      </c>
      <c r="J650">
        <f ca="1">INDEX(Rutas_Despiece!$K:$K,MATCH($F650,$D:$D,0))</f>
        <v>-0.93561209999999995</v>
      </c>
      <c r="L650" t="str">
        <f ca="1">INDEX(Rutas_Despiece!$F:$F,MATCH($F650,$D:$D,0))&amp;" "&amp;INDEX(Rutas_Despiece!$G:$G,MATCH($F650,$D:$D,0))</f>
        <v xml:space="preserve">Lagos de Coronas nº 39 </v>
      </c>
      <c r="M650" t="str">
        <f ca="1">INDEX(Rutas_Despiece!$H:$H,MATCH($F650,$D:$D,0))</f>
        <v>Zaragoza</v>
      </c>
      <c r="N650" t="str">
        <f ca="1">INDEX(Rutas_Despiece!$I:$I,MATCH($F650,$D:$D,0))</f>
        <v>Zaragoza, España</v>
      </c>
      <c r="O650" t="str">
        <f ca="1">INDEX(Rutas_Despiece!$L:$L,MATCH($F650,$D:$D,0))</f>
        <v>Pd. Bus</v>
      </c>
      <c r="P650" s="39" t="str">
        <f ca="1">Rutas_Despiece!M650</f>
        <v>Ida</v>
      </c>
      <c r="Q650" s="39" t="str">
        <f ca="1">Rutas_Despiece!N650</f>
        <v>05:02</v>
      </c>
      <c r="R650" s="39" t="str">
        <f ca="1">Rutas_Despiece!O650</f>
        <v>13:00</v>
      </c>
      <c r="S650" s="39" t="str">
        <f ca="1">Rutas_Despiece!P650</f>
        <v>21:00</v>
      </c>
      <c r="T650" s="39">
        <f ca="1">Rutas_Despiece!Q650</f>
        <v>0</v>
      </c>
    </row>
    <row r="651" spans="1:20" x14ac:dyDescent="0.25">
      <c r="A651">
        <f ca="1">IF(Rutas_Despiece!A651&lt;&gt;Rutas_Despiece!A650,1,0)</f>
        <v>0</v>
      </c>
      <c r="B651" s="69" t="s">
        <v>1174</v>
      </c>
      <c r="C651">
        <f t="shared" ca="1" si="41"/>
        <v>1</v>
      </c>
      <c r="D651">
        <f t="shared" ca="1" si="42"/>
        <v>621</v>
      </c>
      <c r="E651">
        <f t="shared" ca="1" si="44"/>
        <v>990</v>
      </c>
      <c r="F651">
        <f t="shared" ca="1" si="43"/>
        <v>648</v>
      </c>
      <c r="G651" t="str">
        <f ca="1">INDEX(Rutas_Despiece!C:C,MATCH($F651,$D:$D,0))</f>
        <v>Rutas_Habituales_MTN</v>
      </c>
      <c r="H651" t="str">
        <f ca="1">INDEX(Rutas_Despiece!$D:$D,MATCH($F651,$D:$D,0))</f>
        <v>Ruta 16_20</v>
      </c>
      <c r="I651">
        <f ca="1">INDEX(Rutas_Despiece!$J:$J,MATCH($F651,$D:$D,0))</f>
        <v>41.657289400000003</v>
      </c>
      <c r="J651">
        <f ca="1">INDEX(Rutas_Despiece!$K:$K,MATCH($F651,$D:$D,0))</f>
        <v>-0.93355180000000004</v>
      </c>
      <c r="L651" t="str">
        <f ca="1">INDEX(Rutas_Despiece!$F:$F,MATCH($F651,$D:$D,0))&amp;" "&amp;INDEX(Rutas_Despiece!$G:$G,MATCH($F651,$D:$D,0))</f>
        <v xml:space="preserve">Lagos de Coronas  </v>
      </c>
      <c r="M651" t="str">
        <f ca="1">INDEX(Rutas_Despiece!$H:$H,MATCH($F651,$D:$D,0))</f>
        <v>Zaragoza</v>
      </c>
      <c r="N651" t="str">
        <f ca="1">INDEX(Rutas_Despiece!$I:$I,MATCH($F651,$D:$D,0))</f>
        <v>Zaragoza, España</v>
      </c>
      <c r="O651" t="str">
        <f ca="1">INDEX(Rutas_Despiece!$L:$L,MATCH($F651,$D:$D,0))</f>
        <v>Frente nº 14 - Pd. Bus</v>
      </c>
      <c r="P651" s="39" t="str">
        <f ca="1">Rutas_Despiece!M651</f>
        <v>Ida</v>
      </c>
      <c r="Q651" s="39" t="str">
        <f ca="1">Rutas_Despiece!N651</f>
        <v>05:03</v>
      </c>
      <c r="R651" s="39" t="str">
        <f ca="1">Rutas_Despiece!O651</f>
        <v>13:01</v>
      </c>
      <c r="S651" s="39" t="str">
        <f ca="1">Rutas_Despiece!P651</f>
        <v>21:01</v>
      </c>
      <c r="T651" s="39">
        <f ca="1">Rutas_Despiece!Q651</f>
        <v>0</v>
      </c>
    </row>
    <row r="652" spans="1:20" x14ac:dyDescent="0.25">
      <c r="A652">
        <f ca="1">IF(Rutas_Despiece!A652&lt;&gt;Rutas_Despiece!A651,1,0)</f>
        <v>0</v>
      </c>
      <c r="B652" s="69" t="s">
        <v>1174</v>
      </c>
      <c r="C652">
        <f t="shared" ca="1" si="41"/>
        <v>1</v>
      </c>
      <c r="D652">
        <f t="shared" ca="1" si="42"/>
        <v>622</v>
      </c>
      <c r="E652">
        <f t="shared" ca="1" si="44"/>
        <v>990</v>
      </c>
      <c r="F652">
        <f t="shared" ca="1" si="43"/>
        <v>649</v>
      </c>
      <c r="G652" t="str">
        <f ca="1">INDEX(Rutas_Despiece!C:C,MATCH($F652,$D:$D,0))</f>
        <v>Rutas_Habituales_MTN</v>
      </c>
      <c r="H652" t="str">
        <f ca="1">INDEX(Rutas_Despiece!$D:$D,MATCH($F652,$D:$D,0))</f>
        <v>Ruta 16_20</v>
      </c>
      <c r="I652">
        <f ca="1">INDEX(Rutas_Despiece!$J:$J,MATCH($F652,$D:$D,0))</f>
        <v>41.658754999999999</v>
      </c>
      <c r="J652">
        <f ca="1">INDEX(Rutas_Despiece!$K:$K,MATCH($F652,$D:$D,0))</f>
        <v>-0.94124300000000005</v>
      </c>
      <c r="L652" t="str">
        <f ca="1">INDEX(Rutas_Despiece!$F:$F,MATCH($F652,$D:$D,0))&amp;" "&amp;INDEX(Rutas_Despiece!$G:$G,MATCH($F652,$D:$D,0))</f>
        <v xml:space="preserve">Camino del Pilón nº 122 </v>
      </c>
      <c r="M652" t="str">
        <f ca="1">INDEX(Rutas_Despiece!$H:$H,MATCH($F652,$D:$D,0))</f>
        <v>Zaragoza</v>
      </c>
      <c r="N652" t="str">
        <f ca="1">INDEX(Rutas_Despiece!$I:$I,MATCH($F652,$D:$D,0))</f>
        <v>Zaragoza, España</v>
      </c>
      <c r="O652" t="str">
        <f ca="1">INDEX(Rutas_Despiece!$L:$L,MATCH($F652,$D:$D,0))</f>
        <v>Bantierra - Pd. Bus</v>
      </c>
      <c r="P652" s="39" t="str">
        <f ca="1">Rutas_Despiece!M652</f>
        <v>Ida</v>
      </c>
      <c r="Q652" s="39" t="str">
        <f ca="1">Rutas_Despiece!N652</f>
        <v>05:06</v>
      </c>
      <c r="R652" s="39" t="str">
        <f ca="1">Rutas_Despiece!O652</f>
        <v>13:03</v>
      </c>
      <c r="S652" s="39" t="str">
        <f ca="1">Rutas_Despiece!P652</f>
        <v>21:03</v>
      </c>
      <c r="T652" s="39">
        <f ca="1">Rutas_Despiece!Q652</f>
        <v>0</v>
      </c>
    </row>
    <row r="653" spans="1:20" x14ac:dyDescent="0.25">
      <c r="A653">
        <f ca="1">IF(Rutas_Despiece!A653&lt;&gt;Rutas_Despiece!A652,1,0)</f>
        <v>0</v>
      </c>
      <c r="B653" s="69" t="s">
        <v>1174</v>
      </c>
      <c r="C653">
        <f t="shared" ca="1" si="41"/>
        <v>1</v>
      </c>
      <c r="D653">
        <f t="shared" ca="1" si="42"/>
        <v>623</v>
      </c>
      <c r="E653">
        <f t="shared" ca="1" si="44"/>
        <v>990</v>
      </c>
      <c r="F653">
        <f t="shared" ca="1" si="43"/>
        <v>650</v>
      </c>
      <c r="G653" t="str">
        <f ca="1">INDEX(Rutas_Despiece!C:C,MATCH($F653,$D:$D,0))</f>
        <v>Rutas_Habituales_MTN</v>
      </c>
      <c r="H653" t="str">
        <f ca="1">INDEX(Rutas_Despiece!$D:$D,MATCH($F653,$D:$D,0))</f>
        <v>Ruta 16_20</v>
      </c>
      <c r="I653">
        <f ca="1">INDEX(Rutas_Despiece!$J:$J,MATCH($F653,$D:$D,0))</f>
        <v>41.749628000000001</v>
      </c>
      <c r="J653">
        <f ca="1">INDEX(Rutas_Despiece!$K:$K,MATCH($F653,$D:$D,0))</f>
        <v>-1.1755139999999999</v>
      </c>
      <c r="L653" t="str">
        <f ca="1">INDEX(Rutas_Despiece!$F:$F,MATCH($F653,$D:$D,0))&amp;" "&amp;INDEX(Rutas_Despiece!$G:$G,MATCH($F653,$D:$D,0))</f>
        <v xml:space="preserve">Pol. Ind Entrerrios </v>
      </c>
      <c r="M653" t="str">
        <f ca="1">INDEX(Rutas_Despiece!$H:$H,MATCH($F653,$D:$D,0))</f>
        <v>Figueruelas</v>
      </c>
      <c r="N653" t="str">
        <f ca="1">INDEX(Rutas_Despiece!$I:$I,MATCH($F653,$D:$D,0))</f>
        <v>Zaragoza, España</v>
      </c>
      <c r="O653" t="str">
        <f ca="1">INDEX(Rutas_Despiece!$L:$L,MATCH($F653,$D:$D,0))</f>
        <v>Opel Puerta 5</v>
      </c>
      <c r="P653" s="39" t="str">
        <f ca="1">Rutas_Despiece!M653</f>
        <v>Ida</v>
      </c>
      <c r="Q653" s="39" t="str">
        <f ca="1">Rutas_Despiece!N653</f>
        <v>05:30</v>
      </c>
      <c r="R653" s="39" t="str">
        <f ca="1">Rutas_Despiece!O653</f>
        <v>13:30</v>
      </c>
      <c r="S653" s="39" t="str">
        <f ca="1">Rutas_Despiece!P653</f>
        <v>21:30</v>
      </c>
      <c r="T653" s="39">
        <f ca="1">Rutas_Despiece!Q653</f>
        <v>0</v>
      </c>
    </row>
    <row r="654" spans="1:20" x14ac:dyDescent="0.25">
      <c r="A654">
        <f ca="1">IF(Rutas_Despiece!A654&lt;&gt;Rutas_Despiece!A653,1,0)</f>
        <v>0</v>
      </c>
      <c r="B654" s="69" t="s">
        <v>1174</v>
      </c>
      <c r="C654">
        <f t="shared" ca="1" si="41"/>
        <v>1</v>
      </c>
      <c r="D654">
        <f t="shared" ca="1" si="42"/>
        <v>624</v>
      </c>
      <c r="E654">
        <f t="shared" ca="1" si="44"/>
        <v>990</v>
      </c>
      <c r="F654">
        <f t="shared" ca="1" si="43"/>
        <v>651</v>
      </c>
      <c r="G654" t="str">
        <f ca="1">INDEX(Rutas_Despiece!C:C,MATCH($F654,$D:$D,0))</f>
        <v>Rutas_Habituales_MTN</v>
      </c>
      <c r="H654" t="str">
        <f ca="1">INDEX(Rutas_Despiece!$D:$D,MATCH($F654,$D:$D,0))</f>
        <v>Ruta 16_20</v>
      </c>
      <c r="I654">
        <f ca="1">INDEX(Rutas_Despiece!$J:$J,MATCH($F654,$D:$D,0))</f>
        <v>41.749628000000001</v>
      </c>
      <c r="J654">
        <f ca="1">INDEX(Rutas_Despiece!$K:$K,MATCH($F654,$D:$D,0))</f>
        <v>-1.1755139999999999</v>
      </c>
      <c r="L654" t="str">
        <f ca="1">INDEX(Rutas_Despiece!$F:$F,MATCH($F654,$D:$D,0))&amp;" "&amp;INDEX(Rutas_Despiece!$G:$G,MATCH($F654,$D:$D,0))</f>
        <v xml:space="preserve">Pol. Ind Entrerrios </v>
      </c>
      <c r="M654" t="str">
        <f ca="1">INDEX(Rutas_Despiece!$H:$H,MATCH($F654,$D:$D,0))</f>
        <v>Figueruelas</v>
      </c>
      <c r="N654" t="str">
        <f ca="1">INDEX(Rutas_Despiece!$I:$I,MATCH($F654,$D:$D,0))</f>
        <v>Zaragoza, España</v>
      </c>
      <c r="O654" t="str">
        <f ca="1">INDEX(Rutas_Despiece!$L:$L,MATCH($F654,$D:$D,0))</f>
        <v>Opel Puerta 5</v>
      </c>
      <c r="P654" s="39" t="str">
        <f ca="1">Rutas_Despiece!M654</f>
        <v>Vuelta</v>
      </c>
      <c r="Q654" s="39" t="str">
        <f ca="1">Rutas_Despiece!N654</f>
        <v/>
      </c>
      <c r="R654" s="39" t="str">
        <f ca="1">Rutas_Despiece!O654</f>
        <v/>
      </c>
      <c r="S654" s="39" t="str">
        <f ca="1">Rutas_Despiece!P654</f>
        <v/>
      </c>
      <c r="T654" s="39" t="str">
        <f ca="1">Rutas_Despiece!Q654</f>
        <v/>
      </c>
    </row>
    <row r="655" spans="1:20" x14ac:dyDescent="0.25">
      <c r="A655">
        <f ca="1">IF(Rutas_Despiece!A655&lt;&gt;Rutas_Despiece!A654,1,0)</f>
        <v>0</v>
      </c>
      <c r="B655" s="69" t="s">
        <v>1174</v>
      </c>
      <c r="C655">
        <f t="shared" ca="1" si="41"/>
        <v>1</v>
      </c>
      <c r="D655">
        <f t="shared" ca="1" si="42"/>
        <v>625</v>
      </c>
      <c r="E655">
        <f t="shared" ca="1" si="44"/>
        <v>990</v>
      </c>
      <c r="F655">
        <f t="shared" ca="1" si="43"/>
        <v>652</v>
      </c>
      <c r="G655" t="str">
        <f ca="1">INDEX(Rutas_Despiece!C:C,MATCH($F655,$D:$D,0))</f>
        <v>Rutas_Habituales_MTN</v>
      </c>
      <c r="H655" t="str">
        <f ca="1">INDEX(Rutas_Despiece!$D:$D,MATCH($F655,$D:$D,0))</f>
        <v>Ruta 16_20</v>
      </c>
      <c r="I655">
        <f ca="1">INDEX(Rutas_Despiece!$J:$J,MATCH($F655,$D:$D,0))</f>
        <v>41.658555</v>
      </c>
      <c r="J655">
        <f ca="1">INDEX(Rutas_Despiece!$K:$K,MATCH($F655,$D:$D,0))</f>
        <v>-0.94075500000000001</v>
      </c>
      <c r="L655" t="str">
        <f ca="1">INDEX(Rutas_Despiece!$F:$F,MATCH($F655,$D:$D,0))&amp;" "&amp;INDEX(Rutas_Despiece!$G:$G,MATCH($F655,$D:$D,0))</f>
        <v xml:space="preserve">Camino del Pilón nº 135 </v>
      </c>
      <c r="M655" t="str">
        <f ca="1">INDEX(Rutas_Despiece!$H:$H,MATCH($F655,$D:$D,0))</f>
        <v>Zaragoza</v>
      </c>
      <c r="N655" t="str">
        <f ca="1">INDEX(Rutas_Despiece!$I:$I,MATCH($F655,$D:$D,0))</f>
        <v>Zaragoza, España</v>
      </c>
      <c r="O655" t="str">
        <f ca="1">INDEX(Rutas_Despiece!$L:$L,MATCH($F655,$D:$D,0))</f>
        <v>Pd. Bus</v>
      </c>
      <c r="P655" s="39" t="str">
        <f ca="1">Rutas_Despiece!M655</f>
        <v>Vuelta</v>
      </c>
      <c r="Q655" s="39" t="str">
        <f ca="1">Rutas_Despiece!N655</f>
        <v/>
      </c>
      <c r="R655" s="39" t="str">
        <f ca="1">Rutas_Despiece!O655</f>
        <v/>
      </c>
      <c r="S655" s="39" t="str">
        <f ca="1">Rutas_Despiece!P655</f>
        <v/>
      </c>
      <c r="T655" s="39" t="str">
        <f ca="1">Rutas_Despiece!Q655</f>
        <v/>
      </c>
    </row>
    <row r="656" spans="1:20" x14ac:dyDescent="0.25">
      <c r="A656">
        <f ca="1">IF(Rutas_Despiece!A656&lt;&gt;Rutas_Despiece!A655,1,0)</f>
        <v>0</v>
      </c>
      <c r="B656" s="69" t="s">
        <v>1174</v>
      </c>
      <c r="C656">
        <f t="shared" ca="1" si="41"/>
        <v>1</v>
      </c>
      <c r="D656">
        <f t="shared" ca="1" si="42"/>
        <v>626</v>
      </c>
      <c r="E656">
        <f t="shared" ca="1" si="44"/>
        <v>990</v>
      </c>
      <c r="F656">
        <f t="shared" ca="1" si="43"/>
        <v>653</v>
      </c>
      <c r="G656" t="str">
        <f ca="1">INDEX(Rutas_Despiece!C:C,MATCH($F656,$D:$D,0))</f>
        <v>Rutas_Habituales_MTN</v>
      </c>
      <c r="H656" t="str">
        <f ca="1">INDEX(Rutas_Despiece!$D:$D,MATCH($F656,$D:$D,0))</f>
        <v>Ruta 16_20</v>
      </c>
      <c r="I656">
        <f ca="1">INDEX(Rutas_Despiece!$J:$J,MATCH($F656,$D:$D,0))</f>
        <v>41.657207399999997</v>
      </c>
      <c r="J656">
        <f ca="1">INDEX(Rutas_Despiece!$K:$K,MATCH($F656,$D:$D,0))</f>
        <v>-0.93360140000000003</v>
      </c>
      <c r="L656" t="str">
        <f ca="1">INDEX(Rutas_Despiece!$F:$F,MATCH($F656,$D:$D,0))&amp;" "&amp;INDEX(Rutas_Despiece!$G:$G,MATCH($F656,$D:$D,0))</f>
        <v xml:space="preserve">Lagos de Coronas  </v>
      </c>
      <c r="M656" t="str">
        <f ca="1">INDEX(Rutas_Despiece!$H:$H,MATCH($F656,$D:$D,0))</f>
        <v>Zaragoza</v>
      </c>
      <c r="N656" t="str">
        <f ca="1">INDEX(Rutas_Despiece!$I:$I,MATCH($F656,$D:$D,0))</f>
        <v>Zaragoza, España</v>
      </c>
      <c r="O656" t="str">
        <f ca="1">INDEX(Rutas_Despiece!$L:$L,MATCH($F656,$D:$D,0))</f>
        <v xml:space="preserve"> nº 14 - Pd. Bus</v>
      </c>
      <c r="P656" s="39" t="str">
        <f ca="1">Rutas_Despiece!M656</f>
        <v>Vuelta</v>
      </c>
      <c r="Q656" s="39" t="str">
        <f ca="1">Rutas_Despiece!N656</f>
        <v/>
      </c>
      <c r="R656" s="39" t="str">
        <f ca="1">Rutas_Despiece!O656</f>
        <v/>
      </c>
      <c r="S656" s="39" t="str">
        <f ca="1">Rutas_Despiece!P656</f>
        <v/>
      </c>
      <c r="T656" s="39" t="str">
        <f ca="1">Rutas_Despiece!Q656</f>
        <v/>
      </c>
    </row>
    <row r="657" spans="1:20" x14ac:dyDescent="0.25">
      <c r="A657">
        <f ca="1">IF(Rutas_Despiece!A657&lt;&gt;Rutas_Despiece!A656,1,0)</f>
        <v>0</v>
      </c>
      <c r="B657" s="69" t="s">
        <v>1174</v>
      </c>
      <c r="C657">
        <f t="shared" ca="1" si="41"/>
        <v>1</v>
      </c>
      <c r="D657">
        <f t="shared" ca="1" si="42"/>
        <v>627</v>
      </c>
      <c r="E657">
        <f t="shared" ca="1" si="44"/>
        <v>990</v>
      </c>
      <c r="F657">
        <f t="shared" ca="1" si="43"/>
        <v>654</v>
      </c>
      <c r="G657" t="str">
        <f ca="1">INDEX(Rutas_Despiece!C:C,MATCH($F657,$D:$D,0))</f>
        <v>Rutas_Habituales_MTN</v>
      </c>
      <c r="H657" t="str">
        <f ca="1">INDEX(Rutas_Despiece!$D:$D,MATCH($F657,$D:$D,0))</f>
        <v>Ruta 16_20</v>
      </c>
      <c r="I657">
        <f ca="1">INDEX(Rutas_Despiece!$J:$J,MATCH($F657,$D:$D,0))</f>
        <v>41.652313900000003</v>
      </c>
      <c r="J657">
        <f ca="1">INDEX(Rutas_Despiece!$K:$K,MATCH($F657,$D:$D,0))</f>
        <v>-0.93365909999999996</v>
      </c>
      <c r="L657" t="str">
        <f ca="1">INDEX(Rutas_Despiece!$F:$F,MATCH($F657,$D:$D,0))&amp;" "&amp;INDEX(Rutas_Despiece!$G:$G,MATCH($F657,$D:$D,0))</f>
        <v xml:space="preserve">Lagos de Coronas  </v>
      </c>
      <c r="M657" t="str">
        <f ca="1">INDEX(Rutas_Despiece!$H:$H,MATCH($F657,$D:$D,0))</f>
        <v>Zaragoza</v>
      </c>
      <c r="N657" t="str">
        <f ca="1">INDEX(Rutas_Despiece!$I:$I,MATCH($F657,$D:$D,0))</f>
        <v>Zaragoza, España</v>
      </c>
      <c r="O657" t="str">
        <f ca="1">INDEX(Rutas_Despiece!$L:$L,MATCH($F657,$D:$D,0))</f>
        <v>Frente nº 39 - Pd. Bus</v>
      </c>
      <c r="P657" s="39" t="str">
        <f ca="1">Rutas_Despiece!M657</f>
        <v>Vuelta</v>
      </c>
      <c r="Q657" s="39" t="str">
        <f ca="1">Rutas_Despiece!N657</f>
        <v/>
      </c>
      <c r="R657" s="39" t="str">
        <f ca="1">Rutas_Despiece!O657</f>
        <v/>
      </c>
      <c r="S657" s="39" t="str">
        <f ca="1">Rutas_Despiece!P657</f>
        <v/>
      </c>
      <c r="T657" s="39" t="str">
        <f ca="1">Rutas_Despiece!Q657</f>
        <v/>
      </c>
    </row>
    <row r="658" spans="1:20" x14ac:dyDescent="0.25">
      <c r="A658">
        <f ca="1">IF(Rutas_Despiece!A658&lt;&gt;Rutas_Despiece!A657,1,0)</f>
        <v>0</v>
      </c>
      <c r="B658" s="69" t="s">
        <v>1174</v>
      </c>
      <c r="C658">
        <f t="shared" ca="1" si="41"/>
        <v>1</v>
      </c>
      <c r="D658">
        <f t="shared" ca="1" si="42"/>
        <v>628</v>
      </c>
      <c r="E658">
        <f t="shared" ca="1" si="44"/>
        <v>990</v>
      </c>
      <c r="F658">
        <f t="shared" ca="1" si="43"/>
        <v>655</v>
      </c>
      <c r="G658" t="str">
        <f ca="1">INDEX(Rutas_Despiece!C:C,MATCH($F658,$D:$D,0))</f>
        <v>Rutas_Habituales_MTN</v>
      </c>
      <c r="H658" t="str">
        <f ca="1">INDEX(Rutas_Despiece!$D:$D,MATCH($F658,$D:$D,0))</f>
        <v>Ruta 16_20</v>
      </c>
      <c r="I658">
        <f ca="1">INDEX(Rutas_Despiece!$J:$J,MATCH($F658,$D:$D,0))</f>
        <v>41.646481000000001</v>
      </c>
      <c r="J658">
        <f ca="1">INDEX(Rutas_Despiece!$K:$K,MATCH($F658,$D:$D,0))</f>
        <v>-0.88755300000000004</v>
      </c>
      <c r="L658" t="str">
        <f ca="1">INDEX(Rutas_Despiece!$F:$F,MATCH($F658,$D:$D,0))&amp;" "&amp;INDEX(Rutas_Despiece!$G:$G,MATCH($F658,$D:$D,0))</f>
        <v xml:space="preserve">Avda. Fca. Millán Serrano nº 31-35 </v>
      </c>
      <c r="M658" t="str">
        <f ca="1">INDEX(Rutas_Despiece!$H:$H,MATCH($F658,$D:$D,0))</f>
        <v>Zaragoza</v>
      </c>
      <c r="N658" t="str">
        <f ca="1">INDEX(Rutas_Despiece!$I:$I,MATCH($F658,$D:$D,0))</f>
        <v>Zaragoza, España</v>
      </c>
      <c r="O658" t="str">
        <f ca="1">INDEX(Rutas_Despiece!$L:$L,MATCH($F658,$D:$D,0))</f>
        <v>Frente M.A. Blanco</v>
      </c>
      <c r="P658" s="39" t="str">
        <f ca="1">Rutas_Despiece!M658</f>
        <v>Vuelta</v>
      </c>
      <c r="Q658" s="39" t="str">
        <f ca="1">Rutas_Despiece!N658</f>
        <v/>
      </c>
      <c r="R658" s="39" t="str">
        <f ca="1">Rutas_Despiece!O658</f>
        <v/>
      </c>
      <c r="S658" s="39" t="str">
        <f ca="1">Rutas_Despiece!P658</f>
        <v/>
      </c>
      <c r="T658" s="39" t="str">
        <f ca="1">Rutas_Despiece!Q658</f>
        <v/>
      </c>
    </row>
    <row r="659" spans="1:20" x14ac:dyDescent="0.25">
      <c r="A659">
        <f ca="1">IF(Rutas_Despiece!A659&lt;&gt;Rutas_Despiece!A658,1,0)</f>
        <v>0</v>
      </c>
      <c r="B659" s="69" t="s">
        <v>1174</v>
      </c>
      <c r="C659">
        <f t="shared" ca="1" si="41"/>
        <v>1</v>
      </c>
      <c r="D659">
        <f t="shared" ca="1" si="42"/>
        <v>629</v>
      </c>
      <c r="E659">
        <f t="shared" ca="1" si="44"/>
        <v>990</v>
      </c>
      <c r="F659">
        <f t="shared" ca="1" si="43"/>
        <v>656</v>
      </c>
      <c r="G659" t="str">
        <f ca="1">INDEX(Rutas_Despiece!C:C,MATCH($F659,$D:$D,0))</f>
        <v>Rutas_Habituales_MTN</v>
      </c>
      <c r="H659" t="str">
        <f ca="1">INDEX(Rutas_Despiece!$D:$D,MATCH($F659,$D:$D,0))</f>
        <v>Ruta 16_20</v>
      </c>
      <c r="I659">
        <f ca="1">INDEX(Rutas_Despiece!$J:$J,MATCH($F659,$D:$D,0))</f>
        <v>41.636181999999998</v>
      </c>
      <c r="J659">
        <f ca="1">INDEX(Rutas_Despiece!$K:$K,MATCH($F659,$D:$D,0))</f>
        <v>-0.87344200000000005</v>
      </c>
      <c r="L659" t="str">
        <f ca="1">INDEX(Rutas_Despiece!$F:$F,MATCH($F659,$D:$D,0))&amp;" "&amp;INDEX(Rutas_Despiece!$G:$G,MATCH($F659,$D:$D,0))</f>
        <v xml:space="preserve">Orión nº 8 </v>
      </c>
      <c r="M659" t="str">
        <f ca="1">INDEX(Rutas_Despiece!$H:$H,MATCH($F659,$D:$D,0))</f>
        <v>Zaragoza</v>
      </c>
      <c r="N659" t="str">
        <f ca="1">INDEX(Rutas_Despiece!$I:$I,MATCH($F659,$D:$D,0))</f>
        <v>Zaragoza, España</v>
      </c>
      <c r="O659" t="str">
        <f ca="1">INDEX(Rutas_Despiece!$L:$L,MATCH($F659,$D:$D,0))</f>
        <v>Pd. Bus</v>
      </c>
      <c r="P659" s="39" t="str">
        <f ca="1">Rutas_Despiece!M659</f>
        <v>Vuelta</v>
      </c>
      <c r="Q659" s="39" t="str">
        <f ca="1">Rutas_Despiece!N659</f>
        <v/>
      </c>
      <c r="R659" s="39" t="str">
        <f ca="1">Rutas_Despiece!O659</f>
        <v/>
      </c>
      <c r="S659" s="39" t="str">
        <f ca="1">Rutas_Despiece!P659</f>
        <v/>
      </c>
      <c r="T659" s="39" t="str">
        <f ca="1">Rutas_Despiece!Q659</f>
        <v/>
      </c>
    </row>
    <row r="660" spans="1:20" x14ac:dyDescent="0.25">
      <c r="A660">
        <f ca="1">IF(Rutas_Despiece!A660&lt;&gt;Rutas_Despiece!A659,1,0)</f>
        <v>0</v>
      </c>
      <c r="B660" s="69" t="s">
        <v>1174</v>
      </c>
      <c r="C660">
        <f t="shared" ca="1" si="41"/>
        <v>1</v>
      </c>
      <c r="D660">
        <f t="shared" ca="1" si="42"/>
        <v>630</v>
      </c>
      <c r="E660">
        <f t="shared" ca="1" si="44"/>
        <v>990</v>
      </c>
      <c r="F660">
        <f t="shared" ca="1" si="43"/>
        <v>657</v>
      </c>
      <c r="G660" t="str">
        <f ca="1">INDEX(Rutas_Despiece!C:C,MATCH($F660,$D:$D,0))</f>
        <v>Rutas_Habituales_MTN</v>
      </c>
      <c r="H660" t="str">
        <f ca="1">INDEX(Rutas_Despiece!$D:$D,MATCH($F660,$D:$D,0))</f>
        <v>Ruta 17_20</v>
      </c>
      <c r="I660">
        <f ca="1">INDEX(Rutas_Despiece!$J:$J,MATCH($F660,$D:$D,0))</f>
        <v>41.624293399999999</v>
      </c>
      <c r="J660">
        <f ca="1">INDEX(Rutas_Despiece!$K:$K,MATCH($F660,$D:$D,0))</f>
        <v>-0.95748659999999997</v>
      </c>
      <c r="L660" t="str">
        <f ca="1">INDEX(Rutas_Despiece!$F:$F,MATCH($F660,$D:$D,0))&amp;" "&amp;INDEX(Rutas_Despiece!$G:$G,MATCH($F660,$D:$D,0))</f>
        <v xml:space="preserve">Avd. Cañones de Zaragoza  </v>
      </c>
      <c r="M660" t="str">
        <f ca="1">INDEX(Rutas_Despiece!$H:$H,MATCH($F660,$D:$D,0))</f>
        <v>Zaragoza</v>
      </c>
      <c r="N660" t="str">
        <f ca="1">INDEX(Rutas_Despiece!$I:$I,MATCH($F660,$D:$D,0))</f>
        <v>Zaragoza, España</v>
      </c>
      <c r="O660" t="str">
        <f ca="1">INDEX(Rutas_Despiece!$L:$L,MATCH($F660,$D:$D,0))</f>
        <v>Esq. Avd. El cierzo</v>
      </c>
      <c r="P660" s="39" t="str">
        <f ca="1">Rutas_Despiece!M660</f>
        <v>Vuelta</v>
      </c>
      <c r="Q660" s="39" t="str">
        <f ca="1">Rutas_Despiece!N660</f>
        <v/>
      </c>
      <c r="R660" s="39" t="str">
        <f ca="1">Rutas_Despiece!O660</f>
        <v/>
      </c>
      <c r="S660" s="39" t="str">
        <f ca="1">Rutas_Despiece!P660</f>
        <v/>
      </c>
      <c r="T660" s="39" t="str">
        <f ca="1">Rutas_Despiece!Q660</f>
        <v/>
      </c>
    </row>
    <row r="661" spans="1:20" x14ac:dyDescent="0.25">
      <c r="A661">
        <f ca="1">IF(Rutas_Despiece!A661&lt;&gt;Rutas_Despiece!A660,1,0)</f>
        <v>0</v>
      </c>
      <c r="B661" s="69" t="s">
        <v>1174</v>
      </c>
      <c r="C661">
        <f t="shared" ca="1" si="41"/>
        <v>1</v>
      </c>
      <c r="D661">
        <f t="shared" ca="1" si="42"/>
        <v>631</v>
      </c>
      <c r="E661">
        <f t="shared" ca="1" si="44"/>
        <v>990</v>
      </c>
      <c r="F661">
        <f t="shared" ca="1" si="43"/>
        <v>658</v>
      </c>
      <c r="G661" t="str">
        <f ca="1">INDEX(Rutas_Despiece!C:C,MATCH($F661,$D:$D,0))</f>
        <v>Rutas_Habituales_MTN</v>
      </c>
      <c r="H661" t="str">
        <f ca="1">INDEX(Rutas_Despiece!$D:$D,MATCH($F661,$D:$D,0))</f>
        <v>Ruta 17_20</v>
      </c>
      <c r="I661">
        <f ca="1">INDEX(Rutas_Despiece!$J:$J,MATCH($F661,$D:$D,0))</f>
        <v>41.6207888</v>
      </c>
      <c r="J661">
        <f ca="1">INDEX(Rutas_Despiece!$K:$K,MATCH($F661,$D:$D,0))</f>
        <v>-0.95176369999999999</v>
      </c>
      <c r="L661" t="str">
        <f ca="1">INDEX(Rutas_Despiece!$F:$F,MATCH($F661,$D:$D,0))&amp;" "&amp;INDEX(Rutas_Despiece!$G:$G,MATCH($F661,$D:$D,0))</f>
        <v xml:space="preserve">Paseo de Los Arqueros  </v>
      </c>
      <c r="M661" t="str">
        <f ca="1">INDEX(Rutas_Despiece!$H:$H,MATCH($F661,$D:$D,0))</f>
        <v>Zaragoza</v>
      </c>
      <c r="N661" t="str">
        <f ca="1">INDEX(Rutas_Despiece!$I:$I,MATCH($F661,$D:$D,0))</f>
        <v>Zaragoza, España</v>
      </c>
      <c r="O661" t="str">
        <f ca="1">INDEX(Rutas_Despiece!$L:$L,MATCH($F661,$D:$D,0))</f>
        <v>Esq. Peña Telera</v>
      </c>
      <c r="P661" s="39" t="str">
        <f ca="1">Rutas_Despiece!M661</f>
        <v>Vuelta</v>
      </c>
      <c r="Q661" s="39" t="str">
        <f ca="1">Rutas_Despiece!N661</f>
        <v/>
      </c>
      <c r="R661" s="39" t="str">
        <f ca="1">Rutas_Despiece!O661</f>
        <v/>
      </c>
      <c r="S661" s="39" t="str">
        <f ca="1">Rutas_Despiece!P661</f>
        <v/>
      </c>
      <c r="T661" s="39" t="str">
        <f ca="1">Rutas_Despiece!Q661</f>
        <v/>
      </c>
    </row>
    <row r="662" spans="1:20" x14ac:dyDescent="0.25">
      <c r="A662">
        <f ca="1">IF(Rutas_Despiece!A662&lt;&gt;Rutas_Despiece!A661,1,0)</f>
        <v>0</v>
      </c>
      <c r="B662" s="69" t="s">
        <v>1174</v>
      </c>
      <c r="C662">
        <f t="shared" ca="1" si="41"/>
        <v>1</v>
      </c>
      <c r="D662">
        <f t="shared" ca="1" si="42"/>
        <v>632</v>
      </c>
      <c r="E662">
        <f t="shared" ca="1" si="44"/>
        <v>990</v>
      </c>
      <c r="F662">
        <f t="shared" ca="1" si="43"/>
        <v>659</v>
      </c>
      <c r="G662" t="str">
        <f ca="1">INDEX(Rutas_Despiece!C:C,MATCH($F662,$D:$D,0))</f>
        <v>Rutas_Habituales_MTN</v>
      </c>
      <c r="H662" t="str">
        <f ca="1">INDEX(Rutas_Despiece!$D:$D,MATCH($F662,$D:$D,0))</f>
        <v>Ruta 17_20</v>
      </c>
      <c r="I662">
        <f ca="1">INDEX(Rutas_Despiece!$J:$J,MATCH($F662,$D:$D,0))</f>
        <v>41.621397999999999</v>
      </c>
      <c r="J662">
        <f ca="1">INDEX(Rutas_Despiece!$K:$K,MATCH($F662,$D:$D,0))</f>
        <v>-0.94649799999999995</v>
      </c>
      <c r="L662" t="str">
        <f ca="1">INDEX(Rutas_Despiece!$F:$F,MATCH($F662,$D:$D,0))&amp;" "&amp;INDEX(Rutas_Despiece!$G:$G,MATCH($F662,$D:$D,0))</f>
        <v>Salomón y la Reina de Saba nº 36</v>
      </c>
      <c r="M662" t="str">
        <f ca="1">INDEX(Rutas_Despiece!$H:$H,MATCH($F662,$D:$D,0))</f>
        <v>Zaragoza</v>
      </c>
      <c r="N662" t="str">
        <f ca="1">INDEX(Rutas_Despiece!$I:$I,MATCH($F662,$D:$D,0))</f>
        <v>Zaragoza, España</v>
      </c>
      <c r="O662">
        <f ca="1">INDEX(Rutas_Despiece!$L:$L,MATCH($F662,$D:$D,0))</f>
        <v>0</v>
      </c>
      <c r="P662" s="39" t="str">
        <f ca="1">Rutas_Despiece!M662</f>
        <v>Vuelta</v>
      </c>
      <c r="Q662" s="39" t="str">
        <f ca="1">Rutas_Despiece!N662</f>
        <v/>
      </c>
      <c r="R662" s="39" t="str">
        <f ca="1">Rutas_Despiece!O662</f>
        <v/>
      </c>
      <c r="S662" s="39" t="str">
        <f ca="1">Rutas_Despiece!P662</f>
        <v/>
      </c>
      <c r="T662" s="39" t="str">
        <f ca="1">Rutas_Despiece!Q662</f>
        <v/>
      </c>
    </row>
    <row r="663" spans="1:20" x14ac:dyDescent="0.25">
      <c r="A663">
        <f ca="1">IF(Rutas_Despiece!A663&lt;&gt;Rutas_Despiece!A662,1,0)</f>
        <v>1</v>
      </c>
      <c r="B663" s="69" t="s">
        <v>1174</v>
      </c>
      <c r="C663">
        <f t="shared" ca="1" si="41"/>
        <v>0</v>
      </c>
      <c r="D663">
        <f t="shared" ca="1" si="42"/>
        <v>632</v>
      </c>
      <c r="E663">
        <f t="shared" ca="1" si="44"/>
        <v>990</v>
      </c>
      <c r="F663">
        <f t="shared" ca="1" si="43"/>
        <v>660</v>
      </c>
      <c r="G663" t="str">
        <f ca="1">INDEX(Rutas_Despiece!C:C,MATCH($F663,$D:$D,0))</f>
        <v>Rutas_Habituales_MTN</v>
      </c>
      <c r="H663" t="str">
        <f ca="1">INDEX(Rutas_Despiece!$D:$D,MATCH($F663,$D:$D,0))</f>
        <v>Ruta 17_20</v>
      </c>
      <c r="I663">
        <f ca="1">INDEX(Rutas_Despiece!$J:$J,MATCH($F663,$D:$D,0))</f>
        <v>41.619638299999998</v>
      </c>
      <c r="J663">
        <f ca="1">INDEX(Rutas_Despiece!$K:$K,MATCH($F663,$D:$D,0))</f>
        <v>-0.93080660000000004</v>
      </c>
      <c r="L663" t="str">
        <f ca="1">INDEX(Rutas_Despiece!$F:$F,MATCH($F663,$D:$D,0))&amp;" "&amp;INDEX(Rutas_Despiece!$G:$G,MATCH($F663,$D:$D,0))</f>
        <v xml:space="preserve">Avd. Casablanca  </v>
      </c>
      <c r="M663" t="str">
        <f ca="1">INDEX(Rutas_Despiece!$H:$H,MATCH($F663,$D:$D,0))</f>
        <v>Zaragoza</v>
      </c>
      <c r="N663" t="str">
        <f ca="1">INDEX(Rutas_Despiece!$I:$I,MATCH($F663,$D:$D,0))</f>
        <v>Zaragoza, España</v>
      </c>
      <c r="O663" t="str">
        <f ca="1">INDEX(Rutas_Despiece!$L:$L,MATCH($F663,$D:$D,0))</f>
        <v>Frente nº 26 - Telepizza</v>
      </c>
      <c r="P663" s="39" t="str">
        <f ca="1">Rutas_Despiece!M663</f>
        <v>Ida</v>
      </c>
      <c r="Q663" s="39" t="str">
        <f ca="1">Rutas_Despiece!N663</f>
        <v/>
      </c>
      <c r="R663" s="39" t="str">
        <f ca="1">Rutas_Despiece!O663</f>
        <v/>
      </c>
      <c r="S663" s="39" t="str">
        <f ca="1">Rutas_Despiece!P663</f>
        <v/>
      </c>
      <c r="T663" s="39">
        <f ca="1">Rutas_Despiece!Q663</f>
        <v>0</v>
      </c>
    </row>
    <row r="664" spans="1:20" x14ac:dyDescent="0.25">
      <c r="A664">
        <f ca="1">IF(Rutas_Despiece!A664&lt;&gt;Rutas_Despiece!A663,1,0)</f>
        <v>0</v>
      </c>
      <c r="B664" s="69" t="s">
        <v>1174</v>
      </c>
      <c r="C664">
        <f t="shared" ca="1" si="41"/>
        <v>1</v>
      </c>
      <c r="D664">
        <f t="shared" ca="1" si="42"/>
        <v>633</v>
      </c>
      <c r="E664">
        <f t="shared" ca="1" si="44"/>
        <v>990</v>
      </c>
      <c r="F664">
        <f t="shared" ca="1" si="43"/>
        <v>661</v>
      </c>
      <c r="G664" t="str">
        <f ca="1">INDEX(Rutas_Despiece!C:C,MATCH($F664,$D:$D,0))</f>
        <v>Rutas_Habituales_MTN</v>
      </c>
      <c r="H664" t="str">
        <f ca="1">INDEX(Rutas_Despiece!$D:$D,MATCH($F664,$D:$D,0))</f>
        <v>Ruta 17_20</v>
      </c>
      <c r="I664">
        <f ca="1">INDEX(Rutas_Despiece!$J:$J,MATCH($F664,$D:$D,0))</f>
        <v>41.617260999999999</v>
      </c>
      <c r="J664">
        <f ca="1">INDEX(Rutas_Despiece!$K:$K,MATCH($F664,$D:$D,0))</f>
        <v>-0.92414099999999999</v>
      </c>
      <c r="L664" t="str">
        <f ca="1">INDEX(Rutas_Despiece!$F:$F,MATCH($F664,$D:$D,0))&amp;" "&amp;INDEX(Rutas_Despiece!$G:$G,MATCH($F664,$D:$D,0))</f>
        <v xml:space="preserve">Viridiana nº 26 </v>
      </c>
      <c r="M664" t="str">
        <f ca="1">INDEX(Rutas_Despiece!$H:$H,MATCH($F664,$D:$D,0))</f>
        <v>Zaragoza</v>
      </c>
      <c r="N664" t="str">
        <f ca="1">INDEX(Rutas_Despiece!$I:$I,MATCH($F664,$D:$D,0))</f>
        <v>Zaragoza, España</v>
      </c>
      <c r="O664" t="str">
        <f ca="1">INDEX(Rutas_Despiece!$L:$L,MATCH($F664,$D:$D,0))</f>
        <v>Pd. Bus</v>
      </c>
      <c r="P664" s="39" t="str">
        <f ca="1">Rutas_Despiece!M664</f>
        <v>Ida</v>
      </c>
      <c r="Q664" s="39" t="str">
        <f ca="1">Rutas_Despiece!N664</f>
        <v>05:00</v>
      </c>
      <c r="R664" s="39" t="str">
        <f ca="1">Rutas_Despiece!O664</f>
        <v>13:00</v>
      </c>
      <c r="S664" s="39" t="str">
        <f ca="1">Rutas_Despiece!P664</f>
        <v>21:00</v>
      </c>
      <c r="T664" s="39">
        <f ca="1">Rutas_Despiece!Q664</f>
        <v>0</v>
      </c>
    </row>
    <row r="665" spans="1:20" x14ac:dyDescent="0.25">
      <c r="A665">
        <f ca="1">IF(Rutas_Despiece!A665&lt;&gt;Rutas_Despiece!A664,1,0)</f>
        <v>0</v>
      </c>
      <c r="B665" s="69" t="s">
        <v>1174</v>
      </c>
      <c r="C665">
        <f t="shared" ca="1" si="41"/>
        <v>1</v>
      </c>
      <c r="D665">
        <f t="shared" ca="1" si="42"/>
        <v>634</v>
      </c>
      <c r="E665">
        <f t="shared" ca="1" si="44"/>
        <v>990</v>
      </c>
      <c r="F665">
        <f t="shared" ca="1" si="43"/>
        <v>662</v>
      </c>
      <c r="G665" t="str">
        <f ca="1">INDEX(Rutas_Despiece!C:C,MATCH($F665,$D:$D,0))</f>
        <v>Rutas_Habituales_MTN</v>
      </c>
      <c r="H665" t="str">
        <f ca="1">INDEX(Rutas_Despiece!$D:$D,MATCH($F665,$D:$D,0))</f>
        <v>Ruta 17_20</v>
      </c>
      <c r="I665">
        <f ca="1">INDEX(Rutas_Despiece!$J:$J,MATCH($F665,$D:$D,0))</f>
        <v>41.618592999999997</v>
      </c>
      <c r="J665">
        <f ca="1">INDEX(Rutas_Despiece!$K:$K,MATCH($F665,$D:$D,0))</f>
        <v>-0.92257199999999995</v>
      </c>
      <c r="L665" t="str">
        <f ca="1">INDEX(Rutas_Despiece!$F:$F,MATCH($F665,$D:$D,0))&amp;" "&amp;INDEX(Rutas_Despiece!$G:$G,MATCH($F665,$D:$D,0))</f>
        <v xml:space="preserve">Paseo de los Olvidados nº 49 </v>
      </c>
      <c r="M665" t="str">
        <f ca="1">INDEX(Rutas_Despiece!$H:$H,MATCH($F665,$D:$D,0))</f>
        <v>Zaragoza</v>
      </c>
      <c r="N665" t="str">
        <f ca="1">INDEX(Rutas_Despiece!$I:$I,MATCH($F665,$D:$D,0))</f>
        <v>Zaragoza, España</v>
      </c>
      <c r="O665" t="str">
        <f ca="1">INDEX(Rutas_Despiece!$L:$L,MATCH($F665,$D:$D,0))</f>
        <v>Pd. Bus</v>
      </c>
      <c r="P665" s="39" t="str">
        <f ca="1">Rutas_Despiece!M665</f>
        <v>Ida</v>
      </c>
      <c r="Q665" s="39" t="str">
        <f ca="1">Rutas_Despiece!N665</f>
        <v>05:01</v>
      </c>
      <c r="R665" s="39" t="str">
        <f ca="1">Rutas_Despiece!O665</f>
        <v>13:01</v>
      </c>
      <c r="S665" s="39" t="str">
        <f ca="1">Rutas_Despiece!P665</f>
        <v>21:01</v>
      </c>
      <c r="T665" s="39">
        <f ca="1">Rutas_Despiece!Q665</f>
        <v>0</v>
      </c>
    </row>
    <row r="666" spans="1:20" x14ac:dyDescent="0.25">
      <c r="A666">
        <f ca="1">IF(Rutas_Despiece!A666&lt;&gt;Rutas_Despiece!A665,1,0)</f>
        <v>0</v>
      </c>
      <c r="B666" s="69" t="s">
        <v>1174</v>
      </c>
      <c r="C666">
        <f t="shared" ca="1" si="41"/>
        <v>1</v>
      </c>
      <c r="D666">
        <f t="shared" ca="1" si="42"/>
        <v>635</v>
      </c>
      <c r="E666">
        <f t="shared" ca="1" si="44"/>
        <v>990</v>
      </c>
      <c r="F666">
        <f t="shared" ca="1" si="43"/>
        <v>663</v>
      </c>
      <c r="G666" t="str">
        <f ca="1">INDEX(Rutas_Despiece!C:C,MATCH($F666,$D:$D,0))</f>
        <v>Rutas_Habituales_MTN</v>
      </c>
      <c r="H666" t="str">
        <f ca="1">INDEX(Rutas_Despiece!$D:$D,MATCH($F666,$D:$D,0))</f>
        <v>Ruta 17_20</v>
      </c>
      <c r="I666">
        <f ca="1">INDEX(Rutas_Despiece!$J:$J,MATCH($F666,$D:$D,0))</f>
        <v>41.620918000000003</v>
      </c>
      <c r="J666">
        <f ca="1">INDEX(Rutas_Despiece!$K:$K,MATCH($F666,$D:$D,0))</f>
        <v>-0.920103</v>
      </c>
      <c r="L666" t="str">
        <f ca="1">INDEX(Rutas_Despiece!$F:$F,MATCH($F666,$D:$D,0))&amp;" "&amp;INDEX(Rutas_Despiece!$G:$G,MATCH($F666,$D:$D,0))</f>
        <v xml:space="preserve">Paseo de los Olvidados nº 23 </v>
      </c>
      <c r="M666" t="str">
        <f ca="1">INDEX(Rutas_Despiece!$H:$H,MATCH($F666,$D:$D,0))</f>
        <v>Zaragoza</v>
      </c>
      <c r="N666" t="str">
        <f ca="1">INDEX(Rutas_Despiece!$I:$I,MATCH($F666,$D:$D,0))</f>
        <v>Zaragoza, España</v>
      </c>
      <c r="O666" t="str">
        <f ca="1">INDEX(Rutas_Despiece!$L:$L,MATCH($F666,$D:$D,0))</f>
        <v>Esq. Quimera del Oro</v>
      </c>
      <c r="P666" s="39" t="str">
        <f ca="1">Rutas_Despiece!M666</f>
        <v>Ida</v>
      </c>
      <c r="Q666" s="39" t="str">
        <f ca="1">Rutas_Despiece!N666</f>
        <v>05:02</v>
      </c>
      <c r="R666" s="39" t="str">
        <f ca="1">Rutas_Despiece!O666</f>
        <v>13:02</v>
      </c>
      <c r="S666" s="39" t="str">
        <f ca="1">Rutas_Despiece!P666</f>
        <v>21:02</v>
      </c>
      <c r="T666" s="39">
        <f ca="1">Rutas_Despiece!Q666</f>
        <v>0</v>
      </c>
    </row>
    <row r="667" spans="1:20" x14ac:dyDescent="0.25">
      <c r="A667">
        <f ca="1">IF(Rutas_Despiece!A667&lt;&gt;Rutas_Despiece!A666,1,0)</f>
        <v>0</v>
      </c>
      <c r="B667" s="69" t="s">
        <v>1174</v>
      </c>
      <c r="C667">
        <f t="shared" ca="1" si="41"/>
        <v>1</v>
      </c>
      <c r="D667">
        <f t="shared" ca="1" si="42"/>
        <v>636</v>
      </c>
      <c r="E667">
        <f t="shared" ca="1" si="44"/>
        <v>990</v>
      </c>
      <c r="F667">
        <f t="shared" ca="1" si="43"/>
        <v>664</v>
      </c>
      <c r="G667" t="str">
        <f ca="1">INDEX(Rutas_Despiece!C:C,MATCH($F667,$D:$D,0))</f>
        <v>Rutas_Habituales_MTN</v>
      </c>
      <c r="H667" t="str">
        <f ca="1">INDEX(Rutas_Despiece!$D:$D,MATCH($F667,$D:$D,0))</f>
        <v>Ruta 17_20</v>
      </c>
      <c r="I667">
        <f ca="1">INDEX(Rutas_Despiece!$J:$J,MATCH($F667,$D:$D,0))</f>
        <v>41.622502599999997</v>
      </c>
      <c r="J667">
        <f ca="1">INDEX(Rutas_Despiece!$K:$K,MATCH($F667,$D:$D,0))</f>
        <v>-0.92656470000000002</v>
      </c>
      <c r="L667" t="str">
        <f ca="1">INDEX(Rutas_Despiece!$F:$F,MATCH($F667,$D:$D,0))&amp;" "&amp;INDEX(Rutas_Despiece!$G:$G,MATCH($F667,$D:$D,0))</f>
        <v xml:space="preserve">Cantando bajo la lluvia  </v>
      </c>
      <c r="M667" t="str">
        <f ca="1">INDEX(Rutas_Despiece!$H:$H,MATCH($F667,$D:$D,0))</f>
        <v>Zaragoza</v>
      </c>
      <c r="N667" t="str">
        <f ca="1">INDEX(Rutas_Despiece!$I:$I,MATCH($F667,$D:$D,0))</f>
        <v>Zaragoza, España</v>
      </c>
      <c r="O667" t="str">
        <f ca="1">INDEX(Rutas_Despiece!$L:$L,MATCH($F667,$D:$D,0))</f>
        <v>Esq. Manhattan</v>
      </c>
      <c r="P667" s="39" t="str">
        <f ca="1">Rutas_Despiece!M667</f>
        <v>Ida</v>
      </c>
      <c r="Q667" s="39" t="str">
        <f ca="1">Rutas_Despiece!N667</f>
        <v>05:10</v>
      </c>
      <c r="R667" s="39" t="str">
        <f ca="1">Rutas_Despiece!O667</f>
        <v>13:10</v>
      </c>
      <c r="S667" s="39" t="str">
        <f ca="1">Rutas_Despiece!P667</f>
        <v>21:10</v>
      </c>
      <c r="T667" s="39">
        <f ca="1">Rutas_Despiece!Q667</f>
        <v>0</v>
      </c>
    </row>
    <row r="668" spans="1:20" x14ac:dyDescent="0.25">
      <c r="A668">
        <f ca="1">IF(Rutas_Despiece!A668&lt;&gt;Rutas_Despiece!A667,1,0)</f>
        <v>0</v>
      </c>
      <c r="B668" s="69" t="s">
        <v>1174</v>
      </c>
      <c r="C668">
        <f t="shared" ca="1" si="41"/>
        <v>1</v>
      </c>
      <c r="D668">
        <f t="shared" ca="1" si="42"/>
        <v>637</v>
      </c>
      <c r="E668">
        <f t="shared" ca="1" si="44"/>
        <v>990</v>
      </c>
      <c r="F668">
        <f t="shared" ca="1" si="43"/>
        <v>665</v>
      </c>
      <c r="G668" t="str">
        <f ca="1">INDEX(Rutas_Despiece!C:C,MATCH($F668,$D:$D,0))</f>
        <v>Rutas_Habituales_MTN</v>
      </c>
      <c r="H668" t="str">
        <f ca="1">INDEX(Rutas_Despiece!$D:$D,MATCH($F668,$D:$D,0))</f>
        <v>Ruta 17_20</v>
      </c>
      <c r="I668">
        <f ca="1">INDEX(Rutas_Despiece!$J:$J,MATCH($F668,$D:$D,0))</f>
        <v>41.624306300000001</v>
      </c>
      <c r="J668">
        <f ca="1">INDEX(Rutas_Despiece!$K:$K,MATCH($F668,$D:$D,0))</f>
        <v>-0.93296639999999997</v>
      </c>
      <c r="L668" t="str">
        <f ca="1">INDEX(Rutas_Despiece!$F:$F,MATCH($F668,$D:$D,0))&amp;" "&amp;INDEX(Rutas_Despiece!$G:$G,MATCH($F668,$D:$D,0))</f>
        <v xml:space="preserve">Cantando bajo la lluvia  </v>
      </c>
      <c r="M668" t="str">
        <f ca="1">INDEX(Rutas_Despiece!$H:$H,MATCH($F668,$D:$D,0))</f>
        <v>Zaragoza</v>
      </c>
      <c r="N668" t="str">
        <f ca="1">INDEX(Rutas_Despiece!$I:$I,MATCH($F668,$D:$D,0))</f>
        <v>Zaragoza, España</v>
      </c>
      <c r="O668" t="str">
        <f ca="1">INDEX(Rutas_Despiece!$L:$L,MATCH($F668,$D:$D,0))</f>
        <v>Esq. Lista de Schindler</v>
      </c>
      <c r="P668" s="39" t="str">
        <f ca="1">Rutas_Despiece!M668</f>
        <v>Ida</v>
      </c>
      <c r="Q668" s="39" t="str">
        <f ca="1">Rutas_Despiece!N668</f>
        <v>05:22</v>
      </c>
      <c r="R668" s="39" t="str">
        <f ca="1">Rutas_Despiece!O668</f>
        <v>13:22</v>
      </c>
      <c r="S668" s="39" t="str">
        <f ca="1">Rutas_Despiece!P668</f>
        <v>21:22</v>
      </c>
      <c r="T668" s="39">
        <f ca="1">Rutas_Despiece!Q668</f>
        <v>0</v>
      </c>
    </row>
    <row r="669" spans="1:20" x14ac:dyDescent="0.25">
      <c r="A669">
        <f ca="1">IF(Rutas_Despiece!A669&lt;&gt;Rutas_Despiece!A668,1,0)</f>
        <v>0</v>
      </c>
      <c r="B669" s="69" t="s">
        <v>1174</v>
      </c>
      <c r="C669">
        <f t="shared" ca="1" si="41"/>
        <v>1</v>
      </c>
      <c r="D669">
        <f t="shared" ca="1" si="42"/>
        <v>638</v>
      </c>
      <c r="E669">
        <f t="shared" ca="1" si="44"/>
        <v>990</v>
      </c>
      <c r="F669">
        <f t="shared" ca="1" si="43"/>
        <v>666</v>
      </c>
      <c r="G669" t="str">
        <f ca="1">INDEX(Rutas_Despiece!C:C,MATCH($F669,$D:$D,0))</f>
        <v>Rutas_Habituales_MTN</v>
      </c>
      <c r="H669" t="str">
        <f ca="1">INDEX(Rutas_Despiece!$D:$D,MATCH($F669,$D:$D,0))</f>
        <v>Ruta 17_20</v>
      </c>
      <c r="I669">
        <f ca="1">INDEX(Rutas_Despiece!$J:$J,MATCH($F669,$D:$D,0))</f>
        <v>41.629389199999999</v>
      </c>
      <c r="J669">
        <f ca="1">INDEX(Rutas_Despiece!$K:$K,MATCH($F669,$D:$D,0))</f>
        <v>-0.93114920000000001</v>
      </c>
      <c r="L669" t="str">
        <f ca="1">INDEX(Rutas_Despiece!$F:$F,MATCH($F669,$D:$D,0))&amp;" "&amp;INDEX(Rutas_Despiece!$G:$G,MATCH($F669,$D:$D,0))</f>
        <v xml:space="preserve">Avd. Ilustración  </v>
      </c>
      <c r="M669" t="str">
        <f ca="1">INDEX(Rutas_Despiece!$H:$H,MATCH($F669,$D:$D,0))</f>
        <v>Zaragoza</v>
      </c>
      <c r="N669" t="str">
        <f ca="1">INDEX(Rutas_Despiece!$I:$I,MATCH($F669,$D:$D,0))</f>
        <v>Zaragoza, España</v>
      </c>
      <c r="O669" t="str">
        <f ca="1">INDEX(Rutas_Despiece!$L:$L,MATCH($F669,$D:$D,0))</f>
        <v>Esq. Tomás de Anzano - Pd. Bus</v>
      </c>
      <c r="P669" s="39" t="str">
        <f ca="1">Rutas_Despiece!M669</f>
        <v>Ida</v>
      </c>
      <c r="Q669" s="39" t="str">
        <f ca="1">Rutas_Despiece!N669</f>
        <v>05:30</v>
      </c>
      <c r="R669" s="39" t="str">
        <f ca="1">Rutas_Despiece!O669</f>
        <v>13:30</v>
      </c>
      <c r="S669" s="39" t="str">
        <f ca="1">Rutas_Despiece!P669</f>
        <v>21:30</v>
      </c>
      <c r="T669" s="39">
        <f ca="1">Rutas_Despiece!Q669</f>
        <v>0</v>
      </c>
    </row>
    <row r="670" spans="1:20" x14ac:dyDescent="0.25">
      <c r="A670">
        <f ca="1">IF(Rutas_Despiece!A670&lt;&gt;Rutas_Despiece!A669,1,0)</f>
        <v>0</v>
      </c>
      <c r="B670" s="69" t="s">
        <v>1174</v>
      </c>
      <c r="C670">
        <f t="shared" ca="1" si="41"/>
        <v>1</v>
      </c>
      <c r="D670">
        <f t="shared" ca="1" si="42"/>
        <v>639</v>
      </c>
      <c r="E670">
        <f t="shared" ca="1" si="44"/>
        <v>990</v>
      </c>
      <c r="F670">
        <f t="shared" ca="1" si="43"/>
        <v>667</v>
      </c>
      <c r="G670" t="str">
        <f ca="1">INDEX(Rutas_Despiece!C:C,MATCH($F670,$D:$D,0))</f>
        <v>Rutas_Habituales_MTN</v>
      </c>
      <c r="H670" t="str">
        <f ca="1">INDEX(Rutas_Despiece!$D:$D,MATCH($F670,$D:$D,0))</f>
        <v>Ruta 17_20</v>
      </c>
      <c r="I670">
        <f ca="1">INDEX(Rutas_Despiece!$J:$J,MATCH($F670,$D:$D,0))</f>
        <v>41.627648000000001</v>
      </c>
      <c r="J670">
        <f ca="1">INDEX(Rutas_Despiece!$K:$K,MATCH($F670,$D:$D,0))</f>
        <v>-0.92664999999999997</v>
      </c>
      <c r="L670" t="str">
        <f ca="1">INDEX(Rutas_Despiece!$F:$F,MATCH($F670,$D:$D,0))&amp;" "&amp;INDEX(Rutas_Despiece!$G:$G,MATCH($F670,$D:$D,0))</f>
        <v xml:space="preserve">Avd. Ilustración nº 32 </v>
      </c>
      <c r="M670" t="str">
        <f ca="1">INDEX(Rutas_Despiece!$H:$H,MATCH($F670,$D:$D,0))</f>
        <v>Zaragoza</v>
      </c>
      <c r="N670" t="str">
        <f ca="1">INDEX(Rutas_Despiece!$I:$I,MATCH($F670,$D:$D,0))</f>
        <v>Zaragoza, España</v>
      </c>
      <c r="O670" t="str">
        <f ca="1">INDEX(Rutas_Despiece!$L:$L,MATCH($F670,$D:$D,0))</f>
        <v>Esq. Ibón - Pd. Bus</v>
      </c>
      <c r="P670" s="39" t="str">
        <f ca="1">Rutas_Despiece!M670</f>
        <v>Vuelta</v>
      </c>
      <c r="Q670" s="39" t="str">
        <f ca="1">Rutas_Despiece!N670</f>
        <v/>
      </c>
      <c r="R670" s="39" t="str">
        <f ca="1">Rutas_Despiece!O670</f>
        <v/>
      </c>
      <c r="S670" s="39" t="str">
        <f ca="1">Rutas_Despiece!P670</f>
        <v/>
      </c>
      <c r="T670" s="39" t="str">
        <f ca="1">Rutas_Despiece!Q670</f>
        <v/>
      </c>
    </row>
    <row r="671" spans="1:20" x14ac:dyDescent="0.25">
      <c r="A671">
        <f ca="1">IF(Rutas_Despiece!A671&lt;&gt;Rutas_Despiece!A670,1,0)</f>
        <v>0</v>
      </c>
      <c r="B671" s="69" t="s">
        <v>1174</v>
      </c>
      <c r="C671">
        <f t="shared" ca="1" si="41"/>
        <v>1</v>
      </c>
      <c r="D671">
        <f t="shared" ca="1" si="42"/>
        <v>640</v>
      </c>
      <c r="E671">
        <f t="shared" ca="1" si="44"/>
        <v>990</v>
      </c>
      <c r="F671">
        <f t="shared" ca="1" si="43"/>
        <v>668</v>
      </c>
      <c r="G671" t="str">
        <f ca="1">INDEX(Rutas_Despiece!C:C,MATCH($F671,$D:$D,0))</f>
        <v>Rutas_Habituales_MTN</v>
      </c>
      <c r="H671" t="str">
        <f ca="1">INDEX(Rutas_Despiece!$D:$D,MATCH($F671,$D:$D,0))</f>
        <v>Ruta 17_20</v>
      </c>
      <c r="I671">
        <f ca="1">INDEX(Rutas_Despiece!$J:$J,MATCH($F671,$D:$D,0))</f>
        <v>41.636488999999997</v>
      </c>
      <c r="J671">
        <f ca="1">INDEX(Rutas_Despiece!$K:$K,MATCH($F671,$D:$D,0))</f>
        <v>-0.94450599999999996</v>
      </c>
      <c r="L671" t="str">
        <f ca="1">INDEX(Rutas_Despiece!$F:$F,MATCH($F671,$D:$D,0))&amp;" "&amp;INDEX(Rutas_Despiece!$G:$G,MATCH($F671,$D:$D,0))</f>
        <v xml:space="preserve">Maurice Ravel  </v>
      </c>
      <c r="M671" t="str">
        <f ca="1">INDEX(Rutas_Despiece!$H:$H,MATCH($F671,$D:$D,0))</f>
        <v>Zaragoza</v>
      </c>
      <c r="N671" t="str">
        <f ca="1">INDEX(Rutas_Despiece!$I:$I,MATCH($F671,$D:$D,0))</f>
        <v>Zaragoza, España</v>
      </c>
      <c r="O671" t="str">
        <f ca="1">INDEX(Rutas_Despiece!$L:$L,MATCH($F671,$D:$D,0))</f>
        <v>Esq. Isaac Albeniz</v>
      </c>
      <c r="P671" s="39" t="str">
        <f ca="1">Rutas_Despiece!M671</f>
        <v>Vuelta</v>
      </c>
      <c r="Q671" s="39" t="str">
        <f ca="1">Rutas_Despiece!N671</f>
        <v/>
      </c>
      <c r="R671" s="39" t="str">
        <f ca="1">Rutas_Despiece!O671</f>
        <v/>
      </c>
      <c r="S671" s="39" t="str">
        <f ca="1">Rutas_Despiece!P671</f>
        <v/>
      </c>
      <c r="T671" s="39" t="str">
        <f ca="1">Rutas_Despiece!Q671</f>
        <v/>
      </c>
    </row>
    <row r="672" spans="1:20" x14ac:dyDescent="0.25">
      <c r="A672">
        <f ca="1">IF(Rutas_Despiece!A672&lt;&gt;Rutas_Despiece!A671,1,0)</f>
        <v>0</v>
      </c>
      <c r="B672" s="69" t="s">
        <v>1174</v>
      </c>
      <c r="C672">
        <f t="shared" ca="1" si="41"/>
        <v>1</v>
      </c>
      <c r="D672">
        <f t="shared" ca="1" si="42"/>
        <v>641</v>
      </c>
      <c r="E672">
        <f t="shared" ca="1" si="44"/>
        <v>990</v>
      </c>
      <c r="F672">
        <f t="shared" ca="1" si="43"/>
        <v>669</v>
      </c>
      <c r="G672" t="str">
        <f ca="1">INDEX(Rutas_Despiece!C:C,MATCH($F672,$D:$D,0))</f>
        <v>Rutas_Habituales_MTN</v>
      </c>
      <c r="H672" t="str">
        <f ca="1">INDEX(Rutas_Despiece!$D:$D,MATCH($F672,$D:$D,0))</f>
        <v>Ruta 17_20</v>
      </c>
      <c r="I672">
        <f ca="1">INDEX(Rutas_Despiece!$J:$J,MATCH($F672,$D:$D,0))</f>
        <v>41.749628000000001</v>
      </c>
      <c r="J672">
        <f ca="1">INDEX(Rutas_Despiece!$K:$K,MATCH($F672,$D:$D,0))</f>
        <v>-1.1755139999999999</v>
      </c>
      <c r="L672" t="str">
        <f ca="1">INDEX(Rutas_Despiece!$F:$F,MATCH($F672,$D:$D,0))&amp;" "&amp;INDEX(Rutas_Despiece!$G:$G,MATCH($F672,$D:$D,0))</f>
        <v xml:space="preserve">Pol. Ind Entrerrios </v>
      </c>
      <c r="M672" t="str">
        <f ca="1">INDEX(Rutas_Despiece!$H:$H,MATCH($F672,$D:$D,0))</f>
        <v>Figueruelas</v>
      </c>
      <c r="N672" t="str">
        <f ca="1">INDEX(Rutas_Despiece!$I:$I,MATCH($F672,$D:$D,0))</f>
        <v>Zaragoza, España</v>
      </c>
      <c r="O672" t="str">
        <f ca="1">INDEX(Rutas_Despiece!$L:$L,MATCH($F672,$D:$D,0))</f>
        <v>Opel Puerta 5</v>
      </c>
      <c r="P672" s="39" t="str">
        <f ca="1">Rutas_Despiece!M672</f>
        <v>Vuelta</v>
      </c>
      <c r="Q672" s="39" t="str">
        <f ca="1">Rutas_Despiece!N672</f>
        <v/>
      </c>
      <c r="R672" s="39" t="str">
        <f ca="1">Rutas_Despiece!O672</f>
        <v/>
      </c>
      <c r="S672" s="39" t="str">
        <f ca="1">Rutas_Despiece!P672</f>
        <v/>
      </c>
      <c r="T672" s="39" t="str">
        <f ca="1">Rutas_Despiece!Q672</f>
        <v/>
      </c>
    </row>
    <row r="673" spans="1:20" x14ac:dyDescent="0.25">
      <c r="A673">
        <f ca="1">IF(Rutas_Despiece!A673&lt;&gt;Rutas_Despiece!A672,1,0)</f>
        <v>0</v>
      </c>
      <c r="B673" s="69" t="s">
        <v>1174</v>
      </c>
      <c r="C673">
        <f t="shared" ca="1" si="41"/>
        <v>1</v>
      </c>
      <c r="D673">
        <f t="shared" ca="1" si="42"/>
        <v>642</v>
      </c>
      <c r="E673">
        <f t="shared" ca="1" si="44"/>
        <v>990</v>
      </c>
      <c r="F673">
        <f t="shared" ca="1" si="43"/>
        <v>670</v>
      </c>
      <c r="G673" t="str">
        <f ca="1">INDEX(Rutas_Despiece!C:C,MATCH($F673,$D:$D,0))</f>
        <v>Rutas_Habituales_MTN</v>
      </c>
      <c r="H673" t="str">
        <f ca="1">INDEX(Rutas_Despiece!$D:$D,MATCH($F673,$D:$D,0))</f>
        <v>Ruta 17_20</v>
      </c>
      <c r="I673">
        <f ca="1">INDEX(Rutas_Despiece!$J:$J,MATCH($F673,$D:$D,0))</f>
        <v>41.749628000000001</v>
      </c>
      <c r="J673">
        <f ca="1">INDEX(Rutas_Despiece!$K:$K,MATCH($F673,$D:$D,0))</f>
        <v>-1.1755139999999999</v>
      </c>
      <c r="L673" t="str">
        <f ca="1">INDEX(Rutas_Despiece!$F:$F,MATCH($F673,$D:$D,0))&amp;" "&amp;INDEX(Rutas_Despiece!$G:$G,MATCH($F673,$D:$D,0))</f>
        <v xml:space="preserve">Pol. Ind Entrerrios </v>
      </c>
      <c r="M673" t="str">
        <f ca="1">INDEX(Rutas_Despiece!$H:$H,MATCH($F673,$D:$D,0))</f>
        <v>Figueruelas</v>
      </c>
      <c r="N673" t="str">
        <f ca="1">INDEX(Rutas_Despiece!$I:$I,MATCH($F673,$D:$D,0))</f>
        <v>Zaragoza, España</v>
      </c>
      <c r="O673" t="str">
        <f ca="1">INDEX(Rutas_Despiece!$L:$L,MATCH($F673,$D:$D,0))</f>
        <v>Opel Puerta 5</v>
      </c>
      <c r="P673" s="39" t="str">
        <f ca="1">Rutas_Despiece!M673</f>
        <v>Vuelta</v>
      </c>
      <c r="Q673" s="39" t="str">
        <f ca="1">Rutas_Despiece!N673</f>
        <v/>
      </c>
      <c r="R673" s="39" t="str">
        <f ca="1">Rutas_Despiece!O673</f>
        <v/>
      </c>
      <c r="S673" s="39" t="str">
        <f ca="1">Rutas_Despiece!P673</f>
        <v/>
      </c>
      <c r="T673" s="39" t="str">
        <f ca="1">Rutas_Despiece!Q673</f>
        <v/>
      </c>
    </row>
    <row r="674" spans="1:20" x14ac:dyDescent="0.25">
      <c r="A674">
        <f ca="1">IF(Rutas_Despiece!A674&lt;&gt;Rutas_Despiece!A673,1,0)</f>
        <v>0</v>
      </c>
      <c r="B674" s="69" t="s">
        <v>1174</v>
      </c>
      <c r="C674">
        <f t="shared" ca="1" si="41"/>
        <v>1</v>
      </c>
      <c r="D674">
        <f t="shared" ca="1" si="42"/>
        <v>643</v>
      </c>
      <c r="E674">
        <f t="shared" ca="1" si="44"/>
        <v>990</v>
      </c>
      <c r="F674">
        <f t="shared" ca="1" si="43"/>
        <v>671</v>
      </c>
      <c r="G674" t="str">
        <f ca="1">INDEX(Rutas_Despiece!C:C,MATCH($F674,$D:$D,0))</f>
        <v>Rutas_Habituales_MTN</v>
      </c>
      <c r="H674" t="str">
        <f ca="1">INDEX(Rutas_Despiece!$D:$D,MATCH($F674,$D:$D,0))</f>
        <v>Ruta 17_20</v>
      </c>
      <c r="I674">
        <f ca="1">INDEX(Rutas_Despiece!$J:$J,MATCH($F674,$D:$D,0))</f>
        <v>41.624293399999999</v>
      </c>
      <c r="J674">
        <f ca="1">INDEX(Rutas_Despiece!$K:$K,MATCH($F674,$D:$D,0))</f>
        <v>-0.95748659999999997</v>
      </c>
      <c r="L674" t="str">
        <f ca="1">INDEX(Rutas_Despiece!$F:$F,MATCH($F674,$D:$D,0))&amp;" "&amp;INDEX(Rutas_Despiece!$G:$G,MATCH($F674,$D:$D,0))</f>
        <v xml:space="preserve">Avd. Cañones de Zaragoza  </v>
      </c>
      <c r="M674" t="str">
        <f ca="1">INDEX(Rutas_Despiece!$H:$H,MATCH($F674,$D:$D,0))</f>
        <v>Zaragoza</v>
      </c>
      <c r="N674" t="str">
        <f ca="1">INDEX(Rutas_Despiece!$I:$I,MATCH($F674,$D:$D,0))</f>
        <v>Zaragoza, España</v>
      </c>
      <c r="O674" t="str">
        <f ca="1">INDEX(Rutas_Despiece!$L:$L,MATCH($F674,$D:$D,0))</f>
        <v>Esq. Avd. El cierzo</v>
      </c>
      <c r="P674" s="39" t="str">
        <f ca="1">Rutas_Despiece!M674</f>
        <v>Vuelta</v>
      </c>
      <c r="Q674" s="39" t="str">
        <f ca="1">Rutas_Despiece!N674</f>
        <v/>
      </c>
      <c r="R674" s="39" t="str">
        <f ca="1">Rutas_Despiece!O674</f>
        <v/>
      </c>
      <c r="S674" s="39" t="str">
        <f ca="1">Rutas_Despiece!P674</f>
        <v/>
      </c>
      <c r="T674" s="39" t="str">
        <f ca="1">Rutas_Despiece!Q674</f>
        <v/>
      </c>
    </row>
    <row r="675" spans="1:20" x14ac:dyDescent="0.25">
      <c r="A675">
        <f ca="1">IF(Rutas_Despiece!A675&lt;&gt;Rutas_Despiece!A674,1,0)</f>
        <v>0</v>
      </c>
      <c r="B675" s="69" t="s">
        <v>1174</v>
      </c>
      <c r="C675">
        <f t="shared" ca="1" si="41"/>
        <v>1</v>
      </c>
      <c r="D675">
        <f t="shared" ca="1" si="42"/>
        <v>644</v>
      </c>
      <c r="E675">
        <f t="shared" ca="1" si="44"/>
        <v>990</v>
      </c>
      <c r="F675">
        <f t="shared" ca="1" si="43"/>
        <v>672</v>
      </c>
      <c r="G675" t="str">
        <f ca="1">INDEX(Rutas_Despiece!C:C,MATCH($F675,$D:$D,0))</f>
        <v>Rutas_Habituales_MTN</v>
      </c>
      <c r="H675" t="str">
        <f ca="1">INDEX(Rutas_Despiece!$D:$D,MATCH($F675,$D:$D,0))</f>
        <v>Ruta 17_20</v>
      </c>
      <c r="I675">
        <f ca="1">INDEX(Rutas_Despiece!$J:$J,MATCH($F675,$D:$D,0))</f>
        <v>41.6207888</v>
      </c>
      <c r="J675">
        <f ca="1">INDEX(Rutas_Despiece!$K:$K,MATCH($F675,$D:$D,0))</f>
        <v>-0.95176369999999999</v>
      </c>
      <c r="L675" t="str">
        <f ca="1">INDEX(Rutas_Despiece!$F:$F,MATCH($F675,$D:$D,0))&amp;" "&amp;INDEX(Rutas_Despiece!$G:$G,MATCH($F675,$D:$D,0))</f>
        <v xml:space="preserve">Paseo de Los Arqueros  </v>
      </c>
      <c r="M675" t="str">
        <f ca="1">INDEX(Rutas_Despiece!$H:$H,MATCH($F675,$D:$D,0))</f>
        <v>Zaragoza</v>
      </c>
      <c r="N675" t="str">
        <f ca="1">INDEX(Rutas_Despiece!$I:$I,MATCH($F675,$D:$D,0))</f>
        <v>Zaragoza, España</v>
      </c>
      <c r="O675" t="str">
        <f ca="1">INDEX(Rutas_Despiece!$L:$L,MATCH($F675,$D:$D,0))</f>
        <v>Esq. Peña Telera</v>
      </c>
      <c r="P675" s="39" t="str">
        <f ca="1">Rutas_Despiece!M675</f>
        <v>Vuelta</v>
      </c>
      <c r="Q675" s="39" t="str">
        <f ca="1">Rutas_Despiece!N675</f>
        <v/>
      </c>
      <c r="R675" s="39" t="str">
        <f ca="1">Rutas_Despiece!O675</f>
        <v/>
      </c>
      <c r="S675" s="39" t="str">
        <f ca="1">Rutas_Despiece!P675</f>
        <v/>
      </c>
      <c r="T675" s="39" t="str">
        <f ca="1">Rutas_Despiece!Q675</f>
        <v/>
      </c>
    </row>
    <row r="676" spans="1:20" x14ac:dyDescent="0.25">
      <c r="A676">
        <f ca="1">IF(Rutas_Despiece!A676&lt;&gt;Rutas_Despiece!A675,1,0)</f>
        <v>1</v>
      </c>
      <c r="B676" s="69" t="s">
        <v>1174</v>
      </c>
      <c r="C676">
        <f t="shared" ca="1" si="41"/>
        <v>0</v>
      </c>
      <c r="D676">
        <f t="shared" ca="1" si="42"/>
        <v>644</v>
      </c>
      <c r="E676">
        <f t="shared" ca="1" si="44"/>
        <v>990</v>
      </c>
      <c r="F676">
        <f t="shared" ca="1" si="43"/>
        <v>673</v>
      </c>
      <c r="G676" t="str">
        <f ca="1">INDEX(Rutas_Despiece!C:C,MATCH($F676,$D:$D,0))</f>
        <v>Rutas_Habituales_MTN</v>
      </c>
      <c r="H676" t="str">
        <f ca="1">INDEX(Rutas_Despiece!$D:$D,MATCH($F676,$D:$D,0))</f>
        <v>Ruta 17_20</v>
      </c>
      <c r="I676">
        <f ca="1">INDEX(Rutas_Despiece!$J:$J,MATCH($F676,$D:$D,0))</f>
        <v>41.621397999999999</v>
      </c>
      <c r="J676">
        <f ca="1">INDEX(Rutas_Despiece!$K:$K,MATCH($F676,$D:$D,0))</f>
        <v>-0.94649799999999995</v>
      </c>
      <c r="L676" t="str">
        <f ca="1">INDEX(Rutas_Despiece!$F:$F,MATCH($F676,$D:$D,0))&amp;" "&amp;INDEX(Rutas_Despiece!$G:$G,MATCH($F676,$D:$D,0))</f>
        <v>Salomón y la Reina de Saba nº 36</v>
      </c>
      <c r="M676" t="str">
        <f ca="1">INDEX(Rutas_Despiece!$H:$H,MATCH($F676,$D:$D,0))</f>
        <v>Zaragoza</v>
      </c>
      <c r="N676" t="str">
        <f ca="1">INDEX(Rutas_Despiece!$I:$I,MATCH($F676,$D:$D,0))</f>
        <v>Zaragoza, España</v>
      </c>
      <c r="O676">
        <f ca="1">INDEX(Rutas_Despiece!$L:$L,MATCH($F676,$D:$D,0))</f>
        <v>0</v>
      </c>
      <c r="P676" s="39" t="str">
        <f ca="1">Rutas_Despiece!M676</f>
        <v>Ida</v>
      </c>
      <c r="Q676" s="39" t="str">
        <f ca="1">Rutas_Despiece!N676</f>
        <v/>
      </c>
      <c r="R676" s="39" t="str">
        <f ca="1">Rutas_Despiece!O676</f>
        <v/>
      </c>
      <c r="S676" s="39" t="str">
        <f ca="1">Rutas_Despiece!P676</f>
        <v/>
      </c>
      <c r="T676" s="39">
        <f ca="1">Rutas_Despiece!Q676</f>
        <v>0</v>
      </c>
    </row>
    <row r="677" spans="1:20" x14ac:dyDescent="0.25">
      <c r="A677">
        <f ca="1">IF(Rutas_Despiece!A677&lt;&gt;Rutas_Despiece!A676,1,0)</f>
        <v>0</v>
      </c>
      <c r="B677" s="69" t="s">
        <v>1174</v>
      </c>
      <c r="C677">
        <f t="shared" ca="1" si="41"/>
        <v>1</v>
      </c>
      <c r="D677">
        <f t="shared" ca="1" si="42"/>
        <v>645</v>
      </c>
      <c r="E677">
        <f t="shared" ca="1" si="44"/>
        <v>990</v>
      </c>
      <c r="F677">
        <f t="shared" ca="1" si="43"/>
        <v>674</v>
      </c>
      <c r="G677" t="str">
        <f ca="1">INDEX(Rutas_Despiece!C:C,MATCH($F677,$D:$D,0))</f>
        <v>Rutas_Habituales_MTN</v>
      </c>
      <c r="H677" t="str">
        <f ca="1">INDEX(Rutas_Despiece!$D:$D,MATCH($F677,$D:$D,0))</f>
        <v>Ruta 17_20</v>
      </c>
      <c r="I677">
        <f ca="1">INDEX(Rutas_Despiece!$J:$J,MATCH($F677,$D:$D,0))</f>
        <v>41.619638299999998</v>
      </c>
      <c r="J677">
        <f ca="1">INDEX(Rutas_Despiece!$K:$K,MATCH($F677,$D:$D,0))</f>
        <v>-0.93080660000000004</v>
      </c>
      <c r="L677" t="str">
        <f ca="1">INDEX(Rutas_Despiece!$F:$F,MATCH($F677,$D:$D,0))&amp;" "&amp;INDEX(Rutas_Despiece!$G:$G,MATCH($F677,$D:$D,0))</f>
        <v xml:space="preserve">Avd. Casablanca  </v>
      </c>
      <c r="M677" t="str">
        <f ca="1">INDEX(Rutas_Despiece!$H:$H,MATCH($F677,$D:$D,0))</f>
        <v>Zaragoza</v>
      </c>
      <c r="N677" t="str">
        <f ca="1">INDEX(Rutas_Despiece!$I:$I,MATCH($F677,$D:$D,0))</f>
        <v>Zaragoza, España</v>
      </c>
      <c r="O677" t="str">
        <f ca="1">INDEX(Rutas_Despiece!$L:$L,MATCH($F677,$D:$D,0))</f>
        <v>Frente nº 26 - Telepizza</v>
      </c>
      <c r="P677" s="39" t="str">
        <f ca="1">Rutas_Despiece!M677</f>
        <v>Ida</v>
      </c>
      <c r="Q677" s="39" t="str">
        <f ca="1">Rutas_Despiece!N677</f>
        <v>05:02</v>
      </c>
      <c r="R677" s="39" t="str">
        <f ca="1">Rutas_Despiece!O677</f>
        <v>13:00</v>
      </c>
      <c r="S677" s="39" t="str">
        <f ca="1">Rutas_Despiece!P677</f>
        <v>21:00</v>
      </c>
      <c r="T677" s="39">
        <f ca="1">Rutas_Despiece!Q677</f>
        <v>0</v>
      </c>
    </row>
    <row r="678" spans="1:20" x14ac:dyDescent="0.25">
      <c r="A678">
        <f ca="1">IF(Rutas_Despiece!A678&lt;&gt;Rutas_Despiece!A677,1,0)</f>
        <v>0</v>
      </c>
      <c r="B678" s="69" t="s">
        <v>1174</v>
      </c>
      <c r="C678">
        <f t="shared" ca="1" si="41"/>
        <v>1</v>
      </c>
      <c r="D678">
        <f t="shared" ca="1" si="42"/>
        <v>646</v>
      </c>
      <c r="E678">
        <f t="shared" ca="1" si="44"/>
        <v>990</v>
      </c>
      <c r="F678">
        <f t="shared" ca="1" si="43"/>
        <v>675</v>
      </c>
      <c r="G678" t="str">
        <f ca="1">INDEX(Rutas_Despiece!C:C,MATCH($F678,$D:$D,0))</f>
        <v>Rutas_Habituales_MTN</v>
      </c>
      <c r="H678" t="str">
        <f ca="1">INDEX(Rutas_Despiece!$D:$D,MATCH($F678,$D:$D,0))</f>
        <v>Ruta 17_20</v>
      </c>
      <c r="I678">
        <f ca="1">INDEX(Rutas_Despiece!$J:$J,MATCH($F678,$D:$D,0))</f>
        <v>41.617260999999999</v>
      </c>
      <c r="J678">
        <f ca="1">INDEX(Rutas_Despiece!$K:$K,MATCH($F678,$D:$D,0))</f>
        <v>-0.92414099999999999</v>
      </c>
      <c r="L678" t="str">
        <f ca="1">INDEX(Rutas_Despiece!$F:$F,MATCH($F678,$D:$D,0))&amp;" "&amp;INDEX(Rutas_Despiece!$G:$G,MATCH($F678,$D:$D,0))</f>
        <v xml:space="preserve">Viridiana nº 26 </v>
      </c>
      <c r="M678" t="str">
        <f ca="1">INDEX(Rutas_Despiece!$H:$H,MATCH($F678,$D:$D,0))</f>
        <v>Zaragoza</v>
      </c>
      <c r="N678" t="str">
        <f ca="1">INDEX(Rutas_Despiece!$I:$I,MATCH($F678,$D:$D,0))</f>
        <v>Zaragoza, España</v>
      </c>
      <c r="O678" t="str">
        <f ca="1">INDEX(Rutas_Despiece!$L:$L,MATCH($F678,$D:$D,0))</f>
        <v>Pd. Bus</v>
      </c>
      <c r="P678" s="39" t="str">
        <f ca="1">Rutas_Despiece!M678</f>
        <v>Ida</v>
      </c>
      <c r="Q678" s="39" t="str">
        <f ca="1">Rutas_Despiece!N678</f>
        <v>05:03</v>
      </c>
      <c r="R678" s="39" t="str">
        <f ca="1">Rutas_Despiece!O678</f>
        <v>13:01</v>
      </c>
      <c r="S678" s="39" t="str">
        <f ca="1">Rutas_Despiece!P678</f>
        <v>21:01</v>
      </c>
      <c r="T678" s="39">
        <f ca="1">Rutas_Despiece!Q678</f>
        <v>0</v>
      </c>
    </row>
    <row r="679" spans="1:20" x14ac:dyDescent="0.25">
      <c r="A679">
        <f ca="1">IF(Rutas_Despiece!A679&lt;&gt;Rutas_Despiece!A678,1,0)</f>
        <v>0</v>
      </c>
      <c r="B679" s="69" t="s">
        <v>1174</v>
      </c>
      <c r="C679">
        <f t="shared" ca="1" si="41"/>
        <v>1</v>
      </c>
      <c r="D679">
        <f t="shared" ca="1" si="42"/>
        <v>647</v>
      </c>
      <c r="E679">
        <f t="shared" ca="1" si="44"/>
        <v>990</v>
      </c>
      <c r="F679">
        <f t="shared" ca="1" si="43"/>
        <v>676</v>
      </c>
      <c r="G679" t="str">
        <f ca="1">INDEX(Rutas_Despiece!C:C,MATCH($F679,$D:$D,0))</f>
        <v>Rutas_Habituales_MTN</v>
      </c>
      <c r="H679" t="str">
        <f ca="1">INDEX(Rutas_Despiece!$D:$D,MATCH($F679,$D:$D,0))</f>
        <v>Ruta 17_20</v>
      </c>
      <c r="I679">
        <f ca="1">INDEX(Rutas_Despiece!$J:$J,MATCH($F679,$D:$D,0))</f>
        <v>41.618592999999997</v>
      </c>
      <c r="J679">
        <f ca="1">INDEX(Rutas_Despiece!$K:$K,MATCH($F679,$D:$D,0))</f>
        <v>-0.92257199999999995</v>
      </c>
      <c r="L679" t="str">
        <f ca="1">INDEX(Rutas_Despiece!$F:$F,MATCH($F679,$D:$D,0))&amp;" "&amp;INDEX(Rutas_Despiece!$G:$G,MATCH($F679,$D:$D,0))</f>
        <v xml:space="preserve">Paseo de los Olvidados nº 49 </v>
      </c>
      <c r="M679" t="str">
        <f ca="1">INDEX(Rutas_Despiece!$H:$H,MATCH($F679,$D:$D,0))</f>
        <v>Zaragoza</v>
      </c>
      <c r="N679" t="str">
        <f ca="1">INDEX(Rutas_Despiece!$I:$I,MATCH($F679,$D:$D,0))</f>
        <v>Zaragoza, España</v>
      </c>
      <c r="O679" t="str">
        <f ca="1">INDEX(Rutas_Despiece!$L:$L,MATCH($F679,$D:$D,0))</f>
        <v>Pd. Bus</v>
      </c>
      <c r="P679" s="39" t="str">
        <f ca="1">Rutas_Despiece!M679</f>
        <v>Ida</v>
      </c>
      <c r="Q679" s="39" t="str">
        <f ca="1">Rutas_Despiece!N679</f>
        <v>05:06</v>
      </c>
      <c r="R679" s="39" t="str">
        <f ca="1">Rutas_Despiece!O679</f>
        <v>13:04</v>
      </c>
      <c r="S679" s="39" t="str">
        <f ca="1">Rutas_Despiece!P679</f>
        <v>21:04</v>
      </c>
      <c r="T679" s="39">
        <f ca="1">Rutas_Despiece!Q679</f>
        <v>0</v>
      </c>
    </row>
    <row r="680" spans="1:20" x14ac:dyDescent="0.25">
      <c r="A680">
        <f ca="1">IF(Rutas_Despiece!A680&lt;&gt;Rutas_Despiece!A679,1,0)</f>
        <v>0</v>
      </c>
      <c r="B680" s="69" t="s">
        <v>1174</v>
      </c>
      <c r="C680">
        <f t="shared" ca="1" si="41"/>
        <v>1</v>
      </c>
      <c r="D680">
        <f t="shared" ca="1" si="42"/>
        <v>648</v>
      </c>
      <c r="E680">
        <f t="shared" ca="1" si="44"/>
        <v>990</v>
      </c>
      <c r="F680">
        <f t="shared" ca="1" si="43"/>
        <v>677</v>
      </c>
      <c r="G680" t="str">
        <f ca="1">INDEX(Rutas_Despiece!C:C,MATCH($F680,$D:$D,0))</f>
        <v>Rutas_Habituales_MTN</v>
      </c>
      <c r="H680" t="str">
        <f ca="1">INDEX(Rutas_Despiece!$D:$D,MATCH($F680,$D:$D,0))</f>
        <v>Ruta 17_20</v>
      </c>
      <c r="I680">
        <f ca="1">INDEX(Rutas_Despiece!$J:$J,MATCH($F680,$D:$D,0))</f>
        <v>41.620918000000003</v>
      </c>
      <c r="J680">
        <f ca="1">INDEX(Rutas_Despiece!$K:$K,MATCH($F680,$D:$D,0))</f>
        <v>-0.920103</v>
      </c>
      <c r="L680" t="str">
        <f ca="1">INDEX(Rutas_Despiece!$F:$F,MATCH($F680,$D:$D,0))&amp;" "&amp;INDEX(Rutas_Despiece!$G:$G,MATCH($F680,$D:$D,0))</f>
        <v xml:space="preserve">Paseo de los Olvidados nº 23 </v>
      </c>
      <c r="M680" t="str">
        <f ca="1">INDEX(Rutas_Despiece!$H:$H,MATCH($F680,$D:$D,0))</f>
        <v>Zaragoza</v>
      </c>
      <c r="N680" t="str">
        <f ca="1">INDEX(Rutas_Despiece!$I:$I,MATCH($F680,$D:$D,0))</f>
        <v>Zaragoza, España</v>
      </c>
      <c r="O680" t="str">
        <f ca="1">INDEX(Rutas_Despiece!$L:$L,MATCH($F680,$D:$D,0))</f>
        <v>Esq. Quimera del Oro</v>
      </c>
      <c r="P680" s="39" t="str">
        <f ca="1">Rutas_Despiece!M680</f>
        <v>Ida</v>
      </c>
      <c r="Q680" s="39" t="str">
        <f ca="1">Rutas_Despiece!N680</f>
        <v>05:07</v>
      </c>
      <c r="R680" s="39" t="str">
        <f ca="1">Rutas_Despiece!O680</f>
        <v>13:05</v>
      </c>
      <c r="S680" s="39" t="str">
        <f ca="1">Rutas_Despiece!P680</f>
        <v>21:05</v>
      </c>
      <c r="T680" s="39">
        <f ca="1">Rutas_Despiece!Q680</f>
        <v>0</v>
      </c>
    </row>
    <row r="681" spans="1:20" x14ac:dyDescent="0.25">
      <c r="A681">
        <f ca="1">IF(Rutas_Despiece!A681&lt;&gt;Rutas_Despiece!A680,1,0)</f>
        <v>0</v>
      </c>
      <c r="B681" s="69" t="s">
        <v>1174</v>
      </c>
      <c r="C681">
        <f t="shared" ca="1" si="41"/>
        <v>1</v>
      </c>
      <c r="D681">
        <f t="shared" ca="1" si="42"/>
        <v>649</v>
      </c>
      <c r="E681">
        <f t="shared" ca="1" si="44"/>
        <v>990</v>
      </c>
      <c r="F681">
        <f t="shared" ca="1" si="43"/>
        <v>678</v>
      </c>
      <c r="G681" t="str">
        <f ca="1">INDEX(Rutas_Despiece!C:C,MATCH($F681,$D:$D,0))</f>
        <v>Rutas_Habituales_MTN</v>
      </c>
      <c r="H681" t="str">
        <f ca="1">INDEX(Rutas_Despiece!$D:$D,MATCH($F681,$D:$D,0))</f>
        <v>Ruta 17_20</v>
      </c>
      <c r="I681">
        <f ca="1">INDEX(Rutas_Despiece!$J:$J,MATCH($F681,$D:$D,0))</f>
        <v>41.622502599999997</v>
      </c>
      <c r="J681">
        <f ca="1">INDEX(Rutas_Despiece!$K:$K,MATCH($F681,$D:$D,0))</f>
        <v>-0.92656470000000002</v>
      </c>
      <c r="L681" t="str">
        <f ca="1">INDEX(Rutas_Despiece!$F:$F,MATCH($F681,$D:$D,0))&amp;" "&amp;INDEX(Rutas_Despiece!$G:$G,MATCH($F681,$D:$D,0))</f>
        <v xml:space="preserve">Cantando bajo la lluvia  </v>
      </c>
      <c r="M681" t="str">
        <f ca="1">INDEX(Rutas_Despiece!$H:$H,MATCH($F681,$D:$D,0))</f>
        <v>Zaragoza</v>
      </c>
      <c r="N681" t="str">
        <f ca="1">INDEX(Rutas_Despiece!$I:$I,MATCH($F681,$D:$D,0))</f>
        <v>Zaragoza, España</v>
      </c>
      <c r="O681" t="str">
        <f ca="1">INDEX(Rutas_Despiece!$L:$L,MATCH($F681,$D:$D,0))</f>
        <v>Esq. Manhattan</v>
      </c>
      <c r="P681" s="39" t="str">
        <f ca="1">Rutas_Despiece!M681</f>
        <v>Ida</v>
      </c>
      <c r="Q681" s="39" t="str">
        <f ca="1">Rutas_Despiece!N681</f>
        <v>05:10</v>
      </c>
      <c r="R681" s="39" t="str">
        <f ca="1">Rutas_Despiece!O681</f>
        <v>13:08</v>
      </c>
      <c r="S681" s="39" t="str">
        <f ca="1">Rutas_Despiece!P681</f>
        <v>21:08</v>
      </c>
      <c r="T681" s="39">
        <f ca="1">Rutas_Despiece!Q681</f>
        <v>0</v>
      </c>
    </row>
    <row r="682" spans="1:20" x14ac:dyDescent="0.25">
      <c r="A682">
        <f ca="1">IF(Rutas_Despiece!A682&lt;&gt;Rutas_Despiece!A681,1,0)</f>
        <v>0</v>
      </c>
      <c r="B682" s="69" t="s">
        <v>1174</v>
      </c>
      <c r="C682">
        <f t="shared" ca="1" si="41"/>
        <v>1</v>
      </c>
      <c r="D682">
        <f t="shared" ca="1" si="42"/>
        <v>650</v>
      </c>
      <c r="E682">
        <f t="shared" ca="1" si="44"/>
        <v>990</v>
      </c>
      <c r="F682">
        <f t="shared" ca="1" si="43"/>
        <v>679</v>
      </c>
      <c r="G682" t="str">
        <f ca="1">INDEX(Rutas_Despiece!C:C,MATCH($F682,$D:$D,0))</f>
        <v>Rutas_Habituales_MTN</v>
      </c>
      <c r="H682" t="str">
        <f ca="1">INDEX(Rutas_Despiece!$D:$D,MATCH($F682,$D:$D,0))</f>
        <v>Ruta 17_20</v>
      </c>
      <c r="I682">
        <f ca="1">INDEX(Rutas_Despiece!$J:$J,MATCH($F682,$D:$D,0))</f>
        <v>41.624306300000001</v>
      </c>
      <c r="J682">
        <f ca="1">INDEX(Rutas_Despiece!$K:$K,MATCH($F682,$D:$D,0))</f>
        <v>-0.93296639999999997</v>
      </c>
      <c r="L682" t="str">
        <f ca="1">INDEX(Rutas_Despiece!$F:$F,MATCH($F682,$D:$D,0))&amp;" "&amp;INDEX(Rutas_Despiece!$G:$G,MATCH($F682,$D:$D,0))</f>
        <v xml:space="preserve">Cantando bajo la lluvia  </v>
      </c>
      <c r="M682" t="str">
        <f ca="1">INDEX(Rutas_Despiece!$H:$H,MATCH($F682,$D:$D,0))</f>
        <v>Zaragoza</v>
      </c>
      <c r="N682" t="str">
        <f ca="1">INDEX(Rutas_Despiece!$I:$I,MATCH($F682,$D:$D,0))</f>
        <v>Zaragoza, España</v>
      </c>
      <c r="O682" t="str">
        <f ca="1">INDEX(Rutas_Despiece!$L:$L,MATCH($F682,$D:$D,0))</f>
        <v>Esq. Lista de Schindler</v>
      </c>
      <c r="P682" s="39" t="str">
        <f ca="1">Rutas_Despiece!M682</f>
        <v>Ida</v>
      </c>
      <c r="Q682" s="39" t="str">
        <f ca="1">Rutas_Despiece!N682</f>
        <v>05:30</v>
      </c>
      <c r="R682" s="39" t="str">
        <f ca="1">Rutas_Despiece!O682</f>
        <v>13:30</v>
      </c>
      <c r="S682" s="39" t="str">
        <f ca="1">Rutas_Despiece!P682</f>
        <v>21:30</v>
      </c>
      <c r="T682" s="39">
        <f ca="1">Rutas_Despiece!Q682</f>
        <v>0</v>
      </c>
    </row>
    <row r="683" spans="1:20" x14ac:dyDescent="0.25">
      <c r="A683">
        <f ca="1">IF(Rutas_Despiece!A683&lt;&gt;Rutas_Despiece!A682,1,0)</f>
        <v>0</v>
      </c>
      <c r="B683" s="69" t="s">
        <v>1174</v>
      </c>
      <c r="C683">
        <f t="shared" ca="1" si="41"/>
        <v>1</v>
      </c>
      <c r="D683">
        <f t="shared" ca="1" si="42"/>
        <v>651</v>
      </c>
      <c r="E683">
        <f t="shared" ca="1" si="44"/>
        <v>990</v>
      </c>
      <c r="F683">
        <f t="shared" ca="1" si="43"/>
        <v>680</v>
      </c>
      <c r="G683" t="str">
        <f ca="1">INDEX(Rutas_Despiece!C:C,MATCH($F683,$D:$D,0))</f>
        <v>Rutas_Habituales_MTN</v>
      </c>
      <c r="H683" t="str">
        <f ca="1">INDEX(Rutas_Despiece!$D:$D,MATCH($F683,$D:$D,0))</f>
        <v>Ruta 17_20</v>
      </c>
      <c r="I683">
        <f ca="1">INDEX(Rutas_Despiece!$J:$J,MATCH($F683,$D:$D,0))</f>
        <v>41.629389199999999</v>
      </c>
      <c r="J683">
        <f ca="1">INDEX(Rutas_Despiece!$K:$K,MATCH($F683,$D:$D,0))</f>
        <v>-0.93114920000000001</v>
      </c>
      <c r="L683" t="str">
        <f ca="1">INDEX(Rutas_Despiece!$F:$F,MATCH($F683,$D:$D,0))&amp;" "&amp;INDEX(Rutas_Despiece!$G:$G,MATCH($F683,$D:$D,0))</f>
        <v xml:space="preserve">Avd. Ilustración  </v>
      </c>
      <c r="M683" t="str">
        <f ca="1">INDEX(Rutas_Despiece!$H:$H,MATCH($F683,$D:$D,0))</f>
        <v>Zaragoza</v>
      </c>
      <c r="N683" t="str">
        <f ca="1">INDEX(Rutas_Despiece!$I:$I,MATCH($F683,$D:$D,0))</f>
        <v>Zaragoza, España</v>
      </c>
      <c r="O683" t="str">
        <f ca="1">INDEX(Rutas_Despiece!$L:$L,MATCH($F683,$D:$D,0))</f>
        <v>Esq. Tomás de Anzano - Pd. Bus</v>
      </c>
      <c r="P683" s="39" t="str">
        <f ca="1">Rutas_Despiece!M683</f>
        <v>Vuelta</v>
      </c>
      <c r="Q683" s="39" t="str">
        <f ca="1">Rutas_Despiece!N683</f>
        <v/>
      </c>
      <c r="R683" s="39" t="str">
        <f ca="1">Rutas_Despiece!O683</f>
        <v/>
      </c>
      <c r="S683" s="39" t="str">
        <f ca="1">Rutas_Despiece!P683</f>
        <v/>
      </c>
      <c r="T683" s="39" t="str">
        <f ca="1">Rutas_Despiece!Q683</f>
        <v/>
      </c>
    </row>
    <row r="684" spans="1:20" x14ac:dyDescent="0.25">
      <c r="A684">
        <f ca="1">IF(Rutas_Despiece!A684&lt;&gt;Rutas_Despiece!A683,1,0)</f>
        <v>0</v>
      </c>
      <c r="B684" s="69" t="s">
        <v>1174</v>
      </c>
      <c r="C684">
        <f t="shared" ca="1" si="41"/>
        <v>1</v>
      </c>
      <c r="D684">
        <f t="shared" ca="1" si="42"/>
        <v>652</v>
      </c>
      <c r="E684">
        <f t="shared" ca="1" si="44"/>
        <v>990</v>
      </c>
      <c r="F684">
        <f t="shared" ca="1" si="43"/>
        <v>681</v>
      </c>
      <c r="G684" t="str">
        <f ca="1">INDEX(Rutas_Despiece!C:C,MATCH($F684,$D:$D,0))</f>
        <v>Rutas_Habituales_MTN</v>
      </c>
      <c r="H684" t="str">
        <f ca="1">INDEX(Rutas_Despiece!$D:$D,MATCH($F684,$D:$D,0))</f>
        <v>Ruta 17_20</v>
      </c>
      <c r="I684">
        <f ca="1">INDEX(Rutas_Despiece!$J:$J,MATCH($F684,$D:$D,0))</f>
        <v>41.627648000000001</v>
      </c>
      <c r="J684">
        <f ca="1">INDEX(Rutas_Despiece!$K:$K,MATCH($F684,$D:$D,0))</f>
        <v>-0.92664999999999997</v>
      </c>
      <c r="L684" t="str">
        <f ca="1">INDEX(Rutas_Despiece!$F:$F,MATCH($F684,$D:$D,0))&amp;" "&amp;INDEX(Rutas_Despiece!$G:$G,MATCH($F684,$D:$D,0))</f>
        <v xml:space="preserve">Avd. Ilustración nº 32 </v>
      </c>
      <c r="M684" t="str">
        <f ca="1">INDEX(Rutas_Despiece!$H:$H,MATCH($F684,$D:$D,0))</f>
        <v>Zaragoza</v>
      </c>
      <c r="N684" t="str">
        <f ca="1">INDEX(Rutas_Despiece!$I:$I,MATCH($F684,$D:$D,0))</f>
        <v>Zaragoza, España</v>
      </c>
      <c r="O684" t="str">
        <f ca="1">INDEX(Rutas_Despiece!$L:$L,MATCH($F684,$D:$D,0))</f>
        <v>Esq. Ibón - Pd. Bus</v>
      </c>
      <c r="P684" s="39" t="str">
        <f ca="1">Rutas_Despiece!M684</f>
        <v>Vuelta</v>
      </c>
      <c r="Q684" s="39" t="str">
        <f ca="1">Rutas_Despiece!N684</f>
        <v/>
      </c>
      <c r="R684" s="39" t="str">
        <f ca="1">Rutas_Despiece!O684</f>
        <v/>
      </c>
      <c r="S684" s="39" t="str">
        <f ca="1">Rutas_Despiece!P684</f>
        <v/>
      </c>
      <c r="T684" s="39" t="str">
        <f ca="1">Rutas_Despiece!Q684</f>
        <v/>
      </c>
    </row>
    <row r="685" spans="1:20" x14ac:dyDescent="0.25">
      <c r="A685">
        <f ca="1">IF(Rutas_Despiece!A685&lt;&gt;Rutas_Despiece!A684,1,0)</f>
        <v>0</v>
      </c>
      <c r="B685" s="69" t="s">
        <v>1174</v>
      </c>
      <c r="C685">
        <f t="shared" ca="1" si="41"/>
        <v>1</v>
      </c>
      <c r="D685">
        <f t="shared" ca="1" si="42"/>
        <v>653</v>
      </c>
      <c r="E685">
        <f t="shared" ca="1" si="44"/>
        <v>990</v>
      </c>
      <c r="F685">
        <f t="shared" ca="1" si="43"/>
        <v>682</v>
      </c>
      <c r="G685" t="str">
        <f ca="1">INDEX(Rutas_Despiece!C:C,MATCH($F685,$D:$D,0))</f>
        <v>Rutas_Habituales_MTN</v>
      </c>
      <c r="H685" t="str">
        <f ca="1">INDEX(Rutas_Despiece!$D:$D,MATCH($F685,$D:$D,0))</f>
        <v>Ruta 17_20</v>
      </c>
      <c r="I685">
        <f ca="1">INDEX(Rutas_Despiece!$J:$J,MATCH($F685,$D:$D,0))</f>
        <v>41.636488999999997</v>
      </c>
      <c r="J685">
        <f ca="1">INDEX(Rutas_Despiece!$K:$K,MATCH($F685,$D:$D,0))</f>
        <v>-0.94450599999999996</v>
      </c>
      <c r="L685" t="str">
        <f ca="1">INDEX(Rutas_Despiece!$F:$F,MATCH($F685,$D:$D,0))&amp;" "&amp;INDEX(Rutas_Despiece!$G:$G,MATCH($F685,$D:$D,0))</f>
        <v xml:space="preserve">Maurice Ravel  </v>
      </c>
      <c r="M685" t="str">
        <f ca="1">INDEX(Rutas_Despiece!$H:$H,MATCH($F685,$D:$D,0))</f>
        <v>Zaragoza</v>
      </c>
      <c r="N685" t="str">
        <f ca="1">INDEX(Rutas_Despiece!$I:$I,MATCH($F685,$D:$D,0))</f>
        <v>Zaragoza, España</v>
      </c>
      <c r="O685" t="str">
        <f ca="1">INDEX(Rutas_Despiece!$L:$L,MATCH($F685,$D:$D,0))</f>
        <v>Esq. Isaac Albeniz</v>
      </c>
      <c r="P685" s="39" t="str">
        <f ca="1">Rutas_Despiece!M685</f>
        <v>Vuelta</v>
      </c>
      <c r="Q685" s="39" t="str">
        <f ca="1">Rutas_Despiece!N685</f>
        <v/>
      </c>
      <c r="R685" s="39" t="str">
        <f ca="1">Rutas_Despiece!O685</f>
        <v/>
      </c>
      <c r="S685" s="39" t="str">
        <f ca="1">Rutas_Despiece!P685</f>
        <v/>
      </c>
      <c r="T685" s="39" t="str">
        <f ca="1">Rutas_Despiece!Q685</f>
        <v/>
      </c>
    </row>
    <row r="686" spans="1:20" x14ac:dyDescent="0.25">
      <c r="A686">
        <f ca="1">IF(Rutas_Despiece!A686&lt;&gt;Rutas_Despiece!A685,1,0)</f>
        <v>0</v>
      </c>
      <c r="B686" s="69" t="s">
        <v>1174</v>
      </c>
      <c r="C686">
        <f t="shared" ca="1" si="41"/>
        <v>1</v>
      </c>
      <c r="D686">
        <f t="shared" ca="1" si="42"/>
        <v>654</v>
      </c>
      <c r="E686">
        <f t="shared" ca="1" si="44"/>
        <v>990</v>
      </c>
      <c r="F686">
        <f t="shared" ca="1" si="43"/>
        <v>683</v>
      </c>
      <c r="G686" t="str">
        <f ca="1">INDEX(Rutas_Despiece!C:C,MATCH($F686,$D:$D,0))</f>
        <v>Rutas_Habituales_MTN</v>
      </c>
      <c r="H686" t="str">
        <f ca="1">INDEX(Rutas_Despiece!$D:$D,MATCH($F686,$D:$D,0))</f>
        <v>Ruta 18_20</v>
      </c>
      <c r="I686">
        <f ca="1">INDEX(Rutas_Despiece!$J:$J,MATCH($F686,$D:$D,0))</f>
        <v>41.645794000000002</v>
      </c>
      <c r="J686">
        <f ca="1">INDEX(Rutas_Despiece!$K:$K,MATCH($F686,$D:$D,0))</f>
        <v>-0.87873000000000001</v>
      </c>
      <c r="L686" t="str">
        <f ca="1">INDEX(Rutas_Despiece!$F:$F,MATCH($F686,$D:$D,0))&amp;" "&amp;INDEX(Rutas_Despiece!$G:$G,MATCH($F686,$D:$D,0))</f>
        <v xml:space="preserve">Cesáreo Alierta nº 22 </v>
      </c>
      <c r="M686" t="str">
        <f ca="1">INDEX(Rutas_Despiece!$H:$H,MATCH($F686,$D:$D,0))</f>
        <v>Zaragoza</v>
      </c>
      <c r="N686" t="str">
        <f ca="1">INDEX(Rutas_Despiece!$I:$I,MATCH($F686,$D:$D,0))</f>
        <v>Zaragoza, España</v>
      </c>
      <c r="O686" t="str">
        <f ca="1">INDEX(Rutas_Despiece!$L:$L,MATCH($F686,$D:$D,0))</f>
        <v>Pd. Bus</v>
      </c>
      <c r="P686" s="39" t="str">
        <f ca="1">Rutas_Despiece!M686</f>
        <v>Vuelta</v>
      </c>
      <c r="Q686" s="39" t="str">
        <f ca="1">Rutas_Despiece!N686</f>
        <v/>
      </c>
      <c r="R686" s="39" t="str">
        <f ca="1">Rutas_Despiece!O686</f>
        <v/>
      </c>
      <c r="S686" s="39" t="str">
        <f ca="1">Rutas_Despiece!P686</f>
        <v/>
      </c>
      <c r="T686" s="39" t="str">
        <f ca="1">Rutas_Despiece!Q686</f>
        <v/>
      </c>
    </row>
    <row r="687" spans="1:20" x14ac:dyDescent="0.25">
      <c r="A687">
        <f ca="1">IF(Rutas_Despiece!A687&lt;&gt;Rutas_Despiece!A686,1,0)</f>
        <v>0</v>
      </c>
      <c r="B687" s="69" t="s">
        <v>1174</v>
      </c>
      <c r="C687">
        <f t="shared" ca="1" si="41"/>
        <v>1</v>
      </c>
      <c r="D687">
        <f t="shared" ca="1" si="42"/>
        <v>655</v>
      </c>
      <c r="E687">
        <f t="shared" ca="1" si="44"/>
        <v>990</v>
      </c>
      <c r="F687">
        <f t="shared" ca="1" si="43"/>
        <v>684</v>
      </c>
      <c r="G687" t="str">
        <f ca="1">INDEX(Rutas_Despiece!C:C,MATCH($F687,$D:$D,0))</f>
        <v>Rutas_Habituales_MTN</v>
      </c>
      <c r="H687" t="str">
        <f ca="1">INDEX(Rutas_Despiece!$D:$D,MATCH($F687,$D:$D,0))</f>
        <v>Ruta 18_20</v>
      </c>
      <c r="I687">
        <f ca="1">INDEX(Rutas_Despiece!$J:$J,MATCH($F687,$D:$D,0))</f>
        <v>41.642644799999999</v>
      </c>
      <c r="J687">
        <f ca="1">INDEX(Rutas_Despiece!$K:$K,MATCH($F687,$D:$D,0))</f>
        <v>-0.88186019999999998</v>
      </c>
      <c r="L687" t="str">
        <f ca="1">INDEX(Rutas_Despiece!$F:$F,MATCH($F687,$D:$D,0))&amp;" "&amp;INDEX(Rutas_Despiece!$G:$G,MATCH($F687,$D:$D,0))</f>
        <v xml:space="preserve">Camino de las Torres  </v>
      </c>
      <c r="M687" t="str">
        <f ca="1">INDEX(Rutas_Despiece!$H:$H,MATCH($F687,$D:$D,0))</f>
        <v>Zaragoza</v>
      </c>
      <c r="N687" t="str">
        <f ca="1">INDEX(Rutas_Despiece!$I:$I,MATCH($F687,$D:$D,0))</f>
        <v>Zaragoza, España</v>
      </c>
      <c r="O687" t="str">
        <f ca="1">INDEX(Rutas_Despiece!$L:$L,MATCH($F687,$D:$D,0))</f>
        <v>Pza. Dr. A.Schweitzer - Pd. Bus</v>
      </c>
      <c r="P687" s="39" t="str">
        <f ca="1">Rutas_Despiece!M687</f>
        <v>Vuelta</v>
      </c>
      <c r="Q687" s="39" t="str">
        <f ca="1">Rutas_Despiece!N687</f>
        <v/>
      </c>
      <c r="R687" s="39" t="str">
        <f ca="1">Rutas_Despiece!O687</f>
        <v/>
      </c>
      <c r="S687" s="39" t="str">
        <f ca="1">Rutas_Despiece!P687</f>
        <v/>
      </c>
      <c r="T687" s="39" t="str">
        <f ca="1">Rutas_Despiece!Q687</f>
        <v/>
      </c>
    </row>
    <row r="688" spans="1:20" x14ac:dyDescent="0.25">
      <c r="A688">
        <f ca="1">IF(Rutas_Despiece!A688&lt;&gt;Rutas_Despiece!A687,1,0)</f>
        <v>0</v>
      </c>
      <c r="B688" s="69" t="s">
        <v>1174</v>
      </c>
      <c r="C688">
        <f t="shared" ca="1" si="41"/>
        <v>1</v>
      </c>
      <c r="D688">
        <f t="shared" ca="1" si="42"/>
        <v>656</v>
      </c>
      <c r="E688">
        <f t="shared" ca="1" si="44"/>
        <v>990</v>
      </c>
      <c r="F688">
        <f t="shared" ca="1" si="43"/>
        <v>685</v>
      </c>
      <c r="G688" t="str">
        <f ca="1">INDEX(Rutas_Despiece!C:C,MATCH($F688,$D:$D,0))</f>
        <v>Rutas_Habituales_MTN</v>
      </c>
      <c r="H688" t="str">
        <f ca="1">INDEX(Rutas_Despiece!$D:$D,MATCH($F688,$D:$D,0))</f>
        <v>Ruta 18_20</v>
      </c>
      <c r="I688">
        <f ca="1">INDEX(Rutas_Despiece!$J:$J,MATCH($F688,$D:$D,0))</f>
        <v>41.643486000000003</v>
      </c>
      <c r="J688">
        <f ca="1">INDEX(Rutas_Despiece!$K:$K,MATCH($F688,$D:$D,0))</f>
        <v>-0.889733</v>
      </c>
      <c r="L688" t="str">
        <f ca="1">INDEX(Rutas_Despiece!$F:$F,MATCH($F688,$D:$D,0))&amp;" "&amp;INDEX(Rutas_Despiece!$G:$G,MATCH($F688,$D:$D,0))</f>
        <v xml:space="preserve">Avenida Goya nº 66 </v>
      </c>
      <c r="M688" t="str">
        <f ca="1">INDEX(Rutas_Despiece!$H:$H,MATCH($F688,$D:$D,0))</f>
        <v>Zaragoza</v>
      </c>
      <c r="N688" t="str">
        <f ca="1">INDEX(Rutas_Despiece!$I:$I,MATCH($F688,$D:$D,0))</f>
        <v>Zaragoza, España</v>
      </c>
      <c r="O688" t="str">
        <f ca="1">INDEX(Rutas_Despiece!$L:$L,MATCH($F688,$D:$D,0))</f>
        <v>Pd. Bus</v>
      </c>
      <c r="P688" s="39" t="str">
        <f ca="1">Rutas_Despiece!M688</f>
        <v>Vuelta</v>
      </c>
      <c r="Q688" s="39" t="str">
        <f ca="1">Rutas_Despiece!N688</f>
        <v/>
      </c>
      <c r="R688" s="39" t="str">
        <f ca="1">Rutas_Despiece!O688</f>
        <v/>
      </c>
      <c r="S688" s="39" t="str">
        <f ca="1">Rutas_Despiece!P688</f>
        <v/>
      </c>
      <c r="T688" s="39" t="str">
        <f ca="1">Rutas_Despiece!Q688</f>
        <v/>
      </c>
    </row>
    <row r="689" spans="1:20" x14ac:dyDescent="0.25">
      <c r="A689">
        <f ca="1">IF(Rutas_Despiece!A689&lt;&gt;Rutas_Despiece!A688,1,0)</f>
        <v>1</v>
      </c>
      <c r="B689" s="69" t="s">
        <v>1174</v>
      </c>
      <c r="C689">
        <f t="shared" ca="1" si="41"/>
        <v>0</v>
      </c>
      <c r="D689">
        <f t="shared" ca="1" si="42"/>
        <v>656</v>
      </c>
      <c r="E689">
        <f t="shared" ca="1" si="44"/>
        <v>990</v>
      </c>
      <c r="F689">
        <f t="shared" ca="1" si="43"/>
        <v>686</v>
      </c>
      <c r="G689" t="str">
        <f ca="1">INDEX(Rutas_Despiece!C:C,MATCH($F689,$D:$D,0))</f>
        <v>Rutas_Habituales_MTN</v>
      </c>
      <c r="H689" t="str">
        <f ca="1">INDEX(Rutas_Despiece!$D:$D,MATCH($F689,$D:$D,0))</f>
        <v>Ruta 18_20</v>
      </c>
      <c r="I689">
        <f ca="1">INDEX(Rutas_Despiece!$J:$J,MATCH($F689,$D:$D,0))</f>
        <v>41.6477</v>
      </c>
      <c r="J689">
        <f ca="1">INDEX(Rutas_Despiece!$K:$K,MATCH($F689,$D:$D,0))</f>
        <v>-0.88478199999999996</v>
      </c>
      <c r="L689" t="str">
        <f ca="1">INDEX(Rutas_Despiece!$F:$F,MATCH($F689,$D:$D,0))&amp;" "&amp;INDEX(Rutas_Despiece!$G:$G,MATCH($F689,$D:$D,0))</f>
        <v>Santander nº 4</v>
      </c>
      <c r="M689" t="str">
        <f ca="1">INDEX(Rutas_Despiece!$H:$H,MATCH($F689,$D:$D,0))</f>
        <v>Zaragoza</v>
      </c>
      <c r="N689" t="str">
        <f ca="1">INDEX(Rutas_Despiece!$I:$I,MATCH($F689,$D:$D,0))</f>
        <v>Zaragoza, España</v>
      </c>
      <c r="O689">
        <f ca="1">INDEX(Rutas_Despiece!$L:$L,MATCH($F689,$D:$D,0))</f>
        <v>0</v>
      </c>
      <c r="P689" s="39" t="str">
        <f ca="1">Rutas_Despiece!M689</f>
        <v>Ida</v>
      </c>
      <c r="Q689" s="39" t="str">
        <f ca="1">Rutas_Despiece!N689</f>
        <v/>
      </c>
      <c r="R689" s="39" t="str">
        <f ca="1">Rutas_Despiece!O689</f>
        <v/>
      </c>
      <c r="S689" s="39" t="str">
        <f ca="1">Rutas_Despiece!P689</f>
        <v/>
      </c>
      <c r="T689" s="39">
        <f ca="1">Rutas_Despiece!Q689</f>
        <v>0</v>
      </c>
    </row>
    <row r="690" spans="1:20" x14ac:dyDescent="0.25">
      <c r="A690">
        <f ca="1">IF(Rutas_Despiece!A690&lt;&gt;Rutas_Despiece!A689,1,0)</f>
        <v>0</v>
      </c>
      <c r="B690" s="69" t="s">
        <v>1174</v>
      </c>
      <c r="C690">
        <f t="shared" ca="1" si="41"/>
        <v>1</v>
      </c>
      <c r="D690">
        <f t="shared" ca="1" si="42"/>
        <v>657</v>
      </c>
      <c r="E690">
        <f t="shared" ca="1" si="44"/>
        <v>990</v>
      </c>
      <c r="F690">
        <f t="shared" ca="1" si="43"/>
        <v>687</v>
      </c>
      <c r="G690" t="str">
        <f ca="1">INDEX(Rutas_Despiece!C:C,MATCH($F690,$D:$D,0))</f>
        <v>Rutas_Habituales_MTN</v>
      </c>
      <c r="H690" t="str">
        <f ca="1">INDEX(Rutas_Despiece!$D:$D,MATCH($F690,$D:$D,0))</f>
        <v>Ruta 18_20</v>
      </c>
      <c r="I690">
        <f ca="1">INDEX(Rutas_Despiece!$J:$J,MATCH($F690,$D:$D,0))</f>
        <v>41.649518200000003</v>
      </c>
      <c r="J690">
        <f ca="1">INDEX(Rutas_Despiece!$K:$K,MATCH($F690,$D:$D,0))</f>
        <v>-0.89856040000000004</v>
      </c>
      <c r="L690" t="str">
        <f ca="1">INDEX(Rutas_Despiece!$F:$F,MATCH($F690,$D:$D,0))&amp;" "&amp;INDEX(Rutas_Despiece!$G:$G,MATCH($F690,$D:$D,0))</f>
        <v xml:space="preserve">Plaza Roma  </v>
      </c>
      <c r="M690" t="str">
        <f ca="1">INDEX(Rutas_Despiece!$H:$H,MATCH($F690,$D:$D,0))</f>
        <v>Zaragoza</v>
      </c>
      <c r="N690" t="str">
        <f ca="1">INDEX(Rutas_Despiece!$I:$I,MATCH($F690,$D:$D,0))</f>
        <v>Zaragoza, España</v>
      </c>
      <c r="O690" t="str">
        <f ca="1">INDEX(Rutas_Despiece!$L:$L,MATCH($F690,$D:$D,0))</f>
        <v>Mercadona</v>
      </c>
      <c r="P690" s="39" t="str">
        <f ca="1">Rutas_Despiece!M690</f>
        <v>Ida</v>
      </c>
      <c r="Q690" s="39" t="str">
        <f ca="1">Rutas_Despiece!N690</f>
        <v>04:46</v>
      </c>
      <c r="R690" s="39" t="str">
        <f ca="1">Rutas_Despiece!O690</f>
        <v>12:41</v>
      </c>
      <c r="S690" s="39" t="str">
        <f ca="1">Rutas_Despiece!P690</f>
        <v>20:43</v>
      </c>
      <c r="T690" s="39">
        <f ca="1">Rutas_Despiece!Q690</f>
        <v>0</v>
      </c>
    </row>
    <row r="691" spans="1:20" x14ac:dyDescent="0.25">
      <c r="A691">
        <f ca="1">IF(Rutas_Despiece!A691&lt;&gt;Rutas_Despiece!A690,1,0)</f>
        <v>0</v>
      </c>
      <c r="B691" s="69" t="s">
        <v>1174</v>
      </c>
      <c r="C691">
        <f t="shared" ca="1" si="41"/>
        <v>1</v>
      </c>
      <c r="D691">
        <f t="shared" ca="1" si="42"/>
        <v>658</v>
      </c>
      <c r="E691">
        <f t="shared" ca="1" si="44"/>
        <v>990</v>
      </c>
      <c r="F691">
        <f t="shared" ca="1" si="43"/>
        <v>688</v>
      </c>
      <c r="G691" t="str">
        <f ca="1">INDEX(Rutas_Despiece!C:C,MATCH($F691,$D:$D,0))</f>
        <v>Rutas_Habituales_MTN</v>
      </c>
      <c r="H691" t="str">
        <f ca="1">INDEX(Rutas_Despiece!$D:$D,MATCH($F691,$D:$D,0))</f>
        <v>Ruta 18_20</v>
      </c>
      <c r="I691">
        <f ca="1">INDEX(Rutas_Despiece!$J:$J,MATCH($F691,$D:$D,0))</f>
        <v>41.647920999999997</v>
      </c>
      <c r="J691">
        <f ca="1">INDEX(Rutas_Despiece!$K:$K,MATCH($F691,$D:$D,0))</f>
        <v>-0.90312709999999996</v>
      </c>
      <c r="L691" t="str">
        <f ca="1">INDEX(Rutas_Despiece!$F:$F,MATCH($F691,$D:$D,0))&amp;" "&amp;INDEX(Rutas_Despiece!$G:$G,MATCH($F691,$D:$D,0))</f>
        <v xml:space="preserve">Duquesa Villahermosa  </v>
      </c>
      <c r="M691" t="str">
        <f ca="1">INDEX(Rutas_Despiece!$H:$H,MATCH($F691,$D:$D,0))</f>
        <v>Zaragoza</v>
      </c>
      <c r="N691" t="str">
        <f ca="1">INDEX(Rutas_Despiece!$I:$I,MATCH($F691,$D:$D,0))</f>
        <v>Zaragoza, España</v>
      </c>
      <c r="O691" t="str">
        <f ca="1">INDEX(Rutas_Despiece!$L:$L,MATCH($F691,$D:$D,0))</f>
        <v>Esq. Don Pedro de Luna</v>
      </c>
      <c r="P691" s="39" t="str">
        <f ca="1">Rutas_Despiece!M691</f>
        <v>Ida</v>
      </c>
      <c r="Q691" s="39" t="str">
        <f ca="1">Rutas_Despiece!N691</f>
        <v>04:47</v>
      </c>
      <c r="R691" s="39" t="str">
        <f ca="1">Rutas_Despiece!O691</f>
        <v>12:42</v>
      </c>
      <c r="S691" s="39" t="str">
        <f ca="1">Rutas_Despiece!P691</f>
        <v>20:44</v>
      </c>
      <c r="T691" s="39">
        <f ca="1">Rutas_Despiece!Q691</f>
        <v>0</v>
      </c>
    </row>
    <row r="692" spans="1:20" x14ac:dyDescent="0.25">
      <c r="A692">
        <f ca="1">IF(Rutas_Despiece!A692&lt;&gt;Rutas_Despiece!A691,1,0)</f>
        <v>0</v>
      </c>
      <c r="B692" s="69" t="s">
        <v>1174</v>
      </c>
      <c r="C692">
        <f t="shared" ca="1" si="41"/>
        <v>1</v>
      </c>
      <c r="D692">
        <f t="shared" ca="1" si="42"/>
        <v>659</v>
      </c>
      <c r="E692">
        <f t="shared" ca="1" si="44"/>
        <v>990</v>
      </c>
      <c r="F692">
        <f t="shared" ca="1" si="43"/>
        <v>689</v>
      </c>
      <c r="G692" t="str">
        <f ca="1">INDEX(Rutas_Despiece!C:C,MATCH($F692,$D:$D,0))</f>
        <v>Rutas_Habituales_MTN</v>
      </c>
      <c r="H692" t="str">
        <f ca="1">INDEX(Rutas_Despiece!$D:$D,MATCH($F692,$D:$D,0))</f>
        <v>Ruta 18_20</v>
      </c>
      <c r="I692">
        <f ca="1">INDEX(Rutas_Despiece!$J:$J,MATCH($F692,$D:$D,0))</f>
        <v>41.749628000000001</v>
      </c>
      <c r="J692">
        <f ca="1">INDEX(Rutas_Despiece!$K:$K,MATCH($F692,$D:$D,0))</f>
        <v>-1.1755139999999999</v>
      </c>
      <c r="L692" t="str">
        <f ca="1">INDEX(Rutas_Despiece!$F:$F,MATCH($F692,$D:$D,0))&amp;" "&amp;INDEX(Rutas_Despiece!$G:$G,MATCH($F692,$D:$D,0))</f>
        <v xml:space="preserve">Pol. Ind Entrerrios </v>
      </c>
      <c r="M692" t="str">
        <f ca="1">INDEX(Rutas_Despiece!$H:$H,MATCH($F692,$D:$D,0))</f>
        <v>Figueruelas</v>
      </c>
      <c r="N692" t="str">
        <f ca="1">INDEX(Rutas_Despiece!$I:$I,MATCH($F692,$D:$D,0))</f>
        <v>Zaragoza, España</v>
      </c>
      <c r="O692" t="str">
        <f ca="1">INDEX(Rutas_Despiece!$L:$L,MATCH($F692,$D:$D,0))</f>
        <v>Opel Puerta 5</v>
      </c>
      <c r="P692" s="39" t="str">
        <f ca="1">Rutas_Despiece!M692</f>
        <v>Ida</v>
      </c>
      <c r="Q692" s="39" t="str">
        <f ca="1">Rutas_Despiece!N692</f>
        <v>04:48</v>
      </c>
      <c r="R692" s="39" t="str">
        <f ca="1">Rutas_Despiece!O692</f>
        <v>12:43</v>
      </c>
      <c r="S692" s="39" t="str">
        <f ca="1">Rutas_Despiece!P692</f>
        <v>20:45</v>
      </c>
      <c r="T692" s="39">
        <f ca="1">Rutas_Despiece!Q692</f>
        <v>0</v>
      </c>
    </row>
    <row r="693" spans="1:20" x14ac:dyDescent="0.25">
      <c r="A693">
        <f ca="1">IF(Rutas_Despiece!A693&lt;&gt;Rutas_Despiece!A692,1,0)</f>
        <v>0</v>
      </c>
      <c r="B693" s="69" t="s">
        <v>1174</v>
      </c>
      <c r="C693">
        <f t="shared" ca="1" si="41"/>
        <v>1</v>
      </c>
      <c r="D693">
        <f t="shared" ca="1" si="42"/>
        <v>660</v>
      </c>
      <c r="E693">
        <f t="shared" ca="1" si="44"/>
        <v>990</v>
      </c>
      <c r="F693">
        <f t="shared" ca="1" si="43"/>
        <v>690</v>
      </c>
      <c r="G693" t="str">
        <f ca="1">INDEX(Rutas_Despiece!C:C,MATCH($F693,$D:$D,0))</f>
        <v>Rutas_Habituales_MTN</v>
      </c>
      <c r="H693" t="str">
        <f ca="1">INDEX(Rutas_Despiece!$D:$D,MATCH($F693,$D:$D,0))</f>
        <v>Ruta 18_20</v>
      </c>
      <c r="I693">
        <f ca="1">INDEX(Rutas_Despiece!$J:$J,MATCH($F693,$D:$D,0))</f>
        <v>41.749628000000001</v>
      </c>
      <c r="J693">
        <f ca="1">INDEX(Rutas_Despiece!$K:$K,MATCH($F693,$D:$D,0))</f>
        <v>-1.1755139999999999</v>
      </c>
      <c r="L693" t="str">
        <f ca="1">INDEX(Rutas_Despiece!$F:$F,MATCH($F693,$D:$D,0))&amp;" "&amp;INDEX(Rutas_Despiece!$G:$G,MATCH($F693,$D:$D,0))</f>
        <v xml:space="preserve">Pol. Ind Entrerrios </v>
      </c>
      <c r="M693" t="str">
        <f ca="1">INDEX(Rutas_Despiece!$H:$H,MATCH($F693,$D:$D,0))</f>
        <v>Figueruelas</v>
      </c>
      <c r="N693" t="str">
        <f ca="1">INDEX(Rutas_Despiece!$I:$I,MATCH($F693,$D:$D,0))</f>
        <v>Zaragoza, España</v>
      </c>
      <c r="O693" t="str">
        <f ca="1">INDEX(Rutas_Despiece!$L:$L,MATCH($F693,$D:$D,0))</f>
        <v>Opel Puerta 5</v>
      </c>
      <c r="P693" s="39" t="str">
        <f ca="1">Rutas_Despiece!M693</f>
        <v>Ida</v>
      </c>
      <c r="Q693" s="39" t="str">
        <f ca="1">Rutas_Despiece!N693</f>
        <v>04:50</v>
      </c>
      <c r="R693" s="39" t="str">
        <f ca="1">Rutas_Despiece!O693</f>
        <v>12:45</v>
      </c>
      <c r="S693" s="39" t="str">
        <f ca="1">Rutas_Despiece!P693</f>
        <v>20:47</v>
      </c>
      <c r="T693" s="39">
        <f ca="1">Rutas_Despiece!Q693</f>
        <v>0</v>
      </c>
    </row>
    <row r="694" spans="1:20" x14ac:dyDescent="0.25">
      <c r="A694">
        <f ca="1">IF(Rutas_Despiece!A694&lt;&gt;Rutas_Despiece!A693,1,0)</f>
        <v>0</v>
      </c>
      <c r="B694" s="69" t="s">
        <v>1174</v>
      </c>
      <c r="C694">
        <f t="shared" ca="1" si="41"/>
        <v>1</v>
      </c>
      <c r="D694">
        <f t="shared" ca="1" si="42"/>
        <v>661</v>
      </c>
      <c r="E694">
        <f t="shared" ca="1" si="44"/>
        <v>990</v>
      </c>
      <c r="F694">
        <f t="shared" ca="1" si="43"/>
        <v>691</v>
      </c>
      <c r="G694" t="str">
        <f ca="1">INDEX(Rutas_Despiece!C:C,MATCH($F694,$D:$D,0))</f>
        <v>Rutas_Habituales_MTN</v>
      </c>
      <c r="H694" t="str">
        <f ca="1">INDEX(Rutas_Despiece!$D:$D,MATCH($F694,$D:$D,0))</f>
        <v>Ruta 18_20</v>
      </c>
      <c r="I694">
        <f ca="1">INDEX(Rutas_Despiece!$J:$J,MATCH($F694,$D:$D,0))</f>
        <v>41.645794000000002</v>
      </c>
      <c r="J694">
        <f ca="1">INDEX(Rutas_Despiece!$K:$K,MATCH($F694,$D:$D,0))</f>
        <v>-0.87873000000000001</v>
      </c>
      <c r="L694" t="str">
        <f ca="1">INDEX(Rutas_Despiece!$F:$F,MATCH($F694,$D:$D,0))&amp;" "&amp;INDEX(Rutas_Despiece!$G:$G,MATCH($F694,$D:$D,0))</f>
        <v xml:space="preserve">Cesáreo Alierta nº 22 </v>
      </c>
      <c r="M694" t="str">
        <f ca="1">INDEX(Rutas_Despiece!$H:$H,MATCH($F694,$D:$D,0))</f>
        <v>Zaragoza</v>
      </c>
      <c r="N694" t="str">
        <f ca="1">INDEX(Rutas_Despiece!$I:$I,MATCH($F694,$D:$D,0))</f>
        <v>Zaragoza, España</v>
      </c>
      <c r="O694" t="str">
        <f ca="1">INDEX(Rutas_Despiece!$L:$L,MATCH($F694,$D:$D,0))</f>
        <v>Pd. Bus</v>
      </c>
      <c r="P694" s="39" t="str">
        <f ca="1">Rutas_Despiece!M694</f>
        <v>Ida</v>
      </c>
      <c r="Q694" s="39" t="str">
        <f ca="1">Rutas_Despiece!N694</f>
        <v>04:56</v>
      </c>
      <c r="R694" s="39" t="str">
        <f ca="1">Rutas_Despiece!O694</f>
        <v>12:51</v>
      </c>
      <c r="S694" s="39" t="str">
        <f ca="1">Rutas_Despiece!P694</f>
        <v>20:53</v>
      </c>
      <c r="T694" s="39">
        <f ca="1">Rutas_Despiece!Q694</f>
        <v>0</v>
      </c>
    </row>
    <row r="695" spans="1:20" x14ac:dyDescent="0.25">
      <c r="A695">
        <f ca="1">IF(Rutas_Despiece!A695&lt;&gt;Rutas_Despiece!A694,1,0)</f>
        <v>0</v>
      </c>
      <c r="B695" s="69" t="s">
        <v>1174</v>
      </c>
      <c r="C695">
        <f t="shared" ca="1" si="41"/>
        <v>1</v>
      </c>
      <c r="D695">
        <f t="shared" ca="1" si="42"/>
        <v>662</v>
      </c>
      <c r="E695">
        <f t="shared" ca="1" si="44"/>
        <v>990</v>
      </c>
      <c r="F695">
        <f t="shared" ca="1" si="43"/>
        <v>692</v>
      </c>
      <c r="G695" t="str">
        <f ca="1">INDEX(Rutas_Despiece!C:C,MATCH($F695,$D:$D,0))</f>
        <v>Rutas_Habituales_MTN</v>
      </c>
      <c r="H695" t="str">
        <f ca="1">INDEX(Rutas_Despiece!$D:$D,MATCH($F695,$D:$D,0))</f>
        <v>Ruta 18_20</v>
      </c>
      <c r="I695">
        <f ca="1">INDEX(Rutas_Despiece!$J:$J,MATCH($F695,$D:$D,0))</f>
        <v>41.642644799999999</v>
      </c>
      <c r="J695">
        <f ca="1">INDEX(Rutas_Despiece!$K:$K,MATCH($F695,$D:$D,0))</f>
        <v>-0.88186019999999998</v>
      </c>
      <c r="L695" t="str">
        <f ca="1">INDEX(Rutas_Despiece!$F:$F,MATCH($F695,$D:$D,0))&amp;" "&amp;INDEX(Rutas_Despiece!$G:$G,MATCH($F695,$D:$D,0))</f>
        <v xml:space="preserve">Camino de las Torres  </v>
      </c>
      <c r="M695" t="str">
        <f ca="1">INDEX(Rutas_Despiece!$H:$H,MATCH($F695,$D:$D,0))</f>
        <v>Zaragoza</v>
      </c>
      <c r="N695" t="str">
        <f ca="1">INDEX(Rutas_Despiece!$I:$I,MATCH($F695,$D:$D,0))</f>
        <v>Zaragoza, España</v>
      </c>
      <c r="O695" t="str">
        <f ca="1">INDEX(Rutas_Despiece!$L:$L,MATCH($F695,$D:$D,0))</f>
        <v>Pza. Dr. A.Schweitzer - Pd. Bus</v>
      </c>
      <c r="P695" s="39" t="str">
        <f ca="1">Rutas_Despiece!M695</f>
        <v>Ida</v>
      </c>
      <c r="Q695" s="39" t="str">
        <f ca="1">Rutas_Despiece!N695</f>
        <v>04:57</v>
      </c>
      <c r="R695" s="39" t="str">
        <f ca="1">Rutas_Despiece!O695</f>
        <v>12:52</v>
      </c>
      <c r="S695" s="39" t="str">
        <f ca="1">Rutas_Despiece!P695</f>
        <v>20:54</v>
      </c>
      <c r="T695" s="39">
        <f ca="1">Rutas_Despiece!Q695</f>
        <v>0</v>
      </c>
    </row>
    <row r="696" spans="1:20" x14ac:dyDescent="0.25">
      <c r="A696">
        <f ca="1">IF(Rutas_Despiece!A696&lt;&gt;Rutas_Despiece!A695,1,0)</f>
        <v>0</v>
      </c>
      <c r="B696" s="69" t="s">
        <v>1174</v>
      </c>
      <c r="C696">
        <f t="shared" ca="1" si="41"/>
        <v>1</v>
      </c>
      <c r="D696">
        <f t="shared" ca="1" si="42"/>
        <v>663</v>
      </c>
      <c r="E696">
        <f t="shared" ca="1" si="44"/>
        <v>990</v>
      </c>
      <c r="F696">
        <f t="shared" ca="1" si="43"/>
        <v>693</v>
      </c>
      <c r="G696" t="str">
        <f ca="1">INDEX(Rutas_Despiece!C:C,MATCH($F696,$D:$D,0))</f>
        <v>Rutas_Habituales_MTN</v>
      </c>
      <c r="H696" t="str">
        <f ca="1">INDEX(Rutas_Despiece!$D:$D,MATCH($F696,$D:$D,0))</f>
        <v>Ruta 18_20</v>
      </c>
      <c r="I696">
        <f ca="1">INDEX(Rutas_Despiece!$J:$J,MATCH($F696,$D:$D,0))</f>
        <v>41.643486000000003</v>
      </c>
      <c r="J696">
        <f ca="1">INDEX(Rutas_Despiece!$K:$K,MATCH($F696,$D:$D,0))</f>
        <v>-0.889733</v>
      </c>
      <c r="L696" t="str">
        <f ca="1">INDEX(Rutas_Despiece!$F:$F,MATCH($F696,$D:$D,0))&amp;" "&amp;INDEX(Rutas_Despiece!$G:$G,MATCH($F696,$D:$D,0))</f>
        <v xml:space="preserve">Avenida Goya nº 66 </v>
      </c>
      <c r="M696" t="str">
        <f ca="1">INDEX(Rutas_Despiece!$H:$H,MATCH($F696,$D:$D,0))</f>
        <v>Zaragoza</v>
      </c>
      <c r="N696" t="str">
        <f ca="1">INDEX(Rutas_Despiece!$I:$I,MATCH($F696,$D:$D,0))</f>
        <v>Zaragoza, España</v>
      </c>
      <c r="O696" t="str">
        <f ca="1">INDEX(Rutas_Despiece!$L:$L,MATCH($F696,$D:$D,0))</f>
        <v>Pd. Bus</v>
      </c>
      <c r="P696" s="39" t="str">
        <f ca="1">Rutas_Despiece!M696</f>
        <v>Ida</v>
      </c>
      <c r="Q696" s="39" t="str">
        <f ca="1">Rutas_Despiece!N696</f>
        <v>04:58</v>
      </c>
      <c r="R696" s="39" t="str">
        <f ca="1">Rutas_Despiece!O696</f>
        <v>12:53</v>
      </c>
      <c r="S696" s="39" t="str">
        <f ca="1">Rutas_Despiece!P696</f>
        <v>20:55</v>
      </c>
      <c r="T696" s="39">
        <f ca="1">Rutas_Despiece!Q696</f>
        <v>0</v>
      </c>
    </row>
    <row r="697" spans="1:20" x14ac:dyDescent="0.25">
      <c r="A697">
        <f ca="1">IF(Rutas_Despiece!A697&lt;&gt;Rutas_Despiece!A696,1,0)</f>
        <v>0</v>
      </c>
      <c r="B697" s="69" t="s">
        <v>1174</v>
      </c>
      <c r="C697">
        <f t="shared" ca="1" si="41"/>
        <v>1</v>
      </c>
      <c r="D697">
        <f t="shared" ca="1" si="42"/>
        <v>664</v>
      </c>
      <c r="E697">
        <f t="shared" ca="1" si="44"/>
        <v>990</v>
      </c>
      <c r="F697">
        <f t="shared" ca="1" si="43"/>
        <v>694</v>
      </c>
      <c r="G697" t="str">
        <f ca="1">INDEX(Rutas_Despiece!C:C,MATCH($F697,$D:$D,0))</f>
        <v>Rutas_Habituales_MTN</v>
      </c>
      <c r="H697" t="str">
        <f ca="1">INDEX(Rutas_Despiece!$D:$D,MATCH($F697,$D:$D,0))</f>
        <v>Ruta 18_20</v>
      </c>
      <c r="I697">
        <f ca="1">INDEX(Rutas_Despiece!$J:$J,MATCH($F697,$D:$D,0))</f>
        <v>41.6477</v>
      </c>
      <c r="J697">
        <f ca="1">INDEX(Rutas_Despiece!$K:$K,MATCH($F697,$D:$D,0))</f>
        <v>-0.88478199999999996</v>
      </c>
      <c r="L697" t="str">
        <f ca="1">INDEX(Rutas_Despiece!$F:$F,MATCH($F697,$D:$D,0))&amp;" "&amp;INDEX(Rutas_Despiece!$G:$G,MATCH($F697,$D:$D,0))</f>
        <v>Santander nº 4</v>
      </c>
      <c r="M697" t="str">
        <f ca="1">INDEX(Rutas_Despiece!$H:$H,MATCH($F697,$D:$D,0))</f>
        <v>Zaragoza</v>
      </c>
      <c r="N697" t="str">
        <f ca="1">INDEX(Rutas_Despiece!$I:$I,MATCH($F697,$D:$D,0))</f>
        <v>Zaragoza, España</v>
      </c>
      <c r="O697">
        <f ca="1">INDEX(Rutas_Despiece!$L:$L,MATCH($F697,$D:$D,0))</f>
        <v>0</v>
      </c>
      <c r="P697" s="39" t="str">
        <f ca="1">Rutas_Despiece!M697</f>
        <v>Ida</v>
      </c>
      <c r="Q697" s="39" t="str">
        <f ca="1">Rutas_Despiece!N697</f>
        <v>04:59</v>
      </c>
      <c r="R697" s="39" t="str">
        <f ca="1">Rutas_Despiece!O697</f>
        <v>12:54</v>
      </c>
      <c r="S697" s="39" t="str">
        <f ca="1">Rutas_Despiece!P697</f>
        <v>20:56</v>
      </c>
      <c r="T697" s="39">
        <f ca="1">Rutas_Despiece!Q697</f>
        <v>0</v>
      </c>
    </row>
    <row r="698" spans="1:20" x14ac:dyDescent="0.25">
      <c r="A698">
        <f ca="1">IF(Rutas_Despiece!A698&lt;&gt;Rutas_Despiece!A697,1,0)</f>
        <v>0</v>
      </c>
      <c r="B698" s="69" t="s">
        <v>1174</v>
      </c>
      <c r="C698">
        <f t="shared" ca="1" si="41"/>
        <v>1</v>
      </c>
      <c r="D698">
        <f t="shared" ca="1" si="42"/>
        <v>665</v>
      </c>
      <c r="E698">
        <f t="shared" ca="1" si="44"/>
        <v>990</v>
      </c>
      <c r="F698">
        <f t="shared" ca="1" si="43"/>
        <v>695</v>
      </c>
      <c r="G698" t="str">
        <f ca="1">INDEX(Rutas_Despiece!C:C,MATCH($F698,$D:$D,0))</f>
        <v>Rutas_Habituales_MTN</v>
      </c>
      <c r="H698" t="str">
        <f ca="1">INDEX(Rutas_Despiece!$D:$D,MATCH($F698,$D:$D,0))</f>
        <v>Ruta 18_20</v>
      </c>
      <c r="I698">
        <f ca="1">INDEX(Rutas_Despiece!$J:$J,MATCH($F698,$D:$D,0))</f>
        <v>41.649518200000003</v>
      </c>
      <c r="J698">
        <f ca="1">INDEX(Rutas_Despiece!$K:$K,MATCH($F698,$D:$D,0))</f>
        <v>-0.89856040000000004</v>
      </c>
      <c r="L698" t="str">
        <f ca="1">INDEX(Rutas_Despiece!$F:$F,MATCH($F698,$D:$D,0))&amp;" "&amp;INDEX(Rutas_Despiece!$G:$G,MATCH($F698,$D:$D,0))</f>
        <v xml:space="preserve">Plaza Roma  </v>
      </c>
      <c r="M698" t="str">
        <f ca="1">INDEX(Rutas_Despiece!$H:$H,MATCH($F698,$D:$D,0))</f>
        <v>Zaragoza</v>
      </c>
      <c r="N698" t="str">
        <f ca="1">INDEX(Rutas_Despiece!$I:$I,MATCH($F698,$D:$D,0))</f>
        <v>Zaragoza, España</v>
      </c>
      <c r="O698" t="str">
        <f ca="1">INDEX(Rutas_Despiece!$L:$L,MATCH($F698,$D:$D,0))</f>
        <v>Mercadona</v>
      </c>
      <c r="P698" s="39" t="str">
        <f ca="1">Rutas_Despiece!M698</f>
        <v>Ida</v>
      </c>
      <c r="Q698" s="39" t="str">
        <f ca="1">Rutas_Despiece!N698</f>
        <v>05:00</v>
      </c>
      <c r="R698" s="39" t="str">
        <f ca="1">Rutas_Despiece!O698</f>
        <v>12:55</v>
      </c>
      <c r="S698" s="39" t="str">
        <f ca="1">Rutas_Despiece!P698</f>
        <v>20:57</v>
      </c>
      <c r="T698" s="39">
        <f ca="1">Rutas_Despiece!Q698</f>
        <v>0</v>
      </c>
    </row>
    <row r="699" spans="1:20" x14ac:dyDescent="0.25">
      <c r="A699">
        <f ca="1">IF(Rutas_Despiece!A699&lt;&gt;Rutas_Despiece!A698,1,0)</f>
        <v>0</v>
      </c>
      <c r="B699" s="69" t="s">
        <v>1174</v>
      </c>
      <c r="C699">
        <f t="shared" ca="1" si="41"/>
        <v>1</v>
      </c>
      <c r="D699">
        <f t="shared" ca="1" si="42"/>
        <v>666</v>
      </c>
      <c r="E699">
        <f t="shared" ca="1" si="44"/>
        <v>990</v>
      </c>
      <c r="F699">
        <f t="shared" ca="1" si="43"/>
        <v>696</v>
      </c>
      <c r="G699" t="str">
        <f ca="1">INDEX(Rutas_Despiece!C:C,MATCH($F699,$D:$D,0))</f>
        <v>Rutas_Habituales_MTN</v>
      </c>
      <c r="H699" t="str">
        <f ca="1">INDEX(Rutas_Despiece!$D:$D,MATCH($F699,$D:$D,0))</f>
        <v>Ruta 18_20</v>
      </c>
      <c r="I699">
        <f ca="1">INDEX(Rutas_Despiece!$J:$J,MATCH($F699,$D:$D,0))</f>
        <v>41.647920999999997</v>
      </c>
      <c r="J699">
        <f ca="1">INDEX(Rutas_Despiece!$K:$K,MATCH($F699,$D:$D,0))</f>
        <v>-0.90312709999999996</v>
      </c>
      <c r="L699" t="str">
        <f ca="1">INDEX(Rutas_Despiece!$F:$F,MATCH($F699,$D:$D,0))&amp;" "&amp;INDEX(Rutas_Despiece!$G:$G,MATCH($F699,$D:$D,0))</f>
        <v xml:space="preserve">Duquesa Villahermosa  </v>
      </c>
      <c r="M699" t="str">
        <f ca="1">INDEX(Rutas_Despiece!$H:$H,MATCH($F699,$D:$D,0))</f>
        <v>Zaragoza</v>
      </c>
      <c r="N699" t="str">
        <f ca="1">INDEX(Rutas_Despiece!$I:$I,MATCH($F699,$D:$D,0))</f>
        <v>Zaragoza, España</v>
      </c>
      <c r="O699" t="str">
        <f ca="1">INDEX(Rutas_Despiece!$L:$L,MATCH($F699,$D:$D,0))</f>
        <v>Esq. Don Pedro de Luna</v>
      </c>
      <c r="P699" s="39" t="str">
        <f ca="1">Rutas_Despiece!M699</f>
        <v>Ida</v>
      </c>
      <c r="Q699" s="39" t="str">
        <f ca="1">Rutas_Despiece!N699</f>
        <v>05:01</v>
      </c>
      <c r="R699" s="39" t="str">
        <f ca="1">Rutas_Despiece!O699</f>
        <v>12:56</v>
      </c>
      <c r="S699" s="39" t="str">
        <f ca="1">Rutas_Despiece!P699</f>
        <v>20:58</v>
      </c>
      <c r="T699" s="39">
        <f ca="1">Rutas_Despiece!Q699</f>
        <v>0</v>
      </c>
    </row>
    <row r="700" spans="1:20" x14ac:dyDescent="0.25">
      <c r="A700">
        <f ca="1">IF(Rutas_Despiece!A700&lt;&gt;Rutas_Despiece!A699,1,0)</f>
        <v>0</v>
      </c>
      <c r="B700" s="69" t="s">
        <v>1174</v>
      </c>
      <c r="C700">
        <f t="shared" ca="1" si="41"/>
        <v>1</v>
      </c>
      <c r="D700">
        <f t="shared" ca="1" si="42"/>
        <v>667</v>
      </c>
      <c r="E700">
        <f t="shared" ca="1" si="44"/>
        <v>990</v>
      </c>
      <c r="F700">
        <f t="shared" ca="1" si="43"/>
        <v>697</v>
      </c>
      <c r="G700" t="str">
        <f ca="1">INDEX(Rutas_Despiece!C:C,MATCH($F700,$D:$D,0))</f>
        <v>Rutas_Habituales_MTN</v>
      </c>
      <c r="H700" t="str">
        <f ca="1">INDEX(Rutas_Despiece!$D:$D,MATCH($F700,$D:$D,0))</f>
        <v>Ruta 19_20</v>
      </c>
      <c r="I700">
        <f ca="1">INDEX(Rutas_Despiece!$J:$J,MATCH($F700,$D:$D,0))</f>
        <v>41.640898399999998</v>
      </c>
      <c r="J700">
        <f ca="1">INDEX(Rutas_Despiece!$K:$K,MATCH($F700,$D:$D,0))</f>
        <v>-0.89523739999999996</v>
      </c>
      <c r="L700" t="str">
        <f ca="1">INDEX(Rutas_Despiece!$F:$F,MATCH($F700,$D:$D,0))&amp;" "&amp;INDEX(Rutas_Despiece!$G:$G,MATCH($F700,$D:$D,0))</f>
        <v xml:space="preserve">Plaza San Francisco  </v>
      </c>
      <c r="M700" t="str">
        <f ca="1">INDEX(Rutas_Despiece!$H:$H,MATCH($F700,$D:$D,0))</f>
        <v>Zaragoza</v>
      </c>
      <c r="N700" t="str">
        <f ca="1">INDEX(Rutas_Despiece!$I:$I,MATCH($F700,$D:$D,0))</f>
        <v>Zaragoza, España</v>
      </c>
      <c r="O700" t="str">
        <f ca="1">INDEX(Rutas_Despiece!$L:$L,MATCH($F700,$D:$D,0))</f>
        <v>Kiosco Prensa - Pd. Bus</v>
      </c>
      <c r="P700" s="39" t="str">
        <f ca="1">Rutas_Despiece!M700</f>
        <v>Ida</v>
      </c>
      <c r="Q700" s="39" t="str">
        <f ca="1">Rutas_Despiece!N700</f>
        <v>05:02</v>
      </c>
      <c r="R700" s="39" t="str">
        <f ca="1">Rutas_Despiece!O700</f>
        <v>12:57</v>
      </c>
      <c r="S700" s="39" t="str">
        <f ca="1">Rutas_Despiece!P700</f>
        <v>20:59</v>
      </c>
      <c r="T700" s="39">
        <f ca="1">Rutas_Despiece!Q700</f>
        <v>0</v>
      </c>
    </row>
    <row r="701" spans="1:20" x14ac:dyDescent="0.25">
      <c r="A701">
        <f ca="1">IF(Rutas_Despiece!A701&lt;&gt;Rutas_Despiece!A700,1,0)</f>
        <v>0</v>
      </c>
      <c r="B701" s="69" t="s">
        <v>1174</v>
      </c>
      <c r="C701">
        <f t="shared" ca="1" si="41"/>
        <v>1</v>
      </c>
      <c r="D701">
        <f t="shared" ca="1" si="42"/>
        <v>668</v>
      </c>
      <c r="E701">
        <f t="shared" ca="1" si="44"/>
        <v>990</v>
      </c>
      <c r="F701">
        <f t="shared" ca="1" si="43"/>
        <v>698</v>
      </c>
      <c r="G701" t="str">
        <f ca="1">INDEX(Rutas_Despiece!C:C,MATCH($F701,$D:$D,0))</f>
        <v>Rutas_Habituales_MTN</v>
      </c>
      <c r="H701" t="str">
        <f ca="1">INDEX(Rutas_Despiece!$D:$D,MATCH($F701,$D:$D,0))</f>
        <v>Ruta 19_20</v>
      </c>
      <c r="I701">
        <f ca="1">INDEX(Rutas_Despiece!$J:$J,MATCH($F701,$D:$D,0))</f>
        <v>41.639068000000002</v>
      </c>
      <c r="J701">
        <f ca="1">INDEX(Rutas_Despiece!$K:$K,MATCH($F701,$D:$D,0))</f>
        <v>-0.90578499999999995</v>
      </c>
      <c r="L701" t="str">
        <f ca="1">INDEX(Rutas_Despiece!$F:$F,MATCH($F701,$D:$D,0))&amp;" "&amp;INDEX(Rutas_Despiece!$G:$G,MATCH($F701,$D:$D,0))</f>
        <v xml:space="preserve">Condes de Aragón nº 14 </v>
      </c>
      <c r="M701" t="str">
        <f ca="1">INDEX(Rutas_Despiece!$H:$H,MATCH($F701,$D:$D,0))</f>
        <v>Zaragoza</v>
      </c>
      <c r="N701" t="str">
        <f ca="1">INDEX(Rutas_Despiece!$I:$I,MATCH($F701,$D:$D,0))</f>
        <v>Zaragoza, España</v>
      </c>
      <c r="O701" t="str">
        <f ca="1">INDEX(Rutas_Despiece!$L:$L,MATCH($F701,$D:$D,0))</f>
        <v>Pd. Bus</v>
      </c>
      <c r="P701" s="39" t="str">
        <f ca="1">Rutas_Despiece!M701</f>
        <v>Ida</v>
      </c>
      <c r="Q701" s="39" t="str">
        <f ca="1">Rutas_Despiece!N701</f>
        <v>05:03</v>
      </c>
      <c r="R701" s="39" t="str">
        <f ca="1">Rutas_Despiece!O701</f>
        <v>12:58</v>
      </c>
      <c r="S701" s="39" t="str">
        <f ca="1">Rutas_Despiece!P701</f>
        <v>21:00</v>
      </c>
      <c r="T701" s="39">
        <f ca="1">Rutas_Despiece!Q701</f>
        <v>0</v>
      </c>
    </row>
    <row r="702" spans="1:20" x14ac:dyDescent="0.25">
      <c r="A702">
        <f ca="1">IF(Rutas_Despiece!A702&lt;&gt;Rutas_Despiece!A701,1,0)</f>
        <v>0</v>
      </c>
      <c r="B702" s="69" t="s">
        <v>1174</v>
      </c>
      <c r="C702">
        <f t="shared" ca="1" si="41"/>
        <v>1</v>
      </c>
      <c r="D702">
        <f t="shared" ca="1" si="42"/>
        <v>669</v>
      </c>
      <c r="E702">
        <f t="shared" ca="1" si="44"/>
        <v>990</v>
      </c>
      <c r="F702">
        <f t="shared" ca="1" si="43"/>
        <v>699</v>
      </c>
      <c r="G702" t="str">
        <f ca="1">INDEX(Rutas_Despiece!C:C,MATCH($F702,$D:$D,0))</f>
        <v>Rutas_Habituales_MTN</v>
      </c>
      <c r="H702" t="str">
        <f ca="1">INDEX(Rutas_Despiece!$D:$D,MATCH($F702,$D:$D,0))</f>
        <v>Ruta 19_20</v>
      </c>
      <c r="I702">
        <f ca="1">INDEX(Rutas_Despiece!$J:$J,MATCH($F702,$D:$D,0))</f>
        <v>41.641230999999998</v>
      </c>
      <c r="J702">
        <f ca="1">INDEX(Rutas_Despiece!$K:$K,MATCH($F702,$D:$D,0))</f>
        <v>-0.90834400000000004</v>
      </c>
      <c r="L702" t="str">
        <f ca="1">INDEX(Rutas_Despiece!$F:$F,MATCH($F702,$D:$D,0))&amp;" "&amp;INDEX(Rutas_Despiece!$G:$G,MATCH($F702,$D:$D,0))</f>
        <v>Juan Carlos I nº 39</v>
      </c>
      <c r="M702" t="str">
        <f ca="1">INDEX(Rutas_Despiece!$H:$H,MATCH($F702,$D:$D,0))</f>
        <v>Zaragoza</v>
      </c>
      <c r="N702" t="str">
        <f ca="1">INDEX(Rutas_Despiece!$I:$I,MATCH($F702,$D:$D,0))</f>
        <v>Zaragoza, España</v>
      </c>
      <c r="O702">
        <f ca="1">INDEX(Rutas_Despiece!$L:$L,MATCH($F702,$D:$D,0))</f>
        <v>0</v>
      </c>
      <c r="P702" s="39" t="str">
        <f ca="1">Rutas_Despiece!M702</f>
        <v>Ida</v>
      </c>
      <c r="Q702" s="39" t="str">
        <f ca="1">Rutas_Despiece!N702</f>
        <v>05:30</v>
      </c>
      <c r="R702" s="39" t="str">
        <f ca="1">Rutas_Despiece!O702</f>
        <v>13:30</v>
      </c>
      <c r="S702" s="39" t="str">
        <f ca="1">Rutas_Despiece!P702</f>
        <v>21:30</v>
      </c>
      <c r="T702" s="39">
        <f ca="1">Rutas_Despiece!Q702</f>
        <v>0</v>
      </c>
    </row>
    <row r="703" spans="1:20" x14ac:dyDescent="0.25">
      <c r="A703">
        <f ca="1">IF(Rutas_Despiece!A703&lt;&gt;Rutas_Despiece!A702,1,0)</f>
        <v>0</v>
      </c>
      <c r="B703" s="69" t="s">
        <v>1174</v>
      </c>
      <c r="C703">
        <f t="shared" ca="1" si="41"/>
        <v>1</v>
      </c>
      <c r="D703">
        <f t="shared" ca="1" si="42"/>
        <v>670</v>
      </c>
      <c r="E703">
        <f t="shared" ca="1" si="44"/>
        <v>990</v>
      </c>
      <c r="F703">
        <f t="shared" ca="1" si="43"/>
        <v>700</v>
      </c>
      <c r="G703" t="str">
        <f ca="1">INDEX(Rutas_Despiece!C:C,MATCH($F703,$D:$D,0))</f>
        <v>Rutas_Habituales_MTN</v>
      </c>
      <c r="H703" t="str">
        <f ca="1">INDEX(Rutas_Despiece!$D:$D,MATCH($F703,$D:$D,0))</f>
        <v>Ruta 19_20</v>
      </c>
      <c r="I703">
        <f ca="1">INDEX(Rutas_Despiece!$J:$J,MATCH($F703,$D:$D,0))</f>
        <v>41.645200000000003</v>
      </c>
      <c r="J703">
        <f ca="1">INDEX(Rutas_Despiece!$K:$K,MATCH($F703,$D:$D,0))</f>
        <v>-0.91062200000000004</v>
      </c>
      <c r="L703" t="str">
        <f ca="1">INDEX(Rutas_Despiece!$F:$F,MATCH($F703,$D:$D,0))&amp;" "&amp;INDEX(Rutas_Despiece!$G:$G,MATCH($F703,$D:$D,0))</f>
        <v>Juan Carlos I nº 3</v>
      </c>
      <c r="M703" t="str">
        <f ca="1">INDEX(Rutas_Despiece!$H:$H,MATCH($F703,$D:$D,0))</f>
        <v>Zaragoza</v>
      </c>
      <c r="N703" t="str">
        <f ca="1">INDEX(Rutas_Despiece!$I:$I,MATCH($F703,$D:$D,0))</f>
        <v>Zaragoza, España</v>
      </c>
      <c r="O703">
        <f ca="1">INDEX(Rutas_Despiece!$L:$L,MATCH($F703,$D:$D,0))</f>
        <v>0</v>
      </c>
      <c r="P703" s="39" t="str">
        <f ca="1">Rutas_Despiece!M703</f>
        <v>Vuelta</v>
      </c>
      <c r="Q703" s="39" t="str">
        <f ca="1">Rutas_Despiece!N703</f>
        <v/>
      </c>
      <c r="R703" s="39" t="str">
        <f ca="1">Rutas_Despiece!O703</f>
        <v/>
      </c>
      <c r="S703" s="39" t="str">
        <f ca="1">Rutas_Despiece!P703</f>
        <v/>
      </c>
      <c r="T703" s="39" t="str">
        <f ca="1">Rutas_Despiece!Q703</f>
        <v/>
      </c>
    </row>
    <row r="704" spans="1:20" x14ac:dyDescent="0.25">
      <c r="A704">
        <f ca="1">IF(Rutas_Despiece!A704&lt;&gt;Rutas_Despiece!A703,1,0)</f>
        <v>0</v>
      </c>
      <c r="B704" s="69" t="s">
        <v>1174</v>
      </c>
      <c r="C704">
        <f t="shared" ca="1" si="41"/>
        <v>1</v>
      </c>
      <c r="D704">
        <f t="shared" ca="1" si="42"/>
        <v>671</v>
      </c>
      <c r="E704">
        <f t="shared" ca="1" si="44"/>
        <v>990</v>
      </c>
      <c r="F704">
        <f t="shared" ca="1" si="43"/>
        <v>701</v>
      </c>
      <c r="G704" t="str">
        <f ca="1">INDEX(Rutas_Despiece!C:C,MATCH($F704,$D:$D,0))</f>
        <v>Rutas_Habituales_MTN</v>
      </c>
      <c r="H704" t="str">
        <f ca="1">INDEX(Rutas_Despiece!$D:$D,MATCH($F704,$D:$D,0))</f>
        <v>Ruta 19_20</v>
      </c>
      <c r="I704">
        <f ca="1">INDEX(Rutas_Despiece!$J:$J,MATCH($F704,$D:$D,0))</f>
        <v>41.648414000000002</v>
      </c>
      <c r="J704">
        <f ca="1">INDEX(Rutas_Despiece!$K:$K,MATCH($F704,$D:$D,0))</f>
        <v>-0.90841000000000005</v>
      </c>
      <c r="L704" t="str">
        <f ca="1">INDEX(Rutas_Despiece!$F:$F,MATCH($F704,$D:$D,0))&amp;" "&amp;INDEX(Rutas_Despiece!$G:$G,MATCH($F704,$D:$D,0))</f>
        <v xml:space="preserve">Vía Univérsitas nº 44 </v>
      </c>
      <c r="M704" t="str">
        <f ca="1">INDEX(Rutas_Despiece!$H:$H,MATCH($F704,$D:$D,0))</f>
        <v>Zaragoza</v>
      </c>
      <c r="N704" t="str">
        <f ca="1">INDEX(Rutas_Despiece!$I:$I,MATCH($F704,$D:$D,0))</f>
        <v>Zaragoza, España</v>
      </c>
      <c r="O704" t="str">
        <f ca="1">INDEX(Rutas_Despiece!$L:$L,MATCH($F704,$D:$D,0))</f>
        <v>Pd. Bus</v>
      </c>
      <c r="P704" s="39" t="str">
        <f ca="1">Rutas_Despiece!M704</f>
        <v>Vuelta</v>
      </c>
      <c r="Q704" s="39" t="str">
        <f ca="1">Rutas_Despiece!N704</f>
        <v/>
      </c>
      <c r="R704" s="39" t="str">
        <f ca="1">Rutas_Despiece!O704</f>
        <v/>
      </c>
      <c r="S704" s="39" t="str">
        <f ca="1">Rutas_Despiece!P704</f>
        <v/>
      </c>
      <c r="T704" s="39" t="str">
        <f ca="1">Rutas_Despiece!Q704</f>
        <v/>
      </c>
    </row>
    <row r="705" spans="1:20" x14ac:dyDescent="0.25">
      <c r="A705">
        <f ca="1">IF(Rutas_Despiece!A705&lt;&gt;Rutas_Despiece!A704,1,0)</f>
        <v>0</v>
      </c>
      <c r="B705" s="69" t="s">
        <v>1174</v>
      </c>
      <c r="C705">
        <f t="shared" ca="1" si="41"/>
        <v>1</v>
      </c>
      <c r="D705">
        <f t="shared" ca="1" si="42"/>
        <v>672</v>
      </c>
      <c r="E705">
        <f t="shared" ca="1" si="44"/>
        <v>990</v>
      </c>
      <c r="F705">
        <f t="shared" ca="1" si="43"/>
        <v>702</v>
      </c>
      <c r="G705" t="str">
        <f ca="1">INDEX(Rutas_Despiece!C:C,MATCH($F705,$D:$D,0))</f>
        <v>Rutas_Habituales_MTN</v>
      </c>
      <c r="H705" t="str">
        <f ca="1">INDEX(Rutas_Despiece!$D:$D,MATCH($F705,$D:$D,0))</f>
        <v>Ruta 19_20</v>
      </c>
      <c r="I705">
        <f ca="1">INDEX(Rutas_Despiece!$J:$J,MATCH($F705,$D:$D,0))</f>
        <v>41.749628000000001</v>
      </c>
      <c r="J705">
        <f ca="1">INDEX(Rutas_Despiece!$K:$K,MATCH($F705,$D:$D,0))</f>
        <v>-1.1755139999999999</v>
      </c>
      <c r="L705" t="str">
        <f ca="1">INDEX(Rutas_Despiece!$F:$F,MATCH($F705,$D:$D,0))&amp;" "&amp;INDEX(Rutas_Despiece!$G:$G,MATCH($F705,$D:$D,0))</f>
        <v xml:space="preserve">Pol. Ind Entrerrios </v>
      </c>
      <c r="M705" t="str">
        <f ca="1">INDEX(Rutas_Despiece!$H:$H,MATCH($F705,$D:$D,0))</f>
        <v>Figueruelas</v>
      </c>
      <c r="N705" t="str">
        <f ca="1">INDEX(Rutas_Despiece!$I:$I,MATCH($F705,$D:$D,0))</f>
        <v>Zaragoza, España</v>
      </c>
      <c r="O705" t="str">
        <f ca="1">INDEX(Rutas_Despiece!$L:$L,MATCH($F705,$D:$D,0))</f>
        <v>Opel Puerta 5</v>
      </c>
      <c r="P705" s="39" t="str">
        <f ca="1">Rutas_Despiece!M705</f>
        <v>Vuelta</v>
      </c>
      <c r="Q705" s="39" t="str">
        <f ca="1">Rutas_Despiece!N705</f>
        <v/>
      </c>
      <c r="R705" s="39" t="str">
        <f ca="1">Rutas_Despiece!O705</f>
        <v/>
      </c>
      <c r="S705" s="39" t="str">
        <f ca="1">Rutas_Despiece!P705</f>
        <v/>
      </c>
      <c r="T705" s="39" t="str">
        <f ca="1">Rutas_Despiece!Q705</f>
        <v/>
      </c>
    </row>
    <row r="706" spans="1:20" x14ac:dyDescent="0.25">
      <c r="A706">
        <f ca="1">IF(Rutas_Despiece!A706&lt;&gt;Rutas_Despiece!A705,1,0)</f>
        <v>0</v>
      </c>
      <c r="B706" s="69" t="s">
        <v>1174</v>
      </c>
      <c r="C706">
        <f t="shared" ca="1" si="41"/>
        <v>1</v>
      </c>
      <c r="D706">
        <f t="shared" ca="1" si="42"/>
        <v>673</v>
      </c>
      <c r="E706">
        <f t="shared" ca="1" si="44"/>
        <v>990</v>
      </c>
      <c r="F706">
        <f t="shared" ca="1" si="43"/>
        <v>703</v>
      </c>
      <c r="G706" t="str">
        <f ca="1">INDEX(Rutas_Despiece!C:C,MATCH($F706,$D:$D,0))</f>
        <v>Rutas_Habituales_MTN</v>
      </c>
      <c r="H706" t="str">
        <f ca="1">INDEX(Rutas_Despiece!$D:$D,MATCH($F706,$D:$D,0))</f>
        <v>Ruta 19_20</v>
      </c>
      <c r="I706">
        <f ca="1">INDEX(Rutas_Despiece!$J:$J,MATCH($F706,$D:$D,0))</f>
        <v>41.749628000000001</v>
      </c>
      <c r="J706">
        <f ca="1">INDEX(Rutas_Despiece!$K:$K,MATCH($F706,$D:$D,0))</f>
        <v>-1.1755139999999999</v>
      </c>
      <c r="L706" t="str">
        <f ca="1">INDEX(Rutas_Despiece!$F:$F,MATCH($F706,$D:$D,0))&amp;" "&amp;INDEX(Rutas_Despiece!$G:$G,MATCH($F706,$D:$D,0))</f>
        <v xml:space="preserve">Pol. Ind Entrerrios </v>
      </c>
      <c r="M706" t="str">
        <f ca="1">INDEX(Rutas_Despiece!$H:$H,MATCH($F706,$D:$D,0))</f>
        <v>Figueruelas</v>
      </c>
      <c r="N706" t="str">
        <f ca="1">INDEX(Rutas_Despiece!$I:$I,MATCH($F706,$D:$D,0))</f>
        <v>Zaragoza, España</v>
      </c>
      <c r="O706" t="str">
        <f ca="1">INDEX(Rutas_Despiece!$L:$L,MATCH($F706,$D:$D,0))</f>
        <v>Opel Puerta 5</v>
      </c>
      <c r="P706" s="39" t="str">
        <f ca="1">Rutas_Despiece!M706</f>
        <v>Vuelta</v>
      </c>
      <c r="Q706" s="39" t="str">
        <f ca="1">Rutas_Despiece!N706</f>
        <v/>
      </c>
      <c r="R706" s="39" t="str">
        <f ca="1">Rutas_Despiece!O706</f>
        <v/>
      </c>
      <c r="S706" s="39" t="str">
        <f ca="1">Rutas_Despiece!P706</f>
        <v/>
      </c>
      <c r="T706" s="39" t="str">
        <f ca="1">Rutas_Despiece!Q706</f>
        <v/>
      </c>
    </row>
    <row r="707" spans="1:20" x14ac:dyDescent="0.25">
      <c r="A707">
        <f ca="1">IF(Rutas_Despiece!A707&lt;&gt;Rutas_Despiece!A706,1,0)</f>
        <v>0</v>
      </c>
      <c r="B707" s="69" t="s">
        <v>1174</v>
      </c>
      <c r="C707">
        <f t="shared" ref="C707:C770" ca="1" si="45">IF(A707,0,1)</f>
        <v>1</v>
      </c>
      <c r="D707">
        <f t="shared" ca="1" si="42"/>
        <v>674</v>
      </c>
      <c r="E707">
        <f t="shared" ca="1" si="44"/>
        <v>990</v>
      </c>
      <c r="F707">
        <f t="shared" ca="1" si="43"/>
        <v>704</v>
      </c>
      <c r="G707" t="str">
        <f ca="1">INDEX(Rutas_Despiece!C:C,MATCH($F707,$D:$D,0))</f>
        <v>Rutas_Habituales_MTN</v>
      </c>
      <c r="H707" t="str">
        <f ca="1">INDEX(Rutas_Despiece!$D:$D,MATCH($F707,$D:$D,0))</f>
        <v>Ruta 19_20</v>
      </c>
      <c r="I707">
        <f ca="1">INDEX(Rutas_Despiece!$J:$J,MATCH($F707,$D:$D,0))</f>
        <v>41.640898399999998</v>
      </c>
      <c r="J707">
        <f ca="1">INDEX(Rutas_Despiece!$K:$K,MATCH($F707,$D:$D,0))</f>
        <v>-0.89523739999999996</v>
      </c>
      <c r="L707" t="str">
        <f ca="1">INDEX(Rutas_Despiece!$F:$F,MATCH($F707,$D:$D,0))&amp;" "&amp;INDEX(Rutas_Despiece!$G:$G,MATCH($F707,$D:$D,0))</f>
        <v xml:space="preserve">Plaza San Francisco  </v>
      </c>
      <c r="M707" t="str">
        <f ca="1">INDEX(Rutas_Despiece!$H:$H,MATCH($F707,$D:$D,0))</f>
        <v>Zaragoza</v>
      </c>
      <c r="N707" t="str">
        <f ca="1">INDEX(Rutas_Despiece!$I:$I,MATCH($F707,$D:$D,0))</f>
        <v>Zaragoza, España</v>
      </c>
      <c r="O707" t="str">
        <f ca="1">INDEX(Rutas_Despiece!$L:$L,MATCH($F707,$D:$D,0))</f>
        <v>Kiosco Prensa - Pd. Bus</v>
      </c>
      <c r="P707" s="39" t="str">
        <f ca="1">Rutas_Despiece!M707</f>
        <v>Vuelta</v>
      </c>
      <c r="Q707" s="39" t="str">
        <f ca="1">Rutas_Despiece!N707</f>
        <v/>
      </c>
      <c r="R707" s="39" t="str">
        <f ca="1">Rutas_Despiece!O707</f>
        <v/>
      </c>
      <c r="S707" s="39" t="str">
        <f ca="1">Rutas_Despiece!P707</f>
        <v/>
      </c>
      <c r="T707" s="39" t="str">
        <f ca="1">Rutas_Despiece!Q707</f>
        <v/>
      </c>
    </row>
    <row r="708" spans="1:20" x14ac:dyDescent="0.25">
      <c r="A708">
        <f ca="1">IF(Rutas_Despiece!A708&lt;&gt;Rutas_Despiece!A707,1,0)</f>
        <v>0</v>
      </c>
      <c r="B708" s="69" t="s">
        <v>1174</v>
      </c>
      <c r="C708">
        <f t="shared" ca="1" si="45"/>
        <v>1</v>
      </c>
      <c r="D708">
        <f t="shared" ref="D708:D771" ca="1" si="46">D707+C708</f>
        <v>675</v>
      </c>
      <c r="E708">
        <f t="shared" ca="1" si="44"/>
        <v>990</v>
      </c>
      <c r="F708">
        <f t="shared" ref="F708:F771" ca="1" si="47">IF(F707&lt;E708,F707+1,"")</f>
        <v>705</v>
      </c>
      <c r="G708" t="str">
        <f ca="1">INDEX(Rutas_Despiece!C:C,MATCH($F708,$D:$D,0))</f>
        <v>Rutas_Habituales_MTN</v>
      </c>
      <c r="H708" t="str">
        <f ca="1">INDEX(Rutas_Despiece!$D:$D,MATCH($F708,$D:$D,0))</f>
        <v>Ruta 19_20</v>
      </c>
      <c r="I708">
        <f ca="1">INDEX(Rutas_Despiece!$J:$J,MATCH($F708,$D:$D,0))</f>
        <v>41.639068000000002</v>
      </c>
      <c r="J708">
        <f ca="1">INDEX(Rutas_Despiece!$K:$K,MATCH($F708,$D:$D,0))</f>
        <v>-0.90578499999999995</v>
      </c>
      <c r="L708" t="str">
        <f ca="1">INDEX(Rutas_Despiece!$F:$F,MATCH($F708,$D:$D,0))&amp;" "&amp;INDEX(Rutas_Despiece!$G:$G,MATCH($F708,$D:$D,0))</f>
        <v xml:space="preserve">Condes de Aragón nº 14 </v>
      </c>
      <c r="M708" t="str">
        <f ca="1">INDEX(Rutas_Despiece!$H:$H,MATCH($F708,$D:$D,0))</f>
        <v>Zaragoza</v>
      </c>
      <c r="N708" t="str">
        <f ca="1">INDEX(Rutas_Despiece!$I:$I,MATCH($F708,$D:$D,0))</f>
        <v>Zaragoza, España</v>
      </c>
      <c r="O708" t="str">
        <f ca="1">INDEX(Rutas_Despiece!$L:$L,MATCH($F708,$D:$D,0))</f>
        <v>Pd. Bus</v>
      </c>
      <c r="P708" s="39" t="str">
        <f ca="1">Rutas_Despiece!M708</f>
        <v>Vuelta</v>
      </c>
      <c r="Q708" s="39" t="str">
        <f ca="1">Rutas_Despiece!N708</f>
        <v/>
      </c>
      <c r="R708" s="39" t="str">
        <f ca="1">Rutas_Despiece!O708</f>
        <v/>
      </c>
      <c r="S708" s="39" t="str">
        <f ca="1">Rutas_Despiece!P708</f>
        <v/>
      </c>
      <c r="T708" s="39" t="str">
        <f ca="1">Rutas_Despiece!Q708</f>
        <v/>
      </c>
    </row>
    <row r="709" spans="1:20" x14ac:dyDescent="0.25">
      <c r="A709">
        <f ca="1">IF(Rutas_Despiece!A709&lt;&gt;Rutas_Despiece!A708,1,0)</f>
        <v>0</v>
      </c>
      <c r="B709" s="69" t="s">
        <v>1174</v>
      </c>
      <c r="C709">
        <f t="shared" ca="1" si="45"/>
        <v>1</v>
      </c>
      <c r="D709">
        <f t="shared" ca="1" si="46"/>
        <v>676</v>
      </c>
      <c r="E709">
        <f t="shared" ref="E709:E772" ca="1" si="48">E708</f>
        <v>990</v>
      </c>
      <c r="F709">
        <f t="shared" ca="1" si="47"/>
        <v>706</v>
      </c>
      <c r="G709" t="str">
        <f ca="1">INDEX(Rutas_Despiece!C:C,MATCH($F709,$D:$D,0))</f>
        <v>Rutas_Habituales_MTN</v>
      </c>
      <c r="H709" t="str">
        <f ca="1">INDEX(Rutas_Despiece!$D:$D,MATCH($F709,$D:$D,0))</f>
        <v>Ruta 19_20</v>
      </c>
      <c r="I709">
        <f ca="1">INDEX(Rutas_Despiece!$J:$J,MATCH($F709,$D:$D,0))</f>
        <v>41.641230999999998</v>
      </c>
      <c r="J709">
        <f ca="1">INDEX(Rutas_Despiece!$K:$K,MATCH($F709,$D:$D,0))</f>
        <v>-0.90834400000000004</v>
      </c>
      <c r="L709" t="str">
        <f ca="1">INDEX(Rutas_Despiece!$F:$F,MATCH($F709,$D:$D,0))&amp;" "&amp;INDEX(Rutas_Despiece!$G:$G,MATCH($F709,$D:$D,0))</f>
        <v>Juan Carlos I nº 39</v>
      </c>
      <c r="M709" t="str">
        <f ca="1">INDEX(Rutas_Despiece!$H:$H,MATCH($F709,$D:$D,0))</f>
        <v>Zaragoza</v>
      </c>
      <c r="N709" t="str">
        <f ca="1">INDEX(Rutas_Despiece!$I:$I,MATCH($F709,$D:$D,0))</f>
        <v>Zaragoza, España</v>
      </c>
      <c r="O709">
        <f ca="1">INDEX(Rutas_Despiece!$L:$L,MATCH($F709,$D:$D,0))</f>
        <v>0</v>
      </c>
      <c r="P709" s="39" t="str">
        <f ca="1">Rutas_Despiece!M709</f>
        <v>Vuelta</v>
      </c>
      <c r="Q709" s="39" t="str">
        <f ca="1">Rutas_Despiece!N709</f>
        <v/>
      </c>
      <c r="R709" s="39" t="str">
        <f ca="1">Rutas_Despiece!O709</f>
        <v/>
      </c>
      <c r="S709" s="39" t="str">
        <f ca="1">Rutas_Despiece!P709</f>
        <v/>
      </c>
      <c r="T709" s="39" t="str">
        <f ca="1">Rutas_Despiece!Q709</f>
        <v/>
      </c>
    </row>
    <row r="710" spans="1:20" x14ac:dyDescent="0.25">
      <c r="A710">
        <f ca="1">IF(Rutas_Despiece!A710&lt;&gt;Rutas_Despiece!A709,1,0)</f>
        <v>0</v>
      </c>
      <c r="B710" s="69" t="s">
        <v>1174</v>
      </c>
      <c r="C710">
        <f t="shared" ca="1" si="45"/>
        <v>1</v>
      </c>
      <c r="D710">
        <f t="shared" ca="1" si="46"/>
        <v>677</v>
      </c>
      <c r="E710">
        <f t="shared" ca="1" si="48"/>
        <v>990</v>
      </c>
      <c r="F710">
        <f t="shared" ca="1" si="47"/>
        <v>707</v>
      </c>
      <c r="G710" t="str">
        <f ca="1">INDEX(Rutas_Despiece!C:C,MATCH($F710,$D:$D,0))</f>
        <v>Rutas_Habituales_MTN</v>
      </c>
      <c r="H710" t="str">
        <f ca="1">INDEX(Rutas_Despiece!$D:$D,MATCH($F710,$D:$D,0))</f>
        <v>Ruta 19_20</v>
      </c>
      <c r="I710">
        <f ca="1">INDEX(Rutas_Despiece!$J:$J,MATCH($F710,$D:$D,0))</f>
        <v>41.645200000000003</v>
      </c>
      <c r="J710">
        <f ca="1">INDEX(Rutas_Despiece!$K:$K,MATCH($F710,$D:$D,0))</f>
        <v>-0.91062200000000004</v>
      </c>
      <c r="L710" t="str">
        <f ca="1">INDEX(Rutas_Despiece!$F:$F,MATCH($F710,$D:$D,0))&amp;" "&amp;INDEX(Rutas_Despiece!$G:$G,MATCH($F710,$D:$D,0))</f>
        <v>Juan Carlos I nº 3</v>
      </c>
      <c r="M710" t="str">
        <f ca="1">INDEX(Rutas_Despiece!$H:$H,MATCH($F710,$D:$D,0))</f>
        <v>Zaragoza</v>
      </c>
      <c r="N710" t="str">
        <f ca="1">INDEX(Rutas_Despiece!$I:$I,MATCH($F710,$D:$D,0))</f>
        <v>Zaragoza, España</v>
      </c>
      <c r="O710">
        <f ca="1">INDEX(Rutas_Despiece!$L:$L,MATCH($F710,$D:$D,0))</f>
        <v>0</v>
      </c>
      <c r="P710" s="39" t="str">
        <f ca="1">Rutas_Despiece!M710</f>
        <v>Vuelta</v>
      </c>
      <c r="Q710" s="39" t="str">
        <f ca="1">Rutas_Despiece!N710</f>
        <v/>
      </c>
      <c r="R710" s="39" t="str">
        <f ca="1">Rutas_Despiece!O710</f>
        <v/>
      </c>
      <c r="S710" s="39" t="str">
        <f ca="1">Rutas_Despiece!P710</f>
        <v/>
      </c>
      <c r="T710" s="39" t="str">
        <f ca="1">Rutas_Despiece!Q710</f>
        <v/>
      </c>
    </row>
    <row r="711" spans="1:20" x14ac:dyDescent="0.25">
      <c r="A711">
        <f ca="1">IF(Rutas_Despiece!A711&lt;&gt;Rutas_Despiece!A710,1,0)</f>
        <v>0</v>
      </c>
      <c r="B711" s="69" t="s">
        <v>1174</v>
      </c>
      <c r="C711">
        <f t="shared" ca="1" si="45"/>
        <v>1</v>
      </c>
      <c r="D711">
        <f t="shared" ca="1" si="46"/>
        <v>678</v>
      </c>
      <c r="E711">
        <f t="shared" ca="1" si="48"/>
        <v>990</v>
      </c>
      <c r="F711">
        <f t="shared" ca="1" si="47"/>
        <v>708</v>
      </c>
      <c r="G711" t="str">
        <f ca="1">INDEX(Rutas_Despiece!C:C,MATCH($F711,$D:$D,0))</f>
        <v>Rutas_Habituales_MTN</v>
      </c>
      <c r="H711" t="str">
        <f ca="1">INDEX(Rutas_Despiece!$D:$D,MATCH($F711,$D:$D,0))</f>
        <v>Ruta 19_20</v>
      </c>
      <c r="I711">
        <f ca="1">INDEX(Rutas_Despiece!$J:$J,MATCH($F711,$D:$D,0))</f>
        <v>41.648414000000002</v>
      </c>
      <c r="J711">
        <f ca="1">INDEX(Rutas_Despiece!$K:$K,MATCH($F711,$D:$D,0))</f>
        <v>-0.90841000000000005</v>
      </c>
      <c r="L711" t="str">
        <f ca="1">INDEX(Rutas_Despiece!$F:$F,MATCH($F711,$D:$D,0))&amp;" "&amp;INDEX(Rutas_Despiece!$G:$G,MATCH($F711,$D:$D,0))</f>
        <v xml:space="preserve">Vía Univérsitas nº 44 </v>
      </c>
      <c r="M711" t="str">
        <f ca="1">INDEX(Rutas_Despiece!$H:$H,MATCH($F711,$D:$D,0))</f>
        <v>Zaragoza</v>
      </c>
      <c r="N711" t="str">
        <f ca="1">INDEX(Rutas_Despiece!$I:$I,MATCH($F711,$D:$D,0))</f>
        <v>Zaragoza, España</v>
      </c>
      <c r="O711" t="str">
        <f ca="1">INDEX(Rutas_Despiece!$L:$L,MATCH($F711,$D:$D,0))</f>
        <v>Pd. Bus</v>
      </c>
      <c r="P711" s="39" t="str">
        <f ca="1">Rutas_Despiece!M711</f>
        <v>Vuelta</v>
      </c>
      <c r="Q711" s="39" t="str">
        <f ca="1">Rutas_Despiece!N711</f>
        <v/>
      </c>
      <c r="R711" s="39" t="str">
        <f ca="1">Rutas_Despiece!O711</f>
        <v/>
      </c>
      <c r="S711" s="39" t="str">
        <f ca="1">Rutas_Despiece!P711</f>
        <v/>
      </c>
      <c r="T711" s="39" t="str">
        <f ca="1">Rutas_Despiece!Q711</f>
        <v/>
      </c>
    </row>
    <row r="712" spans="1:20" x14ac:dyDescent="0.25">
      <c r="A712">
        <f ca="1">IF(Rutas_Despiece!A712&lt;&gt;Rutas_Despiece!A711,1,0)</f>
        <v>0</v>
      </c>
      <c r="B712" s="69" t="s">
        <v>1174</v>
      </c>
      <c r="C712">
        <f t="shared" ca="1" si="45"/>
        <v>1</v>
      </c>
      <c r="D712">
        <f t="shared" ca="1" si="46"/>
        <v>679</v>
      </c>
      <c r="E712">
        <f t="shared" ca="1" si="48"/>
        <v>990</v>
      </c>
      <c r="F712">
        <f t="shared" ca="1" si="47"/>
        <v>709</v>
      </c>
      <c r="G712" t="str">
        <f ca="1">INDEX(Rutas_Despiece!C:C,MATCH($F712,$D:$D,0))</f>
        <v>Rutas_Habituales_MTN</v>
      </c>
      <c r="H712" t="str">
        <f ca="1">INDEX(Rutas_Despiece!$D:$D,MATCH($F712,$D:$D,0))</f>
        <v>Ruta 20_20</v>
      </c>
      <c r="I712">
        <f ca="1">INDEX(Rutas_Despiece!$J:$J,MATCH($F712,$D:$D,0))</f>
        <v>41.701644999999999</v>
      </c>
      <c r="J712">
        <f ca="1">INDEX(Rutas_Despiece!$K:$K,MATCH($F712,$D:$D,0))</f>
        <v>-0.99987219999999999</v>
      </c>
      <c r="L712" t="str">
        <f ca="1">INDEX(Rutas_Despiece!$F:$F,MATCH($F712,$D:$D,0))&amp;" "&amp;INDEX(Rutas_Despiece!$G:$G,MATCH($F712,$D:$D,0))</f>
        <v xml:space="preserve">Ctra. Logroño </v>
      </c>
      <c r="M712" t="str">
        <f ca="1">INDEX(Rutas_Despiece!$H:$H,MATCH($F712,$D:$D,0))</f>
        <v xml:space="preserve">Utebo </v>
      </c>
      <c r="N712" t="str">
        <f ca="1">INDEX(Rutas_Despiece!$I:$I,MATCH($F712,$D:$D,0))</f>
        <v>Zaragoza, España</v>
      </c>
      <c r="O712" t="str">
        <f ca="1">INDEX(Rutas_Despiece!$L:$L,MATCH($F712,$D:$D,0))</f>
        <v>Desvío Utebo - Pd. Bus (?)</v>
      </c>
      <c r="P712" s="39" t="str">
        <f ca="1">Rutas_Despiece!M712</f>
        <v>Vuelta</v>
      </c>
      <c r="Q712" s="39" t="str">
        <f ca="1">Rutas_Despiece!N712</f>
        <v/>
      </c>
      <c r="R712" s="39" t="str">
        <f ca="1">Rutas_Despiece!O712</f>
        <v/>
      </c>
      <c r="S712" s="39" t="str">
        <f ca="1">Rutas_Despiece!P712</f>
        <v/>
      </c>
      <c r="T712" s="39" t="str">
        <f ca="1">Rutas_Despiece!Q712</f>
        <v/>
      </c>
    </row>
    <row r="713" spans="1:20" x14ac:dyDescent="0.25">
      <c r="A713">
        <f ca="1">IF(Rutas_Despiece!A713&lt;&gt;Rutas_Despiece!A712,1,0)</f>
        <v>0</v>
      </c>
      <c r="B713" s="69" t="s">
        <v>1174</v>
      </c>
      <c r="C713">
        <f t="shared" ca="1" si="45"/>
        <v>1</v>
      </c>
      <c r="D713">
        <f t="shared" ca="1" si="46"/>
        <v>680</v>
      </c>
      <c r="E713">
        <f t="shared" ca="1" si="48"/>
        <v>990</v>
      </c>
      <c r="F713">
        <f t="shared" ca="1" si="47"/>
        <v>710</v>
      </c>
      <c r="G713" t="str">
        <f ca="1">INDEX(Rutas_Despiece!C:C,MATCH($F713,$D:$D,0))</f>
        <v>Rutas_Habituales_MTN</v>
      </c>
      <c r="H713" t="str">
        <f ca="1">INDEX(Rutas_Despiece!$D:$D,MATCH($F713,$D:$D,0))</f>
        <v>Ruta 20_20</v>
      </c>
      <c r="I713">
        <f ca="1">INDEX(Rutas_Despiece!$J:$J,MATCH($F713,$D:$D,0))</f>
        <v>41.714619999999996</v>
      </c>
      <c r="J713">
        <f ca="1">INDEX(Rutas_Despiece!$K:$K,MATCH($F713,$D:$D,0))</f>
        <v>-1.02003</v>
      </c>
      <c r="L713" t="str">
        <f ca="1">INDEX(Rutas_Despiece!$F:$F,MATCH($F713,$D:$D,0))&amp;" "&amp;INDEX(Rutas_Despiece!$G:$G,MATCH($F713,$D:$D,0))</f>
        <v xml:space="preserve">Ctra. Logroño  </v>
      </c>
      <c r="M713" t="str">
        <f ca="1">INDEX(Rutas_Despiece!$H:$H,MATCH($F713,$D:$D,0))</f>
        <v>Casetas</v>
      </c>
      <c r="N713" t="str">
        <f ca="1">INDEX(Rutas_Despiece!$I:$I,MATCH($F713,$D:$D,0))</f>
        <v>Zaragoza, España</v>
      </c>
      <c r="O713" t="str">
        <f ca="1">INDEX(Rutas_Despiece!$L:$L,MATCH($F713,$D:$D,0))</f>
        <v>Chocolates Lacasa - Pd. Bus (?)</v>
      </c>
      <c r="P713" s="39" t="str">
        <f ca="1">Rutas_Despiece!M713</f>
        <v>Vuelta</v>
      </c>
      <c r="Q713" s="39" t="str">
        <f ca="1">Rutas_Despiece!N713</f>
        <v/>
      </c>
      <c r="R713" s="39" t="str">
        <f ca="1">Rutas_Despiece!O713</f>
        <v/>
      </c>
      <c r="S713" s="39" t="str">
        <f ca="1">Rutas_Despiece!P713</f>
        <v/>
      </c>
      <c r="T713" s="39" t="str">
        <f ca="1">Rutas_Despiece!Q713</f>
        <v/>
      </c>
    </row>
    <row r="714" spans="1:20" x14ac:dyDescent="0.25">
      <c r="A714">
        <f ca="1">IF(Rutas_Despiece!A714&lt;&gt;Rutas_Despiece!A713,1,0)</f>
        <v>0</v>
      </c>
      <c r="B714" s="69" t="s">
        <v>1174</v>
      </c>
      <c r="C714">
        <f t="shared" ca="1" si="45"/>
        <v>1</v>
      </c>
      <c r="D714">
        <f t="shared" ca="1" si="46"/>
        <v>681</v>
      </c>
      <c r="E714">
        <f t="shared" ca="1" si="48"/>
        <v>990</v>
      </c>
      <c r="F714">
        <f t="shared" ca="1" si="47"/>
        <v>711</v>
      </c>
      <c r="G714" t="str">
        <f ca="1">INDEX(Rutas_Despiece!C:C,MATCH($F714,$D:$D,0))</f>
        <v>Rutas_Habituales_MTN</v>
      </c>
      <c r="H714" t="str">
        <f ca="1">INDEX(Rutas_Despiece!$D:$D,MATCH($F714,$D:$D,0))</f>
        <v>Ruta 20_20</v>
      </c>
      <c r="I714">
        <f ca="1">INDEX(Rutas_Despiece!$J:$J,MATCH($F714,$D:$D,0))</f>
        <v>41.716728099999997</v>
      </c>
      <c r="J714">
        <f ca="1">INDEX(Rutas_Despiece!$K:$K,MATCH($F714,$D:$D,0))</f>
        <v>-1.0239408000000001</v>
      </c>
      <c r="L714" t="str">
        <f ca="1">INDEX(Rutas_Despiece!$F:$F,MATCH($F714,$D:$D,0))&amp;" "&amp;INDEX(Rutas_Despiece!$G:$G,MATCH($F714,$D:$D,0))</f>
        <v xml:space="preserve">Calle Canteras  </v>
      </c>
      <c r="M714" t="str">
        <f ca="1">INDEX(Rutas_Despiece!$H:$H,MATCH($F714,$D:$D,0))</f>
        <v>Casetas</v>
      </c>
      <c r="N714" t="str">
        <f ca="1">INDEX(Rutas_Despiece!$I:$I,MATCH($F714,$D:$D,0))</f>
        <v>Zaragoza, España</v>
      </c>
      <c r="O714" t="str">
        <f ca="1">INDEX(Rutas_Despiece!$L:$L,MATCH($F714,$D:$D,0))</f>
        <v>Pd. Bus</v>
      </c>
      <c r="P714" s="39" t="str">
        <f ca="1">Rutas_Despiece!M714</f>
        <v>Vuelta</v>
      </c>
      <c r="Q714" s="39" t="str">
        <f ca="1">Rutas_Despiece!N714</f>
        <v/>
      </c>
      <c r="R714" s="39" t="str">
        <f ca="1">Rutas_Despiece!O714</f>
        <v/>
      </c>
      <c r="S714" s="39" t="str">
        <f ca="1">Rutas_Despiece!P714</f>
        <v/>
      </c>
      <c r="T714" s="39" t="str">
        <f ca="1">Rutas_Despiece!Q714</f>
        <v/>
      </c>
    </row>
    <row r="715" spans="1:20" x14ac:dyDescent="0.25">
      <c r="A715">
        <f ca="1">IF(Rutas_Despiece!A715&lt;&gt;Rutas_Despiece!A714,1,0)</f>
        <v>0</v>
      </c>
      <c r="B715" s="69" t="s">
        <v>1174</v>
      </c>
      <c r="C715">
        <f t="shared" ca="1" si="45"/>
        <v>1</v>
      </c>
      <c r="D715">
        <f t="shared" ca="1" si="46"/>
        <v>682</v>
      </c>
      <c r="E715">
        <f t="shared" ca="1" si="48"/>
        <v>990</v>
      </c>
      <c r="F715">
        <f t="shared" ca="1" si="47"/>
        <v>712</v>
      </c>
      <c r="G715" t="str">
        <f ca="1">INDEX(Rutas_Despiece!C:C,MATCH($F715,$D:$D,0))</f>
        <v>Rutas_Habituales_MTN</v>
      </c>
      <c r="H715" t="str">
        <f ca="1">INDEX(Rutas_Despiece!$D:$D,MATCH($F715,$D:$D,0))</f>
        <v>Ruta 20_20</v>
      </c>
      <c r="I715">
        <f ca="1">INDEX(Rutas_Despiece!$J:$J,MATCH($F715,$D:$D,0))</f>
        <v>41.718078800000001</v>
      </c>
      <c r="J715">
        <f ca="1">INDEX(Rutas_Despiece!$K:$K,MATCH($F715,$D:$D,0))</f>
        <v>-1.0266112000000001</v>
      </c>
      <c r="L715" t="str">
        <f ca="1">INDEX(Rutas_Despiece!$F:$F,MATCH($F715,$D:$D,0))&amp;" "&amp;INDEX(Rutas_Despiece!$G:$G,MATCH($F715,$D:$D,0))</f>
        <v>Avenida de Logroño  nº 14</v>
      </c>
      <c r="M715" t="str">
        <f ca="1">INDEX(Rutas_Despiece!$H:$H,MATCH($F715,$D:$D,0))</f>
        <v>Casetas</v>
      </c>
      <c r="N715" t="str">
        <f ca="1">INDEX(Rutas_Despiece!$I:$I,MATCH($F715,$D:$D,0))</f>
        <v>Zaragoza, España</v>
      </c>
      <c r="O715" t="str">
        <f ca="1">INDEX(Rutas_Despiece!$L:$L,MATCH($F715,$D:$D,0))</f>
        <v>Pd. Bus</v>
      </c>
      <c r="P715" s="39" t="str">
        <f ca="1">Rutas_Despiece!M715</f>
        <v>Vuelta</v>
      </c>
      <c r="Q715" s="39" t="str">
        <f ca="1">Rutas_Despiece!N715</f>
        <v/>
      </c>
      <c r="R715" s="39" t="str">
        <f ca="1">Rutas_Despiece!O715</f>
        <v/>
      </c>
      <c r="S715" s="39" t="str">
        <f ca="1">Rutas_Despiece!P715</f>
        <v/>
      </c>
      <c r="T715" s="39" t="str">
        <f ca="1">Rutas_Despiece!Q715</f>
        <v/>
      </c>
    </row>
    <row r="716" spans="1:20" x14ac:dyDescent="0.25">
      <c r="A716">
        <f ca="1">IF(Rutas_Despiece!A716&lt;&gt;Rutas_Despiece!A715,1,0)</f>
        <v>1</v>
      </c>
      <c r="B716" s="69" t="s">
        <v>1174</v>
      </c>
      <c r="C716">
        <f t="shared" ca="1" si="45"/>
        <v>0</v>
      </c>
      <c r="D716">
        <f t="shared" ca="1" si="46"/>
        <v>682</v>
      </c>
      <c r="E716">
        <f t="shared" ca="1" si="48"/>
        <v>990</v>
      </c>
      <c r="F716">
        <f t="shared" ca="1" si="47"/>
        <v>713</v>
      </c>
      <c r="G716" t="str">
        <f ca="1">INDEX(Rutas_Despiece!C:C,MATCH($F716,$D:$D,0))</f>
        <v>Rutas_Habituales_MTN</v>
      </c>
      <c r="H716" t="str">
        <f ca="1">INDEX(Rutas_Despiece!$D:$D,MATCH($F716,$D:$D,0))</f>
        <v>Ruta 20_20</v>
      </c>
      <c r="I716">
        <f ca="1">INDEX(Rutas_Despiece!$J:$J,MATCH($F716,$D:$D,0))</f>
        <v>41.719659499999999</v>
      </c>
      <c r="J716">
        <f ca="1">INDEX(Rutas_Despiece!$K:$K,MATCH($F716,$D:$D,0))</f>
        <v>-1.0297381999999999</v>
      </c>
      <c r="L716" t="str">
        <f ca="1">INDEX(Rutas_Despiece!$F:$F,MATCH($F716,$D:$D,0))&amp;" "&amp;INDEX(Rutas_Despiece!$G:$G,MATCH($F716,$D:$D,0))</f>
        <v>Avenida de Logroño  nº 76</v>
      </c>
      <c r="M716" t="str">
        <f ca="1">INDEX(Rutas_Despiece!$H:$H,MATCH($F716,$D:$D,0))</f>
        <v>Casetas</v>
      </c>
      <c r="N716" t="str">
        <f ca="1">INDEX(Rutas_Despiece!$I:$I,MATCH($F716,$D:$D,0))</f>
        <v>Zaragoza, España</v>
      </c>
      <c r="O716" t="str">
        <f ca="1">INDEX(Rutas_Despiece!$L:$L,MATCH($F716,$D:$D,0))</f>
        <v>Cuartel - Pd. Bus</v>
      </c>
      <c r="P716" s="39" t="str">
        <f ca="1">Rutas_Despiece!M716</f>
        <v>Ida</v>
      </c>
      <c r="Q716" s="39" t="str">
        <f ca="1">Rutas_Despiece!N716</f>
        <v/>
      </c>
      <c r="R716" s="39" t="str">
        <f ca="1">Rutas_Despiece!O716</f>
        <v/>
      </c>
      <c r="S716" s="39" t="str">
        <f ca="1">Rutas_Despiece!P716</f>
        <v/>
      </c>
      <c r="T716" s="39">
        <f ca="1">Rutas_Despiece!Q716</f>
        <v>0</v>
      </c>
    </row>
    <row r="717" spans="1:20" x14ac:dyDescent="0.25">
      <c r="A717">
        <f ca="1">IF(Rutas_Despiece!A717&lt;&gt;Rutas_Despiece!A716,1,0)</f>
        <v>0</v>
      </c>
      <c r="B717" s="69" t="s">
        <v>1174</v>
      </c>
      <c r="C717">
        <f t="shared" ca="1" si="45"/>
        <v>1</v>
      </c>
      <c r="D717">
        <f t="shared" ca="1" si="46"/>
        <v>683</v>
      </c>
      <c r="E717">
        <f t="shared" ca="1" si="48"/>
        <v>990</v>
      </c>
      <c r="F717">
        <f t="shared" ca="1" si="47"/>
        <v>714</v>
      </c>
      <c r="G717" t="str">
        <f ca="1">INDEX(Rutas_Despiece!C:C,MATCH($F717,$D:$D,0))</f>
        <v>Rutas_Habituales_MTN</v>
      </c>
      <c r="H717" t="str">
        <f ca="1">INDEX(Rutas_Despiece!$D:$D,MATCH($F717,$D:$D,0))</f>
        <v>Ruta 20_20</v>
      </c>
      <c r="I717">
        <f ca="1">INDEX(Rutas_Despiece!$J:$J,MATCH($F717,$D:$D,0))</f>
        <v>41.722875899999998</v>
      </c>
      <c r="J717">
        <f ca="1">INDEX(Rutas_Despiece!$K:$K,MATCH($F717,$D:$D,0))</f>
        <v>-1.0368519</v>
      </c>
      <c r="L717" t="str">
        <f ca="1">INDEX(Rutas_Despiece!$F:$F,MATCH($F717,$D:$D,0))&amp;" "&amp;INDEX(Rutas_Despiece!$G:$G,MATCH($F717,$D:$D,0))</f>
        <v xml:space="preserve">Urbanización Alameda </v>
      </c>
      <c r="M717" t="str">
        <f ca="1">INDEX(Rutas_Despiece!$H:$H,MATCH($F717,$D:$D,0))</f>
        <v>Casetas</v>
      </c>
      <c r="N717" t="str">
        <f ca="1">INDEX(Rutas_Despiece!$I:$I,MATCH($F717,$D:$D,0))</f>
        <v>Zaragoza, España</v>
      </c>
      <c r="O717">
        <f ca="1">INDEX(Rutas_Despiece!$L:$L,MATCH($F717,$D:$D,0))</f>
        <v>0</v>
      </c>
      <c r="P717" s="39" t="str">
        <f ca="1">Rutas_Despiece!M717</f>
        <v>Ida</v>
      </c>
      <c r="Q717" s="39" t="str">
        <f ca="1">Rutas_Despiece!N717</f>
        <v>04:58</v>
      </c>
      <c r="R717" s="39" t="str">
        <f ca="1">Rutas_Despiece!O717</f>
        <v>12:55</v>
      </c>
      <c r="S717" s="39" t="str">
        <f ca="1">Rutas_Despiece!P717</f>
        <v>20:55</v>
      </c>
      <c r="T717" s="39">
        <f ca="1">Rutas_Despiece!Q717</f>
        <v>0</v>
      </c>
    </row>
    <row r="718" spans="1:20" x14ac:dyDescent="0.25">
      <c r="A718">
        <f ca="1">IF(Rutas_Despiece!A718&lt;&gt;Rutas_Despiece!A717,1,0)</f>
        <v>0</v>
      </c>
      <c r="B718" s="69" t="s">
        <v>1174</v>
      </c>
      <c r="C718">
        <f t="shared" ca="1" si="45"/>
        <v>1</v>
      </c>
      <c r="D718">
        <f t="shared" ca="1" si="46"/>
        <v>684</v>
      </c>
      <c r="E718">
        <f t="shared" ca="1" si="48"/>
        <v>990</v>
      </c>
      <c r="F718">
        <f t="shared" ca="1" si="47"/>
        <v>715</v>
      </c>
      <c r="G718" t="str">
        <f ca="1">INDEX(Rutas_Despiece!C:C,MATCH($F718,$D:$D,0))</f>
        <v>Rutas_Habituales_MTN</v>
      </c>
      <c r="H718" t="str">
        <f ca="1">INDEX(Rutas_Despiece!$D:$D,MATCH($F718,$D:$D,0))</f>
        <v>Ruta 20_20</v>
      </c>
      <c r="I718">
        <f ca="1">INDEX(Rutas_Despiece!$J:$J,MATCH($F718,$D:$D,0))</f>
        <v>41.749628000000001</v>
      </c>
      <c r="J718">
        <f ca="1">INDEX(Rutas_Despiece!$K:$K,MATCH($F718,$D:$D,0))</f>
        <v>-1.1755139999999999</v>
      </c>
      <c r="L718" t="str">
        <f ca="1">INDEX(Rutas_Despiece!$F:$F,MATCH($F718,$D:$D,0))&amp;" "&amp;INDEX(Rutas_Despiece!$G:$G,MATCH($F718,$D:$D,0))</f>
        <v xml:space="preserve">Pol. Ind Entrerrios </v>
      </c>
      <c r="M718" t="str">
        <f ca="1">INDEX(Rutas_Despiece!$H:$H,MATCH($F718,$D:$D,0))</f>
        <v>Figueruelas</v>
      </c>
      <c r="N718" t="str">
        <f ca="1">INDEX(Rutas_Despiece!$I:$I,MATCH($F718,$D:$D,0))</f>
        <v>Zaragoza, España</v>
      </c>
      <c r="O718" t="str">
        <f ca="1">INDEX(Rutas_Despiece!$L:$L,MATCH($F718,$D:$D,0))</f>
        <v>Opel Puerta 5</v>
      </c>
      <c r="P718" s="39" t="str">
        <f ca="1">Rutas_Despiece!M718</f>
        <v>Ida</v>
      </c>
      <c r="Q718" s="39" t="str">
        <f ca="1">Rutas_Despiece!N718</f>
        <v>05:00</v>
      </c>
      <c r="R718" s="39" t="str">
        <f ca="1">Rutas_Despiece!O718</f>
        <v>12:57</v>
      </c>
      <c r="S718" s="39" t="str">
        <f ca="1">Rutas_Despiece!P718</f>
        <v>20:57</v>
      </c>
      <c r="T718" s="39">
        <f ca="1">Rutas_Despiece!Q718</f>
        <v>0</v>
      </c>
    </row>
    <row r="719" spans="1:20" x14ac:dyDescent="0.25">
      <c r="A719">
        <f ca="1">IF(Rutas_Despiece!A719&lt;&gt;Rutas_Despiece!A718,1,0)</f>
        <v>0</v>
      </c>
      <c r="B719" s="69" t="s">
        <v>1174</v>
      </c>
      <c r="C719">
        <f t="shared" ca="1" si="45"/>
        <v>1</v>
      </c>
      <c r="D719">
        <f t="shared" ca="1" si="46"/>
        <v>685</v>
      </c>
      <c r="E719">
        <f t="shared" ca="1" si="48"/>
        <v>990</v>
      </c>
      <c r="F719">
        <f t="shared" ca="1" si="47"/>
        <v>716</v>
      </c>
      <c r="G719" t="str">
        <f ca="1">INDEX(Rutas_Despiece!C:C,MATCH($F719,$D:$D,0))</f>
        <v>Rutas_Habituales_MTN</v>
      </c>
      <c r="H719" t="str">
        <f ca="1">INDEX(Rutas_Despiece!$D:$D,MATCH($F719,$D:$D,0))</f>
        <v>Ruta 20_20</v>
      </c>
      <c r="I719">
        <f ca="1">INDEX(Rutas_Despiece!$J:$J,MATCH($F719,$D:$D,0))</f>
        <v>41.749628000000001</v>
      </c>
      <c r="J719">
        <f ca="1">INDEX(Rutas_Despiece!$K:$K,MATCH($F719,$D:$D,0))</f>
        <v>-1.1755139999999999</v>
      </c>
      <c r="L719" t="str">
        <f ca="1">INDEX(Rutas_Despiece!$F:$F,MATCH($F719,$D:$D,0))&amp;" "&amp;INDEX(Rutas_Despiece!$G:$G,MATCH($F719,$D:$D,0))</f>
        <v xml:space="preserve">Pol. Ind Entrerrios </v>
      </c>
      <c r="M719" t="str">
        <f ca="1">INDEX(Rutas_Despiece!$H:$H,MATCH($F719,$D:$D,0))</f>
        <v>Figueruelas</v>
      </c>
      <c r="N719" t="str">
        <f ca="1">INDEX(Rutas_Despiece!$I:$I,MATCH($F719,$D:$D,0))</f>
        <v>Zaragoza, España</v>
      </c>
      <c r="O719" t="str">
        <f ca="1">INDEX(Rutas_Despiece!$L:$L,MATCH($F719,$D:$D,0))</f>
        <v>Opel Puerta 5</v>
      </c>
      <c r="P719" s="39" t="str">
        <f ca="1">Rutas_Despiece!M719</f>
        <v>Ida</v>
      </c>
      <c r="Q719" s="39" t="str">
        <f ca="1">Rutas_Despiece!N719</f>
        <v>05:02</v>
      </c>
      <c r="R719" s="39" t="str">
        <f ca="1">Rutas_Despiece!O719</f>
        <v>12:59</v>
      </c>
      <c r="S719" s="39" t="str">
        <f ca="1">Rutas_Despiece!P719</f>
        <v>20:59</v>
      </c>
      <c r="T719" s="39">
        <f ca="1">Rutas_Despiece!Q719</f>
        <v>0</v>
      </c>
    </row>
    <row r="720" spans="1:20" x14ac:dyDescent="0.25">
      <c r="A720">
        <f ca="1">IF(Rutas_Despiece!A720&lt;&gt;Rutas_Despiece!A719,1,0)</f>
        <v>0</v>
      </c>
      <c r="B720" s="69" t="s">
        <v>1174</v>
      </c>
      <c r="C720">
        <f t="shared" ca="1" si="45"/>
        <v>1</v>
      </c>
      <c r="D720">
        <f t="shared" ca="1" si="46"/>
        <v>686</v>
      </c>
      <c r="E720">
        <f t="shared" ca="1" si="48"/>
        <v>990</v>
      </c>
      <c r="F720">
        <f t="shared" ca="1" si="47"/>
        <v>717</v>
      </c>
      <c r="G720" t="str">
        <f ca="1">INDEX(Rutas_Despiece!C:C,MATCH($F720,$D:$D,0))</f>
        <v>Rutas_Habituales_MTN</v>
      </c>
      <c r="H720" t="str">
        <f ca="1">INDEX(Rutas_Despiece!$D:$D,MATCH($F720,$D:$D,0))</f>
        <v>Ruta 20_20</v>
      </c>
      <c r="I720">
        <f ca="1">INDEX(Rutas_Despiece!$J:$J,MATCH($F720,$D:$D,0))</f>
        <v>41.722552800000003</v>
      </c>
      <c r="J720">
        <f ca="1">INDEX(Rutas_Despiece!$K:$K,MATCH($F720,$D:$D,0))</f>
        <v>-1.0365697</v>
      </c>
      <c r="L720" t="str">
        <f ca="1">INDEX(Rutas_Despiece!$F:$F,MATCH($F720,$D:$D,0))&amp;" "&amp;INDEX(Rutas_Despiece!$G:$G,MATCH($F720,$D:$D,0))</f>
        <v xml:space="preserve">Frente Urbanización Alameda </v>
      </c>
      <c r="M720" t="str">
        <f ca="1">INDEX(Rutas_Despiece!$H:$H,MATCH($F720,$D:$D,0))</f>
        <v>Casetas</v>
      </c>
      <c r="N720" t="str">
        <f ca="1">INDEX(Rutas_Despiece!$I:$I,MATCH($F720,$D:$D,0))</f>
        <v>Zaragoza, España</v>
      </c>
      <c r="O720" t="str">
        <f ca="1">INDEX(Rutas_Despiece!$L:$L,MATCH($F720,$D:$D,0))</f>
        <v>Frente nº 52 - Pd. Bus (?)</v>
      </c>
      <c r="P720" s="39" t="str">
        <f ca="1">Rutas_Despiece!M720</f>
        <v>Ida</v>
      </c>
      <c r="Q720" s="39" t="str">
        <f ca="1">Rutas_Despiece!N720</f>
        <v>05:04</v>
      </c>
      <c r="R720" s="39" t="str">
        <f ca="1">Rutas_Despiece!O720</f>
        <v>13:01</v>
      </c>
      <c r="S720" s="39" t="str">
        <f ca="1">Rutas_Despiece!P720</f>
        <v>21:01</v>
      </c>
      <c r="T720" s="39">
        <f ca="1">Rutas_Despiece!Q720</f>
        <v>0</v>
      </c>
    </row>
    <row r="721" spans="1:20" x14ac:dyDescent="0.25">
      <c r="A721">
        <f ca="1">IF(Rutas_Despiece!A721&lt;&gt;Rutas_Despiece!A720,1,0)</f>
        <v>0</v>
      </c>
      <c r="B721" s="69" t="s">
        <v>1174</v>
      </c>
      <c r="C721">
        <f t="shared" ca="1" si="45"/>
        <v>1</v>
      </c>
      <c r="D721">
        <f t="shared" ca="1" si="46"/>
        <v>687</v>
      </c>
      <c r="E721">
        <f t="shared" ca="1" si="48"/>
        <v>990</v>
      </c>
      <c r="F721">
        <f t="shared" ca="1" si="47"/>
        <v>718</v>
      </c>
      <c r="G721" t="str">
        <f ca="1">INDEX(Rutas_Despiece!C:C,MATCH($F721,$D:$D,0))</f>
        <v>Rutas_Habituales_MTN</v>
      </c>
      <c r="H721" t="str">
        <f ca="1">INDEX(Rutas_Despiece!$D:$D,MATCH($F721,$D:$D,0))</f>
        <v>Ruta 20_20</v>
      </c>
      <c r="I721">
        <f ca="1">INDEX(Rutas_Despiece!$J:$J,MATCH($F721,$D:$D,0))</f>
        <v>41.722552800000003</v>
      </c>
      <c r="J721">
        <f ca="1">INDEX(Rutas_Despiece!$K:$K,MATCH($F721,$D:$D,0))</f>
        <v>-1.0365697</v>
      </c>
      <c r="L721" t="str">
        <f ca="1">INDEX(Rutas_Despiece!$F:$F,MATCH($F721,$D:$D,0))&amp;" "&amp;INDEX(Rutas_Despiece!$G:$G,MATCH($F721,$D:$D,0))</f>
        <v xml:space="preserve">Frente Urbanización Alameda </v>
      </c>
      <c r="M721" t="str">
        <f ca="1">INDEX(Rutas_Despiece!$H:$H,MATCH($F721,$D:$D,0))</f>
        <v>Casetas</v>
      </c>
      <c r="N721" t="str">
        <f ca="1">INDEX(Rutas_Despiece!$I:$I,MATCH($F721,$D:$D,0))</f>
        <v>Zaragoza, España</v>
      </c>
      <c r="O721" t="str">
        <f ca="1">INDEX(Rutas_Despiece!$L:$L,MATCH($F721,$D:$D,0))</f>
        <v>Frente nº 52 - Pd. Bus (?)</v>
      </c>
      <c r="P721" s="39" t="str">
        <f ca="1">Rutas_Despiece!M721</f>
        <v>Ida</v>
      </c>
      <c r="Q721" s="39" t="str">
        <f ca="1">Rutas_Despiece!N721</f>
        <v>05:05</v>
      </c>
      <c r="R721" s="39" t="str">
        <f ca="1">Rutas_Despiece!O721</f>
        <v>13:02</v>
      </c>
      <c r="S721" s="39" t="str">
        <f ca="1">Rutas_Despiece!P721</f>
        <v>21:02</v>
      </c>
      <c r="T721" s="39">
        <f ca="1">Rutas_Despiece!Q721</f>
        <v>0</v>
      </c>
    </row>
    <row r="722" spans="1:20" x14ac:dyDescent="0.25">
      <c r="A722">
        <f ca="1">IF(Rutas_Despiece!A722&lt;&gt;Rutas_Despiece!A721,1,0)</f>
        <v>0</v>
      </c>
      <c r="B722" s="69" t="s">
        <v>1174</v>
      </c>
      <c r="C722">
        <f t="shared" ca="1" si="45"/>
        <v>1</v>
      </c>
      <c r="D722">
        <f t="shared" ca="1" si="46"/>
        <v>688</v>
      </c>
      <c r="E722">
        <f t="shared" ca="1" si="48"/>
        <v>990</v>
      </c>
      <c r="F722">
        <f t="shared" ca="1" si="47"/>
        <v>719</v>
      </c>
      <c r="G722" t="str">
        <f ca="1">INDEX(Rutas_Despiece!C:C,MATCH($F722,$D:$D,0))</f>
        <v>Rutas_Habituales_MTN</v>
      </c>
      <c r="H722" t="str">
        <f ca="1">INDEX(Rutas_Despiece!$D:$D,MATCH($F722,$D:$D,0))</f>
        <v>Ruta 20_20</v>
      </c>
      <c r="I722">
        <f ca="1">INDEX(Rutas_Despiece!$J:$J,MATCH($F722,$D:$D,0))</f>
        <v>41.718051500000001</v>
      </c>
      <c r="J722">
        <f ca="1">INDEX(Rutas_Despiece!$K:$K,MATCH($F722,$D:$D,0))</f>
        <v>-1.0266791</v>
      </c>
      <c r="L722" t="str">
        <f ca="1">INDEX(Rutas_Despiece!$F:$F,MATCH($F722,$D:$D,0))&amp;" "&amp;INDEX(Rutas_Despiece!$G:$G,MATCH($F722,$D:$D,0))</f>
        <v>Avenida de Logroño  nº 7</v>
      </c>
      <c r="M722" t="str">
        <f ca="1">INDEX(Rutas_Despiece!$H:$H,MATCH($F722,$D:$D,0))</f>
        <v>Casetas</v>
      </c>
      <c r="N722" t="str">
        <f ca="1">INDEX(Rutas_Despiece!$I:$I,MATCH($F722,$D:$D,0))</f>
        <v>Zaragoza, España</v>
      </c>
      <c r="O722" t="str">
        <f ca="1">INDEX(Rutas_Despiece!$L:$L,MATCH($F722,$D:$D,0))</f>
        <v>Pd. Bus</v>
      </c>
      <c r="P722" s="39" t="str">
        <f ca="1">Rutas_Despiece!M722</f>
        <v>Ida</v>
      </c>
      <c r="Q722" s="39" t="str">
        <f ca="1">Rutas_Despiece!N722</f>
        <v>05:07</v>
      </c>
      <c r="R722" s="39" t="str">
        <f ca="1">Rutas_Despiece!O722</f>
        <v>13:04</v>
      </c>
      <c r="S722" s="39" t="str">
        <f ca="1">Rutas_Despiece!P722</f>
        <v>21:04</v>
      </c>
      <c r="T722" s="39">
        <f ca="1">Rutas_Despiece!Q722</f>
        <v>0</v>
      </c>
    </row>
    <row r="723" spans="1:20" x14ac:dyDescent="0.25">
      <c r="A723">
        <f ca="1">IF(Rutas_Despiece!A723&lt;&gt;Rutas_Despiece!A722,1,0)</f>
        <v>0</v>
      </c>
      <c r="B723" s="69" t="s">
        <v>1174</v>
      </c>
      <c r="C723">
        <f t="shared" ca="1" si="45"/>
        <v>1</v>
      </c>
      <c r="D723">
        <f t="shared" ca="1" si="46"/>
        <v>689</v>
      </c>
      <c r="E723">
        <f t="shared" ca="1" si="48"/>
        <v>990</v>
      </c>
      <c r="F723">
        <f t="shared" ca="1" si="47"/>
        <v>720</v>
      </c>
      <c r="G723" t="str">
        <f ca="1">INDEX(Rutas_Despiece!C:C,MATCH($F723,$D:$D,0))</f>
        <v>Rutas_Habituales_MTN</v>
      </c>
      <c r="H723" t="str">
        <f ca="1">INDEX(Rutas_Despiece!$D:$D,MATCH($F723,$D:$D,0))</f>
        <v>Ruta 20_20</v>
      </c>
      <c r="I723">
        <f ca="1">INDEX(Rutas_Despiece!$J:$J,MATCH($F723,$D:$D,0))</f>
        <v>41.716515600000001</v>
      </c>
      <c r="J723">
        <f ca="1">INDEX(Rutas_Despiece!$K:$K,MATCH($F723,$D:$D,0))</f>
        <v>-1.0239845999999999</v>
      </c>
      <c r="L723" t="str">
        <f ca="1">INDEX(Rutas_Despiece!$F:$F,MATCH($F723,$D:$D,0))&amp;" "&amp;INDEX(Rutas_Despiece!$G:$G,MATCH($F723,$D:$D,0))</f>
        <v xml:space="preserve">Frente Calle Canteras </v>
      </c>
      <c r="M723" t="str">
        <f ca="1">INDEX(Rutas_Despiece!$H:$H,MATCH($F723,$D:$D,0))</f>
        <v>Casetas</v>
      </c>
      <c r="N723" t="str">
        <f ca="1">INDEX(Rutas_Despiece!$I:$I,MATCH($F723,$D:$D,0))</f>
        <v>Zaragoza, España</v>
      </c>
      <c r="O723" t="str">
        <f ca="1">INDEX(Rutas_Despiece!$L:$L,MATCH($F723,$D:$D,0))</f>
        <v>(?)</v>
      </c>
      <c r="P723" s="39" t="str">
        <f ca="1">Rutas_Despiece!M723</f>
        <v>Ida</v>
      </c>
      <c r="Q723" s="39" t="str">
        <f ca="1">Rutas_Despiece!N723</f>
        <v>05:30</v>
      </c>
      <c r="R723" s="39" t="str">
        <f ca="1">Rutas_Despiece!O723</f>
        <v>13:30</v>
      </c>
      <c r="S723" s="39" t="str">
        <f ca="1">Rutas_Despiece!P723</f>
        <v>21:30</v>
      </c>
      <c r="T723" s="39">
        <f ca="1">Rutas_Despiece!Q723</f>
        <v>0</v>
      </c>
    </row>
    <row r="724" spans="1:20" x14ac:dyDescent="0.25">
      <c r="A724">
        <f ca="1">IF(Rutas_Despiece!A724&lt;&gt;Rutas_Despiece!A723,1,0)</f>
        <v>0</v>
      </c>
      <c r="B724" s="69" t="s">
        <v>1174</v>
      </c>
      <c r="C724">
        <f t="shared" ca="1" si="45"/>
        <v>1</v>
      </c>
      <c r="D724">
        <f t="shared" ca="1" si="46"/>
        <v>690</v>
      </c>
      <c r="E724">
        <f t="shared" ca="1" si="48"/>
        <v>990</v>
      </c>
      <c r="F724">
        <f t="shared" ca="1" si="47"/>
        <v>721</v>
      </c>
      <c r="G724" t="str">
        <f ca="1">INDEX(Rutas_Despiece!C:C,MATCH($F724,$D:$D,0))</f>
        <v>Rutas_Habituales_MTN</v>
      </c>
      <c r="H724" t="str">
        <f ca="1">INDEX(Rutas_Despiece!$D:$D,MATCH($F724,$D:$D,0))</f>
        <v>Ruta 20_20</v>
      </c>
      <c r="I724">
        <f ca="1">INDEX(Rutas_Despiece!$J:$J,MATCH($F724,$D:$D,0))</f>
        <v>41.714619999999996</v>
      </c>
      <c r="J724">
        <f ca="1">INDEX(Rutas_Despiece!$K:$K,MATCH($F724,$D:$D,0))</f>
        <v>-1.02003</v>
      </c>
      <c r="L724" t="str">
        <f ca="1">INDEX(Rutas_Despiece!$F:$F,MATCH($F724,$D:$D,0))&amp;" "&amp;INDEX(Rutas_Despiece!$G:$G,MATCH($F724,$D:$D,0))</f>
        <v xml:space="preserve">Ctra. Logroño  </v>
      </c>
      <c r="M724" t="str">
        <f ca="1">INDEX(Rutas_Despiece!$H:$H,MATCH($F724,$D:$D,0))</f>
        <v>Casetas</v>
      </c>
      <c r="N724" t="str">
        <f ca="1">INDEX(Rutas_Despiece!$I:$I,MATCH($F724,$D:$D,0))</f>
        <v>Zaragoza, España</v>
      </c>
      <c r="O724" t="str">
        <f ca="1">INDEX(Rutas_Despiece!$L:$L,MATCH($F724,$D:$D,0))</f>
        <v>Chocolates Lacasa - Pd. Bus (?)</v>
      </c>
      <c r="P724" s="39" t="str">
        <f ca="1">Rutas_Despiece!M724</f>
        <v>Vuelta</v>
      </c>
      <c r="Q724" s="39" t="str">
        <f ca="1">Rutas_Despiece!N724</f>
        <v/>
      </c>
      <c r="R724" s="39" t="str">
        <f ca="1">Rutas_Despiece!O724</f>
        <v/>
      </c>
      <c r="S724" s="39" t="str">
        <f ca="1">Rutas_Despiece!P724</f>
        <v/>
      </c>
      <c r="T724" s="39" t="str">
        <f ca="1">Rutas_Despiece!Q724</f>
        <v/>
      </c>
    </row>
    <row r="725" spans="1:20" x14ac:dyDescent="0.25">
      <c r="A725">
        <f ca="1">IF(Rutas_Despiece!A725&lt;&gt;Rutas_Despiece!A724,1,0)</f>
        <v>0</v>
      </c>
      <c r="B725" s="69" t="s">
        <v>1174</v>
      </c>
      <c r="C725">
        <f t="shared" ca="1" si="45"/>
        <v>1</v>
      </c>
      <c r="D725">
        <f t="shared" ca="1" si="46"/>
        <v>691</v>
      </c>
      <c r="E725">
        <f t="shared" ca="1" si="48"/>
        <v>990</v>
      </c>
      <c r="F725">
        <f t="shared" ca="1" si="47"/>
        <v>722</v>
      </c>
      <c r="G725" t="str">
        <f ca="1">INDEX(Rutas_Despiece!C:C,MATCH($F725,$D:$D,0))</f>
        <v>Rutas_Habituales_MTN</v>
      </c>
      <c r="H725" t="str">
        <f ca="1">INDEX(Rutas_Despiece!$D:$D,MATCH($F725,$D:$D,0))</f>
        <v>Ruta 20_20</v>
      </c>
      <c r="I725">
        <f ca="1">INDEX(Rutas_Despiece!$J:$J,MATCH($F725,$D:$D,0))</f>
        <v>41.701668599999998</v>
      </c>
      <c r="J725">
        <f ca="1">INDEX(Rutas_Despiece!$K:$K,MATCH($F725,$D:$D,0))</f>
        <v>-1.0000819999999999</v>
      </c>
      <c r="L725" t="str">
        <f ca="1">INDEX(Rutas_Despiece!$F:$F,MATCH($F725,$D:$D,0))&amp;" "&amp;INDEX(Rutas_Despiece!$G:$G,MATCH($F725,$D:$D,0))</f>
        <v xml:space="preserve">Ctra. Logroño </v>
      </c>
      <c r="M725" t="str">
        <f ca="1">INDEX(Rutas_Despiece!$H:$H,MATCH($F725,$D:$D,0))</f>
        <v xml:space="preserve">Utebo </v>
      </c>
      <c r="N725" t="str">
        <f ca="1">INDEX(Rutas_Despiece!$I:$I,MATCH($F725,$D:$D,0))</f>
        <v>Zaragoza, España</v>
      </c>
      <c r="O725" t="str">
        <f ca="1">INDEX(Rutas_Despiece!$L:$L,MATCH($F725,$D:$D,0))</f>
        <v>Frente desvío Utebo - Pd. Bus (?)</v>
      </c>
      <c r="P725" s="39" t="str">
        <f ca="1">Rutas_Despiece!M725</f>
        <v>Vuelta</v>
      </c>
      <c r="Q725" s="39" t="str">
        <f ca="1">Rutas_Despiece!N725</f>
        <v/>
      </c>
      <c r="R725" s="39" t="str">
        <f ca="1">Rutas_Despiece!O725</f>
        <v/>
      </c>
      <c r="S725" s="39" t="str">
        <f ca="1">Rutas_Despiece!P725</f>
        <v/>
      </c>
      <c r="T725" s="39" t="str">
        <f ca="1">Rutas_Despiece!Q725</f>
        <v/>
      </c>
    </row>
    <row r="726" spans="1:20" x14ac:dyDescent="0.25">
      <c r="A726">
        <f ca="1">IF(Rutas_Despiece!A726&lt;&gt;Rutas_Despiece!A725,1,0)</f>
        <v>0</v>
      </c>
      <c r="B726" s="69" t="s">
        <v>1174</v>
      </c>
      <c r="C726">
        <f t="shared" ca="1" si="45"/>
        <v>1</v>
      </c>
      <c r="D726">
        <f t="shared" ca="1" si="46"/>
        <v>692</v>
      </c>
      <c r="E726">
        <f t="shared" ca="1" si="48"/>
        <v>990</v>
      </c>
      <c r="F726">
        <f t="shared" ca="1" si="47"/>
        <v>723</v>
      </c>
      <c r="G726" t="str">
        <f ca="1">INDEX(Rutas_Despiece!C:C,MATCH($F726,$D:$D,0))</f>
        <v>Rutas_Habituales_Central</v>
      </c>
      <c r="H726" t="str">
        <f ca="1">INDEX(Rutas_Despiece!$D:$D,MATCH($F726,$D:$D,0))</f>
        <v>Ruta 1_16</v>
      </c>
      <c r="I726">
        <f ca="1">INDEX(Rutas_Despiece!$J:$J,MATCH($F726,$D:$D,0))</f>
        <v>41.654027300000003</v>
      </c>
      <c r="J726">
        <f ca="1">INDEX(Rutas_Despiece!$K:$K,MATCH($F726,$D:$D,0))</f>
        <v>-0.87050300000000003</v>
      </c>
      <c r="L726" t="str">
        <f ca="1">INDEX(Rutas_Despiece!$F:$F,MATCH($F726,$D:$D,0))&amp;" "&amp;INDEX(Rutas_Despiece!$G:$G,MATCH($F726,$D:$D,0))</f>
        <v xml:space="preserve">Echegaray y Caballero  </v>
      </c>
      <c r="M726" t="str">
        <f ca="1">INDEX(Rutas_Despiece!$H:$H,MATCH($F726,$D:$D,0))</f>
        <v>Zaragoza</v>
      </c>
      <c r="N726" t="str">
        <f ca="1">INDEX(Rutas_Despiece!$I:$I,MATCH($F726,$D:$D,0))</f>
        <v>Zaragoza, España</v>
      </c>
      <c r="O726" t="str">
        <f ca="1">INDEX(Rutas_Despiece!$L:$L,MATCH($F726,$D:$D,0))</f>
        <v>Esq. Puente de Hierro - Pd. Bus</v>
      </c>
      <c r="P726" s="39" t="str">
        <f ca="1">Rutas_Despiece!M726</f>
        <v>Vuelta</v>
      </c>
      <c r="Q726" s="39" t="str">
        <f ca="1">Rutas_Despiece!N726</f>
        <v/>
      </c>
      <c r="R726" s="39" t="str">
        <f ca="1">Rutas_Despiece!O726</f>
        <v/>
      </c>
      <c r="S726" s="39" t="str">
        <f ca="1">Rutas_Despiece!P726</f>
        <v/>
      </c>
      <c r="T726" s="39" t="str">
        <f ca="1">Rutas_Despiece!Q726</f>
        <v/>
      </c>
    </row>
    <row r="727" spans="1:20" x14ac:dyDescent="0.25">
      <c r="A727">
        <f ca="1">IF(Rutas_Despiece!A727&lt;&gt;Rutas_Despiece!A726,1,0)</f>
        <v>0</v>
      </c>
      <c r="B727" s="69" t="s">
        <v>1174</v>
      </c>
      <c r="C727">
        <f t="shared" ca="1" si="45"/>
        <v>1</v>
      </c>
      <c r="D727">
        <f t="shared" ca="1" si="46"/>
        <v>693</v>
      </c>
      <c r="E727">
        <f t="shared" ca="1" si="48"/>
        <v>990</v>
      </c>
      <c r="F727">
        <f t="shared" ca="1" si="47"/>
        <v>724</v>
      </c>
      <c r="G727" t="str">
        <f ca="1">INDEX(Rutas_Despiece!C:C,MATCH($F727,$D:$D,0))</f>
        <v>Rutas_Habituales_Central</v>
      </c>
      <c r="H727" t="str">
        <f ca="1">INDEX(Rutas_Despiece!$D:$D,MATCH($F727,$D:$D,0))</f>
        <v>Ruta 1_16</v>
      </c>
      <c r="I727">
        <f ca="1">INDEX(Rutas_Despiece!$J:$J,MATCH($F727,$D:$D,0))</f>
        <v>41.6570733</v>
      </c>
      <c r="J727">
        <f ca="1">INDEX(Rutas_Despiece!$K:$K,MATCH($F727,$D:$D,0))</f>
        <v>-0.86968250000000002</v>
      </c>
      <c r="L727" t="str">
        <f ca="1">INDEX(Rutas_Despiece!$F:$F,MATCH($F727,$D:$D,0))&amp;" "&amp;INDEX(Rutas_Despiece!$G:$G,MATCH($F727,$D:$D,0))</f>
        <v xml:space="preserve">Avd. Puente del Pilar  </v>
      </c>
      <c r="M727" t="str">
        <f ca="1">INDEX(Rutas_Despiece!$H:$H,MATCH($F727,$D:$D,0))</f>
        <v>Zaragoza</v>
      </c>
      <c r="N727" t="str">
        <f ca="1">INDEX(Rutas_Despiece!$I:$I,MATCH($F727,$D:$D,0))</f>
        <v>Zaragoza, España</v>
      </c>
      <c r="O727" t="str">
        <f ca="1">INDEX(Rutas_Despiece!$L:$L,MATCH($F727,$D:$D,0))</f>
        <v>Esq. A. Solans - Pd. Bus</v>
      </c>
      <c r="P727" s="39" t="str">
        <f ca="1">Rutas_Despiece!M727</f>
        <v>Vuelta</v>
      </c>
      <c r="Q727" s="39" t="str">
        <f ca="1">Rutas_Despiece!N727</f>
        <v/>
      </c>
      <c r="R727" s="39" t="str">
        <f ca="1">Rutas_Despiece!O727</f>
        <v/>
      </c>
      <c r="S727" s="39" t="str">
        <f ca="1">Rutas_Despiece!P727</f>
        <v/>
      </c>
      <c r="T727" s="39" t="str">
        <f ca="1">Rutas_Despiece!Q727</f>
        <v/>
      </c>
    </row>
    <row r="728" spans="1:20" x14ac:dyDescent="0.25">
      <c r="A728">
        <f ca="1">IF(Rutas_Despiece!A728&lt;&gt;Rutas_Despiece!A727,1,0)</f>
        <v>0</v>
      </c>
      <c r="B728" s="69" t="s">
        <v>1174</v>
      </c>
      <c r="C728">
        <f t="shared" ca="1" si="45"/>
        <v>1</v>
      </c>
      <c r="D728">
        <f t="shared" ca="1" si="46"/>
        <v>694</v>
      </c>
      <c r="E728">
        <f t="shared" ca="1" si="48"/>
        <v>990</v>
      </c>
      <c r="F728">
        <f t="shared" ca="1" si="47"/>
        <v>725</v>
      </c>
      <c r="G728" t="str">
        <f ca="1">INDEX(Rutas_Despiece!C:C,MATCH($F728,$D:$D,0))</f>
        <v>Rutas_Habituales_Central</v>
      </c>
      <c r="H728" t="str">
        <f ca="1">INDEX(Rutas_Despiece!$D:$D,MATCH($F728,$D:$D,0))</f>
        <v>Ruta 1_16</v>
      </c>
      <c r="I728">
        <f ca="1">INDEX(Rutas_Despiece!$J:$J,MATCH($F728,$D:$D,0))</f>
        <v>41.661345599999997</v>
      </c>
      <c r="J728">
        <f ca="1">INDEX(Rutas_Despiece!$K:$K,MATCH($F728,$D:$D,0))</f>
        <v>-0.8668399</v>
      </c>
      <c r="L728" t="str">
        <f ca="1">INDEX(Rutas_Despiece!$F:$F,MATCH($F728,$D:$D,0))&amp;" "&amp;INDEX(Rutas_Despiece!$G:$G,MATCH($F728,$D:$D,0))</f>
        <v xml:space="preserve">Avd. Cataluña  </v>
      </c>
      <c r="M728" t="str">
        <f ca="1">INDEX(Rutas_Despiece!$H:$H,MATCH($F728,$D:$D,0))</f>
        <v>Zaragoza</v>
      </c>
      <c r="N728" t="str">
        <f ca="1">INDEX(Rutas_Despiece!$I:$I,MATCH($F728,$D:$D,0))</f>
        <v>Zaragoza, España</v>
      </c>
      <c r="O728" t="str">
        <f ca="1">INDEX(Rutas_Despiece!$L:$L,MATCH($F728,$D:$D,0))</f>
        <v>Esq. Pº Longares - Pd. Bus</v>
      </c>
      <c r="P728" s="39" t="str">
        <f ca="1">Rutas_Despiece!M728</f>
        <v>Vuelta</v>
      </c>
      <c r="Q728" s="39" t="str">
        <f ca="1">Rutas_Despiece!N728</f>
        <v/>
      </c>
      <c r="R728" s="39" t="str">
        <f ca="1">Rutas_Despiece!O728</f>
        <v/>
      </c>
      <c r="S728" s="39" t="str">
        <f ca="1">Rutas_Despiece!P728</f>
        <v/>
      </c>
      <c r="T728" s="39" t="str">
        <f ca="1">Rutas_Despiece!Q728</f>
        <v/>
      </c>
    </row>
    <row r="729" spans="1:20" x14ac:dyDescent="0.25">
      <c r="A729">
        <f ca="1">IF(Rutas_Despiece!A729&lt;&gt;Rutas_Despiece!A728,1,0)</f>
        <v>0</v>
      </c>
      <c r="B729" s="69" t="s">
        <v>1174</v>
      </c>
      <c r="C729">
        <f t="shared" ca="1" si="45"/>
        <v>1</v>
      </c>
      <c r="D729">
        <f t="shared" ca="1" si="46"/>
        <v>695</v>
      </c>
      <c r="E729">
        <f t="shared" ca="1" si="48"/>
        <v>990</v>
      </c>
      <c r="F729">
        <f t="shared" ca="1" si="47"/>
        <v>726</v>
      </c>
      <c r="G729" t="str">
        <f ca="1">INDEX(Rutas_Despiece!C:C,MATCH($F729,$D:$D,0))</f>
        <v>Rutas_Habituales_Central</v>
      </c>
      <c r="H729" t="str">
        <f ca="1">INDEX(Rutas_Despiece!$D:$D,MATCH($F729,$D:$D,0))</f>
        <v>Ruta 1_16</v>
      </c>
      <c r="I729">
        <f ca="1">INDEX(Rutas_Despiece!$J:$J,MATCH($F729,$D:$D,0))</f>
        <v>41.6637573</v>
      </c>
      <c r="J729">
        <f ca="1">INDEX(Rutas_Despiece!$K:$K,MATCH($F729,$D:$D,0))</f>
        <v>-0.86304930000000002</v>
      </c>
      <c r="L729" t="str">
        <f ca="1">INDEX(Rutas_Despiece!$F:$F,MATCH($F729,$D:$D,0))&amp;" "&amp;INDEX(Rutas_Despiece!$G:$G,MATCH($F729,$D:$D,0))</f>
        <v xml:space="preserve">Avd. Cataluña nº 126 </v>
      </c>
      <c r="M729" t="str">
        <f ca="1">INDEX(Rutas_Despiece!$H:$H,MATCH($F729,$D:$D,0))</f>
        <v>Zaragoza</v>
      </c>
      <c r="N729" t="str">
        <f ca="1">INDEX(Rutas_Despiece!$I:$I,MATCH($F729,$D:$D,0))</f>
        <v>Zaragoza, España</v>
      </c>
      <c r="O729" t="str">
        <f ca="1">INDEX(Rutas_Despiece!$L:$L,MATCH($F729,$D:$D,0))</f>
        <v>Pd. Bus</v>
      </c>
      <c r="P729" s="39" t="str">
        <f ca="1">Rutas_Despiece!M729</f>
        <v>Vuelta</v>
      </c>
      <c r="Q729" s="39" t="str">
        <f ca="1">Rutas_Despiece!N729</f>
        <v/>
      </c>
      <c r="R729" s="39" t="str">
        <f ca="1">Rutas_Despiece!O729</f>
        <v/>
      </c>
      <c r="S729" s="39" t="str">
        <f ca="1">Rutas_Despiece!P729</f>
        <v/>
      </c>
      <c r="T729" s="39" t="str">
        <f ca="1">Rutas_Despiece!Q729</f>
        <v/>
      </c>
    </row>
    <row r="730" spans="1:20" x14ac:dyDescent="0.25">
      <c r="A730">
        <f ca="1">IF(Rutas_Despiece!A730&lt;&gt;Rutas_Despiece!A729,1,0)</f>
        <v>0</v>
      </c>
      <c r="B730" s="69" t="s">
        <v>1174</v>
      </c>
      <c r="C730">
        <f t="shared" ca="1" si="45"/>
        <v>1</v>
      </c>
      <c r="D730">
        <f t="shared" ca="1" si="46"/>
        <v>696</v>
      </c>
      <c r="E730">
        <f t="shared" ca="1" si="48"/>
        <v>990</v>
      </c>
      <c r="F730">
        <f t="shared" ca="1" si="47"/>
        <v>727</v>
      </c>
      <c r="G730" t="str">
        <f ca="1">INDEX(Rutas_Despiece!C:C,MATCH($F730,$D:$D,0))</f>
        <v>Rutas_Habituales_Central</v>
      </c>
      <c r="H730" t="str">
        <f ca="1">INDEX(Rutas_Despiece!$D:$D,MATCH($F730,$D:$D,0))</f>
        <v>Ruta 1_16</v>
      </c>
      <c r="I730">
        <f ca="1">INDEX(Rutas_Despiece!$J:$J,MATCH($F730,$D:$D,0))</f>
        <v>41.667656999999998</v>
      </c>
      <c r="J730">
        <f ca="1">INDEX(Rutas_Despiece!$K:$K,MATCH($F730,$D:$D,0))</f>
        <v>-0.85514489999999999</v>
      </c>
      <c r="L730" t="str">
        <f ca="1">INDEX(Rutas_Despiece!$F:$F,MATCH($F730,$D:$D,0))&amp;" "&amp;INDEX(Rutas_Despiece!$G:$G,MATCH($F730,$D:$D,0))</f>
        <v xml:space="preserve">Avd. Cataluña nº 189 </v>
      </c>
      <c r="M730" t="str">
        <f ca="1">INDEX(Rutas_Despiece!$H:$H,MATCH($F730,$D:$D,0))</f>
        <v>Zaragoza</v>
      </c>
      <c r="N730" t="str">
        <f ca="1">INDEX(Rutas_Despiece!$I:$I,MATCH($F730,$D:$D,0))</f>
        <v>Zaragoza, España</v>
      </c>
      <c r="O730" t="str">
        <f ca="1">INDEX(Rutas_Despiece!$L:$L,MATCH($F730,$D:$D,0))</f>
        <v>Frente a los Charros</v>
      </c>
      <c r="P730" s="39" t="str">
        <f ca="1">Rutas_Despiece!M730</f>
        <v>Vuelta</v>
      </c>
      <c r="Q730" s="39" t="str">
        <f ca="1">Rutas_Despiece!N730</f>
        <v/>
      </c>
      <c r="R730" s="39" t="str">
        <f ca="1">Rutas_Despiece!O730</f>
        <v/>
      </c>
      <c r="S730" s="39" t="str">
        <f ca="1">Rutas_Despiece!P730</f>
        <v/>
      </c>
      <c r="T730" s="39" t="str">
        <f ca="1">Rutas_Despiece!Q730</f>
        <v/>
      </c>
    </row>
    <row r="731" spans="1:20" x14ac:dyDescent="0.25">
      <c r="A731">
        <f ca="1">IF(Rutas_Despiece!A731&lt;&gt;Rutas_Despiece!A730,1,0)</f>
        <v>1</v>
      </c>
      <c r="B731" s="69" t="s">
        <v>1174</v>
      </c>
      <c r="C731">
        <f t="shared" ca="1" si="45"/>
        <v>0</v>
      </c>
      <c r="D731">
        <f t="shared" ca="1" si="46"/>
        <v>696</v>
      </c>
      <c r="E731">
        <f t="shared" ca="1" si="48"/>
        <v>990</v>
      </c>
      <c r="F731">
        <f t="shared" ca="1" si="47"/>
        <v>728</v>
      </c>
      <c r="G731" t="str">
        <f ca="1">INDEX(Rutas_Despiece!C:C,MATCH($F731,$D:$D,0))</f>
        <v>Rutas_Habituales_Central</v>
      </c>
      <c r="H731" t="str">
        <f ca="1">INDEX(Rutas_Despiece!$D:$D,MATCH($F731,$D:$D,0))</f>
        <v>Ruta 1_16</v>
      </c>
      <c r="I731">
        <f ca="1">INDEX(Rutas_Despiece!$J:$J,MATCH($F731,$D:$D,0))</f>
        <v>41.670050600000003</v>
      </c>
      <c r="J731">
        <f ca="1">INDEX(Rutas_Despiece!$K:$K,MATCH($F731,$D:$D,0))</f>
        <v>-0.84642910000000005</v>
      </c>
      <c r="L731" t="str">
        <f ca="1">INDEX(Rutas_Despiece!$F:$F,MATCH($F731,$D:$D,0))&amp;" "&amp;INDEX(Rutas_Despiece!$G:$G,MATCH($F731,$D:$D,0))</f>
        <v xml:space="preserve">Avd. Cataluña nº 291 </v>
      </c>
      <c r="M731" t="str">
        <f ca="1">INDEX(Rutas_Despiece!$H:$H,MATCH($F731,$D:$D,0))</f>
        <v>Zaragoza</v>
      </c>
      <c r="N731" t="str">
        <f ca="1">INDEX(Rutas_Despiece!$I:$I,MATCH($F731,$D:$D,0))</f>
        <v>Zaragoza, España</v>
      </c>
      <c r="O731" t="str">
        <f ca="1">INDEX(Rutas_Despiece!$L:$L,MATCH($F731,$D:$D,0))</f>
        <v>Frente CAF - Pd. Bus (?)</v>
      </c>
      <c r="P731" s="39" t="str">
        <f ca="1">Rutas_Despiece!M731</f>
        <v>Ida</v>
      </c>
      <c r="Q731" s="39" t="str">
        <f ca="1">Rutas_Despiece!N731</f>
        <v/>
      </c>
      <c r="R731" s="39" t="str">
        <f ca="1">Rutas_Despiece!O731</f>
        <v/>
      </c>
      <c r="S731" s="39" t="str">
        <f ca="1">Rutas_Despiece!P731</f>
        <v/>
      </c>
      <c r="T731" s="39">
        <f ca="1">Rutas_Despiece!Q731</f>
        <v>0</v>
      </c>
    </row>
    <row r="732" spans="1:20" x14ac:dyDescent="0.25">
      <c r="A732">
        <f ca="1">IF(Rutas_Despiece!A732&lt;&gt;Rutas_Despiece!A731,1,0)</f>
        <v>0</v>
      </c>
      <c r="B732" s="69" t="s">
        <v>1174</v>
      </c>
      <c r="C732">
        <f t="shared" ca="1" si="45"/>
        <v>1</v>
      </c>
      <c r="D732">
        <f t="shared" ca="1" si="46"/>
        <v>697</v>
      </c>
      <c r="E732">
        <f t="shared" ca="1" si="48"/>
        <v>990</v>
      </c>
      <c r="F732">
        <f t="shared" ca="1" si="47"/>
        <v>729</v>
      </c>
      <c r="G732" t="str">
        <f ca="1">INDEX(Rutas_Despiece!C:C,MATCH($F732,$D:$D,0))</f>
        <v>Rutas_Habituales_Central</v>
      </c>
      <c r="H732" t="str">
        <f ca="1">INDEX(Rutas_Despiece!$D:$D,MATCH($F732,$D:$D,0))</f>
        <v>Ruta 1_16</v>
      </c>
      <c r="I732">
        <f ca="1">INDEX(Rutas_Despiece!$J:$J,MATCH($F732,$D:$D,0))</f>
        <v>41.669625099999998</v>
      </c>
      <c r="J732">
        <f ca="1">INDEX(Rutas_Despiece!$K:$K,MATCH($F732,$D:$D,0))</f>
        <v>-0.83905669999999999</v>
      </c>
      <c r="L732" t="str">
        <f ca="1">INDEX(Rutas_Despiece!$F:$F,MATCH($F732,$D:$D,0))&amp;" "&amp;INDEX(Rutas_Despiece!$G:$G,MATCH($F732,$D:$D,0))</f>
        <v xml:space="preserve">Avd. Santa Isabel  </v>
      </c>
      <c r="M732" t="str">
        <f ca="1">INDEX(Rutas_Despiece!$H:$H,MATCH($F732,$D:$D,0))</f>
        <v>Zaragoza</v>
      </c>
      <c r="N732" t="str">
        <f ca="1">INDEX(Rutas_Despiece!$I:$I,MATCH($F732,$D:$D,0))</f>
        <v>Zaragoza, España</v>
      </c>
      <c r="O732" t="str">
        <f ca="1">INDEX(Rutas_Despiece!$L:$L,MATCH($F732,$D:$D,0))</f>
        <v>Frente Avd. de la Industria - Pd. Bus</v>
      </c>
      <c r="P732" s="39" t="str">
        <f ca="1">Rutas_Despiece!M732</f>
        <v>Ida</v>
      </c>
      <c r="Q732" s="39" t="str">
        <f ca="1">Rutas_Despiece!N732</f>
        <v>04:57</v>
      </c>
      <c r="R732" s="39" t="str">
        <f ca="1">Rutas_Despiece!O732</f>
        <v>12:55</v>
      </c>
      <c r="S732" s="39" t="str">
        <f ca="1">Rutas_Despiece!P732</f>
        <v>20:55</v>
      </c>
      <c r="T732" s="39">
        <f ca="1">Rutas_Despiece!Q732</f>
        <v>0</v>
      </c>
    </row>
    <row r="733" spans="1:20" x14ac:dyDescent="0.25">
      <c r="A733">
        <f ca="1">IF(Rutas_Despiece!A733&lt;&gt;Rutas_Despiece!A732,1,0)</f>
        <v>0</v>
      </c>
      <c r="B733" s="69" t="s">
        <v>1174</v>
      </c>
      <c r="C733">
        <f t="shared" ca="1" si="45"/>
        <v>1</v>
      </c>
      <c r="D733">
        <f t="shared" ca="1" si="46"/>
        <v>698</v>
      </c>
      <c r="E733">
        <f t="shared" ca="1" si="48"/>
        <v>990</v>
      </c>
      <c r="F733">
        <f t="shared" ca="1" si="47"/>
        <v>730</v>
      </c>
      <c r="G733" t="str">
        <f ca="1">INDEX(Rutas_Despiece!C:C,MATCH($F733,$D:$D,0))</f>
        <v>Rutas_Habituales_Central</v>
      </c>
      <c r="H733" t="str">
        <f ca="1">INDEX(Rutas_Despiece!$D:$D,MATCH($F733,$D:$D,0))</f>
        <v>Ruta 1_16</v>
      </c>
      <c r="I733">
        <f ca="1">INDEX(Rutas_Despiece!$J:$J,MATCH($F733,$D:$D,0))</f>
        <v>41.670031000000002</v>
      </c>
      <c r="J733">
        <f ca="1">INDEX(Rutas_Despiece!$K:$K,MATCH($F733,$D:$D,0))</f>
        <v>-0.83945999999999998</v>
      </c>
      <c r="L733" t="str">
        <f ca="1">INDEX(Rutas_Despiece!$F:$F,MATCH($F733,$D:$D,0))&amp;" "&amp;INDEX(Rutas_Despiece!$G:$G,MATCH($F733,$D:$D,0))</f>
        <v xml:space="preserve">Avd. Santa Isabel nº 84 </v>
      </c>
      <c r="M733" t="str">
        <f ca="1">INDEX(Rutas_Despiece!$H:$H,MATCH($F733,$D:$D,0))</f>
        <v>Zaragoza</v>
      </c>
      <c r="N733" t="str">
        <f ca="1">INDEX(Rutas_Despiece!$I:$I,MATCH($F733,$D:$D,0))</f>
        <v>Zaragoza, España</v>
      </c>
      <c r="O733" t="str">
        <f ca="1">INDEX(Rutas_Despiece!$L:$L,MATCH($F733,$D:$D,0))</f>
        <v>Frente Plaza Serrano - Pd. Bus</v>
      </c>
      <c r="P733" s="39" t="str">
        <f ca="1">Rutas_Despiece!M733</f>
        <v>Ida</v>
      </c>
      <c r="Q733" s="39" t="str">
        <f ca="1">Rutas_Despiece!N733</f>
        <v>05:00</v>
      </c>
      <c r="R733" s="39" t="str">
        <f ca="1">Rutas_Despiece!O733</f>
        <v>12:58</v>
      </c>
      <c r="S733" s="39" t="str">
        <f ca="1">Rutas_Despiece!P733</f>
        <v>20:58</v>
      </c>
      <c r="T733" s="39">
        <f ca="1">Rutas_Despiece!Q733</f>
        <v>0</v>
      </c>
    </row>
    <row r="734" spans="1:20" x14ac:dyDescent="0.25">
      <c r="A734">
        <f ca="1">IF(Rutas_Despiece!A734&lt;&gt;Rutas_Despiece!A733,1,0)</f>
        <v>0</v>
      </c>
      <c r="B734" s="69" t="s">
        <v>1174</v>
      </c>
      <c r="C734">
        <f t="shared" ca="1" si="45"/>
        <v>1</v>
      </c>
      <c r="D734">
        <f t="shared" ca="1" si="46"/>
        <v>699</v>
      </c>
      <c r="E734">
        <f t="shared" ca="1" si="48"/>
        <v>990</v>
      </c>
      <c r="F734">
        <f t="shared" ca="1" si="47"/>
        <v>731</v>
      </c>
      <c r="G734" t="str">
        <f ca="1">INDEX(Rutas_Despiece!C:C,MATCH($F734,$D:$D,0))</f>
        <v>Rutas_Habituales_Central</v>
      </c>
      <c r="H734" t="str">
        <f ca="1">INDEX(Rutas_Despiece!$D:$D,MATCH($F734,$D:$D,0))</f>
        <v>Ruta 1_16</v>
      </c>
      <c r="I734">
        <f ca="1">INDEX(Rutas_Despiece!$J:$J,MATCH($F734,$D:$D,0))</f>
        <v>41.648040000000002</v>
      </c>
      <c r="J734">
        <f ca="1">INDEX(Rutas_Despiece!$K:$K,MATCH($F734,$D:$D,0))</f>
        <v>-0.89369600000000005</v>
      </c>
      <c r="L734" t="str">
        <f ca="1">INDEX(Rutas_Despiece!$F:$F,MATCH($F734,$D:$D,0))&amp;" "&amp;INDEX(Rutas_Despiece!$G:$G,MATCH($F734,$D:$D,0))</f>
        <v xml:space="preserve">Avd. Real Zaragoza nº 65 </v>
      </c>
      <c r="M734" t="str">
        <f ca="1">INDEX(Rutas_Despiece!$H:$H,MATCH($F734,$D:$D,0))</f>
        <v>Zaragoza</v>
      </c>
      <c r="N734" t="str">
        <f ca="1">INDEX(Rutas_Despiece!$I:$I,MATCH($F734,$D:$D,0))</f>
        <v>Zaragoza, España</v>
      </c>
      <c r="O734" t="str">
        <f ca="1">INDEX(Rutas_Despiece!$L:$L,MATCH($F734,$D:$D,0))</f>
        <v>Pd. Bus Villamayor</v>
      </c>
      <c r="P734" s="39" t="str">
        <f ca="1">Rutas_Despiece!M734</f>
        <v>Ida</v>
      </c>
      <c r="Q734" s="39" t="str">
        <f ca="1">Rutas_Despiece!N734</f>
        <v>05:02</v>
      </c>
      <c r="R734" s="39" t="str">
        <f ca="1">Rutas_Despiece!O734</f>
        <v>13:00</v>
      </c>
      <c r="S734" s="39" t="str">
        <f ca="1">Rutas_Despiece!P734</f>
        <v>21:00</v>
      </c>
      <c r="T734" s="39">
        <f ca="1">Rutas_Despiece!Q734</f>
        <v>0</v>
      </c>
    </row>
    <row r="735" spans="1:20" x14ac:dyDescent="0.25">
      <c r="A735">
        <f ca="1">IF(Rutas_Despiece!A735&lt;&gt;Rutas_Despiece!A734,1,0)</f>
        <v>0</v>
      </c>
      <c r="B735" s="69" t="s">
        <v>1174</v>
      </c>
      <c r="C735">
        <f t="shared" ca="1" si="45"/>
        <v>1</v>
      </c>
      <c r="D735">
        <f t="shared" ca="1" si="46"/>
        <v>700</v>
      </c>
      <c r="E735">
        <f t="shared" ca="1" si="48"/>
        <v>990</v>
      </c>
      <c r="F735">
        <f t="shared" ca="1" si="47"/>
        <v>732</v>
      </c>
      <c r="G735" t="str">
        <f ca="1">INDEX(Rutas_Despiece!C:C,MATCH($F735,$D:$D,0))</f>
        <v>Rutas_Habituales_Central</v>
      </c>
      <c r="H735" t="str">
        <f ca="1">INDEX(Rutas_Despiece!$D:$D,MATCH($F735,$D:$D,0))</f>
        <v>Ruta 1_16</v>
      </c>
      <c r="I735">
        <f ca="1">INDEX(Rutas_Despiece!$J:$J,MATCH($F735,$D:$D,0))</f>
        <v>41.749628000000001</v>
      </c>
      <c r="J735">
        <f ca="1">INDEX(Rutas_Despiece!$K:$K,MATCH($F735,$D:$D,0))</f>
        <v>-1.1755139999999999</v>
      </c>
      <c r="L735" t="str">
        <f ca="1">INDEX(Rutas_Despiece!$F:$F,MATCH($F735,$D:$D,0))&amp;" "&amp;INDEX(Rutas_Despiece!$G:$G,MATCH($F735,$D:$D,0))</f>
        <v xml:space="preserve">Pol. Ind Entrerrios </v>
      </c>
      <c r="M735" t="str">
        <f ca="1">INDEX(Rutas_Despiece!$H:$H,MATCH($F735,$D:$D,0))</f>
        <v>Figueruelas</v>
      </c>
      <c r="N735" t="str">
        <f ca="1">INDEX(Rutas_Despiece!$I:$I,MATCH($F735,$D:$D,0))</f>
        <v>Zaragoza, España</v>
      </c>
      <c r="O735" t="str">
        <f ca="1">INDEX(Rutas_Despiece!$L:$L,MATCH($F735,$D:$D,0))</f>
        <v>Opel Puerta 5</v>
      </c>
      <c r="P735" s="39" t="str">
        <f ca="1">Rutas_Despiece!M735</f>
        <v>Ida</v>
      </c>
      <c r="Q735" s="39" t="str">
        <f ca="1">Rutas_Despiece!N735</f>
        <v>05:04</v>
      </c>
      <c r="R735" s="39" t="str">
        <f ca="1">Rutas_Despiece!O735</f>
        <v>13:02</v>
      </c>
      <c r="S735" s="39" t="str">
        <f ca="1">Rutas_Despiece!P735</f>
        <v>21:02</v>
      </c>
      <c r="T735" s="39">
        <f ca="1">Rutas_Despiece!Q735</f>
        <v>0</v>
      </c>
    </row>
    <row r="736" spans="1:20" x14ac:dyDescent="0.25">
      <c r="A736">
        <f ca="1">IF(Rutas_Despiece!A736&lt;&gt;Rutas_Despiece!A735,1,0)</f>
        <v>0</v>
      </c>
      <c r="B736" s="69" t="s">
        <v>1174</v>
      </c>
      <c r="C736">
        <f t="shared" ca="1" si="45"/>
        <v>1</v>
      </c>
      <c r="D736">
        <f t="shared" ca="1" si="46"/>
        <v>701</v>
      </c>
      <c r="E736">
        <f t="shared" ca="1" si="48"/>
        <v>990</v>
      </c>
      <c r="F736">
        <f t="shared" ca="1" si="47"/>
        <v>733</v>
      </c>
      <c r="G736" t="str">
        <f ca="1">INDEX(Rutas_Despiece!C:C,MATCH($F736,$D:$D,0))</f>
        <v>Rutas_Habituales_Central</v>
      </c>
      <c r="H736" t="str">
        <f ca="1">INDEX(Rutas_Despiece!$D:$D,MATCH($F736,$D:$D,0))</f>
        <v>Ruta 1_16</v>
      </c>
      <c r="I736">
        <f ca="1">INDEX(Rutas_Despiece!$J:$J,MATCH($F736,$D:$D,0))</f>
        <v>41.749628000000001</v>
      </c>
      <c r="J736">
        <f ca="1">INDEX(Rutas_Despiece!$K:$K,MATCH($F736,$D:$D,0))</f>
        <v>-1.1755139999999999</v>
      </c>
      <c r="L736" t="str">
        <f ca="1">INDEX(Rutas_Despiece!$F:$F,MATCH($F736,$D:$D,0))&amp;" "&amp;INDEX(Rutas_Despiece!$G:$G,MATCH($F736,$D:$D,0))</f>
        <v xml:space="preserve">Pol. Ind Entrerrios </v>
      </c>
      <c r="M736" t="str">
        <f ca="1">INDEX(Rutas_Despiece!$H:$H,MATCH($F736,$D:$D,0))</f>
        <v>Figueruelas</v>
      </c>
      <c r="N736" t="str">
        <f ca="1">INDEX(Rutas_Despiece!$I:$I,MATCH($F736,$D:$D,0))</f>
        <v>Zaragoza, España</v>
      </c>
      <c r="O736" t="str">
        <f ca="1">INDEX(Rutas_Despiece!$L:$L,MATCH($F736,$D:$D,0))</f>
        <v>Opel Puerta 5</v>
      </c>
      <c r="P736" s="39" t="str">
        <f ca="1">Rutas_Despiece!M736</f>
        <v>Ida</v>
      </c>
      <c r="Q736" s="39" t="str">
        <f ca="1">Rutas_Despiece!N736</f>
        <v>05:06</v>
      </c>
      <c r="R736" s="39" t="str">
        <f ca="1">Rutas_Despiece!O736</f>
        <v>13:04</v>
      </c>
      <c r="S736" s="39" t="str">
        <f ca="1">Rutas_Despiece!P736</f>
        <v>21:04</v>
      </c>
      <c r="T736" s="39">
        <f ca="1">Rutas_Despiece!Q736</f>
        <v>0</v>
      </c>
    </row>
    <row r="737" spans="1:20" x14ac:dyDescent="0.25">
      <c r="A737">
        <f ca="1">IF(Rutas_Despiece!A737&lt;&gt;Rutas_Despiece!A736,1,0)</f>
        <v>0</v>
      </c>
      <c r="B737" s="69" t="s">
        <v>1174</v>
      </c>
      <c r="C737">
        <f t="shared" ca="1" si="45"/>
        <v>1</v>
      </c>
      <c r="D737">
        <f t="shared" ca="1" si="46"/>
        <v>702</v>
      </c>
      <c r="E737">
        <f t="shared" ca="1" si="48"/>
        <v>990</v>
      </c>
      <c r="F737">
        <f t="shared" ca="1" si="47"/>
        <v>734</v>
      </c>
      <c r="G737" t="str">
        <f ca="1">INDEX(Rutas_Despiece!C:C,MATCH($F737,$D:$D,0))</f>
        <v>Rutas_Habituales_Central</v>
      </c>
      <c r="H737" t="str">
        <f ca="1">INDEX(Rutas_Despiece!$D:$D,MATCH($F737,$D:$D,0))</f>
        <v>Ruta 1_16</v>
      </c>
      <c r="I737">
        <f ca="1">INDEX(Rutas_Despiece!$J:$J,MATCH($F737,$D:$D,0))</f>
        <v>41.666668700000002</v>
      </c>
      <c r="J737">
        <f ca="1">INDEX(Rutas_Despiece!$K:$K,MATCH($F737,$D:$D,0))</f>
        <v>-0.8238801</v>
      </c>
      <c r="L737" t="str">
        <f ca="1">INDEX(Rutas_Despiece!$F:$F,MATCH($F737,$D:$D,0))&amp;" "&amp;INDEX(Rutas_Despiece!$G:$G,MATCH($F737,$D:$D,0))</f>
        <v>Avd. Real Zaragoza nº 29</v>
      </c>
      <c r="M737" t="str">
        <f ca="1">INDEX(Rutas_Despiece!$H:$H,MATCH($F737,$D:$D,0))</f>
        <v>Zaragoza</v>
      </c>
      <c r="N737" t="str">
        <f ca="1">INDEX(Rutas_Despiece!$I:$I,MATCH($F737,$D:$D,0))</f>
        <v>Zaragoza, España</v>
      </c>
      <c r="O737" t="str">
        <f ca="1">INDEX(Rutas_Despiece!$L:$L,MATCH($F737,$D:$D,0))</f>
        <v>nº 29 - Pd. Bus</v>
      </c>
      <c r="P737" s="39" t="str">
        <f ca="1">Rutas_Despiece!M737</f>
        <v>Ida</v>
      </c>
      <c r="Q737" s="39" t="str">
        <f ca="1">Rutas_Despiece!N737</f>
        <v>05:30</v>
      </c>
      <c r="R737" s="39" t="str">
        <f ca="1">Rutas_Despiece!O737</f>
        <v>13:30</v>
      </c>
      <c r="S737" s="39" t="str">
        <f ca="1">Rutas_Despiece!P737</f>
        <v>21:30</v>
      </c>
      <c r="T737" s="39">
        <f ca="1">Rutas_Despiece!Q737</f>
        <v>0</v>
      </c>
    </row>
    <row r="738" spans="1:20" x14ac:dyDescent="0.25">
      <c r="A738">
        <f ca="1">IF(Rutas_Despiece!A738&lt;&gt;Rutas_Despiece!A737,1,0)</f>
        <v>0</v>
      </c>
      <c r="B738" s="69" t="s">
        <v>1174</v>
      </c>
      <c r="C738">
        <f t="shared" ca="1" si="45"/>
        <v>1</v>
      </c>
      <c r="D738">
        <f t="shared" ca="1" si="46"/>
        <v>703</v>
      </c>
      <c r="E738">
        <f t="shared" ca="1" si="48"/>
        <v>990</v>
      </c>
      <c r="F738">
        <f t="shared" ca="1" si="47"/>
        <v>735</v>
      </c>
      <c r="G738" t="str">
        <f ca="1">INDEX(Rutas_Despiece!C:C,MATCH($F738,$D:$D,0))</f>
        <v>Rutas_Habituales_Central</v>
      </c>
      <c r="H738" t="str">
        <f ca="1">INDEX(Rutas_Despiece!$D:$D,MATCH($F738,$D:$D,0))</f>
        <v>Ruta 1_16</v>
      </c>
      <c r="I738">
        <f ca="1">INDEX(Rutas_Despiece!$J:$J,MATCH($F738,$D:$D,0))</f>
        <v>41.667011899999999</v>
      </c>
      <c r="J738">
        <f ca="1">INDEX(Rutas_Despiece!$K:$K,MATCH($F738,$D:$D,0))</f>
        <v>-0.83184990000000003</v>
      </c>
      <c r="L738" t="str">
        <f ca="1">INDEX(Rutas_Despiece!$F:$F,MATCH($F738,$D:$D,0))&amp;" "&amp;INDEX(Rutas_Despiece!$G:$G,MATCH($F738,$D:$D,0))</f>
        <v xml:space="preserve">Avd. Santa Isabel  </v>
      </c>
      <c r="M738" t="str">
        <f ca="1">INDEX(Rutas_Despiece!$H:$H,MATCH($F738,$D:$D,0))</f>
        <v>Zaragoza</v>
      </c>
      <c r="N738" t="str">
        <f ca="1">INDEX(Rutas_Despiece!$I:$I,MATCH($F738,$D:$D,0))</f>
        <v>Zaragoza, España</v>
      </c>
      <c r="O738" t="str">
        <f ca="1">INDEX(Rutas_Despiece!$L:$L,MATCH($F738,$D:$D,0))</f>
        <v>Plaza Serrano Bergés - Pd. Bus</v>
      </c>
      <c r="P738" s="39" t="str">
        <f ca="1">Rutas_Despiece!M738</f>
        <v>Vuelta</v>
      </c>
      <c r="Q738" s="39" t="str">
        <f ca="1">Rutas_Despiece!N738</f>
        <v/>
      </c>
      <c r="R738" s="39" t="str">
        <f ca="1">Rutas_Despiece!O738</f>
        <v/>
      </c>
      <c r="S738" s="39" t="str">
        <f ca="1">Rutas_Despiece!P738</f>
        <v/>
      </c>
      <c r="T738" s="39" t="str">
        <f ca="1">Rutas_Despiece!Q738</f>
        <v/>
      </c>
    </row>
    <row r="739" spans="1:20" x14ac:dyDescent="0.25">
      <c r="A739">
        <f ca="1">IF(Rutas_Despiece!A739&lt;&gt;Rutas_Despiece!A738,1,0)</f>
        <v>0</v>
      </c>
      <c r="B739" s="69" t="s">
        <v>1174</v>
      </c>
      <c r="C739">
        <f t="shared" ca="1" si="45"/>
        <v>1</v>
      </c>
      <c r="D739">
        <f t="shared" ca="1" si="46"/>
        <v>704</v>
      </c>
      <c r="E739">
        <f t="shared" ca="1" si="48"/>
        <v>990</v>
      </c>
      <c r="F739">
        <f t="shared" ca="1" si="47"/>
        <v>736</v>
      </c>
      <c r="G739" t="str">
        <f ca="1">INDEX(Rutas_Despiece!C:C,MATCH($F739,$D:$D,0))</f>
        <v>Rutas_Habituales_Central</v>
      </c>
      <c r="H739" t="str">
        <f ca="1">INDEX(Rutas_Despiece!$D:$D,MATCH($F739,$D:$D,0))</f>
        <v>Ruta 1_16</v>
      </c>
      <c r="I739">
        <f ca="1">INDEX(Rutas_Despiece!$J:$J,MATCH($F739,$D:$D,0))</f>
        <v>41.669856299999999</v>
      </c>
      <c r="J739">
        <f ca="1">INDEX(Rutas_Despiece!$K:$K,MATCH($F739,$D:$D,0))</f>
        <v>-0.83922399999999997</v>
      </c>
      <c r="L739" t="str">
        <f ca="1">INDEX(Rutas_Despiece!$F:$F,MATCH($F739,$D:$D,0))&amp;" "&amp;INDEX(Rutas_Despiece!$G:$G,MATCH($F739,$D:$D,0))</f>
        <v xml:space="preserve">Avd. Santa Isabel  </v>
      </c>
      <c r="M739" t="str">
        <f ca="1">INDEX(Rutas_Despiece!$H:$H,MATCH($F739,$D:$D,0))</f>
        <v>Zaragoza</v>
      </c>
      <c r="N739" t="str">
        <f ca="1">INDEX(Rutas_Despiece!$I:$I,MATCH($F739,$D:$D,0))</f>
        <v>Zaragoza, España</v>
      </c>
      <c r="O739" t="str">
        <f ca="1">INDEX(Rutas_Despiece!$L:$L,MATCH($F739,$D:$D,0))</f>
        <v>Esq. Avd. Industria - Gasolinera - Pd. Bus</v>
      </c>
      <c r="P739" s="39" t="str">
        <f ca="1">Rutas_Despiece!M739</f>
        <v>Vuelta</v>
      </c>
      <c r="Q739" s="39" t="str">
        <f ca="1">Rutas_Despiece!N739</f>
        <v/>
      </c>
      <c r="R739" s="39" t="str">
        <f ca="1">Rutas_Despiece!O739</f>
        <v/>
      </c>
      <c r="S739" s="39" t="str">
        <f ca="1">Rutas_Despiece!P739</f>
        <v/>
      </c>
      <c r="T739" s="39" t="str">
        <f ca="1">Rutas_Despiece!Q739</f>
        <v/>
      </c>
    </row>
    <row r="740" spans="1:20" x14ac:dyDescent="0.25">
      <c r="A740">
        <f ca="1">IF(Rutas_Despiece!A740&lt;&gt;Rutas_Despiece!A739,1,0)</f>
        <v>0</v>
      </c>
      <c r="B740" s="69" t="s">
        <v>1174</v>
      </c>
      <c r="C740">
        <f t="shared" ca="1" si="45"/>
        <v>1</v>
      </c>
      <c r="D740">
        <f t="shared" ca="1" si="46"/>
        <v>705</v>
      </c>
      <c r="E740">
        <f t="shared" ca="1" si="48"/>
        <v>990</v>
      </c>
      <c r="F740">
        <f t="shared" ca="1" si="47"/>
        <v>737</v>
      </c>
      <c r="G740" t="str">
        <f ca="1">INDEX(Rutas_Despiece!C:C,MATCH($F740,$D:$D,0))</f>
        <v>Rutas_Habituales_Central</v>
      </c>
      <c r="H740" t="str">
        <f ca="1">INDEX(Rutas_Despiece!$D:$D,MATCH($F740,$D:$D,0))</f>
        <v>Ruta 1_16</v>
      </c>
      <c r="I740">
        <f ca="1">INDEX(Rutas_Despiece!$J:$J,MATCH($F740,$D:$D,0))</f>
        <v>41.669934499999997</v>
      </c>
      <c r="J740">
        <f ca="1">INDEX(Rutas_Despiece!$K:$K,MATCH($F740,$D:$D,0))</f>
        <v>-0.84633020000000003</v>
      </c>
      <c r="L740" t="str">
        <f ca="1">INDEX(Rutas_Despiece!$F:$F,MATCH($F740,$D:$D,0))&amp;" "&amp;INDEX(Rutas_Despiece!$G:$G,MATCH($F740,$D:$D,0))</f>
        <v xml:space="preserve">Avd. Cataluña  </v>
      </c>
      <c r="M740" t="str">
        <f ca="1">INDEX(Rutas_Despiece!$H:$H,MATCH($F740,$D:$D,0))</f>
        <v>Zaragoza</v>
      </c>
      <c r="N740" t="str">
        <f ca="1">INDEX(Rutas_Despiece!$I:$I,MATCH($F740,$D:$D,0))</f>
        <v>Zaragoza, España</v>
      </c>
      <c r="O740" t="str">
        <f ca="1">INDEX(Rutas_Despiece!$L:$L,MATCH($F740,$D:$D,0))</f>
        <v>CAF - Pd. Bus (?)</v>
      </c>
      <c r="P740" s="39" t="str">
        <f ca="1">Rutas_Despiece!M740</f>
        <v>Vuelta</v>
      </c>
      <c r="Q740" s="39" t="str">
        <f ca="1">Rutas_Despiece!N740</f>
        <v/>
      </c>
      <c r="R740" s="39" t="str">
        <f ca="1">Rutas_Despiece!O740</f>
        <v/>
      </c>
      <c r="S740" s="39" t="str">
        <f ca="1">Rutas_Despiece!P740</f>
        <v/>
      </c>
      <c r="T740" s="39" t="str">
        <f ca="1">Rutas_Despiece!Q740</f>
        <v/>
      </c>
    </row>
    <row r="741" spans="1:20" x14ac:dyDescent="0.25">
      <c r="A741">
        <f ca="1">IF(Rutas_Despiece!A741&lt;&gt;Rutas_Despiece!A740,1,0)</f>
        <v>0</v>
      </c>
      <c r="B741" s="69" t="s">
        <v>1174</v>
      </c>
      <c r="C741">
        <f t="shared" ca="1" si="45"/>
        <v>1</v>
      </c>
      <c r="D741">
        <f t="shared" ca="1" si="46"/>
        <v>706</v>
      </c>
      <c r="E741">
        <f t="shared" ca="1" si="48"/>
        <v>990</v>
      </c>
      <c r="F741">
        <f t="shared" ca="1" si="47"/>
        <v>738</v>
      </c>
      <c r="G741" t="str">
        <f ca="1">INDEX(Rutas_Despiece!C:C,MATCH($F741,$D:$D,0))</f>
        <v>Rutas_Habituales_Central</v>
      </c>
      <c r="H741" t="str">
        <f ca="1">INDEX(Rutas_Despiece!$D:$D,MATCH($F741,$D:$D,0))</f>
        <v>Ruta 1_16</v>
      </c>
      <c r="I741">
        <f ca="1">INDEX(Rutas_Despiece!$J:$J,MATCH($F741,$D:$D,0))</f>
        <v>41.667656999999998</v>
      </c>
      <c r="J741">
        <f ca="1">INDEX(Rutas_Despiece!$K:$K,MATCH($F741,$D:$D,0))</f>
        <v>-0.85514489999999999</v>
      </c>
      <c r="L741" t="str">
        <f ca="1">INDEX(Rutas_Despiece!$F:$F,MATCH($F741,$D:$D,0))&amp;" "&amp;INDEX(Rutas_Despiece!$G:$G,MATCH($F741,$D:$D,0))</f>
        <v>Avd. Cataluña nº 189</v>
      </c>
      <c r="M741" t="str">
        <f ca="1">INDEX(Rutas_Despiece!$H:$H,MATCH($F741,$D:$D,0))</f>
        <v>Zaragoza</v>
      </c>
      <c r="N741" t="str">
        <f ca="1">INDEX(Rutas_Despiece!$I:$I,MATCH($F741,$D:$D,0))</f>
        <v>Zaragoza, España</v>
      </c>
      <c r="O741">
        <f ca="1">INDEX(Rutas_Despiece!$L:$L,MATCH($F741,$D:$D,0))</f>
        <v>0</v>
      </c>
      <c r="P741" s="39" t="str">
        <f ca="1">Rutas_Despiece!M741</f>
        <v>Vuelta</v>
      </c>
      <c r="Q741" s="39" t="str">
        <f ca="1">Rutas_Despiece!N741</f>
        <v/>
      </c>
      <c r="R741" s="39" t="str">
        <f ca="1">Rutas_Despiece!O741</f>
        <v/>
      </c>
      <c r="S741" s="39" t="str">
        <f ca="1">Rutas_Despiece!P741</f>
        <v/>
      </c>
      <c r="T741" s="39" t="str">
        <f ca="1">Rutas_Despiece!Q741</f>
        <v/>
      </c>
    </row>
    <row r="742" spans="1:20" x14ac:dyDescent="0.25">
      <c r="A742">
        <f ca="1">IF(Rutas_Despiece!A742&lt;&gt;Rutas_Despiece!A741,1,0)</f>
        <v>0</v>
      </c>
      <c r="B742" s="69" t="s">
        <v>1174</v>
      </c>
      <c r="C742">
        <f t="shared" ca="1" si="45"/>
        <v>1</v>
      </c>
      <c r="D742">
        <f t="shared" ca="1" si="46"/>
        <v>707</v>
      </c>
      <c r="E742">
        <f t="shared" ca="1" si="48"/>
        <v>990</v>
      </c>
      <c r="F742">
        <f t="shared" ca="1" si="47"/>
        <v>739</v>
      </c>
      <c r="G742" t="str">
        <f ca="1">INDEX(Rutas_Despiece!C:C,MATCH($F742,$D:$D,0))</f>
        <v>Rutas_Habituales_Central</v>
      </c>
      <c r="H742" t="str">
        <f ca="1">INDEX(Rutas_Despiece!$D:$D,MATCH($F742,$D:$D,0))</f>
        <v>Ruta 1_16</v>
      </c>
      <c r="I742">
        <f ca="1">INDEX(Rutas_Despiece!$J:$J,MATCH($F742,$D:$D,0))</f>
        <v>41.663702800000003</v>
      </c>
      <c r="J742">
        <f ca="1">INDEX(Rutas_Despiece!$K:$K,MATCH($F742,$D:$D,0))</f>
        <v>-0.86123839999999996</v>
      </c>
      <c r="L742" t="str">
        <f ca="1">INDEX(Rutas_Despiece!$F:$F,MATCH($F742,$D:$D,0))&amp;" "&amp;INDEX(Rutas_Despiece!$G:$G,MATCH($F742,$D:$D,0))</f>
        <v>Avd. Cataluña  103</v>
      </c>
      <c r="M742" t="str">
        <f ca="1">INDEX(Rutas_Despiece!$H:$H,MATCH($F742,$D:$D,0))</f>
        <v>Zaragoza</v>
      </c>
      <c r="N742" t="str">
        <f ca="1">INDEX(Rutas_Despiece!$I:$I,MATCH($F742,$D:$D,0))</f>
        <v>Zaragoza, España</v>
      </c>
      <c r="O742" t="str">
        <f ca="1">INDEX(Rutas_Despiece!$L:$L,MATCH($F742,$D:$D,0))</f>
        <v>Frente Felisa Galé</v>
      </c>
      <c r="P742" s="39" t="str">
        <f ca="1">Rutas_Despiece!M742</f>
        <v>Vuelta</v>
      </c>
      <c r="Q742" s="39" t="str">
        <f ca="1">Rutas_Despiece!N742</f>
        <v/>
      </c>
      <c r="R742" s="39" t="str">
        <f ca="1">Rutas_Despiece!O742</f>
        <v/>
      </c>
      <c r="S742" s="39" t="str">
        <f ca="1">Rutas_Despiece!P742</f>
        <v/>
      </c>
      <c r="T742" s="39" t="str">
        <f ca="1">Rutas_Despiece!Q742</f>
        <v/>
      </c>
    </row>
    <row r="743" spans="1:20" x14ac:dyDescent="0.25">
      <c r="A743">
        <f ca="1">IF(Rutas_Despiece!A743&lt;&gt;Rutas_Despiece!A742,1,0)</f>
        <v>0</v>
      </c>
      <c r="B743" s="69" t="s">
        <v>1174</v>
      </c>
      <c r="C743">
        <f t="shared" ca="1" si="45"/>
        <v>1</v>
      </c>
      <c r="D743">
        <f t="shared" ca="1" si="46"/>
        <v>708</v>
      </c>
      <c r="E743">
        <f t="shared" ca="1" si="48"/>
        <v>990</v>
      </c>
      <c r="F743">
        <f t="shared" ca="1" si="47"/>
        <v>740</v>
      </c>
      <c r="G743" t="str">
        <f ca="1">INDEX(Rutas_Despiece!C:C,MATCH($F743,$D:$D,0))</f>
        <v>Rutas_Habituales_Central</v>
      </c>
      <c r="H743" t="str">
        <f ca="1">INDEX(Rutas_Despiece!$D:$D,MATCH($F743,$D:$D,0))</f>
        <v>Ruta 1_16</v>
      </c>
      <c r="I743">
        <f ca="1">INDEX(Rutas_Despiece!$J:$J,MATCH($F743,$D:$D,0))</f>
        <v>41.661241799999999</v>
      </c>
      <c r="J743">
        <f ca="1">INDEX(Rutas_Despiece!$K:$K,MATCH($F743,$D:$D,0))</f>
        <v>-0.86708779999999996</v>
      </c>
      <c r="L743" t="str">
        <f ca="1">INDEX(Rutas_Despiece!$F:$F,MATCH($F743,$D:$D,0))&amp;" "&amp;INDEX(Rutas_Despiece!$G:$G,MATCH($F743,$D:$D,0))</f>
        <v xml:space="preserve">Avd. Cataluña  </v>
      </c>
      <c r="M743" t="str">
        <f ca="1">INDEX(Rutas_Despiece!$H:$H,MATCH($F743,$D:$D,0))</f>
        <v>Zaragoza</v>
      </c>
      <c r="N743" t="str">
        <f ca="1">INDEX(Rutas_Despiece!$I:$I,MATCH($F743,$D:$D,0))</f>
        <v>Zaragoza, España</v>
      </c>
      <c r="O743" t="str">
        <f ca="1">INDEX(Rutas_Despiece!$L:$L,MATCH($F743,$D:$D,0))</f>
        <v>Frente Pº Longares</v>
      </c>
      <c r="P743" s="39" t="str">
        <f ca="1">Rutas_Despiece!M743</f>
        <v>Vuelta</v>
      </c>
      <c r="Q743" s="39" t="str">
        <f ca="1">Rutas_Despiece!N743</f>
        <v/>
      </c>
      <c r="R743" s="39" t="str">
        <f ca="1">Rutas_Despiece!O743</f>
        <v/>
      </c>
      <c r="S743" s="39" t="str">
        <f ca="1">Rutas_Despiece!P743</f>
        <v/>
      </c>
      <c r="T743" s="39" t="str">
        <f ca="1">Rutas_Despiece!Q743</f>
        <v/>
      </c>
    </row>
    <row r="744" spans="1:20" x14ac:dyDescent="0.25">
      <c r="A744">
        <f ca="1">IF(Rutas_Despiece!A744&lt;&gt;Rutas_Despiece!A743,1,0)</f>
        <v>1</v>
      </c>
      <c r="B744" s="69" t="s">
        <v>1174</v>
      </c>
      <c r="C744">
        <f t="shared" ca="1" si="45"/>
        <v>0</v>
      </c>
      <c r="D744">
        <f t="shared" ca="1" si="46"/>
        <v>708</v>
      </c>
      <c r="E744">
        <f t="shared" ca="1" si="48"/>
        <v>990</v>
      </c>
      <c r="F744">
        <f t="shared" ca="1" si="47"/>
        <v>741</v>
      </c>
      <c r="G744" t="str">
        <f ca="1">INDEX(Rutas_Despiece!C:C,MATCH($F744,$D:$D,0))</f>
        <v>Rutas_Habituales_Central</v>
      </c>
      <c r="H744" t="str">
        <f ca="1">INDEX(Rutas_Despiece!$D:$D,MATCH($F744,$D:$D,0))</f>
        <v>Ruta 1_16</v>
      </c>
      <c r="I744">
        <f ca="1">INDEX(Rutas_Despiece!$J:$J,MATCH($F744,$D:$D,0))</f>
        <v>41.657202599999998</v>
      </c>
      <c r="J744">
        <f ca="1">INDEX(Rutas_Despiece!$K:$K,MATCH($F744,$D:$D,0))</f>
        <v>-0.87220869999999995</v>
      </c>
      <c r="L744" t="str">
        <f ca="1">INDEX(Rutas_Despiece!$F:$F,MATCH($F744,$D:$D,0))&amp;" "&amp;INDEX(Rutas_Despiece!$G:$G,MATCH($F744,$D:$D,0))</f>
        <v xml:space="preserve">Avd. Puente del Pilar nº 3 </v>
      </c>
      <c r="M744" t="str">
        <f ca="1">INDEX(Rutas_Despiece!$H:$H,MATCH($F744,$D:$D,0))</f>
        <v>Zaragoza</v>
      </c>
      <c r="N744" t="str">
        <f ca="1">INDEX(Rutas_Despiece!$I:$I,MATCH($F744,$D:$D,0))</f>
        <v>Zaragoza, España</v>
      </c>
      <c r="O744" t="str">
        <f ca="1">INDEX(Rutas_Despiece!$L:$L,MATCH($F744,$D:$D,0))</f>
        <v>Pd. Bus</v>
      </c>
      <c r="P744" s="39" t="str">
        <f ca="1">Rutas_Despiece!M744</f>
        <v>Ida</v>
      </c>
      <c r="Q744" s="39" t="str">
        <f ca="1">Rutas_Despiece!N744</f>
        <v/>
      </c>
      <c r="R744" s="39" t="str">
        <f ca="1">Rutas_Despiece!O744</f>
        <v/>
      </c>
      <c r="S744" s="39" t="str">
        <f ca="1">Rutas_Despiece!P744</f>
        <v/>
      </c>
      <c r="T744" s="39">
        <f ca="1">Rutas_Despiece!Q744</f>
        <v>0</v>
      </c>
    </row>
    <row r="745" spans="1:20" x14ac:dyDescent="0.25">
      <c r="A745">
        <f ca="1">IF(Rutas_Despiece!A745&lt;&gt;Rutas_Despiece!A744,1,0)</f>
        <v>0</v>
      </c>
      <c r="B745" s="69" t="s">
        <v>1174</v>
      </c>
      <c r="C745">
        <f t="shared" ca="1" si="45"/>
        <v>1</v>
      </c>
      <c r="D745">
        <f t="shared" ca="1" si="46"/>
        <v>709</v>
      </c>
      <c r="E745">
        <f t="shared" ca="1" si="48"/>
        <v>990</v>
      </c>
      <c r="F745">
        <f t="shared" ca="1" si="47"/>
        <v>742</v>
      </c>
      <c r="G745" t="str">
        <f ca="1">INDEX(Rutas_Despiece!C:C,MATCH($F745,$D:$D,0))</f>
        <v>Rutas_Habituales_Central</v>
      </c>
      <c r="H745" t="str">
        <f ca="1">INDEX(Rutas_Despiece!$D:$D,MATCH($F745,$D:$D,0))</f>
        <v>Ruta 1_16</v>
      </c>
      <c r="I745">
        <f ca="1">INDEX(Rutas_Despiece!$J:$J,MATCH($F745,$D:$D,0))</f>
        <v>41.654027300000003</v>
      </c>
      <c r="J745">
        <f ca="1">INDEX(Rutas_Despiece!$K:$K,MATCH($F745,$D:$D,0))</f>
        <v>-0.87050300000000003</v>
      </c>
      <c r="L745" t="str">
        <f ca="1">INDEX(Rutas_Despiece!$F:$F,MATCH($F745,$D:$D,0))&amp;" "&amp;INDEX(Rutas_Despiece!$G:$G,MATCH($F745,$D:$D,0))</f>
        <v xml:space="preserve">Echegaray y Caballero  </v>
      </c>
      <c r="M745" t="str">
        <f ca="1">INDEX(Rutas_Despiece!$H:$H,MATCH($F745,$D:$D,0))</f>
        <v>Zaragoza</v>
      </c>
      <c r="N745" t="str">
        <f ca="1">INDEX(Rutas_Despiece!$I:$I,MATCH($F745,$D:$D,0))</f>
        <v>Zaragoza, España</v>
      </c>
      <c r="O745" t="str">
        <f ca="1">INDEX(Rutas_Despiece!$L:$L,MATCH($F745,$D:$D,0))</f>
        <v>Puente de Hierro (?)</v>
      </c>
      <c r="P745" s="39" t="str">
        <f ca="1">Rutas_Despiece!M745</f>
        <v>Ida</v>
      </c>
      <c r="Q745" s="39" t="str">
        <f ca="1">Rutas_Despiece!N745</f>
        <v>05:15</v>
      </c>
      <c r="R745" s="39" t="str">
        <f ca="1">Rutas_Despiece!O745</f>
        <v>13:15</v>
      </c>
      <c r="S745" s="39" t="str">
        <f ca="1">Rutas_Despiece!P745</f>
        <v>21:15</v>
      </c>
      <c r="T745" s="39">
        <f ca="1">Rutas_Despiece!Q745</f>
        <v>0</v>
      </c>
    </row>
    <row r="746" spans="1:20" x14ac:dyDescent="0.25">
      <c r="A746">
        <f ca="1">IF(Rutas_Despiece!A746&lt;&gt;Rutas_Despiece!A745,1,0)</f>
        <v>0</v>
      </c>
      <c r="B746" s="69" t="s">
        <v>1174</v>
      </c>
      <c r="C746">
        <f t="shared" ca="1" si="45"/>
        <v>1</v>
      </c>
      <c r="D746">
        <f t="shared" ca="1" si="46"/>
        <v>710</v>
      </c>
      <c r="E746">
        <f t="shared" ca="1" si="48"/>
        <v>990</v>
      </c>
      <c r="F746">
        <f t="shared" ca="1" si="47"/>
        <v>743</v>
      </c>
      <c r="G746" t="str">
        <f ca="1">INDEX(Rutas_Despiece!C:C,MATCH($F746,$D:$D,0))</f>
        <v>Rutas_Habituales_Central</v>
      </c>
      <c r="H746" t="str">
        <f ca="1">INDEX(Rutas_Despiece!$D:$D,MATCH($F746,$D:$D,0))</f>
        <v>Ruta 2_16</v>
      </c>
      <c r="I746">
        <f ca="1">INDEX(Rutas_Despiece!$J:$J,MATCH($F746,$D:$D,0))</f>
        <v>41.657095499999997</v>
      </c>
      <c r="J746">
        <f ca="1">INDEX(Rutas_Despiece!$K:$K,MATCH($F746,$D:$D,0))</f>
        <v>-0.85861659999999995</v>
      </c>
      <c r="L746" t="str">
        <f ca="1">INDEX(Rutas_Despiece!$F:$F,MATCH($F746,$D:$D,0))&amp;" "&amp;INDEX(Rutas_Despiece!$G:$G,MATCH($F746,$D:$D,0))</f>
        <v xml:space="preserve">Balbino Orensanz  </v>
      </c>
      <c r="M746" t="str">
        <f ca="1">INDEX(Rutas_Despiece!$H:$H,MATCH($F746,$D:$D,0))</f>
        <v>Zaragoza</v>
      </c>
      <c r="N746" t="str">
        <f ca="1">INDEX(Rutas_Despiece!$I:$I,MATCH($F746,$D:$D,0))</f>
        <v>Zaragoza, España</v>
      </c>
      <c r="O746" t="str">
        <f ca="1">INDEX(Rutas_Despiece!$L:$L,MATCH($F746,$D:$D,0))</f>
        <v>Esq. Alfonso Zapater - Pd. Bus</v>
      </c>
      <c r="P746" s="39" t="str">
        <f ca="1">Rutas_Despiece!M746</f>
        <v>Ida</v>
      </c>
      <c r="Q746" s="39" t="str">
        <f ca="1">Rutas_Despiece!N746</f>
        <v>05:16</v>
      </c>
      <c r="R746" s="39" t="str">
        <f ca="1">Rutas_Despiece!O746</f>
        <v>13:16</v>
      </c>
      <c r="S746" s="39" t="str">
        <f ca="1">Rutas_Despiece!P746</f>
        <v>21:16</v>
      </c>
      <c r="T746" s="39">
        <f ca="1">Rutas_Despiece!Q746</f>
        <v>0</v>
      </c>
    </row>
    <row r="747" spans="1:20" x14ac:dyDescent="0.25">
      <c r="A747">
        <f ca="1">IF(Rutas_Despiece!A747&lt;&gt;Rutas_Despiece!A746,1,0)</f>
        <v>0</v>
      </c>
      <c r="B747" s="69" t="s">
        <v>1174</v>
      </c>
      <c r="C747">
        <f t="shared" ca="1" si="45"/>
        <v>1</v>
      </c>
      <c r="D747">
        <f t="shared" ca="1" si="46"/>
        <v>711</v>
      </c>
      <c r="E747">
        <f t="shared" ca="1" si="48"/>
        <v>990</v>
      </c>
      <c r="F747">
        <f t="shared" ca="1" si="47"/>
        <v>744</v>
      </c>
      <c r="G747" t="str">
        <f ca="1">INDEX(Rutas_Despiece!C:C,MATCH($F747,$D:$D,0))</f>
        <v>Rutas_Habituales_Central</v>
      </c>
      <c r="H747" t="str">
        <f ca="1">INDEX(Rutas_Despiece!$D:$D,MATCH($F747,$D:$D,0))</f>
        <v>Ruta 2_16</v>
      </c>
      <c r="I747">
        <f ca="1">INDEX(Rutas_Despiece!$J:$J,MATCH($F747,$D:$D,0))</f>
        <v>41.660539900000003</v>
      </c>
      <c r="J747">
        <f ca="1">INDEX(Rutas_Despiece!$K:$K,MATCH($F747,$D:$D,0))</f>
        <v>-0.86379159999999999</v>
      </c>
      <c r="L747" t="str">
        <f ca="1">INDEX(Rutas_Despiece!$F:$F,MATCH($F747,$D:$D,0))&amp;" "&amp;INDEX(Rutas_Despiece!$G:$G,MATCH($F747,$D:$D,0))</f>
        <v xml:space="preserve">Marqués de la Cadena  </v>
      </c>
      <c r="M747" t="str">
        <f ca="1">INDEX(Rutas_Despiece!$H:$H,MATCH($F747,$D:$D,0))</f>
        <v>Zaragoza</v>
      </c>
      <c r="N747" t="str">
        <f ca="1">INDEX(Rutas_Despiece!$I:$I,MATCH($F747,$D:$D,0))</f>
        <v>Zaragoza, España</v>
      </c>
      <c r="O747" t="str">
        <f ca="1">INDEX(Rutas_Despiece!$L:$L,MATCH($F747,$D:$D,0))</f>
        <v>Esq. Avd. La Jota - Pd. Bus</v>
      </c>
      <c r="P747" s="39" t="str">
        <f ca="1">Rutas_Despiece!M747</f>
        <v>Ida</v>
      </c>
      <c r="Q747" s="39" t="str">
        <f ca="1">Rutas_Despiece!N747</f>
        <v>05:17</v>
      </c>
      <c r="R747" s="39" t="str">
        <f ca="1">Rutas_Despiece!O747</f>
        <v>13:17</v>
      </c>
      <c r="S747" s="39" t="str">
        <f ca="1">Rutas_Despiece!P747</f>
        <v>21:17</v>
      </c>
      <c r="T747" s="39">
        <f ca="1">Rutas_Despiece!Q747</f>
        <v>0</v>
      </c>
    </row>
    <row r="748" spans="1:20" x14ac:dyDescent="0.25">
      <c r="A748">
        <f ca="1">IF(Rutas_Despiece!A748&lt;&gt;Rutas_Despiece!A747,1,0)</f>
        <v>0</v>
      </c>
      <c r="B748" s="69" t="s">
        <v>1174</v>
      </c>
      <c r="C748">
        <f t="shared" ca="1" si="45"/>
        <v>1</v>
      </c>
      <c r="D748">
        <f t="shared" ca="1" si="46"/>
        <v>712</v>
      </c>
      <c r="E748">
        <f t="shared" ca="1" si="48"/>
        <v>990</v>
      </c>
      <c r="F748">
        <f t="shared" ca="1" si="47"/>
        <v>745</v>
      </c>
      <c r="G748" t="str">
        <f ca="1">INDEX(Rutas_Despiece!C:C,MATCH($F748,$D:$D,0))</f>
        <v>Rutas_Habituales_Central</v>
      </c>
      <c r="H748" t="str">
        <f ca="1">INDEX(Rutas_Despiece!$D:$D,MATCH($F748,$D:$D,0))</f>
        <v>Ruta 2_16</v>
      </c>
      <c r="I748">
        <f ca="1">INDEX(Rutas_Despiece!$J:$J,MATCH($F748,$D:$D,0))</f>
        <v>41.662917499999999</v>
      </c>
      <c r="J748">
        <f ca="1">INDEX(Rutas_Despiece!$K:$K,MATCH($F748,$D:$D,0))</f>
        <v>-0.86629460000000003</v>
      </c>
      <c r="L748" t="str">
        <f ca="1">INDEX(Rutas_Despiece!$F:$F,MATCH($F748,$D:$D,0))&amp;" "&amp;INDEX(Rutas_Despiece!$G:$G,MATCH($F748,$D:$D,0))</f>
        <v xml:space="preserve">Marqués de la Cadena </v>
      </c>
      <c r="M748" t="str">
        <f ca="1">INDEX(Rutas_Despiece!$H:$H,MATCH($F748,$D:$D,0))</f>
        <v>Zaragoza</v>
      </c>
      <c r="N748" t="str">
        <f ca="1">INDEX(Rutas_Despiece!$I:$I,MATCH($F748,$D:$D,0))</f>
        <v>Zaragoza, España</v>
      </c>
      <c r="O748" t="str">
        <f ca="1">INDEX(Rutas_Despiece!$L:$L,MATCH($F748,$D:$D,0))</f>
        <v>Frente nº 57 - Pd. Bus CAN</v>
      </c>
      <c r="P748" s="39" t="str">
        <f ca="1">Rutas_Despiece!M748</f>
        <v>Ida</v>
      </c>
      <c r="Q748" s="39" t="str">
        <f ca="1">Rutas_Despiece!N748</f>
        <v>05:18</v>
      </c>
      <c r="R748" s="39" t="str">
        <f ca="1">Rutas_Despiece!O748</f>
        <v>13:18</v>
      </c>
      <c r="S748" s="39" t="str">
        <f ca="1">Rutas_Despiece!P748</f>
        <v>21:18</v>
      </c>
      <c r="T748" s="39">
        <f ca="1">Rutas_Despiece!Q748</f>
        <v>0</v>
      </c>
    </row>
    <row r="749" spans="1:20" x14ac:dyDescent="0.25">
      <c r="A749">
        <f ca="1">IF(Rutas_Despiece!A749&lt;&gt;Rutas_Despiece!A748,1,0)</f>
        <v>0</v>
      </c>
      <c r="B749" s="69" t="s">
        <v>1174</v>
      </c>
      <c r="C749">
        <f t="shared" ca="1" si="45"/>
        <v>1</v>
      </c>
      <c r="D749">
        <f t="shared" ca="1" si="46"/>
        <v>713</v>
      </c>
      <c r="E749">
        <f t="shared" ca="1" si="48"/>
        <v>990</v>
      </c>
      <c r="F749">
        <f t="shared" ca="1" si="47"/>
        <v>746</v>
      </c>
      <c r="G749" t="str">
        <f ca="1">INDEX(Rutas_Despiece!C:C,MATCH($F749,$D:$D,0))</f>
        <v>Rutas_Habituales_Central</v>
      </c>
      <c r="H749" t="str">
        <f ca="1">INDEX(Rutas_Despiece!$D:$D,MATCH($F749,$D:$D,0))</f>
        <v>Ruta 2_16</v>
      </c>
      <c r="I749">
        <f ca="1">INDEX(Rutas_Despiece!$J:$J,MATCH($F749,$D:$D,0))</f>
        <v>41.666624300000002</v>
      </c>
      <c r="J749">
        <f ca="1">INDEX(Rutas_Despiece!$K:$K,MATCH($F749,$D:$D,0))</f>
        <v>-0.87490239999999997</v>
      </c>
      <c r="L749" t="str">
        <f ca="1">INDEX(Rutas_Despiece!$F:$F,MATCH($F749,$D:$D,0))&amp;" "&amp;INDEX(Rutas_Despiece!$G:$G,MATCH($F749,$D:$D,0))</f>
        <v xml:space="preserve">Valle de Broto  </v>
      </c>
      <c r="M749" t="str">
        <f ca="1">INDEX(Rutas_Despiece!$H:$H,MATCH($F749,$D:$D,0))</f>
        <v>Zaragoza</v>
      </c>
      <c r="N749" t="str">
        <f ca="1">INDEX(Rutas_Despiece!$I:$I,MATCH($F749,$D:$D,0))</f>
        <v>Zaragoza, España</v>
      </c>
      <c r="O749" t="str">
        <f ca="1">INDEX(Rutas_Despiece!$L:$L,MATCH($F749,$D:$D,0))</f>
        <v>Esq. Valle Pineta - Bar La Pd.</v>
      </c>
      <c r="P749" s="39" t="str">
        <f ca="1">Rutas_Despiece!M749</f>
        <v>Ida</v>
      </c>
      <c r="Q749" s="39" t="str">
        <f ca="1">Rutas_Despiece!N749</f>
        <v>05:19</v>
      </c>
      <c r="R749" s="39" t="str">
        <f ca="1">Rutas_Despiece!O749</f>
        <v>13:19</v>
      </c>
      <c r="S749" s="39" t="str">
        <f ca="1">Rutas_Despiece!P749</f>
        <v>21:19</v>
      </c>
      <c r="T749" s="39">
        <f ca="1">Rutas_Despiece!Q749</f>
        <v>0</v>
      </c>
    </row>
    <row r="750" spans="1:20" x14ac:dyDescent="0.25">
      <c r="A750">
        <f ca="1">IF(Rutas_Despiece!A750&lt;&gt;Rutas_Despiece!A749,1,0)</f>
        <v>0</v>
      </c>
      <c r="B750" s="69" t="s">
        <v>1174</v>
      </c>
      <c r="C750">
        <f t="shared" ca="1" si="45"/>
        <v>1</v>
      </c>
      <c r="D750">
        <f t="shared" ca="1" si="46"/>
        <v>714</v>
      </c>
      <c r="E750">
        <f t="shared" ca="1" si="48"/>
        <v>990</v>
      </c>
      <c r="F750">
        <f t="shared" ca="1" si="47"/>
        <v>747</v>
      </c>
      <c r="G750" t="str">
        <f ca="1">INDEX(Rutas_Despiece!C:C,MATCH($F750,$D:$D,0))</f>
        <v>Rutas_Habituales_Central</v>
      </c>
      <c r="H750" t="str">
        <f ca="1">INDEX(Rutas_Despiece!$D:$D,MATCH($F750,$D:$D,0))</f>
        <v>Ruta 2_16</v>
      </c>
      <c r="I750">
        <f ca="1">INDEX(Rutas_Despiece!$J:$J,MATCH($F750,$D:$D,0))</f>
        <v>41.665970399999999</v>
      </c>
      <c r="J750">
        <f ca="1">INDEX(Rutas_Despiece!$K:$K,MATCH($F750,$D:$D,0))</f>
        <v>-0.88427210000000001</v>
      </c>
      <c r="L750" t="str">
        <f ca="1">INDEX(Rutas_Despiece!$F:$F,MATCH($F750,$D:$D,0))&amp;" "&amp;INDEX(Rutas_Despiece!$G:$G,MATCH($F750,$D:$D,0))</f>
        <v xml:space="preserve">Valle de Broto  </v>
      </c>
      <c r="M750" t="str">
        <f ca="1">INDEX(Rutas_Despiece!$H:$H,MATCH($F750,$D:$D,0))</f>
        <v>Zaragoza</v>
      </c>
      <c r="N750" t="str">
        <f ca="1">INDEX(Rutas_Despiece!$I:$I,MATCH($F750,$D:$D,0))</f>
        <v>Zaragoza, España</v>
      </c>
      <c r="O750" t="str">
        <f ca="1">INDEX(Rutas_Despiece!$L:$L,MATCH($F750,$D:$D,0))</f>
        <v>Kasan - Pd. Bus CI2</v>
      </c>
      <c r="P750" s="39" t="str">
        <f ca="1">Rutas_Despiece!M750</f>
        <v>Ida</v>
      </c>
      <c r="Q750" s="39" t="str">
        <f ca="1">Rutas_Despiece!N750</f>
        <v>05:20</v>
      </c>
      <c r="R750" s="39" t="str">
        <f ca="1">Rutas_Despiece!O750</f>
        <v>13:20</v>
      </c>
      <c r="S750" s="39" t="str">
        <f ca="1">Rutas_Despiece!P750</f>
        <v>21:20</v>
      </c>
      <c r="T750" s="39">
        <f ca="1">Rutas_Despiece!Q750</f>
        <v>0</v>
      </c>
    </row>
    <row r="751" spans="1:20" x14ac:dyDescent="0.25">
      <c r="A751">
        <f ca="1">IF(Rutas_Despiece!A751&lt;&gt;Rutas_Despiece!A750,1,0)</f>
        <v>0</v>
      </c>
      <c r="B751" s="69" t="s">
        <v>1174</v>
      </c>
      <c r="C751">
        <f t="shared" ca="1" si="45"/>
        <v>1</v>
      </c>
      <c r="D751">
        <f t="shared" ca="1" si="46"/>
        <v>715</v>
      </c>
      <c r="E751">
        <f t="shared" ca="1" si="48"/>
        <v>990</v>
      </c>
      <c r="F751">
        <f t="shared" ca="1" si="47"/>
        <v>748</v>
      </c>
      <c r="G751" t="str">
        <f ca="1">INDEX(Rutas_Despiece!C:C,MATCH($F751,$D:$D,0))</f>
        <v>Rutas_Habituales_Central</v>
      </c>
      <c r="H751" t="str">
        <f ca="1">INDEX(Rutas_Despiece!$D:$D,MATCH($F751,$D:$D,0))</f>
        <v>Ruta 2_16</v>
      </c>
      <c r="I751">
        <f ca="1">INDEX(Rutas_Despiece!$J:$J,MATCH($F751,$D:$D,0))</f>
        <v>41.660820000000001</v>
      </c>
      <c r="J751">
        <f ca="1">INDEX(Rutas_Despiece!$K:$K,MATCH($F751,$D:$D,0))</f>
        <v>-0.89596399999999998</v>
      </c>
      <c r="L751" t="str">
        <f ca="1">INDEX(Rutas_Despiece!$F:$F,MATCH($F751,$D:$D,0))&amp;" "&amp;INDEX(Rutas_Despiece!$G:$G,MATCH($F751,$D:$D,0))</f>
        <v xml:space="preserve">Avd. Almozara </v>
      </c>
      <c r="M751" t="str">
        <f ca="1">INDEX(Rutas_Despiece!$H:$H,MATCH($F751,$D:$D,0))</f>
        <v>Zaragoza</v>
      </c>
      <c r="N751" t="str">
        <f ca="1">INDEX(Rutas_Despiece!$I:$I,MATCH($F751,$D:$D,0))</f>
        <v>Zaragoza, España</v>
      </c>
      <c r="O751" t="str">
        <f ca="1">INDEX(Rutas_Despiece!$L:$L,MATCH($F751,$D:$D,0))</f>
        <v>Frente nº 7 – Ibercaja – Pd. Bus</v>
      </c>
      <c r="P751" s="39" t="str">
        <f ca="1">Rutas_Despiece!M751</f>
        <v>Ida</v>
      </c>
      <c r="Q751" s="39" t="str">
        <f ca="1">Rutas_Despiece!N751</f>
        <v>05:30</v>
      </c>
      <c r="R751" s="39" t="str">
        <f ca="1">Rutas_Despiece!O751</f>
        <v>13:30</v>
      </c>
      <c r="S751" s="39" t="str">
        <f ca="1">Rutas_Despiece!P751</f>
        <v>21:30</v>
      </c>
      <c r="T751" s="39">
        <f ca="1">Rutas_Despiece!Q751</f>
        <v>0</v>
      </c>
    </row>
    <row r="752" spans="1:20" x14ac:dyDescent="0.25">
      <c r="A752">
        <f ca="1">IF(Rutas_Despiece!A752&lt;&gt;Rutas_Despiece!A751,1,0)</f>
        <v>0</v>
      </c>
      <c r="B752" s="69" t="s">
        <v>1174</v>
      </c>
      <c r="C752">
        <f t="shared" ca="1" si="45"/>
        <v>1</v>
      </c>
      <c r="D752">
        <f t="shared" ca="1" si="46"/>
        <v>716</v>
      </c>
      <c r="E752">
        <f t="shared" ca="1" si="48"/>
        <v>990</v>
      </c>
      <c r="F752">
        <f t="shared" ca="1" si="47"/>
        <v>749</v>
      </c>
      <c r="G752" t="str">
        <f ca="1">INDEX(Rutas_Despiece!C:C,MATCH($F752,$D:$D,0))</f>
        <v>Rutas_Habituales_Central</v>
      </c>
      <c r="H752" t="str">
        <f ca="1">INDEX(Rutas_Despiece!$D:$D,MATCH($F752,$D:$D,0))</f>
        <v>Ruta 2_16</v>
      </c>
      <c r="I752">
        <f ca="1">INDEX(Rutas_Despiece!$J:$J,MATCH($F752,$D:$D,0))</f>
        <v>41.663049999999998</v>
      </c>
      <c r="J752">
        <f ca="1">INDEX(Rutas_Despiece!$K:$K,MATCH($F752,$D:$D,0))</f>
        <v>-0.89819000000000004</v>
      </c>
      <c r="L752" t="str">
        <f ca="1">INDEX(Rutas_Despiece!$F:$F,MATCH($F752,$D:$D,0))&amp;" "&amp;INDEX(Rutas_Despiece!$G:$G,MATCH($F752,$D:$D,0))</f>
        <v xml:space="preserve">Avd. Almozara </v>
      </c>
      <c r="M752" t="str">
        <f ca="1">INDEX(Rutas_Despiece!$H:$H,MATCH($F752,$D:$D,0))</f>
        <v>Zaragoza</v>
      </c>
      <c r="N752" t="str">
        <f ca="1">INDEX(Rutas_Despiece!$I:$I,MATCH($F752,$D:$D,0))</f>
        <v>Zaragoza, España</v>
      </c>
      <c r="O752" t="str">
        <f ca="1">INDEX(Rutas_Despiece!$L:$L,MATCH($F752,$D:$D,0))</f>
        <v>Frente Batalla de Bailén - Pd. Bus</v>
      </c>
      <c r="P752" s="39" t="str">
        <f ca="1">Rutas_Despiece!M752</f>
        <v>Vuelta</v>
      </c>
      <c r="Q752" s="39" t="str">
        <f ca="1">Rutas_Despiece!N752</f>
        <v/>
      </c>
      <c r="R752" s="39" t="str">
        <f ca="1">Rutas_Despiece!O752</f>
        <v/>
      </c>
      <c r="S752" s="39" t="str">
        <f ca="1">Rutas_Despiece!P752</f>
        <v/>
      </c>
      <c r="T752" s="39" t="str">
        <f ca="1">Rutas_Despiece!Q752</f>
        <v/>
      </c>
    </row>
    <row r="753" spans="1:20" x14ac:dyDescent="0.25">
      <c r="A753">
        <f ca="1">IF(Rutas_Despiece!A753&lt;&gt;Rutas_Despiece!A752,1,0)</f>
        <v>0</v>
      </c>
      <c r="B753" s="69" t="s">
        <v>1174</v>
      </c>
      <c r="C753">
        <f t="shared" ca="1" si="45"/>
        <v>1</v>
      </c>
      <c r="D753">
        <f t="shared" ca="1" si="46"/>
        <v>717</v>
      </c>
      <c r="E753">
        <f t="shared" ca="1" si="48"/>
        <v>990</v>
      </c>
      <c r="F753">
        <f t="shared" ca="1" si="47"/>
        <v>750</v>
      </c>
      <c r="G753" t="str">
        <f ca="1">INDEX(Rutas_Despiece!C:C,MATCH($F753,$D:$D,0))</f>
        <v>Rutas_Habituales_Central</v>
      </c>
      <c r="H753" t="str">
        <f ca="1">INDEX(Rutas_Despiece!$D:$D,MATCH($F753,$D:$D,0))</f>
        <v>Ruta 2_16</v>
      </c>
      <c r="I753">
        <f ca="1">INDEX(Rutas_Despiece!$J:$J,MATCH($F753,$D:$D,0))</f>
        <v>41.662330500000003</v>
      </c>
      <c r="J753">
        <f ca="1">INDEX(Rutas_Despiece!$K:$K,MATCH($F753,$D:$D,0))</f>
        <v>-0.9059239</v>
      </c>
      <c r="L753" t="str">
        <f ca="1">INDEX(Rutas_Despiece!$F:$F,MATCH($F753,$D:$D,0))&amp;" "&amp;INDEX(Rutas_Despiece!$G:$G,MATCH($F753,$D:$D,0))</f>
        <v xml:space="preserve">Avd. Pablo Gargallo  </v>
      </c>
      <c r="M753" t="str">
        <f ca="1">INDEX(Rutas_Despiece!$H:$H,MATCH($F753,$D:$D,0))</f>
        <v>Zaragoza</v>
      </c>
      <c r="N753" t="str">
        <f ca="1">INDEX(Rutas_Despiece!$I:$I,MATCH($F753,$D:$D,0))</f>
        <v>Zaragoza, España</v>
      </c>
      <c r="O753" t="str">
        <f ca="1">INDEX(Rutas_Despiece!$L:$L,MATCH($F753,$D:$D,0))</f>
        <v>Esq. Berna - Pd. Bus</v>
      </c>
      <c r="P753" s="39" t="str">
        <f ca="1">Rutas_Despiece!M753</f>
        <v>Vuelta</v>
      </c>
      <c r="Q753" s="39" t="str">
        <f ca="1">Rutas_Despiece!N753</f>
        <v/>
      </c>
      <c r="R753" s="39" t="str">
        <f ca="1">Rutas_Despiece!O753</f>
        <v/>
      </c>
      <c r="S753" s="39" t="str">
        <f ca="1">Rutas_Despiece!P753</f>
        <v/>
      </c>
      <c r="T753" s="39" t="str">
        <f ca="1">Rutas_Despiece!Q753</f>
        <v/>
      </c>
    </row>
    <row r="754" spans="1:20" x14ac:dyDescent="0.25">
      <c r="A754">
        <f ca="1">IF(Rutas_Despiece!A754&lt;&gt;Rutas_Despiece!A753,1,0)</f>
        <v>0</v>
      </c>
      <c r="B754" s="69" t="s">
        <v>1174</v>
      </c>
      <c r="C754">
        <f t="shared" ca="1" si="45"/>
        <v>1</v>
      </c>
      <c r="D754">
        <f t="shared" ca="1" si="46"/>
        <v>718</v>
      </c>
      <c r="E754">
        <f t="shared" ca="1" si="48"/>
        <v>990</v>
      </c>
      <c r="F754">
        <f t="shared" ca="1" si="47"/>
        <v>751</v>
      </c>
      <c r="G754" t="str">
        <f ca="1">INDEX(Rutas_Despiece!C:C,MATCH($F754,$D:$D,0))</f>
        <v>Rutas_Habituales_Central</v>
      </c>
      <c r="H754" t="str">
        <f ca="1">INDEX(Rutas_Despiece!$D:$D,MATCH($F754,$D:$D,0))</f>
        <v>Ruta 2_16</v>
      </c>
      <c r="I754">
        <f ca="1">INDEX(Rutas_Despiece!$J:$J,MATCH($F754,$D:$D,0))</f>
        <v>41.6614723</v>
      </c>
      <c r="J754">
        <f ca="1">INDEX(Rutas_Despiece!$K:$K,MATCH($F754,$D:$D,0))</f>
        <v>-0.90230429999999995</v>
      </c>
      <c r="L754" t="str">
        <f ca="1">INDEX(Rutas_Despiece!$F:$F,MATCH($F754,$D:$D,0))&amp;" "&amp;INDEX(Rutas_Despiece!$G:$G,MATCH($F754,$D:$D,0))</f>
        <v xml:space="preserve">Avd. Pablo Gargallo  </v>
      </c>
      <c r="M754" t="str">
        <f ca="1">INDEX(Rutas_Despiece!$H:$H,MATCH($F754,$D:$D,0))</f>
        <v>Zaragoza</v>
      </c>
      <c r="N754" t="str">
        <f ca="1">INDEX(Rutas_Despiece!$I:$I,MATCH($F754,$D:$D,0))</f>
        <v>Zaragoza, España</v>
      </c>
      <c r="O754" t="str">
        <f ca="1">INDEX(Rutas_Despiece!$L:$L,MATCH($F754,$D:$D,0))</f>
        <v>Esq. Puerta Sancho - Pd. Bus</v>
      </c>
      <c r="P754" s="39" t="str">
        <f ca="1">Rutas_Despiece!M754</f>
        <v>Vuelta</v>
      </c>
      <c r="Q754" s="39" t="str">
        <f ca="1">Rutas_Despiece!N754</f>
        <v/>
      </c>
      <c r="R754" s="39" t="str">
        <f ca="1">Rutas_Despiece!O754</f>
        <v/>
      </c>
      <c r="S754" s="39" t="str">
        <f ca="1">Rutas_Despiece!P754</f>
        <v/>
      </c>
      <c r="T754" s="39" t="str">
        <f ca="1">Rutas_Despiece!Q754</f>
        <v/>
      </c>
    </row>
    <row r="755" spans="1:20" x14ac:dyDescent="0.25">
      <c r="A755">
        <f ca="1">IF(Rutas_Despiece!A755&lt;&gt;Rutas_Despiece!A754,1,0)</f>
        <v>0</v>
      </c>
      <c r="B755" s="69" t="s">
        <v>1174</v>
      </c>
      <c r="C755">
        <f t="shared" ca="1" si="45"/>
        <v>1</v>
      </c>
      <c r="D755">
        <f t="shared" ca="1" si="46"/>
        <v>719</v>
      </c>
      <c r="E755">
        <f t="shared" ca="1" si="48"/>
        <v>990</v>
      </c>
      <c r="F755">
        <f t="shared" ca="1" si="47"/>
        <v>752</v>
      </c>
      <c r="G755" t="str">
        <f ca="1">INDEX(Rutas_Despiece!C:C,MATCH($F755,$D:$D,0))</f>
        <v>Rutas_Habituales_Central</v>
      </c>
      <c r="H755" t="str">
        <f ca="1">INDEX(Rutas_Despiece!$D:$D,MATCH($F755,$D:$D,0))</f>
        <v>Ruta 2_16</v>
      </c>
      <c r="I755">
        <f ca="1">INDEX(Rutas_Despiece!$J:$J,MATCH($F755,$D:$D,0))</f>
        <v>41.659309</v>
      </c>
      <c r="J755">
        <f ca="1">INDEX(Rutas_Despiece!$K:$K,MATCH($F755,$D:$D,0))</f>
        <v>-0.90324709999999997</v>
      </c>
      <c r="L755" t="str">
        <f ca="1">INDEX(Rutas_Despiece!$F:$F,MATCH($F755,$D:$D,0))&amp;" "&amp;INDEX(Rutas_Despiece!$G:$G,MATCH($F755,$D:$D,0))</f>
        <v xml:space="preserve">Avd. Puerta Sancho  </v>
      </c>
      <c r="M755" t="str">
        <f ca="1">INDEX(Rutas_Despiece!$H:$H,MATCH($F755,$D:$D,0))</f>
        <v>Zaragoza</v>
      </c>
      <c r="N755" t="str">
        <f ca="1">INDEX(Rutas_Despiece!$I:$I,MATCH($F755,$D:$D,0))</f>
        <v>Zaragoza, España</v>
      </c>
      <c r="O755" t="str">
        <f ca="1">INDEX(Rutas_Despiece!$L:$L,MATCH($F755,$D:$D,0))</f>
        <v>Esq. Autonomía</v>
      </c>
      <c r="P755" s="39" t="str">
        <f ca="1">Rutas_Despiece!M755</f>
        <v>Vuelta</v>
      </c>
      <c r="Q755" s="39" t="str">
        <f ca="1">Rutas_Despiece!N755</f>
        <v/>
      </c>
      <c r="R755" s="39" t="str">
        <f ca="1">Rutas_Despiece!O755</f>
        <v/>
      </c>
      <c r="S755" s="39" t="str">
        <f ca="1">Rutas_Despiece!P755</f>
        <v/>
      </c>
      <c r="T755" s="39" t="str">
        <f ca="1">Rutas_Despiece!Q755</f>
        <v/>
      </c>
    </row>
    <row r="756" spans="1:20" x14ac:dyDescent="0.25">
      <c r="A756">
        <f ca="1">IF(Rutas_Despiece!A756&lt;&gt;Rutas_Despiece!A755,1,0)</f>
        <v>0</v>
      </c>
      <c r="B756" s="69" t="s">
        <v>1174</v>
      </c>
      <c r="C756">
        <f t="shared" ca="1" si="45"/>
        <v>1</v>
      </c>
      <c r="D756">
        <f t="shared" ca="1" si="46"/>
        <v>720</v>
      </c>
      <c r="E756">
        <f t="shared" ca="1" si="48"/>
        <v>990</v>
      </c>
      <c r="F756">
        <f t="shared" ca="1" si="47"/>
        <v>753</v>
      </c>
      <c r="G756" t="str">
        <f ca="1">INDEX(Rutas_Despiece!C:C,MATCH($F756,$D:$D,0))</f>
        <v>Rutas_Habituales_Central</v>
      </c>
      <c r="H756" t="str">
        <f ca="1">INDEX(Rutas_Despiece!$D:$D,MATCH($F756,$D:$D,0))</f>
        <v>Ruta 2_16</v>
      </c>
      <c r="I756">
        <f ca="1">INDEX(Rutas_Despiece!$J:$J,MATCH($F756,$D:$D,0))</f>
        <v>41.749628000000001</v>
      </c>
      <c r="J756">
        <f ca="1">INDEX(Rutas_Despiece!$K:$K,MATCH($F756,$D:$D,0))</f>
        <v>-1.1755139999999999</v>
      </c>
      <c r="L756" t="str">
        <f ca="1">INDEX(Rutas_Despiece!$F:$F,MATCH($F756,$D:$D,0))&amp;" "&amp;INDEX(Rutas_Despiece!$G:$G,MATCH($F756,$D:$D,0))</f>
        <v xml:space="preserve">Pol. Ind Entrerrios </v>
      </c>
      <c r="M756" t="str">
        <f ca="1">INDEX(Rutas_Despiece!$H:$H,MATCH($F756,$D:$D,0))</f>
        <v>Figueruelas</v>
      </c>
      <c r="N756" t="str">
        <f ca="1">INDEX(Rutas_Despiece!$I:$I,MATCH($F756,$D:$D,0))</f>
        <v>Zaragoza, España</v>
      </c>
      <c r="O756" t="str">
        <f ca="1">INDEX(Rutas_Despiece!$L:$L,MATCH($F756,$D:$D,0))</f>
        <v>Opel Puerta 5</v>
      </c>
      <c r="P756" s="39" t="str">
        <f ca="1">Rutas_Despiece!M756</f>
        <v>Vuelta</v>
      </c>
      <c r="Q756" s="39" t="str">
        <f ca="1">Rutas_Despiece!N756</f>
        <v/>
      </c>
      <c r="R756" s="39" t="str">
        <f ca="1">Rutas_Despiece!O756</f>
        <v/>
      </c>
      <c r="S756" s="39" t="str">
        <f ca="1">Rutas_Despiece!P756</f>
        <v/>
      </c>
      <c r="T756" s="39" t="str">
        <f ca="1">Rutas_Despiece!Q756</f>
        <v/>
      </c>
    </row>
    <row r="757" spans="1:20" x14ac:dyDescent="0.25">
      <c r="A757">
        <f ca="1">IF(Rutas_Despiece!A757&lt;&gt;Rutas_Despiece!A756,1,0)</f>
        <v>0</v>
      </c>
      <c r="B757" s="69" t="s">
        <v>1174</v>
      </c>
      <c r="C757">
        <f t="shared" ca="1" si="45"/>
        <v>1</v>
      </c>
      <c r="D757">
        <f t="shared" ca="1" si="46"/>
        <v>721</v>
      </c>
      <c r="E757">
        <f t="shared" ca="1" si="48"/>
        <v>990</v>
      </c>
      <c r="F757">
        <f t="shared" ca="1" si="47"/>
        <v>754</v>
      </c>
      <c r="G757" t="str">
        <f ca="1">INDEX(Rutas_Despiece!C:C,MATCH($F757,$D:$D,0))</f>
        <v>Rutas_Habituales_Central</v>
      </c>
      <c r="H757" t="str">
        <f ca="1">INDEX(Rutas_Despiece!$D:$D,MATCH($F757,$D:$D,0))</f>
        <v>Ruta 2_16</v>
      </c>
      <c r="I757">
        <f ca="1">INDEX(Rutas_Despiece!$J:$J,MATCH($F757,$D:$D,0))</f>
        <v>41.749628000000001</v>
      </c>
      <c r="J757">
        <f ca="1">INDEX(Rutas_Despiece!$K:$K,MATCH($F757,$D:$D,0))</f>
        <v>-1.1755139999999999</v>
      </c>
      <c r="L757" t="str">
        <f ca="1">INDEX(Rutas_Despiece!$F:$F,MATCH($F757,$D:$D,0))&amp;" "&amp;INDEX(Rutas_Despiece!$G:$G,MATCH($F757,$D:$D,0))</f>
        <v xml:space="preserve">Pol. Ind Entrerrios </v>
      </c>
      <c r="M757" t="str">
        <f ca="1">INDEX(Rutas_Despiece!$H:$H,MATCH($F757,$D:$D,0))</f>
        <v>Figueruelas</v>
      </c>
      <c r="N757" t="str">
        <f ca="1">INDEX(Rutas_Despiece!$I:$I,MATCH($F757,$D:$D,0))</f>
        <v>Zaragoza, España</v>
      </c>
      <c r="O757" t="str">
        <f ca="1">INDEX(Rutas_Despiece!$L:$L,MATCH($F757,$D:$D,0))</f>
        <v>Opel Puerta 5</v>
      </c>
      <c r="P757" s="39" t="str">
        <f ca="1">Rutas_Despiece!M757</f>
        <v>Vuelta</v>
      </c>
      <c r="Q757" s="39" t="str">
        <f ca="1">Rutas_Despiece!N757</f>
        <v/>
      </c>
      <c r="R757" s="39" t="str">
        <f ca="1">Rutas_Despiece!O757</f>
        <v/>
      </c>
      <c r="S757" s="39" t="str">
        <f ca="1">Rutas_Despiece!P757</f>
        <v/>
      </c>
      <c r="T757" s="39" t="str">
        <f ca="1">Rutas_Despiece!Q757</f>
        <v/>
      </c>
    </row>
    <row r="758" spans="1:20" x14ac:dyDescent="0.25">
      <c r="A758">
        <f ca="1">IF(Rutas_Despiece!A758&lt;&gt;Rutas_Despiece!A757,1,0)</f>
        <v>0</v>
      </c>
      <c r="B758" s="69" t="s">
        <v>1174</v>
      </c>
      <c r="C758">
        <f t="shared" ca="1" si="45"/>
        <v>1</v>
      </c>
      <c r="D758">
        <f t="shared" ca="1" si="46"/>
        <v>722</v>
      </c>
      <c r="E758">
        <f t="shared" ca="1" si="48"/>
        <v>990</v>
      </c>
      <c r="F758">
        <f t="shared" ca="1" si="47"/>
        <v>755</v>
      </c>
      <c r="G758" t="str">
        <f ca="1">INDEX(Rutas_Despiece!C:C,MATCH($F758,$D:$D,0))</f>
        <v>Rutas_Habituales_Central</v>
      </c>
      <c r="H758" t="str">
        <f ca="1">INDEX(Rutas_Despiece!$D:$D,MATCH($F758,$D:$D,0))</f>
        <v>Ruta 2_16</v>
      </c>
      <c r="I758">
        <f ca="1">INDEX(Rutas_Despiece!$J:$J,MATCH($F758,$D:$D,0))</f>
        <v>41.628265399999997</v>
      </c>
      <c r="J758">
        <f ca="1">INDEX(Rutas_Despiece!$K:$K,MATCH($F758,$D:$D,0))</f>
        <v>-0.88628390000000001</v>
      </c>
      <c r="L758" t="str">
        <f ca="1">INDEX(Rutas_Despiece!$F:$F,MATCH($F758,$D:$D,0))&amp;" "&amp;INDEX(Rutas_Despiece!$G:$G,MATCH($F758,$D:$D,0))</f>
        <v xml:space="preserve">Avd. Pablo Gargallo  </v>
      </c>
      <c r="M758" t="str">
        <f ca="1">INDEX(Rutas_Despiece!$H:$H,MATCH($F758,$D:$D,0))</f>
        <v>Zaragoza</v>
      </c>
      <c r="N758" t="str">
        <f ca="1">INDEX(Rutas_Despiece!$I:$I,MATCH($F758,$D:$D,0))</f>
        <v>Zaragoza, España</v>
      </c>
      <c r="O758" t="str">
        <f ca="1">INDEX(Rutas_Despiece!$L:$L,MATCH($F758,$D:$D,0))</f>
        <v>Esq. Berna - Pd. Bus</v>
      </c>
      <c r="P758" s="39" t="str">
        <f ca="1">Rutas_Despiece!M758</f>
        <v>Vuelta</v>
      </c>
      <c r="Q758" s="39" t="str">
        <f ca="1">Rutas_Despiece!N758</f>
        <v/>
      </c>
      <c r="R758" s="39" t="str">
        <f ca="1">Rutas_Despiece!O758</f>
        <v/>
      </c>
      <c r="S758" s="39" t="str">
        <f ca="1">Rutas_Despiece!P758</f>
        <v/>
      </c>
      <c r="T758" s="39" t="str">
        <f ca="1">Rutas_Despiece!Q758</f>
        <v/>
      </c>
    </row>
    <row r="759" spans="1:20" x14ac:dyDescent="0.25">
      <c r="A759">
        <f ca="1">IF(Rutas_Despiece!A759&lt;&gt;Rutas_Despiece!A758,1,0)</f>
        <v>1</v>
      </c>
      <c r="B759" s="69" t="s">
        <v>1174</v>
      </c>
      <c r="C759">
        <f t="shared" ca="1" si="45"/>
        <v>0</v>
      </c>
      <c r="D759">
        <f t="shared" ca="1" si="46"/>
        <v>722</v>
      </c>
      <c r="E759">
        <f t="shared" ca="1" si="48"/>
        <v>990</v>
      </c>
      <c r="F759">
        <f t="shared" ca="1" si="47"/>
        <v>756</v>
      </c>
      <c r="G759" t="str">
        <f ca="1">INDEX(Rutas_Despiece!C:C,MATCH($F759,$D:$D,0))</f>
        <v>Rutas_Habituales_Central</v>
      </c>
      <c r="H759" t="str">
        <f ca="1">INDEX(Rutas_Despiece!$D:$D,MATCH($F759,$D:$D,0))</f>
        <v>Ruta 2_16</v>
      </c>
      <c r="I759">
        <f ca="1">INDEX(Rutas_Despiece!$J:$J,MATCH($F759,$D:$D,0))</f>
        <v>41.654107000000003</v>
      </c>
      <c r="J759">
        <f ca="1">INDEX(Rutas_Despiece!$K:$K,MATCH($F759,$D:$D,0))</f>
        <v>-0.88114300000000001</v>
      </c>
      <c r="L759" t="str">
        <f ca="1">INDEX(Rutas_Despiece!$F:$F,MATCH($F759,$D:$D,0))&amp;" "&amp;INDEX(Rutas_Despiece!$G:$G,MATCH($F759,$D:$D,0))</f>
        <v xml:space="preserve">Pablo Gargallo nº 95 </v>
      </c>
      <c r="M759" t="str">
        <f ca="1">INDEX(Rutas_Despiece!$H:$H,MATCH($F759,$D:$D,0))</f>
        <v>Zaragoza</v>
      </c>
      <c r="N759" t="str">
        <f ca="1">INDEX(Rutas_Despiece!$I:$I,MATCH($F759,$D:$D,0))</f>
        <v>Zaragoza, España</v>
      </c>
      <c r="O759" t="str">
        <f ca="1">INDEX(Rutas_Despiece!$L:$L,MATCH($F759,$D:$D,0))</f>
        <v>Pd. Bus</v>
      </c>
      <c r="P759" s="39" t="str">
        <f ca="1">Rutas_Despiece!M759</f>
        <v>Ida</v>
      </c>
      <c r="Q759" s="39" t="str">
        <f ca="1">Rutas_Despiece!N759</f>
        <v/>
      </c>
      <c r="R759" s="39">
        <f ca="1">Rutas_Despiece!O759</f>
        <v>0</v>
      </c>
      <c r="S759" s="39">
        <f ca="1">Rutas_Despiece!P759</f>
        <v>0</v>
      </c>
      <c r="T759" s="39">
        <f ca="1">Rutas_Despiece!Q759</f>
        <v>0</v>
      </c>
    </row>
    <row r="760" spans="1:20" x14ac:dyDescent="0.25">
      <c r="A760">
        <f ca="1">IF(Rutas_Despiece!A760&lt;&gt;Rutas_Despiece!A759,1,0)</f>
        <v>0</v>
      </c>
      <c r="B760" s="69" t="s">
        <v>1174</v>
      </c>
      <c r="C760">
        <f t="shared" ca="1" si="45"/>
        <v>1</v>
      </c>
      <c r="D760">
        <f t="shared" ca="1" si="46"/>
        <v>723</v>
      </c>
      <c r="E760">
        <f t="shared" ca="1" si="48"/>
        <v>990</v>
      </c>
      <c r="F760">
        <f t="shared" ca="1" si="47"/>
        <v>757</v>
      </c>
      <c r="G760" t="str">
        <f ca="1">INDEX(Rutas_Despiece!C:C,MATCH($F760,$D:$D,0))</f>
        <v>Rutas_Habituales_Central</v>
      </c>
      <c r="H760" t="str">
        <f ca="1">INDEX(Rutas_Despiece!$D:$D,MATCH($F760,$D:$D,0))</f>
        <v>Ruta 2_16</v>
      </c>
      <c r="I760">
        <f ca="1">INDEX(Rutas_Despiece!$J:$J,MATCH($F760,$D:$D,0))</f>
        <v>41.661069400000002</v>
      </c>
      <c r="J760">
        <f ca="1">INDEX(Rutas_Despiece!$K:$K,MATCH($F760,$D:$D,0))</f>
        <v>-0.90092369999999999</v>
      </c>
      <c r="L760" t="str">
        <f ca="1">INDEX(Rutas_Despiece!$F:$F,MATCH($F760,$D:$D,0))&amp;" "&amp;INDEX(Rutas_Despiece!$G:$G,MATCH($F760,$D:$D,0))</f>
        <v>Pablo Gargallo nº 77 Duplicado</v>
      </c>
      <c r="M760" t="str">
        <f ca="1">INDEX(Rutas_Despiece!$H:$H,MATCH($F760,$D:$D,0))</f>
        <v>Zaragoza</v>
      </c>
      <c r="N760" t="str">
        <f ca="1">INDEX(Rutas_Despiece!$I:$I,MATCH($F760,$D:$D,0))</f>
        <v>Zaragoza, España</v>
      </c>
      <c r="O760" t="str">
        <f ca="1">INDEX(Rutas_Despiece!$L:$L,MATCH($F760,$D:$D,0))</f>
        <v>Pd. Bus</v>
      </c>
      <c r="P760" s="39" t="str">
        <f ca="1">Rutas_Despiece!M760</f>
        <v>Ida</v>
      </c>
      <c r="Q760" s="39" t="str">
        <f ca="1">Rutas_Despiece!N760</f>
        <v>06:52</v>
      </c>
      <c r="R760" s="39">
        <f ca="1">Rutas_Despiece!O760</f>
        <v>0</v>
      </c>
      <c r="S760" s="39">
        <f ca="1">Rutas_Despiece!P760</f>
        <v>0</v>
      </c>
      <c r="T760" s="39">
        <f ca="1">Rutas_Despiece!Q760</f>
        <v>0</v>
      </c>
    </row>
    <row r="761" spans="1:20" x14ac:dyDescent="0.25">
      <c r="A761">
        <f ca="1">IF(Rutas_Despiece!A761&lt;&gt;Rutas_Despiece!A760,1,0)</f>
        <v>0</v>
      </c>
      <c r="B761" s="69" t="s">
        <v>1174</v>
      </c>
      <c r="C761">
        <f t="shared" ca="1" si="45"/>
        <v>1</v>
      </c>
      <c r="D761">
        <f t="shared" ca="1" si="46"/>
        <v>724</v>
      </c>
      <c r="E761">
        <f t="shared" ca="1" si="48"/>
        <v>990</v>
      </c>
      <c r="F761">
        <f t="shared" ca="1" si="47"/>
        <v>758</v>
      </c>
      <c r="G761" t="str">
        <f ca="1">INDEX(Rutas_Despiece!C:C,MATCH($F761,$D:$D,0))</f>
        <v>Rutas_Habituales_Central</v>
      </c>
      <c r="H761" t="str">
        <f ca="1">INDEX(Rutas_Despiece!$D:$D,MATCH($F761,$D:$D,0))</f>
        <v>Ruta 2_16</v>
      </c>
      <c r="I761">
        <f ca="1">INDEX(Rutas_Despiece!$J:$J,MATCH($F761,$D:$D,0))</f>
        <v>41.6603639</v>
      </c>
      <c r="J761">
        <f ca="1">INDEX(Rutas_Despiece!$K:$K,MATCH($F761,$D:$D,0))</f>
        <v>-0.89733969999999996</v>
      </c>
      <c r="L761" t="str">
        <f ca="1">INDEX(Rutas_Despiece!$F:$F,MATCH($F761,$D:$D,0))&amp;" "&amp;INDEX(Rutas_Despiece!$G:$G,MATCH($F761,$D:$D,0))</f>
        <v xml:space="preserve">Avd. Pablo Gargallo  </v>
      </c>
      <c r="M761" t="str">
        <f ca="1">INDEX(Rutas_Despiece!$H:$H,MATCH($F761,$D:$D,0))</f>
        <v>Zaragoza</v>
      </c>
      <c r="N761" t="str">
        <f ca="1">INDEX(Rutas_Despiece!$I:$I,MATCH($F761,$D:$D,0))</f>
        <v>Zaragoza, España</v>
      </c>
      <c r="O761" t="str">
        <f ca="1">INDEX(Rutas_Despiece!$L:$L,MATCH($F761,$D:$D,0))</f>
        <v>Esq. Reino</v>
      </c>
      <c r="P761" s="39" t="str">
        <f ca="1">Rutas_Despiece!M761</f>
        <v>Ida</v>
      </c>
      <c r="Q761" s="39" t="str">
        <f ca="1">Rutas_Despiece!N761</f>
        <v>06:53</v>
      </c>
      <c r="R761" s="39">
        <f ca="1">Rutas_Despiece!O761</f>
        <v>0</v>
      </c>
      <c r="S761" s="39">
        <f ca="1">Rutas_Despiece!P761</f>
        <v>0</v>
      </c>
      <c r="T761" s="39">
        <f ca="1">Rutas_Despiece!Q761</f>
        <v>0</v>
      </c>
    </row>
    <row r="762" spans="1:20" x14ac:dyDescent="0.25">
      <c r="A762">
        <f ca="1">IF(Rutas_Despiece!A762&lt;&gt;Rutas_Despiece!A761,1,0)</f>
        <v>0</v>
      </c>
      <c r="B762" s="69" t="s">
        <v>1174</v>
      </c>
      <c r="C762">
        <f t="shared" ca="1" si="45"/>
        <v>1</v>
      </c>
      <c r="D762">
        <f t="shared" ca="1" si="46"/>
        <v>725</v>
      </c>
      <c r="E762">
        <f t="shared" ca="1" si="48"/>
        <v>990</v>
      </c>
      <c r="F762">
        <f t="shared" ca="1" si="47"/>
        <v>759</v>
      </c>
      <c r="G762" t="str">
        <f ca="1">INDEX(Rutas_Despiece!C:C,MATCH($F762,$D:$D,0))</f>
        <v>Rutas_Habituales_Central</v>
      </c>
      <c r="H762" t="str">
        <f ca="1">INDEX(Rutas_Despiece!$D:$D,MATCH($F762,$D:$D,0))</f>
        <v>Ruta 2_16</v>
      </c>
      <c r="I762">
        <f ca="1">INDEX(Rutas_Despiece!$J:$J,MATCH($F762,$D:$D,0))</f>
        <v>41.654107000000003</v>
      </c>
      <c r="J762">
        <f ca="1">INDEX(Rutas_Despiece!$K:$K,MATCH($F762,$D:$D,0))</f>
        <v>-0.88114300000000001</v>
      </c>
      <c r="L762" t="str">
        <f ca="1">INDEX(Rutas_Despiece!$F:$F,MATCH($F762,$D:$D,0))&amp;" "&amp;INDEX(Rutas_Despiece!$G:$G,MATCH($F762,$D:$D,0))</f>
        <v xml:space="preserve">Pablo Gargallo nº 11 </v>
      </c>
      <c r="M762" t="str">
        <f ca="1">INDEX(Rutas_Despiece!$H:$H,MATCH($F762,$D:$D,0))</f>
        <v>Zaragoza</v>
      </c>
      <c r="N762" t="str">
        <f ca="1">INDEX(Rutas_Despiece!$I:$I,MATCH($F762,$D:$D,0))</f>
        <v>Zaragoza, España</v>
      </c>
      <c r="O762" t="str">
        <f ca="1">INDEX(Rutas_Despiece!$L:$L,MATCH($F762,$D:$D,0))</f>
        <v>Pd. Bus</v>
      </c>
      <c r="P762" s="39" t="str">
        <f ca="1">Rutas_Despiece!M762</f>
        <v>Ida</v>
      </c>
      <c r="Q762" s="39" t="str">
        <f ca="1">Rutas_Despiece!N762</f>
        <v>06:54</v>
      </c>
      <c r="R762" s="39">
        <f ca="1">Rutas_Despiece!O762</f>
        <v>0</v>
      </c>
      <c r="S762" s="39">
        <f ca="1">Rutas_Despiece!P762</f>
        <v>0</v>
      </c>
      <c r="T762" s="39">
        <f ca="1">Rutas_Despiece!Q762</f>
        <v>0</v>
      </c>
    </row>
    <row r="763" spans="1:20" x14ac:dyDescent="0.25">
      <c r="A763">
        <f ca="1">IF(Rutas_Despiece!A763&lt;&gt;Rutas_Despiece!A762,1,0)</f>
        <v>0</v>
      </c>
      <c r="B763" s="69" t="s">
        <v>1174</v>
      </c>
      <c r="C763">
        <f t="shared" ca="1" si="45"/>
        <v>1</v>
      </c>
      <c r="D763">
        <f t="shared" ca="1" si="46"/>
        <v>726</v>
      </c>
      <c r="E763">
        <f t="shared" ca="1" si="48"/>
        <v>990</v>
      </c>
      <c r="F763">
        <f t="shared" ca="1" si="47"/>
        <v>760</v>
      </c>
      <c r="G763" t="str">
        <f ca="1">INDEX(Rutas_Despiece!C:C,MATCH($F763,$D:$D,0))</f>
        <v>Rutas_Habituales_Central</v>
      </c>
      <c r="H763" t="str">
        <f ca="1">INDEX(Rutas_Despiece!$D:$D,MATCH($F763,$D:$D,0))</f>
        <v>Ruta 2_16</v>
      </c>
      <c r="I763">
        <f ca="1">INDEX(Rutas_Despiece!$J:$J,MATCH($F763,$D:$D,0))</f>
        <v>41.665970399999999</v>
      </c>
      <c r="J763">
        <f ca="1">INDEX(Rutas_Despiece!$K:$K,MATCH($F763,$D:$D,0))</f>
        <v>-0.88427210000000001</v>
      </c>
      <c r="L763" t="str">
        <f ca="1">INDEX(Rutas_Despiece!$F:$F,MATCH($F763,$D:$D,0))&amp;" "&amp;INDEX(Rutas_Despiece!$G:$G,MATCH($F763,$D:$D,0))</f>
        <v xml:space="preserve">Valle de Broto  </v>
      </c>
      <c r="M763" t="str">
        <f ca="1">INDEX(Rutas_Despiece!$H:$H,MATCH($F763,$D:$D,0))</f>
        <v>Zaragoza</v>
      </c>
      <c r="N763" t="str">
        <f ca="1">INDEX(Rutas_Despiece!$I:$I,MATCH($F763,$D:$D,0))</f>
        <v>Zaragoza, España</v>
      </c>
      <c r="O763" t="str">
        <f ca="1">INDEX(Rutas_Despiece!$L:$L,MATCH($F763,$D:$D,0))</f>
        <v>Kasan - Pd. Bus CI2</v>
      </c>
      <c r="P763" s="39" t="str">
        <f ca="1">Rutas_Despiece!M763</f>
        <v>Ida</v>
      </c>
      <c r="Q763" s="39" t="str">
        <f ca="1">Rutas_Despiece!N763</f>
        <v>06:56</v>
      </c>
      <c r="R763" s="39">
        <f ca="1">Rutas_Despiece!O763</f>
        <v>0</v>
      </c>
      <c r="S763" s="39">
        <f ca="1">Rutas_Despiece!P763</f>
        <v>0</v>
      </c>
      <c r="T763" s="39">
        <f ca="1">Rutas_Despiece!Q763</f>
        <v>0</v>
      </c>
    </row>
    <row r="764" spans="1:20" x14ac:dyDescent="0.25">
      <c r="A764">
        <f ca="1">IF(Rutas_Despiece!A764&lt;&gt;Rutas_Despiece!A763,1,0)</f>
        <v>0</v>
      </c>
      <c r="B764" s="69" t="s">
        <v>1174</v>
      </c>
      <c r="C764">
        <f t="shared" ca="1" si="45"/>
        <v>1</v>
      </c>
      <c r="D764">
        <f t="shared" ca="1" si="46"/>
        <v>727</v>
      </c>
      <c r="E764">
        <f t="shared" ca="1" si="48"/>
        <v>990</v>
      </c>
      <c r="F764">
        <f t="shared" ca="1" si="47"/>
        <v>761</v>
      </c>
      <c r="G764" t="str">
        <f ca="1">INDEX(Rutas_Despiece!C:C,MATCH($F764,$D:$D,0))</f>
        <v>Rutas_Habituales_Central</v>
      </c>
      <c r="H764" t="str">
        <f ca="1">INDEX(Rutas_Despiece!$D:$D,MATCH($F764,$D:$D,0))</f>
        <v>Ruta 2_16</v>
      </c>
      <c r="I764">
        <f ca="1">INDEX(Rutas_Despiece!$J:$J,MATCH($F764,$D:$D,0))</f>
        <v>41.666628099999997</v>
      </c>
      <c r="J764">
        <f ca="1">INDEX(Rutas_Despiece!$K:$K,MATCH($F764,$D:$D,0))</f>
        <v>-0.87508019999999997</v>
      </c>
      <c r="L764" t="str">
        <f ca="1">INDEX(Rutas_Despiece!$F:$F,MATCH($F764,$D:$D,0))&amp;" "&amp;INDEX(Rutas_Despiece!$G:$G,MATCH($F764,$D:$D,0))</f>
        <v xml:space="preserve">Valle de Broto  </v>
      </c>
      <c r="M764" t="str">
        <f ca="1">INDEX(Rutas_Despiece!$H:$H,MATCH($F764,$D:$D,0))</f>
        <v>Zaragoza</v>
      </c>
      <c r="N764" t="str">
        <f ca="1">INDEX(Rutas_Despiece!$I:$I,MATCH($F764,$D:$D,0))</f>
        <v>Zaragoza, España</v>
      </c>
      <c r="O764" t="str">
        <f ca="1">INDEX(Rutas_Despiece!$L:$L,MATCH($F764,$D:$D,0))</f>
        <v>Frente Valle de Oza</v>
      </c>
      <c r="P764" s="39" t="str">
        <f ca="1">Rutas_Despiece!M764</f>
        <v>Ida</v>
      </c>
      <c r="Q764" s="39" t="str">
        <f ca="1">Rutas_Despiece!N764</f>
        <v>06:58</v>
      </c>
      <c r="R764" s="39">
        <f ca="1">Rutas_Despiece!O764</f>
        <v>0</v>
      </c>
      <c r="S764" s="39">
        <f ca="1">Rutas_Despiece!P764</f>
        <v>0</v>
      </c>
      <c r="T764" s="39">
        <f ca="1">Rutas_Despiece!Q764</f>
        <v>0</v>
      </c>
    </row>
    <row r="765" spans="1:20" x14ac:dyDescent="0.25">
      <c r="A765">
        <f ca="1">IF(Rutas_Despiece!A765&lt;&gt;Rutas_Despiece!A764,1,0)</f>
        <v>0</v>
      </c>
      <c r="B765" s="69" t="s">
        <v>1174</v>
      </c>
      <c r="C765">
        <f t="shared" ca="1" si="45"/>
        <v>1</v>
      </c>
      <c r="D765">
        <f t="shared" ca="1" si="46"/>
        <v>728</v>
      </c>
      <c r="E765">
        <f t="shared" ca="1" si="48"/>
        <v>990</v>
      </c>
      <c r="F765">
        <f t="shared" ca="1" si="47"/>
        <v>762</v>
      </c>
      <c r="G765" t="str">
        <f ca="1">INDEX(Rutas_Despiece!C:C,MATCH($F765,$D:$D,0))</f>
        <v>Rutas_Habituales_Central</v>
      </c>
      <c r="H765" t="str">
        <f ca="1">INDEX(Rutas_Despiece!$D:$D,MATCH($F765,$D:$D,0))</f>
        <v>Ruta 2_16</v>
      </c>
      <c r="I765">
        <f ca="1">INDEX(Rutas_Despiece!$J:$J,MATCH($F765,$D:$D,0))</f>
        <v>41.662883899999997</v>
      </c>
      <c r="J765">
        <f ca="1">INDEX(Rutas_Despiece!$K:$K,MATCH($F765,$D:$D,0))</f>
        <v>-0.86646230000000002</v>
      </c>
      <c r="L765" t="str">
        <f ca="1">INDEX(Rutas_Despiece!$F:$F,MATCH($F765,$D:$D,0))&amp;" "&amp;INDEX(Rutas_Despiece!$G:$G,MATCH($F765,$D:$D,0))</f>
        <v xml:space="preserve">Marqués de la Cadena nº 57 </v>
      </c>
      <c r="M765" t="str">
        <f ca="1">INDEX(Rutas_Despiece!$H:$H,MATCH($F765,$D:$D,0))</f>
        <v>Zaragoza</v>
      </c>
      <c r="N765" t="str">
        <f ca="1">INDEX(Rutas_Despiece!$I:$I,MATCH($F765,$D:$D,0))</f>
        <v>Zaragoza, España</v>
      </c>
      <c r="O765" t="str">
        <f ca="1">INDEX(Rutas_Despiece!$L:$L,MATCH($F765,$D:$D,0))</f>
        <v>Plaza Mozart - Pd. Bus (?)</v>
      </c>
      <c r="P765" s="39" t="str">
        <f ca="1">Rutas_Despiece!M765</f>
        <v>Ida</v>
      </c>
      <c r="Q765" s="39" t="str">
        <f ca="1">Rutas_Despiece!N765</f>
        <v>07:00</v>
      </c>
      <c r="R765" s="39">
        <f ca="1">Rutas_Despiece!O765</f>
        <v>0</v>
      </c>
      <c r="S765" s="39">
        <f ca="1">Rutas_Despiece!P765</f>
        <v>0</v>
      </c>
      <c r="T765" s="39">
        <f ca="1">Rutas_Despiece!Q765</f>
        <v>0</v>
      </c>
    </row>
    <row r="766" spans="1:20" x14ac:dyDescent="0.25">
      <c r="A766">
        <f ca="1">IF(Rutas_Despiece!A766&lt;&gt;Rutas_Despiece!A765,1,0)</f>
        <v>0</v>
      </c>
      <c r="B766" s="69" t="s">
        <v>1174</v>
      </c>
      <c r="C766">
        <f t="shared" ca="1" si="45"/>
        <v>1</v>
      </c>
      <c r="D766">
        <f t="shared" ca="1" si="46"/>
        <v>729</v>
      </c>
      <c r="E766">
        <f t="shared" ca="1" si="48"/>
        <v>990</v>
      </c>
      <c r="F766">
        <f t="shared" ca="1" si="47"/>
        <v>763</v>
      </c>
      <c r="G766" t="str">
        <f ca="1">INDEX(Rutas_Despiece!C:C,MATCH($F766,$D:$D,0))</f>
        <v>Rutas_Habituales_Central</v>
      </c>
      <c r="H766" t="str">
        <f ca="1">INDEX(Rutas_Despiece!$D:$D,MATCH($F766,$D:$D,0))</f>
        <v>Ruta 2_16</v>
      </c>
      <c r="I766">
        <f ca="1">INDEX(Rutas_Despiece!$J:$J,MATCH($F766,$D:$D,0))</f>
        <v>41.660468199999997</v>
      </c>
      <c r="J766">
        <f ca="1">INDEX(Rutas_Despiece!$K:$K,MATCH($F766,$D:$D,0))</f>
        <v>-0.86389570000000004</v>
      </c>
      <c r="L766" t="str">
        <f ca="1">INDEX(Rutas_Despiece!$F:$F,MATCH($F766,$D:$D,0))&amp;" "&amp;INDEX(Rutas_Despiece!$G:$G,MATCH($F766,$D:$D,0))</f>
        <v xml:space="preserve">Marqués de la Cadena  </v>
      </c>
      <c r="M766" t="str">
        <f ca="1">INDEX(Rutas_Despiece!$H:$H,MATCH($F766,$D:$D,0))</f>
        <v>Zaragoza</v>
      </c>
      <c r="N766" t="str">
        <f ca="1">INDEX(Rutas_Despiece!$I:$I,MATCH($F766,$D:$D,0))</f>
        <v>Zaragoza, España</v>
      </c>
      <c r="O766" t="str">
        <f ca="1">INDEX(Rutas_Despiece!$L:$L,MATCH($F766,$D:$D,0))</f>
        <v>Frente Esq. Avd. La Jota - Pd. Bus</v>
      </c>
      <c r="P766" s="39" t="str">
        <f ca="1">Rutas_Despiece!M766</f>
        <v>Ida</v>
      </c>
      <c r="Q766" s="39" t="str">
        <f ca="1">Rutas_Despiece!N766</f>
        <v>07:02</v>
      </c>
      <c r="R766" s="39">
        <f ca="1">Rutas_Despiece!O766</f>
        <v>0</v>
      </c>
      <c r="S766" s="39">
        <f ca="1">Rutas_Despiece!P766</f>
        <v>0</v>
      </c>
      <c r="T766" s="39">
        <f ca="1">Rutas_Despiece!Q766</f>
        <v>0</v>
      </c>
    </row>
    <row r="767" spans="1:20" x14ac:dyDescent="0.25">
      <c r="A767">
        <f ca="1">IF(Rutas_Despiece!A767&lt;&gt;Rutas_Despiece!A766,1,0)</f>
        <v>0</v>
      </c>
      <c r="B767" s="69" t="s">
        <v>1174</v>
      </c>
      <c r="C767">
        <f t="shared" ca="1" si="45"/>
        <v>1</v>
      </c>
      <c r="D767">
        <f t="shared" ca="1" si="46"/>
        <v>730</v>
      </c>
      <c r="E767">
        <f t="shared" ca="1" si="48"/>
        <v>990</v>
      </c>
      <c r="F767">
        <f t="shared" ca="1" si="47"/>
        <v>764</v>
      </c>
      <c r="G767" t="str">
        <f ca="1">INDEX(Rutas_Despiece!C:C,MATCH($F767,$D:$D,0))</f>
        <v>Rutas_Habituales_Central</v>
      </c>
      <c r="H767" t="str">
        <f ca="1">INDEX(Rutas_Despiece!$D:$D,MATCH($F767,$D:$D,0))</f>
        <v>Ruta 2_16</v>
      </c>
      <c r="I767">
        <f ca="1">INDEX(Rutas_Despiece!$J:$J,MATCH($F767,$D:$D,0))</f>
        <v>41.657095499999997</v>
      </c>
      <c r="J767">
        <f ca="1">INDEX(Rutas_Despiece!$K:$K,MATCH($F767,$D:$D,0))</f>
        <v>-0.85861659999999995</v>
      </c>
      <c r="L767" t="str">
        <f ca="1">INDEX(Rutas_Despiece!$F:$F,MATCH($F767,$D:$D,0))&amp;" "&amp;INDEX(Rutas_Despiece!$G:$G,MATCH($F767,$D:$D,0))</f>
        <v xml:space="preserve">Balbino Orensanz  </v>
      </c>
      <c r="M767" t="str">
        <f ca="1">INDEX(Rutas_Despiece!$H:$H,MATCH($F767,$D:$D,0))</f>
        <v>Zaragoza</v>
      </c>
      <c r="N767" t="str">
        <f ca="1">INDEX(Rutas_Despiece!$I:$I,MATCH($F767,$D:$D,0))</f>
        <v>Zaragoza, España</v>
      </c>
      <c r="O767" t="str">
        <f ca="1">INDEX(Rutas_Despiece!$L:$L,MATCH($F767,$D:$D,0))</f>
        <v>Esq. Alfonso Zapater - Pd. Bus</v>
      </c>
      <c r="P767" s="39" t="str">
        <f ca="1">Rutas_Despiece!M767</f>
        <v>Ida</v>
      </c>
      <c r="Q767" s="39" t="str">
        <f ca="1">Rutas_Despiece!N767</f>
        <v>07:04</v>
      </c>
      <c r="R767" s="39">
        <f ca="1">Rutas_Despiece!O767</f>
        <v>0</v>
      </c>
      <c r="S767" s="39">
        <f ca="1">Rutas_Despiece!P767</f>
        <v>0</v>
      </c>
      <c r="T767" s="39">
        <f ca="1">Rutas_Despiece!Q767</f>
        <v>0</v>
      </c>
    </row>
    <row r="768" spans="1:20" x14ac:dyDescent="0.25">
      <c r="A768">
        <f ca="1">IF(Rutas_Despiece!A768&lt;&gt;Rutas_Despiece!A767,1,0)</f>
        <v>0</v>
      </c>
      <c r="B768" s="69" t="s">
        <v>1174</v>
      </c>
      <c r="C768">
        <f t="shared" ca="1" si="45"/>
        <v>1</v>
      </c>
      <c r="D768">
        <f t="shared" ca="1" si="46"/>
        <v>731</v>
      </c>
      <c r="E768">
        <f t="shared" ca="1" si="48"/>
        <v>990</v>
      </c>
      <c r="F768">
        <f t="shared" ca="1" si="47"/>
        <v>765</v>
      </c>
      <c r="G768" t="str">
        <f ca="1">INDEX(Rutas_Despiece!C:C,MATCH($F768,$D:$D,0))</f>
        <v>Rutas_Habituales_Central</v>
      </c>
      <c r="H768" t="str">
        <f ca="1">INDEX(Rutas_Despiece!$D:$D,MATCH($F768,$D:$D,0))</f>
        <v>Ruta 3_16</v>
      </c>
      <c r="I768">
        <f ca="1">INDEX(Rutas_Despiece!$J:$J,MATCH($F768,$D:$D,0))</f>
        <v>41.662154000000001</v>
      </c>
      <c r="J768">
        <f ca="1">INDEX(Rutas_Despiece!$K:$K,MATCH($F768,$D:$D,0))</f>
        <v>-0.87579989999999996</v>
      </c>
      <c r="L768" t="str">
        <f ca="1">INDEX(Rutas_Despiece!$F:$F,MATCH($F768,$D:$D,0))&amp;" "&amp;INDEX(Rutas_Despiece!$G:$G,MATCH($F768,$D:$D,0))</f>
        <v xml:space="preserve">Sixto Celorrio  </v>
      </c>
      <c r="M768" t="str">
        <f ca="1">INDEX(Rutas_Despiece!$H:$H,MATCH($F768,$D:$D,0))</f>
        <v>Zaragoza</v>
      </c>
      <c r="N768" t="str">
        <f ca="1">INDEX(Rutas_Despiece!$I:$I,MATCH($F768,$D:$D,0))</f>
        <v>Zaragoza, España</v>
      </c>
      <c r="O768" t="str">
        <f ca="1">INDEX(Rutas_Despiece!$L:$L,MATCH($F768,$D:$D,0))</f>
        <v>Frente Valle Zuriza - Pd. Bus</v>
      </c>
      <c r="P768" s="39" t="str">
        <f ca="1">Rutas_Despiece!M768</f>
        <v>Ida</v>
      </c>
      <c r="Q768" s="39" t="str">
        <f ca="1">Rutas_Despiece!N768</f>
        <v>07:07</v>
      </c>
      <c r="R768" s="39">
        <f ca="1">Rutas_Despiece!O768</f>
        <v>0</v>
      </c>
      <c r="S768" s="39">
        <f ca="1">Rutas_Despiece!P768</f>
        <v>0</v>
      </c>
      <c r="T768" s="39">
        <f ca="1">Rutas_Despiece!Q768</f>
        <v>0</v>
      </c>
    </row>
    <row r="769" spans="1:20" x14ac:dyDescent="0.25">
      <c r="A769">
        <f ca="1">IF(Rutas_Despiece!A769&lt;&gt;Rutas_Despiece!A768,1,0)</f>
        <v>0</v>
      </c>
      <c r="B769" s="69" t="s">
        <v>1174</v>
      </c>
      <c r="C769">
        <f t="shared" ca="1" si="45"/>
        <v>1</v>
      </c>
      <c r="D769">
        <f t="shared" ca="1" si="46"/>
        <v>732</v>
      </c>
      <c r="E769">
        <f t="shared" ca="1" si="48"/>
        <v>990</v>
      </c>
      <c r="F769">
        <f t="shared" ca="1" si="47"/>
        <v>766</v>
      </c>
      <c r="G769" t="str">
        <f ca="1">INDEX(Rutas_Despiece!C:C,MATCH($F769,$D:$D,0))</f>
        <v>Rutas_Habituales_Central</v>
      </c>
      <c r="H769" t="str">
        <f ca="1">INDEX(Rutas_Despiece!$D:$D,MATCH($F769,$D:$D,0))</f>
        <v>Ruta 3_16</v>
      </c>
      <c r="I769">
        <f ca="1">INDEX(Rutas_Despiece!$J:$J,MATCH($F769,$D:$D,0))</f>
        <v>41.663897300000002</v>
      </c>
      <c r="J769">
        <f ca="1">INDEX(Rutas_Despiece!$K:$K,MATCH($F769,$D:$D,0))</f>
        <v>-0.87391790000000003</v>
      </c>
      <c r="L769" t="str">
        <f ca="1">INDEX(Rutas_Despiece!$F:$F,MATCH($F769,$D:$D,0))&amp;" "&amp;INDEX(Rutas_Despiece!$G:$G,MATCH($F769,$D:$D,0))</f>
        <v xml:space="preserve">San Juan de la Peña nº 36 </v>
      </c>
      <c r="M769" t="str">
        <f ca="1">INDEX(Rutas_Despiece!$H:$H,MATCH($F769,$D:$D,0))</f>
        <v>Zaragoza</v>
      </c>
      <c r="N769" t="str">
        <f ca="1">INDEX(Rutas_Despiece!$I:$I,MATCH($F769,$D:$D,0))</f>
        <v>Zaragoza, España</v>
      </c>
      <c r="O769" t="str">
        <f ca="1">INDEX(Rutas_Despiece!$L:$L,MATCH($F769,$D:$D,0))</f>
        <v>Pd. Bus</v>
      </c>
      <c r="P769" s="39" t="str">
        <f ca="1">Rutas_Despiece!M769</f>
        <v>Ida</v>
      </c>
      <c r="Q769" s="39" t="str">
        <f ca="1">Rutas_Despiece!N769</f>
        <v>07:30</v>
      </c>
      <c r="R769" s="39">
        <f ca="1">Rutas_Despiece!O769</f>
        <v>0</v>
      </c>
      <c r="S769" s="39">
        <f ca="1">Rutas_Despiece!P769</f>
        <v>0</v>
      </c>
      <c r="T769" s="39">
        <f ca="1">Rutas_Despiece!Q769</f>
        <v>0</v>
      </c>
    </row>
    <row r="770" spans="1:20" x14ac:dyDescent="0.25">
      <c r="A770">
        <f ca="1">IF(Rutas_Despiece!A770&lt;&gt;Rutas_Despiece!A769,1,0)</f>
        <v>0</v>
      </c>
      <c r="B770" s="69" t="s">
        <v>1174</v>
      </c>
      <c r="C770">
        <f t="shared" ca="1" si="45"/>
        <v>1</v>
      </c>
      <c r="D770">
        <f t="shared" ca="1" si="46"/>
        <v>733</v>
      </c>
      <c r="E770">
        <f t="shared" ca="1" si="48"/>
        <v>990</v>
      </c>
      <c r="F770">
        <f t="shared" ca="1" si="47"/>
        <v>767</v>
      </c>
      <c r="G770" t="str">
        <f ca="1">INDEX(Rutas_Despiece!C:C,MATCH($F770,$D:$D,0))</f>
        <v>Rutas_Habituales_Central</v>
      </c>
      <c r="H770" t="str">
        <f ca="1">INDEX(Rutas_Despiece!$D:$D,MATCH($F770,$D:$D,0))</f>
        <v>Ruta 3_16</v>
      </c>
      <c r="I770">
        <f ca="1">INDEX(Rutas_Despiece!$J:$J,MATCH($F770,$D:$D,0))</f>
        <v>41.672642099999997</v>
      </c>
      <c r="J770">
        <f ca="1">INDEX(Rutas_Despiece!$K:$K,MATCH($F770,$D:$D,0))</f>
        <v>-0.87137249999999999</v>
      </c>
      <c r="L770" t="str">
        <f ca="1">INDEX(Rutas_Despiece!$F:$F,MATCH($F770,$D:$D,0))&amp;" "&amp;INDEX(Rutas_Despiece!$G:$G,MATCH($F770,$D:$D,0))</f>
        <v xml:space="preserve">Av. San Juan de la Peña </v>
      </c>
      <c r="M770" t="str">
        <f ca="1">INDEX(Rutas_Despiece!$H:$H,MATCH($F770,$D:$D,0))</f>
        <v>Zaragoza</v>
      </c>
      <c r="N770" t="str">
        <f ca="1">INDEX(Rutas_Despiece!$I:$I,MATCH($F770,$D:$D,0))</f>
        <v>Zaragoza, España</v>
      </c>
      <c r="O770" t="str">
        <f ca="1">INDEX(Rutas_Despiece!$L:$L,MATCH($F770,$D:$D,0))</f>
        <v>Esq. José Luis Lacruz</v>
      </c>
      <c r="P770" s="39" t="str">
        <f ca="1">Rutas_Despiece!M770</f>
        <v>Vuelta</v>
      </c>
      <c r="Q770" s="39" t="str">
        <f ca="1">Rutas_Despiece!N770</f>
        <v/>
      </c>
      <c r="R770" s="39" t="str">
        <f ca="1">Rutas_Despiece!O770</f>
        <v/>
      </c>
      <c r="S770" s="39" t="str">
        <f ca="1">Rutas_Despiece!P770</f>
        <v/>
      </c>
      <c r="T770" s="39" t="str">
        <f ca="1">Rutas_Despiece!Q770</f>
        <v/>
      </c>
    </row>
    <row r="771" spans="1:20" x14ac:dyDescent="0.25">
      <c r="A771">
        <f ca="1">IF(Rutas_Despiece!A771&lt;&gt;Rutas_Despiece!A770,1,0)</f>
        <v>0</v>
      </c>
      <c r="B771" s="69" t="s">
        <v>1174</v>
      </c>
      <c r="C771">
        <f t="shared" ref="C771:C834" ca="1" si="49">IF(A771,0,1)</f>
        <v>1</v>
      </c>
      <c r="D771">
        <f t="shared" ca="1" si="46"/>
        <v>734</v>
      </c>
      <c r="E771">
        <f t="shared" ca="1" si="48"/>
        <v>990</v>
      </c>
      <c r="F771">
        <f t="shared" ca="1" si="47"/>
        <v>768</v>
      </c>
      <c r="G771" t="str">
        <f ca="1">INDEX(Rutas_Despiece!C:C,MATCH($F771,$D:$D,0))</f>
        <v>Rutas_Habituales_Central</v>
      </c>
      <c r="H771" t="str">
        <f ca="1">INDEX(Rutas_Despiece!$D:$D,MATCH($F771,$D:$D,0))</f>
        <v>Ruta 3_16</v>
      </c>
      <c r="I771">
        <f ca="1">INDEX(Rutas_Despiece!$J:$J,MATCH($F771,$D:$D,0))</f>
        <v>41.675328999999998</v>
      </c>
      <c r="J771">
        <f ca="1">INDEX(Rutas_Despiece!$K:$K,MATCH($F771,$D:$D,0))</f>
        <v>-0.87022699999999997</v>
      </c>
      <c r="L771" t="str">
        <f ca="1">INDEX(Rutas_Despiece!$F:$F,MATCH($F771,$D:$D,0))&amp;" "&amp;INDEX(Rutas_Despiece!$G:$G,MATCH($F771,$D:$D,0))</f>
        <v xml:space="preserve">San Juan de la Peña nº 182 </v>
      </c>
      <c r="M771" t="str">
        <f ca="1">INDEX(Rutas_Despiece!$H:$H,MATCH($F771,$D:$D,0))</f>
        <v>Zaragoza</v>
      </c>
      <c r="N771" t="str">
        <f ca="1">INDEX(Rutas_Despiece!$I:$I,MATCH($F771,$D:$D,0))</f>
        <v>Zaragoza, España</v>
      </c>
      <c r="O771" t="str">
        <f ca="1">INDEX(Rutas_Despiece!$L:$L,MATCH($F771,$D:$D,0))</f>
        <v>Pd. Bus</v>
      </c>
      <c r="P771" s="39" t="str">
        <f ca="1">Rutas_Despiece!M771</f>
        <v>Vuelta</v>
      </c>
      <c r="Q771" s="39" t="str">
        <f ca="1">Rutas_Despiece!N771</f>
        <v/>
      </c>
      <c r="R771" s="39" t="str">
        <f ca="1">Rutas_Despiece!O771</f>
        <v/>
      </c>
      <c r="S771" s="39" t="str">
        <f ca="1">Rutas_Despiece!P771</f>
        <v/>
      </c>
      <c r="T771" s="39" t="str">
        <f ca="1">Rutas_Despiece!Q771</f>
        <v/>
      </c>
    </row>
    <row r="772" spans="1:20" x14ac:dyDescent="0.25">
      <c r="A772">
        <f ca="1">IF(Rutas_Despiece!A772&lt;&gt;Rutas_Despiece!A771,1,0)</f>
        <v>0</v>
      </c>
      <c r="B772" s="69" t="s">
        <v>1174</v>
      </c>
      <c r="C772">
        <f t="shared" ca="1" si="49"/>
        <v>1</v>
      </c>
      <c r="D772">
        <f t="shared" ref="D772:D835" ca="1" si="50">D771+C772</f>
        <v>735</v>
      </c>
      <c r="E772">
        <f t="shared" ca="1" si="48"/>
        <v>990</v>
      </c>
      <c r="F772">
        <f t="shared" ref="F772:F835" ca="1" si="51">IF(F771&lt;E772,F771+1,"")</f>
        <v>769</v>
      </c>
      <c r="G772" t="str">
        <f ca="1">INDEX(Rutas_Despiece!C:C,MATCH($F772,$D:$D,0))</f>
        <v>Rutas_Habituales_Central</v>
      </c>
      <c r="H772" t="str">
        <f ca="1">INDEX(Rutas_Despiece!$D:$D,MATCH($F772,$D:$D,0))</f>
        <v>Ruta 3_16</v>
      </c>
      <c r="I772">
        <f ca="1">INDEX(Rutas_Despiece!$J:$J,MATCH($F772,$D:$D,0))</f>
        <v>41.696019999999997</v>
      </c>
      <c r="J772">
        <f ca="1">INDEX(Rutas_Despiece!$K:$K,MATCH($F772,$D:$D,0))</f>
        <v>-0.87153999999999998</v>
      </c>
      <c r="L772" t="str">
        <f ca="1">INDEX(Rutas_Despiece!$F:$F,MATCH($F772,$D:$D,0))&amp;" "&amp;INDEX(Rutas_Despiece!$G:$G,MATCH($F772,$D:$D,0))</f>
        <v xml:space="preserve">Academia General Militar nº 56 </v>
      </c>
      <c r="M772" t="str">
        <f ca="1">INDEX(Rutas_Despiece!$H:$H,MATCH($F772,$D:$D,0))</f>
        <v>Zaragoza</v>
      </c>
      <c r="N772" t="str">
        <f ca="1">INDEX(Rutas_Despiece!$I:$I,MATCH($F772,$D:$D,0))</f>
        <v>Zaragoza, España</v>
      </c>
      <c r="O772" t="str">
        <f ca="1">INDEX(Rutas_Despiece!$L:$L,MATCH($F772,$D:$D,0))</f>
        <v xml:space="preserve"> Pd. Bus</v>
      </c>
      <c r="P772" s="39" t="str">
        <f ca="1">Rutas_Despiece!M772</f>
        <v>Vuelta</v>
      </c>
      <c r="Q772" s="39" t="str">
        <f ca="1">Rutas_Despiece!N772</f>
        <v/>
      </c>
      <c r="R772" s="39" t="str">
        <f ca="1">Rutas_Despiece!O772</f>
        <v/>
      </c>
      <c r="S772" s="39" t="str">
        <f ca="1">Rutas_Despiece!P772</f>
        <v/>
      </c>
      <c r="T772" s="39" t="str">
        <f ca="1">Rutas_Despiece!Q772</f>
        <v/>
      </c>
    </row>
    <row r="773" spans="1:20" x14ac:dyDescent="0.25">
      <c r="A773">
        <f ca="1">IF(Rutas_Despiece!A773&lt;&gt;Rutas_Despiece!A772,1,0)</f>
        <v>0</v>
      </c>
      <c r="B773" s="69" t="s">
        <v>1174</v>
      </c>
      <c r="C773">
        <f t="shared" ca="1" si="49"/>
        <v>1</v>
      </c>
      <c r="D773">
        <f t="shared" ca="1" si="50"/>
        <v>736</v>
      </c>
      <c r="E773">
        <f t="shared" ref="E773:E836" ca="1" si="52">E772</f>
        <v>990</v>
      </c>
      <c r="F773">
        <f t="shared" ca="1" si="51"/>
        <v>770</v>
      </c>
      <c r="G773" t="str">
        <f ca="1">INDEX(Rutas_Despiece!C:C,MATCH($F773,$D:$D,0))</f>
        <v>Rutas_Habituales_Central</v>
      </c>
      <c r="H773" t="str">
        <f ca="1">INDEX(Rutas_Despiece!$D:$D,MATCH($F773,$D:$D,0))</f>
        <v>Ruta 3_16</v>
      </c>
      <c r="I773">
        <f ca="1">INDEX(Rutas_Despiece!$J:$J,MATCH($F773,$D:$D,0))</f>
        <v>41.686623599999997</v>
      </c>
      <c r="J773">
        <f ca="1">INDEX(Rutas_Despiece!$K:$K,MATCH($F773,$D:$D,0))</f>
        <v>-0.87840960000000001</v>
      </c>
      <c r="L773" t="str">
        <f ca="1">INDEX(Rutas_Despiece!$F:$F,MATCH($F773,$D:$D,0))&amp;" "&amp;INDEX(Rutas_Despiece!$G:$G,MATCH($F773,$D:$D,0))</f>
        <v xml:space="preserve">Majas de Goya nº 15 </v>
      </c>
      <c r="M773" t="str">
        <f ca="1">INDEX(Rutas_Despiece!$H:$H,MATCH($F773,$D:$D,0))</f>
        <v>Zaragoza</v>
      </c>
      <c r="N773" t="str">
        <f ca="1">INDEX(Rutas_Despiece!$I:$I,MATCH($F773,$D:$D,0))</f>
        <v>Zaragoza, España</v>
      </c>
      <c r="O773" t="str">
        <f ca="1">INDEX(Rutas_Despiece!$L:$L,MATCH($F773,$D:$D,0))</f>
        <v>CAI - Pd. Bus</v>
      </c>
      <c r="P773" s="39" t="str">
        <f ca="1">Rutas_Despiece!M773</f>
        <v>Vuelta</v>
      </c>
      <c r="Q773" s="39" t="str">
        <f ca="1">Rutas_Despiece!N773</f>
        <v/>
      </c>
      <c r="R773" s="39" t="str">
        <f ca="1">Rutas_Despiece!O773</f>
        <v/>
      </c>
      <c r="S773" s="39" t="str">
        <f ca="1">Rutas_Despiece!P773</f>
        <v/>
      </c>
      <c r="T773" s="39" t="str">
        <f ca="1">Rutas_Despiece!Q773</f>
        <v/>
      </c>
    </row>
    <row r="774" spans="1:20" x14ac:dyDescent="0.25">
      <c r="A774">
        <f ca="1">IF(Rutas_Despiece!A774&lt;&gt;Rutas_Despiece!A773,1,0)</f>
        <v>0</v>
      </c>
      <c r="B774" s="69" t="s">
        <v>1174</v>
      </c>
      <c r="C774">
        <f t="shared" ca="1" si="49"/>
        <v>1</v>
      </c>
      <c r="D774">
        <f t="shared" ca="1" si="50"/>
        <v>737</v>
      </c>
      <c r="E774">
        <f t="shared" ca="1" si="52"/>
        <v>990</v>
      </c>
      <c r="F774">
        <f t="shared" ca="1" si="51"/>
        <v>771</v>
      </c>
      <c r="G774" t="str">
        <f ca="1">INDEX(Rutas_Despiece!C:C,MATCH($F774,$D:$D,0))</f>
        <v>Rutas_Habituales_Central</v>
      </c>
      <c r="H774" t="str">
        <f ca="1">INDEX(Rutas_Despiece!$D:$D,MATCH($F774,$D:$D,0))</f>
        <v>Ruta 3_16</v>
      </c>
      <c r="I774">
        <f ca="1">INDEX(Rutas_Despiece!$J:$J,MATCH($F774,$D:$D,0))</f>
        <v>41.701594200000002</v>
      </c>
      <c r="J774">
        <f ca="1">INDEX(Rutas_Despiece!$K:$K,MATCH($F774,$D:$D,0))</f>
        <v>-0.99999700000000002</v>
      </c>
      <c r="L774" t="str">
        <f ca="1">INDEX(Rutas_Despiece!$F:$F,MATCH($F774,$D:$D,0))&amp;" "&amp;INDEX(Rutas_Despiece!$G:$G,MATCH($F774,$D:$D,0))</f>
        <v xml:space="preserve">Ctra. Logroño </v>
      </c>
      <c r="M774" t="str">
        <f ca="1">INDEX(Rutas_Despiece!$H:$H,MATCH($F774,$D:$D,0))</f>
        <v xml:space="preserve">Utebo </v>
      </c>
      <c r="N774" t="str">
        <f ca="1">INDEX(Rutas_Despiece!$I:$I,MATCH($F774,$D:$D,0))</f>
        <v>Zaragoza, España</v>
      </c>
      <c r="O774" t="str">
        <f ca="1">INDEX(Rutas_Despiece!$L:$L,MATCH($F774,$D:$D,0))</f>
        <v>Desvío Utebo - Pd. Bus (?)</v>
      </c>
      <c r="P774" s="39" t="str">
        <f ca="1">Rutas_Despiece!M774</f>
        <v>Vuelta</v>
      </c>
      <c r="Q774" s="39" t="str">
        <f ca="1">Rutas_Despiece!N774</f>
        <v/>
      </c>
      <c r="R774" s="39" t="str">
        <f ca="1">Rutas_Despiece!O774</f>
        <v/>
      </c>
      <c r="S774" s="39" t="str">
        <f ca="1">Rutas_Despiece!P774</f>
        <v/>
      </c>
      <c r="T774" s="39" t="str">
        <f ca="1">Rutas_Despiece!Q774</f>
        <v/>
      </c>
    </row>
    <row r="775" spans="1:20" x14ac:dyDescent="0.25">
      <c r="A775">
        <f ca="1">IF(Rutas_Despiece!A775&lt;&gt;Rutas_Despiece!A774,1,0)</f>
        <v>0</v>
      </c>
      <c r="B775" s="69" t="s">
        <v>1174</v>
      </c>
      <c r="C775">
        <f t="shared" ca="1" si="49"/>
        <v>1</v>
      </c>
      <c r="D775">
        <f t="shared" ca="1" si="50"/>
        <v>738</v>
      </c>
      <c r="E775">
        <f t="shared" ca="1" si="52"/>
        <v>990</v>
      </c>
      <c r="F775">
        <f t="shared" ca="1" si="51"/>
        <v>772</v>
      </c>
      <c r="G775" t="str">
        <f ca="1">INDEX(Rutas_Despiece!C:C,MATCH($F775,$D:$D,0))</f>
        <v>Rutas_Habituales_Central</v>
      </c>
      <c r="H775" t="str">
        <f ca="1">INDEX(Rutas_Despiece!$D:$D,MATCH($F775,$D:$D,0))</f>
        <v>Ruta 3_16</v>
      </c>
      <c r="I775">
        <f ca="1">INDEX(Rutas_Despiece!$J:$J,MATCH($F775,$D:$D,0))</f>
        <v>41.749628000000001</v>
      </c>
      <c r="J775">
        <f ca="1">INDEX(Rutas_Despiece!$K:$K,MATCH($F775,$D:$D,0))</f>
        <v>-1.1755139999999999</v>
      </c>
      <c r="L775" t="str">
        <f ca="1">INDEX(Rutas_Despiece!$F:$F,MATCH($F775,$D:$D,0))&amp;" "&amp;INDEX(Rutas_Despiece!$G:$G,MATCH($F775,$D:$D,0))</f>
        <v xml:space="preserve">Pol. Ind Entrerrios </v>
      </c>
      <c r="M775" t="str">
        <f ca="1">INDEX(Rutas_Despiece!$H:$H,MATCH($F775,$D:$D,0))</f>
        <v>Figueruelas</v>
      </c>
      <c r="N775" t="str">
        <f ca="1">INDEX(Rutas_Despiece!$I:$I,MATCH($F775,$D:$D,0))</f>
        <v>Zaragoza, España</v>
      </c>
      <c r="O775" t="str">
        <f ca="1">INDEX(Rutas_Despiece!$L:$L,MATCH($F775,$D:$D,0))</f>
        <v>Opel Puerta 5</v>
      </c>
      <c r="P775" s="39" t="str">
        <f ca="1">Rutas_Despiece!M775</f>
        <v>Vuelta</v>
      </c>
      <c r="Q775" s="39" t="str">
        <f ca="1">Rutas_Despiece!N775</f>
        <v/>
      </c>
      <c r="R775" s="39" t="str">
        <f ca="1">Rutas_Despiece!O775</f>
        <v/>
      </c>
      <c r="S775" s="39" t="str">
        <f ca="1">Rutas_Despiece!P775</f>
        <v/>
      </c>
      <c r="T775" s="39" t="str">
        <f ca="1">Rutas_Despiece!Q775</f>
        <v/>
      </c>
    </row>
    <row r="776" spans="1:20" x14ac:dyDescent="0.25">
      <c r="A776">
        <f ca="1">IF(Rutas_Despiece!A776&lt;&gt;Rutas_Despiece!A775,1,0)</f>
        <v>0</v>
      </c>
      <c r="B776" s="69" t="s">
        <v>1174</v>
      </c>
      <c r="C776">
        <f t="shared" ca="1" si="49"/>
        <v>1</v>
      </c>
      <c r="D776">
        <f t="shared" ca="1" si="50"/>
        <v>739</v>
      </c>
      <c r="E776">
        <f t="shared" ca="1" si="52"/>
        <v>990</v>
      </c>
      <c r="F776">
        <f t="shared" ca="1" si="51"/>
        <v>773</v>
      </c>
      <c r="G776" t="str">
        <f ca="1">INDEX(Rutas_Despiece!C:C,MATCH($F776,$D:$D,0))</f>
        <v>Rutas_Habituales_Central</v>
      </c>
      <c r="H776" t="str">
        <f ca="1">INDEX(Rutas_Despiece!$D:$D,MATCH($F776,$D:$D,0))</f>
        <v>Ruta 3_16</v>
      </c>
      <c r="I776">
        <f ca="1">INDEX(Rutas_Despiece!$J:$J,MATCH($F776,$D:$D,0))</f>
        <v>41.749628000000001</v>
      </c>
      <c r="J776">
        <f ca="1">INDEX(Rutas_Despiece!$K:$K,MATCH($F776,$D:$D,0))</f>
        <v>-1.1755139999999999</v>
      </c>
      <c r="L776" t="str">
        <f ca="1">INDEX(Rutas_Despiece!$F:$F,MATCH($F776,$D:$D,0))&amp;" "&amp;INDEX(Rutas_Despiece!$G:$G,MATCH($F776,$D:$D,0))</f>
        <v xml:space="preserve">Pol. Ind Entrerrios </v>
      </c>
      <c r="M776" t="str">
        <f ca="1">INDEX(Rutas_Despiece!$H:$H,MATCH($F776,$D:$D,0))</f>
        <v>Figueruelas</v>
      </c>
      <c r="N776" t="str">
        <f ca="1">INDEX(Rutas_Despiece!$I:$I,MATCH($F776,$D:$D,0))</f>
        <v>Zaragoza, España</v>
      </c>
      <c r="O776" t="str">
        <f ca="1">INDEX(Rutas_Despiece!$L:$L,MATCH($F776,$D:$D,0))</f>
        <v>Opel Puerta 5</v>
      </c>
      <c r="P776" s="39" t="str">
        <f ca="1">Rutas_Despiece!M776</f>
        <v>Vuelta</v>
      </c>
      <c r="Q776" s="39" t="str">
        <f ca="1">Rutas_Despiece!N776</f>
        <v/>
      </c>
      <c r="R776" s="39" t="str">
        <f ca="1">Rutas_Despiece!O776</f>
        <v/>
      </c>
      <c r="S776" s="39" t="str">
        <f ca="1">Rutas_Despiece!P776</f>
        <v/>
      </c>
      <c r="T776" s="39" t="str">
        <f ca="1">Rutas_Despiece!Q776</f>
        <v/>
      </c>
    </row>
    <row r="777" spans="1:20" x14ac:dyDescent="0.25">
      <c r="A777">
        <f ca="1">IF(Rutas_Despiece!A777&lt;&gt;Rutas_Despiece!A776,1,0)</f>
        <v>0</v>
      </c>
      <c r="B777" s="69" t="s">
        <v>1174</v>
      </c>
      <c r="C777">
        <f t="shared" ca="1" si="49"/>
        <v>1</v>
      </c>
      <c r="D777">
        <f t="shared" ca="1" si="50"/>
        <v>740</v>
      </c>
      <c r="E777">
        <f t="shared" ca="1" si="52"/>
        <v>990</v>
      </c>
      <c r="F777">
        <f t="shared" ca="1" si="51"/>
        <v>774</v>
      </c>
      <c r="G777" t="str">
        <f ca="1">INDEX(Rutas_Despiece!C:C,MATCH($F777,$D:$D,0))</f>
        <v>Rutas_Habituales_Central</v>
      </c>
      <c r="H777" t="str">
        <f ca="1">INDEX(Rutas_Despiece!$D:$D,MATCH($F777,$D:$D,0))</f>
        <v>Ruta 3_16</v>
      </c>
      <c r="I777">
        <f ca="1">INDEX(Rutas_Despiece!$J:$J,MATCH($F777,$D:$D,0))</f>
        <v>41.701594200000002</v>
      </c>
      <c r="J777">
        <f ca="1">INDEX(Rutas_Despiece!$K:$K,MATCH($F777,$D:$D,0))</f>
        <v>-0.99999700000000002</v>
      </c>
      <c r="L777" t="str">
        <f ca="1">INDEX(Rutas_Despiece!$F:$F,MATCH($F777,$D:$D,0))&amp;" "&amp;INDEX(Rutas_Despiece!$G:$G,MATCH($F777,$D:$D,0))</f>
        <v xml:space="preserve">Ctra. Logroño </v>
      </c>
      <c r="M777" t="str">
        <f ca="1">INDEX(Rutas_Despiece!$H:$H,MATCH($F777,$D:$D,0))</f>
        <v xml:space="preserve">Utebo </v>
      </c>
      <c r="N777" t="str">
        <f ca="1">INDEX(Rutas_Despiece!$I:$I,MATCH($F777,$D:$D,0))</f>
        <v>Zaragoza, España</v>
      </c>
      <c r="O777" t="str">
        <f ca="1">INDEX(Rutas_Despiece!$L:$L,MATCH($F777,$D:$D,0))</f>
        <v>Desvío Utebo - Pd. Bus (?)</v>
      </c>
      <c r="P777" s="39" t="str">
        <f ca="1">Rutas_Despiece!M777</f>
        <v>Vuelta</v>
      </c>
      <c r="Q777" s="39" t="str">
        <f ca="1">Rutas_Despiece!N777</f>
        <v/>
      </c>
      <c r="R777" s="39" t="str">
        <f ca="1">Rutas_Despiece!O777</f>
        <v/>
      </c>
      <c r="S777" s="39" t="str">
        <f ca="1">Rutas_Despiece!P777</f>
        <v/>
      </c>
      <c r="T777" s="39" t="str">
        <f ca="1">Rutas_Despiece!Q777</f>
        <v/>
      </c>
    </row>
    <row r="778" spans="1:20" x14ac:dyDescent="0.25">
      <c r="A778">
        <f ca="1">IF(Rutas_Despiece!A778&lt;&gt;Rutas_Despiece!A777,1,0)</f>
        <v>0</v>
      </c>
      <c r="B778" s="69" t="s">
        <v>1174</v>
      </c>
      <c r="C778">
        <f t="shared" ca="1" si="49"/>
        <v>1</v>
      </c>
      <c r="D778">
        <f t="shared" ca="1" si="50"/>
        <v>741</v>
      </c>
      <c r="E778">
        <f t="shared" ca="1" si="52"/>
        <v>990</v>
      </c>
      <c r="F778">
        <f t="shared" ca="1" si="51"/>
        <v>775</v>
      </c>
      <c r="G778" t="str">
        <f ca="1">INDEX(Rutas_Despiece!C:C,MATCH($F778,$D:$D,0))</f>
        <v>Rutas_Habituales_Central</v>
      </c>
      <c r="H778" t="str">
        <f ca="1">INDEX(Rutas_Despiece!$D:$D,MATCH($F778,$D:$D,0))</f>
        <v>Ruta 3_16</v>
      </c>
      <c r="I778">
        <f ca="1">INDEX(Rutas_Despiece!$J:$J,MATCH($F778,$D:$D,0))</f>
        <v>41.686623599999997</v>
      </c>
      <c r="J778">
        <f ca="1">INDEX(Rutas_Despiece!$K:$K,MATCH($F778,$D:$D,0))</f>
        <v>-0.87840960000000001</v>
      </c>
      <c r="L778" t="str">
        <f ca="1">INDEX(Rutas_Despiece!$F:$F,MATCH($F778,$D:$D,0))&amp;" "&amp;INDEX(Rutas_Despiece!$G:$G,MATCH($F778,$D:$D,0))</f>
        <v xml:space="preserve">Majas de Goya nº 15 </v>
      </c>
      <c r="M778" t="str">
        <f ca="1">INDEX(Rutas_Despiece!$H:$H,MATCH($F778,$D:$D,0))</f>
        <v>Zaragoza</v>
      </c>
      <c r="N778" t="str">
        <f ca="1">INDEX(Rutas_Despiece!$I:$I,MATCH($F778,$D:$D,0))</f>
        <v>Zaragoza, España</v>
      </c>
      <c r="O778" t="str">
        <f ca="1">INDEX(Rutas_Despiece!$L:$L,MATCH($F778,$D:$D,0))</f>
        <v>CAI - Pd. Bus</v>
      </c>
      <c r="P778" s="39" t="str">
        <f ca="1">Rutas_Despiece!M778</f>
        <v>Vuelta</v>
      </c>
      <c r="Q778" s="39" t="str">
        <f ca="1">Rutas_Despiece!N778</f>
        <v/>
      </c>
      <c r="R778" s="39" t="str">
        <f ca="1">Rutas_Despiece!O778</f>
        <v/>
      </c>
      <c r="S778" s="39" t="str">
        <f ca="1">Rutas_Despiece!P778</f>
        <v/>
      </c>
      <c r="T778" s="39" t="str">
        <f ca="1">Rutas_Despiece!Q778</f>
        <v/>
      </c>
    </row>
    <row r="779" spans="1:20" x14ac:dyDescent="0.25">
      <c r="A779">
        <f ca="1">IF(Rutas_Despiece!A779&lt;&gt;Rutas_Despiece!A778,1,0)</f>
        <v>0</v>
      </c>
      <c r="B779" s="69" t="s">
        <v>1174</v>
      </c>
      <c r="C779">
        <f t="shared" ca="1" si="49"/>
        <v>1</v>
      </c>
      <c r="D779">
        <f t="shared" ca="1" si="50"/>
        <v>742</v>
      </c>
      <c r="E779">
        <f t="shared" ca="1" si="52"/>
        <v>990</v>
      </c>
      <c r="F779">
        <f t="shared" ca="1" si="51"/>
        <v>776</v>
      </c>
      <c r="G779" t="str">
        <f ca="1">INDEX(Rutas_Despiece!C:C,MATCH($F779,$D:$D,0))</f>
        <v>Rutas_Habituales_Central</v>
      </c>
      <c r="H779" t="str">
        <f ca="1">INDEX(Rutas_Despiece!$D:$D,MATCH($F779,$D:$D,0))</f>
        <v>Ruta 3_16</v>
      </c>
      <c r="I779">
        <f ca="1">INDEX(Rutas_Despiece!$J:$J,MATCH($F779,$D:$D,0))</f>
        <v>41.684950600000001</v>
      </c>
      <c r="J779">
        <f ca="1">INDEX(Rutas_Despiece!$K:$K,MATCH($F779,$D:$D,0))</f>
        <v>-0.87095219999999995</v>
      </c>
      <c r="L779" t="str">
        <f ca="1">INDEX(Rutas_Despiece!$F:$F,MATCH($F779,$D:$D,0))&amp;" "&amp;INDEX(Rutas_Despiece!$G:$G,MATCH($F779,$D:$D,0))</f>
        <v xml:space="preserve">Avd. Academia Gral. Militar  </v>
      </c>
      <c r="M779" t="str">
        <f ca="1">INDEX(Rutas_Despiece!$H:$H,MATCH($F779,$D:$D,0))</f>
        <v>Zaragoza</v>
      </c>
      <c r="N779" t="str">
        <f ca="1">INDEX(Rutas_Despiece!$I:$I,MATCH($F779,$D:$D,0))</f>
        <v>Zaragoza, España</v>
      </c>
      <c r="O779" t="str">
        <f ca="1">INDEX(Rutas_Despiece!$L:$L,MATCH($F779,$D:$D,0))</f>
        <v>Frente nº 56</v>
      </c>
      <c r="P779" s="39" t="str">
        <f ca="1">Rutas_Despiece!M779</f>
        <v>Vuelta</v>
      </c>
      <c r="Q779" s="39" t="str">
        <f ca="1">Rutas_Despiece!N779</f>
        <v/>
      </c>
      <c r="R779" s="39" t="str">
        <f ca="1">Rutas_Despiece!O779</f>
        <v/>
      </c>
      <c r="S779" s="39" t="str">
        <f ca="1">Rutas_Despiece!P779</f>
        <v/>
      </c>
      <c r="T779" s="39" t="str">
        <f ca="1">Rutas_Despiece!Q779</f>
        <v/>
      </c>
    </row>
    <row r="780" spans="1:20" x14ac:dyDescent="0.25">
      <c r="A780">
        <f ca="1">IF(Rutas_Despiece!A780&lt;&gt;Rutas_Despiece!A779,1,0)</f>
        <v>1</v>
      </c>
      <c r="B780" s="69" t="s">
        <v>1174</v>
      </c>
      <c r="C780">
        <f t="shared" ca="1" si="49"/>
        <v>0</v>
      </c>
      <c r="D780">
        <f t="shared" ca="1" si="50"/>
        <v>742</v>
      </c>
      <c r="E780">
        <f t="shared" ca="1" si="52"/>
        <v>990</v>
      </c>
      <c r="F780">
        <f t="shared" ca="1" si="51"/>
        <v>777</v>
      </c>
      <c r="G780" t="str">
        <f ca="1">INDEX(Rutas_Despiece!C:C,MATCH($F780,$D:$D,0))</f>
        <v>Rutas_Habituales_Central</v>
      </c>
      <c r="H780" t="str">
        <f ca="1">INDEX(Rutas_Despiece!$D:$D,MATCH($F780,$D:$D,0))</f>
        <v>Ruta 3_16</v>
      </c>
      <c r="I780">
        <f ca="1">INDEX(Rutas_Despiece!$J:$J,MATCH($F780,$D:$D,0))</f>
        <v>41.675596300000002</v>
      </c>
      <c r="J780">
        <f ca="1">INDEX(Rutas_Despiece!$K:$K,MATCH($F780,$D:$D,0))</f>
        <v>-0.87125010000000003</v>
      </c>
      <c r="L780" t="str">
        <f ca="1">INDEX(Rutas_Despiece!$F:$F,MATCH($F780,$D:$D,0))&amp;" "&amp;INDEX(Rutas_Despiece!$G:$G,MATCH($F780,$D:$D,0))</f>
        <v xml:space="preserve">Av. San Juan de la Peña </v>
      </c>
      <c r="M780" t="str">
        <f ca="1">INDEX(Rutas_Despiece!$H:$H,MATCH($F780,$D:$D,0))</f>
        <v>Zaragoza</v>
      </c>
      <c r="N780" t="str">
        <f ca="1">INDEX(Rutas_Despiece!$I:$I,MATCH($F780,$D:$D,0))</f>
        <v>Zaragoza, España</v>
      </c>
      <c r="O780" t="str">
        <f ca="1">INDEX(Rutas_Despiece!$L:$L,MATCH($F780,$D:$D,0))</f>
        <v>Frente nº 192 - Pd. Bus</v>
      </c>
      <c r="P780" s="39" t="str">
        <f ca="1">Rutas_Despiece!M780</f>
        <v>Ida</v>
      </c>
      <c r="Q780" s="39" t="str">
        <f ca="1">Rutas_Despiece!N780</f>
        <v/>
      </c>
      <c r="R780" s="39">
        <f ca="1">Rutas_Despiece!O780</f>
        <v>0</v>
      </c>
      <c r="S780" s="39">
        <f ca="1">Rutas_Despiece!P780</f>
        <v>0</v>
      </c>
      <c r="T780" s="39">
        <f ca="1">Rutas_Despiece!Q780</f>
        <v>0</v>
      </c>
    </row>
    <row r="781" spans="1:20" x14ac:dyDescent="0.25">
      <c r="A781">
        <f ca="1">IF(Rutas_Despiece!A781&lt;&gt;Rutas_Despiece!A780,1,0)</f>
        <v>0</v>
      </c>
      <c r="B781" s="69" t="s">
        <v>1174</v>
      </c>
      <c r="C781">
        <f t="shared" ca="1" si="49"/>
        <v>1</v>
      </c>
      <c r="D781">
        <f t="shared" ca="1" si="50"/>
        <v>743</v>
      </c>
      <c r="E781">
        <f t="shared" ca="1" si="52"/>
        <v>990</v>
      </c>
      <c r="F781">
        <f t="shared" ca="1" si="51"/>
        <v>778</v>
      </c>
      <c r="G781" t="str">
        <f ca="1">INDEX(Rutas_Despiece!C:C,MATCH($F781,$D:$D,0))</f>
        <v>Rutas_Habituales_Central</v>
      </c>
      <c r="H781" t="str">
        <f ca="1">INDEX(Rutas_Despiece!$D:$D,MATCH($F781,$D:$D,0))</f>
        <v>Ruta 3_16</v>
      </c>
      <c r="I781">
        <f ca="1">INDEX(Rutas_Despiece!$J:$J,MATCH($F781,$D:$D,0))</f>
        <v>41.672618100000001</v>
      </c>
      <c r="J781">
        <f ca="1">INDEX(Rutas_Despiece!$K:$K,MATCH($F781,$D:$D,0))</f>
        <v>-0.87123079999999997</v>
      </c>
      <c r="L781" t="str">
        <f ca="1">INDEX(Rutas_Despiece!$F:$F,MATCH($F781,$D:$D,0))&amp;" "&amp;INDEX(Rutas_Despiece!$G:$G,MATCH($F781,$D:$D,0))</f>
        <v xml:space="preserve">Av. San Juan de la Peña </v>
      </c>
      <c r="M781" t="str">
        <f ca="1">INDEX(Rutas_Despiece!$H:$H,MATCH($F781,$D:$D,0))</f>
        <v>Zaragoza</v>
      </c>
      <c r="N781" t="str">
        <f ca="1">INDEX(Rutas_Despiece!$I:$I,MATCH($F781,$D:$D,0))</f>
        <v>Zaragoza, España</v>
      </c>
      <c r="O781" t="str">
        <f ca="1">INDEX(Rutas_Despiece!$L:$L,MATCH($F781,$D:$D,0))</f>
        <v>Frente José Luis Lacruz</v>
      </c>
      <c r="P781" s="39" t="str">
        <f ca="1">Rutas_Despiece!M781</f>
        <v>Ida</v>
      </c>
      <c r="Q781" s="39" t="str">
        <f ca="1">Rutas_Despiece!N781</f>
        <v>06:51</v>
      </c>
      <c r="R781" s="39">
        <f ca="1">Rutas_Despiece!O781</f>
        <v>0</v>
      </c>
      <c r="S781" s="39">
        <f ca="1">Rutas_Despiece!P781</f>
        <v>0</v>
      </c>
      <c r="T781" s="39">
        <f ca="1">Rutas_Despiece!Q781</f>
        <v>0</v>
      </c>
    </row>
    <row r="782" spans="1:20" x14ac:dyDescent="0.25">
      <c r="A782">
        <f ca="1">IF(Rutas_Despiece!A782&lt;&gt;Rutas_Despiece!A781,1,0)</f>
        <v>0</v>
      </c>
      <c r="B782" s="69" t="s">
        <v>1174</v>
      </c>
      <c r="C782">
        <f t="shared" ca="1" si="49"/>
        <v>1</v>
      </c>
      <c r="D782">
        <f t="shared" ca="1" si="50"/>
        <v>744</v>
      </c>
      <c r="E782">
        <f t="shared" ca="1" si="52"/>
        <v>990</v>
      </c>
      <c r="F782">
        <f t="shared" ca="1" si="51"/>
        <v>779</v>
      </c>
      <c r="G782" t="str">
        <f ca="1">INDEX(Rutas_Despiece!C:C,MATCH($F782,$D:$D,0))</f>
        <v>Rutas_Habituales_Central</v>
      </c>
      <c r="H782" t="str">
        <f ca="1">INDEX(Rutas_Despiece!$D:$D,MATCH($F782,$D:$D,0))</f>
        <v>Ruta 3_16</v>
      </c>
      <c r="I782">
        <f ca="1">INDEX(Rutas_Despiece!$J:$J,MATCH($F782,$D:$D,0))</f>
        <v>41.663963099999997</v>
      </c>
      <c r="J782">
        <f ca="1">INDEX(Rutas_Despiece!$K:$K,MATCH($F782,$D:$D,0))</f>
        <v>-0.87443680000000001</v>
      </c>
      <c r="L782" t="str">
        <f ca="1">INDEX(Rutas_Despiece!$F:$F,MATCH($F782,$D:$D,0))&amp;" "&amp;INDEX(Rutas_Despiece!$G:$G,MATCH($F782,$D:$D,0))</f>
        <v xml:space="preserve">San Juan de la Peña nº 29 </v>
      </c>
      <c r="M782" t="str">
        <f ca="1">INDEX(Rutas_Despiece!$H:$H,MATCH($F782,$D:$D,0))</f>
        <v>Zaragoza</v>
      </c>
      <c r="N782" t="str">
        <f ca="1">INDEX(Rutas_Despiece!$I:$I,MATCH($F782,$D:$D,0))</f>
        <v>Zaragoza, España</v>
      </c>
      <c r="O782" t="str">
        <f ca="1">INDEX(Rutas_Despiece!$L:$L,MATCH($F782,$D:$D,0))</f>
        <v>Pd. Bus</v>
      </c>
      <c r="P782" s="39" t="str">
        <f ca="1">Rutas_Despiece!M782</f>
        <v>Ida</v>
      </c>
      <c r="Q782" s="39" t="str">
        <f ca="1">Rutas_Despiece!N782</f>
        <v>06:53</v>
      </c>
      <c r="R782" s="39">
        <f ca="1">Rutas_Despiece!O782</f>
        <v>0</v>
      </c>
      <c r="S782" s="39">
        <f ca="1">Rutas_Despiece!P782</f>
        <v>0</v>
      </c>
      <c r="T782" s="39">
        <f ca="1">Rutas_Despiece!Q782</f>
        <v>0</v>
      </c>
    </row>
    <row r="783" spans="1:20" x14ac:dyDescent="0.25">
      <c r="A783">
        <f ca="1">IF(Rutas_Despiece!A783&lt;&gt;Rutas_Despiece!A782,1,0)</f>
        <v>0</v>
      </c>
      <c r="B783" s="69" t="s">
        <v>1174</v>
      </c>
      <c r="C783">
        <f t="shared" ca="1" si="49"/>
        <v>1</v>
      </c>
      <c r="D783">
        <f t="shared" ca="1" si="50"/>
        <v>745</v>
      </c>
      <c r="E783">
        <f t="shared" ca="1" si="52"/>
        <v>990</v>
      </c>
      <c r="F783">
        <f t="shared" ca="1" si="51"/>
        <v>780</v>
      </c>
      <c r="G783" t="str">
        <f ca="1">INDEX(Rutas_Despiece!C:C,MATCH($F783,$D:$D,0))</f>
        <v>Rutas_Habituales_Central</v>
      </c>
      <c r="H783" t="str">
        <f ca="1">INDEX(Rutas_Despiece!$D:$D,MATCH($F783,$D:$D,0))</f>
        <v>Ruta 3_16</v>
      </c>
      <c r="I783">
        <f ca="1">INDEX(Rutas_Despiece!$J:$J,MATCH($F783,$D:$D,0))</f>
        <v>41.660957000000003</v>
      </c>
      <c r="J783">
        <f ca="1">INDEX(Rutas_Despiece!$K:$K,MATCH($F783,$D:$D,0))</f>
        <v>-0.87238199999999999</v>
      </c>
      <c r="L783" t="str">
        <f ca="1">INDEX(Rutas_Despiece!$F:$F,MATCH($F783,$D:$D,0))&amp;" "&amp;INDEX(Rutas_Despiece!$G:$G,MATCH($F783,$D:$D,0))</f>
        <v xml:space="preserve">Valle Zuriza nº 26 </v>
      </c>
      <c r="M783" t="str">
        <f ca="1">INDEX(Rutas_Despiece!$H:$H,MATCH($F783,$D:$D,0))</f>
        <v>Zaragoza</v>
      </c>
      <c r="N783" t="str">
        <f ca="1">INDEX(Rutas_Despiece!$I:$I,MATCH($F783,$D:$D,0))</f>
        <v>Zaragoza, España</v>
      </c>
      <c r="O783" t="str">
        <f ca="1">INDEX(Rutas_Despiece!$L:$L,MATCH($F783,$D:$D,0))</f>
        <v>Pd. Bus</v>
      </c>
      <c r="P783" s="39" t="str">
        <f ca="1">Rutas_Despiece!M783</f>
        <v>Ida</v>
      </c>
      <c r="Q783" s="39" t="str">
        <f ca="1">Rutas_Despiece!N783</f>
        <v>06:54</v>
      </c>
      <c r="R783" s="39">
        <f ca="1">Rutas_Despiece!O783</f>
        <v>0</v>
      </c>
      <c r="S783" s="39">
        <f ca="1">Rutas_Despiece!P783</f>
        <v>0</v>
      </c>
      <c r="T783" s="39">
        <f ca="1">Rutas_Despiece!Q783</f>
        <v>0</v>
      </c>
    </row>
    <row r="784" spans="1:20" x14ac:dyDescent="0.25">
      <c r="A784">
        <f ca="1">IF(Rutas_Despiece!A784&lt;&gt;Rutas_Despiece!A783,1,0)</f>
        <v>0</v>
      </c>
      <c r="B784" s="69" t="s">
        <v>1174</v>
      </c>
      <c r="C784">
        <f t="shared" ca="1" si="49"/>
        <v>1</v>
      </c>
      <c r="D784">
        <f t="shared" ca="1" si="50"/>
        <v>746</v>
      </c>
      <c r="E784">
        <f t="shared" ca="1" si="52"/>
        <v>990</v>
      </c>
      <c r="F784">
        <f t="shared" ca="1" si="51"/>
        <v>781</v>
      </c>
      <c r="G784" t="str">
        <f ca="1">INDEX(Rutas_Despiece!C:C,MATCH($F784,$D:$D,0))</f>
        <v>Rutas_Habituales_Central</v>
      </c>
      <c r="H784" t="str">
        <f ca="1">INDEX(Rutas_Despiece!$D:$D,MATCH($F784,$D:$D,0))</f>
        <v>Ruta 4_16</v>
      </c>
      <c r="I784">
        <f ca="1">INDEX(Rutas_Despiece!$J:$J,MATCH($F784,$D:$D,0))</f>
        <v>41.678130299999999</v>
      </c>
      <c r="J784">
        <f ca="1">INDEX(Rutas_Despiece!$K:$K,MATCH($F784,$D:$D,0))</f>
        <v>-0.87662289999999998</v>
      </c>
      <c r="L784" t="str">
        <f ca="1">INDEX(Rutas_Despiece!$F:$F,MATCH($F784,$D:$D,0))&amp;" "&amp;INDEX(Rutas_Despiece!$G:$G,MATCH($F784,$D:$D,0))</f>
        <v xml:space="preserve">Salvador Allende nº 85 </v>
      </c>
      <c r="M784" t="str">
        <f ca="1">INDEX(Rutas_Despiece!$H:$H,MATCH($F784,$D:$D,0))</f>
        <v>Zaragoza</v>
      </c>
      <c r="N784" t="str">
        <f ca="1">INDEX(Rutas_Despiece!$I:$I,MATCH($F784,$D:$D,0))</f>
        <v>Zaragoza, España</v>
      </c>
      <c r="O784" t="str">
        <f ca="1">INDEX(Rutas_Despiece!$L:$L,MATCH($F784,$D:$D,0))</f>
        <v>Pd. Bus</v>
      </c>
      <c r="P784" s="39" t="str">
        <f ca="1">Rutas_Despiece!M784</f>
        <v>Ida</v>
      </c>
      <c r="Q784" s="39" t="str">
        <f ca="1">Rutas_Despiece!N784</f>
        <v>06:56</v>
      </c>
      <c r="R784" s="39">
        <f ca="1">Rutas_Despiece!O784</f>
        <v>0</v>
      </c>
      <c r="S784" s="39">
        <f ca="1">Rutas_Despiece!P784</f>
        <v>0</v>
      </c>
      <c r="T784" s="39">
        <f ca="1">Rutas_Despiece!Q784</f>
        <v>0</v>
      </c>
    </row>
    <row r="785" spans="1:20" x14ac:dyDescent="0.25">
      <c r="A785">
        <f ca="1">IF(Rutas_Despiece!A785&lt;&gt;Rutas_Despiece!A784,1,0)</f>
        <v>0</v>
      </c>
      <c r="B785" s="69" t="s">
        <v>1174</v>
      </c>
      <c r="C785">
        <f t="shared" ca="1" si="49"/>
        <v>1</v>
      </c>
      <c r="D785">
        <f t="shared" ca="1" si="50"/>
        <v>747</v>
      </c>
      <c r="E785">
        <f t="shared" ca="1" si="52"/>
        <v>990</v>
      </c>
      <c r="F785">
        <f t="shared" ca="1" si="51"/>
        <v>782</v>
      </c>
      <c r="G785" t="str">
        <f ca="1">INDEX(Rutas_Despiece!C:C,MATCH($F785,$D:$D,0))</f>
        <v>Rutas_Habituales_Central</v>
      </c>
      <c r="H785" t="str">
        <f ca="1">INDEX(Rutas_Despiece!$D:$D,MATCH($F785,$D:$D,0))</f>
        <v>Ruta 4_16</v>
      </c>
      <c r="I785">
        <f ca="1">INDEX(Rutas_Despiece!$J:$J,MATCH($F785,$D:$D,0))</f>
        <v>41.668570000000003</v>
      </c>
      <c r="J785">
        <f ca="1">INDEX(Rutas_Despiece!$K:$K,MATCH($F785,$D:$D,0))</f>
        <v>-0.87667799999999996</v>
      </c>
      <c r="L785" t="str">
        <f ca="1">INDEX(Rutas_Despiece!$F:$F,MATCH($F785,$D:$D,0))&amp;" "&amp;INDEX(Rutas_Despiece!$G:$G,MATCH($F785,$D:$D,0))</f>
        <v xml:space="preserve">Salvador Allende nº 67 </v>
      </c>
      <c r="M785" t="str">
        <f ca="1">INDEX(Rutas_Despiece!$H:$H,MATCH($F785,$D:$D,0))</f>
        <v>Zaragoza</v>
      </c>
      <c r="N785" t="str">
        <f ca="1">INDEX(Rutas_Despiece!$I:$I,MATCH($F785,$D:$D,0))</f>
        <v>Zaragoza, España</v>
      </c>
      <c r="O785" t="str">
        <f ca="1">INDEX(Rutas_Despiece!$L:$L,MATCH($F785,$D:$D,0))</f>
        <v>Pd. Bus</v>
      </c>
      <c r="P785" s="39" t="str">
        <f ca="1">Rutas_Despiece!M785</f>
        <v>Ida</v>
      </c>
      <c r="Q785" s="39" t="str">
        <f ca="1">Rutas_Despiece!N785</f>
        <v>06:58</v>
      </c>
      <c r="R785" s="39">
        <f ca="1">Rutas_Despiece!O785</f>
        <v>0</v>
      </c>
      <c r="S785" s="39">
        <f ca="1">Rutas_Despiece!P785</f>
        <v>0</v>
      </c>
      <c r="T785" s="39">
        <f ca="1">Rutas_Despiece!Q785</f>
        <v>0</v>
      </c>
    </row>
    <row r="786" spans="1:20" x14ac:dyDescent="0.25">
      <c r="A786">
        <f ca="1">IF(Rutas_Despiece!A786&lt;&gt;Rutas_Despiece!A785,1,0)</f>
        <v>0</v>
      </c>
      <c r="B786" s="69" t="s">
        <v>1174</v>
      </c>
      <c r="C786">
        <f t="shared" ca="1" si="49"/>
        <v>1</v>
      </c>
      <c r="D786">
        <f t="shared" ca="1" si="50"/>
        <v>748</v>
      </c>
      <c r="E786">
        <f t="shared" ca="1" si="52"/>
        <v>990</v>
      </c>
      <c r="F786">
        <f t="shared" ca="1" si="51"/>
        <v>783</v>
      </c>
      <c r="G786" t="str">
        <f ca="1">INDEX(Rutas_Despiece!C:C,MATCH($F786,$D:$D,0))</f>
        <v>Rutas_Habituales_Central</v>
      </c>
      <c r="H786" t="str">
        <f ca="1">INDEX(Rutas_Despiece!$D:$D,MATCH($F786,$D:$D,0))</f>
        <v>Ruta 4_16</v>
      </c>
      <c r="I786">
        <f ca="1">INDEX(Rutas_Despiece!$J:$J,MATCH($F786,$D:$D,0))</f>
        <v>41.673133200000002</v>
      </c>
      <c r="J786">
        <f ca="1">INDEX(Rutas_Despiece!$K:$K,MATCH($F786,$D:$D,0))</f>
        <v>-0.87766460000000002</v>
      </c>
      <c r="L786" t="str">
        <f ca="1">INDEX(Rutas_Despiece!$F:$F,MATCH($F786,$D:$D,0))&amp;" "&amp;INDEX(Rutas_Despiece!$G:$G,MATCH($F786,$D:$D,0))</f>
        <v xml:space="preserve">Pablo Picasso  </v>
      </c>
      <c r="M786" t="str">
        <f ca="1">INDEX(Rutas_Despiece!$H:$H,MATCH($F786,$D:$D,0))</f>
        <v>Zaragoza</v>
      </c>
      <c r="N786" t="str">
        <f ca="1">INDEX(Rutas_Despiece!$I:$I,MATCH($F786,$D:$D,0))</f>
        <v>Zaragoza, España</v>
      </c>
      <c r="O786" t="str">
        <f ca="1">INDEX(Rutas_Despiece!$L:$L,MATCH($F786,$D:$D,0))</f>
        <v>Esq. Salvador Allende - Pd. Bus</v>
      </c>
      <c r="P786" s="39" t="str">
        <f ca="1">Rutas_Despiece!M786</f>
        <v>Ida</v>
      </c>
      <c r="Q786" s="39" t="str">
        <f ca="1">Rutas_Despiece!N786</f>
        <v>07:02</v>
      </c>
      <c r="R786" s="39">
        <f ca="1">Rutas_Despiece!O786</f>
        <v>0</v>
      </c>
      <c r="S786" s="39">
        <f ca="1">Rutas_Despiece!P786</f>
        <v>0</v>
      </c>
      <c r="T786" s="39">
        <f ca="1">Rutas_Despiece!Q786</f>
        <v>0</v>
      </c>
    </row>
    <row r="787" spans="1:20" x14ac:dyDescent="0.25">
      <c r="A787">
        <f ca="1">IF(Rutas_Despiece!A787&lt;&gt;Rutas_Despiece!A786,1,0)</f>
        <v>0</v>
      </c>
      <c r="B787" s="69" t="s">
        <v>1174</v>
      </c>
      <c r="C787">
        <f t="shared" ca="1" si="49"/>
        <v>1</v>
      </c>
      <c r="D787">
        <f t="shared" ca="1" si="50"/>
        <v>749</v>
      </c>
      <c r="E787">
        <f t="shared" ca="1" si="52"/>
        <v>990</v>
      </c>
      <c r="F787">
        <f t="shared" ca="1" si="51"/>
        <v>784</v>
      </c>
      <c r="G787" t="str">
        <f ca="1">INDEX(Rutas_Despiece!C:C,MATCH($F787,$D:$D,0))</f>
        <v>Rutas_Habituales_Central</v>
      </c>
      <c r="H787" t="str">
        <f ca="1">INDEX(Rutas_Despiece!$D:$D,MATCH($F787,$D:$D,0))</f>
        <v>Ruta 4_16</v>
      </c>
      <c r="I787">
        <f ca="1">INDEX(Rutas_Despiece!$J:$J,MATCH($F787,$D:$D,0))</f>
        <v>41.672094999999999</v>
      </c>
      <c r="J787">
        <f ca="1">INDEX(Rutas_Despiece!$K:$K,MATCH($F787,$D:$D,0))</f>
        <v>-0.89524199999999998</v>
      </c>
      <c r="L787" t="str">
        <f ca="1">INDEX(Rutas_Despiece!$F:$F,MATCH($F787,$D:$D,0))&amp;" "&amp;INDEX(Rutas_Despiece!$G:$G,MATCH($F787,$D:$D,0))</f>
        <v xml:space="preserve">Pablo Picasso nº 8 </v>
      </c>
      <c r="M787" t="str">
        <f ca="1">INDEX(Rutas_Despiece!$H:$H,MATCH($F787,$D:$D,0))</f>
        <v>Zaragoza</v>
      </c>
      <c r="N787" t="str">
        <f ca="1">INDEX(Rutas_Despiece!$I:$I,MATCH($F787,$D:$D,0))</f>
        <v>Zaragoza, España</v>
      </c>
      <c r="O787" t="str">
        <f ca="1">INDEX(Rutas_Despiece!$L:$L,MATCH($F787,$D:$D,0))</f>
        <v>Pd. Bus</v>
      </c>
      <c r="P787" s="39" t="str">
        <f ca="1">Rutas_Despiece!M787</f>
        <v>Ida</v>
      </c>
      <c r="Q787" s="39" t="str">
        <f ca="1">Rutas_Despiece!N787</f>
        <v>07:03</v>
      </c>
      <c r="R787" s="39">
        <f ca="1">Rutas_Despiece!O787</f>
        <v>0</v>
      </c>
      <c r="S787" s="39">
        <f ca="1">Rutas_Despiece!P787</f>
        <v>0</v>
      </c>
      <c r="T787" s="39">
        <f ca="1">Rutas_Despiece!Q787</f>
        <v>0</v>
      </c>
    </row>
    <row r="788" spans="1:20" x14ac:dyDescent="0.25">
      <c r="A788">
        <f ca="1">IF(Rutas_Despiece!A788&lt;&gt;Rutas_Despiece!A787,1,0)</f>
        <v>0</v>
      </c>
      <c r="B788" s="69" t="s">
        <v>1174</v>
      </c>
      <c r="C788">
        <f t="shared" ca="1" si="49"/>
        <v>1</v>
      </c>
      <c r="D788">
        <f t="shared" ca="1" si="50"/>
        <v>750</v>
      </c>
      <c r="E788">
        <f t="shared" ca="1" si="52"/>
        <v>990</v>
      </c>
      <c r="F788">
        <f t="shared" ca="1" si="51"/>
        <v>785</v>
      </c>
      <c r="G788" t="str">
        <f ca="1">INDEX(Rutas_Despiece!C:C,MATCH($F788,$D:$D,0))</f>
        <v>Rutas_Habituales_Central</v>
      </c>
      <c r="H788" t="str">
        <f ca="1">INDEX(Rutas_Despiece!$D:$D,MATCH($F788,$D:$D,0))</f>
        <v>Ruta 4_16</v>
      </c>
      <c r="I788">
        <f ca="1">INDEX(Rutas_Despiece!$J:$J,MATCH($F788,$D:$D,0))</f>
        <v>41.672518799999999</v>
      </c>
      <c r="J788">
        <f ca="1">INDEX(Rutas_Despiece!$K:$K,MATCH($F788,$D:$D,0))</f>
        <v>-0.89072150000000005</v>
      </c>
      <c r="L788" t="str">
        <f ca="1">INDEX(Rutas_Despiece!$F:$F,MATCH($F788,$D:$D,0))&amp;" "&amp;INDEX(Rutas_Despiece!$G:$G,MATCH($F788,$D:$D,0))</f>
        <v xml:space="preserve">Pablo Picasso  </v>
      </c>
      <c r="M788" t="str">
        <f ca="1">INDEX(Rutas_Despiece!$H:$H,MATCH($F788,$D:$D,0))</f>
        <v>Zaragoza</v>
      </c>
      <c r="N788" t="str">
        <f ca="1">INDEX(Rutas_Despiece!$I:$I,MATCH($F788,$D:$D,0))</f>
        <v>Zaragoza, España</v>
      </c>
      <c r="O788" t="str">
        <f ca="1">INDEX(Rutas_Despiece!$L:$L,MATCH($F788,$D:$D,0))</f>
        <v>Esq. María Zambrano - Pd. Bus</v>
      </c>
      <c r="P788" s="39" t="str">
        <f ca="1">Rutas_Despiece!M788</f>
        <v>Ida</v>
      </c>
      <c r="Q788" s="39" t="str">
        <f ca="1">Rutas_Despiece!N788</f>
        <v>07:05</v>
      </c>
      <c r="R788" s="39">
        <f ca="1">Rutas_Despiece!O788</f>
        <v>0</v>
      </c>
      <c r="S788" s="39">
        <f ca="1">Rutas_Despiece!P788</f>
        <v>0</v>
      </c>
      <c r="T788" s="39">
        <f ca="1">Rutas_Despiece!Q788</f>
        <v>0</v>
      </c>
    </row>
    <row r="789" spans="1:20" x14ac:dyDescent="0.25">
      <c r="A789">
        <f ca="1">IF(Rutas_Despiece!A789&lt;&gt;Rutas_Despiece!A788,1,0)</f>
        <v>0</v>
      </c>
      <c r="B789" s="69" t="s">
        <v>1174</v>
      </c>
      <c r="C789">
        <f t="shared" ca="1" si="49"/>
        <v>1</v>
      </c>
      <c r="D789">
        <f t="shared" ca="1" si="50"/>
        <v>751</v>
      </c>
      <c r="E789">
        <f t="shared" ca="1" si="52"/>
        <v>990</v>
      </c>
      <c r="F789">
        <f t="shared" ca="1" si="51"/>
        <v>786</v>
      </c>
      <c r="G789" t="str">
        <f ca="1">INDEX(Rutas_Despiece!C:C,MATCH($F789,$D:$D,0))</f>
        <v>Rutas_Habituales_Central</v>
      </c>
      <c r="H789" t="str">
        <f ca="1">INDEX(Rutas_Despiece!$D:$D,MATCH($F789,$D:$D,0))</f>
        <v>Ruta 4_16</v>
      </c>
      <c r="I789">
        <f ca="1">INDEX(Rutas_Despiece!$J:$J,MATCH($F789,$D:$D,0))</f>
        <v>41.677349399999997</v>
      </c>
      <c r="J789">
        <f ca="1">INDEX(Rutas_Despiece!$K:$K,MATCH($F789,$D:$D,0))</f>
        <v>-0.88933839999999997</v>
      </c>
      <c r="L789" t="str">
        <f ca="1">INDEX(Rutas_Despiece!$F:$F,MATCH($F789,$D:$D,0))&amp;" "&amp;INDEX(Rutas_Despiece!$G:$G,MATCH($F789,$D:$D,0))</f>
        <v xml:space="preserve">María Zambrano  </v>
      </c>
      <c r="M789" t="str">
        <f ca="1">INDEX(Rutas_Despiece!$H:$H,MATCH($F789,$D:$D,0))</f>
        <v>Zaragoza</v>
      </c>
      <c r="N789" t="str">
        <f ca="1">INDEX(Rutas_Despiece!$I:$I,MATCH($F789,$D:$D,0))</f>
        <v>Zaragoza, España</v>
      </c>
      <c r="O789" t="str">
        <f ca="1">INDEX(Rutas_Despiece!$L:$L,MATCH($F789,$D:$D,0))</f>
        <v>Esq. Pablo Iglesias - Pd. Bus</v>
      </c>
      <c r="P789" s="39" t="str">
        <f ca="1">Rutas_Despiece!M789</f>
        <v>Ida</v>
      </c>
      <c r="Q789" s="39" t="str">
        <f ca="1">Rutas_Despiece!N789</f>
        <v>07:06</v>
      </c>
      <c r="R789" s="39">
        <f ca="1">Rutas_Despiece!O789</f>
        <v>0</v>
      </c>
      <c r="S789" s="39">
        <f ca="1">Rutas_Despiece!P789</f>
        <v>0</v>
      </c>
      <c r="T789" s="39">
        <f ca="1">Rutas_Despiece!Q789</f>
        <v>0</v>
      </c>
    </row>
    <row r="790" spans="1:20" x14ac:dyDescent="0.25">
      <c r="A790">
        <f ca="1">IF(Rutas_Despiece!A790&lt;&gt;Rutas_Despiece!A789,1,0)</f>
        <v>0</v>
      </c>
      <c r="B790" s="69" t="s">
        <v>1174</v>
      </c>
      <c r="C790">
        <f t="shared" ca="1" si="49"/>
        <v>1</v>
      </c>
      <c r="D790">
        <f t="shared" ca="1" si="50"/>
        <v>752</v>
      </c>
      <c r="E790">
        <f t="shared" ca="1" si="52"/>
        <v>990</v>
      </c>
      <c r="F790">
        <f t="shared" ca="1" si="51"/>
        <v>787</v>
      </c>
      <c r="G790" t="str">
        <f ca="1">INDEX(Rutas_Despiece!C:C,MATCH($F790,$D:$D,0))</f>
        <v>Rutas_Habituales_Central</v>
      </c>
      <c r="H790" t="str">
        <f ca="1">INDEX(Rutas_Despiece!$D:$D,MATCH($F790,$D:$D,0))</f>
        <v>Ruta 4_16</v>
      </c>
      <c r="I790">
        <f ca="1">INDEX(Rutas_Despiece!$J:$J,MATCH($F790,$D:$D,0))</f>
        <v>41.677858399999998</v>
      </c>
      <c r="J790">
        <f ca="1">INDEX(Rutas_Despiece!$K:$K,MATCH($F790,$D:$D,0))</f>
        <v>-0.89068630000000004</v>
      </c>
      <c r="L790" t="str">
        <f ca="1">INDEX(Rutas_Despiece!$F:$F,MATCH($F790,$D:$D,0))&amp;" "&amp;INDEX(Rutas_Despiece!$G:$G,MATCH($F790,$D:$D,0))</f>
        <v xml:space="preserve">Gómez de Avellaneda  </v>
      </c>
      <c r="M790" t="str">
        <f ca="1">INDEX(Rutas_Despiece!$H:$H,MATCH($F790,$D:$D,0))</f>
        <v>Zaragoza</v>
      </c>
      <c r="N790" t="str">
        <f ca="1">INDEX(Rutas_Despiece!$I:$I,MATCH($F790,$D:$D,0))</f>
        <v>Zaragoza, España</v>
      </c>
      <c r="O790" t="str">
        <f ca="1">INDEX(Rutas_Despiece!$L:$L,MATCH($F790,$D:$D,0))</f>
        <v>Margarita Xirgú - Pd. Bus</v>
      </c>
      <c r="P790" s="39" t="str">
        <f ca="1">Rutas_Despiece!M790</f>
        <v>Ida</v>
      </c>
      <c r="Q790" s="39" t="str">
        <f ca="1">Rutas_Despiece!N790</f>
        <v>07:07</v>
      </c>
      <c r="R790" s="39">
        <f ca="1">Rutas_Despiece!O790</f>
        <v>0</v>
      </c>
      <c r="S790" s="39">
        <f ca="1">Rutas_Despiece!P790</f>
        <v>0</v>
      </c>
      <c r="T790" s="39">
        <f ca="1">Rutas_Despiece!Q790</f>
        <v>0</v>
      </c>
    </row>
    <row r="791" spans="1:20" x14ac:dyDescent="0.25">
      <c r="A791">
        <f ca="1">IF(Rutas_Despiece!A791&lt;&gt;Rutas_Despiece!A790,1,0)</f>
        <v>0</v>
      </c>
      <c r="B791" s="69" t="s">
        <v>1174</v>
      </c>
      <c r="C791">
        <f t="shared" ca="1" si="49"/>
        <v>1</v>
      </c>
      <c r="D791">
        <f t="shared" ca="1" si="50"/>
        <v>753</v>
      </c>
      <c r="E791">
        <f t="shared" ca="1" si="52"/>
        <v>990</v>
      </c>
      <c r="F791">
        <f t="shared" ca="1" si="51"/>
        <v>788</v>
      </c>
      <c r="G791" t="str">
        <f ca="1">INDEX(Rutas_Despiece!C:C,MATCH($F791,$D:$D,0))</f>
        <v>Rutas_Habituales_Central</v>
      </c>
      <c r="H791" t="str">
        <f ca="1">INDEX(Rutas_Despiece!$D:$D,MATCH($F791,$D:$D,0))</f>
        <v>Ruta 4_16</v>
      </c>
      <c r="I791">
        <f ca="1">INDEX(Rutas_Despiece!$J:$J,MATCH($F791,$D:$D,0))</f>
        <v>41.676212</v>
      </c>
      <c r="J791">
        <f ca="1">INDEX(Rutas_Despiece!$K:$K,MATCH($F791,$D:$D,0))</f>
        <v>-0.89203100000000002</v>
      </c>
      <c r="L791" t="str">
        <f ca="1">INDEX(Rutas_Despiece!$F:$F,MATCH($F791,$D:$D,0))&amp;" "&amp;INDEX(Rutas_Despiece!$G:$G,MATCH($F791,$D:$D,0))</f>
        <v xml:space="preserve">Luis Legaz nº 24 </v>
      </c>
      <c r="M791" t="str">
        <f ca="1">INDEX(Rutas_Despiece!$H:$H,MATCH($F791,$D:$D,0))</f>
        <v>Zaragoza</v>
      </c>
      <c r="N791" t="str">
        <f ca="1">INDEX(Rutas_Despiece!$I:$I,MATCH($F791,$D:$D,0))</f>
        <v>Zaragoza, España</v>
      </c>
      <c r="O791" t="str">
        <f ca="1">INDEX(Rutas_Despiece!$L:$L,MATCH($F791,$D:$D,0))</f>
        <v>Edf. La Dehesa</v>
      </c>
      <c r="P791" s="39" t="str">
        <f ca="1">Rutas_Despiece!M791</f>
        <v>Ida</v>
      </c>
      <c r="Q791" s="39" t="str">
        <f ca="1">Rutas_Despiece!N791</f>
        <v>07:30</v>
      </c>
      <c r="R791" s="39">
        <f ca="1">Rutas_Despiece!O791</f>
        <v>0</v>
      </c>
      <c r="S791" s="39">
        <f ca="1">Rutas_Despiece!P791</f>
        <v>0</v>
      </c>
      <c r="T791" s="39">
        <f ca="1">Rutas_Despiece!Q791</f>
        <v>0</v>
      </c>
    </row>
    <row r="792" spans="1:20" x14ac:dyDescent="0.25">
      <c r="A792">
        <f ca="1">IF(Rutas_Despiece!A792&lt;&gt;Rutas_Despiece!A791,1,0)</f>
        <v>0</v>
      </c>
      <c r="B792" s="69" t="s">
        <v>1174</v>
      </c>
      <c r="C792">
        <f t="shared" ca="1" si="49"/>
        <v>1</v>
      </c>
      <c r="D792">
        <f t="shared" ca="1" si="50"/>
        <v>754</v>
      </c>
      <c r="E792">
        <f t="shared" ca="1" si="52"/>
        <v>990</v>
      </c>
      <c r="F792">
        <f t="shared" ca="1" si="51"/>
        <v>789</v>
      </c>
      <c r="G792" t="str">
        <f ca="1">INDEX(Rutas_Despiece!C:C,MATCH($F792,$D:$D,0))</f>
        <v>Rutas_Habituales_Central</v>
      </c>
      <c r="H792" t="str">
        <f ca="1">INDEX(Rutas_Despiece!$D:$D,MATCH($F792,$D:$D,0))</f>
        <v>Ruta 4_16</v>
      </c>
      <c r="I792">
        <f ca="1">INDEX(Rutas_Despiece!$J:$J,MATCH($F792,$D:$D,0))</f>
        <v>41.749628000000001</v>
      </c>
      <c r="J792">
        <f ca="1">INDEX(Rutas_Despiece!$K:$K,MATCH($F792,$D:$D,0))</f>
        <v>-1.1755139999999999</v>
      </c>
      <c r="L792" t="str">
        <f ca="1">INDEX(Rutas_Despiece!$F:$F,MATCH($F792,$D:$D,0))&amp;" "&amp;INDEX(Rutas_Despiece!$G:$G,MATCH($F792,$D:$D,0))</f>
        <v xml:space="preserve">Pol. Ind Entrerrios </v>
      </c>
      <c r="M792" t="str">
        <f ca="1">INDEX(Rutas_Despiece!$H:$H,MATCH($F792,$D:$D,0))</f>
        <v>Figueruelas</v>
      </c>
      <c r="N792" t="str">
        <f ca="1">INDEX(Rutas_Despiece!$I:$I,MATCH($F792,$D:$D,0))</f>
        <v>Zaragoza, España</v>
      </c>
      <c r="O792" t="str">
        <f ca="1">INDEX(Rutas_Despiece!$L:$L,MATCH($F792,$D:$D,0))</f>
        <v>Opel Puerta 5</v>
      </c>
      <c r="P792" s="39" t="str">
        <f ca="1">Rutas_Despiece!M792</f>
        <v>Vuelta</v>
      </c>
      <c r="Q792" s="39" t="str">
        <f ca="1">Rutas_Despiece!N792</f>
        <v/>
      </c>
      <c r="R792" s="39" t="str">
        <f ca="1">Rutas_Despiece!O792</f>
        <v/>
      </c>
      <c r="S792" s="39" t="str">
        <f ca="1">Rutas_Despiece!P792</f>
        <v/>
      </c>
      <c r="T792" s="39" t="str">
        <f ca="1">Rutas_Despiece!Q792</f>
        <v/>
      </c>
    </row>
    <row r="793" spans="1:20" x14ac:dyDescent="0.25">
      <c r="A793">
        <f ca="1">IF(Rutas_Despiece!A793&lt;&gt;Rutas_Despiece!A792,1,0)</f>
        <v>0</v>
      </c>
      <c r="B793" s="69" t="s">
        <v>1174</v>
      </c>
      <c r="C793">
        <f t="shared" ca="1" si="49"/>
        <v>1</v>
      </c>
      <c r="D793">
        <f t="shared" ca="1" si="50"/>
        <v>755</v>
      </c>
      <c r="E793">
        <f t="shared" ca="1" si="52"/>
        <v>990</v>
      </c>
      <c r="F793">
        <f t="shared" ca="1" si="51"/>
        <v>790</v>
      </c>
      <c r="G793" t="str">
        <f ca="1">INDEX(Rutas_Despiece!C:C,MATCH($F793,$D:$D,0))</f>
        <v>Rutas_Habituales_Central</v>
      </c>
      <c r="H793" t="str">
        <f ca="1">INDEX(Rutas_Despiece!$D:$D,MATCH($F793,$D:$D,0))</f>
        <v>Ruta 4_16</v>
      </c>
      <c r="I793">
        <f ca="1">INDEX(Rutas_Despiece!$J:$J,MATCH($F793,$D:$D,0))</f>
        <v>41.749628000000001</v>
      </c>
      <c r="J793">
        <f ca="1">INDEX(Rutas_Despiece!$K:$K,MATCH($F793,$D:$D,0))</f>
        <v>-1.1755139999999999</v>
      </c>
      <c r="L793" t="str">
        <f ca="1">INDEX(Rutas_Despiece!$F:$F,MATCH($F793,$D:$D,0))&amp;" "&amp;INDEX(Rutas_Despiece!$G:$G,MATCH($F793,$D:$D,0))</f>
        <v xml:space="preserve">Pol. Ind Entrerrios </v>
      </c>
      <c r="M793" t="str">
        <f ca="1">INDEX(Rutas_Despiece!$H:$H,MATCH($F793,$D:$D,0))</f>
        <v>Figueruelas</v>
      </c>
      <c r="N793" t="str">
        <f ca="1">INDEX(Rutas_Despiece!$I:$I,MATCH($F793,$D:$D,0))</f>
        <v>Zaragoza, España</v>
      </c>
      <c r="O793" t="str">
        <f ca="1">INDEX(Rutas_Despiece!$L:$L,MATCH($F793,$D:$D,0))</f>
        <v>Opel Puerta 5</v>
      </c>
      <c r="P793" s="39" t="str">
        <f ca="1">Rutas_Despiece!M793</f>
        <v>Vuelta</v>
      </c>
      <c r="Q793" s="39" t="str">
        <f ca="1">Rutas_Despiece!N793</f>
        <v/>
      </c>
      <c r="R793" s="39" t="str">
        <f ca="1">Rutas_Despiece!O793</f>
        <v/>
      </c>
      <c r="S793" s="39" t="str">
        <f ca="1">Rutas_Despiece!P793</f>
        <v/>
      </c>
      <c r="T793" s="39" t="str">
        <f ca="1">Rutas_Despiece!Q793</f>
        <v/>
      </c>
    </row>
    <row r="794" spans="1:20" x14ac:dyDescent="0.25">
      <c r="A794">
        <f ca="1">IF(Rutas_Despiece!A794&lt;&gt;Rutas_Despiece!A793,1,0)</f>
        <v>0</v>
      </c>
      <c r="B794" s="69" t="s">
        <v>1174</v>
      </c>
      <c r="C794">
        <f t="shared" ca="1" si="49"/>
        <v>1</v>
      </c>
      <c r="D794">
        <f t="shared" ca="1" si="50"/>
        <v>756</v>
      </c>
      <c r="E794">
        <f t="shared" ca="1" si="52"/>
        <v>990</v>
      </c>
      <c r="F794">
        <f t="shared" ca="1" si="51"/>
        <v>791</v>
      </c>
      <c r="G794" t="str">
        <f ca="1">INDEX(Rutas_Despiece!C:C,MATCH($F794,$D:$D,0))</f>
        <v>Rutas_Habituales_Central</v>
      </c>
      <c r="H794" t="str">
        <f ca="1">INDEX(Rutas_Despiece!$D:$D,MATCH($F794,$D:$D,0))</f>
        <v>Ruta 4_16</v>
      </c>
      <c r="I794">
        <f ca="1">INDEX(Rutas_Despiece!$J:$J,MATCH($F794,$D:$D,0))</f>
        <v>41.672094999999999</v>
      </c>
      <c r="J794">
        <f ca="1">INDEX(Rutas_Despiece!$K:$K,MATCH($F794,$D:$D,0))</f>
        <v>-0.89524199999999998</v>
      </c>
      <c r="L794" t="str">
        <f ca="1">INDEX(Rutas_Despiece!$F:$F,MATCH($F794,$D:$D,0))&amp;" "&amp;INDEX(Rutas_Despiece!$G:$G,MATCH($F794,$D:$D,0))</f>
        <v xml:space="preserve">Pablo Picasso nº 8 </v>
      </c>
      <c r="M794" t="str">
        <f ca="1">INDEX(Rutas_Despiece!$H:$H,MATCH($F794,$D:$D,0))</f>
        <v>Zaragoza</v>
      </c>
      <c r="N794" t="str">
        <f ca="1">INDEX(Rutas_Despiece!$I:$I,MATCH($F794,$D:$D,0))</f>
        <v>Zaragoza, España</v>
      </c>
      <c r="O794" t="str">
        <f ca="1">INDEX(Rutas_Despiece!$L:$L,MATCH($F794,$D:$D,0))</f>
        <v>Pd. Bus</v>
      </c>
      <c r="P794" s="39" t="str">
        <f ca="1">Rutas_Despiece!M794</f>
        <v>Vuelta</v>
      </c>
      <c r="Q794" s="39" t="str">
        <f ca="1">Rutas_Despiece!N794</f>
        <v/>
      </c>
      <c r="R794" s="39" t="str">
        <f ca="1">Rutas_Despiece!O794</f>
        <v/>
      </c>
      <c r="S794" s="39" t="str">
        <f ca="1">Rutas_Despiece!P794</f>
        <v/>
      </c>
      <c r="T794" s="39" t="str">
        <f ca="1">Rutas_Despiece!Q794</f>
        <v/>
      </c>
    </row>
    <row r="795" spans="1:20" x14ac:dyDescent="0.25">
      <c r="A795">
        <f ca="1">IF(Rutas_Despiece!A795&lt;&gt;Rutas_Despiece!A794,1,0)</f>
        <v>0</v>
      </c>
      <c r="B795" s="69" t="s">
        <v>1174</v>
      </c>
      <c r="C795">
        <f t="shared" ca="1" si="49"/>
        <v>1</v>
      </c>
      <c r="D795">
        <f t="shared" ca="1" si="50"/>
        <v>757</v>
      </c>
      <c r="E795">
        <f t="shared" ca="1" si="52"/>
        <v>990</v>
      </c>
      <c r="F795">
        <f t="shared" ca="1" si="51"/>
        <v>792</v>
      </c>
      <c r="G795" t="str">
        <f ca="1">INDEX(Rutas_Despiece!C:C,MATCH($F795,$D:$D,0))</f>
        <v>Rutas_Habituales_Central</v>
      </c>
      <c r="H795" t="str">
        <f ca="1">INDEX(Rutas_Despiece!$D:$D,MATCH($F795,$D:$D,0))</f>
        <v>Ruta 4_16</v>
      </c>
      <c r="I795">
        <f ca="1">INDEX(Rutas_Despiece!$J:$J,MATCH($F795,$D:$D,0))</f>
        <v>41.6727639</v>
      </c>
      <c r="J795">
        <f ca="1">INDEX(Rutas_Despiece!$K:$K,MATCH($F795,$D:$D,0))</f>
        <v>-0.89033189999999995</v>
      </c>
      <c r="L795" t="str">
        <f ca="1">INDEX(Rutas_Despiece!$F:$F,MATCH($F795,$D:$D,0))&amp;" "&amp;INDEX(Rutas_Despiece!$G:$G,MATCH($F795,$D:$D,0))</f>
        <v xml:space="preserve">Pablo Picasso  </v>
      </c>
      <c r="M795" t="str">
        <f ca="1">INDEX(Rutas_Despiece!$H:$H,MATCH($F795,$D:$D,0))</f>
        <v>Zaragoza</v>
      </c>
      <c r="N795" t="str">
        <f ca="1">INDEX(Rutas_Despiece!$I:$I,MATCH($F795,$D:$D,0))</f>
        <v>Zaragoza, España</v>
      </c>
      <c r="O795" t="str">
        <f ca="1">INDEX(Rutas_Despiece!$L:$L,MATCH($F795,$D:$D,0))</f>
        <v>Esq. María Zambrano - Pd. Bus</v>
      </c>
      <c r="P795" s="39" t="str">
        <f ca="1">Rutas_Despiece!M795</f>
        <v>Vuelta</v>
      </c>
      <c r="Q795" s="39" t="str">
        <f ca="1">Rutas_Despiece!N795</f>
        <v/>
      </c>
      <c r="R795" s="39" t="str">
        <f ca="1">Rutas_Despiece!O795</f>
        <v/>
      </c>
      <c r="S795" s="39" t="str">
        <f ca="1">Rutas_Despiece!P795</f>
        <v/>
      </c>
      <c r="T795" s="39" t="str">
        <f ca="1">Rutas_Despiece!Q795</f>
        <v/>
      </c>
    </row>
    <row r="796" spans="1:20" x14ac:dyDescent="0.25">
      <c r="A796">
        <f ca="1">IF(Rutas_Despiece!A796&lt;&gt;Rutas_Despiece!A795,1,0)</f>
        <v>0</v>
      </c>
      <c r="B796" s="69" t="s">
        <v>1174</v>
      </c>
      <c r="C796">
        <f t="shared" ca="1" si="49"/>
        <v>1</v>
      </c>
      <c r="D796">
        <f t="shared" ca="1" si="50"/>
        <v>758</v>
      </c>
      <c r="E796">
        <f t="shared" ca="1" si="52"/>
        <v>990</v>
      </c>
      <c r="F796">
        <f t="shared" ca="1" si="51"/>
        <v>793</v>
      </c>
      <c r="G796" t="str">
        <f ca="1">INDEX(Rutas_Despiece!C:C,MATCH($F796,$D:$D,0))</f>
        <v>Rutas_Habituales_Central</v>
      </c>
      <c r="H796" t="str">
        <f ca="1">INDEX(Rutas_Despiece!$D:$D,MATCH($F796,$D:$D,0))</f>
        <v>Ruta 4_16</v>
      </c>
      <c r="I796">
        <f ca="1">INDEX(Rutas_Despiece!$J:$J,MATCH($F796,$D:$D,0))</f>
        <v>41.677349399999997</v>
      </c>
      <c r="J796">
        <f ca="1">INDEX(Rutas_Despiece!$K:$K,MATCH($F796,$D:$D,0))</f>
        <v>-0.88933839999999997</v>
      </c>
      <c r="L796" t="str">
        <f ca="1">INDEX(Rutas_Despiece!$F:$F,MATCH($F796,$D:$D,0))&amp;" "&amp;INDEX(Rutas_Despiece!$G:$G,MATCH($F796,$D:$D,0))</f>
        <v xml:space="preserve">María Zambrano  </v>
      </c>
      <c r="M796" t="str">
        <f ca="1">INDEX(Rutas_Despiece!$H:$H,MATCH($F796,$D:$D,0))</f>
        <v>Zaragoza</v>
      </c>
      <c r="N796" t="str">
        <f ca="1">INDEX(Rutas_Despiece!$I:$I,MATCH($F796,$D:$D,0))</f>
        <v>Zaragoza, España</v>
      </c>
      <c r="O796" t="str">
        <f ca="1">INDEX(Rutas_Despiece!$L:$L,MATCH($F796,$D:$D,0))</f>
        <v>Esq. Pablo Iglesias - Pd. Bus</v>
      </c>
      <c r="P796" s="39" t="str">
        <f ca="1">Rutas_Despiece!M796</f>
        <v>Vuelta</v>
      </c>
      <c r="Q796" s="39" t="str">
        <f ca="1">Rutas_Despiece!N796</f>
        <v/>
      </c>
      <c r="R796" s="39" t="str">
        <f ca="1">Rutas_Despiece!O796</f>
        <v/>
      </c>
      <c r="S796" s="39" t="str">
        <f ca="1">Rutas_Despiece!P796</f>
        <v/>
      </c>
      <c r="T796" s="39" t="str">
        <f ca="1">Rutas_Despiece!Q796</f>
        <v/>
      </c>
    </row>
    <row r="797" spans="1:20" x14ac:dyDescent="0.25">
      <c r="A797">
        <f ca="1">IF(Rutas_Despiece!A797&lt;&gt;Rutas_Despiece!A796,1,0)</f>
        <v>0</v>
      </c>
      <c r="B797" s="69" t="s">
        <v>1174</v>
      </c>
      <c r="C797">
        <f t="shared" ca="1" si="49"/>
        <v>1</v>
      </c>
      <c r="D797">
        <f t="shared" ca="1" si="50"/>
        <v>759</v>
      </c>
      <c r="E797">
        <f t="shared" ca="1" si="52"/>
        <v>990</v>
      </c>
      <c r="F797">
        <f t="shared" ca="1" si="51"/>
        <v>794</v>
      </c>
      <c r="G797" t="str">
        <f ca="1">INDEX(Rutas_Despiece!C:C,MATCH($F797,$D:$D,0))</f>
        <v>Rutas_Habituales_Central</v>
      </c>
      <c r="H797" t="str">
        <f ca="1">INDEX(Rutas_Despiece!$D:$D,MATCH($F797,$D:$D,0))</f>
        <v>Ruta 4_16</v>
      </c>
      <c r="I797">
        <f ca="1">INDEX(Rutas_Despiece!$J:$J,MATCH($F797,$D:$D,0))</f>
        <v>41.677858399999998</v>
      </c>
      <c r="J797">
        <f ca="1">INDEX(Rutas_Despiece!$K:$K,MATCH($F797,$D:$D,0))</f>
        <v>-0.89068630000000004</v>
      </c>
      <c r="L797" t="str">
        <f ca="1">INDEX(Rutas_Despiece!$F:$F,MATCH($F797,$D:$D,0))&amp;" "&amp;INDEX(Rutas_Despiece!$G:$G,MATCH($F797,$D:$D,0))</f>
        <v xml:space="preserve">Gómez de Avellaneda  </v>
      </c>
      <c r="M797" t="str">
        <f ca="1">INDEX(Rutas_Despiece!$H:$H,MATCH($F797,$D:$D,0))</f>
        <v>Zaragoza</v>
      </c>
      <c r="N797" t="str">
        <f ca="1">INDEX(Rutas_Despiece!$I:$I,MATCH($F797,$D:$D,0))</f>
        <v>Zaragoza, España</v>
      </c>
      <c r="O797" t="str">
        <f ca="1">INDEX(Rutas_Despiece!$L:$L,MATCH($F797,$D:$D,0))</f>
        <v>Margarita Xirgú - Pd. Bus</v>
      </c>
      <c r="P797" s="39" t="str">
        <f ca="1">Rutas_Despiece!M797</f>
        <v>Vuelta</v>
      </c>
      <c r="Q797" s="39" t="str">
        <f ca="1">Rutas_Despiece!N797</f>
        <v/>
      </c>
      <c r="R797" s="39" t="str">
        <f ca="1">Rutas_Despiece!O797</f>
        <v/>
      </c>
      <c r="S797" s="39" t="str">
        <f ca="1">Rutas_Despiece!P797</f>
        <v/>
      </c>
      <c r="T797" s="39" t="str">
        <f ca="1">Rutas_Despiece!Q797</f>
        <v/>
      </c>
    </row>
    <row r="798" spans="1:20" x14ac:dyDescent="0.25">
      <c r="A798">
        <f ca="1">IF(Rutas_Despiece!A798&lt;&gt;Rutas_Despiece!A797,1,0)</f>
        <v>0</v>
      </c>
      <c r="B798" s="69" t="s">
        <v>1174</v>
      </c>
      <c r="C798">
        <f t="shared" ca="1" si="49"/>
        <v>1</v>
      </c>
      <c r="D798">
        <f t="shared" ca="1" si="50"/>
        <v>760</v>
      </c>
      <c r="E798">
        <f t="shared" ca="1" si="52"/>
        <v>990</v>
      </c>
      <c r="F798">
        <f t="shared" ca="1" si="51"/>
        <v>795</v>
      </c>
      <c r="G798" t="str">
        <f ca="1">INDEX(Rutas_Despiece!C:C,MATCH($F798,$D:$D,0))</f>
        <v>Rutas_Habituales_Central</v>
      </c>
      <c r="H798" t="str">
        <f ca="1">INDEX(Rutas_Despiece!$D:$D,MATCH($F798,$D:$D,0))</f>
        <v>Ruta 4_16</v>
      </c>
      <c r="I798">
        <f ca="1">INDEX(Rutas_Despiece!$J:$J,MATCH($F798,$D:$D,0))</f>
        <v>41.673133200000002</v>
      </c>
      <c r="J798">
        <f ca="1">INDEX(Rutas_Despiece!$K:$K,MATCH($F798,$D:$D,0))</f>
        <v>-0.87766460000000002</v>
      </c>
      <c r="L798" t="str">
        <f ca="1">INDEX(Rutas_Despiece!$F:$F,MATCH($F798,$D:$D,0))&amp;" "&amp;INDEX(Rutas_Despiece!$G:$G,MATCH($F798,$D:$D,0))</f>
        <v xml:space="preserve">Pablo Picasso  </v>
      </c>
      <c r="M798" t="str">
        <f ca="1">INDEX(Rutas_Despiece!$H:$H,MATCH($F798,$D:$D,0))</f>
        <v>Zaragoza</v>
      </c>
      <c r="N798" t="str">
        <f ca="1">INDEX(Rutas_Despiece!$I:$I,MATCH($F798,$D:$D,0))</f>
        <v>Zaragoza, España</v>
      </c>
      <c r="O798" t="str">
        <f ca="1">INDEX(Rutas_Despiece!$L:$L,MATCH($F798,$D:$D,0))</f>
        <v>Esq. Salvador Allende - Pd. Bus</v>
      </c>
      <c r="P798" s="39" t="str">
        <f ca="1">Rutas_Despiece!M798</f>
        <v>Vuelta</v>
      </c>
      <c r="Q798" s="39" t="str">
        <f ca="1">Rutas_Despiece!N798</f>
        <v/>
      </c>
      <c r="R798" s="39" t="str">
        <f ca="1">Rutas_Despiece!O798</f>
        <v/>
      </c>
      <c r="S798" s="39" t="str">
        <f ca="1">Rutas_Despiece!P798</f>
        <v/>
      </c>
      <c r="T798" s="39" t="str">
        <f ca="1">Rutas_Despiece!Q798</f>
        <v/>
      </c>
    </row>
    <row r="799" spans="1:20" x14ac:dyDescent="0.25">
      <c r="A799">
        <f ca="1">IF(Rutas_Despiece!A799&lt;&gt;Rutas_Despiece!A798,1,0)</f>
        <v>0</v>
      </c>
      <c r="B799" s="69" t="s">
        <v>1174</v>
      </c>
      <c r="C799">
        <f t="shared" ca="1" si="49"/>
        <v>1</v>
      </c>
      <c r="D799">
        <f t="shared" ca="1" si="50"/>
        <v>761</v>
      </c>
      <c r="E799">
        <f t="shared" ca="1" si="52"/>
        <v>990</v>
      </c>
      <c r="F799">
        <f t="shared" ca="1" si="51"/>
        <v>796</v>
      </c>
      <c r="G799" t="str">
        <f ca="1">INDEX(Rutas_Despiece!C:C,MATCH($F799,$D:$D,0))</f>
        <v>Rutas_Habituales_Central</v>
      </c>
      <c r="H799" t="str">
        <f ca="1">INDEX(Rutas_Despiece!$D:$D,MATCH($F799,$D:$D,0))</f>
        <v>Ruta 4_16</v>
      </c>
      <c r="I799">
        <f ca="1">INDEX(Rutas_Despiece!$J:$J,MATCH($F799,$D:$D,0))</f>
        <v>41.674923900000003</v>
      </c>
      <c r="J799">
        <f ca="1">INDEX(Rutas_Despiece!$K:$K,MATCH($F799,$D:$D,0))</f>
        <v>-0.87691980000000003</v>
      </c>
      <c r="L799" t="str">
        <f ca="1">INDEX(Rutas_Despiece!$F:$F,MATCH($F799,$D:$D,0))&amp;" "&amp;INDEX(Rutas_Despiece!$G:$G,MATCH($F799,$D:$D,0))</f>
        <v xml:space="preserve">Salvador Allende  </v>
      </c>
      <c r="M799" t="str">
        <f ca="1">INDEX(Rutas_Despiece!$H:$H,MATCH($F799,$D:$D,0))</f>
        <v>Zaragoza</v>
      </c>
      <c r="N799" t="str">
        <f ca="1">INDEX(Rutas_Despiece!$I:$I,MATCH($F799,$D:$D,0))</f>
        <v>Zaragoza, España</v>
      </c>
      <c r="O799" t="str">
        <f ca="1">INDEX(Rutas_Despiece!$L:$L,MATCH($F799,$D:$D,0))</f>
        <v>Frente nº 67 - Pd. Bus</v>
      </c>
      <c r="P799" s="39" t="str">
        <f ca="1">Rutas_Despiece!M799</f>
        <v>Vuelta</v>
      </c>
      <c r="Q799" s="39" t="str">
        <f ca="1">Rutas_Despiece!N799</f>
        <v/>
      </c>
      <c r="R799" s="39" t="str">
        <f ca="1">Rutas_Despiece!O799</f>
        <v/>
      </c>
      <c r="S799" s="39" t="str">
        <f ca="1">Rutas_Despiece!P799</f>
        <v/>
      </c>
      <c r="T799" s="39" t="str">
        <f ca="1">Rutas_Despiece!Q799</f>
        <v/>
      </c>
    </row>
    <row r="800" spans="1:20" x14ac:dyDescent="0.25">
      <c r="A800">
        <f ca="1">IF(Rutas_Despiece!A800&lt;&gt;Rutas_Despiece!A799,1,0)</f>
        <v>0</v>
      </c>
      <c r="B800" s="69" t="s">
        <v>1174</v>
      </c>
      <c r="C800">
        <f t="shared" ca="1" si="49"/>
        <v>1</v>
      </c>
      <c r="D800">
        <f t="shared" ca="1" si="50"/>
        <v>762</v>
      </c>
      <c r="E800">
        <f t="shared" ca="1" si="52"/>
        <v>990</v>
      </c>
      <c r="F800">
        <f t="shared" ca="1" si="51"/>
        <v>797</v>
      </c>
      <c r="G800" t="str">
        <f ca="1">INDEX(Rutas_Despiece!C:C,MATCH($F800,$D:$D,0))</f>
        <v>Rutas_Habituales_Central</v>
      </c>
      <c r="H800" t="str">
        <f ca="1">INDEX(Rutas_Despiece!$D:$D,MATCH($F800,$D:$D,0))</f>
        <v>Ruta 4_16</v>
      </c>
      <c r="I800">
        <f ca="1">INDEX(Rutas_Despiece!$J:$J,MATCH($F800,$D:$D,0))</f>
        <v>41.677505199999999</v>
      </c>
      <c r="J800">
        <f ca="1">INDEX(Rutas_Despiece!$K:$K,MATCH($F800,$D:$D,0))</f>
        <v>-0.87398989999999999</v>
      </c>
      <c r="L800" t="str">
        <f ca="1">INDEX(Rutas_Despiece!$F:$F,MATCH($F800,$D:$D,0))&amp;" "&amp;INDEX(Rutas_Despiece!$G:$G,MATCH($F800,$D:$D,0))</f>
        <v xml:space="preserve">Salvador Allende  </v>
      </c>
      <c r="M800" t="str">
        <f ca="1">INDEX(Rutas_Despiece!$H:$H,MATCH($F800,$D:$D,0))</f>
        <v>Zaragoza</v>
      </c>
      <c r="N800" t="str">
        <f ca="1">INDEX(Rutas_Despiece!$I:$I,MATCH($F800,$D:$D,0))</f>
        <v>Zaragoza, España</v>
      </c>
      <c r="O800" t="str">
        <f ca="1">INDEX(Rutas_Despiece!$L:$L,MATCH($F800,$D:$D,0))</f>
        <v>Frente nº 85 - Pd. Bus</v>
      </c>
      <c r="P800" s="39" t="str">
        <f ca="1">Rutas_Despiece!M800</f>
        <v>Vuelta</v>
      </c>
      <c r="Q800" s="39" t="str">
        <f ca="1">Rutas_Despiece!N800</f>
        <v/>
      </c>
      <c r="R800" s="39" t="str">
        <f ca="1">Rutas_Despiece!O800</f>
        <v/>
      </c>
      <c r="S800" s="39" t="str">
        <f ca="1">Rutas_Despiece!P800</f>
        <v/>
      </c>
      <c r="T800" s="39" t="str">
        <f ca="1">Rutas_Despiece!Q800</f>
        <v/>
      </c>
    </row>
    <row r="801" spans="1:20" x14ac:dyDescent="0.25">
      <c r="A801">
        <f ca="1">IF(Rutas_Despiece!A801&lt;&gt;Rutas_Despiece!A800,1,0)</f>
        <v>0</v>
      </c>
      <c r="B801" s="69" t="s">
        <v>1174</v>
      </c>
      <c r="C801">
        <f t="shared" ca="1" si="49"/>
        <v>1</v>
      </c>
      <c r="D801">
        <f t="shared" ca="1" si="50"/>
        <v>763</v>
      </c>
      <c r="E801">
        <f t="shared" ca="1" si="52"/>
        <v>990</v>
      </c>
      <c r="F801">
        <f t="shared" ca="1" si="51"/>
        <v>798</v>
      </c>
      <c r="G801" t="str">
        <f ca="1">INDEX(Rutas_Despiece!C:C,MATCH($F801,$D:$D,0))</f>
        <v>Rutas_Habituales_Central</v>
      </c>
      <c r="H801" t="str">
        <f ca="1">INDEX(Rutas_Despiece!$D:$D,MATCH($F801,$D:$D,0))</f>
        <v>Ruta 4_16</v>
      </c>
      <c r="I801">
        <f ca="1">INDEX(Rutas_Despiece!$J:$J,MATCH($F801,$D:$D,0))</f>
        <v>41.678130299999999</v>
      </c>
      <c r="J801">
        <f ca="1">INDEX(Rutas_Despiece!$K:$K,MATCH($F801,$D:$D,0))</f>
        <v>-0.87662289999999998</v>
      </c>
      <c r="L801" t="str">
        <f ca="1">INDEX(Rutas_Despiece!$F:$F,MATCH($F801,$D:$D,0))&amp;" "&amp;INDEX(Rutas_Despiece!$G:$G,MATCH($F801,$D:$D,0))</f>
        <v xml:space="preserve">Salvador Allende nº 85 </v>
      </c>
      <c r="M801" t="str">
        <f ca="1">INDEX(Rutas_Despiece!$H:$H,MATCH($F801,$D:$D,0))</f>
        <v>Zaragoza</v>
      </c>
      <c r="N801" t="str">
        <f ca="1">INDEX(Rutas_Despiece!$I:$I,MATCH($F801,$D:$D,0))</f>
        <v>Zaragoza, España</v>
      </c>
      <c r="O801" t="str">
        <f ca="1">INDEX(Rutas_Despiece!$L:$L,MATCH($F801,$D:$D,0))</f>
        <v>Pd. Bus</v>
      </c>
      <c r="P801" s="39" t="str">
        <f ca="1">Rutas_Despiece!M801</f>
        <v>Vuelta</v>
      </c>
      <c r="Q801" s="39" t="str">
        <f ca="1">Rutas_Despiece!N801</f>
        <v/>
      </c>
      <c r="R801" s="39" t="str">
        <f ca="1">Rutas_Despiece!O801</f>
        <v/>
      </c>
      <c r="S801" s="39" t="str">
        <f ca="1">Rutas_Despiece!P801</f>
        <v/>
      </c>
      <c r="T801" s="39" t="str">
        <f ca="1">Rutas_Despiece!Q801</f>
        <v/>
      </c>
    </row>
    <row r="802" spans="1:20" x14ac:dyDescent="0.25">
      <c r="A802">
        <f ca="1">IF(Rutas_Despiece!A802&lt;&gt;Rutas_Despiece!A801,1,0)</f>
        <v>0</v>
      </c>
      <c r="B802" s="69" t="s">
        <v>1174</v>
      </c>
      <c r="C802">
        <f t="shared" ca="1" si="49"/>
        <v>1</v>
      </c>
      <c r="D802">
        <f t="shared" ca="1" si="50"/>
        <v>764</v>
      </c>
      <c r="E802">
        <f t="shared" ca="1" si="52"/>
        <v>990</v>
      </c>
      <c r="F802">
        <f t="shared" ca="1" si="51"/>
        <v>799</v>
      </c>
      <c r="G802" t="str">
        <f ca="1">INDEX(Rutas_Despiece!C:C,MATCH($F802,$D:$D,0))</f>
        <v>Rutas_Habituales_Central</v>
      </c>
      <c r="H802" t="str">
        <f ca="1">INDEX(Rutas_Despiece!$D:$D,MATCH($F802,$D:$D,0))</f>
        <v>Ruta 5_16</v>
      </c>
      <c r="I802">
        <f ca="1">INDEX(Rutas_Despiece!$J:$J,MATCH($F802,$D:$D,0))</f>
        <v>41.6725548</v>
      </c>
      <c r="J802">
        <f ca="1">INDEX(Rutas_Despiece!$K:$K,MATCH($F802,$D:$D,0))</f>
        <v>-0.89263630000000005</v>
      </c>
      <c r="L802" t="str">
        <f ca="1">INDEX(Rutas_Despiece!$F:$F,MATCH($F802,$D:$D,0))&amp;" "&amp;INDEX(Rutas_Despiece!$G:$G,MATCH($F802,$D:$D,0))</f>
        <v xml:space="preserve">Pablo Ruiz Picasso  </v>
      </c>
      <c r="M802" t="str">
        <f ca="1">INDEX(Rutas_Despiece!$H:$H,MATCH($F802,$D:$D,0))</f>
        <v>Zaragoza</v>
      </c>
      <c r="N802" t="str">
        <f ca="1">INDEX(Rutas_Despiece!$I:$I,MATCH($F802,$D:$D,0))</f>
        <v>Zaragoza, España</v>
      </c>
      <c r="O802" t="str">
        <f ca="1">INDEX(Rutas_Despiece!$L:$L,MATCH($F802,$D:$D,0))</f>
        <v>Esq. Emilia Pardo Bazán</v>
      </c>
      <c r="P802" s="39" t="str">
        <f ca="1">Rutas_Despiece!M802</f>
        <v>Vuelta</v>
      </c>
      <c r="Q802" s="39" t="str">
        <f ca="1">Rutas_Despiece!N802</f>
        <v/>
      </c>
      <c r="R802" s="39" t="str">
        <f ca="1">Rutas_Despiece!O802</f>
        <v/>
      </c>
      <c r="S802" s="39" t="str">
        <f ca="1">Rutas_Despiece!P802</f>
        <v/>
      </c>
      <c r="T802" s="39" t="str">
        <f ca="1">Rutas_Despiece!Q802</f>
        <v/>
      </c>
    </row>
    <row r="803" spans="1:20" x14ac:dyDescent="0.25">
      <c r="A803">
        <f ca="1">IF(Rutas_Despiece!A803&lt;&gt;Rutas_Despiece!A802,1,0)</f>
        <v>1</v>
      </c>
      <c r="B803" s="69" t="s">
        <v>1174</v>
      </c>
      <c r="C803">
        <f t="shared" ca="1" si="49"/>
        <v>0</v>
      </c>
      <c r="D803">
        <f t="shared" ca="1" si="50"/>
        <v>764</v>
      </c>
      <c r="E803">
        <f t="shared" ca="1" si="52"/>
        <v>990</v>
      </c>
      <c r="F803">
        <f t="shared" ca="1" si="51"/>
        <v>800</v>
      </c>
      <c r="G803" t="str">
        <f ca="1">INDEX(Rutas_Despiece!C:C,MATCH($F803,$D:$D,0))</f>
        <v>Rutas_Habituales_Central</v>
      </c>
      <c r="H803" t="str">
        <f ca="1">INDEX(Rutas_Despiece!$D:$D,MATCH($F803,$D:$D,0))</f>
        <v>Ruta 5_16</v>
      </c>
      <c r="I803">
        <f ca="1">INDEX(Rutas_Despiece!$J:$J,MATCH($F803,$D:$D,0))</f>
        <v>41.670422100000003</v>
      </c>
      <c r="J803">
        <f ca="1">INDEX(Rutas_Despiece!$K:$K,MATCH($F803,$D:$D,0))</f>
        <v>-0.89067010000000002</v>
      </c>
      <c r="L803" t="str">
        <f ca="1">INDEX(Rutas_Despiece!$F:$F,MATCH($F803,$D:$D,0))&amp;" "&amp;INDEX(Rutas_Despiece!$G:$G,MATCH($F803,$D:$D,0))</f>
        <v xml:space="preserve">Gómez de Avellaneda  </v>
      </c>
      <c r="M803" t="str">
        <f ca="1">INDEX(Rutas_Despiece!$H:$H,MATCH($F803,$D:$D,0))</f>
        <v>Zaragoza</v>
      </c>
      <c r="N803" t="str">
        <f ca="1">INDEX(Rutas_Despiece!$I:$I,MATCH($F803,$D:$D,0))</f>
        <v>Zaragoza, España</v>
      </c>
      <c r="O803" t="str">
        <f ca="1">INDEX(Rutas_Despiece!$L:$L,MATCH($F803,$D:$D,0))</f>
        <v>Esq. Saiz de Otero - Pd. Bus</v>
      </c>
      <c r="P803" s="39" t="str">
        <f ca="1">Rutas_Despiece!M803</f>
        <v>Ida</v>
      </c>
      <c r="Q803" s="39" t="str">
        <f ca="1">Rutas_Despiece!N803</f>
        <v/>
      </c>
      <c r="R803" s="39">
        <f ca="1">Rutas_Despiece!O803</f>
        <v>0</v>
      </c>
      <c r="S803" s="39">
        <f ca="1">Rutas_Despiece!P803</f>
        <v>0</v>
      </c>
      <c r="T803" s="39">
        <f ca="1">Rutas_Despiece!Q803</f>
        <v>0</v>
      </c>
    </row>
    <row r="804" spans="1:20" x14ac:dyDescent="0.25">
      <c r="A804">
        <f ca="1">IF(Rutas_Despiece!A804&lt;&gt;Rutas_Despiece!A803,1,0)</f>
        <v>0</v>
      </c>
      <c r="B804" s="69" t="s">
        <v>1174</v>
      </c>
      <c r="C804">
        <f t="shared" ca="1" si="49"/>
        <v>1</v>
      </c>
      <c r="D804">
        <f t="shared" ca="1" si="50"/>
        <v>765</v>
      </c>
      <c r="E804">
        <f t="shared" ca="1" si="52"/>
        <v>990</v>
      </c>
      <c r="F804">
        <f t="shared" ca="1" si="51"/>
        <v>801</v>
      </c>
      <c r="G804" t="str">
        <f ca="1">INDEX(Rutas_Despiece!C:C,MATCH($F804,$D:$D,0))</f>
        <v>Rutas_Habituales_Central</v>
      </c>
      <c r="H804" t="str">
        <f ca="1">INDEX(Rutas_Despiece!$D:$D,MATCH($F804,$D:$D,0))</f>
        <v>Ruta 5_16</v>
      </c>
      <c r="I804">
        <f ca="1">INDEX(Rutas_Despiece!$J:$J,MATCH($F804,$D:$D,0))</f>
        <v>41.624887999999999</v>
      </c>
      <c r="J804">
        <f ca="1">INDEX(Rutas_Despiece!$K:$K,MATCH($F804,$D:$D,0))</f>
        <v>-0.87636099999999995</v>
      </c>
      <c r="L804" t="str">
        <f ca="1">INDEX(Rutas_Despiece!$F:$F,MATCH($F804,$D:$D,0))&amp;" "&amp;INDEX(Rutas_Despiece!$G:$G,MATCH($F804,$D:$D,0))</f>
        <v xml:space="preserve">Gómez de Avellaneda nº 23 </v>
      </c>
      <c r="M804" t="str">
        <f ca="1">INDEX(Rutas_Despiece!$H:$H,MATCH($F804,$D:$D,0))</f>
        <v>Zaragoza</v>
      </c>
      <c r="N804" t="str">
        <f ca="1">INDEX(Rutas_Despiece!$I:$I,MATCH($F804,$D:$D,0))</f>
        <v>Zaragoza, España</v>
      </c>
      <c r="O804" t="str">
        <f ca="1">INDEX(Rutas_Despiece!$L:$L,MATCH($F804,$D:$D,0))</f>
        <v>Pd. Bus</v>
      </c>
      <c r="P804" s="39" t="str">
        <f ca="1">Rutas_Despiece!M804</f>
        <v>Ida</v>
      </c>
      <c r="Q804" s="39" t="str">
        <f ca="1">Rutas_Despiece!N804</f>
        <v>06:55</v>
      </c>
      <c r="R804" s="39">
        <f ca="1">Rutas_Despiece!O804</f>
        <v>0</v>
      </c>
      <c r="S804" s="39">
        <f ca="1">Rutas_Despiece!P804</f>
        <v>0</v>
      </c>
      <c r="T804" s="39">
        <f ca="1">Rutas_Despiece!Q804</f>
        <v>0</v>
      </c>
    </row>
    <row r="805" spans="1:20" x14ac:dyDescent="0.25">
      <c r="A805">
        <f ca="1">IF(Rutas_Despiece!A805&lt;&gt;Rutas_Despiece!A804,1,0)</f>
        <v>0</v>
      </c>
      <c r="B805" s="69" t="s">
        <v>1174</v>
      </c>
      <c r="C805">
        <f t="shared" ca="1" si="49"/>
        <v>1</v>
      </c>
      <c r="D805">
        <f t="shared" ca="1" si="50"/>
        <v>766</v>
      </c>
      <c r="E805">
        <f t="shared" ca="1" si="52"/>
        <v>990</v>
      </c>
      <c r="F805">
        <f t="shared" ca="1" si="51"/>
        <v>802</v>
      </c>
      <c r="G805" t="str">
        <f ca="1">INDEX(Rutas_Despiece!C:C,MATCH($F805,$D:$D,0))</f>
        <v>Rutas_Habituales_Central</v>
      </c>
      <c r="H805" t="str">
        <f ca="1">INDEX(Rutas_Despiece!$D:$D,MATCH($F805,$D:$D,0))</f>
        <v>Ruta 5_16</v>
      </c>
      <c r="I805">
        <f ca="1">INDEX(Rutas_Despiece!$J:$J,MATCH($F805,$D:$D,0))</f>
        <v>41.672518799999999</v>
      </c>
      <c r="J805">
        <f ca="1">INDEX(Rutas_Despiece!$K:$K,MATCH($F805,$D:$D,0))</f>
        <v>-0.89072150000000005</v>
      </c>
      <c r="L805" t="str">
        <f ca="1">INDEX(Rutas_Despiece!$F:$F,MATCH($F805,$D:$D,0))&amp;" "&amp;INDEX(Rutas_Despiece!$G:$G,MATCH($F805,$D:$D,0))</f>
        <v xml:space="preserve">María  Zambrano </v>
      </c>
      <c r="M805" t="str">
        <f ca="1">INDEX(Rutas_Despiece!$H:$H,MATCH($F805,$D:$D,0))</f>
        <v>Zaragoza</v>
      </c>
      <c r="N805" t="str">
        <f ca="1">INDEX(Rutas_Despiece!$I:$I,MATCH($F805,$D:$D,0))</f>
        <v>Zaragoza, España</v>
      </c>
      <c r="O805" t="str">
        <f ca="1">INDEX(Rutas_Despiece!$L:$L,MATCH($F805,$D:$D,0))</f>
        <v xml:space="preserve"> M. Zambrano/G. Avellaneda - Paso cebra (?)</v>
      </c>
      <c r="P805" s="39" t="str">
        <f ca="1">Rutas_Despiece!M805</f>
        <v>Ida</v>
      </c>
      <c r="Q805" s="39" t="str">
        <f ca="1">Rutas_Despiece!N805</f>
        <v>06:56</v>
      </c>
      <c r="R805" s="39">
        <f ca="1">Rutas_Despiece!O805</f>
        <v>0</v>
      </c>
      <c r="S805" s="39">
        <f ca="1">Rutas_Despiece!P805</f>
        <v>0</v>
      </c>
      <c r="T805" s="39">
        <f ca="1">Rutas_Despiece!Q805</f>
        <v>0</v>
      </c>
    </row>
    <row r="806" spans="1:20" x14ac:dyDescent="0.25">
      <c r="A806">
        <f ca="1">IF(Rutas_Despiece!A806&lt;&gt;Rutas_Despiece!A805,1,0)</f>
        <v>0</v>
      </c>
      <c r="B806" s="69" t="s">
        <v>1174</v>
      </c>
      <c r="C806">
        <f t="shared" ca="1" si="49"/>
        <v>1</v>
      </c>
      <c r="D806">
        <f t="shared" ca="1" si="50"/>
        <v>767</v>
      </c>
      <c r="E806">
        <f t="shared" ca="1" si="52"/>
        <v>990</v>
      </c>
      <c r="F806">
        <f t="shared" ca="1" si="51"/>
        <v>803</v>
      </c>
      <c r="G806" t="str">
        <f ca="1">INDEX(Rutas_Despiece!C:C,MATCH($F806,$D:$D,0))</f>
        <v>Rutas_Habituales_Central</v>
      </c>
      <c r="H806" t="str">
        <f ca="1">INDEX(Rutas_Despiece!$D:$D,MATCH($F806,$D:$D,0))</f>
        <v>Ruta 5_16</v>
      </c>
      <c r="I806">
        <f ca="1">INDEX(Rutas_Despiece!$J:$J,MATCH($F806,$D:$D,0))</f>
        <v>41.667514500000003</v>
      </c>
      <c r="J806">
        <f ca="1">INDEX(Rutas_Despiece!$K:$K,MATCH($F806,$D:$D,0))</f>
        <v>-0.88693259999999996</v>
      </c>
      <c r="L806" t="str">
        <f ca="1">INDEX(Rutas_Despiece!$F:$F,MATCH($F806,$D:$D,0))&amp;" "&amp;INDEX(Rutas_Despiece!$G:$G,MATCH($F806,$D:$D,0))</f>
        <v xml:space="preserve">María Zambrano  </v>
      </c>
      <c r="M806" t="str">
        <f ca="1">INDEX(Rutas_Despiece!$H:$H,MATCH($F806,$D:$D,0))</f>
        <v>Zaragoza</v>
      </c>
      <c r="N806" t="str">
        <f ca="1">INDEX(Rutas_Despiece!$I:$I,MATCH($F806,$D:$D,0))</f>
        <v>Zaragoza, España</v>
      </c>
      <c r="O806" t="str">
        <f ca="1">INDEX(Rutas_Despiece!$L:$L,MATCH($F806,$D:$D,0))</f>
        <v>León Felipe - Pd. Bus</v>
      </c>
      <c r="P806" s="39" t="str">
        <f ca="1">Rutas_Despiece!M806</f>
        <v>Ida</v>
      </c>
      <c r="Q806" s="39" t="str">
        <f ca="1">Rutas_Despiece!N806</f>
        <v>06:57</v>
      </c>
      <c r="R806" s="39">
        <f ca="1">Rutas_Despiece!O806</f>
        <v>0</v>
      </c>
      <c r="S806" s="39">
        <f ca="1">Rutas_Despiece!P806</f>
        <v>0</v>
      </c>
      <c r="T806" s="39">
        <f ca="1">Rutas_Despiece!Q806</f>
        <v>0</v>
      </c>
    </row>
    <row r="807" spans="1:20" x14ac:dyDescent="0.25">
      <c r="A807">
        <f ca="1">IF(Rutas_Despiece!A807&lt;&gt;Rutas_Despiece!A806,1,0)</f>
        <v>0</v>
      </c>
      <c r="B807" s="69" t="s">
        <v>1174</v>
      </c>
      <c r="C807">
        <f t="shared" ca="1" si="49"/>
        <v>1</v>
      </c>
      <c r="D807">
        <f t="shared" ca="1" si="50"/>
        <v>768</v>
      </c>
      <c r="E807">
        <f t="shared" ca="1" si="52"/>
        <v>990</v>
      </c>
      <c r="F807">
        <f t="shared" ca="1" si="51"/>
        <v>804</v>
      </c>
      <c r="G807" t="str">
        <f ca="1">INDEX(Rutas_Despiece!C:C,MATCH($F807,$D:$D,0))</f>
        <v>Rutas_Habituales_Central</v>
      </c>
      <c r="H807" t="str">
        <f ca="1">INDEX(Rutas_Despiece!$D:$D,MATCH($F807,$D:$D,0))</f>
        <v>Ruta 5_16</v>
      </c>
      <c r="I807">
        <f ca="1">INDEX(Rutas_Despiece!$J:$J,MATCH($F807,$D:$D,0))</f>
        <v>41.6692787</v>
      </c>
      <c r="J807">
        <f ca="1">INDEX(Rutas_Despiece!$K:$K,MATCH($F807,$D:$D,0))</f>
        <v>-0.88875950000000004</v>
      </c>
      <c r="L807" t="str">
        <f ca="1">INDEX(Rutas_Despiece!$F:$F,MATCH($F807,$D:$D,0))&amp;" "&amp;INDEX(Rutas_Despiece!$G:$G,MATCH($F807,$D:$D,0))</f>
        <v xml:space="preserve">María Zambrano  </v>
      </c>
      <c r="M807" t="str">
        <f ca="1">INDEX(Rutas_Despiece!$H:$H,MATCH($F807,$D:$D,0))</f>
        <v>Zaragoza</v>
      </c>
      <c r="N807" t="str">
        <f ca="1">INDEX(Rutas_Despiece!$I:$I,MATCH($F807,$D:$D,0))</f>
        <v>Zaragoza, España</v>
      </c>
      <c r="O807" t="str">
        <f ca="1">INDEX(Rutas_Despiece!$L:$L,MATCH($F807,$D:$D,0))</f>
        <v>Pablo Neruda - Pd. Bus</v>
      </c>
      <c r="P807" s="39" t="str">
        <f ca="1">Rutas_Despiece!M807</f>
        <v>Ida</v>
      </c>
      <c r="Q807" s="39" t="str">
        <f ca="1">Rutas_Despiece!N807</f>
        <v>06:58</v>
      </c>
      <c r="R807" s="39">
        <f ca="1">Rutas_Despiece!O807</f>
        <v>0</v>
      </c>
      <c r="S807" s="39">
        <f ca="1">Rutas_Despiece!P807</f>
        <v>0</v>
      </c>
      <c r="T807" s="39">
        <f ca="1">Rutas_Despiece!Q807</f>
        <v>0</v>
      </c>
    </row>
    <row r="808" spans="1:20" x14ac:dyDescent="0.25">
      <c r="A808">
        <f ca="1">IF(Rutas_Despiece!A808&lt;&gt;Rutas_Despiece!A807,1,0)</f>
        <v>0</v>
      </c>
      <c r="B808" s="69" t="s">
        <v>1174</v>
      </c>
      <c r="C808">
        <f t="shared" ca="1" si="49"/>
        <v>1</v>
      </c>
      <c r="D808">
        <f t="shared" ca="1" si="50"/>
        <v>769</v>
      </c>
      <c r="E808">
        <f t="shared" ca="1" si="52"/>
        <v>990</v>
      </c>
      <c r="F808">
        <f t="shared" ca="1" si="51"/>
        <v>805</v>
      </c>
      <c r="G808" t="str">
        <f ca="1">INDEX(Rutas_Despiece!C:C,MATCH($F808,$D:$D,0))</f>
        <v>Rutas_Habituales_Central</v>
      </c>
      <c r="H808" t="str">
        <f ca="1">INDEX(Rutas_Despiece!$D:$D,MATCH($F808,$D:$D,0))</f>
        <v>Ruta 5_16</v>
      </c>
      <c r="I808">
        <f ca="1">INDEX(Rutas_Despiece!$J:$J,MATCH($F808,$D:$D,0))</f>
        <v>41.749628000000001</v>
      </c>
      <c r="J808">
        <f ca="1">INDEX(Rutas_Despiece!$K:$K,MATCH($F808,$D:$D,0))</f>
        <v>-1.1755139999999999</v>
      </c>
      <c r="L808" t="str">
        <f ca="1">INDEX(Rutas_Despiece!$F:$F,MATCH($F808,$D:$D,0))&amp;" "&amp;INDEX(Rutas_Despiece!$G:$G,MATCH($F808,$D:$D,0))</f>
        <v xml:space="preserve">Pol. Ind Entrerrios </v>
      </c>
      <c r="M808" t="str">
        <f ca="1">INDEX(Rutas_Despiece!$H:$H,MATCH($F808,$D:$D,0))</f>
        <v>Figueruelas</v>
      </c>
      <c r="N808" t="str">
        <f ca="1">INDEX(Rutas_Despiece!$I:$I,MATCH($F808,$D:$D,0))</f>
        <v>Zaragoza, España</v>
      </c>
      <c r="O808" t="str">
        <f ca="1">INDEX(Rutas_Despiece!$L:$L,MATCH($F808,$D:$D,0))</f>
        <v>Opel Puerta 5</v>
      </c>
      <c r="P808" s="39" t="str">
        <f ca="1">Rutas_Despiece!M808</f>
        <v>Ida</v>
      </c>
      <c r="Q808" s="39" t="str">
        <f ca="1">Rutas_Despiece!N808</f>
        <v>07:00</v>
      </c>
      <c r="R808" s="39">
        <f ca="1">Rutas_Despiece!O808</f>
        <v>0</v>
      </c>
      <c r="S808" s="39">
        <f ca="1">Rutas_Despiece!P808</f>
        <v>0</v>
      </c>
      <c r="T808" s="39">
        <f ca="1">Rutas_Despiece!Q808</f>
        <v>0</v>
      </c>
    </row>
    <row r="809" spans="1:20" x14ac:dyDescent="0.25">
      <c r="A809">
        <f ca="1">IF(Rutas_Despiece!A809&lt;&gt;Rutas_Despiece!A808,1,0)</f>
        <v>0</v>
      </c>
      <c r="B809" s="69" t="s">
        <v>1174</v>
      </c>
      <c r="C809">
        <f t="shared" ca="1" si="49"/>
        <v>1</v>
      </c>
      <c r="D809">
        <f t="shared" ca="1" si="50"/>
        <v>770</v>
      </c>
      <c r="E809">
        <f t="shared" ca="1" si="52"/>
        <v>990</v>
      </c>
      <c r="F809">
        <f t="shared" ca="1" si="51"/>
        <v>806</v>
      </c>
      <c r="G809" t="str">
        <f ca="1">INDEX(Rutas_Despiece!C:C,MATCH($F809,$D:$D,0))</f>
        <v>Rutas_Habituales_Central</v>
      </c>
      <c r="H809" t="str">
        <f ca="1">INDEX(Rutas_Despiece!$D:$D,MATCH($F809,$D:$D,0))</f>
        <v>Ruta 5_16</v>
      </c>
      <c r="I809">
        <f ca="1">INDEX(Rutas_Despiece!$J:$J,MATCH($F809,$D:$D,0))</f>
        <v>41.749628000000001</v>
      </c>
      <c r="J809">
        <f ca="1">INDEX(Rutas_Despiece!$K:$K,MATCH($F809,$D:$D,0))</f>
        <v>-1.1755139999999999</v>
      </c>
      <c r="L809" t="str">
        <f ca="1">INDEX(Rutas_Despiece!$F:$F,MATCH($F809,$D:$D,0))&amp;" "&amp;INDEX(Rutas_Despiece!$G:$G,MATCH($F809,$D:$D,0))</f>
        <v xml:space="preserve">Pol. Ind Entrerrios </v>
      </c>
      <c r="M809" t="str">
        <f ca="1">INDEX(Rutas_Despiece!$H:$H,MATCH($F809,$D:$D,0))</f>
        <v>Figueruelas</v>
      </c>
      <c r="N809" t="str">
        <f ca="1">INDEX(Rutas_Despiece!$I:$I,MATCH($F809,$D:$D,0))</f>
        <v>Zaragoza, España</v>
      </c>
      <c r="O809" t="str">
        <f ca="1">INDEX(Rutas_Despiece!$L:$L,MATCH($F809,$D:$D,0))</f>
        <v>Opel Puerta 5</v>
      </c>
      <c r="P809" s="39" t="str">
        <f ca="1">Rutas_Despiece!M809</f>
        <v>Ida</v>
      </c>
      <c r="Q809" s="39" t="str">
        <f ca="1">Rutas_Despiece!N809</f>
        <v>07:02</v>
      </c>
      <c r="R809" s="39">
        <f ca="1">Rutas_Despiece!O809</f>
        <v>0</v>
      </c>
      <c r="S809" s="39">
        <f ca="1">Rutas_Despiece!P809</f>
        <v>0</v>
      </c>
      <c r="T809" s="39">
        <f ca="1">Rutas_Despiece!Q809</f>
        <v>0</v>
      </c>
    </row>
    <row r="810" spans="1:20" x14ac:dyDescent="0.25">
      <c r="A810">
        <f ca="1">IF(Rutas_Despiece!A810&lt;&gt;Rutas_Despiece!A809,1,0)</f>
        <v>0</v>
      </c>
      <c r="B810" s="69" t="s">
        <v>1174</v>
      </c>
      <c r="C810">
        <f t="shared" ca="1" si="49"/>
        <v>1</v>
      </c>
      <c r="D810">
        <f t="shared" ca="1" si="50"/>
        <v>771</v>
      </c>
      <c r="E810">
        <f t="shared" ca="1" si="52"/>
        <v>990</v>
      </c>
      <c r="F810">
        <f t="shared" ca="1" si="51"/>
        <v>807</v>
      </c>
      <c r="G810" t="str">
        <f ca="1">INDEX(Rutas_Despiece!C:C,MATCH($F810,$D:$D,0))</f>
        <v>Rutas_Habituales_Central</v>
      </c>
      <c r="H810" t="str">
        <f ca="1">INDEX(Rutas_Despiece!$D:$D,MATCH($F810,$D:$D,0))</f>
        <v>Ruta 5_16</v>
      </c>
      <c r="I810">
        <f ca="1">INDEX(Rutas_Despiece!$J:$J,MATCH($F810,$D:$D,0))</f>
        <v>41.6725548</v>
      </c>
      <c r="J810">
        <f ca="1">INDEX(Rutas_Despiece!$K:$K,MATCH($F810,$D:$D,0))</f>
        <v>-0.89263630000000005</v>
      </c>
      <c r="L810" t="str">
        <f ca="1">INDEX(Rutas_Despiece!$F:$F,MATCH($F810,$D:$D,0))&amp;" "&amp;INDEX(Rutas_Despiece!$G:$G,MATCH($F810,$D:$D,0))</f>
        <v xml:space="preserve">Pablo Ruiz Picasso  </v>
      </c>
      <c r="M810" t="str">
        <f ca="1">INDEX(Rutas_Despiece!$H:$H,MATCH($F810,$D:$D,0))</f>
        <v>Zaragoza</v>
      </c>
      <c r="N810" t="str">
        <f ca="1">INDEX(Rutas_Despiece!$I:$I,MATCH($F810,$D:$D,0))</f>
        <v>Zaragoza, España</v>
      </c>
      <c r="O810" t="str">
        <f ca="1">INDEX(Rutas_Despiece!$L:$L,MATCH($F810,$D:$D,0))</f>
        <v>Esq. Emilia Pardo Bazán</v>
      </c>
      <c r="P810" s="39" t="str">
        <f ca="1">Rutas_Despiece!M810</f>
        <v>Ida</v>
      </c>
      <c r="Q810" s="39" t="str">
        <f ca="1">Rutas_Despiece!N810</f>
        <v>07:14</v>
      </c>
      <c r="R810" s="39">
        <f ca="1">Rutas_Despiece!O810</f>
        <v>0</v>
      </c>
      <c r="S810" s="39">
        <f ca="1">Rutas_Despiece!P810</f>
        <v>0</v>
      </c>
      <c r="T810" s="39">
        <f ca="1">Rutas_Despiece!Q810</f>
        <v>0</v>
      </c>
    </row>
    <row r="811" spans="1:20" x14ac:dyDescent="0.25">
      <c r="A811">
        <f ca="1">IF(Rutas_Despiece!A811&lt;&gt;Rutas_Despiece!A810,1,0)</f>
        <v>0</v>
      </c>
      <c r="B811" s="69" t="s">
        <v>1174</v>
      </c>
      <c r="C811">
        <f t="shared" ca="1" si="49"/>
        <v>1</v>
      </c>
      <c r="D811">
        <f t="shared" ca="1" si="50"/>
        <v>772</v>
      </c>
      <c r="E811">
        <f t="shared" ca="1" si="52"/>
        <v>990</v>
      </c>
      <c r="F811">
        <f t="shared" ca="1" si="51"/>
        <v>808</v>
      </c>
      <c r="G811" t="str">
        <f ca="1">INDEX(Rutas_Despiece!C:C,MATCH($F811,$D:$D,0))</f>
        <v>Rutas_Habituales_Central</v>
      </c>
      <c r="H811" t="str">
        <f ca="1">INDEX(Rutas_Despiece!$D:$D,MATCH($F811,$D:$D,0))</f>
        <v>Ruta 5_16</v>
      </c>
      <c r="I811">
        <f ca="1">INDEX(Rutas_Despiece!$J:$J,MATCH($F811,$D:$D,0))</f>
        <v>41.670422100000003</v>
      </c>
      <c r="J811">
        <f ca="1">INDEX(Rutas_Despiece!$K:$K,MATCH($F811,$D:$D,0))</f>
        <v>-0.89067010000000002</v>
      </c>
      <c r="L811" t="str">
        <f ca="1">INDEX(Rutas_Despiece!$F:$F,MATCH($F811,$D:$D,0))&amp;" "&amp;INDEX(Rutas_Despiece!$G:$G,MATCH($F811,$D:$D,0))</f>
        <v xml:space="preserve">Gómez de Avellaneda  </v>
      </c>
      <c r="M811" t="str">
        <f ca="1">INDEX(Rutas_Despiece!$H:$H,MATCH($F811,$D:$D,0))</f>
        <v>Zaragoza</v>
      </c>
      <c r="N811" t="str">
        <f ca="1">INDEX(Rutas_Despiece!$I:$I,MATCH($F811,$D:$D,0))</f>
        <v>Zaragoza, España</v>
      </c>
      <c r="O811" t="str">
        <f ca="1">INDEX(Rutas_Despiece!$L:$L,MATCH($F811,$D:$D,0))</f>
        <v>Esq. Saiz de Otero - Pd. Bus</v>
      </c>
      <c r="P811" s="39" t="str">
        <f ca="1">Rutas_Despiece!M811</f>
        <v>Ida</v>
      </c>
      <c r="Q811" s="39" t="str">
        <f ca="1">Rutas_Despiece!N811</f>
        <v>07:30</v>
      </c>
      <c r="R811" s="39">
        <f ca="1">Rutas_Despiece!O811</f>
        <v>0</v>
      </c>
      <c r="S811" s="39">
        <f ca="1">Rutas_Despiece!P811</f>
        <v>0</v>
      </c>
      <c r="T811" s="39">
        <f ca="1">Rutas_Despiece!Q811</f>
        <v>0</v>
      </c>
    </row>
    <row r="812" spans="1:20" x14ac:dyDescent="0.25">
      <c r="A812">
        <f ca="1">IF(Rutas_Despiece!A812&lt;&gt;Rutas_Despiece!A811,1,0)</f>
        <v>0</v>
      </c>
      <c r="B812" s="69" t="s">
        <v>1174</v>
      </c>
      <c r="C812">
        <f t="shared" ca="1" si="49"/>
        <v>1</v>
      </c>
      <c r="D812">
        <f t="shared" ca="1" si="50"/>
        <v>773</v>
      </c>
      <c r="E812">
        <f t="shared" ca="1" si="52"/>
        <v>990</v>
      </c>
      <c r="F812">
        <f t="shared" ca="1" si="51"/>
        <v>809</v>
      </c>
      <c r="G812" t="str">
        <f ca="1">INDEX(Rutas_Despiece!C:C,MATCH($F812,$D:$D,0))</f>
        <v>Rutas_Habituales_Central</v>
      </c>
      <c r="H812" t="str">
        <f ca="1">INDEX(Rutas_Despiece!$D:$D,MATCH($F812,$D:$D,0))</f>
        <v>Ruta 5_16</v>
      </c>
      <c r="I812">
        <f ca="1">INDEX(Rutas_Despiece!$J:$J,MATCH($F812,$D:$D,0))</f>
        <v>41.624887999999999</v>
      </c>
      <c r="J812">
        <f ca="1">INDEX(Rutas_Despiece!$K:$K,MATCH($F812,$D:$D,0))</f>
        <v>-0.87636099999999995</v>
      </c>
      <c r="L812" t="str">
        <f ca="1">INDEX(Rutas_Despiece!$F:$F,MATCH($F812,$D:$D,0))&amp;" "&amp;INDEX(Rutas_Despiece!$G:$G,MATCH($F812,$D:$D,0))</f>
        <v xml:space="preserve">Gómez de Avellaneda nº 23 </v>
      </c>
      <c r="M812" t="str">
        <f ca="1">INDEX(Rutas_Despiece!$H:$H,MATCH($F812,$D:$D,0))</f>
        <v>Zaragoza</v>
      </c>
      <c r="N812" t="str">
        <f ca="1">INDEX(Rutas_Despiece!$I:$I,MATCH($F812,$D:$D,0))</f>
        <v>Zaragoza, España</v>
      </c>
      <c r="O812" t="str">
        <f ca="1">INDEX(Rutas_Despiece!$L:$L,MATCH($F812,$D:$D,0))</f>
        <v>Pd. Bus</v>
      </c>
      <c r="P812" s="39" t="str">
        <f ca="1">Rutas_Despiece!M812</f>
        <v>Vuelta</v>
      </c>
      <c r="Q812" s="39" t="str">
        <f ca="1">Rutas_Despiece!N812</f>
        <v/>
      </c>
      <c r="R812" s="39" t="str">
        <f ca="1">Rutas_Despiece!O812</f>
        <v/>
      </c>
      <c r="S812" s="39" t="str">
        <f ca="1">Rutas_Despiece!P812</f>
        <v/>
      </c>
      <c r="T812" s="39" t="str">
        <f ca="1">Rutas_Despiece!Q812</f>
        <v/>
      </c>
    </row>
    <row r="813" spans="1:20" x14ac:dyDescent="0.25">
      <c r="A813">
        <f ca="1">IF(Rutas_Despiece!A813&lt;&gt;Rutas_Despiece!A812,1,0)</f>
        <v>0</v>
      </c>
      <c r="B813" s="69" t="s">
        <v>1174</v>
      </c>
      <c r="C813">
        <f t="shared" ca="1" si="49"/>
        <v>1</v>
      </c>
      <c r="D813">
        <f t="shared" ca="1" si="50"/>
        <v>774</v>
      </c>
      <c r="E813">
        <f t="shared" ca="1" si="52"/>
        <v>990</v>
      </c>
      <c r="F813">
        <f t="shared" ca="1" si="51"/>
        <v>810</v>
      </c>
      <c r="G813" t="str">
        <f ca="1">INDEX(Rutas_Despiece!C:C,MATCH($F813,$D:$D,0))</f>
        <v>Rutas_Habituales_Central</v>
      </c>
      <c r="H813" t="str">
        <f ca="1">INDEX(Rutas_Despiece!$D:$D,MATCH($F813,$D:$D,0))</f>
        <v>Ruta 5_16</v>
      </c>
      <c r="I813">
        <f ca="1">INDEX(Rutas_Despiece!$J:$J,MATCH($F813,$D:$D,0))</f>
        <v>41.672518799999999</v>
      </c>
      <c r="J813">
        <f ca="1">INDEX(Rutas_Despiece!$K:$K,MATCH($F813,$D:$D,0))</f>
        <v>-0.89072150000000005</v>
      </c>
      <c r="L813" t="str">
        <f ca="1">INDEX(Rutas_Despiece!$F:$F,MATCH($F813,$D:$D,0))&amp;" "&amp;INDEX(Rutas_Despiece!$G:$G,MATCH($F813,$D:$D,0))</f>
        <v xml:space="preserve">María  Zambrano </v>
      </c>
      <c r="M813" t="str">
        <f ca="1">INDEX(Rutas_Despiece!$H:$H,MATCH($F813,$D:$D,0))</f>
        <v>Zaragoza</v>
      </c>
      <c r="N813" t="str">
        <f ca="1">INDEX(Rutas_Despiece!$I:$I,MATCH($F813,$D:$D,0))</f>
        <v>Zaragoza, España</v>
      </c>
      <c r="O813" t="str">
        <f ca="1">INDEX(Rutas_Despiece!$L:$L,MATCH($F813,$D:$D,0))</f>
        <v xml:space="preserve"> M. Zambrano/G. Avellaneda - Paso cebra (?)</v>
      </c>
      <c r="P813" s="39" t="str">
        <f ca="1">Rutas_Despiece!M813</f>
        <v>Vuelta</v>
      </c>
      <c r="Q813" s="39" t="str">
        <f ca="1">Rutas_Despiece!N813</f>
        <v/>
      </c>
      <c r="R813" s="39" t="str">
        <f ca="1">Rutas_Despiece!O813</f>
        <v/>
      </c>
      <c r="S813" s="39" t="str">
        <f ca="1">Rutas_Despiece!P813</f>
        <v/>
      </c>
      <c r="T813" s="39" t="str">
        <f ca="1">Rutas_Despiece!Q813</f>
        <v/>
      </c>
    </row>
    <row r="814" spans="1:20" x14ac:dyDescent="0.25">
      <c r="A814">
        <f ca="1">IF(Rutas_Despiece!A814&lt;&gt;Rutas_Despiece!A813,1,0)</f>
        <v>0</v>
      </c>
      <c r="B814" s="69" t="s">
        <v>1174</v>
      </c>
      <c r="C814">
        <f t="shared" ca="1" si="49"/>
        <v>1</v>
      </c>
      <c r="D814">
        <f t="shared" ca="1" si="50"/>
        <v>775</v>
      </c>
      <c r="E814">
        <f t="shared" ca="1" si="52"/>
        <v>990</v>
      </c>
      <c r="F814">
        <f t="shared" ca="1" si="51"/>
        <v>811</v>
      </c>
      <c r="G814" t="str">
        <f ca="1">INDEX(Rutas_Despiece!C:C,MATCH($F814,$D:$D,0))</f>
        <v>Rutas_Habituales_Central</v>
      </c>
      <c r="H814" t="str">
        <f ca="1">INDEX(Rutas_Despiece!$D:$D,MATCH($F814,$D:$D,0))</f>
        <v>Ruta 5_16</v>
      </c>
      <c r="I814">
        <f ca="1">INDEX(Rutas_Despiece!$J:$J,MATCH($F814,$D:$D,0))</f>
        <v>41.667514500000003</v>
      </c>
      <c r="J814">
        <f ca="1">INDEX(Rutas_Despiece!$K:$K,MATCH($F814,$D:$D,0))</f>
        <v>-0.88693259999999996</v>
      </c>
      <c r="L814" t="str">
        <f ca="1">INDEX(Rutas_Despiece!$F:$F,MATCH($F814,$D:$D,0))&amp;" "&amp;INDEX(Rutas_Despiece!$G:$G,MATCH($F814,$D:$D,0))</f>
        <v xml:space="preserve">María Zambrano  </v>
      </c>
      <c r="M814" t="str">
        <f ca="1">INDEX(Rutas_Despiece!$H:$H,MATCH($F814,$D:$D,0))</f>
        <v>Zaragoza</v>
      </c>
      <c r="N814" t="str">
        <f ca="1">INDEX(Rutas_Despiece!$I:$I,MATCH($F814,$D:$D,0))</f>
        <v>Zaragoza, España</v>
      </c>
      <c r="O814" t="str">
        <f ca="1">INDEX(Rutas_Despiece!$L:$L,MATCH($F814,$D:$D,0))</f>
        <v>León Felipe - Pd. Bus</v>
      </c>
      <c r="P814" s="39" t="str">
        <f ca="1">Rutas_Despiece!M814</f>
        <v>Vuelta</v>
      </c>
      <c r="Q814" s="39" t="str">
        <f ca="1">Rutas_Despiece!N814</f>
        <v/>
      </c>
      <c r="R814" s="39" t="str">
        <f ca="1">Rutas_Despiece!O814</f>
        <v/>
      </c>
      <c r="S814" s="39" t="str">
        <f ca="1">Rutas_Despiece!P814</f>
        <v/>
      </c>
      <c r="T814" s="39" t="str">
        <f ca="1">Rutas_Despiece!Q814</f>
        <v/>
      </c>
    </row>
    <row r="815" spans="1:20" x14ac:dyDescent="0.25">
      <c r="A815">
        <f ca="1">IF(Rutas_Despiece!A815&lt;&gt;Rutas_Despiece!A814,1,0)</f>
        <v>0</v>
      </c>
      <c r="B815" s="69" t="s">
        <v>1174</v>
      </c>
      <c r="C815">
        <f t="shared" ca="1" si="49"/>
        <v>1</v>
      </c>
      <c r="D815">
        <f t="shared" ca="1" si="50"/>
        <v>776</v>
      </c>
      <c r="E815">
        <f t="shared" ca="1" si="52"/>
        <v>990</v>
      </c>
      <c r="F815">
        <f t="shared" ca="1" si="51"/>
        <v>812</v>
      </c>
      <c r="G815" t="str">
        <f ca="1">INDEX(Rutas_Despiece!C:C,MATCH($F815,$D:$D,0))</f>
        <v>Rutas_Habituales_Central</v>
      </c>
      <c r="H815" t="str">
        <f ca="1">INDEX(Rutas_Despiece!$D:$D,MATCH($F815,$D:$D,0))</f>
        <v>Ruta 5_16</v>
      </c>
      <c r="I815">
        <f ca="1">INDEX(Rutas_Despiece!$J:$J,MATCH($F815,$D:$D,0))</f>
        <v>41.6692787</v>
      </c>
      <c r="J815">
        <f ca="1">INDEX(Rutas_Despiece!$K:$K,MATCH($F815,$D:$D,0))</f>
        <v>-0.88875950000000004</v>
      </c>
      <c r="L815" t="str">
        <f ca="1">INDEX(Rutas_Despiece!$F:$F,MATCH($F815,$D:$D,0))&amp;" "&amp;INDEX(Rutas_Despiece!$G:$G,MATCH($F815,$D:$D,0))</f>
        <v xml:space="preserve">María Zambrano  </v>
      </c>
      <c r="M815" t="str">
        <f ca="1">INDEX(Rutas_Despiece!$H:$H,MATCH($F815,$D:$D,0))</f>
        <v>Zaragoza</v>
      </c>
      <c r="N815" t="str">
        <f ca="1">INDEX(Rutas_Despiece!$I:$I,MATCH($F815,$D:$D,0))</f>
        <v>Zaragoza, España</v>
      </c>
      <c r="O815" t="str">
        <f ca="1">INDEX(Rutas_Despiece!$L:$L,MATCH($F815,$D:$D,0))</f>
        <v>Pablo Neruda - Pd. Bus</v>
      </c>
      <c r="P815" s="39" t="str">
        <f ca="1">Rutas_Despiece!M815</f>
        <v>Vuelta</v>
      </c>
      <c r="Q815" s="39" t="str">
        <f ca="1">Rutas_Despiece!N815</f>
        <v/>
      </c>
      <c r="R815" s="39" t="str">
        <f ca="1">Rutas_Despiece!O815</f>
        <v/>
      </c>
      <c r="S815" s="39" t="str">
        <f ca="1">Rutas_Despiece!P815</f>
        <v/>
      </c>
      <c r="T815" s="39" t="str">
        <f ca="1">Rutas_Despiece!Q815</f>
        <v/>
      </c>
    </row>
    <row r="816" spans="1:20" x14ac:dyDescent="0.25">
      <c r="A816">
        <f ca="1">IF(Rutas_Despiece!A816&lt;&gt;Rutas_Despiece!A815,1,0)</f>
        <v>0</v>
      </c>
      <c r="B816" s="69" t="s">
        <v>1174</v>
      </c>
      <c r="C816">
        <f t="shared" ca="1" si="49"/>
        <v>1</v>
      </c>
      <c r="D816">
        <f t="shared" ca="1" si="50"/>
        <v>777</v>
      </c>
      <c r="E816">
        <f t="shared" ca="1" si="52"/>
        <v>990</v>
      </c>
      <c r="F816">
        <f t="shared" ca="1" si="51"/>
        <v>813</v>
      </c>
      <c r="G816" t="str">
        <f ca="1">INDEX(Rutas_Despiece!C:C,MATCH($F816,$D:$D,0))</f>
        <v>Rutas_Habituales_Central</v>
      </c>
      <c r="H816" t="str">
        <f ca="1">INDEX(Rutas_Despiece!$D:$D,MATCH($F816,$D:$D,0))</f>
        <v>Ruta 5_16</v>
      </c>
      <c r="I816">
        <f ca="1">INDEX(Rutas_Despiece!$J:$J,MATCH($F816,$D:$D,0))</f>
        <v>41.6692787</v>
      </c>
      <c r="J816">
        <f ca="1">INDEX(Rutas_Despiece!$K:$K,MATCH($F816,$D:$D,0))</f>
        <v>-0.88875950000000004</v>
      </c>
      <c r="L816" t="str">
        <f ca="1">INDEX(Rutas_Despiece!$F:$F,MATCH($F816,$D:$D,0))&amp;" "&amp;INDEX(Rutas_Despiece!$G:$G,MATCH($F816,$D:$D,0))</f>
        <v xml:space="preserve">María Zambrano  </v>
      </c>
      <c r="M816" t="str">
        <f ca="1">INDEX(Rutas_Despiece!$H:$H,MATCH($F816,$D:$D,0))</f>
        <v>Zaragoza</v>
      </c>
      <c r="N816" t="str">
        <f ca="1">INDEX(Rutas_Despiece!$I:$I,MATCH($F816,$D:$D,0))</f>
        <v>Zaragoza, España</v>
      </c>
      <c r="O816" t="str">
        <f ca="1">INDEX(Rutas_Despiece!$L:$L,MATCH($F816,$D:$D,0))</f>
        <v>Pablo Neruda - Pd. Bus</v>
      </c>
      <c r="P816" s="39" t="str">
        <f ca="1">Rutas_Despiece!M816</f>
        <v>Vuelta</v>
      </c>
      <c r="Q816" s="39" t="str">
        <f ca="1">Rutas_Despiece!N816</f>
        <v/>
      </c>
      <c r="R816" s="39" t="str">
        <f ca="1">Rutas_Despiece!O816</f>
        <v/>
      </c>
      <c r="S816" s="39" t="str">
        <f ca="1">Rutas_Despiece!P816</f>
        <v/>
      </c>
      <c r="T816" s="39" t="str">
        <f ca="1">Rutas_Despiece!Q816</f>
        <v/>
      </c>
    </row>
    <row r="817" spans="1:20" x14ac:dyDescent="0.25">
      <c r="A817">
        <f ca="1">IF(Rutas_Despiece!A817&lt;&gt;Rutas_Despiece!A816,1,0)</f>
        <v>0</v>
      </c>
      <c r="B817" s="69" t="s">
        <v>1174</v>
      </c>
      <c r="C817">
        <f t="shared" ca="1" si="49"/>
        <v>1</v>
      </c>
      <c r="D817">
        <f t="shared" ca="1" si="50"/>
        <v>778</v>
      </c>
      <c r="E817">
        <f t="shared" ca="1" si="52"/>
        <v>990</v>
      </c>
      <c r="F817">
        <f t="shared" ca="1" si="51"/>
        <v>814</v>
      </c>
      <c r="G817" t="str">
        <f ca="1">INDEX(Rutas_Despiece!C:C,MATCH($F817,$D:$D,0))</f>
        <v>Rutas_Habituales_Central</v>
      </c>
      <c r="H817" t="str">
        <f ca="1">INDEX(Rutas_Despiece!$D:$D,MATCH($F817,$D:$D,0))</f>
        <v>Ruta 5_16</v>
      </c>
      <c r="I817">
        <f ca="1">INDEX(Rutas_Despiece!$J:$J,MATCH($F817,$D:$D,0))</f>
        <v>41.6725548</v>
      </c>
      <c r="J817">
        <f ca="1">INDEX(Rutas_Despiece!$K:$K,MATCH($F817,$D:$D,0))</f>
        <v>-0.89263630000000005</v>
      </c>
      <c r="L817" t="str">
        <f ca="1">INDEX(Rutas_Despiece!$F:$F,MATCH($F817,$D:$D,0))&amp;" "&amp;INDEX(Rutas_Despiece!$G:$G,MATCH($F817,$D:$D,0))</f>
        <v xml:space="preserve">Pablo Ruiz Picasso  </v>
      </c>
      <c r="M817" t="str">
        <f ca="1">INDEX(Rutas_Despiece!$H:$H,MATCH($F817,$D:$D,0))</f>
        <v>Zaragoza</v>
      </c>
      <c r="N817" t="str">
        <f ca="1">INDEX(Rutas_Despiece!$I:$I,MATCH($F817,$D:$D,0))</f>
        <v>Zaragoza, España</v>
      </c>
      <c r="O817" t="str">
        <f ca="1">INDEX(Rutas_Despiece!$L:$L,MATCH($F817,$D:$D,0))</f>
        <v>Esq. Emilia Pardo Bazán</v>
      </c>
      <c r="P817" s="39" t="str">
        <f ca="1">Rutas_Despiece!M817</f>
        <v>Vuelta</v>
      </c>
      <c r="Q817" s="39" t="str">
        <f ca="1">Rutas_Despiece!N817</f>
        <v/>
      </c>
      <c r="R817" s="39" t="str">
        <f ca="1">Rutas_Despiece!O817</f>
        <v/>
      </c>
      <c r="S817" s="39" t="str">
        <f ca="1">Rutas_Despiece!P817</f>
        <v/>
      </c>
      <c r="T817" s="39" t="str">
        <f ca="1">Rutas_Despiece!Q817</f>
        <v/>
      </c>
    </row>
    <row r="818" spans="1:20" x14ac:dyDescent="0.25">
      <c r="A818">
        <f ca="1">IF(Rutas_Despiece!A818&lt;&gt;Rutas_Despiece!A817,1,0)</f>
        <v>0</v>
      </c>
      <c r="B818" s="69" t="s">
        <v>1174</v>
      </c>
      <c r="C818">
        <f t="shared" ca="1" si="49"/>
        <v>1</v>
      </c>
      <c r="D818">
        <f t="shared" ca="1" si="50"/>
        <v>779</v>
      </c>
      <c r="E818">
        <f t="shared" ca="1" si="52"/>
        <v>990</v>
      </c>
      <c r="F818">
        <f t="shared" ca="1" si="51"/>
        <v>815</v>
      </c>
      <c r="G818" t="str">
        <f ca="1">INDEX(Rutas_Despiece!C:C,MATCH($F818,$D:$D,0))</f>
        <v>Rutas_Habituales_Central</v>
      </c>
      <c r="H818" t="str">
        <f ca="1">INDEX(Rutas_Despiece!$D:$D,MATCH($F818,$D:$D,0))</f>
        <v>Ruta 6_16</v>
      </c>
      <c r="I818">
        <f ca="1">INDEX(Rutas_Despiece!$J:$J,MATCH($F818,$D:$D,0))</f>
        <v>41.636259600000002</v>
      </c>
      <c r="J818">
        <f ca="1">INDEX(Rutas_Despiece!$K:$K,MATCH($F818,$D:$D,0))</f>
        <v>-0.86337140000000001</v>
      </c>
      <c r="L818" t="str">
        <f ca="1">INDEX(Rutas_Despiece!$F:$F,MATCH($F818,$D:$D,0))&amp;" "&amp;INDEX(Rutas_Despiece!$G:$G,MATCH($F818,$D:$D,0))</f>
        <v xml:space="preserve">Miguel Servet  </v>
      </c>
      <c r="M818" t="str">
        <f ca="1">INDEX(Rutas_Despiece!$H:$H,MATCH($F818,$D:$D,0))</f>
        <v>Zaragoza</v>
      </c>
      <c r="N818" t="str">
        <f ca="1">INDEX(Rutas_Despiece!$I:$I,MATCH($F818,$D:$D,0))</f>
        <v>Zaragoza, España</v>
      </c>
      <c r="O818" t="str">
        <f ca="1">INDEX(Rutas_Despiece!$L:$L,MATCH($F818,$D:$D,0))</f>
        <v>Frente nº 220 - Pd. Bus</v>
      </c>
      <c r="P818" s="39" t="str">
        <f ca="1">Rutas_Despiece!M818</f>
        <v>Vuelta</v>
      </c>
      <c r="Q818" s="39" t="str">
        <f ca="1">Rutas_Despiece!N818</f>
        <v/>
      </c>
      <c r="R818" s="39" t="str">
        <f ca="1">Rutas_Despiece!O818</f>
        <v/>
      </c>
      <c r="S818" s="39" t="str">
        <f ca="1">Rutas_Despiece!P818</f>
        <v/>
      </c>
      <c r="T818" s="39" t="str">
        <f ca="1">Rutas_Despiece!Q818</f>
        <v/>
      </c>
    </row>
    <row r="819" spans="1:20" x14ac:dyDescent="0.25">
      <c r="A819">
        <f ca="1">IF(Rutas_Despiece!A819&lt;&gt;Rutas_Despiece!A818,1,0)</f>
        <v>0</v>
      </c>
      <c r="B819" s="69" t="s">
        <v>1174</v>
      </c>
      <c r="C819">
        <f t="shared" ca="1" si="49"/>
        <v>1</v>
      </c>
      <c r="D819">
        <f t="shared" ca="1" si="50"/>
        <v>780</v>
      </c>
      <c r="E819">
        <f t="shared" ca="1" si="52"/>
        <v>990</v>
      </c>
      <c r="F819">
        <f t="shared" ca="1" si="51"/>
        <v>816</v>
      </c>
      <c r="G819" t="str">
        <f ca="1">INDEX(Rutas_Despiece!C:C,MATCH($F819,$D:$D,0))</f>
        <v>Rutas_Habituales_Central</v>
      </c>
      <c r="H819" t="str">
        <f ca="1">INDEX(Rutas_Despiece!$D:$D,MATCH($F819,$D:$D,0))</f>
        <v>Ruta 6_16</v>
      </c>
      <c r="I819">
        <f ca="1">INDEX(Rutas_Despiece!$J:$J,MATCH($F819,$D:$D,0))</f>
        <v>41.640816200000003</v>
      </c>
      <c r="J819">
        <f ca="1">INDEX(Rutas_Despiece!$K:$K,MATCH($F819,$D:$D,0))</f>
        <v>-0.86893880000000001</v>
      </c>
      <c r="L819" t="str">
        <f ca="1">INDEX(Rutas_Despiece!$F:$F,MATCH($F819,$D:$D,0))&amp;" "&amp;INDEX(Rutas_Despiece!$G:$G,MATCH($F819,$D:$D,0))</f>
        <v xml:space="preserve">Miguel Servet nº 101 </v>
      </c>
      <c r="M819" t="str">
        <f ca="1">INDEX(Rutas_Despiece!$H:$H,MATCH($F819,$D:$D,0))</f>
        <v>Zaragoza</v>
      </c>
      <c r="N819" t="str">
        <f ca="1">INDEX(Rutas_Despiece!$I:$I,MATCH($F819,$D:$D,0))</f>
        <v>Zaragoza, España</v>
      </c>
      <c r="O819" t="str">
        <f ca="1">INDEX(Rutas_Despiece!$L:$L,MATCH($F819,$D:$D,0))</f>
        <v>Pd. Bus</v>
      </c>
      <c r="P819" s="39" t="str">
        <f ca="1">Rutas_Despiece!M819</f>
        <v>Vuelta</v>
      </c>
      <c r="Q819" s="39" t="str">
        <f ca="1">Rutas_Despiece!N819</f>
        <v/>
      </c>
      <c r="R819" s="39" t="str">
        <f ca="1">Rutas_Despiece!O819</f>
        <v/>
      </c>
      <c r="S819" s="39" t="str">
        <f ca="1">Rutas_Despiece!P819</f>
        <v/>
      </c>
      <c r="T819" s="39" t="str">
        <f ca="1">Rutas_Despiece!Q819</f>
        <v/>
      </c>
    </row>
    <row r="820" spans="1:20" x14ac:dyDescent="0.25">
      <c r="A820">
        <f ca="1">IF(Rutas_Despiece!A820&lt;&gt;Rutas_Despiece!A819,1,0)</f>
        <v>1</v>
      </c>
      <c r="B820" s="69" t="s">
        <v>1174</v>
      </c>
      <c r="C820">
        <f t="shared" ca="1" si="49"/>
        <v>0</v>
      </c>
      <c r="D820">
        <f t="shared" ca="1" si="50"/>
        <v>780</v>
      </c>
      <c r="E820">
        <f t="shared" ca="1" si="52"/>
        <v>990</v>
      </c>
      <c r="F820">
        <f t="shared" ca="1" si="51"/>
        <v>817</v>
      </c>
      <c r="G820" t="str">
        <f ca="1">INDEX(Rutas_Despiece!C:C,MATCH($F820,$D:$D,0))</f>
        <v>Rutas_Habituales_Central</v>
      </c>
      <c r="H820" t="str">
        <f ca="1">INDEX(Rutas_Despiece!$D:$D,MATCH($F820,$D:$D,0))</f>
        <v>Ruta 6_16</v>
      </c>
      <c r="I820">
        <f ca="1">INDEX(Rutas_Despiece!$J:$J,MATCH($F820,$D:$D,0))</f>
        <v>41.646481000000001</v>
      </c>
      <c r="J820">
        <f ca="1">INDEX(Rutas_Despiece!$K:$K,MATCH($F820,$D:$D,0))</f>
        <v>-0.88755300000000004</v>
      </c>
      <c r="L820" t="str">
        <f ca="1">INDEX(Rutas_Despiece!$F:$F,MATCH($F820,$D:$D,0))&amp;" "&amp;INDEX(Rutas_Despiece!$G:$G,MATCH($F820,$D:$D,0))</f>
        <v xml:space="preserve">Miguel Servet nº 63-65 </v>
      </c>
      <c r="M820" t="str">
        <f ca="1">INDEX(Rutas_Despiece!$H:$H,MATCH($F820,$D:$D,0))</f>
        <v>Zaragoza</v>
      </c>
      <c r="N820" t="str">
        <f ca="1">INDEX(Rutas_Despiece!$I:$I,MATCH($F820,$D:$D,0))</f>
        <v>Zaragoza, España</v>
      </c>
      <c r="O820" t="str">
        <f ca="1">INDEX(Rutas_Despiece!$L:$L,MATCH($F820,$D:$D,0))</f>
        <v>Pd. Bus</v>
      </c>
      <c r="P820" s="39" t="str">
        <f ca="1">Rutas_Despiece!M820</f>
        <v>Ida</v>
      </c>
      <c r="Q820" s="39" t="str">
        <f ca="1">Rutas_Despiece!N820</f>
        <v/>
      </c>
      <c r="R820" s="39">
        <f ca="1">Rutas_Despiece!O820</f>
        <v>0</v>
      </c>
      <c r="S820" s="39">
        <f ca="1">Rutas_Despiece!P820</f>
        <v>0</v>
      </c>
      <c r="T820" s="39">
        <f ca="1">Rutas_Despiece!Q820</f>
        <v>0</v>
      </c>
    </row>
    <row r="821" spans="1:20" x14ac:dyDescent="0.25">
      <c r="A821">
        <f ca="1">IF(Rutas_Despiece!A821&lt;&gt;Rutas_Despiece!A820,1,0)</f>
        <v>0</v>
      </c>
      <c r="B821" s="69" t="s">
        <v>1174</v>
      </c>
      <c r="C821">
        <f t="shared" ca="1" si="49"/>
        <v>1</v>
      </c>
      <c r="D821">
        <f t="shared" ca="1" si="50"/>
        <v>781</v>
      </c>
      <c r="E821">
        <f t="shared" ca="1" si="52"/>
        <v>990</v>
      </c>
      <c r="F821">
        <f t="shared" ca="1" si="51"/>
        <v>818</v>
      </c>
      <c r="G821" t="str">
        <f ca="1">INDEX(Rutas_Despiece!C:C,MATCH($F821,$D:$D,0))</f>
        <v>Rutas_Habituales_Central</v>
      </c>
      <c r="H821" t="str">
        <f ca="1">INDEX(Rutas_Despiece!$D:$D,MATCH($F821,$D:$D,0))</f>
        <v>Ruta 6_16</v>
      </c>
      <c r="I821">
        <f ca="1">INDEX(Rutas_Despiece!$J:$J,MATCH($F821,$D:$D,0))</f>
        <v>41.646481000000001</v>
      </c>
      <c r="J821">
        <f ca="1">INDEX(Rutas_Despiece!$K:$K,MATCH($F821,$D:$D,0))</f>
        <v>-0.88755300000000004</v>
      </c>
      <c r="L821" t="str">
        <f ca="1">INDEX(Rutas_Despiece!$F:$F,MATCH($F821,$D:$D,0))&amp;" "&amp;INDEX(Rutas_Despiece!$G:$G,MATCH($F821,$D:$D,0))</f>
        <v xml:space="preserve">Miguel Servet nº 37-39 </v>
      </c>
      <c r="M821" t="str">
        <f ca="1">INDEX(Rutas_Despiece!$H:$H,MATCH($F821,$D:$D,0))</f>
        <v>Zaragoza</v>
      </c>
      <c r="N821" t="str">
        <f ca="1">INDEX(Rutas_Despiece!$I:$I,MATCH($F821,$D:$D,0))</f>
        <v>Zaragoza, España</v>
      </c>
      <c r="O821" t="str">
        <f ca="1">INDEX(Rutas_Despiece!$L:$L,MATCH($F821,$D:$D,0))</f>
        <v>Pd. Bus</v>
      </c>
      <c r="P821" s="39" t="str">
        <f ca="1">Rutas_Despiece!M821</f>
        <v>Ida</v>
      </c>
      <c r="Q821" s="39" t="str">
        <f ca="1">Rutas_Despiece!N821</f>
        <v>06:59</v>
      </c>
      <c r="R821" s="39">
        <f ca="1">Rutas_Despiece!O821</f>
        <v>0</v>
      </c>
      <c r="S821" s="39">
        <f ca="1">Rutas_Despiece!P821</f>
        <v>0</v>
      </c>
      <c r="T821" s="39">
        <f ca="1">Rutas_Despiece!Q821</f>
        <v>0</v>
      </c>
    </row>
    <row r="822" spans="1:20" x14ac:dyDescent="0.25">
      <c r="A822">
        <f ca="1">IF(Rutas_Despiece!A822&lt;&gt;Rutas_Despiece!A821,1,0)</f>
        <v>0</v>
      </c>
      <c r="B822" s="69" t="s">
        <v>1174</v>
      </c>
      <c r="C822">
        <f t="shared" ca="1" si="49"/>
        <v>1</v>
      </c>
      <c r="D822">
        <f t="shared" ca="1" si="50"/>
        <v>782</v>
      </c>
      <c r="E822">
        <f t="shared" ca="1" si="52"/>
        <v>990</v>
      </c>
      <c r="F822">
        <f t="shared" ca="1" si="51"/>
        <v>819</v>
      </c>
      <c r="G822" t="str">
        <f ca="1">INDEX(Rutas_Despiece!C:C,MATCH($F822,$D:$D,0))</f>
        <v>Rutas_Habituales_Central</v>
      </c>
      <c r="H822" t="str">
        <f ca="1">INDEX(Rutas_Despiece!$D:$D,MATCH($F822,$D:$D,0))</f>
        <v>Ruta 6_16</v>
      </c>
      <c r="I822">
        <f ca="1">INDEX(Rutas_Despiece!$J:$J,MATCH($F822,$D:$D,0))</f>
        <v>41.646318000000001</v>
      </c>
      <c r="J822">
        <f ca="1">INDEX(Rutas_Despiece!$K:$K,MATCH($F822,$D:$D,0))</f>
        <v>-0.87181900000000001</v>
      </c>
      <c r="L822" t="str">
        <f ca="1">INDEX(Rutas_Despiece!$F:$F,MATCH($F822,$D:$D,0))&amp;" "&amp;INDEX(Rutas_Despiece!$G:$G,MATCH($F822,$D:$D,0))</f>
        <v>Compromiso de Caspe nº 48</v>
      </c>
      <c r="M822" t="str">
        <f ca="1">INDEX(Rutas_Despiece!$H:$H,MATCH($F822,$D:$D,0))</f>
        <v>Zaragoza</v>
      </c>
      <c r="N822" t="str">
        <f ca="1">INDEX(Rutas_Despiece!$I:$I,MATCH($F822,$D:$D,0))</f>
        <v>Zaragoza, España</v>
      </c>
      <c r="O822" t="str">
        <f ca="1">INDEX(Rutas_Despiece!$L:$L,MATCH($F822,$D:$D,0))</f>
        <v xml:space="preserve">Esq. Doctor Iranzo - Pd. Bus </v>
      </c>
      <c r="P822" s="39" t="str">
        <f ca="1">Rutas_Despiece!M822</f>
        <v>Ida</v>
      </c>
      <c r="Q822" s="39" t="str">
        <f ca="1">Rutas_Despiece!N822</f>
        <v>07:00</v>
      </c>
      <c r="R822" s="39">
        <f ca="1">Rutas_Despiece!O822</f>
        <v>0</v>
      </c>
      <c r="S822" s="39">
        <f ca="1">Rutas_Despiece!P822</f>
        <v>0</v>
      </c>
      <c r="T822" s="39">
        <f ca="1">Rutas_Despiece!Q822</f>
        <v>0</v>
      </c>
    </row>
    <row r="823" spans="1:20" x14ac:dyDescent="0.25">
      <c r="A823">
        <f ca="1">IF(Rutas_Despiece!A823&lt;&gt;Rutas_Despiece!A822,1,0)</f>
        <v>0</v>
      </c>
      <c r="B823" s="69" t="s">
        <v>1174</v>
      </c>
      <c r="C823">
        <f t="shared" ca="1" si="49"/>
        <v>1</v>
      </c>
      <c r="D823">
        <f t="shared" ca="1" si="50"/>
        <v>783</v>
      </c>
      <c r="E823">
        <f t="shared" ca="1" si="52"/>
        <v>990</v>
      </c>
      <c r="F823">
        <f t="shared" ca="1" si="51"/>
        <v>820</v>
      </c>
      <c r="G823" t="str">
        <f ca="1">INDEX(Rutas_Despiece!C:C,MATCH($F823,$D:$D,0))</f>
        <v>Rutas_Habituales_Central</v>
      </c>
      <c r="H823" t="str">
        <f ca="1">INDEX(Rutas_Despiece!$D:$D,MATCH($F823,$D:$D,0))</f>
        <v>Ruta 6_16</v>
      </c>
      <c r="I823">
        <f ca="1">INDEX(Rutas_Despiece!$J:$J,MATCH($F823,$D:$D,0))</f>
        <v>41.646481000000001</v>
      </c>
      <c r="J823">
        <f ca="1">INDEX(Rutas_Despiece!$K:$K,MATCH($F823,$D:$D,0))</f>
        <v>-0.88755300000000004</v>
      </c>
      <c r="L823" t="str">
        <f ca="1">INDEX(Rutas_Despiece!$F:$F,MATCH($F823,$D:$D,0))&amp;" "&amp;INDEX(Rutas_Despiece!$G:$G,MATCH($F823,$D:$D,0))</f>
        <v xml:space="preserve">Salvador Minguijón nº 10-12 </v>
      </c>
      <c r="M823" t="str">
        <f ca="1">INDEX(Rutas_Despiece!$H:$H,MATCH($F823,$D:$D,0))</f>
        <v>Zaragoza</v>
      </c>
      <c r="N823" t="str">
        <f ca="1">INDEX(Rutas_Despiece!$I:$I,MATCH($F823,$D:$D,0))</f>
        <v>Zaragoza, España</v>
      </c>
      <c r="O823" t="str">
        <f ca="1">INDEX(Rutas_Despiece!$L:$L,MATCH($F823,$D:$D,0))</f>
        <v>Pd. Bus</v>
      </c>
      <c r="P823" s="39" t="str">
        <f ca="1">Rutas_Despiece!M823</f>
        <v>Ida</v>
      </c>
      <c r="Q823" s="39" t="str">
        <f ca="1">Rutas_Despiece!N823</f>
        <v>07:01</v>
      </c>
      <c r="R823" s="39">
        <f ca="1">Rutas_Despiece!O823</f>
        <v>0</v>
      </c>
      <c r="S823" s="39">
        <f ca="1">Rutas_Despiece!P823</f>
        <v>0</v>
      </c>
      <c r="T823" s="39">
        <f ca="1">Rutas_Despiece!Q823</f>
        <v>0</v>
      </c>
    </row>
    <row r="824" spans="1:20" x14ac:dyDescent="0.25">
      <c r="A824">
        <f ca="1">IF(Rutas_Despiece!A824&lt;&gt;Rutas_Despiece!A823,1,0)</f>
        <v>0</v>
      </c>
      <c r="B824" s="69" t="s">
        <v>1174</v>
      </c>
      <c r="C824">
        <f t="shared" ca="1" si="49"/>
        <v>1</v>
      </c>
      <c r="D824">
        <f t="shared" ca="1" si="50"/>
        <v>784</v>
      </c>
      <c r="E824">
        <f t="shared" ca="1" si="52"/>
        <v>990</v>
      </c>
      <c r="F824">
        <f t="shared" ca="1" si="51"/>
        <v>821</v>
      </c>
      <c r="G824" t="str">
        <f ca="1">INDEX(Rutas_Despiece!C:C,MATCH($F824,$D:$D,0))</f>
        <v>Rutas_Habituales_Central</v>
      </c>
      <c r="H824" t="str">
        <f ca="1">INDEX(Rutas_Despiece!$D:$D,MATCH($F824,$D:$D,0))</f>
        <v>Ruta 6_16</v>
      </c>
      <c r="I824">
        <f ca="1">INDEX(Rutas_Despiece!$J:$J,MATCH($F824,$D:$D,0))</f>
        <v>41.643559000000003</v>
      </c>
      <c r="J824">
        <f ca="1">INDEX(Rutas_Despiece!$K:$K,MATCH($F824,$D:$D,0))</f>
        <v>-0.86349900000000002</v>
      </c>
      <c r="L824" t="str">
        <f ca="1">INDEX(Rutas_Despiece!$F:$F,MATCH($F824,$D:$D,0))&amp;" "&amp;INDEX(Rutas_Despiece!$G:$G,MATCH($F824,$D:$D,0))</f>
        <v>Salvador Minguijón nº 58</v>
      </c>
      <c r="M824" t="str">
        <f ca="1">INDEX(Rutas_Despiece!$H:$H,MATCH($F824,$D:$D,0))</f>
        <v>Zaragoza</v>
      </c>
      <c r="N824" t="str">
        <f ca="1">INDEX(Rutas_Despiece!$I:$I,MATCH($F824,$D:$D,0))</f>
        <v>Zaragoza, España</v>
      </c>
      <c r="O824">
        <f ca="1">INDEX(Rutas_Despiece!$L:$L,MATCH($F824,$D:$D,0))</f>
        <v>0</v>
      </c>
      <c r="P824" s="39" t="str">
        <f ca="1">Rutas_Despiece!M824</f>
        <v>Ida</v>
      </c>
      <c r="Q824" s="39" t="str">
        <f ca="1">Rutas_Despiece!N824</f>
        <v>07:02</v>
      </c>
      <c r="R824" s="39">
        <f ca="1">Rutas_Despiece!O824</f>
        <v>0</v>
      </c>
      <c r="S824" s="39">
        <f ca="1">Rutas_Despiece!P824</f>
        <v>0</v>
      </c>
      <c r="T824" s="39">
        <f ca="1">Rutas_Despiece!Q824</f>
        <v>0</v>
      </c>
    </row>
    <row r="825" spans="1:20" x14ac:dyDescent="0.25">
      <c r="A825">
        <f ca="1">IF(Rutas_Despiece!A825&lt;&gt;Rutas_Despiece!A824,1,0)</f>
        <v>0</v>
      </c>
      <c r="B825" s="69" t="s">
        <v>1174</v>
      </c>
      <c r="C825">
        <f t="shared" ca="1" si="49"/>
        <v>1</v>
      </c>
      <c r="D825">
        <f t="shared" ca="1" si="50"/>
        <v>785</v>
      </c>
      <c r="E825">
        <f t="shared" ca="1" si="52"/>
        <v>990</v>
      </c>
      <c r="F825">
        <f t="shared" ca="1" si="51"/>
        <v>822</v>
      </c>
      <c r="G825" t="str">
        <f ca="1">INDEX(Rutas_Despiece!C:C,MATCH($F825,$D:$D,0))</f>
        <v>Rutas_Habituales_Central</v>
      </c>
      <c r="H825" t="str">
        <f ca="1">INDEX(Rutas_Despiece!$D:$D,MATCH($F825,$D:$D,0))</f>
        <v>Ruta 6_16</v>
      </c>
      <c r="I825">
        <f ca="1">INDEX(Rutas_Despiece!$J:$J,MATCH($F825,$D:$D,0))</f>
        <v>41.749628000000001</v>
      </c>
      <c r="J825">
        <f ca="1">INDEX(Rutas_Despiece!$K:$K,MATCH($F825,$D:$D,0))</f>
        <v>-1.1755139999999999</v>
      </c>
      <c r="L825" t="str">
        <f ca="1">INDEX(Rutas_Despiece!$F:$F,MATCH($F825,$D:$D,0))&amp;" "&amp;INDEX(Rutas_Despiece!$G:$G,MATCH($F825,$D:$D,0))</f>
        <v xml:space="preserve">Pol. Ind Entrerrios </v>
      </c>
      <c r="M825" t="str">
        <f ca="1">INDEX(Rutas_Despiece!$H:$H,MATCH($F825,$D:$D,0))</f>
        <v>Figueruelas</v>
      </c>
      <c r="N825" t="str">
        <f ca="1">INDEX(Rutas_Despiece!$I:$I,MATCH($F825,$D:$D,0))</f>
        <v>Zaragoza, España</v>
      </c>
      <c r="O825" t="str">
        <f ca="1">INDEX(Rutas_Despiece!$L:$L,MATCH($F825,$D:$D,0))</f>
        <v>Opel Puerta 5</v>
      </c>
      <c r="P825" s="39" t="str">
        <f ca="1">Rutas_Despiece!M825</f>
        <v>Ida</v>
      </c>
      <c r="Q825" s="39" t="str">
        <f ca="1">Rutas_Despiece!N825</f>
        <v>07:03</v>
      </c>
      <c r="R825" s="39">
        <f ca="1">Rutas_Despiece!O825</f>
        <v>0</v>
      </c>
      <c r="S825" s="39">
        <f ca="1">Rutas_Despiece!P825</f>
        <v>0</v>
      </c>
      <c r="T825" s="39">
        <f ca="1">Rutas_Despiece!Q825</f>
        <v>0</v>
      </c>
    </row>
    <row r="826" spans="1:20" x14ac:dyDescent="0.25">
      <c r="A826">
        <f ca="1">IF(Rutas_Despiece!A826&lt;&gt;Rutas_Despiece!A825,1,0)</f>
        <v>0</v>
      </c>
      <c r="B826" s="69" t="s">
        <v>1174</v>
      </c>
      <c r="C826">
        <f t="shared" ca="1" si="49"/>
        <v>1</v>
      </c>
      <c r="D826">
        <f t="shared" ca="1" si="50"/>
        <v>786</v>
      </c>
      <c r="E826">
        <f t="shared" ca="1" si="52"/>
        <v>990</v>
      </c>
      <c r="F826">
        <f t="shared" ca="1" si="51"/>
        <v>823</v>
      </c>
      <c r="G826" t="str">
        <f ca="1">INDEX(Rutas_Despiece!C:C,MATCH($F826,$D:$D,0))</f>
        <v>Rutas_Habituales_Central</v>
      </c>
      <c r="H826" t="str">
        <f ca="1">INDEX(Rutas_Despiece!$D:$D,MATCH($F826,$D:$D,0))</f>
        <v>Ruta 6_16</v>
      </c>
      <c r="I826">
        <f ca="1">INDEX(Rutas_Despiece!$J:$J,MATCH($F826,$D:$D,0))</f>
        <v>41.749628000000001</v>
      </c>
      <c r="J826">
        <f ca="1">INDEX(Rutas_Despiece!$K:$K,MATCH($F826,$D:$D,0))</f>
        <v>-1.1755139999999999</v>
      </c>
      <c r="L826" t="str">
        <f ca="1">INDEX(Rutas_Despiece!$F:$F,MATCH($F826,$D:$D,0))&amp;" "&amp;INDEX(Rutas_Despiece!$G:$G,MATCH($F826,$D:$D,0))</f>
        <v xml:space="preserve">Pol. Ind Entrerrios </v>
      </c>
      <c r="M826" t="str">
        <f ca="1">INDEX(Rutas_Despiece!$H:$H,MATCH($F826,$D:$D,0))</f>
        <v>Figueruelas</v>
      </c>
      <c r="N826" t="str">
        <f ca="1">INDEX(Rutas_Despiece!$I:$I,MATCH($F826,$D:$D,0))</f>
        <v>Zaragoza, España</v>
      </c>
      <c r="O826" t="str">
        <f ca="1">INDEX(Rutas_Despiece!$L:$L,MATCH($F826,$D:$D,0))</f>
        <v>Opel Puerta 5</v>
      </c>
      <c r="P826" s="39" t="str">
        <f ca="1">Rutas_Despiece!M826</f>
        <v>Ida</v>
      </c>
      <c r="Q826" s="39" t="str">
        <f ca="1">Rutas_Despiece!N826</f>
        <v>07:05</v>
      </c>
      <c r="R826" s="39">
        <f ca="1">Rutas_Despiece!O826</f>
        <v>0</v>
      </c>
      <c r="S826" s="39">
        <f ca="1">Rutas_Despiece!P826</f>
        <v>0</v>
      </c>
      <c r="T826" s="39">
        <f ca="1">Rutas_Despiece!Q826</f>
        <v>0</v>
      </c>
    </row>
    <row r="827" spans="1:20" x14ac:dyDescent="0.25">
      <c r="A827">
        <f ca="1">IF(Rutas_Despiece!A827&lt;&gt;Rutas_Despiece!A826,1,0)</f>
        <v>0</v>
      </c>
      <c r="B827" s="69" t="s">
        <v>1174</v>
      </c>
      <c r="C827">
        <f t="shared" ca="1" si="49"/>
        <v>1</v>
      </c>
      <c r="D827">
        <f t="shared" ca="1" si="50"/>
        <v>787</v>
      </c>
      <c r="E827">
        <f t="shared" ca="1" si="52"/>
        <v>990</v>
      </c>
      <c r="F827">
        <f t="shared" ca="1" si="51"/>
        <v>824</v>
      </c>
      <c r="G827" t="str">
        <f ca="1">INDEX(Rutas_Despiece!C:C,MATCH($F827,$D:$D,0))</f>
        <v>Rutas_Habituales_Central</v>
      </c>
      <c r="H827" t="str">
        <f ca="1">INDEX(Rutas_Despiece!$D:$D,MATCH($F827,$D:$D,0))</f>
        <v>Ruta 6_16</v>
      </c>
      <c r="I827">
        <f ca="1">INDEX(Rutas_Despiece!$J:$J,MATCH($F827,$D:$D,0))</f>
        <v>41.636259600000002</v>
      </c>
      <c r="J827">
        <f ca="1">INDEX(Rutas_Despiece!$K:$K,MATCH($F827,$D:$D,0))</f>
        <v>-0.86337140000000001</v>
      </c>
      <c r="L827" t="str">
        <f ca="1">INDEX(Rutas_Despiece!$F:$F,MATCH($F827,$D:$D,0))&amp;" "&amp;INDEX(Rutas_Despiece!$G:$G,MATCH($F827,$D:$D,0))</f>
        <v xml:space="preserve">Miguel Servet  </v>
      </c>
      <c r="M827" t="str">
        <f ca="1">INDEX(Rutas_Despiece!$H:$H,MATCH($F827,$D:$D,0))</f>
        <v>Zaragoza</v>
      </c>
      <c r="N827" t="str">
        <f ca="1">INDEX(Rutas_Despiece!$I:$I,MATCH($F827,$D:$D,0))</f>
        <v>Zaragoza, España</v>
      </c>
      <c r="O827" t="str">
        <f ca="1">INDEX(Rutas_Despiece!$L:$L,MATCH($F827,$D:$D,0))</f>
        <v>Frente nº 220 - Pd. Bus</v>
      </c>
      <c r="P827" s="39" t="str">
        <f ca="1">Rutas_Despiece!M827</f>
        <v>Ida</v>
      </c>
      <c r="Q827" s="39" t="str">
        <f ca="1">Rutas_Despiece!N827</f>
        <v>07:06</v>
      </c>
      <c r="R827" s="39">
        <f ca="1">Rutas_Despiece!O827</f>
        <v>0</v>
      </c>
      <c r="S827" s="39">
        <f ca="1">Rutas_Despiece!P827</f>
        <v>0</v>
      </c>
      <c r="T827" s="39">
        <f ca="1">Rutas_Despiece!Q827</f>
        <v>0</v>
      </c>
    </row>
    <row r="828" spans="1:20" x14ac:dyDescent="0.25">
      <c r="A828">
        <f ca="1">IF(Rutas_Despiece!A828&lt;&gt;Rutas_Despiece!A827,1,0)</f>
        <v>0</v>
      </c>
      <c r="B828" s="69" t="s">
        <v>1174</v>
      </c>
      <c r="C828">
        <f t="shared" ca="1" si="49"/>
        <v>1</v>
      </c>
      <c r="D828">
        <f t="shared" ca="1" si="50"/>
        <v>788</v>
      </c>
      <c r="E828">
        <f t="shared" ca="1" si="52"/>
        <v>990</v>
      </c>
      <c r="F828">
        <f t="shared" ca="1" si="51"/>
        <v>825</v>
      </c>
      <c r="G828" t="str">
        <f ca="1">INDEX(Rutas_Despiece!C:C,MATCH($F828,$D:$D,0))</f>
        <v>Rutas_Habituales_Central</v>
      </c>
      <c r="H828" t="str">
        <f ca="1">INDEX(Rutas_Despiece!$D:$D,MATCH($F828,$D:$D,0))</f>
        <v>Ruta 6_16</v>
      </c>
      <c r="I828">
        <f ca="1">INDEX(Rutas_Despiece!$J:$J,MATCH($F828,$D:$D,0))</f>
        <v>41.640816200000003</v>
      </c>
      <c r="J828">
        <f ca="1">INDEX(Rutas_Despiece!$K:$K,MATCH($F828,$D:$D,0))</f>
        <v>-0.86893880000000001</v>
      </c>
      <c r="L828" t="str">
        <f ca="1">INDEX(Rutas_Despiece!$F:$F,MATCH($F828,$D:$D,0))&amp;" "&amp;INDEX(Rutas_Despiece!$G:$G,MATCH($F828,$D:$D,0))</f>
        <v xml:space="preserve">Miguel Servet nº 101 </v>
      </c>
      <c r="M828" t="str">
        <f ca="1">INDEX(Rutas_Despiece!$H:$H,MATCH($F828,$D:$D,0))</f>
        <v>Zaragoza</v>
      </c>
      <c r="N828" t="str">
        <f ca="1">INDEX(Rutas_Despiece!$I:$I,MATCH($F828,$D:$D,0))</f>
        <v>Zaragoza, España</v>
      </c>
      <c r="O828" t="str">
        <f ca="1">INDEX(Rutas_Despiece!$L:$L,MATCH($F828,$D:$D,0))</f>
        <v>Pd. Bus</v>
      </c>
      <c r="P828" s="39" t="str">
        <f ca="1">Rutas_Despiece!M828</f>
        <v>Ida</v>
      </c>
      <c r="Q828" s="39" t="str">
        <f ca="1">Rutas_Despiece!N828</f>
        <v>07:07</v>
      </c>
      <c r="R828" s="39">
        <f ca="1">Rutas_Despiece!O828</f>
        <v>0</v>
      </c>
      <c r="S828" s="39">
        <f ca="1">Rutas_Despiece!P828</f>
        <v>0</v>
      </c>
      <c r="T828" s="39">
        <f ca="1">Rutas_Despiece!Q828</f>
        <v>0</v>
      </c>
    </row>
    <row r="829" spans="1:20" x14ac:dyDescent="0.25">
      <c r="A829">
        <f ca="1">IF(Rutas_Despiece!A829&lt;&gt;Rutas_Despiece!A828,1,0)</f>
        <v>0</v>
      </c>
      <c r="B829" s="69" t="s">
        <v>1174</v>
      </c>
      <c r="C829">
        <f t="shared" ca="1" si="49"/>
        <v>1</v>
      </c>
      <c r="D829">
        <f t="shared" ca="1" si="50"/>
        <v>789</v>
      </c>
      <c r="E829">
        <f t="shared" ca="1" si="52"/>
        <v>990</v>
      </c>
      <c r="F829">
        <f t="shared" ca="1" si="51"/>
        <v>826</v>
      </c>
      <c r="G829" t="str">
        <f ca="1">INDEX(Rutas_Despiece!C:C,MATCH($F829,$D:$D,0))</f>
        <v>Rutas_Habituales_Central</v>
      </c>
      <c r="H829" t="str">
        <f ca="1">INDEX(Rutas_Despiece!$D:$D,MATCH($F829,$D:$D,0))</f>
        <v>Ruta 6_16</v>
      </c>
      <c r="I829">
        <f ca="1">INDEX(Rutas_Despiece!$J:$J,MATCH($F829,$D:$D,0))</f>
        <v>41.646481000000001</v>
      </c>
      <c r="J829">
        <f ca="1">INDEX(Rutas_Despiece!$K:$K,MATCH($F829,$D:$D,0))</f>
        <v>-0.88755300000000004</v>
      </c>
      <c r="L829" t="str">
        <f ca="1">INDEX(Rutas_Despiece!$F:$F,MATCH($F829,$D:$D,0))&amp;" "&amp;INDEX(Rutas_Despiece!$G:$G,MATCH($F829,$D:$D,0))</f>
        <v xml:space="preserve">Miguel Servet nº 63-65 </v>
      </c>
      <c r="M829" t="str">
        <f ca="1">INDEX(Rutas_Despiece!$H:$H,MATCH($F829,$D:$D,0))</f>
        <v>Zaragoza</v>
      </c>
      <c r="N829" t="str">
        <f ca="1">INDEX(Rutas_Despiece!$I:$I,MATCH($F829,$D:$D,0))</f>
        <v>Zaragoza, España</v>
      </c>
      <c r="O829" t="str">
        <f ca="1">INDEX(Rutas_Despiece!$L:$L,MATCH($F829,$D:$D,0))</f>
        <v>Pd. Bus</v>
      </c>
      <c r="P829" s="39" t="str">
        <f ca="1">Rutas_Despiece!M829</f>
        <v>Ida</v>
      </c>
      <c r="Q829" s="39" t="str">
        <f ca="1">Rutas_Despiece!N829</f>
        <v>07:30</v>
      </c>
      <c r="R829" s="39">
        <f ca="1">Rutas_Despiece!O829</f>
        <v>0</v>
      </c>
      <c r="S829" s="39">
        <f ca="1">Rutas_Despiece!P829</f>
        <v>0</v>
      </c>
      <c r="T829" s="39">
        <f ca="1">Rutas_Despiece!Q829</f>
        <v>0</v>
      </c>
    </row>
    <row r="830" spans="1:20" x14ac:dyDescent="0.25">
      <c r="A830">
        <f ca="1">IF(Rutas_Despiece!A830&lt;&gt;Rutas_Despiece!A829,1,0)</f>
        <v>0</v>
      </c>
      <c r="B830" s="69" t="s">
        <v>1174</v>
      </c>
      <c r="C830">
        <f t="shared" ca="1" si="49"/>
        <v>1</v>
      </c>
      <c r="D830">
        <f t="shared" ca="1" si="50"/>
        <v>790</v>
      </c>
      <c r="E830">
        <f t="shared" ca="1" si="52"/>
        <v>990</v>
      </c>
      <c r="F830">
        <f t="shared" ca="1" si="51"/>
        <v>827</v>
      </c>
      <c r="G830" t="str">
        <f ca="1">INDEX(Rutas_Despiece!C:C,MATCH($F830,$D:$D,0))</f>
        <v>Rutas_Habituales_Central</v>
      </c>
      <c r="H830" t="str">
        <f ca="1">INDEX(Rutas_Despiece!$D:$D,MATCH($F830,$D:$D,0))</f>
        <v>Ruta 6_16</v>
      </c>
      <c r="I830">
        <f ca="1">INDEX(Rutas_Despiece!$J:$J,MATCH($F830,$D:$D,0))</f>
        <v>41.646481000000001</v>
      </c>
      <c r="J830">
        <f ca="1">INDEX(Rutas_Despiece!$K:$K,MATCH($F830,$D:$D,0))</f>
        <v>-0.88755300000000004</v>
      </c>
      <c r="L830" t="str">
        <f ca="1">INDEX(Rutas_Despiece!$F:$F,MATCH($F830,$D:$D,0))&amp;" "&amp;INDEX(Rutas_Despiece!$G:$G,MATCH($F830,$D:$D,0))</f>
        <v xml:space="preserve">Miguel Servet nº 37-39 </v>
      </c>
      <c r="M830" t="str">
        <f ca="1">INDEX(Rutas_Despiece!$H:$H,MATCH($F830,$D:$D,0))</f>
        <v>Zaragoza</v>
      </c>
      <c r="N830" t="str">
        <f ca="1">INDEX(Rutas_Despiece!$I:$I,MATCH($F830,$D:$D,0))</f>
        <v>Zaragoza, España</v>
      </c>
      <c r="O830" t="str">
        <f ca="1">INDEX(Rutas_Despiece!$L:$L,MATCH($F830,$D:$D,0))</f>
        <v>Pd. Bus</v>
      </c>
      <c r="P830" s="39" t="str">
        <f ca="1">Rutas_Despiece!M830</f>
        <v>Vuelta</v>
      </c>
      <c r="Q830" s="39" t="str">
        <f ca="1">Rutas_Despiece!N830</f>
        <v/>
      </c>
      <c r="R830" s="39" t="str">
        <f ca="1">Rutas_Despiece!O830</f>
        <v/>
      </c>
      <c r="S830" s="39" t="str">
        <f ca="1">Rutas_Despiece!P830</f>
        <v/>
      </c>
      <c r="T830" s="39" t="str">
        <f ca="1">Rutas_Despiece!Q830</f>
        <v/>
      </c>
    </row>
    <row r="831" spans="1:20" x14ac:dyDescent="0.25">
      <c r="A831">
        <f ca="1">IF(Rutas_Despiece!A831&lt;&gt;Rutas_Despiece!A830,1,0)</f>
        <v>0</v>
      </c>
      <c r="B831" s="69" t="s">
        <v>1174</v>
      </c>
      <c r="C831">
        <f t="shared" ca="1" si="49"/>
        <v>1</v>
      </c>
      <c r="D831">
        <f t="shared" ca="1" si="50"/>
        <v>791</v>
      </c>
      <c r="E831">
        <f t="shared" ca="1" si="52"/>
        <v>990</v>
      </c>
      <c r="F831">
        <f t="shared" ca="1" si="51"/>
        <v>828</v>
      </c>
      <c r="G831" t="str">
        <f ca="1">INDEX(Rutas_Despiece!C:C,MATCH($F831,$D:$D,0))</f>
        <v>Rutas_Habituales_Central</v>
      </c>
      <c r="H831" t="str">
        <f ca="1">INDEX(Rutas_Despiece!$D:$D,MATCH($F831,$D:$D,0))</f>
        <v>Ruta 6_16</v>
      </c>
      <c r="I831">
        <f ca="1">INDEX(Rutas_Despiece!$J:$J,MATCH($F831,$D:$D,0))</f>
        <v>41.646318000000001</v>
      </c>
      <c r="J831">
        <f ca="1">INDEX(Rutas_Despiece!$K:$K,MATCH($F831,$D:$D,0))</f>
        <v>-0.87181900000000001</v>
      </c>
      <c r="L831" t="str">
        <f ca="1">INDEX(Rutas_Despiece!$F:$F,MATCH($F831,$D:$D,0))&amp;" "&amp;INDEX(Rutas_Despiece!$G:$G,MATCH($F831,$D:$D,0))</f>
        <v>Compromiso de Caspe nº 48</v>
      </c>
      <c r="M831" t="str">
        <f ca="1">INDEX(Rutas_Despiece!$H:$H,MATCH($F831,$D:$D,0))</f>
        <v>Zaragoza</v>
      </c>
      <c r="N831" t="str">
        <f ca="1">INDEX(Rutas_Despiece!$I:$I,MATCH($F831,$D:$D,0))</f>
        <v>Zaragoza, España</v>
      </c>
      <c r="O831" t="str">
        <f ca="1">INDEX(Rutas_Despiece!$L:$L,MATCH($F831,$D:$D,0))</f>
        <v xml:space="preserve">Esq. Doctor Iranzo - Pd. Bus </v>
      </c>
      <c r="P831" s="39" t="str">
        <f ca="1">Rutas_Despiece!M831</f>
        <v>Vuelta</v>
      </c>
      <c r="Q831" s="39" t="str">
        <f ca="1">Rutas_Despiece!N831</f>
        <v/>
      </c>
      <c r="R831" s="39" t="str">
        <f ca="1">Rutas_Despiece!O831</f>
        <v/>
      </c>
      <c r="S831" s="39" t="str">
        <f ca="1">Rutas_Despiece!P831</f>
        <v/>
      </c>
      <c r="T831" s="39" t="str">
        <f ca="1">Rutas_Despiece!Q831</f>
        <v/>
      </c>
    </row>
    <row r="832" spans="1:20" x14ac:dyDescent="0.25">
      <c r="A832">
        <f ca="1">IF(Rutas_Despiece!A832&lt;&gt;Rutas_Despiece!A831,1,0)</f>
        <v>0</v>
      </c>
      <c r="B832" s="69" t="s">
        <v>1174</v>
      </c>
      <c r="C832">
        <f t="shared" ca="1" si="49"/>
        <v>1</v>
      </c>
      <c r="D832">
        <f t="shared" ca="1" si="50"/>
        <v>792</v>
      </c>
      <c r="E832">
        <f t="shared" ca="1" si="52"/>
        <v>990</v>
      </c>
      <c r="F832">
        <f t="shared" ca="1" si="51"/>
        <v>829</v>
      </c>
      <c r="G832" t="str">
        <f ca="1">INDEX(Rutas_Despiece!C:C,MATCH($F832,$D:$D,0))</f>
        <v>Rutas_Habituales_Central</v>
      </c>
      <c r="H832" t="str">
        <f ca="1">INDEX(Rutas_Despiece!$D:$D,MATCH($F832,$D:$D,0))</f>
        <v>Ruta 6_16</v>
      </c>
      <c r="I832">
        <f ca="1">INDEX(Rutas_Despiece!$J:$J,MATCH($F832,$D:$D,0))</f>
        <v>41.646481000000001</v>
      </c>
      <c r="J832">
        <f ca="1">INDEX(Rutas_Despiece!$K:$K,MATCH($F832,$D:$D,0))</f>
        <v>-0.88755300000000004</v>
      </c>
      <c r="L832" t="str">
        <f ca="1">INDEX(Rutas_Despiece!$F:$F,MATCH($F832,$D:$D,0))&amp;" "&amp;INDEX(Rutas_Despiece!$G:$G,MATCH($F832,$D:$D,0))</f>
        <v xml:space="preserve">Salvador Minguijón nº 10-12 </v>
      </c>
      <c r="M832" t="str">
        <f ca="1">INDEX(Rutas_Despiece!$H:$H,MATCH($F832,$D:$D,0))</f>
        <v>Zaragoza</v>
      </c>
      <c r="N832" t="str">
        <f ca="1">INDEX(Rutas_Despiece!$I:$I,MATCH($F832,$D:$D,0))</f>
        <v>Zaragoza, España</v>
      </c>
      <c r="O832" t="str">
        <f ca="1">INDEX(Rutas_Despiece!$L:$L,MATCH($F832,$D:$D,0))</f>
        <v>Pd. Bus</v>
      </c>
      <c r="P832" s="39" t="str">
        <f ca="1">Rutas_Despiece!M832</f>
        <v>Vuelta</v>
      </c>
      <c r="Q832" s="39" t="str">
        <f ca="1">Rutas_Despiece!N832</f>
        <v/>
      </c>
      <c r="R832" s="39" t="str">
        <f ca="1">Rutas_Despiece!O832</f>
        <v/>
      </c>
      <c r="S832" s="39" t="str">
        <f ca="1">Rutas_Despiece!P832</f>
        <v/>
      </c>
      <c r="T832" s="39" t="str">
        <f ca="1">Rutas_Despiece!Q832</f>
        <v/>
      </c>
    </row>
    <row r="833" spans="1:20" x14ac:dyDescent="0.25">
      <c r="A833">
        <f ca="1">IF(Rutas_Despiece!A833&lt;&gt;Rutas_Despiece!A832,1,0)</f>
        <v>0</v>
      </c>
      <c r="B833" s="69" t="s">
        <v>1174</v>
      </c>
      <c r="C833">
        <f t="shared" ca="1" si="49"/>
        <v>1</v>
      </c>
      <c r="D833">
        <f t="shared" ca="1" si="50"/>
        <v>793</v>
      </c>
      <c r="E833">
        <f t="shared" ca="1" si="52"/>
        <v>990</v>
      </c>
      <c r="F833">
        <f t="shared" ca="1" si="51"/>
        <v>830</v>
      </c>
      <c r="G833" t="str">
        <f ca="1">INDEX(Rutas_Despiece!C:C,MATCH($F833,$D:$D,0))</f>
        <v>Rutas_Habituales_Central</v>
      </c>
      <c r="H833" t="str">
        <f ca="1">INDEX(Rutas_Despiece!$D:$D,MATCH($F833,$D:$D,0))</f>
        <v>Ruta 6_16</v>
      </c>
      <c r="I833">
        <f ca="1">INDEX(Rutas_Despiece!$J:$J,MATCH($F833,$D:$D,0))</f>
        <v>41.643559000000003</v>
      </c>
      <c r="J833">
        <f ca="1">INDEX(Rutas_Despiece!$K:$K,MATCH($F833,$D:$D,0))</f>
        <v>-0.86349900000000002</v>
      </c>
      <c r="L833" t="str">
        <f ca="1">INDEX(Rutas_Despiece!$F:$F,MATCH($F833,$D:$D,0))&amp;" "&amp;INDEX(Rutas_Despiece!$G:$G,MATCH($F833,$D:$D,0))</f>
        <v>Salvador Minguijón nº 58</v>
      </c>
      <c r="M833" t="str">
        <f ca="1">INDEX(Rutas_Despiece!$H:$H,MATCH($F833,$D:$D,0))</f>
        <v>Zaragoza</v>
      </c>
      <c r="N833" t="str">
        <f ca="1">INDEX(Rutas_Despiece!$I:$I,MATCH($F833,$D:$D,0))</f>
        <v>Zaragoza, España</v>
      </c>
      <c r="O833">
        <f ca="1">INDEX(Rutas_Despiece!$L:$L,MATCH($F833,$D:$D,0))</f>
        <v>0</v>
      </c>
      <c r="P833" s="39" t="str">
        <f ca="1">Rutas_Despiece!M833</f>
        <v>Vuelta</v>
      </c>
      <c r="Q833" s="39" t="str">
        <f ca="1">Rutas_Despiece!N833</f>
        <v/>
      </c>
      <c r="R833" s="39" t="str">
        <f ca="1">Rutas_Despiece!O833</f>
        <v/>
      </c>
      <c r="S833" s="39" t="str">
        <f ca="1">Rutas_Despiece!P833</f>
        <v/>
      </c>
      <c r="T833" s="39" t="str">
        <f ca="1">Rutas_Despiece!Q833</f>
        <v/>
      </c>
    </row>
    <row r="834" spans="1:20" x14ac:dyDescent="0.25">
      <c r="A834">
        <f ca="1">IF(Rutas_Despiece!A834&lt;&gt;Rutas_Despiece!A833,1,0)</f>
        <v>0</v>
      </c>
      <c r="B834" s="69" t="s">
        <v>1174</v>
      </c>
      <c r="C834">
        <f t="shared" ca="1" si="49"/>
        <v>1</v>
      </c>
      <c r="D834">
        <f t="shared" ca="1" si="50"/>
        <v>794</v>
      </c>
      <c r="E834">
        <f t="shared" ca="1" si="52"/>
        <v>990</v>
      </c>
      <c r="F834">
        <f t="shared" ca="1" si="51"/>
        <v>831</v>
      </c>
      <c r="G834" t="str">
        <f ca="1">INDEX(Rutas_Despiece!C:C,MATCH($F834,$D:$D,0))</f>
        <v>Rutas_Habituales_Central</v>
      </c>
      <c r="H834" t="str">
        <f ca="1">INDEX(Rutas_Despiece!$D:$D,MATCH($F834,$D:$D,0))</f>
        <v>Ruta 7_16</v>
      </c>
      <c r="I834">
        <f ca="1">INDEX(Rutas_Despiece!$J:$J,MATCH($F834,$D:$D,0))</f>
        <v>41.650743300000002</v>
      </c>
      <c r="J834">
        <f ca="1">INDEX(Rutas_Despiece!$K:$K,MATCH($F834,$D:$D,0))</f>
        <v>-0.87001340000000005</v>
      </c>
      <c r="L834" t="str">
        <f ca="1">INDEX(Rutas_Despiece!$F:$F,MATCH($F834,$D:$D,0))&amp;" "&amp;INDEX(Rutas_Despiece!$G:$G,MATCH($F834,$D:$D,0))</f>
        <v xml:space="preserve">Asalto  </v>
      </c>
      <c r="M834" t="str">
        <f ca="1">INDEX(Rutas_Despiece!$H:$H,MATCH($F834,$D:$D,0))</f>
        <v>Zaragoza</v>
      </c>
      <c r="N834" t="str">
        <f ca="1">INDEX(Rutas_Despiece!$I:$I,MATCH($F834,$D:$D,0))</f>
        <v>Zaragoza, España</v>
      </c>
      <c r="O834" t="str">
        <f ca="1">INDEX(Rutas_Despiece!$L:$L,MATCH($F834,$D:$D,0))</f>
        <v>Museo Centro de Historia</v>
      </c>
      <c r="P834" s="39" t="str">
        <f ca="1">Rutas_Despiece!M834</f>
        <v>Vuelta</v>
      </c>
      <c r="Q834" s="39" t="str">
        <f ca="1">Rutas_Despiece!N834</f>
        <v/>
      </c>
      <c r="R834" s="39" t="str">
        <f ca="1">Rutas_Despiece!O834</f>
        <v/>
      </c>
      <c r="S834" s="39" t="str">
        <f ca="1">Rutas_Despiece!P834</f>
        <v/>
      </c>
      <c r="T834" s="39" t="str">
        <f ca="1">Rutas_Despiece!Q834</f>
        <v/>
      </c>
    </row>
    <row r="835" spans="1:20" x14ac:dyDescent="0.25">
      <c r="A835">
        <f ca="1">IF(Rutas_Despiece!A835&lt;&gt;Rutas_Despiece!A834,1,0)</f>
        <v>0</v>
      </c>
      <c r="B835" s="69" t="s">
        <v>1174</v>
      </c>
      <c r="C835">
        <f t="shared" ref="C835:C898" ca="1" si="53">IF(A835,0,1)</f>
        <v>1</v>
      </c>
      <c r="D835">
        <f t="shared" ca="1" si="50"/>
        <v>795</v>
      </c>
      <c r="E835">
        <f t="shared" ca="1" si="52"/>
        <v>990</v>
      </c>
      <c r="F835">
        <f t="shared" ca="1" si="51"/>
        <v>832</v>
      </c>
      <c r="G835" t="str">
        <f ca="1">INDEX(Rutas_Despiece!C:C,MATCH($F835,$D:$D,0))</f>
        <v>Rutas_Habituales_Central</v>
      </c>
      <c r="H835" t="str">
        <f ca="1">INDEX(Rutas_Despiece!$D:$D,MATCH($F835,$D:$D,0))</f>
        <v>Ruta 7_16</v>
      </c>
      <c r="I835">
        <f ca="1">INDEX(Rutas_Despiece!$J:$J,MATCH($F835,$D:$D,0))</f>
        <v>41.648049999999998</v>
      </c>
      <c r="J835">
        <f ca="1">INDEX(Rutas_Despiece!$K:$K,MATCH($F835,$D:$D,0))</f>
        <v>-0.87726899999999997</v>
      </c>
      <c r="L835" t="str">
        <f ca="1">INDEX(Rutas_Despiece!$F:$F,MATCH($F835,$D:$D,0))&amp;" "&amp;INDEX(Rutas_Despiece!$G:$G,MATCH($F835,$D:$D,0))</f>
        <v xml:space="preserve">Pº La Mina nº 21 </v>
      </c>
      <c r="M835" t="str">
        <f ca="1">INDEX(Rutas_Despiece!$H:$H,MATCH($F835,$D:$D,0))</f>
        <v>Zaragoza</v>
      </c>
      <c r="N835" t="str">
        <f ca="1">INDEX(Rutas_Despiece!$I:$I,MATCH($F835,$D:$D,0))</f>
        <v>Zaragoza, España</v>
      </c>
      <c r="O835" t="str">
        <f ca="1">INDEX(Rutas_Despiece!$L:$L,MATCH($F835,$D:$D,0))</f>
        <v>Edif. Balmes - Pd. Bus</v>
      </c>
      <c r="P835" s="39" t="str">
        <f ca="1">Rutas_Despiece!M835</f>
        <v>Vuelta</v>
      </c>
      <c r="Q835" s="39" t="str">
        <f ca="1">Rutas_Despiece!N835</f>
        <v/>
      </c>
      <c r="R835" s="39" t="str">
        <f ca="1">Rutas_Despiece!O835</f>
        <v/>
      </c>
      <c r="S835" s="39" t="str">
        <f ca="1">Rutas_Despiece!P835</f>
        <v/>
      </c>
      <c r="T835" s="39" t="str">
        <f ca="1">Rutas_Despiece!Q835</f>
        <v/>
      </c>
    </row>
    <row r="836" spans="1:20" x14ac:dyDescent="0.25">
      <c r="A836">
        <f ca="1">IF(Rutas_Despiece!A836&lt;&gt;Rutas_Despiece!A835,1,0)</f>
        <v>0</v>
      </c>
      <c r="B836" s="69" t="s">
        <v>1174</v>
      </c>
      <c r="C836">
        <f t="shared" ca="1" si="53"/>
        <v>1</v>
      </c>
      <c r="D836">
        <f t="shared" ref="D836:D899" ca="1" si="54">D835+C836</f>
        <v>796</v>
      </c>
      <c r="E836">
        <f t="shared" ca="1" si="52"/>
        <v>990</v>
      </c>
      <c r="F836">
        <f t="shared" ref="F836:F899" ca="1" si="55">IF(F835&lt;E836,F835+1,"")</f>
        <v>833</v>
      </c>
      <c r="G836" t="str">
        <f ca="1">INDEX(Rutas_Despiece!C:C,MATCH($F836,$D:$D,0))</f>
        <v>Rutas_Habituales_Central</v>
      </c>
      <c r="H836" t="str">
        <f ca="1">INDEX(Rutas_Despiece!$D:$D,MATCH($F836,$D:$D,0))</f>
        <v>Ruta 7_16</v>
      </c>
      <c r="I836">
        <f ca="1">INDEX(Rutas_Despiece!$J:$J,MATCH($F836,$D:$D,0))</f>
        <v>41.647805099999999</v>
      </c>
      <c r="J836">
        <f ca="1">INDEX(Rutas_Despiece!$K:$K,MATCH($F836,$D:$D,0))</f>
        <v>-0.88227169999999999</v>
      </c>
      <c r="L836" t="str">
        <f ca="1">INDEX(Rutas_Despiece!$F:$F,MATCH($F836,$D:$D,0))&amp;" "&amp;INDEX(Rutas_Despiece!$G:$G,MATCH($F836,$D:$D,0))</f>
        <v xml:space="preserve">Constitución nº 33 </v>
      </c>
      <c r="M836" t="str">
        <f ca="1">INDEX(Rutas_Despiece!$H:$H,MATCH($F836,$D:$D,0))</f>
        <v>Zaragoza</v>
      </c>
      <c r="N836" t="str">
        <f ca="1">INDEX(Rutas_Despiece!$I:$I,MATCH($F836,$D:$D,0))</f>
        <v>Zaragoza, España</v>
      </c>
      <c r="O836" t="str">
        <f ca="1">INDEX(Rutas_Despiece!$L:$L,MATCH($F836,$D:$D,0))</f>
        <v>Pd. Bus</v>
      </c>
      <c r="P836" s="39" t="str">
        <f ca="1">Rutas_Despiece!M836</f>
        <v>Vuelta</v>
      </c>
      <c r="Q836" s="39" t="str">
        <f ca="1">Rutas_Despiece!N836</f>
        <v/>
      </c>
      <c r="R836" s="39" t="str">
        <f ca="1">Rutas_Despiece!O836</f>
        <v/>
      </c>
      <c r="S836" s="39" t="str">
        <f ca="1">Rutas_Despiece!P836</f>
        <v/>
      </c>
      <c r="T836" s="39" t="str">
        <f ca="1">Rutas_Despiece!Q836</f>
        <v/>
      </c>
    </row>
    <row r="837" spans="1:20" x14ac:dyDescent="0.25">
      <c r="A837">
        <f ca="1">IF(Rutas_Despiece!A837&lt;&gt;Rutas_Despiece!A836,1,0)</f>
        <v>0</v>
      </c>
      <c r="B837" s="69" t="s">
        <v>1174</v>
      </c>
      <c r="C837">
        <f t="shared" ca="1" si="53"/>
        <v>1</v>
      </c>
      <c r="D837">
        <f t="shared" ca="1" si="54"/>
        <v>797</v>
      </c>
      <c r="E837">
        <f t="shared" ref="E837:E900" ca="1" si="56">E836</f>
        <v>990</v>
      </c>
      <c r="F837">
        <f t="shared" ca="1" si="55"/>
        <v>834</v>
      </c>
      <c r="G837" t="str">
        <f ca="1">INDEX(Rutas_Despiece!C:C,MATCH($F837,$D:$D,0))</f>
        <v>Rutas_Habituales_Central</v>
      </c>
      <c r="H837" t="str">
        <f ca="1">INDEX(Rutas_Despiece!$D:$D,MATCH($F837,$D:$D,0))</f>
        <v>Ruta 7_16</v>
      </c>
      <c r="I837">
        <f ca="1">INDEX(Rutas_Despiece!$J:$J,MATCH($F837,$D:$D,0))</f>
        <v>41.649940999999998</v>
      </c>
      <c r="J837">
        <f ca="1">INDEX(Rutas_Despiece!$K:$K,MATCH($F837,$D:$D,0))</f>
        <v>-0.88853899999999997</v>
      </c>
      <c r="L837" t="str">
        <f ca="1">INDEX(Rutas_Despiece!$F:$F,MATCH($F837,$D:$D,0))&amp;" "&amp;INDEX(Rutas_Despiece!$G:$G,MATCH($F837,$D:$D,0))</f>
        <v xml:space="preserve">María Agustín nº 20 </v>
      </c>
      <c r="M837" t="str">
        <f ca="1">INDEX(Rutas_Despiece!$H:$H,MATCH($F837,$D:$D,0))</f>
        <v>Zaragoza</v>
      </c>
      <c r="N837" t="str">
        <f ca="1">INDEX(Rutas_Despiece!$I:$I,MATCH($F837,$D:$D,0))</f>
        <v>Zaragoza, España</v>
      </c>
      <c r="O837" t="str">
        <f ca="1">INDEX(Rutas_Despiece!$L:$L,MATCH($F837,$D:$D,0))</f>
        <v>Museo Pablo Serrano - Pd. Bus</v>
      </c>
      <c r="P837" s="39" t="str">
        <f ca="1">Rutas_Despiece!M837</f>
        <v>Vuelta</v>
      </c>
      <c r="Q837" s="39" t="str">
        <f ca="1">Rutas_Despiece!N837</f>
        <v/>
      </c>
      <c r="R837" s="39" t="str">
        <f ca="1">Rutas_Despiece!O837</f>
        <v/>
      </c>
      <c r="S837" s="39" t="str">
        <f ca="1">Rutas_Despiece!P837</f>
        <v/>
      </c>
      <c r="T837" s="39" t="str">
        <f ca="1">Rutas_Despiece!Q837</f>
        <v/>
      </c>
    </row>
    <row r="838" spans="1:20" x14ac:dyDescent="0.25">
      <c r="A838">
        <f ca="1">IF(Rutas_Despiece!A838&lt;&gt;Rutas_Despiece!A837,1,0)</f>
        <v>0</v>
      </c>
      <c r="B838" s="69" t="s">
        <v>1174</v>
      </c>
      <c r="C838">
        <f t="shared" ca="1" si="53"/>
        <v>1</v>
      </c>
      <c r="D838">
        <f t="shared" ca="1" si="54"/>
        <v>798</v>
      </c>
      <c r="E838">
        <f t="shared" ca="1" si="56"/>
        <v>990</v>
      </c>
      <c r="F838">
        <f t="shared" ca="1" si="55"/>
        <v>835</v>
      </c>
      <c r="G838" t="str">
        <f ca="1">INDEX(Rutas_Despiece!C:C,MATCH($F838,$D:$D,0))</f>
        <v>Rutas_Habituales_Central</v>
      </c>
      <c r="H838" t="str">
        <f ca="1">INDEX(Rutas_Despiece!$D:$D,MATCH($F838,$D:$D,0))</f>
        <v>Ruta 7_16</v>
      </c>
      <c r="I838">
        <f ca="1">INDEX(Rutas_Despiece!$J:$J,MATCH($F838,$D:$D,0))</f>
        <v>41.766540900000003</v>
      </c>
      <c r="J838">
        <f ca="1">INDEX(Rutas_Despiece!$K:$K,MATCH($F838,$D:$D,0))</f>
        <v>-1.1260872</v>
      </c>
      <c r="L838" t="str">
        <f ca="1">INDEX(Rutas_Despiece!$F:$F,MATCH($F838,$D:$D,0))&amp;" "&amp;INDEX(Rutas_Despiece!$G:$G,MATCH($F838,$D:$D,0))</f>
        <v xml:space="preserve">Alagón  </v>
      </c>
      <c r="M838" t="str">
        <f ca="1">INDEX(Rutas_Despiece!$H:$H,MATCH($F838,$D:$D,0))</f>
        <v xml:space="preserve">Alagón </v>
      </c>
      <c r="N838" t="str">
        <f ca="1">INDEX(Rutas_Despiece!$I:$I,MATCH($F838,$D:$D,0))</f>
        <v>Zaragoza, España</v>
      </c>
      <c r="O838" t="str">
        <f ca="1">INDEX(Rutas_Despiece!$L:$L,MATCH($F838,$D:$D,0))</f>
        <v>Rotonda - Pd. Bus</v>
      </c>
      <c r="P838" s="39" t="str">
        <f ca="1">Rutas_Despiece!M838</f>
        <v>Vuelta</v>
      </c>
      <c r="Q838" s="39" t="str">
        <f ca="1">Rutas_Despiece!N838</f>
        <v/>
      </c>
      <c r="R838" s="39" t="str">
        <f ca="1">Rutas_Despiece!O838</f>
        <v/>
      </c>
      <c r="S838" s="39" t="str">
        <f ca="1">Rutas_Despiece!P838</f>
        <v/>
      </c>
      <c r="T838" s="39" t="str">
        <f ca="1">Rutas_Despiece!Q838</f>
        <v/>
      </c>
    </row>
    <row r="839" spans="1:20" x14ac:dyDescent="0.25">
      <c r="A839">
        <f ca="1">IF(Rutas_Despiece!A839&lt;&gt;Rutas_Despiece!A838,1,0)</f>
        <v>1</v>
      </c>
      <c r="B839" s="69" t="s">
        <v>1174</v>
      </c>
      <c r="C839">
        <f t="shared" ca="1" si="53"/>
        <v>0</v>
      </c>
      <c r="D839">
        <f t="shared" ca="1" si="54"/>
        <v>798</v>
      </c>
      <c r="E839">
        <f t="shared" ca="1" si="56"/>
        <v>990</v>
      </c>
      <c r="F839">
        <f t="shared" ca="1" si="55"/>
        <v>836</v>
      </c>
      <c r="G839" t="str">
        <f ca="1">INDEX(Rutas_Despiece!C:C,MATCH($F839,$D:$D,0))</f>
        <v>Rutas_Habituales_Central</v>
      </c>
      <c r="H839" t="str">
        <f ca="1">INDEX(Rutas_Despiece!$D:$D,MATCH($F839,$D:$D,0))</f>
        <v>Ruta 7_16</v>
      </c>
      <c r="I839">
        <f ca="1">INDEX(Rutas_Despiece!$J:$J,MATCH($F839,$D:$D,0))</f>
        <v>41.749628000000001</v>
      </c>
      <c r="J839">
        <f ca="1">INDEX(Rutas_Despiece!$K:$K,MATCH($F839,$D:$D,0))</f>
        <v>-1.1755139999999999</v>
      </c>
      <c r="L839" t="str">
        <f ca="1">INDEX(Rutas_Despiece!$F:$F,MATCH($F839,$D:$D,0))&amp;" "&amp;INDEX(Rutas_Despiece!$G:$G,MATCH($F839,$D:$D,0))</f>
        <v xml:space="preserve">Pol. Ind Entrerrios </v>
      </c>
      <c r="M839" t="str">
        <f ca="1">INDEX(Rutas_Despiece!$H:$H,MATCH($F839,$D:$D,0))</f>
        <v>Figueruelas</v>
      </c>
      <c r="N839" t="str">
        <f ca="1">INDEX(Rutas_Despiece!$I:$I,MATCH($F839,$D:$D,0))</f>
        <v>Zaragoza, España</v>
      </c>
      <c r="O839" t="str">
        <f ca="1">INDEX(Rutas_Despiece!$L:$L,MATCH($F839,$D:$D,0))</f>
        <v>Opel Puerta 5</v>
      </c>
      <c r="P839" s="39" t="str">
        <f ca="1">Rutas_Despiece!M839</f>
        <v>Ida</v>
      </c>
      <c r="Q839" s="39" t="str">
        <f ca="1">Rutas_Despiece!N839</f>
        <v/>
      </c>
      <c r="R839" s="39">
        <f ca="1">Rutas_Despiece!O839</f>
        <v>0</v>
      </c>
      <c r="S839" s="39">
        <f ca="1">Rutas_Despiece!P839</f>
        <v>0</v>
      </c>
      <c r="T839" s="39">
        <f ca="1">Rutas_Despiece!Q839</f>
        <v>0</v>
      </c>
    </row>
    <row r="840" spans="1:20" x14ac:dyDescent="0.25">
      <c r="A840">
        <f ca="1">IF(Rutas_Despiece!A840&lt;&gt;Rutas_Despiece!A839,1,0)</f>
        <v>0</v>
      </c>
      <c r="B840" s="69" t="s">
        <v>1174</v>
      </c>
      <c r="C840">
        <f t="shared" ca="1" si="53"/>
        <v>1</v>
      </c>
      <c r="D840">
        <f t="shared" ca="1" si="54"/>
        <v>799</v>
      </c>
      <c r="E840">
        <f t="shared" ca="1" si="56"/>
        <v>990</v>
      </c>
      <c r="F840">
        <f t="shared" ca="1" si="55"/>
        <v>837</v>
      </c>
      <c r="G840" t="str">
        <f ca="1">INDEX(Rutas_Despiece!C:C,MATCH($F840,$D:$D,0))</f>
        <v>Rutas_Habituales_Central</v>
      </c>
      <c r="H840" t="str">
        <f ca="1">INDEX(Rutas_Despiece!$D:$D,MATCH($F840,$D:$D,0))</f>
        <v>Ruta 7_16</v>
      </c>
      <c r="I840">
        <f ca="1">INDEX(Rutas_Despiece!$J:$J,MATCH($F840,$D:$D,0))</f>
        <v>41.749628000000001</v>
      </c>
      <c r="J840">
        <f ca="1">INDEX(Rutas_Despiece!$K:$K,MATCH($F840,$D:$D,0))</f>
        <v>-1.1755139999999999</v>
      </c>
      <c r="L840" t="str">
        <f ca="1">INDEX(Rutas_Despiece!$F:$F,MATCH($F840,$D:$D,0))&amp;" "&amp;INDEX(Rutas_Despiece!$G:$G,MATCH($F840,$D:$D,0))</f>
        <v xml:space="preserve">Pol. Ind Entrerrios </v>
      </c>
      <c r="M840" t="str">
        <f ca="1">INDEX(Rutas_Despiece!$H:$H,MATCH($F840,$D:$D,0))</f>
        <v>Figueruelas</v>
      </c>
      <c r="N840" t="str">
        <f ca="1">INDEX(Rutas_Despiece!$I:$I,MATCH($F840,$D:$D,0))</f>
        <v>Zaragoza, España</v>
      </c>
      <c r="O840" t="str">
        <f ca="1">INDEX(Rutas_Despiece!$L:$L,MATCH($F840,$D:$D,0))</f>
        <v>Opel Puerta 5</v>
      </c>
      <c r="P840" s="39" t="str">
        <f ca="1">Rutas_Despiece!M840</f>
        <v>Ida</v>
      </c>
      <c r="Q840" s="39" t="str">
        <f ca="1">Rutas_Despiece!N840</f>
        <v>07:00</v>
      </c>
      <c r="R840" s="39">
        <f ca="1">Rutas_Despiece!O840</f>
        <v>0</v>
      </c>
      <c r="S840" s="39">
        <f ca="1">Rutas_Despiece!P840</f>
        <v>0</v>
      </c>
      <c r="T840" s="39">
        <f ca="1">Rutas_Despiece!Q840</f>
        <v>0</v>
      </c>
    </row>
    <row r="841" spans="1:20" x14ac:dyDescent="0.25">
      <c r="A841">
        <f ca="1">IF(Rutas_Despiece!A841&lt;&gt;Rutas_Despiece!A840,1,0)</f>
        <v>0</v>
      </c>
      <c r="B841" s="69" t="s">
        <v>1174</v>
      </c>
      <c r="C841">
        <f t="shared" ca="1" si="53"/>
        <v>1</v>
      </c>
      <c r="D841">
        <f t="shared" ca="1" si="54"/>
        <v>800</v>
      </c>
      <c r="E841">
        <f t="shared" ca="1" si="56"/>
        <v>990</v>
      </c>
      <c r="F841">
        <f t="shared" ca="1" si="55"/>
        <v>838</v>
      </c>
      <c r="G841" t="str">
        <f ca="1">INDEX(Rutas_Despiece!C:C,MATCH($F841,$D:$D,0))</f>
        <v>Rutas_Habituales_Central</v>
      </c>
      <c r="H841" t="str">
        <f ca="1">INDEX(Rutas_Despiece!$D:$D,MATCH($F841,$D:$D,0))</f>
        <v>Ruta 7_16</v>
      </c>
      <c r="I841">
        <f ca="1">INDEX(Rutas_Despiece!$J:$J,MATCH($F841,$D:$D,0))</f>
        <v>41.766540900000003</v>
      </c>
      <c r="J841">
        <f ca="1">INDEX(Rutas_Despiece!$K:$K,MATCH($F841,$D:$D,0))</f>
        <v>-1.1260872</v>
      </c>
      <c r="L841" t="str">
        <f ca="1">INDEX(Rutas_Despiece!$F:$F,MATCH($F841,$D:$D,0))&amp;" "&amp;INDEX(Rutas_Despiece!$G:$G,MATCH($F841,$D:$D,0))</f>
        <v xml:space="preserve">Alagón  </v>
      </c>
      <c r="M841" t="str">
        <f ca="1">INDEX(Rutas_Despiece!$H:$H,MATCH($F841,$D:$D,0))</f>
        <v xml:space="preserve">Alagón </v>
      </c>
      <c r="N841" t="str">
        <f ca="1">INDEX(Rutas_Despiece!$I:$I,MATCH($F841,$D:$D,0))</f>
        <v>Zaragoza, España</v>
      </c>
      <c r="O841" t="str">
        <f ca="1">INDEX(Rutas_Despiece!$L:$L,MATCH($F841,$D:$D,0))</f>
        <v>Rotonda - Pd. Bus</v>
      </c>
      <c r="P841" s="39" t="str">
        <f ca="1">Rutas_Despiece!M841</f>
        <v>Ida</v>
      </c>
      <c r="Q841" s="39" t="str">
        <f ca="1">Rutas_Despiece!N841</f>
        <v>07:01</v>
      </c>
      <c r="R841" s="39">
        <f ca="1">Rutas_Despiece!O841</f>
        <v>0</v>
      </c>
      <c r="S841" s="39">
        <f ca="1">Rutas_Despiece!P841</f>
        <v>0</v>
      </c>
      <c r="T841" s="39">
        <f ca="1">Rutas_Despiece!Q841</f>
        <v>0</v>
      </c>
    </row>
    <row r="842" spans="1:20" x14ac:dyDescent="0.25">
      <c r="A842">
        <f ca="1">IF(Rutas_Despiece!A842&lt;&gt;Rutas_Despiece!A841,1,0)</f>
        <v>0</v>
      </c>
      <c r="B842" s="69" t="s">
        <v>1174</v>
      </c>
      <c r="C842">
        <f t="shared" ca="1" si="53"/>
        <v>1</v>
      </c>
      <c r="D842">
        <f t="shared" ca="1" si="54"/>
        <v>801</v>
      </c>
      <c r="E842">
        <f t="shared" ca="1" si="56"/>
        <v>990</v>
      </c>
      <c r="F842">
        <f t="shared" ca="1" si="55"/>
        <v>839</v>
      </c>
      <c r="G842" t="str">
        <f ca="1">INDEX(Rutas_Despiece!C:C,MATCH($F842,$D:$D,0))</f>
        <v>Rutas_Habituales_Central</v>
      </c>
      <c r="H842" t="str">
        <f ca="1">INDEX(Rutas_Despiece!$D:$D,MATCH($F842,$D:$D,0))</f>
        <v>Ruta 7_16</v>
      </c>
      <c r="I842">
        <f ca="1">INDEX(Rutas_Despiece!$J:$J,MATCH($F842,$D:$D,0))</f>
        <v>41.651066800000002</v>
      </c>
      <c r="J842">
        <f ca="1">INDEX(Rutas_Despiece!$K:$K,MATCH($F842,$D:$D,0))</f>
        <v>-0.89020339999999998</v>
      </c>
      <c r="L842" t="str">
        <f ca="1">INDEX(Rutas_Despiece!$F:$F,MATCH($F842,$D:$D,0))&amp;" "&amp;INDEX(Rutas_Despiece!$G:$G,MATCH($F842,$D:$D,0))</f>
        <v xml:space="preserve">Paseo María Agustín  </v>
      </c>
      <c r="M842" t="str">
        <f ca="1">INDEX(Rutas_Despiece!$H:$H,MATCH($F842,$D:$D,0))</f>
        <v>Zaragoza</v>
      </c>
      <c r="N842" t="str">
        <f ca="1">INDEX(Rutas_Despiece!$I:$I,MATCH($F842,$D:$D,0))</f>
        <v>Zaragoza, España</v>
      </c>
      <c r="O842" t="str">
        <f ca="1">INDEX(Rutas_Despiece!$L:$L,MATCH($F842,$D:$D,0))</f>
        <v>Frente Museo Pablo Serrano</v>
      </c>
      <c r="P842" s="39" t="str">
        <f ca="1">Rutas_Despiece!M842</f>
        <v>Ida</v>
      </c>
      <c r="Q842" s="39" t="str">
        <f ca="1">Rutas_Despiece!N842</f>
        <v>07:02</v>
      </c>
      <c r="R842" s="39">
        <f ca="1">Rutas_Despiece!O842</f>
        <v>0</v>
      </c>
      <c r="S842" s="39">
        <f ca="1">Rutas_Despiece!P842</f>
        <v>0</v>
      </c>
      <c r="T842" s="39">
        <f ca="1">Rutas_Despiece!Q842</f>
        <v>0</v>
      </c>
    </row>
    <row r="843" spans="1:20" x14ac:dyDescent="0.25">
      <c r="A843">
        <f ca="1">IF(Rutas_Despiece!A843&lt;&gt;Rutas_Despiece!A842,1,0)</f>
        <v>0</v>
      </c>
      <c r="B843" s="69" t="s">
        <v>1174</v>
      </c>
      <c r="C843">
        <f t="shared" ca="1" si="53"/>
        <v>1</v>
      </c>
      <c r="D843">
        <f t="shared" ca="1" si="54"/>
        <v>802</v>
      </c>
      <c r="E843">
        <f t="shared" ca="1" si="56"/>
        <v>990</v>
      </c>
      <c r="F843">
        <f t="shared" ca="1" si="55"/>
        <v>840</v>
      </c>
      <c r="G843" t="str">
        <f ca="1">INDEX(Rutas_Despiece!C:C,MATCH($F843,$D:$D,0))</f>
        <v>Rutas_Habituales_Central</v>
      </c>
      <c r="H843" t="str">
        <f ca="1">INDEX(Rutas_Despiece!$D:$D,MATCH($F843,$D:$D,0))</f>
        <v>Ruta 7_16</v>
      </c>
      <c r="I843">
        <f ca="1">INDEX(Rutas_Despiece!$J:$J,MATCH($F843,$D:$D,0))</f>
        <v>41.647635600000001</v>
      </c>
      <c r="J843">
        <f ca="1">INDEX(Rutas_Despiece!$K:$K,MATCH($F843,$D:$D,0))</f>
        <v>-0.88415429999999995</v>
      </c>
      <c r="L843" t="str">
        <f ca="1">INDEX(Rutas_Despiece!$F:$F,MATCH($F843,$D:$D,0))&amp;" "&amp;INDEX(Rutas_Despiece!$G:$G,MATCH($F843,$D:$D,0))</f>
        <v xml:space="preserve">Paseo Constitución nº 16 </v>
      </c>
      <c r="M843" t="str">
        <f ca="1">INDEX(Rutas_Despiece!$H:$H,MATCH($F843,$D:$D,0))</f>
        <v>Zaragoza</v>
      </c>
      <c r="N843" t="str">
        <f ca="1">INDEX(Rutas_Despiece!$I:$I,MATCH($F843,$D:$D,0))</f>
        <v>Zaragoza, España</v>
      </c>
      <c r="O843" t="str">
        <f ca="1">INDEX(Rutas_Despiece!$L:$L,MATCH($F843,$D:$D,0))</f>
        <v>Pd. Bus</v>
      </c>
      <c r="P843" s="39" t="str">
        <f ca="1">Rutas_Despiece!M843</f>
        <v>Ida</v>
      </c>
      <c r="Q843" s="39" t="str">
        <f ca="1">Rutas_Despiece!N843</f>
        <v>07:03</v>
      </c>
      <c r="R843" s="39">
        <f ca="1">Rutas_Despiece!O843</f>
        <v>0</v>
      </c>
      <c r="S843" s="39">
        <f ca="1">Rutas_Despiece!P843</f>
        <v>0</v>
      </c>
      <c r="T843" s="39">
        <f ca="1">Rutas_Despiece!Q843</f>
        <v>0</v>
      </c>
    </row>
    <row r="844" spans="1:20" x14ac:dyDescent="0.25">
      <c r="A844">
        <f ca="1">IF(Rutas_Despiece!A844&lt;&gt;Rutas_Despiece!A843,1,0)</f>
        <v>0</v>
      </c>
      <c r="B844" s="69" t="s">
        <v>1174</v>
      </c>
      <c r="C844">
        <f t="shared" ca="1" si="53"/>
        <v>1</v>
      </c>
      <c r="D844">
        <f t="shared" ca="1" si="54"/>
        <v>803</v>
      </c>
      <c r="E844">
        <f t="shared" ca="1" si="56"/>
        <v>990</v>
      </c>
      <c r="F844">
        <f t="shared" ca="1" si="55"/>
        <v>841</v>
      </c>
      <c r="G844" t="str">
        <f ca="1">INDEX(Rutas_Despiece!C:C,MATCH($F844,$D:$D,0))</f>
        <v>Rutas_Habituales_Central</v>
      </c>
      <c r="H844" t="str">
        <f ca="1">INDEX(Rutas_Despiece!$D:$D,MATCH($F844,$D:$D,0))</f>
        <v>Ruta 7_16</v>
      </c>
      <c r="I844">
        <f ca="1">INDEX(Rutas_Despiece!$J:$J,MATCH($F844,$D:$D,0))</f>
        <v>41.648918500000001</v>
      </c>
      <c r="J844">
        <f ca="1">INDEX(Rutas_Despiece!$K:$K,MATCH($F844,$D:$D,0))</f>
        <v>-0.87677159999999998</v>
      </c>
      <c r="L844" t="str">
        <f ca="1">INDEX(Rutas_Despiece!$F:$F,MATCH($F844,$D:$D,0))&amp;" "&amp;INDEX(Rutas_Despiece!$G:$G,MATCH($F844,$D:$D,0))</f>
        <v xml:space="preserve">Paseo La Mina  </v>
      </c>
      <c r="M844" t="str">
        <f ca="1">INDEX(Rutas_Despiece!$H:$H,MATCH($F844,$D:$D,0))</f>
        <v>Zaragoza</v>
      </c>
      <c r="N844" t="str">
        <f ca="1">INDEX(Rutas_Despiece!$I:$I,MATCH($F844,$D:$D,0))</f>
        <v>Zaragoza, España</v>
      </c>
      <c r="O844" t="str">
        <f ca="1">INDEX(Rutas_Despiece!$L:$L,MATCH($F844,$D:$D,0))</f>
        <v>Frente nº 21 - Pd. Bus</v>
      </c>
      <c r="P844" s="39" t="str">
        <f ca="1">Rutas_Despiece!M844</f>
        <v>Ida</v>
      </c>
      <c r="Q844" s="39" t="str">
        <f ca="1">Rutas_Despiece!N844</f>
        <v>07:04</v>
      </c>
      <c r="R844" s="39">
        <f ca="1">Rutas_Despiece!O844</f>
        <v>0</v>
      </c>
      <c r="S844" s="39">
        <f ca="1">Rutas_Despiece!P844</f>
        <v>0</v>
      </c>
      <c r="T844" s="39">
        <f ca="1">Rutas_Despiece!Q844</f>
        <v>0</v>
      </c>
    </row>
    <row r="845" spans="1:20" x14ac:dyDescent="0.25">
      <c r="A845">
        <f ca="1">IF(Rutas_Despiece!A845&lt;&gt;Rutas_Despiece!A844,1,0)</f>
        <v>0</v>
      </c>
      <c r="B845" s="69" t="s">
        <v>1174</v>
      </c>
      <c r="C845">
        <f t="shared" ca="1" si="53"/>
        <v>1</v>
      </c>
      <c r="D845">
        <f t="shared" ca="1" si="54"/>
        <v>804</v>
      </c>
      <c r="E845">
        <f t="shared" ca="1" si="56"/>
        <v>990</v>
      </c>
      <c r="F845">
        <f t="shared" ca="1" si="55"/>
        <v>842</v>
      </c>
      <c r="G845" t="str">
        <f ca="1">INDEX(Rutas_Despiece!C:C,MATCH($F845,$D:$D,0))</f>
        <v>Rutas_Habituales_Central</v>
      </c>
      <c r="H845" t="str">
        <f ca="1">INDEX(Rutas_Despiece!$D:$D,MATCH($F845,$D:$D,0))</f>
        <v>Ruta 7_16</v>
      </c>
      <c r="I845">
        <f ca="1">INDEX(Rutas_Despiece!$J:$J,MATCH($F845,$D:$D,0))</f>
        <v>41.651054999999999</v>
      </c>
      <c r="J845">
        <f ca="1">INDEX(Rutas_Despiece!$K:$K,MATCH($F845,$D:$D,0))</f>
        <v>-0.87082360000000003</v>
      </c>
      <c r="L845" t="str">
        <f ca="1">INDEX(Rutas_Despiece!$F:$F,MATCH($F845,$D:$D,0))&amp;" "&amp;INDEX(Rutas_Despiece!$G:$G,MATCH($F845,$D:$D,0))</f>
        <v xml:space="preserve">Asalto  </v>
      </c>
      <c r="M845" t="str">
        <f ca="1">INDEX(Rutas_Despiece!$H:$H,MATCH($F845,$D:$D,0))</f>
        <v>Zaragoza</v>
      </c>
      <c r="N845" t="str">
        <f ca="1">INDEX(Rutas_Despiece!$I:$I,MATCH($F845,$D:$D,0))</f>
        <v>Zaragoza, España</v>
      </c>
      <c r="O845" t="str">
        <f ca="1">INDEX(Rutas_Despiece!$L:$L,MATCH($F845,$D:$D,0))</f>
        <v>Edf. Trovador</v>
      </c>
      <c r="P845" s="39" t="str">
        <f ca="1">Rutas_Despiece!M845</f>
        <v>Ida</v>
      </c>
      <c r="Q845" s="39" t="str">
        <f ca="1">Rutas_Despiece!N845</f>
        <v>07:05</v>
      </c>
      <c r="R845" s="39">
        <f ca="1">Rutas_Despiece!O845</f>
        <v>0</v>
      </c>
      <c r="S845" s="39">
        <f ca="1">Rutas_Despiece!P845</f>
        <v>0</v>
      </c>
      <c r="T845" s="39">
        <f ca="1">Rutas_Despiece!Q845</f>
        <v>0</v>
      </c>
    </row>
    <row r="846" spans="1:20" x14ac:dyDescent="0.25">
      <c r="A846">
        <f ca="1">IF(Rutas_Despiece!A846&lt;&gt;Rutas_Despiece!A845,1,0)</f>
        <v>0</v>
      </c>
      <c r="B846" s="69" t="s">
        <v>1174</v>
      </c>
      <c r="C846">
        <f t="shared" ca="1" si="53"/>
        <v>1</v>
      </c>
      <c r="D846">
        <f t="shared" ca="1" si="54"/>
        <v>805</v>
      </c>
      <c r="E846">
        <f t="shared" ca="1" si="56"/>
        <v>990</v>
      </c>
      <c r="F846">
        <f t="shared" ca="1" si="55"/>
        <v>843</v>
      </c>
      <c r="G846" t="str">
        <f ca="1">INDEX(Rutas_Despiece!C:C,MATCH($F846,$D:$D,0))</f>
        <v>Rutas_Habituales_Central</v>
      </c>
      <c r="H846" t="str">
        <f ca="1">INDEX(Rutas_Despiece!$D:$D,MATCH($F846,$D:$D,0))</f>
        <v>Ruta 8_16</v>
      </c>
      <c r="I846">
        <f ca="1">INDEX(Rutas_Despiece!$J:$J,MATCH($F846,$D:$D,0))</f>
        <v>41.616363100000001</v>
      </c>
      <c r="J846">
        <f ca="1">INDEX(Rutas_Despiece!$K:$K,MATCH($F846,$D:$D,0))</f>
        <v>-0.87555000000000005</v>
      </c>
      <c r="L846" t="str">
        <f ca="1">INDEX(Rutas_Despiece!$F:$F,MATCH($F846,$D:$D,0))&amp;" "&amp;INDEX(Rutas_Despiece!$G:$G,MATCH($F846,$D:$D,0))</f>
        <v xml:space="preserve">Calle Tiziano  </v>
      </c>
      <c r="M846" t="str">
        <f ca="1">INDEX(Rutas_Despiece!$H:$H,MATCH($F846,$D:$D,0))</f>
        <v>Zaragoza</v>
      </c>
      <c r="N846" t="str">
        <f ca="1">INDEX(Rutas_Despiece!$I:$I,MATCH($F846,$D:$D,0))</f>
        <v>Zaragoza, España</v>
      </c>
      <c r="O846" t="str">
        <f ca="1">INDEX(Rutas_Despiece!$L:$L,MATCH($F846,$D:$D,0))</f>
        <v>Esq. Paolo Veronese - Puerto Venecia</v>
      </c>
      <c r="P846" s="39" t="str">
        <f ca="1">Rutas_Despiece!M846</f>
        <v>Ida</v>
      </c>
      <c r="Q846" s="39" t="str">
        <f ca="1">Rutas_Despiece!N846</f>
        <v>07:30</v>
      </c>
      <c r="R846" s="39">
        <f ca="1">Rutas_Despiece!O846</f>
        <v>0</v>
      </c>
      <c r="S846" s="39">
        <f ca="1">Rutas_Despiece!P846</f>
        <v>0</v>
      </c>
      <c r="T846" s="39">
        <f ca="1">Rutas_Despiece!Q846</f>
        <v>0</v>
      </c>
    </row>
    <row r="847" spans="1:20" x14ac:dyDescent="0.25">
      <c r="A847">
        <f ca="1">IF(Rutas_Despiece!A847&lt;&gt;Rutas_Despiece!A846,1,0)</f>
        <v>0</v>
      </c>
      <c r="B847" s="69" t="s">
        <v>1174</v>
      </c>
      <c r="C847">
        <f t="shared" ca="1" si="53"/>
        <v>1</v>
      </c>
      <c r="D847">
        <f t="shared" ca="1" si="54"/>
        <v>806</v>
      </c>
      <c r="E847">
        <f t="shared" ca="1" si="56"/>
        <v>990</v>
      </c>
      <c r="F847">
        <f t="shared" ca="1" si="55"/>
        <v>844</v>
      </c>
      <c r="G847" t="str">
        <f ca="1">INDEX(Rutas_Despiece!C:C,MATCH($F847,$D:$D,0))</f>
        <v>Rutas_Habituales_Central</v>
      </c>
      <c r="H847" t="str">
        <f ca="1">INDEX(Rutas_Despiece!$D:$D,MATCH($F847,$D:$D,0))</f>
        <v>Ruta 8_16</v>
      </c>
      <c r="I847">
        <f ca="1">INDEX(Rutas_Despiece!$J:$J,MATCH($F847,$D:$D,0))</f>
        <v>41.624887999999999</v>
      </c>
      <c r="J847">
        <f ca="1">INDEX(Rutas_Despiece!$K:$K,MATCH($F847,$D:$D,0))</f>
        <v>-0.87636099999999995</v>
      </c>
      <c r="L847" t="str">
        <f ca="1">INDEX(Rutas_Despiece!$F:$F,MATCH($F847,$D:$D,0))&amp;" "&amp;INDEX(Rutas_Despiece!$G:$G,MATCH($F847,$D:$D,0))</f>
        <v xml:space="preserve">Cuarta Avenida nº 23 </v>
      </c>
      <c r="M847" t="str">
        <f ca="1">INDEX(Rutas_Despiece!$H:$H,MATCH($F847,$D:$D,0))</f>
        <v>Zaragoza</v>
      </c>
      <c r="N847" t="str">
        <f ca="1">INDEX(Rutas_Despiece!$I:$I,MATCH($F847,$D:$D,0))</f>
        <v>Zaragoza, España</v>
      </c>
      <c r="O847" t="str">
        <f ca="1">INDEX(Rutas_Despiece!$L:$L,MATCH($F847,$D:$D,0))</f>
        <v>Pd. Bus</v>
      </c>
      <c r="P847" s="39" t="str">
        <f ca="1">Rutas_Despiece!M847</f>
        <v>Ida</v>
      </c>
      <c r="Q847" s="39" t="str">
        <f ca="1">Rutas_Despiece!N847</f>
        <v/>
      </c>
      <c r="R847" s="39">
        <f ca="1">Rutas_Despiece!O847</f>
        <v>0</v>
      </c>
      <c r="S847" s="39">
        <f ca="1">Rutas_Despiece!P847</f>
        <v>0</v>
      </c>
      <c r="T847" s="39">
        <f ca="1">Rutas_Despiece!Q847</f>
        <v>0</v>
      </c>
    </row>
    <row r="848" spans="1:20" x14ac:dyDescent="0.25">
      <c r="A848">
        <f ca="1">IF(Rutas_Despiece!A848&lt;&gt;Rutas_Despiece!A847,1,0)</f>
        <v>0</v>
      </c>
      <c r="B848" s="69" t="s">
        <v>1174</v>
      </c>
      <c r="C848">
        <f t="shared" ca="1" si="53"/>
        <v>1</v>
      </c>
      <c r="D848">
        <f t="shared" ca="1" si="54"/>
        <v>807</v>
      </c>
      <c r="E848">
        <f t="shared" ca="1" si="56"/>
        <v>990</v>
      </c>
      <c r="F848">
        <f t="shared" ca="1" si="55"/>
        <v>845</v>
      </c>
      <c r="G848" t="str">
        <f ca="1">INDEX(Rutas_Despiece!C:C,MATCH($F848,$D:$D,0))</f>
        <v>Rutas_Habituales_Central</v>
      </c>
      <c r="H848" t="str">
        <f ca="1">INDEX(Rutas_Despiece!$D:$D,MATCH($F848,$D:$D,0))</f>
        <v>Ruta 8_16</v>
      </c>
      <c r="I848">
        <f ca="1">INDEX(Rutas_Despiece!$J:$J,MATCH($F848,$D:$D,0))</f>
        <v>41.628265399999997</v>
      </c>
      <c r="J848">
        <f ca="1">INDEX(Rutas_Despiece!$K:$K,MATCH($F848,$D:$D,0))</f>
        <v>-0.88628390000000001</v>
      </c>
      <c r="L848" t="str">
        <f ca="1">INDEX(Rutas_Despiece!$F:$F,MATCH($F848,$D:$D,0))&amp;" "&amp;INDEX(Rutas_Despiece!$G:$G,MATCH($F848,$D:$D,0))</f>
        <v xml:space="preserve">Avd. América </v>
      </c>
      <c r="M848" t="str">
        <f ca="1">INDEX(Rutas_Despiece!$H:$H,MATCH($F848,$D:$D,0))</f>
        <v>Zaragoza</v>
      </c>
      <c r="N848" t="str">
        <f ca="1">INDEX(Rutas_Despiece!$I:$I,MATCH($F848,$D:$D,0))</f>
        <v>Zaragoza, España</v>
      </c>
      <c r="O848" t="str">
        <f ca="1">INDEX(Rutas_Despiece!$L:$L,MATCH($F848,$D:$D,0))</f>
        <v>Esq. Pontevedra - Pd. Bus</v>
      </c>
      <c r="P848" s="39" t="str">
        <f ca="1">Rutas_Despiece!M848</f>
        <v>Vuelta</v>
      </c>
      <c r="Q848" s="39" t="str">
        <f ca="1">Rutas_Despiece!N848</f>
        <v/>
      </c>
      <c r="R848" s="39" t="str">
        <f ca="1">Rutas_Despiece!O848</f>
        <v/>
      </c>
      <c r="S848" s="39" t="str">
        <f ca="1">Rutas_Despiece!P848</f>
        <v/>
      </c>
      <c r="T848" s="39" t="str">
        <f ca="1">Rutas_Despiece!Q848</f>
        <v/>
      </c>
    </row>
    <row r="849" spans="1:20" x14ac:dyDescent="0.25">
      <c r="A849">
        <f ca="1">IF(Rutas_Despiece!A849&lt;&gt;Rutas_Despiece!A848,1,0)</f>
        <v>0</v>
      </c>
      <c r="B849" s="69" t="s">
        <v>1174</v>
      </c>
      <c r="C849">
        <f t="shared" ca="1" si="53"/>
        <v>1</v>
      </c>
      <c r="D849">
        <f t="shared" ca="1" si="54"/>
        <v>808</v>
      </c>
      <c r="E849">
        <f t="shared" ca="1" si="56"/>
        <v>990</v>
      </c>
      <c r="F849">
        <f t="shared" ca="1" si="55"/>
        <v>846</v>
      </c>
      <c r="G849" t="str">
        <f ca="1">INDEX(Rutas_Despiece!C:C,MATCH($F849,$D:$D,0))</f>
        <v>Rutas_Habituales_Central</v>
      </c>
      <c r="H849" t="str">
        <f ca="1">INDEX(Rutas_Despiece!$D:$D,MATCH($F849,$D:$D,0))</f>
        <v>Ruta 8_16</v>
      </c>
      <c r="I849">
        <f ca="1">INDEX(Rutas_Despiece!$J:$J,MATCH($F849,$D:$D,0))</f>
        <v>41.632607999999998</v>
      </c>
      <c r="J849">
        <f ca="1">INDEX(Rutas_Despiece!$K:$K,MATCH($F849,$D:$D,0))</f>
        <v>-0.88506600000000002</v>
      </c>
      <c r="L849" t="str">
        <f ca="1">INDEX(Rutas_Despiece!$F:$F,MATCH($F849,$D:$D,0))&amp;" "&amp;INDEX(Rutas_Despiece!$G:$G,MATCH($F849,$D:$D,0))</f>
        <v xml:space="preserve">Avd. América nº 11 </v>
      </c>
      <c r="M849" t="str">
        <f ca="1">INDEX(Rutas_Despiece!$H:$H,MATCH($F849,$D:$D,0))</f>
        <v>Zaragoza</v>
      </c>
      <c r="N849" t="str">
        <f ca="1">INDEX(Rutas_Despiece!$I:$I,MATCH($F849,$D:$D,0))</f>
        <v>Zaragoza, España</v>
      </c>
      <c r="O849" t="str">
        <f ca="1">INDEX(Rutas_Despiece!$L:$L,MATCH($F849,$D:$D,0))</f>
        <v>Frente Plaza Canteras - Pd. Bus</v>
      </c>
      <c r="P849" s="39" t="str">
        <f ca="1">Rutas_Despiece!M849</f>
        <v>Vuelta</v>
      </c>
      <c r="Q849" s="39" t="str">
        <f ca="1">Rutas_Despiece!N849</f>
        <v/>
      </c>
      <c r="R849" s="39" t="str">
        <f ca="1">Rutas_Despiece!O849</f>
        <v/>
      </c>
      <c r="S849" s="39" t="str">
        <f ca="1">Rutas_Despiece!P849</f>
        <v/>
      </c>
      <c r="T849" s="39" t="str">
        <f ca="1">Rutas_Despiece!Q849</f>
        <v/>
      </c>
    </row>
    <row r="850" spans="1:20" x14ac:dyDescent="0.25">
      <c r="A850">
        <f ca="1">IF(Rutas_Despiece!A850&lt;&gt;Rutas_Despiece!A849,1,0)</f>
        <v>0</v>
      </c>
      <c r="B850" s="69" t="s">
        <v>1174</v>
      </c>
      <c r="C850">
        <f t="shared" ca="1" si="53"/>
        <v>1</v>
      </c>
      <c r="D850">
        <f t="shared" ca="1" si="54"/>
        <v>809</v>
      </c>
      <c r="E850">
        <f t="shared" ca="1" si="56"/>
        <v>990</v>
      </c>
      <c r="F850">
        <f t="shared" ca="1" si="55"/>
        <v>847</v>
      </c>
      <c r="G850" t="str">
        <f ca="1">INDEX(Rutas_Despiece!C:C,MATCH($F850,$D:$D,0))</f>
        <v>Rutas_Habituales_Central</v>
      </c>
      <c r="H850" t="str">
        <f ca="1">INDEX(Rutas_Despiece!$D:$D,MATCH($F850,$D:$D,0))</f>
        <v>Ruta 8_16</v>
      </c>
      <c r="I850">
        <f ca="1">INDEX(Rutas_Despiece!$J:$J,MATCH($F850,$D:$D,0))</f>
        <v>41.637752999999996</v>
      </c>
      <c r="J850">
        <f ca="1">INDEX(Rutas_Despiece!$K:$K,MATCH($F850,$D:$D,0))</f>
        <v>-0.88424499999999995</v>
      </c>
      <c r="L850" t="str">
        <f ca="1">INDEX(Rutas_Despiece!$F:$F,MATCH($F850,$D:$D,0))&amp;" "&amp;INDEX(Rutas_Despiece!$G:$G,MATCH($F850,$D:$D,0))</f>
        <v xml:space="preserve">Paseo Cuellar nº 29 </v>
      </c>
      <c r="M850" t="str">
        <f ca="1">INDEX(Rutas_Despiece!$H:$H,MATCH($F850,$D:$D,0))</f>
        <v>Zaragoza</v>
      </c>
      <c r="N850" t="str">
        <f ca="1">INDEX(Rutas_Despiece!$I:$I,MATCH($F850,$D:$D,0))</f>
        <v>Zaragoza, España</v>
      </c>
      <c r="O850" t="str">
        <f ca="1">INDEX(Rutas_Despiece!$L:$L,MATCH($F850,$D:$D,0))</f>
        <v>Esq. Luis Sallenave - Pd. Bus</v>
      </c>
      <c r="P850" s="39" t="str">
        <f ca="1">Rutas_Despiece!M850</f>
        <v>Vuelta</v>
      </c>
      <c r="Q850" s="39" t="str">
        <f ca="1">Rutas_Despiece!N850</f>
        <v/>
      </c>
      <c r="R850" s="39" t="str">
        <f ca="1">Rutas_Despiece!O850</f>
        <v/>
      </c>
      <c r="S850" s="39" t="str">
        <f ca="1">Rutas_Despiece!P850</f>
        <v/>
      </c>
      <c r="T850" s="39" t="str">
        <f ca="1">Rutas_Despiece!Q850</f>
        <v/>
      </c>
    </row>
    <row r="851" spans="1:20" x14ac:dyDescent="0.25">
      <c r="A851">
        <f ca="1">IF(Rutas_Despiece!A851&lt;&gt;Rutas_Despiece!A850,1,0)</f>
        <v>0</v>
      </c>
      <c r="B851" s="69" t="s">
        <v>1174</v>
      </c>
      <c r="C851">
        <f t="shared" ca="1" si="53"/>
        <v>1</v>
      </c>
      <c r="D851">
        <f t="shared" ca="1" si="54"/>
        <v>810</v>
      </c>
      <c r="E851">
        <f t="shared" ca="1" si="56"/>
        <v>990</v>
      </c>
      <c r="F851">
        <f t="shared" ca="1" si="55"/>
        <v>848</v>
      </c>
      <c r="G851" t="str">
        <f ca="1">INDEX(Rutas_Despiece!C:C,MATCH($F851,$D:$D,0))</f>
        <v>Rutas_Habituales_Central</v>
      </c>
      <c r="H851" t="str">
        <f ca="1">INDEX(Rutas_Despiece!$D:$D,MATCH($F851,$D:$D,0))</f>
        <v>Ruta 8_16</v>
      </c>
      <c r="I851">
        <f ca="1">INDEX(Rutas_Despiece!$J:$J,MATCH($F851,$D:$D,0))</f>
        <v>41.644874000000002</v>
      </c>
      <c r="J851">
        <f ca="1">INDEX(Rutas_Despiece!$K:$K,MATCH($F851,$D:$D,0))</f>
        <v>-0.88667899999999999</v>
      </c>
      <c r="L851" t="str">
        <f ca="1">INDEX(Rutas_Despiece!$F:$F,MATCH($F851,$D:$D,0))&amp;" "&amp;INDEX(Rutas_Despiece!$G:$G,MATCH($F851,$D:$D,0))</f>
        <v>Pº Sagasta nº 51</v>
      </c>
      <c r="M851" t="str">
        <f ca="1">INDEX(Rutas_Despiece!$H:$H,MATCH($F851,$D:$D,0))</f>
        <v>Zaragoza</v>
      </c>
      <c r="N851" t="str">
        <f ca="1">INDEX(Rutas_Despiece!$I:$I,MATCH($F851,$D:$D,0))</f>
        <v>Zaragoza, España</v>
      </c>
      <c r="O851">
        <f ca="1">INDEX(Rutas_Despiece!$L:$L,MATCH($F851,$D:$D,0))</f>
        <v>0</v>
      </c>
      <c r="P851" s="39" t="str">
        <f ca="1">Rutas_Despiece!M851</f>
        <v>Vuelta</v>
      </c>
      <c r="Q851" s="39" t="str">
        <f ca="1">Rutas_Despiece!N851</f>
        <v/>
      </c>
      <c r="R851" s="39" t="str">
        <f ca="1">Rutas_Despiece!O851</f>
        <v/>
      </c>
      <c r="S851" s="39" t="str">
        <f ca="1">Rutas_Despiece!P851</f>
        <v/>
      </c>
      <c r="T851" s="39" t="str">
        <f ca="1">Rutas_Despiece!Q851</f>
        <v/>
      </c>
    </row>
    <row r="852" spans="1:20" x14ac:dyDescent="0.25">
      <c r="A852">
        <f ca="1">IF(Rutas_Despiece!A852&lt;&gt;Rutas_Despiece!A851,1,0)</f>
        <v>0</v>
      </c>
      <c r="B852" s="69" t="s">
        <v>1174</v>
      </c>
      <c r="C852">
        <f t="shared" ca="1" si="53"/>
        <v>1</v>
      </c>
      <c r="D852">
        <f t="shared" ca="1" si="54"/>
        <v>811</v>
      </c>
      <c r="E852">
        <f t="shared" ca="1" si="56"/>
        <v>990</v>
      </c>
      <c r="F852">
        <f t="shared" ca="1" si="55"/>
        <v>849</v>
      </c>
      <c r="G852" t="str">
        <f ca="1">INDEX(Rutas_Despiece!C:C,MATCH($F852,$D:$D,0))</f>
        <v>Rutas_Habituales_Central</v>
      </c>
      <c r="H852" t="str">
        <f ca="1">INDEX(Rutas_Despiece!$D:$D,MATCH($F852,$D:$D,0))</f>
        <v>Ruta 8_16</v>
      </c>
      <c r="I852">
        <f ca="1">INDEX(Rutas_Despiece!$J:$J,MATCH($F852,$D:$D,0))</f>
        <v>41.749628000000001</v>
      </c>
      <c r="J852">
        <f ca="1">INDEX(Rutas_Despiece!$K:$K,MATCH($F852,$D:$D,0))</f>
        <v>-1.1755139999999999</v>
      </c>
      <c r="L852" t="str">
        <f ca="1">INDEX(Rutas_Despiece!$F:$F,MATCH($F852,$D:$D,0))&amp;" "&amp;INDEX(Rutas_Despiece!$G:$G,MATCH($F852,$D:$D,0))</f>
        <v xml:space="preserve">Pol. Ind Entrerrios </v>
      </c>
      <c r="M852" t="str">
        <f ca="1">INDEX(Rutas_Despiece!$H:$H,MATCH($F852,$D:$D,0))</f>
        <v>Figueruelas</v>
      </c>
      <c r="N852" t="str">
        <f ca="1">INDEX(Rutas_Despiece!$I:$I,MATCH($F852,$D:$D,0))</f>
        <v>Zaragoza, España</v>
      </c>
      <c r="O852" t="str">
        <f ca="1">INDEX(Rutas_Despiece!$L:$L,MATCH($F852,$D:$D,0))</f>
        <v>Opel Puerta 5</v>
      </c>
      <c r="P852" s="39" t="str">
        <f ca="1">Rutas_Despiece!M852</f>
        <v>Vuelta</v>
      </c>
      <c r="Q852" s="39" t="str">
        <f ca="1">Rutas_Despiece!N852</f>
        <v/>
      </c>
      <c r="R852" s="39" t="str">
        <f ca="1">Rutas_Despiece!O852</f>
        <v/>
      </c>
      <c r="S852" s="39" t="str">
        <f ca="1">Rutas_Despiece!P852</f>
        <v/>
      </c>
      <c r="T852" s="39" t="str">
        <f ca="1">Rutas_Despiece!Q852</f>
        <v/>
      </c>
    </row>
    <row r="853" spans="1:20" x14ac:dyDescent="0.25">
      <c r="A853">
        <f ca="1">IF(Rutas_Despiece!A853&lt;&gt;Rutas_Despiece!A852,1,0)</f>
        <v>0</v>
      </c>
      <c r="B853" s="69" t="s">
        <v>1174</v>
      </c>
      <c r="C853">
        <f t="shared" ca="1" si="53"/>
        <v>1</v>
      </c>
      <c r="D853">
        <f t="shared" ca="1" si="54"/>
        <v>812</v>
      </c>
      <c r="E853">
        <f t="shared" ca="1" si="56"/>
        <v>990</v>
      </c>
      <c r="F853">
        <f t="shared" ca="1" si="55"/>
        <v>850</v>
      </c>
      <c r="G853" t="str">
        <f ca="1">INDEX(Rutas_Despiece!C:C,MATCH($F853,$D:$D,0))</f>
        <v>Rutas_Habituales_Central</v>
      </c>
      <c r="H853" t="str">
        <f ca="1">INDEX(Rutas_Despiece!$D:$D,MATCH($F853,$D:$D,0))</f>
        <v>Ruta 8_16</v>
      </c>
      <c r="I853">
        <f ca="1">INDEX(Rutas_Despiece!$J:$J,MATCH($F853,$D:$D,0))</f>
        <v>41.749628000000001</v>
      </c>
      <c r="J853">
        <f ca="1">INDEX(Rutas_Despiece!$K:$K,MATCH($F853,$D:$D,0))</f>
        <v>-1.1755139999999999</v>
      </c>
      <c r="L853" t="str">
        <f ca="1">INDEX(Rutas_Despiece!$F:$F,MATCH($F853,$D:$D,0))&amp;" "&amp;INDEX(Rutas_Despiece!$G:$G,MATCH($F853,$D:$D,0))</f>
        <v xml:space="preserve">Pol. Ind Entrerrios </v>
      </c>
      <c r="M853" t="str">
        <f ca="1">INDEX(Rutas_Despiece!$H:$H,MATCH($F853,$D:$D,0))</f>
        <v>Figueruelas</v>
      </c>
      <c r="N853" t="str">
        <f ca="1">INDEX(Rutas_Despiece!$I:$I,MATCH($F853,$D:$D,0))</f>
        <v>Zaragoza, España</v>
      </c>
      <c r="O853" t="str">
        <f ca="1">INDEX(Rutas_Despiece!$L:$L,MATCH($F853,$D:$D,0))</f>
        <v>Opel Puerta 5</v>
      </c>
      <c r="P853" s="39" t="str">
        <f ca="1">Rutas_Despiece!M853</f>
        <v>Vuelta</v>
      </c>
      <c r="Q853" s="39" t="str">
        <f ca="1">Rutas_Despiece!N853</f>
        <v/>
      </c>
      <c r="R853" s="39" t="str">
        <f ca="1">Rutas_Despiece!O853</f>
        <v/>
      </c>
      <c r="S853" s="39" t="str">
        <f ca="1">Rutas_Despiece!P853</f>
        <v/>
      </c>
      <c r="T853" s="39" t="str">
        <f ca="1">Rutas_Despiece!Q853</f>
        <v/>
      </c>
    </row>
    <row r="854" spans="1:20" x14ac:dyDescent="0.25">
      <c r="A854">
        <f ca="1">IF(Rutas_Despiece!A854&lt;&gt;Rutas_Despiece!A853,1,0)</f>
        <v>0</v>
      </c>
      <c r="B854" s="69" t="s">
        <v>1174</v>
      </c>
      <c r="C854">
        <f t="shared" ca="1" si="53"/>
        <v>1</v>
      </c>
      <c r="D854">
        <f t="shared" ca="1" si="54"/>
        <v>813</v>
      </c>
      <c r="E854">
        <f t="shared" ca="1" si="56"/>
        <v>990</v>
      </c>
      <c r="F854">
        <f t="shared" ca="1" si="55"/>
        <v>851</v>
      </c>
      <c r="G854" t="str">
        <f ca="1">INDEX(Rutas_Despiece!C:C,MATCH($F854,$D:$D,0))</f>
        <v>Rutas_Habituales_Central</v>
      </c>
      <c r="H854" t="str">
        <f ca="1">INDEX(Rutas_Despiece!$D:$D,MATCH($F854,$D:$D,0))</f>
        <v>Ruta 8_16</v>
      </c>
      <c r="I854">
        <f ca="1">INDEX(Rutas_Despiece!$J:$J,MATCH($F854,$D:$D,0))</f>
        <v>41.616363100000001</v>
      </c>
      <c r="J854">
        <f ca="1">INDEX(Rutas_Despiece!$K:$K,MATCH($F854,$D:$D,0))</f>
        <v>-0.87555000000000005</v>
      </c>
      <c r="L854" t="str">
        <f ca="1">INDEX(Rutas_Despiece!$F:$F,MATCH($F854,$D:$D,0))&amp;" "&amp;INDEX(Rutas_Despiece!$G:$G,MATCH($F854,$D:$D,0))</f>
        <v xml:space="preserve">Calle Tiziano  </v>
      </c>
      <c r="M854" t="str">
        <f ca="1">INDEX(Rutas_Despiece!$H:$H,MATCH($F854,$D:$D,0))</f>
        <v>Zaragoza</v>
      </c>
      <c r="N854" t="str">
        <f ca="1">INDEX(Rutas_Despiece!$I:$I,MATCH($F854,$D:$D,0))</f>
        <v>Zaragoza, España</v>
      </c>
      <c r="O854" t="str">
        <f ca="1">INDEX(Rutas_Despiece!$L:$L,MATCH($F854,$D:$D,0))</f>
        <v>Esq. Paolo Veronese - Puerto Venecia</v>
      </c>
      <c r="P854" s="39" t="str">
        <f ca="1">Rutas_Despiece!M854</f>
        <v>Vuelta</v>
      </c>
      <c r="Q854" s="39" t="str">
        <f ca="1">Rutas_Despiece!N854</f>
        <v/>
      </c>
      <c r="R854" s="39" t="str">
        <f ca="1">Rutas_Despiece!O854</f>
        <v/>
      </c>
      <c r="S854" s="39" t="str">
        <f ca="1">Rutas_Despiece!P854</f>
        <v/>
      </c>
      <c r="T854" s="39" t="str">
        <f ca="1">Rutas_Despiece!Q854</f>
        <v/>
      </c>
    </row>
    <row r="855" spans="1:20" x14ac:dyDescent="0.25">
      <c r="A855">
        <f ca="1">IF(Rutas_Despiece!A855&lt;&gt;Rutas_Despiece!A854,1,0)</f>
        <v>0</v>
      </c>
      <c r="B855" s="69" t="s">
        <v>1174</v>
      </c>
      <c r="C855">
        <f t="shared" ca="1" si="53"/>
        <v>1</v>
      </c>
      <c r="D855">
        <f t="shared" ca="1" si="54"/>
        <v>814</v>
      </c>
      <c r="E855">
        <f t="shared" ca="1" si="56"/>
        <v>990</v>
      </c>
      <c r="F855">
        <f t="shared" ca="1" si="55"/>
        <v>852</v>
      </c>
      <c r="G855" t="str">
        <f ca="1">INDEX(Rutas_Despiece!C:C,MATCH($F855,$D:$D,0))</f>
        <v>Rutas_Habituales_Central</v>
      </c>
      <c r="H855" t="str">
        <f ca="1">INDEX(Rutas_Despiece!$D:$D,MATCH($F855,$D:$D,0))</f>
        <v>Ruta 8_16</v>
      </c>
      <c r="I855">
        <f ca="1">INDEX(Rutas_Despiece!$J:$J,MATCH($F855,$D:$D,0))</f>
        <v>41.624887999999999</v>
      </c>
      <c r="J855">
        <f ca="1">INDEX(Rutas_Despiece!$K:$K,MATCH($F855,$D:$D,0))</f>
        <v>-0.87636099999999995</v>
      </c>
      <c r="L855" t="str">
        <f ca="1">INDEX(Rutas_Despiece!$F:$F,MATCH($F855,$D:$D,0))&amp;" "&amp;INDEX(Rutas_Despiece!$G:$G,MATCH($F855,$D:$D,0))</f>
        <v xml:space="preserve">Cuarta Avenida nº 23 </v>
      </c>
      <c r="M855" t="str">
        <f ca="1">INDEX(Rutas_Despiece!$H:$H,MATCH($F855,$D:$D,0))</f>
        <v>Zaragoza</v>
      </c>
      <c r="N855" t="str">
        <f ca="1">INDEX(Rutas_Despiece!$I:$I,MATCH($F855,$D:$D,0))</f>
        <v>Zaragoza, España</v>
      </c>
      <c r="O855" t="str">
        <f ca="1">INDEX(Rutas_Despiece!$L:$L,MATCH($F855,$D:$D,0))</f>
        <v>Pd. Bus</v>
      </c>
      <c r="P855" s="39" t="str">
        <f ca="1">Rutas_Despiece!M855</f>
        <v>Vuelta</v>
      </c>
      <c r="Q855" s="39" t="str">
        <f ca="1">Rutas_Despiece!N855</f>
        <v/>
      </c>
      <c r="R855" s="39" t="str">
        <f ca="1">Rutas_Despiece!O855</f>
        <v/>
      </c>
      <c r="S855" s="39" t="str">
        <f ca="1">Rutas_Despiece!P855</f>
        <v/>
      </c>
      <c r="T855" s="39" t="str">
        <f ca="1">Rutas_Despiece!Q855</f>
        <v/>
      </c>
    </row>
    <row r="856" spans="1:20" x14ac:dyDescent="0.25">
      <c r="A856">
        <f ca="1">IF(Rutas_Despiece!A856&lt;&gt;Rutas_Despiece!A855,1,0)</f>
        <v>1</v>
      </c>
      <c r="B856" s="69" t="s">
        <v>1174</v>
      </c>
      <c r="C856">
        <f t="shared" ca="1" si="53"/>
        <v>0</v>
      </c>
      <c r="D856">
        <f t="shared" ca="1" si="54"/>
        <v>814</v>
      </c>
      <c r="E856">
        <f t="shared" ca="1" si="56"/>
        <v>990</v>
      </c>
      <c r="F856">
        <f t="shared" ca="1" si="55"/>
        <v>853</v>
      </c>
      <c r="G856" t="str">
        <f ca="1">INDEX(Rutas_Despiece!C:C,MATCH($F856,$D:$D,0))</f>
        <v>Rutas_Habituales_Central</v>
      </c>
      <c r="H856" t="str">
        <f ca="1">INDEX(Rutas_Despiece!$D:$D,MATCH($F856,$D:$D,0))</f>
        <v>Ruta 8_16</v>
      </c>
      <c r="I856">
        <f ca="1">INDEX(Rutas_Despiece!$J:$J,MATCH($F856,$D:$D,0))</f>
        <v>41.628600400000003</v>
      </c>
      <c r="J856">
        <f ca="1">INDEX(Rutas_Despiece!$K:$K,MATCH($F856,$D:$D,0))</f>
        <v>-0.8862447</v>
      </c>
      <c r="L856" t="str">
        <f ca="1">INDEX(Rutas_Despiece!$F:$F,MATCH($F856,$D:$D,0))&amp;" "&amp;INDEX(Rutas_Despiece!$G:$G,MATCH($F856,$D:$D,0))</f>
        <v xml:space="preserve">Avd. América  </v>
      </c>
      <c r="M856" t="str">
        <f ca="1">INDEX(Rutas_Despiece!$H:$H,MATCH($F856,$D:$D,0))</f>
        <v>Zaragoza</v>
      </c>
      <c r="N856" t="str">
        <f ca="1">INDEX(Rutas_Despiece!$I:$I,MATCH($F856,$D:$D,0))</f>
        <v>Zaragoza, España</v>
      </c>
      <c r="O856" t="str">
        <f ca="1">INDEX(Rutas_Despiece!$L:$L,MATCH($F856,$D:$D,0))</f>
        <v>Esq. Pontevedra - Pd. Bus</v>
      </c>
      <c r="P856" s="39" t="str">
        <f ca="1">Rutas_Despiece!M856</f>
        <v>Ida</v>
      </c>
      <c r="Q856" s="39" t="str">
        <f ca="1">Rutas_Despiece!N856</f>
        <v/>
      </c>
      <c r="R856" s="39">
        <f ca="1">Rutas_Despiece!O856</f>
        <v>0</v>
      </c>
      <c r="S856" s="39">
        <f ca="1">Rutas_Despiece!P856</f>
        <v>0</v>
      </c>
      <c r="T856" s="39">
        <f ca="1">Rutas_Despiece!Q856</f>
        <v>0</v>
      </c>
    </row>
    <row r="857" spans="1:20" x14ac:dyDescent="0.25">
      <c r="A857">
        <f ca="1">IF(Rutas_Despiece!A857&lt;&gt;Rutas_Despiece!A856,1,0)</f>
        <v>0</v>
      </c>
      <c r="B857" s="69" t="s">
        <v>1174</v>
      </c>
      <c r="C857">
        <f t="shared" ca="1" si="53"/>
        <v>1</v>
      </c>
      <c r="D857">
        <f t="shared" ca="1" si="54"/>
        <v>815</v>
      </c>
      <c r="E857">
        <f t="shared" ca="1" si="56"/>
        <v>990</v>
      </c>
      <c r="F857">
        <f t="shared" ca="1" si="55"/>
        <v>854</v>
      </c>
      <c r="G857" t="str">
        <f ca="1">INDEX(Rutas_Despiece!C:C,MATCH($F857,$D:$D,0))</f>
        <v>Rutas_Habituales_Central</v>
      </c>
      <c r="H857" t="str">
        <f ca="1">INDEX(Rutas_Despiece!$D:$D,MATCH($F857,$D:$D,0))</f>
        <v>Ruta 8_16</v>
      </c>
      <c r="I857">
        <f ca="1">INDEX(Rutas_Despiece!$J:$J,MATCH($F857,$D:$D,0))</f>
        <v>41.632607999999998</v>
      </c>
      <c r="J857">
        <f ca="1">INDEX(Rutas_Despiece!$K:$K,MATCH($F857,$D:$D,0))</f>
        <v>-0.88506600000000002</v>
      </c>
      <c r="L857" t="str">
        <f ca="1">INDEX(Rutas_Despiece!$F:$F,MATCH($F857,$D:$D,0))&amp;" "&amp;INDEX(Rutas_Despiece!$G:$G,MATCH($F857,$D:$D,0))</f>
        <v xml:space="preserve">Avd. América nº 11 </v>
      </c>
      <c r="M857" t="str">
        <f ca="1">INDEX(Rutas_Despiece!$H:$H,MATCH($F857,$D:$D,0))</f>
        <v>Zaragoza</v>
      </c>
      <c r="N857" t="str">
        <f ca="1">INDEX(Rutas_Despiece!$I:$I,MATCH($F857,$D:$D,0))</f>
        <v>Zaragoza, España</v>
      </c>
      <c r="O857" t="str">
        <f ca="1">INDEX(Rutas_Despiece!$L:$L,MATCH($F857,$D:$D,0))</f>
        <v>Frente Plaza Canteras - Pd. Bus</v>
      </c>
      <c r="P857" s="39" t="str">
        <f ca="1">Rutas_Despiece!M857</f>
        <v>Ida</v>
      </c>
      <c r="Q857" s="39" t="str">
        <f ca="1">Rutas_Despiece!N857</f>
        <v>06:51</v>
      </c>
      <c r="R857" s="39">
        <f ca="1">Rutas_Despiece!O857</f>
        <v>0</v>
      </c>
      <c r="S857" s="39">
        <f ca="1">Rutas_Despiece!P857</f>
        <v>0</v>
      </c>
      <c r="T857" s="39">
        <f ca="1">Rutas_Despiece!Q857</f>
        <v>0</v>
      </c>
    </row>
    <row r="858" spans="1:20" x14ac:dyDescent="0.25">
      <c r="A858">
        <f ca="1">IF(Rutas_Despiece!A858&lt;&gt;Rutas_Despiece!A857,1,0)</f>
        <v>0</v>
      </c>
      <c r="B858" s="69" t="s">
        <v>1174</v>
      </c>
      <c r="C858">
        <f t="shared" ca="1" si="53"/>
        <v>1</v>
      </c>
      <c r="D858">
        <f t="shared" ca="1" si="54"/>
        <v>816</v>
      </c>
      <c r="E858">
        <f t="shared" ca="1" si="56"/>
        <v>990</v>
      </c>
      <c r="F858">
        <f t="shared" ca="1" si="55"/>
        <v>855</v>
      </c>
      <c r="G858" t="str">
        <f ca="1">INDEX(Rutas_Despiece!C:C,MATCH($F858,$D:$D,0))</f>
        <v>Rutas_Habituales_Central</v>
      </c>
      <c r="H858" t="str">
        <f ca="1">INDEX(Rutas_Despiece!$D:$D,MATCH($F858,$D:$D,0))</f>
        <v>Ruta 8_16</v>
      </c>
      <c r="I858">
        <f ca="1">INDEX(Rutas_Despiece!$J:$J,MATCH($F858,$D:$D,0))</f>
        <v>41.637752999999996</v>
      </c>
      <c r="J858">
        <f ca="1">INDEX(Rutas_Despiece!$K:$K,MATCH($F858,$D:$D,0))</f>
        <v>-0.88424499999999995</v>
      </c>
      <c r="L858" t="str">
        <f ca="1">INDEX(Rutas_Despiece!$F:$F,MATCH($F858,$D:$D,0))&amp;" "&amp;INDEX(Rutas_Despiece!$G:$G,MATCH($F858,$D:$D,0))</f>
        <v xml:space="preserve">Paseo Cuellar nº 29 </v>
      </c>
      <c r="M858" t="str">
        <f ca="1">INDEX(Rutas_Despiece!$H:$H,MATCH($F858,$D:$D,0))</f>
        <v>Zaragoza</v>
      </c>
      <c r="N858" t="str">
        <f ca="1">INDEX(Rutas_Despiece!$I:$I,MATCH($F858,$D:$D,0))</f>
        <v>Zaragoza, España</v>
      </c>
      <c r="O858" t="str">
        <f ca="1">INDEX(Rutas_Despiece!$L:$L,MATCH($F858,$D:$D,0))</f>
        <v>Esq. Luis Sallenave - Pd. Bus</v>
      </c>
      <c r="P858" s="39" t="str">
        <f ca="1">Rutas_Despiece!M858</f>
        <v>Ida</v>
      </c>
      <c r="Q858" s="39" t="str">
        <f ca="1">Rutas_Despiece!N858</f>
        <v>06:52</v>
      </c>
      <c r="R858" s="39">
        <f ca="1">Rutas_Despiece!O858</f>
        <v>0</v>
      </c>
      <c r="S858" s="39">
        <f ca="1">Rutas_Despiece!P858</f>
        <v>0</v>
      </c>
      <c r="T858" s="39">
        <f ca="1">Rutas_Despiece!Q858</f>
        <v>0</v>
      </c>
    </row>
    <row r="859" spans="1:20" x14ac:dyDescent="0.25">
      <c r="A859">
        <f ca="1">IF(Rutas_Despiece!A859&lt;&gt;Rutas_Despiece!A858,1,0)</f>
        <v>0</v>
      </c>
      <c r="B859" s="69" t="s">
        <v>1174</v>
      </c>
      <c r="C859">
        <f t="shared" ca="1" si="53"/>
        <v>1</v>
      </c>
      <c r="D859">
        <f t="shared" ca="1" si="54"/>
        <v>817</v>
      </c>
      <c r="E859">
        <f t="shared" ca="1" si="56"/>
        <v>990</v>
      </c>
      <c r="F859">
        <f t="shared" ca="1" si="55"/>
        <v>856</v>
      </c>
      <c r="G859" t="str">
        <f ca="1">INDEX(Rutas_Despiece!C:C,MATCH($F859,$D:$D,0))</f>
        <v>Rutas_Habituales_Central</v>
      </c>
      <c r="H859" t="str">
        <f ca="1">INDEX(Rutas_Despiece!$D:$D,MATCH($F859,$D:$D,0))</f>
        <v>Ruta 8_16</v>
      </c>
      <c r="I859">
        <f ca="1">INDEX(Rutas_Despiece!$J:$J,MATCH($F859,$D:$D,0))</f>
        <v>41.644874000000002</v>
      </c>
      <c r="J859">
        <f ca="1">INDEX(Rutas_Despiece!$K:$K,MATCH($F859,$D:$D,0))</f>
        <v>-0.88667899999999999</v>
      </c>
      <c r="L859" t="str">
        <f ca="1">INDEX(Rutas_Despiece!$F:$F,MATCH($F859,$D:$D,0))&amp;" "&amp;INDEX(Rutas_Despiece!$G:$G,MATCH($F859,$D:$D,0))</f>
        <v>Pº Sagasta nº 51</v>
      </c>
      <c r="M859" t="str">
        <f ca="1">INDEX(Rutas_Despiece!$H:$H,MATCH($F859,$D:$D,0))</f>
        <v>Zaragoza</v>
      </c>
      <c r="N859" t="str">
        <f ca="1">INDEX(Rutas_Despiece!$I:$I,MATCH($F859,$D:$D,0))</f>
        <v>Zaragoza, España</v>
      </c>
      <c r="O859">
        <f ca="1">INDEX(Rutas_Despiece!$L:$L,MATCH($F859,$D:$D,0))</f>
        <v>0</v>
      </c>
      <c r="P859" s="39" t="str">
        <f ca="1">Rutas_Despiece!M859</f>
        <v>Ida</v>
      </c>
      <c r="Q859" s="39" t="str">
        <f ca="1">Rutas_Despiece!N859</f>
        <v>06:53</v>
      </c>
      <c r="R859" s="39">
        <f ca="1">Rutas_Despiece!O859</f>
        <v>0</v>
      </c>
      <c r="S859" s="39">
        <f ca="1">Rutas_Despiece!P859</f>
        <v>0</v>
      </c>
      <c r="T859" s="39">
        <f ca="1">Rutas_Despiece!Q859</f>
        <v>0</v>
      </c>
    </row>
    <row r="860" spans="1:20" x14ac:dyDescent="0.25">
      <c r="A860">
        <f ca="1">IF(Rutas_Despiece!A860&lt;&gt;Rutas_Despiece!A859,1,0)</f>
        <v>0</v>
      </c>
      <c r="B860" s="69" t="s">
        <v>1174</v>
      </c>
      <c r="C860">
        <f t="shared" ca="1" si="53"/>
        <v>1</v>
      </c>
      <c r="D860">
        <f t="shared" ca="1" si="54"/>
        <v>818</v>
      </c>
      <c r="E860">
        <f t="shared" ca="1" si="56"/>
        <v>990</v>
      </c>
      <c r="F860">
        <f t="shared" ca="1" si="55"/>
        <v>857</v>
      </c>
      <c r="G860" t="str">
        <f ca="1">INDEX(Rutas_Despiece!C:C,MATCH($F860,$D:$D,0))</f>
        <v>Rutas_Habituales_Central</v>
      </c>
      <c r="H860" t="str">
        <f ca="1">INDEX(Rutas_Despiece!$D:$D,MATCH($F860,$D:$D,0))</f>
        <v>Ruta 9_16</v>
      </c>
      <c r="I860">
        <f ca="1">INDEX(Rutas_Despiece!$J:$J,MATCH($F860,$D:$D,0))</f>
        <v>41.63814</v>
      </c>
      <c r="J860">
        <f ca="1">INDEX(Rutas_Despiece!$K:$K,MATCH($F860,$D:$D,0))</f>
        <v>-0.87612000000000001</v>
      </c>
      <c r="L860" t="str">
        <f ca="1">INDEX(Rutas_Despiece!$F:$F,MATCH($F860,$D:$D,0))&amp;" "&amp;INDEX(Rutas_Despiece!$G:$G,MATCH($F860,$D:$D,0))</f>
        <v>Avd. San José nº 84</v>
      </c>
      <c r="M860" t="str">
        <f ca="1">INDEX(Rutas_Despiece!$H:$H,MATCH($F860,$D:$D,0))</f>
        <v>Zaragoza</v>
      </c>
      <c r="N860" t="str">
        <f ca="1">INDEX(Rutas_Despiece!$I:$I,MATCH($F860,$D:$D,0))</f>
        <v>Zaragoza, España</v>
      </c>
      <c r="O860" t="str">
        <f ca="1">INDEX(Rutas_Despiece!$L:$L,MATCH($F860,$D:$D,0))</f>
        <v>Mercado Rosales - Pd. Bus</v>
      </c>
      <c r="P860" s="39" t="str">
        <f ca="1">Rutas_Despiece!M860</f>
        <v>Ida</v>
      </c>
      <c r="Q860" s="39" t="str">
        <f ca="1">Rutas_Despiece!N860</f>
        <v>06:54</v>
      </c>
      <c r="R860" s="39">
        <f ca="1">Rutas_Despiece!O860</f>
        <v>0</v>
      </c>
      <c r="S860" s="39">
        <f ca="1">Rutas_Despiece!P860</f>
        <v>0</v>
      </c>
      <c r="T860" s="39">
        <f ca="1">Rutas_Despiece!Q860</f>
        <v>0</v>
      </c>
    </row>
    <row r="861" spans="1:20" x14ac:dyDescent="0.25">
      <c r="A861">
        <f ca="1">IF(Rutas_Despiece!A861&lt;&gt;Rutas_Despiece!A860,1,0)</f>
        <v>0</v>
      </c>
      <c r="B861" s="69" t="s">
        <v>1174</v>
      </c>
      <c r="C861">
        <f t="shared" ca="1" si="53"/>
        <v>1</v>
      </c>
      <c r="D861">
        <f t="shared" ca="1" si="54"/>
        <v>819</v>
      </c>
      <c r="E861">
        <f t="shared" ca="1" si="56"/>
        <v>990</v>
      </c>
      <c r="F861">
        <f t="shared" ca="1" si="55"/>
        <v>858</v>
      </c>
      <c r="G861" t="str">
        <f ca="1">INDEX(Rutas_Despiece!C:C,MATCH($F861,$D:$D,0))</f>
        <v>Rutas_Habituales_Central</v>
      </c>
      <c r="H861" t="str">
        <f ca="1">INDEX(Rutas_Despiece!$D:$D,MATCH($F861,$D:$D,0))</f>
        <v>Ruta 9_16</v>
      </c>
      <c r="I861">
        <f ca="1">INDEX(Rutas_Despiece!$J:$J,MATCH($F861,$D:$D,0))</f>
        <v>41.637113499999998</v>
      </c>
      <c r="J861">
        <f ca="1">INDEX(Rutas_Despiece!$K:$K,MATCH($F861,$D:$D,0))</f>
        <v>-0.87745700000000004</v>
      </c>
      <c r="L861" t="str">
        <f ca="1">INDEX(Rutas_Despiece!$F:$F,MATCH($F861,$D:$D,0))&amp;" "&amp;INDEX(Rutas_Despiece!$G:$G,MATCH($F861,$D:$D,0))</f>
        <v xml:space="preserve">Avd. San José  </v>
      </c>
      <c r="M861" t="str">
        <f ca="1">INDEX(Rutas_Despiece!$H:$H,MATCH($F861,$D:$D,0))</f>
        <v>Zaragoza</v>
      </c>
      <c r="N861" t="str">
        <f ca="1">INDEX(Rutas_Despiece!$I:$I,MATCH($F861,$D:$D,0))</f>
        <v>Zaragoza, España</v>
      </c>
      <c r="O861" t="str">
        <f ca="1">INDEX(Rutas_Despiece!$L:$L,MATCH($F861,$D:$D,0))</f>
        <v>Esq. José Pellicer - Pd. Bus</v>
      </c>
      <c r="P861" s="39" t="str">
        <f ca="1">Rutas_Despiece!M861</f>
        <v>Ida</v>
      </c>
      <c r="Q861" s="39" t="str">
        <f ca="1">Rutas_Despiece!N861</f>
        <v>06:56</v>
      </c>
      <c r="R861" s="39">
        <f ca="1">Rutas_Despiece!O861</f>
        <v>0</v>
      </c>
      <c r="S861" s="39">
        <f ca="1">Rutas_Despiece!P861</f>
        <v>0</v>
      </c>
      <c r="T861" s="39">
        <f ca="1">Rutas_Despiece!Q861</f>
        <v>0</v>
      </c>
    </row>
    <row r="862" spans="1:20" x14ac:dyDescent="0.25">
      <c r="A862">
        <f ca="1">IF(Rutas_Despiece!A862&lt;&gt;Rutas_Despiece!A861,1,0)</f>
        <v>0</v>
      </c>
      <c r="B862" s="69" t="s">
        <v>1174</v>
      </c>
      <c r="C862">
        <f t="shared" ca="1" si="53"/>
        <v>1</v>
      </c>
      <c r="D862">
        <f t="shared" ca="1" si="54"/>
        <v>820</v>
      </c>
      <c r="E862">
        <f t="shared" ca="1" si="56"/>
        <v>990</v>
      </c>
      <c r="F862">
        <f t="shared" ca="1" si="55"/>
        <v>859</v>
      </c>
      <c r="G862" t="str">
        <f ca="1">INDEX(Rutas_Despiece!C:C,MATCH($F862,$D:$D,0))</f>
        <v>Rutas_Habituales_Central</v>
      </c>
      <c r="H862" t="str">
        <f ca="1">INDEX(Rutas_Despiece!$D:$D,MATCH($F862,$D:$D,0))</f>
        <v>Ruta 9_16</v>
      </c>
      <c r="I862">
        <f ca="1">INDEX(Rutas_Despiece!$J:$J,MATCH($F862,$D:$D,0))</f>
        <v>41.646025999999999</v>
      </c>
      <c r="J862">
        <f ca="1">INDEX(Rutas_Despiece!$K:$K,MATCH($F862,$D:$D,0))</f>
        <v>-0.87219500000000005</v>
      </c>
      <c r="L862" t="str">
        <f ca="1">INDEX(Rutas_Despiece!$F:$F,MATCH($F862,$D:$D,0))&amp;" "&amp;INDEX(Rutas_Despiece!$G:$G,MATCH($F862,$D:$D,0))</f>
        <v xml:space="preserve">Avenida San José nº 200 </v>
      </c>
      <c r="M862" t="str">
        <f ca="1">INDEX(Rutas_Despiece!$H:$H,MATCH($F862,$D:$D,0))</f>
        <v>Zaragoza</v>
      </c>
      <c r="N862" t="str">
        <f ca="1">INDEX(Rutas_Despiece!$I:$I,MATCH($F862,$D:$D,0))</f>
        <v>Zaragoza, España</v>
      </c>
      <c r="O862" t="str">
        <f ca="1">INDEX(Rutas_Despiece!$L:$L,MATCH($F862,$D:$D,0))</f>
        <v>Pd. Bus</v>
      </c>
      <c r="P862" s="39" t="str">
        <f ca="1">Rutas_Despiece!M862</f>
        <v>Ida</v>
      </c>
      <c r="Q862" s="39" t="str">
        <f ca="1">Rutas_Despiece!N862</f>
        <v>06:58</v>
      </c>
      <c r="R862" s="39">
        <f ca="1">Rutas_Despiece!O862</f>
        <v>0</v>
      </c>
      <c r="S862" s="39">
        <f ca="1">Rutas_Despiece!P862</f>
        <v>0</v>
      </c>
      <c r="T862" s="39">
        <f ca="1">Rutas_Despiece!Q862</f>
        <v>0</v>
      </c>
    </row>
    <row r="863" spans="1:20" x14ac:dyDescent="0.25">
      <c r="A863">
        <f ca="1">IF(Rutas_Despiece!A863&lt;&gt;Rutas_Despiece!A862,1,0)</f>
        <v>0</v>
      </c>
      <c r="B863" s="69" t="s">
        <v>1174</v>
      </c>
      <c r="C863">
        <f t="shared" ca="1" si="53"/>
        <v>1</v>
      </c>
      <c r="D863">
        <f t="shared" ca="1" si="54"/>
        <v>821</v>
      </c>
      <c r="E863">
        <f t="shared" ca="1" si="56"/>
        <v>990</v>
      </c>
      <c r="F863">
        <f t="shared" ca="1" si="55"/>
        <v>860</v>
      </c>
      <c r="G863" t="str">
        <f ca="1">INDEX(Rutas_Despiece!C:C,MATCH($F863,$D:$D,0))</f>
        <v>Rutas_Habituales_Central</v>
      </c>
      <c r="H863" t="str">
        <f ca="1">INDEX(Rutas_Despiece!$D:$D,MATCH($F863,$D:$D,0))</f>
        <v>Ruta 9_16</v>
      </c>
      <c r="I863">
        <f ca="1">INDEX(Rutas_Despiece!$J:$J,MATCH($F863,$D:$D,0))</f>
        <v>41.632263199999997</v>
      </c>
      <c r="J863">
        <f ca="1">INDEX(Rutas_Despiece!$K:$K,MATCH($F863,$D:$D,0))</f>
        <v>-0.87950649999999997</v>
      </c>
      <c r="L863" t="str">
        <f ca="1">INDEX(Rutas_Despiece!$F:$F,MATCH($F863,$D:$D,0))&amp;" "&amp;INDEX(Rutas_Despiece!$G:$G,MATCH($F863,$D:$D,0))</f>
        <v xml:space="preserve">Terrazas de Cuellar  </v>
      </c>
      <c r="M863" t="str">
        <f ca="1">INDEX(Rutas_Despiece!$H:$H,MATCH($F863,$D:$D,0))</f>
        <v>Zaragoza</v>
      </c>
      <c r="N863" t="str">
        <f ca="1">INDEX(Rutas_Despiece!$I:$I,MATCH($F863,$D:$D,0))</f>
        <v>Zaragoza, España</v>
      </c>
      <c r="O863" t="str">
        <f ca="1">INDEX(Rutas_Despiece!$L:$L,MATCH($F863,$D:$D,0))</f>
        <v>Pd. Bus</v>
      </c>
      <c r="P863" s="39" t="str">
        <f ca="1">Rutas_Despiece!M863</f>
        <v>Ida</v>
      </c>
      <c r="Q863" s="39" t="str">
        <f ca="1">Rutas_Despiece!N863</f>
        <v>06:59</v>
      </c>
      <c r="R863" s="39">
        <f ca="1">Rutas_Despiece!O863</f>
        <v>0</v>
      </c>
      <c r="S863" s="39">
        <f ca="1">Rutas_Despiece!P863</f>
        <v>0</v>
      </c>
      <c r="T863" s="39">
        <f ca="1">Rutas_Despiece!Q863</f>
        <v>0</v>
      </c>
    </row>
    <row r="864" spans="1:20" x14ac:dyDescent="0.25">
      <c r="A864">
        <f ca="1">IF(Rutas_Despiece!A864&lt;&gt;Rutas_Despiece!A863,1,0)</f>
        <v>0</v>
      </c>
      <c r="B864" s="69" t="s">
        <v>1174</v>
      </c>
      <c r="C864">
        <f t="shared" ca="1" si="53"/>
        <v>1</v>
      </c>
      <c r="D864">
        <f t="shared" ca="1" si="54"/>
        <v>822</v>
      </c>
      <c r="E864">
        <f t="shared" ca="1" si="56"/>
        <v>990</v>
      </c>
      <c r="F864">
        <f t="shared" ca="1" si="55"/>
        <v>861</v>
      </c>
      <c r="G864" t="str">
        <f ca="1">INDEX(Rutas_Despiece!C:C,MATCH($F864,$D:$D,0))</f>
        <v>Rutas_Habituales_Central</v>
      </c>
      <c r="H864" t="str">
        <f ca="1">INDEX(Rutas_Despiece!$D:$D,MATCH($F864,$D:$D,0))</f>
        <v>Ruta 9_16</v>
      </c>
      <c r="I864">
        <f ca="1">INDEX(Rutas_Despiece!$J:$J,MATCH($F864,$D:$D,0))</f>
        <v>41.6327468</v>
      </c>
      <c r="J864">
        <f ca="1">INDEX(Rutas_Despiece!$K:$K,MATCH($F864,$D:$D,0))</f>
        <v>-0.87671580000000005</v>
      </c>
      <c r="L864" t="str">
        <f ca="1">INDEX(Rutas_Despiece!$F:$F,MATCH($F864,$D:$D,0))&amp;" "&amp;INDEX(Rutas_Despiece!$G:$G,MATCH($F864,$D:$D,0))</f>
        <v xml:space="preserve">Melilla  </v>
      </c>
      <c r="M864" t="str">
        <f ca="1">INDEX(Rutas_Despiece!$H:$H,MATCH($F864,$D:$D,0))</f>
        <v>Zaragoza</v>
      </c>
      <c r="N864" t="str">
        <f ca="1">INDEX(Rutas_Despiece!$I:$I,MATCH($F864,$D:$D,0))</f>
        <v>Zaragoza, España</v>
      </c>
      <c r="O864" t="str">
        <f ca="1">INDEX(Rutas_Despiece!$L:$L,MATCH($F864,$D:$D,0))</f>
        <v>Frente Escultor Salas</v>
      </c>
      <c r="P864" s="39" t="str">
        <f ca="1">Rutas_Despiece!M864</f>
        <v>Ida</v>
      </c>
      <c r="Q864" s="39" t="str">
        <f ca="1">Rutas_Despiece!N864</f>
        <v>07:30</v>
      </c>
      <c r="R864" s="39">
        <f ca="1">Rutas_Despiece!O864</f>
        <v>0</v>
      </c>
      <c r="S864" s="39">
        <f ca="1">Rutas_Despiece!P864</f>
        <v>0</v>
      </c>
      <c r="T864" s="39">
        <f ca="1">Rutas_Despiece!Q864</f>
        <v>0</v>
      </c>
    </row>
    <row r="865" spans="1:20" x14ac:dyDescent="0.25">
      <c r="A865">
        <f ca="1">IF(Rutas_Despiece!A865&lt;&gt;Rutas_Despiece!A864,1,0)</f>
        <v>0</v>
      </c>
      <c r="B865" s="69" t="s">
        <v>1174</v>
      </c>
      <c r="C865">
        <f t="shared" ca="1" si="53"/>
        <v>1</v>
      </c>
      <c r="D865">
        <f t="shared" ca="1" si="54"/>
        <v>823</v>
      </c>
      <c r="E865">
        <f t="shared" ca="1" si="56"/>
        <v>990</v>
      </c>
      <c r="F865">
        <f t="shared" ca="1" si="55"/>
        <v>862</v>
      </c>
      <c r="G865" t="str">
        <f ca="1">INDEX(Rutas_Despiece!C:C,MATCH($F865,$D:$D,0))</f>
        <v>Rutas_Habituales_Central</v>
      </c>
      <c r="H865" t="str">
        <f ca="1">INDEX(Rutas_Despiece!$D:$D,MATCH($F865,$D:$D,0))</f>
        <v>Ruta 9_16</v>
      </c>
      <c r="I865">
        <f ca="1">INDEX(Rutas_Despiece!$J:$J,MATCH($F865,$D:$D,0))</f>
        <v>41.634249099999998</v>
      </c>
      <c r="J865">
        <f ca="1">INDEX(Rutas_Despiece!$K:$K,MATCH($F865,$D:$D,0))</f>
        <v>-0.87529219999999996</v>
      </c>
      <c r="L865" t="str">
        <f ca="1">INDEX(Rutas_Despiece!$F:$F,MATCH($F865,$D:$D,0))&amp;" "&amp;INDEX(Rutas_Despiece!$G:$G,MATCH($F865,$D:$D,0))</f>
        <v xml:space="preserve">Zaragoza la Vieja  </v>
      </c>
      <c r="M865" t="str">
        <f ca="1">INDEX(Rutas_Despiece!$H:$H,MATCH($F865,$D:$D,0))</f>
        <v>Zaragoza</v>
      </c>
      <c r="N865" t="str">
        <f ca="1">INDEX(Rutas_Despiece!$I:$I,MATCH($F865,$D:$D,0))</f>
        <v>Zaragoza, España</v>
      </c>
      <c r="O865" t="str">
        <f ca="1">INDEX(Rutas_Despiece!$L:$L,MATCH($F865,$D:$D,0))</f>
        <v>Frente nº 5</v>
      </c>
      <c r="P865" s="39" t="str">
        <f ca="1">Rutas_Despiece!M865</f>
        <v>Vuelta</v>
      </c>
      <c r="Q865" s="39" t="str">
        <f ca="1">Rutas_Despiece!N865</f>
        <v/>
      </c>
      <c r="R865" s="39" t="str">
        <f ca="1">Rutas_Despiece!O865</f>
        <v/>
      </c>
      <c r="S865" s="39" t="str">
        <f ca="1">Rutas_Despiece!P865</f>
        <v/>
      </c>
      <c r="T865" s="39" t="str">
        <f ca="1">Rutas_Despiece!Q865</f>
        <v/>
      </c>
    </row>
    <row r="866" spans="1:20" x14ac:dyDescent="0.25">
      <c r="A866">
        <f ca="1">IF(Rutas_Despiece!A866&lt;&gt;Rutas_Despiece!A865,1,0)</f>
        <v>0</v>
      </c>
      <c r="B866" s="69" t="s">
        <v>1174</v>
      </c>
      <c r="C866">
        <f t="shared" ca="1" si="53"/>
        <v>1</v>
      </c>
      <c r="D866">
        <f t="shared" ca="1" si="54"/>
        <v>824</v>
      </c>
      <c r="E866">
        <f t="shared" ca="1" si="56"/>
        <v>990</v>
      </c>
      <c r="F866">
        <f t="shared" ca="1" si="55"/>
        <v>863</v>
      </c>
      <c r="G866" t="str">
        <f ca="1">INDEX(Rutas_Despiece!C:C,MATCH($F866,$D:$D,0))</f>
        <v>Rutas_Habituales_Central</v>
      </c>
      <c r="H866" t="str">
        <f ca="1">INDEX(Rutas_Despiece!$D:$D,MATCH($F866,$D:$D,0))</f>
        <v>Ruta 9_16</v>
      </c>
      <c r="I866">
        <f ca="1">INDEX(Rutas_Despiece!$J:$J,MATCH($F866,$D:$D,0))</f>
        <v>41.647832999999999</v>
      </c>
      <c r="J866">
        <f ca="1">INDEX(Rutas_Despiece!$K:$K,MATCH($F866,$D:$D,0))</f>
        <v>-0.88624999999999998</v>
      </c>
      <c r="L866" t="str">
        <f ca="1">INDEX(Rutas_Despiece!$F:$F,MATCH($F866,$D:$D,0))&amp;" "&amp;INDEX(Rutas_Despiece!$G:$G,MATCH($F866,$D:$D,0))</f>
        <v xml:space="preserve">Paseo Pamplona nº 2 </v>
      </c>
      <c r="M866" t="str">
        <f ca="1">INDEX(Rutas_Despiece!$H:$H,MATCH($F866,$D:$D,0))</f>
        <v>Zaragoza</v>
      </c>
      <c r="N866" t="str">
        <f ca="1">INDEX(Rutas_Despiece!$I:$I,MATCH($F866,$D:$D,0))</f>
        <v>Zaragoza, España</v>
      </c>
      <c r="O866" t="str">
        <f ca="1">INDEX(Rutas_Despiece!$L:$L,MATCH($F866,$D:$D,0))</f>
        <v>Pd. Bus</v>
      </c>
      <c r="P866" s="39" t="str">
        <f ca="1">Rutas_Despiece!M866</f>
        <v>Vuelta</v>
      </c>
      <c r="Q866" s="39" t="str">
        <f ca="1">Rutas_Despiece!N866</f>
        <v/>
      </c>
      <c r="R866" s="39" t="str">
        <f ca="1">Rutas_Despiece!O866</f>
        <v/>
      </c>
      <c r="S866" s="39" t="str">
        <f ca="1">Rutas_Despiece!P866</f>
        <v/>
      </c>
      <c r="T866" s="39" t="str">
        <f ca="1">Rutas_Despiece!Q866</f>
        <v/>
      </c>
    </row>
    <row r="867" spans="1:20" x14ac:dyDescent="0.25">
      <c r="A867">
        <f ca="1">IF(Rutas_Despiece!A867&lt;&gt;Rutas_Despiece!A866,1,0)</f>
        <v>0</v>
      </c>
      <c r="B867" s="69" t="s">
        <v>1174</v>
      </c>
      <c r="C867">
        <f t="shared" ca="1" si="53"/>
        <v>1</v>
      </c>
      <c r="D867">
        <f t="shared" ca="1" si="54"/>
        <v>825</v>
      </c>
      <c r="E867">
        <f t="shared" ca="1" si="56"/>
        <v>990</v>
      </c>
      <c r="F867">
        <f t="shared" ca="1" si="55"/>
        <v>864</v>
      </c>
      <c r="G867" t="str">
        <f ca="1">INDEX(Rutas_Despiece!C:C,MATCH($F867,$D:$D,0))</f>
        <v>Rutas_Habituales_Central</v>
      </c>
      <c r="H867" t="str">
        <f ca="1">INDEX(Rutas_Despiece!$D:$D,MATCH($F867,$D:$D,0))</f>
        <v>Ruta 9_16</v>
      </c>
      <c r="I867">
        <f ca="1">INDEX(Rutas_Despiece!$J:$J,MATCH($F867,$D:$D,0))</f>
        <v>41.749628000000001</v>
      </c>
      <c r="J867">
        <f ca="1">INDEX(Rutas_Despiece!$K:$K,MATCH($F867,$D:$D,0))</f>
        <v>-1.1755139999999999</v>
      </c>
      <c r="L867" t="str">
        <f ca="1">INDEX(Rutas_Despiece!$F:$F,MATCH($F867,$D:$D,0))&amp;" "&amp;INDEX(Rutas_Despiece!$G:$G,MATCH($F867,$D:$D,0))</f>
        <v xml:space="preserve">Pol. Ind Entrerrios </v>
      </c>
      <c r="M867" t="str">
        <f ca="1">INDEX(Rutas_Despiece!$H:$H,MATCH($F867,$D:$D,0))</f>
        <v>Figueruelas</v>
      </c>
      <c r="N867" t="str">
        <f ca="1">INDEX(Rutas_Despiece!$I:$I,MATCH($F867,$D:$D,0))</f>
        <v>Zaragoza, España</v>
      </c>
      <c r="O867" t="str">
        <f ca="1">INDEX(Rutas_Despiece!$L:$L,MATCH($F867,$D:$D,0))</f>
        <v>Opel Puerta 5</v>
      </c>
      <c r="P867" s="39" t="str">
        <f ca="1">Rutas_Despiece!M867</f>
        <v>Vuelta</v>
      </c>
      <c r="Q867" s="39" t="str">
        <f ca="1">Rutas_Despiece!N867</f>
        <v/>
      </c>
      <c r="R867" s="39" t="str">
        <f ca="1">Rutas_Despiece!O867</f>
        <v/>
      </c>
      <c r="S867" s="39" t="str">
        <f ca="1">Rutas_Despiece!P867</f>
        <v/>
      </c>
      <c r="T867" s="39" t="str">
        <f ca="1">Rutas_Despiece!Q867</f>
        <v/>
      </c>
    </row>
    <row r="868" spans="1:20" x14ac:dyDescent="0.25">
      <c r="A868">
        <f ca="1">IF(Rutas_Despiece!A868&lt;&gt;Rutas_Despiece!A867,1,0)</f>
        <v>0</v>
      </c>
      <c r="B868" s="69" t="s">
        <v>1174</v>
      </c>
      <c r="C868">
        <f t="shared" ca="1" si="53"/>
        <v>1</v>
      </c>
      <c r="D868">
        <f t="shared" ca="1" si="54"/>
        <v>826</v>
      </c>
      <c r="E868">
        <f t="shared" ca="1" si="56"/>
        <v>990</v>
      </c>
      <c r="F868">
        <f t="shared" ca="1" si="55"/>
        <v>865</v>
      </c>
      <c r="G868" t="str">
        <f ca="1">INDEX(Rutas_Despiece!C:C,MATCH($F868,$D:$D,0))</f>
        <v>Rutas_Habituales_Central</v>
      </c>
      <c r="H868" t="str">
        <f ca="1">INDEX(Rutas_Despiece!$D:$D,MATCH($F868,$D:$D,0))</f>
        <v>Ruta 9_16</v>
      </c>
      <c r="I868">
        <f ca="1">INDEX(Rutas_Despiece!$J:$J,MATCH($F868,$D:$D,0))</f>
        <v>41.749628000000001</v>
      </c>
      <c r="J868">
        <f ca="1">INDEX(Rutas_Despiece!$K:$K,MATCH($F868,$D:$D,0))</f>
        <v>-1.1755139999999999</v>
      </c>
      <c r="L868" t="str">
        <f ca="1">INDEX(Rutas_Despiece!$F:$F,MATCH($F868,$D:$D,0))&amp;" "&amp;INDEX(Rutas_Despiece!$G:$G,MATCH($F868,$D:$D,0))</f>
        <v xml:space="preserve">Pol. Ind Entrerrios </v>
      </c>
      <c r="M868" t="str">
        <f ca="1">INDEX(Rutas_Despiece!$H:$H,MATCH($F868,$D:$D,0))</f>
        <v>Figueruelas</v>
      </c>
      <c r="N868" t="str">
        <f ca="1">INDEX(Rutas_Despiece!$I:$I,MATCH($F868,$D:$D,0))</f>
        <v>Zaragoza, España</v>
      </c>
      <c r="O868" t="str">
        <f ca="1">INDEX(Rutas_Despiece!$L:$L,MATCH($F868,$D:$D,0))</f>
        <v>Opel Puerta 5</v>
      </c>
      <c r="P868" s="39" t="str">
        <f ca="1">Rutas_Despiece!M868</f>
        <v>Vuelta</v>
      </c>
      <c r="Q868" s="39" t="str">
        <f ca="1">Rutas_Despiece!N868</f>
        <v/>
      </c>
      <c r="R868" s="39" t="str">
        <f ca="1">Rutas_Despiece!O868</f>
        <v/>
      </c>
      <c r="S868" s="39" t="str">
        <f ca="1">Rutas_Despiece!P868</f>
        <v/>
      </c>
      <c r="T868" s="39" t="str">
        <f ca="1">Rutas_Despiece!Q868</f>
        <v/>
      </c>
    </row>
    <row r="869" spans="1:20" x14ac:dyDescent="0.25">
      <c r="A869">
        <f ca="1">IF(Rutas_Despiece!A869&lt;&gt;Rutas_Despiece!A868,1,0)</f>
        <v>0</v>
      </c>
      <c r="B869" s="69" t="s">
        <v>1174</v>
      </c>
      <c r="C869">
        <f t="shared" ca="1" si="53"/>
        <v>1</v>
      </c>
      <c r="D869">
        <f t="shared" ca="1" si="54"/>
        <v>827</v>
      </c>
      <c r="E869">
        <f t="shared" ca="1" si="56"/>
        <v>990</v>
      </c>
      <c r="F869">
        <f t="shared" ca="1" si="55"/>
        <v>866</v>
      </c>
      <c r="G869" t="str">
        <f ca="1">INDEX(Rutas_Despiece!C:C,MATCH($F869,$D:$D,0))</f>
        <v>Rutas_Habituales_Central</v>
      </c>
      <c r="H869" t="str">
        <f ca="1">INDEX(Rutas_Despiece!$D:$D,MATCH($F869,$D:$D,0))</f>
        <v>Ruta 9_16</v>
      </c>
      <c r="I869">
        <f ca="1">INDEX(Rutas_Despiece!$J:$J,MATCH($F869,$D:$D,0))</f>
        <v>41.648204999999997</v>
      </c>
      <c r="J869">
        <f ca="1">INDEX(Rutas_Despiece!$K:$K,MATCH($F869,$D:$D,0))</f>
        <v>-0.8865729</v>
      </c>
      <c r="L869" t="str">
        <f ca="1">INDEX(Rutas_Despiece!$F:$F,MATCH($F869,$D:$D,0))&amp;" "&amp;INDEX(Rutas_Despiece!$G:$G,MATCH($F869,$D:$D,0))</f>
        <v xml:space="preserve">Paseo Pamplona  </v>
      </c>
      <c r="M869" t="str">
        <f ca="1">INDEX(Rutas_Despiece!$H:$H,MATCH($F869,$D:$D,0))</f>
        <v>Zaragoza</v>
      </c>
      <c r="N869" t="str">
        <f ca="1">INDEX(Rutas_Despiece!$I:$I,MATCH($F869,$D:$D,0))</f>
        <v>Zaragoza, España</v>
      </c>
      <c r="O869" t="str">
        <f ca="1">INDEX(Rutas_Despiece!$L:$L,MATCH($F869,$D:$D,0))</f>
        <v>Frente Bilbao - Pd. Bus</v>
      </c>
      <c r="P869" s="39" t="str">
        <f ca="1">Rutas_Despiece!M869</f>
        <v>Vuelta</v>
      </c>
      <c r="Q869" s="39" t="str">
        <f ca="1">Rutas_Despiece!N869</f>
        <v/>
      </c>
      <c r="R869" s="39" t="str">
        <f ca="1">Rutas_Despiece!O869</f>
        <v/>
      </c>
      <c r="S869" s="39" t="str">
        <f ca="1">Rutas_Despiece!P869</f>
        <v/>
      </c>
      <c r="T869" s="39" t="str">
        <f ca="1">Rutas_Despiece!Q869</f>
        <v/>
      </c>
    </row>
    <row r="870" spans="1:20" x14ac:dyDescent="0.25">
      <c r="A870">
        <f ca="1">IF(Rutas_Despiece!A870&lt;&gt;Rutas_Despiece!A869,1,0)</f>
        <v>0</v>
      </c>
      <c r="B870" s="69" t="s">
        <v>1174</v>
      </c>
      <c r="C870">
        <f t="shared" ca="1" si="53"/>
        <v>1</v>
      </c>
      <c r="D870">
        <f t="shared" ca="1" si="54"/>
        <v>828</v>
      </c>
      <c r="E870">
        <f t="shared" ca="1" si="56"/>
        <v>990</v>
      </c>
      <c r="F870">
        <f t="shared" ca="1" si="55"/>
        <v>867</v>
      </c>
      <c r="G870" t="str">
        <f ca="1">INDEX(Rutas_Despiece!C:C,MATCH($F870,$D:$D,0))</f>
        <v>Rutas_Habituales_Central</v>
      </c>
      <c r="H870" t="str">
        <f ca="1">INDEX(Rutas_Despiece!$D:$D,MATCH($F870,$D:$D,0))</f>
        <v>Ruta 9_16</v>
      </c>
      <c r="I870">
        <f ca="1">INDEX(Rutas_Despiece!$J:$J,MATCH($F870,$D:$D,0))</f>
        <v>41.63814</v>
      </c>
      <c r="J870">
        <f ca="1">INDEX(Rutas_Despiece!$K:$K,MATCH($F870,$D:$D,0))</f>
        <v>-0.87612000000000001</v>
      </c>
      <c r="L870" t="str">
        <f ca="1">INDEX(Rutas_Despiece!$F:$F,MATCH($F870,$D:$D,0))&amp;" "&amp;INDEX(Rutas_Despiece!$G:$G,MATCH($F870,$D:$D,0))</f>
        <v>Avd. San José nº 84</v>
      </c>
      <c r="M870" t="str">
        <f ca="1">INDEX(Rutas_Despiece!$H:$H,MATCH($F870,$D:$D,0))</f>
        <v>Zaragoza</v>
      </c>
      <c r="N870" t="str">
        <f ca="1">INDEX(Rutas_Despiece!$I:$I,MATCH($F870,$D:$D,0))</f>
        <v>Zaragoza, España</v>
      </c>
      <c r="O870" t="str">
        <f ca="1">INDEX(Rutas_Despiece!$L:$L,MATCH($F870,$D:$D,0))</f>
        <v>Mercado Rosales - Pd. Bus</v>
      </c>
      <c r="P870" s="39" t="str">
        <f ca="1">Rutas_Despiece!M870</f>
        <v>Vuelta</v>
      </c>
      <c r="Q870" s="39" t="str">
        <f ca="1">Rutas_Despiece!N870</f>
        <v/>
      </c>
      <c r="R870" s="39" t="str">
        <f ca="1">Rutas_Despiece!O870</f>
        <v/>
      </c>
      <c r="S870" s="39" t="str">
        <f ca="1">Rutas_Despiece!P870</f>
        <v/>
      </c>
      <c r="T870" s="39" t="str">
        <f ca="1">Rutas_Despiece!Q870</f>
        <v/>
      </c>
    </row>
    <row r="871" spans="1:20" x14ac:dyDescent="0.25">
      <c r="A871">
        <f ca="1">IF(Rutas_Despiece!A871&lt;&gt;Rutas_Despiece!A870,1,0)</f>
        <v>0</v>
      </c>
      <c r="B871" s="69" t="s">
        <v>1174</v>
      </c>
      <c r="C871">
        <f t="shared" ca="1" si="53"/>
        <v>1</v>
      </c>
      <c r="D871">
        <f t="shared" ca="1" si="54"/>
        <v>829</v>
      </c>
      <c r="E871">
        <f t="shared" ca="1" si="56"/>
        <v>990</v>
      </c>
      <c r="F871">
        <f t="shared" ca="1" si="55"/>
        <v>868</v>
      </c>
      <c r="G871" t="str">
        <f ca="1">INDEX(Rutas_Despiece!C:C,MATCH($F871,$D:$D,0))</f>
        <v>Rutas_Habituales_Central</v>
      </c>
      <c r="H871" t="str">
        <f ca="1">INDEX(Rutas_Despiece!$D:$D,MATCH($F871,$D:$D,0))</f>
        <v>Ruta 9_16</v>
      </c>
      <c r="I871">
        <f ca="1">INDEX(Rutas_Despiece!$J:$J,MATCH($F871,$D:$D,0))</f>
        <v>41.637113499999998</v>
      </c>
      <c r="J871">
        <f ca="1">INDEX(Rutas_Despiece!$K:$K,MATCH($F871,$D:$D,0))</f>
        <v>-0.87745700000000004</v>
      </c>
      <c r="L871" t="str">
        <f ca="1">INDEX(Rutas_Despiece!$F:$F,MATCH($F871,$D:$D,0))&amp;" "&amp;INDEX(Rutas_Despiece!$G:$G,MATCH($F871,$D:$D,0))</f>
        <v xml:space="preserve">Avd. San José  </v>
      </c>
      <c r="M871" t="str">
        <f ca="1">INDEX(Rutas_Despiece!$H:$H,MATCH($F871,$D:$D,0))</f>
        <v>Zaragoza</v>
      </c>
      <c r="N871" t="str">
        <f ca="1">INDEX(Rutas_Despiece!$I:$I,MATCH($F871,$D:$D,0))</f>
        <v>Zaragoza, España</v>
      </c>
      <c r="O871" t="str">
        <f ca="1">INDEX(Rutas_Despiece!$L:$L,MATCH($F871,$D:$D,0))</f>
        <v>Esq. José Pellicer - Pd. Bus</v>
      </c>
      <c r="P871" s="39" t="str">
        <f ca="1">Rutas_Despiece!M871</f>
        <v>Vuelta</v>
      </c>
      <c r="Q871" s="39" t="str">
        <f ca="1">Rutas_Despiece!N871</f>
        <v/>
      </c>
      <c r="R871" s="39" t="str">
        <f ca="1">Rutas_Despiece!O871</f>
        <v/>
      </c>
      <c r="S871" s="39" t="str">
        <f ca="1">Rutas_Despiece!P871</f>
        <v/>
      </c>
      <c r="T871" s="39" t="str">
        <f ca="1">Rutas_Despiece!Q871</f>
        <v/>
      </c>
    </row>
    <row r="872" spans="1:20" x14ac:dyDescent="0.25">
      <c r="A872">
        <f ca="1">IF(Rutas_Despiece!A872&lt;&gt;Rutas_Despiece!A871,1,0)</f>
        <v>0</v>
      </c>
      <c r="B872" s="69" t="s">
        <v>1174</v>
      </c>
      <c r="C872">
        <f t="shared" ca="1" si="53"/>
        <v>1</v>
      </c>
      <c r="D872">
        <f t="shared" ca="1" si="54"/>
        <v>830</v>
      </c>
      <c r="E872">
        <f t="shared" ca="1" si="56"/>
        <v>990</v>
      </c>
      <c r="F872">
        <f t="shared" ca="1" si="55"/>
        <v>869</v>
      </c>
      <c r="G872" t="str">
        <f ca="1">INDEX(Rutas_Despiece!C:C,MATCH($F872,$D:$D,0))</f>
        <v>Rutas_Habituales_Central</v>
      </c>
      <c r="H872" t="str">
        <f ca="1">INDEX(Rutas_Despiece!$D:$D,MATCH($F872,$D:$D,0))</f>
        <v>Ruta 9_16</v>
      </c>
      <c r="I872">
        <f ca="1">INDEX(Rutas_Despiece!$J:$J,MATCH($F872,$D:$D,0))</f>
        <v>41.646025999999999</v>
      </c>
      <c r="J872">
        <f ca="1">INDEX(Rutas_Despiece!$K:$K,MATCH($F872,$D:$D,0))</f>
        <v>-0.87219500000000005</v>
      </c>
      <c r="L872" t="str">
        <f ca="1">INDEX(Rutas_Despiece!$F:$F,MATCH($F872,$D:$D,0))&amp;" "&amp;INDEX(Rutas_Despiece!$G:$G,MATCH($F872,$D:$D,0))</f>
        <v xml:space="preserve">Avenida San José nº 200 </v>
      </c>
      <c r="M872" t="str">
        <f ca="1">INDEX(Rutas_Despiece!$H:$H,MATCH($F872,$D:$D,0))</f>
        <v>Zaragoza</v>
      </c>
      <c r="N872" t="str">
        <f ca="1">INDEX(Rutas_Despiece!$I:$I,MATCH($F872,$D:$D,0))</f>
        <v>Zaragoza, España</v>
      </c>
      <c r="O872" t="str">
        <f ca="1">INDEX(Rutas_Despiece!$L:$L,MATCH($F872,$D:$D,0))</f>
        <v>Pd. Bus</v>
      </c>
      <c r="P872" s="39" t="str">
        <f ca="1">Rutas_Despiece!M872</f>
        <v>Vuelta</v>
      </c>
      <c r="Q872" s="39" t="str">
        <f ca="1">Rutas_Despiece!N872</f>
        <v/>
      </c>
      <c r="R872" s="39" t="str">
        <f ca="1">Rutas_Despiece!O872</f>
        <v/>
      </c>
      <c r="S872" s="39" t="str">
        <f ca="1">Rutas_Despiece!P872</f>
        <v/>
      </c>
      <c r="T872" s="39" t="str">
        <f ca="1">Rutas_Despiece!Q872</f>
        <v/>
      </c>
    </row>
    <row r="873" spans="1:20" x14ac:dyDescent="0.25">
      <c r="A873">
        <f ca="1">IF(Rutas_Despiece!A873&lt;&gt;Rutas_Despiece!A872,1,0)</f>
        <v>1</v>
      </c>
      <c r="B873" s="69" t="s">
        <v>1174</v>
      </c>
      <c r="C873">
        <f t="shared" ca="1" si="53"/>
        <v>0</v>
      </c>
      <c r="D873">
        <f t="shared" ca="1" si="54"/>
        <v>830</v>
      </c>
      <c r="E873">
        <f t="shared" ca="1" si="56"/>
        <v>990</v>
      </c>
      <c r="F873">
        <f t="shared" ca="1" si="55"/>
        <v>870</v>
      </c>
      <c r="G873" t="str">
        <f ca="1">INDEX(Rutas_Despiece!C:C,MATCH($F873,$D:$D,0))</f>
        <v>Rutas_Habituales_Central</v>
      </c>
      <c r="H873" t="str">
        <f ca="1">INDEX(Rutas_Despiece!$D:$D,MATCH($F873,$D:$D,0))</f>
        <v>Ruta 9_16</v>
      </c>
      <c r="I873">
        <f ca="1">INDEX(Rutas_Despiece!$J:$J,MATCH($F873,$D:$D,0))</f>
        <v>41.632263199999997</v>
      </c>
      <c r="J873">
        <f ca="1">INDEX(Rutas_Despiece!$K:$K,MATCH($F873,$D:$D,0))</f>
        <v>-0.87950649999999997</v>
      </c>
      <c r="L873" t="str">
        <f ca="1">INDEX(Rutas_Despiece!$F:$F,MATCH($F873,$D:$D,0))&amp;" "&amp;INDEX(Rutas_Despiece!$G:$G,MATCH($F873,$D:$D,0))</f>
        <v xml:space="preserve">Terrazas de Cuellar  </v>
      </c>
      <c r="M873" t="str">
        <f ca="1">INDEX(Rutas_Despiece!$H:$H,MATCH($F873,$D:$D,0))</f>
        <v>Zaragoza</v>
      </c>
      <c r="N873" t="str">
        <f ca="1">INDEX(Rutas_Despiece!$I:$I,MATCH($F873,$D:$D,0))</f>
        <v>Zaragoza, España</v>
      </c>
      <c r="O873" t="str">
        <f ca="1">INDEX(Rutas_Despiece!$L:$L,MATCH($F873,$D:$D,0))</f>
        <v>Pd. Bus</v>
      </c>
      <c r="P873" s="39" t="str">
        <f ca="1">Rutas_Despiece!M873</f>
        <v>Ida</v>
      </c>
      <c r="Q873" s="39" t="str">
        <f ca="1">Rutas_Despiece!N873</f>
        <v/>
      </c>
      <c r="R873" s="39">
        <f ca="1">Rutas_Despiece!O873</f>
        <v>0</v>
      </c>
      <c r="S873" s="39">
        <f ca="1">Rutas_Despiece!P873</f>
        <v>0</v>
      </c>
      <c r="T873" s="39">
        <f ca="1">Rutas_Despiece!Q873</f>
        <v>0</v>
      </c>
    </row>
    <row r="874" spans="1:20" x14ac:dyDescent="0.25">
      <c r="A874">
        <f ca="1">IF(Rutas_Despiece!A874&lt;&gt;Rutas_Despiece!A873,1,0)</f>
        <v>0</v>
      </c>
      <c r="B874" s="69" t="s">
        <v>1174</v>
      </c>
      <c r="C874">
        <f t="shared" ca="1" si="53"/>
        <v>1</v>
      </c>
      <c r="D874">
        <f t="shared" ca="1" si="54"/>
        <v>831</v>
      </c>
      <c r="E874">
        <f t="shared" ca="1" si="56"/>
        <v>990</v>
      </c>
      <c r="F874">
        <f t="shared" ca="1" si="55"/>
        <v>871</v>
      </c>
      <c r="G874" t="str">
        <f ca="1">INDEX(Rutas_Despiece!C:C,MATCH($F874,$D:$D,0))</f>
        <v>Rutas_Habituales_Central</v>
      </c>
      <c r="H874" t="str">
        <f ca="1">INDEX(Rutas_Despiece!$D:$D,MATCH($F874,$D:$D,0))</f>
        <v>Ruta 9_16</v>
      </c>
      <c r="I874">
        <f ca="1">INDEX(Rutas_Despiece!$J:$J,MATCH($F874,$D:$D,0))</f>
        <v>41.6327468</v>
      </c>
      <c r="J874">
        <f ca="1">INDEX(Rutas_Despiece!$K:$K,MATCH($F874,$D:$D,0))</f>
        <v>-0.87671580000000005</v>
      </c>
      <c r="L874" t="str">
        <f ca="1">INDEX(Rutas_Despiece!$F:$F,MATCH($F874,$D:$D,0))&amp;" "&amp;INDEX(Rutas_Despiece!$G:$G,MATCH($F874,$D:$D,0))</f>
        <v xml:space="preserve">Melilla  </v>
      </c>
      <c r="M874" t="str">
        <f ca="1">INDEX(Rutas_Despiece!$H:$H,MATCH($F874,$D:$D,0))</f>
        <v>Zaragoza</v>
      </c>
      <c r="N874" t="str">
        <f ca="1">INDEX(Rutas_Despiece!$I:$I,MATCH($F874,$D:$D,0))</f>
        <v>Zaragoza, España</v>
      </c>
      <c r="O874" t="str">
        <f ca="1">INDEX(Rutas_Despiece!$L:$L,MATCH($F874,$D:$D,0))</f>
        <v>Frente Escultor Salas</v>
      </c>
      <c r="P874" s="39" t="str">
        <f ca="1">Rutas_Despiece!M874</f>
        <v>Ida</v>
      </c>
      <c r="Q874" s="39" t="str">
        <f ca="1">Rutas_Despiece!N874</f>
        <v>06:58</v>
      </c>
      <c r="R874" s="39">
        <f ca="1">Rutas_Despiece!O874</f>
        <v>0</v>
      </c>
      <c r="S874" s="39">
        <f ca="1">Rutas_Despiece!P874</f>
        <v>0</v>
      </c>
      <c r="T874" s="39">
        <f ca="1">Rutas_Despiece!Q874</f>
        <v>0</v>
      </c>
    </row>
    <row r="875" spans="1:20" x14ac:dyDescent="0.25">
      <c r="A875">
        <f ca="1">IF(Rutas_Despiece!A875&lt;&gt;Rutas_Despiece!A874,1,0)</f>
        <v>0</v>
      </c>
      <c r="B875" s="69" t="s">
        <v>1174</v>
      </c>
      <c r="C875">
        <f t="shared" ca="1" si="53"/>
        <v>1</v>
      </c>
      <c r="D875">
        <f t="shared" ca="1" si="54"/>
        <v>832</v>
      </c>
      <c r="E875">
        <f t="shared" ca="1" si="56"/>
        <v>990</v>
      </c>
      <c r="F875">
        <f t="shared" ca="1" si="55"/>
        <v>872</v>
      </c>
      <c r="G875" t="str">
        <f ca="1">INDEX(Rutas_Despiece!C:C,MATCH($F875,$D:$D,0))</f>
        <v>Rutas_Habituales_Central</v>
      </c>
      <c r="H875" t="str">
        <f ca="1">INDEX(Rutas_Despiece!$D:$D,MATCH($F875,$D:$D,0))</f>
        <v>Ruta 9_16</v>
      </c>
      <c r="I875">
        <f ca="1">INDEX(Rutas_Despiece!$J:$J,MATCH($F875,$D:$D,0))</f>
        <v>41.634249099999998</v>
      </c>
      <c r="J875">
        <f ca="1">INDEX(Rutas_Despiece!$K:$K,MATCH($F875,$D:$D,0))</f>
        <v>-0.87529219999999996</v>
      </c>
      <c r="L875" t="str">
        <f ca="1">INDEX(Rutas_Despiece!$F:$F,MATCH($F875,$D:$D,0))&amp;" "&amp;INDEX(Rutas_Despiece!$G:$G,MATCH($F875,$D:$D,0))</f>
        <v xml:space="preserve">Zaragoza la Vieja  </v>
      </c>
      <c r="M875" t="str">
        <f ca="1">INDEX(Rutas_Despiece!$H:$H,MATCH($F875,$D:$D,0))</f>
        <v>Zaragoza</v>
      </c>
      <c r="N875" t="str">
        <f ca="1">INDEX(Rutas_Despiece!$I:$I,MATCH($F875,$D:$D,0))</f>
        <v>Zaragoza, España</v>
      </c>
      <c r="O875" t="str">
        <f ca="1">INDEX(Rutas_Despiece!$L:$L,MATCH($F875,$D:$D,0))</f>
        <v>Frente nº 5</v>
      </c>
      <c r="P875" s="39" t="str">
        <f ca="1">Rutas_Despiece!M875</f>
        <v>Ida</v>
      </c>
      <c r="Q875" s="39" t="str">
        <f ca="1">Rutas_Despiece!N875</f>
        <v>07:00</v>
      </c>
      <c r="R875" s="39">
        <f ca="1">Rutas_Despiece!O875</f>
        <v>0</v>
      </c>
      <c r="S875" s="39">
        <f ca="1">Rutas_Despiece!P875</f>
        <v>0</v>
      </c>
      <c r="T875" s="39">
        <f ca="1">Rutas_Despiece!Q875</f>
        <v>0</v>
      </c>
    </row>
    <row r="876" spans="1:20" x14ac:dyDescent="0.25">
      <c r="A876">
        <f ca="1">IF(Rutas_Despiece!A876&lt;&gt;Rutas_Despiece!A875,1,0)</f>
        <v>0</v>
      </c>
      <c r="B876" s="69" t="s">
        <v>1174</v>
      </c>
      <c r="C876">
        <f t="shared" ca="1" si="53"/>
        <v>1</v>
      </c>
      <c r="D876">
        <f t="shared" ca="1" si="54"/>
        <v>833</v>
      </c>
      <c r="E876">
        <f t="shared" ca="1" si="56"/>
        <v>990</v>
      </c>
      <c r="F876">
        <f t="shared" ca="1" si="55"/>
        <v>873</v>
      </c>
      <c r="G876" t="str">
        <f ca="1">INDEX(Rutas_Despiece!C:C,MATCH($F876,$D:$D,0))</f>
        <v>Rutas_Habituales_Central</v>
      </c>
      <c r="H876" t="str">
        <f ca="1">INDEX(Rutas_Despiece!$D:$D,MATCH($F876,$D:$D,0))</f>
        <v>Ruta 10_16</v>
      </c>
      <c r="I876">
        <f ca="1">INDEX(Rutas_Despiece!$J:$J,MATCH($F876,$D:$D,0))</f>
        <v>41.6530007</v>
      </c>
      <c r="J876">
        <f ca="1">INDEX(Rutas_Despiece!$K:$K,MATCH($F876,$D:$D,0))</f>
        <v>-0.90630169999999999</v>
      </c>
      <c r="L876" t="str">
        <f ca="1">INDEX(Rutas_Despiece!$F:$F,MATCH($F876,$D:$D,0))&amp;" "&amp;INDEX(Rutas_Despiece!$G:$G,MATCH($F876,$D:$D,0))</f>
        <v xml:space="preserve">Avd. Madrid  </v>
      </c>
      <c r="M876" t="str">
        <f ca="1">INDEX(Rutas_Despiece!$H:$H,MATCH($F876,$D:$D,0))</f>
        <v>Zaragoza</v>
      </c>
      <c r="N876" t="str">
        <f ca="1">INDEX(Rutas_Despiece!$I:$I,MATCH($F876,$D:$D,0))</f>
        <v>Zaragoza, España</v>
      </c>
      <c r="O876" t="str">
        <f ca="1">INDEX(Rutas_Despiece!$L:$L,MATCH($F876,$D:$D,0))</f>
        <v>Esq. Plaza Huesca - Pd. Bus</v>
      </c>
      <c r="P876" s="39" t="str">
        <f ca="1">Rutas_Despiece!M876</f>
        <v>Ida</v>
      </c>
      <c r="Q876" s="39" t="str">
        <f ca="1">Rutas_Despiece!N876</f>
        <v>07:01</v>
      </c>
      <c r="R876" s="39">
        <f ca="1">Rutas_Despiece!O876</f>
        <v>0</v>
      </c>
      <c r="S876" s="39">
        <f ca="1">Rutas_Despiece!P876</f>
        <v>0</v>
      </c>
      <c r="T876" s="39">
        <f ca="1">Rutas_Despiece!Q876</f>
        <v>0</v>
      </c>
    </row>
    <row r="877" spans="1:20" x14ac:dyDescent="0.25">
      <c r="A877">
        <f ca="1">IF(Rutas_Despiece!A877&lt;&gt;Rutas_Despiece!A876,1,0)</f>
        <v>0</v>
      </c>
      <c r="B877" s="69" t="s">
        <v>1174</v>
      </c>
      <c r="C877">
        <f t="shared" ca="1" si="53"/>
        <v>1</v>
      </c>
      <c r="D877">
        <f t="shared" ca="1" si="54"/>
        <v>834</v>
      </c>
      <c r="E877">
        <f t="shared" ca="1" si="56"/>
        <v>990</v>
      </c>
      <c r="F877">
        <f t="shared" ca="1" si="55"/>
        <v>874</v>
      </c>
      <c r="G877" t="str">
        <f ca="1">INDEX(Rutas_Despiece!C:C,MATCH($F877,$D:$D,0))</f>
        <v>Rutas_Habituales_Central</v>
      </c>
      <c r="H877" t="str">
        <f ca="1">INDEX(Rutas_Despiece!$D:$D,MATCH($F877,$D:$D,0))</f>
        <v>Ruta 10_16</v>
      </c>
      <c r="I877">
        <f ca="1">INDEX(Rutas_Despiece!$J:$J,MATCH($F877,$D:$D,0))</f>
        <v>41.656027999999999</v>
      </c>
      <c r="J877">
        <f ca="1">INDEX(Rutas_Despiece!$K:$K,MATCH($F877,$D:$D,0))</f>
        <v>-0.89534199999999997</v>
      </c>
      <c r="L877" t="str">
        <f ca="1">INDEX(Rutas_Despiece!$F:$F,MATCH($F877,$D:$D,0))&amp;" "&amp;INDEX(Rutas_Despiece!$G:$G,MATCH($F877,$D:$D,0))</f>
        <v xml:space="preserve">Avd. Madrid nº 142 </v>
      </c>
      <c r="M877" t="str">
        <f ca="1">INDEX(Rutas_Despiece!$H:$H,MATCH($F877,$D:$D,0))</f>
        <v>Zaragoza</v>
      </c>
      <c r="N877" t="str">
        <f ca="1">INDEX(Rutas_Despiece!$I:$I,MATCH($F877,$D:$D,0))</f>
        <v>Zaragoza, España</v>
      </c>
      <c r="O877" t="str">
        <f ca="1">INDEX(Rutas_Despiece!$L:$L,MATCH($F877,$D:$D,0))</f>
        <v>Calzados Kaymo</v>
      </c>
      <c r="P877" s="39" t="str">
        <f ca="1">Rutas_Despiece!M877</f>
        <v>Ida</v>
      </c>
      <c r="Q877" s="39" t="str">
        <f ca="1">Rutas_Despiece!N877</f>
        <v>07:04</v>
      </c>
      <c r="R877" s="39">
        <f ca="1">Rutas_Despiece!O877</f>
        <v>0</v>
      </c>
      <c r="S877" s="39">
        <f ca="1">Rutas_Despiece!P877</f>
        <v>0</v>
      </c>
      <c r="T877" s="39">
        <f ca="1">Rutas_Despiece!Q877</f>
        <v>0</v>
      </c>
    </row>
    <row r="878" spans="1:20" x14ac:dyDescent="0.25">
      <c r="A878">
        <f ca="1">IF(Rutas_Despiece!A878&lt;&gt;Rutas_Despiece!A877,1,0)</f>
        <v>0</v>
      </c>
      <c r="B878" s="69" t="s">
        <v>1174</v>
      </c>
      <c r="C878">
        <f t="shared" ca="1" si="53"/>
        <v>1</v>
      </c>
      <c r="D878">
        <f t="shared" ca="1" si="54"/>
        <v>835</v>
      </c>
      <c r="E878">
        <f t="shared" ca="1" si="56"/>
        <v>990</v>
      </c>
      <c r="F878">
        <f t="shared" ca="1" si="55"/>
        <v>875</v>
      </c>
      <c r="G878" t="str">
        <f ca="1">INDEX(Rutas_Despiece!C:C,MATCH($F878,$D:$D,0))</f>
        <v>Rutas_Habituales_Central</v>
      </c>
      <c r="H878" t="str">
        <f ca="1">INDEX(Rutas_Despiece!$D:$D,MATCH($F878,$D:$D,0))</f>
        <v>Ruta 10_16</v>
      </c>
      <c r="I878">
        <f ca="1">INDEX(Rutas_Despiece!$J:$J,MATCH($F878,$D:$D,0))</f>
        <v>41.656027999999999</v>
      </c>
      <c r="J878">
        <f ca="1">INDEX(Rutas_Despiece!$K:$K,MATCH($F878,$D:$D,0))</f>
        <v>-0.89534199999999997</v>
      </c>
      <c r="L878" t="str">
        <f ca="1">INDEX(Rutas_Despiece!$F:$F,MATCH($F878,$D:$D,0))&amp;" "&amp;INDEX(Rutas_Despiece!$G:$G,MATCH($F878,$D:$D,0))</f>
        <v>Avd. Madrid nº 218</v>
      </c>
      <c r="M878" t="str">
        <f ca="1">INDEX(Rutas_Despiece!$H:$H,MATCH($F878,$D:$D,0))</f>
        <v>Zaragoza</v>
      </c>
      <c r="N878" t="str">
        <f ca="1">INDEX(Rutas_Despiece!$I:$I,MATCH($F878,$D:$D,0))</f>
        <v>Zaragoza, España</v>
      </c>
      <c r="O878">
        <f ca="1">INDEX(Rutas_Despiece!$L:$L,MATCH($F878,$D:$D,0))</f>
        <v>0</v>
      </c>
      <c r="P878" s="39" t="str">
        <f ca="1">Rutas_Despiece!M878</f>
        <v>Ida</v>
      </c>
      <c r="Q878" s="39" t="str">
        <f ca="1">Rutas_Despiece!N878</f>
        <v>07:20</v>
      </c>
      <c r="R878" s="39">
        <f ca="1">Rutas_Despiece!O878</f>
        <v>0</v>
      </c>
      <c r="S878" s="39">
        <f ca="1">Rutas_Despiece!P878</f>
        <v>0</v>
      </c>
      <c r="T878" s="39">
        <f ca="1">Rutas_Despiece!Q878</f>
        <v>0</v>
      </c>
    </row>
    <row r="879" spans="1:20" x14ac:dyDescent="0.25">
      <c r="A879">
        <f ca="1">IF(Rutas_Despiece!A879&lt;&gt;Rutas_Despiece!A878,1,0)</f>
        <v>0</v>
      </c>
      <c r="B879" s="69" t="s">
        <v>1174</v>
      </c>
      <c r="C879">
        <f t="shared" ca="1" si="53"/>
        <v>1</v>
      </c>
      <c r="D879">
        <f t="shared" ca="1" si="54"/>
        <v>836</v>
      </c>
      <c r="E879">
        <f t="shared" ca="1" si="56"/>
        <v>990</v>
      </c>
      <c r="F879">
        <f t="shared" ca="1" si="55"/>
        <v>876</v>
      </c>
      <c r="G879" t="str">
        <f ca="1">INDEX(Rutas_Despiece!C:C,MATCH($F879,$D:$D,0))</f>
        <v>Rutas_Habituales_Central</v>
      </c>
      <c r="H879" t="str">
        <f ca="1">INDEX(Rutas_Despiece!$D:$D,MATCH($F879,$D:$D,0))</f>
        <v>Ruta 10_16</v>
      </c>
      <c r="I879">
        <f ca="1">INDEX(Rutas_Despiece!$J:$J,MATCH($F879,$D:$D,0))</f>
        <v>41.749628000000001</v>
      </c>
      <c r="J879">
        <f ca="1">INDEX(Rutas_Despiece!$K:$K,MATCH($F879,$D:$D,0))</f>
        <v>-1.1755139999999999</v>
      </c>
      <c r="L879" t="str">
        <f ca="1">INDEX(Rutas_Despiece!$F:$F,MATCH($F879,$D:$D,0))&amp;" "&amp;INDEX(Rutas_Despiece!$G:$G,MATCH($F879,$D:$D,0))</f>
        <v xml:space="preserve">Pol. Ind Entrerrios </v>
      </c>
      <c r="M879" t="str">
        <f ca="1">INDEX(Rutas_Despiece!$H:$H,MATCH($F879,$D:$D,0))</f>
        <v>Figueruelas</v>
      </c>
      <c r="N879" t="str">
        <f ca="1">INDEX(Rutas_Despiece!$I:$I,MATCH($F879,$D:$D,0))</f>
        <v>Zaragoza, España</v>
      </c>
      <c r="O879" t="str">
        <f ca="1">INDEX(Rutas_Despiece!$L:$L,MATCH($F879,$D:$D,0))</f>
        <v>Opel Puerta 5</v>
      </c>
      <c r="P879" s="39" t="str">
        <f ca="1">Rutas_Despiece!M879</f>
        <v>Ida</v>
      </c>
      <c r="Q879" s="39" t="str">
        <f ca="1">Rutas_Despiece!N879</f>
        <v>07:30</v>
      </c>
      <c r="R879" s="39">
        <f ca="1">Rutas_Despiece!O879</f>
        <v>0</v>
      </c>
      <c r="S879" s="39">
        <f ca="1">Rutas_Despiece!P879</f>
        <v>0</v>
      </c>
      <c r="T879" s="39">
        <f ca="1">Rutas_Despiece!Q879</f>
        <v>0</v>
      </c>
    </row>
    <row r="880" spans="1:20" x14ac:dyDescent="0.25">
      <c r="A880">
        <f ca="1">IF(Rutas_Despiece!A880&lt;&gt;Rutas_Despiece!A879,1,0)</f>
        <v>0</v>
      </c>
      <c r="B880" s="69" t="s">
        <v>1174</v>
      </c>
      <c r="C880">
        <f t="shared" ca="1" si="53"/>
        <v>1</v>
      </c>
      <c r="D880">
        <f t="shared" ca="1" si="54"/>
        <v>837</v>
      </c>
      <c r="E880">
        <f t="shared" ca="1" si="56"/>
        <v>990</v>
      </c>
      <c r="F880">
        <f t="shared" ca="1" si="55"/>
        <v>877</v>
      </c>
      <c r="G880" t="str">
        <f ca="1">INDEX(Rutas_Despiece!C:C,MATCH($F880,$D:$D,0))</f>
        <v>Rutas_Habituales_Central</v>
      </c>
      <c r="H880" t="str">
        <f ca="1">INDEX(Rutas_Despiece!$D:$D,MATCH($F880,$D:$D,0))</f>
        <v>Ruta 10_16</v>
      </c>
      <c r="I880">
        <f ca="1">INDEX(Rutas_Despiece!$J:$J,MATCH($F880,$D:$D,0))</f>
        <v>41.749628000000001</v>
      </c>
      <c r="J880">
        <f ca="1">INDEX(Rutas_Despiece!$K:$K,MATCH($F880,$D:$D,0))</f>
        <v>-1.1755139999999999</v>
      </c>
      <c r="L880" t="str">
        <f ca="1">INDEX(Rutas_Despiece!$F:$F,MATCH($F880,$D:$D,0))&amp;" "&amp;INDEX(Rutas_Despiece!$G:$G,MATCH($F880,$D:$D,0))</f>
        <v xml:space="preserve">Pol. Ind Entrerrios </v>
      </c>
      <c r="M880" t="str">
        <f ca="1">INDEX(Rutas_Despiece!$H:$H,MATCH($F880,$D:$D,0))</f>
        <v>Figueruelas</v>
      </c>
      <c r="N880" t="str">
        <f ca="1">INDEX(Rutas_Despiece!$I:$I,MATCH($F880,$D:$D,0))</f>
        <v>Zaragoza, España</v>
      </c>
      <c r="O880" t="str">
        <f ca="1">INDEX(Rutas_Despiece!$L:$L,MATCH($F880,$D:$D,0))</f>
        <v>Opel Puerta 5</v>
      </c>
      <c r="P880" s="39" t="str">
        <f ca="1">Rutas_Despiece!M880</f>
        <v>Vuelta</v>
      </c>
      <c r="Q880" s="39" t="str">
        <f ca="1">Rutas_Despiece!N880</f>
        <v/>
      </c>
      <c r="R880" s="39" t="str">
        <f ca="1">Rutas_Despiece!O880</f>
        <v/>
      </c>
      <c r="S880" s="39" t="str">
        <f ca="1">Rutas_Despiece!P880</f>
        <v/>
      </c>
      <c r="T880" s="39" t="str">
        <f ca="1">Rutas_Despiece!Q880</f>
        <v/>
      </c>
    </row>
    <row r="881" spans="1:20" x14ac:dyDescent="0.25">
      <c r="A881">
        <f ca="1">IF(Rutas_Despiece!A881&lt;&gt;Rutas_Despiece!A880,1,0)</f>
        <v>0</v>
      </c>
      <c r="B881" s="69" t="s">
        <v>1174</v>
      </c>
      <c r="C881">
        <f t="shared" ca="1" si="53"/>
        <v>1</v>
      </c>
      <c r="D881">
        <f t="shared" ca="1" si="54"/>
        <v>838</v>
      </c>
      <c r="E881">
        <f t="shared" ca="1" si="56"/>
        <v>990</v>
      </c>
      <c r="F881">
        <f t="shared" ca="1" si="55"/>
        <v>878</v>
      </c>
      <c r="G881" t="str">
        <f ca="1">INDEX(Rutas_Despiece!C:C,MATCH($F881,$D:$D,0))</f>
        <v>Rutas_Habituales_Central</v>
      </c>
      <c r="H881" t="str">
        <f ca="1">INDEX(Rutas_Despiece!$D:$D,MATCH($F881,$D:$D,0))</f>
        <v>Ruta 10_16</v>
      </c>
      <c r="I881">
        <f ca="1">INDEX(Rutas_Despiece!$J:$J,MATCH($F881,$D:$D,0))</f>
        <v>41.6530007</v>
      </c>
      <c r="J881">
        <f ca="1">INDEX(Rutas_Despiece!$K:$K,MATCH($F881,$D:$D,0))</f>
        <v>-0.90630169999999999</v>
      </c>
      <c r="L881" t="str">
        <f ca="1">INDEX(Rutas_Despiece!$F:$F,MATCH($F881,$D:$D,0))&amp;" "&amp;INDEX(Rutas_Despiece!$G:$G,MATCH($F881,$D:$D,0))</f>
        <v xml:space="preserve">Avd. Madrid </v>
      </c>
      <c r="M881" t="str">
        <f ca="1">INDEX(Rutas_Despiece!$H:$H,MATCH($F881,$D:$D,0))</f>
        <v>Zaragoza</v>
      </c>
      <c r="N881" t="str">
        <f ca="1">INDEX(Rutas_Despiece!$I:$I,MATCH($F881,$D:$D,0))</f>
        <v>Zaragoza, España</v>
      </c>
      <c r="O881" t="str">
        <f ca="1">INDEX(Rutas_Despiece!$L:$L,MATCH($F881,$D:$D,0))</f>
        <v>Esq. Plaza Huesca - Pd. Bus</v>
      </c>
      <c r="P881" s="39" t="str">
        <f ca="1">Rutas_Despiece!M881</f>
        <v>Vuelta</v>
      </c>
      <c r="Q881" s="39" t="str">
        <f ca="1">Rutas_Despiece!N881</f>
        <v/>
      </c>
      <c r="R881" s="39" t="str">
        <f ca="1">Rutas_Despiece!O881</f>
        <v/>
      </c>
      <c r="S881" s="39" t="str">
        <f ca="1">Rutas_Despiece!P881</f>
        <v/>
      </c>
      <c r="T881" s="39" t="str">
        <f ca="1">Rutas_Despiece!Q881</f>
        <v/>
      </c>
    </row>
    <row r="882" spans="1:20" x14ac:dyDescent="0.25">
      <c r="A882">
        <f ca="1">IF(Rutas_Despiece!A882&lt;&gt;Rutas_Despiece!A881,1,0)</f>
        <v>0</v>
      </c>
      <c r="B882" s="69" t="s">
        <v>1174</v>
      </c>
      <c r="C882">
        <f t="shared" ca="1" si="53"/>
        <v>1</v>
      </c>
      <c r="D882">
        <f t="shared" ca="1" si="54"/>
        <v>839</v>
      </c>
      <c r="E882">
        <f t="shared" ca="1" si="56"/>
        <v>990</v>
      </c>
      <c r="F882">
        <f t="shared" ca="1" si="55"/>
        <v>879</v>
      </c>
      <c r="G882" t="str">
        <f ca="1">INDEX(Rutas_Despiece!C:C,MATCH($F882,$D:$D,0))</f>
        <v>Rutas_Habituales_Central</v>
      </c>
      <c r="H882" t="str">
        <f ca="1">INDEX(Rutas_Despiece!$D:$D,MATCH($F882,$D:$D,0))</f>
        <v>Ruta 10_16</v>
      </c>
      <c r="I882">
        <f ca="1">INDEX(Rutas_Despiece!$J:$J,MATCH($F882,$D:$D,0))</f>
        <v>41.656027999999999</v>
      </c>
      <c r="J882">
        <f ca="1">INDEX(Rutas_Despiece!$K:$K,MATCH($F882,$D:$D,0))</f>
        <v>-0.89534199999999997</v>
      </c>
      <c r="L882" t="str">
        <f ca="1">INDEX(Rutas_Despiece!$F:$F,MATCH($F882,$D:$D,0))&amp;" "&amp;INDEX(Rutas_Despiece!$G:$G,MATCH($F882,$D:$D,0))</f>
        <v xml:space="preserve">Avd. Madrid nº 142 </v>
      </c>
      <c r="M882" t="str">
        <f ca="1">INDEX(Rutas_Despiece!$H:$H,MATCH($F882,$D:$D,0))</f>
        <v>Zaragoza</v>
      </c>
      <c r="N882" t="str">
        <f ca="1">INDEX(Rutas_Despiece!$I:$I,MATCH($F882,$D:$D,0))</f>
        <v>Zaragoza, España</v>
      </c>
      <c r="O882" t="str">
        <f ca="1">INDEX(Rutas_Despiece!$L:$L,MATCH($F882,$D:$D,0))</f>
        <v>Calzados Kaymo</v>
      </c>
      <c r="P882" s="39" t="str">
        <f ca="1">Rutas_Despiece!M882</f>
        <v>Vuelta</v>
      </c>
      <c r="Q882" s="39" t="str">
        <f ca="1">Rutas_Despiece!N882</f>
        <v/>
      </c>
      <c r="R882" s="39" t="str">
        <f ca="1">Rutas_Despiece!O882</f>
        <v/>
      </c>
      <c r="S882" s="39" t="str">
        <f ca="1">Rutas_Despiece!P882</f>
        <v/>
      </c>
      <c r="T882" s="39" t="str">
        <f ca="1">Rutas_Despiece!Q882</f>
        <v/>
      </c>
    </row>
    <row r="883" spans="1:20" x14ac:dyDescent="0.25">
      <c r="A883">
        <f ca="1">IF(Rutas_Despiece!A883&lt;&gt;Rutas_Despiece!A882,1,0)</f>
        <v>0</v>
      </c>
      <c r="B883" s="69" t="s">
        <v>1174</v>
      </c>
      <c r="C883">
        <f t="shared" ca="1" si="53"/>
        <v>1</v>
      </c>
      <c r="D883">
        <f t="shared" ca="1" si="54"/>
        <v>840</v>
      </c>
      <c r="E883">
        <f t="shared" ca="1" si="56"/>
        <v>990</v>
      </c>
      <c r="F883">
        <f t="shared" ca="1" si="55"/>
        <v>880</v>
      </c>
      <c r="G883" t="str">
        <f ca="1">INDEX(Rutas_Despiece!C:C,MATCH($F883,$D:$D,0))</f>
        <v>Rutas_Habituales_Central</v>
      </c>
      <c r="H883" t="str">
        <f ca="1">INDEX(Rutas_Despiece!$D:$D,MATCH($F883,$D:$D,0))</f>
        <v>Ruta 10_16</v>
      </c>
      <c r="I883">
        <f ca="1">INDEX(Rutas_Despiece!$J:$J,MATCH($F883,$D:$D,0))</f>
        <v>41.656027999999999</v>
      </c>
      <c r="J883">
        <f ca="1">INDEX(Rutas_Despiece!$K:$K,MATCH($F883,$D:$D,0))</f>
        <v>-0.89534199999999997</v>
      </c>
      <c r="L883" t="str">
        <f ca="1">INDEX(Rutas_Despiece!$F:$F,MATCH($F883,$D:$D,0))&amp;" "&amp;INDEX(Rutas_Despiece!$G:$G,MATCH($F883,$D:$D,0))</f>
        <v>Avd. Madrid nº 218</v>
      </c>
      <c r="M883" t="str">
        <f ca="1">INDEX(Rutas_Despiece!$H:$H,MATCH($F883,$D:$D,0))</f>
        <v>Zaragoza</v>
      </c>
      <c r="N883" t="str">
        <f ca="1">INDEX(Rutas_Despiece!$I:$I,MATCH($F883,$D:$D,0))</f>
        <v>Zaragoza, España</v>
      </c>
      <c r="O883">
        <f ca="1">INDEX(Rutas_Despiece!$L:$L,MATCH($F883,$D:$D,0))</f>
        <v>0</v>
      </c>
      <c r="P883" s="39" t="str">
        <f ca="1">Rutas_Despiece!M883</f>
        <v>Vuelta</v>
      </c>
      <c r="Q883" s="39" t="str">
        <f ca="1">Rutas_Despiece!N883</f>
        <v/>
      </c>
      <c r="R883" s="39" t="str">
        <f ca="1">Rutas_Despiece!O883</f>
        <v/>
      </c>
      <c r="S883" s="39" t="str">
        <f ca="1">Rutas_Despiece!P883</f>
        <v/>
      </c>
      <c r="T883" s="39" t="str">
        <f ca="1">Rutas_Despiece!Q883</f>
        <v/>
      </c>
    </row>
    <row r="884" spans="1:20" x14ac:dyDescent="0.25">
      <c r="A884">
        <f ca="1">IF(Rutas_Despiece!A884&lt;&gt;Rutas_Despiece!A883,1,0)</f>
        <v>0</v>
      </c>
      <c r="B884" s="69" t="s">
        <v>1174</v>
      </c>
      <c r="C884">
        <f t="shared" ca="1" si="53"/>
        <v>1</v>
      </c>
      <c r="D884">
        <f t="shared" ca="1" si="54"/>
        <v>841</v>
      </c>
      <c r="E884">
        <f t="shared" ca="1" si="56"/>
        <v>990</v>
      </c>
      <c r="F884">
        <f t="shared" ca="1" si="55"/>
        <v>881</v>
      </c>
      <c r="G884" t="str">
        <f ca="1">INDEX(Rutas_Despiece!C:C,MATCH($F884,$D:$D,0))</f>
        <v>Rutas_Habituales_Central</v>
      </c>
      <c r="H884" t="str">
        <f ca="1">INDEX(Rutas_Despiece!$D:$D,MATCH($F884,$D:$D,0))</f>
        <v>Ruta 11_16</v>
      </c>
      <c r="I884">
        <f ca="1">INDEX(Rutas_Despiece!$J:$J,MATCH($F884,$D:$D,0))</f>
        <v>41.654285000000002</v>
      </c>
      <c r="J884">
        <f ca="1">INDEX(Rutas_Despiece!$K:$K,MATCH($F884,$D:$D,0))</f>
        <v>-0.88535200000000003</v>
      </c>
      <c r="L884" t="str">
        <f ca="1">INDEX(Rutas_Despiece!$F:$F,MATCH($F884,$D:$D,0))&amp;" "&amp;INDEX(Rutas_Despiece!$G:$G,MATCH($F884,$D:$D,0))</f>
        <v xml:space="preserve">Conde Aranda nº 6 </v>
      </c>
      <c r="M884" t="str">
        <f ca="1">INDEX(Rutas_Despiece!$H:$H,MATCH($F884,$D:$D,0))</f>
        <v>Zaragoza</v>
      </c>
      <c r="N884" t="str">
        <f ca="1">INDEX(Rutas_Despiece!$I:$I,MATCH($F884,$D:$D,0))</f>
        <v>Zaragoza, España</v>
      </c>
      <c r="O884" t="str">
        <f ca="1">INDEX(Rutas_Despiece!$L:$L,MATCH($F884,$D:$D,0))</f>
        <v>Escuelas Pías - Pd. Bus</v>
      </c>
      <c r="P884" s="39" t="str">
        <f ca="1">Rutas_Despiece!M884</f>
        <v>Vuelta</v>
      </c>
      <c r="Q884" s="39" t="str">
        <f ca="1">Rutas_Despiece!N884</f>
        <v/>
      </c>
      <c r="R884" s="39" t="str">
        <f ca="1">Rutas_Despiece!O884</f>
        <v/>
      </c>
      <c r="S884" s="39" t="str">
        <f ca="1">Rutas_Despiece!P884</f>
        <v/>
      </c>
      <c r="T884" s="39" t="str">
        <f ca="1">Rutas_Despiece!Q884</f>
        <v/>
      </c>
    </row>
    <row r="885" spans="1:20" x14ac:dyDescent="0.25">
      <c r="A885">
        <f ca="1">IF(Rutas_Despiece!A885&lt;&gt;Rutas_Despiece!A884,1,0)</f>
        <v>0</v>
      </c>
      <c r="B885" s="69" t="s">
        <v>1174</v>
      </c>
      <c r="C885">
        <f t="shared" ca="1" si="53"/>
        <v>1</v>
      </c>
      <c r="D885">
        <f t="shared" ca="1" si="54"/>
        <v>842</v>
      </c>
      <c r="E885">
        <f t="shared" ca="1" si="56"/>
        <v>990</v>
      </c>
      <c r="F885">
        <f t="shared" ca="1" si="55"/>
        <v>882</v>
      </c>
      <c r="G885" t="str">
        <f ca="1">INDEX(Rutas_Despiece!C:C,MATCH($F885,$D:$D,0))</f>
        <v>Rutas_Habituales_Central</v>
      </c>
      <c r="H885" t="str">
        <f ca="1">INDEX(Rutas_Despiece!$D:$D,MATCH($F885,$D:$D,0))</f>
        <v>Ruta 11_16</v>
      </c>
      <c r="I885">
        <f ca="1">INDEX(Rutas_Despiece!$J:$J,MATCH($F885,$D:$D,0))</f>
        <v>41.654285000000002</v>
      </c>
      <c r="J885">
        <f ca="1">INDEX(Rutas_Despiece!$K:$K,MATCH($F885,$D:$D,0))</f>
        <v>-0.88535200000000003</v>
      </c>
      <c r="L885" t="str">
        <f ca="1">INDEX(Rutas_Despiece!$F:$F,MATCH($F885,$D:$D,0))&amp;" "&amp;INDEX(Rutas_Despiece!$G:$G,MATCH($F885,$D:$D,0))</f>
        <v>Conde Aranda nº 114</v>
      </c>
      <c r="M885" t="str">
        <f ca="1">INDEX(Rutas_Despiece!$H:$H,MATCH($F885,$D:$D,0))</f>
        <v>Zaragoza</v>
      </c>
      <c r="N885" t="str">
        <f ca="1">INDEX(Rutas_Despiece!$I:$I,MATCH($F885,$D:$D,0))</f>
        <v>Zaragoza, España</v>
      </c>
      <c r="O885">
        <f ca="1">INDEX(Rutas_Despiece!$L:$L,MATCH($F885,$D:$D,0))</f>
        <v>0</v>
      </c>
      <c r="P885" s="39" t="str">
        <f ca="1">Rutas_Despiece!M885</f>
        <v>Vuelta</v>
      </c>
      <c r="Q885" s="39" t="str">
        <f ca="1">Rutas_Despiece!N885</f>
        <v/>
      </c>
      <c r="R885" s="39" t="str">
        <f ca="1">Rutas_Despiece!O885</f>
        <v/>
      </c>
      <c r="S885" s="39" t="str">
        <f ca="1">Rutas_Despiece!P885</f>
        <v/>
      </c>
      <c r="T885" s="39" t="str">
        <f ca="1">Rutas_Despiece!Q885</f>
        <v/>
      </c>
    </row>
    <row r="886" spans="1:20" x14ac:dyDescent="0.25">
      <c r="A886">
        <f ca="1">IF(Rutas_Despiece!A886&lt;&gt;Rutas_Despiece!A885,1,0)</f>
        <v>1</v>
      </c>
      <c r="B886" s="69" t="s">
        <v>1174</v>
      </c>
      <c r="C886">
        <f t="shared" ca="1" si="53"/>
        <v>0</v>
      </c>
      <c r="D886">
        <f t="shared" ca="1" si="54"/>
        <v>842</v>
      </c>
      <c r="E886">
        <f t="shared" ca="1" si="56"/>
        <v>990</v>
      </c>
      <c r="F886">
        <f t="shared" ca="1" si="55"/>
        <v>883</v>
      </c>
      <c r="G886" t="str">
        <f ca="1">INDEX(Rutas_Despiece!C:C,MATCH($F886,$D:$D,0))</f>
        <v>Rutas_Habituales_Central</v>
      </c>
      <c r="H886" t="str">
        <f ca="1">INDEX(Rutas_Despiece!$D:$D,MATCH($F886,$D:$D,0))</f>
        <v>Ruta 11_16</v>
      </c>
      <c r="I886">
        <f ca="1">INDEX(Rutas_Despiece!$J:$J,MATCH($F886,$D:$D,0))</f>
        <v>41.646481000000001</v>
      </c>
      <c r="J886">
        <f ca="1">INDEX(Rutas_Despiece!$K:$K,MATCH($F886,$D:$D,0))</f>
        <v>-0.88755300000000004</v>
      </c>
      <c r="L886" t="str">
        <f ca="1">INDEX(Rutas_Despiece!$F:$F,MATCH($F886,$D:$D,0))&amp;" "&amp;INDEX(Rutas_Despiece!$G:$G,MATCH($F886,$D:$D,0))</f>
        <v xml:space="preserve">Avd. Madrid nº 10-12 </v>
      </c>
      <c r="M886" t="str">
        <f ca="1">INDEX(Rutas_Despiece!$H:$H,MATCH($F886,$D:$D,0))</f>
        <v>Zaragoza</v>
      </c>
      <c r="N886" t="str">
        <f ca="1">INDEX(Rutas_Despiece!$I:$I,MATCH($F886,$D:$D,0))</f>
        <v>Zaragoza, España</v>
      </c>
      <c r="O886" t="str">
        <f ca="1">INDEX(Rutas_Despiece!$L:$L,MATCH($F886,$D:$D,0))</f>
        <v>Pd. Bus</v>
      </c>
      <c r="P886" s="39" t="str">
        <f ca="1">Rutas_Despiece!M886</f>
        <v>Ida</v>
      </c>
      <c r="Q886" s="39" t="str">
        <f ca="1">Rutas_Despiece!N886</f>
        <v/>
      </c>
      <c r="R886" s="39">
        <f ca="1">Rutas_Despiece!O886</f>
        <v>0</v>
      </c>
      <c r="S886" s="39">
        <f ca="1">Rutas_Despiece!P886</f>
        <v>0</v>
      </c>
      <c r="T886" s="39">
        <f ca="1">Rutas_Despiece!Q886</f>
        <v>0</v>
      </c>
    </row>
    <row r="887" spans="1:20" x14ac:dyDescent="0.25">
      <c r="A887">
        <f ca="1">IF(Rutas_Despiece!A887&lt;&gt;Rutas_Despiece!A886,1,0)</f>
        <v>0</v>
      </c>
      <c r="B887" s="69" t="s">
        <v>1174</v>
      </c>
      <c r="C887">
        <f t="shared" ca="1" si="53"/>
        <v>1</v>
      </c>
      <c r="D887">
        <f t="shared" ca="1" si="54"/>
        <v>843</v>
      </c>
      <c r="E887">
        <f t="shared" ca="1" si="56"/>
        <v>990</v>
      </c>
      <c r="F887">
        <f t="shared" ca="1" si="55"/>
        <v>884</v>
      </c>
      <c r="G887" t="str">
        <f ca="1">INDEX(Rutas_Despiece!C:C,MATCH($F887,$D:$D,0))</f>
        <v>Rutas_Habituales_Central</v>
      </c>
      <c r="H887" t="str">
        <f ca="1">INDEX(Rutas_Despiece!$D:$D,MATCH($F887,$D:$D,0))</f>
        <v>Ruta 11_16</v>
      </c>
      <c r="I887">
        <f ca="1">INDEX(Rutas_Despiece!$J:$J,MATCH($F887,$D:$D,0))</f>
        <v>41.653886</v>
      </c>
      <c r="J887">
        <f ca="1">INDEX(Rutas_Despiece!$K:$K,MATCH($F887,$D:$D,0))</f>
        <v>-0.90002599999999999</v>
      </c>
      <c r="L887" t="str">
        <f ca="1">INDEX(Rutas_Despiece!$F:$F,MATCH($F887,$D:$D,0))&amp;" "&amp;INDEX(Rutas_Despiece!$G:$G,MATCH($F887,$D:$D,0))</f>
        <v xml:space="preserve">Avd. de Navarra nº 10 </v>
      </c>
      <c r="M887" t="str">
        <f ca="1">INDEX(Rutas_Despiece!$H:$H,MATCH($F887,$D:$D,0))</f>
        <v>Zaragoza</v>
      </c>
      <c r="N887" t="str">
        <f ca="1">INDEX(Rutas_Despiece!$I:$I,MATCH($F887,$D:$D,0))</f>
        <v>Zaragoza, España</v>
      </c>
      <c r="O887" t="str">
        <f ca="1">INDEX(Rutas_Despiece!$L:$L,MATCH($F887,$D:$D,0))</f>
        <v>Pd. Bus</v>
      </c>
      <c r="P887" s="39" t="str">
        <f ca="1">Rutas_Despiece!M887</f>
        <v>Ida</v>
      </c>
      <c r="Q887" s="39" t="str">
        <f ca="1">Rutas_Despiece!N887</f>
        <v>06:50</v>
      </c>
      <c r="R887" s="39">
        <f ca="1">Rutas_Despiece!O887</f>
        <v>0</v>
      </c>
      <c r="S887" s="39">
        <f ca="1">Rutas_Despiece!P887</f>
        <v>0</v>
      </c>
      <c r="T887" s="39">
        <f ca="1">Rutas_Despiece!Q887</f>
        <v>0</v>
      </c>
    </row>
    <row r="888" spans="1:20" x14ac:dyDescent="0.25">
      <c r="A888">
        <f ca="1">IF(Rutas_Despiece!A888&lt;&gt;Rutas_Despiece!A887,1,0)</f>
        <v>0</v>
      </c>
      <c r="B888" s="69" t="s">
        <v>1174</v>
      </c>
      <c r="C888">
        <f t="shared" ca="1" si="53"/>
        <v>1</v>
      </c>
      <c r="D888">
        <f t="shared" ca="1" si="54"/>
        <v>844</v>
      </c>
      <c r="E888">
        <f t="shared" ca="1" si="56"/>
        <v>990</v>
      </c>
      <c r="F888">
        <f t="shared" ca="1" si="55"/>
        <v>885</v>
      </c>
      <c r="G888" t="str">
        <f ca="1">INDEX(Rutas_Despiece!C:C,MATCH($F888,$D:$D,0))</f>
        <v>Rutas_Habituales_Central</v>
      </c>
      <c r="H888" t="str">
        <f ca="1">INDEX(Rutas_Despiece!$D:$D,MATCH($F888,$D:$D,0))</f>
        <v>Ruta 11_16</v>
      </c>
      <c r="I888">
        <f ca="1">INDEX(Rutas_Despiece!$J:$J,MATCH($F888,$D:$D,0))</f>
        <v>41.654769999999999</v>
      </c>
      <c r="J888">
        <f ca="1">INDEX(Rutas_Despiece!$K:$K,MATCH($F888,$D:$D,0))</f>
        <v>-0.90088900000000005</v>
      </c>
      <c r="L888" t="str">
        <f ca="1">INDEX(Rutas_Despiece!$F:$F,MATCH($F888,$D:$D,0))&amp;" "&amp;INDEX(Rutas_Despiece!$G:$G,MATCH($F888,$D:$D,0))</f>
        <v xml:space="preserve">Avd. de Navarra nº 60 </v>
      </c>
      <c r="M888" t="str">
        <f ca="1">INDEX(Rutas_Despiece!$H:$H,MATCH($F888,$D:$D,0))</f>
        <v>Zaragoza</v>
      </c>
      <c r="N888" t="str">
        <f ca="1">INDEX(Rutas_Despiece!$I:$I,MATCH($F888,$D:$D,0))</f>
        <v>Zaragoza, España</v>
      </c>
      <c r="O888" t="str">
        <f ca="1">INDEX(Rutas_Despiece!$L:$L,MATCH($F888,$D:$D,0))</f>
        <v>Centro Cultural - Pd. Bus</v>
      </c>
      <c r="P888" s="39" t="str">
        <f ca="1">Rutas_Despiece!M888</f>
        <v>Ida</v>
      </c>
      <c r="Q888" s="39" t="str">
        <f ca="1">Rutas_Despiece!N888</f>
        <v>06:52</v>
      </c>
      <c r="R888" s="39">
        <f ca="1">Rutas_Despiece!O888</f>
        <v>0</v>
      </c>
      <c r="S888" s="39">
        <f ca="1">Rutas_Despiece!P888</f>
        <v>0</v>
      </c>
      <c r="T888" s="39">
        <f ca="1">Rutas_Despiece!Q888</f>
        <v>0</v>
      </c>
    </row>
    <row r="889" spans="1:20" x14ac:dyDescent="0.25">
      <c r="A889">
        <f ca="1">IF(Rutas_Despiece!A889&lt;&gt;Rutas_Despiece!A888,1,0)</f>
        <v>0</v>
      </c>
      <c r="B889" s="69" t="s">
        <v>1174</v>
      </c>
      <c r="C889">
        <f t="shared" ca="1" si="53"/>
        <v>1</v>
      </c>
      <c r="D889">
        <f t="shared" ca="1" si="54"/>
        <v>845</v>
      </c>
      <c r="E889">
        <f t="shared" ca="1" si="56"/>
        <v>990</v>
      </c>
      <c r="F889">
        <f t="shared" ca="1" si="55"/>
        <v>886</v>
      </c>
      <c r="G889" t="str">
        <f ca="1">INDEX(Rutas_Despiece!C:C,MATCH($F889,$D:$D,0))</f>
        <v>Rutas_Habituales_Central</v>
      </c>
      <c r="H889" t="str">
        <f ca="1">INDEX(Rutas_Despiece!$D:$D,MATCH($F889,$D:$D,0))</f>
        <v>Ruta 11_16</v>
      </c>
      <c r="I889">
        <f ca="1">INDEX(Rutas_Despiece!$J:$J,MATCH($F889,$D:$D,0))</f>
        <v>41.658539099999999</v>
      </c>
      <c r="J889">
        <f ca="1">INDEX(Rutas_Despiece!$K:$K,MATCH($F889,$D:$D,0))</f>
        <v>-0.91816350000000002</v>
      </c>
      <c r="L889" t="str">
        <f ca="1">INDEX(Rutas_Despiece!$F:$F,MATCH($F889,$D:$D,0))&amp;" "&amp;INDEX(Rutas_Despiece!$G:$G,MATCH($F889,$D:$D,0))</f>
        <v xml:space="preserve">Avd. de Navarra </v>
      </c>
      <c r="M889" t="str">
        <f ca="1">INDEX(Rutas_Despiece!$H:$H,MATCH($F889,$D:$D,0))</f>
        <v>Zaragoza</v>
      </c>
      <c r="N889" t="str">
        <f ca="1">INDEX(Rutas_Despiece!$I:$I,MATCH($F889,$D:$D,0))</f>
        <v>Zaragoza, España</v>
      </c>
      <c r="O889" t="str">
        <f ca="1">INDEX(Rutas_Despiece!$L:$L,MATCH($F889,$D:$D,0))</f>
        <v xml:space="preserve">Frente nº 183 - Pd. Bus </v>
      </c>
      <c r="P889" s="39" t="str">
        <f ca="1">Rutas_Despiece!M889</f>
        <v>Ida</v>
      </c>
      <c r="Q889" s="39" t="str">
        <f ca="1">Rutas_Despiece!N889</f>
        <v>06:55</v>
      </c>
      <c r="R889" s="39">
        <f ca="1">Rutas_Despiece!O889</f>
        <v>0</v>
      </c>
      <c r="S889" s="39">
        <f ca="1">Rutas_Despiece!P889</f>
        <v>0</v>
      </c>
      <c r="T889" s="39">
        <f ca="1">Rutas_Despiece!Q889</f>
        <v>0</v>
      </c>
    </row>
    <row r="890" spans="1:20" x14ac:dyDescent="0.25">
      <c r="A890">
        <f ca="1">IF(Rutas_Despiece!A890&lt;&gt;Rutas_Despiece!A889,1,0)</f>
        <v>0</v>
      </c>
      <c r="B890" s="69" t="s">
        <v>1174</v>
      </c>
      <c r="C890">
        <f t="shared" ca="1" si="53"/>
        <v>1</v>
      </c>
      <c r="D890">
        <f t="shared" ca="1" si="54"/>
        <v>846</v>
      </c>
      <c r="E890">
        <f t="shared" ca="1" si="56"/>
        <v>990</v>
      </c>
      <c r="F890">
        <f t="shared" ca="1" si="55"/>
        <v>887</v>
      </c>
      <c r="G890" t="str">
        <f ca="1">INDEX(Rutas_Despiece!C:C,MATCH($F890,$D:$D,0))</f>
        <v>Rutas_Habituales_Central</v>
      </c>
      <c r="H890" t="str">
        <f ca="1">INDEX(Rutas_Despiece!$D:$D,MATCH($F890,$D:$D,0))</f>
        <v>Ruta 11_16</v>
      </c>
      <c r="I890">
        <f ca="1">INDEX(Rutas_Despiece!$J:$J,MATCH($F890,$D:$D,0))</f>
        <v>41.665072199999997</v>
      </c>
      <c r="J890">
        <f ca="1">INDEX(Rutas_Despiece!$K:$K,MATCH($F890,$D:$D,0))</f>
        <v>-0.93458719999999995</v>
      </c>
      <c r="L890" t="str">
        <f ca="1">INDEX(Rutas_Despiece!$F:$F,MATCH($F890,$D:$D,0))&amp;" "&amp;INDEX(Rutas_Despiece!$G:$G,MATCH($F890,$D:$D,0))</f>
        <v xml:space="preserve">Torres San Lamberto "Punto 0"  </v>
      </c>
      <c r="M890" t="str">
        <f ca="1">INDEX(Rutas_Despiece!$H:$H,MATCH($F890,$D:$D,0))</f>
        <v>Zaragoza</v>
      </c>
      <c r="N890" t="str">
        <f ca="1">INDEX(Rutas_Despiece!$I:$I,MATCH($F890,$D:$D,0))</f>
        <v>Zaragoza, España</v>
      </c>
      <c r="O890" t="str">
        <f ca="1">INDEX(Rutas_Despiece!$L:$L,MATCH($F890,$D:$D,0))</f>
        <v>Pd. Bus</v>
      </c>
      <c r="P890" s="39" t="str">
        <f ca="1">Rutas_Despiece!M890</f>
        <v>Ida</v>
      </c>
      <c r="Q890" s="39" t="str">
        <f ca="1">Rutas_Despiece!N890</f>
        <v>06:58</v>
      </c>
      <c r="R890" s="39">
        <f ca="1">Rutas_Despiece!O890</f>
        <v>0</v>
      </c>
      <c r="S890" s="39">
        <f ca="1">Rutas_Despiece!P890</f>
        <v>0</v>
      </c>
      <c r="T890" s="39">
        <f ca="1">Rutas_Despiece!Q890</f>
        <v>0</v>
      </c>
    </row>
    <row r="891" spans="1:20" x14ac:dyDescent="0.25">
      <c r="A891">
        <f ca="1">IF(Rutas_Despiece!A891&lt;&gt;Rutas_Despiece!A890,1,0)</f>
        <v>0</v>
      </c>
      <c r="B891" s="69" t="s">
        <v>1174</v>
      </c>
      <c r="C891">
        <f t="shared" ca="1" si="53"/>
        <v>1</v>
      </c>
      <c r="D891">
        <f t="shared" ca="1" si="54"/>
        <v>847</v>
      </c>
      <c r="E891">
        <f t="shared" ca="1" si="56"/>
        <v>990</v>
      </c>
      <c r="F891">
        <f t="shared" ca="1" si="55"/>
        <v>888</v>
      </c>
      <c r="G891" t="str">
        <f ca="1">INDEX(Rutas_Despiece!C:C,MATCH($F891,$D:$D,0))</f>
        <v>Rutas_Habituales_Central</v>
      </c>
      <c r="H891" t="str">
        <f ca="1">INDEX(Rutas_Despiece!$D:$D,MATCH($F891,$D:$D,0))</f>
        <v>Ruta 11_16</v>
      </c>
      <c r="I891">
        <f ca="1">INDEX(Rutas_Despiece!$J:$J,MATCH($F891,$D:$D,0))</f>
        <v>41.689270800000003</v>
      </c>
      <c r="J891">
        <f ca="1">INDEX(Rutas_Despiece!$K:$K,MATCH($F891,$D:$D,0))</f>
        <v>-0.97838800000000004</v>
      </c>
      <c r="L891" t="str">
        <f ca="1">INDEX(Rutas_Despiece!$F:$F,MATCH($F891,$D:$D,0))&amp;" "&amp;INDEX(Rutas_Despiece!$G:$G,MATCH($F891,$D:$D,0))</f>
        <v xml:space="preserve">Ctra. Logroño </v>
      </c>
      <c r="M891" t="str">
        <f ca="1">INDEX(Rutas_Despiece!$H:$H,MATCH($F891,$D:$D,0))</f>
        <v xml:space="preserve">Monzalbarba </v>
      </c>
      <c r="N891" t="str">
        <f ca="1">INDEX(Rutas_Despiece!$I:$I,MATCH($F891,$D:$D,0))</f>
        <v>Zaragoza, España</v>
      </c>
      <c r="O891" t="str">
        <f ca="1">INDEX(Rutas_Despiece!$L:$L,MATCH($F891,$D:$D,0))</f>
        <v>Desvío Monzalbarba - Pd. Bus (?)</v>
      </c>
      <c r="P891" s="39" t="str">
        <f ca="1">Rutas_Despiece!M891</f>
        <v>Ida</v>
      </c>
      <c r="Q891" s="39" t="str">
        <f ca="1">Rutas_Despiece!N891</f>
        <v>07:00</v>
      </c>
      <c r="R891" s="39">
        <f ca="1">Rutas_Despiece!O891</f>
        <v>0</v>
      </c>
      <c r="S891" s="39">
        <f ca="1">Rutas_Despiece!P891</f>
        <v>0</v>
      </c>
      <c r="T891" s="39">
        <f ca="1">Rutas_Despiece!Q891</f>
        <v>0</v>
      </c>
    </row>
    <row r="892" spans="1:20" x14ac:dyDescent="0.25">
      <c r="A892">
        <f ca="1">IF(Rutas_Despiece!A892&lt;&gt;Rutas_Despiece!A891,1,0)</f>
        <v>0</v>
      </c>
      <c r="B892" s="69" t="s">
        <v>1174</v>
      </c>
      <c r="C892">
        <f t="shared" ca="1" si="53"/>
        <v>1</v>
      </c>
      <c r="D892">
        <f t="shared" ca="1" si="54"/>
        <v>848</v>
      </c>
      <c r="E892">
        <f t="shared" ca="1" si="56"/>
        <v>990</v>
      </c>
      <c r="F892">
        <f t="shared" ca="1" si="55"/>
        <v>889</v>
      </c>
      <c r="G892" t="str">
        <f ca="1">INDEX(Rutas_Despiece!C:C,MATCH($F892,$D:$D,0))</f>
        <v>Rutas_Habituales_Central</v>
      </c>
      <c r="H892" t="str">
        <f ca="1">INDEX(Rutas_Despiece!$D:$D,MATCH($F892,$D:$D,0))</f>
        <v>Ruta 11_16</v>
      </c>
      <c r="I892">
        <f ca="1">INDEX(Rutas_Despiece!$J:$J,MATCH($F892,$D:$D,0))</f>
        <v>41.749628000000001</v>
      </c>
      <c r="J892">
        <f ca="1">INDEX(Rutas_Despiece!$K:$K,MATCH($F892,$D:$D,0))</f>
        <v>-1.1755139999999999</v>
      </c>
      <c r="L892" t="str">
        <f ca="1">INDEX(Rutas_Despiece!$F:$F,MATCH($F892,$D:$D,0))&amp;" "&amp;INDEX(Rutas_Despiece!$G:$G,MATCH($F892,$D:$D,0))</f>
        <v xml:space="preserve">Pol. Ind Entrerrios </v>
      </c>
      <c r="M892" t="str">
        <f ca="1">INDEX(Rutas_Despiece!$H:$H,MATCH($F892,$D:$D,0))</f>
        <v>Figueruelas</v>
      </c>
      <c r="N892" t="str">
        <f ca="1">INDEX(Rutas_Despiece!$I:$I,MATCH($F892,$D:$D,0))</f>
        <v>Zaragoza, España</v>
      </c>
      <c r="O892" t="str">
        <f ca="1">INDEX(Rutas_Despiece!$L:$L,MATCH($F892,$D:$D,0))</f>
        <v>Opel Puerta 5</v>
      </c>
      <c r="P892" s="39" t="str">
        <f ca="1">Rutas_Despiece!M892</f>
        <v>Ida</v>
      </c>
      <c r="Q892" s="39" t="str">
        <f ca="1">Rutas_Despiece!N892</f>
        <v>07:03</v>
      </c>
      <c r="R892" s="39">
        <f ca="1">Rutas_Despiece!O892</f>
        <v>0</v>
      </c>
      <c r="S892" s="39">
        <f ca="1">Rutas_Despiece!P892</f>
        <v>0</v>
      </c>
      <c r="T892" s="39">
        <f ca="1">Rutas_Despiece!Q892</f>
        <v>0</v>
      </c>
    </row>
    <row r="893" spans="1:20" x14ac:dyDescent="0.25">
      <c r="A893">
        <f ca="1">IF(Rutas_Despiece!A893&lt;&gt;Rutas_Despiece!A892,1,0)</f>
        <v>0</v>
      </c>
      <c r="B893" s="69" t="s">
        <v>1174</v>
      </c>
      <c r="C893">
        <f t="shared" ca="1" si="53"/>
        <v>1</v>
      </c>
      <c r="D893">
        <f t="shared" ca="1" si="54"/>
        <v>849</v>
      </c>
      <c r="E893">
        <f t="shared" ca="1" si="56"/>
        <v>990</v>
      </c>
      <c r="F893">
        <f t="shared" ca="1" si="55"/>
        <v>890</v>
      </c>
      <c r="G893" t="str">
        <f ca="1">INDEX(Rutas_Despiece!C:C,MATCH($F893,$D:$D,0))</f>
        <v>Rutas_Habituales_Central</v>
      </c>
      <c r="H893" t="str">
        <f ca="1">INDEX(Rutas_Despiece!$D:$D,MATCH($F893,$D:$D,0))</f>
        <v>Ruta 11_16</v>
      </c>
      <c r="I893">
        <f ca="1">INDEX(Rutas_Despiece!$J:$J,MATCH($F893,$D:$D,0))</f>
        <v>41.749628000000001</v>
      </c>
      <c r="J893">
        <f ca="1">INDEX(Rutas_Despiece!$K:$K,MATCH($F893,$D:$D,0))</f>
        <v>-1.1755139999999999</v>
      </c>
      <c r="L893" t="str">
        <f ca="1">INDEX(Rutas_Despiece!$F:$F,MATCH($F893,$D:$D,0))&amp;" "&amp;INDEX(Rutas_Despiece!$G:$G,MATCH($F893,$D:$D,0))</f>
        <v xml:space="preserve">Pol. Ind Entrerrios </v>
      </c>
      <c r="M893" t="str">
        <f ca="1">INDEX(Rutas_Despiece!$H:$H,MATCH($F893,$D:$D,0))</f>
        <v>Figueruelas</v>
      </c>
      <c r="N893" t="str">
        <f ca="1">INDEX(Rutas_Despiece!$I:$I,MATCH($F893,$D:$D,0))</f>
        <v>Zaragoza, España</v>
      </c>
      <c r="O893" t="str">
        <f ca="1">INDEX(Rutas_Despiece!$L:$L,MATCH($F893,$D:$D,0))</f>
        <v>Opel Puerta 5</v>
      </c>
      <c r="P893" s="39" t="str">
        <f ca="1">Rutas_Despiece!M893</f>
        <v>Ida</v>
      </c>
      <c r="Q893" s="39" t="str">
        <f ca="1">Rutas_Despiece!N893</f>
        <v>07:30</v>
      </c>
      <c r="R893" s="39">
        <f ca="1">Rutas_Despiece!O893</f>
        <v>0</v>
      </c>
      <c r="S893" s="39">
        <f ca="1">Rutas_Despiece!P893</f>
        <v>0</v>
      </c>
      <c r="T893" s="39">
        <f ca="1">Rutas_Despiece!Q893</f>
        <v>0</v>
      </c>
    </row>
    <row r="894" spans="1:20" x14ac:dyDescent="0.25">
      <c r="A894">
        <f ca="1">IF(Rutas_Despiece!A894&lt;&gt;Rutas_Despiece!A893,1,0)</f>
        <v>0</v>
      </c>
      <c r="B894" s="69" t="s">
        <v>1174</v>
      </c>
      <c r="C894">
        <f t="shared" ca="1" si="53"/>
        <v>1</v>
      </c>
      <c r="D894">
        <f t="shared" ca="1" si="54"/>
        <v>850</v>
      </c>
      <c r="E894">
        <f t="shared" ca="1" si="56"/>
        <v>990</v>
      </c>
      <c r="F894">
        <f t="shared" ca="1" si="55"/>
        <v>891</v>
      </c>
      <c r="G894" t="str">
        <f ca="1">INDEX(Rutas_Despiece!C:C,MATCH($F894,$D:$D,0))</f>
        <v>Rutas_Habituales_Central</v>
      </c>
      <c r="H894" t="str">
        <f ca="1">INDEX(Rutas_Despiece!$D:$D,MATCH($F894,$D:$D,0))</f>
        <v>Ruta 11_16</v>
      </c>
      <c r="I894">
        <f ca="1">INDEX(Rutas_Despiece!$J:$J,MATCH($F894,$D:$D,0))</f>
        <v>41.689202899999998</v>
      </c>
      <c r="J894">
        <f ca="1">INDEX(Rutas_Despiece!$K:$K,MATCH($F894,$D:$D,0))</f>
        <v>-0.97804139999999995</v>
      </c>
      <c r="L894" t="str">
        <f ca="1">INDEX(Rutas_Despiece!$F:$F,MATCH($F894,$D:$D,0))&amp;" "&amp;INDEX(Rutas_Despiece!$G:$G,MATCH($F894,$D:$D,0))</f>
        <v xml:space="preserve">Ctra. Logroño </v>
      </c>
      <c r="M894" t="str">
        <f ca="1">INDEX(Rutas_Despiece!$H:$H,MATCH($F894,$D:$D,0))</f>
        <v xml:space="preserve">Monzalbarba </v>
      </c>
      <c r="N894" t="str">
        <f ca="1">INDEX(Rutas_Despiece!$I:$I,MATCH($F894,$D:$D,0))</f>
        <v>Zaragoza, España</v>
      </c>
      <c r="O894" t="str">
        <f ca="1">INDEX(Rutas_Despiece!$L:$L,MATCH($F894,$D:$D,0))</f>
        <v>Desvío Monzalbarba - Pd. Bus (?)</v>
      </c>
      <c r="P894" s="39" t="str">
        <f ca="1">Rutas_Despiece!M894</f>
        <v>Vuelta</v>
      </c>
      <c r="Q894" s="39" t="str">
        <f ca="1">Rutas_Despiece!N894</f>
        <v/>
      </c>
      <c r="R894" s="39" t="str">
        <f ca="1">Rutas_Despiece!O894</f>
        <v/>
      </c>
      <c r="S894" s="39" t="str">
        <f ca="1">Rutas_Despiece!P894</f>
        <v/>
      </c>
      <c r="T894" s="39" t="str">
        <f ca="1">Rutas_Despiece!Q894</f>
        <v/>
      </c>
    </row>
    <row r="895" spans="1:20" x14ac:dyDescent="0.25">
      <c r="A895">
        <f ca="1">IF(Rutas_Despiece!A895&lt;&gt;Rutas_Despiece!A894,1,0)</f>
        <v>0</v>
      </c>
      <c r="B895" s="69" t="s">
        <v>1174</v>
      </c>
      <c r="C895">
        <f t="shared" ca="1" si="53"/>
        <v>1</v>
      </c>
      <c r="D895">
        <f t="shared" ca="1" si="54"/>
        <v>851</v>
      </c>
      <c r="E895">
        <f t="shared" ca="1" si="56"/>
        <v>990</v>
      </c>
      <c r="F895">
        <f t="shared" ca="1" si="55"/>
        <v>892</v>
      </c>
      <c r="G895" t="str">
        <f ca="1">INDEX(Rutas_Despiece!C:C,MATCH($F895,$D:$D,0))</f>
        <v>Rutas_Habituales_Central</v>
      </c>
      <c r="H895" t="str">
        <f ca="1">INDEX(Rutas_Despiece!$D:$D,MATCH($F895,$D:$D,0))</f>
        <v>Ruta 11_16</v>
      </c>
      <c r="I895">
        <f ca="1">INDEX(Rutas_Despiece!$J:$J,MATCH($F895,$D:$D,0))</f>
        <v>41.665072199999997</v>
      </c>
      <c r="J895">
        <f ca="1">INDEX(Rutas_Despiece!$K:$K,MATCH($F895,$D:$D,0))</f>
        <v>-0.93458719999999995</v>
      </c>
      <c r="L895" t="str">
        <f ca="1">INDEX(Rutas_Despiece!$F:$F,MATCH($F895,$D:$D,0))&amp;" "&amp;INDEX(Rutas_Despiece!$G:$G,MATCH($F895,$D:$D,0))</f>
        <v xml:space="preserve">Torres San Lamberto "Punto 0"  </v>
      </c>
      <c r="M895" t="str">
        <f ca="1">INDEX(Rutas_Despiece!$H:$H,MATCH($F895,$D:$D,0))</f>
        <v>Zaragoza</v>
      </c>
      <c r="N895" t="str">
        <f ca="1">INDEX(Rutas_Despiece!$I:$I,MATCH($F895,$D:$D,0))</f>
        <v>Zaragoza, España</v>
      </c>
      <c r="O895" t="str">
        <f ca="1">INDEX(Rutas_Despiece!$L:$L,MATCH($F895,$D:$D,0))</f>
        <v>Pd. Bus</v>
      </c>
      <c r="P895" s="39" t="str">
        <f ca="1">Rutas_Despiece!M895</f>
        <v>Vuelta</v>
      </c>
      <c r="Q895" s="39" t="str">
        <f ca="1">Rutas_Despiece!N895</f>
        <v/>
      </c>
      <c r="R895" s="39" t="str">
        <f ca="1">Rutas_Despiece!O895</f>
        <v/>
      </c>
      <c r="S895" s="39" t="str">
        <f ca="1">Rutas_Despiece!P895</f>
        <v/>
      </c>
      <c r="T895" s="39" t="str">
        <f ca="1">Rutas_Despiece!Q895</f>
        <v/>
      </c>
    </row>
    <row r="896" spans="1:20" x14ac:dyDescent="0.25">
      <c r="A896">
        <f ca="1">IF(Rutas_Despiece!A896&lt;&gt;Rutas_Despiece!A895,1,0)</f>
        <v>0</v>
      </c>
      <c r="B896" s="69" t="s">
        <v>1174</v>
      </c>
      <c r="C896">
        <f t="shared" ca="1" si="53"/>
        <v>1</v>
      </c>
      <c r="D896">
        <f t="shared" ca="1" si="54"/>
        <v>852</v>
      </c>
      <c r="E896">
        <f t="shared" ca="1" si="56"/>
        <v>990</v>
      </c>
      <c r="F896">
        <f t="shared" ca="1" si="55"/>
        <v>893</v>
      </c>
      <c r="G896" t="str">
        <f ca="1">INDEX(Rutas_Despiece!C:C,MATCH($F896,$D:$D,0))</f>
        <v>Rutas_Habituales_Central</v>
      </c>
      <c r="H896" t="str">
        <f ca="1">INDEX(Rutas_Despiece!$D:$D,MATCH($F896,$D:$D,0))</f>
        <v>Ruta 11_16</v>
      </c>
      <c r="I896">
        <f ca="1">INDEX(Rutas_Despiece!$J:$J,MATCH($F896,$D:$D,0))</f>
        <v>41.654769999999999</v>
      </c>
      <c r="J896">
        <f ca="1">INDEX(Rutas_Despiece!$K:$K,MATCH($F896,$D:$D,0))</f>
        <v>-0.90088900000000005</v>
      </c>
      <c r="L896" t="str">
        <f ca="1">INDEX(Rutas_Despiece!$F:$F,MATCH($F896,$D:$D,0))&amp;" "&amp;INDEX(Rutas_Despiece!$G:$G,MATCH($F896,$D:$D,0))</f>
        <v xml:space="preserve">Avd. de Navarra nº 183 </v>
      </c>
      <c r="M896" t="str">
        <f ca="1">INDEX(Rutas_Despiece!$H:$H,MATCH($F896,$D:$D,0))</f>
        <v>Zaragoza</v>
      </c>
      <c r="N896" t="str">
        <f ca="1">INDEX(Rutas_Despiece!$I:$I,MATCH($F896,$D:$D,0))</f>
        <v>Zaragoza, España</v>
      </c>
      <c r="O896" t="str">
        <f ca="1">INDEX(Rutas_Despiece!$L:$L,MATCH($F896,$D:$D,0))</f>
        <v>Pd. Bus</v>
      </c>
      <c r="P896" s="39" t="str">
        <f ca="1">Rutas_Despiece!M896</f>
        <v>Vuelta</v>
      </c>
      <c r="Q896" s="39" t="str">
        <f ca="1">Rutas_Despiece!N896</f>
        <v/>
      </c>
      <c r="R896" s="39" t="str">
        <f ca="1">Rutas_Despiece!O896</f>
        <v/>
      </c>
      <c r="S896" s="39" t="str">
        <f ca="1">Rutas_Despiece!P896</f>
        <v/>
      </c>
      <c r="T896" s="39" t="str">
        <f ca="1">Rutas_Despiece!Q896</f>
        <v/>
      </c>
    </row>
    <row r="897" spans="1:20" x14ac:dyDescent="0.25">
      <c r="A897">
        <f ca="1">IF(Rutas_Despiece!A897&lt;&gt;Rutas_Despiece!A896,1,0)</f>
        <v>0</v>
      </c>
      <c r="B897" s="69" t="s">
        <v>1174</v>
      </c>
      <c r="C897">
        <f t="shared" ca="1" si="53"/>
        <v>1</v>
      </c>
      <c r="D897">
        <f t="shared" ca="1" si="54"/>
        <v>853</v>
      </c>
      <c r="E897">
        <f t="shared" ca="1" si="56"/>
        <v>990</v>
      </c>
      <c r="F897">
        <f t="shared" ca="1" si="55"/>
        <v>894</v>
      </c>
      <c r="G897" t="str">
        <f ca="1">INDEX(Rutas_Despiece!C:C,MATCH($F897,$D:$D,0))</f>
        <v>Rutas_Habituales_Central</v>
      </c>
      <c r="H897" t="str">
        <f ca="1">INDEX(Rutas_Despiece!$D:$D,MATCH($F897,$D:$D,0))</f>
        <v>Ruta 11_16</v>
      </c>
      <c r="I897">
        <f ca="1">INDEX(Rutas_Despiece!$J:$J,MATCH($F897,$D:$D,0))</f>
        <v>41.654769999999999</v>
      </c>
      <c r="J897">
        <f ca="1">INDEX(Rutas_Despiece!$K:$K,MATCH($F897,$D:$D,0))</f>
        <v>-0.90088900000000005</v>
      </c>
      <c r="L897" t="str">
        <f ca="1">INDEX(Rutas_Despiece!$F:$F,MATCH($F897,$D:$D,0))&amp;" "&amp;INDEX(Rutas_Despiece!$G:$G,MATCH($F897,$D:$D,0))</f>
        <v xml:space="preserve">Avd. de Navarra nº 71 </v>
      </c>
      <c r="M897" t="str">
        <f ca="1">INDEX(Rutas_Despiece!$H:$H,MATCH($F897,$D:$D,0))</f>
        <v>Zaragoza</v>
      </c>
      <c r="N897" t="str">
        <f ca="1">INDEX(Rutas_Despiece!$I:$I,MATCH($F897,$D:$D,0))</f>
        <v>Zaragoza, España</v>
      </c>
      <c r="O897" t="str">
        <f ca="1">INDEX(Rutas_Despiece!$L:$L,MATCH($F897,$D:$D,0))</f>
        <v>Pd. Bus</v>
      </c>
      <c r="P897" s="39" t="str">
        <f ca="1">Rutas_Despiece!M897</f>
        <v>Vuelta</v>
      </c>
      <c r="Q897" s="39" t="str">
        <f ca="1">Rutas_Despiece!N897</f>
        <v/>
      </c>
      <c r="R897" s="39" t="str">
        <f ca="1">Rutas_Despiece!O897</f>
        <v/>
      </c>
      <c r="S897" s="39" t="str">
        <f ca="1">Rutas_Despiece!P897</f>
        <v/>
      </c>
      <c r="T897" s="39" t="str">
        <f ca="1">Rutas_Despiece!Q897</f>
        <v/>
      </c>
    </row>
    <row r="898" spans="1:20" x14ac:dyDescent="0.25">
      <c r="A898">
        <f ca="1">IF(Rutas_Despiece!A898&lt;&gt;Rutas_Despiece!A897,1,0)</f>
        <v>0</v>
      </c>
      <c r="B898" s="69" t="s">
        <v>1174</v>
      </c>
      <c r="C898">
        <f t="shared" ca="1" si="53"/>
        <v>1</v>
      </c>
      <c r="D898">
        <f t="shared" ca="1" si="54"/>
        <v>854</v>
      </c>
      <c r="E898">
        <f t="shared" ca="1" si="56"/>
        <v>990</v>
      </c>
      <c r="F898">
        <f t="shared" ca="1" si="55"/>
        <v>895</v>
      </c>
      <c r="G898" t="str">
        <f ca="1">INDEX(Rutas_Despiece!C:C,MATCH($F898,$D:$D,0))</f>
        <v>Rutas_Habituales_Central</v>
      </c>
      <c r="H898" t="str">
        <f ca="1">INDEX(Rutas_Despiece!$D:$D,MATCH($F898,$D:$D,0))</f>
        <v>Ruta 11_16</v>
      </c>
      <c r="I898">
        <f ca="1">INDEX(Rutas_Despiece!$J:$J,MATCH($F898,$D:$D,0))</f>
        <v>41.654640800000003</v>
      </c>
      <c r="J898">
        <f ca="1">INDEX(Rutas_Despiece!$K:$K,MATCH($F898,$D:$D,0))</f>
        <v>-0.90153260000000002</v>
      </c>
      <c r="L898" t="str">
        <f ca="1">INDEX(Rutas_Despiece!$F:$F,MATCH($F898,$D:$D,0))&amp;" "&amp;INDEX(Rutas_Despiece!$G:$G,MATCH($F898,$D:$D,0))</f>
        <v xml:space="preserve">Avd. de Navarra  </v>
      </c>
      <c r="M898" t="str">
        <f ca="1">INDEX(Rutas_Despiece!$H:$H,MATCH($F898,$D:$D,0))</f>
        <v>Zaragoza</v>
      </c>
      <c r="N898" t="str">
        <f ca="1">INDEX(Rutas_Despiece!$I:$I,MATCH($F898,$D:$D,0))</f>
        <v>Zaragoza, España</v>
      </c>
      <c r="O898" t="str">
        <f ca="1">INDEX(Rutas_Despiece!$L:$L,MATCH($F898,$D:$D,0))</f>
        <v>Esq. Avd. Madrid</v>
      </c>
      <c r="P898" s="39" t="str">
        <f ca="1">Rutas_Despiece!M898</f>
        <v>Vuelta</v>
      </c>
      <c r="Q898" s="39" t="str">
        <f ca="1">Rutas_Despiece!N898</f>
        <v/>
      </c>
      <c r="R898" s="39" t="str">
        <f ca="1">Rutas_Despiece!O898</f>
        <v/>
      </c>
      <c r="S898" s="39" t="str">
        <f ca="1">Rutas_Despiece!P898</f>
        <v/>
      </c>
      <c r="T898" s="39" t="str">
        <f ca="1">Rutas_Despiece!Q898</f>
        <v/>
      </c>
    </row>
    <row r="899" spans="1:20" x14ac:dyDescent="0.25">
      <c r="A899">
        <f ca="1">IF(Rutas_Despiece!A899&lt;&gt;Rutas_Despiece!A898,1,0)</f>
        <v>0</v>
      </c>
      <c r="B899" s="69" t="s">
        <v>1174</v>
      </c>
      <c r="C899">
        <f t="shared" ref="C899:C962" ca="1" si="57">IF(A899,0,1)</f>
        <v>1</v>
      </c>
      <c r="D899">
        <f t="shared" ca="1" si="54"/>
        <v>855</v>
      </c>
      <c r="E899">
        <f t="shared" ca="1" si="56"/>
        <v>990</v>
      </c>
      <c r="F899">
        <f t="shared" ca="1" si="55"/>
        <v>896</v>
      </c>
      <c r="G899" t="str">
        <f ca="1">INDEX(Rutas_Despiece!C:C,MATCH($F899,$D:$D,0))</f>
        <v>Rutas_Habituales_Central</v>
      </c>
      <c r="H899" t="str">
        <f ca="1">INDEX(Rutas_Despiece!$D:$D,MATCH($F899,$D:$D,0))</f>
        <v>Ruta 11_16</v>
      </c>
      <c r="I899">
        <f ca="1">INDEX(Rutas_Despiece!$J:$J,MATCH($F899,$D:$D,0))</f>
        <v>41.655608999999998</v>
      </c>
      <c r="J899">
        <f ca="1">INDEX(Rutas_Despiece!$K:$K,MATCH($F899,$D:$D,0))</f>
        <v>-0.89602669999999995</v>
      </c>
      <c r="L899" t="str">
        <f ca="1">INDEX(Rutas_Despiece!$F:$F,MATCH($F899,$D:$D,0))&amp;" "&amp;INDEX(Rutas_Despiece!$G:$G,MATCH($F899,$D:$D,0))</f>
        <v xml:space="preserve">Avd. Madrid  </v>
      </c>
      <c r="M899" t="str">
        <f ca="1">INDEX(Rutas_Despiece!$H:$H,MATCH($F899,$D:$D,0))</f>
        <v>Zaragoza</v>
      </c>
      <c r="N899" t="str">
        <f ca="1">INDEX(Rutas_Despiece!$I:$I,MATCH($F899,$D:$D,0))</f>
        <v>Zaragoza, España</v>
      </c>
      <c r="O899" t="str">
        <f ca="1">INDEX(Rutas_Despiece!$L:$L,MATCH($F899,$D:$D,0))</f>
        <v>Frente Aljafería - Pd. Bus</v>
      </c>
      <c r="P899" s="39" t="str">
        <f ca="1">Rutas_Despiece!M899</f>
        <v>Vuelta</v>
      </c>
      <c r="Q899" s="39" t="str">
        <f ca="1">Rutas_Despiece!N899</f>
        <v/>
      </c>
      <c r="R899" s="39" t="str">
        <f ca="1">Rutas_Despiece!O899</f>
        <v/>
      </c>
      <c r="S899" s="39" t="str">
        <f ca="1">Rutas_Despiece!P899</f>
        <v/>
      </c>
      <c r="T899" s="39" t="str">
        <f ca="1">Rutas_Despiece!Q899</f>
        <v/>
      </c>
    </row>
    <row r="900" spans="1:20" x14ac:dyDescent="0.25">
      <c r="A900">
        <f ca="1">IF(Rutas_Despiece!A900&lt;&gt;Rutas_Despiece!A899,1,0)</f>
        <v>0</v>
      </c>
      <c r="B900" s="69" t="s">
        <v>1174</v>
      </c>
      <c r="C900">
        <f t="shared" ca="1" si="57"/>
        <v>1</v>
      </c>
      <c r="D900">
        <f t="shared" ref="D900:D963" ca="1" si="58">D899+C900</f>
        <v>856</v>
      </c>
      <c r="E900">
        <f t="shared" ca="1" si="56"/>
        <v>990</v>
      </c>
      <c r="F900">
        <f t="shared" ref="F900:F963" ca="1" si="59">IF(F899&lt;E900,F899+1,"")</f>
        <v>897</v>
      </c>
      <c r="G900" t="str">
        <f ca="1">INDEX(Rutas_Despiece!C:C,MATCH($F900,$D:$D,0))</f>
        <v>Rutas_Habituales_Central</v>
      </c>
      <c r="H900" t="str">
        <f ca="1">INDEX(Rutas_Despiece!$D:$D,MATCH($F900,$D:$D,0))</f>
        <v>Ruta 11_16</v>
      </c>
      <c r="I900">
        <f ca="1">INDEX(Rutas_Despiece!$J:$J,MATCH($F900,$D:$D,0))</f>
        <v>41.655653700000002</v>
      </c>
      <c r="J900">
        <f ca="1">INDEX(Rutas_Despiece!$K:$K,MATCH($F900,$D:$D,0))</f>
        <v>-0.89091469999999995</v>
      </c>
      <c r="L900" t="str">
        <f ca="1">INDEX(Rutas_Despiece!$F:$F,MATCH($F900,$D:$D,0))&amp;" "&amp;INDEX(Rutas_Despiece!$G:$G,MATCH($F900,$D:$D,0))</f>
        <v xml:space="preserve">Conde Aranda  </v>
      </c>
      <c r="M900" t="str">
        <f ca="1">INDEX(Rutas_Despiece!$H:$H,MATCH($F900,$D:$D,0))</f>
        <v>Zaragoza</v>
      </c>
      <c r="N900" t="str">
        <f ca="1">INDEX(Rutas_Despiece!$I:$I,MATCH($F900,$D:$D,0))</f>
        <v>Zaragoza, España</v>
      </c>
      <c r="O900" t="str">
        <f ca="1">INDEX(Rutas_Despiece!$L:$L,MATCH($F900,$D:$D,0))</f>
        <v>Frente nº 114</v>
      </c>
      <c r="P900" s="39" t="str">
        <f ca="1">Rutas_Despiece!M900</f>
        <v>Vuelta</v>
      </c>
      <c r="Q900" s="39" t="str">
        <f ca="1">Rutas_Despiece!N900</f>
        <v/>
      </c>
      <c r="R900" s="39" t="str">
        <f ca="1">Rutas_Despiece!O900</f>
        <v/>
      </c>
      <c r="S900" s="39" t="str">
        <f ca="1">Rutas_Despiece!P900</f>
        <v/>
      </c>
      <c r="T900" s="39" t="str">
        <f ca="1">Rutas_Despiece!Q900</f>
        <v/>
      </c>
    </row>
    <row r="901" spans="1:20" x14ac:dyDescent="0.25">
      <c r="A901">
        <f ca="1">IF(Rutas_Despiece!A901&lt;&gt;Rutas_Despiece!A900,1,0)</f>
        <v>1</v>
      </c>
      <c r="B901" s="69" t="s">
        <v>1174</v>
      </c>
      <c r="C901">
        <f t="shared" ca="1" si="57"/>
        <v>0</v>
      </c>
      <c r="D901">
        <f t="shared" ca="1" si="58"/>
        <v>856</v>
      </c>
      <c r="E901">
        <f t="shared" ref="E901:E964" ca="1" si="60">E900</f>
        <v>990</v>
      </c>
      <c r="F901">
        <f t="shared" ca="1" si="59"/>
        <v>898</v>
      </c>
      <c r="G901" t="str">
        <f ca="1">INDEX(Rutas_Despiece!C:C,MATCH($F901,$D:$D,0))</f>
        <v>Rutas_Habituales_Central</v>
      </c>
      <c r="H901" t="str">
        <f ca="1">INDEX(Rutas_Despiece!$D:$D,MATCH($F901,$D:$D,0))</f>
        <v>Ruta 11_16</v>
      </c>
      <c r="I901">
        <f ca="1">INDEX(Rutas_Despiece!$J:$J,MATCH($F901,$D:$D,0))</f>
        <v>41.654145499999998</v>
      </c>
      <c r="J901">
        <f ca="1">INDEX(Rutas_Despiece!$K:$K,MATCH($F901,$D:$D,0))</f>
        <v>-0.88463040000000004</v>
      </c>
      <c r="L901" t="str">
        <f ca="1">INDEX(Rutas_Despiece!$F:$F,MATCH($F901,$D:$D,0))&amp;" "&amp;INDEX(Rutas_Despiece!$G:$G,MATCH($F901,$D:$D,0))</f>
        <v xml:space="preserve">Conde Aranda  </v>
      </c>
      <c r="M901" t="str">
        <f ca="1">INDEX(Rutas_Despiece!$H:$H,MATCH($F901,$D:$D,0))</f>
        <v>Zaragoza</v>
      </c>
      <c r="N901" t="str">
        <f ca="1">INDEX(Rutas_Despiece!$I:$I,MATCH($F901,$D:$D,0))</f>
        <v>Zaragoza, España</v>
      </c>
      <c r="O901" t="str">
        <f ca="1">INDEX(Rutas_Despiece!$L:$L,MATCH($F901,$D:$D,0))</f>
        <v>Esq. César Augusto</v>
      </c>
      <c r="P901" s="39" t="str">
        <f ca="1">Rutas_Despiece!M901</f>
        <v>Ida</v>
      </c>
      <c r="Q901" s="39" t="str">
        <f ca="1">Rutas_Despiece!N901</f>
        <v/>
      </c>
      <c r="R901" s="39">
        <f ca="1">Rutas_Despiece!O901</f>
        <v>0</v>
      </c>
      <c r="S901" s="39">
        <f ca="1">Rutas_Despiece!P901</f>
        <v>0</v>
      </c>
      <c r="T901" s="39">
        <f ca="1">Rutas_Despiece!Q901</f>
        <v>0</v>
      </c>
    </row>
    <row r="902" spans="1:20" x14ac:dyDescent="0.25">
      <c r="A902">
        <f ca="1">IF(Rutas_Despiece!A902&lt;&gt;Rutas_Despiece!A901,1,0)</f>
        <v>0</v>
      </c>
      <c r="B902" s="69" t="s">
        <v>1174</v>
      </c>
      <c r="C902">
        <f t="shared" ca="1" si="57"/>
        <v>1</v>
      </c>
      <c r="D902">
        <f t="shared" ca="1" si="58"/>
        <v>857</v>
      </c>
      <c r="E902">
        <f t="shared" ca="1" si="60"/>
        <v>990</v>
      </c>
      <c r="F902">
        <f t="shared" ca="1" si="59"/>
        <v>899</v>
      </c>
      <c r="G902" t="str">
        <f ca="1">INDEX(Rutas_Despiece!C:C,MATCH($F902,$D:$D,0))</f>
        <v>Rutas_Habituales_Central</v>
      </c>
      <c r="H902" t="str">
        <f ca="1">INDEX(Rutas_Despiece!$D:$D,MATCH($F902,$D:$D,0))</f>
        <v>Ruta 12_16</v>
      </c>
      <c r="I902">
        <f ca="1">INDEX(Rutas_Despiece!$J:$J,MATCH($F902,$D:$D,0))</f>
        <v>41.630032</v>
      </c>
      <c r="J902">
        <f ca="1">INDEX(Rutas_Despiece!$K:$K,MATCH($F902,$D:$D,0))</f>
        <v>-0.90645399999999998</v>
      </c>
      <c r="L902" t="str">
        <f ca="1">INDEX(Rutas_Despiece!$F:$F,MATCH($F902,$D:$D,0))&amp;" "&amp;INDEX(Rutas_Despiece!$G:$G,MATCH($F902,$D:$D,0))</f>
        <v xml:space="preserve">Vía Ibérica nº 67 </v>
      </c>
      <c r="M902" t="str">
        <f ca="1">INDEX(Rutas_Despiece!$H:$H,MATCH($F902,$D:$D,0))</f>
        <v>Zaragoza</v>
      </c>
      <c r="N902" t="str">
        <f ca="1">INDEX(Rutas_Despiece!$I:$I,MATCH($F902,$D:$D,0))</f>
        <v>Zaragoza, España</v>
      </c>
      <c r="O902" t="str">
        <f ca="1">INDEX(Rutas_Despiece!$L:$L,MATCH($F902,$D:$D,0))</f>
        <v>Frente Argualas - Pd. Bus</v>
      </c>
      <c r="P902" s="39" t="str">
        <f ca="1">Rutas_Despiece!M902</f>
        <v>Ida</v>
      </c>
      <c r="Q902" s="39" t="str">
        <f ca="1">Rutas_Despiece!N902</f>
        <v>06:52</v>
      </c>
      <c r="R902" s="39">
        <f ca="1">Rutas_Despiece!O902</f>
        <v>0</v>
      </c>
      <c r="S902" s="39">
        <f ca="1">Rutas_Despiece!P902</f>
        <v>0</v>
      </c>
      <c r="T902" s="39">
        <f ca="1">Rutas_Despiece!Q902</f>
        <v>0</v>
      </c>
    </row>
    <row r="903" spans="1:20" x14ac:dyDescent="0.25">
      <c r="A903">
        <f ca="1">IF(Rutas_Despiece!A903&lt;&gt;Rutas_Despiece!A902,1,0)</f>
        <v>0</v>
      </c>
      <c r="B903" s="69" t="s">
        <v>1174</v>
      </c>
      <c r="C903">
        <f t="shared" ca="1" si="57"/>
        <v>1</v>
      </c>
      <c r="D903">
        <f t="shared" ca="1" si="58"/>
        <v>858</v>
      </c>
      <c r="E903">
        <f t="shared" ca="1" si="60"/>
        <v>990</v>
      </c>
      <c r="F903">
        <f t="shared" ca="1" si="59"/>
        <v>900</v>
      </c>
      <c r="G903" t="str">
        <f ca="1">INDEX(Rutas_Despiece!C:C,MATCH($F903,$D:$D,0))</f>
        <v>Rutas_Habituales_Central</v>
      </c>
      <c r="H903" t="str">
        <f ca="1">INDEX(Rutas_Despiece!$D:$D,MATCH($F903,$D:$D,0))</f>
        <v>Ruta 12_16</v>
      </c>
      <c r="I903">
        <f ca="1">INDEX(Rutas_Despiece!$J:$J,MATCH($F903,$D:$D,0))</f>
        <v>41.630029999999998</v>
      </c>
      <c r="J903">
        <f ca="1">INDEX(Rutas_Despiece!$K:$K,MATCH($F903,$D:$D,0))</f>
        <v>-0.90645399999999998</v>
      </c>
      <c r="L903" t="str">
        <f ca="1">INDEX(Rutas_Despiece!$F:$F,MATCH($F903,$D:$D,0))&amp;" "&amp;INDEX(Rutas_Despiece!$G:$G,MATCH($F903,$D:$D,0))</f>
        <v xml:space="preserve">Vía Ibérica nº 17-23 </v>
      </c>
      <c r="M903" t="str">
        <f ca="1">INDEX(Rutas_Despiece!$H:$H,MATCH($F903,$D:$D,0))</f>
        <v>Zaragoza</v>
      </c>
      <c r="N903" t="str">
        <f ca="1">INDEX(Rutas_Despiece!$I:$I,MATCH($F903,$D:$D,0))</f>
        <v>Zaragoza, España</v>
      </c>
      <c r="O903" t="str">
        <f ca="1">INDEX(Rutas_Despiece!$L:$L,MATCH($F903,$D:$D,0))</f>
        <v>Frente Embarcadero</v>
      </c>
      <c r="P903" s="39" t="str">
        <f ca="1">Rutas_Despiece!M903</f>
        <v>Ida</v>
      </c>
      <c r="Q903" s="39" t="str">
        <f ca="1">Rutas_Despiece!N903</f>
        <v>06:53</v>
      </c>
      <c r="R903" s="39">
        <f ca="1">Rutas_Despiece!O903</f>
        <v>0</v>
      </c>
      <c r="S903" s="39">
        <f ca="1">Rutas_Despiece!P903</f>
        <v>0</v>
      </c>
      <c r="T903" s="39">
        <f ca="1">Rutas_Despiece!Q903</f>
        <v>0</v>
      </c>
    </row>
    <row r="904" spans="1:20" x14ac:dyDescent="0.25">
      <c r="A904">
        <f ca="1">IF(Rutas_Despiece!A904&lt;&gt;Rutas_Despiece!A903,1,0)</f>
        <v>0</v>
      </c>
      <c r="B904" s="69" t="s">
        <v>1174</v>
      </c>
      <c r="C904">
        <f t="shared" ca="1" si="57"/>
        <v>1</v>
      </c>
      <c r="D904">
        <f t="shared" ca="1" si="58"/>
        <v>859</v>
      </c>
      <c r="E904">
        <f t="shared" ca="1" si="60"/>
        <v>990</v>
      </c>
      <c r="F904">
        <f t="shared" ca="1" si="59"/>
        <v>901</v>
      </c>
      <c r="G904" t="str">
        <f ca="1">INDEX(Rutas_Despiece!C:C,MATCH($F904,$D:$D,0))</f>
        <v>Rutas_Habituales_Central</v>
      </c>
      <c r="H904" t="str">
        <f ca="1">INDEX(Rutas_Despiece!$D:$D,MATCH($F904,$D:$D,0))</f>
        <v>Ruta 12_16</v>
      </c>
      <c r="I904">
        <f ca="1">INDEX(Rutas_Despiece!$J:$J,MATCH($F904,$D:$D,0))</f>
        <v>41.634138399999998</v>
      </c>
      <c r="J904">
        <f ca="1">INDEX(Rutas_Despiece!$K:$K,MATCH($F904,$D:$D,0))</f>
        <v>-0.91122479999999995</v>
      </c>
      <c r="L904" t="str">
        <f ca="1">INDEX(Rutas_Despiece!$F:$F,MATCH($F904,$D:$D,0))&amp;" "&amp;INDEX(Rutas_Despiece!$G:$G,MATCH($F904,$D:$D,0))</f>
        <v xml:space="preserve">Vía Hispanidad nº 16 </v>
      </c>
      <c r="M904" t="str">
        <f ca="1">INDEX(Rutas_Despiece!$H:$H,MATCH($F904,$D:$D,0))</f>
        <v>Zaragoza</v>
      </c>
      <c r="N904" t="str">
        <f ca="1">INDEX(Rutas_Despiece!$I:$I,MATCH($F904,$D:$D,0))</f>
        <v>Zaragoza, España</v>
      </c>
      <c r="O904" t="str">
        <f ca="1">INDEX(Rutas_Despiece!$L:$L,MATCH($F904,$D:$D,0))</f>
        <v>Gas. Casablanca - Pd. Bus</v>
      </c>
      <c r="P904" s="39" t="str">
        <f ca="1">Rutas_Despiece!M904</f>
        <v>Ida</v>
      </c>
      <c r="Q904" s="39" t="str">
        <f ca="1">Rutas_Despiece!N904</f>
        <v>06:54</v>
      </c>
      <c r="R904" s="39">
        <f ca="1">Rutas_Despiece!O904</f>
        <v>0</v>
      </c>
      <c r="S904" s="39">
        <f ca="1">Rutas_Despiece!P904</f>
        <v>0</v>
      </c>
      <c r="T904" s="39">
        <f ca="1">Rutas_Despiece!Q904</f>
        <v>0</v>
      </c>
    </row>
    <row r="905" spans="1:20" x14ac:dyDescent="0.25">
      <c r="A905">
        <f ca="1">IF(Rutas_Despiece!A905&lt;&gt;Rutas_Despiece!A904,1,0)</f>
        <v>0</v>
      </c>
      <c r="B905" s="69" t="s">
        <v>1174</v>
      </c>
      <c r="C905">
        <f t="shared" ca="1" si="57"/>
        <v>1</v>
      </c>
      <c r="D905">
        <f t="shared" ca="1" si="58"/>
        <v>860</v>
      </c>
      <c r="E905">
        <f t="shared" ca="1" si="60"/>
        <v>990</v>
      </c>
      <c r="F905">
        <f t="shared" ca="1" si="59"/>
        <v>902</v>
      </c>
      <c r="G905" t="str">
        <f ca="1">INDEX(Rutas_Despiece!C:C,MATCH($F905,$D:$D,0))</f>
        <v>Rutas_Habituales_Central</v>
      </c>
      <c r="H905" t="str">
        <f ca="1">INDEX(Rutas_Despiece!$D:$D,MATCH($F905,$D:$D,0))</f>
        <v>Ruta 12_16</v>
      </c>
      <c r="I905">
        <f ca="1">INDEX(Rutas_Despiece!$J:$J,MATCH($F905,$D:$D,0))</f>
        <v>41.636246999999997</v>
      </c>
      <c r="J905">
        <f ca="1">INDEX(Rutas_Despiece!$K:$K,MATCH($F905,$D:$D,0))</f>
        <v>-0.91250819999999999</v>
      </c>
      <c r="L905" t="str">
        <f ca="1">INDEX(Rutas_Despiece!$F:$F,MATCH($F905,$D:$D,0))&amp;" "&amp;INDEX(Rutas_Despiece!$G:$G,MATCH($F905,$D:$D,0))</f>
        <v xml:space="preserve">Vía Hispanidad  </v>
      </c>
      <c r="M905" t="str">
        <f ca="1">INDEX(Rutas_Despiece!$H:$H,MATCH($F905,$D:$D,0))</f>
        <v>Zaragoza</v>
      </c>
      <c r="N905" t="str">
        <f ca="1">INDEX(Rutas_Despiece!$I:$I,MATCH($F905,$D:$D,0))</f>
        <v>Zaragoza, España</v>
      </c>
      <c r="O905" t="str">
        <f ca="1">INDEX(Rutas_Despiece!$L:$L,MATCH($F905,$D:$D,0))</f>
        <v>Esq. Sainz de Varanda - Pd. Bus</v>
      </c>
      <c r="P905" s="39" t="str">
        <f ca="1">Rutas_Despiece!M905</f>
        <v>Ida</v>
      </c>
      <c r="Q905" s="39" t="str">
        <f ca="1">Rutas_Despiece!N905</f>
        <v>06:56</v>
      </c>
      <c r="R905" s="39">
        <f ca="1">Rutas_Despiece!O905</f>
        <v>0</v>
      </c>
      <c r="S905" s="39">
        <f ca="1">Rutas_Despiece!P905</f>
        <v>0</v>
      </c>
      <c r="T905" s="39">
        <f ca="1">Rutas_Despiece!Q905</f>
        <v>0</v>
      </c>
    </row>
    <row r="906" spans="1:20" x14ac:dyDescent="0.25">
      <c r="A906">
        <f ca="1">IF(Rutas_Despiece!A906&lt;&gt;Rutas_Despiece!A905,1,0)</f>
        <v>0</v>
      </c>
      <c r="B906" s="69" t="s">
        <v>1174</v>
      </c>
      <c r="C906">
        <f t="shared" ca="1" si="57"/>
        <v>1</v>
      </c>
      <c r="D906">
        <f t="shared" ca="1" si="58"/>
        <v>861</v>
      </c>
      <c r="E906">
        <f t="shared" ca="1" si="60"/>
        <v>990</v>
      </c>
      <c r="F906">
        <f t="shared" ca="1" si="59"/>
        <v>903</v>
      </c>
      <c r="G906" t="str">
        <f ca="1">INDEX(Rutas_Despiece!C:C,MATCH($F906,$D:$D,0))</f>
        <v>Rutas_Habituales_Central</v>
      </c>
      <c r="H906" t="str">
        <f ca="1">INDEX(Rutas_Despiece!$D:$D,MATCH($F906,$D:$D,0))</f>
        <v>Ruta 12_16</v>
      </c>
      <c r="I906">
        <f ca="1">INDEX(Rutas_Despiece!$J:$J,MATCH($F906,$D:$D,0))</f>
        <v>41.641716799999998</v>
      </c>
      <c r="J906">
        <f ca="1">INDEX(Rutas_Despiece!$K:$K,MATCH($F906,$D:$D,0))</f>
        <v>-0.91498789999999997</v>
      </c>
      <c r="L906" t="str">
        <f ca="1">INDEX(Rutas_Despiece!$F:$F,MATCH($F906,$D:$D,0))&amp;" "&amp;INDEX(Rutas_Despiece!$G:$G,MATCH($F906,$D:$D,0))</f>
        <v xml:space="preserve">Vía Hispanidad  </v>
      </c>
      <c r="M906" t="str">
        <f ca="1">INDEX(Rutas_Despiece!$H:$H,MATCH($F906,$D:$D,0))</f>
        <v>Zaragoza</v>
      </c>
      <c r="N906" t="str">
        <f ca="1">INDEX(Rutas_Despiece!$I:$I,MATCH($F906,$D:$D,0))</f>
        <v>Zaragoza, España</v>
      </c>
      <c r="O906" t="str">
        <f ca="1">INDEX(Rutas_Despiece!$L:$L,MATCH($F906,$D:$D,0))</f>
        <v>Esq. Gómez Laguna - Pd. Bus</v>
      </c>
      <c r="P906" s="39" t="str">
        <f ca="1">Rutas_Despiece!M906</f>
        <v>Ida</v>
      </c>
      <c r="Q906" s="39" t="str">
        <f ca="1">Rutas_Despiece!N906</f>
        <v>06:57</v>
      </c>
      <c r="R906" s="39">
        <f ca="1">Rutas_Despiece!O906</f>
        <v>0</v>
      </c>
      <c r="S906" s="39">
        <f ca="1">Rutas_Despiece!P906</f>
        <v>0</v>
      </c>
      <c r="T906" s="39">
        <f ca="1">Rutas_Despiece!Q906</f>
        <v>0</v>
      </c>
    </row>
    <row r="907" spans="1:20" x14ac:dyDescent="0.25">
      <c r="A907">
        <f ca="1">IF(Rutas_Despiece!A907&lt;&gt;Rutas_Despiece!A906,1,0)</f>
        <v>0</v>
      </c>
      <c r="B907" s="69" t="s">
        <v>1174</v>
      </c>
      <c r="C907">
        <f t="shared" ca="1" si="57"/>
        <v>1</v>
      </c>
      <c r="D907">
        <f t="shared" ca="1" si="58"/>
        <v>862</v>
      </c>
      <c r="E907">
        <f t="shared" ca="1" si="60"/>
        <v>990</v>
      </c>
      <c r="F907">
        <f t="shared" ca="1" si="59"/>
        <v>904</v>
      </c>
      <c r="G907" t="str">
        <f ca="1">INDEX(Rutas_Despiece!C:C,MATCH($F907,$D:$D,0))</f>
        <v>Rutas_Habituales_Central</v>
      </c>
      <c r="H907" t="str">
        <f ca="1">INDEX(Rutas_Despiece!$D:$D,MATCH($F907,$D:$D,0))</f>
        <v>Ruta 12_16</v>
      </c>
      <c r="I907">
        <f ca="1">INDEX(Rutas_Despiece!$J:$J,MATCH($F907,$D:$D,0))</f>
        <v>41.643380299999997</v>
      </c>
      <c r="J907">
        <f ca="1">INDEX(Rutas_Despiece!$K:$K,MATCH($F907,$D:$D,0))</f>
        <v>-0.91569800000000001</v>
      </c>
      <c r="L907" t="str">
        <f ca="1">INDEX(Rutas_Despiece!$F:$F,MATCH($F907,$D:$D,0))&amp;" "&amp;INDEX(Rutas_Despiece!$G:$G,MATCH($F907,$D:$D,0))</f>
        <v xml:space="preserve">Vía Hispanidad  </v>
      </c>
      <c r="M907" t="str">
        <f ca="1">INDEX(Rutas_Despiece!$H:$H,MATCH($F907,$D:$D,0))</f>
        <v>Zaragoza</v>
      </c>
      <c r="N907" t="str">
        <f ca="1">INDEX(Rutas_Despiece!$I:$I,MATCH($F907,$D:$D,0))</f>
        <v>Zaragoza, España</v>
      </c>
      <c r="O907" t="str">
        <f ca="1">INDEX(Rutas_Despiece!$L:$L,MATCH($F907,$D:$D,0))</f>
        <v>Esq. Duquesa Villahermosa</v>
      </c>
      <c r="P907" s="39" t="str">
        <f ca="1">Rutas_Despiece!M907</f>
        <v>Ida</v>
      </c>
      <c r="Q907" s="39" t="str">
        <f ca="1">Rutas_Despiece!N907</f>
        <v>06:58</v>
      </c>
      <c r="R907" s="39">
        <f ca="1">Rutas_Despiece!O907</f>
        <v>0</v>
      </c>
      <c r="S907" s="39">
        <f ca="1">Rutas_Despiece!P907</f>
        <v>0</v>
      </c>
      <c r="T907" s="39">
        <f ca="1">Rutas_Despiece!Q907</f>
        <v>0</v>
      </c>
    </row>
    <row r="908" spans="1:20" x14ac:dyDescent="0.25">
      <c r="A908">
        <f ca="1">IF(Rutas_Despiece!A908&lt;&gt;Rutas_Despiece!A907,1,0)</f>
        <v>0</v>
      </c>
      <c r="B908" s="69" t="s">
        <v>1174</v>
      </c>
      <c r="C908">
        <f t="shared" ca="1" si="57"/>
        <v>1</v>
      </c>
      <c r="D908">
        <f t="shared" ca="1" si="58"/>
        <v>863</v>
      </c>
      <c r="E908">
        <f t="shared" ca="1" si="60"/>
        <v>990</v>
      </c>
      <c r="F908">
        <f t="shared" ca="1" si="59"/>
        <v>905</v>
      </c>
      <c r="G908" t="str">
        <f ca="1">INDEX(Rutas_Despiece!C:C,MATCH($F908,$D:$D,0))</f>
        <v>Rutas_Habituales_Central</v>
      </c>
      <c r="H908" t="str">
        <f ca="1">INDEX(Rutas_Despiece!$D:$D,MATCH($F908,$D:$D,0))</f>
        <v>Ruta 12_16</v>
      </c>
      <c r="I908">
        <f ca="1">INDEX(Rutas_Despiece!$J:$J,MATCH($F908,$D:$D,0))</f>
        <v>41.6487689</v>
      </c>
      <c r="J908">
        <f ca="1">INDEX(Rutas_Despiece!$K:$K,MATCH($F908,$D:$D,0))</f>
        <v>-0.91995720000000003</v>
      </c>
      <c r="L908" t="str">
        <f ca="1">INDEX(Rutas_Despiece!$F:$F,MATCH($F908,$D:$D,0))&amp;" "&amp;INDEX(Rutas_Despiece!$G:$G,MATCH($F908,$D:$D,0))</f>
        <v xml:space="preserve">Vía Hispanidad nº 102-104 </v>
      </c>
      <c r="M908" t="str">
        <f ca="1">INDEX(Rutas_Despiece!$H:$H,MATCH($F908,$D:$D,0))</f>
        <v>Zaragoza</v>
      </c>
      <c r="N908" t="str">
        <f ca="1">INDEX(Rutas_Despiece!$I:$I,MATCH($F908,$D:$D,0))</f>
        <v>Zaragoza, España</v>
      </c>
      <c r="O908" t="str">
        <f ca="1">INDEX(Rutas_Despiece!$L:$L,MATCH($F908,$D:$D,0))</f>
        <v>Pd. Bus</v>
      </c>
      <c r="P908" s="39" t="str">
        <f ca="1">Rutas_Despiece!M908</f>
        <v>Ida</v>
      </c>
      <c r="Q908" s="39" t="str">
        <f ca="1">Rutas_Despiece!N908</f>
        <v>07:02</v>
      </c>
      <c r="R908" s="39">
        <f ca="1">Rutas_Despiece!O908</f>
        <v>0</v>
      </c>
      <c r="S908" s="39">
        <f ca="1">Rutas_Despiece!P908</f>
        <v>0</v>
      </c>
      <c r="T908" s="39">
        <f ca="1">Rutas_Despiece!Q908</f>
        <v>0</v>
      </c>
    </row>
    <row r="909" spans="1:20" x14ac:dyDescent="0.25">
      <c r="A909">
        <f ca="1">IF(Rutas_Despiece!A909&lt;&gt;Rutas_Despiece!A908,1,0)</f>
        <v>0</v>
      </c>
      <c r="B909" s="69" t="s">
        <v>1174</v>
      </c>
      <c r="C909">
        <f t="shared" ca="1" si="57"/>
        <v>1</v>
      </c>
      <c r="D909">
        <f t="shared" ca="1" si="58"/>
        <v>864</v>
      </c>
      <c r="E909">
        <f t="shared" ca="1" si="60"/>
        <v>990</v>
      </c>
      <c r="F909">
        <f t="shared" ca="1" si="59"/>
        <v>906</v>
      </c>
      <c r="G909" t="str">
        <f ca="1">INDEX(Rutas_Despiece!C:C,MATCH($F909,$D:$D,0))</f>
        <v>Rutas_Habituales_Central</v>
      </c>
      <c r="H909" t="str">
        <f ca="1">INDEX(Rutas_Despiece!$D:$D,MATCH($F909,$D:$D,0))</f>
        <v>Ruta 12_16</v>
      </c>
      <c r="I909">
        <f ca="1">INDEX(Rutas_Despiece!$J:$J,MATCH($F909,$D:$D,0))</f>
        <v>41.655067600000002</v>
      </c>
      <c r="J909">
        <f ca="1">INDEX(Rutas_Despiece!$K:$K,MATCH($F909,$D:$D,0))</f>
        <v>-0.922427</v>
      </c>
      <c r="L909" t="str">
        <f ca="1">INDEX(Rutas_Despiece!$F:$F,MATCH($F909,$D:$D,0))&amp;" "&amp;INDEX(Rutas_Despiece!$G:$G,MATCH($F909,$D:$D,0))</f>
        <v>Vía Hispanidad nº 132</v>
      </c>
      <c r="M909" t="str">
        <f ca="1">INDEX(Rutas_Despiece!$H:$H,MATCH($F909,$D:$D,0))</f>
        <v>Zaragoza</v>
      </c>
      <c r="N909" t="str">
        <f ca="1">INDEX(Rutas_Despiece!$I:$I,MATCH($F909,$D:$D,0))</f>
        <v>Zaragoza, España</v>
      </c>
      <c r="O909">
        <f ca="1">INDEX(Rutas_Despiece!$L:$L,MATCH($F909,$D:$D,0))</f>
        <v>0</v>
      </c>
      <c r="P909" s="39" t="str">
        <f ca="1">Rutas_Despiece!M909</f>
        <v>Ida</v>
      </c>
      <c r="Q909" s="39" t="str">
        <f ca="1">Rutas_Despiece!N909</f>
        <v>07:30</v>
      </c>
      <c r="R909" s="39">
        <f ca="1">Rutas_Despiece!O909</f>
        <v>0</v>
      </c>
      <c r="S909" s="39">
        <f ca="1">Rutas_Despiece!P909</f>
        <v>0</v>
      </c>
      <c r="T909" s="39">
        <f ca="1">Rutas_Despiece!Q909</f>
        <v>0</v>
      </c>
    </row>
    <row r="910" spans="1:20" x14ac:dyDescent="0.25">
      <c r="A910">
        <f ca="1">IF(Rutas_Despiece!A910&lt;&gt;Rutas_Despiece!A909,1,0)</f>
        <v>0</v>
      </c>
      <c r="B910" s="69" t="s">
        <v>1174</v>
      </c>
      <c r="C910">
        <f t="shared" ca="1" si="57"/>
        <v>1</v>
      </c>
      <c r="D910">
        <f t="shared" ca="1" si="58"/>
        <v>865</v>
      </c>
      <c r="E910">
        <f t="shared" ca="1" si="60"/>
        <v>990</v>
      </c>
      <c r="F910">
        <f t="shared" ca="1" si="59"/>
        <v>907</v>
      </c>
      <c r="G910" t="str">
        <f ca="1">INDEX(Rutas_Despiece!C:C,MATCH($F910,$D:$D,0))</f>
        <v>Rutas_Habituales_Central</v>
      </c>
      <c r="H910" t="str">
        <f ca="1">INDEX(Rutas_Despiece!$D:$D,MATCH($F910,$D:$D,0))</f>
        <v>Ruta 12_16</v>
      </c>
      <c r="I910">
        <f ca="1">INDEX(Rutas_Despiece!$J:$J,MATCH($F910,$D:$D,0))</f>
        <v>41.749628000000001</v>
      </c>
      <c r="J910">
        <f ca="1">INDEX(Rutas_Despiece!$K:$K,MATCH($F910,$D:$D,0))</f>
        <v>-1.1755139999999999</v>
      </c>
      <c r="L910" t="str">
        <f ca="1">INDEX(Rutas_Despiece!$F:$F,MATCH($F910,$D:$D,0))&amp;" "&amp;INDEX(Rutas_Despiece!$G:$G,MATCH($F910,$D:$D,0))</f>
        <v xml:space="preserve">Pol. Ind Entrerrios </v>
      </c>
      <c r="M910" t="str">
        <f ca="1">INDEX(Rutas_Despiece!$H:$H,MATCH($F910,$D:$D,0))</f>
        <v>Figueruelas</v>
      </c>
      <c r="N910" t="str">
        <f ca="1">INDEX(Rutas_Despiece!$I:$I,MATCH($F910,$D:$D,0))</f>
        <v>Zaragoza, España</v>
      </c>
      <c r="O910" t="str">
        <f ca="1">INDEX(Rutas_Despiece!$L:$L,MATCH($F910,$D:$D,0))</f>
        <v>Opel Puerta 5</v>
      </c>
      <c r="P910" s="39" t="str">
        <f ca="1">Rutas_Despiece!M910</f>
        <v>Vuelta</v>
      </c>
      <c r="Q910" s="39" t="str">
        <f ca="1">Rutas_Despiece!N910</f>
        <v/>
      </c>
      <c r="R910" s="39" t="str">
        <f ca="1">Rutas_Despiece!O910</f>
        <v/>
      </c>
      <c r="S910" s="39" t="str">
        <f ca="1">Rutas_Despiece!P910</f>
        <v/>
      </c>
      <c r="T910" s="39" t="str">
        <f ca="1">Rutas_Despiece!Q910</f>
        <v/>
      </c>
    </row>
    <row r="911" spans="1:20" x14ac:dyDescent="0.25">
      <c r="A911">
        <f ca="1">IF(Rutas_Despiece!A911&lt;&gt;Rutas_Despiece!A910,1,0)</f>
        <v>0</v>
      </c>
      <c r="B911" s="69" t="s">
        <v>1174</v>
      </c>
      <c r="C911">
        <f t="shared" ca="1" si="57"/>
        <v>1</v>
      </c>
      <c r="D911">
        <f t="shared" ca="1" si="58"/>
        <v>866</v>
      </c>
      <c r="E911">
        <f t="shared" ca="1" si="60"/>
        <v>990</v>
      </c>
      <c r="F911">
        <f t="shared" ca="1" si="59"/>
        <v>908</v>
      </c>
      <c r="G911" t="str">
        <f ca="1">INDEX(Rutas_Despiece!C:C,MATCH($F911,$D:$D,0))</f>
        <v>Rutas_Habituales_Central</v>
      </c>
      <c r="H911" t="str">
        <f ca="1">INDEX(Rutas_Despiece!$D:$D,MATCH($F911,$D:$D,0))</f>
        <v>Ruta 12_16</v>
      </c>
      <c r="I911">
        <f ca="1">INDEX(Rutas_Despiece!$J:$J,MATCH($F911,$D:$D,0))</f>
        <v>41.749628000000001</v>
      </c>
      <c r="J911">
        <f ca="1">INDEX(Rutas_Despiece!$K:$K,MATCH($F911,$D:$D,0))</f>
        <v>-1.1755139999999999</v>
      </c>
      <c r="L911" t="str">
        <f ca="1">INDEX(Rutas_Despiece!$F:$F,MATCH($F911,$D:$D,0))&amp;" "&amp;INDEX(Rutas_Despiece!$G:$G,MATCH($F911,$D:$D,0))</f>
        <v xml:space="preserve">Pol. Ind Entrerrios </v>
      </c>
      <c r="M911" t="str">
        <f ca="1">INDEX(Rutas_Despiece!$H:$H,MATCH($F911,$D:$D,0))</f>
        <v>Figueruelas</v>
      </c>
      <c r="N911" t="str">
        <f ca="1">INDEX(Rutas_Despiece!$I:$I,MATCH($F911,$D:$D,0))</f>
        <v>Zaragoza, España</v>
      </c>
      <c r="O911" t="str">
        <f ca="1">INDEX(Rutas_Despiece!$L:$L,MATCH($F911,$D:$D,0))</f>
        <v>Opel Puerta 5</v>
      </c>
      <c r="P911" s="39" t="str">
        <f ca="1">Rutas_Despiece!M911</f>
        <v>Vuelta</v>
      </c>
      <c r="Q911" s="39" t="str">
        <f ca="1">Rutas_Despiece!N911</f>
        <v/>
      </c>
      <c r="R911" s="39" t="str">
        <f ca="1">Rutas_Despiece!O911</f>
        <v/>
      </c>
      <c r="S911" s="39" t="str">
        <f ca="1">Rutas_Despiece!P911</f>
        <v/>
      </c>
      <c r="T911" s="39" t="str">
        <f ca="1">Rutas_Despiece!Q911</f>
        <v/>
      </c>
    </row>
    <row r="912" spans="1:20" x14ac:dyDescent="0.25">
      <c r="A912">
        <f ca="1">IF(Rutas_Despiece!A912&lt;&gt;Rutas_Despiece!A911,1,0)</f>
        <v>0</v>
      </c>
      <c r="B912" s="69" t="s">
        <v>1174</v>
      </c>
      <c r="C912">
        <f t="shared" ca="1" si="57"/>
        <v>1</v>
      </c>
      <c r="D912">
        <f t="shared" ca="1" si="58"/>
        <v>867</v>
      </c>
      <c r="E912">
        <f t="shared" ca="1" si="60"/>
        <v>990</v>
      </c>
      <c r="F912">
        <f t="shared" ca="1" si="59"/>
        <v>909</v>
      </c>
      <c r="G912" t="str">
        <f ca="1">INDEX(Rutas_Despiece!C:C,MATCH($F912,$D:$D,0))</f>
        <v>Rutas_Habituales_Central</v>
      </c>
      <c r="H912" t="str">
        <f ca="1">INDEX(Rutas_Despiece!$D:$D,MATCH($F912,$D:$D,0))</f>
        <v>Ruta 12_16</v>
      </c>
      <c r="I912">
        <f ca="1">INDEX(Rutas_Despiece!$J:$J,MATCH($F912,$D:$D,0))</f>
        <v>41.655025299999998</v>
      </c>
      <c r="J912">
        <f ca="1">INDEX(Rutas_Despiece!$K:$K,MATCH($F912,$D:$D,0))</f>
        <v>-0.9207166</v>
      </c>
      <c r="L912" t="str">
        <f ca="1">INDEX(Rutas_Despiece!$F:$F,MATCH($F912,$D:$D,0))&amp;" "&amp;INDEX(Rutas_Despiece!$G:$G,MATCH($F912,$D:$D,0))</f>
        <v xml:space="preserve">Vía Hispanidad  </v>
      </c>
      <c r="M912" t="str">
        <f ca="1">INDEX(Rutas_Despiece!$H:$H,MATCH($F912,$D:$D,0))</f>
        <v>Zaragoza</v>
      </c>
      <c r="N912" t="str">
        <f ca="1">INDEX(Rutas_Despiece!$I:$I,MATCH($F912,$D:$D,0))</f>
        <v>Zaragoza, España</v>
      </c>
      <c r="O912" t="str">
        <f ca="1">INDEX(Rutas_Despiece!$L:$L,MATCH($F912,$D:$D,0))</f>
        <v>Frente nº 132 - 2º paso de cebra</v>
      </c>
      <c r="P912" s="39" t="str">
        <f ca="1">Rutas_Despiece!M912</f>
        <v>Vuelta</v>
      </c>
      <c r="Q912" s="39" t="str">
        <f ca="1">Rutas_Despiece!N912</f>
        <v/>
      </c>
      <c r="R912" s="39" t="str">
        <f ca="1">Rutas_Despiece!O912</f>
        <v/>
      </c>
      <c r="S912" s="39" t="str">
        <f ca="1">Rutas_Despiece!P912</f>
        <v/>
      </c>
      <c r="T912" s="39" t="str">
        <f ca="1">Rutas_Despiece!Q912</f>
        <v/>
      </c>
    </row>
    <row r="913" spans="1:20" x14ac:dyDescent="0.25">
      <c r="A913">
        <f ca="1">IF(Rutas_Despiece!A913&lt;&gt;Rutas_Despiece!A912,1,0)</f>
        <v>0</v>
      </c>
      <c r="B913" s="69" t="s">
        <v>1174</v>
      </c>
      <c r="C913">
        <f t="shared" ca="1" si="57"/>
        <v>1</v>
      </c>
      <c r="D913">
        <f t="shared" ca="1" si="58"/>
        <v>868</v>
      </c>
      <c r="E913">
        <f t="shared" ca="1" si="60"/>
        <v>990</v>
      </c>
      <c r="F913">
        <f t="shared" ca="1" si="59"/>
        <v>910</v>
      </c>
      <c r="G913" t="str">
        <f ca="1">INDEX(Rutas_Despiece!C:C,MATCH($F913,$D:$D,0))</f>
        <v>Rutas_Habituales_Central</v>
      </c>
      <c r="H913" t="str">
        <f ca="1">INDEX(Rutas_Despiece!$D:$D,MATCH($F913,$D:$D,0))</f>
        <v>Ruta 12_16</v>
      </c>
      <c r="I913">
        <f ca="1">INDEX(Rutas_Despiece!$J:$J,MATCH($F913,$D:$D,0))</f>
        <v>41.648010800000002</v>
      </c>
      <c r="J913">
        <f ca="1">INDEX(Rutas_Despiece!$K:$K,MATCH($F913,$D:$D,0))</f>
        <v>-0.91789790000000004</v>
      </c>
      <c r="L913" t="str">
        <f ca="1">INDEX(Rutas_Despiece!$F:$F,MATCH($F913,$D:$D,0))&amp;" "&amp;INDEX(Rutas_Despiece!$G:$G,MATCH($F913,$D:$D,0))</f>
        <v xml:space="preserve">Vía Hispanidad  </v>
      </c>
      <c r="M913" t="str">
        <f ca="1">INDEX(Rutas_Despiece!$H:$H,MATCH($F913,$D:$D,0))</f>
        <v>Zaragoza</v>
      </c>
      <c r="N913" t="str">
        <f ca="1">INDEX(Rutas_Despiece!$I:$I,MATCH($F913,$D:$D,0))</f>
        <v>Zaragoza, España</v>
      </c>
      <c r="O913" t="str">
        <f ca="1">INDEX(Rutas_Despiece!$L:$L,MATCH($F913,$D:$D,0))</f>
        <v>Frente Escultor Palao - Pd. Bus</v>
      </c>
      <c r="P913" s="39" t="str">
        <f ca="1">Rutas_Despiece!M913</f>
        <v>Vuelta</v>
      </c>
      <c r="Q913" s="39" t="str">
        <f ca="1">Rutas_Despiece!N913</f>
        <v/>
      </c>
      <c r="R913" s="39" t="str">
        <f ca="1">Rutas_Despiece!O913</f>
        <v/>
      </c>
      <c r="S913" s="39" t="str">
        <f ca="1">Rutas_Despiece!P913</f>
        <v/>
      </c>
      <c r="T913" s="39" t="str">
        <f ca="1">Rutas_Despiece!Q913</f>
        <v/>
      </c>
    </row>
    <row r="914" spans="1:20" x14ac:dyDescent="0.25">
      <c r="A914">
        <f ca="1">IF(Rutas_Despiece!A914&lt;&gt;Rutas_Despiece!A913,1,0)</f>
        <v>0</v>
      </c>
      <c r="B914" s="69" t="s">
        <v>1174</v>
      </c>
      <c r="C914">
        <f t="shared" ca="1" si="57"/>
        <v>1</v>
      </c>
      <c r="D914">
        <f t="shared" ca="1" si="58"/>
        <v>869</v>
      </c>
      <c r="E914">
        <f t="shared" ca="1" si="60"/>
        <v>990</v>
      </c>
      <c r="F914">
        <f t="shared" ca="1" si="59"/>
        <v>911</v>
      </c>
      <c r="G914" t="str">
        <f ca="1">INDEX(Rutas_Despiece!C:C,MATCH($F914,$D:$D,0))</f>
        <v>Rutas_Habituales_Central</v>
      </c>
      <c r="H914" t="str">
        <f ca="1">INDEX(Rutas_Despiece!$D:$D,MATCH($F914,$D:$D,0))</f>
        <v>Ruta 12_16</v>
      </c>
      <c r="I914">
        <f ca="1">INDEX(Rutas_Despiece!$J:$J,MATCH($F914,$D:$D,0))</f>
        <v>41.641776100000001</v>
      </c>
      <c r="J914">
        <f ca="1">INDEX(Rutas_Despiece!$K:$K,MATCH($F914,$D:$D,0))</f>
        <v>-0.91501310000000002</v>
      </c>
      <c r="L914" t="str">
        <f ca="1">INDEX(Rutas_Despiece!$F:$F,MATCH($F914,$D:$D,0))&amp;" "&amp;INDEX(Rutas_Despiece!$G:$G,MATCH($F914,$D:$D,0))</f>
        <v xml:space="preserve">Vía Hispanidad  </v>
      </c>
      <c r="M914" t="str">
        <f ca="1">INDEX(Rutas_Despiece!$H:$H,MATCH($F914,$D:$D,0))</f>
        <v>Zaragoza</v>
      </c>
      <c r="N914" t="str">
        <f ca="1">INDEX(Rutas_Despiece!$I:$I,MATCH($F914,$D:$D,0))</f>
        <v>Zaragoza, España</v>
      </c>
      <c r="O914" t="str">
        <f ca="1">INDEX(Rutas_Despiece!$L:$L,MATCH($F914,$D:$D,0))</f>
        <v>Esq. Nuestra Sra. De los Angeles - Pd. Bus</v>
      </c>
      <c r="P914" s="39" t="str">
        <f ca="1">Rutas_Despiece!M914</f>
        <v>Vuelta</v>
      </c>
      <c r="Q914" s="39" t="str">
        <f ca="1">Rutas_Despiece!N914</f>
        <v/>
      </c>
      <c r="R914" s="39" t="str">
        <f ca="1">Rutas_Despiece!O914</f>
        <v/>
      </c>
      <c r="S914" s="39" t="str">
        <f ca="1">Rutas_Despiece!P914</f>
        <v/>
      </c>
      <c r="T914" s="39" t="str">
        <f ca="1">Rutas_Despiece!Q914</f>
        <v/>
      </c>
    </row>
    <row r="915" spans="1:20" x14ac:dyDescent="0.25">
      <c r="A915">
        <f ca="1">IF(Rutas_Despiece!A915&lt;&gt;Rutas_Despiece!A914,1,0)</f>
        <v>0</v>
      </c>
      <c r="B915" s="69" t="s">
        <v>1174</v>
      </c>
      <c r="C915">
        <f t="shared" ca="1" si="57"/>
        <v>1</v>
      </c>
      <c r="D915">
        <f t="shared" ca="1" si="58"/>
        <v>870</v>
      </c>
      <c r="E915">
        <f t="shared" ca="1" si="60"/>
        <v>990</v>
      </c>
      <c r="F915">
        <f t="shared" ca="1" si="59"/>
        <v>912</v>
      </c>
      <c r="G915" t="str">
        <f ca="1">INDEX(Rutas_Despiece!C:C,MATCH($F915,$D:$D,0))</f>
        <v>Rutas_Habituales_Central</v>
      </c>
      <c r="H915" t="str">
        <f ca="1">INDEX(Rutas_Despiece!$D:$D,MATCH($F915,$D:$D,0))</f>
        <v>Ruta 12_16</v>
      </c>
      <c r="I915">
        <f ca="1">INDEX(Rutas_Despiece!$J:$J,MATCH($F915,$D:$D,0))</f>
        <v>41.641716799999998</v>
      </c>
      <c r="J915">
        <f ca="1">INDEX(Rutas_Despiece!$K:$K,MATCH($F915,$D:$D,0))</f>
        <v>-0.91498789999999997</v>
      </c>
      <c r="L915" t="str">
        <f ca="1">INDEX(Rutas_Despiece!$F:$F,MATCH($F915,$D:$D,0))&amp;" "&amp;INDEX(Rutas_Despiece!$G:$G,MATCH($F915,$D:$D,0))</f>
        <v xml:space="preserve">Vía Hispanidad  </v>
      </c>
      <c r="M915" t="str">
        <f ca="1">INDEX(Rutas_Despiece!$H:$H,MATCH($F915,$D:$D,0))</f>
        <v>Zaragoza</v>
      </c>
      <c r="N915" t="str">
        <f ca="1">INDEX(Rutas_Despiece!$I:$I,MATCH($F915,$D:$D,0))</f>
        <v>Zaragoza, España</v>
      </c>
      <c r="O915" t="str">
        <f ca="1">INDEX(Rutas_Despiece!$L:$L,MATCH($F915,$D:$D,0))</f>
        <v>Esq. Gómez Laguna - Pd. Bus</v>
      </c>
      <c r="P915" s="39" t="str">
        <f ca="1">Rutas_Despiece!M915</f>
        <v>Vuelta</v>
      </c>
      <c r="Q915" s="39" t="str">
        <f ca="1">Rutas_Despiece!N915</f>
        <v/>
      </c>
      <c r="R915" s="39" t="str">
        <f ca="1">Rutas_Despiece!O915</f>
        <v/>
      </c>
      <c r="S915" s="39" t="str">
        <f ca="1">Rutas_Despiece!P915</f>
        <v/>
      </c>
      <c r="T915" s="39" t="str">
        <f ca="1">Rutas_Despiece!Q915</f>
        <v/>
      </c>
    </row>
    <row r="916" spans="1:20" x14ac:dyDescent="0.25">
      <c r="A916">
        <f ca="1">IF(Rutas_Despiece!A916&lt;&gt;Rutas_Despiece!A915,1,0)</f>
        <v>0</v>
      </c>
      <c r="B916" s="69" t="s">
        <v>1174</v>
      </c>
      <c r="C916">
        <f t="shared" ca="1" si="57"/>
        <v>1</v>
      </c>
      <c r="D916">
        <f t="shared" ca="1" si="58"/>
        <v>871</v>
      </c>
      <c r="E916">
        <f t="shared" ca="1" si="60"/>
        <v>990</v>
      </c>
      <c r="F916">
        <f t="shared" ca="1" si="59"/>
        <v>913</v>
      </c>
      <c r="G916" t="str">
        <f ca="1">INDEX(Rutas_Despiece!C:C,MATCH($F916,$D:$D,0))</f>
        <v>Rutas_Habituales_Central</v>
      </c>
      <c r="H916" t="str">
        <f ca="1">INDEX(Rutas_Despiece!$D:$D,MATCH($F916,$D:$D,0))</f>
        <v>Ruta 12_16</v>
      </c>
      <c r="I916">
        <f ca="1">INDEX(Rutas_Despiece!$J:$J,MATCH($F916,$D:$D,0))</f>
        <v>41.636692699999998</v>
      </c>
      <c r="J916">
        <f ca="1">INDEX(Rutas_Despiece!$K:$K,MATCH($F916,$D:$D,0))</f>
        <v>-0.91294390000000003</v>
      </c>
      <c r="L916" t="str">
        <f ca="1">INDEX(Rutas_Despiece!$F:$F,MATCH($F916,$D:$D,0))&amp;" "&amp;INDEX(Rutas_Despiece!$G:$G,MATCH($F916,$D:$D,0))</f>
        <v xml:space="preserve">Vía Hispanidad  </v>
      </c>
      <c r="M916" t="str">
        <f ca="1">INDEX(Rutas_Despiece!$H:$H,MATCH($F916,$D:$D,0))</f>
        <v>Zaragoza</v>
      </c>
      <c r="N916" t="str">
        <f ca="1">INDEX(Rutas_Despiece!$I:$I,MATCH($F916,$D:$D,0))</f>
        <v>Zaragoza, España</v>
      </c>
      <c r="O916" t="str">
        <f ca="1">INDEX(Rutas_Despiece!$L:$L,MATCH($F916,$D:$D,0))</f>
        <v>Frente Avd. Sainz de Varanda</v>
      </c>
      <c r="P916" s="39" t="str">
        <f ca="1">Rutas_Despiece!M916</f>
        <v>Vuelta</v>
      </c>
      <c r="Q916" s="39" t="str">
        <f ca="1">Rutas_Despiece!N916</f>
        <v/>
      </c>
      <c r="R916" s="39" t="str">
        <f ca="1">Rutas_Despiece!O916</f>
        <v/>
      </c>
      <c r="S916" s="39" t="str">
        <f ca="1">Rutas_Despiece!P916</f>
        <v/>
      </c>
      <c r="T916" s="39" t="str">
        <f ca="1">Rutas_Despiece!Q916</f>
        <v/>
      </c>
    </row>
    <row r="917" spans="1:20" x14ac:dyDescent="0.25">
      <c r="A917">
        <f ca="1">IF(Rutas_Despiece!A917&lt;&gt;Rutas_Despiece!A916,1,0)</f>
        <v>0</v>
      </c>
      <c r="B917" s="69" t="s">
        <v>1174</v>
      </c>
      <c r="C917">
        <f t="shared" ca="1" si="57"/>
        <v>1</v>
      </c>
      <c r="D917">
        <f t="shared" ca="1" si="58"/>
        <v>872</v>
      </c>
      <c r="E917">
        <f t="shared" ca="1" si="60"/>
        <v>990</v>
      </c>
      <c r="F917">
        <f t="shared" ca="1" si="59"/>
        <v>914</v>
      </c>
      <c r="G917" t="str">
        <f ca="1">INDEX(Rutas_Despiece!C:C,MATCH($F917,$D:$D,0))</f>
        <v>Rutas_Habituales_Central</v>
      </c>
      <c r="H917" t="str">
        <f ca="1">INDEX(Rutas_Despiece!$D:$D,MATCH($F917,$D:$D,0))</f>
        <v>Ruta 12_16</v>
      </c>
      <c r="I917">
        <f ca="1">INDEX(Rutas_Despiece!$J:$J,MATCH($F917,$D:$D,0))</f>
        <v>41.633650400000001</v>
      </c>
      <c r="J917">
        <f ca="1">INDEX(Rutas_Despiece!$K:$K,MATCH($F917,$D:$D,0))</f>
        <v>-0.90830379999999999</v>
      </c>
      <c r="L917" t="str">
        <f ca="1">INDEX(Rutas_Despiece!$F:$F,MATCH($F917,$D:$D,0))&amp;" "&amp;INDEX(Rutas_Despiece!$G:$G,MATCH($F917,$D:$D,0))</f>
        <v xml:space="preserve">Vía Hispanidad  </v>
      </c>
      <c r="M917" t="str">
        <f ca="1">INDEX(Rutas_Despiece!$H:$H,MATCH($F917,$D:$D,0))</f>
        <v>Zaragoza</v>
      </c>
      <c r="N917" t="str">
        <f ca="1">INDEX(Rutas_Despiece!$I:$I,MATCH($F917,$D:$D,0))</f>
        <v>Zaragoza, España</v>
      </c>
      <c r="O917" t="str">
        <f ca="1">INDEX(Rutas_Despiece!$L:$L,MATCH($F917,$D:$D,0))</f>
        <v>Gas. Casablanca - Esq. La Vía</v>
      </c>
      <c r="P917" s="39" t="str">
        <f ca="1">Rutas_Despiece!M917</f>
        <v>Vuelta</v>
      </c>
      <c r="Q917" s="39" t="str">
        <f ca="1">Rutas_Despiece!N917</f>
        <v/>
      </c>
      <c r="R917" s="39" t="str">
        <f ca="1">Rutas_Despiece!O917</f>
        <v/>
      </c>
      <c r="S917" s="39" t="str">
        <f ca="1">Rutas_Despiece!P917</f>
        <v/>
      </c>
      <c r="T917" s="39" t="str">
        <f ca="1">Rutas_Despiece!Q917</f>
        <v/>
      </c>
    </row>
    <row r="918" spans="1:20" x14ac:dyDescent="0.25">
      <c r="A918">
        <f ca="1">IF(Rutas_Despiece!A918&lt;&gt;Rutas_Despiece!A917,1,0)</f>
        <v>1</v>
      </c>
      <c r="B918" s="69" t="s">
        <v>1174</v>
      </c>
      <c r="C918">
        <f t="shared" ca="1" si="57"/>
        <v>0</v>
      </c>
      <c r="D918">
        <f t="shared" ca="1" si="58"/>
        <v>872</v>
      </c>
      <c r="E918">
        <f t="shared" ca="1" si="60"/>
        <v>990</v>
      </c>
      <c r="F918">
        <f t="shared" ca="1" si="59"/>
        <v>915</v>
      </c>
      <c r="G918" t="str">
        <f ca="1">INDEX(Rutas_Despiece!C:C,MATCH($F918,$D:$D,0))</f>
        <v>Rutas_Habituales_Central</v>
      </c>
      <c r="H918" t="str">
        <f ca="1">INDEX(Rutas_Despiece!$D:$D,MATCH($F918,$D:$D,0))</f>
        <v>Ruta 12_16</v>
      </c>
      <c r="I918">
        <f ca="1">INDEX(Rutas_Despiece!$J:$J,MATCH($F918,$D:$D,0))</f>
        <v>41.630336999999997</v>
      </c>
      <c r="J918">
        <f ca="1">INDEX(Rutas_Despiece!$K:$K,MATCH($F918,$D:$D,0))</f>
        <v>-0.90684100000000001</v>
      </c>
      <c r="L918" t="str">
        <f ca="1">INDEX(Rutas_Despiece!$F:$F,MATCH($F918,$D:$D,0))&amp;" "&amp;INDEX(Rutas_Despiece!$G:$G,MATCH($F918,$D:$D,0))</f>
        <v xml:space="preserve">Vía Ibérica nº 2 </v>
      </c>
      <c r="M918" t="str">
        <f ca="1">INDEX(Rutas_Despiece!$H:$H,MATCH($F918,$D:$D,0))</f>
        <v>Zaragoza</v>
      </c>
      <c r="N918" t="str">
        <f ca="1">INDEX(Rutas_Despiece!$I:$I,MATCH($F918,$D:$D,0))</f>
        <v>Zaragoza, España</v>
      </c>
      <c r="O918" t="str">
        <f ca="1">INDEX(Rutas_Despiece!$L:$L,MATCH($F918,$D:$D,0))</f>
        <v>Frente Hospital Militar - Pd. Bus</v>
      </c>
      <c r="P918" s="39" t="str">
        <f ca="1">Rutas_Despiece!M918</f>
        <v>Ida</v>
      </c>
      <c r="Q918" s="39" t="str">
        <f ca="1">Rutas_Despiece!N918</f>
        <v/>
      </c>
      <c r="R918" s="39">
        <f ca="1">Rutas_Despiece!O918</f>
        <v>0</v>
      </c>
      <c r="S918" s="39">
        <f ca="1">Rutas_Despiece!P918</f>
        <v>0</v>
      </c>
      <c r="T918" s="39">
        <f ca="1">Rutas_Despiece!Q918</f>
        <v>0</v>
      </c>
    </row>
    <row r="919" spans="1:20" x14ac:dyDescent="0.25">
      <c r="A919">
        <f ca="1">IF(Rutas_Despiece!A919&lt;&gt;Rutas_Despiece!A918,1,0)</f>
        <v>0</v>
      </c>
      <c r="B919" s="69" t="s">
        <v>1174</v>
      </c>
      <c r="C919">
        <f t="shared" ca="1" si="57"/>
        <v>1</v>
      </c>
      <c r="D919">
        <f t="shared" ca="1" si="58"/>
        <v>873</v>
      </c>
      <c r="E919">
        <f t="shared" ca="1" si="60"/>
        <v>990</v>
      </c>
      <c r="F919">
        <f t="shared" ca="1" si="59"/>
        <v>916</v>
      </c>
      <c r="G919" t="str">
        <f ca="1">INDEX(Rutas_Despiece!C:C,MATCH($F919,$D:$D,0))</f>
        <v>Rutas_Habituales_Central</v>
      </c>
      <c r="H919" t="str">
        <f ca="1">INDEX(Rutas_Despiece!$D:$D,MATCH($F919,$D:$D,0))</f>
        <v>Ruta 12_16</v>
      </c>
      <c r="I919">
        <f ca="1">INDEX(Rutas_Despiece!$J:$J,MATCH($F919,$D:$D,0))</f>
        <v>41.625651400000002</v>
      </c>
      <c r="J919">
        <f ca="1">INDEX(Rutas_Despiece!$K:$K,MATCH($F919,$D:$D,0))</f>
        <v>-0.91027219999999998</v>
      </c>
      <c r="L919" t="str">
        <f ca="1">INDEX(Rutas_Despiece!$F:$F,MATCH($F919,$D:$D,0))&amp;" "&amp;INDEX(Rutas_Despiece!$G:$G,MATCH($F919,$D:$D,0))</f>
        <v xml:space="preserve">Vía Ibérica  </v>
      </c>
      <c r="M919" t="str">
        <f ca="1">INDEX(Rutas_Despiece!$H:$H,MATCH($F919,$D:$D,0))</f>
        <v>Zaragoza</v>
      </c>
      <c r="N919" t="str">
        <f ca="1">INDEX(Rutas_Despiece!$I:$I,MATCH($F919,$D:$D,0))</f>
        <v>Zaragoza, España</v>
      </c>
      <c r="O919" t="str">
        <f ca="1">INDEX(Rutas_Despiece!$L:$L,MATCH($F919,$D:$D,0))</f>
        <v>Esq. Argualas - Pd. Bus</v>
      </c>
      <c r="P919" s="39" t="str">
        <f ca="1">Rutas_Despiece!M919</f>
        <v>Ida</v>
      </c>
      <c r="Q919" s="39" t="str">
        <f ca="1">Rutas_Despiece!N919</f>
        <v>07:02</v>
      </c>
      <c r="R919" s="39">
        <f ca="1">Rutas_Despiece!O919</f>
        <v>0</v>
      </c>
      <c r="S919" s="39">
        <f ca="1">Rutas_Despiece!P919</f>
        <v>0</v>
      </c>
      <c r="T919" s="39">
        <f ca="1">Rutas_Despiece!Q919</f>
        <v>0</v>
      </c>
    </row>
    <row r="920" spans="1:20" x14ac:dyDescent="0.25">
      <c r="A920">
        <f ca="1">IF(Rutas_Despiece!A920&lt;&gt;Rutas_Despiece!A919,1,0)</f>
        <v>0</v>
      </c>
      <c r="B920" s="69" t="s">
        <v>1174</v>
      </c>
      <c r="C920">
        <f t="shared" ca="1" si="57"/>
        <v>1</v>
      </c>
      <c r="D920">
        <f t="shared" ca="1" si="58"/>
        <v>874</v>
      </c>
      <c r="E920">
        <f t="shared" ca="1" si="60"/>
        <v>990</v>
      </c>
      <c r="F920">
        <f t="shared" ca="1" si="59"/>
        <v>917</v>
      </c>
      <c r="G920" t="str">
        <f ca="1">INDEX(Rutas_Despiece!C:C,MATCH($F920,$D:$D,0))</f>
        <v>Rutas_Habituales_Central</v>
      </c>
      <c r="H920" t="str">
        <f ca="1">INDEX(Rutas_Despiece!$D:$D,MATCH($F920,$D:$D,0))</f>
        <v>Ruta 13_16</v>
      </c>
      <c r="I920">
        <f ca="1">INDEX(Rutas_Despiece!$J:$J,MATCH($F920,$D:$D,0))</f>
        <v>41.646481000000001</v>
      </c>
      <c r="J920">
        <f ca="1">INDEX(Rutas_Despiece!$K:$K,MATCH($F920,$D:$D,0))</f>
        <v>-0.88755300000000004</v>
      </c>
      <c r="L920" t="str">
        <f ca="1">INDEX(Rutas_Despiece!$F:$F,MATCH($F920,$D:$D,0))&amp;" "&amp;INDEX(Rutas_Despiece!$G:$G,MATCH($F920,$D:$D,0))</f>
        <v xml:space="preserve">Avda. Fca. Millán Serrano nº 31-35 </v>
      </c>
      <c r="M920" t="str">
        <f ca="1">INDEX(Rutas_Despiece!$H:$H,MATCH($F920,$D:$D,0))</f>
        <v>Zaragoza</v>
      </c>
      <c r="N920" t="str">
        <f ca="1">INDEX(Rutas_Despiece!$I:$I,MATCH($F920,$D:$D,0))</f>
        <v>Zaragoza, España</v>
      </c>
      <c r="O920" t="str">
        <f ca="1">INDEX(Rutas_Despiece!$L:$L,MATCH($F920,$D:$D,0))</f>
        <v>Frente M.A. Blanco</v>
      </c>
      <c r="P920" s="39" t="str">
        <f ca="1">Rutas_Despiece!M920</f>
        <v>Ida</v>
      </c>
      <c r="Q920" s="39" t="str">
        <f ca="1">Rutas_Despiece!N920</f>
        <v>07:03</v>
      </c>
      <c r="R920" s="39">
        <f ca="1">Rutas_Despiece!O920</f>
        <v>0</v>
      </c>
      <c r="S920" s="39">
        <f ca="1">Rutas_Despiece!P920</f>
        <v>0</v>
      </c>
      <c r="T920" s="39">
        <f ca="1">Rutas_Despiece!Q920</f>
        <v>0</v>
      </c>
    </row>
    <row r="921" spans="1:20" x14ac:dyDescent="0.25">
      <c r="A921">
        <f ca="1">IF(Rutas_Despiece!A921&lt;&gt;Rutas_Despiece!A920,1,0)</f>
        <v>0</v>
      </c>
      <c r="B921" s="69" t="s">
        <v>1174</v>
      </c>
      <c r="C921">
        <f t="shared" ca="1" si="57"/>
        <v>1</v>
      </c>
      <c r="D921">
        <f t="shared" ca="1" si="58"/>
        <v>875</v>
      </c>
      <c r="E921">
        <f t="shared" ca="1" si="60"/>
        <v>990</v>
      </c>
      <c r="F921">
        <f t="shared" ca="1" si="59"/>
        <v>918</v>
      </c>
      <c r="G921" t="str">
        <f ca="1">INDEX(Rutas_Despiece!C:C,MATCH($F921,$D:$D,0))</f>
        <v>Rutas_Habituales_Central</v>
      </c>
      <c r="H921" t="str">
        <f ca="1">INDEX(Rutas_Despiece!$D:$D,MATCH($F921,$D:$D,0))</f>
        <v>Ruta 13_16</v>
      </c>
      <c r="I921">
        <f ca="1">INDEX(Rutas_Despiece!$J:$J,MATCH($F921,$D:$D,0))</f>
        <v>41.636181999999998</v>
      </c>
      <c r="J921">
        <f ca="1">INDEX(Rutas_Despiece!$K:$K,MATCH($F921,$D:$D,0))</f>
        <v>-0.87344200000000005</v>
      </c>
      <c r="L921" t="str">
        <f ca="1">INDEX(Rutas_Despiece!$F:$F,MATCH($F921,$D:$D,0))&amp;" "&amp;INDEX(Rutas_Despiece!$G:$G,MATCH($F921,$D:$D,0))</f>
        <v xml:space="preserve">Orión nº 8 </v>
      </c>
      <c r="M921" t="str">
        <f ca="1">INDEX(Rutas_Despiece!$H:$H,MATCH($F921,$D:$D,0))</f>
        <v>Zaragoza</v>
      </c>
      <c r="N921" t="str">
        <f ca="1">INDEX(Rutas_Despiece!$I:$I,MATCH($F921,$D:$D,0))</f>
        <v>Zaragoza, España</v>
      </c>
      <c r="O921" t="str">
        <f ca="1">INDEX(Rutas_Despiece!$L:$L,MATCH($F921,$D:$D,0))</f>
        <v>Pd. Bus</v>
      </c>
      <c r="P921" s="39" t="str">
        <f ca="1">Rutas_Despiece!M921</f>
        <v>Ida</v>
      </c>
      <c r="Q921" s="39" t="str">
        <f ca="1">Rutas_Despiece!N921</f>
        <v>07:04</v>
      </c>
      <c r="R921" s="39">
        <f ca="1">Rutas_Despiece!O921</f>
        <v>0</v>
      </c>
      <c r="S921" s="39">
        <f ca="1">Rutas_Despiece!P921</f>
        <v>0</v>
      </c>
      <c r="T921" s="39">
        <f ca="1">Rutas_Despiece!Q921</f>
        <v>0</v>
      </c>
    </row>
    <row r="922" spans="1:20" x14ac:dyDescent="0.25">
      <c r="A922">
        <f ca="1">IF(Rutas_Despiece!A922&lt;&gt;Rutas_Despiece!A921,1,0)</f>
        <v>0</v>
      </c>
      <c r="B922" s="69" t="s">
        <v>1174</v>
      </c>
      <c r="C922">
        <f t="shared" ca="1" si="57"/>
        <v>1</v>
      </c>
      <c r="D922">
        <f t="shared" ca="1" si="58"/>
        <v>876</v>
      </c>
      <c r="E922">
        <f t="shared" ca="1" si="60"/>
        <v>990</v>
      </c>
      <c r="F922">
        <f t="shared" ca="1" si="59"/>
        <v>919</v>
      </c>
      <c r="G922" t="str">
        <f ca="1">INDEX(Rutas_Despiece!C:C,MATCH($F922,$D:$D,0))</f>
        <v>Rutas_Habituales_Central</v>
      </c>
      <c r="H922" t="str">
        <f ca="1">INDEX(Rutas_Despiece!$D:$D,MATCH($F922,$D:$D,0))</f>
        <v>Ruta 13_16</v>
      </c>
      <c r="I922">
        <f ca="1">INDEX(Rutas_Despiece!$J:$J,MATCH($F922,$D:$D,0))</f>
        <v>41.652551000000003</v>
      </c>
      <c r="J922">
        <f ca="1">INDEX(Rutas_Despiece!$K:$K,MATCH($F922,$D:$D,0))</f>
        <v>-0.929199</v>
      </c>
      <c r="L922" t="str">
        <f ca="1">INDEX(Rutas_Despiece!$F:$F,MATCH($F922,$D:$D,0))&amp;" "&amp;INDEX(Rutas_Despiece!$G:$G,MATCH($F922,$D:$D,0))</f>
        <v xml:space="preserve">Alberto Magno nº 21 </v>
      </c>
      <c r="M922" t="str">
        <f ca="1">INDEX(Rutas_Despiece!$H:$H,MATCH($F922,$D:$D,0))</f>
        <v>Zaragoza</v>
      </c>
      <c r="N922" t="str">
        <f ca="1">INDEX(Rutas_Despiece!$I:$I,MATCH($F922,$D:$D,0))</f>
        <v>Zaragoza, España</v>
      </c>
      <c r="O922" t="str">
        <f ca="1">INDEX(Rutas_Despiece!$L:$L,MATCH($F922,$D:$D,0))</f>
        <v>Esq. Centro Civico</v>
      </c>
      <c r="P922" s="39" t="str">
        <f ca="1">Rutas_Despiece!M922</f>
        <v>Ida</v>
      </c>
      <c r="Q922" s="39" t="str">
        <f ca="1">Rutas_Despiece!N922</f>
        <v>07:30</v>
      </c>
      <c r="R922" s="39">
        <f ca="1">Rutas_Despiece!O922</f>
        <v>0</v>
      </c>
      <c r="S922" s="39">
        <f ca="1">Rutas_Despiece!P922</f>
        <v>0</v>
      </c>
      <c r="T922" s="39">
        <f ca="1">Rutas_Despiece!Q922</f>
        <v>0</v>
      </c>
    </row>
    <row r="923" spans="1:20" x14ac:dyDescent="0.25">
      <c r="A923">
        <f ca="1">IF(Rutas_Despiece!A923&lt;&gt;Rutas_Despiece!A922,1,0)</f>
        <v>0</v>
      </c>
      <c r="B923" s="69" t="s">
        <v>1174</v>
      </c>
      <c r="C923">
        <f t="shared" ca="1" si="57"/>
        <v>1</v>
      </c>
      <c r="D923">
        <f t="shared" ca="1" si="58"/>
        <v>877</v>
      </c>
      <c r="E923">
        <f t="shared" ca="1" si="60"/>
        <v>990</v>
      </c>
      <c r="F923">
        <f t="shared" ca="1" si="59"/>
        <v>920</v>
      </c>
      <c r="G923" t="str">
        <f ca="1">INDEX(Rutas_Despiece!C:C,MATCH($F923,$D:$D,0))</f>
        <v>Rutas_Habituales_Central</v>
      </c>
      <c r="H923" t="str">
        <f ca="1">INDEX(Rutas_Despiece!$D:$D,MATCH($F923,$D:$D,0))</f>
        <v>Ruta 13_16</v>
      </c>
      <c r="I923">
        <f ca="1">INDEX(Rutas_Despiece!$J:$J,MATCH($F923,$D:$D,0))</f>
        <v>41.652095500000001</v>
      </c>
      <c r="J923">
        <f ca="1">INDEX(Rutas_Despiece!$K:$K,MATCH($F923,$D:$D,0))</f>
        <v>-0.93561209999999995</v>
      </c>
      <c r="L923" t="str">
        <f ca="1">INDEX(Rutas_Despiece!$F:$F,MATCH($F923,$D:$D,0))&amp;" "&amp;INDEX(Rutas_Despiece!$G:$G,MATCH($F923,$D:$D,0))</f>
        <v xml:space="preserve">Lagos de Coronas nº 39 </v>
      </c>
      <c r="M923" t="str">
        <f ca="1">INDEX(Rutas_Despiece!$H:$H,MATCH($F923,$D:$D,0))</f>
        <v>Zaragoza</v>
      </c>
      <c r="N923" t="str">
        <f ca="1">INDEX(Rutas_Despiece!$I:$I,MATCH($F923,$D:$D,0))</f>
        <v>Zaragoza, España</v>
      </c>
      <c r="O923" t="str">
        <f ca="1">INDEX(Rutas_Despiece!$L:$L,MATCH($F923,$D:$D,0))</f>
        <v>Pd. Bus</v>
      </c>
      <c r="P923" s="39" t="str">
        <f ca="1">Rutas_Despiece!M923</f>
        <v>Vuelta</v>
      </c>
      <c r="Q923" s="39" t="str">
        <f ca="1">Rutas_Despiece!N923</f>
        <v/>
      </c>
      <c r="R923" s="39" t="str">
        <f ca="1">Rutas_Despiece!O923</f>
        <v/>
      </c>
      <c r="S923" s="39" t="str">
        <f ca="1">Rutas_Despiece!P923</f>
        <v/>
      </c>
      <c r="T923" s="39" t="str">
        <f ca="1">Rutas_Despiece!Q923</f>
        <v/>
      </c>
    </row>
    <row r="924" spans="1:20" x14ac:dyDescent="0.25">
      <c r="A924">
        <f ca="1">IF(Rutas_Despiece!A924&lt;&gt;Rutas_Despiece!A923,1,0)</f>
        <v>0</v>
      </c>
      <c r="B924" s="69" t="s">
        <v>1174</v>
      </c>
      <c r="C924">
        <f t="shared" ca="1" si="57"/>
        <v>1</v>
      </c>
      <c r="D924">
        <f t="shared" ca="1" si="58"/>
        <v>878</v>
      </c>
      <c r="E924">
        <f t="shared" ca="1" si="60"/>
        <v>990</v>
      </c>
      <c r="F924">
        <f t="shared" ca="1" si="59"/>
        <v>921</v>
      </c>
      <c r="G924" t="str">
        <f ca="1">INDEX(Rutas_Despiece!C:C,MATCH($F924,$D:$D,0))</f>
        <v>Rutas_Habituales_Central</v>
      </c>
      <c r="H924" t="str">
        <f ca="1">INDEX(Rutas_Despiece!$D:$D,MATCH($F924,$D:$D,0))</f>
        <v>Ruta 13_16</v>
      </c>
      <c r="I924">
        <f ca="1">INDEX(Rutas_Despiece!$J:$J,MATCH($F924,$D:$D,0))</f>
        <v>41.657289400000003</v>
      </c>
      <c r="J924">
        <f ca="1">INDEX(Rutas_Despiece!$K:$K,MATCH($F924,$D:$D,0))</f>
        <v>-0.93355180000000004</v>
      </c>
      <c r="L924" t="str">
        <f ca="1">INDEX(Rutas_Despiece!$F:$F,MATCH($F924,$D:$D,0))&amp;" "&amp;INDEX(Rutas_Despiece!$G:$G,MATCH($F924,$D:$D,0))</f>
        <v xml:space="preserve">Lagos de Coronas  </v>
      </c>
      <c r="M924" t="str">
        <f ca="1">INDEX(Rutas_Despiece!$H:$H,MATCH($F924,$D:$D,0))</f>
        <v>Zaragoza</v>
      </c>
      <c r="N924" t="str">
        <f ca="1">INDEX(Rutas_Despiece!$I:$I,MATCH($F924,$D:$D,0))</f>
        <v>Zaragoza, España</v>
      </c>
      <c r="O924" t="str">
        <f ca="1">INDEX(Rutas_Despiece!$L:$L,MATCH($F924,$D:$D,0))</f>
        <v>Frente nº 14 - Pd. Bus</v>
      </c>
      <c r="P924" s="39" t="str">
        <f ca="1">Rutas_Despiece!M924</f>
        <v>Vuelta</v>
      </c>
      <c r="Q924" s="39" t="str">
        <f ca="1">Rutas_Despiece!N924</f>
        <v/>
      </c>
      <c r="R924" s="39" t="str">
        <f ca="1">Rutas_Despiece!O924</f>
        <v/>
      </c>
      <c r="S924" s="39" t="str">
        <f ca="1">Rutas_Despiece!P924</f>
        <v/>
      </c>
      <c r="T924" s="39" t="str">
        <f ca="1">Rutas_Despiece!Q924</f>
        <v/>
      </c>
    </row>
    <row r="925" spans="1:20" x14ac:dyDescent="0.25">
      <c r="A925">
        <f ca="1">IF(Rutas_Despiece!A925&lt;&gt;Rutas_Despiece!A924,1,0)</f>
        <v>0</v>
      </c>
      <c r="B925" s="69" t="s">
        <v>1174</v>
      </c>
      <c r="C925">
        <f t="shared" ca="1" si="57"/>
        <v>1</v>
      </c>
      <c r="D925">
        <f t="shared" ca="1" si="58"/>
        <v>879</v>
      </c>
      <c r="E925">
        <f t="shared" ca="1" si="60"/>
        <v>990</v>
      </c>
      <c r="F925">
        <f t="shared" ca="1" si="59"/>
        <v>922</v>
      </c>
      <c r="G925" t="str">
        <f ca="1">INDEX(Rutas_Despiece!C:C,MATCH($F925,$D:$D,0))</f>
        <v>Rutas_Habituales_Central</v>
      </c>
      <c r="H925" t="str">
        <f ca="1">INDEX(Rutas_Despiece!$D:$D,MATCH($F925,$D:$D,0))</f>
        <v>Ruta 13_16</v>
      </c>
      <c r="I925">
        <f ca="1">INDEX(Rutas_Despiece!$J:$J,MATCH($F925,$D:$D,0))</f>
        <v>41.658754999999999</v>
      </c>
      <c r="J925">
        <f ca="1">INDEX(Rutas_Despiece!$K:$K,MATCH($F925,$D:$D,0))</f>
        <v>-0.94124300000000005</v>
      </c>
      <c r="L925" t="str">
        <f ca="1">INDEX(Rutas_Despiece!$F:$F,MATCH($F925,$D:$D,0))&amp;" "&amp;INDEX(Rutas_Despiece!$G:$G,MATCH($F925,$D:$D,0))</f>
        <v xml:space="preserve">Camino del Pilón nº 122 </v>
      </c>
      <c r="M925" t="str">
        <f ca="1">INDEX(Rutas_Despiece!$H:$H,MATCH($F925,$D:$D,0))</f>
        <v>Zaragoza</v>
      </c>
      <c r="N925" t="str">
        <f ca="1">INDEX(Rutas_Despiece!$I:$I,MATCH($F925,$D:$D,0))</f>
        <v>Zaragoza, España</v>
      </c>
      <c r="O925" t="str">
        <f ca="1">INDEX(Rutas_Despiece!$L:$L,MATCH($F925,$D:$D,0))</f>
        <v>Bantierra - Pd. Bus</v>
      </c>
      <c r="P925" s="39" t="str">
        <f ca="1">Rutas_Despiece!M925</f>
        <v>Vuelta</v>
      </c>
      <c r="Q925" s="39" t="str">
        <f ca="1">Rutas_Despiece!N925</f>
        <v/>
      </c>
      <c r="R925" s="39" t="str">
        <f ca="1">Rutas_Despiece!O925</f>
        <v/>
      </c>
      <c r="S925" s="39" t="str">
        <f ca="1">Rutas_Despiece!P925</f>
        <v/>
      </c>
      <c r="T925" s="39" t="str">
        <f ca="1">Rutas_Despiece!Q925</f>
        <v/>
      </c>
    </row>
    <row r="926" spans="1:20" x14ac:dyDescent="0.25">
      <c r="A926">
        <f ca="1">IF(Rutas_Despiece!A926&lt;&gt;Rutas_Despiece!A925,1,0)</f>
        <v>0</v>
      </c>
      <c r="B926" s="69" t="s">
        <v>1174</v>
      </c>
      <c r="C926">
        <f t="shared" ca="1" si="57"/>
        <v>1</v>
      </c>
      <c r="D926">
        <f t="shared" ca="1" si="58"/>
        <v>880</v>
      </c>
      <c r="E926">
        <f t="shared" ca="1" si="60"/>
        <v>990</v>
      </c>
      <c r="F926">
        <f t="shared" ca="1" si="59"/>
        <v>923</v>
      </c>
      <c r="G926" t="str">
        <f ca="1">INDEX(Rutas_Despiece!C:C,MATCH($F926,$D:$D,0))</f>
        <v>Rutas_Habituales_Central</v>
      </c>
      <c r="H926" t="str">
        <f ca="1">INDEX(Rutas_Despiece!$D:$D,MATCH($F926,$D:$D,0))</f>
        <v>Ruta 13_16</v>
      </c>
      <c r="I926">
        <f ca="1">INDEX(Rutas_Despiece!$J:$J,MATCH($F926,$D:$D,0))</f>
        <v>41.714619999999996</v>
      </c>
      <c r="J926">
        <f ca="1">INDEX(Rutas_Despiece!$K:$K,MATCH($F926,$D:$D,0))</f>
        <v>-1.02003</v>
      </c>
      <c r="L926" t="str">
        <f ca="1">INDEX(Rutas_Despiece!$F:$F,MATCH($F926,$D:$D,0))&amp;" "&amp;INDEX(Rutas_Despiece!$G:$G,MATCH($F926,$D:$D,0))</f>
        <v xml:space="preserve">Ctra. Logroño  </v>
      </c>
      <c r="M926" t="str">
        <f ca="1">INDEX(Rutas_Despiece!$H:$H,MATCH($F926,$D:$D,0))</f>
        <v>Casetas</v>
      </c>
      <c r="N926" t="str">
        <f ca="1">INDEX(Rutas_Despiece!$I:$I,MATCH($F926,$D:$D,0))</f>
        <v>Zaragoza, España</v>
      </c>
      <c r="O926" t="str">
        <f ca="1">INDEX(Rutas_Despiece!$L:$L,MATCH($F926,$D:$D,0))</f>
        <v>Chocolates Lacasa - Pd. Bus (?)</v>
      </c>
      <c r="P926" s="39" t="str">
        <f ca="1">Rutas_Despiece!M926</f>
        <v>Vuelta</v>
      </c>
      <c r="Q926" s="39" t="str">
        <f ca="1">Rutas_Despiece!N926</f>
        <v/>
      </c>
      <c r="R926" s="39" t="str">
        <f ca="1">Rutas_Despiece!O926</f>
        <v/>
      </c>
      <c r="S926" s="39" t="str">
        <f ca="1">Rutas_Despiece!P926</f>
        <v/>
      </c>
      <c r="T926" s="39" t="str">
        <f ca="1">Rutas_Despiece!Q926</f>
        <v/>
      </c>
    </row>
    <row r="927" spans="1:20" x14ac:dyDescent="0.25">
      <c r="A927">
        <f ca="1">IF(Rutas_Despiece!A927&lt;&gt;Rutas_Despiece!A926,1,0)</f>
        <v>1</v>
      </c>
      <c r="B927" s="69" t="s">
        <v>1174</v>
      </c>
      <c r="C927">
        <f t="shared" ca="1" si="57"/>
        <v>0</v>
      </c>
      <c r="D927">
        <f t="shared" ca="1" si="58"/>
        <v>880</v>
      </c>
      <c r="E927">
        <f t="shared" ca="1" si="60"/>
        <v>990</v>
      </c>
      <c r="F927">
        <f t="shared" ca="1" si="59"/>
        <v>924</v>
      </c>
      <c r="G927" t="str">
        <f ca="1">INDEX(Rutas_Despiece!C:C,MATCH($F927,$D:$D,0))</f>
        <v>Rutas_Habituales_Central</v>
      </c>
      <c r="H927" t="str">
        <f ca="1">INDEX(Rutas_Despiece!$D:$D,MATCH($F927,$D:$D,0))</f>
        <v>Ruta 13_16</v>
      </c>
      <c r="I927">
        <f ca="1">INDEX(Rutas_Despiece!$J:$J,MATCH($F927,$D:$D,0))</f>
        <v>41.716728099999997</v>
      </c>
      <c r="J927">
        <f ca="1">INDEX(Rutas_Despiece!$K:$K,MATCH($F927,$D:$D,0))</f>
        <v>-1.0239408000000001</v>
      </c>
      <c r="L927" t="str">
        <f ca="1">INDEX(Rutas_Despiece!$F:$F,MATCH($F927,$D:$D,0))&amp;" "&amp;INDEX(Rutas_Despiece!$G:$G,MATCH($F927,$D:$D,0))</f>
        <v xml:space="preserve">Calle Canteras  </v>
      </c>
      <c r="M927" t="str">
        <f ca="1">INDEX(Rutas_Despiece!$H:$H,MATCH($F927,$D:$D,0))</f>
        <v>Casetas</v>
      </c>
      <c r="N927" t="str">
        <f ca="1">INDEX(Rutas_Despiece!$I:$I,MATCH($F927,$D:$D,0))</f>
        <v>Zaragoza, España</v>
      </c>
      <c r="O927" t="str">
        <f ca="1">INDEX(Rutas_Despiece!$L:$L,MATCH($F927,$D:$D,0))</f>
        <v>Pd. Bus</v>
      </c>
      <c r="P927" s="39" t="str">
        <f ca="1">Rutas_Despiece!M927</f>
        <v>Ida</v>
      </c>
      <c r="Q927" s="39" t="str">
        <f ca="1">Rutas_Despiece!N927</f>
        <v/>
      </c>
      <c r="R927" s="39">
        <f ca="1">Rutas_Despiece!O927</f>
        <v>0</v>
      </c>
      <c r="S927" s="39">
        <f ca="1">Rutas_Despiece!P927</f>
        <v>0</v>
      </c>
      <c r="T927" s="39">
        <f ca="1">Rutas_Despiece!Q927</f>
        <v>0</v>
      </c>
    </row>
    <row r="928" spans="1:20" x14ac:dyDescent="0.25">
      <c r="A928">
        <f ca="1">IF(Rutas_Despiece!A928&lt;&gt;Rutas_Despiece!A927,1,0)</f>
        <v>0</v>
      </c>
      <c r="B928" s="69" t="s">
        <v>1174</v>
      </c>
      <c r="C928">
        <f t="shared" ca="1" si="57"/>
        <v>1</v>
      </c>
      <c r="D928">
        <f t="shared" ca="1" si="58"/>
        <v>881</v>
      </c>
      <c r="E928">
        <f t="shared" ca="1" si="60"/>
        <v>990</v>
      </c>
      <c r="F928">
        <f t="shared" ca="1" si="59"/>
        <v>925</v>
      </c>
      <c r="G928" t="str">
        <f ca="1">INDEX(Rutas_Despiece!C:C,MATCH($F928,$D:$D,0))</f>
        <v>Rutas_Habituales_Central</v>
      </c>
      <c r="H928" t="str">
        <f ca="1">INDEX(Rutas_Despiece!$D:$D,MATCH($F928,$D:$D,0))</f>
        <v>Ruta 13_16</v>
      </c>
      <c r="I928">
        <f ca="1">INDEX(Rutas_Despiece!$J:$J,MATCH($F928,$D:$D,0))</f>
        <v>41.719659499999999</v>
      </c>
      <c r="J928">
        <f ca="1">INDEX(Rutas_Despiece!$K:$K,MATCH($F928,$D:$D,0))</f>
        <v>-1.0297381999999999</v>
      </c>
      <c r="L928" t="str">
        <f ca="1">INDEX(Rutas_Despiece!$F:$F,MATCH($F928,$D:$D,0))&amp;" "&amp;INDEX(Rutas_Despiece!$G:$G,MATCH($F928,$D:$D,0))</f>
        <v>Avenida de Logroño  nº 76</v>
      </c>
      <c r="M928" t="str">
        <f ca="1">INDEX(Rutas_Despiece!$H:$H,MATCH($F928,$D:$D,0))</f>
        <v>Casetas</v>
      </c>
      <c r="N928" t="str">
        <f ca="1">INDEX(Rutas_Despiece!$I:$I,MATCH($F928,$D:$D,0))</f>
        <v>Zaragoza, España</v>
      </c>
      <c r="O928" t="str">
        <f ca="1">INDEX(Rutas_Despiece!$L:$L,MATCH($F928,$D:$D,0))</f>
        <v>Cuartel - Pd. Bus</v>
      </c>
      <c r="P928" s="39" t="str">
        <f ca="1">Rutas_Despiece!M928</f>
        <v>Ida</v>
      </c>
      <c r="Q928" s="39" t="str">
        <f ca="1">Rutas_Despiece!N928</f>
        <v>06:56</v>
      </c>
      <c r="R928" s="39">
        <f ca="1">Rutas_Despiece!O928</f>
        <v>0</v>
      </c>
      <c r="S928" s="39">
        <f ca="1">Rutas_Despiece!P928</f>
        <v>0</v>
      </c>
      <c r="T928" s="39">
        <f ca="1">Rutas_Despiece!Q928</f>
        <v>0</v>
      </c>
    </row>
    <row r="929" spans="1:20" x14ac:dyDescent="0.25">
      <c r="A929">
        <f ca="1">IF(Rutas_Despiece!A929&lt;&gt;Rutas_Despiece!A928,1,0)</f>
        <v>0</v>
      </c>
      <c r="B929" s="69" t="s">
        <v>1174</v>
      </c>
      <c r="C929">
        <f t="shared" ca="1" si="57"/>
        <v>1</v>
      </c>
      <c r="D929">
        <f t="shared" ca="1" si="58"/>
        <v>882</v>
      </c>
      <c r="E929">
        <f t="shared" ca="1" si="60"/>
        <v>990</v>
      </c>
      <c r="F929">
        <f t="shared" ca="1" si="59"/>
        <v>926</v>
      </c>
      <c r="G929" t="str">
        <f ca="1">INDEX(Rutas_Despiece!C:C,MATCH($F929,$D:$D,0))</f>
        <v>Rutas_Habituales_Central</v>
      </c>
      <c r="H929" t="str">
        <f ca="1">INDEX(Rutas_Despiece!$D:$D,MATCH($F929,$D:$D,0))</f>
        <v>Ruta 13_16</v>
      </c>
      <c r="I929">
        <f ca="1">INDEX(Rutas_Despiece!$J:$J,MATCH($F929,$D:$D,0))</f>
        <v>41.722875899999998</v>
      </c>
      <c r="J929">
        <f ca="1">INDEX(Rutas_Despiece!$K:$K,MATCH($F929,$D:$D,0))</f>
        <v>-1.0368519</v>
      </c>
      <c r="L929" t="str">
        <f ca="1">INDEX(Rutas_Despiece!$F:$F,MATCH($F929,$D:$D,0))&amp;" "&amp;INDEX(Rutas_Despiece!$G:$G,MATCH($F929,$D:$D,0))</f>
        <v xml:space="preserve">Urbanización Alameda </v>
      </c>
      <c r="M929" t="str">
        <f ca="1">INDEX(Rutas_Despiece!$H:$H,MATCH($F929,$D:$D,0))</f>
        <v>Casetas</v>
      </c>
      <c r="N929" t="str">
        <f ca="1">INDEX(Rutas_Despiece!$I:$I,MATCH($F929,$D:$D,0))</f>
        <v>Zaragoza, España</v>
      </c>
      <c r="O929">
        <f ca="1">INDEX(Rutas_Despiece!$L:$L,MATCH($F929,$D:$D,0))</f>
        <v>0</v>
      </c>
      <c r="P929" s="39" t="str">
        <f ca="1">Rutas_Despiece!M929</f>
        <v>Ida</v>
      </c>
      <c r="Q929" s="39" t="str">
        <f ca="1">Rutas_Despiece!N929</f>
        <v>06:57</v>
      </c>
      <c r="R929" s="39">
        <f ca="1">Rutas_Despiece!O929</f>
        <v>0</v>
      </c>
      <c r="S929" s="39">
        <f ca="1">Rutas_Despiece!P929</f>
        <v>0</v>
      </c>
      <c r="T929" s="39">
        <f ca="1">Rutas_Despiece!Q929</f>
        <v>0</v>
      </c>
    </row>
    <row r="930" spans="1:20" x14ac:dyDescent="0.25">
      <c r="A930">
        <f ca="1">IF(Rutas_Despiece!A930&lt;&gt;Rutas_Despiece!A929,1,0)</f>
        <v>0</v>
      </c>
      <c r="B930" s="69" t="s">
        <v>1174</v>
      </c>
      <c r="C930">
        <f t="shared" ca="1" si="57"/>
        <v>1</v>
      </c>
      <c r="D930">
        <f t="shared" ca="1" si="58"/>
        <v>883</v>
      </c>
      <c r="E930">
        <f t="shared" ca="1" si="60"/>
        <v>990</v>
      </c>
      <c r="F930">
        <f t="shared" ca="1" si="59"/>
        <v>927</v>
      </c>
      <c r="G930" t="str">
        <f ca="1">INDEX(Rutas_Despiece!C:C,MATCH($F930,$D:$D,0))</f>
        <v>Rutas_Habituales_Central</v>
      </c>
      <c r="H930" t="str">
        <f ca="1">INDEX(Rutas_Despiece!$D:$D,MATCH($F930,$D:$D,0))</f>
        <v>Ruta 13_16</v>
      </c>
      <c r="I930">
        <f ca="1">INDEX(Rutas_Despiece!$J:$J,MATCH($F930,$D:$D,0))</f>
        <v>41.749628000000001</v>
      </c>
      <c r="J930">
        <f ca="1">INDEX(Rutas_Despiece!$K:$K,MATCH($F930,$D:$D,0))</f>
        <v>-1.1755139999999999</v>
      </c>
      <c r="L930" t="str">
        <f ca="1">INDEX(Rutas_Despiece!$F:$F,MATCH($F930,$D:$D,0))&amp;" "&amp;INDEX(Rutas_Despiece!$G:$G,MATCH($F930,$D:$D,0))</f>
        <v xml:space="preserve">Pol. Ind Entrerrios </v>
      </c>
      <c r="M930" t="str">
        <f ca="1">INDEX(Rutas_Despiece!$H:$H,MATCH($F930,$D:$D,0))</f>
        <v>Figueruelas</v>
      </c>
      <c r="N930" t="str">
        <f ca="1">INDEX(Rutas_Despiece!$I:$I,MATCH($F930,$D:$D,0))</f>
        <v>Zaragoza, España</v>
      </c>
      <c r="O930" t="str">
        <f ca="1">INDEX(Rutas_Despiece!$L:$L,MATCH($F930,$D:$D,0))</f>
        <v>Opel Puerta 5</v>
      </c>
      <c r="P930" s="39" t="str">
        <f ca="1">Rutas_Despiece!M930</f>
        <v>Ida</v>
      </c>
      <c r="Q930" s="39" t="str">
        <f ca="1">Rutas_Despiece!N930</f>
        <v>06:59</v>
      </c>
      <c r="R930" s="39">
        <f ca="1">Rutas_Despiece!O930</f>
        <v>0</v>
      </c>
      <c r="S930" s="39">
        <f ca="1">Rutas_Despiece!P930</f>
        <v>0</v>
      </c>
      <c r="T930" s="39">
        <f ca="1">Rutas_Despiece!Q930</f>
        <v>0</v>
      </c>
    </row>
    <row r="931" spans="1:20" x14ac:dyDescent="0.25">
      <c r="A931">
        <f ca="1">IF(Rutas_Despiece!A931&lt;&gt;Rutas_Despiece!A930,1,0)</f>
        <v>0</v>
      </c>
      <c r="B931" s="69" t="s">
        <v>1174</v>
      </c>
      <c r="C931">
        <f t="shared" ca="1" si="57"/>
        <v>1</v>
      </c>
      <c r="D931">
        <f t="shared" ca="1" si="58"/>
        <v>884</v>
      </c>
      <c r="E931">
        <f t="shared" ca="1" si="60"/>
        <v>990</v>
      </c>
      <c r="F931">
        <f t="shared" ca="1" si="59"/>
        <v>928</v>
      </c>
      <c r="G931" t="str">
        <f ca="1">INDEX(Rutas_Despiece!C:C,MATCH($F931,$D:$D,0))</f>
        <v>Rutas_Habituales_Central</v>
      </c>
      <c r="H931" t="str">
        <f ca="1">INDEX(Rutas_Despiece!$D:$D,MATCH($F931,$D:$D,0))</f>
        <v>Ruta 13_16</v>
      </c>
      <c r="I931">
        <f ca="1">INDEX(Rutas_Despiece!$J:$J,MATCH($F931,$D:$D,0))</f>
        <v>41.749628000000001</v>
      </c>
      <c r="J931">
        <f ca="1">INDEX(Rutas_Despiece!$K:$K,MATCH($F931,$D:$D,0))</f>
        <v>-1.1755139999999999</v>
      </c>
      <c r="L931" t="str">
        <f ca="1">INDEX(Rutas_Despiece!$F:$F,MATCH($F931,$D:$D,0))&amp;" "&amp;INDEX(Rutas_Despiece!$G:$G,MATCH($F931,$D:$D,0))</f>
        <v xml:space="preserve">Pol. Ind Entrerrios </v>
      </c>
      <c r="M931" t="str">
        <f ca="1">INDEX(Rutas_Despiece!$H:$H,MATCH($F931,$D:$D,0))</f>
        <v>Figueruelas</v>
      </c>
      <c r="N931" t="str">
        <f ca="1">INDEX(Rutas_Despiece!$I:$I,MATCH($F931,$D:$D,0))</f>
        <v>Zaragoza, España</v>
      </c>
      <c r="O931" t="str">
        <f ca="1">INDEX(Rutas_Despiece!$L:$L,MATCH($F931,$D:$D,0))</f>
        <v>Opel Puerta 5</v>
      </c>
      <c r="P931" s="39" t="str">
        <f ca="1">Rutas_Despiece!M931</f>
        <v>Ida</v>
      </c>
      <c r="Q931" s="39" t="str">
        <f ca="1">Rutas_Despiece!N931</f>
        <v>07:01</v>
      </c>
      <c r="R931" s="39">
        <f ca="1">Rutas_Despiece!O931</f>
        <v>0</v>
      </c>
      <c r="S931" s="39">
        <f ca="1">Rutas_Despiece!P931</f>
        <v>0</v>
      </c>
      <c r="T931" s="39">
        <f ca="1">Rutas_Despiece!Q931</f>
        <v>0</v>
      </c>
    </row>
    <row r="932" spans="1:20" x14ac:dyDescent="0.25">
      <c r="A932">
        <f ca="1">IF(Rutas_Despiece!A932&lt;&gt;Rutas_Despiece!A931,1,0)</f>
        <v>0</v>
      </c>
      <c r="B932" s="69" t="s">
        <v>1174</v>
      </c>
      <c r="C932">
        <f t="shared" ca="1" si="57"/>
        <v>1</v>
      </c>
      <c r="D932">
        <f t="shared" ca="1" si="58"/>
        <v>885</v>
      </c>
      <c r="E932">
        <f t="shared" ca="1" si="60"/>
        <v>990</v>
      </c>
      <c r="F932">
        <f t="shared" ca="1" si="59"/>
        <v>929</v>
      </c>
      <c r="G932" t="str">
        <f ca="1">INDEX(Rutas_Despiece!C:C,MATCH($F932,$D:$D,0))</f>
        <v>Rutas_Habituales_Central</v>
      </c>
      <c r="H932" t="str">
        <f ca="1">INDEX(Rutas_Despiece!$D:$D,MATCH($F932,$D:$D,0))</f>
        <v>Ruta 13_16</v>
      </c>
      <c r="I932">
        <f ca="1">INDEX(Rutas_Despiece!$J:$J,MATCH($F932,$D:$D,0))</f>
        <v>41.722552800000003</v>
      </c>
      <c r="J932">
        <f ca="1">INDEX(Rutas_Despiece!$K:$K,MATCH($F932,$D:$D,0))</f>
        <v>-1.0365697</v>
      </c>
      <c r="L932" t="str">
        <f ca="1">INDEX(Rutas_Despiece!$F:$F,MATCH($F932,$D:$D,0))&amp;" "&amp;INDEX(Rutas_Despiece!$G:$G,MATCH($F932,$D:$D,0))</f>
        <v xml:space="preserve">Frente Urbanización Alameda </v>
      </c>
      <c r="M932" t="str">
        <f ca="1">INDEX(Rutas_Despiece!$H:$H,MATCH($F932,$D:$D,0))</f>
        <v>Casetas</v>
      </c>
      <c r="N932" t="str">
        <f ca="1">INDEX(Rutas_Despiece!$I:$I,MATCH($F932,$D:$D,0))</f>
        <v>Zaragoza, España</v>
      </c>
      <c r="O932" t="str">
        <f ca="1">INDEX(Rutas_Despiece!$L:$L,MATCH($F932,$D:$D,0))</f>
        <v>Frente nº 52 - Pd. Bus (?)</v>
      </c>
      <c r="P932" s="39" t="str">
        <f ca="1">Rutas_Despiece!M932</f>
        <v>Ida</v>
      </c>
      <c r="Q932" s="39" t="str">
        <f ca="1">Rutas_Despiece!N932</f>
        <v>07:03</v>
      </c>
      <c r="R932" s="39">
        <f ca="1">Rutas_Despiece!O932</f>
        <v>0</v>
      </c>
      <c r="S932" s="39">
        <f ca="1">Rutas_Despiece!P932</f>
        <v>0</v>
      </c>
      <c r="T932" s="39">
        <f ca="1">Rutas_Despiece!Q932</f>
        <v>0</v>
      </c>
    </row>
    <row r="933" spans="1:20" x14ac:dyDescent="0.25">
      <c r="A933">
        <f ca="1">IF(Rutas_Despiece!A933&lt;&gt;Rutas_Despiece!A932,1,0)</f>
        <v>0</v>
      </c>
      <c r="B933" s="69" t="s">
        <v>1174</v>
      </c>
      <c r="C933">
        <f t="shared" ca="1" si="57"/>
        <v>1</v>
      </c>
      <c r="D933">
        <f t="shared" ca="1" si="58"/>
        <v>886</v>
      </c>
      <c r="E933">
        <f t="shared" ca="1" si="60"/>
        <v>990</v>
      </c>
      <c r="F933">
        <f t="shared" ca="1" si="59"/>
        <v>930</v>
      </c>
      <c r="G933" t="str">
        <f ca="1">INDEX(Rutas_Despiece!C:C,MATCH($F933,$D:$D,0))</f>
        <v>Rutas_Habituales_Central</v>
      </c>
      <c r="H933" t="str">
        <f ca="1">INDEX(Rutas_Despiece!$D:$D,MATCH($F933,$D:$D,0))</f>
        <v>Ruta 13_16</v>
      </c>
      <c r="I933">
        <f ca="1">INDEX(Rutas_Despiece!$J:$J,MATCH($F933,$D:$D,0))</f>
        <v>41.719026399999997</v>
      </c>
      <c r="J933">
        <f ca="1">INDEX(Rutas_Despiece!$K:$K,MATCH($F933,$D:$D,0))</f>
        <v>-1.0285835999999999</v>
      </c>
      <c r="L933" t="str">
        <f ca="1">INDEX(Rutas_Despiece!$F:$F,MATCH($F933,$D:$D,0))&amp;" "&amp;INDEX(Rutas_Despiece!$G:$G,MATCH($F933,$D:$D,0))</f>
        <v xml:space="preserve">Ctra. Logroño  </v>
      </c>
      <c r="M933" t="str">
        <f ca="1">INDEX(Rutas_Despiece!$H:$H,MATCH($F933,$D:$D,0))</f>
        <v>Casetas</v>
      </c>
      <c r="N933" t="str">
        <f ca="1">INDEX(Rutas_Despiece!$I:$I,MATCH($F933,$D:$D,0))</f>
        <v>Zaragoza, España</v>
      </c>
      <c r="O933" t="str">
        <f ca="1">INDEX(Rutas_Despiece!$L:$L,MATCH($F933,$D:$D,0))</f>
        <v>Frente nº 52</v>
      </c>
      <c r="P933" s="39" t="str">
        <f ca="1">Rutas_Despiece!M933</f>
        <v>Ida</v>
      </c>
      <c r="Q933" s="39" t="str">
        <f ca="1">Rutas_Despiece!N933</f>
        <v>07:05</v>
      </c>
      <c r="R933" s="39">
        <f ca="1">Rutas_Despiece!O933</f>
        <v>0</v>
      </c>
      <c r="S933" s="39">
        <f ca="1">Rutas_Despiece!P933</f>
        <v>0</v>
      </c>
      <c r="T933" s="39">
        <f ca="1">Rutas_Despiece!Q933</f>
        <v>0</v>
      </c>
    </row>
    <row r="934" spans="1:20" x14ac:dyDescent="0.25">
      <c r="A934">
        <f ca="1">IF(Rutas_Despiece!A934&lt;&gt;Rutas_Despiece!A933,1,0)</f>
        <v>0</v>
      </c>
      <c r="B934" s="69" t="s">
        <v>1174</v>
      </c>
      <c r="C934">
        <f t="shared" ca="1" si="57"/>
        <v>1</v>
      </c>
      <c r="D934">
        <f t="shared" ca="1" si="58"/>
        <v>887</v>
      </c>
      <c r="E934">
        <f t="shared" ca="1" si="60"/>
        <v>990</v>
      </c>
      <c r="F934">
        <f t="shared" ca="1" si="59"/>
        <v>931</v>
      </c>
      <c r="G934" t="str">
        <f ca="1">INDEX(Rutas_Despiece!C:C,MATCH($F934,$D:$D,0))</f>
        <v>Rutas_Habituales_Central</v>
      </c>
      <c r="H934" t="str">
        <f ca="1">INDEX(Rutas_Despiece!$D:$D,MATCH($F934,$D:$D,0))</f>
        <v>Ruta 13_16</v>
      </c>
      <c r="I934">
        <f ca="1">INDEX(Rutas_Despiece!$J:$J,MATCH($F934,$D:$D,0))</f>
        <v>41.716515600000001</v>
      </c>
      <c r="J934">
        <f ca="1">INDEX(Rutas_Despiece!$K:$K,MATCH($F934,$D:$D,0))</f>
        <v>-1.0239845999999999</v>
      </c>
      <c r="L934" t="str">
        <f ca="1">INDEX(Rutas_Despiece!$F:$F,MATCH($F934,$D:$D,0))&amp;" "&amp;INDEX(Rutas_Despiece!$G:$G,MATCH($F934,$D:$D,0))</f>
        <v xml:space="preserve">Frente Calle Canteras </v>
      </c>
      <c r="M934" t="str">
        <f ca="1">INDEX(Rutas_Despiece!$H:$H,MATCH($F934,$D:$D,0))</f>
        <v>Casetas</v>
      </c>
      <c r="N934" t="str">
        <f ca="1">INDEX(Rutas_Despiece!$I:$I,MATCH($F934,$D:$D,0))</f>
        <v>Zaragoza, España</v>
      </c>
      <c r="O934" t="str">
        <f ca="1">INDEX(Rutas_Despiece!$L:$L,MATCH($F934,$D:$D,0))</f>
        <v>(?)</v>
      </c>
      <c r="P934" s="39" t="str">
        <f ca="1">Rutas_Despiece!M934</f>
        <v>Ida</v>
      </c>
      <c r="Q934" s="39" t="str">
        <f ca="1">Rutas_Despiece!N934</f>
        <v>07:08</v>
      </c>
      <c r="R934" s="39">
        <f ca="1">Rutas_Despiece!O934</f>
        <v>0</v>
      </c>
      <c r="S934" s="39">
        <f ca="1">Rutas_Despiece!P934</f>
        <v>0</v>
      </c>
      <c r="T934" s="39">
        <f ca="1">Rutas_Despiece!Q934</f>
        <v>0</v>
      </c>
    </row>
    <row r="935" spans="1:20" x14ac:dyDescent="0.25">
      <c r="A935">
        <f ca="1">IF(Rutas_Despiece!A935&lt;&gt;Rutas_Despiece!A934,1,0)</f>
        <v>0</v>
      </c>
      <c r="B935" s="69" t="s">
        <v>1174</v>
      </c>
      <c r="C935">
        <f t="shared" ca="1" si="57"/>
        <v>1</v>
      </c>
      <c r="D935">
        <f t="shared" ca="1" si="58"/>
        <v>888</v>
      </c>
      <c r="E935">
        <f t="shared" ca="1" si="60"/>
        <v>990</v>
      </c>
      <c r="F935">
        <f t="shared" ca="1" si="59"/>
        <v>932</v>
      </c>
      <c r="G935" t="str">
        <f ca="1">INDEX(Rutas_Despiece!C:C,MATCH($F935,$D:$D,0))</f>
        <v>Rutas_Habituales_Central</v>
      </c>
      <c r="H935" t="str">
        <f ca="1">INDEX(Rutas_Despiece!$D:$D,MATCH($F935,$D:$D,0))</f>
        <v>Ruta 13_16</v>
      </c>
      <c r="I935">
        <f ca="1">INDEX(Rutas_Despiece!$J:$J,MATCH($F935,$D:$D,0))</f>
        <v>41.714619999999996</v>
      </c>
      <c r="J935">
        <f ca="1">INDEX(Rutas_Despiece!$K:$K,MATCH($F935,$D:$D,0))</f>
        <v>-1.02003</v>
      </c>
      <c r="L935" t="str">
        <f ca="1">INDEX(Rutas_Despiece!$F:$F,MATCH($F935,$D:$D,0))&amp;" "&amp;INDEX(Rutas_Despiece!$G:$G,MATCH($F935,$D:$D,0))</f>
        <v xml:space="preserve">Ctra. Logroño  </v>
      </c>
      <c r="M935" t="str">
        <f ca="1">INDEX(Rutas_Despiece!$H:$H,MATCH($F935,$D:$D,0))</f>
        <v>Casetas</v>
      </c>
      <c r="N935" t="str">
        <f ca="1">INDEX(Rutas_Despiece!$I:$I,MATCH($F935,$D:$D,0))</f>
        <v>Zaragoza, España</v>
      </c>
      <c r="O935" t="str">
        <f ca="1">INDEX(Rutas_Despiece!$L:$L,MATCH($F935,$D:$D,0))</f>
        <v>Chocolates Lacasa - Pd. Bus (?)</v>
      </c>
      <c r="P935" s="39" t="str">
        <f ca="1">Rutas_Despiece!M935</f>
        <v>Ida</v>
      </c>
      <c r="Q935" s="39" t="str">
        <f ca="1">Rutas_Despiece!N935</f>
        <v>07:10</v>
      </c>
      <c r="R935" s="39">
        <f ca="1">Rutas_Despiece!O935</f>
        <v>0</v>
      </c>
      <c r="S935" s="39">
        <f ca="1">Rutas_Despiece!P935</f>
        <v>0</v>
      </c>
      <c r="T935" s="39">
        <f ca="1">Rutas_Despiece!Q935</f>
        <v>0</v>
      </c>
    </row>
    <row r="936" spans="1:20" x14ac:dyDescent="0.25">
      <c r="A936">
        <f ca="1">IF(Rutas_Despiece!A936&lt;&gt;Rutas_Despiece!A935,1,0)</f>
        <v>0</v>
      </c>
      <c r="B936" s="69" t="s">
        <v>1174</v>
      </c>
      <c r="C936">
        <f t="shared" ca="1" si="57"/>
        <v>1</v>
      </c>
      <c r="D936">
        <f t="shared" ca="1" si="58"/>
        <v>889</v>
      </c>
      <c r="E936">
        <f t="shared" ca="1" si="60"/>
        <v>990</v>
      </c>
      <c r="F936">
        <f t="shared" ca="1" si="59"/>
        <v>933</v>
      </c>
      <c r="G936" t="str">
        <f ca="1">INDEX(Rutas_Despiece!C:C,MATCH($F936,$D:$D,0))</f>
        <v>Rutas_Habituales_Central</v>
      </c>
      <c r="H936" t="str">
        <f ca="1">INDEX(Rutas_Despiece!$D:$D,MATCH($F936,$D:$D,0))</f>
        <v>Ruta 13_16</v>
      </c>
      <c r="I936">
        <f ca="1">INDEX(Rutas_Despiece!$J:$J,MATCH($F936,$D:$D,0))</f>
        <v>41.658555</v>
      </c>
      <c r="J936">
        <f ca="1">INDEX(Rutas_Despiece!$K:$K,MATCH($F936,$D:$D,0))</f>
        <v>-0.94075500000000001</v>
      </c>
      <c r="L936" t="str">
        <f ca="1">INDEX(Rutas_Despiece!$F:$F,MATCH($F936,$D:$D,0))&amp;" "&amp;INDEX(Rutas_Despiece!$G:$G,MATCH($F936,$D:$D,0))</f>
        <v>Camino del Pilón nº 135</v>
      </c>
      <c r="M936" t="str">
        <f ca="1">INDEX(Rutas_Despiece!$H:$H,MATCH($F936,$D:$D,0))</f>
        <v>Zaragoza</v>
      </c>
      <c r="N936" t="str">
        <f ca="1">INDEX(Rutas_Despiece!$I:$I,MATCH($F936,$D:$D,0))</f>
        <v>Zaragoza, España</v>
      </c>
      <c r="O936" t="str">
        <f ca="1">INDEX(Rutas_Despiece!$L:$L,MATCH($F936,$D:$D,0))</f>
        <v>Pd. Bus</v>
      </c>
      <c r="P936" s="39" t="str">
        <f ca="1">Rutas_Despiece!M936</f>
        <v>Ida</v>
      </c>
      <c r="Q936" s="39" t="str">
        <f ca="1">Rutas_Despiece!N936</f>
        <v>07:30</v>
      </c>
      <c r="R936" s="39">
        <f ca="1">Rutas_Despiece!O936</f>
        <v>0</v>
      </c>
      <c r="S936" s="39">
        <f ca="1">Rutas_Despiece!P936</f>
        <v>0</v>
      </c>
      <c r="T936" s="39">
        <f ca="1">Rutas_Despiece!Q936</f>
        <v>0</v>
      </c>
    </row>
    <row r="937" spans="1:20" x14ac:dyDescent="0.25">
      <c r="A937">
        <f ca="1">IF(Rutas_Despiece!A937&lt;&gt;Rutas_Despiece!A936,1,0)</f>
        <v>0</v>
      </c>
      <c r="B937" s="69" t="s">
        <v>1174</v>
      </c>
      <c r="C937">
        <f t="shared" ca="1" si="57"/>
        <v>1</v>
      </c>
      <c r="D937">
        <f t="shared" ca="1" si="58"/>
        <v>890</v>
      </c>
      <c r="E937">
        <f t="shared" ca="1" si="60"/>
        <v>990</v>
      </c>
      <c r="F937">
        <f t="shared" ca="1" si="59"/>
        <v>934</v>
      </c>
      <c r="G937" t="str">
        <f ca="1">INDEX(Rutas_Despiece!C:C,MATCH($F937,$D:$D,0))</f>
        <v>Rutas_Habituales_Central</v>
      </c>
      <c r="H937" t="str">
        <f ca="1">INDEX(Rutas_Despiece!$D:$D,MATCH($F937,$D:$D,0))</f>
        <v>Ruta 13_16</v>
      </c>
      <c r="I937">
        <f ca="1">INDEX(Rutas_Despiece!$J:$J,MATCH($F937,$D:$D,0))</f>
        <v>41.657207399999997</v>
      </c>
      <c r="J937">
        <f ca="1">INDEX(Rutas_Despiece!$K:$K,MATCH($F937,$D:$D,0))</f>
        <v>-0.93360140000000003</v>
      </c>
      <c r="L937" t="str">
        <f ca="1">INDEX(Rutas_Despiece!$F:$F,MATCH($F937,$D:$D,0))&amp;" "&amp;INDEX(Rutas_Despiece!$G:$G,MATCH($F937,$D:$D,0))</f>
        <v xml:space="preserve">Lagos de Coronas  </v>
      </c>
      <c r="M937" t="str">
        <f ca="1">INDEX(Rutas_Despiece!$H:$H,MATCH($F937,$D:$D,0))</f>
        <v>Zaragoza</v>
      </c>
      <c r="N937" t="str">
        <f ca="1">INDEX(Rutas_Despiece!$I:$I,MATCH($F937,$D:$D,0))</f>
        <v>Zaragoza, España</v>
      </c>
      <c r="O937" t="str">
        <f ca="1">INDEX(Rutas_Despiece!$L:$L,MATCH($F937,$D:$D,0))</f>
        <v xml:space="preserve"> nº 14 - Pd. Bus</v>
      </c>
      <c r="P937" s="39" t="str">
        <f ca="1">Rutas_Despiece!M937</f>
        <v>Vuelta</v>
      </c>
      <c r="Q937" s="39" t="str">
        <f ca="1">Rutas_Despiece!N937</f>
        <v/>
      </c>
      <c r="R937" s="39" t="str">
        <f ca="1">Rutas_Despiece!O937</f>
        <v/>
      </c>
      <c r="S937" s="39" t="str">
        <f ca="1">Rutas_Despiece!P937</f>
        <v/>
      </c>
      <c r="T937" s="39" t="str">
        <f ca="1">Rutas_Despiece!Q937</f>
        <v/>
      </c>
    </row>
    <row r="938" spans="1:20" x14ac:dyDescent="0.25">
      <c r="A938">
        <f ca="1">IF(Rutas_Despiece!A938&lt;&gt;Rutas_Despiece!A937,1,0)</f>
        <v>0</v>
      </c>
      <c r="B938" s="69" t="s">
        <v>1174</v>
      </c>
      <c r="C938">
        <f t="shared" ca="1" si="57"/>
        <v>1</v>
      </c>
      <c r="D938">
        <f t="shared" ca="1" si="58"/>
        <v>891</v>
      </c>
      <c r="E938">
        <f t="shared" ca="1" si="60"/>
        <v>990</v>
      </c>
      <c r="F938">
        <f t="shared" ca="1" si="59"/>
        <v>935</v>
      </c>
      <c r="G938" t="str">
        <f ca="1">INDEX(Rutas_Despiece!C:C,MATCH($F938,$D:$D,0))</f>
        <v>Rutas_Habituales_Central</v>
      </c>
      <c r="H938" t="str">
        <f ca="1">INDEX(Rutas_Despiece!$D:$D,MATCH($F938,$D:$D,0))</f>
        <v>Ruta 13_16</v>
      </c>
      <c r="I938">
        <f ca="1">INDEX(Rutas_Despiece!$J:$J,MATCH($F938,$D:$D,0))</f>
        <v>41.652313900000003</v>
      </c>
      <c r="J938">
        <f ca="1">INDEX(Rutas_Despiece!$K:$K,MATCH($F938,$D:$D,0))</f>
        <v>-0.93365909999999996</v>
      </c>
      <c r="L938" t="str">
        <f ca="1">INDEX(Rutas_Despiece!$F:$F,MATCH($F938,$D:$D,0))&amp;" "&amp;INDEX(Rutas_Despiece!$G:$G,MATCH($F938,$D:$D,0))</f>
        <v xml:space="preserve">Lagos de Coronas  </v>
      </c>
      <c r="M938" t="str">
        <f ca="1">INDEX(Rutas_Despiece!$H:$H,MATCH($F938,$D:$D,0))</f>
        <v>Zaragoza</v>
      </c>
      <c r="N938" t="str">
        <f ca="1">INDEX(Rutas_Despiece!$I:$I,MATCH($F938,$D:$D,0))</f>
        <v>Zaragoza, España</v>
      </c>
      <c r="O938" t="str">
        <f ca="1">INDEX(Rutas_Despiece!$L:$L,MATCH($F938,$D:$D,0))</f>
        <v>Frente nº 39 - Pd. Bus</v>
      </c>
      <c r="P938" s="39" t="str">
        <f ca="1">Rutas_Despiece!M938</f>
        <v>Vuelta</v>
      </c>
      <c r="Q938" s="39" t="str">
        <f ca="1">Rutas_Despiece!N938</f>
        <v/>
      </c>
      <c r="R938" s="39" t="str">
        <f ca="1">Rutas_Despiece!O938</f>
        <v/>
      </c>
      <c r="S938" s="39" t="str">
        <f ca="1">Rutas_Despiece!P938</f>
        <v/>
      </c>
      <c r="T938" s="39" t="str">
        <f ca="1">Rutas_Despiece!Q938</f>
        <v/>
      </c>
    </row>
    <row r="939" spans="1:20" x14ac:dyDescent="0.25">
      <c r="A939">
        <f ca="1">IF(Rutas_Despiece!A939&lt;&gt;Rutas_Despiece!A938,1,0)</f>
        <v>0</v>
      </c>
      <c r="B939" s="69" t="s">
        <v>1174</v>
      </c>
      <c r="C939">
        <f t="shared" ca="1" si="57"/>
        <v>1</v>
      </c>
      <c r="D939">
        <f t="shared" ca="1" si="58"/>
        <v>892</v>
      </c>
      <c r="E939">
        <f t="shared" ca="1" si="60"/>
        <v>990</v>
      </c>
      <c r="F939">
        <f t="shared" ca="1" si="59"/>
        <v>936</v>
      </c>
      <c r="G939" t="str">
        <f ca="1">INDEX(Rutas_Despiece!C:C,MATCH($F939,$D:$D,0))</f>
        <v>Rutas_Habituales_Central</v>
      </c>
      <c r="H939" t="str">
        <f ca="1">INDEX(Rutas_Despiece!$D:$D,MATCH($F939,$D:$D,0))</f>
        <v>Ruta 13_16</v>
      </c>
      <c r="I939">
        <f ca="1">INDEX(Rutas_Despiece!$J:$J,MATCH($F939,$D:$D,0))</f>
        <v>41.652551000000003</v>
      </c>
      <c r="J939">
        <f ca="1">INDEX(Rutas_Despiece!$K:$K,MATCH($F939,$D:$D,0))</f>
        <v>-0.929199</v>
      </c>
      <c r="L939" t="str">
        <f ca="1">INDEX(Rutas_Despiece!$F:$F,MATCH($F939,$D:$D,0))&amp;" "&amp;INDEX(Rutas_Despiece!$G:$G,MATCH($F939,$D:$D,0))</f>
        <v xml:space="preserve">Alberto Magno nº 21 </v>
      </c>
      <c r="M939" t="str">
        <f ca="1">INDEX(Rutas_Despiece!$H:$H,MATCH($F939,$D:$D,0))</f>
        <v>Zaragoza</v>
      </c>
      <c r="N939" t="str">
        <f ca="1">INDEX(Rutas_Despiece!$I:$I,MATCH($F939,$D:$D,0))</f>
        <v>Zaragoza, España</v>
      </c>
      <c r="O939" t="str">
        <f ca="1">INDEX(Rutas_Despiece!$L:$L,MATCH($F939,$D:$D,0))</f>
        <v>Esq. Centro Civico</v>
      </c>
      <c r="P939" s="39" t="str">
        <f ca="1">Rutas_Despiece!M939</f>
        <v>Vuelta</v>
      </c>
      <c r="Q939" s="39" t="str">
        <f ca="1">Rutas_Despiece!N939</f>
        <v/>
      </c>
      <c r="R939" s="39" t="str">
        <f ca="1">Rutas_Despiece!O939</f>
        <v/>
      </c>
      <c r="S939" s="39" t="str">
        <f ca="1">Rutas_Despiece!P939</f>
        <v/>
      </c>
      <c r="T939" s="39" t="str">
        <f ca="1">Rutas_Despiece!Q939</f>
        <v/>
      </c>
    </row>
    <row r="940" spans="1:20" x14ac:dyDescent="0.25">
      <c r="A940">
        <f ca="1">IF(Rutas_Despiece!A940&lt;&gt;Rutas_Despiece!A939,1,0)</f>
        <v>0</v>
      </c>
      <c r="B940" s="69" t="s">
        <v>1174</v>
      </c>
      <c r="C940">
        <f t="shared" ca="1" si="57"/>
        <v>1</v>
      </c>
      <c r="D940">
        <f t="shared" ca="1" si="58"/>
        <v>893</v>
      </c>
      <c r="E940">
        <f t="shared" ca="1" si="60"/>
        <v>990</v>
      </c>
      <c r="F940">
        <f t="shared" ca="1" si="59"/>
        <v>937</v>
      </c>
      <c r="G940" t="str">
        <f ca="1">INDEX(Rutas_Despiece!C:C,MATCH($F940,$D:$D,0))</f>
        <v>Rutas_Habituales_Central</v>
      </c>
      <c r="H940" t="str">
        <f ca="1">INDEX(Rutas_Despiece!$D:$D,MATCH($F940,$D:$D,0))</f>
        <v>Ruta 13_16</v>
      </c>
      <c r="I940">
        <f ca="1">INDEX(Rutas_Despiece!$J:$J,MATCH($F940,$D:$D,0))</f>
        <v>41.646481000000001</v>
      </c>
      <c r="J940">
        <f ca="1">INDEX(Rutas_Despiece!$K:$K,MATCH($F940,$D:$D,0))</f>
        <v>-0.88755300000000004</v>
      </c>
      <c r="L940" t="str">
        <f ca="1">INDEX(Rutas_Despiece!$F:$F,MATCH($F940,$D:$D,0))&amp;" "&amp;INDEX(Rutas_Despiece!$G:$G,MATCH($F940,$D:$D,0))</f>
        <v xml:space="preserve">Avda. Fca. Millán Serrano nº 31-35 </v>
      </c>
      <c r="M940" t="str">
        <f ca="1">INDEX(Rutas_Despiece!$H:$H,MATCH($F940,$D:$D,0))</f>
        <v>Zaragoza</v>
      </c>
      <c r="N940" t="str">
        <f ca="1">INDEX(Rutas_Despiece!$I:$I,MATCH($F940,$D:$D,0))</f>
        <v>Zaragoza, España</v>
      </c>
      <c r="O940" t="str">
        <f ca="1">INDEX(Rutas_Despiece!$L:$L,MATCH($F940,$D:$D,0))</f>
        <v>Frente M.A. Blanco</v>
      </c>
      <c r="P940" s="39" t="str">
        <f ca="1">Rutas_Despiece!M940</f>
        <v>Vuelta</v>
      </c>
      <c r="Q940" s="39" t="str">
        <f ca="1">Rutas_Despiece!N940</f>
        <v/>
      </c>
      <c r="R940" s="39" t="str">
        <f ca="1">Rutas_Despiece!O940</f>
        <v/>
      </c>
      <c r="S940" s="39" t="str">
        <f ca="1">Rutas_Despiece!P940</f>
        <v/>
      </c>
      <c r="T940" s="39" t="str">
        <f ca="1">Rutas_Despiece!Q940</f>
        <v/>
      </c>
    </row>
    <row r="941" spans="1:20" x14ac:dyDescent="0.25">
      <c r="A941">
        <f ca="1">IF(Rutas_Despiece!A941&lt;&gt;Rutas_Despiece!A940,1,0)</f>
        <v>0</v>
      </c>
      <c r="B941" s="69" t="s">
        <v>1174</v>
      </c>
      <c r="C941">
        <f t="shared" ca="1" si="57"/>
        <v>1</v>
      </c>
      <c r="D941">
        <f t="shared" ca="1" si="58"/>
        <v>894</v>
      </c>
      <c r="E941">
        <f t="shared" ca="1" si="60"/>
        <v>990</v>
      </c>
      <c r="F941">
        <f t="shared" ca="1" si="59"/>
        <v>938</v>
      </c>
      <c r="G941" t="str">
        <f ca="1">INDEX(Rutas_Despiece!C:C,MATCH($F941,$D:$D,0))</f>
        <v>Rutas_Habituales_Central</v>
      </c>
      <c r="H941" t="str">
        <f ca="1">INDEX(Rutas_Despiece!$D:$D,MATCH($F941,$D:$D,0))</f>
        <v>Ruta 13_16</v>
      </c>
      <c r="I941">
        <f ca="1">INDEX(Rutas_Despiece!$J:$J,MATCH($F941,$D:$D,0))</f>
        <v>41.636181999999998</v>
      </c>
      <c r="J941">
        <f ca="1">INDEX(Rutas_Despiece!$K:$K,MATCH($F941,$D:$D,0))</f>
        <v>-0.87344200000000005</v>
      </c>
      <c r="L941" t="str">
        <f ca="1">INDEX(Rutas_Despiece!$F:$F,MATCH($F941,$D:$D,0))&amp;" "&amp;INDEX(Rutas_Despiece!$G:$G,MATCH($F941,$D:$D,0))</f>
        <v xml:space="preserve">Orión nº 8 </v>
      </c>
      <c r="M941" t="str">
        <f ca="1">INDEX(Rutas_Despiece!$H:$H,MATCH($F941,$D:$D,0))</f>
        <v>Zaragoza</v>
      </c>
      <c r="N941" t="str">
        <f ca="1">INDEX(Rutas_Despiece!$I:$I,MATCH($F941,$D:$D,0))</f>
        <v>Zaragoza, España</v>
      </c>
      <c r="O941" t="str">
        <f ca="1">INDEX(Rutas_Despiece!$L:$L,MATCH($F941,$D:$D,0))</f>
        <v>Pd. Bus</v>
      </c>
      <c r="P941" s="39" t="str">
        <f ca="1">Rutas_Despiece!M941</f>
        <v>Vuelta</v>
      </c>
      <c r="Q941" s="39" t="str">
        <f ca="1">Rutas_Despiece!N941</f>
        <v/>
      </c>
      <c r="R941" s="39" t="str">
        <f ca="1">Rutas_Despiece!O941</f>
        <v/>
      </c>
      <c r="S941" s="39" t="str">
        <f ca="1">Rutas_Despiece!P941</f>
        <v/>
      </c>
      <c r="T941" s="39" t="str">
        <f ca="1">Rutas_Despiece!Q941</f>
        <v/>
      </c>
    </row>
    <row r="942" spans="1:20" x14ac:dyDescent="0.25">
      <c r="A942">
        <f ca="1">IF(Rutas_Despiece!A942&lt;&gt;Rutas_Despiece!A941,1,0)</f>
        <v>0</v>
      </c>
      <c r="B942" s="69" t="s">
        <v>1174</v>
      </c>
      <c r="C942">
        <f t="shared" ca="1" si="57"/>
        <v>1</v>
      </c>
      <c r="D942">
        <f t="shared" ca="1" si="58"/>
        <v>895</v>
      </c>
      <c r="E942">
        <f t="shared" ca="1" si="60"/>
        <v>990</v>
      </c>
      <c r="F942">
        <f t="shared" ca="1" si="59"/>
        <v>939</v>
      </c>
      <c r="G942" t="str">
        <f ca="1">INDEX(Rutas_Despiece!C:C,MATCH($F942,$D:$D,0))</f>
        <v>Rutas_Habituales_Central</v>
      </c>
      <c r="H942" t="str">
        <f ca="1">INDEX(Rutas_Despiece!$D:$D,MATCH($F942,$D:$D,0))</f>
        <v>Ruta 14_16</v>
      </c>
      <c r="I942">
        <f ca="1">INDEX(Rutas_Despiece!$J:$J,MATCH($F942,$D:$D,0))</f>
        <v>41.645794000000002</v>
      </c>
      <c r="J942">
        <f ca="1">INDEX(Rutas_Despiece!$K:$K,MATCH($F942,$D:$D,0))</f>
        <v>-0.87873000000000001</v>
      </c>
      <c r="L942" t="str">
        <f ca="1">INDEX(Rutas_Despiece!$F:$F,MATCH($F942,$D:$D,0))&amp;" "&amp;INDEX(Rutas_Despiece!$G:$G,MATCH($F942,$D:$D,0))</f>
        <v xml:space="preserve">Cesáreo Alierta nº 22 </v>
      </c>
      <c r="M942" t="str">
        <f ca="1">INDEX(Rutas_Despiece!$H:$H,MATCH($F942,$D:$D,0))</f>
        <v>Zaragoza</v>
      </c>
      <c r="N942" t="str">
        <f ca="1">INDEX(Rutas_Despiece!$I:$I,MATCH($F942,$D:$D,0))</f>
        <v>Zaragoza, España</v>
      </c>
      <c r="O942" t="str">
        <f ca="1">INDEX(Rutas_Despiece!$L:$L,MATCH($F942,$D:$D,0))</f>
        <v>Pd. Bus</v>
      </c>
      <c r="P942" s="39" t="str">
        <f ca="1">Rutas_Despiece!M942</f>
        <v>Vuelta</v>
      </c>
      <c r="Q942" s="39" t="str">
        <f ca="1">Rutas_Despiece!N942</f>
        <v/>
      </c>
      <c r="R942" s="39" t="str">
        <f ca="1">Rutas_Despiece!O942</f>
        <v/>
      </c>
      <c r="S942" s="39" t="str">
        <f ca="1">Rutas_Despiece!P942</f>
        <v/>
      </c>
      <c r="T942" s="39" t="str">
        <f ca="1">Rutas_Despiece!Q942</f>
        <v/>
      </c>
    </row>
    <row r="943" spans="1:20" x14ac:dyDescent="0.25">
      <c r="A943">
        <f ca="1">IF(Rutas_Despiece!A943&lt;&gt;Rutas_Despiece!A942,1,0)</f>
        <v>0</v>
      </c>
      <c r="B943" s="69" t="s">
        <v>1174</v>
      </c>
      <c r="C943">
        <f t="shared" ca="1" si="57"/>
        <v>1</v>
      </c>
      <c r="D943">
        <f t="shared" ca="1" si="58"/>
        <v>896</v>
      </c>
      <c r="E943">
        <f t="shared" ca="1" si="60"/>
        <v>990</v>
      </c>
      <c r="F943">
        <f t="shared" ca="1" si="59"/>
        <v>940</v>
      </c>
      <c r="G943" t="str">
        <f ca="1">INDEX(Rutas_Despiece!C:C,MATCH($F943,$D:$D,0))</f>
        <v>Rutas_Habituales_Central</v>
      </c>
      <c r="H943" t="str">
        <f ca="1">INDEX(Rutas_Despiece!$D:$D,MATCH($F943,$D:$D,0))</f>
        <v>Ruta 14_16</v>
      </c>
      <c r="I943">
        <f ca="1">INDEX(Rutas_Despiece!$J:$J,MATCH($F943,$D:$D,0))</f>
        <v>41.642644799999999</v>
      </c>
      <c r="J943">
        <f ca="1">INDEX(Rutas_Despiece!$K:$K,MATCH($F943,$D:$D,0))</f>
        <v>-0.88186019999999998</v>
      </c>
      <c r="L943" t="str">
        <f ca="1">INDEX(Rutas_Despiece!$F:$F,MATCH($F943,$D:$D,0))&amp;" "&amp;INDEX(Rutas_Despiece!$G:$G,MATCH($F943,$D:$D,0))</f>
        <v xml:space="preserve">Camino de las Torres  </v>
      </c>
      <c r="M943" t="str">
        <f ca="1">INDEX(Rutas_Despiece!$H:$H,MATCH($F943,$D:$D,0))</f>
        <v>Zaragoza</v>
      </c>
      <c r="N943" t="str">
        <f ca="1">INDEX(Rutas_Despiece!$I:$I,MATCH($F943,$D:$D,0))</f>
        <v>Zaragoza, España</v>
      </c>
      <c r="O943" t="str">
        <f ca="1">INDEX(Rutas_Despiece!$L:$L,MATCH($F943,$D:$D,0))</f>
        <v>Pza. Dr. A.Schweitzer - Pd. Bus</v>
      </c>
      <c r="P943" s="39" t="str">
        <f ca="1">Rutas_Despiece!M943</f>
        <v>Vuelta</v>
      </c>
      <c r="Q943" s="39" t="str">
        <f ca="1">Rutas_Despiece!N943</f>
        <v/>
      </c>
      <c r="R943" s="39" t="str">
        <f ca="1">Rutas_Despiece!O943</f>
        <v/>
      </c>
      <c r="S943" s="39" t="str">
        <f ca="1">Rutas_Despiece!P943</f>
        <v/>
      </c>
      <c r="T943" s="39" t="str">
        <f ca="1">Rutas_Despiece!Q943</f>
        <v/>
      </c>
    </row>
    <row r="944" spans="1:20" x14ac:dyDescent="0.25">
      <c r="A944">
        <f ca="1">IF(Rutas_Despiece!A944&lt;&gt;Rutas_Despiece!A943,1,0)</f>
        <v>0</v>
      </c>
      <c r="B944" s="69" t="s">
        <v>1174</v>
      </c>
      <c r="C944">
        <f t="shared" ca="1" si="57"/>
        <v>1</v>
      </c>
      <c r="D944">
        <f t="shared" ca="1" si="58"/>
        <v>897</v>
      </c>
      <c r="E944">
        <f t="shared" ca="1" si="60"/>
        <v>990</v>
      </c>
      <c r="F944">
        <f t="shared" ca="1" si="59"/>
        <v>941</v>
      </c>
      <c r="G944" t="str">
        <f ca="1">INDEX(Rutas_Despiece!C:C,MATCH($F944,$D:$D,0))</f>
        <v>Rutas_Habituales_Central</v>
      </c>
      <c r="H944" t="str">
        <f ca="1">INDEX(Rutas_Despiece!$D:$D,MATCH($F944,$D:$D,0))</f>
        <v>Ruta 14_16</v>
      </c>
      <c r="I944">
        <f ca="1">INDEX(Rutas_Despiece!$J:$J,MATCH($F944,$D:$D,0))</f>
        <v>41.643486000000003</v>
      </c>
      <c r="J944">
        <f ca="1">INDEX(Rutas_Despiece!$K:$K,MATCH($F944,$D:$D,0))</f>
        <v>-0.889733</v>
      </c>
      <c r="L944" t="str">
        <f ca="1">INDEX(Rutas_Despiece!$F:$F,MATCH($F944,$D:$D,0))&amp;" "&amp;INDEX(Rutas_Despiece!$G:$G,MATCH($F944,$D:$D,0))</f>
        <v xml:space="preserve">Avenida Goya nº 66 </v>
      </c>
      <c r="M944" t="str">
        <f ca="1">INDEX(Rutas_Despiece!$H:$H,MATCH($F944,$D:$D,0))</f>
        <v>Zaragoza</v>
      </c>
      <c r="N944" t="str">
        <f ca="1">INDEX(Rutas_Despiece!$I:$I,MATCH($F944,$D:$D,0))</f>
        <v>Zaragoza, España</v>
      </c>
      <c r="O944" t="str">
        <f ca="1">INDEX(Rutas_Despiece!$L:$L,MATCH($F944,$D:$D,0))</f>
        <v>Pd. Bus</v>
      </c>
      <c r="P944" s="39" t="str">
        <f ca="1">Rutas_Despiece!M944</f>
        <v>Vuelta</v>
      </c>
      <c r="Q944" s="39" t="str">
        <f ca="1">Rutas_Despiece!N944</f>
        <v/>
      </c>
      <c r="R944" s="39" t="str">
        <f ca="1">Rutas_Despiece!O944</f>
        <v/>
      </c>
      <c r="S944" s="39" t="str">
        <f ca="1">Rutas_Despiece!P944</f>
        <v/>
      </c>
      <c r="T944" s="39" t="str">
        <f ca="1">Rutas_Despiece!Q944</f>
        <v/>
      </c>
    </row>
    <row r="945" spans="1:20" x14ac:dyDescent="0.25">
      <c r="A945">
        <f ca="1">IF(Rutas_Despiece!A945&lt;&gt;Rutas_Despiece!A944,1,0)</f>
        <v>0</v>
      </c>
      <c r="B945" s="69" t="s">
        <v>1174</v>
      </c>
      <c r="C945">
        <f t="shared" ca="1" si="57"/>
        <v>1</v>
      </c>
      <c r="D945">
        <f t="shared" ca="1" si="58"/>
        <v>898</v>
      </c>
      <c r="E945">
        <f t="shared" ca="1" si="60"/>
        <v>990</v>
      </c>
      <c r="F945">
        <f t="shared" ca="1" si="59"/>
        <v>942</v>
      </c>
      <c r="G945" t="str">
        <f ca="1">INDEX(Rutas_Despiece!C:C,MATCH($F945,$D:$D,0))</f>
        <v>Rutas_Habituales_Central</v>
      </c>
      <c r="H945" t="str">
        <f ca="1">INDEX(Rutas_Despiece!$D:$D,MATCH($F945,$D:$D,0))</f>
        <v>Ruta 14_16</v>
      </c>
      <c r="I945">
        <f ca="1">INDEX(Rutas_Despiece!$J:$J,MATCH($F945,$D:$D,0))</f>
        <v>41.6477</v>
      </c>
      <c r="J945">
        <f ca="1">INDEX(Rutas_Despiece!$K:$K,MATCH($F945,$D:$D,0))</f>
        <v>-0.88478199999999996</v>
      </c>
      <c r="L945" t="str">
        <f ca="1">INDEX(Rutas_Despiece!$F:$F,MATCH($F945,$D:$D,0))&amp;" "&amp;INDEX(Rutas_Despiece!$G:$G,MATCH($F945,$D:$D,0))</f>
        <v>Santander nº 4</v>
      </c>
      <c r="M945" t="str">
        <f ca="1">INDEX(Rutas_Despiece!$H:$H,MATCH($F945,$D:$D,0))</f>
        <v>Zaragoza</v>
      </c>
      <c r="N945" t="str">
        <f ca="1">INDEX(Rutas_Despiece!$I:$I,MATCH($F945,$D:$D,0))</f>
        <v>Zaragoza, España</v>
      </c>
      <c r="O945">
        <f ca="1">INDEX(Rutas_Despiece!$L:$L,MATCH($F945,$D:$D,0))</f>
        <v>0</v>
      </c>
      <c r="P945" s="39" t="str">
        <f ca="1">Rutas_Despiece!M945</f>
        <v>Vuelta</v>
      </c>
      <c r="Q945" s="39" t="str">
        <f ca="1">Rutas_Despiece!N945</f>
        <v/>
      </c>
      <c r="R945" s="39" t="str">
        <f ca="1">Rutas_Despiece!O945</f>
        <v/>
      </c>
      <c r="S945" s="39" t="str">
        <f ca="1">Rutas_Despiece!P945</f>
        <v/>
      </c>
      <c r="T945" s="39" t="str">
        <f ca="1">Rutas_Despiece!Q945</f>
        <v/>
      </c>
    </row>
    <row r="946" spans="1:20" x14ac:dyDescent="0.25">
      <c r="A946">
        <f ca="1">IF(Rutas_Despiece!A946&lt;&gt;Rutas_Despiece!A945,1,0)</f>
        <v>1</v>
      </c>
      <c r="B946" s="69" t="s">
        <v>1174</v>
      </c>
      <c r="C946">
        <f t="shared" ca="1" si="57"/>
        <v>0</v>
      </c>
      <c r="D946">
        <f t="shared" ca="1" si="58"/>
        <v>898</v>
      </c>
      <c r="E946">
        <f t="shared" ca="1" si="60"/>
        <v>990</v>
      </c>
      <c r="F946">
        <f t="shared" ca="1" si="59"/>
        <v>943</v>
      </c>
      <c r="G946" t="str">
        <f ca="1">INDEX(Rutas_Despiece!C:C,MATCH($F946,$D:$D,0))</f>
        <v>Rutas_Habituales_Central</v>
      </c>
      <c r="H946" t="str">
        <f ca="1">INDEX(Rutas_Despiece!$D:$D,MATCH($F946,$D:$D,0))</f>
        <v>Ruta 14_16</v>
      </c>
      <c r="I946">
        <f ca="1">INDEX(Rutas_Despiece!$J:$J,MATCH($F946,$D:$D,0))</f>
        <v>41.649518200000003</v>
      </c>
      <c r="J946">
        <f ca="1">INDEX(Rutas_Despiece!$K:$K,MATCH($F946,$D:$D,0))</f>
        <v>-0.88186019999999998</v>
      </c>
      <c r="L946" t="str">
        <f ca="1">INDEX(Rutas_Despiece!$F:$F,MATCH($F946,$D:$D,0))&amp;" "&amp;INDEX(Rutas_Despiece!$G:$G,MATCH($F946,$D:$D,0))</f>
        <v xml:space="preserve">Plaza Roma  </v>
      </c>
      <c r="M946" t="str">
        <f ca="1">INDEX(Rutas_Despiece!$H:$H,MATCH($F946,$D:$D,0))</f>
        <v>Zaragoza</v>
      </c>
      <c r="N946" t="str">
        <f ca="1">INDEX(Rutas_Despiece!$I:$I,MATCH($F946,$D:$D,0))</f>
        <v>Zaragoza, España</v>
      </c>
      <c r="O946" t="str">
        <f ca="1">INDEX(Rutas_Despiece!$L:$L,MATCH($F946,$D:$D,0))</f>
        <v>Mercadona</v>
      </c>
      <c r="P946" s="39" t="str">
        <f ca="1">Rutas_Despiece!M946</f>
        <v>Ida</v>
      </c>
      <c r="Q946" s="39" t="str">
        <f ca="1">Rutas_Despiece!N946</f>
        <v/>
      </c>
      <c r="R946" s="39">
        <f ca="1">Rutas_Despiece!O946</f>
        <v>0</v>
      </c>
      <c r="S946" s="39">
        <f ca="1">Rutas_Despiece!P946</f>
        <v>0</v>
      </c>
      <c r="T946" s="39">
        <f ca="1">Rutas_Despiece!Q946</f>
        <v>0</v>
      </c>
    </row>
    <row r="947" spans="1:20" x14ac:dyDescent="0.25">
      <c r="A947">
        <f ca="1">IF(Rutas_Despiece!A947&lt;&gt;Rutas_Despiece!A946,1,0)</f>
        <v>0</v>
      </c>
      <c r="B947" s="69" t="s">
        <v>1174</v>
      </c>
      <c r="C947">
        <f t="shared" ca="1" si="57"/>
        <v>1</v>
      </c>
      <c r="D947">
        <f t="shared" ca="1" si="58"/>
        <v>899</v>
      </c>
      <c r="E947">
        <f t="shared" ca="1" si="60"/>
        <v>990</v>
      </c>
      <c r="F947">
        <f t="shared" ca="1" si="59"/>
        <v>944</v>
      </c>
      <c r="G947" t="str">
        <f ca="1">INDEX(Rutas_Despiece!C:C,MATCH($F947,$D:$D,0))</f>
        <v>Rutas_Habituales_Central</v>
      </c>
      <c r="H947" t="str">
        <f ca="1">INDEX(Rutas_Despiece!$D:$D,MATCH($F947,$D:$D,0))</f>
        <v>Ruta 14_16</v>
      </c>
      <c r="I947">
        <f ca="1">INDEX(Rutas_Despiece!$J:$J,MATCH($F947,$D:$D,0))</f>
        <v>41.647920999999997</v>
      </c>
      <c r="J947">
        <f ca="1">INDEX(Rutas_Despiece!$K:$K,MATCH($F947,$D:$D,0))</f>
        <v>-0.90312709999999996</v>
      </c>
      <c r="L947" t="str">
        <f ca="1">INDEX(Rutas_Despiece!$F:$F,MATCH($F947,$D:$D,0))&amp;" "&amp;INDEX(Rutas_Despiece!$G:$G,MATCH($F947,$D:$D,0))</f>
        <v xml:space="preserve">Duquesa Villahermosa  </v>
      </c>
      <c r="M947" t="str">
        <f ca="1">INDEX(Rutas_Despiece!$H:$H,MATCH($F947,$D:$D,0))</f>
        <v>Zaragoza</v>
      </c>
      <c r="N947" t="str">
        <f ca="1">INDEX(Rutas_Despiece!$I:$I,MATCH($F947,$D:$D,0))</f>
        <v>Zaragoza, España</v>
      </c>
      <c r="O947" t="str">
        <f ca="1">INDEX(Rutas_Despiece!$L:$L,MATCH($F947,$D:$D,0))</f>
        <v>Esq. Don Pedro de Luna</v>
      </c>
      <c r="P947" s="39" t="str">
        <f ca="1">Rutas_Despiece!M947</f>
        <v>Ida</v>
      </c>
      <c r="Q947" s="39" t="str">
        <f ca="1">Rutas_Despiece!N947</f>
        <v>06:53</v>
      </c>
      <c r="R947" s="39">
        <f ca="1">Rutas_Despiece!O947</f>
        <v>0</v>
      </c>
      <c r="S947" s="39">
        <f ca="1">Rutas_Despiece!P947</f>
        <v>0</v>
      </c>
      <c r="T947" s="39">
        <f ca="1">Rutas_Despiece!Q947</f>
        <v>0</v>
      </c>
    </row>
    <row r="948" spans="1:20" x14ac:dyDescent="0.25">
      <c r="A948">
        <f ca="1">IF(Rutas_Despiece!A948&lt;&gt;Rutas_Despiece!A947,1,0)</f>
        <v>0</v>
      </c>
      <c r="B948" s="69" t="s">
        <v>1174</v>
      </c>
      <c r="C948">
        <f t="shared" ca="1" si="57"/>
        <v>1</v>
      </c>
      <c r="D948">
        <f t="shared" ca="1" si="58"/>
        <v>900</v>
      </c>
      <c r="E948">
        <f t="shared" ca="1" si="60"/>
        <v>990</v>
      </c>
      <c r="F948">
        <f t="shared" ca="1" si="59"/>
        <v>945</v>
      </c>
      <c r="G948" t="str">
        <f ca="1">INDEX(Rutas_Despiece!C:C,MATCH($F948,$D:$D,0))</f>
        <v>Rutas_Habituales_Central</v>
      </c>
      <c r="H948" t="str">
        <f ca="1">INDEX(Rutas_Despiece!$D:$D,MATCH($F948,$D:$D,0))</f>
        <v>Ruta 14_16</v>
      </c>
      <c r="I948">
        <f ca="1">INDEX(Rutas_Despiece!$J:$J,MATCH($F948,$D:$D,0))</f>
        <v>41.749628000000001</v>
      </c>
      <c r="J948">
        <f ca="1">INDEX(Rutas_Despiece!$K:$K,MATCH($F948,$D:$D,0))</f>
        <v>-1.1755139999999999</v>
      </c>
      <c r="L948" t="str">
        <f ca="1">INDEX(Rutas_Despiece!$F:$F,MATCH($F948,$D:$D,0))&amp;" "&amp;INDEX(Rutas_Despiece!$G:$G,MATCH($F948,$D:$D,0))</f>
        <v xml:space="preserve">Pol. Ind Entrerrios </v>
      </c>
      <c r="M948" t="str">
        <f ca="1">INDEX(Rutas_Despiece!$H:$H,MATCH($F948,$D:$D,0))</f>
        <v>Figueruelas</v>
      </c>
      <c r="N948" t="str">
        <f ca="1">INDEX(Rutas_Despiece!$I:$I,MATCH($F948,$D:$D,0))</f>
        <v>Zaragoza, España</v>
      </c>
      <c r="O948" t="str">
        <f ca="1">INDEX(Rutas_Despiece!$L:$L,MATCH($F948,$D:$D,0))</f>
        <v>Opel Puerta 5</v>
      </c>
      <c r="P948" s="39" t="str">
        <f ca="1">Rutas_Despiece!M948</f>
        <v>Ida</v>
      </c>
      <c r="Q948" s="39" t="str">
        <f ca="1">Rutas_Despiece!N948</f>
        <v>06:54</v>
      </c>
      <c r="R948" s="39">
        <f ca="1">Rutas_Despiece!O948</f>
        <v>0</v>
      </c>
      <c r="S948" s="39">
        <f ca="1">Rutas_Despiece!P948</f>
        <v>0</v>
      </c>
      <c r="T948" s="39">
        <f ca="1">Rutas_Despiece!Q948</f>
        <v>0</v>
      </c>
    </row>
    <row r="949" spans="1:20" x14ac:dyDescent="0.25">
      <c r="A949">
        <f ca="1">IF(Rutas_Despiece!A949&lt;&gt;Rutas_Despiece!A948,1,0)</f>
        <v>0</v>
      </c>
      <c r="B949" s="69" t="s">
        <v>1174</v>
      </c>
      <c r="C949">
        <f t="shared" ca="1" si="57"/>
        <v>1</v>
      </c>
      <c r="D949">
        <f t="shared" ca="1" si="58"/>
        <v>901</v>
      </c>
      <c r="E949">
        <f t="shared" ca="1" si="60"/>
        <v>990</v>
      </c>
      <c r="F949">
        <f t="shared" ca="1" si="59"/>
        <v>946</v>
      </c>
      <c r="G949" t="str">
        <f ca="1">INDEX(Rutas_Despiece!C:C,MATCH($F949,$D:$D,0))</f>
        <v>Rutas_Habituales_Central</v>
      </c>
      <c r="H949" t="str">
        <f ca="1">INDEX(Rutas_Despiece!$D:$D,MATCH($F949,$D:$D,0))</f>
        <v>Ruta 14_16</v>
      </c>
      <c r="I949">
        <f ca="1">INDEX(Rutas_Despiece!$J:$J,MATCH($F949,$D:$D,0))</f>
        <v>41.749628000000001</v>
      </c>
      <c r="J949">
        <f ca="1">INDEX(Rutas_Despiece!$K:$K,MATCH($F949,$D:$D,0))</f>
        <v>-1.1755139999999999</v>
      </c>
      <c r="L949" t="str">
        <f ca="1">INDEX(Rutas_Despiece!$F:$F,MATCH($F949,$D:$D,0))&amp;" "&amp;INDEX(Rutas_Despiece!$G:$G,MATCH($F949,$D:$D,0))</f>
        <v xml:space="preserve">Pol. Ind Entrerrios </v>
      </c>
      <c r="M949" t="str">
        <f ca="1">INDEX(Rutas_Despiece!$H:$H,MATCH($F949,$D:$D,0))</f>
        <v>Figueruelas</v>
      </c>
      <c r="N949" t="str">
        <f ca="1">INDEX(Rutas_Despiece!$I:$I,MATCH($F949,$D:$D,0))</f>
        <v>Zaragoza, España</v>
      </c>
      <c r="O949" t="str">
        <f ca="1">INDEX(Rutas_Despiece!$L:$L,MATCH($F949,$D:$D,0))</f>
        <v>Opel Puerta 5</v>
      </c>
      <c r="P949" s="39" t="str">
        <f ca="1">Rutas_Despiece!M949</f>
        <v>Ida</v>
      </c>
      <c r="Q949" s="39" t="str">
        <f ca="1">Rutas_Despiece!N949</f>
        <v>06:58</v>
      </c>
      <c r="R949" s="39">
        <f ca="1">Rutas_Despiece!O949</f>
        <v>0</v>
      </c>
      <c r="S949" s="39">
        <f ca="1">Rutas_Despiece!P949</f>
        <v>0</v>
      </c>
      <c r="T949" s="39">
        <f ca="1">Rutas_Despiece!Q949</f>
        <v>0</v>
      </c>
    </row>
    <row r="950" spans="1:20" x14ac:dyDescent="0.25">
      <c r="A950">
        <f ca="1">IF(Rutas_Despiece!A950&lt;&gt;Rutas_Despiece!A949,1,0)</f>
        <v>0</v>
      </c>
      <c r="B950" s="69" t="s">
        <v>1174</v>
      </c>
      <c r="C950">
        <f t="shared" ca="1" si="57"/>
        <v>1</v>
      </c>
      <c r="D950">
        <f t="shared" ca="1" si="58"/>
        <v>902</v>
      </c>
      <c r="E950">
        <f t="shared" ca="1" si="60"/>
        <v>990</v>
      </c>
      <c r="F950">
        <f t="shared" ca="1" si="59"/>
        <v>947</v>
      </c>
      <c r="G950" t="str">
        <f ca="1">INDEX(Rutas_Despiece!C:C,MATCH($F950,$D:$D,0))</f>
        <v>Rutas_Habituales_Central</v>
      </c>
      <c r="H950" t="str">
        <f ca="1">INDEX(Rutas_Despiece!$D:$D,MATCH($F950,$D:$D,0))</f>
        <v>Ruta 14_16</v>
      </c>
      <c r="I950">
        <f ca="1">INDEX(Rutas_Despiece!$J:$J,MATCH($F950,$D:$D,0))</f>
        <v>41.645794000000002</v>
      </c>
      <c r="J950">
        <f ca="1">INDEX(Rutas_Despiece!$K:$K,MATCH($F950,$D:$D,0))</f>
        <v>-0.87873000000000001</v>
      </c>
      <c r="L950" t="str">
        <f ca="1">INDEX(Rutas_Despiece!$F:$F,MATCH($F950,$D:$D,0))&amp;" "&amp;INDEX(Rutas_Despiece!$G:$G,MATCH($F950,$D:$D,0))</f>
        <v xml:space="preserve">Cesáreo Alierta nº 22 </v>
      </c>
      <c r="M950" t="str">
        <f ca="1">INDEX(Rutas_Despiece!$H:$H,MATCH($F950,$D:$D,0))</f>
        <v>Zaragoza</v>
      </c>
      <c r="N950" t="str">
        <f ca="1">INDEX(Rutas_Despiece!$I:$I,MATCH($F950,$D:$D,0))</f>
        <v>Zaragoza, España</v>
      </c>
      <c r="O950" t="str">
        <f ca="1">INDEX(Rutas_Despiece!$L:$L,MATCH($F950,$D:$D,0))</f>
        <v>Pd. Bus</v>
      </c>
      <c r="P950" s="39" t="str">
        <f ca="1">Rutas_Despiece!M950</f>
        <v>Ida</v>
      </c>
      <c r="Q950" s="39" t="str">
        <f ca="1">Rutas_Despiece!N950</f>
        <v>07:00</v>
      </c>
      <c r="R950" s="39">
        <f ca="1">Rutas_Despiece!O950</f>
        <v>0</v>
      </c>
      <c r="S950" s="39">
        <f ca="1">Rutas_Despiece!P950</f>
        <v>0</v>
      </c>
      <c r="T950" s="39">
        <f ca="1">Rutas_Despiece!Q950</f>
        <v>0</v>
      </c>
    </row>
    <row r="951" spans="1:20" x14ac:dyDescent="0.25">
      <c r="A951">
        <f ca="1">IF(Rutas_Despiece!A951&lt;&gt;Rutas_Despiece!A950,1,0)</f>
        <v>0</v>
      </c>
      <c r="B951" s="69" t="s">
        <v>1174</v>
      </c>
      <c r="C951">
        <f t="shared" ca="1" si="57"/>
        <v>1</v>
      </c>
      <c r="D951">
        <f t="shared" ca="1" si="58"/>
        <v>903</v>
      </c>
      <c r="E951">
        <f t="shared" ca="1" si="60"/>
        <v>990</v>
      </c>
      <c r="F951">
        <f t="shared" ca="1" si="59"/>
        <v>948</v>
      </c>
      <c r="G951" t="str">
        <f ca="1">INDEX(Rutas_Despiece!C:C,MATCH($F951,$D:$D,0))</f>
        <v>Rutas_Habituales_Central</v>
      </c>
      <c r="H951" t="str">
        <f ca="1">INDEX(Rutas_Despiece!$D:$D,MATCH($F951,$D:$D,0))</f>
        <v>Ruta 14_16</v>
      </c>
      <c r="I951">
        <f ca="1">INDEX(Rutas_Despiece!$J:$J,MATCH($F951,$D:$D,0))</f>
        <v>41.642409999999998</v>
      </c>
      <c r="J951">
        <f ca="1">INDEX(Rutas_Despiece!$K:$K,MATCH($F951,$D:$D,0))</f>
        <v>-0.88183999999999996</v>
      </c>
      <c r="L951" t="str">
        <f ca="1">INDEX(Rutas_Despiece!$F:$F,MATCH($F951,$D:$D,0))&amp;" "&amp;INDEX(Rutas_Despiece!$G:$G,MATCH($F951,$D:$D,0))</f>
        <v xml:space="preserve">Camino de las Torres  </v>
      </c>
      <c r="M951" t="str">
        <f ca="1">INDEX(Rutas_Despiece!$H:$H,MATCH($F951,$D:$D,0))</f>
        <v>Zaragoza</v>
      </c>
      <c r="N951" t="str">
        <f ca="1">INDEX(Rutas_Despiece!$I:$I,MATCH($F951,$D:$D,0))</f>
        <v>Zaragoza, España</v>
      </c>
      <c r="O951" t="str">
        <f ca="1">INDEX(Rutas_Despiece!$L:$L,MATCH($F951,$D:$D,0))</f>
        <v>Pza. Dr. A.Schweitzer - Pd. Bus</v>
      </c>
      <c r="P951" s="39" t="str">
        <f ca="1">Rutas_Despiece!M951</f>
        <v>Ida</v>
      </c>
      <c r="Q951" s="39" t="str">
        <f ca="1">Rutas_Despiece!N951</f>
        <v>07:02</v>
      </c>
      <c r="R951" s="39">
        <f ca="1">Rutas_Despiece!O951</f>
        <v>0</v>
      </c>
      <c r="S951" s="39">
        <f ca="1">Rutas_Despiece!P951</f>
        <v>0</v>
      </c>
      <c r="T951" s="39">
        <f ca="1">Rutas_Despiece!Q951</f>
        <v>0</v>
      </c>
    </row>
    <row r="952" spans="1:20" x14ac:dyDescent="0.25">
      <c r="A952">
        <f ca="1">IF(Rutas_Despiece!A952&lt;&gt;Rutas_Despiece!A951,1,0)</f>
        <v>0</v>
      </c>
      <c r="B952" s="69" t="s">
        <v>1174</v>
      </c>
      <c r="C952">
        <f t="shared" ca="1" si="57"/>
        <v>1</v>
      </c>
      <c r="D952">
        <f t="shared" ca="1" si="58"/>
        <v>904</v>
      </c>
      <c r="E952">
        <f t="shared" ca="1" si="60"/>
        <v>990</v>
      </c>
      <c r="F952">
        <f t="shared" ca="1" si="59"/>
        <v>949</v>
      </c>
      <c r="G952" t="str">
        <f ca="1">INDEX(Rutas_Despiece!C:C,MATCH($F952,$D:$D,0))</f>
        <v>Rutas_Habituales_Central</v>
      </c>
      <c r="H952" t="str">
        <f ca="1">INDEX(Rutas_Despiece!$D:$D,MATCH($F952,$D:$D,0))</f>
        <v>Ruta 14_16</v>
      </c>
      <c r="I952">
        <f ca="1">INDEX(Rutas_Despiece!$J:$J,MATCH($F952,$D:$D,0))</f>
        <v>41.643486000000003</v>
      </c>
      <c r="J952">
        <f ca="1">INDEX(Rutas_Despiece!$K:$K,MATCH($F952,$D:$D,0))</f>
        <v>-0.889733</v>
      </c>
      <c r="L952" t="str">
        <f ca="1">INDEX(Rutas_Despiece!$F:$F,MATCH($F952,$D:$D,0))&amp;" "&amp;INDEX(Rutas_Despiece!$G:$G,MATCH($F952,$D:$D,0))</f>
        <v xml:space="preserve">Avenida Goya nº 66 </v>
      </c>
      <c r="M952" t="str">
        <f ca="1">INDEX(Rutas_Despiece!$H:$H,MATCH($F952,$D:$D,0))</f>
        <v>Zaragoza</v>
      </c>
      <c r="N952" t="str">
        <f ca="1">INDEX(Rutas_Despiece!$I:$I,MATCH($F952,$D:$D,0))</f>
        <v>Zaragoza, España</v>
      </c>
      <c r="O952" t="str">
        <f ca="1">INDEX(Rutas_Despiece!$L:$L,MATCH($F952,$D:$D,0))</f>
        <v>Pd. Bus</v>
      </c>
      <c r="P952" s="39" t="str">
        <f ca="1">Rutas_Despiece!M952</f>
        <v>Ida</v>
      </c>
      <c r="Q952" s="39" t="str">
        <f ca="1">Rutas_Despiece!N952</f>
        <v>07:03</v>
      </c>
      <c r="R952" s="39">
        <f ca="1">Rutas_Despiece!O952</f>
        <v>0</v>
      </c>
      <c r="S952" s="39">
        <f ca="1">Rutas_Despiece!P952</f>
        <v>0</v>
      </c>
      <c r="T952" s="39">
        <f ca="1">Rutas_Despiece!Q952</f>
        <v>0</v>
      </c>
    </row>
    <row r="953" spans="1:20" x14ac:dyDescent="0.25">
      <c r="A953">
        <f ca="1">IF(Rutas_Despiece!A953&lt;&gt;Rutas_Despiece!A952,1,0)</f>
        <v>0</v>
      </c>
      <c r="B953" s="69" t="s">
        <v>1174</v>
      </c>
      <c r="C953">
        <f t="shared" ca="1" si="57"/>
        <v>1</v>
      </c>
      <c r="D953">
        <f t="shared" ca="1" si="58"/>
        <v>905</v>
      </c>
      <c r="E953">
        <f t="shared" ca="1" si="60"/>
        <v>990</v>
      </c>
      <c r="F953">
        <f t="shared" ca="1" si="59"/>
        <v>950</v>
      </c>
      <c r="G953" t="str">
        <f ca="1">INDEX(Rutas_Despiece!C:C,MATCH($F953,$D:$D,0))</f>
        <v>Rutas_Habituales_Central</v>
      </c>
      <c r="H953" t="str">
        <f ca="1">INDEX(Rutas_Despiece!$D:$D,MATCH($F953,$D:$D,0))</f>
        <v>Ruta 14_16</v>
      </c>
      <c r="I953">
        <f ca="1">INDEX(Rutas_Despiece!$J:$J,MATCH($F953,$D:$D,0))</f>
        <v>41.6477</v>
      </c>
      <c r="J953">
        <f ca="1">INDEX(Rutas_Despiece!$K:$K,MATCH($F953,$D:$D,0))</f>
        <v>-0.88478199999999996</v>
      </c>
      <c r="L953" t="str">
        <f ca="1">INDEX(Rutas_Despiece!$F:$F,MATCH($F953,$D:$D,0))&amp;" "&amp;INDEX(Rutas_Despiece!$G:$G,MATCH($F953,$D:$D,0))</f>
        <v>Santander nº 4</v>
      </c>
      <c r="M953" t="str">
        <f ca="1">INDEX(Rutas_Despiece!$H:$H,MATCH($F953,$D:$D,0))</f>
        <v>Zaragoza</v>
      </c>
      <c r="N953" t="str">
        <f ca="1">INDEX(Rutas_Despiece!$I:$I,MATCH($F953,$D:$D,0))</f>
        <v>Zaragoza, España</v>
      </c>
      <c r="O953">
        <f ca="1">INDEX(Rutas_Despiece!$L:$L,MATCH($F953,$D:$D,0))</f>
        <v>0</v>
      </c>
      <c r="P953" s="39" t="str">
        <f ca="1">Rutas_Despiece!M953</f>
        <v>Ida</v>
      </c>
      <c r="Q953" s="39" t="str">
        <f ca="1">Rutas_Despiece!N953</f>
        <v>07:05</v>
      </c>
      <c r="R953" s="39">
        <f ca="1">Rutas_Despiece!O953</f>
        <v>0</v>
      </c>
      <c r="S953" s="39">
        <f ca="1">Rutas_Despiece!P953</f>
        <v>0</v>
      </c>
      <c r="T953" s="39">
        <f ca="1">Rutas_Despiece!Q953</f>
        <v>0</v>
      </c>
    </row>
    <row r="954" spans="1:20" x14ac:dyDescent="0.25">
      <c r="A954">
        <f ca="1">IF(Rutas_Despiece!A954&lt;&gt;Rutas_Despiece!A953,1,0)</f>
        <v>0</v>
      </c>
      <c r="B954" s="69" t="s">
        <v>1174</v>
      </c>
      <c r="C954">
        <f t="shared" ca="1" si="57"/>
        <v>1</v>
      </c>
      <c r="D954">
        <f t="shared" ca="1" si="58"/>
        <v>906</v>
      </c>
      <c r="E954">
        <f t="shared" ca="1" si="60"/>
        <v>990</v>
      </c>
      <c r="F954">
        <f t="shared" ca="1" si="59"/>
        <v>951</v>
      </c>
      <c r="G954" t="str">
        <f ca="1">INDEX(Rutas_Despiece!C:C,MATCH($F954,$D:$D,0))</f>
        <v>Rutas_Habituales_Central</v>
      </c>
      <c r="H954" t="str">
        <f ca="1">INDEX(Rutas_Despiece!$D:$D,MATCH($F954,$D:$D,0))</f>
        <v>Ruta 14_16</v>
      </c>
      <c r="I954">
        <f ca="1">INDEX(Rutas_Despiece!$J:$J,MATCH($F954,$D:$D,0))</f>
        <v>41.649518200000003</v>
      </c>
      <c r="J954">
        <f ca="1">INDEX(Rutas_Despiece!$K:$K,MATCH($F954,$D:$D,0))</f>
        <v>-0.89856040000000004</v>
      </c>
      <c r="L954" t="str">
        <f ca="1">INDEX(Rutas_Despiece!$F:$F,MATCH($F954,$D:$D,0))&amp;" "&amp;INDEX(Rutas_Despiece!$G:$G,MATCH($F954,$D:$D,0))</f>
        <v xml:space="preserve">Plaza Roma  </v>
      </c>
      <c r="M954" t="str">
        <f ca="1">INDEX(Rutas_Despiece!$H:$H,MATCH($F954,$D:$D,0))</f>
        <v>Zaragoza</v>
      </c>
      <c r="N954" t="str">
        <f ca="1">INDEX(Rutas_Despiece!$I:$I,MATCH($F954,$D:$D,0))</f>
        <v>Zaragoza, España</v>
      </c>
      <c r="O954" t="str">
        <f ca="1">INDEX(Rutas_Despiece!$L:$L,MATCH($F954,$D:$D,0))</f>
        <v>Mercadona</v>
      </c>
      <c r="P954" s="39" t="str">
        <f ca="1">Rutas_Despiece!M954</f>
        <v>Ida</v>
      </c>
      <c r="Q954" s="39" t="str">
        <f ca="1">Rutas_Despiece!N954</f>
        <v>07:08</v>
      </c>
      <c r="R954" s="39">
        <f ca="1">Rutas_Despiece!O954</f>
        <v>0</v>
      </c>
      <c r="S954" s="39">
        <f ca="1">Rutas_Despiece!P954</f>
        <v>0</v>
      </c>
      <c r="T954" s="39">
        <f ca="1">Rutas_Despiece!Q954</f>
        <v>0</v>
      </c>
    </row>
    <row r="955" spans="1:20" x14ac:dyDescent="0.25">
      <c r="A955">
        <f ca="1">IF(Rutas_Despiece!A955&lt;&gt;Rutas_Despiece!A954,1,0)</f>
        <v>0</v>
      </c>
      <c r="B955" s="69" t="s">
        <v>1174</v>
      </c>
      <c r="C955">
        <f t="shared" ca="1" si="57"/>
        <v>1</v>
      </c>
      <c r="D955">
        <f t="shared" ca="1" si="58"/>
        <v>907</v>
      </c>
      <c r="E955">
        <f t="shared" ca="1" si="60"/>
        <v>990</v>
      </c>
      <c r="F955">
        <f t="shared" ca="1" si="59"/>
        <v>952</v>
      </c>
      <c r="G955" t="str">
        <f ca="1">INDEX(Rutas_Despiece!C:C,MATCH($F955,$D:$D,0))</f>
        <v>Rutas_Habituales_Central</v>
      </c>
      <c r="H955" t="str">
        <f ca="1">INDEX(Rutas_Despiece!$D:$D,MATCH($F955,$D:$D,0))</f>
        <v>Ruta 14_16</v>
      </c>
      <c r="I955">
        <f ca="1">INDEX(Rutas_Despiece!$J:$J,MATCH($F955,$D:$D,0))</f>
        <v>41.647920999999997</v>
      </c>
      <c r="J955">
        <f ca="1">INDEX(Rutas_Despiece!$K:$K,MATCH($F955,$D:$D,0))</f>
        <v>-0.90312709999999996</v>
      </c>
      <c r="L955" t="str">
        <f ca="1">INDEX(Rutas_Despiece!$F:$F,MATCH($F955,$D:$D,0))&amp;" "&amp;INDEX(Rutas_Despiece!$G:$G,MATCH($F955,$D:$D,0))</f>
        <v xml:space="preserve">Duquesa Villahermosa  </v>
      </c>
      <c r="M955" t="str">
        <f ca="1">INDEX(Rutas_Despiece!$H:$H,MATCH($F955,$D:$D,0))</f>
        <v>Zaragoza</v>
      </c>
      <c r="N955" t="str">
        <f ca="1">INDEX(Rutas_Despiece!$I:$I,MATCH($F955,$D:$D,0))</f>
        <v>Zaragoza, España</v>
      </c>
      <c r="O955" t="str">
        <f ca="1">INDEX(Rutas_Despiece!$L:$L,MATCH($F955,$D:$D,0))</f>
        <v>Esq. Don Pedro de Luna</v>
      </c>
      <c r="P955" s="39" t="str">
        <f ca="1">Rutas_Despiece!M955</f>
        <v>Ida</v>
      </c>
      <c r="Q955" s="39" t="str">
        <f ca="1">Rutas_Despiece!N955</f>
        <v>07:30</v>
      </c>
      <c r="R955" s="39">
        <f ca="1">Rutas_Despiece!O955</f>
        <v>0</v>
      </c>
      <c r="S955" s="39">
        <f ca="1">Rutas_Despiece!P955</f>
        <v>0</v>
      </c>
      <c r="T955" s="39">
        <f ca="1">Rutas_Despiece!Q955</f>
        <v>0</v>
      </c>
    </row>
    <row r="956" spans="1:20" x14ac:dyDescent="0.25">
      <c r="A956">
        <f ca="1">IF(Rutas_Despiece!A956&lt;&gt;Rutas_Despiece!A955,1,0)</f>
        <v>0</v>
      </c>
      <c r="B956" s="69" t="s">
        <v>1174</v>
      </c>
      <c r="C956">
        <f t="shared" ca="1" si="57"/>
        <v>1</v>
      </c>
      <c r="D956">
        <f t="shared" ca="1" si="58"/>
        <v>908</v>
      </c>
      <c r="E956">
        <f t="shared" ca="1" si="60"/>
        <v>990</v>
      </c>
      <c r="F956">
        <f t="shared" ca="1" si="59"/>
        <v>953</v>
      </c>
      <c r="G956" t="str">
        <f ca="1">INDEX(Rutas_Despiece!C:C,MATCH($F956,$D:$D,0))</f>
        <v>Rutas_Habituales_Central</v>
      </c>
      <c r="H956" t="str">
        <f ca="1">INDEX(Rutas_Despiece!$D:$D,MATCH($F956,$D:$D,0))</f>
        <v>Ruta 15_16</v>
      </c>
      <c r="I956">
        <f ca="1">INDEX(Rutas_Despiece!$J:$J,MATCH($F956,$D:$D,0))</f>
        <v>41.641018699999996</v>
      </c>
      <c r="J956">
        <f ca="1">INDEX(Rutas_Despiece!$K:$K,MATCH($F956,$D:$D,0))</f>
        <v>-0.8954858</v>
      </c>
      <c r="L956" t="str">
        <f ca="1">INDEX(Rutas_Despiece!$F:$F,MATCH($F956,$D:$D,0))&amp;" "&amp;INDEX(Rutas_Despiece!$G:$G,MATCH($F956,$D:$D,0))</f>
        <v xml:space="preserve">Plaza San Francisco  </v>
      </c>
      <c r="M956" t="str">
        <f ca="1">INDEX(Rutas_Despiece!$H:$H,MATCH($F956,$D:$D,0))</f>
        <v>Zaragoza</v>
      </c>
      <c r="N956" t="str">
        <f ca="1">INDEX(Rutas_Despiece!$I:$I,MATCH($F956,$D:$D,0))</f>
        <v>Zaragoza, España</v>
      </c>
      <c r="O956" t="str">
        <f ca="1">INDEX(Rutas_Despiece!$L:$L,MATCH($F956,$D:$D,0))</f>
        <v>Kiosco Prensa - Pd. Bus</v>
      </c>
      <c r="P956" s="39" t="str">
        <f ca="1">Rutas_Despiece!M956</f>
        <v>Vuelta</v>
      </c>
      <c r="Q956" s="39" t="str">
        <f ca="1">Rutas_Despiece!N956</f>
        <v/>
      </c>
      <c r="R956" s="39" t="str">
        <f ca="1">Rutas_Despiece!O956</f>
        <v/>
      </c>
      <c r="S956" s="39" t="str">
        <f ca="1">Rutas_Despiece!P956</f>
        <v/>
      </c>
      <c r="T956" s="39" t="str">
        <f ca="1">Rutas_Despiece!Q956</f>
        <v/>
      </c>
    </row>
    <row r="957" spans="1:20" x14ac:dyDescent="0.25">
      <c r="A957">
        <f ca="1">IF(Rutas_Despiece!A957&lt;&gt;Rutas_Despiece!A956,1,0)</f>
        <v>0</v>
      </c>
      <c r="B957" s="69" t="s">
        <v>1174</v>
      </c>
      <c r="C957">
        <f t="shared" ca="1" si="57"/>
        <v>1</v>
      </c>
      <c r="D957">
        <f t="shared" ca="1" si="58"/>
        <v>909</v>
      </c>
      <c r="E957">
        <f t="shared" ca="1" si="60"/>
        <v>990</v>
      </c>
      <c r="F957">
        <f t="shared" ca="1" si="59"/>
        <v>954</v>
      </c>
      <c r="G957" t="str">
        <f ca="1">INDEX(Rutas_Despiece!C:C,MATCH($F957,$D:$D,0))</f>
        <v>Rutas_Habituales_Central</v>
      </c>
      <c r="H957" t="str">
        <f ca="1">INDEX(Rutas_Despiece!$D:$D,MATCH($F957,$D:$D,0))</f>
        <v>Ruta 15_16</v>
      </c>
      <c r="I957">
        <f ca="1">INDEX(Rutas_Despiece!$J:$J,MATCH($F957,$D:$D,0))</f>
        <v>41.639068000000002</v>
      </c>
      <c r="J957">
        <f ca="1">INDEX(Rutas_Despiece!$K:$K,MATCH($F957,$D:$D,0))</f>
        <v>-0.90578499999999995</v>
      </c>
      <c r="L957" t="str">
        <f ca="1">INDEX(Rutas_Despiece!$F:$F,MATCH($F957,$D:$D,0))&amp;" "&amp;INDEX(Rutas_Despiece!$G:$G,MATCH($F957,$D:$D,0))</f>
        <v xml:space="preserve">Condes de Aragón nº 14 </v>
      </c>
      <c r="M957" t="str">
        <f ca="1">INDEX(Rutas_Despiece!$H:$H,MATCH($F957,$D:$D,0))</f>
        <v>Zaragoza</v>
      </c>
      <c r="N957" t="str">
        <f ca="1">INDEX(Rutas_Despiece!$I:$I,MATCH($F957,$D:$D,0))</f>
        <v>Zaragoza, España</v>
      </c>
      <c r="O957" t="str">
        <f ca="1">INDEX(Rutas_Despiece!$L:$L,MATCH($F957,$D:$D,0))</f>
        <v>Pd. Bus</v>
      </c>
      <c r="P957" s="39" t="str">
        <f ca="1">Rutas_Despiece!M957</f>
        <v>Vuelta</v>
      </c>
      <c r="Q957" s="39" t="str">
        <f ca="1">Rutas_Despiece!N957</f>
        <v/>
      </c>
      <c r="R957" s="39" t="str">
        <f ca="1">Rutas_Despiece!O957</f>
        <v/>
      </c>
      <c r="S957" s="39" t="str">
        <f ca="1">Rutas_Despiece!P957</f>
        <v/>
      </c>
      <c r="T957" s="39" t="str">
        <f ca="1">Rutas_Despiece!Q957</f>
        <v/>
      </c>
    </row>
    <row r="958" spans="1:20" x14ac:dyDescent="0.25">
      <c r="A958">
        <f ca="1">IF(Rutas_Despiece!A958&lt;&gt;Rutas_Despiece!A957,1,0)</f>
        <v>0</v>
      </c>
      <c r="B958" s="69" t="s">
        <v>1174</v>
      </c>
      <c r="C958">
        <f t="shared" ca="1" si="57"/>
        <v>1</v>
      </c>
      <c r="D958">
        <f t="shared" ca="1" si="58"/>
        <v>910</v>
      </c>
      <c r="E958">
        <f t="shared" ca="1" si="60"/>
        <v>990</v>
      </c>
      <c r="F958">
        <f t="shared" ca="1" si="59"/>
        <v>955</v>
      </c>
      <c r="G958" t="str">
        <f ca="1">INDEX(Rutas_Despiece!C:C,MATCH($F958,$D:$D,0))</f>
        <v>Rutas_Habituales_Central</v>
      </c>
      <c r="H958" t="str">
        <f ca="1">INDEX(Rutas_Despiece!$D:$D,MATCH($F958,$D:$D,0))</f>
        <v>Ruta 15_16</v>
      </c>
      <c r="I958">
        <f ca="1">INDEX(Rutas_Despiece!$J:$J,MATCH($F958,$D:$D,0))</f>
        <v>41.641230999999998</v>
      </c>
      <c r="J958">
        <f ca="1">INDEX(Rutas_Despiece!$K:$K,MATCH($F958,$D:$D,0))</f>
        <v>-0.90834400000000004</v>
      </c>
      <c r="L958" t="str">
        <f ca="1">INDEX(Rutas_Despiece!$F:$F,MATCH($F958,$D:$D,0))&amp;" "&amp;INDEX(Rutas_Despiece!$G:$G,MATCH($F958,$D:$D,0))</f>
        <v>Juan Carlos I nº 39</v>
      </c>
      <c r="M958" t="str">
        <f ca="1">INDEX(Rutas_Despiece!$H:$H,MATCH($F958,$D:$D,0))</f>
        <v>Zaragoza</v>
      </c>
      <c r="N958" t="str">
        <f ca="1">INDEX(Rutas_Despiece!$I:$I,MATCH($F958,$D:$D,0))</f>
        <v>Zaragoza, España</v>
      </c>
      <c r="O958">
        <f ca="1">INDEX(Rutas_Despiece!$L:$L,MATCH($F958,$D:$D,0))</f>
        <v>0</v>
      </c>
      <c r="P958" s="39" t="str">
        <f ca="1">Rutas_Despiece!M958</f>
        <v>Vuelta</v>
      </c>
      <c r="Q958" s="39" t="str">
        <f ca="1">Rutas_Despiece!N958</f>
        <v/>
      </c>
      <c r="R958" s="39" t="str">
        <f ca="1">Rutas_Despiece!O958</f>
        <v/>
      </c>
      <c r="S958" s="39" t="str">
        <f ca="1">Rutas_Despiece!P958</f>
        <v/>
      </c>
      <c r="T958" s="39" t="str">
        <f ca="1">Rutas_Despiece!Q958</f>
        <v/>
      </c>
    </row>
    <row r="959" spans="1:20" x14ac:dyDescent="0.25">
      <c r="A959">
        <f ca="1">IF(Rutas_Despiece!A959&lt;&gt;Rutas_Despiece!A958,1,0)</f>
        <v>0</v>
      </c>
      <c r="B959" s="69" t="s">
        <v>1174</v>
      </c>
      <c r="C959">
        <f t="shared" ca="1" si="57"/>
        <v>1</v>
      </c>
      <c r="D959">
        <f t="shared" ca="1" si="58"/>
        <v>911</v>
      </c>
      <c r="E959">
        <f t="shared" ca="1" si="60"/>
        <v>990</v>
      </c>
      <c r="F959">
        <f t="shared" ca="1" si="59"/>
        <v>956</v>
      </c>
      <c r="G959" t="str">
        <f ca="1">INDEX(Rutas_Despiece!C:C,MATCH($F959,$D:$D,0))</f>
        <v>Rutas_Habituales_Central</v>
      </c>
      <c r="H959" t="str">
        <f ca="1">INDEX(Rutas_Despiece!$D:$D,MATCH($F959,$D:$D,0))</f>
        <v>Ruta 15_16</v>
      </c>
      <c r="I959">
        <f ca="1">INDEX(Rutas_Despiece!$J:$J,MATCH($F959,$D:$D,0))</f>
        <v>41.645200000000003</v>
      </c>
      <c r="J959">
        <f ca="1">INDEX(Rutas_Despiece!$K:$K,MATCH($F959,$D:$D,0))</f>
        <v>-0.91062200000000004</v>
      </c>
      <c r="L959" t="str">
        <f ca="1">INDEX(Rutas_Despiece!$F:$F,MATCH($F959,$D:$D,0))&amp;" "&amp;INDEX(Rutas_Despiece!$G:$G,MATCH($F959,$D:$D,0))</f>
        <v>Juan Carlos I nº 3</v>
      </c>
      <c r="M959" t="str">
        <f ca="1">INDEX(Rutas_Despiece!$H:$H,MATCH($F959,$D:$D,0))</f>
        <v>Zaragoza</v>
      </c>
      <c r="N959" t="str">
        <f ca="1">INDEX(Rutas_Despiece!$I:$I,MATCH($F959,$D:$D,0))</f>
        <v>Zaragoza, España</v>
      </c>
      <c r="O959">
        <f ca="1">INDEX(Rutas_Despiece!$L:$L,MATCH($F959,$D:$D,0))</f>
        <v>0</v>
      </c>
      <c r="P959" s="39" t="str">
        <f ca="1">Rutas_Despiece!M959</f>
        <v>Vuelta</v>
      </c>
      <c r="Q959" s="39" t="str">
        <f ca="1">Rutas_Despiece!N959</f>
        <v/>
      </c>
      <c r="R959" s="39" t="str">
        <f ca="1">Rutas_Despiece!O959</f>
        <v/>
      </c>
      <c r="S959" s="39" t="str">
        <f ca="1">Rutas_Despiece!P959</f>
        <v/>
      </c>
      <c r="T959" s="39" t="str">
        <f ca="1">Rutas_Despiece!Q959</f>
        <v/>
      </c>
    </row>
    <row r="960" spans="1:20" x14ac:dyDescent="0.25">
      <c r="A960">
        <f ca="1">IF(Rutas_Despiece!A960&lt;&gt;Rutas_Despiece!A959,1,0)</f>
        <v>0</v>
      </c>
      <c r="B960" s="69" t="s">
        <v>1174</v>
      </c>
      <c r="C960">
        <f t="shared" ca="1" si="57"/>
        <v>1</v>
      </c>
      <c r="D960">
        <f t="shared" ca="1" si="58"/>
        <v>912</v>
      </c>
      <c r="E960">
        <f t="shared" ca="1" si="60"/>
        <v>990</v>
      </c>
      <c r="F960">
        <f t="shared" ca="1" si="59"/>
        <v>957</v>
      </c>
      <c r="G960" t="str">
        <f ca="1">INDEX(Rutas_Despiece!C:C,MATCH($F960,$D:$D,0))</f>
        <v>Rutas_Habituales_Central</v>
      </c>
      <c r="H960" t="str">
        <f ca="1">INDEX(Rutas_Despiece!$D:$D,MATCH($F960,$D:$D,0))</f>
        <v>Ruta 15_16</v>
      </c>
      <c r="I960">
        <f ca="1">INDEX(Rutas_Despiece!$J:$J,MATCH($F960,$D:$D,0))</f>
        <v>41.648414000000002</v>
      </c>
      <c r="J960">
        <f ca="1">INDEX(Rutas_Despiece!$K:$K,MATCH($F960,$D:$D,0))</f>
        <v>-0.90841000000000005</v>
      </c>
      <c r="L960" t="str">
        <f ca="1">INDEX(Rutas_Despiece!$F:$F,MATCH($F960,$D:$D,0))&amp;" "&amp;INDEX(Rutas_Despiece!$G:$G,MATCH($F960,$D:$D,0))</f>
        <v xml:space="preserve">Vía Univérsitas nº 44 </v>
      </c>
      <c r="M960" t="str">
        <f ca="1">INDEX(Rutas_Despiece!$H:$H,MATCH($F960,$D:$D,0))</f>
        <v>Zaragoza</v>
      </c>
      <c r="N960" t="str">
        <f ca="1">INDEX(Rutas_Despiece!$I:$I,MATCH($F960,$D:$D,0))</f>
        <v>Zaragoza, España</v>
      </c>
      <c r="O960" t="str">
        <f ca="1">INDEX(Rutas_Despiece!$L:$L,MATCH($F960,$D:$D,0))</f>
        <v>Pd. Bus</v>
      </c>
      <c r="P960" s="39" t="str">
        <f ca="1">Rutas_Despiece!M960</f>
        <v>Vuelta</v>
      </c>
      <c r="Q960" s="39" t="str">
        <f ca="1">Rutas_Despiece!N960</f>
        <v/>
      </c>
      <c r="R960" s="39" t="str">
        <f ca="1">Rutas_Despiece!O960</f>
        <v/>
      </c>
      <c r="S960" s="39" t="str">
        <f ca="1">Rutas_Despiece!P960</f>
        <v/>
      </c>
      <c r="T960" s="39" t="str">
        <f ca="1">Rutas_Despiece!Q960</f>
        <v/>
      </c>
    </row>
    <row r="961" spans="1:20" x14ac:dyDescent="0.25">
      <c r="A961">
        <f ca="1">IF(Rutas_Despiece!A961&lt;&gt;Rutas_Despiece!A960,1,0)</f>
        <v>0</v>
      </c>
      <c r="B961" s="69" t="s">
        <v>1174</v>
      </c>
      <c r="C961">
        <f t="shared" ca="1" si="57"/>
        <v>1</v>
      </c>
      <c r="D961">
        <f t="shared" ca="1" si="58"/>
        <v>913</v>
      </c>
      <c r="E961">
        <f t="shared" ca="1" si="60"/>
        <v>990</v>
      </c>
      <c r="F961">
        <f t="shared" ca="1" si="59"/>
        <v>958</v>
      </c>
      <c r="G961" t="str">
        <f ca="1">INDEX(Rutas_Despiece!C:C,MATCH($F961,$D:$D,0))</f>
        <v>Rutas_Habituales_Central</v>
      </c>
      <c r="H961" t="str">
        <f ca="1">INDEX(Rutas_Despiece!$D:$D,MATCH($F961,$D:$D,0))</f>
        <v>Ruta 15_16</v>
      </c>
      <c r="I961">
        <f ca="1">INDEX(Rutas_Despiece!$J:$J,MATCH($F961,$D:$D,0))</f>
        <v>41.749628000000001</v>
      </c>
      <c r="J961">
        <f ca="1">INDEX(Rutas_Despiece!$K:$K,MATCH($F961,$D:$D,0))</f>
        <v>-1.1755139999999999</v>
      </c>
      <c r="L961" t="str">
        <f ca="1">INDEX(Rutas_Despiece!$F:$F,MATCH($F961,$D:$D,0))&amp;" "&amp;INDEX(Rutas_Despiece!$G:$G,MATCH($F961,$D:$D,0))</f>
        <v xml:space="preserve">Pol. Ind Entrerrios </v>
      </c>
      <c r="M961" t="str">
        <f ca="1">INDEX(Rutas_Despiece!$H:$H,MATCH($F961,$D:$D,0))</f>
        <v>Figueruelas</v>
      </c>
      <c r="N961" t="str">
        <f ca="1">INDEX(Rutas_Despiece!$I:$I,MATCH($F961,$D:$D,0))</f>
        <v>Zaragoza, España</v>
      </c>
      <c r="O961" t="str">
        <f ca="1">INDEX(Rutas_Despiece!$L:$L,MATCH($F961,$D:$D,0))</f>
        <v>Opel Puerta 5</v>
      </c>
      <c r="P961" s="39" t="str">
        <f ca="1">Rutas_Despiece!M961</f>
        <v>Vuelta</v>
      </c>
      <c r="Q961" s="39" t="str">
        <f ca="1">Rutas_Despiece!N961</f>
        <v/>
      </c>
      <c r="R961" s="39" t="str">
        <f ca="1">Rutas_Despiece!O961</f>
        <v/>
      </c>
      <c r="S961" s="39" t="str">
        <f ca="1">Rutas_Despiece!P961</f>
        <v/>
      </c>
      <c r="T961" s="39" t="str">
        <f ca="1">Rutas_Despiece!Q961</f>
        <v/>
      </c>
    </row>
    <row r="962" spans="1:20" x14ac:dyDescent="0.25">
      <c r="A962">
        <f ca="1">IF(Rutas_Despiece!A962&lt;&gt;Rutas_Despiece!A961,1,0)</f>
        <v>0</v>
      </c>
      <c r="B962" s="69" t="s">
        <v>1174</v>
      </c>
      <c r="C962">
        <f t="shared" ca="1" si="57"/>
        <v>1</v>
      </c>
      <c r="D962">
        <f t="shared" ca="1" si="58"/>
        <v>914</v>
      </c>
      <c r="E962">
        <f t="shared" ca="1" si="60"/>
        <v>990</v>
      </c>
      <c r="F962">
        <f t="shared" ca="1" si="59"/>
        <v>959</v>
      </c>
      <c r="G962" t="str">
        <f ca="1">INDEX(Rutas_Despiece!C:C,MATCH($F962,$D:$D,0))</f>
        <v>Rutas_Habituales_Central</v>
      </c>
      <c r="H962" t="str">
        <f ca="1">INDEX(Rutas_Despiece!$D:$D,MATCH($F962,$D:$D,0))</f>
        <v>Ruta 15_16</v>
      </c>
      <c r="I962">
        <f ca="1">INDEX(Rutas_Despiece!$J:$J,MATCH($F962,$D:$D,0))</f>
        <v>41.749628000000001</v>
      </c>
      <c r="J962">
        <f ca="1">INDEX(Rutas_Despiece!$K:$K,MATCH($F962,$D:$D,0))</f>
        <v>-1.1755139999999999</v>
      </c>
      <c r="L962" t="str">
        <f ca="1">INDEX(Rutas_Despiece!$F:$F,MATCH($F962,$D:$D,0))&amp;" "&amp;INDEX(Rutas_Despiece!$G:$G,MATCH($F962,$D:$D,0))</f>
        <v xml:space="preserve">Pol. Ind Entrerrios </v>
      </c>
      <c r="M962" t="str">
        <f ca="1">INDEX(Rutas_Despiece!$H:$H,MATCH($F962,$D:$D,0))</f>
        <v>Figueruelas</v>
      </c>
      <c r="N962" t="str">
        <f ca="1">INDEX(Rutas_Despiece!$I:$I,MATCH($F962,$D:$D,0))</f>
        <v>Zaragoza, España</v>
      </c>
      <c r="O962" t="str">
        <f ca="1">INDEX(Rutas_Despiece!$L:$L,MATCH($F962,$D:$D,0))</f>
        <v>Opel Puerta 5</v>
      </c>
      <c r="P962" s="39" t="str">
        <f ca="1">Rutas_Despiece!M962</f>
        <v>Vuelta</v>
      </c>
      <c r="Q962" s="39" t="str">
        <f ca="1">Rutas_Despiece!N962</f>
        <v/>
      </c>
      <c r="R962" s="39" t="str">
        <f ca="1">Rutas_Despiece!O962</f>
        <v/>
      </c>
      <c r="S962" s="39" t="str">
        <f ca="1">Rutas_Despiece!P962</f>
        <v/>
      </c>
      <c r="T962" s="39" t="str">
        <f ca="1">Rutas_Despiece!Q962</f>
        <v/>
      </c>
    </row>
    <row r="963" spans="1:20" x14ac:dyDescent="0.25">
      <c r="A963">
        <f ca="1">IF(Rutas_Despiece!A963&lt;&gt;Rutas_Despiece!A962,1,0)</f>
        <v>0</v>
      </c>
      <c r="B963" s="69" t="s">
        <v>1174</v>
      </c>
      <c r="C963">
        <f t="shared" ref="C963:C1026" ca="1" si="61">IF(A963,0,1)</f>
        <v>1</v>
      </c>
      <c r="D963">
        <f t="shared" ca="1" si="58"/>
        <v>915</v>
      </c>
      <c r="E963">
        <f t="shared" ca="1" si="60"/>
        <v>990</v>
      </c>
      <c r="F963">
        <f t="shared" ca="1" si="59"/>
        <v>960</v>
      </c>
      <c r="G963" t="str">
        <f ca="1">INDEX(Rutas_Despiece!C:C,MATCH($F963,$D:$D,0))</f>
        <v>Rutas_Habituales_Central</v>
      </c>
      <c r="H963" t="str">
        <f ca="1">INDEX(Rutas_Despiece!$D:$D,MATCH($F963,$D:$D,0))</f>
        <v>Ruta 15_16</v>
      </c>
      <c r="I963">
        <f ca="1">INDEX(Rutas_Despiece!$J:$J,MATCH($F963,$D:$D,0))</f>
        <v>41.640898399999998</v>
      </c>
      <c r="J963">
        <f ca="1">INDEX(Rutas_Despiece!$K:$K,MATCH($F963,$D:$D,0))</f>
        <v>-0.89523739999999996</v>
      </c>
      <c r="L963" t="str">
        <f ca="1">INDEX(Rutas_Despiece!$F:$F,MATCH($F963,$D:$D,0))&amp;" "&amp;INDEX(Rutas_Despiece!$G:$G,MATCH($F963,$D:$D,0))</f>
        <v xml:space="preserve">Plaza San Francisco  </v>
      </c>
      <c r="M963" t="str">
        <f ca="1">INDEX(Rutas_Despiece!$H:$H,MATCH($F963,$D:$D,0))</f>
        <v>Zaragoza</v>
      </c>
      <c r="N963" t="str">
        <f ca="1">INDEX(Rutas_Despiece!$I:$I,MATCH($F963,$D:$D,0))</f>
        <v>Zaragoza, España</v>
      </c>
      <c r="O963" t="str">
        <f ca="1">INDEX(Rutas_Despiece!$L:$L,MATCH($F963,$D:$D,0))</f>
        <v>Kiosco Prensa - Pd. Bus</v>
      </c>
      <c r="P963" s="39" t="str">
        <f ca="1">Rutas_Despiece!M963</f>
        <v>Vuelta</v>
      </c>
      <c r="Q963" s="39" t="str">
        <f ca="1">Rutas_Despiece!N963</f>
        <v/>
      </c>
      <c r="R963" s="39" t="str">
        <f ca="1">Rutas_Despiece!O963</f>
        <v/>
      </c>
      <c r="S963" s="39" t="str">
        <f ca="1">Rutas_Despiece!P963</f>
        <v/>
      </c>
      <c r="T963" s="39" t="str">
        <f ca="1">Rutas_Despiece!Q963</f>
        <v/>
      </c>
    </row>
    <row r="964" spans="1:20" x14ac:dyDescent="0.25">
      <c r="A964">
        <f ca="1">IF(Rutas_Despiece!A964&lt;&gt;Rutas_Despiece!A963,1,0)</f>
        <v>0</v>
      </c>
      <c r="B964" s="69" t="s">
        <v>1174</v>
      </c>
      <c r="C964">
        <f t="shared" ca="1" si="61"/>
        <v>1</v>
      </c>
      <c r="D964">
        <f t="shared" ref="D964:D1027" ca="1" si="62">D963+C964</f>
        <v>916</v>
      </c>
      <c r="E964">
        <f t="shared" ca="1" si="60"/>
        <v>990</v>
      </c>
      <c r="F964">
        <f t="shared" ref="F964:F1027" ca="1" si="63">IF(F963&lt;E964,F963+1,"")</f>
        <v>961</v>
      </c>
      <c r="G964" t="str">
        <f ca="1">INDEX(Rutas_Despiece!C:C,MATCH($F964,$D:$D,0))</f>
        <v>Rutas_Habituales_Central</v>
      </c>
      <c r="H964" t="str">
        <f ca="1">INDEX(Rutas_Despiece!$D:$D,MATCH($F964,$D:$D,0))</f>
        <v>Ruta 15_16</v>
      </c>
      <c r="I964">
        <f ca="1">INDEX(Rutas_Despiece!$J:$J,MATCH($F964,$D:$D,0))</f>
        <v>41.639068000000002</v>
      </c>
      <c r="J964">
        <f ca="1">INDEX(Rutas_Despiece!$K:$K,MATCH($F964,$D:$D,0))</f>
        <v>-0.90578499999999995</v>
      </c>
      <c r="L964" t="str">
        <f ca="1">INDEX(Rutas_Despiece!$F:$F,MATCH($F964,$D:$D,0))&amp;" "&amp;INDEX(Rutas_Despiece!$G:$G,MATCH($F964,$D:$D,0))</f>
        <v xml:space="preserve">Condes de Aragón nº 14 </v>
      </c>
      <c r="M964" t="str">
        <f ca="1">INDEX(Rutas_Despiece!$H:$H,MATCH($F964,$D:$D,0))</f>
        <v>Zaragoza</v>
      </c>
      <c r="N964" t="str">
        <f ca="1">INDEX(Rutas_Despiece!$I:$I,MATCH($F964,$D:$D,0))</f>
        <v>Zaragoza, España</v>
      </c>
      <c r="O964" t="str">
        <f ca="1">INDEX(Rutas_Despiece!$L:$L,MATCH($F964,$D:$D,0))</f>
        <v>Pd. Bus</v>
      </c>
      <c r="P964" s="39" t="str">
        <f ca="1">Rutas_Despiece!M964</f>
        <v>Vuelta</v>
      </c>
      <c r="Q964" s="39" t="str">
        <f ca="1">Rutas_Despiece!N964</f>
        <v/>
      </c>
      <c r="R964" s="39" t="str">
        <f ca="1">Rutas_Despiece!O964</f>
        <v/>
      </c>
      <c r="S964" s="39" t="str">
        <f ca="1">Rutas_Despiece!P964</f>
        <v/>
      </c>
      <c r="T964" s="39" t="str">
        <f ca="1">Rutas_Despiece!Q964</f>
        <v/>
      </c>
    </row>
    <row r="965" spans="1:20" x14ac:dyDescent="0.25">
      <c r="A965">
        <f ca="1">IF(Rutas_Despiece!A965&lt;&gt;Rutas_Despiece!A964,1,0)</f>
        <v>1</v>
      </c>
      <c r="B965" s="69" t="s">
        <v>1174</v>
      </c>
      <c r="C965">
        <f t="shared" ca="1" si="61"/>
        <v>0</v>
      </c>
      <c r="D965">
        <f t="shared" ca="1" si="62"/>
        <v>916</v>
      </c>
      <c r="E965">
        <f t="shared" ref="E965:E1028" ca="1" si="64">E964</f>
        <v>990</v>
      </c>
      <c r="F965">
        <f t="shared" ca="1" si="63"/>
        <v>962</v>
      </c>
      <c r="G965" t="str">
        <f ca="1">INDEX(Rutas_Despiece!C:C,MATCH($F965,$D:$D,0))</f>
        <v>Rutas_Habituales_Central</v>
      </c>
      <c r="H965" t="str">
        <f ca="1">INDEX(Rutas_Despiece!$D:$D,MATCH($F965,$D:$D,0))</f>
        <v>Ruta 15_16</v>
      </c>
      <c r="I965">
        <f ca="1">INDEX(Rutas_Despiece!$J:$J,MATCH($F965,$D:$D,0))</f>
        <v>41.641230999999998</v>
      </c>
      <c r="J965">
        <f ca="1">INDEX(Rutas_Despiece!$K:$K,MATCH($F965,$D:$D,0))</f>
        <v>-0.90834400000000004</v>
      </c>
      <c r="L965" t="str">
        <f ca="1">INDEX(Rutas_Despiece!$F:$F,MATCH($F965,$D:$D,0))&amp;" "&amp;INDEX(Rutas_Despiece!$G:$G,MATCH($F965,$D:$D,0))</f>
        <v>Juan Carlos I nº 39</v>
      </c>
      <c r="M965" t="str">
        <f ca="1">INDEX(Rutas_Despiece!$H:$H,MATCH($F965,$D:$D,0))</f>
        <v>Zaragoza</v>
      </c>
      <c r="N965" t="str">
        <f ca="1">INDEX(Rutas_Despiece!$I:$I,MATCH($F965,$D:$D,0))</f>
        <v>Zaragoza, España</v>
      </c>
      <c r="O965">
        <f ca="1">INDEX(Rutas_Despiece!$L:$L,MATCH($F965,$D:$D,0))</f>
        <v>0</v>
      </c>
      <c r="P965" s="39" t="str">
        <f ca="1">Rutas_Despiece!M965</f>
        <v>Ida</v>
      </c>
      <c r="Q965" s="39" t="str">
        <f ca="1">Rutas_Despiece!N965</f>
        <v/>
      </c>
      <c r="R965" s="39">
        <f ca="1">Rutas_Despiece!O965</f>
        <v>0</v>
      </c>
      <c r="S965" s="39">
        <f ca="1">Rutas_Despiece!P965</f>
        <v>0</v>
      </c>
      <c r="T965" s="39">
        <f ca="1">Rutas_Despiece!Q965</f>
        <v>0</v>
      </c>
    </row>
    <row r="966" spans="1:20" x14ac:dyDescent="0.25">
      <c r="A966">
        <f ca="1">IF(Rutas_Despiece!A966&lt;&gt;Rutas_Despiece!A965,1,0)</f>
        <v>0</v>
      </c>
      <c r="B966" s="69" t="s">
        <v>1174</v>
      </c>
      <c r="C966">
        <f t="shared" ca="1" si="61"/>
        <v>1</v>
      </c>
      <c r="D966">
        <f t="shared" ca="1" si="62"/>
        <v>917</v>
      </c>
      <c r="E966">
        <f t="shared" ca="1" si="64"/>
        <v>990</v>
      </c>
      <c r="F966">
        <f t="shared" ca="1" si="63"/>
        <v>963</v>
      </c>
      <c r="G966" t="str">
        <f ca="1">INDEX(Rutas_Despiece!C:C,MATCH($F966,$D:$D,0))</f>
        <v>Rutas_Habituales_Central</v>
      </c>
      <c r="H966" t="str">
        <f ca="1">INDEX(Rutas_Despiece!$D:$D,MATCH($F966,$D:$D,0))</f>
        <v>Ruta 15_16</v>
      </c>
      <c r="I966">
        <f ca="1">INDEX(Rutas_Despiece!$J:$J,MATCH($F966,$D:$D,0))</f>
        <v>41.645200000000003</v>
      </c>
      <c r="J966">
        <f ca="1">INDEX(Rutas_Despiece!$K:$K,MATCH($F966,$D:$D,0))</f>
        <v>-0.91062200000000004</v>
      </c>
      <c r="L966" t="str">
        <f ca="1">INDEX(Rutas_Despiece!$F:$F,MATCH($F966,$D:$D,0))&amp;" "&amp;INDEX(Rutas_Despiece!$G:$G,MATCH($F966,$D:$D,0))</f>
        <v>Juan Carlos I nº 3</v>
      </c>
      <c r="M966" t="str">
        <f ca="1">INDEX(Rutas_Despiece!$H:$H,MATCH($F966,$D:$D,0))</f>
        <v>Zaragoza</v>
      </c>
      <c r="N966" t="str">
        <f ca="1">INDEX(Rutas_Despiece!$I:$I,MATCH($F966,$D:$D,0))</f>
        <v>Zaragoza, España</v>
      </c>
      <c r="O966">
        <f ca="1">INDEX(Rutas_Despiece!$L:$L,MATCH($F966,$D:$D,0))</f>
        <v>0</v>
      </c>
      <c r="P966" s="39" t="str">
        <f ca="1">Rutas_Despiece!M966</f>
        <v>Ida</v>
      </c>
      <c r="Q966" s="39" t="str">
        <f ca="1">Rutas_Despiece!N966</f>
        <v>06:55</v>
      </c>
      <c r="R966" s="39">
        <f ca="1">Rutas_Despiece!O966</f>
        <v>0</v>
      </c>
      <c r="S966" s="39">
        <f ca="1">Rutas_Despiece!P966</f>
        <v>0</v>
      </c>
      <c r="T966" s="39">
        <f ca="1">Rutas_Despiece!Q966</f>
        <v>0</v>
      </c>
    </row>
    <row r="967" spans="1:20" x14ac:dyDescent="0.25">
      <c r="A967">
        <f ca="1">IF(Rutas_Despiece!A967&lt;&gt;Rutas_Despiece!A966,1,0)</f>
        <v>0</v>
      </c>
      <c r="B967" s="69" t="s">
        <v>1174</v>
      </c>
      <c r="C967">
        <f t="shared" ca="1" si="61"/>
        <v>1</v>
      </c>
      <c r="D967">
        <f t="shared" ca="1" si="62"/>
        <v>918</v>
      </c>
      <c r="E967">
        <f t="shared" ca="1" si="64"/>
        <v>990</v>
      </c>
      <c r="F967">
        <f t="shared" ca="1" si="63"/>
        <v>964</v>
      </c>
      <c r="G967" t="str">
        <f ca="1">INDEX(Rutas_Despiece!C:C,MATCH($F967,$D:$D,0))</f>
        <v>Rutas_Habituales_Central</v>
      </c>
      <c r="H967" t="str">
        <f ca="1">INDEX(Rutas_Despiece!$D:$D,MATCH($F967,$D:$D,0))</f>
        <v>Ruta 15_16</v>
      </c>
      <c r="I967">
        <f ca="1">INDEX(Rutas_Despiece!$J:$J,MATCH($F967,$D:$D,0))</f>
        <v>41.648414000000002</v>
      </c>
      <c r="J967">
        <f ca="1">INDEX(Rutas_Despiece!$K:$K,MATCH($F967,$D:$D,0))</f>
        <v>-0.90841000000000005</v>
      </c>
      <c r="L967" t="str">
        <f ca="1">INDEX(Rutas_Despiece!$F:$F,MATCH($F967,$D:$D,0))&amp;" "&amp;INDEX(Rutas_Despiece!$G:$G,MATCH($F967,$D:$D,0))</f>
        <v xml:space="preserve">Vía Univérsitas nº 44 </v>
      </c>
      <c r="M967" t="str">
        <f ca="1">INDEX(Rutas_Despiece!$H:$H,MATCH($F967,$D:$D,0))</f>
        <v>Zaragoza</v>
      </c>
      <c r="N967" t="str">
        <f ca="1">INDEX(Rutas_Despiece!$I:$I,MATCH($F967,$D:$D,0))</f>
        <v>Zaragoza, España</v>
      </c>
      <c r="O967" t="str">
        <f ca="1">INDEX(Rutas_Despiece!$L:$L,MATCH($F967,$D:$D,0))</f>
        <v>Pd. Bus</v>
      </c>
      <c r="P967" s="39" t="str">
        <f ca="1">Rutas_Despiece!M967</f>
        <v>Ida</v>
      </c>
      <c r="Q967" s="39" t="str">
        <f ca="1">Rutas_Despiece!N967</f>
        <v>06:56</v>
      </c>
      <c r="R967" s="39">
        <f ca="1">Rutas_Despiece!O967</f>
        <v>0</v>
      </c>
      <c r="S967" s="39">
        <f ca="1">Rutas_Despiece!P967</f>
        <v>0</v>
      </c>
      <c r="T967" s="39">
        <f ca="1">Rutas_Despiece!Q967</f>
        <v>0</v>
      </c>
    </row>
    <row r="968" spans="1:20" x14ac:dyDescent="0.25">
      <c r="A968">
        <f ca="1">IF(Rutas_Despiece!A968&lt;&gt;Rutas_Despiece!A967,1,0)</f>
        <v>0</v>
      </c>
      <c r="B968" s="69" t="s">
        <v>1174</v>
      </c>
      <c r="C968">
        <f t="shared" ca="1" si="61"/>
        <v>1</v>
      </c>
      <c r="D968">
        <f t="shared" ca="1" si="62"/>
        <v>919</v>
      </c>
      <c r="E968">
        <f t="shared" ca="1" si="64"/>
        <v>990</v>
      </c>
      <c r="F968">
        <f t="shared" ca="1" si="63"/>
        <v>965</v>
      </c>
      <c r="G968" t="str">
        <f ca="1">INDEX(Rutas_Despiece!C:C,MATCH($F968,$D:$D,0))</f>
        <v>Rutas_Habituales_Central</v>
      </c>
      <c r="H968" t="str">
        <f ca="1">INDEX(Rutas_Despiece!$D:$D,MATCH($F968,$D:$D,0))</f>
        <v>Ruta 16_16</v>
      </c>
      <c r="I968">
        <f ca="1">INDEX(Rutas_Despiece!$J:$J,MATCH($F968,$D:$D,0))</f>
        <v>41.624293399999999</v>
      </c>
      <c r="J968">
        <f ca="1">INDEX(Rutas_Despiece!$K:$K,MATCH($F968,$D:$D,0))</f>
        <v>-0.95748659999999997</v>
      </c>
      <c r="L968" t="str">
        <f ca="1">INDEX(Rutas_Despiece!$F:$F,MATCH($F968,$D:$D,0))&amp;" "&amp;INDEX(Rutas_Despiece!$G:$G,MATCH($F968,$D:$D,0))</f>
        <v xml:space="preserve">Avd. Cañones de Zaragoza  </v>
      </c>
      <c r="M968" t="str">
        <f ca="1">INDEX(Rutas_Despiece!$H:$H,MATCH($F968,$D:$D,0))</f>
        <v>Zaragoza</v>
      </c>
      <c r="N968" t="str">
        <f ca="1">INDEX(Rutas_Despiece!$I:$I,MATCH($F968,$D:$D,0))</f>
        <v>Zaragoza, España</v>
      </c>
      <c r="O968" t="str">
        <f ca="1">INDEX(Rutas_Despiece!$L:$L,MATCH($F968,$D:$D,0))</f>
        <v>Esq. Avd. El cierzo</v>
      </c>
      <c r="P968" s="39" t="str">
        <f ca="1">Rutas_Despiece!M968</f>
        <v>Ida</v>
      </c>
      <c r="Q968" s="39" t="str">
        <f ca="1">Rutas_Despiece!N968</f>
        <v>06:58</v>
      </c>
      <c r="R968" s="39">
        <f ca="1">Rutas_Despiece!O968</f>
        <v>0</v>
      </c>
      <c r="S968" s="39">
        <f ca="1">Rutas_Despiece!P968</f>
        <v>0</v>
      </c>
      <c r="T968" s="39">
        <f ca="1">Rutas_Despiece!Q968</f>
        <v>0</v>
      </c>
    </row>
    <row r="969" spans="1:20" x14ac:dyDescent="0.25">
      <c r="A969">
        <f ca="1">IF(Rutas_Despiece!A969&lt;&gt;Rutas_Despiece!A968,1,0)</f>
        <v>0</v>
      </c>
      <c r="B969" s="69" t="s">
        <v>1174</v>
      </c>
      <c r="C969">
        <f t="shared" ca="1" si="61"/>
        <v>1</v>
      </c>
      <c r="D969">
        <f t="shared" ca="1" si="62"/>
        <v>920</v>
      </c>
      <c r="E969">
        <f t="shared" ca="1" si="64"/>
        <v>990</v>
      </c>
      <c r="F969">
        <f t="shared" ca="1" si="63"/>
        <v>966</v>
      </c>
      <c r="G969" t="str">
        <f ca="1">INDEX(Rutas_Despiece!C:C,MATCH($F969,$D:$D,0))</f>
        <v>Rutas_Habituales_Central</v>
      </c>
      <c r="H969" t="str">
        <f ca="1">INDEX(Rutas_Despiece!$D:$D,MATCH($F969,$D:$D,0))</f>
        <v>Ruta 16_16</v>
      </c>
      <c r="I969">
        <f ca="1">INDEX(Rutas_Despiece!$J:$J,MATCH($F969,$D:$D,0))</f>
        <v>41.6207888</v>
      </c>
      <c r="J969">
        <f ca="1">INDEX(Rutas_Despiece!$K:$K,MATCH($F969,$D:$D,0))</f>
        <v>-0.95176369999999999</v>
      </c>
      <c r="L969" t="str">
        <f ca="1">INDEX(Rutas_Despiece!$F:$F,MATCH($F969,$D:$D,0))&amp;" "&amp;INDEX(Rutas_Despiece!$G:$G,MATCH($F969,$D:$D,0))</f>
        <v xml:space="preserve">Paseo de Los Arqueros  </v>
      </c>
      <c r="M969" t="str">
        <f ca="1">INDEX(Rutas_Despiece!$H:$H,MATCH($F969,$D:$D,0))</f>
        <v>Zaragoza</v>
      </c>
      <c r="N969" t="str">
        <f ca="1">INDEX(Rutas_Despiece!$I:$I,MATCH($F969,$D:$D,0))</f>
        <v>Zaragoza, España</v>
      </c>
      <c r="O969" t="str">
        <f ca="1">INDEX(Rutas_Despiece!$L:$L,MATCH($F969,$D:$D,0))</f>
        <v>Esq. Peña Telera</v>
      </c>
      <c r="P969" s="39" t="str">
        <f ca="1">Rutas_Despiece!M969</f>
        <v>Ida</v>
      </c>
      <c r="Q969" s="39" t="str">
        <f ca="1">Rutas_Despiece!N969</f>
        <v>07:00</v>
      </c>
      <c r="R969" s="39">
        <f ca="1">Rutas_Despiece!O969</f>
        <v>0</v>
      </c>
      <c r="S969" s="39">
        <f ca="1">Rutas_Despiece!P969</f>
        <v>0</v>
      </c>
      <c r="T969" s="39">
        <f ca="1">Rutas_Despiece!Q969</f>
        <v>0</v>
      </c>
    </row>
    <row r="970" spans="1:20" x14ac:dyDescent="0.25">
      <c r="A970">
        <f ca="1">IF(Rutas_Despiece!A970&lt;&gt;Rutas_Despiece!A969,1,0)</f>
        <v>0</v>
      </c>
      <c r="B970" s="69" t="s">
        <v>1174</v>
      </c>
      <c r="C970">
        <f t="shared" ca="1" si="61"/>
        <v>1</v>
      </c>
      <c r="D970">
        <f t="shared" ca="1" si="62"/>
        <v>921</v>
      </c>
      <c r="E970">
        <f t="shared" ca="1" si="64"/>
        <v>990</v>
      </c>
      <c r="F970">
        <f t="shared" ca="1" si="63"/>
        <v>967</v>
      </c>
      <c r="G970" t="str">
        <f ca="1">INDEX(Rutas_Despiece!C:C,MATCH($F970,$D:$D,0))</f>
        <v>Rutas_Habituales_Central</v>
      </c>
      <c r="H970" t="str">
        <f ca="1">INDEX(Rutas_Despiece!$D:$D,MATCH($F970,$D:$D,0))</f>
        <v>Ruta 16_16</v>
      </c>
      <c r="I970">
        <f ca="1">INDEX(Rutas_Despiece!$J:$J,MATCH($F970,$D:$D,0))</f>
        <v>41.621397999999999</v>
      </c>
      <c r="J970">
        <f ca="1">INDEX(Rutas_Despiece!$K:$K,MATCH($F970,$D:$D,0))</f>
        <v>-0.94649799999999995</v>
      </c>
      <c r="L970" t="str">
        <f ca="1">INDEX(Rutas_Despiece!$F:$F,MATCH($F970,$D:$D,0))&amp;" "&amp;INDEX(Rutas_Despiece!$G:$G,MATCH($F970,$D:$D,0))</f>
        <v>Salomón y la Reina de Saba nº 36</v>
      </c>
      <c r="M970" t="str">
        <f ca="1">INDEX(Rutas_Despiece!$H:$H,MATCH($F970,$D:$D,0))</f>
        <v>Zaragoza</v>
      </c>
      <c r="N970" t="str">
        <f ca="1">INDEX(Rutas_Despiece!$I:$I,MATCH($F970,$D:$D,0))</f>
        <v>Zaragoza, España</v>
      </c>
      <c r="O970">
        <f ca="1">INDEX(Rutas_Despiece!$L:$L,MATCH($F970,$D:$D,0))</f>
        <v>0</v>
      </c>
      <c r="P970" s="39" t="str">
        <f ca="1">Rutas_Despiece!M970</f>
        <v>Ida</v>
      </c>
      <c r="Q970" s="39" t="str">
        <f ca="1">Rutas_Despiece!N970</f>
        <v>07:01</v>
      </c>
      <c r="R970" s="39">
        <f ca="1">Rutas_Despiece!O970</f>
        <v>0</v>
      </c>
      <c r="S970" s="39">
        <f ca="1">Rutas_Despiece!P970</f>
        <v>0</v>
      </c>
      <c r="T970" s="39">
        <f ca="1">Rutas_Despiece!Q970</f>
        <v>0</v>
      </c>
    </row>
    <row r="971" spans="1:20" x14ac:dyDescent="0.25">
      <c r="A971">
        <f ca="1">IF(Rutas_Despiece!A971&lt;&gt;Rutas_Despiece!A970,1,0)</f>
        <v>0</v>
      </c>
      <c r="B971" s="69" t="s">
        <v>1174</v>
      </c>
      <c r="C971">
        <f t="shared" ca="1" si="61"/>
        <v>1</v>
      </c>
      <c r="D971">
        <f t="shared" ca="1" si="62"/>
        <v>922</v>
      </c>
      <c r="E971">
        <f t="shared" ca="1" si="64"/>
        <v>990</v>
      </c>
      <c r="F971">
        <f t="shared" ca="1" si="63"/>
        <v>968</v>
      </c>
      <c r="G971" t="str">
        <f ca="1">INDEX(Rutas_Despiece!C:C,MATCH($F971,$D:$D,0))</f>
        <v>Rutas_Habituales_Central</v>
      </c>
      <c r="H971" t="str">
        <f ca="1">INDEX(Rutas_Despiece!$D:$D,MATCH($F971,$D:$D,0))</f>
        <v>Ruta 16_16</v>
      </c>
      <c r="I971">
        <f ca="1">INDEX(Rutas_Despiece!$J:$J,MATCH($F971,$D:$D,0))</f>
        <v>41.619638299999998</v>
      </c>
      <c r="J971">
        <f ca="1">INDEX(Rutas_Despiece!$K:$K,MATCH($F971,$D:$D,0))</f>
        <v>-0.93080660000000004</v>
      </c>
      <c r="L971" t="str">
        <f ca="1">INDEX(Rutas_Despiece!$F:$F,MATCH($F971,$D:$D,0))&amp;" "&amp;INDEX(Rutas_Despiece!$G:$G,MATCH($F971,$D:$D,0))</f>
        <v xml:space="preserve">Avd. Casablanca  </v>
      </c>
      <c r="M971" t="str">
        <f ca="1">INDEX(Rutas_Despiece!$H:$H,MATCH($F971,$D:$D,0))</f>
        <v>Zaragoza</v>
      </c>
      <c r="N971" t="str">
        <f ca="1">INDEX(Rutas_Despiece!$I:$I,MATCH($F971,$D:$D,0))</f>
        <v>Zaragoza, España</v>
      </c>
      <c r="O971" t="str">
        <f ca="1">INDEX(Rutas_Despiece!$L:$L,MATCH($F971,$D:$D,0))</f>
        <v>Frente nº 26 - Telepizza</v>
      </c>
      <c r="P971" s="39" t="str">
        <f ca="1">Rutas_Despiece!M971</f>
        <v>Ida</v>
      </c>
      <c r="Q971" s="39" t="str">
        <f ca="1">Rutas_Despiece!N971</f>
        <v>07:04</v>
      </c>
      <c r="R971" s="39">
        <f ca="1">Rutas_Despiece!O971</f>
        <v>0</v>
      </c>
      <c r="S971" s="39">
        <f ca="1">Rutas_Despiece!P971</f>
        <v>0</v>
      </c>
      <c r="T971" s="39">
        <f ca="1">Rutas_Despiece!Q971</f>
        <v>0</v>
      </c>
    </row>
    <row r="972" spans="1:20" x14ac:dyDescent="0.25">
      <c r="A972">
        <f ca="1">IF(Rutas_Despiece!A972&lt;&gt;Rutas_Despiece!A971,1,0)</f>
        <v>0</v>
      </c>
      <c r="B972" s="69" t="s">
        <v>1174</v>
      </c>
      <c r="C972">
        <f t="shared" ca="1" si="61"/>
        <v>1</v>
      </c>
      <c r="D972">
        <f t="shared" ca="1" si="62"/>
        <v>923</v>
      </c>
      <c r="E972">
        <f t="shared" ca="1" si="64"/>
        <v>990</v>
      </c>
      <c r="F972">
        <f t="shared" ca="1" si="63"/>
        <v>969</v>
      </c>
      <c r="G972" t="str">
        <f ca="1">INDEX(Rutas_Despiece!C:C,MATCH($F972,$D:$D,0))</f>
        <v>Rutas_Habituales_Central</v>
      </c>
      <c r="H972" t="str">
        <f ca="1">INDEX(Rutas_Despiece!$D:$D,MATCH($F972,$D:$D,0))</f>
        <v>Ruta 16_16</v>
      </c>
      <c r="I972">
        <f ca="1">INDEX(Rutas_Despiece!$J:$J,MATCH($F972,$D:$D,0))</f>
        <v>41.617260999999999</v>
      </c>
      <c r="J972">
        <f ca="1">INDEX(Rutas_Despiece!$K:$K,MATCH($F972,$D:$D,0))</f>
        <v>-0.92414099999999999</v>
      </c>
      <c r="L972" t="str">
        <f ca="1">INDEX(Rutas_Despiece!$F:$F,MATCH($F972,$D:$D,0))&amp;" "&amp;INDEX(Rutas_Despiece!$G:$G,MATCH($F972,$D:$D,0))</f>
        <v xml:space="preserve">Viridiana nº 26 </v>
      </c>
      <c r="M972" t="str">
        <f ca="1">INDEX(Rutas_Despiece!$H:$H,MATCH($F972,$D:$D,0))</f>
        <v>Zaragoza</v>
      </c>
      <c r="N972" t="str">
        <f ca="1">INDEX(Rutas_Despiece!$I:$I,MATCH($F972,$D:$D,0))</f>
        <v>Zaragoza, España</v>
      </c>
      <c r="O972" t="str">
        <f ca="1">INDEX(Rutas_Despiece!$L:$L,MATCH($F972,$D:$D,0))</f>
        <v>Pd. Bus</v>
      </c>
      <c r="P972" s="39" t="str">
        <f ca="1">Rutas_Despiece!M972</f>
        <v>Ida</v>
      </c>
      <c r="Q972" s="39" t="str">
        <f ca="1">Rutas_Despiece!N972</f>
        <v>07:13</v>
      </c>
      <c r="R972" s="39">
        <f ca="1">Rutas_Despiece!O972</f>
        <v>0</v>
      </c>
      <c r="S972" s="39">
        <f ca="1">Rutas_Despiece!P972</f>
        <v>0</v>
      </c>
      <c r="T972" s="39">
        <f ca="1">Rutas_Despiece!Q972</f>
        <v>0</v>
      </c>
    </row>
    <row r="973" spans="1:20" x14ac:dyDescent="0.25">
      <c r="A973">
        <f ca="1">IF(Rutas_Despiece!A973&lt;&gt;Rutas_Despiece!A972,1,0)</f>
        <v>0</v>
      </c>
      <c r="B973" s="69" t="s">
        <v>1174</v>
      </c>
      <c r="C973">
        <f t="shared" ca="1" si="61"/>
        <v>1</v>
      </c>
      <c r="D973">
        <f t="shared" ca="1" si="62"/>
        <v>924</v>
      </c>
      <c r="E973">
        <f t="shared" ca="1" si="64"/>
        <v>990</v>
      </c>
      <c r="F973">
        <f t="shared" ca="1" si="63"/>
        <v>970</v>
      </c>
      <c r="G973" t="str">
        <f ca="1">INDEX(Rutas_Despiece!C:C,MATCH($F973,$D:$D,0))</f>
        <v>Rutas_Habituales_Central</v>
      </c>
      <c r="H973" t="str">
        <f ca="1">INDEX(Rutas_Despiece!$D:$D,MATCH($F973,$D:$D,0))</f>
        <v>Ruta 16_16</v>
      </c>
      <c r="I973">
        <f ca="1">INDEX(Rutas_Despiece!$J:$J,MATCH($F973,$D:$D,0))</f>
        <v>41.618592999999997</v>
      </c>
      <c r="J973">
        <f ca="1">INDEX(Rutas_Despiece!$K:$K,MATCH($F973,$D:$D,0))</f>
        <v>-0.92257199999999995</v>
      </c>
      <c r="L973" t="str">
        <f ca="1">INDEX(Rutas_Despiece!$F:$F,MATCH($F973,$D:$D,0))&amp;" "&amp;INDEX(Rutas_Despiece!$G:$G,MATCH($F973,$D:$D,0))</f>
        <v xml:space="preserve">Paseo de los Olvidados nº 49 </v>
      </c>
      <c r="M973" t="str">
        <f ca="1">INDEX(Rutas_Despiece!$H:$H,MATCH($F973,$D:$D,0))</f>
        <v>Zaragoza</v>
      </c>
      <c r="N973" t="str">
        <f ca="1">INDEX(Rutas_Despiece!$I:$I,MATCH($F973,$D:$D,0))</f>
        <v>Zaragoza, España</v>
      </c>
      <c r="O973" t="str">
        <f ca="1">INDEX(Rutas_Despiece!$L:$L,MATCH($F973,$D:$D,0))</f>
        <v>Pd. Bus</v>
      </c>
      <c r="P973" s="39" t="str">
        <f ca="1">Rutas_Despiece!M973</f>
        <v>Ida</v>
      </c>
      <c r="Q973" s="39" t="str">
        <f ca="1">Rutas_Despiece!N973</f>
        <v>07:14</v>
      </c>
      <c r="R973" s="39">
        <f ca="1">Rutas_Despiece!O973</f>
        <v>0</v>
      </c>
      <c r="S973" s="39">
        <f ca="1">Rutas_Despiece!P973</f>
        <v>0</v>
      </c>
      <c r="T973" s="39">
        <f ca="1">Rutas_Despiece!Q973</f>
        <v>0</v>
      </c>
    </row>
    <row r="974" spans="1:20" x14ac:dyDescent="0.25">
      <c r="A974">
        <f ca="1">IF(Rutas_Despiece!A974&lt;&gt;Rutas_Despiece!A973,1,0)</f>
        <v>0</v>
      </c>
      <c r="B974" s="69" t="s">
        <v>1174</v>
      </c>
      <c r="C974">
        <f t="shared" ca="1" si="61"/>
        <v>1</v>
      </c>
      <c r="D974">
        <f t="shared" ca="1" si="62"/>
        <v>925</v>
      </c>
      <c r="E974">
        <f t="shared" ca="1" si="64"/>
        <v>990</v>
      </c>
      <c r="F974">
        <f t="shared" ca="1" si="63"/>
        <v>971</v>
      </c>
      <c r="G974" t="str">
        <f ca="1">INDEX(Rutas_Despiece!C:C,MATCH($F974,$D:$D,0))</f>
        <v>Rutas_Habituales_Central</v>
      </c>
      <c r="H974" t="str">
        <f ca="1">INDEX(Rutas_Despiece!$D:$D,MATCH($F974,$D:$D,0))</f>
        <v>Ruta 16_16</v>
      </c>
      <c r="I974">
        <f ca="1">INDEX(Rutas_Despiece!$J:$J,MATCH($F974,$D:$D,0))</f>
        <v>41.620918000000003</v>
      </c>
      <c r="J974">
        <f ca="1">INDEX(Rutas_Despiece!$K:$K,MATCH($F974,$D:$D,0))</f>
        <v>-0.920103</v>
      </c>
      <c r="L974" t="str">
        <f ca="1">INDEX(Rutas_Despiece!$F:$F,MATCH($F974,$D:$D,0))&amp;" "&amp;INDEX(Rutas_Despiece!$G:$G,MATCH($F974,$D:$D,0))</f>
        <v xml:space="preserve">Paseo de los Olvidados nº 23 </v>
      </c>
      <c r="M974" t="str">
        <f ca="1">INDEX(Rutas_Despiece!$H:$H,MATCH($F974,$D:$D,0))</f>
        <v>Zaragoza</v>
      </c>
      <c r="N974" t="str">
        <f ca="1">INDEX(Rutas_Despiece!$I:$I,MATCH($F974,$D:$D,0))</f>
        <v>Zaragoza, España</v>
      </c>
      <c r="O974" t="str">
        <f ca="1">INDEX(Rutas_Despiece!$L:$L,MATCH($F974,$D:$D,0))</f>
        <v>Esq. Quimera del Oro</v>
      </c>
      <c r="P974" s="39" t="str">
        <f ca="1">Rutas_Despiece!M974</f>
        <v>Ida</v>
      </c>
      <c r="Q974" s="39" t="str">
        <f ca="1">Rutas_Despiece!N974</f>
        <v>07:15</v>
      </c>
      <c r="R974" s="39">
        <f ca="1">Rutas_Despiece!O974</f>
        <v>0</v>
      </c>
      <c r="S974" s="39">
        <f ca="1">Rutas_Despiece!P974</f>
        <v>0</v>
      </c>
      <c r="T974" s="39">
        <f ca="1">Rutas_Despiece!Q974</f>
        <v>0</v>
      </c>
    </row>
    <row r="975" spans="1:20" x14ac:dyDescent="0.25">
      <c r="A975">
        <f ca="1">IF(Rutas_Despiece!A975&lt;&gt;Rutas_Despiece!A974,1,0)</f>
        <v>0</v>
      </c>
      <c r="B975" s="69" t="s">
        <v>1174</v>
      </c>
      <c r="C975">
        <f t="shared" ca="1" si="61"/>
        <v>1</v>
      </c>
      <c r="D975">
        <f t="shared" ca="1" si="62"/>
        <v>926</v>
      </c>
      <c r="E975">
        <f t="shared" ca="1" si="64"/>
        <v>990</v>
      </c>
      <c r="F975">
        <f t="shared" ca="1" si="63"/>
        <v>972</v>
      </c>
      <c r="G975" t="str">
        <f ca="1">INDEX(Rutas_Despiece!C:C,MATCH($F975,$D:$D,0))</f>
        <v>Rutas_Habituales_Central</v>
      </c>
      <c r="H975" t="str">
        <f ca="1">INDEX(Rutas_Despiece!$D:$D,MATCH($F975,$D:$D,0))</f>
        <v>Ruta 16_16</v>
      </c>
      <c r="I975">
        <f ca="1">INDEX(Rutas_Despiece!$J:$J,MATCH($F975,$D:$D,0))</f>
        <v>41.622502599999997</v>
      </c>
      <c r="J975">
        <f ca="1">INDEX(Rutas_Despiece!$K:$K,MATCH($F975,$D:$D,0))</f>
        <v>-0.92656470000000002</v>
      </c>
      <c r="L975" t="str">
        <f ca="1">INDEX(Rutas_Despiece!$F:$F,MATCH($F975,$D:$D,0))&amp;" "&amp;INDEX(Rutas_Despiece!$G:$G,MATCH($F975,$D:$D,0))</f>
        <v xml:space="preserve">Cantando bajo la lluvia  </v>
      </c>
      <c r="M975" t="str">
        <f ca="1">INDEX(Rutas_Despiece!$H:$H,MATCH($F975,$D:$D,0))</f>
        <v>Zaragoza</v>
      </c>
      <c r="N975" t="str">
        <f ca="1">INDEX(Rutas_Despiece!$I:$I,MATCH($F975,$D:$D,0))</f>
        <v>Zaragoza, España</v>
      </c>
      <c r="O975" t="str">
        <f ca="1">INDEX(Rutas_Despiece!$L:$L,MATCH($F975,$D:$D,0))</f>
        <v>Esq. Manhattan</v>
      </c>
      <c r="P975" s="39" t="str">
        <f ca="1">Rutas_Despiece!M975</f>
        <v>Ida</v>
      </c>
      <c r="Q975" s="39" t="str">
        <f ca="1">Rutas_Despiece!N975</f>
        <v>07:16</v>
      </c>
      <c r="R975" s="39">
        <f ca="1">Rutas_Despiece!O975</f>
        <v>0</v>
      </c>
      <c r="S975" s="39">
        <f ca="1">Rutas_Despiece!P975</f>
        <v>0</v>
      </c>
      <c r="T975" s="39">
        <f ca="1">Rutas_Despiece!Q975</f>
        <v>0</v>
      </c>
    </row>
    <row r="976" spans="1:20" x14ac:dyDescent="0.25">
      <c r="A976">
        <f ca="1">IF(Rutas_Despiece!A976&lt;&gt;Rutas_Despiece!A975,1,0)</f>
        <v>0</v>
      </c>
      <c r="B976" s="69" t="s">
        <v>1174</v>
      </c>
      <c r="C976">
        <f t="shared" ca="1" si="61"/>
        <v>1</v>
      </c>
      <c r="D976">
        <f t="shared" ca="1" si="62"/>
        <v>927</v>
      </c>
      <c r="E976">
        <f t="shared" ca="1" si="64"/>
        <v>990</v>
      </c>
      <c r="F976">
        <f t="shared" ca="1" si="63"/>
        <v>973</v>
      </c>
      <c r="G976" t="str">
        <f ca="1">INDEX(Rutas_Despiece!C:C,MATCH($F976,$D:$D,0))</f>
        <v>Rutas_Habituales_Central</v>
      </c>
      <c r="H976" t="str">
        <f ca="1">INDEX(Rutas_Despiece!$D:$D,MATCH($F976,$D:$D,0))</f>
        <v>Ruta 16_16</v>
      </c>
      <c r="I976">
        <f ca="1">INDEX(Rutas_Despiece!$J:$J,MATCH($F976,$D:$D,0))</f>
        <v>41.624306300000001</v>
      </c>
      <c r="J976">
        <f ca="1">INDEX(Rutas_Despiece!$K:$K,MATCH($F976,$D:$D,0))</f>
        <v>-0.93296639999999997</v>
      </c>
      <c r="L976" t="str">
        <f ca="1">INDEX(Rutas_Despiece!$F:$F,MATCH($F976,$D:$D,0))&amp;" "&amp;INDEX(Rutas_Despiece!$G:$G,MATCH($F976,$D:$D,0))</f>
        <v xml:space="preserve">Cantando bajo la lluvia  </v>
      </c>
      <c r="M976" t="str">
        <f ca="1">INDEX(Rutas_Despiece!$H:$H,MATCH($F976,$D:$D,0))</f>
        <v>Zaragoza</v>
      </c>
      <c r="N976" t="str">
        <f ca="1">INDEX(Rutas_Despiece!$I:$I,MATCH($F976,$D:$D,0))</f>
        <v>Zaragoza, España</v>
      </c>
      <c r="O976" t="str">
        <f ca="1">INDEX(Rutas_Despiece!$L:$L,MATCH($F976,$D:$D,0))</f>
        <v>Esq. Lista de Schindler</v>
      </c>
      <c r="P976" s="39" t="str">
        <f ca="1">Rutas_Despiece!M976</f>
        <v>Ida</v>
      </c>
      <c r="Q976" s="39" t="str">
        <f ca="1">Rutas_Despiece!N976</f>
        <v>07:30</v>
      </c>
      <c r="R976" s="39">
        <f ca="1">Rutas_Despiece!O976</f>
        <v>0</v>
      </c>
      <c r="S976" s="39">
        <f ca="1">Rutas_Despiece!P976</f>
        <v>0</v>
      </c>
      <c r="T976" s="39">
        <f ca="1">Rutas_Despiece!Q976</f>
        <v>0</v>
      </c>
    </row>
    <row r="977" spans="1:20" x14ac:dyDescent="0.25">
      <c r="A977">
        <f ca="1">IF(Rutas_Despiece!A977&lt;&gt;Rutas_Despiece!A976,1,0)</f>
        <v>0</v>
      </c>
      <c r="B977" s="69" t="s">
        <v>1174</v>
      </c>
      <c r="C977">
        <f t="shared" ca="1" si="61"/>
        <v>1</v>
      </c>
      <c r="D977">
        <f t="shared" ca="1" si="62"/>
        <v>928</v>
      </c>
      <c r="E977">
        <f t="shared" ca="1" si="64"/>
        <v>990</v>
      </c>
      <c r="F977">
        <f t="shared" ca="1" si="63"/>
        <v>974</v>
      </c>
      <c r="G977" t="str">
        <f ca="1">INDEX(Rutas_Despiece!C:C,MATCH($F977,$D:$D,0))</f>
        <v>Rutas_Habituales_Central</v>
      </c>
      <c r="H977" t="str">
        <f ca="1">INDEX(Rutas_Despiece!$D:$D,MATCH($F977,$D:$D,0))</f>
        <v>Ruta 16_16</v>
      </c>
      <c r="I977">
        <f ca="1">INDEX(Rutas_Despiece!$J:$J,MATCH($F977,$D:$D,0))</f>
        <v>41.629389199999999</v>
      </c>
      <c r="J977">
        <f ca="1">INDEX(Rutas_Despiece!$K:$K,MATCH($F977,$D:$D,0))</f>
        <v>-0.93114920000000001</v>
      </c>
      <c r="L977" t="str">
        <f ca="1">INDEX(Rutas_Despiece!$F:$F,MATCH($F977,$D:$D,0))&amp;" "&amp;INDEX(Rutas_Despiece!$G:$G,MATCH($F977,$D:$D,0))</f>
        <v xml:space="preserve">Avd. Ilustración  </v>
      </c>
      <c r="M977" t="str">
        <f ca="1">INDEX(Rutas_Despiece!$H:$H,MATCH($F977,$D:$D,0))</f>
        <v>Zaragoza</v>
      </c>
      <c r="N977" t="str">
        <f ca="1">INDEX(Rutas_Despiece!$I:$I,MATCH($F977,$D:$D,0))</f>
        <v>Zaragoza, España</v>
      </c>
      <c r="O977" t="str">
        <f ca="1">INDEX(Rutas_Despiece!$L:$L,MATCH($F977,$D:$D,0))</f>
        <v>Esq. Tomás de Anzano - Pd. Bus</v>
      </c>
      <c r="P977" s="39" t="str">
        <f ca="1">Rutas_Despiece!M977</f>
        <v>Vuelta</v>
      </c>
      <c r="Q977" s="39" t="str">
        <f ca="1">Rutas_Despiece!N977</f>
        <v/>
      </c>
      <c r="R977" s="39" t="str">
        <f ca="1">Rutas_Despiece!O977</f>
        <v/>
      </c>
      <c r="S977" s="39" t="str">
        <f ca="1">Rutas_Despiece!P977</f>
        <v/>
      </c>
      <c r="T977" s="39" t="str">
        <f ca="1">Rutas_Despiece!Q977</f>
        <v/>
      </c>
    </row>
    <row r="978" spans="1:20" x14ac:dyDescent="0.25">
      <c r="A978">
        <f ca="1">IF(Rutas_Despiece!A978&lt;&gt;Rutas_Despiece!A977,1,0)</f>
        <v>0</v>
      </c>
      <c r="B978" s="69" t="s">
        <v>1174</v>
      </c>
      <c r="C978">
        <f t="shared" ca="1" si="61"/>
        <v>1</v>
      </c>
      <c r="D978">
        <f t="shared" ca="1" si="62"/>
        <v>929</v>
      </c>
      <c r="E978">
        <f t="shared" ca="1" si="64"/>
        <v>990</v>
      </c>
      <c r="F978">
        <f t="shared" ca="1" si="63"/>
        <v>975</v>
      </c>
      <c r="G978" t="str">
        <f ca="1">INDEX(Rutas_Despiece!C:C,MATCH($F978,$D:$D,0))</f>
        <v>Rutas_Habituales_Central</v>
      </c>
      <c r="H978" t="str">
        <f ca="1">INDEX(Rutas_Despiece!$D:$D,MATCH($F978,$D:$D,0))</f>
        <v>Ruta 16_16</v>
      </c>
      <c r="I978">
        <f ca="1">INDEX(Rutas_Despiece!$J:$J,MATCH($F978,$D:$D,0))</f>
        <v>41.627648000000001</v>
      </c>
      <c r="J978">
        <f ca="1">INDEX(Rutas_Despiece!$K:$K,MATCH($F978,$D:$D,0))</f>
        <v>-0.92664999999999997</v>
      </c>
      <c r="L978" t="str">
        <f ca="1">INDEX(Rutas_Despiece!$F:$F,MATCH($F978,$D:$D,0))&amp;" "&amp;INDEX(Rutas_Despiece!$G:$G,MATCH($F978,$D:$D,0))</f>
        <v xml:space="preserve">Avd. Ilustración nº 32 </v>
      </c>
      <c r="M978" t="str">
        <f ca="1">INDEX(Rutas_Despiece!$H:$H,MATCH($F978,$D:$D,0))</f>
        <v>Zaragoza</v>
      </c>
      <c r="N978" t="str">
        <f ca="1">INDEX(Rutas_Despiece!$I:$I,MATCH($F978,$D:$D,0))</f>
        <v>Zaragoza, España</v>
      </c>
      <c r="O978" t="str">
        <f ca="1">INDEX(Rutas_Despiece!$L:$L,MATCH($F978,$D:$D,0))</f>
        <v>Esq. Ibón - Pd. Bus</v>
      </c>
      <c r="P978" s="39" t="str">
        <f ca="1">Rutas_Despiece!M978</f>
        <v>Vuelta</v>
      </c>
      <c r="Q978" s="39" t="str">
        <f ca="1">Rutas_Despiece!N978</f>
        <v/>
      </c>
      <c r="R978" s="39" t="str">
        <f ca="1">Rutas_Despiece!O978</f>
        <v/>
      </c>
      <c r="S978" s="39" t="str">
        <f ca="1">Rutas_Despiece!P978</f>
        <v/>
      </c>
      <c r="T978" s="39" t="str">
        <f ca="1">Rutas_Despiece!Q978</f>
        <v/>
      </c>
    </row>
    <row r="979" spans="1:20" x14ac:dyDescent="0.25">
      <c r="A979">
        <f ca="1">IF(Rutas_Despiece!A979&lt;&gt;Rutas_Despiece!A978,1,0)</f>
        <v>0</v>
      </c>
      <c r="B979" s="69" t="s">
        <v>1174</v>
      </c>
      <c r="C979">
        <f t="shared" ca="1" si="61"/>
        <v>1</v>
      </c>
      <c r="D979">
        <f t="shared" ca="1" si="62"/>
        <v>930</v>
      </c>
      <c r="E979">
        <f t="shared" ca="1" si="64"/>
        <v>990</v>
      </c>
      <c r="F979">
        <f t="shared" ca="1" si="63"/>
        <v>976</v>
      </c>
      <c r="G979" t="str">
        <f ca="1">INDEX(Rutas_Despiece!C:C,MATCH($F979,$D:$D,0))</f>
        <v>Rutas_Habituales_Central</v>
      </c>
      <c r="H979" t="str">
        <f ca="1">INDEX(Rutas_Despiece!$D:$D,MATCH($F979,$D:$D,0))</f>
        <v>Ruta 16_16</v>
      </c>
      <c r="I979">
        <f ca="1">INDEX(Rutas_Despiece!$J:$J,MATCH($F979,$D:$D,0))</f>
        <v>41.636488999999997</v>
      </c>
      <c r="J979">
        <f ca="1">INDEX(Rutas_Despiece!$K:$K,MATCH($F979,$D:$D,0))</f>
        <v>-0.94450599999999996</v>
      </c>
      <c r="L979" t="str">
        <f ca="1">INDEX(Rutas_Despiece!$F:$F,MATCH($F979,$D:$D,0))&amp;" "&amp;INDEX(Rutas_Despiece!$G:$G,MATCH($F979,$D:$D,0))</f>
        <v xml:space="preserve">Maurice Ravel  </v>
      </c>
      <c r="M979" t="str">
        <f ca="1">INDEX(Rutas_Despiece!$H:$H,MATCH($F979,$D:$D,0))</f>
        <v>Zaragoza</v>
      </c>
      <c r="N979" t="str">
        <f ca="1">INDEX(Rutas_Despiece!$I:$I,MATCH($F979,$D:$D,0))</f>
        <v>Zaragoza, España</v>
      </c>
      <c r="O979" t="str">
        <f ca="1">INDEX(Rutas_Despiece!$L:$L,MATCH($F979,$D:$D,0))</f>
        <v>Esq. Isaac Albeniz</v>
      </c>
      <c r="P979" s="39" t="str">
        <f ca="1">Rutas_Despiece!M979</f>
        <v>Vuelta</v>
      </c>
      <c r="Q979" s="39" t="str">
        <f ca="1">Rutas_Despiece!N979</f>
        <v/>
      </c>
      <c r="R979" s="39" t="str">
        <f ca="1">Rutas_Despiece!O979</f>
        <v/>
      </c>
      <c r="S979" s="39" t="str">
        <f ca="1">Rutas_Despiece!P979</f>
        <v/>
      </c>
      <c r="T979" s="39" t="str">
        <f ca="1">Rutas_Despiece!Q979</f>
        <v/>
      </c>
    </row>
    <row r="980" spans="1:20" x14ac:dyDescent="0.25">
      <c r="A980">
        <f ca="1">IF(Rutas_Despiece!A980&lt;&gt;Rutas_Despiece!A979,1,0)</f>
        <v>0</v>
      </c>
      <c r="B980" s="69" t="s">
        <v>1174</v>
      </c>
      <c r="C980">
        <f t="shared" ca="1" si="61"/>
        <v>1</v>
      </c>
      <c r="D980">
        <f t="shared" ca="1" si="62"/>
        <v>931</v>
      </c>
      <c r="E980">
        <f t="shared" ca="1" si="64"/>
        <v>990</v>
      </c>
      <c r="F980">
        <f t="shared" ca="1" si="63"/>
        <v>977</v>
      </c>
      <c r="G980" t="str">
        <f ca="1">INDEX(Rutas_Despiece!C:C,MATCH($F980,$D:$D,0))</f>
        <v>Rutas_Habituales_Central</v>
      </c>
      <c r="H980" t="str">
        <f ca="1">INDEX(Rutas_Despiece!$D:$D,MATCH($F980,$D:$D,0))</f>
        <v>Ruta 16_16</v>
      </c>
      <c r="I980">
        <f ca="1">INDEX(Rutas_Despiece!$J:$J,MATCH($F980,$D:$D,0))</f>
        <v>41.749628000000001</v>
      </c>
      <c r="J980">
        <f ca="1">INDEX(Rutas_Despiece!$K:$K,MATCH($F980,$D:$D,0))</f>
        <v>-1.1755139999999999</v>
      </c>
      <c r="L980" t="str">
        <f ca="1">INDEX(Rutas_Despiece!$F:$F,MATCH($F980,$D:$D,0))&amp;" "&amp;INDEX(Rutas_Despiece!$G:$G,MATCH($F980,$D:$D,0))</f>
        <v xml:space="preserve">Pol. Ind Entrerrios </v>
      </c>
      <c r="M980" t="str">
        <f ca="1">INDEX(Rutas_Despiece!$H:$H,MATCH($F980,$D:$D,0))</f>
        <v>Figueruelas</v>
      </c>
      <c r="N980" t="str">
        <f ca="1">INDEX(Rutas_Despiece!$I:$I,MATCH($F980,$D:$D,0))</f>
        <v>Zaragoza, España</v>
      </c>
      <c r="O980" t="str">
        <f ca="1">INDEX(Rutas_Despiece!$L:$L,MATCH($F980,$D:$D,0))</f>
        <v>Opel Puerta 5</v>
      </c>
      <c r="P980" s="39" t="str">
        <f ca="1">Rutas_Despiece!M980</f>
        <v>Vuelta</v>
      </c>
      <c r="Q980" s="39" t="str">
        <f ca="1">Rutas_Despiece!N980</f>
        <v/>
      </c>
      <c r="R980" s="39" t="str">
        <f ca="1">Rutas_Despiece!O980</f>
        <v/>
      </c>
      <c r="S980" s="39" t="str">
        <f ca="1">Rutas_Despiece!P980</f>
        <v/>
      </c>
      <c r="T980" s="39" t="str">
        <f ca="1">Rutas_Despiece!Q980</f>
        <v/>
      </c>
    </row>
    <row r="981" spans="1:20" x14ac:dyDescent="0.25">
      <c r="A981">
        <f ca="1">IF(Rutas_Despiece!A981&lt;&gt;Rutas_Despiece!A980,1,0)</f>
        <v>0</v>
      </c>
      <c r="B981" s="69" t="s">
        <v>1174</v>
      </c>
      <c r="C981">
        <f t="shared" ca="1" si="61"/>
        <v>1</v>
      </c>
      <c r="D981">
        <f t="shared" ca="1" si="62"/>
        <v>932</v>
      </c>
      <c r="E981">
        <f t="shared" ca="1" si="64"/>
        <v>990</v>
      </c>
      <c r="F981">
        <f t="shared" ca="1" si="63"/>
        <v>978</v>
      </c>
      <c r="G981" t="str">
        <f ca="1">INDEX(Rutas_Despiece!C:C,MATCH($F981,$D:$D,0))</f>
        <v>Rutas_Habituales_Central</v>
      </c>
      <c r="H981" t="str">
        <f ca="1">INDEX(Rutas_Despiece!$D:$D,MATCH($F981,$D:$D,0))</f>
        <v>Ruta 16_16</v>
      </c>
      <c r="I981">
        <f ca="1">INDEX(Rutas_Despiece!$J:$J,MATCH($F981,$D:$D,0))</f>
        <v>41.749628000000001</v>
      </c>
      <c r="J981">
        <f ca="1">INDEX(Rutas_Despiece!$K:$K,MATCH($F981,$D:$D,0))</f>
        <v>-1.1755139999999999</v>
      </c>
      <c r="L981" t="str">
        <f ca="1">INDEX(Rutas_Despiece!$F:$F,MATCH($F981,$D:$D,0))&amp;" "&amp;INDEX(Rutas_Despiece!$G:$G,MATCH($F981,$D:$D,0))</f>
        <v xml:space="preserve">Pol. Ind Entrerrios </v>
      </c>
      <c r="M981" t="str">
        <f ca="1">INDEX(Rutas_Despiece!$H:$H,MATCH($F981,$D:$D,0))</f>
        <v>Figueruelas</v>
      </c>
      <c r="N981" t="str">
        <f ca="1">INDEX(Rutas_Despiece!$I:$I,MATCH($F981,$D:$D,0))</f>
        <v>Zaragoza, España</v>
      </c>
      <c r="O981" t="str">
        <f ca="1">INDEX(Rutas_Despiece!$L:$L,MATCH($F981,$D:$D,0))</f>
        <v>Opel Puerta 5</v>
      </c>
      <c r="P981" s="39" t="str">
        <f ca="1">Rutas_Despiece!M981</f>
        <v>Vuelta</v>
      </c>
      <c r="Q981" s="39" t="str">
        <f ca="1">Rutas_Despiece!N981</f>
        <v/>
      </c>
      <c r="R981" s="39" t="str">
        <f ca="1">Rutas_Despiece!O981</f>
        <v/>
      </c>
      <c r="S981" s="39" t="str">
        <f ca="1">Rutas_Despiece!P981</f>
        <v/>
      </c>
      <c r="T981" s="39" t="str">
        <f ca="1">Rutas_Despiece!Q981</f>
        <v/>
      </c>
    </row>
    <row r="982" spans="1:20" x14ac:dyDescent="0.25">
      <c r="A982">
        <f ca="1">IF(Rutas_Despiece!A982&lt;&gt;Rutas_Despiece!A981,1,0)</f>
        <v>0</v>
      </c>
      <c r="B982" s="69" t="s">
        <v>1174</v>
      </c>
      <c r="C982">
        <f t="shared" ca="1" si="61"/>
        <v>1</v>
      </c>
      <c r="D982">
        <f t="shared" ca="1" si="62"/>
        <v>933</v>
      </c>
      <c r="E982">
        <f t="shared" ca="1" si="64"/>
        <v>990</v>
      </c>
      <c r="F982">
        <f t="shared" ca="1" si="63"/>
        <v>979</v>
      </c>
      <c r="G982" t="str">
        <f ca="1">INDEX(Rutas_Despiece!C:C,MATCH($F982,$D:$D,0))</f>
        <v>Rutas_Habituales_Central</v>
      </c>
      <c r="H982" t="str">
        <f ca="1">INDEX(Rutas_Despiece!$D:$D,MATCH($F982,$D:$D,0))</f>
        <v>Ruta 16_16</v>
      </c>
      <c r="I982">
        <f ca="1">INDEX(Rutas_Despiece!$J:$J,MATCH($F982,$D:$D,0))</f>
        <v>41.624293399999999</v>
      </c>
      <c r="J982">
        <f ca="1">INDEX(Rutas_Despiece!$K:$K,MATCH($F982,$D:$D,0))</f>
        <v>-0.95748659999999997</v>
      </c>
      <c r="L982" t="str">
        <f ca="1">INDEX(Rutas_Despiece!$F:$F,MATCH($F982,$D:$D,0))&amp;" "&amp;INDEX(Rutas_Despiece!$G:$G,MATCH($F982,$D:$D,0))</f>
        <v xml:space="preserve">Avd. Cañones de Zaragoza  </v>
      </c>
      <c r="M982" t="str">
        <f ca="1">INDEX(Rutas_Despiece!$H:$H,MATCH($F982,$D:$D,0))</f>
        <v>Zaragoza</v>
      </c>
      <c r="N982" t="str">
        <f ca="1">INDEX(Rutas_Despiece!$I:$I,MATCH($F982,$D:$D,0))</f>
        <v>Zaragoza, España</v>
      </c>
      <c r="O982" t="str">
        <f ca="1">INDEX(Rutas_Despiece!$L:$L,MATCH($F982,$D:$D,0))</f>
        <v>Esq. Avd. El cierzo</v>
      </c>
      <c r="P982" s="39" t="str">
        <f ca="1">Rutas_Despiece!M982</f>
        <v>Vuelta</v>
      </c>
      <c r="Q982" s="39" t="str">
        <f ca="1">Rutas_Despiece!N982</f>
        <v/>
      </c>
      <c r="R982" s="39" t="str">
        <f ca="1">Rutas_Despiece!O982</f>
        <v/>
      </c>
      <c r="S982" s="39" t="str">
        <f ca="1">Rutas_Despiece!P982</f>
        <v/>
      </c>
      <c r="T982" s="39" t="str">
        <f ca="1">Rutas_Despiece!Q982</f>
        <v/>
      </c>
    </row>
    <row r="983" spans="1:20" x14ac:dyDescent="0.25">
      <c r="A983">
        <f ca="1">IF(Rutas_Despiece!A983&lt;&gt;Rutas_Despiece!A982,1,0)</f>
        <v>0</v>
      </c>
      <c r="B983" s="69" t="s">
        <v>1174</v>
      </c>
      <c r="C983">
        <f t="shared" ca="1" si="61"/>
        <v>1</v>
      </c>
      <c r="D983">
        <f t="shared" ca="1" si="62"/>
        <v>934</v>
      </c>
      <c r="E983">
        <f t="shared" ca="1" si="64"/>
        <v>990</v>
      </c>
      <c r="F983">
        <f t="shared" ca="1" si="63"/>
        <v>980</v>
      </c>
      <c r="G983" t="str">
        <f ca="1">INDEX(Rutas_Despiece!C:C,MATCH($F983,$D:$D,0))</f>
        <v>Rutas_Habituales_Central</v>
      </c>
      <c r="H983" t="str">
        <f ca="1">INDEX(Rutas_Despiece!$D:$D,MATCH($F983,$D:$D,0))</f>
        <v>Ruta 16_16</v>
      </c>
      <c r="I983">
        <f ca="1">INDEX(Rutas_Despiece!$J:$J,MATCH($F983,$D:$D,0))</f>
        <v>41.6207888</v>
      </c>
      <c r="J983">
        <f ca="1">INDEX(Rutas_Despiece!$K:$K,MATCH($F983,$D:$D,0))</f>
        <v>-0.95176369999999999</v>
      </c>
      <c r="L983" t="str">
        <f ca="1">INDEX(Rutas_Despiece!$F:$F,MATCH($F983,$D:$D,0))&amp;" "&amp;INDEX(Rutas_Despiece!$G:$G,MATCH($F983,$D:$D,0))</f>
        <v xml:space="preserve">Paseo de Los Arqueros  </v>
      </c>
      <c r="M983" t="str">
        <f ca="1">INDEX(Rutas_Despiece!$H:$H,MATCH($F983,$D:$D,0))</f>
        <v>Zaragoza</v>
      </c>
      <c r="N983" t="str">
        <f ca="1">INDEX(Rutas_Despiece!$I:$I,MATCH($F983,$D:$D,0))</f>
        <v>Zaragoza, España</v>
      </c>
      <c r="O983" t="str">
        <f ca="1">INDEX(Rutas_Despiece!$L:$L,MATCH($F983,$D:$D,0))</f>
        <v>Esq. Peña Telera</v>
      </c>
      <c r="P983" s="39" t="str">
        <f ca="1">Rutas_Despiece!M983</f>
        <v>Vuelta</v>
      </c>
      <c r="Q983" s="39" t="str">
        <f ca="1">Rutas_Despiece!N983</f>
        <v/>
      </c>
      <c r="R983" s="39" t="str">
        <f ca="1">Rutas_Despiece!O983</f>
        <v/>
      </c>
      <c r="S983" s="39" t="str">
        <f ca="1">Rutas_Despiece!P983</f>
        <v/>
      </c>
      <c r="T983" s="39" t="str">
        <f ca="1">Rutas_Despiece!Q983</f>
        <v/>
      </c>
    </row>
    <row r="984" spans="1:20" x14ac:dyDescent="0.25">
      <c r="A984">
        <f ca="1">IF(Rutas_Despiece!A984&lt;&gt;Rutas_Despiece!A983,1,0)</f>
        <v>0</v>
      </c>
      <c r="B984" s="69" t="s">
        <v>1174</v>
      </c>
      <c r="C984">
        <f t="shared" ca="1" si="61"/>
        <v>1</v>
      </c>
      <c r="D984">
        <f t="shared" ca="1" si="62"/>
        <v>935</v>
      </c>
      <c r="E984">
        <f t="shared" ca="1" si="64"/>
        <v>990</v>
      </c>
      <c r="F984">
        <f t="shared" ca="1" si="63"/>
        <v>981</v>
      </c>
      <c r="G984" t="str">
        <f ca="1">INDEX(Rutas_Despiece!C:C,MATCH($F984,$D:$D,0))</f>
        <v>Rutas_Habituales_Central</v>
      </c>
      <c r="H984" t="str">
        <f ca="1">INDEX(Rutas_Despiece!$D:$D,MATCH($F984,$D:$D,0))</f>
        <v>Ruta 16_16</v>
      </c>
      <c r="I984">
        <f ca="1">INDEX(Rutas_Despiece!$J:$J,MATCH($F984,$D:$D,0))</f>
        <v>41.621397999999999</v>
      </c>
      <c r="J984">
        <f ca="1">INDEX(Rutas_Despiece!$K:$K,MATCH($F984,$D:$D,0))</f>
        <v>-0.94649799999999995</v>
      </c>
      <c r="L984" t="str">
        <f ca="1">INDEX(Rutas_Despiece!$F:$F,MATCH($F984,$D:$D,0))&amp;" "&amp;INDEX(Rutas_Despiece!$G:$G,MATCH($F984,$D:$D,0))</f>
        <v>Salomón y la Reina de Saba nº 36</v>
      </c>
      <c r="M984" t="str">
        <f ca="1">INDEX(Rutas_Despiece!$H:$H,MATCH($F984,$D:$D,0))</f>
        <v>Zaragoza</v>
      </c>
      <c r="N984" t="str">
        <f ca="1">INDEX(Rutas_Despiece!$I:$I,MATCH($F984,$D:$D,0))</f>
        <v>Zaragoza, España</v>
      </c>
      <c r="O984">
        <f ca="1">INDEX(Rutas_Despiece!$L:$L,MATCH($F984,$D:$D,0))</f>
        <v>0</v>
      </c>
      <c r="P984" s="39" t="str">
        <f ca="1">Rutas_Despiece!M984</f>
        <v>Vuelta</v>
      </c>
      <c r="Q984" s="39" t="str">
        <f ca="1">Rutas_Despiece!N984</f>
        <v/>
      </c>
      <c r="R984" s="39" t="str">
        <f ca="1">Rutas_Despiece!O984</f>
        <v/>
      </c>
      <c r="S984" s="39" t="str">
        <f ca="1">Rutas_Despiece!P984</f>
        <v/>
      </c>
      <c r="T984" s="39" t="str">
        <f ca="1">Rutas_Despiece!Q984</f>
        <v/>
      </c>
    </row>
    <row r="985" spans="1:20" x14ac:dyDescent="0.25">
      <c r="A985">
        <f ca="1">IF(Rutas_Despiece!A985&lt;&gt;Rutas_Despiece!A984,1,0)</f>
        <v>0</v>
      </c>
      <c r="B985" s="69" t="s">
        <v>1174</v>
      </c>
      <c r="C985">
        <f t="shared" ca="1" si="61"/>
        <v>1</v>
      </c>
      <c r="D985">
        <f t="shared" ca="1" si="62"/>
        <v>936</v>
      </c>
      <c r="E985">
        <f t="shared" ca="1" si="64"/>
        <v>990</v>
      </c>
      <c r="F985">
        <f t="shared" ca="1" si="63"/>
        <v>982</v>
      </c>
      <c r="G985" t="str">
        <f ca="1">INDEX(Rutas_Despiece!C:C,MATCH($F985,$D:$D,0))</f>
        <v>Rutas_Habituales_Central</v>
      </c>
      <c r="H985" t="str">
        <f ca="1">INDEX(Rutas_Despiece!$D:$D,MATCH($F985,$D:$D,0))</f>
        <v>Ruta 16_16</v>
      </c>
      <c r="I985">
        <f ca="1">INDEX(Rutas_Despiece!$J:$J,MATCH($F985,$D:$D,0))</f>
        <v>41.619638299999998</v>
      </c>
      <c r="J985">
        <f ca="1">INDEX(Rutas_Despiece!$K:$K,MATCH($F985,$D:$D,0))</f>
        <v>-0.93080660000000004</v>
      </c>
      <c r="L985" t="str">
        <f ca="1">INDEX(Rutas_Despiece!$F:$F,MATCH($F985,$D:$D,0))&amp;" "&amp;INDEX(Rutas_Despiece!$G:$G,MATCH($F985,$D:$D,0))</f>
        <v xml:space="preserve">Avd. Casablanca  </v>
      </c>
      <c r="M985" t="str">
        <f ca="1">INDEX(Rutas_Despiece!$H:$H,MATCH($F985,$D:$D,0))</f>
        <v>Zaragoza</v>
      </c>
      <c r="N985" t="str">
        <f ca="1">INDEX(Rutas_Despiece!$I:$I,MATCH($F985,$D:$D,0))</f>
        <v>Zaragoza, España</v>
      </c>
      <c r="O985" t="str">
        <f ca="1">INDEX(Rutas_Despiece!$L:$L,MATCH($F985,$D:$D,0))</f>
        <v>Frente nº 26 - Telepizza</v>
      </c>
      <c r="P985" s="39" t="str">
        <f ca="1">Rutas_Despiece!M985</f>
        <v>Vuelta</v>
      </c>
      <c r="Q985" s="39" t="str">
        <f ca="1">Rutas_Despiece!N985</f>
        <v/>
      </c>
      <c r="R985" s="39" t="str">
        <f ca="1">Rutas_Despiece!O985</f>
        <v/>
      </c>
      <c r="S985" s="39" t="str">
        <f ca="1">Rutas_Despiece!P985</f>
        <v/>
      </c>
      <c r="T985" s="39" t="str">
        <f ca="1">Rutas_Despiece!Q985</f>
        <v/>
      </c>
    </row>
    <row r="986" spans="1:20" x14ac:dyDescent="0.25">
      <c r="A986">
        <f ca="1">IF(Rutas_Despiece!A986&lt;&gt;Rutas_Despiece!A985,1,0)</f>
        <v>0</v>
      </c>
      <c r="B986" s="69" t="s">
        <v>1174</v>
      </c>
      <c r="C986">
        <f t="shared" ca="1" si="61"/>
        <v>1</v>
      </c>
      <c r="D986">
        <f t="shared" ca="1" si="62"/>
        <v>937</v>
      </c>
      <c r="E986">
        <f t="shared" ca="1" si="64"/>
        <v>990</v>
      </c>
      <c r="F986">
        <f t="shared" ca="1" si="63"/>
        <v>983</v>
      </c>
      <c r="G986" t="str">
        <f ca="1">INDEX(Rutas_Despiece!C:C,MATCH($F986,$D:$D,0))</f>
        <v>Rutas_Habituales_Central</v>
      </c>
      <c r="H986" t="str">
        <f ca="1">INDEX(Rutas_Despiece!$D:$D,MATCH($F986,$D:$D,0))</f>
        <v>Ruta 16_16</v>
      </c>
      <c r="I986">
        <f ca="1">INDEX(Rutas_Despiece!$J:$J,MATCH($F986,$D:$D,0))</f>
        <v>41.617260999999999</v>
      </c>
      <c r="J986">
        <f ca="1">INDEX(Rutas_Despiece!$K:$K,MATCH($F986,$D:$D,0))</f>
        <v>-0.92414099999999999</v>
      </c>
      <c r="L986" t="str">
        <f ca="1">INDEX(Rutas_Despiece!$F:$F,MATCH($F986,$D:$D,0))&amp;" "&amp;INDEX(Rutas_Despiece!$G:$G,MATCH($F986,$D:$D,0))</f>
        <v xml:space="preserve">Viridiana nº 26 </v>
      </c>
      <c r="M986" t="str">
        <f ca="1">INDEX(Rutas_Despiece!$H:$H,MATCH($F986,$D:$D,0))</f>
        <v>Zaragoza</v>
      </c>
      <c r="N986" t="str">
        <f ca="1">INDEX(Rutas_Despiece!$I:$I,MATCH($F986,$D:$D,0))</f>
        <v>Zaragoza, España</v>
      </c>
      <c r="O986" t="str">
        <f ca="1">INDEX(Rutas_Despiece!$L:$L,MATCH($F986,$D:$D,0))</f>
        <v>Pd. Bus</v>
      </c>
      <c r="P986" s="39" t="str">
        <f ca="1">Rutas_Despiece!M986</f>
        <v>Vuelta</v>
      </c>
      <c r="Q986" s="39" t="str">
        <f ca="1">Rutas_Despiece!N986</f>
        <v/>
      </c>
      <c r="R986" s="39" t="str">
        <f ca="1">Rutas_Despiece!O986</f>
        <v/>
      </c>
      <c r="S986" s="39" t="str">
        <f ca="1">Rutas_Despiece!P986</f>
        <v/>
      </c>
      <c r="T986" s="39" t="str">
        <f ca="1">Rutas_Despiece!Q986</f>
        <v/>
      </c>
    </row>
    <row r="987" spans="1:20" x14ac:dyDescent="0.25">
      <c r="A987">
        <f ca="1">IF(Rutas_Despiece!A987&lt;&gt;Rutas_Despiece!A986,1,0)</f>
        <v>0</v>
      </c>
      <c r="B987" s="69" t="s">
        <v>1174</v>
      </c>
      <c r="C987">
        <f t="shared" ca="1" si="61"/>
        <v>1</v>
      </c>
      <c r="D987">
        <f t="shared" ca="1" si="62"/>
        <v>938</v>
      </c>
      <c r="E987">
        <f t="shared" ca="1" si="64"/>
        <v>990</v>
      </c>
      <c r="F987">
        <f t="shared" ca="1" si="63"/>
        <v>984</v>
      </c>
      <c r="G987" t="str">
        <f ca="1">INDEX(Rutas_Despiece!C:C,MATCH($F987,$D:$D,0))</f>
        <v>Rutas_Habituales_Central</v>
      </c>
      <c r="H987" t="str">
        <f ca="1">INDEX(Rutas_Despiece!$D:$D,MATCH($F987,$D:$D,0))</f>
        <v>Ruta 16_16</v>
      </c>
      <c r="I987">
        <f ca="1">INDEX(Rutas_Despiece!$J:$J,MATCH($F987,$D:$D,0))</f>
        <v>41.618592999999997</v>
      </c>
      <c r="J987">
        <f ca="1">INDEX(Rutas_Despiece!$K:$K,MATCH($F987,$D:$D,0))</f>
        <v>-0.92257199999999995</v>
      </c>
      <c r="L987" t="str">
        <f ca="1">INDEX(Rutas_Despiece!$F:$F,MATCH($F987,$D:$D,0))&amp;" "&amp;INDEX(Rutas_Despiece!$G:$G,MATCH($F987,$D:$D,0))</f>
        <v xml:space="preserve">Paseo de los Olvidados nº 49 </v>
      </c>
      <c r="M987" t="str">
        <f ca="1">INDEX(Rutas_Despiece!$H:$H,MATCH($F987,$D:$D,0))</f>
        <v>Zaragoza</v>
      </c>
      <c r="N987" t="str">
        <f ca="1">INDEX(Rutas_Despiece!$I:$I,MATCH($F987,$D:$D,0))</f>
        <v>Zaragoza, España</v>
      </c>
      <c r="O987" t="str">
        <f ca="1">INDEX(Rutas_Despiece!$L:$L,MATCH($F987,$D:$D,0))</f>
        <v>Pd. Bus</v>
      </c>
      <c r="P987" s="39" t="str">
        <f ca="1">Rutas_Despiece!M987</f>
        <v>Vuelta</v>
      </c>
      <c r="Q987" s="39" t="str">
        <f ca="1">Rutas_Despiece!N987</f>
        <v/>
      </c>
      <c r="R987" s="39" t="str">
        <f ca="1">Rutas_Despiece!O987</f>
        <v/>
      </c>
      <c r="S987" s="39" t="str">
        <f ca="1">Rutas_Despiece!P987</f>
        <v/>
      </c>
      <c r="T987" s="39" t="str">
        <f ca="1">Rutas_Despiece!Q987</f>
        <v/>
      </c>
    </row>
    <row r="988" spans="1:20" x14ac:dyDescent="0.25">
      <c r="A988">
        <f ca="1">IF(Rutas_Despiece!A988&lt;&gt;Rutas_Despiece!A987,1,0)</f>
        <v>1</v>
      </c>
      <c r="B988" s="69" t="s">
        <v>1174</v>
      </c>
      <c r="C988">
        <f t="shared" ca="1" si="61"/>
        <v>0</v>
      </c>
      <c r="D988">
        <f t="shared" ca="1" si="62"/>
        <v>938</v>
      </c>
      <c r="E988">
        <f t="shared" ca="1" si="64"/>
        <v>990</v>
      </c>
      <c r="F988">
        <f t="shared" ca="1" si="63"/>
        <v>985</v>
      </c>
      <c r="G988" t="str">
        <f ca="1">INDEX(Rutas_Despiece!C:C,MATCH($F988,$D:$D,0))</f>
        <v>Rutas_Habituales_Central</v>
      </c>
      <c r="H988" t="str">
        <f ca="1">INDEX(Rutas_Despiece!$D:$D,MATCH($F988,$D:$D,0))</f>
        <v>Ruta 16_16</v>
      </c>
      <c r="I988">
        <f ca="1">INDEX(Rutas_Despiece!$J:$J,MATCH($F988,$D:$D,0))</f>
        <v>41.620918000000003</v>
      </c>
      <c r="J988">
        <f ca="1">INDEX(Rutas_Despiece!$K:$K,MATCH($F988,$D:$D,0))</f>
        <v>-0.920103</v>
      </c>
      <c r="L988" t="str">
        <f ca="1">INDEX(Rutas_Despiece!$F:$F,MATCH($F988,$D:$D,0))&amp;" "&amp;INDEX(Rutas_Despiece!$G:$G,MATCH($F988,$D:$D,0))</f>
        <v xml:space="preserve">Paseo de los Olvidados nº 23 </v>
      </c>
      <c r="M988" t="str">
        <f ca="1">INDEX(Rutas_Despiece!$H:$H,MATCH($F988,$D:$D,0))</f>
        <v>Zaragoza</v>
      </c>
      <c r="N988" t="str">
        <f ca="1">INDEX(Rutas_Despiece!$I:$I,MATCH($F988,$D:$D,0))</f>
        <v>Zaragoza, España</v>
      </c>
      <c r="O988" t="str">
        <f ca="1">INDEX(Rutas_Despiece!$L:$L,MATCH($F988,$D:$D,0))</f>
        <v>Esq. Quimera del Oro</v>
      </c>
      <c r="P988" s="39" t="str">
        <f ca="1">Rutas_Despiece!M988</f>
        <v>Ida</v>
      </c>
      <c r="Q988" s="39" t="str">
        <f ca="1">Rutas_Despiece!N988</f>
        <v/>
      </c>
      <c r="R988" s="39">
        <f ca="1">Rutas_Despiece!O988</f>
        <v>0</v>
      </c>
      <c r="S988" s="39">
        <f ca="1">Rutas_Despiece!P988</f>
        <v>0</v>
      </c>
      <c r="T988" s="39">
        <f ca="1">Rutas_Despiece!Q988</f>
        <v>0</v>
      </c>
    </row>
    <row r="989" spans="1:20" x14ac:dyDescent="0.25">
      <c r="A989">
        <f ca="1">IF(Rutas_Despiece!A989&lt;&gt;Rutas_Despiece!A988,1,0)</f>
        <v>0</v>
      </c>
      <c r="B989" s="69" t="s">
        <v>1174</v>
      </c>
      <c r="C989">
        <f t="shared" ca="1" si="61"/>
        <v>1</v>
      </c>
      <c r="D989">
        <f t="shared" ca="1" si="62"/>
        <v>939</v>
      </c>
      <c r="E989">
        <f t="shared" ca="1" si="64"/>
        <v>990</v>
      </c>
      <c r="F989">
        <f t="shared" ca="1" si="63"/>
        <v>986</v>
      </c>
      <c r="G989" t="str">
        <f ca="1">INDEX(Rutas_Despiece!C:C,MATCH($F989,$D:$D,0))</f>
        <v>Rutas_Habituales_Central</v>
      </c>
      <c r="H989" t="str">
        <f ca="1">INDEX(Rutas_Despiece!$D:$D,MATCH($F989,$D:$D,0))</f>
        <v>Ruta 16_16</v>
      </c>
      <c r="I989">
        <f ca="1">INDEX(Rutas_Despiece!$J:$J,MATCH($F989,$D:$D,0))</f>
        <v>41.622502599999997</v>
      </c>
      <c r="J989">
        <f ca="1">INDEX(Rutas_Despiece!$K:$K,MATCH($F989,$D:$D,0))</f>
        <v>-0.92656470000000002</v>
      </c>
      <c r="L989" t="str">
        <f ca="1">INDEX(Rutas_Despiece!$F:$F,MATCH($F989,$D:$D,0))&amp;" "&amp;INDEX(Rutas_Despiece!$G:$G,MATCH($F989,$D:$D,0))</f>
        <v xml:space="preserve">Cantando bajo la lluvia  </v>
      </c>
      <c r="M989" t="str">
        <f ca="1">INDEX(Rutas_Despiece!$H:$H,MATCH($F989,$D:$D,0))</f>
        <v>Zaragoza</v>
      </c>
      <c r="N989" t="str">
        <f ca="1">INDEX(Rutas_Despiece!$I:$I,MATCH($F989,$D:$D,0))</f>
        <v>Zaragoza, España</v>
      </c>
      <c r="O989" t="str">
        <f ca="1">INDEX(Rutas_Despiece!$L:$L,MATCH($F989,$D:$D,0))</f>
        <v>Esq. Manhattan</v>
      </c>
      <c r="P989" s="39" t="str">
        <f ca="1">Rutas_Despiece!M989</f>
        <v>Ida</v>
      </c>
      <c r="Q989" s="39" t="str">
        <f ca="1">Rutas_Despiece!N989</f>
        <v>06:55</v>
      </c>
      <c r="R989" s="39">
        <f ca="1">Rutas_Despiece!O989</f>
        <v>0</v>
      </c>
      <c r="S989" s="39">
        <f ca="1">Rutas_Despiece!P989</f>
        <v>0</v>
      </c>
      <c r="T989" s="39">
        <f ca="1">Rutas_Despiece!Q989</f>
        <v>0</v>
      </c>
    </row>
    <row r="990" spans="1:20" x14ac:dyDescent="0.25">
      <c r="A990">
        <f ca="1">IF(Rutas_Despiece!A990&lt;&gt;Rutas_Despiece!A989,1,0)</f>
        <v>0</v>
      </c>
      <c r="B990" s="69" t="s">
        <v>1174</v>
      </c>
      <c r="C990">
        <f t="shared" ca="1" si="61"/>
        <v>1</v>
      </c>
      <c r="D990">
        <f t="shared" ca="1" si="62"/>
        <v>940</v>
      </c>
      <c r="E990">
        <f t="shared" ca="1" si="64"/>
        <v>990</v>
      </c>
      <c r="F990">
        <f t="shared" ca="1" si="63"/>
        <v>987</v>
      </c>
      <c r="G990" t="str">
        <f ca="1">INDEX(Rutas_Despiece!C:C,MATCH($F990,$D:$D,0))</f>
        <v>Rutas_Habituales_Central</v>
      </c>
      <c r="H990" t="str">
        <f ca="1">INDEX(Rutas_Despiece!$D:$D,MATCH($F990,$D:$D,0))</f>
        <v>Ruta 16_16</v>
      </c>
      <c r="I990">
        <f ca="1">INDEX(Rutas_Despiece!$J:$J,MATCH($F990,$D:$D,0))</f>
        <v>41.624306300000001</v>
      </c>
      <c r="J990">
        <f ca="1">INDEX(Rutas_Despiece!$K:$K,MATCH($F990,$D:$D,0))</f>
        <v>-0.93296639999999997</v>
      </c>
      <c r="L990" t="str">
        <f ca="1">INDEX(Rutas_Despiece!$F:$F,MATCH($F990,$D:$D,0))&amp;" "&amp;INDEX(Rutas_Despiece!$G:$G,MATCH($F990,$D:$D,0))</f>
        <v xml:space="preserve">Cantando bajo la lluvia  </v>
      </c>
      <c r="M990" t="str">
        <f ca="1">INDEX(Rutas_Despiece!$H:$H,MATCH($F990,$D:$D,0))</f>
        <v>Zaragoza</v>
      </c>
      <c r="N990" t="str">
        <f ca="1">INDEX(Rutas_Despiece!$I:$I,MATCH($F990,$D:$D,0))</f>
        <v>Zaragoza, España</v>
      </c>
      <c r="O990" t="str">
        <f ca="1">INDEX(Rutas_Despiece!$L:$L,MATCH($F990,$D:$D,0))</f>
        <v>Esq. Lista de Schindler</v>
      </c>
      <c r="P990" s="39" t="str">
        <f ca="1">Rutas_Despiece!M990</f>
        <v>Ida</v>
      </c>
      <c r="Q990" s="39" t="str">
        <f ca="1">Rutas_Despiece!N990</f>
        <v>06:57</v>
      </c>
      <c r="R990" s="39">
        <f ca="1">Rutas_Despiece!O990</f>
        <v>0</v>
      </c>
      <c r="S990" s="39">
        <f ca="1">Rutas_Despiece!P990</f>
        <v>0</v>
      </c>
      <c r="T990" s="39">
        <f ca="1">Rutas_Despiece!Q990</f>
        <v>0</v>
      </c>
    </row>
    <row r="991" spans="1:20" x14ac:dyDescent="0.25">
      <c r="A991">
        <f ca="1">IF(Rutas_Despiece!A991&lt;&gt;Rutas_Despiece!A990,1,0)</f>
        <v>0</v>
      </c>
      <c r="B991" s="69" t="s">
        <v>1174</v>
      </c>
      <c r="C991">
        <f t="shared" ca="1" si="61"/>
        <v>1</v>
      </c>
      <c r="D991">
        <f t="shared" ca="1" si="62"/>
        <v>941</v>
      </c>
      <c r="E991">
        <f t="shared" ca="1" si="64"/>
        <v>990</v>
      </c>
      <c r="F991">
        <f t="shared" ca="1" si="63"/>
        <v>988</v>
      </c>
      <c r="G991" t="str">
        <f ca="1">INDEX(Rutas_Despiece!C:C,MATCH($F991,$D:$D,0))</f>
        <v>Rutas_Habituales_Central</v>
      </c>
      <c r="H991" t="str">
        <f ca="1">INDEX(Rutas_Despiece!$D:$D,MATCH($F991,$D:$D,0))</f>
        <v>Ruta 16_16</v>
      </c>
      <c r="I991">
        <f ca="1">INDEX(Rutas_Despiece!$J:$J,MATCH($F991,$D:$D,0))</f>
        <v>41.629389199999999</v>
      </c>
      <c r="J991">
        <f ca="1">INDEX(Rutas_Despiece!$K:$K,MATCH($F991,$D:$D,0))</f>
        <v>-0.93114920000000001</v>
      </c>
      <c r="L991" t="str">
        <f ca="1">INDEX(Rutas_Despiece!$F:$F,MATCH($F991,$D:$D,0))&amp;" "&amp;INDEX(Rutas_Despiece!$G:$G,MATCH($F991,$D:$D,0))</f>
        <v xml:space="preserve">Avd. Ilustración  </v>
      </c>
      <c r="M991" t="str">
        <f ca="1">INDEX(Rutas_Despiece!$H:$H,MATCH($F991,$D:$D,0))</f>
        <v>Zaragoza</v>
      </c>
      <c r="N991" t="str">
        <f ca="1">INDEX(Rutas_Despiece!$I:$I,MATCH($F991,$D:$D,0))</f>
        <v>Zaragoza, España</v>
      </c>
      <c r="O991" t="str">
        <f ca="1">INDEX(Rutas_Despiece!$L:$L,MATCH($F991,$D:$D,0))</f>
        <v>Esq. Tomás de Anzano - Pd. Bus</v>
      </c>
      <c r="P991" s="39" t="str">
        <f ca="1">Rutas_Despiece!M991</f>
        <v>Ida</v>
      </c>
      <c r="Q991" s="39" t="str">
        <f ca="1">Rutas_Despiece!N991</f>
        <v>06:59</v>
      </c>
      <c r="R991" s="39">
        <f ca="1">Rutas_Despiece!O991</f>
        <v>0</v>
      </c>
      <c r="S991" s="39">
        <f ca="1">Rutas_Despiece!P991</f>
        <v>0</v>
      </c>
      <c r="T991" s="39">
        <f ca="1">Rutas_Despiece!Q991</f>
        <v>0</v>
      </c>
    </row>
    <row r="992" spans="1:20" x14ac:dyDescent="0.25">
      <c r="A992">
        <f ca="1">IF(Rutas_Despiece!A992&lt;&gt;Rutas_Despiece!A991,1,0)</f>
        <v>0</v>
      </c>
      <c r="B992" s="69" t="s">
        <v>1174</v>
      </c>
      <c r="C992">
        <f t="shared" ca="1" si="61"/>
        <v>1</v>
      </c>
      <c r="D992">
        <f t="shared" ca="1" si="62"/>
        <v>942</v>
      </c>
      <c r="E992">
        <f t="shared" ca="1" si="64"/>
        <v>990</v>
      </c>
      <c r="F992">
        <f t="shared" ca="1" si="63"/>
        <v>989</v>
      </c>
      <c r="G992" t="str">
        <f ca="1">INDEX(Rutas_Despiece!C:C,MATCH($F992,$D:$D,0))</f>
        <v>Rutas_Habituales_Central</v>
      </c>
      <c r="H992" t="str">
        <f ca="1">INDEX(Rutas_Despiece!$D:$D,MATCH($F992,$D:$D,0))</f>
        <v>Ruta 16_16</v>
      </c>
      <c r="I992">
        <f ca="1">INDEX(Rutas_Despiece!$J:$J,MATCH($F992,$D:$D,0))</f>
        <v>41.627648000000001</v>
      </c>
      <c r="J992">
        <f ca="1">INDEX(Rutas_Despiece!$K:$K,MATCH($F992,$D:$D,0))</f>
        <v>-0.92664999999999997</v>
      </c>
      <c r="L992" t="str">
        <f ca="1">INDEX(Rutas_Despiece!$F:$F,MATCH($F992,$D:$D,0))&amp;" "&amp;INDEX(Rutas_Despiece!$G:$G,MATCH($F992,$D:$D,0))</f>
        <v xml:space="preserve">Avd. Ilustración nº 32 </v>
      </c>
      <c r="M992" t="str">
        <f ca="1">INDEX(Rutas_Despiece!$H:$H,MATCH($F992,$D:$D,0))</f>
        <v>Zaragoza</v>
      </c>
      <c r="N992" t="str">
        <f ca="1">INDEX(Rutas_Despiece!$I:$I,MATCH($F992,$D:$D,0))</f>
        <v>Zaragoza, España</v>
      </c>
      <c r="O992" t="str">
        <f ca="1">INDEX(Rutas_Despiece!$L:$L,MATCH($F992,$D:$D,0))</f>
        <v>Esq. Ibón - Pd. Bus</v>
      </c>
      <c r="P992" s="39" t="str">
        <f ca="1">Rutas_Despiece!M992</f>
        <v>Ida</v>
      </c>
      <c r="Q992" s="39" t="str">
        <f ca="1">Rutas_Despiece!N992</f>
        <v>07:01</v>
      </c>
      <c r="R992" s="39">
        <f ca="1">Rutas_Despiece!O992</f>
        <v>0</v>
      </c>
      <c r="S992" s="39">
        <f ca="1">Rutas_Despiece!P992</f>
        <v>0</v>
      </c>
      <c r="T992" s="39">
        <f ca="1">Rutas_Despiece!Q992</f>
        <v>0</v>
      </c>
    </row>
    <row r="993" spans="1:20" x14ac:dyDescent="0.25">
      <c r="A993">
        <f ca="1">IF(Rutas_Despiece!A993&lt;&gt;Rutas_Despiece!A992,1,0)</f>
        <v>0</v>
      </c>
      <c r="B993" s="69" t="s">
        <v>1174</v>
      </c>
      <c r="C993">
        <f t="shared" ca="1" si="61"/>
        <v>1</v>
      </c>
      <c r="D993">
        <f t="shared" ca="1" si="62"/>
        <v>943</v>
      </c>
      <c r="E993">
        <f t="shared" ca="1" si="64"/>
        <v>990</v>
      </c>
      <c r="F993">
        <f t="shared" ca="1" si="63"/>
        <v>990</v>
      </c>
      <c r="G993" t="str">
        <f ca="1">INDEX(Rutas_Despiece!C:C,MATCH($F993,$D:$D,0))</f>
        <v>Rutas_Habituales_Central</v>
      </c>
      <c r="H993" t="str">
        <f ca="1">INDEX(Rutas_Despiece!$D:$D,MATCH($F993,$D:$D,0))</f>
        <v>Ruta 16_16</v>
      </c>
      <c r="I993">
        <f ca="1">INDEX(Rutas_Despiece!$J:$J,MATCH($F993,$D:$D,0))</f>
        <v>41.636488999999997</v>
      </c>
      <c r="J993">
        <f ca="1">INDEX(Rutas_Despiece!$K:$K,MATCH($F993,$D:$D,0))</f>
        <v>-0.94450599999999996</v>
      </c>
      <c r="L993" t="str">
        <f ca="1">INDEX(Rutas_Despiece!$F:$F,MATCH($F993,$D:$D,0))&amp;" "&amp;INDEX(Rutas_Despiece!$G:$G,MATCH($F993,$D:$D,0))</f>
        <v xml:space="preserve">Maurice Ravel  </v>
      </c>
      <c r="M993" t="str">
        <f ca="1">INDEX(Rutas_Despiece!$H:$H,MATCH($F993,$D:$D,0))</f>
        <v>Zaragoza</v>
      </c>
      <c r="N993" t="str">
        <f ca="1">INDEX(Rutas_Despiece!$I:$I,MATCH($F993,$D:$D,0))</f>
        <v>Zaragoza, España</v>
      </c>
      <c r="O993" t="str">
        <f ca="1">INDEX(Rutas_Despiece!$L:$L,MATCH($F993,$D:$D,0))</f>
        <v>Esq. Isaac Albeniz</v>
      </c>
      <c r="P993" s="39" t="str">
        <f ca="1">Rutas_Despiece!M993</f>
        <v>Ida</v>
      </c>
      <c r="Q993" s="39" t="str">
        <f ca="1">Rutas_Despiece!N993</f>
        <v>07:02</v>
      </c>
      <c r="R993" s="39">
        <f ca="1">Rutas_Despiece!O993</f>
        <v>0</v>
      </c>
      <c r="S993" s="39">
        <f ca="1">Rutas_Despiece!P993</f>
        <v>0</v>
      </c>
      <c r="T993" s="39">
        <f ca="1">Rutas_Despiece!Q993</f>
        <v>0</v>
      </c>
    </row>
    <row r="994" spans="1:20" x14ac:dyDescent="0.25">
      <c r="A994">
        <f ca="1">IF(Rutas_Despiece!A994&lt;&gt;Rutas_Despiece!A993,1,0)</f>
        <v>0</v>
      </c>
      <c r="B994" s="69" t="s">
        <v>1174</v>
      </c>
      <c r="C994">
        <f t="shared" ca="1" si="61"/>
        <v>1</v>
      </c>
      <c r="D994">
        <f t="shared" ca="1" si="62"/>
        <v>944</v>
      </c>
      <c r="E994">
        <f t="shared" ca="1" si="64"/>
        <v>990</v>
      </c>
      <c r="F994" t="str">
        <f t="shared" ca="1" si="63"/>
        <v/>
      </c>
      <c r="G994" t="e">
        <f ca="1">INDEX(Rutas_Despiece!C:C,MATCH($F994,$D:$D,0))</f>
        <v>#N/A</v>
      </c>
      <c r="H994" t="e">
        <f ca="1">INDEX(Rutas_Despiece!$D:$D,MATCH($F994,$D:$D,0))</f>
        <v>#N/A</v>
      </c>
      <c r="I994" t="e">
        <f ca="1">INDEX(Rutas_Despiece!$J:$J,MATCH($F994,$D:$D,0))</f>
        <v>#N/A</v>
      </c>
      <c r="J994" t="e">
        <f ca="1">INDEX(Rutas_Despiece!$K:$K,MATCH($F994,$D:$D,0))</f>
        <v>#N/A</v>
      </c>
      <c r="L994" t="e">
        <f ca="1">INDEX(Rutas_Despiece!$F:$F,MATCH($F994,$D:$D,0))&amp;" "&amp;INDEX(Rutas_Despiece!$G:$G,MATCH($F994,$D:$D,0))</f>
        <v>#N/A</v>
      </c>
      <c r="M994" t="e">
        <f ca="1">INDEX(Rutas_Despiece!$H:$H,MATCH($F994,$D:$D,0))</f>
        <v>#N/A</v>
      </c>
      <c r="N994" t="e">
        <f ca="1">INDEX(Rutas_Despiece!$I:$I,MATCH($F994,$D:$D,0))</f>
        <v>#N/A</v>
      </c>
      <c r="O994" t="e">
        <f ca="1">INDEX(Rutas_Despiece!$L:$L,MATCH($F994,$D:$D,0))</f>
        <v>#N/A</v>
      </c>
    </row>
    <row r="995" spans="1:20" x14ac:dyDescent="0.25">
      <c r="A995">
        <f ca="1">IF(Rutas_Despiece!A995&lt;&gt;Rutas_Despiece!A994,1,0)</f>
        <v>0</v>
      </c>
      <c r="B995" s="69" t="s">
        <v>1174</v>
      </c>
      <c r="C995">
        <f t="shared" ca="1" si="61"/>
        <v>1</v>
      </c>
      <c r="D995">
        <f t="shared" ca="1" si="62"/>
        <v>945</v>
      </c>
      <c r="E995">
        <f t="shared" ca="1" si="64"/>
        <v>990</v>
      </c>
      <c r="F995" t="str">
        <f t="shared" ca="1" si="63"/>
        <v/>
      </c>
      <c r="G995" t="str">
        <f t="shared" ref="G995:G999" ca="1" si="65">IF(F995&lt;&gt;"","Paradas","")</f>
        <v/>
      </c>
      <c r="I995" t="e">
        <f ca="1">INDEX(Rutas_Despiece!$J:$J,MATCH($F995,$D:$D,0))</f>
        <v>#N/A</v>
      </c>
      <c r="J995" t="e">
        <f ca="1">INDEX(Rutas_Despiece!$K:$K,MATCH($F995,$D:$D,0))</f>
        <v>#N/A</v>
      </c>
      <c r="L995" t="e">
        <f ca="1">INDEX(Rutas_Despiece!$F:$F,MATCH($F995,$D:$D,0))&amp;" "&amp;INDEX(Rutas_Despiece!$G:$G,MATCH($F995,$D:$D,0))</f>
        <v>#N/A</v>
      </c>
      <c r="M995" t="e">
        <f ca="1">INDEX(Rutas_Despiece!$H:$H,MATCH($F995,$D:$D,0))</f>
        <v>#N/A</v>
      </c>
      <c r="N995" t="e">
        <f ca="1">INDEX(Rutas_Despiece!$I:$I,MATCH($F995,$D:$D,0))</f>
        <v>#N/A</v>
      </c>
      <c r="O995" t="e">
        <f ca="1">INDEX(Rutas_Despiece!$L:$L,MATCH($F995,$D:$D,0))</f>
        <v>#N/A</v>
      </c>
    </row>
    <row r="996" spans="1:20" x14ac:dyDescent="0.25">
      <c r="A996">
        <f ca="1">IF(Rutas_Despiece!A996&lt;&gt;Rutas_Despiece!A995,1,0)</f>
        <v>0</v>
      </c>
      <c r="B996" s="69" t="s">
        <v>1174</v>
      </c>
      <c r="C996">
        <f t="shared" ca="1" si="61"/>
        <v>1</v>
      </c>
      <c r="D996">
        <f t="shared" ca="1" si="62"/>
        <v>946</v>
      </c>
      <c r="E996">
        <f t="shared" ca="1" si="64"/>
        <v>990</v>
      </c>
      <c r="F996" t="str">
        <f t="shared" ca="1" si="63"/>
        <v/>
      </c>
      <c r="G996" t="str">
        <f t="shared" ca="1" si="65"/>
        <v/>
      </c>
      <c r="I996" t="e">
        <f ca="1">INDEX(Rutas_Despiece!$J:$J,MATCH($F996,$D:$D,0))</f>
        <v>#N/A</v>
      </c>
      <c r="J996" t="e">
        <f ca="1">INDEX(Rutas_Despiece!$K:$K,MATCH($F996,$D:$D,0))</f>
        <v>#N/A</v>
      </c>
      <c r="L996" t="e">
        <f ca="1">INDEX(Rutas_Despiece!$F:$F,MATCH($F996,$D:$D,0))&amp;" "&amp;INDEX(Rutas_Despiece!$G:$G,MATCH($F996,$D:$D,0))</f>
        <v>#N/A</v>
      </c>
      <c r="M996" t="e">
        <f ca="1">INDEX(Rutas_Despiece!$H:$H,MATCH($F996,$D:$D,0))</f>
        <v>#N/A</v>
      </c>
      <c r="N996" t="e">
        <f ca="1">INDEX(Rutas_Despiece!$I:$I,MATCH($F996,$D:$D,0))</f>
        <v>#N/A</v>
      </c>
      <c r="O996" t="e">
        <f ca="1">INDEX(Rutas_Despiece!$L:$L,MATCH($F996,$D:$D,0))</f>
        <v>#N/A</v>
      </c>
    </row>
    <row r="997" spans="1:20" x14ac:dyDescent="0.25">
      <c r="A997">
        <f ca="1">IF(Rutas_Despiece!A997&lt;&gt;Rutas_Despiece!A996,1,0)</f>
        <v>0</v>
      </c>
      <c r="B997" s="69" t="s">
        <v>1174</v>
      </c>
      <c r="C997">
        <f t="shared" ca="1" si="61"/>
        <v>1</v>
      </c>
      <c r="D997">
        <f t="shared" ca="1" si="62"/>
        <v>947</v>
      </c>
      <c r="E997">
        <f t="shared" ca="1" si="64"/>
        <v>990</v>
      </c>
      <c r="F997" t="str">
        <f t="shared" ca="1" si="63"/>
        <v/>
      </c>
      <c r="G997" t="str">
        <f t="shared" ca="1" si="65"/>
        <v/>
      </c>
      <c r="I997" t="e">
        <f ca="1">INDEX(Rutas_Despiece!$J:$J,MATCH($F997,$D:$D,0))</f>
        <v>#N/A</v>
      </c>
      <c r="J997" t="e">
        <f ca="1">INDEX(Rutas_Despiece!$K:$K,MATCH($F997,$D:$D,0))</f>
        <v>#N/A</v>
      </c>
      <c r="L997" t="e">
        <f ca="1">INDEX(Rutas_Despiece!$F:$F,MATCH($F997,$D:$D,0))&amp;" "&amp;INDEX(Rutas_Despiece!$G:$G,MATCH($F997,$D:$D,0))</f>
        <v>#N/A</v>
      </c>
      <c r="M997" t="e">
        <f ca="1">INDEX(Rutas_Despiece!$H:$H,MATCH($F997,$D:$D,0))</f>
        <v>#N/A</v>
      </c>
      <c r="N997" t="e">
        <f ca="1">INDEX(Rutas_Despiece!$I:$I,MATCH($F997,$D:$D,0))</f>
        <v>#N/A</v>
      </c>
      <c r="O997" t="e">
        <f ca="1">INDEX(Rutas_Despiece!$L:$L,MATCH($F997,$D:$D,0))</f>
        <v>#N/A</v>
      </c>
    </row>
    <row r="998" spans="1:20" x14ac:dyDescent="0.25">
      <c r="A998">
        <f ca="1">IF(Rutas_Despiece!A998&lt;&gt;Rutas_Despiece!A997,1,0)</f>
        <v>0</v>
      </c>
      <c r="B998" s="69" t="s">
        <v>1174</v>
      </c>
      <c r="C998">
        <f t="shared" ca="1" si="61"/>
        <v>1</v>
      </c>
      <c r="D998">
        <f t="shared" ca="1" si="62"/>
        <v>948</v>
      </c>
      <c r="E998">
        <f t="shared" ca="1" si="64"/>
        <v>990</v>
      </c>
      <c r="F998" t="str">
        <f t="shared" ca="1" si="63"/>
        <v/>
      </c>
      <c r="G998" t="str">
        <f t="shared" ca="1" si="65"/>
        <v/>
      </c>
      <c r="I998" t="e">
        <f ca="1">INDEX(Rutas_Despiece!$J:$J,MATCH($F998,$D:$D,0))</f>
        <v>#N/A</v>
      </c>
      <c r="J998" t="e">
        <f ca="1">INDEX(Rutas_Despiece!$K:$K,MATCH($F998,$D:$D,0))</f>
        <v>#N/A</v>
      </c>
      <c r="L998" t="e">
        <f ca="1">INDEX(Rutas_Despiece!$F:$F,MATCH($F998,$D:$D,0))&amp;" "&amp;INDEX(Rutas_Despiece!$G:$G,MATCH($F998,$D:$D,0))</f>
        <v>#N/A</v>
      </c>
      <c r="M998" t="e">
        <f ca="1">INDEX(Rutas_Despiece!$H:$H,MATCH($F998,$D:$D,0))</f>
        <v>#N/A</v>
      </c>
      <c r="N998" t="e">
        <f ca="1">INDEX(Rutas_Despiece!$I:$I,MATCH($F998,$D:$D,0))</f>
        <v>#N/A</v>
      </c>
      <c r="O998" t="e">
        <f ca="1">INDEX(Rutas_Despiece!$L:$L,MATCH($F998,$D:$D,0))</f>
        <v>#N/A</v>
      </c>
    </row>
    <row r="999" spans="1:20" x14ac:dyDescent="0.25">
      <c r="A999">
        <f ca="1">IF(Rutas_Despiece!A999&lt;&gt;Rutas_Despiece!A998,1,0)</f>
        <v>0</v>
      </c>
      <c r="B999" s="69" t="s">
        <v>1174</v>
      </c>
      <c r="C999">
        <f t="shared" ca="1" si="61"/>
        <v>1</v>
      </c>
      <c r="D999">
        <f t="shared" ca="1" si="62"/>
        <v>949</v>
      </c>
      <c r="E999">
        <f t="shared" ca="1" si="64"/>
        <v>990</v>
      </c>
      <c r="F999" t="str">
        <f t="shared" ca="1" si="63"/>
        <v/>
      </c>
      <c r="G999" t="str">
        <f t="shared" ca="1" si="65"/>
        <v/>
      </c>
      <c r="I999" t="e">
        <f ca="1">INDEX(Rutas_Despiece!$J:$J,MATCH($F999,$D:$D,0))</f>
        <v>#N/A</v>
      </c>
      <c r="J999" t="e">
        <f ca="1">INDEX(Rutas_Despiece!$K:$K,MATCH($F999,$D:$D,0))</f>
        <v>#N/A</v>
      </c>
      <c r="L999" t="e">
        <f ca="1">INDEX(Rutas_Despiece!$F:$F,MATCH($F999,$D:$D,0))&amp;" "&amp;INDEX(Rutas_Despiece!$G:$G,MATCH($F999,$D:$D,0))</f>
        <v>#N/A</v>
      </c>
      <c r="M999" t="e">
        <f ca="1">INDEX(Rutas_Despiece!$H:$H,MATCH($F999,$D:$D,0))</f>
        <v>#N/A</v>
      </c>
      <c r="N999" t="e">
        <f ca="1">INDEX(Rutas_Despiece!$I:$I,MATCH($F999,$D:$D,0))</f>
        <v>#N/A</v>
      </c>
      <c r="O999" t="e">
        <f ca="1">INDEX(Rutas_Despiece!$L:$L,MATCH($F999,$D:$D,0))</f>
        <v>#N/A</v>
      </c>
    </row>
    <row r="1000" spans="1:20" x14ac:dyDescent="0.25">
      <c r="A1000">
        <f ca="1">IF(Rutas_Despiece!A1000&lt;&gt;Rutas_Despiece!A999,1,0)</f>
        <v>0</v>
      </c>
      <c r="B1000" s="69" t="s">
        <v>1174</v>
      </c>
      <c r="C1000">
        <f t="shared" ca="1" si="61"/>
        <v>1</v>
      </c>
      <c r="D1000">
        <f t="shared" ca="1" si="62"/>
        <v>950</v>
      </c>
      <c r="E1000">
        <f t="shared" ca="1" si="64"/>
        <v>990</v>
      </c>
      <c r="F1000" t="str">
        <f t="shared" ca="1" si="63"/>
        <v/>
      </c>
      <c r="I1000" t="e">
        <f ca="1">INDEX(Rutas_Despiece!$J:$J,MATCH($F1000,$D:$D,0))</f>
        <v>#N/A</v>
      </c>
      <c r="J1000" t="e">
        <f ca="1">INDEX(Rutas_Despiece!$K:$K,MATCH($F1000,$D:$D,0))</f>
        <v>#N/A</v>
      </c>
      <c r="L1000" t="e">
        <f ca="1">INDEX(Rutas_Despiece!$F:$F,MATCH($F1000,$D:$D,0))&amp;" "&amp;INDEX(Rutas_Despiece!$G:$G,MATCH($F1000,$D:$D,0))</f>
        <v>#N/A</v>
      </c>
      <c r="M1000" t="e">
        <f ca="1">INDEX(Rutas_Despiece!$H:$H,MATCH($F1000,$D:$D,0))</f>
        <v>#N/A</v>
      </c>
      <c r="N1000" t="e">
        <f ca="1">INDEX(Rutas_Despiece!$I:$I,MATCH($F1000,$D:$D,0))</f>
        <v>#N/A</v>
      </c>
      <c r="O1000" t="e">
        <f ca="1">INDEX(Rutas_Despiece!$L:$L,MATCH($F1000,$D:$D,0))</f>
        <v>#N/A</v>
      </c>
    </row>
    <row r="1001" spans="1:20" x14ac:dyDescent="0.25">
      <c r="A1001">
        <f ca="1">IF(Rutas_Despiece!A1001&lt;&gt;Rutas_Despiece!A1000,1,0)</f>
        <v>0</v>
      </c>
      <c r="B1001" s="69" t="s">
        <v>1174</v>
      </c>
      <c r="C1001">
        <f t="shared" ca="1" si="61"/>
        <v>1</v>
      </c>
      <c r="D1001">
        <f t="shared" ca="1" si="62"/>
        <v>951</v>
      </c>
      <c r="E1001">
        <f t="shared" ca="1" si="64"/>
        <v>990</v>
      </c>
      <c r="F1001" t="str">
        <f t="shared" ca="1" si="63"/>
        <v/>
      </c>
      <c r="I1001" t="e">
        <f ca="1">INDEX(Rutas_Despiece!$J:$J,MATCH($F1001,$D:$D,0))</f>
        <v>#N/A</v>
      </c>
      <c r="J1001" t="e">
        <f ca="1">INDEX(Rutas_Despiece!$K:$K,MATCH($F1001,$D:$D,0))</f>
        <v>#N/A</v>
      </c>
      <c r="L1001" t="e">
        <f ca="1">INDEX(Rutas_Despiece!$F:$F,MATCH($F1001,$D:$D,0))&amp;" "&amp;INDEX(Rutas_Despiece!$G:$G,MATCH($F1001,$D:$D,0))</f>
        <v>#N/A</v>
      </c>
      <c r="M1001" t="e">
        <f ca="1">INDEX(Rutas_Despiece!$H:$H,MATCH($F1001,$D:$D,0))</f>
        <v>#N/A</v>
      </c>
      <c r="N1001" t="e">
        <f ca="1">INDEX(Rutas_Despiece!$I:$I,MATCH($F1001,$D:$D,0))</f>
        <v>#N/A</v>
      </c>
      <c r="O1001" t="e">
        <f ca="1">INDEX(Rutas_Despiece!$L:$L,MATCH($F1001,$D:$D,0))</f>
        <v>#N/A</v>
      </c>
    </row>
    <row r="1002" spans="1:20" x14ac:dyDescent="0.25">
      <c r="A1002">
        <f ca="1">IF(Rutas_Despiece!A1002&lt;&gt;Rutas_Despiece!A1001,1,0)</f>
        <v>0</v>
      </c>
      <c r="B1002" s="69" t="s">
        <v>1174</v>
      </c>
      <c r="C1002">
        <f t="shared" ca="1" si="61"/>
        <v>1</v>
      </c>
      <c r="D1002">
        <f t="shared" ca="1" si="62"/>
        <v>952</v>
      </c>
      <c r="E1002">
        <f t="shared" ca="1" si="64"/>
        <v>990</v>
      </c>
      <c r="F1002" t="str">
        <f t="shared" ca="1" si="63"/>
        <v/>
      </c>
      <c r="I1002" t="e">
        <f ca="1">INDEX(Rutas_Despiece!$J:$J,MATCH($F1002,$D:$D,0))</f>
        <v>#N/A</v>
      </c>
      <c r="J1002" t="e">
        <f ca="1">INDEX(Rutas_Despiece!$K:$K,MATCH($F1002,$D:$D,0))</f>
        <v>#N/A</v>
      </c>
      <c r="L1002" t="e">
        <f ca="1">INDEX(Rutas_Despiece!$F:$F,MATCH($F1002,$D:$D,0))&amp;" "&amp;INDEX(Rutas_Despiece!$G:$G,MATCH($F1002,$D:$D,0))</f>
        <v>#N/A</v>
      </c>
      <c r="M1002" t="e">
        <f ca="1">INDEX(Rutas_Despiece!$H:$H,MATCH($F1002,$D:$D,0))</f>
        <v>#N/A</v>
      </c>
      <c r="N1002" t="e">
        <f ca="1">INDEX(Rutas_Despiece!$I:$I,MATCH($F1002,$D:$D,0))</f>
        <v>#N/A</v>
      </c>
      <c r="O1002" t="e">
        <f ca="1">INDEX(Rutas_Despiece!$L:$L,MATCH($F1002,$D:$D,0))</f>
        <v>#N/A</v>
      </c>
    </row>
    <row r="1003" spans="1:20" x14ac:dyDescent="0.25">
      <c r="A1003">
        <f ca="1">IF(Rutas_Despiece!A1003&lt;&gt;Rutas_Despiece!A1002,1,0)</f>
        <v>1</v>
      </c>
      <c r="B1003" s="69" t="s">
        <v>1174</v>
      </c>
      <c r="C1003">
        <f t="shared" ca="1" si="61"/>
        <v>0</v>
      </c>
      <c r="D1003">
        <f t="shared" ca="1" si="62"/>
        <v>952</v>
      </c>
      <c r="E1003">
        <f t="shared" ca="1" si="64"/>
        <v>990</v>
      </c>
      <c r="F1003" t="str">
        <f t="shared" ca="1" si="63"/>
        <v/>
      </c>
      <c r="I1003" t="e">
        <f ca="1">INDEX(Rutas_Despiece!$J:$J,MATCH($F1003,$D:$D,0))</f>
        <v>#N/A</v>
      </c>
      <c r="J1003" t="e">
        <f ca="1">INDEX(Rutas_Despiece!$K:$K,MATCH($F1003,$D:$D,0))</f>
        <v>#N/A</v>
      </c>
      <c r="L1003" t="e">
        <f ca="1">INDEX(Rutas_Despiece!$F:$F,MATCH($F1003,$D:$D,0))&amp;" "&amp;INDEX(Rutas_Despiece!$G:$G,MATCH($F1003,$D:$D,0))</f>
        <v>#N/A</v>
      </c>
      <c r="M1003" t="e">
        <f ca="1">INDEX(Rutas_Despiece!$H:$H,MATCH($F1003,$D:$D,0))</f>
        <v>#N/A</v>
      </c>
      <c r="N1003" t="e">
        <f ca="1">INDEX(Rutas_Despiece!$I:$I,MATCH($F1003,$D:$D,0))</f>
        <v>#N/A</v>
      </c>
      <c r="O1003" t="e">
        <f ca="1">INDEX(Rutas_Despiece!$L:$L,MATCH($F1003,$D:$D,0))</f>
        <v>#N/A</v>
      </c>
    </row>
    <row r="1004" spans="1:20" x14ac:dyDescent="0.25">
      <c r="A1004">
        <f ca="1">IF(Rutas_Despiece!A1004&lt;&gt;Rutas_Despiece!A1003,1,0)</f>
        <v>0</v>
      </c>
      <c r="B1004" s="69" t="s">
        <v>1174</v>
      </c>
      <c r="C1004">
        <f t="shared" ca="1" si="61"/>
        <v>1</v>
      </c>
      <c r="D1004">
        <f t="shared" ca="1" si="62"/>
        <v>953</v>
      </c>
      <c r="E1004">
        <f t="shared" ca="1" si="64"/>
        <v>990</v>
      </c>
      <c r="F1004" t="str">
        <f t="shared" ca="1" si="63"/>
        <v/>
      </c>
      <c r="I1004" t="e">
        <f ca="1">INDEX(Rutas_Despiece!$J:$J,MATCH($F1004,$D:$D,0))</f>
        <v>#N/A</v>
      </c>
      <c r="J1004" t="e">
        <f ca="1">INDEX(Rutas_Despiece!$K:$K,MATCH($F1004,$D:$D,0))</f>
        <v>#N/A</v>
      </c>
      <c r="L1004" t="e">
        <f ca="1">INDEX(Rutas_Despiece!$F:$F,MATCH($F1004,$D:$D,0))&amp;" "&amp;INDEX(Rutas_Despiece!$G:$G,MATCH($F1004,$D:$D,0))</f>
        <v>#N/A</v>
      </c>
      <c r="M1004" t="e">
        <f ca="1">INDEX(Rutas_Despiece!$H:$H,MATCH($F1004,$D:$D,0))</f>
        <v>#N/A</v>
      </c>
      <c r="N1004" t="e">
        <f ca="1">INDEX(Rutas_Despiece!$I:$I,MATCH($F1004,$D:$D,0))</f>
        <v>#N/A</v>
      </c>
      <c r="O1004" t="e">
        <f ca="1">INDEX(Rutas_Despiece!$L:$L,MATCH($F1004,$D:$D,0))</f>
        <v>#N/A</v>
      </c>
    </row>
    <row r="1005" spans="1:20" x14ac:dyDescent="0.25">
      <c r="A1005">
        <f ca="1">IF(Rutas_Despiece!A1005&lt;&gt;Rutas_Despiece!A1004,1,0)</f>
        <v>0</v>
      </c>
      <c r="B1005" s="69" t="s">
        <v>1174</v>
      </c>
      <c r="C1005">
        <f t="shared" ca="1" si="61"/>
        <v>1</v>
      </c>
      <c r="D1005">
        <f t="shared" ca="1" si="62"/>
        <v>954</v>
      </c>
      <c r="E1005">
        <f t="shared" ca="1" si="64"/>
        <v>990</v>
      </c>
      <c r="F1005" t="str">
        <f t="shared" ca="1" si="63"/>
        <v/>
      </c>
      <c r="I1005" t="e">
        <f ca="1">INDEX(Rutas_Despiece!$J:$J,MATCH($F1005,$D:$D,0))</f>
        <v>#N/A</v>
      </c>
      <c r="J1005" t="e">
        <f ca="1">INDEX(Rutas_Despiece!$K:$K,MATCH($F1005,$D:$D,0))</f>
        <v>#N/A</v>
      </c>
      <c r="L1005" t="e">
        <f ca="1">INDEX(Rutas_Despiece!$F:$F,MATCH($F1005,$D:$D,0))&amp;" "&amp;INDEX(Rutas_Despiece!$G:$G,MATCH($F1005,$D:$D,0))</f>
        <v>#N/A</v>
      </c>
      <c r="M1005" t="e">
        <f ca="1">INDEX(Rutas_Despiece!$H:$H,MATCH($F1005,$D:$D,0))</f>
        <v>#N/A</v>
      </c>
      <c r="N1005" t="e">
        <f ca="1">INDEX(Rutas_Despiece!$I:$I,MATCH($F1005,$D:$D,0))</f>
        <v>#N/A</v>
      </c>
      <c r="O1005" t="e">
        <f ca="1">INDEX(Rutas_Despiece!$L:$L,MATCH($F1005,$D:$D,0))</f>
        <v>#N/A</v>
      </c>
    </row>
    <row r="1006" spans="1:20" x14ac:dyDescent="0.25">
      <c r="A1006">
        <f ca="1">IF(Rutas_Despiece!A1006&lt;&gt;Rutas_Despiece!A1005,1,0)</f>
        <v>0</v>
      </c>
      <c r="B1006" s="69" t="s">
        <v>1174</v>
      </c>
      <c r="C1006">
        <f t="shared" ca="1" si="61"/>
        <v>1</v>
      </c>
      <c r="D1006">
        <f t="shared" ca="1" si="62"/>
        <v>955</v>
      </c>
      <c r="E1006">
        <f t="shared" ca="1" si="64"/>
        <v>990</v>
      </c>
      <c r="F1006" t="str">
        <f t="shared" ca="1" si="63"/>
        <v/>
      </c>
      <c r="I1006" t="e">
        <f ca="1">INDEX(Rutas_Despiece!$J:$J,MATCH($F1006,$D:$D,0))</f>
        <v>#N/A</v>
      </c>
      <c r="J1006" t="e">
        <f ca="1">INDEX(Rutas_Despiece!$K:$K,MATCH($F1006,$D:$D,0))</f>
        <v>#N/A</v>
      </c>
      <c r="L1006" t="e">
        <f ca="1">INDEX(Rutas_Despiece!$F:$F,MATCH($F1006,$D:$D,0))&amp;" "&amp;INDEX(Rutas_Despiece!$G:$G,MATCH($F1006,$D:$D,0))</f>
        <v>#N/A</v>
      </c>
      <c r="M1006" t="e">
        <f ca="1">INDEX(Rutas_Despiece!$H:$H,MATCH($F1006,$D:$D,0))</f>
        <v>#N/A</v>
      </c>
      <c r="N1006" t="e">
        <f ca="1">INDEX(Rutas_Despiece!$I:$I,MATCH($F1006,$D:$D,0))</f>
        <v>#N/A</v>
      </c>
      <c r="O1006" t="e">
        <f ca="1">INDEX(Rutas_Despiece!$L:$L,MATCH($F1006,$D:$D,0))</f>
        <v>#N/A</v>
      </c>
    </row>
    <row r="1007" spans="1:20" x14ac:dyDescent="0.25">
      <c r="A1007">
        <f ca="1">IF(Rutas_Despiece!A1007&lt;&gt;Rutas_Despiece!A1006,1,0)</f>
        <v>0</v>
      </c>
      <c r="B1007" s="69" t="s">
        <v>1174</v>
      </c>
      <c r="C1007">
        <f t="shared" ca="1" si="61"/>
        <v>1</v>
      </c>
      <c r="D1007">
        <f t="shared" ca="1" si="62"/>
        <v>956</v>
      </c>
      <c r="E1007">
        <f t="shared" ca="1" si="64"/>
        <v>990</v>
      </c>
      <c r="F1007" t="str">
        <f t="shared" ca="1" si="63"/>
        <v/>
      </c>
      <c r="I1007" t="e">
        <f ca="1">INDEX(Rutas_Despiece!$J:$J,MATCH($F1007,$D:$D,0))</f>
        <v>#N/A</v>
      </c>
      <c r="J1007" t="e">
        <f ca="1">INDEX(Rutas_Despiece!$K:$K,MATCH($F1007,$D:$D,0))</f>
        <v>#N/A</v>
      </c>
      <c r="L1007" t="e">
        <f ca="1">INDEX(Rutas_Despiece!$F:$F,MATCH($F1007,$D:$D,0))&amp;" "&amp;INDEX(Rutas_Despiece!$G:$G,MATCH($F1007,$D:$D,0))</f>
        <v>#N/A</v>
      </c>
      <c r="M1007" t="e">
        <f ca="1">INDEX(Rutas_Despiece!$H:$H,MATCH($F1007,$D:$D,0))</f>
        <v>#N/A</v>
      </c>
      <c r="N1007" t="e">
        <f ca="1">INDEX(Rutas_Despiece!$I:$I,MATCH($F1007,$D:$D,0))</f>
        <v>#N/A</v>
      </c>
      <c r="O1007" t="e">
        <f ca="1">INDEX(Rutas_Despiece!$L:$L,MATCH($F1007,$D:$D,0))</f>
        <v>#N/A</v>
      </c>
    </row>
    <row r="1008" spans="1:20" x14ac:dyDescent="0.25">
      <c r="A1008">
        <f ca="1">IF(Rutas_Despiece!A1008&lt;&gt;Rutas_Despiece!A1007,1,0)</f>
        <v>0</v>
      </c>
      <c r="B1008" s="69" t="s">
        <v>1174</v>
      </c>
      <c r="C1008">
        <f t="shared" ca="1" si="61"/>
        <v>1</v>
      </c>
      <c r="D1008">
        <f t="shared" ca="1" si="62"/>
        <v>957</v>
      </c>
      <c r="E1008">
        <f t="shared" ca="1" si="64"/>
        <v>990</v>
      </c>
      <c r="F1008" t="str">
        <f t="shared" ca="1" si="63"/>
        <v/>
      </c>
      <c r="I1008" t="e">
        <f ca="1">INDEX(Rutas_Despiece!$J:$J,MATCH($F1008,$D:$D,0))</f>
        <v>#N/A</v>
      </c>
      <c r="J1008" t="e">
        <f ca="1">INDEX(Rutas_Despiece!$K:$K,MATCH($F1008,$D:$D,0))</f>
        <v>#N/A</v>
      </c>
      <c r="L1008" t="e">
        <f ca="1">INDEX(Rutas_Despiece!$F:$F,MATCH($F1008,$D:$D,0))&amp;" "&amp;INDEX(Rutas_Despiece!$G:$G,MATCH($F1008,$D:$D,0))</f>
        <v>#N/A</v>
      </c>
      <c r="M1008" t="e">
        <f ca="1">INDEX(Rutas_Despiece!$H:$H,MATCH($F1008,$D:$D,0))</f>
        <v>#N/A</v>
      </c>
      <c r="N1008" t="e">
        <f ca="1">INDEX(Rutas_Despiece!$I:$I,MATCH($F1008,$D:$D,0))</f>
        <v>#N/A</v>
      </c>
      <c r="O1008" t="e">
        <f ca="1">INDEX(Rutas_Despiece!$L:$L,MATCH($F1008,$D:$D,0))</f>
        <v>#N/A</v>
      </c>
    </row>
    <row r="1009" spans="1:15" x14ac:dyDescent="0.25">
      <c r="A1009">
        <f ca="1">IF(Rutas_Despiece!A1009&lt;&gt;Rutas_Despiece!A1008,1,0)</f>
        <v>0</v>
      </c>
      <c r="B1009" s="69" t="s">
        <v>1174</v>
      </c>
      <c r="C1009">
        <f t="shared" ca="1" si="61"/>
        <v>1</v>
      </c>
      <c r="D1009">
        <f t="shared" ca="1" si="62"/>
        <v>958</v>
      </c>
      <c r="E1009">
        <f t="shared" ca="1" si="64"/>
        <v>990</v>
      </c>
      <c r="F1009" t="str">
        <f t="shared" ca="1" si="63"/>
        <v/>
      </c>
      <c r="I1009" t="e">
        <f ca="1">INDEX(Rutas_Despiece!$J:$J,MATCH($F1009,$D:$D,0))</f>
        <v>#N/A</v>
      </c>
      <c r="J1009" t="e">
        <f ca="1">INDEX(Rutas_Despiece!$K:$K,MATCH($F1009,$D:$D,0))</f>
        <v>#N/A</v>
      </c>
      <c r="L1009" t="e">
        <f ca="1">INDEX(Rutas_Despiece!$F:$F,MATCH($F1009,$D:$D,0))&amp;" "&amp;INDEX(Rutas_Despiece!$G:$G,MATCH($F1009,$D:$D,0))</f>
        <v>#N/A</v>
      </c>
      <c r="M1009" t="e">
        <f ca="1">INDEX(Rutas_Despiece!$H:$H,MATCH($F1009,$D:$D,0))</f>
        <v>#N/A</v>
      </c>
      <c r="N1009" t="e">
        <f ca="1">INDEX(Rutas_Despiece!$I:$I,MATCH($F1009,$D:$D,0))</f>
        <v>#N/A</v>
      </c>
      <c r="O1009" t="e">
        <f ca="1">INDEX(Rutas_Despiece!$L:$L,MATCH($F1009,$D:$D,0))</f>
        <v>#N/A</v>
      </c>
    </row>
    <row r="1010" spans="1:15" x14ac:dyDescent="0.25">
      <c r="A1010">
        <f ca="1">IF(Rutas_Despiece!A1010&lt;&gt;Rutas_Despiece!A1009,1,0)</f>
        <v>0</v>
      </c>
      <c r="B1010" s="69" t="s">
        <v>1174</v>
      </c>
      <c r="C1010">
        <f t="shared" ca="1" si="61"/>
        <v>1</v>
      </c>
      <c r="D1010">
        <f t="shared" ca="1" si="62"/>
        <v>959</v>
      </c>
      <c r="E1010">
        <f t="shared" ca="1" si="64"/>
        <v>990</v>
      </c>
      <c r="F1010" t="str">
        <f t="shared" ca="1" si="63"/>
        <v/>
      </c>
      <c r="I1010" t="e">
        <f ca="1">INDEX(Rutas_Despiece!$J:$J,MATCH($F1010,$D:$D,0))</f>
        <v>#N/A</v>
      </c>
      <c r="J1010" t="e">
        <f ca="1">INDEX(Rutas_Despiece!$K:$K,MATCH($F1010,$D:$D,0))</f>
        <v>#N/A</v>
      </c>
      <c r="L1010" t="e">
        <f ca="1">INDEX(Rutas_Despiece!$F:$F,MATCH($F1010,$D:$D,0))&amp;" "&amp;INDEX(Rutas_Despiece!$G:$G,MATCH($F1010,$D:$D,0))</f>
        <v>#N/A</v>
      </c>
      <c r="M1010" t="e">
        <f ca="1">INDEX(Rutas_Despiece!$H:$H,MATCH($F1010,$D:$D,0))</f>
        <v>#N/A</v>
      </c>
      <c r="N1010" t="e">
        <f ca="1">INDEX(Rutas_Despiece!$I:$I,MATCH($F1010,$D:$D,0))</f>
        <v>#N/A</v>
      </c>
      <c r="O1010" t="e">
        <f ca="1">INDEX(Rutas_Despiece!$L:$L,MATCH($F1010,$D:$D,0))</f>
        <v>#N/A</v>
      </c>
    </row>
    <row r="1011" spans="1:15" x14ac:dyDescent="0.25">
      <c r="A1011">
        <f ca="1">IF(Rutas_Despiece!A1011&lt;&gt;Rutas_Despiece!A1010,1,0)</f>
        <v>0</v>
      </c>
      <c r="B1011" s="69" t="s">
        <v>1174</v>
      </c>
      <c r="C1011">
        <f t="shared" ca="1" si="61"/>
        <v>1</v>
      </c>
      <c r="D1011">
        <f t="shared" ca="1" si="62"/>
        <v>960</v>
      </c>
      <c r="E1011">
        <f t="shared" ca="1" si="64"/>
        <v>990</v>
      </c>
      <c r="F1011" t="str">
        <f t="shared" ca="1" si="63"/>
        <v/>
      </c>
      <c r="I1011" t="e">
        <f ca="1">INDEX(Rutas_Despiece!$J:$J,MATCH($F1011,$D:$D,0))</f>
        <v>#N/A</v>
      </c>
      <c r="J1011" t="e">
        <f ca="1">INDEX(Rutas_Despiece!$K:$K,MATCH($F1011,$D:$D,0))</f>
        <v>#N/A</v>
      </c>
      <c r="L1011" t="e">
        <f ca="1">INDEX(Rutas_Despiece!$F:$F,MATCH($F1011,$D:$D,0))&amp;" "&amp;INDEX(Rutas_Despiece!$G:$G,MATCH($F1011,$D:$D,0))</f>
        <v>#N/A</v>
      </c>
      <c r="M1011" t="e">
        <f ca="1">INDEX(Rutas_Despiece!$H:$H,MATCH($F1011,$D:$D,0))</f>
        <v>#N/A</v>
      </c>
      <c r="N1011" t="e">
        <f ca="1">INDEX(Rutas_Despiece!$I:$I,MATCH($F1011,$D:$D,0))</f>
        <v>#N/A</v>
      </c>
      <c r="O1011" t="e">
        <f ca="1">INDEX(Rutas_Despiece!$L:$L,MATCH($F1011,$D:$D,0))</f>
        <v>#N/A</v>
      </c>
    </row>
    <row r="1012" spans="1:15" x14ac:dyDescent="0.25">
      <c r="A1012">
        <f ca="1">IF(Rutas_Despiece!A1012&lt;&gt;Rutas_Despiece!A1011,1,0)</f>
        <v>0</v>
      </c>
      <c r="B1012" s="69" t="s">
        <v>1174</v>
      </c>
      <c r="C1012">
        <f t="shared" ca="1" si="61"/>
        <v>1</v>
      </c>
      <c r="D1012">
        <f t="shared" ca="1" si="62"/>
        <v>961</v>
      </c>
      <c r="E1012">
        <f t="shared" ca="1" si="64"/>
        <v>990</v>
      </c>
      <c r="F1012" t="str">
        <f t="shared" ca="1" si="63"/>
        <v/>
      </c>
      <c r="I1012" t="e">
        <f ca="1">INDEX(Rutas_Despiece!$J:$J,MATCH($F1012,$D:$D,0))</f>
        <v>#N/A</v>
      </c>
      <c r="J1012" t="e">
        <f ca="1">INDEX(Rutas_Despiece!$K:$K,MATCH($F1012,$D:$D,0))</f>
        <v>#N/A</v>
      </c>
      <c r="L1012" t="e">
        <f ca="1">INDEX(Rutas_Despiece!$F:$F,MATCH($F1012,$D:$D,0))&amp;" "&amp;INDEX(Rutas_Despiece!$G:$G,MATCH($F1012,$D:$D,0))</f>
        <v>#N/A</v>
      </c>
      <c r="M1012" t="e">
        <f ca="1">INDEX(Rutas_Despiece!$H:$H,MATCH($F1012,$D:$D,0))</f>
        <v>#N/A</v>
      </c>
      <c r="N1012" t="e">
        <f ca="1">INDEX(Rutas_Despiece!$I:$I,MATCH($F1012,$D:$D,0))</f>
        <v>#N/A</v>
      </c>
      <c r="O1012" t="e">
        <f ca="1">INDEX(Rutas_Despiece!$L:$L,MATCH($F1012,$D:$D,0))</f>
        <v>#N/A</v>
      </c>
    </row>
    <row r="1013" spans="1:15" x14ac:dyDescent="0.25">
      <c r="A1013">
        <f ca="1">IF(Rutas_Despiece!A1013&lt;&gt;Rutas_Despiece!A1012,1,0)</f>
        <v>0</v>
      </c>
      <c r="B1013" s="69" t="s">
        <v>1174</v>
      </c>
      <c r="C1013">
        <f t="shared" ca="1" si="61"/>
        <v>1</v>
      </c>
      <c r="D1013">
        <f t="shared" ca="1" si="62"/>
        <v>962</v>
      </c>
      <c r="E1013">
        <f t="shared" ca="1" si="64"/>
        <v>990</v>
      </c>
      <c r="F1013" t="str">
        <f t="shared" ca="1" si="63"/>
        <v/>
      </c>
      <c r="I1013" t="e">
        <f ca="1">INDEX(Rutas_Despiece!$J:$J,MATCH($F1013,$D:$D,0))</f>
        <v>#N/A</v>
      </c>
      <c r="J1013" t="e">
        <f ca="1">INDEX(Rutas_Despiece!$K:$K,MATCH($F1013,$D:$D,0))</f>
        <v>#N/A</v>
      </c>
      <c r="L1013" t="e">
        <f ca="1">INDEX(Rutas_Despiece!$F:$F,MATCH($F1013,$D:$D,0))&amp;" "&amp;INDEX(Rutas_Despiece!$G:$G,MATCH($F1013,$D:$D,0))</f>
        <v>#N/A</v>
      </c>
      <c r="M1013" t="e">
        <f ca="1">INDEX(Rutas_Despiece!$H:$H,MATCH($F1013,$D:$D,0))</f>
        <v>#N/A</v>
      </c>
      <c r="N1013" t="e">
        <f ca="1">INDEX(Rutas_Despiece!$I:$I,MATCH($F1013,$D:$D,0))</f>
        <v>#N/A</v>
      </c>
      <c r="O1013" t="e">
        <f ca="1">INDEX(Rutas_Despiece!$L:$L,MATCH($F1013,$D:$D,0))</f>
        <v>#N/A</v>
      </c>
    </row>
    <row r="1014" spans="1:15" x14ac:dyDescent="0.25">
      <c r="A1014">
        <f ca="1">IF(Rutas_Despiece!A1014&lt;&gt;Rutas_Despiece!A1013,1,0)</f>
        <v>0</v>
      </c>
      <c r="B1014" s="69" t="s">
        <v>1174</v>
      </c>
      <c r="C1014">
        <f t="shared" ca="1" si="61"/>
        <v>1</v>
      </c>
      <c r="D1014">
        <f t="shared" ca="1" si="62"/>
        <v>963</v>
      </c>
      <c r="E1014">
        <f t="shared" ca="1" si="64"/>
        <v>990</v>
      </c>
      <c r="F1014" t="str">
        <f t="shared" ca="1" si="63"/>
        <v/>
      </c>
      <c r="I1014" t="e">
        <f ca="1">INDEX(Rutas_Despiece!$J:$J,MATCH($F1014,$D:$D,0))</f>
        <v>#N/A</v>
      </c>
      <c r="J1014" t="e">
        <f ca="1">INDEX(Rutas_Despiece!$K:$K,MATCH($F1014,$D:$D,0))</f>
        <v>#N/A</v>
      </c>
      <c r="L1014" t="e">
        <f ca="1">INDEX(Rutas_Despiece!$F:$F,MATCH($F1014,$D:$D,0))&amp;" "&amp;INDEX(Rutas_Despiece!$G:$G,MATCH($F1014,$D:$D,0))</f>
        <v>#N/A</v>
      </c>
      <c r="M1014" t="e">
        <f ca="1">INDEX(Rutas_Despiece!$H:$H,MATCH($F1014,$D:$D,0))</f>
        <v>#N/A</v>
      </c>
      <c r="N1014" t="e">
        <f ca="1">INDEX(Rutas_Despiece!$I:$I,MATCH($F1014,$D:$D,0))</f>
        <v>#N/A</v>
      </c>
      <c r="O1014" t="e">
        <f ca="1">INDEX(Rutas_Despiece!$L:$L,MATCH($F1014,$D:$D,0))</f>
        <v>#N/A</v>
      </c>
    </row>
    <row r="1015" spans="1:15" x14ac:dyDescent="0.25">
      <c r="A1015">
        <f ca="1">IF(Rutas_Despiece!A1015&lt;&gt;Rutas_Despiece!A1014,1,0)</f>
        <v>0</v>
      </c>
      <c r="B1015" s="69" t="s">
        <v>1174</v>
      </c>
      <c r="C1015">
        <f t="shared" ca="1" si="61"/>
        <v>1</v>
      </c>
      <c r="D1015">
        <f t="shared" ca="1" si="62"/>
        <v>964</v>
      </c>
      <c r="E1015">
        <f t="shared" ca="1" si="64"/>
        <v>990</v>
      </c>
      <c r="F1015" t="str">
        <f t="shared" ca="1" si="63"/>
        <v/>
      </c>
      <c r="I1015" t="e">
        <f ca="1">INDEX(Rutas_Despiece!$J:$J,MATCH($F1015,$D:$D,0))</f>
        <v>#N/A</v>
      </c>
      <c r="J1015" t="e">
        <f ca="1">INDEX(Rutas_Despiece!$K:$K,MATCH($F1015,$D:$D,0))</f>
        <v>#N/A</v>
      </c>
      <c r="L1015" t="e">
        <f ca="1">INDEX(Rutas_Despiece!$F:$F,MATCH($F1015,$D:$D,0))&amp;" "&amp;INDEX(Rutas_Despiece!$G:$G,MATCH($F1015,$D:$D,0))</f>
        <v>#N/A</v>
      </c>
      <c r="M1015" t="e">
        <f ca="1">INDEX(Rutas_Despiece!$H:$H,MATCH($F1015,$D:$D,0))</f>
        <v>#N/A</v>
      </c>
      <c r="N1015" t="e">
        <f ca="1">INDEX(Rutas_Despiece!$I:$I,MATCH($F1015,$D:$D,0))</f>
        <v>#N/A</v>
      </c>
      <c r="O1015" t="e">
        <f ca="1">INDEX(Rutas_Despiece!$L:$L,MATCH($F1015,$D:$D,0))</f>
        <v>#N/A</v>
      </c>
    </row>
    <row r="1016" spans="1:15" x14ac:dyDescent="0.25">
      <c r="A1016">
        <f ca="1">IF(Rutas_Despiece!A1016&lt;&gt;Rutas_Despiece!A1015,1,0)</f>
        <v>1</v>
      </c>
      <c r="B1016" s="69" t="s">
        <v>1174</v>
      </c>
      <c r="C1016">
        <f t="shared" ca="1" si="61"/>
        <v>0</v>
      </c>
      <c r="D1016">
        <f t="shared" ca="1" si="62"/>
        <v>964</v>
      </c>
      <c r="E1016">
        <f t="shared" ca="1" si="64"/>
        <v>990</v>
      </c>
      <c r="F1016" t="str">
        <f t="shared" ca="1" si="63"/>
        <v/>
      </c>
      <c r="I1016" t="e">
        <f ca="1">INDEX(Rutas_Despiece!$J:$J,MATCH($F1016,$D:$D,0))</f>
        <v>#N/A</v>
      </c>
      <c r="J1016" t="e">
        <f ca="1">INDEX(Rutas_Despiece!$K:$K,MATCH($F1016,$D:$D,0))</f>
        <v>#N/A</v>
      </c>
      <c r="L1016" t="e">
        <f ca="1">INDEX(Rutas_Despiece!$F:$F,MATCH($F1016,$D:$D,0))&amp;" "&amp;INDEX(Rutas_Despiece!$G:$G,MATCH($F1016,$D:$D,0))</f>
        <v>#N/A</v>
      </c>
      <c r="M1016" t="e">
        <f ca="1">INDEX(Rutas_Despiece!$H:$H,MATCH($F1016,$D:$D,0))</f>
        <v>#N/A</v>
      </c>
      <c r="N1016" t="e">
        <f ca="1">INDEX(Rutas_Despiece!$I:$I,MATCH($F1016,$D:$D,0))</f>
        <v>#N/A</v>
      </c>
      <c r="O1016" t="e">
        <f ca="1">INDEX(Rutas_Despiece!$L:$L,MATCH($F1016,$D:$D,0))</f>
        <v>#N/A</v>
      </c>
    </row>
    <row r="1017" spans="1:15" x14ac:dyDescent="0.25">
      <c r="A1017">
        <f ca="1">IF(Rutas_Despiece!A1017&lt;&gt;Rutas_Despiece!A1016,1,0)</f>
        <v>0</v>
      </c>
      <c r="B1017" s="69" t="s">
        <v>1174</v>
      </c>
      <c r="C1017">
        <f t="shared" ca="1" si="61"/>
        <v>1</v>
      </c>
      <c r="D1017">
        <f t="shared" ca="1" si="62"/>
        <v>965</v>
      </c>
      <c r="E1017">
        <f t="shared" ca="1" si="64"/>
        <v>990</v>
      </c>
      <c r="F1017" t="str">
        <f t="shared" ca="1" si="63"/>
        <v/>
      </c>
      <c r="I1017" t="e">
        <f ca="1">INDEX(Rutas_Despiece!$J:$J,MATCH($F1017,$D:$D,0))</f>
        <v>#N/A</v>
      </c>
      <c r="J1017" t="e">
        <f ca="1">INDEX(Rutas_Despiece!$K:$K,MATCH($F1017,$D:$D,0))</f>
        <v>#N/A</v>
      </c>
      <c r="L1017" t="e">
        <f ca="1">INDEX(Rutas_Despiece!$F:$F,MATCH($F1017,$D:$D,0))&amp;" "&amp;INDEX(Rutas_Despiece!$G:$G,MATCH($F1017,$D:$D,0))</f>
        <v>#N/A</v>
      </c>
      <c r="M1017" t="e">
        <f ca="1">INDEX(Rutas_Despiece!$H:$H,MATCH($F1017,$D:$D,0))</f>
        <v>#N/A</v>
      </c>
      <c r="N1017" t="e">
        <f ca="1">INDEX(Rutas_Despiece!$I:$I,MATCH($F1017,$D:$D,0))</f>
        <v>#N/A</v>
      </c>
      <c r="O1017" t="e">
        <f ca="1">INDEX(Rutas_Despiece!$L:$L,MATCH($F1017,$D:$D,0))</f>
        <v>#N/A</v>
      </c>
    </row>
    <row r="1018" spans="1:15" x14ac:dyDescent="0.25">
      <c r="A1018">
        <f ca="1">IF(Rutas_Despiece!A1018&lt;&gt;Rutas_Despiece!A1017,1,0)</f>
        <v>0</v>
      </c>
      <c r="B1018" s="69" t="s">
        <v>1174</v>
      </c>
      <c r="C1018">
        <f t="shared" ca="1" si="61"/>
        <v>1</v>
      </c>
      <c r="D1018">
        <f t="shared" ca="1" si="62"/>
        <v>966</v>
      </c>
      <c r="E1018">
        <f t="shared" ca="1" si="64"/>
        <v>990</v>
      </c>
      <c r="F1018" t="str">
        <f t="shared" ca="1" si="63"/>
        <v/>
      </c>
      <c r="I1018" t="e">
        <f ca="1">INDEX(Rutas_Despiece!$J:$J,MATCH($F1018,$D:$D,0))</f>
        <v>#N/A</v>
      </c>
      <c r="J1018" t="e">
        <f ca="1">INDEX(Rutas_Despiece!$K:$K,MATCH($F1018,$D:$D,0))</f>
        <v>#N/A</v>
      </c>
      <c r="L1018" t="e">
        <f ca="1">INDEX(Rutas_Despiece!$F:$F,MATCH($F1018,$D:$D,0))&amp;" "&amp;INDEX(Rutas_Despiece!$G:$G,MATCH($F1018,$D:$D,0))</f>
        <v>#N/A</v>
      </c>
      <c r="M1018" t="e">
        <f ca="1">INDEX(Rutas_Despiece!$H:$H,MATCH($F1018,$D:$D,0))</f>
        <v>#N/A</v>
      </c>
      <c r="N1018" t="e">
        <f ca="1">INDEX(Rutas_Despiece!$I:$I,MATCH($F1018,$D:$D,0))</f>
        <v>#N/A</v>
      </c>
      <c r="O1018" t="e">
        <f ca="1">INDEX(Rutas_Despiece!$L:$L,MATCH($F1018,$D:$D,0))</f>
        <v>#N/A</v>
      </c>
    </row>
    <row r="1019" spans="1:15" x14ac:dyDescent="0.25">
      <c r="A1019">
        <f ca="1">IF(Rutas_Despiece!A1019&lt;&gt;Rutas_Despiece!A1018,1,0)</f>
        <v>0</v>
      </c>
      <c r="B1019" s="69" t="s">
        <v>1174</v>
      </c>
      <c r="C1019">
        <f t="shared" ca="1" si="61"/>
        <v>1</v>
      </c>
      <c r="D1019">
        <f t="shared" ca="1" si="62"/>
        <v>967</v>
      </c>
      <c r="E1019">
        <f t="shared" ca="1" si="64"/>
        <v>990</v>
      </c>
      <c r="F1019" t="str">
        <f t="shared" ca="1" si="63"/>
        <v/>
      </c>
      <c r="I1019" t="e">
        <f ca="1">INDEX(Rutas_Despiece!$J:$J,MATCH($F1019,$D:$D,0))</f>
        <v>#N/A</v>
      </c>
      <c r="J1019" t="e">
        <f ca="1">INDEX(Rutas_Despiece!$K:$K,MATCH($F1019,$D:$D,0))</f>
        <v>#N/A</v>
      </c>
      <c r="L1019" t="e">
        <f ca="1">INDEX(Rutas_Despiece!$F:$F,MATCH($F1019,$D:$D,0))&amp;" "&amp;INDEX(Rutas_Despiece!$G:$G,MATCH($F1019,$D:$D,0))</f>
        <v>#N/A</v>
      </c>
      <c r="M1019" t="e">
        <f ca="1">INDEX(Rutas_Despiece!$H:$H,MATCH($F1019,$D:$D,0))</f>
        <v>#N/A</v>
      </c>
      <c r="N1019" t="e">
        <f ca="1">INDEX(Rutas_Despiece!$I:$I,MATCH($F1019,$D:$D,0))</f>
        <v>#N/A</v>
      </c>
      <c r="O1019" t="e">
        <f ca="1">INDEX(Rutas_Despiece!$L:$L,MATCH($F1019,$D:$D,0))</f>
        <v>#N/A</v>
      </c>
    </row>
    <row r="1020" spans="1:15" x14ac:dyDescent="0.25">
      <c r="A1020">
        <f ca="1">IF(Rutas_Despiece!A1020&lt;&gt;Rutas_Despiece!A1019,1,0)</f>
        <v>0</v>
      </c>
      <c r="B1020" s="69" t="s">
        <v>1174</v>
      </c>
      <c r="C1020">
        <f t="shared" ca="1" si="61"/>
        <v>1</v>
      </c>
      <c r="D1020">
        <f t="shared" ca="1" si="62"/>
        <v>968</v>
      </c>
      <c r="E1020">
        <f t="shared" ca="1" si="64"/>
        <v>990</v>
      </c>
      <c r="F1020" t="str">
        <f t="shared" ca="1" si="63"/>
        <v/>
      </c>
      <c r="I1020" t="e">
        <f ca="1">INDEX(Rutas_Despiece!$J:$J,MATCH($F1020,$D:$D,0))</f>
        <v>#N/A</v>
      </c>
      <c r="J1020" t="e">
        <f ca="1">INDEX(Rutas_Despiece!$K:$K,MATCH($F1020,$D:$D,0))</f>
        <v>#N/A</v>
      </c>
      <c r="L1020" t="e">
        <f ca="1">INDEX(Rutas_Despiece!$F:$F,MATCH($F1020,$D:$D,0))&amp;" "&amp;INDEX(Rutas_Despiece!$G:$G,MATCH($F1020,$D:$D,0))</f>
        <v>#N/A</v>
      </c>
      <c r="M1020" t="e">
        <f ca="1">INDEX(Rutas_Despiece!$H:$H,MATCH($F1020,$D:$D,0))</f>
        <v>#N/A</v>
      </c>
      <c r="N1020" t="e">
        <f ca="1">INDEX(Rutas_Despiece!$I:$I,MATCH($F1020,$D:$D,0))</f>
        <v>#N/A</v>
      </c>
      <c r="O1020" t="e">
        <f ca="1">INDEX(Rutas_Despiece!$L:$L,MATCH($F1020,$D:$D,0))</f>
        <v>#N/A</v>
      </c>
    </row>
    <row r="1021" spans="1:15" x14ac:dyDescent="0.25">
      <c r="A1021">
        <f ca="1">IF(Rutas_Despiece!A1021&lt;&gt;Rutas_Despiece!A1020,1,0)</f>
        <v>0</v>
      </c>
      <c r="B1021" s="69" t="s">
        <v>1174</v>
      </c>
      <c r="C1021">
        <f t="shared" ca="1" si="61"/>
        <v>1</v>
      </c>
      <c r="D1021">
        <f t="shared" ca="1" si="62"/>
        <v>969</v>
      </c>
      <c r="E1021">
        <f t="shared" ca="1" si="64"/>
        <v>990</v>
      </c>
      <c r="F1021" t="str">
        <f t="shared" ca="1" si="63"/>
        <v/>
      </c>
      <c r="I1021" t="e">
        <f ca="1">INDEX(Rutas_Despiece!$J:$J,MATCH($F1021,$D:$D,0))</f>
        <v>#N/A</v>
      </c>
      <c r="J1021" t="e">
        <f ca="1">INDEX(Rutas_Despiece!$K:$K,MATCH($F1021,$D:$D,0))</f>
        <v>#N/A</v>
      </c>
      <c r="L1021" t="e">
        <f ca="1">INDEX(Rutas_Despiece!$F:$F,MATCH($F1021,$D:$D,0))&amp;" "&amp;INDEX(Rutas_Despiece!$G:$G,MATCH($F1021,$D:$D,0))</f>
        <v>#N/A</v>
      </c>
      <c r="M1021" t="e">
        <f ca="1">INDEX(Rutas_Despiece!$H:$H,MATCH($F1021,$D:$D,0))</f>
        <v>#N/A</v>
      </c>
      <c r="N1021" t="e">
        <f ca="1">INDEX(Rutas_Despiece!$I:$I,MATCH($F1021,$D:$D,0))</f>
        <v>#N/A</v>
      </c>
      <c r="O1021" t="e">
        <f ca="1">INDEX(Rutas_Despiece!$L:$L,MATCH($F1021,$D:$D,0))</f>
        <v>#N/A</v>
      </c>
    </row>
    <row r="1022" spans="1:15" x14ac:dyDescent="0.25">
      <c r="A1022">
        <f ca="1">IF(Rutas_Despiece!A1022&lt;&gt;Rutas_Despiece!A1021,1,0)</f>
        <v>0</v>
      </c>
      <c r="B1022" s="69" t="s">
        <v>1174</v>
      </c>
      <c r="C1022">
        <f t="shared" ca="1" si="61"/>
        <v>1</v>
      </c>
      <c r="D1022">
        <f t="shared" ca="1" si="62"/>
        <v>970</v>
      </c>
      <c r="E1022">
        <f t="shared" ca="1" si="64"/>
        <v>990</v>
      </c>
      <c r="F1022" t="str">
        <f t="shared" ca="1" si="63"/>
        <v/>
      </c>
      <c r="I1022" t="e">
        <f ca="1">INDEX(Rutas_Despiece!$J:$J,MATCH($F1022,$D:$D,0))</f>
        <v>#N/A</v>
      </c>
      <c r="J1022" t="e">
        <f ca="1">INDEX(Rutas_Despiece!$K:$K,MATCH($F1022,$D:$D,0))</f>
        <v>#N/A</v>
      </c>
      <c r="L1022" t="e">
        <f ca="1">INDEX(Rutas_Despiece!$F:$F,MATCH($F1022,$D:$D,0))&amp;" "&amp;INDEX(Rutas_Despiece!$G:$G,MATCH($F1022,$D:$D,0))</f>
        <v>#N/A</v>
      </c>
      <c r="M1022" t="e">
        <f ca="1">INDEX(Rutas_Despiece!$H:$H,MATCH($F1022,$D:$D,0))</f>
        <v>#N/A</v>
      </c>
      <c r="N1022" t="e">
        <f ca="1">INDEX(Rutas_Despiece!$I:$I,MATCH($F1022,$D:$D,0))</f>
        <v>#N/A</v>
      </c>
      <c r="O1022" t="e">
        <f ca="1">INDEX(Rutas_Despiece!$L:$L,MATCH($F1022,$D:$D,0))</f>
        <v>#N/A</v>
      </c>
    </row>
    <row r="1023" spans="1:15" x14ac:dyDescent="0.25">
      <c r="A1023">
        <f ca="1">IF(Rutas_Despiece!A1023&lt;&gt;Rutas_Despiece!A1022,1,0)</f>
        <v>0</v>
      </c>
      <c r="B1023" s="69" t="s">
        <v>1174</v>
      </c>
      <c r="C1023">
        <f t="shared" ca="1" si="61"/>
        <v>1</v>
      </c>
      <c r="D1023">
        <f t="shared" ca="1" si="62"/>
        <v>971</v>
      </c>
      <c r="E1023">
        <f t="shared" ca="1" si="64"/>
        <v>990</v>
      </c>
      <c r="F1023" t="str">
        <f t="shared" ca="1" si="63"/>
        <v/>
      </c>
      <c r="I1023" t="e">
        <f ca="1">INDEX(Rutas_Despiece!$J:$J,MATCH($F1023,$D:$D,0))</f>
        <v>#N/A</v>
      </c>
      <c r="J1023" t="e">
        <f ca="1">INDEX(Rutas_Despiece!$K:$K,MATCH($F1023,$D:$D,0))</f>
        <v>#N/A</v>
      </c>
      <c r="L1023" t="e">
        <f ca="1">INDEX(Rutas_Despiece!$F:$F,MATCH($F1023,$D:$D,0))&amp;" "&amp;INDEX(Rutas_Despiece!$G:$G,MATCH($F1023,$D:$D,0))</f>
        <v>#N/A</v>
      </c>
      <c r="M1023" t="e">
        <f ca="1">INDEX(Rutas_Despiece!$H:$H,MATCH($F1023,$D:$D,0))</f>
        <v>#N/A</v>
      </c>
      <c r="N1023" t="e">
        <f ca="1">INDEX(Rutas_Despiece!$I:$I,MATCH($F1023,$D:$D,0))</f>
        <v>#N/A</v>
      </c>
      <c r="O1023" t="e">
        <f ca="1">INDEX(Rutas_Despiece!$L:$L,MATCH($F1023,$D:$D,0))</f>
        <v>#N/A</v>
      </c>
    </row>
    <row r="1024" spans="1:15" x14ac:dyDescent="0.25">
      <c r="A1024">
        <f ca="1">IF(Rutas_Despiece!A1024&lt;&gt;Rutas_Despiece!A1023,1,0)</f>
        <v>0</v>
      </c>
      <c r="B1024" s="69" t="s">
        <v>1174</v>
      </c>
      <c r="C1024">
        <f t="shared" ca="1" si="61"/>
        <v>1</v>
      </c>
      <c r="D1024">
        <f t="shared" ca="1" si="62"/>
        <v>972</v>
      </c>
      <c r="E1024">
        <f t="shared" ca="1" si="64"/>
        <v>990</v>
      </c>
      <c r="F1024" t="str">
        <f t="shared" ca="1" si="63"/>
        <v/>
      </c>
      <c r="I1024" t="e">
        <f ca="1">INDEX(Rutas_Despiece!$J:$J,MATCH($F1024,$D:$D,0))</f>
        <v>#N/A</v>
      </c>
      <c r="J1024" t="e">
        <f ca="1">INDEX(Rutas_Despiece!$K:$K,MATCH($F1024,$D:$D,0))</f>
        <v>#N/A</v>
      </c>
      <c r="L1024" t="e">
        <f ca="1">INDEX(Rutas_Despiece!$F:$F,MATCH($F1024,$D:$D,0))&amp;" "&amp;INDEX(Rutas_Despiece!$G:$G,MATCH($F1024,$D:$D,0))</f>
        <v>#N/A</v>
      </c>
      <c r="M1024" t="e">
        <f ca="1">INDEX(Rutas_Despiece!$H:$H,MATCH($F1024,$D:$D,0))</f>
        <v>#N/A</v>
      </c>
      <c r="N1024" t="e">
        <f ca="1">INDEX(Rutas_Despiece!$I:$I,MATCH($F1024,$D:$D,0))</f>
        <v>#N/A</v>
      </c>
      <c r="O1024" t="e">
        <f ca="1">INDEX(Rutas_Despiece!$L:$L,MATCH($F1024,$D:$D,0))</f>
        <v>#N/A</v>
      </c>
    </row>
    <row r="1025" spans="1:15" x14ac:dyDescent="0.25">
      <c r="A1025">
        <f ca="1">IF(Rutas_Despiece!A1025&lt;&gt;Rutas_Despiece!A1024,1,0)</f>
        <v>0</v>
      </c>
      <c r="B1025" s="69" t="s">
        <v>1174</v>
      </c>
      <c r="C1025">
        <f t="shared" ca="1" si="61"/>
        <v>1</v>
      </c>
      <c r="D1025">
        <f t="shared" ca="1" si="62"/>
        <v>973</v>
      </c>
      <c r="E1025">
        <f t="shared" ca="1" si="64"/>
        <v>990</v>
      </c>
      <c r="F1025" t="str">
        <f t="shared" ca="1" si="63"/>
        <v/>
      </c>
      <c r="I1025" t="e">
        <f ca="1">INDEX(Rutas_Despiece!$J:$J,MATCH($F1025,$D:$D,0))</f>
        <v>#N/A</v>
      </c>
      <c r="J1025" t="e">
        <v>#N/A</v>
      </c>
      <c r="L1025" t="e">
        <v>#N/A</v>
      </c>
      <c r="M1025" t="e">
        <v>#N/A</v>
      </c>
      <c r="N1025" t="e">
        <v>#N/A</v>
      </c>
      <c r="O1025" t="e">
        <v>#N/A</v>
      </c>
    </row>
    <row r="1026" spans="1:15" x14ac:dyDescent="0.25">
      <c r="A1026">
        <f ca="1">IF(Rutas_Despiece!A1026&lt;&gt;Rutas_Despiece!A1025,1,0)</f>
        <v>0</v>
      </c>
      <c r="B1026" s="69" t="s">
        <v>1174</v>
      </c>
      <c r="C1026">
        <f t="shared" ca="1" si="61"/>
        <v>1</v>
      </c>
      <c r="D1026">
        <f t="shared" ca="1" si="62"/>
        <v>974</v>
      </c>
      <c r="E1026">
        <f t="shared" ca="1" si="64"/>
        <v>990</v>
      </c>
      <c r="F1026" t="str">
        <f t="shared" ca="1" si="63"/>
        <v/>
      </c>
      <c r="I1026" t="e">
        <f ca="1">INDEX(Rutas_Despiece!$J:$J,MATCH($F1026,$D:$D,0))</f>
        <v>#N/A</v>
      </c>
      <c r="J1026" t="e">
        <v>#N/A</v>
      </c>
      <c r="L1026" t="e">
        <v>#N/A</v>
      </c>
      <c r="M1026" t="e">
        <v>#N/A</v>
      </c>
      <c r="N1026" t="e">
        <v>#N/A</v>
      </c>
      <c r="O1026" t="e">
        <v>#N/A</v>
      </c>
    </row>
    <row r="1027" spans="1:15" x14ac:dyDescent="0.25">
      <c r="A1027">
        <f ca="1">IF(Rutas_Despiece!A1027&lt;&gt;Rutas_Despiece!A1026,1,0)</f>
        <v>0</v>
      </c>
      <c r="B1027" s="69" t="s">
        <v>1174</v>
      </c>
      <c r="C1027">
        <f t="shared" ref="C1027:C1043" ca="1" si="66">IF(A1027,0,1)</f>
        <v>1</v>
      </c>
      <c r="D1027">
        <f t="shared" ca="1" si="62"/>
        <v>975</v>
      </c>
      <c r="E1027">
        <f t="shared" ca="1" si="64"/>
        <v>990</v>
      </c>
      <c r="F1027" t="str">
        <f t="shared" ca="1" si="63"/>
        <v/>
      </c>
      <c r="I1027" t="e">
        <f ca="1">INDEX(Rutas_Despiece!$J:$J,MATCH($F1027,$D:$D,0))</f>
        <v>#N/A</v>
      </c>
      <c r="J1027" t="e">
        <v>#N/A</v>
      </c>
      <c r="L1027" t="e">
        <v>#N/A</v>
      </c>
      <c r="M1027" t="e">
        <v>#N/A</v>
      </c>
      <c r="N1027" t="e">
        <v>#N/A</v>
      </c>
      <c r="O1027" t="e">
        <v>#N/A</v>
      </c>
    </row>
    <row r="1028" spans="1:15" x14ac:dyDescent="0.25">
      <c r="A1028">
        <f ca="1">IF(Rutas_Despiece!A1028&lt;&gt;Rutas_Despiece!A1027,1,0)</f>
        <v>0</v>
      </c>
      <c r="B1028" s="69" t="s">
        <v>1174</v>
      </c>
      <c r="C1028">
        <f t="shared" ca="1" si="66"/>
        <v>1</v>
      </c>
      <c r="D1028">
        <f t="shared" ref="D1028:D1043" ca="1" si="67">D1027+C1028</f>
        <v>976</v>
      </c>
      <c r="E1028">
        <f t="shared" ca="1" si="64"/>
        <v>990</v>
      </c>
      <c r="F1028" t="str">
        <f t="shared" ref="F1028:F1043" ca="1" si="68">IF(F1027&lt;E1028,F1027+1,"")</f>
        <v/>
      </c>
      <c r="I1028" t="e">
        <f ca="1">INDEX(Rutas_Despiece!$J:$J,MATCH($F1028,$D:$D,0))</f>
        <v>#N/A</v>
      </c>
      <c r="J1028" t="e">
        <v>#N/A</v>
      </c>
      <c r="L1028" t="e">
        <v>#N/A</v>
      </c>
      <c r="M1028" t="e">
        <v>#N/A</v>
      </c>
      <c r="N1028" t="e">
        <v>#N/A</v>
      </c>
      <c r="O1028" t="e">
        <v>#N/A</v>
      </c>
    </row>
    <row r="1029" spans="1:15" x14ac:dyDescent="0.25">
      <c r="A1029">
        <f ca="1">IF(Rutas_Despiece!A1029&lt;&gt;Rutas_Despiece!A1028,1,0)</f>
        <v>0</v>
      </c>
      <c r="B1029" s="69" t="s">
        <v>1174</v>
      </c>
      <c r="C1029">
        <f t="shared" ca="1" si="66"/>
        <v>1</v>
      </c>
      <c r="D1029">
        <f t="shared" ca="1" si="67"/>
        <v>977</v>
      </c>
      <c r="E1029">
        <f t="shared" ref="E1029:E1043" ca="1" si="69">E1028</f>
        <v>990</v>
      </c>
      <c r="F1029" t="str">
        <f t="shared" ca="1" si="68"/>
        <v/>
      </c>
      <c r="I1029" t="e">
        <f ca="1">INDEX(Rutas_Despiece!$J:$J,MATCH($F1029,$D:$D,0))</f>
        <v>#N/A</v>
      </c>
      <c r="J1029" t="e">
        <v>#N/A</v>
      </c>
      <c r="L1029" t="e">
        <v>#N/A</v>
      </c>
      <c r="M1029" t="e">
        <v>#N/A</v>
      </c>
      <c r="N1029" t="e">
        <v>#N/A</v>
      </c>
      <c r="O1029" t="e">
        <v>#N/A</v>
      </c>
    </row>
    <row r="1030" spans="1:15" x14ac:dyDescent="0.25">
      <c r="A1030">
        <f ca="1">IF(Rutas_Despiece!A1030&lt;&gt;Rutas_Despiece!A1029,1,0)</f>
        <v>0</v>
      </c>
      <c r="B1030" s="69" t="s">
        <v>1174</v>
      </c>
      <c r="C1030">
        <f t="shared" ca="1" si="66"/>
        <v>1</v>
      </c>
      <c r="D1030">
        <f t="shared" ca="1" si="67"/>
        <v>978</v>
      </c>
      <c r="E1030">
        <f t="shared" ca="1" si="69"/>
        <v>990</v>
      </c>
      <c r="F1030" t="str">
        <f t="shared" ca="1" si="68"/>
        <v/>
      </c>
      <c r="I1030" t="e">
        <f ca="1">INDEX(Rutas_Despiece!$J:$J,MATCH($F1030,$D:$D,0))</f>
        <v>#N/A</v>
      </c>
      <c r="J1030" t="e">
        <v>#N/A</v>
      </c>
      <c r="L1030" t="e">
        <v>#N/A</v>
      </c>
      <c r="M1030" t="e">
        <v>#N/A</v>
      </c>
      <c r="N1030" t="e">
        <v>#N/A</v>
      </c>
      <c r="O1030" t="e">
        <v>#N/A</v>
      </c>
    </row>
    <row r="1031" spans="1:15" x14ac:dyDescent="0.25">
      <c r="A1031">
        <f ca="1">IF(Rutas_Despiece!A1031&lt;&gt;Rutas_Despiece!A1030,1,0)</f>
        <v>0</v>
      </c>
      <c r="B1031" s="69" t="s">
        <v>1174</v>
      </c>
      <c r="C1031">
        <f t="shared" ca="1" si="66"/>
        <v>1</v>
      </c>
      <c r="D1031">
        <f t="shared" ca="1" si="67"/>
        <v>979</v>
      </c>
      <c r="E1031">
        <f t="shared" ca="1" si="69"/>
        <v>990</v>
      </c>
      <c r="F1031" t="str">
        <f t="shared" ca="1" si="68"/>
        <v/>
      </c>
      <c r="I1031" t="e">
        <f ca="1">INDEX(Rutas_Despiece!$J:$J,MATCH($F1031,$D:$D,0))</f>
        <v>#N/A</v>
      </c>
      <c r="J1031" t="e">
        <v>#N/A</v>
      </c>
      <c r="L1031" t="e">
        <v>#N/A</v>
      </c>
      <c r="M1031" t="e">
        <v>#N/A</v>
      </c>
      <c r="N1031" t="e">
        <v>#N/A</v>
      </c>
      <c r="O1031" t="e">
        <v>#N/A</v>
      </c>
    </row>
    <row r="1032" spans="1:15" x14ac:dyDescent="0.25">
      <c r="A1032">
        <f ca="1">IF(Rutas_Despiece!A1032&lt;&gt;Rutas_Despiece!A1031,1,0)</f>
        <v>0</v>
      </c>
      <c r="B1032" s="69" t="s">
        <v>1174</v>
      </c>
      <c r="C1032">
        <f t="shared" ca="1" si="66"/>
        <v>1</v>
      </c>
      <c r="D1032">
        <f t="shared" ca="1" si="67"/>
        <v>980</v>
      </c>
      <c r="E1032">
        <f t="shared" ca="1" si="69"/>
        <v>990</v>
      </c>
      <c r="F1032" t="str">
        <f t="shared" ca="1" si="68"/>
        <v/>
      </c>
      <c r="I1032" t="e">
        <f ca="1">INDEX(Rutas_Despiece!$J:$J,MATCH($F1032,$D:$D,0))</f>
        <v>#N/A</v>
      </c>
      <c r="J1032" t="e">
        <v>#N/A</v>
      </c>
      <c r="L1032" t="e">
        <v>#N/A</v>
      </c>
      <c r="M1032" t="e">
        <v>#N/A</v>
      </c>
      <c r="N1032" t="e">
        <v>#N/A</v>
      </c>
      <c r="O1032" t="e">
        <v>#N/A</v>
      </c>
    </row>
    <row r="1033" spans="1:15" x14ac:dyDescent="0.25">
      <c r="A1033">
        <f ca="1">IF(Rutas_Despiece!A1033&lt;&gt;Rutas_Despiece!A1032,1,0)</f>
        <v>0</v>
      </c>
      <c r="B1033" s="69" t="s">
        <v>1174</v>
      </c>
      <c r="C1033">
        <f t="shared" ca="1" si="66"/>
        <v>1</v>
      </c>
      <c r="D1033">
        <f t="shared" ca="1" si="67"/>
        <v>981</v>
      </c>
      <c r="E1033">
        <f t="shared" ca="1" si="69"/>
        <v>990</v>
      </c>
      <c r="F1033" t="str">
        <f t="shared" ca="1" si="68"/>
        <v/>
      </c>
      <c r="I1033" t="e">
        <f ca="1">INDEX(Rutas_Despiece!$J:$J,MATCH($F1033,$D:$D,0))</f>
        <v>#N/A</v>
      </c>
      <c r="J1033" t="e">
        <v>#N/A</v>
      </c>
      <c r="L1033" t="e">
        <v>#N/A</v>
      </c>
      <c r="M1033" t="e">
        <v>#N/A</v>
      </c>
      <c r="N1033" t="e">
        <v>#N/A</v>
      </c>
      <c r="O1033" t="e">
        <v>#N/A</v>
      </c>
    </row>
    <row r="1034" spans="1:15" x14ac:dyDescent="0.25">
      <c r="A1034">
        <f ca="1">IF(Rutas_Despiece!A1034&lt;&gt;Rutas_Despiece!A1033,1,0)</f>
        <v>0</v>
      </c>
      <c r="B1034" s="69" t="s">
        <v>1174</v>
      </c>
      <c r="C1034">
        <f t="shared" ca="1" si="66"/>
        <v>1</v>
      </c>
      <c r="D1034">
        <f t="shared" ca="1" si="67"/>
        <v>982</v>
      </c>
      <c r="E1034">
        <f t="shared" ca="1" si="69"/>
        <v>990</v>
      </c>
      <c r="F1034" t="str">
        <f t="shared" ca="1" si="68"/>
        <v/>
      </c>
      <c r="I1034" t="e">
        <f ca="1">INDEX(Rutas_Despiece!$J:$J,MATCH($F1034,$D:$D,0))</f>
        <v>#N/A</v>
      </c>
      <c r="J1034" t="e">
        <v>#N/A</v>
      </c>
      <c r="L1034" t="e">
        <v>#N/A</v>
      </c>
      <c r="M1034" t="e">
        <v>#N/A</v>
      </c>
      <c r="N1034" t="e">
        <v>#N/A</v>
      </c>
      <c r="O1034" t="e">
        <v>#N/A</v>
      </c>
    </row>
    <row r="1035" spans="1:15" x14ac:dyDescent="0.25">
      <c r="A1035">
        <f ca="1">IF(Rutas_Despiece!A1035&lt;&gt;Rutas_Despiece!A1034,1,0)</f>
        <v>0</v>
      </c>
      <c r="B1035" s="69" t="s">
        <v>1174</v>
      </c>
      <c r="C1035">
        <f t="shared" ca="1" si="66"/>
        <v>1</v>
      </c>
      <c r="D1035">
        <f t="shared" ca="1" si="67"/>
        <v>983</v>
      </c>
      <c r="E1035">
        <f t="shared" ca="1" si="69"/>
        <v>990</v>
      </c>
      <c r="F1035" t="str">
        <f t="shared" ca="1" si="68"/>
        <v/>
      </c>
      <c r="I1035" t="e">
        <f ca="1">INDEX(Rutas_Despiece!$J:$J,MATCH($F1035,$D:$D,0))</f>
        <v>#N/A</v>
      </c>
      <c r="J1035" t="e">
        <v>#N/A</v>
      </c>
      <c r="L1035" t="e">
        <v>#N/A</v>
      </c>
      <c r="M1035" t="e">
        <v>#N/A</v>
      </c>
      <c r="N1035" t="e">
        <v>#N/A</v>
      </c>
      <c r="O1035" t="e">
        <v>#N/A</v>
      </c>
    </row>
    <row r="1036" spans="1:15" x14ac:dyDescent="0.25">
      <c r="A1036">
        <f ca="1">IF(Rutas_Despiece!A1036&lt;&gt;Rutas_Despiece!A1035,1,0)</f>
        <v>0</v>
      </c>
      <c r="B1036" s="69" t="s">
        <v>1174</v>
      </c>
      <c r="C1036">
        <f t="shared" ca="1" si="66"/>
        <v>1</v>
      </c>
      <c r="D1036">
        <f t="shared" ca="1" si="67"/>
        <v>984</v>
      </c>
      <c r="E1036">
        <f t="shared" ca="1" si="69"/>
        <v>990</v>
      </c>
      <c r="F1036" t="str">
        <f t="shared" ca="1" si="68"/>
        <v/>
      </c>
      <c r="I1036" t="e">
        <f ca="1">INDEX(Rutas_Despiece!$J:$J,MATCH($F1036,$D:$D,0))</f>
        <v>#N/A</v>
      </c>
      <c r="J1036" t="e">
        <v>#N/A</v>
      </c>
      <c r="L1036" t="e">
        <v>#N/A</v>
      </c>
      <c r="M1036" t="e">
        <v>#N/A</v>
      </c>
      <c r="N1036" t="e">
        <v>#N/A</v>
      </c>
      <c r="O1036" t="e">
        <v>#N/A</v>
      </c>
    </row>
    <row r="1037" spans="1:15" x14ac:dyDescent="0.25">
      <c r="A1037">
        <f ca="1">IF(Rutas_Despiece!A1037&lt;&gt;Rutas_Despiece!A1036,1,0)</f>
        <v>0</v>
      </c>
      <c r="B1037" s="69" t="s">
        <v>1174</v>
      </c>
      <c r="C1037">
        <f t="shared" ca="1" si="66"/>
        <v>1</v>
      </c>
      <c r="D1037">
        <f t="shared" ca="1" si="67"/>
        <v>985</v>
      </c>
      <c r="E1037">
        <f t="shared" ca="1" si="69"/>
        <v>990</v>
      </c>
      <c r="F1037" t="str">
        <f t="shared" ca="1" si="68"/>
        <v/>
      </c>
      <c r="I1037" t="e">
        <f ca="1">INDEX(Rutas_Despiece!$J:$J,MATCH($F1037,$D:$D,0))</f>
        <v>#N/A</v>
      </c>
      <c r="J1037" t="e">
        <v>#N/A</v>
      </c>
      <c r="L1037" t="e">
        <v>#N/A</v>
      </c>
      <c r="M1037" t="e">
        <v>#N/A</v>
      </c>
      <c r="N1037" t="e">
        <v>#N/A</v>
      </c>
      <c r="O1037" t="e">
        <v>#N/A</v>
      </c>
    </row>
    <row r="1038" spans="1:15" x14ac:dyDescent="0.25">
      <c r="A1038">
        <f ca="1">IF(Rutas_Despiece!A1038&lt;&gt;Rutas_Despiece!A1037,1,0)</f>
        <v>0</v>
      </c>
      <c r="B1038" s="69" t="s">
        <v>1174</v>
      </c>
      <c r="C1038">
        <f t="shared" ca="1" si="66"/>
        <v>1</v>
      </c>
      <c r="D1038">
        <f t="shared" ca="1" si="67"/>
        <v>986</v>
      </c>
      <c r="E1038">
        <f t="shared" ca="1" si="69"/>
        <v>990</v>
      </c>
      <c r="F1038" t="str">
        <f t="shared" ca="1" si="68"/>
        <v/>
      </c>
      <c r="I1038" t="e">
        <f ca="1">INDEX(Rutas_Despiece!$J:$J,MATCH($F1038,$D:$D,0))</f>
        <v>#N/A</v>
      </c>
      <c r="J1038" t="e">
        <v>#N/A</v>
      </c>
      <c r="L1038" t="e">
        <v>#N/A</v>
      </c>
      <c r="M1038" t="e">
        <v>#N/A</v>
      </c>
      <c r="N1038" t="e">
        <v>#N/A</v>
      </c>
      <c r="O1038" t="e">
        <v>#N/A</v>
      </c>
    </row>
    <row r="1039" spans="1:15" x14ac:dyDescent="0.25">
      <c r="A1039">
        <f ca="1">IF(Rutas_Despiece!A1039&lt;&gt;Rutas_Despiece!A1038,1,0)</f>
        <v>0</v>
      </c>
      <c r="B1039" s="69" t="s">
        <v>1174</v>
      </c>
      <c r="C1039">
        <f t="shared" ca="1" si="66"/>
        <v>1</v>
      </c>
      <c r="D1039">
        <f t="shared" ca="1" si="67"/>
        <v>987</v>
      </c>
      <c r="E1039">
        <f t="shared" ca="1" si="69"/>
        <v>990</v>
      </c>
      <c r="F1039" t="str">
        <f t="shared" ca="1" si="68"/>
        <v/>
      </c>
      <c r="I1039" t="e">
        <f ca="1">INDEX(Rutas_Despiece!$J:$J,MATCH($F1039,$D:$D,0))</f>
        <v>#N/A</v>
      </c>
      <c r="J1039" t="e">
        <v>#N/A</v>
      </c>
      <c r="L1039" t="e">
        <v>#N/A</v>
      </c>
      <c r="M1039" t="e">
        <v>#N/A</v>
      </c>
      <c r="N1039" t="e">
        <v>#N/A</v>
      </c>
      <c r="O1039" t="e">
        <v>#N/A</v>
      </c>
    </row>
    <row r="1040" spans="1:15" x14ac:dyDescent="0.25">
      <c r="A1040">
        <f ca="1">IF(Rutas_Despiece!A1040&lt;&gt;Rutas_Despiece!A1039,1,0)</f>
        <v>0</v>
      </c>
      <c r="B1040" s="69" t="s">
        <v>1174</v>
      </c>
      <c r="C1040">
        <f t="shared" ca="1" si="66"/>
        <v>1</v>
      </c>
      <c r="D1040">
        <f t="shared" ca="1" si="67"/>
        <v>988</v>
      </c>
      <c r="E1040">
        <f t="shared" ca="1" si="69"/>
        <v>990</v>
      </c>
      <c r="F1040" t="str">
        <f t="shared" ca="1" si="68"/>
        <v/>
      </c>
      <c r="I1040" t="e">
        <f ca="1">INDEX(Rutas_Despiece!$J:$J,MATCH($F1040,$D:$D,0))</f>
        <v>#N/A</v>
      </c>
      <c r="J1040" t="e">
        <v>#N/A</v>
      </c>
      <c r="L1040" t="e">
        <v>#N/A</v>
      </c>
      <c r="M1040" t="e">
        <v>#N/A</v>
      </c>
      <c r="N1040" t="e">
        <v>#N/A</v>
      </c>
      <c r="O1040" t="e">
        <v>#N/A</v>
      </c>
    </row>
    <row r="1041" spans="1:15" x14ac:dyDescent="0.25">
      <c r="A1041">
        <f ca="1">IF(Rutas_Despiece!A1041&lt;&gt;Rutas_Despiece!A1040,1,0)</f>
        <v>0</v>
      </c>
      <c r="B1041" s="69" t="s">
        <v>1174</v>
      </c>
      <c r="C1041">
        <f t="shared" ca="1" si="66"/>
        <v>1</v>
      </c>
      <c r="D1041">
        <f t="shared" ca="1" si="67"/>
        <v>989</v>
      </c>
      <c r="E1041">
        <f t="shared" ca="1" si="69"/>
        <v>990</v>
      </c>
      <c r="F1041" t="str">
        <f t="shared" ca="1" si="68"/>
        <v/>
      </c>
      <c r="I1041" t="e">
        <f ca="1">INDEX(Rutas_Despiece!$J:$J,MATCH($F1041,$D:$D,0))</f>
        <v>#N/A</v>
      </c>
      <c r="J1041" t="e">
        <v>#N/A</v>
      </c>
      <c r="L1041" t="e">
        <v>#N/A</v>
      </c>
      <c r="M1041" t="e">
        <v>#N/A</v>
      </c>
      <c r="N1041" t="e">
        <v>#N/A</v>
      </c>
      <c r="O1041" t="e">
        <v>#N/A</v>
      </c>
    </row>
    <row r="1042" spans="1:15" x14ac:dyDescent="0.25">
      <c r="A1042">
        <f ca="1">IF(Rutas_Despiece!A1042&lt;&gt;Rutas_Despiece!A1041,1,0)</f>
        <v>0</v>
      </c>
      <c r="B1042" s="69" t="s">
        <v>1174</v>
      </c>
      <c r="C1042">
        <f t="shared" ca="1" si="66"/>
        <v>1</v>
      </c>
      <c r="D1042">
        <f t="shared" ca="1" si="67"/>
        <v>990</v>
      </c>
      <c r="E1042">
        <f t="shared" ca="1" si="69"/>
        <v>990</v>
      </c>
      <c r="F1042" t="str">
        <f t="shared" ca="1" si="68"/>
        <v/>
      </c>
      <c r="I1042" t="e">
        <f ca="1">INDEX(Rutas_Despiece!$J:$J,MATCH($F1042,$D:$D,0))</f>
        <v>#N/A</v>
      </c>
      <c r="J1042" t="e">
        <v>#N/A</v>
      </c>
      <c r="L1042" t="e">
        <v>#N/A</v>
      </c>
      <c r="M1042" t="e">
        <v>#N/A</v>
      </c>
      <c r="N1042" t="e">
        <v>#N/A</v>
      </c>
      <c r="O1042" t="e">
        <v>#N/A</v>
      </c>
    </row>
    <row r="1043" spans="1:15" x14ac:dyDescent="0.25">
      <c r="A1043">
        <f ca="1">IF(Rutas_Despiece!A1043&lt;&gt;Rutas_Despiece!A1042,1,0)</f>
        <v>1</v>
      </c>
      <c r="B1043" s="69" t="s">
        <v>1174</v>
      </c>
      <c r="C1043">
        <f t="shared" ca="1" si="66"/>
        <v>0</v>
      </c>
      <c r="D1043">
        <f t="shared" ca="1" si="67"/>
        <v>990</v>
      </c>
      <c r="E1043">
        <f t="shared" ca="1" si="69"/>
        <v>990</v>
      </c>
      <c r="F1043" t="str">
        <f t="shared" ca="1" si="68"/>
        <v/>
      </c>
      <c r="I1043" t="e">
        <f ca="1">INDEX(Rutas_Despiece!$J:$J,MATCH($F1043,$D:$D,0))</f>
        <v>#N/A</v>
      </c>
      <c r="J1043" t="e">
        <v>#N/A</v>
      </c>
      <c r="L1043" t="e">
        <v>#N/A</v>
      </c>
      <c r="M1043" t="e">
        <v>#N/A</v>
      </c>
      <c r="N1043" t="e">
        <v>#N/A</v>
      </c>
      <c r="O1043" t="e">
        <v>#N/A</v>
      </c>
    </row>
  </sheetData>
  <conditionalFormatting sqref="P2:P993 Q4:T993">
    <cfRule type="containsText" dxfId="1" priority="1" operator="containsText" text="Ruta">
      <formula>NOT(ISERROR(SEARCH("Ruta",P2)))</formula>
    </cfRule>
  </conditionalFormatting>
  <conditionalFormatting sqref="P1:T1">
    <cfRule type="expression" dxfId="0" priority="2">
      <formula>ISODD(#REF!)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AQ1134"/>
  <sheetViews>
    <sheetView showZeros="0" zoomScale="98" zoomScaleNormal="98" workbookViewId="0">
      <pane xSplit="1" ySplit="4" topLeftCell="B5" activePane="bottomRight" state="frozenSplit"/>
      <selection activeCell="B8" sqref="B8"/>
      <selection pane="topRight" activeCell="AL1" sqref="AL1"/>
      <selection pane="bottomLeft" activeCell="A5" sqref="A5"/>
      <selection pane="bottomRight" activeCell="C14" sqref="C14"/>
    </sheetView>
  </sheetViews>
  <sheetFormatPr baseColWidth="10" defaultColWidth="9.140625" defaultRowHeight="12.75" x14ac:dyDescent="0.2"/>
  <cols>
    <col min="1" max="1" width="9.28515625" style="94" customWidth="1"/>
    <col min="2" max="2" width="9.7109375" style="93" customWidth="1"/>
    <col min="3" max="3" width="20" style="96" customWidth="1"/>
    <col min="4" max="4" width="10.140625" style="77" bestFit="1" customWidth="1"/>
    <col min="5" max="6" width="14.140625" style="86" customWidth="1"/>
    <col min="7" max="7" width="10.7109375" style="86" customWidth="1"/>
    <col min="8" max="8" width="28.28515625" style="86" bestFit="1" customWidth="1"/>
    <col min="9" max="9" width="12.42578125" style="86" bestFit="1" customWidth="1"/>
    <col min="10" max="10" width="16.42578125" style="86" bestFit="1" customWidth="1"/>
    <col min="11" max="11" width="39.85546875" style="86" bestFit="1" customWidth="1"/>
    <col min="12" max="17" width="9.85546875" style="100" customWidth="1"/>
    <col min="18" max="18" width="5" style="100" bestFit="1" customWidth="1"/>
    <col min="19" max="19" width="18.28515625" style="100" bestFit="1" customWidth="1"/>
    <col min="20" max="20" width="9.28515625" style="100" bestFit="1" customWidth="1"/>
    <col min="21" max="21" width="43.5703125" style="100" bestFit="1" customWidth="1"/>
    <col min="22" max="22" width="12.28515625" style="100" customWidth="1"/>
    <col min="23" max="25" width="9.140625" style="100"/>
    <col min="26" max="26" width="28" style="100" bestFit="1" customWidth="1"/>
    <col min="27" max="27" width="28.5703125" style="100" bestFit="1" customWidth="1"/>
    <col min="28" max="28" width="9.140625" style="100"/>
    <col min="29" max="29" width="18.28515625" style="100" bestFit="1" customWidth="1"/>
    <col min="30" max="30" width="9.28515625" style="100" bestFit="1" customWidth="1"/>
    <col min="31" max="31" width="18.28515625" style="100" bestFit="1" customWidth="1"/>
    <col min="32" max="43" width="9.140625" style="100"/>
    <col min="44" max="258" width="9.140625" style="86"/>
    <col min="259" max="260" width="9.28515625" style="86" customWidth="1"/>
    <col min="261" max="261" width="22.28515625" style="86" bestFit="1" customWidth="1"/>
    <col min="262" max="262" width="26.7109375" style="86" bestFit="1" customWidth="1"/>
    <col min="263" max="263" width="52.5703125" style="86" bestFit="1" customWidth="1"/>
    <col min="264" max="264" width="12.5703125" style="86" bestFit="1" customWidth="1"/>
    <col min="265" max="265" width="9.140625" style="86"/>
    <col min="266" max="266" width="44.85546875" style="86" bestFit="1" customWidth="1"/>
    <col min="267" max="267" width="48.85546875" style="86" bestFit="1" customWidth="1"/>
    <col min="268" max="268" width="28" style="86" bestFit="1" customWidth="1"/>
    <col min="269" max="269" width="28.5703125" style="86" bestFit="1" customWidth="1"/>
    <col min="270" max="270" width="15.7109375" style="86" bestFit="1" customWidth="1"/>
    <col min="271" max="271" width="48.85546875" style="86" bestFit="1" customWidth="1"/>
    <col min="272" max="272" width="28" style="86" bestFit="1" customWidth="1"/>
    <col min="273" max="273" width="28.5703125" style="86" bestFit="1" customWidth="1"/>
    <col min="274" max="274" width="150.5703125" style="86" bestFit="1" customWidth="1"/>
    <col min="275" max="275" width="18.28515625" style="86" bestFit="1" customWidth="1"/>
    <col min="276" max="276" width="9.28515625" style="86" bestFit="1" customWidth="1"/>
    <col min="277" max="277" width="43.5703125" style="86" bestFit="1" customWidth="1"/>
    <col min="278" max="278" width="12.28515625" style="86" customWidth="1"/>
    <col min="279" max="281" width="9.140625" style="86"/>
    <col min="282" max="282" width="28" style="86" bestFit="1" customWidth="1"/>
    <col min="283" max="283" width="28.5703125" style="86" bestFit="1" customWidth="1"/>
    <col min="284" max="284" width="9.140625" style="86"/>
    <col min="285" max="285" width="18.28515625" style="86" bestFit="1" customWidth="1"/>
    <col min="286" max="286" width="9.28515625" style="86" bestFit="1" customWidth="1"/>
    <col min="287" max="287" width="18.28515625" style="86" bestFit="1" customWidth="1"/>
    <col min="288" max="514" width="9.140625" style="86"/>
    <col min="515" max="516" width="9.28515625" style="86" customWidth="1"/>
    <col min="517" max="517" width="22.28515625" style="86" bestFit="1" customWidth="1"/>
    <col min="518" max="518" width="26.7109375" style="86" bestFit="1" customWidth="1"/>
    <col min="519" max="519" width="52.5703125" style="86" bestFit="1" customWidth="1"/>
    <col min="520" max="520" width="12.5703125" style="86" bestFit="1" customWidth="1"/>
    <col min="521" max="521" width="9.140625" style="86"/>
    <col min="522" max="522" width="44.85546875" style="86" bestFit="1" customWidth="1"/>
    <col min="523" max="523" width="48.85546875" style="86" bestFit="1" customWidth="1"/>
    <col min="524" max="524" width="28" style="86" bestFit="1" customWidth="1"/>
    <col min="525" max="525" width="28.5703125" style="86" bestFit="1" customWidth="1"/>
    <col min="526" max="526" width="15.7109375" style="86" bestFit="1" customWidth="1"/>
    <col min="527" max="527" width="48.85546875" style="86" bestFit="1" customWidth="1"/>
    <col min="528" max="528" width="28" style="86" bestFit="1" customWidth="1"/>
    <col min="529" max="529" width="28.5703125" style="86" bestFit="1" customWidth="1"/>
    <col min="530" max="530" width="150.5703125" style="86" bestFit="1" customWidth="1"/>
    <col min="531" max="531" width="18.28515625" style="86" bestFit="1" customWidth="1"/>
    <col min="532" max="532" width="9.28515625" style="86" bestFit="1" customWidth="1"/>
    <col min="533" max="533" width="43.5703125" style="86" bestFit="1" customWidth="1"/>
    <col min="534" max="534" width="12.28515625" style="86" customWidth="1"/>
    <col min="535" max="537" width="9.140625" style="86"/>
    <col min="538" max="538" width="28" style="86" bestFit="1" customWidth="1"/>
    <col min="539" max="539" width="28.5703125" style="86" bestFit="1" customWidth="1"/>
    <col min="540" max="540" width="9.140625" style="86"/>
    <col min="541" max="541" width="18.28515625" style="86" bestFit="1" customWidth="1"/>
    <col min="542" max="542" width="9.28515625" style="86" bestFit="1" customWidth="1"/>
    <col min="543" max="543" width="18.28515625" style="86" bestFit="1" customWidth="1"/>
    <col min="544" max="770" width="9.140625" style="86"/>
    <col min="771" max="772" width="9.28515625" style="86" customWidth="1"/>
    <col min="773" max="773" width="22.28515625" style="86" bestFit="1" customWidth="1"/>
    <col min="774" max="774" width="26.7109375" style="86" bestFit="1" customWidth="1"/>
    <col min="775" max="775" width="52.5703125" style="86" bestFit="1" customWidth="1"/>
    <col min="776" max="776" width="12.5703125" style="86" bestFit="1" customWidth="1"/>
    <col min="777" max="777" width="9.140625" style="86"/>
    <col min="778" max="778" width="44.85546875" style="86" bestFit="1" customWidth="1"/>
    <col min="779" max="779" width="48.85546875" style="86" bestFit="1" customWidth="1"/>
    <col min="780" max="780" width="28" style="86" bestFit="1" customWidth="1"/>
    <col min="781" max="781" width="28.5703125" style="86" bestFit="1" customWidth="1"/>
    <col min="782" max="782" width="15.7109375" style="86" bestFit="1" customWidth="1"/>
    <col min="783" max="783" width="48.85546875" style="86" bestFit="1" customWidth="1"/>
    <col min="784" max="784" width="28" style="86" bestFit="1" customWidth="1"/>
    <col min="785" max="785" width="28.5703125" style="86" bestFit="1" customWidth="1"/>
    <col min="786" max="786" width="150.5703125" style="86" bestFit="1" customWidth="1"/>
    <col min="787" max="787" width="18.28515625" style="86" bestFit="1" customWidth="1"/>
    <col min="788" max="788" width="9.28515625" style="86" bestFit="1" customWidth="1"/>
    <col min="789" max="789" width="43.5703125" style="86" bestFit="1" customWidth="1"/>
    <col min="790" max="790" width="12.28515625" style="86" customWidth="1"/>
    <col min="791" max="793" width="9.140625" style="86"/>
    <col min="794" max="794" width="28" style="86" bestFit="1" customWidth="1"/>
    <col min="795" max="795" width="28.5703125" style="86" bestFit="1" customWidth="1"/>
    <col min="796" max="796" width="9.140625" style="86"/>
    <col min="797" max="797" width="18.28515625" style="86" bestFit="1" customWidth="1"/>
    <col min="798" max="798" width="9.28515625" style="86" bestFit="1" customWidth="1"/>
    <col min="799" max="799" width="18.28515625" style="86" bestFit="1" customWidth="1"/>
    <col min="800" max="1026" width="9.140625" style="86"/>
    <col min="1027" max="1028" width="9.28515625" style="86" customWidth="1"/>
    <col min="1029" max="1029" width="22.28515625" style="86" bestFit="1" customWidth="1"/>
    <col min="1030" max="1030" width="26.7109375" style="86" bestFit="1" customWidth="1"/>
    <col min="1031" max="1031" width="52.5703125" style="86" bestFit="1" customWidth="1"/>
    <col min="1032" max="1032" width="12.5703125" style="86" bestFit="1" customWidth="1"/>
    <col min="1033" max="1033" width="9.140625" style="86"/>
    <col min="1034" max="1034" width="44.85546875" style="86" bestFit="1" customWidth="1"/>
    <col min="1035" max="1035" width="48.85546875" style="86" bestFit="1" customWidth="1"/>
    <col min="1036" max="1036" width="28" style="86" bestFit="1" customWidth="1"/>
    <col min="1037" max="1037" width="28.5703125" style="86" bestFit="1" customWidth="1"/>
    <col min="1038" max="1038" width="15.7109375" style="86" bestFit="1" customWidth="1"/>
    <col min="1039" max="1039" width="48.85546875" style="86" bestFit="1" customWidth="1"/>
    <col min="1040" max="1040" width="28" style="86" bestFit="1" customWidth="1"/>
    <col min="1041" max="1041" width="28.5703125" style="86" bestFit="1" customWidth="1"/>
    <col min="1042" max="1042" width="150.5703125" style="86" bestFit="1" customWidth="1"/>
    <col min="1043" max="1043" width="18.28515625" style="86" bestFit="1" customWidth="1"/>
    <col min="1044" max="1044" width="9.28515625" style="86" bestFit="1" customWidth="1"/>
    <col min="1045" max="1045" width="43.5703125" style="86" bestFit="1" customWidth="1"/>
    <col min="1046" max="1046" width="12.28515625" style="86" customWidth="1"/>
    <col min="1047" max="1049" width="9.140625" style="86"/>
    <col min="1050" max="1050" width="28" style="86" bestFit="1" customWidth="1"/>
    <col min="1051" max="1051" width="28.5703125" style="86" bestFit="1" customWidth="1"/>
    <col min="1052" max="1052" width="9.140625" style="86"/>
    <col min="1053" max="1053" width="18.28515625" style="86" bestFit="1" customWidth="1"/>
    <col min="1054" max="1054" width="9.28515625" style="86" bestFit="1" customWidth="1"/>
    <col min="1055" max="1055" width="18.28515625" style="86" bestFit="1" customWidth="1"/>
    <col min="1056" max="1282" width="9.140625" style="86"/>
    <col min="1283" max="1284" width="9.28515625" style="86" customWidth="1"/>
    <col min="1285" max="1285" width="22.28515625" style="86" bestFit="1" customWidth="1"/>
    <col min="1286" max="1286" width="26.7109375" style="86" bestFit="1" customWidth="1"/>
    <col min="1287" max="1287" width="52.5703125" style="86" bestFit="1" customWidth="1"/>
    <col min="1288" max="1288" width="12.5703125" style="86" bestFit="1" customWidth="1"/>
    <col min="1289" max="1289" width="9.140625" style="86"/>
    <col min="1290" max="1290" width="44.85546875" style="86" bestFit="1" customWidth="1"/>
    <col min="1291" max="1291" width="48.85546875" style="86" bestFit="1" customWidth="1"/>
    <col min="1292" max="1292" width="28" style="86" bestFit="1" customWidth="1"/>
    <col min="1293" max="1293" width="28.5703125" style="86" bestFit="1" customWidth="1"/>
    <col min="1294" max="1294" width="15.7109375" style="86" bestFit="1" customWidth="1"/>
    <col min="1295" max="1295" width="48.85546875" style="86" bestFit="1" customWidth="1"/>
    <col min="1296" max="1296" width="28" style="86" bestFit="1" customWidth="1"/>
    <col min="1297" max="1297" width="28.5703125" style="86" bestFit="1" customWidth="1"/>
    <col min="1298" max="1298" width="150.5703125" style="86" bestFit="1" customWidth="1"/>
    <col min="1299" max="1299" width="18.28515625" style="86" bestFit="1" customWidth="1"/>
    <col min="1300" max="1300" width="9.28515625" style="86" bestFit="1" customWidth="1"/>
    <col min="1301" max="1301" width="43.5703125" style="86" bestFit="1" customWidth="1"/>
    <col min="1302" max="1302" width="12.28515625" style="86" customWidth="1"/>
    <col min="1303" max="1305" width="9.140625" style="86"/>
    <col min="1306" max="1306" width="28" style="86" bestFit="1" customWidth="1"/>
    <col min="1307" max="1307" width="28.5703125" style="86" bestFit="1" customWidth="1"/>
    <col min="1308" max="1308" width="9.140625" style="86"/>
    <col min="1309" max="1309" width="18.28515625" style="86" bestFit="1" customWidth="1"/>
    <col min="1310" max="1310" width="9.28515625" style="86" bestFit="1" customWidth="1"/>
    <col min="1311" max="1311" width="18.28515625" style="86" bestFit="1" customWidth="1"/>
    <col min="1312" max="1538" width="9.140625" style="86"/>
    <col min="1539" max="1540" width="9.28515625" style="86" customWidth="1"/>
    <col min="1541" max="1541" width="22.28515625" style="86" bestFit="1" customWidth="1"/>
    <col min="1542" max="1542" width="26.7109375" style="86" bestFit="1" customWidth="1"/>
    <col min="1543" max="1543" width="52.5703125" style="86" bestFit="1" customWidth="1"/>
    <col min="1544" max="1544" width="12.5703125" style="86" bestFit="1" customWidth="1"/>
    <col min="1545" max="1545" width="9.140625" style="86"/>
    <col min="1546" max="1546" width="44.85546875" style="86" bestFit="1" customWidth="1"/>
    <col min="1547" max="1547" width="48.85546875" style="86" bestFit="1" customWidth="1"/>
    <col min="1548" max="1548" width="28" style="86" bestFit="1" customWidth="1"/>
    <col min="1549" max="1549" width="28.5703125" style="86" bestFit="1" customWidth="1"/>
    <col min="1550" max="1550" width="15.7109375" style="86" bestFit="1" customWidth="1"/>
    <col min="1551" max="1551" width="48.85546875" style="86" bestFit="1" customWidth="1"/>
    <col min="1552" max="1552" width="28" style="86" bestFit="1" customWidth="1"/>
    <col min="1553" max="1553" width="28.5703125" style="86" bestFit="1" customWidth="1"/>
    <col min="1554" max="1554" width="150.5703125" style="86" bestFit="1" customWidth="1"/>
    <col min="1555" max="1555" width="18.28515625" style="86" bestFit="1" customWidth="1"/>
    <col min="1556" max="1556" width="9.28515625" style="86" bestFit="1" customWidth="1"/>
    <col min="1557" max="1557" width="43.5703125" style="86" bestFit="1" customWidth="1"/>
    <col min="1558" max="1558" width="12.28515625" style="86" customWidth="1"/>
    <col min="1559" max="1561" width="9.140625" style="86"/>
    <col min="1562" max="1562" width="28" style="86" bestFit="1" customWidth="1"/>
    <col min="1563" max="1563" width="28.5703125" style="86" bestFit="1" customWidth="1"/>
    <col min="1564" max="1564" width="9.140625" style="86"/>
    <col min="1565" max="1565" width="18.28515625" style="86" bestFit="1" customWidth="1"/>
    <col min="1566" max="1566" width="9.28515625" style="86" bestFit="1" customWidth="1"/>
    <col min="1567" max="1567" width="18.28515625" style="86" bestFit="1" customWidth="1"/>
    <col min="1568" max="1794" width="9.140625" style="86"/>
    <col min="1795" max="1796" width="9.28515625" style="86" customWidth="1"/>
    <col min="1797" max="1797" width="22.28515625" style="86" bestFit="1" customWidth="1"/>
    <col min="1798" max="1798" width="26.7109375" style="86" bestFit="1" customWidth="1"/>
    <col min="1799" max="1799" width="52.5703125" style="86" bestFit="1" customWidth="1"/>
    <col min="1800" max="1800" width="12.5703125" style="86" bestFit="1" customWidth="1"/>
    <col min="1801" max="1801" width="9.140625" style="86"/>
    <col min="1802" max="1802" width="44.85546875" style="86" bestFit="1" customWidth="1"/>
    <col min="1803" max="1803" width="48.85546875" style="86" bestFit="1" customWidth="1"/>
    <col min="1804" max="1804" width="28" style="86" bestFit="1" customWidth="1"/>
    <col min="1805" max="1805" width="28.5703125" style="86" bestFit="1" customWidth="1"/>
    <col min="1806" max="1806" width="15.7109375" style="86" bestFit="1" customWidth="1"/>
    <col min="1807" max="1807" width="48.85546875" style="86" bestFit="1" customWidth="1"/>
    <col min="1808" max="1808" width="28" style="86" bestFit="1" customWidth="1"/>
    <col min="1809" max="1809" width="28.5703125" style="86" bestFit="1" customWidth="1"/>
    <col min="1810" max="1810" width="150.5703125" style="86" bestFit="1" customWidth="1"/>
    <col min="1811" max="1811" width="18.28515625" style="86" bestFit="1" customWidth="1"/>
    <col min="1812" max="1812" width="9.28515625" style="86" bestFit="1" customWidth="1"/>
    <col min="1813" max="1813" width="43.5703125" style="86" bestFit="1" customWidth="1"/>
    <col min="1814" max="1814" width="12.28515625" style="86" customWidth="1"/>
    <col min="1815" max="1817" width="9.140625" style="86"/>
    <col min="1818" max="1818" width="28" style="86" bestFit="1" customWidth="1"/>
    <col min="1819" max="1819" width="28.5703125" style="86" bestFit="1" customWidth="1"/>
    <col min="1820" max="1820" width="9.140625" style="86"/>
    <col min="1821" max="1821" width="18.28515625" style="86" bestFit="1" customWidth="1"/>
    <col min="1822" max="1822" width="9.28515625" style="86" bestFit="1" customWidth="1"/>
    <col min="1823" max="1823" width="18.28515625" style="86" bestFit="1" customWidth="1"/>
    <col min="1824" max="2050" width="9.140625" style="86"/>
    <col min="2051" max="2052" width="9.28515625" style="86" customWidth="1"/>
    <col min="2053" max="2053" width="22.28515625" style="86" bestFit="1" customWidth="1"/>
    <col min="2054" max="2054" width="26.7109375" style="86" bestFit="1" customWidth="1"/>
    <col min="2055" max="2055" width="52.5703125" style="86" bestFit="1" customWidth="1"/>
    <col min="2056" max="2056" width="12.5703125" style="86" bestFit="1" customWidth="1"/>
    <col min="2057" max="2057" width="9.140625" style="86"/>
    <col min="2058" max="2058" width="44.85546875" style="86" bestFit="1" customWidth="1"/>
    <col min="2059" max="2059" width="48.85546875" style="86" bestFit="1" customWidth="1"/>
    <col min="2060" max="2060" width="28" style="86" bestFit="1" customWidth="1"/>
    <col min="2061" max="2061" width="28.5703125" style="86" bestFit="1" customWidth="1"/>
    <col min="2062" max="2062" width="15.7109375" style="86" bestFit="1" customWidth="1"/>
    <col min="2063" max="2063" width="48.85546875" style="86" bestFit="1" customWidth="1"/>
    <col min="2064" max="2064" width="28" style="86" bestFit="1" customWidth="1"/>
    <col min="2065" max="2065" width="28.5703125" style="86" bestFit="1" customWidth="1"/>
    <col min="2066" max="2066" width="150.5703125" style="86" bestFit="1" customWidth="1"/>
    <col min="2067" max="2067" width="18.28515625" style="86" bestFit="1" customWidth="1"/>
    <col min="2068" max="2068" width="9.28515625" style="86" bestFit="1" customWidth="1"/>
    <col min="2069" max="2069" width="43.5703125" style="86" bestFit="1" customWidth="1"/>
    <col min="2070" max="2070" width="12.28515625" style="86" customWidth="1"/>
    <col min="2071" max="2073" width="9.140625" style="86"/>
    <col min="2074" max="2074" width="28" style="86" bestFit="1" customWidth="1"/>
    <col min="2075" max="2075" width="28.5703125" style="86" bestFit="1" customWidth="1"/>
    <col min="2076" max="2076" width="9.140625" style="86"/>
    <col min="2077" max="2077" width="18.28515625" style="86" bestFit="1" customWidth="1"/>
    <col min="2078" max="2078" width="9.28515625" style="86" bestFit="1" customWidth="1"/>
    <col min="2079" max="2079" width="18.28515625" style="86" bestFit="1" customWidth="1"/>
    <col min="2080" max="2306" width="9.140625" style="86"/>
    <col min="2307" max="2308" width="9.28515625" style="86" customWidth="1"/>
    <col min="2309" max="2309" width="22.28515625" style="86" bestFit="1" customWidth="1"/>
    <col min="2310" max="2310" width="26.7109375" style="86" bestFit="1" customWidth="1"/>
    <col min="2311" max="2311" width="52.5703125" style="86" bestFit="1" customWidth="1"/>
    <col min="2312" max="2312" width="12.5703125" style="86" bestFit="1" customWidth="1"/>
    <col min="2313" max="2313" width="9.140625" style="86"/>
    <col min="2314" max="2314" width="44.85546875" style="86" bestFit="1" customWidth="1"/>
    <col min="2315" max="2315" width="48.85546875" style="86" bestFit="1" customWidth="1"/>
    <col min="2316" max="2316" width="28" style="86" bestFit="1" customWidth="1"/>
    <col min="2317" max="2317" width="28.5703125" style="86" bestFit="1" customWidth="1"/>
    <col min="2318" max="2318" width="15.7109375" style="86" bestFit="1" customWidth="1"/>
    <col min="2319" max="2319" width="48.85546875" style="86" bestFit="1" customWidth="1"/>
    <col min="2320" max="2320" width="28" style="86" bestFit="1" customWidth="1"/>
    <col min="2321" max="2321" width="28.5703125" style="86" bestFit="1" customWidth="1"/>
    <col min="2322" max="2322" width="150.5703125" style="86" bestFit="1" customWidth="1"/>
    <col min="2323" max="2323" width="18.28515625" style="86" bestFit="1" customWidth="1"/>
    <col min="2324" max="2324" width="9.28515625" style="86" bestFit="1" customWidth="1"/>
    <col min="2325" max="2325" width="43.5703125" style="86" bestFit="1" customWidth="1"/>
    <col min="2326" max="2326" width="12.28515625" style="86" customWidth="1"/>
    <col min="2327" max="2329" width="9.140625" style="86"/>
    <col min="2330" max="2330" width="28" style="86" bestFit="1" customWidth="1"/>
    <col min="2331" max="2331" width="28.5703125" style="86" bestFit="1" customWidth="1"/>
    <col min="2332" max="2332" width="9.140625" style="86"/>
    <col min="2333" max="2333" width="18.28515625" style="86" bestFit="1" customWidth="1"/>
    <col min="2334" max="2334" width="9.28515625" style="86" bestFit="1" customWidth="1"/>
    <col min="2335" max="2335" width="18.28515625" style="86" bestFit="1" customWidth="1"/>
    <col min="2336" max="2562" width="9.140625" style="86"/>
    <col min="2563" max="2564" width="9.28515625" style="86" customWidth="1"/>
    <col min="2565" max="2565" width="22.28515625" style="86" bestFit="1" customWidth="1"/>
    <col min="2566" max="2566" width="26.7109375" style="86" bestFit="1" customWidth="1"/>
    <col min="2567" max="2567" width="52.5703125" style="86" bestFit="1" customWidth="1"/>
    <col min="2568" max="2568" width="12.5703125" style="86" bestFit="1" customWidth="1"/>
    <col min="2569" max="2569" width="9.140625" style="86"/>
    <col min="2570" max="2570" width="44.85546875" style="86" bestFit="1" customWidth="1"/>
    <col min="2571" max="2571" width="48.85546875" style="86" bestFit="1" customWidth="1"/>
    <col min="2572" max="2572" width="28" style="86" bestFit="1" customWidth="1"/>
    <col min="2573" max="2573" width="28.5703125" style="86" bestFit="1" customWidth="1"/>
    <col min="2574" max="2574" width="15.7109375" style="86" bestFit="1" customWidth="1"/>
    <col min="2575" max="2575" width="48.85546875" style="86" bestFit="1" customWidth="1"/>
    <col min="2576" max="2576" width="28" style="86" bestFit="1" customWidth="1"/>
    <col min="2577" max="2577" width="28.5703125" style="86" bestFit="1" customWidth="1"/>
    <col min="2578" max="2578" width="150.5703125" style="86" bestFit="1" customWidth="1"/>
    <col min="2579" max="2579" width="18.28515625" style="86" bestFit="1" customWidth="1"/>
    <col min="2580" max="2580" width="9.28515625" style="86" bestFit="1" customWidth="1"/>
    <col min="2581" max="2581" width="43.5703125" style="86" bestFit="1" customWidth="1"/>
    <col min="2582" max="2582" width="12.28515625" style="86" customWidth="1"/>
    <col min="2583" max="2585" width="9.140625" style="86"/>
    <col min="2586" max="2586" width="28" style="86" bestFit="1" customWidth="1"/>
    <col min="2587" max="2587" width="28.5703125" style="86" bestFit="1" customWidth="1"/>
    <col min="2588" max="2588" width="9.140625" style="86"/>
    <col min="2589" max="2589" width="18.28515625" style="86" bestFit="1" customWidth="1"/>
    <col min="2590" max="2590" width="9.28515625" style="86" bestFit="1" customWidth="1"/>
    <col min="2591" max="2591" width="18.28515625" style="86" bestFit="1" customWidth="1"/>
    <col min="2592" max="2818" width="9.140625" style="86"/>
    <col min="2819" max="2820" width="9.28515625" style="86" customWidth="1"/>
    <col min="2821" max="2821" width="22.28515625" style="86" bestFit="1" customWidth="1"/>
    <col min="2822" max="2822" width="26.7109375" style="86" bestFit="1" customWidth="1"/>
    <col min="2823" max="2823" width="52.5703125" style="86" bestFit="1" customWidth="1"/>
    <col min="2824" max="2824" width="12.5703125" style="86" bestFit="1" customWidth="1"/>
    <col min="2825" max="2825" width="9.140625" style="86"/>
    <col min="2826" max="2826" width="44.85546875" style="86" bestFit="1" customWidth="1"/>
    <col min="2827" max="2827" width="48.85546875" style="86" bestFit="1" customWidth="1"/>
    <col min="2828" max="2828" width="28" style="86" bestFit="1" customWidth="1"/>
    <col min="2829" max="2829" width="28.5703125" style="86" bestFit="1" customWidth="1"/>
    <col min="2830" max="2830" width="15.7109375" style="86" bestFit="1" customWidth="1"/>
    <col min="2831" max="2831" width="48.85546875" style="86" bestFit="1" customWidth="1"/>
    <col min="2832" max="2832" width="28" style="86" bestFit="1" customWidth="1"/>
    <col min="2833" max="2833" width="28.5703125" style="86" bestFit="1" customWidth="1"/>
    <col min="2834" max="2834" width="150.5703125" style="86" bestFit="1" customWidth="1"/>
    <col min="2835" max="2835" width="18.28515625" style="86" bestFit="1" customWidth="1"/>
    <col min="2836" max="2836" width="9.28515625" style="86" bestFit="1" customWidth="1"/>
    <col min="2837" max="2837" width="43.5703125" style="86" bestFit="1" customWidth="1"/>
    <col min="2838" max="2838" width="12.28515625" style="86" customWidth="1"/>
    <col min="2839" max="2841" width="9.140625" style="86"/>
    <col min="2842" max="2842" width="28" style="86" bestFit="1" customWidth="1"/>
    <col min="2843" max="2843" width="28.5703125" style="86" bestFit="1" customWidth="1"/>
    <col min="2844" max="2844" width="9.140625" style="86"/>
    <col min="2845" max="2845" width="18.28515625" style="86" bestFit="1" customWidth="1"/>
    <col min="2846" max="2846" width="9.28515625" style="86" bestFit="1" customWidth="1"/>
    <col min="2847" max="2847" width="18.28515625" style="86" bestFit="1" customWidth="1"/>
    <col min="2848" max="3074" width="9.140625" style="86"/>
    <col min="3075" max="3076" width="9.28515625" style="86" customWidth="1"/>
    <col min="3077" max="3077" width="22.28515625" style="86" bestFit="1" customWidth="1"/>
    <col min="3078" max="3078" width="26.7109375" style="86" bestFit="1" customWidth="1"/>
    <col min="3079" max="3079" width="52.5703125" style="86" bestFit="1" customWidth="1"/>
    <col min="3080" max="3080" width="12.5703125" style="86" bestFit="1" customWidth="1"/>
    <col min="3081" max="3081" width="9.140625" style="86"/>
    <col min="3082" max="3082" width="44.85546875" style="86" bestFit="1" customWidth="1"/>
    <col min="3083" max="3083" width="48.85546875" style="86" bestFit="1" customWidth="1"/>
    <col min="3084" max="3084" width="28" style="86" bestFit="1" customWidth="1"/>
    <col min="3085" max="3085" width="28.5703125" style="86" bestFit="1" customWidth="1"/>
    <col min="3086" max="3086" width="15.7109375" style="86" bestFit="1" customWidth="1"/>
    <col min="3087" max="3087" width="48.85546875" style="86" bestFit="1" customWidth="1"/>
    <col min="3088" max="3088" width="28" style="86" bestFit="1" customWidth="1"/>
    <col min="3089" max="3089" width="28.5703125" style="86" bestFit="1" customWidth="1"/>
    <col min="3090" max="3090" width="150.5703125" style="86" bestFit="1" customWidth="1"/>
    <col min="3091" max="3091" width="18.28515625" style="86" bestFit="1" customWidth="1"/>
    <col min="3092" max="3092" width="9.28515625" style="86" bestFit="1" customWidth="1"/>
    <col min="3093" max="3093" width="43.5703125" style="86" bestFit="1" customWidth="1"/>
    <col min="3094" max="3094" width="12.28515625" style="86" customWidth="1"/>
    <col min="3095" max="3097" width="9.140625" style="86"/>
    <col min="3098" max="3098" width="28" style="86" bestFit="1" customWidth="1"/>
    <col min="3099" max="3099" width="28.5703125" style="86" bestFit="1" customWidth="1"/>
    <col min="3100" max="3100" width="9.140625" style="86"/>
    <col min="3101" max="3101" width="18.28515625" style="86" bestFit="1" customWidth="1"/>
    <col min="3102" max="3102" width="9.28515625" style="86" bestFit="1" customWidth="1"/>
    <col min="3103" max="3103" width="18.28515625" style="86" bestFit="1" customWidth="1"/>
    <col min="3104" max="3330" width="9.140625" style="86"/>
    <col min="3331" max="3332" width="9.28515625" style="86" customWidth="1"/>
    <col min="3333" max="3333" width="22.28515625" style="86" bestFit="1" customWidth="1"/>
    <col min="3334" max="3334" width="26.7109375" style="86" bestFit="1" customWidth="1"/>
    <col min="3335" max="3335" width="52.5703125" style="86" bestFit="1" customWidth="1"/>
    <col min="3336" max="3336" width="12.5703125" style="86" bestFit="1" customWidth="1"/>
    <col min="3337" max="3337" width="9.140625" style="86"/>
    <col min="3338" max="3338" width="44.85546875" style="86" bestFit="1" customWidth="1"/>
    <col min="3339" max="3339" width="48.85546875" style="86" bestFit="1" customWidth="1"/>
    <col min="3340" max="3340" width="28" style="86" bestFit="1" customWidth="1"/>
    <col min="3341" max="3341" width="28.5703125" style="86" bestFit="1" customWidth="1"/>
    <col min="3342" max="3342" width="15.7109375" style="86" bestFit="1" customWidth="1"/>
    <col min="3343" max="3343" width="48.85546875" style="86" bestFit="1" customWidth="1"/>
    <col min="3344" max="3344" width="28" style="86" bestFit="1" customWidth="1"/>
    <col min="3345" max="3345" width="28.5703125" style="86" bestFit="1" customWidth="1"/>
    <col min="3346" max="3346" width="150.5703125" style="86" bestFit="1" customWidth="1"/>
    <col min="3347" max="3347" width="18.28515625" style="86" bestFit="1" customWidth="1"/>
    <col min="3348" max="3348" width="9.28515625" style="86" bestFit="1" customWidth="1"/>
    <col min="3349" max="3349" width="43.5703125" style="86" bestFit="1" customWidth="1"/>
    <col min="3350" max="3350" width="12.28515625" style="86" customWidth="1"/>
    <col min="3351" max="3353" width="9.140625" style="86"/>
    <col min="3354" max="3354" width="28" style="86" bestFit="1" customWidth="1"/>
    <col min="3355" max="3355" width="28.5703125" style="86" bestFit="1" customWidth="1"/>
    <col min="3356" max="3356" width="9.140625" style="86"/>
    <col min="3357" max="3357" width="18.28515625" style="86" bestFit="1" customWidth="1"/>
    <col min="3358" max="3358" width="9.28515625" style="86" bestFit="1" customWidth="1"/>
    <col min="3359" max="3359" width="18.28515625" style="86" bestFit="1" customWidth="1"/>
    <col min="3360" max="3586" width="9.140625" style="86"/>
    <col min="3587" max="3588" width="9.28515625" style="86" customWidth="1"/>
    <col min="3589" max="3589" width="22.28515625" style="86" bestFit="1" customWidth="1"/>
    <col min="3590" max="3590" width="26.7109375" style="86" bestFit="1" customWidth="1"/>
    <col min="3591" max="3591" width="52.5703125" style="86" bestFit="1" customWidth="1"/>
    <col min="3592" max="3592" width="12.5703125" style="86" bestFit="1" customWidth="1"/>
    <col min="3593" max="3593" width="9.140625" style="86"/>
    <col min="3594" max="3594" width="44.85546875" style="86" bestFit="1" customWidth="1"/>
    <col min="3595" max="3595" width="48.85546875" style="86" bestFit="1" customWidth="1"/>
    <col min="3596" max="3596" width="28" style="86" bestFit="1" customWidth="1"/>
    <col min="3597" max="3597" width="28.5703125" style="86" bestFit="1" customWidth="1"/>
    <col min="3598" max="3598" width="15.7109375" style="86" bestFit="1" customWidth="1"/>
    <col min="3599" max="3599" width="48.85546875" style="86" bestFit="1" customWidth="1"/>
    <col min="3600" max="3600" width="28" style="86" bestFit="1" customWidth="1"/>
    <col min="3601" max="3601" width="28.5703125" style="86" bestFit="1" customWidth="1"/>
    <col min="3602" max="3602" width="150.5703125" style="86" bestFit="1" customWidth="1"/>
    <col min="3603" max="3603" width="18.28515625" style="86" bestFit="1" customWidth="1"/>
    <col min="3604" max="3604" width="9.28515625" style="86" bestFit="1" customWidth="1"/>
    <col min="3605" max="3605" width="43.5703125" style="86" bestFit="1" customWidth="1"/>
    <col min="3606" max="3606" width="12.28515625" style="86" customWidth="1"/>
    <col min="3607" max="3609" width="9.140625" style="86"/>
    <col min="3610" max="3610" width="28" style="86" bestFit="1" customWidth="1"/>
    <col min="3611" max="3611" width="28.5703125" style="86" bestFit="1" customWidth="1"/>
    <col min="3612" max="3612" width="9.140625" style="86"/>
    <col min="3613" max="3613" width="18.28515625" style="86" bestFit="1" customWidth="1"/>
    <col min="3614" max="3614" width="9.28515625" style="86" bestFit="1" customWidth="1"/>
    <col min="3615" max="3615" width="18.28515625" style="86" bestFit="1" customWidth="1"/>
    <col min="3616" max="3842" width="9.140625" style="86"/>
    <col min="3843" max="3844" width="9.28515625" style="86" customWidth="1"/>
    <col min="3845" max="3845" width="22.28515625" style="86" bestFit="1" customWidth="1"/>
    <col min="3846" max="3846" width="26.7109375" style="86" bestFit="1" customWidth="1"/>
    <col min="3847" max="3847" width="52.5703125" style="86" bestFit="1" customWidth="1"/>
    <col min="3848" max="3848" width="12.5703125" style="86" bestFit="1" customWidth="1"/>
    <col min="3849" max="3849" width="9.140625" style="86"/>
    <col min="3850" max="3850" width="44.85546875" style="86" bestFit="1" customWidth="1"/>
    <col min="3851" max="3851" width="48.85546875" style="86" bestFit="1" customWidth="1"/>
    <col min="3852" max="3852" width="28" style="86" bestFit="1" customWidth="1"/>
    <col min="3853" max="3853" width="28.5703125" style="86" bestFit="1" customWidth="1"/>
    <col min="3854" max="3854" width="15.7109375" style="86" bestFit="1" customWidth="1"/>
    <col min="3855" max="3855" width="48.85546875" style="86" bestFit="1" customWidth="1"/>
    <col min="3856" max="3856" width="28" style="86" bestFit="1" customWidth="1"/>
    <col min="3857" max="3857" width="28.5703125" style="86" bestFit="1" customWidth="1"/>
    <col min="3858" max="3858" width="150.5703125" style="86" bestFit="1" customWidth="1"/>
    <col min="3859" max="3859" width="18.28515625" style="86" bestFit="1" customWidth="1"/>
    <col min="3860" max="3860" width="9.28515625" style="86" bestFit="1" customWidth="1"/>
    <col min="3861" max="3861" width="43.5703125" style="86" bestFit="1" customWidth="1"/>
    <col min="3862" max="3862" width="12.28515625" style="86" customWidth="1"/>
    <col min="3863" max="3865" width="9.140625" style="86"/>
    <col min="3866" max="3866" width="28" style="86" bestFit="1" customWidth="1"/>
    <col min="3867" max="3867" width="28.5703125" style="86" bestFit="1" customWidth="1"/>
    <col min="3868" max="3868" width="9.140625" style="86"/>
    <col min="3869" max="3869" width="18.28515625" style="86" bestFit="1" customWidth="1"/>
    <col min="3870" max="3870" width="9.28515625" style="86" bestFit="1" customWidth="1"/>
    <col min="3871" max="3871" width="18.28515625" style="86" bestFit="1" customWidth="1"/>
    <col min="3872" max="4098" width="9.140625" style="86"/>
    <col min="4099" max="4100" width="9.28515625" style="86" customWidth="1"/>
    <col min="4101" max="4101" width="22.28515625" style="86" bestFit="1" customWidth="1"/>
    <col min="4102" max="4102" width="26.7109375" style="86" bestFit="1" customWidth="1"/>
    <col min="4103" max="4103" width="52.5703125" style="86" bestFit="1" customWidth="1"/>
    <col min="4104" max="4104" width="12.5703125" style="86" bestFit="1" customWidth="1"/>
    <col min="4105" max="4105" width="9.140625" style="86"/>
    <col min="4106" max="4106" width="44.85546875" style="86" bestFit="1" customWidth="1"/>
    <col min="4107" max="4107" width="48.85546875" style="86" bestFit="1" customWidth="1"/>
    <col min="4108" max="4108" width="28" style="86" bestFit="1" customWidth="1"/>
    <col min="4109" max="4109" width="28.5703125" style="86" bestFit="1" customWidth="1"/>
    <col min="4110" max="4110" width="15.7109375" style="86" bestFit="1" customWidth="1"/>
    <col min="4111" max="4111" width="48.85546875" style="86" bestFit="1" customWidth="1"/>
    <col min="4112" max="4112" width="28" style="86" bestFit="1" customWidth="1"/>
    <col min="4113" max="4113" width="28.5703125" style="86" bestFit="1" customWidth="1"/>
    <col min="4114" max="4114" width="150.5703125" style="86" bestFit="1" customWidth="1"/>
    <col min="4115" max="4115" width="18.28515625" style="86" bestFit="1" customWidth="1"/>
    <col min="4116" max="4116" width="9.28515625" style="86" bestFit="1" customWidth="1"/>
    <col min="4117" max="4117" width="43.5703125" style="86" bestFit="1" customWidth="1"/>
    <col min="4118" max="4118" width="12.28515625" style="86" customWidth="1"/>
    <col min="4119" max="4121" width="9.140625" style="86"/>
    <col min="4122" max="4122" width="28" style="86" bestFit="1" customWidth="1"/>
    <col min="4123" max="4123" width="28.5703125" style="86" bestFit="1" customWidth="1"/>
    <col min="4124" max="4124" width="9.140625" style="86"/>
    <col min="4125" max="4125" width="18.28515625" style="86" bestFit="1" customWidth="1"/>
    <col min="4126" max="4126" width="9.28515625" style="86" bestFit="1" customWidth="1"/>
    <col min="4127" max="4127" width="18.28515625" style="86" bestFit="1" customWidth="1"/>
    <col min="4128" max="4354" width="9.140625" style="86"/>
    <col min="4355" max="4356" width="9.28515625" style="86" customWidth="1"/>
    <col min="4357" max="4357" width="22.28515625" style="86" bestFit="1" customWidth="1"/>
    <col min="4358" max="4358" width="26.7109375" style="86" bestFit="1" customWidth="1"/>
    <col min="4359" max="4359" width="52.5703125" style="86" bestFit="1" customWidth="1"/>
    <col min="4360" max="4360" width="12.5703125" style="86" bestFit="1" customWidth="1"/>
    <col min="4361" max="4361" width="9.140625" style="86"/>
    <col min="4362" max="4362" width="44.85546875" style="86" bestFit="1" customWidth="1"/>
    <col min="4363" max="4363" width="48.85546875" style="86" bestFit="1" customWidth="1"/>
    <col min="4364" max="4364" width="28" style="86" bestFit="1" customWidth="1"/>
    <col min="4365" max="4365" width="28.5703125" style="86" bestFit="1" customWidth="1"/>
    <col min="4366" max="4366" width="15.7109375" style="86" bestFit="1" customWidth="1"/>
    <col min="4367" max="4367" width="48.85546875" style="86" bestFit="1" customWidth="1"/>
    <col min="4368" max="4368" width="28" style="86" bestFit="1" customWidth="1"/>
    <col min="4369" max="4369" width="28.5703125" style="86" bestFit="1" customWidth="1"/>
    <col min="4370" max="4370" width="150.5703125" style="86" bestFit="1" customWidth="1"/>
    <col min="4371" max="4371" width="18.28515625" style="86" bestFit="1" customWidth="1"/>
    <col min="4372" max="4372" width="9.28515625" style="86" bestFit="1" customWidth="1"/>
    <col min="4373" max="4373" width="43.5703125" style="86" bestFit="1" customWidth="1"/>
    <col min="4374" max="4374" width="12.28515625" style="86" customWidth="1"/>
    <col min="4375" max="4377" width="9.140625" style="86"/>
    <col min="4378" max="4378" width="28" style="86" bestFit="1" customWidth="1"/>
    <col min="4379" max="4379" width="28.5703125" style="86" bestFit="1" customWidth="1"/>
    <col min="4380" max="4380" width="9.140625" style="86"/>
    <col min="4381" max="4381" width="18.28515625" style="86" bestFit="1" customWidth="1"/>
    <col min="4382" max="4382" width="9.28515625" style="86" bestFit="1" customWidth="1"/>
    <col min="4383" max="4383" width="18.28515625" style="86" bestFit="1" customWidth="1"/>
    <col min="4384" max="4610" width="9.140625" style="86"/>
    <col min="4611" max="4612" width="9.28515625" style="86" customWidth="1"/>
    <col min="4613" max="4613" width="22.28515625" style="86" bestFit="1" customWidth="1"/>
    <col min="4614" max="4614" width="26.7109375" style="86" bestFit="1" customWidth="1"/>
    <col min="4615" max="4615" width="52.5703125" style="86" bestFit="1" customWidth="1"/>
    <col min="4616" max="4616" width="12.5703125" style="86" bestFit="1" customWidth="1"/>
    <col min="4617" max="4617" width="9.140625" style="86"/>
    <col min="4618" max="4618" width="44.85546875" style="86" bestFit="1" customWidth="1"/>
    <col min="4619" max="4619" width="48.85546875" style="86" bestFit="1" customWidth="1"/>
    <col min="4620" max="4620" width="28" style="86" bestFit="1" customWidth="1"/>
    <col min="4621" max="4621" width="28.5703125" style="86" bestFit="1" customWidth="1"/>
    <col min="4622" max="4622" width="15.7109375" style="86" bestFit="1" customWidth="1"/>
    <col min="4623" max="4623" width="48.85546875" style="86" bestFit="1" customWidth="1"/>
    <col min="4624" max="4624" width="28" style="86" bestFit="1" customWidth="1"/>
    <col min="4625" max="4625" width="28.5703125" style="86" bestFit="1" customWidth="1"/>
    <col min="4626" max="4626" width="150.5703125" style="86" bestFit="1" customWidth="1"/>
    <col min="4627" max="4627" width="18.28515625" style="86" bestFit="1" customWidth="1"/>
    <col min="4628" max="4628" width="9.28515625" style="86" bestFit="1" customWidth="1"/>
    <col min="4629" max="4629" width="43.5703125" style="86" bestFit="1" customWidth="1"/>
    <col min="4630" max="4630" width="12.28515625" style="86" customWidth="1"/>
    <col min="4631" max="4633" width="9.140625" style="86"/>
    <col min="4634" max="4634" width="28" style="86" bestFit="1" customWidth="1"/>
    <col min="4635" max="4635" width="28.5703125" style="86" bestFit="1" customWidth="1"/>
    <col min="4636" max="4636" width="9.140625" style="86"/>
    <col min="4637" max="4637" width="18.28515625" style="86" bestFit="1" customWidth="1"/>
    <col min="4638" max="4638" width="9.28515625" style="86" bestFit="1" customWidth="1"/>
    <col min="4639" max="4639" width="18.28515625" style="86" bestFit="1" customWidth="1"/>
    <col min="4640" max="4866" width="9.140625" style="86"/>
    <col min="4867" max="4868" width="9.28515625" style="86" customWidth="1"/>
    <col min="4869" max="4869" width="22.28515625" style="86" bestFit="1" customWidth="1"/>
    <col min="4870" max="4870" width="26.7109375" style="86" bestFit="1" customWidth="1"/>
    <col min="4871" max="4871" width="52.5703125" style="86" bestFit="1" customWidth="1"/>
    <col min="4872" max="4872" width="12.5703125" style="86" bestFit="1" customWidth="1"/>
    <col min="4873" max="4873" width="9.140625" style="86"/>
    <col min="4874" max="4874" width="44.85546875" style="86" bestFit="1" customWidth="1"/>
    <col min="4875" max="4875" width="48.85546875" style="86" bestFit="1" customWidth="1"/>
    <col min="4876" max="4876" width="28" style="86" bestFit="1" customWidth="1"/>
    <col min="4877" max="4877" width="28.5703125" style="86" bestFit="1" customWidth="1"/>
    <col min="4878" max="4878" width="15.7109375" style="86" bestFit="1" customWidth="1"/>
    <col min="4879" max="4879" width="48.85546875" style="86" bestFit="1" customWidth="1"/>
    <col min="4880" max="4880" width="28" style="86" bestFit="1" customWidth="1"/>
    <col min="4881" max="4881" width="28.5703125" style="86" bestFit="1" customWidth="1"/>
    <col min="4882" max="4882" width="150.5703125" style="86" bestFit="1" customWidth="1"/>
    <col min="4883" max="4883" width="18.28515625" style="86" bestFit="1" customWidth="1"/>
    <col min="4884" max="4884" width="9.28515625" style="86" bestFit="1" customWidth="1"/>
    <col min="4885" max="4885" width="43.5703125" style="86" bestFit="1" customWidth="1"/>
    <col min="4886" max="4886" width="12.28515625" style="86" customWidth="1"/>
    <col min="4887" max="4889" width="9.140625" style="86"/>
    <col min="4890" max="4890" width="28" style="86" bestFit="1" customWidth="1"/>
    <col min="4891" max="4891" width="28.5703125" style="86" bestFit="1" customWidth="1"/>
    <col min="4892" max="4892" width="9.140625" style="86"/>
    <col min="4893" max="4893" width="18.28515625" style="86" bestFit="1" customWidth="1"/>
    <col min="4894" max="4894" width="9.28515625" style="86" bestFit="1" customWidth="1"/>
    <col min="4895" max="4895" width="18.28515625" style="86" bestFit="1" customWidth="1"/>
    <col min="4896" max="5122" width="9.140625" style="86"/>
    <col min="5123" max="5124" width="9.28515625" style="86" customWidth="1"/>
    <col min="5125" max="5125" width="22.28515625" style="86" bestFit="1" customWidth="1"/>
    <col min="5126" max="5126" width="26.7109375" style="86" bestFit="1" customWidth="1"/>
    <col min="5127" max="5127" width="52.5703125" style="86" bestFit="1" customWidth="1"/>
    <col min="5128" max="5128" width="12.5703125" style="86" bestFit="1" customWidth="1"/>
    <col min="5129" max="5129" width="9.140625" style="86"/>
    <col min="5130" max="5130" width="44.85546875" style="86" bestFit="1" customWidth="1"/>
    <col min="5131" max="5131" width="48.85546875" style="86" bestFit="1" customWidth="1"/>
    <col min="5132" max="5132" width="28" style="86" bestFit="1" customWidth="1"/>
    <col min="5133" max="5133" width="28.5703125" style="86" bestFit="1" customWidth="1"/>
    <col min="5134" max="5134" width="15.7109375" style="86" bestFit="1" customWidth="1"/>
    <col min="5135" max="5135" width="48.85546875" style="86" bestFit="1" customWidth="1"/>
    <col min="5136" max="5136" width="28" style="86" bestFit="1" customWidth="1"/>
    <col min="5137" max="5137" width="28.5703125" style="86" bestFit="1" customWidth="1"/>
    <col min="5138" max="5138" width="150.5703125" style="86" bestFit="1" customWidth="1"/>
    <col min="5139" max="5139" width="18.28515625" style="86" bestFit="1" customWidth="1"/>
    <col min="5140" max="5140" width="9.28515625" style="86" bestFit="1" customWidth="1"/>
    <col min="5141" max="5141" width="43.5703125" style="86" bestFit="1" customWidth="1"/>
    <col min="5142" max="5142" width="12.28515625" style="86" customWidth="1"/>
    <col min="5143" max="5145" width="9.140625" style="86"/>
    <col min="5146" max="5146" width="28" style="86" bestFit="1" customWidth="1"/>
    <col min="5147" max="5147" width="28.5703125" style="86" bestFit="1" customWidth="1"/>
    <col min="5148" max="5148" width="9.140625" style="86"/>
    <col min="5149" max="5149" width="18.28515625" style="86" bestFit="1" customWidth="1"/>
    <col min="5150" max="5150" width="9.28515625" style="86" bestFit="1" customWidth="1"/>
    <col min="5151" max="5151" width="18.28515625" style="86" bestFit="1" customWidth="1"/>
    <col min="5152" max="5378" width="9.140625" style="86"/>
    <col min="5379" max="5380" width="9.28515625" style="86" customWidth="1"/>
    <col min="5381" max="5381" width="22.28515625" style="86" bestFit="1" customWidth="1"/>
    <col min="5382" max="5382" width="26.7109375" style="86" bestFit="1" customWidth="1"/>
    <col min="5383" max="5383" width="52.5703125" style="86" bestFit="1" customWidth="1"/>
    <col min="5384" max="5384" width="12.5703125" style="86" bestFit="1" customWidth="1"/>
    <col min="5385" max="5385" width="9.140625" style="86"/>
    <col min="5386" max="5386" width="44.85546875" style="86" bestFit="1" customWidth="1"/>
    <col min="5387" max="5387" width="48.85546875" style="86" bestFit="1" customWidth="1"/>
    <col min="5388" max="5388" width="28" style="86" bestFit="1" customWidth="1"/>
    <col min="5389" max="5389" width="28.5703125" style="86" bestFit="1" customWidth="1"/>
    <col min="5390" max="5390" width="15.7109375" style="86" bestFit="1" customWidth="1"/>
    <col min="5391" max="5391" width="48.85546875" style="86" bestFit="1" customWidth="1"/>
    <col min="5392" max="5392" width="28" style="86" bestFit="1" customWidth="1"/>
    <col min="5393" max="5393" width="28.5703125" style="86" bestFit="1" customWidth="1"/>
    <col min="5394" max="5394" width="150.5703125" style="86" bestFit="1" customWidth="1"/>
    <col min="5395" max="5395" width="18.28515625" style="86" bestFit="1" customWidth="1"/>
    <col min="5396" max="5396" width="9.28515625" style="86" bestFit="1" customWidth="1"/>
    <col min="5397" max="5397" width="43.5703125" style="86" bestFit="1" customWidth="1"/>
    <col min="5398" max="5398" width="12.28515625" style="86" customWidth="1"/>
    <col min="5399" max="5401" width="9.140625" style="86"/>
    <col min="5402" max="5402" width="28" style="86" bestFit="1" customWidth="1"/>
    <col min="5403" max="5403" width="28.5703125" style="86" bestFit="1" customWidth="1"/>
    <col min="5404" max="5404" width="9.140625" style="86"/>
    <col min="5405" max="5405" width="18.28515625" style="86" bestFit="1" customWidth="1"/>
    <col min="5406" max="5406" width="9.28515625" style="86" bestFit="1" customWidth="1"/>
    <col min="5407" max="5407" width="18.28515625" style="86" bestFit="1" customWidth="1"/>
    <col min="5408" max="5634" width="9.140625" style="86"/>
    <col min="5635" max="5636" width="9.28515625" style="86" customWidth="1"/>
    <col min="5637" max="5637" width="22.28515625" style="86" bestFit="1" customWidth="1"/>
    <col min="5638" max="5638" width="26.7109375" style="86" bestFit="1" customWidth="1"/>
    <col min="5639" max="5639" width="52.5703125" style="86" bestFit="1" customWidth="1"/>
    <col min="5640" max="5640" width="12.5703125" style="86" bestFit="1" customWidth="1"/>
    <col min="5641" max="5641" width="9.140625" style="86"/>
    <col min="5642" max="5642" width="44.85546875" style="86" bestFit="1" customWidth="1"/>
    <col min="5643" max="5643" width="48.85546875" style="86" bestFit="1" customWidth="1"/>
    <col min="5644" max="5644" width="28" style="86" bestFit="1" customWidth="1"/>
    <col min="5645" max="5645" width="28.5703125" style="86" bestFit="1" customWidth="1"/>
    <col min="5646" max="5646" width="15.7109375" style="86" bestFit="1" customWidth="1"/>
    <col min="5647" max="5647" width="48.85546875" style="86" bestFit="1" customWidth="1"/>
    <col min="5648" max="5648" width="28" style="86" bestFit="1" customWidth="1"/>
    <col min="5649" max="5649" width="28.5703125" style="86" bestFit="1" customWidth="1"/>
    <col min="5650" max="5650" width="150.5703125" style="86" bestFit="1" customWidth="1"/>
    <col min="5651" max="5651" width="18.28515625" style="86" bestFit="1" customWidth="1"/>
    <col min="5652" max="5652" width="9.28515625" style="86" bestFit="1" customWidth="1"/>
    <col min="5653" max="5653" width="43.5703125" style="86" bestFit="1" customWidth="1"/>
    <col min="5654" max="5654" width="12.28515625" style="86" customWidth="1"/>
    <col min="5655" max="5657" width="9.140625" style="86"/>
    <col min="5658" max="5658" width="28" style="86" bestFit="1" customWidth="1"/>
    <col min="5659" max="5659" width="28.5703125" style="86" bestFit="1" customWidth="1"/>
    <col min="5660" max="5660" width="9.140625" style="86"/>
    <col min="5661" max="5661" width="18.28515625" style="86" bestFit="1" customWidth="1"/>
    <col min="5662" max="5662" width="9.28515625" style="86" bestFit="1" customWidth="1"/>
    <col min="5663" max="5663" width="18.28515625" style="86" bestFit="1" customWidth="1"/>
    <col min="5664" max="5890" width="9.140625" style="86"/>
    <col min="5891" max="5892" width="9.28515625" style="86" customWidth="1"/>
    <col min="5893" max="5893" width="22.28515625" style="86" bestFit="1" customWidth="1"/>
    <col min="5894" max="5894" width="26.7109375" style="86" bestFit="1" customWidth="1"/>
    <col min="5895" max="5895" width="52.5703125" style="86" bestFit="1" customWidth="1"/>
    <col min="5896" max="5896" width="12.5703125" style="86" bestFit="1" customWidth="1"/>
    <col min="5897" max="5897" width="9.140625" style="86"/>
    <col min="5898" max="5898" width="44.85546875" style="86" bestFit="1" customWidth="1"/>
    <col min="5899" max="5899" width="48.85546875" style="86" bestFit="1" customWidth="1"/>
    <col min="5900" max="5900" width="28" style="86" bestFit="1" customWidth="1"/>
    <col min="5901" max="5901" width="28.5703125" style="86" bestFit="1" customWidth="1"/>
    <col min="5902" max="5902" width="15.7109375" style="86" bestFit="1" customWidth="1"/>
    <col min="5903" max="5903" width="48.85546875" style="86" bestFit="1" customWidth="1"/>
    <col min="5904" max="5904" width="28" style="86" bestFit="1" customWidth="1"/>
    <col min="5905" max="5905" width="28.5703125" style="86" bestFit="1" customWidth="1"/>
    <col min="5906" max="5906" width="150.5703125" style="86" bestFit="1" customWidth="1"/>
    <col min="5907" max="5907" width="18.28515625" style="86" bestFit="1" customWidth="1"/>
    <col min="5908" max="5908" width="9.28515625" style="86" bestFit="1" customWidth="1"/>
    <col min="5909" max="5909" width="43.5703125" style="86" bestFit="1" customWidth="1"/>
    <col min="5910" max="5910" width="12.28515625" style="86" customWidth="1"/>
    <col min="5911" max="5913" width="9.140625" style="86"/>
    <col min="5914" max="5914" width="28" style="86" bestFit="1" customWidth="1"/>
    <col min="5915" max="5915" width="28.5703125" style="86" bestFit="1" customWidth="1"/>
    <col min="5916" max="5916" width="9.140625" style="86"/>
    <col min="5917" max="5917" width="18.28515625" style="86" bestFit="1" customWidth="1"/>
    <col min="5918" max="5918" width="9.28515625" style="86" bestFit="1" customWidth="1"/>
    <col min="5919" max="5919" width="18.28515625" style="86" bestFit="1" customWidth="1"/>
    <col min="5920" max="6146" width="9.140625" style="86"/>
    <col min="6147" max="6148" width="9.28515625" style="86" customWidth="1"/>
    <col min="6149" max="6149" width="22.28515625" style="86" bestFit="1" customWidth="1"/>
    <col min="6150" max="6150" width="26.7109375" style="86" bestFit="1" customWidth="1"/>
    <col min="6151" max="6151" width="52.5703125" style="86" bestFit="1" customWidth="1"/>
    <col min="6152" max="6152" width="12.5703125" style="86" bestFit="1" customWidth="1"/>
    <col min="6153" max="6153" width="9.140625" style="86"/>
    <col min="6154" max="6154" width="44.85546875" style="86" bestFit="1" customWidth="1"/>
    <col min="6155" max="6155" width="48.85546875" style="86" bestFit="1" customWidth="1"/>
    <col min="6156" max="6156" width="28" style="86" bestFit="1" customWidth="1"/>
    <col min="6157" max="6157" width="28.5703125" style="86" bestFit="1" customWidth="1"/>
    <col min="6158" max="6158" width="15.7109375" style="86" bestFit="1" customWidth="1"/>
    <col min="6159" max="6159" width="48.85546875" style="86" bestFit="1" customWidth="1"/>
    <col min="6160" max="6160" width="28" style="86" bestFit="1" customWidth="1"/>
    <col min="6161" max="6161" width="28.5703125" style="86" bestFit="1" customWidth="1"/>
    <col min="6162" max="6162" width="150.5703125" style="86" bestFit="1" customWidth="1"/>
    <col min="6163" max="6163" width="18.28515625" style="86" bestFit="1" customWidth="1"/>
    <col min="6164" max="6164" width="9.28515625" style="86" bestFit="1" customWidth="1"/>
    <col min="6165" max="6165" width="43.5703125" style="86" bestFit="1" customWidth="1"/>
    <col min="6166" max="6166" width="12.28515625" style="86" customWidth="1"/>
    <col min="6167" max="6169" width="9.140625" style="86"/>
    <col min="6170" max="6170" width="28" style="86" bestFit="1" customWidth="1"/>
    <col min="6171" max="6171" width="28.5703125" style="86" bestFit="1" customWidth="1"/>
    <col min="6172" max="6172" width="9.140625" style="86"/>
    <col min="6173" max="6173" width="18.28515625" style="86" bestFit="1" customWidth="1"/>
    <col min="6174" max="6174" width="9.28515625" style="86" bestFit="1" customWidth="1"/>
    <col min="6175" max="6175" width="18.28515625" style="86" bestFit="1" customWidth="1"/>
    <col min="6176" max="6402" width="9.140625" style="86"/>
    <col min="6403" max="6404" width="9.28515625" style="86" customWidth="1"/>
    <col min="6405" max="6405" width="22.28515625" style="86" bestFit="1" customWidth="1"/>
    <col min="6406" max="6406" width="26.7109375" style="86" bestFit="1" customWidth="1"/>
    <col min="6407" max="6407" width="52.5703125" style="86" bestFit="1" customWidth="1"/>
    <col min="6408" max="6408" width="12.5703125" style="86" bestFit="1" customWidth="1"/>
    <col min="6409" max="6409" width="9.140625" style="86"/>
    <col min="6410" max="6410" width="44.85546875" style="86" bestFit="1" customWidth="1"/>
    <col min="6411" max="6411" width="48.85546875" style="86" bestFit="1" customWidth="1"/>
    <col min="6412" max="6412" width="28" style="86" bestFit="1" customWidth="1"/>
    <col min="6413" max="6413" width="28.5703125" style="86" bestFit="1" customWidth="1"/>
    <col min="6414" max="6414" width="15.7109375" style="86" bestFit="1" customWidth="1"/>
    <col min="6415" max="6415" width="48.85546875" style="86" bestFit="1" customWidth="1"/>
    <col min="6416" max="6416" width="28" style="86" bestFit="1" customWidth="1"/>
    <col min="6417" max="6417" width="28.5703125" style="86" bestFit="1" customWidth="1"/>
    <col min="6418" max="6418" width="150.5703125" style="86" bestFit="1" customWidth="1"/>
    <col min="6419" max="6419" width="18.28515625" style="86" bestFit="1" customWidth="1"/>
    <col min="6420" max="6420" width="9.28515625" style="86" bestFit="1" customWidth="1"/>
    <col min="6421" max="6421" width="43.5703125" style="86" bestFit="1" customWidth="1"/>
    <col min="6422" max="6422" width="12.28515625" style="86" customWidth="1"/>
    <col min="6423" max="6425" width="9.140625" style="86"/>
    <col min="6426" max="6426" width="28" style="86" bestFit="1" customWidth="1"/>
    <col min="6427" max="6427" width="28.5703125" style="86" bestFit="1" customWidth="1"/>
    <col min="6428" max="6428" width="9.140625" style="86"/>
    <col min="6429" max="6429" width="18.28515625" style="86" bestFit="1" customWidth="1"/>
    <col min="6430" max="6430" width="9.28515625" style="86" bestFit="1" customWidth="1"/>
    <col min="6431" max="6431" width="18.28515625" style="86" bestFit="1" customWidth="1"/>
    <col min="6432" max="6658" width="9.140625" style="86"/>
    <col min="6659" max="6660" width="9.28515625" style="86" customWidth="1"/>
    <col min="6661" max="6661" width="22.28515625" style="86" bestFit="1" customWidth="1"/>
    <col min="6662" max="6662" width="26.7109375" style="86" bestFit="1" customWidth="1"/>
    <col min="6663" max="6663" width="52.5703125" style="86" bestFit="1" customWidth="1"/>
    <col min="6664" max="6664" width="12.5703125" style="86" bestFit="1" customWidth="1"/>
    <col min="6665" max="6665" width="9.140625" style="86"/>
    <col min="6666" max="6666" width="44.85546875" style="86" bestFit="1" customWidth="1"/>
    <col min="6667" max="6667" width="48.85546875" style="86" bestFit="1" customWidth="1"/>
    <col min="6668" max="6668" width="28" style="86" bestFit="1" customWidth="1"/>
    <col min="6669" max="6669" width="28.5703125" style="86" bestFit="1" customWidth="1"/>
    <col min="6670" max="6670" width="15.7109375" style="86" bestFit="1" customWidth="1"/>
    <col min="6671" max="6671" width="48.85546875" style="86" bestFit="1" customWidth="1"/>
    <col min="6672" max="6672" width="28" style="86" bestFit="1" customWidth="1"/>
    <col min="6673" max="6673" width="28.5703125" style="86" bestFit="1" customWidth="1"/>
    <col min="6674" max="6674" width="150.5703125" style="86" bestFit="1" customWidth="1"/>
    <col min="6675" max="6675" width="18.28515625" style="86" bestFit="1" customWidth="1"/>
    <col min="6676" max="6676" width="9.28515625" style="86" bestFit="1" customWidth="1"/>
    <col min="6677" max="6677" width="43.5703125" style="86" bestFit="1" customWidth="1"/>
    <col min="6678" max="6678" width="12.28515625" style="86" customWidth="1"/>
    <col min="6679" max="6681" width="9.140625" style="86"/>
    <col min="6682" max="6682" width="28" style="86" bestFit="1" customWidth="1"/>
    <col min="6683" max="6683" width="28.5703125" style="86" bestFit="1" customWidth="1"/>
    <col min="6684" max="6684" width="9.140625" style="86"/>
    <col min="6685" max="6685" width="18.28515625" style="86" bestFit="1" customWidth="1"/>
    <col min="6686" max="6686" width="9.28515625" style="86" bestFit="1" customWidth="1"/>
    <col min="6687" max="6687" width="18.28515625" style="86" bestFit="1" customWidth="1"/>
    <col min="6688" max="6914" width="9.140625" style="86"/>
    <col min="6915" max="6916" width="9.28515625" style="86" customWidth="1"/>
    <col min="6917" max="6917" width="22.28515625" style="86" bestFit="1" customWidth="1"/>
    <col min="6918" max="6918" width="26.7109375" style="86" bestFit="1" customWidth="1"/>
    <col min="6919" max="6919" width="52.5703125" style="86" bestFit="1" customWidth="1"/>
    <col min="6920" max="6920" width="12.5703125" style="86" bestFit="1" customWidth="1"/>
    <col min="6921" max="6921" width="9.140625" style="86"/>
    <col min="6922" max="6922" width="44.85546875" style="86" bestFit="1" customWidth="1"/>
    <col min="6923" max="6923" width="48.85546875" style="86" bestFit="1" customWidth="1"/>
    <col min="6924" max="6924" width="28" style="86" bestFit="1" customWidth="1"/>
    <col min="6925" max="6925" width="28.5703125" style="86" bestFit="1" customWidth="1"/>
    <col min="6926" max="6926" width="15.7109375" style="86" bestFit="1" customWidth="1"/>
    <col min="6927" max="6927" width="48.85546875" style="86" bestFit="1" customWidth="1"/>
    <col min="6928" max="6928" width="28" style="86" bestFit="1" customWidth="1"/>
    <col min="6929" max="6929" width="28.5703125" style="86" bestFit="1" customWidth="1"/>
    <col min="6930" max="6930" width="150.5703125" style="86" bestFit="1" customWidth="1"/>
    <col min="6931" max="6931" width="18.28515625" style="86" bestFit="1" customWidth="1"/>
    <col min="6932" max="6932" width="9.28515625" style="86" bestFit="1" customWidth="1"/>
    <col min="6933" max="6933" width="43.5703125" style="86" bestFit="1" customWidth="1"/>
    <col min="6934" max="6934" width="12.28515625" style="86" customWidth="1"/>
    <col min="6935" max="6937" width="9.140625" style="86"/>
    <col min="6938" max="6938" width="28" style="86" bestFit="1" customWidth="1"/>
    <col min="6939" max="6939" width="28.5703125" style="86" bestFit="1" customWidth="1"/>
    <col min="6940" max="6940" width="9.140625" style="86"/>
    <col min="6941" max="6941" width="18.28515625" style="86" bestFit="1" customWidth="1"/>
    <col min="6942" max="6942" width="9.28515625" style="86" bestFit="1" customWidth="1"/>
    <col min="6943" max="6943" width="18.28515625" style="86" bestFit="1" customWidth="1"/>
    <col min="6944" max="7170" width="9.140625" style="86"/>
    <col min="7171" max="7172" width="9.28515625" style="86" customWidth="1"/>
    <col min="7173" max="7173" width="22.28515625" style="86" bestFit="1" customWidth="1"/>
    <col min="7174" max="7174" width="26.7109375" style="86" bestFit="1" customWidth="1"/>
    <col min="7175" max="7175" width="52.5703125" style="86" bestFit="1" customWidth="1"/>
    <col min="7176" max="7176" width="12.5703125" style="86" bestFit="1" customWidth="1"/>
    <col min="7177" max="7177" width="9.140625" style="86"/>
    <col min="7178" max="7178" width="44.85546875" style="86" bestFit="1" customWidth="1"/>
    <col min="7179" max="7179" width="48.85546875" style="86" bestFit="1" customWidth="1"/>
    <col min="7180" max="7180" width="28" style="86" bestFit="1" customWidth="1"/>
    <col min="7181" max="7181" width="28.5703125" style="86" bestFit="1" customWidth="1"/>
    <col min="7182" max="7182" width="15.7109375" style="86" bestFit="1" customWidth="1"/>
    <col min="7183" max="7183" width="48.85546875" style="86" bestFit="1" customWidth="1"/>
    <col min="7184" max="7184" width="28" style="86" bestFit="1" customWidth="1"/>
    <col min="7185" max="7185" width="28.5703125" style="86" bestFit="1" customWidth="1"/>
    <col min="7186" max="7186" width="150.5703125" style="86" bestFit="1" customWidth="1"/>
    <col min="7187" max="7187" width="18.28515625" style="86" bestFit="1" customWidth="1"/>
    <col min="7188" max="7188" width="9.28515625" style="86" bestFit="1" customWidth="1"/>
    <col min="7189" max="7189" width="43.5703125" style="86" bestFit="1" customWidth="1"/>
    <col min="7190" max="7190" width="12.28515625" style="86" customWidth="1"/>
    <col min="7191" max="7193" width="9.140625" style="86"/>
    <col min="7194" max="7194" width="28" style="86" bestFit="1" customWidth="1"/>
    <col min="7195" max="7195" width="28.5703125" style="86" bestFit="1" customWidth="1"/>
    <col min="7196" max="7196" width="9.140625" style="86"/>
    <col min="7197" max="7197" width="18.28515625" style="86" bestFit="1" customWidth="1"/>
    <col min="7198" max="7198" width="9.28515625" style="86" bestFit="1" customWidth="1"/>
    <col min="7199" max="7199" width="18.28515625" style="86" bestFit="1" customWidth="1"/>
    <col min="7200" max="7426" width="9.140625" style="86"/>
    <col min="7427" max="7428" width="9.28515625" style="86" customWidth="1"/>
    <col min="7429" max="7429" width="22.28515625" style="86" bestFit="1" customWidth="1"/>
    <col min="7430" max="7430" width="26.7109375" style="86" bestFit="1" customWidth="1"/>
    <col min="7431" max="7431" width="52.5703125" style="86" bestFit="1" customWidth="1"/>
    <col min="7432" max="7432" width="12.5703125" style="86" bestFit="1" customWidth="1"/>
    <col min="7433" max="7433" width="9.140625" style="86"/>
    <col min="7434" max="7434" width="44.85546875" style="86" bestFit="1" customWidth="1"/>
    <col min="7435" max="7435" width="48.85546875" style="86" bestFit="1" customWidth="1"/>
    <col min="7436" max="7436" width="28" style="86" bestFit="1" customWidth="1"/>
    <col min="7437" max="7437" width="28.5703125" style="86" bestFit="1" customWidth="1"/>
    <col min="7438" max="7438" width="15.7109375" style="86" bestFit="1" customWidth="1"/>
    <col min="7439" max="7439" width="48.85546875" style="86" bestFit="1" customWidth="1"/>
    <col min="7440" max="7440" width="28" style="86" bestFit="1" customWidth="1"/>
    <col min="7441" max="7441" width="28.5703125" style="86" bestFit="1" customWidth="1"/>
    <col min="7442" max="7442" width="150.5703125" style="86" bestFit="1" customWidth="1"/>
    <col min="7443" max="7443" width="18.28515625" style="86" bestFit="1" customWidth="1"/>
    <col min="7444" max="7444" width="9.28515625" style="86" bestFit="1" customWidth="1"/>
    <col min="7445" max="7445" width="43.5703125" style="86" bestFit="1" customWidth="1"/>
    <col min="7446" max="7446" width="12.28515625" style="86" customWidth="1"/>
    <col min="7447" max="7449" width="9.140625" style="86"/>
    <col min="7450" max="7450" width="28" style="86" bestFit="1" customWidth="1"/>
    <col min="7451" max="7451" width="28.5703125" style="86" bestFit="1" customWidth="1"/>
    <col min="7452" max="7452" width="9.140625" style="86"/>
    <col min="7453" max="7453" width="18.28515625" style="86" bestFit="1" customWidth="1"/>
    <col min="7454" max="7454" width="9.28515625" style="86" bestFit="1" customWidth="1"/>
    <col min="7455" max="7455" width="18.28515625" style="86" bestFit="1" customWidth="1"/>
    <col min="7456" max="7682" width="9.140625" style="86"/>
    <col min="7683" max="7684" width="9.28515625" style="86" customWidth="1"/>
    <col min="7685" max="7685" width="22.28515625" style="86" bestFit="1" customWidth="1"/>
    <col min="7686" max="7686" width="26.7109375" style="86" bestFit="1" customWidth="1"/>
    <col min="7687" max="7687" width="52.5703125" style="86" bestFit="1" customWidth="1"/>
    <col min="7688" max="7688" width="12.5703125" style="86" bestFit="1" customWidth="1"/>
    <col min="7689" max="7689" width="9.140625" style="86"/>
    <col min="7690" max="7690" width="44.85546875" style="86" bestFit="1" customWidth="1"/>
    <col min="7691" max="7691" width="48.85546875" style="86" bestFit="1" customWidth="1"/>
    <col min="7692" max="7692" width="28" style="86" bestFit="1" customWidth="1"/>
    <col min="7693" max="7693" width="28.5703125" style="86" bestFit="1" customWidth="1"/>
    <col min="7694" max="7694" width="15.7109375" style="86" bestFit="1" customWidth="1"/>
    <col min="7695" max="7695" width="48.85546875" style="86" bestFit="1" customWidth="1"/>
    <col min="7696" max="7696" width="28" style="86" bestFit="1" customWidth="1"/>
    <col min="7697" max="7697" width="28.5703125" style="86" bestFit="1" customWidth="1"/>
    <col min="7698" max="7698" width="150.5703125" style="86" bestFit="1" customWidth="1"/>
    <col min="7699" max="7699" width="18.28515625" style="86" bestFit="1" customWidth="1"/>
    <col min="7700" max="7700" width="9.28515625" style="86" bestFit="1" customWidth="1"/>
    <col min="7701" max="7701" width="43.5703125" style="86" bestFit="1" customWidth="1"/>
    <col min="7702" max="7702" width="12.28515625" style="86" customWidth="1"/>
    <col min="7703" max="7705" width="9.140625" style="86"/>
    <col min="7706" max="7706" width="28" style="86" bestFit="1" customWidth="1"/>
    <col min="7707" max="7707" width="28.5703125" style="86" bestFit="1" customWidth="1"/>
    <col min="7708" max="7708" width="9.140625" style="86"/>
    <col min="7709" max="7709" width="18.28515625" style="86" bestFit="1" customWidth="1"/>
    <col min="7710" max="7710" width="9.28515625" style="86" bestFit="1" customWidth="1"/>
    <col min="7711" max="7711" width="18.28515625" style="86" bestFit="1" customWidth="1"/>
    <col min="7712" max="7938" width="9.140625" style="86"/>
    <col min="7939" max="7940" width="9.28515625" style="86" customWidth="1"/>
    <col min="7941" max="7941" width="22.28515625" style="86" bestFit="1" customWidth="1"/>
    <col min="7942" max="7942" width="26.7109375" style="86" bestFit="1" customWidth="1"/>
    <col min="7943" max="7943" width="52.5703125" style="86" bestFit="1" customWidth="1"/>
    <col min="7944" max="7944" width="12.5703125" style="86" bestFit="1" customWidth="1"/>
    <col min="7945" max="7945" width="9.140625" style="86"/>
    <col min="7946" max="7946" width="44.85546875" style="86" bestFit="1" customWidth="1"/>
    <col min="7947" max="7947" width="48.85546875" style="86" bestFit="1" customWidth="1"/>
    <col min="7948" max="7948" width="28" style="86" bestFit="1" customWidth="1"/>
    <col min="7949" max="7949" width="28.5703125" style="86" bestFit="1" customWidth="1"/>
    <col min="7950" max="7950" width="15.7109375" style="86" bestFit="1" customWidth="1"/>
    <col min="7951" max="7951" width="48.85546875" style="86" bestFit="1" customWidth="1"/>
    <col min="7952" max="7952" width="28" style="86" bestFit="1" customWidth="1"/>
    <col min="7953" max="7953" width="28.5703125" style="86" bestFit="1" customWidth="1"/>
    <col min="7954" max="7954" width="150.5703125" style="86" bestFit="1" customWidth="1"/>
    <col min="7955" max="7955" width="18.28515625" style="86" bestFit="1" customWidth="1"/>
    <col min="7956" max="7956" width="9.28515625" style="86" bestFit="1" customWidth="1"/>
    <col min="7957" max="7957" width="43.5703125" style="86" bestFit="1" customWidth="1"/>
    <col min="7958" max="7958" width="12.28515625" style="86" customWidth="1"/>
    <col min="7959" max="7961" width="9.140625" style="86"/>
    <col min="7962" max="7962" width="28" style="86" bestFit="1" customWidth="1"/>
    <col min="7963" max="7963" width="28.5703125" style="86" bestFit="1" customWidth="1"/>
    <col min="7964" max="7964" width="9.140625" style="86"/>
    <col min="7965" max="7965" width="18.28515625" style="86" bestFit="1" customWidth="1"/>
    <col min="7966" max="7966" width="9.28515625" style="86" bestFit="1" customWidth="1"/>
    <col min="7967" max="7967" width="18.28515625" style="86" bestFit="1" customWidth="1"/>
    <col min="7968" max="8194" width="9.140625" style="86"/>
    <col min="8195" max="8196" width="9.28515625" style="86" customWidth="1"/>
    <col min="8197" max="8197" width="22.28515625" style="86" bestFit="1" customWidth="1"/>
    <col min="8198" max="8198" width="26.7109375" style="86" bestFit="1" customWidth="1"/>
    <col min="8199" max="8199" width="52.5703125" style="86" bestFit="1" customWidth="1"/>
    <col min="8200" max="8200" width="12.5703125" style="86" bestFit="1" customWidth="1"/>
    <col min="8201" max="8201" width="9.140625" style="86"/>
    <col min="8202" max="8202" width="44.85546875" style="86" bestFit="1" customWidth="1"/>
    <col min="8203" max="8203" width="48.85546875" style="86" bestFit="1" customWidth="1"/>
    <col min="8204" max="8204" width="28" style="86" bestFit="1" customWidth="1"/>
    <col min="8205" max="8205" width="28.5703125" style="86" bestFit="1" customWidth="1"/>
    <col min="8206" max="8206" width="15.7109375" style="86" bestFit="1" customWidth="1"/>
    <col min="8207" max="8207" width="48.85546875" style="86" bestFit="1" customWidth="1"/>
    <col min="8208" max="8208" width="28" style="86" bestFit="1" customWidth="1"/>
    <col min="8209" max="8209" width="28.5703125" style="86" bestFit="1" customWidth="1"/>
    <col min="8210" max="8210" width="150.5703125" style="86" bestFit="1" customWidth="1"/>
    <col min="8211" max="8211" width="18.28515625" style="86" bestFit="1" customWidth="1"/>
    <col min="8212" max="8212" width="9.28515625" style="86" bestFit="1" customWidth="1"/>
    <col min="8213" max="8213" width="43.5703125" style="86" bestFit="1" customWidth="1"/>
    <col min="8214" max="8214" width="12.28515625" style="86" customWidth="1"/>
    <col min="8215" max="8217" width="9.140625" style="86"/>
    <col min="8218" max="8218" width="28" style="86" bestFit="1" customWidth="1"/>
    <col min="8219" max="8219" width="28.5703125" style="86" bestFit="1" customWidth="1"/>
    <col min="8220" max="8220" width="9.140625" style="86"/>
    <col min="8221" max="8221" width="18.28515625" style="86" bestFit="1" customWidth="1"/>
    <col min="8222" max="8222" width="9.28515625" style="86" bestFit="1" customWidth="1"/>
    <col min="8223" max="8223" width="18.28515625" style="86" bestFit="1" customWidth="1"/>
    <col min="8224" max="8450" width="9.140625" style="86"/>
    <col min="8451" max="8452" width="9.28515625" style="86" customWidth="1"/>
    <col min="8453" max="8453" width="22.28515625" style="86" bestFit="1" customWidth="1"/>
    <col min="8454" max="8454" width="26.7109375" style="86" bestFit="1" customWidth="1"/>
    <col min="8455" max="8455" width="52.5703125" style="86" bestFit="1" customWidth="1"/>
    <col min="8456" max="8456" width="12.5703125" style="86" bestFit="1" customWidth="1"/>
    <col min="8457" max="8457" width="9.140625" style="86"/>
    <col min="8458" max="8458" width="44.85546875" style="86" bestFit="1" customWidth="1"/>
    <col min="8459" max="8459" width="48.85546875" style="86" bestFit="1" customWidth="1"/>
    <col min="8460" max="8460" width="28" style="86" bestFit="1" customWidth="1"/>
    <col min="8461" max="8461" width="28.5703125" style="86" bestFit="1" customWidth="1"/>
    <col min="8462" max="8462" width="15.7109375" style="86" bestFit="1" customWidth="1"/>
    <col min="8463" max="8463" width="48.85546875" style="86" bestFit="1" customWidth="1"/>
    <col min="8464" max="8464" width="28" style="86" bestFit="1" customWidth="1"/>
    <col min="8465" max="8465" width="28.5703125" style="86" bestFit="1" customWidth="1"/>
    <col min="8466" max="8466" width="150.5703125" style="86" bestFit="1" customWidth="1"/>
    <col min="8467" max="8467" width="18.28515625" style="86" bestFit="1" customWidth="1"/>
    <col min="8468" max="8468" width="9.28515625" style="86" bestFit="1" customWidth="1"/>
    <col min="8469" max="8469" width="43.5703125" style="86" bestFit="1" customWidth="1"/>
    <col min="8470" max="8470" width="12.28515625" style="86" customWidth="1"/>
    <col min="8471" max="8473" width="9.140625" style="86"/>
    <col min="8474" max="8474" width="28" style="86" bestFit="1" customWidth="1"/>
    <col min="8475" max="8475" width="28.5703125" style="86" bestFit="1" customWidth="1"/>
    <col min="8476" max="8476" width="9.140625" style="86"/>
    <col min="8477" max="8477" width="18.28515625" style="86" bestFit="1" customWidth="1"/>
    <col min="8478" max="8478" width="9.28515625" style="86" bestFit="1" customWidth="1"/>
    <col min="8479" max="8479" width="18.28515625" style="86" bestFit="1" customWidth="1"/>
    <col min="8480" max="8706" width="9.140625" style="86"/>
    <col min="8707" max="8708" width="9.28515625" style="86" customWidth="1"/>
    <col min="8709" max="8709" width="22.28515625" style="86" bestFit="1" customWidth="1"/>
    <col min="8710" max="8710" width="26.7109375" style="86" bestFit="1" customWidth="1"/>
    <col min="8711" max="8711" width="52.5703125" style="86" bestFit="1" customWidth="1"/>
    <col min="8712" max="8712" width="12.5703125" style="86" bestFit="1" customWidth="1"/>
    <col min="8713" max="8713" width="9.140625" style="86"/>
    <col min="8714" max="8714" width="44.85546875" style="86" bestFit="1" customWidth="1"/>
    <col min="8715" max="8715" width="48.85546875" style="86" bestFit="1" customWidth="1"/>
    <col min="8716" max="8716" width="28" style="86" bestFit="1" customWidth="1"/>
    <col min="8717" max="8717" width="28.5703125" style="86" bestFit="1" customWidth="1"/>
    <col min="8718" max="8718" width="15.7109375" style="86" bestFit="1" customWidth="1"/>
    <col min="8719" max="8719" width="48.85546875" style="86" bestFit="1" customWidth="1"/>
    <col min="8720" max="8720" width="28" style="86" bestFit="1" customWidth="1"/>
    <col min="8721" max="8721" width="28.5703125" style="86" bestFit="1" customWidth="1"/>
    <col min="8722" max="8722" width="150.5703125" style="86" bestFit="1" customWidth="1"/>
    <col min="8723" max="8723" width="18.28515625" style="86" bestFit="1" customWidth="1"/>
    <col min="8724" max="8724" width="9.28515625" style="86" bestFit="1" customWidth="1"/>
    <col min="8725" max="8725" width="43.5703125" style="86" bestFit="1" customWidth="1"/>
    <col min="8726" max="8726" width="12.28515625" style="86" customWidth="1"/>
    <col min="8727" max="8729" width="9.140625" style="86"/>
    <col min="8730" max="8730" width="28" style="86" bestFit="1" customWidth="1"/>
    <col min="8731" max="8731" width="28.5703125" style="86" bestFit="1" customWidth="1"/>
    <col min="8732" max="8732" width="9.140625" style="86"/>
    <col min="8733" max="8733" width="18.28515625" style="86" bestFit="1" customWidth="1"/>
    <col min="8734" max="8734" width="9.28515625" style="86" bestFit="1" customWidth="1"/>
    <col min="8735" max="8735" width="18.28515625" style="86" bestFit="1" customWidth="1"/>
    <col min="8736" max="8962" width="9.140625" style="86"/>
    <col min="8963" max="8964" width="9.28515625" style="86" customWidth="1"/>
    <col min="8965" max="8965" width="22.28515625" style="86" bestFit="1" customWidth="1"/>
    <col min="8966" max="8966" width="26.7109375" style="86" bestFit="1" customWidth="1"/>
    <col min="8967" max="8967" width="52.5703125" style="86" bestFit="1" customWidth="1"/>
    <col min="8968" max="8968" width="12.5703125" style="86" bestFit="1" customWidth="1"/>
    <col min="8969" max="8969" width="9.140625" style="86"/>
    <col min="8970" max="8970" width="44.85546875" style="86" bestFit="1" customWidth="1"/>
    <col min="8971" max="8971" width="48.85546875" style="86" bestFit="1" customWidth="1"/>
    <col min="8972" max="8972" width="28" style="86" bestFit="1" customWidth="1"/>
    <col min="8973" max="8973" width="28.5703125" style="86" bestFit="1" customWidth="1"/>
    <col min="8974" max="8974" width="15.7109375" style="86" bestFit="1" customWidth="1"/>
    <col min="8975" max="8975" width="48.85546875" style="86" bestFit="1" customWidth="1"/>
    <col min="8976" max="8976" width="28" style="86" bestFit="1" customWidth="1"/>
    <col min="8977" max="8977" width="28.5703125" style="86" bestFit="1" customWidth="1"/>
    <col min="8978" max="8978" width="150.5703125" style="86" bestFit="1" customWidth="1"/>
    <col min="8979" max="8979" width="18.28515625" style="86" bestFit="1" customWidth="1"/>
    <col min="8980" max="8980" width="9.28515625" style="86" bestFit="1" customWidth="1"/>
    <col min="8981" max="8981" width="43.5703125" style="86" bestFit="1" customWidth="1"/>
    <col min="8982" max="8982" width="12.28515625" style="86" customWidth="1"/>
    <col min="8983" max="8985" width="9.140625" style="86"/>
    <col min="8986" max="8986" width="28" style="86" bestFit="1" customWidth="1"/>
    <col min="8987" max="8987" width="28.5703125" style="86" bestFit="1" customWidth="1"/>
    <col min="8988" max="8988" width="9.140625" style="86"/>
    <col min="8989" max="8989" width="18.28515625" style="86" bestFit="1" customWidth="1"/>
    <col min="8990" max="8990" width="9.28515625" style="86" bestFit="1" customWidth="1"/>
    <col min="8991" max="8991" width="18.28515625" style="86" bestFit="1" customWidth="1"/>
    <col min="8992" max="9218" width="9.140625" style="86"/>
    <col min="9219" max="9220" width="9.28515625" style="86" customWidth="1"/>
    <col min="9221" max="9221" width="22.28515625" style="86" bestFit="1" customWidth="1"/>
    <col min="9222" max="9222" width="26.7109375" style="86" bestFit="1" customWidth="1"/>
    <col min="9223" max="9223" width="52.5703125" style="86" bestFit="1" customWidth="1"/>
    <col min="9224" max="9224" width="12.5703125" style="86" bestFit="1" customWidth="1"/>
    <col min="9225" max="9225" width="9.140625" style="86"/>
    <col min="9226" max="9226" width="44.85546875" style="86" bestFit="1" customWidth="1"/>
    <col min="9227" max="9227" width="48.85546875" style="86" bestFit="1" customWidth="1"/>
    <col min="9228" max="9228" width="28" style="86" bestFit="1" customWidth="1"/>
    <col min="9229" max="9229" width="28.5703125" style="86" bestFit="1" customWidth="1"/>
    <col min="9230" max="9230" width="15.7109375" style="86" bestFit="1" customWidth="1"/>
    <col min="9231" max="9231" width="48.85546875" style="86" bestFit="1" customWidth="1"/>
    <col min="9232" max="9232" width="28" style="86" bestFit="1" customWidth="1"/>
    <col min="9233" max="9233" width="28.5703125" style="86" bestFit="1" customWidth="1"/>
    <col min="9234" max="9234" width="150.5703125" style="86" bestFit="1" customWidth="1"/>
    <col min="9235" max="9235" width="18.28515625" style="86" bestFit="1" customWidth="1"/>
    <col min="9236" max="9236" width="9.28515625" style="86" bestFit="1" customWidth="1"/>
    <col min="9237" max="9237" width="43.5703125" style="86" bestFit="1" customWidth="1"/>
    <col min="9238" max="9238" width="12.28515625" style="86" customWidth="1"/>
    <col min="9239" max="9241" width="9.140625" style="86"/>
    <col min="9242" max="9242" width="28" style="86" bestFit="1" customWidth="1"/>
    <col min="9243" max="9243" width="28.5703125" style="86" bestFit="1" customWidth="1"/>
    <col min="9244" max="9244" width="9.140625" style="86"/>
    <col min="9245" max="9245" width="18.28515625" style="86" bestFit="1" customWidth="1"/>
    <col min="9246" max="9246" width="9.28515625" style="86" bestFit="1" customWidth="1"/>
    <col min="9247" max="9247" width="18.28515625" style="86" bestFit="1" customWidth="1"/>
    <col min="9248" max="9474" width="9.140625" style="86"/>
    <col min="9475" max="9476" width="9.28515625" style="86" customWidth="1"/>
    <col min="9477" max="9477" width="22.28515625" style="86" bestFit="1" customWidth="1"/>
    <col min="9478" max="9478" width="26.7109375" style="86" bestFit="1" customWidth="1"/>
    <col min="9479" max="9479" width="52.5703125" style="86" bestFit="1" customWidth="1"/>
    <col min="9480" max="9480" width="12.5703125" style="86" bestFit="1" customWidth="1"/>
    <col min="9481" max="9481" width="9.140625" style="86"/>
    <col min="9482" max="9482" width="44.85546875" style="86" bestFit="1" customWidth="1"/>
    <col min="9483" max="9483" width="48.85546875" style="86" bestFit="1" customWidth="1"/>
    <col min="9484" max="9484" width="28" style="86" bestFit="1" customWidth="1"/>
    <col min="9485" max="9485" width="28.5703125" style="86" bestFit="1" customWidth="1"/>
    <col min="9486" max="9486" width="15.7109375" style="86" bestFit="1" customWidth="1"/>
    <col min="9487" max="9487" width="48.85546875" style="86" bestFit="1" customWidth="1"/>
    <col min="9488" max="9488" width="28" style="86" bestFit="1" customWidth="1"/>
    <col min="9489" max="9489" width="28.5703125" style="86" bestFit="1" customWidth="1"/>
    <col min="9490" max="9490" width="150.5703125" style="86" bestFit="1" customWidth="1"/>
    <col min="9491" max="9491" width="18.28515625" style="86" bestFit="1" customWidth="1"/>
    <col min="9492" max="9492" width="9.28515625" style="86" bestFit="1" customWidth="1"/>
    <col min="9493" max="9493" width="43.5703125" style="86" bestFit="1" customWidth="1"/>
    <col min="9494" max="9494" width="12.28515625" style="86" customWidth="1"/>
    <col min="9495" max="9497" width="9.140625" style="86"/>
    <col min="9498" max="9498" width="28" style="86" bestFit="1" customWidth="1"/>
    <col min="9499" max="9499" width="28.5703125" style="86" bestFit="1" customWidth="1"/>
    <col min="9500" max="9500" width="9.140625" style="86"/>
    <col min="9501" max="9501" width="18.28515625" style="86" bestFit="1" customWidth="1"/>
    <col min="9502" max="9502" width="9.28515625" style="86" bestFit="1" customWidth="1"/>
    <col min="9503" max="9503" width="18.28515625" style="86" bestFit="1" customWidth="1"/>
    <col min="9504" max="9730" width="9.140625" style="86"/>
    <col min="9731" max="9732" width="9.28515625" style="86" customWidth="1"/>
    <col min="9733" max="9733" width="22.28515625" style="86" bestFit="1" customWidth="1"/>
    <col min="9734" max="9734" width="26.7109375" style="86" bestFit="1" customWidth="1"/>
    <col min="9735" max="9735" width="52.5703125" style="86" bestFit="1" customWidth="1"/>
    <col min="9736" max="9736" width="12.5703125" style="86" bestFit="1" customWidth="1"/>
    <col min="9737" max="9737" width="9.140625" style="86"/>
    <col min="9738" max="9738" width="44.85546875" style="86" bestFit="1" customWidth="1"/>
    <col min="9739" max="9739" width="48.85546875" style="86" bestFit="1" customWidth="1"/>
    <col min="9740" max="9740" width="28" style="86" bestFit="1" customWidth="1"/>
    <col min="9741" max="9741" width="28.5703125" style="86" bestFit="1" customWidth="1"/>
    <col min="9742" max="9742" width="15.7109375" style="86" bestFit="1" customWidth="1"/>
    <col min="9743" max="9743" width="48.85546875" style="86" bestFit="1" customWidth="1"/>
    <col min="9744" max="9744" width="28" style="86" bestFit="1" customWidth="1"/>
    <col min="9745" max="9745" width="28.5703125" style="86" bestFit="1" customWidth="1"/>
    <col min="9746" max="9746" width="150.5703125" style="86" bestFit="1" customWidth="1"/>
    <col min="9747" max="9747" width="18.28515625" style="86" bestFit="1" customWidth="1"/>
    <col min="9748" max="9748" width="9.28515625" style="86" bestFit="1" customWidth="1"/>
    <col min="9749" max="9749" width="43.5703125" style="86" bestFit="1" customWidth="1"/>
    <col min="9750" max="9750" width="12.28515625" style="86" customWidth="1"/>
    <col min="9751" max="9753" width="9.140625" style="86"/>
    <col min="9754" max="9754" width="28" style="86" bestFit="1" customWidth="1"/>
    <col min="9755" max="9755" width="28.5703125" style="86" bestFit="1" customWidth="1"/>
    <col min="9756" max="9756" width="9.140625" style="86"/>
    <col min="9757" max="9757" width="18.28515625" style="86" bestFit="1" customWidth="1"/>
    <col min="9758" max="9758" width="9.28515625" style="86" bestFit="1" customWidth="1"/>
    <col min="9759" max="9759" width="18.28515625" style="86" bestFit="1" customWidth="1"/>
    <col min="9760" max="9986" width="9.140625" style="86"/>
    <col min="9987" max="9988" width="9.28515625" style="86" customWidth="1"/>
    <col min="9989" max="9989" width="22.28515625" style="86" bestFit="1" customWidth="1"/>
    <col min="9990" max="9990" width="26.7109375" style="86" bestFit="1" customWidth="1"/>
    <col min="9991" max="9991" width="52.5703125" style="86" bestFit="1" customWidth="1"/>
    <col min="9992" max="9992" width="12.5703125" style="86" bestFit="1" customWidth="1"/>
    <col min="9993" max="9993" width="9.140625" style="86"/>
    <col min="9994" max="9994" width="44.85546875" style="86" bestFit="1" customWidth="1"/>
    <col min="9995" max="9995" width="48.85546875" style="86" bestFit="1" customWidth="1"/>
    <col min="9996" max="9996" width="28" style="86" bestFit="1" customWidth="1"/>
    <col min="9997" max="9997" width="28.5703125" style="86" bestFit="1" customWidth="1"/>
    <col min="9998" max="9998" width="15.7109375" style="86" bestFit="1" customWidth="1"/>
    <col min="9999" max="9999" width="48.85546875" style="86" bestFit="1" customWidth="1"/>
    <col min="10000" max="10000" width="28" style="86" bestFit="1" customWidth="1"/>
    <col min="10001" max="10001" width="28.5703125" style="86" bestFit="1" customWidth="1"/>
    <col min="10002" max="10002" width="150.5703125" style="86" bestFit="1" customWidth="1"/>
    <col min="10003" max="10003" width="18.28515625" style="86" bestFit="1" customWidth="1"/>
    <col min="10004" max="10004" width="9.28515625" style="86" bestFit="1" customWidth="1"/>
    <col min="10005" max="10005" width="43.5703125" style="86" bestFit="1" customWidth="1"/>
    <col min="10006" max="10006" width="12.28515625" style="86" customWidth="1"/>
    <col min="10007" max="10009" width="9.140625" style="86"/>
    <col min="10010" max="10010" width="28" style="86" bestFit="1" customWidth="1"/>
    <col min="10011" max="10011" width="28.5703125" style="86" bestFit="1" customWidth="1"/>
    <col min="10012" max="10012" width="9.140625" style="86"/>
    <col min="10013" max="10013" width="18.28515625" style="86" bestFit="1" customWidth="1"/>
    <col min="10014" max="10014" width="9.28515625" style="86" bestFit="1" customWidth="1"/>
    <col min="10015" max="10015" width="18.28515625" style="86" bestFit="1" customWidth="1"/>
    <col min="10016" max="10242" width="9.140625" style="86"/>
    <col min="10243" max="10244" width="9.28515625" style="86" customWidth="1"/>
    <col min="10245" max="10245" width="22.28515625" style="86" bestFit="1" customWidth="1"/>
    <col min="10246" max="10246" width="26.7109375" style="86" bestFit="1" customWidth="1"/>
    <col min="10247" max="10247" width="52.5703125" style="86" bestFit="1" customWidth="1"/>
    <col min="10248" max="10248" width="12.5703125" style="86" bestFit="1" customWidth="1"/>
    <col min="10249" max="10249" width="9.140625" style="86"/>
    <col min="10250" max="10250" width="44.85546875" style="86" bestFit="1" customWidth="1"/>
    <col min="10251" max="10251" width="48.85546875" style="86" bestFit="1" customWidth="1"/>
    <col min="10252" max="10252" width="28" style="86" bestFit="1" customWidth="1"/>
    <col min="10253" max="10253" width="28.5703125" style="86" bestFit="1" customWidth="1"/>
    <col min="10254" max="10254" width="15.7109375" style="86" bestFit="1" customWidth="1"/>
    <col min="10255" max="10255" width="48.85546875" style="86" bestFit="1" customWidth="1"/>
    <col min="10256" max="10256" width="28" style="86" bestFit="1" customWidth="1"/>
    <col min="10257" max="10257" width="28.5703125" style="86" bestFit="1" customWidth="1"/>
    <col min="10258" max="10258" width="150.5703125" style="86" bestFit="1" customWidth="1"/>
    <col min="10259" max="10259" width="18.28515625" style="86" bestFit="1" customWidth="1"/>
    <col min="10260" max="10260" width="9.28515625" style="86" bestFit="1" customWidth="1"/>
    <col min="10261" max="10261" width="43.5703125" style="86" bestFit="1" customWidth="1"/>
    <col min="10262" max="10262" width="12.28515625" style="86" customWidth="1"/>
    <col min="10263" max="10265" width="9.140625" style="86"/>
    <col min="10266" max="10266" width="28" style="86" bestFit="1" customWidth="1"/>
    <col min="10267" max="10267" width="28.5703125" style="86" bestFit="1" customWidth="1"/>
    <col min="10268" max="10268" width="9.140625" style="86"/>
    <col min="10269" max="10269" width="18.28515625" style="86" bestFit="1" customWidth="1"/>
    <col min="10270" max="10270" width="9.28515625" style="86" bestFit="1" customWidth="1"/>
    <col min="10271" max="10271" width="18.28515625" style="86" bestFit="1" customWidth="1"/>
    <col min="10272" max="10498" width="9.140625" style="86"/>
    <col min="10499" max="10500" width="9.28515625" style="86" customWidth="1"/>
    <col min="10501" max="10501" width="22.28515625" style="86" bestFit="1" customWidth="1"/>
    <col min="10502" max="10502" width="26.7109375" style="86" bestFit="1" customWidth="1"/>
    <col min="10503" max="10503" width="52.5703125" style="86" bestFit="1" customWidth="1"/>
    <col min="10504" max="10504" width="12.5703125" style="86" bestFit="1" customWidth="1"/>
    <col min="10505" max="10505" width="9.140625" style="86"/>
    <col min="10506" max="10506" width="44.85546875" style="86" bestFit="1" customWidth="1"/>
    <col min="10507" max="10507" width="48.85546875" style="86" bestFit="1" customWidth="1"/>
    <col min="10508" max="10508" width="28" style="86" bestFit="1" customWidth="1"/>
    <col min="10509" max="10509" width="28.5703125" style="86" bestFit="1" customWidth="1"/>
    <col min="10510" max="10510" width="15.7109375" style="86" bestFit="1" customWidth="1"/>
    <col min="10511" max="10511" width="48.85546875" style="86" bestFit="1" customWidth="1"/>
    <col min="10512" max="10512" width="28" style="86" bestFit="1" customWidth="1"/>
    <col min="10513" max="10513" width="28.5703125" style="86" bestFit="1" customWidth="1"/>
    <col min="10514" max="10514" width="150.5703125" style="86" bestFit="1" customWidth="1"/>
    <col min="10515" max="10515" width="18.28515625" style="86" bestFit="1" customWidth="1"/>
    <col min="10516" max="10516" width="9.28515625" style="86" bestFit="1" customWidth="1"/>
    <col min="10517" max="10517" width="43.5703125" style="86" bestFit="1" customWidth="1"/>
    <col min="10518" max="10518" width="12.28515625" style="86" customWidth="1"/>
    <col min="10519" max="10521" width="9.140625" style="86"/>
    <col min="10522" max="10522" width="28" style="86" bestFit="1" customWidth="1"/>
    <col min="10523" max="10523" width="28.5703125" style="86" bestFit="1" customWidth="1"/>
    <col min="10524" max="10524" width="9.140625" style="86"/>
    <col min="10525" max="10525" width="18.28515625" style="86" bestFit="1" customWidth="1"/>
    <col min="10526" max="10526" width="9.28515625" style="86" bestFit="1" customWidth="1"/>
    <col min="10527" max="10527" width="18.28515625" style="86" bestFit="1" customWidth="1"/>
    <col min="10528" max="10754" width="9.140625" style="86"/>
    <col min="10755" max="10756" width="9.28515625" style="86" customWidth="1"/>
    <col min="10757" max="10757" width="22.28515625" style="86" bestFit="1" customWidth="1"/>
    <col min="10758" max="10758" width="26.7109375" style="86" bestFit="1" customWidth="1"/>
    <col min="10759" max="10759" width="52.5703125" style="86" bestFit="1" customWidth="1"/>
    <col min="10760" max="10760" width="12.5703125" style="86" bestFit="1" customWidth="1"/>
    <col min="10761" max="10761" width="9.140625" style="86"/>
    <col min="10762" max="10762" width="44.85546875" style="86" bestFit="1" customWidth="1"/>
    <col min="10763" max="10763" width="48.85546875" style="86" bestFit="1" customWidth="1"/>
    <col min="10764" max="10764" width="28" style="86" bestFit="1" customWidth="1"/>
    <col min="10765" max="10765" width="28.5703125" style="86" bestFit="1" customWidth="1"/>
    <col min="10766" max="10766" width="15.7109375" style="86" bestFit="1" customWidth="1"/>
    <col min="10767" max="10767" width="48.85546875" style="86" bestFit="1" customWidth="1"/>
    <col min="10768" max="10768" width="28" style="86" bestFit="1" customWidth="1"/>
    <col min="10769" max="10769" width="28.5703125" style="86" bestFit="1" customWidth="1"/>
    <col min="10770" max="10770" width="150.5703125" style="86" bestFit="1" customWidth="1"/>
    <col min="10771" max="10771" width="18.28515625" style="86" bestFit="1" customWidth="1"/>
    <col min="10772" max="10772" width="9.28515625" style="86" bestFit="1" customWidth="1"/>
    <col min="10773" max="10773" width="43.5703125" style="86" bestFit="1" customWidth="1"/>
    <col min="10774" max="10774" width="12.28515625" style="86" customWidth="1"/>
    <col min="10775" max="10777" width="9.140625" style="86"/>
    <col min="10778" max="10778" width="28" style="86" bestFit="1" customWidth="1"/>
    <col min="10779" max="10779" width="28.5703125" style="86" bestFit="1" customWidth="1"/>
    <col min="10780" max="10780" width="9.140625" style="86"/>
    <col min="10781" max="10781" width="18.28515625" style="86" bestFit="1" customWidth="1"/>
    <col min="10782" max="10782" width="9.28515625" style="86" bestFit="1" customWidth="1"/>
    <col min="10783" max="10783" width="18.28515625" style="86" bestFit="1" customWidth="1"/>
    <col min="10784" max="11010" width="9.140625" style="86"/>
    <col min="11011" max="11012" width="9.28515625" style="86" customWidth="1"/>
    <col min="11013" max="11013" width="22.28515625" style="86" bestFit="1" customWidth="1"/>
    <col min="11014" max="11014" width="26.7109375" style="86" bestFit="1" customWidth="1"/>
    <col min="11015" max="11015" width="52.5703125" style="86" bestFit="1" customWidth="1"/>
    <col min="11016" max="11016" width="12.5703125" style="86" bestFit="1" customWidth="1"/>
    <col min="11017" max="11017" width="9.140625" style="86"/>
    <col min="11018" max="11018" width="44.85546875" style="86" bestFit="1" customWidth="1"/>
    <col min="11019" max="11019" width="48.85546875" style="86" bestFit="1" customWidth="1"/>
    <col min="11020" max="11020" width="28" style="86" bestFit="1" customWidth="1"/>
    <col min="11021" max="11021" width="28.5703125" style="86" bestFit="1" customWidth="1"/>
    <col min="11022" max="11022" width="15.7109375" style="86" bestFit="1" customWidth="1"/>
    <col min="11023" max="11023" width="48.85546875" style="86" bestFit="1" customWidth="1"/>
    <col min="11024" max="11024" width="28" style="86" bestFit="1" customWidth="1"/>
    <col min="11025" max="11025" width="28.5703125" style="86" bestFit="1" customWidth="1"/>
    <col min="11026" max="11026" width="150.5703125" style="86" bestFit="1" customWidth="1"/>
    <col min="11027" max="11027" width="18.28515625" style="86" bestFit="1" customWidth="1"/>
    <col min="11028" max="11028" width="9.28515625" style="86" bestFit="1" customWidth="1"/>
    <col min="11029" max="11029" width="43.5703125" style="86" bestFit="1" customWidth="1"/>
    <col min="11030" max="11030" width="12.28515625" style="86" customWidth="1"/>
    <col min="11031" max="11033" width="9.140625" style="86"/>
    <col min="11034" max="11034" width="28" style="86" bestFit="1" customWidth="1"/>
    <col min="11035" max="11035" width="28.5703125" style="86" bestFit="1" customWidth="1"/>
    <col min="11036" max="11036" width="9.140625" style="86"/>
    <col min="11037" max="11037" width="18.28515625" style="86" bestFit="1" customWidth="1"/>
    <col min="11038" max="11038" width="9.28515625" style="86" bestFit="1" customWidth="1"/>
    <col min="11039" max="11039" width="18.28515625" style="86" bestFit="1" customWidth="1"/>
    <col min="11040" max="11266" width="9.140625" style="86"/>
    <col min="11267" max="11268" width="9.28515625" style="86" customWidth="1"/>
    <col min="11269" max="11269" width="22.28515625" style="86" bestFit="1" customWidth="1"/>
    <col min="11270" max="11270" width="26.7109375" style="86" bestFit="1" customWidth="1"/>
    <col min="11271" max="11271" width="52.5703125" style="86" bestFit="1" customWidth="1"/>
    <col min="11272" max="11272" width="12.5703125" style="86" bestFit="1" customWidth="1"/>
    <col min="11273" max="11273" width="9.140625" style="86"/>
    <col min="11274" max="11274" width="44.85546875" style="86" bestFit="1" customWidth="1"/>
    <col min="11275" max="11275" width="48.85546875" style="86" bestFit="1" customWidth="1"/>
    <col min="11276" max="11276" width="28" style="86" bestFit="1" customWidth="1"/>
    <col min="11277" max="11277" width="28.5703125" style="86" bestFit="1" customWidth="1"/>
    <col min="11278" max="11278" width="15.7109375" style="86" bestFit="1" customWidth="1"/>
    <col min="11279" max="11279" width="48.85546875" style="86" bestFit="1" customWidth="1"/>
    <col min="11280" max="11280" width="28" style="86" bestFit="1" customWidth="1"/>
    <col min="11281" max="11281" width="28.5703125" style="86" bestFit="1" customWidth="1"/>
    <col min="11282" max="11282" width="150.5703125" style="86" bestFit="1" customWidth="1"/>
    <col min="11283" max="11283" width="18.28515625" style="86" bestFit="1" customWidth="1"/>
    <col min="11284" max="11284" width="9.28515625" style="86" bestFit="1" customWidth="1"/>
    <col min="11285" max="11285" width="43.5703125" style="86" bestFit="1" customWidth="1"/>
    <col min="11286" max="11286" width="12.28515625" style="86" customWidth="1"/>
    <col min="11287" max="11289" width="9.140625" style="86"/>
    <col min="11290" max="11290" width="28" style="86" bestFit="1" customWidth="1"/>
    <col min="11291" max="11291" width="28.5703125" style="86" bestFit="1" customWidth="1"/>
    <col min="11292" max="11292" width="9.140625" style="86"/>
    <col min="11293" max="11293" width="18.28515625" style="86" bestFit="1" customWidth="1"/>
    <col min="11294" max="11294" width="9.28515625" style="86" bestFit="1" customWidth="1"/>
    <col min="11295" max="11295" width="18.28515625" style="86" bestFit="1" customWidth="1"/>
    <col min="11296" max="11522" width="9.140625" style="86"/>
    <col min="11523" max="11524" width="9.28515625" style="86" customWidth="1"/>
    <col min="11525" max="11525" width="22.28515625" style="86" bestFit="1" customWidth="1"/>
    <col min="11526" max="11526" width="26.7109375" style="86" bestFit="1" customWidth="1"/>
    <col min="11527" max="11527" width="52.5703125" style="86" bestFit="1" customWidth="1"/>
    <col min="11528" max="11528" width="12.5703125" style="86" bestFit="1" customWidth="1"/>
    <col min="11529" max="11529" width="9.140625" style="86"/>
    <col min="11530" max="11530" width="44.85546875" style="86" bestFit="1" customWidth="1"/>
    <col min="11531" max="11531" width="48.85546875" style="86" bestFit="1" customWidth="1"/>
    <col min="11532" max="11532" width="28" style="86" bestFit="1" customWidth="1"/>
    <col min="11533" max="11533" width="28.5703125" style="86" bestFit="1" customWidth="1"/>
    <col min="11534" max="11534" width="15.7109375" style="86" bestFit="1" customWidth="1"/>
    <col min="11535" max="11535" width="48.85546875" style="86" bestFit="1" customWidth="1"/>
    <col min="11536" max="11536" width="28" style="86" bestFit="1" customWidth="1"/>
    <col min="11537" max="11537" width="28.5703125" style="86" bestFit="1" customWidth="1"/>
    <col min="11538" max="11538" width="150.5703125" style="86" bestFit="1" customWidth="1"/>
    <col min="11539" max="11539" width="18.28515625" style="86" bestFit="1" customWidth="1"/>
    <col min="11540" max="11540" width="9.28515625" style="86" bestFit="1" customWidth="1"/>
    <col min="11541" max="11541" width="43.5703125" style="86" bestFit="1" customWidth="1"/>
    <col min="11542" max="11542" width="12.28515625" style="86" customWidth="1"/>
    <col min="11543" max="11545" width="9.140625" style="86"/>
    <col min="11546" max="11546" width="28" style="86" bestFit="1" customWidth="1"/>
    <col min="11547" max="11547" width="28.5703125" style="86" bestFit="1" customWidth="1"/>
    <col min="11548" max="11548" width="9.140625" style="86"/>
    <col min="11549" max="11549" width="18.28515625" style="86" bestFit="1" customWidth="1"/>
    <col min="11550" max="11550" width="9.28515625" style="86" bestFit="1" customWidth="1"/>
    <col min="11551" max="11551" width="18.28515625" style="86" bestFit="1" customWidth="1"/>
    <col min="11552" max="11778" width="9.140625" style="86"/>
    <col min="11779" max="11780" width="9.28515625" style="86" customWidth="1"/>
    <col min="11781" max="11781" width="22.28515625" style="86" bestFit="1" customWidth="1"/>
    <col min="11782" max="11782" width="26.7109375" style="86" bestFit="1" customWidth="1"/>
    <col min="11783" max="11783" width="52.5703125" style="86" bestFit="1" customWidth="1"/>
    <col min="11784" max="11784" width="12.5703125" style="86" bestFit="1" customWidth="1"/>
    <col min="11785" max="11785" width="9.140625" style="86"/>
    <col min="11786" max="11786" width="44.85546875" style="86" bestFit="1" customWidth="1"/>
    <col min="11787" max="11787" width="48.85546875" style="86" bestFit="1" customWidth="1"/>
    <col min="11788" max="11788" width="28" style="86" bestFit="1" customWidth="1"/>
    <col min="11789" max="11789" width="28.5703125" style="86" bestFit="1" customWidth="1"/>
    <col min="11790" max="11790" width="15.7109375" style="86" bestFit="1" customWidth="1"/>
    <col min="11791" max="11791" width="48.85546875" style="86" bestFit="1" customWidth="1"/>
    <col min="11792" max="11792" width="28" style="86" bestFit="1" customWidth="1"/>
    <col min="11793" max="11793" width="28.5703125" style="86" bestFit="1" customWidth="1"/>
    <col min="11794" max="11794" width="150.5703125" style="86" bestFit="1" customWidth="1"/>
    <col min="11795" max="11795" width="18.28515625" style="86" bestFit="1" customWidth="1"/>
    <col min="11796" max="11796" width="9.28515625" style="86" bestFit="1" customWidth="1"/>
    <col min="11797" max="11797" width="43.5703125" style="86" bestFit="1" customWidth="1"/>
    <col min="11798" max="11798" width="12.28515625" style="86" customWidth="1"/>
    <col min="11799" max="11801" width="9.140625" style="86"/>
    <col min="11802" max="11802" width="28" style="86" bestFit="1" customWidth="1"/>
    <col min="11803" max="11803" width="28.5703125" style="86" bestFit="1" customWidth="1"/>
    <col min="11804" max="11804" width="9.140625" style="86"/>
    <col min="11805" max="11805" width="18.28515625" style="86" bestFit="1" customWidth="1"/>
    <col min="11806" max="11806" width="9.28515625" style="86" bestFit="1" customWidth="1"/>
    <col min="11807" max="11807" width="18.28515625" style="86" bestFit="1" customWidth="1"/>
    <col min="11808" max="12034" width="9.140625" style="86"/>
    <col min="12035" max="12036" width="9.28515625" style="86" customWidth="1"/>
    <col min="12037" max="12037" width="22.28515625" style="86" bestFit="1" customWidth="1"/>
    <col min="12038" max="12038" width="26.7109375" style="86" bestFit="1" customWidth="1"/>
    <col min="12039" max="12039" width="52.5703125" style="86" bestFit="1" customWidth="1"/>
    <col min="12040" max="12040" width="12.5703125" style="86" bestFit="1" customWidth="1"/>
    <col min="12041" max="12041" width="9.140625" style="86"/>
    <col min="12042" max="12042" width="44.85546875" style="86" bestFit="1" customWidth="1"/>
    <col min="12043" max="12043" width="48.85546875" style="86" bestFit="1" customWidth="1"/>
    <col min="12044" max="12044" width="28" style="86" bestFit="1" customWidth="1"/>
    <col min="12045" max="12045" width="28.5703125" style="86" bestFit="1" customWidth="1"/>
    <col min="12046" max="12046" width="15.7109375" style="86" bestFit="1" customWidth="1"/>
    <col min="12047" max="12047" width="48.85546875" style="86" bestFit="1" customWidth="1"/>
    <col min="12048" max="12048" width="28" style="86" bestFit="1" customWidth="1"/>
    <col min="12049" max="12049" width="28.5703125" style="86" bestFit="1" customWidth="1"/>
    <col min="12050" max="12050" width="150.5703125" style="86" bestFit="1" customWidth="1"/>
    <col min="12051" max="12051" width="18.28515625" style="86" bestFit="1" customWidth="1"/>
    <col min="12052" max="12052" width="9.28515625" style="86" bestFit="1" customWidth="1"/>
    <col min="12053" max="12053" width="43.5703125" style="86" bestFit="1" customWidth="1"/>
    <col min="12054" max="12054" width="12.28515625" style="86" customWidth="1"/>
    <col min="12055" max="12057" width="9.140625" style="86"/>
    <col min="12058" max="12058" width="28" style="86" bestFit="1" customWidth="1"/>
    <col min="12059" max="12059" width="28.5703125" style="86" bestFit="1" customWidth="1"/>
    <col min="12060" max="12060" width="9.140625" style="86"/>
    <col min="12061" max="12061" width="18.28515625" style="86" bestFit="1" customWidth="1"/>
    <col min="12062" max="12062" width="9.28515625" style="86" bestFit="1" customWidth="1"/>
    <col min="12063" max="12063" width="18.28515625" style="86" bestFit="1" customWidth="1"/>
    <col min="12064" max="12290" width="9.140625" style="86"/>
    <col min="12291" max="12292" width="9.28515625" style="86" customWidth="1"/>
    <col min="12293" max="12293" width="22.28515625" style="86" bestFit="1" customWidth="1"/>
    <col min="12294" max="12294" width="26.7109375" style="86" bestFit="1" customWidth="1"/>
    <col min="12295" max="12295" width="52.5703125" style="86" bestFit="1" customWidth="1"/>
    <col min="12296" max="12296" width="12.5703125" style="86" bestFit="1" customWidth="1"/>
    <col min="12297" max="12297" width="9.140625" style="86"/>
    <col min="12298" max="12298" width="44.85546875" style="86" bestFit="1" customWidth="1"/>
    <col min="12299" max="12299" width="48.85546875" style="86" bestFit="1" customWidth="1"/>
    <col min="12300" max="12300" width="28" style="86" bestFit="1" customWidth="1"/>
    <col min="12301" max="12301" width="28.5703125" style="86" bestFit="1" customWidth="1"/>
    <col min="12302" max="12302" width="15.7109375" style="86" bestFit="1" customWidth="1"/>
    <col min="12303" max="12303" width="48.85546875" style="86" bestFit="1" customWidth="1"/>
    <col min="12304" max="12304" width="28" style="86" bestFit="1" customWidth="1"/>
    <col min="12305" max="12305" width="28.5703125" style="86" bestFit="1" customWidth="1"/>
    <col min="12306" max="12306" width="150.5703125" style="86" bestFit="1" customWidth="1"/>
    <col min="12307" max="12307" width="18.28515625" style="86" bestFit="1" customWidth="1"/>
    <col min="12308" max="12308" width="9.28515625" style="86" bestFit="1" customWidth="1"/>
    <col min="12309" max="12309" width="43.5703125" style="86" bestFit="1" customWidth="1"/>
    <col min="12310" max="12310" width="12.28515625" style="86" customWidth="1"/>
    <col min="12311" max="12313" width="9.140625" style="86"/>
    <col min="12314" max="12314" width="28" style="86" bestFit="1" customWidth="1"/>
    <col min="12315" max="12315" width="28.5703125" style="86" bestFit="1" customWidth="1"/>
    <col min="12316" max="12316" width="9.140625" style="86"/>
    <col min="12317" max="12317" width="18.28515625" style="86" bestFit="1" customWidth="1"/>
    <col min="12318" max="12318" width="9.28515625" style="86" bestFit="1" customWidth="1"/>
    <col min="12319" max="12319" width="18.28515625" style="86" bestFit="1" customWidth="1"/>
    <col min="12320" max="12546" width="9.140625" style="86"/>
    <col min="12547" max="12548" width="9.28515625" style="86" customWidth="1"/>
    <col min="12549" max="12549" width="22.28515625" style="86" bestFit="1" customWidth="1"/>
    <col min="12550" max="12550" width="26.7109375" style="86" bestFit="1" customWidth="1"/>
    <col min="12551" max="12551" width="52.5703125" style="86" bestFit="1" customWidth="1"/>
    <col min="12552" max="12552" width="12.5703125" style="86" bestFit="1" customWidth="1"/>
    <col min="12553" max="12553" width="9.140625" style="86"/>
    <col min="12554" max="12554" width="44.85546875" style="86" bestFit="1" customWidth="1"/>
    <col min="12555" max="12555" width="48.85546875" style="86" bestFit="1" customWidth="1"/>
    <col min="12556" max="12556" width="28" style="86" bestFit="1" customWidth="1"/>
    <col min="12557" max="12557" width="28.5703125" style="86" bestFit="1" customWidth="1"/>
    <col min="12558" max="12558" width="15.7109375" style="86" bestFit="1" customWidth="1"/>
    <col min="12559" max="12559" width="48.85546875" style="86" bestFit="1" customWidth="1"/>
    <col min="12560" max="12560" width="28" style="86" bestFit="1" customWidth="1"/>
    <col min="12561" max="12561" width="28.5703125" style="86" bestFit="1" customWidth="1"/>
    <col min="12562" max="12562" width="150.5703125" style="86" bestFit="1" customWidth="1"/>
    <col min="12563" max="12563" width="18.28515625" style="86" bestFit="1" customWidth="1"/>
    <col min="12564" max="12564" width="9.28515625" style="86" bestFit="1" customWidth="1"/>
    <col min="12565" max="12565" width="43.5703125" style="86" bestFit="1" customWidth="1"/>
    <col min="12566" max="12566" width="12.28515625" style="86" customWidth="1"/>
    <col min="12567" max="12569" width="9.140625" style="86"/>
    <col min="12570" max="12570" width="28" style="86" bestFit="1" customWidth="1"/>
    <col min="12571" max="12571" width="28.5703125" style="86" bestFit="1" customWidth="1"/>
    <col min="12572" max="12572" width="9.140625" style="86"/>
    <col min="12573" max="12573" width="18.28515625" style="86" bestFit="1" customWidth="1"/>
    <col min="12574" max="12574" width="9.28515625" style="86" bestFit="1" customWidth="1"/>
    <col min="12575" max="12575" width="18.28515625" style="86" bestFit="1" customWidth="1"/>
    <col min="12576" max="12802" width="9.140625" style="86"/>
    <col min="12803" max="12804" width="9.28515625" style="86" customWidth="1"/>
    <col min="12805" max="12805" width="22.28515625" style="86" bestFit="1" customWidth="1"/>
    <col min="12806" max="12806" width="26.7109375" style="86" bestFit="1" customWidth="1"/>
    <col min="12807" max="12807" width="52.5703125" style="86" bestFit="1" customWidth="1"/>
    <col min="12808" max="12808" width="12.5703125" style="86" bestFit="1" customWidth="1"/>
    <col min="12809" max="12809" width="9.140625" style="86"/>
    <col min="12810" max="12810" width="44.85546875" style="86" bestFit="1" customWidth="1"/>
    <col min="12811" max="12811" width="48.85546875" style="86" bestFit="1" customWidth="1"/>
    <col min="12812" max="12812" width="28" style="86" bestFit="1" customWidth="1"/>
    <col min="12813" max="12813" width="28.5703125" style="86" bestFit="1" customWidth="1"/>
    <col min="12814" max="12814" width="15.7109375" style="86" bestFit="1" customWidth="1"/>
    <col min="12815" max="12815" width="48.85546875" style="86" bestFit="1" customWidth="1"/>
    <col min="12816" max="12816" width="28" style="86" bestFit="1" customWidth="1"/>
    <col min="12817" max="12817" width="28.5703125" style="86" bestFit="1" customWidth="1"/>
    <col min="12818" max="12818" width="150.5703125" style="86" bestFit="1" customWidth="1"/>
    <col min="12819" max="12819" width="18.28515625" style="86" bestFit="1" customWidth="1"/>
    <col min="12820" max="12820" width="9.28515625" style="86" bestFit="1" customWidth="1"/>
    <col min="12821" max="12821" width="43.5703125" style="86" bestFit="1" customWidth="1"/>
    <col min="12822" max="12822" width="12.28515625" style="86" customWidth="1"/>
    <col min="12823" max="12825" width="9.140625" style="86"/>
    <col min="12826" max="12826" width="28" style="86" bestFit="1" customWidth="1"/>
    <col min="12827" max="12827" width="28.5703125" style="86" bestFit="1" customWidth="1"/>
    <col min="12828" max="12828" width="9.140625" style="86"/>
    <col min="12829" max="12829" width="18.28515625" style="86" bestFit="1" customWidth="1"/>
    <col min="12830" max="12830" width="9.28515625" style="86" bestFit="1" customWidth="1"/>
    <col min="12831" max="12831" width="18.28515625" style="86" bestFit="1" customWidth="1"/>
    <col min="12832" max="13058" width="9.140625" style="86"/>
    <col min="13059" max="13060" width="9.28515625" style="86" customWidth="1"/>
    <col min="13061" max="13061" width="22.28515625" style="86" bestFit="1" customWidth="1"/>
    <col min="13062" max="13062" width="26.7109375" style="86" bestFit="1" customWidth="1"/>
    <col min="13063" max="13063" width="52.5703125" style="86" bestFit="1" customWidth="1"/>
    <col min="13064" max="13064" width="12.5703125" style="86" bestFit="1" customWidth="1"/>
    <col min="13065" max="13065" width="9.140625" style="86"/>
    <col min="13066" max="13066" width="44.85546875" style="86" bestFit="1" customWidth="1"/>
    <col min="13067" max="13067" width="48.85546875" style="86" bestFit="1" customWidth="1"/>
    <col min="13068" max="13068" width="28" style="86" bestFit="1" customWidth="1"/>
    <col min="13069" max="13069" width="28.5703125" style="86" bestFit="1" customWidth="1"/>
    <col min="13070" max="13070" width="15.7109375" style="86" bestFit="1" customWidth="1"/>
    <col min="13071" max="13071" width="48.85546875" style="86" bestFit="1" customWidth="1"/>
    <col min="13072" max="13072" width="28" style="86" bestFit="1" customWidth="1"/>
    <col min="13073" max="13073" width="28.5703125" style="86" bestFit="1" customWidth="1"/>
    <col min="13074" max="13074" width="150.5703125" style="86" bestFit="1" customWidth="1"/>
    <col min="13075" max="13075" width="18.28515625" style="86" bestFit="1" customWidth="1"/>
    <col min="13076" max="13076" width="9.28515625" style="86" bestFit="1" customWidth="1"/>
    <col min="13077" max="13077" width="43.5703125" style="86" bestFit="1" customWidth="1"/>
    <col min="13078" max="13078" width="12.28515625" style="86" customWidth="1"/>
    <col min="13079" max="13081" width="9.140625" style="86"/>
    <col min="13082" max="13082" width="28" style="86" bestFit="1" customWidth="1"/>
    <col min="13083" max="13083" width="28.5703125" style="86" bestFit="1" customWidth="1"/>
    <col min="13084" max="13084" width="9.140625" style="86"/>
    <col min="13085" max="13085" width="18.28515625" style="86" bestFit="1" customWidth="1"/>
    <col min="13086" max="13086" width="9.28515625" style="86" bestFit="1" customWidth="1"/>
    <col min="13087" max="13087" width="18.28515625" style="86" bestFit="1" customWidth="1"/>
    <col min="13088" max="13314" width="9.140625" style="86"/>
    <col min="13315" max="13316" width="9.28515625" style="86" customWidth="1"/>
    <col min="13317" max="13317" width="22.28515625" style="86" bestFit="1" customWidth="1"/>
    <col min="13318" max="13318" width="26.7109375" style="86" bestFit="1" customWidth="1"/>
    <col min="13319" max="13319" width="52.5703125" style="86" bestFit="1" customWidth="1"/>
    <col min="13320" max="13320" width="12.5703125" style="86" bestFit="1" customWidth="1"/>
    <col min="13321" max="13321" width="9.140625" style="86"/>
    <col min="13322" max="13322" width="44.85546875" style="86" bestFit="1" customWidth="1"/>
    <col min="13323" max="13323" width="48.85546875" style="86" bestFit="1" customWidth="1"/>
    <col min="13324" max="13324" width="28" style="86" bestFit="1" customWidth="1"/>
    <col min="13325" max="13325" width="28.5703125" style="86" bestFit="1" customWidth="1"/>
    <col min="13326" max="13326" width="15.7109375" style="86" bestFit="1" customWidth="1"/>
    <col min="13327" max="13327" width="48.85546875" style="86" bestFit="1" customWidth="1"/>
    <col min="13328" max="13328" width="28" style="86" bestFit="1" customWidth="1"/>
    <col min="13329" max="13329" width="28.5703125" style="86" bestFit="1" customWidth="1"/>
    <col min="13330" max="13330" width="150.5703125" style="86" bestFit="1" customWidth="1"/>
    <col min="13331" max="13331" width="18.28515625" style="86" bestFit="1" customWidth="1"/>
    <col min="13332" max="13332" width="9.28515625" style="86" bestFit="1" customWidth="1"/>
    <col min="13333" max="13333" width="43.5703125" style="86" bestFit="1" customWidth="1"/>
    <col min="13334" max="13334" width="12.28515625" style="86" customWidth="1"/>
    <col min="13335" max="13337" width="9.140625" style="86"/>
    <col min="13338" max="13338" width="28" style="86" bestFit="1" customWidth="1"/>
    <col min="13339" max="13339" width="28.5703125" style="86" bestFit="1" customWidth="1"/>
    <col min="13340" max="13340" width="9.140625" style="86"/>
    <col min="13341" max="13341" width="18.28515625" style="86" bestFit="1" customWidth="1"/>
    <col min="13342" max="13342" width="9.28515625" style="86" bestFit="1" customWidth="1"/>
    <col min="13343" max="13343" width="18.28515625" style="86" bestFit="1" customWidth="1"/>
    <col min="13344" max="13570" width="9.140625" style="86"/>
    <col min="13571" max="13572" width="9.28515625" style="86" customWidth="1"/>
    <col min="13573" max="13573" width="22.28515625" style="86" bestFit="1" customWidth="1"/>
    <col min="13574" max="13574" width="26.7109375" style="86" bestFit="1" customWidth="1"/>
    <col min="13575" max="13575" width="52.5703125" style="86" bestFit="1" customWidth="1"/>
    <col min="13576" max="13576" width="12.5703125" style="86" bestFit="1" customWidth="1"/>
    <col min="13577" max="13577" width="9.140625" style="86"/>
    <col min="13578" max="13578" width="44.85546875" style="86" bestFit="1" customWidth="1"/>
    <col min="13579" max="13579" width="48.85546875" style="86" bestFit="1" customWidth="1"/>
    <col min="13580" max="13580" width="28" style="86" bestFit="1" customWidth="1"/>
    <col min="13581" max="13581" width="28.5703125" style="86" bestFit="1" customWidth="1"/>
    <col min="13582" max="13582" width="15.7109375" style="86" bestFit="1" customWidth="1"/>
    <col min="13583" max="13583" width="48.85546875" style="86" bestFit="1" customWidth="1"/>
    <col min="13584" max="13584" width="28" style="86" bestFit="1" customWidth="1"/>
    <col min="13585" max="13585" width="28.5703125" style="86" bestFit="1" customWidth="1"/>
    <col min="13586" max="13586" width="150.5703125" style="86" bestFit="1" customWidth="1"/>
    <col min="13587" max="13587" width="18.28515625" style="86" bestFit="1" customWidth="1"/>
    <col min="13588" max="13588" width="9.28515625" style="86" bestFit="1" customWidth="1"/>
    <col min="13589" max="13589" width="43.5703125" style="86" bestFit="1" customWidth="1"/>
    <col min="13590" max="13590" width="12.28515625" style="86" customWidth="1"/>
    <col min="13591" max="13593" width="9.140625" style="86"/>
    <col min="13594" max="13594" width="28" style="86" bestFit="1" customWidth="1"/>
    <col min="13595" max="13595" width="28.5703125" style="86" bestFit="1" customWidth="1"/>
    <col min="13596" max="13596" width="9.140625" style="86"/>
    <col min="13597" max="13597" width="18.28515625" style="86" bestFit="1" customWidth="1"/>
    <col min="13598" max="13598" width="9.28515625" style="86" bestFit="1" customWidth="1"/>
    <col min="13599" max="13599" width="18.28515625" style="86" bestFit="1" customWidth="1"/>
    <col min="13600" max="13826" width="9.140625" style="86"/>
    <col min="13827" max="13828" width="9.28515625" style="86" customWidth="1"/>
    <col min="13829" max="13829" width="22.28515625" style="86" bestFit="1" customWidth="1"/>
    <col min="13830" max="13830" width="26.7109375" style="86" bestFit="1" customWidth="1"/>
    <col min="13831" max="13831" width="52.5703125" style="86" bestFit="1" customWidth="1"/>
    <col min="13832" max="13832" width="12.5703125" style="86" bestFit="1" customWidth="1"/>
    <col min="13833" max="13833" width="9.140625" style="86"/>
    <col min="13834" max="13834" width="44.85546875" style="86" bestFit="1" customWidth="1"/>
    <col min="13835" max="13835" width="48.85546875" style="86" bestFit="1" customWidth="1"/>
    <col min="13836" max="13836" width="28" style="86" bestFit="1" customWidth="1"/>
    <col min="13837" max="13837" width="28.5703125" style="86" bestFit="1" customWidth="1"/>
    <col min="13838" max="13838" width="15.7109375" style="86" bestFit="1" customWidth="1"/>
    <col min="13839" max="13839" width="48.85546875" style="86" bestFit="1" customWidth="1"/>
    <col min="13840" max="13840" width="28" style="86" bestFit="1" customWidth="1"/>
    <col min="13841" max="13841" width="28.5703125" style="86" bestFit="1" customWidth="1"/>
    <col min="13842" max="13842" width="150.5703125" style="86" bestFit="1" customWidth="1"/>
    <col min="13843" max="13843" width="18.28515625" style="86" bestFit="1" customWidth="1"/>
    <col min="13844" max="13844" width="9.28515625" style="86" bestFit="1" customWidth="1"/>
    <col min="13845" max="13845" width="43.5703125" style="86" bestFit="1" customWidth="1"/>
    <col min="13846" max="13846" width="12.28515625" style="86" customWidth="1"/>
    <col min="13847" max="13849" width="9.140625" style="86"/>
    <col min="13850" max="13850" width="28" style="86" bestFit="1" customWidth="1"/>
    <col min="13851" max="13851" width="28.5703125" style="86" bestFit="1" customWidth="1"/>
    <col min="13852" max="13852" width="9.140625" style="86"/>
    <col min="13853" max="13853" width="18.28515625" style="86" bestFit="1" customWidth="1"/>
    <col min="13854" max="13854" width="9.28515625" style="86" bestFit="1" customWidth="1"/>
    <col min="13855" max="13855" width="18.28515625" style="86" bestFit="1" customWidth="1"/>
    <col min="13856" max="14082" width="9.140625" style="86"/>
    <col min="14083" max="14084" width="9.28515625" style="86" customWidth="1"/>
    <col min="14085" max="14085" width="22.28515625" style="86" bestFit="1" customWidth="1"/>
    <col min="14086" max="14086" width="26.7109375" style="86" bestFit="1" customWidth="1"/>
    <col min="14087" max="14087" width="52.5703125" style="86" bestFit="1" customWidth="1"/>
    <col min="14088" max="14088" width="12.5703125" style="86" bestFit="1" customWidth="1"/>
    <col min="14089" max="14089" width="9.140625" style="86"/>
    <col min="14090" max="14090" width="44.85546875" style="86" bestFit="1" customWidth="1"/>
    <col min="14091" max="14091" width="48.85546875" style="86" bestFit="1" customWidth="1"/>
    <col min="14092" max="14092" width="28" style="86" bestFit="1" customWidth="1"/>
    <col min="14093" max="14093" width="28.5703125" style="86" bestFit="1" customWidth="1"/>
    <col min="14094" max="14094" width="15.7109375" style="86" bestFit="1" customWidth="1"/>
    <col min="14095" max="14095" width="48.85546875" style="86" bestFit="1" customWidth="1"/>
    <col min="14096" max="14096" width="28" style="86" bestFit="1" customWidth="1"/>
    <col min="14097" max="14097" width="28.5703125" style="86" bestFit="1" customWidth="1"/>
    <col min="14098" max="14098" width="150.5703125" style="86" bestFit="1" customWidth="1"/>
    <col min="14099" max="14099" width="18.28515625" style="86" bestFit="1" customWidth="1"/>
    <col min="14100" max="14100" width="9.28515625" style="86" bestFit="1" customWidth="1"/>
    <col min="14101" max="14101" width="43.5703125" style="86" bestFit="1" customWidth="1"/>
    <col min="14102" max="14102" width="12.28515625" style="86" customWidth="1"/>
    <col min="14103" max="14105" width="9.140625" style="86"/>
    <col min="14106" max="14106" width="28" style="86" bestFit="1" customWidth="1"/>
    <col min="14107" max="14107" width="28.5703125" style="86" bestFit="1" customWidth="1"/>
    <col min="14108" max="14108" width="9.140625" style="86"/>
    <col min="14109" max="14109" width="18.28515625" style="86" bestFit="1" customWidth="1"/>
    <col min="14110" max="14110" width="9.28515625" style="86" bestFit="1" customWidth="1"/>
    <col min="14111" max="14111" width="18.28515625" style="86" bestFit="1" customWidth="1"/>
    <col min="14112" max="14338" width="9.140625" style="86"/>
    <col min="14339" max="14340" width="9.28515625" style="86" customWidth="1"/>
    <col min="14341" max="14341" width="22.28515625" style="86" bestFit="1" customWidth="1"/>
    <col min="14342" max="14342" width="26.7109375" style="86" bestFit="1" customWidth="1"/>
    <col min="14343" max="14343" width="52.5703125" style="86" bestFit="1" customWidth="1"/>
    <col min="14344" max="14344" width="12.5703125" style="86" bestFit="1" customWidth="1"/>
    <col min="14345" max="14345" width="9.140625" style="86"/>
    <col min="14346" max="14346" width="44.85546875" style="86" bestFit="1" customWidth="1"/>
    <col min="14347" max="14347" width="48.85546875" style="86" bestFit="1" customWidth="1"/>
    <col min="14348" max="14348" width="28" style="86" bestFit="1" customWidth="1"/>
    <col min="14349" max="14349" width="28.5703125" style="86" bestFit="1" customWidth="1"/>
    <col min="14350" max="14350" width="15.7109375" style="86" bestFit="1" customWidth="1"/>
    <col min="14351" max="14351" width="48.85546875" style="86" bestFit="1" customWidth="1"/>
    <col min="14352" max="14352" width="28" style="86" bestFit="1" customWidth="1"/>
    <col min="14353" max="14353" width="28.5703125" style="86" bestFit="1" customWidth="1"/>
    <col min="14354" max="14354" width="150.5703125" style="86" bestFit="1" customWidth="1"/>
    <col min="14355" max="14355" width="18.28515625" style="86" bestFit="1" customWidth="1"/>
    <col min="14356" max="14356" width="9.28515625" style="86" bestFit="1" customWidth="1"/>
    <col min="14357" max="14357" width="43.5703125" style="86" bestFit="1" customWidth="1"/>
    <col min="14358" max="14358" width="12.28515625" style="86" customWidth="1"/>
    <col min="14359" max="14361" width="9.140625" style="86"/>
    <col min="14362" max="14362" width="28" style="86" bestFit="1" customWidth="1"/>
    <col min="14363" max="14363" width="28.5703125" style="86" bestFit="1" customWidth="1"/>
    <col min="14364" max="14364" width="9.140625" style="86"/>
    <col min="14365" max="14365" width="18.28515625" style="86" bestFit="1" customWidth="1"/>
    <col min="14366" max="14366" width="9.28515625" style="86" bestFit="1" customWidth="1"/>
    <col min="14367" max="14367" width="18.28515625" style="86" bestFit="1" customWidth="1"/>
    <col min="14368" max="14594" width="9.140625" style="86"/>
    <col min="14595" max="14596" width="9.28515625" style="86" customWidth="1"/>
    <col min="14597" max="14597" width="22.28515625" style="86" bestFit="1" customWidth="1"/>
    <col min="14598" max="14598" width="26.7109375" style="86" bestFit="1" customWidth="1"/>
    <col min="14599" max="14599" width="52.5703125" style="86" bestFit="1" customWidth="1"/>
    <col min="14600" max="14600" width="12.5703125" style="86" bestFit="1" customWidth="1"/>
    <col min="14601" max="14601" width="9.140625" style="86"/>
    <col min="14602" max="14602" width="44.85546875" style="86" bestFit="1" customWidth="1"/>
    <col min="14603" max="14603" width="48.85546875" style="86" bestFit="1" customWidth="1"/>
    <col min="14604" max="14604" width="28" style="86" bestFit="1" customWidth="1"/>
    <col min="14605" max="14605" width="28.5703125" style="86" bestFit="1" customWidth="1"/>
    <col min="14606" max="14606" width="15.7109375" style="86" bestFit="1" customWidth="1"/>
    <col min="14607" max="14607" width="48.85546875" style="86" bestFit="1" customWidth="1"/>
    <col min="14608" max="14608" width="28" style="86" bestFit="1" customWidth="1"/>
    <col min="14609" max="14609" width="28.5703125" style="86" bestFit="1" customWidth="1"/>
    <col min="14610" max="14610" width="150.5703125" style="86" bestFit="1" customWidth="1"/>
    <col min="14611" max="14611" width="18.28515625" style="86" bestFit="1" customWidth="1"/>
    <col min="14612" max="14612" width="9.28515625" style="86" bestFit="1" customWidth="1"/>
    <col min="14613" max="14613" width="43.5703125" style="86" bestFit="1" customWidth="1"/>
    <col min="14614" max="14614" width="12.28515625" style="86" customWidth="1"/>
    <col min="14615" max="14617" width="9.140625" style="86"/>
    <col min="14618" max="14618" width="28" style="86" bestFit="1" customWidth="1"/>
    <col min="14619" max="14619" width="28.5703125" style="86" bestFit="1" customWidth="1"/>
    <col min="14620" max="14620" width="9.140625" style="86"/>
    <col min="14621" max="14621" width="18.28515625" style="86" bestFit="1" customWidth="1"/>
    <col min="14622" max="14622" width="9.28515625" style="86" bestFit="1" customWidth="1"/>
    <col min="14623" max="14623" width="18.28515625" style="86" bestFit="1" customWidth="1"/>
    <col min="14624" max="14850" width="9.140625" style="86"/>
    <col min="14851" max="14852" width="9.28515625" style="86" customWidth="1"/>
    <col min="14853" max="14853" width="22.28515625" style="86" bestFit="1" customWidth="1"/>
    <col min="14854" max="14854" width="26.7109375" style="86" bestFit="1" customWidth="1"/>
    <col min="14855" max="14855" width="52.5703125" style="86" bestFit="1" customWidth="1"/>
    <col min="14856" max="14856" width="12.5703125" style="86" bestFit="1" customWidth="1"/>
    <col min="14857" max="14857" width="9.140625" style="86"/>
    <col min="14858" max="14858" width="44.85546875" style="86" bestFit="1" customWidth="1"/>
    <col min="14859" max="14859" width="48.85546875" style="86" bestFit="1" customWidth="1"/>
    <col min="14860" max="14860" width="28" style="86" bestFit="1" customWidth="1"/>
    <col min="14861" max="14861" width="28.5703125" style="86" bestFit="1" customWidth="1"/>
    <col min="14862" max="14862" width="15.7109375" style="86" bestFit="1" customWidth="1"/>
    <col min="14863" max="14863" width="48.85546875" style="86" bestFit="1" customWidth="1"/>
    <col min="14864" max="14864" width="28" style="86" bestFit="1" customWidth="1"/>
    <col min="14865" max="14865" width="28.5703125" style="86" bestFit="1" customWidth="1"/>
    <col min="14866" max="14866" width="150.5703125" style="86" bestFit="1" customWidth="1"/>
    <col min="14867" max="14867" width="18.28515625" style="86" bestFit="1" customWidth="1"/>
    <col min="14868" max="14868" width="9.28515625" style="86" bestFit="1" customWidth="1"/>
    <col min="14869" max="14869" width="43.5703125" style="86" bestFit="1" customWidth="1"/>
    <col min="14870" max="14870" width="12.28515625" style="86" customWidth="1"/>
    <col min="14871" max="14873" width="9.140625" style="86"/>
    <col min="14874" max="14874" width="28" style="86" bestFit="1" customWidth="1"/>
    <col min="14875" max="14875" width="28.5703125" style="86" bestFit="1" customWidth="1"/>
    <col min="14876" max="14876" width="9.140625" style="86"/>
    <col min="14877" max="14877" width="18.28515625" style="86" bestFit="1" customWidth="1"/>
    <col min="14878" max="14878" width="9.28515625" style="86" bestFit="1" customWidth="1"/>
    <col min="14879" max="14879" width="18.28515625" style="86" bestFit="1" customWidth="1"/>
    <col min="14880" max="15106" width="9.140625" style="86"/>
    <col min="15107" max="15108" width="9.28515625" style="86" customWidth="1"/>
    <col min="15109" max="15109" width="22.28515625" style="86" bestFit="1" customWidth="1"/>
    <col min="15110" max="15110" width="26.7109375" style="86" bestFit="1" customWidth="1"/>
    <col min="15111" max="15111" width="52.5703125" style="86" bestFit="1" customWidth="1"/>
    <col min="15112" max="15112" width="12.5703125" style="86" bestFit="1" customWidth="1"/>
    <col min="15113" max="15113" width="9.140625" style="86"/>
    <col min="15114" max="15114" width="44.85546875" style="86" bestFit="1" customWidth="1"/>
    <col min="15115" max="15115" width="48.85546875" style="86" bestFit="1" customWidth="1"/>
    <col min="15116" max="15116" width="28" style="86" bestFit="1" customWidth="1"/>
    <col min="15117" max="15117" width="28.5703125" style="86" bestFit="1" customWidth="1"/>
    <col min="15118" max="15118" width="15.7109375" style="86" bestFit="1" customWidth="1"/>
    <col min="15119" max="15119" width="48.85546875" style="86" bestFit="1" customWidth="1"/>
    <col min="15120" max="15120" width="28" style="86" bestFit="1" customWidth="1"/>
    <col min="15121" max="15121" width="28.5703125" style="86" bestFit="1" customWidth="1"/>
    <col min="15122" max="15122" width="150.5703125" style="86" bestFit="1" customWidth="1"/>
    <col min="15123" max="15123" width="18.28515625" style="86" bestFit="1" customWidth="1"/>
    <col min="15124" max="15124" width="9.28515625" style="86" bestFit="1" customWidth="1"/>
    <col min="15125" max="15125" width="43.5703125" style="86" bestFit="1" customWidth="1"/>
    <col min="15126" max="15126" width="12.28515625" style="86" customWidth="1"/>
    <col min="15127" max="15129" width="9.140625" style="86"/>
    <col min="15130" max="15130" width="28" style="86" bestFit="1" customWidth="1"/>
    <col min="15131" max="15131" width="28.5703125" style="86" bestFit="1" customWidth="1"/>
    <col min="15132" max="15132" width="9.140625" style="86"/>
    <col min="15133" max="15133" width="18.28515625" style="86" bestFit="1" customWidth="1"/>
    <col min="15134" max="15134" width="9.28515625" style="86" bestFit="1" customWidth="1"/>
    <col min="15135" max="15135" width="18.28515625" style="86" bestFit="1" customWidth="1"/>
    <col min="15136" max="15362" width="9.140625" style="86"/>
    <col min="15363" max="15364" width="9.28515625" style="86" customWidth="1"/>
    <col min="15365" max="15365" width="22.28515625" style="86" bestFit="1" customWidth="1"/>
    <col min="15366" max="15366" width="26.7109375" style="86" bestFit="1" customWidth="1"/>
    <col min="15367" max="15367" width="52.5703125" style="86" bestFit="1" customWidth="1"/>
    <col min="15368" max="15368" width="12.5703125" style="86" bestFit="1" customWidth="1"/>
    <col min="15369" max="15369" width="9.140625" style="86"/>
    <col min="15370" max="15370" width="44.85546875" style="86" bestFit="1" customWidth="1"/>
    <col min="15371" max="15371" width="48.85546875" style="86" bestFit="1" customWidth="1"/>
    <col min="15372" max="15372" width="28" style="86" bestFit="1" customWidth="1"/>
    <col min="15373" max="15373" width="28.5703125" style="86" bestFit="1" customWidth="1"/>
    <col min="15374" max="15374" width="15.7109375" style="86" bestFit="1" customWidth="1"/>
    <col min="15375" max="15375" width="48.85546875" style="86" bestFit="1" customWidth="1"/>
    <col min="15376" max="15376" width="28" style="86" bestFit="1" customWidth="1"/>
    <col min="15377" max="15377" width="28.5703125" style="86" bestFit="1" customWidth="1"/>
    <col min="15378" max="15378" width="150.5703125" style="86" bestFit="1" customWidth="1"/>
    <col min="15379" max="15379" width="18.28515625" style="86" bestFit="1" customWidth="1"/>
    <col min="15380" max="15380" width="9.28515625" style="86" bestFit="1" customWidth="1"/>
    <col min="15381" max="15381" width="43.5703125" style="86" bestFit="1" customWidth="1"/>
    <col min="15382" max="15382" width="12.28515625" style="86" customWidth="1"/>
    <col min="15383" max="15385" width="9.140625" style="86"/>
    <col min="15386" max="15386" width="28" style="86" bestFit="1" customWidth="1"/>
    <col min="15387" max="15387" width="28.5703125" style="86" bestFit="1" customWidth="1"/>
    <col min="15388" max="15388" width="9.140625" style="86"/>
    <col min="15389" max="15389" width="18.28515625" style="86" bestFit="1" customWidth="1"/>
    <col min="15390" max="15390" width="9.28515625" style="86" bestFit="1" customWidth="1"/>
    <col min="15391" max="15391" width="18.28515625" style="86" bestFit="1" customWidth="1"/>
    <col min="15392" max="15618" width="9.140625" style="86"/>
    <col min="15619" max="15620" width="9.28515625" style="86" customWidth="1"/>
    <col min="15621" max="15621" width="22.28515625" style="86" bestFit="1" customWidth="1"/>
    <col min="15622" max="15622" width="26.7109375" style="86" bestFit="1" customWidth="1"/>
    <col min="15623" max="15623" width="52.5703125" style="86" bestFit="1" customWidth="1"/>
    <col min="15624" max="15624" width="12.5703125" style="86" bestFit="1" customWidth="1"/>
    <col min="15625" max="15625" width="9.140625" style="86"/>
    <col min="15626" max="15626" width="44.85546875" style="86" bestFit="1" customWidth="1"/>
    <col min="15627" max="15627" width="48.85546875" style="86" bestFit="1" customWidth="1"/>
    <col min="15628" max="15628" width="28" style="86" bestFit="1" customWidth="1"/>
    <col min="15629" max="15629" width="28.5703125" style="86" bestFit="1" customWidth="1"/>
    <col min="15630" max="15630" width="15.7109375" style="86" bestFit="1" customWidth="1"/>
    <col min="15631" max="15631" width="48.85546875" style="86" bestFit="1" customWidth="1"/>
    <col min="15632" max="15632" width="28" style="86" bestFit="1" customWidth="1"/>
    <col min="15633" max="15633" width="28.5703125" style="86" bestFit="1" customWidth="1"/>
    <col min="15634" max="15634" width="150.5703125" style="86" bestFit="1" customWidth="1"/>
    <col min="15635" max="15635" width="18.28515625" style="86" bestFit="1" customWidth="1"/>
    <col min="15636" max="15636" width="9.28515625" style="86" bestFit="1" customWidth="1"/>
    <col min="15637" max="15637" width="43.5703125" style="86" bestFit="1" customWidth="1"/>
    <col min="15638" max="15638" width="12.28515625" style="86" customWidth="1"/>
    <col min="15639" max="15641" width="9.140625" style="86"/>
    <col min="15642" max="15642" width="28" style="86" bestFit="1" customWidth="1"/>
    <col min="15643" max="15643" width="28.5703125" style="86" bestFit="1" customWidth="1"/>
    <col min="15644" max="15644" width="9.140625" style="86"/>
    <col min="15645" max="15645" width="18.28515625" style="86" bestFit="1" customWidth="1"/>
    <col min="15646" max="15646" width="9.28515625" style="86" bestFit="1" customWidth="1"/>
    <col min="15647" max="15647" width="18.28515625" style="86" bestFit="1" customWidth="1"/>
    <col min="15648" max="15874" width="9.140625" style="86"/>
    <col min="15875" max="15876" width="9.28515625" style="86" customWidth="1"/>
    <col min="15877" max="15877" width="22.28515625" style="86" bestFit="1" customWidth="1"/>
    <col min="15878" max="15878" width="26.7109375" style="86" bestFit="1" customWidth="1"/>
    <col min="15879" max="15879" width="52.5703125" style="86" bestFit="1" customWidth="1"/>
    <col min="15880" max="15880" width="12.5703125" style="86" bestFit="1" customWidth="1"/>
    <col min="15881" max="15881" width="9.140625" style="86"/>
    <col min="15882" max="15882" width="44.85546875" style="86" bestFit="1" customWidth="1"/>
    <col min="15883" max="15883" width="48.85546875" style="86" bestFit="1" customWidth="1"/>
    <col min="15884" max="15884" width="28" style="86" bestFit="1" customWidth="1"/>
    <col min="15885" max="15885" width="28.5703125" style="86" bestFit="1" customWidth="1"/>
    <col min="15886" max="15886" width="15.7109375" style="86" bestFit="1" customWidth="1"/>
    <col min="15887" max="15887" width="48.85546875" style="86" bestFit="1" customWidth="1"/>
    <col min="15888" max="15888" width="28" style="86" bestFit="1" customWidth="1"/>
    <col min="15889" max="15889" width="28.5703125" style="86" bestFit="1" customWidth="1"/>
    <col min="15890" max="15890" width="150.5703125" style="86" bestFit="1" customWidth="1"/>
    <col min="15891" max="15891" width="18.28515625" style="86" bestFit="1" customWidth="1"/>
    <col min="15892" max="15892" width="9.28515625" style="86" bestFit="1" customWidth="1"/>
    <col min="15893" max="15893" width="43.5703125" style="86" bestFit="1" customWidth="1"/>
    <col min="15894" max="15894" width="12.28515625" style="86" customWidth="1"/>
    <col min="15895" max="15897" width="9.140625" style="86"/>
    <col min="15898" max="15898" width="28" style="86" bestFit="1" customWidth="1"/>
    <col min="15899" max="15899" width="28.5703125" style="86" bestFit="1" customWidth="1"/>
    <col min="15900" max="15900" width="9.140625" style="86"/>
    <col min="15901" max="15901" width="18.28515625" style="86" bestFit="1" customWidth="1"/>
    <col min="15902" max="15902" width="9.28515625" style="86" bestFit="1" customWidth="1"/>
    <col min="15903" max="15903" width="18.28515625" style="86" bestFit="1" customWidth="1"/>
    <col min="15904" max="16130" width="9.140625" style="86"/>
    <col min="16131" max="16132" width="9.28515625" style="86" customWidth="1"/>
    <col min="16133" max="16133" width="22.28515625" style="86" bestFit="1" customWidth="1"/>
    <col min="16134" max="16134" width="26.7109375" style="86" bestFit="1" customWidth="1"/>
    <col min="16135" max="16135" width="52.5703125" style="86" bestFit="1" customWidth="1"/>
    <col min="16136" max="16136" width="12.5703125" style="86" bestFit="1" customWidth="1"/>
    <col min="16137" max="16137" width="9.140625" style="86"/>
    <col min="16138" max="16138" width="44.85546875" style="86" bestFit="1" customWidth="1"/>
    <col min="16139" max="16139" width="48.85546875" style="86" bestFit="1" customWidth="1"/>
    <col min="16140" max="16140" width="28" style="86" bestFit="1" customWidth="1"/>
    <col min="16141" max="16141" width="28.5703125" style="86" bestFit="1" customWidth="1"/>
    <col min="16142" max="16142" width="15.7109375" style="86" bestFit="1" customWidth="1"/>
    <col min="16143" max="16143" width="48.85546875" style="86" bestFit="1" customWidth="1"/>
    <col min="16144" max="16144" width="28" style="86" bestFit="1" customWidth="1"/>
    <col min="16145" max="16145" width="28.5703125" style="86" bestFit="1" customWidth="1"/>
    <col min="16146" max="16146" width="150.5703125" style="86" bestFit="1" customWidth="1"/>
    <col min="16147" max="16147" width="18.28515625" style="86" bestFit="1" customWidth="1"/>
    <col min="16148" max="16148" width="9.28515625" style="86" bestFit="1" customWidth="1"/>
    <col min="16149" max="16149" width="43.5703125" style="86" bestFit="1" customWidth="1"/>
    <col min="16150" max="16150" width="12.28515625" style="86" customWidth="1"/>
    <col min="16151" max="16153" width="9.140625" style="86"/>
    <col min="16154" max="16154" width="28" style="86" bestFit="1" customWidth="1"/>
    <col min="16155" max="16155" width="28.5703125" style="86" bestFit="1" customWidth="1"/>
    <col min="16156" max="16156" width="9.140625" style="86"/>
    <col min="16157" max="16157" width="18.28515625" style="86" bestFit="1" customWidth="1"/>
    <col min="16158" max="16158" width="9.28515625" style="86" bestFit="1" customWidth="1"/>
    <col min="16159" max="16159" width="18.28515625" style="86" bestFit="1" customWidth="1"/>
    <col min="16160" max="16384" width="9.140625" style="86"/>
  </cols>
  <sheetData>
    <row r="1" spans="1:43" s="73" customFormat="1" ht="13.5" customHeight="1" x14ac:dyDescent="0.2">
      <c r="A1" s="79" t="s">
        <v>1176</v>
      </c>
      <c r="C1" s="95"/>
      <c r="D1" s="95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</row>
    <row r="2" spans="1:43" s="73" customFormat="1" ht="12" customHeight="1" thickBot="1" x14ac:dyDescent="0.25">
      <c r="A2" s="79"/>
      <c r="C2" s="95"/>
      <c r="D2" s="95"/>
      <c r="E2" s="73" t="s">
        <v>1226</v>
      </c>
      <c r="L2" s="97"/>
      <c r="M2" s="97"/>
      <c r="N2" s="97"/>
      <c r="O2" s="97"/>
      <c r="P2" s="97"/>
      <c r="Q2" s="97"/>
      <c r="R2" s="97" t="s">
        <v>1191</v>
      </c>
      <c r="S2" s="97" t="s">
        <v>1206</v>
      </c>
      <c r="T2" s="97"/>
      <c r="U2" s="97" t="s">
        <v>1206</v>
      </c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</row>
    <row r="3" spans="1:43" s="82" customFormat="1" ht="13.5" thickBot="1" x14ac:dyDescent="0.25">
      <c r="A3" s="80" t="s">
        <v>1188</v>
      </c>
      <c r="B3" s="81"/>
      <c r="C3" s="82" t="s">
        <v>1189</v>
      </c>
      <c r="D3" s="106"/>
      <c r="E3" s="106"/>
      <c r="F3" s="106"/>
      <c r="G3" s="112"/>
      <c r="H3" s="83" t="s">
        <v>1189</v>
      </c>
      <c r="I3" s="82" t="s">
        <v>1189</v>
      </c>
      <c r="L3" s="83"/>
      <c r="M3" s="83"/>
      <c r="N3" s="83"/>
      <c r="O3" s="83"/>
      <c r="P3" s="83"/>
      <c r="Q3" s="83"/>
      <c r="R3" s="98"/>
      <c r="S3" s="98"/>
      <c r="T3" s="98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  <c r="AP3" s="83"/>
      <c r="AQ3" s="83"/>
    </row>
    <row r="4" spans="1:43" s="62" customFormat="1" ht="13.5" thickBot="1" x14ac:dyDescent="0.25">
      <c r="A4" s="111" t="s">
        <v>1159</v>
      </c>
      <c r="B4" s="59" t="s">
        <v>681</v>
      </c>
      <c r="C4" s="59" t="s">
        <v>683</v>
      </c>
      <c r="D4" s="60" t="s">
        <v>1160</v>
      </c>
      <c r="E4" s="61" t="s">
        <v>728</v>
      </c>
      <c r="F4" s="61" t="s">
        <v>729</v>
      </c>
      <c r="G4" s="59" t="s">
        <v>1207</v>
      </c>
      <c r="H4" s="59" t="s">
        <v>1161</v>
      </c>
      <c r="I4" s="62" t="s">
        <v>726</v>
      </c>
      <c r="J4" s="62" t="s">
        <v>727</v>
      </c>
      <c r="K4" s="62" t="s">
        <v>730</v>
      </c>
      <c r="L4" s="62" t="s">
        <v>1208</v>
      </c>
      <c r="M4" s="62" t="s">
        <v>1209</v>
      </c>
      <c r="N4" s="62" t="s">
        <v>1210</v>
      </c>
      <c r="O4" s="62" t="s">
        <v>1211</v>
      </c>
      <c r="P4" s="62" t="s">
        <v>1212</v>
      </c>
      <c r="Q4" s="63" t="s">
        <v>1166</v>
      </c>
      <c r="R4" s="63" t="s">
        <v>1167</v>
      </c>
      <c r="S4" s="63" t="s">
        <v>1168</v>
      </c>
    </row>
    <row r="5" spans="1:43" s="84" customFormat="1" x14ac:dyDescent="0.2">
      <c r="A5" s="64">
        <v>1</v>
      </c>
      <c r="B5" s="65" t="s">
        <v>1213</v>
      </c>
      <c r="C5" s="68" t="str">
        <f ca="1">Rutas_Out!G4</f>
        <v>Rutas_1</v>
      </c>
      <c r="D5" s="68" t="str">
        <f ca="1">Rutas_Out!H4</f>
        <v>Ruta 1_1</v>
      </c>
      <c r="E5" s="68">
        <f ca="1">Rutas_Out!I4</f>
        <v>41.641716799999998</v>
      </c>
      <c r="F5" s="68">
        <f ca="1">Rutas_Out!J4</f>
        <v>-0.91498789999999997</v>
      </c>
      <c r="G5" s="68"/>
      <c r="H5" s="68" t="str">
        <f ca="1">Rutas_Out!L4</f>
        <v xml:space="preserve">Vía Hispanidad </v>
      </c>
      <c r="I5" s="68" t="str">
        <f ca="1">Rutas_Out!M4</f>
        <v>Zaragoza</v>
      </c>
      <c r="J5" s="68" t="str">
        <f ca="1">Rutas_Out!N4</f>
        <v>Zaragoza, España</v>
      </c>
      <c r="K5" s="68" t="str">
        <f ca="1">Rutas_Out!O4</f>
        <v>Esq. Gómez Laguna - Pd. Bus</v>
      </c>
      <c r="L5" s="68" t="str">
        <f ca="1">Rutas_Out!P4</f>
        <v>Ida-04:40-12:31-20:38-06:38</v>
      </c>
      <c r="M5" s="68" t="str">
        <f ca="1">Rutas_Out!Q4</f>
        <v>04:40</v>
      </c>
      <c r="N5" s="68" t="str">
        <f ca="1">Rutas_Out!R4</f>
        <v>12:31</v>
      </c>
      <c r="O5" s="68" t="str">
        <f ca="1">Rutas_Out!S4</f>
        <v>20:38</v>
      </c>
      <c r="P5" s="68" t="str">
        <f ca="1">Rutas_Out!T4</f>
        <v>06:38</v>
      </c>
      <c r="Q5" s="99"/>
      <c r="R5" s="99"/>
      <c r="S5" s="99"/>
      <c r="T5" s="99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</row>
    <row r="6" spans="1:43" s="84" customFormat="1" x14ac:dyDescent="0.2">
      <c r="A6" s="64">
        <v>2</v>
      </c>
      <c r="B6" s="65" t="s">
        <v>1214</v>
      </c>
      <c r="C6" s="68" t="str">
        <f ca="1">Rutas_Out!G5</f>
        <v>Rutas_1</v>
      </c>
      <c r="D6" s="68" t="str">
        <f ca="1">Rutas_Out!H5</f>
        <v>Ruta 1_1</v>
      </c>
      <c r="E6" s="68">
        <f ca="1">Rutas_Out!I5</f>
        <v>41.633650400000001</v>
      </c>
      <c r="F6" s="68">
        <f ca="1">Rutas_Out!J5</f>
        <v>-0.90830379999999999</v>
      </c>
      <c r="G6" s="68"/>
      <c r="H6" s="68" t="str">
        <f ca="1">Rutas_Out!L5</f>
        <v xml:space="preserve">Vía Hispanidad </v>
      </c>
      <c r="I6" s="68" t="str">
        <f ca="1">Rutas_Out!M5</f>
        <v>Zaragoza</v>
      </c>
      <c r="J6" s="68" t="str">
        <f ca="1">Rutas_Out!N5</f>
        <v>Zaragoza, España</v>
      </c>
      <c r="K6" s="68" t="str">
        <f ca="1">Rutas_Out!O5</f>
        <v>Esq. La Vía - Gasolinera Casablanca</v>
      </c>
      <c r="L6" s="68" t="str">
        <f ca="1">Rutas_Out!P5</f>
        <v>Ida</v>
      </c>
      <c r="M6" s="68" t="str">
        <f ca="1">Rutas_Out!Q5</f>
        <v>04:42</v>
      </c>
      <c r="N6" s="68" t="str">
        <f ca="1">Rutas_Out!R5</f>
        <v>12:33</v>
      </c>
      <c r="O6" s="68" t="str">
        <f ca="1">Rutas_Out!S5</f>
        <v>20:40</v>
      </c>
      <c r="P6" s="68" t="str">
        <f ca="1">Rutas_Out!T5</f>
        <v>06:40</v>
      </c>
      <c r="Q6" s="99"/>
      <c r="R6" s="99"/>
      <c r="S6" s="99"/>
      <c r="T6" s="99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</row>
    <row r="7" spans="1:43" s="84" customFormat="1" x14ac:dyDescent="0.2">
      <c r="A7" s="64">
        <v>3</v>
      </c>
      <c r="B7" s="65" t="s">
        <v>1215</v>
      </c>
      <c r="C7" s="68" t="str">
        <f ca="1">Rutas_Out!G6</f>
        <v>Rutas_1</v>
      </c>
      <c r="D7" s="68" t="str">
        <f ca="1">Rutas_Out!H6</f>
        <v>Ruta 1_1</v>
      </c>
      <c r="E7" s="68">
        <f ca="1">Rutas_Out!I6</f>
        <v>41.628265399999997</v>
      </c>
      <c r="F7" s="68">
        <f ca="1">Rutas_Out!J6</f>
        <v>-0.88628390000000001</v>
      </c>
      <c r="G7" s="68"/>
      <c r="H7" s="68" t="str">
        <f ca="1">Rutas_Out!L6</f>
        <v xml:space="preserve">Avd. América </v>
      </c>
      <c r="I7" s="68" t="str">
        <f ca="1">Rutas_Out!M6</f>
        <v>Zaragoza</v>
      </c>
      <c r="J7" s="68" t="str">
        <f ca="1">Rutas_Out!N6</f>
        <v>Zaragoza, España</v>
      </c>
      <c r="K7" s="68" t="str">
        <f ca="1">Rutas_Out!O6</f>
        <v>Esq. Pontevedra - Pd. Bus</v>
      </c>
      <c r="L7" s="68" t="str">
        <f ca="1">Rutas_Out!P6</f>
        <v>Ida</v>
      </c>
      <c r="M7" s="68" t="str">
        <f ca="1">Rutas_Out!Q6</f>
        <v>04:45</v>
      </c>
      <c r="N7" s="68" t="str">
        <f ca="1">Rutas_Out!R6</f>
        <v>12:36</v>
      </c>
      <c r="O7" s="68" t="str">
        <f ca="1">Rutas_Out!S6</f>
        <v>20:43</v>
      </c>
      <c r="P7" s="68" t="str">
        <f ca="1">Rutas_Out!T6</f>
        <v>06:43</v>
      </c>
      <c r="Q7" s="99"/>
      <c r="R7" s="99"/>
      <c r="S7" s="99"/>
      <c r="T7" s="99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</row>
    <row r="8" spans="1:43" s="84" customFormat="1" x14ac:dyDescent="0.2">
      <c r="A8" s="64">
        <v>4</v>
      </c>
      <c r="B8" s="65" t="s">
        <v>1216</v>
      </c>
      <c r="C8" s="68" t="str">
        <f ca="1">Rutas_Out!G7</f>
        <v>Rutas_1</v>
      </c>
      <c r="D8" s="68" t="str">
        <f ca="1">Rutas_Out!H7</f>
        <v>Ruta 1_1</v>
      </c>
      <c r="E8" s="68">
        <f ca="1">Rutas_Out!I7</f>
        <v>41.635278300000003</v>
      </c>
      <c r="F8" s="68">
        <f ca="1">Rutas_Out!J7</f>
        <v>-0.88462909999999995</v>
      </c>
      <c r="G8" s="68"/>
      <c r="H8" s="68" t="str">
        <f ca="1">Rutas_Out!L7</f>
        <v xml:space="preserve">Pº Cuellar </v>
      </c>
      <c r="I8" s="68" t="str">
        <f ca="1">Rutas_Out!M7</f>
        <v>Zaragoza</v>
      </c>
      <c r="J8" s="68" t="str">
        <f ca="1">Rutas_Out!N7</f>
        <v>Zaragoza, España</v>
      </c>
      <c r="K8" s="68" t="str">
        <f ca="1">Rutas_Out!O7</f>
        <v>Esq. Vía San Fernando</v>
      </c>
      <c r="L8" s="68" t="str">
        <f ca="1">Rutas_Out!P7</f>
        <v>Ida</v>
      </c>
      <c r="M8" s="68" t="str">
        <f ca="1">Rutas_Out!Q7</f>
        <v>04:47</v>
      </c>
      <c r="N8" s="68" t="str">
        <f ca="1">Rutas_Out!R7</f>
        <v>12:38</v>
      </c>
      <c r="O8" s="68" t="str">
        <f ca="1">Rutas_Out!S7</f>
        <v>20:45</v>
      </c>
      <c r="P8" s="68" t="str">
        <f ca="1">Rutas_Out!T7</f>
        <v>06:45</v>
      </c>
      <c r="Q8" s="99"/>
      <c r="R8" s="99"/>
      <c r="S8" s="99"/>
      <c r="T8" s="99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</row>
    <row r="9" spans="1:43" s="84" customFormat="1" x14ac:dyDescent="0.2">
      <c r="A9" s="64">
        <v>5</v>
      </c>
      <c r="B9" s="65" t="s">
        <v>1169</v>
      </c>
      <c r="C9" s="68" t="str">
        <f ca="1">Rutas_Out!G8</f>
        <v>Rutas_1</v>
      </c>
      <c r="D9" s="68" t="str">
        <f ca="1">Rutas_Out!H8</f>
        <v>Ruta 1_1</v>
      </c>
      <c r="E9" s="68">
        <f ca="1">Rutas_Out!I8</f>
        <v>41.636372399999999</v>
      </c>
      <c r="F9" s="68">
        <f ca="1">Rutas_Out!J8</f>
        <v>-0.87839979999999995</v>
      </c>
      <c r="G9" s="68"/>
      <c r="H9" s="68" t="str">
        <f ca="1">Rutas_Out!L8</f>
        <v xml:space="preserve">Avd. San José  </v>
      </c>
      <c r="I9" s="68" t="str">
        <f ca="1">Rutas_Out!M8</f>
        <v>Zaragoza</v>
      </c>
      <c r="J9" s="68" t="str">
        <f ca="1">Rutas_Out!N8</f>
        <v>Zaragoza, España</v>
      </c>
      <c r="K9" s="68" t="str">
        <f ca="1">Rutas_Out!O8</f>
        <v>Esq. Bellavista - Pd. Bus</v>
      </c>
      <c r="L9" s="68" t="str">
        <f ca="1">Rutas_Out!P8</f>
        <v>Ida</v>
      </c>
      <c r="M9" s="68" t="str">
        <f ca="1">Rutas_Out!Q8</f>
        <v>04:49</v>
      </c>
      <c r="N9" s="68" t="str">
        <f ca="1">Rutas_Out!R8</f>
        <v>12:40</v>
      </c>
      <c r="O9" s="68" t="str">
        <f ca="1">Rutas_Out!S8</f>
        <v>20:47</v>
      </c>
      <c r="P9" s="68" t="str">
        <f ca="1">Rutas_Out!T8</f>
        <v>06:47</v>
      </c>
      <c r="Q9" s="99"/>
      <c r="R9" s="99"/>
      <c r="S9" s="99"/>
      <c r="T9" s="99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</row>
    <row r="10" spans="1:43" s="84" customFormat="1" x14ac:dyDescent="0.2">
      <c r="A10" s="64">
        <v>6</v>
      </c>
      <c r="B10" s="65" t="s">
        <v>1217</v>
      </c>
      <c r="C10" s="68" t="str">
        <f ca="1">Rutas_Out!G9</f>
        <v>Rutas_1</v>
      </c>
      <c r="D10" s="68" t="str">
        <f ca="1">Rutas_Out!H9</f>
        <v>Ruta 1_1</v>
      </c>
      <c r="E10" s="68">
        <f ca="1">Rutas_Out!I9</f>
        <v>41.6387</v>
      </c>
      <c r="F10" s="68">
        <f ca="1">Rutas_Out!J9</f>
        <v>-0.87914999999999999</v>
      </c>
      <c r="G10" s="68"/>
      <c r="H10" s="68" t="str">
        <f ca="1">Rutas_Out!L9</f>
        <v>Avenida Tenor Fleta nº 115-117</v>
      </c>
      <c r="I10" s="68" t="str">
        <f ca="1">Rutas_Out!M9</f>
        <v>Zaragoza</v>
      </c>
      <c r="J10" s="68" t="str">
        <f ca="1">Rutas_Out!N9</f>
        <v>Zaragoza, España</v>
      </c>
      <c r="K10" s="68">
        <f ca="1">Rutas_Out!O9</f>
        <v>0</v>
      </c>
      <c r="L10" s="68" t="str">
        <f ca="1">Rutas_Out!P9</f>
        <v>Ida</v>
      </c>
      <c r="M10" s="68" t="str">
        <f ca="1">Rutas_Out!Q9</f>
        <v>04:50</v>
      </c>
      <c r="N10" s="68" t="str">
        <f ca="1">Rutas_Out!R9</f>
        <v>12:41</v>
      </c>
      <c r="O10" s="68" t="str">
        <f ca="1">Rutas_Out!S9</f>
        <v>20:48</v>
      </c>
      <c r="P10" s="68" t="str">
        <f ca="1">Rutas_Out!T9</f>
        <v>06:48</v>
      </c>
      <c r="Q10" s="99"/>
      <c r="R10" s="99"/>
      <c r="S10" s="99"/>
      <c r="T10" s="99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</row>
    <row r="11" spans="1:43" s="84" customFormat="1" x14ac:dyDescent="0.2">
      <c r="A11" s="64">
        <v>7</v>
      </c>
      <c r="B11" s="65" t="s">
        <v>1218</v>
      </c>
      <c r="C11" s="68" t="str">
        <f ca="1">Rutas_Out!G10</f>
        <v>Rutas_1</v>
      </c>
      <c r="D11" s="68" t="str">
        <f ca="1">Rutas_Out!H10</f>
        <v>Ruta 1_1</v>
      </c>
      <c r="E11" s="68">
        <f ca="1">Rutas_Out!I10</f>
        <v>41.639085199999997</v>
      </c>
      <c r="F11" s="68">
        <f ca="1">Rutas_Out!J10</f>
        <v>-0.87397040000000004</v>
      </c>
      <c r="G11" s="68"/>
      <c r="H11" s="68" t="str">
        <f ca="1">Rutas_Out!L10</f>
        <v xml:space="preserve">Avd. Puente Virrey  </v>
      </c>
      <c r="I11" s="68" t="str">
        <f ca="1">Rutas_Out!M10</f>
        <v>Zaragoza</v>
      </c>
      <c r="J11" s="68" t="str">
        <f ca="1">Rutas_Out!N10</f>
        <v>Zaragoza, España</v>
      </c>
      <c r="K11" s="68" t="str">
        <f ca="1">Rutas_Out!O10</f>
        <v>Esq. Pablo Remacha - Pd. Bus</v>
      </c>
      <c r="L11" s="68" t="str">
        <f ca="1">Rutas_Out!P10</f>
        <v>Ida</v>
      </c>
      <c r="M11" s="68" t="str">
        <f ca="1">Rutas_Out!Q10</f>
        <v>04:51</v>
      </c>
      <c r="N11" s="68" t="str">
        <f ca="1">Rutas_Out!R10</f>
        <v>12:42</v>
      </c>
      <c r="O11" s="68" t="str">
        <f ca="1">Rutas_Out!S10</f>
        <v>20:49</v>
      </c>
      <c r="P11" s="68" t="str">
        <f ca="1">Rutas_Out!T10</f>
        <v>06:49</v>
      </c>
      <c r="Q11" s="99"/>
      <c r="R11" s="99"/>
      <c r="S11" s="99"/>
      <c r="T11" s="99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</row>
    <row r="12" spans="1:43" s="84" customFormat="1" x14ac:dyDescent="0.2">
      <c r="A12" s="64">
        <v>8</v>
      </c>
      <c r="B12" s="65" t="s">
        <v>1219</v>
      </c>
      <c r="C12" s="68" t="str">
        <f ca="1">Rutas_Out!G11</f>
        <v>Rutas_1</v>
      </c>
      <c r="D12" s="68" t="str">
        <f ca="1">Rutas_Out!H11</f>
        <v>Ruta 1_1</v>
      </c>
      <c r="E12" s="68">
        <f ca="1">Rutas_Out!I11</f>
        <v>41.642549299999999</v>
      </c>
      <c r="F12" s="68">
        <f ca="1">Rutas_Out!J11</f>
        <v>-0.87307480000000004</v>
      </c>
      <c r="G12" s="68"/>
      <c r="H12" s="68" t="str">
        <f ca="1">Rutas_Out!L11</f>
        <v xml:space="preserve">Avd. San José  </v>
      </c>
      <c r="I12" s="68" t="str">
        <f ca="1">Rutas_Out!M11</f>
        <v>Zaragoza</v>
      </c>
      <c r="J12" s="68" t="str">
        <f ca="1">Rutas_Out!N11</f>
        <v>Zaragoza, España</v>
      </c>
      <c r="K12" s="68" t="str">
        <f ca="1">Rutas_Out!O11</f>
        <v>Esq. Privilegio de la Unión</v>
      </c>
      <c r="L12" s="68" t="str">
        <f ca="1">Rutas_Out!P11</f>
        <v>Ida</v>
      </c>
      <c r="M12" s="68" t="str">
        <f ca="1">Rutas_Out!Q11</f>
        <v>04:52</v>
      </c>
      <c r="N12" s="68" t="str">
        <f ca="1">Rutas_Out!R11</f>
        <v>12:43</v>
      </c>
      <c r="O12" s="68" t="str">
        <f ca="1">Rutas_Out!S11</f>
        <v>20:50</v>
      </c>
      <c r="P12" s="68" t="str">
        <f ca="1">Rutas_Out!T11</f>
        <v>06:50</v>
      </c>
      <c r="Q12" s="99"/>
      <c r="R12" s="99"/>
      <c r="S12" s="99"/>
      <c r="T12" s="99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</row>
    <row r="13" spans="1:43" s="84" customFormat="1" x14ac:dyDescent="0.2">
      <c r="A13" s="64">
        <v>9</v>
      </c>
      <c r="B13" s="65" t="s">
        <v>1220</v>
      </c>
      <c r="C13" s="68" t="str">
        <f ca="1">Rutas_Out!G12</f>
        <v>Rutas_1</v>
      </c>
      <c r="D13" s="68" t="str">
        <f ca="1">Rutas_Out!H12</f>
        <v>Ruta 1_1</v>
      </c>
      <c r="E13" s="68">
        <f ca="1">Rutas_Out!I12</f>
        <v>41.646481000000001</v>
      </c>
      <c r="F13" s="68">
        <f ca="1">Rutas_Out!J12</f>
        <v>-0.88755300000000004</v>
      </c>
      <c r="G13" s="68"/>
      <c r="H13" s="68" t="str">
        <f ca="1">Rutas_Out!L12</f>
        <v>Avd. San José nº 7</v>
      </c>
      <c r="I13" s="68" t="str">
        <f ca="1">Rutas_Out!M12</f>
        <v>Zaragoza</v>
      </c>
      <c r="J13" s="68" t="str">
        <f ca="1">Rutas_Out!N12</f>
        <v>Zaragoza, España</v>
      </c>
      <c r="K13" s="68">
        <f ca="1">Rutas_Out!O12</f>
        <v>0</v>
      </c>
      <c r="L13" s="68" t="str">
        <f ca="1">Rutas_Out!P12</f>
        <v>Ida</v>
      </c>
      <c r="M13" s="68" t="str">
        <f ca="1">Rutas_Out!Q12</f>
        <v>04:53</v>
      </c>
      <c r="N13" s="68" t="str">
        <f ca="1">Rutas_Out!R12</f>
        <v>12:44</v>
      </c>
      <c r="O13" s="68" t="str">
        <f ca="1">Rutas_Out!S12</f>
        <v>20:51</v>
      </c>
      <c r="P13" s="68" t="str">
        <f ca="1">Rutas_Out!T12</f>
        <v>06:51</v>
      </c>
      <c r="Q13" s="99"/>
      <c r="R13" s="99"/>
      <c r="S13" s="99"/>
      <c r="T13" s="99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</row>
    <row r="14" spans="1:43" s="84" customFormat="1" x14ac:dyDescent="0.2">
      <c r="A14" s="64">
        <v>10</v>
      </c>
      <c r="B14" s="65" t="s">
        <v>1221</v>
      </c>
      <c r="C14" s="68" t="str">
        <f ca="1">Rutas_Out!G13</f>
        <v>Rutas_1</v>
      </c>
      <c r="D14" s="68" t="str">
        <f ca="1">Rutas_Out!H13</f>
        <v>Ruta 1_1</v>
      </c>
      <c r="E14" s="68">
        <f ca="1">Rutas_Out!I13</f>
        <v>41.647160999999997</v>
      </c>
      <c r="F14" s="68">
        <f ca="1">Rutas_Out!J13</f>
        <v>-0.87427809999999995</v>
      </c>
      <c r="G14" s="68"/>
      <c r="H14" s="68" t="str">
        <f ca="1">Rutas_Out!L13</f>
        <v>Camino Las Torres nº 3</v>
      </c>
      <c r="I14" s="68" t="str">
        <f ca="1">Rutas_Out!M13</f>
        <v>Zaragoza</v>
      </c>
      <c r="J14" s="68" t="str">
        <f ca="1">Rutas_Out!N13</f>
        <v>Zaragoza, España</v>
      </c>
      <c r="K14" s="68">
        <f ca="1">Rutas_Out!O13</f>
        <v>0</v>
      </c>
      <c r="L14" s="68" t="str">
        <f ca="1">Rutas_Out!P13</f>
        <v>Ida</v>
      </c>
      <c r="M14" s="68" t="str">
        <f ca="1">Rutas_Out!Q13</f>
        <v>04:54</v>
      </c>
      <c r="N14" s="68" t="str">
        <f ca="1">Rutas_Out!R13</f>
        <v>12:45</v>
      </c>
      <c r="O14" s="68" t="str">
        <f ca="1">Rutas_Out!S13</f>
        <v>20:52</v>
      </c>
      <c r="P14" s="68" t="str">
        <f ca="1">Rutas_Out!T13</f>
        <v>06:52</v>
      </c>
      <c r="Q14" s="99"/>
      <c r="R14" s="99"/>
      <c r="S14" s="99"/>
      <c r="T14" s="99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</row>
    <row r="15" spans="1:43" s="84" customFormat="1" x14ac:dyDescent="0.2">
      <c r="A15" s="64">
        <v>11</v>
      </c>
      <c r="B15" s="65" t="s">
        <v>1222</v>
      </c>
      <c r="C15" s="68" t="str">
        <f ca="1">Rutas_Out!G14</f>
        <v>Rutas_1</v>
      </c>
      <c r="D15" s="68" t="str">
        <f ca="1">Rutas_Out!H14</f>
        <v>Ruta 1_1</v>
      </c>
      <c r="E15" s="68">
        <f ca="1">Rutas_Out!I14</f>
        <v>41.648307000000003</v>
      </c>
      <c r="F15" s="68">
        <f ca="1">Rutas_Out!J14</f>
        <v>-0.86834230000000001</v>
      </c>
      <c r="G15" s="68"/>
      <c r="H15" s="68" t="str">
        <f ca="1">Rutas_Out!L14</f>
        <v xml:space="preserve">Camino Las Torres  </v>
      </c>
      <c r="I15" s="68" t="str">
        <f ca="1">Rutas_Out!M14</f>
        <v>Zaragoza</v>
      </c>
      <c r="J15" s="68" t="str">
        <f ca="1">Rutas_Out!N14</f>
        <v>Zaragoza, España</v>
      </c>
      <c r="K15" s="68" t="str">
        <f ca="1">Rutas_Out!O14</f>
        <v>Frente Gasolinera - Pd. Bus</v>
      </c>
      <c r="L15" s="68" t="str">
        <f ca="1">Rutas_Out!P14</f>
        <v>Ida</v>
      </c>
      <c r="M15" s="68" t="str">
        <f ca="1">Rutas_Out!Q14</f>
        <v>04:55</v>
      </c>
      <c r="N15" s="68" t="str">
        <f ca="1">Rutas_Out!R14</f>
        <v>12:46</v>
      </c>
      <c r="O15" s="68" t="str">
        <f ca="1">Rutas_Out!S14</f>
        <v>20:53</v>
      </c>
      <c r="P15" s="68" t="str">
        <f ca="1">Rutas_Out!T14</f>
        <v>06:53</v>
      </c>
      <c r="Q15" s="99"/>
      <c r="R15" s="99"/>
      <c r="S15" s="99"/>
      <c r="T15" s="99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</row>
    <row r="16" spans="1:43" s="84" customFormat="1" x14ac:dyDescent="0.2">
      <c r="A16" s="64">
        <v>12</v>
      </c>
      <c r="B16" s="65" t="s">
        <v>1223</v>
      </c>
      <c r="C16" s="68" t="str">
        <f ca="1">Rutas_Out!G15</f>
        <v>Rutas_1</v>
      </c>
      <c r="D16" s="68" t="str">
        <f ca="1">Rutas_Out!H15</f>
        <v>Ruta 1_1</v>
      </c>
      <c r="E16" s="68">
        <f ca="1">Rutas_Out!I15</f>
        <v>41.6577603</v>
      </c>
      <c r="F16" s="68">
        <f ca="1">Rutas_Out!J15</f>
        <v>-0.860869</v>
      </c>
      <c r="G16" s="68"/>
      <c r="H16" s="68" t="str">
        <f ca="1">Rutas_Out!L15</f>
        <v xml:space="preserve">Marqués de la Cadena  </v>
      </c>
      <c r="I16" s="68" t="str">
        <f ca="1">Rutas_Out!M15</f>
        <v>Zaragoza</v>
      </c>
      <c r="J16" s="68" t="str">
        <f ca="1">Rutas_Out!N15</f>
        <v>Zaragoza, España</v>
      </c>
      <c r="K16" s="68" t="str">
        <f ca="1">Rutas_Out!O15</f>
        <v>Esq. Velilla de Ebro - Piscinas -Pd. Bus</v>
      </c>
      <c r="L16" s="68" t="str">
        <f ca="1">Rutas_Out!P15</f>
        <v>Ida</v>
      </c>
      <c r="M16" s="68" t="str">
        <f ca="1">Rutas_Out!Q15</f>
        <v>04:56</v>
      </c>
      <c r="N16" s="68" t="str">
        <f ca="1">Rutas_Out!R15</f>
        <v>12:47</v>
      </c>
      <c r="O16" s="68" t="str">
        <f ca="1">Rutas_Out!S15</f>
        <v>20:54</v>
      </c>
      <c r="P16" s="68" t="str">
        <f ca="1">Rutas_Out!T15</f>
        <v>06:54</v>
      </c>
      <c r="Q16" s="99"/>
      <c r="R16" s="99"/>
      <c r="S16" s="99"/>
      <c r="T16" s="99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</row>
    <row r="17" spans="1:43" s="84" customFormat="1" x14ac:dyDescent="0.2">
      <c r="A17" s="64">
        <v>13</v>
      </c>
      <c r="B17" s="65" t="s">
        <v>1224</v>
      </c>
      <c r="C17" s="68" t="str">
        <f ca="1">Rutas_Out!G16</f>
        <v>Rutas_1</v>
      </c>
      <c r="D17" s="68" t="str">
        <f ca="1">Rutas_Out!H16</f>
        <v>Ruta 1_1</v>
      </c>
      <c r="E17" s="68">
        <f ca="1">Rutas_Out!I16</f>
        <v>41.660627900000001</v>
      </c>
      <c r="F17" s="68">
        <f ca="1">Rutas_Out!J16</f>
        <v>-0.86385869999999998</v>
      </c>
      <c r="G17" s="68"/>
      <c r="H17" s="68" t="str">
        <f ca="1">Rutas_Out!L16</f>
        <v xml:space="preserve">Marqués de la Cadena  </v>
      </c>
      <c r="I17" s="68" t="str">
        <f ca="1">Rutas_Out!M16</f>
        <v>Zaragoza</v>
      </c>
      <c r="J17" s="68" t="str">
        <f ca="1">Rutas_Out!N16</f>
        <v>Zaragoza, España</v>
      </c>
      <c r="K17" s="68" t="str">
        <f ca="1">Rutas_Out!O16</f>
        <v>Esq. Molino de las Armas</v>
      </c>
      <c r="L17" s="68" t="str">
        <f ca="1">Rutas_Out!P16</f>
        <v>Ida</v>
      </c>
      <c r="M17" s="68" t="str">
        <f ca="1">Rutas_Out!Q16</f>
        <v>04:57</v>
      </c>
      <c r="N17" s="68" t="str">
        <f ca="1">Rutas_Out!R16</f>
        <v>12:48</v>
      </c>
      <c r="O17" s="68" t="str">
        <f ca="1">Rutas_Out!S16</f>
        <v>20:55</v>
      </c>
      <c r="P17" s="68" t="str">
        <f ca="1">Rutas_Out!T16</f>
        <v>06:55</v>
      </c>
      <c r="Q17" s="99"/>
      <c r="R17" s="99"/>
      <c r="S17" s="99"/>
      <c r="T17" s="99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</row>
    <row r="18" spans="1:43" s="84" customFormat="1" x14ac:dyDescent="0.2">
      <c r="A18" s="64">
        <v>14</v>
      </c>
      <c r="B18" s="65" t="s">
        <v>1225</v>
      </c>
      <c r="C18" s="68" t="str">
        <f ca="1">Rutas_Out!G17</f>
        <v>Rutas_1</v>
      </c>
      <c r="D18" s="68" t="str">
        <f ca="1">Rutas_Out!H17</f>
        <v>Ruta 1_1</v>
      </c>
      <c r="E18" s="68">
        <f ca="1">Rutas_Out!I17</f>
        <v>41.666623000000001</v>
      </c>
      <c r="F18" s="68">
        <f ca="1">Rutas_Out!J17</f>
        <v>-0.87486399999999998</v>
      </c>
      <c r="G18" s="68"/>
      <c r="H18" s="68" t="str">
        <f ca="1">Rutas_Out!L17</f>
        <v xml:space="preserve">Valle de Broto  </v>
      </c>
      <c r="I18" s="68" t="str">
        <f ca="1">Rutas_Out!M17</f>
        <v>Zaragoza</v>
      </c>
      <c r="J18" s="68" t="str">
        <f ca="1">Rutas_Out!N17</f>
        <v>Zaragoza, España</v>
      </c>
      <c r="K18" s="68" t="str">
        <f ca="1">Rutas_Out!O17</f>
        <v>Esq. Valle Pineta - Bar Sango 2</v>
      </c>
      <c r="L18" s="68" t="str">
        <f ca="1">Rutas_Out!P17</f>
        <v>Ida</v>
      </c>
      <c r="M18" s="68" t="str">
        <f ca="1">Rutas_Out!Q17</f>
        <v>04:58</v>
      </c>
      <c r="N18" s="68" t="str">
        <f ca="1">Rutas_Out!R17</f>
        <v>12:51</v>
      </c>
      <c r="O18" s="68" t="str">
        <f ca="1">Rutas_Out!S17</f>
        <v>20:57</v>
      </c>
      <c r="P18" s="68" t="str">
        <f ca="1">Rutas_Out!T17</f>
        <v>06:57</v>
      </c>
      <c r="Q18" s="99"/>
      <c r="R18" s="99"/>
      <c r="S18" s="99"/>
      <c r="T18" s="99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</row>
    <row r="19" spans="1:43" s="84" customFormat="1" x14ac:dyDescent="0.2">
      <c r="A19" s="64"/>
      <c r="B19" s="101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</row>
    <row r="20" spans="1:43" s="84" customFormat="1" x14ac:dyDescent="0.2">
      <c r="A20" s="64"/>
      <c r="B20" s="101"/>
      <c r="C20" s="99"/>
      <c r="D20" s="99"/>
      <c r="E20" s="99"/>
      <c r="F20" s="99"/>
      <c r="G20" s="99"/>
      <c r="H20" s="99"/>
      <c r="I20" s="99">
        <f ca="1">+I20:AF20</f>
        <v>0</v>
      </c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</row>
    <row r="21" spans="1:43" s="84" customFormat="1" x14ac:dyDescent="0.2">
      <c r="A21" s="64"/>
      <c r="B21" s="101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</row>
    <row r="22" spans="1:43" s="84" customFormat="1" x14ac:dyDescent="0.2">
      <c r="A22" s="64"/>
      <c r="B22" s="101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</row>
    <row r="23" spans="1:43" s="84" customFormat="1" x14ac:dyDescent="0.2">
      <c r="A23" s="64"/>
      <c r="B23" s="101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</row>
    <row r="24" spans="1:43" s="84" customFormat="1" x14ac:dyDescent="0.2">
      <c r="A24" s="64"/>
      <c r="B24" s="101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</row>
    <row r="25" spans="1:43" s="85" customFormat="1" x14ac:dyDescent="0.2">
      <c r="A25" s="64"/>
      <c r="B25" s="101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</row>
    <row r="26" spans="1:43" s="85" customFormat="1" x14ac:dyDescent="0.2">
      <c r="A26" s="64"/>
      <c r="B26" s="101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</row>
    <row r="27" spans="1:43" s="85" customFormat="1" x14ac:dyDescent="0.2">
      <c r="A27" s="64"/>
      <c r="B27" s="101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</row>
    <row r="28" spans="1:43" s="85" customFormat="1" x14ac:dyDescent="0.2">
      <c r="A28" s="64"/>
      <c r="B28" s="101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</row>
    <row r="29" spans="1:43" s="85" customFormat="1" x14ac:dyDescent="0.2">
      <c r="A29" s="64"/>
      <c r="B29" s="101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</row>
    <row r="30" spans="1:43" s="85" customFormat="1" x14ac:dyDescent="0.2">
      <c r="A30" s="64"/>
      <c r="B30" s="101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</row>
    <row r="31" spans="1:43" s="85" customFormat="1" x14ac:dyDescent="0.2">
      <c r="A31" s="64"/>
      <c r="B31" s="101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  <c r="P31" s="99"/>
      <c r="Q31" s="99"/>
      <c r="R31" s="99"/>
      <c r="S31" s="99"/>
      <c r="T31" s="99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</row>
    <row r="32" spans="1:43" s="85" customFormat="1" x14ac:dyDescent="0.2">
      <c r="A32" s="64"/>
      <c r="B32" s="101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</row>
    <row r="33" spans="1:43" s="85" customFormat="1" x14ac:dyDescent="0.2">
      <c r="A33" s="64"/>
      <c r="B33" s="101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</row>
    <row r="34" spans="1:43" s="85" customFormat="1" x14ac:dyDescent="0.2">
      <c r="A34" s="64"/>
      <c r="B34" s="101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</row>
    <row r="35" spans="1:43" s="85" customFormat="1" x14ac:dyDescent="0.2">
      <c r="A35" s="64"/>
      <c r="B35" s="101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0"/>
      <c r="AL35" s="100"/>
      <c r="AM35" s="100"/>
      <c r="AN35" s="100"/>
      <c r="AO35" s="100"/>
      <c r="AP35" s="100"/>
      <c r="AQ35" s="100"/>
    </row>
    <row r="36" spans="1:43" s="85" customFormat="1" x14ac:dyDescent="0.2">
      <c r="A36" s="64"/>
      <c r="B36" s="101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</row>
    <row r="37" spans="1:43" s="85" customFormat="1" x14ac:dyDescent="0.2">
      <c r="A37" s="64"/>
      <c r="B37" s="101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100"/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</row>
    <row r="38" spans="1:43" s="85" customFormat="1" x14ac:dyDescent="0.2">
      <c r="A38" s="64"/>
      <c r="B38" s="101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</row>
    <row r="39" spans="1:43" s="85" customFormat="1" x14ac:dyDescent="0.2">
      <c r="A39" s="64"/>
      <c r="B39" s="101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100"/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</row>
    <row r="40" spans="1:43" s="85" customFormat="1" x14ac:dyDescent="0.2">
      <c r="A40" s="64"/>
      <c r="B40" s="101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</row>
    <row r="41" spans="1:43" s="87" customFormat="1" x14ac:dyDescent="0.2">
      <c r="A41" s="64"/>
      <c r="B41" s="101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</row>
    <row r="42" spans="1:43" s="87" customFormat="1" x14ac:dyDescent="0.2">
      <c r="A42" s="64"/>
      <c r="B42" s="101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</row>
    <row r="43" spans="1:43" s="87" customFormat="1" x14ac:dyDescent="0.2">
      <c r="A43" s="64"/>
      <c r="B43" s="101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</row>
    <row r="44" spans="1:43" s="87" customFormat="1" x14ac:dyDescent="0.2">
      <c r="A44" s="64"/>
      <c r="B44" s="101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</row>
    <row r="45" spans="1:43" s="87" customFormat="1" x14ac:dyDescent="0.2">
      <c r="A45" s="64"/>
      <c r="B45" s="101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</row>
    <row r="46" spans="1:43" s="87" customFormat="1" x14ac:dyDescent="0.2">
      <c r="A46" s="64"/>
      <c r="B46" s="101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</row>
    <row r="47" spans="1:43" s="88" customFormat="1" x14ac:dyDescent="0.2">
      <c r="A47" s="64"/>
      <c r="B47" s="101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100"/>
      <c r="V47" s="100"/>
      <c r="W47" s="100"/>
      <c r="X47" s="100"/>
      <c r="Y47" s="100"/>
      <c r="Z47" s="100"/>
      <c r="AA47" s="100"/>
      <c r="AB47" s="100"/>
      <c r="AC47" s="100"/>
      <c r="AD47" s="100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</row>
    <row r="48" spans="1:43" s="88" customFormat="1" x14ac:dyDescent="0.2">
      <c r="A48" s="64"/>
      <c r="B48" s="101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</row>
    <row r="49" spans="1:43" s="88" customFormat="1" x14ac:dyDescent="0.2">
      <c r="A49" s="64"/>
      <c r="B49" s="101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100"/>
      <c r="V49" s="100"/>
      <c r="W49" s="100"/>
      <c r="X49" s="100"/>
      <c r="Y49" s="100"/>
      <c r="Z49" s="100"/>
      <c r="AA49" s="100"/>
      <c r="AB49" s="100"/>
      <c r="AC49" s="100"/>
      <c r="AD49" s="100"/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</row>
    <row r="50" spans="1:43" s="89" customFormat="1" x14ac:dyDescent="0.2">
      <c r="A50" s="64"/>
      <c r="B50" s="101"/>
      <c r="C50" s="99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100"/>
      <c r="V50" s="100"/>
      <c r="W50" s="100"/>
      <c r="X50" s="100"/>
      <c r="Y50" s="100"/>
      <c r="Z50" s="100"/>
      <c r="AA50" s="100"/>
      <c r="AB50" s="100"/>
      <c r="AC50" s="100"/>
      <c r="AD50" s="100"/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</row>
    <row r="51" spans="1:43" s="90" customFormat="1" x14ac:dyDescent="0.2">
      <c r="A51" s="64"/>
      <c r="B51" s="101"/>
      <c r="C51" s="99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100"/>
      <c r="V51" s="100"/>
      <c r="W51" s="100"/>
      <c r="X51" s="100"/>
      <c r="Y51" s="100"/>
      <c r="Z51" s="100"/>
      <c r="AA51" s="100"/>
      <c r="AB51" s="100"/>
      <c r="AC51" s="100"/>
      <c r="AD51" s="100"/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</row>
    <row r="52" spans="1:43" s="91" customFormat="1" x14ac:dyDescent="0.2">
      <c r="A52" s="64"/>
      <c r="B52" s="101"/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</row>
    <row r="53" spans="1:43" s="92" customFormat="1" x14ac:dyDescent="0.2">
      <c r="A53" s="64"/>
      <c r="B53" s="101"/>
      <c r="C53" s="99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/>
      <c r="Q53" s="99"/>
      <c r="R53" s="99"/>
      <c r="S53" s="99"/>
      <c r="T53" s="99"/>
      <c r="U53" s="100"/>
      <c r="V53" s="100"/>
      <c r="W53" s="100"/>
      <c r="X53" s="100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</row>
    <row r="54" spans="1:43" s="91" customFormat="1" x14ac:dyDescent="0.2">
      <c r="A54" s="64"/>
      <c r="B54" s="101"/>
      <c r="C54" s="99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100"/>
      <c r="V54" s="100"/>
      <c r="W54" s="100"/>
      <c r="X54" s="100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</row>
    <row r="55" spans="1:43" s="92" customFormat="1" x14ac:dyDescent="0.2">
      <c r="A55" s="64"/>
      <c r="B55" s="101"/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9"/>
      <c r="O55" s="99"/>
      <c r="P55" s="99"/>
      <c r="Q55" s="99"/>
      <c r="R55" s="99"/>
      <c r="S55" s="99"/>
      <c r="T55" s="99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</row>
    <row r="56" spans="1:43" s="91" customFormat="1" x14ac:dyDescent="0.2">
      <c r="A56" s="64"/>
      <c r="B56" s="101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99"/>
      <c r="P56" s="99"/>
      <c r="Q56" s="99"/>
      <c r="R56" s="99"/>
      <c r="S56" s="99"/>
      <c r="T56" s="99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</row>
    <row r="57" spans="1:43" s="92" customFormat="1" x14ac:dyDescent="0.2">
      <c r="A57" s="64"/>
      <c r="B57" s="101"/>
      <c r="C57" s="99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9"/>
      <c r="O57" s="99"/>
      <c r="P57" s="99"/>
      <c r="Q57" s="99"/>
      <c r="R57" s="99"/>
      <c r="S57" s="99"/>
      <c r="T57" s="99"/>
      <c r="U57" s="100"/>
      <c r="V57" s="100"/>
      <c r="W57" s="100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</row>
    <row r="58" spans="1:43" s="91" customFormat="1" x14ac:dyDescent="0.2">
      <c r="A58" s="64"/>
      <c r="B58" s="101"/>
      <c r="C58" s="99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99"/>
      <c r="P58" s="99"/>
      <c r="Q58" s="99"/>
      <c r="R58" s="99"/>
      <c r="S58" s="99"/>
      <c r="T58" s="99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</row>
    <row r="59" spans="1:43" s="92" customFormat="1" x14ac:dyDescent="0.2">
      <c r="A59" s="64"/>
      <c r="B59" s="101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99"/>
      <c r="O59" s="99"/>
      <c r="P59" s="99"/>
      <c r="Q59" s="99"/>
      <c r="R59" s="99"/>
      <c r="S59" s="99"/>
      <c r="T59" s="99"/>
      <c r="U59" s="100"/>
      <c r="V59" s="100"/>
      <c r="W59" s="100"/>
      <c r="X59" s="100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</row>
    <row r="60" spans="1:43" s="91" customFormat="1" x14ac:dyDescent="0.2">
      <c r="A60" s="64"/>
      <c r="B60" s="101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</row>
    <row r="61" spans="1:43" s="92" customFormat="1" x14ac:dyDescent="0.2">
      <c r="A61" s="64"/>
      <c r="B61" s="101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99"/>
      <c r="P61" s="99"/>
      <c r="Q61" s="99"/>
      <c r="R61" s="99"/>
      <c r="S61" s="99"/>
      <c r="T61" s="99"/>
      <c r="U61" s="100"/>
      <c r="V61" s="100"/>
      <c r="W61" s="100"/>
      <c r="X61" s="100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</row>
    <row r="62" spans="1:43" s="91" customFormat="1" x14ac:dyDescent="0.2">
      <c r="A62" s="64"/>
      <c r="B62" s="101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99"/>
      <c r="P62" s="99"/>
      <c r="Q62" s="99"/>
      <c r="R62" s="99"/>
      <c r="S62" s="99"/>
      <c r="T62" s="99"/>
      <c r="U62" s="100"/>
      <c r="V62" s="100"/>
      <c r="W62" s="100"/>
      <c r="X62" s="100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  <c r="AJ62" s="100"/>
      <c r="AK62" s="100"/>
      <c r="AL62" s="100"/>
      <c r="AM62" s="100"/>
      <c r="AN62" s="100"/>
      <c r="AO62" s="100"/>
      <c r="AP62" s="100"/>
      <c r="AQ62" s="100"/>
    </row>
    <row r="63" spans="1:43" s="92" customFormat="1" x14ac:dyDescent="0.2">
      <c r="A63" s="64"/>
      <c r="B63" s="101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</row>
    <row r="64" spans="1:43" s="91" customFormat="1" x14ac:dyDescent="0.2">
      <c r="A64" s="64"/>
      <c r="B64" s="101"/>
      <c r="C64" s="99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9"/>
      <c r="Q64" s="99"/>
      <c r="R64" s="99"/>
      <c r="S64" s="99"/>
      <c r="T64" s="99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</row>
    <row r="65" spans="1:43" s="92" customFormat="1" x14ac:dyDescent="0.2">
      <c r="A65" s="64"/>
      <c r="B65" s="101"/>
      <c r="C65" s="99"/>
      <c r="D65" s="99"/>
      <c r="E65" s="99"/>
      <c r="F65" s="99"/>
      <c r="G65" s="99"/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</row>
    <row r="66" spans="1:43" s="91" customFormat="1" x14ac:dyDescent="0.2">
      <c r="A66" s="64"/>
      <c r="B66" s="101"/>
      <c r="C66" s="99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99"/>
      <c r="P66" s="99"/>
      <c r="Q66" s="99"/>
      <c r="R66" s="99"/>
      <c r="S66" s="99"/>
      <c r="T66" s="99"/>
      <c r="U66" s="100"/>
      <c r="V66" s="100"/>
      <c r="W66" s="100"/>
      <c r="X66" s="100"/>
      <c r="Y66" s="100"/>
      <c r="Z66" s="100"/>
      <c r="AA66" s="100"/>
      <c r="AB66" s="100"/>
      <c r="AC66" s="100"/>
      <c r="AD66" s="100"/>
      <c r="AE66" s="100"/>
      <c r="AF66" s="100"/>
      <c r="AG66" s="100"/>
      <c r="AH66" s="100"/>
      <c r="AI66" s="100"/>
      <c r="AJ66" s="100"/>
      <c r="AK66" s="100"/>
      <c r="AL66" s="100"/>
      <c r="AM66" s="100"/>
      <c r="AN66" s="100"/>
      <c r="AO66" s="100"/>
      <c r="AP66" s="100"/>
      <c r="AQ66" s="100"/>
    </row>
    <row r="67" spans="1:43" s="92" customFormat="1" x14ac:dyDescent="0.2">
      <c r="A67" s="64"/>
      <c r="B67" s="101"/>
      <c r="C67" s="99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100"/>
      <c r="V67" s="100"/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</row>
    <row r="68" spans="1:43" s="91" customFormat="1" x14ac:dyDescent="0.2">
      <c r="A68" s="64"/>
      <c r="B68" s="101"/>
      <c r="C68" s="99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100"/>
      <c r="V68" s="100"/>
      <c r="W68" s="100"/>
      <c r="X68" s="100"/>
      <c r="Y68" s="100"/>
      <c r="Z68" s="100"/>
      <c r="AA68" s="100"/>
      <c r="AB68" s="100"/>
      <c r="AC68" s="100"/>
      <c r="AD68" s="100"/>
      <c r="AE68" s="100"/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</row>
    <row r="69" spans="1:43" s="92" customFormat="1" x14ac:dyDescent="0.2">
      <c r="A69" s="64"/>
      <c r="B69" s="101"/>
      <c r="C69" s="99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</row>
    <row r="70" spans="1:43" s="91" customFormat="1" x14ac:dyDescent="0.2">
      <c r="A70" s="64"/>
      <c r="B70" s="101"/>
      <c r="C70" s="99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</row>
    <row r="71" spans="1:43" s="92" customFormat="1" x14ac:dyDescent="0.2">
      <c r="A71" s="64"/>
      <c r="B71" s="101"/>
      <c r="C71" s="99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100"/>
      <c r="V71" s="100"/>
      <c r="W71" s="100"/>
      <c r="X71" s="100"/>
      <c r="Y71" s="100"/>
      <c r="Z71" s="100"/>
      <c r="AA71" s="100"/>
      <c r="AB71" s="100"/>
      <c r="AC71" s="100"/>
      <c r="AD71" s="100"/>
      <c r="AE71" s="100"/>
      <c r="AF71" s="100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</row>
    <row r="72" spans="1:43" x14ac:dyDescent="0.2">
      <c r="A72" s="64"/>
      <c r="B72" s="101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</row>
    <row r="73" spans="1:43" x14ac:dyDescent="0.2">
      <c r="A73" s="64"/>
      <c r="B73" s="101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</row>
    <row r="74" spans="1:43" x14ac:dyDescent="0.2">
      <c r="A74" s="64"/>
      <c r="B74" s="101"/>
      <c r="C74" s="99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</row>
    <row r="75" spans="1:43" x14ac:dyDescent="0.2">
      <c r="A75" s="64"/>
      <c r="B75" s="101"/>
      <c r="C75" s="99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99"/>
      <c r="P75" s="99"/>
      <c r="Q75" s="99"/>
      <c r="R75" s="99"/>
      <c r="S75" s="99"/>
      <c r="T75" s="99"/>
    </row>
    <row r="76" spans="1:43" x14ac:dyDescent="0.2">
      <c r="A76" s="64"/>
      <c r="B76" s="101"/>
      <c r="C76" s="99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</row>
    <row r="77" spans="1:43" x14ac:dyDescent="0.2">
      <c r="A77" s="64"/>
      <c r="B77" s="101"/>
      <c r="C77" s="99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9"/>
      <c r="O77" s="99"/>
      <c r="P77" s="99"/>
      <c r="Q77" s="99"/>
      <c r="R77" s="99"/>
      <c r="S77" s="99"/>
      <c r="T77" s="99"/>
    </row>
    <row r="78" spans="1:43" x14ac:dyDescent="0.2">
      <c r="A78" s="64"/>
      <c r="B78" s="101"/>
      <c r="C78" s="99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</row>
    <row r="79" spans="1:43" x14ac:dyDescent="0.2">
      <c r="A79" s="64"/>
      <c r="B79" s="101"/>
      <c r="C79" s="99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9"/>
      <c r="O79" s="99"/>
      <c r="P79" s="99"/>
      <c r="Q79" s="99"/>
      <c r="R79" s="99"/>
      <c r="S79" s="99"/>
      <c r="T79" s="99"/>
    </row>
    <row r="80" spans="1:43" x14ac:dyDescent="0.2">
      <c r="A80" s="64"/>
      <c r="B80" s="101"/>
      <c r="C80" s="99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</row>
    <row r="81" spans="1:20" x14ac:dyDescent="0.2">
      <c r="A81" s="64"/>
      <c r="B81" s="101"/>
      <c r="C81" s="99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9"/>
      <c r="O81" s="99"/>
      <c r="P81" s="99"/>
      <c r="Q81" s="99"/>
      <c r="R81" s="99"/>
      <c r="S81" s="99"/>
      <c r="T81" s="99"/>
    </row>
    <row r="82" spans="1:20" x14ac:dyDescent="0.2">
      <c r="A82" s="64"/>
      <c r="B82" s="101"/>
      <c r="C82" s="99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</row>
    <row r="83" spans="1:20" x14ac:dyDescent="0.2">
      <c r="A83" s="64"/>
      <c r="B83" s="101"/>
      <c r="C83" s="99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9"/>
      <c r="O83" s="99"/>
      <c r="P83" s="99"/>
      <c r="Q83" s="99"/>
      <c r="R83" s="99"/>
      <c r="S83" s="99"/>
      <c r="T83" s="99"/>
    </row>
    <row r="84" spans="1:20" x14ac:dyDescent="0.2">
      <c r="A84" s="64"/>
      <c r="B84" s="101"/>
      <c r="C84" s="99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</row>
    <row r="85" spans="1:20" x14ac:dyDescent="0.2">
      <c r="A85" s="64"/>
      <c r="B85" s="101"/>
      <c r="C85" s="99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9"/>
      <c r="O85" s="99"/>
      <c r="P85" s="99"/>
      <c r="Q85" s="99"/>
      <c r="R85" s="99"/>
      <c r="S85" s="99"/>
      <c r="T85" s="99"/>
    </row>
    <row r="86" spans="1:20" x14ac:dyDescent="0.2">
      <c r="A86" s="64"/>
      <c r="B86" s="101"/>
      <c r="C86" s="99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</row>
    <row r="87" spans="1:20" x14ac:dyDescent="0.2">
      <c r="A87" s="64"/>
      <c r="B87" s="101"/>
      <c r="C87" s="99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  <c r="R87" s="99"/>
      <c r="S87" s="99"/>
      <c r="T87" s="99"/>
    </row>
    <row r="88" spans="1:20" x14ac:dyDescent="0.2">
      <c r="A88" s="64"/>
      <c r="B88" s="101"/>
      <c r="C88" s="99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</row>
    <row r="89" spans="1:20" x14ac:dyDescent="0.2">
      <c r="A89" s="64"/>
      <c r="B89" s="101"/>
      <c r="C89" s="99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99"/>
      <c r="O89" s="99"/>
      <c r="P89" s="99"/>
      <c r="Q89" s="99"/>
      <c r="R89" s="99"/>
      <c r="S89" s="99"/>
      <c r="T89" s="99"/>
    </row>
    <row r="90" spans="1:20" x14ac:dyDescent="0.2">
      <c r="A90" s="64"/>
      <c r="B90" s="101"/>
      <c r="C90" s="99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</row>
    <row r="91" spans="1:20" x14ac:dyDescent="0.2">
      <c r="A91" s="64"/>
      <c r="B91" s="101"/>
      <c r="C91" s="99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99"/>
      <c r="O91" s="99"/>
      <c r="P91" s="99"/>
      <c r="Q91" s="99"/>
      <c r="R91" s="99"/>
      <c r="S91" s="99"/>
      <c r="T91" s="99"/>
    </row>
    <row r="92" spans="1:20" x14ac:dyDescent="0.2">
      <c r="A92" s="64"/>
      <c r="B92" s="101"/>
      <c r="C92" s="99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99"/>
      <c r="O92" s="99"/>
      <c r="P92" s="99"/>
      <c r="Q92" s="99"/>
      <c r="R92" s="99"/>
      <c r="S92" s="99"/>
      <c r="T92" s="99"/>
    </row>
    <row r="93" spans="1:20" x14ac:dyDescent="0.2">
      <c r="A93" s="64"/>
      <c r="B93" s="101"/>
      <c r="C93" s="99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99"/>
      <c r="O93" s="99"/>
      <c r="P93" s="99"/>
      <c r="Q93" s="99"/>
      <c r="R93" s="99"/>
      <c r="S93" s="99"/>
      <c r="T93" s="99"/>
    </row>
    <row r="94" spans="1:20" x14ac:dyDescent="0.2">
      <c r="A94" s="64"/>
      <c r="B94" s="101"/>
      <c r="C94" s="99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99"/>
      <c r="O94" s="99"/>
      <c r="P94" s="99"/>
      <c r="Q94" s="99"/>
      <c r="R94" s="99"/>
      <c r="S94" s="99"/>
      <c r="T94" s="99"/>
    </row>
    <row r="95" spans="1:20" x14ac:dyDescent="0.2">
      <c r="A95" s="64"/>
      <c r="B95" s="101"/>
      <c r="C95" s="99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99"/>
      <c r="P95" s="99"/>
      <c r="Q95" s="99"/>
      <c r="R95" s="99"/>
      <c r="S95" s="99"/>
      <c r="T95" s="99"/>
    </row>
    <row r="96" spans="1:20" x14ac:dyDescent="0.2">
      <c r="A96" s="64"/>
      <c r="B96" s="101"/>
      <c r="C96" s="99"/>
      <c r="D96" s="99"/>
      <c r="E96" s="99"/>
      <c r="F96" s="99"/>
      <c r="G96" s="99"/>
      <c r="H96" s="99"/>
      <c r="I96" s="99"/>
      <c r="J96" s="99"/>
      <c r="K96" s="99"/>
      <c r="L96" s="99"/>
      <c r="M96" s="99"/>
      <c r="N96" s="99"/>
      <c r="O96" s="99"/>
      <c r="P96" s="99"/>
      <c r="Q96" s="99"/>
      <c r="R96" s="99"/>
      <c r="S96" s="99"/>
      <c r="T96" s="99"/>
    </row>
    <row r="97" spans="1:20" x14ac:dyDescent="0.2">
      <c r="A97" s="64"/>
      <c r="B97" s="101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</row>
    <row r="98" spans="1:20" x14ac:dyDescent="0.2">
      <c r="A98" s="64"/>
      <c r="B98" s="101"/>
      <c r="C98" s="99"/>
      <c r="D98" s="99"/>
      <c r="E98" s="99"/>
      <c r="F98" s="99"/>
      <c r="G98" s="99"/>
      <c r="H98" s="99"/>
      <c r="I98" s="99"/>
      <c r="J98" s="99"/>
      <c r="K98" s="99"/>
      <c r="L98" s="99"/>
      <c r="M98" s="99"/>
      <c r="N98" s="99"/>
      <c r="O98" s="99"/>
      <c r="P98" s="99"/>
      <c r="Q98" s="99"/>
      <c r="R98" s="99"/>
      <c r="S98" s="99"/>
      <c r="T98" s="99"/>
    </row>
    <row r="99" spans="1:20" x14ac:dyDescent="0.2">
      <c r="A99" s="64"/>
      <c r="B99" s="101"/>
      <c r="C99" s="99"/>
      <c r="D99" s="99"/>
      <c r="E99" s="99"/>
      <c r="F99" s="99"/>
      <c r="G99" s="99"/>
      <c r="H99" s="99"/>
      <c r="I99" s="99"/>
      <c r="J99" s="99"/>
      <c r="K99" s="99"/>
      <c r="L99" s="99"/>
      <c r="M99" s="99"/>
      <c r="N99" s="99"/>
      <c r="O99" s="99"/>
      <c r="P99" s="99"/>
      <c r="Q99" s="99"/>
      <c r="R99" s="99"/>
      <c r="S99" s="99"/>
      <c r="T99" s="99"/>
    </row>
    <row r="100" spans="1:20" x14ac:dyDescent="0.2">
      <c r="A100" s="64"/>
      <c r="B100" s="101"/>
      <c r="C100" s="99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99"/>
      <c r="O100" s="99"/>
      <c r="P100" s="99"/>
      <c r="Q100" s="99"/>
      <c r="R100" s="99"/>
      <c r="S100" s="99"/>
      <c r="T100" s="99"/>
    </row>
    <row r="101" spans="1:20" x14ac:dyDescent="0.2">
      <c r="A101" s="64"/>
      <c r="B101" s="101"/>
      <c r="C101" s="99"/>
      <c r="D101" s="99"/>
      <c r="E101" s="99"/>
      <c r="F101" s="99"/>
      <c r="G101" s="99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</row>
    <row r="102" spans="1:20" x14ac:dyDescent="0.2">
      <c r="A102" s="64"/>
      <c r="B102" s="101"/>
      <c r="C102" s="99"/>
      <c r="D102" s="99"/>
      <c r="E102" s="99"/>
      <c r="F102" s="99"/>
      <c r="G102" s="99"/>
      <c r="H102" s="99"/>
      <c r="I102" s="99"/>
      <c r="J102" s="99"/>
      <c r="K102" s="99"/>
      <c r="L102" s="99"/>
      <c r="M102" s="99"/>
      <c r="N102" s="99"/>
      <c r="O102" s="99"/>
      <c r="P102" s="99"/>
      <c r="Q102" s="99"/>
      <c r="R102" s="99"/>
      <c r="S102" s="99"/>
      <c r="T102" s="99"/>
    </row>
    <row r="103" spans="1:20" x14ac:dyDescent="0.2">
      <c r="A103" s="64"/>
      <c r="B103" s="101"/>
      <c r="C103" s="99"/>
      <c r="D103" s="99"/>
      <c r="E103" s="99"/>
      <c r="F103" s="99"/>
      <c r="G103" s="99"/>
      <c r="H103" s="99"/>
      <c r="I103" s="99"/>
      <c r="J103" s="99"/>
      <c r="K103" s="99"/>
      <c r="L103" s="99"/>
      <c r="M103" s="99"/>
      <c r="N103" s="99"/>
      <c r="O103" s="99"/>
      <c r="P103" s="99"/>
      <c r="Q103" s="99"/>
      <c r="R103" s="99"/>
      <c r="S103" s="99"/>
      <c r="T103" s="99"/>
    </row>
    <row r="104" spans="1:20" x14ac:dyDescent="0.2">
      <c r="A104" s="64"/>
      <c r="B104" s="101"/>
      <c r="C104" s="99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</row>
    <row r="105" spans="1:20" x14ac:dyDescent="0.2">
      <c r="A105" s="64"/>
      <c r="B105" s="101"/>
      <c r="C105" s="99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9"/>
      <c r="O105" s="99"/>
      <c r="P105" s="99"/>
      <c r="Q105" s="99"/>
      <c r="R105" s="99"/>
      <c r="S105" s="99"/>
      <c r="T105" s="99"/>
    </row>
    <row r="106" spans="1:20" x14ac:dyDescent="0.2">
      <c r="A106" s="64"/>
      <c r="B106" s="101"/>
      <c r="C106" s="99"/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9"/>
      <c r="O106" s="99"/>
      <c r="P106" s="99"/>
      <c r="Q106" s="99"/>
      <c r="R106" s="99"/>
      <c r="S106" s="99"/>
      <c r="T106" s="99"/>
    </row>
    <row r="107" spans="1:20" x14ac:dyDescent="0.2">
      <c r="A107" s="64"/>
      <c r="B107" s="101"/>
      <c r="C107" s="99"/>
      <c r="D107" s="99"/>
      <c r="E107" s="99"/>
      <c r="F107" s="99"/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</row>
    <row r="108" spans="1:20" x14ac:dyDescent="0.2">
      <c r="A108" s="64"/>
      <c r="B108" s="101"/>
      <c r="C108" s="99"/>
      <c r="D108" s="99"/>
      <c r="E108" s="99"/>
      <c r="F108" s="99"/>
      <c r="G108" s="99"/>
      <c r="H108" s="99"/>
      <c r="I108" s="99"/>
      <c r="J108" s="99"/>
      <c r="K108" s="99"/>
      <c r="L108" s="99"/>
      <c r="M108" s="99"/>
      <c r="N108" s="99"/>
      <c r="O108" s="99"/>
      <c r="P108" s="99"/>
      <c r="Q108" s="99"/>
      <c r="R108" s="99"/>
      <c r="S108" s="99"/>
      <c r="T108" s="99"/>
    </row>
    <row r="109" spans="1:20" x14ac:dyDescent="0.2">
      <c r="A109" s="64"/>
      <c r="B109" s="101"/>
      <c r="C109" s="99"/>
      <c r="D109" s="99"/>
      <c r="E109" s="99"/>
      <c r="F109" s="99"/>
      <c r="G109" s="99"/>
      <c r="H109" s="99"/>
      <c r="I109" s="99"/>
      <c r="J109" s="99"/>
      <c r="K109" s="99"/>
      <c r="L109" s="99"/>
      <c r="M109" s="99"/>
      <c r="N109" s="99"/>
      <c r="O109" s="99"/>
      <c r="P109" s="99"/>
      <c r="Q109" s="99"/>
      <c r="R109" s="99"/>
      <c r="S109" s="99"/>
      <c r="T109" s="99"/>
    </row>
    <row r="110" spans="1:20" x14ac:dyDescent="0.2">
      <c r="A110" s="64"/>
      <c r="B110" s="101"/>
      <c r="C110" s="99"/>
      <c r="D110" s="99"/>
      <c r="E110" s="99"/>
      <c r="F110" s="99"/>
      <c r="G110" s="99"/>
      <c r="H110" s="99"/>
      <c r="I110" s="99"/>
      <c r="J110" s="99"/>
      <c r="K110" s="99"/>
      <c r="L110" s="99"/>
      <c r="M110" s="99"/>
      <c r="N110" s="99"/>
      <c r="O110" s="99"/>
      <c r="P110" s="99"/>
      <c r="Q110" s="99"/>
      <c r="R110" s="99"/>
      <c r="S110" s="99"/>
      <c r="T110" s="99"/>
    </row>
    <row r="111" spans="1:20" x14ac:dyDescent="0.2">
      <c r="A111" s="64"/>
      <c r="B111" s="101"/>
      <c r="C111" s="99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9"/>
      <c r="O111" s="99"/>
      <c r="P111" s="99"/>
      <c r="Q111" s="99"/>
      <c r="R111" s="99"/>
      <c r="S111" s="99"/>
      <c r="T111" s="99"/>
    </row>
    <row r="112" spans="1:20" x14ac:dyDescent="0.2">
      <c r="A112" s="64"/>
      <c r="B112" s="101"/>
      <c r="C112" s="99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99"/>
      <c r="T112" s="99"/>
    </row>
    <row r="113" spans="1:20" x14ac:dyDescent="0.2">
      <c r="A113" s="64"/>
      <c r="B113" s="101"/>
      <c r="C113" s="99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9"/>
      <c r="O113" s="99"/>
      <c r="P113" s="99"/>
      <c r="Q113" s="99"/>
      <c r="R113" s="99"/>
      <c r="S113" s="99"/>
      <c r="T113" s="99"/>
    </row>
    <row r="114" spans="1:20" x14ac:dyDescent="0.2">
      <c r="A114" s="64"/>
      <c r="B114" s="101"/>
      <c r="C114" s="99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99"/>
      <c r="R114" s="99"/>
      <c r="S114" s="99"/>
      <c r="T114" s="99"/>
    </row>
    <row r="115" spans="1:20" x14ac:dyDescent="0.2">
      <c r="A115" s="64"/>
      <c r="B115" s="101"/>
      <c r="C115" s="99"/>
      <c r="D115" s="99"/>
      <c r="E115" s="99"/>
      <c r="F115" s="99"/>
      <c r="G115" s="99"/>
      <c r="H115" s="99"/>
      <c r="I115" s="99"/>
      <c r="J115" s="99"/>
      <c r="K115" s="99"/>
      <c r="L115" s="99"/>
      <c r="M115" s="99"/>
      <c r="N115" s="99"/>
      <c r="O115" s="99"/>
      <c r="P115" s="99"/>
      <c r="Q115" s="99"/>
      <c r="R115" s="99"/>
      <c r="S115" s="99"/>
      <c r="T115" s="99"/>
    </row>
    <row r="116" spans="1:20" x14ac:dyDescent="0.2">
      <c r="A116" s="64"/>
      <c r="B116" s="101"/>
      <c r="C116" s="99"/>
      <c r="D116" s="99"/>
      <c r="E116" s="99"/>
      <c r="F116" s="99"/>
      <c r="G116" s="99"/>
      <c r="H116" s="99"/>
      <c r="I116" s="99"/>
      <c r="J116" s="99"/>
      <c r="K116" s="99"/>
      <c r="L116" s="99"/>
      <c r="M116" s="99"/>
      <c r="N116" s="99"/>
      <c r="O116" s="99"/>
      <c r="P116" s="99"/>
      <c r="Q116" s="99"/>
      <c r="R116" s="99"/>
      <c r="S116" s="99"/>
      <c r="T116" s="99"/>
    </row>
    <row r="117" spans="1:20" x14ac:dyDescent="0.2">
      <c r="A117" s="64"/>
      <c r="B117" s="101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99"/>
    </row>
    <row r="118" spans="1:20" x14ac:dyDescent="0.2">
      <c r="A118" s="64"/>
      <c r="B118" s="101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9"/>
      <c r="O118" s="99"/>
      <c r="P118" s="99"/>
      <c r="Q118" s="99"/>
      <c r="R118" s="99"/>
      <c r="S118" s="99"/>
      <c r="T118" s="99"/>
    </row>
    <row r="119" spans="1:20" x14ac:dyDescent="0.2">
      <c r="A119" s="64"/>
      <c r="B119" s="101"/>
      <c r="C119" s="99"/>
      <c r="D119" s="99"/>
      <c r="E119" s="99"/>
      <c r="F119" s="99"/>
      <c r="G119" s="99"/>
      <c r="H119" s="99"/>
      <c r="I119" s="99"/>
      <c r="J119" s="99"/>
      <c r="K119" s="99"/>
      <c r="L119" s="99"/>
      <c r="M119" s="99"/>
      <c r="N119" s="99"/>
      <c r="O119" s="99"/>
      <c r="P119" s="99"/>
      <c r="Q119" s="99"/>
      <c r="R119" s="99"/>
      <c r="S119" s="99"/>
      <c r="T119" s="99"/>
    </row>
    <row r="120" spans="1:20" x14ac:dyDescent="0.2">
      <c r="A120" s="64"/>
      <c r="B120" s="101"/>
      <c r="C120" s="99"/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99"/>
      <c r="O120" s="99"/>
      <c r="P120" s="99"/>
      <c r="Q120" s="99"/>
      <c r="R120" s="99"/>
      <c r="S120" s="99"/>
      <c r="T120" s="99"/>
    </row>
    <row r="121" spans="1:20" x14ac:dyDescent="0.2">
      <c r="A121" s="64"/>
      <c r="B121" s="101"/>
      <c r="C121" s="99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99"/>
      <c r="O121" s="99"/>
      <c r="P121" s="99"/>
      <c r="Q121" s="99"/>
      <c r="R121" s="99"/>
      <c r="S121" s="99"/>
      <c r="T121" s="99"/>
    </row>
    <row r="122" spans="1:20" x14ac:dyDescent="0.2">
      <c r="A122" s="64"/>
      <c r="B122" s="101"/>
      <c r="C122" s="99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99"/>
      <c r="O122" s="99"/>
      <c r="P122" s="99"/>
      <c r="Q122" s="99"/>
      <c r="R122" s="99"/>
      <c r="S122" s="99"/>
      <c r="T122" s="99"/>
    </row>
    <row r="123" spans="1:20" x14ac:dyDescent="0.2">
      <c r="A123" s="64"/>
      <c r="B123" s="101"/>
      <c r="C123" s="99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99"/>
      <c r="O123" s="99"/>
      <c r="P123" s="99"/>
      <c r="Q123" s="99"/>
      <c r="R123" s="99"/>
      <c r="S123" s="99"/>
      <c r="T123" s="99"/>
    </row>
    <row r="124" spans="1:20" x14ac:dyDescent="0.2">
      <c r="A124" s="64"/>
      <c r="B124" s="101"/>
      <c r="C124" s="99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99"/>
      <c r="O124" s="99"/>
      <c r="P124" s="99"/>
      <c r="Q124" s="99"/>
      <c r="R124" s="99"/>
      <c r="S124" s="99"/>
      <c r="T124" s="99"/>
    </row>
    <row r="125" spans="1:20" x14ac:dyDescent="0.2">
      <c r="A125" s="64"/>
      <c r="B125" s="101"/>
      <c r="C125" s="99"/>
      <c r="D125" s="99"/>
      <c r="E125" s="99"/>
      <c r="F125" s="99"/>
      <c r="G125" s="99"/>
      <c r="H125" s="99"/>
      <c r="I125" s="99"/>
      <c r="J125" s="99"/>
      <c r="K125" s="99"/>
      <c r="L125" s="99"/>
      <c r="M125" s="99"/>
      <c r="N125" s="99"/>
      <c r="O125" s="99"/>
      <c r="P125" s="99"/>
      <c r="Q125" s="99"/>
      <c r="R125" s="99"/>
      <c r="S125" s="99"/>
      <c r="T125" s="99"/>
    </row>
    <row r="126" spans="1:20" x14ac:dyDescent="0.2">
      <c r="A126" s="64"/>
      <c r="B126" s="101"/>
      <c r="C126" s="99"/>
      <c r="D126" s="99"/>
      <c r="E126" s="99"/>
      <c r="F126" s="99"/>
      <c r="G126" s="99"/>
      <c r="H126" s="99"/>
      <c r="I126" s="99"/>
      <c r="J126" s="99"/>
      <c r="K126" s="99"/>
      <c r="L126" s="99"/>
      <c r="M126" s="99"/>
      <c r="N126" s="99"/>
      <c r="O126" s="99"/>
      <c r="P126" s="99"/>
      <c r="Q126" s="99"/>
      <c r="R126" s="99"/>
      <c r="S126" s="99"/>
      <c r="T126" s="99"/>
    </row>
    <row r="127" spans="1:20" x14ac:dyDescent="0.2">
      <c r="A127" s="64"/>
      <c r="B127" s="101"/>
      <c r="C127" s="99"/>
      <c r="D127" s="99"/>
      <c r="E127" s="99"/>
      <c r="F127" s="99"/>
      <c r="G127" s="99"/>
      <c r="H127" s="99"/>
      <c r="I127" s="99"/>
      <c r="J127" s="99"/>
      <c r="K127" s="99"/>
      <c r="L127" s="99"/>
      <c r="M127" s="99"/>
      <c r="N127" s="99"/>
      <c r="O127" s="99"/>
      <c r="P127" s="99"/>
      <c r="Q127" s="99"/>
      <c r="R127" s="99"/>
      <c r="S127" s="99"/>
      <c r="T127" s="99"/>
    </row>
    <row r="128" spans="1:20" x14ac:dyDescent="0.2">
      <c r="A128" s="64"/>
      <c r="B128" s="101"/>
      <c r="C128" s="99"/>
      <c r="D128" s="99"/>
      <c r="E128" s="99"/>
      <c r="F128" s="99"/>
      <c r="G128" s="99"/>
      <c r="H128" s="99"/>
      <c r="I128" s="99"/>
      <c r="J128" s="99"/>
      <c r="K128" s="99"/>
      <c r="L128" s="99"/>
      <c r="M128" s="99"/>
      <c r="N128" s="99"/>
      <c r="O128" s="99"/>
      <c r="P128" s="99"/>
      <c r="Q128" s="99"/>
      <c r="R128" s="99"/>
      <c r="S128" s="99"/>
      <c r="T128" s="99"/>
    </row>
    <row r="129" spans="1:20" x14ac:dyDescent="0.2">
      <c r="A129" s="64"/>
      <c r="B129" s="101"/>
      <c r="C129" s="99"/>
      <c r="D129" s="99"/>
      <c r="E129" s="99"/>
      <c r="F129" s="99"/>
      <c r="G129" s="99"/>
      <c r="H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  <c r="S129" s="99"/>
      <c r="T129" s="99"/>
    </row>
    <row r="130" spans="1:20" x14ac:dyDescent="0.2">
      <c r="A130" s="64"/>
      <c r="B130" s="101"/>
      <c r="C130" s="99"/>
      <c r="D130" s="99"/>
      <c r="E130" s="99"/>
      <c r="F130" s="99"/>
      <c r="G130" s="99"/>
      <c r="H130" s="99"/>
      <c r="I130" s="99"/>
      <c r="J130" s="99"/>
      <c r="K130" s="99"/>
      <c r="L130" s="99"/>
      <c r="M130" s="99"/>
      <c r="N130" s="99"/>
      <c r="O130" s="99"/>
      <c r="P130" s="99"/>
      <c r="Q130" s="99"/>
      <c r="R130" s="99"/>
      <c r="S130" s="99"/>
      <c r="T130" s="99"/>
    </row>
    <row r="131" spans="1:20" x14ac:dyDescent="0.2">
      <c r="A131" s="64"/>
      <c r="B131" s="101"/>
      <c r="C131" s="99"/>
      <c r="D131" s="99"/>
      <c r="E131" s="99"/>
      <c r="F131" s="99"/>
      <c r="G131" s="99"/>
      <c r="H131" s="99"/>
      <c r="I131" s="99"/>
      <c r="J131" s="99"/>
      <c r="K131" s="99"/>
      <c r="L131" s="99"/>
      <c r="M131" s="99"/>
      <c r="N131" s="99"/>
      <c r="O131" s="99"/>
      <c r="P131" s="99"/>
      <c r="Q131" s="99"/>
      <c r="R131" s="99"/>
      <c r="S131" s="99"/>
      <c r="T131" s="99"/>
    </row>
    <row r="132" spans="1:20" x14ac:dyDescent="0.2">
      <c r="A132" s="64"/>
      <c r="B132" s="101"/>
      <c r="C132" s="99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99"/>
      <c r="Q132" s="99"/>
      <c r="R132" s="99"/>
      <c r="S132" s="99"/>
      <c r="T132" s="99"/>
    </row>
    <row r="133" spans="1:20" x14ac:dyDescent="0.2">
      <c r="A133" s="64"/>
      <c r="B133" s="101"/>
      <c r="C133" s="99"/>
      <c r="D133" s="99"/>
      <c r="E133" s="99"/>
      <c r="F133" s="99"/>
      <c r="G133" s="99"/>
      <c r="H133" s="99"/>
      <c r="I133" s="99"/>
      <c r="J133" s="99"/>
      <c r="K133" s="99"/>
      <c r="L133" s="99"/>
      <c r="M133" s="99"/>
      <c r="N133" s="99"/>
      <c r="O133" s="99"/>
      <c r="P133" s="99"/>
      <c r="Q133" s="99"/>
      <c r="R133" s="99"/>
      <c r="S133" s="99"/>
      <c r="T133" s="99"/>
    </row>
    <row r="134" spans="1:20" x14ac:dyDescent="0.2">
      <c r="A134" s="64"/>
      <c r="B134" s="101"/>
      <c r="C134" s="99"/>
      <c r="D134" s="99"/>
      <c r="E134" s="99"/>
      <c r="F134" s="99"/>
      <c r="G134" s="99"/>
      <c r="H134" s="99"/>
      <c r="I134" s="99"/>
      <c r="J134" s="99"/>
      <c r="K134" s="99"/>
      <c r="L134" s="99"/>
      <c r="M134" s="99"/>
      <c r="N134" s="99"/>
      <c r="O134" s="99"/>
      <c r="P134" s="99"/>
      <c r="Q134" s="99"/>
      <c r="R134" s="99"/>
      <c r="S134" s="99"/>
      <c r="T134" s="99"/>
    </row>
    <row r="135" spans="1:20" x14ac:dyDescent="0.2">
      <c r="A135" s="64"/>
      <c r="B135" s="101"/>
      <c r="C135" s="99"/>
      <c r="D135" s="99"/>
      <c r="E135" s="99"/>
      <c r="F135" s="99"/>
      <c r="G135" s="99"/>
      <c r="H135" s="99"/>
      <c r="I135" s="99"/>
      <c r="J135" s="99"/>
      <c r="K135" s="99"/>
      <c r="L135" s="99"/>
      <c r="M135" s="99"/>
      <c r="N135" s="99"/>
      <c r="O135" s="99"/>
      <c r="P135" s="99"/>
      <c r="Q135" s="99"/>
      <c r="R135" s="99"/>
      <c r="S135" s="99"/>
      <c r="T135" s="99"/>
    </row>
    <row r="136" spans="1:20" x14ac:dyDescent="0.2">
      <c r="A136" s="64"/>
      <c r="B136" s="101"/>
      <c r="C136" s="99"/>
      <c r="D136" s="99"/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9"/>
    </row>
    <row r="137" spans="1:20" x14ac:dyDescent="0.2">
      <c r="A137" s="64"/>
      <c r="B137" s="101"/>
      <c r="C137" s="99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99"/>
      <c r="P137" s="99"/>
      <c r="Q137" s="99"/>
      <c r="R137" s="99"/>
      <c r="S137" s="99"/>
      <c r="T137" s="99"/>
    </row>
    <row r="138" spans="1:20" x14ac:dyDescent="0.2">
      <c r="A138" s="64"/>
      <c r="B138" s="101"/>
      <c r="C138" s="99"/>
      <c r="D138" s="99"/>
      <c r="E138" s="99"/>
      <c r="F138" s="99"/>
      <c r="G138" s="99"/>
      <c r="H138" s="99"/>
      <c r="I138" s="99"/>
      <c r="J138" s="99"/>
      <c r="K138" s="99"/>
      <c r="L138" s="99"/>
      <c r="M138" s="99"/>
      <c r="N138" s="99"/>
      <c r="O138" s="99"/>
      <c r="P138" s="99"/>
      <c r="Q138" s="99"/>
      <c r="R138" s="99"/>
      <c r="S138" s="99"/>
      <c r="T138" s="99"/>
    </row>
    <row r="139" spans="1:20" x14ac:dyDescent="0.2">
      <c r="A139" s="64"/>
      <c r="B139" s="101"/>
      <c r="C139" s="99"/>
      <c r="D139" s="99"/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99"/>
      <c r="P139" s="99"/>
      <c r="Q139" s="99"/>
      <c r="R139" s="99"/>
      <c r="S139" s="99"/>
      <c r="T139" s="99"/>
    </row>
    <row r="140" spans="1:20" x14ac:dyDescent="0.2">
      <c r="A140" s="64"/>
      <c r="B140" s="101"/>
      <c r="C140" s="99"/>
      <c r="D140" s="99"/>
      <c r="E140" s="99"/>
      <c r="F140" s="99"/>
      <c r="G140" s="99"/>
      <c r="H140" s="99"/>
      <c r="I140" s="99"/>
      <c r="J140" s="99"/>
      <c r="K140" s="99"/>
      <c r="L140" s="99"/>
      <c r="M140" s="99"/>
      <c r="N140" s="99"/>
      <c r="O140" s="99"/>
      <c r="P140" s="99"/>
      <c r="Q140" s="99"/>
      <c r="R140" s="99"/>
      <c r="S140" s="99"/>
      <c r="T140" s="99"/>
    </row>
    <row r="141" spans="1:20" x14ac:dyDescent="0.2">
      <c r="A141" s="64"/>
      <c r="B141" s="101"/>
      <c r="C141" s="99"/>
      <c r="D141" s="99"/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99"/>
      <c r="P141" s="99"/>
      <c r="Q141" s="99"/>
      <c r="R141" s="99"/>
      <c r="S141" s="99"/>
      <c r="T141" s="99"/>
    </row>
    <row r="142" spans="1:20" x14ac:dyDescent="0.2">
      <c r="A142" s="64"/>
      <c r="B142" s="101"/>
      <c r="C142" s="99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99"/>
      <c r="R142" s="99"/>
      <c r="S142" s="99"/>
      <c r="T142" s="99"/>
    </row>
    <row r="143" spans="1:20" x14ac:dyDescent="0.2">
      <c r="A143" s="64"/>
      <c r="B143" s="101"/>
      <c r="C143" s="99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99"/>
      <c r="P143" s="99"/>
      <c r="Q143" s="99"/>
      <c r="R143" s="99"/>
      <c r="S143" s="99"/>
      <c r="T143" s="99"/>
    </row>
    <row r="144" spans="1:20" x14ac:dyDescent="0.2">
      <c r="A144" s="64"/>
      <c r="B144" s="101"/>
      <c r="C144" s="99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9"/>
      <c r="O144" s="99"/>
      <c r="P144" s="99"/>
      <c r="Q144" s="99"/>
      <c r="R144" s="99"/>
      <c r="S144" s="99"/>
      <c r="T144" s="99"/>
    </row>
    <row r="145" spans="1:20" x14ac:dyDescent="0.2">
      <c r="A145" s="64"/>
      <c r="B145" s="101"/>
      <c r="C145" s="99"/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9"/>
      <c r="O145" s="99"/>
      <c r="P145" s="99"/>
      <c r="Q145" s="99"/>
      <c r="R145" s="99"/>
      <c r="S145" s="99"/>
      <c r="T145" s="99"/>
    </row>
    <row r="146" spans="1:20" x14ac:dyDescent="0.2">
      <c r="A146" s="64"/>
      <c r="B146" s="101"/>
      <c r="C146" s="99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</row>
    <row r="147" spans="1:20" x14ac:dyDescent="0.2">
      <c r="A147" s="64"/>
      <c r="B147" s="101"/>
      <c r="C147" s="99"/>
      <c r="D147" s="99"/>
      <c r="E147" s="99"/>
      <c r="F147" s="99"/>
      <c r="G147" s="99"/>
      <c r="H147" s="99"/>
      <c r="I147" s="99"/>
      <c r="J147" s="99"/>
      <c r="K147" s="99"/>
      <c r="L147" s="99"/>
      <c r="M147" s="99"/>
      <c r="N147" s="99"/>
      <c r="O147" s="99"/>
      <c r="P147" s="99"/>
      <c r="Q147" s="99"/>
      <c r="R147" s="99"/>
      <c r="S147" s="99"/>
      <c r="T147" s="99"/>
    </row>
    <row r="148" spans="1:20" x14ac:dyDescent="0.2">
      <c r="A148" s="64"/>
      <c r="B148" s="101"/>
      <c r="C148" s="99"/>
      <c r="D148" s="99"/>
      <c r="E148" s="99"/>
      <c r="F148" s="99"/>
      <c r="G148" s="99"/>
      <c r="H148" s="99"/>
      <c r="I148" s="99"/>
      <c r="J148" s="99"/>
      <c r="K148" s="99"/>
      <c r="L148" s="99"/>
      <c r="M148" s="99"/>
      <c r="N148" s="99"/>
      <c r="O148" s="99"/>
      <c r="P148" s="99"/>
      <c r="Q148" s="99"/>
      <c r="R148" s="99"/>
      <c r="S148" s="99"/>
      <c r="T148" s="99"/>
    </row>
    <row r="149" spans="1:20" x14ac:dyDescent="0.2">
      <c r="A149" s="64"/>
      <c r="B149" s="101"/>
      <c r="C149" s="99"/>
      <c r="D149" s="99"/>
      <c r="E149" s="99"/>
      <c r="F149" s="99"/>
      <c r="G149" s="99"/>
      <c r="H149" s="99"/>
      <c r="I149" s="99"/>
      <c r="J149" s="99"/>
      <c r="K149" s="99"/>
      <c r="L149" s="99"/>
      <c r="M149" s="99"/>
      <c r="N149" s="99"/>
      <c r="O149" s="99"/>
      <c r="P149" s="99"/>
      <c r="Q149" s="99"/>
      <c r="R149" s="99"/>
      <c r="S149" s="99"/>
      <c r="T149" s="99"/>
    </row>
    <row r="150" spans="1:20" x14ac:dyDescent="0.2">
      <c r="A150" s="64"/>
      <c r="B150" s="101"/>
      <c r="C150" s="99"/>
      <c r="D150" s="99"/>
      <c r="E150" s="99"/>
      <c r="F150" s="99"/>
      <c r="G150" s="99"/>
      <c r="H150" s="99"/>
      <c r="I150" s="99"/>
      <c r="J150" s="99"/>
      <c r="K150" s="99"/>
      <c r="L150" s="99"/>
      <c r="M150" s="99"/>
      <c r="N150" s="99"/>
      <c r="O150" s="99"/>
      <c r="P150" s="99"/>
      <c r="Q150" s="99"/>
      <c r="R150" s="99"/>
      <c r="S150" s="99"/>
      <c r="T150" s="99"/>
    </row>
    <row r="151" spans="1:20" x14ac:dyDescent="0.2">
      <c r="A151" s="64"/>
      <c r="B151" s="101"/>
      <c r="C151" s="99"/>
      <c r="D151" s="99"/>
      <c r="E151" s="99"/>
      <c r="F151" s="99"/>
      <c r="G151" s="99"/>
      <c r="H151" s="99"/>
      <c r="I151" s="99"/>
      <c r="J151" s="99"/>
      <c r="K151" s="99"/>
      <c r="L151" s="99"/>
      <c r="M151" s="99"/>
      <c r="N151" s="99"/>
      <c r="O151" s="99"/>
      <c r="P151" s="99"/>
      <c r="Q151" s="99"/>
      <c r="R151" s="99"/>
      <c r="S151" s="99"/>
      <c r="T151" s="99"/>
    </row>
    <row r="152" spans="1:20" x14ac:dyDescent="0.2">
      <c r="A152" s="64"/>
      <c r="B152" s="101"/>
      <c r="C152" s="99"/>
      <c r="D152" s="99"/>
      <c r="E152" s="99"/>
      <c r="F152" s="99"/>
      <c r="G152" s="99"/>
      <c r="H152" s="99"/>
      <c r="I152" s="99"/>
      <c r="J152" s="99"/>
      <c r="K152" s="99"/>
      <c r="L152" s="99"/>
      <c r="M152" s="99"/>
      <c r="N152" s="99"/>
      <c r="O152" s="99"/>
      <c r="P152" s="99"/>
      <c r="Q152" s="99"/>
      <c r="R152" s="99"/>
      <c r="S152" s="99"/>
      <c r="T152" s="99"/>
    </row>
    <row r="153" spans="1:20" x14ac:dyDescent="0.2">
      <c r="A153" s="64"/>
      <c r="B153" s="101"/>
      <c r="C153" s="99"/>
      <c r="D153" s="99"/>
      <c r="E153" s="99"/>
      <c r="F153" s="99"/>
      <c r="G153" s="99"/>
      <c r="H153" s="99"/>
      <c r="I153" s="99"/>
      <c r="J153" s="99"/>
      <c r="K153" s="99"/>
      <c r="L153" s="99"/>
      <c r="M153" s="99"/>
      <c r="N153" s="99"/>
      <c r="O153" s="99"/>
      <c r="P153" s="99"/>
      <c r="Q153" s="99"/>
      <c r="R153" s="99"/>
      <c r="S153" s="99"/>
      <c r="T153" s="99"/>
    </row>
    <row r="154" spans="1:20" x14ac:dyDescent="0.2">
      <c r="A154" s="64"/>
      <c r="B154" s="101"/>
      <c r="C154" s="99"/>
      <c r="D154" s="99"/>
      <c r="E154" s="99"/>
      <c r="F154" s="99"/>
      <c r="G154" s="99"/>
      <c r="H154" s="99"/>
      <c r="I154" s="99"/>
      <c r="J154" s="99"/>
      <c r="K154" s="99"/>
      <c r="L154" s="99"/>
      <c r="M154" s="99"/>
      <c r="N154" s="99"/>
      <c r="O154" s="99"/>
      <c r="P154" s="99"/>
      <c r="Q154" s="99"/>
      <c r="R154" s="99"/>
      <c r="S154" s="99"/>
      <c r="T154" s="99"/>
    </row>
    <row r="155" spans="1:20" x14ac:dyDescent="0.2">
      <c r="A155" s="64"/>
      <c r="B155" s="101"/>
      <c r="C155" s="99"/>
      <c r="D155" s="99"/>
      <c r="E155" s="99"/>
      <c r="F155" s="99"/>
      <c r="G155" s="99"/>
      <c r="H155" s="99"/>
      <c r="I155" s="99"/>
      <c r="J155" s="99"/>
      <c r="K155" s="99"/>
      <c r="L155" s="99"/>
      <c r="M155" s="99"/>
      <c r="N155" s="99"/>
      <c r="O155" s="99"/>
      <c r="P155" s="99"/>
      <c r="Q155" s="99"/>
      <c r="R155" s="99"/>
      <c r="S155" s="99"/>
      <c r="T155" s="99"/>
    </row>
    <row r="156" spans="1:20" x14ac:dyDescent="0.2">
      <c r="A156" s="64"/>
      <c r="B156" s="101"/>
      <c r="C156" s="99"/>
      <c r="D156" s="99"/>
      <c r="E156" s="99"/>
      <c r="F156" s="99"/>
      <c r="G156" s="99"/>
      <c r="H156" s="99"/>
      <c r="I156" s="99"/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</row>
    <row r="157" spans="1:20" x14ac:dyDescent="0.2">
      <c r="A157" s="64"/>
      <c r="B157" s="101"/>
      <c r="C157" s="99"/>
      <c r="D157" s="99"/>
      <c r="E157" s="99"/>
      <c r="F157" s="99"/>
      <c r="G157" s="99"/>
      <c r="H157" s="99"/>
      <c r="I157" s="99"/>
      <c r="J157" s="99"/>
      <c r="K157" s="99"/>
      <c r="L157" s="99"/>
      <c r="M157" s="99"/>
      <c r="N157" s="99"/>
      <c r="O157" s="99"/>
      <c r="P157" s="99"/>
      <c r="Q157" s="99"/>
      <c r="R157" s="99"/>
      <c r="S157" s="99"/>
      <c r="T157" s="99"/>
    </row>
    <row r="158" spans="1:20" x14ac:dyDescent="0.2">
      <c r="A158" s="64"/>
      <c r="B158" s="101"/>
      <c r="C158" s="99"/>
      <c r="D158" s="99"/>
      <c r="E158" s="99"/>
      <c r="F158" s="99"/>
      <c r="G158" s="99"/>
      <c r="H158" s="99"/>
      <c r="I158" s="99"/>
      <c r="J158" s="99"/>
      <c r="K158" s="99"/>
      <c r="L158" s="99"/>
      <c r="M158" s="99"/>
      <c r="N158" s="99"/>
      <c r="O158" s="99"/>
      <c r="P158" s="99"/>
      <c r="Q158" s="99"/>
      <c r="R158" s="99"/>
      <c r="S158" s="99"/>
      <c r="T158" s="99"/>
    </row>
    <row r="159" spans="1:20" x14ac:dyDescent="0.2">
      <c r="A159" s="64"/>
      <c r="B159" s="101"/>
      <c r="C159" s="99"/>
      <c r="D159" s="99"/>
      <c r="E159" s="99"/>
      <c r="F159" s="99"/>
      <c r="G159" s="99"/>
      <c r="H159" s="99"/>
      <c r="I159" s="99"/>
      <c r="J159" s="99"/>
      <c r="K159" s="99"/>
      <c r="L159" s="99"/>
      <c r="M159" s="99"/>
      <c r="N159" s="99"/>
      <c r="O159" s="99"/>
      <c r="P159" s="99"/>
      <c r="Q159" s="99"/>
      <c r="R159" s="99"/>
      <c r="S159" s="99"/>
      <c r="T159" s="99"/>
    </row>
    <row r="160" spans="1:20" x14ac:dyDescent="0.2">
      <c r="A160" s="64"/>
      <c r="B160" s="101"/>
      <c r="C160" s="99"/>
      <c r="D160" s="99"/>
      <c r="E160" s="99"/>
      <c r="F160" s="99"/>
      <c r="G160" s="99"/>
      <c r="H160" s="99"/>
      <c r="I160" s="99"/>
      <c r="J160" s="99"/>
      <c r="K160" s="99"/>
      <c r="L160" s="99"/>
      <c r="M160" s="99"/>
      <c r="N160" s="99"/>
      <c r="O160" s="99"/>
      <c r="P160" s="99"/>
      <c r="Q160" s="99"/>
      <c r="R160" s="99"/>
      <c r="S160" s="99"/>
      <c r="T160" s="99"/>
    </row>
    <row r="161" spans="1:20" x14ac:dyDescent="0.2">
      <c r="A161" s="64"/>
      <c r="B161" s="101"/>
      <c r="C161" s="99"/>
      <c r="D161" s="99"/>
      <c r="E161" s="99"/>
      <c r="F161" s="99"/>
      <c r="G161" s="99"/>
      <c r="H161" s="99"/>
      <c r="I161" s="99"/>
      <c r="J161" s="99"/>
      <c r="K161" s="99"/>
      <c r="L161" s="99"/>
      <c r="M161" s="99"/>
      <c r="N161" s="99"/>
      <c r="O161" s="99"/>
      <c r="P161" s="99"/>
      <c r="Q161" s="99"/>
      <c r="R161" s="99"/>
      <c r="S161" s="99"/>
      <c r="T161" s="99"/>
    </row>
    <row r="162" spans="1:20" x14ac:dyDescent="0.2">
      <c r="A162" s="64"/>
      <c r="B162" s="101"/>
      <c r="C162" s="99"/>
      <c r="D162" s="99"/>
      <c r="E162" s="99"/>
      <c r="F162" s="99"/>
      <c r="G162" s="99"/>
      <c r="H162" s="99"/>
      <c r="I162" s="99"/>
      <c r="J162" s="99"/>
      <c r="K162" s="99"/>
      <c r="L162" s="99"/>
      <c r="M162" s="99"/>
      <c r="N162" s="99"/>
      <c r="O162" s="99"/>
      <c r="P162" s="99"/>
      <c r="Q162" s="99"/>
      <c r="R162" s="99"/>
      <c r="S162" s="99"/>
      <c r="T162" s="99"/>
    </row>
    <row r="163" spans="1:20" x14ac:dyDescent="0.2">
      <c r="A163" s="64"/>
      <c r="B163" s="101"/>
      <c r="C163" s="99"/>
      <c r="D163" s="99"/>
      <c r="E163" s="99"/>
      <c r="F163" s="99"/>
      <c r="G163" s="99"/>
      <c r="H163" s="99"/>
      <c r="I163" s="99"/>
      <c r="J163" s="99"/>
      <c r="K163" s="99"/>
      <c r="L163" s="99"/>
      <c r="M163" s="99"/>
      <c r="N163" s="99"/>
      <c r="O163" s="99"/>
      <c r="P163" s="99"/>
      <c r="Q163" s="99"/>
      <c r="R163" s="99"/>
      <c r="S163" s="99"/>
      <c r="T163" s="99"/>
    </row>
    <row r="164" spans="1:20" x14ac:dyDescent="0.2">
      <c r="A164" s="64"/>
      <c r="B164" s="101"/>
      <c r="C164" s="99"/>
      <c r="D164" s="99"/>
      <c r="E164" s="99"/>
      <c r="F164" s="99"/>
      <c r="G164" s="99"/>
      <c r="H164" s="99"/>
      <c r="I164" s="99"/>
      <c r="J164" s="99"/>
      <c r="K164" s="99"/>
      <c r="L164" s="99"/>
      <c r="M164" s="99"/>
      <c r="N164" s="99"/>
      <c r="O164" s="99"/>
      <c r="P164" s="99"/>
      <c r="Q164" s="99"/>
      <c r="R164" s="99"/>
      <c r="S164" s="99"/>
      <c r="T164" s="99"/>
    </row>
    <row r="165" spans="1:20" x14ac:dyDescent="0.2">
      <c r="A165" s="64"/>
      <c r="B165" s="101"/>
      <c r="C165" s="99"/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99"/>
      <c r="O165" s="99"/>
      <c r="P165" s="99"/>
      <c r="Q165" s="99"/>
      <c r="R165" s="99"/>
      <c r="S165" s="99"/>
      <c r="T165" s="99"/>
    </row>
    <row r="166" spans="1:20" x14ac:dyDescent="0.2">
      <c r="A166" s="64"/>
      <c r="B166" s="101"/>
      <c r="C166" s="99"/>
      <c r="D166" s="99"/>
      <c r="E166" s="99"/>
      <c r="F166" s="99"/>
      <c r="G166" s="99"/>
      <c r="H166" s="99"/>
      <c r="I166" s="99"/>
      <c r="J166" s="99"/>
      <c r="K166" s="99"/>
      <c r="L166" s="99"/>
      <c r="M166" s="99"/>
      <c r="N166" s="99"/>
      <c r="O166" s="99"/>
      <c r="P166" s="99"/>
      <c r="Q166" s="99"/>
      <c r="R166" s="99"/>
      <c r="S166" s="99"/>
      <c r="T166" s="99"/>
    </row>
    <row r="167" spans="1:20" x14ac:dyDescent="0.2">
      <c r="A167" s="64"/>
      <c r="B167" s="101"/>
      <c r="C167" s="99"/>
      <c r="D167" s="99"/>
      <c r="E167" s="99"/>
      <c r="F167" s="99"/>
      <c r="G167" s="99"/>
      <c r="H167" s="99"/>
      <c r="I167" s="99"/>
      <c r="J167" s="99"/>
      <c r="K167" s="99"/>
      <c r="L167" s="99"/>
      <c r="M167" s="99"/>
      <c r="N167" s="99"/>
      <c r="O167" s="99"/>
      <c r="P167" s="99"/>
      <c r="Q167" s="99"/>
      <c r="R167" s="99"/>
      <c r="S167" s="99"/>
      <c r="T167" s="99"/>
    </row>
    <row r="168" spans="1:20" x14ac:dyDescent="0.2">
      <c r="A168" s="64"/>
      <c r="B168" s="101"/>
      <c r="C168" s="99"/>
      <c r="D168" s="99"/>
      <c r="E168" s="99"/>
      <c r="F168" s="99"/>
      <c r="G168" s="99"/>
      <c r="H168" s="99"/>
      <c r="I168" s="99"/>
      <c r="J168" s="99"/>
      <c r="K168" s="99"/>
      <c r="L168" s="99"/>
      <c r="M168" s="99"/>
      <c r="N168" s="99"/>
      <c r="O168" s="99"/>
      <c r="P168" s="99"/>
      <c r="Q168" s="99"/>
      <c r="R168" s="99"/>
      <c r="S168" s="99"/>
      <c r="T168" s="99"/>
    </row>
    <row r="169" spans="1:20" x14ac:dyDescent="0.2">
      <c r="A169" s="64"/>
      <c r="B169" s="101"/>
      <c r="C169" s="99"/>
      <c r="D169" s="99"/>
      <c r="E169" s="99"/>
      <c r="F169" s="99"/>
      <c r="G169" s="99"/>
      <c r="H169" s="99"/>
      <c r="I169" s="99"/>
      <c r="J169" s="99"/>
      <c r="K169" s="99"/>
      <c r="L169" s="99"/>
      <c r="M169" s="99"/>
      <c r="N169" s="99"/>
      <c r="O169" s="99"/>
      <c r="P169" s="99"/>
      <c r="Q169" s="99"/>
      <c r="R169" s="99"/>
      <c r="S169" s="99"/>
      <c r="T169" s="99"/>
    </row>
    <row r="170" spans="1:20" x14ac:dyDescent="0.2">
      <c r="A170" s="64"/>
      <c r="B170" s="101"/>
      <c r="C170" s="99"/>
      <c r="D170" s="99"/>
      <c r="E170" s="99"/>
      <c r="F170" s="99"/>
      <c r="G170" s="99"/>
      <c r="H170" s="99"/>
      <c r="I170" s="99"/>
      <c r="J170" s="99"/>
      <c r="K170" s="99"/>
      <c r="L170" s="99"/>
      <c r="M170" s="99"/>
      <c r="N170" s="99"/>
      <c r="O170" s="99"/>
      <c r="P170" s="99"/>
      <c r="Q170" s="99"/>
      <c r="R170" s="99"/>
      <c r="S170" s="99"/>
      <c r="T170" s="99"/>
    </row>
    <row r="171" spans="1:20" x14ac:dyDescent="0.2">
      <c r="A171" s="64"/>
      <c r="B171" s="101"/>
      <c r="C171" s="99"/>
      <c r="D171" s="99"/>
      <c r="E171" s="99"/>
      <c r="F171" s="99"/>
      <c r="G171" s="99"/>
      <c r="H171" s="99"/>
      <c r="I171" s="99"/>
      <c r="J171" s="99"/>
      <c r="K171" s="99"/>
      <c r="L171" s="99"/>
      <c r="M171" s="99"/>
      <c r="N171" s="99"/>
      <c r="O171" s="99"/>
      <c r="P171" s="99"/>
      <c r="Q171" s="99"/>
      <c r="R171" s="99"/>
      <c r="S171" s="99"/>
      <c r="T171" s="99"/>
    </row>
    <row r="172" spans="1:20" x14ac:dyDescent="0.2">
      <c r="A172" s="64"/>
      <c r="B172" s="101"/>
      <c r="C172" s="99"/>
      <c r="D172" s="99"/>
      <c r="E172" s="99"/>
      <c r="F172" s="99"/>
      <c r="G172" s="99"/>
      <c r="H172" s="99"/>
      <c r="I172" s="99"/>
      <c r="J172" s="99"/>
      <c r="K172" s="99"/>
      <c r="L172" s="99"/>
      <c r="M172" s="99"/>
      <c r="N172" s="99"/>
      <c r="O172" s="99"/>
      <c r="P172" s="99"/>
      <c r="Q172" s="99"/>
      <c r="R172" s="99"/>
      <c r="S172" s="99"/>
      <c r="T172" s="99"/>
    </row>
    <row r="173" spans="1:20" x14ac:dyDescent="0.2">
      <c r="A173" s="64"/>
      <c r="B173" s="101"/>
      <c r="C173" s="99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9"/>
      <c r="O173" s="99"/>
      <c r="P173" s="99"/>
      <c r="Q173" s="99"/>
      <c r="R173" s="99"/>
      <c r="S173" s="99"/>
      <c r="T173" s="99"/>
    </row>
    <row r="174" spans="1:20" x14ac:dyDescent="0.2">
      <c r="A174" s="64"/>
      <c r="B174" s="101"/>
      <c r="C174" s="99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9"/>
      <c r="O174" s="99"/>
      <c r="P174" s="99"/>
      <c r="Q174" s="99"/>
      <c r="R174" s="99"/>
      <c r="S174" s="99"/>
      <c r="T174" s="99"/>
    </row>
    <row r="175" spans="1:20" x14ac:dyDescent="0.2">
      <c r="A175" s="64"/>
      <c r="B175" s="101"/>
      <c r="C175" s="99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9"/>
      <c r="O175" s="99"/>
      <c r="P175" s="99"/>
      <c r="Q175" s="99"/>
      <c r="R175" s="99"/>
      <c r="S175" s="99"/>
      <c r="T175" s="99"/>
    </row>
    <row r="176" spans="1:20" x14ac:dyDescent="0.2">
      <c r="A176" s="64"/>
      <c r="B176" s="101"/>
      <c r="C176" s="99"/>
      <c r="D176" s="99"/>
      <c r="E176" s="99"/>
      <c r="F176" s="99"/>
      <c r="G176" s="99"/>
      <c r="H176" s="99"/>
      <c r="I176" s="99"/>
      <c r="J176" s="99"/>
      <c r="K176" s="99"/>
      <c r="L176" s="99"/>
      <c r="M176" s="99"/>
      <c r="N176" s="99"/>
      <c r="O176" s="99"/>
      <c r="P176" s="99"/>
      <c r="Q176" s="99"/>
      <c r="R176" s="99"/>
      <c r="S176" s="99"/>
      <c r="T176" s="99"/>
    </row>
    <row r="177" spans="1:20" x14ac:dyDescent="0.2">
      <c r="A177" s="64"/>
      <c r="B177" s="101"/>
      <c r="C177" s="99"/>
      <c r="D177" s="99"/>
      <c r="E177" s="99"/>
      <c r="F177" s="99"/>
      <c r="G177" s="99"/>
      <c r="H177" s="99"/>
      <c r="I177" s="99"/>
      <c r="J177" s="99"/>
      <c r="K177" s="99"/>
      <c r="L177" s="99"/>
      <c r="M177" s="99"/>
      <c r="N177" s="99"/>
      <c r="O177" s="99"/>
      <c r="P177" s="99"/>
      <c r="Q177" s="99"/>
      <c r="R177" s="99"/>
      <c r="S177" s="99"/>
      <c r="T177" s="99"/>
    </row>
    <row r="178" spans="1:20" x14ac:dyDescent="0.2">
      <c r="A178" s="64"/>
      <c r="B178" s="101"/>
      <c r="C178" s="99"/>
      <c r="D178" s="99"/>
      <c r="E178" s="99"/>
      <c r="F178" s="99"/>
      <c r="G178" s="99"/>
      <c r="H178" s="99"/>
      <c r="I178" s="99"/>
      <c r="J178" s="99"/>
      <c r="K178" s="99"/>
      <c r="L178" s="99"/>
      <c r="M178" s="99"/>
      <c r="N178" s="99"/>
      <c r="O178" s="99"/>
      <c r="P178" s="99"/>
      <c r="Q178" s="99"/>
      <c r="R178" s="99"/>
      <c r="S178" s="99"/>
      <c r="T178" s="99"/>
    </row>
    <row r="179" spans="1:20" x14ac:dyDescent="0.2">
      <c r="A179" s="64"/>
      <c r="B179" s="101"/>
      <c r="C179" s="99"/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99"/>
      <c r="O179" s="99"/>
      <c r="P179" s="99"/>
      <c r="Q179" s="99"/>
      <c r="R179" s="99"/>
      <c r="S179" s="99"/>
      <c r="T179" s="99"/>
    </row>
    <row r="180" spans="1:20" x14ac:dyDescent="0.2">
      <c r="A180" s="64"/>
      <c r="B180" s="101"/>
      <c r="C180" s="99"/>
      <c r="D180" s="99"/>
      <c r="E180" s="99"/>
      <c r="F180" s="99"/>
      <c r="G180" s="99"/>
      <c r="H180" s="99"/>
      <c r="I180" s="99"/>
      <c r="J180" s="99"/>
      <c r="K180" s="99"/>
      <c r="L180" s="99"/>
      <c r="M180" s="99"/>
      <c r="N180" s="99"/>
      <c r="O180" s="99"/>
      <c r="P180" s="99"/>
      <c r="Q180" s="99"/>
      <c r="R180" s="99"/>
      <c r="S180" s="99"/>
      <c r="T180" s="99"/>
    </row>
    <row r="181" spans="1:20" x14ac:dyDescent="0.2">
      <c r="A181" s="64"/>
      <c r="B181" s="101"/>
      <c r="C181" s="99"/>
      <c r="D181" s="99"/>
      <c r="E181" s="99"/>
      <c r="F181" s="99"/>
      <c r="G181" s="99"/>
      <c r="H181" s="99"/>
      <c r="I181" s="99"/>
      <c r="J181" s="99"/>
      <c r="K181" s="99"/>
      <c r="L181" s="99"/>
      <c r="M181" s="99"/>
      <c r="N181" s="99"/>
      <c r="O181" s="99"/>
      <c r="P181" s="99"/>
      <c r="Q181" s="99"/>
      <c r="R181" s="99"/>
      <c r="S181" s="99"/>
      <c r="T181" s="99"/>
    </row>
    <row r="182" spans="1:20" x14ac:dyDescent="0.2">
      <c r="A182" s="64"/>
      <c r="B182" s="101"/>
      <c r="C182" s="99"/>
      <c r="D182" s="99"/>
      <c r="E182" s="99"/>
      <c r="F182" s="99"/>
      <c r="G182" s="99"/>
      <c r="H182" s="99"/>
      <c r="I182" s="99"/>
      <c r="J182" s="99"/>
      <c r="K182" s="99"/>
      <c r="L182" s="99"/>
      <c r="M182" s="99"/>
      <c r="N182" s="99"/>
      <c r="O182" s="99"/>
      <c r="P182" s="99"/>
      <c r="Q182" s="99"/>
      <c r="R182" s="99"/>
      <c r="S182" s="99"/>
      <c r="T182" s="99"/>
    </row>
    <row r="183" spans="1:20" x14ac:dyDescent="0.2">
      <c r="A183" s="64"/>
      <c r="B183" s="101"/>
      <c r="C183" s="99"/>
      <c r="D183" s="99"/>
      <c r="E183" s="99"/>
      <c r="F183" s="99"/>
      <c r="G183" s="99"/>
      <c r="H183" s="99"/>
      <c r="I183" s="99"/>
      <c r="J183" s="99"/>
      <c r="K183" s="99"/>
      <c r="L183" s="99"/>
      <c r="M183" s="99"/>
      <c r="N183" s="99"/>
      <c r="O183" s="99"/>
      <c r="P183" s="99"/>
      <c r="Q183" s="99"/>
      <c r="R183" s="99"/>
      <c r="S183" s="99"/>
      <c r="T183" s="99"/>
    </row>
    <row r="184" spans="1:20" x14ac:dyDescent="0.2">
      <c r="A184" s="64"/>
      <c r="B184" s="101"/>
      <c r="C184" s="99"/>
      <c r="D184" s="99"/>
      <c r="E184" s="99"/>
      <c r="F184" s="99"/>
      <c r="G184" s="99"/>
      <c r="H184" s="99"/>
      <c r="I184" s="99"/>
      <c r="J184" s="99"/>
      <c r="K184" s="99"/>
      <c r="L184" s="99"/>
      <c r="M184" s="99"/>
      <c r="N184" s="99"/>
      <c r="O184" s="99"/>
      <c r="P184" s="99"/>
      <c r="Q184" s="99"/>
      <c r="R184" s="99"/>
      <c r="S184" s="99"/>
      <c r="T184" s="99"/>
    </row>
    <row r="185" spans="1:20" x14ac:dyDescent="0.2">
      <c r="A185" s="64"/>
      <c r="B185" s="101"/>
      <c r="C185" s="99"/>
      <c r="D185" s="99"/>
      <c r="E185" s="99"/>
      <c r="F185" s="99"/>
      <c r="G185" s="99"/>
      <c r="H185" s="99"/>
      <c r="I185" s="99"/>
      <c r="J185" s="99"/>
      <c r="K185" s="99"/>
      <c r="L185" s="99"/>
      <c r="M185" s="99"/>
      <c r="N185" s="99"/>
      <c r="O185" s="99"/>
      <c r="P185" s="99"/>
      <c r="Q185" s="99"/>
      <c r="R185" s="99"/>
      <c r="S185" s="99"/>
      <c r="T185" s="99"/>
    </row>
    <row r="186" spans="1:20" x14ac:dyDescent="0.2">
      <c r="A186" s="64"/>
      <c r="B186" s="101"/>
      <c r="C186" s="99"/>
      <c r="D186" s="99"/>
      <c r="E186" s="99"/>
      <c r="F186" s="99"/>
      <c r="G186" s="99"/>
      <c r="H186" s="99"/>
      <c r="I186" s="99"/>
      <c r="J186" s="99"/>
      <c r="K186" s="99"/>
      <c r="L186" s="99"/>
      <c r="M186" s="99"/>
      <c r="N186" s="99"/>
      <c r="O186" s="99"/>
      <c r="P186" s="99"/>
      <c r="Q186" s="99"/>
      <c r="R186" s="99"/>
      <c r="S186" s="99"/>
      <c r="T186" s="99"/>
    </row>
    <row r="187" spans="1:20" x14ac:dyDescent="0.2">
      <c r="A187" s="64"/>
      <c r="B187" s="101"/>
      <c r="C187" s="99"/>
      <c r="D187" s="99"/>
      <c r="E187" s="99"/>
      <c r="F187" s="99"/>
      <c r="G187" s="99"/>
      <c r="H187" s="99"/>
      <c r="I187" s="99"/>
      <c r="J187" s="99"/>
      <c r="K187" s="99"/>
      <c r="L187" s="99"/>
      <c r="M187" s="99"/>
      <c r="N187" s="99"/>
      <c r="O187" s="99"/>
      <c r="P187" s="99"/>
      <c r="Q187" s="99"/>
      <c r="R187" s="99"/>
      <c r="S187" s="99"/>
      <c r="T187" s="99"/>
    </row>
    <row r="188" spans="1:20" x14ac:dyDescent="0.2">
      <c r="A188" s="64"/>
      <c r="B188" s="101"/>
      <c r="C188" s="99"/>
      <c r="D188" s="99"/>
      <c r="E188" s="99"/>
      <c r="F188" s="99"/>
      <c r="G188" s="99"/>
      <c r="H188" s="99"/>
      <c r="I188" s="99"/>
      <c r="J188" s="99"/>
      <c r="K188" s="99"/>
      <c r="L188" s="99"/>
      <c r="M188" s="99"/>
      <c r="N188" s="99"/>
      <c r="O188" s="99"/>
      <c r="P188" s="99"/>
      <c r="Q188" s="99"/>
      <c r="R188" s="99"/>
      <c r="S188" s="99"/>
      <c r="T188" s="99"/>
    </row>
    <row r="189" spans="1:20" x14ac:dyDescent="0.2">
      <c r="A189" s="64"/>
      <c r="B189" s="101"/>
      <c r="C189" s="99"/>
      <c r="D189" s="99"/>
      <c r="E189" s="99"/>
      <c r="F189" s="99"/>
      <c r="G189" s="99"/>
      <c r="H189" s="99"/>
      <c r="I189" s="99"/>
      <c r="J189" s="99"/>
      <c r="K189" s="99"/>
      <c r="L189" s="99"/>
      <c r="M189" s="99"/>
      <c r="N189" s="99"/>
      <c r="O189" s="99"/>
      <c r="P189" s="99"/>
      <c r="Q189" s="99"/>
      <c r="R189" s="99"/>
      <c r="S189" s="99"/>
      <c r="T189" s="99"/>
    </row>
    <row r="190" spans="1:20" x14ac:dyDescent="0.2">
      <c r="A190" s="64"/>
      <c r="B190" s="101"/>
      <c r="C190" s="99"/>
      <c r="D190" s="99"/>
      <c r="E190" s="99"/>
      <c r="F190" s="99"/>
      <c r="G190" s="99"/>
      <c r="H190" s="99"/>
      <c r="I190" s="99"/>
      <c r="J190" s="99"/>
      <c r="K190" s="99"/>
      <c r="L190" s="99"/>
      <c r="M190" s="99"/>
      <c r="N190" s="99"/>
      <c r="O190" s="99"/>
      <c r="P190" s="99"/>
      <c r="Q190" s="99"/>
      <c r="R190" s="99"/>
      <c r="S190" s="99"/>
      <c r="T190" s="99"/>
    </row>
    <row r="191" spans="1:20" x14ac:dyDescent="0.2">
      <c r="A191" s="64"/>
      <c r="B191" s="101"/>
      <c r="C191" s="99"/>
      <c r="D191" s="99"/>
      <c r="E191" s="99"/>
      <c r="F191" s="99"/>
      <c r="G191" s="99"/>
      <c r="H191" s="99"/>
      <c r="I191" s="99"/>
      <c r="J191" s="99"/>
      <c r="K191" s="99"/>
      <c r="L191" s="99"/>
      <c r="M191" s="99"/>
      <c r="N191" s="99"/>
      <c r="O191" s="99"/>
      <c r="P191" s="99"/>
      <c r="Q191" s="99"/>
      <c r="R191" s="99"/>
      <c r="S191" s="99"/>
      <c r="T191" s="99"/>
    </row>
    <row r="192" spans="1:20" x14ac:dyDescent="0.2">
      <c r="A192" s="64"/>
      <c r="B192" s="101"/>
      <c r="C192" s="99"/>
      <c r="D192" s="99"/>
      <c r="E192" s="99"/>
      <c r="F192" s="99"/>
      <c r="G192" s="99"/>
      <c r="H192" s="99"/>
      <c r="I192" s="99"/>
      <c r="J192" s="99"/>
      <c r="K192" s="99"/>
      <c r="L192" s="99"/>
      <c r="M192" s="99"/>
      <c r="N192" s="99"/>
      <c r="O192" s="99"/>
      <c r="P192" s="99"/>
      <c r="Q192" s="99"/>
      <c r="R192" s="99"/>
      <c r="S192" s="99"/>
      <c r="T192" s="99"/>
    </row>
    <row r="193" spans="1:20" x14ac:dyDescent="0.2">
      <c r="A193" s="64"/>
      <c r="B193" s="101"/>
      <c r="C193" s="99"/>
      <c r="D193" s="99"/>
      <c r="E193" s="99"/>
      <c r="F193" s="99"/>
      <c r="G193" s="99"/>
      <c r="H193" s="99"/>
      <c r="I193" s="99"/>
      <c r="J193" s="99"/>
      <c r="K193" s="99"/>
      <c r="L193" s="99"/>
      <c r="M193" s="99"/>
      <c r="N193" s="99"/>
      <c r="O193" s="99"/>
      <c r="P193" s="99"/>
      <c r="Q193" s="99"/>
      <c r="R193" s="99"/>
      <c r="S193" s="99"/>
      <c r="T193" s="99"/>
    </row>
    <row r="194" spans="1:20" x14ac:dyDescent="0.2">
      <c r="A194" s="64"/>
      <c r="B194" s="101"/>
      <c r="C194" s="99"/>
      <c r="D194" s="99"/>
      <c r="E194" s="99"/>
      <c r="F194" s="99"/>
      <c r="G194" s="99"/>
      <c r="H194" s="99"/>
      <c r="I194" s="99"/>
      <c r="J194" s="99"/>
      <c r="K194" s="99"/>
      <c r="L194" s="99"/>
      <c r="M194" s="99"/>
      <c r="N194" s="99"/>
      <c r="O194" s="99"/>
      <c r="P194" s="99"/>
      <c r="Q194" s="99"/>
      <c r="R194" s="99"/>
      <c r="S194" s="99"/>
      <c r="T194" s="99"/>
    </row>
    <row r="195" spans="1:20" x14ac:dyDescent="0.2">
      <c r="A195" s="64"/>
      <c r="B195" s="101"/>
      <c r="C195" s="99"/>
      <c r="D195" s="99"/>
      <c r="E195" s="99"/>
      <c r="F195" s="99"/>
      <c r="G195" s="99"/>
      <c r="H195" s="99"/>
      <c r="I195" s="99"/>
      <c r="J195" s="99"/>
      <c r="K195" s="99"/>
      <c r="L195" s="99"/>
      <c r="M195" s="99"/>
      <c r="N195" s="99"/>
      <c r="O195" s="99"/>
      <c r="P195" s="99"/>
      <c r="Q195" s="99"/>
      <c r="R195" s="99"/>
      <c r="S195" s="99"/>
      <c r="T195" s="99"/>
    </row>
    <row r="196" spans="1:20" x14ac:dyDescent="0.2">
      <c r="A196" s="64"/>
      <c r="B196" s="101"/>
      <c r="C196" s="99"/>
      <c r="D196" s="99"/>
      <c r="E196" s="99"/>
      <c r="F196" s="99"/>
      <c r="G196" s="99"/>
      <c r="H196" s="99"/>
      <c r="I196" s="99"/>
      <c r="J196" s="99"/>
      <c r="K196" s="99"/>
      <c r="L196" s="99"/>
      <c r="M196" s="99"/>
      <c r="N196" s="99"/>
      <c r="O196" s="99"/>
      <c r="P196" s="99"/>
      <c r="Q196" s="99"/>
      <c r="R196" s="99"/>
      <c r="S196" s="99"/>
      <c r="T196" s="99"/>
    </row>
    <row r="197" spans="1:20" x14ac:dyDescent="0.2">
      <c r="A197" s="64"/>
      <c r="B197" s="101"/>
      <c r="C197" s="99"/>
      <c r="D197" s="99"/>
      <c r="E197" s="99"/>
      <c r="F197" s="99"/>
      <c r="G197" s="99"/>
      <c r="H197" s="99"/>
      <c r="I197" s="99"/>
      <c r="J197" s="99"/>
      <c r="K197" s="99"/>
      <c r="L197" s="99"/>
      <c r="M197" s="99"/>
      <c r="N197" s="99"/>
      <c r="O197" s="99"/>
      <c r="P197" s="99"/>
      <c r="Q197" s="99"/>
      <c r="R197" s="99"/>
      <c r="S197" s="99"/>
      <c r="T197" s="99"/>
    </row>
    <row r="198" spans="1:20" x14ac:dyDescent="0.2">
      <c r="A198" s="64"/>
      <c r="B198" s="101"/>
      <c r="C198" s="99"/>
      <c r="D198" s="99"/>
      <c r="E198" s="99"/>
      <c r="F198" s="99"/>
      <c r="G198" s="99"/>
      <c r="H198" s="99"/>
      <c r="I198" s="99"/>
      <c r="J198" s="99"/>
      <c r="K198" s="99"/>
      <c r="L198" s="99"/>
      <c r="M198" s="99"/>
      <c r="N198" s="99"/>
      <c r="O198" s="99"/>
      <c r="P198" s="99"/>
      <c r="Q198" s="99"/>
      <c r="R198" s="99"/>
      <c r="S198" s="99"/>
      <c r="T198" s="99"/>
    </row>
    <row r="199" spans="1:20" x14ac:dyDescent="0.2">
      <c r="A199" s="64"/>
      <c r="B199" s="101"/>
      <c r="C199" s="99"/>
      <c r="D199" s="99"/>
      <c r="E199" s="99"/>
      <c r="F199" s="99"/>
      <c r="G199" s="99"/>
      <c r="H199" s="99"/>
      <c r="I199" s="99"/>
      <c r="J199" s="99"/>
      <c r="K199" s="99"/>
      <c r="L199" s="99"/>
      <c r="M199" s="99"/>
      <c r="N199" s="99"/>
      <c r="O199" s="99"/>
      <c r="P199" s="99"/>
      <c r="Q199" s="99"/>
      <c r="R199" s="99"/>
      <c r="S199" s="99"/>
      <c r="T199" s="99"/>
    </row>
    <row r="200" spans="1:20" x14ac:dyDescent="0.2">
      <c r="A200" s="64"/>
      <c r="B200" s="101"/>
      <c r="C200" s="99"/>
      <c r="D200" s="99"/>
      <c r="E200" s="99"/>
      <c r="F200" s="99"/>
      <c r="G200" s="99"/>
      <c r="H200" s="99"/>
      <c r="I200" s="99"/>
      <c r="J200" s="99"/>
      <c r="K200" s="99"/>
      <c r="L200" s="99"/>
      <c r="M200" s="99"/>
      <c r="N200" s="99"/>
      <c r="O200" s="99"/>
      <c r="P200" s="99"/>
      <c r="Q200" s="99"/>
      <c r="R200" s="99"/>
      <c r="S200" s="99"/>
      <c r="T200" s="99"/>
    </row>
    <row r="201" spans="1:20" x14ac:dyDescent="0.2">
      <c r="A201" s="64"/>
      <c r="B201" s="101"/>
      <c r="C201" s="99"/>
      <c r="D201" s="99"/>
      <c r="E201" s="99"/>
      <c r="F201" s="99"/>
      <c r="G201" s="99"/>
      <c r="H201" s="99"/>
      <c r="I201" s="99"/>
      <c r="J201" s="99"/>
      <c r="K201" s="99"/>
      <c r="L201" s="99"/>
      <c r="M201" s="99"/>
      <c r="N201" s="99"/>
      <c r="O201" s="99"/>
      <c r="P201" s="99"/>
      <c r="Q201" s="99"/>
      <c r="R201" s="99"/>
      <c r="S201" s="99"/>
      <c r="T201" s="99"/>
    </row>
    <row r="202" spans="1:20" x14ac:dyDescent="0.2">
      <c r="A202" s="64"/>
      <c r="B202" s="101"/>
      <c r="C202" s="99"/>
      <c r="D202" s="99"/>
      <c r="E202" s="99"/>
      <c r="F202" s="99"/>
      <c r="G202" s="99"/>
      <c r="H202" s="99"/>
      <c r="I202" s="99"/>
      <c r="J202" s="99"/>
      <c r="K202" s="99"/>
      <c r="L202" s="99"/>
      <c r="M202" s="99"/>
      <c r="N202" s="99"/>
      <c r="O202" s="99"/>
      <c r="P202" s="99"/>
      <c r="Q202" s="99"/>
      <c r="R202" s="99"/>
      <c r="S202" s="99"/>
      <c r="T202" s="99"/>
    </row>
    <row r="203" spans="1:20" x14ac:dyDescent="0.2">
      <c r="A203" s="64"/>
      <c r="B203" s="101"/>
      <c r="C203" s="99"/>
      <c r="D203" s="99"/>
      <c r="E203" s="99"/>
      <c r="F203" s="99"/>
      <c r="G203" s="99"/>
      <c r="H203" s="99"/>
      <c r="I203" s="99"/>
      <c r="J203" s="99"/>
      <c r="K203" s="99"/>
      <c r="L203" s="99"/>
      <c r="M203" s="99"/>
      <c r="N203" s="99"/>
      <c r="O203" s="99"/>
      <c r="P203" s="99"/>
      <c r="Q203" s="99"/>
      <c r="R203" s="99"/>
      <c r="S203" s="99"/>
      <c r="T203" s="99"/>
    </row>
    <row r="204" spans="1:20" x14ac:dyDescent="0.2">
      <c r="A204" s="64"/>
      <c r="B204" s="101"/>
      <c r="C204" s="99"/>
      <c r="D204" s="99"/>
      <c r="E204" s="99"/>
      <c r="F204" s="99"/>
      <c r="G204" s="99"/>
      <c r="H204" s="99"/>
      <c r="I204" s="99"/>
      <c r="J204" s="99"/>
      <c r="K204" s="99"/>
      <c r="L204" s="99"/>
      <c r="M204" s="99"/>
      <c r="N204" s="99"/>
      <c r="O204" s="99"/>
      <c r="P204" s="99"/>
      <c r="Q204" s="99"/>
      <c r="R204" s="99"/>
      <c r="S204" s="99"/>
      <c r="T204" s="99"/>
    </row>
    <row r="205" spans="1:20" x14ac:dyDescent="0.2">
      <c r="A205" s="64"/>
      <c r="B205" s="101"/>
      <c r="C205" s="99"/>
      <c r="D205" s="99"/>
      <c r="E205" s="99"/>
      <c r="F205" s="99"/>
      <c r="G205" s="99"/>
      <c r="H205" s="99"/>
      <c r="I205" s="99"/>
      <c r="J205" s="99"/>
      <c r="K205" s="99"/>
      <c r="L205" s="99"/>
      <c r="M205" s="99"/>
      <c r="N205" s="99"/>
      <c r="O205" s="99"/>
      <c r="P205" s="99"/>
      <c r="Q205" s="99"/>
      <c r="R205" s="99"/>
      <c r="S205" s="99"/>
      <c r="T205" s="99"/>
    </row>
    <row r="206" spans="1:20" x14ac:dyDescent="0.2">
      <c r="A206" s="64"/>
      <c r="B206" s="101"/>
      <c r="C206" s="99"/>
      <c r="D206" s="99"/>
      <c r="E206" s="99"/>
      <c r="F206" s="99"/>
      <c r="G206" s="99"/>
      <c r="H206" s="99"/>
      <c r="I206" s="99"/>
      <c r="J206" s="99"/>
      <c r="K206" s="99"/>
      <c r="L206" s="99"/>
      <c r="M206" s="99"/>
      <c r="N206" s="99"/>
      <c r="O206" s="99"/>
      <c r="P206" s="99"/>
      <c r="Q206" s="99"/>
      <c r="R206" s="99"/>
      <c r="S206" s="99"/>
      <c r="T206" s="99"/>
    </row>
    <row r="207" spans="1:20" x14ac:dyDescent="0.2">
      <c r="A207" s="64"/>
      <c r="B207" s="101"/>
      <c r="C207" s="99"/>
      <c r="D207" s="99"/>
      <c r="E207" s="99"/>
      <c r="F207" s="99"/>
      <c r="G207" s="99"/>
      <c r="H207" s="99"/>
      <c r="I207" s="99"/>
      <c r="J207" s="99"/>
      <c r="K207" s="99"/>
      <c r="L207" s="99"/>
      <c r="M207" s="99"/>
      <c r="N207" s="99"/>
      <c r="O207" s="99"/>
      <c r="P207" s="99"/>
      <c r="Q207" s="99"/>
      <c r="R207" s="99"/>
      <c r="S207" s="99"/>
      <c r="T207" s="99"/>
    </row>
    <row r="208" spans="1:20" x14ac:dyDescent="0.2">
      <c r="A208" s="64"/>
      <c r="B208" s="101"/>
      <c r="C208" s="99"/>
      <c r="D208" s="99"/>
      <c r="E208" s="99"/>
      <c r="F208" s="99"/>
      <c r="G208" s="99"/>
      <c r="H208" s="99"/>
      <c r="I208" s="99"/>
      <c r="J208" s="99"/>
      <c r="K208" s="99"/>
      <c r="L208" s="99"/>
      <c r="M208" s="99"/>
      <c r="N208" s="99"/>
      <c r="O208" s="99"/>
      <c r="P208" s="99"/>
      <c r="Q208" s="99"/>
      <c r="R208" s="99"/>
      <c r="S208" s="99"/>
      <c r="T208" s="99"/>
    </row>
    <row r="209" spans="1:20" x14ac:dyDescent="0.2">
      <c r="A209" s="64"/>
      <c r="B209" s="101"/>
      <c r="C209" s="99"/>
      <c r="D209" s="99"/>
      <c r="E209" s="99"/>
      <c r="F209" s="99"/>
      <c r="G209" s="99"/>
      <c r="H209" s="99"/>
      <c r="I209" s="99"/>
      <c r="J209" s="99"/>
      <c r="K209" s="99"/>
      <c r="L209" s="99"/>
      <c r="M209" s="99"/>
      <c r="N209" s="99"/>
      <c r="O209" s="99"/>
      <c r="P209" s="99"/>
      <c r="Q209" s="99"/>
      <c r="R209" s="99"/>
      <c r="S209" s="99"/>
      <c r="T209" s="99"/>
    </row>
    <row r="210" spans="1:20" x14ac:dyDescent="0.2">
      <c r="A210" s="64"/>
      <c r="B210" s="101"/>
      <c r="C210" s="99"/>
      <c r="D210" s="99"/>
      <c r="E210" s="99"/>
      <c r="F210" s="99"/>
      <c r="G210" s="99"/>
      <c r="H210" s="99"/>
      <c r="I210" s="99"/>
      <c r="J210" s="99"/>
      <c r="K210" s="99"/>
      <c r="L210" s="99"/>
      <c r="M210" s="99"/>
      <c r="N210" s="99"/>
      <c r="O210" s="99"/>
      <c r="P210" s="99"/>
      <c r="Q210" s="99"/>
      <c r="R210" s="99"/>
      <c r="S210" s="99"/>
      <c r="T210" s="99"/>
    </row>
    <row r="211" spans="1:20" x14ac:dyDescent="0.2">
      <c r="A211" s="64"/>
      <c r="B211" s="101"/>
      <c r="C211" s="99"/>
      <c r="D211" s="99"/>
      <c r="E211" s="99"/>
      <c r="F211" s="99"/>
      <c r="G211" s="99"/>
      <c r="H211" s="99"/>
      <c r="I211" s="99"/>
      <c r="J211" s="99"/>
      <c r="K211" s="99"/>
      <c r="L211" s="99"/>
      <c r="M211" s="99"/>
      <c r="N211" s="99"/>
      <c r="O211" s="99"/>
      <c r="P211" s="99"/>
      <c r="Q211" s="99"/>
      <c r="R211" s="99"/>
      <c r="S211" s="99"/>
      <c r="T211" s="99"/>
    </row>
    <row r="212" spans="1:20" x14ac:dyDescent="0.2">
      <c r="A212" s="64"/>
      <c r="B212" s="101"/>
      <c r="C212" s="99"/>
      <c r="D212" s="99"/>
      <c r="E212" s="99"/>
      <c r="F212" s="99"/>
      <c r="G212" s="99"/>
      <c r="H212" s="99"/>
      <c r="I212" s="99"/>
      <c r="J212" s="99"/>
      <c r="K212" s="99"/>
      <c r="L212" s="99"/>
      <c r="M212" s="99"/>
      <c r="N212" s="99"/>
      <c r="O212" s="99"/>
      <c r="P212" s="99"/>
      <c r="Q212" s="99"/>
      <c r="R212" s="99"/>
      <c r="S212" s="99"/>
      <c r="T212" s="99"/>
    </row>
    <row r="213" spans="1:20" x14ac:dyDescent="0.2">
      <c r="A213" s="64"/>
      <c r="B213" s="101"/>
      <c r="C213" s="99"/>
      <c r="D213" s="99"/>
      <c r="E213" s="99"/>
      <c r="F213" s="99"/>
      <c r="G213" s="99"/>
      <c r="H213" s="99"/>
      <c r="I213" s="99"/>
      <c r="J213" s="99"/>
      <c r="K213" s="99"/>
      <c r="L213" s="99"/>
      <c r="M213" s="99"/>
      <c r="N213" s="99"/>
      <c r="O213" s="99"/>
      <c r="P213" s="99"/>
      <c r="Q213" s="99"/>
      <c r="R213" s="99"/>
      <c r="S213" s="99"/>
      <c r="T213" s="99"/>
    </row>
    <row r="214" spans="1:20" x14ac:dyDescent="0.2">
      <c r="A214" s="64"/>
      <c r="B214" s="101"/>
      <c r="C214" s="99"/>
      <c r="D214" s="99"/>
      <c r="E214" s="99"/>
      <c r="F214" s="99"/>
      <c r="G214" s="99"/>
      <c r="H214" s="99"/>
      <c r="I214" s="99"/>
      <c r="J214" s="99"/>
      <c r="K214" s="99"/>
      <c r="L214" s="99"/>
      <c r="M214" s="99"/>
      <c r="N214" s="99"/>
      <c r="O214" s="99"/>
      <c r="P214" s="99"/>
      <c r="Q214" s="99"/>
      <c r="R214" s="99"/>
      <c r="S214" s="99"/>
      <c r="T214" s="99"/>
    </row>
    <row r="215" spans="1:20" x14ac:dyDescent="0.2">
      <c r="A215" s="64"/>
      <c r="B215" s="101"/>
      <c r="C215" s="99"/>
      <c r="D215" s="99"/>
      <c r="E215" s="99"/>
      <c r="F215" s="99"/>
      <c r="G215" s="99"/>
      <c r="H215" s="99"/>
      <c r="I215" s="99"/>
      <c r="J215" s="99"/>
      <c r="K215" s="99"/>
      <c r="L215" s="99"/>
      <c r="M215" s="99"/>
      <c r="N215" s="99"/>
      <c r="O215" s="99"/>
      <c r="P215" s="99"/>
      <c r="Q215" s="99"/>
      <c r="R215" s="99"/>
      <c r="S215" s="99"/>
      <c r="T215" s="99"/>
    </row>
    <row r="216" spans="1:20" x14ac:dyDescent="0.2">
      <c r="A216" s="64"/>
      <c r="B216" s="101"/>
      <c r="C216" s="99"/>
      <c r="D216" s="99"/>
      <c r="E216" s="99"/>
      <c r="F216" s="99"/>
      <c r="G216" s="99"/>
      <c r="H216" s="99"/>
      <c r="I216" s="99"/>
      <c r="J216" s="99"/>
      <c r="K216" s="99"/>
      <c r="L216" s="99"/>
      <c r="M216" s="99"/>
      <c r="N216" s="99"/>
      <c r="O216" s="99"/>
      <c r="P216" s="99"/>
      <c r="Q216" s="99"/>
      <c r="R216" s="99"/>
      <c r="S216" s="99"/>
      <c r="T216" s="99"/>
    </row>
    <row r="217" spans="1:20" x14ac:dyDescent="0.2">
      <c r="A217" s="64"/>
      <c r="B217" s="101"/>
      <c r="C217" s="99"/>
      <c r="D217" s="99"/>
      <c r="E217" s="99"/>
      <c r="F217" s="99"/>
      <c r="G217" s="99"/>
      <c r="H217" s="99"/>
      <c r="I217" s="99"/>
      <c r="J217" s="99"/>
      <c r="K217" s="99"/>
      <c r="L217" s="99"/>
      <c r="M217" s="99"/>
      <c r="N217" s="99"/>
      <c r="O217" s="99"/>
      <c r="P217" s="99"/>
      <c r="Q217" s="99"/>
      <c r="R217" s="99"/>
      <c r="S217" s="99"/>
      <c r="T217" s="99"/>
    </row>
    <row r="218" spans="1:20" x14ac:dyDescent="0.2">
      <c r="A218" s="64"/>
      <c r="B218" s="101"/>
      <c r="C218" s="99"/>
      <c r="D218" s="99"/>
      <c r="E218" s="99"/>
      <c r="F218" s="99"/>
      <c r="G218" s="99"/>
      <c r="H218" s="99"/>
      <c r="I218" s="99"/>
      <c r="J218" s="99"/>
      <c r="K218" s="99"/>
      <c r="L218" s="99"/>
      <c r="M218" s="99"/>
      <c r="N218" s="99"/>
      <c r="O218" s="99"/>
      <c r="P218" s="99"/>
      <c r="Q218" s="99"/>
      <c r="R218" s="99"/>
      <c r="S218" s="99"/>
      <c r="T218" s="99"/>
    </row>
    <row r="219" spans="1:20" x14ac:dyDescent="0.2">
      <c r="A219" s="64"/>
      <c r="B219" s="101"/>
      <c r="C219" s="99"/>
      <c r="D219" s="99"/>
      <c r="E219" s="99"/>
      <c r="F219" s="99"/>
      <c r="G219" s="99"/>
      <c r="H219" s="99"/>
      <c r="I219" s="99"/>
      <c r="J219" s="99"/>
      <c r="K219" s="99"/>
      <c r="L219" s="99"/>
      <c r="M219" s="99"/>
      <c r="N219" s="99"/>
      <c r="O219" s="99"/>
      <c r="P219" s="99"/>
      <c r="Q219" s="99"/>
      <c r="R219" s="99"/>
      <c r="S219" s="99"/>
      <c r="T219" s="99"/>
    </row>
    <row r="220" spans="1:20" x14ac:dyDescent="0.2">
      <c r="A220" s="64"/>
      <c r="B220" s="101"/>
      <c r="C220" s="99"/>
      <c r="D220" s="99"/>
      <c r="E220" s="99"/>
      <c r="F220" s="99"/>
      <c r="G220" s="99"/>
      <c r="H220" s="99"/>
      <c r="I220" s="99"/>
      <c r="J220" s="99"/>
      <c r="K220" s="99"/>
      <c r="L220" s="99"/>
      <c r="M220" s="99"/>
      <c r="N220" s="99"/>
      <c r="O220" s="99"/>
      <c r="P220" s="99"/>
      <c r="Q220" s="99"/>
      <c r="R220" s="99"/>
      <c r="S220" s="99"/>
      <c r="T220" s="99"/>
    </row>
    <row r="221" spans="1:20" x14ac:dyDescent="0.2">
      <c r="A221" s="64"/>
      <c r="B221" s="101"/>
      <c r="C221" s="99"/>
      <c r="D221" s="99"/>
      <c r="E221" s="99"/>
      <c r="F221" s="99"/>
      <c r="G221" s="99"/>
      <c r="H221" s="99"/>
      <c r="I221" s="99"/>
      <c r="J221" s="99"/>
      <c r="K221" s="99"/>
      <c r="L221" s="99"/>
      <c r="M221" s="99"/>
      <c r="N221" s="99"/>
      <c r="O221" s="99"/>
      <c r="P221" s="99"/>
      <c r="Q221" s="99"/>
      <c r="R221" s="99"/>
      <c r="S221" s="99"/>
      <c r="T221" s="99"/>
    </row>
    <row r="222" spans="1:20" x14ac:dyDescent="0.2">
      <c r="A222" s="64"/>
      <c r="B222" s="101"/>
      <c r="C222" s="99"/>
      <c r="D222" s="99"/>
      <c r="E222" s="99"/>
      <c r="F222" s="99"/>
      <c r="G222" s="99"/>
      <c r="H222" s="99"/>
      <c r="I222" s="99"/>
      <c r="J222" s="99"/>
      <c r="K222" s="99"/>
      <c r="L222" s="99"/>
      <c r="M222" s="99"/>
      <c r="N222" s="99"/>
      <c r="O222" s="99"/>
      <c r="P222" s="99"/>
      <c r="Q222" s="99"/>
      <c r="R222" s="99"/>
      <c r="S222" s="99"/>
      <c r="T222" s="99"/>
    </row>
    <row r="223" spans="1:20" x14ac:dyDescent="0.2">
      <c r="A223" s="64"/>
      <c r="B223" s="101"/>
      <c r="C223" s="99"/>
      <c r="D223" s="99"/>
      <c r="E223" s="99"/>
      <c r="F223" s="99"/>
      <c r="G223" s="99"/>
      <c r="H223" s="99"/>
      <c r="I223" s="99"/>
      <c r="J223" s="99"/>
      <c r="K223" s="99"/>
      <c r="L223" s="99"/>
      <c r="M223" s="99"/>
      <c r="N223" s="99"/>
      <c r="O223" s="99"/>
      <c r="P223" s="99"/>
      <c r="Q223" s="99"/>
      <c r="R223" s="99"/>
      <c r="S223" s="99"/>
      <c r="T223" s="99"/>
    </row>
    <row r="224" spans="1:20" x14ac:dyDescent="0.2">
      <c r="A224" s="64"/>
      <c r="B224" s="101"/>
      <c r="C224" s="99"/>
      <c r="D224" s="99"/>
      <c r="E224" s="99"/>
      <c r="F224" s="99"/>
      <c r="G224" s="99"/>
      <c r="H224" s="99"/>
      <c r="I224" s="99"/>
      <c r="J224" s="99"/>
      <c r="K224" s="99"/>
      <c r="L224" s="99"/>
      <c r="M224" s="99"/>
      <c r="N224" s="99"/>
      <c r="O224" s="99"/>
      <c r="P224" s="99"/>
      <c r="Q224" s="99"/>
      <c r="R224" s="99"/>
      <c r="S224" s="99"/>
      <c r="T224" s="99"/>
    </row>
    <row r="225" spans="1:20" x14ac:dyDescent="0.2">
      <c r="A225" s="64"/>
      <c r="B225" s="101"/>
      <c r="C225" s="99"/>
      <c r="D225" s="99"/>
      <c r="E225" s="99"/>
      <c r="F225" s="99"/>
      <c r="G225" s="99"/>
      <c r="H225" s="99"/>
      <c r="I225" s="99"/>
      <c r="J225" s="99"/>
      <c r="K225" s="99"/>
      <c r="L225" s="99"/>
      <c r="M225" s="99"/>
      <c r="N225" s="99"/>
      <c r="O225" s="99"/>
      <c r="P225" s="99"/>
      <c r="Q225" s="99"/>
      <c r="R225" s="99"/>
      <c r="S225" s="99"/>
      <c r="T225" s="99"/>
    </row>
    <row r="226" spans="1:20" x14ac:dyDescent="0.2">
      <c r="A226" s="64"/>
      <c r="B226" s="101"/>
      <c r="C226" s="99"/>
      <c r="D226" s="99"/>
      <c r="E226" s="99"/>
      <c r="F226" s="99"/>
      <c r="G226" s="99"/>
      <c r="H226" s="99"/>
      <c r="I226" s="99"/>
      <c r="J226" s="99"/>
      <c r="K226" s="99"/>
      <c r="L226" s="99"/>
      <c r="M226" s="99"/>
      <c r="N226" s="99"/>
      <c r="O226" s="99"/>
      <c r="P226" s="99"/>
      <c r="Q226" s="99"/>
      <c r="R226" s="99"/>
      <c r="S226" s="99"/>
      <c r="T226" s="99"/>
    </row>
    <row r="227" spans="1:20" x14ac:dyDescent="0.2">
      <c r="A227" s="64"/>
      <c r="B227" s="101"/>
      <c r="C227" s="99"/>
      <c r="D227" s="99"/>
      <c r="E227" s="99"/>
      <c r="F227" s="99"/>
      <c r="G227" s="99"/>
      <c r="H227" s="99"/>
      <c r="I227" s="99"/>
      <c r="J227" s="99"/>
      <c r="K227" s="99"/>
      <c r="L227" s="99"/>
      <c r="M227" s="99"/>
      <c r="N227" s="99"/>
      <c r="O227" s="99"/>
      <c r="P227" s="99"/>
      <c r="Q227" s="99"/>
      <c r="R227" s="99"/>
      <c r="S227" s="99"/>
      <c r="T227" s="99"/>
    </row>
    <row r="228" spans="1:20" x14ac:dyDescent="0.2">
      <c r="A228" s="64"/>
      <c r="B228" s="101"/>
      <c r="C228" s="99"/>
      <c r="D228" s="99"/>
      <c r="E228" s="99"/>
      <c r="F228" s="99"/>
      <c r="G228" s="99"/>
      <c r="H228" s="99"/>
      <c r="I228" s="99"/>
      <c r="J228" s="99"/>
      <c r="K228" s="99"/>
      <c r="L228" s="99"/>
      <c r="M228" s="99"/>
      <c r="N228" s="99"/>
      <c r="O228" s="99"/>
      <c r="P228" s="99"/>
      <c r="Q228" s="99"/>
      <c r="R228" s="99"/>
      <c r="S228" s="99"/>
      <c r="T228" s="99"/>
    </row>
    <row r="229" spans="1:20" x14ac:dyDescent="0.2">
      <c r="A229" s="64"/>
      <c r="B229" s="101"/>
      <c r="C229" s="99"/>
      <c r="D229" s="99"/>
      <c r="E229" s="99"/>
      <c r="F229" s="99"/>
      <c r="G229" s="99"/>
      <c r="H229" s="99"/>
      <c r="I229" s="99"/>
      <c r="J229" s="99"/>
      <c r="K229" s="99"/>
      <c r="L229" s="99"/>
      <c r="M229" s="99"/>
      <c r="N229" s="99"/>
      <c r="O229" s="99"/>
      <c r="P229" s="99"/>
      <c r="Q229" s="99"/>
      <c r="R229" s="99"/>
      <c r="S229" s="99"/>
      <c r="T229" s="99"/>
    </row>
    <row r="230" spans="1:20" x14ac:dyDescent="0.2">
      <c r="A230" s="64"/>
      <c r="B230" s="101"/>
      <c r="C230" s="99"/>
      <c r="D230" s="99"/>
      <c r="E230" s="99"/>
      <c r="F230" s="99"/>
      <c r="G230" s="99"/>
      <c r="H230" s="99"/>
      <c r="I230" s="99"/>
      <c r="J230" s="99"/>
      <c r="K230" s="99"/>
      <c r="L230" s="99"/>
      <c r="M230" s="99"/>
      <c r="N230" s="99"/>
      <c r="O230" s="99"/>
      <c r="P230" s="99"/>
      <c r="Q230" s="99"/>
      <c r="R230" s="99"/>
      <c r="S230" s="99"/>
      <c r="T230" s="99"/>
    </row>
    <row r="231" spans="1:20" x14ac:dyDescent="0.2">
      <c r="A231" s="64"/>
      <c r="B231" s="101"/>
      <c r="C231" s="99"/>
      <c r="D231" s="99"/>
      <c r="E231" s="99"/>
      <c r="F231" s="99"/>
      <c r="G231" s="99"/>
      <c r="H231" s="99"/>
      <c r="I231" s="99"/>
      <c r="J231" s="99"/>
      <c r="K231" s="99"/>
      <c r="L231" s="99"/>
      <c r="M231" s="99"/>
      <c r="N231" s="99"/>
      <c r="O231" s="99"/>
      <c r="P231" s="99"/>
      <c r="Q231" s="99"/>
      <c r="R231" s="99"/>
      <c r="S231" s="99"/>
      <c r="T231" s="99"/>
    </row>
    <row r="232" spans="1:20" x14ac:dyDescent="0.2">
      <c r="A232" s="64"/>
      <c r="B232" s="101"/>
      <c r="C232" s="99"/>
      <c r="D232" s="99"/>
      <c r="E232" s="99"/>
      <c r="F232" s="99"/>
      <c r="G232" s="99"/>
      <c r="H232" s="99"/>
      <c r="I232" s="99"/>
      <c r="J232" s="99"/>
      <c r="K232" s="99"/>
      <c r="L232" s="99"/>
      <c r="M232" s="99"/>
      <c r="N232" s="99"/>
      <c r="O232" s="99"/>
      <c r="P232" s="99"/>
      <c r="Q232" s="99"/>
      <c r="R232" s="99"/>
      <c r="S232" s="99"/>
      <c r="T232" s="99"/>
    </row>
    <row r="233" spans="1:20" x14ac:dyDescent="0.2">
      <c r="A233" s="64"/>
      <c r="B233" s="101"/>
      <c r="C233" s="99"/>
      <c r="D233" s="99"/>
      <c r="E233" s="99"/>
      <c r="F233" s="99"/>
      <c r="G233" s="99"/>
      <c r="H233" s="99"/>
      <c r="I233" s="99"/>
      <c r="J233" s="99"/>
      <c r="K233" s="99"/>
      <c r="L233" s="99"/>
      <c r="M233" s="99"/>
      <c r="N233" s="99"/>
      <c r="O233" s="99"/>
      <c r="P233" s="99"/>
      <c r="Q233" s="99"/>
      <c r="R233" s="99"/>
      <c r="S233" s="99"/>
      <c r="T233" s="99"/>
    </row>
    <row r="234" spans="1:20" x14ac:dyDescent="0.2">
      <c r="A234" s="64"/>
      <c r="B234" s="101"/>
      <c r="C234" s="99"/>
      <c r="D234" s="99"/>
      <c r="E234" s="99"/>
      <c r="F234" s="99"/>
      <c r="G234" s="99"/>
      <c r="H234" s="99"/>
      <c r="I234" s="99"/>
      <c r="J234" s="99"/>
      <c r="K234" s="99"/>
      <c r="L234" s="99"/>
      <c r="M234" s="99"/>
      <c r="N234" s="99"/>
      <c r="O234" s="99"/>
      <c r="P234" s="99"/>
      <c r="Q234" s="99"/>
      <c r="R234" s="99"/>
      <c r="S234" s="99"/>
      <c r="T234" s="99"/>
    </row>
    <row r="235" spans="1:20" x14ac:dyDescent="0.2">
      <c r="A235" s="64"/>
      <c r="B235" s="101"/>
      <c r="C235" s="99"/>
      <c r="D235" s="99"/>
      <c r="E235" s="99"/>
      <c r="F235" s="99"/>
      <c r="G235" s="99"/>
      <c r="H235" s="99"/>
      <c r="I235" s="99"/>
      <c r="J235" s="99"/>
      <c r="K235" s="99"/>
      <c r="L235" s="99"/>
      <c r="M235" s="99"/>
      <c r="N235" s="99"/>
      <c r="O235" s="99"/>
      <c r="P235" s="99"/>
      <c r="Q235" s="99"/>
      <c r="R235" s="99"/>
      <c r="S235" s="99"/>
      <c r="T235" s="99"/>
    </row>
    <row r="236" spans="1:20" x14ac:dyDescent="0.2">
      <c r="A236" s="64"/>
      <c r="B236" s="101"/>
      <c r="C236" s="99"/>
      <c r="D236" s="99"/>
      <c r="E236" s="99"/>
      <c r="F236" s="99"/>
      <c r="G236" s="99"/>
      <c r="H236" s="99"/>
      <c r="I236" s="99"/>
      <c r="J236" s="99"/>
      <c r="K236" s="99"/>
      <c r="L236" s="99"/>
      <c r="M236" s="99"/>
      <c r="N236" s="99"/>
      <c r="O236" s="99"/>
      <c r="P236" s="99"/>
      <c r="Q236" s="99"/>
      <c r="R236" s="99"/>
      <c r="S236" s="99"/>
      <c r="T236" s="99"/>
    </row>
    <row r="237" spans="1:20" x14ac:dyDescent="0.2">
      <c r="A237" s="64"/>
      <c r="B237" s="101"/>
      <c r="C237" s="99"/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9"/>
      <c r="O237" s="99"/>
      <c r="P237" s="99"/>
      <c r="Q237" s="99"/>
      <c r="R237" s="99"/>
      <c r="S237" s="99"/>
      <c r="T237" s="99"/>
    </row>
    <row r="238" spans="1:20" x14ac:dyDescent="0.2">
      <c r="A238" s="64"/>
      <c r="B238" s="101"/>
      <c r="C238" s="99"/>
      <c r="D238" s="99"/>
      <c r="E238" s="99"/>
      <c r="F238" s="99"/>
      <c r="G238" s="99"/>
      <c r="H238" s="99"/>
      <c r="I238" s="99"/>
      <c r="J238" s="99"/>
      <c r="K238" s="99"/>
      <c r="L238" s="99"/>
      <c r="M238" s="99"/>
      <c r="N238" s="99"/>
      <c r="O238" s="99"/>
      <c r="P238" s="99"/>
      <c r="Q238" s="99"/>
      <c r="R238" s="99"/>
      <c r="S238" s="99"/>
      <c r="T238" s="99"/>
    </row>
    <row r="239" spans="1:20" x14ac:dyDescent="0.2">
      <c r="A239" s="64"/>
      <c r="B239" s="101"/>
      <c r="C239" s="99"/>
      <c r="D239" s="99"/>
      <c r="E239" s="99"/>
      <c r="F239" s="99"/>
      <c r="G239" s="99"/>
      <c r="H239" s="99"/>
      <c r="I239" s="99"/>
      <c r="J239" s="99"/>
      <c r="K239" s="99"/>
      <c r="L239" s="99"/>
      <c r="M239" s="99"/>
      <c r="N239" s="99"/>
      <c r="O239" s="99"/>
      <c r="P239" s="99"/>
      <c r="Q239" s="99"/>
      <c r="R239" s="99"/>
      <c r="S239" s="99"/>
      <c r="T239" s="99"/>
    </row>
    <row r="240" spans="1:20" x14ac:dyDescent="0.2">
      <c r="A240" s="64"/>
      <c r="B240" s="101"/>
      <c r="C240" s="99"/>
      <c r="D240" s="99"/>
      <c r="E240" s="99"/>
      <c r="F240" s="99"/>
      <c r="G240" s="99"/>
      <c r="H240" s="99"/>
      <c r="I240" s="99"/>
      <c r="J240" s="99"/>
      <c r="K240" s="99"/>
      <c r="L240" s="99"/>
      <c r="M240" s="99"/>
      <c r="N240" s="99"/>
      <c r="O240" s="99"/>
      <c r="P240" s="99"/>
      <c r="Q240" s="99"/>
      <c r="R240" s="99"/>
      <c r="S240" s="99"/>
      <c r="T240" s="99"/>
    </row>
    <row r="241" spans="1:20" x14ac:dyDescent="0.2">
      <c r="A241" s="64"/>
      <c r="B241" s="101"/>
      <c r="C241" s="99"/>
      <c r="D241" s="99"/>
      <c r="E241" s="99"/>
      <c r="F241" s="99"/>
      <c r="G241" s="99"/>
      <c r="H241" s="99"/>
      <c r="I241" s="99"/>
      <c r="J241" s="99"/>
      <c r="K241" s="99"/>
      <c r="L241" s="99"/>
      <c r="M241" s="99"/>
      <c r="N241" s="99"/>
      <c r="O241" s="99"/>
      <c r="P241" s="99"/>
      <c r="Q241" s="99"/>
      <c r="R241" s="99"/>
      <c r="S241" s="99"/>
      <c r="T241" s="99"/>
    </row>
    <row r="242" spans="1:20" x14ac:dyDescent="0.2">
      <c r="A242" s="64"/>
      <c r="B242" s="101"/>
      <c r="C242" s="99"/>
      <c r="D242" s="99"/>
      <c r="E242" s="99"/>
      <c r="F242" s="99"/>
      <c r="G242" s="99"/>
      <c r="H242" s="99"/>
      <c r="I242" s="99"/>
      <c r="J242" s="99"/>
      <c r="K242" s="99"/>
      <c r="L242" s="99"/>
      <c r="M242" s="99"/>
      <c r="N242" s="99"/>
      <c r="O242" s="99"/>
      <c r="P242" s="99"/>
      <c r="Q242" s="99"/>
      <c r="R242" s="99"/>
      <c r="S242" s="99"/>
      <c r="T242" s="99"/>
    </row>
    <row r="243" spans="1:20" x14ac:dyDescent="0.2">
      <c r="A243" s="64"/>
      <c r="B243" s="101"/>
      <c r="C243" s="99"/>
      <c r="D243" s="99"/>
      <c r="E243" s="99"/>
      <c r="F243" s="99"/>
      <c r="G243" s="99"/>
      <c r="H243" s="99"/>
      <c r="I243" s="99"/>
      <c r="J243" s="99"/>
      <c r="K243" s="99"/>
      <c r="L243" s="99"/>
      <c r="M243" s="99"/>
      <c r="N243" s="99"/>
      <c r="O243" s="99"/>
      <c r="P243" s="99"/>
      <c r="Q243" s="99"/>
      <c r="R243" s="99"/>
      <c r="S243" s="99"/>
      <c r="T243" s="99"/>
    </row>
    <row r="244" spans="1:20" x14ac:dyDescent="0.2">
      <c r="A244" s="64"/>
      <c r="B244" s="101"/>
      <c r="C244" s="99"/>
      <c r="D244" s="99"/>
      <c r="E244" s="99"/>
      <c r="F244" s="99"/>
      <c r="G244" s="99"/>
      <c r="H244" s="99"/>
      <c r="I244" s="99"/>
      <c r="J244" s="99"/>
      <c r="K244" s="99"/>
      <c r="L244" s="99"/>
      <c r="M244" s="99"/>
      <c r="N244" s="99"/>
      <c r="O244" s="99"/>
      <c r="P244" s="99"/>
      <c r="Q244" s="99"/>
      <c r="R244" s="99"/>
      <c r="S244" s="99"/>
      <c r="T244" s="99"/>
    </row>
    <row r="245" spans="1:20" x14ac:dyDescent="0.2">
      <c r="A245" s="64"/>
      <c r="B245" s="101"/>
      <c r="C245" s="99"/>
      <c r="D245" s="99"/>
      <c r="E245" s="99"/>
      <c r="F245" s="99"/>
      <c r="G245" s="99"/>
      <c r="H245" s="99"/>
      <c r="I245" s="99"/>
      <c r="J245" s="99"/>
      <c r="K245" s="99"/>
      <c r="L245" s="99"/>
      <c r="M245" s="99"/>
      <c r="N245" s="99"/>
      <c r="O245" s="99"/>
      <c r="P245" s="99"/>
      <c r="Q245" s="99"/>
      <c r="R245" s="99"/>
      <c r="S245" s="99"/>
      <c r="T245" s="99"/>
    </row>
    <row r="246" spans="1:20" x14ac:dyDescent="0.2">
      <c r="A246" s="64"/>
      <c r="B246" s="101"/>
      <c r="C246" s="99"/>
      <c r="D246" s="99"/>
      <c r="E246" s="99"/>
      <c r="F246" s="99"/>
      <c r="G246" s="99"/>
      <c r="H246" s="99"/>
      <c r="I246" s="99"/>
      <c r="J246" s="99"/>
      <c r="K246" s="99"/>
      <c r="L246" s="99"/>
      <c r="M246" s="99"/>
      <c r="N246" s="99"/>
      <c r="O246" s="99"/>
      <c r="P246" s="99"/>
      <c r="Q246" s="99"/>
      <c r="R246" s="99"/>
      <c r="S246" s="99"/>
      <c r="T246" s="99"/>
    </row>
    <row r="247" spans="1:20" x14ac:dyDescent="0.2">
      <c r="A247" s="64"/>
      <c r="B247" s="101"/>
      <c r="C247" s="99"/>
      <c r="D247" s="99"/>
      <c r="E247" s="99"/>
      <c r="F247" s="99"/>
      <c r="G247" s="99"/>
      <c r="H247" s="99"/>
      <c r="I247" s="99"/>
      <c r="J247" s="99"/>
      <c r="K247" s="99"/>
      <c r="L247" s="99"/>
      <c r="M247" s="99"/>
      <c r="N247" s="99"/>
      <c r="O247" s="99"/>
      <c r="P247" s="99"/>
      <c r="Q247" s="99"/>
      <c r="R247" s="99"/>
      <c r="S247" s="99"/>
      <c r="T247" s="99"/>
    </row>
    <row r="248" spans="1:20" x14ac:dyDescent="0.2">
      <c r="A248" s="64"/>
      <c r="B248" s="101"/>
      <c r="C248" s="99"/>
      <c r="D248" s="99"/>
      <c r="E248" s="99"/>
      <c r="F248" s="99"/>
      <c r="G248" s="99"/>
      <c r="H248" s="99"/>
      <c r="I248" s="99"/>
      <c r="J248" s="99"/>
      <c r="K248" s="99"/>
      <c r="L248" s="99"/>
      <c r="M248" s="99"/>
      <c r="N248" s="99"/>
      <c r="O248" s="99"/>
      <c r="P248" s="99"/>
      <c r="Q248" s="99"/>
      <c r="R248" s="99"/>
      <c r="S248" s="99"/>
      <c r="T248" s="99"/>
    </row>
    <row r="249" spans="1:20" x14ac:dyDescent="0.2">
      <c r="A249" s="64"/>
      <c r="B249" s="101"/>
      <c r="C249" s="99"/>
      <c r="D249" s="99"/>
      <c r="E249" s="99"/>
      <c r="F249" s="99"/>
      <c r="G249" s="99"/>
      <c r="H249" s="99"/>
      <c r="I249" s="99"/>
      <c r="J249" s="99"/>
      <c r="K249" s="99"/>
      <c r="L249" s="99"/>
      <c r="M249" s="99"/>
      <c r="N249" s="99"/>
      <c r="O249" s="99"/>
      <c r="P249" s="99"/>
      <c r="Q249" s="99"/>
      <c r="R249" s="99"/>
      <c r="S249" s="99"/>
      <c r="T249" s="99"/>
    </row>
    <row r="250" spans="1:20" x14ac:dyDescent="0.2">
      <c r="A250" s="64"/>
      <c r="B250" s="101"/>
      <c r="C250" s="99"/>
      <c r="D250" s="99"/>
      <c r="E250" s="99"/>
      <c r="F250" s="99"/>
      <c r="G250" s="99"/>
      <c r="H250" s="99"/>
      <c r="I250" s="99"/>
      <c r="J250" s="99"/>
      <c r="K250" s="99"/>
      <c r="L250" s="99"/>
      <c r="M250" s="99"/>
      <c r="N250" s="99"/>
      <c r="O250" s="99"/>
      <c r="P250" s="99"/>
      <c r="Q250" s="99"/>
      <c r="R250" s="99"/>
      <c r="S250" s="99"/>
      <c r="T250" s="99"/>
    </row>
    <row r="251" spans="1:20" x14ac:dyDescent="0.2">
      <c r="A251" s="64"/>
      <c r="B251" s="101"/>
      <c r="C251" s="99"/>
      <c r="D251" s="99"/>
      <c r="E251" s="99"/>
      <c r="F251" s="99"/>
      <c r="G251" s="99"/>
      <c r="H251" s="99"/>
      <c r="I251" s="99"/>
      <c r="J251" s="99"/>
      <c r="K251" s="99"/>
      <c r="L251" s="99"/>
      <c r="M251" s="99"/>
      <c r="N251" s="99"/>
      <c r="O251" s="99"/>
      <c r="P251" s="99"/>
      <c r="Q251" s="99"/>
      <c r="R251" s="99"/>
      <c r="S251" s="99"/>
      <c r="T251" s="99"/>
    </row>
    <row r="252" spans="1:20" x14ac:dyDescent="0.2">
      <c r="A252" s="64"/>
      <c r="B252" s="101"/>
      <c r="C252" s="99"/>
      <c r="D252" s="99"/>
      <c r="E252" s="99"/>
      <c r="F252" s="99"/>
      <c r="G252" s="99"/>
      <c r="H252" s="99"/>
      <c r="I252" s="99"/>
      <c r="J252" s="99"/>
      <c r="K252" s="99"/>
      <c r="L252" s="99"/>
      <c r="M252" s="99"/>
      <c r="N252" s="99"/>
      <c r="O252" s="99"/>
      <c r="P252" s="99"/>
      <c r="Q252" s="99"/>
      <c r="R252" s="99"/>
      <c r="S252" s="99"/>
      <c r="T252" s="99"/>
    </row>
    <row r="253" spans="1:20" x14ac:dyDescent="0.2">
      <c r="A253" s="64"/>
      <c r="B253" s="101"/>
      <c r="C253" s="99"/>
      <c r="D253" s="99"/>
      <c r="E253" s="99"/>
      <c r="F253" s="99"/>
      <c r="G253" s="99"/>
      <c r="H253" s="99"/>
      <c r="I253" s="99"/>
      <c r="J253" s="99"/>
      <c r="K253" s="99"/>
      <c r="L253" s="99"/>
      <c r="M253" s="99"/>
      <c r="N253" s="99"/>
      <c r="O253" s="99"/>
      <c r="P253" s="99"/>
      <c r="Q253" s="99"/>
      <c r="R253" s="99"/>
      <c r="S253" s="99"/>
      <c r="T253" s="99"/>
    </row>
    <row r="254" spans="1:20" x14ac:dyDescent="0.2">
      <c r="A254" s="64"/>
      <c r="B254" s="101"/>
      <c r="C254" s="99"/>
      <c r="D254" s="99"/>
      <c r="E254" s="99"/>
      <c r="F254" s="99"/>
      <c r="G254" s="99"/>
      <c r="H254" s="99"/>
      <c r="I254" s="99"/>
      <c r="J254" s="99"/>
      <c r="K254" s="99"/>
      <c r="L254" s="99"/>
      <c r="M254" s="99"/>
      <c r="N254" s="99"/>
      <c r="O254" s="99"/>
      <c r="P254" s="99"/>
      <c r="Q254" s="99"/>
      <c r="R254" s="99"/>
      <c r="S254" s="99"/>
      <c r="T254" s="99"/>
    </row>
    <row r="255" spans="1:20" x14ac:dyDescent="0.2">
      <c r="A255" s="64"/>
      <c r="B255" s="101"/>
      <c r="C255" s="99"/>
      <c r="D255" s="99"/>
      <c r="E255" s="99"/>
      <c r="F255" s="99"/>
      <c r="G255" s="99"/>
      <c r="H255" s="99"/>
      <c r="I255" s="99"/>
      <c r="J255" s="99"/>
      <c r="K255" s="99"/>
      <c r="L255" s="99"/>
      <c r="M255" s="99"/>
      <c r="N255" s="99"/>
      <c r="O255" s="99"/>
      <c r="P255" s="99"/>
      <c r="Q255" s="99"/>
      <c r="R255" s="99"/>
      <c r="S255" s="99"/>
      <c r="T255" s="99"/>
    </row>
    <row r="256" spans="1:20" x14ac:dyDescent="0.2">
      <c r="A256" s="64"/>
      <c r="B256" s="101"/>
      <c r="C256" s="99"/>
      <c r="D256" s="99"/>
      <c r="E256" s="99"/>
      <c r="F256" s="99"/>
      <c r="G256" s="99"/>
      <c r="H256" s="99"/>
      <c r="I256" s="99"/>
      <c r="J256" s="99"/>
      <c r="K256" s="99"/>
      <c r="L256" s="99"/>
      <c r="M256" s="99"/>
      <c r="N256" s="99"/>
      <c r="O256" s="99"/>
      <c r="P256" s="99"/>
      <c r="Q256" s="99"/>
      <c r="R256" s="99"/>
      <c r="S256" s="99"/>
      <c r="T256" s="99"/>
    </row>
    <row r="257" spans="1:20" x14ac:dyDescent="0.2">
      <c r="A257" s="64"/>
      <c r="B257" s="101"/>
      <c r="C257" s="99"/>
      <c r="D257" s="99"/>
      <c r="E257" s="99"/>
      <c r="F257" s="99"/>
      <c r="G257" s="99"/>
      <c r="H257" s="99"/>
      <c r="I257" s="99"/>
      <c r="J257" s="99"/>
      <c r="K257" s="99"/>
      <c r="L257" s="99"/>
      <c r="M257" s="99"/>
      <c r="N257" s="99"/>
      <c r="O257" s="99"/>
      <c r="P257" s="99"/>
      <c r="Q257" s="99"/>
      <c r="R257" s="99"/>
      <c r="S257" s="99"/>
      <c r="T257" s="99"/>
    </row>
    <row r="258" spans="1:20" x14ac:dyDescent="0.2">
      <c r="A258" s="64"/>
      <c r="B258" s="101"/>
      <c r="C258" s="99"/>
      <c r="D258" s="99"/>
      <c r="E258" s="99"/>
      <c r="F258" s="99"/>
      <c r="G258" s="99"/>
      <c r="H258" s="99"/>
      <c r="I258" s="99"/>
      <c r="J258" s="99"/>
      <c r="K258" s="99"/>
      <c r="L258" s="99"/>
      <c r="M258" s="99"/>
      <c r="N258" s="99"/>
      <c r="O258" s="99"/>
      <c r="P258" s="99"/>
      <c r="Q258" s="99"/>
      <c r="R258" s="99"/>
      <c r="S258" s="99"/>
      <c r="T258" s="99"/>
    </row>
    <row r="259" spans="1:20" x14ac:dyDescent="0.2">
      <c r="A259" s="64"/>
      <c r="B259" s="101"/>
      <c r="C259" s="99"/>
      <c r="D259" s="99"/>
      <c r="E259" s="99"/>
      <c r="F259" s="99"/>
      <c r="G259" s="99"/>
      <c r="H259" s="99"/>
      <c r="I259" s="99"/>
      <c r="J259" s="99"/>
      <c r="K259" s="99"/>
      <c r="L259" s="99"/>
      <c r="M259" s="99"/>
      <c r="N259" s="99"/>
      <c r="O259" s="99"/>
      <c r="P259" s="99"/>
      <c r="Q259" s="99"/>
      <c r="R259" s="99"/>
      <c r="S259" s="99"/>
      <c r="T259" s="99"/>
    </row>
    <row r="260" spans="1:20" x14ac:dyDescent="0.2">
      <c r="A260" s="64"/>
      <c r="B260" s="101"/>
      <c r="C260" s="99"/>
      <c r="D260" s="99"/>
      <c r="E260" s="99"/>
      <c r="F260" s="99"/>
      <c r="G260" s="99"/>
      <c r="H260" s="99"/>
      <c r="I260" s="99"/>
      <c r="J260" s="99"/>
      <c r="K260" s="99"/>
      <c r="L260" s="99"/>
      <c r="M260" s="99"/>
      <c r="N260" s="99"/>
      <c r="O260" s="99"/>
      <c r="P260" s="99"/>
      <c r="Q260" s="99"/>
      <c r="R260" s="99"/>
      <c r="S260" s="99"/>
      <c r="T260" s="99"/>
    </row>
    <row r="261" spans="1:20" x14ac:dyDescent="0.2">
      <c r="A261" s="64"/>
      <c r="B261" s="101"/>
      <c r="C261" s="99"/>
      <c r="D261" s="99"/>
      <c r="E261" s="99"/>
      <c r="F261" s="99"/>
      <c r="G261" s="99"/>
      <c r="H261" s="99"/>
      <c r="I261" s="99"/>
      <c r="J261" s="99"/>
      <c r="K261" s="99"/>
      <c r="L261" s="99"/>
      <c r="M261" s="99"/>
      <c r="N261" s="99"/>
      <c r="O261" s="99"/>
      <c r="P261" s="99"/>
      <c r="Q261" s="99"/>
      <c r="R261" s="99"/>
      <c r="S261" s="99"/>
      <c r="T261" s="99"/>
    </row>
    <row r="262" spans="1:20" x14ac:dyDescent="0.2">
      <c r="A262" s="64"/>
      <c r="B262" s="101"/>
      <c r="C262" s="99"/>
      <c r="D262" s="99"/>
      <c r="E262" s="99"/>
      <c r="F262" s="99"/>
      <c r="G262" s="99"/>
      <c r="H262" s="99"/>
      <c r="I262" s="99"/>
      <c r="J262" s="99"/>
      <c r="K262" s="99"/>
      <c r="L262" s="99"/>
      <c r="M262" s="99"/>
      <c r="N262" s="99"/>
      <c r="O262" s="99"/>
      <c r="P262" s="99"/>
      <c r="Q262" s="99"/>
      <c r="R262" s="99"/>
      <c r="S262" s="99"/>
      <c r="T262" s="99"/>
    </row>
    <row r="263" spans="1:20" x14ac:dyDescent="0.2">
      <c r="A263" s="64"/>
      <c r="B263" s="101"/>
      <c r="C263" s="99"/>
      <c r="D263" s="99"/>
      <c r="E263" s="99"/>
      <c r="F263" s="99"/>
      <c r="G263" s="99"/>
      <c r="H263" s="99"/>
      <c r="I263" s="99"/>
      <c r="J263" s="99"/>
      <c r="K263" s="99"/>
      <c r="L263" s="99"/>
      <c r="M263" s="99"/>
      <c r="N263" s="99"/>
      <c r="O263" s="99"/>
      <c r="P263" s="99"/>
      <c r="Q263" s="99"/>
      <c r="R263" s="99"/>
      <c r="S263" s="99"/>
      <c r="T263" s="99"/>
    </row>
    <row r="264" spans="1:20" x14ac:dyDescent="0.2">
      <c r="A264" s="64"/>
      <c r="B264" s="101"/>
      <c r="C264" s="99"/>
      <c r="D264" s="99"/>
      <c r="E264" s="99"/>
      <c r="F264" s="99"/>
      <c r="G264" s="99"/>
      <c r="H264" s="99"/>
      <c r="I264" s="99"/>
      <c r="J264" s="99"/>
      <c r="K264" s="99"/>
      <c r="L264" s="99"/>
      <c r="M264" s="99"/>
      <c r="N264" s="99"/>
      <c r="O264" s="99"/>
      <c r="P264" s="99"/>
      <c r="Q264" s="99"/>
      <c r="R264" s="99"/>
      <c r="S264" s="99"/>
      <c r="T264" s="99"/>
    </row>
    <row r="265" spans="1:20" x14ac:dyDescent="0.2">
      <c r="A265" s="64"/>
      <c r="B265" s="101"/>
      <c r="C265" s="99"/>
      <c r="D265" s="99"/>
      <c r="E265" s="99"/>
      <c r="F265" s="99"/>
      <c r="G265" s="99"/>
      <c r="H265" s="99"/>
      <c r="I265" s="99"/>
      <c r="J265" s="99"/>
      <c r="K265" s="99"/>
      <c r="L265" s="99"/>
      <c r="M265" s="99"/>
      <c r="N265" s="99"/>
      <c r="O265" s="99"/>
      <c r="P265" s="99"/>
      <c r="Q265" s="99"/>
      <c r="R265" s="99"/>
      <c r="S265" s="99"/>
      <c r="T265" s="99"/>
    </row>
    <row r="266" spans="1:20" x14ac:dyDescent="0.2">
      <c r="A266" s="64"/>
      <c r="B266" s="101"/>
      <c r="C266" s="99"/>
      <c r="D266" s="99"/>
      <c r="E266" s="99"/>
      <c r="F266" s="99"/>
      <c r="G266" s="99"/>
      <c r="H266" s="99"/>
      <c r="I266" s="99"/>
      <c r="J266" s="99"/>
      <c r="K266" s="99"/>
      <c r="L266" s="99"/>
      <c r="M266" s="99"/>
      <c r="N266" s="99"/>
      <c r="O266" s="99"/>
      <c r="P266" s="99"/>
      <c r="Q266" s="99"/>
      <c r="R266" s="99"/>
      <c r="S266" s="99"/>
      <c r="T266" s="99"/>
    </row>
    <row r="267" spans="1:20" x14ac:dyDescent="0.2">
      <c r="A267" s="64"/>
      <c r="B267" s="101"/>
      <c r="C267" s="99"/>
      <c r="D267" s="99"/>
      <c r="E267" s="99"/>
      <c r="F267" s="99"/>
      <c r="G267" s="99"/>
      <c r="H267" s="99"/>
      <c r="I267" s="99"/>
      <c r="J267" s="99"/>
      <c r="K267" s="99"/>
      <c r="L267" s="99"/>
      <c r="M267" s="99"/>
      <c r="N267" s="99"/>
      <c r="O267" s="99"/>
      <c r="P267" s="99"/>
      <c r="Q267" s="99"/>
      <c r="R267" s="99"/>
      <c r="S267" s="99"/>
      <c r="T267" s="99"/>
    </row>
    <row r="268" spans="1:20" x14ac:dyDescent="0.2">
      <c r="A268" s="64"/>
      <c r="B268" s="101"/>
      <c r="C268" s="99"/>
      <c r="D268" s="99"/>
      <c r="E268" s="99"/>
      <c r="F268" s="99"/>
      <c r="G268" s="99"/>
      <c r="H268" s="99"/>
      <c r="I268" s="99"/>
      <c r="J268" s="99"/>
      <c r="K268" s="99"/>
      <c r="L268" s="99"/>
      <c r="M268" s="99"/>
      <c r="N268" s="99"/>
      <c r="O268" s="99"/>
      <c r="P268" s="99"/>
      <c r="Q268" s="99"/>
      <c r="R268" s="99"/>
      <c r="S268" s="99"/>
      <c r="T268" s="99"/>
    </row>
    <row r="269" spans="1:20" x14ac:dyDescent="0.2">
      <c r="A269" s="64"/>
      <c r="B269" s="101"/>
      <c r="C269" s="99"/>
      <c r="D269" s="99"/>
      <c r="E269" s="99"/>
      <c r="F269" s="99"/>
      <c r="G269" s="99"/>
      <c r="H269" s="99"/>
      <c r="I269" s="99"/>
      <c r="J269" s="99"/>
      <c r="K269" s="99"/>
      <c r="L269" s="99"/>
      <c r="M269" s="99"/>
      <c r="N269" s="99"/>
      <c r="O269" s="99"/>
      <c r="P269" s="99"/>
      <c r="Q269" s="99"/>
      <c r="R269" s="99"/>
      <c r="S269" s="99"/>
      <c r="T269" s="99"/>
    </row>
    <row r="270" spans="1:20" x14ac:dyDescent="0.2">
      <c r="A270" s="64"/>
      <c r="B270" s="101"/>
      <c r="C270" s="99"/>
      <c r="D270" s="99"/>
      <c r="E270" s="99"/>
      <c r="F270" s="99"/>
      <c r="G270" s="99"/>
      <c r="H270" s="99"/>
      <c r="I270" s="99"/>
      <c r="J270" s="99"/>
      <c r="K270" s="99"/>
      <c r="L270" s="99"/>
      <c r="M270" s="99"/>
      <c r="N270" s="99"/>
      <c r="O270" s="99"/>
      <c r="P270" s="99"/>
      <c r="Q270" s="99"/>
      <c r="R270" s="99"/>
      <c r="S270" s="99"/>
      <c r="T270" s="99"/>
    </row>
    <row r="271" spans="1:20" x14ac:dyDescent="0.2">
      <c r="A271" s="64"/>
      <c r="B271" s="101"/>
      <c r="C271" s="99"/>
      <c r="D271" s="99"/>
      <c r="E271" s="99"/>
      <c r="F271" s="99"/>
      <c r="G271" s="99"/>
      <c r="H271" s="99"/>
      <c r="I271" s="99"/>
      <c r="J271" s="99"/>
      <c r="K271" s="99"/>
      <c r="L271" s="99"/>
      <c r="M271" s="99"/>
      <c r="N271" s="99"/>
      <c r="O271" s="99"/>
      <c r="P271" s="99"/>
      <c r="Q271" s="99"/>
      <c r="R271" s="99"/>
      <c r="S271" s="99"/>
      <c r="T271" s="99"/>
    </row>
    <row r="272" spans="1:20" x14ac:dyDescent="0.2">
      <c r="A272" s="64"/>
      <c r="B272" s="101"/>
      <c r="C272" s="99"/>
      <c r="D272" s="99"/>
      <c r="E272" s="99"/>
      <c r="F272" s="99"/>
      <c r="G272" s="99"/>
      <c r="H272" s="99"/>
      <c r="I272" s="99"/>
      <c r="J272" s="99"/>
      <c r="K272" s="99"/>
      <c r="L272" s="99"/>
      <c r="M272" s="99"/>
      <c r="N272" s="99"/>
      <c r="O272" s="99"/>
      <c r="P272" s="99"/>
      <c r="Q272" s="99"/>
      <c r="R272" s="99"/>
      <c r="S272" s="99"/>
      <c r="T272" s="99"/>
    </row>
    <row r="273" spans="1:20" x14ac:dyDescent="0.2">
      <c r="A273" s="64"/>
      <c r="B273" s="101"/>
      <c r="C273" s="99"/>
      <c r="D273" s="99"/>
      <c r="E273" s="99"/>
      <c r="F273" s="99"/>
      <c r="G273" s="99"/>
      <c r="H273" s="99"/>
      <c r="I273" s="99"/>
      <c r="J273" s="99"/>
      <c r="K273" s="99"/>
      <c r="L273" s="99"/>
      <c r="M273" s="99"/>
      <c r="N273" s="99"/>
      <c r="O273" s="99"/>
      <c r="P273" s="99"/>
      <c r="Q273" s="99"/>
      <c r="R273" s="99"/>
      <c r="S273" s="99"/>
      <c r="T273" s="99"/>
    </row>
    <row r="274" spans="1:20" x14ac:dyDescent="0.2">
      <c r="A274" s="64"/>
      <c r="B274" s="101"/>
      <c r="C274" s="99"/>
      <c r="D274" s="99"/>
      <c r="E274" s="99"/>
      <c r="F274" s="99"/>
      <c r="G274" s="99"/>
      <c r="H274" s="99"/>
      <c r="I274" s="99"/>
      <c r="J274" s="99"/>
      <c r="K274" s="99"/>
      <c r="L274" s="99"/>
      <c r="M274" s="99"/>
      <c r="N274" s="99"/>
      <c r="O274" s="99"/>
      <c r="P274" s="99"/>
      <c r="Q274" s="99"/>
      <c r="R274" s="99"/>
      <c r="S274" s="99"/>
      <c r="T274" s="99"/>
    </row>
    <row r="275" spans="1:20" x14ac:dyDescent="0.2">
      <c r="A275" s="64"/>
      <c r="B275" s="101"/>
      <c r="C275" s="99"/>
      <c r="D275" s="99"/>
      <c r="E275" s="99"/>
      <c r="F275" s="99"/>
      <c r="G275" s="99"/>
      <c r="H275" s="99"/>
      <c r="I275" s="99"/>
      <c r="J275" s="99"/>
      <c r="K275" s="99"/>
      <c r="L275" s="99"/>
      <c r="M275" s="99"/>
      <c r="N275" s="99"/>
      <c r="O275" s="99"/>
      <c r="P275" s="99"/>
      <c r="Q275" s="99"/>
      <c r="R275" s="99"/>
      <c r="S275" s="99"/>
      <c r="T275" s="99"/>
    </row>
    <row r="276" spans="1:20" x14ac:dyDescent="0.2">
      <c r="A276" s="64"/>
      <c r="B276" s="101"/>
      <c r="C276" s="99"/>
      <c r="D276" s="99"/>
      <c r="E276" s="99"/>
      <c r="F276" s="99"/>
      <c r="G276" s="99"/>
      <c r="H276" s="99"/>
      <c r="I276" s="99"/>
      <c r="J276" s="99"/>
      <c r="K276" s="99"/>
      <c r="L276" s="99"/>
      <c r="M276" s="99"/>
      <c r="N276" s="99"/>
      <c r="O276" s="99"/>
      <c r="P276" s="99"/>
      <c r="Q276" s="99"/>
      <c r="R276" s="99"/>
      <c r="S276" s="99"/>
      <c r="T276" s="99"/>
    </row>
    <row r="277" spans="1:20" x14ac:dyDescent="0.2">
      <c r="A277" s="64"/>
      <c r="B277" s="101"/>
      <c r="C277" s="99"/>
      <c r="D277" s="99"/>
      <c r="E277" s="99"/>
      <c r="F277" s="99"/>
      <c r="G277" s="99"/>
      <c r="H277" s="99"/>
      <c r="I277" s="99"/>
      <c r="J277" s="99"/>
      <c r="K277" s="99"/>
      <c r="L277" s="99"/>
      <c r="M277" s="99"/>
      <c r="N277" s="99"/>
      <c r="O277" s="99"/>
      <c r="P277" s="99"/>
      <c r="Q277" s="99"/>
      <c r="R277" s="99"/>
      <c r="S277" s="99"/>
      <c r="T277" s="99"/>
    </row>
    <row r="278" spans="1:20" x14ac:dyDescent="0.2">
      <c r="A278" s="64"/>
      <c r="B278" s="101"/>
      <c r="C278" s="99"/>
      <c r="D278" s="99"/>
      <c r="E278" s="99"/>
      <c r="F278" s="99"/>
      <c r="G278" s="99"/>
      <c r="H278" s="99"/>
      <c r="I278" s="99"/>
      <c r="J278" s="99"/>
      <c r="K278" s="99"/>
      <c r="L278" s="99"/>
      <c r="M278" s="99"/>
      <c r="N278" s="99"/>
      <c r="O278" s="99"/>
      <c r="P278" s="99"/>
      <c r="Q278" s="99"/>
      <c r="R278" s="99"/>
      <c r="S278" s="99"/>
      <c r="T278" s="99"/>
    </row>
    <row r="279" spans="1:20" x14ac:dyDescent="0.2">
      <c r="A279" s="64"/>
      <c r="B279" s="101"/>
      <c r="C279" s="99"/>
      <c r="D279" s="99"/>
      <c r="E279" s="99"/>
      <c r="F279" s="99"/>
      <c r="G279" s="99"/>
      <c r="H279" s="99"/>
      <c r="I279" s="99"/>
      <c r="J279" s="99"/>
      <c r="K279" s="99"/>
      <c r="L279" s="99"/>
      <c r="M279" s="99"/>
      <c r="N279" s="99"/>
      <c r="O279" s="99"/>
      <c r="P279" s="99"/>
      <c r="Q279" s="99"/>
      <c r="R279" s="99"/>
      <c r="S279" s="99"/>
      <c r="T279" s="99"/>
    </row>
    <row r="280" spans="1:20" x14ac:dyDescent="0.2">
      <c r="A280" s="64"/>
      <c r="B280" s="101"/>
      <c r="C280" s="99"/>
      <c r="D280" s="99"/>
      <c r="E280" s="99"/>
      <c r="F280" s="99"/>
      <c r="G280" s="99"/>
      <c r="H280" s="99"/>
      <c r="I280" s="99"/>
      <c r="J280" s="99"/>
      <c r="K280" s="99"/>
      <c r="L280" s="99"/>
      <c r="M280" s="99"/>
      <c r="N280" s="99"/>
      <c r="O280" s="99"/>
      <c r="P280" s="99"/>
      <c r="Q280" s="99"/>
      <c r="R280" s="99"/>
      <c r="S280" s="99"/>
      <c r="T280" s="99"/>
    </row>
    <row r="281" spans="1:20" x14ac:dyDescent="0.2">
      <c r="A281" s="64"/>
      <c r="B281" s="101"/>
      <c r="C281" s="99"/>
      <c r="D281" s="99"/>
      <c r="E281" s="99"/>
      <c r="F281" s="99"/>
      <c r="G281" s="99"/>
      <c r="H281" s="99"/>
      <c r="I281" s="99"/>
      <c r="J281" s="99"/>
      <c r="K281" s="99"/>
      <c r="L281" s="99"/>
      <c r="M281" s="99"/>
      <c r="N281" s="99"/>
      <c r="O281" s="99"/>
      <c r="P281" s="99"/>
      <c r="Q281" s="99"/>
      <c r="R281" s="99"/>
      <c r="S281" s="99"/>
      <c r="T281" s="99"/>
    </row>
    <row r="282" spans="1:20" x14ac:dyDescent="0.2">
      <c r="A282" s="64"/>
      <c r="B282" s="101"/>
      <c r="C282" s="99"/>
      <c r="D282" s="99"/>
      <c r="E282" s="99"/>
      <c r="F282" s="99"/>
      <c r="G282" s="99"/>
      <c r="H282" s="99"/>
      <c r="I282" s="99"/>
      <c r="J282" s="99"/>
      <c r="K282" s="99"/>
      <c r="L282" s="99"/>
      <c r="M282" s="99"/>
      <c r="N282" s="99"/>
      <c r="O282" s="99"/>
      <c r="P282" s="99"/>
      <c r="Q282" s="99"/>
      <c r="R282" s="99"/>
      <c r="S282" s="99"/>
      <c r="T282" s="99"/>
    </row>
    <row r="283" spans="1:20" x14ac:dyDescent="0.2">
      <c r="A283" s="64"/>
      <c r="B283" s="101"/>
      <c r="C283" s="99"/>
      <c r="D283" s="99"/>
      <c r="E283" s="99"/>
      <c r="F283" s="99"/>
      <c r="G283" s="99"/>
      <c r="H283" s="99"/>
      <c r="I283" s="99"/>
      <c r="J283" s="99"/>
      <c r="K283" s="99"/>
      <c r="L283" s="99"/>
      <c r="M283" s="99"/>
      <c r="N283" s="99"/>
      <c r="O283" s="99"/>
      <c r="P283" s="99"/>
      <c r="Q283" s="99"/>
      <c r="R283" s="99"/>
      <c r="S283" s="99"/>
      <c r="T283" s="99"/>
    </row>
    <row r="284" spans="1:20" x14ac:dyDescent="0.2">
      <c r="A284" s="64"/>
      <c r="B284" s="101"/>
      <c r="C284" s="99"/>
      <c r="D284" s="99"/>
      <c r="E284" s="99"/>
      <c r="F284" s="99"/>
      <c r="G284" s="99"/>
      <c r="H284" s="99"/>
      <c r="I284" s="99"/>
      <c r="J284" s="99"/>
      <c r="K284" s="99"/>
      <c r="L284" s="99"/>
      <c r="M284" s="99"/>
      <c r="N284" s="99"/>
      <c r="O284" s="99"/>
      <c r="P284" s="99"/>
      <c r="Q284" s="99"/>
      <c r="R284" s="99"/>
      <c r="S284" s="99"/>
      <c r="T284" s="99"/>
    </row>
    <row r="285" spans="1:20" x14ac:dyDescent="0.2">
      <c r="A285" s="64"/>
      <c r="B285" s="101"/>
      <c r="C285" s="99"/>
      <c r="D285" s="99"/>
      <c r="E285" s="99"/>
      <c r="F285" s="99"/>
      <c r="G285" s="99"/>
      <c r="H285" s="99"/>
      <c r="I285" s="99"/>
      <c r="J285" s="99"/>
      <c r="K285" s="99"/>
      <c r="L285" s="99"/>
      <c r="M285" s="99"/>
      <c r="N285" s="99"/>
      <c r="O285" s="99"/>
      <c r="P285" s="99"/>
      <c r="Q285" s="99"/>
      <c r="R285" s="99"/>
      <c r="S285" s="99"/>
      <c r="T285" s="99"/>
    </row>
    <row r="286" spans="1:20" x14ac:dyDescent="0.2">
      <c r="A286" s="64"/>
      <c r="B286" s="101"/>
      <c r="C286" s="99"/>
      <c r="D286" s="99"/>
      <c r="E286" s="99"/>
      <c r="F286" s="99"/>
      <c r="G286" s="99"/>
      <c r="H286" s="99"/>
      <c r="I286" s="99"/>
      <c r="J286" s="99"/>
      <c r="K286" s="99"/>
      <c r="L286" s="99"/>
      <c r="M286" s="99"/>
      <c r="N286" s="99"/>
      <c r="O286" s="99"/>
      <c r="P286" s="99"/>
      <c r="Q286" s="99"/>
      <c r="R286" s="99"/>
      <c r="S286" s="99"/>
      <c r="T286" s="99"/>
    </row>
    <row r="287" spans="1:20" x14ac:dyDescent="0.2">
      <c r="A287" s="64"/>
      <c r="B287" s="101"/>
      <c r="C287" s="99"/>
      <c r="D287" s="99"/>
      <c r="E287" s="99"/>
      <c r="F287" s="99"/>
      <c r="G287" s="99"/>
      <c r="H287" s="99"/>
      <c r="I287" s="99"/>
      <c r="J287" s="99"/>
      <c r="K287" s="99"/>
      <c r="L287" s="99"/>
      <c r="M287" s="99"/>
      <c r="N287" s="99"/>
      <c r="O287" s="99"/>
      <c r="P287" s="99"/>
      <c r="Q287" s="99"/>
      <c r="R287" s="99"/>
      <c r="S287" s="99"/>
      <c r="T287" s="99"/>
    </row>
    <row r="288" spans="1:20" x14ac:dyDescent="0.2">
      <c r="A288" s="64"/>
      <c r="B288" s="101"/>
      <c r="C288" s="99"/>
      <c r="D288" s="99"/>
      <c r="E288" s="99"/>
      <c r="F288" s="99"/>
      <c r="G288" s="99"/>
      <c r="H288" s="99"/>
      <c r="I288" s="99"/>
      <c r="J288" s="99"/>
      <c r="K288" s="99"/>
      <c r="L288" s="99"/>
      <c r="M288" s="99"/>
      <c r="N288" s="99"/>
      <c r="O288" s="99"/>
      <c r="P288" s="99"/>
      <c r="Q288" s="99"/>
      <c r="R288" s="99"/>
      <c r="S288" s="99"/>
      <c r="T288" s="99"/>
    </row>
    <row r="289" spans="1:20" x14ac:dyDescent="0.2">
      <c r="A289" s="64"/>
      <c r="B289" s="101"/>
      <c r="C289" s="99"/>
      <c r="D289" s="99"/>
      <c r="E289" s="99"/>
      <c r="F289" s="99"/>
      <c r="G289" s="99"/>
      <c r="H289" s="99"/>
      <c r="I289" s="99"/>
      <c r="J289" s="99"/>
      <c r="K289" s="99"/>
      <c r="L289" s="99"/>
      <c r="M289" s="99"/>
      <c r="N289" s="99"/>
      <c r="O289" s="99"/>
      <c r="P289" s="99"/>
      <c r="Q289" s="99"/>
      <c r="R289" s="99"/>
      <c r="S289" s="99"/>
      <c r="T289" s="99"/>
    </row>
    <row r="290" spans="1:20" x14ac:dyDescent="0.2">
      <c r="A290" s="64"/>
      <c r="B290" s="101"/>
      <c r="C290" s="99"/>
      <c r="D290" s="99"/>
      <c r="E290" s="99"/>
      <c r="F290" s="99"/>
      <c r="G290" s="99"/>
      <c r="H290" s="99"/>
      <c r="I290" s="99"/>
      <c r="J290" s="99"/>
      <c r="K290" s="99"/>
      <c r="L290" s="99"/>
      <c r="M290" s="99"/>
      <c r="N290" s="99"/>
      <c r="O290" s="99"/>
      <c r="P290" s="99"/>
      <c r="Q290" s="99"/>
      <c r="R290" s="99"/>
      <c r="S290" s="99"/>
      <c r="T290" s="99"/>
    </row>
    <row r="291" spans="1:20" x14ac:dyDescent="0.2">
      <c r="A291" s="64"/>
      <c r="B291" s="101"/>
      <c r="C291" s="99"/>
      <c r="D291" s="99"/>
      <c r="E291" s="99"/>
      <c r="F291" s="99"/>
      <c r="G291" s="99"/>
      <c r="H291" s="99"/>
      <c r="I291" s="99"/>
      <c r="J291" s="99"/>
      <c r="K291" s="99"/>
      <c r="L291" s="99"/>
      <c r="M291" s="99"/>
      <c r="N291" s="99"/>
      <c r="O291" s="99"/>
      <c r="P291" s="99"/>
      <c r="Q291" s="99"/>
      <c r="R291" s="99"/>
      <c r="S291" s="99"/>
      <c r="T291" s="99"/>
    </row>
    <row r="292" spans="1:20" x14ac:dyDescent="0.2">
      <c r="A292" s="64"/>
      <c r="B292" s="101"/>
      <c r="C292" s="99"/>
      <c r="D292" s="99"/>
      <c r="E292" s="99"/>
      <c r="F292" s="99"/>
      <c r="G292" s="99"/>
      <c r="H292" s="99"/>
      <c r="I292" s="99"/>
      <c r="J292" s="99"/>
      <c r="K292" s="99"/>
      <c r="L292" s="99"/>
      <c r="M292" s="99"/>
      <c r="N292" s="99"/>
      <c r="O292" s="99"/>
      <c r="P292" s="99"/>
      <c r="Q292" s="99"/>
      <c r="R292" s="99"/>
      <c r="S292" s="99"/>
      <c r="T292" s="99"/>
    </row>
    <row r="293" spans="1:20" x14ac:dyDescent="0.2">
      <c r="A293" s="64"/>
      <c r="B293" s="101"/>
      <c r="C293" s="99"/>
      <c r="D293" s="99"/>
      <c r="E293" s="99"/>
      <c r="F293" s="99"/>
      <c r="G293" s="99"/>
      <c r="H293" s="99"/>
      <c r="I293" s="99"/>
      <c r="J293" s="99"/>
      <c r="K293" s="99"/>
      <c r="L293" s="99"/>
      <c r="M293" s="99"/>
      <c r="N293" s="99"/>
      <c r="O293" s="99"/>
      <c r="P293" s="99"/>
      <c r="Q293" s="99"/>
      <c r="R293" s="99"/>
      <c r="S293" s="99"/>
      <c r="T293" s="99"/>
    </row>
    <row r="294" spans="1:20" x14ac:dyDescent="0.2">
      <c r="A294" s="64"/>
      <c r="B294" s="101"/>
      <c r="C294" s="99"/>
      <c r="D294" s="99"/>
      <c r="E294" s="99"/>
      <c r="F294" s="99"/>
      <c r="G294" s="99"/>
      <c r="H294" s="99"/>
      <c r="I294" s="99"/>
      <c r="J294" s="99"/>
      <c r="K294" s="99"/>
      <c r="L294" s="99"/>
      <c r="M294" s="99"/>
      <c r="N294" s="99"/>
      <c r="O294" s="99"/>
      <c r="P294" s="99"/>
      <c r="Q294" s="99"/>
      <c r="R294" s="99"/>
      <c r="S294" s="99"/>
      <c r="T294" s="99"/>
    </row>
    <row r="295" spans="1:20" x14ac:dyDescent="0.2">
      <c r="A295" s="64"/>
      <c r="B295" s="101"/>
      <c r="C295" s="99"/>
      <c r="D295" s="99"/>
      <c r="E295" s="99"/>
      <c r="F295" s="99"/>
      <c r="G295" s="99"/>
      <c r="H295" s="99"/>
      <c r="I295" s="99"/>
      <c r="J295" s="99"/>
      <c r="K295" s="99"/>
      <c r="L295" s="99"/>
      <c r="M295" s="99"/>
      <c r="N295" s="99"/>
      <c r="O295" s="99"/>
      <c r="P295" s="99"/>
      <c r="Q295" s="99"/>
      <c r="R295" s="99"/>
      <c r="S295" s="99"/>
      <c r="T295" s="99"/>
    </row>
    <row r="296" spans="1:20" x14ac:dyDescent="0.2">
      <c r="A296" s="64"/>
      <c r="B296" s="101"/>
      <c r="C296" s="99"/>
      <c r="D296" s="99"/>
      <c r="E296" s="99"/>
      <c r="F296" s="99"/>
      <c r="G296" s="99"/>
      <c r="H296" s="99"/>
      <c r="I296" s="99"/>
      <c r="J296" s="99"/>
      <c r="K296" s="99"/>
      <c r="L296" s="99"/>
      <c r="M296" s="99"/>
      <c r="N296" s="99"/>
      <c r="O296" s="99"/>
      <c r="P296" s="99"/>
      <c r="Q296" s="99"/>
      <c r="R296" s="99"/>
      <c r="S296" s="99"/>
      <c r="T296" s="99"/>
    </row>
    <row r="297" spans="1:20" x14ac:dyDescent="0.2">
      <c r="A297" s="64"/>
      <c r="B297" s="101"/>
      <c r="C297" s="99"/>
      <c r="D297" s="99"/>
      <c r="E297" s="99"/>
      <c r="F297" s="99"/>
      <c r="G297" s="99"/>
      <c r="H297" s="99"/>
      <c r="I297" s="99"/>
      <c r="J297" s="99"/>
      <c r="K297" s="99"/>
      <c r="L297" s="99"/>
      <c r="M297" s="99"/>
      <c r="N297" s="99"/>
      <c r="O297" s="99"/>
      <c r="P297" s="99"/>
      <c r="Q297" s="99"/>
      <c r="R297" s="99"/>
      <c r="S297" s="99"/>
      <c r="T297" s="99"/>
    </row>
    <row r="298" spans="1:20" x14ac:dyDescent="0.2">
      <c r="A298" s="64"/>
      <c r="B298" s="101"/>
      <c r="C298" s="99"/>
      <c r="D298" s="99"/>
      <c r="E298" s="99"/>
      <c r="F298" s="99"/>
      <c r="G298" s="99"/>
      <c r="H298" s="99"/>
      <c r="I298" s="99"/>
      <c r="J298" s="99"/>
      <c r="K298" s="99"/>
      <c r="L298" s="99"/>
      <c r="M298" s="99"/>
      <c r="N298" s="99"/>
      <c r="O298" s="99"/>
      <c r="P298" s="99"/>
      <c r="Q298" s="99"/>
      <c r="R298" s="99"/>
      <c r="S298" s="99"/>
      <c r="T298" s="99"/>
    </row>
    <row r="299" spans="1:20" x14ac:dyDescent="0.2">
      <c r="A299" s="64"/>
      <c r="B299" s="101"/>
      <c r="C299" s="99"/>
      <c r="D299" s="99"/>
      <c r="E299" s="99"/>
      <c r="F299" s="99"/>
      <c r="G299" s="99"/>
      <c r="H299" s="99"/>
      <c r="I299" s="99"/>
      <c r="J299" s="99"/>
      <c r="K299" s="99"/>
      <c r="L299" s="99"/>
      <c r="M299" s="99"/>
      <c r="N299" s="99"/>
      <c r="O299" s="99"/>
      <c r="P299" s="99"/>
      <c r="Q299" s="99"/>
      <c r="R299" s="99"/>
      <c r="S299" s="99"/>
      <c r="T299" s="99"/>
    </row>
    <row r="300" spans="1:20" x14ac:dyDescent="0.2">
      <c r="A300" s="64"/>
      <c r="B300" s="101"/>
      <c r="C300" s="99"/>
      <c r="D300" s="99"/>
      <c r="E300" s="99"/>
      <c r="F300" s="99"/>
      <c r="G300" s="99"/>
      <c r="H300" s="99"/>
      <c r="I300" s="99"/>
      <c r="J300" s="99"/>
      <c r="K300" s="99"/>
      <c r="L300" s="99"/>
      <c r="M300" s="99"/>
      <c r="N300" s="99"/>
      <c r="O300" s="99"/>
      <c r="P300" s="99"/>
      <c r="Q300" s="99"/>
      <c r="R300" s="99"/>
      <c r="S300" s="99"/>
      <c r="T300" s="99"/>
    </row>
    <row r="301" spans="1:20" x14ac:dyDescent="0.2">
      <c r="A301" s="64"/>
      <c r="B301" s="101"/>
      <c r="C301" s="99"/>
      <c r="D301" s="99"/>
      <c r="E301" s="99"/>
      <c r="F301" s="99"/>
      <c r="G301" s="99"/>
      <c r="H301" s="99"/>
      <c r="I301" s="99"/>
      <c r="J301" s="99"/>
      <c r="K301" s="99"/>
      <c r="L301" s="99"/>
      <c r="M301" s="99"/>
      <c r="N301" s="99"/>
      <c r="O301" s="99"/>
      <c r="P301" s="99"/>
      <c r="Q301" s="99"/>
      <c r="R301" s="99"/>
      <c r="S301" s="99"/>
      <c r="T301" s="99"/>
    </row>
    <row r="302" spans="1:20" x14ac:dyDescent="0.2">
      <c r="A302" s="64"/>
      <c r="B302" s="101"/>
      <c r="C302" s="99"/>
      <c r="D302" s="99"/>
      <c r="E302" s="99"/>
      <c r="F302" s="99"/>
      <c r="G302" s="99"/>
      <c r="H302" s="99"/>
      <c r="I302" s="99"/>
      <c r="J302" s="99"/>
      <c r="K302" s="99"/>
      <c r="L302" s="99"/>
      <c r="M302" s="99"/>
      <c r="N302" s="99"/>
      <c r="O302" s="99"/>
      <c r="P302" s="99"/>
      <c r="Q302" s="99"/>
      <c r="R302" s="99"/>
      <c r="S302" s="99"/>
      <c r="T302" s="99"/>
    </row>
    <row r="303" spans="1:20" x14ac:dyDescent="0.2">
      <c r="A303" s="64"/>
      <c r="B303" s="101"/>
      <c r="C303" s="99"/>
      <c r="D303" s="99"/>
      <c r="E303" s="99"/>
      <c r="F303" s="99"/>
      <c r="G303" s="99"/>
      <c r="H303" s="99"/>
      <c r="I303" s="99"/>
      <c r="J303" s="99"/>
      <c r="K303" s="99"/>
      <c r="L303" s="99"/>
      <c r="M303" s="99"/>
      <c r="N303" s="99"/>
      <c r="O303" s="99"/>
      <c r="P303" s="99"/>
      <c r="Q303" s="99"/>
      <c r="R303" s="99"/>
      <c r="S303" s="99"/>
      <c r="T303" s="99"/>
    </row>
    <row r="304" spans="1:20" x14ac:dyDescent="0.2">
      <c r="A304" s="64"/>
      <c r="B304" s="101"/>
      <c r="C304" s="99"/>
      <c r="D304" s="99"/>
      <c r="E304" s="99"/>
      <c r="F304" s="99"/>
      <c r="G304" s="99"/>
      <c r="H304" s="99"/>
      <c r="I304" s="99"/>
      <c r="J304" s="99"/>
      <c r="K304" s="99"/>
      <c r="L304" s="99"/>
      <c r="M304" s="99"/>
      <c r="N304" s="99"/>
      <c r="O304" s="99"/>
      <c r="P304" s="99"/>
      <c r="Q304" s="99"/>
      <c r="R304" s="99"/>
      <c r="S304" s="99"/>
      <c r="T304" s="99"/>
    </row>
    <row r="305" spans="1:20" x14ac:dyDescent="0.2">
      <c r="A305" s="64"/>
      <c r="B305" s="101"/>
      <c r="C305" s="99"/>
      <c r="D305" s="99"/>
      <c r="E305" s="99"/>
      <c r="F305" s="99"/>
      <c r="G305" s="99"/>
      <c r="H305" s="99"/>
      <c r="I305" s="99"/>
      <c r="J305" s="99"/>
      <c r="K305" s="99"/>
      <c r="L305" s="99"/>
      <c r="M305" s="99"/>
      <c r="N305" s="99"/>
      <c r="O305" s="99"/>
      <c r="P305" s="99"/>
      <c r="Q305" s="99"/>
      <c r="R305" s="99"/>
      <c r="S305" s="99"/>
      <c r="T305" s="99"/>
    </row>
    <row r="306" spans="1:20" x14ac:dyDescent="0.2">
      <c r="A306" s="64"/>
      <c r="B306" s="101"/>
      <c r="C306" s="99"/>
      <c r="D306" s="99"/>
      <c r="E306" s="99"/>
      <c r="F306" s="99"/>
      <c r="G306" s="99"/>
      <c r="H306" s="99"/>
      <c r="I306" s="99"/>
      <c r="J306" s="99"/>
      <c r="K306" s="99"/>
      <c r="L306" s="99"/>
      <c r="M306" s="99"/>
      <c r="N306" s="99"/>
      <c r="O306" s="99"/>
      <c r="P306" s="99"/>
      <c r="Q306" s="99"/>
      <c r="R306" s="99"/>
      <c r="S306" s="99"/>
      <c r="T306" s="99"/>
    </row>
    <row r="307" spans="1:20" x14ac:dyDescent="0.2">
      <c r="A307" s="64"/>
      <c r="B307" s="101"/>
      <c r="C307" s="99"/>
      <c r="D307" s="99"/>
      <c r="E307" s="99"/>
      <c r="F307" s="99"/>
      <c r="G307" s="99"/>
      <c r="H307" s="99"/>
      <c r="I307" s="99"/>
      <c r="J307" s="99"/>
      <c r="K307" s="99"/>
      <c r="L307" s="99"/>
      <c r="M307" s="99"/>
      <c r="N307" s="99"/>
      <c r="O307" s="99"/>
      <c r="P307" s="99"/>
      <c r="Q307" s="99"/>
      <c r="R307" s="99"/>
      <c r="S307" s="99"/>
      <c r="T307" s="99"/>
    </row>
    <row r="308" spans="1:20" x14ac:dyDescent="0.2">
      <c r="A308" s="64"/>
      <c r="B308" s="101"/>
      <c r="C308" s="99"/>
      <c r="D308" s="99"/>
      <c r="E308" s="99"/>
      <c r="F308" s="99"/>
      <c r="G308" s="99"/>
      <c r="H308" s="99"/>
      <c r="I308" s="99"/>
      <c r="J308" s="99"/>
      <c r="K308" s="99"/>
      <c r="L308" s="99"/>
      <c r="M308" s="99"/>
      <c r="N308" s="99"/>
      <c r="O308" s="99"/>
      <c r="P308" s="99"/>
      <c r="Q308" s="99"/>
      <c r="R308" s="99"/>
      <c r="S308" s="99"/>
      <c r="T308" s="99"/>
    </row>
    <row r="309" spans="1:20" x14ac:dyDescent="0.2">
      <c r="A309" s="64"/>
      <c r="B309" s="101"/>
      <c r="C309" s="99"/>
      <c r="D309" s="99"/>
      <c r="E309" s="99"/>
      <c r="F309" s="99"/>
      <c r="G309" s="99"/>
      <c r="H309" s="99"/>
      <c r="I309" s="99"/>
      <c r="J309" s="99"/>
      <c r="K309" s="99"/>
      <c r="L309" s="99"/>
      <c r="M309" s="99"/>
      <c r="N309" s="99"/>
      <c r="O309" s="99"/>
      <c r="P309" s="99"/>
      <c r="Q309" s="99"/>
      <c r="R309" s="99"/>
      <c r="S309" s="99"/>
      <c r="T309" s="99"/>
    </row>
    <row r="310" spans="1:20" x14ac:dyDescent="0.2">
      <c r="A310" s="64"/>
      <c r="B310" s="101"/>
      <c r="C310" s="99"/>
      <c r="D310" s="99"/>
      <c r="E310" s="99"/>
      <c r="F310" s="99"/>
      <c r="G310" s="99"/>
      <c r="H310" s="99"/>
      <c r="I310" s="99"/>
      <c r="J310" s="99"/>
      <c r="K310" s="99"/>
      <c r="L310" s="99"/>
      <c r="M310" s="99"/>
      <c r="N310" s="99"/>
      <c r="O310" s="99"/>
      <c r="P310" s="99"/>
      <c r="Q310" s="99"/>
      <c r="R310" s="99"/>
      <c r="S310" s="99"/>
      <c r="T310" s="99"/>
    </row>
    <row r="311" spans="1:20" x14ac:dyDescent="0.2">
      <c r="A311" s="64"/>
      <c r="B311" s="101"/>
      <c r="C311" s="99"/>
      <c r="D311" s="99"/>
      <c r="E311" s="99"/>
      <c r="F311" s="99"/>
      <c r="G311" s="99"/>
      <c r="H311" s="99"/>
      <c r="I311" s="99"/>
      <c r="J311" s="99"/>
      <c r="K311" s="99"/>
      <c r="L311" s="99"/>
      <c r="M311" s="99"/>
      <c r="N311" s="99"/>
      <c r="O311" s="99"/>
      <c r="P311" s="99"/>
      <c r="Q311" s="99"/>
      <c r="R311" s="99"/>
      <c r="S311" s="99"/>
      <c r="T311" s="99"/>
    </row>
    <row r="312" spans="1:20" x14ac:dyDescent="0.2">
      <c r="A312" s="64"/>
      <c r="B312" s="101"/>
      <c r="C312" s="99"/>
      <c r="D312" s="99"/>
      <c r="E312" s="99"/>
      <c r="F312" s="99"/>
      <c r="G312" s="99"/>
      <c r="H312" s="99"/>
      <c r="I312" s="99"/>
      <c r="J312" s="99"/>
      <c r="K312" s="99"/>
      <c r="L312" s="99"/>
      <c r="M312" s="99"/>
      <c r="N312" s="99"/>
      <c r="O312" s="99"/>
      <c r="P312" s="99"/>
      <c r="Q312" s="99"/>
      <c r="R312" s="99"/>
      <c r="S312" s="99"/>
      <c r="T312" s="99"/>
    </row>
    <row r="313" spans="1:20" x14ac:dyDescent="0.2">
      <c r="A313" s="64"/>
      <c r="B313" s="101"/>
      <c r="C313" s="99"/>
      <c r="D313" s="99"/>
      <c r="E313" s="99"/>
      <c r="F313" s="99"/>
      <c r="G313" s="99"/>
      <c r="H313" s="99"/>
      <c r="I313" s="99"/>
      <c r="J313" s="99"/>
      <c r="K313" s="99"/>
      <c r="L313" s="99"/>
      <c r="M313" s="99"/>
      <c r="N313" s="99"/>
      <c r="O313" s="99"/>
      <c r="P313" s="99"/>
      <c r="Q313" s="99"/>
      <c r="R313" s="99"/>
      <c r="S313" s="99"/>
      <c r="T313" s="99"/>
    </row>
    <row r="314" spans="1:20" x14ac:dyDescent="0.2">
      <c r="A314" s="64"/>
      <c r="B314" s="101"/>
      <c r="C314" s="99"/>
      <c r="D314" s="99"/>
      <c r="E314" s="99"/>
      <c r="F314" s="99"/>
      <c r="G314" s="99"/>
      <c r="H314" s="99"/>
      <c r="I314" s="99"/>
      <c r="J314" s="99"/>
      <c r="K314" s="99"/>
      <c r="L314" s="99"/>
      <c r="M314" s="99"/>
      <c r="N314" s="99"/>
      <c r="O314" s="99"/>
      <c r="P314" s="99"/>
      <c r="Q314" s="99"/>
      <c r="R314" s="99"/>
      <c r="S314" s="99"/>
      <c r="T314" s="99"/>
    </row>
    <row r="315" spans="1:20" x14ac:dyDescent="0.2">
      <c r="A315" s="64"/>
      <c r="B315" s="101"/>
      <c r="C315" s="99"/>
      <c r="D315" s="99"/>
      <c r="E315" s="99"/>
      <c r="F315" s="99"/>
      <c r="G315" s="99"/>
      <c r="H315" s="99"/>
      <c r="I315" s="99"/>
      <c r="J315" s="99"/>
      <c r="K315" s="99"/>
      <c r="L315" s="99"/>
      <c r="M315" s="99"/>
      <c r="N315" s="99"/>
      <c r="O315" s="99"/>
      <c r="P315" s="99"/>
      <c r="Q315" s="99"/>
      <c r="R315" s="99"/>
      <c r="S315" s="99"/>
      <c r="T315" s="99"/>
    </row>
    <row r="316" spans="1:20" x14ac:dyDescent="0.2">
      <c r="A316" s="64"/>
      <c r="B316" s="101"/>
      <c r="C316" s="99"/>
      <c r="D316" s="99"/>
      <c r="E316" s="99"/>
      <c r="F316" s="99"/>
      <c r="G316" s="99"/>
      <c r="H316" s="99"/>
      <c r="I316" s="99"/>
      <c r="J316" s="99"/>
      <c r="K316" s="99"/>
      <c r="L316" s="99"/>
      <c r="M316" s="99"/>
      <c r="N316" s="99"/>
      <c r="O316" s="99"/>
      <c r="P316" s="99"/>
      <c r="Q316" s="99"/>
      <c r="R316" s="99"/>
      <c r="S316" s="99"/>
      <c r="T316" s="99"/>
    </row>
    <row r="317" spans="1:20" x14ac:dyDescent="0.2">
      <c r="A317" s="64"/>
      <c r="B317" s="101"/>
      <c r="C317" s="99"/>
      <c r="D317" s="99"/>
      <c r="E317" s="99"/>
      <c r="F317" s="99"/>
      <c r="G317" s="99"/>
      <c r="H317" s="99"/>
      <c r="I317" s="99"/>
      <c r="J317" s="99"/>
      <c r="K317" s="99"/>
      <c r="L317" s="99"/>
      <c r="M317" s="99"/>
      <c r="N317" s="99"/>
      <c r="O317" s="99"/>
      <c r="P317" s="99"/>
      <c r="Q317" s="99"/>
      <c r="R317" s="99"/>
      <c r="S317" s="99"/>
      <c r="T317" s="99"/>
    </row>
    <row r="318" spans="1:20" x14ac:dyDescent="0.2">
      <c r="A318" s="64"/>
      <c r="B318" s="101"/>
      <c r="C318" s="99"/>
      <c r="D318" s="99"/>
      <c r="E318" s="99"/>
      <c r="F318" s="99"/>
      <c r="G318" s="99"/>
      <c r="H318" s="99"/>
      <c r="I318" s="99"/>
      <c r="J318" s="99"/>
      <c r="K318" s="99"/>
      <c r="L318" s="99"/>
      <c r="M318" s="99"/>
      <c r="N318" s="99"/>
      <c r="O318" s="99"/>
      <c r="P318" s="99"/>
      <c r="Q318" s="99"/>
      <c r="R318" s="99"/>
      <c r="S318" s="99"/>
      <c r="T318" s="99"/>
    </row>
    <row r="319" spans="1:20" x14ac:dyDescent="0.2">
      <c r="A319" s="64"/>
      <c r="B319" s="101"/>
      <c r="C319" s="99"/>
      <c r="D319" s="99"/>
      <c r="E319" s="99"/>
      <c r="F319" s="99"/>
      <c r="G319" s="99"/>
      <c r="H319" s="99"/>
      <c r="I319" s="99"/>
      <c r="J319" s="99"/>
      <c r="K319" s="99"/>
      <c r="L319" s="99"/>
      <c r="M319" s="99"/>
      <c r="N319" s="99"/>
      <c r="O319" s="99"/>
      <c r="P319" s="99"/>
      <c r="Q319" s="99"/>
      <c r="R319" s="99"/>
      <c r="S319" s="99"/>
      <c r="T319" s="99"/>
    </row>
    <row r="320" spans="1:20" x14ac:dyDescent="0.2">
      <c r="A320" s="64"/>
      <c r="B320" s="101"/>
      <c r="C320" s="99"/>
      <c r="D320" s="99"/>
      <c r="E320" s="99"/>
      <c r="F320" s="99"/>
      <c r="G320" s="99"/>
      <c r="H320" s="99"/>
      <c r="I320" s="99"/>
      <c r="J320" s="99"/>
      <c r="K320" s="99"/>
      <c r="L320" s="99"/>
      <c r="M320" s="99"/>
      <c r="N320" s="99"/>
      <c r="O320" s="99"/>
      <c r="P320" s="99"/>
      <c r="Q320" s="99"/>
      <c r="R320" s="99"/>
      <c r="S320" s="99"/>
      <c r="T320" s="99"/>
    </row>
    <row r="321" spans="1:20" x14ac:dyDescent="0.2">
      <c r="A321" s="64"/>
      <c r="B321" s="101"/>
      <c r="C321" s="99"/>
      <c r="D321" s="99"/>
      <c r="E321" s="99"/>
      <c r="F321" s="99"/>
      <c r="G321" s="99"/>
      <c r="H321" s="99"/>
      <c r="I321" s="99"/>
      <c r="J321" s="99"/>
      <c r="K321" s="99"/>
      <c r="L321" s="99"/>
      <c r="M321" s="99"/>
      <c r="N321" s="99"/>
      <c r="O321" s="99"/>
      <c r="P321" s="99"/>
      <c r="Q321" s="99"/>
      <c r="R321" s="99"/>
      <c r="S321" s="99"/>
      <c r="T321" s="99"/>
    </row>
    <row r="322" spans="1:20" x14ac:dyDescent="0.2">
      <c r="A322" s="64"/>
      <c r="B322" s="101"/>
      <c r="C322" s="99"/>
      <c r="D322" s="99"/>
      <c r="E322" s="99"/>
      <c r="F322" s="99"/>
      <c r="G322" s="99"/>
      <c r="H322" s="99"/>
      <c r="I322" s="99"/>
      <c r="J322" s="99"/>
      <c r="K322" s="99"/>
      <c r="L322" s="99"/>
      <c r="M322" s="99"/>
      <c r="N322" s="99"/>
      <c r="O322" s="99"/>
      <c r="P322" s="99"/>
      <c r="Q322" s="99"/>
      <c r="R322" s="99"/>
      <c r="S322" s="99"/>
      <c r="T322" s="99"/>
    </row>
    <row r="323" spans="1:20" x14ac:dyDescent="0.2">
      <c r="A323" s="64"/>
      <c r="B323" s="101"/>
      <c r="C323" s="99"/>
      <c r="D323" s="99"/>
      <c r="E323" s="99"/>
      <c r="F323" s="99"/>
      <c r="G323" s="99"/>
      <c r="H323" s="99"/>
      <c r="I323" s="99"/>
      <c r="J323" s="99"/>
      <c r="K323" s="99"/>
      <c r="L323" s="99"/>
      <c r="M323" s="99"/>
      <c r="N323" s="99"/>
      <c r="O323" s="99"/>
      <c r="P323" s="99"/>
      <c r="Q323" s="99"/>
      <c r="R323" s="99"/>
      <c r="S323" s="99"/>
      <c r="T323" s="99"/>
    </row>
    <row r="324" spans="1:20" x14ac:dyDescent="0.2">
      <c r="A324" s="64"/>
      <c r="B324" s="101"/>
      <c r="C324" s="99"/>
      <c r="D324" s="99"/>
      <c r="E324" s="99"/>
      <c r="F324" s="99"/>
      <c r="G324" s="99"/>
      <c r="H324" s="99"/>
      <c r="I324" s="99"/>
      <c r="J324" s="99"/>
      <c r="K324" s="99"/>
      <c r="L324" s="99"/>
      <c r="M324" s="99"/>
      <c r="N324" s="99"/>
      <c r="O324" s="99"/>
      <c r="P324" s="99"/>
      <c r="Q324" s="99"/>
      <c r="R324" s="99"/>
      <c r="S324" s="99"/>
      <c r="T324" s="99"/>
    </row>
    <row r="325" spans="1:20" x14ac:dyDescent="0.2">
      <c r="A325" s="64"/>
      <c r="B325" s="101"/>
      <c r="C325" s="99"/>
      <c r="D325" s="99"/>
      <c r="E325" s="99"/>
      <c r="F325" s="99"/>
      <c r="G325" s="99"/>
      <c r="H325" s="99"/>
      <c r="I325" s="99"/>
      <c r="J325" s="99"/>
      <c r="K325" s="99"/>
      <c r="L325" s="99"/>
      <c r="M325" s="99"/>
      <c r="N325" s="99"/>
      <c r="O325" s="99"/>
      <c r="P325" s="99"/>
      <c r="Q325" s="99"/>
      <c r="R325" s="99"/>
      <c r="S325" s="99"/>
      <c r="T325" s="99"/>
    </row>
    <row r="326" spans="1:20" x14ac:dyDescent="0.2">
      <c r="A326" s="64"/>
      <c r="B326" s="101"/>
      <c r="C326" s="99"/>
      <c r="D326" s="99"/>
      <c r="E326" s="99"/>
      <c r="F326" s="99"/>
      <c r="G326" s="99"/>
      <c r="H326" s="99"/>
      <c r="I326" s="99"/>
      <c r="J326" s="99"/>
      <c r="K326" s="99"/>
      <c r="L326" s="99"/>
      <c r="M326" s="99"/>
      <c r="N326" s="99"/>
      <c r="O326" s="99"/>
      <c r="P326" s="99"/>
      <c r="Q326" s="99"/>
      <c r="R326" s="99"/>
      <c r="S326" s="99"/>
      <c r="T326" s="99"/>
    </row>
    <row r="327" spans="1:20" x14ac:dyDescent="0.2">
      <c r="A327" s="64"/>
      <c r="B327" s="101"/>
      <c r="C327" s="99"/>
      <c r="D327" s="99"/>
      <c r="E327" s="99"/>
      <c r="F327" s="99"/>
      <c r="G327" s="99"/>
      <c r="H327" s="99"/>
      <c r="I327" s="99"/>
      <c r="J327" s="99"/>
      <c r="K327" s="99"/>
      <c r="L327" s="99"/>
      <c r="M327" s="99"/>
      <c r="N327" s="99"/>
      <c r="O327" s="99"/>
      <c r="P327" s="99"/>
      <c r="Q327" s="99"/>
      <c r="R327" s="99"/>
      <c r="S327" s="99"/>
      <c r="T327" s="99"/>
    </row>
    <row r="328" spans="1:20" x14ac:dyDescent="0.2">
      <c r="A328" s="64"/>
      <c r="B328" s="101"/>
      <c r="C328" s="99"/>
      <c r="D328" s="99"/>
      <c r="E328" s="99"/>
      <c r="F328" s="99"/>
      <c r="G328" s="99"/>
      <c r="H328" s="99"/>
      <c r="I328" s="99"/>
      <c r="J328" s="99"/>
      <c r="K328" s="99"/>
      <c r="L328" s="99"/>
      <c r="M328" s="99"/>
      <c r="N328" s="99"/>
      <c r="O328" s="99"/>
      <c r="P328" s="99"/>
      <c r="Q328" s="99"/>
      <c r="R328" s="99"/>
      <c r="S328" s="99"/>
      <c r="T328" s="99"/>
    </row>
    <row r="329" spans="1:20" x14ac:dyDescent="0.2">
      <c r="A329" s="64"/>
      <c r="B329" s="101"/>
      <c r="C329" s="99"/>
      <c r="D329" s="99"/>
      <c r="E329" s="99"/>
      <c r="F329" s="99"/>
      <c r="G329" s="99"/>
      <c r="H329" s="99"/>
      <c r="I329" s="99"/>
      <c r="J329" s="99"/>
      <c r="K329" s="99"/>
      <c r="L329" s="99"/>
      <c r="M329" s="99"/>
      <c r="N329" s="99"/>
      <c r="O329" s="99"/>
      <c r="P329" s="99"/>
      <c r="Q329" s="99"/>
      <c r="R329" s="99"/>
      <c r="S329" s="99"/>
      <c r="T329" s="99"/>
    </row>
    <row r="330" spans="1:20" x14ac:dyDescent="0.2">
      <c r="A330" s="64"/>
      <c r="B330" s="101"/>
      <c r="C330" s="99"/>
      <c r="D330" s="99"/>
      <c r="E330" s="99"/>
      <c r="F330" s="99"/>
      <c r="G330" s="99"/>
      <c r="H330" s="99"/>
      <c r="I330" s="99"/>
      <c r="J330" s="99"/>
      <c r="K330" s="99"/>
      <c r="L330" s="99"/>
      <c r="M330" s="99"/>
      <c r="N330" s="99"/>
      <c r="O330" s="99"/>
      <c r="P330" s="99"/>
      <c r="Q330" s="99"/>
      <c r="R330" s="99"/>
      <c r="S330" s="99"/>
      <c r="T330" s="99"/>
    </row>
    <row r="331" spans="1:20" x14ac:dyDescent="0.2">
      <c r="A331" s="64"/>
      <c r="B331" s="101"/>
      <c r="C331" s="99"/>
      <c r="D331" s="99"/>
      <c r="E331" s="99"/>
      <c r="F331" s="99"/>
      <c r="G331" s="99"/>
      <c r="H331" s="99"/>
      <c r="I331" s="99"/>
      <c r="J331" s="99"/>
      <c r="K331" s="99"/>
      <c r="L331" s="99"/>
      <c r="M331" s="99"/>
      <c r="N331" s="99"/>
      <c r="O331" s="99"/>
      <c r="P331" s="99"/>
      <c r="Q331" s="99"/>
      <c r="R331" s="99"/>
      <c r="S331" s="99"/>
      <c r="T331" s="99"/>
    </row>
    <row r="332" spans="1:20" x14ac:dyDescent="0.2">
      <c r="A332" s="64"/>
      <c r="B332" s="101"/>
      <c r="C332" s="99"/>
      <c r="D332" s="99"/>
      <c r="E332" s="99"/>
      <c r="F332" s="99"/>
      <c r="G332" s="99"/>
      <c r="H332" s="99"/>
      <c r="I332" s="99"/>
      <c r="J332" s="99"/>
      <c r="K332" s="99"/>
      <c r="L332" s="99"/>
      <c r="M332" s="99"/>
      <c r="N332" s="99"/>
      <c r="O332" s="99"/>
      <c r="P332" s="99"/>
      <c r="Q332" s="99"/>
      <c r="R332" s="99"/>
      <c r="S332" s="99"/>
      <c r="T332" s="99"/>
    </row>
    <row r="333" spans="1:20" x14ac:dyDescent="0.2">
      <c r="A333" s="64"/>
      <c r="B333" s="101"/>
      <c r="C333" s="99"/>
      <c r="D333" s="99"/>
      <c r="E333" s="99"/>
      <c r="F333" s="99"/>
      <c r="G333" s="99"/>
      <c r="H333" s="99"/>
      <c r="I333" s="99"/>
      <c r="J333" s="99"/>
      <c r="K333" s="99"/>
      <c r="L333" s="99"/>
      <c r="M333" s="99"/>
      <c r="N333" s="99"/>
      <c r="O333" s="99"/>
      <c r="P333" s="99"/>
      <c r="Q333" s="99"/>
      <c r="R333" s="99"/>
      <c r="S333" s="99"/>
      <c r="T333" s="99"/>
    </row>
    <row r="334" spans="1:20" x14ac:dyDescent="0.2">
      <c r="A334" s="64"/>
      <c r="B334" s="101"/>
      <c r="C334" s="99"/>
      <c r="D334" s="99"/>
      <c r="E334" s="99"/>
      <c r="F334" s="99"/>
      <c r="G334" s="99"/>
      <c r="H334" s="99"/>
      <c r="I334" s="99"/>
      <c r="J334" s="99"/>
      <c r="K334" s="99"/>
      <c r="L334" s="99"/>
      <c r="M334" s="99"/>
      <c r="N334" s="99"/>
      <c r="O334" s="99"/>
      <c r="P334" s="99"/>
      <c r="Q334" s="99"/>
      <c r="R334" s="99"/>
      <c r="S334" s="99"/>
      <c r="T334" s="99"/>
    </row>
    <row r="335" spans="1:20" x14ac:dyDescent="0.2">
      <c r="A335" s="64"/>
      <c r="B335" s="101"/>
      <c r="C335" s="99"/>
      <c r="D335" s="99"/>
      <c r="E335" s="99"/>
      <c r="F335" s="99"/>
      <c r="G335" s="99"/>
      <c r="H335" s="99"/>
      <c r="I335" s="99"/>
      <c r="J335" s="99"/>
      <c r="K335" s="99"/>
      <c r="L335" s="99"/>
      <c r="M335" s="99"/>
      <c r="N335" s="99"/>
      <c r="O335" s="99"/>
      <c r="P335" s="99"/>
      <c r="Q335" s="99"/>
      <c r="R335" s="99"/>
      <c r="S335" s="99"/>
      <c r="T335" s="99"/>
    </row>
    <row r="336" spans="1:20" x14ac:dyDescent="0.2">
      <c r="A336" s="64"/>
      <c r="B336" s="101"/>
      <c r="C336" s="99"/>
      <c r="D336" s="99"/>
      <c r="E336" s="99"/>
      <c r="F336" s="99"/>
      <c r="G336" s="99"/>
      <c r="H336" s="99"/>
      <c r="I336" s="99"/>
      <c r="J336" s="99"/>
      <c r="K336" s="99"/>
      <c r="L336" s="99"/>
      <c r="M336" s="99"/>
      <c r="N336" s="99"/>
      <c r="O336" s="99"/>
      <c r="P336" s="99"/>
      <c r="Q336" s="99"/>
      <c r="R336" s="99"/>
      <c r="S336" s="99"/>
      <c r="T336" s="99"/>
    </row>
    <row r="337" spans="1:20" x14ac:dyDescent="0.2">
      <c r="A337" s="64"/>
      <c r="B337" s="101"/>
      <c r="C337" s="99"/>
      <c r="D337" s="99"/>
      <c r="E337" s="99"/>
      <c r="F337" s="99"/>
      <c r="G337" s="99"/>
      <c r="H337" s="99"/>
      <c r="I337" s="99"/>
      <c r="J337" s="99"/>
      <c r="K337" s="99"/>
      <c r="L337" s="99"/>
      <c r="M337" s="99"/>
      <c r="N337" s="99"/>
      <c r="O337" s="99"/>
      <c r="P337" s="99"/>
      <c r="Q337" s="99"/>
      <c r="R337" s="99"/>
      <c r="S337" s="99"/>
      <c r="T337" s="99"/>
    </row>
    <row r="338" spans="1:20" x14ac:dyDescent="0.2">
      <c r="A338" s="64"/>
      <c r="B338" s="101"/>
      <c r="C338" s="99"/>
      <c r="D338" s="99"/>
      <c r="E338" s="99"/>
      <c r="F338" s="99"/>
      <c r="G338" s="99"/>
      <c r="H338" s="99"/>
      <c r="I338" s="99"/>
      <c r="J338" s="99"/>
      <c r="K338" s="99"/>
      <c r="L338" s="99"/>
      <c r="M338" s="99"/>
      <c r="N338" s="99"/>
      <c r="O338" s="99"/>
      <c r="P338" s="99"/>
      <c r="Q338" s="99"/>
      <c r="R338" s="99"/>
      <c r="S338" s="99"/>
      <c r="T338" s="99"/>
    </row>
    <row r="339" spans="1:20" x14ac:dyDescent="0.2">
      <c r="A339" s="64"/>
      <c r="B339" s="101"/>
      <c r="C339" s="99"/>
      <c r="D339" s="99"/>
      <c r="E339" s="99"/>
      <c r="F339" s="99"/>
      <c r="G339" s="99"/>
      <c r="H339" s="99"/>
      <c r="I339" s="99"/>
      <c r="J339" s="99"/>
      <c r="K339" s="99"/>
      <c r="L339" s="99"/>
      <c r="M339" s="99"/>
      <c r="N339" s="99"/>
      <c r="O339" s="99"/>
      <c r="P339" s="99"/>
      <c r="Q339" s="99"/>
      <c r="R339" s="99"/>
      <c r="S339" s="99"/>
      <c r="T339" s="99"/>
    </row>
    <row r="340" spans="1:20" x14ac:dyDescent="0.2">
      <c r="A340" s="64"/>
      <c r="B340" s="101"/>
      <c r="C340" s="99"/>
      <c r="D340" s="99"/>
      <c r="E340" s="99"/>
      <c r="F340" s="99"/>
      <c r="G340" s="99"/>
      <c r="H340" s="99"/>
      <c r="I340" s="99"/>
      <c r="J340" s="99"/>
      <c r="K340" s="99"/>
      <c r="L340" s="99"/>
      <c r="M340" s="99"/>
      <c r="N340" s="99"/>
      <c r="O340" s="99"/>
      <c r="P340" s="99"/>
      <c r="Q340" s="99"/>
      <c r="R340" s="99"/>
      <c r="S340" s="99"/>
      <c r="T340" s="99"/>
    </row>
    <row r="341" spans="1:20" x14ac:dyDescent="0.2">
      <c r="A341" s="64"/>
      <c r="B341" s="101"/>
      <c r="C341" s="99"/>
      <c r="D341" s="99"/>
      <c r="E341" s="99"/>
      <c r="F341" s="99"/>
      <c r="G341" s="99"/>
      <c r="H341" s="99"/>
      <c r="I341" s="99"/>
      <c r="J341" s="99"/>
      <c r="K341" s="99"/>
      <c r="L341" s="99"/>
      <c r="M341" s="99"/>
      <c r="N341" s="99"/>
      <c r="O341" s="99"/>
      <c r="P341" s="99"/>
      <c r="Q341" s="99"/>
      <c r="R341" s="99"/>
      <c r="S341" s="99"/>
      <c r="T341" s="99"/>
    </row>
    <row r="342" spans="1:20" x14ac:dyDescent="0.2">
      <c r="A342" s="64"/>
      <c r="B342" s="101"/>
      <c r="C342" s="99"/>
      <c r="D342" s="99"/>
      <c r="E342" s="99"/>
      <c r="F342" s="99"/>
      <c r="G342" s="99"/>
      <c r="H342" s="99"/>
      <c r="I342" s="99"/>
      <c r="J342" s="99"/>
      <c r="K342" s="99"/>
      <c r="L342" s="99"/>
      <c r="M342" s="99"/>
      <c r="N342" s="99"/>
      <c r="O342" s="99"/>
      <c r="P342" s="99"/>
      <c r="Q342" s="99"/>
      <c r="R342" s="99"/>
      <c r="S342" s="99"/>
      <c r="T342" s="99"/>
    </row>
    <row r="343" spans="1:20" x14ac:dyDescent="0.2">
      <c r="A343" s="64"/>
      <c r="B343" s="101"/>
      <c r="C343" s="99"/>
      <c r="D343" s="99"/>
      <c r="E343" s="99"/>
      <c r="F343" s="99"/>
      <c r="G343" s="99"/>
      <c r="H343" s="99"/>
      <c r="I343" s="99"/>
      <c r="J343" s="99"/>
      <c r="K343" s="99"/>
      <c r="L343" s="99"/>
      <c r="M343" s="99"/>
      <c r="N343" s="99"/>
      <c r="O343" s="99"/>
      <c r="P343" s="99"/>
      <c r="Q343" s="99"/>
      <c r="R343" s="99"/>
      <c r="S343" s="99"/>
      <c r="T343" s="99"/>
    </row>
    <row r="344" spans="1:20" x14ac:dyDescent="0.2">
      <c r="A344" s="64"/>
      <c r="B344" s="101"/>
      <c r="C344" s="99"/>
      <c r="D344" s="99"/>
      <c r="E344" s="99"/>
      <c r="F344" s="99"/>
      <c r="G344" s="99"/>
      <c r="H344" s="99"/>
      <c r="I344" s="99"/>
      <c r="J344" s="99"/>
      <c r="K344" s="99"/>
      <c r="L344" s="99"/>
      <c r="M344" s="99"/>
      <c r="N344" s="99"/>
      <c r="O344" s="99"/>
      <c r="P344" s="99"/>
      <c r="Q344" s="99"/>
      <c r="R344" s="99"/>
      <c r="S344" s="99"/>
      <c r="T344" s="99"/>
    </row>
    <row r="345" spans="1:20" x14ac:dyDescent="0.2">
      <c r="A345" s="64"/>
      <c r="B345" s="101"/>
      <c r="C345" s="99"/>
      <c r="D345" s="99"/>
      <c r="E345" s="99"/>
      <c r="F345" s="99"/>
      <c r="G345" s="99"/>
      <c r="H345" s="99"/>
      <c r="I345" s="99"/>
      <c r="J345" s="99"/>
      <c r="K345" s="99"/>
      <c r="L345" s="99"/>
      <c r="M345" s="99"/>
      <c r="N345" s="99"/>
      <c r="O345" s="99"/>
      <c r="P345" s="99"/>
      <c r="Q345" s="99"/>
      <c r="R345" s="99"/>
      <c r="S345" s="99"/>
      <c r="T345" s="99"/>
    </row>
    <row r="346" spans="1:20" x14ac:dyDescent="0.2">
      <c r="A346" s="64"/>
      <c r="B346" s="101"/>
      <c r="C346" s="99"/>
      <c r="D346" s="99"/>
      <c r="E346" s="99"/>
      <c r="F346" s="99"/>
      <c r="G346" s="99"/>
      <c r="H346" s="99"/>
      <c r="I346" s="99"/>
      <c r="J346" s="99"/>
      <c r="K346" s="99"/>
      <c r="L346" s="99"/>
      <c r="M346" s="99"/>
      <c r="N346" s="99"/>
      <c r="O346" s="99"/>
      <c r="P346" s="99"/>
      <c r="Q346" s="99"/>
      <c r="R346" s="99"/>
      <c r="S346" s="99"/>
      <c r="T346" s="99"/>
    </row>
    <row r="347" spans="1:20" x14ac:dyDescent="0.2">
      <c r="A347" s="64"/>
      <c r="B347" s="101"/>
      <c r="C347" s="99"/>
      <c r="D347" s="99"/>
      <c r="E347" s="99"/>
      <c r="F347" s="99"/>
      <c r="G347" s="99"/>
      <c r="H347" s="99"/>
      <c r="I347" s="99"/>
      <c r="J347" s="99"/>
      <c r="K347" s="99"/>
      <c r="L347" s="99"/>
      <c r="M347" s="99"/>
      <c r="N347" s="99"/>
      <c r="O347" s="99"/>
      <c r="P347" s="99"/>
      <c r="Q347" s="99"/>
      <c r="R347" s="99"/>
      <c r="S347" s="99"/>
      <c r="T347" s="99"/>
    </row>
    <row r="348" spans="1:20" x14ac:dyDescent="0.2">
      <c r="A348" s="64"/>
      <c r="B348" s="101"/>
      <c r="C348" s="99"/>
      <c r="D348" s="99"/>
      <c r="E348" s="99"/>
      <c r="F348" s="99"/>
      <c r="G348" s="99"/>
      <c r="H348" s="99"/>
      <c r="I348" s="99"/>
      <c r="J348" s="99"/>
      <c r="K348" s="99"/>
      <c r="L348" s="99"/>
      <c r="M348" s="99"/>
      <c r="N348" s="99"/>
      <c r="O348" s="99"/>
      <c r="P348" s="99"/>
      <c r="Q348" s="99"/>
      <c r="R348" s="99"/>
      <c r="S348" s="99"/>
      <c r="T348" s="99"/>
    </row>
    <row r="349" spans="1:20" x14ac:dyDescent="0.2">
      <c r="A349" s="64"/>
      <c r="B349" s="101"/>
      <c r="C349" s="99"/>
      <c r="D349" s="99"/>
      <c r="E349" s="99"/>
      <c r="F349" s="99"/>
      <c r="G349" s="99"/>
      <c r="H349" s="99"/>
      <c r="I349" s="99"/>
      <c r="J349" s="99"/>
      <c r="K349" s="99"/>
      <c r="L349" s="99"/>
      <c r="M349" s="99"/>
      <c r="N349" s="99"/>
      <c r="O349" s="99"/>
      <c r="P349" s="99"/>
      <c r="Q349" s="99"/>
      <c r="R349" s="99"/>
      <c r="S349" s="99"/>
      <c r="T349" s="99"/>
    </row>
    <row r="350" spans="1:20" x14ac:dyDescent="0.2">
      <c r="A350" s="64"/>
      <c r="B350" s="101"/>
      <c r="C350" s="99"/>
      <c r="D350" s="99"/>
      <c r="E350" s="99"/>
      <c r="F350" s="99"/>
      <c r="G350" s="99"/>
      <c r="H350" s="99"/>
      <c r="I350" s="99"/>
      <c r="J350" s="99"/>
      <c r="K350" s="99"/>
      <c r="L350" s="99"/>
      <c r="M350" s="99"/>
      <c r="N350" s="99"/>
      <c r="O350" s="99"/>
      <c r="P350" s="99"/>
      <c r="Q350" s="99"/>
      <c r="R350" s="99"/>
      <c r="S350" s="99"/>
      <c r="T350" s="99"/>
    </row>
    <row r="351" spans="1:20" x14ac:dyDescent="0.2">
      <c r="A351" s="64"/>
      <c r="B351" s="101"/>
      <c r="C351" s="99"/>
      <c r="D351" s="99"/>
      <c r="E351" s="99"/>
      <c r="F351" s="99"/>
      <c r="G351" s="99"/>
      <c r="H351" s="99"/>
      <c r="I351" s="99"/>
      <c r="J351" s="99"/>
      <c r="K351" s="99"/>
      <c r="L351" s="99"/>
      <c r="M351" s="99"/>
      <c r="N351" s="99"/>
      <c r="O351" s="99"/>
      <c r="P351" s="99"/>
      <c r="Q351" s="99"/>
      <c r="R351" s="99"/>
      <c r="S351" s="99"/>
      <c r="T351" s="99"/>
    </row>
    <row r="352" spans="1:20" x14ac:dyDescent="0.2">
      <c r="A352" s="64"/>
      <c r="B352" s="101"/>
      <c r="C352" s="99"/>
      <c r="D352" s="99"/>
      <c r="E352" s="99"/>
      <c r="F352" s="99"/>
      <c r="G352" s="99"/>
      <c r="H352" s="99"/>
      <c r="I352" s="99"/>
      <c r="J352" s="99"/>
      <c r="K352" s="99"/>
      <c r="L352" s="99"/>
      <c r="M352" s="99"/>
      <c r="N352" s="99"/>
      <c r="O352" s="99"/>
      <c r="P352" s="99"/>
      <c r="Q352" s="99"/>
      <c r="R352" s="99"/>
      <c r="S352" s="99"/>
      <c r="T352" s="99"/>
    </row>
    <row r="353" spans="1:20" x14ac:dyDescent="0.2">
      <c r="A353" s="64"/>
      <c r="B353" s="101"/>
      <c r="C353" s="99"/>
      <c r="D353" s="99"/>
      <c r="E353" s="99"/>
      <c r="F353" s="99"/>
      <c r="G353" s="99"/>
      <c r="H353" s="99"/>
      <c r="I353" s="99"/>
      <c r="J353" s="99"/>
      <c r="K353" s="99"/>
      <c r="L353" s="99"/>
      <c r="M353" s="99"/>
      <c r="N353" s="99"/>
      <c r="O353" s="99"/>
      <c r="P353" s="99"/>
      <c r="Q353" s="99"/>
      <c r="R353" s="99"/>
      <c r="S353" s="99"/>
      <c r="T353" s="99"/>
    </row>
    <row r="354" spans="1:20" x14ac:dyDescent="0.2">
      <c r="A354" s="64"/>
      <c r="B354" s="101"/>
      <c r="C354" s="99"/>
      <c r="D354" s="99"/>
      <c r="E354" s="99"/>
      <c r="F354" s="99"/>
      <c r="G354" s="99"/>
      <c r="H354" s="99"/>
      <c r="I354" s="99"/>
      <c r="J354" s="99"/>
      <c r="K354" s="99"/>
      <c r="L354" s="99"/>
      <c r="M354" s="99"/>
      <c r="N354" s="99"/>
      <c r="O354" s="99"/>
      <c r="P354" s="99"/>
      <c r="Q354" s="99"/>
      <c r="R354" s="99"/>
      <c r="S354" s="99"/>
      <c r="T354" s="99"/>
    </row>
    <row r="355" spans="1:20" x14ac:dyDescent="0.2">
      <c r="A355" s="64"/>
      <c r="B355" s="101"/>
      <c r="C355" s="99"/>
      <c r="D355" s="99"/>
      <c r="E355" s="99"/>
      <c r="F355" s="99"/>
      <c r="G355" s="99"/>
      <c r="H355" s="99"/>
      <c r="I355" s="99"/>
      <c r="J355" s="99"/>
      <c r="K355" s="99"/>
      <c r="L355" s="99"/>
      <c r="M355" s="99"/>
      <c r="N355" s="99"/>
      <c r="O355" s="99"/>
      <c r="P355" s="99"/>
      <c r="Q355" s="99"/>
      <c r="R355" s="99"/>
      <c r="S355" s="99"/>
      <c r="T355" s="99"/>
    </row>
    <row r="356" spans="1:20" x14ac:dyDescent="0.2">
      <c r="A356" s="64"/>
      <c r="B356" s="101"/>
      <c r="C356" s="99"/>
      <c r="D356" s="99"/>
      <c r="E356" s="99"/>
      <c r="F356" s="99"/>
      <c r="G356" s="99"/>
      <c r="H356" s="99"/>
      <c r="I356" s="99"/>
      <c r="J356" s="99"/>
      <c r="K356" s="99"/>
      <c r="L356" s="99"/>
      <c r="M356" s="99"/>
      <c r="N356" s="99"/>
      <c r="O356" s="99"/>
      <c r="P356" s="99"/>
      <c r="Q356" s="99"/>
      <c r="R356" s="99"/>
      <c r="S356" s="99"/>
      <c r="T356" s="99"/>
    </row>
    <row r="357" spans="1:20" x14ac:dyDescent="0.2">
      <c r="A357" s="64"/>
      <c r="B357" s="101"/>
      <c r="C357" s="99"/>
      <c r="D357" s="99"/>
      <c r="E357" s="99"/>
      <c r="F357" s="99"/>
      <c r="G357" s="99"/>
      <c r="H357" s="99"/>
      <c r="I357" s="99"/>
      <c r="J357" s="99"/>
      <c r="K357" s="99"/>
      <c r="L357" s="99"/>
      <c r="M357" s="99"/>
      <c r="N357" s="99"/>
      <c r="O357" s="99"/>
      <c r="P357" s="99"/>
      <c r="Q357" s="99"/>
      <c r="R357" s="99"/>
      <c r="S357" s="99"/>
      <c r="T357" s="99"/>
    </row>
    <row r="358" spans="1:20" x14ac:dyDescent="0.2">
      <c r="A358" s="64"/>
      <c r="B358" s="101"/>
      <c r="C358" s="99"/>
      <c r="D358" s="99"/>
      <c r="E358" s="99"/>
      <c r="F358" s="99"/>
      <c r="G358" s="99"/>
      <c r="H358" s="99"/>
      <c r="I358" s="99"/>
      <c r="J358" s="99"/>
      <c r="K358" s="99"/>
      <c r="L358" s="99"/>
      <c r="M358" s="99"/>
      <c r="N358" s="99"/>
      <c r="O358" s="99"/>
      <c r="P358" s="99"/>
      <c r="Q358" s="99"/>
      <c r="R358" s="99"/>
      <c r="S358" s="99"/>
      <c r="T358" s="99"/>
    </row>
    <row r="359" spans="1:20" x14ac:dyDescent="0.2">
      <c r="A359" s="64"/>
      <c r="B359" s="101"/>
      <c r="C359" s="99"/>
      <c r="D359" s="99"/>
      <c r="E359" s="99"/>
      <c r="F359" s="99"/>
      <c r="G359" s="99"/>
      <c r="H359" s="99"/>
      <c r="I359" s="99"/>
      <c r="J359" s="99"/>
      <c r="K359" s="99"/>
      <c r="L359" s="99"/>
      <c r="M359" s="99"/>
      <c r="N359" s="99"/>
      <c r="O359" s="99"/>
      <c r="P359" s="99"/>
      <c r="Q359" s="99"/>
      <c r="R359" s="99"/>
      <c r="S359" s="99"/>
      <c r="T359" s="99"/>
    </row>
    <row r="360" spans="1:20" x14ac:dyDescent="0.2">
      <c r="A360" s="64"/>
      <c r="B360" s="101"/>
      <c r="C360" s="99"/>
      <c r="D360" s="99"/>
      <c r="E360" s="99"/>
      <c r="F360" s="99"/>
      <c r="G360" s="99"/>
      <c r="H360" s="99"/>
      <c r="I360" s="99"/>
      <c r="J360" s="99"/>
      <c r="K360" s="99"/>
      <c r="L360" s="99"/>
      <c r="M360" s="99"/>
      <c r="N360" s="99"/>
      <c r="O360" s="99"/>
      <c r="P360" s="99"/>
      <c r="Q360" s="99"/>
      <c r="R360" s="99"/>
      <c r="S360" s="99"/>
      <c r="T360" s="99"/>
    </row>
    <row r="361" spans="1:20" x14ac:dyDescent="0.2">
      <c r="A361" s="64"/>
      <c r="B361" s="101"/>
      <c r="C361" s="99"/>
      <c r="D361" s="99"/>
      <c r="E361" s="99"/>
      <c r="F361" s="99"/>
      <c r="G361" s="99"/>
      <c r="H361" s="99"/>
      <c r="I361" s="99"/>
      <c r="J361" s="99"/>
      <c r="K361" s="99"/>
      <c r="L361" s="99"/>
      <c r="M361" s="99"/>
      <c r="N361" s="99"/>
      <c r="O361" s="99"/>
      <c r="P361" s="99"/>
      <c r="Q361" s="99"/>
      <c r="R361" s="99"/>
      <c r="S361" s="99"/>
      <c r="T361" s="99"/>
    </row>
    <row r="362" spans="1:20" x14ac:dyDescent="0.2">
      <c r="A362" s="64"/>
      <c r="B362" s="101"/>
      <c r="C362" s="99"/>
      <c r="D362" s="99"/>
      <c r="E362" s="99"/>
      <c r="F362" s="99"/>
      <c r="G362" s="99"/>
      <c r="H362" s="99"/>
      <c r="I362" s="99"/>
      <c r="J362" s="99"/>
      <c r="K362" s="99"/>
      <c r="L362" s="99"/>
      <c r="M362" s="99"/>
      <c r="N362" s="99"/>
      <c r="O362" s="99"/>
      <c r="P362" s="99"/>
      <c r="Q362" s="99"/>
      <c r="R362" s="99"/>
      <c r="S362" s="99"/>
      <c r="T362" s="99"/>
    </row>
    <row r="363" spans="1:20" x14ac:dyDescent="0.2">
      <c r="A363" s="64"/>
      <c r="B363" s="101"/>
      <c r="C363" s="99"/>
      <c r="D363" s="99"/>
      <c r="E363" s="99"/>
      <c r="F363" s="99"/>
      <c r="G363" s="99"/>
      <c r="H363" s="99"/>
      <c r="I363" s="99"/>
      <c r="J363" s="99"/>
      <c r="K363" s="99"/>
      <c r="L363" s="99"/>
      <c r="M363" s="99"/>
      <c r="N363" s="99"/>
      <c r="O363" s="99"/>
      <c r="P363" s="99"/>
      <c r="Q363" s="99"/>
      <c r="R363" s="99"/>
      <c r="S363" s="99"/>
      <c r="T363" s="99"/>
    </row>
    <row r="364" spans="1:20" x14ac:dyDescent="0.2">
      <c r="A364" s="64"/>
      <c r="B364" s="101"/>
      <c r="C364" s="99"/>
      <c r="D364" s="99"/>
      <c r="E364" s="99"/>
      <c r="F364" s="99"/>
      <c r="G364" s="99"/>
      <c r="H364" s="99"/>
      <c r="I364" s="99"/>
      <c r="J364" s="99"/>
      <c r="K364" s="99"/>
      <c r="L364" s="99"/>
      <c r="M364" s="99"/>
      <c r="N364" s="99"/>
      <c r="O364" s="99"/>
      <c r="P364" s="99"/>
      <c r="Q364" s="99"/>
      <c r="R364" s="99"/>
      <c r="S364" s="99"/>
      <c r="T364" s="99"/>
    </row>
    <row r="365" spans="1:20" x14ac:dyDescent="0.2">
      <c r="A365" s="64"/>
      <c r="B365" s="101"/>
      <c r="C365" s="99"/>
      <c r="D365" s="99"/>
      <c r="E365" s="99"/>
      <c r="F365" s="99"/>
      <c r="G365" s="99"/>
      <c r="H365" s="99"/>
      <c r="I365" s="99"/>
      <c r="J365" s="99"/>
      <c r="K365" s="99"/>
      <c r="L365" s="99"/>
      <c r="M365" s="99"/>
      <c r="N365" s="99"/>
      <c r="O365" s="99"/>
      <c r="P365" s="99"/>
      <c r="Q365" s="99"/>
      <c r="R365" s="99"/>
      <c r="S365" s="99"/>
      <c r="T365" s="99"/>
    </row>
    <row r="366" spans="1:20" x14ac:dyDescent="0.2">
      <c r="A366" s="64"/>
      <c r="B366" s="101"/>
      <c r="C366" s="99"/>
      <c r="D366" s="99"/>
      <c r="E366" s="99"/>
      <c r="F366" s="99"/>
      <c r="G366" s="99"/>
      <c r="H366" s="99"/>
      <c r="I366" s="99"/>
      <c r="J366" s="99"/>
      <c r="K366" s="99"/>
      <c r="L366" s="99"/>
      <c r="M366" s="99"/>
      <c r="N366" s="99"/>
      <c r="O366" s="99"/>
      <c r="P366" s="99"/>
      <c r="Q366" s="99"/>
      <c r="R366" s="99"/>
      <c r="S366" s="99"/>
      <c r="T366" s="99"/>
    </row>
    <row r="367" spans="1:20" x14ac:dyDescent="0.2">
      <c r="A367" s="64"/>
      <c r="B367" s="101"/>
      <c r="C367" s="99"/>
      <c r="D367" s="99"/>
      <c r="E367" s="99"/>
      <c r="F367" s="99"/>
      <c r="G367" s="99"/>
      <c r="H367" s="99"/>
      <c r="I367" s="99"/>
      <c r="J367" s="99"/>
      <c r="K367" s="99"/>
      <c r="L367" s="99"/>
      <c r="M367" s="99"/>
      <c r="N367" s="99"/>
      <c r="O367" s="99"/>
      <c r="P367" s="99"/>
      <c r="Q367" s="99"/>
      <c r="R367" s="99"/>
      <c r="S367" s="99"/>
      <c r="T367" s="99"/>
    </row>
    <row r="368" spans="1:20" x14ac:dyDescent="0.2">
      <c r="A368" s="64"/>
      <c r="B368" s="101"/>
      <c r="C368" s="99"/>
      <c r="D368" s="99"/>
      <c r="E368" s="99"/>
      <c r="F368" s="99"/>
      <c r="G368" s="99"/>
      <c r="H368" s="99"/>
      <c r="I368" s="99"/>
      <c r="J368" s="99"/>
      <c r="K368" s="99"/>
      <c r="L368" s="99"/>
      <c r="M368" s="99"/>
      <c r="N368" s="99"/>
      <c r="O368" s="99"/>
      <c r="P368" s="99"/>
      <c r="Q368" s="99"/>
      <c r="R368" s="99"/>
      <c r="S368" s="99"/>
      <c r="T368" s="99"/>
    </row>
    <row r="369" spans="1:20" x14ac:dyDescent="0.2">
      <c r="A369" s="64"/>
      <c r="B369" s="101"/>
      <c r="C369" s="99"/>
      <c r="D369" s="99"/>
      <c r="E369" s="99"/>
      <c r="F369" s="99"/>
      <c r="G369" s="99"/>
      <c r="H369" s="99"/>
      <c r="I369" s="99"/>
      <c r="J369" s="99"/>
      <c r="K369" s="99"/>
      <c r="L369" s="99"/>
      <c r="M369" s="99"/>
      <c r="N369" s="99"/>
      <c r="O369" s="99"/>
      <c r="P369" s="99"/>
      <c r="Q369" s="99"/>
      <c r="R369" s="99"/>
      <c r="S369" s="99"/>
      <c r="T369" s="99"/>
    </row>
    <row r="370" spans="1:20" x14ac:dyDescent="0.2">
      <c r="A370" s="64"/>
      <c r="B370" s="101"/>
      <c r="C370" s="99"/>
      <c r="D370" s="99"/>
      <c r="E370" s="99"/>
      <c r="F370" s="99"/>
      <c r="G370" s="99"/>
      <c r="H370" s="99"/>
      <c r="I370" s="99"/>
      <c r="J370" s="99"/>
      <c r="K370" s="99"/>
      <c r="L370" s="99"/>
      <c r="M370" s="99"/>
      <c r="N370" s="99"/>
      <c r="O370" s="99"/>
      <c r="P370" s="99"/>
      <c r="Q370" s="99"/>
      <c r="R370" s="99"/>
      <c r="S370" s="99"/>
      <c r="T370" s="99"/>
    </row>
    <row r="371" spans="1:20" x14ac:dyDescent="0.2">
      <c r="A371" s="64"/>
      <c r="B371" s="101"/>
      <c r="C371" s="99"/>
      <c r="D371" s="99"/>
      <c r="E371" s="99"/>
      <c r="F371" s="99"/>
      <c r="G371" s="99"/>
      <c r="H371" s="99"/>
      <c r="I371" s="99"/>
      <c r="J371" s="99"/>
      <c r="K371" s="99"/>
      <c r="L371" s="99"/>
      <c r="M371" s="99"/>
      <c r="N371" s="99"/>
      <c r="O371" s="99"/>
      <c r="P371" s="99"/>
      <c r="Q371" s="99"/>
      <c r="R371" s="99"/>
      <c r="S371" s="99"/>
      <c r="T371" s="99"/>
    </row>
    <row r="372" spans="1:20" x14ac:dyDescent="0.2">
      <c r="A372" s="64"/>
      <c r="B372" s="101"/>
      <c r="C372" s="99"/>
      <c r="D372" s="99"/>
      <c r="E372" s="99"/>
      <c r="F372" s="99"/>
      <c r="G372" s="99"/>
      <c r="H372" s="99"/>
      <c r="I372" s="99"/>
      <c r="J372" s="99"/>
      <c r="K372" s="99"/>
      <c r="L372" s="99"/>
      <c r="M372" s="99"/>
      <c r="N372" s="99"/>
      <c r="O372" s="99"/>
      <c r="P372" s="99"/>
      <c r="Q372" s="99"/>
      <c r="R372" s="99"/>
      <c r="S372" s="99"/>
      <c r="T372" s="99"/>
    </row>
    <row r="373" spans="1:20" x14ac:dyDescent="0.2">
      <c r="A373" s="64"/>
      <c r="B373" s="101"/>
      <c r="C373" s="99"/>
      <c r="D373" s="99"/>
      <c r="E373" s="99"/>
      <c r="F373" s="99"/>
      <c r="G373" s="99"/>
      <c r="H373" s="99"/>
      <c r="I373" s="99"/>
      <c r="J373" s="99"/>
      <c r="K373" s="99"/>
      <c r="L373" s="99"/>
      <c r="M373" s="99"/>
      <c r="N373" s="99"/>
      <c r="O373" s="99"/>
      <c r="P373" s="99"/>
      <c r="Q373" s="99"/>
      <c r="R373" s="99"/>
      <c r="S373" s="99"/>
      <c r="T373" s="99"/>
    </row>
    <row r="374" spans="1:20" x14ac:dyDescent="0.2">
      <c r="A374" s="64"/>
      <c r="B374" s="101"/>
      <c r="C374" s="99"/>
      <c r="D374" s="99"/>
      <c r="E374" s="99"/>
      <c r="F374" s="99"/>
      <c r="G374" s="99"/>
      <c r="H374" s="99"/>
      <c r="I374" s="99"/>
      <c r="J374" s="99"/>
      <c r="K374" s="99"/>
      <c r="L374" s="99"/>
      <c r="M374" s="99"/>
      <c r="N374" s="99"/>
      <c r="O374" s="99"/>
      <c r="P374" s="99"/>
      <c r="Q374" s="99"/>
      <c r="R374" s="99"/>
      <c r="S374" s="99"/>
      <c r="T374" s="99"/>
    </row>
    <row r="375" spans="1:20" x14ac:dyDescent="0.2">
      <c r="A375" s="64"/>
      <c r="B375" s="101"/>
      <c r="C375" s="99"/>
      <c r="D375" s="99"/>
      <c r="E375" s="99"/>
      <c r="F375" s="99"/>
      <c r="G375" s="99"/>
      <c r="H375" s="99"/>
      <c r="I375" s="99"/>
      <c r="J375" s="99"/>
      <c r="K375" s="99"/>
      <c r="L375" s="99"/>
      <c r="M375" s="99"/>
      <c r="N375" s="99"/>
      <c r="O375" s="99"/>
      <c r="P375" s="99"/>
      <c r="Q375" s="99"/>
      <c r="R375" s="99"/>
      <c r="S375" s="99"/>
      <c r="T375" s="99"/>
    </row>
    <row r="376" spans="1:20" x14ac:dyDescent="0.2">
      <c r="A376" s="64"/>
      <c r="B376" s="101"/>
      <c r="C376" s="99"/>
      <c r="D376" s="99"/>
      <c r="E376" s="99"/>
      <c r="F376" s="99"/>
      <c r="G376" s="99"/>
      <c r="H376" s="99"/>
      <c r="I376" s="99"/>
      <c r="J376" s="99"/>
      <c r="K376" s="99"/>
      <c r="L376" s="99"/>
      <c r="M376" s="99"/>
      <c r="N376" s="99"/>
      <c r="O376" s="99"/>
      <c r="P376" s="99"/>
      <c r="Q376" s="99"/>
      <c r="R376" s="99"/>
      <c r="S376" s="99"/>
      <c r="T376" s="99"/>
    </row>
    <row r="377" spans="1:20" x14ac:dyDescent="0.2">
      <c r="A377" s="64"/>
      <c r="B377" s="101"/>
      <c r="C377" s="99"/>
      <c r="D377" s="99"/>
      <c r="E377" s="99"/>
      <c r="F377" s="99"/>
      <c r="G377" s="99"/>
      <c r="H377" s="99"/>
      <c r="I377" s="99"/>
      <c r="J377" s="99"/>
      <c r="K377" s="99"/>
      <c r="L377" s="99"/>
      <c r="M377" s="99"/>
      <c r="N377" s="99"/>
      <c r="O377" s="99"/>
      <c r="P377" s="99"/>
      <c r="Q377" s="99"/>
      <c r="R377" s="99"/>
      <c r="S377" s="99"/>
      <c r="T377" s="99"/>
    </row>
    <row r="378" spans="1:20" x14ac:dyDescent="0.2">
      <c r="A378" s="64"/>
      <c r="B378" s="101"/>
      <c r="C378" s="99"/>
      <c r="D378" s="99"/>
      <c r="E378" s="99"/>
      <c r="F378" s="99"/>
      <c r="G378" s="99"/>
      <c r="H378" s="99"/>
      <c r="I378" s="99"/>
      <c r="J378" s="99"/>
      <c r="K378" s="99"/>
      <c r="L378" s="99"/>
      <c r="M378" s="99"/>
      <c r="N378" s="99"/>
      <c r="O378" s="99"/>
      <c r="P378" s="99"/>
      <c r="Q378" s="99"/>
      <c r="R378" s="99"/>
      <c r="S378" s="99"/>
      <c r="T378" s="99"/>
    </row>
    <row r="379" spans="1:20" x14ac:dyDescent="0.2">
      <c r="A379" s="64"/>
      <c r="B379" s="101"/>
      <c r="C379" s="99"/>
      <c r="D379" s="99"/>
      <c r="E379" s="99"/>
      <c r="F379" s="99"/>
      <c r="G379" s="99"/>
      <c r="H379" s="99"/>
      <c r="I379" s="99"/>
      <c r="J379" s="99"/>
      <c r="K379" s="99"/>
      <c r="L379" s="99"/>
      <c r="M379" s="99"/>
      <c r="N379" s="99"/>
      <c r="O379" s="99"/>
      <c r="P379" s="99"/>
      <c r="Q379" s="99"/>
      <c r="R379" s="99"/>
      <c r="S379" s="99"/>
      <c r="T379" s="99"/>
    </row>
    <row r="380" spans="1:20" x14ac:dyDescent="0.2">
      <c r="A380" s="64"/>
      <c r="B380" s="101"/>
      <c r="C380" s="99"/>
      <c r="D380" s="99"/>
      <c r="E380" s="99"/>
      <c r="F380" s="99"/>
      <c r="G380" s="99"/>
      <c r="H380" s="99"/>
      <c r="I380" s="99"/>
      <c r="J380" s="99"/>
      <c r="K380" s="99"/>
      <c r="L380" s="99"/>
      <c r="M380" s="99"/>
      <c r="N380" s="99"/>
      <c r="O380" s="99"/>
      <c r="P380" s="99"/>
      <c r="Q380" s="99"/>
      <c r="R380" s="99"/>
      <c r="S380" s="99"/>
      <c r="T380" s="99"/>
    </row>
    <row r="381" spans="1:20" x14ac:dyDescent="0.2">
      <c r="A381" s="64"/>
      <c r="B381" s="101"/>
      <c r="C381" s="99"/>
      <c r="D381" s="99"/>
      <c r="E381" s="99"/>
      <c r="F381" s="99"/>
      <c r="G381" s="99"/>
      <c r="H381" s="99"/>
      <c r="I381" s="99"/>
      <c r="J381" s="99"/>
      <c r="K381" s="99"/>
      <c r="L381" s="99"/>
      <c r="M381" s="99"/>
      <c r="N381" s="99"/>
      <c r="O381" s="99"/>
      <c r="P381" s="99"/>
      <c r="Q381" s="99"/>
      <c r="R381" s="99"/>
      <c r="S381" s="99"/>
      <c r="T381" s="99"/>
    </row>
    <row r="382" spans="1:20" x14ac:dyDescent="0.2">
      <c r="A382" s="64"/>
      <c r="B382" s="101"/>
      <c r="C382" s="99"/>
      <c r="D382" s="99"/>
      <c r="E382" s="99"/>
      <c r="F382" s="99"/>
      <c r="G382" s="99"/>
      <c r="H382" s="99"/>
      <c r="I382" s="99"/>
      <c r="J382" s="99"/>
      <c r="K382" s="99"/>
      <c r="L382" s="99"/>
      <c r="M382" s="99"/>
      <c r="N382" s="99"/>
      <c r="O382" s="99"/>
      <c r="P382" s="99"/>
      <c r="Q382" s="99"/>
      <c r="R382" s="99"/>
      <c r="S382" s="99"/>
      <c r="T382" s="99"/>
    </row>
    <row r="383" spans="1:20" x14ac:dyDescent="0.2">
      <c r="A383" s="64"/>
      <c r="B383" s="101"/>
      <c r="C383" s="99"/>
      <c r="D383" s="99"/>
      <c r="E383" s="99"/>
      <c r="F383" s="99"/>
      <c r="G383" s="99"/>
      <c r="H383" s="99"/>
      <c r="I383" s="99"/>
      <c r="J383" s="99"/>
      <c r="K383" s="99"/>
      <c r="L383" s="99"/>
      <c r="M383" s="99"/>
      <c r="N383" s="99"/>
      <c r="O383" s="99"/>
      <c r="P383" s="99"/>
      <c r="Q383" s="99"/>
      <c r="R383" s="99"/>
      <c r="S383" s="99"/>
      <c r="T383" s="99"/>
    </row>
    <row r="384" spans="1:20" x14ac:dyDescent="0.2">
      <c r="A384" s="64"/>
      <c r="B384" s="101"/>
      <c r="C384" s="99"/>
      <c r="D384" s="99"/>
      <c r="E384" s="99"/>
      <c r="F384" s="99"/>
      <c r="G384" s="99"/>
      <c r="H384" s="99"/>
      <c r="I384" s="99"/>
      <c r="J384" s="99"/>
      <c r="K384" s="99"/>
      <c r="L384" s="99"/>
      <c r="M384" s="99"/>
      <c r="N384" s="99"/>
      <c r="O384" s="99"/>
      <c r="P384" s="99"/>
      <c r="Q384" s="99"/>
      <c r="R384" s="99"/>
      <c r="S384" s="99"/>
      <c r="T384" s="99"/>
    </row>
    <row r="385" spans="1:20" x14ac:dyDescent="0.2">
      <c r="A385" s="64"/>
      <c r="B385" s="101"/>
      <c r="C385" s="99"/>
      <c r="D385" s="99"/>
      <c r="E385" s="99"/>
      <c r="F385" s="99"/>
      <c r="G385" s="99"/>
      <c r="H385" s="99"/>
      <c r="I385" s="99"/>
      <c r="J385" s="99"/>
      <c r="K385" s="99"/>
      <c r="L385" s="99"/>
      <c r="M385" s="99"/>
      <c r="N385" s="99"/>
      <c r="O385" s="99"/>
      <c r="P385" s="99"/>
      <c r="Q385" s="99"/>
      <c r="R385" s="99"/>
      <c r="S385" s="99"/>
      <c r="T385" s="99"/>
    </row>
    <row r="386" spans="1:20" x14ac:dyDescent="0.2">
      <c r="A386" s="64"/>
      <c r="B386" s="101"/>
      <c r="C386" s="99"/>
      <c r="D386" s="99"/>
      <c r="E386" s="99"/>
      <c r="F386" s="99"/>
      <c r="G386" s="99"/>
      <c r="H386" s="99"/>
      <c r="I386" s="99"/>
      <c r="J386" s="99"/>
      <c r="K386" s="99"/>
      <c r="L386" s="99"/>
      <c r="M386" s="99"/>
      <c r="N386" s="99"/>
      <c r="O386" s="99"/>
      <c r="P386" s="99"/>
      <c r="Q386" s="99"/>
      <c r="R386" s="99"/>
      <c r="S386" s="99"/>
      <c r="T386" s="99"/>
    </row>
    <row r="387" spans="1:20" x14ac:dyDescent="0.2">
      <c r="A387" s="64"/>
      <c r="B387" s="101"/>
      <c r="C387" s="99"/>
      <c r="D387" s="99"/>
      <c r="E387" s="99"/>
      <c r="F387" s="99"/>
      <c r="G387" s="99"/>
      <c r="H387" s="99"/>
      <c r="I387" s="99"/>
      <c r="J387" s="99"/>
      <c r="K387" s="99"/>
      <c r="L387" s="99"/>
      <c r="M387" s="99"/>
      <c r="N387" s="99"/>
      <c r="O387" s="99"/>
      <c r="P387" s="99"/>
      <c r="Q387" s="99"/>
      <c r="R387" s="99"/>
      <c r="S387" s="99"/>
      <c r="T387" s="99"/>
    </row>
    <row r="388" spans="1:20" x14ac:dyDescent="0.2">
      <c r="A388" s="64"/>
      <c r="B388" s="101"/>
      <c r="C388" s="99"/>
      <c r="D388" s="99"/>
      <c r="E388" s="99"/>
      <c r="F388" s="99"/>
      <c r="G388" s="99"/>
      <c r="H388" s="99"/>
      <c r="I388" s="99"/>
      <c r="J388" s="99"/>
      <c r="K388" s="99"/>
      <c r="L388" s="99"/>
      <c r="M388" s="99"/>
      <c r="N388" s="99"/>
      <c r="O388" s="99"/>
      <c r="P388" s="99"/>
      <c r="Q388" s="99"/>
      <c r="R388" s="99"/>
      <c r="S388" s="99"/>
      <c r="T388" s="99"/>
    </row>
    <row r="389" spans="1:20" x14ac:dyDescent="0.2">
      <c r="A389" s="64"/>
      <c r="B389" s="101"/>
      <c r="C389" s="99"/>
      <c r="D389" s="99"/>
      <c r="E389" s="99"/>
      <c r="F389" s="99"/>
      <c r="G389" s="99"/>
      <c r="H389" s="99"/>
      <c r="I389" s="99"/>
      <c r="J389" s="99"/>
      <c r="K389" s="99"/>
      <c r="L389" s="99"/>
      <c r="M389" s="99"/>
      <c r="N389" s="99"/>
      <c r="O389" s="99"/>
      <c r="P389" s="99"/>
      <c r="Q389" s="99"/>
      <c r="R389" s="99"/>
      <c r="S389" s="99"/>
      <c r="T389" s="99"/>
    </row>
    <row r="390" spans="1:20" x14ac:dyDescent="0.2">
      <c r="A390" s="64"/>
      <c r="B390" s="101"/>
      <c r="C390" s="99"/>
      <c r="D390" s="99"/>
      <c r="E390" s="99"/>
      <c r="F390" s="99"/>
      <c r="G390" s="99"/>
      <c r="H390" s="99"/>
      <c r="I390" s="99"/>
      <c r="J390" s="99"/>
      <c r="K390" s="99"/>
      <c r="L390" s="99"/>
      <c r="M390" s="99"/>
      <c r="N390" s="99"/>
      <c r="O390" s="99"/>
      <c r="P390" s="99"/>
      <c r="Q390" s="99"/>
      <c r="R390" s="99"/>
      <c r="S390" s="99"/>
      <c r="T390" s="99"/>
    </row>
    <row r="391" spans="1:20" x14ac:dyDescent="0.2">
      <c r="A391" s="64"/>
      <c r="B391" s="101"/>
      <c r="C391" s="99"/>
      <c r="D391" s="99"/>
      <c r="E391" s="99"/>
      <c r="F391" s="99"/>
      <c r="G391" s="99"/>
      <c r="H391" s="99"/>
      <c r="I391" s="99"/>
      <c r="J391" s="99"/>
      <c r="K391" s="99"/>
      <c r="L391" s="99"/>
      <c r="M391" s="99"/>
      <c r="N391" s="99"/>
      <c r="O391" s="99"/>
      <c r="P391" s="99"/>
      <c r="Q391" s="99"/>
      <c r="R391" s="99"/>
      <c r="S391" s="99"/>
      <c r="T391" s="99"/>
    </row>
    <row r="392" spans="1:20" x14ac:dyDescent="0.2">
      <c r="A392" s="64"/>
      <c r="B392" s="101"/>
      <c r="C392" s="99"/>
      <c r="D392" s="99"/>
      <c r="E392" s="99"/>
      <c r="F392" s="99"/>
      <c r="G392" s="99"/>
      <c r="H392" s="99"/>
      <c r="I392" s="99"/>
      <c r="J392" s="99"/>
      <c r="K392" s="99"/>
      <c r="L392" s="99"/>
      <c r="M392" s="99"/>
      <c r="N392" s="99"/>
      <c r="O392" s="99"/>
      <c r="P392" s="99"/>
      <c r="Q392" s="99"/>
      <c r="R392" s="99"/>
      <c r="S392" s="99"/>
      <c r="T392" s="99"/>
    </row>
    <row r="393" spans="1:20" x14ac:dyDescent="0.2">
      <c r="A393" s="64"/>
      <c r="B393" s="101"/>
      <c r="C393" s="99"/>
      <c r="D393" s="99"/>
      <c r="E393" s="99"/>
      <c r="F393" s="99"/>
      <c r="G393" s="99"/>
      <c r="H393" s="99"/>
      <c r="I393" s="99"/>
      <c r="J393" s="99"/>
      <c r="K393" s="99"/>
      <c r="L393" s="99"/>
      <c r="M393" s="99"/>
      <c r="N393" s="99"/>
      <c r="O393" s="99"/>
      <c r="P393" s="99"/>
      <c r="Q393" s="99"/>
      <c r="R393" s="99"/>
      <c r="S393" s="99"/>
      <c r="T393" s="99"/>
    </row>
    <row r="394" spans="1:20" x14ac:dyDescent="0.2">
      <c r="A394" s="64"/>
      <c r="B394" s="101"/>
      <c r="C394" s="99"/>
      <c r="D394" s="99"/>
      <c r="E394" s="99"/>
      <c r="F394" s="99"/>
      <c r="G394" s="99"/>
      <c r="H394" s="99"/>
      <c r="I394" s="99"/>
      <c r="J394" s="99"/>
      <c r="K394" s="99"/>
      <c r="L394" s="99"/>
      <c r="M394" s="99"/>
      <c r="N394" s="99"/>
      <c r="O394" s="99"/>
      <c r="P394" s="99"/>
      <c r="Q394" s="99"/>
      <c r="R394" s="99"/>
      <c r="S394" s="99"/>
      <c r="T394" s="99"/>
    </row>
    <row r="395" spans="1:20" x14ac:dyDescent="0.2">
      <c r="A395" s="64"/>
      <c r="B395" s="101"/>
      <c r="C395" s="99"/>
      <c r="D395" s="99"/>
      <c r="E395" s="99"/>
      <c r="F395" s="99"/>
      <c r="G395" s="99"/>
      <c r="H395" s="99"/>
      <c r="I395" s="99"/>
      <c r="J395" s="99"/>
      <c r="K395" s="99"/>
      <c r="L395" s="99"/>
      <c r="M395" s="99"/>
      <c r="N395" s="99"/>
      <c r="O395" s="99"/>
      <c r="P395" s="99"/>
      <c r="Q395" s="99"/>
      <c r="R395" s="99"/>
      <c r="S395" s="99"/>
      <c r="T395" s="99"/>
    </row>
    <row r="396" spans="1:20" x14ac:dyDescent="0.2">
      <c r="A396" s="64"/>
      <c r="B396" s="101"/>
      <c r="C396" s="99"/>
      <c r="D396" s="99"/>
      <c r="E396" s="99"/>
      <c r="F396" s="99"/>
      <c r="G396" s="99"/>
      <c r="H396" s="99"/>
      <c r="I396" s="99"/>
      <c r="J396" s="99"/>
      <c r="K396" s="99"/>
      <c r="L396" s="99"/>
      <c r="M396" s="99"/>
      <c r="N396" s="99"/>
      <c r="O396" s="99"/>
      <c r="P396" s="99"/>
      <c r="Q396" s="99"/>
      <c r="R396" s="99"/>
      <c r="S396" s="99"/>
      <c r="T396" s="99"/>
    </row>
    <row r="397" spans="1:20" x14ac:dyDescent="0.2">
      <c r="A397" s="64"/>
      <c r="B397" s="101"/>
      <c r="C397" s="99"/>
      <c r="D397" s="99"/>
      <c r="E397" s="99"/>
      <c r="F397" s="99"/>
      <c r="G397" s="99"/>
      <c r="H397" s="99"/>
      <c r="I397" s="99"/>
      <c r="J397" s="99"/>
      <c r="K397" s="99"/>
      <c r="L397" s="99"/>
      <c r="M397" s="99"/>
      <c r="N397" s="99"/>
      <c r="O397" s="99"/>
      <c r="P397" s="99"/>
      <c r="Q397" s="99"/>
      <c r="R397" s="99"/>
      <c r="S397" s="99"/>
      <c r="T397" s="99"/>
    </row>
    <row r="398" spans="1:20" x14ac:dyDescent="0.2">
      <c r="A398" s="64"/>
      <c r="B398" s="101"/>
      <c r="C398" s="99"/>
      <c r="D398" s="99"/>
      <c r="E398" s="99"/>
      <c r="F398" s="99"/>
      <c r="G398" s="99"/>
      <c r="H398" s="99"/>
      <c r="I398" s="99"/>
      <c r="J398" s="99"/>
      <c r="K398" s="99"/>
      <c r="L398" s="99"/>
      <c r="M398" s="99"/>
      <c r="N398" s="99"/>
      <c r="O398" s="99"/>
      <c r="P398" s="99"/>
      <c r="Q398" s="99"/>
      <c r="R398" s="99"/>
      <c r="S398" s="99"/>
      <c r="T398" s="99"/>
    </row>
    <row r="399" spans="1:20" x14ac:dyDescent="0.2">
      <c r="A399" s="64"/>
      <c r="B399" s="101"/>
      <c r="C399" s="99"/>
      <c r="D399" s="99"/>
      <c r="E399" s="99"/>
      <c r="F399" s="99"/>
      <c r="G399" s="99"/>
      <c r="H399" s="99"/>
      <c r="I399" s="99"/>
      <c r="J399" s="99"/>
      <c r="K399" s="99"/>
      <c r="L399" s="99"/>
      <c r="M399" s="99"/>
      <c r="N399" s="99"/>
      <c r="O399" s="99"/>
      <c r="P399" s="99"/>
      <c r="Q399" s="99"/>
      <c r="R399" s="99"/>
      <c r="S399" s="99"/>
      <c r="T399" s="99"/>
    </row>
    <row r="400" spans="1:20" x14ac:dyDescent="0.2">
      <c r="A400" s="64"/>
      <c r="B400" s="101"/>
      <c r="C400" s="99"/>
      <c r="D400" s="99"/>
      <c r="E400" s="99"/>
      <c r="F400" s="99"/>
      <c r="G400" s="99"/>
      <c r="H400" s="99"/>
      <c r="I400" s="99"/>
      <c r="J400" s="99"/>
      <c r="K400" s="99"/>
      <c r="L400" s="99"/>
      <c r="M400" s="99"/>
      <c r="N400" s="99"/>
      <c r="O400" s="99"/>
      <c r="P400" s="99"/>
      <c r="Q400" s="99"/>
      <c r="R400" s="99"/>
      <c r="S400" s="99"/>
      <c r="T400" s="99"/>
    </row>
    <row r="401" spans="1:20" x14ac:dyDescent="0.2">
      <c r="A401" s="64"/>
      <c r="B401" s="101"/>
      <c r="C401" s="99"/>
      <c r="D401" s="99"/>
      <c r="E401" s="99"/>
      <c r="F401" s="99"/>
      <c r="G401" s="99"/>
      <c r="H401" s="99"/>
      <c r="I401" s="99"/>
      <c r="J401" s="99"/>
      <c r="K401" s="99"/>
      <c r="L401" s="99"/>
      <c r="M401" s="99"/>
      <c r="N401" s="99"/>
      <c r="O401" s="99"/>
      <c r="P401" s="99"/>
      <c r="Q401" s="99"/>
      <c r="R401" s="99"/>
      <c r="S401" s="99"/>
      <c r="T401" s="99"/>
    </row>
    <row r="402" spans="1:20" x14ac:dyDescent="0.2">
      <c r="A402" s="64"/>
      <c r="B402" s="101"/>
      <c r="C402" s="99"/>
      <c r="D402" s="99"/>
      <c r="E402" s="99"/>
      <c r="F402" s="99"/>
      <c r="G402" s="99"/>
      <c r="H402" s="99"/>
      <c r="I402" s="99"/>
      <c r="J402" s="99"/>
      <c r="K402" s="99"/>
      <c r="L402" s="99"/>
      <c r="M402" s="99"/>
      <c r="N402" s="99"/>
      <c r="O402" s="99"/>
      <c r="P402" s="99"/>
      <c r="Q402" s="99"/>
      <c r="R402" s="99"/>
      <c r="S402" s="99"/>
      <c r="T402" s="99"/>
    </row>
    <row r="403" spans="1:20" x14ac:dyDescent="0.2">
      <c r="A403" s="64"/>
      <c r="B403" s="101"/>
      <c r="C403" s="99"/>
      <c r="D403" s="99"/>
      <c r="E403" s="99"/>
      <c r="F403" s="99"/>
      <c r="G403" s="99"/>
      <c r="H403" s="99"/>
      <c r="I403" s="99"/>
      <c r="J403" s="99"/>
      <c r="K403" s="99"/>
      <c r="L403" s="99"/>
      <c r="M403" s="99"/>
      <c r="N403" s="99"/>
      <c r="O403" s="99"/>
      <c r="P403" s="99"/>
      <c r="Q403" s="99"/>
      <c r="R403" s="99"/>
      <c r="S403" s="99"/>
      <c r="T403" s="99"/>
    </row>
    <row r="404" spans="1:20" x14ac:dyDescent="0.2">
      <c r="A404" s="64"/>
      <c r="B404" s="101"/>
      <c r="C404" s="99"/>
      <c r="D404" s="99"/>
      <c r="E404" s="99"/>
      <c r="F404" s="99"/>
      <c r="G404" s="99"/>
      <c r="H404" s="99"/>
      <c r="I404" s="99"/>
      <c r="J404" s="99"/>
      <c r="K404" s="99"/>
      <c r="L404" s="99"/>
      <c r="M404" s="99"/>
      <c r="N404" s="99"/>
      <c r="O404" s="99"/>
      <c r="P404" s="99"/>
      <c r="Q404" s="99"/>
      <c r="R404" s="99"/>
      <c r="S404" s="99"/>
      <c r="T404" s="99"/>
    </row>
    <row r="405" spans="1:20" x14ac:dyDescent="0.2">
      <c r="A405" s="64"/>
      <c r="B405" s="101"/>
      <c r="C405" s="99"/>
      <c r="D405" s="99"/>
      <c r="E405" s="99"/>
      <c r="F405" s="99"/>
      <c r="G405" s="99"/>
      <c r="H405" s="99"/>
      <c r="I405" s="99"/>
      <c r="J405" s="99"/>
      <c r="K405" s="99"/>
      <c r="L405" s="99"/>
      <c r="M405" s="99"/>
      <c r="N405" s="99"/>
      <c r="O405" s="99"/>
      <c r="P405" s="99"/>
      <c r="Q405" s="99"/>
      <c r="R405" s="99"/>
      <c r="S405" s="99"/>
      <c r="T405" s="99"/>
    </row>
    <row r="406" spans="1:20" x14ac:dyDescent="0.2">
      <c r="A406" s="64"/>
      <c r="B406" s="101"/>
      <c r="C406" s="99"/>
      <c r="D406" s="99"/>
      <c r="E406" s="99"/>
      <c r="F406" s="99"/>
      <c r="G406" s="99"/>
      <c r="H406" s="99"/>
      <c r="I406" s="99"/>
      <c r="J406" s="99"/>
      <c r="K406" s="99"/>
      <c r="L406" s="99"/>
      <c r="M406" s="99"/>
      <c r="N406" s="99"/>
      <c r="O406" s="99"/>
      <c r="P406" s="99"/>
      <c r="Q406" s="99"/>
      <c r="R406" s="99"/>
      <c r="S406" s="99"/>
      <c r="T406" s="99"/>
    </row>
    <row r="407" spans="1:20" x14ac:dyDescent="0.2">
      <c r="A407" s="64"/>
      <c r="B407" s="101"/>
      <c r="C407" s="99"/>
      <c r="D407" s="99"/>
      <c r="E407" s="99"/>
      <c r="F407" s="99"/>
      <c r="G407" s="99"/>
      <c r="H407" s="99"/>
      <c r="I407" s="99"/>
      <c r="J407" s="99"/>
      <c r="K407" s="99"/>
      <c r="L407" s="99"/>
      <c r="M407" s="99"/>
      <c r="N407" s="99"/>
      <c r="O407" s="99"/>
      <c r="P407" s="99"/>
      <c r="Q407" s="99"/>
      <c r="R407" s="99"/>
      <c r="S407" s="99"/>
      <c r="T407" s="99"/>
    </row>
    <row r="408" spans="1:20" x14ac:dyDescent="0.2">
      <c r="A408" s="64"/>
      <c r="B408" s="101"/>
      <c r="C408" s="99"/>
      <c r="D408" s="99"/>
      <c r="E408" s="99"/>
      <c r="F408" s="99"/>
      <c r="G408" s="99"/>
      <c r="H408" s="99"/>
      <c r="I408" s="99"/>
      <c r="J408" s="99"/>
      <c r="K408" s="99"/>
      <c r="L408" s="99"/>
      <c r="M408" s="99"/>
      <c r="N408" s="99"/>
      <c r="O408" s="99"/>
      <c r="P408" s="99"/>
      <c r="Q408" s="99"/>
      <c r="R408" s="99"/>
      <c r="S408" s="99"/>
      <c r="T408" s="99"/>
    </row>
    <row r="409" spans="1:20" x14ac:dyDescent="0.2">
      <c r="A409" s="64"/>
      <c r="B409" s="101"/>
      <c r="C409" s="99"/>
      <c r="D409" s="99"/>
      <c r="E409" s="99"/>
      <c r="F409" s="99"/>
      <c r="G409" s="99"/>
      <c r="H409" s="99"/>
      <c r="I409" s="99"/>
      <c r="J409" s="99"/>
      <c r="K409" s="99"/>
      <c r="L409" s="99"/>
      <c r="M409" s="99"/>
      <c r="N409" s="99"/>
      <c r="O409" s="99"/>
      <c r="P409" s="99"/>
      <c r="Q409" s="99"/>
      <c r="R409" s="99"/>
      <c r="S409" s="99"/>
      <c r="T409" s="99"/>
    </row>
    <row r="410" spans="1:20" x14ac:dyDescent="0.2">
      <c r="A410" s="64"/>
      <c r="B410" s="101"/>
      <c r="C410" s="99"/>
      <c r="D410" s="99"/>
      <c r="E410" s="99"/>
      <c r="F410" s="99"/>
      <c r="G410" s="99"/>
      <c r="H410" s="99"/>
      <c r="I410" s="99"/>
      <c r="J410" s="99"/>
      <c r="K410" s="99"/>
      <c r="L410" s="99"/>
      <c r="M410" s="99"/>
      <c r="N410" s="99"/>
      <c r="O410" s="99"/>
      <c r="P410" s="99"/>
      <c r="Q410" s="99"/>
      <c r="R410" s="99"/>
      <c r="S410" s="99"/>
      <c r="T410" s="99"/>
    </row>
    <row r="411" spans="1:20" x14ac:dyDescent="0.2">
      <c r="A411" s="64"/>
      <c r="B411" s="101"/>
      <c r="C411" s="99"/>
      <c r="D411" s="99"/>
      <c r="E411" s="99"/>
      <c r="F411" s="99"/>
      <c r="G411" s="99"/>
      <c r="H411" s="99"/>
      <c r="I411" s="99"/>
      <c r="J411" s="99"/>
      <c r="K411" s="99"/>
      <c r="L411" s="99"/>
      <c r="M411" s="99"/>
      <c r="N411" s="99"/>
      <c r="O411" s="99"/>
      <c r="P411" s="99"/>
      <c r="Q411" s="99"/>
      <c r="R411" s="99"/>
      <c r="S411" s="99"/>
      <c r="T411" s="99"/>
    </row>
    <row r="412" spans="1:20" x14ac:dyDescent="0.2">
      <c r="A412" s="64"/>
      <c r="B412" s="101"/>
      <c r="C412" s="99"/>
      <c r="D412" s="99"/>
      <c r="E412" s="99"/>
      <c r="F412" s="99"/>
      <c r="G412" s="99"/>
      <c r="H412" s="99"/>
      <c r="I412" s="99"/>
      <c r="J412" s="99"/>
      <c r="K412" s="99"/>
      <c r="L412" s="99"/>
      <c r="M412" s="99"/>
      <c r="N412" s="99"/>
      <c r="O412" s="99"/>
      <c r="P412" s="99"/>
      <c r="Q412" s="99"/>
      <c r="R412" s="99"/>
      <c r="S412" s="99"/>
      <c r="T412" s="99"/>
    </row>
    <row r="413" spans="1:20" x14ac:dyDescent="0.2">
      <c r="A413" s="64"/>
      <c r="B413" s="101"/>
      <c r="C413" s="99"/>
      <c r="D413" s="99"/>
      <c r="E413" s="99"/>
      <c r="F413" s="99"/>
      <c r="G413" s="99"/>
      <c r="H413" s="99"/>
      <c r="I413" s="99"/>
      <c r="J413" s="99"/>
      <c r="K413" s="99"/>
      <c r="L413" s="99"/>
      <c r="M413" s="99"/>
      <c r="N413" s="99"/>
      <c r="O413" s="99"/>
      <c r="P413" s="99"/>
      <c r="Q413" s="99"/>
      <c r="R413" s="99"/>
      <c r="S413" s="99"/>
      <c r="T413" s="99"/>
    </row>
    <row r="414" spans="1:20" x14ac:dyDescent="0.2">
      <c r="A414" s="64"/>
      <c r="B414" s="101"/>
      <c r="C414" s="99"/>
      <c r="D414" s="99"/>
      <c r="E414" s="99"/>
      <c r="F414" s="99"/>
      <c r="G414" s="99"/>
      <c r="H414" s="99"/>
      <c r="I414" s="99"/>
      <c r="J414" s="99"/>
      <c r="K414" s="99"/>
      <c r="L414" s="99"/>
      <c r="M414" s="99"/>
      <c r="N414" s="99"/>
      <c r="O414" s="99"/>
      <c r="P414" s="99"/>
      <c r="Q414" s="99"/>
      <c r="R414" s="99"/>
      <c r="S414" s="99"/>
      <c r="T414" s="99"/>
    </row>
    <row r="415" spans="1:20" x14ac:dyDescent="0.2">
      <c r="A415" s="64"/>
      <c r="B415" s="101"/>
      <c r="C415" s="99"/>
      <c r="D415" s="99"/>
      <c r="E415" s="99"/>
      <c r="F415" s="99"/>
      <c r="G415" s="99"/>
      <c r="H415" s="99"/>
      <c r="I415" s="99"/>
      <c r="J415" s="99"/>
      <c r="K415" s="99"/>
      <c r="L415" s="99"/>
      <c r="M415" s="99"/>
      <c r="N415" s="99"/>
      <c r="O415" s="99"/>
      <c r="P415" s="99"/>
      <c r="Q415" s="99"/>
      <c r="R415" s="99"/>
      <c r="S415" s="99"/>
      <c r="T415" s="99"/>
    </row>
    <row r="416" spans="1:20" x14ac:dyDescent="0.2">
      <c r="A416" s="64"/>
      <c r="B416" s="101"/>
      <c r="C416" s="99"/>
      <c r="D416" s="99"/>
      <c r="E416" s="99"/>
      <c r="F416" s="99"/>
      <c r="G416" s="99"/>
      <c r="H416" s="99"/>
      <c r="I416" s="99"/>
      <c r="J416" s="99"/>
      <c r="K416" s="99"/>
      <c r="L416" s="99"/>
      <c r="M416" s="99"/>
      <c r="N416" s="99"/>
      <c r="O416" s="99"/>
      <c r="P416" s="99"/>
      <c r="Q416" s="99"/>
      <c r="R416" s="99"/>
      <c r="S416" s="99"/>
      <c r="T416" s="99"/>
    </row>
    <row r="417" spans="1:20" x14ac:dyDescent="0.2">
      <c r="A417" s="64"/>
      <c r="B417" s="101"/>
      <c r="C417" s="99"/>
      <c r="D417" s="99"/>
      <c r="E417" s="99"/>
      <c r="F417" s="99"/>
      <c r="G417" s="99"/>
      <c r="H417" s="99"/>
      <c r="I417" s="99"/>
      <c r="J417" s="99"/>
      <c r="K417" s="99"/>
      <c r="L417" s="99"/>
      <c r="M417" s="99"/>
      <c r="N417" s="99"/>
      <c r="O417" s="99"/>
      <c r="P417" s="99"/>
      <c r="Q417" s="99"/>
      <c r="R417" s="99"/>
      <c r="S417" s="99"/>
      <c r="T417" s="99"/>
    </row>
    <row r="418" spans="1:20" x14ac:dyDescent="0.2">
      <c r="A418" s="64"/>
      <c r="B418" s="101"/>
      <c r="C418" s="99"/>
      <c r="D418" s="99"/>
      <c r="E418" s="99"/>
      <c r="F418" s="99"/>
      <c r="G418" s="99"/>
      <c r="H418" s="99"/>
      <c r="I418" s="99"/>
      <c r="J418" s="99"/>
      <c r="K418" s="99"/>
      <c r="L418" s="99"/>
      <c r="M418" s="99"/>
      <c r="N418" s="99"/>
      <c r="O418" s="99"/>
      <c r="P418" s="99"/>
      <c r="Q418" s="99"/>
      <c r="R418" s="99"/>
      <c r="S418" s="99"/>
      <c r="T418" s="99"/>
    </row>
    <row r="419" spans="1:20" x14ac:dyDescent="0.2">
      <c r="A419" s="64"/>
      <c r="B419" s="101"/>
      <c r="C419" s="99"/>
      <c r="D419" s="99"/>
      <c r="E419" s="99"/>
      <c r="F419" s="99"/>
      <c r="G419" s="99"/>
      <c r="H419" s="99"/>
      <c r="I419" s="99"/>
      <c r="J419" s="99"/>
      <c r="K419" s="99"/>
      <c r="L419" s="99"/>
      <c r="M419" s="99"/>
      <c r="N419" s="99"/>
      <c r="O419" s="99"/>
      <c r="P419" s="99"/>
      <c r="Q419" s="99"/>
      <c r="R419" s="99"/>
      <c r="S419" s="99"/>
      <c r="T419" s="99"/>
    </row>
    <row r="420" spans="1:20" x14ac:dyDescent="0.2">
      <c r="A420" s="64"/>
      <c r="B420" s="101"/>
      <c r="C420" s="99"/>
      <c r="D420" s="99"/>
      <c r="E420" s="99"/>
      <c r="F420" s="99"/>
      <c r="G420" s="99"/>
      <c r="H420" s="99"/>
      <c r="I420" s="99"/>
      <c r="J420" s="99"/>
      <c r="K420" s="99"/>
      <c r="L420" s="99"/>
      <c r="M420" s="99"/>
      <c r="N420" s="99"/>
      <c r="O420" s="99"/>
      <c r="P420" s="99"/>
      <c r="Q420" s="99"/>
      <c r="R420" s="99"/>
      <c r="S420" s="99"/>
      <c r="T420" s="99"/>
    </row>
    <row r="421" spans="1:20" x14ac:dyDescent="0.2">
      <c r="A421" s="64"/>
      <c r="B421" s="101"/>
      <c r="C421" s="99"/>
      <c r="D421" s="99"/>
      <c r="E421" s="99"/>
      <c r="F421" s="99"/>
      <c r="G421" s="99"/>
      <c r="H421" s="99"/>
      <c r="I421" s="99"/>
      <c r="J421" s="99"/>
      <c r="K421" s="99"/>
      <c r="L421" s="99"/>
      <c r="M421" s="99"/>
      <c r="N421" s="99"/>
      <c r="O421" s="99"/>
      <c r="P421" s="99"/>
      <c r="Q421" s="99"/>
      <c r="R421" s="99"/>
      <c r="S421" s="99"/>
      <c r="T421" s="99"/>
    </row>
    <row r="422" spans="1:20" x14ac:dyDescent="0.2">
      <c r="A422" s="64"/>
      <c r="B422" s="101"/>
      <c r="C422" s="99"/>
      <c r="D422" s="99"/>
      <c r="E422" s="99"/>
      <c r="F422" s="99"/>
      <c r="G422" s="99"/>
      <c r="H422" s="99"/>
      <c r="I422" s="99"/>
      <c r="J422" s="99"/>
      <c r="K422" s="99"/>
      <c r="L422" s="99"/>
      <c r="M422" s="99"/>
      <c r="N422" s="99"/>
      <c r="O422" s="99"/>
      <c r="P422" s="99"/>
      <c r="Q422" s="99"/>
      <c r="R422" s="99"/>
      <c r="S422" s="99"/>
      <c r="T422" s="99"/>
    </row>
    <row r="423" spans="1:20" x14ac:dyDescent="0.2">
      <c r="A423" s="64"/>
      <c r="B423" s="101"/>
      <c r="C423" s="99"/>
      <c r="D423" s="99"/>
      <c r="E423" s="99"/>
      <c r="F423" s="99"/>
      <c r="G423" s="99"/>
      <c r="H423" s="99"/>
      <c r="I423" s="99"/>
      <c r="J423" s="99"/>
      <c r="K423" s="99"/>
      <c r="L423" s="99"/>
      <c r="M423" s="99"/>
      <c r="N423" s="99"/>
      <c r="O423" s="99"/>
      <c r="P423" s="99"/>
      <c r="Q423" s="99"/>
      <c r="R423" s="99"/>
      <c r="S423" s="99"/>
      <c r="T423" s="99"/>
    </row>
    <row r="424" spans="1:20" x14ac:dyDescent="0.2">
      <c r="A424" s="64"/>
      <c r="B424" s="101"/>
      <c r="C424" s="99"/>
      <c r="D424" s="99"/>
      <c r="E424" s="99"/>
      <c r="F424" s="99"/>
      <c r="G424" s="99"/>
      <c r="H424" s="99"/>
      <c r="I424" s="99"/>
      <c r="J424" s="99"/>
      <c r="K424" s="99"/>
      <c r="L424" s="99"/>
      <c r="M424" s="99"/>
      <c r="N424" s="99"/>
      <c r="O424" s="99"/>
      <c r="P424" s="99"/>
      <c r="Q424" s="99"/>
      <c r="R424" s="99"/>
      <c r="S424" s="99"/>
      <c r="T424" s="99"/>
    </row>
    <row r="425" spans="1:20" x14ac:dyDescent="0.2">
      <c r="A425" s="64"/>
      <c r="B425" s="101"/>
      <c r="C425" s="99"/>
      <c r="D425" s="99"/>
      <c r="E425" s="99"/>
      <c r="F425" s="99"/>
      <c r="G425" s="99"/>
      <c r="H425" s="99"/>
      <c r="I425" s="99"/>
      <c r="J425" s="99"/>
      <c r="K425" s="99"/>
      <c r="L425" s="99"/>
      <c r="M425" s="99"/>
      <c r="N425" s="99"/>
      <c r="O425" s="99"/>
      <c r="P425" s="99"/>
      <c r="Q425" s="99"/>
      <c r="R425" s="99"/>
      <c r="S425" s="99"/>
      <c r="T425" s="99"/>
    </row>
    <row r="426" spans="1:20" x14ac:dyDescent="0.2">
      <c r="A426" s="64"/>
      <c r="B426" s="101"/>
      <c r="C426" s="99"/>
      <c r="D426" s="99"/>
      <c r="E426" s="99"/>
      <c r="F426" s="99"/>
      <c r="G426" s="99"/>
      <c r="H426" s="99"/>
      <c r="I426" s="99"/>
      <c r="J426" s="99"/>
      <c r="K426" s="99"/>
      <c r="L426" s="99"/>
      <c r="M426" s="99"/>
      <c r="N426" s="99"/>
      <c r="O426" s="99"/>
      <c r="P426" s="99"/>
      <c r="Q426" s="99"/>
      <c r="R426" s="99"/>
      <c r="S426" s="99"/>
      <c r="T426" s="99"/>
    </row>
    <row r="427" spans="1:20" x14ac:dyDescent="0.2">
      <c r="A427" s="64"/>
      <c r="B427" s="101"/>
      <c r="C427" s="99"/>
      <c r="D427" s="99"/>
      <c r="E427" s="99"/>
      <c r="F427" s="99"/>
      <c r="G427" s="99"/>
      <c r="H427" s="99"/>
      <c r="I427" s="99"/>
      <c r="J427" s="99"/>
      <c r="K427" s="99"/>
      <c r="L427" s="99"/>
      <c r="M427" s="99"/>
      <c r="N427" s="99"/>
      <c r="O427" s="99"/>
      <c r="P427" s="99"/>
      <c r="Q427" s="99"/>
      <c r="R427" s="99"/>
      <c r="S427" s="99"/>
      <c r="T427" s="99"/>
    </row>
    <row r="428" spans="1:20" x14ac:dyDescent="0.2">
      <c r="A428" s="64"/>
      <c r="B428" s="101"/>
      <c r="C428" s="99"/>
      <c r="D428" s="99"/>
      <c r="E428" s="99"/>
      <c r="F428" s="99"/>
      <c r="G428" s="99"/>
      <c r="H428" s="99"/>
      <c r="I428" s="99"/>
      <c r="J428" s="99"/>
      <c r="K428" s="99"/>
      <c r="L428" s="99"/>
      <c r="M428" s="99"/>
      <c r="N428" s="99"/>
      <c r="O428" s="99"/>
      <c r="P428" s="99"/>
      <c r="Q428" s="99"/>
      <c r="R428" s="99"/>
      <c r="S428" s="99"/>
      <c r="T428" s="99"/>
    </row>
    <row r="429" spans="1:20" x14ac:dyDescent="0.2">
      <c r="A429" s="64"/>
      <c r="B429" s="101"/>
      <c r="C429" s="99"/>
      <c r="D429" s="99"/>
      <c r="E429" s="99"/>
      <c r="F429" s="99"/>
      <c r="G429" s="99"/>
      <c r="H429" s="99"/>
      <c r="I429" s="99"/>
      <c r="J429" s="99"/>
      <c r="K429" s="99"/>
      <c r="L429" s="99"/>
      <c r="M429" s="99"/>
      <c r="N429" s="99"/>
      <c r="O429" s="99"/>
      <c r="P429" s="99"/>
      <c r="Q429" s="99"/>
      <c r="R429" s="99"/>
      <c r="S429" s="99"/>
      <c r="T429" s="99"/>
    </row>
    <row r="430" spans="1:20" x14ac:dyDescent="0.2">
      <c r="A430" s="64"/>
      <c r="B430" s="101"/>
      <c r="C430" s="99"/>
      <c r="D430" s="99"/>
      <c r="E430" s="99"/>
      <c r="F430" s="99"/>
      <c r="G430" s="99"/>
      <c r="H430" s="99"/>
      <c r="I430" s="99"/>
      <c r="J430" s="99"/>
      <c r="K430" s="99"/>
      <c r="L430" s="99"/>
      <c r="M430" s="99"/>
      <c r="N430" s="99"/>
      <c r="O430" s="99"/>
      <c r="P430" s="99"/>
      <c r="Q430" s="99"/>
      <c r="R430" s="99"/>
      <c r="S430" s="99"/>
      <c r="T430" s="99"/>
    </row>
    <row r="431" spans="1:20" x14ac:dyDescent="0.2">
      <c r="A431" s="64"/>
      <c r="B431" s="101"/>
      <c r="C431" s="99"/>
      <c r="D431" s="99"/>
      <c r="E431" s="99"/>
      <c r="F431" s="99"/>
      <c r="G431" s="99"/>
      <c r="H431" s="99"/>
      <c r="I431" s="99"/>
      <c r="J431" s="99"/>
      <c r="K431" s="99"/>
      <c r="L431" s="99"/>
      <c r="M431" s="99"/>
      <c r="N431" s="99"/>
      <c r="O431" s="99"/>
      <c r="P431" s="99"/>
      <c r="Q431" s="99"/>
      <c r="R431" s="99"/>
      <c r="S431" s="99"/>
      <c r="T431" s="99"/>
    </row>
    <row r="432" spans="1:20" x14ac:dyDescent="0.2">
      <c r="A432" s="64"/>
      <c r="B432" s="101"/>
      <c r="C432" s="99"/>
      <c r="D432" s="99"/>
      <c r="E432" s="99"/>
      <c r="F432" s="99"/>
      <c r="G432" s="99"/>
      <c r="H432" s="99"/>
      <c r="I432" s="99"/>
      <c r="J432" s="99"/>
      <c r="K432" s="99"/>
      <c r="L432" s="99"/>
      <c r="M432" s="99"/>
      <c r="N432" s="99"/>
      <c r="O432" s="99"/>
      <c r="P432" s="99"/>
      <c r="Q432" s="99"/>
      <c r="R432" s="99"/>
      <c r="S432" s="99"/>
      <c r="T432" s="99"/>
    </row>
    <row r="433" spans="1:20" x14ac:dyDescent="0.2">
      <c r="A433" s="64"/>
      <c r="B433" s="101"/>
      <c r="C433" s="99"/>
      <c r="D433" s="99"/>
      <c r="E433" s="99"/>
      <c r="F433" s="99"/>
      <c r="G433" s="99"/>
      <c r="H433" s="99"/>
      <c r="I433" s="99"/>
      <c r="J433" s="99"/>
      <c r="K433" s="99"/>
      <c r="L433" s="99"/>
      <c r="M433" s="99"/>
      <c r="N433" s="99"/>
      <c r="O433" s="99"/>
      <c r="P433" s="99"/>
      <c r="Q433" s="99"/>
      <c r="R433" s="99"/>
      <c r="S433" s="99"/>
      <c r="T433" s="99"/>
    </row>
    <row r="434" spans="1:20" x14ac:dyDescent="0.2">
      <c r="A434" s="64"/>
      <c r="B434" s="101"/>
      <c r="C434" s="99"/>
      <c r="D434" s="99"/>
      <c r="E434" s="99"/>
      <c r="F434" s="99"/>
      <c r="G434" s="99"/>
      <c r="H434" s="99"/>
      <c r="I434" s="99"/>
      <c r="J434" s="99"/>
      <c r="K434" s="99"/>
      <c r="L434" s="99"/>
      <c r="M434" s="99"/>
      <c r="N434" s="99"/>
      <c r="O434" s="99"/>
      <c r="P434" s="99"/>
      <c r="Q434" s="99"/>
      <c r="R434" s="99"/>
      <c r="S434" s="99"/>
      <c r="T434" s="99"/>
    </row>
    <row r="435" spans="1:20" x14ac:dyDescent="0.2">
      <c r="A435" s="64"/>
      <c r="B435" s="101"/>
      <c r="C435" s="99"/>
      <c r="D435" s="99"/>
      <c r="E435" s="99"/>
      <c r="F435" s="99"/>
      <c r="G435" s="99"/>
      <c r="H435" s="99"/>
      <c r="I435" s="99"/>
      <c r="J435" s="99"/>
      <c r="K435" s="99"/>
      <c r="L435" s="99"/>
      <c r="M435" s="99"/>
      <c r="N435" s="99"/>
      <c r="O435" s="99"/>
      <c r="P435" s="99"/>
      <c r="Q435" s="99"/>
      <c r="R435" s="99"/>
      <c r="S435" s="99"/>
      <c r="T435" s="99"/>
    </row>
    <row r="436" spans="1:20" x14ac:dyDescent="0.2">
      <c r="A436" s="64"/>
      <c r="B436" s="101"/>
      <c r="C436" s="99"/>
      <c r="D436" s="99"/>
      <c r="E436" s="99"/>
      <c r="F436" s="99"/>
      <c r="G436" s="99"/>
      <c r="H436" s="99"/>
      <c r="I436" s="99"/>
      <c r="J436" s="99"/>
      <c r="K436" s="99"/>
      <c r="L436" s="99"/>
      <c r="M436" s="99"/>
      <c r="N436" s="99"/>
      <c r="O436" s="99"/>
      <c r="P436" s="99"/>
      <c r="Q436" s="99"/>
      <c r="R436" s="99"/>
      <c r="S436" s="99"/>
      <c r="T436" s="99"/>
    </row>
    <row r="437" spans="1:20" x14ac:dyDescent="0.2">
      <c r="A437" s="64"/>
      <c r="B437" s="101"/>
      <c r="C437" s="99"/>
      <c r="D437" s="99"/>
      <c r="E437" s="99"/>
      <c r="F437" s="99"/>
      <c r="G437" s="99"/>
      <c r="H437" s="99"/>
      <c r="I437" s="99"/>
      <c r="J437" s="99"/>
      <c r="K437" s="99"/>
      <c r="L437" s="99"/>
      <c r="M437" s="99"/>
      <c r="N437" s="99"/>
      <c r="O437" s="99"/>
      <c r="P437" s="99"/>
      <c r="Q437" s="99"/>
      <c r="R437" s="99"/>
      <c r="S437" s="99"/>
      <c r="T437" s="99"/>
    </row>
    <row r="438" spans="1:20" x14ac:dyDescent="0.2">
      <c r="A438" s="64"/>
      <c r="B438" s="101"/>
      <c r="C438" s="99"/>
      <c r="D438" s="99"/>
      <c r="E438" s="99"/>
      <c r="F438" s="99"/>
      <c r="G438" s="99"/>
      <c r="H438" s="99"/>
      <c r="I438" s="99"/>
      <c r="J438" s="99"/>
      <c r="K438" s="99"/>
      <c r="L438" s="99"/>
      <c r="M438" s="99"/>
      <c r="N438" s="99"/>
      <c r="O438" s="99"/>
      <c r="P438" s="99"/>
      <c r="Q438" s="99"/>
      <c r="R438" s="99"/>
      <c r="S438" s="99"/>
      <c r="T438" s="99"/>
    </row>
    <row r="439" spans="1:20" x14ac:dyDescent="0.2">
      <c r="A439" s="64"/>
      <c r="B439" s="101"/>
      <c r="C439" s="99"/>
      <c r="D439" s="99"/>
      <c r="E439" s="99"/>
      <c r="F439" s="99"/>
      <c r="G439" s="99"/>
      <c r="H439" s="99"/>
      <c r="I439" s="99"/>
      <c r="J439" s="99"/>
      <c r="K439" s="99"/>
      <c r="L439" s="99"/>
      <c r="M439" s="99"/>
      <c r="N439" s="99"/>
      <c r="O439" s="99"/>
      <c r="P439" s="99"/>
      <c r="Q439" s="99"/>
      <c r="R439" s="99"/>
      <c r="S439" s="99"/>
      <c r="T439" s="99"/>
    </row>
    <row r="440" spans="1:20" x14ac:dyDescent="0.2">
      <c r="A440" s="64"/>
      <c r="B440" s="101"/>
      <c r="C440" s="99"/>
      <c r="D440" s="99"/>
      <c r="E440" s="99"/>
      <c r="F440" s="99"/>
      <c r="G440" s="99"/>
      <c r="H440" s="99"/>
      <c r="I440" s="99"/>
      <c r="J440" s="99"/>
      <c r="K440" s="99"/>
      <c r="L440" s="99"/>
      <c r="M440" s="99"/>
      <c r="N440" s="99"/>
      <c r="O440" s="99"/>
      <c r="P440" s="99"/>
      <c r="Q440" s="99"/>
      <c r="R440" s="99"/>
      <c r="S440" s="99"/>
      <c r="T440" s="99"/>
    </row>
    <row r="441" spans="1:20" x14ac:dyDescent="0.2">
      <c r="A441" s="64"/>
      <c r="B441" s="101"/>
      <c r="C441" s="99"/>
      <c r="D441" s="99"/>
      <c r="E441" s="99"/>
      <c r="F441" s="99"/>
      <c r="G441" s="99"/>
      <c r="H441" s="99"/>
      <c r="I441" s="99"/>
      <c r="J441" s="99"/>
      <c r="K441" s="99"/>
      <c r="L441" s="99"/>
      <c r="M441" s="99"/>
      <c r="N441" s="99"/>
      <c r="O441" s="99"/>
      <c r="P441" s="99"/>
      <c r="Q441" s="99"/>
      <c r="R441" s="99"/>
      <c r="S441" s="99"/>
      <c r="T441" s="99"/>
    </row>
    <row r="442" spans="1:20" x14ac:dyDescent="0.2">
      <c r="A442" s="64"/>
      <c r="B442" s="101"/>
      <c r="C442" s="99"/>
      <c r="D442" s="99"/>
      <c r="E442" s="99"/>
      <c r="F442" s="99"/>
      <c r="G442" s="99"/>
      <c r="H442" s="99"/>
      <c r="I442" s="99"/>
      <c r="J442" s="99"/>
      <c r="K442" s="99"/>
      <c r="L442" s="99"/>
      <c r="M442" s="99"/>
      <c r="N442" s="99"/>
      <c r="O442" s="99"/>
      <c r="P442" s="99"/>
      <c r="Q442" s="99"/>
      <c r="R442" s="99"/>
      <c r="S442" s="99"/>
      <c r="T442" s="99"/>
    </row>
    <row r="443" spans="1:20" x14ac:dyDescent="0.2">
      <c r="A443" s="64"/>
      <c r="B443" s="101"/>
      <c r="C443" s="99"/>
      <c r="D443" s="99"/>
      <c r="E443" s="99"/>
      <c r="F443" s="99"/>
      <c r="G443" s="99"/>
      <c r="H443" s="99"/>
      <c r="I443" s="99"/>
      <c r="J443" s="99"/>
      <c r="K443" s="99"/>
      <c r="L443" s="99"/>
      <c r="M443" s="99"/>
      <c r="N443" s="99"/>
      <c r="O443" s="99"/>
      <c r="P443" s="99"/>
      <c r="Q443" s="99"/>
      <c r="R443" s="99"/>
      <c r="S443" s="99"/>
      <c r="T443" s="99"/>
    </row>
    <row r="444" spans="1:20" x14ac:dyDescent="0.2">
      <c r="A444" s="64"/>
      <c r="B444" s="101"/>
      <c r="C444" s="99"/>
      <c r="D444" s="99"/>
      <c r="E444" s="99"/>
      <c r="F444" s="99"/>
      <c r="G444" s="99"/>
      <c r="H444" s="99"/>
      <c r="I444" s="99"/>
      <c r="J444" s="99"/>
      <c r="K444" s="99"/>
      <c r="L444" s="99"/>
      <c r="M444" s="99"/>
      <c r="N444" s="99"/>
      <c r="O444" s="99"/>
      <c r="P444" s="99"/>
      <c r="Q444" s="99"/>
      <c r="R444" s="99"/>
      <c r="S444" s="99"/>
      <c r="T444" s="99"/>
    </row>
    <row r="445" spans="1:20" x14ac:dyDescent="0.2">
      <c r="A445" s="64"/>
      <c r="B445" s="101"/>
      <c r="C445" s="99"/>
      <c r="D445" s="99"/>
      <c r="E445" s="99"/>
      <c r="F445" s="99"/>
      <c r="G445" s="99"/>
      <c r="H445" s="99"/>
      <c r="I445" s="99"/>
      <c r="J445" s="99"/>
      <c r="K445" s="99"/>
      <c r="L445" s="99"/>
      <c r="M445" s="99"/>
      <c r="N445" s="99"/>
      <c r="O445" s="99"/>
      <c r="P445" s="99"/>
      <c r="Q445" s="99"/>
      <c r="R445" s="99"/>
      <c r="S445" s="99"/>
      <c r="T445" s="99"/>
    </row>
    <row r="446" spans="1:20" x14ac:dyDescent="0.2">
      <c r="A446" s="64"/>
      <c r="B446" s="101"/>
      <c r="C446" s="99"/>
      <c r="D446" s="99"/>
      <c r="E446" s="99"/>
      <c r="F446" s="99"/>
      <c r="G446" s="99"/>
      <c r="H446" s="99"/>
      <c r="I446" s="99"/>
      <c r="J446" s="99"/>
      <c r="K446" s="99"/>
      <c r="L446" s="99"/>
      <c r="M446" s="99"/>
      <c r="N446" s="99"/>
      <c r="O446" s="99"/>
      <c r="P446" s="99"/>
      <c r="Q446" s="99"/>
      <c r="R446" s="99"/>
      <c r="S446" s="99"/>
      <c r="T446" s="99"/>
    </row>
    <row r="447" spans="1:20" x14ac:dyDescent="0.2">
      <c r="A447" s="64"/>
      <c r="B447" s="101"/>
      <c r="C447" s="99"/>
      <c r="D447" s="99"/>
      <c r="E447" s="99"/>
      <c r="F447" s="99"/>
      <c r="G447" s="99"/>
      <c r="H447" s="99"/>
      <c r="I447" s="99"/>
      <c r="J447" s="99"/>
      <c r="K447" s="99"/>
      <c r="L447" s="99"/>
      <c r="M447" s="99"/>
      <c r="N447" s="99"/>
      <c r="O447" s="99"/>
      <c r="P447" s="99"/>
      <c r="Q447" s="99"/>
      <c r="R447" s="99"/>
      <c r="S447" s="99"/>
      <c r="T447" s="99"/>
    </row>
    <row r="448" spans="1:20" x14ac:dyDescent="0.2">
      <c r="A448" s="64"/>
      <c r="B448" s="101"/>
      <c r="C448" s="99"/>
      <c r="D448" s="99"/>
      <c r="E448" s="99"/>
      <c r="F448" s="99"/>
      <c r="G448" s="99"/>
      <c r="H448" s="99"/>
      <c r="I448" s="99"/>
      <c r="J448" s="99"/>
      <c r="K448" s="99"/>
      <c r="L448" s="99"/>
      <c r="M448" s="99"/>
      <c r="N448" s="99"/>
      <c r="O448" s="99"/>
      <c r="P448" s="99"/>
      <c r="Q448" s="99"/>
      <c r="R448" s="99"/>
      <c r="S448" s="99"/>
      <c r="T448" s="99"/>
    </row>
    <row r="449" spans="1:20" x14ac:dyDescent="0.2">
      <c r="A449" s="64"/>
      <c r="B449" s="101"/>
      <c r="C449" s="99"/>
      <c r="D449" s="99"/>
      <c r="E449" s="99"/>
      <c r="F449" s="99"/>
      <c r="G449" s="99"/>
      <c r="H449" s="99"/>
      <c r="I449" s="99"/>
      <c r="J449" s="99"/>
      <c r="K449" s="99"/>
      <c r="L449" s="99"/>
      <c r="M449" s="99"/>
      <c r="N449" s="99"/>
      <c r="O449" s="99"/>
      <c r="P449" s="99"/>
      <c r="Q449" s="99"/>
      <c r="R449" s="99"/>
      <c r="S449" s="99"/>
      <c r="T449" s="99"/>
    </row>
    <row r="450" spans="1:20" x14ac:dyDescent="0.2">
      <c r="A450" s="64"/>
      <c r="B450" s="101"/>
      <c r="C450" s="99"/>
      <c r="D450" s="99"/>
      <c r="E450" s="99"/>
      <c r="F450" s="99"/>
      <c r="G450" s="99"/>
      <c r="H450" s="99"/>
      <c r="I450" s="99"/>
      <c r="J450" s="99"/>
      <c r="K450" s="99"/>
      <c r="L450" s="99"/>
      <c r="M450" s="99"/>
      <c r="N450" s="99"/>
      <c r="O450" s="99"/>
      <c r="P450" s="99"/>
      <c r="Q450" s="99"/>
      <c r="R450" s="99"/>
      <c r="S450" s="99"/>
      <c r="T450" s="99"/>
    </row>
    <row r="451" spans="1:20" x14ac:dyDescent="0.2">
      <c r="A451" s="64"/>
      <c r="B451" s="101"/>
      <c r="C451" s="99"/>
      <c r="D451" s="99"/>
      <c r="E451" s="99"/>
      <c r="F451" s="99"/>
      <c r="G451" s="99"/>
      <c r="H451" s="99"/>
      <c r="I451" s="99"/>
      <c r="J451" s="99"/>
      <c r="K451" s="99"/>
      <c r="L451" s="99"/>
      <c r="M451" s="99"/>
      <c r="N451" s="99"/>
      <c r="O451" s="99"/>
      <c r="P451" s="99"/>
      <c r="Q451" s="99"/>
      <c r="R451" s="99"/>
      <c r="S451" s="99"/>
      <c r="T451" s="99"/>
    </row>
    <row r="452" spans="1:20" x14ac:dyDescent="0.2">
      <c r="A452" s="64"/>
      <c r="B452" s="101"/>
      <c r="C452" s="99"/>
      <c r="D452" s="99"/>
      <c r="E452" s="99"/>
      <c r="F452" s="99"/>
      <c r="G452" s="99"/>
      <c r="H452" s="99"/>
      <c r="I452" s="99"/>
      <c r="J452" s="99"/>
      <c r="K452" s="99"/>
      <c r="L452" s="99"/>
      <c r="M452" s="99"/>
      <c r="N452" s="99"/>
      <c r="O452" s="99"/>
      <c r="P452" s="99"/>
      <c r="Q452" s="99"/>
      <c r="R452" s="99"/>
      <c r="S452" s="99"/>
      <c r="T452" s="99"/>
    </row>
    <row r="453" spans="1:20" x14ac:dyDescent="0.2">
      <c r="A453" s="64"/>
      <c r="B453" s="101"/>
      <c r="C453" s="99"/>
      <c r="D453" s="99"/>
      <c r="E453" s="99"/>
      <c r="F453" s="99"/>
      <c r="G453" s="99"/>
      <c r="H453" s="99"/>
      <c r="I453" s="99"/>
      <c r="J453" s="99"/>
      <c r="K453" s="99"/>
      <c r="L453" s="99"/>
      <c r="M453" s="99"/>
      <c r="N453" s="99"/>
      <c r="O453" s="99"/>
      <c r="P453" s="99"/>
      <c r="Q453" s="99"/>
      <c r="R453" s="99"/>
      <c r="S453" s="99"/>
      <c r="T453" s="99"/>
    </row>
    <row r="454" spans="1:20" x14ac:dyDescent="0.2">
      <c r="A454" s="64"/>
      <c r="B454" s="101"/>
      <c r="C454" s="99"/>
      <c r="D454" s="99"/>
      <c r="E454" s="99"/>
      <c r="F454" s="99"/>
      <c r="G454" s="99"/>
      <c r="H454" s="99"/>
      <c r="I454" s="99"/>
      <c r="J454" s="99"/>
      <c r="K454" s="99"/>
      <c r="L454" s="99"/>
      <c r="M454" s="99"/>
      <c r="N454" s="99"/>
      <c r="O454" s="99"/>
      <c r="P454" s="99"/>
      <c r="Q454" s="99"/>
      <c r="R454" s="99"/>
      <c r="S454" s="99"/>
      <c r="T454" s="99"/>
    </row>
    <row r="455" spans="1:20" x14ac:dyDescent="0.2">
      <c r="A455" s="64"/>
      <c r="B455" s="101"/>
      <c r="C455" s="99"/>
      <c r="D455" s="99"/>
      <c r="E455" s="99"/>
      <c r="F455" s="99"/>
      <c r="G455" s="99"/>
      <c r="H455" s="99"/>
      <c r="I455" s="99"/>
      <c r="J455" s="99"/>
      <c r="K455" s="99"/>
      <c r="L455" s="99"/>
      <c r="M455" s="99"/>
      <c r="N455" s="99"/>
      <c r="O455" s="99"/>
      <c r="P455" s="99"/>
      <c r="Q455" s="99"/>
      <c r="R455" s="99"/>
      <c r="S455" s="99"/>
      <c r="T455" s="99"/>
    </row>
    <row r="456" spans="1:20" x14ac:dyDescent="0.2">
      <c r="A456" s="64"/>
      <c r="B456" s="101"/>
      <c r="C456" s="99"/>
      <c r="D456" s="99"/>
      <c r="E456" s="99"/>
      <c r="F456" s="99"/>
      <c r="G456" s="99"/>
      <c r="H456" s="99"/>
      <c r="I456" s="99"/>
      <c r="J456" s="99"/>
      <c r="K456" s="99"/>
      <c r="L456" s="99"/>
      <c r="M456" s="99"/>
      <c r="N456" s="99"/>
      <c r="O456" s="99"/>
      <c r="P456" s="99"/>
      <c r="Q456" s="99"/>
      <c r="R456" s="99"/>
      <c r="S456" s="99"/>
      <c r="T456" s="99"/>
    </row>
    <row r="457" spans="1:20" x14ac:dyDescent="0.2">
      <c r="A457" s="64"/>
      <c r="B457" s="101"/>
      <c r="C457" s="99"/>
      <c r="D457" s="99"/>
      <c r="E457" s="99"/>
      <c r="F457" s="99"/>
      <c r="G457" s="99"/>
      <c r="H457" s="99"/>
      <c r="I457" s="99"/>
      <c r="J457" s="99"/>
      <c r="K457" s="99"/>
      <c r="L457" s="99"/>
      <c r="M457" s="99"/>
      <c r="N457" s="99"/>
      <c r="O457" s="99"/>
      <c r="P457" s="99"/>
      <c r="Q457" s="99"/>
      <c r="R457" s="99"/>
      <c r="S457" s="99"/>
      <c r="T457" s="99"/>
    </row>
    <row r="458" spans="1:20" x14ac:dyDescent="0.2">
      <c r="A458" s="64"/>
      <c r="B458" s="101"/>
      <c r="C458" s="99"/>
      <c r="D458" s="99"/>
      <c r="E458" s="99"/>
      <c r="F458" s="99"/>
      <c r="G458" s="99"/>
      <c r="H458" s="99"/>
      <c r="I458" s="99"/>
      <c r="J458" s="99"/>
      <c r="K458" s="99"/>
      <c r="L458" s="99"/>
      <c r="M458" s="99"/>
      <c r="N458" s="99"/>
      <c r="O458" s="99"/>
      <c r="P458" s="99"/>
      <c r="Q458" s="99"/>
      <c r="R458" s="99"/>
      <c r="S458" s="99"/>
      <c r="T458" s="99"/>
    </row>
    <row r="459" spans="1:20" x14ac:dyDescent="0.2">
      <c r="A459" s="64"/>
      <c r="B459" s="101"/>
      <c r="C459" s="99"/>
      <c r="D459" s="99"/>
      <c r="E459" s="99"/>
      <c r="F459" s="99"/>
      <c r="G459" s="99"/>
      <c r="H459" s="99"/>
      <c r="I459" s="99"/>
      <c r="J459" s="99"/>
      <c r="K459" s="99"/>
      <c r="L459" s="99"/>
      <c r="M459" s="99"/>
      <c r="N459" s="99"/>
      <c r="O459" s="99"/>
      <c r="P459" s="99"/>
      <c r="Q459" s="99"/>
      <c r="R459" s="99"/>
      <c r="S459" s="99"/>
      <c r="T459" s="99"/>
    </row>
    <row r="460" spans="1:20" x14ac:dyDescent="0.2">
      <c r="A460" s="64"/>
      <c r="B460" s="101"/>
      <c r="C460" s="99"/>
      <c r="D460" s="99"/>
      <c r="E460" s="99"/>
      <c r="F460" s="99"/>
      <c r="G460" s="99"/>
      <c r="H460" s="99"/>
      <c r="I460" s="99"/>
      <c r="J460" s="99"/>
      <c r="K460" s="99"/>
      <c r="L460" s="99"/>
      <c r="M460" s="99"/>
      <c r="N460" s="99"/>
      <c r="O460" s="99"/>
      <c r="P460" s="99"/>
      <c r="Q460" s="99"/>
      <c r="R460" s="99"/>
      <c r="S460" s="99"/>
      <c r="T460" s="99"/>
    </row>
    <row r="461" spans="1:20" x14ac:dyDescent="0.2">
      <c r="A461" s="64"/>
      <c r="B461" s="101"/>
      <c r="C461" s="99"/>
      <c r="D461" s="99"/>
      <c r="E461" s="99"/>
      <c r="F461" s="99"/>
      <c r="G461" s="99"/>
      <c r="H461" s="99"/>
      <c r="I461" s="99"/>
      <c r="J461" s="99"/>
      <c r="K461" s="99"/>
      <c r="L461" s="99"/>
      <c r="M461" s="99"/>
      <c r="N461" s="99"/>
      <c r="O461" s="99"/>
      <c r="P461" s="99"/>
      <c r="Q461" s="99"/>
      <c r="R461" s="99"/>
      <c r="S461" s="99"/>
      <c r="T461" s="99"/>
    </row>
    <row r="462" spans="1:20" x14ac:dyDescent="0.2">
      <c r="A462" s="64"/>
      <c r="B462" s="101"/>
      <c r="C462" s="99"/>
      <c r="D462" s="99"/>
      <c r="E462" s="99"/>
      <c r="F462" s="99"/>
      <c r="G462" s="99"/>
      <c r="H462" s="99"/>
      <c r="I462" s="99"/>
      <c r="J462" s="99"/>
      <c r="K462" s="99"/>
      <c r="L462" s="99"/>
      <c r="M462" s="99"/>
      <c r="N462" s="99"/>
      <c r="O462" s="99"/>
      <c r="P462" s="99"/>
      <c r="Q462" s="99"/>
      <c r="R462" s="99"/>
      <c r="S462" s="99"/>
      <c r="T462" s="99"/>
    </row>
    <row r="463" spans="1:20" x14ac:dyDescent="0.2">
      <c r="A463" s="64"/>
      <c r="B463" s="101"/>
      <c r="C463" s="99"/>
      <c r="D463" s="99"/>
      <c r="E463" s="99"/>
      <c r="F463" s="99"/>
      <c r="G463" s="99"/>
      <c r="H463" s="99"/>
      <c r="I463" s="99"/>
      <c r="J463" s="99"/>
      <c r="K463" s="99"/>
      <c r="L463" s="99"/>
      <c r="M463" s="99"/>
      <c r="N463" s="99"/>
      <c r="O463" s="99"/>
      <c r="P463" s="99"/>
      <c r="Q463" s="99"/>
      <c r="R463" s="99"/>
      <c r="S463" s="99"/>
      <c r="T463" s="99"/>
    </row>
    <row r="464" spans="1:20" x14ac:dyDescent="0.2">
      <c r="A464" s="64"/>
      <c r="B464" s="101"/>
      <c r="C464" s="99"/>
      <c r="D464" s="99"/>
      <c r="E464" s="99"/>
      <c r="F464" s="99"/>
      <c r="G464" s="99"/>
      <c r="H464" s="99"/>
      <c r="I464" s="99"/>
      <c r="J464" s="99"/>
      <c r="K464" s="99"/>
      <c r="L464" s="99"/>
      <c r="M464" s="99"/>
      <c r="N464" s="99"/>
      <c r="O464" s="99"/>
      <c r="P464" s="99"/>
      <c r="Q464" s="99"/>
      <c r="R464" s="99"/>
      <c r="S464" s="99"/>
      <c r="T464" s="99"/>
    </row>
    <row r="465" spans="1:20" x14ac:dyDescent="0.2">
      <c r="A465" s="64"/>
      <c r="B465" s="101"/>
      <c r="C465" s="99"/>
      <c r="D465" s="99"/>
      <c r="E465" s="99"/>
      <c r="F465" s="99"/>
      <c r="G465" s="99"/>
      <c r="H465" s="99"/>
      <c r="I465" s="99"/>
      <c r="J465" s="99"/>
      <c r="K465" s="99"/>
      <c r="L465" s="99"/>
      <c r="M465" s="99"/>
      <c r="N465" s="99"/>
      <c r="O465" s="99"/>
      <c r="P465" s="99"/>
      <c r="Q465" s="99"/>
      <c r="R465" s="99"/>
      <c r="S465" s="99"/>
      <c r="T465" s="99"/>
    </row>
    <row r="466" spans="1:20" x14ac:dyDescent="0.2">
      <c r="A466" s="64"/>
      <c r="B466" s="101"/>
      <c r="C466" s="99"/>
      <c r="D466" s="99"/>
      <c r="E466" s="99"/>
      <c r="F466" s="99"/>
      <c r="G466" s="99"/>
      <c r="H466" s="99"/>
      <c r="I466" s="99"/>
      <c r="J466" s="99"/>
      <c r="K466" s="99"/>
      <c r="L466" s="99"/>
      <c r="M466" s="99"/>
      <c r="N466" s="99"/>
      <c r="O466" s="99"/>
      <c r="P466" s="99"/>
      <c r="Q466" s="99"/>
      <c r="R466" s="99"/>
      <c r="S466" s="99"/>
      <c r="T466" s="99"/>
    </row>
    <row r="467" spans="1:20" x14ac:dyDescent="0.2">
      <c r="A467" s="64"/>
      <c r="B467" s="101"/>
      <c r="C467" s="99"/>
      <c r="D467" s="99"/>
      <c r="E467" s="99"/>
      <c r="F467" s="99"/>
      <c r="G467" s="99"/>
      <c r="H467" s="99"/>
      <c r="I467" s="99"/>
      <c r="J467" s="99"/>
      <c r="K467" s="99"/>
      <c r="L467" s="99"/>
      <c r="M467" s="99"/>
      <c r="N467" s="99"/>
      <c r="O467" s="99"/>
      <c r="P467" s="99"/>
      <c r="Q467" s="99"/>
      <c r="R467" s="99"/>
      <c r="S467" s="99"/>
      <c r="T467" s="99"/>
    </row>
    <row r="468" spans="1:20" x14ac:dyDescent="0.2">
      <c r="A468" s="64"/>
      <c r="B468" s="101"/>
      <c r="C468" s="99"/>
      <c r="D468" s="99"/>
      <c r="E468" s="99"/>
      <c r="F468" s="99"/>
      <c r="G468" s="99"/>
      <c r="H468" s="99"/>
      <c r="I468" s="99"/>
      <c r="J468" s="99"/>
      <c r="K468" s="99"/>
      <c r="L468" s="99"/>
      <c r="M468" s="99"/>
      <c r="N468" s="99"/>
      <c r="O468" s="99"/>
      <c r="P468" s="99"/>
      <c r="Q468" s="99"/>
      <c r="R468" s="99"/>
      <c r="S468" s="99"/>
      <c r="T468" s="99"/>
    </row>
    <row r="469" spans="1:20" x14ac:dyDescent="0.2">
      <c r="A469" s="64"/>
      <c r="B469" s="101"/>
      <c r="C469" s="99"/>
      <c r="D469" s="99"/>
      <c r="E469" s="99"/>
      <c r="F469" s="99"/>
      <c r="G469" s="99"/>
      <c r="H469" s="99"/>
      <c r="I469" s="99"/>
      <c r="J469" s="99"/>
      <c r="K469" s="99"/>
      <c r="L469" s="99"/>
      <c r="M469" s="99"/>
      <c r="N469" s="99"/>
      <c r="O469" s="99"/>
      <c r="P469" s="99"/>
      <c r="Q469" s="99"/>
      <c r="R469" s="99"/>
      <c r="S469" s="99"/>
      <c r="T469" s="99"/>
    </row>
    <row r="470" spans="1:20" x14ac:dyDescent="0.2">
      <c r="A470" s="64"/>
      <c r="B470" s="101"/>
      <c r="C470" s="99"/>
      <c r="D470" s="99"/>
      <c r="E470" s="99"/>
      <c r="F470" s="99"/>
      <c r="G470" s="99"/>
      <c r="H470" s="99"/>
      <c r="I470" s="99"/>
      <c r="J470" s="99"/>
      <c r="K470" s="99"/>
      <c r="L470" s="99"/>
      <c r="M470" s="99"/>
      <c r="N470" s="99"/>
      <c r="O470" s="99"/>
      <c r="P470" s="99"/>
      <c r="Q470" s="99"/>
      <c r="R470" s="99"/>
      <c r="S470" s="99"/>
      <c r="T470" s="99"/>
    </row>
    <row r="471" spans="1:20" x14ac:dyDescent="0.2">
      <c r="A471" s="64"/>
      <c r="B471" s="101"/>
      <c r="C471" s="99"/>
      <c r="D471" s="99"/>
      <c r="E471" s="99"/>
      <c r="F471" s="99"/>
      <c r="G471" s="99"/>
      <c r="H471" s="99"/>
      <c r="I471" s="99"/>
      <c r="J471" s="99"/>
      <c r="K471" s="99"/>
      <c r="L471" s="99"/>
      <c r="M471" s="99"/>
      <c r="N471" s="99"/>
      <c r="O471" s="99"/>
      <c r="P471" s="99"/>
      <c r="Q471" s="99"/>
      <c r="R471" s="99"/>
      <c r="S471" s="99"/>
      <c r="T471" s="99"/>
    </row>
    <row r="472" spans="1:20" x14ac:dyDescent="0.2">
      <c r="A472" s="64"/>
      <c r="B472" s="101"/>
      <c r="C472" s="99"/>
      <c r="D472" s="99"/>
      <c r="E472" s="99"/>
      <c r="F472" s="99"/>
      <c r="G472" s="99"/>
      <c r="H472" s="99"/>
      <c r="I472" s="99"/>
      <c r="J472" s="99"/>
      <c r="K472" s="99"/>
      <c r="L472" s="99"/>
      <c r="M472" s="99"/>
      <c r="N472" s="99"/>
      <c r="O472" s="99"/>
      <c r="P472" s="99"/>
      <c r="Q472" s="99"/>
      <c r="R472" s="99"/>
      <c r="S472" s="99"/>
      <c r="T472" s="99"/>
    </row>
    <row r="473" spans="1:20" x14ac:dyDescent="0.2">
      <c r="A473" s="64"/>
      <c r="B473" s="101"/>
      <c r="C473" s="99"/>
      <c r="D473" s="99"/>
      <c r="E473" s="99"/>
      <c r="F473" s="99"/>
      <c r="G473" s="99"/>
      <c r="H473" s="99"/>
      <c r="I473" s="99"/>
      <c r="J473" s="99"/>
      <c r="K473" s="99"/>
      <c r="L473" s="99"/>
      <c r="M473" s="99"/>
      <c r="N473" s="99"/>
      <c r="O473" s="99"/>
      <c r="P473" s="99"/>
      <c r="Q473" s="99"/>
      <c r="R473" s="99"/>
      <c r="S473" s="99"/>
      <c r="T473" s="99"/>
    </row>
    <row r="474" spans="1:20" x14ac:dyDescent="0.2">
      <c r="A474" s="64"/>
      <c r="B474" s="101"/>
      <c r="C474" s="99"/>
      <c r="D474" s="99"/>
      <c r="E474" s="99"/>
      <c r="F474" s="99"/>
      <c r="G474" s="99"/>
      <c r="H474" s="99"/>
      <c r="I474" s="99"/>
      <c r="J474" s="99"/>
      <c r="K474" s="99"/>
      <c r="L474" s="99"/>
      <c r="M474" s="99"/>
      <c r="N474" s="99"/>
      <c r="O474" s="99"/>
      <c r="P474" s="99"/>
      <c r="Q474" s="99"/>
      <c r="R474" s="99"/>
      <c r="S474" s="99"/>
      <c r="T474" s="99"/>
    </row>
    <row r="475" spans="1:20" x14ac:dyDescent="0.2">
      <c r="A475" s="64"/>
      <c r="B475" s="101"/>
      <c r="C475" s="99"/>
      <c r="D475" s="99"/>
      <c r="E475" s="99"/>
      <c r="F475" s="99"/>
      <c r="G475" s="99"/>
      <c r="H475" s="99"/>
      <c r="I475" s="99"/>
      <c r="J475" s="99"/>
      <c r="K475" s="99"/>
      <c r="L475" s="99"/>
      <c r="M475" s="99"/>
      <c r="N475" s="99"/>
      <c r="O475" s="99"/>
      <c r="P475" s="99"/>
      <c r="Q475" s="99"/>
      <c r="R475" s="99"/>
      <c r="S475" s="99"/>
      <c r="T475" s="99"/>
    </row>
    <row r="476" spans="1:20" x14ac:dyDescent="0.2">
      <c r="A476" s="64"/>
      <c r="B476" s="101"/>
      <c r="C476" s="99"/>
      <c r="D476" s="99"/>
      <c r="E476" s="99"/>
      <c r="F476" s="99"/>
      <c r="G476" s="99"/>
      <c r="H476" s="99"/>
      <c r="I476" s="99"/>
      <c r="J476" s="99"/>
      <c r="K476" s="99"/>
      <c r="L476" s="99"/>
      <c r="M476" s="99"/>
      <c r="N476" s="99"/>
      <c r="O476" s="99"/>
      <c r="P476" s="99"/>
      <c r="Q476" s="99"/>
      <c r="R476" s="99"/>
      <c r="S476" s="99"/>
      <c r="T476" s="99"/>
    </row>
    <row r="477" spans="1:20" x14ac:dyDescent="0.2">
      <c r="A477" s="64"/>
      <c r="B477" s="101"/>
      <c r="C477" s="99"/>
      <c r="D477" s="99"/>
      <c r="E477" s="99"/>
      <c r="F477" s="99"/>
      <c r="G477" s="99"/>
      <c r="H477" s="99"/>
      <c r="I477" s="99"/>
      <c r="J477" s="99"/>
      <c r="K477" s="99"/>
      <c r="L477" s="99"/>
      <c r="M477" s="99"/>
      <c r="N477" s="99"/>
      <c r="O477" s="99"/>
      <c r="P477" s="99"/>
      <c r="Q477" s="99"/>
      <c r="R477" s="99"/>
      <c r="S477" s="99"/>
      <c r="T477" s="99"/>
    </row>
    <row r="478" spans="1:20" x14ac:dyDescent="0.2">
      <c r="A478" s="64"/>
      <c r="B478" s="101"/>
      <c r="C478" s="99"/>
      <c r="D478" s="99"/>
      <c r="E478" s="99"/>
      <c r="F478" s="99"/>
      <c r="G478" s="99"/>
      <c r="H478" s="99"/>
      <c r="I478" s="99"/>
      <c r="J478" s="99"/>
      <c r="K478" s="99"/>
      <c r="L478" s="99"/>
      <c r="M478" s="99"/>
      <c r="N478" s="99"/>
      <c r="O478" s="99"/>
      <c r="P478" s="99"/>
      <c r="Q478" s="99"/>
      <c r="R478" s="99"/>
      <c r="S478" s="99"/>
      <c r="T478" s="99"/>
    </row>
    <row r="479" spans="1:20" x14ac:dyDescent="0.2">
      <c r="A479" s="64"/>
      <c r="B479" s="101"/>
      <c r="C479" s="99"/>
      <c r="D479" s="99"/>
      <c r="E479" s="99"/>
      <c r="F479" s="99"/>
      <c r="G479" s="99"/>
      <c r="H479" s="99"/>
      <c r="I479" s="99"/>
      <c r="J479" s="99"/>
      <c r="K479" s="99"/>
      <c r="L479" s="99"/>
      <c r="M479" s="99"/>
      <c r="N479" s="99"/>
      <c r="O479" s="99"/>
      <c r="P479" s="99"/>
      <c r="Q479" s="99"/>
      <c r="R479" s="99"/>
      <c r="S479" s="99"/>
      <c r="T479" s="99"/>
    </row>
    <row r="480" spans="1:20" x14ac:dyDescent="0.2">
      <c r="A480" s="64"/>
      <c r="B480" s="101"/>
      <c r="C480" s="99"/>
      <c r="D480" s="99"/>
      <c r="E480" s="99"/>
      <c r="F480" s="99"/>
      <c r="G480" s="99"/>
      <c r="H480" s="99"/>
      <c r="I480" s="99"/>
      <c r="J480" s="99"/>
      <c r="K480" s="99"/>
      <c r="L480" s="99"/>
      <c r="M480" s="99"/>
      <c r="N480" s="99"/>
      <c r="O480" s="99"/>
      <c r="P480" s="99"/>
      <c r="Q480" s="99"/>
      <c r="R480" s="99"/>
      <c r="S480" s="99"/>
      <c r="T480" s="99"/>
    </row>
    <row r="481" spans="1:20" x14ac:dyDescent="0.2">
      <c r="A481" s="64"/>
      <c r="B481" s="101"/>
      <c r="C481" s="99"/>
      <c r="D481" s="99"/>
      <c r="E481" s="99"/>
      <c r="F481" s="99"/>
      <c r="G481" s="99"/>
      <c r="H481" s="99"/>
      <c r="I481" s="99"/>
      <c r="J481" s="99"/>
      <c r="K481" s="99"/>
      <c r="L481" s="99"/>
      <c r="M481" s="99"/>
      <c r="N481" s="99"/>
      <c r="O481" s="99"/>
      <c r="P481" s="99"/>
      <c r="Q481" s="99"/>
      <c r="R481" s="99"/>
      <c r="S481" s="99"/>
      <c r="T481" s="99"/>
    </row>
    <row r="482" spans="1:20" x14ac:dyDescent="0.2">
      <c r="A482" s="64"/>
      <c r="B482" s="101"/>
      <c r="C482" s="99"/>
      <c r="D482" s="99"/>
      <c r="E482" s="99"/>
      <c r="F482" s="99"/>
      <c r="G482" s="99"/>
      <c r="H482" s="99"/>
      <c r="I482" s="99"/>
      <c r="J482" s="99"/>
      <c r="K482" s="99"/>
      <c r="L482" s="99"/>
      <c r="M482" s="99"/>
      <c r="N482" s="99"/>
      <c r="O482" s="99"/>
      <c r="P482" s="99"/>
      <c r="Q482" s="99"/>
      <c r="R482" s="99"/>
      <c r="S482" s="99"/>
      <c r="T482" s="99"/>
    </row>
    <row r="483" spans="1:20" x14ac:dyDescent="0.2">
      <c r="A483" s="64"/>
      <c r="B483" s="101"/>
      <c r="C483" s="99"/>
      <c r="D483" s="99"/>
      <c r="E483" s="99"/>
      <c r="F483" s="99"/>
      <c r="G483" s="99"/>
      <c r="H483" s="99"/>
      <c r="I483" s="99"/>
      <c r="J483" s="99"/>
      <c r="K483" s="99"/>
      <c r="L483" s="99"/>
      <c r="M483" s="99"/>
      <c r="N483" s="99"/>
      <c r="O483" s="99"/>
      <c r="P483" s="99"/>
      <c r="Q483" s="99"/>
      <c r="R483" s="99"/>
      <c r="S483" s="99"/>
      <c r="T483" s="99"/>
    </row>
    <row r="484" spans="1:20" x14ac:dyDescent="0.2">
      <c r="A484" s="64"/>
      <c r="B484" s="101"/>
      <c r="C484" s="99"/>
      <c r="D484" s="99"/>
      <c r="E484" s="99"/>
      <c r="F484" s="99"/>
      <c r="G484" s="99"/>
      <c r="H484" s="99"/>
      <c r="I484" s="99"/>
      <c r="J484" s="99"/>
      <c r="K484" s="99"/>
      <c r="L484" s="99"/>
      <c r="M484" s="99"/>
      <c r="N484" s="99"/>
      <c r="O484" s="99"/>
      <c r="P484" s="99"/>
      <c r="Q484" s="99"/>
      <c r="R484" s="99"/>
      <c r="S484" s="99"/>
      <c r="T484" s="99"/>
    </row>
    <row r="485" spans="1:20" x14ac:dyDescent="0.2">
      <c r="A485" s="64"/>
      <c r="B485" s="101"/>
      <c r="C485" s="99"/>
      <c r="D485" s="99"/>
      <c r="E485" s="99"/>
      <c r="F485" s="99"/>
      <c r="G485" s="99"/>
      <c r="H485" s="99"/>
      <c r="I485" s="99"/>
      <c r="J485" s="99"/>
      <c r="K485" s="99"/>
      <c r="L485" s="99"/>
      <c r="M485" s="99"/>
      <c r="N485" s="99"/>
      <c r="O485" s="99"/>
      <c r="P485" s="99"/>
      <c r="Q485" s="99"/>
      <c r="R485" s="99"/>
      <c r="S485" s="99"/>
      <c r="T485" s="99"/>
    </row>
    <row r="486" spans="1:20" x14ac:dyDescent="0.2">
      <c r="A486" s="64"/>
      <c r="B486" s="101"/>
      <c r="C486" s="99"/>
      <c r="D486" s="99"/>
      <c r="E486" s="99"/>
      <c r="F486" s="99"/>
      <c r="G486" s="99"/>
      <c r="H486" s="99"/>
      <c r="I486" s="99"/>
      <c r="J486" s="99"/>
      <c r="K486" s="99"/>
      <c r="L486" s="99"/>
      <c r="M486" s="99"/>
      <c r="N486" s="99"/>
      <c r="O486" s="99"/>
      <c r="P486" s="99"/>
      <c r="Q486" s="99"/>
      <c r="R486" s="99"/>
      <c r="S486" s="99"/>
      <c r="T486" s="99"/>
    </row>
    <row r="487" spans="1:20" x14ac:dyDescent="0.2">
      <c r="A487" s="64"/>
      <c r="B487" s="101"/>
      <c r="C487" s="99"/>
      <c r="D487" s="99"/>
      <c r="E487" s="99"/>
      <c r="F487" s="99"/>
      <c r="G487" s="99"/>
      <c r="H487" s="99"/>
      <c r="I487" s="99"/>
      <c r="J487" s="99"/>
      <c r="K487" s="99"/>
      <c r="L487" s="99"/>
      <c r="M487" s="99"/>
      <c r="N487" s="99"/>
      <c r="O487" s="99"/>
      <c r="P487" s="99"/>
      <c r="Q487" s="99"/>
      <c r="R487" s="99"/>
      <c r="S487" s="99"/>
      <c r="T487" s="99"/>
    </row>
    <row r="488" spans="1:20" x14ac:dyDescent="0.2">
      <c r="A488" s="64"/>
      <c r="B488" s="101"/>
      <c r="C488" s="99"/>
      <c r="D488" s="99"/>
      <c r="E488" s="99"/>
      <c r="F488" s="99"/>
      <c r="G488" s="99"/>
      <c r="H488" s="99"/>
      <c r="I488" s="99"/>
      <c r="J488" s="99"/>
      <c r="K488" s="99"/>
      <c r="L488" s="99"/>
      <c r="M488" s="99"/>
      <c r="N488" s="99"/>
      <c r="O488" s="99"/>
      <c r="P488" s="99"/>
      <c r="Q488" s="99"/>
      <c r="R488" s="99"/>
      <c r="S488" s="99"/>
      <c r="T488" s="99"/>
    </row>
    <row r="489" spans="1:20" x14ac:dyDescent="0.2">
      <c r="A489" s="64"/>
      <c r="B489" s="101"/>
      <c r="C489" s="99"/>
      <c r="D489" s="99"/>
      <c r="E489" s="99"/>
      <c r="F489" s="99"/>
      <c r="G489" s="99"/>
      <c r="H489" s="99"/>
      <c r="I489" s="99"/>
      <c r="J489" s="99"/>
      <c r="K489" s="99"/>
      <c r="L489" s="99"/>
      <c r="M489" s="99"/>
      <c r="N489" s="99"/>
      <c r="O489" s="99"/>
      <c r="P489" s="99"/>
      <c r="Q489" s="99"/>
      <c r="R489" s="99"/>
      <c r="S489" s="99"/>
      <c r="T489" s="99"/>
    </row>
    <row r="490" spans="1:20" x14ac:dyDescent="0.2">
      <c r="A490" s="64"/>
      <c r="B490" s="101"/>
      <c r="C490" s="99"/>
      <c r="D490" s="99"/>
      <c r="E490" s="99"/>
      <c r="F490" s="99"/>
      <c r="G490" s="99"/>
      <c r="H490" s="99"/>
      <c r="I490" s="99"/>
      <c r="J490" s="99"/>
      <c r="K490" s="99"/>
      <c r="L490" s="99"/>
      <c r="M490" s="99"/>
      <c r="N490" s="99"/>
      <c r="O490" s="99"/>
      <c r="P490" s="99"/>
      <c r="Q490" s="99"/>
      <c r="R490" s="99"/>
      <c r="S490" s="99"/>
      <c r="T490" s="99"/>
    </row>
    <row r="491" spans="1:20" x14ac:dyDescent="0.2">
      <c r="A491" s="64"/>
      <c r="B491" s="101"/>
      <c r="C491" s="99"/>
      <c r="D491" s="99"/>
      <c r="E491" s="99"/>
      <c r="F491" s="99"/>
      <c r="G491" s="99"/>
      <c r="H491" s="99"/>
      <c r="I491" s="99"/>
      <c r="J491" s="99"/>
      <c r="K491" s="99"/>
      <c r="L491" s="99"/>
      <c r="M491" s="99"/>
      <c r="N491" s="99"/>
      <c r="O491" s="99"/>
      <c r="P491" s="99"/>
      <c r="Q491" s="99"/>
      <c r="R491" s="99"/>
      <c r="S491" s="99"/>
      <c r="T491" s="99"/>
    </row>
    <row r="492" spans="1:20" x14ac:dyDescent="0.2">
      <c r="A492" s="64"/>
      <c r="B492" s="101"/>
      <c r="C492" s="99"/>
      <c r="D492" s="99"/>
      <c r="E492" s="99"/>
      <c r="F492" s="99"/>
      <c r="G492" s="99"/>
      <c r="H492" s="99"/>
      <c r="I492" s="99"/>
      <c r="J492" s="99"/>
      <c r="K492" s="99"/>
      <c r="L492" s="99"/>
      <c r="M492" s="99"/>
      <c r="N492" s="99"/>
      <c r="O492" s="99"/>
      <c r="P492" s="99"/>
      <c r="Q492" s="99"/>
      <c r="R492" s="99"/>
      <c r="S492" s="99"/>
      <c r="T492" s="99"/>
    </row>
    <row r="493" spans="1:20" x14ac:dyDescent="0.2">
      <c r="A493" s="64"/>
      <c r="B493" s="101"/>
      <c r="C493" s="99"/>
      <c r="D493" s="99"/>
      <c r="E493" s="99"/>
      <c r="F493" s="99"/>
      <c r="G493" s="99"/>
      <c r="H493" s="99"/>
      <c r="I493" s="99"/>
      <c r="J493" s="99"/>
      <c r="K493" s="99"/>
      <c r="L493" s="99"/>
      <c r="M493" s="99"/>
      <c r="N493" s="99"/>
      <c r="O493" s="99"/>
      <c r="P493" s="99"/>
      <c r="Q493" s="99"/>
      <c r="R493" s="99"/>
      <c r="S493" s="99"/>
      <c r="T493" s="99"/>
    </row>
    <row r="494" spans="1:20" x14ac:dyDescent="0.2">
      <c r="A494" s="64"/>
      <c r="B494" s="101"/>
      <c r="C494" s="99"/>
      <c r="D494" s="99"/>
      <c r="E494" s="99"/>
      <c r="F494" s="99"/>
      <c r="G494" s="99"/>
      <c r="H494" s="99"/>
      <c r="I494" s="99"/>
      <c r="J494" s="99"/>
      <c r="K494" s="99"/>
      <c r="L494" s="99"/>
      <c r="M494" s="99"/>
      <c r="N494" s="99"/>
      <c r="O494" s="99"/>
      <c r="P494" s="99"/>
      <c r="Q494" s="99"/>
      <c r="R494" s="99"/>
      <c r="S494" s="99"/>
      <c r="T494" s="99"/>
    </row>
    <row r="495" spans="1:20" x14ac:dyDescent="0.2">
      <c r="A495" s="64"/>
      <c r="B495" s="101"/>
      <c r="C495" s="99"/>
      <c r="D495" s="99"/>
      <c r="E495" s="99"/>
      <c r="F495" s="99"/>
      <c r="G495" s="99"/>
      <c r="H495" s="99"/>
      <c r="I495" s="99"/>
      <c r="J495" s="99"/>
      <c r="K495" s="99"/>
      <c r="L495" s="99"/>
      <c r="M495" s="99"/>
      <c r="N495" s="99"/>
      <c r="O495" s="99"/>
      <c r="P495" s="99"/>
      <c r="Q495" s="99"/>
      <c r="R495" s="99"/>
      <c r="S495" s="99"/>
      <c r="T495" s="99"/>
    </row>
    <row r="496" spans="1:20" x14ac:dyDescent="0.2">
      <c r="A496" s="64"/>
      <c r="B496" s="101"/>
      <c r="C496" s="99"/>
      <c r="D496" s="99"/>
      <c r="E496" s="99"/>
      <c r="F496" s="99"/>
      <c r="G496" s="99"/>
      <c r="H496" s="99"/>
      <c r="I496" s="99"/>
      <c r="J496" s="99"/>
      <c r="K496" s="99"/>
      <c r="L496" s="99"/>
      <c r="M496" s="99"/>
      <c r="N496" s="99"/>
      <c r="O496" s="99"/>
      <c r="P496" s="99"/>
      <c r="Q496" s="99"/>
      <c r="R496" s="99"/>
      <c r="S496" s="99"/>
      <c r="T496" s="99"/>
    </row>
    <row r="497" spans="1:20" x14ac:dyDescent="0.2">
      <c r="A497" s="64"/>
      <c r="B497" s="101"/>
      <c r="C497" s="99"/>
      <c r="D497" s="99"/>
      <c r="E497" s="99"/>
      <c r="F497" s="99"/>
      <c r="G497" s="99"/>
      <c r="H497" s="99"/>
      <c r="I497" s="99"/>
      <c r="J497" s="99"/>
      <c r="K497" s="99"/>
      <c r="L497" s="99"/>
      <c r="M497" s="99"/>
      <c r="N497" s="99"/>
      <c r="O497" s="99"/>
      <c r="P497" s="99"/>
      <c r="Q497" s="99"/>
      <c r="R497" s="99"/>
      <c r="S497" s="99"/>
      <c r="T497" s="99"/>
    </row>
    <row r="498" spans="1:20" x14ac:dyDescent="0.2">
      <c r="A498" s="64"/>
      <c r="B498" s="101"/>
      <c r="C498" s="99"/>
      <c r="D498" s="99"/>
      <c r="E498" s="99"/>
      <c r="F498" s="99"/>
      <c r="G498" s="99"/>
      <c r="H498" s="99"/>
      <c r="I498" s="99"/>
      <c r="J498" s="99"/>
      <c r="K498" s="99"/>
      <c r="L498" s="99"/>
      <c r="M498" s="99"/>
      <c r="N498" s="99"/>
      <c r="O498" s="99"/>
      <c r="P498" s="99"/>
      <c r="Q498" s="99"/>
      <c r="R498" s="99"/>
      <c r="S498" s="99"/>
      <c r="T498" s="99"/>
    </row>
    <row r="499" spans="1:20" x14ac:dyDescent="0.2">
      <c r="A499" s="64"/>
      <c r="B499" s="101"/>
      <c r="C499" s="99"/>
      <c r="D499" s="99"/>
      <c r="E499" s="99"/>
      <c r="F499" s="99"/>
      <c r="G499" s="99"/>
      <c r="H499" s="99"/>
      <c r="I499" s="99"/>
      <c r="J499" s="99"/>
      <c r="K499" s="99"/>
      <c r="L499" s="99"/>
      <c r="M499" s="99"/>
      <c r="N499" s="99"/>
      <c r="O499" s="99"/>
      <c r="P499" s="99"/>
      <c r="Q499" s="99"/>
      <c r="R499" s="99"/>
      <c r="S499" s="99"/>
      <c r="T499" s="99"/>
    </row>
    <row r="500" spans="1:20" x14ac:dyDescent="0.2">
      <c r="A500" s="64"/>
      <c r="B500" s="101"/>
      <c r="C500" s="99"/>
      <c r="D500" s="99"/>
      <c r="E500" s="99"/>
      <c r="F500" s="99"/>
      <c r="G500" s="99"/>
      <c r="H500" s="99"/>
      <c r="I500" s="99"/>
      <c r="J500" s="99"/>
      <c r="K500" s="99"/>
      <c r="L500" s="99"/>
      <c r="M500" s="99"/>
      <c r="N500" s="99"/>
      <c r="O500" s="99"/>
      <c r="P500" s="99"/>
      <c r="Q500" s="99"/>
      <c r="R500" s="99"/>
      <c r="S500" s="99"/>
      <c r="T500" s="99"/>
    </row>
    <row r="501" spans="1:20" x14ac:dyDescent="0.2">
      <c r="A501" s="64"/>
      <c r="B501" s="101"/>
      <c r="C501" s="99"/>
      <c r="D501" s="99"/>
      <c r="E501" s="99"/>
      <c r="F501" s="99"/>
      <c r="G501" s="99"/>
      <c r="H501" s="99"/>
      <c r="I501" s="99"/>
      <c r="J501" s="99"/>
      <c r="K501" s="99"/>
      <c r="L501" s="99"/>
      <c r="M501" s="99"/>
      <c r="N501" s="99"/>
      <c r="O501" s="99"/>
      <c r="P501" s="99"/>
      <c r="Q501" s="99"/>
      <c r="R501" s="99"/>
      <c r="S501" s="99"/>
      <c r="T501" s="99"/>
    </row>
    <row r="502" spans="1:20" x14ac:dyDescent="0.2">
      <c r="A502" s="64"/>
      <c r="B502" s="101"/>
      <c r="C502" s="99"/>
      <c r="D502" s="99"/>
      <c r="E502" s="99"/>
      <c r="F502" s="99"/>
      <c r="G502" s="99"/>
      <c r="H502" s="99"/>
      <c r="I502" s="99"/>
      <c r="J502" s="99"/>
      <c r="K502" s="99"/>
      <c r="L502" s="99"/>
      <c r="M502" s="99"/>
      <c r="N502" s="99"/>
      <c r="O502" s="99"/>
      <c r="P502" s="99"/>
      <c r="Q502" s="99"/>
      <c r="R502" s="99"/>
      <c r="S502" s="99"/>
      <c r="T502" s="99"/>
    </row>
    <row r="503" spans="1:20" x14ac:dyDescent="0.2">
      <c r="A503" s="64"/>
      <c r="B503" s="101"/>
      <c r="C503" s="99"/>
      <c r="D503" s="99"/>
      <c r="E503" s="99"/>
      <c r="F503" s="99"/>
      <c r="G503" s="99"/>
      <c r="H503" s="99"/>
      <c r="I503" s="99"/>
      <c r="J503" s="99"/>
      <c r="K503" s="99"/>
      <c r="L503" s="99"/>
      <c r="M503" s="99"/>
      <c r="N503" s="99"/>
      <c r="O503" s="99"/>
      <c r="P503" s="99"/>
      <c r="Q503" s="99"/>
      <c r="R503" s="99"/>
      <c r="S503" s="99"/>
      <c r="T503" s="99"/>
    </row>
    <row r="504" spans="1:20" x14ac:dyDescent="0.2">
      <c r="A504" s="64"/>
      <c r="B504" s="101"/>
      <c r="C504" s="99"/>
      <c r="D504" s="99"/>
      <c r="E504" s="99"/>
      <c r="F504" s="99"/>
      <c r="G504" s="99"/>
      <c r="H504" s="99"/>
      <c r="I504" s="99"/>
      <c r="J504" s="99"/>
      <c r="K504" s="99"/>
      <c r="L504" s="99"/>
      <c r="M504" s="99"/>
      <c r="N504" s="99"/>
      <c r="O504" s="99"/>
      <c r="P504" s="99"/>
      <c r="Q504" s="99"/>
      <c r="R504" s="99"/>
      <c r="S504" s="99"/>
      <c r="T504" s="99"/>
    </row>
    <row r="505" spans="1:20" x14ac:dyDescent="0.2">
      <c r="A505" s="64"/>
      <c r="B505" s="101"/>
      <c r="C505" s="99"/>
      <c r="D505" s="99"/>
      <c r="E505" s="99"/>
      <c r="F505" s="99"/>
      <c r="G505" s="99"/>
      <c r="H505" s="99"/>
      <c r="I505" s="99"/>
      <c r="J505" s="99"/>
      <c r="K505" s="99"/>
      <c r="L505" s="99"/>
      <c r="M505" s="99"/>
      <c r="N505" s="99"/>
      <c r="O505" s="99"/>
      <c r="P505" s="99"/>
      <c r="Q505" s="99"/>
      <c r="R505" s="99"/>
      <c r="S505" s="99"/>
      <c r="T505" s="99"/>
    </row>
    <row r="506" spans="1:20" x14ac:dyDescent="0.2">
      <c r="A506" s="64"/>
      <c r="B506" s="101"/>
      <c r="C506" s="99"/>
      <c r="D506" s="99"/>
      <c r="E506" s="99"/>
      <c r="F506" s="99"/>
      <c r="G506" s="99"/>
      <c r="H506" s="99"/>
      <c r="I506" s="99"/>
      <c r="J506" s="99"/>
      <c r="K506" s="99"/>
      <c r="L506" s="99"/>
      <c r="M506" s="99"/>
      <c r="N506" s="99"/>
      <c r="O506" s="99"/>
      <c r="P506" s="99"/>
      <c r="Q506" s="99"/>
      <c r="R506" s="99"/>
      <c r="S506" s="99"/>
      <c r="T506" s="99"/>
    </row>
    <row r="507" spans="1:20" x14ac:dyDescent="0.2">
      <c r="A507" s="64"/>
      <c r="B507" s="101"/>
      <c r="C507" s="99"/>
      <c r="D507" s="99"/>
      <c r="E507" s="99"/>
      <c r="F507" s="99"/>
      <c r="G507" s="99"/>
      <c r="H507" s="99"/>
      <c r="I507" s="99"/>
      <c r="J507" s="99"/>
      <c r="K507" s="99"/>
      <c r="L507" s="99"/>
      <c r="M507" s="99"/>
      <c r="N507" s="99"/>
      <c r="O507" s="99"/>
      <c r="P507" s="99"/>
      <c r="Q507" s="99"/>
      <c r="R507" s="99"/>
      <c r="S507" s="99"/>
      <c r="T507" s="99"/>
    </row>
    <row r="508" spans="1:20" x14ac:dyDescent="0.2">
      <c r="A508" s="64"/>
      <c r="B508" s="101"/>
      <c r="C508" s="99"/>
      <c r="D508" s="99"/>
      <c r="E508" s="99"/>
      <c r="F508" s="99"/>
      <c r="G508" s="99"/>
      <c r="H508" s="99"/>
      <c r="I508" s="99"/>
      <c r="J508" s="99"/>
      <c r="K508" s="99"/>
      <c r="L508" s="99"/>
      <c r="M508" s="99"/>
      <c r="N508" s="99"/>
      <c r="O508" s="99"/>
      <c r="P508" s="99"/>
      <c r="Q508" s="99"/>
      <c r="R508" s="99"/>
      <c r="S508" s="99"/>
      <c r="T508" s="99"/>
    </row>
    <row r="509" spans="1:20" x14ac:dyDescent="0.2">
      <c r="A509" s="64"/>
      <c r="B509" s="101"/>
      <c r="C509" s="99"/>
      <c r="D509" s="99"/>
      <c r="E509" s="99"/>
      <c r="F509" s="99"/>
      <c r="G509" s="99"/>
      <c r="H509" s="99"/>
      <c r="I509" s="99"/>
      <c r="J509" s="99"/>
      <c r="K509" s="99"/>
      <c r="L509" s="99"/>
      <c r="M509" s="99"/>
      <c r="N509" s="99"/>
      <c r="O509" s="99"/>
      <c r="P509" s="99"/>
      <c r="Q509" s="99"/>
      <c r="R509" s="99"/>
      <c r="S509" s="99"/>
      <c r="T509" s="99"/>
    </row>
    <row r="510" spans="1:20" x14ac:dyDescent="0.2">
      <c r="A510" s="64"/>
      <c r="B510" s="101"/>
      <c r="C510" s="99"/>
      <c r="D510" s="99"/>
      <c r="E510" s="99"/>
      <c r="F510" s="99"/>
      <c r="G510" s="99"/>
      <c r="H510" s="99"/>
      <c r="I510" s="99"/>
      <c r="J510" s="99"/>
      <c r="K510" s="99"/>
      <c r="L510" s="99"/>
      <c r="M510" s="99"/>
      <c r="N510" s="99"/>
      <c r="O510" s="99"/>
      <c r="P510" s="99"/>
      <c r="Q510" s="99"/>
      <c r="R510" s="99"/>
      <c r="S510" s="99"/>
      <c r="T510" s="99"/>
    </row>
    <row r="511" spans="1:20" x14ac:dyDescent="0.2">
      <c r="A511" s="64"/>
      <c r="B511" s="101"/>
      <c r="C511" s="99"/>
      <c r="D511" s="99"/>
      <c r="E511" s="99"/>
      <c r="F511" s="99"/>
      <c r="G511" s="99"/>
      <c r="H511" s="99"/>
      <c r="I511" s="99"/>
      <c r="J511" s="99"/>
      <c r="K511" s="99"/>
      <c r="L511" s="99"/>
      <c r="M511" s="99"/>
      <c r="N511" s="99"/>
      <c r="O511" s="99"/>
      <c r="P511" s="99"/>
      <c r="Q511" s="99"/>
      <c r="R511" s="99"/>
      <c r="S511" s="99"/>
      <c r="T511" s="99"/>
    </row>
    <row r="512" spans="1:20" x14ac:dyDescent="0.2">
      <c r="A512" s="64"/>
      <c r="B512" s="101"/>
      <c r="C512" s="99"/>
      <c r="D512" s="99"/>
      <c r="E512" s="99"/>
      <c r="F512" s="99"/>
      <c r="G512" s="99"/>
      <c r="H512" s="99"/>
      <c r="I512" s="99"/>
      <c r="J512" s="99"/>
      <c r="K512" s="99"/>
      <c r="L512" s="99"/>
      <c r="M512" s="99"/>
      <c r="N512" s="99"/>
      <c r="O512" s="99"/>
      <c r="P512" s="99"/>
      <c r="Q512" s="99"/>
      <c r="R512" s="99"/>
      <c r="S512" s="99"/>
      <c r="T512" s="99"/>
    </row>
    <row r="513" spans="1:20" x14ac:dyDescent="0.2">
      <c r="A513" s="64"/>
      <c r="B513" s="101"/>
      <c r="C513" s="99"/>
      <c r="D513" s="99"/>
      <c r="E513" s="99"/>
      <c r="F513" s="99"/>
      <c r="G513" s="99"/>
      <c r="H513" s="99"/>
      <c r="I513" s="99"/>
      <c r="J513" s="99"/>
      <c r="K513" s="99"/>
      <c r="L513" s="99"/>
      <c r="M513" s="99"/>
      <c r="N513" s="99"/>
      <c r="O513" s="99"/>
      <c r="P513" s="99"/>
      <c r="Q513" s="99"/>
      <c r="R513" s="99"/>
      <c r="S513" s="99"/>
      <c r="T513" s="99"/>
    </row>
    <row r="514" spans="1:20" x14ac:dyDescent="0.2">
      <c r="A514" s="64"/>
      <c r="B514" s="101"/>
      <c r="C514" s="99"/>
      <c r="D514" s="99"/>
      <c r="E514" s="99"/>
      <c r="F514" s="99"/>
      <c r="G514" s="99"/>
      <c r="H514" s="99"/>
      <c r="I514" s="99"/>
      <c r="J514" s="99"/>
      <c r="K514" s="99"/>
      <c r="L514" s="99"/>
      <c r="M514" s="99"/>
      <c r="N514" s="99"/>
      <c r="O514" s="99"/>
      <c r="P514" s="99"/>
      <c r="Q514" s="99"/>
      <c r="R514" s="99"/>
      <c r="S514" s="99"/>
      <c r="T514" s="99"/>
    </row>
    <row r="515" spans="1:20" x14ac:dyDescent="0.2">
      <c r="A515" s="64"/>
      <c r="B515" s="101"/>
      <c r="C515" s="99"/>
      <c r="D515" s="99"/>
      <c r="E515" s="99"/>
      <c r="F515" s="99"/>
      <c r="G515" s="99"/>
      <c r="H515" s="99"/>
      <c r="I515" s="99"/>
      <c r="J515" s="99"/>
      <c r="K515" s="99"/>
      <c r="L515" s="99"/>
      <c r="M515" s="99"/>
      <c r="N515" s="99"/>
      <c r="O515" s="99"/>
      <c r="P515" s="99"/>
      <c r="Q515" s="99"/>
      <c r="R515" s="99"/>
      <c r="S515" s="99"/>
      <c r="T515" s="99"/>
    </row>
    <row r="516" spans="1:20" x14ac:dyDescent="0.2">
      <c r="A516" s="64"/>
      <c r="B516" s="101"/>
      <c r="C516" s="99"/>
      <c r="D516" s="99"/>
      <c r="E516" s="99"/>
      <c r="F516" s="99"/>
      <c r="G516" s="99"/>
      <c r="H516" s="99"/>
      <c r="I516" s="99"/>
      <c r="J516" s="99"/>
      <c r="K516" s="99"/>
      <c r="L516" s="99"/>
      <c r="M516" s="99"/>
      <c r="N516" s="99"/>
      <c r="O516" s="99"/>
      <c r="P516" s="99"/>
      <c r="Q516" s="99"/>
      <c r="R516" s="99"/>
      <c r="S516" s="99"/>
      <c r="T516" s="99"/>
    </row>
    <row r="517" spans="1:20" x14ac:dyDescent="0.2">
      <c r="A517" s="64"/>
      <c r="B517" s="101"/>
      <c r="C517" s="99"/>
      <c r="D517" s="99"/>
      <c r="E517" s="99"/>
      <c r="F517" s="99"/>
      <c r="G517" s="99"/>
      <c r="H517" s="99"/>
      <c r="I517" s="99"/>
      <c r="J517" s="99"/>
      <c r="K517" s="99"/>
      <c r="L517" s="99"/>
      <c r="M517" s="99"/>
      <c r="N517" s="99"/>
      <c r="O517" s="99"/>
      <c r="P517" s="99"/>
      <c r="Q517" s="99"/>
      <c r="R517" s="99"/>
      <c r="S517" s="99"/>
      <c r="T517" s="99"/>
    </row>
    <row r="518" spans="1:20" x14ac:dyDescent="0.2">
      <c r="A518" s="64"/>
      <c r="B518" s="101"/>
      <c r="C518" s="99"/>
      <c r="D518" s="99"/>
      <c r="E518" s="99"/>
      <c r="F518" s="99"/>
      <c r="G518" s="99"/>
      <c r="H518" s="99"/>
      <c r="I518" s="99"/>
      <c r="J518" s="99"/>
      <c r="K518" s="99"/>
      <c r="L518" s="99"/>
      <c r="M518" s="99"/>
      <c r="N518" s="99"/>
      <c r="O518" s="99"/>
      <c r="P518" s="99"/>
      <c r="Q518" s="99"/>
      <c r="R518" s="99"/>
      <c r="S518" s="99"/>
      <c r="T518" s="99"/>
    </row>
    <row r="519" spans="1:20" x14ac:dyDescent="0.2">
      <c r="A519" s="64"/>
      <c r="B519" s="101"/>
      <c r="C519" s="99"/>
      <c r="D519" s="99"/>
      <c r="E519" s="99"/>
      <c r="F519" s="99"/>
      <c r="G519" s="99"/>
      <c r="H519" s="99"/>
      <c r="I519" s="99"/>
      <c r="J519" s="99"/>
      <c r="K519" s="99"/>
      <c r="L519" s="99"/>
      <c r="M519" s="99"/>
      <c r="N519" s="99"/>
      <c r="O519" s="99"/>
      <c r="P519" s="99"/>
      <c r="Q519" s="99"/>
      <c r="R519" s="99"/>
      <c r="S519" s="99"/>
      <c r="T519" s="99"/>
    </row>
    <row r="520" spans="1:20" x14ac:dyDescent="0.2">
      <c r="A520" s="64"/>
      <c r="B520" s="101"/>
      <c r="C520" s="99"/>
      <c r="D520" s="99"/>
      <c r="E520" s="99"/>
      <c r="F520" s="99"/>
      <c r="G520" s="99"/>
      <c r="H520" s="99"/>
      <c r="I520" s="99"/>
      <c r="J520" s="99"/>
      <c r="K520" s="99"/>
      <c r="L520" s="99"/>
      <c r="M520" s="99"/>
      <c r="N520" s="99"/>
      <c r="O520" s="99"/>
      <c r="P520" s="99"/>
      <c r="Q520" s="99"/>
      <c r="R520" s="99"/>
      <c r="S520" s="99"/>
      <c r="T520" s="99"/>
    </row>
    <row r="521" spans="1:20" x14ac:dyDescent="0.2">
      <c r="A521" s="64"/>
      <c r="B521" s="101"/>
      <c r="C521" s="99"/>
      <c r="D521" s="99"/>
      <c r="E521" s="99"/>
      <c r="F521" s="99"/>
      <c r="G521" s="99"/>
      <c r="H521" s="99"/>
      <c r="I521" s="99"/>
      <c r="J521" s="99"/>
      <c r="K521" s="99"/>
      <c r="L521" s="99"/>
      <c r="M521" s="99"/>
      <c r="N521" s="99"/>
      <c r="O521" s="99"/>
      <c r="P521" s="99"/>
      <c r="Q521" s="99"/>
      <c r="R521" s="99"/>
      <c r="S521" s="99"/>
      <c r="T521" s="99"/>
    </row>
    <row r="522" spans="1:20" x14ac:dyDescent="0.2">
      <c r="A522" s="64"/>
      <c r="B522" s="101"/>
      <c r="C522" s="99"/>
      <c r="D522" s="99"/>
      <c r="E522" s="99"/>
      <c r="F522" s="99"/>
      <c r="G522" s="99"/>
      <c r="H522" s="99"/>
      <c r="I522" s="99"/>
      <c r="J522" s="99"/>
      <c r="K522" s="99"/>
      <c r="L522" s="99"/>
      <c r="M522" s="99"/>
      <c r="N522" s="99"/>
      <c r="O522" s="99"/>
      <c r="P522" s="99"/>
      <c r="Q522" s="99"/>
      <c r="R522" s="99"/>
      <c r="S522" s="99"/>
      <c r="T522" s="99"/>
    </row>
    <row r="523" spans="1:20" x14ac:dyDescent="0.2">
      <c r="A523" s="64"/>
      <c r="B523" s="101"/>
      <c r="C523" s="99"/>
      <c r="D523" s="99"/>
      <c r="E523" s="99"/>
      <c r="F523" s="99"/>
      <c r="G523" s="99"/>
      <c r="H523" s="99"/>
      <c r="I523" s="99"/>
      <c r="J523" s="99"/>
      <c r="K523" s="99"/>
      <c r="L523" s="99"/>
      <c r="M523" s="99"/>
      <c r="N523" s="99"/>
      <c r="O523" s="99"/>
      <c r="P523" s="99"/>
      <c r="Q523" s="99"/>
      <c r="R523" s="99"/>
      <c r="S523" s="99"/>
      <c r="T523" s="99"/>
    </row>
    <row r="524" spans="1:20" x14ac:dyDescent="0.2">
      <c r="A524" s="64"/>
      <c r="B524" s="101"/>
      <c r="C524" s="99"/>
      <c r="D524" s="99"/>
      <c r="E524" s="99"/>
      <c r="F524" s="99"/>
      <c r="G524" s="99"/>
      <c r="H524" s="99"/>
      <c r="I524" s="99"/>
      <c r="J524" s="99"/>
      <c r="K524" s="99"/>
      <c r="L524" s="99"/>
      <c r="M524" s="99"/>
      <c r="N524" s="99"/>
      <c r="O524" s="99"/>
      <c r="P524" s="99"/>
      <c r="Q524" s="99"/>
      <c r="R524" s="99"/>
      <c r="S524" s="99"/>
      <c r="T524" s="99"/>
    </row>
    <row r="525" spans="1:20" x14ac:dyDescent="0.2">
      <c r="A525" s="64"/>
      <c r="B525" s="101"/>
      <c r="C525" s="99"/>
      <c r="D525" s="99"/>
      <c r="E525" s="99"/>
      <c r="F525" s="99"/>
      <c r="G525" s="99"/>
      <c r="H525" s="99"/>
      <c r="I525" s="99"/>
      <c r="J525" s="99"/>
      <c r="K525" s="99"/>
      <c r="L525" s="99"/>
      <c r="M525" s="99"/>
      <c r="N525" s="99"/>
      <c r="O525" s="99"/>
      <c r="P525" s="99"/>
      <c r="Q525" s="99"/>
      <c r="R525" s="99"/>
      <c r="S525" s="99"/>
      <c r="T525" s="99"/>
    </row>
    <row r="526" spans="1:20" x14ac:dyDescent="0.2">
      <c r="A526" s="64"/>
      <c r="B526" s="101"/>
      <c r="C526" s="99"/>
      <c r="D526" s="99"/>
      <c r="E526" s="99"/>
      <c r="F526" s="99"/>
      <c r="G526" s="99"/>
      <c r="H526" s="99"/>
      <c r="I526" s="99"/>
      <c r="J526" s="99"/>
      <c r="K526" s="99"/>
      <c r="L526" s="99"/>
      <c r="M526" s="99"/>
      <c r="N526" s="99"/>
      <c r="O526" s="99"/>
      <c r="P526" s="99"/>
      <c r="Q526" s="99"/>
      <c r="R526" s="99"/>
      <c r="S526" s="99"/>
      <c r="T526" s="99"/>
    </row>
    <row r="527" spans="1:20" x14ac:dyDescent="0.2">
      <c r="A527" s="64"/>
      <c r="B527" s="101"/>
      <c r="C527" s="99"/>
      <c r="D527" s="99"/>
      <c r="E527" s="99"/>
      <c r="F527" s="99"/>
      <c r="G527" s="99"/>
      <c r="H527" s="99"/>
      <c r="I527" s="99"/>
      <c r="J527" s="99"/>
      <c r="K527" s="99"/>
      <c r="L527" s="99"/>
      <c r="M527" s="99"/>
      <c r="N527" s="99"/>
      <c r="O527" s="99"/>
      <c r="P527" s="99"/>
      <c r="Q527" s="99"/>
      <c r="R527" s="99"/>
      <c r="S527" s="99"/>
      <c r="T527" s="99"/>
    </row>
    <row r="528" spans="1:20" x14ac:dyDescent="0.2">
      <c r="A528" s="64"/>
      <c r="B528" s="101"/>
      <c r="C528" s="99"/>
      <c r="D528" s="99"/>
      <c r="E528" s="99"/>
      <c r="F528" s="99"/>
      <c r="G528" s="99"/>
      <c r="H528" s="99"/>
      <c r="I528" s="99"/>
      <c r="J528" s="99"/>
      <c r="K528" s="99"/>
      <c r="L528" s="99"/>
      <c r="M528" s="99"/>
      <c r="N528" s="99"/>
      <c r="O528" s="99"/>
      <c r="P528" s="99"/>
      <c r="Q528" s="99"/>
      <c r="R528" s="99"/>
      <c r="S528" s="99"/>
      <c r="T528" s="99"/>
    </row>
    <row r="529" spans="1:20" x14ac:dyDescent="0.2">
      <c r="A529" s="64"/>
      <c r="B529" s="101"/>
      <c r="C529" s="99"/>
      <c r="D529" s="99"/>
      <c r="E529" s="99"/>
      <c r="F529" s="99"/>
      <c r="G529" s="99"/>
      <c r="H529" s="99"/>
      <c r="I529" s="99"/>
      <c r="J529" s="99"/>
      <c r="K529" s="99"/>
      <c r="L529" s="99"/>
      <c r="M529" s="99"/>
      <c r="N529" s="99"/>
      <c r="O529" s="99"/>
      <c r="P529" s="99"/>
      <c r="Q529" s="99"/>
      <c r="R529" s="99"/>
      <c r="S529" s="99"/>
      <c r="T529" s="99"/>
    </row>
    <row r="530" spans="1:20" x14ac:dyDescent="0.2">
      <c r="A530" s="64"/>
      <c r="B530" s="101"/>
      <c r="C530" s="99"/>
      <c r="D530" s="99"/>
      <c r="E530" s="99"/>
      <c r="F530" s="99"/>
      <c r="G530" s="99"/>
      <c r="H530" s="99"/>
      <c r="I530" s="99"/>
      <c r="J530" s="99"/>
      <c r="K530" s="99"/>
      <c r="L530" s="99"/>
      <c r="M530" s="99"/>
      <c r="N530" s="99"/>
      <c r="O530" s="99"/>
      <c r="P530" s="99"/>
      <c r="Q530" s="99"/>
      <c r="R530" s="99"/>
      <c r="S530" s="99"/>
      <c r="T530" s="99"/>
    </row>
    <row r="531" spans="1:20" x14ac:dyDescent="0.2">
      <c r="A531" s="64"/>
      <c r="B531" s="101"/>
      <c r="C531" s="99"/>
      <c r="D531" s="99"/>
      <c r="E531" s="99"/>
      <c r="F531" s="99"/>
      <c r="G531" s="99"/>
      <c r="H531" s="99"/>
      <c r="I531" s="99"/>
      <c r="J531" s="99"/>
      <c r="K531" s="99"/>
      <c r="L531" s="99"/>
      <c r="M531" s="99"/>
      <c r="N531" s="99"/>
      <c r="O531" s="99"/>
      <c r="P531" s="99"/>
      <c r="Q531" s="99"/>
      <c r="R531" s="99"/>
      <c r="S531" s="99"/>
      <c r="T531" s="99"/>
    </row>
    <row r="532" spans="1:20" x14ac:dyDescent="0.2">
      <c r="A532" s="64"/>
      <c r="B532" s="101"/>
      <c r="C532" s="99"/>
      <c r="D532" s="99"/>
      <c r="E532" s="99"/>
      <c r="F532" s="99"/>
      <c r="G532" s="99"/>
      <c r="H532" s="99"/>
      <c r="I532" s="99"/>
      <c r="J532" s="99"/>
      <c r="K532" s="99"/>
      <c r="L532" s="99"/>
      <c r="M532" s="99"/>
      <c r="N532" s="99"/>
      <c r="O532" s="99"/>
      <c r="P532" s="99"/>
      <c r="Q532" s="99"/>
      <c r="R532" s="99"/>
      <c r="S532" s="99"/>
      <c r="T532" s="99"/>
    </row>
    <row r="533" spans="1:20" x14ac:dyDescent="0.2">
      <c r="A533" s="64"/>
      <c r="B533" s="101"/>
      <c r="C533" s="99"/>
      <c r="D533" s="99"/>
      <c r="E533" s="99"/>
      <c r="F533" s="99"/>
      <c r="G533" s="99"/>
      <c r="H533" s="99"/>
      <c r="I533" s="99"/>
      <c r="J533" s="99"/>
      <c r="K533" s="99"/>
      <c r="L533" s="99"/>
      <c r="M533" s="99"/>
      <c r="N533" s="99"/>
      <c r="O533" s="99"/>
      <c r="P533" s="99"/>
      <c r="Q533" s="99"/>
      <c r="R533" s="99"/>
      <c r="S533" s="99"/>
      <c r="T533" s="99"/>
    </row>
    <row r="534" spans="1:20" x14ac:dyDescent="0.2">
      <c r="A534" s="64"/>
      <c r="B534" s="101"/>
      <c r="C534" s="99"/>
      <c r="D534" s="99"/>
      <c r="E534" s="99"/>
      <c r="F534" s="99"/>
      <c r="G534" s="99"/>
      <c r="H534" s="99"/>
      <c r="I534" s="99"/>
      <c r="J534" s="99"/>
      <c r="K534" s="99"/>
      <c r="L534" s="99"/>
      <c r="M534" s="99"/>
      <c r="N534" s="99"/>
      <c r="O534" s="99"/>
      <c r="P534" s="99"/>
      <c r="Q534" s="99"/>
      <c r="R534" s="99"/>
      <c r="S534" s="99"/>
      <c r="T534" s="99"/>
    </row>
    <row r="535" spans="1:20" x14ac:dyDescent="0.2">
      <c r="A535" s="64"/>
      <c r="B535" s="101"/>
      <c r="C535" s="99"/>
      <c r="D535" s="99"/>
      <c r="E535" s="99"/>
      <c r="F535" s="99"/>
      <c r="G535" s="99"/>
      <c r="H535" s="99"/>
      <c r="I535" s="99"/>
      <c r="J535" s="99"/>
      <c r="K535" s="99"/>
      <c r="L535" s="99"/>
      <c r="M535" s="99"/>
      <c r="N535" s="99"/>
      <c r="O535" s="99"/>
      <c r="P535" s="99"/>
      <c r="Q535" s="99"/>
      <c r="R535" s="99"/>
      <c r="S535" s="99"/>
      <c r="T535" s="99"/>
    </row>
    <row r="536" spans="1:20" x14ac:dyDescent="0.2">
      <c r="A536" s="64"/>
      <c r="B536" s="101"/>
      <c r="C536" s="99"/>
      <c r="D536" s="99"/>
      <c r="E536" s="99"/>
      <c r="F536" s="99"/>
      <c r="G536" s="99"/>
      <c r="H536" s="99"/>
      <c r="I536" s="99"/>
      <c r="J536" s="99"/>
      <c r="K536" s="99"/>
      <c r="L536" s="99"/>
      <c r="M536" s="99"/>
      <c r="N536" s="99"/>
      <c r="O536" s="99"/>
      <c r="P536" s="99"/>
      <c r="Q536" s="99"/>
      <c r="R536" s="99"/>
      <c r="S536" s="99"/>
      <c r="T536" s="99"/>
    </row>
    <row r="537" spans="1:20" x14ac:dyDescent="0.2">
      <c r="A537" s="64"/>
      <c r="B537" s="101"/>
      <c r="C537" s="99"/>
      <c r="D537" s="99"/>
      <c r="E537" s="99"/>
      <c r="F537" s="99"/>
      <c r="G537" s="99"/>
      <c r="H537" s="99"/>
      <c r="I537" s="99"/>
      <c r="J537" s="99"/>
      <c r="K537" s="99"/>
      <c r="L537" s="99"/>
      <c r="M537" s="99"/>
      <c r="N537" s="99"/>
      <c r="O537" s="99"/>
      <c r="P537" s="99"/>
      <c r="Q537" s="99"/>
      <c r="R537" s="99"/>
      <c r="S537" s="99"/>
      <c r="T537" s="99"/>
    </row>
    <row r="538" spans="1:20" x14ac:dyDescent="0.2">
      <c r="A538" s="64"/>
      <c r="B538" s="101"/>
      <c r="C538" s="99"/>
      <c r="D538" s="99"/>
      <c r="E538" s="99"/>
      <c r="F538" s="99"/>
      <c r="G538" s="99"/>
      <c r="H538" s="99"/>
      <c r="I538" s="99"/>
      <c r="J538" s="99"/>
      <c r="K538" s="99"/>
      <c r="L538" s="99"/>
      <c r="M538" s="99"/>
      <c r="N538" s="99"/>
      <c r="O538" s="99"/>
      <c r="P538" s="99"/>
      <c r="Q538" s="99"/>
      <c r="R538" s="99"/>
      <c r="S538" s="99"/>
      <c r="T538" s="99"/>
    </row>
    <row r="539" spans="1:20" x14ac:dyDescent="0.2">
      <c r="A539" s="64"/>
      <c r="B539" s="101"/>
      <c r="C539" s="99"/>
      <c r="D539" s="99"/>
      <c r="E539" s="99"/>
      <c r="F539" s="99"/>
      <c r="G539" s="99"/>
      <c r="H539" s="99"/>
      <c r="I539" s="99"/>
      <c r="J539" s="99"/>
      <c r="K539" s="99"/>
      <c r="L539" s="99"/>
      <c r="M539" s="99"/>
      <c r="N539" s="99"/>
      <c r="O539" s="99"/>
      <c r="P539" s="99"/>
      <c r="Q539" s="99"/>
      <c r="R539" s="99"/>
      <c r="S539" s="99"/>
      <c r="T539" s="99"/>
    </row>
    <row r="540" spans="1:20" x14ac:dyDescent="0.2">
      <c r="A540" s="64"/>
      <c r="B540" s="101"/>
      <c r="C540" s="99"/>
      <c r="D540" s="99"/>
      <c r="E540" s="99"/>
      <c r="F540" s="99"/>
      <c r="G540" s="99"/>
      <c r="H540" s="99"/>
      <c r="I540" s="99"/>
      <c r="J540" s="99"/>
      <c r="K540" s="99"/>
      <c r="L540" s="99"/>
      <c r="M540" s="99"/>
      <c r="N540" s="99"/>
      <c r="O540" s="99"/>
      <c r="P540" s="99"/>
      <c r="Q540" s="99"/>
      <c r="R540" s="99"/>
      <c r="S540" s="99"/>
      <c r="T540" s="99"/>
    </row>
    <row r="541" spans="1:20" x14ac:dyDescent="0.2">
      <c r="A541" s="64"/>
      <c r="B541" s="101"/>
      <c r="C541" s="99"/>
      <c r="D541" s="99"/>
      <c r="E541" s="99"/>
      <c r="F541" s="99"/>
      <c r="G541" s="99"/>
      <c r="H541" s="99"/>
      <c r="I541" s="99"/>
      <c r="J541" s="99"/>
      <c r="K541" s="99"/>
      <c r="L541" s="99"/>
      <c r="M541" s="99"/>
      <c r="N541" s="99"/>
      <c r="O541" s="99"/>
      <c r="P541" s="99"/>
      <c r="Q541" s="99"/>
      <c r="R541" s="99"/>
      <c r="S541" s="99"/>
      <c r="T541" s="99"/>
    </row>
    <row r="542" spans="1:20" x14ac:dyDescent="0.2">
      <c r="A542" s="64"/>
      <c r="B542" s="101"/>
      <c r="C542" s="99"/>
      <c r="D542" s="99"/>
      <c r="E542" s="99"/>
      <c r="F542" s="99"/>
      <c r="G542" s="99"/>
      <c r="H542" s="99"/>
      <c r="I542" s="99"/>
      <c r="J542" s="99"/>
      <c r="K542" s="99"/>
      <c r="L542" s="99"/>
      <c r="M542" s="99"/>
      <c r="N542" s="99"/>
      <c r="O542" s="99"/>
      <c r="P542" s="99"/>
      <c r="Q542" s="99"/>
      <c r="R542" s="99"/>
      <c r="S542" s="99"/>
      <c r="T542" s="99"/>
    </row>
    <row r="543" spans="1:20" x14ac:dyDescent="0.2">
      <c r="A543" s="64"/>
      <c r="B543" s="101"/>
      <c r="C543" s="99"/>
      <c r="D543" s="99"/>
      <c r="E543" s="99"/>
      <c r="F543" s="99"/>
      <c r="G543" s="99"/>
      <c r="H543" s="99"/>
      <c r="I543" s="99"/>
      <c r="J543" s="99"/>
      <c r="K543" s="99"/>
      <c r="L543" s="99"/>
      <c r="M543" s="99"/>
      <c r="N543" s="99"/>
      <c r="O543" s="99"/>
      <c r="P543" s="99"/>
      <c r="Q543" s="99"/>
      <c r="R543" s="99"/>
      <c r="S543" s="99"/>
      <c r="T543" s="99"/>
    </row>
    <row r="544" spans="1:20" x14ac:dyDescent="0.2">
      <c r="A544" s="64"/>
      <c r="B544" s="101"/>
      <c r="C544" s="99"/>
      <c r="D544" s="99"/>
      <c r="E544" s="99"/>
      <c r="F544" s="99"/>
      <c r="G544" s="99"/>
      <c r="H544" s="99"/>
      <c r="I544" s="99"/>
      <c r="J544" s="99"/>
      <c r="K544" s="99"/>
      <c r="L544" s="99"/>
      <c r="M544" s="99"/>
      <c r="N544" s="99"/>
      <c r="O544" s="99"/>
      <c r="P544" s="99"/>
      <c r="Q544" s="99"/>
      <c r="R544" s="99"/>
      <c r="S544" s="99"/>
      <c r="T544" s="99"/>
    </row>
    <row r="545" spans="1:20" x14ac:dyDescent="0.2">
      <c r="A545" s="64"/>
      <c r="B545" s="101"/>
      <c r="C545" s="99"/>
      <c r="D545" s="99"/>
      <c r="E545" s="99"/>
      <c r="F545" s="99"/>
      <c r="G545" s="99"/>
      <c r="H545" s="99"/>
      <c r="I545" s="99"/>
      <c r="J545" s="99"/>
      <c r="K545" s="99"/>
      <c r="L545" s="99"/>
      <c r="M545" s="99"/>
      <c r="N545" s="99"/>
      <c r="O545" s="99"/>
      <c r="P545" s="99"/>
      <c r="Q545" s="99"/>
      <c r="R545" s="99"/>
      <c r="S545" s="99"/>
      <c r="T545" s="99"/>
    </row>
    <row r="546" spans="1:20" x14ac:dyDescent="0.2">
      <c r="A546" s="64"/>
      <c r="B546" s="101"/>
      <c r="C546" s="99"/>
      <c r="D546" s="99"/>
      <c r="E546" s="99"/>
      <c r="F546" s="99"/>
      <c r="G546" s="99"/>
      <c r="H546" s="99"/>
      <c r="I546" s="99"/>
      <c r="J546" s="99"/>
      <c r="K546" s="99"/>
      <c r="L546" s="99"/>
      <c r="M546" s="99"/>
      <c r="N546" s="99"/>
      <c r="O546" s="99"/>
      <c r="P546" s="99"/>
      <c r="Q546" s="99"/>
      <c r="R546" s="99"/>
      <c r="S546" s="99"/>
      <c r="T546" s="99"/>
    </row>
    <row r="547" spans="1:20" x14ac:dyDescent="0.2">
      <c r="A547" s="64"/>
      <c r="B547" s="101"/>
      <c r="C547" s="99"/>
      <c r="D547" s="99"/>
      <c r="E547" s="99"/>
      <c r="F547" s="99"/>
      <c r="G547" s="99"/>
      <c r="H547" s="99"/>
      <c r="I547" s="99"/>
      <c r="J547" s="99"/>
      <c r="K547" s="99"/>
      <c r="L547" s="99"/>
      <c r="M547" s="99"/>
      <c r="N547" s="99"/>
      <c r="O547" s="99"/>
      <c r="P547" s="99"/>
      <c r="Q547" s="99"/>
      <c r="R547" s="99"/>
      <c r="S547" s="99"/>
      <c r="T547" s="99"/>
    </row>
    <row r="548" spans="1:20" x14ac:dyDescent="0.2">
      <c r="A548" s="64"/>
      <c r="B548" s="101"/>
      <c r="C548" s="99"/>
      <c r="D548" s="99"/>
      <c r="E548" s="99"/>
      <c r="F548" s="99"/>
      <c r="G548" s="99"/>
      <c r="H548" s="99"/>
      <c r="I548" s="99"/>
      <c r="J548" s="99"/>
      <c r="K548" s="99"/>
      <c r="L548" s="99"/>
      <c r="M548" s="99"/>
      <c r="N548" s="99"/>
      <c r="O548" s="99"/>
      <c r="P548" s="99"/>
      <c r="Q548" s="99"/>
      <c r="R548" s="99"/>
      <c r="S548" s="99"/>
      <c r="T548" s="99"/>
    </row>
    <row r="549" spans="1:20" x14ac:dyDescent="0.2">
      <c r="A549" s="64"/>
      <c r="B549" s="101"/>
      <c r="C549" s="99"/>
      <c r="D549" s="99"/>
      <c r="E549" s="99"/>
      <c r="F549" s="99"/>
      <c r="G549" s="99"/>
      <c r="H549" s="99"/>
      <c r="I549" s="99"/>
      <c r="J549" s="99"/>
      <c r="K549" s="99"/>
      <c r="L549" s="99"/>
      <c r="M549" s="99"/>
      <c r="N549" s="99"/>
      <c r="O549" s="99"/>
      <c r="P549" s="99"/>
      <c r="Q549" s="99"/>
      <c r="R549" s="99"/>
      <c r="S549" s="99"/>
      <c r="T549" s="99"/>
    </row>
    <row r="550" spans="1:20" x14ac:dyDescent="0.2">
      <c r="A550" s="64"/>
      <c r="B550" s="101"/>
      <c r="C550" s="99"/>
      <c r="D550" s="99"/>
      <c r="E550" s="99"/>
      <c r="F550" s="99"/>
      <c r="G550" s="99"/>
      <c r="H550" s="99"/>
      <c r="I550" s="99"/>
      <c r="J550" s="99"/>
      <c r="K550" s="99"/>
      <c r="L550" s="99"/>
      <c r="M550" s="99"/>
      <c r="N550" s="99"/>
      <c r="O550" s="99"/>
      <c r="P550" s="99"/>
      <c r="Q550" s="99"/>
      <c r="R550" s="99"/>
      <c r="S550" s="99"/>
      <c r="T550" s="99"/>
    </row>
    <row r="551" spans="1:20" x14ac:dyDescent="0.2">
      <c r="A551" s="64"/>
      <c r="B551" s="101"/>
      <c r="C551" s="99"/>
      <c r="D551" s="99"/>
      <c r="E551" s="99"/>
      <c r="F551" s="99"/>
      <c r="G551" s="99"/>
      <c r="H551" s="99"/>
      <c r="I551" s="99"/>
      <c r="J551" s="99"/>
      <c r="K551" s="99"/>
      <c r="L551" s="99"/>
      <c r="M551" s="99"/>
      <c r="N551" s="99"/>
      <c r="O551" s="99"/>
      <c r="P551" s="99"/>
      <c r="Q551" s="99"/>
      <c r="R551" s="99"/>
      <c r="S551" s="99"/>
      <c r="T551" s="99"/>
    </row>
    <row r="552" spans="1:20" x14ac:dyDescent="0.2">
      <c r="A552" s="64"/>
      <c r="B552" s="101"/>
      <c r="C552" s="99"/>
      <c r="D552" s="99"/>
      <c r="E552" s="99"/>
      <c r="F552" s="99"/>
      <c r="G552" s="99"/>
      <c r="H552" s="99"/>
      <c r="I552" s="99"/>
      <c r="J552" s="99"/>
      <c r="K552" s="99"/>
      <c r="L552" s="99"/>
      <c r="M552" s="99"/>
      <c r="N552" s="99"/>
      <c r="O552" s="99"/>
      <c r="P552" s="99"/>
      <c r="Q552" s="99"/>
      <c r="R552" s="99"/>
      <c r="S552" s="99"/>
      <c r="T552" s="99"/>
    </row>
    <row r="553" spans="1:20" x14ac:dyDescent="0.2">
      <c r="A553" s="64"/>
      <c r="B553" s="101"/>
      <c r="C553" s="99"/>
      <c r="D553" s="99"/>
      <c r="E553" s="99"/>
      <c r="F553" s="99"/>
      <c r="G553" s="99"/>
      <c r="H553" s="99"/>
      <c r="I553" s="99"/>
      <c r="J553" s="99"/>
      <c r="K553" s="99"/>
      <c r="L553" s="99"/>
      <c r="M553" s="99"/>
      <c r="N553" s="99"/>
      <c r="O553" s="99"/>
      <c r="P553" s="99"/>
      <c r="Q553" s="99"/>
      <c r="R553" s="99"/>
      <c r="S553" s="99"/>
      <c r="T553" s="99"/>
    </row>
    <row r="554" spans="1:20" x14ac:dyDescent="0.2">
      <c r="A554" s="64"/>
      <c r="B554" s="101"/>
      <c r="C554" s="99"/>
      <c r="D554" s="99"/>
      <c r="E554" s="99"/>
      <c r="F554" s="99"/>
      <c r="G554" s="99"/>
      <c r="H554" s="99"/>
      <c r="I554" s="99"/>
      <c r="J554" s="99"/>
      <c r="K554" s="99"/>
      <c r="L554" s="99"/>
      <c r="M554" s="99"/>
      <c r="N554" s="99"/>
      <c r="O554" s="99"/>
      <c r="P554" s="99"/>
      <c r="Q554" s="99"/>
      <c r="R554" s="99"/>
      <c r="S554" s="99"/>
      <c r="T554" s="99"/>
    </row>
    <row r="555" spans="1:20" x14ac:dyDescent="0.2">
      <c r="A555" s="64"/>
      <c r="B555" s="101"/>
      <c r="C555" s="99"/>
      <c r="D555" s="99"/>
      <c r="E555" s="99"/>
      <c r="F555" s="99"/>
      <c r="G555" s="99"/>
      <c r="H555" s="99"/>
      <c r="I555" s="99"/>
      <c r="J555" s="99"/>
      <c r="K555" s="99"/>
      <c r="L555" s="99"/>
      <c r="M555" s="99"/>
      <c r="N555" s="99"/>
      <c r="O555" s="99"/>
      <c r="P555" s="99"/>
      <c r="Q555" s="99"/>
      <c r="R555" s="99"/>
      <c r="S555" s="99"/>
      <c r="T555" s="99"/>
    </row>
    <row r="556" spans="1:20" x14ac:dyDescent="0.2">
      <c r="A556" s="64"/>
      <c r="B556" s="101"/>
      <c r="C556" s="99"/>
      <c r="D556" s="99"/>
      <c r="E556" s="99"/>
      <c r="F556" s="99"/>
      <c r="G556" s="99"/>
      <c r="H556" s="99"/>
      <c r="I556" s="99"/>
      <c r="J556" s="99"/>
      <c r="K556" s="99"/>
      <c r="L556" s="99"/>
      <c r="M556" s="99"/>
      <c r="N556" s="99"/>
      <c r="O556" s="99"/>
      <c r="P556" s="99"/>
      <c r="Q556" s="99"/>
      <c r="R556" s="99"/>
      <c r="S556" s="99"/>
      <c r="T556" s="99"/>
    </row>
    <row r="557" spans="1:20" x14ac:dyDescent="0.2">
      <c r="A557" s="64"/>
      <c r="B557" s="101"/>
      <c r="C557" s="99"/>
      <c r="D557" s="99"/>
      <c r="E557" s="99"/>
      <c r="F557" s="99"/>
      <c r="G557" s="99"/>
      <c r="H557" s="99"/>
      <c r="I557" s="99"/>
      <c r="J557" s="99"/>
      <c r="K557" s="99"/>
      <c r="L557" s="99"/>
      <c r="M557" s="99"/>
      <c r="N557" s="99"/>
      <c r="O557" s="99"/>
      <c r="P557" s="99"/>
      <c r="Q557" s="99"/>
      <c r="R557" s="99"/>
      <c r="S557" s="99"/>
      <c r="T557" s="99"/>
    </row>
    <row r="558" spans="1:20" x14ac:dyDescent="0.2">
      <c r="A558" s="64"/>
      <c r="B558" s="101"/>
      <c r="C558" s="99"/>
      <c r="D558" s="99"/>
      <c r="E558" s="99"/>
      <c r="F558" s="99"/>
      <c r="G558" s="99"/>
      <c r="H558" s="99"/>
      <c r="I558" s="99"/>
      <c r="J558" s="99"/>
      <c r="K558" s="99"/>
      <c r="L558" s="99"/>
      <c r="M558" s="99"/>
      <c r="N558" s="99"/>
      <c r="O558" s="99"/>
      <c r="P558" s="99"/>
      <c r="Q558" s="99"/>
      <c r="R558" s="99"/>
      <c r="S558" s="99"/>
      <c r="T558" s="99"/>
    </row>
    <row r="559" spans="1:20" x14ac:dyDescent="0.2">
      <c r="A559" s="64"/>
      <c r="B559" s="101"/>
      <c r="C559" s="99"/>
      <c r="D559" s="99"/>
      <c r="E559" s="99"/>
      <c r="F559" s="99"/>
      <c r="G559" s="99"/>
      <c r="H559" s="99"/>
      <c r="I559" s="99"/>
      <c r="J559" s="99"/>
      <c r="K559" s="99"/>
      <c r="L559" s="99"/>
      <c r="M559" s="99"/>
      <c r="N559" s="99"/>
      <c r="O559" s="99"/>
      <c r="P559" s="99"/>
      <c r="Q559" s="99"/>
      <c r="R559" s="99"/>
      <c r="S559" s="99"/>
      <c r="T559" s="99"/>
    </row>
    <row r="560" spans="1:20" x14ac:dyDescent="0.2">
      <c r="A560" s="64"/>
      <c r="B560" s="101"/>
      <c r="C560" s="99"/>
      <c r="D560" s="99"/>
      <c r="E560" s="99"/>
      <c r="F560" s="99"/>
      <c r="G560" s="99"/>
      <c r="H560" s="99"/>
      <c r="I560" s="99"/>
      <c r="J560" s="99"/>
      <c r="K560" s="99"/>
      <c r="L560" s="99"/>
      <c r="M560" s="99"/>
      <c r="N560" s="99"/>
      <c r="O560" s="99"/>
      <c r="P560" s="99"/>
      <c r="Q560" s="99"/>
      <c r="R560" s="99"/>
      <c r="S560" s="99"/>
      <c r="T560" s="99"/>
    </row>
    <row r="561" spans="1:20" x14ac:dyDescent="0.2">
      <c r="A561" s="64"/>
      <c r="B561" s="101"/>
      <c r="C561" s="99"/>
      <c r="D561" s="99"/>
      <c r="E561" s="99"/>
      <c r="F561" s="99"/>
      <c r="G561" s="99"/>
      <c r="H561" s="99"/>
      <c r="I561" s="99"/>
      <c r="J561" s="99"/>
      <c r="K561" s="99"/>
      <c r="L561" s="99"/>
      <c r="M561" s="99"/>
      <c r="N561" s="99"/>
      <c r="O561" s="99"/>
      <c r="P561" s="99"/>
      <c r="Q561" s="99"/>
      <c r="R561" s="99"/>
      <c r="S561" s="99"/>
      <c r="T561" s="99"/>
    </row>
    <row r="562" spans="1:20" x14ac:dyDescent="0.2">
      <c r="A562" s="64"/>
      <c r="B562" s="101"/>
      <c r="C562" s="99"/>
      <c r="D562" s="99"/>
      <c r="E562" s="99"/>
      <c r="F562" s="99"/>
      <c r="G562" s="99"/>
      <c r="H562" s="99"/>
      <c r="I562" s="99"/>
      <c r="J562" s="99"/>
      <c r="K562" s="99"/>
      <c r="L562" s="99"/>
      <c r="M562" s="99"/>
      <c r="N562" s="99"/>
      <c r="O562" s="99"/>
      <c r="P562" s="99"/>
      <c r="Q562" s="99"/>
      <c r="R562" s="99"/>
      <c r="S562" s="99"/>
      <c r="T562" s="99"/>
    </row>
    <row r="563" spans="1:20" x14ac:dyDescent="0.2">
      <c r="A563" s="64"/>
      <c r="B563" s="101"/>
      <c r="C563" s="99"/>
      <c r="D563" s="99"/>
      <c r="E563" s="99"/>
      <c r="F563" s="99"/>
      <c r="G563" s="99"/>
      <c r="H563" s="99"/>
      <c r="I563" s="99"/>
      <c r="J563" s="99"/>
      <c r="K563" s="99"/>
      <c r="L563" s="99"/>
      <c r="M563" s="99"/>
      <c r="N563" s="99"/>
      <c r="O563" s="99"/>
      <c r="P563" s="99"/>
      <c r="Q563" s="99"/>
      <c r="R563" s="99"/>
      <c r="S563" s="99"/>
      <c r="T563" s="99"/>
    </row>
    <row r="564" spans="1:20" x14ac:dyDescent="0.2">
      <c r="A564" s="64"/>
      <c r="B564" s="101"/>
      <c r="C564" s="99"/>
      <c r="D564" s="99"/>
      <c r="E564" s="99"/>
      <c r="F564" s="99"/>
      <c r="G564" s="99"/>
      <c r="H564" s="99"/>
      <c r="I564" s="99"/>
      <c r="J564" s="99"/>
      <c r="K564" s="99"/>
      <c r="L564" s="99"/>
      <c r="M564" s="99"/>
      <c r="N564" s="99"/>
      <c r="O564" s="99"/>
      <c r="P564" s="99"/>
      <c r="Q564" s="99"/>
      <c r="R564" s="99"/>
      <c r="S564" s="99"/>
      <c r="T564" s="99"/>
    </row>
    <row r="565" spans="1:20" x14ac:dyDescent="0.2">
      <c r="A565" s="64"/>
      <c r="B565" s="101"/>
      <c r="C565" s="99"/>
      <c r="D565" s="99"/>
      <c r="E565" s="99"/>
      <c r="F565" s="99"/>
      <c r="G565" s="99"/>
      <c r="H565" s="99"/>
      <c r="I565" s="99"/>
      <c r="J565" s="99"/>
      <c r="K565" s="99"/>
      <c r="L565" s="99"/>
      <c r="M565" s="99"/>
      <c r="N565" s="99"/>
      <c r="O565" s="99"/>
      <c r="P565" s="99"/>
      <c r="Q565" s="99"/>
      <c r="R565" s="99"/>
      <c r="S565" s="99"/>
      <c r="T565" s="99"/>
    </row>
    <row r="566" spans="1:20" x14ac:dyDescent="0.2">
      <c r="A566" s="64"/>
      <c r="B566" s="101"/>
      <c r="C566" s="99"/>
      <c r="D566" s="99"/>
      <c r="E566" s="99"/>
      <c r="F566" s="99"/>
      <c r="G566" s="99"/>
      <c r="H566" s="99"/>
      <c r="I566" s="99"/>
      <c r="J566" s="99"/>
      <c r="K566" s="99"/>
      <c r="L566" s="99"/>
      <c r="M566" s="99"/>
      <c r="N566" s="99"/>
      <c r="O566" s="99"/>
      <c r="P566" s="99"/>
      <c r="Q566" s="99"/>
      <c r="R566" s="99"/>
      <c r="S566" s="99"/>
      <c r="T566" s="99"/>
    </row>
    <row r="567" spans="1:20" x14ac:dyDescent="0.2">
      <c r="A567" s="64"/>
      <c r="B567" s="101"/>
      <c r="C567" s="99"/>
      <c r="D567" s="99"/>
      <c r="E567" s="99"/>
      <c r="F567" s="99"/>
      <c r="G567" s="99"/>
      <c r="H567" s="99"/>
      <c r="I567" s="99"/>
      <c r="J567" s="99"/>
      <c r="K567" s="99"/>
      <c r="L567" s="99"/>
      <c r="M567" s="99"/>
      <c r="N567" s="99"/>
      <c r="O567" s="99"/>
      <c r="P567" s="99"/>
      <c r="Q567" s="99"/>
      <c r="R567" s="99"/>
      <c r="S567" s="99"/>
      <c r="T567" s="99"/>
    </row>
    <row r="568" spans="1:20" x14ac:dyDescent="0.2">
      <c r="A568" s="64"/>
      <c r="B568" s="101"/>
      <c r="C568" s="99"/>
      <c r="D568" s="99"/>
      <c r="E568" s="99"/>
      <c r="F568" s="99"/>
      <c r="G568" s="99"/>
      <c r="H568" s="99"/>
      <c r="I568" s="99"/>
      <c r="J568" s="99"/>
      <c r="K568" s="99"/>
      <c r="L568" s="99"/>
      <c r="M568" s="99"/>
      <c r="N568" s="99"/>
      <c r="O568" s="99"/>
      <c r="P568" s="99"/>
      <c r="Q568" s="99"/>
      <c r="R568" s="99"/>
      <c r="S568" s="99"/>
      <c r="T568" s="99"/>
    </row>
    <row r="569" spans="1:20" x14ac:dyDescent="0.2">
      <c r="A569" s="64"/>
      <c r="B569" s="101"/>
      <c r="C569" s="99"/>
      <c r="D569" s="99"/>
      <c r="E569" s="99"/>
      <c r="F569" s="99"/>
      <c r="G569" s="99"/>
      <c r="H569" s="99"/>
      <c r="I569" s="99"/>
      <c r="J569" s="99"/>
      <c r="K569" s="99"/>
      <c r="L569" s="99"/>
      <c r="M569" s="99"/>
      <c r="N569" s="99"/>
      <c r="O569" s="99"/>
      <c r="P569" s="99"/>
      <c r="Q569" s="99"/>
      <c r="R569" s="99"/>
      <c r="S569" s="99"/>
      <c r="T569" s="99"/>
    </row>
    <row r="570" spans="1:20" x14ac:dyDescent="0.2">
      <c r="A570" s="64"/>
      <c r="B570" s="101"/>
      <c r="C570" s="99"/>
      <c r="D570" s="99"/>
      <c r="E570" s="99"/>
      <c r="F570" s="99"/>
      <c r="G570" s="99"/>
      <c r="H570" s="99"/>
      <c r="I570" s="99"/>
      <c r="J570" s="99"/>
      <c r="K570" s="99"/>
      <c r="L570" s="99"/>
      <c r="M570" s="99"/>
      <c r="N570" s="99"/>
      <c r="O570" s="99"/>
      <c r="P570" s="99"/>
      <c r="Q570" s="99"/>
      <c r="R570" s="99"/>
      <c r="S570" s="99"/>
      <c r="T570" s="99"/>
    </row>
    <row r="571" spans="1:20" x14ac:dyDescent="0.2">
      <c r="A571" s="64"/>
      <c r="B571" s="101"/>
      <c r="C571" s="99"/>
      <c r="D571" s="99"/>
      <c r="E571" s="99"/>
      <c r="F571" s="99"/>
      <c r="G571" s="99"/>
      <c r="H571" s="99"/>
      <c r="I571" s="99"/>
      <c r="J571" s="99"/>
      <c r="K571" s="99"/>
      <c r="L571" s="99"/>
      <c r="M571" s="99"/>
      <c r="N571" s="99"/>
      <c r="O571" s="99"/>
      <c r="P571" s="99"/>
      <c r="Q571" s="99"/>
      <c r="R571" s="99"/>
      <c r="S571" s="99"/>
      <c r="T571" s="99"/>
    </row>
    <row r="572" spans="1:20" x14ac:dyDescent="0.2">
      <c r="A572" s="64"/>
      <c r="B572" s="101"/>
      <c r="C572" s="99"/>
      <c r="D572" s="99"/>
      <c r="E572" s="99"/>
      <c r="F572" s="99"/>
      <c r="G572" s="99"/>
      <c r="H572" s="99"/>
      <c r="I572" s="99"/>
      <c r="J572" s="99"/>
      <c r="K572" s="99"/>
      <c r="L572" s="99"/>
      <c r="M572" s="99"/>
      <c r="N572" s="99"/>
      <c r="O572" s="99"/>
      <c r="P572" s="99"/>
      <c r="Q572" s="99"/>
      <c r="R572" s="99"/>
      <c r="S572" s="99"/>
      <c r="T572" s="99"/>
    </row>
    <row r="573" spans="1:20" x14ac:dyDescent="0.2">
      <c r="A573" s="64"/>
      <c r="B573" s="101"/>
      <c r="C573" s="99"/>
      <c r="D573" s="99"/>
      <c r="E573" s="99"/>
      <c r="F573" s="99"/>
      <c r="G573" s="99"/>
      <c r="H573" s="99"/>
      <c r="I573" s="99"/>
      <c r="J573" s="99"/>
      <c r="K573" s="99"/>
      <c r="L573" s="99"/>
      <c r="M573" s="99"/>
      <c r="N573" s="99"/>
      <c r="O573" s="99"/>
      <c r="P573" s="99"/>
      <c r="Q573" s="99"/>
      <c r="R573" s="99"/>
      <c r="S573" s="99"/>
      <c r="T573" s="99"/>
    </row>
    <row r="574" spans="1:20" x14ac:dyDescent="0.2">
      <c r="A574" s="64"/>
      <c r="B574" s="101"/>
      <c r="C574" s="99"/>
      <c r="D574" s="99"/>
      <c r="E574" s="99"/>
      <c r="F574" s="99"/>
      <c r="G574" s="99"/>
      <c r="H574" s="99"/>
      <c r="I574" s="99"/>
      <c r="J574" s="99"/>
      <c r="K574" s="99"/>
      <c r="L574" s="99"/>
      <c r="M574" s="99"/>
      <c r="N574" s="99"/>
      <c r="O574" s="99"/>
      <c r="P574" s="99"/>
      <c r="Q574" s="99"/>
      <c r="R574" s="99"/>
      <c r="S574" s="99"/>
      <c r="T574" s="99"/>
    </row>
    <row r="575" spans="1:20" x14ac:dyDescent="0.2">
      <c r="A575" s="64"/>
      <c r="B575" s="101"/>
      <c r="C575" s="99"/>
      <c r="D575" s="99"/>
      <c r="E575" s="99"/>
      <c r="F575" s="99"/>
      <c r="G575" s="99"/>
      <c r="H575" s="99"/>
      <c r="I575" s="99"/>
      <c r="J575" s="99"/>
      <c r="K575" s="99"/>
      <c r="L575" s="99"/>
      <c r="M575" s="99"/>
      <c r="N575" s="99"/>
      <c r="O575" s="99"/>
      <c r="P575" s="99"/>
      <c r="Q575" s="99"/>
      <c r="R575" s="99"/>
      <c r="S575" s="99"/>
      <c r="T575" s="99"/>
    </row>
    <row r="576" spans="1:20" x14ac:dyDescent="0.2">
      <c r="A576" s="64"/>
      <c r="B576" s="101"/>
      <c r="C576" s="99"/>
      <c r="D576" s="99"/>
      <c r="E576" s="99"/>
      <c r="F576" s="99"/>
      <c r="G576" s="99"/>
      <c r="H576" s="99"/>
      <c r="I576" s="99"/>
      <c r="J576" s="99"/>
      <c r="K576" s="99"/>
      <c r="L576" s="99"/>
      <c r="M576" s="99"/>
      <c r="N576" s="99"/>
      <c r="O576" s="99"/>
      <c r="P576" s="99"/>
      <c r="Q576" s="99"/>
      <c r="R576" s="99"/>
      <c r="S576" s="99"/>
      <c r="T576" s="99"/>
    </row>
    <row r="577" spans="1:20" x14ac:dyDescent="0.2">
      <c r="A577" s="64"/>
      <c r="B577" s="101"/>
      <c r="C577" s="99"/>
      <c r="D577" s="99"/>
      <c r="E577" s="99"/>
      <c r="F577" s="99"/>
      <c r="G577" s="99"/>
      <c r="H577" s="99"/>
      <c r="I577" s="99"/>
      <c r="J577" s="99"/>
      <c r="K577" s="99"/>
      <c r="L577" s="99"/>
      <c r="M577" s="99"/>
      <c r="N577" s="99"/>
      <c r="O577" s="99"/>
      <c r="P577" s="99"/>
      <c r="Q577" s="99"/>
      <c r="R577" s="99"/>
      <c r="S577" s="99"/>
      <c r="T577" s="99"/>
    </row>
    <row r="578" spans="1:20" x14ac:dyDescent="0.2">
      <c r="A578" s="64"/>
      <c r="B578" s="101"/>
      <c r="C578" s="99"/>
      <c r="D578" s="99"/>
      <c r="E578" s="99"/>
      <c r="F578" s="99"/>
      <c r="G578" s="99"/>
      <c r="H578" s="99"/>
      <c r="I578" s="99"/>
      <c r="J578" s="99"/>
      <c r="K578" s="99"/>
      <c r="L578" s="99"/>
      <c r="M578" s="99"/>
      <c r="N578" s="99"/>
      <c r="O578" s="99"/>
      <c r="P578" s="99"/>
      <c r="Q578" s="99"/>
      <c r="R578" s="99"/>
      <c r="S578" s="99"/>
      <c r="T578" s="99"/>
    </row>
    <row r="579" spans="1:20" x14ac:dyDescent="0.2">
      <c r="A579" s="64"/>
      <c r="B579" s="101"/>
      <c r="C579" s="99"/>
      <c r="D579" s="99"/>
      <c r="E579" s="99"/>
      <c r="F579" s="99"/>
      <c r="G579" s="99"/>
      <c r="H579" s="99"/>
      <c r="I579" s="99"/>
      <c r="J579" s="99"/>
      <c r="K579" s="99"/>
      <c r="L579" s="99"/>
      <c r="M579" s="99"/>
      <c r="N579" s="99"/>
      <c r="O579" s="99"/>
      <c r="P579" s="99"/>
      <c r="Q579" s="99"/>
      <c r="R579" s="99"/>
      <c r="S579" s="99"/>
      <c r="T579" s="99"/>
    </row>
    <row r="580" spans="1:20" x14ac:dyDescent="0.2">
      <c r="A580" s="64"/>
      <c r="B580" s="101"/>
      <c r="C580" s="99"/>
      <c r="D580" s="99"/>
      <c r="E580" s="99"/>
      <c r="F580" s="99"/>
      <c r="G580" s="99"/>
      <c r="H580" s="99"/>
      <c r="I580" s="99"/>
      <c r="J580" s="99"/>
      <c r="K580" s="99"/>
      <c r="L580" s="99"/>
      <c r="M580" s="99"/>
      <c r="N580" s="99"/>
      <c r="O580" s="99"/>
      <c r="P580" s="99"/>
      <c r="Q580" s="99"/>
      <c r="R580" s="99"/>
      <c r="S580" s="99"/>
      <c r="T580" s="99"/>
    </row>
    <row r="581" spans="1:20" x14ac:dyDescent="0.2">
      <c r="A581" s="64"/>
      <c r="B581" s="101"/>
      <c r="C581" s="99"/>
      <c r="D581" s="99"/>
      <c r="E581" s="99"/>
      <c r="F581" s="99"/>
      <c r="G581" s="99"/>
      <c r="H581" s="99"/>
      <c r="I581" s="99"/>
      <c r="J581" s="99"/>
      <c r="K581" s="99"/>
      <c r="L581" s="99"/>
      <c r="M581" s="99"/>
      <c r="N581" s="99"/>
      <c r="O581" s="99"/>
      <c r="P581" s="99"/>
      <c r="Q581" s="99"/>
      <c r="R581" s="99"/>
      <c r="S581" s="99"/>
      <c r="T581" s="99"/>
    </row>
    <row r="582" spans="1:20" x14ac:dyDescent="0.2">
      <c r="A582" s="64"/>
      <c r="B582" s="101"/>
      <c r="C582" s="99"/>
      <c r="D582" s="99"/>
      <c r="E582" s="99"/>
      <c r="F582" s="99"/>
      <c r="G582" s="99"/>
      <c r="H582" s="99"/>
      <c r="I582" s="99"/>
      <c r="J582" s="99"/>
      <c r="K582" s="99"/>
      <c r="L582" s="99"/>
      <c r="M582" s="99"/>
      <c r="N582" s="99"/>
      <c r="O582" s="99"/>
      <c r="P582" s="99"/>
      <c r="Q582" s="99"/>
      <c r="R582" s="99"/>
      <c r="S582" s="99"/>
      <c r="T582" s="99"/>
    </row>
    <row r="583" spans="1:20" x14ac:dyDescent="0.2">
      <c r="A583" s="64"/>
      <c r="B583" s="101"/>
      <c r="C583" s="99"/>
      <c r="D583" s="99"/>
      <c r="E583" s="99"/>
      <c r="F583" s="99"/>
      <c r="G583" s="99"/>
      <c r="H583" s="99"/>
      <c r="I583" s="99"/>
      <c r="J583" s="99"/>
      <c r="K583" s="99"/>
      <c r="L583" s="99"/>
      <c r="M583" s="99"/>
      <c r="N583" s="99"/>
      <c r="O583" s="99"/>
      <c r="P583" s="99"/>
      <c r="Q583" s="99"/>
      <c r="R583" s="99"/>
      <c r="S583" s="99"/>
      <c r="T583" s="99"/>
    </row>
    <row r="584" spans="1:20" x14ac:dyDescent="0.2">
      <c r="A584" s="64"/>
      <c r="B584" s="101"/>
      <c r="C584" s="99"/>
      <c r="D584" s="99"/>
      <c r="E584" s="99"/>
      <c r="F584" s="99"/>
      <c r="G584" s="99"/>
      <c r="H584" s="99"/>
      <c r="I584" s="99"/>
      <c r="J584" s="99"/>
      <c r="K584" s="99"/>
      <c r="L584" s="99"/>
      <c r="M584" s="99"/>
      <c r="N584" s="99"/>
      <c r="O584" s="99"/>
      <c r="P584" s="99"/>
      <c r="Q584" s="99"/>
      <c r="R584" s="99"/>
      <c r="S584" s="99"/>
      <c r="T584" s="99"/>
    </row>
    <row r="585" spans="1:20" x14ac:dyDescent="0.2">
      <c r="A585" s="64"/>
      <c r="B585" s="101"/>
      <c r="C585" s="99"/>
      <c r="D585" s="99"/>
      <c r="E585" s="99"/>
      <c r="F585" s="99"/>
      <c r="G585" s="99"/>
      <c r="H585" s="99"/>
      <c r="I585" s="99"/>
      <c r="J585" s="99"/>
      <c r="K585" s="99"/>
      <c r="L585" s="99"/>
      <c r="M585" s="99"/>
      <c r="N585" s="99"/>
      <c r="O585" s="99"/>
      <c r="P585" s="99"/>
      <c r="Q585" s="99"/>
      <c r="R585" s="99"/>
      <c r="S585" s="99"/>
      <c r="T585" s="99"/>
    </row>
    <row r="586" spans="1:20" x14ac:dyDescent="0.2">
      <c r="A586" s="64"/>
      <c r="B586" s="101"/>
      <c r="C586" s="99"/>
      <c r="D586" s="99"/>
      <c r="E586" s="99"/>
      <c r="F586" s="99"/>
      <c r="G586" s="99"/>
      <c r="H586" s="99"/>
      <c r="I586" s="99"/>
      <c r="J586" s="99"/>
      <c r="K586" s="99"/>
      <c r="L586" s="99"/>
      <c r="M586" s="99"/>
      <c r="N586" s="99"/>
      <c r="O586" s="99"/>
      <c r="P586" s="99"/>
      <c r="Q586" s="99"/>
      <c r="R586" s="99"/>
      <c r="S586" s="99"/>
      <c r="T586" s="99"/>
    </row>
    <row r="587" spans="1:20" x14ac:dyDescent="0.2">
      <c r="A587" s="64"/>
      <c r="B587" s="101"/>
      <c r="C587" s="99"/>
      <c r="D587" s="99"/>
      <c r="E587" s="99"/>
      <c r="F587" s="99"/>
      <c r="G587" s="99"/>
      <c r="H587" s="99"/>
      <c r="I587" s="99"/>
      <c r="J587" s="99"/>
      <c r="K587" s="99"/>
      <c r="L587" s="99"/>
      <c r="M587" s="99"/>
      <c r="N587" s="99"/>
      <c r="O587" s="99"/>
      <c r="P587" s="99"/>
      <c r="Q587" s="99"/>
      <c r="R587" s="99"/>
      <c r="S587" s="99"/>
      <c r="T587" s="99"/>
    </row>
    <row r="588" spans="1:20" x14ac:dyDescent="0.2">
      <c r="A588" s="64"/>
      <c r="B588" s="101"/>
      <c r="C588" s="99"/>
      <c r="D588" s="99"/>
      <c r="E588" s="99"/>
      <c r="F588" s="99"/>
      <c r="G588" s="99"/>
      <c r="H588" s="99"/>
      <c r="I588" s="99"/>
      <c r="J588" s="99"/>
      <c r="K588" s="99"/>
      <c r="L588" s="99"/>
      <c r="M588" s="99"/>
      <c r="N588" s="99"/>
      <c r="O588" s="99"/>
      <c r="P588" s="99"/>
      <c r="Q588" s="99"/>
      <c r="R588" s="99"/>
      <c r="S588" s="99"/>
      <c r="T588" s="99"/>
    </row>
    <row r="589" spans="1:20" x14ac:dyDescent="0.2">
      <c r="A589" s="64"/>
      <c r="B589" s="101"/>
      <c r="C589" s="99"/>
      <c r="D589" s="99"/>
      <c r="E589" s="99"/>
      <c r="F589" s="99"/>
      <c r="G589" s="99"/>
      <c r="H589" s="99"/>
      <c r="I589" s="99"/>
      <c r="J589" s="99"/>
      <c r="K589" s="99"/>
      <c r="L589" s="99"/>
      <c r="M589" s="99"/>
      <c r="N589" s="99"/>
      <c r="O589" s="99"/>
      <c r="P589" s="99"/>
      <c r="Q589" s="99"/>
      <c r="R589" s="99"/>
      <c r="S589" s="99"/>
      <c r="T589" s="99"/>
    </row>
    <row r="590" spans="1:20" x14ac:dyDescent="0.2">
      <c r="A590" s="64"/>
      <c r="B590" s="101"/>
      <c r="C590" s="99"/>
      <c r="D590" s="99"/>
      <c r="E590" s="99"/>
      <c r="F590" s="99"/>
      <c r="G590" s="99"/>
      <c r="H590" s="99"/>
      <c r="I590" s="99"/>
      <c r="J590" s="99"/>
      <c r="K590" s="99"/>
      <c r="L590" s="99"/>
      <c r="M590" s="99"/>
      <c r="N590" s="99"/>
      <c r="O590" s="99"/>
      <c r="P590" s="99"/>
      <c r="Q590" s="99"/>
      <c r="R590" s="99"/>
      <c r="S590" s="99"/>
      <c r="T590" s="99"/>
    </row>
    <row r="591" spans="1:20" x14ac:dyDescent="0.2">
      <c r="A591" s="64"/>
      <c r="B591" s="101"/>
      <c r="C591" s="99"/>
      <c r="D591" s="99"/>
      <c r="E591" s="99"/>
      <c r="F591" s="99"/>
      <c r="G591" s="99"/>
      <c r="H591" s="99"/>
      <c r="I591" s="99"/>
      <c r="J591" s="99"/>
      <c r="K591" s="99"/>
      <c r="L591" s="99"/>
      <c r="M591" s="99"/>
      <c r="N591" s="99"/>
      <c r="O591" s="99"/>
      <c r="P591" s="99"/>
      <c r="Q591" s="99"/>
      <c r="R591" s="99"/>
      <c r="S591" s="99"/>
      <c r="T591" s="99"/>
    </row>
    <row r="592" spans="1:20" x14ac:dyDescent="0.2">
      <c r="A592" s="64"/>
      <c r="B592" s="101"/>
      <c r="C592" s="99"/>
      <c r="D592" s="99"/>
      <c r="E592" s="99"/>
      <c r="F592" s="99"/>
      <c r="G592" s="99"/>
      <c r="H592" s="99"/>
      <c r="I592" s="99"/>
      <c r="J592" s="99"/>
      <c r="K592" s="99"/>
      <c r="L592" s="99"/>
      <c r="M592" s="99"/>
      <c r="N592" s="99"/>
      <c r="O592" s="99"/>
      <c r="P592" s="99"/>
      <c r="Q592" s="99"/>
      <c r="R592" s="99"/>
      <c r="S592" s="99"/>
      <c r="T592" s="99"/>
    </row>
    <row r="593" spans="1:20" x14ac:dyDescent="0.2">
      <c r="A593" s="64"/>
      <c r="B593" s="101"/>
      <c r="C593" s="99"/>
      <c r="D593" s="99"/>
      <c r="E593" s="99"/>
      <c r="F593" s="99"/>
      <c r="G593" s="99"/>
      <c r="H593" s="99"/>
      <c r="I593" s="99"/>
      <c r="J593" s="99"/>
      <c r="K593" s="99"/>
      <c r="L593" s="99"/>
      <c r="M593" s="99"/>
      <c r="N593" s="99"/>
      <c r="O593" s="99"/>
      <c r="P593" s="99"/>
      <c r="Q593" s="99"/>
      <c r="R593" s="99"/>
      <c r="S593" s="99"/>
      <c r="T593" s="99"/>
    </row>
    <row r="594" spans="1:20" x14ac:dyDescent="0.2">
      <c r="A594" s="64"/>
      <c r="B594" s="101"/>
      <c r="C594" s="99"/>
      <c r="D594" s="99"/>
      <c r="E594" s="99"/>
      <c r="F594" s="99"/>
      <c r="G594" s="99"/>
      <c r="H594" s="99"/>
      <c r="I594" s="99"/>
      <c r="J594" s="99"/>
      <c r="K594" s="99"/>
      <c r="L594" s="99"/>
      <c r="M594" s="99"/>
      <c r="N594" s="99"/>
      <c r="O594" s="99"/>
      <c r="P594" s="99"/>
      <c r="Q594" s="99"/>
      <c r="R594" s="99"/>
      <c r="S594" s="99"/>
      <c r="T594" s="99"/>
    </row>
    <row r="595" spans="1:20" x14ac:dyDescent="0.2">
      <c r="A595" s="64"/>
      <c r="B595" s="101"/>
      <c r="C595" s="99"/>
      <c r="D595" s="99"/>
      <c r="E595" s="99"/>
      <c r="F595" s="99"/>
      <c r="G595" s="99"/>
      <c r="H595" s="99"/>
      <c r="I595" s="99"/>
      <c r="J595" s="99"/>
      <c r="K595" s="99"/>
      <c r="L595" s="99"/>
      <c r="M595" s="99"/>
      <c r="N595" s="99"/>
      <c r="O595" s="99"/>
      <c r="P595" s="99"/>
      <c r="Q595" s="99"/>
      <c r="R595" s="99"/>
      <c r="S595" s="99"/>
      <c r="T595" s="99"/>
    </row>
    <row r="596" spans="1:20" x14ac:dyDescent="0.2">
      <c r="A596" s="64"/>
      <c r="B596" s="101"/>
      <c r="C596" s="99"/>
      <c r="D596" s="99"/>
      <c r="E596" s="99"/>
      <c r="F596" s="99"/>
      <c r="G596" s="99"/>
      <c r="H596" s="99"/>
      <c r="I596" s="99"/>
      <c r="J596" s="99"/>
      <c r="K596" s="99"/>
      <c r="L596" s="99"/>
      <c r="M596" s="99"/>
      <c r="N596" s="99"/>
      <c r="O596" s="99"/>
      <c r="P596" s="99"/>
      <c r="Q596" s="99"/>
      <c r="R596" s="99"/>
      <c r="S596" s="99"/>
      <c r="T596" s="99"/>
    </row>
    <row r="597" spans="1:20" x14ac:dyDescent="0.2">
      <c r="A597" s="64"/>
      <c r="B597" s="101"/>
      <c r="C597" s="99"/>
      <c r="D597" s="99"/>
      <c r="E597" s="99"/>
      <c r="F597" s="99"/>
      <c r="G597" s="99"/>
      <c r="H597" s="99"/>
      <c r="I597" s="99"/>
      <c r="J597" s="99"/>
      <c r="K597" s="99"/>
      <c r="L597" s="99"/>
      <c r="M597" s="99"/>
      <c r="N597" s="99"/>
      <c r="O597" s="99"/>
      <c r="P597" s="99"/>
      <c r="Q597" s="99"/>
      <c r="R597" s="99"/>
      <c r="S597" s="99"/>
      <c r="T597" s="99"/>
    </row>
    <row r="598" spans="1:20" x14ac:dyDescent="0.2">
      <c r="A598" s="64"/>
      <c r="B598" s="101"/>
      <c r="C598" s="99"/>
      <c r="D598" s="99"/>
      <c r="E598" s="99"/>
      <c r="F598" s="99"/>
      <c r="G598" s="99"/>
      <c r="H598" s="99"/>
      <c r="I598" s="99"/>
      <c r="J598" s="99"/>
      <c r="K598" s="99"/>
      <c r="L598" s="99"/>
      <c r="M598" s="99"/>
      <c r="N598" s="99"/>
      <c r="O598" s="99"/>
      <c r="P598" s="99"/>
      <c r="Q598" s="99"/>
      <c r="R598" s="99"/>
      <c r="S598" s="99"/>
      <c r="T598" s="99"/>
    </row>
    <row r="599" spans="1:20" x14ac:dyDescent="0.2">
      <c r="A599" s="64"/>
      <c r="B599" s="101"/>
      <c r="C599" s="99"/>
      <c r="D599" s="99"/>
      <c r="E599" s="99"/>
      <c r="F599" s="99"/>
      <c r="G599" s="99"/>
      <c r="H599" s="99"/>
      <c r="I599" s="99"/>
      <c r="J599" s="99"/>
      <c r="K599" s="99"/>
      <c r="L599" s="99"/>
      <c r="M599" s="99"/>
      <c r="N599" s="99"/>
      <c r="O599" s="99"/>
      <c r="P599" s="99"/>
      <c r="Q599" s="99"/>
      <c r="R599" s="99"/>
      <c r="S599" s="99"/>
      <c r="T599" s="99"/>
    </row>
    <row r="600" spans="1:20" x14ac:dyDescent="0.2">
      <c r="A600" s="64"/>
      <c r="B600" s="101"/>
      <c r="C600" s="99"/>
      <c r="D600" s="99"/>
      <c r="E600" s="99"/>
      <c r="F600" s="99"/>
      <c r="G600" s="99"/>
      <c r="H600" s="99"/>
      <c r="I600" s="99"/>
      <c r="J600" s="99"/>
      <c r="K600" s="99"/>
      <c r="L600" s="99"/>
      <c r="M600" s="99"/>
      <c r="N600" s="99"/>
      <c r="O600" s="99"/>
      <c r="P600" s="99"/>
      <c r="Q600" s="99"/>
      <c r="R600" s="99"/>
      <c r="S600" s="99"/>
      <c r="T600" s="99"/>
    </row>
    <row r="601" spans="1:20" x14ac:dyDescent="0.2">
      <c r="A601" s="64"/>
      <c r="B601" s="101"/>
      <c r="C601" s="99"/>
      <c r="D601" s="99"/>
      <c r="E601" s="99"/>
      <c r="F601" s="99"/>
      <c r="G601" s="99"/>
      <c r="H601" s="99"/>
      <c r="I601" s="99"/>
      <c r="J601" s="99"/>
      <c r="K601" s="99"/>
      <c r="L601" s="99"/>
      <c r="M601" s="99"/>
      <c r="N601" s="99"/>
      <c r="O601" s="99"/>
      <c r="P601" s="99"/>
      <c r="Q601" s="99"/>
      <c r="R601" s="99"/>
      <c r="S601" s="99"/>
      <c r="T601" s="99"/>
    </row>
    <row r="602" spans="1:20" x14ac:dyDescent="0.2">
      <c r="A602" s="64"/>
      <c r="B602" s="101"/>
      <c r="C602" s="99"/>
      <c r="D602" s="99"/>
      <c r="E602" s="99"/>
      <c r="F602" s="99"/>
      <c r="G602" s="99"/>
      <c r="H602" s="99"/>
      <c r="I602" s="99"/>
      <c r="J602" s="99"/>
      <c r="K602" s="99"/>
      <c r="L602" s="99"/>
      <c r="M602" s="99"/>
      <c r="N602" s="99"/>
      <c r="O602" s="99"/>
      <c r="P602" s="99"/>
      <c r="Q602" s="99"/>
      <c r="R602" s="99"/>
      <c r="S602" s="99"/>
      <c r="T602" s="99"/>
    </row>
    <row r="603" spans="1:20" x14ac:dyDescent="0.2">
      <c r="A603" s="64"/>
      <c r="B603" s="101"/>
      <c r="C603" s="99"/>
      <c r="D603" s="99"/>
      <c r="E603" s="99"/>
      <c r="F603" s="99"/>
      <c r="G603" s="99"/>
      <c r="H603" s="99"/>
      <c r="I603" s="99"/>
      <c r="J603" s="99"/>
      <c r="K603" s="99"/>
      <c r="L603" s="99"/>
      <c r="M603" s="99"/>
      <c r="N603" s="99"/>
      <c r="O603" s="99"/>
      <c r="P603" s="99"/>
      <c r="Q603" s="99"/>
      <c r="R603" s="99"/>
      <c r="S603" s="99"/>
      <c r="T603" s="99"/>
    </row>
    <row r="604" spans="1:20" x14ac:dyDescent="0.2">
      <c r="A604" s="64"/>
      <c r="B604" s="101"/>
      <c r="C604" s="99"/>
      <c r="D604" s="99"/>
      <c r="E604" s="99"/>
      <c r="F604" s="99"/>
      <c r="G604" s="99"/>
      <c r="H604" s="99"/>
      <c r="I604" s="99"/>
      <c r="J604" s="99"/>
      <c r="K604" s="99"/>
      <c r="L604" s="99"/>
      <c r="M604" s="99"/>
      <c r="N604" s="99"/>
      <c r="O604" s="99"/>
      <c r="P604" s="99"/>
      <c r="Q604" s="99"/>
      <c r="R604" s="99"/>
      <c r="S604" s="99"/>
      <c r="T604" s="99"/>
    </row>
    <row r="605" spans="1:20" x14ac:dyDescent="0.2">
      <c r="A605" s="64"/>
      <c r="B605" s="101"/>
      <c r="C605" s="99"/>
      <c r="D605" s="99"/>
      <c r="E605" s="99"/>
      <c r="F605" s="99"/>
      <c r="G605" s="99"/>
      <c r="H605" s="99"/>
      <c r="I605" s="99"/>
      <c r="J605" s="99"/>
      <c r="K605" s="99"/>
      <c r="L605" s="99"/>
      <c r="M605" s="99"/>
      <c r="N605" s="99"/>
      <c r="O605" s="99"/>
      <c r="P605" s="99"/>
      <c r="Q605" s="99"/>
      <c r="R605" s="99"/>
      <c r="S605" s="99"/>
      <c r="T605" s="99"/>
    </row>
    <row r="606" spans="1:20" x14ac:dyDescent="0.2">
      <c r="A606" s="64"/>
      <c r="B606" s="101"/>
      <c r="C606" s="99"/>
      <c r="D606" s="99"/>
      <c r="E606" s="99"/>
      <c r="F606" s="99"/>
      <c r="G606" s="99"/>
      <c r="H606" s="99"/>
      <c r="I606" s="99"/>
      <c r="J606" s="99"/>
      <c r="K606" s="99"/>
      <c r="L606" s="99"/>
      <c r="M606" s="99"/>
      <c r="N606" s="99"/>
      <c r="O606" s="99"/>
      <c r="P606" s="99"/>
      <c r="Q606" s="99"/>
      <c r="R606" s="99"/>
      <c r="S606" s="99"/>
      <c r="T606" s="99"/>
    </row>
    <row r="607" spans="1:20" x14ac:dyDescent="0.2">
      <c r="A607" s="64"/>
      <c r="B607" s="101"/>
      <c r="C607" s="99"/>
      <c r="D607" s="99"/>
      <c r="E607" s="99"/>
      <c r="F607" s="99"/>
      <c r="G607" s="99"/>
      <c r="H607" s="99"/>
      <c r="I607" s="99"/>
      <c r="J607" s="99"/>
      <c r="K607" s="99"/>
      <c r="L607" s="99"/>
      <c r="M607" s="99"/>
      <c r="N607" s="99"/>
      <c r="O607" s="99"/>
      <c r="P607" s="99"/>
      <c r="Q607" s="99"/>
      <c r="R607" s="99" t="str">
        <f ca="1">Rutas_Out_PDF!AG606</f>
        <v/>
      </c>
      <c r="S607" s="99">
        <f>Rutas_Out_PDF!AH606</f>
        <v>0</v>
      </c>
      <c r="T607" s="99">
        <f>Rutas_Out_PDF!AI606</f>
        <v>0</v>
      </c>
    </row>
    <row r="608" spans="1:20" x14ac:dyDescent="0.2">
      <c r="A608" s="64"/>
      <c r="B608" s="101"/>
      <c r="C608" s="99"/>
      <c r="D608" s="99"/>
      <c r="E608" s="99"/>
      <c r="F608" s="99"/>
      <c r="G608" s="99"/>
      <c r="H608" s="99"/>
      <c r="I608" s="99"/>
      <c r="J608" s="99"/>
      <c r="K608" s="99"/>
      <c r="L608" s="99"/>
      <c r="M608" s="99"/>
      <c r="N608" s="99"/>
      <c r="O608" s="99"/>
      <c r="P608" s="99"/>
      <c r="Q608" s="99"/>
      <c r="R608" s="99" t="str">
        <f ca="1">Rutas_Out_PDF!AG607</f>
        <v/>
      </c>
      <c r="S608" s="99">
        <f>Rutas_Out_PDF!AH607</f>
        <v>0</v>
      </c>
      <c r="T608" s="99">
        <f>Rutas_Out_PDF!AI607</f>
        <v>0</v>
      </c>
    </row>
    <row r="609" spans="1:20" x14ac:dyDescent="0.2">
      <c r="A609" s="64"/>
      <c r="B609" s="101"/>
      <c r="C609" s="99"/>
      <c r="D609" s="99"/>
      <c r="E609" s="99"/>
      <c r="F609" s="99"/>
      <c r="G609" s="99"/>
      <c r="H609" s="99"/>
      <c r="I609" s="99"/>
      <c r="J609" s="99"/>
      <c r="K609" s="99"/>
      <c r="L609" s="99"/>
      <c r="M609" s="99"/>
      <c r="N609" s="99"/>
      <c r="O609" s="99"/>
      <c r="P609" s="99"/>
      <c r="Q609" s="99"/>
      <c r="R609" s="99" t="str">
        <f ca="1">Rutas_Out_PDF!AG608</f>
        <v/>
      </c>
      <c r="S609" s="99">
        <f>Rutas_Out_PDF!AH608</f>
        <v>0</v>
      </c>
      <c r="T609" s="99">
        <f>Rutas_Out_PDF!AI608</f>
        <v>0</v>
      </c>
    </row>
    <row r="610" spans="1:20" x14ac:dyDescent="0.2">
      <c r="A610" s="64"/>
      <c r="B610" s="101"/>
      <c r="C610" s="99"/>
      <c r="D610" s="99"/>
      <c r="E610" s="99"/>
      <c r="F610" s="99"/>
      <c r="G610" s="99"/>
      <c r="H610" s="99"/>
      <c r="I610" s="99"/>
      <c r="J610" s="99"/>
      <c r="K610" s="99"/>
      <c r="L610" s="99"/>
      <c r="M610" s="99"/>
      <c r="N610" s="99"/>
      <c r="O610" s="99"/>
      <c r="P610" s="99"/>
      <c r="Q610" s="99"/>
      <c r="R610" s="99" t="str">
        <f ca="1">Rutas_Out_PDF!AG609</f>
        <v/>
      </c>
      <c r="S610" s="99">
        <f>Rutas_Out_PDF!AH609</f>
        <v>0</v>
      </c>
      <c r="T610" s="99">
        <f>Rutas_Out_PDF!AI609</f>
        <v>0</v>
      </c>
    </row>
    <row r="611" spans="1:20" x14ac:dyDescent="0.2">
      <c r="A611" s="64"/>
      <c r="B611" s="101"/>
      <c r="C611" s="99"/>
      <c r="D611" s="99"/>
      <c r="E611" s="99"/>
      <c r="F611" s="99"/>
      <c r="G611" s="99"/>
      <c r="H611" s="99"/>
      <c r="I611" s="99"/>
      <c r="J611" s="99"/>
      <c r="K611" s="99"/>
      <c r="L611" s="99"/>
      <c r="M611" s="99"/>
      <c r="N611" s="99"/>
      <c r="O611" s="99"/>
      <c r="P611" s="99"/>
      <c r="Q611" s="99"/>
      <c r="R611" s="99" t="str">
        <f ca="1">Rutas_Out_PDF!AG610</f>
        <v/>
      </c>
      <c r="S611" s="99">
        <f>Rutas_Out_PDF!AH610</f>
        <v>0</v>
      </c>
      <c r="T611" s="99">
        <f>Rutas_Out_PDF!AI610</f>
        <v>0</v>
      </c>
    </row>
    <row r="612" spans="1:20" x14ac:dyDescent="0.2">
      <c r="A612" s="64"/>
      <c r="B612" s="101"/>
      <c r="C612" s="99"/>
      <c r="D612" s="99"/>
      <c r="E612" s="99"/>
      <c r="F612" s="99"/>
      <c r="G612" s="99"/>
      <c r="H612" s="99"/>
      <c r="I612" s="99"/>
      <c r="J612" s="99"/>
      <c r="K612" s="99"/>
      <c r="L612" s="99"/>
      <c r="M612" s="99"/>
      <c r="N612" s="99"/>
      <c r="O612" s="99"/>
      <c r="P612" s="99"/>
      <c r="Q612" s="99"/>
      <c r="R612" s="99" t="str">
        <f ca="1">Rutas_Out_PDF!AG611</f>
        <v/>
      </c>
      <c r="S612" s="99">
        <f>Rutas_Out_PDF!AH611</f>
        <v>0</v>
      </c>
      <c r="T612" s="99">
        <f>Rutas_Out_PDF!AI611</f>
        <v>0</v>
      </c>
    </row>
    <row r="613" spans="1:20" x14ac:dyDescent="0.2">
      <c r="A613" s="64"/>
      <c r="B613" s="101"/>
      <c r="C613" s="99"/>
      <c r="D613" s="99"/>
      <c r="E613" s="99"/>
      <c r="F613" s="99"/>
      <c r="G613" s="99"/>
      <c r="H613" s="99"/>
      <c r="I613" s="99"/>
      <c r="J613" s="99"/>
      <c r="K613" s="99"/>
      <c r="L613" s="99"/>
      <c r="M613" s="99"/>
      <c r="N613" s="99"/>
      <c r="O613" s="99"/>
      <c r="P613" s="99"/>
      <c r="Q613" s="99"/>
      <c r="R613" s="99" t="str">
        <f ca="1">Rutas_Out_PDF!AG612</f>
        <v/>
      </c>
      <c r="S613" s="99">
        <f>Rutas_Out_PDF!AH612</f>
        <v>0</v>
      </c>
      <c r="T613" s="99">
        <f>Rutas_Out_PDF!AI612</f>
        <v>0</v>
      </c>
    </row>
    <row r="614" spans="1:20" x14ac:dyDescent="0.2">
      <c r="A614" s="64"/>
      <c r="B614" s="101"/>
      <c r="C614" s="99"/>
      <c r="D614" s="99"/>
      <c r="E614" s="99"/>
      <c r="F614" s="99"/>
      <c r="G614" s="99"/>
      <c r="H614" s="99"/>
      <c r="I614" s="99"/>
      <c r="J614" s="99"/>
      <c r="K614" s="99"/>
      <c r="L614" s="99"/>
      <c r="M614" s="99"/>
      <c r="N614" s="99"/>
      <c r="O614" s="99"/>
      <c r="P614" s="99"/>
      <c r="Q614" s="99"/>
      <c r="R614" s="99" t="str">
        <f ca="1">Rutas_Out_PDF!AG613</f>
        <v/>
      </c>
      <c r="S614" s="99">
        <f>Rutas_Out_PDF!AH613</f>
        <v>0</v>
      </c>
      <c r="T614" s="99">
        <f>Rutas_Out_PDF!AI613</f>
        <v>0</v>
      </c>
    </row>
    <row r="615" spans="1:20" x14ac:dyDescent="0.2">
      <c r="A615" s="64"/>
      <c r="B615" s="101"/>
      <c r="C615" s="99"/>
      <c r="D615" s="99"/>
      <c r="E615" s="99"/>
      <c r="F615" s="99"/>
      <c r="G615" s="99"/>
      <c r="H615" s="99"/>
      <c r="I615" s="99"/>
      <c r="J615" s="99"/>
      <c r="K615" s="99"/>
      <c r="L615" s="99"/>
      <c r="M615" s="99"/>
      <c r="N615" s="99"/>
      <c r="O615" s="99"/>
      <c r="P615" s="99"/>
      <c r="Q615" s="99"/>
      <c r="R615" s="99" t="str">
        <f ca="1">Rutas_Out_PDF!AG614</f>
        <v/>
      </c>
      <c r="S615" s="99">
        <f>Rutas_Out_PDF!AH614</f>
        <v>0</v>
      </c>
      <c r="T615" s="99">
        <f>Rutas_Out_PDF!AI614</f>
        <v>0</v>
      </c>
    </row>
    <row r="616" spans="1:20" x14ac:dyDescent="0.2">
      <c r="A616" s="64"/>
      <c r="B616" s="101"/>
      <c r="C616" s="99"/>
      <c r="D616" s="99"/>
      <c r="E616" s="99"/>
      <c r="F616" s="99"/>
      <c r="G616" s="99"/>
      <c r="H616" s="99"/>
      <c r="I616" s="99"/>
      <c r="J616" s="99"/>
      <c r="K616" s="99"/>
      <c r="L616" s="99"/>
      <c r="M616" s="99"/>
      <c r="N616" s="99"/>
      <c r="O616" s="99"/>
      <c r="P616" s="99"/>
      <c r="Q616" s="99"/>
      <c r="R616" s="99" t="str">
        <f ca="1">Rutas_Out_PDF!AG615</f>
        <v/>
      </c>
      <c r="S616" s="99">
        <f>Rutas_Out_PDF!AH615</f>
        <v>0</v>
      </c>
      <c r="T616" s="99">
        <f>Rutas_Out_PDF!AI615</f>
        <v>0</v>
      </c>
    </row>
    <row r="617" spans="1:20" x14ac:dyDescent="0.2">
      <c r="A617" s="64"/>
      <c r="B617" s="101"/>
      <c r="C617" s="99"/>
      <c r="D617" s="99"/>
      <c r="E617" s="99"/>
      <c r="F617" s="99"/>
      <c r="G617" s="99"/>
      <c r="H617" s="99"/>
      <c r="I617" s="99"/>
      <c r="J617" s="99"/>
      <c r="K617" s="99"/>
      <c r="L617" s="99"/>
      <c r="M617" s="99"/>
      <c r="N617" s="99"/>
      <c r="O617" s="99"/>
      <c r="P617" s="99"/>
      <c r="Q617" s="99"/>
      <c r="R617" s="99" t="str">
        <f ca="1">Rutas_Out_PDF!AG616</f>
        <v/>
      </c>
      <c r="S617" s="99">
        <f>Rutas_Out_PDF!AH616</f>
        <v>0</v>
      </c>
      <c r="T617" s="99">
        <f>Rutas_Out_PDF!AI616</f>
        <v>0</v>
      </c>
    </row>
    <row r="618" spans="1:20" x14ac:dyDescent="0.2">
      <c r="A618" s="64"/>
      <c r="B618" s="101"/>
      <c r="C618" s="99"/>
      <c r="D618" s="99"/>
      <c r="E618" s="99"/>
      <c r="F618" s="99"/>
      <c r="G618" s="99"/>
      <c r="H618" s="99"/>
      <c r="I618" s="99"/>
      <c r="J618" s="99"/>
      <c r="K618" s="99"/>
      <c r="L618" s="99"/>
      <c r="M618" s="99"/>
      <c r="N618" s="99"/>
      <c r="O618" s="99"/>
      <c r="P618" s="99"/>
      <c r="Q618" s="99"/>
      <c r="R618" s="99" t="str">
        <f ca="1">Rutas_Out_PDF!AG617</f>
        <v/>
      </c>
      <c r="S618" s="99">
        <f>Rutas_Out_PDF!AH617</f>
        <v>0</v>
      </c>
      <c r="T618" s="99">
        <f>Rutas_Out_PDF!AI617</f>
        <v>0</v>
      </c>
    </row>
    <row r="619" spans="1:20" x14ac:dyDescent="0.2">
      <c r="A619" s="64"/>
      <c r="B619" s="101"/>
      <c r="C619" s="99"/>
      <c r="D619" s="99"/>
      <c r="E619" s="99"/>
      <c r="F619" s="99"/>
      <c r="G619" s="99"/>
      <c r="H619" s="99"/>
      <c r="I619" s="99"/>
      <c r="J619" s="99"/>
      <c r="K619" s="99"/>
      <c r="L619" s="99"/>
      <c r="M619" s="99"/>
      <c r="N619" s="99"/>
      <c r="O619" s="99"/>
      <c r="P619" s="99"/>
      <c r="Q619" s="99"/>
      <c r="R619" s="99" t="str">
        <f ca="1">Rutas_Out_PDF!AG618</f>
        <v/>
      </c>
      <c r="S619" s="99">
        <f>Rutas_Out_PDF!AH618</f>
        <v>0</v>
      </c>
      <c r="T619" s="99">
        <f>Rutas_Out_PDF!AI618</f>
        <v>0</v>
      </c>
    </row>
    <row r="620" spans="1:20" x14ac:dyDescent="0.2">
      <c r="A620" s="64"/>
      <c r="B620" s="101"/>
      <c r="C620" s="99"/>
      <c r="D620" s="99"/>
      <c r="E620" s="99"/>
      <c r="F620" s="99"/>
      <c r="G620" s="99"/>
      <c r="H620" s="99"/>
      <c r="I620" s="99"/>
      <c r="J620" s="99"/>
      <c r="K620" s="99"/>
      <c r="L620" s="99"/>
      <c r="M620" s="99"/>
      <c r="N620" s="99"/>
      <c r="O620" s="99"/>
      <c r="P620" s="99"/>
      <c r="Q620" s="99"/>
      <c r="R620" s="99" t="str">
        <f ca="1">Rutas_Out_PDF!AG619</f>
        <v/>
      </c>
      <c r="S620" s="99">
        <f>Rutas_Out_PDF!AH619</f>
        <v>0</v>
      </c>
      <c r="T620" s="99">
        <f>Rutas_Out_PDF!AI619</f>
        <v>0</v>
      </c>
    </row>
    <row r="621" spans="1:20" x14ac:dyDescent="0.2">
      <c r="A621" s="64"/>
      <c r="B621" s="101"/>
      <c r="C621" s="99"/>
      <c r="D621" s="99"/>
      <c r="E621" s="99"/>
      <c r="F621" s="99"/>
      <c r="G621" s="99"/>
      <c r="H621" s="99"/>
      <c r="I621" s="99"/>
      <c r="J621" s="99"/>
      <c r="K621" s="99"/>
      <c r="L621" s="99"/>
      <c r="M621" s="99"/>
      <c r="N621" s="99"/>
      <c r="O621" s="99"/>
      <c r="P621" s="99"/>
      <c r="Q621" s="99"/>
      <c r="R621" s="99" t="str">
        <f ca="1">Rutas_Out_PDF!AG620</f>
        <v/>
      </c>
      <c r="S621" s="99">
        <f>Rutas_Out_PDF!AH620</f>
        <v>0</v>
      </c>
      <c r="T621" s="99">
        <f>Rutas_Out_PDF!AI620</f>
        <v>0</v>
      </c>
    </row>
    <row r="622" spans="1:20" x14ac:dyDescent="0.2">
      <c r="A622" s="64"/>
      <c r="B622" s="101"/>
      <c r="C622" s="99"/>
      <c r="D622" s="99"/>
      <c r="E622" s="99"/>
      <c r="F622" s="99"/>
      <c r="G622" s="99"/>
      <c r="H622" s="99"/>
      <c r="I622" s="99"/>
      <c r="J622" s="99"/>
      <c r="K622" s="99"/>
      <c r="L622" s="99"/>
      <c r="M622" s="99"/>
      <c r="N622" s="99"/>
      <c r="O622" s="99"/>
      <c r="P622" s="99"/>
      <c r="Q622" s="99"/>
      <c r="R622" s="99" t="str">
        <f ca="1">Rutas_Out_PDF!AG621</f>
        <v/>
      </c>
      <c r="S622" s="99">
        <f>Rutas_Out_PDF!AH621</f>
        <v>0</v>
      </c>
      <c r="T622" s="99">
        <f>Rutas_Out_PDF!AI621</f>
        <v>0</v>
      </c>
    </row>
    <row r="623" spans="1:20" x14ac:dyDescent="0.2">
      <c r="A623" s="64"/>
      <c r="B623" s="101"/>
      <c r="C623" s="99"/>
      <c r="D623" s="99"/>
      <c r="E623" s="99"/>
      <c r="F623" s="99"/>
      <c r="G623" s="99"/>
      <c r="H623" s="99"/>
      <c r="I623" s="99"/>
      <c r="J623" s="99"/>
      <c r="K623" s="99"/>
      <c r="L623" s="99"/>
      <c r="M623" s="99"/>
      <c r="N623" s="99"/>
      <c r="O623" s="99"/>
      <c r="P623" s="99"/>
      <c r="Q623" s="99"/>
      <c r="R623" s="99" t="str">
        <f ca="1">Rutas_Out_PDF!AG622</f>
        <v/>
      </c>
      <c r="S623" s="99">
        <f>Rutas_Out_PDF!AH622</f>
        <v>0</v>
      </c>
      <c r="T623" s="99">
        <f>Rutas_Out_PDF!AI622</f>
        <v>0</v>
      </c>
    </row>
    <row r="624" spans="1:20" x14ac:dyDescent="0.2">
      <c r="A624" s="64"/>
      <c r="B624" s="101"/>
      <c r="C624" s="99"/>
      <c r="D624" s="99"/>
      <c r="E624" s="99"/>
      <c r="F624" s="99"/>
      <c r="G624" s="99"/>
      <c r="H624" s="99"/>
      <c r="I624" s="99"/>
      <c r="J624" s="99"/>
      <c r="K624" s="99"/>
      <c r="L624" s="99"/>
      <c r="M624" s="99"/>
      <c r="N624" s="99"/>
      <c r="O624" s="99"/>
      <c r="P624" s="99"/>
      <c r="Q624" s="99"/>
      <c r="R624" s="99" t="str">
        <f ca="1">Rutas_Out_PDF!AG623</f>
        <v/>
      </c>
      <c r="S624" s="99">
        <f>Rutas_Out_PDF!AH623</f>
        <v>0</v>
      </c>
      <c r="T624" s="99">
        <f>Rutas_Out_PDF!AI623</f>
        <v>0</v>
      </c>
    </row>
    <row r="625" spans="1:20" x14ac:dyDescent="0.2">
      <c r="A625" s="64"/>
      <c r="B625" s="101"/>
      <c r="C625" s="99"/>
      <c r="D625" s="99"/>
      <c r="E625" s="99"/>
      <c r="F625" s="99"/>
      <c r="G625" s="99"/>
      <c r="H625" s="99"/>
      <c r="I625" s="99"/>
      <c r="J625" s="99"/>
      <c r="K625" s="99"/>
      <c r="L625" s="99"/>
      <c r="M625" s="99"/>
      <c r="N625" s="99"/>
      <c r="O625" s="99"/>
      <c r="P625" s="99"/>
      <c r="Q625" s="99"/>
      <c r="R625" s="99" t="str">
        <f ca="1">Rutas_Out_PDF!AG624</f>
        <v/>
      </c>
      <c r="S625" s="99">
        <f>Rutas_Out_PDF!AH624</f>
        <v>0</v>
      </c>
      <c r="T625" s="99">
        <f>Rutas_Out_PDF!AI624</f>
        <v>0</v>
      </c>
    </row>
    <row r="626" spans="1:20" x14ac:dyDescent="0.2">
      <c r="A626" s="64"/>
      <c r="B626" s="101"/>
      <c r="C626" s="99"/>
      <c r="D626" s="99"/>
      <c r="E626" s="99"/>
      <c r="F626" s="99"/>
      <c r="G626" s="99"/>
      <c r="H626" s="99"/>
      <c r="I626" s="99"/>
      <c r="J626" s="99"/>
      <c r="K626" s="99"/>
      <c r="L626" s="99"/>
      <c r="M626" s="99"/>
      <c r="N626" s="99"/>
      <c r="O626" s="99"/>
      <c r="P626" s="99"/>
      <c r="Q626" s="99"/>
      <c r="R626" s="99" t="str">
        <f ca="1">Rutas_Out_PDF!AG625</f>
        <v/>
      </c>
      <c r="S626" s="99">
        <f>Rutas_Out_PDF!AH625</f>
        <v>0</v>
      </c>
      <c r="T626" s="99">
        <f>Rutas_Out_PDF!AI625</f>
        <v>0</v>
      </c>
    </row>
    <row r="627" spans="1:20" x14ac:dyDescent="0.2">
      <c r="A627" s="64"/>
      <c r="B627" s="101"/>
      <c r="C627" s="99"/>
      <c r="D627" s="99"/>
      <c r="E627" s="99"/>
      <c r="F627" s="99"/>
      <c r="G627" s="99"/>
      <c r="H627" s="99"/>
      <c r="I627" s="99"/>
      <c r="J627" s="99"/>
      <c r="K627" s="99"/>
      <c r="L627" s="99"/>
      <c r="M627" s="99"/>
      <c r="N627" s="99"/>
      <c r="O627" s="99"/>
      <c r="P627" s="99"/>
      <c r="Q627" s="99"/>
      <c r="R627" s="99" t="str">
        <f ca="1">Rutas_Out_PDF!AG626</f>
        <v/>
      </c>
      <c r="S627" s="99">
        <f>Rutas_Out_PDF!AH626</f>
        <v>0</v>
      </c>
      <c r="T627" s="99">
        <f>Rutas_Out_PDF!AI626</f>
        <v>0</v>
      </c>
    </row>
    <row r="628" spans="1:20" x14ac:dyDescent="0.2">
      <c r="A628" s="64"/>
      <c r="B628" s="101"/>
      <c r="C628" s="99"/>
      <c r="D628" s="99"/>
      <c r="E628" s="99"/>
      <c r="F628" s="99"/>
      <c r="G628" s="99"/>
      <c r="H628" s="99"/>
      <c r="I628" s="99"/>
      <c r="J628" s="99"/>
      <c r="K628" s="99"/>
      <c r="L628" s="99"/>
      <c r="M628" s="99"/>
      <c r="N628" s="99"/>
      <c r="O628" s="99"/>
      <c r="P628" s="99"/>
      <c r="Q628" s="99"/>
      <c r="R628" s="99" t="str">
        <f ca="1">Rutas_Out_PDF!AG627</f>
        <v/>
      </c>
      <c r="S628" s="99">
        <f>Rutas_Out_PDF!AH627</f>
        <v>0</v>
      </c>
      <c r="T628" s="99">
        <f>Rutas_Out_PDF!AI627</f>
        <v>0</v>
      </c>
    </row>
    <row r="629" spans="1:20" x14ac:dyDescent="0.2">
      <c r="A629" s="64"/>
      <c r="B629" s="101"/>
      <c r="C629" s="99"/>
      <c r="D629" s="99"/>
      <c r="E629" s="99"/>
      <c r="F629" s="99"/>
      <c r="G629" s="99"/>
      <c r="H629" s="99"/>
      <c r="I629" s="99"/>
      <c r="J629" s="99"/>
      <c r="K629" s="99"/>
      <c r="L629" s="99"/>
      <c r="M629" s="99"/>
      <c r="N629" s="99"/>
      <c r="O629" s="99"/>
      <c r="P629" s="99"/>
      <c r="Q629" s="99"/>
      <c r="R629" s="99" t="str">
        <f ca="1">Rutas_Out_PDF!AG628</f>
        <v/>
      </c>
      <c r="S629" s="99">
        <f>Rutas_Out_PDF!AH628</f>
        <v>0</v>
      </c>
      <c r="T629" s="99">
        <f>Rutas_Out_PDF!AI628</f>
        <v>0</v>
      </c>
    </row>
    <row r="630" spans="1:20" x14ac:dyDescent="0.2">
      <c r="A630" s="64"/>
      <c r="B630" s="101"/>
      <c r="C630" s="99"/>
      <c r="D630" s="99"/>
      <c r="E630" s="99"/>
      <c r="F630" s="99"/>
      <c r="G630" s="99"/>
      <c r="H630" s="99"/>
      <c r="I630" s="99"/>
      <c r="J630" s="99"/>
      <c r="K630" s="99"/>
      <c r="L630" s="99"/>
      <c r="M630" s="99"/>
      <c r="N630" s="99"/>
      <c r="O630" s="99"/>
      <c r="P630" s="99"/>
      <c r="Q630" s="99"/>
      <c r="R630" s="99" t="str">
        <f ca="1">Rutas_Out_PDF!AG629</f>
        <v/>
      </c>
      <c r="S630" s="99">
        <f>Rutas_Out_PDF!AH629</f>
        <v>0</v>
      </c>
      <c r="T630" s="99">
        <f>Rutas_Out_PDF!AI629</f>
        <v>0</v>
      </c>
    </row>
    <row r="631" spans="1:20" x14ac:dyDescent="0.2">
      <c r="A631" s="64"/>
      <c r="B631" s="101"/>
      <c r="C631" s="99"/>
      <c r="D631" s="99"/>
      <c r="E631" s="99"/>
      <c r="F631" s="99"/>
      <c r="G631" s="99"/>
      <c r="H631" s="99"/>
      <c r="I631" s="99"/>
      <c r="J631" s="99"/>
      <c r="K631" s="99"/>
      <c r="L631" s="99"/>
      <c r="M631" s="99"/>
      <c r="N631" s="99"/>
      <c r="O631" s="99"/>
      <c r="P631" s="99"/>
      <c r="Q631" s="99"/>
      <c r="R631" s="99" t="str">
        <f ca="1">Rutas_Out_PDF!AG630</f>
        <v/>
      </c>
      <c r="S631" s="99">
        <f>Rutas_Out_PDF!AH630</f>
        <v>0</v>
      </c>
      <c r="T631" s="99">
        <f>Rutas_Out_PDF!AI630</f>
        <v>0</v>
      </c>
    </row>
    <row r="632" spans="1:20" x14ac:dyDescent="0.2">
      <c r="A632" s="64"/>
      <c r="B632" s="101"/>
      <c r="C632" s="99"/>
      <c r="D632" s="99"/>
      <c r="E632" s="99"/>
      <c r="F632" s="99"/>
      <c r="G632" s="99"/>
      <c r="H632" s="99"/>
      <c r="I632" s="99"/>
      <c r="J632" s="99"/>
      <c r="K632" s="99"/>
      <c r="L632" s="99"/>
      <c r="M632" s="99"/>
      <c r="N632" s="99"/>
      <c r="O632" s="99"/>
      <c r="P632" s="99"/>
      <c r="Q632" s="99"/>
      <c r="R632" s="99" t="str">
        <f ca="1">Rutas_Out_PDF!AG631</f>
        <v/>
      </c>
      <c r="S632" s="99">
        <f>Rutas_Out_PDF!AH631</f>
        <v>0</v>
      </c>
      <c r="T632" s="99">
        <f>Rutas_Out_PDF!AI631</f>
        <v>0</v>
      </c>
    </row>
    <row r="633" spans="1:20" x14ac:dyDescent="0.2">
      <c r="A633" s="64"/>
      <c r="B633" s="101"/>
      <c r="C633" s="99"/>
      <c r="D633" s="99"/>
      <c r="E633" s="99"/>
      <c r="F633" s="99"/>
      <c r="G633" s="99"/>
      <c r="H633" s="99"/>
      <c r="I633" s="99"/>
      <c r="J633" s="99"/>
      <c r="K633" s="99"/>
      <c r="L633" s="99"/>
      <c r="M633" s="99"/>
      <c r="N633" s="99"/>
      <c r="O633" s="99"/>
      <c r="P633" s="99"/>
      <c r="Q633" s="99"/>
      <c r="R633" s="99" t="str">
        <f ca="1">Rutas_Out_PDF!AG632</f>
        <v/>
      </c>
      <c r="S633" s="99">
        <f>Rutas_Out_PDF!AH632</f>
        <v>0</v>
      </c>
      <c r="T633" s="99">
        <f>Rutas_Out_PDF!AI632</f>
        <v>0</v>
      </c>
    </row>
    <row r="634" spans="1:20" x14ac:dyDescent="0.2">
      <c r="A634" s="64"/>
      <c r="B634" s="101"/>
      <c r="C634" s="99"/>
      <c r="D634" s="99"/>
      <c r="E634" s="99"/>
      <c r="F634" s="99"/>
      <c r="G634" s="99"/>
      <c r="H634" s="99"/>
      <c r="I634" s="99"/>
      <c r="J634" s="99"/>
      <c r="K634" s="99"/>
      <c r="L634" s="99"/>
      <c r="M634" s="99"/>
      <c r="N634" s="99"/>
      <c r="O634" s="99"/>
      <c r="P634" s="99"/>
      <c r="Q634" s="99"/>
      <c r="R634" s="99" t="str">
        <f ca="1">Rutas_Out_PDF!AG633</f>
        <v/>
      </c>
      <c r="S634" s="99">
        <f>Rutas_Out_PDF!AH633</f>
        <v>0</v>
      </c>
      <c r="T634" s="99">
        <f>Rutas_Out_PDF!AI633</f>
        <v>0</v>
      </c>
    </row>
    <row r="635" spans="1:20" x14ac:dyDescent="0.2">
      <c r="A635" s="64"/>
      <c r="B635" s="101"/>
      <c r="C635" s="99"/>
      <c r="D635" s="99"/>
      <c r="E635" s="99"/>
      <c r="F635" s="99"/>
      <c r="G635" s="99"/>
      <c r="H635" s="99"/>
      <c r="I635" s="99"/>
      <c r="J635" s="99"/>
      <c r="K635" s="99"/>
      <c r="L635" s="99"/>
      <c r="M635" s="99"/>
      <c r="N635" s="99"/>
      <c r="O635" s="99"/>
      <c r="P635" s="99"/>
      <c r="Q635" s="99"/>
      <c r="R635" s="99" t="str">
        <f ca="1">Rutas_Out_PDF!AG634</f>
        <v/>
      </c>
      <c r="S635" s="99">
        <f>Rutas_Out_PDF!AH634</f>
        <v>0</v>
      </c>
      <c r="T635" s="99">
        <f>Rutas_Out_PDF!AI634</f>
        <v>0</v>
      </c>
    </row>
    <row r="636" spans="1:20" x14ac:dyDescent="0.2">
      <c r="A636" s="64"/>
      <c r="B636" s="101"/>
      <c r="C636" s="99"/>
      <c r="D636" s="99"/>
      <c r="E636" s="99"/>
      <c r="F636" s="99"/>
      <c r="G636" s="99"/>
      <c r="H636" s="99"/>
      <c r="I636" s="99"/>
      <c r="J636" s="99"/>
      <c r="K636" s="99"/>
      <c r="L636" s="99"/>
      <c r="M636" s="99"/>
      <c r="N636" s="99"/>
      <c r="O636" s="99"/>
      <c r="P636" s="99"/>
      <c r="Q636" s="99"/>
      <c r="R636" s="99" t="str">
        <f ca="1">Rutas_Out_PDF!AG635</f>
        <v/>
      </c>
      <c r="S636" s="99">
        <f>Rutas_Out_PDF!AH635</f>
        <v>0</v>
      </c>
      <c r="T636" s="99">
        <f>Rutas_Out_PDF!AI635</f>
        <v>0</v>
      </c>
    </row>
    <row r="637" spans="1:20" x14ac:dyDescent="0.2">
      <c r="A637" s="64"/>
      <c r="B637" s="101"/>
      <c r="C637" s="99"/>
      <c r="D637" s="99"/>
      <c r="E637" s="99"/>
      <c r="F637" s="99"/>
      <c r="G637" s="99"/>
      <c r="H637" s="99"/>
      <c r="I637" s="99"/>
      <c r="J637" s="99"/>
      <c r="K637" s="99"/>
      <c r="L637" s="99"/>
      <c r="M637" s="99"/>
      <c r="N637" s="99"/>
      <c r="O637" s="99"/>
      <c r="P637" s="99"/>
      <c r="Q637" s="99"/>
      <c r="R637" s="99" t="str">
        <f ca="1">Rutas_Out_PDF!AG636</f>
        <v/>
      </c>
      <c r="S637" s="99">
        <f>Rutas_Out_PDF!AH636</f>
        <v>0</v>
      </c>
      <c r="T637" s="99">
        <f>Rutas_Out_PDF!AI636</f>
        <v>0</v>
      </c>
    </row>
    <row r="638" spans="1:20" x14ac:dyDescent="0.2">
      <c r="A638" s="64"/>
      <c r="B638" s="101"/>
      <c r="C638" s="99"/>
      <c r="D638" s="99"/>
      <c r="E638" s="99"/>
      <c r="F638" s="99"/>
      <c r="G638" s="99"/>
      <c r="H638" s="99"/>
      <c r="I638" s="99"/>
      <c r="J638" s="99"/>
      <c r="K638" s="99"/>
      <c r="L638" s="99"/>
      <c r="M638" s="99"/>
      <c r="N638" s="99"/>
      <c r="O638" s="99"/>
      <c r="P638" s="99"/>
      <c r="Q638" s="99"/>
      <c r="R638" s="99" t="str">
        <f ca="1">Rutas_Out_PDF!AG637</f>
        <v/>
      </c>
      <c r="S638" s="99">
        <f>Rutas_Out_PDF!AH637</f>
        <v>0</v>
      </c>
      <c r="T638" s="99">
        <f>Rutas_Out_PDF!AI637</f>
        <v>0</v>
      </c>
    </row>
    <row r="639" spans="1:20" x14ac:dyDescent="0.2">
      <c r="A639" s="64"/>
      <c r="B639" s="101"/>
      <c r="C639" s="99"/>
      <c r="D639" s="99"/>
      <c r="E639" s="99"/>
      <c r="F639" s="99"/>
      <c r="G639" s="99"/>
      <c r="H639" s="99"/>
      <c r="I639" s="99"/>
      <c r="J639" s="99"/>
      <c r="K639" s="99"/>
      <c r="L639" s="99"/>
      <c r="M639" s="99"/>
      <c r="N639" s="99"/>
      <c r="O639" s="99"/>
      <c r="P639" s="99"/>
      <c r="Q639" s="99"/>
      <c r="R639" s="99" t="str">
        <f ca="1">Rutas_Out_PDF!AG638</f>
        <v/>
      </c>
      <c r="S639" s="99">
        <f>Rutas_Out_PDF!AH638</f>
        <v>0</v>
      </c>
      <c r="T639" s="99">
        <f>Rutas_Out_PDF!AI638</f>
        <v>0</v>
      </c>
    </row>
    <row r="640" spans="1:20" x14ac:dyDescent="0.2">
      <c r="A640" s="64"/>
      <c r="B640" s="101"/>
      <c r="C640" s="99"/>
      <c r="D640" s="99"/>
      <c r="E640" s="99"/>
      <c r="F640" s="99"/>
      <c r="G640" s="99"/>
      <c r="H640" s="99"/>
      <c r="I640" s="99"/>
      <c r="J640" s="99"/>
      <c r="K640" s="99"/>
      <c r="L640" s="99"/>
      <c r="M640" s="99"/>
      <c r="N640" s="99"/>
      <c r="O640" s="99"/>
      <c r="P640" s="99"/>
      <c r="Q640" s="99"/>
      <c r="R640" s="99" t="str">
        <f ca="1">Rutas_Out_PDF!AG639</f>
        <v/>
      </c>
      <c r="S640" s="99">
        <f>Rutas_Out_PDF!AH639</f>
        <v>0</v>
      </c>
      <c r="T640" s="99">
        <f>Rutas_Out_PDF!AI639</f>
        <v>0</v>
      </c>
    </row>
    <row r="641" spans="1:20" x14ac:dyDescent="0.2">
      <c r="A641" s="64"/>
      <c r="B641" s="101"/>
      <c r="C641" s="99"/>
      <c r="D641" s="99"/>
      <c r="E641" s="99"/>
      <c r="F641" s="99"/>
      <c r="G641" s="99"/>
      <c r="H641" s="99"/>
      <c r="I641" s="99"/>
      <c r="J641" s="99"/>
      <c r="K641" s="99"/>
      <c r="L641" s="99"/>
      <c r="M641" s="99"/>
      <c r="N641" s="99"/>
      <c r="O641" s="99"/>
      <c r="P641" s="99"/>
      <c r="Q641" s="99"/>
      <c r="R641" s="99" t="str">
        <f ca="1">Rutas_Out_PDF!AG640</f>
        <v/>
      </c>
      <c r="S641" s="99">
        <f>Rutas_Out_PDF!AH640</f>
        <v>0</v>
      </c>
      <c r="T641" s="99">
        <f>Rutas_Out_PDF!AI640</f>
        <v>0</v>
      </c>
    </row>
    <row r="642" spans="1:20" x14ac:dyDescent="0.2">
      <c r="A642" s="64"/>
      <c r="B642" s="101"/>
      <c r="C642" s="99"/>
      <c r="D642" s="99"/>
      <c r="E642" s="99"/>
      <c r="F642" s="99"/>
      <c r="G642" s="99"/>
      <c r="H642" s="99"/>
      <c r="I642" s="99"/>
      <c r="J642" s="99"/>
      <c r="K642" s="99"/>
      <c r="L642" s="99"/>
      <c r="M642" s="99"/>
      <c r="N642" s="99"/>
      <c r="O642" s="99"/>
      <c r="P642" s="99"/>
      <c r="Q642" s="99"/>
      <c r="R642" s="99" t="str">
        <f ca="1">Rutas_Out_PDF!AG641</f>
        <v/>
      </c>
      <c r="S642" s="99">
        <f>Rutas_Out_PDF!AH641</f>
        <v>0</v>
      </c>
      <c r="T642" s="99">
        <f>Rutas_Out_PDF!AI641</f>
        <v>0</v>
      </c>
    </row>
    <row r="643" spans="1:20" x14ac:dyDescent="0.2">
      <c r="A643" s="64"/>
      <c r="B643" s="101"/>
      <c r="C643" s="99"/>
      <c r="D643" s="99"/>
      <c r="E643" s="99"/>
      <c r="F643" s="99"/>
      <c r="G643" s="99"/>
      <c r="H643" s="99"/>
      <c r="I643" s="99"/>
      <c r="J643" s="99"/>
      <c r="K643" s="99"/>
      <c r="L643" s="99"/>
      <c r="M643" s="99"/>
      <c r="N643" s="99"/>
      <c r="O643" s="99"/>
      <c r="P643" s="99"/>
      <c r="Q643" s="99"/>
      <c r="R643" s="99" t="str">
        <f ca="1">Rutas_Out_PDF!AG642</f>
        <v/>
      </c>
      <c r="S643" s="99">
        <f>Rutas_Out_PDF!AH642</f>
        <v>0</v>
      </c>
      <c r="T643" s="99">
        <f>Rutas_Out_PDF!AI642</f>
        <v>0</v>
      </c>
    </row>
    <row r="644" spans="1:20" x14ac:dyDescent="0.2">
      <c r="A644" s="64"/>
      <c r="B644" s="101"/>
      <c r="C644" s="99"/>
      <c r="D644" s="99"/>
      <c r="E644" s="99"/>
      <c r="F644" s="99"/>
      <c r="G644" s="99"/>
      <c r="H644" s="99"/>
      <c r="I644" s="99"/>
      <c r="J644" s="99"/>
      <c r="K644" s="99"/>
      <c r="L644" s="99"/>
      <c r="M644" s="99"/>
      <c r="N644" s="99"/>
      <c r="O644" s="99"/>
      <c r="P644" s="99"/>
      <c r="Q644" s="99"/>
      <c r="R644" s="99" t="str">
        <f ca="1">Rutas_Out_PDF!AG643</f>
        <v/>
      </c>
      <c r="S644" s="99">
        <f>Rutas_Out_PDF!AH643</f>
        <v>0</v>
      </c>
      <c r="T644" s="99">
        <f>Rutas_Out_PDF!AI643</f>
        <v>0</v>
      </c>
    </row>
    <row r="645" spans="1:20" x14ac:dyDescent="0.2">
      <c r="A645" s="64"/>
      <c r="B645" s="101"/>
      <c r="C645" s="99"/>
      <c r="D645" s="99"/>
      <c r="E645" s="99"/>
      <c r="F645" s="99"/>
      <c r="G645" s="99"/>
      <c r="H645" s="99"/>
      <c r="I645" s="99"/>
      <c r="J645" s="99"/>
      <c r="K645" s="99"/>
      <c r="L645" s="99"/>
      <c r="M645" s="99"/>
      <c r="N645" s="99"/>
      <c r="O645" s="99"/>
      <c r="P645" s="99"/>
      <c r="Q645" s="99"/>
      <c r="R645" s="99" t="str">
        <f ca="1">Rutas_Out_PDF!AG644</f>
        <v/>
      </c>
      <c r="S645" s="99">
        <f>Rutas_Out_PDF!AH644</f>
        <v>0</v>
      </c>
      <c r="T645" s="99">
        <f>Rutas_Out_PDF!AI644</f>
        <v>0</v>
      </c>
    </row>
    <row r="646" spans="1:20" x14ac:dyDescent="0.2">
      <c r="A646" s="64"/>
      <c r="B646" s="101"/>
      <c r="C646" s="99"/>
      <c r="D646" s="99"/>
      <c r="E646" s="99"/>
      <c r="F646" s="99"/>
      <c r="G646" s="99"/>
      <c r="H646" s="99"/>
      <c r="I646" s="99"/>
      <c r="J646" s="99"/>
      <c r="K646" s="99"/>
      <c r="L646" s="99"/>
      <c r="M646" s="99"/>
      <c r="N646" s="99"/>
      <c r="O646" s="99"/>
      <c r="P646" s="99"/>
      <c r="Q646" s="99"/>
      <c r="R646" s="99" t="str">
        <f ca="1">Rutas_Out_PDF!AG645</f>
        <v/>
      </c>
      <c r="S646" s="99">
        <f>Rutas_Out_PDF!AH645</f>
        <v>0</v>
      </c>
      <c r="T646" s="99">
        <f>Rutas_Out_PDF!AI645</f>
        <v>0</v>
      </c>
    </row>
    <row r="647" spans="1:20" x14ac:dyDescent="0.2">
      <c r="A647" s="64"/>
      <c r="B647" s="101"/>
      <c r="C647" s="99"/>
      <c r="D647" s="99"/>
      <c r="E647" s="99"/>
      <c r="F647" s="99"/>
      <c r="G647" s="99"/>
      <c r="H647" s="99"/>
      <c r="I647" s="99"/>
      <c r="J647" s="99"/>
      <c r="K647" s="99"/>
      <c r="L647" s="99"/>
      <c r="M647" s="99"/>
      <c r="N647" s="99"/>
      <c r="O647" s="99"/>
      <c r="P647" s="99"/>
      <c r="Q647" s="99"/>
      <c r="R647" s="99" t="str">
        <f ca="1">Rutas_Out_PDF!AG646</f>
        <v/>
      </c>
      <c r="S647" s="99">
        <f>Rutas_Out_PDF!AH646</f>
        <v>0</v>
      </c>
      <c r="T647" s="99">
        <f>Rutas_Out_PDF!AI646</f>
        <v>0</v>
      </c>
    </row>
    <row r="648" spans="1:20" x14ac:dyDescent="0.2">
      <c r="A648" s="64"/>
      <c r="B648" s="101"/>
      <c r="C648" s="99"/>
      <c r="D648" s="99"/>
      <c r="E648" s="99"/>
      <c r="F648" s="99"/>
      <c r="G648" s="99"/>
      <c r="H648" s="99"/>
      <c r="I648" s="99"/>
      <c r="J648" s="99"/>
      <c r="K648" s="99"/>
      <c r="L648" s="99"/>
      <c r="M648" s="99"/>
      <c r="N648" s="99"/>
      <c r="O648" s="99"/>
      <c r="P648" s="99"/>
      <c r="Q648" s="99"/>
      <c r="R648" s="99" t="str">
        <f ca="1">Rutas_Out_PDF!AG647</f>
        <v/>
      </c>
      <c r="S648" s="99">
        <f>Rutas_Out_PDF!AH647</f>
        <v>0</v>
      </c>
      <c r="T648" s="99">
        <f>Rutas_Out_PDF!AI647</f>
        <v>0</v>
      </c>
    </row>
    <row r="649" spans="1:20" x14ac:dyDescent="0.2">
      <c r="A649" s="64"/>
      <c r="B649" s="101"/>
      <c r="C649" s="99"/>
      <c r="D649" s="99"/>
      <c r="E649" s="99"/>
      <c r="F649" s="99"/>
      <c r="G649" s="99"/>
      <c r="H649" s="99"/>
      <c r="I649" s="99"/>
      <c r="J649" s="99"/>
      <c r="K649" s="99"/>
      <c r="L649" s="99"/>
      <c r="M649" s="99"/>
      <c r="N649" s="99"/>
      <c r="O649" s="99"/>
      <c r="P649" s="99"/>
      <c r="Q649" s="99"/>
      <c r="R649" s="99" t="str">
        <f ca="1">Rutas_Out_PDF!AG648</f>
        <v/>
      </c>
      <c r="S649" s="99">
        <f>Rutas_Out_PDF!AH648</f>
        <v>0</v>
      </c>
      <c r="T649" s="99">
        <f>Rutas_Out_PDF!AI648</f>
        <v>0</v>
      </c>
    </row>
    <row r="650" spans="1:20" x14ac:dyDescent="0.2">
      <c r="A650" s="64"/>
      <c r="B650" s="101"/>
      <c r="C650" s="99"/>
      <c r="D650" s="99"/>
      <c r="E650" s="99"/>
      <c r="F650" s="99"/>
      <c r="G650" s="99"/>
      <c r="H650" s="99"/>
      <c r="I650" s="99"/>
      <c r="J650" s="99"/>
      <c r="K650" s="99"/>
      <c r="L650" s="99"/>
      <c r="M650" s="99"/>
      <c r="N650" s="99"/>
      <c r="O650" s="99"/>
      <c r="P650" s="99"/>
      <c r="Q650" s="99"/>
      <c r="R650" s="99" t="str">
        <f ca="1">Rutas_Out_PDF!AG649</f>
        <v/>
      </c>
      <c r="S650" s="99">
        <f>Rutas_Out_PDF!AH649</f>
        <v>0</v>
      </c>
      <c r="T650" s="99">
        <f>Rutas_Out_PDF!AI649</f>
        <v>0</v>
      </c>
    </row>
    <row r="651" spans="1:20" x14ac:dyDescent="0.2">
      <c r="A651" s="64"/>
      <c r="B651" s="101"/>
      <c r="C651" s="99"/>
      <c r="D651" s="99"/>
      <c r="E651" s="99"/>
      <c r="F651" s="99"/>
      <c r="G651" s="99"/>
      <c r="H651" s="99"/>
      <c r="I651" s="99"/>
      <c r="J651" s="99"/>
      <c r="K651" s="99"/>
      <c r="L651" s="99"/>
      <c r="M651" s="99"/>
      <c r="N651" s="99"/>
      <c r="O651" s="99"/>
      <c r="P651" s="99"/>
      <c r="Q651" s="99"/>
      <c r="R651" s="99" t="str">
        <f ca="1">Rutas_Out_PDF!AG650</f>
        <v/>
      </c>
      <c r="S651" s="99">
        <f>Rutas_Out_PDF!AH650</f>
        <v>0</v>
      </c>
      <c r="T651" s="99">
        <f>Rutas_Out_PDF!AI650</f>
        <v>0</v>
      </c>
    </row>
    <row r="652" spans="1:20" x14ac:dyDescent="0.2">
      <c r="A652" s="64"/>
      <c r="B652" s="101"/>
      <c r="C652" s="99"/>
      <c r="D652" s="99"/>
      <c r="E652" s="99"/>
      <c r="F652" s="99"/>
      <c r="G652" s="99"/>
      <c r="H652" s="99"/>
      <c r="I652" s="99"/>
      <c r="J652" s="99"/>
      <c r="K652" s="99"/>
      <c r="L652" s="99"/>
      <c r="M652" s="99"/>
      <c r="N652" s="99"/>
      <c r="O652" s="99"/>
      <c r="P652" s="99"/>
      <c r="Q652" s="99"/>
      <c r="R652" s="99" t="str">
        <f ca="1">Rutas_Out_PDF!AG651</f>
        <v/>
      </c>
      <c r="S652" s="99">
        <f>Rutas_Out_PDF!AH651</f>
        <v>0</v>
      </c>
      <c r="T652" s="99">
        <f>Rutas_Out_PDF!AI651</f>
        <v>0</v>
      </c>
    </row>
    <row r="653" spans="1:20" x14ac:dyDescent="0.2">
      <c r="A653" s="64"/>
      <c r="B653" s="101"/>
      <c r="C653" s="99"/>
      <c r="D653" s="99"/>
      <c r="E653" s="99"/>
      <c r="F653" s="99"/>
      <c r="G653" s="99"/>
      <c r="H653" s="99"/>
      <c r="I653" s="99"/>
      <c r="J653" s="99"/>
      <c r="K653" s="99"/>
      <c r="L653" s="99"/>
      <c r="M653" s="99"/>
      <c r="N653" s="99"/>
      <c r="O653" s="99"/>
      <c r="P653" s="99"/>
      <c r="Q653" s="99"/>
      <c r="R653" s="99" t="str">
        <f ca="1">Rutas_Out_PDF!AG652</f>
        <v/>
      </c>
      <c r="S653" s="99">
        <f>Rutas_Out_PDF!AH652</f>
        <v>0</v>
      </c>
      <c r="T653" s="99">
        <f>Rutas_Out_PDF!AI652</f>
        <v>0</v>
      </c>
    </row>
    <row r="654" spans="1:20" x14ac:dyDescent="0.2">
      <c r="A654" s="64"/>
      <c r="B654" s="101"/>
      <c r="C654" s="99"/>
      <c r="D654" s="99"/>
      <c r="E654" s="99"/>
      <c r="F654" s="99"/>
      <c r="G654" s="99"/>
      <c r="H654" s="99"/>
      <c r="I654" s="99"/>
      <c r="J654" s="99"/>
      <c r="K654" s="99"/>
      <c r="L654" s="99"/>
      <c r="M654" s="99"/>
      <c r="N654" s="99"/>
      <c r="O654" s="99"/>
      <c r="P654" s="99"/>
      <c r="Q654" s="99"/>
      <c r="R654" s="99" t="str">
        <f ca="1">Rutas_Out_PDF!AG653</f>
        <v/>
      </c>
      <c r="S654" s="99">
        <f>Rutas_Out_PDF!AH653</f>
        <v>0</v>
      </c>
      <c r="T654" s="99">
        <f>Rutas_Out_PDF!AI653</f>
        <v>0</v>
      </c>
    </row>
    <row r="655" spans="1:20" x14ac:dyDescent="0.2">
      <c r="A655" s="64"/>
      <c r="B655" s="101"/>
      <c r="C655" s="99"/>
      <c r="D655" s="99"/>
      <c r="E655" s="99"/>
      <c r="F655" s="99"/>
      <c r="G655" s="99"/>
      <c r="H655" s="99"/>
      <c r="I655" s="99"/>
      <c r="J655" s="99"/>
      <c r="K655" s="99"/>
      <c r="L655" s="99"/>
      <c r="M655" s="99"/>
      <c r="N655" s="99"/>
      <c r="O655" s="99"/>
      <c r="P655" s="99"/>
      <c r="Q655" s="99"/>
      <c r="R655" s="99" t="str">
        <f ca="1">Rutas_Out_PDF!AG654</f>
        <v/>
      </c>
      <c r="S655" s="99">
        <f>Rutas_Out_PDF!AH654</f>
        <v>0</v>
      </c>
      <c r="T655" s="99">
        <f>Rutas_Out_PDF!AI654</f>
        <v>0</v>
      </c>
    </row>
    <row r="656" spans="1:20" x14ac:dyDescent="0.2">
      <c r="A656" s="64"/>
      <c r="B656" s="101"/>
      <c r="C656" s="99"/>
      <c r="D656" s="99"/>
      <c r="E656" s="99"/>
      <c r="F656" s="99"/>
      <c r="G656" s="99"/>
      <c r="H656" s="99"/>
      <c r="I656" s="99"/>
      <c r="J656" s="99"/>
      <c r="K656" s="99"/>
      <c r="L656" s="99"/>
      <c r="M656" s="99"/>
      <c r="N656" s="99"/>
      <c r="O656" s="99"/>
      <c r="P656" s="99"/>
      <c r="Q656" s="99"/>
      <c r="R656" s="99" t="str">
        <f ca="1">Rutas_Out_PDF!AG655</f>
        <v/>
      </c>
      <c r="S656" s="99">
        <f>Rutas_Out_PDF!AH655</f>
        <v>0</v>
      </c>
      <c r="T656" s="99">
        <f>Rutas_Out_PDF!AI655</f>
        <v>0</v>
      </c>
    </row>
    <row r="657" spans="1:20" x14ac:dyDescent="0.2">
      <c r="A657" s="64"/>
      <c r="B657" s="101"/>
      <c r="C657" s="99"/>
      <c r="D657" s="99"/>
      <c r="E657" s="99"/>
      <c r="F657" s="99"/>
      <c r="G657" s="99"/>
      <c r="H657" s="99"/>
      <c r="I657" s="99"/>
      <c r="J657" s="99"/>
      <c r="K657" s="99"/>
      <c r="L657" s="99"/>
      <c r="M657" s="99"/>
      <c r="N657" s="99"/>
      <c r="O657" s="99"/>
      <c r="P657" s="99"/>
      <c r="Q657" s="99"/>
      <c r="R657" s="99" t="str">
        <f ca="1">Rutas_Out_PDF!AG656</f>
        <v/>
      </c>
      <c r="S657" s="99">
        <f>Rutas_Out_PDF!AH656</f>
        <v>0</v>
      </c>
      <c r="T657" s="99">
        <f>Rutas_Out_PDF!AI656</f>
        <v>0</v>
      </c>
    </row>
    <row r="658" spans="1:20" x14ac:dyDescent="0.2">
      <c r="A658" s="64"/>
      <c r="B658" s="101"/>
      <c r="C658" s="99"/>
      <c r="D658" s="99"/>
      <c r="E658" s="99"/>
      <c r="F658" s="99"/>
      <c r="G658" s="99"/>
      <c r="H658" s="99"/>
      <c r="I658" s="99"/>
      <c r="J658" s="99"/>
      <c r="K658" s="99"/>
      <c r="L658" s="99"/>
      <c r="M658" s="99"/>
      <c r="N658" s="99"/>
      <c r="O658" s="99"/>
      <c r="P658" s="99"/>
      <c r="Q658" s="99"/>
      <c r="R658" s="99" t="str">
        <f ca="1">Rutas_Out_PDF!AG657</f>
        <v/>
      </c>
      <c r="S658" s="99">
        <f>Rutas_Out_PDF!AH657</f>
        <v>0</v>
      </c>
      <c r="T658" s="99">
        <f>Rutas_Out_PDF!AI657</f>
        <v>0</v>
      </c>
    </row>
    <row r="659" spans="1:20" x14ac:dyDescent="0.2">
      <c r="A659" s="64"/>
      <c r="B659" s="101"/>
      <c r="C659" s="99"/>
      <c r="D659" s="99"/>
      <c r="E659" s="99"/>
      <c r="F659" s="99"/>
      <c r="G659" s="99"/>
      <c r="H659" s="99"/>
      <c r="I659" s="99"/>
      <c r="J659" s="99"/>
      <c r="K659" s="99"/>
      <c r="L659" s="99"/>
      <c r="M659" s="99"/>
      <c r="N659" s="99"/>
      <c r="O659" s="99"/>
      <c r="P659" s="99"/>
      <c r="Q659" s="99"/>
      <c r="R659" s="99" t="str">
        <f ca="1">Rutas_Out_PDF!AG658</f>
        <v/>
      </c>
      <c r="S659" s="99">
        <f>Rutas_Out_PDF!AH658</f>
        <v>0</v>
      </c>
      <c r="T659" s="99">
        <f>Rutas_Out_PDF!AI658</f>
        <v>0</v>
      </c>
    </row>
    <row r="660" spans="1:20" x14ac:dyDescent="0.2">
      <c r="A660" s="64"/>
      <c r="B660" s="101"/>
      <c r="C660" s="99"/>
      <c r="D660" s="99"/>
      <c r="E660" s="99"/>
      <c r="F660" s="99"/>
      <c r="G660" s="99"/>
      <c r="H660" s="99"/>
      <c r="I660" s="99"/>
      <c r="J660" s="99"/>
      <c r="K660" s="99"/>
      <c r="L660" s="99"/>
      <c r="M660" s="99"/>
      <c r="N660" s="99"/>
      <c r="O660" s="99"/>
      <c r="P660" s="99"/>
      <c r="Q660" s="99"/>
      <c r="R660" s="99" t="str">
        <f ca="1">Rutas_Out_PDF!AG659</f>
        <v/>
      </c>
      <c r="S660" s="99">
        <f>Rutas_Out_PDF!AH659</f>
        <v>0</v>
      </c>
      <c r="T660" s="99">
        <f>Rutas_Out_PDF!AI659</f>
        <v>0</v>
      </c>
    </row>
    <row r="661" spans="1:20" x14ac:dyDescent="0.2">
      <c r="A661" s="64"/>
      <c r="B661" s="101"/>
      <c r="C661" s="99"/>
      <c r="D661" s="99"/>
      <c r="E661" s="99"/>
      <c r="F661" s="99"/>
      <c r="G661" s="99"/>
      <c r="H661" s="99"/>
      <c r="I661" s="99"/>
      <c r="J661" s="99"/>
      <c r="K661" s="99"/>
      <c r="L661" s="99"/>
      <c r="M661" s="99"/>
      <c r="N661" s="99"/>
      <c r="O661" s="99"/>
      <c r="P661" s="99"/>
      <c r="Q661" s="99"/>
      <c r="R661" s="99" t="str">
        <f ca="1">Rutas_Out_PDF!AG660</f>
        <v/>
      </c>
      <c r="S661" s="99">
        <f>Rutas_Out_PDF!AH660</f>
        <v>0</v>
      </c>
      <c r="T661" s="99">
        <f>Rutas_Out_PDF!AI660</f>
        <v>0</v>
      </c>
    </row>
    <row r="662" spans="1:20" x14ac:dyDescent="0.2">
      <c r="A662" s="64"/>
      <c r="B662" s="101"/>
      <c r="C662" s="99"/>
      <c r="D662" s="99"/>
      <c r="E662" s="99"/>
      <c r="F662" s="99"/>
      <c r="G662" s="99"/>
      <c r="H662" s="99"/>
      <c r="I662" s="99"/>
      <c r="J662" s="99"/>
      <c r="K662" s="99"/>
      <c r="L662" s="99"/>
      <c r="M662" s="99"/>
      <c r="N662" s="99"/>
      <c r="O662" s="99"/>
      <c r="P662" s="99"/>
      <c r="Q662" s="99"/>
      <c r="R662" s="99" t="str">
        <f ca="1">Rutas_Out_PDF!AG661</f>
        <v/>
      </c>
      <c r="S662" s="99">
        <f>Rutas_Out_PDF!AH661</f>
        <v>0</v>
      </c>
      <c r="T662" s="99">
        <f>Rutas_Out_PDF!AI661</f>
        <v>0</v>
      </c>
    </row>
    <row r="663" spans="1:20" x14ac:dyDescent="0.2">
      <c r="A663" s="64"/>
      <c r="B663" s="101"/>
      <c r="C663" s="99"/>
      <c r="D663" s="99"/>
      <c r="E663" s="99"/>
      <c r="F663" s="99"/>
      <c r="G663" s="99"/>
      <c r="H663" s="99"/>
      <c r="I663" s="99"/>
      <c r="J663" s="99"/>
      <c r="K663" s="99"/>
      <c r="L663" s="99"/>
      <c r="M663" s="99"/>
      <c r="N663" s="99"/>
      <c r="O663" s="99"/>
      <c r="P663" s="99"/>
      <c r="Q663" s="99"/>
      <c r="R663" s="99" t="str">
        <f ca="1">Rutas_Out_PDF!AG662</f>
        <v/>
      </c>
      <c r="S663" s="99">
        <f>Rutas_Out_PDF!AH662</f>
        <v>0</v>
      </c>
      <c r="T663" s="99">
        <f>Rutas_Out_PDF!AI662</f>
        <v>0</v>
      </c>
    </row>
    <row r="664" spans="1:20" x14ac:dyDescent="0.2">
      <c r="A664" s="64"/>
      <c r="B664" s="101"/>
      <c r="C664" s="99"/>
      <c r="D664" s="99"/>
      <c r="E664" s="99"/>
      <c r="F664" s="99"/>
      <c r="G664" s="99"/>
      <c r="H664" s="99"/>
      <c r="I664" s="99"/>
      <c r="J664" s="99"/>
      <c r="K664" s="99"/>
      <c r="L664" s="99"/>
      <c r="M664" s="99"/>
      <c r="N664" s="99"/>
      <c r="O664" s="99"/>
      <c r="P664" s="99"/>
      <c r="Q664" s="99"/>
      <c r="R664" s="99" t="str">
        <f ca="1">Rutas_Out_PDF!AG663</f>
        <v/>
      </c>
      <c r="S664" s="99">
        <f>Rutas_Out_PDF!AH663</f>
        <v>0</v>
      </c>
      <c r="T664" s="99">
        <f>Rutas_Out_PDF!AI663</f>
        <v>0</v>
      </c>
    </row>
    <row r="665" spans="1:20" x14ac:dyDescent="0.2">
      <c r="A665" s="64"/>
      <c r="B665" s="101"/>
      <c r="C665" s="99"/>
      <c r="D665" s="99"/>
      <c r="E665" s="99"/>
      <c r="F665" s="99"/>
      <c r="G665" s="99"/>
      <c r="H665" s="99"/>
      <c r="I665" s="99"/>
      <c r="J665" s="99"/>
      <c r="K665" s="99"/>
      <c r="L665" s="99"/>
      <c r="M665" s="99"/>
      <c r="N665" s="99"/>
      <c r="O665" s="99"/>
      <c r="P665" s="99"/>
      <c r="Q665" s="99"/>
      <c r="R665" s="99" t="str">
        <f ca="1">Rutas_Out_PDF!AG664</f>
        <v/>
      </c>
      <c r="S665" s="99">
        <f>Rutas_Out_PDF!AH664</f>
        <v>0</v>
      </c>
      <c r="T665" s="99">
        <f>Rutas_Out_PDF!AI664</f>
        <v>0</v>
      </c>
    </row>
    <row r="666" spans="1:20" x14ac:dyDescent="0.2">
      <c r="A666" s="64"/>
      <c r="B666" s="101"/>
      <c r="C666" s="99"/>
      <c r="D666" s="99"/>
      <c r="E666" s="99"/>
      <c r="F666" s="99"/>
      <c r="G666" s="99"/>
      <c r="H666" s="99"/>
      <c r="I666" s="99"/>
      <c r="J666" s="99"/>
      <c r="K666" s="99"/>
      <c r="L666" s="99"/>
      <c r="M666" s="99"/>
      <c r="N666" s="99"/>
      <c r="O666" s="99"/>
      <c r="P666" s="99"/>
      <c r="Q666" s="99"/>
      <c r="R666" s="99" t="str">
        <f ca="1">Rutas_Out_PDF!AG665</f>
        <v/>
      </c>
      <c r="S666" s="99">
        <f>Rutas_Out_PDF!AH665</f>
        <v>0</v>
      </c>
      <c r="T666" s="99">
        <f>Rutas_Out_PDF!AI665</f>
        <v>0</v>
      </c>
    </row>
    <row r="667" spans="1:20" x14ac:dyDescent="0.2">
      <c r="A667" s="64"/>
      <c r="B667" s="101"/>
      <c r="C667" s="99"/>
      <c r="D667" s="99"/>
      <c r="E667" s="99"/>
      <c r="F667" s="99"/>
      <c r="G667" s="99"/>
      <c r="H667" s="99"/>
      <c r="I667" s="99"/>
      <c r="J667" s="99"/>
      <c r="K667" s="99"/>
      <c r="L667" s="99"/>
      <c r="M667" s="99"/>
      <c r="N667" s="99"/>
      <c r="O667" s="99"/>
      <c r="P667" s="99"/>
      <c r="Q667" s="99"/>
      <c r="R667" s="99" t="str">
        <f ca="1">Rutas_Out_PDF!AG666</f>
        <v/>
      </c>
      <c r="S667" s="99">
        <f>Rutas_Out_PDF!AH666</f>
        <v>0</v>
      </c>
      <c r="T667" s="99">
        <f>Rutas_Out_PDF!AI666</f>
        <v>0</v>
      </c>
    </row>
    <row r="668" spans="1:20" x14ac:dyDescent="0.2">
      <c r="A668" s="64"/>
      <c r="B668" s="101"/>
      <c r="C668" s="99"/>
      <c r="D668" s="99"/>
      <c r="E668" s="99"/>
      <c r="F668" s="99"/>
      <c r="G668" s="99"/>
      <c r="H668" s="99"/>
      <c r="I668" s="99"/>
      <c r="J668" s="99"/>
      <c r="K668" s="99"/>
      <c r="L668" s="99"/>
      <c r="M668" s="99"/>
      <c r="N668" s="99"/>
      <c r="O668" s="99"/>
      <c r="P668" s="99"/>
      <c r="Q668" s="99"/>
      <c r="R668" s="99" t="str">
        <f ca="1">Rutas_Out_PDF!AG667</f>
        <v/>
      </c>
      <c r="S668" s="99">
        <f>Rutas_Out_PDF!AH667</f>
        <v>0</v>
      </c>
      <c r="T668" s="99">
        <f>Rutas_Out_PDF!AI667</f>
        <v>0</v>
      </c>
    </row>
    <row r="669" spans="1:20" x14ac:dyDescent="0.2">
      <c r="A669" s="64"/>
      <c r="B669" s="101"/>
      <c r="C669" s="99"/>
      <c r="D669" s="99"/>
      <c r="E669" s="99"/>
      <c r="F669" s="99"/>
      <c r="G669" s="99"/>
      <c r="H669" s="99"/>
      <c r="I669" s="99"/>
      <c r="J669" s="99"/>
      <c r="K669" s="99"/>
      <c r="L669" s="99"/>
      <c r="M669" s="99"/>
      <c r="N669" s="99"/>
      <c r="O669" s="99"/>
      <c r="P669" s="99"/>
      <c r="Q669" s="99"/>
      <c r="R669" s="99" t="str">
        <f ca="1">Rutas_Out_PDF!AG668</f>
        <v/>
      </c>
      <c r="S669" s="99">
        <f>Rutas_Out_PDF!AH668</f>
        <v>0</v>
      </c>
      <c r="T669" s="99">
        <f>Rutas_Out_PDF!AI668</f>
        <v>0</v>
      </c>
    </row>
    <row r="670" spans="1:20" x14ac:dyDescent="0.2">
      <c r="A670" s="64"/>
      <c r="B670" s="101"/>
      <c r="C670" s="99"/>
      <c r="D670" s="99"/>
      <c r="E670" s="99"/>
      <c r="F670" s="99"/>
      <c r="G670" s="99"/>
      <c r="H670" s="99"/>
      <c r="I670" s="99"/>
      <c r="J670" s="99"/>
      <c r="K670" s="99"/>
      <c r="L670" s="99"/>
      <c r="M670" s="99"/>
      <c r="N670" s="99"/>
      <c r="O670" s="99"/>
      <c r="P670" s="99"/>
      <c r="Q670" s="99"/>
      <c r="R670" s="99" t="str">
        <f ca="1">Rutas_Out_PDF!AG669</f>
        <v/>
      </c>
      <c r="S670" s="99">
        <f>Rutas_Out_PDF!AH669</f>
        <v>0</v>
      </c>
      <c r="T670" s="99">
        <f>Rutas_Out_PDF!AI669</f>
        <v>0</v>
      </c>
    </row>
    <row r="671" spans="1:20" x14ac:dyDescent="0.2">
      <c r="A671" s="64"/>
      <c r="B671" s="101"/>
      <c r="C671" s="99"/>
      <c r="D671" s="99"/>
      <c r="E671" s="99"/>
      <c r="F671" s="99"/>
      <c r="G671" s="99"/>
      <c r="H671" s="99"/>
      <c r="I671" s="99"/>
      <c r="J671" s="99"/>
      <c r="K671" s="99"/>
      <c r="L671" s="99"/>
      <c r="M671" s="99"/>
      <c r="N671" s="99"/>
      <c r="O671" s="99"/>
      <c r="P671" s="99"/>
      <c r="Q671" s="99"/>
      <c r="R671" s="99" t="str">
        <f ca="1">Rutas_Out_PDF!AG670</f>
        <v/>
      </c>
      <c r="S671" s="99">
        <f>Rutas_Out_PDF!AH670</f>
        <v>0</v>
      </c>
      <c r="T671" s="99">
        <f>Rutas_Out_PDF!AI670</f>
        <v>0</v>
      </c>
    </row>
    <row r="672" spans="1:20" x14ac:dyDescent="0.2">
      <c r="A672" s="64"/>
      <c r="B672" s="101"/>
      <c r="C672" s="99"/>
      <c r="D672" s="99"/>
      <c r="E672" s="99"/>
      <c r="F672" s="99"/>
      <c r="G672" s="99"/>
      <c r="H672" s="99"/>
      <c r="I672" s="99"/>
      <c r="J672" s="99"/>
      <c r="K672" s="99"/>
      <c r="L672" s="99"/>
      <c r="M672" s="99"/>
      <c r="N672" s="99"/>
      <c r="O672" s="99"/>
      <c r="P672" s="99"/>
      <c r="Q672" s="99"/>
      <c r="R672" s="99" t="str">
        <f ca="1">Rutas_Out_PDF!AG671</f>
        <v/>
      </c>
      <c r="S672" s="99">
        <f>Rutas_Out_PDF!AH671</f>
        <v>0</v>
      </c>
      <c r="T672" s="99">
        <f>Rutas_Out_PDF!AI671</f>
        <v>0</v>
      </c>
    </row>
    <row r="673" spans="1:20" x14ac:dyDescent="0.2">
      <c r="A673" s="64"/>
      <c r="B673" s="101"/>
      <c r="C673" s="99"/>
      <c r="D673" s="99"/>
      <c r="E673" s="99"/>
      <c r="F673" s="99"/>
      <c r="G673" s="99"/>
      <c r="H673" s="99"/>
      <c r="I673" s="99"/>
      <c r="J673" s="99"/>
      <c r="K673" s="99"/>
      <c r="L673" s="99"/>
      <c r="M673" s="99"/>
      <c r="N673" s="99"/>
      <c r="O673" s="99"/>
      <c r="P673" s="99"/>
      <c r="Q673" s="99"/>
      <c r="R673" s="99" t="str">
        <f ca="1">Rutas_Out_PDF!AG672</f>
        <v/>
      </c>
      <c r="S673" s="99">
        <f>Rutas_Out_PDF!AH672</f>
        <v>0</v>
      </c>
      <c r="T673" s="99">
        <f>Rutas_Out_PDF!AI672</f>
        <v>0</v>
      </c>
    </row>
    <row r="674" spans="1:20" x14ac:dyDescent="0.2">
      <c r="A674" s="64"/>
      <c r="B674" s="101"/>
      <c r="C674" s="99"/>
      <c r="D674" s="99"/>
      <c r="E674" s="99"/>
      <c r="F674" s="99"/>
      <c r="G674" s="99"/>
      <c r="H674" s="99"/>
      <c r="I674" s="99"/>
      <c r="J674" s="99"/>
      <c r="K674" s="99"/>
      <c r="L674" s="99"/>
      <c r="M674" s="99"/>
      <c r="N674" s="99"/>
      <c r="O674" s="99"/>
      <c r="P674" s="99"/>
      <c r="Q674" s="99"/>
      <c r="R674" s="99" t="str">
        <f ca="1">Rutas_Out_PDF!AG673</f>
        <v/>
      </c>
      <c r="S674" s="99">
        <f>Rutas_Out_PDF!AH673</f>
        <v>0</v>
      </c>
      <c r="T674" s="99">
        <f>Rutas_Out_PDF!AI673</f>
        <v>0</v>
      </c>
    </row>
    <row r="675" spans="1:20" x14ac:dyDescent="0.2">
      <c r="A675" s="64"/>
      <c r="B675" s="101"/>
      <c r="C675" s="99"/>
      <c r="D675" s="99"/>
      <c r="E675" s="99"/>
      <c r="F675" s="99"/>
      <c r="G675" s="99"/>
      <c r="H675" s="99"/>
      <c r="I675" s="99"/>
      <c r="J675" s="99"/>
      <c r="K675" s="99"/>
      <c r="L675" s="99"/>
      <c r="M675" s="99"/>
      <c r="N675" s="99"/>
      <c r="O675" s="99"/>
      <c r="P675" s="99"/>
      <c r="Q675" s="99"/>
      <c r="R675" s="99" t="str">
        <f ca="1">Rutas_Out_PDF!AG674</f>
        <v/>
      </c>
      <c r="S675" s="99">
        <f>Rutas_Out_PDF!AH674</f>
        <v>0</v>
      </c>
      <c r="T675" s="99">
        <f>Rutas_Out_PDF!AI674</f>
        <v>0</v>
      </c>
    </row>
    <row r="676" spans="1:20" x14ac:dyDescent="0.2">
      <c r="A676" s="64"/>
      <c r="B676" s="101"/>
      <c r="C676" s="99"/>
      <c r="D676" s="99"/>
      <c r="E676" s="99"/>
      <c r="F676" s="99"/>
      <c r="G676" s="99"/>
      <c r="H676" s="99"/>
      <c r="I676" s="99"/>
      <c r="J676" s="99"/>
      <c r="K676" s="99"/>
      <c r="L676" s="99"/>
      <c r="M676" s="99"/>
      <c r="N676" s="99"/>
      <c r="O676" s="99"/>
      <c r="P676" s="99"/>
      <c r="Q676" s="99"/>
      <c r="R676" s="99" t="str">
        <f ca="1">Rutas_Out_PDF!AG675</f>
        <v/>
      </c>
      <c r="S676" s="99">
        <f>Rutas_Out_PDF!AH675</f>
        <v>0</v>
      </c>
      <c r="T676" s="99">
        <f>Rutas_Out_PDF!AI675</f>
        <v>0</v>
      </c>
    </row>
    <row r="677" spans="1:20" x14ac:dyDescent="0.2">
      <c r="A677" s="64"/>
      <c r="B677" s="101"/>
      <c r="C677" s="99"/>
      <c r="D677" s="99"/>
      <c r="E677" s="99"/>
      <c r="F677" s="99"/>
      <c r="G677" s="99"/>
      <c r="H677" s="99"/>
      <c r="I677" s="99"/>
      <c r="J677" s="99"/>
      <c r="K677" s="99"/>
      <c r="L677" s="99"/>
      <c r="M677" s="99"/>
      <c r="N677" s="99"/>
      <c r="O677" s="99"/>
      <c r="P677" s="99"/>
      <c r="Q677" s="99"/>
      <c r="R677" s="99" t="str">
        <f ca="1">Rutas_Out_PDF!AG676</f>
        <v/>
      </c>
      <c r="S677" s="99">
        <f>Rutas_Out_PDF!AH676</f>
        <v>0</v>
      </c>
      <c r="T677" s="99">
        <f>Rutas_Out_PDF!AI676</f>
        <v>0</v>
      </c>
    </row>
    <row r="678" spans="1:20" x14ac:dyDescent="0.2">
      <c r="A678" s="64"/>
      <c r="B678" s="101"/>
      <c r="C678" s="99"/>
      <c r="D678" s="99"/>
      <c r="E678" s="99"/>
      <c r="F678" s="99"/>
      <c r="G678" s="99"/>
      <c r="H678" s="99"/>
      <c r="I678" s="99"/>
      <c r="J678" s="99"/>
      <c r="K678" s="99"/>
      <c r="L678" s="99"/>
      <c r="M678" s="99"/>
      <c r="N678" s="99"/>
      <c r="O678" s="99"/>
      <c r="P678" s="99"/>
      <c r="Q678" s="99"/>
      <c r="R678" s="99" t="str">
        <f ca="1">Rutas_Out_PDF!AG677</f>
        <v/>
      </c>
      <c r="S678" s="99">
        <f>Rutas_Out_PDF!AH677</f>
        <v>0</v>
      </c>
      <c r="T678" s="99">
        <f>Rutas_Out_PDF!AI677</f>
        <v>0</v>
      </c>
    </row>
    <row r="679" spans="1:20" x14ac:dyDescent="0.2">
      <c r="A679" s="64"/>
      <c r="B679" s="101"/>
      <c r="C679" s="99"/>
      <c r="D679" s="99"/>
      <c r="E679" s="99"/>
      <c r="F679" s="99"/>
      <c r="G679" s="99"/>
      <c r="H679" s="99"/>
      <c r="I679" s="99"/>
      <c r="J679" s="99"/>
      <c r="K679" s="99"/>
      <c r="L679" s="99"/>
      <c r="M679" s="99"/>
      <c r="N679" s="99"/>
      <c r="O679" s="99"/>
      <c r="P679" s="99"/>
      <c r="Q679" s="99"/>
      <c r="R679" s="99" t="str">
        <f ca="1">Rutas_Out_PDF!AG678</f>
        <v/>
      </c>
      <c r="S679" s="99">
        <f>Rutas_Out_PDF!AH678</f>
        <v>0</v>
      </c>
      <c r="T679" s="99">
        <f>Rutas_Out_PDF!AI678</f>
        <v>0</v>
      </c>
    </row>
    <row r="680" spans="1:20" x14ac:dyDescent="0.2">
      <c r="A680" s="64"/>
      <c r="B680" s="101"/>
      <c r="C680" s="99"/>
      <c r="D680" s="99"/>
      <c r="E680" s="99"/>
      <c r="F680" s="99"/>
      <c r="G680" s="99"/>
      <c r="H680" s="99"/>
      <c r="I680" s="99"/>
      <c r="J680" s="99"/>
      <c r="K680" s="99"/>
      <c r="L680" s="99"/>
      <c r="M680" s="99"/>
      <c r="N680" s="99"/>
      <c r="O680" s="99"/>
      <c r="P680" s="99"/>
      <c r="Q680" s="99"/>
      <c r="R680" s="99" t="str">
        <f ca="1">Rutas_Out_PDF!AG679</f>
        <v/>
      </c>
      <c r="S680" s="99">
        <f>Rutas_Out_PDF!AH679</f>
        <v>0</v>
      </c>
      <c r="T680" s="99">
        <f>Rutas_Out_PDF!AI679</f>
        <v>0</v>
      </c>
    </row>
    <row r="681" spans="1:20" x14ac:dyDescent="0.2">
      <c r="A681" s="64"/>
      <c r="B681" s="101"/>
      <c r="C681" s="99"/>
      <c r="D681" s="99"/>
      <c r="E681" s="99"/>
      <c r="F681" s="99"/>
      <c r="G681" s="99"/>
      <c r="H681" s="99"/>
      <c r="I681" s="99"/>
      <c r="J681" s="99"/>
      <c r="K681" s="99"/>
      <c r="L681" s="99"/>
      <c r="M681" s="99"/>
      <c r="N681" s="99"/>
      <c r="O681" s="99"/>
      <c r="P681" s="99"/>
      <c r="Q681" s="99"/>
      <c r="R681" s="99" t="str">
        <f ca="1">Rutas_Out_PDF!AG680</f>
        <v/>
      </c>
      <c r="S681" s="99">
        <f>Rutas_Out_PDF!AH680</f>
        <v>0</v>
      </c>
      <c r="T681" s="99">
        <f>Rutas_Out_PDF!AI680</f>
        <v>0</v>
      </c>
    </row>
    <row r="682" spans="1:20" x14ac:dyDescent="0.2">
      <c r="A682" s="64"/>
      <c r="B682" s="101"/>
      <c r="C682" s="99"/>
      <c r="D682" s="99"/>
      <c r="E682" s="99"/>
      <c r="F682" s="99"/>
      <c r="G682" s="99"/>
      <c r="H682" s="99"/>
      <c r="I682" s="99"/>
      <c r="J682" s="99"/>
      <c r="K682" s="99"/>
      <c r="L682" s="99"/>
      <c r="M682" s="99"/>
      <c r="N682" s="99"/>
      <c r="O682" s="99"/>
      <c r="P682" s="99"/>
      <c r="Q682" s="99"/>
      <c r="R682" s="99" t="str">
        <f ca="1">Rutas_Out_PDF!AG681</f>
        <v/>
      </c>
      <c r="S682" s="99">
        <f>Rutas_Out_PDF!AH681</f>
        <v>0</v>
      </c>
      <c r="T682" s="99">
        <f>Rutas_Out_PDF!AI681</f>
        <v>0</v>
      </c>
    </row>
    <row r="683" spans="1:20" x14ac:dyDescent="0.2">
      <c r="A683" s="64"/>
      <c r="B683" s="101"/>
      <c r="C683" s="99"/>
      <c r="D683" s="99"/>
      <c r="E683" s="99"/>
      <c r="F683" s="99"/>
      <c r="G683" s="99"/>
      <c r="H683" s="99"/>
      <c r="I683" s="99"/>
      <c r="J683" s="99"/>
      <c r="K683" s="99"/>
      <c r="L683" s="99"/>
      <c r="M683" s="99"/>
      <c r="N683" s="99"/>
      <c r="O683" s="99"/>
      <c r="P683" s="99"/>
      <c r="Q683" s="99"/>
      <c r="R683" s="99" t="str">
        <f ca="1">Rutas_Out_PDF!AG682</f>
        <v/>
      </c>
      <c r="S683" s="99">
        <f>Rutas_Out_PDF!AH682</f>
        <v>0</v>
      </c>
      <c r="T683" s="99">
        <f>Rutas_Out_PDF!AI682</f>
        <v>0</v>
      </c>
    </row>
    <row r="684" spans="1:20" x14ac:dyDescent="0.2">
      <c r="A684" s="64"/>
      <c r="B684" s="101"/>
      <c r="C684" s="99"/>
      <c r="D684" s="99"/>
      <c r="E684" s="99"/>
      <c r="F684" s="99"/>
      <c r="G684" s="99"/>
      <c r="H684" s="99"/>
      <c r="I684" s="99"/>
      <c r="J684" s="99"/>
      <c r="K684" s="99"/>
      <c r="L684" s="99"/>
      <c r="M684" s="99"/>
      <c r="N684" s="99"/>
      <c r="O684" s="99"/>
      <c r="P684" s="99"/>
      <c r="Q684" s="99"/>
      <c r="R684" s="99" t="str">
        <f ca="1">Rutas_Out_PDF!AG683</f>
        <v/>
      </c>
      <c r="S684" s="99">
        <f>Rutas_Out_PDF!AH683</f>
        <v>0</v>
      </c>
      <c r="T684" s="99">
        <f>Rutas_Out_PDF!AI683</f>
        <v>0</v>
      </c>
    </row>
    <row r="685" spans="1:20" x14ac:dyDescent="0.2">
      <c r="A685" s="64"/>
      <c r="B685" s="101"/>
      <c r="C685" s="99"/>
      <c r="D685" s="99"/>
      <c r="E685" s="99"/>
      <c r="F685" s="99"/>
      <c r="G685" s="99"/>
      <c r="H685" s="99"/>
      <c r="I685" s="99"/>
      <c r="J685" s="99"/>
      <c r="K685" s="99"/>
      <c r="L685" s="99"/>
      <c r="M685" s="99"/>
      <c r="N685" s="99"/>
      <c r="O685" s="99"/>
      <c r="P685" s="99"/>
      <c r="Q685" s="99"/>
      <c r="R685" s="99" t="str">
        <f ca="1">Rutas_Out_PDF!AG684</f>
        <v/>
      </c>
      <c r="S685" s="99">
        <f>Rutas_Out_PDF!AH684</f>
        <v>0</v>
      </c>
      <c r="T685" s="99">
        <f>Rutas_Out_PDF!AI684</f>
        <v>0</v>
      </c>
    </row>
    <row r="686" spans="1:20" x14ac:dyDescent="0.2">
      <c r="A686" s="64"/>
      <c r="B686" s="101"/>
      <c r="C686" s="99"/>
      <c r="D686" s="99"/>
      <c r="E686" s="99"/>
      <c r="F686" s="99"/>
      <c r="G686" s="99"/>
      <c r="H686" s="99"/>
      <c r="I686" s="99"/>
      <c r="J686" s="99"/>
      <c r="K686" s="99"/>
      <c r="L686" s="99"/>
      <c r="M686" s="99"/>
      <c r="N686" s="99"/>
      <c r="O686" s="99"/>
      <c r="P686" s="99"/>
      <c r="Q686" s="99"/>
      <c r="R686" s="99" t="str">
        <f ca="1">Rutas_Out_PDF!AG685</f>
        <v/>
      </c>
      <c r="S686" s="99">
        <f>Rutas_Out_PDF!AH685</f>
        <v>0</v>
      </c>
      <c r="T686" s="99">
        <f>Rutas_Out_PDF!AI685</f>
        <v>0</v>
      </c>
    </row>
    <row r="687" spans="1:20" x14ac:dyDescent="0.2">
      <c r="A687" s="64"/>
      <c r="B687" s="101"/>
      <c r="C687" s="99"/>
      <c r="D687" s="99"/>
      <c r="E687" s="99"/>
      <c r="F687" s="99"/>
      <c r="G687" s="99"/>
      <c r="H687" s="99"/>
      <c r="I687" s="99"/>
      <c r="J687" s="99"/>
      <c r="K687" s="99"/>
      <c r="L687" s="99"/>
      <c r="M687" s="99"/>
      <c r="N687" s="99"/>
      <c r="O687" s="99"/>
      <c r="P687" s="99"/>
      <c r="Q687" s="99"/>
      <c r="R687" s="99" t="str">
        <f ca="1">Rutas_Out_PDF!AG686</f>
        <v/>
      </c>
      <c r="S687" s="99">
        <f>Rutas_Out_PDF!AH686</f>
        <v>0</v>
      </c>
      <c r="T687" s="99">
        <f>Rutas_Out_PDF!AI686</f>
        <v>0</v>
      </c>
    </row>
    <row r="688" spans="1:20" x14ac:dyDescent="0.2">
      <c r="A688" s="64"/>
      <c r="B688" s="101"/>
      <c r="C688" s="99"/>
      <c r="D688" s="99"/>
      <c r="E688" s="99"/>
      <c r="F688" s="99"/>
      <c r="G688" s="99"/>
      <c r="H688" s="99"/>
      <c r="I688" s="99"/>
      <c r="J688" s="99"/>
      <c r="K688" s="99"/>
      <c r="L688" s="99"/>
      <c r="M688" s="99"/>
      <c r="N688" s="99"/>
      <c r="O688" s="99"/>
      <c r="P688" s="99"/>
      <c r="Q688" s="99"/>
      <c r="R688" s="99" t="str">
        <f ca="1">Rutas_Out_PDF!AG687</f>
        <v/>
      </c>
      <c r="S688" s="99">
        <f>Rutas_Out_PDF!AH687</f>
        <v>0</v>
      </c>
      <c r="T688" s="99">
        <f>Rutas_Out_PDF!AI687</f>
        <v>0</v>
      </c>
    </row>
    <row r="689" spans="1:20" x14ac:dyDescent="0.2">
      <c r="A689" s="64"/>
      <c r="B689" s="101"/>
      <c r="C689" s="99"/>
      <c r="D689" s="99"/>
      <c r="E689" s="99"/>
      <c r="F689" s="99"/>
      <c r="G689" s="99"/>
      <c r="H689" s="99"/>
      <c r="I689" s="99"/>
      <c r="J689" s="99"/>
      <c r="K689" s="99"/>
      <c r="L689" s="99"/>
      <c r="M689" s="99"/>
      <c r="N689" s="99"/>
      <c r="O689" s="99"/>
      <c r="P689" s="99"/>
      <c r="Q689" s="99"/>
      <c r="R689" s="99" t="str">
        <f ca="1">Rutas_Out_PDF!AG688</f>
        <v/>
      </c>
      <c r="S689" s="99">
        <f>Rutas_Out_PDF!AH688</f>
        <v>0</v>
      </c>
      <c r="T689" s="99">
        <f>Rutas_Out_PDF!AI688</f>
        <v>0</v>
      </c>
    </row>
    <row r="690" spans="1:20" x14ac:dyDescent="0.2">
      <c r="A690" s="64"/>
      <c r="B690" s="101"/>
      <c r="C690" s="99"/>
      <c r="D690" s="99"/>
      <c r="E690" s="99"/>
      <c r="F690" s="99"/>
      <c r="G690" s="99"/>
      <c r="H690" s="99"/>
      <c r="I690" s="99"/>
      <c r="J690" s="99"/>
      <c r="K690" s="99"/>
      <c r="L690" s="99"/>
      <c r="M690" s="99"/>
      <c r="N690" s="99"/>
      <c r="O690" s="99"/>
      <c r="P690" s="99"/>
      <c r="Q690" s="99"/>
      <c r="R690" s="99" t="str">
        <f ca="1">Rutas_Out_PDF!AG689</f>
        <v/>
      </c>
      <c r="S690" s="99">
        <f>Rutas_Out_PDF!AH689</f>
        <v>0</v>
      </c>
      <c r="T690" s="99">
        <f>Rutas_Out_PDF!AI689</f>
        <v>0</v>
      </c>
    </row>
    <row r="691" spans="1:20" x14ac:dyDescent="0.2">
      <c r="A691" s="64"/>
      <c r="B691" s="101"/>
      <c r="C691" s="99"/>
      <c r="D691" s="99"/>
      <c r="E691" s="99"/>
      <c r="F691" s="99"/>
      <c r="G691" s="99"/>
      <c r="H691" s="99"/>
      <c r="I691" s="99"/>
      <c r="J691" s="99"/>
      <c r="K691" s="99"/>
      <c r="L691" s="99"/>
      <c r="M691" s="99"/>
      <c r="N691" s="99"/>
      <c r="O691" s="99"/>
      <c r="P691" s="99"/>
      <c r="Q691" s="99"/>
      <c r="R691" s="99" t="str">
        <f ca="1">Rutas_Out_PDF!AG690</f>
        <v/>
      </c>
      <c r="S691" s="99">
        <f>Rutas_Out_PDF!AH690</f>
        <v>0</v>
      </c>
      <c r="T691" s="99">
        <f>Rutas_Out_PDF!AI690</f>
        <v>0</v>
      </c>
    </row>
    <row r="692" spans="1:20" x14ac:dyDescent="0.2">
      <c r="A692" s="64"/>
      <c r="B692" s="101"/>
      <c r="C692" s="99"/>
      <c r="D692" s="99"/>
      <c r="E692" s="99"/>
      <c r="F692" s="99"/>
      <c r="G692" s="99"/>
      <c r="H692" s="99"/>
      <c r="I692" s="99"/>
      <c r="J692" s="99"/>
      <c r="K692" s="99"/>
      <c r="L692" s="99"/>
      <c r="M692" s="99"/>
      <c r="N692" s="99"/>
      <c r="O692" s="99"/>
      <c r="P692" s="99"/>
      <c r="Q692" s="99"/>
      <c r="R692" s="99" t="str">
        <f ca="1">Rutas_Out_PDF!AG691</f>
        <v/>
      </c>
      <c r="S692" s="99">
        <f>Rutas_Out_PDF!AH691</f>
        <v>0</v>
      </c>
      <c r="T692" s="99">
        <f>Rutas_Out_PDF!AI691</f>
        <v>0</v>
      </c>
    </row>
    <row r="693" spans="1:20" x14ac:dyDescent="0.2">
      <c r="A693" s="64"/>
      <c r="B693" s="101"/>
      <c r="C693" s="99"/>
      <c r="D693" s="99"/>
      <c r="E693" s="99"/>
      <c r="F693" s="99"/>
      <c r="G693" s="99"/>
      <c r="H693" s="99"/>
      <c r="I693" s="99"/>
      <c r="J693" s="99"/>
      <c r="K693" s="99"/>
      <c r="L693" s="99"/>
      <c r="M693" s="99"/>
      <c r="N693" s="99"/>
      <c r="O693" s="99"/>
      <c r="P693" s="99"/>
      <c r="Q693" s="99"/>
      <c r="R693" s="99" t="str">
        <f ca="1">Rutas_Out_PDF!AG692</f>
        <v/>
      </c>
      <c r="S693" s="99">
        <f>Rutas_Out_PDF!AH692</f>
        <v>0</v>
      </c>
      <c r="T693" s="99">
        <f>Rutas_Out_PDF!AI692</f>
        <v>0</v>
      </c>
    </row>
    <row r="694" spans="1:20" x14ac:dyDescent="0.2">
      <c r="A694" s="64"/>
      <c r="B694" s="101"/>
      <c r="C694" s="99"/>
      <c r="D694" s="99"/>
      <c r="E694" s="99"/>
      <c r="F694" s="99"/>
      <c r="G694" s="99"/>
      <c r="H694" s="99"/>
      <c r="I694" s="99"/>
      <c r="J694" s="99"/>
      <c r="K694" s="99"/>
      <c r="L694" s="99"/>
      <c r="M694" s="99"/>
      <c r="N694" s="99"/>
      <c r="O694" s="99"/>
      <c r="P694" s="99"/>
      <c r="Q694" s="99"/>
      <c r="R694" s="99" t="str">
        <f ca="1">Rutas_Out_PDF!AG693</f>
        <v/>
      </c>
      <c r="S694" s="99">
        <f>Rutas_Out_PDF!AH693</f>
        <v>0</v>
      </c>
      <c r="T694" s="99">
        <f>Rutas_Out_PDF!AI693</f>
        <v>0</v>
      </c>
    </row>
    <row r="695" spans="1:20" x14ac:dyDescent="0.2">
      <c r="A695" s="64"/>
      <c r="B695" s="101"/>
      <c r="C695" s="99"/>
      <c r="D695" s="99"/>
      <c r="E695" s="99"/>
      <c r="F695" s="99"/>
      <c r="G695" s="99"/>
      <c r="H695" s="99"/>
      <c r="I695" s="99"/>
      <c r="J695" s="99"/>
      <c r="K695" s="99"/>
      <c r="L695" s="99"/>
      <c r="M695" s="99"/>
      <c r="N695" s="99"/>
      <c r="O695" s="99"/>
      <c r="P695" s="99"/>
      <c r="Q695" s="99"/>
      <c r="R695" s="99" t="str">
        <f ca="1">Rutas_Out_PDF!AG694</f>
        <v/>
      </c>
      <c r="S695" s="99">
        <f>Rutas_Out_PDF!AH694</f>
        <v>0</v>
      </c>
      <c r="T695" s="99">
        <f>Rutas_Out_PDF!AI694</f>
        <v>0</v>
      </c>
    </row>
    <row r="696" spans="1:20" x14ac:dyDescent="0.2">
      <c r="A696" s="64"/>
      <c r="B696" s="101"/>
      <c r="C696" s="99"/>
      <c r="D696" s="99"/>
      <c r="E696" s="99"/>
      <c r="F696" s="99"/>
      <c r="G696" s="99"/>
      <c r="H696" s="99"/>
      <c r="I696" s="99"/>
      <c r="J696" s="99"/>
      <c r="K696" s="99"/>
      <c r="L696" s="99"/>
      <c r="M696" s="99"/>
      <c r="N696" s="99"/>
      <c r="O696" s="99"/>
      <c r="P696" s="99"/>
      <c r="Q696" s="99"/>
      <c r="R696" s="99" t="str">
        <f ca="1">Rutas_Out_PDF!AG695</f>
        <v/>
      </c>
      <c r="S696" s="99">
        <f>Rutas_Out_PDF!AH695</f>
        <v>0</v>
      </c>
      <c r="T696" s="99">
        <f>Rutas_Out_PDF!AI695</f>
        <v>0</v>
      </c>
    </row>
    <row r="697" spans="1:20" x14ac:dyDescent="0.2">
      <c r="A697" s="64"/>
      <c r="B697" s="101"/>
      <c r="C697" s="99"/>
      <c r="D697" s="99"/>
      <c r="E697" s="99"/>
      <c r="F697" s="99"/>
      <c r="G697" s="99"/>
      <c r="H697" s="99"/>
      <c r="I697" s="99"/>
      <c r="J697" s="99"/>
      <c r="K697" s="99"/>
      <c r="L697" s="99"/>
      <c r="M697" s="99"/>
      <c r="N697" s="99"/>
      <c r="O697" s="99"/>
      <c r="P697" s="99"/>
      <c r="Q697" s="99"/>
      <c r="R697" s="99" t="str">
        <f ca="1">Rutas_Out_PDF!AG696</f>
        <v/>
      </c>
      <c r="S697" s="99">
        <f>Rutas_Out_PDF!AH696</f>
        <v>0</v>
      </c>
      <c r="T697" s="99">
        <f>Rutas_Out_PDF!AI696</f>
        <v>0</v>
      </c>
    </row>
    <row r="698" spans="1:20" x14ac:dyDescent="0.2">
      <c r="A698" s="64"/>
      <c r="B698" s="101"/>
      <c r="C698" s="99"/>
      <c r="D698" s="99"/>
      <c r="E698" s="99"/>
      <c r="F698" s="99"/>
      <c r="G698" s="99"/>
      <c r="H698" s="99"/>
      <c r="I698" s="99"/>
      <c r="J698" s="99"/>
      <c r="K698" s="99"/>
      <c r="L698" s="99"/>
      <c r="M698" s="99"/>
      <c r="N698" s="99"/>
      <c r="O698" s="99"/>
      <c r="P698" s="99"/>
      <c r="Q698" s="99"/>
      <c r="R698" s="99" t="str">
        <f ca="1">Rutas_Out_PDF!AG697</f>
        <v/>
      </c>
      <c r="S698" s="99">
        <f>Rutas_Out_PDF!AH697</f>
        <v>0</v>
      </c>
      <c r="T698" s="99">
        <f>Rutas_Out_PDF!AI697</f>
        <v>0</v>
      </c>
    </row>
    <row r="699" spans="1:20" x14ac:dyDescent="0.2">
      <c r="A699" s="64"/>
      <c r="B699" s="101"/>
      <c r="C699" s="99"/>
      <c r="D699" s="99"/>
      <c r="E699" s="99"/>
      <c r="F699" s="99"/>
      <c r="G699" s="99"/>
      <c r="H699" s="99"/>
      <c r="I699" s="99"/>
      <c r="J699" s="99"/>
      <c r="K699" s="99"/>
      <c r="L699" s="99"/>
      <c r="M699" s="99"/>
      <c r="N699" s="99"/>
      <c r="O699" s="99"/>
      <c r="P699" s="99"/>
      <c r="Q699" s="99"/>
      <c r="R699" s="99" t="str">
        <f ca="1">Rutas_Out_PDF!AG698</f>
        <v/>
      </c>
      <c r="S699" s="99">
        <f>Rutas_Out_PDF!AH698</f>
        <v>0</v>
      </c>
      <c r="T699" s="99">
        <f>Rutas_Out_PDF!AI698</f>
        <v>0</v>
      </c>
    </row>
    <row r="700" spans="1:20" x14ac:dyDescent="0.2">
      <c r="A700" s="64"/>
      <c r="B700" s="101"/>
      <c r="C700" s="99"/>
      <c r="D700" s="99"/>
      <c r="E700" s="99"/>
      <c r="F700" s="99"/>
      <c r="G700" s="99"/>
      <c r="H700" s="99"/>
      <c r="I700" s="99"/>
      <c r="J700" s="99"/>
      <c r="K700" s="99"/>
      <c r="L700" s="99"/>
      <c r="M700" s="99"/>
      <c r="N700" s="99"/>
      <c r="O700" s="99"/>
      <c r="P700" s="99"/>
      <c r="Q700" s="99"/>
      <c r="R700" s="99" t="str">
        <f ca="1">Rutas_Out_PDF!AG699</f>
        <v/>
      </c>
      <c r="S700" s="99">
        <f>Rutas_Out_PDF!AH699</f>
        <v>0</v>
      </c>
      <c r="T700" s="99">
        <f>Rutas_Out_PDF!AI699</f>
        <v>0</v>
      </c>
    </row>
    <row r="701" spans="1:20" x14ac:dyDescent="0.2">
      <c r="A701" s="64"/>
      <c r="B701" s="101"/>
      <c r="C701" s="99"/>
      <c r="D701" s="99"/>
      <c r="E701" s="99"/>
      <c r="F701" s="99"/>
      <c r="G701" s="99"/>
      <c r="H701" s="99"/>
      <c r="I701" s="99"/>
      <c r="J701" s="99"/>
      <c r="K701" s="99"/>
      <c r="L701" s="99"/>
      <c r="M701" s="99"/>
      <c r="N701" s="99"/>
      <c r="O701" s="99"/>
      <c r="P701" s="99"/>
      <c r="Q701" s="99"/>
      <c r="R701" s="99" t="str">
        <f ca="1">Rutas_Out_PDF!AG700</f>
        <v/>
      </c>
      <c r="S701" s="99">
        <f>Rutas_Out_PDF!AH700</f>
        <v>0</v>
      </c>
      <c r="T701" s="99">
        <f>Rutas_Out_PDF!AI700</f>
        <v>0</v>
      </c>
    </row>
    <row r="702" spans="1:20" x14ac:dyDescent="0.2">
      <c r="A702" s="64"/>
      <c r="B702" s="101"/>
      <c r="C702" s="99"/>
      <c r="D702" s="99"/>
      <c r="E702" s="99"/>
      <c r="F702" s="99"/>
      <c r="G702" s="99"/>
      <c r="H702" s="99"/>
      <c r="I702" s="99"/>
      <c r="J702" s="99"/>
      <c r="K702" s="99"/>
      <c r="L702" s="99"/>
      <c r="M702" s="99"/>
      <c r="N702" s="99"/>
      <c r="O702" s="99"/>
      <c r="P702" s="99"/>
      <c r="Q702" s="99"/>
      <c r="R702" s="99" t="str">
        <f ca="1">Rutas_Out_PDF!AG701</f>
        <v/>
      </c>
      <c r="S702" s="99">
        <f>Rutas_Out_PDF!AH701</f>
        <v>0</v>
      </c>
      <c r="T702" s="99">
        <f>Rutas_Out_PDF!AI701</f>
        <v>0</v>
      </c>
    </row>
    <row r="703" spans="1:20" x14ac:dyDescent="0.2">
      <c r="A703" s="64"/>
      <c r="B703" s="101"/>
      <c r="C703" s="99"/>
      <c r="D703" s="99"/>
      <c r="E703" s="99"/>
      <c r="F703" s="99"/>
      <c r="G703" s="99"/>
      <c r="H703" s="99"/>
      <c r="I703" s="99"/>
      <c r="J703" s="99"/>
      <c r="K703" s="99"/>
      <c r="L703" s="99"/>
      <c r="M703" s="99"/>
      <c r="N703" s="99"/>
      <c r="O703" s="99"/>
      <c r="P703" s="99"/>
      <c r="Q703" s="99"/>
      <c r="R703" s="99" t="str">
        <f ca="1">Rutas_Out_PDF!AG702</f>
        <v/>
      </c>
      <c r="S703" s="99">
        <f>Rutas_Out_PDF!AH702</f>
        <v>0</v>
      </c>
      <c r="T703" s="99">
        <f>Rutas_Out_PDF!AI702</f>
        <v>0</v>
      </c>
    </row>
    <row r="704" spans="1:20" x14ac:dyDescent="0.2">
      <c r="A704" s="64"/>
      <c r="B704" s="101"/>
      <c r="C704" s="99"/>
      <c r="D704" s="99"/>
      <c r="E704" s="99"/>
      <c r="F704" s="99"/>
      <c r="G704" s="99"/>
      <c r="H704" s="99"/>
      <c r="I704" s="99"/>
      <c r="J704" s="99"/>
      <c r="K704" s="99"/>
      <c r="L704" s="99"/>
      <c r="M704" s="99"/>
      <c r="N704" s="99"/>
      <c r="O704" s="99"/>
      <c r="P704" s="99"/>
      <c r="Q704" s="99"/>
      <c r="R704" s="99" t="str">
        <f ca="1">Rutas_Out_PDF!AG703</f>
        <v/>
      </c>
      <c r="S704" s="99">
        <f>Rutas_Out_PDF!AH703</f>
        <v>0</v>
      </c>
      <c r="T704" s="99">
        <f>Rutas_Out_PDF!AI703</f>
        <v>0</v>
      </c>
    </row>
    <row r="705" spans="1:20" x14ac:dyDescent="0.2">
      <c r="A705" s="64"/>
      <c r="B705" s="101"/>
      <c r="C705" s="99"/>
      <c r="D705" s="99"/>
      <c r="E705" s="99"/>
      <c r="F705" s="99"/>
      <c r="G705" s="99"/>
      <c r="H705" s="99"/>
      <c r="I705" s="99"/>
      <c r="J705" s="99"/>
      <c r="K705" s="99"/>
      <c r="L705" s="99"/>
      <c r="M705" s="99"/>
      <c r="N705" s="99"/>
      <c r="O705" s="99"/>
      <c r="P705" s="99"/>
      <c r="Q705" s="99"/>
      <c r="R705" s="99" t="str">
        <f ca="1">Rutas_Out_PDF!AG704</f>
        <v/>
      </c>
      <c r="S705" s="99">
        <f>Rutas_Out_PDF!AH704</f>
        <v>0</v>
      </c>
      <c r="T705" s="99">
        <f>Rutas_Out_PDF!AI704</f>
        <v>0</v>
      </c>
    </row>
    <row r="706" spans="1:20" x14ac:dyDescent="0.2">
      <c r="A706" s="64"/>
      <c r="B706" s="101"/>
      <c r="C706" s="99"/>
      <c r="D706" s="99"/>
      <c r="E706" s="99"/>
      <c r="F706" s="99"/>
      <c r="G706" s="99"/>
      <c r="H706" s="99"/>
      <c r="I706" s="99"/>
      <c r="J706" s="99"/>
      <c r="K706" s="99"/>
      <c r="L706" s="99"/>
      <c r="M706" s="99"/>
      <c r="N706" s="99"/>
      <c r="O706" s="99"/>
      <c r="P706" s="99"/>
      <c r="Q706" s="99"/>
      <c r="R706" s="99" t="str">
        <f ca="1">Rutas_Out_PDF!AG705</f>
        <v/>
      </c>
      <c r="S706" s="99">
        <f>Rutas_Out_PDF!AH705</f>
        <v>0</v>
      </c>
      <c r="T706" s="99">
        <f>Rutas_Out_PDF!AI705</f>
        <v>0</v>
      </c>
    </row>
    <row r="707" spans="1:20" x14ac:dyDescent="0.2">
      <c r="A707" s="64"/>
      <c r="B707" s="101"/>
      <c r="C707" s="99"/>
      <c r="D707" s="99"/>
      <c r="E707" s="99"/>
      <c r="F707" s="99"/>
      <c r="G707" s="99"/>
      <c r="H707" s="99"/>
      <c r="I707" s="99"/>
      <c r="J707" s="99"/>
      <c r="K707" s="99"/>
      <c r="L707" s="99"/>
      <c r="M707" s="99"/>
      <c r="N707" s="99"/>
      <c r="O707" s="99"/>
      <c r="P707" s="99"/>
      <c r="Q707" s="99"/>
      <c r="R707" s="99" t="str">
        <f ca="1">Rutas_Out_PDF!AG706</f>
        <v/>
      </c>
      <c r="S707" s="99">
        <f>Rutas_Out_PDF!AH706</f>
        <v>0</v>
      </c>
      <c r="T707" s="99">
        <f>Rutas_Out_PDF!AI706</f>
        <v>0</v>
      </c>
    </row>
    <row r="708" spans="1:20" x14ac:dyDescent="0.2">
      <c r="A708" s="64"/>
      <c r="B708" s="101"/>
      <c r="C708" s="99"/>
      <c r="D708" s="99"/>
      <c r="E708" s="99"/>
      <c r="F708" s="99"/>
      <c r="G708" s="99"/>
      <c r="H708" s="99"/>
      <c r="I708" s="99"/>
      <c r="J708" s="99"/>
      <c r="K708" s="99"/>
      <c r="L708" s="99"/>
      <c r="M708" s="99"/>
      <c r="N708" s="99"/>
      <c r="O708" s="99"/>
      <c r="P708" s="99"/>
      <c r="Q708" s="99"/>
      <c r="R708" s="99" t="str">
        <f ca="1">Rutas_Out_PDF!AG707</f>
        <v/>
      </c>
      <c r="S708" s="99">
        <f>Rutas_Out_PDF!AH707</f>
        <v>0</v>
      </c>
      <c r="T708" s="99">
        <f>Rutas_Out_PDF!AI707</f>
        <v>0</v>
      </c>
    </row>
    <row r="709" spans="1:20" x14ac:dyDescent="0.2">
      <c r="A709" s="64"/>
      <c r="B709" s="101"/>
      <c r="C709" s="99"/>
      <c r="D709" s="99"/>
      <c r="E709" s="99"/>
      <c r="F709" s="99"/>
      <c r="G709" s="99"/>
      <c r="H709" s="99"/>
      <c r="I709" s="99"/>
      <c r="J709" s="99"/>
      <c r="K709" s="99"/>
      <c r="L709" s="99"/>
      <c r="M709" s="99"/>
      <c r="N709" s="99"/>
      <c r="O709" s="99"/>
      <c r="P709" s="99"/>
      <c r="Q709" s="99"/>
      <c r="R709" s="99" t="str">
        <f ca="1">Rutas_Out_PDF!AG708</f>
        <v/>
      </c>
      <c r="S709" s="99">
        <f>Rutas_Out_PDF!AH708</f>
        <v>0</v>
      </c>
      <c r="T709" s="99">
        <f>Rutas_Out_PDF!AI708</f>
        <v>0</v>
      </c>
    </row>
    <row r="710" spans="1:20" x14ac:dyDescent="0.2">
      <c r="A710" s="64"/>
      <c r="B710" s="101"/>
      <c r="C710" s="99"/>
      <c r="D710" s="99"/>
      <c r="E710" s="99"/>
      <c r="F710" s="99"/>
      <c r="G710" s="99"/>
      <c r="H710" s="99"/>
      <c r="I710" s="99"/>
      <c r="J710" s="99"/>
      <c r="K710" s="99"/>
      <c r="L710" s="99"/>
      <c r="M710" s="99"/>
      <c r="N710" s="99"/>
      <c r="O710" s="99"/>
      <c r="P710" s="99"/>
      <c r="Q710" s="99"/>
      <c r="R710" s="99" t="str">
        <f ca="1">Rutas_Out_PDF!AG709</f>
        <v/>
      </c>
      <c r="S710" s="99">
        <f>Rutas_Out_PDF!AH709</f>
        <v>0</v>
      </c>
      <c r="T710" s="99">
        <f>Rutas_Out_PDF!AI709</f>
        <v>0</v>
      </c>
    </row>
    <row r="711" spans="1:20" x14ac:dyDescent="0.2">
      <c r="A711" s="64"/>
      <c r="B711" s="101"/>
      <c r="C711" s="99"/>
      <c r="D711" s="99"/>
      <c r="E711" s="99"/>
      <c r="F711" s="99"/>
      <c r="G711" s="99"/>
      <c r="H711" s="99"/>
      <c r="I711" s="99"/>
      <c r="J711" s="99"/>
      <c r="K711" s="99"/>
      <c r="L711" s="99"/>
      <c r="M711" s="99"/>
      <c r="N711" s="99"/>
      <c r="O711" s="99"/>
      <c r="P711" s="99"/>
      <c r="Q711" s="99"/>
      <c r="R711" s="99" t="str">
        <f ca="1">Rutas_Out_PDF!AG710</f>
        <v/>
      </c>
      <c r="S711" s="99">
        <f>Rutas_Out_PDF!AH710</f>
        <v>0</v>
      </c>
      <c r="T711" s="99">
        <f>Rutas_Out_PDF!AI710</f>
        <v>0</v>
      </c>
    </row>
    <row r="712" spans="1:20" x14ac:dyDescent="0.2">
      <c r="A712" s="64"/>
      <c r="B712" s="101"/>
      <c r="C712" s="99"/>
      <c r="D712" s="99"/>
      <c r="E712" s="99"/>
      <c r="F712" s="99"/>
      <c r="G712" s="99"/>
      <c r="H712" s="99"/>
      <c r="I712" s="99"/>
      <c r="J712" s="99"/>
      <c r="K712" s="99"/>
      <c r="L712" s="99"/>
      <c r="M712" s="99"/>
      <c r="N712" s="99"/>
      <c r="O712" s="99"/>
      <c r="P712" s="99"/>
      <c r="Q712" s="99"/>
      <c r="R712" s="99" t="str">
        <f ca="1">Rutas_Out_PDF!AG711</f>
        <v/>
      </c>
      <c r="S712" s="99">
        <f>Rutas_Out_PDF!AH711</f>
        <v>0</v>
      </c>
      <c r="T712" s="99">
        <f>Rutas_Out_PDF!AI711</f>
        <v>0</v>
      </c>
    </row>
    <row r="713" spans="1:20" x14ac:dyDescent="0.2">
      <c r="A713" s="64"/>
      <c r="B713" s="101"/>
      <c r="C713" s="99"/>
      <c r="D713" s="99"/>
      <c r="E713" s="99"/>
      <c r="F713" s="99"/>
      <c r="G713" s="99"/>
      <c r="H713" s="99"/>
      <c r="I713" s="99"/>
      <c r="J713" s="99"/>
      <c r="K713" s="99"/>
      <c r="L713" s="99"/>
      <c r="M713" s="99"/>
      <c r="N713" s="99"/>
      <c r="O713" s="99"/>
      <c r="P713" s="99"/>
      <c r="Q713" s="99"/>
      <c r="R713" s="99" t="str">
        <f ca="1">Rutas_Out_PDF!AG712</f>
        <v/>
      </c>
      <c r="S713" s="99">
        <f>Rutas_Out_PDF!AH712</f>
        <v>0</v>
      </c>
      <c r="T713" s="99">
        <f>Rutas_Out_PDF!AI712</f>
        <v>0</v>
      </c>
    </row>
    <row r="714" spans="1:20" x14ac:dyDescent="0.2">
      <c r="A714" s="64"/>
      <c r="B714" s="101"/>
      <c r="C714" s="99"/>
      <c r="D714" s="99"/>
      <c r="E714" s="99"/>
      <c r="F714" s="99"/>
      <c r="G714" s="99"/>
      <c r="H714" s="99"/>
      <c r="I714" s="99"/>
      <c r="J714" s="99"/>
      <c r="K714" s="99"/>
      <c r="L714" s="99"/>
      <c r="M714" s="99"/>
      <c r="N714" s="99"/>
      <c r="O714" s="99"/>
      <c r="P714" s="99"/>
      <c r="Q714" s="99"/>
      <c r="R714" s="99" t="str">
        <f ca="1">Rutas_Out_PDF!AG713</f>
        <v/>
      </c>
      <c r="S714" s="99">
        <f>Rutas_Out_PDF!AH713</f>
        <v>0</v>
      </c>
      <c r="T714" s="99">
        <f>Rutas_Out_PDF!AI713</f>
        <v>0</v>
      </c>
    </row>
    <row r="715" spans="1:20" x14ac:dyDescent="0.2">
      <c r="A715" s="64"/>
      <c r="B715" s="101"/>
      <c r="C715" s="99"/>
      <c r="D715" s="99"/>
      <c r="E715" s="99"/>
      <c r="F715" s="99"/>
      <c r="G715" s="99"/>
      <c r="H715" s="99"/>
      <c r="I715" s="99"/>
      <c r="J715" s="99"/>
      <c r="K715" s="99"/>
      <c r="L715" s="99"/>
      <c r="M715" s="99"/>
      <c r="N715" s="99"/>
      <c r="O715" s="99"/>
      <c r="P715" s="99"/>
      <c r="Q715" s="99"/>
      <c r="R715" s="99" t="str">
        <f ca="1">Rutas_Out_PDF!AG714</f>
        <v/>
      </c>
      <c r="S715" s="99">
        <f>Rutas_Out_PDF!AH714</f>
        <v>0</v>
      </c>
      <c r="T715" s="99">
        <f>Rutas_Out_PDF!AI714</f>
        <v>0</v>
      </c>
    </row>
    <row r="716" spans="1:20" x14ac:dyDescent="0.2">
      <c r="A716" s="64"/>
      <c r="B716" s="101"/>
      <c r="C716" s="99"/>
      <c r="D716" s="99"/>
      <c r="E716" s="99"/>
      <c r="F716" s="99"/>
      <c r="G716" s="99"/>
      <c r="H716" s="99"/>
      <c r="I716" s="99"/>
      <c r="J716" s="99"/>
      <c r="K716" s="99"/>
      <c r="L716" s="99"/>
      <c r="M716" s="99"/>
      <c r="N716" s="99"/>
      <c r="O716" s="99"/>
      <c r="P716" s="99"/>
      <c r="Q716" s="99"/>
      <c r="R716" s="99" t="str">
        <f ca="1">Rutas_Out_PDF!AG715</f>
        <v/>
      </c>
      <c r="S716" s="99">
        <f>Rutas_Out_PDF!AH715</f>
        <v>0</v>
      </c>
      <c r="T716" s="99">
        <f>Rutas_Out_PDF!AI715</f>
        <v>0</v>
      </c>
    </row>
    <row r="717" spans="1:20" x14ac:dyDescent="0.2">
      <c r="A717" s="64"/>
      <c r="B717" s="101"/>
      <c r="C717" s="99"/>
      <c r="D717" s="99"/>
      <c r="E717" s="99"/>
      <c r="F717" s="99"/>
      <c r="G717" s="99"/>
      <c r="H717" s="99"/>
      <c r="I717" s="99"/>
      <c r="J717" s="99"/>
      <c r="K717" s="99"/>
      <c r="L717" s="99"/>
      <c r="M717" s="99"/>
      <c r="N717" s="99"/>
      <c r="O717" s="99"/>
      <c r="P717" s="99"/>
      <c r="Q717" s="99"/>
      <c r="R717" s="99" t="str">
        <f ca="1">Rutas_Out_PDF!AG716</f>
        <v/>
      </c>
      <c r="S717" s="99">
        <f>Rutas_Out_PDF!AH716</f>
        <v>0</v>
      </c>
      <c r="T717" s="99">
        <f>Rutas_Out_PDF!AI716</f>
        <v>0</v>
      </c>
    </row>
    <row r="718" spans="1:20" x14ac:dyDescent="0.2">
      <c r="A718" s="64"/>
      <c r="B718" s="101"/>
      <c r="C718" s="99"/>
      <c r="D718" s="99"/>
      <c r="E718" s="99"/>
      <c r="F718" s="99"/>
      <c r="G718" s="99"/>
      <c r="H718" s="99"/>
      <c r="I718" s="99"/>
      <c r="J718" s="99"/>
      <c r="K718" s="99"/>
      <c r="L718" s="99"/>
      <c r="M718" s="99"/>
      <c r="N718" s="99"/>
      <c r="O718" s="99"/>
      <c r="P718" s="99"/>
      <c r="Q718" s="99"/>
      <c r="R718" s="99" t="str">
        <f ca="1">Rutas_Out_PDF!AG717</f>
        <v/>
      </c>
      <c r="S718" s="99">
        <f>Rutas_Out_PDF!AH717</f>
        <v>0</v>
      </c>
      <c r="T718" s="99">
        <f>Rutas_Out_PDF!AI717</f>
        <v>0</v>
      </c>
    </row>
    <row r="719" spans="1:20" x14ac:dyDescent="0.2">
      <c r="A719" s="64"/>
      <c r="B719" s="101"/>
      <c r="C719" s="99"/>
      <c r="D719" s="99"/>
      <c r="E719" s="99"/>
      <c r="F719" s="99"/>
      <c r="G719" s="99"/>
      <c r="H719" s="99"/>
      <c r="I719" s="99"/>
      <c r="J719" s="99"/>
      <c r="K719" s="99"/>
      <c r="L719" s="99"/>
      <c r="M719" s="99"/>
      <c r="N719" s="99"/>
      <c r="O719" s="99"/>
      <c r="P719" s="99"/>
      <c r="Q719" s="99"/>
      <c r="R719" s="99" t="str">
        <f ca="1">Rutas_Out_PDF!AG718</f>
        <v/>
      </c>
      <c r="S719" s="99">
        <f>Rutas_Out_PDF!AH718</f>
        <v>0</v>
      </c>
      <c r="T719" s="99">
        <f>Rutas_Out_PDF!AI718</f>
        <v>0</v>
      </c>
    </row>
    <row r="720" spans="1:20" x14ac:dyDescent="0.2">
      <c r="A720" s="64"/>
      <c r="B720" s="101"/>
      <c r="C720" s="99"/>
      <c r="D720" s="99"/>
      <c r="E720" s="99"/>
      <c r="F720" s="99"/>
      <c r="G720" s="99"/>
      <c r="H720" s="99"/>
      <c r="I720" s="99"/>
      <c r="J720" s="99"/>
      <c r="K720" s="99"/>
      <c r="L720" s="99"/>
      <c r="M720" s="99"/>
      <c r="N720" s="99"/>
      <c r="O720" s="99"/>
      <c r="P720" s="99"/>
      <c r="Q720" s="99"/>
      <c r="R720" s="99" t="str">
        <f ca="1">Rutas_Out_PDF!AG719</f>
        <v/>
      </c>
      <c r="S720" s="99">
        <f>Rutas_Out_PDF!AH719</f>
        <v>0</v>
      </c>
      <c r="T720" s="99">
        <f>Rutas_Out_PDF!AI719</f>
        <v>0</v>
      </c>
    </row>
    <row r="721" spans="1:20" x14ac:dyDescent="0.2">
      <c r="A721" s="64"/>
      <c r="B721" s="101"/>
      <c r="C721" s="99"/>
      <c r="D721" s="99"/>
      <c r="E721" s="99"/>
      <c r="F721" s="99"/>
      <c r="G721" s="99"/>
      <c r="H721" s="99"/>
      <c r="I721" s="99"/>
      <c r="J721" s="99"/>
      <c r="K721" s="99"/>
      <c r="L721" s="99"/>
      <c r="M721" s="99"/>
      <c r="N721" s="99"/>
      <c r="O721" s="99"/>
      <c r="P721" s="99"/>
      <c r="Q721" s="99"/>
      <c r="R721" s="99" t="str">
        <f ca="1">Rutas_Out_PDF!AG720</f>
        <v/>
      </c>
      <c r="S721" s="99">
        <f>Rutas_Out_PDF!AH720</f>
        <v>0</v>
      </c>
      <c r="T721" s="99">
        <f>Rutas_Out_PDF!AI720</f>
        <v>0</v>
      </c>
    </row>
    <row r="722" spans="1:20" x14ac:dyDescent="0.2">
      <c r="A722" s="64"/>
      <c r="B722" s="101"/>
      <c r="C722" s="99"/>
      <c r="D722" s="99"/>
      <c r="E722" s="99"/>
      <c r="F722" s="99"/>
      <c r="G722" s="99"/>
      <c r="H722" s="99"/>
      <c r="I722" s="99"/>
      <c r="J722" s="99"/>
      <c r="K722" s="99"/>
      <c r="L722" s="99"/>
      <c r="M722" s="99"/>
      <c r="N722" s="99"/>
      <c r="O722" s="99"/>
      <c r="P722" s="99"/>
      <c r="Q722" s="99"/>
      <c r="R722" s="99" t="str">
        <f ca="1">Rutas_Out_PDF!AG721</f>
        <v/>
      </c>
      <c r="S722" s="99">
        <f>Rutas_Out_PDF!AH721</f>
        <v>0</v>
      </c>
      <c r="T722" s="99">
        <f>Rutas_Out_PDF!AI721</f>
        <v>0</v>
      </c>
    </row>
    <row r="723" spans="1:20" x14ac:dyDescent="0.2">
      <c r="A723" s="64"/>
      <c r="B723" s="101"/>
      <c r="C723" s="99"/>
      <c r="D723" s="99"/>
      <c r="E723" s="99"/>
      <c r="F723" s="99"/>
      <c r="G723" s="99"/>
      <c r="H723" s="99"/>
      <c r="I723" s="99"/>
      <c r="J723" s="99"/>
      <c r="K723" s="99"/>
      <c r="L723" s="99"/>
      <c r="M723" s="99"/>
      <c r="N723" s="99"/>
      <c r="O723" s="99"/>
      <c r="P723" s="99"/>
      <c r="Q723" s="99"/>
      <c r="R723" s="99" t="str">
        <f ca="1">Rutas_Out_PDF!AG722</f>
        <v/>
      </c>
      <c r="S723" s="99">
        <f>Rutas_Out_PDF!AH722</f>
        <v>0</v>
      </c>
      <c r="T723" s="99">
        <f>Rutas_Out_PDF!AI722</f>
        <v>0</v>
      </c>
    </row>
    <row r="724" spans="1:20" x14ac:dyDescent="0.2">
      <c r="A724" s="64"/>
      <c r="B724" s="101"/>
      <c r="C724" s="99"/>
      <c r="D724" s="99"/>
      <c r="E724" s="99"/>
      <c r="F724" s="99"/>
      <c r="G724" s="99"/>
      <c r="H724" s="99"/>
      <c r="I724" s="99"/>
      <c r="J724" s="99"/>
      <c r="K724" s="99"/>
      <c r="L724" s="99"/>
      <c r="M724" s="99"/>
      <c r="N724" s="99"/>
      <c r="O724" s="99"/>
      <c r="P724" s="99"/>
      <c r="Q724" s="99"/>
      <c r="R724" s="99" t="str">
        <f ca="1">Rutas_Out_PDF!AG723</f>
        <v/>
      </c>
      <c r="S724" s="99">
        <f>Rutas_Out_PDF!AH723</f>
        <v>0</v>
      </c>
      <c r="T724" s="99">
        <f>Rutas_Out_PDF!AI723</f>
        <v>0</v>
      </c>
    </row>
    <row r="725" spans="1:20" x14ac:dyDescent="0.2">
      <c r="A725" s="64"/>
      <c r="B725" s="101"/>
      <c r="C725" s="99"/>
      <c r="D725" s="99"/>
      <c r="E725" s="99"/>
      <c r="F725" s="99"/>
      <c r="G725" s="99"/>
      <c r="H725" s="99"/>
      <c r="I725" s="99"/>
      <c r="J725" s="99"/>
      <c r="K725" s="99"/>
      <c r="L725" s="99"/>
      <c r="M725" s="99"/>
      <c r="N725" s="99"/>
      <c r="O725" s="99"/>
      <c r="P725" s="99"/>
      <c r="Q725" s="99"/>
      <c r="R725" s="99" t="str">
        <f ca="1">Rutas_Out_PDF!AG724</f>
        <v/>
      </c>
      <c r="S725" s="99">
        <f>Rutas_Out_PDF!AH724</f>
        <v>0</v>
      </c>
      <c r="T725" s="99">
        <f>Rutas_Out_PDF!AI724</f>
        <v>0</v>
      </c>
    </row>
    <row r="726" spans="1:20" x14ac:dyDescent="0.2">
      <c r="A726" s="64"/>
      <c r="B726" s="101"/>
      <c r="C726" s="99"/>
      <c r="D726" s="99"/>
      <c r="E726" s="99"/>
      <c r="F726" s="99"/>
      <c r="G726" s="99"/>
      <c r="H726" s="99"/>
      <c r="I726" s="99"/>
      <c r="J726" s="99"/>
      <c r="K726" s="99"/>
      <c r="L726" s="99"/>
      <c r="M726" s="99"/>
      <c r="N726" s="99"/>
      <c r="O726" s="99"/>
      <c r="P726" s="99"/>
      <c r="Q726" s="99"/>
      <c r="R726" s="99" t="str">
        <f ca="1">Rutas_Out_PDF!AG725</f>
        <v/>
      </c>
      <c r="S726" s="99">
        <f>Rutas_Out_PDF!AH725</f>
        <v>0</v>
      </c>
      <c r="T726" s="99">
        <f>Rutas_Out_PDF!AI725</f>
        <v>0</v>
      </c>
    </row>
    <row r="727" spans="1:20" x14ac:dyDescent="0.2">
      <c r="A727" s="64"/>
      <c r="B727" s="101"/>
      <c r="C727" s="99"/>
      <c r="D727" s="99"/>
      <c r="E727" s="99"/>
      <c r="F727" s="99"/>
      <c r="G727" s="99"/>
      <c r="H727" s="99"/>
      <c r="I727" s="99"/>
      <c r="J727" s="99"/>
      <c r="K727" s="99"/>
      <c r="L727" s="99"/>
      <c r="M727" s="99"/>
      <c r="N727" s="99"/>
      <c r="O727" s="99"/>
      <c r="P727" s="99"/>
      <c r="Q727" s="99"/>
      <c r="R727" s="99" t="str">
        <f ca="1">Rutas_Out_PDF!AG726</f>
        <v/>
      </c>
      <c r="S727" s="99">
        <f>Rutas_Out_PDF!AH726</f>
        <v>0</v>
      </c>
      <c r="T727" s="99">
        <f>Rutas_Out_PDF!AI726</f>
        <v>0</v>
      </c>
    </row>
    <row r="728" spans="1:20" x14ac:dyDescent="0.2">
      <c r="A728" s="64"/>
      <c r="B728" s="101"/>
      <c r="C728" s="99"/>
      <c r="D728" s="99"/>
      <c r="E728" s="99"/>
      <c r="F728" s="99"/>
      <c r="G728" s="99"/>
      <c r="H728" s="99"/>
      <c r="I728" s="99"/>
      <c r="J728" s="99"/>
      <c r="K728" s="99"/>
      <c r="L728" s="99"/>
      <c r="M728" s="99"/>
      <c r="N728" s="99"/>
      <c r="O728" s="99"/>
      <c r="P728" s="99"/>
      <c r="Q728" s="99"/>
      <c r="R728" s="99" t="str">
        <f ca="1">Rutas_Out_PDF!AG727</f>
        <v/>
      </c>
      <c r="S728" s="99">
        <f>Rutas_Out_PDF!AH727</f>
        <v>0</v>
      </c>
      <c r="T728" s="99">
        <f>Rutas_Out_PDF!AI727</f>
        <v>0</v>
      </c>
    </row>
    <row r="729" spans="1:20" x14ac:dyDescent="0.2">
      <c r="A729" s="64"/>
      <c r="B729" s="101"/>
      <c r="C729" s="99"/>
      <c r="D729" s="99"/>
      <c r="E729" s="99"/>
      <c r="F729" s="99"/>
      <c r="G729" s="99"/>
      <c r="H729" s="99"/>
      <c r="I729" s="99"/>
      <c r="J729" s="99"/>
      <c r="K729" s="99"/>
      <c r="L729" s="99"/>
      <c r="M729" s="99"/>
      <c r="N729" s="99"/>
      <c r="O729" s="99"/>
      <c r="P729" s="99"/>
      <c r="Q729" s="99"/>
      <c r="R729" s="99" t="str">
        <f ca="1">Rutas_Out_PDF!AG728</f>
        <v/>
      </c>
      <c r="S729" s="99">
        <f>Rutas_Out_PDF!AH728</f>
        <v>0</v>
      </c>
      <c r="T729" s="99">
        <f>Rutas_Out_PDF!AI728</f>
        <v>0</v>
      </c>
    </row>
    <row r="730" spans="1:20" x14ac:dyDescent="0.2">
      <c r="A730" s="64"/>
      <c r="B730" s="101"/>
      <c r="C730" s="99"/>
      <c r="D730" s="99"/>
      <c r="E730" s="99"/>
      <c r="F730" s="99"/>
      <c r="G730" s="99"/>
      <c r="H730" s="99"/>
      <c r="I730" s="99"/>
      <c r="J730" s="99"/>
      <c r="K730" s="99"/>
      <c r="L730" s="99"/>
      <c r="M730" s="99"/>
      <c r="N730" s="99"/>
      <c r="O730" s="99"/>
      <c r="P730" s="99"/>
      <c r="Q730" s="99"/>
      <c r="R730" s="99" t="str">
        <f ca="1">Rutas_Out_PDF!AG729</f>
        <v/>
      </c>
      <c r="S730" s="99">
        <f>Rutas_Out_PDF!AH729</f>
        <v>0</v>
      </c>
      <c r="T730" s="99">
        <f>Rutas_Out_PDF!AI729</f>
        <v>0</v>
      </c>
    </row>
    <row r="731" spans="1:20" x14ac:dyDescent="0.2">
      <c r="A731" s="64"/>
      <c r="B731" s="101"/>
      <c r="C731" s="99"/>
      <c r="D731" s="99"/>
      <c r="E731" s="99"/>
      <c r="F731" s="99"/>
      <c r="G731" s="99"/>
      <c r="H731" s="99"/>
      <c r="I731" s="99"/>
      <c r="J731" s="99"/>
      <c r="K731" s="99"/>
      <c r="L731" s="99"/>
      <c r="M731" s="99"/>
      <c r="N731" s="99"/>
      <c r="O731" s="99"/>
      <c r="P731" s="99"/>
      <c r="Q731" s="99"/>
      <c r="R731" s="99" t="str">
        <f ca="1">Rutas_Out_PDF!AG730</f>
        <v/>
      </c>
      <c r="S731" s="99">
        <f>Rutas_Out_PDF!AH730</f>
        <v>0</v>
      </c>
      <c r="T731" s="99">
        <f>Rutas_Out_PDF!AI730</f>
        <v>0</v>
      </c>
    </row>
    <row r="732" spans="1:20" x14ac:dyDescent="0.2">
      <c r="A732" s="64"/>
      <c r="B732" s="101"/>
      <c r="C732" s="99"/>
      <c r="D732" s="99"/>
      <c r="E732" s="99"/>
      <c r="F732" s="99"/>
      <c r="G732" s="99"/>
      <c r="H732" s="99"/>
      <c r="I732" s="99"/>
      <c r="J732" s="99"/>
      <c r="K732" s="99"/>
      <c r="L732" s="99"/>
      <c r="M732" s="99"/>
      <c r="N732" s="99"/>
      <c r="O732" s="99"/>
      <c r="P732" s="99"/>
      <c r="Q732" s="99"/>
      <c r="R732" s="99" t="str">
        <f ca="1">Rutas_Out_PDF!AG731</f>
        <v/>
      </c>
      <c r="S732" s="99">
        <f>Rutas_Out_PDF!AH731</f>
        <v>0</v>
      </c>
      <c r="T732" s="99">
        <f>Rutas_Out_PDF!AI731</f>
        <v>0</v>
      </c>
    </row>
    <row r="733" spans="1:20" x14ac:dyDescent="0.2">
      <c r="A733" s="64"/>
      <c r="B733" s="101"/>
      <c r="C733" s="99"/>
      <c r="D733" s="99"/>
      <c r="E733" s="99"/>
      <c r="F733" s="99"/>
      <c r="G733" s="99"/>
      <c r="H733" s="99"/>
      <c r="I733" s="99"/>
      <c r="J733" s="99"/>
      <c r="K733" s="99"/>
      <c r="L733" s="99"/>
      <c r="M733" s="99"/>
      <c r="N733" s="99"/>
      <c r="O733" s="99"/>
      <c r="P733" s="99"/>
      <c r="Q733" s="99"/>
      <c r="R733" s="99" t="str">
        <f ca="1">Rutas_Out_PDF!AG732</f>
        <v/>
      </c>
      <c r="S733" s="99">
        <f>Rutas_Out_PDF!AH732</f>
        <v>0</v>
      </c>
      <c r="T733" s="99">
        <f>Rutas_Out_PDF!AI732</f>
        <v>0</v>
      </c>
    </row>
    <row r="734" spans="1:20" x14ac:dyDescent="0.2">
      <c r="A734" s="64"/>
      <c r="B734" s="101"/>
      <c r="C734" s="99"/>
      <c r="D734" s="99"/>
      <c r="E734" s="99"/>
      <c r="F734" s="99"/>
      <c r="G734" s="99"/>
      <c r="H734" s="99"/>
      <c r="I734" s="99"/>
      <c r="J734" s="99"/>
      <c r="K734" s="99"/>
      <c r="L734" s="99"/>
      <c r="M734" s="99"/>
      <c r="N734" s="99"/>
      <c r="O734" s="99"/>
      <c r="P734" s="99"/>
      <c r="Q734" s="99"/>
      <c r="R734" s="99" t="str">
        <f ca="1">Rutas_Out_PDF!AG733</f>
        <v/>
      </c>
      <c r="S734" s="99">
        <f>Rutas_Out_PDF!AH733</f>
        <v>0</v>
      </c>
      <c r="T734" s="99">
        <f>Rutas_Out_PDF!AI733</f>
        <v>0</v>
      </c>
    </row>
    <row r="735" spans="1:20" x14ac:dyDescent="0.2">
      <c r="A735" s="64"/>
      <c r="B735" s="101"/>
      <c r="C735" s="99"/>
      <c r="D735" s="99"/>
      <c r="E735" s="99"/>
      <c r="F735" s="99"/>
      <c r="G735" s="99"/>
      <c r="H735" s="99"/>
      <c r="I735" s="99"/>
      <c r="J735" s="99"/>
      <c r="K735" s="99"/>
      <c r="L735" s="99"/>
      <c r="M735" s="99"/>
      <c r="N735" s="99"/>
      <c r="O735" s="99"/>
      <c r="P735" s="99"/>
      <c r="Q735" s="99"/>
      <c r="R735" s="99" t="str">
        <f ca="1">Rutas_Out_PDF!AG734</f>
        <v/>
      </c>
      <c r="S735" s="99">
        <f>Rutas_Out_PDF!AH734</f>
        <v>0</v>
      </c>
      <c r="T735" s="99">
        <f>Rutas_Out_PDF!AI734</f>
        <v>0</v>
      </c>
    </row>
    <row r="736" spans="1:20" x14ac:dyDescent="0.2">
      <c r="A736" s="64"/>
      <c r="B736" s="101"/>
      <c r="C736" s="99"/>
      <c r="D736" s="99"/>
      <c r="E736" s="99"/>
      <c r="F736" s="99"/>
      <c r="G736" s="99"/>
      <c r="H736" s="99"/>
      <c r="I736" s="99"/>
      <c r="J736" s="99"/>
      <c r="K736" s="99"/>
      <c r="L736" s="99"/>
      <c r="M736" s="99"/>
      <c r="N736" s="99"/>
      <c r="O736" s="99"/>
      <c r="P736" s="99"/>
      <c r="Q736" s="99"/>
      <c r="R736" s="99" t="str">
        <f ca="1">Rutas_Out_PDF!AG735</f>
        <v/>
      </c>
      <c r="S736" s="99">
        <f>Rutas_Out_PDF!AH735</f>
        <v>0</v>
      </c>
      <c r="T736" s="99">
        <f>Rutas_Out_PDF!AI735</f>
        <v>0</v>
      </c>
    </row>
    <row r="737" spans="1:20" x14ac:dyDescent="0.2">
      <c r="A737" s="64"/>
      <c r="B737" s="101"/>
      <c r="C737" s="99"/>
      <c r="D737" s="99"/>
      <c r="E737" s="99"/>
      <c r="F737" s="99"/>
      <c r="G737" s="99"/>
      <c r="H737" s="99"/>
      <c r="I737" s="99"/>
      <c r="J737" s="99"/>
      <c r="K737" s="99"/>
      <c r="L737" s="99"/>
      <c r="M737" s="99"/>
      <c r="N737" s="99"/>
      <c r="O737" s="99"/>
      <c r="P737" s="99"/>
      <c r="Q737" s="99"/>
      <c r="R737" s="99" t="str">
        <f ca="1">Rutas_Out_PDF!AG736</f>
        <v/>
      </c>
      <c r="S737" s="99">
        <f>Rutas_Out_PDF!AH736</f>
        <v>0</v>
      </c>
      <c r="T737" s="99">
        <f>Rutas_Out_PDF!AI736</f>
        <v>0</v>
      </c>
    </row>
    <row r="738" spans="1:20" x14ac:dyDescent="0.2">
      <c r="A738" s="64"/>
      <c r="B738" s="101"/>
      <c r="C738" s="99"/>
      <c r="D738" s="99"/>
      <c r="E738" s="99"/>
      <c r="F738" s="99"/>
      <c r="G738" s="99"/>
      <c r="H738" s="99"/>
      <c r="I738" s="99"/>
      <c r="J738" s="99"/>
      <c r="K738" s="99"/>
      <c r="L738" s="99"/>
      <c r="M738" s="99"/>
      <c r="N738" s="99"/>
      <c r="O738" s="99"/>
      <c r="P738" s="99"/>
      <c r="Q738" s="99"/>
      <c r="R738" s="99" t="str">
        <f ca="1">Rutas_Out_PDF!AG737</f>
        <v/>
      </c>
      <c r="S738" s="99">
        <f>Rutas_Out_PDF!AH737</f>
        <v>0</v>
      </c>
      <c r="T738" s="99">
        <f>Rutas_Out_PDF!AI737</f>
        <v>0</v>
      </c>
    </row>
    <row r="739" spans="1:20" x14ac:dyDescent="0.2">
      <c r="A739" s="64"/>
      <c r="B739" s="101"/>
      <c r="C739" s="99"/>
      <c r="D739" s="99"/>
      <c r="E739" s="99"/>
      <c r="F739" s="99"/>
      <c r="G739" s="99"/>
      <c r="H739" s="99"/>
      <c r="I739" s="99"/>
      <c r="J739" s="99"/>
      <c r="K739" s="99"/>
      <c r="L739" s="99"/>
      <c r="M739" s="99"/>
      <c r="N739" s="99"/>
      <c r="O739" s="99"/>
      <c r="P739" s="99"/>
      <c r="Q739" s="99"/>
      <c r="R739" s="99" t="str">
        <f ca="1">Rutas_Out_PDF!AG738</f>
        <v/>
      </c>
      <c r="S739" s="99">
        <f>Rutas_Out_PDF!AH738</f>
        <v>0</v>
      </c>
      <c r="T739" s="99">
        <f>Rutas_Out_PDF!AI738</f>
        <v>0</v>
      </c>
    </row>
    <row r="740" spans="1:20" x14ac:dyDescent="0.2">
      <c r="A740" s="64"/>
      <c r="B740" s="101"/>
      <c r="C740" s="99"/>
      <c r="D740" s="99"/>
      <c r="E740" s="99"/>
      <c r="F740" s="99"/>
      <c r="G740" s="99"/>
      <c r="H740" s="99"/>
      <c r="I740" s="99"/>
      <c r="J740" s="99"/>
      <c r="K740" s="99"/>
      <c r="L740" s="99"/>
      <c r="M740" s="99"/>
      <c r="N740" s="99"/>
      <c r="O740" s="99"/>
      <c r="P740" s="99"/>
      <c r="Q740" s="99"/>
      <c r="R740" s="99" t="str">
        <f ca="1">Rutas_Out_PDF!AG739</f>
        <v/>
      </c>
      <c r="S740" s="99">
        <f>Rutas_Out_PDF!AH739</f>
        <v>0</v>
      </c>
      <c r="T740" s="99">
        <f>Rutas_Out_PDF!AI739</f>
        <v>0</v>
      </c>
    </row>
    <row r="741" spans="1:20" x14ac:dyDescent="0.2">
      <c r="A741" s="64"/>
      <c r="B741" s="101"/>
      <c r="C741" s="99"/>
      <c r="D741" s="99"/>
      <c r="E741" s="99"/>
      <c r="F741" s="99"/>
      <c r="G741" s="99"/>
      <c r="H741" s="99"/>
      <c r="I741" s="99"/>
      <c r="J741" s="99"/>
      <c r="K741" s="99"/>
      <c r="L741" s="99"/>
      <c r="M741" s="99"/>
      <c r="N741" s="99"/>
      <c r="O741" s="99"/>
      <c r="P741" s="99"/>
      <c r="Q741" s="99"/>
      <c r="R741" s="99" t="str">
        <f ca="1">Rutas_Out_PDF!AG740</f>
        <v/>
      </c>
      <c r="S741" s="99">
        <f>Rutas_Out_PDF!AH740</f>
        <v>0</v>
      </c>
      <c r="T741" s="99">
        <f>Rutas_Out_PDF!AI740</f>
        <v>0</v>
      </c>
    </row>
    <row r="742" spans="1:20" x14ac:dyDescent="0.2">
      <c r="A742" s="64"/>
      <c r="B742" s="101"/>
      <c r="C742" s="99"/>
      <c r="D742" s="99"/>
      <c r="E742" s="99"/>
      <c r="F742" s="99"/>
      <c r="G742" s="99"/>
      <c r="H742" s="99"/>
      <c r="I742" s="99"/>
      <c r="J742" s="99"/>
      <c r="K742" s="99"/>
      <c r="L742" s="99"/>
      <c r="M742" s="99"/>
      <c r="N742" s="99"/>
      <c r="O742" s="99"/>
      <c r="P742" s="99"/>
      <c r="Q742" s="99"/>
      <c r="R742" s="99" t="str">
        <f ca="1">Rutas_Out_PDF!AG741</f>
        <v/>
      </c>
      <c r="S742" s="99">
        <f>Rutas_Out_PDF!AH741</f>
        <v>0</v>
      </c>
      <c r="T742" s="99">
        <f>Rutas_Out_PDF!AI741</f>
        <v>0</v>
      </c>
    </row>
    <row r="743" spans="1:20" x14ac:dyDescent="0.2">
      <c r="A743" s="64"/>
      <c r="B743" s="101"/>
      <c r="C743" s="99"/>
      <c r="D743" s="99"/>
      <c r="E743" s="99"/>
      <c r="F743" s="99"/>
      <c r="G743" s="99"/>
      <c r="H743" s="99"/>
      <c r="I743" s="99"/>
      <c r="J743" s="99"/>
      <c r="K743" s="99"/>
      <c r="L743" s="99"/>
      <c r="M743" s="99"/>
      <c r="N743" s="99"/>
      <c r="O743" s="99"/>
      <c r="P743" s="99"/>
      <c r="Q743" s="99"/>
      <c r="R743" s="99" t="str">
        <f ca="1">Rutas_Out_PDF!AG742</f>
        <v/>
      </c>
      <c r="S743" s="99">
        <f>Rutas_Out_PDF!AH742</f>
        <v>0</v>
      </c>
      <c r="T743" s="99">
        <f>Rutas_Out_PDF!AI742</f>
        <v>0</v>
      </c>
    </row>
    <row r="744" spans="1:20" x14ac:dyDescent="0.2">
      <c r="A744" s="64"/>
      <c r="B744" s="101"/>
      <c r="C744" s="99"/>
      <c r="D744" s="99"/>
      <c r="E744" s="99"/>
      <c r="F744" s="99"/>
      <c r="G744" s="99"/>
      <c r="H744" s="99"/>
      <c r="I744" s="99"/>
      <c r="J744" s="99"/>
      <c r="K744" s="99"/>
      <c r="L744" s="99"/>
      <c r="M744" s="99"/>
      <c r="N744" s="99"/>
      <c r="O744" s="99"/>
      <c r="P744" s="99"/>
      <c r="Q744" s="99"/>
      <c r="R744" s="99" t="str">
        <f ca="1">Rutas_Out_PDF!AG743</f>
        <v/>
      </c>
      <c r="S744" s="99">
        <f>Rutas_Out_PDF!AH743</f>
        <v>0</v>
      </c>
      <c r="T744" s="99">
        <f>Rutas_Out_PDF!AI743</f>
        <v>0</v>
      </c>
    </row>
    <row r="745" spans="1:20" x14ac:dyDescent="0.2">
      <c r="A745" s="64"/>
      <c r="B745" s="101"/>
      <c r="C745" s="99"/>
      <c r="D745" s="99"/>
      <c r="E745" s="99"/>
      <c r="F745" s="99"/>
      <c r="G745" s="99"/>
      <c r="H745" s="99"/>
      <c r="I745" s="99"/>
      <c r="J745" s="99"/>
      <c r="K745" s="99"/>
      <c r="L745" s="99"/>
      <c r="M745" s="99"/>
      <c r="N745" s="99"/>
      <c r="O745" s="99"/>
      <c r="P745" s="99"/>
      <c r="Q745" s="99"/>
      <c r="R745" s="99" t="str">
        <f ca="1">Rutas_Out_PDF!AG744</f>
        <v/>
      </c>
      <c r="S745" s="99">
        <f>Rutas_Out_PDF!AH744</f>
        <v>0</v>
      </c>
      <c r="T745" s="99">
        <f>Rutas_Out_PDF!AI744</f>
        <v>0</v>
      </c>
    </row>
    <row r="746" spans="1:20" x14ac:dyDescent="0.2">
      <c r="A746" s="64"/>
      <c r="B746" s="101"/>
      <c r="C746" s="99"/>
      <c r="D746" s="99"/>
      <c r="E746" s="99"/>
      <c r="F746" s="99"/>
      <c r="G746" s="99"/>
      <c r="H746" s="99"/>
      <c r="I746" s="99"/>
      <c r="J746" s="99"/>
      <c r="K746" s="99"/>
      <c r="L746" s="99"/>
      <c r="M746" s="99"/>
      <c r="N746" s="99"/>
      <c r="O746" s="99"/>
      <c r="P746" s="99"/>
      <c r="Q746" s="99"/>
      <c r="R746" s="99" t="str">
        <f ca="1">Rutas_Out_PDF!AG745</f>
        <v/>
      </c>
      <c r="S746" s="99">
        <f>Rutas_Out_PDF!AH745</f>
        <v>0</v>
      </c>
      <c r="T746" s="99">
        <f>Rutas_Out_PDF!AI745</f>
        <v>0</v>
      </c>
    </row>
    <row r="747" spans="1:20" x14ac:dyDescent="0.2">
      <c r="A747" s="64"/>
      <c r="B747" s="101"/>
      <c r="C747" s="99"/>
      <c r="D747" s="99"/>
      <c r="E747" s="99"/>
      <c r="F747" s="99"/>
      <c r="G747" s="99"/>
      <c r="H747" s="99"/>
      <c r="I747" s="99"/>
      <c r="J747" s="99"/>
      <c r="K747" s="99"/>
      <c r="L747" s="99"/>
      <c r="M747" s="99"/>
      <c r="N747" s="99"/>
      <c r="O747" s="99"/>
      <c r="P747" s="99"/>
      <c r="Q747" s="99"/>
      <c r="R747" s="99" t="str">
        <f ca="1">Rutas_Out_PDF!AG746</f>
        <v/>
      </c>
      <c r="S747" s="99">
        <f>Rutas_Out_PDF!AH746</f>
        <v>0</v>
      </c>
      <c r="T747" s="99">
        <f>Rutas_Out_PDF!AI746</f>
        <v>0</v>
      </c>
    </row>
    <row r="748" spans="1:20" x14ac:dyDescent="0.2">
      <c r="A748" s="64"/>
      <c r="B748" s="101"/>
      <c r="C748" s="99"/>
      <c r="D748" s="99"/>
      <c r="E748" s="99"/>
      <c r="F748" s="99"/>
      <c r="G748" s="99"/>
      <c r="H748" s="99"/>
      <c r="I748" s="99"/>
      <c r="J748" s="99"/>
      <c r="K748" s="99"/>
      <c r="L748" s="99"/>
      <c r="M748" s="99"/>
      <c r="N748" s="99"/>
      <c r="O748" s="99"/>
      <c r="P748" s="99"/>
      <c r="Q748" s="99"/>
      <c r="R748" s="99" t="str">
        <f ca="1">Rutas_Out_PDF!AG747</f>
        <v/>
      </c>
      <c r="S748" s="99">
        <f>Rutas_Out_PDF!AH747</f>
        <v>0</v>
      </c>
      <c r="T748" s="99">
        <f>Rutas_Out_PDF!AI747</f>
        <v>0</v>
      </c>
    </row>
    <row r="749" spans="1:20" x14ac:dyDescent="0.2">
      <c r="A749" s="64"/>
      <c r="B749" s="101"/>
      <c r="C749" s="99"/>
      <c r="D749" s="99"/>
      <c r="E749" s="99"/>
      <c r="F749" s="99"/>
      <c r="G749" s="99"/>
      <c r="H749" s="99"/>
      <c r="I749" s="99"/>
      <c r="J749" s="99"/>
      <c r="K749" s="99"/>
      <c r="L749" s="99"/>
      <c r="M749" s="99"/>
      <c r="N749" s="99"/>
      <c r="O749" s="99"/>
      <c r="P749" s="99"/>
      <c r="Q749" s="99"/>
      <c r="R749" s="99" t="str">
        <f ca="1">Rutas_Out_PDF!AG748</f>
        <v/>
      </c>
      <c r="S749" s="99">
        <f>Rutas_Out_PDF!AH748</f>
        <v>0</v>
      </c>
      <c r="T749" s="99">
        <f>Rutas_Out_PDF!AI748</f>
        <v>0</v>
      </c>
    </row>
    <row r="750" spans="1:20" x14ac:dyDescent="0.2">
      <c r="A750" s="64"/>
      <c r="B750" s="101"/>
      <c r="C750" s="99"/>
      <c r="D750" s="99"/>
      <c r="E750" s="99"/>
      <c r="F750" s="99"/>
      <c r="G750" s="99"/>
      <c r="H750" s="99"/>
      <c r="I750" s="99"/>
      <c r="J750" s="99"/>
      <c r="K750" s="99"/>
      <c r="L750" s="99"/>
      <c r="M750" s="99"/>
      <c r="N750" s="99"/>
      <c r="O750" s="99"/>
      <c r="P750" s="99"/>
      <c r="Q750" s="99"/>
      <c r="R750" s="99" t="str">
        <f ca="1">Rutas_Out_PDF!AG749</f>
        <v/>
      </c>
      <c r="S750" s="99">
        <f>Rutas_Out_PDF!AH749</f>
        <v>0</v>
      </c>
      <c r="T750" s="99">
        <f>Rutas_Out_PDF!AI749</f>
        <v>0</v>
      </c>
    </row>
    <row r="751" spans="1:20" x14ac:dyDescent="0.2">
      <c r="A751" s="64"/>
      <c r="B751" s="101"/>
      <c r="C751" s="99"/>
      <c r="D751" s="99"/>
      <c r="E751" s="99"/>
      <c r="F751" s="99"/>
      <c r="G751" s="99"/>
      <c r="H751" s="99"/>
      <c r="I751" s="99"/>
      <c r="J751" s="99"/>
      <c r="K751" s="99"/>
      <c r="L751" s="99"/>
      <c r="M751" s="99"/>
      <c r="N751" s="99"/>
      <c r="O751" s="99"/>
      <c r="P751" s="99"/>
      <c r="Q751" s="99"/>
      <c r="R751" s="99" t="str">
        <f ca="1">Rutas_Out_PDF!AG750</f>
        <v/>
      </c>
      <c r="S751" s="99">
        <f>Rutas_Out_PDF!AH750</f>
        <v>0</v>
      </c>
      <c r="T751" s="99">
        <f>Rutas_Out_PDF!AI750</f>
        <v>0</v>
      </c>
    </row>
    <row r="752" spans="1:20" x14ac:dyDescent="0.2">
      <c r="A752" s="64"/>
      <c r="B752" s="101"/>
      <c r="C752" s="99"/>
      <c r="D752" s="99"/>
      <c r="E752" s="99"/>
      <c r="F752" s="99"/>
      <c r="G752" s="99"/>
      <c r="H752" s="99"/>
      <c r="I752" s="99"/>
      <c r="J752" s="99"/>
      <c r="K752" s="99"/>
      <c r="L752" s="99"/>
      <c r="M752" s="99"/>
      <c r="N752" s="99"/>
      <c r="O752" s="99"/>
      <c r="P752" s="99"/>
      <c r="Q752" s="99"/>
      <c r="R752" s="99" t="str">
        <f ca="1">Rutas_Out_PDF!AG751</f>
        <v/>
      </c>
      <c r="S752" s="99">
        <f>Rutas_Out_PDF!AH751</f>
        <v>0</v>
      </c>
      <c r="T752" s="99">
        <f>Rutas_Out_PDF!AI751</f>
        <v>0</v>
      </c>
    </row>
    <row r="753" spans="1:20" x14ac:dyDescent="0.2">
      <c r="A753" s="64"/>
      <c r="B753" s="101"/>
      <c r="C753" s="99"/>
      <c r="D753" s="99"/>
      <c r="E753" s="99"/>
      <c r="F753" s="99"/>
      <c r="G753" s="99"/>
      <c r="H753" s="99"/>
      <c r="I753" s="99"/>
      <c r="J753" s="99"/>
      <c r="K753" s="99"/>
      <c r="L753" s="99"/>
      <c r="M753" s="99"/>
      <c r="N753" s="99"/>
      <c r="O753" s="99"/>
      <c r="P753" s="99"/>
      <c r="Q753" s="99"/>
      <c r="R753" s="99" t="str">
        <f ca="1">Rutas_Out_PDF!AG752</f>
        <v/>
      </c>
      <c r="S753" s="99">
        <f>Rutas_Out_PDF!AH752</f>
        <v>0</v>
      </c>
      <c r="T753" s="99">
        <f>Rutas_Out_PDF!AI752</f>
        <v>0</v>
      </c>
    </row>
    <row r="754" spans="1:20" x14ac:dyDescent="0.2">
      <c r="A754" s="64"/>
      <c r="B754" s="101"/>
      <c r="C754" s="99"/>
      <c r="D754" s="99"/>
      <c r="E754" s="99"/>
      <c r="F754" s="99"/>
      <c r="G754" s="99"/>
      <c r="H754" s="99"/>
      <c r="I754" s="99"/>
      <c r="J754" s="99"/>
      <c r="K754" s="99"/>
      <c r="L754" s="99"/>
      <c r="M754" s="99"/>
      <c r="N754" s="99"/>
      <c r="O754" s="99"/>
      <c r="P754" s="99"/>
      <c r="Q754" s="99"/>
      <c r="R754" s="99" t="str">
        <f ca="1">Rutas_Out_PDF!AG753</f>
        <v/>
      </c>
      <c r="S754" s="99">
        <f>Rutas_Out_PDF!AH753</f>
        <v>0</v>
      </c>
      <c r="T754" s="99">
        <f>Rutas_Out_PDF!AI753</f>
        <v>0</v>
      </c>
    </row>
    <row r="755" spans="1:20" x14ac:dyDescent="0.2">
      <c r="A755" s="64"/>
      <c r="B755" s="101"/>
      <c r="C755" s="99"/>
      <c r="D755" s="99"/>
      <c r="E755" s="99"/>
      <c r="F755" s="99"/>
      <c r="G755" s="99"/>
      <c r="H755" s="99"/>
      <c r="I755" s="99"/>
      <c r="J755" s="99"/>
      <c r="K755" s="99"/>
      <c r="L755" s="99"/>
      <c r="M755" s="99"/>
      <c r="N755" s="99"/>
      <c r="O755" s="99"/>
      <c r="P755" s="99"/>
      <c r="Q755" s="99"/>
      <c r="R755" s="99" t="str">
        <f ca="1">Rutas_Out_PDF!AG754</f>
        <v/>
      </c>
      <c r="S755" s="99">
        <f>Rutas_Out_PDF!AH754</f>
        <v>0</v>
      </c>
      <c r="T755" s="99">
        <f>Rutas_Out_PDF!AI754</f>
        <v>0</v>
      </c>
    </row>
    <row r="756" spans="1:20" x14ac:dyDescent="0.2">
      <c r="A756" s="64"/>
      <c r="B756" s="101"/>
      <c r="C756" s="99"/>
      <c r="D756" s="99"/>
      <c r="E756" s="99"/>
      <c r="F756" s="99"/>
      <c r="G756" s="99"/>
      <c r="H756" s="99"/>
      <c r="I756" s="99"/>
      <c r="J756" s="99"/>
      <c r="K756" s="99"/>
      <c r="L756" s="99"/>
      <c r="M756" s="99"/>
      <c r="N756" s="99"/>
      <c r="O756" s="99"/>
      <c r="P756" s="99"/>
      <c r="Q756" s="99"/>
      <c r="R756" s="99" t="str">
        <f ca="1">Rutas_Out_PDF!AG755</f>
        <v/>
      </c>
      <c r="S756" s="99">
        <f>Rutas_Out_PDF!AH755</f>
        <v>0</v>
      </c>
      <c r="T756" s="99">
        <f>Rutas_Out_PDF!AI755</f>
        <v>0</v>
      </c>
    </row>
    <row r="757" spans="1:20" x14ac:dyDescent="0.2">
      <c r="A757" s="64"/>
      <c r="B757" s="101"/>
      <c r="C757" s="99"/>
      <c r="D757" s="99"/>
      <c r="E757" s="99"/>
      <c r="F757" s="99"/>
      <c r="G757" s="99"/>
      <c r="H757" s="99"/>
      <c r="I757" s="99"/>
      <c r="J757" s="99"/>
      <c r="K757" s="99"/>
      <c r="L757" s="99"/>
      <c r="M757" s="99"/>
      <c r="N757" s="99"/>
      <c r="O757" s="99"/>
      <c r="P757" s="99"/>
      <c r="Q757" s="99"/>
      <c r="R757" s="99" t="str">
        <f ca="1">Rutas_Out_PDF!AG756</f>
        <v/>
      </c>
      <c r="S757" s="99">
        <f>Rutas_Out_PDF!AH756</f>
        <v>0</v>
      </c>
      <c r="T757" s="99">
        <f>Rutas_Out_PDF!AI756</f>
        <v>0</v>
      </c>
    </row>
    <row r="758" spans="1:20" x14ac:dyDescent="0.2">
      <c r="A758" s="64"/>
      <c r="B758" s="101"/>
      <c r="C758" s="99"/>
      <c r="D758" s="99"/>
      <c r="E758" s="99"/>
      <c r="F758" s="99"/>
      <c r="G758" s="99"/>
      <c r="H758" s="99"/>
      <c r="I758" s="99"/>
      <c r="J758" s="99"/>
      <c r="K758" s="99"/>
      <c r="L758" s="99"/>
      <c r="M758" s="99"/>
      <c r="N758" s="99"/>
      <c r="O758" s="99"/>
      <c r="P758" s="99"/>
      <c r="Q758" s="99"/>
      <c r="R758" s="99" t="str">
        <f ca="1">Rutas_Out_PDF!AG757</f>
        <v/>
      </c>
      <c r="S758" s="99">
        <f>Rutas_Out_PDF!AH757</f>
        <v>0</v>
      </c>
      <c r="T758" s="99">
        <f>Rutas_Out_PDF!AI757</f>
        <v>0</v>
      </c>
    </row>
    <row r="759" spans="1:20" x14ac:dyDescent="0.2">
      <c r="A759" s="64"/>
      <c r="B759" s="101"/>
      <c r="C759" s="99"/>
      <c r="D759" s="99"/>
      <c r="E759" s="99"/>
      <c r="F759" s="99"/>
      <c r="G759" s="99"/>
      <c r="H759" s="99"/>
      <c r="I759" s="99"/>
      <c r="J759" s="99"/>
      <c r="K759" s="99"/>
      <c r="L759" s="99"/>
      <c r="M759" s="99"/>
      <c r="N759" s="99"/>
      <c r="O759" s="99"/>
      <c r="P759" s="99"/>
      <c r="Q759" s="99"/>
      <c r="R759" s="99" t="str">
        <f ca="1">Rutas_Out_PDF!AG758</f>
        <v/>
      </c>
      <c r="S759" s="99">
        <f>Rutas_Out_PDF!AH758</f>
        <v>0</v>
      </c>
      <c r="T759" s="99">
        <f>Rutas_Out_PDF!AI758</f>
        <v>0</v>
      </c>
    </row>
    <row r="760" spans="1:20" x14ac:dyDescent="0.2">
      <c r="A760" s="64"/>
      <c r="B760" s="101"/>
      <c r="C760" s="99"/>
      <c r="D760" s="99"/>
      <c r="E760" s="99"/>
      <c r="F760" s="99"/>
      <c r="G760" s="99"/>
      <c r="H760" s="99"/>
      <c r="I760" s="99"/>
      <c r="J760" s="99"/>
      <c r="K760" s="99"/>
      <c r="L760" s="99"/>
      <c r="M760" s="99"/>
      <c r="N760" s="99"/>
      <c r="O760" s="99"/>
      <c r="P760" s="99"/>
      <c r="Q760" s="99"/>
      <c r="R760" s="99" t="str">
        <f ca="1">Rutas_Out_PDF!AG759</f>
        <v/>
      </c>
      <c r="S760" s="99">
        <f>Rutas_Out_PDF!AH759</f>
        <v>0</v>
      </c>
      <c r="T760" s="99">
        <f>Rutas_Out_PDF!AI759</f>
        <v>0</v>
      </c>
    </row>
    <row r="761" spans="1:20" x14ac:dyDescent="0.2">
      <c r="A761" s="64"/>
      <c r="B761" s="101"/>
      <c r="C761" s="99"/>
      <c r="D761" s="99"/>
      <c r="E761" s="99"/>
      <c r="F761" s="99"/>
      <c r="G761" s="99"/>
      <c r="H761" s="99"/>
      <c r="I761" s="99"/>
      <c r="J761" s="99"/>
      <c r="K761" s="99"/>
      <c r="L761" s="99"/>
      <c r="M761" s="99"/>
      <c r="N761" s="99"/>
      <c r="O761" s="99"/>
      <c r="P761" s="99"/>
      <c r="Q761" s="99"/>
      <c r="R761" s="99" t="str">
        <f ca="1">Rutas_Out_PDF!AG760</f>
        <v/>
      </c>
      <c r="S761" s="99">
        <f>Rutas_Out_PDF!AH760</f>
        <v>0</v>
      </c>
      <c r="T761" s="99">
        <f>Rutas_Out_PDF!AI760</f>
        <v>0</v>
      </c>
    </row>
    <row r="762" spans="1:20" x14ac:dyDescent="0.2">
      <c r="A762" s="64"/>
      <c r="B762" s="101"/>
      <c r="C762" s="99"/>
      <c r="D762" s="99"/>
      <c r="E762" s="99"/>
      <c r="F762" s="99"/>
      <c r="G762" s="99"/>
      <c r="H762" s="99"/>
      <c r="I762" s="99"/>
      <c r="J762" s="99"/>
      <c r="K762" s="99"/>
      <c r="L762" s="99"/>
      <c r="M762" s="99"/>
      <c r="N762" s="99"/>
      <c r="O762" s="99"/>
      <c r="P762" s="99"/>
      <c r="Q762" s="99"/>
      <c r="R762" s="99" t="str">
        <f ca="1">Rutas_Out_PDF!AG761</f>
        <v/>
      </c>
      <c r="S762" s="99">
        <f>Rutas_Out_PDF!AH761</f>
        <v>0</v>
      </c>
      <c r="T762" s="99">
        <f>Rutas_Out_PDF!AI761</f>
        <v>0</v>
      </c>
    </row>
    <row r="763" spans="1:20" x14ac:dyDescent="0.2">
      <c r="A763" s="64"/>
      <c r="B763" s="101"/>
      <c r="C763" s="99"/>
      <c r="D763" s="99"/>
      <c r="E763" s="99"/>
      <c r="F763" s="99"/>
      <c r="G763" s="99"/>
      <c r="H763" s="99"/>
      <c r="I763" s="99"/>
      <c r="J763" s="99"/>
      <c r="K763" s="99"/>
      <c r="L763" s="99"/>
      <c r="M763" s="99"/>
      <c r="N763" s="99"/>
      <c r="O763" s="99"/>
      <c r="P763" s="99"/>
      <c r="Q763" s="99"/>
      <c r="R763" s="99" t="str">
        <f ca="1">Rutas_Out_PDF!AG762</f>
        <v/>
      </c>
      <c r="S763" s="99">
        <f>Rutas_Out_PDF!AH762</f>
        <v>0</v>
      </c>
      <c r="T763" s="99">
        <f>Rutas_Out_PDF!AI762</f>
        <v>0</v>
      </c>
    </row>
    <row r="764" spans="1:20" x14ac:dyDescent="0.2">
      <c r="A764" s="64"/>
      <c r="B764" s="101"/>
      <c r="C764" s="99"/>
      <c r="D764" s="99"/>
      <c r="E764" s="99"/>
      <c r="F764" s="99"/>
      <c r="G764" s="99"/>
      <c r="H764" s="99"/>
      <c r="I764" s="99"/>
      <c r="J764" s="99"/>
      <c r="K764" s="99"/>
      <c r="L764" s="99"/>
      <c r="M764" s="99"/>
      <c r="N764" s="99"/>
      <c r="O764" s="99"/>
      <c r="P764" s="99"/>
      <c r="Q764" s="99"/>
      <c r="R764" s="99" t="str">
        <f ca="1">Rutas_Out_PDF!AG763</f>
        <v/>
      </c>
      <c r="S764" s="99">
        <f>Rutas_Out_PDF!AH763</f>
        <v>0</v>
      </c>
      <c r="T764" s="99">
        <f>Rutas_Out_PDF!AI763</f>
        <v>0</v>
      </c>
    </row>
    <row r="765" spans="1:20" x14ac:dyDescent="0.2">
      <c r="A765" s="64"/>
      <c r="B765" s="101"/>
      <c r="C765" s="99"/>
      <c r="D765" s="99"/>
      <c r="E765" s="99"/>
      <c r="F765" s="99"/>
      <c r="G765" s="99"/>
      <c r="H765" s="99"/>
      <c r="I765" s="99"/>
      <c r="J765" s="99"/>
      <c r="K765" s="99"/>
      <c r="L765" s="99"/>
      <c r="M765" s="99"/>
      <c r="N765" s="99"/>
      <c r="O765" s="99"/>
      <c r="P765" s="99"/>
      <c r="Q765" s="99"/>
      <c r="R765" s="99" t="str">
        <f ca="1">Rutas_Out_PDF!AG764</f>
        <v/>
      </c>
      <c r="S765" s="99">
        <f>Rutas_Out_PDF!AH764</f>
        <v>0</v>
      </c>
      <c r="T765" s="99">
        <f>Rutas_Out_PDF!AI764</f>
        <v>0</v>
      </c>
    </row>
    <row r="766" spans="1:20" x14ac:dyDescent="0.2">
      <c r="A766" s="64"/>
      <c r="B766" s="101"/>
      <c r="C766" s="99"/>
      <c r="D766" s="99"/>
      <c r="E766" s="99"/>
      <c r="F766" s="99"/>
      <c r="G766" s="99"/>
      <c r="H766" s="99"/>
      <c r="I766" s="99"/>
      <c r="J766" s="99"/>
      <c r="K766" s="99"/>
      <c r="L766" s="99"/>
      <c r="M766" s="99"/>
      <c r="N766" s="99"/>
      <c r="O766" s="99"/>
      <c r="P766" s="99"/>
      <c r="Q766" s="99"/>
      <c r="R766" s="99" t="str">
        <f ca="1">Rutas_Out_PDF!AG765</f>
        <v/>
      </c>
      <c r="S766" s="99">
        <f>Rutas_Out_PDF!AH765</f>
        <v>0</v>
      </c>
      <c r="T766" s="99">
        <f>Rutas_Out_PDF!AI765</f>
        <v>0</v>
      </c>
    </row>
    <row r="767" spans="1:20" x14ac:dyDescent="0.2">
      <c r="A767" s="64"/>
      <c r="B767" s="101"/>
      <c r="C767" s="99"/>
      <c r="D767" s="99"/>
      <c r="E767" s="99"/>
      <c r="F767" s="99"/>
      <c r="G767" s="99"/>
      <c r="H767" s="99"/>
      <c r="I767" s="99"/>
      <c r="J767" s="99"/>
      <c r="K767" s="99"/>
      <c r="L767" s="99"/>
      <c r="M767" s="99"/>
      <c r="N767" s="99"/>
      <c r="O767" s="99"/>
      <c r="P767" s="99"/>
      <c r="Q767" s="99"/>
      <c r="R767" s="99" t="str">
        <f ca="1">Rutas_Out_PDF!AG766</f>
        <v/>
      </c>
      <c r="S767" s="99">
        <f>Rutas_Out_PDF!AH766</f>
        <v>0</v>
      </c>
      <c r="T767" s="99">
        <f>Rutas_Out_PDF!AI766</f>
        <v>0</v>
      </c>
    </row>
    <row r="768" spans="1:20" x14ac:dyDescent="0.2">
      <c r="A768" s="64"/>
      <c r="B768" s="101"/>
      <c r="C768" s="99"/>
      <c r="D768" s="99"/>
      <c r="E768" s="99"/>
      <c r="F768" s="99"/>
      <c r="G768" s="99"/>
      <c r="H768" s="99"/>
      <c r="I768" s="99"/>
      <c r="J768" s="99"/>
      <c r="K768" s="99"/>
      <c r="L768" s="99"/>
      <c r="M768" s="99"/>
      <c r="N768" s="99"/>
      <c r="O768" s="99"/>
      <c r="P768" s="99"/>
      <c r="Q768" s="99"/>
      <c r="R768" s="99" t="str">
        <f ca="1">Rutas_Out_PDF!AG767</f>
        <v/>
      </c>
      <c r="S768" s="99">
        <f>Rutas_Out_PDF!AH767</f>
        <v>0</v>
      </c>
      <c r="T768" s="99">
        <f>Rutas_Out_PDF!AI767</f>
        <v>0</v>
      </c>
    </row>
    <row r="769" spans="1:20" x14ac:dyDescent="0.2">
      <c r="A769" s="64"/>
      <c r="B769" s="101"/>
      <c r="C769" s="99"/>
      <c r="D769" s="99"/>
      <c r="E769" s="99"/>
      <c r="F769" s="99"/>
      <c r="G769" s="99"/>
      <c r="H769" s="99"/>
      <c r="I769" s="99"/>
      <c r="J769" s="99"/>
      <c r="K769" s="99"/>
      <c r="L769" s="99"/>
      <c r="M769" s="99"/>
      <c r="N769" s="99"/>
      <c r="O769" s="99"/>
      <c r="P769" s="99"/>
      <c r="Q769" s="99"/>
      <c r="R769" s="99" t="str">
        <f ca="1">Rutas_Out_PDF!AG768</f>
        <v/>
      </c>
      <c r="S769" s="99">
        <f>Rutas_Out_PDF!AH768</f>
        <v>0</v>
      </c>
      <c r="T769" s="99">
        <f>Rutas_Out_PDF!AI768</f>
        <v>0</v>
      </c>
    </row>
    <row r="770" spans="1:20" x14ac:dyDescent="0.2">
      <c r="A770" s="64"/>
      <c r="B770" s="101"/>
      <c r="C770" s="99"/>
      <c r="D770" s="99"/>
      <c r="E770" s="99"/>
      <c r="F770" s="99"/>
      <c r="G770" s="99"/>
      <c r="H770" s="99"/>
      <c r="I770" s="99"/>
      <c r="J770" s="99"/>
      <c r="K770" s="99"/>
      <c r="L770" s="99"/>
      <c r="M770" s="99"/>
      <c r="N770" s="99"/>
      <c r="O770" s="99"/>
      <c r="P770" s="99"/>
      <c r="Q770" s="99"/>
      <c r="R770" s="99" t="str">
        <f ca="1">Rutas_Out_PDF!AG769</f>
        <v/>
      </c>
      <c r="S770" s="99">
        <f>Rutas_Out_PDF!AH769</f>
        <v>0</v>
      </c>
      <c r="T770" s="99">
        <f>Rutas_Out_PDF!AI769</f>
        <v>0</v>
      </c>
    </row>
    <row r="771" spans="1:20" x14ac:dyDescent="0.2">
      <c r="A771" s="64"/>
      <c r="B771" s="101"/>
      <c r="C771" s="99"/>
      <c r="D771" s="99"/>
      <c r="E771" s="99"/>
      <c r="F771" s="99"/>
      <c r="G771" s="99"/>
      <c r="H771" s="99"/>
      <c r="I771" s="99"/>
      <c r="J771" s="99"/>
      <c r="K771" s="99"/>
      <c r="L771" s="99"/>
      <c r="M771" s="99"/>
      <c r="N771" s="99"/>
      <c r="O771" s="99"/>
      <c r="P771" s="99"/>
      <c r="Q771" s="99"/>
      <c r="R771" s="99" t="str">
        <f ca="1">Rutas_Out_PDF!AG770</f>
        <v/>
      </c>
      <c r="S771" s="99">
        <f>Rutas_Out_PDF!AH770</f>
        <v>0</v>
      </c>
      <c r="T771" s="99">
        <f>Rutas_Out_PDF!AI770</f>
        <v>0</v>
      </c>
    </row>
    <row r="772" spans="1:20" x14ac:dyDescent="0.2">
      <c r="A772" s="64"/>
      <c r="B772" s="101"/>
      <c r="C772" s="99"/>
      <c r="D772" s="99"/>
      <c r="E772" s="99"/>
      <c r="F772" s="99"/>
      <c r="G772" s="99"/>
      <c r="H772" s="99"/>
      <c r="I772" s="99"/>
      <c r="J772" s="99"/>
      <c r="K772" s="99"/>
      <c r="L772" s="99"/>
      <c r="M772" s="99"/>
      <c r="N772" s="99"/>
      <c r="O772" s="99"/>
      <c r="P772" s="99"/>
      <c r="Q772" s="99"/>
      <c r="R772" s="99" t="str">
        <f ca="1">Rutas_Out_PDF!AG771</f>
        <v/>
      </c>
      <c r="S772" s="99">
        <f>Rutas_Out_PDF!AH771</f>
        <v>0</v>
      </c>
      <c r="T772" s="99">
        <f>Rutas_Out_PDF!AI771</f>
        <v>0</v>
      </c>
    </row>
    <row r="773" spans="1:20" x14ac:dyDescent="0.2">
      <c r="A773" s="64"/>
      <c r="B773" s="101"/>
      <c r="C773" s="99"/>
      <c r="D773" s="99"/>
      <c r="E773" s="99"/>
      <c r="F773" s="99"/>
      <c r="G773" s="99"/>
      <c r="H773" s="99"/>
      <c r="I773" s="99"/>
      <c r="J773" s="99"/>
      <c r="K773" s="99"/>
      <c r="L773" s="99"/>
      <c r="M773" s="99"/>
      <c r="N773" s="99"/>
      <c r="O773" s="99"/>
      <c r="P773" s="99"/>
      <c r="Q773" s="99"/>
      <c r="R773" s="99" t="str">
        <f ca="1">Rutas_Out_PDF!AG772</f>
        <v/>
      </c>
      <c r="S773" s="99">
        <f>Rutas_Out_PDF!AH772</f>
        <v>0</v>
      </c>
      <c r="T773" s="99">
        <f>Rutas_Out_PDF!AI772</f>
        <v>0</v>
      </c>
    </row>
    <row r="774" spans="1:20" x14ac:dyDescent="0.2">
      <c r="A774" s="64"/>
      <c r="B774" s="101"/>
      <c r="C774" s="99"/>
      <c r="D774" s="99"/>
      <c r="E774" s="99"/>
      <c r="F774" s="99"/>
      <c r="G774" s="99"/>
      <c r="H774" s="99"/>
      <c r="I774" s="99"/>
      <c r="J774" s="99"/>
      <c r="K774" s="99"/>
      <c r="L774" s="99"/>
      <c r="M774" s="99"/>
      <c r="N774" s="99"/>
      <c r="O774" s="99"/>
      <c r="P774" s="99"/>
      <c r="Q774" s="99"/>
      <c r="R774" s="99" t="str">
        <f ca="1">Rutas_Out_PDF!AG773</f>
        <v/>
      </c>
      <c r="S774" s="99">
        <f>Rutas_Out_PDF!AH773</f>
        <v>0</v>
      </c>
      <c r="T774" s="99">
        <f>Rutas_Out_PDF!AI773</f>
        <v>0</v>
      </c>
    </row>
    <row r="775" spans="1:20" x14ac:dyDescent="0.2">
      <c r="A775" s="64"/>
      <c r="B775" s="101"/>
      <c r="C775" s="99"/>
      <c r="D775" s="99"/>
      <c r="E775" s="99"/>
      <c r="F775" s="99"/>
      <c r="G775" s="99"/>
      <c r="H775" s="99"/>
      <c r="I775" s="99"/>
      <c r="J775" s="99"/>
      <c r="K775" s="99"/>
      <c r="L775" s="99"/>
      <c r="M775" s="99"/>
      <c r="N775" s="99"/>
      <c r="O775" s="99"/>
      <c r="P775" s="99"/>
      <c r="Q775" s="99"/>
      <c r="R775" s="99" t="str">
        <f ca="1">Rutas_Out_PDF!AG774</f>
        <v/>
      </c>
      <c r="S775" s="99">
        <f>Rutas_Out_PDF!AH774</f>
        <v>0</v>
      </c>
      <c r="T775" s="99">
        <f>Rutas_Out_PDF!AI774</f>
        <v>0</v>
      </c>
    </row>
    <row r="776" spans="1:20" x14ac:dyDescent="0.2">
      <c r="A776" s="64"/>
      <c r="B776" s="101"/>
      <c r="C776" s="99"/>
      <c r="D776" s="99"/>
      <c r="E776" s="99"/>
      <c r="F776" s="99"/>
      <c r="G776" s="99"/>
      <c r="H776" s="99"/>
      <c r="I776" s="99"/>
      <c r="J776" s="99"/>
      <c r="K776" s="99"/>
      <c r="L776" s="99"/>
      <c r="M776" s="99"/>
      <c r="N776" s="99"/>
      <c r="O776" s="99"/>
      <c r="P776" s="99"/>
      <c r="Q776" s="99"/>
      <c r="R776" s="99" t="str">
        <f ca="1">Rutas_Out_PDF!AG775</f>
        <v/>
      </c>
      <c r="S776" s="99">
        <f>Rutas_Out_PDF!AH775</f>
        <v>0</v>
      </c>
      <c r="T776" s="99">
        <f>Rutas_Out_PDF!AI775</f>
        <v>0</v>
      </c>
    </row>
    <row r="777" spans="1:20" x14ac:dyDescent="0.2">
      <c r="A777" s="64"/>
      <c r="B777" s="101"/>
      <c r="C777" s="99"/>
      <c r="D777" s="99"/>
      <c r="E777" s="99"/>
      <c r="F777" s="99"/>
      <c r="G777" s="99"/>
      <c r="H777" s="99"/>
      <c r="I777" s="99"/>
      <c r="J777" s="99"/>
      <c r="K777" s="99"/>
      <c r="L777" s="99"/>
      <c r="M777" s="99"/>
      <c r="N777" s="99"/>
      <c r="O777" s="99"/>
      <c r="P777" s="99"/>
      <c r="Q777" s="99"/>
      <c r="R777" s="99" t="str">
        <f ca="1">Rutas_Out_PDF!AG776</f>
        <v/>
      </c>
      <c r="S777" s="99">
        <f>Rutas_Out_PDF!AH776</f>
        <v>0</v>
      </c>
      <c r="T777" s="99">
        <f>Rutas_Out_PDF!AI776</f>
        <v>0</v>
      </c>
    </row>
    <row r="778" spans="1:20" x14ac:dyDescent="0.2">
      <c r="A778" s="64"/>
      <c r="B778" s="101"/>
      <c r="C778" s="99"/>
      <c r="D778" s="99"/>
      <c r="E778" s="99"/>
      <c r="F778" s="99"/>
      <c r="G778" s="99"/>
      <c r="H778" s="99"/>
      <c r="I778" s="99"/>
      <c r="J778" s="99"/>
      <c r="K778" s="99"/>
      <c r="L778" s="99"/>
      <c r="M778" s="99"/>
      <c r="N778" s="99"/>
      <c r="O778" s="99"/>
      <c r="P778" s="99"/>
      <c r="Q778" s="99"/>
      <c r="R778" s="99" t="str">
        <f ca="1">Rutas_Out_PDF!AG777</f>
        <v/>
      </c>
      <c r="S778" s="99">
        <f>Rutas_Out_PDF!AH777</f>
        <v>0</v>
      </c>
      <c r="T778" s="99">
        <f>Rutas_Out_PDF!AI777</f>
        <v>0</v>
      </c>
    </row>
    <row r="779" spans="1:20" x14ac:dyDescent="0.2">
      <c r="A779" s="64"/>
      <c r="B779" s="101"/>
      <c r="C779" s="99"/>
      <c r="D779" s="99"/>
      <c r="E779" s="99"/>
      <c r="F779" s="99"/>
      <c r="G779" s="99"/>
      <c r="H779" s="99"/>
      <c r="I779" s="99"/>
      <c r="J779" s="99"/>
      <c r="K779" s="99"/>
      <c r="L779" s="99"/>
      <c r="M779" s="99"/>
      <c r="N779" s="99"/>
      <c r="O779" s="99"/>
      <c r="P779" s="99"/>
      <c r="Q779" s="99"/>
      <c r="R779" s="99" t="str">
        <f ca="1">Rutas_Out_PDF!AG778</f>
        <v/>
      </c>
      <c r="S779" s="99">
        <f>Rutas_Out_PDF!AH778</f>
        <v>0</v>
      </c>
      <c r="T779" s="99">
        <f>Rutas_Out_PDF!AI778</f>
        <v>0</v>
      </c>
    </row>
    <row r="780" spans="1:20" x14ac:dyDescent="0.2">
      <c r="A780" s="64"/>
      <c r="B780" s="101"/>
      <c r="C780" s="99"/>
      <c r="D780" s="99"/>
      <c r="E780" s="99"/>
      <c r="F780" s="99"/>
      <c r="G780" s="99"/>
      <c r="H780" s="99"/>
      <c r="I780" s="99"/>
      <c r="J780" s="99"/>
      <c r="K780" s="99"/>
      <c r="L780" s="99"/>
      <c r="M780" s="99"/>
      <c r="N780" s="99"/>
      <c r="O780" s="99"/>
      <c r="P780" s="99"/>
      <c r="Q780" s="99"/>
      <c r="R780" s="99" t="str">
        <f ca="1">Rutas_Out_PDF!AG779</f>
        <v/>
      </c>
      <c r="S780" s="99">
        <f>Rutas_Out_PDF!AH779</f>
        <v>0</v>
      </c>
      <c r="T780" s="99">
        <f>Rutas_Out_PDF!AI779</f>
        <v>0</v>
      </c>
    </row>
    <row r="781" spans="1:20" x14ac:dyDescent="0.2">
      <c r="A781" s="64"/>
      <c r="B781" s="101"/>
      <c r="C781" s="99"/>
      <c r="D781" s="99"/>
      <c r="E781" s="99"/>
      <c r="F781" s="99"/>
      <c r="G781" s="99"/>
      <c r="H781" s="99"/>
      <c r="I781" s="99"/>
      <c r="J781" s="99"/>
      <c r="K781" s="99"/>
      <c r="L781" s="99"/>
      <c r="M781" s="99"/>
      <c r="N781" s="99"/>
      <c r="O781" s="99"/>
      <c r="P781" s="99"/>
      <c r="Q781" s="99"/>
      <c r="R781" s="99" t="str">
        <f ca="1">Rutas_Out_PDF!AG780</f>
        <v/>
      </c>
      <c r="S781" s="99">
        <f>Rutas_Out_PDF!AH780</f>
        <v>0</v>
      </c>
      <c r="T781" s="99">
        <f>Rutas_Out_PDF!AI780</f>
        <v>0</v>
      </c>
    </row>
    <row r="782" spans="1:20" x14ac:dyDescent="0.2">
      <c r="A782" s="64"/>
      <c r="B782" s="101"/>
      <c r="C782" s="99"/>
      <c r="D782" s="99"/>
      <c r="E782" s="99"/>
      <c r="F782" s="99"/>
      <c r="G782" s="99"/>
      <c r="H782" s="99"/>
      <c r="I782" s="99"/>
      <c r="J782" s="99"/>
      <c r="K782" s="99"/>
      <c r="L782" s="99"/>
      <c r="M782" s="99"/>
      <c r="N782" s="99"/>
      <c r="O782" s="99"/>
      <c r="P782" s="99"/>
      <c r="Q782" s="99"/>
      <c r="R782" s="99" t="str">
        <f ca="1">Rutas_Out_PDF!AG781</f>
        <v/>
      </c>
      <c r="S782" s="99">
        <f>Rutas_Out_PDF!AH781</f>
        <v>0</v>
      </c>
      <c r="T782" s="99">
        <f>Rutas_Out_PDF!AI781</f>
        <v>0</v>
      </c>
    </row>
    <row r="783" spans="1:20" x14ac:dyDescent="0.2">
      <c r="A783" s="64"/>
      <c r="B783" s="101"/>
      <c r="C783" s="99"/>
      <c r="D783" s="99"/>
      <c r="E783" s="99"/>
      <c r="F783" s="99"/>
      <c r="G783" s="99"/>
      <c r="H783" s="99"/>
      <c r="I783" s="99"/>
      <c r="J783" s="99"/>
      <c r="K783" s="99"/>
      <c r="L783" s="99"/>
      <c r="M783" s="99"/>
      <c r="N783" s="99"/>
      <c r="O783" s="99"/>
      <c r="P783" s="99"/>
      <c r="Q783" s="99"/>
      <c r="R783" s="99" t="str">
        <f ca="1">Rutas_Out_PDF!AG782</f>
        <v/>
      </c>
      <c r="S783" s="99">
        <f>Rutas_Out_PDF!AH782</f>
        <v>0</v>
      </c>
      <c r="T783" s="99">
        <f>Rutas_Out_PDF!AI782</f>
        <v>0</v>
      </c>
    </row>
    <row r="784" spans="1:20" x14ac:dyDescent="0.2">
      <c r="A784" s="64"/>
      <c r="B784" s="101"/>
      <c r="C784" s="99"/>
      <c r="D784" s="99"/>
      <c r="E784" s="99"/>
      <c r="F784" s="99"/>
      <c r="G784" s="99"/>
      <c r="H784" s="99"/>
      <c r="I784" s="99"/>
      <c r="J784" s="99"/>
      <c r="K784" s="99"/>
      <c r="L784" s="99"/>
      <c r="M784" s="99"/>
      <c r="N784" s="99"/>
      <c r="O784" s="99"/>
      <c r="P784" s="99"/>
      <c r="Q784" s="99"/>
      <c r="R784" s="99" t="str">
        <f ca="1">Rutas_Out_PDF!AG783</f>
        <v/>
      </c>
      <c r="S784" s="99">
        <f>Rutas_Out_PDF!AH783</f>
        <v>0</v>
      </c>
      <c r="T784" s="99">
        <f>Rutas_Out_PDF!AI783</f>
        <v>0</v>
      </c>
    </row>
    <row r="785" spans="1:20" x14ac:dyDescent="0.2">
      <c r="A785" s="64"/>
      <c r="B785" s="101"/>
      <c r="C785" s="99"/>
      <c r="D785" s="99"/>
      <c r="E785" s="99"/>
      <c r="F785" s="99"/>
      <c r="G785" s="99"/>
      <c r="H785" s="99"/>
      <c r="I785" s="99"/>
      <c r="J785" s="99"/>
      <c r="K785" s="99"/>
      <c r="L785" s="99"/>
      <c r="M785" s="99"/>
      <c r="N785" s="99"/>
      <c r="O785" s="99"/>
      <c r="P785" s="99"/>
      <c r="Q785" s="99"/>
      <c r="R785" s="99" t="str">
        <f ca="1">Rutas_Out_PDF!AG784</f>
        <v/>
      </c>
      <c r="S785" s="99">
        <f>Rutas_Out_PDF!AH784</f>
        <v>0</v>
      </c>
      <c r="T785" s="99">
        <f>Rutas_Out_PDF!AI784</f>
        <v>0</v>
      </c>
    </row>
    <row r="786" spans="1:20" x14ac:dyDescent="0.2">
      <c r="A786" s="64"/>
      <c r="B786" s="101"/>
      <c r="C786" s="99"/>
      <c r="D786" s="99"/>
      <c r="E786" s="99"/>
      <c r="F786" s="99"/>
      <c r="G786" s="99"/>
      <c r="H786" s="99"/>
      <c r="I786" s="99"/>
      <c r="J786" s="99"/>
      <c r="K786" s="99"/>
      <c r="L786" s="99"/>
      <c r="M786" s="99"/>
      <c r="N786" s="99"/>
      <c r="O786" s="99"/>
      <c r="P786" s="99"/>
      <c r="Q786" s="99"/>
      <c r="R786" s="99" t="str">
        <f ca="1">Rutas_Out_PDF!AG785</f>
        <v/>
      </c>
      <c r="S786" s="99">
        <f>Rutas_Out_PDF!AH785</f>
        <v>0</v>
      </c>
      <c r="T786" s="99">
        <f>Rutas_Out_PDF!AI785</f>
        <v>0</v>
      </c>
    </row>
    <row r="787" spans="1:20" x14ac:dyDescent="0.2">
      <c r="A787" s="64"/>
      <c r="B787" s="101"/>
      <c r="C787" s="99"/>
      <c r="D787" s="99"/>
      <c r="E787" s="99"/>
      <c r="F787" s="99"/>
      <c r="G787" s="99"/>
      <c r="H787" s="99"/>
      <c r="I787" s="99"/>
      <c r="J787" s="99"/>
      <c r="K787" s="99"/>
      <c r="L787" s="99"/>
      <c r="M787" s="99"/>
      <c r="N787" s="99"/>
      <c r="O787" s="99"/>
      <c r="P787" s="99"/>
      <c r="Q787" s="99"/>
      <c r="R787" s="99" t="str">
        <f ca="1">Rutas_Out_PDF!AG786</f>
        <v/>
      </c>
      <c r="S787" s="99">
        <f>Rutas_Out_PDF!AH786</f>
        <v>0</v>
      </c>
      <c r="T787" s="99">
        <f>Rutas_Out_PDF!AI786</f>
        <v>0</v>
      </c>
    </row>
    <row r="788" spans="1:20" x14ac:dyDescent="0.2">
      <c r="A788" s="64"/>
      <c r="B788" s="101"/>
      <c r="C788" s="99"/>
      <c r="D788" s="99"/>
      <c r="E788" s="99"/>
      <c r="F788" s="99"/>
      <c r="G788" s="99"/>
      <c r="H788" s="99"/>
      <c r="I788" s="99"/>
      <c r="J788" s="99"/>
      <c r="K788" s="99"/>
      <c r="L788" s="99"/>
      <c r="M788" s="99"/>
      <c r="N788" s="99"/>
      <c r="O788" s="99"/>
      <c r="P788" s="99"/>
      <c r="Q788" s="99"/>
      <c r="R788" s="99" t="str">
        <f ca="1">Rutas_Out_PDF!AG787</f>
        <v/>
      </c>
      <c r="S788" s="99">
        <f>Rutas_Out_PDF!AH787</f>
        <v>0</v>
      </c>
      <c r="T788" s="99">
        <f>Rutas_Out_PDF!AI787</f>
        <v>0</v>
      </c>
    </row>
    <row r="789" spans="1:20" x14ac:dyDescent="0.2">
      <c r="A789" s="64"/>
      <c r="B789" s="101"/>
      <c r="C789" s="99"/>
      <c r="D789" s="99"/>
      <c r="E789" s="99"/>
      <c r="F789" s="99"/>
      <c r="G789" s="99"/>
      <c r="H789" s="99"/>
      <c r="I789" s="99"/>
      <c r="J789" s="99"/>
      <c r="K789" s="99"/>
      <c r="L789" s="99"/>
      <c r="M789" s="99"/>
      <c r="N789" s="99"/>
      <c r="O789" s="99"/>
      <c r="P789" s="99"/>
      <c r="Q789" s="99"/>
      <c r="R789" s="99" t="str">
        <f ca="1">Rutas_Out_PDF!AG788</f>
        <v/>
      </c>
      <c r="S789" s="99">
        <f>Rutas_Out_PDF!AH788</f>
        <v>0</v>
      </c>
      <c r="T789" s="99">
        <f>Rutas_Out_PDF!AI788</f>
        <v>0</v>
      </c>
    </row>
    <row r="790" spans="1:20" x14ac:dyDescent="0.2">
      <c r="A790" s="64"/>
      <c r="B790" s="101"/>
      <c r="C790" s="99"/>
      <c r="D790" s="99"/>
      <c r="E790" s="99"/>
      <c r="F790" s="99"/>
      <c r="G790" s="99"/>
      <c r="H790" s="99"/>
      <c r="I790" s="99"/>
      <c r="J790" s="99"/>
      <c r="K790" s="99"/>
      <c r="L790" s="99"/>
      <c r="M790" s="99"/>
      <c r="N790" s="99"/>
      <c r="O790" s="99"/>
      <c r="P790" s="99"/>
      <c r="Q790" s="99"/>
      <c r="R790" s="99" t="str">
        <f ca="1">Rutas_Out_PDF!AG789</f>
        <v/>
      </c>
      <c r="S790" s="99">
        <f>Rutas_Out_PDF!AH789</f>
        <v>0</v>
      </c>
      <c r="T790" s="99">
        <f>Rutas_Out_PDF!AI789</f>
        <v>0</v>
      </c>
    </row>
    <row r="791" spans="1:20" x14ac:dyDescent="0.2">
      <c r="A791" s="64"/>
      <c r="B791" s="101"/>
      <c r="C791" s="99"/>
      <c r="D791" s="99"/>
      <c r="E791" s="99"/>
      <c r="F791" s="99"/>
      <c r="G791" s="99"/>
      <c r="H791" s="99"/>
      <c r="I791" s="99"/>
      <c r="J791" s="99"/>
      <c r="K791" s="99"/>
      <c r="L791" s="99"/>
      <c r="M791" s="99"/>
      <c r="N791" s="99"/>
      <c r="O791" s="99"/>
      <c r="P791" s="99"/>
      <c r="Q791" s="99"/>
      <c r="R791" s="99" t="str">
        <f ca="1">Rutas_Out_PDF!AG790</f>
        <v/>
      </c>
      <c r="S791" s="99">
        <f>Rutas_Out_PDF!AH790</f>
        <v>0</v>
      </c>
      <c r="T791" s="99">
        <f>Rutas_Out_PDF!AI790</f>
        <v>0</v>
      </c>
    </row>
    <row r="792" spans="1:20" x14ac:dyDescent="0.2">
      <c r="A792" s="64"/>
      <c r="B792" s="101"/>
      <c r="C792" s="99"/>
      <c r="D792" s="99"/>
      <c r="E792" s="99"/>
      <c r="F792" s="99"/>
      <c r="G792" s="99"/>
      <c r="H792" s="99"/>
      <c r="I792" s="99"/>
      <c r="J792" s="99"/>
      <c r="K792" s="99"/>
      <c r="L792" s="99"/>
      <c r="M792" s="99"/>
      <c r="N792" s="99"/>
      <c r="O792" s="99"/>
      <c r="P792" s="99"/>
      <c r="Q792" s="99"/>
      <c r="R792" s="99" t="str">
        <f ca="1">Rutas_Out_PDF!AG791</f>
        <v/>
      </c>
      <c r="S792" s="99">
        <f>Rutas_Out_PDF!AH791</f>
        <v>0</v>
      </c>
      <c r="T792" s="99">
        <f>Rutas_Out_PDF!AI791</f>
        <v>0</v>
      </c>
    </row>
    <row r="793" spans="1:20" x14ac:dyDescent="0.2">
      <c r="A793" s="64"/>
      <c r="B793" s="101"/>
      <c r="C793" s="99"/>
      <c r="D793" s="99"/>
      <c r="E793" s="99"/>
      <c r="F793" s="99"/>
      <c r="G793" s="99"/>
      <c r="H793" s="99"/>
      <c r="I793" s="99"/>
      <c r="J793" s="99"/>
      <c r="K793" s="99"/>
      <c r="L793" s="99"/>
      <c r="M793" s="99"/>
      <c r="N793" s="99"/>
      <c r="O793" s="99"/>
      <c r="P793" s="99"/>
      <c r="Q793" s="99"/>
      <c r="R793" s="99" t="str">
        <f ca="1">Rutas_Out_PDF!AG792</f>
        <v/>
      </c>
      <c r="S793" s="99">
        <f>Rutas_Out_PDF!AH792</f>
        <v>0</v>
      </c>
      <c r="T793" s="99">
        <f>Rutas_Out_PDF!AI792</f>
        <v>0</v>
      </c>
    </row>
    <row r="794" spans="1:20" x14ac:dyDescent="0.2">
      <c r="A794" s="64"/>
      <c r="B794" s="101"/>
      <c r="C794" s="99"/>
      <c r="D794" s="99"/>
      <c r="E794" s="99"/>
      <c r="F794" s="99"/>
      <c r="G794" s="99"/>
      <c r="H794" s="99"/>
      <c r="I794" s="99"/>
      <c r="J794" s="99"/>
      <c r="K794" s="99"/>
      <c r="L794" s="99"/>
      <c r="M794" s="99"/>
      <c r="N794" s="99"/>
      <c r="O794" s="99"/>
      <c r="P794" s="99"/>
      <c r="Q794" s="99"/>
      <c r="R794" s="99" t="str">
        <f ca="1">Rutas_Out_PDF!AG793</f>
        <v/>
      </c>
      <c r="S794" s="99">
        <f>Rutas_Out_PDF!AH793</f>
        <v>0</v>
      </c>
      <c r="T794" s="99">
        <f>Rutas_Out_PDF!AI793</f>
        <v>0</v>
      </c>
    </row>
    <row r="795" spans="1:20" x14ac:dyDescent="0.2">
      <c r="A795" s="64"/>
      <c r="B795" s="101"/>
      <c r="C795" s="99"/>
      <c r="D795" s="99"/>
      <c r="E795" s="99"/>
      <c r="F795" s="99"/>
      <c r="G795" s="99"/>
      <c r="H795" s="99"/>
      <c r="I795" s="99"/>
      <c r="J795" s="99"/>
      <c r="K795" s="99"/>
      <c r="L795" s="99"/>
      <c r="M795" s="99"/>
      <c r="N795" s="99"/>
      <c r="O795" s="99"/>
      <c r="P795" s="99"/>
      <c r="Q795" s="99"/>
      <c r="R795" s="99" t="str">
        <f ca="1">Rutas_Out_PDF!AG794</f>
        <v/>
      </c>
      <c r="S795" s="99">
        <f>Rutas_Out_PDF!AH794</f>
        <v>0</v>
      </c>
      <c r="T795" s="99">
        <f>Rutas_Out_PDF!AI794</f>
        <v>0</v>
      </c>
    </row>
    <row r="796" spans="1:20" x14ac:dyDescent="0.2">
      <c r="A796" s="64"/>
      <c r="B796" s="101"/>
      <c r="C796" s="99"/>
      <c r="D796" s="99"/>
      <c r="E796" s="99"/>
      <c r="F796" s="99"/>
      <c r="G796" s="99"/>
      <c r="H796" s="99"/>
      <c r="I796" s="99"/>
      <c r="J796" s="99"/>
      <c r="K796" s="99"/>
      <c r="L796" s="99"/>
      <c r="M796" s="99"/>
      <c r="N796" s="99"/>
      <c r="O796" s="99"/>
      <c r="P796" s="99"/>
      <c r="Q796" s="99"/>
      <c r="R796" s="99" t="str">
        <f ca="1">Rutas_Out_PDF!AG795</f>
        <v/>
      </c>
      <c r="S796" s="99">
        <f>Rutas_Out_PDF!AH795</f>
        <v>0</v>
      </c>
      <c r="T796" s="99">
        <f>Rutas_Out_PDF!AI795</f>
        <v>0</v>
      </c>
    </row>
    <row r="797" spans="1:20" x14ac:dyDescent="0.2">
      <c r="A797" s="64"/>
      <c r="B797" s="101"/>
      <c r="C797" s="99"/>
      <c r="D797" s="99"/>
      <c r="E797" s="99"/>
      <c r="F797" s="99"/>
      <c r="G797" s="99"/>
      <c r="H797" s="99"/>
      <c r="I797" s="99"/>
      <c r="J797" s="99"/>
      <c r="K797" s="99"/>
      <c r="L797" s="99"/>
      <c r="M797" s="99"/>
      <c r="N797" s="99"/>
      <c r="O797" s="99"/>
      <c r="P797" s="99"/>
      <c r="Q797" s="99"/>
      <c r="R797" s="99" t="str">
        <f ca="1">Rutas_Out_PDF!AG796</f>
        <v/>
      </c>
      <c r="S797" s="99">
        <f>Rutas_Out_PDF!AH796</f>
        <v>0</v>
      </c>
      <c r="T797" s="99">
        <f>Rutas_Out_PDF!AI796</f>
        <v>0</v>
      </c>
    </row>
    <row r="798" spans="1:20" x14ac:dyDescent="0.2">
      <c r="A798" s="64"/>
      <c r="B798" s="101"/>
      <c r="C798" s="99"/>
      <c r="D798" s="99"/>
      <c r="E798" s="99"/>
      <c r="F798" s="99"/>
      <c r="G798" s="99"/>
      <c r="H798" s="99"/>
      <c r="I798" s="99"/>
      <c r="J798" s="99"/>
      <c r="K798" s="99"/>
      <c r="L798" s="99"/>
      <c r="M798" s="99"/>
      <c r="N798" s="99"/>
      <c r="O798" s="99"/>
      <c r="P798" s="99"/>
      <c r="Q798" s="99"/>
      <c r="R798" s="99" t="str">
        <f ca="1">Rutas_Out_PDF!AG797</f>
        <v/>
      </c>
      <c r="S798" s="99">
        <f>Rutas_Out_PDF!AH797</f>
        <v>0</v>
      </c>
      <c r="T798" s="99">
        <f>Rutas_Out_PDF!AI797</f>
        <v>0</v>
      </c>
    </row>
    <row r="799" spans="1:20" x14ac:dyDescent="0.2">
      <c r="A799" s="64"/>
      <c r="B799" s="101"/>
      <c r="C799" s="99"/>
      <c r="D799" s="99"/>
      <c r="E799" s="99"/>
      <c r="F799" s="99"/>
      <c r="G799" s="99"/>
      <c r="H799" s="99"/>
      <c r="I799" s="99"/>
      <c r="J799" s="99"/>
      <c r="K799" s="99"/>
      <c r="L799" s="99"/>
      <c r="M799" s="99"/>
      <c r="N799" s="99"/>
      <c r="O799" s="99"/>
      <c r="P799" s="99"/>
      <c r="Q799" s="99"/>
      <c r="R799" s="99" t="str">
        <f ca="1">Rutas_Out_PDF!AG798</f>
        <v/>
      </c>
      <c r="S799" s="99">
        <f>Rutas_Out_PDF!AH798</f>
        <v>0</v>
      </c>
      <c r="T799" s="99">
        <f>Rutas_Out_PDF!AI798</f>
        <v>0</v>
      </c>
    </row>
    <row r="800" spans="1:20" x14ac:dyDescent="0.2">
      <c r="A800" s="64"/>
      <c r="B800" s="101"/>
      <c r="C800" s="99"/>
      <c r="D800" s="99"/>
      <c r="E800" s="99"/>
      <c r="F800" s="99"/>
      <c r="G800" s="99"/>
      <c r="H800" s="99"/>
      <c r="I800" s="99"/>
      <c r="J800" s="99"/>
      <c r="K800" s="99"/>
      <c r="L800" s="99"/>
      <c r="M800" s="99"/>
      <c r="N800" s="99"/>
      <c r="O800" s="99"/>
      <c r="P800" s="99"/>
      <c r="Q800" s="99"/>
      <c r="R800" s="99" t="str">
        <f ca="1">Rutas_Out_PDF!AG799</f>
        <v/>
      </c>
      <c r="S800" s="99">
        <f>Rutas_Out_PDF!AH799</f>
        <v>0</v>
      </c>
      <c r="T800" s="99">
        <f>Rutas_Out_PDF!AI799</f>
        <v>0</v>
      </c>
    </row>
    <row r="801" spans="1:20" x14ac:dyDescent="0.2">
      <c r="A801" s="64"/>
      <c r="B801" s="101"/>
      <c r="C801" s="99"/>
      <c r="D801" s="99"/>
      <c r="E801" s="99"/>
      <c r="F801" s="99"/>
      <c r="G801" s="99"/>
      <c r="H801" s="99"/>
      <c r="I801" s="99"/>
      <c r="J801" s="99"/>
      <c r="K801" s="99"/>
      <c r="L801" s="99"/>
      <c r="M801" s="99"/>
      <c r="N801" s="99"/>
      <c r="O801" s="99"/>
      <c r="P801" s="99"/>
      <c r="Q801" s="99"/>
      <c r="R801" s="99" t="str">
        <f ca="1">Rutas_Out_PDF!AG800</f>
        <v/>
      </c>
      <c r="S801" s="99">
        <f>Rutas_Out_PDF!AH800</f>
        <v>0</v>
      </c>
      <c r="T801" s="99">
        <f>Rutas_Out_PDF!AI800</f>
        <v>0</v>
      </c>
    </row>
    <row r="802" spans="1:20" x14ac:dyDescent="0.2">
      <c r="A802" s="64"/>
      <c r="B802" s="101"/>
      <c r="C802" s="99"/>
      <c r="D802" s="99"/>
      <c r="E802" s="99"/>
      <c r="F802" s="99"/>
      <c r="G802" s="99"/>
      <c r="H802" s="99"/>
      <c r="I802" s="99"/>
      <c r="J802" s="99"/>
      <c r="K802" s="99"/>
      <c r="L802" s="99"/>
      <c r="M802" s="99"/>
      <c r="N802" s="99"/>
      <c r="O802" s="99"/>
      <c r="P802" s="99"/>
      <c r="Q802" s="99"/>
      <c r="R802" s="99" t="str">
        <f ca="1">Rutas_Out_PDF!AG801</f>
        <v/>
      </c>
      <c r="S802" s="99">
        <f>Rutas_Out_PDF!AH801</f>
        <v>0</v>
      </c>
      <c r="T802" s="99">
        <f>Rutas_Out_PDF!AI801</f>
        <v>0</v>
      </c>
    </row>
    <row r="803" spans="1:20" x14ac:dyDescent="0.2">
      <c r="A803" s="64"/>
      <c r="B803" s="101"/>
      <c r="C803" s="99"/>
      <c r="D803" s="99"/>
      <c r="E803" s="99"/>
      <c r="F803" s="99"/>
      <c r="G803" s="99"/>
      <c r="H803" s="99"/>
      <c r="I803" s="99"/>
      <c r="J803" s="99"/>
      <c r="K803" s="99"/>
      <c r="L803" s="99"/>
      <c r="M803" s="99"/>
      <c r="N803" s="99"/>
      <c r="O803" s="99"/>
      <c r="P803" s="99"/>
      <c r="Q803" s="99"/>
      <c r="R803" s="99" t="str">
        <f ca="1">Rutas_Out_PDF!AG802</f>
        <v/>
      </c>
      <c r="S803" s="99">
        <f>Rutas_Out_PDF!AH802</f>
        <v>0</v>
      </c>
      <c r="T803" s="99">
        <f>Rutas_Out_PDF!AI802</f>
        <v>0</v>
      </c>
    </row>
    <row r="804" spans="1:20" x14ac:dyDescent="0.2">
      <c r="A804" s="64"/>
      <c r="B804" s="101"/>
      <c r="C804" s="99"/>
      <c r="D804" s="99"/>
      <c r="E804" s="99"/>
      <c r="F804" s="99"/>
      <c r="G804" s="99"/>
      <c r="H804" s="99"/>
      <c r="I804" s="99"/>
      <c r="J804" s="99"/>
      <c r="K804" s="99"/>
      <c r="L804" s="99"/>
      <c r="M804" s="99"/>
      <c r="N804" s="99"/>
      <c r="O804" s="99"/>
      <c r="P804" s="99"/>
      <c r="Q804" s="99"/>
      <c r="R804" s="99" t="str">
        <f ca="1">Rutas_Out_PDF!AG803</f>
        <v/>
      </c>
      <c r="S804" s="99">
        <f>Rutas_Out_PDF!AH803</f>
        <v>0</v>
      </c>
      <c r="T804" s="99">
        <f>Rutas_Out_PDF!AI803</f>
        <v>0</v>
      </c>
    </row>
    <row r="805" spans="1:20" x14ac:dyDescent="0.2">
      <c r="A805" s="64"/>
      <c r="B805" s="101"/>
      <c r="C805" s="99"/>
      <c r="D805" s="99"/>
      <c r="E805" s="99"/>
      <c r="F805" s="99"/>
      <c r="G805" s="99"/>
      <c r="H805" s="99"/>
      <c r="I805" s="99"/>
      <c r="J805" s="99"/>
      <c r="K805" s="99"/>
      <c r="L805" s="99"/>
      <c r="M805" s="99"/>
      <c r="N805" s="99"/>
      <c r="O805" s="99"/>
      <c r="P805" s="99"/>
      <c r="Q805" s="99"/>
      <c r="R805" s="99" t="str">
        <f ca="1">Rutas_Out_PDF!AG804</f>
        <v/>
      </c>
      <c r="S805" s="99">
        <f>Rutas_Out_PDF!AH804</f>
        <v>0</v>
      </c>
      <c r="T805" s="99">
        <f>Rutas_Out_PDF!AI804</f>
        <v>0</v>
      </c>
    </row>
    <row r="806" spans="1:20" x14ac:dyDescent="0.2">
      <c r="A806" s="64"/>
      <c r="B806" s="101"/>
      <c r="C806" s="99"/>
      <c r="D806" s="99"/>
      <c r="E806" s="99"/>
      <c r="F806" s="99"/>
      <c r="G806" s="99"/>
      <c r="H806" s="99"/>
      <c r="I806" s="99"/>
      <c r="J806" s="99"/>
      <c r="K806" s="99"/>
      <c r="L806" s="99"/>
      <c r="M806" s="99"/>
      <c r="N806" s="99"/>
      <c r="O806" s="99"/>
      <c r="P806" s="99"/>
      <c r="Q806" s="99"/>
      <c r="R806" s="99" t="str">
        <f ca="1">Rutas_Out_PDF!AG805</f>
        <v/>
      </c>
      <c r="S806" s="99">
        <f>Rutas_Out_PDF!AH805</f>
        <v>0</v>
      </c>
      <c r="T806" s="99">
        <f>Rutas_Out_PDF!AI805</f>
        <v>0</v>
      </c>
    </row>
    <row r="807" spans="1:20" x14ac:dyDescent="0.2">
      <c r="A807" s="64"/>
      <c r="B807" s="101"/>
      <c r="C807" s="99"/>
      <c r="D807" s="99"/>
      <c r="E807" s="99"/>
      <c r="F807" s="99"/>
      <c r="G807" s="99"/>
      <c r="H807" s="99"/>
      <c r="I807" s="99"/>
      <c r="J807" s="99"/>
      <c r="K807" s="99"/>
      <c r="L807" s="99"/>
      <c r="M807" s="99"/>
      <c r="N807" s="99"/>
      <c r="O807" s="99"/>
      <c r="P807" s="99"/>
      <c r="Q807" s="99"/>
      <c r="R807" s="99" t="str">
        <f ca="1">Rutas_Out_PDF!AG806</f>
        <v/>
      </c>
      <c r="S807" s="99">
        <f>Rutas_Out_PDF!AH806</f>
        <v>0</v>
      </c>
      <c r="T807" s="99">
        <f>Rutas_Out_PDF!AI806</f>
        <v>0</v>
      </c>
    </row>
    <row r="808" spans="1:20" x14ac:dyDescent="0.2">
      <c r="A808" s="64"/>
      <c r="B808" s="101"/>
      <c r="C808" s="99"/>
      <c r="D808" s="99"/>
      <c r="E808" s="99"/>
      <c r="F808" s="99"/>
      <c r="G808" s="99"/>
      <c r="H808" s="99"/>
      <c r="I808" s="99"/>
      <c r="J808" s="99"/>
      <c r="K808" s="99"/>
      <c r="L808" s="99"/>
      <c r="M808" s="99"/>
      <c r="N808" s="99"/>
      <c r="O808" s="99"/>
      <c r="P808" s="99"/>
      <c r="Q808" s="99"/>
      <c r="R808" s="99" t="str">
        <f ca="1">Rutas_Out_PDF!AG807</f>
        <v/>
      </c>
      <c r="S808" s="99">
        <f>Rutas_Out_PDF!AH807</f>
        <v>0</v>
      </c>
      <c r="T808" s="99">
        <f>Rutas_Out_PDF!AI807</f>
        <v>0</v>
      </c>
    </row>
    <row r="809" spans="1:20" x14ac:dyDescent="0.2">
      <c r="A809" s="64"/>
      <c r="B809" s="101"/>
      <c r="C809" s="99"/>
      <c r="D809" s="99"/>
      <c r="E809" s="99"/>
      <c r="F809" s="99"/>
      <c r="G809" s="99"/>
      <c r="H809" s="99"/>
      <c r="I809" s="99"/>
      <c r="J809" s="99"/>
      <c r="K809" s="99"/>
      <c r="L809" s="99"/>
      <c r="M809" s="99"/>
      <c r="N809" s="99"/>
      <c r="O809" s="99"/>
      <c r="P809" s="99"/>
      <c r="Q809" s="99"/>
      <c r="R809" s="99" t="str">
        <f ca="1">Rutas_Out_PDF!AG808</f>
        <v/>
      </c>
      <c r="S809" s="99">
        <f>Rutas_Out_PDF!AH808</f>
        <v>0</v>
      </c>
      <c r="T809" s="99">
        <f>Rutas_Out_PDF!AI808</f>
        <v>0</v>
      </c>
    </row>
    <row r="810" spans="1:20" x14ac:dyDescent="0.2">
      <c r="A810" s="64"/>
      <c r="B810" s="101"/>
      <c r="C810" s="99"/>
      <c r="D810" s="99"/>
      <c r="E810" s="99"/>
      <c r="F810" s="99"/>
      <c r="G810" s="99"/>
      <c r="H810" s="99"/>
      <c r="I810" s="99"/>
      <c r="J810" s="99"/>
      <c r="K810" s="99"/>
      <c r="L810" s="99"/>
      <c r="M810" s="99"/>
      <c r="N810" s="99"/>
      <c r="O810" s="99"/>
      <c r="P810" s="99"/>
      <c r="Q810" s="99"/>
      <c r="R810" s="99" t="str">
        <f ca="1">Rutas_Out_PDF!AG809</f>
        <v/>
      </c>
      <c r="S810" s="99">
        <f>Rutas_Out_PDF!AH809</f>
        <v>0</v>
      </c>
      <c r="T810" s="99">
        <f>Rutas_Out_PDF!AI809</f>
        <v>0</v>
      </c>
    </row>
    <row r="811" spans="1:20" x14ac:dyDescent="0.2">
      <c r="A811" s="64"/>
      <c r="B811" s="101"/>
      <c r="C811" s="99"/>
      <c r="D811" s="99"/>
      <c r="E811" s="99"/>
      <c r="F811" s="99"/>
      <c r="G811" s="99"/>
      <c r="H811" s="99"/>
      <c r="I811" s="99"/>
      <c r="J811" s="99"/>
      <c r="K811" s="99"/>
      <c r="L811" s="99"/>
      <c r="M811" s="99"/>
      <c r="N811" s="99"/>
      <c r="O811" s="99"/>
      <c r="P811" s="99"/>
      <c r="Q811" s="99"/>
      <c r="R811" s="99" t="str">
        <f ca="1">Rutas_Out_PDF!AG810</f>
        <v/>
      </c>
      <c r="S811" s="99">
        <f>Rutas_Out_PDF!AH810</f>
        <v>0</v>
      </c>
      <c r="T811" s="99">
        <f>Rutas_Out_PDF!AI810</f>
        <v>0</v>
      </c>
    </row>
    <row r="812" spans="1:20" x14ac:dyDescent="0.2">
      <c r="A812" s="64"/>
      <c r="B812" s="101"/>
      <c r="C812" s="99"/>
      <c r="D812" s="99"/>
      <c r="E812" s="99"/>
      <c r="F812" s="99"/>
      <c r="G812" s="99"/>
      <c r="H812" s="99"/>
      <c r="I812" s="99"/>
      <c r="J812" s="99"/>
      <c r="K812" s="99"/>
      <c r="L812" s="99"/>
      <c r="M812" s="99"/>
      <c r="N812" s="99"/>
      <c r="O812" s="99"/>
      <c r="P812" s="99"/>
      <c r="Q812" s="99"/>
      <c r="R812" s="99" t="str">
        <f ca="1">Rutas_Out_PDF!AG811</f>
        <v/>
      </c>
      <c r="S812" s="99">
        <f>Rutas_Out_PDF!AH811</f>
        <v>0</v>
      </c>
      <c r="T812" s="99">
        <f>Rutas_Out_PDF!AI811</f>
        <v>0</v>
      </c>
    </row>
    <row r="813" spans="1:20" x14ac:dyDescent="0.2">
      <c r="A813" s="64"/>
      <c r="B813" s="101"/>
      <c r="C813" s="99"/>
      <c r="D813" s="99"/>
      <c r="E813" s="99"/>
      <c r="F813" s="99"/>
      <c r="G813" s="99"/>
      <c r="H813" s="99"/>
      <c r="I813" s="99"/>
      <c r="J813" s="99"/>
      <c r="K813" s="99"/>
      <c r="L813" s="99"/>
      <c r="M813" s="99"/>
      <c r="N813" s="99"/>
      <c r="O813" s="99"/>
      <c r="P813" s="99"/>
      <c r="Q813" s="99"/>
      <c r="R813" s="99" t="str">
        <f ca="1">Rutas_Out_PDF!AG812</f>
        <v/>
      </c>
      <c r="S813" s="99">
        <f>Rutas_Out_PDF!AH812</f>
        <v>0</v>
      </c>
      <c r="T813" s="99">
        <f>Rutas_Out_PDF!AI812</f>
        <v>0</v>
      </c>
    </row>
    <row r="814" spans="1:20" x14ac:dyDescent="0.2">
      <c r="A814" s="64"/>
      <c r="B814" s="101"/>
      <c r="C814" s="99"/>
      <c r="D814" s="99"/>
      <c r="E814" s="99"/>
      <c r="F814" s="99"/>
      <c r="G814" s="99"/>
      <c r="H814" s="99"/>
      <c r="I814" s="99"/>
      <c r="J814" s="99"/>
      <c r="K814" s="99"/>
      <c r="L814" s="99"/>
      <c r="M814" s="99"/>
      <c r="N814" s="99"/>
      <c r="O814" s="99"/>
      <c r="P814" s="99"/>
      <c r="Q814" s="99"/>
      <c r="R814" s="99" t="str">
        <f ca="1">Rutas_Out_PDF!AG813</f>
        <v/>
      </c>
      <c r="S814" s="99">
        <f>Rutas_Out_PDF!AH813</f>
        <v>0</v>
      </c>
      <c r="T814" s="99">
        <f>Rutas_Out_PDF!AI813</f>
        <v>0</v>
      </c>
    </row>
    <row r="815" spans="1:20" x14ac:dyDescent="0.2">
      <c r="A815" s="64"/>
      <c r="B815" s="101"/>
      <c r="C815" s="99"/>
      <c r="D815" s="99"/>
      <c r="E815" s="99"/>
      <c r="F815" s="99"/>
      <c r="G815" s="99"/>
      <c r="H815" s="99"/>
      <c r="I815" s="99"/>
      <c r="J815" s="99"/>
      <c r="K815" s="99"/>
      <c r="L815" s="99"/>
      <c r="M815" s="99"/>
      <c r="N815" s="99"/>
      <c r="O815" s="99"/>
      <c r="P815" s="99"/>
      <c r="Q815" s="99"/>
      <c r="R815" s="99" t="str">
        <f ca="1">Rutas_Out_PDF!AG814</f>
        <v/>
      </c>
      <c r="S815" s="99">
        <f>Rutas_Out_PDF!AH814</f>
        <v>0</v>
      </c>
      <c r="T815" s="99">
        <f>Rutas_Out_PDF!AI814</f>
        <v>0</v>
      </c>
    </row>
    <row r="816" spans="1:20" x14ac:dyDescent="0.2">
      <c r="A816" s="64"/>
      <c r="B816" s="101"/>
      <c r="C816" s="99"/>
      <c r="D816" s="99"/>
      <c r="E816" s="99"/>
      <c r="F816" s="99"/>
      <c r="G816" s="99"/>
      <c r="H816" s="99"/>
      <c r="I816" s="99"/>
      <c r="J816" s="99"/>
      <c r="K816" s="99"/>
      <c r="L816" s="99"/>
      <c r="M816" s="99"/>
      <c r="N816" s="99"/>
      <c r="O816" s="99"/>
      <c r="P816" s="99"/>
      <c r="Q816" s="99"/>
      <c r="R816" s="99" t="str">
        <f ca="1">Rutas_Out_PDF!AG815</f>
        <v/>
      </c>
      <c r="S816" s="99">
        <f>Rutas_Out_PDF!AH815</f>
        <v>0</v>
      </c>
      <c r="T816" s="99">
        <f>Rutas_Out_PDF!AI815</f>
        <v>0</v>
      </c>
    </row>
    <row r="817" spans="1:20" x14ac:dyDescent="0.2">
      <c r="A817" s="64"/>
      <c r="B817" s="101"/>
      <c r="C817" s="99"/>
      <c r="D817" s="99"/>
      <c r="E817" s="99"/>
      <c r="F817" s="99"/>
      <c r="G817" s="99"/>
      <c r="H817" s="99"/>
      <c r="I817" s="99"/>
      <c r="J817" s="99"/>
      <c r="K817" s="99"/>
      <c r="L817" s="99"/>
      <c r="M817" s="99"/>
      <c r="N817" s="99"/>
      <c r="O817" s="99"/>
      <c r="P817" s="99"/>
      <c r="Q817" s="99"/>
      <c r="R817" s="99" t="str">
        <f ca="1">Rutas_Out_PDF!AG816</f>
        <v/>
      </c>
      <c r="S817" s="99">
        <f>Rutas_Out_PDF!AH816</f>
        <v>0</v>
      </c>
      <c r="T817" s="99">
        <f>Rutas_Out_PDF!AI816</f>
        <v>0</v>
      </c>
    </row>
    <row r="818" spans="1:20" x14ac:dyDescent="0.2">
      <c r="A818" s="64"/>
      <c r="B818" s="101"/>
      <c r="C818" s="99"/>
      <c r="D818" s="99"/>
      <c r="E818" s="99"/>
      <c r="F818" s="99"/>
      <c r="G818" s="99"/>
      <c r="H818" s="99"/>
      <c r="I818" s="99"/>
      <c r="J818" s="99"/>
      <c r="K818" s="99"/>
      <c r="L818" s="99"/>
      <c r="M818" s="99"/>
      <c r="N818" s="99"/>
      <c r="O818" s="99"/>
      <c r="P818" s="99"/>
      <c r="Q818" s="99"/>
      <c r="R818" s="99" t="str">
        <f ca="1">Rutas_Out_PDF!AG817</f>
        <v/>
      </c>
      <c r="S818" s="99">
        <f>Rutas_Out_PDF!AH817</f>
        <v>0</v>
      </c>
      <c r="T818" s="99">
        <f>Rutas_Out_PDF!AI817</f>
        <v>0</v>
      </c>
    </row>
    <row r="819" spans="1:20" x14ac:dyDescent="0.2">
      <c r="A819" s="64"/>
      <c r="B819" s="101"/>
      <c r="C819" s="99"/>
      <c r="D819" s="99"/>
      <c r="E819" s="99"/>
      <c r="F819" s="99"/>
      <c r="G819" s="99"/>
      <c r="H819" s="99"/>
      <c r="I819" s="99"/>
      <c r="J819" s="99"/>
      <c r="K819" s="99"/>
      <c r="L819" s="99"/>
      <c r="M819" s="99"/>
      <c r="N819" s="99"/>
      <c r="O819" s="99"/>
      <c r="P819" s="99"/>
      <c r="Q819" s="99"/>
      <c r="R819" s="99" t="str">
        <f ca="1">Rutas_Out_PDF!AG818</f>
        <v/>
      </c>
      <c r="S819" s="99">
        <f>Rutas_Out_PDF!AH818</f>
        <v>0</v>
      </c>
      <c r="T819" s="99">
        <f>Rutas_Out_PDF!AI818</f>
        <v>0</v>
      </c>
    </row>
    <row r="820" spans="1:20" x14ac:dyDescent="0.2">
      <c r="A820" s="64"/>
      <c r="B820" s="101"/>
      <c r="C820" s="99"/>
      <c r="D820" s="99"/>
      <c r="E820" s="99"/>
      <c r="F820" s="99"/>
      <c r="G820" s="99"/>
      <c r="H820" s="99"/>
      <c r="I820" s="99"/>
      <c r="J820" s="99"/>
      <c r="K820" s="99"/>
      <c r="L820" s="99"/>
      <c r="M820" s="99"/>
      <c r="N820" s="99"/>
      <c r="O820" s="99"/>
      <c r="P820" s="99"/>
      <c r="Q820" s="99"/>
      <c r="R820" s="99" t="str">
        <f ca="1">Rutas_Out_PDF!AG819</f>
        <v/>
      </c>
      <c r="S820" s="99">
        <f>Rutas_Out_PDF!AH819</f>
        <v>0</v>
      </c>
      <c r="T820" s="99">
        <f>Rutas_Out_PDF!AI819</f>
        <v>0</v>
      </c>
    </row>
    <row r="821" spans="1:20" x14ac:dyDescent="0.2">
      <c r="A821" s="64"/>
      <c r="B821" s="101"/>
      <c r="C821" s="99"/>
      <c r="D821" s="99"/>
      <c r="E821" s="99"/>
      <c r="F821" s="99"/>
      <c r="G821" s="99"/>
      <c r="H821" s="99"/>
      <c r="I821" s="99"/>
      <c r="J821" s="99"/>
      <c r="K821" s="99"/>
      <c r="L821" s="99"/>
      <c r="M821" s="99"/>
      <c r="N821" s="99"/>
      <c r="O821" s="99"/>
      <c r="P821" s="99"/>
      <c r="Q821" s="99"/>
      <c r="R821" s="99" t="str">
        <f ca="1">Rutas_Out_PDF!AG820</f>
        <v/>
      </c>
      <c r="S821" s="99">
        <f>Rutas_Out_PDF!AH820</f>
        <v>0</v>
      </c>
      <c r="T821" s="99">
        <f>Rutas_Out_PDF!AI820</f>
        <v>0</v>
      </c>
    </row>
    <row r="822" spans="1:20" x14ac:dyDescent="0.2">
      <c r="A822" s="64"/>
      <c r="B822" s="101"/>
      <c r="C822" s="99"/>
      <c r="D822" s="99"/>
      <c r="E822" s="99"/>
      <c r="F822" s="99"/>
      <c r="G822" s="99"/>
      <c r="H822" s="99"/>
      <c r="I822" s="99"/>
      <c r="J822" s="99"/>
      <c r="K822" s="99"/>
      <c r="L822" s="99"/>
      <c r="M822" s="99"/>
      <c r="N822" s="99"/>
      <c r="O822" s="99"/>
      <c r="P822" s="99"/>
      <c r="Q822" s="99"/>
      <c r="R822" s="99" t="str">
        <f ca="1">Rutas_Out_PDF!AG821</f>
        <v/>
      </c>
      <c r="S822" s="99">
        <f>Rutas_Out_PDF!AH821</f>
        <v>0</v>
      </c>
      <c r="T822" s="99">
        <f>Rutas_Out_PDF!AI821</f>
        <v>0</v>
      </c>
    </row>
    <row r="823" spans="1:20" x14ac:dyDescent="0.2">
      <c r="A823" s="64"/>
      <c r="B823" s="101"/>
      <c r="C823" s="99"/>
      <c r="D823" s="99"/>
      <c r="E823" s="99"/>
      <c r="F823" s="99"/>
      <c r="G823" s="99"/>
      <c r="H823" s="99"/>
      <c r="I823" s="99"/>
      <c r="J823" s="99"/>
      <c r="K823" s="99"/>
      <c r="L823" s="99"/>
      <c r="M823" s="99"/>
      <c r="N823" s="99"/>
      <c r="O823" s="99"/>
      <c r="P823" s="99"/>
      <c r="Q823" s="99"/>
      <c r="R823" s="99" t="str">
        <f ca="1">Rutas_Out_PDF!AG822</f>
        <v/>
      </c>
      <c r="S823" s="99">
        <f>Rutas_Out_PDF!AH822</f>
        <v>0</v>
      </c>
      <c r="T823" s="99">
        <f>Rutas_Out_PDF!AI822</f>
        <v>0</v>
      </c>
    </row>
    <row r="824" spans="1:20" x14ac:dyDescent="0.2">
      <c r="A824" s="64"/>
      <c r="B824" s="101"/>
      <c r="C824" s="99"/>
      <c r="D824" s="99"/>
      <c r="E824" s="99"/>
      <c r="F824" s="99"/>
      <c r="G824" s="99"/>
      <c r="H824" s="99"/>
      <c r="I824" s="99"/>
      <c r="J824" s="99"/>
      <c r="K824" s="99"/>
      <c r="L824" s="99"/>
      <c r="M824" s="99"/>
      <c r="N824" s="99"/>
      <c r="O824" s="99"/>
      <c r="P824" s="99"/>
      <c r="Q824" s="99"/>
      <c r="R824" s="99" t="str">
        <f ca="1">Rutas_Out_PDF!AG823</f>
        <v/>
      </c>
      <c r="S824" s="99">
        <f>Rutas_Out_PDF!AH823</f>
        <v>0</v>
      </c>
      <c r="T824" s="99">
        <f>Rutas_Out_PDF!AI823</f>
        <v>0</v>
      </c>
    </row>
    <row r="825" spans="1:20" x14ac:dyDescent="0.2">
      <c r="A825" s="64"/>
      <c r="B825" s="101"/>
      <c r="C825" s="99"/>
      <c r="D825" s="99"/>
      <c r="E825" s="99"/>
      <c r="F825" s="99"/>
      <c r="G825" s="99"/>
      <c r="H825" s="99"/>
      <c r="I825" s="99"/>
      <c r="J825" s="99"/>
      <c r="K825" s="99"/>
      <c r="L825" s="99"/>
      <c r="M825" s="99"/>
      <c r="N825" s="99"/>
      <c r="O825" s="99"/>
      <c r="P825" s="99"/>
      <c r="Q825" s="99"/>
      <c r="R825" s="99" t="str">
        <f ca="1">Rutas_Out_PDF!AG824</f>
        <v/>
      </c>
      <c r="S825" s="99">
        <f>Rutas_Out_PDF!AH824</f>
        <v>0</v>
      </c>
      <c r="T825" s="99">
        <f>Rutas_Out_PDF!AI824</f>
        <v>0</v>
      </c>
    </row>
    <row r="826" spans="1:20" x14ac:dyDescent="0.2">
      <c r="A826" s="64"/>
      <c r="B826" s="101"/>
      <c r="C826" s="99"/>
      <c r="D826" s="99"/>
      <c r="E826" s="99"/>
      <c r="F826" s="99"/>
      <c r="G826" s="99"/>
      <c r="H826" s="99"/>
      <c r="I826" s="99"/>
      <c r="J826" s="99"/>
      <c r="K826" s="99"/>
      <c r="L826" s="99"/>
      <c r="M826" s="99"/>
      <c r="N826" s="99"/>
      <c r="O826" s="99"/>
      <c r="P826" s="99"/>
      <c r="Q826" s="99"/>
      <c r="R826" s="99" t="str">
        <f ca="1">Rutas_Out_PDF!AG825</f>
        <v/>
      </c>
      <c r="S826" s="99">
        <f>Rutas_Out_PDF!AH825</f>
        <v>0</v>
      </c>
      <c r="T826" s="99">
        <f>Rutas_Out_PDF!AI825</f>
        <v>0</v>
      </c>
    </row>
    <row r="827" spans="1:20" x14ac:dyDescent="0.2">
      <c r="A827" s="64"/>
      <c r="B827" s="101"/>
      <c r="C827" s="99"/>
      <c r="D827" s="99"/>
      <c r="E827" s="99"/>
      <c r="F827" s="99"/>
      <c r="G827" s="99"/>
      <c r="H827" s="99"/>
      <c r="I827" s="99"/>
      <c r="J827" s="99"/>
      <c r="K827" s="99"/>
      <c r="L827" s="99"/>
      <c r="M827" s="99"/>
      <c r="N827" s="99"/>
      <c r="O827" s="99"/>
      <c r="P827" s="99"/>
      <c r="Q827" s="99"/>
      <c r="R827" s="99" t="str">
        <f ca="1">Rutas_Out_PDF!AG826</f>
        <v/>
      </c>
      <c r="S827" s="99">
        <f>Rutas_Out_PDF!AH826</f>
        <v>0</v>
      </c>
      <c r="T827" s="99">
        <f>Rutas_Out_PDF!AI826</f>
        <v>0</v>
      </c>
    </row>
    <row r="828" spans="1:20" x14ac:dyDescent="0.2">
      <c r="A828" s="64"/>
      <c r="B828" s="101"/>
      <c r="C828" s="99"/>
      <c r="D828" s="99"/>
      <c r="E828" s="99"/>
      <c r="F828" s="99"/>
      <c r="G828" s="99"/>
      <c r="H828" s="99"/>
      <c r="I828" s="99"/>
      <c r="J828" s="99"/>
      <c r="K828" s="99"/>
      <c r="L828" s="99"/>
      <c r="M828" s="99"/>
      <c r="N828" s="99"/>
      <c r="O828" s="99"/>
      <c r="P828" s="99"/>
      <c r="Q828" s="99"/>
      <c r="R828" s="99" t="str">
        <f ca="1">Rutas_Out_PDF!AG827</f>
        <v/>
      </c>
      <c r="S828" s="99">
        <f>Rutas_Out_PDF!AH827</f>
        <v>0</v>
      </c>
      <c r="T828" s="99">
        <f>Rutas_Out_PDF!AI827</f>
        <v>0</v>
      </c>
    </row>
    <row r="829" spans="1:20" x14ac:dyDescent="0.2">
      <c r="A829" s="64"/>
      <c r="B829" s="101"/>
      <c r="C829" s="99"/>
      <c r="D829" s="99"/>
      <c r="E829" s="99"/>
      <c r="F829" s="99"/>
      <c r="G829" s="99"/>
      <c r="H829" s="99"/>
      <c r="I829" s="99"/>
      <c r="J829" s="99"/>
      <c r="K829" s="99"/>
      <c r="L829" s="99"/>
      <c r="M829" s="99"/>
      <c r="N829" s="99"/>
      <c r="O829" s="99"/>
      <c r="P829" s="99"/>
      <c r="Q829" s="99"/>
      <c r="R829" s="99" t="str">
        <f ca="1">Rutas_Out_PDF!AG828</f>
        <v/>
      </c>
      <c r="S829" s="99">
        <f>Rutas_Out_PDF!AH828</f>
        <v>0</v>
      </c>
      <c r="T829" s="99">
        <f>Rutas_Out_PDF!AI828</f>
        <v>0</v>
      </c>
    </row>
    <row r="830" spans="1:20" x14ac:dyDescent="0.2">
      <c r="A830" s="64"/>
      <c r="B830" s="101"/>
      <c r="C830" s="99"/>
      <c r="D830" s="99"/>
      <c r="E830" s="99"/>
      <c r="F830" s="99"/>
      <c r="G830" s="99"/>
      <c r="H830" s="99"/>
      <c r="I830" s="99"/>
      <c r="J830" s="99"/>
      <c r="K830" s="99"/>
      <c r="L830" s="99"/>
      <c r="M830" s="99"/>
      <c r="N830" s="99"/>
      <c r="O830" s="99"/>
      <c r="P830" s="99"/>
      <c r="Q830" s="99"/>
      <c r="R830" s="99" t="str">
        <f ca="1">Rutas_Out_PDF!AG829</f>
        <v/>
      </c>
      <c r="S830" s="99">
        <f>Rutas_Out_PDF!AH829</f>
        <v>0</v>
      </c>
      <c r="T830" s="99">
        <f>Rutas_Out_PDF!AI829</f>
        <v>0</v>
      </c>
    </row>
    <row r="831" spans="1:20" x14ac:dyDescent="0.2">
      <c r="A831" s="64"/>
      <c r="B831" s="101"/>
      <c r="C831" s="99"/>
      <c r="D831" s="99"/>
      <c r="E831" s="99"/>
      <c r="F831" s="99"/>
      <c r="G831" s="99"/>
      <c r="H831" s="99"/>
      <c r="I831" s="99"/>
      <c r="J831" s="99"/>
      <c r="K831" s="99"/>
      <c r="L831" s="99"/>
      <c r="M831" s="99"/>
      <c r="N831" s="99"/>
      <c r="O831" s="99"/>
      <c r="P831" s="99"/>
      <c r="Q831" s="99"/>
      <c r="R831" s="99" t="str">
        <f ca="1">Rutas_Out_PDF!AG830</f>
        <v/>
      </c>
      <c r="S831" s="99">
        <f>Rutas_Out_PDF!AH830</f>
        <v>0</v>
      </c>
      <c r="T831" s="99">
        <f>Rutas_Out_PDF!AI830</f>
        <v>0</v>
      </c>
    </row>
    <row r="832" spans="1:20" x14ac:dyDescent="0.2">
      <c r="A832" s="64"/>
      <c r="B832" s="101"/>
      <c r="C832" s="99"/>
      <c r="D832" s="99"/>
      <c r="E832" s="99"/>
      <c r="F832" s="99"/>
      <c r="G832" s="99"/>
      <c r="H832" s="99"/>
      <c r="I832" s="99"/>
      <c r="J832" s="99"/>
      <c r="K832" s="99"/>
      <c r="L832" s="99"/>
      <c r="M832" s="99"/>
      <c r="N832" s="99"/>
      <c r="O832" s="99"/>
      <c r="P832" s="99"/>
      <c r="Q832" s="99"/>
      <c r="R832" s="99" t="str">
        <f ca="1">Rutas_Out_PDF!AG831</f>
        <v/>
      </c>
      <c r="S832" s="99">
        <f>Rutas_Out_PDF!AH831</f>
        <v>0</v>
      </c>
      <c r="T832" s="99">
        <f>Rutas_Out_PDF!AI831</f>
        <v>0</v>
      </c>
    </row>
    <row r="833" spans="1:20" x14ac:dyDescent="0.2">
      <c r="A833" s="64"/>
      <c r="B833" s="101"/>
      <c r="C833" s="99"/>
      <c r="D833" s="99"/>
      <c r="E833" s="99"/>
      <c r="F833" s="99"/>
      <c r="G833" s="99"/>
      <c r="H833" s="99"/>
      <c r="I833" s="99"/>
      <c r="J833" s="99"/>
      <c r="K833" s="99"/>
      <c r="L833" s="99"/>
      <c r="M833" s="99"/>
      <c r="N833" s="99"/>
      <c r="O833" s="99"/>
      <c r="P833" s="99"/>
      <c r="Q833" s="99"/>
      <c r="R833" s="99" t="str">
        <f ca="1">Rutas_Out_PDF!AG832</f>
        <v/>
      </c>
      <c r="S833" s="99">
        <f>Rutas_Out_PDF!AH832</f>
        <v>0</v>
      </c>
      <c r="T833" s="99">
        <f>Rutas_Out_PDF!AI832</f>
        <v>0</v>
      </c>
    </row>
    <row r="834" spans="1:20" x14ac:dyDescent="0.2">
      <c r="A834" s="64"/>
      <c r="B834" s="101"/>
      <c r="C834" s="99"/>
      <c r="D834" s="99"/>
      <c r="E834" s="99"/>
      <c r="F834" s="99"/>
      <c r="G834" s="99"/>
      <c r="H834" s="99"/>
      <c r="I834" s="99"/>
      <c r="J834" s="99"/>
      <c r="K834" s="99"/>
      <c r="L834" s="99"/>
      <c r="M834" s="99"/>
      <c r="N834" s="99"/>
      <c r="O834" s="99"/>
      <c r="P834" s="99"/>
      <c r="Q834" s="99"/>
      <c r="R834" s="99" t="str">
        <f ca="1">Rutas_Out_PDF!AG833</f>
        <v/>
      </c>
      <c r="S834" s="99">
        <f>Rutas_Out_PDF!AH833</f>
        <v>0</v>
      </c>
      <c r="T834" s="99">
        <f>Rutas_Out_PDF!AI833</f>
        <v>0</v>
      </c>
    </row>
    <row r="835" spans="1:20" x14ac:dyDescent="0.2">
      <c r="A835" s="64"/>
      <c r="B835" s="101"/>
      <c r="C835" s="99"/>
      <c r="D835" s="99"/>
      <c r="E835" s="99"/>
      <c r="F835" s="99"/>
      <c r="G835" s="99"/>
      <c r="H835" s="99"/>
      <c r="I835" s="99"/>
      <c r="J835" s="99"/>
      <c r="K835" s="99"/>
      <c r="L835" s="99"/>
      <c r="M835" s="99"/>
      <c r="N835" s="99"/>
      <c r="O835" s="99"/>
      <c r="P835" s="99"/>
      <c r="Q835" s="99"/>
      <c r="R835" s="99" t="str">
        <f ca="1">Rutas_Out_PDF!AG834</f>
        <v/>
      </c>
      <c r="S835" s="99">
        <f>Rutas_Out_PDF!AH834</f>
        <v>0</v>
      </c>
      <c r="T835" s="99">
        <f>Rutas_Out_PDF!AI834</f>
        <v>0</v>
      </c>
    </row>
    <row r="836" spans="1:20" x14ac:dyDescent="0.2">
      <c r="A836" s="64"/>
      <c r="B836" s="101"/>
      <c r="C836" s="99"/>
      <c r="D836" s="99"/>
      <c r="E836" s="99"/>
      <c r="F836" s="99"/>
      <c r="G836" s="99"/>
      <c r="H836" s="99"/>
      <c r="I836" s="99"/>
      <c r="J836" s="99"/>
      <c r="K836" s="99"/>
      <c r="L836" s="99"/>
      <c r="M836" s="99"/>
      <c r="N836" s="99"/>
      <c r="O836" s="99"/>
      <c r="P836" s="99"/>
      <c r="Q836" s="99"/>
      <c r="R836" s="99" t="str">
        <f ca="1">Rutas_Out_PDF!AG835</f>
        <v/>
      </c>
      <c r="S836" s="99">
        <f>Rutas_Out_PDF!AH835</f>
        <v>0</v>
      </c>
      <c r="T836" s="99">
        <f>Rutas_Out_PDF!AI835</f>
        <v>0</v>
      </c>
    </row>
    <row r="837" spans="1:20" x14ac:dyDescent="0.2">
      <c r="A837" s="64"/>
      <c r="B837" s="101"/>
      <c r="C837" s="99"/>
      <c r="D837" s="99"/>
      <c r="E837" s="99"/>
      <c r="F837" s="99"/>
      <c r="G837" s="99"/>
      <c r="H837" s="99"/>
      <c r="I837" s="99"/>
      <c r="J837" s="99"/>
      <c r="K837" s="99"/>
      <c r="L837" s="99"/>
      <c r="M837" s="99"/>
      <c r="N837" s="99"/>
      <c r="O837" s="99"/>
      <c r="P837" s="99"/>
      <c r="Q837" s="99"/>
      <c r="R837" s="99" t="str">
        <f ca="1">Rutas_Out_PDF!AG836</f>
        <v/>
      </c>
      <c r="S837" s="99">
        <f>Rutas_Out_PDF!AH836</f>
        <v>0</v>
      </c>
      <c r="T837" s="99">
        <f>Rutas_Out_PDF!AI836</f>
        <v>0</v>
      </c>
    </row>
    <row r="838" spans="1:20" x14ac:dyDescent="0.2">
      <c r="A838" s="64"/>
      <c r="B838" s="101"/>
      <c r="C838" s="99"/>
      <c r="D838" s="99"/>
      <c r="E838" s="99"/>
      <c r="F838" s="99"/>
      <c r="G838" s="99"/>
      <c r="H838" s="99"/>
      <c r="I838" s="99"/>
      <c r="J838" s="99"/>
      <c r="K838" s="99"/>
      <c r="L838" s="99"/>
      <c r="M838" s="99"/>
      <c r="N838" s="99"/>
      <c r="O838" s="99"/>
      <c r="P838" s="99"/>
      <c r="Q838" s="99"/>
      <c r="R838" s="99" t="str">
        <f ca="1">Rutas_Out_PDF!AG837</f>
        <v/>
      </c>
      <c r="S838" s="99">
        <f>Rutas_Out_PDF!AH837</f>
        <v>0</v>
      </c>
      <c r="T838" s="99">
        <f>Rutas_Out_PDF!AI837</f>
        <v>0</v>
      </c>
    </row>
    <row r="839" spans="1:20" x14ac:dyDescent="0.2">
      <c r="A839" s="64"/>
      <c r="B839" s="101"/>
      <c r="C839" s="99"/>
      <c r="D839" s="99"/>
      <c r="E839" s="99"/>
      <c r="F839" s="99"/>
      <c r="G839" s="99"/>
      <c r="H839" s="99"/>
      <c r="I839" s="99"/>
      <c r="J839" s="99"/>
      <c r="K839" s="99"/>
      <c r="L839" s="99"/>
      <c r="M839" s="99"/>
      <c r="N839" s="99"/>
      <c r="O839" s="99"/>
      <c r="P839" s="99"/>
      <c r="Q839" s="99"/>
      <c r="R839" s="99" t="str">
        <f ca="1">Rutas_Out_PDF!AG838</f>
        <v/>
      </c>
      <c r="S839" s="99">
        <f>Rutas_Out_PDF!AH838</f>
        <v>0</v>
      </c>
      <c r="T839" s="99">
        <f>Rutas_Out_PDF!AI838</f>
        <v>0</v>
      </c>
    </row>
    <row r="840" spans="1:20" x14ac:dyDescent="0.2">
      <c r="A840" s="64"/>
      <c r="B840" s="101"/>
      <c r="C840" s="99"/>
      <c r="D840" s="99"/>
      <c r="E840" s="99"/>
      <c r="F840" s="99"/>
      <c r="G840" s="99"/>
      <c r="H840" s="99"/>
      <c r="I840" s="99"/>
      <c r="J840" s="99"/>
      <c r="K840" s="99"/>
      <c r="L840" s="99"/>
      <c r="M840" s="99"/>
      <c r="N840" s="99"/>
      <c r="O840" s="99"/>
      <c r="P840" s="99"/>
      <c r="Q840" s="99"/>
      <c r="R840" s="99" t="str">
        <f ca="1">Rutas_Out_PDF!AG839</f>
        <v/>
      </c>
      <c r="S840" s="99">
        <f>Rutas_Out_PDF!AH839</f>
        <v>0</v>
      </c>
      <c r="T840" s="99">
        <f>Rutas_Out_PDF!AI839</f>
        <v>0</v>
      </c>
    </row>
    <row r="841" spans="1:20" x14ac:dyDescent="0.2">
      <c r="A841" s="64"/>
      <c r="B841" s="101"/>
      <c r="C841" s="99"/>
      <c r="D841" s="99"/>
      <c r="E841" s="99"/>
      <c r="F841" s="99"/>
      <c r="G841" s="99"/>
      <c r="H841" s="99"/>
      <c r="I841" s="99"/>
      <c r="J841" s="99"/>
      <c r="K841" s="99"/>
      <c r="L841" s="99"/>
      <c r="M841" s="99"/>
      <c r="N841" s="99"/>
      <c r="O841" s="99"/>
      <c r="P841" s="99"/>
      <c r="Q841" s="99"/>
      <c r="R841" s="99" t="str">
        <f ca="1">Rutas_Out_PDF!AG840</f>
        <v/>
      </c>
      <c r="S841" s="99">
        <f>Rutas_Out_PDF!AH840</f>
        <v>0</v>
      </c>
      <c r="T841" s="99">
        <f>Rutas_Out_PDF!AI840</f>
        <v>0</v>
      </c>
    </row>
    <row r="842" spans="1:20" x14ac:dyDescent="0.2">
      <c r="A842" s="64"/>
      <c r="B842" s="101"/>
      <c r="C842" s="99"/>
      <c r="D842" s="99"/>
      <c r="E842" s="99"/>
      <c r="F842" s="99"/>
      <c r="G842" s="99"/>
      <c r="H842" s="99"/>
      <c r="I842" s="99"/>
      <c r="J842" s="99"/>
      <c r="K842" s="99"/>
      <c r="L842" s="99"/>
      <c r="M842" s="99"/>
      <c r="N842" s="99"/>
      <c r="O842" s="99"/>
      <c r="P842" s="99"/>
      <c r="Q842" s="99"/>
      <c r="R842" s="99" t="str">
        <f ca="1">Rutas_Out_PDF!AG841</f>
        <v/>
      </c>
      <c r="S842" s="99">
        <f>Rutas_Out_PDF!AH841</f>
        <v>0</v>
      </c>
      <c r="T842" s="99">
        <f>Rutas_Out_PDF!AI841</f>
        <v>0</v>
      </c>
    </row>
    <row r="843" spans="1:20" x14ac:dyDescent="0.2">
      <c r="A843" s="64"/>
      <c r="B843" s="101"/>
      <c r="C843" s="99"/>
      <c r="D843" s="99"/>
      <c r="E843" s="99"/>
      <c r="F843" s="99"/>
      <c r="G843" s="99"/>
      <c r="H843" s="99"/>
      <c r="I843" s="99"/>
      <c r="J843" s="99"/>
      <c r="K843" s="99"/>
      <c r="L843" s="99"/>
      <c r="M843" s="99"/>
      <c r="N843" s="99"/>
      <c r="O843" s="99"/>
      <c r="P843" s="99"/>
      <c r="Q843" s="99"/>
      <c r="R843" s="99" t="str">
        <f ca="1">Rutas_Out_PDF!AG842</f>
        <v/>
      </c>
      <c r="S843" s="99">
        <f>Rutas_Out_PDF!AH842</f>
        <v>0</v>
      </c>
      <c r="T843" s="99">
        <f>Rutas_Out_PDF!AI842</f>
        <v>0</v>
      </c>
    </row>
    <row r="844" spans="1:20" x14ac:dyDescent="0.2">
      <c r="A844" s="64"/>
      <c r="B844" s="101"/>
      <c r="C844" s="99"/>
      <c r="D844" s="99"/>
      <c r="E844" s="99"/>
      <c r="F844" s="99"/>
      <c r="G844" s="99"/>
      <c r="H844" s="99"/>
      <c r="I844" s="99"/>
      <c r="J844" s="99"/>
      <c r="K844" s="99"/>
      <c r="L844" s="99"/>
      <c r="M844" s="99"/>
      <c r="N844" s="99"/>
      <c r="O844" s="99"/>
      <c r="P844" s="99"/>
      <c r="Q844" s="99"/>
      <c r="R844" s="99" t="str">
        <f ca="1">Rutas_Out_PDF!AG843</f>
        <v/>
      </c>
      <c r="S844" s="99">
        <f>Rutas_Out_PDF!AH843</f>
        <v>0</v>
      </c>
      <c r="T844" s="99">
        <f>Rutas_Out_PDF!AI843</f>
        <v>0</v>
      </c>
    </row>
    <row r="845" spans="1:20" x14ac:dyDescent="0.2">
      <c r="A845" s="64"/>
      <c r="B845" s="101"/>
      <c r="C845" s="99"/>
      <c r="D845" s="99"/>
      <c r="E845" s="99"/>
      <c r="F845" s="99"/>
      <c r="G845" s="99"/>
      <c r="H845" s="99"/>
      <c r="I845" s="99"/>
      <c r="J845" s="99"/>
      <c r="K845" s="99"/>
      <c r="L845" s="99"/>
      <c r="M845" s="99"/>
      <c r="N845" s="99"/>
      <c r="O845" s="99"/>
      <c r="P845" s="99"/>
      <c r="Q845" s="99"/>
      <c r="R845" s="99" t="str">
        <f ca="1">Rutas_Out_PDF!AG844</f>
        <v/>
      </c>
      <c r="S845" s="99">
        <f>Rutas_Out_PDF!AH844</f>
        <v>0</v>
      </c>
      <c r="T845" s="99">
        <f>Rutas_Out_PDF!AI844</f>
        <v>0</v>
      </c>
    </row>
    <row r="846" spans="1:20" x14ac:dyDescent="0.2">
      <c r="A846" s="64"/>
      <c r="B846" s="101"/>
      <c r="C846" s="99"/>
      <c r="D846" s="99"/>
      <c r="E846" s="99"/>
      <c r="F846" s="99"/>
      <c r="G846" s="99"/>
      <c r="H846" s="99"/>
      <c r="I846" s="99"/>
      <c r="J846" s="99"/>
      <c r="K846" s="99"/>
      <c r="L846" s="99"/>
      <c r="M846" s="99"/>
      <c r="N846" s="99"/>
      <c r="O846" s="99"/>
      <c r="P846" s="99"/>
      <c r="Q846" s="99"/>
      <c r="R846" s="99" t="str">
        <f ca="1">Rutas_Out_PDF!AG845</f>
        <v/>
      </c>
      <c r="S846" s="99">
        <f>Rutas_Out_PDF!AH845</f>
        <v>0</v>
      </c>
      <c r="T846" s="99">
        <f>Rutas_Out_PDF!AI845</f>
        <v>0</v>
      </c>
    </row>
    <row r="847" spans="1:20" x14ac:dyDescent="0.2">
      <c r="A847" s="64"/>
      <c r="B847" s="101"/>
      <c r="C847" s="99"/>
      <c r="D847" s="99"/>
      <c r="E847" s="99"/>
      <c r="F847" s="99"/>
      <c r="G847" s="99"/>
      <c r="H847" s="99"/>
      <c r="I847" s="99"/>
      <c r="J847" s="99"/>
      <c r="K847" s="99"/>
      <c r="L847" s="99"/>
      <c r="M847" s="99"/>
      <c r="N847" s="99"/>
      <c r="O847" s="99"/>
      <c r="P847" s="99"/>
      <c r="Q847" s="99"/>
      <c r="R847" s="99" t="str">
        <f ca="1">Rutas_Out_PDF!AG846</f>
        <v/>
      </c>
      <c r="S847" s="99">
        <f>Rutas_Out_PDF!AH846</f>
        <v>0</v>
      </c>
      <c r="T847" s="99">
        <f>Rutas_Out_PDF!AI846</f>
        <v>0</v>
      </c>
    </row>
    <row r="848" spans="1:20" x14ac:dyDescent="0.2">
      <c r="A848" s="64"/>
      <c r="B848" s="101"/>
      <c r="C848" s="99"/>
      <c r="D848" s="99"/>
      <c r="E848" s="99"/>
      <c r="F848" s="99"/>
      <c r="G848" s="99"/>
      <c r="H848" s="99"/>
      <c r="I848" s="99"/>
      <c r="J848" s="99"/>
      <c r="K848" s="99"/>
      <c r="L848" s="99"/>
      <c r="M848" s="99"/>
      <c r="N848" s="99"/>
      <c r="O848" s="99"/>
      <c r="P848" s="99"/>
      <c r="Q848" s="99"/>
      <c r="R848" s="99" t="str">
        <f ca="1">Rutas_Out_PDF!AG847</f>
        <v/>
      </c>
      <c r="S848" s="99">
        <f>Rutas_Out_PDF!AH847</f>
        <v>0</v>
      </c>
      <c r="T848" s="99">
        <f>Rutas_Out_PDF!AI847</f>
        <v>0</v>
      </c>
    </row>
    <row r="849" spans="1:20" x14ac:dyDescent="0.2">
      <c r="A849" s="64"/>
      <c r="B849" s="101"/>
      <c r="C849" s="99"/>
      <c r="D849" s="99"/>
      <c r="E849" s="99"/>
      <c r="F849" s="99"/>
      <c r="G849" s="99"/>
      <c r="H849" s="99"/>
      <c r="I849" s="99"/>
      <c r="J849" s="99"/>
      <c r="K849" s="99"/>
      <c r="L849" s="99"/>
      <c r="M849" s="99"/>
      <c r="N849" s="99"/>
      <c r="O849" s="99"/>
      <c r="P849" s="99"/>
      <c r="Q849" s="99"/>
      <c r="R849" s="99" t="str">
        <f ca="1">Rutas_Out_PDF!AG848</f>
        <v/>
      </c>
      <c r="S849" s="99">
        <f>Rutas_Out_PDF!AH848</f>
        <v>0</v>
      </c>
      <c r="T849" s="99">
        <f>Rutas_Out_PDF!AI848</f>
        <v>0</v>
      </c>
    </row>
    <row r="850" spans="1:20" x14ac:dyDescent="0.2">
      <c r="A850" s="64"/>
      <c r="B850" s="101"/>
      <c r="C850" s="99"/>
      <c r="D850" s="99"/>
      <c r="E850" s="99"/>
      <c r="F850" s="99"/>
      <c r="G850" s="99"/>
      <c r="H850" s="99"/>
      <c r="I850" s="99"/>
      <c r="J850" s="99"/>
      <c r="K850" s="99"/>
      <c r="L850" s="99"/>
      <c r="M850" s="99"/>
      <c r="N850" s="99"/>
      <c r="O850" s="99"/>
      <c r="P850" s="99"/>
      <c r="Q850" s="99"/>
      <c r="R850" s="99" t="str">
        <f ca="1">Rutas_Out_PDF!AG849</f>
        <v/>
      </c>
      <c r="S850" s="99">
        <f>Rutas_Out_PDF!AH849</f>
        <v>0</v>
      </c>
      <c r="T850" s="99">
        <f>Rutas_Out_PDF!AI849</f>
        <v>0</v>
      </c>
    </row>
    <row r="851" spans="1:20" x14ac:dyDescent="0.2">
      <c r="A851" s="64"/>
      <c r="B851" s="101"/>
      <c r="C851" s="99"/>
      <c r="D851" s="99"/>
      <c r="E851" s="99"/>
      <c r="F851" s="99"/>
      <c r="G851" s="99"/>
      <c r="H851" s="99"/>
      <c r="I851" s="99"/>
      <c r="J851" s="99"/>
      <c r="K851" s="99"/>
      <c r="L851" s="99"/>
      <c r="M851" s="99"/>
      <c r="N851" s="99"/>
      <c r="O851" s="99"/>
      <c r="P851" s="99"/>
      <c r="Q851" s="99"/>
      <c r="R851" s="99" t="str">
        <f ca="1">Rutas_Out_PDF!AG850</f>
        <v/>
      </c>
      <c r="S851" s="99">
        <f>Rutas_Out_PDF!AH850</f>
        <v>0</v>
      </c>
      <c r="T851" s="99">
        <f>Rutas_Out_PDF!AI850</f>
        <v>0</v>
      </c>
    </row>
    <row r="852" spans="1:20" x14ac:dyDescent="0.2">
      <c r="A852" s="64"/>
      <c r="B852" s="101"/>
      <c r="C852" s="99"/>
      <c r="D852" s="99"/>
      <c r="E852" s="99"/>
      <c r="F852" s="99"/>
      <c r="G852" s="99"/>
      <c r="H852" s="99"/>
      <c r="I852" s="99"/>
      <c r="J852" s="99"/>
      <c r="K852" s="99"/>
      <c r="L852" s="99"/>
      <c r="M852" s="99"/>
      <c r="N852" s="99"/>
      <c r="O852" s="99"/>
      <c r="P852" s="99"/>
      <c r="Q852" s="99"/>
      <c r="R852" s="99" t="str">
        <f ca="1">Rutas_Out_PDF!AG851</f>
        <v/>
      </c>
      <c r="S852" s="99">
        <f>Rutas_Out_PDF!AH851</f>
        <v>0</v>
      </c>
      <c r="T852" s="99">
        <f>Rutas_Out_PDF!AI851</f>
        <v>0</v>
      </c>
    </row>
    <row r="853" spans="1:20" x14ac:dyDescent="0.2">
      <c r="A853" s="64"/>
      <c r="B853" s="101"/>
      <c r="C853" s="99"/>
      <c r="D853" s="99"/>
      <c r="E853" s="99"/>
      <c r="F853" s="99"/>
      <c r="G853" s="99"/>
      <c r="H853" s="99"/>
      <c r="I853" s="99"/>
      <c r="J853" s="99"/>
      <c r="K853" s="99"/>
      <c r="L853" s="99"/>
      <c r="M853" s="99"/>
      <c r="N853" s="99"/>
      <c r="O853" s="99"/>
      <c r="P853" s="99"/>
      <c r="Q853" s="99"/>
      <c r="R853" s="99" t="str">
        <f ca="1">Rutas_Out_PDF!AG852</f>
        <v/>
      </c>
      <c r="S853" s="99">
        <f>Rutas_Out_PDF!AH852</f>
        <v>0</v>
      </c>
      <c r="T853" s="99">
        <f>Rutas_Out_PDF!AI852</f>
        <v>0</v>
      </c>
    </row>
    <row r="854" spans="1:20" x14ac:dyDescent="0.2">
      <c r="A854" s="64"/>
      <c r="B854" s="101"/>
      <c r="C854" s="99"/>
      <c r="D854" s="99"/>
      <c r="E854" s="99"/>
      <c r="F854" s="99"/>
      <c r="G854" s="99"/>
      <c r="H854" s="99"/>
      <c r="I854" s="99"/>
      <c r="J854" s="99"/>
      <c r="K854" s="99"/>
      <c r="L854" s="99"/>
      <c r="M854" s="99"/>
      <c r="N854" s="99"/>
      <c r="O854" s="99"/>
      <c r="P854" s="99"/>
      <c r="Q854" s="99"/>
      <c r="R854" s="99" t="str">
        <f ca="1">Rutas_Out_PDF!AG853</f>
        <v/>
      </c>
      <c r="S854" s="99">
        <f>Rutas_Out_PDF!AH853</f>
        <v>0</v>
      </c>
      <c r="T854" s="99">
        <f>Rutas_Out_PDF!AI853</f>
        <v>0</v>
      </c>
    </row>
    <row r="855" spans="1:20" x14ac:dyDescent="0.2">
      <c r="A855" s="64"/>
      <c r="B855" s="101"/>
      <c r="C855" s="99"/>
      <c r="D855" s="99"/>
      <c r="E855" s="99"/>
      <c r="F855" s="99"/>
      <c r="G855" s="99"/>
      <c r="H855" s="99"/>
      <c r="I855" s="99"/>
      <c r="J855" s="99"/>
      <c r="K855" s="99"/>
      <c r="L855" s="99"/>
      <c r="M855" s="99"/>
      <c r="N855" s="99"/>
      <c r="O855" s="99"/>
      <c r="P855" s="99"/>
      <c r="Q855" s="99"/>
      <c r="R855" s="99" t="str">
        <f ca="1">Rutas_Out_PDF!AG854</f>
        <v/>
      </c>
      <c r="S855" s="99">
        <f>Rutas_Out_PDF!AH854</f>
        <v>0</v>
      </c>
      <c r="T855" s="99">
        <f>Rutas_Out_PDF!AI854</f>
        <v>0</v>
      </c>
    </row>
    <row r="856" spans="1:20" x14ac:dyDescent="0.2">
      <c r="A856" s="64"/>
      <c r="B856" s="101"/>
      <c r="C856" s="99"/>
      <c r="D856" s="99"/>
      <c r="E856" s="99"/>
      <c r="F856" s="99"/>
      <c r="G856" s="99"/>
      <c r="H856" s="99"/>
      <c r="I856" s="99"/>
      <c r="J856" s="99"/>
      <c r="K856" s="99"/>
      <c r="L856" s="99"/>
      <c r="M856" s="99"/>
      <c r="N856" s="99"/>
      <c r="O856" s="99"/>
      <c r="P856" s="99"/>
      <c r="Q856" s="99"/>
      <c r="R856" s="99" t="str">
        <f ca="1">Rutas_Out_PDF!AG855</f>
        <v/>
      </c>
      <c r="S856" s="99">
        <f>Rutas_Out_PDF!AH855</f>
        <v>0</v>
      </c>
      <c r="T856" s="99">
        <f>Rutas_Out_PDF!AI855</f>
        <v>0</v>
      </c>
    </row>
    <row r="857" spans="1:20" x14ac:dyDescent="0.2">
      <c r="A857" s="64"/>
      <c r="B857" s="101"/>
      <c r="C857" s="99"/>
      <c r="D857" s="99"/>
      <c r="E857" s="99"/>
      <c r="F857" s="99"/>
      <c r="G857" s="99"/>
      <c r="H857" s="99"/>
      <c r="I857" s="99"/>
      <c r="J857" s="99"/>
      <c r="K857" s="99"/>
      <c r="L857" s="99"/>
      <c r="M857" s="99"/>
      <c r="N857" s="99"/>
      <c r="O857" s="99"/>
      <c r="P857" s="99"/>
      <c r="Q857" s="99"/>
      <c r="R857" s="99" t="str">
        <f ca="1">Rutas_Out_PDF!AG856</f>
        <v/>
      </c>
      <c r="S857" s="99">
        <f>Rutas_Out_PDF!AH856</f>
        <v>0</v>
      </c>
      <c r="T857" s="99">
        <f>Rutas_Out_PDF!AI856</f>
        <v>0</v>
      </c>
    </row>
    <row r="858" spans="1:20" x14ac:dyDescent="0.2">
      <c r="A858" s="64"/>
      <c r="B858" s="101"/>
      <c r="C858" s="99"/>
      <c r="D858" s="99"/>
      <c r="E858" s="99"/>
      <c r="F858" s="99"/>
      <c r="G858" s="99"/>
      <c r="H858" s="99"/>
      <c r="I858" s="99"/>
      <c r="J858" s="99"/>
      <c r="K858" s="99"/>
      <c r="L858" s="99"/>
      <c r="M858" s="99"/>
      <c r="N858" s="99"/>
      <c r="O858" s="99"/>
      <c r="P858" s="99"/>
      <c r="Q858" s="99"/>
      <c r="R858" s="99" t="str">
        <f ca="1">Rutas_Out_PDF!AG857</f>
        <v/>
      </c>
      <c r="S858" s="99">
        <f>Rutas_Out_PDF!AH857</f>
        <v>0</v>
      </c>
      <c r="T858" s="99">
        <f>Rutas_Out_PDF!AI857</f>
        <v>0</v>
      </c>
    </row>
    <row r="859" spans="1:20" x14ac:dyDescent="0.2">
      <c r="A859" s="64"/>
      <c r="B859" s="101"/>
      <c r="C859" s="99"/>
      <c r="D859" s="99"/>
      <c r="E859" s="99"/>
      <c r="F859" s="99"/>
      <c r="G859" s="99"/>
      <c r="H859" s="99"/>
      <c r="I859" s="99"/>
      <c r="J859" s="99"/>
      <c r="K859" s="99"/>
      <c r="L859" s="99"/>
      <c r="M859" s="99"/>
      <c r="N859" s="99"/>
      <c r="O859" s="99"/>
      <c r="P859" s="99"/>
      <c r="Q859" s="99"/>
      <c r="R859" s="99" t="str">
        <f ca="1">Rutas_Out_PDF!AG858</f>
        <v/>
      </c>
      <c r="S859" s="99">
        <f>Rutas_Out_PDF!AH858</f>
        <v>0</v>
      </c>
      <c r="T859" s="99">
        <f>Rutas_Out_PDF!AI858</f>
        <v>0</v>
      </c>
    </row>
    <row r="860" spans="1:20" x14ac:dyDescent="0.2">
      <c r="A860" s="64"/>
      <c r="B860" s="101"/>
      <c r="C860" s="99"/>
      <c r="D860" s="99"/>
      <c r="E860" s="99"/>
      <c r="F860" s="99"/>
      <c r="G860" s="99"/>
      <c r="H860" s="99"/>
      <c r="I860" s="99"/>
      <c r="J860" s="99"/>
      <c r="K860" s="99"/>
      <c r="L860" s="99"/>
      <c r="M860" s="99"/>
      <c r="N860" s="99"/>
      <c r="O860" s="99"/>
      <c r="P860" s="99"/>
      <c r="Q860" s="99"/>
      <c r="R860" s="99" t="str">
        <f ca="1">Rutas_Out_PDF!AG859</f>
        <v/>
      </c>
      <c r="S860" s="99">
        <f>Rutas_Out_PDF!AH859</f>
        <v>0</v>
      </c>
      <c r="T860" s="99">
        <f>Rutas_Out_PDF!AI859</f>
        <v>0</v>
      </c>
    </row>
    <row r="861" spans="1:20" x14ac:dyDescent="0.2">
      <c r="A861" s="64"/>
      <c r="B861" s="101"/>
      <c r="C861" s="99"/>
      <c r="D861" s="99"/>
      <c r="E861" s="99"/>
      <c r="F861" s="99"/>
      <c r="G861" s="99"/>
      <c r="H861" s="99"/>
      <c r="I861" s="99"/>
      <c r="J861" s="99"/>
      <c r="K861" s="99"/>
      <c r="L861" s="99"/>
      <c r="M861" s="99"/>
      <c r="N861" s="99"/>
      <c r="O861" s="99"/>
      <c r="P861" s="99"/>
      <c r="Q861" s="99"/>
      <c r="R861" s="99" t="str">
        <f ca="1">Rutas_Out_PDF!AG860</f>
        <v/>
      </c>
      <c r="S861" s="99">
        <f>Rutas_Out_PDF!AH860</f>
        <v>0</v>
      </c>
      <c r="T861" s="99">
        <f>Rutas_Out_PDF!AI860</f>
        <v>0</v>
      </c>
    </row>
    <row r="862" spans="1:20" x14ac:dyDescent="0.2">
      <c r="A862" s="64"/>
      <c r="B862" s="101"/>
      <c r="C862" s="99"/>
      <c r="D862" s="99"/>
      <c r="E862" s="99"/>
      <c r="F862" s="99"/>
      <c r="G862" s="99"/>
      <c r="H862" s="99"/>
      <c r="I862" s="99"/>
      <c r="J862" s="99"/>
      <c r="K862" s="99"/>
      <c r="L862" s="99"/>
      <c r="M862" s="99"/>
      <c r="N862" s="99"/>
      <c r="O862" s="99"/>
      <c r="P862" s="99"/>
      <c r="Q862" s="99"/>
      <c r="R862" s="99" t="str">
        <f ca="1">Rutas_Out_PDF!AG861</f>
        <v/>
      </c>
      <c r="S862" s="99">
        <f>Rutas_Out_PDF!AH861</f>
        <v>0</v>
      </c>
      <c r="T862" s="99">
        <f>Rutas_Out_PDF!AI861</f>
        <v>0</v>
      </c>
    </row>
    <row r="863" spans="1:20" x14ac:dyDescent="0.2">
      <c r="A863" s="64"/>
      <c r="B863" s="101"/>
      <c r="C863" s="99"/>
      <c r="D863" s="99"/>
      <c r="E863" s="99"/>
      <c r="F863" s="99"/>
      <c r="G863" s="99"/>
      <c r="H863" s="99"/>
      <c r="I863" s="99"/>
      <c r="J863" s="99"/>
      <c r="K863" s="99"/>
      <c r="L863" s="99"/>
      <c r="M863" s="99"/>
      <c r="N863" s="99"/>
      <c r="O863" s="99"/>
      <c r="P863" s="99"/>
      <c r="Q863" s="99"/>
      <c r="R863" s="99" t="str">
        <f ca="1">Rutas_Out_PDF!AG862</f>
        <v/>
      </c>
      <c r="S863" s="99">
        <f>Rutas_Out_PDF!AH862</f>
        <v>0</v>
      </c>
      <c r="T863" s="99">
        <f>Rutas_Out_PDF!AI862</f>
        <v>0</v>
      </c>
    </row>
    <row r="864" spans="1:20" x14ac:dyDescent="0.2">
      <c r="A864" s="64"/>
      <c r="B864" s="101"/>
      <c r="C864" s="99"/>
      <c r="D864" s="99"/>
      <c r="E864" s="99"/>
      <c r="F864" s="99"/>
      <c r="G864" s="99"/>
      <c r="H864" s="99"/>
      <c r="I864" s="99"/>
      <c r="J864" s="99"/>
      <c r="K864" s="99"/>
      <c r="L864" s="99"/>
      <c r="M864" s="99"/>
      <c r="N864" s="99"/>
      <c r="O864" s="99"/>
      <c r="P864" s="99"/>
      <c r="Q864" s="99"/>
      <c r="R864" s="99" t="str">
        <f ca="1">Rutas_Out_PDF!AG863</f>
        <v/>
      </c>
      <c r="S864" s="99">
        <f>Rutas_Out_PDF!AH863</f>
        <v>0</v>
      </c>
      <c r="T864" s="99">
        <f>Rutas_Out_PDF!AI863</f>
        <v>0</v>
      </c>
    </row>
    <row r="865" spans="1:20" x14ac:dyDescent="0.2">
      <c r="A865" s="64"/>
      <c r="B865" s="101"/>
      <c r="C865" s="99"/>
      <c r="D865" s="99"/>
      <c r="E865" s="99"/>
      <c r="F865" s="99"/>
      <c r="G865" s="99"/>
      <c r="H865" s="99"/>
      <c r="I865" s="99"/>
      <c r="J865" s="99"/>
      <c r="K865" s="99"/>
      <c r="L865" s="99"/>
      <c r="M865" s="99"/>
      <c r="N865" s="99"/>
      <c r="O865" s="99"/>
      <c r="P865" s="99"/>
      <c r="Q865" s="99"/>
      <c r="R865" s="99" t="str">
        <f ca="1">Rutas_Out_PDF!AG864</f>
        <v/>
      </c>
      <c r="S865" s="99">
        <f>Rutas_Out_PDF!AH864</f>
        <v>0</v>
      </c>
      <c r="T865" s="99">
        <f>Rutas_Out_PDF!AI864</f>
        <v>0</v>
      </c>
    </row>
    <row r="866" spans="1:20" x14ac:dyDescent="0.2">
      <c r="A866" s="64"/>
      <c r="B866" s="101"/>
      <c r="C866" s="99"/>
      <c r="D866" s="99"/>
      <c r="E866" s="99"/>
      <c r="F866" s="99"/>
      <c r="G866" s="99"/>
      <c r="H866" s="99"/>
      <c r="I866" s="99"/>
      <c r="J866" s="99"/>
      <c r="K866" s="99"/>
      <c r="L866" s="99"/>
      <c r="M866" s="99"/>
      <c r="N866" s="99"/>
      <c r="O866" s="99"/>
      <c r="P866" s="99"/>
      <c r="Q866" s="99"/>
      <c r="R866" s="99" t="str">
        <f ca="1">Rutas_Out_PDF!AG865</f>
        <v/>
      </c>
      <c r="S866" s="99">
        <f>Rutas_Out_PDF!AH865</f>
        <v>0</v>
      </c>
      <c r="T866" s="99">
        <f>Rutas_Out_PDF!AI865</f>
        <v>0</v>
      </c>
    </row>
    <row r="867" spans="1:20" x14ac:dyDescent="0.2">
      <c r="A867" s="64"/>
      <c r="B867" s="101"/>
      <c r="C867" s="99"/>
      <c r="D867" s="99"/>
      <c r="E867" s="99"/>
      <c r="F867" s="99"/>
      <c r="G867" s="99"/>
      <c r="H867" s="99"/>
      <c r="I867" s="99"/>
      <c r="J867" s="99"/>
      <c r="K867" s="99"/>
      <c r="L867" s="99"/>
      <c r="M867" s="99"/>
      <c r="N867" s="99"/>
      <c r="O867" s="99"/>
      <c r="P867" s="99"/>
      <c r="Q867" s="99"/>
      <c r="R867" s="99" t="str">
        <f ca="1">Rutas_Out_PDF!AG866</f>
        <v/>
      </c>
      <c r="S867" s="99">
        <f>Rutas_Out_PDF!AH866</f>
        <v>0</v>
      </c>
      <c r="T867" s="99">
        <f>Rutas_Out_PDF!AI866</f>
        <v>0</v>
      </c>
    </row>
    <row r="868" spans="1:20" x14ac:dyDescent="0.2">
      <c r="A868" s="64"/>
      <c r="B868" s="101"/>
      <c r="C868" s="99"/>
      <c r="D868" s="99"/>
      <c r="E868" s="99"/>
      <c r="F868" s="99"/>
      <c r="G868" s="99"/>
      <c r="H868" s="99"/>
      <c r="I868" s="99"/>
      <c r="J868" s="99"/>
      <c r="K868" s="99"/>
      <c r="L868" s="99"/>
      <c r="M868" s="99"/>
      <c r="N868" s="99"/>
      <c r="O868" s="99"/>
      <c r="P868" s="99"/>
      <c r="Q868" s="99"/>
      <c r="R868" s="99" t="str">
        <f ca="1">Rutas_Out_PDF!AG867</f>
        <v/>
      </c>
      <c r="S868" s="99">
        <f>Rutas_Out_PDF!AH867</f>
        <v>0</v>
      </c>
      <c r="T868" s="99">
        <f>Rutas_Out_PDF!AI867</f>
        <v>0</v>
      </c>
    </row>
    <row r="869" spans="1:20" x14ac:dyDescent="0.2">
      <c r="A869" s="64"/>
      <c r="B869" s="101"/>
      <c r="C869" s="99"/>
      <c r="D869" s="99"/>
      <c r="E869" s="99"/>
      <c r="F869" s="99"/>
      <c r="G869" s="99"/>
      <c r="H869" s="99"/>
      <c r="I869" s="99"/>
      <c r="J869" s="99"/>
      <c r="K869" s="99"/>
      <c r="L869" s="99"/>
      <c r="M869" s="99"/>
      <c r="N869" s="99"/>
      <c r="O869" s="99"/>
      <c r="P869" s="99"/>
      <c r="Q869" s="99"/>
      <c r="R869" s="99" t="str">
        <f ca="1">Rutas_Out_PDF!AG868</f>
        <v/>
      </c>
      <c r="S869" s="99">
        <f>Rutas_Out_PDF!AH868</f>
        <v>0</v>
      </c>
      <c r="T869" s="99">
        <f>Rutas_Out_PDF!AI868</f>
        <v>0</v>
      </c>
    </row>
    <row r="870" spans="1:20" x14ac:dyDescent="0.2">
      <c r="A870" s="64"/>
      <c r="B870" s="101"/>
      <c r="C870" s="99"/>
      <c r="D870" s="99"/>
      <c r="E870" s="99"/>
      <c r="F870" s="99"/>
      <c r="G870" s="99"/>
      <c r="H870" s="99"/>
      <c r="I870" s="99"/>
      <c r="J870" s="99"/>
      <c r="K870" s="99"/>
      <c r="L870" s="99"/>
      <c r="M870" s="99"/>
      <c r="N870" s="99"/>
      <c r="O870" s="99"/>
      <c r="P870" s="99"/>
      <c r="Q870" s="99"/>
      <c r="R870" s="99" t="str">
        <f ca="1">Rutas_Out_PDF!AG869</f>
        <v/>
      </c>
      <c r="S870" s="99">
        <f>Rutas_Out_PDF!AH869</f>
        <v>0</v>
      </c>
      <c r="T870" s="99">
        <f>Rutas_Out_PDF!AI869</f>
        <v>0</v>
      </c>
    </row>
    <row r="871" spans="1:20" x14ac:dyDescent="0.2">
      <c r="A871" s="64"/>
      <c r="B871" s="101"/>
      <c r="C871" s="99"/>
      <c r="D871" s="99"/>
      <c r="E871" s="99"/>
      <c r="F871" s="99"/>
      <c r="G871" s="99"/>
      <c r="H871" s="99"/>
      <c r="I871" s="99"/>
      <c r="J871" s="99"/>
      <c r="K871" s="99"/>
      <c r="L871" s="99"/>
      <c r="M871" s="99"/>
      <c r="N871" s="99"/>
      <c r="O871" s="99"/>
      <c r="P871" s="99"/>
      <c r="Q871" s="99"/>
      <c r="R871" s="99" t="str">
        <f ca="1">Rutas_Out_PDF!AG870</f>
        <v/>
      </c>
      <c r="S871" s="99">
        <f>Rutas_Out_PDF!AH870</f>
        <v>0</v>
      </c>
      <c r="T871" s="99">
        <f>Rutas_Out_PDF!AI870</f>
        <v>0</v>
      </c>
    </row>
    <row r="872" spans="1:20" x14ac:dyDescent="0.2">
      <c r="A872" s="64"/>
      <c r="B872" s="101"/>
      <c r="C872" s="99"/>
      <c r="D872" s="99"/>
      <c r="E872" s="99"/>
      <c r="F872" s="99"/>
      <c r="G872" s="99"/>
      <c r="H872" s="99"/>
      <c r="I872" s="99"/>
      <c r="J872" s="99"/>
      <c r="K872" s="99"/>
      <c r="L872" s="99"/>
      <c r="M872" s="99"/>
      <c r="N872" s="99"/>
      <c r="O872" s="99"/>
      <c r="P872" s="99"/>
      <c r="Q872" s="99"/>
      <c r="R872" s="99" t="str">
        <f ca="1">Rutas_Out_PDF!AG871</f>
        <v/>
      </c>
      <c r="S872" s="99">
        <f>Rutas_Out_PDF!AH871</f>
        <v>0</v>
      </c>
      <c r="T872" s="99">
        <f>Rutas_Out_PDF!AI871</f>
        <v>0</v>
      </c>
    </row>
    <row r="873" spans="1:20" x14ac:dyDescent="0.2">
      <c r="A873" s="64"/>
      <c r="B873" s="101"/>
      <c r="C873" s="99"/>
      <c r="D873" s="99"/>
      <c r="E873" s="99"/>
      <c r="F873" s="99"/>
      <c r="G873" s="99"/>
      <c r="H873" s="99"/>
      <c r="I873" s="99"/>
      <c r="J873" s="99"/>
      <c r="K873" s="99"/>
      <c r="L873" s="99"/>
      <c r="M873" s="99"/>
      <c r="N873" s="99"/>
      <c r="O873" s="99"/>
      <c r="P873" s="99"/>
      <c r="Q873" s="99"/>
      <c r="R873" s="99" t="str">
        <f ca="1">Rutas_Out_PDF!AG872</f>
        <v/>
      </c>
      <c r="S873" s="99">
        <f>Rutas_Out_PDF!AH872</f>
        <v>0</v>
      </c>
      <c r="T873" s="99">
        <f>Rutas_Out_PDF!AI872</f>
        <v>0</v>
      </c>
    </row>
    <row r="874" spans="1:20" x14ac:dyDescent="0.2">
      <c r="A874" s="64"/>
      <c r="B874" s="101"/>
      <c r="C874" s="99"/>
      <c r="D874" s="99"/>
      <c r="E874" s="99"/>
      <c r="F874" s="99"/>
      <c r="G874" s="99"/>
      <c r="H874" s="99"/>
      <c r="I874" s="99"/>
      <c r="J874" s="99"/>
      <c r="K874" s="99"/>
      <c r="L874" s="99"/>
      <c r="M874" s="99"/>
      <c r="N874" s="99"/>
      <c r="O874" s="99"/>
      <c r="P874" s="99"/>
      <c r="Q874" s="99"/>
      <c r="R874" s="99" t="str">
        <f ca="1">Rutas_Out_PDF!AG873</f>
        <v/>
      </c>
      <c r="S874" s="99">
        <f>Rutas_Out_PDF!AH873</f>
        <v>0</v>
      </c>
      <c r="T874" s="99">
        <f>Rutas_Out_PDF!AI873</f>
        <v>0</v>
      </c>
    </row>
    <row r="875" spans="1:20" x14ac:dyDescent="0.2">
      <c r="A875" s="64"/>
      <c r="B875" s="101"/>
      <c r="C875" s="99"/>
      <c r="D875" s="99"/>
      <c r="E875" s="99"/>
      <c r="F875" s="99"/>
      <c r="G875" s="99"/>
      <c r="H875" s="99"/>
      <c r="I875" s="99"/>
      <c r="J875" s="99"/>
      <c r="K875" s="99"/>
      <c r="L875" s="99"/>
      <c r="M875" s="99"/>
      <c r="N875" s="99"/>
      <c r="O875" s="99"/>
      <c r="P875" s="99"/>
      <c r="Q875" s="99"/>
      <c r="R875" s="99" t="str">
        <f ca="1">Rutas_Out_PDF!AG874</f>
        <v/>
      </c>
      <c r="S875" s="99">
        <f>Rutas_Out_PDF!AH874</f>
        <v>0</v>
      </c>
      <c r="T875" s="99">
        <f>Rutas_Out_PDF!AI874</f>
        <v>0</v>
      </c>
    </row>
    <row r="876" spans="1:20" x14ac:dyDescent="0.2">
      <c r="A876" s="64"/>
      <c r="B876" s="101"/>
      <c r="C876" s="99"/>
      <c r="D876" s="99"/>
      <c r="E876" s="99"/>
      <c r="F876" s="99"/>
      <c r="G876" s="99"/>
      <c r="H876" s="99"/>
      <c r="I876" s="99"/>
      <c r="J876" s="99"/>
      <c r="K876" s="99"/>
      <c r="L876" s="99"/>
      <c r="M876" s="99"/>
      <c r="N876" s="99"/>
      <c r="O876" s="99"/>
      <c r="P876" s="99"/>
      <c r="Q876" s="99"/>
      <c r="R876" s="99" t="str">
        <f ca="1">Rutas_Out_PDF!AG875</f>
        <v/>
      </c>
      <c r="S876" s="99">
        <f>Rutas_Out_PDF!AH875</f>
        <v>0</v>
      </c>
      <c r="T876" s="99">
        <f>Rutas_Out_PDF!AI875</f>
        <v>0</v>
      </c>
    </row>
    <row r="877" spans="1:20" x14ac:dyDescent="0.2">
      <c r="A877" s="64"/>
      <c r="B877" s="101"/>
      <c r="C877" s="99"/>
      <c r="D877" s="99"/>
      <c r="E877" s="99"/>
      <c r="F877" s="99"/>
      <c r="G877" s="99"/>
      <c r="H877" s="99"/>
      <c r="I877" s="99"/>
      <c r="J877" s="99"/>
      <c r="K877" s="99"/>
      <c r="L877" s="99"/>
      <c r="M877" s="99"/>
      <c r="N877" s="99"/>
      <c r="O877" s="99"/>
      <c r="P877" s="99"/>
      <c r="Q877" s="99"/>
      <c r="R877" s="99" t="str">
        <f ca="1">Rutas_Out_PDF!AG876</f>
        <v/>
      </c>
      <c r="S877" s="99">
        <f>Rutas_Out_PDF!AH876</f>
        <v>0</v>
      </c>
      <c r="T877" s="99">
        <f>Rutas_Out_PDF!AI876</f>
        <v>0</v>
      </c>
    </row>
    <row r="878" spans="1:20" x14ac:dyDescent="0.2">
      <c r="A878" s="64"/>
      <c r="B878" s="101"/>
      <c r="C878" s="99"/>
      <c r="D878" s="99"/>
      <c r="E878" s="99"/>
      <c r="F878" s="99"/>
      <c r="G878" s="99"/>
      <c r="H878" s="99"/>
      <c r="I878" s="99"/>
      <c r="J878" s="99"/>
      <c r="K878" s="99"/>
      <c r="L878" s="99"/>
      <c r="M878" s="99"/>
      <c r="N878" s="99"/>
      <c r="O878" s="99"/>
      <c r="P878" s="99"/>
      <c r="Q878" s="99"/>
      <c r="R878" s="99" t="str">
        <f ca="1">Rutas_Out_PDF!AG877</f>
        <v/>
      </c>
      <c r="S878" s="99">
        <f>Rutas_Out_PDF!AH877</f>
        <v>0</v>
      </c>
      <c r="T878" s="99">
        <f>Rutas_Out_PDF!AI877</f>
        <v>0</v>
      </c>
    </row>
    <row r="879" spans="1:20" x14ac:dyDescent="0.2">
      <c r="A879" s="64"/>
      <c r="B879" s="101"/>
      <c r="C879" s="99"/>
      <c r="D879" s="99"/>
      <c r="E879" s="99"/>
      <c r="F879" s="99"/>
      <c r="G879" s="99"/>
      <c r="H879" s="99"/>
      <c r="I879" s="99"/>
      <c r="J879" s="99"/>
      <c r="K879" s="99"/>
      <c r="L879" s="99"/>
      <c r="M879" s="99"/>
      <c r="N879" s="99"/>
      <c r="O879" s="99"/>
      <c r="P879" s="99"/>
      <c r="Q879" s="99"/>
      <c r="R879" s="99" t="str">
        <f ca="1">Rutas_Out_PDF!AG878</f>
        <v/>
      </c>
      <c r="S879" s="99">
        <f>Rutas_Out_PDF!AH878</f>
        <v>0</v>
      </c>
      <c r="T879" s="99">
        <f>Rutas_Out_PDF!AI878</f>
        <v>0</v>
      </c>
    </row>
    <row r="880" spans="1:20" x14ac:dyDescent="0.2">
      <c r="A880" s="64"/>
      <c r="B880" s="101"/>
      <c r="C880" s="99"/>
      <c r="D880" s="99"/>
      <c r="E880" s="99"/>
      <c r="F880" s="99"/>
      <c r="G880" s="99"/>
      <c r="H880" s="99"/>
      <c r="I880" s="99"/>
      <c r="J880" s="99"/>
      <c r="K880" s="99"/>
      <c r="L880" s="99"/>
      <c r="M880" s="99"/>
      <c r="N880" s="99"/>
      <c r="O880" s="99"/>
      <c r="P880" s="99"/>
      <c r="Q880" s="99"/>
      <c r="R880" s="99" t="str">
        <f ca="1">Rutas_Out_PDF!AG879</f>
        <v/>
      </c>
      <c r="S880" s="99">
        <f>Rutas_Out_PDF!AH879</f>
        <v>0</v>
      </c>
      <c r="T880" s="99">
        <f>Rutas_Out_PDF!AI879</f>
        <v>0</v>
      </c>
    </row>
    <row r="881" spans="1:20" x14ac:dyDescent="0.2">
      <c r="A881" s="64"/>
      <c r="B881" s="101"/>
      <c r="C881" s="99"/>
      <c r="D881" s="99"/>
      <c r="E881" s="99"/>
      <c r="F881" s="99"/>
      <c r="G881" s="99"/>
      <c r="H881" s="99"/>
      <c r="I881" s="99"/>
      <c r="J881" s="99"/>
      <c r="K881" s="99"/>
      <c r="L881" s="99"/>
      <c r="M881" s="99"/>
      <c r="N881" s="99"/>
      <c r="O881" s="99"/>
      <c r="P881" s="99"/>
      <c r="Q881" s="99"/>
      <c r="R881" s="99" t="str">
        <f ca="1">Rutas_Out_PDF!AG880</f>
        <v/>
      </c>
      <c r="S881" s="99">
        <f>Rutas_Out_PDF!AH880</f>
        <v>0</v>
      </c>
      <c r="T881" s="99">
        <f>Rutas_Out_PDF!AI880</f>
        <v>0</v>
      </c>
    </row>
    <row r="882" spans="1:20" x14ac:dyDescent="0.2">
      <c r="A882" s="64"/>
      <c r="B882" s="101"/>
      <c r="C882" s="99"/>
      <c r="D882" s="99"/>
      <c r="E882" s="99"/>
      <c r="F882" s="99"/>
      <c r="G882" s="99"/>
      <c r="H882" s="99"/>
      <c r="I882" s="99"/>
      <c r="J882" s="99"/>
      <c r="K882" s="99"/>
      <c r="L882" s="99"/>
      <c r="M882" s="99"/>
      <c r="N882" s="99"/>
      <c r="O882" s="99"/>
      <c r="P882" s="99"/>
      <c r="Q882" s="99"/>
      <c r="R882" s="99" t="str">
        <f ca="1">Rutas_Out_PDF!AG881</f>
        <v/>
      </c>
      <c r="S882" s="99">
        <f>Rutas_Out_PDF!AH881</f>
        <v>0</v>
      </c>
      <c r="T882" s="99">
        <f>Rutas_Out_PDF!AI881</f>
        <v>0</v>
      </c>
    </row>
    <row r="883" spans="1:20" x14ac:dyDescent="0.2">
      <c r="A883" s="64"/>
      <c r="B883" s="101"/>
      <c r="C883" s="99"/>
      <c r="D883" s="99"/>
      <c r="E883" s="99"/>
      <c r="F883" s="99"/>
      <c r="G883" s="99"/>
      <c r="H883" s="99"/>
      <c r="I883" s="99"/>
      <c r="J883" s="99"/>
      <c r="K883" s="99"/>
      <c r="L883" s="99"/>
      <c r="M883" s="99"/>
      <c r="N883" s="99"/>
      <c r="O883" s="99"/>
      <c r="P883" s="99"/>
      <c r="Q883" s="99"/>
      <c r="R883" s="99" t="str">
        <f ca="1">Rutas_Out_PDF!AG882</f>
        <v/>
      </c>
      <c r="S883" s="99">
        <f>Rutas_Out_PDF!AH882</f>
        <v>0</v>
      </c>
      <c r="T883" s="99">
        <f>Rutas_Out_PDF!AI882</f>
        <v>0</v>
      </c>
    </row>
    <row r="884" spans="1:20" x14ac:dyDescent="0.2">
      <c r="A884" s="64"/>
      <c r="B884" s="101"/>
      <c r="C884" s="99"/>
      <c r="D884" s="99"/>
      <c r="E884" s="99"/>
      <c r="F884" s="99"/>
      <c r="G884" s="99"/>
      <c r="H884" s="99"/>
      <c r="I884" s="99"/>
      <c r="J884" s="99"/>
      <c r="K884" s="99"/>
      <c r="L884" s="99"/>
      <c r="M884" s="99"/>
      <c r="N884" s="99"/>
      <c r="O884" s="99"/>
      <c r="P884" s="99"/>
      <c r="Q884" s="99"/>
      <c r="R884" s="99" t="str">
        <f ca="1">Rutas_Out_PDF!AG883</f>
        <v/>
      </c>
      <c r="S884" s="99">
        <f>Rutas_Out_PDF!AH883</f>
        <v>0</v>
      </c>
      <c r="T884" s="99">
        <f>Rutas_Out_PDF!AI883</f>
        <v>0</v>
      </c>
    </row>
    <row r="885" spans="1:20" x14ac:dyDescent="0.2">
      <c r="A885" s="64"/>
      <c r="B885" s="101"/>
      <c r="C885" s="99"/>
      <c r="D885" s="99"/>
      <c r="E885" s="99"/>
      <c r="F885" s="99"/>
      <c r="G885" s="99"/>
      <c r="H885" s="99"/>
      <c r="I885" s="99"/>
      <c r="J885" s="99"/>
      <c r="K885" s="99"/>
      <c r="L885" s="99"/>
      <c r="M885" s="99"/>
      <c r="N885" s="99"/>
      <c r="O885" s="99"/>
      <c r="P885" s="99"/>
      <c r="Q885" s="99"/>
      <c r="R885" s="99" t="str">
        <f ca="1">Rutas_Out_PDF!AG884</f>
        <v/>
      </c>
      <c r="S885" s="99">
        <f>Rutas_Out_PDF!AH884</f>
        <v>0</v>
      </c>
      <c r="T885" s="99">
        <f>Rutas_Out_PDF!AI884</f>
        <v>0</v>
      </c>
    </row>
    <row r="886" spans="1:20" x14ac:dyDescent="0.2">
      <c r="A886" s="64"/>
      <c r="B886" s="101"/>
      <c r="C886" s="99"/>
      <c r="D886" s="99"/>
      <c r="E886" s="99"/>
      <c r="F886" s="99"/>
      <c r="G886" s="99"/>
      <c r="H886" s="99"/>
      <c r="I886" s="99"/>
      <c r="J886" s="99"/>
      <c r="K886" s="99"/>
      <c r="L886" s="99"/>
      <c r="M886" s="99"/>
      <c r="N886" s="99"/>
      <c r="O886" s="99"/>
      <c r="P886" s="99"/>
      <c r="Q886" s="99"/>
      <c r="R886" s="99" t="str">
        <f ca="1">Rutas_Out_PDF!AG885</f>
        <v/>
      </c>
      <c r="S886" s="99">
        <f>Rutas_Out_PDF!AH885</f>
        <v>0</v>
      </c>
      <c r="T886" s="99">
        <f>Rutas_Out_PDF!AI885</f>
        <v>0</v>
      </c>
    </row>
    <row r="887" spans="1:20" x14ac:dyDescent="0.2">
      <c r="A887" s="64"/>
      <c r="B887" s="101"/>
      <c r="C887" s="99"/>
      <c r="D887" s="99"/>
      <c r="E887" s="99"/>
      <c r="F887" s="99"/>
      <c r="G887" s="99"/>
      <c r="H887" s="99"/>
      <c r="I887" s="99"/>
      <c r="J887" s="99"/>
      <c r="K887" s="99"/>
      <c r="L887" s="99"/>
      <c r="M887" s="99"/>
      <c r="N887" s="99"/>
      <c r="O887" s="99"/>
      <c r="P887" s="99"/>
      <c r="Q887" s="99"/>
      <c r="R887" s="99" t="str">
        <f ca="1">Rutas_Out_PDF!AG886</f>
        <v/>
      </c>
      <c r="S887" s="99">
        <f>Rutas_Out_PDF!AH886</f>
        <v>0</v>
      </c>
      <c r="T887" s="99">
        <f>Rutas_Out_PDF!AI886</f>
        <v>0</v>
      </c>
    </row>
    <row r="888" spans="1:20" x14ac:dyDescent="0.2">
      <c r="A888" s="64"/>
      <c r="B888" s="101"/>
      <c r="C888" s="99"/>
      <c r="D888" s="99"/>
      <c r="E888" s="99"/>
      <c r="F888" s="99"/>
      <c r="G888" s="99"/>
      <c r="H888" s="99"/>
      <c r="I888" s="99"/>
      <c r="J888" s="99"/>
      <c r="K888" s="99"/>
      <c r="L888" s="99"/>
      <c r="M888" s="99"/>
      <c r="N888" s="99"/>
      <c r="O888" s="99"/>
      <c r="P888" s="99"/>
      <c r="Q888" s="99"/>
      <c r="R888" s="99" t="str">
        <f ca="1">Rutas_Out_PDF!AG887</f>
        <v/>
      </c>
      <c r="S888" s="99">
        <f>Rutas_Out_PDF!AH887</f>
        <v>0</v>
      </c>
      <c r="T888" s="99">
        <f>Rutas_Out_PDF!AI887</f>
        <v>0</v>
      </c>
    </row>
    <row r="889" spans="1:20" x14ac:dyDescent="0.2">
      <c r="A889" s="64"/>
      <c r="B889" s="101"/>
      <c r="C889" s="99"/>
      <c r="D889" s="99"/>
      <c r="E889" s="99"/>
      <c r="F889" s="99"/>
      <c r="G889" s="99"/>
      <c r="H889" s="99"/>
      <c r="I889" s="99"/>
      <c r="J889" s="99"/>
      <c r="K889" s="99"/>
      <c r="L889" s="99"/>
      <c r="M889" s="99"/>
      <c r="N889" s="99"/>
      <c r="O889" s="99"/>
      <c r="P889" s="99"/>
      <c r="Q889" s="99"/>
      <c r="R889" s="99" t="str">
        <f ca="1">Rutas_Out_PDF!AG888</f>
        <v/>
      </c>
      <c r="S889" s="99">
        <f>Rutas_Out_PDF!AH888</f>
        <v>0</v>
      </c>
      <c r="T889" s="99">
        <f>Rutas_Out_PDF!AI888</f>
        <v>0</v>
      </c>
    </row>
    <row r="890" spans="1:20" x14ac:dyDescent="0.2">
      <c r="A890" s="64"/>
      <c r="B890" s="101"/>
      <c r="C890" s="99"/>
      <c r="D890" s="99"/>
      <c r="E890" s="99"/>
      <c r="F890" s="99"/>
      <c r="G890" s="99"/>
      <c r="H890" s="99"/>
      <c r="I890" s="99"/>
      <c r="J890" s="99"/>
      <c r="K890" s="99"/>
      <c r="L890" s="99"/>
      <c r="M890" s="99"/>
      <c r="N890" s="99"/>
      <c r="O890" s="99"/>
      <c r="P890" s="99"/>
      <c r="Q890" s="99"/>
      <c r="R890" s="99" t="str">
        <f ca="1">Rutas_Out_PDF!AG889</f>
        <v/>
      </c>
      <c r="S890" s="99">
        <f>Rutas_Out_PDF!AH889</f>
        <v>0</v>
      </c>
      <c r="T890" s="99">
        <f>Rutas_Out_PDF!AI889</f>
        <v>0</v>
      </c>
    </row>
    <row r="891" spans="1:20" x14ac:dyDescent="0.2">
      <c r="A891" s="64"/>
      <c r="B891" s="101"/>
      <c r="C891" s="99"/>
      <c r="D891" s="99"/>
      <c r="E891" s="99"/>
      <c r="F891" s="99"/>
      <c r="G891" s="99"/>
      <c r="H891" s="99"/>
      <c r="I891" s="99"/>
      <c r="J891" s="99"/>
      <c r="K891" s="99"/>
      <c r="L891" s="99"/>
      <c r="M891" s="99"/>
      <c r="N891" s="99"/>
      <c r="O891" s="99"/>
      <c r="P891" s="99"/>
      <c r="Q891" s="99"/>
      <c r="R891" s="99" t="str">
        <f ca="1">Rutas_Out_PDF!AG890</f>
        <v/>
      </c>
      <c r="S891" s="99">
        <f>Rutas_Out_PDF!AH890</f>
        <v>0</v>
      </c>
      <c r="T891" s="99">
        <f>Rutas_Out_PDF!AI890</f>
        <v>0</v>
      </c>
    </row>
    <row r="892" spans="1:20" x14ac:dyDescent="0.2">
      <c r="A892" s="64"/>
      <c r="B892" s="101"/>
      <c r="C892" s="99"/>
      <c r="D892" s="99"/>
      <c r="E892" s="99"/>
      <c r="F892" s="99"/>
      <c r="G892" s="99"/>
      <c r="H892" s="99"/>
      <c r="I892" s="99"/>
      <c r="J892" s="99"/>
      <c r="K892" s="99"/>
      <c r="L892" s="99"/>
      <c r="M892" s="99"/>
      <c r="N892" s="99"/>
      <c r="O892" s="99"/>
      <c r="P892" s="99"/>
      <c r="Q892" s="99"/>
      <c r="R892" s="99" t="str">
        <f ca="1">Rutas_Out_PDF!AG891</f>
        <v/>
      </c>
      <c r="S892" s="99">
        <f>Rutas_Out_PDF!AH891</f>
        <v>0</v>
      </c>
      <c r="T892" s="99">
        <f>Rutas_Out_PDF!AI891</f>
        <v>0</v>
      </c>
    </row>
    <row r="893" spans="1:20" x14ac:dyDescent="0.2">
      <c r="A893" s="64"/>
      <c r="B893" s="101"/>
      <c r="C893" s="99"/>
      <c r="D893" s="99"/>
      <c r="E893" s="99"/>
      <c r="F893" s="99"/>
      <c r="G893" s="99"/>
      <c r="H893" s="99"/>
      <c r="I893" s="99"/>
      <c r="J893" s="99"/>
      <c r="K893" s="99"/>
      <c r="L893" s="99"/>
      <c r="M893" s="99"/>
      <c r="N893" s="99"/>
      <c r="O893" s="99"/>
      <c r="P893" s="99"/>
      <c r="Q893" s="99"/>
      <c r="R893" s="99" t="str">
        <f ca="1">Rutas_Out_PDF!AG892</f>
        <v/>
      </c>
      <c r="S893" s="99">
        <f>Rutas_Out_PDF!AH892</f>
        <v>0</v>
      </c>
      <c r="T893" s="99">
        <f>Rutas_Out_PDF!AI892</f>
        <v>0</v>
      </c>
    </row>
    <row r="894" spans="1:20" x14ac:dyDescent="0.2">
      <c r="A894" s="64"/>
      <c r="B894" s="101"/>
      <c r="C894" s="99"/>
      <c r="D894" s="99"/>
      <c r="E894" s="99"/>
      <c r="F894" s="99"/>
      <c r="G894" s="99"/>
      <c r="H894" s="99"/>
      <c r="I894" s="99"/>
      <c r="J894" s="99"/>
      <c r="K894" s="99"/>
      <c r="L894" s="99"/>
      <c r="M894" s="99"/>
      <c r="N894" s="99"/>
      <c r="O894" s="99"/>
      <c r="P894" s="99"/>
      <c r="Q894" s="99"/>
      <c r="R894" s="99" t="str">
        <f ca="1">Rutas_Out_PDF!AG893</f>
        <v/>
      </c>
      <c r="S894" s="99">
        <f>Rutas_Out_PDF!AH893</f>
        <v>0</v>
      </c>
      <c r="T894" s="99">
        <f>Rutas_Out_PDF!AI893</f>
        <v>0</v>
      </c>
    </row>
    <row r="895" spans="1:20" x14ac:dyDescent="0.2">
      <c r="A895" s="64"/>
      <c r="B895" s="101"/>
      <c r="C895" s="99"/>
      <c r="D895" s="99"/>
      <c r="E895" s="99"/>
      <c r="F895" s="99"/>
      <c r="G895" s="99"/>
      <c r="H895" s="99"/>
      <c r="I895" s="99"/>
      <c r="J895" s="99"/>
      <c r="K895" s="99"/>
      <c r="L895" s="99"/>
      <c r="M895" s="99"/>
      <c r="N895" s="99"/>
      <c r="O895" s="99"/>
      <c r="P895" s="99"/>
      <c r="Q895" s="99"/>
      <c r="R895" s="99" t="str">
        <f ca="1">Rutas_Out_PDF!AG894</f>
        <v/>
      </c>
      <c r="S895" s="99">
        <f>Rutas_Out_PDF!AH894</f>
        <v>0</v>
      </c>
      <c r="T895" s="99">
        <f>Rutas_Out_PDF!AI894</f>
        <v>0</v>
      </c>
    </row>
    <row r="896" spans="1:20" x14ac:dyDescent="0.2">
      <c r="A896" s="64"/>
      <c r="B896" s="101"/>
      <c r="C896" s="99"/>
      <c r="D896" s="99"/>
      <c r="E896" s="99"/>
      <c r="F896" s="99"/>
      <c r="G896" s="99"/>
      <c r="H896" s="99"/>
      <c r="I896" s="99"/>
      <c r="J896" s="99"/>
      <c r="K896" s="99"/>
      <c r="L896" s="99"/>
      <c r="M896" s="99"/>
      <c r="N896" s="99"/>
      <c r="O896" s="99"/>
      <c r="P896" s="99"/>
      <c r="Q896" s="99"/>
      <c r="R896" s="99" t="str">
        <f ca="1">Rutas_Out_PDF!AG895</f>
        <v/>
      </c>
      <c r="S896" s="99">
        <f>Rutas_Out_PDF!AH895</f>
        <v>0</v>
      </c>
      <c r="T896" s="99">
        <f>Rutas_Out_PDF!AI895</f>
        <v>0</v>
      </c>
    </row>
    <row r="897" spans="1:20" x14ac:dyDescent="0.2">
      <c r="A897" s="64"/>
      <c r="B897" s="101"/>
      <c r="C897" s="99"/>
      <c r="D897" s="99"/>
      <c r="E897" s="99"/>
      <c r="F897" s="99"/>
      <c r="G897" s="99"/>
      <c r="H897" s="99"/>
      <c r="I897" s="99"/>
      <c r="J897" s="99"/>
      <c r="K897" s="99"/>
      <c r="L897" s="99"/>
      <c r="M897" s="99"/>
      <c r="N897" s="99"/>
      <c r="O897" s="99"/>
      <c r="P897" s="99"/>
      <c r="Q897" s="99"/>
      <c r="R897" s="99" t="str">
        <f ca="1">Rutas_Out_PDF!AG896</f>
        <v/>
      </c>
      <c r="S897" s="99">
        <f>Rutas_Out_PDF!AH896</f>
        <v>0</v>
      </c>
      <c r="T897" s="99">
        <f>Rutas_Out_PDF!AI896</f>
        <v>0</v>
      </c>
    </row>
    <row r="898" spans="1:20" x14ac:dyDescent="0.2">
      <c r="A898" s="64"/>
      <c r="B898" s="101"/>
      <c r="C898" s="99"/>
      <c r="D898" s="99"/>
      <c r="E898" s="99"/>
      <c r="F898" s="99"/>
      <c r="G898" s="99"/>
      <c r="H898" s="99"/>
      <c r="I898" s="99"/>
      <c r="J898" s="99"/>
      <c r="K898" s="99"/>
      <c r="L898" s="99"/>
      <c r="M898" s="99"/>
      <c r="N898" s="99"/>
      <c r="O898" s="99"/>
      <c r="P898" s="99"/>
      <c r="Q898" s="99"/>
      <c r="R898" s="99" t="str">
        <f ca="1">Rutas_Out_PDF!AG897</f>
        <v/>
      </c>
      <c r="S898" s="99">
        <f>Rutas_Out_PDF!AH897</f>
        <v>0</v>
      </c>
      <c r="T898" s="99">
        <f>Rutas_Out_PDF!AI897</f>
        <v>0</v>
      </c>
    </row>
    <row r="899" spans="1:20" x14ac:dyDescent="0.2">
      <c r="A899" s="64"/>
      <c r="B899" s="101"/>
      <c r="C899" s="99"/>
      <c r="D899" s="99"/>
      <c r="E899" s="99"/>
      <c r="F899" s="99"/>
      <c r="G899" s="99"/>
      <c r="H899" s="99"/>
      <c r="I899" s="99"/>
      <c r="J899" s="99"/>
      <c r="K899" s="99"/>
      <c r="L899" s="99"/>
      <c r="M899" s="99"/>
      <c r="N899" s="99"/>
      <c r="O899" s="99"/>
      <c r="P899" s="99"/>
      <c r="Q899" s="99"/>
      <c r="R899" s="99" t="str">
        <f ca="1">Rutas_Out_PDF!AG898</f>
        <v/>
      </c>
      <c r="S899" s="99">
        <f>Rutas_Out_PDF!AH898</f>
        <v>0</v>
      </c>
      <c r="T899" s="99">
        <f>Rutas_Out_PDF!AI898</f>
        <v>0</v>
      </c>
    </row>
    <row r="900" spans="1:20" x14ac:dyDescent="0.2">
      <c r="A900" s="64"/>
      <c r="B900" s="101"/>
      <c r="C900" s="99"/>
      <c r="D900" s="99"/>
      <c r="E900" s="99"/>
      <c r="F900" s="99"/>
      <c r="G900" s="99"/>
      <c r="H900" s="99"/>
      <c r="I900" s="99"/>
      <c r="J900" s="99"/>
      <c r="K900" s="99"/>
      <c r="L900" s="99"/>
      <c r="M900" s="99"/>
      <c r="N900" s="99"/>
      <c r="O900" s="99"/>
      <c r="P900" s="99"/>
      <c r="Q900" s="99"/>
      <c r="R900" s="99" t="str">
        <f ca="1">Rutas_Out_PDF!AG899</f>
        <v/>
      </c>
      <c r="S900" s="99">
        <f>Rutas_Out_PDF!AH899</f>
        <v>0</v>
      </c>
      <c r="T900" s="99">
        <f>Rutas_Out_PDF!AI899</f>
        <v>0</v>
      </c>
    </row>
    <row r="901" spans="1:20" x14ac:dyDescent="0.2">
      <c r="A901" s="64"/>
      <c r="B901" s="101"/>
      <c r="C901" s="99"/>
      <c r="D901" s="99"/>
      <c r="E901" s="99"/>
      <c r="F901" s="99"/>
      <c r="G901" s="99"/>
      <c r="H901" s="99"/>
      <c r="I901" s="99"/>
      <c r="J901" s="99"/>
      <c r="K901" s="99"/>
      <c r="L901" s="99"/>
      <c r="M901" s="99"/>
      <c r="N901" s="99"/>
      <c r="O901" s="99"/>
      <c r="P901" s="99"/>
      <c r="Q901" s="99"/>
      <c r="R901" s="99" t="str">
        <f ca="1">Rutas_Out_PDF!AG900</f>
        <v/>
      </c>
      <c r="S901" s="99">
        <f>Rutas_Out_PDF!AH900</f>
        <v>0</v>
      </c>
      <c r="T901" s="99">
        <f>Rutas_Out_PDF!AI900</f>
        <v>0</v>
      </c>
    </row>
    <row r="902" spans="1:20" x14ac:dyDescent="0.2">
      <c r="A902" s="64"/>
      <c r="B902" s="101"/>
      <c r="C902" s="99"/>
      <c r="D902" s="99"/>
      <c r="E902" s="99"/>
      <c r="F902" s="99"/>
      <c r="G902" s="99"/>
      <c r="H902" s="99"/>
      <c r="I902" s="99"/>
      <c r="J902" s="99"/>
      <c r="K902" s="99"/>
      <c r="L902" s="99"/>
      <c r="M902" s="99"/>
      <c r="N902" s="99"/>
      <c r="O902" s="99"/>
      <c r="P902" s="99"/>
      <c r="Q902" s="99"/>
      <c r="R902" s="99" t="str">
        <f ca="1">Rutas_Out_PDF!AG901</f>
        <v/>
      </c>
      <c r="S902" s="99">
        <f>Rutas_Out_PDF!AH901</f>
        <v>0</v>
      </c>
      <c r="T902" s="99">
        <f>Rutas_Out_PDF!AI901</f>
        <v>0</v>
      </c>
    </row>
    <row r="903" spans="1:20" x14ac:dyDescent="0.2">
      <c r="A903" s="64"/>
      <c r="B903" s="101"/>
      <c r="C903" s="99"/>
      <c r="D903" s="99"/>
      <c r="E903" s="99"/>
      <c r="F903" s="99"/>
      <c r="G903" s="99"/>
      <c r="H903" s="99"/>
      <c r="I903" s="99"/>
      <c r="J903" s="99"/>
      <c r="K903" s="99"/>
      <c r="L903" s="99"/>
      <c r="M903" s="99"/>
      <c r="N903" s="99"/>
      <c r="O903" s="99"/>
      <c r="P903" s="99"/>
      <c r="Q903" s="99"/>
      <c r="R903" s="99" t="str">
        <f ca="1">Rutas_Out_PDF!AG902</f>
        <v/>
      </c>
      <c r="S903" s="99">
        <f>Rutas_Out_PDF!AH902</f>
        <v>0</v>
      </c>
      <c r="T903" s="99">
        <f>Rutas_Out_PDF!AI902</f>
        <v>0</v>
      </c>
    </row>
    <row r="904" spans="1:20" x14ac:dyDescent="0.2">
      <c r="A904" s="64"/>
      <c r="B904" s="101"/>
      <c r="C904" s="99"/>
      <c r="D904" s="99"/>
      <c r="E904" s="99"/>
      <c r="F904" s="99"/>
      <c r="G904" s="99"/>
      <c r="H904" s="99"/>
      <c r="I904" s="99"/>
      <c r="J904" s="99"/>
      <c r="K904" s="99"/>
      <c r="L904" s="99"/>
      <c r="M904" s="99"/>
      <c r="N904" s="99"/>
      <c r="O904" s="99"/>
      <c r="P904" s="99"/>
      <c r="Q904" s="99"/>
      <c r="R904" s="99" t="str">
        <f ca="1">Rutas_Out_PDF!AG903</f>
        <v/>
      </c>
      <c r="S904" s="99">
        <f>Rutas_Out_PDF!AH903</f>
        <v>0</v>
      </c>
      <c r="T904" s="99">
        <f>Rutas_Out_PDF!AI903</f>
        <v>0</v>
      </c>
    </row>
    <row r="905" spans="1:20" x14ac:dyDescent="0.2">
      <c r="A905" s="64"/>
      <c r="B905" s="101"/>
      <c r="C905" s="99"/>
      <c r="D905" s="99"/>
      <c r="E905" s="99"/>
      <c r="F905" s="99"/>
      <c r="G905" s="99"/>
      <c r="H905" s="99"/>
      <c r="I905" s="99"/>
      <c r="J905" s="99"/>
      <c r="K905" s="99"/>
      <c r="L905" s="99"/>
      <c r="M905" s="99"/>
      <c r="N905" s="99"/>
      <c r="O905" s="99"/>
      <c r="P905" s="99"/>
      <c r="Q905" s="99"/>
      <c r="R905" s="99" t="str">
        <f ca="1">Rutas_Out_PDF!AG904</f>
        <v/>
      </c>
      <c r="S905" s="99">
        <f>Rutas_Out_PDF!AH904</f>
        <v>0</v>
      </c>
      <c r="T905" s="99">
        <f>Rutas_Out_PDF!AI904</f>
        <v>0</v>
      </c>
    </row>
    <row r="906" spans="1:20" x14ac:dyDescent="0.2">
      <c r="A906" s="64"/>
      <c r="B906" s="101"/>
      <c r="C906" s="99"/>
      <c r="D906" s="99"/>
      <c r="E906" s="99"/>
      <c r="F906" s="99"/>
      <c r="G906" s="99"/>
      <c r="H906" s="99"/>
      <c r="I906" s="99"/>
      <c r="J906" s="99"/>
      <c r="K906" s="99"/>
      <c r="L906" s="99"/>
      <c r="M906" s="99"/>
      <c r="N906" s="99"/>
      <c r="O906" s="99"/>
      <c r="P906" s="99"/>
      <c r="Q906" s="99"/>
      <c r="R906" s="99" t="str">
        <f ca="1">Rutas_Out_PDF!AG905</f>
        <v/>
      </c>
      <c r="S906" s="99">
        <f>Rutas_Out_PDF!AH905</f>
        <v>0</v>
      </c>
      <c r="T906" s="99">
        <f>Rutas_Out_PDF!AI905</f>
        <v>0</v>
      </c>
    </row>
    <row r="907" spans="1:20" x14ac:dyDescent="0.2">
      <c r="A907" s="64"/>
      <c r="B907" s="101"/>
      <c r="C907" s="99"/>
      <c r="D907" s="99"/>
      <c r="E907" s="99"/>
      <c r="F907" s="99"/>
      <c r="G907" s="99"/>
      <c r="H907" s="99"/>
      <c r="I907" s="99"/>
      <c r="J907" s="99"/>
      <c r="K907" s="99"/>
      <c r="L907" s="99"/>
      <c r="M907" s="99"/>
      <c r="N907" s="99"/>
      <c r="O907" s="99"/>
      <c r="P907" s="99"/>
      <c r="Q907" s="99"/>
      <c r="R907" s="99" t="str">
        <f ca="1">Rutas_Out_PDF!AG906</f>
        <v/>
      </c>
      <c r="S907" s="99">
        <f>Rutas_Out_PDF!AH906</f>
        <v>0</v>
      </c>
      <c r="T907" s="99">
        <f>Rutas_Out_PDF!AI906</f>
        <v>0</v>
      </c>
    </row>
    <row r="908" spans="1:20" x14ac:dyDescent="0.2">
      <c r="A908" s="64"/>
      <c r="B908" s="101"/>
      <c r="C908" s="99"/>
      <c r="D908" s="99"/>
      <c r="E908" s="99"/>
      <c r="F908" s="99"/>
      <c r="G908" s="99"/>
      <c r="H908" s="99"/>
      <c r="I908" s="99"/>
      <c r="J908" s="99"/>
      <c r="K908" s="99"/>
      <c r="L908" s="99"/>
      <c r="M908" s="99"/>
      <c r="N908" s="99"/>
      <c r="O908" s="99"/>
      <c r="P908" s="99"/>
      <c r="Q908" s="99"/>
      <c r="R908" s="99" t="str">
        <f ca="1">Rutas_Out_PDF!AG907</f>
        <v/>
      </c>
      <c r="S908" s="99">
        <f>Rutas_Out_PDF!AH907</f>
        <v>0</v>
      </c>
      <c r="T908" s="99">
        <f>Rutas_Out_PDF!AI907</f>
        <v>0</v>
      </c>
    </row>
    <row r="909" spans="1:20" x14ac:dyDescent="0.2">
      <c r="A909" s="64"/>
      <c r="B909" s="101"/>
      <c r="C909" s="99"/>
      <c r="D909" s="99"/>
      <c r="E909" s="99"/>
      <c r="F909" s="99"/>
      <c r="G909" s="99"/>
      <c r="H909" s="99"/>
      <c r="I909" s="99"/>
      <c r="J909" s="99"/>
      <c r="K909" s="99"/>
      <c r="L909" s="99"/>
      <c r="M909" s="99"/>
      <c r="N909" s="99"/>
      <c r="O909" s="99"/>
      <c r="P909" s="99"/>
      <c r="Q909" s="99"/>
      <c r="R909" s="99" t="str">
        <f ca="1">Rutas_Out_PDF!AG908</f>
        <v/>
      </c>
      <c r="S909" s="99">
        <f>Rutas_Out_PDF!AH908</f>
        <v>0</v>
      </c>
      <c r="T909" s="99">
        <f>Rutas_Out_PDF!AI908</f>
        <v>0</v>
      </c>
    </row>
    <row r="910" spans="1:20" x14ac:dyDescent="0.2">
      <c r="A910" s="64"/>
      <c r="B910" s="101"/>
      <c r="C910" s="99"/>
      <c r="D910" s="99"/>
      <c r="E910" s="99"/>
      <c r="F910" s="99"/>
      <c r="G910" s="99"/>
      <c r="H910" s="99"/>
      <c r="I910" s="99"/>
      <c r="J910" s="99"/>
      <c r="K910" s="99"/>
      <c r="L910" s="99"/>
      <c r="M910" s="99"/>
      <c r="N910" s="99"/>
      <c r="O910" s="99"/>
      <c r="P910" s="99"/>
      <c r="Q910" s="99"/>
      <c r="R910" s="99" t="str">
        <f ca="1">Rutas_Out_PDF!AG909</f>
        <v/>
      </c>
      <c r="S910" s="99">
        <f>Rutas_Out_PDF!AH909</f>
        <v>0</v>
      </c>
      <c r="T910" s="99">
        <f>Rutas_Out_PDF!AI909</f>
        <v>0</v>
      </c>
    </row>
    <row r="911" spans="1:20" x14ac:dyDescent="0.2">
      <c r="A911" s="64"/>
      <c r="B911" s="101"/>
      <c r="C911" s="99"/>
      <c r="D911" s="99"/>
      <c r="E911" s="99"/>
      <c r="F911" s="99"/>
      <c r="G911" s="99"/>
      <c r="H911" s="99"/>
      <c r="I911" s="99"/>
      <c r="J911" s="99"/>
      <c r="K911" s="99"/>
      <c r="L911" s="99"/>
      <c r="M911" s="99"/>
      <c r="N911" s="99"/>
      <c r="O911" s="99"/>
      <c r="P911" s="99"/>
      <c r="Q911" s="99"/>
      <c r="R911" s="99" t="str">
        <f ca="1">Rutas_Out_PDF!AG910</f>
        <v/>
      </c>
      <c r="S911" s="99">
        <f>Rutas_Out_PDF!AH910</f>
        <v>0</v>
      </c>
      <c r="T911" s="99">
        <f>Rutas_Out_PDF!AI910</f>
        <v>0</v>
      </c>
    </row>
    <row r="912" spans="1:20" x14ac:dyDescent="0.2">
      <c r="A912" s="64"/>
      <c r="B912" s="101"/>
      <c r="C912" s="99"/>
      <c r="D912" s="99"/>
      <c r="E912" s="99"/>
      <c r="F912" s="99"/>
      <c r="G912" s="99"/>
      <c r="H912" s="99"/>
      <c r="I912" s="99"/>
      <c r="J912" s="99"/>
      <c r="K912" s="99"/>
      <c r="L912" s="99"/>
      <c r="M912" s="99"/>
      <c r="N912" s="99"/>
      <c r="O912" s="99"/>
      <c r="P912" s="99"/>
      <c r="Q912" s="99"/>
      <c r="R912" s="99" t="str">
        <f ca="1">Rutas_Out_PDF!AG911</f>
        <v/>
      </c>
      <c r="S912" s="99">
        <f>Rutas_Out_PDF!AH911</f>
        <v>0</v>
      </c>
      <c r="T912" s="99">
        <f>Rutas_Out_PDF!AI911</f>
        <v>0</v>
      </c>
    </row>
    <row r="913" spans="1:20" x14ac:dyDescent="0.2">
      <c r="A913" s="64"/>
      <c r="B913" s="101"/>
      <c r="C913" s="99"/>
      <c r="D913" s="99"/>
      <c r="E913" s="99"/>
      <c r="F913" s="99"/>
      <c r="G913" s="99"/>
      <c r="H913" s="99"/>
      <c r="I913" s="99"/>
      <c r="J913" s="99"/>
      <c r="K913" s="99"/>
      <c r="L913" s="99"/>
      <c r="M913" s="99"/>
      <c r="N913" s="99"/>
      <c r="O913" s="99"/>
      <c r="P913" s="99"/>
      <c r="Q913" s="99"/>
      <c r="R913" s="99" t="str">
        <f ca="1">Rutas_Out_PDF!AG912</f>
        <v/>
      </c>
      <c r="S913" s="99">
        <f>Rutas_Out_PDF!AH912</f>
        <v>0</v>
      </c>
      <c r="T913" s="99">
        <f>Rutas_Out_PDF!AI912</f>
        <v>0</v>
      </c>
    </row>
    <row r="914" spans="1:20" x14ac:dyDescent="0.2">
      <c r="A914" s="64"/>
      <c r="B914" s="101"/>
      <c r="C914" s="99"/>
      <c r="D914" s="99"/>
      <c r="E914" s="99"/>
      <c r="F914" s="99"/>
      <c r="G914" s="99"/>
      <c r="H914" s="99"/>
      <c r="I914" s="99"/>
      <c r="J914" s="99"/>
      <c r="K914" s="99"/>
      <c r="L914" s="99"/>
      <c r="M914" s="99"/>
      <c r="N914" s="99"/>
      <c r="O914" s="99"/>
      <c r="P914" s="99"/>
      <c r="Q914" s="99"/>
      <c r="R914" s="99" t="str">
        <f ca="1">Rutas_Out_PDF!AG913</f>
        <v/>
      </c>
      <c r="S914" s="99">
        <f>Rutas_Out_PDF!AH913</f>
        <v>0</v>
      </c>
      <c r="T914" s="99">
        <f>Rutas_Out_PDF!AI913</f>
        <v>0</v>
      </c>
    </row>
    <row r="915" spans="1:20" x14ac:dyDescent="0.2">
      <c r="A915" s="64"/>
      <c r="B915" s="101"/>
      <c r="C915" s="99"/>
      <c r="D915" s="99"/>
      <c r="E915" s="99"/>
      <c r="F915" s="99"/>
      <c r="G915" s="99"/>
      <c r="H915" s="99"/>
      <c r="I915" s="99"/>
      <c r="J915" s="99"/>
      <c r="K915" s="99"/>
      <c r="L915" s="99"/>
      <c r="M915" s="99"/>
      <c r="N915" s="99"/>
      <c r="O915" s="99"/>
      <c r="P915" s="99"/>
      <c r="Q915" s="99"/>
      <c r="R915" s="99" t="str">
        <f ca="1">Rutas_Out_PDF!AG914</f>
        <v/>
      </c>
      <c r="S915" s="99">
        <f>Rutas_Out_PDF!AH914</f>
        <v>0</v>
      </c>
      <c r="T915" s="99">
        <f>Rutas_Out_PDF!AI914</f>
        <v>0</v>
      </c>
    </row>
    <row r="916" spans="1:20" x14ac:dyDescent="0.2">
      <c r="A916" s="64"/>
      <c r="B916" s="101"/>
      <c r="C916" s="99"/>
      <c r="D916" s="99"/>
      <c r="E916" s="99"/>
      <c r="F916" s="99"/>
      <c r="G916" s="99"/>
      <c r="H916" s="99"/>
      <c r="I916" s="99"/>
      <c r="J916" s="99"/>
      <c r="K916" s="99"/>
      <c r="L916" s="99"/>
      <c r="M916" s="99"/>
      <c r="N916" s="99"/>
      <c r="O916" s="99"/>
      <c r="P916" s="99"/>
      <c r="Q916" s="99"/>
      <c r="R916" s="99" t="str">
        <f ca="1">Rutas_Out_PDF!AG915</f>
        <v/>
      </c>
      <c r="S916" s="99">
        <f>Rutas_Out_PDF!AH915</f>
        <v>0</v>
      </c>
      <c r="T916" s="99">
        <f>Rutas_Out_PDF!AI915</f>
        <v>0</v>
      </c>
    </row>
    <row r="917" spans="1:20" x14ac:dyDescent="0.2">
      <c r="A917" s="64"/>
      <c r="B917" s="101"/>
      <c r="C917" s="99"/>
      <c r="D917" s="99"/>
      <c r="E917" s="99"/>
      <c r="F917" s="99"/>
      <c r="G917" s="99"/>
      <c r="H917" s="99"/>
      <c r="I917" s="99"/>
      <c r="J917" s="99"/>
      <c r="K917" s="99"/>
      <c r="L917" s="99"/>
      <c r="M917" s="99"/>
      <c r="N917" s="99"/>
      <c r="O917" s="99"/>
      <c r="P917" s="99"/>
      <c r="Q917" s="99"/>
      <c r="R917" s="99" t="str">
        <f ca="1">Rutas_Out_PDF!AG916</f>
        <v/>
      </c>
      <c r="S917" s="99">
        <f>Rutas_Out_PDF!AH916</f>
        <v>0</v>
      </c>
      <c r="T917" s="99">
        <f>Rutas_Out_PDF!AI916</f>
        <v>0</v>
      </c>
    </row>
    <row r="918" spans="1:20" x14ac:dyDescent="0.2">
      <c r="A918" s="64"/>
      <c r="B918" s="101"/>
      <c r="C918" s="99"/>
      <c r="D918" s="99"/>
      <c r="E918" s="99"/>
      <c r="F918" s="99"/>
      <c r="G918" s="99"/>
      <c r="H918" s="99"/>
      <c r="I918" s="99"/>
      <c r="J918" s="99"/>
      <c r="K918" s="99"/>
      <c r="L918" s="99"/>
      <c r="M918" s="99"/>
      <c r="N918" s="99"/>
      <c r="O918" s="99"/>
      <c r="P918" s="99"/>
      <c r="Q918" s="99"/>
      <c r="R918" s="99" t="str">
        <f ca="1">Rutas_Out_PDF!AG917</f>
        <v/>
      </c>
      <c r="S918" s="99">
        <f>Rutas_Out_PDF!AH917</f>
        <v>0</v>
      </c>
      <c r="T918" s="99">
        <f>Rutas_Out_PDF!AI917</f>
        <v>0</v>
      </c>
    </row>
    <row r="919" spans="1:20" x14ac:dyDescent="0.2">
      <c r="A919" s="64"/>
      <c r="B919" s="101"/>
      <c r="C919" s="99"/>
      <c r="D919" s="99"/>
      <c r="E919" s="99"/>
      <c r="F919" s="99"/>
      <c r="G919" s="99"/>
      <c r="H919" s="99"/>
      <c r="I919" s="99"/>
      <c r="J919" s="99"/>
      <c r="K919" s="99"/>
      <c r="L919" s="99"/>
      <c r="M919" s="99"/>
      <c r="N919" s="99"/>
      <c r="O919" s="99"/>
      <c r="P919" s="99"/>
      <c r="Q919" s="99"/>
      <c r="R919" s="99" t="str">
        <f ca="1">Rutas_Out_PDF!AG918</f>
        <v/>
      </c>
      <c r="S919" s="99">
        <f>Rutas_Out_PDF!AH918</f>
        <v>0</v>
      </c>
      <c r="T919" s="99">
        <f>Rutas_Out_PDF!AI918</f>
        <v>0</v>
      </c>
    </row>
    <row r="920" spans="1:20" x14ac:dyDescent="0.2">
      <c r="A920" s="64"/>
      <c r="B920" s="101"/>
      <c r="C920" s="99"/>
      <c r="D920" s="99"/>
      <c r="E920" s="99"/>
      <c r="F920" s="99"/>
      <c r="G920" s="99"/>
      <c r="H920" s="99"/>
      <c r="I920" s="99"/>
      <c r="J920" s="99"/>
      <c r="K920" s="99"/>
      <c r="L920" s="99"/>
      <c r="M920" s="99"/>
      <c r="N920" s="99"/>
      <c r="O920" s="99"/>
      <c r="P920" s="99"/>
      <c r="Q920" s="99"/>
      <c r="R920" s="99" t="str">
        <f ca="1">Rutas_Out_PDF!AG919</f>
        <v/>
      </c>
      <c r="S920" s="99">
        <f>Rutas_Out_PDF!AH919</f>
        <v>0</v>
      </c>
      <c r="T920" s="99">
        <f>Rutas_Out_PDF!AI919</f>
        <v>0</v>
      </c>
    </row>
    <row r="921" spans="1:20" x14ac:dyDescent="0.2">
      <c r="A921" s="64"/>
      <c r="B921" s="101"/>
      <c r="C921" s="99"/>
      <c r="D921" s="99"/>
      <c r="E921" s="99"/>
      <c r="F921" s="99"/>
      <c r="G921" s="99"/>
      <c r="H921" s="99"/>
      <c r="I921" s="99"/>
      <c r="J921" s="99"/>
      <c r="K921" s="99"/>
      <c r="L921" s="99"/>
      <c r="M921" s="99"/>
      <c r="N921" s="99"/>
      <c r="O921" s="99"/>
      <c r="P921" s="99"/>
      <c r="Q921" s="99"/>
      <c r="R921" s="99" t="str">
        <f ca="1">Rutas_Out_PDF!AG920</f>
        <v/>
      </c>
      <c r="S921" s="99">
        <f>Rutas_Out_PDF!AH920</f>
        <v>0</v>
      </c>
      <c r="T921" s="99">
        <f>Rutas_Out_PDF!AI920</f>
        <v>0</v>
      </c>
    </row>
    <row r="922" spans="1:20" x14ac:dyDescent="0.2">
      <c r="A922" s="64"/>
      <c r="B922" s="101"/>
      <c r="C922" s="99"/>
      <c r="D922" s="99"/>
      <c r="E922" s="99"/>
      <c r="F922" s="99"/>
      <c r="G922" s="99"/>
      <c r="H922" s="99"/>
      <c r="I922" s="99"/>
      <c r="J922" s="99"/>
      <c r="K922" s="99"/>
      <c r="L922" s="99"/>
      <c r="M922" s="99"/>
      <c r="N922" s="99"/>
      <c r="O922" s="99"/>
      <c r="P922" s="99"/>
      <c r="Q922" s="99"/>
      <c r="R922" s="99" t="str">
        <f ca="1">Rutas_Out_PDF!AG921</f>
        <v/>
      </c>
      <c r="S922" s="99">
        <f>Rutas_Out_PDF!AH921</f>
        <v>0</v>
      </c>
      <c r="T922" s="99">
        <f>Rutas_Out_PDF!AI921</f>
        <v>0</v>
      </c>
    </row>
    <row r="923" spans="1:20" x14ac:dyDescent="0.2">
      <c r="A923" s="64"/>
      <c r="B923" s="101"/>
      <c r="C923" s="99"/>
      <c r="D923" s="99"/>
      <c r="E923" s="99"/>
      <c r="F923" s="99"/>
      <c r="G923" s="99"/>
      <c r="H923" s="99"/>
      <c r="I923" s="99"/>
      <c r="J923" s="99"/>
      <c r="K923" s="99"/>
      <c r="L923" s="99"/>
      <c r="M923" s="99"/>
      <c r="N923" s="99"/>
      <c r="O923" s="99"/>
      <c r="P923" s="99"/>
      <c r="Q923" s="99"/>
      <c r="R923" s="99" t="str">
        <f ca="1">Rutas_Out_PDF!AG922</f>
        <v/>
      </c>
      <c r="S923" s="99">
        <f>Rutas_Out_PDF!AH922</f>
        <v>0</v>
      </c>
      <c r="T923" s="99">
        <f>Rutas_Out_PDF!AI922</f>
        <v>0</v>
      </c>
    </row>
    <row r="924" spans="1:20" x14ac:dyDescent="0.2">
      <c r="A924" s="64"/>
      <c r="B924" s="101"/>
      <c r="C924" s="99"/>
      <c r="D924" s="99"/>
      <c r="E924" s="99"/>
      <c r="F924" s="99"/>
      <c r="G924" s="99"/>
      <c r="H924" s="99"/>
      <c r="I924" s="99"/>
      <c r="J924" s="99"/>
      <c r="K924" s="99"/>
      <c r="L924" s="99"/>
      <c r="M924" s="99"/>
      <c r="N924" s="99"/>
      <c r="O924" s="99"/>
      <c r="P924" s="99"/>
      <c r="Q924" s="99"/>
      <c r="R924" s="99" t="str">
        <f ca="1">Rutas_Out_PDF!AG923</f>
        <v/>
      </c>
      <c r="S924" s="99">
        <f>Rutas_Out_PDF!AH923</f>
        <v>0</v>
      </c>
      <c r="T924" s="99">
        <f>Rutas_Out_PDF!AI923</f>
        <v>0</v>
      </c>
    </row>
    <row r="925" spans="1:20" x14ac:dyDescent="0.2">
      <c r="A925" s="64"/>
      <c r="B925" s="101"/>
      <c r="C925" s="99"/>
      <c r="D925" s="99"/>
      <c r="E925" s="99"/>
      <c r="F925" s="99"/>
      <c r="G925" s="99"/>
      <c r="H925" s="99"/>
      <c r="I925" s="99"/>
      <c r="J925" s="99"/>
      <c r="K925" s="99"/>
      <c r="L925" s="99"/>
      <c r="M925" s="99"/>
      <c r="N925" s="99"/>
      <c r="O925" s="99"/>
      <c r="P925" s="99"/>
      <c r="Q925" s="99"/>
      <c r="R925" s="99" t="str">
        <f ca="1">Rutas_Out_PDF!AG924</f>
        <v/>
      </c>
      <c r="S925" s="99">
        <f>Rutas_Out_PDF!AH924</f>
        <v>0</v>
      </c>
      <c r="T925" s="99">
        <f>Rutas_Out_PDF!AI924</f>
        <v>0</v>
      </c>
    </row>
    <row r="926" spans="1:20" x14ac:dyDescent="0.2">
      <c r="A926" s="64"/>
      <c r="B926" s="101"/>
      <c r="C926" s="99"/>
      <c r="D926" s="99"/>
      <c r="E926" s="99"/>
      <c r="F926" s="99"/>
      <c r="G926" s="99"/>
      <c r="H926" s="99"/>
      <c r="I926" s="99"/>
      <c r="J926" s="99"/>
      <c r="K926" s="99"/>
      <c r="L926" s="99"/>
      <c r="M926" s="99"/>
      <c r="N926" s="99"/>
      <c r="O926" s="99"/>
      <c r="P926" s="99"/>
      <c r="Q926" s="99"/>
      <c r="R926" s="99" t="str">
        <f ca="1">Rutas_Out_PDF!AG925</f>
        <v/>
      </c>
      <c r="S926" s="99">
        <f>Rutas_Out_PDF!AH925</f>
        <v>0</v>
      </c>
      <c r="T926" s="99">
        <f>Rutas_Out_PDF!AI925</f>
        <v>0</v>
      </c>
    </row>
    <row r="927" spans="1:20" x14ac:dyDescent="0.2">
      <c r="A927" s="64"/>
      <c r="B927" s="101"/>
      <c r="C927" s="99"/>
      <c r="D927" s="99"/>
      <c r="E927" s="99"/>
      <c r="F927" s="99"/>
      <c r="G927" s="99"/>
      <c r="H927" s="99"/>
      <c r="I927" s="99"/>
      <c r="J927" s="99"/>
      <c r="K927" s="99"/>
      <c r="L927" s="99"/>
      <c r="M927" s="99"/>
      <c r="N927" s="99"/>
      <c r="O927" s="99"/>
      <c r="P927" s="99"/>
      <c r="Q927" s="99"/>
      <c r="R927" s="99" t="str">
        <f ca="1">Rutas_Out_PDF!AG926</f>
        <v/>
      </c>
      <c r="S927" s="99">
        <f>Rutas_Out_PDF!AH926</f>
        <v>0</v>
      </c>
      <c r="T927" s="99">
        <f>Rutas_Out_PDF!AI926</f>
        <v>0</v>
      </c>
    </row>
    <row r="928" spans="1:20" x14ac:dyDescent="0.2">
      <c r="A928" s="64"/>
      <c r="B928" s="101"/>
      <c r="C928" s="99"/>
      <c r="D928" s="99"/>
      <c r="E928" s="99"/>
      <c r="F928" s="99"/>
      <c r="G928" s="99"/>
      <c r="H928" s="99"/>
      <c r="I928" s="99"/>
      <c r="J928" s="99"/>
      <c r="K928" s="99"/>
      <c r="L928" s="99"/>
      <c r="M928" s="99"/>
      <c r="N928" s="99"/>
      <c r="O928" s="99"/>
      <c r="P928" s="99"/>
      <c r="Q928" s="99"/>
      <c r="R928" s="99" t="str">
        <f ca="1">Rutas_Out_PDF!AG927</f>
        <v/>
      </c>
      <c r="S928" s="99">
        <f>Rutas_Out_PDF!AH927</f>
        <v>0</v>
      </c>
      <c r="T928" s="99">
        <f>Rutas_Out_PDF!AI927</f>
        <v>0</v>
      </c>
    </row>
    <row r="929" spans="1:20" x14ac:dyDescent="0.2">
      <c r="A929" s="64"/>
      <c r="B929" s="101"/>
      <c r="C929" s="99"/>
      <c r="D929" s="99"/>
      <c r="E929" s="99"/>
      <c r="F929" s="99"/>
      <c r="G929" s="99"/>
      <c r="H929" s="99"/>
      <c r="I929" s="99"/>
      <c r="J929" s="99"/>
      <c r="K929" s="99"/>
      <c r="L929" s="99"/>
      <c r="M929" s="99"/>
      <c r="N929" s="99"/>
      <c r="O929" s="99"/>
      <c r="P929" s="99"/>
      <c r="Q929" s="99"/>
      <c r="R929" s="99" t="str">
        <f ca="1">Rutas_Out_PDF!AG928</f>
        <v/>
      </c>
      <c r="S929" s="99">
        <f>Rutas_Out_PDF!AH928</f>
        <v>0</v>
      </c>
      <c r="T929" s="99">
        <f>Rutas_Out_PDF!AI928</f>
        <v>0</v>
      </c>
    </row>
    <row r="930" spans="1:20" x14ac:dyDescent="0.2">
      <c r="A930" s="64"/>
      <c r="B930" s="101"/>
      <c r="C930" s="99"/>
      <c r="D930" s="99"/>
      <c r="E930" s="99"/>
      <c r="F930" s="99"/>
      <c r="G930" s="99"/>
      <c r="H930" s="99"/>
      <c r="I930" s="99"/>
      <c r="J930" s="99"/>
      <c r="K930" s="99"/>
      <c r="L930" s="99"/>
      <c r="M930" s="99"/>
      <c r="N930" s="99"/>
      <c r="O930" s="99"/>
      <c r="P930" s="99"/>
      <c r="Q930" s="99"/>
      <c r="R930" s="99" t="str">
        <f ca="1">Rutas_Out_PDF!AG929</f>
        <v/>
      </c>
      <c r="S930" s="99">
        <f>Rutas_Out_PDF!AH929</f>
        <v>0</v>
      </c>
      <c r="T930" s="99">
        <f>Rutas_Out_PDF!AI929</f>
        <v>0</v>
      </c>
    </row>
    <row r="931" spans="1:20" x14ac:dyDescent="0.2">
      <c r="A931" s="64"/>
      <c r="B931" s="101"/>
      <c r="C931" s="99"/>
      <c r="D931" s="99"/>
      <c r="E931" s="99"/>
      <c r="F931" s="99"/>
      <c r="G931" s="99"/>
      <c r="H931" s="99"/>
      <c r="I931" s="99"/>
      <c r="J931" s="99"/>
      <c r="K931" s="99"/>
      <c r="L931" s="99"/>
      <c r="M931" s="99"/>
      <c r="N931" s="99"/>
      <c r="O931" s="99"/>
      <c r="P931" s="99"/>
      <c r="Q931" s="99"/>
      <c r="R931" s="99" t="str">
        <f ca="1">Rutas_Out_PDF!AG930</f>
        <v/>
      </c>
      <c r="S931" s="99">
        <f>Rutas_Out_PDF!AH930</f>
        <v>0</v>
      </c>
      <c r="T931" s="99">
        <f>Rutas_Out_PDF!AI930</f>
        <v>0</v>
      </c>
    </row>
    <row r="932" spans="1:20" x14ac:dyDescent="0.2">
      <c r="A932" s="64"/>
      <c r="B932" s="101"/>
      <c r="C932" s="99"/>
      <c r="D932" s="99"/>
      <c r="E932" s="99"/>
      <c r="F932" s="99"/>
      <c r="G932" s="99"/>
      <c r="H932" s="99"/>
      <c r="I932" s="99"/>
      <c r="J932" s="99"/>
      <c r="K932" s="99"/>
      <c r="L932" s="99"/>
      <c r="M932" s="99"/>
      <c r="N932" s="99"/>
      <c r="O932" s="99"/>
      <c r="P932" s="99"/>
      <c r="Q932" s="99"/>
      <c r="R932" s="99" t="str">
        <f ca="1">Rutas_Out_PDF!AG931</f>
        <v/>
      </c>
      <c r="S932" s="99">
        <f>Rutas_Out_PDF!AH931</f>
        <v>0</v>
      </c>
      <c r="T932" s="99">
        <f>Rutas_Out_PDF!AI931</f>
        <v>0</v>
      </c>
    </row>
    <row r="933" spans="1:20" x14ac:dyDescent="0.2">
      <c r="A933" s="64"/>
      <c r="B933" s="101"/>
      <c r="C933" s="99"/>
      <c r="D933" s="99"/>
      <c r="E933" s="99"/>
      <c r="F933" s="99"/>
      <c r="G933" s="99"/>
      <c r="H933" s="99"/>
      <c r="I933" s="99"/>
      <c r="J933" s="99"/>
      <c r="K933" s="99"/>
      <c r="L933" s="99"/>
      <c r="M933" s="99"/>
      <c r="N933" s="99"/>
      <c r="O933" s="99"/>
      <c r="P933" s="99"/>
      <c r="Q933" s="99"/>
      <c r="R933" s="99" t="str">
        <f ca="1">Rutas_Out_PDF!AG932</f>
        <v/>
      </c>
      <c r="S933" s="99">
        <f>Rutas_Out_PDF!AH932</f>
        <v>0</v>
      </c>
      <c r="T933" s="99">
        <f>Rutas_Out_PDF!AI932</f>
        <v>0</v>
      </c>
    </row>
    <row r="934" spans="1:20" x14ac:dyDescent="0.2">
      <c r="A934" s="64"/>
      <c r="B934" s="101"/>
      <c r="C934" s="99"/>
      <c r="D934" s="99"/>
      <c r="E934" s="99"/>
      <c r="F934" s="99"/>
      <c r="G934" s="99"/>
      <c r="H934" s="99"/>
      <c r="I934" s="99"/>
      <c r="J934" s="99"/>
      <c r="K934" s="99"/>
      <c r="L934" s="99"/>
      <c r="M934" s="99"/>
      <c r="N934" s="99"/>
      <c r="O934" s="99"/>
      <c r="P934" s="99"/>
      <c r="Q934" s="99"/>
      <c r="R934" s="99" t="str">
        <f ca="1">Rutas_Out_PDF!AG933</f>
        <v/>
      </c>
      <c r="S934" s="99">
        <f>Rutas_Out_PDF!AH933</f>
        <v>0</v>
      </c>
      <c r="T934" s="99">
        <f>Rutas_Out_PDF!AI933</f>
        <v>0</v>
      </c>
    </row>
    <row r="935" spans="1:20" x14ac:dyDescent="0.2">
      <c r="A935" s="64"/>
      <c r="B935" s="101"/>
      <c r="C935" s="99"/>
      <c r="D935" s="99"/>
      <c r="E935" s="99"/>
      <c r="F935" s="99"/>
      <c r="G935" s="99"/>
      <c r="H935" s="99"/>
      <c r="I935" s="99"/>
      <c r="J935" s="99"/>
      <c r="K935" s="99"/>
      <c r="L935" s="99"/>
      <c r="M935" s="99"/>
      <c r="N935" s="99"/>
      <c r="O935" s="99"/>
      <c r="P935" s="99"/>
      <c r="Q935" s="99"/>
      <c r="R935" s="99" t="str">
        <f ca="1">Rutas_Out_PDF!AG934</f>
        <v/>
      </c>
      <c r="S935" s="99">
        <f>Rutas_Out_PDF!AH934</f>
        <v>0</v>
      </c>
      <c r="T935" s="99">
        <f>Rutas_Out_PDF!AI934</f>
        <v>0</v>
      </c>
    </row>
    <row r="936" spans="1:20" x14ac:dyDescent="0.2">
      <c r="A936" s="64"/>
      <c r="B936" s="101"/>
      <c r="C936" s="99"/>
      <c r="D936" s="99"/>
      <c r="E936" s="99"/>
      <c r="F936" s="99"/>
      <c r="G936" s="99"/>
      <c r="H936" s="99"/>
      <c r="I936" s="99"/>
      <c r="J936" s="99"/>
      <c r="K936" s="99"/>
      <c r="L936" s="99"/>
      <c r="M936" s="99"/>
      <c r="N936" s="99"/>
      <c r="O936" s="99"/>
      <c r="P936" s="99"/>
      <c r="Q936" s="99"/>
      <c r="R936" s="99" t="str">
        <f ca="1">Rutas_Out_PDF!AG935</f>
        <v/>
      </c>
      <c r="S936" s="99">
        <f>Rutas_Out_PDF!AH935</f>
        <v>0</v>
      </c>
      <c r="T936" s="99">
        <f>Rutas_Out_PDF!AI935</f>
        <v>0</v>
      </c>
    </row>
    <row r="937" spans="1:20" x14ac:dyDescent="0.2">
      <c r="A937" s="64"/>
      <c r="B937" s="101"/>
      <c r="C937" s="99"/>
      <c r="D937" s="99"/>
      <c r="E937" s="99"/>
      <c r="F937" s="99"/>
      <c r="G937" s="99"/>
      <c r="H937" s="99"/>
      <c r="I937" s="99"/>
      <c r="J937" s="99"/>
      <c r="K937" s="99"/>
      <c r="L937" s="99"/>
      <c r="M937" s="99"/>
      <c r="N937" s="99"/>
      <c r="O937" s="99"/>
      <c r="P937" s="99"/>
      <c r="Q937" s="99"/>
      <c r="R937" s="99" t="str">
        <f ca="1">Rutas_Out_PDF!AG936</f>
        <v/>
      </c>
      <c r="S937" s="99">
        <f>Rutas_Out_PDF!AH936</f>
        <v>0</v>
      </c>
      <c r="T937" s="99">
        <f>Rutas_Out_PDF!AI936</f>
        <v>0</v>
      </c>
    </row>
    <row r="938" spans="1:20" x14ac:dyDescent="0.2">
      <c r="A938" s="64"/>
      <c r="B938" s="101"/>
      <c r="C938" s="99"/>
      <c r="D938" s="99"/>
      <c r="E938" s="99"/>
      <c r="F938" s="99"/>
      <c r="G938" s="99"/>
      <c r="H938" s="99"/>
      <c r="I938" s="99"/>
      <c r="J938" s="99"/>
      <c r="K938" s="99"/>
      <c r="L938" s="99"/>
      <c r="M938" s="99"/>
      <c r="N938" s="99"/>
      <c r="O938" s="99"/>
      <c r="P938" s="99"/>
      <c r="Q938" s="99"/>
      <c r="R938" s="99" t="str">
        <f ca="1">Rutas_Out_PDF!AG937</f>
        <v/>
      </c>
      <c r="S938" s="99">
        <f>Rutas_Out_PDF!AH937</f>
        <v>0</v>
      </c>
      <c r="T938" s="99">
        <f>Rutas_Out_PDF!AI937</f>
        <v>0</v>
      </c>
    </row>
    <row r="939" spans="1:20" x14ac:dyDescent="0.2">
      <c r="A939" s="64"/>
      <c r="B939" s="101"/>
      <c r="C939" s="99"/>
      <c r="D939" s="99"/>
      <c r="E939" s="99"/>
      <c r="F939" s="99"/>
      <c r="G939" s="99"/>
      <c r="H939" s="99"/>
      <c r="I939" s="99"/>
      <c r="J939" s="99"/>
      <c r="K939" s="99"/>
      <c r="L939" s="99"/>
      <c r="M939" s="99"/>
      <c r="N939" s="99"/>
      <c r="O939" s="99"/>
      <c r="P939" s="99"/>
      <c r="Q939" s="99"/>
      <c r="R939" s="99" t="str">
        <f ca="1">Rutas_Out_PDF!AG938</f>
        <v/>
      </c>
      <c r="S939" s="99">
        <f>Rutas_Out_PDF!AH938</f>
        <v>0</v>
      </c>
      <c r="T939" s="99">
        <f>Rutas_Out_PDF!AI938</f>
        <v>0</v>
      </c>
    </row>
    <row r="940" spans="1:20" x14ac:dyDescent="0.2">
      <c r="A940" s="64"/>
      <c r="B940" s="101"/>
      <c r="C940" s="99"/>
      <c r="D940" s="99"/>
      <c r="E940" s="99"/>
      <c r="F940" s="99"/>
      <c r="G940" s="99"/>
      <c r="H940" s="99"/>
      <c r="I940" s="99"/>
      <c r="J940" s="99"/>
      <c r="K940" s="99"/>
      <c r="L940" s="99"/>
      <c r="M940" s="99"/>
      <c r="N940" s="99"/>
      <c r="O940" s="99"/>
      <c r="P940" s="99"/>
      <c r="Q940" s="99"/>
      <c r="R940" s="99" t="str">
        <f ca="1">Rutas_Out_PDF!AG939</f>
        <v/>
      </c>
      <c r="S940" s="99">
        <f>Rutas_Out_PDF!AH939</f>
        <v>0</v>
      </c>
      <c r="T940" s="99">
        <f>Rutas_Out_PDF!AI939</f>
        <v>0</v>
      </c>
    </row>
    <row r="941" spans="1:20" x14ac:dyDescent="0.2">
      <c r="A941" s="64"/>
      <c r="B941" s="101"/>
      <c r="C941" s="99"/>
      <c r="D941" s="99"/>
      <c r="E941" s="99"/>
      <c r="F941" s="99"/>
      <c r="G941" s="99"/>
      <c r="H941" s="99"/>
      <c r="I941" s="99"/>
      <c r="J941" s="99"/>
      <c r="K941" s="99"/>
      <c r="L941" s="99"/>
      <c r="M941" s="99"/>
      <c r="N941" s="99"/>
      <c r="O941" s="99"/>
      <c r="P941" s="99"/>
      <c r="Q941" s="99"/>
      <c r="R941" s="99" t="str">
        <f ca="1">Rutas_Out_PDF!AG940</f>
        <v/>
      </c>
      <c r="S941" s="99">
        <f>Rutas_Out_PDF!AH940</f>
        <v>0</v>
      </c>
      <c r="T941" s="99">
        <f>Rutas_Out_PDF!AI940</f>
        <v>0</v>
      </c>
    </row>
    <row r="942" spans="1:20" x14ac:dyDescent="0.2">
      <c r="A942" s="64"/>
      <c r="B942" s="101"/>
      <c r="C942" s="99"/>
      <c r="D942" s="99"/>
      <c r="E942" s="99"/>
      <c r="F942" s="99"/>
      <c r="G942" s="99"/>
      <c r="H942" s="99"/>
      <c r="I942" s="99"/>
      <c r="J942" s="99"/>
      <c r="K942" s="99"/>
      <c r="L942" s="99"/>
      <c r="M942" s="99"/>
      <c r="N942" s="99"/>
      <c r="O942" s="99"/>
      <c r="P942" s="99"/>
      <c r="Q942" s="99"/>
      <c r="R942" s="99" t="str">
        <f ca="1">Rutas_Out_PDF!AG941</f>
        <v/>
      </c>
      <c r="S942" s="99">
        <f>Rutas_Out_PDF!AH941</f>
        <v>0</v>
      </c>
      <c r="T942" s="99">
        <f>Rutas_Out_PDF!AI941</f>
        <v>0</v>
      </c>
    </row>
    <row r="943" spans="1:20" x14ac:dyDescent="0.2">
      <c r="A943" s="64"/>
      <c r="B943" s="101"/>
      <c r="C943" s="99"/>
      <c r="D943" s="99"/>
      <c r="E943" s="99"/>
      <c r="F943" s="99"/>
      <c r="G943" s="99"/>
      <c r="H943" s="99"/>
      <c r="I943" s="99"/>
      <c r="J943" s="99"/>
      <c r="K943" s="99"/>
      <c r="L943" s="99"/>
      <c r="M943" s="99"/>
      <c r="N943" s="99"/>
      <c r="O943" s="99"/>
      <c r="P943" s="99"/>
      <c r="Q943" s="99"/>
      <c r="R943" s="99" t="str">
        <f ca="1">Rutas_Out_PDF!AG942</f>
        <v/>
      </c>
      <c r="S943" s="99">
        <f>Rutas_Out_PDF!AH942</f>
        <v>0</v>
      </c>
      <c r="T943" s="99">
        <f>Rutas_Out_PDF!AI942</f>
        <v>0</v>
      </c>
    </row>
    <row r="944" spans="1:20" x14ac:dyDescent="0.2">
      <c r="A944" s="64"/>
      <c r="B944" s="101"/>
      <c r="C944" s="99"/>
      <c r="D944" s="99"/>
      <c r="E944" s="99"/>
      <c r="F944" s="99"/>
      <c r="G944" s="99"/>
      <c r="H944" s="99"/>
      <c r="I944" s="99"/>
      <c r="J944" s="99"/>
      <c r="K944" s="99"/>
      <c r="L944" s="99"/>
      <c r="M944" s="99"/>
      <c r="N944" s="99"/>
      <c r="O944" s="99"/>
      <c r="P944" s="99"/>
      <c r="Q944" s="99"/>
      <c r="R944" s="99" t="str">
        <f ca="1">Rutas_Out_PDF!AG943</f>
        <v/>
      </c>
      <c r="S944" s="99">
        <f>Rutas_Out_PDF!AH943</f>
        <v>0</v>
      </c>
      <c r="T944" s="99">
        <f>Rutas_Out_PDF!AI943</f>
        <v>0</v>
      </c>
    </row>
    <row r="945" spans="1:20" x14ac:dyDescent="0.2">
      <c r="A945" s="64"/>
      <c r="B945" s="101"/>
      <c r="C945" s="99"/>
      <c r="D945" s="99"/>
      <c r="E945" s="99"/>
      <c r="F945" s="99"/>
      <c r="G945" s="99"/>
      <c r="H945" s="99"/>
      <c r="I945" s="99"/>
      <c r="J945" s="99"/>
      <c r="K945" s="99"/>
      <c r="L945" s="99"/>
      <c r="M945" s="99"/>
      <c r="N945" s="99"/>
      <c r="O945" s="99"/>
      <c r="P945" s="99"/>
      <c r="Q945" s="99"/>
      <c r="R945" s="99" t="str">
        <f ca="1">Rutas_Out_PDF!AG944</f>
        <v/>
      </c>
      <c r="S945" s="99">
        <f>Rutas_Out_PDF!AH944</f>
        <v>0</v>
      </c>
      <c r="T945" s="99">
        <f>Rutas_Out_PDF!AI944</f>
        <v>0</v>
      </c>
    </row>
    <row r="946" spans="1:20" x14ac:dyDescent="0.2">
      <c r="A946" s="64"/>
      <c r="B946" s="101"/>
      <c r="C946" s="99"/>
      <c r="D946" s="99"/>
      <c r="E946" s="99"/>
      <c r="F946" s="99"/>
      <c r="G946" s="99"/>
      <c r="H946" s="99"/>
      <c r="I946" s="99"/>
      <c r="J946" s="99"/>
      <c r="K946" s="99"/>
      <c r="L946" s="99"/>
      <c r="M946" s="99"/>
      <c r="N946" s="99"/>
      <c r="O946" s="99"/>
      <c r="P946" s="99"/>
      <c r="Q946" s="99"/>
      <c r="R946" s="99" t="str">
        <f ca="1">Rutas_Out_PDF!AG945</f>
        <v/>
      </c>
      <c r="S946" s="99">
        <f>Rutas_Out_PDF!AH945</f>
        <v>0</v>
      </c>
      <c r="T946" s="99">
        <f>Rutas_Out_PDF!AI945</f>
        <v>0</v>
      </c>
    </row>
    <row r="947" spans="1:20" x14ac:dyDescent="0.2">
      <c r="A947" s="64"/>
      <c r="B947" s="101"/>
      <c r="C947" s="99"/>
      <c r="D947" s="99"/>
      <c r="E947" s="99"/>
      <c r="F947" s="99"/>
      <c r="G947" s="99"/>
      <c r="H947" s="99"/>
      <c r="I947" s="99"/>
      <c r="J947" s="99"/>
      <c r="K947" s="99"/>
      <c r="L947" s="99"/>
      <c r="M947" s="99"/>
      <c r="N947" s="99"/>
      <c r="O947" s="99"/>
      <c r="P947" s="99"/>
      <c r="Q947" s="99"/>
      <c r="R947" s="99" t="str">
        <f ca="1">Rutas_Out_PDF!AG946</f>
        <v/>
      </c>
      <c r="S947" s="99">
        <f>Rutas_Out_PDF!AH946</f>
        <v>0</v>
      </c>
      <c r="T947" s="99">
        <f>Rutas_Out_PDF!AI946</f>
        <v>0</v>
      </c>
    </row>
    <row r="948" spans="1:20" x14ac:dyDescent="0.2">
      <c r="A948" s="64"/>
      <c r="B948" s="101"/>
      <c r="C948" s="99"/>
      <c r="D948" s="99"/>
      <c r="E948" s="99"/>
      <c r="F948" s="99"/>
      <c r="G948" s="99"/>
      <c r="H948" s="99"/>
      <c r="I948" s="99"/>
      <c r="J948" s="99"/>
      <c r="K948" s="99"/>
      <c r="L948" s="99"/>
      <c r="M948" s="99"/>
      <c r="N948" s="99"/>
      <c r="O948" s="99"/>
      <c r="P948" s="99"/>
      <c r="Q948" s="99"/>
      <c r="R948" s="99" t="str">
        <f ca="1">Rutas_Out_PDF!AG947</f>
        <v/>
      </c>
      <c r="S948" s="99">
        <f>Rutas_Out_PDF!AH947</f>
        <v>0</v>
      </c>
      <c r="T948" s="99">
        <f>Rutas_Out_PDF!AI947</f>
        <v>0</v>
      </c>
    </row>
    <row r="949" spans="1:20" x14ac:dyDescent="0.2">
      <c r="A949" s="64"/>
      <c r="B949" s="101"/>
      <c r="C949" s="99"/>
      <c r="D949" s="99"/>
      <c r="E949" s="99"/>
      <c r="F949" s="99"/>
      <c r="G949" s="99"/>
      <c r="H949" s="99"/>
      <c r="I949" s="99"/>
      <c r="J949" s="99"/>
      <c r="K949" s="99"/>
      <c r="L949" s="99"/>
      <c r="M949" s="99"/>
      <c r="N949" s="99"/>
      <c r="O949" s="99"/>
      <c r="P949" s="99"/>
      <c r="Q949" s="99"/>
      <c r="R949" s="99" t="str">
        <f ca="1">Rutas_Out_PDF!AG948</f>
        <v/>
      </c>
      <c r="S949" s="99">
        <f>Rutas_Out_PDF!AH948</f>
        <v>0</v>
      </c>
      <c r="T949" s="99">
        <f>Rutas_Out_PDF!AI948</f>
        <v>0</v>
      </c>
    </row>
    <row r="950" spans="1:20" x14ac:dyDescent="0.2">
      <c r="A950" s="64"/>
      <c r="B950" s="101"/>
      <c r="C950" s="99"/>
      <c r="D950" s="99"/>
      <c r="E950" s="99"/>
      <c r="F950" s="99"/>
      <c r="G950" s="99"/>
      <c r="H950" s="99"/>
      <c r="I950" s="99"/>
      <c r="J950" s="99"/>
      <c r="K950" s="99"/>
      <c r="L950" s="99"/>
      <c r="M950" s="99"/>
      <c r="N950" s="99"/>
      <c r="O950" s="99"/>
      <c r="P950" s="99"/>
      <c r="Q950" s="99"/>
      <c r="R950" s="99" t="str">
        <f ca="1">Rutas_Out_PDF!AG949</f>
        <v/>
      </c>
      <c r="S950" s="99">
        <f>Rutas_Out_PDF!AH949</f>
        <v>0</v>
      </c>
      <c r="T950" s="99">
        <f>Rutas_Out_PDF!AI949</f>
        <v>0</v>
      </c>
    </row>
    <row r="951" spans="1:20" x14ac:dyDescent="0.2">
      <c r="A951" s="64"/>
      <c r="B951" s="101"/>
      <c r="C951" s="99"/>
      <c r="D951" s="99"/>
      <c r="E951" s="99"/>
      <c r="F951" s="99"/>
      <c r="G951" s="99"/>
      <c r="H951" s="99"/>
      <c r="I951" s="99"/>
      <c r="J951" s="99"/>
      <c r="K951" s="99"/>
      <c r="L951" s="99"/>
      <c r="M951" s="99"/>
      <c r="N951" s="99"/>
      <c r="O951" s="99"/>
      <c r="P951" s="99"/>
      <c r="Q951" s="99"/>
      <c r="R951" s="99" t="str">
        <f ca="1">Rutas_Out_PDF!AG950</f>
        <v/>
      </c>
      <c r="S951" s="99">
        <f>Rutas_Out_PDF!AH950</f>
        <v>0</v>
      </c>
      <c r="T951" s="99">
        <f>Rutas_Out_PDF!AI950</f>
        <v>0</v>
      </c>
    </row>
    <row r="952" spans="1:20" x14ac:dyDescent="0.2">
      <c r="A952" s="64"/>
      <c r="B952" s="101"/>
      <c r="C952" s="99"/>
      <c r="D952" s="99"/>
      <c r="E952" s="99"/>
      <c r="F952" s="99"/>
      <c r="G952" s="99"/>
      <c r="H952" s="99"/>
      <c r="I952" s="99"/>
      <c r="J952" s="99"/>
      <c r="K952" s="99"/>
      <c r="L952" s="99"/>
      <c r="M952" s="99"/>
      <c r="N952" s="99"/>
      <c r="O952" s="99"/>
      <c r="P952" s="99"/>
      <c r="Q952" s="99"/>
      <c r="R952" s="99" t="str">
        <f ca="1">Rutas_Out_PDF!AG951</f>
        <v/>
      </c>
      <c r="S952" s="99">
        <f>Rutas_Out_PDF!AH951</f>
        <v>0</v>
      </c>
      <c r="T952" s="99">
        <f>Rutas_Out_PDF!AI951</f>
        <v>0</v>
      </c>
    </row>
    <row r="953" spans="1:20" x14ac:dyDescent="0.2">
      <c r="A953" s="64"/>
      <c r="B953" s="101"/>
      <c r="C953" s="99"/>
      <c r="D953" s="99"/>
      <c r="E953" s="99"/>
      <c r="F953" s="99"/>
      <c r="G953" s="99"/>
      <c r="H953" s="99"/>
      <c r="I953" s="99"/>
      <c r="J953" s="99"/>
      <c r="K953" s="99"/>
      <c r="L953" s="99"/>
      <c r="M953" s="99"/>
      <c r="N953" s="99"/>
      <c r="O953" s="99"/>
      <c r="P953" s="99"/>
      <c r="Q953" s="99"/>
      <c r="R953" s="99" t="str">
        <f ca="1">Rutas_Out_PDF!AG952</f>
        <v/>
      </c>
      <c r="S953" s="99">
        <f>Rutas_Out_PDF!AH952</f>
        <v>0</v>
      </c>
      <c r="T953" s="99">
        <f>Rutas_Out_PDF!AI952</f>
        <v>0</v>
      </c>
    </row>
    <row r="954" spans="1:20" x14ac:dyDescent="0.2">
      <c r="A954" s="64"/>
      <c r="B954" s="101"/>
      <c r="C954" s="99"/>
      <c r="D954" s="99"/>
      <c r="E954" s="99"/>
      <c r="F954" s="99"/>
      <c r="G954" s="99"/>
      <c r="H954" s="99"/>
      <c r="I954" s="99"/>
      <c r="J954" s="99"/>
      <c r="K954" s="99"/>
      <c r="L954" s="99"/>
      <c r="M954" s="99"/>
      <c r="N954" s="99"/>
      <c r="O954" s="99"/>
      <c r="P954" s="99"/>
      <c r="Q954" s="99"/>
      <c r="R954" s="99" t="str">
        <f ca="1">Rutas_Out_PDF!AG953</f>
        <v/>
      </c>
      <c r="S954" s="99">
        <f>Rutas_Out_PDF!AH953</f>
        <v>0</v>
      </c>
      <c r="T954" s="99">
        <f>Rutas_Out_PDF!AI953</f>
        <v>0</v>
      </c>
    </row>
    <row r="955" spans="1:20" x14ac:dyDescent="0.2">
      <c r="A955" s="64"/>
      <c r="B955" s="101"/>
      <c r="C955" s="99"/>
      <c r="D955" s="99"/>
      <c r="E955" s="99"/>
      <c r="F955" s="99"/>
      <c r="G955" s="99"/>
      <c r="H955" s="99"/>
      <c r="I955" s="99"/>
      <c r="J955" s="99"/>
      <c r="K955" s="99"/>
      <c r="L955" s="99"/>
      <c r="M955" s="99"/>
      <c r="N955" s="99"/>
      <c r="O955" s="99"/>
      <c r="P955" s="99"/>
      <c r="Q955" s="99"/>
      <c r="R955" s="99" t="str">
        <f ca="1">Rutas_Out_PDF!AG954</f>
        <v/>
      </c>
      <c r="S955" s="99">
        <f>Rutas_Out_PDF!AH954</f>
        <v>0</v>
      </c>
      <c r="T955" s="99">
        <f>Rutas_Out_PDF!AI954</f>
        <v>0</v>
      </c>
    </row>
    <row r="956" spans="1:20" x14ac:dyDescent="0.2">
      <c r="A956" s="64"/>
      <c r="B956" s="101"/>
      <c r="C956" s="99"/>
      <c r="D956" s="99"/>
      <c r="E956" s="99"/>
      <c r="F956" s="99"/>
      <c r="G956" s="99"/>
      <c r="H956" s="99"/>
      <c r="I956" s="99"/>
      <c r="J956" s="99"/>
      <c r="K956" s="99"/>
      <c r="L956" s="99"/>
      <c r="M956" s="99"/>
      <c r="N956" s="99"/>
      <c r="O956" s="99"/>
      <c r="P956" s="99"/>
      <c r="Q956" s="99"/>
      <c r="R956" s="99" t="str">
        <f ca="1">Rutas_Out_PDF!AG955</f>
        <v/>
      </c>
      <c r="S956" s="99">
        <f>Rutas_Out_PDF!AH955</f>
        <v>0</v>
      </c>
      <c r="T956" s="99">
        <f>Rutas_Out_PDF!AI955</f>
        <v>0</v>
      </c>
    </row>
    <row r="957" spans="1:20" x14ac:dyDescent="0.2">
      <c r="A957" s="64"/>
      <c r="B957" s="101"/>
      <c r="C957" s="99"/>
      <c r="D957" s="99"/>
      <c r="E957" s="99"/>
      <c r="F957" s="99"/>
      <c r="G957" s="99"/>
      <c r="H957" s="99"/>
      <c r="I957" s="99"/>
      <c r="J957" s="99"/>
      <c r="K957" s="99"/>
      <c r="L957" s="99"/>
      <c r="M957" s="99"/>
      <c r="N957" s="99"/>
      <c r="O957" s="99"/>
      <c r="P957" s="99"/>
      <c r="Q957" s="99"/>
      <c r="R957" s="99" t="str">
        <f ca="1">Rutas_Out_PDF!AG956</f>
        <v/>
      </c>
      <c r="S957" s="99">
        <f>Rutas_Out_PDF!AH956</f>
        <v>0</v>
      </c>
      <c r="T957" s="99">
        <f>Rutas_Out_PDF!AI956</f>
        <v>0</v>
      </c>
    </row>
    <row r="958" spans="1:20" x14ac:dyDescent="0.2">
      <c r="A958" s="64"/>
      <c r="B958" s="101"/>
      <c r="C958" s="99"/>
      <c r="D958" s="99"/>
      <c r="E958" s="99"/>
      <c r="F958" s="99"/>
      <c r="G958" s="99"/>
      <c r="H958" s="99"/>
      <c r="I958" s="99"/>
      <c r="J958" s="99"/>
      <c r="K958" s="99"/>
      <c r="L958" s="99"/>
      <c r="M958" s="99"/>
      <c r="N958" s="99"/>
      <c r="O958" s="99"/>
      <c r="P958" s="99"/>
      <c r="Q958" s="99"/>
      <c r="R958" s="99" t="str">
        <f ca="1">Rutas_Out_PDF!AG957</f>
        <v/>
      </c>
      <c r="S958" s="99">
        <f>Rutas_Out_PDF!AH957</f>
        <v>0</v>
      </c>
      <c r="T958" s="99">
        <f>Rutas_Out_PDF!AI957</f>
        <v>0</v>
      </c>
    </row>
    <row r="959" spans="1:20" x14ac:dyDescent="0.2">
      <c r="A959" s="64"/>
      <c r="B959" s="101"/>
      <c r="C959" s="99"/>
      <c r="D959" s="99"/>
      <c r="E959" s="99"/>
      <c r="F959" s="99"/>
      <c r="G959" s="99"/>
      <c r="H959" s="99"/>
      <c r="I959" s="99"/>
      <c r="J959" s="99"/>
      <c r="K959" s="99"/>
      <c r="L959" s="99"/>
      <c r="M959" s="99"/>
      <c r="N959" s="99"/>
      <c r="O959" s="99"/>
      <c r="P959" s="99"/>
      <c r="Q959" s="99"/>
      <c r="R959" s="99" t="str">
        <f ca="1">Rutas_Out_PDF!AG958</f>
        <v/>
      </c>
      <c r="S959" s="99">
        <f>Rutas_Out_PDF!AH958</f>
        <v>0</v>
      </c>
      <c r="T959" s="99">
        <f>Rutas_Out_PDF!AI958</f>
        <v>0</v>
      </c>
    </row>
    <row r="960" spans="1:20" x14ac:dyDescent="0.2">
      <c r="A960" s="64"/>
      <c r="B960" s="101"/>
      <c r="C960" s="99"/>
      <c r="D960" s="99"/>
      <c r="E960" s="99"/>
      <c r="F960" s="99"/>
      <c r="G960" s="99"/>
      <c r="H960" s="99"/>
      <c r="I960" s="99"/>
      <c r="J960" s="99"/>
      <c r="K960" s="99"/>
      <c r="L960" s="99"/>
      <c r="M960" s="99"/>
      <c r="N960" s="99"/>
      <c r="O960" s="99"/>
      <c r="P960" s="99"/>
      <c r="Q960" s="99"/>
      <c r="R960" s="99" t="str">
        <f ca="1">Rutas_Out_PDF!AG959</f>
        <v/>
      </c>
      <c r="S960" s="99">
        <f>Rutas_Out_PDF!AH959</f>
        <v>0</v>
      </c>
      <c r="T960" s="99">
        <f>Rutas_Out_PDF!AI959</f>
        <v>0</v>
      </c>
    </row>
    <row r="961" spans="1:20" x14ac:dyDescent="0.2">
      <c r="A961" s="64"/>
      <c r="B961" s="101"/>
      <c r="C961" s="99"/>
      <c r="D961" s="99"/>
      <c r="E961" s="99"/>
      <c r="F961" s="99"/>
      <c r="G961" s="99"/>
      <c r="H961" s="99"/>
      <c r="I961" s="99"/>
      <c r="J961" s="99"/>
      <c r="K961" s="99"/>
      <c r="L961" s="99"/>
      <c r="M961" s="99"/>
      <c r="N961" s="99"/>
      <c r="O961" s="99"/>
      <c r="P961" s="99"/>
      <c r="Q961" s="99"/>
      <c r="R961" s="99" t="str">
        <f ca="1">Rutas_Out_PDF!AG960</f>
        <v/>
      </c>
      <c r="S961" s="99">
        <f>Rutas_Out_PDF!AH960</f>
        <v>0</v>
      </c>
      <c r="T961" s="99">
        <f>Rutas_Out_PDF!AI960</f>
        <v>0</v>
      </c>
    </row>
    <row r="962" spans="1:20" x14ac:dyDescent="0.2">
      <c r="A962" s="64"/>
      <c r="B962" s="101"/>
      <c r="C962" s="99"/>
      <c r="D962" s="99"/>
      <c r="E962" s="99"/>
      <c r="F962" s="99"/>
      <c r="G962" s="99"/>
      <c r="H962" s="99"/>
      <c r="I962" s="99"/>
      <c r="J962" s="99"/>
      <c r="K962" s="99"/>
      <c r="L962" s="99"/>
      <c r="M962" s="99"/>
      <c r="N962" s="99"/>
      <c r="O962" s="99"/>
      <c r="P962" s="99"/>
      <c r="Q962" s="99"/>
      <c r="R962" s="99" t="str">
        <f ca="1">Rutas_Out_PDF!AG961</f>
        <v/>
      </c>
      <c r="S962" s="99">
        <f>Rutas_Out_PDF!AH961</f>
        <v>0</v>
      </c>
      <c r="T962" s="99">
        <f>Rutas_Out_PDF!AI961</f>
        <v>0</v>
      </c>
    </row>
    <row r="963" spans="1:20" x14ac:dyDescent="0.2">
      <c r="A963" s="64"/>
      <c r="B963" s="101"/>
      <c r="C963" s="99"/>
      <c r="D963" s="99"/>
      <c r="E963" s="99"/>
      <c r="F963" s="99"/>
      <c r="G963" s="99"/>
      <c r="H963" s="99"/>
      <c r="I963" s="99"/>
      <c r="J963" s="99"/>
      <c r="K963" s="99"/>
      <c r="L963" s="99"/>
      <c r="M963" s="99"/>
      <c r="N963" s="99"/>
      <c r="O963" s="99"/>
      <c r="P963" s="99"/>
      <c r="Q963" s="99"/>
      <c r="R963" s="99" t="str">
        <f ca="1">Rutas_Out_PDF!AG962</f>
        <v/>
      </c>
      <c r="S963" s="99">
        <f>Rutas_Out_PDF!AH962</f>
        <v>0</v>
      </c>
      <c r="T963" s="99">
        <f>Rutas_Out_PDF!AI962</f>
        <v>0</v>
      </c>
    </row>
    <row r="964" spans="1:20" x14ac:dyDescent="0.2">
      <c r="A964" s="64"/>
      <c r="B964" s="101"/>
      <c r="C964" s="99"/>
      <c r="D964" s="99"/>
      <c r="E964" s="99"/>
      <c r="F964" s="99"/>
      <c r="G964" s="99"/>
      <c r="H964" s="99"/>
      <c r="I964" s="99"/>
      <c r="J964" s="99"/>
      <c r="K964" s="99"/>
      <c r="L964" s="99"/>
      <c r="M964" s="99"/>
      <c r="N964" s="99"/>
      <c r="O964" s="99"/>
      <c r="P964" s="99"/>
      <c r="Q964" s="99"/>
      <c r="R964" s="99" t="str">
        <f ca="1">Rutas_Out_PDF!AG963</f>
        <v/>
      </c>
      <c r="S964" s="99">
        <f>Rutas_Out_PDF!AH963</f>
        <v>0</v>
      </c>
      <c r="T964" s="99">
        <f>Rutas_Out_PDF!AI963</f>
        <v>0</v>
      </c>
    </row>
    <row r="965" spans="1:20" x14ac:dyDescent="0.2">
      <c r="A965" s="64"/>
      <c r="B965" s="101"/>
      <c r="C965" s="99"/>
      <c r="D965" s="99"/>
      <c r="E965" s="99"/>
      <c r="F965" s="99"/>
      <c r="G965" s="99"/>
      <c r="H965" s="99"/>
      <c r="I965" s="99"/>
      <c r="J965" s="99"/>
      <c r="K965" s="99"/>
      <c r="L965" s="99"/>
      <c r="M965" s="99"/>
      <c r="N965" s="99"/>
      <c r="O965" s="99"/>
      <c r="P965" s="99"/>
      <c r="Q965" s="99"/>
      <c r="R965" s="99" t="str">
        <f ca="1">Rutas_Out_PDF!AG964</f>
        <v/>
      </c>
      <c r="S965" s="99">
        <f>Rutas_Out_PDF!AH964</f>
        <v>0</v>
      </c>
      <c r="T965" s="99">
        <f>Rutas_Out_PDF!AI964</f>
        <v>0</v>
      </c>
    </row>
    <row r="966" spans="1:20" x14ac:dyDescent="0.2">
      <c r="A966" s="64"/>
      <c r="B966" s="101"/>
      <c r="C966" s="99"/>
      <c r="D966" s="99"/>
      <c r="E966" s="99"/>
      <c r="F966" s="99"/>
      <c r="G966" s="99"/>
      <c r="H966" s="99"/>
      <c r="I966" s="99"/>
      <c r="J966" s="99"/>
      <c r="K966" s="99"/>
      <c r="L966" s="99"/>
      <c r="M966" s="99"/>
      <c r="N966" s="99"/>
      <c r="O966" s="99"/>
      <c r="P966" s="99"/>
      <c r="Q966" s="99"/>
      <c r="R966" s="99" t="str">
        <f ca="1">Rutas_Out_PDF!AG965</f>
        <v/>
      </c>
      <c r="S966" s="99">
        <f>Rutas_Out_PDF!AH965</f>
        <v>0</v>
      </c>
      <c r="T966" s="99">
        <f>Rutas_Out_PDF!AI965</f>
        <v>0</v>
      </c>
    </row>
    <row r="967" spans="1:20" x14ac:dyDescent="0.2">
      <c r="A967" s="64"/>
      <c r="B967" s="101"/>
      <c r="C967" s="99"/>
      <c r="D967" s="99"/>
      <c r="E967" s="99"/>
      <c r="F967" s="99"/>
      <c r="G967" s="99"/>
      <c r="H967" s="99"/>
      <c r="I967" s="99"/>
      <c r="J967" s="99"/>
      <c r="K967" s="99"/>
      <c r="L967" s="99"/>
      <c r="M967" s="99"/>
      <c r="N967" s="99"/>
      <c r="O967" s="99"/>
      <c r="P967" s="99"/>
      <c r="Q967" s="99"/>
      <c r="R967" s="99" t="str">
        <f ca="1">Rutas_Out_PDF!AG966</f>
        <v/>
      </c>
      <c r="S967" s="99">
        <f>Rutas_Out_PDF!AH966</f>
        <v>0</v>
      </c>
      <c r="T967" s="99">
        <f>Rutas_Out_PDF!AI966</f>
        <v>0</v>
      </c>
    </row>
    <row r="968" spans="1:20" x14ac:dyDescent="0.2">
      <c r="A968" s="64"/>
      <c r="B968" s="101"/>
      <c r="C968" s="99"/>
      <c r="D968" s="99"/>
      <c r="E968" s="99"/>
      <c r="F968" s="99"/>
      <c r="G968" s="99"/>
      <c r="H968" s="99"/>
      <c r="I968" s="99"/>
      <c r="J968" s="99"/>
      <c r="K968" s="99"/>
      <c r="L968" s="99"/>
      <c r="M968" s="99"/>
      <c r="N968" s="99"/>
      <c r="O968" s="99"/>
      <c r="P968" s="99"/>
      <c r="Q968" s="99"/>
      <c r="R968" s="99" t="str">
        <f ca="1">Rutas_Out_PDF!AG967</f>
        <v/>
      </c>
      <c r="S968" s="99">
        <f>Rutas_Out_PDF!AH967</f>
        <v>0</v>
      </c>
      <c r="T968" s="99">
        <f>Rutas_Out_PDF!AI967</f>
        <v>0</v>
      </c>
    </row>
    <row r="969" spans="1:20" x14ac:dyDescent="0.2">
      <c r="A969" s="64"/>
      <c r="B969" s="101"/>
      <c r="C969" s="99"/>
      <c r="D969" s="99"/>
      <c r="E969" s="99"/>
      <c r="F969" s="99"/>
      <c r="G969" s="99"/>
      <c r="H969" s="99"/>
      <c r="I969" s="99"/>
      <c r="J969" s="99"/>
      <c r="K969" s="99"/>
      <c r="L969" s="99"/>
      <c r="M969" s="99"/>
      <c r="N969" s="99"/>
      <c r="O969" s="99"/>
      <c r="P969" s="99"/>
      <c r="Q969" s="99"/>
      <c r="R969" s="99" t="str">
        <f ca="1">Rutas_Out_PDF!AG968</f>
        <v/>
      </c>
      <c r="S969" s="99">
        <f>Rutas_Out_PDF!AH968</f>
        <v>0</v>
      </c>
      <c r="T969" s="99">
        <f>Rutas_Out_PDF!AI968</f>
        <v>0</v>
      </c>
    </row>
    <row r="970" spans="1:20" x14ac:dyDescent="0.2">
      <c r="A970" s="64"/>
      <c r="B970" s="101"/>
      <c r="C970" s="99"/>
      <c r="D970" s="99"/>
      <c r="E970" s="99"/>
      <c r="F970" s="99"/>
      <c r="G970" s="99"/>
      <c r="H970" s="99"/>
      <c r="I970" s="99"/>
      <c r="J970" s="99"/>
      <c r="K970" s="99"/>
      <c r="L970" s="99"/>
      <c r="M970" s="99"/>
      <c r="N970" s="99"/>
      <c r="O970" s="99"/>
      <c r="P970" s="99"/>
      <c r="Q970" s="99"/>
      <c r="R970" s="99" t="str">
        <f ca="1">Rutas_Out_PDF!AG969</f>
        <v/>
      </c>
      <c r="S970" s="99">
        <f>Rutas_Out_PDF!AH969</f>
        <v>0</v>
      </c>
      <c r="T970" s="99">
        <f>Rutas_Out_PDF!AI969</f>
        <v>0</v>
      </c>
    </row>
    <row r="971" spans="1:20" x14ac:dyDescent="0.2">
      <c r="A971" s="64"/>
      <c r="B971" s="101"/>
      <c r="C971" s="99"/>
      <c r="D971" s="99"/>
      <c r="E971" s="99"/>
      <c r="F971" s="99"/>
      <c r="G971" s="99"/>
      <c r="H971" s="99"/>
      <c r="I971" s="99"/>
      <c r="J971" s="99"/>
      <c r="K971" s="99"/>
      <c r="L971" s="99"/>
      <c r="M971" s="99"/>
      <c r="N971" s="99"/>
      <c r="O971" s="99"/>
      <c r="P971" s="99"/>
      <c r="Q971" s="99"/>
      <c r="R971" s="99" t="str">
        <f ca="1">Rutas_Out_PDF!AG970</f>
        <v/>
      </c>
      <c r="S971" s="99">
        <f>Rutas_Out_PDF!AH970</f>
        <v>0</v>
      </c>
      <c r="T971" s="99">
        <f>Rutas_Out_PDF!AI970</f>
        <v>0</v>
      </c>
    </row>
    <row r="972" spans="1:20" x14ac:dyDescent="0.2">
      <c r="A972" s="64"/>
      <c r="B972" s="101"/>
      <c r="C972" s="99"/>
      <c r="D972" s="99"/>
      <c r="E972" s="99"/>
      <c r="F972" s="99"/>
      <c r="G972" s="99"/>
      <c r="H972" s="99"/>
      <c r="I972" s="99"/>
      <c r="J972" s="99"/>
      <c r="K972" s="99"/>
      <c r="L972" s="99"/>
      <c r="M972" s="99"/>
      <c r="N972" s="99"/>
      <c r="O972" s="99"/>
      <c r="P972" s="99"/>
      <c r="Q972" s="99"/>
      <c r="R972" s="99" t="str">
        <f ca="1">Rutas_Out_PDF!AG971</f>
        <v/>
      </c>
      <c r="S972" s="99">
        <f>Rutas_Out_PDF!AH971</f>
        <v>0</v>
      </c>
      <c r="T972" s="99">
        <f>Rutas_Out_PDF!AI971</f>
        <v>0</v>
      </c>
    </row>
    <row r="973" spans="1:20" x14ac:dyDescent="0.2">
      <c r="A973" s="64"/>
      <c r="B973" s="101"/>
      <c r="C973" s="99"/>
      <c r="D973" s="99"/>
      <c r="E973" s="99"/>
      <c r="F973" s="99"/>
      <c r="G973" s="99"/>
      <c r="H973" s="99"/>
      <c r="I973" s="99"/>
      <c r="J973" s="99"/>
      <c r="K973" s="99"/>
      <c r="L973" s="99"/>
      <c r="M973" s="99"/>
      <c r="N973" s="99"/>
      <c r="O973" s="99"/>
      <c r="P973" s="99"/>
      <c r="Q973" s="99"/>
      <c r="R973" s="99" t="str">
        <f ca="1">Rutas_Out_PDF!AG972</f>
        <v/>
      </c>
      <c r="S973" s="99">
        <f>Rutas_Out_PDF!AH972</f>
        <v>0</v>
      </c>
      <c r="T973" s="99">
        <f>Rutas_Out_PDF!AI972</f>
        <v>0</v>
      </c>
    </row>
    <row r="974" spans="1:20" x14ac:dyDescent="0.2">
      <c r="A974" s="64"/>
      <c r="B974" s="101"/>
      <c r="C974" s="99"/>
      <c r="D974" s="99"/>
      <c r="E974" s="99"/>
      <c r="F974" s="99"/>
      <c r="G974" s="99"/>
      <c r="H974" s="99"/>
      <c r="I974" s="99"/>
      <c r="J974" s="99"/>
      <c r="K974" s="99"/>
      <c r="L974" s="99"/>
      <c r="M974" s="99"/>
      <c r="N974" s="99"/>
      <c r="O974" s="99"/>
      <c r="P974" s="99"/>
      <c r="Q974" s="99"/>
      <c r="R974" s="99" t="str">
        <f ca="1">Rutas_Out_PDF!AG973</f>
        <v/>
      </c>
      <c r="S974" s="99">
        <f>Rutas_Out_PDF!AH973</f>
        <v>0</v>
      </c>
      <c r="T974" s="99">
        <f>Rutas_Out_PDF!AI973</f>
        <v>0</v>
      </c>
    </row>
    <row r="975" spans="1:20" x14ac:dyDescent="0.2">
      <c r="A975" s="64"/>
      <c r="B975" s="101"/>
      <c r="C975" s="99"/>
      <c r="D975" s="99"/>
      <c r="E975" s="99"/>
      <c r="F975" s="99"/>
      <c r="G975" s="99"/>
      <c r="H975" s="99"/>
      <c r="I975" s="99"/>
      <c r="J975" s="99"/>
      <c r="K975" s="99"/>
      <c r="L975" s="99"/>
      <c r="M975" s="99"/>
      <c r="N975" s="99"/>
      <c r="O975" s="99"/>
      <c r="P975" s="99"/>
      <c r="Q975" s="99"/>
      <c r="R975" s="99" t="str">
        <f ca="1">Rutas_Out_PDF!AG974</f>
        <v/>
      </c>
      <c r="S975" s="99">
        <f>Rutas_Out_PDF!AH974</f>
        <v>0</v>
      </c>
      <c r="T975" s="99">
        <f>Rutas_Out_PDF!AI974</f>
        <v>0</v>
      </c>
    </row>
    <row r="976" spans="1:20" x14ac:dyDescent="0.2">
      <c r="A976" s="64"/>
      <c r="B976" s="101"/>
      <c r="C976" s="99"/>
      <c r="D976" s="99"/>
      <c r="E976" s="99"/>
      <c r="F976" s="99"/>
      <c r="G976" s="99"/>
      <c r="H976" s="99"/>
      <c r="I976" s="99"/>
      <c r="J976" s="99"/>
      <c r="K976" s="99"/>
      <c r="L976" s="99"/>
      <c r="M976" s="99"/>
      <c r="N976" s="99"/>
      <c r="O976" s="99"/>
      <c r="P976" s="99"/>
      <c r="Q976" s="99"/>
      <c r="R976" s="99" t="str">
        <f ca="1">Rutas_Out_PDF!AG975</f>
        <v/>
      </c>
      <c r="S976" s="99">
        <f>Rutas_Out_PDF!AH975</f>
        <v>0</v>
      </c>
      <c r="T976" s="99">
        <f>Rutas_Out_PDF!AI975</f>
        <v>0</v>
      </c>
    </row>
    <row r="977" spans="1:20" x14ac:dyDescent="0.2">
      <c r="A977" s="64"/>
      <c r="B977" s="101"/>
      <c r="C977" s="99"/>
      <c r="D977" s="99"/>
      <c r="E977" s="99"/>
      <c r="F977" s="99"/>
      <c r="G977" s="99"/>
      <c r="H977" s="99"/>
      <c r="I977" s="99"/>
      <c r="J977" s="99"/>
      <c r="K977" s="99"/>
      <c r="L977" s="99"/>
      <c r="M977" s="99"/>
      <c r="N977" s="99"/>
      <c r="O977" s="99"/>
      <c r="P977" s="99"/>
      <c r="Q977" s="99"/>
      <c r="R977" s="99" t="str">
        <f ca="1">Rutas_Out_PDF!AG976</f>
        <v/>
      </c>
      <c r="S977" s="99">
        <f>Rutas_Out_PDF!AH976</f>
        <v>0</v>
      </c>
      <c r="T977" s="99">
        <f>Rutas_Out_PDF!AI976</f>
        <v>0</v>
      </c>
    </row>
    <row r="978" spans="1:20" x14ac:dyDescent="0.2">
      <c r="A978" s="64"/>
      <c r="B978" s="101"/>
      <c r="C978" s="99"/>
      <c r="D978" s="99"/>
      <c r="E978" s="99"/>
      <c r="F978" s="99"/>
      <c r="G978" s="99"/>
      <c r="H978" s="99"/>
      <c r="I978" s="99"/>
      <c r="J978" s="99"/>
      <c r="K978" s="99"/>
      <c r="L978" s="99"/>
      <c r="M978" s="99"/>
      <c r="N978" s="99"/>
      <c r="O978" s="99"/>
      <c r="P978" s="99"/>
      <c r="Q978" s="99"/>
      <c r="R978" s="99" t="str">
        <f ca="1">Rutas_Out_PDF!AG977</f>
        <v/>
      </c>
      <c r="S978" s="99">
        <f>Rutas_Out_PDF!AH977</f>
        <v>0</v>
      </c>
      <c r="T978" s="99">
        <f>Rutas_Out_PDF!AI977</f>
        <v>0</v>
      </c>
    </row>
    <row r="979" spans="1:20" x14ac:dyDescent="0.2">
      <c r="A979" s="64"/>
      <c r="B979" s="101"/>
      <c r="C979" s="99"/>
      <c r="D979" s="99"/>
      <c r="E979" s="99"/>
      <c r="F979" s="99"/>
      <c r="G979" s="99"/>
      <c r="H979" s="99"/>
      <c r="I979" s="99"/>
      <c r="J979" s="99"/>
      <c r="K979" s="99"/>
      <c r="L979" s="99"/>
      <c r="M979" s="99"/>
      <c r="N979" s="99"/>
      <c r="O979" s="99"/>
      <c r="P979" s="99"/>
      <c r="Q979" s="99"/>
      <c r="R979" s="99"/>
      <c r="S979" s="99"/>
      <c r="T979" s="99"/>
    </row>
    <row r="980" spans="1:20" x14ac:dyDescent="0.2">
      <c r="A980" s="64"/>
      <c r="B980" s="101"/>
      <c r="C980" s="99"/>
      <c r="D980" s="99"/>
      <c r="E980" s="99"/>
      <c r="F980" s="99"/>
      <c r="G980" s="99"/>
      <c r="H980" s="99"/>
      <c r="I980" s="99"/>
      <c r="J980" s="99"/>
      <c r="K980" s="99"/>
      <c r="L980" s="99"/>
      <c r="M980" s="99"/>
      <c r="N980" s="99"/>
      <c r="O980" s="99"/>
      <c r="P980" s="99"/>
      <c r="Q980" s="99"/>
      <c r="R980" s="99"/>
      <c r="S980" s="99"/>
      <c r="T980" s="99"/>
    </row>
    <row r="981" spans="1:20" x14ac:dyDescent="0.2">
      <c r="A981" s="64"/>
      <c r="B981" s="101"/>
      <c r="C981" s="99"/>
      <c r="D981" s="99"/>
      <c r="E981" s="99"/>
      <c r="F981" s="99"/>
      <c r="G981" s="99"/>
      <c r="H981" s="99"/>
      <c r="I981" s="99"/>
      <c r="J981" s="99"/>
      <c r="K981" s="99"/>
      <c r="L981" s="99"/>
      <c r="M981" s="99"/>
      <c r="N981" s="99"/>
      <c r="O981" s="99"/>
      <c r="P981" s="99"/>
      <c r="Q981" s="99"/>
      <c r="R981" s="99"/>
      <c r="S981" s="99"/>
      <c r="T981" s="99"/>
    </row>
    <row r="982" spans="1:20" x14ac:dyDescent="0.2">
      <c r="A982" s="64"/>
      <c r="B982" s="101"/>
      <c r="C982" s="99"/>
      <c r="D982" s="99"/>
      <c r="E982" s="99"/>
      <c r="F982" s="99"/>
      <c r="G982" s="99"/>
      <c r="H982" s="99"/>
      <c r="I982" s="99"/>
      <c r="J982" s="99"/>
      <c r="K982" s="99"/>
      <c r="L982" s="99"/>
      <c r="M982" s="99"/>
      <c r="N982" s="99"/>
      <c r="O982" s="99"/>
      <c r="P982" s="99"/>
      <c r="Q982" s="99"/>
      <c r="R982" s="99"/>
      <c r="S982" s="99"/>
      <c r="T982" s="99"/>
    </row>
    <row r="983" spans="1:20" x14ac:dyDescent="0.2">
      <c r="A983" s="64"/>
      <c r="B983" s="101"/>
      <c r="C983" s="99"/>
      <c r="D983" s="99"/>
      <c r="E983" s="99"/>
      <c r="F983" s="99"/>
      <c r="G983" s="99"/>
      <c r="H983" s="99"/>
      <c r="I983" s="99"/>
      <c r="J983" s="99"/>
      <c r="K983" s="99"/>
      <c r="L983" s="99"/>
      <c r="M983" s="99"/>
      <c r="N983" s="99"/>
      <c r="O983" s="99"/>
      <c r="P983" s="99"/>
      <c r="Q983" s="99"/>
      <c r="R983" s="99"/>
      <c r="S983" s="99"/>
      <c r="T983" s="99"/>
    </row>
    <row r="984" spans="1:20" x14ac:dyDescent="0.2">
      <c r="A984" s="64"/>
      <c r="B984" s="101"/>
      <c r="C984" s="99"/>
      <c r="D984" s="99"/>
      <c r="E984" s="99"/>
      <c r="F984" s="99"/>
      <c r="G984" s="99"/>
      <c r="H984" s="99"/>
      <c r="I984" s="99"/>
      <c r="J984" s="99"/>
      <c r="K984" s="99"/>
      <c r="L984" s="99"/>
      <c r="M984" s="99"/>
      <c r="N984" s="99"/>
      <c r="O984" s="99"/>
      <c r="P984" s="99"/>
      <c r="Q984" s="99"/>
      <c r="R984" s="99"/>
      <c r="S984" s="99"/>
      <c r="T984" s="99"/>
    </row>
    <row r="985" spans="1:20" x14ac:dyDescent="0.2">
      <c r="A985" s="64"/>
      <c r="B985" s="101"/>
      <c r="C985" s="99"/>
      <c r="D985" s="99"/>
      <c r="E985" s="99"/>
      <c r="F985" s="99"/>
      <c r="G985" s="99"/>
      <c r="H985" s="99"/>
      <c r="I985" s="99"/>
      <c r="J985" s="99"/>
      <c r="K985" s="99"/>
      <c r="L985" s="99"/>
      <c r="M985" s="99"/>
      <c r="N985" s="99"/>
      <c r="O985" s="99"/>
      <c r="P985" s="99"/>
      <c r="Q985" s="99"/>
      <c r="R985" s="99"/>
      <c r="S985" s="99"/>
      <c r="T985" s="99"/>
    </row>
    <row r="986" spans="1:20" x14ac:dyDescent="0.2">
      <c r="A986" s="64"/>
      <c r="B986" s="101"/>
      <c r="C986" s="99"/>
      <c r="D986" s="99"/>
      <c r="E986" s="99"/>
      <c r="F986" s="99"/>
      <c r="G986" s="99"/>
      <c r="H986" s="99"/>
      <c r="I986" s="99"/>
      <c r="J986" s="99"/>
      <c r="K986" s="99"/>
      <c r="L986" s="99"/>
      <c r="M986" s="99"/>
      <c r="N986" s="99"/>
      <c r="O986" s="99"/>
      <c r="P986" s="99"/>
      <c r="Q986" s="99"/>
      <c r="R986" s="99"/>
      <c r="S986" s="99"/>
      <c r="T986" s="99"/>
    </row>
    <row r="987" spans="1:20" x14ac:dyDescent="0.2">
      <c r="A987" s="64"/>
      <c r="B987" s="101"/>
      <c r="C987" s="99"/>
      <c r="D987" s="99"/>
      <c r="E987" s="99"/>
      <c r="F987" s="99"/>
      <c r="G987" s="99"/>
      <c r="H987" s="99"/>
      <c r="I987" s="99"/>
      <c r="J987" s="99"/>
      <c r="K987" s="99"/>
      <c r="L987" s="99"/>
      <c r="M987" s="99"/>
      <c r="N987" s="99"/>
      <c r="O987" s="99"/>
      <c r="P987" s="99"/>
      <c r="Q987" s="99"/>
      <c r="R987" s="99"/>
      <c r="S987" s="99"/>
      <c r="T987" s="99"/>
    </row>
    <row r="988" spans="1:20" x14ac:dyDescent="0.2">
      <c r="A988" s="64"/>
      <c r="B988" s="101"/>
      <c r="C988" s="99"/>
      <c r="D988" s="99"/>
      <c r="E988" s="99"/>
      <c r="F988" s="99"/>
      <c r="G988" s="99"/>
      <c r="H988" s="99"/>
      <c r="I988" s="99"/>
      <c r="J988" s="99"/>
      <c r="K988" s="99"/>
      <c r="L988" s="99"/>
      <c r="M988" s="99"/>
      <c r="N988" s="99"/>
      <c r="O988" s="99"/>
      <c r="P988" s="99"/>
      <c r="Q988" s="99"/>
      <c r="R988" s="99"/>
      <c r="S988" s="99"/>
      <c r="T988" s="99"/>
    </row>
    <row r="989" spans="1:20" x14ac:dyDescent="0.2">
      <c r="A989" s="64"/>
      <c r="B989" s="101"/>
      <c r="C989" s="99"/>
      <c r="D989" s="99"/>
      <c r="E989" s="99"/>
      <c r="F989" s="99"/>
      <c r="G989" s="99"/>
      <c r="H989" s="99"/>
      <c r="I989" s="99"/>
      <c r="J989" s="99"/>
      <c r="K989" s="99"/>
      <c r="L989" s="99"/>
      <c r="M989" s="99"/>
      <c r="N989" s="99"/>
      <c r="O989" s="99"/>
      <c r="P989" s="99"/>
      <c r="Q989" s="99"/>
      <c r="R989" s="99"/>
      <c r="S989" s="99"/>
      <c r="T989" s="99"/>
    </row>
    <row r="990" spans="1:20" x14ac:dyDescent="0.2">
      <c r="A990" s="64"/>
      <c r="B990" s="101"/>
      <c r="C990" s="99"/>
      <c r="D990" s="99"/>
      <c r="E990" s="99"/>
      <c r="F990" s="99"/>
      <c r="G990" s="99"/>
      <c r="H990" s="99"/>
      <c r="I990" s="99"/>
      <c r="J990" s="99"/>
      <c r="K990" s="99"/>
      <c r="L990" s="99"/>
      <c r="M990" s="99"/>
      <c r="N990" s="99"/>
      <c r="O990" s="99"/>
      <c r="P990" s="99"/>
      <c r="Q990" s="99"/>
      <c r="R990" s="99"/>
      <c r="S990" s="99"/>
      <c r="T990" s="99"/>
    </row>
    <row r="991" spans="1:20" x14ac:dyDescent="0.2">
      <c r="A991" s="64"/>
      <c r="B991" s="101"/>
      <c r="C991" s="99"/>
      <c r="D991" s="99"/>
      <c r="E991" s="99"/>
      <c r="F991" s="99"/>
      <c r="G991" s="99"/>
      <c r="H991" s="99"/>
      <c r="I991" s="99"/>
      <c r="J991" s="99"/>
      <c r="K991" s="99"/>
      <c r="L991" s="99"/>
      <c r="M991" s="99"/>
      <c r="N991" s="99"/>
      <c r="O991" s="99"/>
      <c r="P991" s="99"/>
      <c r="Q991" s="99"/>
      <c r="R991" s="99"/>
      <c r="S991" s="99"/>
      <c r="T991" s="99"/>
    </row>
    <row r="992" spans="1:20" x14ac:dyDescent="0.2">
      <c r="A992" s="64"/>
      <c r="B992" s="101"/>
      <c r="C992" s="99"/>
      <c r="D992" s="99"/>
      <c r="E992" s="99"/>
      <c r="F992" s="99"/>
      <c r="G992" s="99"/>
      <c r="H992" s="99"/>
      <c r="I992" s="99"/>
      <c r="J992" s="99"/>
      <c r="K992" s="99"/>
      <c r="L992" s="99"/>
      <c r="M992" s="99"/>
      <c r="N992" s="99"/>
      <c r="O992" s="99"/>
      <c r="P992" s="99"/>
      <c r="Q992" s="99"/>
      <c r="R992" s="99"/>
      <c r="S992" s="99"/>
      <c r="T992" s="99"/>
    </row>
    <row r="993" spans="1:20" x14ac:dyDescent="0.2">
      <c r="A993" s="64"/>
      <c r="B993" s="101"/>
      <c r="C993" s="99"/>
      <c r="D993" s="99"/>
      <c r="E993" s="99"/>
      <c r="F993" s="99"/>
      <c r="G993" s="99"/>
      <c r="H993" s="99"/>
      <c r="I993" s="99"/>
      <c r="J993" s="99"/>
      <c r="K993" s="99"/>
      <c r="L993" s="99"/>
      <c r="M993" s="99"/>
      <c r="N993" s="99"/>
      <c r="O993" s="99"/>
      <c r="P993" s="99"/>
      <c r="Q993" s="99"/>
      <c r="R993" s="99"/>
      <c r="S993" s="99"/>
      <c r="T993" s="99"/>
    </row>
    <row r="994" spans="1:20" x14ac:dyDescent="0.2">
      <c r="A994" s="64"/>
      <c r="B994" s="101"/>
      <c r="C994" s="99"/>
      <c r="D994" s="99"/>
      <c r="E994" s="99"/>
      <c r="F994" s="99"/>
      <c r="G994" s="99"/>
      <c r="H994" s="99"/>
      <c r="I994" s="99"/>
      <c r="J994" s="99"/>
      <c r="K994" s="99"/>
      <c r="L994" s="99"/>
      <c r="M994" s="99"/>
      <c r="N994" s="99"/>
      <c r="O994" s="99"/>
      <c r="P994" s="99"/>
      <c r="Q994" s="99"/>
      <c r="R994" s="99"/>
      <c r="S994" s="99"/>
      <c r="T994" s="99"/>
    </row>
    <row r="995" spans="1:20" x14ac:dyDescent="0.2">
      <c r="A995" s="64"/>
      <c r="B995" s="101"/>
      <c r="C995" s="99"/>
      <c r="D995" s="99"/>
      <c r="E995" s="99"/>
      <c r="F995" s="99"/>
      <c r="G995" s="99"/>
      <c r="H995" s="99"/>
      <c r="I995" s="99"/>
      <c r="J995" s="99"/>
      <c r="K995" s="99"/>
      <c r="L995" s="99"/>
      <c r="M995" s="99"/>
      <c r="N995" s="99"/>
      <c r="O995" s="99"/>
      <c r="P995" s="99"/>
      <c r="Q995" s="99"/>
      <c r="R995" s="99"/>
      <c r="S995" s="99"/>
      <c r="T995" s="99"/>
    </row>
    <row r="996" spans="1:20" x14ac:dyDescent="0.2">
      <c r="A996" s="64"/>
      <c r="B996" s="101"/>
      <c r="C996" s="99"/>
      <c r="D996" s="99"/>
      <c r="E996" s="99"/>
      <c r="F996" s="99"/>
      <c r="G996" s="99"/>
      <c r="H996" s="99"/>
      <c r="I996" s="99"/>
      <c r="J996" s="99"/>
      <c r="K996" s="99"/>
      <c r="L996" s="99"/>
      <c r="M996" s="99"/>
      <c r="N996" s="99"/>
      <c r="O996" s="99"/>
      <c r="P996" s="99"/>
      <c r="Q996" s="99"/>
      <c r="R996" s="99"/>
      <c r="S996" s="99"/>
      <c r="T996" s="99"/>
    </row>
    <row r="997" spans="1:20" x14ac:dyDescent="0.2">
      <c r="A997" s="64"/>
      <c r="B997" s="101"/>
      <c r="C997" s="99"/>
      <c r="D997" s="99"/>
      <c r="E997" s="99"/>
      <c r="F997" s="99"/>
      <c r="G997" s="99"/>
      <c r="H997" s="99"/>
      <c r="I997" s="99"/>
      <c r="J997" s="99"/>
      <c r="K997" s="99"/>
      <c r="L997" s="99"/>
      <c r="M997" s="99"/>
      <c r="N997" s="99"/>
      <c r="O997" s="99"/>
      <c r="P997" s="99"/>
      <c r="Q997" s="99"/>
      <c r="R997" s="99"/>
      <c r="S997" s="99"/>
      <c r="T997" s="99"/>
    </row>
    <row r="998" spans="1:20" x14ac:dyDescent="0.2">
      <c r="A998" s="64"/>
      <c r="B998" s="101"/>
      <c r="C998" s="99"/>
      <c r="D998" s="99"/>
      <c r="E998" s="99"/>
      <c r="F998" s="99"/>
      <c r="G998" s="99"/>
      <c r="H998" s="99"/>
      <c r="I998" s="99"/>
      <c r="J998" s="99"/>
      <c r="K998" s="99"/>
      <c r="L998" s="99"/>
      <c r="M998" s="99"/>
      <c r="N998" s="99"/>
      <c r="O998" s="99"/>
      <c r="P998" s="99"/>
      <c r="Q998" s="99"/>
      <c r="R998" s="99"/>
      <c r="S998" s="99"/>
      <c r="T998" s="99"/>
    </row>
    <row r="999" spans="1:20" x14ac:dyDescent="0.2">
      <c r="A999" s="64"/>
      <c r="B999" s="101"/>
      <c r="C999" s="99"/>
      <c r="D999" s="99"/>
      <c r="E999" s="99"/>
      <c r="F999" s="99"/>
      <c r="G999" s="99"/>
      <c r="H999" s="99"/>
      <c r="I999" s="99"/>
      <c r="J999" s="99"/>
      <c r="K999" s="99"/>
      <c r="L999" s="99"/>
      <c r="M999" s="99"/>
      <c r="N999" s="99"/>
      <c r="O999" s="99"/>
      <c r="P999" s="99"/>
      <c r="Q999" s="99"/>
      <c r="R999" s="99"/>
      <c r="S999" s="99"/>
      <c r="T999" s="99"/>
    </row>
    <row r="1000" spans="1:20" x14ac:dyDescent="0.2">
      <c r="A1000" s="64"/>
      <c r="B1000" s="101"/>
      <c r="C1000" s="99"/>
      <c r="D1000" s="99"/>
      <c r="E1000" s="99"/>
      <c r="F1000" s="99"/>
      <c r="G1000" s="99"/>
      <c r="H1000" s="99"/>
      <c r="I1000" s="99"/>
      <c r="J1000" s="99"/>
      <c r="K1000" s="99"/>
      <c r="L1000" s="99"/>
      <c r="M1000" s="99"/>
      <c r="N1000" s="99"/>
      <c r="O1000" s="99"/>
      <c r="P1000" s="99"/>
      <c r="Q1000" s="99"/>
      <c r="R1000" s="99"/>
      <c r="S1000" s="99"/>
      <c r="T1000" s="99"/>
    </row>
    <row r="1001" spans="1:20" x14ac:dyDescent="0.2">
      <c r="A1001" s="64"/>
      <c r="B1001" s="101"/>
      <c r="C1001" s="99"/>
      <c r="D1001" s="99"/>
      <c r="E1001" s="99"/>
      <c r="F1001" s="99"/>
      <c r="G1001" s="99"/>
      <c r="H1001" s="99"/>
      <c r="I1001" s="99"/>
      <c r="J1001" s="99"/>
      <c r="K1001" s="99"/>
      <c r="L1001" s="99"/>
      <c r="M1001" s="99"/>
      <c r="N1001" s="99"/>
      <c r="O1001" s="99"/>
      <c r="P1001" s="99"/>
      <c r="Q1001" s="99"/>
      <c r="R1001" s="99"/>
      <c r="S1001" s="99"/>
      <c r="T1001" s="99"/>
    </row>
    <row r="1002" spans="1:20" x14ac:dyDescent="0.2">
      <c r="A1002" s="64"/>
      <c r="B1002" s="101"/>
      <c r="C1002" s="99"/>
      <c r="D1002" s="99"/>
      <c r="E1002" s="99"/>
      <c r="F1002" s="99"/>
      <c r="G1002" s="99"/>
      <c r="H1002" s="99"/>
      <c r="I1002" s="99"/>
      <c r="J1002" s="99"/>
      <c r="K1002" s="99"/>
      <c r="L1002" s="99"/>
      <c r="M1002" s="99"/>
      <c r="N1002" s="99"/>
      <c r="O1002" s="99"/>
      <c r="P1002" s="99"/>
      <c r="Q1002" s="99"/>
      <c r="R1002" s="99"/>
      <c r="S1002" s="99"/>
      <c r="T1002" s="99"/>
    </row>
    <row r="1003" spans="1:20" x14ac:dyDescent="0.2">
      <c r="A1003" s="64"/>
      <c r="B1003" s="101"/>
      <c r="C1003" s="99"/>
      <c r="D1003" s="99"/>
      <c r="E1003" s="99"/>
      <c r="F1003" s="99"/>
      <c r="G1003" s="99"/>
      <c r="H1003" s="99"/>
      <c r="I1003" s="99"/>
      <c r="J1003" s="99"/>
      <c r="K1003" s="99"/>
      <c r="L1003" s="99"/>
      <c r="M1003" s="99"/>
      <c r="N1003" s="99"/>
      <c r="O1003" s="99"/>
      <c r="P1003" s="99"/>
      <c r="Q1003" s="99"/>
      <c r="R1003" s="99"/>
      <c r="S1003" s="99"/>
      <c r="T1003" s="99"/>
    </row>
    <row r="1004" spans="1:20" x14ac:dyDescent="0.2">
      <c r="A1004" s="64"/>
      <c r="B1004" s="101"/>
      <c r="C1004" s="99"/>
      <c r="D1004" s="99"/>
      <c r="E1004" s="99"/>
      <c r="F1004" s="99"/>
      <c r="G1004" s="99"/>
      <c r="H1004" s="99"/>
      <c r="I1004" s="99"/>
      <c r="J1004" s="99"/>
      <c r="K1004" s="99"/>
      <c r="L1004" s="99"/>
      <c r="M1004" s="99"/>
      <c r="N1004" s="99"/>
      <c r="O1004" s="99"/>
      <c r="P1004" s="99"/>
      <c r="Q1004" s="99"/>
      <c r="R1004" s="99"/>
      <c r="S1004" s="99"/>
      <c r="T1004" s="99"/>
    </row>
    <row r="1005" spans="1:20" x14ac:dyDescent="0.2">
      <c r="A1005" s="64"/>
      <c r="B1005" s="101"/>
      <c r="C1005" s="99"/>
      <c r="D1005" s="99"/>
      <c r="E1005" s="99"/>
      <c r="F1005" s="99"/>
      <c r="G1005" s="99"/>
      <c r="H1005" s="99"/>
      <c r="I1005" s="99"/>
      <c r="J1005" s="99"/>
      <c r="K1005" s="99"/>
      <c r="L1005" s="99"/>
      <c r="M1005" s="99"/>
      <c r="N1005" s="99"/>
      <c r="O1005" s="99"/>
      <c r="P1005" s="99"/>
      <c r="Q1005" s="99"/>
      <c r="R1005" s="99"/>
      <c r="S1005" s="99"/>
      <c r="T1005" s="99"/>
    </row>
    <row r="1006" spans="1:20" x14ac:dyDescent="0.2">
      <c r="A1006" s="64"/>
      <c r="B1006" s="101"/>
      <c r="C1006" s="99"/>
      <c r="D1006" s="99"/>
      <c r="E1006" s="99"/>
      <c r="F1006" s="99"/>
      <c r="G1006" s="99"/>
      <c r="H1006" s="99"/>
      <c r="I1006" s="99"/>
      <c r="J1006" s="99"/>
      <c r="K1006" s="99"/>
      <c r="L1006" s="99"/>
      <c r="M1006" s="99"/>
      <c r="N1006" s="99"/>
      <c r="O1006" s="99"/>
      <c r="P1006" s="99"/>
      <c r="Q1006" s="99"/>
      <c r="R1006" s="99"/>
      <c r="S1006" s="99"/>
      <c r="T1006" s="99"/>
    </row>
    <row r="1007" spans="1:20" x14ac:dyDescent="0.2">
      <c r="A1007" s="64"/>
      <c r="B1007" s="101"/>
      <c r="C1007" s="99"/>
      <c r="D1007" s="99"/>
      <c r="E1007" s="99"/>
      <c r="F1007" s="99"/>
      <c r="G1007" s="99"/>
      <c r="H1007" s="99"/>
      <c r="I1007" s="99"/>
      <c r="J1007" s="99"/>
      <c r="K1007" s="99"/>
      <c r="L1007" s="99"/>
      <c r="M1007" s="99"/>
      <c r="N1007" s="99"/>
      <c r="O1007" s="99"/>
      <c r="P1007" s="99"/>
      <c r="Q1007" s="99"/>
      <c r="R1007" s="99"/>
      <c r="S1007" s="99"/>
      <c r="T1007" s="99"/>
    </row>
    <row r="1008" spans="1:20" x14ac:dyDescent="0.2">
      <c r="A1008" s="64"/>
      <c r="B1008" s="101"/>
      <c r="C1008" s="99"/>
      <c r="D1008" s="99"/>
      <c r="E1008" s="99"/>
      <c r="F1008" s="99"/>
      <c r="G1008" s="99"/>
      <c r="H1008" s="99"/>
      <c r="I1008" s="99"/>
      <c r="J1008" s="99"/>
      <c r="K1008" s="99"/>
      <c r="L1008" s="99"/>
      <c r="M1008" s="99"/>
      <c r="N1008" s="99"/>
      <c r="O1008" s="99"/>
      <c r="P1008" s="99"/>
      <c r="Q1008" s="99"/>
      <c r="R1008" s="99"/>
      <c r="S1008" s="99"/>
      <c r="T1008" s="99"/>
    </row>
    <row r="1009" spans="1:20" x14ac:dyDescent="0.2">
      <c r="A1009" s="64"/>
      <c r="B1009" s="101"/>
      <c r="C1009" s="99"/>
      <c r="D1009" s="99"/>
      <c r="E1009" s="99"/>
      <c r="F1009" s="99"/>
      <c r="G1009" s="99"/>
      <c r="H1009" s="99"/>
      <c r="I1009" s="99"/>
      <c r="J1009" s="99"/>
      <c r="K1009" s="99"/>
      <c r="L1009" s="99"/>
      <c r="M1009" s="99"/>
      <c r="N1009" s="99"/>
      <c r="O1009" s="99"/>
      <c r="P1009" s="99"/>
      <c r="Q1009" s="99"/>
      <c r="R1009" s="99"/>
      <c r="S1009" s="99"/>
      <c r="T1009" s="99"/>
    </row>
    <row r="1010" spans="1:20" x14ac:dyDescent="0.2">
      <c r="A1010" s="64"/>
      <c r="B1010" s="101"/>
      <c r="C1010" s="99"/>
      <c r="D1010" s="99"/>
      <c r="E1010" s="99"/>
      <c r="F1010" s="99"/>
      <c r="G1010" s="99"/>
      <c r="H1010" s="99"/>
      <c r="I1010" s="99"/>
      <c r="J1010" s="99"/>
      <c r="K1010" s="99"/>
      <c r="L1010" s="99"/>
      <c r="M1010" s="99"/>
      <c r="N1010" s="99"/>
      <c r="O1010" s="99"/>
      <c r="P1010" s="99"/>
      <c r="Q1010" s="99"/>
      <c r="R1010" s="99"/>
      <c r="S1010" s="99"/>
      <c r="T1010" s="99"/>
    </row>
    <row r="1011" spans="1:20" x14ac:dyDescent="0.2">
      <c r="A1011" s="64"/>
      <c r="B1011" s="101"/>
      <c r="C1011" s="99"/>
      <c r="D1011" s="99"/>
      <c r="E1011" s="99"/>
      <c r="F1011" s="99"/>
      <c r="G1011" s="99"/>
      <c r="H1011" s="99"/>
      <c r="I1011" s="99"/>
      <c r="J1011" s="99"/>
      <c r="K1011" s="99"/>
      <c r="L1011" s="99"/>
      <c r="M1011" s="99"/>
      <c r="N1011" s="99"/>
      <c r="O1011" s="99"/>
      <c r="P1011" s="99"/>
      <c r="Q1011" s="99"/>
      <c r="R1011" s="99"/>
      <c r="S1011" s="99"/>
      <c r="T1011" s="99"/>
    </row>
    <row r="1012" spans="1:20" x14ac:dyDescent="0.2">
      <c r="A1012" s="64"/>
      <c r="B1012" s="101"/>
      <c r="C1012" s="99"/>
      <c r="D1012" s="99"/>
      <c r="E1012" s="99"/>
      <c r="F1012" s="99"/>
      <c r="G1012" s="99"/>
      <c r="H1012" s="99"/>
      <c r="I1012" s="99"/>
      <c r="J1012" s="99"/>
      <c r="K1012" s="99"/>
      <c r="L1012" s="99"/>
      <c r="M1012" s="99"/>
      <c r="N1012" s="99"/>
      <c r="O1012" s="99"/>
      <c r="P1012" s="99"/>
      <c r="Q1012" s="99"/>
      <c r="R1012" s="99"/>
      <c r="S1012" s="99"/>
      <c r="T1012" s="99"/>
    </row>
    <row r="1013" spans="1:20" x14ac:dyDescent="0.2">
      <c r="A1013" s="64"/>
      <c r="B1013" s="101"/>
      <c r="C1013" s="99"/>
      <c r="D1013" s="99"/>
      <c r="E1013" s="99"/>
      <c r="F1013" s="99"/>
      <c r="G1013" s="99"/>
      <c r="H1013" s="99"/>
      <c r="I1013" s="99"/>
      <c r="J1013" s="99"/>
      <c r="K1013" s="99"/>
      <c r="L1013" s="99"/>
      <c r="M1013" s="99"/>
      <c r="N1013" s="99"/>
      <c r="O1013" s="99"/>
      <c r="P1013" s="99"/>
      <c r="Q1013" s="99"/>
      <c r="R1013" s="99"/>
      <c r="S1013" s="99"/>
      <c r="T1013" s="99"/>
    </row>
    <row r="1014" spans="1:20" x14ac:dyDescent="0.2">
      <c r="A1014" s="64"/>
      <c r="B1014" s="101"/>
      <c r="C1014" s="99"/>
      <c r="D1014" s="99"/>
      <c r="E1014" s="99"/>
      <c r="F1014" s="99"/>
      <c r="G1014" s="99"/>
      <c r="H1014" s="99"/>
      <c r="I1014" s="99"/>
      <c r="J1014" s="99"/>
      <c r="K1014" s="99"/>
      <c r="L1014" s="99"/>
      <c r="M1014" s="99"/>
      <c r="N1014" s="99"/>
      <c r="O1014" s="99"/>
      <c r="P1014" s="99"/>
      <c r="Q1014" s="99"/>
      <c r="R1014" s="99"/>
      <c r="S1014" s="99"/>
      <c r="T1014" s="99"/>
    </row>
    <row r="1015" spans="1:20" x14ac:dyDescent="0.2">
      <c r="A1015" s="64"/>
      <c r="B1015" s="101"/>
      <c r="C1015" s="99"/>
      <c r="D1015" s="99"/>
      <c r="E1015" s="99"/>
      <c r="F1015" s="99"/>
      <c r="G1015" s="99"/>
      <c r="H1015" s="99"/>
      <c r="I1015" s="99"/>
      <c r="J1015" s="99"/>
      <c r="K1015" s="99"/>
      <c r="L1015" s="99"/>
      <c r="M1015" s="99"/>
      <c r="N1015" s="99"/>
      <c r="O1015" s="99"/>
      <c r="P1015" s="99"/>
      <c r="Q1015" s="99"/>
      <c r="R1015" s="99"/>
      <c r="S1015" s="99"/>
      <c r="T1015" s="99"/>
    </row>
    <row r="1016" spans="1:20" x14ac:dyDescent="0.2">
      <c r="A1016" s="64"/>
      <c r="B1016" s="101"/>
      <c r="C1016" s="99"/>
      <c r="D1016" s="99"/>
      <c r="E1016" s="99"/>
      <c r="F1016" s="99"/>
      <c r="G1016" s="99"/>
      <c r="H1016" s="99"/>
      <c r="I1016" s="99"/>
      <c r="J1016" s="99"/>
      <c r="K1016" s="99"/>
      <c r="L1016" s="99"/>
      <c r="M1016" s="99"/>
      <c r="N1016" s="99"/>
      <c r="O1016" s="99"/>
      <c r="P1016" s="99"/>
      <c r="Q1016" s="99"/>
      <c r="R1016" s="99"/>
      <c r="S1016" s="99"/>
      <c r="T1016" s="99"/>
    </row>
    <row r="1017" spans="1:20" x14ac:dyDescent="0.2">
      <c r="A1017" s="64"/>
      <c r="B1017" s="101"/>
      <c r="C1017" s="99"/>
      <c r="D1017" s="99"/>
      <c r="E1017" s="99"/>
      <c r="F1017" s="99"/>
      <c r="G1017" s="99"/>
      <c r="H1017" s="99"/>
      <c r="I1017" s="99"/>
      <c r="J1017" s="99"/>
      <c r="K1017" s="99"/>
      <c r="L1017" s="99"/>
      <c r="M1017" s="99"/>
      <c r="N1017" s="99"/>
      <c r="O1017" s="99"/>
      <c r="P1017" s="99"/>
      <c r="Q1017" s="99"/>
      <c r="R1017" s="99"/>
      <c r="S1017" s="99"/>
      <c r="T1017" s="99"/>
    </row>
    <row r="1018" spans="1:20" x14ac:dyDescent="0.2">
      <c r="A1018" s="64"/>
      <c r="B1018" s="101"/>
      <c r="C1018" s="99"/>
      <c r="D1018" s="99"/>
      <c r="E1018" s="99"/>
      <c r="F1018" s="99"/>
      <c r="G1018" s="99"/>
      <c r="H1018" s="99"/>
      <c r="I1018" s="99"/>
      <c r="J1018" s="99"/>
      <c r="K1018" s="99"/>
      <c r="L1018" s="99"/>
      <c r="M1018" s="99"/>
      <c r="N1018" s="99"/>
      <c r="O1018" s="99"/>
      <c r="P1018" s="99"/>
      <c r="Q1018" s="99"/>
      <c r="R1018" s="99"/>
      <c r="S1018" s="99"/>
      <c r="T1018" s="99"/>
    </row>
    <row r="1019" spans="1:20" x14ac:dyDescent="0.2">
      <c r="A1019" s="64"/>
      <c r="B1019" s="101"/>
      <c r="C1019" s="99"/>
      <c r="D1019" s="99"/>
      <c r="E1019" s="99"/>
      <c r="F1019" s="99"/>
      <c r="G1019" s="99"/>
      <c r="H1019" s="99"/>
      <c r="I1019" s="99"/>
      <c r="J1019" s="99"/>
      <c r="K1019" s="99"/>
      <c r="L1019" s="99"/>
      <c r="M1019" s="99"/>
      <c r="N1019" s="99"/>
      <c r="O1019" s="99"/>
      <c r="P1019" s="99"/>
      <c r="Q1019" s="99"/>
      <c r="R1019" s="99"/>
      <c r="S1019" s="99"/>
      <c r="T1019" s="99"/>
    </row>
    <row r="1020" spans="1:20" x14ac:dyDescent="0.2">
      <c r="A1020" s="64"/>
      <c r="B1020" s="101"/>
      <c r="C1020" s="99"/>
      <c r="D1020" s="99"/>
      <c r="E1020" s="99"/>
      <c r="F1020" s="99"/>
      <c r="G1020" s="99"/>
      <c r="H1020" s="99"/>
      <c r="I1020" s="99"/>
      <c r="J1020" s="99"/>
      <c r="K1020" s="99"/>
      <c r="L1020" s="99"/>
      <c r="M1020" s="99"/>
      <c r="N1020" s="99"/>
      <c r="O1020" s="99"/>
      <c r="P1020" s="99"/>
      <c r="Q1020" s="99"/>
      <c r="R1020" s="99"/>
      <c r="S1020" s="99"/>
      <c r="T1020" s="99"/>
    </row>
    <row r="1021" spans="1:20" x14ac:dyDescent="0.2">
      <c r="A1021" s="64"/>
      <c r="B1021" s="101"/>
      <c r="C1021" s="99"/>
      <c r="D1021" s="99"/>
      <c r="E1021" s="99"/>
      <c r="F1021" s="99"/>
      <c r="G1021" s="99"/>
      <c r="H1021" s="99"/>
      <c r="I1021" s="99"/>
      <c r="J1021" s="99"/>
      <c r="K1021" s="99"/>
      <c r="L1021" s="99"/>
      <c r="M1021" s="99"/>
      <c r="N1021" s="99"/>
      <c r="O1021" s="99"/>
      <c r="P1021" s="99"/>
      <c r="Q1021" s="99"/>
      <c r="R1021" s="99"/>
      <c r="S1021" s="99"/>
      <c r="T1021" s="99"/>
    </row>
    <row r="1022" spans="1:20" x14ac:dyDescent="0.2">
      <c r="A1022" s="64"/>
      <c r="B1022" s="101"/>
      <c r="C1022" s="99"/>
      <c r="D1022" s="99"/>
      <c r="E1022" s="99"/>
      <c r="F1022" s="99"/>
      <c r="G1022" s="99"/>
      <c r="H1022" s="99"/>
      <c r="I1022" s="99"/>
      <c r="J1022" s="99"/>
      <c r="K1022" s="99"/>
      <c r="L1022" s="99"/>
      <c r="M1022" s="99"/>
      <c r="N1022" s="99"/>
      <c r="O1022" s="99"/>
      <c r="P1022" s="99"/>
      <c r="Q1022" s="99"/>
      <c r="R1022" s="99"/>
      <c r="S1022" s="99"/>
      <c r="T1022" s="99"/>
    </row>
    <row r="1023" spans="1:20" x14ac:dyDescent="0.2">
      <c r="A1023" s="64"/>
      <c r="B1023" s="101"/>
      <c r="C1023" s="99"/>
      <c r="D1023" s="99"/>
      <c r="E1023" s="99"/>
      <c r="F1023" s="99"/>
      <c r="G1023" s="99"/>
      <c r="H1023" s="99"/>
      <c r="I1023" s="99"/>
      <c r="J1023" s="99"/>
      <c r="K1023" s="99"/>
      <c r="L1023" s="99"/>
      <c r="M1023" s="99"/>
      <c r="N1023" s="99"/>
      <c r="O1023" s="99"/>
      <c r="P1023" s="99"/>
      <c r="Q1023" s="99"/>
      <c r="R1023" s="99"/>
      <c r="S1023" s="99"/>
      <c r="T1023" s="99"/>
    </row>
    <row r="1024" spans="1:20" x14ac:dyDescent="0.2">
      <c r="A1024" s="64"/>
      <c r="B1024" s="101"/>
      <c r="C1024" s="99"/>
      <c r="D1024" s="99"/>
      <c r="E1024" s="99"/>
      <c r="F1024" s="99"/>
      <c r="G1024" s="99"/>
      <c r="H1024" s="99"/>
      <c r="I1024" s="99"/>
      <c r="J1024" s="99"/>
      <c r="K1024" s="99"/>
      <c r="L1024" s="99"/>
      <c r="M1024" s="99"/>
      <c r="N1024" s="99"/>
      <c r="O1024" s="99"/>
      <c r="P1024" s="99"/>
      <c r="Q1024" s="99"/>
      <c r="R1024" s="99"/>
      <c r="S1024" s="99"/>
      <c r="T1024" s="99"/>
    </row>
    <row r="1025" spans="1:20" x14ac:dyDescent="0.2">
      <c r="A1025" s="64"/>
      <c r="B1025" s="101"/>
      <c r="C1025" s="99"/>
      <c r="D1025" s="99"/>
      <c r="E1025" s="99"/>
      <c r="F1025" s="99"/>
      <c r="G1025" s="99"/>
      <c r="H1025" s="99"/>
      <c r="I1025" s="99"/>
      <c r="J1025" s="99"/>
      <c r="K1025" s="99"/>
      <c r="L1025" s="99"/>
      <c r="M1025" s="99"/>
      <c r="N1025" s="99"/>
      <c r="O1025" s="99"/>
      <c r="P1025" s="99"/>
      <c r="Q1025" s="99"/>
      <c r="R1025" s="99"/>
      <c r="S1025" s="99"/>
      <c r="T1025" s="99"/>
    </row>
    <row r="1026" spans="1:20" x14ac:dyDescent="0.2">
      <c r="A1026" s="64"/>
      <c r="B1026" s="101"/>
      <c r="C1026" s="99"/>
      <c r="D1026" s="99"/>
      <c r="E1026" s="99"/>
      <c r="F1026" s="99"/>
      <c r="G1026" s="99"/>
      <c r="H1026" s="99"/>
      <c r="I1026" s="99"/>
      <c r="J1026" s="99"/>
      <c r="K1026" s="99"/>
      <c r="L1026" s="99"/>
      <c r="M1026" s="99"/>
      <c r="N1026" s="99"/>
      <c r="O1026" s="99"/>
      <c r="P1026" s="99"/>
      <c r="Q1026" s="99"/>
      <c r="R1026" s="99"/>
      <c r="S1026" s="99"/>
      <c r="T1026" s="99"/>
    </row>
    <row r="1027" spans="1:20" x14ac:dyDescent="0.2">
      <c r="A1027" s="64"/>
      <c r="B1027" s="101"/>
      <c r="C1027" s="99"/>
      <c r="D1027" s="99"/>
      <c r="E1027" s="99"/>
      <c r="F1027" s="99"/>
      <c r="G1027" s="99"/>
      <c r="H1027" s="99"/>
      <c r="I1027" s="99"/>
      <c r="J1027" s="99"/>
      <c r="K1027" s="99"/>
      <c r="L1027" s="99"/>
      <c r="M1027" s="99"/>
      <c r="N1027" s="99"/>
      <c r="O1027" s="99"/>
      <c r="P1027" s="99"/>
      <c r="Q1027" s="99"/>
      <c r="R1027" s="99"/>
      <c r="S1027" s="99"/>
      <c r="T1027" s="99"/>
    </row>
    <row r="1028" spans="1:20" x14ac:dyDescent="0.2">
      <c r="A1028" s="64"/>
      <c r="B1028" s="101"/>
      <c r="C1028" s="99"/>
      <c r="D1028" s="99"/>
      <c r="E1028" s="99"/>
      <c r="F1028" s="99"/>
      <c r="G1028" s="99"/>
      <c r="H1028" s="99"/>
      <c r="I1028" s="99"/>
      <c r="J1028" s="99"/>
      <c r="K1028" s="99"/>
      <c r="L1028" s="99"/>
      <c r="M1028" s="99"/>
      <c r="N1028" s="99"/>
      <c r="O1028" s="99"/>
      <c r="P1028" s="99"/>
      <c r="Q1028" s="99"/>
      <c r="R1028" s="99"/>
      <c r="S1028" s="99"/>
      <c r="T1028" s="99"/>
    </row>
    <row r="1029" spans="1:20" x14ac:dyDescent="0.2">
      <c r="A1029" s="64"/>
      <c r="B1029" s="101"/>
      <c r="C1029" s="99"/>
      <c r="D1029" s="99"/>
      <c r="E1029" s="99"/>
      <c r="F1029" s="99"/>
      <c r="G1029" s="99"/>
      <c r="H1029" s="99"/>
      <c r="I1029" s="99"/>
      <c r="J1029" s="99"/>
      <c r="K1029" s="99"/>
      <c r="L1029" s="99"/>
      <c r="M1029" s="99"/>
      <c r="N1029" s="99"/>
      <c r="O1029" s="99"/>
      <c r="P1029" s="99"/>
      <c r="Q1029" s="99"/>
      <c r="R1029" s="99"/>
      <c r="S1029" s="99"/>
      <c r="T1029" s="99"/>
    </row>
    <row r="1030" spans="1:20" x14ac:dyDescent="0.2">
      <c r="A1030" s="64"/>
      <c r="B1030" s="101"/>
      <c r="C1030" s="99"/>
      <c r="D1030" s="99"/>
      <c r="E1030" s="99"/>
      <c r="F1030" s="99"/>
      <c r="G1030" s="99"/>
      <c r="H1030" s="99"/>
      <c r="I1030" s="99"/>
      <c r="J1030" s="99"/>
      <c r="K1030" s="99"/>
      <c r="L1030" s="99"/>
      <c r="M1030" s="99"/>
      <c r="N1030" s="99"/>
      <c r="O1030" s="99"/>
      <c r="P1030" s="99"/>
      <c r="Q1030" s="99"/>
      <c r="R1030" s="99"/>
      <c r="S1030" s="99"/>
      <c r="T1030" s="99"/>
    </row>
    <row r="1031" spans="1:20" x14ac:dyDescent="0.2">
      <c r="A1031" s="64"/>
      <c r="B1031" s="101"/>
      <c r="C1031" s="99"/>
      <c r="D1031" s="99"/>
      <c r="E1031" s="99"/>
      <c r="F1031" s="99"/>
      <c r="G1031" s="99"/>
      <c r="H1031" s="99"/>
      <c r="I1031" s="99"/>
      <c r="J1031" s="99"/>
      <c r="K1031" s="99"/>
      <c r="L1031" s="99"/>
      <c r="M1031" s="99"/>
      <c r="N1031" s="99"/>
      <c r="O1031" s="99"/>
      <c r="P1031" s="99"/>
      <c r="Q1031" s="99"/>
      <c r="R1031" s="99"/>
      <c r="S1031" s="99"/>
      <c r="T1031" s="99"/>
    </row>
    <row r="1032" spans="1:20" x14ac:dyDescent="0.2">
      <c r="A1032" s="64"/>
      <c r="B1032" s="101"/>
      <c r="C1032" s="99"/>
      <c r="D1032" s="99"/>
      <c r="E1032" s="99"/>
      <c r="F1032" s="99"/>
      <c r="G1032" s="99"/>
      <c r="H1032" s="99"/>
      <c r="I1032" s="99"/>
      <c r="J1032" s="99"/>
      <c r="K1032" s="99"/>
      <c r="L1032" s="99"/>
      <c r="M1032" s="99"/>
      <c r="N1032" s="99"/>
      <c r="O1032" s="99"/>
      <c r="P1032" s="99"/>
      <c r="Q1032" s="99"/>
      <c r="R1032" s="99"/>
      <c r="S1032" s="99"/>
      <c r="T1032" s="99"/>
    </row>
    <row r="1033" spans="1:20" x14ac:dyDescent="0.2">
      <c r="A1033" s="64"/>
      <c r="B1033" s="101"/>
      <c r="C1033" s="99"/>
      <c r="D1033" s="99"/>
      <c r="E1033" s="99"/>
      <c r="F1033" s="99"/>
      <c r="G1033" s="99"/>
      <c r="H1033" s="99"/>
      <c r="I1033" s="99"/>
      <c r="J1033" s="99"/>
      <c r="K1033" s="99"/>
      <c r="L1033" s="99"/>
      <c r="M1033" s="99"/>
      <c r="N1033" s="99"/>
      <c r="O1033" s="99"/>
      <c r="P1033" s="99"/>
      <c r="Q1033" s="99"/>
      <c r="R1033" s="99"/>
      <c r="S1033" s="99"/>
      <c r="T1033" s="99"/>
    </row>
    <row r="1034" spans="1:20" x14ac:dyDescent="0.2">
      <c r="A1034" s="64"/>
      <c r="B1034" s="101"/>
      <c r="C1034" s="99"/>
      <c r="D1034" s="99"/>
      <c r="E1034" s="99"/>
      <c r="F1034" s="99"/>
      <c r="G1034" s="99"/>
      <c r="H1034" s="99"/>
      <c r="I1034" s="99"/>
      <c r="J1034" s="99"/>
      <c r="K1034" s="99"/>
      <c r="L1034" s="99"/>
      <c r="M1034" s="99"/>
      <c r="N1034" s="99"/>
      <c r="O1034" s="99"/>
      <c r="P1034" s="99"/>
      <c r="Q1034" s="99"/>
      <c r="R1034" s="99"/>
      <c r="S1034" s="99"/>
      <c r="T1034" s="99"/>
    </row>
    <row r="1035" spans="1:20" x14ac:dyDescent="0.2">
      <c r="A1035" s="64"/>
      <c r="B1035" s="101"/>
      <c r="C1035" s="99"/>
      <c r="D1035" s="99"/>
      <c r="E1035" s="99"/>
      <c r="F1035" s="99"/>
      <c r="G1035" s="99"/>
      <c r="H1035" s="99"/>
      <c r="I1035" s="99"/>
      <c r="J1035" s="99"/>
      <c r="K1035" s="99"/>
      <c r="L1035" s="99"/>
      <c r="M1035" s="99"/>
      <c r="N1035" s="99"/>
      <c r="O1035" s="99"/>
      <c r="P1035" s="99"/>
      <c r="Q1035" s="99"/>
      <c r="R1035" s="99"/>
      <c r="S1035" s="99"/>
      <c r="T1035" s="99"/>
    </row>
    <row r="1036" spans="1:20" x14ac:dyDescent="0.2">
      <c r="A1036" s="64"/>
      <c r="B1036" s="101"/>
      <c r="C1036" s="99"/>
      <c r="D1036" s="99"/>
      <c r="E1036" s="99"/>
      <c r="F1036" s="99"/>
      <c r="G1036" s="99"/>
      <c r="H1036" s="99"/>
      <c r="I1036" s="99"/>
      <c r="J1036" s="99"/>
      <c r="K1036" s="99"/>
      <c r="L1036" s="99"/>
      <c r="M1036" s="99"/>
      <c r="N1036" s="99"/>
      <c r="O1036" s="99"/>
      <c r="P1036" s="99"/>
      <c r="Q1036" s="99"/>
      <c r="R1036" s="99"/>
      <c r="S1036" s="99"/>
      <c r="T1036" s="99"/>
    </row>
    <row r="1037" spans="1:20" x14ac:dyDescent="0.2">
      <c r="A1037" s="64"/>
      <c r="B1037" s="101"/>
      <c r="C1037" s="99"/>
      <c r="D1037" s="99"/>
      <c r="E1037" s="99"/>
      <c r="F1037" s="99"/>
      <c r="G1037" s="99"/>
      <c r="H1037" s="99"/>
      <c r="I1037" s="99"/>
      <c r="J1037" s="99"/>
      <c r="K1037" s="99"/>
      <c r="L1037" s="99"/>
      <c r="M1037" s="99"/>
      <c r="N1037" s="99"/>
      <c r="O1037" s="99"/>
      <c r="P1037" s="99"/>
      <c r="Q1037" s="99"/>
      <c r="R1037" s="99"/>
      <c r="S1037" s="99"/>
      <c r="T1037" s="99"/>
    </row>
    <row r="1038" spans="1:20" x14ac:dyDescent="0.2">
      <c r="A1038" s="64"/>
      <c r="B1038" s="101"/>
      <c r="C1038" s="99"/>
      <c r="D1038" s="99"/>
      <c r="E1038" s="99"/>
      <c r="F1038" s="99"/>
      <c r="G1038" s="99"/>
      <c r="H1038" s="99"/>
      <c r="I1038" s="99"/>
      <c r="J1038" s="99"/>
      <c r="K1038" s="99"/>
      <c r="L1038" s="99"/>
      <c r="M1038" s="99"/>
      <c r="N1038" s="99"/>
      <c r="O1038" s="99"/>
      <c r="P1038" s="99"/>
      <c r="Q1038" s="99"/>
      <c r="R1038" s="99"/>
      <c r="S1038" s="99"/>
      <c r="T1038" s="99"/>
    </row>
    <row r="1039" spans="1:20" x14ac:dyDescent="0.2">
      <c r="A1039" s="64"/>
      <c r="B1039" s="101"/>
      <c r="C1039" s="99"/>
      <c r="D1039" s="99"/>
      <c r="E1039" s="99"/>
      <c r="F1039" s="99"/>
      <c r="G1039" s="99"/>
      <c r="H1039" s="99"/>
      <c r="I1039" s="99"/>
      <c r="J1039" s="99"/>
      <c r="K1039" s="99"/>
      <c r="L1039" s="99"/>
      <c r="M1039" s="99"/>
      <c r="N1039" s="99"/>
      <c r="O1039" s="99"/>
      <c r="P1039" s="99"/>
      <c r="Q1039" s="99"/>
      <c r="R1039" s="99"/>
      <c r="S1039" s="99"/>
      <c r="T1039" s="99"/>
    </row>
    <row r="1040" spans="1:20" x14ac:dyDescent="0.2">
      <c r="A1040" s="64"/>
      <c r="B1040" s="101"/>
      <c r="C1040" s="99"/>
      <c r="D1040" s="99"/>
      <c r="E1040" s="99"/>
      <c r="F1040" s="99"/>
      <c r="G1040" s="99"/>
      <c r="H1040" s="99"/>
      <c r="I1040" s="99"/>
      <c r="J1040" s="99"/>
      <c r="K1040" s="99"/>
      <c r="L1040" s="99"/>
      <c r="M1040" s="99"/>
      <c r="N1040" s="99"/>
      <c r="O1040" s="99"/>
      <c r="P1040" s="99"/>
      <c r="Q1040" s="99"/>
      <c r="R1040" s="99"/>
      <c r="S1040" s="99"/>
      <c r="T1040" s="99"/>
    </row>
    <row r="1041" spans="1:20" x14ac:dyDescent="0.2">
      <c r="A1041" s="64"/>
      <c r="B1041" s="101"/>
      <c r="C1041" s="99"/>
      <c r="D1041" s="99"/>
      <c r="E1041" s="99"/>
      <c r="F1041" s="99"/>
      <c r="G1041" s="99"/>
      <c r="H1041" s="99"/>
      <c r="I1041" s="99"/>
      <c r="J1041" s="99"/>
      <c r="K1041" s="99"/>
      <c r="L1041" s="99"/>
      <c r="M1041" s="99"/>
      <c r="N1041" s="99"/>
      <c r="O1041" s="99"/>
      <c r="P1041" s="99"/>
      <c r="Q1041" s="99"/>
      <c r="R1041" s="99"/>
      <c r="S1041" s="99"/>
      <c r="T1041" s="99"/>
    </row>
    <row r="1042" spans="1:20" x14ac:dyDescent="0.2">
      <c r="A1042" s="64"/>
      <c r="B1042" s="101"/>
      <c r="C1042" s="99"/>
      <c r="D1042" s="99"/>
      <c r="E1042" s="99"/>
      <c r="F1042" s="99"/>
      <c r="G1042" s="99"/>
      <c r="H1042" s="99"/>
      <c r="I1042" s="99"/>
      <c r="J1042" s="99"/>
      <c r="K1042" s="99"/>
      <c r="L1042" s="99"/>
      <c r="M1042" s="99"/>
      <c r="N1042" s="99"/>
      <c r="O1042" s="99"/>
      <c r="P1042" s="99"/>
      <c r="Q1042" s="99"/>
      <c r="R1042" s="99"/>
      <c r="S1042" s="99"/>
      <c r="T1042" s="99"/>
    </row>
    <row r="1043" spans="1:20" x14ac:dyDescent="0.2">
      <c r="A1043" s="64"/>
      <c r="B1043" s="101"/>
      <c r="C1043" s="99"/>
      <c r="D1043" s="99"/>
      <c r="E1043" s="99"/>
      <c r="F1043" s="99"/>
      <c r="G1043" s="99"/>
      <c r="H1043" s="99"/>
      <c r="I1043" s="99"/>
      <c r="J1043" s="99"/>
      <c r="K1043" s="99"/>
      <c r="L1043" s="99"/>
      <c r="M1043" s="99"/>
      <c r="N1043" s="99"/>
      <c r="O1043" s="99"/>
      <c r="P1043" s="99"/>
      <c r="Q1043" s="99"/>
      <c r="R1043" s="99"/>
      <c r="S1043" s="99"/>
      <c r="T1043" s="99"/>
    </row>
    <row r="1044" spans="1:20" x14ac:dyDescent="0.2">
      <c r="A1044" s="64"/>
      <c r="B1044" s="101"/>
      <c r="C1044" s="99"/>
      <c r="D1044" s="99"/>
      <c r="E1044" s="99"/>
      <c r="F1044" s="99"/>
      <c r="G1044" s="99"/>
      <c r="H1044" s="99"/>
      <c r="I1044" s="99"/>
      <c r="J1044" s="99"/>
      <c r="K1044" s="99"/>
      <c r="L1044" s="99"/>
      <c r="M1044" s="99"/>
      <c r="N1044" s="99"/>
      <c r="O1044" s="99"/>
      <c r="P1044" s="99"/>
      <c r="Q1044" s="99"/>
      <c r="R1044" s="99"/>
      <c r="S1044" s="99"/>
      <c r="T1044" s="99"/>
    </row>
    <row r="1045" spans="1:20" x14ac:dyDescent="0.2">
      <c r="A1045" s="102"/>
      <c r="B1045" s="103"/>
      <c r="C1045" s="104"/>
      <c r="D1045" s="105"/>
      <c r="E1045" s="100"/>
      <c r="F1045" s="100"/>
      <c r="G1045" s="100"/>
      <c r="H1045" s="100"/>
      <c r="I1045" s="100"/>
      <c r="J1045" s="100"/>
      <c r="K1045" s="100"/>
    </row>
    <row r="1046" spans="1:20" x14ac:dyDescent="0.2">
      <c r="A1046" s="102"/>
      <c r="B1046" s="103"/>
      <c r="C1046" s="104"/>
      <c r="D1046" s="105"/>
      <c r="E1046" s="100"/>
      <c r="F1046" s="100"/>
      <c r="G1046" s="100"/>
      <c r="H1046" s="100"/>
      <c r="I1046" s="100"/>
      <c r="J1046" s="100"/>
      <c r="K1046" s="100"/>
    </row>
    <row r="1047" spans="1:20" x14ac:dyDescent="0.2">
      <c r="A1047" s="102"/>
      <c r="B1047" s="103"/>
      <c r="C1047" s="104"/>
      <c r="D1047" s="105"/>
      <c r="E1047" s="100"/>
      <c r="F1047" s="100"/>
      <c r="G1047" s="100"/>
      <c r="H1047" s="100"/>
      <c r="I1047" s="100"/>
      <c r="J1047" s="100"/>
      <c r="K1047" s="100"/>
    </row>
    <row r="1048" spans="1:20" x14ac:dyDescent="0.2">
      <c r="A1048" s="102"/>
      <c r="B1048" s="103"/>
      <c r="C1048" s="104"/>
      <c r="D1048" s="105"/>
      <c r="E1048" s="100"/>
      <c r="F1048" s="100"/>
      <c r="G1048" s="100"/>
      <c r="H1048" s="100"/>
      <c r="I1048" s="100"/>
      <c r="J1048" s="100"/>
      <c r="K1048" s="100"/>
    </row>
    <row r="1049" spans="1:20" x14ac:dyDescent="0.2">
      <c r="A1049" s="102"/>
      <c r="B1049" s="103"/>
      <c r="C1049" s="104"/>
      <c r="D1049" s="105"/>
      <c r="E1049" s="100"/>
      <c r="F1049" s="100"/>
      <c r="G1049" s="100"/>
      <c r="H1049" s="100"/>
      <c r="I1049" s="100"/>
      <c r="J1049" s="100"/>
      <c r="K1049" s="100"/>
    </row>
    <row r="1050" spans="1:20" x14ac:dyDescent="0.2">
      <c r="A1050" s="102"/>
      <c r="B1050" s="103"/>
      <c r="C1050" s="104"/>
      <c r="D1050" s="105"/>
      <c r="E1050" s="100"/>
      <c r="F1050" s="100"/>
      <c r="G1050" s="100"/>
      <c r="H1050" s="100"/>
      <c r="I1050" s="100"/>
      <c r="J1050" s="100"/>
      <c r="K1050" s="100"/>
    </row>
    <row r="1051" spans="1:20" x14ac:dyDescent="0.2">
      <c r="A1051" s="102"/>
      <c r="B1051" s="103"/>
      <c r="C1051" s="104"/>
      <c r="D1051" s="105"/>
      <c r="E1051" s="100"/>
      <c r="F1051" s="100"/>
      <c r="G1051" s="100"/>
      <c r="H1051" s="100"/>
      <c r="I1051" s="100"/>
      <c r="J1051" s="100"/>
      <c r="K1051" s="100"/>
    </row>
    <row r="1052" spans="1:20" x14ac:dyDescent="0.2">
      <c r="A1052" s="102"/>
      <c r="B1052" s="103"/>
      <c r="C1052" s="104"/>
      <c r="D1052" s="105"/>
      <c r="E1052" s="100"/>
      <c r="F1052" s="100"/>
      <c r="G1052" s="100"/>
      <c r="H1052" s="100"/>
      <c r="I1052" s="100"/>
      <c r="J1052" s="100"/>
      <c r="K1052" s="100"/>
    </row>
    <row r="1053" spans="1:20" x14ac:dyDescent="0.2">
      <c r="A1053" s="102"/>
      <c r="B1053" s="103"/>
      <c r="C1053" s="104"/>
      <c r="D1053" s="105"/>
      <c r="E1053" s="100"/>
      <c r="F1053" s="100"/>
      <c r="G1053" s="100"/>
      <c r="H1053" s="100"/>
      <c r="I1053" s="100"/>
      <c r="J1053" s="100"/>
      <c r="K1053" s="100"/>
    </row>
    <row r="1054" spans="1:20" x14ac:dyDescent="0.2">
      <c r="A1054" s="102"/>
      <c r="B1054" s="103"/>
      <c r="C1054" s="104"/>
      <c r="D1054" s="105"/>
      <c r="E1054" s="100"/>
      <c r="F1054" s="100"/>
      <c r="G1054" s="100"/>
      <c r="H1054" s="100"/>
      <c r="I1054" s="100"/>
      <c r="J1054" s="100"/>
      <c r="K1054" s="100"/>
    </row>
    <row r="1055" spans="1:20" x14ac:dyDescent="0.2">
      <c r="A1055" s="102"/>
      <c r="B1055" s="103"/>
      <c r="C1055" s="104"/>
      <c r="D1055" s="105"/>
      <c r="E1055" s="100"/>
      <c r="F1055" s="100"/>
      <c r="G1055" s="100"/>
      <c r="H1055" s="100"/>
      <c r="I1055" s="100"/>
      <c r="J1055" s="100"/>
      <c r="K1055" s="100"/>
    </row>
    <row r="1056" spans="1:20" x14ac:dyDescent="0.2">
      <c r="A1056" s="102"/>
      <c r="B1056" s="103"/>
      <c r="C1056" s="104"/>
      <c r="D1056" s="105"/>
      <c r="E1056" s="100"/>
      <c r="F1056" s="100"/>
      <c r="G1056" s="100"/>
      <c r="H1056" s="100"/>
      <c r="I1056" s="100"/>
      <c r="J1056" s="100"/>
      <c r="K1056" s="100"/>
    </row>
    <row r="1057" spans="1:11" x14ac:dyDescent="0.2">
      <c r="A1057" s="102"/>
      <c r="B1057" s="103"/>
      <c r="C1057" s="104"/>
      <c r="D1057" s="105"/>
      <c r="E1057" s="100"/>
      <c r="F1057" s="100"/>
      <c r="G1057" s="100"/>
      <c r="H1057" s="100"/>
      <c r="I1057" s="100"/>
      <c r="J1057" s="100"/>
      <c r="K1057" s="100"/>
    </row>
    <row r="1058" spans="1:11" x14ac:dyDescent="0.2">
      <c r="A1058" s="102"/>
      <c r="B1058" s="103"/>
      <c r="C1058" s="104"/>
      <c r="D1058" s="105"/>
      <c r="E1058" s="100"/>
      <c r="F1058" s="100"/>
      <c r="G1058" s="100"/>
      <c r="H1058" s="100"/>
      <c r="I1058" s="100"/>
      <c r="J1058" s="100"/>
      <c r="K1058" s="100"/>
    </row>
    <row r="1059" spans="1:11" x14ac:dyDescent="0.2">
      <c r="A1059" s="102"/>
      <c r="B1059" s="103"/>
      <c r="C1059" s="104"/>
      <c r="D1059" s="105"/>
      <c r="E1059" s="100"/>
      <c r="F1059" s="100"/>
      <c r="G1059" s="100"/>
      <c r="H1059" s="100"/>
      <c r="I1059" s="100"/>
      <c r="J1059" s="100"/>
      <c r="K1059" s="100"/>
    </row>
    <row r="1060" spans="1:11" x14ac:dyDescent="0.2">
      <c r="A1060" s="102"/>
      <c r="B1060" s="103"/>
      <c r="C1060" s="104"/>
      <c r="D1060" s="105"/>
      <c r="E1060" s="100"/>
      <c r="F1060" s="100"/>
      <c r="G1060" s="100"/>
      <c r="H1060" s="100"/>
      <c r="I1060" s="100"/>
      <c r="J1060" s="100"/>
      <c r="K1060" s="100"/>
    </row>
    <row r="1061" spans="1:11" x14ac:dyDescent="0.2">
      <c r="A1061" s="102"/>
      <c r="B1061" s="103"/>
      <c r="C1061" s="104"/>
      <c r="D1061" s="105"/>
      <c r="E1061" s="100"/>
      <c r="F1061" s="100"/>
      <c r="G1061" s="100"/>
      <c r="H1061" s="100"/>
      <c r="I1061" s="100"/>
      <c r="J1061" s="100"/>
      <c r="K1061" s="100"/>
    </row>
    <row r="1062" spans="1:11" x14ac:dyDescent="0.2">
      <c r="A1062" s="102"/>
      <c r="B1062" s="103"/>
      <c r="C1062" s="104"/>
      <c r="D1062" s="105"/>
      <c r="E1062" s="100"/>
      <c r="F1062" s="100"/>
      <c r="G1062" s="100"/>
      <c r="H1062" s="100"/>
      <c r="I1062" s="100"/>
      <c r="J1062" s="100"/>
      <c r="K1062" s="100"/>
    </row>
    <row r="1063" spans="1:11" x14ac:dyDescent="0.2">
      <c r="A1063" s="102"/>
      <c r="B1063" s="103"/>
      <c r="C1063" s="104"/>
      <c r="D1063" s="105"/>
      <c r="E1063" s="100"/>
      <c r="F1063" s="100"/>
      <c r="G1063" s="100"/>
      <c r="H1063" s="100"/>
      <c r="I1063" s="100"/>
      <c r="J1063" s="100"/>
      <c r="K1063" s="100"/>
    </row>
    <row r="1064" spans="1:11" x14ac:dyDescent="0.2">
      <c r="A1064" s="102"/>
      <c r="B1064" s="103"/>
      <c r="C1064" s="104"/>
      <c r="D1064" s="105"/>
      <c r="E1064" s="100"/>
      <c r="F1064" s="100"/>
      <c r="G1064" s="100"/>
      <c r="H1064" s="100"/>
      <c r="I1064" s="100"/>
      <c r="J1064" s="100"/>
      <c r="K1064" s="100"/>
    </row>
    <row r="1065" spans="1:11" x14ac:dyDescent="0.2">
      <c r="A1065" s="102"/>
      <c r="B1065" s="103"/>
      <c r="C1065" s="104"/>
      <c r="D1065" s="105"/>
      <c r="E1065" s="100"/>
      <c r="F1065" s="100"/>
      <c r="G1065" s="100"/>
      <c r="H1065" s="100"/>
      <c r="I1065" s="100"/>
      <c r="J1065" s="100"/>
      <c r="K1065" s="100"/>
    </row>
    <row r="1066" spans="1:11" x14ac:dyDescent="0.2">
      <c r="A1066" s="102"/>
      <c r="B1066" s="103"/>
      <c r="C1066" s="104"/>
      <c r="D1066" s="105"/>
      <c r="E1066" s="100"/>
      <c r="F1066" s="100"/>
      <c r="G1066" s="100"/>
      <c r="H1066" s="100"/>
      <c r="I1066" s="100"/>
      <c r="J1066" s="100"/>
      <c r="K1066" s="100"/>
    </row>
    <row r="1067" spans="1:11" x14ac:dyDescent="0.2">
      <c r="A1067" s="102"/>
      <c r="B1067" s="103"/>
      <c r="C1067" s="104"/>
      <c r="D1067" s="105"/>
      <c r="E1067" s="100"/>
      <c r="F1067" s="100"/>
      <c r="G1067" s="100"/>
      <c r="H1067" s="100"/>
      <c r="I1067" s="100"/>
      <c r="J1067" s="100"/>
      <c r="K1067" s="100"/>
    </row>
    <row r="1068" spans="1:11" x14ac:dyDescent="0.2">
      <c r="A1068" s="102"/>
      <c r="B1068" s="103"/>
      <c r="C1068" s="104"/>
      <c r="D1068" s="105"/>
      <c r="E1068" s="100"/>
      <c r="F1068" s="100"/>
      <c r="G1068" s="100"/>
      <c r="H1068" s="100"/>
      <c r="I1068" s="100"/>
      <c r="J1068" s="100"/>
      <c r="K1068" s="100"/>
    </row>
    <row r="1069" spans="1:11" x14ac:dyDescent="0.2">
      <c r="A1069" s="102"/>
      <c r="B1069" s="103"/>
      <c r="C1069" s="104"/>
      <c r="D1069" s="105"/>
      <c r="E1069" s="100"/>
      <c r="F1069" s="100"/>
      <c r="G1069" s="100"/>
      <c r="H1069" s="100"/>
      <c r="I1069" s="100"/>
      <c r="J1069" s="100"/>
      <c r="K1069" s="100"/>
    </row>
    <row r="1070" spans="1:11" x14ac:dyDescent="0.2">
      <c r="A1070" s="102"/>
      <c r="B1070" s="103"/>
      <c r="C1070" s="104"/>
      <c r="D1070" s="105"/>
      <c r="E1070" s="100"/>
      <c r="F1070" s="100"/>
      <c r="G1070" s="100"/>
      <c r="H1070" s="100"/>
      <c r="I1070" s="100"/>
      <c r="J1070" s="100"/>
      <c r="K1070" s="100"/>
    </row>
    <row r="1071" spans="1:11" x14ac:dyDescent="0.2">
      <c r="A1071" s="102"/>
      <c r="B1071" s="103"/>
      <c r="C1071" s="104"/>
      <c r="D1071" s="105"/>
      <c r="E1071" s="100"/>
      <c r="F1071" s="100"/>
      <c r="G1071" s="100"/>
      <c r="H1071" s="100"/>
      <c r="I1071" s="100"/>
      <c r="J1071" s="100"/>
      <c r="K1071" s="100"/>
    </row>
    <row r="1072" spans="1:11" x14ac:dyDescent="0.2">
      <c r="A1072" s="102"/>
      <c r="B1072" s="103"/>
      <c r="C1072" s="104"/>
      <c r="D1072" s="105"/>
      <c r="E1072" s="100"/>
      <c r="F1072" s="100"/>
      <c r="G1072" s="100"/>
      <c r="H1072" s="100"/>
      <c r="I1072" s="100"/>
      <c r="J1072" s="100"/>
      <c r="K1072" s="100"/>
    </row>
    <row r="1073" spans="1:11" x14ac:dyDescent="0.2">
      <c r="A1073" s="102"/>
      <c r="B1073" s="103"/>
      <c r="C1073" s="104"/>
      <c r="D1073" s="105"/>
      <c r="E1073" s="100"/>
      <c r="F1073" s="100"/>
      <c r="G1073" s="100"/>
      <c r="H1073" s="100"/>
      <c r="I1073" s="100"/>
      <c r="J1073" s="100"/>
      <c r="K1073" s="100"/>
    </row>
    <row r="1074" spans="1:11" x14ac:dyDescent="0.2">
      <c r="A1074" s="102"/>
      <c r="B1074" s="103"/>
      <c r="C1074" s="104"/>
      <c r="D1074" s="105"/>
      <c r="E1074" s="100"/>
      <c r="F1074" s="100"/>
      <c r="G1074" s="100"/>
      <c r="H1074" s="100"/>
      <c r="I1074" s="100"/>
      <c r="J1074" s="100"/>
      <c r="K1074" s="100"/>
    </row>
    <row r="1075" spans="1:11" x14ac:dyDescent="0.2">
      <c r="A1075" s="102"/>
      <c r="B1075" s="103"/>
      <c r="C1075" s="104"/>
      <c r="D1075" s="105"/>
      <c r="E1075" s="100"/>
      <c r="F1075" s="100"/>
      <c r="G1075" s="100"/>
      <c r="H1075" s="100"/>
      <c r="I1075" s="100"/>
      <c r="J1075" s="100"/>
      <c r="K1075" s="100"/>
    </row>
    <row r="1076" spans="1:11" x14ac:dyDescent="0.2">
      <c r="A1076" s="102"/>
      <c r="B1076" s="103"/>
      <c r="C1076" s="104"/>
      <c r="D1076" s="105"/>
      <c r="E1076" s="100"/>
      <c r="F1076" s="100"/>
      <c r="G1076" s="100"/>
      <c r="H1076" s="100"/>
      <c r="I1076" s="100"/>
      <c r="J1076" s="100"/>
      <c r="K1076" s="100"/>
    </row>
    <row r="1077" spans="1:11" x14ac:dyDescent="0.2">
      <c r="A1077" s="102"/>
      <c r="B1077" s="103"/>
      <c r="C1077" s="104"/>
      <c r="D1077" s="105"/>
      <c r="E1077" s="100"/>
      <c r="F1077" s="100"/>
      <c r="G1077" s="100"/>
      <c r="H1077" s="100"/>
      <c r="I1077" s="100"/>
      <c r="J1077" s="100"/>
      <c r="K1077" s="100"/>
    </row>
    <row r="1078" spans="1:11" x14ac:dyDescent="0.2">
      <c r="A1078" s="102"/>
      <c r="B1078" s="103"/>
      <c r="C1078" s="104"/>
      <c r="D1078" s="105"/>
      <c r="E1078" s="100"/>
      <c r="F1078" s="100"/>
      <c r="G1078" s="100"/>
      <c r="H1078" s="100"/>
      <c r="I1078" s="100"/>
      <c r="J1078" s="100"/>
      <c r="K1078" s="100"/>
    </row>
    <row r="1079" spans="1:11" x14ac:dyDescent="0.2">
      <c r="A1079" s="102"/>
      <c r="B1079" s="103"/>
      <c r="C1079" s="104"/>
      <c r="D1079" s="105"/>
      <c r="E1079" s="100"/>
      <c r="F1079" s="100"/>
      <c r="G1079" s="100"/>
      <c r="H1079" s="100"/>
      <c r="I1079" s="100"/>
      <c r="J1079" s="100"/>
      <c r="K1079" s="100"/>
    </row>
    <row r="1080" spans="1:11" x14ac:dyDescent="0.2">
      <c r="A1080" s="102"/>
      <c r="B1080" s="103"/>
      <c r="C1080" s="104"/>
      <c r="D1080" s="105"/>
      <c r="E1080" s="100"/>
      <c r="F1080" s="100"/>
      <c r="G1080" s="100"/>
      <c r="H1080" s="100"/>
      <c r="I1080" s="100"/>
      <c r="J1080" s="100"/>
      <c r="K1080" s="100"/>
    </row>
    <row r="1081" spans="1:11" x14ac:dyDescent="0.2">
      <c r="A1081" s="102"/>
      <c r="B1081" s="103"/>
      <c r="C1081" s="104"/>
      <c r="D1081" s="105"/>
      <c r="E1081" s="100"/>
      <c r="F1081" s="100"/>
      <c r="G1081" s="100"/>
      <c r="H1081" s="100"/>
      <c r="I1081" s="100"/>
      <c r="J1081" s="100"/>
      <c r="K1081" s="100"/>
    </row>
    <row r="1082" spans="1:11" x14ac:dyDescent="0.2">
      <c r="A1082" s="102"/>
      <c r="B1082" s="103"/>
      <c r="C1082" s="104"/>
      <c r="D1082" s="105"/>
      <c r="E1082" s="100"/>
      <c r="F1082" s="100"/>
      <c r="G1082" s="100"/>
      <c r="H1082" s="100"/>
      <c r="I1082" s="100"/>
      <c r="J1082" s="100"/>
      <c r="K1082" s="100"/>
    </row>
    <row r="1083" spans="1:11" x14ac:dyDescent="0.2">
      <c r="A1083" s="102"/>
      <c r="B1083" s="103"/>
      <c r="C1083" s="104"/>
      <c r="D1083" s="105"/>
      <c r="E1083" s="100"/>
      <c r="F1083" s="100"/>
      <c r="G1083" s="100"/>
      <c r="H1083" s="100"/>
      <c r="I1083" s="100"/>
      <c r="J1083" s="100"/>
      <c r="K1083" s="100"/>
    </row>
    <row r="1084" spans="1:11" x14ac:dyDescent="0.2">
      <c r="A1084" s="102"/>
      <c r="B1084" s="103"/>
      <c r="C1084" s="104"/>
      <c r="D1084" s="105"/>
      <c r="E1084" s="100"/>
      <c r="F1084" s="100"/>
      <c r="G1084" s="100"/>
      <c r="H1084" s="100"/>
      <c r="I1084" s="100"/>
      <c r="J1084" s="100"/>
      <c r="K1084" s="100"/>
    </row>
    <row r="1085" spans="1:11" x14ac:dyDescent="0.2">
      <c r="A1085" s="102"/>
      <c r="B1085" s="103"/>
      <c r="C1085" s="104"/>
      <c r="D1085" s="105"/>
      <c r="E1085" s="100"/>
      <c r="F1085" s="100"/>
      <c r="G1085" s="100"/>
      <c r="H1085" s="100"/>
      <c r="I1085" s="100"/>
      <c r="J1085" s="100"/>
      <c r="K1085" s="100"/>
    </row>
    <row r="1086" spans="1:11" x14ac:dyDescent="0.2">
      <c r="A1086" s="102"/>
      <c r="B1086" s="103"/>
      <c r="C1086" s="104"/>
      <c r="D1086" s="105"/>
      <c r="E1086" s="100"/>
      <c r="F1086" s="100"/>
      <c r="G1086" s="100"/>
      <c r="H1086" s="100"/>
      <c r="I1086" s="100"/>
      <c r="J1086" s="100"/>
      <c r="K1086" s="100"/>
    </row>
    <row r="1087" spans="1:11" x14ac:dyDescent="0.2">
      <c r="A1087" s="102"/>
      <c r="B1087" s="103"/>
      <c r="C1087" s="104"/>
      <c r="D1087" s="105"/>
      <c r="E1087" s="100"/>
      <c r="F1087" s="100"/>
      <c r="G1087" s="100"/>
      <c r="H1087" s="100"/>
      <c r="I1087" s="100"/>
      <c r="J1087" s="100"/>
      <c r="K1087" s="100"/>
    </row>
    <row r="1088" spans="1:11" x14ac:dyDescent="0.2">
      <c r="A1088" s="102"/>
      <c r="B1088" s="103"/>
      <c r="C1088" s="104"/>
      <c r="D1088" s="105"/>
      <c r="E1088" s="100"/>
      <c r="F1088" s="100"/>
      <c r="G1088" s="100"/>
      <c r="H1088" s="100"/>
      <c r="I1088" s="100"/>
      <c r="J1088" s="100"/>
      <c r="K1088" s="100"/>
    </row>
    <row r="1089" spans="1:11" x14ac:dyDescent="0.2">
      <c r="A1089" s="102"/>
      <c r="B1089" s="103"/>
      <c r="C1089" s="104"/>
      <c r="D1089" s="105"/>
      <c r="E1089" s="100"/>
      <c r="F1089" s="100"/>
      <c r="G1089" s="100"/>
      <c r="H1089" s="100"/>
      <c r="I1089" s="100"/>
      <c r="J1089" s="100"/>
      <c r="K1089" s="100"/>
    </row>
    <row r="1090" spans="1:11" x14ac:dyDescent="0.2">
      <c r="A1090" s="102"/>
      <c r="B1090" s="103"/>
      <c r="C1090" s="104"/>
      <c r="D1090" s="105"/>
      <c r="E1090" s="100"/>
      <c r="F1090" s="100"/>
      <c r="G1090" s="100"/>
      <c r="H1090" s="100"/>
      <c r="I1090" s="100"/>
      <c r="J1090" s="100"/>
      <c r="K1090" s="100"/>
    </row>
    <row r="1091" spans="1:11" x14ac:dyDescent="0.2">
      <c r="A1091" s="102"/>
      <c r="B1091" s="103"/>
      <c r="C1091" s="104"/>
      <c r="D1091" s="105"/>
      <c r="E1091" s="100"/>
      <c r="F1091" s="100"/>
      <c r="G1091" s="100"/>
      <c r="H1091" s="100"/>
      <c r="I1091" s="100"/>
      <c r="J1091" s="100"/>
      <c r="K1091" s="100"/>
    </row>
    <row r="1092" spans="1:11" x14ac:dyDescent="0.2">
      <c r="A1092" s="102"/>
      <c r="B1092" s="103"/>
      <c r="C1092" s="104"/>
      <c r="D1092" s="105"/>
      <c r="E1092" s="100"/>
      <c r="F1092" s="100"/>
      <c r="G1092" s="100"/>
      <c r="H1092" s="100"/>
      <c r="I1092" s="100"/>
      <c r="J1092" s="100"/>
      <c r="K1092" s="100"/>
    </row>
    <row r="1093" spans="1:11" x14ac:dyDescent="0.2">
      <c r="A1093" s="102"/>
      <c r="B1093" s="103"/>
      <c r="C1093" s="104"/>
      <c r="D1093" s="105"/>
      <c r="E1093" s="100"/>
      <c r="F1093" s="100"/>
      <c r="G1093" s="100"/>
      <c r="H1093" s="100"/>
      <c r="I1093" s="100"/>
      <c r="J1093" s="100"/>
      <c r="K1093" s="100"/>
    </row>
    <row r="1094" spans="1:11" x14ac:dyDescent="0.2">
      <c r="A1094" s="102"/>
      <c r="B1094" s="103"/>
      <c r="C1094" s="104"/>
      <c r="D1094" s="105"/>
      <c r="E1094" s="100"/>
      <c r="F1094" s="100"/>
      <c r="G1094" s="100"/>
      <c r="H1094" s="100"/>
      <c r="I1094" s="100"/>
      <c r="J1094" s="100"/>
      <c r="K1094" s="100"/>
    </row>
    <row r="1095" spans="1:11" x14ac:dyDescent="0.2">
      <c r="A1095" s="102"/>
      <c r="B1095" s="103"/>
      <c r="C1095" s="104"/>
      <c r="D1095" s="105"/>
      <c r="E1095" s="100"/>
      <c r="F1095" s="100"/>
      <c r="G1095" s="100"/>
      <c r="H1095" s="100"/>
      <c r="I1095" s="100"/>
      <c r="J1095" s="100"/>
      <c r="K1095" s="100"/>
    </row>
    <row r="1096" spans="1:11" x14ac:dyDescent="0.2">
      <c r="A1096" s="102"/>
      <c r="B1096" s="103"/>
      <c r="C1096" s="104"/>
      <c r="D1096" s="105"/>
      <c r="E1096" s="100"/>
      <c r="F1096" s="100"/>
      <c r="G1096" s="100"/>
      <c r="H1096" s="100"/>
      <c r="I1096" s="100"/>
      <c r="J1096" s="100"/>
      <c r="K1096" s="100"/>
    </row>
    <row r="1097" spans="1:11" x14ac:dyDescent="0.2">
      <c r="A1097" s="102"/>
      <c r="B1097" s="103"/>
      <c r="C1097" s="104"/>
      <c r="D1097" s="105"/>
      <c r="E1097" s="100"/>
      <c r="F1097" s="100"/>
      <c r="G1097" s="100"/>
      <c r="H1097" s="100"/>
      <c r="I1097" s="100"/>
      <c r="J1097" s="100"/>
      <c r="K1097" s="100"/>
    </row>
    <row r="1098" spans="1:11" x14ac:dyDescent="0.2">
      <c r="A1098" s="102"/>
      <c r="B1098" s="103"/>
      <c r="C1098" s="104"/>
      <c r="D1098" s="105"/>
      <c r="E1098" s="100"/>
      <c r="F1098" s="100"/>
      <c r="G1098" s="100"/>
      <c r="H1098" s="100"/>
      <c r="I1098" s="100"/>
      <c r="J1098" s="100"/>
      <c r="K1098" s="100"/>
    </row>
    <row r="1099" spans="1:11" x14ac:dyDescent="0.2">
      <c r="A1099" s="102"/>
      <c r="B1099" s="103"/>
      <c r="C1099" s="104"/>
      <c r="D1099" s="105"/>
      <c r="E1099" s="100"/>
      <c r="F1099" s="100"/>
      <c r="G1099" s="100"/>
      <c r="H1099" s="100"/>
      <c r="I1099" s="100"/>
      <c r="J1099" s="100"/>
      <c r="K1099" s="100"/>
    </row>
    <row r="1100" spans="1:11" x14ac:dyDescent="0.2">
      <c r="A1100" s="102"/>
      <c r="B1100" s="103"/>
      <c r="C1100" s="104"/>
      <c r="D1100" s="105"/>
      <c r="E1100" s="100"/>
      <c r="F1100" s="100"/>
      <c r="G1100" s="100"/>
      <c r="H1100" s="100"/>
      <c r="I1100" s="100"/>
      <c r="J1100" s="100"/>
      <c r="K1100" s="100"/>
    </row>
    <row r="1101" spans="1:11" x14ac:dyDescent="0.2">
      <c r="A1101" s="102"/>
      <c r="B1101" s="103"/>
      <c r="C1101" s="104"/>
      <c r="D1101" s="105"/>
      <c r="E1101" s="100"/>
      <c r="F1101" s="100"/>
      <c r="G1101" s="100"/>
      <c r="H1101" s="100"/>
      <c r="I1101" s="100"/>
      <c r="J1101" s="100"/>
      <c r="K1101" s="100"/>
    </row>
    <row r="1102" spans="1:11" x14ac:dyDescent="0.2">
      <c r="A1102" s="102"/>
      <c r="B1102" s="103"/>
      <c r="C1102" s="104"/>
      <c r="D1102" s="105"/>
      <c r="E1102" s="100"/>
      <c r="F1102" s="100"/>
      <c r="G1102" s="100"/>
      <c r="H1102" s="100"/>
      <c r="I1102" s="100"/>
      <c r="J1102" s="100"/>
      <c r="K1102" s="100"/>
    </row>
    <row r="1103" spans="1:11" x14ac:dyDescent="0.2">
      <c r="A1103" s="102"/>
      <c r="B1103" s="103"/>
      <c r="C1103" s="104"/>
      <c r="D1103" s="105"/>
      <c r="E1103" s="100"/>
      <c r="F1103" s="100"/>
      <c r="G1103" s="100"/>
      <c r="H1103" s="100"/>
      <c r="I1103" s="100"/>
      <c r="J1103" s="100"/>
      <c r="K1103" s="100"/>
    </row>
    <row r="1104" spans="1:11" x14ac:dyDescent="0.2">
      <c r="A1104" s="102"/>
      <c r="B1104" s="103"/>
      <c r="C1104" s="104"/>
      <c r="D1104" s="105"/>
      <c r="E1104" s="100"/>
      <c r="F1104" s="100"/>
      <c r="G1104" s="100"/>
      <c r="H1104" s="100"/>
      <c r="I1104" s="100"/>
      <c r="J1104" s="100"/>
      <c r="K1104" s="100"/>
    </row>
    <row r="1105" spans="1:11" x14ac:dyDescent="0.2">
      <c r="A1105" s="102"/>
      <c r="B1105" s="103"/>
      <c r="C1105" s="104"/>
      <c r="D1105" s="105"/>
      <c r="E1105" s="100"/>
      <c r="F1105" s="100"/>
      <c r="G1105" s="100"/>
      <c r="H1105" s="100"/>
      <c r="I1105" s="100"/>
      <c r="J1105" s="100"/>
      <c r="K1105" s="100"/>
    </row>
    <row r="1106" spans="1:11" x14ac:dyDescent="0.2">
      <c r="A1106" s="102"/>
      <c r="B1106" s="103"/>
      <c r="C1106" s="104"/>
      <c r="D1106" s="105"/>
      <c r="E1106" s="100"/>
      <c r="F1106" s="100"/>
      <c r="G1106" s="100"/>
      <c r="H1106" s="100"/>
      <c r="I1106" s="100"/>
      <c r="J1106" s="100"/>
      <c r="K1106" s="100"/>
    </row>
    <row r="1107" spans="1:11" x14ac:dyDescent="0.2">
      <c r="A1107" s="102"/>
      <c r="B1107" s="103"/>
      <c r="C1107" s="104"/>
      <c r="D1107" s="105"/>
      <c r="E1107" s="100"/>
      <c r="F1107" s="100"/>
      <c r="G1107" s="100"/>
      <c r="H1107" s="100"/>
      <c r="I1107" s="100"/>
      <c r="J1107" s="100"/>
      <c r="K1107" s="100"/>
    </row>
    <row r="1108" spans="1:11" x14ac:dyDescent="0.2">
      <c r="A1108" s="102"/>
      <c r="B1108" s="103"/>
      <c r="C1108" s="104"/>
      <c r="D1108" s="105"/>
      <c r="E1108" s="100"/>
      <c r="F1108" s="100"/>
      <c r="G1108" s="100"/>
      <c r="H1108" s="100"/>
      <c r="I1108" s="100"/>
      <c r="J1108" s="100"/>
      <c r="K1108" s="100"/>
    </row>
    <row r="1109" spans="1:11" x14ac:dyDescent="0.2">
      <c r="A1109" s="102"/>
      <c r="B1109" s="103"/>
      <c r="C1109" s="104"/>
      <c r="D1109" s="105"/>
      <c r="E1109" s="100"/>
      <c r="F1109" s="100"/>
      <c r="G1109" s="100"/>
      <c r="H1109" s="100"/>
      <c r="I1109" s="100"/>
      <c r="J1109" s="100"/>
      <c r="K1109" s="100"/>
    </row>
    <row r="1110" spans="1:11" x14ac:dyDescent="0.2">
      <c r="A1110" s="102"/>
      <c r="B1110" s="103"/>
      <c r="C1110" s="104"/>
      <c r="D1110" s="105"/>
      <c r="E1110" s="100"/>
      <c r="F1110" s="100"/>
      <c r="G1110" s="100"/>
      <c r="H1110" s="100"/>
      <c r="I1110" s="100"/>
      <c r="J1110" s="100"/>
      <c r="K1110" s="100"/>
    </row>
    <row r="1111" spans="1:11" x14ac:dyDescent="0.2">
      <c r="A1111" s="102"/>
      <c r="B1111" s="103"/>
      <c r="C1111" s="104"/>
      <c r="D1111" s="105"/>
      <c r="E1111" s="100"/>
      <c r="F1111" s="100"/>
      <c r="G1111" s="100"/>
      <c r="H1111" s="100"/>
      <c r="I1111" s="100"/>
      <c r="J1111" s="100"/>
      <c r="K1111" s="100"/>
    </row>
    <row r="1112" spans="1:11" x14ac:dyDescent="0.2">
      <c r="A1112" s="102"/>
      <c r="B1112" s="103"/>
      <c r="C1112" s="104"/>
      <c r="D1112" s="105"/>
      <c r="E1112" s="100"/>
      <c r="F1112" s="100"/>
      <c r="G1112" s="100"/>
      <c r="H1112" s="100"/>
      <c r="I1112" s="100"/>
      <c r="J1112" s="100"/>
      <c r="K1112" s="100"/>
    </row>
    <row r="1113" spans="1:11" x14ac:dyDescent="0.2">
      <c r="A1113" s="102"/>
      <c r="B1113" s="103"/>
      <c r="C1113" s="104"/>
      <c r="D1113" s="105"/>
      <c r="E1113" s="100"/>
      <c r="F1113" s="100"/>
      <c r="G1113" s="100"/>
      <c r="H1113" s="100"/>
      <c r="I1113" s="100"/>
      <c r="J1113" s="100"/>
      <c r="K1113" s="100"/>
    </row>
    <row r="1114" spans="1:11" x14ac:dyDescent="0.2">
      <c r="A1114" s="102"/>
      <c r="B1114" s="103"/>
      <c r="C1114" s="104"/>
      <c r="D1114" s="105"/>
      <c r="E1114" s="100"/>
      <c r="F1114" s="100"/>
      <c r="G1114" s="100"/>
      <c r="H1114" s="100"/>
      <c r="I1114" s="100"/>
      <c r="J1114" s="100"/>
      <c r="K1114" s="100"/>
    </row>
    <row r="1115" spans="1:11" x14ac:dyDescent="0.2">
      <c r="A1115" s="102"/>
      <c r="B1115" s="103"/>
      <c r="C1115" s="104"/>
      <c r="D1115" s="105"/>
      <c r="E1115" s="100"/>
      <c r="F1115" s="100"/>
      <c r="G1115" s="100"/>
      <c r="H1115" s="100"/>
      <c r="I1115" s="100"/>
      <c r="J1115" s="100"/>
      <c r="K1115" s="100"/>
    </row>
    <row r="1116" spans="1:11" x14ac:dyDescent="0.2">
      <c r="A1116" s="102"/>
      <c r="B1116" s="103"/>
      <c r="C1116" s="104"/>
      <c r="D1116" s="105"/>
      <c r="E1116" s="100"/>
      <c r="F1116" s="100"/>
      <c r="G1116" s="100"/>
      <c r="H1116" s="100"/>
      <c r="I1116" s="100"/>
      <c r="J1116" s="100"/>
      <c r="K1116" s="100"/>
    </row>
    <row r="1117" spans="1:11" x14ac:dyDescent="0.2">
      <c r="A1117" s="102"/>
      <c r="B1117" s="103"/>
      <c r="C1117" s="104"/>
      <c r="D1117" s="105"/>
      <c r="E1117" s="100"/>
      <c r="F1117" s="100"/>
      <c r="G1117" s="100"/>
      <c r="H1117" s="100"/>
      <c r="I1117" s="100"/>
      <c r="J1117" s="100"/>
      <c r="K1117" s="100"/>
    </row>
    <row r="1118" spans="1:11" x14ac:dyDescent="0.2">
      <c r="A1118" s="102"/>
      <c r="B1118" s="103"/>
      <c r="C1118" s="104"/>
      <c r="D1118" s="105"/>
      <c r="E1118" s="100"/>
      <c r="F1118" s="100"/>
      <c r="G1118" s="100"/>
      <c r="H1118" s="100"/>
      <c r="I1118" s="100"/>
      <c r="J1118" s="100"/>
      <c r="K1118" s="100"/>
    </row>
    <row r="1119" spans="1:11" x14ac:dyDescent="0.2">
      <c r="A1119" s="102"/>
      <c r="B1119" s="103"/>
      <c r="C1119" s="104"/>
      <c r="D1119" s="105"/>
      <c r="E1119" s="100"/>
      <c r="F1119" s="100"/>
      <c r="G1119" s="100"/>
      <c r="H1119" s="100"/>
      <c r="I1119" s="100"/>
      <c r="J1119" s="100"/>
      <c r="K1119" s="100"/>
    </row>
    <row r="1120" spans="1:11" x14ac:dyDescent="0.2">
      <c r="A1120" s="102"/>
      <c r="B1120" s="103"/>
      <c r="C1120" s="104"/>
      <c r="D1120" s="105"/>
      <c r="E1120" s="100"/>
      <c r="F1120" s="100"/>
      <c r="G1120" s="100"/>
      <c r="H1120" s="100"/>
      <c r="I1120" s="100"/>
      <c r="J1120" s="100"/>
      <c r="K1120" s="100"/>
    </row>
    <row r="1121" spans="1:11" x14ac:dyDescent="0.2">
      <c r="A1121" s="102"/>
      <c r="B1121" s="103"/>
      <c r="C1121" s="104"/>
      <c r="D1121" s="105"/>
      <c r="E1121" s="100"/>
      <c r="F1121" s="100"/>
      <c r="G1121" s="100"/>
      <c r="H1121" s="100"/>
      <c r="I1121" s="100"/>
      <c r="J1121" s="100"/>
      <c r="K1121" s="100"/>
    </row>
    <row r="1122" spans="1:11" x14ac:dyDescent="0.2">
      <c r="A1122" s="102"/>
      <c r="B1122" s="103"/>
      <c r="C1122" s="104"/>
      <c r="D1122" s="105"/>
      <c r="E1122" s="100"/>
      <c r="F1122" s="100"/>
      <c r="G1122" s="100"/>
      <c r="H1122" s="100"/>
      <c r="I1122" s="100"/>
      <c r="J1122" s="100"/>
      <c r="K1122" s="100"/>
    </row>
    <row r="1123" spans="1:11" x14ac:dyDescent="0.2">
      <c r="A1123" s="102"/>
      <c r="B1123" s="103"/>
      <c r="C1123" s="104"/>
      <c r="D1123" s="105"/>
      <c r="E1123" s="100"/>
      <c r="F1123" s="100"/>
      <c r="G1123" s="100"/>
      <c r="H1123" s="100"/>
      <c r="I1123" s="100"/>
      <c r="J1123" s="100"/>
      <c r="K1123" s="100"/>
    </row>
    <row r="1124" spans="1:11" x14ac:dyDescent="0.2">
      <c r="A1124" s="102"/>
      <c r="B1124" s="103"/>
      <c r="C1124" s="104"/>
      <c r="D1124" s="105"/>
      <c r="E1124" s="100"/>
      <c r="F1124" s="100"/>
      <c r="G1124" s="100"/>
      <c r="H1124" s="100"/>
      <c r="I1124" s="100"/>
      <c r="J1124" s="100"/>
      <c r="K1124" s="100"/>
    </row>
    <row r="1125" spans="1:11" x14ac:dyDescent="0.2">
      <c r="A1125" s="102"/>
      <c r="B1125" s="103"/>
      <c r="C1125" s="104"/>
      <c r="D1125" s="105"/>
      <c r="E1125" s="100"/>
      <c r="F1125" s="100"/>
      <c r="G1125" s="100"/>
      <c r="H1125" s="100"/>
      <c r="I1125" s="100"/>
      <c r="J1125" s="100"/>
      <c r="K1125" s="100"/>
    </row>
    <row r="1126" spans="1:11" x14ac:dyDescent="0.2">
      <c r="A1126" s="102"/>
      <c r="B1126" s="103"/>
      <c r="C1126" s="104"/>
      <c r="D1126" s="105"/>
      <c r="E1126" s="100"/>
      <c r="F1126" s="100"/>
      <c r="G1126" s="100"/>
      <c r="H1126" s="100"/>
      <c r="I1126" s="100"/>
      <c r="J1126" s="100"/>
      <c r="K1126" s="100"/>
    </row>
    <row r="1127" spans="1:11" x14ac:dyDescent="0.2">
      <c r="A1127" s="102"/>
      <c r="B1127" s="103"/>
      <c r="C1127" s="104"/>
      <c r="D1127" s="105"/>
      <c r="E1127" s="100"/>
      <c r="F1127" s="100"/>
      <c r="G1127" s="100"/>
      <c r="H1127" s="100"/>
      <c r="I1127" s="100"/>
      <c r="J1127" s="100"/>
      <c r="K1127" s="100"/>
    </row>
    <row r="1128" spans="1:11" x14ac:dyDescent="0.2">
      <c r="A1128" s="102"/>
      <c r="B1128" s="103"/>
      <c r="C1128" s="104"/>
      <c r="D1128" s="105"/>
      <c r="E1128" s="100"/>
      <c r="F1128" s="100"/>
      <c r="G1128" s="100"/>
      <c r="H1128" s="100"/>
      <c r="I1128" s="100"/>
      <c r="J1128" s="100"/>
      <c r="K1128" s="100"/>
    </row>
    <row r="1129" spans="1:11" x14ac:dyDescent="0.2">
      <c r="A1129" s="102"/>
      <c r="B1129" s="103"/>
      <c r="C1129" s="104"/>
      <c r="D1129" s="105"/>
      <c r="E1129" s="100"/>
      <c r="F1129" s="100"/>
      <c r="G1129" s="100"/>
      <c r="H1129" s="100"/>
      <c r="I1129" s="100"/>
      <c r="J1129" s="100"/>
      <c r="K1129" s="100"/>
    </row>
    <row r="1130" spans="1:11" x14ac:dyDescent="0.2">
      <c r="A1130" s="102"/>
      <c r="B1130" s="103"/>
      <c r="C1130" s="104"/>
      <c r="D1130" s="105"/>
      <c r="E1130" s="100"/>
      <c r="F1130" s="100"/>
      <c r="G1130" s="100"/>
      <c r="H1130" s="100"/>
      <c r="I1130" s="100"/>
      <c r="J1130" s="100"/>
      <c r="K1130" s="100"/>
    </row>
    <row r="1131" spans="1:11" x14ac:dyDescent="0.2">
      <c r="A1131" s="102"/>
      <c r="B1131" s="103"/>
      <c r="C1131" s="104"/>
      <c r="D1131" s="105"/>
      <c r="E1131" s="100"/>
      <c r="F1131" s="100"/>
      <c r="G1131" s="100"/>
      <c r="H1131" s="100"/>
      <c r="I1131" s="100"/>
      <c r="J1131" s="100"/>
      <c r="K1131" s="100"/>
    </row>
    <row r="1132" spans="1:11" x14ac:dyDescent="0.2">
      <c r="A1132" s="102"/>
      <c r="B1132" s="103"/>
      <c r="C1132" s="104"/>
      <c r="D1132" s="105"/>
      <c r="E1132" s="100"/>
      <c r="F1132" s="100"/>
      <c r="G1132" s="100"/>
      <c r="H1132" s="100"/>
      <c r="I1132" s="100"/>
      <c r="J1132" s="100"/>
      <c r="K1132" s="100"/>
    </row>
    <row r="1133" spans="1:11" x14ac:dyDescent="0.2">
      <c r="A1133" s="102"/>
      <c r="B1133" s="103"/>
      <c r="C1133" s="104"/>
      <c r="D1133" s="105"/>
      <c r="E1133" s="100"/>
      <c r="F1133" s="100"/>
      <c r="G1133" s="100"/>
      <c r="H1133" s="100"/>
      <c r="I1133" s="100"/>
      <c r="J1133" s="100"/>
      <c r="K1133" s="100"/>
    </row>
    <row r="1134" spans="1:11" x14ac:dyDescent="0.2">
      <c r="A1134" s="102"/>
      <c r="B1134" s="103"/>
      <c r="C1134" s="104"/>
      <c r="D1134" s="105"/>
      <c r="E1134" s="100"/>
      <c r="F1134" s="100"/>
      <c r="G1134" s="100"/>
      <c r="H1134" s="100"/>
      <c r="I1134" s="100"/>
      <c r="J1134" s="100"/>
      <c r="K1134" s="100"/>
    </row>
  </sheetData>
  <sheetProtection formatCells="0" formatColumns="0" formatRows="0" insertColumns="0" insertRows="0" deleteColumns="0" deleteRows="0" sort="0" autoFilter="0" pivotTables="0"/>
  <mergeCells count="1">
    <mergeCell ref="D3:F3"/>
  </mergeCells>
  <pageMargins left="0.75" right="0.75" top="1" bottom="1" header="0.5" footer="0.5"/>
  <pageSetup orientation="portrait" horizontalDpi="429496729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4" r:id="rId4" name="Create">
          <controlPr defaultSize="0" autoLine="0" r:id="rId5">
            <anchor moveWithCells="1">
              <from>
                <xdr:col>2</xdr:col>
                <xdr:colOff>247650</xdr:colOff>
                <xdr:row>0</xdr:row>
                <xdr:rowOff>28575</xdr:rowOff>
              </from>
              <to>
                <xdr:col>2</xdr:col>
                <xdr:colOff>1000125</xdr:colOff>
                <xdr:row>1</xdr:row>
                <xdr:rowOff>123825</xdr:rowOff>
              </to>
            </anchor>
          </controlPr>
        </control>
      </mc:Choice>
      <mc:Fallback>
        <control shapeId="13314" r:id="rId4" name="Create"/>
      </mc:Fallback>
    </mc:AlternateContent>
    <mc:AlternateContent xmlns:mc="http://schemas.openxmlformats.org/markup-compatibility/2006">
      <mc:Choice Requires="x14">
        <control shapeId="13313" r:id="rId6" name="SomeInfo">
          <controlPr defaultSize="0" autoLine="0" r:id="rId7">
            <anchor moveWithCells="1">
              <from>
                <xdr:col>1</xdr:col>
                <xdr:colOff>47625</xdr:colOff>
                <xdr:row>0</xdr:row>
                <xdr:rowOff>28575</xdr:rowOff>
              </from>
              <to>
                <xdr:col>2</xdr:col>
                <xdr:colOff>152400</xdr:colOff>
                <xdr:row>1</xdr:row>
                <xdr:rowOff>123825</xdr:rowOff>
              </to>
            </anchor>
          </controlPr>
        </control>
      </mc:Choice>
      <mc:Fallback>
        <control shapeId="13313" r:id="rId6" name="SomeInfo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2"/>
  <sheetViews>
    <sheetView workbookViewId="0">
      <selection activeCell="S8" sqref="A7:S8"/>
    </sheetView>
  </sheetViews>
  <sheetFormatPr baseColWidth="10" defaultRowHeight="12.75" x14ac:dyDescent="0.2"/>
  <cols>
    <col min="1" max="16384" width="11.42578125" style="78"/>
  </cols>
  <sheetData>
    <row r="1" spans="1:19" s="73" customFormat="1" ht="13.5" customHeight="1" x14ac:dyDescent="0.2">
      <c r="A1" s="72" t="s">
        <v>1176</v>
      </c>
      <c r="C1" s="74"/>
      <c r="D1" s="75"/>
      <c r="E1" s="110" t="s">
        <v>1177</v>
      </c>
      <c r="F1" s="110"/>
      <c r="G1" s="110" t="s">
        <v>1178</v>
      </c>
      <c r="H1" s="110"/>
      <c r="I1" s="107" t="s">
        <v>1179</v>
      </c>
      <c r="J1" s="107"/>
      <c r="K1" s="110" t="s">
        <v>1180</v>
      </c>
      <c r="L1" s="110"/>
      <c r="M1" s="107" t="s">
        <v>1181</v>
      </c>
      <c r="N1" s="107"/>
      <c r="O1" s="110" t="s">
        <v>1182</v>
      </c>
      <c r="P1" s="110"/>
      <c r="Q1" s="107" t="s">
        <v>1183</v>
      </c>
      <c r="R1" s="107"/>
    </row>
    <row r="2" spans="1:19" s="73" customFormat="1" ht="13.5" thickBot="1" x14ac:dyDescent="0.25">
      <c r="A2" s="76"/>
      <c r="D2" s="77"/>
      <c r="E2" s="108" t="s">
        <v>1190</v>
      </c>
      <c r="F2" s="108"/>
      <c r="G2" s="108" t="s">
        <v>1205</v>
      </c>
      <c r="H2" s="108"/>
      <c r="I2" s="108"/>
      <c r="J2" s="108"/>
      <c r="K2" s="108" t="s">
        <v>1184</v>
      </c>
      <c r="L2" s="108"/>
      <c r="M2" s="109" t="s">
        <v>1185</v>
      </c>
      <c r="N2" s="109"/>
      <c r="O2" s="108"/>
      <c r="P2" s="108"/>
      <c r="Q2" s="108" t="s">
        <v>1186</v>
      </c>
      <c r="R2" s="108"/>
      <c r="S2" s="73" t="s">
        <v>1187</v>
      </c>
    </row>
  </sheetData>
  <mergeCells count="14">
    <mergeCell ref="Q1:R1"/>
    <mergeCell ref="E2:F2"/>
    <mergeCell ref="G2:H2"/>
    <mergeCell ref="I2:J2"/>
    <mergeCell ref="K2:L2"/>
    <mergeCell ref="M2:N2"/>
    <mergeCell ref="O2:P2"/>
    <mergeCell ref="Q2:R2"/>
    <mergeCell ref="E1:F1"/>
    <mergeCell ref="G1:H1"/>
    <mergeCell ref="I1:J1"/>
    <mergeCell ref="K1:L1"/>
    <mergeCell ref="M1:N1"/>
    <mergeCell ref="O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x1</vt:lpstr>
      <vt:lpstr>x2</vt:lpstr>
      <vt:lpstr>x3</vt:lpstr>
      <vt:lpstr>x4</vt:lpstr>
      <vt:lpstr>no_tabulado</vt:lpstr>
      <vt:lpstr>Todas paradas</vt:lpstr>
      <vt:lpstr>Rutas_Lista</vt:lpstr>
      <vt:lpstr>Rutas_Despiece</vt:lpstr>
      <vt:lpstr>Rutas_Out_PDF</vt:lpstr>
      <vt:lpstr>Rutas_Out</vt:lpstr>
      <vt:lpstr>kml1</vt:lpstr>
      <vt:lpstr>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2020-11-01T20:30:55Z</dcterms:modified>
</cp:coreProperties>
</file>